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4RTO\Comgas\"/>
    </mc:Choice>
  </mc:AlternateContent>
  <xr:revisionPtr revIDLastSave="0" documentId="13_ncr:1_{87DF46B1-4DFD-45FE-9D02-91B7BE95BD99}" xr6:coauthVersionLast="47" xr6:coauthVersionMax="47" xr10:uidLastSave="{00000000-0000-0000-0000-000000000000}"/>
  <bookViews>
    <workbookView xWindow="-120" yWindow="-120" windowWidth="20730" windowHeight="11160" tabRatio="776" firstSheet="32" activeTab="32" xr2:uid="{00000000-000D-0000-FFFF-FFFF00000000}"/>
  </bookViews>
  <sheets>
    <sheet name="ErroMaterial2021" sheetId="86" r:id="rId1"/>
    <sheet name="Resultados" sheetId="69" r:id="rId2"/>
    <sheet name="Margens_Finais_RTO" sheetId="84" r:id="rId3"/>
    <sheet name="Estrutura" sheetId="70" state="hidden" r:id="rId4"/>
    <sheet name="Estrutura_calculocompensacao" sheetId="85" state="hidden" r:id="rId5"/>
    <sheet name="Margens" sheetId="80" state="hidden" r:id="rId6"/>
    <sheet name="Ajuste" sheetId="79" state="hidden" r:id="rId7"/>
    <sheet name="Estrutura com ajuste" sheetId="82" state="hidden" r:id="rId8"/>
    <sheet name="Margens_Ajuste" sheetId="81" state="hidden" r:id="rId9"/>
    <sheet name="Efeitos" sheetId="83" state="hidden" r:id="rId10"/>
    <sheet name="WACC" sheetId="22" r:id="rId11"/>
    <sheet name="Mercado" sheetId="4" r:id="rId12"/>
    <sheet name="Mercado_Termo" sheetId="64" r:id="rId13"/>
    <sheet name="PMSO_Comgas" sheetId="15" state="hidden" r:id="rId14"/>
    <sheet name="PMSO" sheetId="58" r:id="rId15"/>
    <sheet name="Outros_Custos" sheetId="53" r:id="rId16"/>
    <sheet name="BRR0" sheetId="16" r:id="rId17"/>
    <sheet name="BRRt" sheetId="37" r:id="rId18"/>
    <sheet name="CAPEX" sheetId="17" r:id="rId19"/>
    <sheet name="CapitalGiro" sheetId="23" r:id="rId20"/>
    <sheet name="Depreciacao" sheetId="24" r:id="rId21"/>
    <sheet name="IRPJ" sheetId="30" r:id="rId22"/>
    <sheet name="Outras_Receitas" sheetId="18" r:id="rId23"/>
    <sheet name="PTF" sheetId="63" r:id="rId24"/>
    <sheet name="IGPM" sheetId="52" r:id="rId25"/>
    <sheet name="Resultados_Com_X" sheetId="78" r:id="rId26"/>
    <sheet name="FatorX" sheetId="77" r:id="rId27"/>
    <sheet name="Resultados_TUSDE" sheetId="3" r:id="rId28"/>
    <sheet name="Resultados_Com" sheetId="68" r:id="rId29"/>
    <sheet name="Resultados_TUSD" sheetId="67" r:id="rId30"/>
    <sheet name="Auxiliar_OPEX_P" sheetId="55" r:id="rId31"/>
    <sheet name="Auxiliar_OPEX_M" sheetId="59" r:id="rId32"/>
    <sheet name="Auxiliar_OPEX_S" sheetId="60" r:id="rId33"/>
    <sheet name="Auxiliar_OPEX_O" sheetId="61" r:id="rId34"/>
    <sheet name="Auxiliar_OPEX_CustosUnit" sheetId="56" r:id="rId35"/>
    <sheet name="Auxiliar_OPEX_Drivers" sheetId="57" r:id="rId36"/>
    <sheet name="DRE_Auxiliar" sheetId="54" r:id="rId37"/>
    <sheet name="Rastreio das ABAS &gt;&gt;&gt;" sheetId="87" r:id="rId38"/>
    <sheet name="Auxiliar_OPEX_Drivers (2)" sheetId="89" r:id="rId39"/>
  </sheets>
  <definedNames>
    <definedName name="_xlnm._FilterDatabase" localSheetId="34" hidden="1">Auxiliar_OPEX_CustosUnit!$A$3:$C$133</definedName>
    <definedName name="_xlnm._FilterDatabase" localSheetId="31" hidden="1">Auxiliar_OPEX_M!$A$3:$C$129</definedName>
    <definedName name="_xlnm._FilterDatabase" localSheetId="33" hidden="1">Auxiliar_OPEX_O!$A$3:$C$129</definedName>
    <definedName name="_xlnm._FilterDatabase" localSheetId="30" hidden="1">Auxiliar_OPEX_P!$A$2:$E$129</definedName>
    <definedName name="_xlnm._FilterDatabase" localSheetId="32" hidden="1">Auxiliar_OPEX_S!$A$3:$C$129</definedName>
    <definedName name="_xlnm._FilterDatabase" localSheetId="18" hidden="1">CAPEX!#REF!</definedName>
    <definedName name="_xlnm._FilterDatabase" localSheetId="9" hidden="1">Efeitos!#REF!</definedName>
    <definedName name="_xlnm._FilterDatabase" localSheetId="5" hidden="1">Margens!$G$74:$G$82</definedName>
    <definedName name="_xlnm._FilterDatabase" localSheetId="8" hidden="1">Margens_Ajuste!$G$74:$G$82</definedName>
    <definedName name="_xlnm._FilterDatabase" localSheetId="2" hidden="1">Margens_Finais_RTO!$G$74:$G$82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U153" i="4" l="1"/>
  <c r="D66" i="89" l="1"/>
  <c r="J82" i="89"/>
  <c r="I82" i="89"/>
  <c r="H82" i="89"/>
  <c r="G82" i="89"/>
  <c r="F82" i="89"/>
  <c r="E82" i="89"/>
  <c r="J70" i="89"/>
  <c r="I70" i="89"/>
  <c r="H70" i="89"/>
  <c r="G70" i="89"/>
  <c r="F70" i="89"/>
  <c r="E70" i="89"/>
  <c r="D70" i="89"/>
  <c r="CI66" i="89"/>
  <c r="CH66" i="89"/>
  <c r="CG66" i="89"/>
  <c r="CF66" i="89"/>
  <c r="CE66" i="89"/>
  <c r="CD66" i="89"/>
  <c r="CC66" i="89"/>
  <c r="CB66" i="89"/>
  <c r="CA66" i="89"/>
  <c r="BZ66" i="89"/>
  <c r="BY66" i="89"/>
  <c r="BX66" i="89"/>
  <c r="BW66" i="89"/>
  <c r="BV66" i="89"/>
  <c r="BU66" i="89"/>
  <c r="BT66" i="89"/>
  <c r="BS66" i="89"/>
  <c r="BR66" i="89"/>
  <c r="BQ66" i="89"/>
  <c r="BP66" i="89"/>
  <c r="BO66" i="89"/>
  <c r="BN66" i="89"/>
  <c r="BM66" i="89"/>
  <c r="BL66" i="89"/>
  <c r="BK66" i="89"/>
  <c r="BJ66" i="89"/>
  <c r="BI66" i="89"/>
  <c r="BH66" i="89"/>
  <c r="BG66" i="89"/>
  <c r="BF66" i="89"/>
  <c r="BE66" i="89"/>
  <c r="BD66" i="89"/>
  <c r="BC66" i="89"/>
  <c r="BB66" i="89"/>
  <c r="BA66" i="89"/>
  <c r="AZ66" i="89"/>
  <c r="AY66" i="89"/>
  <c r="AX66" i="89"/>
  <c r="AW66" i="89"/>
  <c r="AV66" i="89"/>
  <c r="AU66" i="89"/>
  <c r="AT66" i="89"/>
  <c r="AS66" i="89"/>
  <c r="AR66" i="89"/>
  <c r="AQ66" i="89"/>
  <c r="AP66" i="89"/>
  <c r="AO66" i="89"/>
  <c r="AN66" i="89"/>
  <c r="AM66" i="89"/>
  <c r="AL66" i="89"/>
  <c r="AK66" i="89"/>
  <c r="AJ66" i="89"/>
  <c r="AI66" i="89"/>
  <c r="AH66" i="89"/>
  <c r="AG66" i="89"/>
  <c r="AF66" i="89"/>
  <c r="AE66" i="89"/>
  <c r="AD66" i="89"/>
  <c r="AC66" i="89"/>
  <c r="AB66" i="89"/>
  <c r="AA66" i="89"/>
  <c r="Z66" i="89"/>
  <c r="Y66" i="89"/>
  <c r="X66" i="89"/>
  <c r="W66" i="89"/>
  <c r="V66" i="89"/>
  <c r="U66" i="89"/>
  <c r="T66" i="89"/>
  <c r="S66" i="89"/>
  <c r="R66" i="89"/>
  <c r="Q66" i="89"/>
  <c r="P66" i="89"/>
  <c r="O66" i="89"/>
  <c r="N66" i="89"/>
  <c r="M66" i="89"/>
  <c r="L66" i="89"/>
  <c r="K66" i="89"/>
  <c r="J66" i="89"/>
  <c r="I66" i="89"/>
  <c r="H66" i="89"/>
  <c r="G66" i="89"/>
  <c r="F66" i="89"/>
  <c r="E66" i="89"/>
  <c r="CI65" i="89"/>
  <c r="CH65" i="89"/>
  <c r="CG65" i="89"/>
  <c r="CF65" i="89"/>
  <c r="CE65" i="89"/>
  <c r="CD65" i="89"/>
  <c r="CC65" i="89"/>
  <c r="CB65" i="89"/>
  <c r="CA65" i="89"/>
  <c r="BZ65" i="89"/>
  <c r="BY65" i="89"/>
  <c r="BX65" i="89"/>
  <c r="BW65" i="89"/>
  <c r="BV65" i="89"/>
  <c r="BU65" i="89"/>
  <c r="BT65" i="89"/>
  <c r="BS65" i="89"/>
  <c r="BR65" i="89"/>
  <c r="BQ65" i="89"/>
  <c r="BP65" i="89"/>
  <c r="BO65" i="89"/>
  <c r="BN65" i="89"/>
  <c r="BM65" i="89"/>
  <c r="BL65" i="89"/>
  <c r="BK65" i="89"/>
  <c r="BJ65" i="89"/>
  <c r="BI65" i="89"/>
  <c r="BH65" i="89"/>
  <c r="BG65" i="89"/>
  <c r="BF65" i="89"/>
  <c r="BE65" i="89"/>
  <c r="BD65" i="89"/>
  <c r="BC65" i="89"/>
  <c r="BB65" i="89"/>
  <c r="BA65" i="89"/>
  <c r="AZ65" i="89"/>
  <c r="AY65" i="89"/>
  <c r="AX65" i="89"/>
  <c r="AW65" i="89"/>
  <c r="AV65" i="89"/>
  <c r="AU65" i="89"/>
  <c r="AT65" i="89"/>
  <c r="AS65" i="89"/>
  <c r="AR65" i="89"/>
  <c r="AQ65" i="89"/>
  <c r="AP65" i="89"/>
  <c r="AO65" i="89"/>
  <c r="AN65" i="89"/>
  <c r="AM65" i="89"/>
  <c r="AL65" i="89"/>
  <c r="AK65" i="89"/>
  <c r="AJ65" i="89"/>
  <c r="AI65" i="89"/>
  <c r="AH65" i="89"/>
  <c r="AG65" i="89"/>
  <c r="AF65" i="89"/>
  <c r="AE65" i="89"/>
  <c r="AD65" i="89"/>
  <c r="AC65" i="89"/>
  <c r="AB65" i="89"/>
  <c r="AA65" i="89"/>
  <c r="Z65" i="89"/>
  <c r="Y65" i="89"/>
  <c r="X65" i="89"/>
  <c r="W65" i="89"/>
  <c r="V65" i="89"/>
  <c r="U65" i="89"/>
  <c r="T65" i="89"/>
  <c r="S65" i="89"/>
  <c r="R65" i="89"/>
  <c r="Q65" i="89"/>
  <c r="P65" i="89"/>
  <c r="O65" i="89"/>
  <c r="N65" i="89"/>
  <c r="M65" i="89"/>
  <c r="L65" i="89"/>
  <c r="K65" i="89"/>
  <c r="J65" i="89"/>
  <c r="I65" i="89"/>
  <c r="H65" i="89"/>
  <c r="G65" i="89"/>
  <c r="F65" i="89"/>
  <c r="E65" i="89"/>
  <c r="D65" i="89"/>
  <c r="CI62" i="89"/>
  <c r="CH62" i="89"/>
  <c r="CG62" i="89"/>
  <c r="CF62" i="89"/>
  <c r="CE62" i="89"/>
  <c r="CD62" i="89"/>
  <c r="CC62" i="89"/>
  <c r="CB62" i="89"/>
  <c r="CA62" i="89"/>
  <c r="BZ62" i="89"/>
  <c r="BY62" i="89"/>
  <c r="BX62" i="89"/>
  <c r="BW62" i="89"/>
  <c r="BV62" i="89"/>
  <c r="BU62" i="89"/>
  <c r="BT62" i="89"/>
  <c r="BS62" i="89"/>
  <c r="BR62" i="89"/>
  <c r="BQ62" i="89"/>
  <c r="BP62" i="89"/>
  <c r="BO62" i="89"/>
  <c r="BN62" i="89"/>
  <c r="BM62" i="89"/>
  <c r="BL62" i="89"/>
  <c r="BK62" i="89"/>
  <c r="BJ62" i="89"/>
  <c r="BI62" i="89"/>
  <c r="BH62" i="89"/>
  <c r="BG62" i="89"/>
  <c r="BF62" i="89"/>
  <c r="BE62" i="89"/>
  <c r="BD62" i="89"/>
  <c r="BC62" i="89"/>
  <c r="BB62" i="89"/>
  <c r="BA62" i="89"/>
  <c r="AZ62" i="89"/>
  <c r="AY62" i="89"/>
  <c r="AX62" i="89"/>
  <c r="AW62" i="89"/>
  <c r="AV62" i="89"/>
  <c r="AU62" i="89"/>
  <c r="AT62" i="89"/>
  <c r="AS62" i="89"/>
  <c r="AR62" i="89"/>
  <c r="AQ62" i="89"/>
  <c r="AP62" i="89"/>
  <c r="AO62" i="89"/>
  <c r="AN62" i="89"/>
  <c r="AM62" i="89"/>
  <c r="AL62" i="89"/>
  <c r="AK62" i="89"/>
  <c r="AJ62" i="89"/>
  <c r="AI62" i="89"/>
  <c r="AH62" i="89"/>
  <c r="AG62" i="89"/>
  <c r="AF62" i="89"/>
  <c r="AE62" i="89"/>
  <c r="AD62" i="89"/>
  <c r="AC62" i="89"/>
  <c r="AB62" i="89"/>
  <c r="AA62" i="89"/>
  <c r="Z62" i="89"/>
  <c r="Y62" i="89"/>
  <c r="X62" i="89"/>
  <c r="W62" i="89"/>
  <c r="V62" i="89"/>
  <c r="U62" i="89"/>
  <c r="T62" i="89"/>
  <c r="S62" i="89"/>
  <c r="R62" i="89"/>
  <c r="Q62" i="89"/>
  <c r="P62" i="89"/>
  <c r="O62" i="89"/>
  <c r="N62" i="89"/>
  <c r="M62" i="89"/>
  <c r="L62" i="89"/>
  <c r="K62" i="89"/>
  <c r="J62" i="89"/>
  <c r="I62" i="89"/>
  <c r="H62" i="89"/>
  <c r="G62" i="89"/>
  <c r="F62" i="89"/>
  <c r="E62" i="89"/>
  <c r="D62" i="89"/>
  <c r="CI61" i="89"/>
  <c r="CH61" i="89"/>
  <c r="CG61" i="89"/>
  <c r="CF61" i="89"/>
  <c r="CE61" i="89"/>
  <c r="CD61" i="89"/>
  <c r="CC61" i="89"/>
  <c r="CB61" i="89"/>
  <c r="CA61" i="89"/>
  <c r="BZ61" i="89"/>
  <c r="BY61" i="89"/>
  <c r="BX61" i="89"/>
  <c r="BW61" i="89"/>
  <c r="BV61" i="89"/>
  <c r="BU61" i="89"/>
  <c r="BT61" i="89"/>
  <c r="BS61" i="89"/>
  <c r="BR61" i="89"/>
  <c r="BQ61" i="89"/>
  <c r="BP61" i="89"/>
  <c r="BO61" i="89"/>
  <c r="BN61" i="89"/>
  <c r="BM61" i="89"/>
  <c r="BL61" i="89"/>
  <c r="BK61" i="89"/>
  <c r="BJ61" i="89"/>
  <c r="BI61" i="89"/>
  <c r="BH61" i="89"/>
  <c r="BG61" i="89"/>
  <c r="BF61" i="89"/>
  <c r="BE61" i="89"/>
  <c r="BD61" i="89"/>
  <c r="BC61" i="89"/>
  <c r="BB61" i="89"/>
  <c r="BA61" i="89"/>
  <c r="AZ61" i="89"/>
  <c r="AY61" i="89"/>
  <c r="AX61" i="89"/>
  <c r="AW61" i="89"/>
  <c r="AV61" i="89"/>
  <c r="AU61" i="89"/>
  <c r="AT61" i="89"/>
  <c r="AS61" i="89"/>
  <c r="AR61" i="89"/>
  <c r="AQ61" i="89"/>
  <c r="AP61" i="89"/>
  <c r="AO61" i="89"/>
  <c r="AN61" i="89"/>
  <c r="AM61" i="89"/>
  <c r="AL61" i="89"/>
  <c r="AK61" i="89"/>
  <c r="AJ61" i="89"/>
  <c r="AI61" i="89"/>
  <c r="AH61" i="89"/>
  <c r="AG61" i="89"/>
  <c r="AF61" i="89"/>
  <c r="AE61" i="89"/>
  <c r="AD61" i="89"/>
  <c r="AC61" i="89"/>
  <c r="AB61" i="89"/>
  <c r="AA61" i="89"/>
  <c r="Z61" i="89"/>
  <c r="Y61" i="89"/>
  <c r="X61" i="89"/>
  <c r="W61" i="89"/>
  <c r="V61" i="89"/>
  <c r="U61" i="89"/>
  <c r="T61" i="89"/>
  <c r="S61" i="89"/>
  <c r="R61" i="89"/>
  <c r="Q61" i="89"/>
  <c r="P61" i="89"/>
  <c r="O61" i="89"/>
  <c r="N61" i="89"/>
  <c r="M61" i="89"/>
  <c r="L61" i="89"/>
  <c r="K61" i="89"/>
  <c r="J61" i="89"/>
  <c r="I61" i="89"/>
  <c r="H61" i="89"/>
  <c r="G61" i="89"/>
  <c r="F61" i="89"/>
  <c r="E61" i="89"/>
  <c r="D61" i="89"/>
  <c r="CI60" i="89"/>
  <c r="CH60" i="89"/>
  <c r="CG60" i="89"/>
  <c r="CF60" i="89"/>
  <c r="CE60" i="89"/>
  <c r="CD60" i="89"/>
  <c r="CC60" i="89"/>
  <c r="CB60" i="89"/>
  <c r="CA60" i="89"/>
  <c r="BZ60" i="89"/>
  <c r="BY60" i="89"/>
  <c r="BX60" i="89"/>
  <c r="BW60" i="89"/>
  <c r="BV60" i="89"/>
  <c r="BU60" i="89"/>
  <c r="BT60" i="89"/>
  <c r="BS60" i="89"/>
  <c r="BR60" i="89"/>
  <c r="BQ60" i="89"/>
  <c r="BP60" i="89"/>
  <c r="BO60" i="89"/>
  <c r="BN60" i="89"/>
  <c r="BM60" i="89"/>
  <c r="BL60" i="89"/>
  <c r="BK60" i="89"/>
  <c r="BJ60" i="89"/>
  <c r="BI60" i="89"/>
  <c r="BH60" i="89"/>
  <c r="BG60" i="89"/>
  <c r="BF60" i="89"/>
  <c r="BE60" i="89"/>
  <c r="BD60" i="89"/>
  <c r="BC60" i="89"/>
  <c r="BB60" i="89"/>
  <c r="BA60" i="89"/>
  <c r="AZ60" i="89"/>
  <c r="AY60" i="89"/>
  <c r="AX60" i="89"/>
  <c r="AW60" i="89"/>
  <c r="AV60" i="89"/>
  <c r="AU60" i="89"/>
  <c r="AT60" i="89"/>
  <c r="AS60" i="89"/>
  <c r="AR60" i="89"/>
  <c r="AQ60" i="89"/>
  <c r="AP60" i="89"/>
  <c r="AO60" i="89"/>
  <c r="AN60" i="89"/>
  <c r="AM60" i="89"/>
  <c r="AL60" i="89"/>
  <c r="AK60" i="89"/>
  <c r="AJ60" i="89"/>
  <c r="AI60" i="89"/>
  <c r="AH60" i="89"/>
  <c r="AG60" i="89"/>
  <c r="AF60" i="89"/>
  <c r="AE60" i="89"/>
  <c r="AD60" i="89"/>
  <c r="AC60" i="89"/>
  <c r="AB60" i="89"/>
  <c r="AA60" i="89"/>
  <c r="Z60" i="89"/>
  <c r="Y60" i="89"/>
  <c r="X60" i="89"/>
  <c r="W60" i="89"/>
  <c r="V60" i="89"/>
  <c r="U60" i="89"/>
  <c r="T60" i="89"/>
  <c r="S60" i="89"/>
  <c r="R60" i="89"/>
  <c r="Q60" i="89"/>
  <c r="P60" i="89"/>
  <c r="O60" i="89"/>
  <c r="N60" i="89"/>
  <c r="M60" i="89"/>
  <c r="L60" i="89"/>
  <c r="K60" i="89"/>
  <c r="J60" i="89"/>
  <c r="I60" i="89"/>
  <c r="H60" i="89"/>
  <c r="G60" i="89"/>
  <c r="F60" i="89"/>
  <c r="E60" i="89"/>
  <c r="D60" i="89"/>
  <c r="CI59" i="89"/>
  <c r="CH59" i="89"/>
  <c r="CG59" i="89"/>
  <c r="CF59" i="89"/>
  <c r="CE59" i="89"/>
  <c r="CD59" i="89"/>
  <c r="CC59" i="89"/>
  <c r="CB59" i="89"/>
  <c r="CA59" i="89"/>
  <c r="BZ59" i="89"/>
  <c r="BY59" i="89"/>
  <c r="BX59" i="89"/>
  <c r="BW59" i="89"/>
  <c r="BV59" i="89"/>
  <c r="BU59" i="89"/>
  <c r="BT59" i="89"/>
  <c r="BS59" i="89"/>
  <c r="BR59" i="89"/>
  <c r="BQ59" i="89"/>
  <c r="BP59" i="89"/>
  <c r="BO59" i="89"/>
  <c r="BN59" i="89"/>
  <c r="BM59" i="89"/>
  <c r="BL59" i="89"/>
  <c r="BK59" i="89"/>
  <c r="BJ59" i="89"/>
  <c r="BI59" i="89"/>
  <c r="BH59" i="89"/>
  <c r="BG59" i="89"/>
  <c r="BF59" i="89"/>
  <c r="BE59" i="89"/>
  <c r="BD59" i="89"/>
  <c r="BC59" i="89"/>
  <c r="BB59" i="89"/>
  <c r="BA59" i="89"/>
  <c r="AZ59" i="89"/>
  <c r="AY59" i="89"/>
  <c r="AX59" i="89"/>
  <c r="AW59" i="89"/>
  <c r="AV59" i="89"/>
  <c r="AU59" i="89"/>
  <c r="AT59" i="89"/>
  <c r="AS59" i="89"/>
  <c r="AR59" i="89"/>
  <c r="AQ59" i="89"/>
  <c r="AP59" i="89"/>
  <c r="AO59" i="89"/>
  <c r="AN59" i="89"/>
  <c r="AM59" i="89"/>
  <c r="AL59" i="89"/>
  <c r="AK59" i="89"/>
  <c r="AJ59" i="89"/>
  <c r="AI59" i="89"/>
  <c r="AH59" i="89"/>
  <c r="AG59" i="89"/>
  <c r="AF59" i="89"/>
  <c r="AE59" i="89"/>
  <c r="AD59" i="89"/>
  <c r="AC59" i="89"/>
  <c r="AB59" i="89"/>
  <c r="AA59" i="89"/>
  <c r="Z59" i="89"/>
  <c r="Y59" i="89"/>
  <c r="X59" i="89"/>
  <c r="W59" i="89"/>
  <c r="V59" i="89"/>
  <c r="U59" i="89"/>
  <c r="T59" i="89"/>
  <c r="S59" i="89"/>
  <c r="R59" i="89"/>
  <c r="Q59" i="89"/>
  <c r="P59" i="89"/>
  <c r="O59" i="89"/>
  <c r="N59" i="89"/>
  <c r="M59" i="89"/>
  <c r="L59" i="89"/>
  <c r="K59" i="89"/>
  <c r="J59" i="89"/>
  <c r="I59" i="89"/>
  <c r="H59" i="89"/>
  <c r="G59" i="89"/>
  <c r="F59" i="89"/>
  <c r="E59" i="89"/>
  <c r="D59" i="89"/>
  <c r="CI54" i="89"/>
  <c r="CH54" i="89"/>
  <c r="CG54" i="89"/>
  <c r="CF54" i="89"/>
  <c r="CE54" i="89"/>
  <c r="CD54" i="89"/>
  <c r="CC54" i="89"/>
  <c r="CB54" i="89"/>
  <c r="CA54" i="89"/>
  <c r="BZ54" i="89"/>
  <c r="BY54" i="89"/>
  <c r="BX54" i="89"/>
  <c r="BW54" i="89"/>
  <c r="BV54" i="89"/>
  <c r="BU54" i="89"/>
  <c r="BT54" i="89"/>
  <c r="BS54" i="89"/>
  <c r="BR54" i="89"/>
  <c r="BQ54" i="89"/>
  <c r="BP54" i="89"/>
  <c r="BO54" i="89"/>
  <c r="BN54" i="89"/>
  <c r="BM54" i="89"/>
  <c r="BL54" i="89"/>
  <c r="BK54" i="89"/>
  <c r="BJ54" i="89"/>
  <c r="BI54" i="89"/>
  <c r="BH54" i="89"/>
  <c r="BG54" i="89"/>
  <c r="BF54" i="89"/>
  <c r="BE54" i="89"/>
  <c r="BD54" i="89"/>
  <c r="BC54" i="89"/>
  <c r="BB54" i="89"/>
  <c r="BA54" i="89"/>
  <c r="AZ54" i="89"/>
  <c r="AY54" i="89"/>
  <c r="AX54" i="89"/>
  <c r="AW54" i="89"/>
  <c r="AV54" i="89"/>
  <c r="AU54" i="89"/>
  <c r="AT54" i="89"/>
  <c r="AS54" i="89"/>
  <c r="AR54" i="89"/>
  <c r="AQ54" i="89"/>
  <c r="AP54" i="89"/>
  <c r="AO54" i="89"/>
  <c r="AN54" i="89"/>
  <c r="AM54" i="89"/>
  <c r="AL54" i="89"/>
  <c r="AK54" i="89"/>
  <c r="AJ54" i="89"/>
  <c r="AI54" i="89"/>
  <c r="AH54" i="89"/>
  <c r="AG54" i="89"/>
  <c r="AF54" i="89"/>
  <c r="AE54" i="89"/>
  <c r="AD54" i="89"/>
  <c r="AC54" i="89"/>
  <c r="AB54" i="89"/>
  <c r="AA54" i="89"/>
  <c r="Z54" i="89"/>
  <c r="Y54" i="89"/>
  <c r="X54" i="89"/>
  <c r="W54" i="89"/>
  <c r="V54" i="89"/>
  <c r="U54" i="89"/>
  <c r="T54" i="89"/>
  <c r="S54" i="89"/>
  <c r="R54" i="89"/>
  <c r="Q54" i="89"/>
  <c r="P54" i="89"/>
  <c r="O54" i="89"/>
  <c r="N54" i="89"/>
  <c r="M54" i="89"/>
  <c r="L54" i="89"/>
  <c r="K54" i="89"/>
  <c r="J54" i="89"/>
  <c r="I54" i="89"/>
  <c r="H54" i="89"/>
  <c r="G54" i="89"/>
  <c r="F54" i="89"/>
  <c r="E54" i="89"/>
  <c r="D54" i="89"/>
  <c r="CI53" i="89"/>
  <c r="CH53" i="89"/>
  <c r="CG53" i="89"/>
  <c r="CF53" i="89"/>
  <c r="CE53" i="89"/>
  <c r="CD53" i="89"/>
  <c r="CC53" i="89"/>
  <c r="CB53" i="89"/>
  <c r="CA53" i="89"/>
  <c r="BZ53" i="89"/>
  <c r="BY53" i="89"/>
  <c r="BX53" i="89"/>
  <c r="BW53" i="89"/>
  <c r="BV53" i="89"/>
  <c r="BU53" i="89"/>
  <c r="BT53" i="89"/>
  <c r="BS53" i="89"/>
  <c r="BR53" i="89"/>
  <c r="BQ53" i="89"/>
  <c r="BP53" i="89"/>
  <c r="BO53" i="89"/>
  <c r="BN53" i="89"/>
  <c r="BM53" i="89"/>
  <c r="BL53" i="89"/>
  <c r="BK53" i="89"/>
  <c r="BJ53" i="89"/>
  <c r="BI53" i="89"/>
  <c r="BH53" i="89"/>
  <c r="BG53" i="89"/>
  <c r="BF53" i="89"/>
  <c r="BE53" i="89"/>
  <c r="BD53" i="89"/>
  <c r="BC53" i="89"/>
  <c r="BB53" i="89"/>
  <c r="BA53" i="89"/>
  <c r="AZ53" i="89"/>
  <c r="AY53" i="89"/>
  <c r="AX53" i="89"/>
  <c r="AW53" i="89"/>
  <c r="AV53" i="89"/>
  <c r="AU53" i="89"/>
  <c r="AT53" i="89"/>
  <c r="AS53" i="89"/>
  <c r="AR53" i="89"/>
  <c r="AQ53" i="89"/>
  <c r="AP53" i="89"/>
  <c r="AO53" i="89"/>
  <c r="AN53" i="89"/>
  <c r="AM53" i="89"/>
  <c r="AL53" i="89"/>
  <c r="AK53" i="89"/>
  <c r="AJ53" i="89"/>
  <c r="AI53" i="89"/>
  <c r="AH53" i="89"/>
  <c r="AG53" i="89"/>
  <c r="AF53" i="89"/>
  <c r="AE53" i="89"/>
  <c r="AD53" i="89"/>
  <c r="AC53" i="89"/>
  <c r="AB53" i="89"/>
  <c r="AA53" i="89"/>
  <c r="Z53" i="89"/>
  <c r="Y53" i="89"/>
  <c r="X53" i="89"/>
  <c r="W53" i="89"/>
  <c r="V53" i="89"/>
  <c r="U53" i="89"/>
  <c r="T53" i="89"/>
  <c r="S53" i="89"/>
  <c r="R53" i="89"/>
  <c r="Q53" i="89"/>
  <c r="P53" i="89"/>
  <c r="O53" i="89"/>
  <c r="N53" i="89"/>
  <c r="M53" i="89"/>
  <c r="L53" i="89"/>
  <c r="K53" i="89"/>
  <c r="J53" i="89"/>
  <c r="I53" i="89"/>
  <c r="H53" i="89"/>
  <c r="G53" i="89"/>
  <c r="F53" i="89"/>
  <c r="E53" i="89"/>
  <c r="D53" i="89"/>
  <c r="CI52" i="89"/>
  <c r="CH52" i="89"/>
  <c r="CG52" i="89"/>
  <c r="CF52" i="89"/>
  <c r="CE52" i="89"/>
  <c r="CD52" i="89"/>
  <c r="CC52" i="89"/>
  <c r="CB52" i="89"/>
  <c r="CA52" i="89"/>
  <c r="BZ52" i="89"/>
  <c r="BY52" i="89"/>
  <c r="BX52" i="89"/>
  <c r="BW52" i="89"/>
  <c r="BV52" i="89"/>
  <c r="BU52" i="89"/>
  <c r="BT52" i="89"/>
  <c r="BS52" i="89"/>
  <c r="BR52" i="89"/>
  <c r="BQ52" i="89"/>
  <c r="BP52" i="89"/>
  <c r="BO52" i="89"/>
  <c r="BN52" i="89"/>
  <c r="BM52" i="89"/>
  <c r="BL52" i="89"/>
  <c r="BK52" i="89"/>
  <c r="BJ52" i="89"/>
  <c r="BI52" i="89"/>
  <c r="BH52" i="89"/>
  <c r="BG52" i="89"/>
  <c r="BF52" i="89"/>
  <c r="BE52" i="89"/>
  <c r="BD52" i="89"/>
  <c r="BC52" i="89"/>
  <c r="BB52" i="89"/>
  <c r="BA52" i="89"/>
  <c r="AZ52" i="89"/>
  <c r="AY52" i="89"/>
  <c r="AX52" i="89"/>
  <c r="AW52" i="89"/>
  <c r="AV52" i="89"/>
  <c r="AU52" i="89"/>
  <c r="AT52" i="89"/>
  <c r="AS52" i="89"/>
  <c r="AR52" i="89"/>
  <c r="AQ52" i="89"/>
  <c r="AP52" i="89"/>
  <c r="AO52" i="89"/>
  <c r="AN52" i="89"/>
  <c r="AM52" i="89"/>
  <c r="AL52" i="89"/>
  <c r="AK52" i="89"/>
  <c r="AJ52" i="89"/>
  <c r="AI52" i="89"/>
  <c r="AH52" i="89"/>
  <c r="AG52" i="89"/>
  <c r="AF52" i="89"/>
  <c r="AE52" i="89"/>
  <c r="AD52" i="89"/>
  <c r="AC52" i="89"/>
  <c r="AB52" i="89"/>
  <c r="AA52" i="89"/>
  <c r="Z52" i="89"/>
  <c r="Y52" i="89"/>
  <c r="X52" i="89"/>
  <c r="W52" i="89"/>
  <c r="V52" i="89"/>
  <c r="U52" i="89"/>
  <c r="T52" i="89"/>
  <c r="S52" i="89"/>
  <c r="R52" i="89"/>
  <c r="Q52" i="89"/>
  <c r="P52" i="89"/>
  <c r="O52" i="89"/>
  <c r="N52" i="89"/>
  <c r="M52" i="89"/>
  <c r="L52" i="89"/>
  <c r="K52" i="89"/>
  <c r="J52" i="89"/>
  <c r="I52" i="89"/>
  <c r="H52" i="89"/>
  <c r="G52" i="89"/>
  <c r="F52" i="89"/>
  <c r="E52" i="89"/>
  <c r="D52" i="89"/>
  <c r="CI51" i="89"/>
  <c r="CH51" i="89"/>
  <c r="CG51" i="89"/>
  <c r="CF51" i="89"/>
  <c r="CE51" i="89"/>
  <c r="CD51" i="89"/>
  <c r="CC51" i="89"/>
  <c r="CB51" i="89"/>
  <c r="CA51" i="89"/>
  <c r="BZ51" i="89"/>
  <c r="BY51" i="89"/>
  <c r="BX51" i="89"/>
  <c r="BW51" i="89"/>
  <c r="BV51" i="89"/>
  <c r="BU51" i="89"/>
  <c r="BT51" i="89"/>
  <c r="BS51" i="89"/>
  <c r="BR51" i="89"/>
  <c r="BQ51" i="89"/>
  <c r="BP51" i="89"/>
  <c r="BO51" i="89"/>
  <c r="BN51" i="89"/>
  <c r="BM51" i="89"/>
  <c r="BL51" i="89"/>
  <c r="BK51" i="89"/>
  <c r="BJ51" i="89"/>
  <c r="BI51" i="89"/>
  <c r="BH51" i="89"/>
  <c r="BG51" i="89"/>
  <c r="BF51" i="89"/>
  <c r="BE51" i="89"/>
  <c r="BD51" i="89"/>
  <c r="BC51" i="89"/>
  <c r="BB51" i="89"/>
  <c r="BA51" i="89"/>
  <c r="AZ51" i="89"/>
  <c r="AY51" i="89"/>
  <c r="AX51" i="89"/>
  <c r="AW51" i="89"/>
  <c r="AV51" i="89"/>
  <c r="AU51" i="89"/>
  <c r="AT51" i="89"/>
  <c r="AS51" i="89"/>
  <c r="AR51" i="89"/>
  <c r="AQ51" i="89"/>
  <c r="AP51" i="89"/>
  <c r="AO51" i="89"/>
  <c r="AN51" i="89"/>
  <c r="AM51" i="89"/>
  <c r="AL51" i="89"/>
  <c r="AK51" i="89"/>
  <c r="AJ51" i="89"/>
  <c r="AI51" i="89"/>
  <c r="AH51" i="89"/>
  <c r="AG51" i="89"/>
  <c r="AF51" i="89"/>
  <c r="AE51" i="89"/>
  <c r="AD51" i="89"/>
  <c r="AC51" i="89"/>
  <c r="AB51" i="89"/>
  <c r="AA51" i="89"/>
  <c r="Z51" i="89"/>
  <c r="Y51" i="89"/>
  <c r="X51" i="89"/>
  <c r="W51" i="89"/>
  <c r="V51" i="89"/>
  <c r="U51" i="89"/>
  <c r="T51" i="89"/>
  <c r="S51" i="89"/>
  <c r="R51" i="89"/>
  <c r="Q51" i="89"/>
  <c r="P51" i="89"/>
  <c r="O51" i="89"/>
  <c r="N51" i="89"/>
  <c r="M51" i="89"/>
  <c r="L51" i="89"/>
  <c r="K51" i="89"/>
  <c r="J51" i="89"/>
  <c r="I51" i="89"/>
  <c r="H51" i="89"/>
  <c r="G51" i="89"/>
  <c r="F51" i="89"/>
  <c r="E51" i="89"/>
  <c r="D51" i="89"/>
  <c r="CI41" i="89"/>
  <c r="CI47" i="89" s="1"/>
  <c r="CH41" i="89"/>
  <c r="CH47" i="89" s="1"/>
  <c r="CG41" i="89"/>
  <c r="CG47" i="89" s="1"/>
  <c r="CF41" i="89"/>
  <c r="CF47" i="89" s="1"/>
  <c r="CE41" i="89"/>
  <c r="CE47" i="89" s="1"/>
  <c r="CD41" i="89"/>
  <c r="CD47" i="89" s="1"/>
  <c r="CC41" i="89"/>
  <c r="CC47" i="89" s="1"/>
  <c r="CB41" i="89"/>
  <c r="CB47" i="89" s="1"/>
  <c r="CA41" i="89"/>
  <c r="CA47" i="89" s="1"/>
  <c r="BZ41" i="89"/>
  <c r="BZ47" i="89" s="1"/>
  <c r="BY41" i="89"/>
  <c r="BY47" i="89" s="1"/>
  <c r="BX41" i="89"/>
  <c r="BX47" i="89" s="1"/>
  <c r="BW41" i="89"/>
  <c r="BW47" i="89" s="1"/>
  <c r="BV41" i="89"/>
  <c r="BV47" i="89" s="1"/>
  <c r="BU41" i="89"/>
  <c r="BU47" i="89" s="1"/>
  <c r="BT41" i="89"/>
  <c r="BT47" i="89" s="1"/>
  <c r="BS41" i="89"/>
  <c r="BS47" i="89" s="1"/>
  <c r="BR41" i="89"/>
  <c r="BR47" i="89" s="1"/>
  <c r="BQ41" i="89"/>
  <c r="BQ47" i="89" s="1"/>
  <c r="BP41" i="89"/>
  <c r="BP47" i="89" s="1"/>
  <c r="BO41" i="89"/>
  <c r="BO47" i="89" s="1"/>
  <c r="BN41" i="89"/>
  <c r="BN47" i="89" s="1"/>
  <c r="BM41" i="89"/>
  <c r="BM47" i="89" s="1"/>
  <c r="BL41" i="89"/>
  <c r="BL47" i="89" s="1"/>
  <c r="BK41" i="89"/>
  <c r="BK47" i="89" s="1"/>
  <c r="BJ41" i="89"/>
  <c r="BJ47" i="89" s="1"/>
  <c r="BI41" i="89"/>
  <c r="BI47" i="89" s="1"/>
  <c r="BH41" i="89"/>
  <c r="BH47" i="89" s="1"/>
  <c r="BG41" i="89"/>
  <c r="BG47" i="89" s="1"/>
  <c r="BF41" i="89"/>
  <c r="BF47" i="89" s="1"/>
  <c r="BE41" i="89"/>
  <c r="BE47" i="89" s="1"/>
  <c r="BD41" i="89"/>
  <c r="BD47" i="89" s="1"/>
  <c r="BC41" i="89"/>
  <c r="BC47" i="89" s="1"/>
  <c r="BB41" i="89"/>
  <c r="BB47" i="89" s="1"/>
  <c r="BA41" i="89"/>
  <c r="BA47" i="89" s="1"/>
  <c r="AZ41" i="89"/>
  <c r="AZ47" i="89" s="1"/>
  <c r="AY41" i="89"/>
  <c r="AY47" i="89" s="1"/>
  <c r="AX41" i="89"/>
  <c r="AX47" i="89" s="1"/>
  <c r="AW41" i="89"/>
  <c r="AW47" i="89" s="1"/>
  <c r="AV41" i="89"/>
  <c r="AV47" i="89" s="1"/>
  <c r="AU41" i="89"/>
  <c r="AU47" i="89" s="1"/>
  <c r="AT41" i="89"/>
  <c r="AT47" i="89" s="1"/>
  <c r="AS41" i="89"/>
  <c r="AS47" i="89" s="1"/>
  <c r="AR41" i="89"/>
  <c r="AR47" i="89" s="1"/>
  <c r="AQ41" i="89"/>
  <c r="AQ47" i="89" s="1"/>
  <c r="AP41" i="89"/>
  <c r="AP47" i="89" s="1"/>
  <c r="AO41" i="89"/>
  <c r="AO47" i="89" s="1"/>
  <c r="AN41" i="89"/>
  <c r="AN47" i="89" s="1"/>
  <c r="AM41" i="89"/>
  <c r="AM47" i="89" s="1"/>
  <c r="AL41" i="89"/>
  <c r="AL47" i="89" s="1"/>
  <c r="AK41" i="89"/>
  <c r="AK47" i="89" s="1"/>
  <c r="AJ41" i="89"/>
  <c r="AJ47" i="89" s="1"/>
  <c r="AI41" i="89"/>
  <c r="AI47" i="89" s="1"/>
  <c r="AH41" i="89"/>
  <c r="AH47" i="89" s="1"/>
  <c r="AG41" i="89"/>
  <c r="AG47" i="89" s="1"/>
  <c r="AF41" i="89"/>
  <c r="AF47" i="89" s="1"/>
  <c r="AE41" i="89"/>
  <c r="AE47" i="89" s="1"/>
  <c r="AD41" i="89"/>
  <c r="AD47" i="89" s="1"/>
  <c r="AC41" i="89"/>
  <c r="AC47" i="89" s="1"/>
  <c r="AB41" i="89"/>
  <c r="AB47" i="89" s="1"/>
  <c r="AA41" i="89"/>
  <c r="AA47" i="89" s="1"/>
  <c r="Z41" i="89"/>
  <c r="Z47" i="89" s="1"/>
  <c r="Y41" i="89"/>
  <c r="Y47" i="89" s="1"/>
  <c r="X41" i="89"/>
  <c r="X47" i="89" s="1"/>
  <c r="W41" i="89"/>
  <c r="W47" i="89" s="1"/>
  <c r="V41" i="89"/>
  <c r="V47" i="89" s="1"/>
  <c r="U41" i="89"/>
  <c r="U47" i="89" s="1"/>
  <c r="T41" i="89"/>
  <c r="T47" i="89" s="1"/>
  <c r="S41" i="89"/>
  <c r="S47" i="89" s="1"/>
  <c r="R41" i="89"/>
  <c r="R47" i="89" s="1"/>
  <c r="Q41" i="89"/>
  <c r="Q47" i="89" s="1"/>
  <c r="P41" i="89"/>
  <c r="P47" i="89" s="1"/>
  <c r="O41" i="89"/>
  <c r="O47" i="89" s="1"/>
  <c r="N41" i="89"/>
  <c r="N47" i="89" s="1"/>
  <c r="M41" i="89"/>
  <c r="M47" i="89" s="1"/>
  <c r="L41" i="89"/>
  <c r="L47" i="89" s="1"/>
  <c r="K41" i="89"/>
  <c r="K47" i="89" s="1"/>
  <c r="J41" i="89"/>
  <c r="J47" i="89" s="1"/>
  <c r="I41" i="89"/>
  <c r="I47" i="89" s="1"/>
  <c r="H41" i="89"/>
  <c r="H47" i="89" s="1"/>
  <c r="G41" i="89"/>
  <c r="G47" i="89" s="1"/>
  <c r="F41" i="89"/>
  <c r="F47" i="89" s="1"/>
  <c r="E41" i="89"/>
  <c r="E47" i="89" s="1"/>
  <c r="D41" i="89"/>
  <c r="D47" i="89" s="1"/>
  <c r="CI33" i="89"/>
  <c r="CI58" i="89" s="1"/>
  <c r="CI63" i="89" s="1"/>
  <c r="CH33" i="89"/>
  <c r="CH58" i="89" s="1"/>
  <c r="CH63" i="89" s="1"/>
  <c r="CG33" i="89"/>
  <c r="CG58" i="89" s="1"/>
  <c r="CG63" i="89" s="1"/>
  <c r="CF33" i="89"/>
  <c r="CF58" i="89" s="1"/>
  <c r="CF63" i="89" s="1"/>
  <c r="CE33" i="89"/>
  <c r="CE58" i="89" s="1"/>
  <c r="CE63" i="89" s="1"/>
  <c r="CD33" i="89"/>
  <c r="CD58" i="89" s="1"/>
  <c r="CD63" i="89" s="1"/>
  <c r="CC33" i="89"/>
  <c r="CC58" i="89" s="1"/>
  <c r="CC63" i="89" s="1"/>
  <c r="CB33" i="89"/>
  <c r="CB58" i="89" s="1"/>
  <c r="CB63" i="89" s="1"/>
  <c r="CA33" i="89"/>
  <c r="CA58" i="89" s="1"/>
  <c r="CA63" i="89" s="1"/>
  <c r="BZ33" i="89"/>
  <c r="BZ58" i="89" s="1"/>
  <c r="BZ63" i="89" s="1"/>
  <c r="BY33" i="89"/>
  <c r="BY58" i="89" s="1"/>
  <c r="BY63" i="89" s="1"/>
  <c r="BX33" i="89"/>
  <c r="BX58" i="89" s="1"/>
  <c r="BX63" i="89" s="1"/>
  <c r="BW33" i="89"/>
  <c r="BW58" i="89" s="1"/>
  <c r="BW63" i="89" s="1"/>
  <c r="BV33" i="89"/>
  <c r="BV58" i="89" s="1"/>
  <c r="BV63" i="89" s="1"/>
  <c r="BU33" i="89"/>
  <c r="BU58" i="89" s="1"/>
  <c r="BU63" i="89" s="1"/>
  <c r="BT33" i="89"/>
  <c r="BT58" i="89" s="1"/>
  <c r="BT63" i="89" s="1"/>
  <c r="BS33" i="89"/>
  <c r="BS58" i="89" s="1"/>
  <c r="BS63" i="89" s="1"/>
  <c r="BR33" i="89"/>
  <c r="BR58" i="89" s="1"/>
  <c r="BR63" i="89" s="1"/>
  <c r="BQ33" i="89"/>
  <c r="BQ58" i="89" s="1"/>
  <c r="BQ63" i="89" s="1"/>
  <c r="BP33" i="89"/>
  <c r="BP58" i="89" s="1"/>
  <c r="BP63" i="89" s="1"/>
  <c r="BO33" i="89"/>
  <c r="BO58" i="89" s="1"/>
  <c r="BO63" i="89" s="1"/>
  <c r="BN33" i="89"/>
  <c r="BN58" i="89" s="1"/>
  <c r="BN63" i="89" s="1"/>
  <c r="BM33" i="89"/>
  <c r="BM58" i="89" s="1"/>
  <c r="BM63" i="89" s="1"/>
  <c r="BL33" i="89"/>
  <c r="BL58" i="89" s="1"/>
  <c r="BL63" i="89" s="1"/>
  <c r="BK33" i="89"/>
  <c r="BK58" i="89" s="1"/>
  <c r="BK63" i="89" s="1"/>
  <c r="BJ33" i="89"/>
  <c r="BJ58" i="89" s="1"/>
  <c r="BJ63" i="89" s="1"/>
  <c r="BI33" i="89"/>
  <c r="BI58" i="89" s="1"/>
  <c r="BI63" i="89" s="1"/>
  <c r="BH33" i="89"/>
  <c r="BH58" i="89" s="1"/>
  <c r="BH63" i="89" s="1"/>
  <c r="BG33" i="89"/>
  <c r="BG58" i="89" s="1"/>
  <c r="BG63" i="89" s="1"/>
  <c r="BF33" i="89"/>
  <c r="BF58" i="89" s="1"/>
  <c r="BF63" i="89" s="1"/>
  <c r="BE33" i="89"/>
  <c r="BE58" i="89" s="1"/>
  <c r="BE63" i="89" s="1"/>
  <c r="BD33" i="89"/>
  <c r="BD58" i="89" s="1"/>
  <c r="BD63" i="89" s="1"/>
  <c r="BC33" i="89"/>
  <c r="BC58" i="89" s="1"/>
  <c r="BC63" i="89" s="1"/>
  <c r="BB33" i="89"/>
  <c r="BB58" i="89" s="1"/>
  <c r="BB63" i="89" s="1"/>
  <c r="BA33" i="89"/>
  <c r="BA58" i="89" s="1"/>
  <c r="BA63" i="89" s="1"/>
  <c r="AZ33" i="89"/>
  <c r="AZ58" i="89" s="1"/>
  <c r="AZ63" i="89" s="1"/>
  <c r="AY33" i="89"/>
  <c r="AY58" i="89" s="1"/>
  <c r="AY63" i="89" s="1"/>
  <c r="AX33" i="89"/>
  <c r="AX58" i="89" s="1"/>
  <c r="AX63" i="89" s="1"/>
  <c r="AW33" i="89"/>
  <c r="AW58" i="89" s="1"/>
  <c r="AW63" i="89" s="1"/>
  <c r="AV33" i="89"/>
  <c r="AV58" i="89" s="1"/>
  <c r="AV63" i="89" s="1"/>
  <c r="AU33" i="89"/>
  <c r="AU58" i="89" s="1"/>
  <c r="AU63" i="89" s="1"/>
  <c r="AT33" i="89"/>
  <c r="AT58" i="89" s="1"/>
  <c r="AT63" i="89" s="1"/>
  <c r="AS33" i="89"/>
  <c r="AS58" i="89" s="1"/>
  <c r="AS63" i="89" s="1"/>
  <c r="AR33" i="89"/>
  <c r="AR58" i="89" s="1"/>
  <c r="AR63" i="89" s="1"/>
  <c r="AQ33" i="89"/>
  <c r="AQ58" i="89" s="1"/>
  <c r="AQ63" i="89" s="1"/>
  <c r="AP33" i="89"/>
  <c r="AP58" i="89" s="1"/>
  <c r="AP63" i="89" s="1"/>
  <c r="AO33" i="89"/>
  <c r="AO58" i="89" s="1"/>
  <c r="AO63" i="89" s="1"/>
  <c r="AN33" i="89"/>
  <c r="AN58" i="89" s="1"/>
  <c r="AN63" i="89" s="1"/>
  <c r="AM33" i="89"/>
  <c r="AM58" i="89" s="1"/>
  <c r="AM63" i="89" s="1"/>
  <c r="AL33" i="89"/>
  <c r="AL58" i="89" s="1"/>
  <c r="AL63" i="89" s="1"/>
  <c r="AK33" i="89"/>
  <c r="AK58" i="89" s="1"/>
  <c r="AK63" i="89" s="1"/>
  <c r="AJ33" i="89"/>
  <c r="AJ58" i="89" s="1"/>
  <c r="AJ63" i="89" s="1"/>
  <c r="AI33" i="89"/>
  <c r="AI58" i="89" s="1"/>
  <c r="AI63" i="89" s="1"/>
  <c r="AH33" i="89"/>
  <c r="AH58" i="89" s="1"/>
  <c r="AH63" i="89" s="1"/>
  <c r="AG33" i="89"/>
  <c r="AG58" i="89" s="1"/>
  <c r="AG63" i="89" s="1"/>
  <c r="AF33" i="89"/>
  <c r="AF58" i="89" s="1"/>
  <c r="AF63" i="89" s="1"/>
  <c r="AE33" i="89"/>
  <c r="AE58" i="89" s="1"/>
  <c r="AE63" i="89" s="1"/>
  <c r="AD33" i="89"/>
  <c r="AD58" i="89" s="1"/>
  <c r="AD63" i="89" s="1"/>
  <c r="AC33" i="89"/>
  <c r="AC58" i="89" s="1"/>
  <c r="AC63" i="89" s="1"/>
  <c r="AB33" i="89"/>
  <c r="AB58" i="89" s="1"/>
  <c r="AB63" i="89" s="1"/>
  <c r="AA33" i="89"/>
  <c r="AA58" i="89" s="1"/>
  <c r="AA63" i="89" s="1"/>
  <c r="Z33" i="89"/>
  <c r="Z58" i="89" s="1"/>
  <c r="Z63" i="89" s="1"/>
  <c r="Y33" i="89"/>
  <c r="Y58" i="89" s="1"/>
  <c r="Y63" i="89" s="1"/>
  <c r="X33" i="89"/>
  <c r="X58" i="89" s="1"/>
  <c r="X63" i="89" s="1"/>
  <c r="W33" i="89"/>
  <c r="W58" i="89" s="1"/>
  <c r="W63" i="89" s="1"/>
  <c r="V33" i="89"/>
  <c r="V58" i="89" s="1"/>
  <c r="V63" i="89" s="1"/>
  <c r="U33" i="89"/>
  <c r="U58" i="89" s="1"/>
  <c r="U63" i="89" s="1"/>
  <c r="T33" i="89"/>
  <c r="T58" i="89" s="1"/>
  <c r="T63" i="89" s="1"/>
  <c r="S33" i="89"/>
  <c r="S58" i="89" s="1"/>
  <c r="S63" i="89" s="1"/>
  <c r="R33" i="89"/>
  <c r="R58" i="89" s="1"/>
  <c r="R63" i="89" s="1"/>
  <c r="Q33" i="89"/>
  <c r="Q58" i="89" s="1"/>
  <c r="Q63" i="89" s="1"/>
  <c r="P33" i="89"/>
  <c r="P58" i="89" s="1"/>
  <c r="P63" i="89" s="1"/>
  <c r="O33" i="89"/>
  <c r="O58" i="89" s="1"/>
  <c r="O63" i="89" s="1"/>
  <c r="N33" i="89"/>
  <c r="N58" i="89" s="1"/>
  <c r="N63" i="89" s="1"/>
  <c r="M33" i="89"/>
  <c r="M58" i="89" s="1"/>
  <c r="M63" i="89" s="1"/>
  <c r="L33" i="89"/>
  <c r="L58" i="89" s="1"/>
  <c r="L63" i="89" s="1"/>
  <c r="K33" i="89"/>
  <c r="K58" i="89" s="1"/>
  <c r="K63" i="89" s="1"/>
  <c r="J33" i="89"/>
  <c r="J58" i="89" s="1"/>
  <c r="J63" i="89" s="1"/>
  <c r="I33" i="89"/>
  <c r="I58" i="89" s="1"/>
  <c r="I63" i="89" s="1"/>
  <c r="H33" i="89"/>
  <c r="H58" i="89" s="1"/>
  <c r="H63" i="89" s="1"/>
  <c r="G33" i="89"/>
  <c r="G58" i="89" s="1"/>
  <c r="G63" i="89" s="1"/>
  <c r="F33" i="89"/>
  <c r="F58" i="89" s="1"/>
  <c r="F63" i="89" s="1"/>
  <c r="E33" i="89"/>
  <c r="E58" i="89" s="1"/>
  <c r="E63" i="89" s="1"/>
  <c r="D33" i="89"/>
  <c r="D58" i="89" s="1"/>
  <c r="D63" i="89" s="1"/>
  <c r="CI30" i="89"/>
  <c r="CH30" i="89"/>
  <c r="CG30" i="89"/>
  <c r="CF30" i="89"/>
  <c r="CE30" i="89"/>
  <c r="CD30" i="89"/>
  <c r="CC30" i="89"/>
  <c r="CB30" i="89"/>
  <c r="CA30" i="89"/>
  <c r="BZ30" i="89"/>
  <c r="BY30" i="89"/>
  <c r="BX30" i="89"/>
  <c r="BW30" i="89"/>
  <c r="BV30" i="89"/>
  <c r="BU30" i="89"/>
  <c r="BT30" i="89"/>
  <c r="BS30" i="89"/>
  <c r="BR30" i="89"/>
  <c r="BQ30" i="89"/>
  <c r="BP30" i="89"/>
  <c r="BO30" i="89"/>
  <c r="BN30" i="89"/>
  <c r="BM30" i="89"/>
  <c r="BL30" i="89"/>
  <c r="BK30" i="89"/>
  <c r="BJ30" i="89"/>
  <c r="BI30" i="89"/>
  <c r="BH30" i="89"/>
  <c r="BG30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AM30" i="89"/>
  <c r="AL30" i="89"/>
  <c r="AK30" i="89"/>
  <c r="AJ30" i="89"/>
  <c r="AI30" i="89"/>
  <c r="AH30" i="89"/>
  <c r="AG30" i="89"/>
  <c r="AF30" i="89"/>
  <c r="AE30" i="89"/>
  <c r="AD30" i="89"/>
  <c r="AC30" i="89"/>
  <c r="AB30" i="89"/>
  <c r="AA30" i="89"/>
  <c r="Z30" i="89"/>
  <c r="Y30" i="89"/>
  <c r="X30" i="89"/>
  <c r="W30" i="89"/>
  <c r="V30" i="89"/>
  <c r="U30" i="89"/>
  <c r="T30" i="89"/>
  <c r="S30" i="89"/>
  <c r="R30" i="89"/>
  <c r="Q30" i="89"/>
  <c r="P30" i="89"/>
  <c r="O30" i="89"/>
  <c r="N30" i="89"/>
  <c r="M30" i="89"/>
  <c r="L30" i="89"/>
  <c r="K30" i="89"/>
  <c r="J30" i="89"/>
  <c r="I30" i="89"/>
  <c r="H30" i="89"/>
  <c r="G30" i="89"/>
  <c r="F30" i="89"/>
  <c r="E30" i="89"/>
  <c r="D30" i="89"/>
  <c r="CI29" i="89"/>
  <c r="CH29" i="89"/>
  <c r="CG29" i="89"/>
  <c r="CF29" i="89"/>
  <c r="CE29" i="89"/>
  <c r="CD29" i="89"/>
  <c r="CC29" i="89"/>
  <c r="CB29" i="89"/>
  <c r="CA29" i="89"/>
  <c r="BZ29" i="89"/>
  <c r="BY29" i="89"/>
  <c r="BX29" i="89"/>
  <c r="BW29" i="89"/>
  <c r="BV29" i="89"/>
  <c r="BU29" i="89"/>
  <c r="BT29" i="89"/>
  <c r="BS29" i="89"/>
  <c r="BR29" i="89"/>
  <c r="BQ29" i="89"/>
  <c r="BP29" i="89"/>
  <c r="BO29" i="89"/>
  <c r="BN29" i="89"/>
  <c r="BM29" i="89"/>
  <c r="BL29" i="89"/>
  <c r="BK29" i="89"/>
  <c r="BJ29" i="89"/>
  <c r="BI29" i="89"/>
  <c r="BH29" i="89"/>
  <c r="BG29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AM29" i="89"/>
  <c r="AL29" i="89"/>
  <c r="AK29" i="89"/>
  <c r="AJ29" i="89"/>
  <c r="AI29" i="89"/>
  <c r="AH29" i="89"/>
  <c r="AG29" i="89"/>
  <c r="AF29" i="89"/>
  <c r="AE29" i="89"/>
  <c r="AD29" i="89"/>
  <c r="AC29" i="89"/>
  <c r="AB29" i="89"/>
  <c r="AA29" i="89"/>
  <c r="Z29" i="89"/>
  <c r="Y29" i="89"/>
  <c r="X29" i="89"/>
  <c r="W29" i="89"/>
  <c r="V29" i="89"/>
  <c r="U29" i="89"/>
  <c r="T29" i="89"/>
  <c r="S29" i="89"/>
  <c r="R29" i="89"/>
  <c r="Q29" i="89"/>
  <c r="P29" i="89"/>
  <c r="O29" i="89"/>
  <c r="N29" i="89"/>
  <c r="M29" i="89"/>
  <c r="L29" i="89"/>
  <c r="K29" i="89"/>
  <c r="J29" i="89"/>
  <c r="I29" i="89"/>
  <c r="H29" i="89"/>
  <c r="G29" i="89"/>
  <c r="F29" i="89"/>
  <c r="E29" i="89"/>
  <c r="D29" i="89"/>
  <c r="CI18" i="89"/>
  <c r="CH18" i="89"/>
  <c r="CG18" i="89"/>
  <c r="CF18" i="89"/>
  <c r="CE18" i="89"/>
  <c r="CD18" i="89"/>
  <c r="CC18" i="89"/>
  <c r="CB18" i="89"/>
  <c r="CA18" i="89"/>
  <c r="BZ18" i="89"/>
  <c r="BY18" i="89"/>
  <c r="BX18" i="89"/>
  <c r="BW18" i="89"/>
  <c r="BV18" i="89"/>
  <c r="BU18" i="89"/>
  <c r="BT18" i="89"/>
  <c r="BS18" i="89"/>
  <c r="BR18" i="89"/>
  <c r="BQ18" i="89"/>
  <c r="BP18" i="89"/>
  <c r="BO18" i="89"/>
  <c r="BN18" i="89"/>
  <c r="BM18" i="89"/>
  <c r="BL18" i="89"/>
  <c r="BK18" i="89"/>
  <c r="BJ18" i="89"/>
  <c r="BI18" i="89"/>
  <c r="BH18" i="89"/>
  <c r="BG18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AM18" i="89"/>
  <c r="AL18" i="89"/>
  <c r="AK18" i="89"/>
  <c r="AJ18" i="89"/>
  <c r="AI18" i="89"/>
  <c r="AH18" i="89"/>
  <c r="AG18" i="89"/>
  <c r="AF18" i="89"/>
  <c r="AE18" i="89"/>
  <c r="AD18" i="89"/>
  <c r="AC18" i="89"/>
  <c r="AB18" i="89"/>
  <c r="AA18" i="89"/>
  <c r="Z18" i="89"/>
  <c r="Y18" i="89"/>
  <c r="X18" i="89"/>
  <c r="W18" i="89"/>
  <c r="V18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I17" i="89"/>
  <c r="CH17" i="89"/>
  <c r="CG17" i="89"/>
  <c r="CF17" i="89"/>
  <c r="CE17" i="89"/>
  <c r="CD17" i="89"/>
  <c r="CC17" i="89"/>
  <c r="CB17" i="89"/>
  <c r="CA17" i="89"/>
  <c r="BZ17" i="89"/>
  <c r="BY17" i="89"/>
  <c r="BX17" i="89"/>
  <c r="BW17" i="89"/>
  <c r="BV17" i="89"/>
  <c r="BU17" i="89"/>
  <c r="BT17" i="89"/>
  <c r="BS17" i="89"/>
  <c r="BR17" i="89"/>
  <c r="BQ17" i="89"/>
  <c r="BP17" i="89"/>
  <c r="BO17" i="89"/>
  <c r="BN17" i="89"/>
  <c r="BM17" i="89"/>
  <c r="BL17" i="89"/>
  <c r="BK17" i="89"/>
  <c r="BJ17" i="89"/>
  <c r="BI17" i="89"/>
  <c r="BH17" i="89"/>
  <c r="BG17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AM17" i="89"/>
  <c r="AL17" i="89"/>
  <c r="AK17" i="89"/>
  <c r="AJ17" i="89"/>
  <c r="AI17" i="89"/>
  <c r="AH17" i="89"/>
  <c r="AG17" i="89"/>
  <c r="AF17" i="89"/>
  <c r="AE17" i="89"/>
  <c r="AD17" i="89"/>
  <c r="AC17" i="89"/>
  <c r="AB17" i="89"/>
  <c r="AA17" i="89"/>
  <c r="Z17" i="89"/>
  <c r="Y17" i="89"/>
  <c r="X17" i="89"/>
  <c r="W17" i="89"/>
  <c r="V17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 s="1"/>
  <c r="G17" i="89" s="1"/>
  <c r="F17" i="89" s="1"/>
  <c r="E17" i="89" s="1"/>
  <c r="D17" i="89" s="1"/>
  <c r="CI15" i="89"/>
  <c r="CH15" i="89"/>
  <c r="CG15" i="89"/>
  <c r="CF15" i="89"/>
  <c r="CE15" i="89"/>
  <c r="CD15" i="89"/>
  <c r="CC15" i="89"/>
  <c r="CB15" i="89"/>
  <c r="CA15" i="89"/>
  <c r="BZ15" i="89"/>
  <c r="BY15" i="89"/>
  <c r="BX15" i="89"/>
  <c r="BW15" i="89"/>
  <c r="BV15" i="89"/>
  <c r="BU15" i="89"/>
  <c r="BT15" i="89"/>
  <c r="BS15" i="89"/>
  <c r="BR15" i="89"/>
  <c r="BQ15" i="89"/>
  <c r="BP15" i="89"/>
  <c r="BO15" i="89"/>
  <c r="BN15" i="89"/>
  <c r="BM15" i="89"/>
  <c r="BL15" i="89"/>
  <c r="BK15" i="89"/>
  <c r="BJ15" i="89"/>
  <c r="BI15" i="89"/>
  <c r="BH15" i="89"/>
  <c r="BG15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AM15" i="89"/>
  <c r="AL15" i="89"/>
  <c r="AK15" i="89"/>
  <c r="AJ15" i="89"/>
  <c r="AI15" i="89"/>
  <c r="AH15" i="89"/>
  <c r="AG15" i="89"/>
  <c r="AF15" i="89"/>
  <c r="AE15" i="89"/>
  <c r="AD15" i="89"/>
  <c r="AC15" i="89"/>
  <c r="AB15" i="89"/>
  <c r="AA15" i="89"/>
  <c r="Z15" i="89"/>
  <c r="Y15" i="89"/>
  <c r="X15" i="89"/>
  <c r="W15" i="89"/>
  <c r="V15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E12" i="89"/>
  <c r="F12" i="89" s="1"/>
  <c r="G12" i="89" s="1"/>
  <c r="H12" i="89" s="1"/>
  <c r="I12" i="89" s="1"/>
  <c r="J12" i="89" s="1"/>
  <c r="K12" i="89" s="1"/>
  <c r="L12" i="89" s="1"/>
  <c r="M12" i="89" s="1"/>
  <c r="N12" i="89" s="1"/>
  <c r="O12" i="89" s="1"/>
  <c r="P12" i="89" s="1"/>
  <c r="Q12" i="89" s="1"/>
  <c r="R12" i="89" s="1"/>
  <c r="S12" i="89" s="1"/>
  <c r="T12" i="89" s="1"/>
  <c r="U12" i="89" s="1"/>
  <c r="V12" i="89" s="1"/>
  <c r="W12" i="89" s="1"/>
  <c r="X12" i="89" s="1"/>
  <c r="Y12" i="89" s="1"/>
  <c r="Z12" i="89" s="1"/>
  <c r="AA12" i="89" s="1"/>
  <c r="AB12" i="89" s="1"/>
  <c r="AC12" i="89" s="1"/>
  <c r="AD12" i="89" s="1"/>
  <c r="AE12" i="89" s="1"/>
  <c r="AF12" i="89" s="1"/>
  <c r="AG12" i="89" s="1"/>
  <c r="AH12" i="89" s="1"/>
  <c r="AI12" i="89" s="1"/>
  <c r="AJ12" i="89" s="1"/>
  <c r="AK12" i="89" s="1"/>
  <c r="AL12" i="89" s="1"/>
  <c r="AM12" i="89" s="1"/>
  <c r="AN12" i="89" s="1"/>
  <c r="AO12" i="89" s="1"/>
  <c r="AP12" i="89" s="1"/>
  <c r="AQ12" i="89" s="1"/>
  <c r="AR12" i="89" s="1"/>
  <c r="AS12" i="89" s="1"/>
  <c r="AT12" i="89" s="1"/>
  <c r="AU12" i="89" s="1"/>
  <c r="AV12" i="89" s="1"/>
  <c r="AW12" i="89" s="1"/>
  <c r="AX12" i="89" s="1"/>
  <c r="AY12" i="89" s="1"/>
  <c r="AZ12" i="89" s="1"/>
  <c r="BA12" i="89" s="1"/>
  <c r="BB12" i="89" s="1"/>
  <c r="BC12" i="89" s="1"/>
  <c r="BD12" i="89" s="1"/>
  <c r="BE12" i="89" s="1"/>
  <c r="BF12" i="89" s="1"/>
  <c r="BG12" i="89" s="1"/>
  <c r="BH12" i="89" s="1"/>
  <c r="BI12" i="89" s="1"/>
  <c r="BJ12" i="89" s="1"/>
  <c r="BK12" i="89" s="1"/>
  <c r="BL12" i="89" s="1"/>
  <c r="BM12" i="89" s="1"/>
  <c r="BN12" i="89" s="1"/>
  <c r="BO12" i="89" s="1"/>
  <c r="BP12" i="89" s="1"/>
  <c r="BQ12" i="89" s="1"/>
  <c r="BR12" i="89" s="1"/>
  <c r="BS12" i="89" s="1"/>
  <c r="BT12" i="89" s="1"/>
  <c r="BU12" i="89" s="1"/>
  <c r="BV12" i="89" s="1"/>
  <c r="BW12" i="89" s="1"/>
  <c r="BX12" i="89" s="1"/>
  <c r="BY12" i="89" s="1"/>
  <c r="BZ12" i="89" s="1"/>
  <c r="CA12" i="89" s="1"/>
  <c r="CB12" i="89" s="1"/>
  <c r="CC12" i="89" s="1"/>
  <c r="CD12" i="89" s="1"/>
  <c r="CE12" i="89" s="1"/>
  <c r="CF12" i="89" s="1"/>
  <c r="CG12" i="89" s="1"/>
  <c r="CH12" i="89" s="1"/>
  <c r="CI12" i="89" s="1"/>
  <c r="D12" i="89"/>
  <c r="H10" i="89"/>
  <c r="G10" i="89" s="1"/>
  <c r="F10" i="89" s="1"/>
  <c r="E10" i="89" s="1"/>
  <c r="D10" i="89" s="1"/>
  <c r="H9" i="89"/>
  <c r="G9" i="89" s="1"/>
  <c r="F9" i="89" s="1"/>
  <c r="E9" i="89" s="1"/>
  <c r="D9" i="89" s="1"/>
  <c r="H8" i="89"/>
  <c r="G8" i="89" s="1"/>
  <c r="F8" i="89" s="1"/>
  <c r="E8" i="89" s="1"/>
  <c r="D8" i="89" s="1"/>
  <c r="H7" i="89"/>
  <c r="G7" i="89" s="1"/>
  <c r="F7" i="89" s="1"/>
  <c r="E7" i="89" s="1"/>
  <c r="D7" i="89" s="1"/>
  <c r="H6" i="89"/>
  <c r="G6" i="89" s="1"/>
  <c r="F6" i="89" s="1"/>
  <c r="E6" i="89" s="1"/>
  <c r="D6" i="89" s="1"/>
  <c r="H5" i="89"/>
  <c r="G5" i="89" s="1"/>
  <c r="F5" i="89" s="1"/>
  <c r="E5" i="89" s="1"/>
  <c r="D5" i="89" s="1"/>
  <c r="H4" i="89"/>
  <c r="G4" i="89" s="1"/>
  <c r="E80" i="89" l="1"/>
  <c r="I80" i="89"/>
  <c r="F80" i="89"/>
  <c r="H3" i="89"/>
  <c r="BN34" i="89"/>
  <c r="BN36" i="89" s="1"/>
  <c r="BN14" i="89" s="1"/>
  <c r="BR34" i="89"/>
  <c r="BR36" i="89" s="1"/>
  <c r="BR14" i="89" s="1"/>
  <c r="J80" i="89"/>
  <c r="BM34" i="89"/>
  <c r="G80" i="89"/>
  <c r="H80" i="89"/>
  <c r="F4" i="89"/>
  <c r="G3" i="89"/>
  <c r="G74" i="89"/>
  <c r="J74" i="89"/>
  <c r="F74" i="89"/>
  <c r="I74" i="89"/>
  <c r="E74" i="89"/>
  <c r="H74" i="89"/>
  <c r="D74" i="89"/>
  <c r="I71" i="89"/>
  <c r="E71" i="89"/>
  <c r="H71" i="89"/>
  <c r="D71" i="89"/>
  <c r="G71" i="89"/>
  <c r="J71" i="89"/>
  <c r="F71" i="89"/>
  <c r="J77" i="89"/>
  <c r="F77" i="89"/>
  <c r="I77" i="89"/>
  <c r="E77" i="89"/>
  <c r="H77" i="89"/>
  <c r="D77" i="89"/>
  <c r="G77" i="89"/>
  <c r="G87" i="89" s="1"/>
  <c r="I76" i="89"/>
  <c r="E76" i="89"/>
  <c r="H76" i="89"/>
  <c r="D76" i="89"/>
  <c r="G76" i="89"/>
  <c r="J76" i="89"/>
  <c r="F76" i="89"/>
  <c r="D50" i="89"/>
  <c r="D55" i="89" s="1"/>
  <c r="D37" i="89"/>
  <c r="H50" i="89"/>
  <c r="H55" i="89" s="1"/>
  <c r="H37" i="89"/>
  <c r="L50" i="89"/>
  <c r="L55" i="89" s="1"/>
  <c r="L19" i="89" s="1"/>
  <c r="L37" i="89"/>
  <c r="P50" i="89"/>
  <c r="P55" i="89" s="1"/>
  <c r="P19" i="89" s="1"/>
  <c r="P37" i="89"/>
  <c r="T50" i="89"/>
  <c r="T55" i="89" s="1"/>
  <c r="T19" i="89" s="1"/>
  <c r="T37" i="89"/>
  <c r="X50" i="89"/>
  <c r="X55" i="89" s="1"/>
  <c r="X19" i="89" s="1"/>
  <c r="X37" i="89"/>
  <c r="AB50" i="89"/>
  <c r="AB55" i="89" s="1"/>
  <c r="AB19" i="89" s="1"/>
  <c r="AB37" i="89"/>
  <c r="AB35" i="89"/>
  <c r="AB16" i="89" s="1"/>
  <c r="AF50" i="89"/>
  <c r="AF55" i="89" s="1"/>
  <c r="AF19" i="89" s="1"/>
  <c r="AF37" i="89"/>
  <c r="AF35" i="89"/>
  <c r="AF16" i="89" s="1"/>
  <c r="AJ50" i="89"/>
  <c r="AJ55" i="89" s="1"/>
  <c r="AJ19" i="89" s="1"/>
  <c r="AJ37" i="89"/>
  <c r="AJ35" i="89"/>
  <c r="AJ16" i="89" s="1"/>
  <c r="AN50" i="89"/>
  <c r="AN55" i="89" s="1"/>
  <c r="AN19" i="89" s="1"/>
  <c r="AN37" i="89"/>
  <c r="AN35" i="89"/>
  <c r="AN16" i="89" s="1"/>
  <c r="AR50" i="89"/>
  <c r="AR55" i="89" s="1"/>
  <c r="AR19" i="89" s="1"/>
  <c r="AR37" i="89"/>
  <c r="AR35" i="89"/>
  <c r="AR16" i="89" s="1"/>
  <c r="AV50" i="89"/>
  <c r="AV55" i="89" s="1"/>
  <c r="AV19" i="89" s="1"/>
  <c r="AV37" i="89"/>
  <c r="AV35" i="89"/>
  <c r="AV16" i="89" s="1"/>
  <c r="AZ50" i="89"/>
  <c r="AZ55" i="89" s="1"/>
  <c r="AZ19" i="89" s="1"/>
  <c r="AZ37" i="89"/>
  <c r="AZ35" i="89"/>
  <c r="AZ16" i="89" s="1"/>
  <c r="BD50" i="89"/>
  <c r="BD55" i="89" s="1"/>
  <c r="BD19" i="89" s="1"/>
  <c r="BD37" i="89"/>
  <c r="BD35" i="89"/>
  <c r="BD16" i="89" s="1"/>
  <c r="BH50" i="89"/>
  <c r="BH55" i="89" s="1"/>
  <c r="BH19" i="89" s="1"/>
  <c r="BH37" i="89"/>
  <c r="BH35" i="89"/>
  <c r="BH16" i="89" s="1"/>
  <c r="BL50" i="89"/>
  <c r="BL55" i="89" s="1"/>
  <c r="BL19" i="89" s="1"/>
  <c r="BL37" i="89"/>
  <c r="BL35" i="89"/>
  <c r="BL16" i="89" s="1"/>
  <c r="BP50" i="89"/>
  <c r="BP55" i="89" s="1"/>
  <c r="BP19" i="89" s="1"/>
  <c r="BP37" i="89"/>
  <c r="BP35" i="89"/>
  <c r="BP16" i="89" s="1"/>
  <c r="BT50" i="89"/>
  <c r="BT55" i="89" s="1"/>
  <c r="BT19" i="89" s="1"/>
  <c r="BT37" i="89"/>
  <c r="BT35" i="89"/>
  <c r="BT16" i="89" s="1"/>
  <c r="BX50" i="89"/>
  <c r="BX55" i="89" s="1"/>
  <c r="BX19" i="89" s="1"/>
  <c r="BX37" i="89"/>
  <c r="BX35" i="89"/>
  <c r="BX16" i="89" s="1"/>
  <c r="CB50" i="89"/>
  <c r="CB55" i="89" s="1"/>
  <c r="CB19" i="89" s="1"/>
  <c r="CB37" i="89"/>
  <c r="CB35" i="89"/>
  <c r="CB16" i="89" s="1"/>
  <c r="CF50" i="89"/>
  <c r="CF55" i="89" s="1"/>
  <c r="CF19" i="89" s="1"/>
  <c r="CF37" i="89"/>
  <c r="CF35" i="89"/>
  <c r="CF16" i="89" s="1"/>
  <c r="D34" i="89"/>
  <c r="D36" i="89" s="1"/>
  <c r="H34" i="89"/>
  <c r="H38" i="89" s="1"/>
  <c r="L34" i="89"/>
  <c r="L36" i="89" s="1"/>
  <c r="L14" i="89" s="1"/>
  <c r="P34" i="89"/>
  <c r="P36" i="89" s="1"/>
  <c r="P14" i="89" s="1"/>
  <c r="T34" i="89"/>
  <c r="T36" i="89" s="1"/>
  <c r="T14" i="89" s="1"/>
  <c r="X34" i="89"/>
  <c r="X38" i="89" s="1"/>
  <c r="AB34" i="89"/>
  <c r="AB36" i="89" s="1"/>
  <c r="AB14" i="89" s="1"/>
  <c r="AF34" i="89"/>
  <c r="AF38" i="89" s="1"/>
  <c r="AJ34" i="89"/>
  <c r="AJ36" i="89" s="1"/>
  <c r="AJ14" i="89" s="1"/>
  <c r="AN34" i="89"/>
  <c r="AN38" i="89" s="1"/>
  <c r="AR34" i="89"/>
  <c r="AR36" i="89" s="1"/>
  <c r="AR14" i="89" s="1"/>
  <c r="AV34" i="89"/>
  <c r="AV36" i="89" s="1"/>
  <c r="AV14" i="89" s="1"/>
  <c r="AZ34" i="89"/>
  <c r="AZ36" i="89" s="1"/>
  <c r="AZ14" i="89" s="1"/>
  <c r="BD34" i="89"/>
  <c r="BD38" i="89" s="1"/>
  <c r="BH34" i="89"/>
  <c r="BH36" i="89" s="1"/>
  <c r="BH14" i="89" s="1"/>
  <c r="BX34" i="89"/>
  <c r="BX36" i="89" s="1"/>
  <c r="BX14" i="89" s="1"/>
  <c r="CF34" i="89"/>
  <c r="CF36" i="89" s="1"/>
  <c r="CF14" i="89" s="1"/>
  <c r="P35" i="89"/>
  <c r="P16" i="89" s="1"/>
  <c r="E50" i="89"/>
  <c r="E55" i="89" s="1"/>
  <c r="E37" i="89"/>
  <c r="E35" i="89"/>
  <c r="I50" i="89"/>
  <c r="I55" i="89" s="1"/>
  <c r="I19" i="89" s="1"/>
  <c r="H19" i="89" s="1"/>
  <c r="G19" i="89" s="1"/>
  <c r="F19" i="89" s="1"/>
  <c r="E19" i="89" s="1"/>
  <c r="D19" i="89" s="1"/>
  <c r="I37" i="89"/>
  <c r="I35" i="89"/>
  <c r="I16" i="89" s="1"/>
  <c r="H16" i="89" s="1"/>
  <c r="G16" i="89" s="1"/>
  <c r="F16" i="89" s="1"/>
  <c r="E16" i="89" s="1"/>
  <c r="D16" i="89" s="1"/>
  <c r="M50" i="89"/>
  <c r="M55" i="89" s="1"/>
  <c r="M19" i="89" s="1"/>
  <c r="M37" i="89"/>
  <c r="M35" i="89"/>
  <c r="M16" i="89" s="1"/>
  <c r="Q50" i="89"/>
  <c r="Q55" i="89" s="1"/>
  <c r="Q19" i="89" s="1"/>
  <c r="Q37" i="89"/>
  <c r="Q35" i="89"/>
  <c r="Q16" i="89" s="1"/>
  <c r="U50" i="89"/>
  <c r="U55" i="89" s="1"/>
  <c r="U19" i="89" s="1"/>
  <c r="U37" i="89"/>
  <c r="U35" i="89"/>
  <c r="U16" i="89" s="1"/>
  <c r="Y50" i="89"/>
  <c r="Y55" i="89" s="1"/>
  <c r="Y19" i="89" s="1"/>
  <c r="Y37" i="89"/>
  <c r="Y35" i="89"/>
  <c r="Y16" i="89" s="1"/>
  <c r="AC50" i="89"/>
  <c r="AC55" i="89" s="1"/>
  <c r="AC19" i="89" s="1"/>
  <c r="AC37" i="89"/>
  <c r="AC35" i="89"/>
  <c r="AC16" i="89" s="1"/>
  <c r="AG50" i="89"/>
  <c r="AG55" i="89" s="1"/>
  <c r="AG19" i="89" s="1"/>
  <c r="AG37" i="89"/>
  <c r="AG35" i="89"/>
  <c r="AG16" i="89" s="1"/>
  <c r="AK50" i="89"/>
  <c r="AK55" i="89" s="1"/>
  <c r="AK19" i="89" s="1"/>
  <c r="AK37" i="89"/>
  <c r="AK35" i="89"/>
  <c r="AK16" i="89" s="1"/>
  <c r="AO50" i="89"/>
  <c r="AO55" i="89" s="1"/>
  <c r="AO19" i="89" s="1"/>
  <c r="AO37" i="89"/>
  <c r="AO35" i="89"/>
  <c r="AO16" i="89" s="1"/>
  <c r="AS50" i="89"/>
  <c r="AS55" i="89" s="1"/>
  <c r="AS19" i="89" s="1"/>
  <c r="AS37" i="89"/>
  <c r="AS35" i="89"/>
  <c r="AS16" i="89" s="1"/>
  <c r="AW50" i="89"/>
  <c r="AW55" i="89" s="1"/>
  <c r="AW19" i="89" s="1"/>
  <c r="AW37" i="89"/>
  <c r="AW35" i="89"/>
  <c r="AW16" i="89" s="1"/>
  <c r="BA50" i="89"/>
  <c r="BA55" i="89" s="1"/>
  <c r="BA19" i="89" s="1"/>
  <c r="BA37" i="89"/>
  <c r="BA35" i="89"/>
  <c r="BA16" i="89" s="1"/>
  <c r="BE50" i="89"/>
  <c r="BE55" i="89" s="1"/>
  <c r="BE19" i="89" s="1"/>
  <c r="BE37" i="89"/>
  <c r="BE35" i="89"/>
  <c r="BE16" i="89" s="1"/>
  <c r="BI50" i="89"/>
  <c r="BI55" i="89" s="1"/>
  <c r="BI19" i="89" s="1"/>
  <c r="BI37" i="89"/>
  <c r="BI35" i="89"/>
  <c r="BI16" i="89" s="1"/>
  <c r="BM50" i="89"/>
  <c r="BM55" i="89" s="1"/>
  <c r="BM19" i="89" s="1"/>
  <c r="BM37" i="89"/>
  <c r="BM35" i="89"/>
  <c r="BM16" i="89" s="1"/>
  <c r="BQ50" i="89"/>
  <c r="BQ55" i="89" s="1"/>
  <c r="BQ19" i="89" s="1"/>
  <c r="BQ37" i="89"/>
  <c r="BQ35" i="89"/>
  <c r="BQ16" i="89" s="1"/>
  <c r="BU50" i="89"/>
  <c r="BU55" i="89" s="1"/>
  <c r="BU19" i="89" s="1"/>
  <c r="BU37" i="89"/>
  <c r="BU35" i="89"/>
  <c r="BU16" i="89" s="1"/>
  <c r="BY50" i="89"/>
  <c r="BY55" i="89" s="1"/>
  <c r="BY19" i="89" s="1"/>
  <c r="BY37" i="89"/>
  <c r="BY35" i="89"/>
  <c r="BY16" i="89" s="1"/>
  <c r="CC50" i="89"/>
  <c r="CC55" i="89" s="1"/>
  <c r="CC19" i="89" s="1"/>
  <c r="CC37" i="89"/>
  <c r="CC35" i="89"/>
  <c r="CC16" i="89" s="1"/>
  <c r="CG50" i="89"/>
  <c r="CG55" i="89" s="1"/>
  <c r="CG19" i="89" s="1"/>
  <c r="CG37" i="89"/>
  <c r="CG35" i="89"/>
  <c r="CG16" i="89" s="1"/>
  <c r="BE36" i="89"/>
  <c r="BE14" i="89" s="1"/>
  <c r="BM38" i="89"/>
  <c r="BM36" i="89"/>
  <c r="BM14" i="89" s="1"/>
  <c r="CC34" i="89"/>
  <c r="CC38" i="89" s="1"/>
  <c r="CG34" i="89"/>
  <c r="CG36" i="89" s="1"/>
  <c r="CG14" i="89" s="1"/>
  <c r="E34" i="89"/>
  <c r="E38" i="89" s="1"/>
  <c r="I34" i="89"/>
  <c r="I38" i="89" s="1"/>
  <c r="M34" i="89"/>
  <c r="M36" i="89" s="1"/>
  <c r="M14" i="89" s="1"/>
  <c r="Q34" i="89"/>
  <c r="Q38" i="89" s="1"/>
  <c r="U34" i="89"/>
  <c r="U38" i="89" s="1"/>
  <c r="Y34" i="89"/>
  <c r="Y38" i="89" s="1"/>
  <c r="AC34" i="89"/>
  <c r="AC36" i="89" s="1"/>
  <c r="AC14" i="89" s="1"/>
  <c r="AG34" i="89"/>
  <c r="AG38" i="89" s="1"/>
  <c r="AK34" i="89"/>
  <c r="AK38" i="89" s="1"/>
  <c r="AO34" i="89"/>
  <c r="AO38" i="89" s="1"/>
  <c r="AS34" i="89"/>
  <c r="AS36" i="89" s="1"/>
  <c r="AS14" i="89" s="1"/>
  <c r="AW34" i="89"/>
  <c r="AW38" i="89" s="1"/>
  <c r="BA34" i="89"/>
  <c r="BA38" i="89" s="1"/>
  <c r="BE34" i="89"/>
  <c r="BE38" i="89" s="1"/>
  <c r="BI34" i="89"/>
  <c r="BI36" i="89" s="1"/>
  <c r="BI14" i="89" s="1"/>
  <c r="BT34" i="89"/>
  <c r="BT38" i="89" s="1"/>
  <c r="BY34" i="89"/>
  <c r="BY38" i="89" s="1"/>
  <c r="D35" i="89"/>
  <c r="T35" i="89"/>
  <c r="T16" i="89" s="1"/>
  <c r="F50" i="89"/>
  <c r="F55" i="89" s="1"/>
  <c r="F37" i="89"/>
  <c r="F35" i="89"/>
  <c r="J50" i="89"/>
  <c r="J55" i="89" s="1"/>
  <c r="J19" i="89" s="1"/>
  <c r="J37" i="89"/>
  <c r="J35" i="89"/>
  <c r="J16" i="89" s="1"/>
  <c r="N50" i="89"/>
  <c r="N55" i="89" s="1"/>
  <c r="N19" i="89" s="1"/>
  <c r="N37" i="89"/>
  <c r="N35" i="89"/>
  <c r="N16" i="89" s="1"/>
  <c r="R50" i="89"/>
  <c r="R55" i="89" s="1"/>
  <c r="R19" i="89" s="1"/>
  <c r="R37" i="89"/>
  <c r="R35" i="89"/>
  <c r="R16" i="89" s="1"/>
  <c r="V50" i="89"/>
  <c r="V55" i="89" s="1"/>
  <c r="V19" i="89" s="1"/>
  <c r="V37" i="89"/>
  <c r="V35" i="89"/>
  <c r="V16" i="89" s="1"/>
  <c r="Z50" i="89"/>
  <c r="Z55" i="89" s="1"/>
  <c r="Z19" i="89" s="1"/>
  <c r="Z37" i="89"/>
  <c r="Z35" i="89"/>
  <c r="Z16" i="89" s="1"/>
  <c r="AD50" i="89"/>
  <c r="AD55" i="89" s="1"/>
  <c r="AD19" i="89" s="1"/>
  <c r="AD37" i="89"/>
  <c r="AD35" i="89"/>
  <c r="AD16" i="89" s="1"/>
  <c r="AH50" i="89"/>
  <c r="AH55" i="89" s="1"/>
  <c r="AH19" i="89" s="1"/>
  <c r="AH37" i="89"/>
  <c r="AH35" i="89"/>
  <c r="AH16" i="89" s="1"/>
  <c r="AL50" i="89"/>
  <c r="AL55" i="89" s="1"/>
  <c r="AL19" i="89" s="1"/>
  <c r="AL37" i="89"/>
  <c r="AL35" i="89"/>
  <c r="AL16" i="89" s="1"/>
  <c r="AP50" i="89"/>
  <c r="AP55" i="89" s="1"/>
  <c r="AP19" i="89" s="1"/>
  <c r="AP37" i="89"/>
  <c r="AP35" i="89"/>
  <c r="AP16" i="89" s="1"/>
  <c r="AT50" i="89"/>
  <c r="AT55" i="89" s="1"/>
  <c r="AT19" i="89" s="1"/>
  <c r="AT37" i="89"/>
  <c r="AT35" i="89"/>
  <c r="AT16" i="89" s="1"/>
  <c r="AX50" i="89"/>
  <c r="AX55" i="89" s="1"/>
  <c r="AX19" i="89" s="1"/>
  <c r="AX37" i="89"/>
  <c r="AX35" i="89"/>
  <c r="AX16" i="89" s="1"/>
  <c r="BB50" i="89"/>
  <c r="BB55" i="89" s="1"/>
  <c r="BB19" i="89" s="1"/>
  <c r="BB37" i="89"/>
  <c r="BB35" i="89"/>
  <c r="BB16" i="89" s="1"/>
  <c r="BF50" i="89"/>
  <c r="BF55" i="89" s="1"/>
  <c r="BF19" i="89" s="1"/>
  <c r="BF37" i="89"/>
  <c r="BF35" i="89"/>
  <c r="BF16" i="89" s="1"/>
  <c r="BJ50" i="89"/>
  <c r="BJ55" i="89" s="1"/>
  <c r="BJ19" i="89" s="1"/>
  <c r="BJ37" i="89"/>
  <c r="BJ35" i="89"/>
  <c r="BJ16" i="89" s="1"/>
  <c r="BN50" i="89"/>
  <c r="BN55" i="89" s="1"/>
  <c r="BN19" i="89" s="1"/>
  <c r="BN37" i="89"/>
  <c r="BN35" i="89"/>
  <c r="BN16" i="89" s="1"/>
  <c r="BR50" i="89"/>
  <c r="BR55" i="89" s="1"/>
  <c r="BR19" i="89" s="1"/>
  <c r="BR37" i="89"/>
  <c r="BR35" i="89"/>
  <c r="BR16" i="89" s="1"/>
  <c r="BV50" i="89"/>
  <c r="BV55" i="89" s="1"/>
  <c r="BV19" i="89" s="1"/>
  <c r="BV37" i="89"/>
  <c r="BV35" i="89"/>
  <c r="BV16" i="89" s="1"/>
  <c r="BZ50" i="89"/>
  <c r="BZ55" i="89" s="1"/>
  <c r="BZ19" i="89" s="1"/>
  <c r="BZ37" i="89"/>
  <c r="BZ35" i="89"/>
  <c r="BZ16" i="89" s="1"/>
  <c r="CD50" i="89"/>
  <c r="CD55" i="89" s="1"/>
  <c r="CD19" i="89" s="1"/>
  <c r="CD37" i="89"/>
  <c r="CD35" i="89"/>
  <c r="CD16" i="89" s="1"/>
  <c r="CH50" i="89"/>
  <c r="CH55" i="89" s="1"/>
  <c r="CH19" i="89" s="1"/>
  <c r="CH37" i="89"/>
  <c r="CH35" i="89"/>
  <c r="CH16" i="89" s="1"/>
  <c r="BN38" i="89"/>
  <c r="CD34" i="89"/>
  <c r="CD36" i="89" s="1"/>
  <c r="CD14" i="89" s="1"/>
  <c r="CH34" i="89"/>
  <c r="CH36" i="89" s="1"/>
  <c r="CH14" i="89" s="1"/>
  <c r="F34" i="89"/>
  <c r="F38" i="89" s="1"/>
  <c r="J34" i="89"/>
  <c r="J36" i="89" s="1"/>
  <c r="J14" i="89" s="1"/>
  <c r="N34" i="89"/>
  <c r="N38" i="89" s="1"/>
  <c r="R34" i="89"/>
  <c r="R36" i="89" s="1"/>
  <c r="R14" i="89" s="1"/>
  <c r="V34" i="89"/>
  <c r="V38" i="89" s="1"/>
  <c r="Z34" i="89"/>
  <c r="Z36" i="89" s="1"/>
  <c r="Z14" i="89" s="1"/>
  <c r="AD34" i="89"/>
  <c r="AD38" i="89" s="1"/>
  <c r="AH34" i="89"/>
  <c r="AH36" i="89" s="1"/>
  <c r="AH14" i="89" s="1"/>
  <c r="AL34" i="89"/>
  <c r="AL38" i="89" s="1"/>
  <c r="AP34" i="89"/>
  <c r="AP36" i="89" s="1"/>
  <c r="AP14" i="89" s="1"/>
  <c r="AT34" i="89"/>
  <c r="AT36" i="89" s="1"/>
  <c r="AT14" i="89" s="1"/>
  <c r="AX34" i="89"/>
  <c r="AX36" i="89" s="1"/>
  <c r="AX14" i="89" s="1"/>
  <c r="BB34" i="89"/>
  <c r="BB36" i="89" s="1"/>
  <c r="BB14" i="89" s="1"/>
  <c r="BF34" i="89"/>
  <c r="BF36" i="89" s="1"/>
  <c r="BF14" i="89" s="1"/>
  <c r="BJ34" i="89"/>
  <c r="BJ36" i="89" s="1"/>
  <c r="BJ14" i="89" s="1"/>
  <c r="BP34" i="89"/>
  <c r="BP36" i="89" s="1"/>
  <c r="BP14" i="89" s="1"/>
  <c r="BU34" i="89"/>
  <c r="BU38" i="89" s="1"/>
  <c r="BZ34" i="89"/>
  <c r="BZ36" i="89" s="1"/>
  <c r="BZ14" i="89" s="1"/>
  <c r="H35" i="89"/>
  <c r="X35" i="89"/>
  <c r="X16" i="89" s="1"/>
  <c r="G50" i="89"/>
  <c r="G55" i="89" s="1"/>
  <c r="G37" i="89"/>
  <c r="G35" i="89"/>
  <c r="K50" i="89"/>
  <c r="K55" i="89" s="1"/>
  <c r="K19" i="89" s="1"/>
  <c r="K37" i="89"/>
  <c r="K35" i="89"/>
  <c r="K16" i="89" s="1"/>
  <c r="O50" i="89"/>
  <c r="O55" i="89" s="1"/>
  <c r="O19" i="89" s="1"/>
  <c r="O37" i="89"/>
  <c r="O35" i="89"/>
  <c r="O16" i="89" s="1"/>
  <c r="S50" i="89"/>
  <c r="S55" i="89" s="1"/>
  <c r="S19" i="89" s="1"/>
  <c r="S37" i="89"/>
  <c r="S35" i="89"/>
  <c r="S16" i="89" s="1"/>
  <c r="W50" i="89"/>
  <c r="W55" i="89" s="1"/>
  <c r="W19" i="89" s="1"/>
  <c r="W37" i="89"/>
  <c r="W35" i="89"/>
  <c r="W16" i="89" s="1"/>
  <c r="AA50" i="89"/>
  <c r="AA55" i="89" s="1"/>
  <c r="AA19" i="89" s="1"/>
  <c r="AA37" i="89"/>
  <c r="AA35" i="89"/>
  <c r="AA16" i="89" s="1"/>
  <c r="AE50" i="89"/>
  <c r="AE55" i="89" s="1"/>
  <c r="AE19" i="89" s="1"/>
  <c r="AE37" i="89"/>
  <c r="AE35" i="89"/>
  <c r="AE16" i="89" s="1"/>
  <c r="AI50" i="89"/>
  <c r="AI55" i="89" s="1"/>
  <c r="AI19" i="89" s="1"/>
  <c r="AI37" i="89"/>
  <c r="AI35" i="89"/>
  <c r="AI16" i="89" s="1"/>
  <c r="AM50" i="89"/>
  <c r="AM55" i="89" s="1"/>
  <c r="AM19" i="89" s="1"/>
  <c r="AM37" i="89"/>
  <c r="AM35" i="89"/>
  <c r="AM16" i="89" s="1"/>
  <c r="AQ50" i="89"/>
  <c r="AQ55" i="89" s="1"/>
  <c r="AQ19" i="89" s="1"/>
  <c r="AQ37" i="89"/>
  <c r="AQ35" i="89"/>
  <c r="AQ16" i="89" s="1"/>
  <c r="AU50" i="89"/>
  <c r="AU55" i="89" s="1"/>
  <c r="AU19" i="89" s="1"/>
  <c r="AU37" i="89"/>
  <c r="AU35" i="89"/>
  <c r="AU16" i="89" s="1"/>
  <c r="AY50" i="89"/>
  <c r="AY55" i="89" s="1"/>
  <c r="AY19" i="89" s="1"/>
  <c r="AY37" i="89"/>
  <c r="AY35" i="89"/>
  <c r="AY16" i="89" s="1"/>
  <c r="BC50" i="89"/>
  <c r="BC55" i="89" s="1"/>
  <c r="BC19" i="89" s="1"/>
  <c r="BC37" i="89"/>
  <c r="BC35" i="89"/>
  <c r="BC16" i="89" s="1"/>
  <c r="BG50" i="89"/>
  <c r="BG55" i="89" s="1"/>
  <c r="BG19" i="89" s="1"/>
  <c r="BG37" i="89"/>
  <c r="BG35" i="89"/>
  <c r="BG16" i="89" s="1"/>
  <c r="BK50" i="89"/>
  <c r="BK55" i="89" s="1"/>
  <c r="BK19" i="89" s="1"/>
  <c r="BK37" i="89"/>
  <c r="BK35" i="89"/>
  <c r="BK16" i="89" s="1"/>
  <c r="BO50" i="89"/>
  <c r="BO55" i="89" s="1"/>
  <c r="BO19" i="89" s="1"/>
  <c r="BO37" i="89"/>
  <c r="BO35" i="89"/>
  <c r="BO16" i="89" s="1"/>
  <c r="BS50" i="89"/>
  <c r="BS55" i="89" s="1"/>
  <c r="BS19" i="89" s="1"/>
  <c r="BS37" i="89"/>
  <c r="BS35" i="89"/>
  <c r="BS16" i="89" s="1"/>
  <c r="BW50" i="89"/>
  <c r="BW55" i="89" s="1"/>
  <c r="BW19" i="89" s="1"/>
  <c r="BW37" i="89"/>
  <c r="BW35" i="89"/>
  <c r="BW16" i="89" s="1"/>
  <c r="CA50" i="89"/>
  <c r="CA55" i="89" s="1"/>
  <c r="CA19" i="89" s="1"/>
  <c r="CA37" i="89"/>
  <c r="CA35" i="89"/>
  <c r="CA16" i="89" s="1"/>
  <c r="CE50" i="89"/>
  <c r="CE55" i="89" s="1"/>
  <c r="CE19" i="89" s="1"/>
  <c r="CE37" i="89"/>
  <c r="CE35" i="89"/>
  <c r="CE16" i="89" s="1"/>
  <c r="CI50" i="89"/>
  <c r="CI55" i="89" s="1"/>
  <c r="CI19" i="89" s="1"/>
  <c r="CI37" i="89"/>
  <c r="CI35" i="89"/>
  <c r="CI16" i="89" s="1"/>
  <c r="BK34" i="89"/>
  <c r="BK36" i="89" s="1"/>
  <c r="BK14" i="89" s="1"/>
  <c r="BO34" i="89"/>
  <c r="BO36" i="89" s="1"/>
  <c r="BO14" i="89" s="1"/>
  <c r="BS34" i="89"/>
  <c r="BS36" i="89" s="1"/>
  <c r="BS14" i="89" s="1"/>
  <c r="BW34" i="89"/>
  <c r="BW38" i="89" s="1"/>
  <c r="CA34" i="89"/>
  <c r="CA36" i="89" s="1"/>
  <c r="CA14" i="89" s="1"/>
  <c r="CE34" i="89"/>
  <c r="CE36" i="89" s="1"/>
  <c r="CE14" i="89" s="1"/>
  <c r="CI34" i="89"/>
  <c r="CI36" i="89" s="1"/>
  <c r="CI14" i="89" s="1"/>
  <c r="G34" i="89"/>
  <c r="G36" i="89" s="1"/>
  <c r="K34" i="89"/>
  <c r="K38" i="89" s="1"/>
  <c r="O34" i="89"/>
  <c r="O36" i="89" s="1"/>
  <c r="O14" i="89" s="1"/>
  <c r="S34" i="89"/>
  <c r="S38" i="89" s="1"/>
  <c r="W34" i="89"/>
  <c r="W36" i="89" s="1"/>
  <c r="W14" i="89" s="1"/>
  <c r="AA34" i="89"/>
  <c r="AA38" i="89" s="1"/>
  <c r="AE34" i="89"/>
  <c r="AE36" i="89" s="1"/>
  <c r="AE14" i="89" s="1"/>
  <c r="AI34" i="89"/>
  <c r="AI38" i="89" s="1"/>
  <c r="AM34" i="89"/>
  <c r="AM36" i="89" s="1"/>
  <c r="AM14" i="89" s="1"/>
  <c r="AQ34" i="89"/>
  <c r="AQ38" i="89" s="1"/>
  <c r="AU34" i="89"/>
  <c r="AU38" i="89" s="1"/>
  <c r="AY34" i="89"/>
  <c r="AY38" i="89" s="1"/>
  <c r="BC34" i="89"/>
  <c r="BC38" i="89" s="1"/>
  <c r="BG34" i="89"/>
  <c r="BG38" i="89" s="1"/>
  <c r="BL34" i="89"/>
  <c r="BL38" i="89" s="1"/>
  <c r="BQ34" i="89"/>
  <c r="BQ38" i="89" s="1"/>
  <c r="BV34" i="89"/>
  <c r="BV36" i="89" s="1"/>
  <c r="BV14" i="89" s="1"/>
  <c r="CB34" i="89"/>
  <c r="CB38" i="89" s="1"/>
  <c r="L35" i="89"/>
  <c r="L16" i="89" s="1"/>
  <c r="CE38" i="89" l="1"/>
  <c r="I87" i="89"/>
  <c r="AL36" i="89"/>
  <c r="AL14" i="89" s="1"/>
  <c r="F36" i="89"/>
  <c r="AO36" i="89"/>
  <c r="AO14" i="89" s="1"/>
  <c r="BO38" i="89"/>
  <c r="BR38" i="89"/>
  <c r="CD38" i="89"/>
  <c r="BB38" i="89"/>
  <c r="Y36" i="89"/>
  <c r="Y14" i="89" s="1"/>
  <c r="S36" i="89"/>
  <c r="S14" i="89" s="1"/>
  <c r="AX38" i="89"/>
  <c r="I36" i="89"/>
  <c r="I14" i="89" s="1"/>
  <c r="H14" i="89" s="1"/>
  <c r="G14" i="89" s="1"/>
  <c r="F14" i="89" s="1"/>
  <c r="E14" i="89" s="1"/>
  <c r="D14" i="89" s="1"/>
  <c r="CA38" i="89"/>
  <c r="BG36" i="89"/>
  <c r="BG14" i="89" s="1"/>
  <c r="AI36" i="89"/>
  <c r="AI14" i="89" s="1"/>
  <c r="BV38" i="89"/>
  <c r="AP38" i="89"/>
  <c r="V36" i="89"/>
  <c r="V14" i="89" s="1"/>
  <c r="AS38" i="89"/>
  <c r="M38" i="89"/>
  <c r="AV38" i="89"/>
  <c r="P38" i="89"/>
  <c r="F81" i="89"/>
  <c r="H81" i="89"/>
  <c r="H84" i="89"/>
  <c r="AY36" i="89"/>
  <c r="AY14" i="89" s="1"/>
  <c r="K36" i="89"/>
  <c r="K14" i="89" s="1"/>
  <c r="BF38" i="89"/>
  <c r="R38" i="89"/>
  <c r="AF36" i="89"/>
  <c r="AF14" i="89" s="1"/>
  <c r="J81" i="89"/>
  <c r="E81" i="89"/>
  <c r="E84" i="89"/>
  <c r="AQ36" i="89"/>
  <c r="AQ14" i="89" s="1"/>
  <c r="Z38" i="89"/>
  <c r="BK38" i="89"/>
  <c r="AA36" i="89"/>
  <c r="AA14" i="89" s="1"/>
  <c r="AH38" i="89"/>
  <c r="J38" i="89"/>
  <c r="BI38" i="89"/>
  <c r="AC38" i="89"/>
  <c r="G81" i="89"/>
  <c r="BW36" i="89"/>
  <c r="BW14" i="89" s="1"/>
  <c r="CI38" i="89"/>
  <c r="BS38" i="89"/>
  <c r="BC36" i="89"/>
  <c r="BC14" i="89" s="1"/>
  <c r="AU36" i="89"/>
  <c r="AU14" i="89" s="1"/>
  <c r="AM38" i="89"/>
  <c r="AE38" i="89"/>
  <c r="W38" i="89"/>
  <c r="O38" i="89"/>
  <c r="G38" i="89"/>
  <c r="CH38" i="89"/>
  <c r="CG38" i="89"/>
  <c r="BY36" i="89"/>
  <c r="BY14" i="89" s="1"/>
  <c r="BQ36" i="89"/>
  <c r="BQ14" i="89" s="1"/>
  <c r="BA36" i="89"/>
  <c r="BA14" i="89" s="1"/>
  <c r="AK36" i="89"/>
  <c r="AK14" i="89" s="1"/>
  <c r="U36" i="89"/>
  <c r="U14" i="89" s="1"/>
  <c r="E36" i="89"/>
  <c r="CF38" i="89"/>
  <c r="BX38" i="89"/>
  <c r="BP38" i="89"/>
  <c r="BH38" i="89"/>
  <c r="AZ38" i="89"/>
  <c r="AR38" i="89"/>
  <c r="AJ38" i="89"/>
  <c r="AB38" i="89"/>
  <c r="T38" i="89"/>
  <c r="L38" i="89"/>
  <c r="D38" i="89"/>
  <c r="G86" i="89"/>
  <c r="I86" i="89"/>
  <c r="E87" i="89"/>
  <c r="J84" i="89"/>
  <c r="CB36" i="89"/>
  <c r="CB14" i="89" s="1"/>
  <c r="BT36" i="89"/>
  <c r="BT14" i="89" s="1"/>
  <c r="BL36" i="89"/>
  <c r="BL14" i="89" s="1"/>
  <c r="BD36" i="89"/>
  <c r="BD14" i="89" s="1"/>
  <c r="AN36" i="89"/>
  <c r="AN14" i="89" s="1"/>
  <c r="X36" i="89"/>
  <c r="X14" i="89" s="1"/>
  <c r="H36" i="89"/>
  <c r="G84" i="89"/>
  <c r="BZ38" i="89"/>
  <c r="BJ38" i="89"/>
  <c r="AT38" i="89"/>
  <c r="AD36" i="89"/>
  <c r="AD14" i="89" s="1"/>
  <c r="N36" i="89"/>
  <c r="N14" i="89" s="1"/>
  <c r="CC36" i="89"/>
  <c r="CC14" i="89" s="1"/>
  <c r="BU36" i="89"/>
  <c r="BU14" i="89" s="1"/>
  <c r="AW36" i="89"/>
  <c r="AW14" i="89" s="1"/>
  <c r="AG36" i="89"/>
  <c r="AG14" i="89" s="1"/>
  <c r="Q36" i="89"/>
  <c r="Q14" i="89" s="1"/>
  <c r="F86" i="89"/>
  <c r="H86" i="89"/>
  <c r="F87" i="89"/>
  <c r="I81" i="89"/>
  <c r="I84" i="89"/>
  <c r="H75" i="89"/>
  <c r="D75" i="89"/>
  <c r="G75" i="89"/>
  <c r="J75" i="89"/>
  <c r="F75" i="89"/>
  <c r="I75" i="89"/>
  <c r="I85" i="89" s="1"/>
  <c r="E75" i="89"/>
  <c r="E85" i="89" s="1"/>
  <c r="J86" i="89"/>
  <c r="E86" i="89"/>
  <c r="H87" i="89"/>
  <c r="J87" i="89"/>
  <c r="F84" i="89"/>
  <c r="E4" i="89"/>
  <c r="F3" i="89"/>
  <c r="I73" i="89" l="1"/>
  <c r="G85" i="89"/>
  <c r="G73" i="89"/>
  <c r="E73" i="89"/>
  <c r="E83" i="89" s="1"/>
  <c r="F85" i="89"/>
  <c r="D73" i="89"/>
  <c r="F73" i="89"/>
  <c r="F83" i="89" s="1"/>
  <c r="H85" i="89"/>
  <c r="H73" i="89"/>
  <c r="J73" i="89"/>
  <c r="J83" i="89" s="1"/>
  <c r="E3" i="89"/>
  <c r="D4" i="89"/>
  <c r="D3" i="89" s="1"/>
  <c r="J85" i="89"/>
  <c r="I83" i="89"/>
  <c r="G83" i="89" l="1"/>
  <c r="H83" i="89"/>
  <c r="B5" i="54" l="1"/>
  <c r="F8" i="55"/>
  <c r="AC34" i="17"/>
  <c r="AB34" i="17"/>
  <c r="AA7" i="17"/>
  <c r="K133" i="56"/>
  <c r="O133" i="56"/>
  <c r="G131" i="56"/>
  <c r="G133" i="56" s="1"/>
  <c r="H131" i="56"/>
  <c r="H133" i="56" s="1"/>
  <c r="I131" i="56"/>
  <c r="I133" i="56" s="1"/>
  <c r="J131" i="56"/>
  <c r="J133" i="56" s="1"/>
  <c r="K131" i="56"/>
  <c r="L131" i="56"/>
  <c r="L133" i="56" s="1"/>
  <c r="M131" i="56"/>
  <c r="M133" i="56" s="1"/>
  <c r="N131" i="56"/>
  <c r="N133" i="56" s="1"/>
  <c r="O131" i="56"/>
  <c r="P131" i="56"/>
  <c r="P133" i="56" s="1"/>
  <c r="Q131" i="56"/>
  <c r="Q133" i="56" s="1"/>
  <c r="F131" i="56"/>
  <c r="G130" i="56"/>
  <c r="G132" i="56" s="1"/>
  <c r="H130" i="56"/>
  <c r="H132" i="56" s="1"/>
  <c r="I130" i="56"/>
  <c r="I132" i="56" s="1"/>
  <c r="J130" i="56"/>
  <c r="J132" i="56" s="1"/>
  <c r="K130" i="56"/>
  <c r="K132" i="56" s="1"/>
  <c r="L130" i="56"/>
  <c r="L132" i="56" s="1"/>
  <c r="M130" i="56"/>
  <c r="M132" i="56" s="1"/>
  <c r="N130" i="56"/>
  <c r="N132" i="56" s="1"/>
  <c r="O130" i="56"/>
  <c r="O132" i="56" s="1"/>
  <c r="P130" i="56"/>
  <c r="P132" i="56" s="1"/>
  <c r="Q130" i="56"/>
  <c r="Q132" i="56" s="1"/>
  <c r="F130" i="56"/>
  <c r="F1" i="56"/>
  <c r="F3" i="55"/>
  <c r="F39" i="86" l="1"/>
  <c r="F29" i="86"/>
  <c r="F17" i="86"/>
  <c r="S11" i="86" l="1"/>
  <c r="C77" i="86"/>
  <c r="C13" i="24"/>
  <c r="D5" i="24"/>
  <c r="D12" i="16"/>
  <c r="D9" i="16"/>
  <c r="D17" i="16" l="1"/>
  <c r="I8" i="16" l="1"/>
  <c r="H7" i="23" l="1"/>
  <c r="K18" i="86"/>
  <c r="K19" i="86" s="1"/>
  <c r="K20" i="86" s="1"/>
  <c r="K31" i="86" l="1"/>
  <c r="K32" i="86" s="1"/>
  <c r="K33" i="86" s="1"/>
  <c r="C76" i="86" l="1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C61" i="86"/>
  <c r="C60" i="86"/>
  <c r="C59" i="86"/>
  <c r="C58" i="86"/>
  <c r="C57" i="86"/>
  <c r="C56" i="86"/>
  <c r="C55" i="86"/>
  <c r="C54" i="86"/>
  <c r="C53" i="86"/>
  <c r="C52" i="86"/>
  <c r="C51" i="86"/>
  <c r="C50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C31" i="86"/>
  <c r="C30" i="86"/>
  <c r="C29" i="86"/>
  <c r="C28" i="86"/>
  <c r="C27" i="86"/>
  <c r="C26" i="86"/>
  <c r="C25" i="86"/>
  <c r="C24" i="86"/>
  <c r="C23" i="86"/>
  <c r="C22" i="86"/>
  <c r="C21" i="86"/>
  <c r="C20" i="86"/>
  <c r="C19" i="86"/>
  <c r="C18" i="86"/>
  <c r="C17" i="86"/>
  <c r="C16" i="86"/>
  <c r="C15" i="86"/>
  <c r="C14" i="86"/>
  <c r="C13" i="86"/>
  <c r="C12" i="86"/>
  <c r="C11" i="86"/>
  <c r="C10" i="86"/>
  <c r="C9" i="86"/>
  <c r="C8" i="86"/>
  <c r="C7" i="86"/>
  <c r="C6" i="86"/>
  <c r="C5" i="86"/>
  <c r="G5" i="86" s="1"/>
  <c r="F6" i="86"/>
  <c r="G6" i="86" l="1"/>
  <c r="F7" i="86"/>
  <c r="G7" i="86" l="1"/>
  <c r="F8" i="86"/>
  <c r="F9" i="86" l="1"/>
  <c r="G8" i="86"/>
  <c r="F10" i="86" l="1"/>
  <c r="G9" i="86"/>
  <c r="F11" i="86" l="1"/>
  <c r="G10" i="86"/>
  <c r="F12" i="86" l="1"/>
  <c r="G11" i="86"/>
  <c r="F13" i="86" l="1"/>
  <c r="G12" i="86"/>
  <c r="F14" i="86" l="1"/>
  <c r="G13" i="86"/>
  <c r="G14" i="86" l="1"/>
  <c r="F15" i="86"/>
  <c r="G15" i="86" l="1"/>
  <c r="F16" i="86"/>
  <c r="G16" i="86" l="1"/>
  <c r="F18" i="86"/>
  <c r="F19" i="86" s="1"/>
  <c r="F20" i="86" s="1"/>
  <c r="F21" i="86" s="1"/>
  <c r="F22" i="86" s="1"/>
  <c r="F23" i="86" s="1"/>
  <c r="F24" i="86" s="1"/>
  <c r="F25" i="86" s="1"/>
  <c r="F26" i="86" s="1"/>
  <c r="F27" i="86" s="1"/>
  <c r="F28" i="86" s="1"/>
  <c r="G17" i="86"/>
  <c r="G18" i="86" l="1"/>
  <c r="G19" i="86" l="1"/>
  <c r="G20" i="86" l="1"/>
  <c r="G21" i="86" l="1"/>
  <c r="G22" i="86" l="1"/>
  <c r="G23" i="86" l="1"/>
  <c r="G24" i="86" l="1"/>
  <c r="G25" i="86" l="1"/>
  <c r="G26" i="86" l="1"/>
  <c r="G27" i="86" l="1"/>
  <c r="G28" i="86" l="1"/>
  <c r="G12" i="16" l="1"/>
  <c r="H12" i="16" l="1"/>
  <c r="C8" i="64"/>
  <c r="AL70" i="70" l="1"/>
  <c r="AK70" i="70"/>
  <c r="AK68" i="70"/>
  <c r="AL88" i="70"/>
  <c r="AK88" i="70"/>
  <c r="AL87" i="70"/>
  <c r="AK87" i="70"/>
  <c r="AL86" i="70"/>
  <c r="AK86" i="70"/>
  <c r="AL85" i="70"/>
  <c r="AK85" i="70"/>
  <c r="AL84" i="70"/>
  <c r="AK84" i="70"/>
  <c r="AL83" i="70"/>
  <c r="AK83" i="70"/>
  <c r="AL82" i="70"/>
  <c r="AK82" i="70"/>
  <c r="AL81" i="70"/>
  <c r="AK81" i="70"/>
  <c r="AL90" i="70" l="1"/>
  <c r="AL69" i="70"/>
  <c r="AK69" i="70"/>
  <c r="AL71" i="70" l="1"/>
  <c r="AK71" i="70"/>
  <c r="AL68" i="70"/>
  <c r="F114" i="85" l="1"/>
  <c r="AR113" i="85"/>
  <c r="AQ113" i="85"/>
  <c r="AP113" i="85"/>
  <c r="AO113" i="85"/>
  <c r="AN113" i="85"/>
  <c r="AM113" i="85"/>
  <c r="AG113" i="85"/>
  <c r="AF113" i="85"/>
  <c r="AE113" i="85"/>
  <c r="AD113" i="85"/>
  <c r="AC113" i="85"/>
  <c r="AB113" i="85"/>
  <c r="P112" i="85"/>
  <c r="O112" i="85"/>
  <c r="AF112" i="85" s="1"/>
  <c r="AF103" i="85" s="1"/>
  <c r="N112" i="85"/>
  <c r="M112" i="85"/>
  <c r="L112" i="85"/>
  <c r="K112" i="85"/>
  <c r="AK111" i="85"/>
  <c r="AA111" i="85"/>
  <c r="AL111" i="85" s="1"/>
  <c r="AK110" i="85"/>
  <c r="AA110" i="85"/>
  <c r="AL110" i="85" s="1"/>
  <c r="AK109" i="85"/>
  <c r="AA109" i="85"/>
  <c r="AL109" i="85" s="1"/>
  <c r="AK108" i="85"/>
  <c r="AA108" i="85"/>
  <c r="AL108" i="85" s="1"/>
  <c r="AL107" i="85"/>
  <c r="AK107" i="85"/>
  <c r="X107" i="85"/>
  <c r="X110" i="85" s="1"/>
  <c r="W107" i="85"/>
  <c r="W111" i="85" s="1"/>
  <c r="V107" i="85"/>
  <c r="U107" i="85"/>
  <c r="U110" i="85" s="1"/>
  <c r="T107" i="85"/>
  <c r="T110" i="85" s="1"/>
  <c r="S107" i="85"/>
  <c r="S111" i="85" s="1"/>
  <c r="AU106" i="85"/>
  <c r="AL106" i="85"/>
  <c r="AK106" i="85"/>
  <c r="AG106" i="85"/>
  <c r="AF106" i="85"/>
  <c r="AE106" i="85"/>
  <c r="AD106" i="85"/>
  <c r="AC106" i="85"/>
  <c r="AB106" i="85"/>
  <c r="AU105" i="85"/>
  <c r="AL105" i="85"/>
  <c r="AM105" i="85" s="1"/>
  <c r="AK105" i="85"/>
  <c r="AG105" i="85"/>
  <c r="AF105" i="85"/>
  <c r="AE105" i="85"/>
  <c r="AD105" i="85"/>
  <c r="AC105" i="85"/>
  <c r="AB105" i="85"/>
  <c r="AU104" i="85"/>
  <c r="AL104" i="85"/>
  <c r="AQ104" i="85" s="1"/>
  <c r="AK104" i="85"/>
  <c r="AG104" i="85"/>
  <c r="AF104" i="85"/>
  <c r="AE104" i="85"/>
  <c r="AD104" i="85"/>
  <c r="AC104" i="85"/>
  <c r="AB104" i="85"/>
  <c r="AU103" i="85"/>
  <c r="AL103" i="85"/>
  <c r="AK103" i="85"/>
  <c r="AU102" i="85"/>
  <c r="AL102" i="85"/>
  <c r="AK102" i="85"/>
  <c r="AO102" i="85" s="1"/>
  <c r="AG102" i="85"/>
  <c r="AF102" i="85"/>
  <c r="AE102" i="85"/>
  <c r="AD102" i="85"/>
  <c r="AC102" i="85"/>
  <c r="AB102" i="85"/>
  <c r="AU101" i="85"/>
  <c r="AL101" i="85"/>
  <c r="AK101" i="85"/>
  <c r="AP101" i="85" s="1"/>
  <c r="AG101" i="85"/>
  <c r="AF101" i="85"/>
  <c r="AE101" i="85"/>
  <c r="AD101" i="85"/>
  <c r="AC101" i="85"/>
  <c r="AB101" i="85"/>
  <c r="AL100" i="85"/>
  <c r="AK100" i="85"/>
  <c r="AL99" i="85"/>
  <c r="AK99" i="85"/>
  <c r="AL98" i="85"/>
  <c r="AK98" i="85"/>
  <c r="AL97" i="85"/>
  <c r="AK97" i="85"/>
  <c r="AL96" i="85"/>
  <c r="AK96" i="85"/>
  <c r="AL95" i="85"/>
  <c r="AK95" i="85"/>
  <c r="AL94" i="85"/>
  <c r="AK94" i="85"/>
  <c r="AL93" i="85"/>
  <c r="AK93" i="85"/>
  <c r="AL92" i="85"/>
  <c r="AK92" i="85"/>
  <c r="X91" i="85"/>
  <c r="X94" i="85" s="1"/>
  <c r="W91" i="85"/>
  <c r="W100" i="85" s="1"/>
  <c r="V91" i="85"/>
  <c r="U91" i="85"/>
  <c r="U99" i="85" s="1"/>
  <c r="T91" i="85"/>
  <c r="T92" i="85" s="1"/>
  <c r="S91" i="85"/>
  <c r="S100" i="85" s="1"/>
  <c r="AL90" i="85"/>
  <c r="AK90" i="85"/>
  <c r="X89" i="85"/>
  <c r="X90" i="85" s="1"/>
  <c r="W89" i="85"/>
  <c r="W90" i="85" s="1"/>
  <c r="V89" i="85"/>
  <c r="V90" i="85" s="1"/>
  <c r="U89" i="85"/>
  <c r="U90" i="85" s="1"/>
  <c r="T89" i="85"/>
  <c r="T90" i="85" s="1"/>
  <c r="S89" i="85"/>
  <c r="S90" i="85" s="1"/>
  <c r="AL88" i="85"/>
  <c r="AK88" i="85"/>
  <c r="AL87" i="85"/>
  <c r="AK87" i="85"/>
  <c r="AL86" i="85"/>
  <c r="AK86" i="85"/>
  <c r="AL85" i="85"/>
  <c r="AK85" i="85"/>
  <c r="AL84" i="85"/>
  <c r="AK84" i="85"/>
  <c r="AL83" i="85"/>
  <c r="AK83" i="85"/>
  <c r="AL82" i="85"/>
  <c r="AK82" i="85"/>
  <c r="AU81" i="85"/>
  <c r="AL81" i="85"/>
  <c r="AK81" i="85"/>
  <c r="X80" i="85"/>
  <c r="X87" i="85" s="1"/>
  <c r="W80" i="85"/>
  <c r="V80" i="85"/>
  <c r="V81" i="85" s="1"/>
  <c r="U80" i="85"/>
  <c r="T80" i="85"/>
  <c r="T88" i="85" s="1"/>
  <c r="S80" i="85"/>
  <c r="AL79" i="85"/>
  <c r="AK79" i="85"/>
  <c r="AL78" i="85"/>
  <c r="AK78" i="85"/>
  <c r="AL77" i="85"/>
  <c r="AK77" i="85"/>
  <c r="X76" i="85"/>
  <c r="W76" i="85"/>
  <c r="W78" i="85" s="1"/>
  <c r="V76" i="85"/>
  <c r="U76" i="85"/>
  <c r="T76" i="85"/>
  <c r="T78" i="85" s="1"/>
  <c r="S76" i="85"/>
  <c r="S78" i="85" s="1"/>
  <c r="X67" i="85"/>
  <c r="X74" i="85" s="1"/>
  <c r="W67" i="85"/>
  <c r="V67" i="85"/>
  <c r="V68" i="85" s="1"/>
  <c r="U67" i="85"/>
  <c r="U74" i="85" s="1"/>
  <c r="T67" i="85"/>
  <c r="T74" i="85" s="1"/>
  <c r="S67" i="85"/>
  <c r="X60" i="85"/>
  <c r="X66" i="85" s="1"/>
  <c r="W60" i="85"/>
  <c r="V60" i="85"/>
  <c r="U60" i="85"/>
  <c r="U66" i="85" s="1"/>
  <c r="T60" i="85"/>
  <c r="T66" i="85" s="1"/>
  <c r="S60" i="85"/>
  <c r="P59" i="85"/>
  <c r="X59" i="85" s="1"/>
  <c r="AG59" i="85" s="1"/>
  <c r="AR59" i="85" s="1"/>
  <c r="O59" i="85"/>
  <c r="W59" i="85" s="1"/>
  <c r="AF59" i="85" s="1"/>
  <c r="AQ59" i="85" s="1"/>
  <c r="N59" i="85"/>
  <c r="V59" i="85" s="1"/>
  <c r="AE59" i="85" s="1"/>
  <c r="AP59" i="85" s="1"/>
  <c r="M59" i="85"/>
  <c r="U59" i="85" s="1"/>
  <c r="AD59" i="85" s="1"/>
  <c r="AO59" i="85" s="1"/>
  <c r="L59" i="85"/>
  <c r="T59" i="85" s="1"/>
  <c r="AC59" i="85" s="1"/>
  <c r="AN59" i="85" s="1"/>
  <c r="K59" i="85"/>
  <c r="S59" i="85" s="1"/>
  <c r="AB59" i="85" s="1"/>
  <c r="AM59" i="85" s="1"/>
  <c r="F70" i="84"/>
  <c r="I70" i="84" s="1"/>
  <c r="F69" i="84"/>
  <c r="I69" i="84" s="1"/>
  <c r="AP104" i="85" l="1"/>
  <c r="AP105" i="85"/>
  <c r="W94" i="85"/>
  <c r="V87" i="85"/>
  <c r="W98" i="85"/>
  <c r="AM104" i="85"/>
  <c r="T69" i="85"/>
  <c r="V84" i="85"/>
  <c r="W93" i="85"/>
  <c r="S97" i="85"/>
  <c r="T108" i="85"/>
  <c r="T109" i="85"/>
  <c r="X71" i="85"/>
  <c r="S96" i="85"/>
  <c r="X108" i="85"/>
  <c r="X109" i="85"/>
  <c r="X75" i="85"/>
  <c r="W95" i="85"/>
  <c r="V66" i="85"/>
  <c r="V64" i="85"/>
  <c r="V62" i="85"/>
  <c r="V63" i="85"/>
  <c r="V65" i="85"/>
  <c r="V61" i="85"/>
  <c r="V70" i="85"/>
  <c r="V72" i="85"/>
  <c r="V74" i="85"/>
  <c r="T81" i="85"/>
  <c r="X82" i="85"/>
  <c r="AQ101" i="85"/>
  <c r="X69" i="85"/>
  <c r="T73" i="85"/>
  <c r="T83" i="85"/>
  <c r="X84" i="85"/>
  <c r="V86" i="85"/>
  <c r="S94" i="85"/>
  <c r="W96" i="85"/>
  <c r="X98" i="85"/>
  <c r="S99" i="85"/>
  <c r="AR101" i="85"/>
  <c r="AN105" i="85"/>
  <c r="AO106" i="85"/>
  <c r="S108" i="85"/>
  <c r="U109" i="85"/>
  <c r="X73" i="85"/>
  <c r="V83" i="85"/>
  <c r="T85" i="85"/>
  <c r="X86" i="85"/>
  <c r="V88" i="85"/>
  <c r="X96" i="85"/>
  <c r="X99" i="85"/>
  <c r="AM101" i="85"/>
  <c r="AQ105" i="85"/>
  <c r="T71" i="85"/>
  <c r="T75" i="85"/>
  <c r="V82" i="85"/>
  <c r="V85" i="85"/>
  <c r="T87" i="85"/>
  <c r="X88" i="85"/>
  <c r="U92" i="85"/>
  <c r="S93" i="85"/>
  <c r="S95" i="85"/>
  <c r="W97" i="85"/>
  <c r="S98" i="85"/>
  <c r="AN101" i="85"/>
  <c r="AR105" i="85"/>
  <c r="W108" i="85"/>
  <c r="S66" i="85"/>
  <c r="S65" i="85"/>
  <c r="S64" i="85"/>
  <c r="S63" i="85"/>
  <c r="S62" i="85"/>
  <c r="S61" i="85"/>
  <c r="W66" i="85"/>
  <c r="W65" i="85"/>
  <c r="W64" i="85"/>
  <c r="W63" i="85"/>
  <c r="W62" i="85"/>
  <c r="W61" i="85"/>
  <c r="S75" i="85"/>
  <c r="S73" i="85"/>
  <c r="S71" i="85"/>
  <c r="S69" i="85"/>
  <c r="S74" i="85"/>
  <c r="S72" i="85"/>
  <c r="S70" i="85"/>
  <c r="S68" i="85"/>
  <c r="W75" i="85"/>
  <c r="W73" i="85"/>
  <c r="W71" i="85"/>
  <c r="W69" i="85"/>
  <c r="W74" i="85"/>
  <c r="W72" i="85"/>
  <c r="W70" i="85"/>
  <c r="W68" i="85"/>
  <c r="W77" i="85"/>
  <c r="W79" i="85"/>
  <c r="U87" i="85"/>
  <c r="U85" i="85"/>
  <c r="U83" i="85"/>
  <c r="U88" i="85"/>
  <c r="U86" i="85"/>
  <c r="U84" i="85"/>
  <c r="U82" i="85"/>
  <c r="U81" i="85"/>
  <c r="U69" i="85"/>
  <c r="U71" i="85"/>
  <c r="U73" i="85"/>
  <c r="U75" i="85"/>
  <c r="U79" i="85"/>
  <c r="U77" i="85"/>
  <c r="S77" i="85"/>
  <c r="U78" i="85"/>
  <c r="U61" i="85"/>
  <c r="U62" i="85"/>
  <c r="U63" i="85"/>
  <c r="U64" i="85"/>
  <c r="U65" i="85"/>
  <c r="V75" i="85"/>
  <c r="V73" i="85"/>
  <c r="V71" i="85"/>
  <c r="V69" i="85"/>
  <c r="U68" i="85"/>
  <c r="U70" i="85"/>
  <c r="U72" i="85"/>
  <c r="V78" i="85"/>
  <c r="V79" i="85"/>
  <c r="V77" i="85"/>
  <c r="S79" i="85"/>
  <c r="V99" i="85"/>
  <c r="V100" i="85"/>
  <c r="V98" i="85"/>
  <c r="V96" i="85"/>
  <c r="V94" i="85"/>
  <c r="V97" i="85"/>
  <c r="V95" i="85"/>
  <c r="V93" i="85"/>
  <c r="V92" i="85"/>
  <c r="T61" i="85"/>
  <c r="X61" i="85"/>
  <c r="T62" i="85"/>
  <c r="X62" i="85"/>
  <c r="T63" i="85"/>
  <c r="X63" i="85"/>
  <c r="T64" i="85"/>
  <c r="X64" i="85"/>
  <c r="T65" i="85"/>
  <c r="X65" i="85"/>
  <c r="T68" i="85"/>
  <c r="X68" i="85"/>
  <c r="T70" i="85"/>
  <c r="X70" i="85"/>
  <c r="T72" i="85"/>
  <c r="X72" i="85"/>
  <c r="T79" i="85"/>
  <c r="T77" i="85"/>
  <c r="X79" i="85"/>
  <c r="X77" i="85"/>
  <c r="X78" i="85"/>
  <c r="T82" i="85"/>
  <c r="T84" i="85"/>
  <c r="T86" i="85"/>
  <c r="S88" i="85"/>
  <c r="S86" i="85"/>
  <c r="S84" i="85"/>
  <c r="S82" i="85"/>
  <c r="W88" i="85"/>
  <c r="W86" i="85"/>
  <c r="W84" i="85"/>
  <c r="W82" i="85"/>
  <c r="W81" i="85"/>
  <c r="W83" i="85"/>
  <c r="W85" i="85"/>
  <c r="W87" i="85"/>
  <c r="T100" i="85"/>
  <c r="T99" i="85"/>
  <c r="T97" i="85"/>
  <c r="T95" i="85"/>
  <c r="T93" i="85"/>
  <c r="T114" i="85"/>
  <c r="T98" i="85"/>
  <c r="T96" i="85"/>
  <c r="T94" i="85"/>
  <c r="X100" i="85"/>
  <c r="X114" i="85"/>
  <c r="X97" i="85"/>
  <c r="X95" i="85"/>
  <c r="X93" i="85"/>
  <c r="X92" i="85"/>
  <c r="U94" i="85"/>
  <c r="U96" i="85"/>
  <c r="U98" i="85"/>
  <c r="U100" i="85"/>
  <c r="AQ102" i="85"/>
  <c r="AM102" i="85"/>
  <c r="AP102" i="85"/>
  <c r="AN102" i="85"/>
  <c r="AR102" i="85"/>
  <c r="S81" i="85"/>
  <c r="X81" i="85"/>
  <c r="S83" i="85"/>
  <c r="X83" i="85"/>
  <c r="S85" i="85"/>
  <c r="X85" i="85"/>
  <c r="S87" i="85"/>
  <c r="U93" i="85"/>
  <c r="U95" i="85"/>
  <c r="U97" i="85"/>
  <c r="S92" i="85"/>
  <c r="W92" i="85"/>
  <c r="W99" i="85"/>
  <c r="AB112" i="85"/>
  <c r="AO104" i="85"/>
  <c r="AR104" i="85"/>
  <c r="AN104" i="85"/>
  <c r="V111" i="85"/>
  <c r="V114" i="85"/>
  <c r="V108" i="85"/>
  <c r="V109" i="85"/>
  <c r="AR106" i="85"/>
  <c r="AN106" i="85"/>
  <c r="AQ106" i="85"/>
  <c r="AM106" i="85"/>
  <c r="AP106" i="85"/>
  <c r="S114" i="85"/>
  <c r="W114" i="85"/>
  <c r="V110" i="85"/>
  <c r="AO101" i="85"/>
  <c r="AO105" i="85"/>
  <c r="U108" i="85"/>
  <c r="S110" i="85"/>
  <c r="W110" i="85"/>
  <c r="T111" i="85"/>
  <c r="X111" i="85"/>
  <c r="AC112" i="85"/>
  <c r="AC103" i="85" s="1"/>
  <c r="AG112" i="85"/>
  <c r="AG103" i="85" s="1"/>
  <c r="U114" i="85"/>
  <c r="S109" i="85"/>
  <c r="W109" i="85"/>
  <c r="U111" i="85"/>
  <c r="AD112" i="85"/>
  <c r="AD103" i="85" s="1"/>
  <c r="AE112" i="85"/>
  <c r="AE103" i="85" s="1"/>
  <c r="AB123" i="85" l="1"/>
  <c r="AB103" i="85"/>
  <c r="AK72" i="70" l="1"/>
  <c r="AL72" i="70"/>
  <c r="AK73" i="70"/>
  <c r="AL73" i="70"/>
  <c r="AK74" i="70"/>
  <c r="AL74" i="70"/>
  <c r="AK75" i="70"/>
  <c r="AL75" i="70"/>
  <c r="AL77" i="70" l="1"/>
  <c r="AL78" i="70"/>
  <c r="AL79" i="70"/>
  <c r="AL103" i="70"/>
  <c r="C63" i="84" l="1"/>
  <c r="C63" i="81"/>
  <c r="F63" i="81" s="1"/>
  <c r="F63" i="84" l="1"/>
  <c r="D63" i="84"/>
  <c r="G63" i="84" s="1"/>
  <c r="C31" i="24"/>
  <c r="F14" i="69" l="1"/>
  <c r="G14" i="69"/>
  <c r="H14" i="69"/>
  <c r="I14" i="69"/>
  <c r="J14" i="69"/>
  <c r="K14" i="69"/>
  <c r="O6" i="63" l="1"/>
  <c r="O7" i="63" s="1"/>
  <c r="O8" i="63" s="1"/>
  <c r="O9" i="63" s="1"/>
  <c r="O10" i="63" s="1"/>
  <c r="H13" i="63"/>
  <c r="H12" i="63"/>
  <c r="H11" i="63"/>
  <c r="H10" i="63"/>
  <c r="H9" i="63"/>
  <c r="H8" i="63"/>
  <c r="H7" i="63"/>
  <c r="H6" i="63"/>
  <c r="H5" i="63"/>
  <c r="O11" i="63" l="1"/>
  <c r="O12" i="63" s="1"/>
  <c r="O13" i="63" s="1"/>
  <c r="O14" i="63"/>
  <c r="CJ6" i="79" l="1"/>
  <c r="F7" i="83" l="1"/>
  <c r="F15" i="83"/>
  <c r="F14" i="83"/>
  <c r="F13" i="83"/>
  <c r="F12" i="83"/>
  <c r="F11" i="83"/>
  <c r="F10" i="83"/>
  <c r="F9" i="83"/>
  <c r="F8" i="83"/>
  <c r="F114" i="82" l="1"/>
  <c r="AR113" i="82"/>
  <c r="AQ113" i="82"/>
  <c r="AP113" i="82"/>
  <c r="AO113" i="82"/>
  <c r="AN113" i="82"/>
  <c r="AM113" i="82"/>
  <c r="AG113" i="82"/>
  <c r="AF113" i="82"/>
  <c r="AE113" i="82"/>
  <c r="AD113" i="82"/>
  <c r="AC113" i="82"/>
  <c r="AB113" i="82"/>
  <c r="AK111" i="82"/>
  <c r="AK110" i="82"/>
  <c r="AK109" i="82"/>
  <c r="AK108" i="82"/>
  <c r="AL107" i="82"/>
  <c r="AK107" i="82"/>
  <c r="AU106" i="82"/>
  <c r="AL106" i="82"/>
  <c r="AK106" i="82"/>
  <c r="AG106" i="82"/>
  <c r="AF106" i="82"/>
  <c r="AE106" i="82"/>
  <c r="AD106" i="82"/>
  <c r="AC106" i="82"/>
  <c r="AB106" i="82"/>
  <c r="AU105" i="82"/>
  <c r="AL105" i="82"/>
  <c r="AK105" i="82"/>
  <c r="AG105" i="82"/>
  <c r="AF105" i="82"/>
  <c r="AE105" i="82"/>
  <c r="AD105" i="82"/>
  <c r="AC105" i="82"/>
  <c r="AB105" i="82"/>
  <c r="AU104" i="82"/>
  <c r="AL104" i="82"/>
  <c r="AK104" i="82"/>
  <c r="AG104" i="82"/>
  <c r="AF104" i="82"/>
  <c r="AE104" i="82"/>
  <c r="AD104" i="82"/>
  <c r="AC104" i="82"/>
  <c r="AB104" i="82"/>
  <c r="AU103" i="82"/>
  <c r="AK103" i="82"/>
  <c r="AL103" i="82"/>
  <c r="AU102" i="82"/>
  <c r="AL102" i="82"/>
  <c r="AK102" i="82"/>
  <c r="AG102" i="82"/>
  <c r="AF102" i="82"/>
  <c r="AE102" i="82"/>
  <c r="AD102" i="82"/>
  <c r="AC102" i="82"/>
  <c r="AB102" i="82"/>
  <c r="AU101" i="82"/>
  <c r="AL101" i="82"/>
  <c r="AK101" i="82"/>
  <c r="AG101" i="82"/>
  <c r="AF101" i="82"/>
  <c r="AE101" i="82"/>
  <c r="AD101" i="82"/>
  <c r="AC101" i="82"/>
  <c r="AB101" i="82"/>
  <c r="AK100" i="82"/>
  <c r="AL100" i="82"/>
  <c r="AK99" i="82"/>
  <c r="AL99" i="82"/>
  <c r="AK98" i="82"/>
  <c r="AL98" i="82"/>
  <c r="AK97" i="82"/>
  <c r="AL97" i="82"/>
  <c r="AK96" i="82"/>
  <c r="AL96" i="82"/>
  <c r="AK95" i="82"/>
  <c r="AL95" i="82"/>
  <c r="AK94" i="82"/>
  <c r="AA110" i="82"/>
  <c r="AL110" i="82" s="1"/>
  <c r="AK93" i="82"/>
  <c r="AK92" i="82"/>
  <c r="AK90" i="82"/>
  <c r="AU81" i="82"/>
  <c r="P59" i="82"/>
  <c r="X59" i="82" s="1"/>
  <c r="AG59" i="82" s="1"/>
  <c r="AR59" i="82" s="1"/>
  <c r="O59" i="82"/>
  <c r="W59" i="82" s="1"/>
  <c r="AF59" i="82" s="1"/>
  <c r="AQ59" i="82" s="1"/>
  <c r="N59" i="82"/>
  <c r="V59" i="82" s="1"/>
  <c r="AE59" i="82" s="1"/>
  <c r="AP59" i="82" s="1"/>
  <c r="M59" i="82"/>
  <c r="U59" i="82" s="1"/>
  <c r="AD59" i="82" s="1"/>
  <c r="AO59" i="82" s="1"/>
  <c r="L59" i="82"/>
  <c r="T59" i="82" s="1"/>
  <c r="AC59" i="82" s="1"/>
  <c r="AN59" i="82" s="1"/>
  <c r="K59" i="82"/>
  <c r="S59" i="82" s="1"/>
  <c r="AB59" i="82" s="1"/>
  <c r="AM59" i="82" s="1"/>
  <c r="C14" i="80"/>
  <c r="F14" i="80" s="1"/>
  <c r="C13" i="80"/>
  <c r="C12" i="80"/>
  <c r="F12" i="80" s="1"/>
  <c r="C11" i="80"/>
  <c r="C10" i="80"/>
  <c r="F10" i="80" s="1"/>
  <c r="C9" i="80"/>
  <c r="F70" i="81"/>
  <c r="I70" i="81" s="1"/>
  <c r="F69" i="81"/>
  <c r="I69" i="81" s="1"/>
  <c r="F70" i="80"/>
  <c r="I70" i="80" s="1"/>
  <c r="F69" i="80"/>
  <c r="I69" i="80" s="1"/>
  <c r="BY6" i="79"/>
  <c r="BN6" i="79"/>
  <c r="BC6" i="79"/>
  <c r="D68" i="84" s="1"/>
  <c r="G68" i="84" s="1"/>
  <c r="J68" i="84" s="1"/>
  <c r="E15" i="83" s="1"/>
  <c r="AR6" i="79"/>
  <c r="AG6" i="79"/>
  <c r="V6" i="79"/>
  <c r="K6" i="79"/>
  <c r="AA111" i="70"/>
  <c r="AA110" i="70"/>
  <c r="AA109" i="70"/>
  <c r="AA108" i="70"/>
  <c r="AK79" i="70"/>
  <c r="AK78" i="70"/>
  <c r="AK77" i="70"/>
  <c r="D14" i="80"/>
  <c r="D13" i="80"/>
  <c r="D12" i="80"/>
  <c r="D11" i="80"/>
  <c r="D10" i="80"/>
  <c r="D9" i="80"/>
  <c r="D39" i="84" l="1"/>
  <c r="G39" i="84" s="1"/>
  <c r="J39" i="84" s="1"/>
  <c r="D42" i="84"/>
  <c r="G42" i="84" s="1"/>
  <c r="J42" i="84" s="1"/>
  <c r="D41" i="84"/>
  <c r="G41" i="84" s="1"/>
  <c r="J41" i="84" s="1"/>
  <c r="C41" i="84"/>
  <c r="F41" i="84" s="1"/>
  <c r="I41" i="84" s="1"/>
  <c r="D45" i="84"/>
  <c r="G45" i="84" s="1"/>
  <c r="J45" i="84" s="1"/>
  <c r="D43" i="84"/>
  <c r="G43" i="84" s="1"/>
  <c r="J43" i="84" s="1"/>
  <c r="D44" i="84"/>
  <c r="G44" i="84" s="1"/>
  <c r="J44" i="84" s="1"/>
  <c r="C40" i="84"/>
  <c r="F40" i="84" s="1"/>
  <c r="I40" i="84" s="1"/>
  <c r="C43" i="84"/>
  <c r="F43" i="84" s="1"/>
  <c r="I43" i="84" s="1"/>
  <c r="C38" i="84"/>
  <c r="F38" i="84" s="1"/>
  <c r="I38" i="84" s="1"/>
  <c r="C42" i="84"/>
  <c r="F42" i="84" s="1"/>
  <c r="I42" i="84" s="1"/>
  <c r="D38" i="84"/>
  <c r="G38" i="84" s="1"/>
  <c r="J38" i="84" s="1"/>
  <c r="C45" i="84"/>
  <c r="F45" i="84" s="1"/>
  <c r="I45" i="84" s="1"/>
  <c r="C44" i="84"/>
  <c r="F44" i="84" s="1"/>
  <c r="I44" i="84" s="1"/>
  <c r="D40" i="84"/>
  <c r="G40" i="84" s="1"/>
  <c r="J40" i="84" s="1"/>
  <c r="C39" i="84"/>
  <c r="F39" i="84" s="1"/>
  <c r="I39" i="84" s="1"/>
  <c r="C14" i="81"/>
  <c r="C10" i="81"/>
  <c r="C9" i="81"/>
  <c r="C12" i="81"/>
  <c r="AK64" i="82" s="1"/>
  <c r="C11" i="81"/>
  <c r="C13" i="81"/>
  <c r="D32" i="84"/>
  <c r="G32" i="84" s="1"/>
  <c r="J32" i="84" s="1"/>
  <c r="D31" i="84"/>
  <c r="G31" i="84" s="1"/>
  <c r="J31" i="84" s="1"/>
  <c r="D33" i="84"/>
  <c r="G33" i="84" s="1"/>
  <c r="J33" i="84" s="1"/>
  <c r="C31" i="81"/>
  <c r="F31" i="81" s="1"/>
  <c r="C31" i="84"/>
  <c r="F31" i="84" s="1"/>
  <c r="I31" i="84" s="1"/>
  <c r="C32" i="81"/>
  <c r="F32" i="81" s="1"/>
  <c r="C32" i="84"/>
  <c r="F32" i="84" s="1"/>
  <c r="I32" i="84" s="1"/>
  <c r="C33" i="81"/>
  <c r="F33" i="81" s="1"/>
  <c r="I33" i="81" s="1"/>
  <c r="C33" i="84"/>
  <c r="F33" i="84" s="1"/>
  <c r="I33" i="84" s="1"/>
  <c r="C43" i="81"/>
  <c r="F43" i="81" s="1"/>
  <c r="C39" i="81"/>
  <c r="F39" i="81" s="1"/>
  <c r="C38" i="81"/>
  <c r="F38" i="81" s="1"/>
  <c r="C41" i="81"/>
  <c r="F41" i="81" s="1"/>
  <c r="C44" i="81"/>
  <c r="F44" i="81" s="1"/>
  <c r="C42" i="81"/>
  <c r="F42" i="81" s="1"/>
  <c r="C45" i="81"/>
  <c r="F45" i="81" s="1"/>
  <c r="C40" i="81"/>
  <c r="F40" i="81" s="1"/>
  <c r="C21" i="81"/>
  <c r="C20" i="81"/>
  <c r="C19" i="81"/>
  <c r="C26" i="81"/>
  <c r="C23" i="81"/>
  <c r="C24" i="81"/>
  <c r="C22" i="81"/>
  <c r="C25" i="81"/>
  <c r="G13" i="80"/>
  <c r="J13" i="80" s="1"/>
  <c r="G10" i="80"/>
  <c r="J10" i="80" s="1"/>
  <c r="G9" i="80"/>
  <c r="J9" i="80" s="1"/>
  <c r="G14" i="80"/>
  <c r="J14" i="80" s="1"/>
  <c r="G12" i="80"/>
  <c r="J12" i="80" s="1"/>
  <c r="AQ104" i="82"/>
  <c r="AO106" i="82"/>
  <c r="AQ101" i="82"/>
  <c r="AP102" i="82"/>
  <c r="C38" i="80"/>
  <c r="F38" i="80" s="1"/>
  <c r="I38" i="80" s="1"/>
  <c r="C40" i="80"/>
  <c r="F40" i="80" s="1"/>
  <c r="I40" i="80" s="1"/>
  <c r="C42" i="80"/>
  <c r="F42" i="80" s="1"/>
  <c r="I42" i="80" s="1"/>
  <c r="C44" i="80"/>
  <c r="F44" i="80" s="1"/>
  <c r="I44" i="80" s="1"/>
  <c r="C39" i="80"/>
  <c r="F39" i="80" s="1"/>
  <c r="I39" i="80" s="1"/>
  <c r="C41" i="80"/>
  <c r="F41" i="80" s="1"/>
  <c r="I41" i="80" s="1"/>
  <c r="C43" i="80"/>
  <c r="F43" i="80" s="1"/>
  <c r="I43" i="80" s="1"/>
  <c r="C45" i="80"/>
  <c r="F45" i="80" s="1"/>
  <c r="I45" i="80" s="1"/>
  <c r="AP101" i="82"/>
  <c r="AP105" i="82"/>
  <c r="AM104" i="82"/>
  <c r="AA111" i="82"/>
  <c r="AL111" i="82" s="1"/>
  <c r="AL94" i="82"/>
  <c r="AM101" i="82"/>
  <c r="AP104" i="82"/>
  <c r="C31" i="80"/>
  <c r="C33" i="80"/>
  <c r="D38" i="80"/>
  <c r="G38" i="80" s="1"/>
  <c r="J38" i="80" s="1"/>
  <c r="D40" i="80"/>
  <c r="G40" i="80" s="1"/>
  <c r="J40" i="80" s="1"/>
  <c r="D42" i="80"/>
  <c r="G42" i="80" s="1"/>
  <c r="J42" i="80" s="1"/>
  <c r="D44" i="80"/>
  <c r="G44" i="80" s="1"/>
  <c r="J44" i="80" s="1"/>
  <c r="C63" i="80"/>
  <c r="D63" i="80" s="1"/>
  <c r="G63" i="80" s="1"/>
  <c r="D68" i="80"/>
  <c r="G68" i="80" s="1"/>
  <c r="J68" i="80" s="1"/>
  <c r="D39" i="80"/>
  <c r="G39" i="80" s="1"/>
  <c r="J39" i="80" s="1"/>
  <c r="D41" i="80"/>
  <c r="G41" i="80" s="1"/>
  <c r="J41" i="80" s="1"/>
  <c r="D43" i="80"/>
  <c r="G43" i="80" s="1"/>
  <c r="J43" i="80" s="1"/>
  <c r="D45" i="80"/>
  <c r="G45" i="80" s="1"/>
  <c r="J45" i="80" s="1"/>
  <c r="D45" i="81"/>
  <c r="D43" i="81"/>
  <c r="D41" i="81"/>
  <c r="D39" i="81"/>
  <c r="D44" i="81"/>
  <c r="D42" i="81"/>
  <c r="D40" i="81"/>
  <c r="D38" i="81"/>
  <c r="D33" i="81"/>
  <c r="D31" i="81"/>
  <c r="D32" i="81"/>
  <c r="D12" i="81"/>
  <c r="D14" i="81"/>
  <c r="AK63" i="82"/>
  <c r="D9" i="81"/>
  <c r="D11" i="81"/>
  <c r="AK66" i="82"/>
  <c r="D10" i="81"/>
  <c r="D13" i="81"/>
  <c r="D33" i="80"/>
  <c r="D31" i="80"/>
  <c r="C32" i="80"/>
  <c r="D32" i="80"/>
  <c r="AA109" i="82"/>
  <c r="AL109" i="82" s="1"/>
  <c r="AL93" i="82"/>
  <c r="AA108" i="82"/>
  <c r="AL108" i="82" s="1"/>
  <c r="AL92" i="82"/>
  <c r="AO102" i="82"/>
  <c r="AO105" i="82"/>
  <c r="AR106" i="82"/>
  <c r="AN106" i="82"/>
  <c r="AQ106" i="82"/>
  <c r="AM106" i="82"/>
  <c r="AP106" i="82"/>
  <c r="AN101" i="82"/>
  <c r="AR101" i="82"/>
  <c r="AM102" i="82"/>
  <c r="AQ102" i="82"/>
  <c r="AN104" i="82"/>
  <c r="AR104" i="82"/>
  <c r="AM105" i="82"/>
  <c r="AQ105" i="82"/>
  <c r="AO101" i="82"/>
  <c r="AN102" i="82"/>
  <c r="AR102" i="82"/>
  <c r="AO104" i="82"/>
  <c r="AN105" i="82"/>
  <c r="AR105" i="82"/>
  <c r="F9" i="80"/>
  <c r="I9" i="80" s="1"/>
  <c r="G11" i="80"/>
  <c r="J11" i="80" s="1"/>
  <c r="F11" i="80"/>
  <c r="I11" i="80" s="1"/>
  <c r="F13" i="80"/>
  <c r="I13" i="80" s="1"/>
  <c r="I10" i="80"/>
  <c r="I12" i="80"/>
  <c r="I14" i="80"/>
  <c r="E11" i="83" l="1"/>
  <c r="D11" i="84"/>
  <c r="G11" i="84" s="1"/>
  <c r="J11" i="84" s="1"/>
  <c r="AL63" i="85"/>
  <c r="C12" i="84"/>
  <c r="F12" i="84" s="1"/>
  <c r="I12" i="84" s="1"/>
  <c r="AK64" i="85"/>
  <c r="F12" i="81"/>
  <c r="I12" i="81" s="1"/>
  <c r="E10" i="83"/>
  <c r="AL65" i="85"/>
  <c r="D13" i="84"/>
  <c r="G13" i="84" s="1"/>
  <c r="J13" i="84" s="1"/>
  <c r="AL61" i="82"/>
  <c r="AL61" i="85"/>
  <c r="D9" i="84"/>
  <c r="G9" i="84" s="1"/>
  <c r="J9" i="84" s="1"/>
  <c r="C9" i="84"/>
  <c r="F9" i="84" s="1"/>
  <c r="I9" i="84" s="1"/>
  <c r="AK61" i="85"/>
  <c r="F9" i="81"/>
  <c r="I9" i="81" s="1"/>
  <c r="D10" i="84"/>
  <c r="G10" i="84" s="1"/>
  <c r="J10" i="84" s="1"/>
  <c r="AL62" i="85"/>
  <c r="AK65" i="85"/>
  <c r="C13" i="84"/>
  <c r="F13" i="84" s="1"/>
  <c r="I13" i="84" s="1"/>
  <c r="F13" i="81"/>
  <c r="I13" i="81" s="1"/>
  <c r="C10" i="84"/>
  <c r="F10" i="84" s="1"/>
  <c r="I10" i="84" s="1"/>
  <c r="AK62" i="85"/>
  <c r="F10" i="81"/>
  <c r="I10" i="81" s="1"/>
  <c r="AL66" i="85"/>
  <c r="D14" i="84"/>
  <c r="G14" i="84" s="1"/>
  <c r="J14" i="84" s="1"/>
  <c r="AK63" i="85"/>
  <c r="C11" i="84"/>
  <c r="F11" i="84" s="1"/>
  <c r="I11" i="84" s="1"/>
  <c r="F11" i="81"/>
  <c r="AK66" i="85"/>
  <c r="C14" i="84"/>
  <c r="F14" i="84" s="1"/>
  <c r="I14" i="84" s="1"/>
  <c r="F14" i="81"/>
  <c r="I14" i="81" s="1"/>
  <c r="F23" i="81"/>
  <c r="C23" i="84"/>
  <c r="F23" i="84" s="1"/>
  <c r="I23" i="84" s="1"/>
  <c r="AK72" i="85"/>
  <c r="F21" i="81"/>
  <c r="AK70" i="85"/>
  <c r="C21" i="84"/>
  <c r="F21" i="84" s="1"/>
  <c r="I21" i="84" s="1"/>
  <c r="F24" i="81"/>
  <c r="AK73" i="85"/>
  <c r="C24" i="84"/>
  <c r="F24" i="84" s="1"/>
  <c r="I24" i="84" s="1"/>
  <c r="F25" i="81"/>
  <c r="C25" i="84"/>
  <c r="F25" i="84" s="1"/>
  <c r="I25" i="84" s="1"/>
  <c r="AK74" i="85"/>
  <c r="F26" i="81"/>
  <c r="AK75" i="85"/>
  <c r="C26" i="84"/>
  <c r="F26" i="84" s="1"/>
  <c r="I26" i="84" s="1"/>
  <c r="F20" i="81"/>
  <c r="C20" i="84"/>
  <c r="F20" i="84" s="1"/>
  <c r="I20" i="84" s="1"/>
  <c r="AK69" i="85"/>
  <c r="F19" i="81"/>
  <c r="AK68" i="85"/>
  <c r="C19" i="84"/>
  <c r="F19" i="84" s="1"/>
  <c r="I19" i="84" s="1"/>
  <c r="F22" i="81"/>
  <c r="AK71" i="85"/>
  <c r="C22" i="84"/>
  <c r="F22" i="84" s="1"/>
  <c r="I22" i="84" s="1"/>
  <c r="D12" i="84"/>
  <c r="G12" i="84" s="1"/>
  <c r="J12" i="84" s="1"/>
  <c r="AL64" i="85"/>
  <c r="F32" i="80"/>
  <c r="I32" i="80" s="1"/>
  <c r="F33" i="80"/>
  <c r="I33" i="80" s="1"/>
  <c r="G33" i="80"/>
  <c r="J33" i="80" s="1"/>
  <c r="G32" i="80"/>
  <c r="J32" i="80" s="1"/>
  <c r="G31" i="80"/>
  <c r="J31" i="80" s="1"/>
  <c r="F31" i="80"/>
  <c r="I31" i="80" s="1"/>
  <c r="I11" i="81"/>
  <c r="D63" i="81"/>
  <c r="G63" i="81" s="1"/>
  <c r="F63" i="80"/>
  <c r="D68" i="81"/>
  <c r="AL90" i="82" s="1"/>
  <c r="I32" i="81"/>
  <c r="AK78" i="82"/>
  <c r="AL77" i="82"/>
  <c r="AL85" i="82"/>
  <c r="G42" i="81"/>
  <c r="J42" i="81" s="1"/>
  <c r="AK86" i="82"/>
  <c r="I43" i="81"/>
  <c r="AL86" i="82"/>
  <c r="G43" i="81"/>
  <c r="J43" i="81" s="1"/>
  <c r="AK85" i="82"/>
  <c r="I42" i="81"/>
  <c r="G13" i="81"/>
  <c r="J13" i="81" s="1"/>
  <c r="G14" i="81"/>
  <c r="J14" i="81" s="1"/>
  <c r="AL78" i="82"/>
  <c r="AL79" i="82"/>
  <c r="AL87" i="82"/>
  <c r="G44" i="81"/>
  <c r="J44" i="81" s="1"/>
  <c r="AK88" i="82"/>
  <c r="I45" i="81"/>
  <c r="AL88" i="82"/>
  <c r="G45" i="81"/>
  <c r="J45" i="81" s="1"/>
  <c r="AK87" i="82"/>
  <c r="I44" i="81"/>
  <c r="G10" i="81"/>
  <c r="J10" i="81" s="1"/>
  <c r="G11" i="81"/>
  <c r="J11" i="81" s="1"/>
  <c r="G12" i="81"/>
  <c r="J12" i="81" s="1"/>
  <c r="AK77" i="82"/>
  <c r="AL81" i="82"/>
  <c r="G38" i="81"/>
  <c r="J38" i="81" s="1"/>
  <c r="AK82" i="82"/>
  <c r="I39" i="81"/>
  <c r="AL82" i="82"/>
  <c r="G39" i="81"/>
  <c r="J39" i="81" s="1"/>
  <c r="AK81" i="82"/>
  <c r="I38" i="81"/>
  <c r="G33" i="81"/>
  <c r="J33" i="81" s="1"/>
  <c r="G32" i="81"/>
  <c r="J32" i="81" s="1"/>
  <c r="AL65" i="82"/>
  <c r="I31" i="81"/>
  <c r="G9" i="81"/>
  <c r="J9" i="81" s="1"/>
  <c r="AK79" i="82"/>
  <c r="AL83" i="82"/>
  <c r="G40" i="81"/>
  <c r="J40" i="81" s="1"/>
  <c r="AK84" i="82"/>
  <c r="I41" i="81"/>
  <c r="AL84" i="82"/>
  <c r="G41" i="81"/>
  <c r="J41" i="81" s="1"/>
  <c r="AK83" i="82"/>
  <c r="I40" i="81"/>
  <c r="G31" i="81"/>
  <c r="J31" i="81" s="1"/>
  <c r="AK62" i="82"/>
  <c r="AK61" i="82"/>
  <c r="AL66" i="82"/>
  <c r="AL64" i="82"/>
  <c r="AL62" i="82"/>
  <c r="AK65" i="82"/>
  <c r="AL63" i="82"/>
  <c r="E12" i="83" l="1"/>
  <c r="E13" i="83"/>
  <c r="E14" i="83"/>
  <c r="G14" i="83" s="1"/>
  <c r="H14" i="83" s="1"/>
  <c r="G68" i="81"/>
  <c r="J68" i="81" s="1"/>
  <c r="G12" i="83" l="1"/>
  <c r="H12" i="83" s="1"/>
  <c r="G13" i="83"/>
  <c r="H13" i="83" s="1"/>
  <c r="G15" i="83"/>
  <c r="H15" i="83" s="1"/>
  <c r="G10" i="83"/>
  <c r="H10" i="83" s="1"/>
  <c r="G11" i="83"/>
  <c r="H11" i="83" s="1"/>
  <c r="CO7" i="59"/>
  <c r="CO6" i="59"/>
  <c r="CO5" i="59"/>
  <c r="E29" i="78" l="1"/>
  <c r="K36" i="77"/>
  <c r="J36" i="77"/>
  <c r="I36" i="77"/>
  <c r="H36" i="77"/>
  <c r="G36" i="77"/>
  <c r="F36" i="77"/>
  <c r="I19" i="81" l="1"/>
  <c r="D20" i="81"/>
  <c r="D20" i="80"/>
  <c r="C19" i="80"/>
  <c r="D20" i="84" l="1"/>
  <c r="G20" i="84" s="1"/>
  <c r="J20" i="84" s="1"/>
  <c r="AL69" i="85"/>
  <c r="G20" i="80"/>
  <c r="J20" i="80" s="1"/>
  <c r="F19" i="80"/>
  <c r="I19" i="80" s="1"/>
  <c r="AL69" i="82"/>
  <c r="AK68" i="82"/>
  <c r="G20" i="81"/>
  <c r="J20" i="81" s="1"/>
  <c r="M19" i="81"/>
  <c r="M19" i="80" l="1"/>
  <c r="N20" i="80"/>
  <c r="N20" i="81"/>
  <c r="I20" i="81"/>
  <c r="C20" i="80"/>
  <c r="F114" i="70"/>
  <c r="F20" i="80" l="1"/>
  <c r="I20" i="80" s="1"/>
  <c r="AK69" i="82"/>
  <c r="C30" i="23" l="1"/>
  <c r="J27" i="69"/>
  <c r="I27" i="69"/>
  <c r="H27" i="69"/>
  <c r="G27" i="69"/>
  <c r="F27" i="69"/>
  <c r="K26" i="69"/>
  <c r="J26" i="69"/>
  <c r="I26" i="69"/>
  <c r="H26" i="69"/>
  <c r="G26" i="69"/>
  <c r="F26" i="69"/>
  <c r="DD129" i="61" l="1"/>
  <c r="DC129" i="61"/>
  <c r="DB129" i="61"/>
  <c r="DA129" i="61"/>
  <c r="CZ129" i="61"/>
  <c r="CY129" i="61"/>
  <c r="CX129" i="61"/>
  <c r="CW129" i="61"/>
  <c r="CV129" i="61"/>
  <c r="CU129" i="61"/>
  <c r="CT129" i="61"/>
  <c r="CS129" i="61"/>
  <c r="CR129" i="61"/>
  <c r="CQ129" i="61"/>
  <c r="CP129" i="61"/>
  <c r="DD128" i="61"/>
  <c r="DC128" i="61"/>
  <c r="DB128" i="61"/>
  <c r="DA128" i="61"/>
  <c r="CZ128" i="61"/>
  <c r="CY128" i="61"/>
  <c r="CX128" i="61"/>
  <c r="CW128" i="61"/>
  <c r="CV128" i="61"/>
  <c r="CU128" i="61"/>
  <c r="CT128" i="61"/>
  <c r="CS128" i="61"/>
  <c r="CR128" i="61"/>
  <c r="CQ128" i="61"/>
  <c r="CP128" i="61"/>
  <c r="DD127" i="61"/>
  <c r="DC127" i="61"/>
  <c r="DB127" i="61"/>
  <c r="DA127" i="61"/>
  <c r="CZ127" i="61"/>
  <c r="CY127" i="61"/>
  <c r="CX127" i="61"/>
  <c r="CW127" i="61"/>
  <c r="CV127" i="61"/>
  <c r="CU127" i="61"/>
  <c r="CT127" i="61"/>
  <c r="CS127" i="61"/>
  <c r="CR127" i="61"/>
  <c r="CQ127" i="61"/>
  <c r="CP127" i="61"/>
  <c r="DD126" i="61"/>
  <c r="DC126" i="61"/>
  <c r="DB126" i="61"/>
  <c r="DA126" i="61"/>
  <c r="CZ126" i="61"/>
  <c r="CY126" i="61"/>
  <c r="CX126" i="61"/>
  <c r="CW126" i="61"/>
  <c r="CV126" i="61"/>
  <c r="CU126" i="61"/>
  <c r="CT126" i="61"/>
  <c r="CS126" i="61"/>
  <c r="CR126" i="61"/>
  <c r="CQ126" i="61"/>
  <c r="CP126" i="61"/>
  <c r="DD125" i="61"/>
  <c r="DC125" i="61"/>
  <c r="DB125" i="61"/>
  <c r="DA125" i="61"/>
  <c r="CZ125" i="61"/>
  <c r="CY125" i="61"/>
  <c r="CX125" i="61"/>
  <c r="CW125" i="61"/>
  <c r="CV125" i="61"/>
  <c r="CU125" i="61"/>
  <c r="CT125" i="61"/>
  <c r="CS125" i="61"/>
  <c r="CR125" i="61"/>
  <c r="CQ125" i="61"/>
  <c r="CP125" i="61"/>
  <c r="DD124" i="61"/>
  <c r="DC124" i="61"/>
  <c r="DB124" i="61"/>
  <c r="DA124" i="61"/>
  <c r="CZ124" i="61"/>
  <c r="CY124" i="61"/>
  <c r="CX124" i="61"/>
  <c r="CW124" i="61"/>
  <c r="CV124" i="61"/>
  <c r="CU124" i="61"/>
  <c r="CT124" i="61"/>
  <c r="CS124" i="61"/>
  <c r="CR124" i="61"/>
  <c r="CQ124" i="61"/>
  <c r="CP124" i="61"/>
  <c r="DD123" i="61"/>
  <c r="DC123" i="61"/>
  <c r="DB123" i="61"/>
  <c r="DA123" i="61"/>
  <c r="CZ123" i="61"/>
  <c r="CY123" i="61"/>
  <c r="CX123" i="61"/>
  <c r="CW123" i="61"/>
  <c r="CV123" i="61"/>
  <c r="CU123" i="61"/>
  <c r="CT123" i="61"/>
  <c r="CS123" i="61"/>
  <c r="CR123" i="61"/>
  <c r="CQ123" i="61"/>
  <c r="CP123" i="61"/>
  <c r="DD122" i="61"/>
  <c r="DC122" i="61"/>
  <c r="DB122" i="61"/>
  <c r="DA122" i="61"/>
  <c r="CZ122" i="61"/>
  <c r="CY122" i="61"/>
  <c r="CX122" i="61"/>
  <c r="CW122" i="61"/>
  <c r="CV122" i="61"/>
  <c r="CU122" i="61"/>
  <c r="CT122" i="61"/>
  <c r="CS122" i="61"/>
  <c r="CR122" i="61"/>
  <c r="CQ122" i="61"/>
  <c r="CP122" i="61"/>
  <c r="DD121" i="61"/>
  <c r="DC121" i="61"/>
  <c r="DB121" i="61"/>
  <c r="DA121" i="61"/>
  <c r="CZ121" i="61"/>
  <c r="CY121" i="61"/>
  <c r="CX121" i="61"/>
  <c r="CW121" i="61"/>
  <c r="CV121" i="61"/>
  <c r="CU121" i="61"/>
  <c r="CT121" i="61"/>
  <c r="CS121" i="61"/>
  <c r="CR121" i="61"/>
  <c r="CQ121" i="61"/>
  <c r="CP121" i="61"/>
  <c r="DD120" i="61"/>
  <c r="DC120" i="61"/>
  <c r="DB120" i="61"/>
  <c r="DA120" i="61"/>
  <c r="CZ120" i="61"/>
  <c r="CY120" i="61"/>
  <c r="CX120" i="61"/>
  <c r="CW120" i="61"/>
  <c r="CV120" i="61"/>
  <c r="CU120" i="61"/>
  <c r="CT120" i="61"/>
  <c r="CS120" i="61"/>
  <c r="CR120" i="61"/>
  <c r="CQ120" i="61"/>
  <c r="CP120" i="61"/>
  <c r="DD119" i="61"/>
  <c r="DC119" i="61"/>
  <c r="DB119" i="61"/>
  <c r="DA119" i="61"/>
  <c r="CZ119" i="61"/>
  <c r="CY119" i="61"/>
  <c r="CX119" i="61"/>
  <c r="CW119" i="61"/>
  <c r="CV119" i="61"/>
  <c r="CU119" i="61"/>
  <c r="CT119" i="61"/>
  <c r="CS119" i="61"/>
  <c r="CR119" i="61"/>
  <c r="CQ119" i="61"/>
  <c r="CP119" i="61"/>
  <c r="DD118" i="61"/>
  <c r="DC118" i="61"/>
  <c r="DB118" i="61"/>
  <c r="DA118" i="61"/>
  <c r="CZ118" i="61"/>
  <c r="CY118" i="61"/>
  <c r="CX118" i="61"/>
  <c r="CW118" i="61"/>
  <c r="CV118" i="61"/>
  <c r="CU118" i="61"/>
  <c r="CT118" i="61"/>
  <c r="CS118" i="61"/>
  <c r="CR118" i="61"/>
  <c r="CQ118" i="61"/>
  <c r="CP118" i="61"/>
  <c r="DD117" i="61"/>
  <c r="DC117" i="61"/>
  <c r="DB117" i="61"/>
  <c r="DA117" i="61"/>
  <c r="CZ117" i="61"/>
  <c r="CY117" i="61"/>
  <c r="CX117" i="61"/>
  <c r="CW117" i="61"/>
  <c r="CV117" i="61"/>
  <c r="CU117" i="61"/>
  <c r="CT117" i="61"/>
  <c r="CS117" i="61"/>
  <c r="CR117" i="61"/>
  <c r="CQ117" i="61"/>
  <c r="CP117" i="61"/>
  <c r="DD116" i="61"/>
  <c r="DC116" i="61"/>
  <c r="DB116" i="61"/>
  <c r="DA116" i="61"/>
  <c r="CZ116" i="61"/>
  <c r="CY116" i="61"/>
  <c r="CX116" i="61"/>
  <c r="CW116" i="61"/>
  <c r="CV116" i="61"/>
  <c r="CU116" i="61"/>
  <c r="CT116" i="61"/>
  <c r="CS116" i="61"/>
  <c r="CR116" i="61"/>
  <c r="CQ116" i="61"/>
  <c r="CP116" i="61"/>
  <c r="DD115" i="61"/>
  <c r="DC115" i="61"/>
  <c r="DB115" i="61"/>
  <c r="DA115" i="61"/>
  <c r="CZ115" i="61"/>
  <c r="CY115" i="61"/>
  <c r="CX115" i="61"/>
  <c r="CW115" i="61"/>
  <c r="CV115" i="61"/>
  <c r="CU115" i="61"/>
  <c r="CT115" i="61"/>
  <c r="CS115" i="61"/>
  <c r="CR115" i="61"/>
  <c r="CQ115" i="61"/>
  <c r="CP115" i="61"/>
  <c r="DD114" i="61"/>
  <c r="DC114" i="61"/>
  <c r="DB114" i="61"/>
  <c r="DA114" i="61"/>
  <c r="CZ114" i="61"/>
  <c r="CY114" i="61"/>
  <c r="CX114" i="61"/>
  <c r="CW114" i="61"/>
  <c r="CV114" i="61"/>
  <c r="CU114" i="61"/>
  <c r="CT114" i="61"/>
  <c r="CS114" i="61"/>
  <c r="CR114" i="61"/>
  <c r="CQ114" i="61"/>
  <c r="CP114" i="61"/>
  <c r="DD113" i="61"/>
  <c r="DC113" i="61"/>
  <c r="DB113" i="61"/>
  <c r="DA113" i="61"/>
  <c r="CZ113" i="61"/>
  <c r="CY113" i="61"/>
  <c r="CX113" i="61"/>
  <c r="CW113" i="61"/>
  <c r="CV113" i="61"/>
  <c r="CU113" i="61"/>
  <c r="CT113" i="61"/>
  <c r="CS113" i="61"/>
  <c r="CR113" i="61"/>
  <c r="CQ113" i="61"/>
  <c r="CP113" i="61"/>
  <c r="DD112" i="61"/>
  <c r="DC112" i="61"/>
  <c r="DB112" i="61"/>
  <c r="DA112" i="61"/>
  <c r="CZ112" i="61"/>
  <c r="CY112" i="61"/>
  <c r="CX112" i="61"/>
  <c r="CW112" i="61"/>
  <c r="CV112" i="61"/>
  <c r="CU112" i="61"/>
  <c r="CT112" i="61"/>
  <c r="CS112" i="61"/>
  <c r="CR112" i="61"/>
  <c r="CQ112" i="61"/>
  <c r="CP112" i="61"/>
  <c r="DD111" i="61"/>
  <c r="DC111" i="61"/>
  <c r="DB111" i="61"/>
  <c r="DA111" i="61"/>
  <c r="CZ111" i="61"/>
  <c r="CY111" i="61"/>
  <c r="CX111" i="61"/>
  <c r="CW111" i="61"/>
  <c r="CV111" i="61"/>
  <c r="CU111" i="61"/>
  <c r="CT111" i="61"/>
  <c r="CS111" i="61"/>
  <c r="CR111" i="61"/>
  <c r="CQ111" i="61"/>
  <c r="CP111" i="61"/>
  <c r="DD110" i="61"/>
  <c r="DC110" i="61"/>
  <c r="DB110" i="61"/>
  <c r="DA110" i="61"/>
  <c r="CZ110" i="61"/>
  <c r="CY110" i="61"/>
  <c r="CX110" i="61"/>
  <c r="CW110" i="61"/>
  <c r="CV110" i="61"/>
  <c r="CU110" i="61"/>
  <c r="CT110" i="61"/>
  <c r="CS110" i="61"/>
  <c r="CR110" i="61"/>
  <c r="CQ110" i="61"/>
  <c r="CP110" i="61"/>
  <c r="DD109" i="61"/>
  <c r="DC109" i="61"/>
  <c r="DB109" i="61"/>
  <c r="DA109" i="61"/>
  <c r="CZ109" i="61"/>
  <c r="CY109" i="61"/>
  <c r="CX109" i="61"/>
  <c r="CW109" i="61"/>
  <c r="CV109" i="61"/>
  <c r="CU109" i="61"/>
  <c r="CT109" i="61"/>
  <c r="CS109" i="61"/>
  <c r="CR109" i="61"/>
  <c r="CQ109" i="61"/>
  <c r="CP109" i="61"/>
  <c r="DD108" i="61"/>
  <c r="DC108" i="61"/>
  <c r="DB108" i="61"/>
  <c r="DA108" i="61"/>
  <c r="CZ108" i="61"/>
  <c r="CY108" i="61"/>
  <c r="CX108" i="61"/>
  <c r="CW108" i="61"/>
  <c r="CV108" i="61"/>
  <c r="CU108" i="61"/>
  <c r="CT108" i="61"/>
  <c r="CS108" i="61"/>
  <c r="CR108" i="61"/>
  <c r="CQ108" i="61"/>
  <c r="CP108" i="61"/>
  <c r="DD107" i="61"/>
  <c r="DC107" i="61"/>
  <c r="DB107" i="61"/>
  <c r="DA107" i="61"/>
  <c r="CZ107" i="61"/>
  <c r="CY107" i="61"/>
  <c r="CX107" i="61"/>
  <c r="CW107" i="61"/>
  <c r="CV107" i="61"/>
  <c r="CU107" i="61"/>
  <c r="CT107" i="61"/>
  <c r="CS107" i="61"/>
  <c r="CR107" i="61"/>
  <c r="CQ107" i="61"/>
  <c r="CP107" i="61"/>
  <c r="DD106" i="61"/>
  <c r="DC106" i="61"/>
  <c r="DB106" i="61"/>
  <c r="DA106" i="61"/>
  <c r="CZ106" i="61"/>
  <c r="CY106" i="61"/>
  <c r="CX106" i="61"/>
  <c r="CW106" i="61"/>
  <c r="CV106" i="61"/>
  <c r="CU106" i="61"/>
  <c r="CT106" i="61"/>
  <c r="CS106" i="61"/>
  <c r="CR106" i="61"/>
  <c r="CQ106" i="61"/>
  <c r="CP106" i="61"/>
  <c r="DD105" i="61"/>
  <c r="DC105" i="61"/>
  <c r="DB105" i="61"/>
  <c r="DA105" i="61"/>
  <c r="CZ105" i="61"/>
  <c r="CY105" i="61"/>
  <c r="CX105" i="61"/>
  <c r="CW105" i="61"/>
  <c r="CV105" i="61"/>
  <c r="CU105" i="61"/>
  <c r="CT105" i="61"/>
  <c r="CS105" i="61"/>
  <c r="CR105" i="61"/>
  <c r="CQ105" i="61"/>
  <c r="CP105" i="61"/>
  <c r="DD104" i="61"/>
  <c r="DC104" i="61"/>
  <c r="DB104" i="61"/>
  <c r="DA104" i="61"/>
  <c r="CZ104" i="61"/>
  <c r="CY104" i="61"/>
  <c r="CX104" i="61"/>
  <c r="CW104" i="61"/>
  <c r="CV104" i="61"/>
  <c r="CU104" i="61"/>
  <c r="CT104" i="61"/>
  <c r="CS104" i="61"/>
  <c r="CR104" i="61"/>
  <c r="CQ104" i="61"/>
  <c r="CP104" i="61"/>
  <c r="DD103" i="61"/>
  <c r="DC103" i="61"/>
  <c r="DB103" i="61"/>
  <c r="DA103" i="61"/>
  <c r="CZ103" i="61"/>
  <c r="CY103" i="61"/>
  <c r="CX103" i="61"/>
  <c r="CW103" i="61"/>
  <c r="CV103" i="61"/>
  <c r="CU103" i="61"/>
  <c r="CT103" i="61"/>
  <c r="CS103" i="61"/>
  <c r="CR103" i="61"/>
  <c r="CQ103" i="61"/>
  <c r="CP103" i="61"/>
  <c r="DD102" i="61"/>
  <c r="DC102" i="61"/>
  <c r="DB102" i="61"/>
  <c r="DA102" i="61"/>
  <c r="CZ102" i="61"/>
  <c r="CY102" i="61"/>
  <c r="CX102" i="61"/>
  <c r="CW102" i="61"/>
  <c r="CV102" i="61"/>
  <c r="CU102" i="61"/>
  <c r="CT102" i="61"/>
  <c r="CS102" i="61"/>
  <c r="CR102" i="61"/>
  <c r="CQ102" i="61"/>
  <c r="CP102" i="61"/>
  <c r="DD101" i="61"/>
  <c r="DC101" i="61"/>
  <c r="DB101" i="61"/>
  <c r="DA101" i="61"/>
  <c r="CZ101" i="61"/>
  <c r="CY101" i="61"/>
  <c r="CX101" i="61"/>
  <c r="CW101" i="61"/>
  <c r="CV101" i="61"/>
  <c r="CU101" i="61"/>
  <c r="CT101" i="61"/>
  <c r="CS101" i="61"/>
  <c r="CR101" i="61"/>
  <c r="CQ101" i="61"/>
  <c r="CP101" i="61"/>
  <c r="DD100" i="61"/>
  <c r="DC100" i="61"/>
  <c r="DB100" i="61"/>
  <c r="DA100" i="61"/>
  <c r="CZ100" i="61"/>
  <c r="CY100" i="61"/>
  <c r="CX100" i="61"/>
  <c r="CW100" i="61"/>
  <c r="CV100" i="61"/>
  <c r="CU100" i="61"/>
  <c r="CT100" i="61"/>
  <c r="CS100" i="61"/>
  <c r="CR100" i="61"/>
  <c r="CQ100" i="61"/>
  <c r="CP100" i="61"/>
  <c r="DD99" i="61"/>
  <c r="DC99" i="61"/>
  <c r="DB99" i="61"/>
  <c r="DA99" i="61"/>
  <c r="CZ99" i="61"/>
  <c r="CY99" i="61"/>
  <c r="CX99" i="61"/>
  <c r="CW99" i="61"/>
  <c r="CV99" i="61"/>
  <c r="CU99" i="61"/>
  <c r="CT99" i="61"/>
  <c r="CS99" i="61"/>
  <c r="CR99" i="61"/>
  <c r="CQ99" i="61"/>
  <c r="CP99" i="61"/>
  <c r="DD98" i="61"/>
  <c r="DC98" i="61"/>
  <c r="DB98" i="61"/>
  <c r="DA98" i="61"/>
  <c r="CZ98" i="61"/>
  <c r="CY98" i="61"/>
  <c r="CX98" i="61"/>
  <c r="CW98" i="61"/>
  <c r="CV98" i="61"/>
  <c r="CU98" i="61"/>
  <c r="CT98" i="61"/>
  <c r="CS98" i="61"/>
  <c r="CR98" i="61"/>
  <c r="CQ98" i="61"/>
  <c r="CP98" i="61"/>
  <c r="DD97" i="61"/>
  <c r="DC97" i="61"/>
  <c r="DB97" i="61"/>
  <c r="DA97" i="61"/>
  <c r="CZ97" i="61"/>
  <c r="CY97" i="61"/>
  <c r="CX97" i="61"/>
  <c r="CW97" i="61"/>
  <c r="CV97" i="61"/>
  <c r="CU97" i="61"/>
  <c r="CT97" i="61"/>
  <c r="CS97" i="61"/>
  <c r="CR97" i="61"/>
  <c r="CQ97" i="61"/>
  <c r="CP97" i="61"/>
  <c r="DD96" i="61"/>
  <c r="DC96" i="61"/>
  <c r="DB96" i="61"/>
  <c r="DA96" i="61"/>
  <c r="CZ96" i="61"/>
  <c r="CY96" i="61"/>
  <c r="CX96" i="61"/>
  <c r="CW96" i="61"/>
  <c r="CV96" i="61"/>
  <c r="CU96" i="61"/>
  <c r="CT96" i="61"/>
  <c r="CS96" i="61"/>
  <c r="CR96" i="61"/>
  <c r="CQ96" i="61"/>
  <c r="CP96" i="61"/>
  <c r="DD95" i="61"/>
  <c r="DC95" i="61"/>
  <c r="DB95" i="61"/>
  <c r="DA95" i="61"/>
  <c r="CZ95" i="61"/>
  <c r="CY95" i="61"/>
  <c r="CX95" i="61"/>
  <c r="CW95" i="61"/>
  <c r="CV95" i="61"/>
  <c r="CU95" i="61"/>
  <c r="CT95" i="61"/>
  <c r="CS95" i="61"/>
  <c r="CR95" i="61"/>
  <c r="CQ95" i="61"/>
  <c r="CP95" i="61"/>
  <c r="DD94" i="61"/>
  <c r="DC94" i="61"/>
  <c r="DB94" i="61"/>
  <c r="DA94" i="61"/>
  <c r="CZ94" i="61"/>
  <c r="CY94" i="61"/>
  <c r="CX94" i="61"/>
  <c r="CW94" i="61"/>
  <c r="CV94" i="61"/>
  <c r="CU94" i="61"/>
  <c r="CT94" i="61"/>
  <c r="CS94" i="61"/>
  <c r="CR94" i="61"/>
  <c r="CQ94" i="61"/>
  <c r="CP94" i="61"/>
  <c r="DD93" i="61"/>
  <c r="DC93" i="61"/>
  <c r="DB93" i="61"/>
  <c r="DA93" i="61"/>
  <c r="CZ93" i="61"/>
  <c r="CY93" i="61"/>
  <c r="CX93" i="61"/>
  <c r="CW93" i="61"/>
  <c r="CV93" i="61"/>
  <c r="CU93" i="61"/>
  <c r="CT93" i="61"/>
  <c r="CS93" i="61"/>
  <c r="CR93" i="61"/>
  <c r="CQ93" i="61"/>
  <c r="CP93" i="61"/>
  <c r="DD92" i="61"/>
  <c r="DC92" i="61"/>
  <c r="DB92" i="61"/>
  <c r="DA92" i="61"/>
  <c r="CZ92" i="61"/>
  <c r="CY92" i="61"/>
  <c r="CX92" i="61"/>
  <c r="CW92" i="61"/>
  <c r="CV92" i="61"/>
  <c r="CU92" i="61"/>
  <c r="CT92" i="61"/>
  <c r="CS92" i="61"/>
  <c r="CR92" i="61"/>
  <c r="CQ92" i="61"/>
  <c r="CP92" i="61"/>
  <c r="DD91" i="61"/>
  <c r="DC91" i="61"/>
  <c r="DB91" i="61"/>
  <c r="DA91" i="61"/>
  <c r="CZ91" i="61"/>
  <c r="CY91" i="61"/>
  <c r="CX91" i="61"/>
  <c r="CW91" i="61"/>
  <c r="CV91" i="61"/>
  <c r="CU91" i="61"/>
  <c r="CT91" i="61"/>
  <c r="CS91" i="61"/>
  <c r="CR91" i="61"/>
  <c r="CQ91" i="61"/>
  <c r="CP91" i="61"/>
  <c r="DD90" i="61"/>
  <c r="DC90" i="61"/>
  <c r="DB90" i="61"/>
  <c r="DA90" i="61"/>
  <c r="CZ90" i="61"/>
  <c r="CY90" i="61"/>
  <c r="CX90" i="61"/>
  <c r="CW90" i="61"/>
  <c r="CV90" i="61"/>
  <c r="CU90" i="61"/>
  <c r="CT90" i="61"/>
  <c r="CS90" i="61"/>
  <c r="CR90" i="61"/>
  <c r="CQ90" i="61"/>
  <c r="CP90" i="61"/>
  <c r="DD89" i="61"/>
  <c r="DC89" i="61"/>
  <c r="DB89" i="61"/>
  <c r="DA89" i="61"/>
  <c r="CZ89" i="61"/>
  <c r="CY89" i="61"/>
  <c r="CX89" i="61"/>
  <c r="CW89" i="61"/>
  <c r="CV89" i="61"/>
  <c r="CU89" i="61"/>
  <c r="CT89" i="61"/>
  <c r="CS89" i="61"/>
  <c r="CR89" i="61"/>
  <c r="CQ89" i="61"/>
  <c r="CP89" i="61"/>
  <c r="DD88" i="61"/>
  <c r="DC88" i="61"/>
  <c r="DB88" i="61"/>
  <c r="DA88" i="61"/>
  <c r="CZ88" i="61"/>
  <c r="CY88" i="61"/>
  <c r="CX88" i="61"/>
  <c r="CW88" i="61"/>
  <c r="CV88" i="61"/>
  <c r="CU88" i="61"/>
  <c r="CT88" i="61"/>
  <c r="CS88" i="61"/>
  <c r="CR88" i="61"/>
  <c r="CQ88" i="61"/>
  <c r="CP88" i="61"/>
  <c r="DD87" i="61"/>
  <c r="DC87" i="61"/>
  <c r="DB87" i="61"/>
  <c r="DA87" i="61"/>
  <c r="CZ87" i="61"/>
  <c r="CY87" i="61"/>
  <c r="CX87" i="61"/>
  <c r="CW87" i="61"/>
  <c r="CV87" i="61"/>
  <c r="CU87" i="61"/>
  <c r="CT87" i="61"/>
  <c r="CS87" i="61"/>
  <c r="CR87" i="61"/>
  <c r="CQ87" i="61"/>
  <c r="CP87" i="61"/>
  <c r="DD86" i="61"/>
  <c r="DC86" i="61"/>
  <c r="DB86" i="61"/>
  <c r="DA86" i="61"/>
  <c r="CZ86" i="61"/>
  <c r="CY86" i="61"/>
  <c r="CX86" i="61"/>
  <c r="CW86" i="61"/>
  <c r="CV86" i="61"/>
  <c r="CU86" i="61"/>
  <c r="CT86" i="61"/>
  <c r="CS86" i="61"/>
  <c r="CR86" i="61"/>
  <c r="CQ86" i="61"/>
  <c r="CP86" i="61"/>
  <c r="DD85" i="61"/>
  <c r="DC85" i="61"/>
  <c r="DB85" i="61"/>
  <c r="DA85" i="61"/>
  <c r="CZ85" i="61"/>
  <c r="CY85" i="61"/>
  <c r="CX85" i="61"/>
  <c r="CW85" i="61"/>
  <c r="CV85" i="61"/>
  <c r="CU85" i="61"/>
  <c r="CT85" i="61"/>
  <c r="CS85" i="61"/>
  <c r="CR85" i="61"/>
  <c r="CQ85" i="61"/>
  <c r="CP85" i="61"/>
  <c r="DD84" i="61"/>
  <c r="DC84" i="61"/>
  <c r="DB84" i="61"/>
  <c r="DA84" i="61"/>
  <c r="CZ84" i="61"/>
  <c r="CY84" i="61"/>
  <c r="CX84" i="61"/>
  <c r="CW84" i="61"/>
  <c r="CV84" i="61"/>
  <c r="CU84" i="61"/>
  <c r="CT84" i="61"/>
  <c r="CS84" i="61"/>
  <c r="CR84" i="61"/>
  <c r="CQ84" i="61"/>
  <c r="CP84" i="61"/>
  <c r="DD83" i="61"/>
  <c r="DC83" i="61"/>
  <c r="DB83" i="61"/>
  <c r="DA83" i="61"/>
  <c r="CZ83" i="61"/>
  <c r="CY83" i="61"/>
  <c r="CX83" i="61"/>
  <c r="CW83" i="61"/>
  <c r="CV83" i="61"/>
  <c r="CU83" i="61"/>
  <c r="CT83" i="61"/>
  <c r="CS83" i="61"/>
  <c r="CR83" i="61"/>
  <c r="CQ83" i="61"/>
  <c r="CP83" i="61"/>
  <c r="DD82" i="61"/>
  <c r="DC82" i="61"/>
  <c r="DB82" i="61"/>
  <c r="DA82" i="61"/>
  <c r="CZ82" i="61"/>
  <c r="CY82" i="61"/>
  <c r="CX82" i="61"/>
  <c r="CW82" i="61"/>
  <c r="CV82" i="61"/>
  <c r="CU82" i="61"/>
  <c r="CT82" i="61"/>
  <c r="CS82" i="61"/>
  <c r="CR82" i="61"/>
  <c r="CQ82" i="61"/>
  <c r="CP82" i="61"/>
  <c r="DD81" i="61"/>
  <c r="DC81" i="61"/>
  <c r="DB81" i="61"/>
  <c r="DA81" i="61"/>
  <c r="CZ81" i="61"/>
  <c r="CY81" i="61"/>
  <c r="CX81" i="61"/>
  <c r="CW81" i="61"/>
  <c r="CV81" i="61"/>
  <c r="CU81" i="61"/>
  <c r="CT81" i="61"/>
  <c r="CS81" i="61"/>
  <c r="CR81" i="61"/>
  <c r="CQ81" i="61"/>
  <c r="CP81" i="61"/>
  <c r="DD80" i="61"/>
  <c r="DC80" i="61"/>
  <c r="DB80" i="61"/>
  <c r="DA80" i="61"/>
  <c r="CZ80" i="61"/>
  <c r="CY80" i="61"/>
  <c r="CX80" i="61"/>
  <c r="CW80" i="61"/>
  <c r="CV80" i="61"/>
  <c r="CU80" i="61"/>
  <c r="CT80" i="61"/>
  <c r="CS80" i="61"/>
  <c r="CR80" i="61"/>
  <c r="CQ80" i="61"/>
  <c r="CP80" i="61"/>
  <c r="DD79" i="61"/>
  <c r="DC79" i="61"/>
  <c r="DB79" i="61"/>
  <c r="DA79" i="61"/>
  <c r="CZ79" i="61"/>
  <c r="CY79" i="61"/>
  <c r="CX79" i="61"/>
  <c r="CW79" i="61"/>
  <c r="CV79" i="61"/>
  <c r="CU79" i="61"/>
  <c r="CT79" i="61"/>
  <c r="CS79" i="61"/>
  <c r="CR79" i="61"/>
  <c r="CQ79" i="61"/>
  <c r="CP79" i="61"/>
  <c r="DD78" i="61"/>
  <c r="DC78" i="61"/>
  <c r="DB78" i="61"/>
  <c r="DA78" i="61"/>
  <c r="CZ78" i="61"/>
  <c r="CY78" i="61"/>
  <c r="CX78" i="61"/>
  <c r="CW78" i="61"/>
  <c r="CV78" i="61"/>
  <c r="CU78" i="61"/>
  <c r="CT78" i="61"/>
  <c r="CS78" i="61"/>
  <c r="CR78" i="61"/>
  <c r="CQ78" i="61"/>
  <c r="CP78" i="61"/>
  <c r="DD77" i="61"/>
  <c r="DC77" i="61"/>
  <c r="DB77" i="61"/>
  <c r="DA77" i="61"/>
  <c r="CZ77" i="61"/>
  <c r="CY77" i="61"/>
  <c r="CX77" i="61"/>
  <c r="CW77" i="61"/>
  <c r="CV77" i="61"/>
  <c r="CU77" i="61"/>
  <c r="CT77" i="61"/>
  <c r="CS77" i="61"/>
  <c r="CR77" i="61"/>
  <c r="CQ77" i="61"/>
  <c r="CP77" i="61"/>
  <c r="DD76" i="61"/>
  <c r="DC76" i="61"/>
  <c r="DB76" i="61"/>
  <c r="DA76" i="61"/>
  <c r="CZ76" i="61"/>
  <c r="CY76" i="61"/>
  <c r="CX76" i="61"/>
  <c r="CW76" i="61"/>
  <c r="CV76" i="61"/>
  <c r="CU76" i="61"/>
  <c r="CT76" i="61"/>
  <c r="CS76" i="61"/>
  <c r="CR76" i="61"/>
  <c r="CQ76" i="61"/>
  <c r="CP76" i="61"/>
  <c r="DD75" i="61"/>
  <c r="DC75" i="61"/>
  <c r="DB75" i="61"/>
  <c r="DA75" i="61"/>
  <c r="CZ75" i="61"/>
  <c r="CY75" i="61"/>
  <c r="CX75" i="61"/>
  <c r="CW75" i="61"/>
  <c r="CV75" i="61"/>
  <c r="CU75" i="61"/>
  <c r="CT75" i="61"/>
  <c r="CS75" i="61"/>
  <c r="CR75" i="61"/>
  <c r="CQ75" i="61"/>
  <c r="CP75" i="61"/>
  <c r="DD74" i="61"/>
  <c r="DC74" i="61"/>
  <c r="DB74" i="61"/>
  <c r="DA74" i="61"/>
  <c r="CZ74" i="61"/>
  <c r="CY74" i="61"/>
  <c r="CX74" i="61"/>
  <c r="CW74" i="61"/>
  <c r="CV74" i="61"/>
  <c r="CU74" i="61"/>
  <c r="CT74" i="61"/>
  <c r="CS74" i="61"/>
  <c r="CR74" i="61"/>
  <c r="CQ74" i="61"/>
  <c r="CP74" i="61"/>
  <c r="DD73" i="61"/>
  <c r="DC73" i="61"/>
  <c r="DB73" i="61"/>
  <c r="DA73" i="61"/>
  <c r="CZ73" i="61"/>
  <c r="CY73" i="61"/>
  <c r="CX73" i="61"/>
  <c r="CW73" i="61"/>
  <c r="CV73" i="61"/>
  <c r="CU73" i="61"/>
  <c r="CT73" i="61"/>
  <c r="CS73" i="61"/>
  <c r="CR73" i="61"/>
  <c r="CQ73" i="61"/>
  <c r="CP73" i="61"/>
  <c r="DD72" i="61"/>
  <c r="DC72" i="61"/>
  <c r="DB72" i="61"/>
  <c r="DA72" i="61"/>
  <c r="CZ72" i="61"/>
  <c r="CY72" i="61"/>
  <c r="CX72" i="61"/>
  <c r="CW72" i="61"/>
  <c r="CV72" i="61"/>
  <c r="CU72" i="61"/>
  <c r="CT72" i="61"/>
  <c r="CS72" i="61"/>
  <c r="CR72" i="61"/>
  <c r="CQ72" i="61"/>
  <c r="CP72" i="61"/>
  <c r="DD71" i="61"/>
  <c r="DC71" i="61"/>
  <c r="DB71" i="61"/>
  <c r="DA71" i="61"/>
  <c r="CZ71" i="61"/>
  <c r="CY71" i="61"/>
  <c r="CX71" i="61"/>
  <c r="CW71" i="61"/>
  <c r="CV71" i="61"/>
  <c r="CU71" i="61"/>
  <c r="CT71" i="61"/>
  <c r="CS71" i="61"/>
  <c r="CR71" i="61"/>
  <c r="CQ71" i="61"/>
  <c r="CP71" i="61"/>
  <c r="DD70" i="61"/>
  <c r="DC70" i="61"/>
  <c r="DB70" i="61"/>
  <c r="DA70" i="61"/>
  <c r="CZ70" i="61"/>
  <c r="CY70" i="61"/>
  <c r="CX70" i="61"/>
  <c r="CW70" i="61"/>
  <c r="CV70" i="61"/>
  <c r="CU70" i="61"/>
  <c r="CT70" i="61"/>
  <c r="CS70" i="61"/>
  <c r="CR70" i="61"/>
  <c r="CQ70" i="61"/>
  <c r="CP70" i="61"/>
  <c r="DD69" i="61"/>
  <c r="DC69" i="61"/>
  <c r="DB69" i="61"/>
  <c r="DA69" i="61"/>
  <c r="CZ69" i="61"/>
  <c r="CY69" i="61"/>
  <c r="CX69" i="61"/>
  <c r="CW69" i="61"/>
  <c r="CV69" i="61"/>
  <c r="CU69" i="61"/>
  <c r="CT69" i="61"/>
  <c r="CS69" i="61"/>
  <c r="CR69" i="61"/>
  <c r="CQ69" i="61"/>
  <c r="CP69" i="61"/>
  <c r="DD68" i="61"/>
  <c r="DC68" i="61"/>
  <c r="DB68" i="61"/>
  <c r="DA68" i="61"/>
  <c r="CZ68" i="61"/>
  <c r="CY68" i="61"/>
  <c r="CX68" i="61"/>
  <c r="CW68" i="61"/>
  <c r="CV68" i="61"/>
  <c r="CU68" i="61"/>
  <c r="CT68" i="61"/>
  <c r="CS68" i="61"/>
  <c r="CR68" i="61"/>
  <c r="CQ68" i="61"/>
  <c r="CP68" i="61"/>
  <c r="DD67" i="61"/>
  <c r="DC67" i="61"/>
  <c r="DB67" i="61"/>
  <c r="DA67" i="61"/>
  <c r="CZ67" i="61"/>
  <c r="CY67" i="61"/>
  <c r="CX67" i="61"/>
  <c r="CW67" i="61"/>
  <c r="CV67" i="61"/>
  <c r="CU67" i="61"/>
  <c r="CT67" i="61"/>
  <c r="CS67" i="61"/>
  <c r="CR67" i="61"/>
  <c r="CQ67" i="61"/>
  <c r="CP67" i="61"/>
  <c r="DD66" i="61"/>
  <c r="DC66" i="61"/>
  <c r="DB66" i="61"/>
  <c r="DA66" i="61"/>
  <c r="CZ66" i="61"/>
  <c r="CY66" i="61"/>
  <c r="CX66" i="61"/>
  <c r="CW66" i="61"/>
  <c r="CV66" i="61"/>
  <c r="CU66" i="61"/>
  <c r="CT66" i="61"/>
  <c r="CS66" i="61"/>
  <c r="CR66" i="61"/>
  <c r="CQ66" i="61"/>
  <c r="CP66" i="61"/>
  <c r="DD65" i="61"/>
  <c r="DC65" i="61"/>
  <c r="DB65" i="61"/>
  <c r="DA65" i="61"/>
  <c r="CZ65" i="61"/>
  <c r="CY65" i="61"/>
  <c r="CX65" i="61"/>
  <c r="CW65" i="61"/>
  <c r="CV65" i="61"/>
  <c r="CU65" i="61"/>
  <c r="CT65" i="61"/>
  <c r="CS65" i="61"/>
  <c r="CR65" i="61"/>
  <c r="CQ65" i="61"/>
  <c r="CP65" i="61"/>
  <c r="DD64" i="61"/>
  <c r="DC64" i="61"/>
  <c r="DB64" i="61"/>
  <c r="DA64" i="61"/>
  <c r="CZ64" i="61"/>
  <c r="CY64" i="61"/>
  <c r="CX64" i="61"/>
  <c r="CW64" i="61"/>
  <c r="CV64" i="61"/>
  <c r="CU64" i="61"/>
  <c r="CT64" i="61"/>
  <c r="CS64" i="61"/>
  <c r="CR64" i="61"/>
  <c r="CQ64" i="61"/>
  <c r="CP64" i="61"/>
  <c r="DD63" i="61"/>
  <c r="DC63" i="61"/>
  <c r="DB63" i="61"/>
  <c r="DA63" i="61"/>
  <c r="CZ63" i="61"/>
  <c r="CY63" i="61"/>
  <c r="CX63" i="61"/>
  <c r="CW63" i="61"/>
  <c r="CV63" i="61"/>
  <c r="CU63" i="61"/>
  <c r="CT63" i="61"/>
  <c r="CS63" i="61"/>
  <c r="CR63" i="61"/>
  <c r="CQ63" i="61"/>
  <c r="CP63" i="61"/>
  <c r="DD62" i="61"/>
  <c r="DC62" i="61"/>
  <c r="DB62" i="61"/>
  <c r="DA62" i="61"/>
  <c r="CZ62" i="61"/>
  <c r="CY62" i="61"/>
  <c r="CX62" i="61"/>
  <c r="CW62" i="61"/>
  <c r="CV62" i="61"/>
  <c r="CU62" i="61"/>
  <c r="CT62" i="61"/>
  <c r="CS62" i="61"/>
  <c r="CR62" i="61"/>
  <c r="CQ62" i="61"/>
  <c r="CP62" i="61"/>
  <c r="DD61" i="61"/>
  <c r="DC61" i="61"/>
  <c r="DB61" i="61"/>
  <c r="DA61" i="61"/>
  <c r="CZ61" i="61"/>
  <c r="CY61" i="61"/>
  <c r="CX61" i="61"/>
  <c r="CW61" i="61"/>
  <c r="CV61" i="61"/>
  <c r="CU61" i="61"/>
  <c r="CT61" i="61"/>
  <c r="CS61" i="61"/>
  <c r="CR61" i="61"/>
  <c r="CQ61" i="61"/>
  <c r="CP61" i="61"/>
  <c r="DD60" i="61"/>
  <c r="DC60" i="61"/>
  <c r="DB60" i="61"/>
  <c r="DA60" i="61"/>
  <c r="CZ60" i="61"/>
  <c r="CY60" i="61"/>
  <c r="CX60" i="61"/>
  <c r="CW60" i="61"/>
  <c r="CV60" i="61"/>
  <c r="CU60" i="61"/>
  <c r="CT60" i="61"/>
  <c r="CS60" i="61"/>
  <c r="CR60" i="61"/>
  <c r="CQ60" i="61"/>
  <c r="CP60" i="61"/>
  <c r="DD59" i="61"/>
  <c r="DC59" i="61"/>
  <c r="DB59" i="61"/>
  <c r="DA59" i="61"/>
  <c r="CZ59" i="61"/>
  <c r="CY59" i="61"/>
  <c r="CX59" i="61"/>
  <c r="CW59" i="61"/>
  <c r="CV59" i="61"/>
  <c r="CU59" i="61"/>
  <c r="CT59" i="61"/>
  <c r="CS59" i="61"/>
  <c r="CR59" i="61"/>
  <c r="CQ59" i="61"/>
  <c r="CP59" i="61"/>
  <c r="DD58" i="61"/>
  <c r="DC58" i="61"/>
  <c r="DB58" i="61"/>
  <c r="DA58" i="61"/>
  <c r="CZ58" i="61"/>
  <c r="CY58" i="61"/>
  <c r="CX58" i="61"/>
  <c r="CW58" i="61"/>
  <c r="CV58" i="61"/>
  <c r="CU58" i="61"/>
  <c r="CT58" i="61"/>
  <c r="CS58" i="61"/>
  <c r="CR58" i="61"/>
  <c r="CQ58" i="61"/>
  <c r="CP58" i="61"/>
  <c r="DD57" i="61"/>
  <c r="DC57" i="61"/>
  <c r="DB57" i="61"/>
  <c r="DA57" i="61"/>
  <c r="CZ57" i="61"/>
  <c r="CY57" i="61"/>
  <c r="CX57" i="61"/>
  <c r="CW57" i="61"/>
  <c r="CV57" i="61"/>
  <c r="CU57" i="61"/>
  <c r="CT57" i="61"/>
  <c r="CS57" i="61"/>
  <c r="CR57" i="61"/>
  <c r="CQ57" i="61"/>
  <c r="CP57" i="61"/>
  <c r="DD56" i="61"/>
  <c r="DC56" i="61"/>
  <c r="DB56" i="61"/>
  <c r="DA56" i="61"/>
  <c r="CZ56" i="61"/>
  <c r="CY56" i="61"/>
  <c r="CX56" i="61"/>
  <c r="CW56" i="61"/>
  <c r="CV56" i="61"/>
  <c r="CU56" i="61"/>
  <c r="CT56" i="61"/>
  <c r="CS56" i="61"/>
  <c r="CR56" i="61"/>
  <c r="CQ56" i="61"/>
  <c r="CP56" i="61"/>
  <c r="DD55" i="61"/>
  <c r="DC55" i="61"/>
  <c r="DB55" i="61"/>
  <c r="DA55" i="61"/>
  <c r="CZ55" i="61"/>
  <c r="CY55" i="61"/>
  <c r="CX55" i="61"/>
  <c r="CW55" i="61"/>
  <c r="CV55" i="61"/>
  <c r="CU55" i="61"/>
  <c r="CT55" i="61"/>
  <c r="CS55" i="61"/>
  <c r="CR55" i="61"/>
  <c r="CQ55" i="61"/>
  <c r="CP55" i="61"/>
  <c r="DD54" i="61"/>
  <c r="DC54" i="61"/>
  <c r="DB54" i="61"/>
  <c r="DA54" i="61"/>
  <c r="CZ54" i="61"/>
  <c r="CY54" i="61"/>
  <c r="CX54" i="61"/>
  <c r="CW54" i="61"/>
  <c r="CV54" i="61"/>
  <c r="CU54" i="61"/>
  <c r="CT54" i="61"/>
  <c r="CS54" i="61"/>
  <c r="CR54" i="61"/>
  <c r="CQ54" i="61"/>
  <c r="CP54" i="61"/>
  <c r="DD53" i="61"/>
  <c r="DC53" i="61"/>
  <c r="DB53" i="61"/>
  <c r="DA53" i="61"/>
  <c r="CZ53" i="61"/>
  <c r="CY53" i="61"/>
  <c r="CX53" i="61"/>
  <c r="CW53" i="61"/>
  <c r="CV53" i="61"/>
  <c r="CU53" i="61"/>
  <c r="CT53" i="61"/>
  <c r="CS53" i="61"/>
  <c r="CR53" i="61"/>
  <c r="CQ53" i="61"/>
  <c r="CP53" i="61"/>
  <c r="DD52" i="61"/>
  <c r="DC52" i="61"/>
  <c r="DB52" i="61"/>
  <c r="DA52" i="61"/>
  <c r="CZ52" i="61"/>
  <c r="CY52" i="61"/>
  <c r="CX52" i="61"/>
  <c r="CW52" i="61"/>
  <c r="CV52" i="61"/>
  <c r="CU52" i="61"/>
  <c r="CT52" i="61"/>
  <c r="CS52" i="61"/>
  <c r="CR52" i="61"/>
  <c r="CQ52" i="61"/>
  <c r="CP52" i="61"/>
  <c r="DD51" i="61"/>
  <c r="DC51" i="61"/>
  <c r="DB51" i="61"/>
  <c r="DA51" i="61"/>
  <c r="CZ51" i="61"/>
  <c r="CY51" i="61"/>
  <c r="CX51" i="61"/>
  <c r="CW51" i="61"/>
  <c r="CV51" i="61"/>
  <c r="CU51" i="61"/>
  <c r="CT51" i="61"/>
  <c r="CS51" i="61"/>
  <c r="CR51" i="61"/>
  <c r="CQ51" i="61"/>
  <c r="CP51" i="61"/>
  <c r="DD50" i="61"/>
  <c r="DC50" i="61"/>
  <c r="DB50" i="61"/>
  <c r="DA50" i="61"/>
  <c r="CZ50" i="61"/>
  <c r="CY50" i="61"/>
  <c r="CX50" i="61"/>
  <c r="CW50" i="61"/>
  <c r="CV50" i="61"/>
  <c r="CU50" i="61"/>
  <c r="CT50" i="61"/>
  <c r="CS50" i="61"/>
  <c r="CR50" i="61"/>
  <c r="CQ50" i="61"/>
  <c r="CP50" i="61"/>
  <c r="DD49" i="61"/>
  <c r="DC49" i="61"/>
  <c r="DB49" i="61"/>
  <c r="DA49" i="61"/>
  <c r="CZ49" i="61"/>
  <c r="CY49" i="61"/>
  <c r="CX49" i="61"/>
  <c r="CW49" i="61"/>
  <c r="CV49" i="61"/>
  <c r="CU49" i="61"/>
  <c r="CT49" i="61"/>
  <c r="CS49" i="61"/>
  <c r="CR49" i="61"/>
  <c r="CQ49" i="61"/>
  <c r="CP49" i="61"/>
  <c r="DD48" i="61"/>
  <c r="DC48" i="61"/>
  <c r="DB48" i="61"/>
  <c r="DA48" i="61"/>
  <c r="CZ48" i="61"/>
  <c r="CY48" i="61"/>
  <c r="CX48" i="61"/>
  <c r="CW48" i="61"/>
  <c r="CV48" i="61"/>
  <c r="CU48" i="61"/>
  <c r="CT48" i="61"/>
  <c r="CS48" i="61"/>
  <c r="CR48" i="61"/>
  <c r="CQ48" i="61"/>
  <c r="CP48" i="61"/>
  <c r="DD47" i="61"/>
  <c r="DC47" i="61"/>
  <c r="DB47" i="61"/>
  <c r="DA47" i="61"/>
  <c r="CZ47" i="61"/>
  <c r="CY47" i="61"/>
  <c r="CX47" i="61"/>
  <c r="CW47" i="61"/>
  <c r="CV47" i="61"/>
  <c r="CU47" i="61"/>
  <c r="CT47" i="61"/>
  <c r="CS47" i="61"/>
  <c r="CR47" i="61"/>
  <c r="CQ47" i="61"/>
  <c r="CP47" i="61"/>
  <c r="DD46" i="61"/>
  <c r="DC46" i="61"/>
  <c r="DB46" i="61"/>
  <c r="DA46" i="61"/>
  <c r="CZ46" i="61"/>
  <c r="CY46" i="61"/>
  <c r="CX46" i="61"/>
  <c r="CW46" i="61"/>
  <c r="CV46" i="61"/>
  <c r="CU46" i="61"/>
  <c r="CT46" i="61"/>
  <c r="CS46" i="61"/>
  <c r="CR46" i="61"/>
  <c r="CQ46" i="61"/>
  <c r="CP46" i="61"/>
  <c r="DD45" i="61"/>
  <c r="DC45" i="61"/>
  <c r="DB45" i="61"/>
  <c r="DA45" i="61"/>
  <c r="CZ45" i="61"/>
  <c r="CY45" i="61"/>
  <c r="CX45" i="61"/>
  <c r="CW45" i="61"/>
  <c r="CV45" i="61"/>
  <c r="CU45" i="61"/>
  <c r="CT45" i="61"/>
  <c r="CS45" i="61"/>
  <c r="CR45" i="61"/>
  <c r="CQ45" i="61"/>
  <c r="CP45" i="61"/>
  <c r="DD44" i="61"/>
  <c r="DC44" i="61"/>
  <c r="DB44" i="61"/>
  <c r="DA44" i="61"/>
  <c r="CZ44" i="61"/>
  <c r="CY44" i="61"/>
  <c r="CX44" i="61"/>
  <c r="CW44" i="61"/>
  <c r="CV44" i="61"/>
  <c r="CU44" i="61"/>
  <c r="CT44" i="61"/>
  <c r="CS44" i="61"/>
  <c r="CR44" i="61"/>
  <c r="CQ44" i="61"/>
  <c r="CP44" i="61"/>
  <c r="DD43" i="61"/>
  <c r="DC43" i="61"/>
  <c r="DB43" i="61"/>
  <c r="DA43" i="61"/>
  <c r="CZ43" i="61"/>
  <c r="CY43" i="61"/>
  <c r="CX43" i="61"/>
  <c r="CW43" i="61"/>
  <c r="CV43" i="61"/>
  <c r="CU43" i="61"/>
  <c r="CT43" i="61"/>
  <c r="CS43" i="61"/>
  <c r="CR43" i="61"/>
  <c r="CQ43" i="61"/>
  <c r="CP43" i="61"/>
  <c r="DD42" i="61"/>
  <c r="DC42" i="61"/>
  <c r="DB42" i="61"/>
  <c r="DA42" i="61"/>
  <c r="CZ42" i="61"/>
  <c r="CY42" i="61"/>
  <c r="CX42" i="61"/>
  <c r="CW42" i="61"/>
  <c r="CV42" i="61"/>
  <c r="CU42" i="61"/>
  <c r="CT42" i="61"/>
  <c r="CS42" i="61"/>
  <c r="CR42" i="61"/>
  <c r="CQ42" i="61"/>
  <c r="CP42" i="61"/>
  <c r="DD41" i="61"/>
  <c r="DC41" i="61"/>
  <c r="DB41" i="61"/>
  <c r="DA41" i="61"/>
  <c r="CZ41" i="61"/>
  <c r="CY41" i="61"/>
  <c r="CX41" i="61"/>
  <c r="CW41" i="61"/>
  <c r="CV41" i="61"/>
  <c r="CU41" i="61"/>
  <c r="CT41" i="61"/>
  <c r="CS41" i="61"/>
  <c r="CR41" i="61"/>
  <c r="CQ41" i="61"/>
  <c r="CP41" i="61"/>
  <c r="DD40" i="61"/>
  <c r="DC40" i="61"/>
  <c r="DB40" i="61"/>
  <c r="DA40" i="61"/>
  <c r="CZ40" i="61"/>
  <c r="CY40" i="61"/>
  <c r="CX40" i="61"/>
  <c r="CW40" i="61"/>
  <c r="CV40" i="61"/>
  <c r="CU40" i="61"/>
  <c r="CT40" i="61"/>
  <c r="CS40" i="61"/>
  <c r="CR40" i="61"/>
  <c r="CQ40" i="61"/>
  <c r="CP40" i="61"/>
  <c r="DD39" i="61"/>
  <c r="DC39" i="61"/>
  <c r="DB39" i="61"/>
  <c r="DA39" i="61"/>
  <c r="CZ39" i="61"/>
  <c r="CY39" i="61"/>
  <c r="CX39" i="61"/>
  <c r="CW39" i="61"/>
  <c r="CV39" i="61"/>
  <c r="CU39" i="61"/>
  <c r="CT39" i="61"/>
  <c r="CS39" i="61"/>
  <c r="CR39" i="61"/>
  <c r="CQ39" i="61"/>
  <c r="CP39" i="61"/>
  <c r="DD38" i="61"/>
  <c r="DC38" i="61"/>
  <c r="DB38" i="61"/>
  <c r="DA38" i="61"/>
  <c r="CZ38" i="61"/>
  <c r="CY38" i="61"/>
  <c r="CX38" i="61"/>
  <c r="CW38" i="61"/>
  <c r="CV38" i="61"/>
  <c r="CU38" i="61"/>
  <c r="CT38" i="61"/>
  <c r="CS38" i="61"/>
  <c r="CR38" i="61"/>
  <c r="CQ38" i="61"/>
  <c r="CP38" i="61"/>
  <c r="DD37" i="61"/>
  <c r="DC37" i="61"/>
  <c r="DB37" i="61"/>
  <c r="DA37" i="61"/>
  <c r="CZ37" i="61"/>
  <c r="CY37" i="61"/>
  <c r="CX37" i="61"/>
  <c r="CW37" i="61"/>
  <c r="CV37" i="61"/>
  <c r="CU37" i="61"/>
  <c r="CT37" i="61"/>
  <c r="CS37" i="61"/>
  <c r="CR37" i="61"/>
  <c r="CQ37" i="61"/>
  <c r="CP37" i="61"/>
  <c r="DD36" i="61"/>
  <c r="DC36" i="61"/>
  <c r="DB36" i="61"/>
  <c r="DA36" i="61"/>
  <c r="CZ36" i="61"/>
  <c r="CY36" i="61"/>
  <c r="CX36" i="61"/>
  <c r="CW36" i="61"/>
  <c r="CV36" i="61"/>
  <c r="CU36" i="61"/>
  <c r="CT36" i="61"/>
  <c r="CS36" i="61"/>
  <c r="CR36" i="61"/>
  <c r="CQ36" i="61"/>
  <c r="CP36" i="61"/>
  <c r="DD35" i="61"/>
  <c r="DC35" i="61"/>
  <c r="DB35" i="61"/>
  <c r="DA35" i="61"/>
  <c r="CZ35" i="61"/>
  <c r="CY35" i="61"/>
  <c r="CX35" i="61"/>
  <c r="CW35" i="61"/>
  <c r="CV35" i="61"/>
  <c r="CU35" i="61"/>
  <c r="CT35" i="61"/>
  <c r="CS35" i="61"/>
  <c r="CR35" i="61"/>
  <c r="CQ35" i="61"/>
  <c r="CP35" i="61"/>
  <c r="DD34" i="61"/>
  <c r="DC34" i="61"/>
  <c r="DB34" i="61"/>
  <c r="DA34" i="61"/>
  <c r="CZ34" i="61"/>
  <c r="CY34" i="61"/>
  <c r="CX34" i="61"/>
  <c r="CW34" i="61"/>
  <c r="CV34" i="61"/>
  <c r="CU34" i="61"/>
  <c r="CT34" i="61"/>
  <c r="CS34" i="61"/>
  <c r="CR34" i="61"/>
  <c r="CQ34" i="61"/>
  <c r="CP34" i="61"/>
  <c r="DD33" i="61"/>
  <c r="DC33" i="61"/>
  <c r="DB33" i="61"/>
  <c r="DA33" i="61"/>
  <c r="CZ33" i="61"/>
  <c r="CY33" i="61"/>
  <c r="CX33" i="61"/>
  <c r="CW33" i="61"/>
  <c r="CV33" i="61"/>
  <c r="CU33" i="61"/>
  <c r="CT33" i="61"/>
  <c r="CS33" i="61"/>
  <c r="CR33" i="61"/>
  <c r="CQ33" i="61"/>
  <c r="CP33" i="61"/>
  <c r="DD32" i="61"/>
  <c r="DC32" i="61"/>
  <c r="DB32" i="61"/>
  <c r="DA32" i="61"/>
  <c r="CZ32" i="61"/>
  <c r="CY32" i="61"/>
  <c r="CX32" i="61"/>
  <c r="CW32" i="61"/>
  <c r="CV32" i="61"/>
  <c r="CU32" i="61"/>
  <c r="CT32" i="61"/>
  <c r="CS32" i="61"/>
  <c r="CR32" i="61"/>
  <c r="CQ32" i="61"/>
  <c r="CP32" i="61"/>
  <c r="DD31" i="61"/>
  <c r="DC31" i="61"/>
  <c r="DB31" i="61"/>
  <c r="DA31" i="61"/>
  <c r="CZ31" i="61"/>
  <c r="CY31" i="61"/>
  <c r="CX31" i="61"/>
  <c r="CW31" i="61"/>
  <c r="CV31" i="61"/>
  <c r="CU31" i="61"/>
  <c r="CT31" i="61"/>
  <c r="CS31" i="61"/>
  <c r="CR31" i="61"/>
  <c r="CQ31" i="61"/>
  <c r="CP31" i="61"/>
  <c r="DD30" i="61"/>
  <c r="DC30" i="61"/>
  <c r="DB30" i="61"/>
  <c r="DA30" i="61"/>
  <c r="CZ30" i="61"/>
  <c r="CY30" i="61"/>
  <c r="CX30" i="61"/>
  <c r="CW30" i="61"/>
  <c r="CV30" i="61"/>
  <c r="CU30" i="61"/>
  <c r="CT30" i="61"/>
  <c r="CS30" i="61"/>
  <c r="CR30" i="61"/>
  <c r="CQ30" i="61"/>
  <c r="CP30" i="61"/>
  <c r="DD29" i="61"/>
  <c r="DC29" i="61"/>
  <c r="DB29" i="61"/>
  <c r="DA29" i="61"/>
  <c r="CZ29" i="61"/>
  <c r="CY29" i="61"/>
  <c r="CX29" i="61"/>
  <c r="CW29" i="61"/>
  <c r="CV29" i="61"/>
  <c r="CU29" i="61"/>
  <c r="CT29" i="61"/>
  <c r="CS29" i="61"/>
  <c r="CR29" i="61"/>
  <c r="CQ29" i="61"/>
  <c r="CP29" i="61"/>
  <c r="DD28" i="61"/>
  <c r="DC28" i="61"/>
  <c r="DB28" i="61"/>
  <c r="DA28" i="61"/>
  <c r="CZ28" i="61"/>
  <c r="CY28" i="61"/>
  <c r="CX28" i="61"/>
  <c r="CW28" i="61"/>
  <c r="CV28" i="61"/>
  <c r="CU28" i="61"/>
  <c r="CT28" i="61"/>
  <c r="CS28" i="61"/>
  <c r="CR28" i="61"/>
  <c r="CQ28" i="61"/>
  <c r="CP28" i="61"/>
  <c r="DD27" i="61"/>
  <c r="DC27" i="61"/>
  <c r="DB27" i="61"/>
  <c r="DA27" i="61"/>
  <c r="CZ27" i="61"/>
  <c r="CY27" i="61"/>
  <c r="CX27" i="61"/>
  <c r="CW27" i="61"/>
  <c r="CV27" i="61"/>
  <c r="CU27" i="61"/>
  <c r="CT27" i="61"/>
  <c r="CS27" i="61"/>
  <c r="CR27" i="61"/>
  <c r="CQ27" i="61"/>
  <c r="CP27" i="61"/>
  <c r="DD26" i="61"/>
  <c r="DC26" i="61"/>
  <c r="DB26" i="61"/>
  <c r="DA26" i="61"/>
  <c r="CZ26" i="61"/>
  <c r="CY26" i="61"/>
  <c r="CX26" i="61"/>
  <c r="CW26" i="61"/>
  <c r="CV26" i="61"/>
  <c r="CU26" i="61"/>
  <c r="CT26" i="61"/>
  <c r="CS26" i="61"/>
  <c r="CR26" i="61"/>
  <c r="CQ26" i="61"/>
  <c r="CP26" i="61"/>
  <c r="DD25" i="61"/>
  <c r="DC25" i="61"/>
  <c r="DB25" i="61"/>
  <c r="DA25" i="61"/>
  <c r="CZ25" i="61"/>
  <c r="CY25" i="61"/>
  <c r="CX25" i="61"/>
  <c r="CW25" i="61"/>
  <c r="CV25" i="61"/>
  <c r="CU25" i="61"/>
  <c r="CT25" i="61"/>
  <c r="CS25" i="61"/>
  <c r="CR25" i="61"/>
  <c r="CQ25" i="61"/>
  <c r="CP25" i="61"/>
  <c r="DD24" i="61"/>
  <c r="DC24" i="61"/>
  <c r="DB24" i="61"/>
  <c r="DA24" i="61"/>
  <c r="CZ24" i="61"/>
  <c r="CY24" i="61"/>
  <c r="CX24" i="61"/>
  <c r="CW24" i="61"/>
  <c r="CV24" i="61"/>
  <c r="CU24" i="61"/>
  <c r="CT24" i="61"/>
  <c r="CS24" i="61"/>
  <c r="CR24" i="61"/>
  <c r="CQ24" i="61"/>
  <c r="CP24" i="61"/>
  <c r="DD23" i="61"/>
  <c r="DC23" i="61"/>
  <c r="DB23" i="61"/>
  <c r="DA23" i="61"/>
  <c r="CZ23" i="61"/>
  <c r="CY23" i="61"/>
  <c r="CX23" i="61"/>
  <c r="CW23" i="61"/>
  <c r="CV23" i="61"/>
  <c r="CU23" i="61"/>
  <c r="CT23" i="61"/>
  <c r="CS23" i="61"/>
  <c r="CR23" i="61"/>
  <c r="CQ23" i="61"/>
  <c r="CP23" i="61"/>
  <c r="DD22" i="61"/>
  <c r="DC22" i="61"/>
  <c r="DB22" i="61"/>
  <c r="DA22" i="61"/>
  <c r="CZ22" i="61"/>
  <c r="CY22" i="61"/>
  <c r="CX22" i="61"/>
  <c r="CW22" i="61"/>
  <c r="CV22" i="61"/>
  <c r="CU22" i="61"/>
  <c r="CT22" i="61"/>
  <c r="CS22" i="61"/>
  <c r="CR22" i="61"/>
  <c r="CQ22" i="61"/>
  <c r="CP22" i="61"/>
  <c r="DD21" i="61"/>
  <c r="DC21" i="61"/>
  <c r="DB21" i="61"/>
  <c r="DA21" i="61"/>
  <c r="CZ21" i="61"/>
  <c r="CY21" i="61"/>
  <c r="CX21" i="61"/>
  <c r="CW21" i="61"/>
  <c r="CV21" i="61"/>
  <c r="CU21" i="61"/>
  <c r="CT21" i="61"/>
  <c r="CS21" i="61"/>
  <c r="CR21" i="61"/>
  <c r="CQ21" i="61"/>
  <c r="CP21" i="61"/>
  <c r="DD20" i="61"/>
  <c r="DC20" i="61"/>
  <c r="DB20" i="61"/>
  <c r="DA20" i="61"/>
  <c r="CZ20" i="61"/>
  <c r="CY20" i="61"/>
  <c r="CX20" i="61"/>
  <c r="CW20" i="61"/>
  <c r="CV20" i="61"/>
  <c r="CU20" i="61"/>
  <c r="CT20" i="61"/>
  <c r="CS20" i="61"/>
  <c r="CR20" i="61"/>
  <c r="CQ20" i="61"/>
  <c r="CP20" i="61"/>
  <c r="DD19" i="61"/>
  <c r="DC19" i="61"/>
  <c r="DB19" i="61"/>
  <c r="DA19" i="61"/>
  <c r="CZ19" i="61"/>
  <c r="CY19" i="61"/>
  <c r="CX19" i="61"/>
  <c r="CW19" i="61"/>
  <c r="CV19" i="61"/>
  <c r="CU19" i="61"/>
  <c r="CT19" i="61"/>
  <c r="CS19" i="61"/>
  <c r="CR19" i="61"/>
  <c r="CQ19" i="61"/>
  <c r="CP19" i="61"/>
  <c r="DD18" i="61"/>
  <c r="DC18" i="61"/>
  <c r="DB18" i="61"/>
  <c r="DA18" i="61"/>
  <c r="CZ18" i="61"/>
  <c r="CY18" i="61"/>
  <c r="CX18" i="61"/>
  <c r="CW18" i="61"/>
  <c r="CV18" i="61"/>
  <c r="CU18" i="61"/>
  <c r="CT18" i="61"/>
  <c r="CS18" i="61"/>
  <c r="CR18" i="61"/>
  <c r="CQ18" i="61"/>
  <c r="CP18" i="61"/>
  <c r="DD17" i="61"/>
  <c r="DC17" i="61"/>
  <c r="DB17" i="61"/>
  <c r="DA17" i="61"/>
  <c r="CZ17" i="61"/>
  <c r="CY17" i="61"/>
  <c r="CX17" i="61"/>
  <c r="CW17" i="61"/>
  <c r="CV17" i="61"/>
  <c r="CU17" i="61"/>
  <c r="CT17" i="61"/>
  <c r="CS17" i="61"/>
  <c r="CR17" i="61"/>
  <c r="CQ17" i="61"/>
  <c r="CP17" i="61"/>
  <c r="DD16" i="61"/>
  <c r="DC16" i="61"/>
  <c r="DB16" i="61"/>
  <c r="DA16" i="61"/>
  <c r="CZ16" i="61"/>
  <c r="CY16" i="61"/>
  <c r="CX16" i="61"/>
  <c r="CW16" i="61"/>
  <c r="CV16" i="61"/>
  <c r="CU16" i="61"/>
  <c r="CT16" i="61"/>
  <c r="CS16" i="61"/>
  <c r="CR16" i="61"/>
  <c r="CQ16" i="61"/>
  <c r="CP16" i="61"/>
  <c r="DD15" i="61"/>
  <c r="DC15" i="61"/>
  <c r="DB15" i="61"/>
  <c r="DA15" i="61"/>
  <c r="CZ15" i="61"/>
  <c r="CY15" i="61"/>
  <c r="CX15" i="61"/>
  <c r="CW15" i="61"/>
  <c r="CV15" i="61"/>
  <c r="CU15" i="61"/>
  <c r="CT15" i="61"/>
  <c r="CS15" i="61"/>
  <c r="CR15" i="61"/>
  <c r="CQ15" i="61"/>
  <c r="CP15" i="61"/>
  <c r="DD14" i="61"/>
  <c r="DC14" i="61"/>
  <c r="DB14" i="61"/>
  <c r="DA14" i="61"/>
  <c r="CZ14" i="61"/>
  <c r="CY14" i="61"/>
  <c r="CX14" i="61"/>
  <c r="CW14" i="61"/>
  <c r="CV14" i="61"/>
  <c r="CU14" i="61"/>
  <c r="CT14" i="61"/>
  <c r="CS14" i="61"/>
  <c r="CR14" i="61"/>
  <c r="CQ14" i="61"/>
  <c r="CP14" i="61"/>
  <c r="DD13" i="61"/>
  <c r="DC13" i="61"/>
  <c r="DB13" i="61"/>
  <c r="DA13" i="61"/>
  <c r="CZ13" i="61"/>
  <c r="CY13" i="61"/>
  <c r="CX13" i="61"/>
  <c r="CW13" i="61"/>
  <c r="CV13" i="61"/>
  <c r="CU13" i="61"/>
  <c r="CT13" i="61"/>
  <c r="CS13" i="61"/>
  <c r="CR13" i="61"/>
  <c r="CQ13" i="61"/>
  <c r="CP13" i="61"/>
  <c r="DD12" i="61"/>
  <c r="DC12" i="61"/>
  <c r="DB12" i="61"/>
  <c r="DA12" i="61"/>
  <c r="CZ12" i="61"/>
  <c r="CY12" i="61"/>
  <c r="CX12" i="61"/>
  <c r="CW12" i="61"/>
  <c r="CV12" i="61"/>
  <c r="CU12" i="61"/>
  <c r="CT12" i="61"/>
  <c r="CS12" i="61"/>
  <c r="CR12" i="61"/>
  <c r="CQ12" i="61"/>
  <c r="CP12" i="61"/>
  <c r="DD11" i="61"/>
  <c r="DC11" i="61"/>
  <c r="DB11" i="61"/>
  <c r="DA11" i="61"/>
  <c r="CZ11" i="61"/>
  <c r="CY11" i="61"/>
  <c r="CX11" i="61"/>
  <c r="CW11" i="61"/>
  <c r="CV11" i="61"/>
  <c r="CU11" i="61"/>
  <c r="CT11" i="61"/>
  <c r="CS11" i="61"/>
  <c r="CR11" i="61"/>
  <c r="CQ11" i="61"/>
  <c r="CP11" i="61"/>
  <c r="DD10" i="61"/>
  <c r="DC10" i="61"/>
  <c r="DB10" i="61"/>
  <c r="DA10" i="61"/>
  <c r="CZ10" i="61"/>
  <c r="CY10" i="61"/>
  <c r="CX10" i="61"/>
  <c r="CW10" i="61"/>
  <c r="CV10" i="61"/>
  <c r="CU10" i="61"/>
  <c r="CT10" i="61"/>
  <c r="CS10" i="61"/>
  <c r="CR10" i="61"/>
  <c r="CQ10" i="61"/>
  <c r="CP10" i="61"/>
  <c r="DD9" i="61"/>
  <c r="DC9" i="61"/>
  <c r="DB9" i="61"/>
  <c r="DA9" i="61"/>
  <c r="CZ9" i="61"/>
  <c r="CY9" i="61"/>
  <c r="CX9" i="61"/>
  <c r="CW9" i="61"/>
  <c r="CV9" i="61"/>
  <c r="CU9" i="61"/>
  <c r="CT9" i="61"/>
  <c r="CS9" i="61"/>
  <c r="CR9" i="61"/>
  <c r="CQ9" i="61"/>
  <c r="CP9" i="61"/>
  <c r="DD8" i="61"/>
  <c r="DC8" i="61"/>
  <c r="DB8" i="61"/>
  <c r="DA8" i="61"/>
  <c r="CZ8" i="61"/>
  <c r="CY8" i="61"/>
  <c r="CX8" i="61"/>
  <c r="CW8" i="61"/>
  <c r="CV8" i="61"/>
  <c r="CU8" i="61"/>
  <c r="CT8" i="61"/>
  <c r="CS8" i="61"/>
  <c r="CR8" i="61"/>
  <c r="CQ8" i="61"/>
  <c r="CP8" i="61"/>
  <c r="DD7" i="61"/>
  <c r="DC7" i="61"/>
  <c r="DB7" i="61"/>
  <c r="DA7" i="61"/>
  <c r="CZ7" i="61"/>
  <c r="CY7" i="61"/>
  <c r="CX7" i="61"/>
  <c r="CW7" i="61"/>
  <c r="CV7" i="61"/>
  <c r="CU7" i="61"/>
  <c r="CT7" i="61"/>
  <c r="CS7" i="61"/>
  <c r="CR7" i="61"/>
  <c r="CQ7" i="61"/>
  <c r="CP7" i="61"/>
  <c r="DD6" i="61"/>
  <c r="DC6" i="61"/>
  <c r="DB6" i="61"/>
  <c r="DA6" i="61"/>
  <c r="CZ6" i="61"/>
  <c r="CY6" i="61"/>
  <c r="CX6" i="61"/>
  <c r="CW6" i="61"/>
  <c r="CV6" i="61"/>
  <c r="CU6" i="61"/>
  <c r="CT6" i="61"/>
  <c r="CS6" i="61"/>
  <c r="CR6" i="61"/>
  <c r="CQ6" i="61"/>
  <c r="CP6" i="61"/>
  <c r="DD5" i="61"/>
  <c r="DC5" i="61"/>
  <c r="DB5" i="61"/>
  <c r="DA5" i="61"/>
  <c r="CZ5" i="61"/>
  <c r="CY5" i="61"/>
  <c r="CX5" i="61"/>
  <c r="CW5" i="61"/>
  <c r="CV5" i="61"/>
  <c r="CU5" i="61"/>
  <c r="CT5" i="61"/>
  <c r="CS5" i="61"/>
  <c r="CR5" i="61"/>
  <c r="CQ5" i="61"/>
  <c r="CP5" i="61"/>
  <c r="DD4" i="61"/>
  <c r="DC4" i="61"/>
  <c r="DB4" i="61"/>
  <c r="DA4" i="61"/>
  <c r="CZ4" i="61"/>
  <c r="CY4" i="61"/>
  <c r="CX4" i="61"/>
  <c r="CW4" i="61"/>
  <c r="CV4" i="61"/>
  <c r="CU4" i="61"/>
  <c r="CT4" i="61"/>
  <c r="CS4" i="61"/>
  <c r="CR4" i="61"/>
  <c r="CQ4" i="61"/>
  <c r="CP4" i="61"/>
  <c r="CN129" i="61"/>
  <c r="CM129" i="61"/>
  <c r="CN128" i="61"/>
  <c r="CM128" i="61"/>
  <c r="CN127" i="61"/>
  <c r="CM127" i="61"/>
  <c r="CN126" i="61"/>
  <c r="CM126" i="61"/>
  <c r="CN125" i="61"/>
  <c r="CM125" i="61"/>
  <c r="CN124" i="61"/>
  <c r="CM124" i="61"/>
  <c r="CN123" i="61"/>
  <c r="CM123" i="61"/>
  <c r="CN122" i="61"/>
  <c r="CM122" i="61"/>
  <c r="CN121" i="61"/>
  <c r="CM121" i="61"/>
  <c r="CN120" i="61"/>
  <c r="CM120" i="61"/>
  <c r="CN119" i="61"/>
  <c r="CM119" i="61"/>
  <c r="CN118" i="61"/>
  <c r="CM118" i="61"/>
  <c r="CN117" i="61"/>
  <c r="CM117" i="61"/>
  <c r="CN116" i="61"/>
  <c r="CM116" i="61"/>
  <c r="CN115" i="61"/>
  <c r="CM115" i="61"/>
  <c r="CN114" i="61"/>
  <c r="CM114" i="61"/>
  <c r="CN113" i="61"/>
  <c r="CM113" i="61"/>
  <c r="CN112" i="61"/>
  <c r="CM112" i="61"/>
  <c r="CN111" i="61"/>
  <c r="CM111" i="61"/>
  <c r="CN110" i="61"/>
  <c r="CM110" i="61"/>
  <c r="CN109" i="61"/>
  <c r="CM109" i="61"/>
  <c r="CN108" i="61"/>
  <c r="CM108" i="61"/>
  <c r="CN107" i="61"/>
  <c r="CM107" i="61"/>
  <c r="CN106" i="61"/>
  <c r="CM106" i="61"/>
  <c r="CN105" i="61"/>
  <c r="CM105" i="61"/>
  <c r="CN104" i="61"/>
  <c r="CM104" i="61"/>
  <c r="CN103" i="61"/>
  <c r="CM103" i="61"/>
  <c r="CN102" i="61"/>
  <c r="CM102" i="61"/>
  <c r="CN101" i="61"/>
  <c r="CM101" i="61"/>
  <c r="CN100" i="61"/>
  <c r="CM100" i="61"/>
  <c r="CN99" i="61"/>
  <c r="CM99" i="61"/>
  <c r="CN98" i="61"/>
  <c r="CM98" i="61"/>
  <c r="CN97" i="61"/>
  <c r="CM97" i="61"/>
  <c r="CN96" i="61"/>
  <c r="CM96" i="61"/>
  <c r="CN95" i="61"/>
  <c r="CM95" i="61"/>
  <c r="CN94" i="61"/>
  <c r="CM94" i="61"/>
  <c r="CN93" i="61"/>
  <c r="CM93" i="61"/>
  <c r="CN92" i="61"/>
  <c r="CM92" i="61"/>
  <c r="CN91" i="61"/>
  <c r="CM91" i="61"/>
  <c r="CN90" i="61"/>
  <c r="CM90" i="61"/>
  <c r="CN89" i="61"/>
  <c r="CM89" i="61"/>
  <c r="CN88" i="61"/>
  <c r="CM88" i="61"/>
  <c r="CN87" i="61"/>
  <c r="CM87" i="61"/>
  <c r="CN86" i="61"/>
  <c r="CM86" i="61"/>
  <c r="CN85" i="61"/>
  <c r="CM85" i="61"/>
  <c r="CN84" i="61"/>
  <c r="CM84" i="61"/>
  <c r="CN83" i="61"/>
  <c r="CM83" i="61"/>
  <c r="CN82" i="61"/>
  <c r="CM82" i="61"/>
  <c r="CN81" i="61"/>
  <c r="CM81" i="61"/>
  <c r="CN80" i="61"/>
  <c r="CM80" i="61"/>
  <c r="CN79" i="61"/>
  <c r="CM79" i="61"/>
  <c r="CN78" i="61"/>
  <c r="CM78" i="61"/>
  <c r="CN77" i="61"/>
  <c r="CM77" i="61"/>
  <c r="CN76" i="61"/>
  <c r="CM76" i="61"/>
  <c r="CN75" i="61"/>
  <c r="CM75" i="61"/>
  <c r="CN74" i="61"/>
  <c r="CM74" i="61"/>
  <c r="CN73" i="61"/>
  <c r="CM73" i="61"/>
  <c r="CN72" i="61"/>
  <c r="CM72" i="61"/>
  <c r="CN71" i="61"/>
  <c r="CM71" i="61"/>
  <c r="CN70" i="61"/>
  <c r="CM70" i="61"/>
  <c r="CN69" i="61"/>
  <c r="CM69" i="61"/>
  <c r="CN68" i="61"/>
  <c r="CM68" i="61"/>
  <c r="CN67" i="61"/>
  <c r="CM67" i="61"/>
  <c r="CN66" i="61"/>
  <c r="CM66" i="61"/>
  <c r="CN65" i="61"/>
  <c r="CM65" i="61"/>
  <c r="CN64" i="61"/>
  <c r="CM64" i="61"/>
  <c r="CN63" i="61"/>
  <c r="CM63" i="61"/>
  <c r="CN62" i="61"/>
  <c r="CM62" i="61"/>
  <c r="CN61" i="61"/>
  <c r="CM61" i="61"/>
  <c r="CN60" i="61"/>
  <c r="CM60" i="61"/>
  <c r="CN59" i="61"/>
  <c r="CM59" i="61"/>
  <c r="CN58" i="61"/>
  <c r="CM58" i="61"/>
  <c r="CN57" i="61"/>
  <c r="CM57" i="61"/>
  <c r="CN56" i="61"/>
  <c r="CM56" i="61"/>
  <c r="CN55" i="61"/>
  <c r="CM55" i="61"/>
  <c r="CN54" i="61"/>
  <c r="CM54" i="61"/>
  <c r="CN53" i="61"/>
  <c r="CM53" i="61"/>
  <c r="CN52" i="61"/>
  <c r="CM52" i="61"/>
  <c r="CN51" i="61"/>
  <c r="CM51" i="61"/>
  <c r="CN50" i="61"/>
  <c r="CM50" i="61"/>
  <c r="CN49" i="61"/>
  <c r="CM49" i="61"/>
  <c r="CN48" i="61"/>
  <c r="CM48" i="61"/>
  <c r="CN47" i="61"/>
  <c r="CM47" i="61"/>
  <c r="CN46" i="61"/>
  <c r="CM46" i="61"/>
  <c r="CN45" i="61"/>
  <c r="CM45" i="61"/>
  <c r="CN44" i="61"/>
  <c r="CM44" i="61"/>
  <c r="CN43" i="61"/>
  <c r="CM43" i="61"/>
  <c r="CN42" i="61"/>
  <c r="CM42" i="61"/>
  <c r="CN41" i="61"/>
  <c r="CM41" i="61"/>
  <c r="CN40" i="61"/>
  <c r="CM40" i="61"/>
  <c r="CN39" i="61"/>
  <c r="CM39" i="61"/>
  <c r="CN38" i="61"/>
  <c r="CM38" i="61"/>
  <c r="CN37" i="61"/>
  <c r="CM37" i="61"/>
  <c r="CN36" i="61"/>
  <c r="CM36" i="61"/>
  <c r="CN35" i="61"/>
  <c r="CM35" i="61"/>
  <c r="CN34" i="61"/>
  <c r="CM34" i="61"/>
  <c r="CN33" i="61"/>
  <c r="CM33" i="61"/>
  <c r="CN32" i="61"/>
  <c r="CM32" i="61"/>
  <c r="CN31" i="61"/>
  <c r="CM31" i="61"/>
  <c r="CN30" i="61"/>
  <c r="CM30" i="61"/>
  <c r="CN29" i="61"/>
  <c r="CM29" i="61"/>
  <c r="CN28" i="61"/>
  <c r="CM28" i="61"/>
  <c r="CN27" i="61"/>
  <c r="CM27" i="61"/>
  <c r="CN26" i="61"/>
  <c r="CM26" i="61"/>
  <c r="CN25" i="61"/>
  <c r="CM25" i="61"/>
  <c r="CN24" i="61"/>
  <c r="CM24" i="61"/>
  <c r="CN23" i="61"/>
  <c r="CM23" i="61"/>
  <c r="CN22" i="61"/>
  <c r="CM22" i="61"/>
  <c r="CN21" i="61"/>
  <c r="CM21" i="61"/>
  <c r="CN20" i="61"/>
  <c r="CM20" i="61"/>
  <c r="CN19" i="61"/>
  <c r="CM19" i="61"/>
  <c r="CN18" i="61"/>
  <c r="CM18" i="61"/>
  <c r="CN17" i="61"/>
  <c r="CM17" i="61"/>
  <c r="CN16" i="61"/>
  <c r="CM16" i="61"/>
  <c r="CN15" i="61"/>
  <c r="CM15" i="61"/>
  <c r="CN14" i="61"/>
  <c r="CM14" i="61"/>
  <c r="CN13" i="61"/>
  <c r="CM13" i="61"/>
  <c r="CN12" i="61"/>
  <c r="CM12" i="61"/>
  <c r="CN11" i="61"/>
  <c r="CM11" i="61"/>
  <c r="CN10" i="61"/>
  <c r="CM10" i="61"/>
  <c r="CN9" i="61"/>
  <c r="CM9" i="61"/>
  <c r="CN8" i="61"/>
  <c r="CM8" i="61"/>
  <c r="CN7" i="61"/>
  <c r="CM7" i="61"/>
  <c r="CN6" i="61"/>
  <c r="CM6" i="61"/>
  <c r="CN5" i="61"/>
  <c r="CM5" i="61"/>
  <c r="CN4" i="61"/>
  <c r="CM4" i="61"/>
  <c r="DD129" i="60"/>
  <c r="DC129" i="60"/>
  <c r="DB129" i="60"/>
  <c r="DA129" i="60"/>
  <c r="CZ129" i="60"/>
  <c r="CY129" i="60"/>
  <c r="CX129" i="60"/>
  <c r="CW129" i="60"/>
  <c r="CV129" i="60"/>
  <c r="CU129" i="60"/>
  <c r="CT129" i="60"/>
  <c r="CS129" i="60"/>
  <c r="CR129" i="60"/>
  <c r="CQ129" i="60"/>
  <c r="CP129" i="60"/>
  <c r="DD128" i="60"/>
  <c r="DC128" i="60"/>
  <c r="DB128" i="60"/>
  <c r="DA128" i="60"/>
  <c r="CZ128" i="60"/>
  <c r="CY128" i="60"/>
  <c r="CX128" i="60"/>
  <c r="CW128" i="60"/>
  <c r="CV128" i="60"/>
  <c r="CU128" i="60"/>
  <c r="CT128" i="60"/>
  <c r="CS128" i="60"/>
  <c r="CR128" i="60"/>
  <c r="CQ128" i="60"/>
  <c r="CP128" i="60"/>
  <c r="DD127" i="60"/>
  <c r="DC127" i="60"/>
  <c r="DB127" i="60"/>
  <c r="DA127" i="60"/>
  <c r="CZ127" i="60"/>
  <c r="CY127" i="60"/>
  <c r="CX127" i="60"/>
  <c r="CW127" i="60"/>
  <c r="CV127" i="60"/>
  <c r="CU127" i="60"/>
  <c r="CT127" i="60"/>
  <c r="CS127" i="60"/>
  <c r="CR127" i="60"/>
  <c r="CQ127" i="60"/>
  <c r="CP127" i="60"/>
  <c r="DD126" i="60"/>
  <c r="DC126" i="60"/>
  <c r="DB126" i="60"/>
  <c r="DA126" i="60"/>
  <c r="CZ126" i="60"/>
  <c r="CY126" i="60"/>
  <c r="CX126" i="60"/>
  <c r="CW126" i="60"/>
  <c r="CV126" i="60"/>
  <c r="CU126" i="60"/>
  <c r="CT126" i="60"/>
  <c r="CS126" i="60"/>
  <c r="CR126" i="60"/>
  <c r="CQ126" i="60"/>
  <c r="CP126" i="60"/>
  <c r="DD125" i="60"/>
  <c r="DC125" i="60"/>
  <c r="DB125" i="60"/>
  <c r="DA125" i="60"/>
  <c r="CZ125" i="60"/>
  <c r="CY125" i="60"/>
  <c r="CX125" i="60"/>
  <c r="CW125" i="60"/>
  <c r="CV125" i="60"/>
  <c r="CU125" i="60"/>
  <c r="CT125" i="60"/>
  <c r="CS125" i="60"/>
  <c r="CR125" i="60"/>
  <c r="CQ125" i="60"/>
  <c r="CP125" i="60"/>
  <c r="DD124" i="60"/>
  <c r="DC124" i="60"/>
  <c r="DB124" i="60"/>
  <c r="DA124" i="60"/>
  <c r="CZ124" i="60"/>
  <c r="CY124" i="60"/>
  <c r="CX124" i="60"/>
  <c r="CW124" i="60"/>
  <c r="CV124" i="60"/>
  <c r="CU124" i="60"/>
  <c r="CT124" i="60"/>
  <c r="CS124" i="60"/>
  <c r="CR124" i="60"/>
  <c r="CQ124" i="60"/>
  <c r="CP124" i="60"/>
  <c r="DD123" i="60"/>
  <c r="DC123" i="60"/>
  <c r="DB123" i="60"/>
  <c r="DA123" i="60"/>
  <c r="CZ123" i="60"/>
  <c r="CY123" i="60"/>
  <c r="CX123" i="60"/>
  <c r="CW123" i="60"/>
  <c r="CV123" i="60"/>
  <c r="CU123" i="60"/>
  <c r="CT123" i="60"/>
  <c r="CS123" i="60"/>
  <c r="CR123" i="60"/>
  <c r="CQ123" i="60"/>
  <c r="CP123" i="60"/>
  <c r="DD122" i="60"/>
  <c r="DC122" i="60"/>
  <c r="DB122" i="60"/>
  <c r="DA122" i="60"/>
  <c r="CZ122" i="60"/>
  <c r="CY122" i="60"/>
  <c r="CX122" i="60"/>
  <c r="CW122" i="60"/>
  <c r="CV122" i="60"/>
  <c r="CU122" i="60"/>
  <c r="CT122" i="60"/>
  <c r="CS122" i="60"/>
  <c r="CR122" i="60"/>
  <c r="CQ122" i="60"/>
  <c r="CP122" i="60"/>
  <c r="DD121" i="60"/>
  <c r="DC121" i="60"/>
  <c r="DB121" i="60"/>
  <c r="DA121" i="60"/>
  <c r="CZ121" i="60"/>
  <c r="CY121" i="60"/>
  <c r="CX121" i="60"/>
  <c r="CW121" i="60"/>
  <c r="CV121" i="60"/>
  <c r="CU121" i="60"/>
  <c r="CT121" i="60"/>
  <c r="CS121" i="60"/>
  <c r="CR121" i="60"/>
  <c r="CQ121" i="60"/>
  <c r="CP121" i="60"/>
  <c r="DD120" i="60"/>
  <c r="DC120" i="60"/>
  <c r="DB120" i="60"/>
  <c r="DA120" i="60"/>
  <c r="CZ120" i="60"/>
  <c r="CY120" i="60"/>
  <c r="CX120" i="60"/>
  <c r="CW120" i="60"/>
  <c r="CV120" i="60"/>
  <c r="CU120" i="60"/>
  <c r="CT120" i="60"/>
  <c r="CS120" i="60"/>
  <c r="CR120" i="60"/>
  <c r="CQ120" i="60"/>
  <c r="CP120" i="60"/>
  <c r="DD119" i="60"/>
  <c r="DC119" i="60"/>
  <c r="DB119" i="60"/>
  <c r="DA119" i="60"/>
  <c r="CZ119" i="60"/>
  <c r="CY119" i="60"/>
  <c r="CX119" i="60"/>
  <c r="CW119" i="60"/>
  <c r="CV119" i="60"/>
  <c r="CU119" i="60"/>
  <c r="CT119" i="60"/>
  <c r="CS119" i="60"/>
  <c r="CR119" i="60"/>
  <c r="CQ119" i="60"/>
  <c r="CP119" i="60"/>
  <c r="DD118" i="60"/>
  <c r="DC118" i="60"/>
  <c r="DB118" i="60"/>
  <c r="DA118" i="60"/>
  <c r="CZ118" i="60"/>
  <c r="CY118" i="60"/>
  <c r="CX118" i="60"/>
  <c r="CW118" i="60"/>
  <c r="CV118" i="60"/>
  <c r="CU118" i="60"/>
  <c r="CT118" i="60"/>
  <c r="CS118" i="60"/>
  <c r="CR118" i="60"/>
  <c r="CQ118" i="60"/>
  <c r="CP118" i="60"/>
  <c r="DD117" i="60"/>
  <c r="DC117" i="60"/>
  <c r="DB117" i="60"/>
  <c r="DA117" i="60"/>
  <c r="CZ117" i="60"/>
  <c r="CY117" i="60"/>
  <c r="CX117" i="60"/>
  <c r="CW117" i="60"/>
  <c r="CV117" i="60"/>
  <c r="CU117" i="60"/>
  <c r="CT117" i="60"/>
  <c r="CS117" i="60"/>
  <c r="CR117" i="60"/>
  <c r="CQ117" i="60"/>
  <c r="CP117" i="60"/>
  <c r="DD116" i="60"/>
  <c r="DC116" i="60"/>
  <c r="DB116" i="60"/>
  <c r="DA116" i="60"/>
  <c r="CZ116" i="60"/>
  <c r="CY116" i="60"/>
  <c r="CX116" i="60"/>
  <c r="CW116" i="60"/>
  <c r="CV116" i="60"/>
  <c r="CU116" i="60"/>
  <c r="CT116" i="60"/>
  <c r="CS116" i="60"/>
  <c r="CR116" i="60"/>
  <c r="CQ116" i="60"/>
  <c r="CP116" i="60"/>
  <c r="DD115" i="60"/>
  <c r="DC115" i="60"/>
  <c r="DB115" i="60"/>
  <c r="DA115" i="60"/>
  <c r="CZ115" i="60"/>
  <c r="CY115" i="60"/>
  <c r="CX115" i="60"/>
  <c r="CW115" i="60"/>
  <c r="CV115" i="60"/>
  <c r="CU115" i="60"/>
  <c r="CT115" i="60"/>
  <c r="CS115" i="60"/>
  <c r="CR115" i="60"/>
  <c r="CQ115" i="60"/>
  <c r="CP115" i="60"/>
  <c r="DD114" i="60"/>
  <c r="DC114" i="60"/>
  <c r="DB114" i="60"/>
  <c r="DA114" i="60"/>
  <c r="CZ114" i="60"/>
  <c r="CY114" i="60"/>
  <c r="CX114" i="60"/>
  <c r="CW114" i="60"/>
  <c r="CV114" i="60"/>
  <c r="CU114" i="60"/>
  <c r="CT114" i="60"/>
  <c r="CS114" i="60"/>
  <c r="CR114" i="60"/>
  <c r="CQ114" i="60"/>
  <c r="CP114" i="60"/>
  <c r="DD113" i="60"/>
  <c r="DC113" i="60"/>
  <c r="DB113" i="60"/>
  <c r="DA113" i="60"/>
  <c r="CZ113" i="60"/>
  <c r="CY113" i="60"/>
  <c r="CX113" i="60"/>
  <c r="CW113" i="60"/>
  <c r="CV113" i="60"/>
  <c r="CU113" i="60"/>
  <c r="CT113" i="60"/>
  <c r="CS113" i="60"/>
  <c r="CR113" i="60"/>
  <c r="CQ113" i="60"/>
  <c r="CP113" i="60"/>
  <c r="DD112" i="60"/>
  <c r="DC112" i="60"/>
  <c r="DB112" i="60"/>
  <c r="DA112" i="60"/>
  <c r="CZ112" i="60"/>
  <c r="CY112" i="60"/>
  <c r="CX112" i="60"/>
  <c r="CW112" i="60"/>
  <c r="CV112" i="60"/>
  <c r="CU112" i="60"/>
  <c r="CT112" i="60"/>
  <c r="CS112" i="60"/>
  <c r="CR112" i="60"/>
  <c r="CQ112" i="60"/>
  <c r="CP112" i="60"/>
  <c r="DD111" i="60"/>
  <c r="DC111" i="60"/>
  <c r="DB111" i="60"/>
  <c r="DA111" i="60"/>
  <c r="CZ111" i="60"/>
  <c r="CY111" i="60"/>
  <c r="CX111" i="60"/>
  <c r="CW111" i="60"/>
  <c r="CV111" i="60"/>
  <c r="CU111" i="60"/>
  <c r="CT111" i="60"/>
  <c r="CS111" i="60"/>
  <c r="CR111" i="60"/>
  <c r="CQ111" i="60"/>
  <c r="CP111" i="60"/>
  <c r="DD110" i="60"/>
  <c r="DC110" i="60"/>
  <c r="DB110" i="60"/>
  <c r="DA110" i="60"/>
  <c r="CZ110" i="60"/>
  <c r="CY110" i="60"/>
  <c r="CX110" i="60"/>
  <c r="CW110" i="60"/>
  <c r="CV110" i="60"/>
  <c r="CU110" i="60"/>
  <c r="CT110" i="60"/>
  <c r="CS110" i="60"/>
  <c r="CR110" i="60"/>
  <c r="CQ110" i="60"/>
  <c r="CP110" i="60"/>
  <c r="DD109" i="60"/>
  <c r="DC109" i="60"/>
  <c r="DB109" i="60"/>
  <c r="DA109" i="60"/>
  <c r="CZ109" i="60"/>
  <c r="CY109" i="60"/>
  <c r="CX109" i="60"/>
  <c r="CW109" i="60"/>
  <c r="CV109" i="60"/>
  <c r="CU109" i="60"/>
  <c r="CT109" i="60"/>
  <c r="CS109" i="60"/>
  <c r="CR109" i="60"/>
  <c r="CQ109" i="60"/>
  <c r="CP109" i="60"/>
  <c r="DD108" i="60"/>
  <c r="DC108" i="60"/>
  <c r="DB108" i="60"/>
  <c r="DA108" i="60"/>
  <c r="CZ108" i="60"/>
  <c r="CY108" i="60"/>
  <c r="CX108" i="60"/>
  <c r="CW108" i="60"/>
  <c r="CV108" i="60"/>
  <c r="CU108" i="60"/>
  <c r="CT108" i="60"/>
  <c r="CS108" i="60"/>
  <c r="CR108" i="60"/>
  <c r="CQ108" i="60"/>
  <c r="CP108" i="60"/>
  <c r="DD107" i="60"/>
  <c r="DC107" i="60"/>
  <c r="DB107" i="60"/>
  <c r="DA107" i="60"/>
  <c r="CZ107" i="60"/>
  <c r="CY107" i="60"/>
  <c r="CX107" i="60"/>
  <c r="CW107" i="60"/>
  <c r="CV107" i="60"/>
  <c r="CU107" i="60"/>
  <c r="CT107" i="60"/>
  <c r="CS107" i="60"/>
  <c r="CR107" i="60"/>
  <c r="CQ107" i="60"/>
  <c r="CP107" i="60"/>
  <c r="DD106" i="60"/>
  <c r="DC106" i="60"/>
  <c r="DB106" i="60"/>
  <c r="DA106" i="60"/>
  <c r="CZ106" i="60"/>
  <c r="CY106" i="60"/>
  <c r="CX106" i="60"/>
  <c r="CW106" i="60"/>
  <c r="CV106" i="60"/>
  <c r="CU106" i="60"/>
  <c r="CT106" i="60"/>
  <c r="CS106" i="60"/>
  <c r="CR106" i="60"/>
  <c r="CQ106" i="60"/>
  <c r="CP106" i="60"/>
  <c r="DD105" i="60"/>
  <c r="DC105" i="60"/>
  <c r="DB105" i="60"/>
  <c r="DA105" i="60"/>
  <c r="CZ105" i="60"/>
  <c r="CY105" i="60"/>
  <c r="CX105" i="60"/>
  <c r="CW105" i="60"/>
  <c r="CV105" i="60"/>
  <c r="CU105" i="60"/>
  <c r="CT105" i="60"/>
  <c r="CS105" i="60"/>
  <c r="CR105" i="60"/>
  <c r="CQ105" i="60"/>
  <c r="CP105" i="60"/>
  <c r="DD104" i="60"/>
  <c r="DC104" i="60"/>
  <c r="DB104" i="60"/>
  <c r="DA104" i="60"/>
  <c r="CZ104" i="60"/>
  <c r="CY104" i="60"/>
  <c r="CX104" i="60"/>
  <c r="CW104" i="60"/>
  <c r="CV104" i="60"/>
  <c r="CU104" i="60"/>
  <c r="CT104" i="60"/>
  <c r="CS104" i="60"/>
  <c r="CR104" i="60"/>
  <c r="CQ104" i="60"/>
  <c r="CP104" i="60"/>
  <c r="DD103" i="60"/>
  <c r="DC103" i="60"/>
  <c r="DB103" i="60"/>
  <c r="DA103" i="60"/>
  <c r="CZ103" i="60"/>
  <c r="CY103" i="60"/>
  <c r="CX103" i="60"/>
  <c r="CW103" i="60"/>
  <c r="CV103" i="60"/>
  <c r="CU103" i="60"/>
  <c r="CT103" i="60"/>
  <c r="CS103" i="60"/>
  <c r="CR103" i="60"/>
  <c r="CQ103" i="60"/>
  <c r="CP103" i="60"/>
  <c r="DD102" i="60"/>
  <c r="DC102" i="60"/>
  <c r="DB102" i="60"/>
  <c r="DA102" i="60"/>
  <c r="CZ102" i="60"/>
  <c r="CY102" i="60"/>
  <c r="CX102" i="60"/>
  <c r="CW102" i="60"/>
  <c r="CV102" i="60"/>
  <c r="CU102" i="60"/>
  <c r="CT102" i="60"/>
  <c r="CS102" i="60"/>
  <c r="CR102" i="60"/>
  <c r="CQ102" i="60"/>
  <c r="CP102" i="60"/>
  <c r="DD101" i="60"/>
  <c r="DC101" i="60"/>
  <c r="DB101" i="60"/>
  <c r="DA101" i="60"/>
  <c r="CZ101" i="60"/>
  <c r="CY101" i="60"/>
  <c r="CX101" i="60"/>
  <c r="CW101" i="60"/>
  <c r="CV101" i="60"/>
  <c r="CU101" i="60"/>
  <c r="CT101" i="60"/>
  <c r="CS101" i="60"/>
  <c r="CR101" i="60"/>
  <c r="CQ101" i="60"/>
  <c r="CP101" i="60"/>
  <c r="DD100" i="60"/>
  <c r="DC100" i="60"/>
  <c r="DB100" i="60"/>
  <c r="DA100" i="60"/>
  <c r="CZ100" i="60"/>
  <c r="CY100" i="60"/>
  <c r="CX100" i="60"/>
  <c r="CW100" i="60"/>
  <c r="CV100" i="60"/>
  <c r="CU100" i="60"/>
  <c r="CT100" i="60"/>
  <c r="CS100" i="60"/>
  <c r="CR100" i="60"/>
  <c r="CQ100" i="60"/>
  <c r="CP100" i="60"/>
  <c r="DD99" i="60"/>
  <c r="DC99" i="60"/>
  <c r="DB99" i="60"/>
  <c r="DA99" i="60"/>
  <c r="CZ99" i="60"/>
  <c r="CY99" i="60"/>
  <c r="CX99" i="60"/>
  <c r="CW99" i="60"/>
  <c r="CV99" i="60"/>
  <c r="CU99" i="60"/>
  <c r="CT99" i="60"/>
  <c r="CS99" i="60"/>
  <c r="CR99" i="60"/>
  <c r="CQ99" i="60"/>
  <c r="CP99" i="60"/>
  <c r="DD98" i="60"/>
  <c r="DC98" i="60"/>
  <c r="DB98" i="60"/>
  <c r="DA98" i="60"/>
  <c r="CZ98" i="60"/>
  <c r="CY98" i="60"/>
  <c r="CX98" i="60"/>
  <c r="CW98" i="60"/>
  <c r="CV98" i="60"/>
  <c r="CU98" i="60"/>
  <c r="CT98" i="60"/>
  <c r="CS98" i="60"/>
  <c r="CR98" i="60"/>
  <c r="CQ98" i="60"/>
  <c r="CP98" i="60"/>
  <c r="DD97" i="60"/>
  <c r="DC97" i="60"/>
  <c r="DB97" i="60"/>
  <c r="DA97" i="60"/>
  <c r="CZ97" i="60"/>
  <c r="CY97" i="60"/>
  <c r="CX97" i="60"/>
  <c r="CW97" i="60"/>
  <c r="CV97" i="60"/>
  <c r="CU97" i="60"/>
  <c r="CT97" i="60"/>
  <c r="CS97" i="60"/>
  <c r="CR97" i="60"/>
  <c r="CQ97" i="60"/>
  <c r="CP97" i="60"/>
  <c r="DD96" i="60"/>
  <c r="DC96" i="60"/>
  <c r="DB96" i="60"/>
  <c r="DA96" i="60"/>
  <c r="CZ96" i="60"/>
  <c r="CY96" i="60"/>
  <c r="CX96" i="60"/>
  <c r="CW96" i="60"/>
  <c r="CV96" i="60"/>
  <c r="CU96" i="60"/>
  <c r="CT96" i="60"/>
  <c r="CS96" i="60"/>
  <c r="CR96" i="60"/>
  <c r="CQ96" i="60"/>
  <c r="CP96" i="60"/>
  <c r="DD95" i="60"/>
  <c r="DC95" i="60"/>
  <c r="DB95" i="60"/>
  <c r="DA95" i="60"/>
  <c r="CZ95" i="60"/>
  <c r="CY95" i="60"/>
  <c r="CX95" i="60"/>
  <c r="CW95" i="60"/>
  <c r="CV95" i="60"/>
  <c r="CU95" i="60"/>
  <c r="CT95" i="60"/>
  <c r="CS95" i="60"/>
  <c r="CR95" i="60"/>
  <c r="CQ95" i="60"/>
  <c r="CP95" i="60"/>
  <c r="DD94" i="60"/>
  <c r="DC94" i="60"/>
  <c r="DB94" i="60"/>
  <c r="DA94" i="60"/>
  <c r="CZ94" i="60"/>
  <c r="CY94" i="60"/>
  <c r="CX94" i="60"/>
  <c r="CW94" i="60"/>
  <c r="CV94" i="60"/>
  <c r="CU94" i="60"/>
  <c r="CT94" i="60"/>
  <c r="CS94" i="60"/>
  <c r="CR94" i="60"/>
  <c r="CQ94" i="60"/>
  <c r="CP94" i="60"/>
  <c r="DD93" i="60"/>
  <c r="DC93" i="60"/>
  <c r="DB93" i="60"/>
  <c r="DA93" i="60"/>
  <c r="CZ93" i="60"/>
  <c r="CY93" i="60"/>
  <c r="CX93" i="60"/>
  <c r="CW93" i="60"/>
  <c r="CV93" i="60"/>
  <c r="CU93" i="60"/>
  <c r="CT93" i="60"/>
  <c r="CS93" i="60"/>
  <c r="CR93" i="60"/>
  <c r="CQ93" i="60"/>
  <c r="CP93" i="60"/>
  <c r="DD92" i="60"/>
  <c r="DC92" i="60"/>
  <c r="DB92" i="60"/>
  <c r="DA92" i="60"/>
  <c r="CZ92" i="60"/>
  <c r="CY92" i="60"/>
  <c r="CX92" i="60"/>
  <c r="CW92" i="60"/>
  <c r="CV92" i="60"/>
  <c r="CU92" i="60"/>
  <c r="CT92" i="60"/>
  <c r="CS92" i="60"/>
  <c r="CR92" i="60"/>
  <c r="CQ92" i="60"/>
  <c r="CP92" i="60"/>
  <c r="DD91" i="60"/>
  <c r="DC91" i="60"/>
  <c r="DB91" i="60"/>
  <c r="DA91" i="60"/>
  <c r="CZ91" i="60"/>
  <c r="CY91" i="60"/>
  <c r="CX91" i="60"/>
  <c r="CW91" i="60"/>
  <c r="CV91" i="60"/>
  <c r="CU91" i="60"/>
  <c r="CT91" i="60"/>
  <c r="CS91" i="60"/>
  <c r="CR91" i="60"/>
  <c r="CQ91" i="60"/>
  <c r="CP91" i="60"/>
  <c r="DD90" i="60"/>
  <c r="DC90" i="60"/>
  <c r="DB90" i="60"/>
  <c r="DA90" i="60"/>
  <c r="CZ90" i="60"/>
  <c r="CY90" i="60"/>
  <c r="CX90" i="60"/>
  <c r="CW90" i="60"/>
  <c r="CV90" i="60"/>
  <c r="CU90" i="60"/>
  <c r="CT90" i="60"/>
  <c r="CS90" i="60"/>
  <c r="CR90" i="60"/>
  <c r="CQ90" i="60"/>
  <c r="CP90" i="60"/>
  <c r="DD89" i="60"/>
  <c r="DC89" i="60"/>
  <c r="DB89" i="60"/>
  <c r="DA89" i="60"/>
  <c r="CZ89" i="60"/>
  <c r="CY89" i="60"/>
  <c r="CX89" i="60"/>
  <c r="CW89" i="60"/>
  <c r="CV89" i="60"/>
  <c r="CU89" i="60"/>
  <c r="CT89" i="60"/>
  <c r="CS89" i="60"/>
  <c r="CR89" i="60"/>
  <c r="CQ89" i="60"/>
  <c r="CP89" i="60"/>
  <c r="DD88" i="60"/>
  <c r="DC88" i="60"/>
  <c r="DB88" i="60"/>
  <c r="DA88" i="60"/>
  <c r="CZ88" i="60"/>
  <c r="CY88" i="60"/>
  <c r="CX88" i="60"/>
  <c r="CW88" i="60"/>
  <c r="CV88" i="60"/>
  <c r="CU88" i="60"/>
  <c r="CT88" i="60"/>
  <c r="CS88" i="60"/>
  <c r="CR88" i="60"/>
  <c r="CQ88" i="60"/>
  <c r="CP88" i="60"/>
  <c r="DD87" i="60"/>
  <c r="DC87" i="60"/>
  <c r="DB87" i="60"/>
  <c r="DA87" i="60"/>
  <c r="CZ87" i="60"/>
  <c r="CY87" i="60"/>
  <c r="CX87" i="60"/>
  <c r="CW87" i="60"/>
  <c r="CV87" i="60"/>
  <c r="CU87" i="60"/>
  <c r="CT87" i="60"/>
  <c r="CS87" i="60"/>
  <c r="CR87" i="60"/>
  <c r="CQ87" i="60"/>
  <c r="CP87" i="60"/>
  <c r="DD86" i="60"/>
  <c r="DC86" i="60"/>
  <c r="DB86" i="60"/>
  <c r="DA86" i="60"/>
  <c r="CZ86" i="60"/>
  <c r="CY86" i="60"/>
  <c r="CX86" i="60"/>
  <c r="CW86" i="60"/>
  <c r="CV86" i="60"/>
  <c r="CU86" i="60"/>
  <c r="CT86" i="60"/>
  <c r="CS86" i="60"/>
  <c r="CR86" i="60"/>
  <c r="CQ86" i="60"/>
  <c r="CP86" i="60"/>
  <c r="DD85" i="60"/>
  <c r="DC85" i="60"/>
  <c r="DB85" i="60"/>
  <c r="DA85" i="60"/>
  <c r="CZ85" i="60"/>
  <c r="CY85" i="60"/>
  <c r="CX85" i="60"/>
  <c r="CW85" i="60"/>
  <c r="CV85" i="60"/>
  <c r="CU85" i="60"/>
  <c r="CT85" i="60"/>
  <c r="CS85" i="60"/>
  <c r="CR85" i="60"/>
  <c r="CQ85" i="60"/>
  <c r="CP85" i="60"/>
  <c r="DD84" i="60"/>
  <c r="DC84" i="60"/>
  <c r="DB84" i="60"/>
  <c r="DA84" i="60"/>
  <c r="CZ84" i="60"/>
  <c r="CY84" i="60"/>
  <c r="CX84" i="60"/>
  <c r="CW84" i="60"/>
  <c r="CV84" i="60"/>
  <c r="CU84" i="60"/>
  <c r="CT84" i="60"/>
  <c r="CS84" i="60"/>
  <c r="CR84" i="60"/>
  <c r="CQ84" i="60"/>
  <c r="CP84" i="60"/>
  <c r="DD83" i="60"/>
  <c r="DC83" i="60"/>
  <c r="DB83" i="60"/>
  <c r="DA83" i="60"/>
  <c r="CZ83" i="60"/>
  <c r="CY83" i="60"/>
  <c r="CX83" i="60"/>
  <c r="CW83" i="60"/>
  <c r="CV83" i="60"/>
  <c r="CU83" i="60"/>
  <c r="CT83" i="60"/>
  <c r="CS83" i="60"/>
  <c r="CR83" i="60"/>
  <c r="CQ83" i="60"/>
  <c r="CP83" i="60"/>
  <c r="DD82" i="60"/>
  <c r="DC82" i="60"/>
  <c r="DB82" i="60"/>
  <c r="DA82" i="60"/>
  <c r="CZ82" i="60"/>
  <c r="CY82" i="60"/>
  <c r="CX82" i="60"/>
  <c r="CW82" i="60"/>
  <c r="CV82" i="60"/>
  <c r="CU82" i="60"/>
  <c r="CT82" i="60"/>
  <c r="CS82" i="60"/>
  <c r="CR82" i="60"/>
  <c r="CQ82" i="60"/>
  <c r="CP82" i="60"/>
  <c r="DD81" i="60"/>
  <c r="DC81" i="60"/>
  <c r="DB81" i="60"/>
  <c r="DA81" i="60"/>
  <c r="CZ81" i="60"/>
  <c r="CY81" i="60"/>
  <c r="CX81" i="60"/>
  <c r="CW81" i="60"/>
  <c r="CV81" i="60"/>
  <c r="CU81" i="60"/>
  <c r="CT81" i="60"/>
  <c r="CS81" i="60"/>
  <c r="CR81" i="60"/>
  <c r="CQ81" i="60"/>
  <c r="CP81" i="60"/>
  <c r="DD80" i="60"/>
  <c r="DC80" i="60"/>
  <c r="DB80" i="60"/>
  <c r="DA80" i="60"/>
  <c r="CZ80" i="60"/>
  <c r="CY80" i="60"/>
  <c r="CX80" i="60"/>
  <c r="CW80" i="60"/>
  <c r="CV80" i="60"/>
  <c r="CU80" i="60"/>
  <c r="CT80" i="60"/>
  <c r="CS80" i="60"/>
  <c r="CR80" i="60"/>
  <c r="CQ80" i="60"/>
  <c r="CP80" i="60"/>
  <c r="DD79" i="60"/>
  <c r="DC79" i="60"/>
  <c r="DB79" i="60"/>
  <c r="DA79" i="60"/>
  <c r="CZ79" i="60"/>
  <c r="CY79" i="60"/>
  <c r="CX79" i="60"/>
  <c r="CW79" i="60"/>
  <c r="CV79" i="60"/>
  <c r="CU79" i="60"/>
  <c r="CT79" i="60"/>
  <c r="CS79" i="60"/>
  <c r="CR79" i="60"/>
  <c r="CQ79" i="60"/>
  <c r="CP79" i="60"/>
  <c r="DD78" i="60"/>
  <c r="DC78" i="60"/>
  <c r="DB78" i="60"/>
  <c r="DA78" i="60"/>
  <c r="CZ78" i="60"/>
  <c r="CY78" i="60"/>
  <c r="CX78" i="60"/>
  <c r="CW78" i="60"/>
  <c r="CV78" i="60"/>
  <c r="CU78" i="60"/>
  <c r="CT78" i="60"/>
  <c r="CS78" i="60"/>
  <c r="CR78" i="60"/>
  <c r="CQ78" i="60"/>
  <c r="CP78" i="60"/>
  <c r="DD77" i="60"/>
  <c r="DC77" i="60"/>
  <c r="DB77" i="60"/>
  <c r="DA77" i="60"/>
  <c r="CZ77" i="60"/>
  <c r="CY77" i="60"/>
  <c r="CX77" i="60"/>
  <c r="CW77" i="60"/>
  <c r="CV77" i="60"/>
  <c r="CU77" i="60"/>
  <c r="CT77" i="60"/>
  <c r="CS77" i="60"/>
  <c r="CR77" i="60"/>
  <c r="CQ77" i="60"/>
  <c r="CP77" i="60"/>
  <c r="DD76" i="60"/>
  <c r="DC76" i="60"/>
  <c r="DB76" i="60"/>
  <c r="DA76" i="60"/>
  <c r="CZ76" i="60"/>
  <c r="CY76" i="60"/>
  <c r="CX76" i="60"/>
  <c r="CW76" i="60"/>
  <c r="CV76" i="60"/>
  <c r="CU76" i="60"/>
  <c r="CT76" i="60"/>
  <c r="CS76" i="60"/>
  <c r="CR76" i="60"/>
  <c r="CQ76" i="60"/>
  <c r="CP76" i="60"/>
  <c r="DD75" i="60"/>
  <c r="DC75" i="60"/>
  <c r="DB75" i="60"/>
  <c r="DA75" i="60"/>
  <c r="CZ75" i="60"/>
  <c r="CY75" i="60"/>
  <c r="CX75" i="60"/>
  <c r="CW75" i="60"/>
  <c r="CV75" i="60"/>
  <c r="CU75" i="60"/>
  <c r="CT75" i="60"/>
  <c r="CS75" i="60"/>
  <c r="CR75" i="60"/>
  <c r="CQ75" i="60"/>
  <c r="CP75" i="60"/>
  <c r="DD74" i="60"/>
  <c r="DC74" i="60"/>
  <c r="DB74" i="60"/>
  <c r="DA74" i="60"/>
  <c r="CZ74" i="60"/>
  <c r="CY74" i="60"/>
  <c r="CX74" i="60"/>
  <c r="CW74" i="60"/>
  <c r="CV74" i="60"/>
  <c r="CU74" i="60"/>
  <c r="CT74" i="60"/>
  <c r="CS74" i="60"/>
  <c r="CR74" i="60"/>
  <c r="CQ74" i="60"/>
  <c r="CP74" i="60"/>
  <c r="DD73" i="60"/>
  <c r="DC73" i="60"/>
  <c r="DB73" i="60"/>
  <c r="DA73" i="60"/>
  <c r="CZ73" i="60"/>
  <c r="CY73" i="60"/>
  <c r="CX73" i="60"/>
  <c r="CW73" i="60"/>
  <c r="CV73" i="60"/>
  <c r="CU73" i="60"/>
  <c r="CT73" i="60"/>
  <c r="CS73" i="60"/>
  <c r="CR73" i="60"/>
  <c r="CQ73" i="60"/>
  <c r="CP73" i="60"/>
  <c r="DD72" i="60"/>
  <c r="DC72" i="60"/>
  <c r="DB72" i="60"/>
  <c r="DA72" i="60"/>
  <c r="CZ72" i="60"/>
  <c r="CY72" i="60"/>
  <c r="CX72" i="60"/>
  <c r="CW72" i="60"/>
  <c r="CV72" i="60"/>
  <c r="CU72" i="60"/>
  <c r="CT72" i="60"/>
  <c r="CS72" i="60"/>
  <c r="CR72" i="60"/>
  <c r="CQ72" i="60"/>
  <c r="CP72" i="60"/>
  <c r="DD71" i="60"/>
  <c r="DC71" i="60"/>
  <c r="DB71" i="60"/>
  <c r="DA71" i="60"/>
  <c r="CZ71" i="60"/>
  <c r="CY71" i="60"/>
  <c r="CX71" i="60"/>
  <c r="CW71" i="60"/>
  <c r="CV71" i="60"/>
  <c r="CU71" i="60"/>
  <c r="CT71" i="60"/>
  <c r="CS71" i="60"/>
  <c r="CR71" i="60"/>
  <c r="CQ71" i="60"/>
  <c r="CP71" i="60"/>
  <c r="DD70" i="60"/>
  <c r="DC70" i="60"/>
  <c r="DB70" i="60"/>
  <c r="DA70" i="60"/>
  <c r="CZ70" i="60"/>
  <c r="CY70" i="60"/>
  <c r="CX70" i="60"/>
  <c r="CW70" i="60"/>
  <c r="CV70" i="60"/>
  <c r="CU70" i="60"/>
  <c r="CT70" i="60"/>
  <c r="CS70" i="60"/>
  <c r="CR70" i="60"/>
  <c r="CQ70" i="60"/>
  <c r="CP70" i="60"/>
  <c r="DD69" i="60"/>
  <c r="DC69" i="60"/>
  <c r="DB69" i="60"/>
  <c r="DA69" i="60"/>
  <c r="CZ69" i="60"/>
  <c r="CY69" i="60"/>
  <c r="CX69" i="60"/>
  <c r="CW69" i="60"/>
  <c r="CV69" i="60"/>
  <c r="CU69" i="60"/>
  <c r="CT69" i="60"/>
  <c r="CS69" i="60"/>
  <c r="CR69" i="60"/>
  <c r="CQ69" i="60"/>
  <c r="CP69" i="60"/>
  <c r="DD68" i="60"/>
  <c r="DC68" i="60"/>
  <c r="DB68" i="60"/>
  <c r="DA68" i="60"/>
  <c r="CZ68" i="60"/>
  <c r="CY68" i="60"/>
  <c r="CX68" i="60"/>
  <c r="CW68" i="60"/>
  <c r="CV68" i="60"/>
  <c r="CU68" i="60"/>
  <c r="CT68" i="60"/>
  <c r="CS68" i="60"/>
  <c r="CR68" i="60"/>
  <c r="CQ68" i="60"/>
  <c r="CP68" i="60"/>
  <c r="DD67" i="60"/>
  <c r="DC67" i="60"/>
  <c r="DB67" i="60"/>
  <c r="DA67" i="60"/>
  <c r="CZ67" i="60"/>
  <c r="CY67" i="60"/>
  <c r="CX67" i="60"/>
  <c r="CW67" i="60"/>
  <c r="CV67" i="60"/>
  <c r="CU67" i="60"/>
  <c r="CT67" i="60"/>
  <c r="CS67" i="60"/>
  <c r="CR67" i="60"/>
  <c r="CQ67" i="60"/>
  <c r="CP67" i="60"/>
  <c r="DD66" i="60"/>
  <c r="DC66" i="60"/>
  <c r="DB66" i="60"/>
  <c r="DA66" i="60"/>
  <c r="CZ66" i="60"/>
  <c r="CY66" i="60"/>
  <c r="CX66" i="60"/>
  <c r="CW66" i="60"/>
  <c r="CV66" i="60"/>
  <c r="CU66" i="60"/>
  <c r="CT66" i="60"/>
  <c r="CS66" i="60"/>
  <c r="CR66" i="60"/>
  <c r="CQ66" i="60"/>
  <c r="CP66" i="60"/>
  <c r="DD65" i="60"/>
  <c r="DC65" i="60"/>
  <c r="DB65" i="60"/>
  <c r="DA65" i="60"/>
  <c r="CZ65" i="60"/>
  <c r="CY65" i="60"/>
  <c r="CX65" i="60"/>
  <c r="CW65" i="60"/>
  <c r="CV65" i="60"/>
  <c r="CU65" i="60"/>
  <c r="CT65" i="60"/>
  <c r="CS65" i="60"/>
  <c r="CR65" i="60"/>
  <c r="CQ65" i="60"/>
  <c r="CP65" i="60"/>
  <c r="DD64" i="60"/>
  <c r="DC64" i="60"/>
  <c r="DB64" i="60"/>
  <c r="DA64" i="60"/>
  <c r="CZ64" i="60"/>
  <c r="CY64" i="60"/>
  <c r="CX64" i="60"/>
  <c r="CW64" i="60"/>
  <c r="CV64" i="60"/>
  <c r="CU64" i="60"/>
  <c r="CT64" i="60"/>
  <c r="CS64" i="60"/>
  <c r="CR64" i="60"/>
  <c r="CQ64" i="60"/>
  <c r="CP64" i="60"/>
  <c r="DD63" i="60"/>
  <c r="DC63" i="60"/>
  <c r="DB63" i="60"/>
  <c r="DA63" i="60"/>
  <c r="CZ63" i="60"/>
  <c r="CY63" i="60"/>
  <c r="CX63" i="60"/>
  <c r="CW63" i="60"/>
  <c r="CV63" i="60"/>
  <c r="CU63" i="60"/>
  <c r="CT63" i="60"/>
  <c r="CS63" i="60"/>
  <c r="CR63" i="60"/>
  <c r="CQ63" i="60"/>
  <c r="CP63" i="60"/>
  <c r="DD62" i="60"/>
  <c r="DC62" i="60"/>
  <c r="DB62" i="60"/>
  <c r="DA62" i="60"/>
  <c r="CZ62" i="60"/>
  <c r="CY62" i="60"/>
  <c r="CX62" i="60"/>
  <c r="CW62" i="60"/>
  <c r="CV62" i="60"/>
  <c r="CU62" i="60"/>
  <c r="CT62" i="60"/>
  <c r="CS62" i="60"/>
  <c r="CR62" i="60"/>
  <c r="CQ62" i="60"/>
  <c r="CP62" i="60"/>
  <c r="DD61" i="60"/>
  <c r="DC61" i="60"/>
  <c r="DB61" i="60"/>
  <c r="DA61" i="60"/>
  <c r="CZ61" i="60"/>
  <c r="CY61" i="60"/>
  <c r="CX61" i="60"/>
  <c r="CW61" i="60"/>
  <c r="CV61" i="60"/>
  <c r="CU61" i="60"/>
  <c r="CT61" i="60"/>
  <c r="CS61" i="60"/>
  <c r="CR61" i="60"/>
  <c r="CQ61" i="60"/>
  <c r="CP61" i="60"/>
  <c r="DD60" i="60"/>
  <c r="DC60" i="60"/>
  <c r="DB60" i="60"/>
  <c r="DA60" i="60"/>
  <c r="CZ60" i="60"/>
  <c r="CY60" i="60"/>
  <c r="CX60" i="60"/>
  <c r="CW60" i="60"/>
  <c r="CV60" i="60"/>
  <c r="CU60" i="60"/>
  <c r="CT60" i="60"/>
  <c r="CS60" i="60"/>
  <c r="CR60" i="60"/>
  <c r="CQ60" i="60"/>
  <c r="CP60" i="60"/>
  <c r="DD59" i="60"/>
  <c r="DC59" i="60"/>
  <c r="DB59" i="60"/>
  <c r="DA59" i="60"/>
  <c r="CZ59" i="60"/>
  <c r="CY59" i="60"/>
  <c r="CX59" i="60"/>
  <c r="CW59" i="60"/>
  <c r="CV59" i="60"/>
  <c r="CU59" i="60"/>
  <c r="CT59" i="60"/>
  <c r="CS59" i="60"/>
  <c r="CR59" i="60"/>
  <c r="CQ59" i="60"/>
  <c r="CP59" i="60"/>
  <c r="DD58" i="60"/>
  <c r="DC58" i="60"/>
  <c r="DB58" i="60"/>
  <c r="DA58" i="60"/>
  <c r="CZ58" i="60"/>
  <c r="CY58" i="60"/>
  <c r="CX58" i="60"/>
  <c r="CW58" i="60"/>
  <c r="CV58" i="60"/>
  <c r="CU58" i="60"/>
  <c r="CT58" i="60"/>
  <c r="CS58" i="60"/>
  <c r="CR58" i="60"/>
  <c r="CQ58" i="60"/>
  <c r="CP58" i="60"/>
  <c r="DD57" i="60"/>
  <c r="DC57" i="60"/>
  <c r="DB57" i="60"/>
  <c r="DA57" i="60"/>
  <c r="CZ57" i="60"/>
  <c r="CY57" i="60"/>
  <c r="CX57" i="60"/>
  <c r="CW57" i="60"/>
  <c r="CV57" i="60"/>
  <c r="CU57" i="60"/>
  <c r="CT57" i="60"/>
  <c r="CS57" i="60"/>
  <c r="CR57" i="60"/>
  <c r="CQ57" i="60"/>
  <c r="CP57" i="60"/>
  <c r="DD56" i="60"/>
  <c r="DC56" i="60"/>
  <c r="DB56" i="60"/>
  <c r="DA56" i="60"/>
  <c r="CZ56" i="60"/>
  <c r="CY56" i="60"/>
  <c r="CX56" i="60"/>
  <c r="CW56" i="60"/>
  <c r="CV56" i="60"/>
  <c r="CU56" i="60"/>
  <c r="CT56" i="60"/>
  <c r="CS56" i="60"/>
  <c r="CR56" i="60"/>
  <c r="CQ56" i="60"/>
  <c r="CP56" i="60"/>
  <c r="DD55" i="60"/>
  <c r="DC55" i="60"/>
  <c r="DB55" i="60"/>
  <c r="DA55" i="60"/>
  <c r="CZ55" i="60"/>
  <c r="CY55" i="60"/>
  <c r="CX55" i="60"/>
  <c r="CW55" i="60"/>
  <c r="CV55" i="60"/>
  <c r="CU55" i="60"/>
  <c r="CT55" i="60"/>
  <c r="CS55" i="60"/>
  <c r="CR55" i="60"/>
  <c r="CQ55" i="60"/>
  <c r="CP55" i="60"/>
  <c r="DD54" i="60"/>
  <c r="DC54" i="60"/>
  <c r="DB54" i="60"/>
  <c r="DA54" i="60"/>
  <c r="CZ54" i="60"/>
  <c r="CY54" i="60"/>
  <c r="CX54" i="60"/>
  <c r="CW54" i="60"/>
  <c r="CV54" i="60"/>
  <c r="CU54" i="60"/>
  <c r="CT54" i="60"/>
  <c r="CS54" i="60"/>
  <c r="CR54" i="60"/>
  <c r="CQ54" i="60"/>
  <c r="CP54" i="60"/>
  <c r="DD53" i="60"/>
  <c r="DC53" i="60"/>
  <c r="DB53" i="60"/>
  <c r="DA53" i="60"/>
  <c r="CZ53" i="60"/>
  <c r="CY53" i="60"/>
  <c r="CX53" i="60"/>
  <c r="CW53" i="60"/>
  <c r="CV53" i="60"/>
  <c r="CU53" i="60"/>
  <c r="CT53" i="60"/>
  <c r="CS53" i="60"/>
  <c r="CR53" i="60"/>
  <c r="CQ53" i="60"/>
  <c r="CP53" i="60"/>
  <c r="DD52" i="60"/>
  <c r="DC52" i="60"/>
  <c r="DB52" i="60"/>
  <c r="DA52" i="60"/>
  <c r="CZ52" i="60"/>
  <c r="CY52" i="60"/>
  <c r="CX52" i="60"/>
  <c r="CW52" i="60"/>
  <c r="CV52" i="60"/>
  <c r="CU52" i="60"/>
  <c r="CT52" i="60"/>
  <c r="CS52" i="60"/>
  <c r="CR52" i="60"/>
  <c r="CQ52" i="60"/>
  <c r="CP52" i="60"/>
  <c r="DD51" i="60"/>
  <c r="DC51" i="60"/>
  <c r="DB51" i="60"/>
  <c r="DA51" i="60"/>
  <c r="CZ51" i="60"/>
  <c r="CY51" i="60"/>
  <c r="CX51" i="60"/>
  <c r="CW51" i="60"/>
  <c r="CV51" i="60"/>
  <c r="CU51" i="60"/>
  <c r="CT51" i="60"/>
  <c r="CS51" i="60"/>
  <c r="CR51" i="60"/>
  <c r="CQ51" i="60"/>
  <c r="CP51" i="60"/>
  <c r="DD50" i="60"/>
  <c r="DC50" i="60"/>
  <c r="DB50" i="60"/>
  <c r="DA50" i="60"/>
  <c r="CZ50" i="60"/>
  <c r="CY50" i="60"/>
  <c r="CX50" i="60"/>
  <c r="CW50" i="60"/>
  <c r="CV50" i="60"/>
  <c r="CU50" i="60"/>
  <c r="CT50" i="60"/>
  <c r="CS50" i="60"/>
  <c r="CR50" i="60"/>
  <c r="CQ50" i="60"/>
  <c r="CP50" i="60"/>
  <c r="DD49" i="60"/>
  <c r="DC49" i="60"/>
  <c r="DB49" i="60"/>
  <c r="DA49" i="60"/>
  <c r="CZ49" i="60"/>
  <c r="CY49" i="60"/>
  <c r="CX49" i="60"/>
  <c r="CW49" i="60"/>
  <c r="CV49" i="60"/>
  <c r="CU49" i="60"/>
  <c r="CT49" i="60"/>
  <c r="CS49" i="60"/>
  <c r="CR49" i="60"/>
  <c r="CQ49" i="60"/>
  <c r="CP49" i="60"/>
  <c r="DD48" i="60"/>
  <c r="DC48" i="60"/>
  <c r="DB48" i="60"/>
  <c r="DA48" i="60"/>
  <c r="CZ48" i="60"/>
  <c r="CY48" i="60"/>
  <c r="CX48" i="60"/>
  <c r="CW48" i="60"/>
  <c r="CV48" i="60"/>
  <c r="CU48" i="60"/>
  <c r="CT48" i="60"/>
  <c r="CS48" i="60"/>
  <c r="CR48" i="60"/>
  <c r="CQ48" i="60"/>
  <c r="CP48" i="60"/>
  <c r="DD47" i="60"/>
  <c r="DC47" i="60"/>
  <c r="DB47" i="60"/>
  <c r="DA47" i="60"/>
  <c r="CZ47" i="60"/>
  <c r="CY47" i="60"/>
  <c r="CX47" i="60"/>
  <c r="CW47" i="60"/>
  <c r="CV47" i="60"/>
  <c r="CU47" i="60"/>
  <c r="CT47" i="60"/>
  <c r="CS47" i="60"/>
  <c r="CR47" i="60"/>
  <c r="CQ47" i="60"/>
  <c r="CP47" i="60"/>
  <c r="DD46" i="60"/>
  <c r="DC46" i="60"/>
  <c r="DB46" i="60"/>
  <c r="DA46" i="60"/>
  <c r="CZ46" i="60"/>
  <c r="CY46" i="60"/>
  <c r="CX46" i="60"/>
  <c r="CW46" i="60"/>
  <c r="CV46" i="60"/>
  <c r="CU46" i="60"/>
  <c r="CT46" i="60"/>
  <c r="CS46" i="60"/>
  <c r="CR46" i="60"/>
  <c r="CQ46" i="60"/>
  <c r="CP46" i="60"/>
  <c r="DD45" i="60"/>
  <c r="DC45" i="60"/>
  <c r="DB45" i="60"/>
  <c r="DA45" i="60"/>
  <c r="CZ45" i="60"/>
  <c r="CY45" i="60"/>
  <c r="CX45" i="60"/>
  <c r="CW45" i="60"/>
  <c r="CV45" i="60"/>
  <c r="CU45" i="60"/>
  <c r="CT45" i="60"/>
  <c r="CS45" i="60"/>
  <c r="CR45" i="60"/>
  <c r="CQ45" i="60"/>
  <c r="CP45" i="60"/>
  <c r="DD44" i="60"/>
  <c r="DC44" i="60"/>
  <c r="DB44" i="60"/>
  <c r="DA44" i="60"/>
  <c r="CZ44" i="60"/>
  <c r="CY44" i="60"/>
  <c r="CX44" i="60"/>
  <c r="CW44" i="60"/>
  <c r="CV44" i="60"/>
  <c r="CU44" i="60"/>
  <c r="CT44" i="60"/>
  <c r="CS44" i="60"/>
  <c r="CR44" i="60"/>
  <c r="CQ44" i="60"/>
  <c r="CP44" i="60"/>
  <c r="DD43" i="60"/>
  <c r="DC43" i="60"/>
  <c r="DB43" i="60"/>
  <c r="DA43" i="60"/>
  <c r="CZ43" i="60"/>
  <c r="CY43" i="60"/>
  <c r="CX43" i="60"/>
  <c r="CW43" i="60"/>
  <c r="CV43" i="60"/>
  <c r="CU43" i="60"/>
  <c r="CT43" i="60"/>
  <c r="CS43" i="60"/>
  <c r="CR43" i="60"/>
  <c r="CQ43" i="60"/>
  <c r="CP43" i="60"/>
  <c r="DD42" i="60"/>
  <c r="DC42" i="60"/>
  <c r="DB42" i="60"/>
  <c r="DA42" i="60"/>
  <c r="CZ42" i="60"/>
  <c r="CY42" i="60"/>
  <c r="CX42" i="60"/>
  <c r="CW42" i="60"/>
  <c r="CV42" i="60"/>
  <c r="CU42" i="60"/>
  <c r="CT42" i="60"/>
  <c r="CS42" i="60"/>
  <c r="CR42" i="60"/>
  <c r="CQ42" i="60"/>
  <c r="CP42" i="60"/>
  <c r="DD41" i="60"/>
  <c r="DC41" i="60"/>
  <c r="DB41" i="60"/>
  <c r="DA41" i="60"/>
  <c r="CZ41" i="60"/>
  <c r="CY41" i="60"/>
  <c r="CX41" i="60"/>
  <c r="CW41" i="60"/>
  <c r="CV41" i="60"/>
  <c r="CU41" i="60"/>
  <c r="CT41" i="60"/>
  <c r="CS41" i="60"/>
  <c r="CR41" i="60"/>
  <c r="CQ41" i="60"/>
  <c r="CP41" i="60"/>
  <c r="DD40" i="60"/>
  <c r="DC40" i="60"/>
  <c r="DB40" i="60"/>
  <c r="DA40" i="60"/>
  <c r="CZ40" i="60"/>
  <c r="CY40" i="60"/>
  <c r="CX40" i="60"/>
  <c r="CW40" i="60"/>
  <c r="CV40" i="60"/>
  <c r="CU40" i="60"/>
  <c r="CT40" i="60"/>
  <c r="CS40" i="60"/>
  <c r="CR40" i="60"/>
  <c r="CQ40" i="60"/>
  <c r="CP40" i="60"/>
  <c r="DD39" i="60"/>
  <c r="DC39" i="60"/>
  <c r="DB39" i="60"/>
  <c r="DA39" i="60"/>
  <c r="CZ39" i="60"/>
  <c r="CY39" i="60"/>
  <c r="CX39" i="60"/>
  <c r="CW39" i="60"/>
  <c r="CV39" i="60"/>
  <c r="CU39" i="60"/>
  <c r="CT39" i="60"/>
  <c r="CS39" i="60"/>
  <c r="CR39" i="60"/>
  <c r="CQ39" i="60"/>
  <c r="CP39" i="60"/>
  <c r="DD38" i="60"/>
  <c r="DC38" i="60"/>
  <c r="DB38" i="60"/>
  <c r="DA38" i="60"/>
  <c r="CZ38" i="60"/>
  <c r="CY38" i="60"/>
  <c r="CX38" i="60"/>
  <c r="CW38" i="60"/>
  <c r="CV38" i="60"/>
  <c r="CU38" i="60"/>
  <c r="CT38" i="60"/>
  <c r="CS38" i="60"/>
  <c r="CR38" i="60"/>
  <c r="CQ38" i="60"/>
  <c r="CP38" i="60"/>
  <c r="DD37" i="60"/>
  <c r="DC37" i="60"/>
  <c r="DB37" i="60"/>
  <c r="DA37" i="60"/>
  <c r="CZ37" i="60"/>
  <c r="CY37" i="60"/>
  <c r="CX37" i="60"/>
  <c r="CW37" i="60"/>
  <c r="CV37" i="60"/>
  <c r="CU37" i="60"/>
  <c r="CT37" i="60"/>
  <c r="CS37" i="60"/>
  <c r="CR37" i="60"/>
  <c r="CQ37" i="60"/>
  <c r="CP37" i="60"/>
  <c r="DD36" i="60"/>
  <c r="DC36" i="60"/>
  <c r="DB36" i="60"/>
  <c r="DA36" i="60"/>
  <c r="CZ36" i="60"/>
  <c r="CY36" i="60"/>
  <c r="CX36" i="60"/>
  <c r="CW36" i="60"/>
  <c r="CV36" i="60"/>
  <c r="CU36" i="60"/>
  <c r="CT36" i="60"/>
  <c r="CS36" i="60"/>
  <c r="CR36" i="60"/>
  <c r="CQ36" i="60"/>
  <c r="CP36" i="60"/>
  <c r="DD35" i="60"/>
  <c r="DC35" i="60"/>
  <c r="DB35" i="60"/>
  <c r="DA35" i="60"/>
  <c r="CZ35" i="60"/>
  <c r="CY35" i="60"/>
  <c r="CX35" i="60"/>
  <c r="CW35" i="60"/>
  <c r="CV35" i="60"/>
  <c r="CU35" i="60"/>
  <c r="CT35" i="60"/>
  <c r="CS35" i="60"/>
  <c r="CR35" i="60"/>
  <c r="CQ35" i="60"/>
  <c r="CP35" i="60"/>
  <c r="DD34" i="60"/>
  <c r="DC34" i="60"/>
  <c r="DB34" i="60"/>
  <c r="DA34" i="60"/>
  <c r="CZ34" i="60"/>
  <c r="CY34" i="60"/>
  <c r="CX34" i="60"/>
  <c r="CW34" i="60"/>
  <c r="CV34" i="60"/>
  <c r="CU34" i="60"/>
  <c r="CT34" i="60"/>
  <c r="CS34" i="60"/>
  <c r="CR34" i="60"/>
  <c r="CQ34" i="60"/>
  <c r="CP34" i="60"/>
  <c r="DD33" i="60"/>
  <c r="DC33" i="60"/>
  <c r="DB33" i="60"/>
  <c r="DA33" i="60"/>
  <c r="CZ33" i="60"/>
  <c r="CY33" i="60"/>
  <c r="CX33" i="60"/>
  <c r="CW33" i="60"/>
  <c r="CV33" i="60"/>
  <c r="CU33" i="60"/>
  <c r="CT33" i="60"/>
  <c r="CS33" i="60"/>
  <c r="CR33" i="60"/>
  <c r="CQ33" i="60"/>
  <c r="CP33" i="60"/>
  <c r="DD32" i="60"/>
  <c r="DC32" i="60"/>
  <c r="DB32" i="60"/>
  <c r="DA32" i="60"/>
  <c r="CZ32" i="60"/>
  <c r="CY32" i="60"/>
  <c r="CX32" i="60"/>
  <c r="CW32" i="60"/>
  <c r="CV32" i="60"/>
  <c r="CU32" i="60"/>
  <c r="CT32" i="60"/>
  <c r="CS32" i="60"/>
  <c r="CR32" i="60"/>
  <c r="CQ32" i="60"/>
  <c r="CP32" i="60"/>
  <c r="DD31" i="60"/>
  <c r="DC31" i="60"/>
  <c r="DB31" i="60"/>
  <c r="DA31" i="60"/>
  <c r="CZ31" i="60"/>
  <c r="CY31" i="60"/>
  <c r="CX31" i="60"/>
  <c r="CW31" i="60"/>
  <c r="CV31" i="60"/>
  <c r="CU31" i="60"/>
  <c r="CT31" i="60"/>
  <c r="CS31" i="60"/>
  <c r="CR31" i="60"/>
  <c r="CQ31" i="60"/>
  <c r="CP31" i="60"/>
  <c r="DD30" i="60"/>
  <c r="DC30" i="60"/>
  <c r="DB30" i="60"/>
  <c r="DA30" i="60"/>
  <c r="CZ30" i="60"/>
  <c r="CY30" i="60"/>
  <c r="CX30" i="60"/>
  <c r="CW30" i="60"/>
  <c r="CV30" i="60"/>
  <c r="CU30" i="60"/>
  <c r="CT30" i="60"/>
  <c r="CS30" i="60"/>
  <c r="CR30" i="60"/>
  <c r="CQ30" i="60"/>
  <c r="CP30" i="60"/>
  <c r="DD29" i="60"/>
  <c r="DC29" i="60"/>
  <c r="DB29" i="60"/>
  <c r="DA29" i="60"/>
  <c r="CZ29" i="60"/>
  <c r="CY29" i="60"/>
  <c r="CX29" i="60"/>
  <c r="CW29" i="60"/>
  <c r="CV29" i="60"/>
  <c r="CU29" i="60"/>
  <c r="CT29" i="60"/>
  <c r="CS29" i="60"/>
  <c r="CR29" i="60"/>
  <c r="CQ29" i="60"/>
  <c r="CP29" i="60"/>
  <c r="DD28" i="60"/>
  <c r="DC28" i="60"/>
  <c r="DB28" i="60"/>
  <c r="DA28" i="60"/>
  <c r="CZ28" i="60"/>
  <c r="CY28" i="60"/>
  <c r="CX28" i="60"/>
  <c r="CW28" i="60"/>
  <c r="CV28" i="60"/>
  <c r="CU28" i="60"/>
  <c r="CT28" i="60"/>
  <c r="CS28" i="60"/>
  <c r="CR28" i="60"/>
  <c r="CQ28" i="60"/>
  <c r="CP28" i="60"/>
  <c r="DD27" i="60"/>
  <c r="DC27" i="60"/>
  <c r="DB27" i="60"/>
  <c r="DA27" i="60"/>
  <c r="CZ27" i="60"/>
  <c r="CY27" i="60"/>
  <c r="CX27" i="60"/>
  <c r="CW27" i="60"/>
  <c r="CV27" i="60"/>
  <c r="CU27" i="60"/>
  <c r="CT27" i="60"/>
  <c r="CS27" i="60"/>
  <c r="CR27" i="60"/>
  <c r="CQ27" i="60"/>
  <c r="CP27" i="60"/>
  <c r="DD26" i="60"/>
  <c r="DC26" i="60"/>
  <c r="DB26" i="60"/>
  <c r="DA26" i="60"/>
  <c r="CZ26" i="60"/>
  <c r="CY26" i="60"/>
  <c r="CX26" i="60"/>
  <c r="CW26" i="60"/>
  <c r="CV26" i="60"/>
  <c r="CU26" i="60"/>
  <c r="CT26" i="60"/>
  <c r="CS26" i="60"/>
  <c r="CR26" i="60"/>
  <c r="CQ26" i="60"/>
  <c r="CP26" i="60"/>
  <c r="DD25" i="60"/>
  <c r="DC25" i="60"/>
  <c r="DB25" i="60"/>
  <c r="DA25" i="60"/>
  <c r="CZ25" i="60"/>
  <c r="CY25" i="60"/>
  <c r="CX25" i="60"/>
  <c r="CW25" i="60"/>
  <c r="CV25" i="60"/>
  <c r="CU25" i="60"/>
  <c r="CT25" i="60"/>
  <c r="CS25" i="60"/>
  <c r="CR25" i="60"/>
  <c r="CQ25" i="60"/>
  <c r="CP25" i="60"/>
  <c r="DD24" i="60"/>
  <c r="DC24" i="60"/>
  <c r="DB24" i="60"/>
  <c r="DA24" i="60"/>
  <c r="CZ24" i="60"/>
  <c r="CY24" i="60"/>
  <c r="CX24" i="60"/>
  <c r="CW24" i="60"/>
  <c r="CV24" i="60"/>
  <c r="CU24" i="60"/>
  <c r="CT24" i="60"/>
  <c r="CS24" i="60"/>
  <c r="CR24" i="60"/>
  <c r="CQ24" i="60"/>
  <c r="CP24" i="60"/>
  <c r="DD23" i="60"/>
  <c r="DC23" i="60"/>
  <c r="DB23" i="60"/>
  <c r="DA23" i="60"/>
  <c r="CZ23" i="60"/>
  <c r="CY23" i="60"/>
  <c r="CX23" i="60"/>
  <c r="CW23" i="60"/>
  <c r="CV23" i="60"/>
  <c r="CU23" i="60"/>
  <c r="CT23" i="60"/>
  <c r="CS23" i="60"/>
  <c r="CR23" i="60"/>
  <c r="CQ23" i="60"/>
  <c r="CP23" i="60"/>
  <c r="DD22" i="60"/>
  <c r="DC22" i="60"/>
  <c r="DB22" i="60"/>
  <c r="DA22" i="60"/>
  <c r="CZ22" i="60"/>
  <c r="CY22" i="60"/>
  <c r="CX22" i="60"/>
  <c r="CW22" i="60"/>
  <c r="CV22" i="60"/>
  <c r="CU22" i="60"/>
  <c r="CT22" i="60"/>
  <c r="CS22" i="60"/>
  <c r="CR22" i="60"/>
  <c r="CQ22" i="60"/>
  <c r="CP22" i="60"/>
  <c r="DD21" i="60"/>
  <c r="DC21" i="60"/>
  <c r="DB21" i="60"/>
  <c r="DA21" i="60"/>
  <c r="CZ21" i="60"/>
  <c r="CY21" i="60"/>
  <c r="CX21" i="60"/>
  <c r="CW21" i="60"/>
  <c r="CV21" i="60"/>
  <c r="CU21" i="60"/>
  <c r="CT21" i="60"/>
  <c r="CS21" i="60"/>
  <c r="CR21" i="60"/>
  <c r="CQ21" i="60"/>
  <c r="CP21" i="60"/>
  <c r="DD20" i="60"/>
  <c r="DC20" i="60"/>
  <c r="DB20" i="60"/>
  <c r="DA20" i="60"/>
  <c r="CZ20" i="60"/>
  <c r="CY20" i="60"/>
  <c r="CX20" i="60"/>
  <c r="CW20" i="60"/>
  <c r="CV20" i="60"/>
  <c r="CU20" i="60"/>
  <c r="CT20" i="60"/>
  <c r="CS20" i="60"/>
  <c r="CR20" i="60"/>
  <c r="CQ20" i="60"/>
  <c r="CP20" i="60"/>
  <c r="DD19" i="60"/>
  <c r="DC19" i="60"/>
  <c r="DB19" i="60"/>
  <c r="DA19" i="60"/>
  <c r="CZ19" i="60"/>
  <c r="CY19" i="60"/>
  <c r="CX19" i="60"/>
  <c r="CW19" i="60"/>
  <c r="CV19" i="60"/>
  <c r="CU19" i="60"/>
  <c r="CT19" i="60"/>
  <c r="CS19" i="60"/>
  <c r="CR19" i="60"/>
  <c r="CQ19" i="60"/>
  <c r="CP19" i="60"/>
  <c r="DD18" i="60"/>
  <c r="DC18" i="60"/>
  <c r="DB18" i="60"/>
  <c r="DA18" i="60"/>
  <c r="CZ18" i="60"/>
  <c r="CY18" i="60"/>
  <c r="CX18" i="60"/>
  <c r="CW18" i="60"/>
  <c r="CV18" i="60"/>
  <c r="CU18" i="60"/>
  <c r="CT18" i="60"/>
  <c r="CS18" i="60"/>
  <c r="CR18" i="60"/>
  <c r="CQ18" i="60"/>
  <c r="CP18" i="60"/>
  <c r="DD17" i="60"/>
  <c r="DC17" i="60"/>
  <c r="DB17" i="60"/>
  <c r="DA17" i="60"/>
  <c r="CZ17" i="60"/>
  <c r="CY17" i="60"/>
  <c r="CX17" i="60"/>
  <c r="CW17" i="60"/>
  <c r="CV17" i="60"/>
  <c r="CU17" i="60"/>
  <c r="CT17" i="60"/>
  <c r="CS17" i="60"/>
  <c r="CR17" i="60"/>
  <c r="CQ17" i="60"/>
  <c r="CP17" i="60"/>
  <c r="DD16" i="60"/>
  <c r="DC16" i="60"/>
  <c r="DB16" i="60"/>
  <c r="DA16" i="60"/>
  <c r="CZ16" i="60"/>
  <c r="CY16" i="60"/>
  <c r="CX16" i="60"/>
  <c r="CW16" i="60"/>
  <c r="CV16" i="60"/>
  <c r="CU16" i="60"/>
  <c r="CT16" i="60"/>
  <c r="CS16" i="60"/>
  <c r="CR16" i="60"/>
  <c r="CQ16" i="60"/>
  <c r="CP16" i="60"/>
  <c r="DD15" i="60"/>
  <c r="DC15" i="60"/>
  <c r="DB15" i="60"/>
  <c r="DA15" i="60"/>
  <c r="CZ15" i="60"/>
  <c r="CY15" i="60"/>
  <c r="CX15" i="60"/>
  <c r="CW15" i="60"/>
  <c r="CV15" i="60"/>
  <c r="CU15" i="60"/>
  <c r="CT15" i="60"/>
  <c r="CS15" i="60"/>
  <c r="CR15" i="60"/>
  <c r="CQ15" i="60"/>
  <c r="CP15" i="60"/>
  <c r="DD14" i="60"/>
  <c r="DC14" i="60"/>
  <c r="DB14" i="60"/>
  <c r="DA14" i="60"/>
  <c r="CZ14" i="60"/>
  <c r="CY14" i="60"/>
  <c r="CX14" i="60"/>
  <c r="CW14" i="60"/>
  <c r="CV14" i="60"/>
  <c r="CU14" i="60"/>
  <c r="CT14" i="60"/>
  <c r="CS14" i="60"/>
  <c r="CR14" i="60"/>
  <c r="CQ14" i="60"/>
  <c r="CP14" i="60"/>
  <c r="DD13" i="60"/>
  <c r="DC13" i="60"/>
  <c r="DB13" i="60"/>
  <c r="DA13" i="60"/>
  <c r="CZ13" i="60"/>
  <c r="CY13" i="60"/>
  <c r="CX13" i="60"/>
  <c r="CW13" i="60"/>
  <c r="CV13" i="60"/>
  <c r="CU13" i="60"/>
  <c r="CT13" i="60"/>
  <c r="CS13" i="60"/>
  <c r="CR13" i="60"/>
  <c r="CQ13" i="60"/>
  <c r="CP13" i="60"/>
  <c r="DD12" i="60"/>
  <c r="DC12" i="60"/>
  <c r="DB12" i="60"/>
  <c r="DA12" i="60"/>
  <c r="CZ12" i="60"/>
  <c r="CY12" i="60"/>
  <c r="CX12" i="60"/>
  <c r="CW12" i="60"/>
  <c r="CV12" i="60"/>
  <c r="CU12" i="60"/>
  <c r="CT12" i="60"/>
  <c r="CS12" i="60"/>
  <c r="CR12" i="60"/>
  <c r="CQ12" i="60"/>
  <c r="CP12" i="60"/>
  <c r="DD11" i="60"/>
  <c r="DC11" i="60"/>
  <c r="DB11" i="60"/>
  <c r="DA11" i="60"/>
  <c r="CZ11" i="60"/>
  <c r="CY11" i="60"/>
  <c r="CX11" i="60"/>
  <c r="CW11" i="60"/>
  <c r="CV11" i="60"/>
  <c r="CU11" i="60"/>
  <c r="CT11" i="60"/>
  <c r="CS11" i="60"/>
  <c r="CR11" i="60"/>
  <c r="CQ11" i="60"/>
  <c r="CP11" i="60"/>
  <c r="DD10" i="60"/>
  <c r="DC10" i="60"/>
  <c r="DB10" i="60"/>
  <c r="DA10" i="60"/>
  <c r="CZ10" i="60"/>
  <c r="CY10" i="60"/>
  <c r="CX10" i="60"/>
  <c r="CW10" i="60"/>
  <c r="CV10" i="60"/>
  <c r="CU10" i="60"/>
  <c r="CT10" i="60"/>
  <c r="CS10" i="60"/>
  <c r="CR10" i="60"/>
  <c r="CQ10" i="60"/>
  <c r="CP10" i="60"/>
  <c r="DD9" i="60"/>
  <c r="DC9" i="60"/>
  <c r="DB9" i="60"/>
  <c r="DA9" i="60"/>
  <c r="CZ9" i="60"/>
  <c r="CY9" i="60"/>
  <c r="CX9" i="60"/>
  <c r="CW9" i="60"/>
  <c r="CV9" i="60"/>
  <c r="CU9" i="60"/>
  <c r="CT9" i="60"/>
  <c r="CS9" i="60"/>
  <c r="CR9" i="60"/>
  <c r="CQ9" i="60"/>
  <c r="CP9" i="60"/>
  <c r="DD8" i="60"/>
  <c r="DC8" i="60"/>
  <c r="DB8" i="60"/>
  <c r="DA8" i="60"/>
  <c r="CZ8" i="60"/>
  <c r="CY8" i="60"/>
  <c r="CX8" i="60"/>
  <c r="CW8" i="60"/>
  <c r="CV8" i="60"/>
  <c r="CU8" i="60"/>
  <c r="CT8" i="60"/>
  <c r="CS8" i="60"/>
  <c r="CR8" i="60"/>
  <c r="CQ8" i="60"/>
  <c r="CP8" i="60"/>
  <c r="DD7" i="60"/>
  <c r="DC7" i="60"/>
  <c r="DB7" i="60"/>
  <c r="DA7" i="60"/>
  <c r="CZ7" i="60"/>
  <c r="CY7" i="60"/>
  <c r="CX7" i="60"/>
  <c r="CW7" i="60"/>
  <c r="CV7" i="60"/>
  <c r="CU7" i="60"/>
  <c r="CT7" i="60"/>
  <c r="CS7" i="60"/>
  <c r="CR7" i="60"/>
  <c r="CQ7" i="60"/>
  <c r="CP7" i="60"/>
  <c r="DD6" i="60"/>
  <c r="DC6" i="60"/>
  <c r="DB6" i="60"/>
  <c r="DA6" i="60"/>
  <c r="CZ6" i="60"/>
  <c r="CY6" i="60"/>
  <c r="CX6" i="60"/>
  <c r="CW6" i="60"/>
  <c r="CV6" i="60"/>
  <c r="CU6" i="60"/>
  <c r="CT6" i="60"/>
  <c r="CS6" i="60"/>
  <c r="CR6" i="60"/>
  <c r="CQ6" i="60"/>
  <c r="CP6" i="60"/>
  <c r="DD5" i="60"/>
  <c r="DC5" i="60"/>
  <c r="DB5" i="60"/>
  <c r="DA5" i="60"/>
  <c r="CZ5" i="60"/>
  <c r="CY5" i="60"/>
  <c r="CX5" i="60"/>
  <c r="CW5" i="60"/>
  <c r="CV5" i="60"/>
  <c r="CU5" i="60"/>
  <c r="CT5" i="60"/>
  <c r="CS5" i="60"/>
  <c r="CR5" i="60"/>
  <c r="CQ5" i="60"/>
  <c r="CP5" i="60"/>
  <c r="DD4" i="60"/>
  <c r="DC4" i="60"/>
  <c r="DB4" i="60"/>
  <c r="DA4" i="60"/>
  <c r="CZ4" i="60"/>
  <c r="CY4" i="60"/>
  <c r="CX4" i="60"/>
  <c r="CW4" i="60"/>
  <c r="CV4" i="60"/>
  <c r="CU4" i="60"/>
  <c r="CT4" i="60"/>
  <c r="CS4" i="60"/>
  <c r="CR4" i="60"/>
  <c r="CQ4" i="60"/>
  <c r="CP4" i="60"/>
  <c r="CN129" i="60"/>
  <c r="CN128" i="60"/>
  <c r="CN127" i="60"/>
  <c r="CN126" i="60"/>
  <c r="CN125" i="60"/>
  <c r="CN124" i="60"/>
  <c r="CN123" i="60"/>
  <c r="CN122" i="60"/>
  <c r="CN121" i="60"/>
  <c r="CN120" i="60"/>
  <c r="CN119" i="60"/>
  <c r="CN118" i="60"/>
  <c r="CN117" i="60"/>
  <c r="CN116" i="60"/>
  <c r="CN115" i="60"/>
  <c r="CN114" i="60"/>
  <c r="CN113" i="60"/>
  <c r="CN112" i="60"/>
  <c r="CN111" i="60"/>
  <c r="CN110" i="60"/>
  <c r="CN109" i="60"/>
  <c r="CN108" i="60"/>
  <c r="CN107" i="60"/>
  <c r="CN106" i="60"/>
  <c r="CN105" i="60"/>
  <c r="CN104" i="60"/>
  <c r="CN103" i="60"/>
  <c r="CN102" i="60"/>
  <c r="CN101" i="60"/>
  <c r="CN100" i="60"/>
  <c r="CN99" i="60"/>
  <c r="CN98" i="60"/>
  <c r="CN97" i="60"/>
  <c r="CN96" i="60"/>
  <c r="CN95" i="60"/>
  <c r="CN94" i="60"/>
  <c r="CN93" i="60"/>
  <c r="CN92" i="60"/>
  <c r="CN91" i="60"/>
  <c r="CN90" i="60"/>
  <c r="CN89" i="60"/>
  <c r="CN88" i="60"/>
  <c r="CN87" i="60"/>
  <c r="CN86" i="60"/>
  <c r="CN85" i="60"/>
  <c r="CN84" i="60"/>
  <c r="CN83" i="60"/>
  <c r="CN82" i="60"/>
  <c r="CN81" i="60"/>
  <c r="CN80" i="60"/>
  <c r="CN79" i="60"/>
  <c r="CN78" i="60"/>
  <c r="CN77" i="60"/>
  <c r="CN76" i="60"/>
  <c r="CN75" i="60"/>
  <c r="CN74" i="60"/>
  <c r="CN73" i="60"/>
  <c r="CN72" i="60"/>
  <c r="CN71" i="60"/>
  <c r="CN70" i="60"/>
  <c r="CN69" i="60"/>
  <c r="CN68" i="60"/>
  <c r="CN67" i="60"/>
  <c r="CN66" i="60"/>
  <c r="CN65" i="60"/>
  <c r="CN64" i="60"/>
  <c r="CN63" i="60"/>
  <c r="CN62" i="60"/>
  <c r="CN61" i="60"/>
  <c r="CN60" i="60"/>
  <c r="CN59" i="60"/>
  <c r="CN58" i="60"/>
  <c r="CN57" i="60"/>
  <c r="CN56" i="60"/>
  <c r="CN55" i="60"/>
  <c r="CN54" i="60"/>
  <c r="CN53" i="60"/>
  <c r="CN52" i="60"/>
  <c r="CN51" i="60"/>
  <c r="CN50" i="60"/>
  <c r="CN49" i="60"/>
  <c r="CN48" i="60"/>
  <c r="CN47" i="60"/>
  <c r="CN46" i="60"/>
  <c r="CN45" i="60"/>
  <c r="CN44" i="60"/>
  <c r="CN43" i="60"/>
  <c r="CN42" i="60"/>
  <c r="CN41" i="60"/>
  <c r="CN40" i="60"/>
  <c r="CN39" i="60"/>
  <c r="CN38" i="60"/>
  <c r="CN37" i="60"/>
  <c r="CN36" i="60"/>
  <c r="CN35" i="60"/>
  <c r="CN34" i="60"/>
  <c r="CN33" i="60"/>
  <c r="CN32" i="60"/>
  <c r="CN31" i="60"/>
  <c r="CN30" i="60"/>
  <c r="CN29" i="60"/>
  <c r="CN28" i="60"/>
  <c r="CN27" i="60"/>
  <c r="CN26" i="60"/>
  <c r="CN25" i="60"/>
  <c r="CN24" i="60"/>
  <c r="CN23" i="60"/>
  <c r="CN22" i="60"/>
  <c r="CN21" i="60"/>
  <c r="CN20" i="60"/>
  <c r="CN19" i="60"/>
  <c r="CN18" i="60"/>
  <c r="CN17" i="60"/>
  <c r="CN16" i="60"/>
  <c r="CN15" i="60"/>
  <c r="CN14" i="60"/>
  <c r="CN13" i="60"/>
  <c r="CN12" i="60"/>
  <c r="CN11" i="60"/>
  <c r="CN10" i="60"/>
  <c r="CN9" i="60"/>
  <c r="CN8" i="60"/>
  <c r="CN7" i="60"/>
  <c r="CN6" i="60"/>
  <c r="CN5" i="60"/>
  <c r="CN4" i="60"/>
  <c r="CM129" i="60"/>
  <c r="CM128" i="60"/>
  <c r="CM127" i="60"/>
  <c r="CM126" i="60"/>
  <c r="CM125" i="60"/>
  <c r="CM124" i="60"/>
  <c r="CM123" i="60"/>
  <c r="CM122" i="60"/>
  <c r="CM121" i="60"/>
  <c r="CM120" i="60"/>
  <c r="CM119" i="60"/>
  <c r="CM118" i="60"/>
  <c r="CM117" i="60"/>
  <c r="CM116" i="60"/>
  <c r="CM115" i="60"/>
  <c r="CM114" i="60"/>
  <c r="CM113" i="60"/>
  <c r="CM112" i="60"/>
  <c r="CM111" i="60"/>
  <c r="CM110" i="60"/>
  <c r="CM109" i="60"/>
  <c r="CM108" i="60"/>
  <c r="CM107" i="60"/>
  <c r="CM106" i="60"/>
  <c r="CM105" i="60"/>
  <c r="CM104" i="60"/>
  <c r="CM103" i="60"/>
  <c r="CM102" i="60"/>
  <c r="CM101" i="60"/>
  <c r="CM100" i="60"/>
  <c r="CM99" i="60"/>
  <c r="CM98" i="60"/>
  <c r="CM97" i="60"/>
  <c r="CM96" i="60"/>
  <c r="CM95" i="60"/>
  <c r="CM94" i="60"/>
  <c r="CM93" i="60"/>
  <c r="CM92" i="60"/>
  <c r="CM91" i="60"/>
  <c r="CM90" i="60"/>
  <c r="CM89" i="60"/>
  <c r="CM88" i="60"/>
  <c r="CM87" i="60"/>
  <c r="CM86" i="60"/>
  <c r="CM85" i="60"/>
  <c r="CM84" i="60"/>
  <c r="CM83" i="60"/>
  <c r="CM82" i="60"/>
  <c r="CM81" i="60"/>
  <c r="CM80" i="60"/>
  <c r="CM79" i="60"/>
  <c r="CM78" i="60"/>
  <c r="CM77" i="60"/>
  <c r="CM76" i="60"/>
  <c r="CM75" i="60"/>
  <c r="CM74" i="60"/>
  <c r="CM73" i="60"/>
  <c r="CM72" i="60"/>
  <c r="CM71" i="60"/>
  <c r="CM70" i="60"/>
  <c r="CM69" i="60"/>
  <c r="CM68" i="60"/>
  <c r="CM67" i="60"/>
  <c r="CM66" i="60"/>
  <c r="CM65" i="60"/>
  <c r="CM64" i="60"/>
  <c r="CM63" i="60"/>
  <c r="CM62" i="60"/>
  <c r="CM61" i="60"/>
  <c r="CM60" i="60"/>
  <c r="CM59" i="60"/>
  <c r="CM58" i="60"/>
  <c r="CM57" i="60"/>
  <c r="CM56" i="60"/>
  <c r="CM55" i="60"/>
  <c r="CM54" i="60"/>
  <c r="CM53" i="60"/>
  <c r="CM52" i="60"/>
  <c r="CM51" i="60"/>
  <c r="CM50" i="60"/>
  <c r="CM49" i="60"/>
  <c r="CM48" i="60"/>
  <c r="CM47" i="60"/>
  <c r="CM46" i="60"/>
  <c r="CM45" i="60"/>
  <c r="CM44" i="60"/>
  <c r="CM43" i="60"/>
  <c r="CM42" i="60"/>
  <c r="CM41" i="60"/>
  <c r="CM40" i="60"/>
  <c r="CM39" i="60"/>
  <c r="CM38" i="60"/>
  <c r="CM37" i="60"/>
  <c r="CM36" i="60"/>
  <c r="CM35" i="60"/>
  <c r="CM34" i="60"/>
  <c r="CM33" i="60"/>
  <c r="CM32" i="60"/>
  <c r="CM31" i="60"/>
  <c r="CM30" i="60"/>
  <c r="CM29" i="60"/>
  <c r="CM28" i="60"/>
  <c r="CM27" i="60"/>
  <c r="CM26" i="60"/>
  <c r="CM25" i="60"/>
  <c r="CM24" i="60"/>
  <c r="CM23" i="60"/>
  <c r="CM22" i="60"/>
  <c r="CM21" i="60"/>
  <c r="CM20" i="60"/>
  <c r="CM19" i="60"/>
  <c r="CM18" i="60"/>
  <c r="CM17" i="60"/>
  <c r="CM16" i="60"/>
  <c r="CM15" i="60"/>
  <c r="CM14" i="60"/>
  <c r="CM13" i="60"/>
  <c r="CM12" i="60"/>
  <c r="CM11" i="60"/>
  <c r="CM10" i="60"/>
  <c r="CM9" i="60"/>
  <c r="CM8" i="60"/>
  <c r="CM7" i="60"/>
  <c r="CM6" i="60"/>
  <c r="CM5" i="60"/>
  <c r="CM4" i="60"/>
  <c r="AG106" i="70" l="1"/>
  <c r="AF106" i="70"/>
  <c r="AE106" i="70"/>
  <c r="AD106" i="70"/>
  <c r="AC106" i="70"/>
  <c r="AB106" i="70"/>
  <c r="AG105" i="70"/>
  <c r="AF105" i="70"/>
  <c r="AE105" i="70"/>
  <c r="AD105" i="70"/>
  <c r="AC105" i="70"/>
  <c r="AB105" i="70"/>
  <c r="AG104" i="70"/>
  <c r="AF104" i="70"/>
  <c r="AE104" i="70"/>
  <c r="AD104" i="70"/>
  <c r="AC104" i="70"/>
  <c r="AB104" i="70"/>
  <c r="AG102" i="70"/>
  <c r="AF102" i="70"/>
  <c r="AE102" i="70"/>
  <c r="AD102" i="70"/>
  <c r="AC102" i="70"/>
  <c r="AB102" i="70"/>
  <c r="AG101" i="70"/>
  <c r="AF101" i="70"/>
  <c r="AE101" i="70"/>
  <c r="AD101" i="70"/>
  <c r="AC101" i="70"/>
  <c r="AB101" i="70"/>
  <c r="AB113" i="70"/>
  <c r="L59" i="70"/>
  <c r="T59" i="70" s="1"/>
  <c r="AC59" i="70" s="1"/>
  <c r="AN59" i="70" s="1"/>
  <c r="M59" i="70"/>
  <c r="U59" i="70" s="1"/>
  <c r="AD59" i="70" s="1"/>
  <c r="AO59" i="70" s="1"/>
  <c r="N59" i="70"/>
  <c r="V59" i="70" s="1"/>
  <c r="AE59" i="70" s="1"/>
  <c r="AP59" i="70" s="1"/>
  <c r="O59" i="70"/>
  <c r="W59" i="70" s="1"/>
  <c r="AF59" i="70" s="1"/>
  <c r="AQ59" i="70" s="1"/>
  <c r="P59" i="70"/>
  <c r="X59" i="70" s="1"/>
  <c r="AG59" i="70" s="1"/>
  <c r="AR59" i="70" s="1"/>
  <c r="K59" i="70"/>
  <c r="S59" i="70" s="1"/>
  <c r="AB59" i="70" s="1"/>
  <c r="AM59" i="70" s="1"/>
  <c r="CB76" i="79" l="1"/>
  <c r="CB74" i="79"/>
  <c r="CB73" i="79"/>
  <c r="CB72" i="79"/>
  <c r="CB70" i="79"/>
  <c r="CB69" i="79"/>
  <c r="CB68" i="79"/>
  <c r="CB66" i="79"/>
  <c r="CB65" i="79"/>
  <c r="CB64" i="79"/>
  <c r="CB62" i="79"/>
  <c r="CB61" i="79"/>
  <c r="CB60" i="79"/>
  <c r="CB58" i="79"/>
  <c r="CB57" i="79"/>
  <c r="CB56" i="79"/>
  <c r="CB54" i="79"/>
  <c r="CB53" i="79"/>
  <c r="CB52" i="79"/>
  <c r="CB50" i="79"/>
  <c r="CB49" i="79"/>
  <c r="CB48" i="79"/>
  <c r="CB46" i="79"/>
  <c r="CB45" i="79"/>
  <c r="CB44" i="79"/>
  <c r="CB42" i="79"/>
  <c r="CB41" i="79"/>
  <c r="CB40" i="79"/>
  <c r="CB38" i="79"/>
  <c r="CB37" i="79"/>
  <c r="CB36" i="79"/>
  <c r="CB34" i="79"/>
  <c r="CB33" i="79"/>
  <c r="CB32" i="79"/>
  <c r="CB30" i="79"/>
  <c r="CB29" i="79"/>
  <c r="CB28" i="79"/>
  <c r="CB26" i="79"/>
  <c r="CB25" i="79"/>
  <c r="CB24" i="79"/>
  <c r="CB22" i="79"/>
  <c r="CB21" i="79"/>
  <c r="CB20" i="79"/>
  <c r="CB18" i="79"/>
  <c r="CB17" i="79"/>
  <c r="CB16" i="79"/>
  <c r="CB14" i="79"/>
  <c r="CB13" i="79"/>
  <c r="CB12" i="79"/>
  <c r="CB10" i="79"/>
  <c r="CB9" i="79"/>
  <c r="CB8" i="79"/>
  <c r="CB6" i="79"/>
  <c r="CB75" i="79"/>
  <c r="CB71" i="79"/>
  <c r="CB67" i="79"/>
  <c r="CB63" i="79"/>
  <c r="CB59" i="79"/>
  <c r="CB55" i="79"/>
  <c r="CB51" i="79"/>
  <c r="CB47" i="79"/>
  <c r="CB43" i="79"/>
  <c r="CB39" i="79"/>
  <c r="CB35" i="79"/>
  <c r="CB31" i="79"/>
  <c r="CB27" i="79"/>
  <c r="CB23" i="79"/>
  <c r="CB19" i="79"/>
  <c r="CB15" i="79"/>
  <c r="CB11" i="79"/>
  <c r="CB7" i="79"/>
  <c r="CB5" i="79"/>
  <c r="AU106" i="70" l="1"/>
  <c r="AU105" i="70"/>
  <c r="AU104" i="70"/>
  <c r="AU102" i="70"/>
  <c r="AU101" i="70"/>
  <c r="AU81" i="70"/>
  <c r="AL111" i="70" l="1"/>
  <c r="AK111" i="70"/>
  <c r="AL110" i="70"/>
  <c r="AK110" i="70"/>
  <c r="AL109" i="70"/>
  <c r="AK109" i="70"/>
  <c r="AL108" i="70"/>
  <c r="AK108" i="70"/>
  <c r="AL107" i="70"/>
  <c r="AK107" i="70"/>
  <c r="AL106" i="70"/>
  <c r="AK106" i="70"/>
  <c r="AL105" i="70"/>
  <c r="AK105" i="70"/>
  <c r="AL104" i="70"/>
  <c r="AK104" i="70"/>
  <c r="AK103" i="70"/>
  <c r="AL102" i="70"/>
  <c r="AK102" i="70"/>
  <c r="AL101" i="70"/>
  <c r="AK101" i="70"/>
  <c r="AL100" i="70"/>
  <c r="AK100" i="70"/>
  <c r="AL99" i="70"/>
  <c r="AK99" i="70"/>
  <c r="AL98" i="70"/>
  <c r="AK98" i="70"/>
  <c r="AL97" i="70"/>
  <c r="AK97" i="70"/>
  <c r="AL96" i="70"/>
  <c r="AK96" i="70"/>
  <c r="AL95" i="70"/>
  <c r="AK95" i="70"/>
  <c r="AL94" i="70"/>
  <c r="AK94" i="70"/>
  <c r="AL93" i="70"/>
  <c r="AK93" i="70"/>
  <c r="AL92" i="70"/>
  <c r="AK92" i="70"/>
  <c r="AK90" i="70"/>
  <c r="D55" i="84" l="1"/>
  <c r="G55" i="84" s="1"/>
  <c r="C55" i="84"/>
  <c r="D55" i="81"/>
  <c r="G55" i="81" s="1"/>
  <c r="C55" i="81"/>
  <c r="F55" i="81" s="1"/>
  <c r="D51" i="84"/>
  <c r="G51" i="84" s="1"/>
  <c r="C51" i="84"/>
  <c r="D51" i="81"/>
  <c r="G51" i="81" s="1"/>
  <c r="C51" i="81"/>
  <c r="F51" i="81" s="1"/>
  <c r="C68" i="84"/>
  <c r="F68" i="84" s="1"/>
  <c r="I68" i="84" s="1"/>
  <c r="C68" i="81"/>
  <c r="D57" i="84"/>
  <c r="G57" i="84" s="1"/>
  <c r="C57" i="84"/>
  <c r="D57" i="81"/>
  <c r="G57" i="81" s="1"/>
  <c r="C57" i="81"/>
  <c r="F57" i="81" s="1"/>
  <c r="D52" i="84"/>
  <c r="G52" i="84" s="1"/>
  <c r="C52" i="84"/>
  <c r="D52" i="81"/>
  <c r="G52" i="81" s="1"/>
  <c r="C52" i="81"/>
  <c r="F52" i="81" s="1"/>
  <c r="D56" i="84"/>
  <c r="G56" i="84" s="1"/>
  <c r="C56" i="84"/>
  <c r="D56" i="81"/>
  <c r="G56" i="81" s="1"/>
  <c r="C56" i="81"/>
  <c r="F56" i="81" s="1"/>
  <c r="D58" i="84"/>
  <c r="G58" i="84" s="1"/>
  <c r="C58" i="84"/>
  <c r="D58" i="81"/>
  <c r="G58" i="81" s="1"/>
  <c r="C58" i="81"/>
  <c r="F58" i="81" s="1"/>
  <c r="D53" i="84"/>
  <c r="G53" i="84" s="1"/>
  <c r="C53" i="84"/>
  <c r="D53" i="81"/>
  <c r="G53" i="81" s="1"/>
  <c r="C53" i="81"/>
  <c r="F53" i="81" s="1"/>
  <c r="C50" i="84"/>
  <c r="C50" i="81"/>
  <c r="F50" i="81" s="1"/>
  <c r="D54" i="84"/>
  <c r="G54" i="84" s="1"/>
  <c r="C54" i="84"/>
  <c r="D54" i="81"/>
  <c r="G54" i="81" s="1"/>
  <c r="C54" i="81"/>
  <c r="F54" i="81" s="1"/>
  <c r="C68" i="80"/>
  <c r="F68" i="80" s="1"/>
  <c r="I68" i="80" s="1"/>
  <c r="F68" i="81"/>
  <c r="I68" i="81" s="1"/>
  <c r="I22" i="81"/>
  <c r="I24" i="81"/>
  <c r="I26" i="81"/>
  <c r="C50" i="80"/>
  <c r="C52" i="80"/>
  <c r="D52" i="80"/>
  <c r="G52" i="80" s="1"/>
  <c r="D54" i="80"/>
  <c r="G54" i="80" s="1"/>
  <c r="C54" i="80"/>
  <c r="C56" i="80"/>
  <c r="D56" i="80"/>
  <c r="G56" i="80" s="1"/>
  <c r="D58" i="80"/>
  <c r="G58" i="80" s="1"/>
  <c r="C58" i="80"/>
  <c r="D19" i="81"/>
  <c r="D22" i="81"/>
  <c r="D24" i="81"/>
  <c r="D26" i="81"/>
  <c r="I21" i="81"/>
  <c r="I23" i="81"/>
  <c r="I25" i="81"/>
  <c r="C51" i="80"/>
  <c r="D51" i="80"/>
  <c r="G51" i="80" s="1"/>
  <c r="D53" i="80"/>
  <c r="G53" i="80" s="1"/>
  <c r="C53" i="80"/>
  <c r="C55" i="80"/>
  <c r="D55" i="80"/>
  <c r="G55" i="80" s="1"/>
  <c r="C57" i="80"/>
  <c r="D57" i="80"/>
  <c r="G57" i="80" s="1"/>
  <c r="D21" i="81"/>
  <c r="D23" i="81"/>
  <c r="D25" i="81"/>
  <c r="C23" i="80"/>
  <c r="D25" i="80"/>
  <c r="C25" i="80"/>
  <c r="D23" i="80"/>
  <c r="C22" i="80"/>
  <c r="C24" i="80"/>
  <c r="C26" i="80"/>
  <c r="C21" i="80"/>
  <c r="D21" i="80"/>
  <c r="D19" i="80"/>
  <c r="D22" i="80"/>
  <c r="D24" i="80"/>
  <c r="D26" i="80"/>
  <c r="AP102" i="70"/>
  <c r="AO102" i="70"/>
  <c r="AR102" i="70"/>
  <c r="AN102" i="70"/>
  <c r="AQ102" i="70"/>
  <c r="AM102" i="70"/>
  <c r="AP105" i="70"/>
  <c r="AO105" i="70"/>
  <c r="AR105" i="70"/>
  <c r="AN105" i="70"/>
  <c r="AQ105" i="70"/>
  <c r="AM105" i="70"/>
  <c r="AR101" i="70"/>
  <c r="AN101" i="70"/>
  <c r="AQ101" i="70"/>
  <c r="AM101" i="70"/>
  <c r="AP101" i="70"/>
  <c r="AO101" i="70"/>
  <c r="AR104" i="70"/>
  <c r="AN104" i="70"/>
  <c r="AQ104" i="70"/>
  <c r="AM104" i="70"/>
  <c r="AP104" i="70"/>
  <c r="AO104" i="70"/>
  <c r="AR106" i="70"/>
  <c r="AN106" i="70"/>
  <c r="AQ106" i="70"/>
  <c r="AM106" i="70"/>
  <c r="AP106" i="70"/>
  <c r="AO106" i="70"/>
  <c r="D77" i="84" l="1"/>
  <c r="G77" i="84" s="1"/>
  <c r="J77" i="84" s="1"/>
  <c r="F53" i="84"/>
  <c r="D82" i="84"/>
  <c r="G82" i="84" s="1"/>
  <c r="J82" i="84" s="1"/>
  <c r="F58" i="84"/>
  <c r="D80" i="84"/>
  <c r="G80" i="84" s="1"/>
  <c r="J80" i="84" s="1"/>
  <c r="F56" i="84"/>
  <c r="F52" i="84"/>
  <c r="D76" i="84"/>
  <c r="G76" i="84" s="1"/>
  <c r="J76" i="84" s="1"/>
  <c r="D81" i="84"/>
  <c r="G81" i="84" s="1"/>
  <c r="J81" i="84" s="1"/>
  <c r="F57" i="84"/>
  <c r="D74" i="84"/>
  <c r="G74" i="84" s="1"/>
  <c r="J74" i="84" s="1"/>
  <c r="D50" i="84"/>
  <c r="G50" i="84" s="1"/>
  <c r="F50" i="84"/>
  <c r="D78" i="84"/>
  <c r="G78" i="84" s="1"/>
  <c r="J78" i="84" s="1"/>
  <c r="F54" i="84"/>
  <c r="F51" i="84"/>
  <c r="D75" i="84"/>
  <c r="G75" i="84" s="1"/>
  <c r="J75" i="84" s="1"/>
  <c r="F55" i="84"/>
  <c r="D79" i="84"/>
  <c r="G79" i="84" s="1"/>
  <c r="J79" i="84" s="1"/>
  <c r="G23" i="81"/>
  <c r="J23" i="81" s="1"/>
  <c r="AL72" i="85"/>
  <c r="D23" i="84"/>
  <c r="G23" i="84" s="1"/>
  <c r="J23" i="84" s="1"/>
  <c r="G19" i="81"/>
  <c r="J19" i="81" s="1"/>
  <c r="N19" i="81" s="1"/>
  <c r="D19" i="84"/>
  <c r="G19" i="84" s="1"/>
  <c r="J19" i="84" s="1"/>
  <c r="AL68" i="85"/>
  <c r="G25" i="81"/>
  <c r="J25" i="81" s="1"/>
  <c r="D25" i="84"/>
  <c r="G25" i="84" s="1"/>
  <c r="J25" i="84" s="1"/>
  <c r="AL74" i="85"/>
  <c r="G21" i="81"/>
  <c r="J21" i="81" s="1"/>
  <c r="N21" i="81" s="1"/>
  <c r="AL70" i="85"/>
  <c r="D21" i="84"/>
  <c r="G21" i="84" s="1"/>
  <c r="J21" i="84" s="1"/>
  <c r="G26" i="81"/>
  <c r="J26" i="81" s="1"/>
  <c r="D26" i="84"/>
  <c r="G26" i="84" s="1"/>
  <c r="J26" i="84" s="1"/>
  <c r="AL75" i="85"/>
  <c r="G24" i="81"/>
  <c r="J24" i="81" s="1"/>
  <c r="D24" i="84"/>
  <c r="G24" i="84" s="1"/>
  <c r="J24" i="84" s="1"/>
  <c r="AL73" i="85"/>
  <c r="G22" i="81"/>
  <c r="J22" i="81" s="1"/>
  <c r="D22" i="84"/>
  <c r="G22" i="84" s="1"/>
  <c r="J22" i="84" s="1"/>
  <c r="AL71" i="85"/>
  <c r="F26" i="80"/>
  <c r="I26" i="80" s="1"/>
  <c r="F24" i="80"/>
  <c r="I24" i="80" s="1"/>
  <c r="G25" i="80"/>
  <c r="J25" i="80" s="1"/>
  <c r="G26" i="80"/>
  <c r="J26" i="80" s="1"/>
  <c r="G21" i="80"/>
  <c r="J21" i="80" s="1"/>
  <c r="F22" i="80"/>
  <c r="I22" i="80" s="1"/>
  <c r="F23" i="80"/>
  <c r="I23" i="80" s="1"/>
  <c r="G22" i="80"/>
  <c r="J22" i="80" s="1"/>
  <c r="F25" i="80"/>
  <c r="I25" i="80" s="1"/>
  <c r="G19" i="80"/>
  <c r="J19" i="80" s="1"/>
  <c r="G24" i="80"/>
  <c r="J24" i="80" s="1"/>
  <c r="F21" i="80"/>
  <c r="I21" i="80" s="1"/>
  <c r="G23" i="80"/>
  <c r="J23" i="80" s="1"/>
  <c r="D81" i="81"/>
  <c r="G81" i="81" s="1"/>
  <c r="J81" i="81" s="1"/>
  <c r="D79" i="80"/>
  <c r="G79" i="80" s="1"/>
  <c r="J79" i="80" s="1"/>
  <c r="F55" i="80"/>
  <c r="D82" i="81"/>
  <c r="G82" i="81" s="1"/>
  <c r="J82" i="81" s="1"/>
  <c r="D80" i="81"/>
  <c r="G80" i="81" s="1"/>
  <c r="J80" i="81" s="1"/>
  <c r="D74" i="81"/>
  <c r="G74" i="81" s="1"/>
  <c r="J74" i="81" s="1"/>
  <c r="D50" i="81"/>
  <c r="G50" i="81" s="1"/>
  <c r="AK73" i="82"/>
  <c r="AL72" i="82"/>
  <c r="D75" i="81"/>
  <c r="G75" i="81" s="1"/>
  <c r="J75" i="81" s="1"/>
  <c r="AK74" i="82"/>
  <c r="AK70" i="82"/>
  <c r="AL73" i="82"/>
  <c r="AL68" i="82"/>
  <c r="D78" i="80"/>
  <c r="G78" i="80" s="1"/>
  <c r="J78" i="80" s="1"/>
  <c r="F54" i="80"/>
  <c r="D76" i="80"/>
  <c r="G76" i="80" s="1"/>
  <c r="J76" i="80" s="1"/>
  <c r="F52" i="80"/>
  <c r="AK75" i="82"/>
  <c r="AK71" i="82"/>
  <c r="D79" i="81"/>
  <c r="G79" i="81" s="1"/>
  <c r="J79" i="81" s="1"/>
  <c r="D77" i="81"/>
  <c r="G77" i="81" s="1"/>
  <c r="J77" i="81" s="1"/>
  <c r="D75" i="80"/>
  <c r="G75" i="80" s="1"/>
  <c r="J75" i="80" s="1"/>
  <c r="F51" i="80"/>
  <c r="D78" i="81"/>
  <c r="G78" i="81" s="1"/>
  <c r="J78" i="81" s="1"/>
  <c r="D76" i="81"/>
  <c r="G76" i="81" s="1"/>
  <c r="J76" i="81" s="1"/>
  <c r="AL74" i="82"/>
  <c r="AL70" i="82"/>
  <c r="D81" i="80"/>
  <c r="G81" i="80" s="1"/>
  <c r="J81" i="80" s="1"/>
  <c r="F57" i="80"/>
  <c r="D77" i="80"/>
  <c r="G77" i="80" s="1"/>
  <c r="J77" i="80" s="1"/>
  <c r="F53" i="80"/>
  <c r="AK72" i="82"/>
  <c r="AL75" i="82"/>
  <c r="AL71" i="82"/>
  <c r="D82" i="80"/>
  <c r="G82" i="80" s="1"/>
  <c r="J82" i="80" s="1"/>
  <c r="F58" i="80"/>
  <c r="D80" i="80"/>
  <c r="G80" i="80" s="1"/>
  <c r="J80" i="80" s="1"/>
  <c r="F56" i="80"/>
  <c r="D74" i="80"/>
  <c r="G74" i="80" s="1"/>
  <c r="J74" i="80" s="1"/>
  <c r="D50" i="80"/>
  <c r="G50" i="80" s="1"/>
  <c r="F50" i="80"/>
  <c r="E29" i="68"/>
  <c r="E9" i="83" l="1"/>
  <c r="G9" i="83" s="1"/>
  <c r="H9" i="83" s="1"/>
  <c r="E8" i="83"/>
  <c r="E7" i="83"/>
  <c r="G7" i="83" s="1"/>
  <c r="H7" i="83" s="1"/>
  <c r="N22" i="81"/>
  <c r="O22" i="81" s="1"/>
  <c r="G8" i="83"/>
  <c r="H8" i="83" s="1"/>
  <c r="N19" i="80"/>
  <c r="N21" i="80"/>
  <c r="D7" i="64"/>
  <c r="D6" i="64"/>
  <c r="N22" i="80" l="1"/>
  <c r="E7" i="64"/>
  <c r="E6" i="64"/>
  <c r="M32" i="53"/>
  <c r="N32" i="53" s="1"/>
  <c r="O32" i="53" s="1"/>
  <c r="P32" i="53" s="1"/>
  <c r="Q32" i="53" s="1"/>
  <c r="M28" i="53"/>
  <c r="O22" i="80" l="1"/>
  <c r="F7" i="64"/>
  <c r="AC113" i="70"/>
  <c r="F6" i="64"/>
  <c r="N28" i="53"/>
  <c r="G7" i="64" l="1"/>
  <c r="AD113" i="70"/>
  <c r="G6" i="64"/>
  <c r="O28" i="53"/>
  <c r="H7" i="64" l="1"/>
  <c r="AE113" i="70"/>
  <c r="H6" i="64"/>
  <c r="P28" i="53"/>
  <c r="AF113" i="70" l="1"/>
  <c r="Q28" i="53"/>
  <c r="J7" i="16"/>
  <c r="AG113" i="70" l="1"/>
  <c r="I5" i="16"/>
  <c r="M28" i="17" l="1"/>
  <c r="P28" i="17"/>
  <c r="O28" i="17"/>
  <c r="K28" i="17"/>
  <c r="L28" i="17"/>
  <c r="P12" i="17"/>
  <c r="M12" i="17"/>
  <c r="L12" i="17"/>
  <c r="N12" i="17" l="1"/>
  <c r="K12" i="17"/>
  <c r="O12" i="17"/>
  <c r="N28" i="17"/>
  <c r="S30" i="17"/>
  <c r="AA30" i="17" s="1"/>
  <c r="T30" i="17"/>
  <c r="AB30" i="17" s="1"/>
  <c r="U30" i="17"/>
  <c r="AC30" i="17" s="1"/>
  <c r="V30" i="17"/>
  <c r="AD30" i="17" s="1"/>
  <c r="W30" i="17"/>
  <c r="AE30" i="17" s="1"/>
  <c r="X30" i="17"/>
  <c r="AF30" i="17" s="1"/>
  <c r="S29" i="17"/>
  <c r="AA29" i="17" s="1"/>
  <c r="T29" i="17"/>
  <c r="AB29" i="17" s="1"/>
  <c r="W29" i="17"/>
  <c r="AE29" i="17" s="1"/>
  <c r="AE28" i="17" s="1"/>
  <c r="X29" i="17"/>
  <c r="AF29" i="17" s="1"/>
  <c r="AF28" i="17" s="1"/>
  <c r="S27" i="17"/>
  <c r="AA27" i="17" s="1"/>
  <c r="T27" i="17"/>
  <c r="AB27" i="17" s="1"/>
  <c r="U27" i="17"/>
  <c r="AC27" i="17" s="1"/>
  <c r="V27" i="17"/>
  <c r="AD27" i="17" s="1"/>
  <c r="W27" i="17"/>
  <c r="AE27" i="17" s="1"/>
  <c r="X27" i="17"/>
  <c r="AF27" i="17" s="1"/>
  <c r="S26" i="17"/>
  <c r="AA26" i="17" s="1"/>
  <c r="T26" i="17"/>
  <c r="AB26" i="17" s="1"/>
  <c r="U26" i="17"/>
  <c r="AC26" i="17" s="1"/>
  <c r="V26" i="17"/>
  <c r="AD26" i="17" s="1"/>
  <c r="W26" i="17"/>
  <c r="AE26" i="17" s="1"/>
  <c r="X26" i="17"/>
  <c r="AF26" i="17" s="1"/>
  <c r="S25" i="17"/>
  <c r="AA25" i="17" s="1"/>
  <c r="T25" i="17"/>
  <c r="AB25" i="17" s="1"/>
  <c r="U25" i="17"/>
  <c r="AC25" i="17" s="1"/>
  <c r="V25" i="17"/>
  <c r="AD25" i="17" s="1"/>
  <c r="W25" i="17"/>
  <c r="AE25" i="17" s="1"/>
  <c r="X25" i="17"/>
  <c r="AF25" i="17" s="1"/>
  <c r="AG26" i="17" l="1"/>
  <c r="AB28" i="17"/>
  <c r="AG25" i="17"/>
  <c r="AG27" i="17"/>
  <c r="AA28" i="17"/>
  <c r="AG30" i="17"/>
  <c r="W28" i="17"/>
  <c r="S28" i="17"/>
  <c r="X28" i="17"/>
  <c r="T28" i="17"/>
  <c r="F28" i="17"/>
  <c r="V29" i="17"/>
  <c r="E28" i="17"/>
  <c r="U29" i="17"/>
  <c r="H28" i="17"/>
  <c r="D28" i="17"/>
  <c r="G28" i="17"/>
  <c r="C28" i="17"/>
  <c r="W14" i="17"/>
  <c r="AE14" i="17" s="1"/>
  <c r="W15" i="17"/>
  <c r="AE15" i="17" s="1"/>
  <c r="T16" i="17"/>
  <c r="AB16" i="17" s="1"/>
  <c r="U16" i="17"/>
  <c r="AC16" i="17" s="1"/>
  <c r="W17" i="17"/>
  <c r="AE17" i="17" s="1"/>
  <c r="W18" i="17"/>
  <c r="AE18" i="17" s="1"/>
  <c r="W20" i="17"/>
  <c r="AE20" i="17" s="1"/>
  <c r="U21" i="17"/>
  <c r="AC21" i="17" s="1"/>
  <c r="W21" i="17"/>
  <c r="AE21" i="17" s="1"/>
  <c r="T22" i="17"/>
  <c r="AB22" i="17" s="1"/>
  <c r="U22" i="17"/>
  <c r="AC22" i="17" s="1"/>
  <c r="W23" i="17"/>
  <c r="AE23" i="17" s="1"/>
  <c r="W24" i="17"/>
  <c r="AE24" i="17" s="1"/>
  <c r="V28" i="17" l="1"/>
  <c r="AD29" i="17"/>
  <c r="AD28" i="17" s="1"/>
  <c r="U28" i="17"/>
  <c r="AC29" i="17"/>
  <c r="U24" i="17"/>
  <c r="AC24" i="17" s="1"/>
  <c r="X24" i="17"/>
  <c r="AF24" i="17" s="1"/>
  <c r="S24" i="17"/>
  <c r="AA24" i="17" s="1"/>
  <c r="V24" i="17"/>
  <c r="AD24" i="17" s="1"/>
  <c r="S23" i="17"/>
  <c r="AA23" i="17" s="1"/>
  <c r="X23" i="17"/>
  <c r="AF23" i="17" s="1"/>
  <c r="T23" i="17"/>
  <c r="AB23" i="17" s="1"/>
  <c r="U23" i="17"/>
  <c r="AC23" i="17" s="1"/>
  <c r="X22" i="17"/>
  <c r="AF22" i="17" s="1"/>
  <c r="W22" i="17"/>
  <c r="AE22" i="17" s="1"/>
  <c r="S22" i="17"/>
  <c r="AA22" i="17" s="1"/>
  <c r="V22" i="17"/>
  <c r="AD22" i="17" s="1"/>
  <c r="V21" i="17"/>
  <c r="AD21" i="17" s="1"/>
  <c r="X21" i="17"/>
  <c r="AF21" i="17" s="1"/>
  <c r="T21" i="17"/>
  <c r="AB21" i="17" s="1"/>
  <c r="S21" i="17"/>
  <c r="AA21" i="17" s="1"/>
  <c r="U20" i="17"/>
  <c r="AC20" i="17" s="1"/>
  <c r="X20" i="17"/>
  <c r="AF20" i="17" s="1"/>
  <c r="S20" i="17"/>
  <c r="AA20" i="17" s="1"/>
  <c r="V20" i="17"/>
  <c r="AD20" i="17" s="1"/>
  <c r="X19" i="17"/>
  <c r="AF19" i="17" s="1"/>
  <c r="T19" i="17"/>
  <c r="AB19" i="17" s="1"/>
  <c r="W19" i="17"/>
  <c r="AE19" i="17" s="1"/>
  <c r="S19" i="17"/>
  <c r="AA19" i="17" s="1"/>
  <c r="V19" i="17"/>
  <c r="AD19" i="17" s="1"/>
  <c r="U19" i="17"/>
  <c r="AC19" i="17" s="1"/>
  <c r="V18" i="17"/>
  <c r="AD18" i="17" s="1"/>
  <c r="U18" i="17"/>
  <c r="AC18" i="17" s="1"/>
  <c r="S18" i="17"/>
  <c r="AA18" i="17" s="1"/>
  <c r="X18" i="17"/>
  <c r="AF18" i="17" s="1"/>
  <c r="T18" i="17"/>
  <c r="AB18" i="17" s="1"/>
  <c r="V17" i="17"/>
  <c r="AD17" i="17" s="1"/>
  <c r="X17" i="17"/>
  <c r="AF17" i="17" s="1"/>
  <c r="T17" i="17"/>
  <c r="AB17" i="17" s="1"/>
  <c r="S17" i="17"/>
  <c r="AA17" i="17" s="1"/>
  <c r="X16" i="17"/>
  <c r="AF16" i="17" s="1"/>
  <c r="W16" i="17"/>
  <c r="AE16" i="17" s="1"/>
  <c r="S16" i="17"/>
  <c r="AA16" i="17" s="1"/>
  <c r="V16" i="17"/>
  <c r="AD16" i="17" s="1"/>
  <c r="S15" i="17"/>
  <c r="AA15" i="17" s="1"/>
  <c r="X15" i="17"/>
  <c r="AF15" i="17" s="1"/>
  <c r="V15" i="17"/>
  <c r="AD15" i="17" s="1"/>
  <c r="U15" i="17"/>
  <c r="AC15" i="17" s="1"/>
  <c r="V14" i="17"/>
  <c r="AD14" i="17" s="1"/>
  <c r="U14" i="17"/>
  <c r="AC14" i="17" s="1"/>
  <c r="X14" i="17"/>
  <c r="AF14" i="17" s="1"/>
  <c r="T14" i="17"/>
  <c r="AB14" i="17" s="1"/>
  <c r="V13" i="17"/>
  <c r="AD13" i="17" s="1"/>
  <c r="U13" i="17"/>
  <c r="AC13" i="17" s="1"/>
  <c r="X13" i="17"/>
  <c r="AF13" i="17" s="1"/>
  <c r="T13" i="17"/>
  <c r="AB13" i="17" s="1"/>
  <c r="W13" i="17"/>
  <c r="AE13" i="17" s="1"/>
  <c r="AF12" i="17" l="1"/>
  <c r="AG18" i="17"/>
  <c r="AG21" i="17"/>
  <c r="AG22" i="17"/>
  <c r="AG16" i="17"/>
  <c r="AC28" i="17"/>
  <c r="AG28" i="17" s="1"/>
  <c r="AG29" i="17"/>
  <c r="AE12" i="17"/>
  <c r="AG19" i="17"/>
  <c r="T7" i="17"/>
  <c r="X7" i="17"/>
  <c r="S7" i="17"/>
  <c r="U7" i="17"/>
  <c r="W12" i="17"/>
  <c r="W7" i="17"/>
  <c r="V7" i="17"/>
  <c r="K9" i="17"/>
  <c r="S9" i="17"/>
  <c r="AA9" i="17" s="1"/>
  <c r="M8" i="17"/>
  <c r="U8" i="17"/>
  <c r="N9" i="17"/>
  <c r="V9" i="17"/>
  <c r="AD9" i="17" s="1"/>
  <c r="N10" i="17"/>
  <c r="V10" i="17"/>
  <c r="P8" i="17"/>
  <c r="X8" i="17"/>
  <c r="AF8" i="17" s="1"/>
  <c r="P10" i="17"/>
  <c r="X10" i="17"/>
  <c r="M10" i="17"/>
  <c r="U10" i="17"/>
  <c r="AC10" i="17" s="1"/>
  <c r="X12" i="17"/>
  <c r="N8" i="17"/>
  <c r="V8" i="17"/>
  <c r="O9" i="17"/>
  <c r="W9" i="17"/>
  <c r="AE9" i="17" s="1"/>
  <c r="L8" i="17"/>
  <c r="T8" i="17"/>
  <c r="O8" i="17"/>
  <c r="W8" i="17"/>
  <c r="AE8" i="17" s="1"/>
  <c r="L10" i="17"/>
  <c r="T10" i="17"/>
  <c r="O10" i="17"/>
  <c r="W10" i="17"/>
  <c r="AE10" i="17" s="1"/>
  <c r="G12" i="17"/>
  <c r="H12" i="17"/>
  <c r="O7" i="17"/>
  <c r="N7" i="17"/>
  <c r="P7" i="17"/>
  <c r="M7" i="17"/>
  <c r="L7" i="17"/>
  <c r="K7" i="17"/>
  <c r="F6" i="17"/>
  <c r="G6" i="17"/>
  <c r="AD10" i="17" l="1"/>
  <c r="AF10" i="17"/>
  <c r="AC8" i="17"/>
  <c r="AD7" i="17"/>
  <c r="AE7" i="17"/>
  <c r="AB10" i="17"/>
  <c r="AB8" i="17"/>
  <c r="AD8" i="17"/>
  <c r="AC7" i="17"/>
  <c r="AF7" i="17"/>
  <c r="AB7" i="17"/>
  <c r="E6" i="17"/>
  <c r="H6" i="17"/>
  <c r="H31" i="17" s="1"/>
  <c r="H32" i="17" s="1"/>
  <c r="D6" i="17"/>
  <c r="P11" i="17"/>
  <c r="X11" i="17"/>
  <c r="L9" i="17"/>
  <c r="T9" i="17"/>
  <c r="O11" i="17"/>
  <c r="O6" i="17" s="1"/>
  <c r="W11" i="17"/>
  <c r="M11" i="17"/>
  <c r="U11" i="17"/>
  <c r="AC11" i="17" s="1"/>
  <c r="M9" i="17"/>
  <c r="U9" i="17"/>
  <c r="K11" i="17"/>
  <c r="S11" i="17"/>
  <c r="AA11" i="17" s="1"/>
  <c r="N11" i="17"/>
  <c r="N6" i="17" s="1"/>
  <c r="N31" i="17" s="1"/>
  <c r="N32" i="17" s="1"/>
  <c r="V11" i="17"/>
  <c r="P9" i="17"/>
  <c r="X9" i="17"/>
  <c r="AF9" i="17" s="1"/>
  <c r="L11" i="17"/>
  <c r="T11" i="17"/>
  <c r="G31" i="17"/>
  <c r="G32" i="17" s="1"/>
  <c r="T20" i="17"/>
  <c r="AB20" i="17" s="1"/>
  <c r="AG20" i="17" s="1"/>
  <c r="T24" i="17"/>
  <c r="AB24" i="17" s="1"/>
  <c r="AG24" i="17" s="1"/>
  <c r="S13" i="17"/>
  <c r="AA13" i="17" s="1"/>
  <c r="S14" i="17"/>
  <c r="AA14" i="17" s="1"/>
  <c r="AG14" i="17" s="1"/>
  <c r="AB9" i="17" l="1"/>
  <c r="M6" i="17"/>
  <c r="M31" i="17" s="1"/>
  <c r="M32" i="17" s="1"/>
  <c r="AA12" i="17"/>
  <c r="AG13" i="17"/>
  <c r="AB11" i="17"/>
  <c r="AB6" i="17" s="1"/>
  <c r="V6" i="17"/>
  <c r="AD11" i="17"/>
  <c r="AD6" i="17" s="1"/>
  <c r="AC9" i="17"/>
  <c r="AG9" i="17" s="1"/>
  <c r="W6" i="17"/>
  <c r="W31" i="17" s="1"/>
  <c r="W32" i="17" s="1"/>
  <c r="G37" i="17" s="1"/>
  <c r="AE11" i="17"/>
  <c r="AE6" i="17" s="1"/>
  <c r="AE31" i="17" s="1"/>
  <c r="AF11" i="17"/>
  <c r="AF6" i="17" s="1"/>
  <c r="AF31" i="17" s="1"/>
  <c r="AG7" i="17"/>
  <c r="P6" i="17"/>
  <c r="U6" i="17"/>
  <c r="X6" i="17"/>
  <c r="X31" i="17" s="1"/>
  <c r="T6" i="17"/>
  <c r="L6" i="17"/>
  <c r="L31" i="17" s="1"/>
  <c r="L32" i="17" s="1"/>
  <c r="S8" i="17"/>
  <c r="C6" i="17"/>
  <c r="O31" i="17"/>
  <c r="O32" i="17" s="1"/>
  <c r="P31" i="17"/>
  <c r="P32" i="17" s="1"/>
  <c r="D12" i="17"/>
  <c r="D31" i="17" s="1"/>
  <c r="D32" i="17" s="1"/>
  <c r="T15" i="17"/>
  <c r="G36" i="17"/>
  <c r="E12" i="17"/>
  <c r="E31" i="17" s="1"/>
  <c r="E32" i="17" s="1"/>
  <c r="U17" i="17"/>
  <c r="S12" i="17"/>
  <c r="K10" i="17"/>
  <c r="S10" i="17"/>
  <c r="AA10" i="17" s="1"/>
  <c r="AG10" i="17" s="1"/>
  <c r="F12" i="17"/>
  <c r="F31" i="17" s="1"/>
  <c r="F32" i="17" s="1"/>
  <c r="V23" i="17"/>
  <c r="C12" i="17"/>
  <c r="K8" i="17"/>
  <c r="AC6" i="17" l="1"/>
  <c r="U12" i="17"/>
  <c r="U31" i="17" s="1"/>
  <c r="AC17" i="17"/>
  <c r="AG11" i="17"/>
  <c r="T12" i="17"/>
  <c r="T31" i="17" s="1"/>
  <c r="T32" i="17" s="1"/>
  <c r="D37" i="17" s="1"/>
  <c r="AB15" i="17"/>
  <c r="AA8" i="17"/>
  <c r="V12" i="17"/>
  <c r="V31" i="17" s="1"/>
  <c r="V32" i="17" s="1"/>
  <c r="F37" i="17" s="1"/>
  <c r="AD23" i="17"/>
  <c r="X32" i="17"/>
  <c r="H37" i="17" s="1"/>
  <c r="H36" i="17"/>
  <c r="K6" i="17"/>
  <c r="K31" i="17" s="1"/>
  <c r="K32" i="17" s="1"/>
  <c r="S6" i="17"/>
  <c r="S31" i="17" s="1"/>
  <c r="U32" i="17"/>
  <c r="E37" i="17" s="1"/>
  <c r="E36" i="17"/>
  <c r="C31" i="17"/>
  <c r="C32" i="17" s="1"/>
  <c r="F36" i="17" l="1"/>
  <c r="AD12" i="17"/>
  <c r="AD31" i="17" s="1"/>
  <c r="AG23" i="17"/>
  <c r="AG8" i="17"/>
  <c r="AA6" i="17"/>
  <c r="AC31" i="17"/>
  <c r="AG15" i="17"/>
  <c r="AB12" i="17"/>
  <c r="AC12" i="17"/>
  <c r="AG17" i="17"/>
  <c r="D36" i="17"/>
  <c r="S32" i="17"/>
  <c r="C37" i="17" s="1"/>
  <c r="C36" i="17"/>
  <c r="AA31" i="17" l="1"/>
  <c r="AG6" i="17"/>
  <c r="AG12" i="17"/>
  <c r="AB31" i="17"/>
  <c r="C40" i="17"/>
  <c r="F24" i="77" s="1"/>
  <c r="E40" i="17"/>
  <c r="H24" i="77" s="1"/>
  <c r="AG31" i="17" l="1"/>
  <c r="H24" i="67"/>
  <c r="H24" i="69" s="1"/>
  <c r="F24" i="67"/>
  <c r="F24" i="69" s="1"/>
  <c r="E20" i="24"/>
  <c r="E6" i="37"/>
  <c r="AI25" i="17" l="1"/>
  <c r="AI30" i="17"/>
  <c r="AI26" i="17"/>
  <c r="AI27" i="17"/>
  <c r="AI18" i="17"/>
  <c r="AI22" i="17"/>
  <c r="AI21" i="17"/>
  <c r="AI19" i="17"/>
  <c r="AI16" i="17"/>
  <c r="AI29" i="17"/>
  <c r="AI14" i="17"/>
  <c r="AI20" i="17"/>
  <c r="AI24" i="17"/>
  <c r="AI9" i="17"/>
  <c r="AI13" i="17"/>
  <c r="AI10" i="17"/>
  <c r="AI7" i="17"/>
  <c r="AI11" i="17"/>
  <c r="AI8" i="17"/>
  <c r="AI15" i="17"/>
  <c r="AI17" i="17"/>
  <c r="AI23" i="17"/>
  <c r="I79" i="57"/>
  <c r="H79" i="57"/>
  <c r="G79" i="57"/>
  <c r="F79" i="57"/>
  <c r="E79" i="57"/>
  <c r="D79" i="57"/>
  <c r="C14" i="57"/>
  <c r="D14" i="57"/>
  <c r="E14" i="57"/>
  <c r="F14" i="57"/>
  <c r="G14" i="57"/>
  <c r="AH31" i="17" l="1"/>
  <c r="D8" i="24" s="1"/>
  <c r="C11" i="57"/>
  <c r="D11" i="57" s="1"/>
  <c r="E11" i="57" s="1"/>
  <c r="F11" i="57" s="1"/>
  <c r="G11" i="57" s="1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F9" i="55"/>
  <c r="F7" i="55"/>
  <c r="F6" i="55"/>
  <c r="F5" i="55"/>
  <c r="F4" i="55"/>
  <c r="F129" i="55" l="1"/>
  <c r="CF6" i="55"/>
  <c r="CB6" i="55"/>
  <c r="BX6" i="55"/>
  <c r="BT6" i="55"/>
  <c r="BP6" i="55"/>
  <c r="BL6" i="55"/>
  <c r="BH6" i="55"/>
  <c r="BD6" i="55"/>
  <c r="AZ6" i="55"/>
  <c r="AV6" i="55"/>
  <c r="AR6" i="55"/>
  <c r="AN6" i="55"/>
  <c r="AJ6" i="55"/>
  <c r="AF6" i="55"/>
  <c r="AB6" i="55"/>
  <c r="X6" i="55"/>
  <c r="T6" i="55"/>
  <c r="P6" i="55"/>
  <c r="L6" i="55"/>
  <c r="H6" i="55"/>
  <c r="CE6" i="55"/>
  <c r="BW6" i="55"/>
  <c r="BO6" i="55"/>
  <c r="BK6" i="55"/>
  <c r="BC6" i="55"/>
  <c r="AY6" i="55"/>
  <c r="AQ6" i="55"/>
  <c r="AE6" i="55"/>
  <c r="W6" i="55"/>
  <c r="S6" i="55"/>
  <c r="K6" i="55"/>
  <c r="CA6" i="55"/>
  <c r="BS6" i="55"/>
  <c r="BG6" i="55"/>
  <c r="AU6" i="55"/>
  <c r="AM6" i="55"/>
  <c r="AI6" i="55"/>
  <c r="AA6" i="55"/>
  <c r="O6" i="55"/>
  <c r="G6" i="55"/>
  <c r="CD6" i="55"/>
  <c r="BZ6" i="55"/>
  <c r="BV6" i="55"/>
  <c r="BR6" i="55"/>
  <c r="BN6" i="55"/>
  <c r="BJ6" i="55"/>
  <c r="BF6" i="55"/>
  <c r="BB6" i="55"/>
  <c r="AX6" i="55"/>
  <c r="AT6" i="55"/>
  <c r="AP6" i="55"/>
  <c r="AL6" i="55"/>
  <c r="AH6" i="55"/>
  <c r="AD6" i="55"/>
  <c r="Z6" i="55"/>
  <c r="V6" i="55"/>
  <c r="R6" i="55"/>
  <c r="N6" i="55"/>
  <c r="J6" i="55"/>
  <c r="CG6" i="55"/>
  <c r="BY6" i="55"/>
  <c r="BQ6" i="55"/>
  <c r="BI6" i="55"/>
  <c r="BE6" i="55"/>
  <c r="AW6" i="55"/>
  <c r="AO6" i="55"/>
  <c r="AG6" i="55"/>
  <c r="Y6" i="55"/>
  <c r="Q6" i="55"/>
  <c r="I6" i="55"/>
  <c r="CC6" i="55"/>
  <c r="BU6" i="55"/>
  <c r="BM6" i="55"/>
  <c r="BA6" i="55"/>
  <c r="AS6" i="55"/>
  <c r="AK6" i="55"/>
  <c r="AC6" i="55"/>
  <c r="U6" i="55"/>
  <c r="M6" i="55"/>
  <c r="J11" i="55"/>
  <c r="K11" i="55"/>
  <c r="I11" i="55"/>
  <c r="M11" i="55"/>
  <c r="H11" i="55"/>
  <c r="L11" i="55"/>
  <c r="G11" i="55"/>
  <c r="J15" i="55"/>
  <c r="L15" i="55"/>
  <c r="G15" i="55"/>
  <c r="K15" i="55"/>
  <c r="I15" i="55"/>
  <c r="M15" i="55"/>
  <c r="H15" i="55"/>
  <c r="J19" i="55"/>
  <c r="M19" i="55"/>
  <c r="H19" i="55"/>
  <c r="L19" i="55"/>
  <c r="G19" i="55"/>
  <c r="K19" i="55"/>
  <c r="I19" i="55"/>
  <c r="J23" i="55"/>
  <c r="L23" i="55"/>
  <c r="G23" i="55"/>
  <c r="K23" i="55"/>
  <c r="I23" i="55"/>
  <c r="M23" i="55"/>
  <c r="H23" i="55"/>
  <c r="K27" i="55"/>
  <c r="G27" i="55"/>
  <c r="J27" i="55"/>
  <c r="H27" i="55"/>
  <c r="M27" i="55"/>
  <c r="L27" i="55"/>
  <c r="I27" i="55"/>
  <c r="K31" i="55"/>
  <c r="G31" i="55"/>
  <c r="J31" i="55"/>
  <c r="L31" i="55"/>
  <c r="I31" i="55"/>
  <c r="H31" i="55"/>
  <c r="M31" i="55"/>
  <c r="K35" i="55"/>
  <c r="G35" i="55"/>
  <c r="J35" i="55"/>
  <c r="H35" i="55"/>
  <c r="M35" i="55"/>
  <c r="L35" i="55"/>
  <c r="I35" i="55"/>
  <c r="L39" i="55"/>
  <c r="H39" i="55"/>
  <c r="K39" i="55"/>
  <c r="G39" i="55"/>
  <c r="J39" i="55"/>
  <c r="M39" i="55"/>
  <c r="I39" i="55"/>
  <c r="CF43" i="55"/>
  <c r="CB43" i="55"/>
  <c r="BX43" i="55"/>
  <c r="BT43" i="55"/>
  <c r="BP43" i="55"/>
  <c r="BL43" i="55"/>
  <c r="BH43" i="55"/>
  <c r="BD43" i="55"/>
  <c r="AZ43" i="55"/>
  <c r="AV43" i="55"/>
  <c r="AR43" i="55"/>
  <c r="AN43" i="55"/>
  <c r="AJ43" i="55"/>
  <c r="AF43" i="55"/>
  <c r="AB43" i="55"/>
  <c r="X43" i="55"/>
  <c r="T43" i="55"/>
  <c r="P43" i="55"/>
  <c r="L43" i="55"/>
  <c r="H43" i="55"/>
  <c r="CE43" i="55"/>
  <c r="CA43" i="55"/>
  <c r="BW43" i="55"/>
  <c r="BS43" i="55"/>
  <c r="BO43" i="55"/>
  <c r="BK43" i="55"/>
  <c r="BG43" i="55"/>
  <c r="BC43" i="55"/>
  <c r="AY43" i="55"/>
  <c r="AU43" i="55"/>
  <c r="AQ43" i="55"/>
  <c r="AM43" i="55"/>
  <c r="AI43" i="55"/>
  <c r="AE43" i="55"/>
  <c r="AA43" i="55"/>
  <c r="W43" i="55"/>
  <c r="S43" i="55"/>
  <c r="O43" i="55"/>
  <c r="K43" i="55"/>
  <c r="G43" i="55"/>
  <c r="CD43" i="55"/>
  <c r="BZ43" i="55"/>
  <c r="BV43" i="55"/>
  <c r="BR43" i="55"/>
  <c r="BN43" i="55"/>
  <c r="BJ43" i="55"/>
  <c r="BF43" i="55"/>
  <c r="BB43" i="55"/>
  <c r="AX43" i="55"/>
  <c r="AT43" i="55"/>
  <c r="AP43" i="55"/>
  <c r="AL43" i="55"/>
  <c r="AH43" i="55"/>
  <c r="AD43" i="55"/>
  <c r="Z43" i="55"/>
  <c r="V43" i="55"/>
  <c r="R43" i="55"/>
  <c r="N43" i="55"/>
  <c r="J43" i="55"/>
  <c r="CG43" i="55"/>
  <c r="CC43" i="55"/>
  <c r="BY43" i="55"/>
  <c r="BU43" i="55"/>
  <c r="BQ43" i="55"/>
  <c r="BM43" i="55"/>
  <c r="BI43" i="55"/>
  <c r="BE43" i="55"/>
  <c r="BA43" i="55"/>
  <c r="AW43" i="55"/>
  <c r="AS43" i="55"/>
  <c r="AO43" i="55"/>
  <c r="AK43" i="55"/>
  <c r="AG43" i="55"/>
  <c r="AC43" i="55"/>
  <c r="Y43" i="55"/>
  <c r="U43" i="55"/>
  <c r="Q43" i="55"/>
  <c r="M43" i="55"/>
  <c r="I43" i="55"/>
  <c r="CF47" i="55"/>
  <c r="CB47" i="55"/>
  <c r="BX47" i="55"/>
  <c r="BT47" i="55"/>
  <c r="BP47" i="55"/>
  <c r="BL47" i="55"/>
  <c r="BH47" i="55"/>
  <c r="BD47" i="55"/>
  <c r="AZ47" i="55"/>
  <c r="AV47" i="55"/>
  <c r="AR47" i="55"/>
  <c r="AN47" i="55"/>
  <c r="AJ47" i="55"/>
  <c r="AF47" i="55"/>
  <c r="AB47" i="55"/>
  <c r="X47" i="55"/>
  <c r="T47" i="55"/>
  <c r="P47" i="55"/>
  <c r="L47" i="55"/>
  <c r="H47" i="55"/>
  <c r="CE47" i="55"/>
  <c r="CA47" i="55"/>
  <c r="BW47" i="55"/>
  <c r="BS47" i="55"/>
  <c r="BO47" i="55"/>
  <c r="BK47" i="55"/>
  <c r="BG47" i="55"/>
  <c r="BC47" i="55"/>
  <c r="AY47" i="55"/>
  <c r="AU47" i="55"/>
  <c r="AQ47" i="55"/>
  <c r="AM47" i="55"/>
  <c r="AI47" i="55"/>
  <c r="AE47" i="55"/>
  <c r="AA47" i="55"/>
  <c r="W47" i="55"/>
  <c r="S47" i="55"/>
  <c r="O47" i="55"/>
  <c r="K47" i="55"/>
  <c r="G47" i="55"/>
  <c r="CD47" i="55"/>
  <c r="BZ47" i="55"/>
  <c r="BV47" i="55"/>
  <c r="BR47" i="55"/>
  <c r="BN47" i="55"/>
  <c r="BJ47" i="55"/>
  <c r="BF47" i="55"/>
  <c r="BB47" i="55"/>
  <c r="AX47" i="55"/>
  <c r="AT47" i="55"/>
  <c r="AP47" i="55"/>
  <c r="AL47" i="55"/>
  <c r="AH47" i="55"/>
  <c r="AD47" i="55"/>
  <c r="Z47" i="55"/>
  <c r="V47" i="55"/>
  <c r="R47" i="55"/>
  <c r="N47" i="55"/>
  <c r="J47" i="55"/>
  <c r="CG47" i="55"/>
  <c r="CC47" i="55"/>
  <c r="BY47" i="55"/>
  <c r="BU47" i="55"/>
  <c r="BQ47" i="55"/>
  <c r="BM47" i="55"/>
  <c r="BI47" i="55"/>
  <c r="BE47" i="55"/>
  <c r="BA47" i="55"/>
  <c r="AW47" i="55"/>
  <c r="AS47" i="55"/>
  <c r="AO47" i="55"/>
  <c r="AK47" i="55"/>
  <c r="AG47" i="55"/>
  <c r="AC47" i="55"/>
  <c r="Y47" i="55"/>
  <c r="U47" i="55"/>
  <c r="Q47" i="55"/>
  <c r="M47" i="55"/>
  <c r="I47" i="55"/>
  <c r="K51" i="55"/>
  <c r="G51" i="55"/>
  <c r="M51" i="55"/>
  <c r="I51" i="55"/>
  <c r="L51" i="55"/>
  <c r="H51" i="55"/>
  <c r="J51" i="55"/>
  <c r="K55" i="55"/>
  <c r="G55" i="55"/>
  <c r="J55" i="55"/>
  <c r="M55" i="55"/>
  <c r="I55" i="55"/>
  <c r="L55" i="55"/>
  <c r="H55" i="55"/>
  <c r="K59" i="55"/>
  <c r="G59" i="55"/>
  <c r="J59" i="55"/>
  <c r="M59" i="55"/>
  <c r="I59" i="55"/>
  <c r="H59" i="55"/>
  <c r="L59" i="55"/>
  <c r="CE63" i="55"/>
  <c r="CA63" i="55"/>
  <c r="BW63" i="55"/>
  <c r="BS63" i="55"/>
  <c r="BO63" i="55"/>
  <c r="BK63" i="55"/>
  <c r="BG63" i="55"/>
  <c r="BC63" i="55"/>
  <c r="AY63" i="55"/>
  <c r="AU63" i="55"/>
  <c r="AQ63" i="55"/>
  <c r="AM63" i="55"/>
  <c r="AI63" i="55"/>
  <c r="AE63" i="55"/>
  <c r="AA63" i="55"/>
  <c r="W63" i="55"/>
  <c r="S63" i="55"/>
  <c r="O63" i="55"/>
  <c r="K63" i="55"/>
  <c r="G63" i="55"/>
  <c r="CD63" i="55"/>
  <c r="BZ63" i="55"/>
  <c r="BV63" i="55"/>
  <c r="BR63" i="55"/>
  <c r="BN63" i="55"/>
  <c r="BJ63" i="55"/>
  <c r="BF63" i="55"/>
  <c r="BB63" i="55"/>
  <c r="AX63" i="55"/>
  <c r="AT63" i="55"/>
  <c r="AP63" i="55"/>
  <c r="AL63" i="55"/>
  <c r="AH63" i="55"/>
  <c r="AD63" i="55"/>
  <c r="Z63" i="55"/>
  <c r="V63" i="55"/>
  <c r="R63" i="55"/>
  <c r="N63" i="55"/>
  <c r="J63" i="55"/>
  <c r="CG63" i="55"/>
  <c r="CC63" i="55"/>
  <c r="BY63" i="55"/>
  <c r="BU63" i="55"/>
  <c r="BQ63" i="55"/>
  <c r="BM63" i="55"/>
  <c r="BI63" i="55"/>
  <c r="BE63" i="55"/>
  <c r="BA63" i="55"/>
  <c r="AW63" i="55"/>
  <c r="AS63" i="55"/>
  <c r="AO63" i="55"/>
  <c r="AK63" i="55"/>
  <c r="AG63" i="55"/>
  <c r="AC63" i="55"/>
  <c r="Y63" i="55"/>
  <c r="U63" i="55"/>
  <c r="Q63" i="55"/>
  <c r="M63" i="55"/>
  <c r="I63" i="55"/>
  <c r="BX63" i="55"/>
  <c r="BH63" i="55"/>
  <c r="AR63" i="55"/>
  <c r="AB63" i="55"/>
  <c r="L63" i="55"/>
  <c r="CB63" i="55"/>
  <c r="BD63" i="55"/>
  <c r="AJ63" i="55"/>
  <c r="P63" i="55"/>
  <c r="BT63" i="55"/>
  <c r="AZ63" i="55"/>
  <c r="AF63" i="55"/>
  <c r="H63" i="55"/>
  <c r="BP63" i="55"/>
  <c r="AV63" i="55"/>
  <c r="X63" i="55"/>
  <c r="CF63" i="55"/>
  <c r="BL63" i="55"/>
  <c r="AN63" i="55"/>
  <c r="T63" i="55"/>
  <c r="K67" i="55"/>
  <c r="G67" i="55"/>
  <c r="J67" i="55"/>
  <c r="M67" i="55"/>
  <c r="I67" i="55"/>
  <c r="H67" i="55"/>
  <c r="L67" i="55"/>
  <c r="CG71" i="55"/>
  <c r="CE71" i="55"/>
  <c r="CF71" i="55"/>
  <c r="CA71" i="55"/>
  <c r="BW71" i="55"/>
  <c r="BS71" i="55"/>
  <c r="BO71" i="55"/>
  <c r="BK71" i="55"/>
  <c r="BG71" i="55"/>
  <c r="BC71" i="55"/>
  <c r="AY71" i="55"/>
  <c r="AU71" i="55"/>
  <c r="AQ71" i="55"/>
  <c r="AM71" i="55"/>
  <c r="AI71" i="55"/>
  <c r="AE71" i="55"/>
  <c r="AA71" i="55"/>
  <c r="W71" i="55"/>
  <c r="S71" i="55"/>
  <c r="O71" i="55"/>
  <c r="K71" i="55"/>
  <c r="G71" i="55"/>
  <c r="CD71" i="55"/>
  <c r="BZ71" i="55"/>
  <c r="BV71" i="55"/>
  <c r="BR71" i="55"/>
  <c r="BN71" i="55"/>
  <c r="BJ71" i="55"/>
  <c r="BF71" i="55"/>
  <c r="BB71" i="55"/>
  <c r="AX71" i="55"/>
  <c r="AT71" i="55"/>
  <c r="AP71" i="55"/>
  <c r="AL71" i="55"/>
  <c r="AH71" i="55"/>
  <c r="AD71" i="55"/>
  <c r="Z71" i="55"/>
  <c r="V71" i="55"/>
  <c r="R71" i="55"/>
  <c r="N71" i="55"/>
  <c r="J71" i="55"/>
  <c r="CC71" i="55"/>
  <c r="BY71" i="55"/>
  <c r="BU71" i="55"/>
  <c r="BQ71" i="55"/>
  <c r="BM71" i="55"/>
  <c r="BI71" i="55"/>
  <c r="BE71" i="55"/>
  <c r="BA71" i="55"/>
  <c r="AW71" i="55"/>
  <c r="AS71" i="55"/>
  <c r="AO71" i="55"/>
  <c r="AK71" i="55"/>
  <c r="AG71" i="55"/>
  <c r="AC71" i="55"/>
  <c r="Y71" i="55"/>
  <c r="U71" i="55"/>
  <c r="Q71" i="55"/>
  <c r="M71" i="55"/>
  <c r="I71" i="55"/>
  <c r="BP71" i="55"/>
  <c r="AZ71" i="55"/>
  <c r="AJ71" i="55"/>
  <c r="T71" i="55"/>
  <c r="BX71" i="55"/>
  <c r="BD71" i="55"/>
  <c r="AF71" i="55"/>
  <c r="L71" i="55"/>
  <c r="BT71" i="55"/>
  <c r="AV71" i="55"/>
  <c r="AB71" i="55"/>
  <c r="H71" i="55"/>
  <c r="BL71" i="55"/>
  <c r="AR71" i="55"/>
  <c r="X71" i="55"/>
  <c r="CB71" i="55"/>
  <c r="BH71" i="55"/>
  <c r="AN71" i="55"/>
  <c r="P71" i="55"/>
  <c r="M75" i="55"/>
  <c r="I75" i="55"/>
  <c r="L75" i="55"/>
  <c r="H75" i="55"/>
  <c r="K75" i="55"/>
  <c r="G75" i="55"/>
  <c r="J75" i="55"/>
  <c r="M79" i="55"/>
  <c r="I79" i="55"/>
  <c r="L79" i="55"/>
  <c r="H79" i="55"/>
  <c r="K79" i="55"/>
  <c r="G79" i="55"/>
  <c r="J79" i="55"/>
  <c r="CG83" i="55"/>
  <c r="CC83" i="55"/>
  <c r="BY83" i="55"/>
  <c r="BU83" i="55"/>
  <c r="BQ83" i="55"/>
  <c r="BM83" i="55"/>
  <c r="BI83" i="55"/>
  <c r="BE83" i="55"/>
  <c r="BA83" i="55"/>
  <c r="AW83" i="55"/>
  <c r="AS83" i="55"/>
  <c r="AO83" i="55"/>
  <c r="AK83" i="55"/>
  <c r="AG83" i="55"/>
  <c r="AC83" i="55"/>
  <c r="Y83" i="55"/>
  <c r="U83" i="55"/>
  <c r="Q83" i="55"/>
  <c r="M83" i="55"/>
  <c r="I83" i="55"/>
  <c r="CF83" i="55"/>
  <c r="CB83" i="55"/>
  <c r="BX83" i="55"/>
  <c r="BT83" i="55"/>
  <c r="BP83" i="55"/>
  <c r="BL83" i="55"/>
  <c r="BH83" i="55"/>
  <c r="BD83" i="55"/>
  <c r="AZ83" i="55"/>
  <c r="AV83" i="55"/>
  <c r="AR83" i="55"/>
  <c r="AN83" i="55"/>
  <c r="AJ83" i="55"/>
  <c r="AF83" i="55"/>
  <c r="AB83" i="55"/>
  <c r="X83" i="55"/>
  <c r="T83" i="55"/>
  <c r="P83" i="55"/>
  <c r="L83" i="55"/>
  <c r="H83" i="55"/>
  <c r="CE83" i="55"/>
  <c r="CA83" i="55"/>
  <c r="BW83" i="55"/>
  <c r="BS83" i="55"/>
  <c r="BO83" i="55"/>
  <c r="BK83" i="55"/>
  <c r="BG83" i="55"/>
  <c r="BC83" i="55"/>
  <c r="AY83" i="55"/>
  <c r="AU83" i="55"/>
  <c r="AQ83" i="55"/>
  <c r="AM83" i="55"/>
  <c r="AI83" i="55"/>
  <c r="AE83" i="55"/>
  <c r="AA83" i="55"/>
  <c r="W83" i="55"/>
  <c r="S83" i="55"/>
  <c r="O83" i="55"/>
  <c r="K83" i="55"/>
  <c r="G83" i="55"/>
  <c r="BZ83" i="55"/>
  <c r="BJ83" i="55"/>
  <c r="AT83" i="55"/>
  <c r="AD83" i="55"/>
  <c r="N83" i="55"/>
  <c r="BV83" i="55"/>
  <c r="BF83" i="55"/>
  <c r="AP83" i="55"/>
  <c r="Z83" i="55"/>
  <c r="J83" i="55"/>
  <c r="BR83" i="55"/>
  <c r="BB83" i="55"/>
  <c r="AL83" i="55"/>
  <c r="V83" i="55"/>
  <c r="CD83" i="55"/>
  <c r="BN83" i="55"/>
  <c r="AX83" i="55"/>
  <c r="AH83" i="55"/>
  <c r="R83" i="55"/>
  <c r="J87" i="55"/>
  <c r="M87" i="55"/>
  <c r="I87" i="55"/>
  <c r="L87" i="55"/>
  <c r="H87" i="55"/>
  <c r="K87" i="55"/>
  <c r="G87" i="55"/>
  <c r="J91" i="55"/>
  <c r="M91" i="55"/>
  <c r="I91" i="55"/>
  <c r="L91" i="55"/>
  <c r="H91" i="55"/>
  <c r="K91" i="55"/>
  <c r="G91" i="55"/>
  <c r="CD95" i="55"/>
  <c r="BZ95" i="55"/>
  <c r="BV95" i="55"/>
  <c r="BR95" i="55"/>
  <c r="BN95" i="55"/>
  <c r="BJ95" i="55"/>
  <c r="BF95" i="55"/>
  <c r="BB95" i="55"/>
  <c r="AX95" i="55"/>
  <c r="AT95" i="55"/>
  <c r="AP95" i="55"/>
  <c r="AL95" i="55"/>
  <c r="AH95" i="55"/>
  <c r="AD95" i="55"/>
  <c r="Z95" i="55"/>
  <c r="V95" i="55"/>
  <c r="R95" i="55"/>
  <c r="N95" i="55"/>
  <c r="J95" i="55"/>
  <c r="CG95" i="55"/>
  <c r="CC95" i="55"/>
  <c r="BY95" i="55"/>
  <c r="BU95" i="55"/>
  <c r="BQ95" i="55"/>
  <c r="BM95" i="55"/>
  <c r="BI95" i="55"/>
  <c r="BE95" i="55"/>
  <c r="BA95" i="55"/>
  <c r="AW95" i="55"/>
  <c r="AS95" i="55"/>
  <c r="AO95" i="55"/>
  <c r="AK95" i="55"/>
  <c r="AG95" i="55"/>
  <c r="AC95" i="55"/>
  <c r="Y95" i="55"/>
  <c r="U95" i="55"/>
  <c r="Q95" i="55"/>
  <c r="M95" i="55"/>
  <c r="I95" i="55"/>
  <c r="CF95" i="55"/>
  <c r="CB95" i="55"/>
  <c r="BX95" i="55"/>
  <c r="BT95" i="55"/>
  <c r="BP95" i="55"/>
  <c r="BL95" i="55"/>
  <c r="BH95" i="55"/>
  <c r="BD95" i="55"/>
  <c r="AZ95" i="55"/>
  <c r="AV95" i="55"/>
  <c r="AR95" i="55"/>
  <c r="AN95" i="55"/>
  <c r="AJ95" i="55"/>
  <c r="AF95" i="55"/>
  <c r="AB95" i="55"/>
  <c r="X95" i="55"/>
  <c r="T95" i="55"/>
  <c r="P95" i="55"/>
  <c r="L95" i="55"/>
  <c r="H95" i="55"/>
  <c r="BW95" i="55"/>
  <c r="BG95" i="55"/>
  <c r="AQ95" i="55"/>
  <c r="AA95" i="55"/>
  <c r="K95" i="55"/>
  <c r="BS95" i="55"/>
  <c r="BC95" i="55"/>
  <c r="AM95" i="55"/>
  <c r="W95" i="55"/>
  <c r="G95" i="55"/>
  <c r="CE95" i="55"/>
  <c r="BO95" i="55"/>
  <c r="AY95" i="55"/>
  <c r="AI95" i="55"/>
  <c r="S95" i="55"/>
  <c r="AU95" i="55"/>
  <c r="AE95" i="55"/>
  <c r="CA95" i="55"/>
  <c r="O95" i="55"/>
  <c r="BK95" i="55"/>
  <c r="CG99" i="55"/>
  <c r="CD99" i="55"/>
  <c r="BZ99" i="55"/>
  <c r="BV99" i="55"/>
  <c r="BR99" i="55"/>
  <c r="BN99" i="55"/>
  <c r="BJ99" i="55"/>
  <c r="BF99" i="55"/>
  <c r="BB99" i="55"/>
  <c r="AX99" i="55"/>
  <c r="AT99" i="55"/>
  <c r="AP99" i="55"/>
  <c r="AL99" i="55"/>
  <c r="AH99" i="55"/>
  <c r="AD99" i="55"/>
  <c r="Z99" i="55"/>
  <c r="V99" i="55"/>
  <c r="R99" i="55"/>
  <c r="N99" i="55"/>
  <c r="J99" i="55"/>
  <c r="CC99" i="55"/>
  <c r="BY99" i="55"/>
  <c r="BU99" i="55"/>
  <c r="BQ99" i="55"/>
  <c r="BM99" i="55"/>
  <c r="BI99" i="55"/>
  <c r="BE99" i="55"/>
  <c r="BA99" i="55"/>
  <c r="AW99" i="55"/>
  <c r="AS99" i="55"/>
  <c r="AO99" i="55"/>
  <c r="AK99" i="55"/>
  <c r="AG99" i="55"/>
  <c r="AC99" i="55"/>
  <c r="Y99" i="55"/>
  <c r="U99" i="55"/>
  <c r="Q99" i="55"/>
  <c r="M99" i="55"/>
  <c r="I99" i="55"/>
  <c r="CF99" i="55"/>
  <c r="CB99" i="55"/>
  <c r="BX99" i="55"/>
  <c r="BT99" i="55"/>
  <c r="BP99" i="55"/>
  <c r="BL99" i="55"/>
  <c r="BH99" i="55"/>
  <c r="BD99" i="55"/>
  <c r="AZ99" i="55"/>
  <c r="AV99" i="55"/>
  <c r="AR99" i="55"/>
  <c r="AN99" i="55"/>
  <c r="AJ99" i="55"/>
  <c r="AF99" i="55"/>
  <c r="AB99" i="55"/>
  <c r="X99" i="55"/>
  <c r="T99" i="55"/>
  <c r="P99" i="55"/>
  <c r="L99" i="55"/>
  <c r="H99" i="55"/>
  <c r="CA99" i="55"/>
  <c r="BK99" i="55"/>
  <c r="AU99" i="55"/>
  <c r="AE99" i="55"/>
  <c r="O99" i="55"/>
  <c r="BW99" i="55"/>
  <c r="BG99" i="55"/>
  <c r="AQ99" i="55"/>
  <c r="AA99" i="55"/>
  <c r="K99" i="55"/>
  <c r="BS99" i="55"/>
  <c r="BC99" i="55"/>
  <c r="AM99" i="55"/>
  <c r="W99" i="55"/>
  <c r="G99" i="55"/>
  <c r="AY99" i="55"/>
  <c r="AI99" i="55"/>
  <c r="CE99" i="55"/>
  <c r="S99" i="55"/>
  <c r="BO99" i="55"/>
  <c r="CG103" i="55"/>
  <c r="CC103" i="55"/>
  <c r="BY103" i="55"/>
  <c r="BU103" i="55"/>
  <c r="BQ103" i="55"/>
  <c r="BM103" i="55"/>
  <c r="BI103" i="55"/>
  <c r="BE103" i="55"/>
  <c r="BA103" i="55"/>
  <c r="AW103" i="55"/>
  <c r="AS103" i="55"/>
  <c r="AO103" i="55"/>
  <c r="AK103" i="55"/>
  <c r="AG103" i="55"/>
  <c r="AC103" i="55"/>
  <c r="Y103" i="55"/>
  <c r="U103" i="55"/>
  <c r="Q103" i="55"/>
  <c r="M103" i="55"/>
  <c r="I103" i="55"/>
  <c r="CB103" i="55"/>
  <c r="BW103" i="55"/>
  <c r="BR103" i="55"/>
  <c r="BL103" i="55"/>
  <c r="BG103" i="55"/>
  <c r="BB103" i="55"/>
  <c r="AV103" i="55"/>
  <c r="AQ103" i="55"/>
  <c r="AL103" i="55"/>
  <c r="AF103" i="55"/>
  <c r="AA103" i="55"/>
  <c r="V103" i="55"/>
  <c r="P103" i="55"/>
  <c r="K103" i="55"/>
  <c r="CF103" i="55"/>
  <c r="CA103" i="55"/>
  <c r="BV103" i="55"/>
  <c r="BP103" i="55"/>
  <c r="BK103" i="55"/>
  <c r="BF103" i="55"/>
  <c r="AZ103" i="55"/>
  <c r="AU103" i="55"/>
  <c r="AP103" i="55"/>
  <c r="AJ103" i="55"/>
  <c r="AE103" i="55"/>
  <c r="Z103" i="55"/>
  <c r="T103" i="55"/>
  <c r="O103" i="55"/>
  <c r="J103" i="55"/>
  <c r="CE103" i="55"/>
  <c r="BZ103" i="55"/>
  <c r="BT103" i="55"/>
  <c r="BO103" i="55"/>
  <c r="BJ103" i="55"/>
  <c r="BD103" i="55"/>
  <c r="AY103" i="55"/>
  <c r="AT103" i="55"/>
  <c r="AN103" i="55"/>
  <c r="AI103" i="55"/>
  <c r="AD103" i="55"/>
  <c r="X103" i="55"/>
  <c r="S103" i="55"/>
  <c r="N103" i="55"/>
  <c r="H103" i="55"/>
  <c r="CD103" i="55"/>
  <c r="BH103" i="55"/>
  <c r="AM103" i="55"/>
  <c r="R103" i="55"/>
  <c r="BX103" i="55"/>
  <c r="BC103" i="55"/>
  <c r="AH103" i="55"/>
  <c r="L103" i="55"/>
  <c r="BS103" i="55"/>
  <c r="AX103" i="55"/>
  <c r="AB103" i="55"/>
  <c r="G103" i="55"/>
  <c r="BN103" i="55"/>
  <c r="AR103" i="55"/>
  <c r="W103" i="55"/>
  <c r="CE107" i="55"/>
  <c r="CA107" i="55"/>
  <c r="BW107" i="55"/>
  <c r="BS107" i="55"/>
  <c r="BO107" i="55"/>
  <c r="BK107" i="55"/>
  <c r="BG107" i="55"/>
  <c r="BC107" i="55"/>
  <c r="AY107" i="55"/>
  <c r="AU107" i="55"/>
  <c r="AQ107" i="55"/>
  <c r="AM107" i="55"/>
  <c r="AI107" i="55"/>
  <c r="AE107" i="55"/>
  <c r="AA107" i="55"/>
  <c r="W107" i="55"/>
  <c r="S107" i="55"/>
  <c r="O107" i="55"/>
  <c r="K107" i="55"/>
  <c r="G107" i="55"/>
  <c r="CG107" i="55"/>
  <c r="CC107" i="55"/>
  <c r="BY107" i="55"/>
  <c r="BU107" i="55"/>
  <c r="BQ107" i="55"/>
  <c r="BM107" i="55"/>
  <c r="BI107" i="55"/>
  <c r="BE107" i="55"/>
  <c r="BA107" i="55"/>
  <c r="AW107" i="55"/>
  <c r="AS107" i="55"/>
  <c r="AO107" i="55"/>
  <c r="AK107" i="55"/>
  <c r="AG107" i="55"/>
  <c r="AC107" i="55"/>
  <c r="Y107" i="55"/>
  <c r="U107" i="55"/>
  <c r="Q107" i="55"/>
  <c r="M107" i="55"/>
  <c r="I107" i="55"/>
  <c r="CD107" i="55"/>
  <c r="BV107" i="55"/>
  <c r="BN107" i="55"/>
  <c r="BF107" i="55"/>
  <c r="AX107" i="55"/>
  <c r="AP107" i="55"/>
  <c r="AH107" i="55"/>
  <c r="Z107" i="55"/>
  <c r="R107" i="55"/>
  <c r="J107" i="55"/>
  <c r="CB107" i="55"/>
  <c r="BT107" i="55"/>
  <c r="BL107" i="55"/>
  <c r="BD107" i="55"/>
  <c r="AV107" i="55"/>
  <c r="AN107" i="55"/>
  <c r="AF107" i="55"/>
  <c r="X107" i="55"/>
  <c r="P107" i="55"/>
  <c r="H107" i="55"/>
  <c r="BZ107" i="55"/>
  <c r="BR107" i="55"/>
  <c r="BJ107" i="55"/>
  <c r="BB107" i="55"/>
  <c r="AT107" i="55"/>
  <c r="AL107" i="55"/>
  <c r="AD107" i="55"/>
  <c r="V107" i="55"/>
  <c r="N107" i="55"/>
  <c r="BX107" i="55"/>
  <c r="AR107" i="55"/>
  <c r="L107" i="55"/>
  <c r="BP107" i="55"/>
  <c r="AJ107" i="55"/>
  <c r="BH107" i="55"/>
  <c r="AB107" i="55"/>
  <c r="CF107" i="55"/>
  <c r="AZ107" i="55"/>
  <c r="T107" i="55"/>
  <c r="CF111" i="55"/>
  <c r="CB111" i="55"/>
  <c r="BX111" i="55"/>
  <c r="BT111" i="55"/>
  <c r="BP111" i="55"/>
  <c r="BL111" i="55"/>
  <c r="BH111" i="55"/>
  <c r="BD111" i="55"/>
  <c r="AZ111" i="55"/>
  <c r="AV111" i="55"/>
  <c r="AR111" i="55"/>
  <c r="AN111" i="55"/>
  <c r="AJ111" i="55"/>
  <c r="AF111" i="55"/>
  <c r="AB111" i="55"/>
  <c r="X111" i="55"/>
  <c r="T111" i="55"/>
  <c r="P111" i="55"/>
  <c r="L111" i="55"/>
  <c r="H111" i="55"/>
  <c r="CE111" i="55"/>
  <c r="CA111" i="55"/>
  <c r="BW111" i="55"/>
  <c r="BS111" i="55"/>
  <c r="BO111" i="55"/>
  <c r="BK111" i="55"/>
  <c r="BG111" i="55"/>
  <c r="BC111" i="55"/>
  <c r="AY111" i="55"/>
  <c r="AU111" i="55"/>
  <c r="AQ111" i="55"/>
  <c r="AM111" i="55"/>
  <c r="AI111" i="55"/>
  <c r="AE111" i="55"/>
  <c r="AA111" i="55"/>
  <c r="W111" i="55"/>
  <c r="S111" i="55"/>
  <c r="CG111" i="55"/>
  <c r="BY111" i="55"/>
  <c r="BQ111" i="55"/>
  <c r="BI111" i="55"/>
  <c r="BA111" i="55"/>
  <c r="AS111" i="55"/>
  <c r="AK111" i="55"/>
  <c r="AC111" i="55"/>
  <c r="U111" i="55"/>
  <c r="N111" i="55"/>
  <c r="I111" i="55"/>
  <c r="CD111" i="55"/>
  <c r="BV111" i="55"/>
  <c r="BN111" i="55"/>
  <c r="BF111" i="55"/>
  <c r="AX111" i="55"/>
  <c r="AP111" i="55"/>
  <c r="AH111" i="55"/>
  <c r="Z111" i="55"/>
  <c r="R111" i="55"/>
  <c r="M111" i="55"/>
  <c r="G111" i="55"/>
  <c r="CC111" i="55"/>
  <c r="BU111" i="55"/>
  <c r="BM111" i="55"/>
  <c r="BE111" i="55"/>
  <c r="AW111" i="55"/>
  <c r="AO111" i="55"/>
  <c r="AG111" i="55"/>
  <c r="Y111" i="55"/>
  <c r="Q111" i="55"/>
  <c r="K111" i="55"/>
  <c r="BZ111" i="55"/>
  <c r="AT111" i="55"/>
  <c r="O111" i="55"/>
  <c r="BR111" i="55"/>
  <c r="AL111" i="55"/>
  <c r="J111" i="55"/>
  <c r="BJ111" i="55"/>
  <c r="AD111" i="55"/>
  <c r="V111" i="55"/>
  <c r="BB111" i="55"/>
  <c r="CF115" i="55"/>
  <c r="CB115" i="55"/>
  <c r="BX115" i="55"/>
  <c r="BT115" i="55"/>
  <c r="BP115" i="55"/>
  <c r="BL115" i="55"/>
  <c r="BH115" i="55"/>
  <c r="BD115" i="55"/>
  <c r="CE115" i="55"/>
  <c r="BZ115" i="55"/>
  <c r="BU115" i="55"/>
  <c r="BO115" i="55"/>
  <c r="BJ115" i="55"/>
  <c r="BE115" i="55"/>
  <c r="AZ115" i="55"/>
  <c r="AV115" i="55"/>
  <c r="AR115" i="55"/>
  <c r="AN115" i="55"/>
  <c r="AJ115" i="55"/>
  <c r="AF115" i="55"/>
  <c r="AB115" i="55"/>
  <c r="X115" i="55"/>
  <c r="T115" i="55"/>
  <c r="P115" i="55"/>
  <c r="L115" i="55"/>
  <c r="H115" i="55"/>
  <c r="CD115" i="55"/>
  <c r="BY115" i="55"/>
  <c r="BS115" i="55"/>
  <c r="BN115" i="55"/>
  <c r="BI115" i="55"/>
  <c r="BC115" i="55"/>
  <c r="AY115" i="55"/>
  <c r="AU115" i="55"/>
  <c r="AQ115" i="55"/>
  <c r="AM115" i="55"/>
  <c r="AI115" i="55"/>
  <c r="AE115" i="55"/>
  <c r="AA115" i="55"/>
  <c r="W115" i="55"/>
  <c r="S115" i="55"/>
  <c r="O115" i="55"/>
  <c r="K115" i="55"/>
  <c r="G115" i="55"/>
  <c r="CA115" i="55"/>
  <c r="BQ115" i="55"/>
  <c r="BF115" i="55"/>
  <c r="AW115" i="55"/>
  <c r="AO115" i="55"/>
  <c r="AG115" i="55"/>
  <c r="Y115" i="55"/>
  <c r="Q115" i="55"/>
  <c r="I115" i="55"/>
  <c r="BW115" i="55"/>
  <c r="BM115" i="55"/>
  <c r="BB115" i="55"/>
  <c r="AT115" i="55"/>
  <c r="AL115" i="55"/>
  <c r="AD115" i="55"/>
  <c r="V115" i="55"/>
  <c r="N115" i="55"/>
  <c r="CG115" i="55"/>
  <c r="BV115" i="55"/>
  <c r="BK115" i="55"/>
  <c r="BA115" i="55"/>
  <c r="AS115" i="55"/>
  <c r="AK115" i="55"/>
  <c r="AC115" i="55"/>
  <c r="U115" i="55"/>
  <c r="M115" i="55"/>
  <c r="AX115" i="55"/>
  <c r="R115" i="55"/>
  <c r="CC115" i="55"/>
  <c r="AP115" i="55"/>
  <c r="J115" i="55"/>
  <c r="BR115" i="55"/>
  <c r="AH115" i="55"/>
  <c r="BG115" i="55"/>
  <c r="Z115" i="55"/>
  <c r="CD119" i="55"/>
  <c r="BZ119" i="55"/>
  <c r="BV119" i="55"/>
  <c r="BR119" i="55"/>
  <c r="BN119" i="55"/>
  <c r="BJ119" i="55"/>
  <c r="BF119" i="55"/>
  <c r="BB119" i="55"/>
  <c r="AX119" i="55"/>
  <c r="AT119" i="55"/>
  <c r="AP119" i="55"/>
  <c r="AL119" i="55"/>
  <c r="AH119" i="55"/>
  <c r="AD119" i="55"/>
  <c r="Z119" i="55"/>
  <c r="V119" i="55"/>
  <c r="R119" i="55"/>
  <c r="N119" i="55"/>
  <c r="J119" i="55"/>
  <c r="CG119" i="55"/>
  <c r="CC119" i="55"/>
  <c r="BY119" i="55"/>
  <c r="BU119" i="55"/>
  <c r="BQ119" i="55"/>
  <c r="BM119" i="55"/>
  <c r="BI119" i="55"/>
  <c r="BE119" i="55"/>
  <c r="BA119" i="55"/>
  <c r="AW119" i="55"/>
  <c r="AS119" i="55"/>
  <c r="AO119" i="55"/>
  <c r="AK119" i="55"/>
  <c r="AG119" i="55"/>
  <c r="AC119" i="55"/>
  <c r="Y119" i="55"/>
  <c r="U119" i="55"/>
  <c r="Q119" i="55"/>
  <c r="M119" i="55"/>
  <c r="I119" i="55"/>
  <c r="CF119" i="55"/>
  <c r="CB119" i="55"/>
  <c r="BX119" i="55"/>
  <c r="BT119" i="55"/>
  <c r="BP119" i="55"/>
  <c r="BL119" i="55"/>
  <c r="BH119" i="55"/>
  <c r="BD119" i="55"/>
  <c r="AZ119" i="55"/>
  <c r="AV119" i="55"/>
  <c r="AR119" i="55"/>
  <c r="AN119" i="55"/>
  <c r="AJ119" i="55"/>
  <c r="AF119" i="55"/>
  <c r="AB119" i="55"/>
  <c r="X119" i="55"/>
  <c r="T119" i="55"/>
  <c r="P119" i="55"/>
  <c r="L119" i="55"/>
  <c r="H119" i="55"/>
  <c r="CA119" i="55"/>
  <c r="BK119" i="55"/>
  <c r="AU119" i="55"/>
  <c r="AE119" i="55"/>
  <c r="O119" i="55"/>
  <c r="BW119" i="55"/>
  <c r="BG119" i="55"/>
  <c r="AQ119" i="55"/>
  <c r="AA119" i="55"/>
  <c r="K119" i="55"/>
  <c r="BS119" i="55"/>
  <c r="BC119" i="55"/>
  <c r="AM119" i="55"/>
  <c r="W119" i="55"/>
  <c r="G119" i="55"/>
  <c r="CE119" i="55"/>
  <c r="S119" i="55"/>
  <c r="BO119" i="55"/>
  <c r="AY119" i="55"/>
  <c r="AI119" i="55"/>
  <c r="CG123" i="55"/>
  <c r="CC123" i="55"/>
  <c r="BY123" i="55"/>
  <c r="BU123" i="55"/>
  <c r="BQ123" i="55"/>
  <c r="BM123" i="55"/>
  <c r="CF123" i="55"/>
  <c r="CB123" i="55"/>
  <c r="BX123" i="55"/>
  <c r="BT123" i="55"/>
  <c r="BP123" i="55"/>
  <c r="BL123" i="55"/>
  <c r="CE123" i="55"/>
  <c r="CA123" i="55"/>
  <c r="BW123" i="55"/>
  <c r="BS123" i="55"/>
  <c r="BO123" i="55"/>
  <c r="BK123" i="55"/>
  <c r="BG123" i="55"/>
  <c r="BC123" i="55"/>
  <c r="AY123" i="55"/>
  <c r="AU123" i="55"/>
  <c r="AQ123" i="55"/>
  <c r="AM123" i="55"/>
  <c r="AI123" i="55"/>
  <c r="AE123" i="55"/>
  <c r="AA123" i="55"/>
  <c r="W123" i="55"/>
  <c r="S123" i="55"/>
  <c r="O123" i="55"/>
  <c r="K123" i="55"/>
  <c r="G123" i="55"/>
  <c r="BZ123" i="55"/>
  <c r="BJ123" i="55"/>
  <c r="BE123" i="55"/>
  <c r="AZ123" i="55"/>
  <c r="AT123" i="55"/>
  <c r="AO123" i="55"/>
  <c r="AJ123" i="55"/>
  <c r="AD123" i="55"/>
  <c r="Y123" i="55"/>
  <c r="T123" i="55"/>
  <c r="N123" i="55"/>
  <c r="I123" i="55"/>
  <c r="BV123" i="55"/>
  <c r="BI123" i="55"/>
  <c r="BD123" i="55"/>
  <c r="AX123" i="55"/>
  <c r="AS123" i="55"/>
  <c r="AN123" i="55"/>
  <c r="AH123" i="55"/>
  <c r="AC123" i="55"/>
  <c r="X123" i="55"/>
  <c r="R123" i="55"/>
  <c r="M123" i="55"/>
  <c r="H123" i="55"/>
  <c r="BR123" i="55"/>
  <c r="BH123" i="55"/>
  <c r="BB123" i="55"/>
  <c r="AW123" i="55"/>
  <c r="AR123" i="55"/>
  <c r="AL123" i="55"/>
  <c r="AG123" i="55"/>
  <c r="AB123" i="55"/>
  <c r="V123" i="55"/>
  <c r="Q123" i="55"/>
  <c r="L123" i="55"/>
  <c r="BN123" i="55"/>
  <c r="AP123" i="55"/>
  <c r="U123" i="55"/>
  <c r="BF123" i="55"/>
  <c r="AK123" i="55"/>
  <c r="P123" i="55"/>
  <c r="BA123" i="55"/>
  <c r="AF123" i="55"/>
  <c r="J123" i="55"/>
  <c r="CD123" i="55"/>
  <c r="AV123" i="55"/>
  <c r="Z123" i="55"/>
  <c r="CF127" i="55"/>
  <c r="CB127" i="55"/>
  <c r="BX127" i="55"/>
  <c r="BT127" i="55"/>
  <c r="BP127" i="55"/>
  <c r="BL127" i="55"/>
  <c r="BH127" i="55"/>
  <c r="BD127" i="55"/>
  <c r="AZ127" i="55"/>
  <c r="AV127" i="55"/>
  <c r="AR127" i="55"/>
  <c r="AN127" i="55"/>
  <c r="AJ127" i="55"/>
  <c r="AF127" i="55"/>
  <c r="AB127" i="55"/>
  <c r="X127" i="55"/>
  <c r="T127" i="55"/>
  <c r="P127" i="55"/>
  <c r="L127" i="55"/>
  <c r="H127" i="55"/>
  <c r="CE127" i="55"/>
  <c r="BZ127" i="55"/>
  <c r="BU127" i="55"/>
  <c r="BO127" i="55"/>
  <c r="BJ127" i="55"/>
  <c r="BE127" i="55"/>
  <c r="AY127" i="55"/>
  <c r="AT127" i="55"/>
  <c r="AO127" i="55"/>
  <c r="AI127" i="55"/>
  <c r="AD127" i="55"/>
  <c r="Y127" i="55"/>
  <c r="S127" i="55"/>
  <c r="N127" i="55"/>
  <c r="I127" i="55"/>
  <c r="CD127" i="55"/>
  <c r="BY127" i="55"/>
  <c r="BS127" i="55"/>
  <c r="BN127" i="55"/>
  <c r="BI127" i="55"/>
  <c r="BC127" i="55"/>
  <c r="AX127" i="55"/>
  <c r="AS127" i="55"/>
  <c r="AM127" i="55"/>
  <c r="AH127" i="55"/>
  <c r="AC127" i="55"/>
  <c r="W127" i="55"/>
  <c r="R127" i="55"/>
  <c r="M127" i="55"/>
  <c r="G127" i="55"/>
  <c r="CC127" i="55"/>
  <c r="BW127" i="55"/>
  <c r="BR127" i="55"/>
  <c r="BM127" i="55"/>
  <c r="BG127" i="55"/>
  <c r="BB127" i="55"/>
  <c r="AW127" i="55"/>
  <c r="AQ127" i="55"/>
  <c r="AL127" i="55"/>
  <c r="AG127" i="55"/>
  <c r="AA127" i="55"/>
  <c r="V127" i="55"/>
  <c r="Q127" i="55"/>
  <c r="K127" i="55"/>
  <c r="CA127" i="55"/>
  <c r="BF127" i="55"/>
  <c r="AK127" i="55"/>
  <c r="O127" i="55"/>
  <c r="BV127" i="55"/>
  <c r="BA127" i="55"/>
  <c r="AE127" i="55"/>
  <c r="J127" i="55"/>
  <c r="BQ127" i="55"/>
  <c r="AU127" i="55"/>
  <c r="Z127" i="55"/>
  <c r="BK127" i="55"/>
  <c r="AP127" i="55"/>
  <c r="U127" i="55"/>
  <c r="CG127" i="55"/>
  <c r="CE8" i="55"/>
  <c r="CA8" i="55"/>
  <c r="BW8" i="55"/>
  <c r="BS8" i="55"/>
  <c r="BO8" i="55"/>
  <c r="BK8" i="55"/>
  <c r="BG8" i="55"/>
  <c r="BC8" i="55"/>
  <c r="AY8" i="55"/>
  <c r="CD8" i="55"/>
  <c r="BY8" i="55"/>
  <c r="BT8" i="55"/>
  <c r="BN8" i="55"/>
  <c r="BI8" i="55"/>
  <c r="BD8" i="55"/>
  <c r="AX8" i="55"/>
  <c r="AT8" i="55"/>
  <c r="AP8" i="55"/>
  <c r="AL8" i="55"/>
  <c r="AH8" i="55"/>
  <c r="AD8" i="55"/>
  <c r="Z8" i="55"/>
  <c r="V8" i="55"/>
  <c r="R8" i="55"/>
  <c r="N8" i="55"/>
  <c r="J8" i="55"/>
  <c r="AC8" i="55"/>
  <c r="U8" i="55"/>
  <c r="Q8" i="55"/>
  <c r="I8" i="55"/>
  <c r="CC8" i="55"/>
  <c r="BX8" i="55"/>
  <c r="BR8" i="55"/>
  <c r="BM8" i="55"/>
  <c r="BH8" i="55"/>
  <c r="BB8" i="55"/>
  <c r="AW8" i="55"/>
  <c r="AS8" i="55"/>
  <c r="AO8" i="55"/>
  <c r="AK8" i="55"/>
  <c r="AG8" i="55"/>
  <c r="Y8" i="55"/>
  <c r="M8" i="55"/>
  <c r="CG8" i="55"/>
  <c r="CB8" i="55"/>
  <c r="BV8" i="55"/>
  <c r="BQ8" i="55"/>
  <c r="BL8" i="55"/>
  <c r="BF8" i="55"/>
  <c r="BA8" i="55"/>
  <c r="AV8" i="55"/>
  <c r="AR8" i="55"/>
  <c r="AN8" i="55"/>
  <c r="AJ8" i="55"/>
  <c r="AF8" i="55"/>
  <c r="AB8" i="55"/>
  <c r="X8" i="55"/>
  <c r="T8" i="55"/>
  <c r="P8" i="55"/>
  <c r="L8" i="55"/>
  <c r="H8" i="55"/>
  <c r="AA8" i="55"/>
  <c r="CF8" i="55"/>
  <c r="BZ8" i="55"/>
  <c r="BU8" i="55"/>
  <c r="BP8" i="55"/>
  <c r="BJ8" i="55"/>
  <c r="BE8" i="55"/>
  <c r="AZ8" i="55"/>
  <c r="AU8" i="55"/>
  <c r="AQ8" i="55"/>
  <c r="AM8" i="55"/>
  <c r="AI8" i="55"/>
  <c r="AE8" i="55"/>
  <c r="W8" i="55"/>
  <c r="S8" i="55"/>
  <c r="O8" i="55"/>
  <c r="K8" i="55"/>
  <c r="G8" i="55"/>
  <c r="K16" i="55"/>
  <c r="G16" i="55"/>
  <c r="M16" i="55"/>
  <c r="H16" i="55"/>
  <c r="L16" i="55"/>
  <c r="J16" i="55"/>
  <c r="I16" i="55"/>
  <c r="K20" i="55"/>
  <c r="G20" i="55"/>
  <c r="L20" i="55"/>
  <c r="J20" i="55"/>
  <c r="I20" i="55"/>
  <c r="M20" i="55"/>
  <c r="H20" i="55"/>
  <c r="K24" i="55"/>
  <c r="G24" i="55"/>
  <c r="J24" i="55"/>
  <c r="I24" i="55"/>
  <c r="M24" i="55"/>
  <c r="H24" i="55"/>
  <c r="L24" i="55"/>
  <c r="L28" i="55"/>
  <c r="H28" i="55"/>
  <c r="K28" i="55"/>
  <c r="G28" i="55"/>
  <c r="I28" i="55"/>
  <c r="M28" i="55"/>
  <c r="J28" i="55"/>
  <c r="L32" i="55"/>
  <c r="H32" i="55"/>
  <c r="K32" i="55"/>
  <c r="G32" i="55"/>
  <c r="M32" i="55"/>
  <c r="J32" i="55"/>
  <c r="I32" i="55"/>
  <c r="CG36" i="55"/>
  <c r="CC36" i="55"/>
  <c r="BY36" i="55"/>
  <c r="BU36" i="55"/>
  <c r="BQ36" i="55"/>
  <c r="BM36" i="55"/>
  <c r="BI36" i="55"/>
  <c r="BE36" i="55"/>
  <c r="BA36" i="55"/>
  <c r="AW36" i="55"/>
  <c r="AS36" i="55"/>
  <c r="AO36" i="55"/>
  <c r="AK36" i="55"/>
  <c r="AG36" i="55"/>
  <c r="AC36" i="55"/>
  <c r="Y36" i="55"/>
  <c r="U36" i="55"/>
  <c r="Q36" i="55"/>
  <c r="M36" i="55"/>
  <c r="I36" i="55"/>
  <c r="CF36" i="55"/>
  <c r="CB36" i="55"/>
  <c r="BX36" i="55"/>
  <c r="BT36" i="55"/>
  <c r="BP36" i="55"/>
  <c r="BL36" i="55"/>
  <c r="BH36" i="55"/>
  <c r="BD36" i="55"/>
  <c r="AZ36" i="55"/>
  <c r="AV36" i="55"/>
  <c r="AR36" i="55"/>
  <c r="AN36" i="55"/>
  <c r="AJ36" i="55"/>
  <c r="AF36" i="55"/>
  <c r="AB36" i="55"/>
  <c r="X36" i="55"/>
  <c r="T36" i="55"/>
  <c r="P36" i="55"/>
  <c r="L36" i="55"/>
  <c r="H36" i="55"/>
  <c r="CE36" i="55"/>
  <c r="CA36" i="55"/>
  <c r="BW36" i="55"/>
  <c r="BS36" i="55"/>
  <c r="BO36" i="55"/>
  <c r="BK36" i="55"/>
  <c r="BG36" i="55"/>
  <c r="BC36" i="55"/>
  <c r="AY36" i="55"/>
  <c r="AU36" i="55"/>
  <c r="AQ36" i="55"/>
  <c r="AM36" i="55"/>
  <c r="AI36" i="55"/>
  <c r="AE36" i="55"/>
  <c r="AA36" i="55"/>
  <c r="W36" i="55"/>
  <c r="S36" i="55"/>
  <c r="O36" i="55"/>
  <c r="K36" i="55"/>
  <c r="G36" i="55"/>
  <c r="BV36" i="55"/>
  <c r="BF36" i="55"/>
  <c r="AP36" i="55"/>
  <c r="Z36" i="55"/>
  <c r="J36" i="55"/>
  <c r="BR36" i="55"/>
  <c r="BB36" i="55"/>
  <c r="AL36" i="55"/>
  <c r="V36" i="55"/>
  <c r="CD36" i="55"/>
  <c r="BN36" i="55"/>
  <c r="AX36" i="55"/>
  <c r="AH36" i="55"/>
  <c r="R36" i="55"/>
  <c r="BZ36" i="55"/>
  <c r="BJ36" i="55"/>
  <c r="AT36" i="55"/>
  <c r="AD36" i="55"/>
  <c r="N36" i="55"/>
  <c r="CG40" i="55"/>
  <c r="CC40" i="55"/>
  <c r="BY40" i="55"/>
  <c r="BU40" i="55"/>
  <c r="BQ40" i="55"/>
  <c r="BM40" i="55"/>
  <c r="BI40" i="55"/>
  <c r="BE40" i="55"/>
  <c r="BA40" i="55"/>
  <c r="AW40" i="55"/>
  <c r="AS40" i="55"/>
  <c r="AO40" i="55"/>
  <c r="AK40" i="55"/>
  <c r="AG40" i="55"/>
  <c r="AC40" i="55"/>
  <c r="Y40" i="55"/>
  <c r="U40" i="55"/>
  <c r="Q40" i="55"/>
  <c r="M40" i="55"/>
  <c r="I40" i="55"/>
  <c r="CF40" i="55"/>
  <c r="CB40" i="55"/>
  <c r="BX40" i="55"/>
  <c r="BT40" i="55"/>
  <c r="BP40" i="55"/>
  <c r="BL40" i="55"/>
  <c r="BH40" i="55"/>
  <c r="BD40" i="55"/>
  <c r="AZ40" i="55"/>
  <c r="AV40" i="55"/>
  <c r="AR40" i="55"/>
  <c r="AN40" i="55"/>
  <c r="AJ40" i="55"/>
  <c r="AF40" i="55"/>
  <c r="AB40" i="55"/>
  <c r="X40" i="55"/>
  <c r="T40" i="55"/>
  <c r="P40" i="55"/>
  <c r="L40" i="55"/>
  <c r="H40" i="55"/>
  <c r="CE40" i="55"/>
  <c r="CA40" i="55"/>
  <c r="BW40" i="55"/>
  <c r="BS40" i="55"/>
  <c r="BO40" i="55"/>
  <c r="BK40" i="55"/>
  <c r="BG40" i="55"/>
  <c r="BC40" i="55"/>
  <c r="AY40" i="55"/>
  <c r="AU40" i="55"/>
  <c r="AQ40" i="55"/>
  <c r="AM40" i="55"/>
  <c r="AI40" i="55"/>
  <c r="AE40" i="55"/>
  <c r="AA40" i="55"/>
  <c r="W40" i="55"/>
  <c r="S40" i="55"/>
  <c r="O40" i="55"/>
  <c r="K40" i="55"/>
  <c r="G40" i="55"/>
  <c r="BR40" i="55"/>
  <c r="BB40" i="55"/>
  <c r="AL40" i="55"/>
  <c r="V40" i="55"/>
  <c r="CD40" i="55"/>
  <c r="BN40" i="55"/>
  <c r="AX40" i="55"/>
  <c r="AH40" i="55"/>
  <c r="R40" i="55"/>
  <c r="BZ40" i="55"/>
  <c r="BJ40" i="55"/>
  <c r="AT40" i="55"/>
  <c r="AD40" i="55"/>
  <c r="N40" i="55"/>
  <c r="BV40" i="55"/>
  <c r="BF40" i="55"/>
  <c r="AP40" i="55"/>
  <c r="Z40" i="55"/>
  <c r="J40" i="55"/>
  <c r="CG44" i="55"/>
  <c r="CC44" i="55"/>
  <c r="BY44" i="55"/>
  <c r="BU44" i="55"/>
  <c r="BQ44" i="55"/>
  <c r="BM44" i="55"/>
  <c r="BI44" i="55"/>
  <c r="BE44" i="55"/>
  <c r="BA44" i="55"/>
  <c r="AW44" i="55"/>
  <c r="AS44" i="55"/>
  <c r="AO44" i="55"/>
  <c r="AK44" i="55"/>
  <c r="AG44" i="55"/>
  <c r="AC44" i="55"/>
  <c r="Y44" i="55"/>
  <c r="U44" i="55"/>
  <c r="Q44" i="55"/>
  <c r="M44" i="55"/>
  <c r="I44" i="55"/>
  <c r="CF44" i="55"/>
  <c r="CB44" i="55"/>
  <c r="BX44" i="55"/>
  <c r="BT44" i="55"/>
  <c r="BP44" i="55"/>
  <c r="BL44" i="55"/>
  <c r="BH44" i="55"/>
  <c r="BD44" i="55"/>
  <c r="AZ44" i="55"/>
  <c r="AV44" i="55"/>
  <c r="AR44" i="55"/>
  <c r="AN44" i="55"/>
  <c r="AJ44" i="55"/>
  <c r="AF44" i="55"/>
  <c r="AB44" i="55"/>
  <c r="X44" i="55"/>
  <c r="T44" i="55"/>
  <c r="P44" i="55"/>
  <c r="L44" i="55"/>
  <c r="H44" i="55"/>
  <c r="CE44" i="55"/>
  <c r="CA44" i="55"/>
  <c r="BW44" i="55"/>
  <c r="BS44" i="55"/>
  <c r="BO44" i="55"/>
  <c r="BK44" i="55"/>
  <c r="BG44" i="55"/>
  <c r="BC44" i="55"/>
  <c r="AY44" i="55"/>
  <c r="AU44" i="55"/>
  <c r="AQ44" i="55"/>
  <c r="AM44" i="55"/>
  <c r="AI44" i="55"/>
  <c r="AE44" i="55"/>
  <c r="AA44" i="55"/>
  <c r="W44" i="55"/>
  <c r="S44" i="55"/>
  <c r="O44" i="55"/>
  <c r="K44" i="55"/>
  <c r="G44" i="55"/>
  <c r="CD44" i="55"/>
  <c r="BZ44" i="55"/>
  <c r="BV44" i="55"/>
  <c r="BR44" i="55"/>
  <c r="BN44" i="55"/>
  <c r="BJ44" i="55"/>
  <c r="BF44" i="55"/>
  <c r="BB44" i="55"/>
  <c r="AX44" i="55"/>
  <c r="AT44" i="55"/>
  <c r="AP44" i="55"/>
  <c r="AL44" i="55"/>
  <c r="AH44" i="55"/>
  <c r="AD44" i="55"/>
  <c r="Z44" i="55"/>
  <c r="V44" i="55"/>
  <c r="R44" i="55"/>
  <c r="N44" i="55"/>
  <c r="J44" i="55"/>
  <c r="M48" i="55"/>
  <c r="I48" i="55"/>
  <c r="L48" i="55"/>
  <c r="H48" i="55"/>
  <c r="K48" i="55"/>
  <c r="G48" i="55"/>
  <c r="J48" i="55"/>
  <c r="CF52" i="55"/>
  <c r="CB52" i="55"/>
  <c r="BX52" i="55"/>
  <c r="BT52" i="55"/>
  <c r="BP52" i="55"/>
  <c r="BL52" i="55"/>
  <c r="BH52" i="55"/>
  <c r="BD52" i="55"/>
  <c r="AZ52" i="55"/>
  <c r="AV52" i="55"/>
  <c r="AR52" i="55"/>
  <c r="AN52" i="55"/>
  <c r="AJ52" i="55"/>
  <c r="AF52" i="55"/>
  <c r="AB52" i="55"/>
  <c r="X52" i="55"/>
  <c r="T52" i="55"/>
  <c r="P52" i="55"/>
  <c r="L52" i="55"/>
  <c r="H52" i="55"/>
  <c r="CD52" i="55"/>
  <c r="BZ52" i="55"/>
  <c r="BV52" i="55"/>
  <c r="BR52" i="55"/>
  <c r="BN52" i="55"/>
  <c r="BJ52" i="55"/>
  <c r="BF52" i="55"/>
  <c r="BB52" i="55"/>
  <c r="AX52" i="55"/>
  <c r="AT52" i="55"/>
  <c r="AP52" i="55"/>
  <c r="AL52" i="55"/>
  <c r="AH52" i="55"/>
  <c r="AD52" i="55"/>
  <c r="Z52" i="55"/>
  <c r="V52" i="55"/>
  <c r="R52" i="55"/>
  <c r="N52" i="55"/>
  <c r="J52" i="55"/>
  <c r="CG52" i="55"/>
  <c r="CC52" i="55"/>
  <c r="BY52" i="55"/>
  <c r="BU52" i="55"/>
  <c r="BQ52" i="55"/>
  <c r="BM52" i="55"/>
  <c r="BI52" i="55"/>
  <c r="BE52" i="55"/>
  <c r="BA52" i="55"/>
  <c r="AW52" i="55"/>
  <c r="AS52" i="55"/>
  <c r="AO52" i="55"/>
  <c r="AK52" i="55"/>
  <c r="AG52" i="55"/>
  <c r="AC52" i="55"/>
  <c r="Y52" i="55"/>
  <c r="U52" i="55"/>
  <c r="Q52" i="55"/>
  <c r="M52" i="55"/>
  <c r="I52" i="55"/>
  <c r="CE52" i="55"/>
  <c r="BO52" i="55"/>
  <c r="AY52" i="55"/>
  <c r="AI52" i="55"/>
  <c r="S52" i="55"/>
  <c r="CA52" i="55"/>
  <c r="BK52" i="55"/>
  <c r="AU52" i="55"/>
  <c r="AE52" i="55"/>
  <c r="O52" i="55"/>
  <c r="BW52" i="55"/>
  <c r="BG52" i="55"/>
  <c r="AQ52" i="55"/>
  <c r="AA52" i="55"/>
  <c r="K52" i="55"/>
  <c r="BS52" i="55"/>
  <c r="BC52" i="55"/>
  <c r="AM52" i="55"/>
  <c r="W52" i="55"/>
  <c r="G52" i="55"/>
  <c r="L56" i="55"/>
  <c r="H56" i="55"/>
  <c r="K56" i="55"/>
  <c r="G56" i="55"/>
  <c r="M56" i="55"/>
  <c r="J56" i="55"/>
  <c r="I56" i="55"/>
  <c r="L60" i="55"/>
  <c r="H60" i="55"/>
  <c r="K60" i="55"/>
  <c r="G60" i="55"/>
  <c r="J60" i="55"/>
  <c r="I60" i="55"/>
  <c r="M60" i="55"/>
  <c r="L64" i="55"/>
  <c r="H64" i="55"/>
  <c r="K64" i="55"/>
  <c r="G64" i="55"/>
  <c r="J64" i="55"/>
  <c r="M64" i="55"/>
  <c r="I64" i="55"/>
  <c r="L68" i="55"/>
  <c r="H68" i="55"/>
  <c r="K68" i="55"/>
  <c r="G68" i="55"/>
  <c r="J68" i="55"/>
  <c r="M68" i="55"/>
  <c r="I68" i="55"/>
  <c r="J72" i="55"/>
  <c r="L72" i="55"/>
  <c r="H72" i="55"/>
  <c r="M72" i="55"/>
  <c r="K72" i="55"/>
  <c r="I72" i="55"/>
  <c r="G72" i="55"/>
  <c r="J76" i="55"/>
  <c r="M76" i="55"/>
  <c r="I76" i="55"/>
  <c r="L76" i="55"/>
  <c r="H76" i="55"/>
  <c r="G76" i="55"/>
  <c r="K76" i="55"/>
  <c r="CD80" i="55"/>
  <c r="BZ80" i="55"/>
  <c r="BV80" i="55"/>
  <c r="BR80" i="55"/>
  <c r="BN80" i="55"/>
  <c r="BJ80" i="55"/>
  <c r="BF80" i="55"/>
  <c r="BB80" i="55"/>
  <c r="AX80" i="55"/>
  <c r="AT80" i="55"/>
  <c r="AP80" i="55"/>
  <c r="AL80" i="55"/>
  <c r="AH80" i="55"/>
  <c r="AD80" i="55"/>
  <c r="Z80" i="55"/>
  <c r="V80" i="55"/>
  <c r="R80" i="55"/>
  <c r="N80" i="55"/>
  <c r="J80" i="55"/>
  <c r="CG80" i="55"/>
  <c r="CC80" i="55"/>
  <c r="BY80" i="55"/>
  <c r="BU80" i="55"/>
  <c r="BQ80" i="55"/>
  <c r="BM80" i="55"/>
  <c r="BI80" i="55"/>
  <c r="BE80" i="55"/>
  <c r="BA80" i="55"/>
  <c r="AW80" i="55"/>
  <c r="AS80" i="55"/>
  <c r="AO80" i="55"/>
  <c r="AK80" i="55"/>
  <c r="AG80" i="55"/>
  <c r="AC80" i="55"/>
  <c r="Y80" i="55"/>
  <c r="U80" i="55"/>
  <c r="Q80" i="55"/>
  <c r="M80" i="55"/>
  <c r="I80" i="55"/>
  <c r="CF80" i="55"/>
  <c r="CB80" i="55"/>
  <c r="BX80" i="55"/>
  <c r="BT80" i="55"/>
  <c r="BP80" i="55"/>
  <c r="BL80" i="55"/>
  <c r="BH80" i="55"/>
  <c r="BD80" i="55"/>
  <c r="AZ80" i="55"/>
  <c r="AV80" i="55"/>
  <c r="AR80" i="55"/>
  <c r="AN80" i="55"/>
  <c r="AJ80" i="55"/>
  <c r="AF80" i="55"/>
  <c r="AB80" i="55"/>
  <c r="X80" i="55"/>
  <c r="T80" i="55"/>
  <c r="P80" i="55"/>
  <c r="L80" i="55"/>
  <c r="H80" i="55"/>
  <c r="BW80" i="55"/>
  <c r="BG80" i="55"/>
  <c r="AQ80" i="55"/>
  <c r="AA80" i="55"/>
  <c r="K80" i="55"/>
  <c r="BS80" i="55"/>
  <c r="BC80" i="55"/>
  <c r="AM80" i="55"/>
  <c r="W80" i="55"/>
  <c r="G80" i="55"/>
  <c r="CE80" i="55"/>
  <c r="BO80" i="55"/>
  <c r="AY80" i="55"/>
  <c r="AI80" i="55"/>
  <c r="S80" i="55"/>
  <c r="CA80" i="55"/>
  <c r="BK80" i="55"/>
  <c r="AU80" i="55"/>
  <c r="AE80" i="55"/>
  <c r="O80" i="55"/>
  <c r="J84" i="55"/>
  <c r="M84" i="55"/>
  <c r="I84" i="55"/>
  <c r="L84" i="55"/>
  <c r="H84" i="55"/>
  <c r="K84" i="55"/>
  <c r="G84" i="55"/>
  <c r="K88" i="55"/>
  <c r="G88" i="55"/>
  <c r="J88" i="55"/>
  <c r="M88" i="55"/>
  <c r="I88" i="55"/>
  <c r="L88" i="55"/>
  <c r="H88" i="55"/>
  <c r="CE92" i="55"/>
  <c r="CA92" i="55"/>
  <c r="BW92" i="55"/>
  <c r="BS92" i="55"/>
  <c r="BO92" i="55"/>
  <c r="BK92" i="55"/>
  <c r="BG92" i="55"/>
  <c r="BC92" i="55"/>
  <c r="AY92" i="55"/>
  <c r="AU92" i="55"/>
  <c r="AQ92" i="55"/>
  <c r="AM92" i="55"/>
  <c r="AI92" i="55"/>
  <c r="AE92" i="55"/>
  <c r="AA92" i="55"/>
  <c r="W92" i="55"/>
  <c r="S92" i="55"/>
  <c r="O92" i="55"/>
  <c r="K92" i="55"/>
  <c r="G92" i="55"/>
  <c r="CD92" i="55"/>
  <c r="BZ92" i="55"/>
  <c r="BV92" i="55"/>
  <c r="BR92" i="55"/>
  <c r="BN92" i="55"/>
  <c r="BJ92" i="55"/>
  <c r="BF92" i="55"/>
  <c r="BB92" i="55"/>
  <c r="AX92" i="55"/>
  <c r="AT92" i="55"/>
  <c r="AP92" i="55"/>
  <c r="AL92" i="55"/>
  <c r="AH92" i="55"/>
  <c r="AD92" i="55"/>
  <c r="Z92" i="55"/>
  <c r="V92" i="55"/>
  <c r="R92" i="55"/>
  <c r="N92" i="55"/>
  <c r="J92" i="55"/>
  <c r="CG92" i="55"/>
  <c r="CC92" i="55"/>
  <c r="BY92" i="55"/>
  <c r="BU92" i="55"/>
  <c r="BQ92" i="55"/>
  <c r="BM92" i="55"/>
  <c r="BI92" i="55"/>
  <c r="BE92" i="55"/>
  <c r="BA92" i="55"/>
  <c r="AW92" i="55"/>
  <c r="AS92" i="55"/>
  <c r="AO92" i="55"/>
  <c r="AK92" i="55"/>
  <c r="AG92" i="55"/>
  <c r="AC92" i="55"/>
  <c r="Y92" i="55"/>
  <c r="U92" i="55"/>
  <c r="Q92" i="55"/>
  <c r="M92" i="55"/>
  <c r="I92" i="55"/>
  <c r="BT92" i="55"/>
  <c r="BD92" i="55"/>
  <c r="AN92" i="55"/>
  <c r="X92" i="55"/>
  <c r="H92" i="55"/>
  <c r="CF92" i="55"/>
  <c r="BP92" i="55"/>
  <c r="AZ92" i="55"/>
  <c r="AJ92" i="55"/>
  <c r="T92" i="55"/>
  <c r="CB92" i="55"/>
  <c r="BL92" i="55"/>
  <c r="AV92" i="55"/>
  <c r="AF92" i="55"/>
  <c r="P92" i="55"/>
  <c r="AB92" i="55"/>
  <c r="BX92" i="55"/>
  <c r="L92" i="55"/>
  <c r="BH92" i="55"/>
  <c r="AR92" i="55"/>
  <c r="CE96" i="55"/>
  <c r="CA96" i="55"/>
  <c r="BW96" i="55"/>
  <c r="BS96" i="55"/>
  <c r="BO96" i="55"/>
  <c r="BK96" i="55"/>
  <c r="BG96" i="55"/>
  <c r="BC96" i="55"/>
  <c r="AY96" i="55"/>
  <c r="AU96" i="55"/>
  <c r="AQ96" i="55"/>
  <c r="AM96" i="55"/>
  <c r="AI96" i="55"/>
  <c r="AE96" i="55"/>
  <c r="AA96" i="55"/>
  <c r="W96" i="55"/>
  <c r="S96" i="55"/>
  <c r="O96" i="55"/>
  <c r="K96" i="55"/>
  <c r="G96" i="55"/>
  <c r="CD96" i="55"/>
  <c r="BZ96" i="55"/>
  <c r="BV96" i="55"/>
  <c r="BR96" i="55"/>
  <c r="BN96" i="55"/>
  <c r="BJ96" i="55"/>
  <c r="BF96" i="55"/>
  <c r="BB96" i="55"/>
  <c r="AX96" i="55"/>
  <c r="AT96" i="55"/>
  <c r="AP96" i="55"/>
  <c r="AL96" i="55"/>
  <c r="AH96" i="55"/>
  <c r="AD96" i="55"/>
  <c r="Z96" i="55"/>
  <c r="V96" i="55"/>
  <c r="R96" i="55"/>
  <c r="N96" i="55"/>
  <c r="J96" i="55"/>
  <c r="CG96" i="55"/>
  <c r="CC96" i="55"/>
  <c r="BY96" i="55"/>
  <c r="BU96" i="55"/>
  <c r="BQ96" i="55"/>
  <c r="BM96" i="55"/>
  <c r="BI96" i="55"/>
  <c r="BE96" i="55"/>
  <c r="BA96" i="55"/>
  <c r="AW96" i="55"/>
  <c r="AS96" i="55"/>
  <c r="AO96" i="55"/>
  <c r="AK96" i="55"/>
  <c r="AG96" i="55"/>
  <c r="AC96" i="55"/>
  <c r="Y96" i="55"/>
  <c r="U96" i="55"/>
  <c r="Q96" i="55"/>
  <c r="M96" i="55"/>
  <c r="I96" i="55"/>
  <c r="BX96" i="55"/>
  <c r="BH96" i="55"/>
  <c r="AR96" i="55"/>
  <c r="AB96" i="55"/>
  <c r="L96" i="55"/>
  <c r="BT96" i="55"/>
  <c r="BD96" i="55"/>
  <c r="AN96" i="55"/>
  <c r="X96" i="55"/>
  <c r="H96" i="55"/>
  <c r="CF96" i="55"/>
  <c r="BP96" i="55"/>
  <c r="AZ96" i="55"/>
  <c r="AJ96" i="55"/>
  <c r="T96" i="55"/>
  <c r="AF96" i="55"/>
  <c r="CB96" i="55"/>
  <c r="P96" i="55"/>
  <c r="BL96" i="55"/>
  <c r="AV96" i="55"/>
  <c r="CD100" i="55"/>
  <c r="BZ100" i="55"/>
  <c r="BV100" i="55"/>
  <c r="BR100" i="55"/>
  <c r="BN100" i="55"/>
  <c r="BJ100" i="55"/>
  <c r="BF100" i="55"/>
  <c r="BB100" i="55"/>
  <c r="AX100" i="55"/>
  <c r="AT100" i="55"/>
  <c r="AP100" i="55"/>
  <c r="AL100" i="55"/>
  <c r="AH100" i="55"/>
  <c r="AD100" i="55"/>
  <c r="Z100" i="55"/>
  <c r="V100" i="55"/>
  <c r="R100" i="55"/>
  <c r="N100" i="55"/>
  <c r="J100" i="55"/>
  <c r="CE100" i="55"/>
  <c r="BY100" i="55"/>
  <c r="BT100" i="55"/>
  <c r="BO100" i="55"/>
  <c r="BI100" i="55"/>
  <c r="BD100" i="55"/>
  <c r="AY100" i="55"/>
  <c r="AS100" i="55"/>
  <c r="AN100" i="55"/>
  <c r="AI100" i="55"/>
  <c r="AC100" i="55"/>
  <c r="X100" i="55"/>
  <c r="S100" i="55"/>
  <c r="M100" i="55"/>
  <c r="H100" i="55"/>
  <c r="CC100" i="55"/>
  <c r="BX100" i="55"/>
  <c r="BS100" i="55"/>
  <c r="BM100" i="55"/>
  <c r="BH100" i="55"/>
  <c r="BC100" i="55"/>
  <c r="AW100" i="55"/>
  <c r="AR100" i="55"/>
  <c r="AM100" i="55"/>
  <c r="AG100" i="55"/>
  <c r="AB100" i="55"/>
  <c r="W100" i="55"/>
  <c r="Q100" i="55"/>
  <c r="L100" i="55"/>
  <c r="G100" i="55"/>
  <c r="CG100" i="55"/>
  <c r="CB100" i="55"/>
  <c r="BW100" i="55"/>
  <c r="BQ100" i="55"/>
  <c r="BL100" i="55"/>
  <c r="BG100" i="55"/>
  <c r="BA100" i="55"/>
  <c r="AV100" i="55"/>
  <c r="AQ100" i="55"/>
  <c r="AK100" i="55"/>
  <c r="AF100" i="55"/>
  <c r="AA100" i="55"/>
  <c r="U100" i="55"/>
  <c r="P100" i="55"/>
  <c r="K100" i="55"/>
  <c r="CF100" i="55"/>
  <c r="BK100" i="55"/>
  <c r="AO100" i="55"/>
  <c r="T100" i="55"/>
  <c r="CA100" i="55"/>
  <c r="BE100" i="55"/>
  <c r="AJ100" i="55"/>
  <c r="O100" i="55"/>
  <c r="BU100" i="55"/>
  <c r="AZ100" i="55"/>
  <c r="AE100" i="55"/>
  <c r="I100" i="55"/>
  <c r="AU100" i="55"/>
  <c r="Y100" i="55"/>
  <c r="BP100" i="55"/>
  <c r="CD104" i="55"/>
  <c r="BZ104" i="55"/>
  <c r="BV104" i="55"/>
  <c r="BR104" i="55"/>
  <c r="BN104" i="55"/>
  <c r="BJ104" i="55"/>
  <c r="BF104" i="55"/>
  <c r="BB104" i="55"/>
  <c r="AX104" i="55"/>
  <c r="AT104" i="55"/>
  <c r="AP104" i="55"/>
  <c r="AL104" i="55"/>
  <c r="AH104" i="55"/>
  <c r="AD104" i="55"/>
  <c r="Z104" i="55"/>
  <c r="V104" i="55"/>
  <c r="R104" i="55"/>
  <c r="N104" i="55"/>
  <c r="J104" i="55"/>
  <c r="CC104" i="55"/>
  <c r="BX104" i="55"/>
  <c r="BS104" i="55"/>
  <c r="BM104" i="55"/>
  <c r="BH104" i="55"/>
  <c r="BC104" i="55"/>
  <c r="AW104" i="55"/>
  <c r="AR104" i="55"/>
  <c r="AM104" i="55"/>
  <c r="AG104" i="55"/>
  <c r="AB104" i="55"/>
  <c r="W104" i="55"/>
  <c r="Q104" i="55"/>
  <c r="L104" i="55"/>
  <c r="G104" i="55"/>
  <c r="CG104" i="55"/>
  <c r="CB104" i="55"/>
  <c r="BW104" i="55"/>
  <c r="BQ104" i="55"/>
  <c r="BL104" i="55"/>
  <c r="BG104" i="55"/>
  <c r="BA104" i="55"/>
  <c r="AV104" i="55"/>
  <c r="AQ104" i="55"/>
  <c r="AK104" i="55"/>
  <c r="AF104" i="55"/>
  <c r="AA104" i="55"/>
  <c r="U104" i="55"/>
  <c r="P104" i="55"/>
  <c r="K104" i="55"/>
  <c r="CF104" i="55"/>
  <c r="CA104" i="55"/>
  <c r="BU104" i="55"/>
  <c r="BP104" i="55"/>
  <c r="BK104" i="55"/>
  <c r="BE104" i="55"/>
  <c r="AZ104" i="55"/>
  <c r="AU104" i="55"/>
  <c r="AO104" i="55"/>
  <c r="AJ104" i="55"/>
  <c r="AE104" i="55"/>
  <c r="Y104" i="55"/>
  <c r="T104" i="55"/>
  <c r="O104" i="55"/>
  <c r="I104" i="55"/>
  <c r="BO104" i="55"/>
  <c r="AS104" i="55"/>
  <c r="X104" i="55"/>
  <c r="CE104" i="55"/>
  <c r="BI104" i="55"/>
  <c r="AN104" i="55"/>
  <c r="S104" i="55"/>
  <c r="BY104" i="55"/>
  <c r="BD104" i="55"/>
  <c r="AI104" i="55"/>
  <c r="M104" i="55"/>
  <c r="BT104" i="55"/>
  <c r="AY104" i="55"/>
  <c r="AC104" i="55"/>
  <c r="H104" i="55"/>
  <c r="CF108" i="55"/>
  <c r="CB108" i="55"/>
  <c r="BX108" i="55"/>
  <c r="BT108" i="55"/>
  <c r="BP108" i="55"/>
  <c r="BL108" i="55"/>
  <c r="BH108" i="55"/>
  <c r="BD108" i="55"/>
  <c r="AZ108" i="55"/>
  <c r="AV108" i="55"/>
  <c r="AR108" i="55"/>
  <c r="AN108" i="55"/>
  <c r="AJ108" i="55"/>
  <c r="AF108" i="55"/>
  <c r="AB108" i="55"/>
  <c r="X108" i="55"/>
  <c r="T108" i="55"/>
  <c r="P108" i="55"/>
  <c r="L108" i="55"/>
  <c r="H108" i="55"/>
  <c r="CD108" i="55"/>
  <c r="BZ108" i="55"/>
  <c r="BV108" i="55"/>
  <c r="BR108" i="55"/>
  <c r="BN108" i="55"/>
  <c r="BJ108" i="55"/>
  <c r="BF108" i="55"/>
  <c r="BB108" i="55"/>
  <c r="AX108" i="55"/>
  <c r="AT108" i="55"/>
  <c r="AP108" i="55"/>
  <c r="AL108" i="55"/>
  <c r="AH108" i="55"/>
  <c r="AD108" i="55"/>
  <c r="Z108" i="55"/>
  <c r="V108" i="55"/>
  <c r="R108" i="55"/>
  <c r="N108" i="55"/>
  <c r="J108" i="55"/>
  <c r="CE108" i="55"/>
  <c r="BW108" i="55"/>
  <c r="BO108" i="55"/>
  <c r="BG108" i="55"/>
  <c r="AY108" i="55"/>
  <c r="AQ108" i="55"/>
  <c r="AI108" i="55"/>
  <c r="AA108" i="55"/>
  <c r="S108" i="55"/>
  <c r="K108" i="55"/>
  <c r="CC108" i="55"/>
  <c r="BU108" i="55"/>
  <c r="BM108" i="55"/>
  <c r="BE108" i="55"/>
  <c r="AW108" i="55"/>
  <c r="AO108" i="55"/>
  <c r="AG108" i="55"/>
  <c r="Y108" i="55"/>
  <c r="Q108" i="55"/>
  <c r="I108" i="55"/>
  <c r="CA108" i="55"/>
  <c r="BS108" i="55"/>
  <c r="BK108" i="55"/>
  <c r="BC108" i="55"/>
  <c r="AU108" i="55"/>
  <c r="AM108" i="55"/>
  <c r="AE108" i="55"/>
  <c r="W108" i="55"/>
  <c r="O108" i="55"/>
  <c r="G108" i="55"/>
  <c r="BI108" i="55"/>
  <c r="AC108" i="55"/>
  <c r="CG108" i="55"/>
  <c r="BA108" i="55"/>
  <c r="U108" i="55"/>
  <c r="BY108" i="55"/>
  <c r="AS108" i="55"/>
  <c r="M108" i="55"/>
  <c r="BQ108" i="55"/>
  <c r="AK108" i="55"/>
  <c r="CG112" i="55"/>
  <c r="CC112" i="55"/>
  <c r="BY112" i="55"/>
  <c r="BU112" i="55"/>
  <c r="BQ112" i="55"/>
  <c r="BM112" i="55"/>
  <c r="BI112" i="55"/>
  <c r="BE112" i="55"/>
  <c r="BA112" i="55"/>
  <c r="AW112" i="55"/>
  <c r="AS112" i="55"/>
  <c r="AO112" i="55"/>
  <c r="AK112" i="55"/>
  <c r="AG112" i="55"/>
  <c r="AC112" i="55"/>
  <c r="Y112" i="55"/>
  <c r="U112" i="55"/>
  <c r="Q112" i="55"/>
  <c r="M112" i="55"/>
  <c r="I112" i="55"/>
  <c r="CF112" i="55"/>
  <c r="CB112" i="55"/>
  <c r="BX112" i="55"/>
  <c r="BT112" i="55"/>
  <c r="BP112" i="55"/>
  <c r="BL112" i="55"/>
  <c r="BH112" i="55"/>
  <c r="BD112" i="55"/>
  <c r="AZ112" i="55"/>
  <c r="AV112" i="55"/>
  <c r="AR112" i="55"/>
  <c r="AN112" i="55"/>
  <c r="AJ112" i="55"/>
  <c r="AF112" i="55"/>
  <c r="AB112" i="55"/>
  <c r="X112" i="55"/>
  <c r="T112" i="55"/>
  <c r="P112" i="55"/>
  <c r="L112" i="55"/>
  <c r="H112" i="55"/>
  <c r="BZ112" i="55"/>
  <c r="BR112" i="55"/>
  <c r="BJ112" i="55"/>
  <c r="BB112" i="55"/>
  <c r="AT112" i="55"/>
  <c r="AL112" i="55"/>
  <c r="AD112" i="55"/>
  <c r="V112" i="55"/>
  <c r="N112" i="55"/>
  <c r="CE112" i="55"/>
  <c r="BW112" i="55"/>
  <c r="BO112" i="55"/>
  <c r="BG112" i="55"/>
  <c r="AY112" i="55"/>
  <c r="AQ112" i="55"/>
  <c r="AI112" i="55"/>
  <c r="AA112" i="55"/>
  <c r="S112" i="55"/>
  <c r="K112" i="55"/>
  <c r="CD112" i="55"/>
  <c r="BV112" i="55"/>
  <c r="BN112" i="55"/>
  <c r="BF112" i="55"/>
  <c r="AX112" i="55"/>
  <c r="AP112" i="55"/>
  <c r="AH112" i="55"/>
  <c r="Z112" i="55"/>
  <c r="R112" i="55"/>
  <c r="J112" i="55"/>
  <c r="BK112" i="55"/>
  <c r="AE112" i="55"/>
  <c r="BC112" i="55"/>
  <c r="W112" i="55"/>
  <c r="CA112" i="55"/>
  <c r="AU112" i="55"/>
  <c r="O112" i="55"/>
  <c r="BS112" i="55"/>
  <c r="AM112" i="55"/>
  <c r="G112" i="55"/>
  <c r="CG116" i="55"/>
  <c r="CC116" i="55"/>
  <c r="BY116" i="55"/>
  <c r="BU116" i="55"/>
  <c r="BQ116" i="55"/>
  <c r="BM116" i="55"/>
  <c r="BI116" i="55"/>
  <c r="BE116" i="55"/>
  <c r="BA116" i="55"/>
  <c r="AW116" i="55"/>
  <c r="AS116" i="55"/>
  <c r="AO116" i="55"/>
  <c r="AK116" i="55"/>
  <c r="AG116" i="55"/>
  <c r="AC116" i="55"/>
  <c r="Y116" i="55"/>
  <c r="U116" i="55"/>
  <c r="Q116" i="55"/>
  <c r="M116" i="55"/>
  <c r="I116" i="55"/>
  <c r="CF116" i="55"/>
  <c r="CA116" i="55"/>
  <c r="BV116" i="55"/>
  <c r="BP116" i="55"/>
  <c r="BK116" i="55"/>
  <c r="BF116" i="55"/>
  <c r="AZ116" i="55"/>
  <c r="AU116" i="55"/>
  <c r="AP116" i="55"/>
  <c r="AJ116" i="55"/>
  <c r="AE116" i="55"/>
  <c r="Z116" i="55"/>
  <c r="T116" i="55"/>
  <c r="O116" i="55"/>
  <c r="J116" i="55"/>
  <c r="CE116" i="55"/>
  <c r="BZ116" i="55"/>
  <c r="BT116" i="55"/>
  <c r="BO116" i="55"/>
  <c r="BJ116" i="55"/>
  <c r="BD116" i="55"/>
  <c r="AY116" i="55"/>
  <c r="AT116" i="55"/>
  <c r="AN116" i="55"/>
  <c r="AI116" i="55"/>
  <c r="AD116" i="55"/>
  <c r="X116" i="55"/>
  <c r="S116" i="55"/>
  <c r="N116" i="55"/>
  <c r="H116" i="55"/>
  <c r="BW116" i="55"/>
  <c r="BL116" i="55"/>
  <c r="BB116" i="55"/>
  <c r="AQ116" i="55"/>
  <c r="AF116" i="55"/>
  <c r="V116" i="55"/>
  <c r="K116" i="55"/>
  <c r="CD116" i="55"/>
  <c r="BS116" i="55"/>
  <c r="BH116" i="55"/>
  <c r="AX116" i="55"/>
  <c r="AM116" i="55"/>
  <c r="AB116" i="55"/>
  <c r="R116" i="55"/>
  <c r="G116" i="55"/>
  <c r="CB116" i="55"/>
  <c r="BR116" i="55"/>
  <c r="BG116" i="55"/>
  <c r="AV116" i="55"/>
  <c r="AL116" i="55"/>
  <c r="AA116" i="55"/>
  <c r="P116" i="55"/>
  <c r="BC116" i="55"/>
  <c r="L116" i="55"/>
  <c r="AR116" i="55"/>
  <c r="BX116" i="55"/>
  <c r="AH116" i="55"/>
  <c r="W116" i="55"/>
  <c r="BN116" i="55"/>
  <c r="CE120" i="55"/>
  <c r="CA120" i="55"/>
  <c r="BW120" i="55"/>
  <c r="BS120" i="55"/>
  <c r="BO120" i="55"/>
  <c r="BK120" i="55"/>
  <c r="BG120" i="55"/>
  <c r="BC120" i="55"/>
  <c r="AY120" i="55"/>
  <c r="AU120" i="55"/>
  <c r="AQ120" i="55"/>
  <c r="AM120" i="55"/>
  <c r="AI120" i="55"/>
  <c r="AE120" i="55"/>
  <c r="AA120" i="55"/>
  <c r="W120" i="55"/>
  <c r="S120" i="55"/>
  <c r="O120" i="55"/>
  <c r="K120" i="55"/>
  <c r="G120" i="55"/>
  <c r="CD120" i="55"/>
  <c r="BZ120" i="55"/>
  <c r="BV120" i="55"/>
  <c r="BR120" i="55"/>
  <c r="BN120" i="55"/>
  <c r="BJ120" i="55"/>
  <c r="BF120" i="55"/>
  <c r="BB120" i="55"/>
  <c r="AX120" i="55"/>
  <c r="AT120" i="55"/>
  <c r="AP120" i="55"/>
  <c r="AL120" i="55"/>
  <c r="AH120" i="55"/>
  <c r="AD120" i="55"/>
  <c r="Z120" i="55"/>
  <c r="V120" i="55"/>
  <c r="R120" i="55"/>
  <c r="N120" i="55"/>
  <c r="J120" i="55"/>
  <c r="CG120" i="55"/>
  <c r="CC120" i="55"/>
  <c r="BY120" i="55"/>
  <c r="BU120" i="55"/>
  <c r="BQ120" i="55"/>
  <c r="BM120" i="55"/>
  <c r="BI120" i="55"/>
  <c r="BE120" i="55"/>
  <c r="BA120" i="55"/>
  <c r="AW120" i="55"/>
  <c r="AS120" i="55"/>
  <c r="AO120" i="55"/>
  <c r="AK120" i="55"/>
  <c r="AG120" i="55"/>
  <c r="AC120" i="55"/>
  <c r="Y120" i="55"/>
  <c r="U120" i="55"/>
  <c r="Q120" i="55"/>
  <c r="M120" i="55"/>
  <c r="I120" i="55"/>
  <c r="CB120" i="55"/>
  <c r="BL120" i="55"/>
  <c r="AV120" i="55"/>
  <c r="AF120" i="55"/>
  <c r="P120" i="55"/>
  <c r="BX120" i="55"/>
  <c r="BH120" i="55"/>
  <c r="AR120" i="55"/>
  <c r="AB120" i="55"/>
  <c r="L120" i="55"/>
  <c r="BT120" i="55"/>
  <c r="BD120" i="55"/>
  <c r="AN120" i="55"/>
  <c r="X120" i="55"/>
  <c r="H120" i="55"/>
  <c r="BP120" i="55"/>
  <c r="AZ120" i="55"/>
  <c r="AJ120" i="55"/>
  <c r="T120" i="55"/>
  <c r="CF120" i="55"/>
  <c r="CG124" i="55"/>
  <c r="CC124" i="55"/>
  <c r="BY124" i="55"/>
  <c r="BU124" i="55"/>
  <c r="CB124" i="55"/>
  <c r="BW124" i="55"/>
  <c r="BR124" i="55"/>
  <c r="BN124" i="55"/>
  <c r="BJ124" i="55"/>
  <c r="BF124" i="55"/>
  <c r="BB124" i="55"/>
  <c r="AX124" i="55"/>
  <c r="AT124" i="55"/>
  <c r="AP124" i="55"/>
  <c r="AL124" i="55"/>
  <c r="AH124" i="55"/>
  <c r="AD124" i="55"/>
  <c r="Z124" i="55"/>
  <c r="V124" i="55"/>
  <c r="R124" i="55"/>
  <c r="N124" i="55"/>
  <c r="J124" i="55"/>
  <c r="CF124" i="55"/>
  <c r="CA124" i="55"/>
  <c r="BV124" i="55"/>
  <c r="BQ124" i="55"/>
  <c r="BM124" i="55"/>
  <c r="BI124" i="55"/>
  <c r="BE124" i="55"/>
  <c r="BA124" i="55"/>
  <c r="AW124" i="55"/>
  <c r="AS124" i="55"/>
  <c r="AO124" i="55"/>
  <c r="AK124" i="55"/>
  <c r="AG124" i="55"/>
  <c r="AC124" i="55"/>
  <c r="Y124" i="55"/>
  <c r="U124" i="55"/>
  <c r="Q124" i="55"/>
  <c r="M124" i="55"/>
  <c r="I124" i="55"/>
  <c r="CE124" i="55"/>
  <c r="BZ124" i="55"/>
  <c r="BT124" i="55"/>
  <c r="BP124" i="55"/>
  <c r="BL124" i="55"/>
  <c r="BH124" i="55"/>
  <c r="BD124" i="55"/>
  <c r="AZ124" i="55"/>
  <c r="AV124" i="55"/>
  <c r="AR124" i="55"/>
  <c r="AN124" i="55"/>
  <c r="AJ124" i="55"/>
  <c r="AF124" i="55"/>
  <c r="AB124" i="55"/>
  <c r="X124" i="55"/>
  <c r="T124" i="55"/>
  <c r="P124" i="55"/>
  <c r="L124" i="55"/>
  <c r="H124" i="55"/>
  <c r="CD124" i="55"/>
  <c r="BK124" i="55"/>
  <c r="AU124" i="55"/>
  <c r="AE124" i="55"/>
  <c r="O124" i="55"/>
  <c r="BX124" i="55"/>
  <c r="BG124" i="55"/>
  <c r="AQ124" i="55"/>
  <c r="AA124" i="55"/>
  <c r="K124" i="55"/>
  <c r="BS124" i="55"/>
  <c r="BC124" i="55"/>
  <c r="AM124" i="55"/>
  <c r="W124" i="55"/>
  <c r="G124" i="55"/>
  <c r="AY124" i="55"/>
  <c r="AI124" i="55"/>
  <c r="S124" i="55"/>
  <c r="BO124" i="55"/>
  <c r="CE128" i="55"/>
  <c r="CG128" i="55"/>
  <c r="CC128" i="55"/>
  <c r="BY128" i="55"/>
  <c r="BU128" i="55"/>
  <c r="BQ128" i="55"/>
  <c r="BM128" i="55"/>
  <c r="BI128" i="55"/>
  <c r="BE128" i="55"/>
  <c r="BA128" i="55"/>
  <c r="AW128" i="55"/>
  <c r="AS128" i="55"/>
  <c r="AO128" i="55"/>
  <c r="AK128" i="55"/>
  <c r="AG128" i="55"/>
  <c r="AC128" i="55"/>
  <c r="Y128" i="55"/>
  <c r="U128" i="55"/>
  <c r="Q128" i="55"/>
  <c r="M128" i="55"/>
  <c r="I128" i="55"/>
  <c r="CA128" i="55"/>
  <c r="BV128" i="55"/>
  <c r="BP128" i="55"/>
  <c r="BK128" i="55"/>
  <c r="BF128" i="55"/>
  <c r="AZ128" i="55"/>
  <c r="AU128" i="55"/>
  <c r="AP128" i="55"/>
  <c r="AJ128" i="55"/>
  <c r="AE128" i="55"/>
  <c r="Z128" i="55"/>
  <c r="T128" i="55"/>
  <c r="O128" i="55"/>
  <c r="J128" i="55"/>
  <c r="CF128" i="55"/>
  <c r="BZ128" i="55"/>
  <c r="BT128" i="55"/>
  <c r="BO128" i="55"/>
  <c r="BJ128" i="55"/>
  <c r="BD128" i="55"/>
  <c r="AY128" i="55"/>
  <c r="AT128" i="55"/>
  <c r="AN128" i="55"/>
  <c r="AI128" i="55"/>
  <c r="AD128" i="55"/>
  <c r="X128" i="55"/>
  <c r="S128" i="55"/>
  <c r="N128" i="55"/>
  <c r="H128" i="55"/>
  <c r="CD128" i="55"/>
  <c r="BX128" i="55"/>
  <c r="BS128" i="55"/>
  <c r="BN128" i="55"/>
  <c r="BH128" i="55"/>
  <c r="BC128" i="55"/>
  <c r="AX128" i="55"/>
  <c r="AR128" i="55"/>
  <c r="AM128" i="55"/>
  <c r="AH128" i="55"/>
  <c r="AB128" i="55"/>
  <c r="W128" i="55"/>
  <c r="R128" i="55"/>
  <c r="L128" i="55"/>
  <c r="G128" i="55"/>
  <c r="BL128" i="55"/>
  <c r="AQ128" i="55"/>
  <c r="V128" i="55"/>
  <c r="CB128" i="55"/>
  <c r="BG128" i="55"/>
  <c r="AL128" i="55"/>
  <c r="P128" i="55"/>
  <c r="BW128" i="55"/>
  <c r="BB128" i="55"/>
  <c r="AF128" i="55"/>
  <c r="K128" i="55"/>
  <c r="BR128" i="55"/>
  <c r="AV128" i="55"/>
  <c r="AA128" i="55"/>
  <c r="CG7" i="55"/>
  <c r="CC7" i="55"/>
  <c r="BY7" i="55"/>
  <c r="BU7" i="55"/>
  <c r="BQ7" i="55"/>
  <c r="BM7" i="55"/>
  <c r="BI7" i="55"/>
  <c r="BE7" i="55"/>
  <c r="BA7" i="55"/>
  <c r="AW7" i="55"/>
  <c r="AS7" i="55"/>
  <c r="AO7" i="55"/>
  <c r="AK7" i="55"/>
  <c r="AG7" i="55"/>
  <c r="AC7" i="55"/>
  <c r="Y7" i="55"/>
  <c r="U7" i="55"/>
  <c r="Q7" i="55"/>
  <c r="M7" i="55"/>
  <c r="I7" i="55"/>
  <c r="CB7" i="55"/>
  <c r="BX7" i="55"/>
  <c r="BP7" i="55"/>
  <c r="BH7" i="55"/>
  <c r="BD7" i="55"/>
  <c r="AV7" i="55"/>
  <c r="AN7" i="55"/>
  <c r="AJ7" i="55"/>
  <c r="AB7" i="55"/>
  <c r="T7" i="55"/>
  <c r="P7" i="55"/>
  <c r="H7" i="55"/>
  <c r="CF7" i="55"/>
  <c r="BT7" i="55"/>
  <c r="BL7" i="55"/>
  <c r="AZ7" i="55"/>
  <c r="AR7" i="55"/>
  <c r="AF7" i="55"/>
  <c r="X7" i="55"/>
  <c r="L7" i="55"/>
  <c r="CE7" i="55"/>
  <c r="CA7" i="55"/>
  <c r="BW7" i="55"/>
  <c r="BS7" i="55"/>
  <c r="BO7" i="55"/>
  <c r="BK7" i="55"/>
  <c r="BG7" i="55"/>
  <c r="BC7" i="55"/>
  <c r="AY7" i="55"/>
  <c r="AU7" i="55"/>
  <c r="AQ7" i="55"/>
  <c r="AM7" i="55"/>
  <c r="AI7" i="55"/>
  <c r="AE7" i="55"/>
  <c r="AA7" i="55"/>
  <c r="W7" i="55"/>
  <c r="S7" i="55"/>
  <c r="O7" i="55"/>
  <c r="K7" i="55"/>
  <c r="G7" i="55"/>
  <c r="BF7" i="55"/>
  <c r="AT7" i="55"/>
  <c r="AL7" i="55"/>
  <c r="AD7" i="55"/>
  <c r="Z7" i="55"/>
  <c r="R7" i="55"/>
  <c r="J7" i="55"/>
  <c r="CD7" i="55"/>
  <c r="BZ7" i="55"/>
  <c r="BV7" i="55"/>
  <c r="BR7" i="55"/>
  <c r="BN7" i="55"/>
  <c r="BJ7" i="55"/>
  <c r="BB7" i="55"/>
  <c r="AX7" i="55"/>
  <c r="AP7" i="55"/>
  <c r="AH7" i="55"/>
  <c r="V7" i="55"/>
  <c r="N7" i="55"/>
  <c r="CD4" i="55"/>
  <c r="BZ4" i="55"/>
  <c r="BV4" i="55"/>
  <c r="BR4" i="55"/>
  <c r="BN4" i="55"/>
  <c r="BJ4" i="55"/>
  <c r="BF4" i="55"/>
  <c r="BB4" i="55"/>
  <c r="AX4" i="55"/>
  <c r="AT4" i="55"/>
  <c r="AP4" i="55"/>
  <c r="AL4" i="55"/>
  <c r="AH4" i="55"/>
  <c r="AD4" i="55"/>
  <c r="Z4" i="55"/>
  <c r="V4" i="55"/>
  <c r="R4" i="55"/>
  <c r="N4" i="55"/>
  <c r="J4" i="55"/>
  <c r="CG4" i="55"/>
  <c r="BY4" i="55"/>
  <c r="BQ4" i="55"/>
  <c r="BM4" i="55"/>
  <c r="BE4" i="55"/>
  <c r="AW4" i="55"/>
  <c r="AS4" i="55"/>
  <c r="AK4" i="55"/>
  <c r="AC4" i="55"/>
  <c r="Y4" i="55"/>
  <c r="Q4" i="55"/>
  <c r="I4" i="55"/>
  <c r="CC4" i="55"/>
  <c r="BU4" i="55"/>
  <c r="BI4" i="55"/>
  <c r="BA4" i="55"/>
  <c r="AO4" i="55"/>
  <c r="AG4" i="55"/>
  <c r="U4" i="55"/>
  <c r="M4" i="55"/>
  <c r="CF4" i="55"/>
  <c r="CB4" i="55"/>
  <c r="BX4" i="55"/>
  <c r="BT4" i="55"/>
  <c r="BP4" i="55"/>
  <c r="BL4" i="55"/>
  <c r="BH4" i="55"/>
  <c r="BD4" i="55"/>
  <c r="AZ4" i="55"/>
  <c r="AV4" i="55"/>
  <c r="AR4" i="55"/>
  <c r="AN4" i="55"/>
  <c r="AJ4" i="55"/>
  <c r="AF4" i="55"/>
  <c r="AB4" i="55"/>
  <c r="X4" i="55"/>
  <c r="T4" i="55"/>
  <c r="P4" i="55"/>
  <c r="L4" i="55"/>
  <c r="H4" i="55"/>
  <c r="CA4" i="55"/>
  <c r="BW4" i="55"/>
  <c r="BO4" i="55"/>
  <c r="BG4" i="55"/>
  <c r="AY4" i="55"/>
  <c r="AQ4" i="55"/>
  <c r="AI4" i="55"/>
  <c r="AE4" i="55"/>
  <c r="W4" i="55"/>
  <c r="O4" i="55"/>
  <c r="G4" i="55"/>
  <c r="CE4" i="55"/>
  <c r="BS4" i="55"/>
  <c r="BK4" i="55"/>
  <c r="BC4" i="55"/>
  <c r="AU4" i="55"/>
  <c r="AM4" i="55"/>
  <c r="AA4" i="55"/>
  <c r="S4" i="55"/>
  <c r="K4" i="55"/>
  <c r="K12" i="55"/>
  <c r="G12" i="55"/>
  <c r="L12" i="55"/>
  <c r="J12" i="55"/>
  <c r="I12" i="55"/>
  <c r="M12" i="55"/>
  <c r="H12" i="55"/>
  <c r="CE5" i="55"/>
  <c r="CA5" i="55"/>
  <c r="BW5" i="55"/>
  <c r="BS5" i="55"/>
  <c r="BO5" i="55"/>
  <c r="BK5" i="55"/>
  <c r="BG5" i="55"/>
  <c r="BC5" i="55"/>
  <c r="AY5" i="55"/>
  <c r="AU5" i="55"/>
  <c r="AQ5" i="55"/>
  <c r="AM5" i="55"/>
  <c r="AI5" i="55"/>
  <c r="AE5" i="55"/>
  <c r="AA5" i="55"/>
  <c r="W5" i="55"/>
  <c r="S5" i="55"/>
  <c r="O5" i="55"/>
  <c r="K5" i="55"/>
  <c r="G5" i="55"/>
  <c r="CD5" i="55"/>
  <c r="BZ5" i="55"/>
  <c r="BR5" i="55"/>
  <c r="BN5" i="55"/>
  <c r="BF5" i="55"/>
  <c r="AX5" i="55"/>
  <c r="AT5" i="55"/>
  <c r="AL5" i="55"/>
  <c r="AD5" i="55"/>
  <c r="Z5" i="55"/>
  <c r="R5" i="55"/>
  <c r="J5" i="55"/>
  <c r="BV5" i="55"/>
  <c r="BJ5" i="55"/>
  <c r="BB5" i="55"/>
  <c r="AP5" i="55"/>
  <c r="AH5" i="55"/>
  <c r="V5" i="55"/>
  <c r="N5" i="55"/>
  <c r="CG5" i="55"/>
  <c r="CC5" i="55"/>
  <c r="BY5" i="55"/>
  <c r="BU5" i="55"/>
  <c r="BQ5" i="55"/>
  <c r="BM5" i="55"/>
  <c r="BI5" i="55"/>
  <c r="BE5" i="55"/>
  <c r="BA5" i="55"/>
  <c r="AW5" i="55"/>
  <c r="AS5" i="55"/>
  <c r="AO5" i="55"/>
  <c r="AK5" i="55"/>
  <c r="AG5" i="55"/>
  <c r="AC5" i="55"/>
  <c r="Y5" i="55"/>
  <c r="U5" i="55"/>
  <c r="Q5" i="55"/>
  <c r="M5" i="55"/>
  <c r="I5" i="55"/>
  <c r="CB5" i="55"/>
  <c r="BX5" i="55"/>
  <c r="BP5" i="55"/>
  <c r="BH5" i="55"/>
  <c r="AZ5" i="55"/>
  <c r="AR5" i="55"/>
  <c r="AN5" i="55"/>
  <c r="AJ5" i="55"/>
  <c r="AB5" i="55"/>
  <c r="X5" i="55"/>
  <c r="P5" i="55"/>
  <c r="H5" i="55"/>
  <c r="CF5" i="55"/>
  <c r="BT5" i="55"/>
  <c r="BL5" i="55"/>
  <c r="BD5" i="55"/>
  <c r="AV5" i="55"/>
  <c r="AF5" i="55"/>
  <c r="T5" i="55"/>
  <c r="L5" i="55"/>
  <c r="CF9" i="55"/>
  <c r="CB9" i="55"/>
  <c r="BX9" i="55"/>
  <c r="BT9" i="55"/>
  <c r="BP9" i="55"/>
  <c r="BL9" i="55"/>
  <c r="BH9" i="55"/>
  <c r="BD9" i="55"/>
  <c r="AZ9" i="55"/>
  <c r="AV9" i="55"/>
  <c r="AR9" i="55"/>
  <c r="AN9" i="55"/>
  <c r="AJ9" i="55"/>
  <c r="AF9" i="55"/>
  <c r="AB9" i="55"/>
  <c r="X9" i="55"/>
  <c r="T9" i="55"/>
  <c r="P9" i="55"/>
  <c r="L9" i="55"/>
  <c r="H9" i="55"/>
  <c r="CE9" i="55"/>
  <c r="BZ9" i="55"/>
  <c r="BU9" i="55"/>
  <c r="BO9" i="55"/>
  <c r="BJ9" i="55"/>
  <c r="BE9" i="55"/>
  <c r="AY9" i="55"/>
  <c r="AT9" i="55"/>
  <c r="AO9" i="55"/>
  <c r="AI9" i="55"/>
  <c r="AD9" i="55"/>
  <c r="Y9" i="55"/>
  <c r="S9" i="55"/>
  <c r="N9" i="55"/>
  <c r="I9" i="55"/>
  <c r="M9" i="55"/>
  <c r="CD9" i="55"/>
  <c r="BY9" i="55"/>
  <c r="BS9" i="55"/>
  <c r="BN9" i="55"/>
  <c r="BI9" i="55"/>
  <c r="BC9" i="55"/>
  <c r="AX9" i="55"/>
  <c r="AS9" i="55"/>
  <c r="AM9" i="55"/>
  <c r="AH9" i="55"/>
  <c r="AC9" i="55"/>
  <c r="W9" i="55"/>
  <c r="R9" i="55"/>
  <c r="G9" i="55"/>
  <c r="CC9" i="55"/>
  <c r="BW9" i="55"/>
  <c r="BR9" i="55"/>
  <c r="BM9" i="55"/>
  <c r="BG9" i="55"/>
  <c r="BB9" i="55"/>
  <c r="AW9" i="55"/>
  <c r="AQ9" i="55"/>
  <c r="AL9" i="55"/>
  <c r="AG9" i="55"/>
  <c r="AA9" i="55"/>
  <c r="V9" i="55"/>
  <c r="Q9" i="55"/>
  <c r="K9" i="55"/>
  <c r="CG9" i="55"/>
  <c r="CA9" i="55"/>
  <c r="BV9" i="55"/>
  <c r="BQ9" i="55"/>
  <c r="BK9" i="55"/>
  <c r="BF9" i="55"/>
  <c r="BA9" i="55"/>
  <c r="AU9" i="55"/>
  <c r="AP9" i="55"/>
  <c r="AK9" i="55"/>
  <c r="AE9" i="55"/>
  <c r="Z9" i="55"/>
  <c r="U9" i="55"/>
  <c r="O9" i="55"/>
  <c r="J9" i="55"/>
  <c r="CF13" i="55"/>
  <c r="CB13" i="55"/>
  <c r="BX13" i="55"/>
  <c r="BT13" i="55"/>
  <c r="BP13" i="55"/>
  <c r="BL13" i="55"/>
  <c r="BH13" i="55"/>
  <c r="BD13" i="55"/>
  <c r="AZ13" i="55"/>
  <c r="AV13" i="55"/>
  <c r="AR13" i="55"/>
  <c r="AN13" i="55"/>
  <c r="AJ13" i="55"/>
  <c r="AF13" i="55"/>
  <c r="AB13" i="55"/>
  <c r="X13" i="55"/>
  <c r="T13" i="55"/>
  <c r="P13" i="55"/>
  <c r="L13" i="55"/>
  <c r="H13" i="55"/>
  <c r="CD13" i="55"/>
  <c r="BY13" i="55"/>
  <c r="BS13" i="55"/>
  <c r="BN13" i="55"/>
  <c r="BI13" i="55"/>
  <c r="BC13" i="55"/>
  <c r="AX13" i="55"/>
  <c r="AS13" i="55"/>
  <c r="AM13" i="55"/>
  <c r="AH13" i="55"/>
  <c r="AC13" i="55"/>
  <c r="W13" i="55"/>
  <c r="R13" i="55"/>
  <c r="M13" i="55"/>
  <c r="G13" i="55"/>
  <c r="CC13" i="55"/>
  <c r="BW13" i="55"/>
  <c r="BR13" i="55"/>
  <c r="BM13" i="55"/>
  <c r="BG13" i="55"/>
  <c r="BB13" i="55"/>
  <c r="AW13" i="55"/>
  <c r="AQ13" i="55"/>
  <c r="AL13" i="55"/>
  <c r="AG13" i="55"/>
  <c r="AA13" i="55"/>
  <c r="V13" i="55"/>
  <c r="Q13" i="55"/>
  <c r="K13" i="55"/>
  <c r="CG13" i="55"/>
  <c r="CA13" i="55"/>
  <c r="BV13" i="55"/>
  <c r="BQ13" i="55"/>
  <c r="BK13" i="55"/>
  <c r="BF13" i="55"/>
  <c r="BA13" i="55"/>
  <c r="AU13" i="55"/>
  <c r="AP13" i="55"/>
  <c r="AK13" i="55"/>
  <c r="AE13" i="55"/>
  <c r="Z13" i="55"/>
  <c r="U13" i="55"/>
  <c r="O13" i="55"/>
  <c r="J13" i="55"/>
  <c r="CE13" i="55"/>
  <c r="BZ13" i="55"/>
  <c r="BU13" i="55"/>
  <c r="BO13" i="55"/>
  <c r="BJ13" i="55"/>
  <c r="BE13" i="55"/>
  <c r="AY13" i="55"/>
  <c r="AT13" i="55"/>
  <c r="AO13" i="55"/>
  <c r="AI13" i="55"/>
  <c r="AD13" i="55"/>
  <c r="Y13" i="55"/>
  <c r="S13" i="55"/>
  <c r="N13" i="55"/>
  <c r="I13" i="55"/>
  <c r="L17" i="55"/>
  <c r="H17" i="55"/>
  <c r="I17" i="55"/>
  <c r="M17" i="55"/>
  <c r="G17" i="55"/>
  <c r="K17" i="55"/>
  <c r="J17" i="55"/>
  <c r="L21" i="55"/>
  <c r="H21" i="55"/>
  <c r="J21" i="55"/>
  <c r="I21" i="55"/>
  <c r="M21" i="55"/>
  <c r="G21" i="55"/>
  <c r="K21" i="55"/>
  <c r="M25" i="55"/>
  <c r="I25" i="55"/>
  <c r="L25" i="55"/>
  <c r="H25" i="55"/>
  <c r="K25" i="55"/>
  <c r="J25" i="55"/>
  <c r="G25" i="55"/>
  <c r="M29" i="55"/>
  <c r="I29" i="55"/>
  <c r="L29" i="55"/>
  <c r="H29" i="55"/>
  <c r="J29" i="55"/>
  <c r="G29" i="55"/>
  <c r="K29" i="55"/>
  <c r="M33" i="55"/>
  <c r="I33" i="55"/>
  <c r="L33" i="55"/>
  <c r="H33" i="55"/>
  <c r="K33" i="55"/>
  <c r="J33" i="55"/>
  <c r="G33" i="55"/>
  <c r="J37" i="55"/>
  <c r="M37" i="55"/>
  <c r="I37" i="55"/>
  <c r="L37" i="55"/>
  <c r="H37" i="55"/>
  <c r="K37" i="55"/>
  <c r="G37" i="55"/>
  <c r="CD41" i="55"/>
  <c r="BZ41" i="55"/>
  <c r="BV41" i="55"/>
  <c r="BR41" i="55"/>
  <c r="BN41" i="55"/>
  <c r="BJ41" i="55"/>
  <c r="BF41" i="55"/>
  <c r="BB41" i="55"/>
  <c r="AX41" i="55"/>
  <c r="AT41" i="55"/>
  <c r="AP41" i="55"/>
  <c r="AL41" i="55"/>
  <c r="AH41" i="55"/>
  <c r="AD41" i="55"/>
  <c r="Z41" i="55"/>
  <c r="V41" i="55"/>
  <c r="R41" i="55"/>
  <c r="N41" i="55"/>
  <c r="J41" i="55"/>
  <c r="CG41" i="55"/>
  <c r="CC41" i="55"/>
  <c r="BY41" i="55"/>
  <c r="BU41" i="55"/>
  <c r="BQ41" i="55"/>
  <c r="BM41" i="55"/>
  <c r="BI41" i="55"/>
  <c r="BE41" i="55"/>
  <c r="BA41" i="55"/>
  <c r="AW41" i="55"/>
  <c r="AS41" i="55"/>
  <c r="AO41" i="55"/>
  <c r="AK41" i="55"/>
  <c r="AG41" i="55"/>
  <c r="AC41" i="55"/>
  <c r="Y41" i="55"/>
  <c r="U41" i="55"/>
  <c r="Q41" i="55"/>
  <c r="M41" i="55"/>
  <c r="I41" i="55"/>
  <c r="CF41" i="55"/>
  <c r="CB41" i="55"/>
  <c r="BX41" i="55"/>
  <c r="BT41" i="55"/>
  <c r="BP41" i="55"/>
  <c r="BL41" i="55"/>
  <c r="BH41" i="55"/>
  <c r="BD41" i="55"/>
  <c r="AZ41" i="55"/>
  <c r="AV41" i="55"/>
  <c r="AR41" i="55"/>
  <c r="AN41" i="55"/>
  <c r="AJ41" i="55"/>
  <c r="AF41" i="55"/>
  <c r="AB41" i="55"/>
  <c r="X41" i="55"/>
  <c r="T41" i="55"/>
  <c r="P41" i="55"/>
  <c r="L41" i="55"/>
  <c r="H41" i="55"/>
  <c r="CE41" i="55"/>
  <c r="CA41" i="55"/>
  <c r="BW41" i="55"/>
  <c r="BS41" i="55"/>
  <c r="BO41" i="55"/>
  <c r="BK41" i="55"/>
  <c r="BG41" i="55"/>
  <c r="BC41" i="55"/>
  <c r="AY41" i="55"/>
  <c r="AU41" i="55"/>
  <c r="AQ41" i="55"/>
  <c r="AM41" i="55"/>
  <c r="W41" i="55"/>
  <c r="G41" i="55"/>
  <c r="AI41" i="55"/>
  <c r="S41" i="55"/>
  <c r="AE41" i="55"/>
  <c r="O41" i="55"/>
  <c r="AA41" i="55"/>
  <c r="K41" i="55"/>
  <c r="CD45" i="55"/>
  <c r="BZ45" i="55"/>
  <c r="BV45" i="55"/>
  <c r="BR45" i="55"/>
  <c r="BN45" i="55"/>
  <c r="BJ45" i="55"/>
  <c r="BF45" i="55"/>
  <c r="BB45" i="55"/>
  <c r="AX45" i="55"/>
  <c r="AT45" i="55"/>
  <c r="AP45" i="55"/>
  <c r="AL45" i="55"/>
  <c r="AH45" i="55"/>
  <c r="AD45" i="55"/>
  <c r="Z45" i="55"/>
  <c r="V45" i="55"/>
  <c r="R45" i="55"/>
  <c r="N45" i="55"/>
  <c r="J45" i="55"/>
  <c r="CG45" i="55"/>
  <c r="CC45" i="55"/>
  <c r="BY45" i="55"/>
  <c r="BU45" i="55"/>
  <c r="BQ45" i="55"/>
  <c r="BM45" i="55"/>
  <c r="BI45" i="55"/>
  <c r="BE45" i="55"/>
  <c r="BA45" i="55"/>
  <c r="AW45" i="55"/>
  <c r="AS45" i="55"/>
  <c r="AO45" i="55"/>
  <c r="AK45" i="55"/>
  <c r="AG45" i="55"/>
  <c r="AC45" i="55"/>
  <c r="Y45" i="55"/>
  <c r="U45" i="55"/>
  <c r="Q45" i="55"/>
  <c r="M45" i="55"/>
  <c r="I45" i="55"/>
  <c r="CF45" i="55"/>
  <c r="CB45" i="55"/>
  <c r="BX45" i="55"/>
  <c r="BT45" i="55"/>
  <c r="BP45" i="55"/>
  <c r="BL45" i="55"/>
  <c r="BH45" i="55"/>
  <c r="BD45" i="55"/>
  <c r="AZ45" i="55"/>
  <c r="AV45" i="55"/>
  <c r="AR45" i="55"/>
  <c r="AN45" i="55"/>
  <c r="AJ45" i="55"/>
  <c r="AF45" i="55"/>
  <c r="AB45" i="55"/>
  <c r="X45" i="55"/>
  <c r="T45" i="55"/>
  <c r="P45" i="55"/>
  <c r="L45" i="55"/>
  <c r="H45" i="55"/>
  <c r="CE45" i="55"/>
  <c r="CA45" i="55"/>
  <c r="BW45" i="55"/>
  <c r="BS45" i="55"/>
  <c r="BO45" i="55"/>
  <c r="BK45" i="55"/>
  <c r="BG45" i="55"/>
  <c r="BC45" i="55"/>
  <c r="AY45" i="55"/>
  <c r="AU45" i="55"/>
  <c r="AQ45" i="55"/>
  <c r="AM45" i="55"/>
  <c r="AI45" i="55"/>
  <c r="AE45" i="55"/>
  <c r="AA45" i="55"/>
  <c r="W45" i="55"/>
  <c r="S45" i="55"/>
  <c r="O45" i="55"/>
  <c r="K45" i="55"/>
  <c r="G45" i="55"/>
  <c r="J49" i="55"/>
  <c r="M49" i="55"/>
  <c r="I49" i="55"/>
  <c r="L49" i="55"/>
  <c r="H49" i="55"/>
  <c r="K49" i="55"/>
  <c r="G49" i="55"/>
  <c r="M53" i="55"/>
  <c r="I53" i="55"/>
  <c r="K53" i="55"/>
  <c r="G53" i="55"/>
  <c r="J53" i="55"/>
  <c r="L53" i="55"/>
  <c r="H53" i="55"/>
  <c r="M57" i="55"/>
  <c r="I57" i="55"/>
  <c r="L57" i="55"/>
  <c r="H57" i="55"/>
  <c r="J57" i="55"/>
  <c r="G57" i="55"/>
  <c r="K57" i="55"/>
  <c r="M61" i="55"/>
  <c r="I61" i="55"/>
  <c r="L61" i="55"/>
  <c r="H61" i="55"/>
  <c r="K61" i="55"/>
  <c r="G61" i="55"/>
  <c r="J61" i="55"/>
  <c r="M65" i="55"/>
  <c r="I65" i="55"/>
  <c r="L65" i="55"/>
  <c r="H65" i="55"/>
  <c r="K65" i="55"/>
  <c r="G65" i="55"/>
  <c r="J65" i="55"/>
  <c r="CG69" i="55"/>
  <c r="CC69" i="55"/>
  <c r="BY69" i="55"/>
  <c r="BU69" i="55"/>
  <c r="BQ69" i="55"/>
  <c r="BM69" i="55"/>
  <c r="BI69" i="55"/>
  <c r="BE69" i="55"/>
  <c r="BA69" i="55"/>
  <c r="AW69" i="55"/>
  <c r="AS69" i="55"/>
  <c r="AO69" i="55"/>
  <c r="AK69" i="55"/>
  <c r="AG69" i="55"/>
  <c r="AC69" i="55"/>
  <c r="Y69" i="55"/>
  <c r="U69" i="55"/>
  <c r="Q69" i="55"/>
  <c r="M69" i="55"/>
  <c r="I69" i="55"/>
  <c r="CF69" i="55"/>
  <c r="CB69" i="55"/>
  <c r="BX69" i="55"/>
  <c r="BT69" i="55"/>
  <c r="BP69" i="55"/>
  <c r="BL69" i="55"/>
  <c r="BH69" i="55"/>
  <c r="BD69" i="55"/>
  <c r="AZ69" i="55"/>
  <c r="AV69" i="55"/>
  <c r="AR69" i="55"/>
  <c r="AN69" i="55"/>
  <c r="AJ69" i="55"/>
  <c r="AF69" i="55"/>
  <c r="AB69" i="55"/>
  <c r="X69" i="55"/>
  <c r="T69" i="55"/>
  <c r="P69" i="55"/>
  <c r="L69" i="55"/>
  <c r="H69" i="55"/>
  <c r="CE69" i="55"/>
  <c r="CA69" i="55"/>
  <c r="BW69" i="55"/>
  <c r="BS69" i="55"/>
  <c r="BO69" i="55"/>
  <c r="BK69" i="55"/>
  <c r="BG69" i="55"/>
  <c r="BC69" i="55"/>
  <c r="AY69" i="55"/>
  <c r="AU69" i="55"/>
  <c r="AQ69" i="55"/>
  <c r="AM69" i="55"/>
  <c r="AI69" i="55"/>
  <c r="AE69" i="55"/>
  <c r="AA69" i="55"/>
  <c r="W69" i="55"/>
  <c r="S69" i="55"/>
  <c r="O69" i="55"/>
  <c r="K69" i="55"/>
  <c r="G69" i="55"/>
  <c r="CD69" i="55"/>
  <c r="BN69" i="55"/>
  <c r="AX69" i="55"/>
  <c r="AH69" i="55"/>
  <c r="R69" i="55"/>
  <c r="BJ69" i="55"/>
  <c r="AP69" i="55"/>
  <c r="V69" i="55"/>
  <c r="BZ69" i="55"/>
  <c r="BF69" i="55"/>
  <c r="AL69" i="55"/>
  <c r="N69" i="55"/>
  <c r="BV69" i="55"/>
  <c r="BB69" i="55"/>
  <c r="AD69" i="55"/>
  <c r="J69" i="55"/>
  <c r="BR69" i="55"/>
  <c r="AT69" i="55"/>
  <c r="Z69" i="55"/>
  <c r="K73" i="55"/>
  <c r="G73" i="55"/>
  <c r="M73" i="55"/>
  <c r="I73" i="55"/>
  <c r="L73" i="55"/>
  <c r="J73" i="55"/>
  <c r="H73" i="55"/>
  <c r="K77" i="55"/>
  <c r="G77" i="55"/>
  <c r="J77" i="55"/>
  <c r="M77" i="55"/>
  <c r="I77" i="55"/>
  <c r="H77" i="55"/>
  <c r="L77" i="55"/>
  <c r="K81" i="55"/>
  <c r="G81" i="55"/>
  <c r="J81" i="55"/>
  <c r="M81" i="55"/>
  <c r="I81" i="55"/>
  <c r="L81" i="55"/>
  <c r="H81" i="55"/>
  <c r="J85" i="55"/>
  <c r="I85" i="55"/>
  <c r="M85" i="55"/>
  <c r="H85" i="55"/>
  <c r="L85" i="55"/>
  <c r="G85" i="55"/>
  <c r="K85" i="55"/>
  <c r="L89" i="55"/>
  <c r="H89" i="55"/>
  <c r="K89" i="55"/>
  <c r="G89" i="55"/>
  <c r="J89" i="55"/>
  <c r="M89" i="55"/>
  <c r="I89" i="55"/>
  <c r="CF93" i="55"/>
  <c r="CB93" i="55"/>
  <c r="BX93" i="55"/>
  <c r="BT93" i="55"/>
  <c r="BP93" i="55"/>
  <c r="BL93" i="55"/>
  <c r="BH93" i="55"/>
  <c r="BD93" i="55"/>
  <c r="AZ93" i="55"/>
  <c r="AV93" i="55"/>
  <c r="AR93" i="55"/>
  <c r="AN93" i="55"/>
  <c r="AJ93" i="55"/>
  <c r="AF93" i="55"/>
  <c r="AB93" i="55"/>
  <c r="X93" i="55"/>
  <c r="T93" i="55"/>
  <c r="P93" i="55"/>
  <c r="L93" i="55"/>
  <c r="H93" i="55"/>
  <c r="CE93" i="55"/>
  <c r="CA93" i="55"/>
  <c r="BW93" i="55"/>
  <c r="BS93" i="55"/>
  <c r="BO93" i="55"/>
  <c r="BK93" i="55"/>
  <c r="BG93" i="55"/>
  <c r="BC93" i="55"/>
  <c r="AY93" i="55"/>
  <c r="AU93" i="55"/>
  <c r="AQ93" i="55"/>
  <c r="AM93" i="55"/>
  <c r="AI93" i="55"/>
  <c r="AE93" i="55"/>
  <c r="AA93" i="55"/>
  <c r="W93" i="55"/>
  <c r="S93" i="55"/>
  <c r="O93" i="55"/>
  <c r="K93" i="55"/>
  <c r="G93" i="55"/>
  <c r="CD93" i="55"/>
  <c r="BZ93" i="55"/>
  <c r="BV93" i="55"/>
  <c r="BR93" i="55"/>
  <c r="BN93" i="55"/>
  <c r="BJ93" i="55"/>
  <c r="BF93" i="55"/>
  <c r="BB93" i="55"/>
  <c r="AX93" i="55"/>
  <c r="AT93" i="55"/>
  <c r="AP93" i="55"/>
  <c r="AL93" i="55"/>
  <c r="AH93" i="55"/>
  <c r="AD93" i="55"/>
  <c r="Z93" i="55"/>
  <c r="V93" i="55"/>
  <c r="R93" i="55"/>
  <c r="N93" i="55"/>
  <c r="J93" i="55"/>
  <c r="BU93" i="55"/>
  <c r="BE93" i="55"/>
  <c r="AO93" i="55"/>
  <c r="Y93" i="55"/>
  <c r="I93" i="55"/>
  <c r="CG93" i="55"/>
  <c r="BQ93" i="55"/>
  <c r="BA93" i="55"/>
  <c r="AK93" i="55"/>
  <c r="U93" i="55"/>
  <c r="CC93" i="55"/>
  <c r="BM93" i="55"/>
  <c r="AW93" i="55"/>
  <c r="AG93" i="55"/>
  <c r="Q93" i="55"/>
  <c r="BY93" i="55"/>
  <c r="M93" i="55"/>
  <c r="BI93" i="55"/>
  <c r="AS93" i="55"/>
  <c r="AC93" i="55"/>
  <c r="CF97" i="55"/>
  <c r="CB97" i="55"/>
  <c r="BX97" i="55"/>
  <c r="BT97" i="55"/>
  <c r="BP97" i="55"/>
  <c r="BL97" i="55"/>
  <c r="BH97" i="55"/>
  <c r="BD97" i="55"/>
  <c r="AZ97" i="55"/>
  <c r="AV97" i="55"/>
  <c r="AR97" i="55"/>
  <c r="AN97" i="55"/>
  <c r="AJ97" i="55"/>
  <c r="AF97" i="55"/>
  <c r="AB97" i="55"/>
  <c r="X97" i="55"/>
  <c r="T97" i="55"/>
  <c r="P97" i="55"/>
  <c r="L97" i="55"/>
  <c r="H97" i="55"/>
  <c r="CE97" i="55"/>
  <c r="CA97" i="55"/>
  <c r="BW97" i="55"/>
  <c r="BS97" i="55"/>
  <c r="BO97" i="55"/>
  <c r="BK97" i="55"/>
  <c r="BG97" i="55"/>
  <c r="BC97" i="55"/>
  <c r="AY97" i="55"/>
  <c r="AU97" i="55"/>
  <c r="AQ97" i="55"/>
  <c r="AM97" i="55"/>
  <c r="AI97" i="55"/>
  <c r="AE97" i="55"/>
  <c r="AA97" i="55"/>
  <c r="W97" i="55"/>
  <c r="S97" i="55"/>
  <c r="O97" i="55"/>
  <c r="K97" i="55"/>
  <c r="G97" i="55"/>
  <c r="CD97" i="55"/>
  <c r="BZ97" i="55"/>
  <c r="BV97" i="55"/>
  <c r="BR97" i="55"/>
  <c r="BN97" i="55"/>
  <c r="BJ97" i="55"/>
  <c r="BF97" i="55"/>
  <c r="BB97" i="55"/>
  <c r="AX97" i="55"/>
  <c r="AT97" i="55"/>
  <c r="AP97" i="55"/>
  <c r="AL97" i="55"/>
  <c r="AH97" i="55"/>
  <c r="AD97" i="55"/>
  <c r="Z97" i="55"/>
  <c r="V97" i="55"/>
  <c r="R97" i="55"/>
  <c r="N97" i="55"/>
  <c r="J97" i="55"/>
  <c r="BY97" i="55"/>
  <c r="BI97" i="55"/>
  <c r="AS97" i="55"/>
  <c r="AC97" i="55"/>
  <c r="M97" i="55"/>
  <c r="BU97" i="55"/>
  <c r="BE97" i="55"/>
  <c r="AO97" i="55"/>
  <c r="Y97" i="55"/>
  <c r="I97" i="55"/>
  <c r="CG97" i="55"/>
  <c r="BQ97" i="55"/>
  <c r="BA97" i="55"/>
  <c r="AK97" i="55"/>
  <c r="U97" i="55"/>
  <c r="CC97" i="55"/>
  <c r="Q97" i="55"/>
  <c r="BM97" i="55"/>
  <c r="AW97" i="55"/>
  <c r="AG97" i="55"/>
  <c r="CE101" i="55"/>
  <c r="CA101" i="55"/>
  <c r="BW101" i="55"/>
  <c r="BS101" i="55"/>
  <c r="BO101" i="55"/>
  <c r="BK101" i="55"/>
  <c r="BG101" i="55"/>
  <c r="BC101" i="55"/>
  <c r="AY101" i="55"/>
  <c r="AU101" i="55"/>
  <c r="AQ101" i="55"/>
  <c r="AM101" i="55"/>
  <c r="AI101" i="55"/>
  <c r="AE101" i="55"/>
  <c r="AA101" i="55"/>
  <c r="W101" i="55"/>
  <c r="S101" i="55"/>
  <c r="O101" i="55"/>
  <c r="K101" i="55"/>
  <c r="G101" i="55"/>
  <c r="CF101" i="55"/>
  <c r="BZ101" i="55"/>
  <c r="BU101" i="55"/>
  <c r="BP101" i="55"/>
  <c r="BJ101" i="55"/>
  <c r="BE101" i="55"/>
  <c r="AZ101" i="55"/>
  <c r="AT101" i="55"/>
  <c r="AO101" i="55"/>
  <c r="AJ101" i="55"/>
  <c r="AD101" i="55"/>
  <c r="Y101" i="55"/>
  <c r="T101" i="55"/>
  <c r="N101" i="55"/>
  <c r="I101" i="55"/>
  <c r="CD101" i="55"/>
  <c r="BY101" i="55"/>
  <c r="BT101" i="55"/>
  <c r="BN101" i="55"/>
  <c r="BI101" i="55"/>
  <c r="BD101" i="55"/>
  <c r="AX101" i="55"/>
  <c r="AS101" i="55"/>
  <c r="AN101" i="55"/>
  <c r="AH101" i="55"/>
  <c r="AC101" i="55"/>
  <c r="X101" i="55"/>
  <c r="R101" i="55"/>
  <c r="M101" i="55"/>
  <c r="H101" i="55"/>
  <c r="CC101" i="55"/>
  <c r="BX101" i="55"/>
  <c r="BR101" i="55"/>
  <c r="BM101" i="55"/>
  <c r="BH101" i="55"/>
  <c r="BB101" i="55"/>
  <c r="AW101" i="55"/>
  <c r="AR101" i="55"/>
  <c r="AL101" i="55"/>
  <c r="AG101" i="55"/>
  <c r="AB101" i="55"/>
  <c r="V101" i="55"/>
  <c r="Q101" i="55"/>
  <c r="L101" i="55"/>
  <c r="BQ101" i="55"/>
  <c r="AV101" i="55"/>
  <c r="Z101" i="55"/>
  <c r="CG101" i="55"/>
  <c r="BL101" i="55"/>
  <c r="AP101" i="55"/>
  <c r="U101" i="55"/>
  <c r="CB101" i="55"/>
  <c r="BF101" i="55"/>
  <c r="AK101" i="55"/>
  <c r="P101" i="55"/>
  <c r="BA101" i="55"/>
  <c r="AF101" i="55"/>
  <c r="J101" i="55"/>
  <c r="BV101" i="55"/>
  <c r="CG105" i="55"/>
  <c r="CC105" i="55"/>
  <c r="BY105" i="55"/>
  <c r="BU105" i="55"/>
  <c r="BQ105" i="55"/>
  <c r="BM105" i="55"/>
  <c r="BI105" i="55"/>
  <c r="BE105" i="55"/>
  <c r="BA105" i="55"/>
  <c r="AW105" i="55"/>
  <c r="AS105" i="55"/>
  <c r="AO105" i="55"/>
  <c r="AK105" i="55"/>
  <c r="AG105" i="55"/>
  <c r="AC105" i="55"/>
  <c r="Y105" i="55"/>
  <c r="U105" i="55"/>
  <c r="Q105" i="55"/>
  <c r="M105" i="55"/>
  <c r="I105" i="55"/>
  <c r="CE105" i="55"/>
  <c r="CA105" i="55"/>
  <c r="BW105" i="55"/>
  <c r="BS105" i="55"/>
  <c r="BO105" i="55"/>
  <c r="BK105" i="55"/>
  <c r="BG105" i="55"/>
  <c r="BC105" i="55"/>
  <c r="AY105" i="55"/>
  <c r="AU105" i="55"/>
  <c r="AQ105" i="55"/>
  <c r="AM105" i="55"/>
  <c r="AI105" i="55"/>
  <c r="AE105" i="55"/>
  <c r="AA105" i="55"/>
  <c r="W105" i="55"/>
  <c r="S105" i="55"/>
  <c r="O105" i="55"/>
  <c r="K105" i="55"/>
  <c r="G105" i="55"/>
  <c r="CB105" i="55"/>
  <c r="BT105" i="55"/>
  <c r="BL105" i="55"/>
  <c r="BD105" i="55"/>
  <c r="AV105" i="55"/>
  <c r="AN105" i="55"/>
  <c r="AF105" i="55"/>
  <c r="X105" i="55"/>
  <c r="P105" i="55"/>
  <c r="H105" i="55"/>
  <c r="BZ105" i="55"/>
  <c r="BR105" i="55"/>
  <c r="BJ105" i="55"/>
  <c r="BB105" i="55"/>
  <c r="AT105" i="55"/>
  <c r="AL105" i="55"/>
  <c r="AD105" i="55"/>
  <c r="V105" i="55"/>
  <c r="N105" i="55"/>
  <c r="CF105" i="55"/>
  <c r="BX105" i="55"/>
  <c r="BP105" i="55"/>
  <c r="BH105" i="55"/>
  <c r="AZ105" i="55"/>
  <c r="AR105" i="55"/>
  <c r="AJ105" i="55"/>
  <c r="AB105" i="55"/>
  <c r="T105" i="55"/>
  <c r="L105" i="55"/>
  <c r="BV105" i="55"/>
  <c r="AP105" i="55"/>
  <c r="J105" i="55"/>
  <c r="BN105" i="55"/>
  <c r="AH105" i="55"/>
  <c r="BF105" i="55"/>
  <c r="Z105" i="55"/>
  <c r="CD105" i="55"/>
  <c r="AX105" i="55"/>
  <c r="R105" i="55"/>
  <c r="CD109" i="55"/>
  <c r="BZ109" i="55"/>
  <c r="BV109" i="55"/>
  <c r="CF109" i="55"/>
  <c r="CA109" i="55"/>
  <c r="BU109" i="55"/>
  <c r="BQ109" i="55"/>
  <c r="BM109" i="55"/>
  <c r="BI109" i="55"/>
  <c r="BE109" i="55"/>
  <c r="BA109" i="55"/>
  <c r="AW109" i="55"/>
  <c r="AS109" i="55"/>
  <c r="AO109" i="55"/>
  <c r="AK109" i="55"/>
  <c r="AG109" i="55"/>
  <c r="AC109" i="55"/>
  <c r="Y109" i="55"/>
  <c r="U109" i="55"/>
  <c r="Q109" i="55"/>
  <c r="M109" i="55"/>
  <c r="I109" i="55"/>
  <c r="CE109" i="55"/>
  <c r="BY109" i="55"/>
  <c r="BT109" i="55"/>
  <c r="BP109" i="55"/>
  <c r="BL109" i="55"/>
  <c r="BH109" i="55"/>
  <c r="CC109" i="55"/>
  <c r="BX109" i="55"/>
  <c r="BS109" i="55"/>
  <c r="BO109" i="55"/>
  <c r="BK109" i="55"/>
  <c r="BG109" i="55"/>
  <c r="BC109" i="55"/>
  <c r="AY109" i="55"/>
  <c r="AU109" i="55"/>
  <c r="AQ109" i="55"/>
  <c r="AM109" i="55"/>
  <c r="AI109" i="55"/>
  <c r="AE109" i="55"/>
  <c r="AA109" i="55"/>
  <c r="W109" i="55"/>
  <c r="S109" i="55"/>
  <c r="O109" i="55"/>
  <c r="K109" i="55"/>
  <c r="G109" i="55"/>
  <c r="CB109" i="55"/>
  <c r="BJ109" i="55"/>
  <c r="AZ109" i="55"/>
  <c r="AR109" i="55"/>
  <c r="AJ109" i="55"/>
  <c r="AB109" i="55"/>
  <c r="T109" i="55"/>
  <c r="L109" i="55"/>
  <c r="BW109" i="55"/>
  <c r="BF109" i="55"/>
  <c r="AX109" i="55"/>
  <c r="AP109" i="55"/>
  <c r="AH109" i="55"/>
  <c r="Z109" i="55"/>
  <c r="R109" i="55"/>
  <c r="J109" i="55"/>
  <c r="BR109" i="55"/>
  <c r="BD109" i="55"/>
  <c r="AV109" i="55"/>
  <c r="AN109" i="55"/>
  <c r="AF109" i="55"/>
  <c r="X109" i="55"/>
  <c r="P109" i="55"/>
  <c r="H109" i="55"/>
  <c r="AT109" i="55"/>
  <c r="N109" i="55"/>
  <c r="CG109" i="55"/>
  <c r="AL109" i="55"/>
  <c r="BN109" i="55"/>
  <c r="AD109" i="55"/>
  <c r="BB109" i="55"/>
  <c r="V109" i="55"/>
  <c r="CD113" i="55"/>
  <c r="BZ113" i="55"/>
  <c r="BV113" i="55"/>
  <c r="BR113" i="55"/>
  <c r="BN113" i="55"/>
  <c r="BJ113" i="55"/>
  <c r="BF113" i="55"/>
  <c r="BB113" i="55"/>
  <c r="AX113" i="55"/>
  <c r="AT113" i="55"/>
  <c r="AP113" i="55"/>
  <c r="AL113" i="55"/>
  <c r="AH113" i="55"/>
  <c r="AD113" i="55"/>
  <c r="Z113" i="55"/>
  <c r="V113" i="55"/>
  <c r="R113" i="55"/>
  <c r="N113" i="55"/>
  <c r="J113" i="55"/>
  <c r="CG113" i="55"/>
  <c r="CC113" i="55"/>
  <c r="BY113" i="55"/>
  <c r="BU113" i="55"/>
  <c r="BQ113" i="55"/>
  <c r="BM113" i="55"/>
  <c r="BI113" i="55"/>
  <c r="BE113" i="55"/>
  <c r="BA113" i="55"/>
  <c r="AW113" i="55"/>
  <c r="AS113" i="55"/>
  <c r="AO113" i="55"/>
  <c r="AK113" i="55"/>
  <c r="AG113" i="55"/>
  <c r="AC113" i="55"/>
  <c r="Y113" i="55"/>
  <c r="U113" i="55"/>
  <c r="Q113" i="55"/>
  <c r="M113" i="55"/>
  <c r="I113" i="55"/>
  <c r="CA113" i="55"/>
  <c r="BS113" i="55"/>
  <c r="BK113" i="55"/>
  <c r="BC113" i="55"/>
  <c r="AU113" i="55"/>
  <c r="AM113" i="55"/>
  <c r="AE113" i="55"/>
  <c r="W113" i="55"/>
  <c r="O113" i="55"/>
  <c r="G113" i="55"/>
  <c r="CF113" i="55"/>
  <c r="BX113" i="55"/>
  <c r="BP113" i="55"/>
  <c r="BH113" i="55"/>
  <c r="AZ113" i="55"/>
  <c r="AR113" i="55"/>
  <c r="AJ113" i="55"/>
  <c r="AB113" i="55"/>
  <c r="T113" i="55"/>
  <c r="L113" i="55"/>
  <c r="CE113" i="55"/>
  <c r="BW113" i="55"/>
  <c r="BO113" i="55"/>
  <c r="BG113" i="55"/>
  <c r="AY113" i="55"/>
  <c r="AQ113" i="55"/>
  <c r="AI113" i="55"/>
  <c r="AA113" i="55"/>
  <c r="S113" i="55"/>
  <c r="K113" i="55"/>
  <c r="CB113" i="55"/>
  <c r="AV113" i="55"/>
  <c r="P113" i="55"/>
  <c r="BT113" i="55"/>
  <c r="AN113" i="55"/>
  <c r="H113" i="55"/>
  <c r="BL113" i="55"/>
  <c r="AF113" i="55"/>
  <c r="BD113" i="55"/>
  <c r="X113" i="55"/>
  <c r="CD117" i="55"/>
  <c r="BZ117" i="55"/>
  <c r="BV117" i="55"/>
  <c r="BR117" i="55"/>
  <c r="BN117" i="55"/>
  <c r="BJ117" i="55"/>
  <c r="BF117" i="55"/>
  <c r="BB117" i="55"/>
  <c r="AX117" i="55"/>
  <c r="AT117" i="55"/>
  <c r="AP117" i="55"/>
  <c r="AL117" i="55"/>
  <c r="AH117" i="55"/>
  <c r="AD117" i="55"/>
  <c r="Z117" i="55"/>
  <c r="V117" i="55"/>
  <c r="R117" i="55"/>
  <c r="N117" i="55"/>
  <c r="J117" i="55"/>
  <c r="CC117" i="55"/>
  <c r="BX117" i="55"/>
  <c r="BS117" i="55"/>
  <c r="BM117" i="55"/>
  <c r="BH117" i="55"/>
  <c r="BC117" i="55"/>
  <c r="AW117" i="55"/>
  <c r="AR117" i="55"/>
  <c r="AM117" i="55"/>
  <c r="AG117" i="55"/>
  <c r="AB117" i="55"/>
  <c r="CG117" i="55"/>
  <c r="CB117" i="55"/>
  <c r="BW117" i="55"/>
  <c r="BQ117" i="55"/>
  <c r="BL117" i="55"/>
  <c r="BG117" i="55"/>
  <c r="BA117" i="55"/>
  <c r="AV117" i="55"/>
  <c r="AQ117" i="55"/>
  <c r="AK117" i="55"/>
  <c r="AF117" i="55"/>
  <c r="AA117" i="55"/>
  <c r="U117" i="55"/>
  <c r="P117" i="55"/>
  <c r="K117" i="55"/>
  <c r="CF117" i="55"/>
  <c r="CA117" i="55"/>
  <c r="BU117" i="55"/>
  <c r="BP117" i="55"/>
  <c r="BK117" i="55"/>
  <c r="BE117" i="55"/>
  <c r="AZ117" i="55"/>
  <c r="AU117" i="55"/>
  <c r="AO117" i="55"/>
  <c r="AJ117" i="55"/>
  <c r="AE117" i="55"/>
  <c r="Y117" i="55"/>
  <c r="T117" i="55"/>
  <c r="O117" i="55"/>
  <c r="I117" i="55"/>
  <c r="BT117" i="55"/>
  <c r="AY117" i="55"/>
  <c r="AC117" i="55"/>
  <c r="Q117" i="55"/>
  <c r="G117" i="55"/>
  <c r="BO117" i="55"/>
  <c r="AS117" i="55"/>
  <c r="X117" i="55"/>
  <c r="M117" i="55"/>
  <c r="CE117" i="55"/>
  <c r="BI117" i="55"/>
  <c r="AN117" i="55"/>
  <c r="W117" i="55"/>
  <c r="L117" i="55"/>
  <c r="S117" i="55"/>
  <c r="BY117" i="55"/>
  <c r="H117" i="55"/>
  <c r="BD117" i="55"/>
  <c r="AI117" i="55"/>
  <c r="CG121" i="55"/>
  <c r="CC121" i="55"/>
  <c r="BY121" i="55"/>
  <c r="BU121" i="55"/>
  <c r="BQ121" i="55"/>
  <c r="BM121" i="55"/>
  <c r="BI121" i="55"/>
  <c r="BE121" i="55"/>
  <c r="BA121" i="55"/>
  <c r="AW121" i="55"/>
  <c r="AS121" i="55"/>
  <c r="CD121" i="55"/>
  <c r="BX121" i="55"/>
  <c r="BS121" i="55"/>
  <c r="BN121" i="55"/>
  <c r="BH121" i="55"/>
  <c r="BC121" i="55"/>
  <c r="AX121" i="55"/>
  <c r="AR121" i="55"/>
  <c r="AN121" i="55"/>
  <c r="AJ121" i="55"/>
  <c r="AF121" i="55"/>
  <c r="AB121" i="55"/>
  <c r="X121" i="55"/>
  <c r="T121" i="55"/>
  <c r="P121" i="55"/>
  <c r="L121" i="55"/>
  <c r="H121" i="55"/>
  <c r="CB121" i="55"/>
  <c r="BW121" i="55"/>
  <c r="BR121" i="55"/>
  <c r="BL121" i="55"/>
  <c r="BG121" i="55"/>
  <c r="BB121" i="55"/>
  <c r="AV121" i="55"/>
  <c r="AQ121" i="55"/>
  <c r="AM121" i="55"/>
  <c r="AI121" i="55"/>
  <c r="AE121" i="55"/>
  <c r="AA121" i="55"/>
  <c r="W121" i="55"/>
  <c r="S121" i="55"/>
  <c r="O121" i="55"/>
  <c r="K121" i="55"/>
  <c r="G121" i="55"/>
  <c r="CF121" i="55"/>
  <c r="CA121" i="55"/>
  <c r="BV121" i="55"/>
  <c r="BP121" i="55"/>
  <c r="BK121" i="55"/>
  <c r="BF121" i="55"/>
  <c r="AZ121" i="55"/>
  <c r="AU121" i="55"/>
  <c r="AP121" i="55"/>
  <c r="AL121" i="55"/>
  <c r="AH121" i="55"/>
  <c r="AD121" i="55"/>
  <c r="Z121" i="55"/>
  <c r="V121" i="55"/>
  <c r="R121" i="55"/>
  <c r="N121" i="55"/>
  <c r="J121" i="55"/>
  <c r="BT121" i="55"/>
  <c r="AY121" i="55"/>
  <c r="AG121" i="55"/>
  <c r="Q121" i="55"/>
  <c r="BO121" i="55"/>
  <c r="AT121" i="55"/>
  <c r="AC121" i="55"/>
  <c r="M121" i="55"/>
  <c r="CE121" i="55"/>
  <c r="BJ121" i="55"/>
  <c r="AO121" i="55"/>
  <c r="Y121" i="55"/>
  <c r="I121" i="55"/>
  <c r="BD121" i="55"/>
  <c r="AK121" i="55"/>
  <c r="U121" i="55"/>
  <c r="BZ121" i="55"/>
  <c r="CD125" i="55"/>
  <c r="BZ125" i="55"/>
  <c r="BV125" i="55"/>
  <c r="BR125" i="55"/>
  <c r="BN125" i="55"/>
  <c r="BJ125" i="55"/>
  <c r="BF125" i="55"/>
  <c r="BB125" i="55"/>
  <c r="AX125" i="55"/>
  <c r="AT125" i="55"/>
  <c r="AP125" i="55"/>
  <c r="AL125" i="55"/>
  <c r="AH125" i="55"/>
  <c r="AD125" i="55"/>
  <c r="Z125" i="55"/>
  <c r="V125" i="55"/>
  <c r="R125" i="55"/>
  <c r="N125" i="55"/>
  <c r="J125" i="55"/>
  <c r="CC125" i="55"/>
  <c r="BX125" i="55"/>
  <c r="BS125" i="55"/>
  <c r="BM125" i="55"/>
  <c r="BH125" i="55"/>
  <c r="BC125" i="55"/>
  <c r="AW125" i="55"/>
  <c r="AR125" i="55"/>
  <c r="AM125" i="55"/>
  <c r="AG125" i="55"/>
  <c r="AB125" i="55"/>
  <c r="W125" i="55"/>
  <c r="Q125" i="55"/>
  <c r="L125" i="55"/>
  <c r="G125" i="55"/>
  <c r="CG125" i="55"/>
  <c r="CB125" i="55"/>
  <c r="BW125" i="55"/>
  <c r="BQ125" i="55"/>
  <c r="BL125" i="55"/>
  <c r="BG125" i="55"/>
  <c r="BA125" i="55"/>
  <c r="AV125" i="55"/>
  <c r="AQ125" i="55"/>
  <c r="AK125" i="55"/>
  <c r="AF125" i="55"/>
  <c r="AA125" i="55"/>
  <c r="U125" i="55"/>
  <c r="P125" i="55"/>
  <c r="K125" i="55"/>
  <c r="CF125" i="55"/>
  <c r="CA125" i="55"/>
  <c r="BU125" i="55"/>
  <c r="BP125" i="55"/>
  <c r="BK125" i="55"/>
  <c r="BE125" i="55"/>
  <c r="AZ125" i="55"/>
  <c r="AU125" i="55"/>
  <c r="AO125" i="55"/>
  <c r="AJ125" i="55"/>
  <c r="AE125" i="55"/>
  <c r="Y125" i="55"/>
  <c r="T125" i="55"/>
  <c r="O125" i="55"/>
  <c r="I125" i="55"/>
  <c r="BO125" i="55"/>
  <c r="AS125" i="55"/>
  <c r="X125" i="55"/>
  <c r="CE125" i="55"/>
  <c r="BI125" i="55"/>
  <c r="AN125" i="55"/>
  <c r="S125" i="55"/>
  <c r="BY125" i="55"/>
  <c r="BD125" i="55"/>
  <c r="AI125" i="55"/>
  <c r="M125" i="55"/>
  <c r="AY125" i="55"/>
  <c r="AC125" i="55"/>
  <c r="H125" i="55"/>
  <c r="BT125" i="55"/>
  <c r="CG10" i="55"/>
  <c r="CC10" i="55"/>
  <c r="BY10" i="55"/>
  <c r="BU10" i="55"/>
  <c r="BQ10" i="55"/>
  <c r="BM10" i="55"/>
  <c r="BI10" i="55"/>
  <c r="BE10" i="55"/>
  <c r="BA10" i="55"/>
  <c r="AW10" i="55"/>
  <c r="AS10" i="55"/>
  <c r="AO10" i="55"/>
  <c r="AK10" i="55"/>
  <c r="AG10" i="55"/>
  <c r="AC10" i="55"/>
  <c r="Y10" i="55"/>
  <c r="U10" i="55"/>
  <c r="Q10" i="55"/>
  <c r="M10" i="55"/>
  <c r="I10" i="55"/>
  <c r="CF10" i="55"/>
  <c r="CA10" i="55"/>
  <c r="BV10" i="55"/>
  <c r="BP10" i="55"/>
  <c r="BK10" i="55"/>
  <c r="BF10" i="55"/>
  <c r="AZ10" i="55"/>
  <c r="AU10" i="55"/>
  <c r="AP10" i="55"/>
  <c r="AJ10" i="55"/>
  <c r="AE10" i="55"/>
  <c r="Z10" i="55"/>
  <c r="T10" i="55"/>
  <c r="O10" i="55"/>
  <c r="J10" i="55"/>
  <c r="CE10" i="55"/>
  <c r="BZ10" i="55"/>
  <c r="BT10" i="55"/>
  <c r="BO10" i="55"/>
  <c r="BJ10" i="55"/>
  <c r="BD10" i="55"/>
  <c r="AY10" i="55"/>
  <c r="AT10" i="55"/>
  <c r="AN10" i="55"/>
  <c r="AI10" i="55"/>
  <c r="AD10" i="55"/>
  <c r="X10" i="55"/>
  <c r="S10" i="55"/>
  <c r="N10" i="55"/>
  <c r="H10" i="55"/>
  <c r="CD10" i="55"/>
  <c r="BX10" i="55"/>
  <c r="BS10" i="55"/>
  <c r="BN10" i="55"/>
  <c r="BH10" i="55"/>
  <c r="BC10" i="55"/>
  <c r="AX10" i="55"/>
  <c r="AR10" i="55"/>
  <c r="AM10" i="55"/>
  <c r="AH10" i="55"/>
  <c r="AB10" i="55"/>
  <c r="W10" i="55"/>
  <c r="R10" i="55"/>
  <c r="L10" i="55"/>
  <c r="G10" i="55"/>
  <c r="CB10" i="55"/>
  <c r="BW10" i="55"/>
  <c r="BR10" i="55"/>
  <c r="BL10" i="55"/>
  <c r="BG10" i="55"/>
  <c r="BB10" i="55"/>
  <c r="AV10" i="55"/>
  <c r="AQ10" i="55"/>
  <c r="AL10" i="55"/>
  <c r="AF10" i="55"/>
  <c r="AA10" i="55"/>
  <c r="V10" i="55"/>
  <c r="P10" i="55"/>
  <c r="K10" i="55"/>
  <c r="M14" i="55"/>
  <c r="I14" i="55"/>
  <c r="H14" i="55"/>
  <c r="L14" i="55"/>
  <c r="G14" i="55"/>
  <c r="K14" i="55"/>
  <c r="J14" i="55"/>
  <c r="M18" i="55"/>
  <c r="I18" i="55"/>
  <c r="L18" i="55"/>
  <c r="G18" i="55"/>
  <c r="K18" i="55"/>
  <c r="J18" i="55"/>
  <c r="H18" i="55"/>
  <c r="CG22" i="55"/>
  <c r="CC22" i="55"/>
  <c r="BY22" i="55"/>
  <c r="BU22" i="55"/>
  <c r="BQ22" i="55"/>
  <c r="BM22" i="55"/>
  <c r="BI22" i="55"/>
  <c r="BE22" i="55"/>
  <c r="BA22" i="55"/>
  <c r="AW22" i="55"/>
  <c r="AS22" i="55"/>
  <c r="AO22" i="55"/>
  <c r="AK22" i="55"/>
  <c r="AG22" i="55"/>
  <c r="AC22" i="55"/>
  <c r="Y22" i="55"/>
  <c r="U22" i="55"/>
  <c r="Q22" i="55"/>
  <c r="M22" i="55"/>
  <c r="I22" i="55"/>
  <c r="CB22" i="55"/>
  <c r="BW22" i="55"/>
  <c r="BR22" i="55"/>
  <c r="BL22" i="55"/>
  <c r="BG22" i="55"/>
  <c r="BB22" i="55"/>
  <c r="AV22" i="55"/>
  <c r="AQ22" i="55"/>
  <c r="AL22" i="55"/>
  <c r="AF22" i="55"/>
  <c r="AA22" i="55"/>
  <c r="V22" i="55"/>
  <c r="P22" i="55"/>
  <c r="K22" i="55"/>
  <c r="CF22" i="55"/>
  <c r="CA22" i="55"/>
  <c r="BV22" i="55"/>
  <c r="BP22" i="55"/>
  <c r="BK22" i="55"/>
  <c r="BF22" i="55"/>
  <c r="AZ22" i="55"/>
  <c r="AU22" i="55"/>
  <c r="AP22" i="55"/>
  <c r="AJ22" i="55"/>
  <c r="AE22" i="55"/>
  <c r="Z22" i="55"/>
  <c r="T22" i="55"/>
  <c r="O22" i="55"/>
  <c r="J22" i="55"/>
  <c r="CE22" i="55"/>
  <c r="BZ22" i="55"/>
  <c r="BT22" i="55"/>
  <c r="BO22" i="55"/>
  <c r="BJ22" i="55"/>
  <c r="BD22" i="55"/>
  <c r="AY22" i="55"/>
  <c r="AT22" i="55"/>
  <c r="AN22" i="55"/>
  <c r="AI22" i="55"/>
  <c r="AD22" i="55"/>
  <c r="X22" i="55"/>
  <c r="S22" i="55"/>
  <c r="N22" i="55"/>
  <c r="H22" i="55"/>
  <c r="CD22" i="55"/>
  <c r="BX22" i="55"/>
  <c r="BS22" i="55"/>
  <c r="BN22" i="55"/>
  <c r="BH22" i="55"/>
  <c r="BC22" i="55"/>
  <c r="AX22" i="55"/>
  <c r="AR22" i="55"/>
  <c r="AM22" i="55"/>
  <c r="AH22" i="55"/>
  <c r="AB22" i="55"/>
  <c r="W22" i="55"/>
  <c r="R22" i="55"/>
  <c r="L22" i="55"/>
  <c r="G22" i="55"/>
  <c r="J26" i="55"/>
  <c r="M26" i="55"/>
  <c r="I26" i="55"/>
  <c r="G26" i="55"/>
  <c r="L26" i="55"/>
  <c r="K26" i="55"/>
  <c r="H26" i="55"/>
  <c r="J30" i="55"/>
  <c r="M30" i="55"/>
  <c r="I30" i="55"/>
  <c r="K30" i="55"/>
  <c r="H30" i="55"/>
  <c r="G30" i="55"/>
  <c r="L30" i="55"/>
  <c r="J34" i="55"/>
  <c r="M34" i="55"/>
  <c r="I34" i="55"/>
  <c r="G34" i="55"/>
  <c r="L34" i="55"/>
  <c r="K34" i="55"/>
  <c r="H34" i="55"/>
  <c r="K38" i="55"/>
  <c r="G38" i="55"/>
  <c r="J38" i="55"/>
  <c r="M38" i="55"/>
  <c r="I38" i="55"/>
  <c r="L38" i="55"/>
  <c r="H38" i="55"/>
  <c r="CE42" i="55"/>
  <c r="CA42" i="55"/>
  <c r="BW42" i="55"/>
  <c r="BS42" i="55"/>
  <c r="BO42" i="55"/>
  <c r="BK42" i="55"/>
  <c r="BG42" i="55"/>
  <c r="BC42" i="55"/>
  <c r="AY42" i="55"/>
  <c r="AU42" i="55"/>
  <c r="AQ42" i="55"/>
  <c r="AM42" i="55"/>
  <c r="AI42" i="55"/>
  <c r="AE42" i="55"/>
  <c r="AA42" i="55"/>
  <c r="W42" i="55"/>
  <c r="S42" i="55"/>
  <c r="O42" i="55"/>
  <c r="K42" i="55"/>
  <c r="G42" i="55"/>
  <c r="CD42" i="55"/>
  <c r="BZ42" i="55"/>
  <c r="BV42" i="55"/>
  <c r="BR42" i="55"/>
  <c r="BN42" i="55"/>
  <c r="BJ42" i="55"/>
  <c r="BF42" i="55"/>
  <c r="BB42" i="55"/>
  <c r="AX42" i="55"/>
  <c r="AT42" i="55"/>
  <c r="AP42" i="55"/>
  <c r="AL42" i="55"/>
  <c r="AH42" i="55"/>
  <c r="AD42" i="55"/>
  <c r="Z42" i="55"/>
  <c r="V42" i="55"/>
  <c r="R42" i="55"/>
  <c r="N42" i="55"/>
  <c r="J42" i="55"/>
  <c r="CG42" i="55"/>
  <c r="CC42" i="55"/>
  <c r="BY42" i="55"/>
  <c r="BU42" i="55"/>
  <c r="BQ42" i="55"/>
  <c r="BM42" i="55"/>
  <c r="BI42" i="55"/>
  <c r="BE42" i="55"/>
  <c r="BA42" i="55"/>
  <c r="AW42" i="55"/>
  <c r="AS42" i="55"/>
  <c r="AO42" i="55"/>
  <c r="AK42" i="55"/>
  <c r="AG42" i="55"/>
  <c r="AC42" i="55"/>
  <c r="Y42" i="55"/>
  <c r="U42" i="55"/>
  <c r="Q42" i="55"/>
  <c r="M42" i="55"/>
  <c r="I42" i="55"/>
  <c r="CF42" i="55"/>
  <c r="CB42" i="55"/>
  <c r="BX42" i="55"/>
  <c r="BT42" i="55"/>
  <c r="BP42" i="55"/>
  <c r="BL42" i="55"/>
  <c r="BH42" i="55"/>
  <c r="BD42" i="55"/>
  <c r="AZ42" i="55"/>
  <c r="AV42" i="55"/>
  <c r="AR42" i="55"/>
  <c r="AN42" i="55"/>
  <c r="AJ42" i="55"/>
  <c r="AF42" i="55"/>
  <c r="AB42" i="55"/>
  <c r="X42" i="55"/>
  <c r="T42" i="55"/>
  <c r="P42" i="55"/>
  <c r="L42" i="55"/>
  <c r="H42" i="55"/>
  <c r="K46" i="55"/>
  <c r="G46" i="55"/>
  <c r="J46" i="55"/>
  <c r="M46" i="55"/>
  <c r="I46" i="55"/>
  <c r="L46" i="55"/>
  <c r="H46" i="55"/>
  <c r="CD50" i="55"/>
  <c r="BZ50" i="55"/>
  <c r="BV50" i="55"/>
  <c r="BR50" i="55"/>
  <c r="BN50" i="55"/>
  <c r="BJ50" i="55"/>
  <c r="BF50" i="55"/>
  <c r="BB50" i="55"/>
  <c r="AX50" i="55"/>
  <c r="AT50" i="55"/>
  <c r="AP50" i="55"/>
  <c r="AL50" i="55"/>
  <c r="AH50" i="55"/>
  <c r="AD50" i="55"/>
  <c r="CF50" i="55"/>
  <c r="CB50" i="55"/>
  <c r="BX50" i="55"/>
  <c r="BT50" i="55"/>
  <c r="BP50" i="55"/>
  <c r="BL50" i="55"/>
  <c r="BH50" i="55"/>
  <c r="BD50" i="55"/>
  <c r="AZ50" i="55"/>
  <c r="AV50" i="55"/>
  <c r="AR50" i="55"/>
  <c r="AN50" i="55"/>
  <c r="AJ50" i="55"/>
  <c r="CE50" i="55"/>
  <c r="CA50" i="55"/>
  <c r="BW50" i="55"/>
  <c r="BS50" i="55"/>
  <c r="BO50" i="55"/>
  <c r="BK50" i="55"/>
  <c r="BG50" i="55"/>
  <c r="BC50" i="55"/>
  <c r="AY50" i="55"/>
  <c r="AU50" i="55"/>
  <c r="AQ50" i="55"/>
  <c r="AM50" i="55"/>
  <c r="AI50" i="55"/>
  <c r="AE50" i="55"/>
  <c r="CC50" i="55"/>
  <c r="BM50" i="55"/>
  <c r="AW50" i="55"/>
  <c r="AG50" i="55"/>
  <c r="AA50" i="55"/>
  <c r="W50" i="55"/>
  <c r="S50" i="55"/>
  <c r="O50" i="55"/>
  <c r="K50" i="55"/>
  <c r="G50" i="55"/>
  <c r="BY50" i="55"/>
  <c r="BI50" i="55"/>
  <c r="AS50" i="55"/>
  <c r="AF50" i="55"/>
  <c r="Z50" i="55"/>
  <c r="V50" i="55"/>
  <c r="R50" i="55"/>
  <c r="N50" i="55"/>
  <c r="J50" i="55"/>
  <c r="BU50" i="55"/>
  <c r="BE50" i="55"/>
  <c r="AO50" i="55"/>
  <c r="AC50" i="55"/>
  <c r="Y50" i="55"/>
  <c r="U50" i="55"/>
  <c r="Q50" i="55"/>
  <c r="M50" i="55"/>
  <c r="I50" i="55"/>
  <c r="CG50" i="55"/>
  <c r="BQ50" i="55"/>
  <c r="BA50" i="55"/>
  <c r="AK50" i="55"/>
  <c r="AB50" i="55"/>
  <c r="X50" i="55"/>
  <c r="T50" i="55"/>
  <c r="P50" i="55"/>
  <c r="L50" i="55"/>
  <c r="H50" i="55"/>
  <c r="J54" i="55"/>
  <c r="L54" i="55"/>
  <c r="H54" i="55"/>
  <c r="K54" i="55"/>
  <c r="G54" i="55"/>
  <c r="M54" i="55"/>
  <c r="I54" i="55"/>
  <c r="CD58" i="55"/>
  <c r="BZ58" i="55"/>
  <c r="BV58" i="55"/>
  <c r="BR58" i="55"/>
  <c r="BN58" i="55"/>
  <c r="BJ58" i="55"/>
  <c r="BF58" i="55"/>
  <c r="BB58" i="55"/>
  <c r="AX58" i="55"/>
  <c r="AT58" i="55"/>
  <c r="AP58" i="55"/>
  <c r="AL58" i="55"/>
  <c r="AH58" i="55"/>
  <c r="AD58" i="55"/>
  <c r="Z58" i="55"/>
  <c r="V58" i="55"/>
  <c r="R58" i="55"/>
  <c r="N58" i="55"/>
  <c r="J58" i="55"/>
  <c r="CG58" i="55"/>
  <c r="CC58" i="55"/>
  <c r="BY58" i="55"/>
  <c r="BU58" i="55"/>
  <c r="BQ58" i="55"/>
  <c r="BM58" i="55"/>
  <c r="BI58" i="55"/>
  <c r="BE58" i="55"/>
  <c r="BA58" i="55"/>
  <c r="AW58" i="55"/>
  <c r="AS58" i="55"/>
  <c r="AO58" i="55"/>
  <c r="AK58" i="55"/>
  <c r="AG58" i="55"/>
  <c r="AC58" i="55"/>
  <c r="Y58" i="55"/>
  <c r="U58" i="55"/>
  <c r="Q58" i="55"/>
  <c r="M58" i="55"/>
  <c r="I58" i="55"/>
  <c r="CF58" i="55"/>
  <c r="CB58" i="55"/>
  <c r="BX58" i="55"/>
  <c r="BT58" i="55"/>
  <c r="BS58" i="55"/>
  <c r="BK58" i="55"/>
  <c r="BC58" i="55"/>
  <c r="AU58" i="55"/>
  <c r="AM58" i="55"/>
  <c r="AE58" i="55"/>
  <c r="W58" i="55"/>
  <c r="O58" i="55"/>
  <c r="G58" i="55"/>
  <c r="BP58" i="55"/>
  <c r="BG58" i="55"/>
  <c r="AV58" i="55"/>
  <c r="AJ58" i="55"/>
  <c r="AA58" i="55"/>
  <c r="P58" i="55"/>
  <c r="CE58" i="55"/>
  <c r="BO58" i="55"/>
  <c r="BD58" i="55"/>
  <c r="AR58" i="55"/>
  <c r="AI58" i="55"/>
  <c r="X58" i="55"/>
  <c r="L58" i="55"/>
  <c r="CA58" i="55"/>
  <c r="BL58" i="55"/>
  <c r="AZ58" i="55"/>
  <c r="AQ58" i="55"/>
  <c r="AF58" i="55"/>
  <c r="T58" i="55"/>
  <c r="K58" i="55"/>
  <c r="BW58" i="55"/>
  <c r="BH58" i="55"/>
  <c r="AY58" i="55"/>
  <c r="AN58" i="55"/>
  <c r="AB58" i="55"/>
  <c r="S58" i="55"/>
  <c r="H58" i="55"/>
  <c r="J62" i="55"/>
  <c r="M62" i="55"/>
  <c r="I62" i="55"/>
  <c r="L62" i="55"/>
  <c r="H62" i="55"/>
  <c r="K62" i="55"/>
  <c r="G62" i="55"/>
  <c r="J66" i="55"/>
  <c r="M66" i="55"/>
  <c r="I66" i="55"/>
  <c r="L66" i="55"/>
  <c r="H66" i="55"/>
  <c r="G66" i="55"/>
  <c r="K66" i="55"/>
  <c r="CD70" i="55"/>
  <c r="BZ70" i="55"/>
  <c r="BV70" i="55"/>
  <c r="BR70" i="55"/>
  <c r="BN70" i="55"/>
  <c r="BJ70" i="55"/>
  <c r="BF70" i="55"/>
  <c r="BB70" i="55"/>
  <c r="AX70" i="55"/>
  <c r="AT70" i="55"/>
  <c r="AP70" i="55"/>
  <c r="AL70" i="55"/>
  <c r="AH70" i="55"/>
  <c r="AD70" i="55"/>
  <c r="Z70" i="55"/>
  <c r="V70" i="55"/>
  <c r="R70" i="55"/>
  <c r="N70" i="55"/>
  <c r="J70" i="55"/>
  <c r="CG70" i="55"/>
  <c r="CC70" i="55"/>
  <c r="BY70" i="55"/>
  <c r="BU70" i="55"/>
  <c r="BQ70" i="55"/>
  <c r="BM70" i="55"/>
  <c r="BI70" i="55"/>
  <c r="BE70" i="55"/>
  <c r="BA70" i="55"/>
  <c r="AW70" i="55"/>
  <c r="AS70" i="55"/>
  <c r="AO70" i="55"/>
  <c r="AK70" i="55"/>
  <c r="AG70" i="55"/>
  <c r="AC70" i="55"/>
  <c r="Y70" i="55"/>
  <c r="U70" i="55"/>
  <c r="Q70" i="55"/>
  <c r="M70" i="55"/>
  <c r="I70" i="55"/>
  <c r="CF70" i="55"/>
  <c r="CB70" i="55"/>
  <c r="BX70" i="55"/>
  <c r="BT70" i="55"/>
  <c r="BP70" i="55"/>
  <c r="BL70" i="55"/>
  <c r="BH70" i="55"/>
  <c r="BD70" i="55"/>
  <c r="AZ70" i="55"/>
  <c r="AV70" i="55"/>
  <c r="AR70" i="55"/>
  <c r="AN70" i="55"/>
  <c r="AJ70" i="55"/>
  <c r="AF70" i="55"/>
  <c r="AB70" i="55"/>
  <c r="X70" i="55"/>
  <c r="T70" i="55"/>
  <c r="P70" i="55"/>
  <c r="L70" i="55"/>
  <c r="H70" i="55"/>
  <c r="CE70" i="55"/>
  <c r="BO70" i="55"/>
  <c r="AY70" i="55"/>
  <c r="AI70" i="55"/>
  <c r="S70" i="55"/>
  <c r="BS70" i="55"/>
  <c r="AU70" i="55"/>
  <c r="AA70" i="55"/>
  <c r="G70" i="55"/>
  <c r="BK70" i="55"/>
  <c r="AQ70" i="55"/>
  <c r="W70" i="55"/>
  <c r="CA70" i="55"/>
  <c r="BG70" i="55"/>
  <c r="AM70" i="55"/>
  <c r="O70" i="55"/>
  <c r="BW70" i="55"/>
  <c r="BC70" i="55"/>
  <c r="AE70" i="55"/>
  <c r="K70" i="55"/>
  <c r="L74" i="55"/>
  <c r="H74" i="55"/>
  <c r="J74" i="55"/>
  <c r="G74" i="55"/>
  <c r="M74" i="55"/>
  <c r="K74" i="55"/>
  <c r="I74" i="55"/>
  <c r="L78" i="55"/>
  <c r="H78" i="55"/>
  <c r="K78" i="55"/>
  <c r="G78" i="55"/>
  <c r="J78" i="55"/>
  <c r="I78" i="55"/>
  <c r="M78" i="55"/>
  <c r="L82" i="55"/>
  <c r="H82" i="55"/>
  <c r="K82" i="55"/>
  <c r="G82" i="55"/>
  <c r="J82" i="55"/>
  <c r="M82" i="55"/>
  <c r="I82" i="55"/>
  <c r="CG86" i="55"/>
  <c r="CC86" i="55"/>
  <c r="BY86" i="55"/>
  <c r="BU86" i="55"/>
  <c r="BQ86" i="55"/>
  <c r="BM86" i="55"/>
  <c r="BI86" i="55"/>
  <c r="BE86" i="55"/>
  <c r="BA86" i="55"/>
  <c r="AW86" i="55"/>
  <c r="AS86" i="55"/>
  <c r="AO86" i="55"/>
  <c r="CF86" i="55"/>
  <c r="CB86" i="55"/>
  <c r="BX86" i="55"/>
  <c r="BT86" i="55"/>
  <c r="BP86" i="55"/>
  <c r="BL86" i="55"/>
  <c r="BH86" i="55"/>
  <c r="BD86" i="55"/>
  <c r="AZ86" i="55"/>
  <c r="AV86" i="55"/>
  <c r="AR86" i="55"/>
  <c r="AN86" i="55"/>
  <c r="CE86" i="55"/>
  <c r="CA86" i="55"/>
  <c r="BW86" i="55"/>
  <c r="BS86" i="55"/>
  <c r="BO86" i="55"/>
  <c r="BK86" i="55"/>
  <c r="BG86" i="55"/>
  <c r="BC86" i="55"/>
  <c r="AY86" i="55"/>
  <c r="AU86" i="55"/>
  <c r="AQ86" i="55"/>
  <c r="AM86" i="55"/>
  <c r="AI86" i="55"/>
  <c r="AE86" i="55"/>
  <c r="AA86" i="55"/>
  <c r="W86" i="55"/>
  <c r="S86" i="55"/>
  <c r="O86" i="55"/>
  <c r="K86" i="55"/>
  <c r="G86" i="55"/>
  <c r="BV86" i="55"/>
  <c r="BF86" i="55"/>
  <c r="AP86" i="55"/>
  <c r="AH86" i="55"/>
  <c r="AC86" i="55"/>
  <c r="X86" i="55"/>
  <c r="R86" i="55"/>
  <c r="M86" i="55"/>
  <c r="H86" i="55"/>
  <c r="BR86" i="55"/>
  <c r="BB86" i="55"/>
  <c r="AL86" i="55"/>
  <c r="AG86" i="55"/>
  <c r="AB86" i="55"/>
  <c r="V86" i="55"/>
  <c r="Q86" i="55"/>
  <c r="L86" i="55"/>
  <c r="CD86" i="55"/>
  <c r="BN86" i="55"/>
  <c r="AX86" i="55"/>
  <c r="AK86" i="55"/>
  <c r="AF86" i="55"/>
  <c r="Z86" i="55"/>
  <c r="U86" i="55"/>
  <c r="P86" i="55"/>
  <c r="J86" i="55"/>
  <c r="BZ86" i="55"/>
  <c r="AD86" i="55"/>
  <c r="I86" i="55"/>
  <c r="BJ86" i="55"/>
  <c r="Y86" i="55"/>
  <c r="AT86" i="55"/>
  <c r="T86" i="55"/>
  <c r="AJ86" i="55"/>
  <c r="N86" i="55"/>
  <c r="M90" i="55"/>
  <c r="I90" i="55"/>
  <c r="L90" i="55"/>
  <c r="H90" i="55"/>
  <c r="K90" i="55"/>
  <c r="G90" i="55"/>
  <c r="J90" i="55"/>
  <c r="CG94" i="55"/>
  <c r="CC94" i="55"/>
  <c r="BY94" i="55"/>
  <c r="BU94" i="55"/>
  <c r="BQ94" i="55"/>
  <c r="BM94" i="55"/>
  <c r="BI94" i="55"/>
  <c r="BE94" i="55"/>
  <c r="BA94" i="55"/>
  <c r="AW94" i="55"/>
  <c r="AS94" i="55"/>
  <c r="AO94" i="55"/>
  <c r="AK94" i="55"/>
  <c r="AG94" i="55"/>
  <c r="AC94" i="55"/>
  <c r="Y94" i="55"/>
  <c r="U94" i="55"/>
  <c r="Q94" i="55"/>
  <c r="M94" i="55"/>
  <c r="I94" i="55"/>
  <c r="CF94" i="55"/>
  <c r="CB94" i="55"/>
  <c r="BX94" i="55"/>
  <c r="BT94" i="55"/>
  <c r="BP94" i="55"/>
  <c r="BL94" i="55"/>
  <c r="BH94" i="55"/>
  <c r="BD94" i="55"/>
  <c r="AZ94" i="55"/>
  <c r="AV94" i="55"/>
  <c r="AR94" i="55"/>
  <c r="AN94" i="55"/>
  <c r="AJ94" i="55"/>
  <c r="AF94" i="55"/>
  <c r="AB94" i="55"/>
  <c r="X94" i="55"/>
  <c r="T94" i="55"/>
  <c r="P94" i="55"/>
  <c r="L94" i="55"/>
  <c r="H94" i="55"/>
  <c r="CE94" i="55"/>
  <c r="CA94" i="55"/>
  <c r="BW94" i="55"/>
  <c r="BS94" i="55"/>
  <c r="BO94" i="55"/>
  <c r="BK94" i="55"/>
  <c r="BG94" i="55"/>
  <c r="BC94" i="55"/>
  <c r="AY94" i="55"/>
  <c r="AU94" i="55"/>
  <c r="AQ94" i="55"/>
  <c r="AM94" i="55"/>
  <c r="AI94" i="55"/>
  <c r="AE94" i="55"/>
  <c r="AA94" i="55"/>
  <c r="W94" i="55"/>
  <c r="S94" i="55"/>
  <c r="O94" i="55"/>
  <c r="K94" i="55"/>
  <c r="G94" i="55"/>
  <c r="BV94" i="55"/>
  <c r="BF94" i="55"/>
  <c r="AP94" i="55"/>
  <c r="Z94" i="55"/>
  <c r="J94" i="55"/>
  <c r="BR94" i="55"/>
  <c r="BB94" i="55"/>
  <c r="AL94" i="55"/>
  <c r="V94" i="55"/>
  <c r="CD94" i="55"/>
  <c r="BN94" i="55"/>
  <c r="AX94" i="55"/>
  <c r="AH94" i="55"/>
  <c r="R94" i="55"/>
  <c r="BJ94" i="55"/>
  <c r="AT94" i="55"/>
  <c r="AD94" i="55"/>
  <c r="BZ94" i="55"/>
  <c r="N94" i="55"/>
  <c r="CG98" i="55"/>
  <c r="CC98" i="55"/>
  <c r="BY98" i="55"/>
  <c r="BU98" i="55"/>
  <c r="BQ98" i="55"/>
  <c r="BM98" i="55"/>
  <c r="BI98" i="55"/>
  <c r="BE98" i="55"/>
  <c r="BA98" i="55"/>
  <c r="AW98" i="55"/>
  <c r="AS98" i="55"/>
  <c r="AO98" i="55"/>
  <c r="AK98" i="55"/>
  <c r="AG98" i="55"/>
  <c r="AC98" i="55"/>
  <c r="Y98" i="55"/>
  <c r="U98" i="55"/>
  <c r="Q98" i="55"/>
  <c r="M98" i="55"/>
  <c r="I98" i="55"/>
  <c r="CF98" i="55"/>
  <c r="CB98" i="55"/>
  <c r="BX98" i="55"/>
  <c r="BT98" i="55"/>
  <c r="BP98" i="55"/>
  <c r="BL98" i="55"/>
  <c r="BH98" i="55"/>
  <c r="BD98" i="55"/>
  <c r="AZ98" i="55"/>
  <c r="AV98" i="55"/>
  <c r="AR98" i="55"/>
  <c r="AN98" i="55"/>
  <c r="AJ98" i="55"/>
  <c r="AF98" i="55"/>
  <c r="AB98" i="55"/>
  <c r="X98" i="55"/>
  <c r="T98" i="55"/>
  <c r="P98" i="55"/>
  <c r="L98" i="55"/>
  <c r="H98" i="55"/>
  <c r="CE98" i="55"/>
  <c r="CA98" i="55"/>
  <c r="BW98" i="55"/>
  <c r="BS98" i="55"/>
  <c r="BO98" i="55"/>
  <c r="BK98" i="55"/>
  <c r="BG98" i="55"/>
  <c r="BC98" i="55"/>
  <c r="AY98" i="55"/>
  <c r="AU98" i="55"/>
  <c r="AQ98" i="55"/>
  <c r="AM98" i="55"/>
  <c r="AI98" i="55"/>
  <c r="AE98" i="55"/>
  <c r="AA98" i="55"/>
  <c r="W98" i="55"/>
  <c r="S98" i="55"/>
  <c r="O98" i="55"/>
  <c r="K98" i="55"/>
  <c r="G98" i="55"/>
  <c r="BZ98" i="55"/>
  <c r="BJ98" i="55"/>
  <c r="AT98" i="55"/>
  <c r="AD98" i="55"/>
  <c r="N98" i="55"/>
  <c r="BV98" i="55"/>
  <c r="BF98" i="55"/>
  <c r="AP98" i="55"/>
  <c r="Z98" i="55"/>
  <c r="J98" i="55"/>
  <c r="BR98" i="55"/>
  <c r="BB98" i="55"/>
  <c r="AL98" i="55"/>
  <c r="V98" i="55"/>
  <c r="BN98" i="55"/>
  <c r="AX98" i="55"/>
  <c r="AH98" i="55"/>
  <c r="CD98" i="55"/>
  <c r="R98" i="55"/>
  <c r="CF102" i="55"/>
  <c r="CB102" i="55"/>
  <c r="BX102" i="55"/>
  <c r="BT102" i="55"/>
  <c r="BP102" i="55"/>
  <c r="BL102" i="55"/>
  <c r="BH102" i="55"/>
  <c r="BD102" i="55"/>
  <c r="AZ102" i="55"/>
  <c r="AV102" i="55"/>
  <c r="AR102" i="55"/>
  <c r="AN102" i="55"/>
  <c r="AJ102" i="55"/>
  <c r="AF102" i="55"/>
  <c r="AB102" i="55"/>
  <c r="X102" i="55"/>
  <c r="T102" i="55"/>
  <c r="P102" i="55"/>
  <c r="L102" i="55"/>
  <c r="H102" i="55"/>
  <c r="CG102" i="55"/>
  <c r="CA102" i="55"/>
  <c r="BV102" i="55"/>
  <c r="BQ102" i="55"/>
  <c r="BK102" i="55"/>
  <c r="BF102" i="55"/>
  <c r="BA102" i="55"/>
  <c r="AU102" i="55"/>
  <c r="AP102" i="55"/>
  <c r="AK102" i="55"/>
  <c r="AE102" i="55"/>
  <c r="Z102" i="55"/>
  <c r="U102" i="55"/>
  <c r="O102" i="55"/>
  <c r="J102" i="55"/>
  <c r="CE102" i="55"/>
  <c r="BZ102" i="55"/>
  <c r="BU102" i="55"/>
  <c r="BO102" i="55"/>
  <c r="BJ102" i="55"/>
  <c r="BE102" i="55"/>
  <c r="AY102" i="55"/>
  <c r="AT102" i="55"/>
  <c r="AO102" i="55"/>
  <c r="AI102" i="55"/>
  <c r="AD102" i="55"/>
  <c r="Y102" i="55"/>
  <c r="S102" i="55"/>
  <c r="N102" i="55"/>
  <c r="I102" i="55"/>
  <c r="CD102" i="55"/>
  <c r="BY102" i="55"/>
  <c r="BS102" i="55"/>
  <c r="BN102" i="55"/>
  <c r="BI102" i="55"/>
  <c r="BC102" i="55"/>
  <c r="AX102" i="55"/>
  <c r="AS102" i="55"/>
  <c r="AM102" i="55"/>
  <c r="AH102" i="55"/>
  <c r="AC102" i="55"/>
  <c r="W102" i="55"/>
  <c r="R102" i="55"/>
  <c r="M102" i="55"/>
  <c r="G102" i="55"/>
  <c r="BW102" i="55"/>
  <c r="BB102" i="55"/>
  <c r="AG102" i="55"/>
  <c r="K102" i="55"/>
  <c r="BR102" i="55"/>
  <c r="AW102" i="55"/>
  <c r="AA102" i="55"/>
  <c r="BM102" i="55"/>
  <c r="AQ102" i="55"/>
  <c r="V102" i="55"/>
  <c r="BG102" i="55"/>
  <c r="AL102" i="55"/>
  <c r="Q102" i="55"/>
  <c r="CC102" i="55"/>
  <c r="CD106" i="55"/>
  <c r="BZ106" i="55"/>
  <c r="BV106" i="55"/>
  <c r="BR106" i="55"/>
  <c r="BN106" i="55"/>
  <c r="BJ106" i="55"/>
  <c r="BF106" i="55"/>
  <c r="BB106" i="55"/>
  <c r="AX106" i="55"/>
  <c r="AT106" i="55"/>
  <c r="AP106" i="55"/>
  <c r="AL106" i="55"/>
  <c r="AH106" i="55"/>
  <c r="AD106" i="55"/>
  <c r="Z106" i="55"/>
  <c r="V106" i="55"/>
  <c r="R106" i="55"/>
  <c r="N106" i="55"/>
  <c r="J106" i="55"/>
  <c r="CF106" i="55"/>
  <c r="CB106" i="55"/>
  <c r="BX106" i="55"/>
  <c r="BT106" i="55"/>
  <c r="BP106" i="55"/>
  <c r="BL106" i="55"/>
  <c r="BH106" i="55"/>
  <c r="BD106" i="55"/>
  <c r="AZ106" i="55"/>
  <c r="AV106" i="55"/>
  <c r="AR106" i="55"/>
  <c r="AN106" i="55"/>
  <c r="AJ106" i="55"/>
  <c r="AF106" i="55"/>
  <c r="AB106" i="55"/>
  <c r="X106" i="55"/>
  <c r="T106" i="55"/>
  <c r="P106" i="55"/>
  <c r="L106" i="55"/>
  <c r="H106" i="55"/>
  <c r="CC106" i="55"/>
  <c r="BU106" i="55"/>
  <c r="BM106" i="55"/>
  <c r="BE106" i="55"/>
  <c r="AW106" i="55"/>
  <c r="AO106" i="55"/>
  <c r="AG106" i="55"/>
  <c r="Y106" i="55"/>
  <c r="Q106" i="55"/>
  <c r="I106" i="55"/>
  <c r="CA106" i="55"/>
  <c r="BS106" i="55"/>
  <c r="BK106" i="55"/>
  <c r="BC106" i="55"/>
  <c r="AU106" i="55"/>
  <c r="AM106" i="55"/>
  <c r="AE106" i="55"/>
  <c r="W106" i="55"/>
  <c r="O106" i="55"/>
  <c r="G106" i="55"/>
  <c r="CG106" i="55"/>
  <c r="BY106" i="55"/>
  <c r="BQ106" i="55"/>
  <c r="BI106" i="55"/>
  <c r="BA106" i="55"/>
  <c r="AS106" i="55"/>
  <c r="AK106" i="55"/>
  <c r="AC106" i="55"/>
  <c r="U106" i="55"/>
  <c r="M106" i="55"/>
  <c r="BG106" i="55"/>
  <c r="AA106" i="55"/>
  <c r="CE106" i="55"/>
  <c r="AY106" i="55"/>
  <c r="S106" i="55"/>
  <c r="BW106" i="55"/>
  <c r="AQ106" i="55"/>
  <c r="K106" i="55"/>
  <c r="AI106" i="55"/>
  <c r="BO106" i="55"/>
  <c r="K110" i="55"/>
  <c r="G110" i="55"/>
  <c r="J110" i="55"/>
  <c r="I110" i="55"/>
  <c r="M110" i="55"/>
  <c r="H110" i="55"/>
  <c r="L110" i="55"/>
  <c r="CE114" i="55"/>
  <c r="CA114" i="55"/>
  <c r="BW114" i="55"/>
  <c r="BS114" i="55"/>
  <c r="BO114" i="55"/>
  <c r="BK114" i="55"/>
  <c r="BG114" i="55"/>
  <c r="BC114" i="55"/>
  <c r="AY114" i="55"/>
  <c r="AU114" i="55"/>
  <c r="AQ114" i="55"/>
  <c r="AM114" i="55"/>
  <c r="AI114" i="55"/>
  <c r="AE114" i="55"/>
  <c r="AA114" i="55"/>
  <c r="W114" i="55"/>
  <c r="S114" i="55"/>
  <c r="O114" i="55"/>
  <c r="K114" i="55"/>
  <c r="G114" i="55"/>
  <c r="CD114" i="55"/>
  <c r="BZ114" i="55"/>
  <c r="BV114" i="55"/>
  <c r="BR114" i="55"/>
  <c r="BN114" i="55"/>
  <c r="BJ114" i="55"/>
  <c r="BF114" i="55"/>
  <c r="BB114" i="55"/>
  <c r="AX114" i="55"/>
  <c r="AT114" i="55"/>
  <c r="AP114" i="55"/>
  <c r="AL114" i="55"/>
  <c r="AH114" i="55"/>
  <c r="AD114" i="55"/>
  <c r="Z114" i="55"/>
  <c r="V114" i="55"/>
  <c r="R114" i="55"/>
  <c r="N114" i="55"/>
  <c r="J114" i="55"/>
  <c r="CB114" i="55"/>
  <c r="BT114" i="55"/>
  <c r="BL114" i="55"/>
  <c r="BD114" i="55"/>
  <c r="AV114" i="55"/>
  <c r="AN114" i="55"/>
  <c r="AF114" i="55"/>
  <c r="X114" i="55"/>
  <c r="P114" i="55"/>
  <c r="H114" i="55"/>
  <c r="CG114" i="55"/>
  <c r="BY114" i="55"/>
  <c r="BQ114" i="55"/>
  <c r="BI114" i="55"/>
  <c r="BA114" i="55"/>
  <c r="AS114" i="55"/>
  <c r="AK114" i="55"/>
  <c r="AC114" i="55"/>
  <c r="U114" i="55"/>
  <c r="M114" i="55"/>
  <c r="CF114" i="55"/>
  <c r="BX114" i="55"/>
  <c r="BP114" i="55"/>
  <c r="BH114" i="55"/>
  <c r="AZ114" i="55"/>
  <c r="AR114" i="55"/>
  <c r="AJ114" i="55"/>
  <c r="AB114" i="55"/>
  <c r="T114" i="55"/>
  <c r="L114" i="55"/>
  <c r="BM114" i="55"/>
  <c r="AG114" i="55"/>
  <c r="BE114" i="55"/>
  <c r="Y114" i="55"/>
  <c r="CC114" i="55"/>
  <c r="AW114" i="55"/>
  <c r="Q114" i="55"/>
  <c r="AO114" i="55"/>
  <c r="I114" i="55"/>
  <c r="BU114" i="55"/>
  <c r="CG118" i="55"/>
  <c r="CC118" i="55"/>
  <c r="BY118" i="55"/>
  <c r="BU118" i="55"/>
  <c r="BQ118" i="55"/>
  <c r="BM118" i="55"/>
  <c r="CF118" i="55"/>
  <c r="CB118" i="55"/>
  <c r="BX118" i="55"/>
  <c r="CE118" i="55"/>
  <c r="CA118" i="55"/>
  <c r="BW118" i="55"/>
  <c r="BS118" i="55"/>
  <c r="BO118" i="55"/>
  <c r="BK118" i="55"/>
  <c r="BG118" i="55"/>
  <c r="BC118" i="55"/>
  <c r="AY118" i="55"/>
  <c r="AU118" i="55"/>
  <c r="AQ118" i="55"/>
  <c r="AM118" i="55"/>
  <c r="AI118" i="55"/>
  <c r="AE118" i="55"/>
  <c r="AA118" i="55"/>
  <c r="W118" i="55"/>
  <c r="S118" i="55"/>
  <c r="O118" i="55"/>
  <c r="K118" i="55"/>
  <c r="G118" i="55"/>
  <c r="BZ118" i="55"/>
  <c r="BP118" i="55"/>
  <c r="BI118" i="55"/>
  <c r="BD118" i="55"/>
  <c r="AX118" i="55"/>
  <c r="AS118" i="55"/>
  <c r="AN118" i="55"/>
  <c r="AH118" i="55"/>
  <c r="AC118" i="55"/>
  <c r="X118" i="55"/>
  <c r="R118" i="55"/>
  <c r="M118" i="55"/>
  <c r="H118" i="55"/>
  <c r="BV118" i="55"/>
  <c r="BN118" i="55"/>
  <c r="BH118" i="55"/>
  <c r="BB118" i="55"/>
  <c r="AW118" i="55"/>
  <c r="AR118" i="55"/>
  <c r="AL118" i="55"/>
  <c r="AG118" i="55"/>
  <c r="AB118" i="55"/>
  <c r="V118" i="55"/>
  <c r="Q118" i="55"/>
  <c r="L118" i="55"/>
  <c r="BT118" i="55"/>
  <c r="BL118" i="55"/>
  <c r="BF118" i="55"/>
  <c r="BA118" i="55"/>
  <c r="AV118" i="55"/>
  <c r="AP118" i="55"/>
  <c r="AK118" i="55"/>
  <c r="AF118" i="55"/>
  <c r="Z118" i="55"/>
  <c r="U118" i="55"/>
  <c r="P118" i="55"/>
  <c r="J118" i="55"/>
  <c r="BE118" i="55"/>
  <c r="AJ118" i="55"/>
  <c r="N118" i="55"/>
  <c r="CD118" i="55"/>
  <c r="AZ118" i="55"/>
  <c r="AD118" i="55"/>
  <c r="I118" i="55"/>
  <c r="BR118" i="55"/>
  <c r="AT118" i="55"/>
  <c r="Y118" i="55"/>
  <c r="T118" i="55"/>
  <c r="BJ118" i="55"/>
  <c r="AO118" i="55"/>
  <c r="CD122" i="55"/>
  <c r="BZ122" i="55"/>
  <c r="BV122" i="55"/>
  <c r="BR122" i="55"/>
  <c r="BN122" i="55"/>
  <c r="BJ122" i="55"/>
  <c r="BF122" i="55"/>
  <c r="BB122" i="55"/>
  <c r="AX122" i="55"/>
  <c r="AT122" i="55"/>
  <c r="AP122" i="55"/>
  <c r="AL122" i="55"/>
  <c r="AH122" i="55"/>
  <c r="AD122" i="55"/>
  <c r="Z122" i="55"/>
  <c r="V122" i="55"/>
  <c r="R122" i="55"/>
  <c r="N122" i="55"/>
  <c r="J122" i="55"/>
  <c r="CE122" i="55"/>
  <c r="BY122" i="55"/>
  <c r="BT122" i="55"/>
  <c r="BO122" i="55"/>
  <c r="BI122" i="55"/>
  <c r="BD122" i="55"/>
  <c r="AY122" i="55"/>
  <c r="AS122" i="55"/>
  <c r="AN122" i="55"/>
  <c r="AI122" i="55"/>
  <c r="AC122" i="55"/>
  <c r="X122" i="55"/>
  <c r="S122" i="55"/>
  <c r="M122" i="55"/>
  <c r="H122" i="55"/>
  <c r="CC122" i="55"/>
  <c r="BX122" i="55"/>
  <c r="BS122" i="55"/>
  <c r="BM122" i="55"/>
  <c r="BH122" i="55"/>
  <c r="BC122" i="55"/>
  <c r="AW122" i="55"/>
  <c r="AR122" i="55"/>
  <c r="AM122" i="55"/>
  <c r="AG122" i="55"/>
  <c r="AB122" i="55"/>
  <c r="W122" i="55"/>
  <c r="Q122" i="55"/>
  <c r="L122" i="55"/>
  <c r="G122" i="55"/>
  <c r="CG122" i="55"/>
  <c r="CB122" i="55"/>
  <c r="BW122" i="55"/>
  <c r="BQ122" i="55"/>
  <c r="BL122" i="55"/>
  <c r="BG122" i="55"/>
  <c r="BA122" i="55"/>
  <c r="AV122" i="55"/>
  <c r="AQ122" i="55"/>
  <c r="AK122" i="55"/>
  <c r="AF122" i="55"/>
  <c r="AA122" i="55"/>
  <c r="U122" i="55"/>
  <c r="P122" i="55"/>
  <c r="K122" i="55"/>
  <c r="CA122" i="55"/>
  <c r="BE122" i="55"/>
  <c r="AJ122" i="55"/>
  <c r="O122" i="55"/>
  <c r="BU122" i="55"/>
  <c r="AZ122" i="55"/>
  <c r="AE122" i="55"/>
  <c r="I122" i="55"/>
  <c r="BP122" i="55"/>
  <c r="AU122" i="55"/>
  <c r="Y122" i="55"/>
  <c r="BK122" i="55"/>
  <c r="AO122" i="55"/>
  <c r="T122" i="55"/>
  <c r="CF122" i="55"/>
  <c r="CE126" i="55"/>
  <c r="CA126" i="55"/>
  <c r="BW126" i="55"/>
  <c r="BS126" i="55"/>
  <c r="BO126" i="55"/>
  <c r="BK126" i="55"/>
  <c r="BG126" i="55"/>
  <c r="BC126" i="55"/>
  <c r="AY126" i="55"/>
  <c r="AU126" i="55"/>
  <c r="AQ126" i="55"/>
  <c r="AM126" i="55"/>
  <c r="AI126" i="55"/>
  <c r="AE126" i="55"/>
  <c r="AA126" i="55"/>
  <c r="W126" i="55"/>
  <c r="S126" i="55"/>
  <c r="O126" i="55"/>
  <c r="K126" i="55"/>
  <c r="G126" i="55"/>
  <c r="CD126" i="55"/>
  <c r="BY126" i="55"/>
  <c r="BT126" i="55"/>
  <c r="BN126" i="55"/>
  <c r="BI126" i="55"/>
  <c r="BD126" i="55"/>
  <c r="AX126" i="55"/>
  <c r="AS126" i="55"/>
  <c r="AN126" i="55"/>
  <c r="AH126" i="55"/>
  <c r="AC126" i="55"/>
  <c r="X126" i="55"/>
  <c r="R126" i="55"/>
  <c r="M126" i="55"/>
  <c r="H126" i="55"/>
  <c r="CC126" i="55"/>
  <c r="BX126" i="55"/>
  <c r="BR126" i="55"/>
  <c r="BM126" i="55"/>
  <c r="BH126" i="55"/>
  <c r="BB126" i="55"/>
  <c r="AW126" i="55"/>
  <c r="AR126" i="55"/>
  <c r="AL126" i="55"/>
  <c r="AG126" i="55"/>
  <c r="AB126" i="55"/>
  <c r="V126" i="55"/>
  <c r="Q126" i="55"/>
  <c r="L126" i="55"/>
  <c r="CG126" i="55"/>
  <c r="CB126" i="55"/>
  <c r="BV126" i="55"/>
  <c r="BQ126" i="55"/>
  <c r="BL126" i="55"/>
  <c r="BF126" i="55"/>
  <c r="BA126" i="55"/>
  <c r="AV126" i="55"/>
  <c r="AP126" i="55"/>
  <c r="AK126" i="55"/>
  <c r="AF126" i="55"/>
  <c r="Z126" i="55"/>
  <c r="U126" i="55"/>
  <c r="P126" i="55"/>
  <c r="J126" i="55"/>
  <c r="BU126" i="55"/>
  <c r="AZ126" i="55"/>
  <c r="AD126" i="55"/>
  <c r="I126" i="55"/>
  <c r="BP126" i="55"/>
  <c r="AT126" i="55"/>
  <c r="Y126" i="55"/>
  <c r="CF126" i="55"/>
  <c r="BJ126" i="55"/>
  <c r="AO126" i="55"/>
  <c r="T126" i="55"/>
  <c r="BE126" i="55"/>
  <c r="AJ126" i="55"/>
  <c r="N126" i="55"/>
  <c r="BZ126" i="55"/>
  <c r="L13" i="18" l="1"/>
  <c r="C32" i="24"/>
  <c r="J13" i="77" l="1"/>
  <c r="F13" i="77"/>
  <c r="I13" i="77"/>
  <c r="G13" i="77"/>
  <c r="H13" i="77"/>
  <c r="K13" i="77"/>
  <c r="K13" i="67"/>
  <c r="K13" i="69" s="1"/>
  <c r="H13" i="67"/>
  <c r="H13" i="69" s="1"/>
  <c r="F13" i="67"/>
  <c r="F13" i="69" s="1"/>
  <c r="G13" i="67"/>
  <c r="G13" i="69" s="1"/>
  <c r="J13" i="67"/>
  <c r="J13" i="69" s="1"/>
  <c r="I13" i="67"/>
  <c r="I13" i="69" s="1"/>
  <c r="L8" i="16"/>
  <c r="L7" i="16"/>
  <c r="L5" i="16"/>
  <c r="J5" i="16"/>
  <c r="K5" i="16" l="1"/>
  <c r="K7" i="16"/>
  <c r="M7" i="16" s="1"/>
  <c r="E3" i="23"/>
  <c r="C17" i="23"/>
  <c r="C6" i="23"/>
  <c r="K12" i="16" l="1"/>
  <c r="K11" i="16"/>
  <c r="K16" i="16"/>
  <c r="F10" i="37" s="1"/>
  <c r="K8" i="16"/>
  <c r="M8" i="16" s="1"/>
  <c r="K13" i="16"/>
  <c r="C10" i="37" s="1"/>
  <c r="K17" i="16"/>
  <c r="G10" i="37" s="1"/>
  <c r="K9" i="16"/>
  <c r="K14" i="16"/>
  <c r="D10" i="37" s="1"/>
  <c r="K18" i="16"/>
  <c r="H10" i="37" s="1"/>
  <c r="K10" i="16"/>
  <c r="K15" i="16"/>
  <c r="E10" i="37" s="1"/>
  <c r="H40" i="17"/>
  <c r="K24" i="77" s="1"/>
  <c r="G40" i="17"/>
  <c r="J24" i="77" s="1"/>
  <c r="F40" i="17"/>
  <c r="I24" i="77" s="1"/>
  <c r="D40" i="17"/>
  <c r="G24" i="77" s="1"/>
  <c r="M13" i="16" l="1"/>
  <c r="M14" i="16"/>
  <c r="M18" i="16"/>
  <c r="J24" i="67"/>
  <c r="J24" i="69" s="1"/>
  <c r="K24" i="67"/>
  <c r="K24" i="69" s="1"/>
  <c r="G24" i="67"/>
  <c r="G24" i="69" s="1"/>
  <c r="I24" i="67"/>
  <c r="I24" i="69" s="1"/>
  <c r="M12" i="16"/>
  <c r="M15" i="16"/>
  <c r="M16" i="16"/>
  <c r="M9" i="16"/>
  <c r="M10" i="16"/>
  <c r="M17" i="16"/>
  <c r="M11" i="16"/>
  <c r="D15" i="24" a="1"/>
  <c r="H20" i="24"/>
  <c r="H6" i="37"/>
  <c r="G6" i="37"/>
  <c r="G20" i="24"/>
  <c r="C6" i="37"/>
  <c r="C20" i="24"/>
  <c r="D20" i="24"/>
  <c r="D6" i="37"/>
  <c r="F6" i="37"/>
  <c r="F20" i="24"/>
  <c r="J12" i="16"/>
  <c r="C28" i="23"/>
  <c r="E15" i="24" l="1"/>
  <c r="D15" i="24"/>
  <c r="G15" i="24"/>
  <c r="H15" i="24"/>
  <c r="F15" i="24"/>
  <c r="I15" i="24"/>
  <c r="E11" i="23"/>
  <c r="E7" i="23"/>
  <c r="E15" i="23"/>
  <c r="E21" i="23"/>
  <c r="E25" i="23"/>
  <c r="E8" i="23"/>
  <c r="E12" i="23"/>
  <c r="E18" i="23"/>
  <c r="E22" i="23"/>
  <c r="E26" i="23"/>
  <c r="E9" i="23"/>
  <c r="E13" i="23"/>
  <c r="E19" i="23"/>
  <c r="E23" i="23"/>
  <c r="E10" i="23"/>
  <c r="E14" i="23"/>
  <c r="E20" i="23"/>
  <c r="E24" i="23"/>
  <c r="E17" i="23" l="1"/>
  <c r="E6" i="23"/>
  <c r="E28" i="23" l="1"/>
  <c r="M24" i="53"/>
  <c r="N24" i="53" l="1"/>
  <c r="K15" i="53"/>
  <c r="J15" i="53"/>
  <c r="I15" i="53"/>
  <c r="H15" i="53"/>
  <c r="G15" i="53"/>
  <c r="F15" i="53"/>
  <c r="E15" i="53"/>
  <c r="D15" i="53"/>
  <c r="C15" i="53"/>
  <c r="K9" i="53"/>
  <c r="K27" i="53" s="1"/>
  <c r="J9" i="53"/>
  <c r="J27" i="53" s="1"/>
  <c r="I9" i="53"/>
  <c r="H9" i="53"/>
  <c r="H27" i="53" s="1"/>
  <c r="G9" i="53"/>
  <c r="G27" i="53" s="1"/>
  <c r="F9" i="53"/>
  <c r="F27" i="53" s="1"/>
  <c r="E9" i="53"/>
  <c r="D9" i="53"/>
  <c r="D27" i="53" s="1"/>
  <c r="C9" i="53"/>
  <c r="C27" i="53" s="1"/>
  <c r="O24" i="53" l="1"/>
  <c r="E17" i="53"/>
  <c r="E9" i="18" s="1"/>
  <c r="E11" i="18" s="1"/>
  <c r="E27" i="53"/>
  <c r="I17" i="53"/>
  <c r="I9" i="18" s="1"/>
  <c r="I11" i="18" s="1"/>
  <c r="I27" i="53"/>
  <c r="F17" i="53"/>
  <c r="F21" i="53" s="1"/>
  <c r="J17" i="53"/>
  <c r="C17" i="53"/>
  <c r="C9" i="18" s="1"/>
  <c r="C11" i="18" s="1"/>
  <c r="G17" i="53"/>
  <c r="G9" i="18" s="1"/>
  <c r="G11" i="18" s="1"/>
  <c r="K17" i="53"/>
  <c r="K9" i="18" s="1"/>
  <c r="D17" i="53"/>
  <c r="D9" i="18" s="1"/>
  <c r="D11" i="18" s="1"/>
  <c r="H17" i="53"/>
  <c r="H9" i="18" s="1"/>
  <c r="H11" i="18" s="1"/>
  <c r="E24" i="53" l="1"/>
  <c r="P24" i="53"/>
  <c r="E21" i="53"/>
  <c r="I24" i="53"/>
  <c r="I21" i="53"/>
  <c r="J9" i="18"/>
  <c r="J11" i="18" s="1"/>
  <c r="F24" i="53"/>
  <c r="F9" i="18"/>
  <c r="F11" i="18" s="1"/>
  <c r="K11" i="18"/>
  <c r="K12" i="18"/>
  <c r="L12" i="18" s="1"/>
  <c r="J21" i="53"/>
  <c r="J24" i="53"/>
  <c r="K21" i="53"/>
  <c r="K24" i="53"/>
  <c r="D21" i="53"/>
  <c r="D24" i="53"/>
  <c r="G21" i="53"/>
  <c r="G24" i="53"/>
  <c r="H21" i="53"/>
  <c r="H24" i="53"/>
  <c r="C21" i="53"/>
  <c r="C24" i="53"/>
  <c r="L11" i="18" l="1"/>
  <c r="Q24" i="53"/>
  <c r="L21" i="53"/>
  <c r="M21" i="53" l="1"/>
  <c r="K363" i="52"/>
  <c r="K364" i="52" s="1"/>
  <c r="J363" i="52"/>
  <c r="J364" i="52" s="1"/>
  <c r="I363" i="52"/>
  <c r="I364" i="52" s="1"/>
  <c r="H363" i="52"/>
  <c r="H364" i="52" s="1"/>
  <c r="G363" i="52"/>
  <c r="G364" i="52" s="1"/>
  <c r="F363" i="52"/>
  <c r="F364" i="52" s="1"/>
  <c r="E363" i="52"/>
  <c r="E364" i="52" s="1"/>
  <c r="D363" i="52"/>
  <c r="D364" i="52" s="1"/>
  <c r="C363" i="52"/>
  <c r="C364" i="52" s="1"/>
  <c r="D348" i="52"/>
  <c r="F6" i="58" l="1"/>
  <c r="F15" i="58"/>
  <c r="F22" i="58"/>
  <c r="F26" i="58"/>
  <c r="F30" i="58"/>
  <c r="F34" i="58"/>
  <c r="F23" i="58"/>
  <c r="F7" i="58"/>
  <c r="F12" i="58"/>
  <c r="F16" i="58"/>
  <c r="F27" i="58"/>
  <c r="F31" i="58"/>
  <c r="F13" i="58"/>
  <c r="F17" i="58"/>
  <c r="F24" i="58"/>
  <c r="F28" i="58"/>
  <c r="F32" i="58"/>
  <c r="F36" i="58"/>
  <c r="F5" i="58"/>
  <c r="F14" i="58"/>
  <c r="F18" i="58"/>
  <c r="F25" i="58"/>
  <c r="F29" i="58"/>
  <c r="F33" i="58"/>
  <c r="F35" i="58"/>
  <c r="I7" i="58"/>
  <c r="I12" i="58"/>
  <c r="I16" i="58"/>
  <c r="I23" i="58"/>
  <c r="I27" i="58"/>
  <c r="I31" i="58"/>
  <c r="I35" i="58"/>
  <c r="I13" i="58"/>
  <c r="I17" i="58"/>
  <c r="I28" i="58"/>
  <c r="I24" i="58"/>
  <c r="I5" i="58"/>
  <c r="I14" i="58"/>
  <c r="I18" i="58"/>
  <c r="I25" i="58"/>
  <c r="I29" i="58"/>
  <c r="I33" i="58"/>
  <c r="I6" i="58"/>
  <c r="I15" i="58"/>
  <c r="I22" i="58"/>
  <c r="I30" i="58"/>
  <c r="I36" i="58"/>
  <c r="I26" i="58"/>
  <c r="I32" i="58"/>
  <c r="I34" i="58"/>
  <c r="C5" i="58"/>
  <c r="C14" i="58"/>
  <c r="C18" i="58"/>
  <c r="C25" i="58"/>
  <c r="C29" i="58"/>
  <c r="C33" i="58"/>
  <c r="C6" i="58"/>
  <c r="C22" i="58"/>
  <c r="C26" i="58"/>
  <c r="C30" i="58"/>
  <c r="C15" i="58"/>
  <c r="C7" i="58"/>
  <c r="C12" i="58"/>
  <c r="C16" i="58"/>
  <c r="C23" i="58"/>
  <c r="C27" i="58"/>
  <c r="C31" i="58"/>
  <c r="C35" i="58"/>
  <c r="C13" i="58"/>
  <c r="C17" i="58"/>
  <c r="C34" i="58"/>
  <c r="C24" i="58"/>
  <c r="C36" i="58"/>
  <c r="C28" i="58"/>
  <c r="C32" i="58"/>
  <c r="G5" i="58"/>
  <c r="G14" i="58"/>
  <c r="G18" i="58"/>
  <c r="G25" i="58"/>
  <c r="G29" i="58"/>
  <c r="G33" i="58"/>
  <c r="G15" i="58"/>
  <c r="G26" i="58"/>
  <c r="G6" i="58"/>
  <c r="G22" i="58"/>
  <c r="G30" i="58"/>
  <c r="G7" i="58"/>
  <c r="G12" i="58"/>
  <c r="G16" i="58"/>
  <c r="G23" i="58"/>
  <c r="G27" i="58"/>
  <c r="G31" i="58"/>
  <c r="G35" i="58"/>
  <c r="G13" i="58"/>
  <c r="G17" i="58"/>
  <c r="G32" i="58"/>
  <c r="G34" i="58"/>
  <c r="G28" i="58"/>
  <c r="G36" i="58"/>
  <c r="G24" i="58"/>
  <c r="K5" i="58"/>
  <c r="K14" i="58"/>
  <c r="K18" i="58"/>
  <c r="K25" i="58"/>
  <c r="K29" i="58"/>
  <c r="K33" i="58"/>
  <c r="K6" i="58"/>
  <c r="K15" i="58"/>
  <c r="K22" i="58"/>
  <c r="K26" i="58"/>
  <c r="K30" i="58"/>
  <c r="K7" i="58"/>
  <c r="K12" i="58"/>
  <c r="K16" i="58"/>
  <c r="K23" i="58"/>
  <c r="K27" i="58"/>
  <c r="K31" i="58"/>
  <c r="K35" i="58"/>
  <c r="K13" i="58"/>
  <c r="K17" i="58"/>
  <c r="K28" i="58"/>
  <c r="K34" i="58"/>
  <c r="K36" i="58"/>
  <c r="K24" i="58"/>
  <c r="K32" i="58"/>
  <c r="E7" i="58"/>
  <c r="E12" i="58"/>
  <c r="E16" i="58"/>
  <c r="E23" i="58"/>
  <c r="E27" i="58"/>
  <c r="E31" i="58"/>
  <c r="E35" i="58"/>
  <c r="E24" i="58"/>
  <c r="E13" i="58"/>
  <c r="E17" i="58"/>
  <c r="E28" i="58"/>
  <c r="E5" i="58"/>
  <c r="E14" i="58"/>
  <c r="E18" i="58"/>
  <c r="E25" i="58"/>
  <c r="E29" i="58"/>
  <c r="E33" i="58"/>
  <c r="E6" i="58"/>
  <c r="E15" i="58"/>
  <c r="E22" i="58"/>
  <c r="E32" i="58"/>
  <c r="E26" i="58"/>
  <c r="E30" i="58"/>
  <c r="E34" i="58"/>
  <c r="E36" i="58"/>
  <c r="J6" i="58"/>
  <c r="J15" i="58"/>
  <c r="J22" i="58"/>
  <c r="J26" i="58"/>
  <c r="J30" i="58"/>
  <c r="J34" i="58"/>
  <c r="J7" i="58"/>
  <c r="J12" i="58"/>
  <c r="J16" i="58"/>
  <c r="J27" i="58"/>
  <c r="J31" i="58"/>
  <c r="J23" i="58"/>
  <c r="J13" i="58"/>
  <c r="J17" i="58"/>
  <c r="J24" i="58"/>
  <c r="J28" i="58"/>
  <c r="J32" i="58"/>
  <c r="J36" i="58"/>
  <c r="J5" i="58"/>
  <c r="J14" i="58"/>
  <c r="J18" i="58"/>
  <c r="J35" i="58"/>
  <c r="J25" i="58"/>
  <c r="J29" i="58"/>
  <c r="J33" i="58"/>
  <c r="D13" i="58"/>
  <c r="D17" i="58"/>
  <c r="D24" i="58"/>
  <c r="D28" i="58"/>
  <c r="D32" i="58"/>
  <c r="D36" i="58"/>
  <c r="D18" i="58"/>
  <c r="D25" i="58"/>
  <c r="D5" i="58"/>
  <c r="D14" i="58"/>
  <c r="D29" i="58"/>
  <c r="D6" i="58"/>
  <c r="D15" i="58"/>
  <c r="D22" i="58"/>
  <c r="D26" i="58"/>
  <c r="D30" i="58"/>
  <c r="D34" i="58"/>
  <c r="D7" i="58"/>
  <c r="D12" i="58"/>
  <c r="D16" i="58"/>
  <c r="D23" i="58"/>
  <c r="D27" i="58"/>
  <c r="D33" i="58"/>
  <c r="D35" i="58"/>
  <c r="D31" i="58"/>
  <c r="H13" i="58"/>
  <c r="H17" i="58"/>
  <c r="H24" i="58"/>
  <c r="H28" i="58"/>
  <c r="H32" i="58"/>
  <c r="H36" i="58"/>
  <c r="H14" i="58"/>
  <c r="H29" i="58"/>
  <c r="H5" i="58"/>
  <c r="H18" i="58"/>
  <c r="H25" i="58"/>
  <c r="H6" i="58"/>
  <c r="H15" i="58"/>
  <c r="H22" i="58"/>
  <c r="H26" i="58"/>
  <c r="H30" i="58"/>
  <c r="H34" i="58"/>
  <c r="H7" i="58"/>
  <c r="H12" i="58"/>
  <c r="H16" i="58"/>
  <c r="H23" i="58"/>
  <c r="H31" i="58"/>
  <c r="H33" i="58"/>
  <c r="H35" i="58"/>
  <c r="H27" i="58"/>
  <c r="N21" i="53"/>
  <c r="V8" i="15"/>
  <c r="U5" i="15"/>
  <c r="W6" i="15"/>
  <c r="S8" i="15"/>
  <c r="V5" i="15"/>
  <c r="X6" i="15"/>
  <c r="T8" i="15"/>
  <c r="S6" i="15"/>
  <c r="U7" i="15"/>
  <c r="W8" i="15"/>
  <c r="T6" i="15"/>
  <c r="V7" i="15"/>
  <c r="X8" i="15"/>
  <c r="S5" i="15"/>
  <c r="W5" i="15"/>
  <c r="U6" i="15"/>
  <c r="S7" i="15"/>
  <c r="W7" i="15"/>
  <c r="U8" i="15"/>
  <c r="T5" i="15"/>
  <c r="X5" i="15"/>
  <c r="V6" i="15"/>
  <c r="T7" i="15"/>
  <c r="X7" i="15"/>
  <c r="G21" i="68" l="1"/>
  <c r="G21" i="69" s="1"/>
  <c r="G21" i="78"/>
  <c r="I21" i="68"/>
  <c r="I21" i="69" s="1"/>
  <c r="I21" i="78"/>
  <c r="J21" i="68"/>
  <c r="J21" i="69" s="1"/>
  <c r="J21" i="78"/>
  <c r="K21" i="68"/>
  <c r="K21" i="69" s="1"/>
  <c r="K21" i="78"/>
  <c r="H21" i="68"/>
  <c r="H21" i="69" s="1"/>
  <c r="H21" i="78"/>
  <c r="F21" i="68"/>
  <c r="F21" i="69" s="1"/>
  <c r="F21" i="78"/>
  <c r="O21" i="53"/>
  <c r="V9" i="15"/>
  <c r="T9" i="15"/>
  <c r="X9" i="15"/>
  <c r="U9" i="15"/>
  <c r="S9" i="15"/>
  <c r="W9" i="15"/>
  <c r="P21" i="53" l="1"/>
  <c r="Q21" i="53" l="1"/>
  <c r="CG3" i="55"/>
  <c r="CC3" i="55"/>
  <c r="BY3" i="55"/>
  <c r="BU3" i="55"/>
  <c r="BQ3" i="55"/>
  <c r="BM3" i="55"/>
  <c r="BI3" i="55"/>
  <c r="BE3" i="55"/>
  <c r="BA3" i="55"/>
  <c r="AW3" i="55"/>
  <c r="AS3" i="55"/>
  <c r="AO3" i="55"/>
  <c r="AK3" i="55"/>
  <c r="AG3" i="55"/>
  <c r="AC3" i="55"/>
  <c r="Y3" i="55"/>
  <c r="U3" i="55"/>
  <c r="Q3" i="55"/>
  <c r="M3" i="55"/>
  <c r="I3" i="55"/>
  <c r="CB3" i="55"/>
  <c r="BT3" i="55"/>
  <c r="BP3" i="55"/>
  <c r="BH3" i="55"/>
  <c r="AZ3" i="55"/>
  <c r="AR3" i="55"/>
  <c r="AJ3" i="55"/>
  <c r="AB3" i="55"/>
  <c r="X3" i="55"/>
  <c r="P3" i="55"/>
  <c r="H3" i="55"/>
  <c r="CF3" i="55"/>
  <c r="BX3" i="55"/>
  <c r="BL3" i="55"/>
  <c r="BD3" i="55"/>
  <c r="AV3" i="55"/>
  <c r="AN3" i="55"/>
  <c r="AF3" i="55"/>
  <c r="T3" i="55"/>
  <c r="L3" i="55"/>
  <c r="CE3" i="55"/>
  <c r="CA3" i="55"/>
  <c r="BW3" i="55"/>
  <c r="BS3" i="55"/>
  <c r="BO3" i="55"/>
  <c r="BK3" i="55"/>
  <c r="BG3" i="55"/>
  <c r="BC3" i="55"/>
  <c r="AY3" i="55"/>
  <c r="AU3" i="55"/>
  <c r="AQ3" i="55"/>
  <c r="AM3" i="55"/>
  <c r="AI3" i="55"/>
  <c r="AE3" i="55"/>
  <c r="AA3" i="55"/>
  <c r="W3" i="55"/>
  <c r="S3" i="55"/>
  <c r="O3" i="55"/>
  <c r="K3" i="55"/>
  <c r="G3" i="55"/>
  <c r="BV3" i="55"/>
  <c r="BN3" i="55"/>
  <c r="BJ3" i="55"/>
  <c r="BB3" i="55"/>
  <c r="AT3" i="55"/>
  <c r="AL3" i="55"/>
  <c r="AD3" i="55"/>
  <c r="Z3" i="55"/>
  <c r="R3" i="55"/>
  <c r="J3" i="55"/>
  <c r="CD3" i="55"/>
  <c r="BZ3" i="55"/>
  <c r="BR3" i="55"/>
  <c r="BF3" i="55"/>
  <c r="AX3" i="55"/>
  <c r="AP3" i="55"/>
  <c r="AH3" i="55"/>
  <c r="V3" i="55"/>
  <c r="N3" i="55"/>
  <c r="G31" i="57"/>
  <c r="F31" i="57"/>
  <c r="E31" i="57"/>
  <c r="D31" i="57"/>
  <c r="C31" i="57"/>
  <c r="N5" i="79"/>
  <c r="DS82" i="61"/>
  <c r="DS81" i="61"/>
  <c r="DS80" i="61"/>
  <c r="DS79" i="61"/>
  <c r="DS78" i="61"/>
  <c r="DS77" i="61"/>
  <c r="DS76" i="61"/>
  <c r="DS75" i="61"/>
  <c r="DS74" i="61"/>
  <c r="DS73" i="61"/>
  <c r="DS72" i="61"/>
  <c r="DS71" i="61"/>
  <c r="DS70" i="61"/>
  <c r="DS69" i="61"/>
  <c r="DS68" i="61"/>
  <c r="DS67" i="61"/>
  <c r="DS66" i="61"/>
  <c r="DS65" i="61"/>
  <c r="DS64" i="61"/>
  <c r="DS63" i="61"/>
  <c r="DS62" i="61"/>
  <c r="DS61" i="61"/>
  <c r="DS60" i="61"/>
  <c r="DS59" i="61"/>
  <c r="DS58" i="61"/>
  <c r="DS57" i="61"/>
  <c r="DS56" i="61"/>
  <c r="DS55" i="61"/>
  <c r="DS54" i="61"/>
  <c r="DS53" i="61"/>
  <c r="DS52" i="61"/>
  <c r="DS51" i="61"/>
  <c r="DS50" i="61"/>
  <c r="DS49" i="61"/>
  <c r="DS48" i="61"/>
  <c r="DS47" i="61"/>
  <c r="DS46" i="61"/>
  <c r="DS45" i="61"/>
  <c r="DS44" i="61"/>
  <c r="DS43" i="61"/>
  <c r="DS42" i="61"/>
  <c r="DS41" i="61"/>
  <c r="DS40" i="61"/>
  <c r="DS39" i="61"/>
  <c r="DS38" i="61"/>
  <c r="DS37" i="61"/>
  <c r="DS36" i="61"/>
  <c r="DS35" i="61"/>
  <c r="DS34" i="61"/>
  <c r="DS33" i="61"/>
  <c r="DS32" i="61"/>
  <c r="DS31" i="61"/>
  <c r="DS30" i="61"/>
  <c r="DS29" i="61"/>
  <c r="DS28" i="61"/>
  <c r="DS27" i="61"/>
  <c r="DS26" i="61"/>
  <c r="DS25" i="61"/>
  <c r="DS24" i="61"/>
  <c r="DS23" i="61"/>
  <c r="DS22" i="61"/>
  <c r="DS21" i="61"/>
  <c r="DS20" i="61"/>
  <c r="DS19" i="61"/>
  <c r="DS18" i="61"/>
  <c r="DS17" i="61"/>
  <c r="DS16" i="61"/>
  <c r="DS15" i="61"/>
  <c r="DS14" i="61"/>
  <c r="DS13" i="61"/>
  <c r="DS12" i="61"/>
  <c r="DS11" i="61"/>
  <c r="DS10" i="61"/>
  <c r="DS9" i="61"/>
  <c r="DS8" i="61"/>
  <c r="DS7" i="61"/>
  <c r="DS6" i="61"/>
  <c r="DS5" i="61"/>
  <c r="DS4" i="61"/>
  <c r="DY2" i="61"/>
  <c r="DX2" i="61"/>
  <c r="DW2" i="61"/>
  <c r="DV2" i="61"/>
  <c r="DU2" i="61"/>
  <c r="DT2" i="61"/>
  <c r="DS2" i="61"/>
  <c r="DR2" i="61"/>
  <c r="DQ2" i="61"/>
  <c r="DP2" i="61"/>
  <c r="DO2" i="61"/>
  <c r="DN2" i="61"/>
  <c r="DM2" i="61"/>
  <c r="DL2" i="61"/>
  <c r="DK2" i="61"/>
  <c r="DJ2" i="61"/>
  <c r="DI2" i="61"/>
  <c r="DH2" i="61"/>
  <c r="D2" i="61"/>
  <c r="DS82" i="60"/>
  <c r="DS81" i="60"/>
  <c r="DS80" i="60"/>
  <c r="DS79" i="60"/>
  <c r="DS78" i="60"/>
  <c r="DS77" i="60"/>
  <c r="DS76" i="60"/>
  <c r="DS75" i="60"/>
  <c r="DS74" i="60"/>
  <c r="DS73" i="60"/>
  <c r="DS72" i="60"/>
  <c r="DS71" i="60"/>
  <c r="DS70" i="60"/>
  <c r="DS69" i="60"/>
  <c r="DS68" i="60"/>
  <c r="DS67" i="60"/>
  <c r="DS66" i="60"/>
  <c r="DS65" i="60"/>
  <c r="DS64" i="60"/>
  <c r="DS63" i="60"/>
  <c r="DS62" i="60"/>
  <c r="DS61" i="60"/>
  <c r="DS60" i="60"/>
  <c r="DS59" i="60"/>
  <c r="DS58" i="60"/>
  <c r="DS57" i="60"/>
  <c r="DS56" i="60"/>
  <c r="DS55" i="60"/>
  <c r="DS54" i="60"/>
  <c r="DS53" i="60"/>
  <c r="DS52" i="60"/>
  <c r="DS51" i="60"/>
  <c r="DS50" i="60"/>
  <c r="DS49" i="60"/>
  <c r="DS48" i="60"/>
  <c r="DS47" i="60"/>
  <c r="DS46" i="60"/>
  <c r="DS45" i="60"/>
  <c r="DS44" i="60"/>
  <c r="DS43" i="60"/>
  <c r="DS42" i="60"/>
  <c r="DS41" i="60"/>
  <c r="DS40" i="60"/>
  <c r="DS39" i="60"/>
  <c r="DS38" i="60"/>
  <c r="DS37" i="60"/>
  <c r="DS36" i="60"/>
  <c r="DS35" i="60"/>
  <c r="DS34" i="60"/>
  <c r="DS33" i="60"/>
  <c r="DS32" i="60"/>
  <c r="DS31" i="60"/>
  <c r="DS30" i="60"/>
  <c r="DS29" i="60"/>
  <c r="DS28" i="60"/>
  <c r="DS27" i="60"/>
  <c r="DS26" i="60"/>
  <c r="DS25" i="60"/>
  <c r="DS24" i="60"/>
  <c r="DS23" i="60"/>
  <c r="DS22" i="60"/>
  <c r="DS21" i="60"/>
  <c r="DS20" i="60"/>
  <c r="DS19" i="60"/>
  <c r="DS18" i="60"/>
  <c r="DS17" i="60"/>
  <c r="DS16" i="60"/>
  <c r="DS15" i="60"/>
  <c r="DS14" i="60"/>
  <c r="DS13" i="60"/>
  <c r="DS12" i="60"/>
  <c r="DS11" i="60"/>
  <c r="DS10" i="60"/>
  <c r="DS9" i="60"/>
  <c r="DS8" i="60"/>
  <c r="DS7" i="60"/>
  <c r="DS6" i="60"/>
  <c r="DS5" i="60"/>
  <c r="DS4" i="60"/>
  <c r="DY2" i="60"/>
  <c r="DX2" i="60"/>
  <c r="DW2" i="60"/>
  <c r="DV2" i="60"/>
  <c r="DU2" i="60"/>
  <c r="DT2" i="60"/>
  <c r="DS2" i="60"/>
  <c r="DR2" i="60"/>
  <c r="DQ2" i="60"/>
  <c r="DP2" i="60"/>
  <c r="DO2" i="60"/>
  <c r="DN2" i="60"/>
  <c r="DM2" i="60"/>
  <c r="DL2" i="60"/>
  <c r="DK2" i="60"/>
  <c r="DJ2" i="60"/>
  <c r="DI2" i="60"/>
  <c r="DH2" i="60"/>
  <c r="D2" i="60"/>
  <c r="E2" i="60" s="1"/>
  <c r="DY2" i="59"/>
  <c r="DX2" i="59"/>
  <c r="DW2" i="59"/>
  <c r="DV2" i="59"/>
  <c r="DU2" i="59"/>
  <c r="DT2" i="59"/>
  <c r="DS2" i="59"/>
  <c r="DR2" i="59"/>
  <c r="DQ2" i="59"/>
  <c r="DP2" i="59"/>
  <c r="DO2" i="59"/>
  <c r="DN2" i="59"/>
  <c r="DM2" i="59"/>
  <c r="DL2" i="59"/>
  <c r="DK2" i="59"/>
  <c r="DJ2" i="59"/>
  <c r="DI2" i="59"/>
  <c r="DH2" i="59"/>
  <c r="D2" i="59"/>
  <c r="E2" i="59" s="1"/>
  <c r="F2" i="59" s="1"/>
  <c r="G2" i="59" s="1"/>
  <c r="H2" i="59" s="1"/>
  <c r="I2" i="59" s="1"/>
  <c r="J2" i="59" s="1"/>
  <c r="K2" i="59" s="1"/>
  <c r="L2" i="59" s="1"/>
  <c r="M2" i="59" s="1"/>
  <c r="N2" i="59" s="1"/>
  <c r="O2" i="59" s="1"/>
  <c r="P2" i="59" s="1"/>
  <c r="Q2" i="59" s="1"/>
  <c r="R2" i="59" s="1"/>
  <c r="S2" i="59" s="1"/>
  <c r="T2" i="59" s="1"/>
  <c r="U2" i="59" s="1"/>
  <c r="V2" i="59" s="1"/>
  <c r="W2" i="59" s="1"/>
  <c r="X2" i="59" s="1"/>
  <c r="Y2" i="59" s="1"/>
  <c r="Z2" i="59" s="1"/>
  <c r="AA2" i="59" s="1"/>
  <c r="AB2" i="59" s="1"/>
  <c r="AC2" i="59" s="1"/>
  <c r="AD2" i="59" s="1"/>
  <c r="AE2" i="59" s="1"/>
  <c r="AF2" i="59" s="1"/>
  <c r="AG2" i="59" s="1"/>
  <c r="AH2" i="59" s="1"/>
  <c r="AI2" i="59" s="1"/>
  <c r="AJ2" i="59" s="1"/>
  <c r="AK2" i="59" s="1"/>
  <c r="AL2" i="59" s="1"/>
  <c r="AM2" i="59" s="1"/>
  <c r="AN2" i="59" s="1"/>
  <c r="AO2" i="59" s="1"/>
  <c r="AP2" i="59" s="1"/>
  <c r="AQ2" i="59" s="1"/>
  <c r="AR2" i="59" s="1"/>
  <c r="AS2" i="59" s="1"/>
  <c r="AT2" i="59" s="1"/>
  <c r="AU2" i="59" s="1"/>
  <c r="AV2" i="59" s="1"/>
  <c r="AW2" i="59" s="1"/>
  <c r="AX2" i="59" s="1"/>
  <c r="AY2" i="59" s="1"/>
  <c r="AZ2" i="59" s="1"/>
  <c r="BA2" i="59" s="1"/>
  <c r="BB2" i="59" s="1"/>
  <c r="BC2" i="59" s="1"/>
  <c r="BD2" i="59" s="1"/>
  <c r="BE2" i="59" s="1"/>
  <c r="BF2" i="59" s="1"/>
  <c r="BG2" i="59" s="1"/>
  <c r="BH2" i="59" s="1"/>
  <c r="BI2" i="59" s="1"/>
  <c r="BJ2" i="59" s="1"/>
  <c r="BK2" i="59" s="1"/>
  <c r="BL2" i="59" s="1"/>
  <c r="BM2" i="59" s="1"/>
  <c r="BN2" i="59" s="1"/>
  <c r="BO2" i="59" s="1"/>
  <c r="BP2" i="59" s="1"/>
  <c r="BQ2" i="59" s="1"/>
  <c r="BR2" i="59" s="1"/>
  <c r="BS2" i="59" s="1"/>
  <c r="BT2" i="59" s="1"/>
  <c r="BU2" i="59" s="1"/>
  <c r="BV2" i="59" s="1"/>
  <c r="BW2" i="59" s="1"/>
  <c r="BX2" i="59" s="1"/>
  <c r="BY2" i="59" s="1"/>
  <c r="BZ2" i="59" s="1"/>
  <c r="CA2" i="59" s="1"/>
  <c r="CB2" i="59" s="1"/>
  <c r="CC2" i="59" s="1"/>
  <c r="CD2" i="59" s="1"/>
  <c r="DS82" i="59"/>
  <c r="DS81" i="59"/>
  <c r="DS80" i="59"/>
  <c r="DS79" i="59"/>
  <c r="DS78" i="59"/>
  <c r="DS77" i="59"/>
  <c r="DS76" i="59"/>
  <c r="DS75" i="59"/>
  <c r="DS74" i="59"/>
  <c r="DS73" i="59"/>
  <c r="DS72" i="59"/>
  <c r="DS71" i="59"/>
  <c r="DS70" i="59"/>
  <c r="DS69" i="59"/>
  <c r="DS68" i="59"/>
  <c r="DS67" i="59"/>
  <c r="DS66" i="59"/>
  <c r="DS65" i="59"/>
  <c r="DS64" i="59"/>
  <c r="DS63" i="59"/>
  <c r="DS62" i="59"/>
  <c r="DS61" i="59"/>
  <c r="DS60" i="59"/>
  <c r="DS59" i="59"/>
  <c r="DS58" i="59"/>
  <c r="DS57" i="59"/>
  <c r="DS56" i="59"/>
  <c r="DS55" i="59"/>
  <c r="DS54" i="59"/>
  <c r="DS53" i="59"/>
  <c r="DS52" i="59"/>
  <c r="DS51" i="59"/>
  <c r="DS50" i="59"/>
  <c r="DS49" i="59"/>
  <c r="DS48" i="59"/>
  <c r="DS47" i="59"/>
  <c r="DS46" i="59"/>
  <c r="DS45" i="59"/>
  <c r="DS44" i="59"/>
  <c r="DS43" i="59"/>
  <c r="DS42" i="59"/>
  <c r="DS41" i="59"/>
  <c r="DS40" i="59"/>
  <c r="DS39" i="59"/>
  <c r="DS38" i="59"/>
  <c r="DS37" i="59"/>
  <c r="DS36" i="59"/>
  <c r="DS35" i="59"/>
  <c r="DS34" i="59"/>
  <c r="DS33" i="59"/>
  <c r="DS32" i="59"/>
  <c r="DS31" i="59"/>
  <c r="DS30" i="59"/>
  <c r="DS29" i="59"/>
  <c r="DS28" i="59"/>
  <c r="DS27" i="59"/>
  <c r="DS26" i="59"/>
  <c r="DS25" i="59"/>
  <c r="DS24" i="59"/>
  <c r="DS23" i="59"/>
  <c r="DS22" i="59"/>
  <c r="DS21" i="59"/>
  <c r="DS20" i="59"/>
  <c r="DS19" i="59"/>
  <c r="DS18" i="59"/>
  <c r="DS17" i="59"/>
  <c r="DS16" i="59"/>
  <c r="DS15" i="59"/>
  <c r="DS14" i="59"/>
  <c r="DS13" i="59"/>
  <c r="DS12" i="59"/>
  <c r="DS11" i="59"/>
  <c r="DS10" i="59"/>
  <c r="DS9" i="59"/>
  <c r="DS8" i="59"/>
  <c r="DS7" i="59"/>
  <c r="DS6" i="59"/>
  <c r="DS5" i="59"/>
  <c r="DS4" i="59"/>
  <c r="DD129" i="59"/>
  <c r="DC129" i="59"/>
  <c r="DB129" i="59"/>
  <c r="DA129" i="59"/>
  <c r="CZ129" i="59"/>
  <c r="CY129" i="59"/>
  <c r="CX129" i="59"/>
  <c r="CW129" i="59"/>
  <c r="CV129" i="59"/>
  <c r="CU129" i="59"/>
  <c r="CT129" i="59"/>
  <c r="CS129" i="59"/>
  <c r="CR129" i="59"/>
  <c r="CQ129" i="59"/>
  <c r="CP129" i="59"/>
  <c r="CO129" i="59"/>
  <c r="CN129" i="59"/>
  <c r="DD128" i="59"/>
  <c r="DC128" i="59"/>
  <c r="DB128" i="59"/>
  <c r="DA128" i="59"/>
  <c r="CZ128" i="59"/>
  <c r="CY128" i="59"/>
  <c r="CX128" i="59"/>
  <c r="CW128" i="59"/>
  <c r="CV128" i="59"/>
  <c r="CU128" i="59"/>
  <c r="CT128" i="59"/>
  <c r="CS128" i="59"/>
  <c r="CR128" i="59"/>
  <c r="CQ128" i="59"/>
  <c r="CP128" i="59"/>
  <c r="CO128" i="59"/>
  <c r="CN128" i="59"/>
  <c r="DD127" i="59"/>
  <c r="DC127" i="59"/>
  <c r="DB127" i="59"/>
  <c r="DA127" i="59"/>
  <c r="CZ127" i="59"/>
  <c r="CY127" i="59"/>
  <c r="CX127" i="59"/>
  <c r="CW127" i="59"/>
  <c r="CV127" i="59"/>
  <c r="CU127" i="59"/>
  <c r="CT127" i="59"/>
  <c r="CS127" i="59"/>
  <c r="CR127" i="59"/>
  <c r="CQ127" i="59"/>
  <c r="CP127" i="59"/>
  <c r="CO127" i="59"/>
  <c r="CN127" i="59"/>
  <c r="DD126" i="59"/>
  <c r="DC126" i="59"/>
  <c r="DB126" i="59"/>
  <c r="DA126" i="59"/>
  <c r="CZ126" i="59"/>
  <c r="CY126" i="59"/>
  <c r="CX126" i="59"/>
  <c r="CW126" i="59"/>
  <c r="CV126" i="59"/>
  <c r="CU126" i="59"/>
  <c r="CT126" i="59"/>
  <c r="CS126" i="59"/>
  <c r="CR126" i="59"/>
  <c r="CQ126" i="59"/>
  <c r="CP126" i="59"/>
  <c r="CO126" i="59"/>
  <c r="CN126" i="59"/>
  <c r="DD125" i="59"/>
  <c r="DC125" i="59"/>
  <c r="DB125" i="59"/>
  <c r="DA125" i="59"/>
  <c r="CZ125" i="59"/>
  <c r="CY125" i="59"/>
  <c r="CX125" i="59"/>
  <c r="CW125" i="59"/>
  <c r="CV125" i="59"/>
  <c r="CU125" i="59"/>
  <c r="CT125" i="59"/>
  <c r="CS125" i="59"/>
  <c r="CR125" i="59"/>
  <c r="CQ125" i="59"/>
  <c r="CP125" i="59"/>
  <c r="CO125" i="59"/>
  <c r="CN125" i="59"/>
  <c r="DD124" i="59"/>
  <c r="DC124" i="59"/>
  <c r="DB124" i="59"/>
  <c r="DA124" i="59"/>
  <c r="CZ124" i="59"/>
  <c r="CY124" i="59"/>
  <c r="CX124" i="59"/>
  <c r="CW124" i="59"/>
  <c r="CV124" i="59"/>
  <c r="CU124" i="59"/>
  <c r="CT124" i="59"/>
  <c r="CS124" i="59"/>
  <c r="CR124" i="59"/>
  <c r="CQ124" i="59"/>
  <c r="CP124" i="59"/>
  <c r="CO124" i="59"/>
  <c r="CN124" i="59"/>
  <c r="DD123" i="59"/>
  <c r="DC123" i="59"/>
  <c r="DB123" i="59"/>
  <c r="DA123" i="59"/>
  <c r="CZ123" i="59"/>
  <c r="CY123" i="59"/>
  <c r="CX123" i="59"/>
  <c r="CW123" i="59"/>
  <c r="CV123" i="59"/>
  <c r="CU123" i="59"/>
  <c r="CT123" i="59"/>
  <c r="CS123" i="59"/>
  <c r="CR123" i="59"/>
  <c r="CQ123" i="59"/>
  <c r="CP123" i="59"/>
  <c r="CO123" i="59"/>
  <c r="CN123" i="59"/>
  <c r="DD122" i="59"/>
  <c r="DC122" i="59"/>
  <c r="DB122" i="59"/>
  <c r="DA122" i="59"/>
  <c r="CZ122" i="59"/>
  <c r="CY122" i="59"/>
  <c r="CX122" i="59"/>
  <c r="CW122" i="59"/>
  <c r="CV122" i="59"/>
  <c r="CU122" i="59"/>
  <c r="CT122" i="59"/>
  <c r="CS122" i="59"/>
  <c r="CR122" i="59"/>
  <c r="CQ122" i="59"/>
  <c r="CP122" i="59"/>
  <c r="CO122" i="59"/>
  <c r="CN122" i="59"/>
  <c r="DD121" i="59"/>
  <c r="DC121" i="59"/>
  <c r="DB121" i="59"/>
  <c r="DA121" i="59"/>
  <c r="CZ121" i="59"/>
  <c r="CY121" i="59"/>
  <c r="CX121" i="59"/>
  <c r="CW121" i="59"/>
  <c r="CV121" i="59"/>
  <c r="CU121" i="59"/>
  <c r="CT121" i="59"/>
  <c r="CS121" i="59"/>
  <c r="CR121" i="59"/>
  <c r="CQ121" i="59"/>
  <c r="CP121" i="59"/>
  <c r="CO121" i="59"/>
  <c r="CN121" i="59"/>
  <c r="DD120" i="59"/>
  <c r="DC120" i="59"/>
  <c r="DB120" i="59"/>
  <c r="DA120" i="59"/>
  <c r="CZ120" i="59"/>
  <c r="CY120" i="59"/>
  <c r="CX120" i="59"/>
  <c r="CW120" i="59"/>
  <c r="CV120" i="59"/>
  <c r="CU120" i="59"/>
  <c r="CT120" i="59"/>
  <c r="CS120" i="59"/>
  <c r="CR120" i="59"/>
  <c r="CQ120" i="59"/>
  <c r="CP120" i="59"/>
  <c r="CO120" i="59"/>
  <c r="CN120" i="59"/>
  <c r="DD119" i="59"/>
  <c r="DC119" i="59"/>
  <c r="DB119" i="59"/>
  <c r="DA119" i="59"/>
  <c r="CZ119" i="59"/>
  <c r="CY119" i="59"/>
  <c r="CX119" i="59"/>
  <c r="CW119" i="59"/>
  <c r="CV119" i="59"/>
  <c r="CU119" i="59"/>
  <c r="CT119" i="59"/>
  <c r="CS119" i="59"/>
  <c r="CR119" i="59"/>
  <c r="CQ119" i="59"/>
  <c r="CP119" i="59"/>
  <c r="CO119" i="59"/>
  <c r="CN119" i="59"/>
  <c r="DD118" i="59"/>
  <c r="DC118" i="59"/>
  <c r="DB118" i="59"/>
  <c r="DA118" i="59"/>
  <c r="CZ118" i="59"/>
  <c r="CY118" i="59"/>
  <c r="CX118" i="59"/>
  <c r="CW118" i="59"/>
  <c r="CV118" i="59"/>
  <c r="CU118" i="59"/>
  <c r="CT118" i="59"/>
  <c r="CS118" i="59"/>
  <c r="CR118" i="59"/>
  <c r="CQ118" i="59"/>
  <c r="CP118" i="59"/>
  <c r="CO118" i="59"/>
  <c r="CN118" i="59"/>
  <c r="DD117" i="59"/>
  <c r="DC117" i="59"/>
  <c r="DB117" i="59"/>
  <c r="DA117" i="59"/>
  <c r="CZ117" i="59"/>
  <c r="CY117" i="59"/>
  <c r="CX117" i="59"/>
  <c r="CW117" i="59"/>
  <c r="CV117" i="59"/>
  <c r="CU117" i="59"/>
  <c r="CT117" i="59"/>
  <c r="CS117" i="59"/>
  <c r="CR117" i="59"/>
  <c r="CQ117" i="59"/>
  <c r="CP117" i="59"/>
  <c r="CO117" i="59"/>
  <c r="CN117" i="59"/>
  <c r="DD116" i="59"/>
  <c r="DC116" i="59"/>
  <c r="DB116" i="59"/>
  <c r="DA116" i="59"/>
  <c r="CZ116" i="59"/>
  <c r="CY116" i="59"/>
  <c r="CX116" i="59"/>
  <c r="CW116" i="59"/>
  <c r="CV116" i="59"/>
  <c r="CU116" i="59"/>
  <c r="CT116" i="59"/>
  <c r="CS116" i="59"/>
  <c r="CR116" i="59"/>
  <c r="CQ116" i="59"/>
  <c r="CP116" i="59"/>
  <c r="CO116" i="59"/>
  <c r="CN116" i="59"/>
  <c r="DD115" i="59"/>
  <c r="DC115" i="59"/>
  <c r="DB115" i="59"/>
  <c r="DA115" i="59"/>
  <c r="CZ115" i="59"/>
  <c r="CY115" i="59"/>
  <c r="CX115" i="59"/>
  <c r="CW115" i="59"/>
  <c r="CV115" i="59"/>
  <c r="CU115" i="59"/>
  <c r="CT115" i="59"/>
  <c r="CS115" i="59"/>
  <c r="CR115" i="59"/>
  <c r="CQ115" i="59"/>
  <c r="CP115" i="59"/>
  <c r="CO115" i="59"/>
  <c r="CN115" i="59"/>
  <c r="DD114" i="59"/>
  <c r="DC114" i="59"/>
  <c r="DB114" i="59"/>
  <c r="DA114" i="59"/>
  <c r="CZ114" i="59"/>
  <c r="CY114" i="59"/>
  <c r="CX114" i="59"/>
  <c r="CW114" i="59"/>
  <c r="CV114" i="59"/>
  <c r="CU114" i="59"/>
  <c r="CT114" i="59"/>
  <c r="CS114" i="59"/>
  <c r="CR114" i="59"/>
  <c r="CQ114" i="59"/>
  <c r="CP114" i="59"/>
  <c r="CO114" i="59"/>
  <c r="CN114" i="59"/>
  <c r="DD113" i="59"/>
  <c r="DC113" i="59"/>
  <c r="DB113" i="59"/>
  <c r="DA113" i="59"/>
  <c r="CZ113" i="59"/>
  <c r="CY113" i="59"/>
  <c r="CX113" i="59"/>
  <c r="CW113" i="59"/>
  <c r="CV113" i="59"/>
  <c r="CU113" i="59"/>
  <c r="CT113" i="59"/>
  <c r="CS113" i="59"/>
  <c r="CR113" i="59"/>
  <c r="CQ113" i="59"/>
  <c r="CP113" i="59"/>
  <c r="CO113" i="59"/>
  <c r="CN113" i="59"/>
  <c r="DD112" i="59"/>
  <c r="DC112" i="59"/>
  <c r="DB112" i="59"/>
  <c r="DA112" i="59"/>
  <c r="CZ112" i="59"/>
  <c r="CY112" i="59"/>
  <c r="CX112" i="59"/>
  <c r="CW112" i="59"/>
  <c r="CV112" i="59"/>
  <c r="CU112" i="59"/>
  <c r="CT112" i="59"/>
  <c r="CS112" i="59"/>
  <c r="CR112" i="59"/>
  <c r="CQ112" i="59"/>
  <c r="CP112" i="59"/>
  <c r="CO112" i="59"/>
  <c r="CN112" i="59"/>
  <c r="DD111" i="59"/>
  <c r="DC111" i="59"/>
  <c r="DB111" i="59"/>
  <c r="DA111" i="59"/>
  <c r="CZ111" i="59"/>
  <c r="CY111" i="59"/>
  <c r="CX111" i="59"/>
  <c r="CW111" i="59"/>
  <c r="CV111" i="59"/>
  <c r="CU111" i="59"/>
  <c r="CT111" i="59"/>
  <c r="CS111" i="59"/>
  <c r="CR111" i="59"/>
  <c r="CQ111" i="59"/>
  <c r="CP111" i="59"/>
  <c r="CO111" i="59"/>
  <c r="CN111" i="59"/>
  <c r="DD110" i="59"/>
  <c r="DC110" i="59"/>
  <c r="DB110" i="59"/>
  <c r="DA110" i="59"/>
  <c r="CZ110" i="59"/>
  <c r="CY110" i="59"/>
  <c r="CX110" i="59"/>
  <c r="CW110" i="59"/>
  <c r="CV110" i="59"/>
  <c r="CU110" i="59"/>
  <c r="CT110" i="59"/>
  <c r="CS110" i="59"/>
  <c r="CR110" i="59"/>
  <c r="CQ110" i="59"/>
  <c r="CP110" i="59"/>
  <c r="CO110" i="59"/>
  <c r="CN110" i="59"/>
  <c r="DD109" i="59"/>
  <c r="DC109" i="59"/>
  <c r="DB109" i="59"/>
  <c r="DA109" i="59"/>
  <c r="CZ109" i="59"/>
  <c r="CY109" i="59"/>
  <c r="CX109" i="59"/>
  <c r="CW109" i="59"/>
  <c r="CV109" i="59"/>
  <c r="CU109" i="59"/>
  <c r="CT109" i="59"/>
  <c r="CS109" i="59"/>
  <c r="CR109" i="59"/>
  <c r="CQ109" i="59"/>
  <c r="CP109" i="59"/>
  <c r="CO109" i="59"/>
  <c r="CN109" i="59"/>
  <c r="DD108" i="59"/>
  <c r="DC108" i="59"/>
  <c r="DB108" i="59"/>
  <c r="DA108" i="59"/>
  <c r="CZ108" i="59"/>
  <c r="CY108" i="59"/>
  <c r="CX108" i="59"/>
  <c r="CW108" i="59"/>
  <c r="CV108" i="59"/>
  <c r="CU108" i="59"/>
  <c r="CT108" i="59"/>
  <c r="CS108" i="59"/>
  <c r="CR108" i="59"/>
  <c r="CQ108" i="59"/>
  <c r="CP108" i="59"/>
  <c r="CO108" i="59"/>
  <c r="CN108" i="59"/>
  <c r="DD107" i="59"/>
  <c r="DC107" i="59"/>
  <c r="DB107" i="59"/>
  <c r="DA107" i="59"/>
  <c r="CZ107" i="59"/>
  <c r="CY107" i="59"/>
  <c r="CX107" i="59"/>
  <c r="CW107" i="59"/>
  <c r="CV107" i="59"/>
  <c r="CU107" i="59"/>
  <c r="CT107" i="59"/>
  <c r="CS107" i="59"/>
  <c r="CR107" i="59"/>
  <c r="CQ107" i="59"/>
  <c r="CP107" i="59"/>
  <c r="CO107" i="59"/>
  <c r="CN107" i="59"/>
  <c r="DD106" i="59"/>
  <c r="DC106" i="59"/>
  <c r="DB106" i="59"/>
  <c r="DA106" i="59"/>
  <c r="CZ106" i="59"/>
  <c r="CY106" i="59"/>
  <c r="CX106" i="59"/>
  <c r="CW106" i="59"/>
  <c r="CV106" i="59"/>
  <c r="CU106" i="59"/>
  <c r="CT106" i="59"/>
  <c r="CS106" i="59"/>
  <c r="CR106" i="59"/>
  <c r="CQ106" i="59"/>
  <c r="CP106" i="59"/>
  <c r="CO106" i="59"/>
  <c r="CN106" i="59"/>
  <c r="DD105" i="59"/>
  <c r="DC105" i="59"/>
  <c r="DB105" i="59"/>
  <c r="DA105" i="59"/>
  <c r="CZ105" i="59"/>
  <c r="CY105" i="59"/>
  <c r="CX105" i="59"/>
  <c r="CW105" i="59"/>
  <c r="CV105" i="59"/>
  <c r="CU105" i="59"/>
  <c r="CT105" i="59"/>
  <c r="CS105" i="59"/>
  <c r="CR105" i="59"/>
  <c r="CQ105" i="59"/>
  <c r="CP105" i="59"/>
  <c r="CO105" i="59"/>
  <c r="CN105" i="59"/>
  <c r="DD104" i="59"/>
  <c r="DC104" i="59"/>
  <c r="DB104" i="59"/>
  <c r="DA104" i="59"/>
  <c r="CZ104" i="59"/>
  <c r="CY104" i="59"/>
  <c r="CX104" i="59"/>
  <c r="CW104" i="59"/>
  <c r="CV104" i="59"/>
  <c r="CU104" i="59"/>
  <c r="CT104" i="59"/>
  <c r="CS104" i="59"/>
  <c r="CR104" i="59"/>
  <c r="CQ104" i="59"/>
  <c r="CP104" i="59"/>
  <c r="CO104" i="59"/>
  <c r="CN104" i="59"/>
  <c r="DD103" i="59"/>
  <c r="DC103" i="59"/>
  <c r="DB103" i="59"/>
  <c r="DA103" i="59"/>
  <c r="CZ103" i="59"/>
  <c r="CY103" i="59"/>
  <c r="CX103" i="59"/>
  <c r="CW103" i="59"/>
  <c r="CV103" i="59"/>
  <c r="CU103" i="59"/>
  <c r="CT103" i="59"/>
  <c r="CS103" i="59"/>
  <c r="CR103" i="59"/>
  <c r="CQ103" i="59"/>
  <c r="CP103" i="59"/>
  <c r="CO103" i="59"/>
  <c r="CN103" i="59"/>
  <c r="DD102" i="59"/>
  <c r="DC102" i="59"/>
  <c r="DB102" i="59"/>
  <c r="DA102" i="59"/>
  <c r="CZ102" i="59"/>
  <c r="CY102" i="59"/>
  <c r="CX102" i="59"/>
  <c r="CW102" i="59"/>
  <c r="CV102" i="59"/>
  <c r="CU102" i="59"/>
  <c r="CT102" i="59"/>
  <c r="CS102" i="59"/>
  <c r="CR102" i="59"/>
  <c r="CQ102" i="59"/>
  <c r="CP102" i="59"/>
  <c r="CO102" i="59"/>
  <c r="CN102" i="59"/>
  <c r="DD101" i="59"/>
  <c r="DC101" i="59"/>
  <c r="DB101" i="59"/>
  <c r="DA101" i="59"/>
  <c r="CZ101" i="59"/>
  <c r="CY101" i="59"/>
  <c r="CX101" i="59"/>
  <c r="CW101" i="59"/>
  <c r="CV101" i="59"/>
  <c r="CU101" i="59"/>
  <c r="CT101" i="59"/>
  <c r="CS101" i="59"/>
  <c r="CR101" i="59"/>
  <c r="CQ101" i="59"/>
  <c r="CP101" i="59"/>
  <c r="CO101" i="59"/>
  <c r="CN101" i="59"/>
  <c r="DD100" i="59"/>
  <c r="DC100" i="59"/>
  <c r="DB100" i="59"/>
  <c r="DA100" i="59"/>
  <c r="CZ100" i="59"/>
  <c r="CY100" i="59"/>
  <c r="CX100" i="59"/>
  <c r="CW100" i="59"/>
  <c r="CV100" i="59"/>
  <c r="CU100" i="59"/>
  <c r="CT100" i="59"/>
  <c r="CS100" i="59"/>
  <c r="CR100" i="59"/>
  <c r="CQ100" i="59"/>
  <c r="CP100" i="59"/>
  <c r="CO100" i="59"/>
  <c r="CN100" i="59"/>
  <c r="DD99" i="59"/>
  <c r="DC99" i="59"/>
  <c r="DB99" i="59"/>
  <c r="DA99" i="59"/>
  <c r="CZ99" i="59"/>
  <c r="CY99" i="59"/>
  <c r="CX99" i="59"/>
  <c r="CW99" i="59"/>
  <c r="CV99" i="59"/>
  <c r="CU99" i="59"/>
  <c r="CT99" i="59"/>
  <c r="CS99" i="59"/>
  <c r="CR99" i="59"/>
  <c r="CQ99" i="59"/>
  <c r="CP99" i="59"/>
  <c r="CO99" i="59"/>
  <c r="CN99" i="59"/>
  <c r="DD98" i="59"/>
  <c r="DC98" i="59"/>
  <c r="DB98" i="59"/>
  <c r="DA98" i="59"/>
  <c r="CZ98" i="59"/>
  <c r="CY98" i="59"/>
  <c r="CX98" i="59"/>
  <c r="CW98" i="59"/>
  <c r="CV98" i="59"/>
  <c r="CU98" i="59"/>
  <c r="CT98" i="59"/>
  <c r="CS98" i="59"/>
  <c r="CR98" i="59"/>
  <c r="CQ98" i="59"/>
  <c r="CP98" i="59"/>
  <c r="CO98" i="59"/>
  <c r="CN98" i="59"/>
  <c r="DD97" i="59"/>
  <c r="DC97" i="59"/>
  <c r="DB97" i="59"/>
  <c r="DA97" i="59"/>
  <c r="CZ97" i="59"/>
  <c r="CY97" i="59"/>
  <c r="CX97" i="59"/>
  <c r="CW97" i="59"/>
  <c r="CV97" i="59"/>
  <c r="CU97" i="59"/>
  <c r="CT97" i="59"/>
  <c r="CS97" i="59"/>
  <c r="CR97" i="59"/>
  <c r="CQ97" i="59"/>
  <c r="CP97" i="59"/>
  <c r="CO97" i="59"/>
  <c r="CN97" i="59"/>
  <c r="DD96" i="59"/>
  <c r="DC96" i="59"/>
  <c r="DB96" i="59"/>
  <c r="DA96" i="59"/>
  <c r="CZ96" i="59"/>
  <c r="CY96" i="59"/>
  <c r="CX96" i="59"/>
  <c r="CW96" i="59"/>
  <c r="CV96" i="59"/>
  <c r="CU96" i="59"/>
  <c r="CT96" i="59"/>
  <c r="CS96" i="59"/>
  <c r="CR96" i="59"/>
  <c r="CQ96" i="59"/>
  <c r="CP96" i="59"/>
  <c r="CO96" i="59"/>
  <c r="CN96" i="59"/>
  <c r="DD95" i="59"/>
  <c r="DC95" i="59"/>
  <c r="DB95" i="59"/>
  <c r="DA95" i="59"/>
  <c r="CZ95" i="59"/>
  <c r="CY95" i="59"/>
  <c r="CX95" i="59"/>
  <c r="CW95" i="59"/>
  <c r="CV95" i="59"/>
  <c r="CU95" i="59"/>
  <c r="CT95" i="59"/>
  <c r="CS95" i="59"/>
  <c r="CR95" i="59"/>
  <c r="CQ95" i="59"/>
  <c r="CP95" i="59"/>
  <c r="CO95" i="59"/>
  <c r="CN95" i="59"/>
  <c r="DD94" i="59"/>
  <c r="DC94" i="59"/>
  <c r="DB94" i="59"/>
  <c r="DA94" i="59"/>
  <c r="CZ94" i="59"/>
  <c r="CY94" i="59"/>
  <c r="CX94" i="59"/>
  <c r="CW94" i="59"/>
  <c r="CV94" i="59"/>
  <c r="CU94" i="59"/>
  <c r="CT94" i="59"/>
  <c r="CS94" i="59"/>
  <c r="CR94" i="59"/>
  <c r="CQ94" i="59"/>
  <c r="CP94" i="59"/>
  <c r="CO94" i="59"/>
  <c r="CN94" i="59"/>
  <c r="DD93" i="59"/>
  <c r="DC93" i="59"/>
  <c r="DB93" i="59"/>
  <c r="DA93" i="59"/>
  <c r="CZ93" i="59"/>
  <c r="CY93" i="59"/>
  <c r="CX93" i="59"/>
  <c r="CW93" i="59"/>
  <c r="CV93" i="59"/>
  <c r="CU93" i="59"/>
  <c r="CT93" i="59"/>
  <c r="CS93" i="59"/>
  <c r="CR93" i="59"/>
  <c r="CQ93" i="59"/>
  <c r="CP93" i="59"/>
  <c r="CO93" i="59"/>
  <c r="CN93" i="59"/>
  <c r="DD92" i="59"/>
  <c r="DC92" i="59"/>
  <c r="DB92" i="59"/>
  <c r="DA92" i="59"/>
  <c r="CZ92" i="59"/>
  <c r="CY92" i="59"/>
  <c r="CX92" i="59"/>
  <c r="CW92" i="59"/>
  <c r="CV92" i="59"/>
  <c r="CU92" i="59"/>
  <c r="CT92" i="59"/>
  <c r="CS92" i="59"/>
  <c r="CR92" i="59"/>
  <c r="CQ92" i="59"/>
  <c r="CP92" i="59"/>
  <c r="CO92" i="59"/>
  <c r="CN92" i="59"/>
  <c r="DD91" i="59"/>
  <c r="DC91" i="59"/>
  <c r="DB91" i="59"/>
  <c r="DA91" i="59"/>
  <c r="CZ91" i="59"/>
  <c r="CY91" i="59"/>
  <c r="CX91" i="59"/>
  <c r="CW91" i="59"/>
  <c r="CV91" i="59"/>
  <c r="CU91" i="59"/>
  <c r="CT91" i="59"/>
  <c r="CS91" i="59"/>
  <c r="CR91" i="59"/>
  <c r="CQ91" i="59"/>
  <c r="CP91" i="59"/>
  <c r="CO91" i="59"/>
  <c r="CN91" i="59"/>
  <c r="DD90" i="59"/>
  <c r="DC90" i="59"/>
  <c r="DB90" i="59"/>
  <c r="DA90" i="59"/>
  <c r="CZ90" i="59"/>
  <c r="CY90" i="59"/>
  <c r="CX90" i="59"/>
  <c r="CW90" i="59"/>
  <c r="CV90" i="59"/>
  <c r="CU90" i="59"/>
  <c r="CT90" i="59"/>
  <c r="CS90" i="59"/>
  <c r="CR90" i="59"/>
  <c r="CQ90" i="59"/>
  <c r="CP90" i="59"/>
  <c r="CO90" i="59"/>
  <c r="CN90" i="59"/>
  <c r="DD89" i="59"/>
  <c r="DC89" i="59"/>
  <c r="DB89" i="59"/>
  <c r="DA89" i="59"/>
  <c r="CZ89" i="59"/>
  <c r="CY89" i="59"/>
  <c r="CX89" i="59"/>
  <c r="CW89" i="59"/>
  <c r="CV89" i="59"/>
  <c r="CU89" i="59"/>
  <c r="CT89" i="59"/>
  <c r="CS89" i="59"/>
  <c r="CR89" i="59"/>
  <c r="CQ89" i="59"/>
  <c r="CP89" i="59"/>
  <c r="CO89" i="59"/>
  <c r="CN89" i="59"/>
  <c r="DD88" i="59"/>
  <c r="DC88" i="59"/>
  <c r="DB88" i="59"/>
  <c r="DA88" i="59"/>
  <c r="CZ88" i="59"/>
  <c r="CY88" i="59"/>
  <c r="CX88" i="59"/>
  <c r="CW88" i="59"/>
  <c r="CV88" i="59"/>
  <c r="CU88" i="59"/>
  <c r="CT88" i="59"/>
  <c r="CS88" i="59"/>
  <c r="CR88" i="59"/>
  <c r="CQ88" i="59"/>
  <c r="CP88" i="59"/>
  <c r="CO88" i="59"/>
  <c r="CN88" i="59"/>
  <c r="DD87" i="59"/>
  <c r="DC87" i="59"/>
  <c r="DB87" i="59"/>
  <c r="DA87" i="59"/>
  <c r="CZ87" i="59"/>
  <c r="CY87" i="59"/>
  <c r="CX87" i="59"/>
  <c r="CW87" i="59"/>
  <c r="CV87" i="59"/>
  <c r="CU87" i="59"/>
  <c r="CT87" i="59"/>
  <c r="CS87" i="59"/>
  <c r="CR87" i="59"/>
  <c r="CQ87" i="59"/>
  <c r="CP87" i="59"/>
  <c r="CO87" i="59"/>
  <c r="CN87" i="59"/>
  <c r="DD86" i="59"/>
  <c r="DC86" i="59"/>
  <c r="DB86" i="59"/>
  <c r="DA86" i="59"/>
  <c r="CZ86" i="59"/>
  <c r="CY86" i="59"/>
  <c r="CX86" i="59"/>
  <c r="CW86" i="59"/>
  <c r="CV86" i="59"/>
  <c r="CU86" i="59"/>
  <c r="CT86" i="59"/>
  <c r="CS86" i="59"/>
  <c r="CR86" i="59"/>
  <c r="CQ86" i="59"/>
  <c r="CP86" i="59"/>
  <c r="CO86" i="59"/>
  <c r="CN86" i="59"/>
  <c r="DD85" i="59"/>
  <c r="DC85" i="59"/>
  <c r="DB85" i="59"/>
  <c r="DA85" i="59"/>
  <c r="CZ85" i="59"/>
  <c r="CY85" i="59"/>
  <c r="CX85" i="59"/>
  <c r="CW85" i="59"/>
  <c r="CV85" i="59"/>
  <c r="CU85" i="59"/>
  <c r="CT85" i="59"/>
  <c r="CS85" i="59"/>
  <c r="CR85" i="59"/>
  <c r="CQ85" i="59"/>
  <c r="CP85" i="59"/>
  <c r="CO85" i="59"/>
  <c r="CN85" i="59"/>
  <c r="DD84" i="59"/>
  <c r="DC84" i="59"/>
  <c r="DB84" i="59"/>
  <c r="DA84" i="59"/>
  <c r="CZ84" i="59"/>
  <c r="CY84" i="59"/>
  <c r="CX84" i="59"/>
  <c r="CW84" i="59"/>
  <c r="CV84" i="59"/>
  <c r="CU84" i="59"/>
  <c r="CT84" i="59"/>
  <c r="CS84" i="59"/>
  <c r="CR84" i="59"/>
  <c r="CQ84" i="59"/>
  <c r="CP84" i="59"/>
  <c r="CO84" i="59"/>
  <c r="CN84" i="59"/>
  <c r="DD83" i="59"/>
  <c r="DC83" i="59"/>
  <c r="DB83" i="59"/>
  <c r="DA83" i="59"/>
  <c r="CZ83" i="59"/>
  <c r="CY83" i="59"/>
  <c r="CX83" i="59"/>
  <c r="CW83" i="59"/>
  <c r="CV83" i="59"/>
  <c r="CU83" i="59"/>
  <c r="CT83" i="59"/>
  <c r="CS83" i="59"/>
  <c r="CR83" i="59"/>
  <c r="CQ83" i="59"/>
  <c r="CP83" i="59"/>
  <c r="CO83" i="59"/>
  <c r="CN83" i="59"/>
  <c r="DD82" i="59"/>
  <c r="DC82" i="59"/>
  <c r="DB82" i="59"/>
  <c r="DA82" i="59"/>
  <c r="CZ82" i="59"/>
  <c r="CY82" i="59"/>
  <c r="CX82" i="59"/>
  <c r="CW82" i="59"/>
  <c r="CV82" i="59"/>
  <c r="CU82" i="59"/>
  <c r="CT82" i="59"/>
  <c r="CS82" i="59"/>
  <c r="CR82" i="59"/>
  <c r="CQ82" i="59"/>
  <c r="CP82" i="59"/>
  <c r="CO82" i="59"/>
  <c r="CN82" i="59"/>
  <c r="DD81" i="59"/>
  <c r="DC81" i="59"/>
  <c r="DB81" i="59"/>
  <c r="DA81" i="59"/>
  <c r="CZ81" i="59"/>
  <c r="CY81" i="59"/>
  <c r="CX81" i="59"/>
  <c r="CW81" i="59"/>
  <c r="CV81" i="59"/>
  <c r="CU81" i="59"/>
  <c r="CT81" i="59"/>
  <c r="CS81" i="59"/>
  <c r="CR81" i="59"/>
  <c r="CQ81" i="59"/>
  <c r="CP81" i="59"/>
  <c r="CO81" i="59"/>
  <c r="CN81" i="59"/>
  <c r="DD80" i="59"/>
  <c r="DC80" i="59"/>
  <c r="DB80" i="59"/>
  <c r="DA80" i="59"/>
  <c r="CZ80" i="59"/>
  <c r="CY80" i="59"/>
  <c r="CX80" i="59"/>
  <c r="CW80" i="59"/>
  <c r="CV80" i="59"/>
  <c r="CU80" i="59"/>
  <c r="CT80" i="59"/>
  <c r="CS80" i="59"/>
  <c r="CR80" i="59"/>
  <c r="CQ80" i="59"/>
  <c r="CP80" i="59"/>
  <c r="CO80" i="59"/>
  <c r="CN80" i="59"/>
  <c r="DD79" i="59"/>
  <c r="DC79" i="59"/>
  <c r="DB79" i="59"/>
  <c r="DA79" i="59"/>
  <c r="CZ79" i="59"/>
  <c r="CY79" i="59"/>
  <c r="CX79" i="59"/>
  <c r="CW79" i="59"/>
  <c r="CV79" i="59"/>
  <c r="CU79" i="59"/>
  <c r="CT79" i="59"/>
  <c r="CS79" i="59"/>
  <c r="CR79" i="59"/>
  <c r="CQ79" i="59"/>
  <c r="CP79" i="59"/>
  <c r="CO79" i="59"/>
  <c r="CN79" i="59"/>
  <c r="DD78" i="59"/>
  <c r="DC78" i="59"/>
  <c r="DB78" i="59"/>
  <c r="DA78" i="59"/>
  <c r="CZ78" i="59"/>
  <c r="CY78" i="59"/>
  <c r="CX78" i="59"/>
  <c r="CW78" i="59"/>
  <c r="CV78" i="59"/>
  <c r="CU78" i="59"/>
  <c r="CT78" i="59"/>
  <c r="CS78" i="59"/>
  <c r="CR78" i="59"/>
  <c r="CQ78" i="59"/>
  <c r="CP78" i="59"/>
  <c r="CO78" i="59"/>
  <c r="CN78" i="59"/>
  <c r="DD77" i="59"/>
  <c r="DC77" i="59"/>
  <c r="DB77" i="59"/>
  <c r="DA77" i="59"/>
  <c r="CZ77" i="59"/>
  <c r="CY77" i="59"/>
  <c r="CX77" i="59"/>
  <c r="CW77" i="59"/>
  <c r="CV77" i="59"/>
  <c r="CU77" i="59"/>
  <c r="CT77" i="59"/>
  <c r="CS77" i="59"/>
  <c r="CR77" i="59"/>
  <c r="CQ77" i="59"/>
  <c r="CP77" i="59"/>
  <c r="CO77" i="59"/>
  <c r="CN77" i="59"/>
  <c r="DD76" i="59"/>
  <c r="DC76" i="59"/>
  <c r="DB76" i="59"/>
  <c r="DA76" i="59"/>
  <c r="CZ76" i="59"/>
  <c r="CY76" i="59"/>
  <c r="CX76" i="59"/>
  <c r="CW76" i="59"/>
  <c r="CV76" i="59"/>
  <c r="CU76" i="59"/>
  <c r="CT76" i="59"/>
  <c r="CS76" i="59"/>
  <c r="CR76" i="59"/>
  <c r="CQ76" i="59"/>
  <c r="CP76" i="59"/>
  <c r="CO76" i="59"/>
  <c r="CN76" i="59"/>
  <c r="DD75" i="59"/>
  <c r="DC75" i="59"/>
  <c r="DB75" i="59"/>
  <c r="DA75" i="59"/>
  <c r="CZ75" i="59"/>
  <c r="CY75" i="59"/>
  <c r="CX75" i="59"/>
  <c r="CW75" i="59"/>
  <c r="CV75" i="59"/>
  <c r="CU75" i="59"/>
  <c r="CT75" i="59"/>
  <c r="CS75" i="59"/>
  <c r="CR75" i="59"/>
  <c r="CQ75" i="59"/>
  <c r="CP75" i="59"/>
  <c r="CO75" i="59"/>
  <c r="CN75" i="59"/>
  <c r="DD74" i="59"/>
  <c r="DC74" i="59"/>
  <c r="DB74" i="59"/>
  <c r="DA74" i="59"/>
  <c r="CZ74" i="59"/>
  <c r="CY74" i="59"/>
  <c r="CX74" i="59"/>
  <c r="CW74" i="59"/>
  <c r="CV74" i="59"/>
  <c r="CU74" i="59"/>
  <c r="CT74" i="59"/>
  <c r="CS74" i="59"/>
  <c r="CR74" i="59"/>
  <c r="CQ74" i="59"/>
  <c r="CP74" i="59"/>
  <c r="CO74" i="59"/>
  <c r="CN74" i="59"/>
  <c r="DD73" i="59"/>
  <c r="DC73" i="59"/>
  <c r="DB73" i="59"/>
  <c r="DA73" i="59"/>
  <c r="CZ73" i="59"/>
  <c r="CY73" i="59"/>
  <c r="CX73" i="59"/>
  <c r="CW73" i="59"/>
  <c r="CV73" i="59"/>
  <c r="CU73" i="59"/>
  <c r="CT73" i="59"/>
  <c r="CS73" i="59"/>
  <c r="CR73" i="59"/>
  <c r="CQ73" i="59"/>
  <c r="CP73" i="59"/>
  <c r="CO73" i="59"/>
  <c r="CN73" i="59"/>
  <c r="DD72" i="59"/>
  <c r="DC72" i="59"/>
  <c r="DB72" i="59"/>
  <c r="DA72" i="59"/>
  <c r="CZ72" i="59"/>
  <c r="CY72" i="59"/>
  <c r="CX72" i="59"/>
  <c r="CW72" i="59"/>
  <c r="CV72" i="59"/>
  <c r="CU72" i="59"/>
  <c r="CT72" i="59"/>
  <c r="CS72" i="59"/>
  <c r="CR72" i="59"/>
  <c r="CQ72" i="59"/>
  <c r="CP72" i="59"/>
  <c r="CO72" i="59"/>
  <c r="CN72" i="59"/>
  <c r="DD71" i="59"/>
  <c r="DC71" i="59"/>
  <c r="DB71" i="59"/>
  <c r="DA71" i="59"/>
  <c r="CZ71" i="59"/>
  <c r="CY71" i="59"/>
  <c r="CX71" i="59"/>
  <c r="CW71" i="59"/>
  <c r="CV71" i="59"/>
  <c r="CU71" i="59"/>
  <c r="CT71" i="59"/>
  <c r="CS71" i="59"/>
  <c r="CR71" i="59"/>
  <c r="CQ71" i="59"/>
  <c r="CP71" i="59"/>
  <c r="CO71" i="59"/>
  <c r="CN71" i="59"/>
  <c r="DD70" i="59"/>
  <c r="DC70" i="59"/>
  <c r="DB70" i="59"/>
  <c r="DA70" i="59"/>
  <c r="CZ70" i="59"/>
  <c r="CY70" i="59"/>
  <c r="CX70" i="59"/>
  <c r="CW70" i="59"/>
  <c r="CV70" i="59"/>
  <c r="CU70" i="59"/>
  <c r="CT70" i="59"/>
  <c r="CS70" i="59"/>
  <c r="CR70" i="59"/>
  <c r="CQ70" i="59"/>
  <c r="CP70" i="59"/>
  <c r="CO70" i="59"/>
  <c r="CN70" i="59"/>
  <c r="DD69" i="59"/>
  <c r="DC69" i="59"/>
  <c r="DB69" i="59"/>
  <c r="DA69" i="59"/>
  <c r="CZ69" i="59"/>
  <c r="CY69" i="59"/>
  <c r="CX69" i="59"/>
  <c r="CW69" i="59"/>
  <c r="CV69" i="59"/>
  <c r="CU69" i="59"/>
  <c r="CT69" i="59"/>
  <c r="CS69" i="59"/>
  <c r="CR69" i="59"/>
  <c r="CQ69" i="59"/>
  <c r="CP69" i="59"/>
  <c r="CO69" i="59"/>
  <c r="CN69" i="59"/>
  <c r="DD68" i="59"/>
  <c r="DC68" i="59"/>
  <c r="DB68" i="59"/>
  <c r="DA68" i="59"/>
  <c r="CZ68" i="59"/>
  <c r="CY68" i="59"/>
  <c r="CX68" i="59"/>
  <c r="CW68" i="59"/>
  <c r="CV68" i="59"/>
  <c r="CU68" i="59"/>
  <c r="CT68" i="59"/>
  <c r="CS68" i="59"/>
  <c r="CR68" i="59"/>
  <c r="CQ68" i="59"/>
  <c r="CP68" i="59"/>
  <c r="CO68" i="59"/>
  <c r="CN68" i="59"/>
  <c r="DD67" i="59"/>
  <c r="DC67" i="59"/>
  <c r="DB67" i="59"/>
  <c r="DA67" i="59"/>
  <c r="CZ67" i="59"/>
  <c r="CY67" i="59"/>
  <c r="CX67" i="59"/>
  <c r="CW67" i="59"/>
  <c r="CV67" i="59"/>
  <c r="CU67" i="59"/>
  <c r="CT67" i="59"/>
  <c r="CS67" i="59"/>
  <c r="CR67" i="59"/>
  <c r="CQ67" i="59"/>
  <c r="CP67" i="59"/>
  <c r="CO67" i="59"/>
  <c r="CN67" i="59"/>
  <c r="DD66" i="59"/>
  <c r="DC66" i="59"/>
  <c r="DB66" i="59"/>
  <c r="DA66" i="59"/>
  <c r="CZ66" i="59"/>
  <c r="CY66" i="59"/>
  <c r="CX66" i="59"/>
  <c r="CW66" i="59"/>
  <c r="CV66" i="59"/>
  <c r="CU66" i="59"/>
  <c r="CT66" i="59"/>
  <c r="CS66" i="59"/>
  <c r="CR66" i="59"/>
  <c r="CQ66" i="59"/>
  <c r="CP66" i="59"/>
  <c r="CO66" i="59"/>
  <c r="CN66" i="59"/>
  <c r="DD65" i="59"/>
  <c r="DC65" i="59"/>
  <c r="DB65" i="59"/>
  <c r="DA65" i="59"/>
  <c r="CZ65" i="59"/>
  <c r="CY65" i="59"/>
  <c r="CX65" i="59"/>
  <c r="CW65" i="59"/>
  <c r="CV65" i="59"/>
  <c r="CU65" i="59"/>
  <c r="CT65" i="59"/>
  <c r="CS65" i="59"/>
  <c r="CR65" i="59"/>
  <c r="CQ65" i="59"/>
  <c r="CP65" i="59"/>
  <c r="CO65" i="59"/>
  <c r="CN65" i="59"/>
  <c r="DD64" i="59"/>
  <c r="DC64" i="59"/>
  <c r="DB64" i="59"/>
  <c r="DA64" i="59"/>
  <c r="CZ64" i="59"/>
  <c r="CY64" i="59"/>
  <c r="CX64" i="59"/>
  <c r="CW64" i="59"/>
  <c r="CV64" i="59"/>
  <c r="CU64" i="59"/>
  <c r="CT64" i="59"/>
  <c r="CS64" i="59"/>
  <c r="CR64" i="59"/>
  <c r="CQ64" i="59"/>
  <c r="CP64" i="59"/>
  <c r="CO64" i="59"/>
  <c r="CN64" i="59"/>
  <c r="DD63" i="59"/>
  <c r="DC63" i="59"/>
  <c r="DB63" i="59"/>
  <c r="DA63" i="59"/>
  <c r="CZ63" i="59"/>
  <c r="CY63" i="59"/>
  <c r="CX63" i="59"/>
  <c r="CW63" i="59"/>
  <c r="CV63" i="59"/>
  <c r="CU63" i="59"/>
  <c r="CT63" i="59"/>
  <c r="CS63" i="59"/>
  <c r="CR63" i="59"/>
  <c r="CQ63" i="59"/>
  <c r="CP63" i="59"/>
  <c r="CO63" i="59"/>
  <c r="CN63" i="59"/>
  <c r="DD62" i="59"/>
  <c r="DC62" i="59"/>
  <c r="DB62" i="59"/>
  <c r="DA62" i="59"/>
  <c r="CZ62" i="59"/>
  <c r="CY62" i="59"/>
  <c r="CX62" i="59"/>
  <c r="CW62" i="59"/>
  <c r="CV62" i="59"/>
  <c r="CU62" i="59"/>
  <c r="CT62" i="59"/>
  <c r="CS62" i="59"/>
  <c r="CR62" i="59"/>
  <c r="CQ62" i="59"/>
  <c r="CP62" i="59"/>
  <c r="CO62" i="59"/>
  <c r="CN62" i="59"/>
  <c r="DD61" i="59"/>
  <c r="DC61" i="59"/>
  <c r="DB61" i="59"/>
  <c r="DA61" i="59"/>
  <c r="CZ61" i="59"/>
  <c r="CY61" i="59"/>
  <c r="CX61" i="59"/>
  <c r="CW61" i="59"/>
  <c r="CV61" i="59"/>
  <c r="CU61" i="59"/>
  <c r="CT61" i="59"/>
  <c r="CS61" i="59"/>
  <c r="CR61" i="59"/>
  <c r="CQ61" i="59"/>
  <c r="CP61" i="59"/>
  <c r="CO61" i="59"/>
  <c r="CN61" i="59"/>
  <c r="DD60" i="59"/>
  <c r="DC60" i="59"/>
  <c r="DB60" i="59"/>
  <c r="DA60" i="59"/>
  <c r="CZ60" i="59"/>
  <c r="CY60" i="59"/>
  <c r="CX60" i="59"/>
  <c r="CW60" i="59"/>
  <c r="CV60" i="59"/>
  <c r="CU60" i="59"/>
  <c r="CT60" i="59"/>
  <c r="CS60" i="59"/>
  <c r="CR60" i="59"/>
  <c r="CQ60" i="59"/>
  <c r="CP60" i="59"/>
  <c r="CO60" i="59"/>
  <c r="CN60" i="59"/>
  <c r="DD59" i="59"/>
  <c r="DC59" i="59"/>
  <c r="DB59" i="59"/>
  <c r="DA59" i="59"/>
  <c r="CZ59" i="59"/>
  <c r="CY59" i="59"/>
  <c r="CX59" i="59"/>
  <c r="CW59" i="59"/>
  <c r="CV59" i="59"/>
  <c r="CU59" i="59"/>
  <c r="CT59" i="59"/>
  <c r="CS59" i="59"/>
  <c r="CR59" i="59"/>
  <c r="CQ59" i="59"/>
  <c r="CP59" i="59"/>
  <c r="CO59" i="59"/>
  <c r="CN59" i="59"/>
  <c r="DD58" i="59"/>
  <c r="DC58" i="59"/>
  <c r="DB58" i="59"/>
  <c r="DA58" i="59"/>
  <c r="CZ58" i="59"/>
  <c r="CY58" i="59"/>
  <c r="CX58" i="59"/>
  <c r="CW58" i="59"/>
  <c r="CV58" i="59"/>
  <c r="CU58" i="59"/>
  <c r="CT58" i="59"/>
  <c r="CS58" i="59"/>
  <c r="CR58" i="59"/>
  <c r="CQ58" i="59"/>
  <c r="CP58" i="59"/>
  <c r="CO58" i="59"/>
  <c r="CN58" i="59"/>
  <c r="DD57" i="59"/>
  <c r="DC57" i="59"/>
  <c r="DB57" i="59"/>
  <c r="DA57" i="59"/>
  <c r="CZ57" i="59"/>
  <c r="CY57" i="59"/>
  <c r="CX57" i="59"/>
  <c r="CW57" i="59"/>
  <c r="CV57" i="59"/>
  <c r="CU57" i="59"/>
  <c r="CT57" i="59"/>
  <c r="CS57" i="59"/>
  <c r="CR57" i="59"/>
  <c r="CQ57" i="59"/>
  <c r="CP57" i="59"/>
  <c r="CO57" i="59"/>
  <c r="CN57" i="59"/>
  <c r="DD56" i="59"/>
  <c r="DC56" i="59"/>
  <c r="DB56" i="59"/>
  <c r="DA56" i="59"/>
  <c r="CZ56" i="59"/>
  <c r="CY56" i="59"/>
  <c r="CX56" i="59"/>
  <c r="CW56" i="59"/>
  <c r="CV56" i="59"/>
  <c r="CU56" i="59"/>
  <c r="CT56" i="59"/>
  <c r="CS56" i="59"/>
  <c r="CR56" i="59"/>
  <c r="CQ56" i="59"/>
  <c r="CP56" i="59"/>
  <c r="CO56" i="59"/>
  <c r="CN56" i="59"/>
  <c r="DD55" i="59"/>
  <c r="DC55" i="59"/>
  <c r="DB55" i="59"/>
  <c r="DA55" i="59"/>
  <c r="CZ55" i="59"/>
  <c r="CY55" i="59"/>
  <c r="CX55" i="59"/>
  <c r="CW55" i="59"/>
  <c r="CV55" i="59"/>
  <c r="CU55" i="59"/>
  <c r="CT55" i="59"/>
  <c r="CS55" i="59"/>
  <c r="CR55" i="59"/>
  <c r="CQ55" i="59"/>
  <c r="CP55" i="59"/>
  <c r="CO55" i="59"/>
  <c r="CN55" i="59"/>
  <c r="DD54" i="59"/>
  <c r="DC54" i="59"/>
  <c r="DB54" i="59"/>
  <c r="DA54" i="59"/>
  <c r="CZ54" i="59"/>
  <c r="CY54" i="59"/>
  <c r="CX54" i="59"/>
  <c r="CW54" i="59"/>
  <c r="CV54" i="59"/>
  <c r="CU54" i="59"/>
  <c r="CT54" i="59"/>
  <c r="CS54" i="59"/>
  <c r="CR54" i="59"/>
  <c r="CQ54" i="59"/>
  <c r="CP54" i="59"/>
  <c r="CO54" i="59"/>
  <c r="CN54" i="59"/>
  <c r="DD53" i="59"/>
  <c r="DC53" i="59"/>
  <c r="DB53" i="59"/>
  <c r="DA53" i="59"/>
  <c r="CZ53" i="59"/>
  <c r="CY53" i="59"/>
  <c r="CX53" i="59"/>
  <c r="CW53" i="59"/>
  <c r="CV53" i="59"/>
  <c r="CU53" i="59"/>
  <c r="CT53" i="59"/>
  <c r="CS53" i="59"/>
  <c r="CR53" i="59"/>
  <c r="CQ53" i="59"/>
  <c r="CP53" i="59"/>
  <c r="CO53" i="59"/>
  <c r="CN53" i="59"/>
  <c r="DD52" i="59"/>
  <c r="DC52" i="59"/>
  <c r="DB52" i="59"/>
  <c r="DA52" i="59"/>
  <c r="CZ52" i="59"/>
  <c r="CY52" i="59"/>
  <c r="CX52" i="59"/>
  <c r="CW52" i="59"/>
  <c r="CV52" i="59"/>
  <c r="CU52" i="59"/>
  <c r="CT52" i="59"/>
  <c r="CS52" i="59"/>
  <c r="CR52" i="59"/>
  <c r="CQ52" i="59"/>
  <c r="CP52" i="59"/>
  <c r="CO52" i="59"/>
  <c r="CN52" i="59"/>
  <c r="DD51" i="59"/>
  <c r="DC51" i="59"/>
  <c r="DB51" i="59"/>
  <c r="DA51" i="59"/>
  <c r="CZ51" i="59"/>
  <c r="CY51" i="59"/>
  <c r="CX51" i="59"/>
  <c r="CW51" i="59"/>
  <c r="CV51" i="59"/>
  <c r="CU51" i="59"/>
  <c r="CT51" i="59"/>
  <c r="CS51" i="59"/>
  <c r="CR51" i="59"/>
  <c r="CQ51" i="59"/>
  <c r="CP51" i="59"/>
  <c r="CO51" i="59"/>
  <c r="CN51" i="59"/>
  <c r="DD50" i="59"/>
  <c r="DC50" i="59"/>
  <c r="DB50" i="59"/>
  <c r="DA50" i="59"/>
  <c r="CZ50" i="59"/>
  <c r="CY50" i="59"/>
  <c r="CX50" i="59"/>
  <c r="CW50" i="59"/>
  <c r="CV50" i="59"/>
  <c r="CU50" i="59"/>
  <c r="CT50" i="59"/>
  <c r="CS50" i="59"/>
  <c r="CR50" i="59"/>
  <c r="CQ50" i="59"/>
  <c r="CP50" i="59"/>
  <c r="CO50" i="59"/>
  <c r="CN50" i="59"/>
  <c r="DD49" i="59"/>
  <c r="DC49" i="59"/>
  <c r="DB49" i="59"/>
  <c r="DA49" i="59"/>
  <c r="CZ49" i="59"/>
  <c r="CY49" i="59"/>
  <c r="CX49" i="59"/>
  <c r="CW49" i="59"/>
  <c r="CV49" i="59"/>
  <c r="CU49" i="59"/>
  <c r="CT49" i="59"/>
  <c r="CS49" i="59"/>
  <c r="CR49" i="59"/>
  <c r="CQ49" i="59"/>
  <c r="CP49" i="59"/>
  <c r="CO49" i="59"/>
  <c r="CN49" i="59"/>
  <c r="DD48" i="59"/>
  <c r="DC48" i="59"/>
  <c r="DB48" i="59"/>
  <c r="DA48" i="59"/>
  <c r="CZ48" i="59"/>
  <c r="CY48" i="59"/>
  <c r="CX48" i="59"/>
  <c r="CW48" i="59"/>
  <c r="CV48" i="59"/>
  <c r="CU48" i="59"/>
  <c r="CT48" i="59"/>
  <c r="CS48" i="59"/>
  <c r="CR48" i="59"/>
  <c r="CQ48" i="59"/>
  <c r="CP48" i="59"/>
  <c r="CO48" i="59"/>
  <c r="CN48" i="59"/>
  <c r="DD47" i="59"/>
  <c r="DC47" i="59"/>
  <c r="DB47" i="59"/>
  <c r="DA47" i="59"/>
  <c r="CZ47" i="59"/>
  <c r="CY47" i="59"/>
  <c r="CX47" i="59"/>
  <c r="CW47" i="59"/>
  <c r="CV47" i="59"/>
  <c r="CU47" i="59"/>
  <c r="CT47" i="59"/>
  <c r="CS47" i="59"/>
  <c r="CR47" i="59"/>
  <c r="CQ47" i="59"/>
  <c r="CP47" i="59"/>
  <c r="CO47" i="59"/>
  <c r="CN47" i="59"/>
  <c r="DD46" i="59"/>
  <c r="DC46" i="59"/>
  <c r="DB46" i="59"/>
  <c r="DA46" i="59"/>
  <c r="CZ46" i="59"/>
  <c r="CY46" i="59"/>
  <c r="CX46" i="59"/>
  <c r="CW46" i="59"/>
  <c r="CV46" i="59"/>
  <c r="CU46" i="59"/>
  <c r="CT46" i="59"/>
  <c r="CS46" i="59"/>
  <c r="CR46" i="59"/>
  <c r="CQ46" i="59"/>
  <c r="CP46" i="59"/>
  <c r="CO46" i="59"/>
  <c r="CN46" i="59"/>
  <c r="DD45" i="59"/>
  <c r="DC45" i="59"/>
  <c r="DB45" i="59"/>
  <c r="DA45" i="59"/>
  <c r="CZ45" i="59"/>
  <c r="CY45" i="59"/>
  <c r="CX45" i="59"/>
  <c r="CW45" i="59"/>
  <c r="CV45" i="59"/>
  <c r="CU45" i="59"/>
  <c r="CT45" i="59"/>
  <c r="CS45" i="59"/>
  <c r="CR45" i="59"/>
  <c r="CQ45" i="59"/>
  <c r="CP45" i="59"/>
  <c r="CO45" i="59"/>
  <c r="CN45" i="59"/>
  <c r="DD44" i="59"/>
  <c r="DC44" i="59"/>
  <c r="DB44" i="59"/>
  <c r="DA44" i="59"/>
  <c r="CZ44" i="59"/>
  <c r="CY44" i="59"/>
  <c r="CX44" i="59"/>
  <c r="CW44" i="59"/>
  <c r="CV44" i="59"/>
  <c r="CU44" i="59"/>
  <c r="CT44" i="59"/>
  <c r="CS44" i="59"/>
  <c r="CR44" i="59"/>
  <c r="CQ44" i="59"/>
  <c r="CP44" i="59"/>
  <c r="CO44" i="59"/>
  <c r="CN44" i="59"/>
  <c r="DD43" i="59"/>
  <c r="DC43" i="59"/>
  <c r="DB43" i="59"/>
  <c r="DA43" i="59"/>
  <c r="CZ43" i="59"/>
  <c r="CY43" i="59"/>
  <c r="CX43" i="59"/>
  <c r="CW43" i="59"/>
  <c r="CV43" i="59"/>
  <c r="CU43" i="59"/>
  <c r="CT43" i="59"/>
  <c r="CS43" i="59"/>
  <c r="CR43" i="59"/>
  <c r="CQ43" i="59"/>
  <c r="CP43" i="59"/>
  <c r="CO43" i="59"/>
  <c r="CN43" i="59"/>
  <c r="DD42" i="59"/>
  <c r="DC42" i="59"/>
  <c r="DB42" i="59"/>
  <c r="DA42" i="59"/>
  <c r="CZ42" i="59"/>
  <c r="CY42" i="59"/>
  <c r="CX42" i="59"/>
  <c r="CW42" i="59"/>
  <c r="CV42" i="59"/>
  <c r="CU42" i="59"/>
  <c r="CT42" i="59"/>
  <c r="CS42" i="59"/>
  <c r="CR42" i="59"/>
  <c r="CQ42" i="59"/>
  <c r="CP42" i="59"/>
  <c r="CO42" i="59"/>
  <c r="CN42" i="59"/>
  <c r="DD41" i="59"/>
  <c r="DC41" i="59"/>
  <c r="DB41" i="59"/>
  <c r="DA41" i="59"/>
  <c r="CZ41" i="59"/>
  <c r="CY41" i="59"/>
  <c r="CX41" i="59"/>
  <c r="CW41" i="59"/>
  <c r="CV41" i="59"/>
  <c r="CU41" i="59"/>
  <c r="CT41" i="59"/>
  <c r="CS41" i="59"/>
  <c r="CR41" i="59"/>
  <c r="CQ41" i="59"/>
  <c r="CP41" i="59"/>
  <c r="CO41" i="59"/>
  <c r="CN41" i="59"/>
  <c r="DD40" i="59"/>
  <c r="DC40" i="59"/>
  <c r="DB40" i="59"/>
  <c r="DA40" i="59"/>
  <c r="CZ40" i="59"/>
  <c r="CY40" i="59"/>
  <c r="CX40" i="59"/>
  <c r="CW40" i="59"/>
  <c r="CV40" i="59"/>
  <c r="CU40" i="59"/>
  <c r="CT40" i="59"/>
  <c r="CS40" i="59"/>
  <c r="CR40" i="59"/>
  <c r="CQ40" i="59"/>
  <c r="CP40" i="59"/>
  <c r="CO40" i="59"/>
  <c r="CN40" i="59"/>
  <c r="DD39" i="59"/>
  <c r="DC39" i="59"/>
  <c r="DB39" i="59"/>
  <c r="DA39" i="59"/>
  <c r="CZ39" i="59"/>
  <c r="CY39" i="59"/>
  <c r="CX39" i="59"/>
  <c r="CW39" i="59"/>
  <c r="CV39" i="59"/>
  <c r="CU39" i="59"/>
  <c r="CT39" i="59"/>
  <c r="CS39" i="59"/>
  <c r="CR39" i="59"/>
  <c r="CQ39" i="59"/>
  <c r="CP39" i="59"/>
  <c r="CO39" i="59"/>
  <c r="CN39" i="59"/>
  <c r="DD38" i="59"/>
  <c r="DC38" i="59"/>
  <c r="DB38" i="59"/>
  <c r="DA38" i="59"/>
  <c r="CZ38" i="59"/>
  <c r="CY38" i="59"/>
  <c r="CX38" i="59"/>
  <c r="CW38" i="59"/>
  <c r="CV38" i="59"/>
  <c r="CU38" i="59"/>
  <c r="CT38" i="59"/>
  <c r="CS38" i="59"/>
  <c r="CR38" i="59"/>
  <c r="CQ38" i="59"/>
  <c r="CP38" i="59"/>
  <c r="CO38" i="59"/>
  <c r="CN38" i="59"/>
  <c r="DD37" i="59"/>
  <c r="DC37" i="59"/>
  <c r="DB37" i="59"/>
  <c r="DA37" i="59"/>
  <c r="CZ37" i="59"/>
  <c r="CY37" i="59"/>
  <c r="CX37" i="59"/>
  <c r="CW37" i="59"/>
  <c r="CV37" i="59"/>
  <c r="CU37" i="59"/>
  <c r="CT37" i="59"/>
  <c r="CS37" i="59"/>
  <c r="CR37" i="59"/>
  <c r="CQ37" i="59"/>
  <c r="CP37" i="59"/>
  <c r="CO37" i="59"/>
  <c r="CN37" i="59"/>
  <c r="DD36" i="59"/>
  <c r="DC36" i="59"/>
  <c r="DB36" i="59"/>
  <c r="DA36" i="59"/>
  <c r="CZ36" i="59"/>
  <c r="CY36" i="59"/>
  <c r="CX36" i="59"/>
  <c r="CW36" i="59"/>
  <c r="CV36" i="59"/>
  <c r="CU36" i="59"/>
  <c r="CT36" i="59"/>
  <c r="CS36" i="59"/>
  <c r="CR36" i="59"/>
  <c r="CQ36" i="59"/>
  <c r="CP36" i="59"/>
  <c r="CO36" i="59"/>
  <c r="CN36" i="59"/>
  <c r="DD35" i="59"/>
  <c r="DC35" i="59"/>
  <c r="DB35" i="59"/>
  <c r="DA35" i="59"/>
  <c r="CZ35" i="59"/>
  <c r="CY35" i="59"/>
  <c r="CX35" i="59"/>
  <c r="CW35" i="59"/>
  <c r="CV35" i="59"/>
  <c r="CU35" i="59"/>
  <c r="CT35" i="59"/>
  <c r="CS35" i="59"/>
  <c r="CR35" i="59"/>
  <c r="CQ35" i="59"/>
  <c r="CP35" i="59"/>
  <c r="CO35" i="59"/>
  <c r="CN35" i="59"/>
  <c r="DD34" i="59"/>
  <c r="DC34" i="59"/>
  <c r="DB34" i="59"/>
  <c r="DA34" i="59"/>
  <c r="CZ34" i="59"/>
  <c r="CY34" i="59"/>
  <c r="CX34" i="59"/>
  <c r="CW34" i="59"/>
  <c r="CV34" i="59"/>
  <c r="CU34" i="59"/>
  <c r="CT34" i="59"/>
  <c r="CS34" i="59"/>
  <c r="CR34" i="59"/>
  <c r="CQ34" i="59"/>
  <c r="CP34" i="59"/>
  <c r="CO34" i="59"/>
  <c r="CN34" i="59"/>
  <c r="DD33" i="59"/>
  <c r="DC33" i="59"/>
  <c r="DB33" i="59"/>
  <c r="DA33" i="59"/>
  <c r="CZ33" i="59"/>
  <c r="CY33" i="59"/>
  <c r="CX33" i="59"/>
  <c r="CW33" i="59"/>
  <c r="CV33" i="59"/>
  <c r="CU33" i="59"/>
  <c r="CT33" i="59"/>
  <c r="CS33" i="59"/>
  <c r="CR33" i="59"/>
  <c r="CQ33" i="59"/>
  <c r="CP33" i="59"/>
  <c r="CO33" i="59"/>
  <c r="CN33" i="59"/>
  <c r="DD32" i="59"/>
  <c r="DC32" i="59"/>
  <c r="DB32" i="59"/>
  <c r="DA32" i="59"/>
  <c r="CZ32" i="59"/>
  <c r="CY32" i="59"/>
  <c r="CX32" i="59"/>
  <c r="CW32" i="59"/>
  <c r="CV32" i="59"/>
  <c r="CU32" i="59"/>
  <c r="CT32" i="59"/>
  <c r="CS32" i="59"/>
  <c r="CR32" i="59"/>
  <c r="CQ32" i="59"/>
  <c r="CP32" i="59"/>
  <c r="CO32" i="59"/>
  <c r="CN32" i="59"/>
  <c r="DD31" i="59"/>
  <c r="DC31" i="59"/>
  <c r="DB31" i="59"/>
  <c r="DA31" i="59"/>
  <c r="CZ31" i="59"/>
  <c r="CY31" i="59"/>
  <c r="CX31" i="59"/>
  <c r="CW31" i="59"/>
  <c r="CV31" i="59"/>
  <c r="CU31" i="59"/>
  <c r="CT31" i="59"/>
  <c r="CS31" i="59"/>
  <c r="CR31" i="59"/>
  <c r="CQ31" i="59"/>
  <c r="CP31" i="59"/>
  <c r="CO31" i="59"/>
  <c r="CN31" i="59"/>
  <c r="DD30" i="59"/>
  <c r="DC30" i="59"/>
  <c r="DB30" i="59"/>
  <c r="DA30" i="59"/>
  <c r="CZ30" i="59"/>
  <c r="CY30" i="59"/>
  <c r="CX30" i="59"/>
  <c r="CW30" i="59"/>
  <c r="CV30" i="59"/>
  <c r="CU30" i="59"/>
  <c r="CT30" i="59"/>
  <c r="CS30" i="59"/>
  <c r="CR30" i="59"/>
  <c r="CQ30" i="59"/>
  <c r="CP30" i="59"/>
  <c r="CO30" i="59"/>
  <c r="CN30" i="59"/>
  <c r="DD29" i="59"/>
  <c r="DC29" i="59"/>
  <c r="DB29" i="59"/>
  <c r="DA29" i="59"/>
  <c r="CZ29" i="59"/>
  <c r="CY29" i="59"/>
  <c r="CX29" i="59"/>
  <c r="CW29" i="59"/>
  <c r="CV29" i="59"/>
  <c r="CU29" i="59"/>
  <c r="CT29" i="59"/>
  <c r="CS29" i="59"/>
  <c r="CR29" i="59"/>
  <c r="CQ29" i="59"/>
  <c r="CP29" i="59"/>
  <c r="CO29" i="59"/>
  <c r="CN29" i="59"/>
  <c r="DD28" i="59"/>
  <c r="DC28" i="59"/>
  <c r="DB28" i="59"/>
  <c r="DA28" i="59"/>
  <c r="CZ28" i="59"/>
  <c r="CY28" i="59"/>
  <c r="CX28" i="59"/>
  <c r="CW28" i="59"/>
  <c r="CV28" i="59"/>
  <c r="CU28" i="59"/>
  <c r="CT28" i="59"/>
  <c r="CS28" i="59"/>
  <c r="CR28" i="59"/>
  <c r="CQ28" i="59"/>
  <c r="CP28" i="59"/>
  <c r="CO28" i="59"/>
  <c r="CN28" i="59"/>
  <c r="DD27" i="59"/>
  <c r="DC27" i="59"/>
  <c r="DB27" i="59"/>
  <c r="DA27" i="59"/>
  <c r="CZ27" i="59"/>
  <c r="CY27" i="59"/>
  <c r="CX27" i="59"/>
  <c r="CW27" i="59"/>
  <c r="CV27" i="59"/>
  <c r="CU27" i="59"/>
  <c r="CT27" i="59"/>
  <c r="CS27" i="59"/>
  <c r="CR27" i="59"/>
  <c r="CQ27" i="59"/>
  <c r="CP27" i="59"/>
  <c r="CO27" i="59"/>
  <c r="CN27" i="59"/>
  <c r="DD26" i="59"/>
  <c r="DC26" i="59"/>
  <c r="DB26" i="59"/>
  <c r="DA26" i="59"/>
  <c r="CZ26" i="59"/>
  <c r="CY26" i="59"/>
  <c r="CX26" i="59"/>
  <c r="CW26" i="59"/>
  <c r="CV26" i="59"/>
  <c r="CU26" i="59"/>
  <c r="CT26" i="59"/>
  <c r="CS26" i="59"/>
  <c r="CR26" i="59"/>
  <c r="CQ26" i="59"/>
  <c r="CP26" i="59"/>
  <c r="CO26" i="59"/>
  <c r="CN26" i="59"/>
  <c r="DD25" i="59"/>
  <c r="DC25" i="59"/>
  <c r="DB25" i="59"/>
  <c r="DA25" i="59"/>
  <c r="CZ25" i="59"/>
  <c r="CY25" i="59"/>
  <c r="CX25" i="59"/>
  <c r="CW25" i="59"/>
  <c r="CV25" i="59"/>
  <c r="CU25" i="59"/>
  <c r="CT25" i="59"/>
  <c r="CS25" i="59"/>
  <c r="CR25" i="59"/>
  <c r="CQ25" i="59"/>
  <c r="CP25" i="59"/>
  <c r="CO25" i="59"/>
  <c r="CN25" i="59"/>
  <c r="DD24" i="59"/>
  <c r="DC24" i="59"/>
  <c r="DB24" i="59"/>
  <c r="DA24" i="59"/>
  <c r="CZ24" i="59"/>
  <c r="CY24" i="59"/>
  <c r="CX24" i="59"/>
  <c r="CW24" i="59"/>
  <c r="CV24" i="59"/>
  <c r="CU24" i="59"/>
  <c r="CT24" i="59"/>
  <c r="CS24" i="59"/>
  <c r="CR24" i="59"/>
  <c r="CQ24" i="59"/>
  <c r="CP24" i="59"/>
  <c r="CO24" i="59"/>
  <c r="CN24" i="59"/>
  <c r="DD23" i="59"/>
  <c r="DC23" i="59"/>
  <c r="DB23" i="59"/>
  <c r="DA23" i="59"/>
  <c r="CZ23" i="59"/>
  <c r="CY23" i="59"/>
  <c r="CX23" i="59"/>
  <c r="CW23" i="59"/>
  <c r="CV23" i="59"/>
  <c r="CU23" i="59"/>
  <c r="CT23" i="59"/>
  <c r="CS23" i="59"/>
  <c r="CR23" i="59"/>
  <c r="CQ23" i="59"/>
  <c r="CP23" i="59"/>
  <c r="CO23" i="59"/>
  <c r="CN23" i="59"/>
  <c r="DD22" i="59"/>
  <c r="DC22" i="59"/>
  <c r="DB22" i="59"/>
  <c r="DA22" i="59"/>
  <c r="CZ22" i="59"/>
  <c r="CY22" i="59"/>
  <c r="CX22" i="59"/>
  <c r="CW22" i="59"/>
  <c r="CV22" i="59"/>
  <c r="CU22" i="59"/>
  <c r="CT22" i="59"/>
  <c r="CS22" i="59"/>
  <c r="CR22" i="59"/>
  <c r="CQ22" i="59"/>
  <c r="CP22" i="59"/>
  <c r="CO22" i="59"/>
  <c r="CN22" i="59"/>
  <c r="DD21" i="59"/>
  <c r="DC21" i="59"/>
  <c r="DB21" i="59"/>
  <c r="DA21" i="59"/>
  <c r="CZ21" i="59"/>
  <c r="CY21" i="59"/>
  <c r="CX21" i="59"/>
  <c r="CW21" i="59"/>
  <c r="CV21" i="59"/>
  <c r="CU21" i="59"/>
  <c r="CT21" i="59"/>
  <c r="CS21" i="59"/>
  <c r="CR21" i="59"/>
  <c r="CQ21" i="59"/>
  <c r="CP21" i="59"/>
  <c r="CO21" i="59"/>
  <c r="CN21" i="59"/>
  <c r="DD20" i="59"/>
  <c r="DC20" i="59"/>
  <c r="DB20" i="59"/>
  <c r="DA20" i="59"/>
  <c r="CZ20" i="59"/>
  <c r="CY20" i="59"/>
  <c r="CX20" i="59"/>
  <c r="CW20" i="59"/>
  <c r="CV20" i="59"/>
  <c r="CU20" i="59"/>
  <c r="CT20" i="59"/>
  <c r="CS20" i="59"/>
  <c r="CR20" i="59"/>
  <c r="CQ20" i="59"/>
  <c r="CP20" i="59"/>
  <c r="CO20" i="59"/>
  <c r="CN20" i="59"/>
  <c r="DD19" i="59"/>
  <c r="DC19" i="59"/>
  <c r="DB19" i="59"/>
  <c r="DA19" i="59"/>
  <c r="CZ19" i="59"/>
  <c r="CY19" i="59"/>
  <c r="CX19" i="59"/>
  <c r="CW19" i="59"/>
  <c r="CV19" i="59"/>
  <c r="CU19" i="59"/>
  <c r="CT19" i="59"/>
  <c r="CS19" i="59"/>
  <c r="CR19" i="59"/>
  <c r="CQ19" i="59"/>
  <c r="CP19" i="59"/>
  <c r="CO19" i="59"/>
  <c r="CN19" i="59"/>
  <c r="DD18" i="59"/>
  <c r="DC18" i="59"/>
  <c r="DB18" i="59"/>
  <c r="DA18" i="59"/>
  <c r="CZ18" i="59"/>
  <c r="CY18" i="59"/>
  <c r="CX18" i="59"/>
  <c r="CW18" i="59"/>
  <c r="CV18" i="59"/>
  <c r="CU18" i="59"/>
  <c r="CT18" i="59"/>
  <c r="CS18" i="59"/>
  <c r="CR18" i="59"/>
  <c r="CQ18" i="59"/>
  <c r="CP18" i="59"/>
  <c r="CO18" i="59"/>
  <c r="CN18" i="59"/>
  <c r="DD17" i="59"/>
  <c r="DC17" i="59"/>
  <c r="DB17" i="59"/>
  <c r="DA17" i="59"/>
  <c r="CZ17" i="59"/>
  <c r="CY17" i="59"/>
  <c r="CX17" i="59"/>
  <c r="CW17" i="59"/>
  <c r="CV17" i="59"/>
  <c r="CU17" i="59"/>
  <c r="CT17" i="59"/>
  <c r="CS17" i="59"/>
  <c r="CR17" i="59"/>
  <c r="CQ17" i="59"/>
  <c r="CP17" i="59"/>
  <c r="CO17" i="59"/>
  <c r="CN17" i="59"/>
  <c r="DD16" i="59"/>
  <c r="DC16" i="59"/>
  <c r="DB16" i="59"/>
  <c r="DA16" i="59"/>
  <c r="CZ16" i="59"/>
  <c r="CY16" i="59"/>
  <c r="CX16" i="59"/>
  <c r="CW16" i="59"/>
  <c r="CV16" i="59"/>
  <c r="CU16" i="59"/>
  <c r="CT16" i="59"/>
  <c r="CS16" i="59"/>
  <c r="CR16" i="59"/>
  <c r="CQ16" i="59"/>
  <c r="CP16" i="59"/>
  <c r="CO16" i="59"/>
  <c r="CN16" i="59"/>
  <c r="DD15" i="59"/>
  <c r="DC15" i="59"/>
  <c r="DB15" i="59"/>
  <c r="DA15" i="59"/>
  <c r="CZ15" i="59"/>
  <c r="CY15" i="59"/>
  <c r="CX15" i="59"/>
  <c r="CW15" i="59"/>
  <c r="CV15" i="59"/>
  <c r="CU15" i="59"/>
  <c r="CT15" i="59"/>
  <c r="CS15" i="59"/>
  <c r="CR15" i="59"/>
  <c r="CQ15" i="59"/>
  <c r="CP15" i="59"/>
  <c r="CO15" i="59"/>
  <c r="CN15" i="59"/>
  <c r="DD14" i="59"/>
  <c r="DC14" i="59"/>
  <c r="DB14" i="59"/>
  <c r="DA14" i="59"/>
  <c r="CZ14" i="59"/>
  <c r="CY14" i="59"/>
  <c r="CX14" i="59"/>
  <c r="CW14" i="59"/>
  <c r="CV14" i="59"/>
  <c r="CU14" i="59"/>
  <c r="CT14" i="59"/>
  <c r="CS14" i="59"/>
  <c r="CR14" i="59"/>
  <c r="CQ14" i="59"/>
  <c r="CP14" i="59"/>
  <c r="CO14" i="59"/>
  <c r="CN14" i="59"/>
  <c r="DD13" i="59"/>
  <c r="DC13" i="59"/>
  <c r="DB13" i="59"/>
  <c r="DA13" i="59"/>
  <c r="CZ13" i="59"/>
  <c r="CY13" i="59"/>
  <c r="CX13" i="59"/>
  <c r="CW13" i="59"/>
  <c r="CV13" i="59"/>
  <c r="CU13" i="59"/>
  <c r="CT13" i="59"/>
  <c r="CS13" i="59"/>
  <c r="CR13" i="59"/>
  <c r="CQ13" i="59"/>
  <c r="CP13" i="59"/>
  <c r="CO13" i="59"/>
  <c r="CN13" i="59"/>
  <c r="DD12" i="59"/>
  <c r="DC12" i="59"/>
  <c r="DB12" i="59"/>
  <c r="DA12" i="59"/>
  <c r="CZ12" i="59"/>
  <c r="CY12" i="59"/>
  <c r="CX12" i="59"/>
  <c r="CW12" i="59"/>
  <c r="CV12" i="59"/>
  <c r="CU12" i="59"/>
  <c r="CT12" i="59"/>
  <c r="CS12" i="59"/>
  <c r="CR12" i="59"/>
  <c r="CQ12" i="59"/>
  <c r="CP12" i="59"/>
  <c r="CO12" i="59"/>
  <c r="CN12" i="59"/>
  <c r="DD11" i="59"/>
  <c r="DC11" i="59"/>
  <c r="DB11" i="59"/>
  <c r="DA11" i="59"/>
  <c r="CZ11" i="59"/>
  <c r="CY11" i="59"/>
  <c r="CX11" i="59"/>
  <c r="CW11" i="59"/>
  <c r="CV11" i="59"/>
  <c r="CU11" i="59"/>
  <c r="CT11" i="59"/>
  <c r="CS11" i="59"/>
  <c r="CR11" i="59"/>
  <c r="CQ11" i="59"/>
  <c r="CP11" i="59"/>
  <c r="CO11" i="59"/>
  <c r="CN11" i="59"/>
  <c r="DD10" i="59"/>
  <c r="DC10" i="59"/>
  <c r="DB10" i="59"/>
  <c r="DA10" i="59"/>
  <c r="CZ10" i="59"/>
  <c r="CY10" i="59"/>
  <c r="CX10" i="59"/>
  <c r="CW10" i="59"/>
  <c r="CV10" i="59"/>
  <c r="CU10" i="59"/>
  <c r="CT10" i="59"/>
  <c r="CS10" i="59"/>
  <c r="CR10" i="59"/>
  <c r="CQ10" i="59"/>
  <c r="CP10" i="59"/>
  <c r="CO10" i="59"/>
  <c r="CN10" i="59"/>
  <c r="DD9" i="59"/>
  <c r="DC9" i="59"/>
  <c r="DB9" i="59"/>
  <c r="DA9" i="59"/>
  <c r="CZ9" i="59"/>
  <c r="CY9" i="59"/>
  <c r="CX9" i="59"/>
  <c r="CW9" i="59"/>
  <c r="CV9" i="59"/>
  <c r="CU9" i="59"/>
  <c r="CT9" i="59"/>
  <c r="CS9" i="59"/>
  <c r="CR9" i="59"/>
  <c r="CQ9" i="59"/>
  <c r="CP9" i="59"/>
  <c r="CO9" i="59"/>
  <c r="CN9" i="59"/>
  <c r="DD8" i="59"/>
  <c r="DC8" i="59"/>
  <c r="DB8" i="59"/>
  <c r="DA8" i="59"/>
  <c r="CZ8" i="59"/>
  <c r="CY8" i="59"/>
  <c r="CX8" i="59"/>
  <c r="CW8" i="59"/>
  <c r="CV8" i="59"/>
  <c r="CU8" i="59"/>
  <c r="CT8" i="59"/>
  <c r="CS8" i="59"/>
  <c r="CR8" i="59"/>
  <c r="CQ8" i="59"/>
  <c r="CP8" i="59"/>
  <c r="CO8" i="59"/>
  <c r="CN8" i="59"/>
  <c r="DD7" i="59"/>
  <c r="DC7" i="59"/>
  <c r="DB7" i="59"/>
  <c r="DA7" i="59"/>
  <c r="CZ7" i="59"/>
  <c r="CY7" i="59"/>
  <c r="CX7" i="59"/>
  <c r="CW7" i="59"/>
  <c r="CV7" i="59"/>
  <c r="CU7" i="59"/>
  <c r="CT7" i="59"/>
  <c r="CS7" i="59"/>
  <c r="CR7" i="59"/>
  <c r="CQ7" i="59"/>
  <c r="CP7" i="59"/>
  <c r="CN7" i="59"/>
  <c r="DD6" i="59"/>
  <c r="DC6" i="59"/>
  <c r="DB6" i="59"/>
  <c r="DA6" i="59"/>
  <c r="CZ6" i="59"/>
  <c r="CY6" i="59"/>
  <c r="CX6" i="59"/>
  <c r="CW6" i="59"/>
  <c r="CV6" i="59"/>
  <c r="CU6" i="59"/>
  <c r="CT6" i="59"/>
  <c r="CS6" i="59"/>
  <c r="CR6" i="59"/>
  <c r="CQ6" i="59"/>
  <c r="CP6" i="59"/>
  <c r="CN6" i="59"/>
  <c r="DD5" i="59"/>
  <c r="DC5" i="59"/>
  <c r="DB5" i="59"/>
  <c r="DA5" i="59"/>
  <c r="CZ5" i="59"/>
  <c r="CY5" i="59"/>
  <c r="CX5" i="59"/>
  <c r="CW5" i="59"/>
  <c r="CV5" i="59"/>
  <c r="CU5" i="59"/>
  <c r="CT5" i="59"/>
  <c r="CS5" i="59"/>
  <c r="CR5" i="59"/>
  <c r="CQ5" i="59"/>
  <c r="CP5" i="59"/>
  <c r="CN5" i="59"/>
  <c r="DD4" i="59"/>
  <c r="DC4" i="59"/>
  <c r="DB4" i="59"/>
  <c r="DA4" i="59"/>
  <c r="CZ4" i="59"/>
  <c r="CY4" i="59"/>
  <c r="CX4" i="59"/>
  <c r="CW4" i="59"/>
  <c r="CV4" i="59"/>
  <c r="CU4" i="59"/>
  <c r="CT4" i="59"/>
  <c r="CS4" i="59"/>
  <c r="CR4" i="59"/>
  <c r="CQ4" i="59"/>
  <c r="CP4" i="59"/>
  <c r="CO4" i="59"/>
  <c r="CN4" i="59"/>
  <c r="CM129" i="59"/>
  <c r="CM128" i="59"/>
  <c r="CM127" i="59"/>
  <c r="CM126" i="59"/>
  <c r="CM125" i="59"/>
  <c r="CM124" i="59"/>
  <c r="CM123" i="59"/>
  <c r="CM122" i="59"/>
  <c r="CM121" i="59"/>
  <c r="CM120" i="59"/>
  <c r="CM119" i="59"/>
  <c r="CM118" i="59"/>
  <c r="CM117" i="59"/>
  <c r="CM116" i="59"/>
  <c r="CM115" i="59"/>
  <c r="CM114" i="59"/>
  <c r="CM113" i="59"/>
  <c r="CM112" i="59"/>
  <c r="CM111" i="59"/>
  <c r="CM110" i="59"/>
  <c r="CM109" i="59"/>
  <c r="CM108" i="59"/>
  <c r="CM107" i="59"/>
  <c r="CM106" i="59"/>
  <c r="CM105" i="59"/>
  <c r="CM104" i="59"/>
  <c r="CM103" i="59"/>
  <c r="CM102" i="59"/>
  <c r="CM101" i="59"/>
  <c r="CM100" i="59"/>
  <c r="CM99" i="59"/>
  <c r="CM98" i="59"/>
  <c r="CM97" i="59"/>
  <c r="CM96" i="59"/>
  <c r="CM95" i="59"/>
  <c r="CM94" i="59"/>
  <c r="CM93" i="59"/>
  <c r="CM92" i="59"/>
  <c r="CM91" i="59"/>
  <c r="CM90" i="59"/>
  <c r="CM89" i="59"/>
  <c r="CM88" i="59"/>
  <c r="CM87" i="59"/>
  <c r="CM86" i="59"/>
  <c r="CM85" i="59"/>
  <c r="CM84" i="59"/>
  <c r="CM83" i="59"/>
  <c r="CM82" i="59"/>
  <c r="CM81" i="59"/>
  <c r="CM80" i="59"/>
  <c r="CM79" i="59"/>
  <c r="CM78" i="59"/>
  <c r="CM77" i="59"/>
  <c r="CM76" i="59"/>
  <c r="CM75" i="59"/>
  <c r="CM74" i="59"/>
  <c r="CM73" i="59"/>
  <c r="CM72" i="59"/>
  <c r="CM71" i="59"/>
  <c r="CM70" i="59"/>
  <c r="CM69" i="59"/>
  <c r="CM68" i="59"/>
  <c r="CM67" i="59"/>
  <c r="CM66" i="59"/>
  <c r="CM65" i="59"/>
  <c r="CM64" i="59"/>
  <c r="CM63" i="59"/>
  <c r="CM62" i="59"/>
  <c r="CM61" i="59"/>
  <c r="CM60" i="59"/>
  <c r="CM59" i="59"/>
  <c r="CM58" i="59"/>
  <c r="CM57" i="59"/>
  <c r="CM56" i="59"/>
  <c r="CM55" i="59"/>
  <c r="CM54" i="59"/>
  <c r="CM53" i="59"/>
  <c r="CM52" i="59"/>
  <c r="CM51" i="59"/>
  <c r="CM50" i="59"/>
  <c r="CM49" i="59"/>
  <c r="CM48" i="59"/>
  <c r="CM47" i="59"/>
  <c r="CM46" i="59"/>
  <c r="CM45" i="59"/>
  <c r="CM44" i="59"/>
  <c r="CM43" i="59"/>
  <c r="CM42" i="59"/>
  <c r="CM41" i="59"/>
  <c r="CM40" i="59"/>
  <c r="CM39" i="59"/>
  <c r="CM38" i="59"/>
  <c r="CM37" i="59"/>
  <c r="CM36" i="59"/>
  <c r="CM35" i="59"/>
  <c r="CM34" i="59"/>
  <c r="CM33" i="59"/>
  <c r="CM32" i="59"/>
  <c r="CM31" i="59"/>
  <c r="CM30" i="59"/>
  <c r="CM29" i="59"/>
  <c r="CM28" i="59"/>
  <c r="CM27" i="59"/>
  <c r="CM26" i="59"/>
  <c r="CM25" i="59"/>
  <c r="CM24" i="59"/>
  <c r="CM23" i="59"/>
  <c r="CM22" i="59"/>
  <c r="CM21" i="59"/>
  <c r="CM20" i="59"/>
  <c r="CM19" i="59"/>
  <c r="CM18" i="59"/>
  <c r="CM17" i="59"/>
  <c r="CM16" i="59"/>
  <c r="CM15" i="59"/>
  <c r="CM14" i="59"/>
  <c r="CM13" i="59"/>
  <c r="CM12" i="59"/>
  <c r="CM11" i="59"/>
  <c r="CM10" i="59"/>
  <c r="CM9" i="59"/>
  <c r="CM8" i="59"/>
  <c r="CM7" i="59"/>
  <c r="CM6" i="59"/>
  <c r="CM5" i="59"/>
  <c r="CM4" i="59"/>
  <c r="K129" i="55" l="1"/>
  <c r="M10" i="89"/>
  <c r="M9" i="89"/>
  <c r="M8" i="89"/>
  <c r="M7" i="89"/>
  <c r="M6" i="89"/>
  <c r="M5" i="89"/>
  <c r="M4" i="89"/>
  <c r="H129" i="55"/>
  <c r="J10" i="89"/>
  <c r="J9" i="89"/>
  <c r="J8" i="89"/>
  <c r="J7" i="89"/>
  <c r="J6" i="89"/>
  <c r="J5" i="89"/>
  <c r="J4" i="89"/>
  <c r="M129" i="55"/>
  <c r="O10" i="89"/>
  <c r="O9" i="89"/>
  <c r="O8" i="89"/>
  <c r="O7" i="89"/>
  <c r="O6" i="89"/>
  <c r="O5" i="89"/>
  <c r="O4" i="89"/>
  <c r="J129" i="55"/>
  <c r="L10" i="89"/>
  <c r="L9" i="89"/>
  <c r="L8" i="89"/>
  <c r="L7" i="89"/>
  <c r="L4" i="89"/>
  <c r="L5" i="89"/>
  <c r="L6" i="89"/>
  <c r="G129" i="55"/>
  <c r="I10" i="89"/>
  <c r="I9" i="89"/>
  <c r="I8" i="89"/>
  <c r="I7" i="89"/>
  <c r="I6" i="89"/>
  <c r="I5" i="89"/>
  <c r="I4" i="89"/>
  <c r="L129" i="55"/>
  <c r="N10" i="89"/>
  <c r="N9" i="89"/>
  <c r="N8" i="89"/>
  <c r="N7" i="89"/>
  <c r="N5" i="89"/>
  <c r="N4" i="89"/>
  <c r="N6" i="89"/>
  <c r="I129" i="55"/>
  <c r="K10" i="89"/>
  <c r="K9" i="89"/>
  <c r="K8" i="89"/>
  <c r="K7" i="89"/>
  <c r="K6" i="89"/>
  <c r="K5" i="89"/>
  <c r="K4" i="89"/>
  <c r="E2" i="61"/>
  <c r="F2" i="60"/>
  <c r="K43" i="58"/>
  <c r="J43" i="58"/>
  <c r="I43" i="58"/>
  <c r="H43" i="58"/>
  <c r="G43" i="58"/>
  <c r="F43" i="58"/>
  <c r="E43" i="58"/>
  <c r="D43" i="58"/>
  <c r="C43" i="58"/>
  <c r="K42" i="58"/>
  <c r="J42" i="58"/>
  <c r="I42" i="58"/>
  <c r="H42" i="58"/>
  <c r="G42" i="58"/>
  <c r="F42" i="58"/>
  <c r="E42" i="58"/>
  <c r="D42" i="58"/>
  <c r="C42" i="58"/>
  <c r="K41" i="58"/>
  <c r="J41" i="58"/>
  <c r="I41" i="58"/>
  <c r="H41" i="58"/>
  <c r="G41" i="58"/>
  <c r="F41" i="58"/>
  <c r="E41" i="58"/>
  <c r="D41" i="58"/>
  <c r="C41" i="58"/>
  <c r="K40" i="58"/>
  <c r="J40" i="58"/>
  <c r="I40" i="58"/>
  <c r="H40" i="58"/>
  <c r="G40" i="58"/>
  <c r="F40" i="58"/>
  <c r="E40" i="58"/>
  <c r="D40" i="58"/>
  <c r="C40" i="58"/>
  <c r="K37" i="58"/>
  <c r="J37" i="58"/>
  <c r="I37" i="58"/>
  <c r="H37" i="58"/>
  <c r="G37" i="58"/>
  <c r="F37" i="58"/>
  <c r="E37" i="58"/>
  <c r="D37" i="58"/>
  <c r="C37" i="58"/>
  <c r="K19" i="58"/>
  <c r="J19" i="58"/>
  <c r="J8" i="58" s="1"/>
  <c r="I19" i="58"/>
  <c r="H19" i="58"/>
  <c r="G19" i="58"/>
  <c r="F19" i="58"/>
  <c r="F8" i="58" s="1"/>
  <c r="E19" i="58"/>
  <c r="E8" i="58" s="1"/>
  <c r="D19" i="58"/>
  <c r="C19" i="58"/>
  <c r="F28" i="57"/>
  <c r="E28" i="57"/>
  <c r="D28" i="57"/>
  <c r="C28" i="57"/>
  <c r="F27" i="57"/>
  <c r="E27" i="57"/>
  <c r="E48" i="57" s="1"/>
  <c r="D27" i="57"/>
  <c r="D48" i="57" s="1"/>
  <c r="C27" i="57"/>
  <c r="C48" i="57" s="1"/>
  <c r="I67" i="57"/>
  <c r="H67" i="57"/>
  <c r="G67" i="57"/>
  <c r="F67" i="57"/>
  <c r="E67" i="57"/>
  <c r="D67" i="57"/>
  <c r="C67" i="57"/>
  <c r="F64" i="57"/>
  <c r="F57" i="57" s="1"/>
  <c r="E64" i="57"/>
  <c r="D64" i="57"/>
  <c r="D57" i="57" s="1"/>
  <c r="C64" i="57"/>
  <c r="F63" i="57"/>
  <c r="F49" i="57" s="1"/>
  <c r="E63" i="57"/>
  <c r="E49" i="57" s="1"/>
  <c r="D63" i="57"/>
  <c r="D49" i="57" s="1"/>
  <c r="C63" i="57"/>
  <c r="C49" i="57" s="1"/>
  <c r="F60" i="57"/>
  <c r="E60" i="57"/>
  <c r="D60" i="57"/>
  <c r="C60" i="57"/>
  <c r="F59" i="57"/>
  <c r="E59" i="57"/>
  <c r="D59" i="57"/>
  <c r="C59" i="57"/>
  <c r="F58" i="57"/>
  <c r="E58" i="57"/>
  <c r="D58" i="57"/>
  <c r="C58" i="57"/>
  <c r="E57" i="57"/>
  <c r="C57" i="57"/>
  <c r="F56" i="57"/>
  <c r="E56" i="57"/>
  <c r="C56" i="57"/>
  <c r="F52" i="57"/>
  <c r="E52" i="57"/>
  <c r="D52" i="57"/>
  <c r="C52" i="57"/>
  <c r="F51" i="57"/>
  <c r="E51" i="57"/>
  <c r="D51" i="57"/>
  <c r="C51" i="57"/>
  <c r="F50" i="57"/>
  <c r="E50" i="57"/>
  <c r="D50" i="57"/>
  <c r="C50" i="57"/>
  <c r="F48" i="57"/>
  <c r="F39" i="57"/>
  <c r="E39" i="57"/>
  <c r="D39" i="57"/>
  <c r="C39" i="57"/>
  <c r="F35" i="57"/>
  <c r="CH52" i="57"/>
  <c r="CG52" i="57"/>
  <c r="CF52" i="57"/>
  <c r="CE52" i="57"/>
  <c r="CD52" i="57"/>
  <c r="CC52" i="57"/>
  <c r="CB52" i="57"/>
  <c r="CA52" i="57"/>
  <c r="BZ52" i="57"/>
  <c r="BY52" i="57"/>
  <c r="BX52" i="57"/>
  <c r="BW52" i="57"/>
  <c r="BV52" i="57"/>
  <c r="BU52" i="57"/>
  <c r="BT52" i="57"/>
  <c r="BS52" i="57"/>
  <c r="BR52" i="57"/>
  <c r="BQ52" i="57"/>
  <c r="BP52" i="57"/>
  <c r="BO52" i="57"/>
  <c r="BN52" i="57"/>
  <c r="BM52" i="57"/>
  <c r="BL52" i="57"/>
  <c r="BK52" i="57"/>
  <c r="BJ52" i="57"/>
  <c r="BI52" i="57"/>
  <c r="BH52" i="57"/>
  <c r="BG52" i="57"/>
  <c r="BF52" i="57"/>
  <c r="BE52" i="57"/>
  <c r="BD52" i="57"/>
  <c r="BC52" i="57"/>
  <c r="BB52" i="57"/>
  <c r="BA52" i="57"/>
  <c r="AZ52" i="57"/>
  <c r="AY52" i="57"/>
  <c r="AX52" i="57"/>
  <c r="AW52" i="57"/>
  <c r="AV52" i="57"/>
  <c r="AU52" i="57"/>
  <c r="AT52" i="57"/>
  <c r="AS52" i="57"/>
  <c r="AR52" i="57"/>
  <c r="AQ52" i="57"/>
  <c r="AP52" i="57"/>
  <c r="AO52" i="57"/>
  <c r="AN52" i="57"/>
  <c r="AM52" i="57"/>
  <c r="AL52" i="57"/>
  <c r="AK52" i="57"/>
  <c r="AJ52" i="57"/>
  <c r="AI52" i="57"/>
  <c r="AH52" i="57"/>
  <c r="AG52" i="57"/>
  <c r="AF52" i="57"/>
  <c r="AE52" i="57"/>
  <c r="AD52" i="57"/>
  <c r="AC52" i="57"/>
  <c r="AB52" i="57"/>
  <c r="AA52" i="57"/>
  <c r="Z52" i="57"/>
  <c r="Y52" i="57"/>
  <c r="X52" i="57"/>
  <c r="W52" i="57"/>
  <c r="V52" i="57"/>
  <c r="U52" i="57"/>
  <c r="T52" i="57"/>
  <c r="S52" i="57"/>
  <c r="R52" i="57"/>
  <c r="Q52" i="57"/>
  <c r="P52" i="57"/>
  <c r="O52" i="57"/>
  <c r="N52" i="57"/>
  <c r="M52" i="57"/>
  <c r="L52" i="57"/>
  <c r="K52" i="57"/>
  <c r="J52" i="57"/>
  <c r="I52" i="57"/>
  <c r="H52" i="57"/>
  <c r="CH51" i="57"/>
  <c r="CG51" i="57"/>
  <c r="CF51" i="57"/>
  <c r="CE51" i="57"/>
  <c r="CD51" i="57"/>
  <c r="CC51" i="57"/>
  <c r="CB51" i="57"/>
  <c r="CA51" i="57"/>
  <c r="BZ51" i="57"/>
  <c r="BY51" i="57"/>
  <c r="BX51" i="57"/>
  <c r="BW51" i="57"/>
  <c r="BV51" i="57"/>
  <c r="BU51" i="57"/>
  <c r="BT51" i="57"/>
  <c r="BS51" i="57"/>
  <c r="BR51" i="57"/>
  <c r="BQ51" i="57"/>
  <c r="BP51" i="57"/>
  <c r="BO51" i="57"/>
  <c r="BN51" i="57"/>
  <c r="BM51" i="57"/>
  <c r="BL51" i="57"/>
  <c r="BK51" i="57"/>
  <c r="BJ51" i="57"/>
  <c r="BI51" i="57"/>
  <c r="BH51" i="57"/>
  <c r="BG51" i="57"/>
  <c r="BF51" i="57"/>
  <c r="BE51" i="57"/>
  <c r="BD51" i="57"/>
  <c r="BC51" i="57"/>
  <c r="BB51" i="57"/>
  <c r="BA51" i="57"/>
  <c r="AZ51" i="57"/>
  <c r="AY51" i="57"/>
  <c r="AX51" i="57"/>
  <c r="AW51" i="57"/>
  <c r="AV51" i="57"/>
  <c r="AU51" i="57"/>
  <c r="AT51" i="57"/>
  <c r="AS51" i="57"/>
  <c r="AR51" i="57"/>
  <c r="AQ51" i="57"/>
  <c r="AP51" i="57"/>
  <c r="AO51" i="57"/>
  <c r="AN51" i="57"/>
  <c r="AM51" i="57"/>
  <c r="AL51" i="57"/>
  <c r="AK51" i="57"/>
  <c r="AJ51" i="57"/>
  <c r="AI51" i="57"/>
  <c r="AH51" i="57"/>
  <c r="AG51" i="57"/>
  <c r="AF51" i="57"/>
  <c r="AE51" i="57"/>
  <c r="AD51" i="57"/>
  <c r="AC51" i="57"/>
  <c r="AB51" i="57"/>
  <c r="AA51" i="57"/>
  <c r="Z51" i="57"/>
  <c r="Y51" i="57"/>
  <c r="X51" i="57"/>
  <c r="W51" i="57"/>
  <c r="V51" i="57"/>
  <c r="U51" i="57"/>
  <c r="T51" i="57"/>
  <c r="S51" i="57"/>
  <c r="R51" i="57"/>
  <c r="Q51" i="57"/>
  <c r="P51" i="57"/>
  <c r="O51" i="57"/>
  <c r="N51" i="57"/>
  <c r="M51" i="57"/>
  <c r="L51" i="57"/>
  <c r="K51" i="57"/>
  <c r="J51" i="57"/>
  <c r="I51" i="57"/>
  <c r="H51" i="57"/>
  <c r="CH50" i="57"/>
  <c r="CG50" i="57"/>
  <c r="CF50" i="57"/>
  <c r="CE50" i="57"/>
  <c r="CD50" i="57"/>
  <c r="CC50" i="57"/>
  <c r="CB50" i="57"/>
  <c r="CA50" i="57"/>
  <c r="BZ50" i="57"/>
  <c r="BY50" i="57"/>
  <c r="BX50" i="57"/>
  <c r="BW50" i="57"/>
  <c r="BV50" i="57"/>
  <c r="BU50" i="57"/>
  <c r="BT50" i="57"/>
  <c r="BS50" i="57"/>
  <c r="BR50" i="57"/>
  <c r="BQ50" i="57"/>
  <c r="BP50" i="57"/>
  <c r="BO50" i="57"/>
  <c r="BN50" i="57"/>
  <c r="BM50" i="57"/>
  <c r="BL50" i="57"/>
  <c r="BK50" i="57"/>
  <c r="BJ50" i="57"/>
  <c r="BI50" i="57"/>
  <c r="BH50" i="57"/>
  <c r="BG50" i="57"/>
  <c r="BF50" i="57"/>
  <c r="BE50" i="57"/>
  <c r="BD50" i="57"/>
  <c r="BC50" i="57"/>
  <c r="BB50" i="57"/>
  <c r="BA50" i="57"/>
  <c r="AZ50" i="57"/>
  <c r="AY50" i="57"/>
  <c r="AX50" i="57"/>
  <c r="AW50" i="57"/>
  <c r="AV50" i="57"/>
  <c r="AU50" i="57"/>
  <c r="AT50" i="57"/>
  <c r="AS50" i="57"/>
  <c r="AR50" i="57"/>
  <c r="AQ50" i="57"/>
  <c r="AP50" i="57"/>
  <c r="AO50" i="57"/>
  <c r="AN50" i="57"/>
  <c r="AM50" i="57"/>
  <c r="AL50" i="57"/>
  <c r="AK50" i="57"/>
  <c r="AJ50" i="57"/>
  <c r="AI50" i="57"/>
  <c r="AH50" i="57"/>
  <c r="AG50" i="57"/>
  <c r="AF50" i="57"/>
  <c r="AE50" i="57"/>
  <c r="AD50" i="57"/>
  <c r="AC50" i="57"/>
  <c r="AB50" i="57"/>
  <c r="AA50" i="57"/>
  <c r="Z50" i="57"/>
  <c r="Y50" i="57"/>
  <c r="X50" i="57"/>
  <c r="W50" i="57"/>
  <c r="V50" i="57"/>
  <c r="U50" i="57"/>
  <c r="T50" i="57"/>
  <c r="S50" i="57"/>
  <c r="R50" i="57"/>
  <c r="Q50" i="57"/>
  <c r="P50" i="57"/>
  <c r="O50" i="57"/>
  <c r="N50" i="57"/>
  <c r="M50" i="57"/>
  <c r="L50" i="57"/>
  <c r="K50" i="57"/>
  <c r="J50" i="57"/>
  <c r="I50" i="57"/>
  <c r="H50" i="57"/>
  <c r="G60" i="57"/>
  <c r="G59" i="57"/>
  <c r="G58" i="57"/>
  <c r="G52" i="57"/>
  <c r="G51" i="57"/>
  <c r="G50" i="57"/>
  <c r="CH63" i="57"/>
  <c r="CH49" i="57" s="1"/>
  <c r="CG63" i="57"/>
  <c r="CG49" i="57" s="1"/>
  <c r="CF63" i="57"/>
  <c r="CF49" i="57" s="1"/>
  <c r="CE63" i="57"/>
  <c r="CE49" i="57" s="1"/>
  <c r="CD63" i="57"/>
  <c r="CD49" i="57" s="1"/>
  <c r="CC63" i="57"/>
  <c r="CC49" i="57" s="1"/>
  <c r="CB63" i="57"/>
  <c r="CB49" i="57" s="1"/>
  <c r="CA63" i="57"/>
  <c r="CA49" i="57" s="1"/>
  <c r="BZ63" i="57"/>
  <c r="BZ49" i="57" s="1"/>
  <c r="BY63" i="57"/>
  <c r="BY49" i="57" s="1"/>
  <c r="BX63" i="57"/>
  <c r="BX49" i="57" s="1"/>
  <c r="BW63" i="57"/>
  <c r="BW49" i="57" s="1"/>
  <c r="BV63" i="57"/>
  <c r="BV49" i="57" s="1"/>
  <c r="BU63" i="57"/>
  <c r="BU49" i="57" s="1"/>
  <c r="BT63" i="57"/>
  <c r="BT49" i="57" s="1"/>
  <c r="BS63" i="57"/>
  <c r="BS49" i="57" s="1"/>
  <c r="BR63" i="57"/>
  <c r="BR49" i="57" s="1"/>
  <c r="BQ63" i="57"/>
  <c r="BQ49" i="57" s="1"/>
  <c r="BP63" i="57"/>
  <c r="BP49" i="57" s="1"/>
  <c r="BO63" i="57"/>
  <c r="BO49" i="57" s="1"/>
  <c r="BN63" i="57"/>
  <c r="BN49" i="57" s="1"/>
  <c r="BM63" i="57"/>
  <c r="BM49" i="57" s="1"/>
  <c r="BL63" i="57"/>
  <c r="BL49" i="57" s="1"/>
  <c r="BK63" i="57"/>
  <c r="BK49" i="57" s="1"/>
  <c r="BJ63" i="57"/>
  <c r="BJ49" i="57" s="1"/>
  <c r="BI63" i="57"/>
  <c r="BI49" i="57" s="1"/>
  <c r="BH63" i="57"/>
  <c r="BH49" i="57" s="1"/>
  <c r="BG63" i="57"/>
  <c r="BG49" i="57" s="1"/>
  <c r="BF63" i="57"/>
  <c r="BF49" i="57" s="1"/>
  <c r="BE63" i="57"/>
  <c r="BE49" i="57" s="1"/>
  <c r="BD63" i="57"/>
  <c r="BD49" i="57" s="1"/>
  <c r="BC63" i="57"/>
  <c r="BC49" i="57" s="1"/>
  <c r="BB63" i="57"/>
  <c r="BB49" i="57" s="1"/>
  <c r="BA63" i="57"/>
  <c r="BA49" i="57" s="1"/>
  <c r="AZ63" i="57"/>
  <c r="AZ49" i="57" s="1"/>
  <c r="AY63" i="57"/>
  <c r="AY49" i="57" s="1"/>
  <c r="AX63" i="57"/>
  <c r="AX49" i="57" s="1"/>
  <c r="AW63" i="57"/>
  <c r="AW49" i="57" s="1"/>
  <c r="AV63" i="57"/>
  <c r="AV49" i="57" s="1"/>
  <c r="AU63" i="57"/>
  <c r="AU49" i="57" s="1"/>
  <c r="AT63" i="57"/>
  <c r="AT49" i="57" s="1"/>
  <c r="AS63" i="57"/>
  <c r="AS49" i="57" s="1"/>
  <c r="AR63" i="57"/>
  <c r="AR49" i="57" s="1"/>
  <c r="AQ63" i="57"/>
  <c r="AQ49" i="57" s="1"/>
  <c r="AP63" i="57"/>
  <c r="AP49" i="57" s="1"/>
  <c r="AO63" i="57"/>
  <c r="AO49" i="57" s="1"/>
  <c r="AN63" i="57"/>
  <c r="AN49" i="57" s="1"/>
  <c r="AM63" i="57"/>
  <c r="AM49" i="57" s="1"/>
  <c r="AL63" i="57"/>
  <c r="AL49" i="57" s="1"/>
  <c r="AK63" i="57"/>
  <c r="AK49" i="57" s="1"/>
  <c r="AJ63" i="57"/>
  <c r="AJ49" i="57" s="1"/>
  <c r="AI63" i="57"/>
  <c r="AI49" i="57" s="1"/>
  <c r="AH63" i="57"/>
  <c r="AH49" i="57" s="1"/>
  <c r="AG63" i="57"/>
  <c r="AG49" i="57" s="1"/>
  <c r="AF63" i="57"/>
  <c r="AF49" i="57" s="1"/>
  <c r="AE63" i="57"/>
  <c r="AE49" i="57" s="1"/>
  <c r="AD63" i="57"/>
  <c r="AD49" i="57" s="1"/>
  <c r="AC63" i="57"/>
  <c r="AC49" i="57" s="1"/>
  <c r="AB63" i="57"/>
  <c r="AB49" i="57" s="1"/>
  <c r="AA63" i="57"/>
  <c r="AA49" i="57" s="1"/>
  <c r="Z63" i="57"/>
  <c r="Z49" i="57" s="1"/>
  <c r="Y63" i="57"/>
  <c r="Y49" i="57" s="1"/>
  <c r="X63" i="57"/>
  <c r="X49" i="57" s="1"/>
  <c r="W63" i="57"/>
  <c r="W49" i="57" s="1"/>
  <c r="V63" i="57"/>
  <c r="V49" i="57" s="1"/>
  <c r="U63" i="57"/>
  <c r="U49" i="57" s="1"/>
  <c r="T63" i="57"/>
  <c r="T49" i="57" s="1"/>
  <c r="S63" i="57"/>
  <c r="S49" i="57" s="1"/>
  <c r="R63" i="57"/>
  <c r="R49" i="57" s="1"/>
  <c r="Q63" i="57"/>
  <c r="Q49" i="57" s="1"/>
  <c r="P63" i="57"/>
  <c r="P49" i="57" s="1"/>
  <c r="O63" i="57"/>
  <c r="O49" i="57" s="1"/>
  <c r="N63" i="57"/>
  <c r="N49" i="57" s="1"/>
  <c r="M63" i="57"/>
  <c r="M49" i="57" s="1"/>
  <c r="L63" i="57"/>
  <c r="L49" i="57" s="1"/>
  <c r="K63" i="57"/>
  <c r="K49" i="57" s="1"/>
  <c r="J63" i="57"/>
  <c r="J49" i="57" s="1"/>
  <c r="I63" i="57"/>
  <c r="I49" i="57" s="1"/>
  <c r="H63" i="57"/>
  <c r="G64" i="57"/>
  <c r="G57" i="57" s="1"/>
  <c r="G63" i="57"/>
  <c r="G49" i="57" s="1"/>
  <c r="CH39" i="57"/>
  <c r="CH45" i="57" s="1"/>
  <c r="CG39" i="57"/>
  <c r="CG45" i="57" s="1"/>
  <c r="CF39" i="57"/>
  <c r="CF45" i="57" s="1"/>
  <c r="CE39" i="57"/>
  <c r="CE45" i="57" s="1"/>
  <c r="CD39" i="57"/>
  <c r="CD45" i="57" s="1"/>
  <c r="CC39" i="57"/>
  <c r="CC45" i="57" s="1"/>
  <c r="CB39" i="57"/>
  <c r="CB45" i="57" s="1"/>
  <c r="CA39" i="57"/>
  <c r="CA45" i="57" s="1"/>
  <c r="BZ39" i="57"/>
  <c r="BZ45" i="57" s="1"/>
  <c r="BY39" i="57"/>
  <c r="BY45" i="57" s="1"/>
  <c r="BX39" i="57"/>
  <c r="BX45" i="57" s="1"/>
  <c r="BW39" i="57"/>
  <c r="BW45" i="57" s="1"/>
  <c r="BV39" i="57"/>
  <c r="BV45" i="57" s="1"/>
  <c r="BU39" i="57"/>
  <c r="BU45" i="57" s="1"/>
  <c r="BT39" i="57"/>
  <c r="BT45" i="57" s="1"/>
  <c r="BS39" i="57"/>
  <c r="BS45" i="57" s="1"/>
  <c r="BR39" i="57"/>
  <c r="BR45" i="57" s="1"/>
  <c r="BQ39" i="57"/>
  <c r="BQ45" i="57" s="1"/>
  <c r="BP39" i="57"/>
  <c r="BP45" i="57" s="1"/>
  <c r="BO39" i="57"/>
  <c r="BO45" i="57" s="1"/>
  <c r="BN39" i="57"/>
  <c r="BN45" i="57" s="1"/>
  <c r="BM39" i="57"/>
  <c r="BM45" i="57" s="1"/>
  <c r="BL39" i="57"/>
  <c r="BL45" i="57" s="1"/>
  <c r="BK39" i="57"/>
  <c r="BK45" i="57" s="1"/>
  <c r="BJ39" i="57"/>
  <c r="BJ45" i="57" s="1"/>
  <c r="BI39" i="57"/>
  <c r="BI45" i="57" s="1"/>
  <c r="BH39" i="57"/>
  <c r="BH45" i="57" s="1"/>
  <c r="BG39" i="57"/>
  <c r="BG45" i="57" s="1"/>
  <c r="BF39" i="57"/>
  <c r="BF45" i="57" s="1"/>
  <c r="BE39" i="57"/>
  <c r="BE45" i="57" s="1"/>
  <c r="BD39" i="57"/>
  <c r="BD45" i="57" s="1"/>
  <c r="BC39" i="57"/>
  <c r="BC45" i="57" s="1"/>
  <c r="BB39" i="57"/>
  <c r="BB45" i="57" s="1"/>
  <c r="BA39" i="57"/>
  <c r="BA45" i="57" s="1"/>
  <c r="AZ39" i="57"/>
  <c r="AZ45" i="57" s="1"/>
  <c r="AY39" i="57"/>
  <c r="AY45" i="57" s="1"/>
  <c r="AX39" i="57"/>
  <c r="AX45" i="57" s="1"/>
  <c r="AW39" i="57"/>
  <c r="AW45" i="57" s="1"/>
  <c r="AV39" i="57"/>
  <c r="AV45" i="57" s="1"/>
  <c r="AU39" i="57"/>
  <c r="AU45" i="57" s="1"/>
  <c r="AT39" i="57"/>
  <c r="AT45" i="57" s="1"/>
  <c r="AS39" i="57"/>
  <c r="AS45" i="57" s="1"/>
  <c r="AR39" i="57"/>
  <c r="AR45" i="57" s="1"/>
  <c r="AQ39" i="57"/>
  <c r="AQ45" i="57" s="1"/>
  <c r="AP39" i="57"/>
  <c r="AP45" i="57" s="1"/>
  <c r="AO39" i="57"/>
  <c r="AO45" i="57" s="1"/>
  <c r="AN39" i="57"/>
  <c r="AN45" i="57" s="1"/>
  <c r="AM39" i="57"/>
  <c r="AM45" i="57" s="1"/>
  <c r="AL39" i="57"/>
  <c r="AL45" i="57" s="1"/>
  <c r="AK39" i="57"/>
  <c r="AK45" i="57" s="1"/>
  <c r="AJ39" i="57"/>
  <c r="AJ45" i="57" s="1"/>
  <c r="AI39" i="57"/>
  <c r="AI45" i="57" s="1"/>
  <c r="AH39" i="57"/>
  <c r="AH45" i="57" s="1"/>
  <c r="AG39" i="57"/>
  <c r="AG45" i="57" s="1"/>
  <c r="AF39" i="57"/>
  <c r="AF45" i="57" s="1"/>
  <c r="AE39" i="57"/>
  <c r="AE45" i="57" s="1"/>
  <c r="AD39" i="57"/>
  <c r="AD45" i="57" s="1"/>
  <c r="AC39" i="57"/>
  <c r="AC45" i="57" s="1"/>
  <c r="AB39" i="57"/>
  <c r="AB45" i="57" s="1"/>
  <c r="AA39" i="57"/>
  <c r="AA45" i="57" s="1"/>
  <c r="Z39" i="57"/>
  <c r="Z45" i="57" s="1"/>
  <c r="Y39" i="57"/>
  <c r="Y45" i="57" s="1"/>
  <c r="X39" i="57"/>
  <c r="X45" i="57" s="1"/>
  <c r="W39" i="57"/>
  <c r="W45" i="57" s="1"/>
  <c r="V39" i="57"/>
  <c r="V45" i="57" s="1"/>
  <c r="U39" i="57"/>
  <c r="U45" i="57" s="1"/>
  <c r="T39" i="57"/>
  <c r="T45" i="57" s="1"/>
  <c r="S39" i="57"/>
  <c r="S45" i="57" s="1"/>
  <c r="R39" i="57"/>
  <c r="R45" i="57" s="1"/>
  <c r="Q39" i="57"/>
  <c r="Q45" i="57" s="1"/>
  <c r="P39" i="57"/>
  <c r="P45" i="57" s="1"/>
  <c r="O39" i="57"/>
  <c r="O45" i="57" s="1"/>
  <c r="N39" i="57"/>
  <c r="N45" i="57" s="1"/>
  <c r="M39" i="57"/>
  <c r="M45" i="57" s="1"/>
  <c r="L39" i="57"/>
  <c r="L45" i="57" s="1"/>
  <c r="K39" i="57"/>
  <c r="K45" i="57" s="1"/>
  <c r="J39" i="57"/>
  <c r="J45" i="57" s="1"/>
  <c r="I39" i="57"/>
  <c r="I45" i="57" s="1"/>
  <c r="H39" i="57"/>
  <c r="H45" i="57" s="1"/>
  <c r="G39" i="57"/>
  <c r="J3" i="89" l="1"/>
  <c r="K3" i="89"/>
  <c r="I3" i="89"/>
  <c r="N3" i="89"/>
  <c r="L3" i="89"/>
  <c r="O3" i="89"/>
  <c r="M3" i="89"/>
  <c r="F61" i="57"/>
  <c r="I8" i="58"/>
  <c r="D8" i="58"/>
  <c r="H8" i="58"/>
  <c r="D35" i="57"/>
  <c r="C8" i="58"/>
  <c r="C9" i="58" s="1"/>
  <c r="G8" i="58"/>
  <c r="G9" i="58" s="1"/>
  <c r="K8" i="58"/>
  <c r="K9" i="58" s="1"/>
  <c r="E61" i="57"/>
  <c r="D77" i="57"/>
  <c r="R39" i="55" s="1"/>
  <c r="E77" i="57"/>
  <c r="AC39" i="55" s="1"/>
  <c r="G77" i="57"/>
  <c r="S39" i="55"/>
  <c r="R56" i="55"/>
  <c r="V60" i="55"/>
  <c r="P39" i="55"/>
  <c r="X56" i="55"/>
  <c r="S60" i="55"/>
  <c r="U72" i="55"/>
  <c r="X61" i="55"/>
  <c r="N61" i="55"/>
  <c r="U54" i="55"/>
  <c r="N56" i="55"/>
  <c r="R72" i="55"/>
  <c r="S61" i="55"/>
  <c r="Q54" i="55"/>
  <c r="S62" i="55"/>
  <c r="V82" i="55"/>
  <c r="V39" i="55"/>
  <c r="Q61" i="55"/>
  <c r="P82" i="55"/>
  <c r="N72" i="55"/>
  <c r="Q82" i="55"/>
  <c r="O61" i="55"/>
  <c r="R82" i="55"/>
  <c r="V62" i="55"/>
  <c r="H77" i="57"/>
  <c r="AI39" i="55"/>
  <c r="AH39" i="55"/>
  <c r="AA56" i="55"/>
  <c r="AK56" i="55"/>
  <c r="AC72" i="55"/>
  <c r="AC61" i="55"/>
  <c r="AH61" i="55"/>
  <c r="AD61" i="55"/>
  <c r="AD39" i="55"/>
  <c r="AC56" i="55"/>
  <c r="AH60" i="55"/>
  <c r="AJ72" i="55"/>
  <c r="AK54" i="55"/>
  <c r="AJ54" i="55"/>
  <c r="AA39" i="55"/>
  <c r="Z39" i="55"/>
  <c r="AI56" i="55"/>
  <c r="AF60" i="55"/>
  <c r="AH72" i="55"/>
  <c r="AF72" i="55"/>
  <c r="AJ61" i="55"/>
  <c r="AI61" i="55"/>
  <c r="AF54" i="55"/>
  <c r="AE54" i="55"/>
  <c r="AE62" i="55"/>
  <c r="AG39" i="55"/>
  <c r="AA60" i="55"/>
  <c r="AD72" i="55"/>
  <c r="AK62" i="55"/>
  <c r="AJ62" i="55"/>
  <c r="AH82" i="55"/>
  <c r="AC82" i="55"/>
  <c r="AC60" i="55"/>
  <c r="AG72" i="55"/>
  <c r="Z54" i="55"/>
  <c r="AH62" i="55"/>
  <c r="AI62" i="55"/>
  <c r="AF82" i="55"/>
  <c r="Z56" i="55"/>
  <c r="AB60" i="55"/>
  <c r="AB72" i="55"/>
  <c r="AK72" i="55"/>
  <c r="AB54" i="55"/>
  <c r="AD62" i="55"/>
  <c r="AB82" i="55"/>
  <c r="AA82" i="55"/>
  <c r="AD56" i="55"/>
  <c r="AG60" i="55"/>
  <c r="I77" i="57"/>
  <c r="H49" i="57"/>
  <c r="F77" i="57"/>
  <c r="F53" i="57"/>
  <c r="C61" i="57"/>
  <c r="C45" i="57"/>
  <c r="D53" i="57"/>
  <c r="C53" i="57"/>
  <c r="D45" i="57"/>
  <c r="E45" i="57"/>
  <c r="G45" i="57"/>
  <c r="F45" i="57"/>
  <c r="N6" i="79"/>
  <c r="D56" i="57"/>
  <c r="D61" i="57" s="1"/>
  <c r="E53" i="57"/>
  <c r="F2" i="61"/>
  <c r="G2" i="60"/>
  <c r="D9" i="58"/>
  <c r="E9" i="58"/>
  <c r="E44" i="58"/>
  <c r="I44" i="58"/>
  <c r="H9" i="58"/>
  <c r="I9" i="58"/>
  <c r="F44" i="58"/>
  <c r="J44" i="58"/>
  <c r="F9" i="58"/>
  <c r="J9" i="58"/>
  <c r="C44" i="58"/>
  <c r="G44" i="58"/>
  <c r="K44" i="58"/>
  <c r="D44" i="58"/>
  <c r="H44" i="58"/>
  <c r="C32" i="57"/>
  <c r="C34" i="57" s="1"/>
  <c r="E35" i="57"/>
  <c r="D32" i="57"/>
  <c r="D33" i="57"/>
  <c r="C33" i="57"/>
  <c r="C35" i="57"/>
  <c r="E32" i="57"/>
  <c r="E33" i="57"/>
  <c r="F32" i="57"/>
  <c r="F33" i="57"/>
  <c r="CH28" i="57"/>
  <c r="CG28" i="57"/>
  <c r="CF28" i="57"/>
  <c r="CE28" i="57"/>
  <c r="CD28" i="57"/>
  <c r="CC28" i="57"/>
  <c r="CB28" i="57"/>
  <c r="CA28" i="57"/>
  <c r="BZ28" i="57"/>
  <c r="BY28" i="57"/>
  <c r="BX28" i="57"/>
  <c r="BW28" i="57"/>
  <c r="BV28" i="57"/>
  <c r="BU28" i="57"/>
  <c r="BT28" i="57"/>
  <c r="BS28" i="57"/>
  <c r="BR28" i="57"/>
  <c r="BQ28" i="57"/>
  <c r="BP28" i="57"/>
  <c r="BO28" i="57"/>
  <c r="BN28" i="57"/>
  <c r="BM28" i="57"/>
  <c r="BL28" i="57"/>
  <c r="BK28" i="57"/>
  <c r="BJ28" i="57"/>
  <c r="BI28" i="57"/>
  <c r="BH28" i="57"/>
  <c r="BG28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AM28" i="57"/>
  <c r="AL28" i="57"/>
  <c r="AK28" i="57"/>
  <c r="AJ28" i="57"/>
  <c r="AI28" i="57"/>
  <c r="AH28" i="57"/>
  <c r="AG28" i="57"/>
  <c r="AF28" i="57"/>
  <c r="AE28" i="57"/>
  <c r="AD28" i="57"/>
  <c r="AC28" i="57"/>
  <c r="AB28" i="57"/>
  <c r="AA28" i="57"/>
  <c r="Z28" i="57"/>
  <c r="Y28" i="57"/>
  <c r="X28" i="57"/>
  <c r="W28" i="57"/>
  <c r="V28" i="57"/>
  <c r="U28" i="57"/>
  <c r="T28" i="57"/>
  <c r="S28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CH27" i="57"/>
  <c r="CH48" i="57" s="1"/>
  <c r="CH53" i="57" s="1"/>
  <c r="CG27" i="57"/>
  <c r="CG48" i="57" s="1"/>
  <c r="CG53" i="57" s="1"/>
  <c r="CF27" i="57"/>
  <c r="CF48" i="57" s="1"/>
  <c r="CF53" i="57" s="1"/>
  <c r="CE27" i="57"/>
  <c r="CE48" i="57" s="1"/>
  <c r="CE53" i="57" s="1"/>
  <c r="CD27" i="57"/>
  <c r="CD48" i="57" s="1"/>
  <c r="CD53" i="57" s="1"/>
  <c r="CC27" i="57"/>
  <c r="CC48" i="57" s="1"/>
  <c r="CC53" i="57" s="1"/>
  <c r="CB27" i="57"/>
  <c r="CB48" i="57" s="1"/>
  <c r="CB53" i="57" s="1"/>
  <c r="CA27" i="57"/>
  <c r="CA48" i="57" s="1"/>
  <c r="CA53" i="57" s="1"/>
  <c r="BZ27" i="57"/>
  <c r="BZ48" i="57" s="1"/>
  <c r="BZ53" i="57" s="1"/>
  <c r="BY27" i="57"/>
  <c r="BY48" i="57" s="1"/>
  <c r="BY53" i="57" s="1"/>
  <c r="BX27" i="57"/>
  <c r="BX48" i="57" s="1"/>
  <c r="BX53" i="57" s="1"/>
  <c r="BW27" i="57"/>
  <c r="BW48" i="57" s="1"/>
  <c r="BW53" i="57" s="1"/>
  <c r="BV27" i="57"/>
  <c r="BV48" i="57" s="1"/>
  <c r="BV53" i="57" s="1"/>
  <c r="BU27" i="57"/>
  <c r="BU48" i="57" s="1"/>
  <c r="BU53" i="57" s="1"/>
  <c r="BT27" i="57"/>
  <c r="BT48" i="57" s="1"/>
  <c r="BT53" i="57" s="1"/>
  <c r="BS27" i="57"/>
  <c r="BS48" i="57" s="1"/>
  <c r="BS53" i="57" s="1"/>
  <c r="BR27" i="57"/>
  <c r="BR48" i="57" s="1"/>
  <c r="BR53" i="57" s="1"/>
  <c r="BQ27" i="57"/>
  <c r="BQ48" i="57" s="1"/>
  <c r="BQ53" i="57" s="1"/>
  <c r="BP27" i="57"/>
  <c r="BP48" i="57" s="1"/>
  <c r="BP53" i="57" s="1"/>
  <c r="BO27" i="57"/>
  <c r="BO48" i="57" s="1"/>
  <c r="BO53" i="57" s="1"/>
  <c r="BN27" i="57"/>
  <c r="BN48" i="57" s="1"/>
  <c r="BN53" i="57" s="1"/>
  <c r="BM27" i="57"/>
  <c r="BM48" i="57" s="1"/>
  <c r="BM53" i="57" s="1"/>
  <c r="BL27" i="57"/>
  <c r="BL48" i="57" s="1"/>
  <c r="BL53" i="57" s="1"/>
  <c r="BK27" i="57"/>
  <c r="BK48" i="57" s="1"/>
  <c r="BK53" i="57" s="1"/>
  <c r="BJ27" i="57"/>
  <c r="BJ48" i="57" s="1"/>
  <c r="BJ53" i="57" s="1"/>
  <c r="BI27" i="57"/>
  <c r="BI48" i="57" s="1"/>
  <c r="BI53" i="57" s="1"/>
  <c r="BH27" i="57"/>
  <c r="BH48" i="57" s="1"/>
  <c r="BH53" i="57" s="1"/>
  <c r="BG27" i="57"/>
  <c r="BG48" i="57" s="1"/>
  <c r="BG53" i="57" s="1"/>
  <c r="BF27" i="57"/>
  <c r="BF48" i="57" s="1"/>
  <c r="BF53" i="57" s="1"/>
  <c r="BE27" i="57"/>
  <c r="BE48" i="57" s="1"/>
  <c r="BE53" i="57" s="1"/>
  <c r="BD27" i="57"/>
  <c r="BD48" i="57" s="1"/>
  <c r="BD53" i="57" s="1"/>
  <c r="BC27" i="57"/>
  <c r="BC48" i="57" s="1"/>
  <c r="BC53" i="57" s="1"/>
  <c r="BB27" i="57"/>
  <c r="BB48" i="57" s="1"/>
  <c r="BB53" i="57" s="1"/>
  <c r="BA27" i="57"/>
  <c r="BA48" i="57" s="1"/>
  <c r="BA53" i="57" s="1"/>
  <c r="AZ27" i="57"/>
  <c r="AZ48" i="57" s="1"/>
  <c r="AZ53" i="57" s="1"/>
  <c r="AY27" i="57"/>
  <c r="AY48" i="57" s="1"/>
  <c r="AY53" i="57" s="1"/>
  <c r="AX27" i="57"/>
  <c r="AX48" i="57" s="1"/>
  <c r="AX53" i="57" s="1"/>
  <c r="AW27" i="57"/>
  <c r="AW48" i="57" s="1"/>
  <c r="AW53" i="57" s="1"/>
  <c r="AV27" i="57"/>
  <c r="AV48" i="57" s="1"/>
  <c r="AV53" i="57" s="1"/>
  <c r="AU27" i="57"/>
  <c r="AU48" i="57" s="1"/>
  <c r="AU53" i="57" s="1"/>
  <c r="AT27" i="57"/>
  <c r="AT48" i="57" s="1"/>
  <c r="AT53" i="57" s="1"/>
  <c r="AS27" i="57"/>
  <c r="AS48" i="57" s="1"/>
  <c r="AS53" i="57" s="1"/>
  <c r="AR27" i="57"/>
  <c r="AR48" i="57" s="1"/>
  <c r="AR53" i="57" s="1"/>
  <c r="AQ27" i="57"/>
  <c r="AQ48" i="57" s="1"/>
  <c r="AQ53" i="57" s="1"/>
  <c r="AP27" i="57"/>
  <c r="AP48" i="57" s="1"/>
  <c r="AP53" i="57" s="1"/>
  <c r="AO27" i="57"/>
  <c r="AO48" i="57" s="1"/>
  <c r="AO53" i="57" s="1"/>
  <c r="AN27" i="57"/>
  <c r="AN48" i="57" s="1"/>
  <c r="AN53" i="57" s="1"/>
  <c r="AM27" i="57"/>
  <c r="AM48" i="57" s="1"/>
  <c r="AM53" i="57" s="1"/>
  <c r="AL27" i="57"/>
  <c r="AL48" i="57" s="1"/>
  <c r="AL53" i="57" s="1"/>
  <c r="AK27" i="57"/>
  <c r="AK48" i="57" s="1"/>
  <c r="AK53" i="57" s="1"/>
  <c r="AJ27" i="57"/>
  <c r="AJ48" i="57" s="1"/>
  <c r="AJ53" i="57" s="1"/>
  <c r="AI27" i="57"/>
  <c r="AI48" i="57" s="1"/>
  <c r="AI53" i="57" s="1"/>
  <c r="AH27" i="57"/>
  <c r="AH48" i="57" s="1"/>
  <c r="AH53" i="57" s="1"/>
  <c r="AG27" i="57"/>
  <c r="AG48" i="57" s="1"/>
  <c r="AG53" i="57" s="1"/>
  <c r="AF27" i="57"/>
  <c r="AF48" i="57" s="1"/>
  <c r="AF53" i="57" s="1"/>
  <c r="AE27" i="57"/>
  <c r="AE48" i="57" s="1"/>
  <c r="AE53" i="57" s="1"/>
  <c r="AD27" i="57"/>
  <c r="AD48" i="57" s="1"/>
  <c r="AD53" i="57" s="1"/>
  <c r="AC27" i="57"/>
  <c r="AC48" i="57" s="1"/>
  <c r="AC53" i="57" s="1"/>
  <c r="AB27" i="57"/>
  <c r="AB48" i="57" s="1"/>
  <c r="AB53" i="57" s="1"/>
  <c r="AA27" i="57"/>
  <c r="AA48" i="57" s="1"/>
  <c r="AA53" i="57" s="1"/>
  <c r="Z27" i="57"/>
  <c r="Z48" i="57" s="1"/>
  <c r="Z53" i="57" s="1"/>
  <c r="Y27" i="57"/>
  <c r="Y48" i="57" s="1"/>
  <c r="Y53" i="57" s="1"/>
  <c r="X27" i="57"/>
  <c r="X48" i="57" s="1"/>
  <c r="X53" i="57" s="1"/>
  <c r="W27" i="57"/>
  <c r="W48" i="57" s="1"/>
  <c r="W53" i="57" s="1"/>
  <c r="V27" i="57"/>
  <c r="V48" i="57" s="1"/>
  <c r="V53" i="57" s="1"/>
  <c r="U27" i="57"/>
  <c r="U48" i="57" s="1"/>
  <c r="U53" i="57" s="1"/>
  <c r="T27" i="57"/>
  <c r="T48" i="57" s="1"/>
  <c r="T53" i="57" s="1"/>
  <c r="S27" i="57"/>
  <c r="S48" i="57" s="1"/>
  <c r="S53" i="57" s="1"/>
  <c r="R27" i="57"/>
  <c r="R48" i="57" s="1"/>
  <c r="R53" i="57" s="1"/>
  <c r="Q27" i="57"/>
  <c r="Q48" i="57" s="1"/>
  <c r="Q53" i="57" s="1"/>
  <c r="P27" i="57"/>
  <c r="P48" i="57" s="1"/>
  <c r="P53" i="57" s="1"/>
  <c r="O27" i="57"/>
  <c r="O48" i="57" s="1"/>
  <c r="O53" i="57" s="1"/>
  <c r="N27" i="57"/>
  <c r="N48" i="57" s="1"/>
  <c r="N53" i="57" s="1"/>
  <c r="M27" i="57"/>
  <c r="M48" i="57" s="1"/>
  <c r="M53" i="57" s="1"/>
  <c r="L27" i="57"/>
  <c r="L48" i="57" s="1"/>
  <c r="L53" i="57" s="1"/>
  <c r="K27" i="57"/>
  <c r="K48" i="57" s="1"/>
  <c r="K53" i="57" s="1"/>
  <c r="J27" i="57"/>
  <c r="J48" i="57" s="1"/>
  <c r="J53" i="57" s="1"/>
  <c r="I27" i="57"/>
  <c r="I48" i="57" s="1"/>
  <c r="I53" i="57" s="1"/>
  <c r="H27" i="57"/>
  <c r="H48" i="57" s="1"/>
  <c r="G27" i="57"/>
  <c r="G48" i="57" s="1"/>
  <c r="G53" i="57" s="1"/>
  <c r="X54" i="55" l="1"/>
  <c r="S82" i="55"/>
  <c r="O72" i="55"/>
  <c r="U82" i="55"/>
  <c r="P56" i="55"/>
  <c r="P62" i="55"/>
  <c r="Y60" i="55"/>
  <c r="W39" i="55"/>
  <c r="W82" i="55"/>
  <c r="W62" i="55"/>
  <c r="O54" i="55"/>
  <c r="T61" i="55"/>
  <c r="N60" i="55"/>
  <c r="U56" i="55"/>
  <c r="S54" i="55"/>
  <c r="R61" i="55"/>
  <c r="Y61" i="55"/>
  <c r="T72" i="55"/>
  <c r="T60" i="55"/>
  <c r="Y39" i="55"/>
  <c r="Y72" i="55"/>
  <c r="W60" i="55"/>
  <c r="V56" i="55"/>
  <c r="T39" i="55"/>
  <c r="T82" i="55"/>
  <c r="Y54" i="55"/>
  <c r="T62" i="55"/>
  <c r="S72" i="55"/>
  <c r="N62" i="55"/>
  <c r="N82" i="55"/>
  <c r="Q62" i="55"/>
  <c r="O56" i="55"/>
  <c r="X39" i="55"/>
  <c r="X82" i="55"/>
  <c r="X62" i="55"/>
  <c r="P54" i="55"/>
  <c r="U61" i="55"/>
  <c r="O60" i="55"/>
  <c r="S56" i="55"/>
  <c r="T54" i="55"/>
  <c r="V61" i="55"/>
  <c r="W72" i="55"/>
  <c r="V72" i="55"/>
  <c r="Y56" i="55"/>
  <c r="N39" i="55"/>
  <c r="X72" i="55"/>
  <c r="X60" i="55"/>
  <c r="Q39" i="55"/>
  <c r="U62" i="55"/>
  <c r="P61" i="55"/>
  <c r="N54" i="55"/>
  <c r="U60" i="55"/>
  <c r="W54" i="55"/>
  <c r="O82" i="55"/>
  <c r="R62" i="55"/>
  <c r="U39" i="55"/>
  <c r="Y82" i="55"/>
  <c r="O62" i="55"/>
  <c r="Y62" i="55"/>
  <c r="R54" i="55"/>
  <c r="P72" i="55"/>
  <c r="P60" i="55"/>
  <c r="T56" i="55"/>
  <c r="V54" i="55"/>
  <c r="W61" i="55"/>
  <c r="Q72" i="55"/>
  <c r="R60" i="55"/>
  <c r="W56" i="55"/>
  <c r="O39" i="55"/>
  <c r="Q60" i="55"/>
  <c r="Q56" i="55"/>
  <c r="AE56" i="55"/>
  <c r="AB62" i="55"/>
  <c r="AC54" i="55"/>
  <c r="AK60" i="55"/>
  <c r="AD82" i="55"/>
  <c r="AF62" i="55"/>
  <c r="AE61" i="55"/>
  <c r="AG82" i="55"/>
  <c r="AI82" i="55"/>
  <c r="AA54" i="55"/>
  <c r="AG56" i="55"/>
  <c r="AA62" i="55"/>
  <c r="AG54" i="55"/>
  <c r="AK61" i="55"/>
  <c r="AD60" i="55"/>
  <c r="AJ56" i="55"/>
  <c r="AB39" i="55"/>
  <c r="Z61" i="55"/>
  <c r="AI60" i="55"/>
  <c r="AE39" i="55"/>
  <c r="AA61" i="55"/>
  <c r="Z72" i="55"/>
  <c r="AB56" i="55"/>
  <c r="AJ39" i="55"/>
  <c r="AG61" i="55"/>
  <c r="Z82" i="55"/>
  <c r="AC62" i="55"/>
  <c r="AF61" i="55"/>
  <c r="Z60" i="55"/>
  <c r="AE82" i="55"/>
  <c r="AG62" i="55"/>
  <c r="AE72" i="55"/>
  <c r="AK82" i="55"/>
  <c r="AJ82" i="55"/>
  <c r="AD54" i="55"/>
  <c r="AF56" i="55"/>
  <c r="Z62" i="55"/>
  <c r="AH54" i="55"/>
  <c r="AA72" i="55"/>
  <c r="AE60" i="55"/>
  <c r="AK39" i="55"/>
  <c r="AI54" i="55"/>
  <c r="AI72" i="55"/>
  <c r="AJ60" i="55"/>
  <c r="AF39" i="55"/>
  <c r="AB61" i="55"/>
  <c r="AH56" i="55"/>
  <c r="K5" i="63" a="1"/>
  <c r="H53" i="57"/>
  <c r="CF39" i="55"/>
  <c r="CE39" i="55"/>
  <c r="CD39" i="55"/>
  <c r="CC39" i="55"/>
  <c r="BX56" i="55"/>
  <c r="BW56" i="55"/>
  <c r="BZ56" i="55"/>
  <c r="CG60" i="55"/>
  <c r="BV72" i="55"/>
  <c r="BW72" i="55"/>
  <c r="BY61" i="55"/>
  <c r="BX61" i="55"/>
  <c r="BW61" i="55"/>
  <c r="CB39" i="55"/>
  <c r="CA39" i="55"/>
  <c r="BZ39" i="55"/>
  <c r="BY39" i="55"/>
  <c r="CF60" i="55"/>
  <c r="CE60" i="55"/>
  <c r="CD60" i="55"/>
  <c r="CC60" i="55"/>
  <c r="BY60" i="55"/>
  <c r="CF72" i="55"/>
  <c r="CG72" i="55"/>
  <c r="CC72" i="55"/>
  <c r="CG54" i="55"/>
  <c r="CF54" i="55"/>
  <c r="CE54" i="55"/>
  <c r="BZ62" i="55"/>
  <c r="BX39" i="55"/>
  <c r="BW39" i="55"/>
  <c r="BV39" i="55"/>
  <c r="CF56" i="55"/>
  <c r="CE56" i="55"/>
  <c r="CG56" i="55"/>
  <c r="CD56" i="55"/>
  <c r="CC56" i="55"/>
  <c r="CB60" i="55"/>
  <c r="CA60" i="55"/>
  <c r="BZ60" i="55"/>
  <c r="CD72" i="55"/>
  <c r="CB72" i="55"/>
  <c r="BY72" i="55"/>
  <c r="CA72" i="55"/>
  <c r="CG61" i="55"/>
  <c r="CF61" i="55"/>
  <c r="CE61" i="55"/>
  <c r="BV61" i="55"/>
  <c r="CD61" i="55"/>
  <c r="BZ61" i="55"/>
  <c r="CD54" i="55"/>
  <c r="CC54" i="55"/>
  <c r="CB54" i="55"/>
  <c r="CA54" i="55"/>
  <c r="BV62" i="55"/>
  <c r="BY82" i="55"/>
  <c r="CG39" i="55"/>
  <c r="CA56" i="55"/>
  <c r="CE72" i="55"/>
  <c r="CC61" i="55"/>
  <c r="BY54" i="55"/>
  <c r="BX54" i="55"/>
  <c r="CC62" i="55"/>
  <c r="CB62" i="55"/>
  <c r="CE62" i="55"/>
  <c r="CB82" i="55"/>
  <c r="CA82" i="55"/>
  <c r="BZ82" i="55"/>
  <c r="CB56" i="55"/>
  <c r="BW60" i="55"/>
  <c r="BZ72" i="55"/>
  <c r="CD62" i="55"/>
  <c r="BY62" i="55"/>
  <c r="BX62" i="55"/>
  <c r="BX82" i="55"/>
  <c r="BW82" i="55"/>
  <c r="BV82" i="55"/>
  <c r="CA61" i="55"/>
  <c r="BZ54" i="55"/>
  <c r="BW54" i="55"/>
  <c r="CG82" i="55"/>
  <c r="CC82" i="55"/>
  <c r="CG62" i="55"/>
  <c r="CF62" i="55"/>
  <c r="CE82" i="55"/>
  <c r="BY56" i="55"/>
  <c r="BV56" i="55"/>
  <c r="BX60" i="55"/>
  <c r="BV60" i="55"/>
  <c r="BX72" i="55"/>
  <c r="CB61" i="55"/>
  <c r="BV54" i="55"/>
  <c r="BW62" i="55"/>
  <c r="CA62" i="55"/>
  <c r="CF82" i="55"/>
  <c r="CD82" i="55"/>
  <c r="AO39" i="55"/>
  <c r="AR56" i="55"/>
  <c r="AQ56" i="55"/>
  <c r="AN60" i="55"/>
  <c r="AM60" i="55"/>
  <c r="AL60" i="55"/>
  <c r="AP72" i="55"/>
  <c r="AN72" i="55"/>
  <c r="AQ72" i="55"/>
  <c r="AM72" i="55"/>
  <c r="AU72" i="55"/>
  <c r="AS61" i="55"/>
  <c r="AR61" i="55"/>
  <c r="AQ61" i="55"/>
  <c r="AP61" i="55"/>
  <c r="AT61" i="55"/>
  <c r="AL61" i="55"/>
  <c r="AV39" i="55"/>
  <c r="AU39" i="55"/>
  <c r="AT39" i="55"/>
  <c r="AN56" i="55"/>
  <c r="AM56" i="55"/>
  <c r="AW56" i="55"/>
  <c r="AL72" i="55"/>
  <c r="AW72" i="55"/>
  <c r="AO61" i="55"/>
  <c r="AN61" i="55"/>
  <c r="AM61" i="55"/>
  <c r="AL54" i="55"/>
  <c r="AR39" i="55"/>
  <c r="AQ39" i="55"/>
  <c r="AP39" i="55"/>
  <c r="AW39" i="55"/>
  <c r="AP56" i="55"/>
  <c r="AO56" i="55"/>
  <c r="AL56" i="55"/>
  <c r="AV60" i="55"/>
  <c r="AU60" i="55"/>
  <c r="AT60" i="55"/>
  <c r="AO60" i="55"/>
  <c r="AW60" i="55"/>
  <c r="AS60" i="55"/>
  <c r="AV72" i="55"/>
  <c r="AS72" i="55"/>
  <c r="AO72" i="55"/>
  <c r="AW54" i="55"/>
  <c r="AV54" i="55"/>
  <c r="AU54" i="55"/>
  <c r="AP62" i="55"/>
  <c r="AO62" i="55"/>
  <c r="AN62" i="55"/>
  <c r="AN82" i="55"/>
  <c r="AM82" i="55"/>
  <c r="AL82" i="55"/>
  <c r="AN39" i="55"/>
  <c r="AM39" i="55"/>
  <c r="AL39" i="55"/>
  <c r="AS39" i="55"/>
  <c r="AS56" i="55"/>
  <c r="AU61" i="55"/>
  <c r="AS54" i="55"/>
  <c r="AR54" i="55"/>
  <c r="AL62" i="55"/>
  <c r="AO82" i="55"/>
  <c r="AR60" i="55"/>
  <c r="AP60" i="55"/>
  <c r="AR72" i="55"/>
  <c r="AV61" i="55"/>
  <c r="AO54" i="55"/>
  <c r="AN54" i="55"/>
  <c r="AQ62" i="55"/>
  <c r="AU56" i="55"/>
  <c r="AT56" i="55"/>
  <c r="AW61" i="55"/>
  <c r="AT54" i="55"/>
  <c r="AQ54" i="55"/>
  <c r="AW62" i="55"/>
  <c r="AV62" i="55"/>
  <c r="AM62" i="55"/>
  <c r="AV82" i="55"/>
  <c r="AU82" i="55"/>
  <c r="AT82" i="55"/>
  <c r="AP54" i="55"/>
  <c r="AT62" i="55"/>
  <c r="AS62" i="55"/>
  <c r="AU62" i="55"/>
  <c r="AW82" i="55"/>
  <c r="AV56" i="55"/>
  <c r="AQ60" i="55"/>
  <c r="AT72" i="55"/>
  <c r="AM54" i="55"/>
  <c r="AR62" i="55"/>
  <c r="AR82" i="55"/>
  <c r="AQ82" i="55"/>
  <c r="AP82" i="55"/>
  <c r="AS82" i="55"/>
  <c r="BP39" i="55"/>
  <c r="BO39" i="55"/>
  <c r="BN39" i="55"/>
  <c r="BQ39" i="55"/>
  <c r="BQ56" i="55"/>
  <c r="BM56" i="55"/>
  <c r="BJ56" i="55"/>
  <c r="BT60" i="55"/>
  <c r="BS60" i="55"/>
  <c r="BR60" i="55"/>
  <c r="BU60" i="55"/>
  <c r="BT72" i="55"/>
  <c r="BK72" i="55"/>
  <c r="BL39" i="55"/>
  <c r="BK39" i="55"/>
  <c r="BJ39" i="55"/>
  <c r="BM39" i="55"/>
  <c r="BT56" i="55"/>
  <c r="BS56" i="55"/>
  <c r="BN56" i="55"/>
  <c r="BP60" i="55"/>
  <c r="BO60" i="55"/>
  <c r="BN60" i="55"/>
  <c r="BQ60" i="55"/>
  <c r="BM60" i="55"/>
  <c r="BR72" i="55"/>
  <c r="BP72" i="55"/>
  <c r="BO72" i="55"/>
  <c r="BU61" i="55"/>
  <c r="BT61" i="55"/>
  <c r="BS61" i="55"/>
  <c r="BR54" i="55"/>
  <c r="BQ54" i="55"/>
  <c r="BP54" i="55"/>
  <c r="BO54" i="55"/>
  <c r="BU39" i="55"/>
  <c r="BP56" i="55"/>
  <c r="BO56" i="55"/>
  <c r="BL60" i="55"/>
  <c r="BK60" i="55"/>
  <c r="BJ60" i="55"/>
  <c r="BN72" i="55"/>
  <c r="BL72" i="55"/>
  <c r="BU72" i="55"/>
  <c r="BQ61" i="55"/>
  <c r="BP61" i="55"/>
  <c r="BO61" i="55"/>
  <c r="BR61" i="55"/>
  <c r="BN54" i="55"/>
  <c r="BM54" i="55"/>
  <c r="BL54" i="55"/>
  <c r="BK54" i="55"/>
  <c r="BU62" i="55"/>
  <c r="BT62" i="55"/>
  <c r="BT82" i="55"/>
  <c r="BS82" i="55"/>
  <c r="BR82" i="55"/>
  <c r="BM82" i="55"/>
  <c r="BT39" i="55"/>
  <c r="BS39" i="55"/>
  <c r="BR39" i="55"/>
  <c r="BM72" i="55"/>
  <c r="BL61" i="55"/>
  <c r="BJ61" i="55"/>
  <c r="BJ54" i="55"/>
  <c r="BJ62" i="55"/>
  <c r="BK56" i="55"/>
  <c r="BR56" i="55"/>
  <c r="BQ72" i="55"/>
  <c r="BM61" i="55"/>
  <c r="BU54" i="55"/>
  <c r="BT54" i="55"/>
  <c r="BK62" i="55"/>
  <c r="BL56" i="55"/>
  <c r="BU56" i="55"/>
  <c r="BJ72" i="55"/>
  <c r="BR62" i="55"/>
  <c r="BQ62" i="55"/>
  <c r="BP62" i="55"/>
  <c r="BO62" i="55"/>
  <c r="BP82" i="55"/>
  <c r="BO82" i="55"/>
  <c r="BN82" i="55"/>
  <c r="BU82" i="55"/>
  <c r="BS54" i="55"/>
  <c r="BL62" i="55"/>
  <c r="BL82" i="55"/>
  <c r="BK82" i="55"/>
  <c r="BJ82" i="55"/>
  <c r="BS72" i="55"/>
  <c r="BK61" i="55"/>
  <c r="BN61" i="55"/>
  <c r="BN62" i="55"/>
  <c r="BM62" i="55"/>
  <c r="BS62" i="55"/>
  <c r="BQ82" i="55"/>
  <c r="AZ39" i="55"/>
  <c r="AY39" i="55"/>
  <c r="AX39" i="55"/>
  <c r="BH56" i="55"/>
  <c r="BG56" i="55"/>
  <c r="BF56" i="55"/>
  <c r="BD60" i="55"/>
  <c r="BC60" i="55"/>
  <c r="BB60" i="55"/>
  <c r="BF72" i="55"/>
  <c r="BD72" i="55"/>
  <c r="BI72" i="55"/>
  <c r="BE72" i="55"/>
  <c r="BI61" i="55"/>
  <c r="BH61" i="55"/>
  <c r="BG61" i="55"/>
  <c r="BA39" i="55"/>
  <c r="BD56" i="55"/>
  <c r="BC56" i="55"/>
  <c r="BI56" i="55"/>
  <c r="BB56" i="55"/>
  <c r="AX56" i="55"/>
  <c r="AZ60" i="55"/>
  <c r="AY60" i="55"/>
  <c r="AX60" i="55"/>
  <c r="BE60" i="55"/>
  <c r="BB72" i="55"/>
  <c r="AZ72" i="55"/>
  <c r="BA72" i="55"/>
  <c r="BE61" i="55"/>
  <c r="BD61" i="55"/>
  <c r="BC61" i="55"/>
  <c r="BB54" i="55"/>
  <c r="BA54" i="55"/>
  <c r="AZ54" i="55"/>
  <c r="AY54" i="55"/>
  <c r="BH39" i="55"/>
  <c r="BG39" i="55"/>
  <c r="BF39" i="55"/>
  <c r="BI39" i="55"/>
  <c r="AZ56" i="55"/>
  <c r="AY56" i="55"/>
  <c r="BA56" i="55"/>
  <c r="BE56" i="55"/>
  <c r="BI60" i="55"/>
  <c r="BA60" i="55"/>
  <c r="AX72" i="55"/>
  <c r="BG72" i="55"/>
  <c r="BC72" i="55"/>
  <c r="BA61" i="55"/>
  <c r="AZ61" i="55"/>
  <c r="AY61" i="55"/>
  <c r="AX54" i="55"/>
  <c r="BF62" i="55"/>
  <c r="BE62" i="55"/>
  <c r="BD62" i="55"/>
  <c r="BD82" i="55"/>
  <c r="BC82" i="55"/>
  <c r="BB82" i="55"/>
  <c r="BA82" i="55"/>
  <c r="BD39" i="55"/>
  <c r="BC39" i="55"/>
  <c r="BB39" i="55"/>
  <c r="BE39" i="55"/>
  <c r="BH60" i="55"/>
  <c r="BF60" i="55"/>
  <c r="BH72" i="55"/>
  <c r="BG54" i="55"/>
  <c r="BI62" i="55"/>
  <c r="BH62" i="55"/>
  <c r="BG62" i="55"/>
  <c r="AY62" i="55"/>
  <c r="BC62" i="55"/>
  <c r="BH82" i="55"/>
  <c r="BG82" i="55"/>
  <c r="BF82" i="55"/>
  <c r="AY72" i="55"/>
  <c r="BF61" i="55"/>
  <c r="BB61" i="55"/>
  <c r="BF54" i="55"/>
  <c r="BC54" i="55"/>
  <c r="BB62" i="55"/>
  <c r="BA62" i="55"/>
  <c r="AZ62" i="55"/>
  <c r="AZ82" i="55"/>
  <c r="AY82" i="55"/>
  <c r="AX82" i="55"/>
  <c r="BG60" i="55"/>
  <c r="AX61" i="55"/>
  <c r="BI54" i="55"/>
  <c r="BH54" i="55"/>
  <c r="AX62" i="55"/>
  <c r="BI82" i="55"/>
  <c r="BE54" i="55"/>
  <c r="BD54" i="55"/>
  <c r="BE82" i="55"/>
  <c r="N7" i="79"/>
  <c r="G2" i="61"/>
  <c r="H2" i="60"/>
  <c r="C36" i="57"/>
  <c r="E36" i="57"/>
  <c r="E34" i="57"/>
  <c r="D36" i="57"/>
  <c r="D34" i="57"/>
  <c r="F36" i="57"/>
  <c r="F34" i="57"/>
  <c r="G33" i="57"/>
  <c r="G56" i="57"/>
  <c r="G61" i="57" s="1"/>
  <c r="G35" i="57"/>
  <c r="G32" i="57"/>
  <c r="H11" i="57"/>
  <c r="R129" i="56"/>
  <c r="R128" i="56"/>
  <c r="R127" i="56"/>
  <c r="R126" i="56"/>
  <c r="R125" i="56"/>
  <c r="R124" i="56"/>
  <c r="R123" i="56"/>
  <c r="R122" i="56"/>
  <c r="R121" i="56"/>
  <c r="R120" i="56"/>
  <c r="R119" i="56"/>
  <c r="R118" i="56"/>
  <c r="R117" i="56"/>
  <c r="R116" i="56"/>
  <c r="R115" i="56"/>
  <c r="R114" i="56"/>
  <c r="R113" i="56"/>
  <c r="R112" i="56"/>
  <c r="R111" i="56"/>
  <c r="R110" i="56"/>
  <c r="R109" i="56"/>
  <c r="R108" i="56"/>
  <c r="R107" i="56"/>
  <c r="R106" i="56"/>
  <c r="R105" i="56"/>
  <c r="R104" i="56"/>
  <c r="R103" i="56"/>
  <c r="R102" i="56"/>
  <c r="R101" i="56"/>
  <c r="R100" i="56"/>
  <c r="R99" i="56"/>
  <c r="R98" i="56"/>
  <c r="R97" i="56"/>
  <c r="R96" i="56"/>
  <c r="R95" i="56"/>
  <c r="R94" i="56"/>
  <c r="R93" i="56"/>
  <c r="R92" i="56"/>
  <c r="R91" i="56"/>
  <c r="R90" i="56"/>
  <c r="R89" i="56"/>
  <c r="R88" i="56"/>
  <c r="R87" i="56"/>
  <c r="R86" i="56"/>
  <c r="R85" i="56"/>
  <c r="R84" i="56"/>
  <c r="R83" i="56"/>
  <c r="R82" i="56"/>
  <c r="R81" i="56"/>
  <c r="R80" i="56"/>
  <c r="R79" i="56"/>
  <c r="R78" i="56"/>
  <c r="R77" i="56"/>
  <c r="R76" i="56"/>
  <c r="R75" i="56"/>
  <c r="R74" i="56"/>
  <c r="R73" i="56"/>
  <c r="R72" i="56"/>
  <c r="R71" i="56"/>
  <c r="R70" i="56"/>
  <c r="R69" i="56"/>
  <c r="R68" i="56"/>
  <c r="R67" i="56"/>
  <c r="R66" i="56"/>
  <c r="R65" i="56"/>
  <c r="R64" i="56"/>
  <c r="R63" i="56"/>
  <c r="R62" i="56"/>
  <c r="R61" i="56"/>
  <c r="R60" i="56"/>
  <c r="R59" i="56"/>
  <c r="R58" i="56"/>
  <c r="R57" i="56"/>
  <c r="R56" i="56"/>
  <c r="R55" i="56"/>
  <c r="R54" i="56"/>
  <c r="R53" i="56"/>
  <c r="R52" i="56"/>
  <c r="R51" i="56"/>
  <c r="R50" i="56"/>
  <c r="R49" i="56"/>
  <c r="R48" i="56"/>
  <c r="R47" i="56"/>
  <c r="R46" i="56"/>
  <c r="R45" i="56"/>
  <c r="R44" i="56"/>
  <c r="R43" i="56"/>
  <c r="R42" i="56"/>
  <c r="R41" i="56"/>
  <c r="R40" i="56"/>
  <c r="R39" i="56"/>
  <c r="R38" i="56"/>
  <c r="R37" i="56"/>
  <c r="R36" i="56"/>
  <c r="R35" i="56"/>
  <c r="R34" i="56"/>
  <c r="R33" i="56"/>
  <c r="R32" i="56"/>
  <c r="R31" i="56"/>
  <c r="R30" i="56"/>
  <c r="R29" i="56"/>
  <c r="R28" i="56"/>
  <c r="R27" i="56"/>
  <c r="R26" i="56"/>
  <c r="R25" i="56"/>
  <c r="R24" i="56"/>
  <c r="R23" i="56"/>
  <c r="R22" i="56"/>
  <c r="R21" i="56"/>
  <c r="R20" i="56"/>
  <c r="R19" i="56"/>
  <c r="R18" i="56"/>
  <c r="R17" i="56"/>
  <c r="R16" i="56"/>
  <c r="R15" i="56"/>
  <c r="R14" i="56"/>
  <c r="R13" i="56"/>
  <c r="R12" i="56"/>
  <c r="R11" i="56"/>
  <c r="R10" i="56"/>
  <c r="R9" i="56"/>
  <c r="R8" i="56"/>
  <c r="R7" i="56"/>
  <c r="R6" i="56"/>
  <c r="R5" i="56"/>
  <c r="R4" i="56"/>
  <c r="K5" i="63" l="1"/>
  <c r="L5" i="63" s="1"/>
  <c r="K12" i="63"/>
  <c r="K13" i="63"/>
  <c r="L13" i="63" s="1"/>
  <c r="K8" i="63"/>
  <c r="L8" i="63" s="1"/>
  <c r="M8" i="63" s="1"/>
  <c r="K9" i="63"/>
  <c r="L9" i="63" s="1"/>
  <c r="K11" i="63"/>
  <c r="K10" i="63"/>
  <c r="K6" i="63"/>
  <c r="L6" i="63" s="1"/>
  <c r="M6" i="63" s="1"/>
  <c r="K7" i="63"/>
  <c r="L7" i="63" s="1"/>
  <c r="N8" i="79"/>
  <c r="I11" i="57"/>
  <c r="DR4" i="61"/>
  <c r="DR4" i="60"/>
  <c r="DR4" i="59"/>
  <c r="H2" i="61"/>
  <c r="I2" i="60"/>
  <c r="G7" i="57"/>
  <c r="F7" i="57" s="1"/>
  <c r="E7" i="57" s="1"/>
  <c r="D7" i="57" s="1"/>
  <c r="C7" i="57" s="1"/>
  <c r="G8" i="57"/>
  <c r="F8" i="57" s="1"/>
  <c r="E8" i="57" s="1"/>
  <c r="D8" i="57" s="1"/>
  <c r="C8" i="57" s="1"/>
  <c r="G4" i="57"/>
  <c r="F4" i="57" s="1"/>
  <c r="G5" i="57"/>
  <c r="F5" i="57" s="1"/>
  <c r="E5" i="57" s="1"/>
  <c r="D5" i="57" s="1"/>
  <c r="C5" i="57" s="1"/>
  <c r="G9" i="57"/>
  <c r="F9" i="57" s="1"/>
  <c r="E9" i="57" s="1"/>
  <c r="D9" i="57" s="1"/>
  <c r="C9" i="57" s="1"/>
  <c r="G6" i="57"/>
  <c r="F6" i="57" s="1"/>
  <c r="E6" i="57" s="1"/>
  <c r="D6" i="57" s="1"/>
  <c r="C6" i="57" s="1"/>
  <c r="G10" i="57"/>
  <c r="F10" i="57" s="1"/>
  <c r="E10" i="57" s="1"/>
  <c r="D10" i="57" s="1"/>
  <c r="C10" i="57" s="1"/>
  <c r="G34" i="57"/>
  <c r="G36" i="57"/>
  <c r="L80" i="15"/>
  <c r="L55" i="15"/>
  <c r="L11" i="63" l="1"/>
  <c r="L12" i="63"/>
  <c r="M13" i="63" s="1"/>
  <c r="L10" i="63"/>
  <c r="K14" i="63"/>
  <c r="M7" i="63"/>
  <c r="M9" i="63"/>
  <c r="N9" i="79"/>
  <c r="J11" i="57"/>
  <c r="DR5" i="61"/>
  <c r="DR5" i="59"/>
  <c r="DR5" i="60"/>
  <c r="I2" i="61"/>
  <c r="J2" i="60"/>
  <c r="L7" i="57"/>
  <c r="L8" i="57"/>
  <c r="L9" i="57"/>
  <c r="L6" i="57"/>
  <c r="L4" i="57"/>
  <c r="L10" i="57"/>
  <c r="L5" i="57"/>
  <c r="M8" i="57"/>
  <c r="M9" i="57"/>
  <c r="M10" i="57"/>
  <c r="M4" i="57"/>
  <c r="M7" i="57"/>
  <c r="M5" i="57"/>
  <c r="M6" i="57"/>
  <c r="N9" i="57"/>
  <c r="N10" i="57"/>
  <c r="N7" i="57"/>
  <c r="N4" i="57"/>
  <c r="N5" i="57"/>
  <c r="N8" i="57"/>
  <c r="N6" i="57"/>
  <c r="I8" i="57"/>
  <c r="I9" i="57"/>
  <c r="I10" i="57"/>
  <c r="I4" i="57"/>
  <c r="I5" i="57"/>
  <c r="I7" i="57"/>
  <c r="I6" i="57"/>
  <c r="G3" i="57"/>
  <c r="H7" i="57"/>
  <c r="H8" i="57"/>
  <c r="H9" i="57"/>
  <c r="H10" i="57"/>
  <c r="H6" i="57"/>
  <c r="H4" i="57"/>
  <c r="H5" i="57"/>
  <c r="J9" i="57"/>
  <c r="J10" i="57"/>
  <c r="J7" i="57"/>
  <c r="J4" i="57"/>
  <c r="J5" i="57"/>
  <c r="J6" i="57"/>
  <c r="J8" i="57"/>
  <c r="K10" i="57"/>
  <c r="K7" i="57"/>
  <c r="K8" i="57"/>
  <c r="K5" i="57"/>
  <c r="K6" i="57"/>
  <c r="K9" i="57"/>
  <c r="K4" i="57"/>
  <c r="E4" i="57"/>
  <c r="F3" i="57"/>
  <c r="Q77" i="15"/>
  <c r="P77" i="15"/>
  <c r="O77" i="15"/>
  <c r="N77" i="15"/>
  <c r="M77" i="15"/>
  <c r="K77" i="15"/>
  <c r="J77" i="15"/>
  <c r="I77" i="15"/>
  <c r="H77" i="15"/>
  <c r="G77" i="15"/>
  <c r="F77" i="15"/>
  <c r="E77" i="15"/>
  <c r="D77" i="15"/>
  <c r="C77" i="15"/>
  <c r="L84" i="15"/>
  <c r="L83" i="15"/>
  <c r="Q76" i="15"/>
  <c r="P76" i="15"/>
  <c r="O76" i="15"/>
  <c r="N76" i="15"/>
  <c r="M76" i="15"/>
  <c r="K76" i="15"/>
  <c r="J76" i="15"/>
  <c r="I76" i="15"/>
  <c r="H76" i="15"/>
  <c r="G76" i="15"/>
  <c r="F76" i="15"/>
  <c r="E76" i="15"/>
  <c r="D76" i="15"/>
  <c r="C76" i="15"/>
  <c r="L85" i="15"/>
  <c r="Q78" i="15"/>
  <c r="P78" i="15"/>
  <c r="O78" i="15"/>
  <c r="N78" i="15"/>
  <c r="M78" i="15"/>
  <c r="K78" i="15"/>
  <c r="J78" i="15"/>
  <c r="I78" i="15"/>
  <c r="H78" i="15"/>
  <c r="G78" i="15"/>
  <c r="F78" i="15"/>
  <c r="E78" i="15"/>
  <c r="D78" i="15"/>
  <c r="C78" i="15"/>
  <c r="L86" i="15"/>
  <c r="Q79" i="15"/>
  <c r="P79" i="15"/>
  <c r="O79" i="15"/>
  <c r="N79" i="15"/>
  <c r="M79" i="15"/>
  <c r="K79" i="15"/>
  <c r="J79" i="15"/>
  <c r="I79" i="15"/>
  <c r="H79" i="15"/>
  <c r="G79" i="15"/>
  <c r="F79" i="15"/>
  <c r="E79" i="15"/>
  <c r="D79" i="15"/>
  <c r="C79" i="15"/>
  <c r="M11" i="63" l="1"/>
  <c r="M12" i="63"/>
  <c r="M10" i="63"/>
  <c r="H80" i="15"/>
  <c r="D90" i="15"/>
  <c r="H90" i="15"/>
  <c r="F90" i="15"/>
  <c r="J90" i="15"/>
  <c r="O90" i="15"/>
  <c r="K80" i="15"/>
  <c r="P80" i="15"/>
  <c r="C90" i="15"/>
  <c r="G90" i="15"/>
  <c r="K90" i="15"/>
  <c r="P90" i="15"/>
  <c r="M90" i="15"/>
  <c r="Q90" i="15"/>
  <c r="E80" i="15"/>
  <c r="L87" i="15"/>
  <c r="E90" i="15"/>
  <c r="I90" i="15"/>
  <c r="N90" i="15"/>
  <c r="N10" i="79"/>
  <c r="K11" i="57"/>
  <c r="DR6" i="61"/>
  <c r="DR6" i="60"/>
  <c r="DR6" i="59"/>
  <c r="DM7" i="61"/>
  <c r="DM7" i="60"/>
  <c r="DM7" i="59"/>
  <c r="DQ7" i="61"/>
  <c r="DQ7" i="60"/>
  <c r="DQ7" i="59"/>
  <c r="DN6" i="61"/>
  <c r="DN6" i="60"/>
  <c r="DN6" i="59"/>
  <c r="DO6" i="61"/>
  <c r="DO6" i="60"/>
  <c r="DO6" i="59"/>
  <c r="DL4" i="61"/>
  <c r="DL4" i="60"/>
  <c r="DL4" i="59"/>
  <c r="DM4" i="61"/>
  <c r="DM4" i="60"/>
  <c r="DM4" i="59"/>
  <c r="DK5" i="61"/>
  <c r="DK5" i="60"/>
  <c r="DK5" i="59"/>
  <c r="DN10" i="61"/>
  <c r="DN10" i="60"/>
  <c r="DN10" i="59"/>
  <c r="DQ10" i="61"/>
  <c r="DQ10" i="60"/>
  <c r="DQ10" i="59"/>
  <c r="DL9" i="61"/>
  <c r="DL9" i="60"/>
  <c r="DL9" i="59"/>
  <c r="DM9" i="61"/>
  <c r="DM9" i="60"/>
  <c r="DM9" i="59"/>
  <c r="DL8" i="61"/>
  <c r="DL8" i="60"/>
  <c r="DL8" i="59"/>
  <c r="DM8" i="61"/>
  <c r="DM8" i="60"/>
  <c r="DM8" i="59"/>
  <c r="DN7" i="61"/>
  <c r="DN7" i="60"/>
  <c r="DN7" i="59"/>
  <c r="DO7" i="61"/>
  <c r="DO7" i="60"/>
  <c r="DO7" i="59"/>
  <c r="DL6" i="61"/>
  <c r="DL6" i="60"/>
  <c r="DL6" i="59"/>
  <c r="DM6" i="61"/>
  <c r="DM6" i="60"/>
  <c r="DM6" i="59"/>
  <c r="DK4" i="61"/>
  <c r="DK4" i="60"/>
  <c r="DK4" i="59"/>
  <c r="DP4" i="61"/>
  <c r="DP4" i="60"/>
  <c r="DP4" i="59"/>
  <c r="DN5" i="61"/>
  <c r="DN5" i="60"/>
  <c r="DN5" i="59"/>
  <c r="DO5" i="61"/>
  <c r="DO5" i="60"/>
  <c r="DO5" i="59"/>
  <c r="DP10" i="61"/>
  <c r="DP10" i="60"/>
  <c r="DP10" i="59"/>
  <c r="DO10" i="61"/>
  <c r="DO10" i="60"/>
  <c r="DO10" i="59"/>
  <c r="DQ9" i="61"/>
  <c r="DQ9" i="60"/>
  <c r="DQ9" i="59"/>
  <c r="DP9" i="61"/>
  <c r="DP9" i="60"/>
  <c r="DP9" i="59"/>
  <c r="DO8" i="61"/>
  <c r="DO8" i="60"/>
  <c r="DO8" i="59"/>
  <c r="DP8" i="61"/>
  <c r="DP8" i="60"/>
  <c r="DP8" i="59"/>
  <c r="DL7" i="61"/>
  <c r="DL7" i="60"/>
  <c r="DL7" i="59"/>
  <c r="DK6" i="61"/>
  <c r="DK6" i="60"/>
  <c r="DK6" i="59"/>
  <c r="DN4" i="61"/>
  <c r="DN4" i="60"/>
  <c r="DN4" i="59"/>
  <c r="DQ4" i="61"/>
  <c r="DQ4" i="60"/>
  <c r="DQ4" i="59"/>
  <c r="DQ5" i="61"/>
  <c r="DQ5" i="60"/>
  <c r="DQ5" i="59"/>
  <c r="DM5" i="61"/>
  <c r="DM5" i="60"/>
  <c r="DM5" i="59"/>
  <c r="DL10" i="61"/>
  <c r="DL10" i="60"/>
  <c r="DL10" i="59"/>
  <c r="DM10" i="61"/>
  <c r="DM10" i="60"/>
  <c r="DM10" i="59"/>
  <c r="DK9" i="61"/>
  <c r="DK9" i="60"/>
  <c r="DK9" i="59"/>
  <c r="DK8" i="61"/>
  <c r="DK8" i="60"/>
  <c r="DK8" i="59"/>
  <c r="DQ8" i="61"/>
  <c r="DQ8" i="60"/>
  <c r="DQ8" i="59"/>
  <c r="DK7" i="61"/>
  <c r="DK7" i="60"/>
  <c r="DK7" i="59"/>
  <c r="DP7" i="61"/>
  <c r="DP7" i="60"/>
  <c r="DP7" i="59"/>
  <c r="DP6" i="61"/>
  <c r="DP6" i="60"/>
  <c r="DP6" i="59"/>
  <c r="DQ6" i="61"/>
  <c r="DQ6" i="60"/>
  <c r="DQ6" i="59"/>
  <c r="DO4" i="61"/>
  <c r="DO4" i="60"/>
  <c r="DO4" i="59"/>
  <c r="DL5" i="61"/>
  <c r="DL5" i="60"/>
  <c r="DL5" i="59"/>
  <c r="DP5" i="61"/>
  <c r="DP5" i="60"/>
  <c r="DP5" i="59"/>
  <c r="DK10" i="61"/>
  <c r="DK10" i="60"/>
  <c r="DK10" i="59"/>
  <c r="DN9" i="61"/>
  <c r="DN9" i="60"/>
  <c r="DN9" i="59"/>
  <c r="DO9" i="61"/>
  <c r="DO9" i="60"/>
  <c r="DO9" i="59"/>
  <c r="DN8" i="61"/>
  <c r="DN8" i="60"/>
  <c r="DN8" i="59"/>
  <c r="J2" i="61"/>
  <c r="K2" i="60"/>
  <c r="H3" i="57"/>
  <c r="M3" i="57"/>
  <c r="L3" i="57"/>
  <c r="D4" i="57"/>
  <c r="E3" i="57"/>
  <c r="N3" i="57"/>
  <c r="K3" i="57"/>
  <c r="J3" i="57"/>
  <c r="I3" i="57"/>
  <c r="I80" i="15"/>
  <c r="O80" i="15"/>
  <c r="D80" i="15"/>
  <c r="G80" i="15"/>
  <c r="N80" i="15"/>
  <c r="M80" i="15"/>
  <c r="Q80" i="15"/>
  <c r="F80" i="15"/>
  <c r="J80" i="15"/>
  <c r="C80" i="15"/>
  <c r="M14" i="63" l="1"/>
  <c r="N11" i="79"/>
  <c r="L11" i="57"/>
  <c r="DR7" i="61"/>
  <c r="DR7" i="59"/>
  <c r="DR7" i="60"/>
  <c r="DY8" i="61"/>
  <c r="DY8" i="60"/>
  <c r="DY8" i="59"/>
  <c r="DY4" i="61"/>
  <c r="DY4" i="60"/>
  <c r="DY4" i="59"/>
  <c r="DY7" i="61"/>
  <c r="DY7" i="60"/>
  <c r="DY7" i="59"/>
  <c r="DY9" i="61"/>
  <c r="DY9" i="60"/>
  <c r="DY9" i="59"/>
  <c r="DY5" i="61"/>
  <c r="DY5" i="60"/>
  <c r="DY5" i="59"/>
  <c r="DY10" i="61"/>
  <c r="DY10" i="60"/>
  <c r="DY10" i="59"/>
  <c r="DY6" i="61"/>
  <c r="DY6" i="60"/>
  <c r="DY6" i="59"/>
  <c r="K2" i="61"/>
  <c r="L2" i="60"/>
  <c r="C4" i="57"/>
  <c r="C3" i="57" s="1"/>
  <c r="D3" i="57"/>
  <c r="L26" i="15"/>
  <c r="N12" i="79" l="1"/>
  <c r="M11" i="57"/>
  <c r="DR8" i="61"/>
  <c r="DR8" i="60"/>
  <c r="DR8" i="59"/>
  <c r="L2" i="61"/>
  <c r="M2" i="60"/>
  <c r="N13" i="79" l="1"/>
  <c r="N11" i="57"/>
  <c r="DR9" i="61"/>
  <c r="DR9" i="60"/>
  <c r="DR9" i="59"/>
  <c r="M2" i="61"/>
  <c r="N2" i="60"/>
  <c r="Q55" i="15"/>
  <c r="P55" i="15"/>
  <c r="O55" i="15"/>
  <c r="N55" i="15"/>
  <c r="M55" i="15"/>
  <c r="L73" i="15"/>
  <c r="K55" i="15"/>
  <c r="J55" i="15"/>
  <c r="I55" i="15"/>
  <c r="H55" i="15"/>
  <c r="G55" i="15"/>
  <c r="F55" i="15"/>
  <c r="E55" i="15"/>
  <c r="D55" i="15"/>
  <c r="C55" i="15"/>
  <c r="Q26" i="15"/>
  <c r="P26" i="15"/>
  <c r="O26" i="15"/>
  <c r="N26" i="15"/>
  <c r="M26" i="15"/>
  <c r="L36" i="15"/>
  <c r="K26" i="15"/>
  <c r="J26" i="15"/>
  <c r="I26" i="15"/>
  <c r="H26" i="15"/>
  <c r="G26" i="15"/>
  <c r="F26" i="15"/>
  <c r="E26" i="15"/>
  <c r="D26" i="15"/>
  <c r="C26" i="15"/>
  <c r="L16" i="15"/>
  <c r="N14" i="79" l="1"/>
  <c r="E8" i="15"/>
  <c r="E9" i="15" s="1"/>
  <c r="E91" i="15" s="1"/>
  <c r="I8" i="15"/>
  <c r="O11" i="57"/>
  <c r="DR10" i="61"/>
  <c r="DR10" i="60"/>
  <c r="DR10" i="59"/>
  <c r="N2" i="61"/>
  <c r="O2" i="60"/>
  <c r="F8" i="15"/>
  <c r="F9" i="15" s="1"/>
  <c r="F91" i="15" s="1"/>
  <c r="G8" i="15"/>
  <c r="G9" i="15" s="1"/>
  <c r="G91" i="15" s="1"/>
  <c r="K8" i="15"/>
  <c r="D8" i="15"/>
  <c r="D9" i="15" s="1"/>
  <c r="D91" i="15" s="1"/>
  <c r="H8" i="15"/>
  <c r="H9" i="15" s="1"/>
  <c r="H91" i="15" s="1"/>
  <c r="J8" i="15"/>
  <c r="J9" i="15" s="1"/>
  <c r="J91" i="15" s="1"/>
  <c r="C8" i="15"/>
  <c r="C9" i="15" s="1"/>
  <c r="C91" i="15" s="1"/>
  <c r="Q9" i="15"/>
  <c r="Q91" i="15" s="1"/>
  <c r="P9" i="15"/>
  <c r="P91" i="15" s="1"/>
  <c r="O9" i="15"/>
  <c r="O91" i="15" s="1"/>
  <c r="N9" i="15"/>
  <c r="N91" i="15" s="1"/>
  <c r="M9" i="15"/>
  <c r="M91" i="15" s="1"/>
  <c r="L9" i="15"/>
  <c r="I9" i="15"/>
  <c r="I91" i="15" s="1"/>
  <c r="CR6" i="55" l="1"/>
  <c r="CN6" i="55"/>
  <c r="CJ6" i="55"/>
  <c r="CQ5" i="55"/>
  <c r="CM5" i="55"/>
  <c r="CT4" i="55"/>
  <c r="CP4" i="55"/>
  <c r="CL4" i="55"/>
  <c r="CI5" i="55"/>
  <c r="CJ5" i="55"/>
  <c r="CQ6" i="55"/>
  <c r="CM6" i="55"/>
  <c r="CT5" i="55"/>
  <c r="CP5" i="55"/>
  <c r="CL5" i="55"/>
  <c r="CS4" i="55"/>
  <c r="CO4" i="55"/>
  <c r="CK4" i="55"/>
  <c r="CI4" i="55"/>
  <c r="CN4" i="55"/>
  <c r="CO6" i="55"/>
  <c r="CR5" i="55"/>
  <c r="CQ4" i="55"/>
  <c r="CI6" i="55"/>
  <c r="CT6" i="55"/>
  <c r="CP6" i="55"/>
  <c r="CL6" i="55"/>
  <c r="CS5" i="55"/>
  <c r="CO5" i="55"/>
  <c r="CK5" i="55"/>
  <c r="CR4" i="55"/>
  <c r="CJ4" i="55"/>
  <c r="CS6" i="55"/>
  <c r="CK6" i="55"/>
  <c r="CN5" i="55"/>
  <c r="CM4" i="55"/>
  <c r="CO7" i="60"/>
  <c r="CO6" i="60"/>
  <c r="CO5" i="60"/>
  <c r="CO128" i="60"/>
  <c r="CO126" i="60"/>
  <c r="CO124" i="60"/>
  <c r="CO122" i="60"/>
  <c r="CO120" i="60"/>
  <c r="CO118" i="60"/>
  <c r="CO116" i="60"/>
  <c r="CO114" i="60"/>
  <c r="CO112" i="60"/>
  <c r="CO110" i="60"/>
  <c r="CO108" i="60"/>
  <c r="CO106" i="60"/>
  <c r="CO104" i="60"/>
  <c r="CO102" i="60"/>
  <c r="CO100" i="60"/>
  <c r="CO98" i="60"/>
  <c r="CO96" i="60"/>
  <c r="CO94" i="60"/>
  <c r="CO92" i="60"/>
  <c r="CO90" i="60"/>
  <c r="CO88" i="60"/>
  <c r="CO86" i="60"/>
  <c r="CO84" i="60"/>
  <c r="CO82" i="60"/>
  <c r="CO80" i="60"/>
  <c r="CO78" i="60"/>
  <c r="CO76" i="60"/>
  <c r="CO74" i="60"/>
  <c r="CO72" i="60"/>
  <c r="CO70" i="60"/>
  <c r="CO129" i="60"/>
  <c r="CO127" i="60"/>
  <c r="CO125" i="60"/>
  <c r="CO123" i="60"/>
  <c r="CO121" i="60"/>
  <c r="CO119" i="60"/>
  <c r="CO117" i="60"/>
  <c r="CO115" i="60"/>
  <c r="CO113" i="60"/>
  <c r="CO111" i="60"/>
  <c r="CO109" i="60"/>
  <c r="CO107" i="60"/>
  <c r="CO105" i="60"/>
  <c r="CO103" i="60"/>
  <c r="CO101" i="60"/>
  <c r="CO99" i="60"/>
  <c r="CO97" i="60"/>
  <c r="CO95" i="60"/>
  <c r="CO93" i="60"/>
  <c r="CO91" i="60"/>
  <c r="CO89" i="60"/>
  <c r="CO87" i="60"/>
  <c r="CO85" i="60"/>
  <c r="CO83" i="60"/>
  <c r="CO81" i="60"/>
  <c r="CO79" i="60"/>
  <c r="CO77" i="60"/>
  <c r="CO75" i="60"/>
  <c r="CO73" i="60"/>
  <c r="CO71" i="60"/>
  <c r="CO69" i="60"/>
  <c r="CO67" i="60"/>
  <c r="CO65" i="60"/>
  <c r="CO63" i="60"/>
  <c r="CO61" i="60"/>
  <c r="CO59" i="60"/>
  <c r="CO57" i="60"/>
  <c r="CO55" i="60"/>
  <c r="CO62" i="60"/>
  <c r="CO53" i="60"/>
  <c r="CO51" i="60"/>
  <c r="CO49" i="60"/>
  <c r="CO47" i="60"/>
  <c r="CO45" i="60"/>
  <c r="CO43" i="60"/>
  <c r="CO41" i="60"/>
  <c r="CO39" i="60"/>
  <c r="CO37" i="60"/>
  <c r="CO35" i="60"/>
  <c r="CO33" i="60"/>
  <c r="CO31" i="60"/>
  <c r="CO29" i="60"/>
  <c r="CO27" i="60"/>
  <c r="CO25" i="60"/>
  <c r="CO23" i="60"/>
  <c r="CO21" i="60"/>
  <c r="CO19" i="60"/>
  <c r="CO17" i="60"/>
  <c r="CO15" i="60"/>
  <c r="CO13" i="60"/>
  <c r="CO11" i="60"/>
  <c r="CO9" i="60"/>
  <c r="CO68" i="60"/>
  <c r="CO60" i="60"/>
  <c r="CO66" i="60"/>
  <c r="CO58" i="60"/>
  <c r="CO54" i="60"/>
  <c r="CO52" i="60"/>
  <c r="CO50" i="60"/>
  <c r="CO48" i="60"/>
  <c r="CO46" i="60"/>
  <c r="CO44" i="60"/>
  <c r="CO42" i="60"/>
  <c r="CO40" i="60"/>
  <c r="CO38" i="60"/>
  <c r="CO36" i="60"/>
  <c r="CO34" i="60"/>
  <c r="CO32" i="60"/>
  <c r="CO30" i="60"/>
  <c r="CO28" i="60"/>
  <c r="CO26" i="60"/>
  <c r="CO24" i="60"/>
  <c r="CO22" i="60"/>
  <c r="CO20" i="60"/>
  <c r="CO18" i="60"/>
  <c r="CO16" i="60"/>
  <c r="CO14" i="60"/>
  <c r="CO12" i="60"/>
  <c r="CO10" i="60"/>
  <c r="CO8" i="60"/>
  <c r="CO4" i="60"/>
  <c r="CO64" i="60"/>
  <c r="CO56" i="60"/>
  <c r="K9" i="15"/>
  <c r="K91" i="15" s="1"/>
  <c r="CQ128" i="55"/>
  <c r="CM128" i="55"/>
  <c r="CI128" i="55"/>
  <c r="CQ127" i="55"/>
  <c r="CM127" i="55"/>
  <c r="CI127" i="55"/>
  <c r="CQ126" i="55"/>
  <c r="CM126" i="55"/>
  <c r="CI126" i="55"/>
  <c r="CQ125" i="55"/>
  <c r="CM125" i="55"/>
  <c r="CI125" i="55"/>
  <c r="CQ124" i="55"/>
  <c r="CM124" i="55"/>
  <c r="CI124" i="55"/>
  <c r="CQ123" i="55"/>
  <c r="CM123" i="55"/>
  <c r="CI123" i="55"/>
  <c r="CQ122" i="55"/>
  <c r="CM122" i="55"/>
  <c r="CI122" i="55"/>
  <c r="CQ121" i="55"/>
  <c r="CM121" i="55"/>
  <c r="CI121" i="55"/>
  <c r="CQ120" i="55"/>
  <c r="CM120" i="55"/>
  <c r="CI120" i="55"/>
  <c r="CQ119" i="55"/>
  <c r="CM119" i="55"/>
  <c r="CI119" i="55"/>
  <c r="CQ118" i="55"/>
  <c r="CM118" i="55"/>
  <c r="CI118" i="55"/>
  <c r="CQ117" i="55"/>
  <c r="CM117" i="55"/>
  <c r="CI117" i="55"/>
  <c r="CQ116" i="55"/>
  <c r="CM116" i="55"/>
  <c r="CI116" i="55"/>
  <c r="CQ115" i="55"/>
  <c r="CM115" i="55"/>
  <c r="CI115" i="55"/>
  <c r="CQ114" i="55"/>
  <c r="CM114" i="55"/>
  <c r="CI114" i="55"/>
  <c r="CQ113" i="55"/>
  <c r="CM113" i="55"/>
  <c r="CI113" i="55"/>
  <c r="CQ112" i="55"/>
  <c r="CM112" i="55"/>
  <c r="CI112" i="55"/>
  <c r="CQ111" i="55"/>
  <c r="CM111" i="55"/>
  <c r="CI111" i="55"/>
  <c r="CQ110" i="55"/>
  <c r="CM110" i="55"/>
  <c r="CI110" i="55"/>
  <c r="CQ109" i="55"/>
  <c r="CM109" i="55"/>
  <c r="CI109" i="55"/>
  <c r="CQ108" i="55"/>
  <c r="CM108" i="55"/>
  <c r="CI108" i="55"/>
  <c r="CQ107" i="55"/>
  <c r="CM107" i="55"/>
  <c r="CI107" i="55"/>
  <c r="CQ106" i="55"/>
  <c r="CM106" i="55"/>
  <c r="CI106" i="55"/>
  <c r="CQ105" i="55"/>
  <c r="CM105" i="55"/>
  <c r="CI105" i="55"/>
  <c r="CQ104" i="55"/>
  <c r="CM104" i="55"/>
  <c r="CI104" i="55"/>
  <c r="CQ103" i="55"/>
  <c r="CM103" i="55"/>
  <c r="CI103" i="55"/>
  <c r="CQ102" i="55"/>
  <c r="CM102" i="55"/>
  <c r="CI102" i="55"/>
  <c r="CQ101" i="55"/>
  <c r="CM101" i="55"/>
  <c r="CI101" i="55"/>
  <c r="CQ100" i="55"/>
  <c r="CM100" i="55"/>
  <c r="CI100" i="55"/>
  <c r="CQ99" i="55"/>
  <c r="CM99" i="55"/>
  <c r="CI99" i="55"/>
  <c r="CQ98" i="55"/>
  <c r="CM98" i="55"/>
  <c r="CI98" i="55"/>
  <c r="CQ97" i="55"/>
  <c r="CM97" i="55"/>
  <c r="CI97" i="55"/>
  <c r="CQ96" i="55"/>
  <c r="CM96" i="55"/>
  <c r="CI96" i="55"/>
  <c r="CQ95" i="55"/>
  <c r="CM95" i="55"/>
  <c r="CI95" i="55"/>
  <c r="CQ94" i="55"/>
  <c r="CM94" i="55"/>
  <c r="CI94" i="55"/>
  <c r="CQ93" i="55"/>
  <c r="CM93" i="55"/>
  <c r="CI93" i="55"/>
  <c r="CQ92" i="55"/>
  <c r="CM92" i="55"/>
  <c r="CI92" i="55"/>
  <c r="CQ91" i="55"/>
  <c r="CM91" i="55"/>
  <c r="CI91" i="55"/>
  <c r="CQ90" i="55"/>
  <c r="CM90" i="55"/>
  <c r="CI90" i="55"/>
  <c r="CQ89" i="55"/>
  <c r="CM89" i="55"/>
  <c r="CI89" i="55"/>
  <c r="CQ88" i="55"/>
  <c r="CM88" i="55"/>
  <c r="CI88" i="55"/>
  <c r="CQ87" i="55"/>
  <c r="CM87" i="55"/>
  <c r="CI87" i="55"/>
  <c r="CQ86" i="55"/>
  <c r="CM86" i="55"/>
  <c r="CI86" i="55"/>
  <c r="CQ85" i="55"/>
  <c r="CM85" i="55"/>
  <c r="CI85" i="55"/>
  <c r="CQ84" i="55"/>
  <c r="CM84" i="55"/>
  <c r="CI84" i="55"/>
  <c r="CQ83" i="55"/>
  <c r="CM83" i="55"/>
  <c r="CI83" i="55"/>
  <c r="CQ82" i="55"/>
  <c r="CM82" i="55"/>
  <c r="CI82" i="55"/>
  <c r="CQ81" i="55"/>
  <c r="CM81" i="55"/>
  <c r="CI81" i="55"/>
  <c r="CQ80" i="55"/>
  <c r="CM80" i="55"/>
  <c r="CI80" i="55"/>
  <c r="CQ79" i="55"/>
  <c r="CM79" i="55"/>
  <c r="CI79" i="55"/>
  <c r="CQ78" i="55"/>
  <c r="CM78" i="55"/>
  <c r="CI78" i="55"/>
  <c r="CQ77" i="55"/>
  <c r="CM77" i="55"/>
  <c r="CI77" i="55"/>
  <c r="CQ76" i="55"/>
  <c r="CM76" i="55"/>
  <c r="CI76" i="55"/>
  <c r="CQ75" i="55"/>
  <c r="CM75" i="55"/>
  <c r="CI75" i="55"/>
  <c r="CQ74" i="55"/>
  <c r="CM74" i="55"/>
  <c r="CI74" i="55"/>
  <c r="CQ73" i="55"/>
  <c r="CM73" i="55"/>
  <c r="CI73" i="55"/>
  <c r="CQ72" i="55"/>
  <c r="CT128" i="55"/>
  <c r="CP128" i="55"/>
  <c r="CL128" i="55"/>
  <c r="CT127" i="55"/>
  <c r="CP127" i="55"/>
  <c r="CL127" i="55"/>
  <c r="CT126" i="55"/>
  <c r="CP126" i="55"/>
  <c r="CL126" i="55"/>
  <c r="CT125" i="55"/>
  <c r="CP125" i="55"/>
  <c r="CL125" i="55"/>
  <c r="CT124" i="55"/>
  <c r="CP124" i="55"/>
  <c r="CL124" i="55"/>
  <c r="CT123" i="55"/>
  <c r="CP123" i="55"/>
  <c r="CL123" i="55"/>
  <c r="CT122" i="55"/>
  <c r="CP122" i="55"/>
  <c r="CL122" i="55"/>
  <c r="CT121" i="55"/>
  <c r="CP121" i="55"/>
  <c r="CL121" i="55"/>
  <c r="CT120" i="55"/>
  <c r="CP120" i="55"/>
  <c r="CL120" i="55"/>
  <c r="CT119" i="55"/>
  <c r="CP119" i="55"/>
  <c r="CL119" i="55"/>
  <c r="CT118" i="55"/>
  <c r="CP118" i="55"/>
  <c r="CL118" i="55"/>
  <c r="CT117" i="55"/>
  <c r="CP117" i="55"/>
  <c r="CL117" i="55"/>
  <c r="CT116" i="55"/>
  <c r="CP116" i="55"/>
  <c r="CL116" i="55"/>
  <c r="CT115" i="55"/>
  <c r="CP115" i="55"/>
  <c r="CL115" i="55"/>
  <c r="CT114" i="55"/>
  <c r="CP114" i="55"/>
  <c r="CL114" i="55"/>
  <c r="CT113" i="55"/>
  <c r="CP113" i="55"/>
  <c r="CL113" i="55"/>
  <c r="CT112" i="55"/>
  <c r="CP112" i="55"/>
  <c r="CL112" i="55"/>
  <c r="CT111" i="55"/>
  <c r="CP111" i="55"/>
  <c r="CL111" i="55"/>
  <c r="CT110" i="55"/>
  <c r="CP110" i="55"/>
  <c r="CL110" i="55"/>
  <c r="CT109" i="55"/>
  <c r="CP109" i="55"/>
  <c r="CL109" i="55"/>
  <c r="CT108" i="55"/>
  <c r="CP108" i="55"/>
  <c r="CL108" i="55"/>
  <c r="CT107" i="55"/>
  <c r="CP107" i="55"/>
  <c r="CL107" i="55"/>
  <c r="CT106" i="55"/>
  <c r="CP106" i="55"/>
  <c r="CL106" i="55"/>
  <c r="CT105" i="55"/>
  <c r="CP105" i="55"/>
  <c r="CL105" i="55"/>
  <c r="CT104" i="55"/>
  <c r="CP104" i="55"/>
  <c r="CL104" i="55"/>
  <c r="CT103" i="55"/>
  <c r="CP103" i="55"/>
  <c r="CL103" i="55"/>
  <c r="CT102" i="55"/>
  <c r="CP102" i="55"/>
  <c r="CL102" i="55"/>
  <c r="CT101" i="55"/>
  <c r="CP101" i="55"/>
  <c r="CL101" i="55"/>
  <c r="CT100" i="55"/>
  <c r="CP100" i="55"/>
  <c r="CL100" i="55"/>
  <c r="CT99" i="55"/>
  <c r="CP99" i="55"/>
  <c r="CL99" i="55"/>
  <c r="CT98" i="55"/>
  <c r="CP98" i="55"/>
  <c r="CL98" i="55"/>
  <c r="CT97" i="55"/>
  <c r="CP97" i="55"/>
  <c r="CL97" i="55"/>
  <c r="CT96" i="55"/>
  <c r="CP96" i="55"/>
  <c r="CL96" i="55"/>
  <c r="CT95" i="55"/>
  <c r="CP95" i="55"/>
  <c r="CL95" i="55"/>
  <c r="CT94" i="55"/>
  <c r="CP94" i="55"/>
  <c r="CL94" i="55"/>
  <c r="CT93" i="55"/>
  <c r="CP93" i="55"/>
  <c r="CL93" i="55"/>
  <c r="CT92" i="55"/>
  <c r="CP92" i="55"/>
  <c r="CL92" i="55"/>
  <c r="CT91" i="55"/>
  <c r="CP91" i="55"/>
  <c r="CL91" i="55"/>
  <c r="CT90" i="55"/>
  <c r="CP90" i="55"/>
  <c r="CL90" i="55"/>
  <c r="CT89" i="55"/>
  <c r="CP89" i="55"/>
  <c r="CL89" i="55"/>
  <c r="CT88" i="55"/>
  <c r="CP88" i="55"/>
  <c r="CL88" i="55"/>
  <c r="CT87" i="55"/>
  <c r="CP87" i="55"/>
  <c r="CL87" i="55"/>
  <c r="CT86" i="55"/>
  <c r="CP86" i="55"/>
  <c r="CL86" i="55"/>
  <c r="CT85" i="55"/>
  <c r="CP85" i="55"/>
  <c r="CL85" i="55"/>
  <c r="CT84" i="55"/>
  <c r="CP84" i="55"/>
  <c r="CL84" i="55"/>
  <c r="CT83" i="55"/>
  <c r="CP83" i="55"/>
  <c r="CL83" i="55"/>
  <c r="CT82" i="55"/>
  <c r="CP82" i="55"/>
  <c r="CL82" i="55"/>
  <c r="CT81" i="55"/>
  <c r="CP81" i="55"/>
  <c r="CL81" i="55"/>
  <c r="CT80" i="55"/>
  <c r="CP80" i="55"/>
  <c r="CL80" i="55"/>
  <c r="CT79" i="55"/>
  <c r="CP79" i="55"/>
  <c r="CL79" i="55"/>
  <c r="CT78" i="55"/>
  <c r="CP78" i="55"/>
  <c r="CL78" i="55"/>
  <c r="CT77" i="55"/>
  <c r="CP77" i="55"/>
  <c r="CL77" i="55"/>
  <c r="CT76" i="55"/>
  <c r="CP76" i="55"/>
  <c r="CL76" i="55"/>
  <c r="CT75" i="55"/>
  <c r="CP75" i="55"/>
  <c r="CL75" i="55"/>
  <c r="CT74" i="55"/>
  <c r="CP74" i="55"/>
  <c r="CL74" i="55"/>
  <c r="CT73" i="55"/>
  <c r="CP73" i="55"/>
  <c r="CL73" i="55"/>
  <c r="CT72" i="55"/>
  <c r="CS128" i="55"/>
  <c r="CK128" i="55"/>
  <c r="CO127" i="55"/>
  <c r="CS126" i="55"/>
  <c r="CK126" i="55"/>
  <c r="CO125" i="55"/>
  <c r="CS124" i="55"/>
  <c r="CK124" i="55"/>
  <c r="CO123" i="55"/>
  <c r="CS122" i="55"/>
  <c r="CK122" i="55"/>
  <c r="CO121" i="55"/>
  <c r="CS120" i="55"/>
  <c r="CK120" i="55"/>
  <c r="CO119" i="55"/>
  <c r="CS118" i="55"/>
  <c r="CK118" i="55"/>
  <c r="CO117" i="55"/>
  <c r="CS116" i="55"/>
  <c r="CK116" i="55"/>
  <c r="CO115" i="55"/>
  <c r="CS114" i="55"/>
  <c r="CK114" i="55"/>
  <c r="CO113" i="55"/>
  <c r="CS112" i="55"/>
  <c r="CK112" i="55"/>
  <c r="CO111" i="55"/>
  <c r="CS110" i="55"/>
  <c r="CK110" i="55"/>
  <c r="CO109" i="55"/>
  <c r="CS108" i="55"/>
  <c r="CK108" i="55"/>
  <c r="CO107" i="55"/>
  <c r="CS106" i="55"/>
  <c r="CK106" i="55"/>
  <c r="CO105" i="55"/>
  <c r="CS104" i="55"/>
  <c r="CK104" i="55"/>
  <c r="CO103" i="55"/>
  <c r="CS102" i="55"/>
  <c r="CK102" i="55"/>
  <c r="CO101" i="55"/>
  <c r="CS100" i="55"/>
  <c r="CK100" i="55"/>
  <c r="CO99" i="55"/>
  <c r="CS98" i="55"/>
  <c r="CK98" i="55"/>
  <c r="CO97" i="55"/>
  <c r="CS96" i="55"/>
  <c r="CK96" i="55"/>
  <c r="CO95" i="55"/>
  <c r="CS94" i="55"/>
  <c r="CK94" i="55"/>
  <c r="CO93" i="55"/>
  <c r="CS92" i="55"/>
  <c r="CK92" i="55"/>
  <c r="CO91" i="55"/>
  <c r="CS90" i="55"/>
  <c r="CK90" i="55"/>
  <c r="CO89" i="55"/>
  <c r="CS88" i="55"/>
  <c r="CK88" i="55"/>
  <c r="CO87" i="55"/>
  <c r="CS86" i="55"/>
  <c r="CK86" i="55"/>
  <c r="CO85" i="55"/>
  <c r="CS84" i="55"/>
  <c r="CK84" i="55"/>
  <c r="CO83" i="55"/>
  <c r="CS82" i="55"/>
  <c r="CK82" i="55"/>
  <c r="CO81" i="55"/>
  <c r="CS80" i="55"/>
  <c r="CK80" i="55"/>
  <c r="CO79" i="55"/>
  <c r="CS78" i="55"/>
  <c r="CK78" i="55"/>
  <c r="CO77" i="55"/>
  <c r="CS76" i="55"/>
  <c r="CK76" i="55"/>
  <c r="CO75" i="55"/>
  <c r="CS74" i="55"/>
  <c r="CK74" i="55"/>
  <c r="CO73" i="55"/>
  <c r="CS72" i="55"/>
  <c r="CN72" i="55"/>
  <c r="CJ72" i="55"/>
  <c r="CR71" i="55"/>
  <c r="CN71" i="55"/>
  <c r="CJ71" i="55"/>
  <c r="CR70" i="55"/>
  <c r="CN70" i="55"/>
  <c r="CJ70" i="55"/>
  <c r="CR69" i="55"/>
  <c r="CN69" i="55"/>
  <c r="CJ69" i="55"/>
  <c r="CR68" i="55"/>
  <c r="CN68" i="55"/>
  <c r="CJ68" i="55"/>
  <c r="CR67" i="55"/>
  <c r="CN67" i="55"/>
  <c r="CJ67" i="55"/>
  <c r="CR66" i="55"/>
  <c r="CN66" i="55"/>
  <c r="CJ66" i="55"/>
  <c r="CR65" i="55"/>
  <c r="CN65" i="55"/>
  <c r="CJ65" i="55"/>
  <c r="CR64" i="55"/>
  <c r="CN64" i="55"/>
  <c r="CJ64" i="55"/>
  <c r="CR63" i="55"/>
  <c r="CN63" i="55"/>
  <c r="CJ63" i="55"/>
  <c r="CR62" i="55"/>
  <c r="CN62" i="55"/>
  <c r="CJ62" i="55"/>
  <c r="CR61" i="55"/>
  <c r="CN61" i="55"/>
  <c r="CJ61" i="55"/>
  <c r="CR60" i="55"/>
  <c r="CN60" i="55"/>
  <c r="CJ60" i="55"/>
  <c r="CR59" i="55"/>
  <c r="CN59" i="55"/>
  <c r="CJ59" i="55"/>
  <c r="CR58" i="55"/>
  <c r="CN58" i="55"/>
  <c r="CJ58" i="55"/>
  <c r="CR57" i="55"/>
  <c r="CN57" i="55"/>
  <c r="CJ57" i="55"/>
  <c r="CR56" i="55"/>
  <c r="CN56" i="55"/>
  <c r="CJ56" i="55"/>
  <c r="CR55" i="55"/>
  <c r="CN55" i="55"/>
  <c r="CJ55" i="55"/>
  <c r="CR54" i="55"/>
  <c r="CN54" i="55"/>
  <c r="CJ54" i="55"/>
  <c r="CR53" i="55"/>
  <c r="CN53" i="55"/>
  <c r="CJ53" i="55"/>
  <c r="CR52" i="55"/>
  <c r="CN52" i="55"/>
  <c r="CJ52" i="55"/>
  <c r="CR51" i="55"/>
  <c r="CN51" i="55"/>
  <c r="CJ51" i="55"/>
  <c r="CR50" i="55"/>
  <c r="CN50" i="55"/>
  <c r="CJ50" i="55"/>
  <c r="CR49" i="55"/>
  <c r="CN49" i="55"/>
  <c r="CJ49" i="55"/>
  <c r="CR48" i="55"/>
  <c r="CN48" i="55"/>
  <c r="CJ48" i="55"/>
  <c r="CR47" i="55"/>
  <c r="CN47" i="55"/>
  <c r="CJ47" i="55"/>
  <c r="CR46" i="55"/>
  <c r="CN46" i="55"/>
  <c r="CJ46" i="55"/>
  <c r="CR45" i="55"/>
  <c r="CN45" i="55"/>
  <c r="CJ45" i="55"/>
  <c r="CR44" i="55"/>
  <c r="CN44" i="55"/>
  <c r="CJ44" i="55"/>
  <c r="CR128" i="55"/>
  <c r="CJ128" i="55"/>
  <c r="CN127" i="55"/>
  <c r="CR126" i="55"/>
  <c r="CJ126" i="55"/>
  <c r="CN125" i="55"/>
  <c r="CR124" i="55"/>
  <c r="CJ124" i="55"/>
  <c r="CN123" i="55"/>
  <c r="CR122" i="55"/>
  <c r="CJ122" i="55"/>
  <c r="CN121" i="55"/>
  <c r="CR120" i="55"/>
  <c r="CJ120" i="55"/>
  <c r="CN119" i="55"/>
  <c r="CR118" i="55"/>
  <c r="CJ118" i="55"/>
  <c r="CN117" i="55"/>
  <c r="CR116" i="55"/>
  <c r="CJ116" i="55"/>
  <c r="CN115" i="55"/>
  <c r="CR114" i="55"/>
  <c r="CJ114" i="55"/>
  <c r="CN113" i="55"/>
  <c r="CR112" i="55"/>
  <c r="CJ112" i="55"/>
  <c r="CN111" i="55"/>
  <c r="CR110" i="55"/>
  <c r="CJ110" i="55"/>
  <c r="CN109" i="55"/>
  <c r="CR108" i="55"/>
  <c r="CJ108" i="55"/>
  <c r="CN107" i="55"/>
  <c r="CR106" i="55"/>
  <c r="CJ106" i="55"/>
  <c r="CN105" i="55"/>
  <c r="CR104" i="55"/>
  <c r="CJ104" i="55"/>
  <c r="CN103" i="55"/>
  <c r="CR102" i="55"/>
  <c r="CJ102" i="55"/>
  <c r="CN101" i="55"/>
  <c r="CR100" i="55"/>
  <c r="CJ100" i="55"/>
  <c r="CN99" i="55"/>
  <c r="CR98" i="55"/>
  <c r="CJ98" i="55"/>
  <c r="CN97" i="55"/>
  <c r="CR96" i="55"/>
  <c r="CJ96" i="55"/>
  <c r="CN95" i="55"/>
  <c r="CR94" i="55"/>
  <c r="CJ94" i="55"/>
  <c r="CN93" i="55"/>
  <c r="CR92" i="55"/>
  <c r="CJ92" i="55"/>
  <c r="CN91" i="55"/>
  <c r="CR90" i="55"/>
  <c r="CJ90" i="55"/>
  <c r="CN89" i="55"/>
  <c r="CR88" i="55"/>
  <c r="CJ88" i="55"/>
  <c r="CN87" i="55"/>
  <c r="CR86" i="55"/>
  <c r="CJ86" i="55"/>
  <c r="CN85" i="55"/>
  <c r="CR84" i="55"/>
  <c r="CJ84" i="55"/>
  <c r="CN83" i="55"/>
  <c r="CR82" i="55"/>
  <c r="CJ82" i="55"/>
  <c r="CN81" i="55"/>
  <c r="CR80" i="55"/>
  <c r="CJ80" i="55"/>
  <c r="CN79" i="55"/>
  <c r="CR78" i="55"/>
  <c r="CJ78" i="55"/>
  <c r="CN77" i="55"/>
  <c r="CR76" i="55"/>
  <c r="CJ76" i="55"/>
  <c r="CN75" i="55"/>
  <c r="CR74" i="55"/>
  <c r="CJ74" i="55"/>
  <c r="CN73" i="55"/>
  <c r="CR72" i="55"/>
  <c r="CM72" i="55"/>
  <c r="CI72" i="55"/>
  <c r="CQ71" i="55"/>
  <c r="CM71" i="55"/>
  <c r="CI71" i="55"/>
  <c r="CQ70" i="55"/>
  <c r="CM70" i="55"/>
  <c r="CI70" i="55"/>
  <c r="CQ69" i="55"/>
  <c r="CM69" i="55"/>
  <c r="CI69" i="55"/>
  <c r="CQ68" i="55"/>
  <c r="CM68" i="55"/>
  <c r="CI68" i="55"/>
  <c r="CQ67" i="55"/>
  <c r="CM67" i="55"/>
  <c r="CI67" i="55"/>
  <c r="CQ66" i="55"/>
  <c r="CM66" i="55"/>
  <c r="CI66" i="55"/>
  <c r="CQ65" i="55"/>
  <c r="CM65" i="55"/>
  <c r="CI65" i="55"/>
  <c r="CQ64" i="55"/>
  <c r="CM64" i="55"/>
  <c r="CI64" i="55"/>
  <c r="CQ63" i="55"/>
  <c r="CM63" i="55"/>
  <c r="CI63" i="55"/>
  <c r="CQ62" i="55"/>
  <c r="CM62" i="55"/>
  <c r="CI62" i="55"/>
  <c r="CQ61" i="55"/>
  <c r="CM61" i="55"/>
  <c r="CI61" i="55"/>
  <c r="CQ60" i="55"/>
  <c r="CM60" i="55"/>
  <c r="CI60" i="55"/>
  <c r="CQ59" i="55"/>
  <c r="CM59" i="55"/>
  <c r="CI59" i="55"/>
  <c r="CQ58" i="55"/>
  <c r="CM58" i="55"/>
  <c r="CI58" i="55"/>
  <c r="CQ57" i="55"/>
  <c r="CM57" i="55"/>
  <c r="CI57" i="55"/>
  <c r="CQ56" i="55"/>
  <c r="CM56" i="55"/>
  <c r="CI56" i="55"/>
  <c r="CQ55" i="55"/>
  <c r="CM55" i="55"/>
  <c r="CI55" i="55"/>
  <c r="CQ54" i="55"/>
  <c r="CM54" i="55"/>
  <c r="CI54" i="55"/>
  <c r="CQ53" i="55"/>
  <c r="CM53" i="55"/>
  <c r="CI53" i="55"/>
  <c r="CQ52" i="55"/>
  <c r="CM52" i="55"/>
  <c r="CI52" i="55"/>
  <c r="CQ51" i="55"/>
  <c r="CM51" i="55"/>
  <c r="CI51" i="55"/>
  <c r="CQ50" i="55"/>
  <c r="CM50" i="55"/>
  <c r="CI50" i="55"/>
  <c r="CQ49" i="55"/>
  <c r="CM49" i="55"/>
  <c r="CI49" i="55"/>
  <c r="CQ48" i="55"/>
  <c r="CM48" i="55"/>
  <c r="CI48" i="55"/>
  <c r="CQ47" i="55"/>
  <c r="CM47" i="55"/>
  <c r="CI47" i="55"/>
  <c r="CQ46" i="55"/>
  <c r="CM46" i="55"/>
  <c r="CI46" i="55"/>
  <c r="CQ45" i="55"/>
  <c r="CM45" i="55"/>
  <c r="CI45" i="55"/>
  <c r="CQ44" i="55"/>
  <c r="CM44" i="55"/>
  <c r="CO128" i="55"/>
  <c r="CK127" i="55"/>
  <c r="CS125" i="55"/>
  <c r="CO124" i="55"/>
  <c r="CK123" i="55"/>
  <c r="CS121" i="55"/>
  <c r="CO120" i="55"/>
  <c r="CK119" i="55"/>
  <c r="CS117" i="55"/>
  <c r="CO116" i="55"/>
  <c r="CK115" i="55"/>
  <c r="CS113" i="55"/>
  <c r="CO112" i="55"/>
  <c r="CK111" i="55"/>
  <c r="CS109" i="55"/>
  <c r="CO108" i="55"/>
  <c r="CK107" i="55"/>
  <c r="CS105" i="55"/>
  <c r="CO104" i="55"/>
  <c r="CK103" i="55"/>
  <c r="CS101" i="55"/>
  <c r="CO100" i="55"/>
  <c r="CK99" i="55"/>
  <c r="CS97" i="55"/>
  <c r="CO96" i="55"/>
  <c r="CK95" i="55"/>
  <c r="CS93" i="55"/>
  <c r="CO92" i="55"/>
  <c r="CK91" i="55"/>
  <c r="CS89" i="55"/>
  <c r="CO88" i="55"/>
  <c r="CK87" i="55"/>
  <c r="CS85" i="55"/>
  <c r="CO84" i="55"/>
  <c r="CK83" i="55"/>
  <c r="CS81" i="55"/>
  <c r="CO80" i="55"/>
  <c r="CK79" i="55"/>
  <c r="CS77" i="55"/>
  <c r="CO76" i="55"/>
  <c r="CK75" i="55"/>
  <c r="CS73" i="55"/>
  <c r="CP72" i="55"/>
  <c r="CT71" i="55"/>
  <c r="CL71" i="55"/>
  <c r="CP70" i="55"/>
  <c r="CT69" i="55"/>
  <c r="CL69" i="55"/>
  <c r="CP68" i="55"/>
  <c r="CT67" i="55"/>
  <c r="CL67" i="55"/>
  <c r="CP66" i="55"/>
  <c r="CT65" i="55"/>
  <c r="CL65" i="55"/>
  <c r="CP64" i="55"/>
  <c r="CT63" i="55"/>
  <c r="CL63" i="55"/>
  <c r="CP62" i="55"/>
  <c r="CT61" i="55"/>
  <c r="CL61" i="55"/>
  <c r="CP60" i="55"/>
  <c r="CT59" i="55"/>
  <c r="CL59" i="55"/>
  <c r="CP58" i="55"/>
  <c r="CT57" i="55"/>
  <c r="CL57" i="55"/>
  <c r="CP56" i="55"/>
  <c r="CT55" i="55"/>
  <c r="CL55" i="55"/>
  <c r="CP54" i="55"/>
  <c r="CT53" i="55"/>
  <c r="CL53" i="55"/>
  <c r="CP52" i="55"/>
  <c r="CT51" i="55"/>
  <c r="CL51" i="55"/>
  <c r="CP50" i="55"/>
  <c r="CT49" i="55"/>
  <c r="CL49" i="55"/>
  <c r="CP48" i="55"/>
  <c r="CT47" i="55"/>
  <c r="CL47" i="55"/>
  <c r="CP46" i="55"/>
  <c r="CT45" i="55"/>
  <c r="CL45" i="55"/>
  <c r="CP44" i="55"/>
  <c r="CI44" i="55"/>
  <c r="CQ43" i="55"/>
  <c r="CM43" i="55"/>
  <c r="CI43" i="55"/>
  <c r="CQ42" i="55"/>
  <c r="CM42" i="55"/>
  <c r="CI42" i="55"/>
  <c r="CQ41" i="55"/>
  <c r="CM41" i="55"/>
  <c r="CI41" i="55"/>
  <c r="CQ40" i="55"/>
  <c r="CM40" i="55"/>
  <c r="CI40" i="55"/>
  <c r="CQ39" i="55"/>
  <c r="CM39" i="55"/>
  <c r="CI39" i="55"/>
  <c r="CQ38" i="55"/>
  <c r="CM38" i="55"/>
  <c r="CI38" i="55"/>
  <c r="CQ37" i="55"/>
  <c r="CM37" i="55"/>
  <c r="CI37" i="55"/>
  <c r="CQ36" i="55"/>
  <c r="CM36" i="55"/>
  <c r="CI36" i="55"/>
  <c r="CQ35" i="55"/>
  <c r="CM35" i="55"/>
  <c r="CI35" i="55"/>
  <c r="CQ34" i="55"/>
  <c r="CM34" i="55"/>
  <c r="CI34" i="55"/>
  <c r="CQ33" i="55"/>
  <c r="CM33" i="55"/>
  <c r="CI33" i="55"/>
  <c r="CQ32" i="55"/>
  <c r="CM32" i="55"/>
  <c r="CI32" i="55"/>
  <c r="CQ31" i="55"/>
  <c r="CM31" i="55"/>
  <c r="CI31" i="55"/>
  <c r="CQ30" i="55"/>
  <c r="CM30" i="55"/>
  <c r="CI30" i="55"/>
  <c r="CQ29" i="55"/>
  <c r="CM29" i="55"/>
  <c r="CI29" i="55"/>
  <c r="CQ28" i="55"/>
  <c r="CM28" i="55"/>
  <c r="CI28" i="55"/>
  <c r="CQ27" i="55"/>
  <c r="CM27" i="55"/>
  <c r="CI27" i="55"/>
  <c r="CQ26" i="55"/>
  <c r="CM26" i="55"/>
  <c r="CI26" i="55"/>
  <c r="CQ25" i="55"/>
  <c r="CM25" i="55"/>
  <c r="CI25" i="55"/>
  <c r="CQ24" i="55"/>
  <c r="CM24" i="55"/>
  <c r="CI24" i="55"/>
  <c r="CQ23" i="55"/>
  <c r="CM23" i="55"/>
  <c r="CI23" i="55"/>
  <c r="CQ22" i="55"/>
  <c r="CM22" i="55"/>
  <c r="CI22" i="55"/>
  <c r="CQ21" i="55"/>
  <c r="CM21" i="55"/>
  <c r="CI21" i="55"/>
  <c r="CQ20" i="55"/>
  <c r="CM20" i="55"/>
  <c r="CI20" i="55"/>
  <c r="CQ19" i="55"/>
  <c r="CM19" i="55"/>
  <c r="CI19" i="55"/>
  <c r="CQ18" i="55"/>
  <c r="CM18" i="55"/>
  <c r="CI18" i="55"/>
  <c r="CQ17" i="55"/>
  <c r="CM17" i="55"/>
  <c r="CI17" i="55"/>
  <c r="CQ16" i="55"/>
  <c r="CM16" i="55"/>
  <c r="CI16" i="55"/>
  <c r="CQ15" i="55"/>
  <c r="CM15" i="55"/>
  <c r="CI15" i="55"/>
  <c r="CQ14" i="55"/>
  <c r="CM14" i="55"/>
  <c r="CI14" i="55"/>
  <c r="CQ13" i="55"/>
  <c r="CM13" i="55"/>
  <c r="CI13" i="55"/>
  <c r="CQ12" i="55"/>
  <c r="CM12" i="55"/>
  <c r="CI12" i="55"/>
  <c r="CQ11" i="55"/>
  <c r="CM11" i="55"/>
  <c r="CI11" i="55"/>
  <c r="CQ10" i="55"/>
  <c r="CM10" i="55"/>
  <c r="CI10" i="55"/>
  <c r="CQ9" i="55"/>
  <c r="CM9" i="55"/>
  <c r="CI9" i="55"/>
  <c r="CQ8" i="55"/>
  <c r="CM8" i="55"/>
  <c r="CI8" i="55"/>
  <c r="CQ7" i="55"/>
  <c r="CM7" i="55"/>
  <c r="CI7" i="55"/>
  <c r="CQ3" i="55"/>
  <c r="CM3" i="55"/>
  <c r="CI3" i="55"/>
  <c r="CO126" i="55"/>
  <c r="CS111" i="55"/>
  <c r="CS107" i="55"/>
  <c r="CO106" i="55"/>
  <c r="CO102" i="55"/>
  <c r="CO98" i="55"/>
  <c r="CO94" i="55"/>
  <c r="CK93" i="55"/>
  <c r="CK89" i="55"/>
  <c r="CO86" i="55"/>
  <c r="CO82" i="55"/>
  <c r="CS79" i="55"/>
  <c r="CK77" i="55"/>
  <c r="CK73" i="55"/>
  <c r="CL72" i="55"/>
  <c r="CL70" i="55"/>
  <c r="CT68" i="55"/>
  <c r="CT66" i="55"/>
  <c r="CP65" i="55"/>
  <c r="CL64" i="55"/>
  <c r="CT62" i="55"/>
  <c r="CP59" i="55"/>
  <c r="CP57" i="55"/>
  <c r="CL56" i="55"/>
  <c r="CL54" i="55"/>
  <c r="CL52" i="55"/>
  <c r="CT50" i="55"/>
  <c r="CT48" i="55"/>
  <c r="CT46" i="55"/>
  <c r="CP45" i="55"/>
  <c r="CS43" i="55"/>
  <c r="CS42" i="55"/>
  <c r="CK42" i="55"/>
  <c r="CK41" i="55"/>
  <c r="CO40" i="55"/>
  <c r="CS39" i="55"/>
  <c r="CK39" i="55"/>
  <c r="CO38" i="55"/>
  <c r="CO37" i="55"/>
  <c r="CS36" i="55"/>
  <c r="CS35" i="55"/>
  <c r="CK35" i="55"/>
  <c r="CK34" i="55"/>
  <c r="CK33" i="55"/>
  <c r="CS32" i="55"/>
  <c r="CS31" i="55"/>
  <c r="CS30" i="55"/>
  <c r="CS29" i="55"/>
  <c r="CS28" i="55"/>
  <c r="CK28" i="55"/>
  <c r="CK27" i="55"/>
  <c r="CK26" i="55"/>
  <c r="CO25" i="55"/>
  <c r="CO24" i="55"/>
  <c r="CS23" i="55"/>
  <c r="CS22" i="55"/>
  <c r="CK22" i="55"/>
  <c r="CK21" i="55"/>
  <c r="CK20" i="55"/>
  <c r="CK19" i="55"/>
  <c r="CO18" i="55"/>
  <c r="CS17" i="55"/>
  <c r="CS16" i="55"/>
  <c r="CK16" i="55"/>
  <c r="CK15" i="55"/>
  <c r="CO14" i="55"/>
  <c r="CO13" i="55"/>
  <c r="CO12" i="55"/>
  <c r="CO11" i="55"/>
  <c r="CS10" i="55"/>
  <c r="CS9" i="55"/>
  <c r="CS8" i="55"/>
  <c r="CO7" i="55"/>
  <c r="CK7" i="55"/>
  <c r="CS3" i="55"/>
  <c r="CR127" i="55"/>
  <c r="CN122" i="55"/>
  <c r="CR119" i="55"/>
  <c r="CR115" i="55"/>
  <c r="CJ113" i="55"/>
  <c r="CN110" i="55"/>
  <c r="CN106" i="55"/>
  <c r="CN102" i="55"/>
  <c r="CN98" i="55"/>
  <c r="CN94" i="55"/>
  <c r="CN90" i="55"/>
  <c r="CN86" i="55"/>
  <c r="CR83" i="55"/>
  <c r="CR79" i="55"/>
  <c r="CR75" i="55"/>
  <c r="CO71" i="55"/>
  <c r="CK70" i="55"/>
  <c r="CK68" i="55"/>
  <c r="CK66" i="55"/>
  <c r="CO63" i="55"/>
  <c r="CO61" i="55"/>
  <c r="CO59" i="55"/>
  <c r="CO57" i="55"/>
  <c r="CO55" i="55"/>
  <c r="CO53" i="55"/>
  <c r="CK52" i="55"/>
  <c r="CK50" i="55"/>
  <c r="CK48" i="55"/>
  <c r="CN128" i="55"/>
  <c r="CJ127" i="55"/>
  <c r="CR125" i="55"/>
  <c r="CN124" i="55"/>
  <c r="CJ123" i="55"/>
  <c r="CR121" i="55"/>
  <c r="CN120" i="55"/>
  <c r="CJ119" i="55"/>
  <c r="CR117" i="55"/>
  <c r="CN116" i="55"/>
  <c r="CJ115" i="55"/>
  <c r="CR113" i="55"/>
  <c r="CN112" i="55"/>
  <c r="CJ111" i="55"/>
  <c r="CR109" i="55"/>
  <c r="CN108" i="55"/>
  <c r="CJ107" i="55"/>
  <c r="CR105" i="55"/>
  <c r="CN104" i="55"/>
  <c r="CJ103" i="55"/>
  <c r="CR101" i="55"/>
  <c r="CN100" i="55"/>
  <c r="CJ99" i="55"/>
  <c r="CR97" i="55"/>
  <c r="CN96" i="55"/>
  <c r="CJ95" i="55"/>
  <c r="CR93" i="55"/>
  <c r="CN92" i="55"/>
  <c r="CJ91" i="55"/>
  <c r="CR89" i="55"/>
  <c r="CN88" i="55"/>
  <c r="CJ87" i="55"/>
  <c r="CR85" i="55"/>
  <c r="CN84" i="55"/>
  <c r="CJ83" i="55"/>
  <c r="CR81" i="55"/>
  <c r="CN80" i="55"/>
  <c r="CJ79" i="55"/>
  <c r="CR77" i="55"/>
  <c r="CN76" i="55"/>
  <c r="CJ75" i="55"/>
  <c r="CR73" i="55"/>
  <c r="CO72" i="55"/>
  <c r="CS71" i="55"/>
  <c r="CK71" i="55"/>
  <c r="CO70" i="55"/>
  <c r="CS69" i="55"/>
  <c r="CK69" i="55"/>
  <c r="CO68" i="55"/>
  <c r="CS67" i="55"/>
  <c r="CK67" i="55"/>
  <c r="CO66" i="55"/>
  <c r="CS65" i="55"/>
  <c r="CK65" i="55"/>
  <c r="CO64" i="55"/>
  <c r="CS63" i="55"/>
  <c r="CK63" i="55"/>
  <c r="CO62" i="55"/>
  <c r="CS61" i="55"/>
  <c r="CK61" i="55"/>
  <c r="CO60" i="55"/>
  <c r="CS59" i="55"/>
  <c r="CK59" i="55"/>
  <c r="CO58" i="55"/>
  <c r="CS57" i="55"/>
  <c r="CK57" i="55"/>
  <c r="CO56" i="55"/>
  <c r="CS55" i="55"/>
  <c r="CK55" i="55"/>
  <c r="CO54" i="55"/>
  <c r="CS53" i="55"/>
  <c r="CK53" i="55"/>
  <c r="CO52" i="55"/>
  <c r="CS51" i="55"/>
  <c r="CK51" i="55"/>
  <c r="CO50" i="55"/>
  <c r="CS49" i="55"/>
  <c r="CK49" i="55"/>
  <c r="CO48" i="55"/>
  <c r="CS47" i="55"/>
  <c r="CK47" i="55"/>
  <c r="CO46" i="55"/>
  <c r="CS45" i="55"/>
  <c r="CK45" i="55"/>
  <c r="CO44" i="55"/>
  <c r="CT43" i="55"/>
  <c r="CP43" i="55"/>
  <c r="CL43" i="55"/>
  <c r="CT42" i="55"/>
  <c r="CP42" i="55"/>
  <c r="CL42" i="55"/>
  <c r="CT41" i="55"/>
  <c r="CP41" i="55"/>
  <c r="CL41" i="55"/>
  <c r="CT40" i="55"/>
  <c r="CP40" i="55"/>
  <c r="CL40" i="55"/>
  <c r="CT39" i="55"/>
  <c r="CP39" i="55"/>
  <c r="CL39" i="55"/>
  <c r="CT38" i="55"/>
  <c r="CP38" i="55"/>
  <c r="CL38" i="55"/>
  <c r="CT37" i="55"/>
  <c r="CP37" i="55"/>
  <c r="CL37" i="55"/>
  <c r="CT36" i="55"/>
  <c r="CP36" i="55"/>
  <c r="CL36" i="55"/>
  <c r="CT35" i="55"/>
  <c r="CP35" i="55"/>
  <c r="CL35" i="55"/>
  <c r="CT34" i="55"/>
  <c r="CP34" i="55"/>
  <c r="CL34" i="55"/>
  <c r="CT33" i="55"/>
  <c r="CP33" i="55"/>
  <c r="CL33" i="55"/>
  <c r="CT32" i="55"/>
  <c r="CP32" i="55"/>
  <c r="CL32" i="55"/>
  <c r="CT31" i="55"/>
  <c r="CP31" i="55"/>
  <c r="CL31" i="55"/>
  <c r="CT30" i="55"/>
  <c r="CP30" i="55"/>
  <c r="CL30" i="55"/>
  <c r="CT29" i="55"/>
  <c r="CP29" i="55"/>
  <c r="CL29" i="55"/>
  <c r="CT28" i="55"/>
  <c r="CP28" i="55"/>
  <c r="CL28" i="55"/>
  <c r="CT27" i="55"/>
  <c r="CP27" i="55"/>
  <c r="CL27" i="55"/>
  <c r="CT26" i="55"/>
  <c r="CP26" i="55"/>
  <c r="CL26" i="55"/>
  <c r="CT25" i="55"/>
  <c r="CP25" i="55"/>
  <c r="CL25" i="55"/>
  <c r="CT24" i="55"/>
  <c r="CP24" i="55"/>
  <c r="CL24" i="55"/>
  <c r="CT23" i="55"/>
  <c r="CP23" i="55"/>
  <c r="CL23" i="55"/>
  <c r="CT22" i="55"/>
  <c r="CP22" i="55"/>
  <c r="CL22" i="55"/>
  <c r="CT21" i="55"/>
  <c r="CP21" i="55"/>
  <c r="CL21" i="55"/>
  <c r="CT20" i="55"/>
  <c r="CP20" i="55"/>
  <c r="CL20" i="55"/>
  <c r="CT19" i="55"/>
  <c r="CP19" i="55"/>
  <c r="CL19" i="55"/>
  <c r="CT18" i="55"/>
  <c r="CP18" i="55"/>
  <c r="CL18" i="55"/>
  <c r="CT17" i="55"/>
  <c r="CP17" i="55"/>
  <c r="CL17" i="55"/>
  <c r="CT16" i="55"/>
  <c r="CP16" i="55"/>
  <c r="CL16" i="55"/>
  <c r="CT15" i="55"/>
  <c r="CP15" i="55"/>
  <c r="CL15" i="55"/>
  <c r="CT14" i="55"/>
  <c r="CP14" i="55"/>
  <c r="CL14" i="55"/>
  <c r="CT13" i="55"/>
  <c r="CP13" i="55"/>
  <c r="CL13" i="55"/>
  <c r="CT12" i="55"/>
  <c r="CP12" i="55"/>
  <c r="CL12" i="55"/>
  <c r="CT11" i="55"/>
  <c r="CP11" i="55"/>
  <c r="CL11" i="55"/>
  <c r="CT10" i="55"/>
  <c r="CP10" i="55"/>
  <c r="CL10" i="55"/>
  <c r="CT9" i="55"/>
  <c r="CP9" i="55"/>
  <c r="CL9" i="55"/>
  <c r="CT8" i="55"/>
  <c r="CP8" i="55"/>
  <c r="CL8" i="55"/>
  <c r="CT7" i="55"/>
  <c r="CP7" i="55"/>
  <c r="CL7" i="55"/>
  <c r="CT3" i="55"/>
  <c r="CP3" i="55"/>
  <c r="CL3" i="55"/>
  <c r="CS127" i="55"/>
  <c r="CK113" i="55"/>
  <c r="CK109" i="55"/>
  <c r="CK105" i="55"/>
  <c r="CK101" i="55"/>
  <c r="CS99" i="55"/>
  <c r="CS95" i="55"/>
  <c r="CS91" i="55"/>
  <c r="CS87" i="55"/>
  <c r="CK85" i="55"/>
  <c r="CK81" i="55"/>
  <c r="CO78" i="55"/>
  <c r="CO74" i="55"/>
  <c r="CP71" i="55"/>
  <c r="CP69" i="55"/>
  <c r="CL68" i="55"/>
  <c r="CL66" i="55"/>
  <c r="CT64" i="55"/>
  <c r="CP61" i="55"/>
  <c r="CL60" i="55"/>
  <c r="CT58" i="55"/>
  <c r="CT56" i="55"/>
  <c r="CT54" i="55"/>
  <c r="CP53" i="55"/>
  <c r="CP51" i="55"/>
  <c r="CP49" i="55"/>
  <c r="CL48" i="55"/>
  <c r="CL46" i="55"/>
  <c r="CL44" i="55"/>
  <c r="CO43" i="55"/>
  <c r="CO42" i="55"/>
  <c r="CO41" i="55"/>
  <c r="CK40" i="55"/>
  <c r="CS38" i="55"/>
  <c r="CK38" i="55"/>
  <c r="CK37" i="55"/>
  <c r="CK36" i="55"/>
  <c r="CO35" i="55"/>
  <c r="CO34" i="55"/>
  <c r="CO33" i="55"/>
  <c r="CO32" i="55"/>
  <c r="CK31" i="55"/>
  <c r="CK30" i="55"/>
  <c r="CK29" i="55"/>
  <c r="CS27" i="55"/>
  <c r="CS26" i="55"/>
  <c r="CS25" i="55"/>
  <c r="CK25" i="55"/>
  <c r="CK24" i="55"/>
  <c r="CK23" i="55"/>
  <c r="CS21" i="55"/>
  <c r="CS20" i="55"/>
  <c r="CS19" i="55"/>
  <c r="CS18" i="55"/>
  <c r="CO17" i="55"/>
  <c r="CO16" i="55"/>
  <c r="CO15" i="55"/>
  <c r="CS14" i="55"/>
  <c r="CS13" i="55"/>
  <c r="CS12" i="55"/>
  <c r="CK12" i="55"/>
  <c r="CK11" i="55"/>
  <c r="CO10" i="55"/>
  <c r="CO9" i="55"/>
  <c r="CO8" i="55"/>
  <c r="CS7" i="55"/>
  <c r="CK3" i="55"/>
  <c r="CJ125" i="55"/>
  <c r="CR123" i="55"/>
  <c r="CJ121" i="55"/>
  <c r="CJ117" i="55"/>
  <c r="CR111" i="55"/>
  <c r="CR107" i="55"/>
  <c r="CR103" i="55"/>
  <c r="CR99" i="55"/>
  <c r="CR95" i="55"/>
  <c r="CR91" i="55"/>
  <c r="CR87" i="55"/>
  <c r="CJ81" i="55"/>
  <c r="CJ77" i="55"/>
  <c r="CJ73" i="55"/>
  <c r="CO69" i="55"/>
  <c r="CO67" i="55"/>
  <c r="CO65" i="55"/>
  <c r="CK64" i="55"/>
  <c r="CS62" i="55"/>
  <c r="CS60" i="55"/>
  <c r="CK58" i="55"/>
  <c r="CK56" i="55"/>
  <c r="CK54" i="55"/>
  <c r="CO51" i="55"/>
  <c r="CO49" i="55"/>
  <c r="CO47" i="55"/>
  <c r="CK125" i="55"/>
  <c r="CS123" i="55"/>
  <c r="CO122" i="55"/>
  <c r="CK121" i="55"/>
  <c r="CS119" i="55"/>
  <c r="CO118" i="55"/>
  <c r="CK117" i="55"/>
  <c r="CS115" i="55"/>
  <c r="CO114" i="55"/>
  <c r="CO110" i="55"/>
  <c r="CS103" i="55"/>
  <c r="CK97" i="55"/>
  <c r="CO90" i="55"/>
  <c r="CS83" i="55"/>
  <c r="CS75" i="55"/>
  <c r="CT70" i="55"/>
  <c r="CP67" i="55"/>
  <c r="CP63" i="55"/>
  <c r="CL62" i="55"/>
  <c r="CT60" i="55"/>
  <c r="CL58" i="55"/>
  <c r="CP55" i="55"/>
  <c r="CT52" i="55"/>
  <c r="CL50" i="55"/>
  <c r="CP47" i="55"/>
  <c r="CT44" i="55"/>
  <c r="CK43" i="55"/>
  <c r="CS41" i="55"/>
  <c r="CS40" i="55"/>
  <c r="CO39" i="55"/>
  <c r="CS37" i="55"/>
  <c r="CO36" i="55"/>
  <c r="CS34" i="55"/>
  <c r="CS33" i="55"/>
  <c r="CK32" i="55"/>
  <c r="CO31" i="55"/>
  <c r="CO30" i="55"/>
  <c r="CO29" i="55"/>
  <c r="CO28" i="55"/>
  <c r="CO27" i="55"/>
  <c r="CO26" i="55"/>
  <c r="CS24" i="55"/>
  <c r="CO23" i="55"/>
  <c r="CO22" i="55"/>
  <c r="CO21" i="55"/>
  <c r="CO20" i="55"/>
  <c r="CO19" i="55"/>
  <c r="CK18" i="55"/>
  <c r="CK17" i="55"/>
  <c r="CS15" i="55"/>
  <c r="CK14" i="55"/>
  <c r="CK13" i="55"/>
  <c r="CS11" i="55"/>
  <c r="CK10" i="55"/>
  <c r="CK9" i="55"/>
  <c r="CK8" i="55"/>
  <c r="CO3" i="55"/>
  <c r="CN126" i="55"/>
  <c r="CN118" i="55"/>
  <c r="CN114" i="55"/>
  <c r="CJ109" i="55"/>
  <c r="CJ105" i="55"/>
  <c r="CJ101" i="55"/>
  <c r="CJ97" i="55"/>
  <c r="CJ93" i="55"/>
  <c r="CJ89" i="55"/>
  <c r="CJ85" i="55"/>
  <c r="CN82" i="55"/>
  <c r="CN78" i="55"/>
  <c r="CN74" i="55"/>
  <c r="CK72" i="55"/>
  <c r="CS70" i="55"/>
  <c r="CS68" i="55"/>
  <c r="CS66" i="55"/>
  <c r="CS64" i="55"/>
  <c r="CK62" i="55"/>
  <c r="CK60" i="55"/>
  <c r="CS58" i="55"/>
  <c r="CS56" i="55"/>
  <c r="CS54" i="55"/>
  <c r="CS52" i="55"/>
  <c r="CS50" i="55"/>
  <c r="CS48" i="55"/>
  <c r="CS46" i="55"/>
  <c r="CK44" i="55"/>
  <c r="CR42" i="55"/>
  <c r="CN41" i="55"/>
  <c r="CJ40" i="55"/>
  <c r="CR38" i="55"/>
  <c r="CN37" i="55"/>
  <c r="CJ36" i="55"/>
  <c r="CR34" i="55"/>
  <c r="CN33" i="55"/>
  <c r="CJ32" i="55"/>
  <c r="CR30" i="55"/>
  <c r="CN29" i="55"/>
  <c r="CJ28" i="55"/>
  <c r="CR26" i="55"/>
  <c r="CN25" i="55"/>
  <c r="CJ24" i="55"/>
  <c r="CR22" i="55"/>
  <c r="CN21" i="55"/>
  <c r="CJ20" i="55"/>
  <c r="CR18" i="55"/>
  <c r="CN17" i="55"/>
  <c r="CJ16" i="55"/>
  <c r="CR14" i="55"/>
  <c r="CN13" i="55"/>
  <c r="CJ12" i="55"/>
  <c r="CR10" i="55"/>
  <c r="CN9" i="55"/>
  <c r="CJ8" i="55"/>
  <c r="CK46" i="55"/>
  <c r="CR43" i="55"/>
  <c r="CN42" i="55"/>
  <c r="CJ41" i="55"/>
  <c r="CR39" i="55"/>
  <c r="CN38" i="55"/>
  <c r="CJ37" i="55"/>
  <c r="CR35" i="55"/>
  <c r="CN34" i="55"/>
  <c r="CJ33" i="55"/>
  <c r="CR31" i="55"/>
  <c r="CN30" i="55"/>
  <c r="CJ29" i="55"/>
  <c r="CR27" i="55"/>
  <c r="CN26" i="55"/>
  <c r="CJ25" i="55"/>
  <c r="CR23" i="55"/>
  <c r="CN22" i="55"/>
  <c r="CJ21" i="55"/>
  <c r="CR19" i="55"/>
  <c r="CN18" i="55"/>
  <c r="CJ17" i="55"/>
  <c r="CR15" i="55"/>
  <c r="CN14" i="55"/>
  <c r="CJ13" i="55"/>
  <c r="CR11" i="55"/>
  <c r="CN10" i="55"/>
  <c r="CJ9" i="55"/>
  <c r="CR7" i="55"/>
  <c r="CR3" i="55"/>
  <c r="CJ43" i="55"/>
  <c r="CN40" i="55"/>
  <c r="CR37" i="55"/>
  <c r="CJ35" i="55"/>
  <c r="CN32" i="55"/>
  <c r="CR29" i="55"/>
  <c r="CJ27" i="55"/>
  <c r="CN24" i="55"/>
  <c r="CR21" i="55"/>
  <c r="CJ19" i="55"/>
  <c r="CN16" i="55"/>
  <c r="CR13" i="55"/>
  <c r="CJ11" i="55"/>
  <c r="CN8" i="55"/>
  <c r="CJ3" i="55"/>
  <c r="CO45" i="55"/>
  <c r="CN43" i="55"/>
  <c r="CJ42" i="55"/>
  <c r="CR40" i="55"/>
  <c r="CN39" i="55"/>
  <c r="CJ38" i="55"/>
  <c r="CR36" i="55"/>
  <c r="CN35" i="55"/>
  <c r="CJ34" i="55"/>
  <c r="CR32" i="55"/>
  <c r="CN31" i="55"/>
  <c r="CJ30" i="55"/>
  <c r="CR28" i="55"/>
  <c r="CN27" i="55"/>
  <c r="CJ26" i="55"/>
  <c r="CR24" i="55"/>
  <c r="CN23" i="55"/>
  <c r="CJ22" i="55"/>
  <c r="CR20" i="55"/>
  <c r="CN19" i="55"/>
  <c r="CJ18" i="55"/>
  <c r="CR16" i="55"/>
  <c r="CN15" i="55"/>
  <c r="CJ14" i="55"/>
  <c r="CR12" i="55"/>
  <c r="CN11" i="55"/>
  <c r="CJ10" i="55"/>
  <c r="CR8" i="55"/>
  <c r="CN7" i="55"/>
  <c r="CN3" i="55"/>
  <c r="CS44" i="55"/>
  <c r="CR41" i="55"/>
  <c r="CJ39" i="55"/>
  <c r="CN36" i="55"/>
  <c r="CR33" i="55"/>
  <c r="CJ31" i="55"/>
  <c r="CN28" i="55"/>
  <c r="CR25" i="55"/>
  <c r="CJ23" i="55"/>
  <c r="CN20" i="55"/>
  <c r="CR17" i="55"/>
  <c r="CJ15" i="55"/>
  <c r="CN12" i="55"/>
  <c r="CR9" i="55"/>
  <c r="CJ7" i="55"/>
  <c r="N15" i="79"/>
  <c r="P11" i="57"/>
  <c r="DR11" i="61"/>
  <c r="DR11" i="59"/>
  <c r="DR11" i="60"/>
  <c r="O2" i="61"/>
  <c r="P2" i="60"/>
  <c r="BQ76" i="79"/>
  <c r="BQ75" i="79"/>
  <c r="BQ74" i="79"/>
  <c r="BQ73" i="79"/>
  <c r="BQ72" i="79"/>
  <c r="BQ71" i="79"/>
  <c r="BQ70" i="79"/>
  <c r="BQ69" i="79"/>
  <c r="BQ68" i="79"/>
  <c r="BQ67" i="79"/>
  <c r="BQ66" i="79"/>
  <c r="BQ65" i="79"/>
  <c r="BQ64" i="79"/>
  <c r="BQ63" i="79"/>
  <c r="BQ62" i="79"/>
  <c r="BQ61" i="79"/>
  <c r="BQ60" i="79"/>
  <c r="BQ59" i="79"/>
  <c r="BQ58" i="79"/>
  <c r="BQ57" i="79"/>
  <c r="BQ56" i="79"/>
  <c r="BQ55" i="79"/>
  <c r="BQ54" i="79"/>
  <c r="BQ53" i="79"/>
  <c r="BQ52" i="79"/>
  <c r="BQ51" i="79"/>
  <c r="BQ50" i="79"/>
  <c r="BQ49" i="79"/>
  <c r="BQ48" i="79"/>
  <c r="BQ47" i="79"/>
  <c r="BQ46" i="79"/>
  <c r="BQ45" i="79"/>
  <c r="BQ44" i="79"/>
  <c r="BQ43" i="79"/>
  <c r="BQ42" i="79"/>
  <c r="BQ41" i="79"/>
  <c r="BQ40" i="79"/>
  <c r="BQ39" i="79"/>
  <c r="BQ38" i="79"/>
  <c r="BQ37" i="79"/>
  <c r="BQ36" i="79"/>
  <c r="BQ35" i="79"/>
  <c r="BQ34" i="79"/>
  <c r="BQ33" i="79"/>
  <c r="BQ32" i="79"/>
  <c r="BQ31" i="79"/>
  <c r="BQ30" i="79"/>
  <c r="BQ29" i="79"/>
  <c r="BQ28" i="79"/>
  <c r="BQ27" i="79"/>
  <c r="BQ26" i="79"/>
  <c r="BQ25" i="79"/>
  <c r="BQ24" i="79"/>
  <c r="BQ23" i="79"/>
  <c r="BQ22" i="79"/>
  <c r="BQ21" i="79"/>
  <c r="BQ20" i="79"/>
  <c r="BQ19" i="79"/>
  <c r="BQ18" i="79"/>
  <c r="BQ17" i="79"/>
  <c r="BQ16" i="79"/>
  <c r="BQ15" i="79"/>
  <c r="BQ14" i="79"/>
  <c r="BQ13" i="79"/>
  <c r="BQ12" i="79"/>
  <c r="BQ11" i="79"/>
  <c r="BQ10" i="79"/>
  <c r="BQ9" i="79"/>
  <c r="BQ8" i="79"/>
  <c r="BQ7" i="79"/>
  <c r="BQ6" i="79"/>
  <c r="BQ5" i="79"/>
  <c r="BF76" i="79"/>
  <c r="BF75" i="79"/>
  <c r="BF74" i="79"/>
  <c r="BF73" i="79"/>
  <c r="BF72" i="79"/>
  <c r="BF71" i="79"/>
  <c r="BF70" i="79"/>
  <c r="BF69" i="79"/>
  <c r="BF68" i="79"/>
  <c r="BF67" i="79"/>
  <c r="BF66" i="79"/>
  <c r="BF65" i="79"/>
  <c r="BF64" i="79"/>
  <c r="BF63" i="79"/>
  <c r="BF62" i="79"/>
  <c r="BF61" i="79"/>
  <c r="BF60" i="79"/>
  <c r="BF59" i="79"/>
  <c r="BF58" i="79"/>
  <c r="BF57" i="79"/>
  <c r="BF56" i="79"/>
  <c r="BF55" i="79"/>
  <c r="BF54" i="79"/>
  <c r="BF53" i="79"/>
  <c r="BF52" i="79"/>
  <c r="BF51" i="79"/>
  <c r="BF50" i="79"/>
  <c r="BF49" i="79"/>
  <c r="BF48" i="79"/>
  <c r="BF47" i="79"/>
  <c r="BF46" i="79"/>
  <c r="BF45" i="79"/>
  <c r="BF44" i="79"/>
  <c r="BF43" i="79"/>
  <c r="BF42" i="79"/>
  <c r="BF41" i="79"/>
  <c r="BF40" i="79"/>
  <c r="BF39" i="79"/>
  <c r="BF38" i="79"/>
  <c r="BF37" i="79"/>
  <c r="BF36" i="79"/>
  <c r="BF35" i="79"/>
  <c r="BF34" i="79"/>
  <c r="BF33" i="79"/>
  <c r="BF32" i="79"/>
  <c r="BF31" i="79"/>
  <c r="BF30" i="79"/>
  <c r="BF29" i="79"/>
  <c r="BF28" i="79"/>
  <c r="BF27" i="79"/>
  <c r="BF26" i="79"/>
  <c r="BF25" i="79"/>
  <c r="BF24" i="79"/>
  <c r="BF23" i="79"/>
  <c r="BF22" i="79"/>
  <c r="BF21" i="79"/>
  <c r="BF20" i="79"/>
  <c r="BF19" i="79"/>
  <c r="BF18" i="79"/>
  <c r="BF17" i="79"/>
  <c r="BF16" i="79"/>
  <c r="BF15" i="79"/>
  <c r="BF14" i="79"/>
  <c r="BF13" i="79"/>
  <c r="BF12" i="79"/>
  <c r="BF11" i="79"/>
  <c r="BF10" i="79"/>
  <c r="BF9" i="79"/>
  <c r="BF8" i="79"/>
  <c r="BF7" i="79"/>
  <c r="BF6" i="79"/>
  <c r="BF5" i="79"/>
  <c r="AU5" i="79"/>
  <c r="N59" i="57" l="1"/>
  <c r="AP59" i="57"/>
  <c r="BF59" i="57"/>
  <c r="BZ59" i="57"/>
  <c r="K60" i="57"/>
  <c r="AA60" i="57"/>
  <c r="AQ60" i="57"/>
  <c r="BG60" i="57"/>
  <c r="CE60" i="57"/>
  <c r="FQ12" i="55"/>
  <c r="CZ12" i="55"/>
  <c r="DL12" i="55" s="1"/>
  <c r="DX12" i="55" s="1"/>
  <c r="EJ12" i="55" s="1"/>
  <c r="EV12" i="55" s="1"/>
  <c r="FH12" i="55" s="1"/>
  <c r="JE12" i="55"/>
  <c r="FQ7" i="55"/>
  <c r="CZ7" i="55"/>
  <c r="JE7" i="55"/>
  <c r="JA34" i="55"/>
  <c r="CV34" i="55"/>
  <c r="DH34" i="55" s="1"/>
  <c r="DT34" i="55" s="1"/>
  <c r="EF34" i="55" s="1"/>
  <c r="ER34" i="55" s="1"/>
  <c r="FD34" i="55" s="1"/>
  <c r="JA11" i="55"/>
  <c r="CV11" i="55"/>
  <c r="DH11" i="55" s="1"/>
  <c r="DT11" i="55" s="1"/>
  <c r="EF11" i="55" s="1"/>
  <c r="ER11" i="55" s="1"/>
  <c r="FD11" i="55" s="1"/>
  <c r="CV13" i="55"/>
  <c r="JA13" i="55"/>
  <c r="JA29" i="55"/>
  <c r="CV29" i="55"/>
  <c r="DH29" i="55" s="1"/>
  <c r="DT29" i="55" s="1"/>
  <c r="EF29" i="55" s="1"/>
  <c r="ER29" i="55" s="1"/>
  <c r="FD29" i="55" s="1"/>
  <c r="JA8" i="55"/>
  <c r="CV8" i="55"/>
  <c r="DD34" i="55"/>
  <c r="DP34" i="55" s="1"/>
  <c r="EB34" i="55" s="1"/>
  <c r="EN34" i="55" s="1"/>
  <c r="EZ34" i="55" s="1"/>
  <c r="FL34" i="55" s="1"/>
  <c r="FU34" i="55"/>
  <c r="CW62" i="55"/>
  <c r="JB62" i="55"/>
  <c r="CZ114" i="55"/>
  <c r="JE114" i="55"/>
  <c r="FQ114" i="55"/>
  <c r="DE24" i="55"/>
  <c r="DQ24" i="55" s="1"/>
  <c r="EC24" i="55" s="1"/>
  <c r="EO24" i="55" s="1"/>
  <c r="FA24" i="55" s="1"/>
  <c r="FM24" i="55" s="1"/>
  <c r="FV24" i="55"/>
  <c r="DF44" i="55"/>
  <c r="FW44" i="55"/>
  <c r="JK44" i="55"/>
  <c r="DA118" i="55"/>
  <c r="FR118" i="55"/>
  <c r="JF118" i="55"/>
  <c r="DE60" i="55"/>
  <c r="FV60" i="55"/>
  <c r="JJ60" i="55"/>
  <c r="DD99" i="55"/>
  <c r="FU99" i="55"/>
  <c r="JI99" i="55"/>
  <c r="CW3" i="55"/>
  <c r="JB3" i="55"/>
  <c r="JF10" i="55"/>
  <c r="DA10" i="55"/>
  <c r="FR10" i="55"/>
  <c r="DA17" i="55"/>
  <c r="DM17" i="55" s="1"/>
  <c r="DY17" i="55" s="1"/>
  <c r="EK17" i="55" s="1"/>
  <c r="EW17" i="55" s="1"/>
  <c r="FI17" i="55" s="1"/>
  <c r="JF17" i="55"/>
  <c r="FR17" i="55"/>
  <c r="DE25" i="55"/>
  <c r="DQ25" i="55" s="1"/>
  <c r="EC25" i="55" s="1"/>
  <c r="EO25" i="55" s="1"/>
  <c r="FA25" i="55" s="1"/>
  <c r="FM25" i="55" s="1"/>
  <c r="FV25" i="55"/>
  <c r="FR34" i="55"/>
  <c r="DA34" i="55"/>
  <c r="DM34" i="55" s="1"/>
  <c r="DY34" i="55" s="1"/>
  <c r="EK34" i="55" s="1"/>
  <c r="EW34" i="55" s="1"/>
  <c r="FI34" i="55" s="1"/>
  <c r="JF34" i="55"/>
  <c r="FR42" i="55"/>
  <c r="DA42" i="55"/>
  <c r="JF42" i="55"/>
  <c r="JG69" i="55"/>
  <c r="DB69" i="55"/>
  <c r="FS69" i="55"/>
  <c r="DE95" i="55"/>
  <c r="FV95" i="55"/>
  <c r="JJ95" i="55"/>
  <c r="DB3" i="55"/>
  <c r="FS3" i="55"/>
  <c r="JG3" i="55"/>
  <c r="JC6" i="55"/>
  <c r="CX6" i="55"/>
  <c r="DF8" i="55"/>
  <c r="FW8" i="55"/>
  <c r="JK8" i="55"/>
  <c r="JG11" i="55"/>
  <c r="DB11" i="55"/>
  <c r="DN11" i="55" s="1"/>
  <c r="DZ11" i="55" s="1"/>
  <c r="EL11" i="55" s="1"/>
  <c r="EX11" i="55" s="1"/>
  <c r="FJ11" i="55" s="1"/>
  <c r="FS11" i="55"/>
  <c r="CX14" i="55"/>
  <c r="DJ14" i="55" s="1"/>
  <c r="DV14" i="55" s="1"/>
  <c r="EH14" i="55" s="1"/>
  <c r="ET14" i="55" s="1"/>
  <c r="FF14" i="55" s="1"/>
  <c r="JC14" i="55"/>
  <c r="DF16" i="55"/>
  <c r="DR16" i="55" s="1"/>
  <c r="ED16" i="55" s="1"/>
  <c r="EP16" i="55" s="1"/>
  <c r="FB16" i="55" s="1"/>
  <c r="FN16" i="55" s="1"/>
  <c r="FW16" i="55"/>
  <c r="JG19" i="55"/>
  <c r="FS19" i="55"/>
  <c r="DB19" i="55"/>
  <c r="DN19" i="55" s="1"/>
  <c r="DZ19" i="55" s="1"/>
  <c r="EL19" i="55" s="1"/>
  <c r="EX19" i="55" s="1"/>
  <c r="FJ19" i="55" s="1"/>
  <c r="JC22" i="55"/>
  <c r="CX22" i="55"/>
  <c r="DF24" i="55"/>
  <c r="DR24" i="55" s="1"/>
  <c r="ED24" i="55" s="1"/>
  <c r="EP24" i="55" s="1"/>
  <c r="FB24" i="55" s="1"/>
  <c r="FN24" i="55" s="1"/>
  <c r="FW24" i="55"/>
  <c r="DB27" i="55"/>
  <c r="DN27" i="55" s="1"/>
  <c r="DZ27" i="55" s="1"/>
  <c r="EL27" i="55" s="1"/>
  <c r="EX27" i="55" s="1"/>
  <c r="FJ27" i="55" s="1"/>
  <c r="JG27" i="55"/>
  <c r="FS27" i="55"/>
  <c r="CX30" i="55"/>
  <c r="DJ30" i="55" s="1"/>
  <c r="DV30" i="55" s="1"/>
  <c r="EH30" i="55" s="1"/>
  <c r="ET30" i="55" s="1"/>
  <c r="FF30" i="55" s="1"/>
  <c r="JC30" i="55"/>
  <c r="DF32" i="55"/>
  <c r="DR32" i="55" s="1"/>
  <c r="ED32" i="55" s="1"/>
  <c r="EP32" i="55" s="1"/>
  <c r="FB32" i="55" s="1"/>
  <c r="FN32" i="55" s="1"/>
  <c r="FW32" i="55"/>
  <c r="CX34" i="55"/>
  <c r="DJ34" i="55" s="1"/>
  <c r="DV34" i="55" s="1"/>
  <c r="EH34" i="55" s="1"/>
  <c r="ET34" i="55" s="1"/>
  <c r="FF34" i="55" s="1"/>
  <c r="JC34" i="55"/>
  <c r="DB35" i="55"/>
  <c r="DN35" i="55" s="1"/>
  <c r="DZ35" i="55" s="1"/>
  <c r="EL35" i="55" s="1"/>
  <c r="EX35" i="55" s="1"/>
  <c r="FJ35" i="55" s="1"/>
  <c r="JG35" i="55"/>
  <c r="FS35" i="55"/>
  <c r="DF36" i="55"/>
  <c r="FW36" i="55"/>
  <c r="JK36" i="55"/>
  <c r="CX38" i="55"/>
  <c r="DJ38" i="55" s="1"/>
  <c r="DV38" i="55" s="1"/>
  <c r="EH38" i="55" s="1"/>
  <c r="ET38" i="55" s="1"/>
  <c r="FF38" i="55" s="1"/>
  <c r="JC38" i="55"/>
  <c r="DB39" i="55"/>
  <c r="FS39" i="55"/>
  <c r="JG39" i="55"/>
  <c r="DF40" i="55"/>
  <c r="FW40" i="55"/>
  <c r="JK40" i="55"/>
  <c r="CX42" i="55"/>
  <c r="JC42" i="55"/>
  <c r="DB43" i="55"/>
  <c r="JG43" i="55"/>
  <c r="FS43" i="55"/>
  <c r="DA48" i="55"/>
  <c r="FR48" i="55"/>
  <c r="JF48" i="55"/>
  <c r="CW51" i="55"/>
  <c r="JB51" i="55"/>
  <c r="DE53" i="55"/>
  <c r="FV53" i="55"/>
  <c r="DA56" i="55"/>
  <c r="JF56" i="55"/>
  <c r="FR56" i="55"/>
  <c r="CW59" i="55"/>
  <c r="JB59" i="55"/>
  <c r="DE61" i="55"/>
  <c r="FV61" i="55"/>
  <c r="JJ61" i="55"/>
  <c r="DA64" i="55"/>
  <c r="DM64" i="55" s="1"/>
  <c r="DY64" i="55" s="1"/>
  <c r="EK64" i="55" s="1"/>
  <c r="EW64" i="55" s="1"/>
  <c r="FI64" i="55" s="1"/>
  <c r="JF64" i="55"/>
  <c r="FR64" i="55"/>
  <c r="CW67" i="55"/>
  <c r="DI67" i="55" s="1"/>
  <c r="DU67" i="55" s="1"/>
  <c r="EG67" i="55" s="1"/>
  <c r="ES67" i="55" s="1"/>
  <c r="FE67" i="55" s="1"/>
  <c r="JB67" i="55"/>
  <c r="DE69" i="55"/>
  <c r="FV69" i="55"/>
  <c r="JJ69" i="55"/>
  <c r="DA72" i="55"/>
  <c r="JF72" i="55"/>
  <c r="FR72" i="55"/>
  <c r="DD77" i="55"/>
  <c r="FU77" i="55"/>
  <c r="CV83" i="55"/>
  <c r="JA83" i="55"/>
  <c r="JE88" i="55"/>
  <c r="CZ88" i="55"/>
  <c r="DL88" i="55" s="1"/>
  <c r="DX88" i="55" s="1"/>
  <c r="EJ88" i="55" s="1"/>
  <c r="EV88" i="55" s="1"/>
  <c r="FH88" i="55" s="1"/>
  <c r="FQ88" i="55"/>
  <c r="DD93" i="55"/>
  <c r="FU93" i="55"/>
  <c r="JI93" i="55"/>
  <c r="CV99" i="55"/>
  <c r="JA99" i="55"/>
  <c r="CZ104" i="55"/>
  <c r="JE104" i="55"/>
  <c r="FQ104" i="55"/>
  <c r="DD109" i="55"/>
  <c r="FU109" i="55"/>
  <c r="JI109" i="55"/>
  <c r="CV115" i="55"/>
  <c r="JA115" i="55"/>
  <c r="CZ120" i="55"/>
  <c r="JE120" i="55"/>
  <c r="FQ120" i="55"/>
  <c r="DD125" i="55"/>
  <c r="FU125" i="55"/>
  <c r="JI125" i="55"/>
  <c r="JB50" i="55"/>
  <c r="CW50" i="55"/>
  <c r="FR57" i="55"/>
  <c r="DA57" i="55"/>
  <c r="JF57" i="55"/>
  <c r="CW66" i="55"/>
  <c r="DI66" i="55" s="1"/>
  <c r="DU66" i="55" s="1"/>
  <c r="EG66" i="55" s="1"/>
  <c r="ES66" i="55" s="1"/>
  <c r="FE66" i="55" s="1"/>
  <c r="JB66" i="55"/>
  <c r="FU75" i="55"/>
  <c r="DD75" i="55"/>
  <c r="JE90" i="55"/>
  <c r="CZ90" i="55"/>
  <c r="DL90" i="55" s="1"/>
  <c r="DX90" i="55" s="1"/>
  <c r="EJ90" i="55" s="1"/>
  <c r="EV90" i="55" s="1"/>
  <c r="FH90" i="55" s="1"/>
  <c r="FQ90" i="55"/>
  <c r="CZ106" i="55"/>
  <c r="FQ106" i="55"/>
  <c r="JE106" i="55"/>
  <c r="DD119" i="55"/>
  <c r="FU119" i="55"/>
  <c r="JI119" i="55"/>
  <c r="FR4" i="55"/>
  <c r="DA4" i="55"/>
  <c r="JF4" i="55"/>
  <c r="FR7" i="55"/>
  <c r="DA7" i="55"/>
  <c r="JF7" i="55"/>
  <c r="FR11" i="55"/>
  <c r="DA11" i="55"/>
  <c r="DM11" i="55" s="1"/>
  <c r="DY11" i="55" s="1"/>
  <c r="EK11" i="55" s="1"/>
  <c r="EW11" i="55" s="1"/>
  <c r="FI11" i="55" s="1"/>
  <c r="JF11" i="55"/>
  <c r="JB15" i="55"/>
  <c r="CW15" i="55"/>
  <c r="DI15" i="55" s="1"/>
  <c r="DU15" i="55" s="1"/>
  <c r="EG15" i="55" s="1"/>
  <c r="ES15" i="55" s="1"/>
  <c r="FE15" i="55" s="1"/>
  <c r="JF18" i="55"/>
  <c r="DA18" i="55"/>
  <c r="DM18" i="55" s="1"/>
  <c r="DY18" i="55" s="1"/>
  <c r="EK18" i="55" s="1"/>
  <c r="EW18" i="55" s="1"/>
  <c r="FI18" i="55" s="1"/>
  <c r="FR18" i="55"/>
  <c r="JB22" i="55"/>
  <c r="CW22" i="55"/>
  <c r="DA25" i="55"/>
  <c r="DM25" i="55" s="1"/>
  <c r="DY25" i="55" s="1"/>
  <c r="EK25" i="55" s="1"/>
  <c r="EW25" i="55" s="1"/>
  <c r="FI25" i="55" s="1"/>
  <c r="JF25" i="55"/>
  <c r="FR25" i="55"/>
  <c r="FV28" i="55"/>
  <c r="DE28" i="55"/>
  <c r="DQ28" i="55" s="1"/>
  <c r="EC28" i="55" s="1"/>
  <c r="EO28" i="55" s="1"/>
  <c r="FA28" i="55" s="1"/>
  <c r="FM28" i="55" s="1"/>
  <c r="DE32" i="55"/>
  <c r="DQ32" i="55" s="1"/>
  <c r="EC32" i="55" s="1"/>
  <c r="EO32" i="55" s="1"/>
  <c r="FA32" i="55" s="1"/>
  <c r="FM32" i="55" s="1"/>
  <c r="FV32" i="55"/>
  <c r="DE35" i="55"/>
  <c r="DQ35" i="55" s="1"/>
  <c r="EC35" i="55" s="1"/>
  <c r="EO35" i="55" s="1"/>
  <c r="FA35" i="55" s="1"/>
  <c r="FM35" i="55" s="1"/>
  <c r="FV35" i="55"/>
  <c r="CW39" i="55"/>
  <c r="JB39" i="55"/>
  <c r="JB42" i="55"/>
  <c r="CW42" i="55"/>
  <c r="DF46" i="55"/>
  <c r="FW46" i="55"/>
  <c r="CX54" i="55"/>
  <c r="JC54" i="55"/>
  <c r="FW62" i="55"/>
  <c r="DF62" i="55"/>
  <c r="JK62" i="55"/>
  <c r="DF68" i="55"/>
  <c r="FW68" i="55"/>
  <c r="CW77" i="55"/>
  <c r="JB77" i="55"/>
  <c r="CW89" i="55"/>
  <c r="DI89" i="55" s="1"/>
  <c r="DU89" i="55" s="1"/>
  <c r="EG89" i="55" s="1"/>
  <c r="ES89" i="55" s="1"/>
  <c r="FE89" i="55" s="1"/>
  <c r="JB89" i="55"/>
  <c r="DA102" i="55"/>
  <c r="JF102" i="55"/>
  <c r="FR102" i="55"/>
  <c r="DA126" i="55"/>
  <c r="JF126" i="55"/>
  <c r="FR126" i="55"/>
  <c r="IZ4" i="55"/>
  <c r="CU4" i="55"/>
  <c r="JD5" i="55"/>
  <c r="FP5" i="55"/>
  <c r="CY5" i="55"/>
  <c r="FT6" i="55"/>
  <c r="DC6" i="55"/>
  <c r="JH6" i="55"/>
  <c r="IZ8" i="55"/>
  <c r="CU8" i="55"/>
  <c r="JD9" i="55"/>
  <c r="FP9" i="55"/>
  <c r="CY9" i="55"/>
  <c r="FT10" i="55"/>
  <c r="DC10" i="55"/>
  <c r="JH10" i="55"/>
  <c r="IZ12" i="55"/>
  <c r="CU12" i="55"/>
  <c r="DG12" i="55" s="1"/>
  <c r="DS12" i="55" s="1"/>
  <c r="EE12" i="55" s="1"/>
  <c r="EQ12" i="55" s="1"/>
  <c r="FC12" i="55" s="1"/>
  <c r="JD13" i="55"/>
  <c r="FP13" i="55"/>
  <c r="CY13" i="55"/>
  <c r="FT14" i="55"/>
  <c r="DC14" i="55"/>
  <c r="DO14" i="55" s="1"/>
  <c r="EA14" i="55" s="1"/>
  <c r="EM14" i="55" s="1"/>
  <c r="EY14" i="55" s="1"/>
  <c r="FK14" i="55" s="1"/>
  <c r="IZ16" i="55"/>
  <c r="CU16" i="55"/>
  <c r="DG16" i="55" s="1"/>
  <c r="DS16" i="55" s="1"/>
  <c r="EE16" i="55" s="1"/>
  <c r="EQ16" i="55" s="1"/>
  <c r="FC16" i="55" s="1"/>
  <c r="JD17" i="55"/>
  <c r="FP17" i="55"/>
  <c r="CY17" i="55"/>
  <c r="DK17" i="55" s="1"/>
  <c r="DW17" i="55" s="1"/>
  <c r="EI17" i="55" s="1"/>
  <c r="EU17" i="55" s="1"/>
  <c r="FG17" i="55" s="1"/>
  <c r="FT18" i="55"/>
  <c r="DC18" i="55"/>
  <c r="DO18" i="55" s="1"/>
  <c r="EA18" i="55" s="1"/>
  <c r="EM18" i="55" s="1"/>
  <c r="EY18" i="55" s="1"/>
  <c r="FK18" i="55" s="1"/>
  <c r="IZ20" i="55"/>
  <c r="CU20" i="55"/>
  <c r="DG20" i="55" s="1"/>
  <c r="DS20" i="55" s="1"/>
  <c r="EE20" i="55" s="1"/>
  <c r="EQ20" i="55" s="1"/>
  <c r="FC20" i="55" s="1"/>
  <c r="FP21" i="55"/>
  <c r="CY21" i="55"/>
  <c r="DK21" i="55" s="1"/>
  <c r="DW21" i="55" s="1"/>
  <c r="EI21" i="55" s="1"/>
  <c r="EU21" i="55" s="1"/>
  <c r="FG21" i="55" s="1"/>
  <c r="JD21" i="55"/>
  <c r="FT22" i="55"/>
  <c r="DC22" i="55"/>
  <c r="JH22" i="55"/>
  <c r="IZ24" i="55"/>
  <c r="CU24" i="55"/>
  <c r="DG24" i="55" s="1"/>
  <c r="DS24" i="55" s="1"/>
  <c r="EE24" i="55" s="1"/>
  <c r="EQ24" i="55" s="1"/>
  <c r="FC24" i="55" s="1"/>
  <c r="FP25" i="55"/>
  <c r="CY25" i="55"/>
  <c r="DK25" i="55" s="1"/>
  <c r="DW25" i="55" s="1"/>
  <c r="EI25" i="55" s="1"/>
  <c r="EU25" i="55" s="1"/>
  <c r="FG25" i="55" s="1"/>
  <c r="JD25" i="55"/>
  <c r="FT26" i="55"/>
  <c r="DC26" i="55"/>
  <c r="DO26" i="55" s="1"/>
  <c r="EA26" i="55" s="1"/>
  <c r="EM26" i="55" s="1"/>
  <c r="EY26" i="55" s="1"/>
  <c r="FK26" i="55" s="1"/>
  <c r="IZ28" i="55"/>
  <c r="CU28" i="55"/>
  <c r="DG28" i="55" s="1"/>
  <c r="DS28" i="55" s="1"/>
  <c r="EE28" i="55" s="1"/>
  <c r="EQ28" i="55" s="1"/>
  <c r="FC28" i="55" s="1"/>
  <c r="FP29" i="55"/>
  <c r="CY29" i="55"/>
  <c r="DK29" i="55" s="1"/>
  <c r="DW29" i="55" s="1"/>
  <c r="EI29" i="55" s="1"/>
  <c r="EU29" i="55" s="1"/>
  <c r="FG29" i="55" s="1"/>
  <c r="JD29" i="55"/>
  <c r="FT30" i="55"/>
  <c r="DC30" i="55"/>
  <c r="DO30" i="55" s="1"/>
  <c r="EA30" i="55" s="1"/>
  <c r="EM30" i="55" s="1"/>
  <c r="EY30" i="55" s="1"/>
  <c r="FK30" i="55" s="1"/>
  <c r="IZ32" i="55"/>
  <c r="CU32" i="55"/>
  <c r="DG32" i="55" s="1"/>
  <c r="DS32" i="55" s="1"/>
  <c r="EE32" i="55" s="1"/>
  <c r="EQ32" i="55" s="1"/>
  <c r="FC32" i="55" s="1"/>
  <c r="FP33" i="55"/>
  <c r="CY33" i="55"/>
  <c r="DK33" i="55" s="1"/>
  <c r="DW33" i="55" s="1"/>
  <c r="EI33" i="55" s="1"/>
  <c r="EU33" i="55" s="1"/>
  <c r="FG33" i="55" s="1"/>
  <c r="JD33" i="55"/>
  <c r="FT34" i="55"/>
  <c r="DC34" i="55"/>
  <c r="DO34" i="55" s="1"/>
  <c r="EA34" i="55" s="1"/>
  <c r="EM34" i="55" s="1"/>
  <c r="EY34" i="55" s="1"/>
  <c r="FK34" i="55" s="1"/>
  <c r="IZ36" i="55"/>
  <c r="CU36" i="55"/>
  <c r="JD37" i="55"/>
  <c r="FP37" i="55"/>
  <c r="CY37" i="55"/>
  <c r="DK37" i="55" s="1"/>
  <c r="DW37" i="55" s="1"/>
  <c r="EI37" i="55" s="1"/>
  <c r="EU37" i="55" s="1"/>
  <c r="FG37" i="55" s="1"/>
  <c r="FT38" i="55"/>
  <c r="DC38" i="55"/>
  <c r="DO38" i="55" s="1"/>
  <c r="EA38" i="55" s="1"/>
  <c r="EM38" i="55" s="1"/>
  <c r="EY38" i="55" s="1"/>
  <c r="FK38" i="55" s="1"/>
  <c r="IZ40" i="55"/>
  <c r="CU40" i="55"/>
  <c r="FP41" i="55"/>
  <c r="CY41" i="55"/>
  <c r="JD41" i="55"/>
  <c r="FT42" i="55"/>
  <c r="DC42" i="55"/>
  <c r="JH42" i="55"/>
  <c r="IZ44" i="55"/>
  <c r="CU44" i="55"/>
  <c r="DB46" i="55"/>
  <c r="FS46" i="55"/>
  <c r="JG46" i="55"/>
  <c r="CX49" i="55"/>
  <c r="JC49" i="55"/>
  <c r="DF51" i="55"/>
  <c r="FW51" i="55"/>
  <c r="DB54" i="55"/>
  <c r="JG54" i="55"/>
  <c r="FS54" i="55"/>
  <c r="CX57" i="55"/>
  <c r="JC57" i="55"/>
  <c r="DF59" i="55"/>
  <c r="FW59" i="55"/>
  <c r="JG62" i="55"/>
  <c r="DB62" i="55"/>
  <c r="FS62" i="55"/>
  <c r="CX65" i="55"/>
  <c r="DJ65" i="55" s="1"/>
  <c r="DV65" i="55" s="1"/>
  <c r="EH65" i="55" s="1"/>
  <c r="ET65" i="55" s="1"/>
  <c r="FF65" i="55" s="1"/>
  <c r="JC65" i="55"/>
  <c r="DF67" i="55"/>
  <c r="DR67" i="55" s="1"/>
  <c r="ED67" i="55" s="1"/>
  <c r="EP67" i="55" s="1"/>
  <c r="FB67" i="55" s="1"/>
  <c r="FN67" i="55" s="1"/>
  <c r="FW67" i="55"/>
  <c r="FS70" i="55"/>
  <c r="DB70" i="55"/>
  <c r="JG70" i="55"/>
  <c r="DE73" i="55"/>
  <c r="FV73" i="55"/>
  <c r="CW79" i="55"/>
  <c r="JB79" i="55"/>
  <c r="DA84" i="55"/>
  <c r="FR84" i="55"/>
  <c r="JF84" i="55"/>
  <c r="DE89" i="55"/>
  <c r="DQ89" i="55" s="1"/>
  <c r="EC89" i="55" s="1"/>
  <c r="EO89" i="55" s="1"/>
  <c r="FA89" i="55" s="1"/>
  <c r="FM89" i="55" s="1"/>
  <c r="FV89" i="55"/>
  <c r="CW95" i="55"/>
  <c r="JB95" i="55"/>
  <c r="DA100" i="55"/>
  <c r="JF100" i="55"/>
  <c r="FR100" i="55"/>
  <c r="DE105" i="55"/>
  <c r="FV105" i="55"/>
  <c r="JJ105" i="55"/>
  <c r="CW111" i="55"/>
  <c r="JB111" i="55"/>
  <c r="DA116" i="55"/>
  <c r="JF116" i="55"/>
  <c r="FR116" i="55"/>
  <c r="DE121" i="55"/>
  <c r="FV121" i="55"/>
  <c r="JJ121" i="55"/>
  <c r="CW127" i="55"/>
  <c r="JB127" i="55"/>
  <c r="IZ45" i="55"/>
  <c r="CU45" i="55"/>
  <c r="JD46" i="55"/>
  <c r="FP46" i="55"/>
  <c r="CY46" i="55"/>
  <c r="FT47" i="55"/>
  <c r="DC47" i="55"/>
  <c r="JH47" i="55"/>
  <c r="IZ49" i="55"/>
  <c r="CU49" i="55"/>
  <c r="JD50" i="55"/>
  <c r="FP50" i="55"/>
  <c r="CY50" i="55"/>
  <c r="FT51" i="55"/>
  <c r="DC51" i="55"/>
  <c r="IZ53" i="55"/>
  <c r="CU53" i="55"/>
  <c r="JD54" i="55"/>
  <c r="FP54" i="55"/>
  <c r="CY54" i="55"/>
  <c r="FT55" i="55"/>
  <c r="DC55" i="55"/>
  <c r="IZ57" i="55"/>
  <c r="CU57" i="55"/>
  <c r="JD58" i="55"/>
  <c r="FP58" i="55"/>
  <c r="CY58" i="55"/>
  <c r="FT59" i="55"/>
  <c r="DC59" i="55"/>
  <c r="IZ61" i="55"/>
  <c r="CU61" i="55"/>
  <c r="JD62" i="55"/>
  <c r="FP62" i="55"/>
  <c r="CY62" i="55"/>
  <c r="FT63" i="55"/>
  <c r="DC63" i="55"/>
  <c r="JH63" i="55"/>
  <c r="IZ65" i="55"/>
  <c r="CU65" i="55"/>
  <c r="DG65" i="55" s="1"/>
  <c r="DS65" i="55" s="1"/>
  <c r="EE65" i="55" s="1"/>
  <c r="EQ65" i="55" s="1"/>
  <c r="FC65" i="55" s="1"/>
  <c r="JD66" i="55"/>
  <c r="FP66" i="55"/>
  <c r="CY66" i="55"/>
  <c r="DK66" i="55" s="1"/>
  <c r="DW66" i="55" s="1"/>
  <c r="EI66" i="55" s="1"/>
  <c r="EU66" i="55" s="1"/>
  <c r="FG66" i="55" s="1"/>
  <c r="FT67" i="55"/>
  <c r="DC67" i="55"/>
  <c r="DO67" i="55" s="1"/>
  <c r="EA67" i="55" s="1"/>
  <c r="EM67" i="55" s="1"/>
  <c r="EY67" i="55" s="1"/>
  <c r="FK67" i="55" s="1"/>
  <c r="IZ69" i="55"/>
  <c r="CU69" i="55"/>
  <c r="CY70" i="55"/>
  <c r="FP70" i="55"/>
  <c r="JD70" i="55"/>
  <c r="FT71" i="55"/>
  <c r="DC71" i="55"/>
  <c r="JH71" i="55"/>
  <c r="CZ73" i="55"/>
  <c r="FQ73" i="55"/>
  <c r="JE73" i="55"/>
  <c r="JA76" i="55"/>
  <c r="CV76" i="55"/>
  <c r="FU78" i="55"/>
  <c r="DD78" i="55"/>
  <c r="CZ81" i="55"/>
  <c r="FQ81" i="55"/>
  <c r="JE81" i="55"/>
  <c r="JA84" i="55"/>
  <c r="CV84" i="55"/>
  <c r="FU86" i="55"/>
  <c r="DD86" i="55"/>
  <c r="JI86" i="55"/>
  <c r="CZ89" i="55"/>
  <c r="DL89" i="55" s="1"/>
  <c r="DX89" i="55" s="1"/>
  <c r="EJ89" i="55" s="1"/>
  <c r="EV89" i="55" s="1"/>
  <c r="FH89" i="55" s="1"/>
  <c r="JE89" i="55"/>
  <c r="FQ89" i="55"/>
  <c r="CV92" i="55"/>
  <c r="JA92" i="55"/>
  <c r="DD94" i="55"/>
  <c r="FU94" i="55"/>
  <c r="JI94" i="55"/>
  <c r="CZ97" i="55"/>
  <c r="JE97" i="55"/>
  <c r="FQ97" i="55"/>
  <c r="CV100" i="55"/>
  <c r="JA100" i="55"/>
  <c r="DD102" i="55"/>
  <c r="FU102" i="55"/>
  <c r="JI102" i="55"/>
  <c r="CZ105" i="55"/>
  <c r="JE105" i="55"/>
  <c r="FQ105" i="55"/>
  <c r="CV108" i="55"/>
  <c r="JA108" i="55"/>
  <c r="DD110" i="55"/>
  <c r="DP110" i="55" s="1"/>
  <c r="EB110" i="55" s="1"/>
  <c r="EN110" i="55" s="1"/>
  <c r="EZ110" i="55" s="1"/>
  <c r="FL110" i="55" s="1"/>
  <c r="FU110" i="55"/>
  <c r="CZ113" i="55"/>
  <c r="JE113" i="55"/>
  <c r="FQ113" i="55"/>
  <c r="CV116" i="55"/>
  <c r="JA116" i="55"/>
  <c r="DD118" i="55"/>
  <c r="FU118" i="55"/>
  <c r="JI118" i="55"/>
  <c r="CZ121" i="55"/>
  <c r="JE121" i="55"/>
  <c r="FQ121" i="55"/>
  <c r="CV124" i="55"/>
  <c r="JA124" i="55"/>
  <c r="DD126" i="55"/>
  <c r="FU126" i="55"/>
  <c r="JI126" i="55"/>
  <c r="CV44" i="55"/>
  <c r="JA44" i="55"/>
  <c r="CZ45" i="55"/>
  <c r="FQ45" i="55"/>
  <c r="JE45" i="55"/>
  <c r="DD46" i="55"/>
  <c r="FU46" i="55"/>
  <c r="CV48" i="55"/>
  <c r="JA48" i="55"/>
  <c r="CZ49" i="55"/>
  <c r="JE49" i="55"/>
  <c r="FQ49" i="55"/>
  <c r="FU50" i="55"/>
  <c r="DD50" i="55"/>
  <c r="JI50" i="55"/>
  <c r="CV52" i="55"/>
  <c r="JA52" i="55"/>
  <c r="JE53" i="55"/>
  <c r="CZ53" i="55"/>
  <c r="FQ53" i="55"/>
  <c r="FU54" i="55"/>
  <c r="DD54" i="55"/>
  <c r="JI54" i="55"/>
  <c r="CV56" i="55"/>
  <c r="JA56" i="55"/>
  <c r="CZ57" i="55"/>
  <c r="JE57" i="55"/>
  <c r="FQ57" i="55"/>
  <c r="DD58" i="55"/>
  <c r="FU58" i="55"/>
  <c r="JI58" i="55"/>
  <c r="JA60" i="55"/>
  <c r="CV60" i="55"/>
  <c r="CZ61" i="55"/>
  <c r="JE61" i="55"/>
  <c r="FQ61" i="55"/>
  <c r="DD62" i="55"/>
  <c r="FU62" i="55"/>
  <c r="JI62" i="55"/>
  <c r="JA64" i="55"/>
  <c r="CV64" i="55"/>
  <c r="DH64" i="55" s="1"/>
  <c r="DT64" i="55" s="1"/>
  <c r="EF64" i="55" s="1"/>
  <c r="ER64" i="55" s="1"/>
  <c r="FD64" i="55" s="1"/>
  <c r="FQ65" i="55"/>
  <c r="CZ65" i="55"/>
  <c r="DL65" i="55" s="1"/>
  <c r="DX65" i="55" s="1"/>
  <c r="EJ65" i="55" s="1"/>
  <c r="EV65" i="55" s="1"/>
  <c r="FH65" i="55" s="1"/>
  <c r="JE65" i="55"/>
  <c r="DD66" i="55"/>
  <c r="DP66" i="55" s="1"/>
  <c r="EB66" i="55" s="1"/>
  <c r="EN66" i="55" s="1"/>
  <c r="EZ66" i="55" s="1"/>
  <c r="FL66" i="55" s="1"/>
  <c r="FU66" i="55"/>
  <c r="JA68" i="55"/>
  <c r="CV68" i="55"/>
  <c r="CZ69" i="55"/>
  <c r="JE69" i="55"/>
  <c r="FQ69" i="55"/>
  <c r="FU70" i="55"/>
  <c r="DD70" i="55"/>
  <c r="JI70" i="55"/>
  <c r="JA72" i="55"/>
  <c r="CV72" i="55"/>
  <c r="CW74" i="55"/>
  <c r="JB74" i="55"/>
  <c r="DE76" i="55"/>
  <c r="FV76" i="55"/>
  <c r="DA79" i="55"/>
  <c r="FR79" i="55"/>
  <c r="JF79" i="55"/>
  <c r="CW82" i="55"/>
  <c r="JB82" i="55"/>
  <c r="DE84" i="55"/>
  <c r="FV84" i="55"/>
  <c r="DA87" i="55"/>
  <c r="DM87" i="55" s="1"/>
  <c r="DY87" i="55" s="1"/>
  <c r="EK87" i="55" s="1"/>
  <c r="EW87" i="55" s="1"/>
  <c r="FI87" i="55" s="1"/>
  <c r="JF87" i="55"/>
  <c r="FR87" i="55"/>
  <c r="CW90" i="55"/>
  <c r="DI90" i="55" s="1"/>
  <c r="DU90" i="55" s="1"/>
  <c r="EG90" i="55" s="1"/>
  <c r="ES90" i="55" s="1"/>
  <c r="FE90" i="55" s="1"/>
  <c r="JB90" i="55"/>
  <c r="DE92" i="55"/>
  <c r="FV92" i="55"/>
  <c r="JJ92" i="55"/>
  <c r="DA95" i="55"/>
  <c r="FR95" i="55"/>
  <c r="JF95" i="55"/>
  <c r="CW98" i="55"/>
  <c r="JB98" i="55"/>
  <c r="DE100" i="55"/>
  <c r="FV100" i="55"/>
  <c r="JJ100" i="55"/>
  <c r="DA103" i="55"/>
  <c r="FR103" i="55"/>
  <c r="JF103" i="55"/>
  <c r="CW106" i="55"/>
  <c r="JB106" i="55"/>
  <c r="DE108" i="55"/>
  <c r="FV108" i="55"/>
  <c r="JJ108" i="55"/>
  <c r="DA111" i="55"/>
  <c r="FR111" i="55"/>
  <c r="JF111" i="55"/>
  <c r="CW114" i="55"/>
  <c r="JB114" i="55"/>
  <c r="DE116" i="55"/>
  <c r="FV116" i="55"/>
  <c r="JJ116" i="55"/>
  <c r="DA119" i="55"/>
  <c r="FR119" i="55"/>
  <c r="JF119" i="55"/>
  <c r="CW122" i="55"/>
  <c r="JB122" i="55"/>
  <c r="DE124" i="55"/>
  <c r="FV124" i="55"/>
  <c r="JJ124" i="55"/>
  <c r="DA127" i="55"/>
  <c r="JF127" i="55"/>
  <c r="FR127" i="55"/>
  <c r="CX73" i="55"/>
  <c r="JC73" i="55"/>
  <c r="DB74" i="55"/>
  <c r="JG74" i="55"/>
  <c r="FS74" i="55"/>
  <c r="DF75" i="55"/>
  <c r="FW75" i="55"/>
  <c r="CX77" i="55"/>
  <c r="JC77" i="55"/>
  <c r="DB78" i="55"/>
  <c r="JG78" i="55"/>
  <c r="FS78" i="55"/>
  <c r="DF79" i="55"/>
  <c r="FW79" i="55"/>
  <c r="CX81" i="55"/>
  <c r="JC81" i="55"/>
  <c r="DB82" i="55"/>
  <c r="JG82" i="55"/>
  <c r="FS82" i="55"/>
  <c r="DF83" i="55"/>
  <c r="FW83" i="55"/>
  <c r="JK83" i="55"/>
  <c r="CX85" i="55"/>
  <c r="DJ85" i="55" s="1"/>
  <c r="DV85" i="55" s="1"/>
  <c r="EH85" i="55" s="1"/>
  <c r="ET85" i="55" s="1"/>
  <c r="FF85" i="55" s="1"/>
  <c r="JC85" i="55"/>
  <c r="DB86" i="55"/>
  <c r="JG86" i="55"/>
  <c r="FS86" i="55"/>
  <c r="DF87" i="55"/>
  <c r="DR87" i="55" s="1"/>
  <c r="ED87" i="55" s="1"/>
  <c r="EP87" i="55" s="1"/>
  <c r="FB87" i="55" s="1"/>
  <c r="FN87" i="55" s="1"/>
  <c r="FW87" i="55"/>
  <c r="CX89" i="55"/>
  <c r="DJ89" i="55" s="1"/>
  <c r="DV89" i="55" s="1"/>
  <c r="EH89" i="55" s="1"/>
  <c r="ET89" i="55" s="1"/>
  <c r="FF89" i="55" s="1"/>
  <c r="JC89" i="55"/>
  <c r="DB90" i="55"/>
  <c r="DN90" i="55" s="1"/>
  <c r="DZ90" i="55" s="1"/>
  <c r="EL90" i="55" s="1"/>
  <c r="EX90" i="55" s="1"/>
  <c r="FJ90" i="55" s="1"/>
  <c r="JG90" i="55"/>
  <c r="FS90" i="55"/>
  <c r="DF91" i="55"/>
  <c r="DR91" i="55" s="1"/>
  <c r="ED91" i="55" s="1"/>
  <c r="EP91" i="55" s="1"/>
  <c r="FB91" i="55" s="1"/>
  <c r="FN91" i="55" s="1"/>
  <c r="FW91" i="55"/>
  <c r="CX93" i="55"/>
  <c r="JC93" i="55"/>
  <c r="DB94" i="55"/>
  <c r="JG94" i="55"/>
  <c r="FS94" i="55"/>
  <c r="DF95" i="55"/>
  <c r="FW95" i="55"/>
  <c r="JK95" i="55"/>
  <c r="CX97" i="55"/>
  <c r="JC97" i="55"/>
  <c r="DB98" i="55"/>
  <c r="FS98" i="55"/>
  <c r="JG98" i="55"/>
  <c r="DF99" i="55"/>
  <c r="FW99" i="55"/>
  <c r="JK99" i="55"/>
  <c r="CX101" i="55"/>
  <c r="JC101" i="55"/>
  <c r="DB102" i="55"/>
  <c r="JG102" i="55"/>
  <c r="FS102" i="55"/>
  <c r="DF103" i="55"/>
  <c r="FW103" i="55"/>
  <c r="JK103" i="55"/>
  <c r="CX105" i="55"/>
  <c r="JC105" i="55"/>
  <c r="DB106" i="55"/>
  <c r="JG106" i="55"/>
  <c r="FS106" i="55"/>
  <c r="DF107" i="55"/>
  <c r="FW107" i="55"/>
  <c r="JK107" i="55"/>
  <c r="CX109" i="55"/>
  <c r="JC109" i="55"/>
  <c r="DB110" i="55"/>
  <c r="DN110" i="55" s="1"/>
  <c r="DZ110" i="55" s="1"/>
  <c r="EL110" i="55" s="1"/>
  <c r="EX110" i="55" s="1"/>
  <c r="FJ110" i="55" s="1"/>
  <c r="JG110" i="55"/>
  <c r="FS110" i="55"/>
  <c r="DF111" i="55"/>
  <c r="FW111" i="55"/>
  <c r="JK111" i="55"/>
  <c r="CX113" i="55"/>
  <c r="JC113" i="55"/>
  <c r="DB114" i="55"/>
  <c r="JG114" i="55"/>
  <c r="FS114" i="55"/>
  <c r="DF115" i="55"/>
  <c r="FW115" i="55"/>
  <c r="JK115" i="55"/>
  <c r="CX117" i="55"/>
  <c r="JC117" i="55"/>
  <c r="DB118" i="55"/>
  <c r="JG118" i="55"/>
  <c r="FS118" i="55"/>
  <c r="DF119" i="55"/>
  <c r="FW119" i="55"/>
  <c r="JK119" i="55"/>
  <c r="CX121" i="55"/>
  <c r="JC121" i="55"/>
  <c r="DB122" i="55"/>
  <c r="JG122" i="55"/>
  <c r="FS122" i="55"/>
  <c r="DF123" i="55"/>
  <c r="FW123" i="55"/>
  <c r="JK123" i="55"/>
  <c r="CX125" i="55"/>
  <c r="JC125" i="55"/>
  <c r="DB126" i="55"/>
  <c r="JG126" i="55"/>
  <c r="FS126" i="55"/>
  <c r="DF127" i="55"/>
  <c r="FW127" i="55"/>
  <c r="JK127" i="55"/>
  <c r="FT72" i="55"/>
  <c r="DC72" i="55"/>
  <c r="JH72" i="55"/>
  <c r="IZ74" i="55"/>
  <c r="CU74" i="55"/>
  <c r="JD75" i="55"/>
  <c r="FP75" i="55"/>
  <c r="CY75" i="55"/>
  <c r="DK75" i="55" s="1"/>
  <c r="FT76" i="55"/>
  <c r="DC76" i="55"/>
  <c r="IZ78" i="55"/>
  <c r="CU78" i="55"/>
  <c r="JD79" i="55"/>
  <c r="FP79" i="55"/>
  <c r="CY79" i="55"/>
  <c r="FT80" i="55"/>
  <c r="DC80" i="55"/>
  <c r="JH80" i="55"/>
  <c r="IZ82" i="55"/>
  <c r="CU82" i="55"/>
  <c r="JD83" i="55"/>
  <c r="FP83" i="55"/>
  <c r="CY83" i="55"/>
  <c r="FT84" i="55"/>
  <c r="DC84" i="55"/>
  <c r="IZ86" i="55"/>
  <c r="CU86" i="55"/>
  <c r="JD87" i="55"/>
  <c r="FP87" i="55"/>
  <c r="CY87" i="55"/>
  <c r="DK87" i="55" s="1"/>
  <c r="DW87" i="55" s="1"/>
  <c r="EI87" i="55" s="1"/>
  <c r="EU87" i="55" s="1"/>
  <c r="FG87" i="55" s="1"/>
  <c r="DC88" i="55"/>
  <c r="DO88" i="55" s="1"/>
  <c r="EA88" i="55" s="1"/>
  <c r="EM88" i="55" s="1"/>
  <c r="EY88" i="55" s="1"/>
  <c r="FK88" i="55" s="1"/>
  <c r="FT88" i="55"/>
  <c r="IZ90" i="55"/>
  <c r="CU90" i="55"/>
  <c r="DG90" i="55" s="1"/>
  <c r="DS90" i="55" s="1"/>
  <c r="EE90" i="55" s="1"/>
  <c r="EQ90" i="55" s="1"/>
  <c r="FC90" i="55" s="1"/>
  <c r="JD91" i="55"/>
  <c r="FP91" i="55"/>
  <c r="CY91" i="55"/>
  <c r="DK91" i="55" s="1"/>
  <c r="DW91" i="55" s="1"/>
  <c r="EI91" i="55" s="1"/>
  <c r="EU91" i="55" s="1"/>
  <c r="FG91" i="55" s="1"/>
  <c r="DC92" i="55"/>
  <c r="FT92" i="55"/>
  <c r="JH92" i="55"/>
  <c r="IZ94" i="55"/>
  <c r="CU94" i="55"/>
  <c r="FP95" i="55"/>
  <c r="CY95" i="55"/>
  <c r="JD95" i="55"/>
  <c r="DC96" i="55"/>
  <c r="FT96" i="55"/>
  <c r="JH96" i="55"/>
  <c r="IZ98" i="55"/>
  <c r="CU98" i="55"/>
  <c r="FP99" i="55"/>
  <c r="CY99" i="55"/>
  <c r="JD99" i="55"/>
  <c r="DC100" i="55"/>
  <c r="FT100" i="55"/>
  <c r="JH100" i="55"/>
  <c r="IZ102" i="55"/>
  <c r="CU102" i="55"/>
  <c r="FP103" i="55"/>
  <c r="CY103" i="55"/>
  <c r="JD103" i="55"/>
  <c r="DC104" i="55"/>
  <c r="FT104" i="55"/>
  <c r="JH104" i="55"/>
  <c r="IZ106" i="55"/>
  <c r="CU106" i="55"/>
  <c r="FP107" i="55"/>
  <c r="CY107" i="55"/>
  <c r="JD107" i="55"/>
  <c r="DC108" i="55"/>
  <c r="FT108" i="55"/>
  <c r="JH108" i="55"/>
  <c r="IZ110" i="55"/>
  <c r="CU110" i="55"/>
  <c r="DG110" i="55" s="1"/>
  <c r="DS110" i="55" s="1"/>
  <c r="EE110" i="55" s="1"/>
  <c r="EQ110" i="55" s="1"/>
  <c r="FC110" i="55" s="1"/>
  <c r="FP111" i="55"/>
  <c r="CY111" i="55"/>
  <c r="JD111" i="55"/>
  <c r="DC112" i="55"/>
  <c r="FT112" i="55"/>
  <c r="JH112" i="55"/>
  <c r="IZ114" i="55"/>
  <c r="CU114" i="55"/>
  <c r="FP115" i="55"/>
  <c r="CY115" i="55"/>
  <c r="JD115" i="55"/>
  <c r="DC116" i="55"/>
  <c r="FT116" i="55"/>
  <c r="JH116" i="55"/>
  <c r="IZ118" i="55"/>
  <c r="CU118" i="55"/>
  <c r="FP119" i="55"/>
  <c r="CY119" i="55"/>
  <c r="JD119" i="55"/>
  <c r="DC120" i="55"/>
  <c r="FT120" i="55"/>
  <c r="JH120" i="55"/>
  <c r="IZ122" i="55"/>
  <c r="CU122" i="55"/>
  <c r="FP123" i="55"/>
  <c r="CY123" i="55"/>
  <c r="JD123" i="55"/>
  <c r="DC124" i="55"/>
  <c r="FT124" i="55"/>
  <c r="JH124" i="55"/>
  <c r="IZ126" i="55"/>
  <c r="CU126" i="55"/>
  <c r="FP127" i="55"/>
  <c r="CY127" i="55"/>
  <c r="JD127" i="55"/>
  <c r="DC128" i="55"/>
  <c r="FT128" i="55"/>
  <c r="JH128" i="55"/>
  <c r="V59" i="57"/>
  <c r="AL59" i="57"/>
  <c r="BB59" i="57"/>
  <c r="BR59" i="57"/>
  <c r="CH59" i="57"/>
  <c r="S60" i="57"/>
  <c r="AI60" i="57"/>
  <c r="BC60" i="57"/>
  <c r="BS60" i="57"/>
  <c r="BW60" i="57"/>
  <c r="JA23" i="55"/>
  <c r="CV23" i="55"/>
  <c r="DH23" i="55" s="1"/>
  <c r="DT23" i="55" s="1"/>
  <c r="EF23" i="55" s="1"/>
  <c r="ER23" i="55" s="1"/>
  <c r="FD23" i="55" s="1"/>
  <c r="DD12" i="55"/>
  <c r="DP12" i="55" s="1"/>
  <c r="EB12" i="55" s="1"/>
  <c r="EN12" i="55" s="1"/>
  <c r="EZ12" i="55" s="1"/>
  <c r="FL12" i="55" s="1"/>
  <c r="FU12" i="55"/>
  <c r="DD28" i="55"/>
  <c r="DP28" i="55" s="1"/>
  <c r="EB28" i="55" s="1"/>
  <c r="EN28" i="55" s="1"/>
  <c r="EZ28" i="55" s="1"/>
  <c r="FL28" i="55" s="1"/>
  <c r="FU28" i="55"/>
  <c r="DD21" i="55"/>
  <c r="DP21" i="55" s="1"/>
  <c r="EB21" i="55" s="1"/>
  <c r="EN21" i="55" s="1"/>
  <c r="EZ21" i="55" s="1"/>
  <c r="FL21" i="55" s="1"/>
  <c r="FU21" i="55"/>
  <c r="DD7" i="55"/>
  <c r="FU7" i="55"/>
  <c r="JI7" i="55"/>
  <c r="FQ34" i="55"/>
  <c r="CZ34" i="55"/>
  <c r="DL34" i="55" s="1"/>
  <c r="DX34" i="55" s="1"/>
  <c r="EJ34" i="55" s="1"/>
  <c r="EV34" i="55" s="1"/>
  <c r="FH34" i="55" s="1"/>
  <c r="JE34" i="55"/>
  <c r="CZ13" i="55"/>
  <c r="JE13" i="55"/>
  <c r="FQ13" i="55"/>
  <c r="FQ29" i="55"/>
  <c r="CZ29" i="55"/>
  <c r="DL29" i="55" s="1"/>
  <c r="DX29" i="55" s="1"/>
  <c r="EJ29" i="55" s="1"/>
  <c r="EV29" i="55" s="1"/>
  <c r="FH29" i="55" s="1"/>
  <c r="JE29" i="55"/>
  <c r="DE54" i="55"/>
  <c r="FV54" i="55"/>
  <c r="JJ54" i="55"/>
  <c r="CV97" i="55"/>
  <c r="JA97" i="55"/>
  <c r="DE15" i="55"/>
  <c r="DQ15" i="55" s="1"/>
  <c r="EC15" i="55" s="1"/>
  <c r="EO15" i="55" s="1"/>
  <c r="FA15" i="55" s="1"/>
  <c r="FM15" i="55" s="1"/>
  <c r="FV15" i="55"/>
  <c r="DE33" i="55"/>
  <c r="DQ33" i="55" s="1"/>
  <c r="EC33" i="55" s="1"/>
  <c r="EO33" i="55" s="1"/>
  <c r="FA33" i="55" s="1"/>
  <c r="FM33" i="55" s="1"/>
  <c r="FV33" i="55"/>
  <c r="DB63" i="55"/>
  <c r="JG63" i="55"/>
  <c r="FS63" i="55"/>
  <c r="DE123" i="55"/>
  <c r="FV123" i="55"/>
  <c r="JJ123" i="55"/>
  <c r="CV81" i="55"/>
  <c r="JA81" i="55"/>
  <c r="CV117" i="55"/>
  <c r="JA117" i="55"/>
  <c r="FV6" i="55"/>
  <c r="DE6" i="55"/>
  <c r="JJ6" i="55"/>
  <c r="DE13" i="55"/>
  <c r="FV13" i="55"/>
  <c r="JJ13" i="55"/>
  <c r="FV21" i="55"/>
  <c r="DE21" i="55"/>
  <c r="DQ21" i="55" s="1"/>
  <c r="EC21" i="55" s="1"/>
  <c r="EO21" i="55" s="1"/>
  <c r="FA21" i="55" s="1"/>
  <c r="FM21" i="55" s="1"/>
  <c r="JB30" i="55"/>
  <c r="CW30" i="55"/>
  <c r="DI30" i="55" s="1"/>
  <c r="DU30" i="55" s="1"/>
  <c r="EG30" i="55" s="1"/>
  <c r="ES30" i="55" s="1"/>
  <c r="FE30" i="55" s="1"/>
  <c r="JB38" i="55"/>
  <c r="CW38" i="55"/>
  <c r="DI38" i="55" s="1"/>
  <c r="DU38" i="55" s="1"/>
  <c r="EG38" i="55" s="1"/>
  <c r="ES38" i="55" s="1"/>
  <c r="FE38" i="55" s="1"/>
  <c r="DB61" i="55"/>
  <c r="JG61" i="55"/>
  <c r="FS61" i="55"/>
  <c r="CW81" i="55"/>
  <c r="JB81" i="55"/>
  <c r="CW109" i="55"/>
  <c r="JB109" i="55"/>
  <c r="DF4" i="55"/>
  <c r="FW4" i="55"/>
  <c r="JK4" i="55"/>
  <c r="JG7" i="55"/>
  <c r="DB7" i="55"/>
  <c r="FS7" i="55"/>
  <c r="CX10" i="55"/>
  <c r="JC10" i="55"/>
  <c r="DF12" i="55"/>
  <c r="DR12" i="55" s="1"/>
  <c r="ED12" i="55" s="1"/>
  <c r="EP12" i="55" s="1"/>
  <c r="FB12" i="55" s="1"/>
  <c r="FN12" i="55" s="1"/>
  <c r="FW12" i="55"/>
  <c r="JG15" i="55"/>
  <c r="DB15" i="55"/>
  <c r="DN15" i="55" s="1"/>
  <c r="DZ15" i="55" s="1"/>
  <c r="EL15" i="55" s="1"/>
  <c r="EX15" i="55" s="1"/>
  <c r="FJ15" i="55" s="1"/>
  <c r="FS15" i="55"/>
  <c r="CX18" i="55"/>
  <c r="DJ18" i="55" s="1"/>
  <c r="DV18" i="55" s="1"/>
  <c r="EH18" i="55" s="1"/>
  <c r="ET18" i="55" s="1"/>
  <c r="FF18" i="55" s="1"/>
  <c r="JC18" i="55"/>
  <c r="DF20" i="55"/>
  <c r="DR20" i="55" s="1"/>
  <c r="ED20" i="55" s="1"/>
  <c r="EP20" i="55" s="1"/>
  <c r="FB20" i="55" s="1"/>
  <c r="FN20" i="55" s="1"/>
  <c r="FW20" i="55"/>
  <c r="DB23" i="55"/>
  <c r="DN23" i="55" s="1"/>
  <c r="DZ23" i="55" s="1"/>
  <c r="EL23" i="55" s="1"/>
  <c r="EX23" i="55" s="1"/>
  <c r="FJ23" i="55" s="1"/>
  <c r="JG23" i="55"/>
  <c r="FS23" i="55"/>
  <c r="CX26" i="55"/>
  <c r="DJ26" i="55" s="1"/>
  <c r="DV26" i="55" s="1"/>
  <c r="EH26" i="55" s="1"/>
  <c r="ET26" i="55" s="1"/>
  <c r="FF26" i="55" s="1"/>
  <c r="JC26" i="55"/>
  <c r="DF28" i="55"/>
  <c r="DR28" i="55" s="1"/>
  <c r="ED28" i="55" s="1"/>
  <c r="EP28" i="55" s="1"/>
  <c r="FB28" i="55" s="1"/>
  <c r="FN28" i="55" s="1"/>
  <c r="FW28" i="55"/>
  <c r="DB31" i="55"/>
  <c r="DN31" i="55" s="1"/>
  <c r="DZ31" i="55" s="1"/>
  <c r="EL31" i="55" s="1"/>
  <c r="EX31" i="55" s="1"/>
  <c r="FJ31" i="55" s="1"/>
  <c r="JG31" i="55"/>
  <c r="FS31" i="55"/>
  <c r="DE45" i="55"/>
  <c r="FV45" i="55"/>
  <c r="JJ45" i="55"/>
  <c r="C5" i="79"/>
  <c r="H14" i="57"/>
  <c r="H31" i="57"/>
  <c r="I58" i="57"/>
  <c r="H58" i="57"/>
  <c r="K59" i="57"/>
  <c r="O59" i="57"/>
  <c r="S59" i="57"/>
  <c r="W59" i="57"/>
  <c r="AA59" i="57"/>
  <c r="AE59" i="57"/>
  <c r="AI59" i="57"/>
  <c r="AM59" i="57"/>
  <c r="AQ59" i="57"/>
  <c r="AU59" i="57"/>
  <c r="AY59" i="57"/>
  <c r="BC59" i="57"/>
  <c r="BG59" i="57"/>
  <c r="BK59" i="57"/>
  <c r="BO59" i="57"/>
  <c r="BS59" i="57"/>
  <c r="BW59" i="57"/>
  <c r="CA59" i="57"/>
  <c r="CE59" i="57"/>
  <c r="H60" i="57"/>
  <c r="L60" i="57"/>
  <c r="P60" i="57"/>
  <c r="T60" i="57"/>
  <c r="X60" i="57"/>
  <c r="AB60" i="57"/>
  <c r="AF60" i="57"/>
  <c r="AJ60" i="57"/>
  <c r="AN60" i="57"/>
  <c r="AR60" i="57"/>
  <c r="AV60" i="57"/>
  <c r="AZ60" i="57"/>
  <c r="BD60" i="57"/>
  <c r="BH60" i="57"/>
  <c r="BL60" i="57"/>
  <c r="BP60" i="57"/>
  <c r="BT60" i="57"/>
  <c r="BX60" i="57"/>
  <c r="CB60" i="57"/>
  <c r="CF60" i="57"/>
  <c r="FQ4" i="55"/>
  <c r="CZ4" i="55"/>
  <c r="JE4" i="55"/>
  <c r="JA15" i="55"/>
  <c r="CV15" i="55"/>
  <c r="DH15" i="55" s="1"/>
  <c r="DT15" i="55" s="1"/>
  <c r="EF15" i="55" s="1"/>
  <c r="ER15" i="55" s="1"/>
  <c r="FD15" i="55" s="1"/>
  <c r="DD25" i="55"/>
  <c r="DP25" i="55" s="1"/>
  <c r="EB25" i="55" s="1"/>
  <c r="EN25" i="55" s="1"/>
  <c r="EZ25" i="55" s="1"/>
  <c r="FL25" i="55" s="1"/>
  <c r="FU25" i="55"/>
  <c r="CZ36" i="55"/>
  <c r="JE36" i="55"/>
  <c r="FQ36" i="55"/>
  <c r="FQ3" i="55"/>
  <c r="CZ3" i="55"/>
  <c r="JE3" i="55"/>
  <c r="DD8" i="55"/>
  <c r="FU8" i="55"/>
  <c r="JI8" i="55"/>
  <c r="JA14" i="55"/>
  <c r="CV14" i="55"/>
  <c r="DH14" i="55" s="1"/>
  <c r="DT14" i="55" s="1"/>
  <c r="EF14" i="55" s="1"/>
  <c r="ER14" i="55" s="1"/>
  <c r="FD14" i="55" s="1"/>
  <c r="FQ19" i="55"/>
  <c r="CZ19" i="55"/>
  <c r="DL19" i="55" s="1"/>
  <c r="DX19" i="55" s="1"/>
  <c r="EJ19" i="55" s="1"/>
  <c r="EV19" i="55" s="1"/>
  <c r="FH19" i="55" s="1"/>
  <c r="JE19" i="55"/>
  <c r="DD24" i="55"/>
  <c r="DP24" i="55" s="1"/>
  <c r="EB24" i="55" s="1"/>
  <c r="EN24" i="55" s="1"/>
  <c r="EZ24" i="55" s="1"/>
  <c r="FL24" i="55" s="1"/>
  <c r="FU24" i="55"/>
  <c r="JA30" i="55"/>
  <c r="CV30" i="55"/>
  <c r="DH30" i="55" s="1"/>
  <c r="DT30" i="55" s="1"/>
  <c r="EF30" i="55" s="1"/>
  <c r="ER30" i="55" s="1"/>
  <c r="FD30" i="55" s="1"/>
  <c r="FQ35" i="55"/>
  <c r="CZ35" i="55"/>
  <c r="DL35" i="55" s="1"/>
  <c r="DX35" i="55" s="1"/>
  <c r="EJ35" i="55" s="1"/>
  <c r="EV35" i="55" s="1"/>
  <c r="FH35" i="55" s="1"/>
  <c r="JE35" i="55"/>
  <c r="DD40" i="55"/>
  <c r="FU40" i="55"/>
  <c r="JI40" i="55"/>
  <c r="JA3" i="55"/>
  <c r="CV3" i="55"/>
  <c r="DD13" i="55"/>
  <c r="FU13" i="55"/>
  <c r="JI13" i="55"/>
  <c r="CZ24" i="55"/>
  <c r="DL24" i="55" s="1"/>
  <c r="DX24" i="55" s="1"/>
  <c r="EJ24" i="55" s="1"/>
  <c r="EV24" i="55" s="1"/>
  <c r="FH24" i="55" s="1"/>
  <c r="FQ24" i="55"/>
  <c r="JE24" i="55"/>
  <c r="JA35" i="55"/>
  <c r="CV35" i="55"/>
  <c r="DH35" i="55" s="1"/>
  <c r="DT35" i="55" s="1"/>
  <c r="EF35" i="55" s="1"/>
  <c r="ER35" i="55" s="1"/>
  <c r="FD35" i="55" s="1"/>
  <c r="DD3" i="55"/>
  <c r="JI3" i="55"/>
  <c r="FU3" i="55"/>
  <c r="CV9" i="55"/>
  <c r="JA9" i="55"/>
  <c r="FQ14" i="55"/>
  <c r="CZ14" i="55"/>
  <c r="DL14" i="55" s="1"/>
  <c r="DX14" i="55" s="1"/>
  <c r="EJ14" i="55" s="1"/>
  <c r="EV14" i="55" s="1"/>
  <c r="FH14" i="55" s="1"/>
  <c r="JE14" i="55"/>
  <c r="DD19" i="55"/>
  <c r="DP19" i="55" s="1"/>
  <c r="EB19" i="55" s="1"/>
  <c r="EN19" i="55" s="1"/>
  <c r="EZ19" i="55" s="1"/>
  <c r="FL19" i="55" s="1"/>
  <c r="FU19" i="55"/>
  <c r="JA25" i="55"/>
  <c r="CV25" i="55"/>
  <c r="DH25" i="55" s="1"/>
  <c r="DT25" i="55" s="1"/>
  <c r="EF25" i="55" s="1"/>
  <c r="ER25" i="55" s="1"/>
  <c r="FD25" i="55" s="1"/>
  <c r="FQ30" i="55"/>
  <c r="CZ30" i="55"/>
  <c r="DL30" i="55" s="1"/>
  <c r="DX30" i="55" s="1"/>
  <c r="EJ30" i="55" s="1"/>
  <c r="EV30" i="55" s="1"/>
  <c r="FH30" i="55" s="1"/>
  <c r="JE30" i="55"/>
  <c r="FU35" i="55"/>
  <c r="DD35" i="55"/>
  <c r="DP35" i="55" s="1"/>
  <c r="EB35" i="55" s="1"/>
  <c r="EN35" i="55" s="1"/>
  <c r="EZ35" i="55" s="1"/>
  <c r="FL35" i="55" s="1"/>
  <c r="JA41" i="55"/>
  <c r="CV41" i="55"/>
  <c r="JA4" i="55"/>
  <c r="CV4" i="55"/>
  <c r="CZ9" i="55"/>
  <c r="JE9" i="55"/>
  <c r="FQ9" i="55"/>
  <c r="DD14" i="55"/>
  <c r="DP14" i="55" s="1"/>
  <c r="EB14" i="55" s="1"/>
  <c r="EN14" i="55" s="1"/>
  <c r="EZ14" i="55" s="1"/>
  <c r="FL14" i="55" s="1"/>
  <c r="FU14" i="55"/>
  <c r="CV20" i="55"/>
  <c r="DH20" i="55" s="1"/>
  <c r="DT20" i="55" s="1"/>
  <c r="EF20" i="55" s="1"/>
  <c r="ER20" i="55" s="1"/>
  <c r="FD20" i="55" s="1"/>
  <c r="JA20" i="55"/>
  <c r="FQ25" i="55"/>
  <c r="CZ25" i="55"/>
  <c r="DL25" i="55" s="1"/>
  <c r="DX25" i="55" s="1"/>
  <c r="EJ25" i="55" s="1"/>
  <c r="EV25" i="55" s="1"/>
  <c r="FH25" i="55" s="1"/>
  <c r="JE25" i="55"/>
  <c r="DD30" i="55"/>
  <c r="DP30" i="55" s="1"/>
  <c r="EB30" i="55" s="1"/>
  <c r="EN30" i="55" s="1"/>
  <c r="EZ30" i="55" s="1"/>
  <c r="FL30" i="55" s="1"/>
  <c r="FU30" i="55"/>
  <c r="CV36" i="55"/>
  <c r="JA36" i="55"/>
  <c r="FQ41" i="55"/>
  <c r="CZ41" i="55"/>
  <c r="JE41" i="55"/>
  <c r="DE48" i="55"/>
  <c r="FV48" i="55"/>
  <c r="DE56" i="55"/>
  <c r="FV56" i="55"/>
  <c r="JJ56" i="55"/>
  <c r="DE64" i="55"/>
  <c r="DQ64" i="55" s="1"/>
  <c r="EC64" i="55" s="1"/>
  <c r="EO64" i="55" s="1"/>
  <c r="FA64" i="55" s="1"/>
  <c r="FM64" i="55" s="1"/>
  <c r="FV64" i="55"/>
  <c r="CW72" i="55"/>
  <c r="JB72" i="55"/>
  <c r="CV85" i="55"/>
  <c r="DH85" i="55" s="1"/>
  <c r="DT85" i="55" s="1"/>
  <c r="EF85" i="55" s="1"/>
  <c r="ER85" i="55" s="1"/>
  <c r="FD85" i="55" s="1"/>
  <c r="JA85" i="55"/>
  <c r="CV101" i="55"/>
  <c r="JA101" i="55"/>
  <c r="CZ118" i="55"/>
  <c r="JE118" i="55"/>
  <c r="FQ118" i="55"/>
  <c r="JF6" i="55"/>
  <c r="FR6" i="55"/>
  <c r="DA6" i="55"/>
  <c r="DE11" i="55"/>
  <c r="DQ11" i="55" s="1"/>
  <c r="EC11" i="55" s="1"/>
  <c r="EO11" i="55" s="1"/>
  <c r="FA11" i="55" s="1"/>
  <c r="FM11" i="55" s="1"/>
  <c r="FV11" i="55"/>
  <c r="CW17" i="55"/>
  <c r="DI17" i="55" s="1"/>
  <c r="DU17" i="55" s="1"/>
  <c r="EG17" i="55" s="1"/>
  <c r="ES17" i="55" s="1"/>
  <c r="FE17" i="55" s="1"/>
  <c r="JB17" i="55"/>
  <c r="JF21" i="55"/>
  <c r="DA21" i="55"/>
  <c r="DM21" i="55" s="1"/>
  <c r="DY21" i="55" s="1"/>
  <c r="EK21" i="55" s="1"/>
  <c r="EW21" i="55" s="1"/>
  <c r="FI21" i="55" s="1"/>
  <c r="FR21" i="55"/>
  <c r="FR26" i="55"/>
  <c r="DA26" i="55"/>
  <c r="DM26" i="55" s="1"/>
  <c r="DY26" i="55" s="1"/>
  <c r="EK26" i="55" s="1"/>
  <c r="EW26" i="55" s="1"/>
  <c r="FI26" i="55" s="1"/>
  <c r="JF26" i="55"/>
  <c r="FR30" i="55"/>
  <c r="DA30" i="55"/>
  <c r="DM30" i="55" s="1"/>
  <c r="DY30" i="55" s="1"/>
  <c r="EK30" i="55" s="1"/>
  <c r="EW30" i="55" s="1"/>
  <c r="FI30" i="55" s="1"/>
  <c r="JF30" i="55"/>
  <c r="DE34" i="55"/>
  <c r="DQ34" i="55" s="1"/>
  <c r="EC34" i="55" s="1"/>
  <c r="EO34" i="55" s="1"/>
  <c r="FA34" i="55" s="1"/>
  <c r="FM34" i="55" s="1"/>
  <c r="FV34" i="55"/>
  <c r="FV40" i="55"/>
  <c r="DE40" i="55"/>
  <c r="JJ40" i="55"/>
  <c r="DB47" i="55"/>
  <c r="JG47" i="55"/>
  <c r="FS47" i="55"/>
  <c r="JC58" i="55"/>
  <c r="CX58" i="55"/>
  <c r="JG67" i="55"/>
  <c r="DB67" i="55"/>
  <c r="DN67" i="55" s="1"/>
  <c r="DZ67" i="55" s="1"/>
  <c r="EL67" i="55" s="1"/>
  <c r="EX67" i="55" s="1"/>
  <c r="FJ67" i="55" s="1"/>
  <c r="FS67" i="55"/>
  <c r="DA90" i="55"/>
  <c r="DM90" i="55" s="1"/>
  <c r="DY90" i="55" s="1"/>
  <c r="EK90" i="55" s="1"/>
  <c r="EW90" i="55" s="1"/>
  <c r="FI90" i="55" s="1"/>
  <c r="FR90" i="55"/>
  <c r="JF90" i="55"/>
  <c r="DA114" i="55"/>
  <c r="JF114" i="55"/>
  <c r="FR114" i="55"/>
  <c r="DE119" i="55"/>
  <c r="FV119" i="55"/>
  <c r="JJ119" i="55"/>
  <c r="CW125" i="55"/>
  <c r="JB125" i="55"/>
  <c r="JB54" i="55"/>
  <c r="CW54" i="55"/>
  <c r="DE62" i="55"/>
  <c r="FV62" i="55"/>
  <c r="JJ62" i="55"/>
  <c r="DA69" i="55"/>
  <c r="FR69" i="55"/>
  <c r="JF69" i="55"/>
  <c r="DD87" i="55"/>
  <c r="DP87" i="55" s="1"/>
  <c r="EB87" i="55" s="1"/>
  <c r="EN87" i="55" s="1"/>
  <c r="EZ87" i="55" s="1"/>
  <c r="FL87" i="55" s="1"/>
  <c r="FU87" i="55"/>
  <c r="DD103" i="55"/>
  <c r="FU103" i="55"/>
  <c r="JI103" i="55"/>
  <c r="CV121" i="55"/>
  <c r="JA121" i="55"/>
  <c r="JB4" i="55"/>
  <c r="CW4" i="55"/>
  <c r="DE7" i="55"/>
  <c r="FV7" i="55"/>
  <c r="JJ7" i="55"/>
  <c r="JB11" i="55"/>
  <c r="CW11" i="55"/>
  <c r="DI11" i="55" s="1"/>
  <c r="DU11" i="55" s="1"/>
  <c r="EG11" i="55" s="1"/>
  <c r="ES11" i="55" s="1"/>
  <c r="FE11" i="55" s="1"/>
  <c r="FV14" i="55"/>
  <c r="DE14" i="55"/>
  <c r="DQ14" i="55" s="1"/>
  <c r="EC14" i="55" s="1"/>
  <c r="EO14" i="55" s="1"/>
  <c r="FA14" i="55" s="1"/>
  <c r="FM14" i="55" s="1"/>
  <c r="FV18" i="55"/>
  <c r="DE18" i="55"/>
  <c r="DQ18" i="55" s="1"/>
  <c r="EC18" i="55" s="1"/>
  <c r="EO18" i="55" s="1"/>
  <c r="FA18" i="55" s="1"/>
  <c r="FM18" i="55" s="1"/>
  <c r="CW23" i="55"/>
  <c r="DI23" i="55" s="1"/>
  <c r="DU23" i="55" s="1"/>
  <c r="EG23" i="55" s="1"/>
  <c r="ES23" i="55" s="1"/>
  <c r="FE23" i="55" s="1"/>
  <c r="JB23" i="55"/>
  <c r="DE26" i="55"/>
  <c r="DQ26" i="55" s="1"/>
  <c r="EC26" i="55" s="1"/>
  <c r="EO26" i="55" s="1"/>
  <c r="FA26" i="55" s="1"/>
  <c r="FM26" i="55" s="1"/>
  <c r="FV26" i="55"/>
  <c r="CW31" i="55"/>
  <c r="DI31" i="55" s="1"/>
  <c r="DU31" i="55" s="1"/>
  <c r="EG31" i="55" s="1"/>
  <c r="ES31" i="55" s="1"/>
  <c r="FE31" i="55" s="1"/>
  <c r="JB31" i="55"/>
  <c r="DA35" i="55"/>
  <c r="DM35" i="55" s="1"/>
  <c r="DY35" i="55" s="1"/>
  <c r="EK35" i="55" s="1"/>
  <c r="EW35" i="55" s="1"/>
  <c r="FI35" i="55" s="1"/>
  <c r="JF35" i="55"/>
  <c r="FR35" i="55"/>
  <c r="DE38" i="55"/>
  <c r="DQ38" i="55" s="1"/>
  <c r="EC38" i="55" s="1"/>
  <c r="EO38" i="55" s="1"/>
  <c r="FA38" i="55" s="1"/>
  <c r="FM38" i="55" s="1"/>
  <c r="FV38" i="55"/>
  <c r="DA43" i="55"/>
  <c r="JF43" i="55"/>
  <c r="FR43" i="55"/>
  <c r="DB49" i="55"/>
  <c r="JG49" i="55"/>
  <c r="FS49" i="55"/>
  <c r="DF56" i="55"/>
  <c r="FW56" i="55"/>
  <c r="JK56" i="55"/>
  <c r="FW64" i="55"/>
  <c r="DF64" i="55"/>
  <c r="DR64" i="55" s="1"/>
  <c r="ED64" i="55" s="1"/>
  <c r="EP64" i="55" s="1"/>
  <c r="FB64" i="55" s="1"/>
  <c r="FN64" i="55" s="1"/>
  <c r="DB71" i="55"/>
  <c r="FS71" i="55"/>
  <c r="JG71" i="55"/>
  <c r="CW85" i="55"/>
  <c r="DI85" i="55" s="1"/>
  <c r="DU85" i="55" s="1"/>
  <c r="EG85" i="55" s="1"/>
  <c r="ES85" i="55" s="1"/>
  <c r="FE85" i="55" s="1"/>
  <c r="JB85" i="55"/>
  <c r="DE99" i="55"/>
  <c r="FV99" i="55"/>
  <c r="JJ99" i="55"/>
  <c r="CW113" i="55"/>
  <c r="JB113" i="55"/>
  <c r="DF3" i="55"/>
  <c r="JK3" i="55"/>
  <c r="FW3" i="55"/>
  <c r="CX5" i="55"/>
  <c r="JC5" i="55"/>
  <c r="FS6" i="55"/>
  <c r="DB6" i="55"/>
  <c r="JG6" i="55"/>
  <c r="FW7" i="55"/>
  <c r="DF7" i="55"/>
  <c r="JK7" i="55"/>
  <c r="CX9" i="55"/>
  <c r="JC9" i="55"/>
  <c r="DB10" i="55"/>
  <c r="JG10" i="55"/>
  <c r="FS10" i="55"/>
  <c r="FW11" i="55"/>
  <c r="DF11" i="55"/>
  <c r="DR11" i="55" s="1"/>
  <c r="ED11" i="55" s="1"/>
  <c r="EP11" i="55" s="1"/>
  <c r="FB11" i="55" s="1"/>
  <c r="FN11" i="55" s="1"/>
  <c r="CX13" i="55"/>
  <c r="JC13" i="55"/>
  <c r="DB14" i="55"/>
  <c r="DN14" i="55" s="1"/>
  <c r="DZ14" i="55" s="1"/>
  <c r="EL14" i="55" s="1"/>
  <c r="EX14" i="55" s="1"/>
  <c r="FJ14" i="55" s="1"/>
  <c r="JG14" i="55"/>
  <c r="FS14" i="55"/>
  <c r="FW15" i="55"/>
  <c r="DF15" i="55"/>
  <c r="DR15" i="55" s="1"/>
  <c r="ED15" i="55" s="1"/>
  <c r="EP15" i="55" s="1"/>
  <c r="FB15" i="55" s="1"/>
  <c r="FN15" i="55" s="1"/>
  <c r="CX17" i="55"/>
  <c r="DJ17" i="55" s="1"/>
  <c r="DV17" i="55" s="1"/>
  <c r="EH17" i="55" s="1"/>
  <c r="ET17" i="55" s="1"/>
  <c r="FF17" i="55" s="1"/>
  <c r="JC17" i="55"/>
  <c r="DB18" i="55"/>
  <c r="DN18" i="55" s="1"/>
  <c r="DZ18" i="55" s="1"/>
  <c r="EL18" i="55" s="1"/>
  <c r="EX18" i="55" s="1"/>
  <c r="FJ18" i="55" s="1"/>
  <c r="JG18" i="55"/>
  <c r="FS18" i="55"/>
  <c r="FW19" i="55"/>
  <c r="DF19" i="55"/>
  <c r="DR19" i="55" s="1"/>
  <c r="ED19" i="55" s="1"/>
  <c r="EP19" i="55" s="1"/>
  <c r="FB19" i="55" s="1"/>
  <c r="FN19" i="55" s="1"/>
  <c r="CX21" i="55"/>
  <c r="DJ21" i="55" s="1"/>
  <c r="DV21" i="55" s="1"/>
  <c r="EH21" i="55" s="1"/>
  <c r="ET21" i="55" s="1"/>
  <c r="FF21" i="55" s="1"/>
  <c r="JC21" i="55"/>
  <c r="FS22" i="55"/>
  <c r="DB22" i="55"/>
  <c r="JG22" i="55"/>
  <c r="DF23" i="55"/>
  <c r="DR23" i="55" s="1"/>
  <c r="ED23" i="55" s="1"/>
  <c r="EP23" i="55" s="1"/>
  <c r="FB23" i="55" s="1"/>
  <c r="FN23" i="55" s="1"/>
  <c r="FW23" i="55"/>
  <c r="CX25" i="55"/>
  <c r="DJ25" i="55" s="1"/>
  <c r="DV25" i="55" s="1"/>
  <c r="EH25" i="55" s="1"/>
  <c r="ET25" i="55" s="1"/>
  <c r="FF25" i="55" s="1"/>
  <c r="JC25" i="55"/>
  <c r="DB26" i="55"/>
  <c r="DN26" i="55" s="1"/>
  <c r="DZ26" i="55" s="1"/>
  <c r="EL26" i="55" s="1"/>
  <c r="EX26" i="55" s="1"/>
  <c r="FJ26" i="55" s="1"/>
  <c r="JG26" i="55"/>
  <c r="FS26" i="55"/>
  <c r="DF27" i="55"/>
  <c r="DR27" i="55" s="1"/>
  <c r="ED27" i="55" s="1"/>
  <c r="EP27" i="55" s="1"/>
  <c r="FB27" i="55" s="1"/>
  <c r="FN27" i="55" s="1"/>
  <c r="FW27" i="55"/>
  <c r="CX29" i="55"/>
  <c r="DJ29" i="55" s="1"/>
  <c r="DV29" i="55" s="1"/>
  <c r="EH29" i="55" s="1"/>
  <c r="ET29" i="55" s="1"/>
  <c r="FF29" i="55" s="1"/>
  <c r="JC29" i="55"/>
  <c r="DB30" i="55"/>
  <c r="DN30" i="55" s="1"/>
  <c r="DZ30" i="55" s="1"/>
  <c r="EL30" i="55" s="1"/>
  <c r="EX30" i="55" s="1"/>
  <c r="FJ30" i="55" s="1"/>
  <c r="JG30" i="55"/>
  <c r="FS30" i="55"/>
  <c r="DF31" i="55"/>
  <c r="DR31" i="55" s="1"/>
  <c r="ED31" i="55" s="1"/>
  <c r="EP31" i="55" s="1"/>
  <c r="FB31" i="55" s="1"/>
  <c r="FN31" i="55" s="1"/>
  <c r="FW31" i="55"/>
  <c r="CX33" i="55"/>
  <c r="DJ33" i="55" s="1"/>
  <c r="DV33" i="55" s="1"/>
  <c r="EH33" i="55" s="1"/>
  <c r="ET33" i="55" s="1"/>
  <c r="FF33" i="55" s="1"/>
  <c r="JC33" i="55"/>
  <c r="DB34" i="55"/>
  <c r="DN34" i="55" s="1"/>
  <c r="DZ34" i="55" s="1"/>
  <c r="EL34" i="55" s="1"/>
  <c r="EX34" i="55" s="1"/>
  <c r="FJ34" i="55" s="1"/>
  <c r="JG34" i="55"/>
  <c r="FS34" i="55"/>
  <c r="DF35" i="55"/>
  <c r="DR35" i="55" s="1"/>
  <c r="ED35" i="55" s="1"/>
  <c r="EP35" i="55" s="1"/>
  <c r="FB35" i="55" s="1"/>
  <c r="FN35" i="55" s="1"/>
  <c r="FW35" i="55"/>
  <c r="CX37" i="55"/>
  <c r="DJ37" i="55" s="1"/>
  <c r="DV37" i="55" s="1"/>
  <c r="EH37" i="55" s="1"/>
  <c r="ET37" i="55" s="1"/>
  <c r="FF37" i="55" s="1"/>
  <c r="JC37" i="55"/>
  <c r="DB38" i="55"/>
  <c r="DN38" i="55" s="1"/>
  <c r="DZ38" i="55" s="1"/>
  <c r="EL38" i="55" s="1"/>
  <c r="EX38" i="55" s="1"/>
  <c r="FJ38" i="55" s="1"/>
  <c r="FS38" i="55"/>
  <c r="JG38" i="55"/>
  <c r="DF39" i="55"/>
  <c r="FW39" i="55"/>
  <c r="JK39" i="55"/>
  <c r="CX41" i="55"/>
  <c r="JC41" i="55"/>
  <c r="DB42" i="55"/>
  <c r="FS42" i="55"/>
  <c r="JG42" i="55"/>
  <c r="DF43" i="55"/>
  <c r="FW43" i="55"/>
  <c r="JK43" i="55"/>
  <c r="FR46" i="55"/>
  <c r="DA46" i="55"/>
  <c r="JF46" i="55"/>
  <c r="JB49" i="55"/>
  <c r="CW49" i="55"/>
  <c r="DE51" i="55"/>
  <c r="FV51" i="55"/>
  <c r="FR54" i="55"/>
  <c r="DA54" i="55"/>
  <c r="JF54" i="55"/>
  <c r="JB57" i="55"/>
  <c r="CW57" i="55"/>
  <c r="DE59" i="55"/>
  <c r="FV59" i="55"/>
  <c r="DA62" i="55"/>
  <c r="JF62" i="55"/>
  <c r="FR62" i="55"/>
  <c r="CW65" i="55"/>
  <c r="DI65" i="55" s="1"/>
  <c r="DU65" i="55" s="1"/>
  <c r="EG65" i="55" s="1"/>
  <c r="ES65" i="55" s="1"/>
  <c r="FE65" i="55" s="1"/>
  <c r="JB65" i="55"/>
  <c r="DE67" i="55"/>
  <c r="DQ67" i="55" s="1"/>
  <c r="EC67" i="55" s="1"/>
  <c r="EO67" i="55" s="1"/>
  <c r="FA67" i="55" s="1"/>
  <c r="FM67" i="55" s="1"/>
  <c r="FV67" i="55"/>
  <c r="DA70" i="55"/>
  <c r="FR70" i="55"/>
  <c r="JF70" i="55"/>
  <c r="FU73" i="55"/>
  <c r="DD73" i="55"/>
  <c r="CV79" i="55"/>
  <c r="JA79" i="55"/>
  <c r="JE84" i="55"/>
  <c r="FQ84" i="55"/>
  <c r="CZ84" i="55"/>
  <c r="DD89" i="55"/>
  <c r="DP89" i="55" s="1"/>
  <c r="EB89" i="55" s="1"/>
  <c r="EN89" i="55" s="1"/>
  <c r="EZ89" i="55" s="1"/>
  <c r="FL89" i="55" s="1"/>
  <c r="FU89" i="55"/>
  <c r="CV95" i="55"/>
  <c r="JA95" i="55"/>
  <c r="CZ100" i="55"/>
  <c r="JE100" i="55"/>
  <c r="FQ100" i="55"/>
  <c r="DD105" i="55"/>
  <c r="FU105" i="55"/>
  <c r="JI105" i="55"/>
  <c r="CV111" i="55"/>
  <c r="JA111" i="55"/>
  <c r="CZ116" i="55"/>
  <c r="JE116" i="55"/>
  <c r="FQ116" i="55"/>
  <c r="DD121" i="55"/>
  <c r="FU121" i="55"/>
  <c r="JI121" i="55"/>
  <c r="CV127" i="55"/>
  <c r="JA127" i="55"/>
  <c r="CW52" i="55"/>
  <c r="JB52" i="55"/>
  <c r="DA59" i="55"/>
  <c r="FR59" i="55"/>
  <c r="JF59" i="55"/>
  <c r="CW68" i="55"/>
  <c r="JB68" i="55"/>
  <c r="FU79" i="55"/>
  <c r="DD79" i="55"/>
  <c r="CZ94" i="55"/>
  <c r="JE94" i="55"/>
  <c r="FQ94" i="55"/>
  <c r="CZ110" i="55"/>
  <c r="DL110" i="55" s="1"/>
  <c r="DX110" i="55" s="1"/>
  <c r="EJ110" i="55" s="1"/>
  <c r="EV110" i="55" s="1"/>
  <c r="FH110" i="55" s="1"/>
  <c r="JE110" i="55"/>
  <c r="FQ110" i="55"/>
  <c r="CZ122" i="55"/>
  <c r="JE122" i="55"/>
  <c r="FQ122" i="55"/>
  <c r="DA5" i="55"/>
  <c r="FR5" i="55"/>
  <c r="JF5" i="55"/>
  <c r="DE8" i="55"/>
  <c r="FV8" i="55"/>
  <c r="JJ8" i="55"/>
  <c r="FR12" i="55"/>
  <c r="DA12" i="55"/>
  <c r="DM12" i="55" s="1"/>
  <c r="DY12" i="55" s="1"/>
  <c r="EK12" i="55" s="1"/>
  <c r="EW12" i="55" s="1"/>
  <c r="FI12" i="55" s="1"/>
  <c r="JF12" i="55"/>
  <c r="JB16" i="55"/>
  <c r="CW16" i="55"/>
  <c r="DI16" i="55" s="1"/>
  <c r="DU16" i="55" s="1"/>
  <c r="EG16" i="55" s="1"/>
  <c r="ES16" i="55" s="1"/>
  <c r="FE16" i="55" s="1"/>
  <c r="JB19" i="55"/>
  <c r="CW19" i="55"/>
  <c r="DI19" i="55" s="1"/>
  <c r="DU19" i="55" s="1"/>
  <c r="EG19" i="55" s="1"/>
  <c r="ES19" i="55" s="1"/>
  <c r="FE19" i="55" s="1"/>
  <c r="DE22" i="55"/>
  <c r="FV22" i="55"/>
  <c r="JJ22" i="55"/>
  <c r="JB26" i="55"/>
  <c r="CW26" i="55"/>
  <c r="DI26" i="55" s="1"/>
  <c r="DU26" i="55" s="1"/>
  <c r="EG26" i="55" s="1"/>
  <c r="ES26" i="55" s="1"/>
  <c r="FE26" i="55" s="1"/>
  <c r="DE29" i="55"/>
  <c r="DQ29" i="55" s="1"/>
  <c r="EC29" i="55" s="1"/>
  <c r="EO29" i="55" s="1"/>
  <c r="FA29" i="55" s="1"/>
  <c r="FM29" i="55" s="1"/>
  <c r="FV29" i="55"/>
  <c r="JB33" i="55"/>
  <c r="CW33" i="55"/>
  <c r="DI33" i="55" s="1"/>
  <c r="DU33" i="55" s="1"/>
  <c r="EG33" i="55" s="1"/>
  <c r="ES33" i="55" s="1"/>
  <c r="FE33" i="55" s="1"/>
  <c r="FV36" i="55"/>
  <c r="DE36" i="55"/>
  <c r="JJ36" i="55"/>
  <c r="DE39" i="55"/>
  <c r="FV39" i="55"/>
  <c r="JJ39" i="55"/>
  <c r="DE42" i="55"/>
  <c r="FV42" i="55"/>
  <c r="JJ42" i="55"/>
  <c r="DF48" i="55"/>
  <c r="FW48" i="55"/>
  <c r="CX56" i="55"/>
  <c r="JC56" i="55"/>
  <c r="JC64" i="55"/>
  <c r="CX64" i="55"/>
  <c r="DJ64" i="55" s="1"/>
  <c r="DV64" i="55" s="1"/>
  <c r="EH64" i="55" s="1"/>
  <c r="ET64" i="55" s="1"/>
  <c r="FF64" i="55" s="1"/>
  <c r="JC70" i="55"/>
  <c r="CX70" i="55"/>
  <c r="DE79" i="55"/>
  <c r="FV79" i="55"/>
  <c r="CW93" i="55"/>
  <c r="JB93" i="55"/>
  <c r="DA106" i="55"/>
  <c r="JF106" i="55"/>
  <c r="FR106" i="55"/>
  <c r="IZ3" i="55"/>
  <c r="CU3" i="55"/>
  <c r="JD4" i="55"/>
  <c r="FP4" i="55"/>
  <c r="CY4" i="55"/>
  <c r="FT5" i="55"/>
  <c r="DC5" i="55"/>
  <c r="JH5" i="55"/>
  <c r="IZ7" i="55"/>
  <c r="CU7" i="55"/>
  <c r="JD8" i="55"/>
  <c r="FP8" i="55"/>
  <c r="CY8" i="55"/>
  <c r="FT9" i="55"/>
  <c r="DC9" i="55"/>
  <c r="JH9" i="55"/>
  <c r="IZ11" i="55"/>
  <c r="CU11" i="55"/>
  <c r="DG11" i="55" s="1"/>
  <c r="DS11" i="55" s="1"/>
  <c r="EE11" i="55" s="1"/>
  <c r="EQ11" i="55" s="1"/>
  <c r="FC11" i="55" s="1"/>
  <c r="JD12" i="55"/>
  <c r="FP12" i="55"/>
  <c r="CY12" i="55"/>
  <c r="DK12" i="55" s="1"/>
  <c r="DW12" i="55" s="1"/>
  <c r="EI12" i="55" s="1"/>
  <c r="EU12" i="55" s="1"/>
  <c r="FG12" i="55" s="1"/>
  <c r="FT13" i="55"/>
  <c r="DC13" i="55"/>
  <c r="JH13" i="55"/>
  <c r="IZ15" i="55"/>
  <c r="CU15" i="55"/>
  <c r="DG15" i="55" s="1"/>
  <c r="DS15" i="55" s="1"/>
  <c r="EE15" i="55" s="1"/>
  <c r="EQ15" i="55" s="1"/>
  <c r="FC15" i="55" s="1"/>
  <c r="JD16" i="55"/>
  <c r="FP16" i="55"/>
  <c r="CY16" i="55"/>
  <c r="DK16" i="55" s="1"/>
  <c r="DW16" i="55" s="1"/>
  <c r="EI16" i="55" s="1"/>
  <c r="EU16" i="55" s="1"/>
  <c r="FG16" i="55" s="1"/>
  <c r="FT17" i="55"/>
  <c r="DC17" i="55"/>
  <c r="DO17" i="55" s="1"/>
  <c r="EA17" i="55" s="1"/>
  <c r="EM17" i="55" s="1"/>
  <c r="EY17" i="55" s="1"/>
  <c r="FK17" i="55" s="1"/>
  <c r="IZ19" i="55"/>
  <c r="CU19" i="55"/>
  <c r="DG19" i="55" s="1"/>
  <c r="DS19" i="55" s="1"/>
  <c r="EE19" i="55" s="1"/>
  <c r="EQ19" i="55" s="1"/>
  <c r="FC19" i="55" s="1"/>
  <c r="JD20" i="55"/>
  <c r="FP20" i="55"/>
  <c r="CY20" i="55"/>
  <c r="DK20" i="55" s="1"/>
  <c r="DW20" i="55" s="1"/>
  <c r="EI20" i="55" s="1"/>
  <c r="EU20" i="55" s="1"/>
  <c r="FG20" i="55" s="1"/>
  <c r="DC21" i="55"/>
  <c r="DO21" i="55" s="1"/>
  <c r="EA21" i="55" s="1"/>
  <c r="EM21" i="55" s="1"/>
  <c r="EY21" i="55" s="1"/>
  <c r="FK21" i="55" s="1"/>
  <c r="FT21" i="55"/>
  <c r="IZ23" i="55"/>
  <c r="CU23" i="55"/>
  <c r="DG23" i="55" s="1"/>
  <c r="DS23" i="55" s="1"/>
  <c r="EE23" i="55" s="1"/>
  <c r="EQ23" i="55" s="1"/>
  <c r="FC23" i="55" s="1"/>
  <c r="JD24" i="55"/>
  <c r="FP24" i="55"/>
  <c r="CY24" i="55"/>
  <c r="DK24" i="55" s="1"/>
  <c r="DW24" i="55" s="1"/>
  <c r="EI24" i="55" s="1"/>
  <c r="EU24" i="55" s="1"/>
  <c r="FG24" i="55" s="1"/>
  <c r="DC25" i="55"/>
  <c r="DO25" i="55" s="1"/>
  <c r="EA25" i="55" s="1"/>
  <c r="EM25" i="55" s="1"/>
  <c r="EY25" i="55" s="1"/>
  <c r="FK25" i="55" s="1"/>
  <c r="FT25" i="55"/>
  <c r="IZ27" i="55"/>
  <c r="CU27" i="55"/>
  <c r="DG27" i="55" s="1"/>
  <c r="DS27" i="55" s="1"/>
  <c r="EE27" i="55" s="1"/>
  <c r="EQ27" i="55" s="1"/>
  <c r="FC27" i="55" s="1"/>
  <c r="JD28" i="55"/>
  <c r="FP28" i="55"/>
  <c r="CY28" i="55"/>
  <c r="DK28" i="55" s="1"/>
  <c r="DW28" i="55" s="1"/>
  <c r="EI28" i="55" s="1"/>
  <c r="EU28" i="55" s="1"/>
  <c r="FG28" i="55" s="1"/>
  <c r="DC29" i="55"/>
  <c r="DO29" i="55" s="1"/>
  <c r="EA29" i="55" s="1"/>
  <c r="EM29" i="55" s="1"/>
  <c r="EY29" i="55" s="1"/>
  <c r="FK29" i="55" s="1"/>
  <c r="FT29" i="55"/>
  <c r="IZ31" i="55"/>
  <c r="CU31" i="55"/>
  <c r="DG31" i="55" s="1"/>
  <c r="DS31" i="55" s="1"/>
  <c r="EE31" i="55" s="1"/>
  <c r="EQ31" i="55" s="1"/>
  <c r="FC31" i="55" s="1"/>
  <c r="JD32" i="55"/>
  <c r="FP32" i="55"/>
  <c r="CY32" i="55"/>
  <c r="DK32" i="55" s="1"/>
  <c r="DW32" i="55" s="1"/>
  <c r="EI32" i="55" s="1"/>
  <c r="EU32" i="55" s="1"/>
  <c r="FG32" i="55" s="1"/>
  <c r="DC33" i="55"/>
  <c r="DO33" i="55" s="1"/>
  <c r="EA33" i="55" s="1"/>
  <c r="EM33" i="55" s="1"/>
  <c r="EY33" i="55" s="1"/>
  <c r="FK33" i="55" s="1"/>
  <c r="FT33" i="55"/>
  <c r="IZ35" i="55"/>
  <c r="CU35" i="55"/>
  <c r="DG35" i="55" s="1"/>
  <c r="DS35" i="55" s="1"/>
  <c r="EE35" i="55" s="1"/>
  <c r="EQ35" i="55" s="1"/>
  <c r="FC35" i="55" s="1"/>
  <c r="JD36" i="55"/>
  <c r="FP36" i="55"/>
  <c r="CY36" i="55"/>
  <c r="FT37" i="55"/>
  <c r="DC37" i="55"/>
  <c r="DO37" i="55" s="1"/>
  <c r="EA37" i="55" s="1"/>
  <c r="EM37" i="55" s="1"/>
  <c r="EY37" i="55" s="1"/>
  <c r="FK37" i="55" s="1"/>
  <c r="IZ39" i="55"/>
  <c r="CU39" i="55"/>
  <c r="JD40" i="55"/>
  <c r="FP40" i="55"/>
  <c r="CY40" i="55"/>
  <c r="FT41" i="55"/>
  <c r="DC41" i="55"/>
  <c r="JH41" i="55"/>
  <c r="IZ43" i="55"/>
  <c r="CU43" i="55"/>
  <c r="DB44" i="55"/>
  <c r="JG44" i="55"/>
  <c r="FS44" i="55"/>
  <c r="CX47" i="55"/>
  <c r="JC47" i="55"/>
  <c r="DF49" i="55"/>
  <c r="FW49" i="55"/>
  <c r="DB52" i="55"/>
  <c r="JG52" i="55"/>
  <c r="FS52" i="55"/>
  <c r="CX55" i="55"/>
  <c r="JC55" i="55"/>
  <c r="DF57" i="55"/>
  <c r="FW57" i="55"/>
  <c r="JG60" i="55"/>
  <c r="FS60" i="55"/>
  <c r="DB60" i="55"/>
  <c r="CX63" i="55"/>
  <c r="JC63" i="55"/>
  <c r="DF65" i="55"/>
  <c r="DR65" i="55" s="1"/>
  <c r="ED65" i="55" s="1"/>
  <c r="EP65" i="55" s="1"/>
  <c r="FB65" i="55" s="1"/>
  <c r="FN65" i="55" s="1"/>
  <c r="FW65" i="55"/>
  <c r="FS68" i="55"/>
  <c r="DB68" i="55"/>
  <c r="JG68" i="55"/>
  <c r="JC71" i="55"/>
  <c r="CX71" i="55"/>
  <c r="CW75" i="55"/>
  <c r="JB75" i="55"/>
  <c r="DA80" i="55"/>
  <c r="FR80" i="55"/>
  <c r="JF80" i="55"/>
  <c r="DE85" i="55"/>
  <c r="DQ85" i="55" s="1"/>
  <c r="EC85" i="55" s="1"/>
  <c r="EO85" i="55" s="1"/>
  <c r="FA85" i="55" s="1"/>
  <c r="FM85" i="55" s="1"/>
  <c r="FV85" i="55"/>
  <c r="CW91" i="55"/>
  <c r="DI91" i="55" s="1"/>
  <c r="DU91" i="55" s="1"/>
  <c r="EG91" i="55" s="1"/>
  <c r="ES91" i="55" s="1"/>
  <c r="FE91" i="55" s="1"/>
  <c r="JB91" i="55"/>
  <c r="DA96" i="55"/>
  <c r="FR96" i="55"/>
  <c r="JF96" i="55"/>
  <c r="DE101" i="55"/>
  <c r="FV101" i="55"/>
  <c r="JJ101" i="55"/>
  <c r="CW107" i="55"/>
  <c r="JB107" i="55"/>
  <c r="DA112" i="55"/>
  <c r="JF112" i="55"/>
  <c r="FR112" i="55"/>
  <c r="DE117" i="55"/>
  <c r="FV117" i="55"/>
  <c r="JJ117" i="55"/>
  <c r="CW123" i="55"/>
  <c r="JB123" i="55"/>
  <c r="DA128" i="55"/>
  <c r="FR128" i="55"/>
  <c r="JF128" i="55"/>
  <c r="FP45" i="55"/>
  <c r="CY45" i="55"/>
  <c r="JD45" i="55"/>
  <c r="FT46" i="55"/>
  <c r="DC46" i="55"/>
  <c r="IZ48" i="55"/>
  <c r="CU48" i="55"/>
  <c r="JD49" i="55"/>
  <c r="FP49" i="55"/>
  <c r="CY49" i="55"/>
  <c r="FT50" i="55"/>
  <c r="DC50" i="55"/>
  <c r="JH50" i="55"/>
  <c r="IZ52" i="55"/>
  <c r="CU52" i="55"/>
  <c r="FP53" i="55"/>
  <c r="CY53" i="55"/>
  <c r="JD53" i="55"/>
  <c r="FT54" i="55"/>
  <c r="DC54" i="55"/>
  <c r="JH54" i="55"/>
  <c r="IZ56" i="55"/>
  <c r="CU56" i="55"/>
  <c r="FP57" i="55"/>
  <c r="CY57" i="55"/>
  <c r="JD57" i="55"/>
  <c r="FT58" i="55"/>
  <c r="DC58" i="55"/>
  <c r="JH58" i="55"/>
  <c r="IZ60" i="55"/>
  <c r="CU60" i="55"/>
  <c r="JD61" i="55"/>
  <c r="FP61" i="55"/>
  <c r="CY61" i="55"/>
  <c r="FT62" i="55"/>
  <c r="DC62" i="55"/>
  <c r="JH62" i="55"/>
  <c r="IZ64" i="55"/>
  <c r="CU64" i="55"/>
  <c r="DG64" i="55" s="1"/>
  <c r="DS64" i="55" s="1"/>
  <c r="EE64" i="55" s="1"/>
  <c r="EQ64" i="55" s="1"/>
  <c r="FC64" i="55" s="1"/>
  <c r="JD65" i="55"/>
  <c r="FP65" i="55"/>
  <c r="CY65" i="55"/>
  <c r="DK65" i="55" s="1"/>
  <c r="DW65" i="55" s="1"/>
  <c r="EI65" i="55" s="1"/>
  <c r="EU65" i="55" s="1"/>
  <c r="FG65" i="55" s="1"/>
  <c r="FT66" i="55"/>
  <c r="DC66" i="55"/>
  <c r="DO66" i="55" s="1"/>
  <c r="EA66" i="55" s="1"/>
  <c r="EM66" i="55" s="1"/>
  <c r="EY66" i="55" s="1"/>
  <c r="FK66" i="55" s="1"/>
  <c r="IZ68" i="55"/>
  <c r="CU68" i="55"/>
  <c r="JD69" i="55"/>
  <c r="CY69" i="55"/>
  <c r="FP69" i="55"/>
  <c r="DC70" i="55"/>
  <c r="FT70" i="55"/>
  <c r="JH70" i="55"/>
  <c r="IZ72" i="55"/>
  <c r="CU72" i="55"/>
  <c r="CV74" i="55"/>
  <c r="JA74" i="55"/>
  <c r="FU76" i="55"/>
  <c r="DD76" i="55"/>
  <c r="JE79" i="55"/>
  <c r="CZ79" i="55"/>
  <c r="FQ79" i="55"/>
  <c r="CV82" i="55"/>
  <c r="JA82" i="55"/>
  <c r="FU84" i="55"/>
  <c r="DD84" i="55"/>
  <c r="CZ87" i="55"/>
  <c r="DL87" i="55" s="1"/>
  <c r="DX87" i="55" s="1"/>
  <c r="EJ87" i="55" s="1"/>
  <c r="EV87" i="55" s="1"/>
  <c r="FH87" i="55" s="1"/>
  <c r="JE87" i="55"/>
  <c r="FQ87" i="55"/>
  <c r="CV90" i="55"/>
  <c r="DH90" i="55" s="1"/>
  <c r="DT90" i="55" s="1"/>
  <c r="EF90" i="55" s="1"/>
  <c r="ER90" i="55" s="1"/>
  <c r="FD90" i="55" s="1"/>
  <c r="JA90" i="55"/>
  <c r="DD92" i="55"/>
  <c r="FU92" i="55"/>
  <c r="JI92" i="55"/>
  <c r="CZ95" i="55"/>
  <c r="JE95" i="55"/>
  <c r="FQ95" i="55"/>
  <c r="CV98" i="55"/>
  <c r="JA98" i="55"/>
  <c r="DD100" i="55"/>
  <c r="FU100" i="55"/>
  <c r="JI100" i="55"/>
  <c r="CZ103" i="55"/>
  <c r="FQ103" i="55"/>
  <c r="JE103" i="55"/>
  <c r="CV106" i="55"/>
  <c r="JA106" i="55"/>
  <c r="DD108" i="55"/>
  <c r="FU108" i="55"/>
  <c r="JI108" i="55"/>
  <c r="CZ111" i="55"/>
  <c r="FQ111" i="55"/>
  <c r="JE111" i="55"/>
  <c r="CV114" i="55"/>
  <c r="JA114" i="55"/>
  <c r="DD116" i="55"/>
  <c r="FU116" i="55"/>
  <c r="JI116" i="55"/>
  <c r="CZ119" i="55"/>
  <c r="FQ119" i="55"/>
  <c r="JE119" i="55"/>
  <c r="CV122" i="55"/>
  <c r="JA122" i="55"/>
  <c r="DD124" i="55"/>
  <c r="FU124" i="55"/>
  <c r="JI124" i="55"/>
  <c r="CZ127" i="55"/>
  <c r="FQ127" i="55"/>
  <c r="JE127" i="55"/>
  <c r="CZ44" i="55"/>
  <c r="JE44" i="55"/>
  <c r="FQ44" i="55"/>
  <c r="DD45" i="55"/>
  <c r="FU45" i="55"/>
  <c r="JI45" i="55"/>
  <c r="JA47" i="55"/>
  <c r="CV47" i="55"/>
  <c r="CZ48" i="55"/>
  <c r="FQ48" i="55"/>
  <c r="JE48" i="55"/>
  <c r="DD49" i="55"/>
  <c r="FU49" i="55"/>
  <c r="JA51" i="55"/>
  <c r="CV51" i="55"/>
  <c r="CZ52" i="55"/>
  <c r="JE52" i="55"/>
  <c r="FQ52" i="55"/>
  <c r="FU53" i="55"/>
  <c r="DD53" i="55"/>
  <c r="JA55" i="55"/>
  <c r="CV55" i="55"/>
  <c r="CZ56" i="55"/>
  <c r="JE56" i="55"/>
  <c r="FQ56" i="55"/>
  <c r="DD57" i="55"/>
  <c r="FU57" i="55"/>
  <c r="JA59" i="55"/>
  <c r="CV59" i="55"/>
  <c r="FQ60" i="55"/>
  <c r="CZ60" i="55"/>
  <c r="JE60" i="55"/>
  <c r="DD61" i="55"/>
  <c r="FU61" i="55"/>
  <c r="JI61" i="55"/>
  <c r="JA63" i="55"/>
  <c r="CV63" i="55"/>
  <c r="FQ64" i="55"/>
  <c r="CZ64" i="55"/>
  <c r="DL64" i="55" s="1"/>
  <c r="DX64" i="55" s="1"/>
  <c r="EJ64" i="55" s="1"/>
  <c r="EV64" i="55" s="1"/>
  <c r="FH64" i="55" s="1"/>
  <c r="JE64" i="55"/>
  <c r="DD65" i="55"/>
  <c r="DP65" i="55" s="1"/>
  <c r="EB65" i="55" s="1"/>
  <c r="EN65" i="55" s="1"/>
  <c r="EZ65" i="55" s="1"/>
  <c r="FL65" i="55" s="1"/>
  <c r="FU65" i="55"/>
  <c r="JA67" i="55"/>
  <c r="CV67" i="55"/>
  <c r="DH67" i="55" s="1"/>
  <c r="DT67" i="55" s="1"/>
  <c r="EF67" i="55" s="1"/>
  <c r="ER67" i="55" s="1"/>
  <c r="FD67" i="55" s="1"/>
  <c r="FQ68" i="55"/>
  <c r="CZ68" i="55"/>
  <c r="JE68" i="55"/>
  <c r="DD69" i="55"/>
  <c r="FU69" i="55"/>
  <c r="JI69" i="55"/>
  <c r="CV71" i="55"/>
  <c r="JA71" i="55"/>
  <c r="JE72" i="55"/>
  <c r="FQ72" i="55"/>
  <c r="CZ72" i="55"/>
  <c r="DE74" i="55"/>
  <c r="FV74" i="55"/>
  <c r="DA77" i="55"/>
  <c r="JF77" i="55"/>
  <c r="FR77" i="55"/>
  <c r="CW80" i="55"/>
  <c r="JB80" i="55"/>
  <c r="DE82" i="55"/>
  <c r="FV82" i="55"/>
  <c r="JJ82" i="55"/>
  <c r="DA85" i="55"/>
  <c r="DM85" i="55" s="1"/>
  <c r="DY85" i="55" s="1"/>
  <c r="EK85" i="55" s="1"/>
  <c r="EW85" i="55" s="1"/>
  <c r="FI85" i="55" s="1"/>
  <c r="JF85" i="55"/>
  <c r="FR85" i="55"/>
  <c r="CW88" i="55"/>
  <c r="DI88" i="55" s="1"/>
  <c r="DU88" i="55" s="1"/>
  <c r="EG88" i="55" s="1"/>
  <c r="ES88" i="55" s="1"/>
  <c r="FE88" i="55" s="1"/>
  <c r="JB88" i="55"/>
  <c r="DE90" i="55"/>
  <c r="DQ90" i="55" s="1"/>
  <c r="EC90" i="55" s="1"/>
  <c r="EO90" i="55" s="1"/>
  <c r="FA90" i="55" s="1"/>
  <c r="FM90" i="55" s="1"/>
  <c r="FV90" i="55"/>
  <c r="DA93" i="55"/>
  <c r="FR93" i="55"/>
  <c r="JF93" i="55"/>
  <c r="CW96" i="55"/>
  <c r="JB96" i="55"/>
  <c r="DE98" i="55"/>
  <c r="FV98" i="55"/>
  <c r="JJ98" i="55"/>
  <c r="DA101" i="55"/>
  <c r="JF101" i="55"/>
  <c r="FR101" i="55"/>
  <c r="CW104" i="55"/>
  <c r="JB104" i="55"/>
  <c r="DE106" i="55"/>
  <c r="FV106" i="55"/>
  <c r="JJ106" i="55"/>
  <c r="DA109" i="55"/>
  <c r="JF109" i="55"/>
  <c r="FR109" i="55"/>
  <c r="CW112" i="55"/>
  <c r="JB112" i="55"/>
  <c r="DE114" i="55"/>
  <c r="FV114" i="55"/>
  <c r="JJ114" i="55"/>
  <c r="DA117" i="55"/>
  <c r="JF117" i="55"/>
  <c r="FR117" i="55"/>
  <c r="CW120" i="55"/>
  <c r="JB120" i="55"/>
  <c r="DE122" i="55"/>
  <c r="FV122" i="55"/>
  <c r="JJ122" i="55"/>
  <c r="DA125" i="55"/>
  <c r="FR125" i="55"/>
  <c r="JF125" i="55"/>
  <c r="CW128" i="55"/>
  <c r="JB128" i="55"/>
  <c r="DB73" i="55"/>
  <c r="JG73" i="55"/>
  <c r="FS73" i="55"/>
  <c r="DF74" i="55"/>
  <c r="FW74" i="55"/>
  <c r="JC76" i="55"/>
  <c r="CX76" i="55"/>
  <c r="DB77" i="55"/>
  <c r="FS77" i="55"/>
  <c r="JG77" i="55"/>
  <c r="DF78" i="55"/>
  <c r="FW78" i="55"/>
  <c r="JC80" i="55"/>
  <c r="CX80" i="55"/>
  <c r="DB81" i="55"/>
  <c r="FS81" i="55"/>
  <c r="JG81" i="55"/>
  <c r="DF82" i="55"/>
  <c r="FW82" i="55"/>
  <c r="JK82" i="55"/>
  <c r="JC84" i="55"/>
  <c r="CX84" i="55"/>
  <c r="DB85" i="55"/>
  <c r="DN85" i="55" s="1"/>
  <c r="DZ85" i="55" s="1"/>
  <c r="EL85" i="55" s="1"/>
  <c r="EX85" i="55" s="1"/>
  <c r="FJ85" i="55" s="1"/>
  <c r="JG85" i="55"/>
  <c r="FS85" i="55"/>
  <c r="DF86" i="55"/>
  <c r="FW86" i="55"/>
  <c r="JK86" i="55"/>
  <c r="CX88" i="55"/>
  <c r="DJ88" i="55" s="1"/>
  <c r="DV88" i="55" s="1"/>
  <c r="EH88" i="55" s="1"/>
  <c r="ET88" i="55" s="1"/>
  <c r="FF88" i="55" s="1"/>
  <c r="JC88" i="55"/>
  <c r="DB89" i="55"/>
  <c r="DN89" i="55" s="1"/>
  <c r="DZ89" i="55" s="1"/>
  <c r="EL89" i="55" s="1"/>
  <c r="EX89" i="55" s="1"/>
  <c r="FJ89" i="55" s="1"/>
  <c r="JG89" i="55"/>
  <c r="FS89" i="55"/>
  <c r="DF90" i="55"/>
  <c r="DR90" i="55" s="1"/>
  <c r="ED90" i="55" s="1"/>
  <c r="EP90" i="55" s="1"/>
  <c r="FB90" i="55" s="1"/>
  <c r="FN90" i="55" s="1"/>
  <c r="FW90" i="55"/>
  <c r="CX92" i="55"/>
  <c r="JC92" i="55"/>
  <c r="DB93" i="55"/>
  <c r="JG93" i="55"/>
  <c r="FS93" i="55"/>
  <c r="DF94" i="55"/>
  <c r="FW94" i="55"/>
  <c r="JK94" i="55"/>
  <c r="CX96" i="55"/>
  <c r="JC96" i="55"/>
  <c r="DB97" i="55"/>
  <c r="FS97" i="55"/>
  <c r="JG97" i="55"/>
  <c r="DF98" i="55"/>
  <c r="FW98" i="55"/>
  <c r="JK98" i="55"/>
  <c r="CX100" i="55"/>
  <c r="JC100" i="55"/>
  <c r="DB101" i="55"/>
  <c r="JG101" i="55"/>
  <c r="FS101" i="55"/>
  <c r="DF102" i="55"/>
  <c r="FW102" i="55"/>
  <c r="JK102" i="55"/>
  <c r="CX104" i="55"/>
  <c r="JC104" i="55"/>
  <c r="DB105" i="55"/>
  <c r="JG105" i="55"/>
  <c r="FS105" i="55"/>
  <c r="DF106" i="55"/>
  <c r="FW106" i="55"/>
  <c r="JK106" i="55"/>
  <c r="CX108" i="55"/>
  <c r="JC108" i="55"/>
  <c r="DB109" i="55"/>
  <c r="FS109" i="55"/>
  <c r="JG109" i="55"/>
  <c r="DF110" i="55"/>
  <c r="DR110" i="55" s="1"/>
  <c r="ED110" i="55" s="1"/>
  <c r="EP110" i="55" s="1"/>
  <c r="FB110" i="55" s="1"/>
  <c r="FN110" i="55" s="1"/>
  <c r="FW110" i="55"/>
  <c r="CX112" i="55"/>
  <c r="JC112" i="55"/>
  <c r="DB113" i="55"/>
  <c r="JG113" i="55"/>
  <c r="FS113" i="55"/>
  <c r="DF114" i="55"/>
  <c r="FW114" i="55"/>
  <c r="JK114" i="55"/>
  <c r="CX116" i="55"/>
  <c r="JC116" i="55"/>
  <c r="DB117" i="55"/>
  <c r="FS117" i="55"/>
  <c r="JG117" i="55"/>
  <c r="DF118" i="55"/>
  <c r="FW118" i="55"/>
  <c r="JK118" i="55"/>
  <c r="CX120" i="55"/>
  <c r="JC120" i="55"/>
  <c r="FS121" i="55"/>
  <c r="DB121" i="55"/>
  <c r="JG121" i="55"/>
  <c r="DF122" i="55"/>
  <c r="FW122" i="55"/>
  <c r="JK122" i="55"/>
  <c r="CX124" i="55"/>
  <c r="JC124" i="55"/>
  <c r="DB125" i="55"/>
  <c r="JG125" i="55"/>
  <c r="FS125" i="55"/>
  <c r="DF126" i="55"/>
  <c r="FW126" i="55"/>
  <c r="JK126" i="55"/>
  <c r="CX128" i="55"/>
  <c r="JC128" i="55"/>
  <c r="IZ73" i="55"/>
  <c r="CU73" i="55"/>
  <c r="JD74" i="55"/>
  <c r="CY74" i="55"/>
  <c r="FP74" i="55"/>
  <c r="DC75" i="55"/>
  <c r="FT75" i="55"/>
  <c r="IZ77" i="55"/>
  <c r="CU77" i="55"/>
  <c r="JD78" i="55"/>
  <c r="CY78" i="55"/>
  <c r="FP78" i="55"/>
  <c r="FT79" i="55"/>
  <c r="DC79" i="55"/>
  <c r="DO79" i="55" s="1"/>
  <c r="IZ81" i="55"/>
  <c r="CU81" i="55"/>
  <c r="JD82" i="55"/>
  <c r="CY82" i="55"/>
  <c r="FP82" i="55"/>
  <c r="FT83" i="55"/>
  <c r="DC83" i="55"/>
  <c r="JH83" i="55"/>
  <c r="IZ85" i="55"/>
  <c r="CU85" i="55"/>
  <c r="DG85" i="55" s="1"/>
  <c r="DS85" i="55" s="1"/>
  <c r="EE85" i="55" s="1"/>
  <c r="EQ85" i="55" s="1"/>
  <c r="FC85" i="55" s="1"/>
  <c r="CY86" i="55"/>
  <c r="FP86" i="55"/>
  <c r="JD86" i="55"/>
  <c r="FT87" i="55"/>
  <c r="DC87" i="55"/>
  <c r="DO87" i="55" s="1"/>
  <c r="EA87" i="55" s="1"/>
  <c r="EM87" i="55" s="1"/>
  <c r="EY87" i="55" s="1"/>
  <c r="FK87" i="55" s="1"/>
  <c r="IZ89" i="55"/>
  <c r="CU89" i="55"/>
  <c r="DG89" i="55" s="1"/>
  <c r="DS89" i="55" s="1"/>
  <c r="EE89" i="55" s="1"/>
  <c r="EQ89" i="55" s="1"/>
  <c r="FC89" i="55" s="1"/>
  <c r="CY90" i="55"/>
  <c r="DK90" i="55" s="1"/>
  <c r="DW90" i="55" s="1"/>
  <c r="EI90" i="55" s="1"/>
  <c r="EU90" i="55" s="1"/>
  <c r="FG90" i="55" s="1"/>
  <c r="FP90" i="55"/>
  <c r="JD90" i="55"/>
  <c r="DC91" i="55"/>
  <c r="DO91" i="55" s="1"/>
  <c r="EA91" i="55" s="1"/>
  <c r="EM91" i="55" s="1"/>
  <c r="EY91" i="55" s="1"/>
  <c r="FK91" i="55" s="1"/>
  <c r="FT91" i="55"/>
  <c r="IZ93" i="55"/>
  <c r="CU93" i="55"/>
  <c r="CY94" i="55"/>
  <c r="FP94" i="55"/>
  <c r="JD94" i="55"/>
  <c r="DC95" i="55"/>
  <c r="FT95" i="55"/>
  <c r="JH95" i="55"/>
  <c r="IZ97" i="55"/>
  <c r="CU97" i="55"/>
  <c r="CY98" i="55"/>
  <c r="FP98" i="55"/>
  <c r="JD98" i="55"/>
  <c r="DC99" i="55"/>
  <c r="FT99" i="55"/>
  <c r="JH99" i="55"/>
  <c r="IZ101" i="55"/>
  <c r="CU101" i="55"/>
  <c r="CY102" i="55"/>
  <c r="FP102" i="55"/>
  <c r="JD102" i="55"/>
  <c r="DC103" i="55"/>
  <c r="FT103" i="55"/>
  <c r="JH103" i="55"/>
  <c r="IZ105" i="55"/>
  <c r="CU105" i="55"/>
  <c r="CY106" i="55"/>
  <c r="FP106" i="55"/>
  <c r="JD106" i="55"/>
  <c r="DC107" i="55"/>
  <c r="FT107" i="55"/>
  <c r="JH107" i="55"/>
  <c r="IZ109" i="55"/>
  <c r="CU109" i="55"/>
  <c r="FP110" i="55"/>
  <c r="CY110" i="55"/>
  <c r="DK110" i="55" s="1"/>
  <c r="DW110" i="55" s="1"/>
  <c r="EI110" i="55" s="1"/>
  <c r="EU110" i="55" s="1"/>
  <c r="FG110" i="55" s="1"/>
  <c r="JD110" i="55"/>
  <c r="DC111" i="55"/>
  <c r="FT111" i="55"/>
  <c r="JH111" i="55"/>
  <c r="IZ113" i="55"/>
  <c r="CU113" i="55"/>
  <c r="CY114" i="55"/>
  <c r="FP114" i="55"/>
  <c r="JD114" i="55"/>
  <c r="DC115" i="55"/>
  <c r="FT115" i="55"/>
  <c r="JH115" i="55"/>
  <c r="IZ117" i="55"/>
  <c r="CU117" i="55"/>
  <c r="CY118" i="55"/>
  <c r="FP118" i="55"/>
  <c r="JD118" i="55"/>
  <c r="DC119" i="55"/>
  <c r="FT119" i="55"/>
  <c r="JH119" i="55"/>
  <c r="IZ121" i="55"/>
  <c r="CU121" i="55"/>
  <c r="CY122" i="55"/>
  <c r="FP122" i="55"/>
  <c r="JD122" i="55"/>
  <c r="DC123" i="55"/>
  <c r="FT123" i="55"/>
  <c r="JH123" i="55"/>
  <c r="IZ125" i="55"/>
  <c r="CU125" i="55"/>
  <c r="CY126" i="55"/>
  <c r="FP126" i="55"/>
  <c r="JD126" i="55"/>
  <c r="DC127" i="55"/>
  <c r="FT127" i="55"/>
  <c r="JH127" i="55"/>
  <c r="R59" i="57"/>
  <c r="AD59" i="57"/>
  <c r="AT59" i="57"/>
  <c r="BJ59" i="57"/>
  <c r="BV59" i="57"/>
  <c r="O60" i="57"/>
  <c r="AE60" i="57"/>
  <c r="AY60" i="57"/>
  <c r="BO60" i="57"/>
  <c r="CA60" i="57"/>
  <c r="DD33" i="55"/>
  <c r="DP33" i="55" s="1"/>
  <c r="EB33" i="55" s="1"/>
  <c r="EN33" i="55" s="1"/>
  <c r="EZ33" i="55" s="1"/>
  <c r="FL33" i="55" s="1"/>
  <c r="FU33" i="55"/>
  <c r="JA18" i="55"/>
  <c r="CV18" i="55"/>
  <c r="DH18" i="55" s="1"/>
  <c r="DT18" i="55" s="1"/>
  <c r="EF18" i="55" s="1"/>
  <c r="ER18" i="55" s="1"/>
  <c r="FD18" i="55" s="1"/>
  <c r="FQ39" i="55"/>
  <c r="CZ39" i="55"/>
  <c r="JE39" i="55"/>
  <c r="CZ32" i="55"/>
  <c r="DL32" i="55" s="1"/>
  <c r="DX32" i="55" s="1"/>
  <c r="EJ32" i="55" s="1"/>
  <c r="EV32" i="55" s="1"/>
  <c r="FH32" i="55" s="1"/>
  <c r="FQ32" i="55"/>
  <c r="JE32" i="55"/>
  <c r="FQ18" i="55"/>
  <c r="CZ18" i="55"/>
  <c r="DL18" i="55" s="1"/>
  <c r="DX18" i="55" s="1"/>
  <c r="EJ18" i="55" s="1"/>
  <c r="EV18" i="55" s="1"/>
  <c r="FH18" i="55" s="1"/>
  <c r="JE18" i="55"/>
  <c r="DD39" i="55"/>
  <c r="FU39" i="55"/>
  <c r="JI39" i="55"/>
  <c r="DD18" i="55"/>
  <c r="DP18" i="55" s="1"/>
  <c r="EB18" i="55" s="1"/>
  <c r="EN18" i="55" s="1"/>
  <c r="EZ18" i="55" s="1"/>
  <c r="FL18" i="55" s="1"/>
  <c r="FU18" i="55"/>
  <c r="CV40" i="55"/>
  <c r="JA40" i="55"/>
  <c r="DE70" i="55"/>
  <c r="FV70" i="55"/>
  <c r="JJ70" i="55"/>
  <c r="DE4" i="55"/>
  <c r="FV4" i="55"/>
  <c r="JJ4" i="55"/>
  <c r="FR20" i="55"/>
  <c r="DA20" i="55"/>
  <c r="DM20" i="55" s="1"/>
  <c r="DY20" i="55" s="1"/>
  <c r="EK20" i="55" s="1"/>
  <c r="EW20" i="55" s="1"/>
  <c r="FI20" i="55" s="1"/>
  <c r="JF20" i="55"/>
  <c r="DA39" i="55"/>
  <c r="JF39" i="55"/>
  <c r="FR39" i="55"/>
  <c r="DA110" i="55"/>
  <c r="DM110" i="55" s="1"/>
  <c r="DY110" i="55" s="1"/>
  <c r="EK110" i="55" s="1"/>
  <c r="EW110" i="55" s="1"/>
  <c r="FI110" i="55" s="1"/>
  <c r="FR110" i="55"/>
  <c r="JF110" i="55"/>
  <c r="DA67" i="55"/>
  <c r="DM67" i="55" s="1"/>
  <c r="DY67" i="55" s="1"/>
  <c r="EK67" i="55" s="1"/>
  <c r="EW67" i="55" s="1"/>
  <c r="FI67" i="55" s="1"/>
  <c r="FR67" i="55"/>
  <c r="JF67" i="55"/>
  <c r="CX48" i="55"/>
  <c r="JC48" i="55"/>
  <c r="I64" i="57"/>
  <c r="H64" i="57"/>
  <c r="H16" i="57" s="1"/>
  <c r="G16" i="57" s="1"/>
  <c r="F16" i="57" s="1"/>
  <c r="E16" i="57" s="1"/>
  <c r="D16" i="57" s="1"/>
  <c r="C16" i="57" s="1"/>
  <c r="H59" i="57"/>
  <c r="L59" i="57"/>
  <c r="P59" i="57"/>
  <c r="T59" i="57"/>
  <c r="X59" i="57"/>
  <c r="AB59" i="57"/>
  <c r="AF59" i="57"/>
  <c r="AJ59" i="57"/>
  <c r="AN59" i="57"/>
  <c r="AR59" i="57"/>
  <c r="AV59" i="57"/>
  <c r="AZ59" i="57"/>
  <c r="BD59" i="57"/>
  <c r="BH59" i="57"/>
  <c r="BL59" i="57"/>
  <c r="BP59" i="57"/>
  <c r="BT59" i="57"/>
  <c r="BX59" i="57"/>
  <c r="CB59" i="57"/>
  <c r="CF59" i="57"/>
  <c r="I60" i="57"/>
  <c r="M60" i="57"/>
  <c r="Q60" i="57"/>
  <c r="U60" i="57"/>
  <c r="Y60" i="57"/>
  <c r="AC60" i="57"/>
  <c r="AG60" i="57"/>
  <c r="AK60" i="57"/>
  <c r="AO60" i="57"/>
  <c r="AS60" i="57"/>
  <c r="AW60" i="57"/>
  <c r="BA60" i="57"/>
  <c r="BE60" i="57"/>
  <c r="BI60" i="57"/>
  <c r="BM60" i="57"/>
  <c r="BQ60" i="57"/>
  <c r="BU60" i="57"/>
  <c r="BY60" i="57"/>
  <c r="CC60" i="57"/>
  <c r="CG60" i="57"/>
  <c r="JA7" i="55"/>
  <c r="CV7" i="55"/>
  <c r="DD17" i="55"/>
  <c r="DP17" i="55" s="1"/>
  <c r="EB17" i="55" s="1"/>
  <c r="EN17" i="55" s="1"/>
  <c r="EZ17" i="55" s="1"/>
  <c r="FL17" i="55" s="1"/>
  <c r="FU17" i="55"/>
  <c r="CZ28" i="55"/>
  <c r="DL28" i="55" s="1"/>
  <c r="DX28" i="55" s="1"/>
  <c r="EJ28" i="55" s="1"/>
  <c r="EV28" i="55" s="1"/>
  <c r="FH28" i="55" s="1"/>
  <c r="JE28" i="55"/>
  <c r="FQ28" i="55"/>
  <c r="JA39" i="55"/>
  <c r="CV39" i="55"/>
  <c r="DD4" i="55"/>
  <c r="FU4" i="55"/>
  <c r="JI4" i="55"/>
  <c r="JA10" i="55"/>
  <c r="CV10" i="55"/>
  <c r="FQ15" i="55"/>
  <c r="CZ15" i="55"/>
  <c r="DL15" i="55" s="1"/>
  <c r="DX15" i="55" s="1"/>
  <c r="EJ15" i="55" s="1"/>
  <c r="EV15" i="55" s="1"/>
  <c r="FH15" i="55" s="1"/>
  <c r="JE15" i="55"/>
  <c r="DD20" i="55"/>
  <c r="DP20" i="55" s="1"/>
  <c r="EB20" i="55" s="1"/>
  <c r="EN20" i="55" s="1"/>
  <c r="EZ20" i="55" s="1"/>
  <c r="FL20" i="55" s="1"/>
  <c r="FU20" i="55"/>
  <c r="JA26" i="55"/>
  <c r="CV26" i="55"/>
  <c r="DH26" i="55" s="1"/>
  <c r="DT26" i="55" s="1"/>
  <c r="EF26" i="55" s="1"/>
  <c r="ER26" i="55" s="1"/>
  <c r="FD26" i="55" s="1"/>
  <c r="FQ31" i="55"/>
  <c r="CZ31" i="55"/>
  <c r="DL31" i="55" s="1"/>
  <c r="DX31" i="55" s="1"/>
  <c r="EJ31" i="55" s="1"/>
  <c r="EV31" i="55" s="1"/>
  <c r="FH31" i="55" s="1"/>
  <c r="JE31" i="55"/>
  <c r="DD36" i="55"/>
  <c r="FU36" i="55"/>
  <c r="JI36" i="55"/>
  <c r="JA42" i="55"/>
  <c r="CV42" i="55"/>
  <c r="FU5" i="55"/>
  <c r="DD5" i="55"/>
  <c r="JI5" i="55"/>
  <c r="FQ16" i="55"/>
  <c r="CZ16" i="55"/>
  <c r="DL16" i="55" s="1"/>
  <c r="DX16" i="55" s="1"/>
  <c r="EJ16" i="55" s="1"/>
  <c r="EV16" i="55" s="1"/>
  <c r="FH16" i="55" s="1"/>
  <c r="JE16" i="55"/>
  <c r="JA27" i="55"/>
  <c r="CV27" i="55"/>
  <c r="DH27" i="55" s="1"/>
  <c r="DT27" i="55" s="1"/>
  <c r="EF27" i="55" s="1"/>
  <c r="ER27" i="55" s="1"/>
  <c r="FD27" i="55" s="1"/>
  <c r="FU37" i="55"/>
  <c r="DD37" i="55"/>
  <c r="DP37" i="55" s="1"/>
  <c r="EB37" i="55" s="1"/>
  <c r="EN37" i="55" s="1"/>
  <c r="EZ37" i="55" s="1"/>
  <c r="FL37" i="55" s="1"/>
  <c r="CV5" i="55"/>
  <c r="JA5" i="55"/>
  <c r="FQ10" i="55"/>
  <c r="CZ10" i="55"/>
  <c r="JE10" i="55"/>
  <c r="DD15" i="55"/>
  <c r="DP15" i="55" s="1"/>
  <c r="EB15" i="55" s="1"/>
  <c r="EN15" i="55" s="1"/>
  <c r="EZ15" i="55" s="1"/>
  <c r="FL15" i="55" s="1"/>
  <c r="FU15" i="55"/>
  <c r="JA21" i="55"/>
  <c r="CV21" i="55"/>
  <c r="DH21" i="55" s="1"/>
  <c r="DT21" i="55" s="1"/>
  <c r="EF21" i="55" s="1"/>
  <c r="ER21" i="55" s="1"/>
  <c r="FD21" i="55" s="1"/>
  <c r="FQ26" i="55"/>
  <c r="CZ26" i="55"/>
  <c r="DL26" i="55" s="1"/>
  <c r="DX26" i="55" s="1"/>
  <c r="EJ26" i="55" s="1"/>
  <c r="EV26" i="55" s="1"/>
  <c r="FH26" i="55" s="1"/>
  <c r="JE26" i="55"/>
  <c r="DD31" i="55"/>
  <c r="DP31" i="55" s="1"/>
  <c r="EB31" i="55" s="1"/>
  <c r="EN31" i="55" s="1"/>
  <c r="EZ31" i="55" s="1"/>
  <c r="FL31" i="55" s="1"/>
  <c r="FU31" i="55"/>
  <c r="CV37" i="55"/>
  <c r="DH37" i="55" s="1"/>
  <c r="DT37" i="55" s="1"/>
  <c r="EF37" i="55" s="1"/>
  <c r="ER37" i="55" s="1"/>
  <c r="FD37" i="55" s="1"/>
  <c r="JA37" i="55"/>
  <c r="FQ42" i="55"/>
  <c r="CZ42" i="55"/>
  <c r="JE42" i="55"/>
  <c r="CZ5" i="55"/>
  <c r="JE5" i="55"/>
  <c r="FQ5" i="55"/>
  <c r="DD10" i="55"/>
  <c r="FU10" i="55"/>
  <c r="JI10" i="55"/>
  <c r="JA16" i="55"/>
  <c r="CV16" i="55"/>
  <c r="DH16" i="55" s="1"/>
  <c r="DT16" i="55" s="1"/>
  <c r="EF16" i="55" s="1"/>
  <c r="ER16" i="55" s="1"/>
  <c r="FD16" i="55" s="1"/>
  <c r="FQ21" i="55"/>
  <c r="CZ21" i="55"/>
  <c r="DL21" i="55" s="1"/>
  <c r="DX21" i="55" s="1"/>
  <c r="EJ21" i="55" s="1"/>
  <c r="EV21" i="55" s="1"/>
  <c r="FH21" i="55" s="1"/>
  <c r="JE21" i="55"/>
  <c r="DD26" i="55"/>
  <c r="DP26" i="55" s="1"/>
  <c r="EB26" i="55" s="1"/>
  <c r="EN26" i="55" s="1"/>
  <c r="EZ26" i="55" s="1"/>
  <c r="FL26" i="55" s="1"/>
  <c r="FU26" i="55"/>
  <c r="CV32" i="55"/>
  <c r="DH32" i="55" s="1"/>
  <c r="DT32" i="55" s="1"/>
  <c r="EF32" i="55" s="1"/>
  <c r="ER32" i="55" s="1"/>
  <c r="FD32" i="55" s="1"/>
  <c r="JA32" i="55"/>
  <c r="JE37" i="55"/>
  <c r="CZ37" i="55"/>
  <c r="DL37" i="55" s="1"/>
  <c r="DX37" i="55" s="1"/>
  <c r="EJ37" i="55" s="1"/>
  <c r="EV37" i="55" s="1"/>
  <c r="FH37" i="55" s="1"/>
  <c r="FQ37" i="55"/>
  <c r="FU42" i="55"/>
  <c r="DD42" i="55"/>
  <c r="JI42" i="55"/>
  <c r="DE50" i="55"/>
  <c r="FV50" i="55"/>
  <c r="JJ50" i="55"/>
  <c r="DE58" i="55"/>
  <c r="FV58" i="55"/>
  <c r="JJ58" i="55"/>
  <c r="DE66" i="55"/>
  <c r="DQ66" i="55" s="1"/>
  <c r="EC66" i="55" s="1"/>
  <c r="EO66" i="55" s="1"/>
  <c r="FA66" i="55" s="1"/>
  <c r="FM66" i="55" s="1"/>
  <c r="FV66" i="55"/>
  <c r="JE74" i="55"/>
  <c r="CZ74" i="55"/>
  <c r="FQ74" i="55"/>
  <c r="CV89" i="55"/>
  <c r="DH89" i="55" s="1"/>
  <c r="DT89" i="55" s="1"/>
  <c r="EF89" i="55" s="1"/>
  <c r="ER89" i="55" s="1"/>
  <c r="FD89" i="55" s="1"/>
  <c r="JA89" i="55"/>
  <c r="CV105" i="55"/>
  <c r="JA105" i="55"/>
  <c r="CZ126" i="55"/>
  <c r="JE126" i="55"/>
  <c r="FQ126" i="55"/>
  <c r="JB8" i="55"/>
  <c r="CW8" i="55"/>
  <c r="CW13" i="55"/>
  <c r="JB13" i="55"/>
  <c r="CW18" i="55"/>
  <c r="DI18" i="55" s="1"/>
  <c r="DU18" i="55" s="1"/>
  <c r="EG18" i="55" s="1"/>
  <c r="ES18" i="55" s="1"/>
  <c r="FE18" i="55" s="1"/>
  <c r="JB18" i="55"/>
  <c r="FR22" i="55"/>
  <c r="DA22" i="55"/>
  <c r="JF22" i="55"/>
  <c r="FR27" i="55"/>
  <c r="DA27" i="55"/>
  <c r="DM27" i="55" s="1"/>
  <c r="DY27" i="55" s="1"/>
  <c r="EK27" i="55" s="1"/>
  <c r="EW27" i="55" s="1"/>
  <c r="FI27" i="55" s="1"/>
  <c r="JF27" i="55"/>
  <c r="DA31" i="55"/>
  <c r="DM31" i="55" s="1"/>
  <c r="DY31" i="55" s="1"/>
  <c r="EK31" i="55" s="1"/>
  <c r="EW31" i="55" s="1"/>
  <c r="FI31" i="55" s="1"/>
  <c r="FR31" i="55"/>
  <c r="JF31" i="55"/>
  <c r="JF36" i="55"/>
  <c r="DA36" i="55"/>
  <c r="FR36" i="55"/>
  <c r="DE41" i="55"/>
  <c r="FV41" i="55"/>
  <c r="JJ41" i="55"/>
  <c r="CX50" i="55"/>
  <c r="JC50" i="55"/>
  <c r="DF60" i="55"/>
  <c r="FW60" i="55"/>
  <c r="JK60" i="55"/>
  <c r="DF70" i="55"/>
  <c r="FW70" i="55"/>
  <c r="JK70" i="55"/>
  <c r="CW97" i="55"/>
  <c r="JB97" i="55"/>
  <c r="DE115" i="55"/>
  <c r="FV115" i="55"/>
  <c r="JJ115" i="55"/>
  <c r="CW121" i="55"/>
  <c r="JB121" i="55"/>
  <c r="DA47" i="55"/>
  <c r="FR47" i="55"/>
  <c r="JF47" i="55"/>
  <c r="CW56" i="55"/>
  <c r="JB56" i="55"/>
  <c r="CW64" i="55"/>
  <c r="DI64" i="55" s="1"/>
  <c r="DU64" i="55" s="1"/>
  <c r="EG64" i="55" s="1"/>
  <c r="ES64" i="55" s="1"/>
  <c r="FE64" i="55" s="1"/>
  <c r="JB64" i="55"/>
  <c r="CV73" i="55"/>
  <c r="JA73" i="55"/>
  <c r="DD91" i="55"/>
  <c r="DP91" i="55" s="1"/>
  <c r="EB91" i="55" s="1"/>
  <c r="EN91" i="55" s="1"/>
  <c r="EZ91" i="55" s="1"/>
  <c r="FL91" i="55" s="1"/>
  <c r="FU91" i="55"/>
  <c r="DD107" i="55"/>
  <c r="FU107" i="55"/>
  <c r="JI107" i="55"/>
  <c r="DD123" i="55"/>
  <c r="FU123" i="55"/>
  <c r="JI123" i="55"/>
  <c r="CW5" i="55"/>
  <c r="JB5" i="55"/>
  <c r="FR8" i="55"/>
  <c r="DA8" i="55"/>
  <c r="JF8" i="55"/>
  <c r="JB12" i="55"/>
  <c r="CW12" i="55"/>
  <c r="DI12" i="55" s="1"/>
  <c r="DU12" i="55" s="1"/>
  <c r="EG12" i="55" s="1"/>
  <c r="ES12" i="55" s="1"/>
  <c r="FE12" i="55" s="1"/>
  <c r="FR15" i="55"/>
  <c r="DA15" i="55"/>
  <c r="DM15" i="55" s="1"/>
  <c r="DY15" i="55" s="1"/>
  <c r="EK15" i="55" s="1"/>
  <c r="EW15" i="55" s="1"/>
  <c r="FI15" i="55" s="1"/>
  <c r="JF15" i="55"/>
  <c r="DE19" i="55"/>
  <c r="DQ19" i="55" s="1"/>
  <c r="EC19" i="55" s="1"/>
  <c r="EO19" i="55" s="1"/>
  <c r="FA19" i="55" s="1"/>
  <c r="FM19" i="55" s="1"/>
  <c r="FV19" i="55"/>
  <c r="CW24" i="55"/>
  <c r="DI24" i="55" s="1"/>
  <c r="DU24" i="55" s="1"/>
  <c r="EG24" i="55" s="1"/>
  <c r="ES24" i="55" s="1"/>
  <c r="FE24" i="55" s="1"/>
  <c r="JB24" i="55"/>
  <c r="DE27" i="55"/>
  <c r="DQ27" i="55" s="1"/>
  <c r="EC27" i="55" s="1"/>
  <c r="EO27" i="55" s="1"/>
  <c r="FA27" i="55" s="1"/>
  <c r="FM27" i="55" s="1"/>
  <c r="FV27" i="55"/>
  <c r="DA32" i="55"/>
  <c r="DM32" i="55" s="1"/>
  <c r="DY32" i="55" s="1"/>
  <c r="EK32" i="55" s="1"/>
  <c r="EW32" i="55" s="1"/>
  <c r="FI32" i="55" s="1"/>
  <c r="JF32" i="55"/>
  <c r="FR32" i="55"/>
  <c r="CW36" i="55"/>
  <c r="JB36" i="55"/>
  <c r="CW40" i="55"/>
  <c r="JB40" i="55"/>
  <c r="CX44" i="55"/>
  <c r="JC44" i="55"/>
  <c r="DB51" i="55"/>
  <c r="JG51" i="55"/>
  <c r="FS51" i="55"/>
  <c r="FW58" i="55"/>
  <c r="DF58" i="55"/>
  <c r="JK58" i="55"/>
  <c r="JC66" i="55"/>
  <c r="CX66" i="55"/>
  <c r="DJ66" i="55" s="1"/>
  <c r="DV66" i="55" s="1"/>
  <c r="EH66" i="55" s="1"/>
  <c r="ET66" i="55" s="1"/>
  <c r="FF66" i="55" s="1"/>
  <c r="DA74" i="55"/>
  <c r="JF74" i="55"/>
  <c r="FR74" i="55"/>
  <c r="DE87" i="55"/>
  <c r="DQ87" i="55" s="1"/>
  <c r="EC87" i="55" s="1"/>
  <c r="EO87" i="55" s="1"/>
  <c r="FA87" i="55" s="1"/>
  <c r="FM87" i="55" s="1"/>
  <c r="FV87" i="55"/>
  <c r="CW101" i="55"/>
  <c r="JB101" i="55"/>
  <c r="DE127" i="55"/>
  <c r="FV127" i="55"/>
  <c r="JJ127" i="55"/>
  <c r="JC4" i="55"/>
  <c r="CX4" i="55"/>
  <c r="DB5" i="55"/>
  <c r="FS5" i="55"/>
  <c r="JG5" i="55"/>
  <c r="DF6" i="55"/>
  <c r="FW6" i="55"/>
  <c r="JK6" i="55"/>
  <c r="JC8" i="55"/>
  <c r="CX8" i="55"/>
  <c r="DB9" i="55"/>
  <c r="JG9" i="55"/>
  <c r="FS9" i="55"/>
  <c r="DF10" i="55"/>
  <c r="FW10" i="55"/>
  <c r="JK10" i="55"/>
  <c r="JC12" i="55"/>
  <c r="CX12" i="55"/>
  <c r="DJ12" i="55" s="1"/>
  <c r="DV12" i="55" s="1"/>
  <c r="EH12" i="55" s="1"/>
  <c r="ET12" i="55" s="1"/>
  <c r="FF12" i="55" s="1"/>
  <c r="DB13" i="55"/>
  <c r="FS13" i="55"/>
  <c r="JG13" i="55"/>
  <c r="DF14" i="55"/>
  <c r="DR14" i="55" s="1"/>
  <c r="ED14" i="55" s="1"/>
  <c r="EP14" i="55" s="1"/>
  <c r="FB14" i="55" s="1"/>
  <c r="FN14" i="55" s="1"/>
  <c r="FW14" i="55"/>
  <c r="JC16" i="55"/>
  <c r="CX16" i="55"/>
  <c r="DJ16" i="55" s="1"/>
  <c r="DV16" i="55" s="1"/>
  <c r="EH16" i="55" s="1"/>
  <c r="ET16" i="55" s="1"/>
  <c r="FF16" i="55" s="1"/>
  <c r="DB17" i="55"/>
  <c r="DN17" i="55" s="1"/>
  <c r="DZ17" i="55" s="1"/>
  <c r="EL17" i="55" s="1"/>
  <c r="EX17" i="55" s="1"/>
  <c r="FJ17" i="55" s="1"/>
  <c r="JG17" i="55"/>
  <c r="FS17" i="55"/>
  <c r="DF18" i="55"/>
  <c r="DR18" i="55" s="1"/>
  <c r="ED18" i="55" s="1"/>
  <c r="EP18" i="55" s="1"/>
  <c r="FB18" i="55" s="1"/>
  <c r="FN18" i="55" s="1"/>
  <c r="FW18" i="55"/>
  <c r="JC20" i="55"/>
  <c r="CX20" i="55"/>
  <c r="DJ20" i="55" s="1"/>
  <c r="DV20" i="55" s="1"/>
  <c r="EH20" i="55" s="1"/>
  <c r="ET20" i="55" s="1"/>
  <c r="FF20" i="55" s="1"/>
  <c r="DB21" i="55"/>
  <c r="DN21" i="55" s="1"/>
  <c r="DZ21" i="55" s="1"/>
  <c r="EL21" i="55" s="1"/>
  <c r="EX21" i="55" s="1"/>
  <c r="FJ21" i="55" s="1"/>
  <c r="FS21" i="55"/>
  <c r="JG21" i="55"/>
  <c r="DF22" i="55"/>
  <c r="FW22" i="55"/>
  <c r="JK22" i="55"/>
  <c r="CX24" i="55"/>
  <c r="DJ24" i="55" s="1"/>
  <c r="DV24" i="55" s="1"/>
  <c r="EH24" i="55" s="1"/>
  <c r="ET24" i="55" s="1"/>
  <c r="FF24" i="55" s="1"/>
  <c r="JC24" i="55"/>
  <c r="DB25" i="55"/>
  <c r="DN25" i="55" s="1"/>
  <c r="DZ25" i="55" s="1"/>
  <c r="EL25" i="55" s="1"/>
  <c r="EX25" i="55" s="1"/>
  <c r="FJ25" i="55" s="1"/>
  <c r="JG25" i="55"/>
  <c r="FS25" i="55"/>
  <c r="DF26" i="55"/>
  <c r="DR26" i="55" s="1"/>
  <c r="ED26" i="55" s="1"/>
  <c r="EP26" i="55" s="1"/>
  <c r="FB26" i="55" s="1"/>
  <c r="FN26" i="55" s="1"/>
  <c r="FW26" i="55"/>
  <c r="CX28" i="55"/>
  <c r="DJ28" i="55" s="1"/>
  <c r="DV28" i="55" s="1"/>
  <c r="EH28" i="55" s="1"/>
  <c r="ET28" i="55" s="1"/>
  <c r="FF28" i="55" s="1"/>
  <c r="JC28" i="55"/>
  <c r="DB29" i="55"/>
  <c r="DN29" i="55" s="1"/>
  <c r="DZ29" i="55" s="1"/>
  <c r="EL29" i="55" s="1"/>
  <c r="EX29" i="55" s="1"/>
  <c r="FJ29" i="55" s="1"/>
  <c r="JG29" i="55"/>
  <c r="FS29" i="55"/>
  <c r="DF30" i="55"/>
  <c r="DR30" i="55" s="1"/>
  <c r="ED30" i="55" s="1"/>
  <c r="EP30" i="55" s="1"/>
  <c r="FB30" i="55" s="1"/>
  <c r="FN30" i="55" s="1"/>
  <c r="FW30" i="55"/>
  <c r="CX32" i="55"/>
  <c r="DJ32" i="55" s="1"/>
  <c r="DV32" i="55" s="1"/>
  <c r="EH32" i="55" s="1"/>
  <c r="ET32" i="55" s="1"/>
  <c r="FF32" i="55" s="1"/>
  <c r="JC32" i="55"/>
  <c r="DB33" i="55"/>
  <c r="DN33" i="55" s="1"/>
  <c r="DZ33" i="55" s="1"/>
  <c r="EL33" i="55" s="1"/>
  <c r="EX33" i="55" s="1"/>
  <c r="FJ33" i="55" s="1"/>
  <c r="JG33" i="55"/>
  <c r="FS33" i="55"/>
  <c r="DF34" i="55"/>
  <c r="DR34" i="55" s="1"/>
  <c r="ED34" i="55" s="1"/>
  <c r="EP34" i="55" s="1"/>
  <c r="FB34" i="55" s="1"/>
  <c r="FN34" i="55" s="1"/>
  <c r="FW34" i="55"/>
  <c r="CX36" i="55"/>
  <c r="JC36" i="55"/>
  <c r="DB37" i="55"/>
  <c r="DN37" i="55" s="1"/>
  <c r="DZ37" i="55" s="1"/>
  <c r="EL37" i="55" s="1"/>
  <c r="EX37" i="55" s="1"/>
  <c r="FJ37" i="55" s="1"/>
  <c r="JG37" i="55"/>
  <c r="FS37" i="55"/>
  <c r="DF38" i="55"/>
  <c r="DR38" i="55" s="1"/>
  <c r="ED38" i="55" s="1"/>
  <c r="EP38" i="55" s="1"/>
  <c r="FB38" i="55" s="1"/>
  <c r="FN38" i="55" s="1"/>
  <c r="FW38" i="55"/>
  <c r="CX40" i="55"/>
  <c r="JC40" i="55"/>
  <c r="DB41" i="55"/>
  <c r="JG41" i="55"/>
  <c r="FS41" i="55"/>
  <c r="DF42" i="55"/>
  <c r="FW42" i="55"/>
  <c r="JK42" i="55"/>
  <c r="DA44" i="55"/>
  <c r="JF44" i="55"/>
  <c r="FR44" i="55"/>
  <c r="CW47" i="55"/>
  <c r="JB47" i="55"/>
  <c r="DE49" i="55"/>
  <c r="FV49" i="55"/>
  <c r="DA52" i="55"/>
  <c r="FR52" i="55"/>
  <c r="JF52" i="55"/>
  <c r="CW55" i="55"/>
  <c r="JB55" i="55"/>
  <c r="DE57" i="55"/>
  <c r="FV57" i="55"/>
  <c r="DA60" i="55"/>
  <c r="JF60" i="55"/>
  <c r="FR60" i="55"/>
  <c r="CW63" i="55"/>
  <c r="JB63" i="55"/>
  <c r="DE65" i="55"/>
  <c r="DQ65" i="55" s="1"/>
  <c r="EC65" i="55" s="1"/>
  <c r="EO65" i="55" s="1"/>
  <c r="FA65" i="55" s="1"/>
  <c r="FM65" i="55" s="1"/>
  <c r="FV65" i="55"/>
  <c r="DA68" i="55"/>
  <c r="JF68" i="55"/>
  <c r="FR68" i="55"/>
  <c r="CW71" i="55"/>
  <c r="JB71" i="55"/>
  <c r="CV75" i="55"/>
  <c r="JA75" i="55"/>
  <c r="JE80" i="55"/>
  <c r="FQ80" i="55"/>
  <c r="CZ80" i="55"/>
  <c r="DD85" i="55"/>
  <c r="DP85" i="55" s="1"/>
  <c r="EB85" i="55" s="1"/>
  <c r="EN85" i="55" s="1"/>
  <c r="EZ85" i="55" s="1"/>
  <c r="FL85" i="55" s="1"/>
  <c r="FU85" i="55"/>
  <c r="CV91" i="55"/>
  <c r="DH91" i="55" s="1"/>
  <c r="DT91" i="55" s="1"/>
  <c r="EF91" i="55" s="1"/>
  <c r="ER91" i="55" s="1"/>
  <c r="FD91" i="55" s="1"/>
  <c r="JA91" i="55"/>
  <c r="CZ96" i="55"/>
  <c r="FQ96" i="55"/>
  <c r="JE96" i="55"/>
  <c r="DD101" i="55"/>
  <c r="FU101" i="55"/>
  <c r="JI101" i="55"/>
  <c r="CV107" i="55"/>
  <c r="JA107" i="55"/>
  <c r="CZ112" i="55"/>
  <c r="FQ112" i="55"/>
  <c r="JE112" i="55"/>
  <c r="DD117" i="55"/>
  <c r="FU117" i="55"/>
  <c r="JI117" i="55"/>
  <c r="CV123" i="55"/>
  <c r="JA123" i="55"/>
  <c r="CZ128" i="55"/>
  <c r="FQ128" i="55"/>
  <c r="JE128" i="55"/>
  <c r="DA53" i="55"/>
  <c r="JF53" i="55"/>
  <c r="FR53" i="55"/>
  <c r="DA61" i="55"/>
  <c r="JF61" i="55"/>
  <c r="FR61" i="55"/>
  <c r="CW70" i="55"/>
  <c r="JB70" i="55"/>
  <c r="FU83" i="55"/>
  <c r="DD83" i="55"/>
  <c r="JI83" i="55"/>
  <c r="CZ98" i="55"/>
  <c r="JE98" i="55"/>
  <c r="FQ98" i="55"/>
  <c r="CV113" i="55"/>
  <c r="JA113" i="55"/>
  <c r="DD127" i="55"/>
  <c r="FU127" i="55"/>
  <c r="JI127" i="55"/>
  <c r="JB6" i="55"/>
  <c r="CW6" i="55"/>
  <c r="DE9" i="55"/>
  <c r="FV9" i="55"/>
  <c r="JJ9" i="55"/>
  <c r="DA13" i="55"/>
  <c r="JF13" i="55"/>
  <c r="FR13" i="55"/>
  <c r="DE16" i="55"/>
  <c r="DQ16" i="55" s="1"/>
  <c r="EC16" i="55" s="1"/>
  <c r="EO16" i="55" s="1"/>
  <c r="FA16" i="55" s="1"/>
  <c r="FM16" i="55" s="1"/>
  <c r="FV16" i="55"/>
  <c r="JB20" i="55"/>
  <c r="CW20" i="55"/>
  <c r="DI20" i="55" s="1"/>
  <c r="DU20" i="55" s="1"/>
  <c r="EG20" i="55" s="1"/>
  <c r="ES20" i="55" s="1"/>
  <c r="FE20" i="55" s="1"/>
  <c r="DE23" i="55"/>
  <c r="DQ23" i="55" s="1"/>
  <c r="EC23" i="55" s="1"/>
  <c r="EO23" i="55" s="1"/>
  <c r="FA23" i="55" s="1"/>
  <c r="FM23" i="55" s="1"/>
  <c r="FV23" i="55"/>
  <c r="JB27" i="55"/>
  <c r="CW27" i="55"/>
  <c r="DI27" i="55" s="1"/>
  <c r="DU27" i="55" s="1"/>
  <c r="EG27" i="55" s="1"/>
  <c r="ES27" i="55" s="1"/>
  <c r="FE27" i="55" s="1"/>
  <c r="DE30" i="55"/>
  <c r="DQ30" i="55" s="1"/>
  <c r="EC30" i="55" s="1"/>
  <c r="EO30" i="55" s="1"/>
  <c r="FA30" i="55" s="1"/>
  <c r="FM30" i="55" s="1"/>
  <c r="FV30" i="55"/>
  <c r="JB34" i="55"/>
  <c r="CW34" i="55"/>
  <c r="DI34" i="55" s="1"/>
  <c r="DU34" i="55" s="1"/>
  <c r="EG34" i="55" s="1"/>
  <c r="ES34" i="55" s="1"/>
  <c r="FE34" i="55" s="1"/>
  <c r="DA37" i="55"/>
  <c r="DM37" i="55" s="1"/>
  <c r="DY37" i="55" s="1"/>
  <c r="EK37" i="55" s="1"/>
  <c r="EW37" i="55" s="1"/>
  <c r="FI37" i="55" s="1"/>
  <c r="FR37" i="55"/>
  <c r="JF37" i="55"/>
  <c r="JF40" i="55"/>
  <c r="DA40" i="55"/>
  <c r="FR40" i="55"/>
  <c r="DE43" i="55"/>
  <c r="FV43" i="55"/>
  <c r="JJ43" i="55"/>
  <c r="DF50" i="55"/>
  <c r="FW50" i="55"/>
  <c r="JK50" i="55"/>
  <c r="DB57" i="55"/>
  <c r="FS57" i="55"/>
  <c r="JG57" i="55"/>
  <c r="DB65" i="55"/>
  <c r="DN65" i="55" s="1"/>
  <c r="DZ65" i="55" s="1"/>
  <c r="EL65" i="55" s="1"/>
  <c r="EX65" i="55" s="1"/>
  <c r="FJ65" i="55" s="1"/>
  <c r="JG65" i="55"/>
  <c r="FS65" i="55"/>
  <c r="JC72" i="55"/>
  <c r="CX72" i="55"/>
  <c r="DA82" i="55"/>
  <c r="JF82" i="55"/>
  <c r="FR82" i="55"/>
  <c r="DA94" i="55"/>
  <c r="FR94" i="55"/>
  <c r="JF94" i="55"/>
  <c r="DE107" i="55"/>
  <c r="FV107" i="55"/>
  <c r="JJ107" i="55"/>
  <c r="FP3" i="55"/>
  <c r="CY3" i="55"/>
  <c r="JD3" i="55"/>
  <c r="FT4" i="55"/>
  <c r="DC4" i="55"/>
  <c r="JH4" i="55"/>
  <c r="IZ6" i="55"/>
  <c r="CU6" i="55"/>
  <c r="JD7" i="55"/>
  <c r="FP7" i="55"/>
  <c r="CY7" i="55"/>
  <c r="FT8" i="55"/>
  <c r="DC8" i="55"/>
  <c r="JH8" i="55"/>
  <c r="IZ10" i="55"/>
  <c r="CU10" i="55"/>
  <c r="JD11" i="55"/>
  <c r="FP11" i="55"/>
  <c r="CY11" i="55"/>
  <c r="DK11" i="55" s="1"/>
  <c r="DW11" i="55" s="1"/>
  <c r="EI11" i="55" s="1"/>
  <c r="EU11" i="55" s="1"/>
  <c r="FG11" i="55" s="1"/>
  <c r="FT12" i="55"/>
  <c r="DC12" i="55"/>
  <c r="DO12" i="55" s="1"/>
  <c r="EA12" i="55" s="1"/>
  <c r="EM12" i="55" s="1"/>
  <c r="EY12" i="55" s="1"/>
  <c r="FK12" i="55" s="1"/>
  <c r="IZ14" i="55"/>
  <c r="CU14" i="55"/>
  <c r="DG14" i="55" s="1"/>
  <c r="DS14" i="55" s="1"/>
  <c r="EE14" i="55" s="1"/>
  <c r="EQ14" i="55" s="1"/>
  <c r="FC14" i="55" s="1"/>
  <c r="JD15" i="55"/>
  <c r="FP15" i="55"/>
  <c r="CY15" i="55"/>
  <c r="DK15" i="55" s="1"/>
  <c r="DW15" i="55" s="1"/>
  <c r="EI15" i="55" s="1"/>
  <c r="EU15" i="55" s="1"/>
  <c r="FG15" i="55" s="1"/>
  <c r="FT16" i="55"/>
  <c r="DC16" i="55"/>
  <c r="DO16" i="55" s="1"/>
  <c r="EA16" i="55" s="1"/>
  <c r="EM16" i="55" s="1"/>
  <c r="EY16" i="55" s="1"/>
  <c r="FK16" i="55" s="1"/>
  <c r="IZ18" i="55"/>
  <c r="CU18" i="55"/>
  <c r="DG18" i="55" s="1"/>
  <c r="DS18" i="55" s="1"/>
  <c r="EE18" i="55" s="1"/>
  <c r="EQ18" i="55" s="1"/>
  <c r="FC18" i="55" s="1"/>
  <c r="JD19" i="55"/>
  <c r="FP19" i="55"/>
  <c r="CY19" i="55"/>
  <c r="DK19" i="55" s="1"/>
  <c r="DW19" i="55" s="1"/>
  <c r="EI19" i="55" s="1"/>
  <c r="EU19" i="55" s="1"/>
  <c r="FG19" i="55" s="1"/>
  <c r="FT20" i="55"/>
  <c r="DC20" i="55"/>
  <c r="DO20" i="55" s="1"/>
  <c r="EA20" i="55" s="1"/>
  <c r="EM20" i="55" s="1"/>
  <c r="EY20" i="55" s="1"/>
  <c r="FK20" i="55" s="1"/>
  <c r="IZ22" i="55"/>
  <c r="CU22" i="55"/>
  <c r="JD23" i="55"/>
  <c r="FP23" i="55"/>
  <c r="CY23" i="55"/>
  <c r="DK23" i="55" s="1"/>
  <c r="DW23" i="55" s="1"/>
  <c r="EI23" i="55" s="1"/>
  <c r="EU23" i="55" s="1"/>
  <c r="FG23" i="55" s="1"/>
  <c r="FT24" i="55"/>
  <c r="DC24" i="55"/>
  <c r="DO24" i="55" s="1"/>
  <c r="EA24" i="55" s="1"/>
  <c r="EM24" i="55" s="1"/>
  <c r="EY24" i="55" s="1"/>
  <c r="FK24" i="55" s="1"/>
  <c r="IZ26" i="55"/>
  <c r="CU26" i="55"/>
  <c r="DG26" i="55" s="1"/>
  <c r="DS26" i="55" s="1"/>
  <c r="EE26" i="55" s="1"/>
  <c r="EQ26" i="55" s="1"/>
  <c r="FC26" i="55" s="1"/>
  <c r="JD27" i="55"/>
  <c r="FP27" i="55"/>
  <c r="CY27" i="55"/>
  <c r="DK27" i="55" s="1"/>
  <c r="DW27" i="55" s="1"/>
  <c r="EI27" i="55" s="1"/>
  <c r="EU27" i="55" s="1"/>
  <c r="FG27" i="55" s="1"/>
  <c r="FT28" i="55"/>
  <c r="DC28" i="55"/>
  <c r="DO28" i="55" s="1"/>
  <c r="EA28" i="55" s="1"/>
  <c r="EM28" i="55" s="1"/>
  <c r="EY28" i="55" s="1"/>
  <c r="FK28" i="55" s="1"/>
  <c r="IZ30" i="55"/>
  <c r="CU30" i="55"/>
  <c r="DG30" i="55" s="1"/>
  <c r="DS30" i="55" s="1"/>
  <c r="EE30" i="55" s="1"/>
  <c r="EQ30" i="55" s="1"/>
  <c r="FC30" i="55" s="1"/>
  <c r="JD31" i="55"/>
  <c r="FP31" i="55"/>
  <c r="CY31" i="55"/>
  <c r="DK31" i="55" s="1"/>
  <c r="DW31" i="55" s="1"/>
  <c r="EI31" i="55" s="1"/>
  <c r="EU31" i="55" s="1"/>
  <c r="FG31" i="55" s="1"/>
  <c r="FT32" i="55"/>
  <c r="DC32" i="55"/>
  <c r="DO32" i="55" s="1"/>
  <c r="EA32" i="55" s="1"/>
  <c r="EM32" i="55" s="1"/>
  <c r="EY32" i="55" s="1"/>
  <c r="FK32" i="55" s="1"/>
  <c r="IZ34" i="55"/>
  <c r="CU34" i="55"/>
  <c r="DG34" i="55" s="1"/>
  <c r="DS34" i="55" s="1"/>
  <c r="EE34" i="55" s="1"/>
  <c r="EQ34" i="55" s="1"/>
  <c r="FC34" i="55" s="1"/>
  <c r="JD35" i="55"/>
  <c r="FP35" i="55"/>
  <c r="CY35" i="55"/>
  <c r="DK35" i="55" s="1"/>
  <c r="DW35" i="55" s="1"/>
  <c r="EI35" i="55" s="1"/>
  <c r="EU35" i="55" s="1"/>
  <c r="FG35" i="55" s="1"/>
  <c r="FT36" i="55"/>
  <c r="DC36" i="55"/>
  <c r="JH36" i="55"/>
  <c r="IZ38" i="55"/>
  <c r="CU38" i="55"/>
  <c r="DG38" i="55" s="1"/>
  <c r="DS38" i="55" s="1"/>
  <c r="EE38" i="55" s="1"/>
  <c r="EQ38" i="55" s="1"/>
  <c r="FC38" i="55" s="1"/>
  <c r="JD39" i="55"/>
  <c r="FP39" i="55"/>
  <c r="CY39" i="55"/>
  <c r="FT40" i="55"/>
  <c r="DC40" i="55"/>
  <c r="JH40" i="55"/>
  <c r="IZ42" i="55"/>
  <c r="CU42" i="55"/>
  <c r="JD43" i="55"/>
  <c r="FP43" i="55"/>
  <c r="CY43" i="55"/>
  <c r="CX45" i="55"/>
  <c r="JC45" i="55"/>
  <c r="DF47" i="55"/>
  <c r="FW47" i="55"/>
  <c r="JK47" i="55"/>
  <c r="DB50" i="55"/>
  <c r="FS50" i="55"/>
  <c r="JG50" i="55"/>
  <c r="CX53" i="55"/>
  <c r="JC53" i="55"/>
  <c r="DF55" i="55"/>
  <c r="FW55" i="55"/>
  <c r="JG58" i="55"/>
  <c r="DB58" i="55"/>
  <c r="FS58" i="55"/>
  <c r="CX61" i="55"/>
  <c r="JC61" i="55"/>
  <c r="DF63" i="55"/>
  <c r="FW63" i="55"/>
  <c r="JK63" i="55"/>
  <c r="JG66" i="55"/>
  <c r="FS66" i="55"/>
  <c r="DB66" i="55"/>
  <c r="DN66" i="55" s="1"/>
  <c r="DZ66" i="55" s="1"/>
  <c r="EL66" i="55" s="1"/>
  <c r="EX66" i="55" s="1"/>
  <c r="FJ66" i="55" s="1"/>
  <c r="CX69" i="55"/>
  <c r="JC69" i="55"/>
  <c r="DF71" i="55"/>
  <c r="FW71" i="55"/>
  <c r="JK71" i="55"/>
  <c r="DA76" i="55"/>
  <c r="FR76" i="55"/>
  <c r="JF76" i="55"/>
  <c r="DE81" i="55"/>
  <c r="FV81" i="55"/>
  <c r="CW87" i="55"/>
  <c r="DI87" i="55" s="1"/>
  <c r="DU87" i="55" s="1"/>
  <c r="EG87" i="55" s="1"/>
  <c r="ES87" i="55" s="1"/>
  <c r="FE87" i="55" s="1"/>
  <c r="JB87" i="55"/>
  <c r="DA92" i="55"/>
  <c r="JF92" i="55"/>
  <c r="FR92" i="55"/>
  <c r="DE97" i="55"/>
  <c r="FV97" i="55"/>
  <c r="JJ97" i="55"/>
  <c r="CW103" i="55"/>
  <c r="JB103" i="55"/>
  <c r="DA108" i="55"/>
  <c r="JF108" i="55"/>
  <c r="FR108" i="55"/>
  <c r="DE113" i="55"/>
  <c r="FV113" i="55"/>
  <c r="JJ113" i="55"/>
  <c r="CW119" i="55"/>
  <c r="JB119" i="55"/>
  <c r="DA124" i="55"/>
  <c r="FR124" i="55"/>
  <c r="JF124" i="55"/>
  <c r="JD44" i="55"/>
  <c r="FP44" i="55"/>
  <c r="CY44" i="55"/>
  <c r="DC45" i="55"/>
  <c r="FT45" i="55"/>
  <c r="JH45" i="55"/>
  <c r="IZ47" i="55"/>
  <c r="CU47" i="55"/>
  <c r="JD48" i="55"/>
  <c r="FP48" i="55"/>
  <c r="CY48" i="55"/>
  <c r="FT49" i="55"/>
  <c r="DC49" i="55"/>
  <c r="IZ51" i="55"/>
  <c r="CU51" i="55"/>
  <c r="JD52" i="55"/>
  <c r="FP52" i="55"/>
  <c r="CY52" i="55"/>
  <c r="DC53" i="55"/>
  <c r="FT53" i="55"/>
  <c r="IZ55" i="55"/>
  <c r="CU55" i="55"/>
  <c r="DG55" i="55" s="1"/>
  <c r="JD56" i="55"/>
  <c r="FP56" i="55"/>
  <c r="CY56" i="55"/>
  <c r="DC57" i="55"/>
  <c r="FT57" i="55"/>
  <c r="IZ59" i="55"/>
  <c r="CU59" i="55"/>
  <c r="FP60" i="55"/>
  <c r="CY60" i="55"/>
  <c r="JD60" i="55"/>
  <c r="FT61" i="55"/>
  <c r="DC61" i="55"/>
  <c r="JH61" i="55"/>
  <c r="IZ63" i="55"/>
  <c r="CU63" i="55"/>
  <c r="JD64" i="55"/>
  <c r="FP64" i="55"/>
  <c r="CY64" i="55"/>
  <c r="DK64" i="55" s="1"/>
  <c r="DW64" i="55" s="1"/>
  <c r="EI64" i="55" s="1"/>
  <c r="EU64" i="55" s="1"/>
  <c r="FG64" i="55" s="1"/>
  <c r="FT65" i="55"/>
  <c r="DC65" i="55"/>
  <c r="DO65" i="55" s="1"/>
  <c r="EA65" i="55" s="1"/>
  <c r="EM65" i="55" s="1"/>
  <c r="EY65" i="55" s="1"/>
  <c r="FK65" i="55" s="1"/>
  <c r="IZ67" i="55"/>
  <c r="CU67" i="55"/>
  <c r="DG67" i="55" s="1"/>
  <c r="DS67" i="55" s="1"/>
  <c r="EE67" i="55" s="1"/>
  <c r="EQ67" i="55" s="1"/>
  <c r="FC67" i="55" s="1"/>
  <c r="JD68" i="55"/>
  <c r="FP68" i="55"/>
  <c r="CY68" i="55"/>
  <c r="DC69" i="55"/>
  <c r="FT69" i="55"/>
  <c r="JH69" i="55"/>
  <c r="IZ71" i="55"/>
  <c r="CU71" i="55"/>
  <c r="JD72" i="55"/>
  <c r="FP72" i="55"/>
  <c r="CY72" i="55"/>
  <c r="FU74" i="55"/>
  <c r="DD74" i="55"/>
  <c r="CZ77" i="55"/>
  <c r="FQ77" i="55"/>
  <c r="JE77" i="55"/>
  <c r="JA80" i="55"/>
  <c r="CV80" i="55"/>
  <c r="FU82" i="55"/>
  <c r="DD82" i="55"/>
  <c r="JI82" i="55"/>
  <c r="CZ85" i="55"/>
  <c r="DL85" i="55" s="1"/>
  <c r="DX85" i="55" s="1"/>
  <c r="EJ85" i="55" s="1"/>
  <c r="EV85" i="55" s="1"/>
  <c r="FH85" i="55" s="1"/>
  <c r="FQ85" i="55"/>
  <c r="JE85" i="55"/>
  <c r="CV88" i="55"/>
  <c r="DH88" i="55" s="1"/>
  <c r="DT88" i="55" s="1"/>
  <c r="EF88" i="55" s="1"/>
  <c r="ER88" i="55" s="1"/>
  <c r="FD88" i="55" s="1"/>
  <c r="JA88" i="55"/>
  <c r="FU90" i="55"/>
  <c r="DD90" i="55"/>
  <c r="DP90" i="55" s="1"/>
  <c r="EB90" i="55" s="1"/>
  <c r="EN90" i="55" s="1"/>
  <c r="EZ90" i="55" s="1"/>
  <c r="FL90" i="55" s="1"/>
  <c r="CZ93" i="55"/>
  <c r="JE93" i="55"/>
  <c r="FQ93" i="55"/>
  <c r="CV96" i="55"/>
  <c r="JA96" i="55"/>
  <c r="DD98" i="55"/>
  <c r="FU98" i="55"/>
  <c r="JI98" i="55"/>
  <c r="CZ101" i="55"/>
  <c r="JE101" i="55"/>
  <c r="FQ101" i="55"/>
  <c r="CV104" i="55"/>
  <c r="JA104" i="55"/>
  <c r="DD106" i="55"/>
  <c r="FU106" i="55"/>
  <c r="JI106" i="55"/>
  <c r="CZ109" i="55"/>
  <c r="JE109" i="55"/>
  <c r="FQ109" i="55"/>
  <c r="CV112" i="55"/>
  <c r="JA112" i="55"/>
  <c r="DD114" i="55"/>
  <c r="FU114" i="55"/>
  <c r="JI114" i="55"/>
  <c r="CZ117" i="55"/>
  <c r="FQ117" i="55"/>
  <c r="JE117" i="55"/>
  <c r="CV120" i="55"/>
  <c r="JA120" i="55"/>
  <c r="DD122" i="55"/>
  <c r="FU122" i="55"/>
  <c r="JI122" i="55"/>
  <c r="FQ125" i="55"/>
  <c r="CZ125" i="55"/>
  <c r="JE125" i="55"/>
  <c r="CV128" i="55"/>
  <c r="JA128" i="55"/>
  <c r="DD44" i="55"/>
  <c r="FU44" i="55"/>
  <c r="JI44" i="55"/>
  <c r="JA46" i="55"/>
  <c r="CV46" i="55"/>
  <c r="FQ47" i="55"/>
  <c r="CZ47" i="55"/>
  <c r="JE47" i="55"/>
  <c r="DD48" i="55"/>
  <c r="FU48" i="55"/>
  <c r="JA50" i="55"/>
  <c r="CV50" i="55"/>
  <c r="FQ51" i="55"/>
  <c r="CZ51" i="55"/>
  <c r="JE51" i="55"/>
  <c r="FU52" i="55"/>
  <c r="DD52" i="55"/>
  <c r="JI52" i="55"/>
  <c r="JA54" i="55"/>
  <c r="CV54" i="55"/>
  <c r="FQ55" i="55"/>
  <c r="CZ55" i="55"/>
  <c r="JE55" i="55"/>
  <c r="DD56" i="55"/>
  <c r="FU56" i="55"/>
  <c r="JI56" i="55"/>
  <c r="JA58" i="55"/>
  <c r="CV58" i="55"/>
  <c r="FQ59" i="55"/>
  <c r="CZ59" i="55"/>
  <c r="JE59" i="55"/>
  <c r="DD60" i="55"/>
  <c r="FU60" i="55"/>
  <c r="JI60" i="55"/>
  <c r="JA62" i="55"/>
  <c r="CV62" i="55"/>
  <c r="FQ63" i="55"/>
  <c r="CZ63" i="55"/>
  <c r="JE63" i="55"/>
  <c r="DD64" i="55"/>
  <c r="DP64" i="55" s="1"/>
  <c r="EB64" i="55" s="1"/>
  <c r="EN64" i="55" s="1"/>
  <c r="EZ64" i="55" s="1"/>
  <c r="FL64" i="55" s="1"/>
  <c r="FU64" i="55"/>
  <c r="JA66" i="55"/>
  <c r="CV66" i="55"/>
  <c r="DH66" i="55" s="1"/>
  <c r="DT66" i="55" s="1"/>
  <c r="EF66" i="55" s="1"/>
  <c r="ER66" i="55" s="1"/>
  <c r="FD66" i="55" s="1"/>
  <c r="FQ67" i="55"/>
  <c r="CZ67" i="55"/>
  <c r="DL67" i="55" s="1"/>
  <c r="DX67" i="55" s="1"/>
  <c r="EJ67" i="55" s="1"/>
  <c r="EV67" i="55" s="1"/>
  <c r="FH67" i="55" s="1"/>
  <c r="JE67" i="55"/>
  <c r="DD68" i="55"/>
  <c r="FU68" i="55"/>
  <c r="JA70" i="55"/>
  <c r="CV70" i="55"/>
  <c r="JE71" i="55"/>
  <c r="CZ71" i="55"/>
  <c r="FQ71" i="55"/>
  <c r="DE72" i="55"/>
  <c r="FV72" i="55"/>
  <c r="JJ72" i="55"/>
  <c r="DA75" i="55"/>
  <c r="DM75" i="55" s="1"/>
  <c r="JF75" i="55"/>
  <c r="FR75" i="55"/>
  <c r="CW78" i="55"/>
  <c r="JB78" i="55"/>
  <c r="DE80" i="55"/>
  <c r="FV80" i="55"/>
  <c r="JJ80" i="55"/>
  <c r="DA83" i="55"/>
  <c r="JF83" i="55"/>
  <c r="FR83" i="55"/>
  <c r="CW86" i="55"/>
  <c r="JB86" i="55"/>
  <c r="DE88" i="55"/>
  <c r="DQ88" i="55" s="1"/>
  <c r="EC88" i="55" s="1"/>
  <c r="EO88" i="55" s="1"/>
  <c r="FA88" i="55" s="1"/>
  <c r="FM88" i="55" s="1"/>
  <c r="FV88" i="55"/>
  <c r="DA91" i="55"/>
  <c r="DM91" i="55" s="1"/>
  <c r="DY91" i="55" s="1"/>
  <c r="EK91" i="55" s="1"/>
  <c r="EW91" i="55" s="1"/>
  <c r="FI91" i="55" s="1"/>
  <c r="FR91" i="55"/>
  <c r="JF91" i="55"/>
  <c r="CW94" i="55"/>
  <c r="JB94" i="55"/>
  <c r="DE96" i="55"/>
  <c r="FV96" i="55"/>
  <c r="JJ96" i="55"/>
  <c r="DA99" i="55"/>
  <c r="FR99" i="55"/>
  <c r="JF99" i="55"/>
  <c r="CW102" i="55"/>
  <c r="JB102" i="55"/>
  <c r="DE104" i="55"/>
  <c r="FV104" i="55"/>
  <c r="JJ104" i="55"/>
  <c r="DA107" i="55"/>
  <c r="FR107" i="55"/>
  <c r="JF107" i="55"/>
  <c r="CW110" i="55"/>
  <c r="DI110" i="55" s="1"/>
  <c r="DU110" i="55" s="1"/>
  <c r="EG110" i="55" s="1"/>
  <c r="ES110" i="55" s="1"/>
  <c r="FE110" i="55" s="1"/>
  <c r="JB110" i="55"/>
  <c r="DE112" i="55"/>
  <c r="FV112" i="55"/>
  <c r="JJ112" i="55"/>
  <c r="DA115" i="55"/>
  <c r="JF115" i="55"/>
  <c r="FR115" i="55"/>
  <c r="CW118" i="55"/>
  <c r="JB118" i="55"/>
  <c r="DE120" i="55"/>
  <c r="FV120" i="55"/>
  <c r="JJ120" i="55"/>
  <c r="DA123" i="55"/>
  <c r="JF123" i="55"/>
  <c r="FR123" i="55"/>
  <c r="CW126" i="55"/>
  <c r="JB126" i="55"/>
  <c r="DE128" i="55"/>
  <c r="FV128" i="55"/>
  <c r="JJ128" i="55"/>
  <c r="DF73" i="55"/>
  <c r="FW73" i="55"/>
  <c r="JC75" i="55"/>
  <c r="CX75" i="55"/>
  <c r="DJ75" i="55" s="1"/>
  <c r="FS76" i="55"/>
  <c r="DB76" i="55"/>
  <c r="DN76" i="55" s="1"/>
  <c r="JG76" i="55"/>
  <c r="DF77" i="55"/>
  <c r="FW77" i="55"/>
  <c r="JC79" i="55"/>
  <c r="CX79" i="55"/>
  <c r="FS80" i="55"/>
  <c r="DB80" i="55"/>
  <c r="JG80" i="55"/>
  <c r="DF81" i="55"/>
  <c r="FW81" i="55"/>
  <c r="JC83" i="55"/>
  <c r="CX83" i="55"/>
  <c r="DB84" i="55"/>
  <c r="FS84" i="55"/>
  <c r="JG84" i="55"/>
  <c r="DF85" i="55"/>
  <c r="DR85" i="55" s="1"/>
  <c r="ED85" i="55" s="1"/>
  <c r="EP85" i="55" s="1"/>
  <c r="FB85" i="55" s="1"/>
  <c r="FN85" i="55" s="1"/>
  <c r="FW85" i="55"/>
  <c r="CX87" i="55"/>
  <c r="DJ87" i="55" s="1"/>
  <c r="DV87" i="55" s="1"/>
  <c r="EH87" i="55" s="1"/>
  <c r="ET87" i="55" s="1"/>
  <c r="FF87" i="55" s="1"/>
  <c r="JC87" i="55"/>
  <c r="DB88" i="55"/>
  <c r="DN88" i="55" s="1"/>
  <c r="DZ88" i="55" s="1"/>
  <c r="EL88" i="55" s="1"/>
  <c r="EX88" i="55" s="1"/>
  <c r="FJ88" i="55" s="1"/>
  <c r="JG88" i="55"/>
  <c r="FS88" i="55"/>
  <c r="DF89" i="55"/>
  <c r="DR89" i="55" s="1"/>
  <c r="ED89" i="55" s="1"/>
  <c r="EP89" i="55" s="1"/>
  <c r="FB89" i="55" s="1"/>
  <c r="FN89" i="55" s="1"/>
  <c r="FW89" i="55"/>
  <c r="JC91" i="55"/>
  <c r="CX91" i="55"/>
  <c r="DJ91" i="55" s="1"/>
  <c r="DV91" i="55" s="1"/>
  <c r="EH91" i="55" s="1"/>
  <c r="ET91" i="55" s="1"/>
  <c r="FF91" i="55" s="1"/>
  <c r="DB92" i="55"/>
  <c r="JG92" i="55"/>
  <c r="FS92" i="55"/>
  <c r="DF93" i="55"/>
  <c r="FW93" i="55"/>
  <c r="JK93" i="55"/>
  <c r="CX95" i="55"/>
  <c r="JC95" i="55"/>
  <c r="DB96" i="55"/>
  <c r="FS96" i="55"/>
  <c r="JG96" i="55"/>
  <c r="DF97" i="55"/>
  <c r="FW97" i="55"/>
  <c r="JK97" i="55"/>
  <c r="CX99" i="55"/>
  <c r="JC99" i="55"/>
  <c r="DB100" i="55"/>
  <c r="FS100" i="55"/>
  <c r="JG100" i="55"/>
  <c r="DF101" i="55"/>
  <c r="FW101" i="55"/>
  <c r="JK101" i="55"/>
  <c r="CX103" i="55"/>
  <c r="JC103" i="55"/>
  <c r="DB104" i="55"/>
  <c r="JG104" i="55"/>
  <c r="FS104" i="55"/>
  <c r="DF105" i="55"/>
  <c r="FW105" i="55"/>
  <c r="JK105" i="55"/>
  <c r="CX107" i="55"/>
  <c r="JC107" i="55"/>
  <c r="DB108" i="55"/>
  <c r="FS108" i="55"/>
  <c r="JG108" i="55"/>
  <c r="DF109" i="55"/>
  <c r="FW109" i="55"/>
  <c r="JK109" i="55"/>
  <c r="CX111" i="55"/>
  <c r="JC111" i="55"/>
  <c r="DB112" i="55"/>
  <c r="JG112" i="55"/>
  <c r="FS112" i="55"/>
  <c r="DF113" i="55"/>
  <c r="FW113" i="55"/>
  <c r="JK113" i="55"/>
  <c r="CX115" i="55"/>
  <c r="JC115" i="55"/>
  <c r="DB116" i="55"/>
  <c r="JG116" i="55"/>
  <c r="FS116" i="55"/>
  <c r="DF117" i="55"/>
  <c r="FW117" i="55"/>
  <c r="JK117" i="55"/>
  <c r="CX119" i="55"/>
  <c r="JC119" i="55"/>
  <c r="DB120" i="55"/>
  <c r="JG120" i="55"/>
  <c r="FS120" i="55"/>
  <c r="DF121" i="55"/>
  <c r="FW121" i="55"/>
  <c r="JK121" i="55"/>
  <c r="CX123" i="55"/>
  <c r="JC123" i="55"/>
  <c r="DB124" i="55"/>
  <c r="JG124" i="55"/>
  <c r="FS124" i="55"/>
  <c r="DF125" i="55"/>
  <c r="FW125" i="55"/>
  <c r="JK125" i="55"/>
  <c r="CX127" i="55"/>
  <c r="JC127" i="55"/>
  <c r="DB128" i="55"/>
  <c r="FS128" i="55"/>
  <c r="JG128" i="55"/>
  <c r="JD73" i="55"/>
  <c r="FP73" i="55"/>
  <c r="CY73" i="55"/>
  <c r="DC74" i="55"/>
  <c r="FT74" i="55"/>
  <c r="IZ76" i="55"/>
  <c r="CU76" i="55"/>
  <c r="JD77" i="55"/>
  <c r="CY77" i="55"/>
  <c r="FP77" i="55"/>
  <c r="FT78" i="55"/>
  <c r="DC78" i="55"/>
  <c r="IZ80" i="55"/>
  <c r="CU80" i="55"/>
  <c r="JD81" i="55"/>
  <c r="FP81" i="55"/>
  <c r="CY81" i="55"/>
  <c r="FT82" i="55"/>
  <c r="DC82" i="55"/>
  <c r="JH82" i="55"/>
  <c r="IZ84" i="55"/>
  <c r="CU84" i="55"/>
  <c r="JD85" i="55"/>
  <c r="CY85" i="55"/>
  <c r="DK85" i="55" s="1"/>
  <c r="DW85" i="55" s="1"/>
  <c r="EI85" i="55" s="1"/>
  <c r="EU85" i="55" s="1"/>
  <c r="FG85" i="55" s="1"/>
  <c r="FP85" i="55"/>
  <c r="DC86" i="55"/>
  <c r="FT86" i="55"/>
  <c r="JH86" i="55"/>
  <c r="IZ88" i="55"/>
  <c r="CU88" i="55"/>
  <c r="DG88" i="55" s="1"/>
  <c r="DS88" i="55" s="1"/>
  <c r="EE88" i="55" s="1"/>
  <c r="EQ88" i="55" s="1"/>
  <c r="FC88" i="55" s="1"/>
  <c r="JD89" i="55"/>
  <c r="FP89" i="55"/>
  <c r="CY89" i="55"/>
  <c r="DK89" i="55" s="1"/>
  <c r="DW89" i="55" s="1"/>
  <c r="EI89" i="55" s="1"/>
  <c r="EU89" i="55" s="1"/>
  <c r="FG89" i="55" s="1"/>
  <c r="DC90" i="55"/>
  <c r="DO90" i="55" s="1"/>
  <c r="EA90" i="55" s="1"/>
  <c r="EM90" i="55" s="1"/>
  <c r="EY90" i="55" s="1"/>
  <c r="FK90" i="55" s="1"/>
  <c r="FT90" i="55"/>
  <c r="IZ92" i="55"/>
  <c r="CU92" i="55"/>
  <c r="CY93" i="55"/>
  <c r="FP93" i="55"/>
  <c r="JD93" i="55"/>
  <c r="DC94" i="55"/>
  <c r="FT94" i="55"/>
  <c r="JH94" i="55"/>
  <c r="IZ96" i="55"/>
  <c r="CU96" i="55"/>
  <c r="FP97" i="55"/>
  <c r="CY97" i="55"/>
  <c r="JD97" i="55"/>
  <c r="DC98" i="55"/>
  <c r="FT98" i="55"/>
  <c r="JH98" i="55"/>
  <c r="IZ100" i="55"/>
  <c r="CU100" i="55"/>
  <c r="CY101" i="55"/>
  <c r="FP101" i="55"/>
  <c r="JD101" i="55"/>
  <c r="DC102" i="55"/>
  <c r="FT102" i="55"/>
  <c r="JH102" i="55"/>
  <c r="IZ104" i="55"/>
  <c r="CU104" i="55"/>
  <c r="FP105" i="55"/>
  <c r="CY105" i="55"/>
  <c r="JD105" i="55"/>
  <c r="DC106" i="55"/>
  <c r="FT106" i="55"/>
  <c r="JH106" i="55"/>
  <c r="IZ108" i="55"/>
  <c r="CU108" i="55"/>
  <c r="FP109" i="55"/>
  <c r="CY109" i="55"/>
  <c r="JD109" i="55"/>
  <c r="DC110" i="55"/>
  <c r="DO110" i="55" s="1"/>
  <c r="EA110" i="55" s="1"/>
  <c r="EM110" i="55" s="1"/>
  <c r="EY110" i="55" s="1"/>
  <c r="FK110" i="55" s="1"/>
  <c r="FT110" i="55"/>
  <c r="IZ112" i="55"/>
  <c r="CU112" i="55"/>
  <c r="FP113" i="55"/>
  <c r="CY113" i="55"/>
  <c r="JD113" i="55"/>
  <c r="DC114" i="55"/>
  <c r="FT114" i="55"/>
  <c r="JH114" i="55"/>
  <c r="IZ116" i="55"/>
  <c r="CU116" i="55"/>
  <c r="CY117" i="55"/>
  <c r="FP117" i="55"/>
  <c r="JD117" i="55"/>
  <c r="DC118" i="55"/>
  <c r="FT118" i="55"/>
  <c r="JH118" i="55"/>
  <c r="IZ120" i="55"/>
  <c r="CU120" i="55"/>
  <c r="CY121" i="55"/>
  <c r="FP121" i="55"/>
  <c r="JD121" i="55"/>
  <c r="DC122" i="55"/>
  <c r="FT122" i="55"/>
  <c r="JH122" i="55"/>
  <c r="IZ124" i="55"/>
  <c r="CU124" i="55"/>
  <c r="CY125" i="55"/>
  <c r="FP125" i="55"/>
  <c r="JD125" i="55"/>
  <c r="DC126" i="55"/>
  <c r="FT126" i="55"/>
  <c r="JH126" i="55"/>
  <c r="IZ128" i="55"/>
  <c r="CU128" i="55"/>
  <c r="J59" i="57"/>
  <c r="Z59" i="57"/>
  <c r="AH59" i="57"/>
  <c r="AX59" i="57"/>
  <c r="BN59" i="57"/>
  <c r="CD59" i="57"/>
  <c r="W60" i="57"/>
  <c r="AM60" i="57"/>
  <c r="AU60" i="57"/>
  <c r="BK60" i="57"/>
  <c r="N16" i="79"/>
  <c r="DE44" i="55"/>
  <c r="FV44" i="55"/>
  <c r="JJ44" i="55"/>
  <c r="FQ23" i="55"/>
  <c r="CZ23" i="55"/>
  <c r="DL23" i="55" s="1"/>
  <c r="DX23" i="55" s="1"/>
  <c r="EJ23" i="55" s="1"/>
  <c r="EV23" i="55" s="1"/>
  <c r="FH23" i="55" s="1"/>
  <c r="JE23" i="55"/>
  <c r="FR45" i="55"/>
  <c r="DA45" i="55"/>
  <c r="JF45" i="55"/>
  <c r="JA43" i="55"/>
  <c r="CV43" i="55"/>
  <c r="DD23" i="55"/>
  <c r="DP23" i="55" s="1"/>
  <c r="EB23" i="55" s="1"/>
  <c r="EN23" i="55" s="1"/>
  <c r="EZ23" i="55" s="1"/>
  <c r="FL23" i="55" s="1"/>
  <c r="FU23" i="55"/>
  <c r="JB46" i="55"/>
  <c r="CW46" i="55"/>
  <c r="CV24" i="55"/>
  <c r="DH24" i="55" s="1"/>
  <c r="DT24" i="55" s="1"/>
  <c r="EF24" i="55" s="1"/>
  <c r="ER24" i="55" s="1"/>
  <c r="FD24" i="55" s="1"/>
  <c r="JA24" i="55"/>
  <c r="DE46" i="55"/>
  <c r="FV46" i="55"/>
  <c r="JE82" i="55"/>
  <c r="CZ82" i="55"/>
  <c r="FQ82" i="55"/>
  <c r="CW10" i="55"/>
  <c r="JB10" i="55"/>
  <c r="DA29" i="55"/>
  <c r="DM29" i="55" s="1"/>
  <c r="DY29" i="55" s="1"/>
  <c r="EK29" i="55" s="1"/>
  <c r="EW29" i="55" s="1"/>
  <c r="FI29" i="55" s="1"/>
  <c r="JF29" i="55"/>
  <c r="FR29" i="55"/>
  <c r="DB55" i="55"/>
  <c r="JG55" i="55"/>
  <c r="FS55" i="55"/>
  <c r="DE83" i="55"/>
  <c r="FV83" i="55"/>
  <c r="JJ83" i="55"/>
  <c r="DA51" i="55"/>
  <c r="JF51" i="55"/>
  <c r="FR51" i="55"/>
  <c r="DF54" i="55"/>
  <c r="FW54" i="55"/>
  <c r="JK54" i="55"/>
  <c r="I59" i="57"/>
  <c r="M59" i="57"/>
  <c r="Q59" i="57"/>
  <c r="U59" i="57"/>
  <c r="Y59" i="57"/>
  <c r="AC59" i="57"/>
  <c r="AG59" i="57"/>
  <c r="AK59" i="57"/>
  <c r="AO59" i="57"/>
  <c r="AS59" i="57"/>
  <c r="AW59" i="57"/>
  <c r="BA59" i="57"/>
  <c r="BE59" i="57"/>
  <c r="BI59" i="57"/>
  <c r="BM59" i="57"/>
  <c r="BQ59" i="57"/>
  <c r="BU59" i="57"/>
  <c r="BY59" i="57"/>
  <c r="CC59" i="57"/>
  <c r="CG59" i="57"/>
  <c r="J60" i="57"/>
  <c r="N60" i="57"/>
  <c r="R60" i="57"/>
  <c r="V60" i="57"/>
  <c r="Z60" i="57"/>
  <c r="AD60" i="57"/>
  <c r="AH60" i="57"/>
  <c r="AL60" i="57"/>
  <c r="AP60" i="57"/>
  <c r="AT60" i="57"/>
  <c r="AX60" i="57"/>
  <c r="BB60" i="57"/>
  <c r="BF60" i="57"/>
  <c r="BJ60" i="57"/>
  <c r="BN60" i="57"/>
  <c r="BR60" i="57"/>
  <c r="BV60" i="57"/>
  <c r="BZ60" i="57"/>
  <c r="CD60" i="57"/>
  <c r="CH60" i="57"/>
  <c r="DD9" i="55"/>
  <c r="FU9" i="55"/>
  <c r="JI9" i="55"/>
  <c r="CZ20" i="55"/>
  <c r="DL20" i="55" s="1"/>
  <c r="DX20" i="55" s="1"/>
  <c r="EJ20" i="55" s="1"/>
  <c r="EV20" i="55" s="1"/>
  <c r="FH20" i="55" s="1"/>
  <c r="FQ20" i="55"/>
  <c r="JE20" i="55"/>
  <c r="JA31" i="55"/>
  <c r="CV31" i="55"/>
  <c r="DH31" i="55" s="1"/>
  <c r="DT31" i="55" s="1"/>
  <c r="EF31" i="55" s="1"/>
  <c r="ER31" i="55" s="1"/>
  <c r="FD31" i="55" s="1"/>
  <c r="DD41" i="55"/>
  <c r="FU41" i="55"/>
  <c r="JI41" i="55"/>
  <c r="JA6" i="55"/>
  <c r="CV6" i="55"/>
  <c r="FQ11" i="55"/>
  <c r="CZ11" i="55"/>
  <c r="DL11" i="55" s="1"/>
  <c r="DX11" i="55" s="1"/>
  <c r="EJ11" i="55" s="1"/>
  <c r="EV11" i="55" s="1"/>
  <c r="FH11" i="55" s="1"/>
  <c r="JE11" i="55"/>
  <c r="DD16" i="55"/>
  <c r="DP16" i="55" s="1"/>
  <c r="EB16" i="55" s="1"/>
  <c r="EN16" i="55" s="1"/>
  <c r="EZ16" i="55" s="1"/>
  <c r="FL16" i="55" s="1"/>
  <c r="FU16" i="55"/>
  <c r="CV22" i="55"/>
  <c r="JA22" i="55"/>
  <c r="FQ27" i="55"/>
  <c r="CZ27" i="55"/>
  <c r="DL27" i="55" s="1"/>
  <c r="DX27" i="55" s="1"/>
  <c r="EJ27" i="55" s="1"/>
  <c r="EV27" i="55" s="1"/>
  <c r="FH27" i="55" s="1"/>
  <c r="JE27" i="55"/>
  <c r="DD32" i="55"/>
  <c r="DP32" i="55" s="1"/>
  <c r="EB32" i="55" s="1"/>
  <c r="EN32" i="55" s="1"/>
  <c r="EZ32" i="55" s="1"/>
  <c r="FL32" i="55" s="1"/>
  <c r="FU32" i="55"/>
  <c r="JA38" i="55"/>
  <c r="CV38" i="55"/>
  <c r="DH38" i="55" s="1"/>
  <c r="DT38" i="55" s="1"/>
  <c r="EF38" i="55" s="1"/>
  <c r="ER38" i="55" s="1"/>
  <c r="FD38" i="55" s="1"/>
  <c r="FQ43" i="55"/>
  <c r="CZ43" i="55"/>
  <c r="JE43" i="55"/>
  <c r="FQ8" i="55"/>
  <c r="CZ8" i="55"/>
  <c r="JE8" i="55"/>
  <c r="JA19" i="55"/>
  <c r="CV19" i="55"/>
  <c r="DH19" i="55" s="1"/>
  <c r="DT19" i="55" s="1"/>
  <c r="EF19" i="55" s="1"/>
  <c r="ER19" i="55" s="1"/>
  <c r="FD19" i="55" s="1"/>
  <c r="DD29" i="55"/>
  <c r="DP29" i="55" s="1"/>
  <c r="EB29" i="55" s="1"/>
  <c r="EN29" i="55" s="1"/>
  <c r="EZ29" i="55" s="1"/>
  <c r="FL29" i="55" s="1"/>
  <c r="FU29" i="55"/>
  <c r="CZ40" i="55"/>
  <c r="JE40" i="55"/>
  <c r="FQ40" i="55"/>
  <c r="FQ6" i="55"/>
  <c r="CZ6" i="55"/>
  <c r="JE6" i="55"/>
  <c r="DD11" i="55"/>
  <c r="DP11" i="55" s="1"/>
  <c r="EB11" i="55" s="1"/>
  <c r="EN11" i="55" s="1"/>
  <c r="EZ11" i="55" s="1"/>
  <c r="FL11" i="55" s="1"/>
  <c r="FU11" i="55"/>
  <c r="CV17" i="55"/>
  <c r="DH17" i="55" s="1"/>
  <c r="DT17" i="55" s="1"/>
  <c r="EF17" i="55" s="1"/>
  <c r="ER17" i="55" s="1"/>
  <c r="FD17" i="55" s="1"/>
  <c r="JA17" i="55"/>
  <c r="CZ22" i="55"/>
  <c r="JE22" i="55"/>
  <c r="FQ22" i="55"/>
  <c r="DD27" i="55"/>
  <c r="DP27" i="55" s="1"/>
  <c r="EB27" i="55" s="1"/>
  <c r="EN27" i="55" s="1"/>
  <c r="EZ27" i="55" s="1"/>
  <c r="FL27" i="55" s="1"/>
  <c r="FU27" i="55"/>
  <c r="CV33" i="55"/>
  <c r="DH33" i="55" s="1"/>
  <c r="DT33" i="55" s="1"/>
  <c r="EF33" i="55" s="1"/>
  <c r="ER33" i="55" s="1"/>
  <c r="FD33" i="55" s="1"/>
  <c r="JA33" i="55"/>
  <c r="FQ38" i="55"/>
  <c r="CZ38" i="55"/>
  <c r="DL38" i="55" s="1"/>
  <c r="DX38" i="55" s="1"/>
  <c r="EJ38" i="55" s="1"/>
  <c r="EV38" i="55" s="1"/>
  <c r="FH38" i="55" s="1"/>
  <c r="JE38" i="55"/>
  <c r="DD43" i="55"/>
  <c r="FU43" i="55"/>
  <c r="JI43" i="55"/>
  <c r="DD6" i="55"/>
  <c r="FU6" i="55"/>
  <c r="JI6" i="55"/>
  <c r="JA12" i="55"/>
  <c r="CV12" i="55"/>
  <c r="DH12" i="55" s="1"/>
  <c r="DT12" i="55" s="1"/>
  <c r="EF12" i="55" s="1"/>
  <c r="ER12" i="55" s="1"/>
  <c r="FD12" i="55" s="1"/>
  <c r="CZ17" i="55"/>
  <c r="DL17" i="55" s="1"/>
  <c r="DX17" i="55" s="1"/>
  <c r="EJ17" i="55" s="1"/>
  <c r="EV17" i="55" s="1"/>
  <c r="FH17" i="55" s="1"/>
  <c r="JE17" i="55"/>
  <c r="FQ17" i="55"/>
  <c r="DD22" i="55"/>
  <c r="FU22" i="55"/>
  <c r="JI22" i="55"/>
  <c r="CV28" i="55"/>
  <c r="DH28" i="55" s="1"/>
  <c r="DT28" i="55" s="1"/>
  <c r="EF28" i="55" s="1"/>
  <c r="ER28" i="55" s="1"/>
  <c r="FD28" i="55" s="1"/>
  <c r="JA28" i="55"/>
  <c r="CZ33" i="55"/>
  <c r="DL33" i="55" s="1"/>
  <c r="DX33" i="55" s="1"/>
  <c r="EJ33" i="55" s="1"/>
  <c r="EV33" i="55" s="1"/>
  <c r="FH33" i="55" s="1"/>
  <c r="FQ33" i="55"/>
  <c r="JE33" i="55"/>
  <c r="DD38" i="55"/>
  <c r="DP38" i="55" s="1"/>
  <c r="EB38" i="55" s="1"/>
  <c r="EN38" i="55" s="1"/>
  <c r="EZ38" i="55" s="1"/>
  <c r="FL38" i="55" s="1"/>
  <c r="FU38" i="55"/>
  <c r="CW44" i="55"/>
  <c r="JB44" i="55"/>
  <c r="DE52" i="55"/>
  <c r="FV52" i="55"/>
  <c r="JJ52" i="55"/>
  <c r="CW60" i="55"/>
  <c r="JB60" i="55"/>
  <c r="DE68" i="55"/>
  <c r="FV68" i="55"/>
  <c r="JE78" i="55"/>
  <c r="CZ78" i="55"/>
  <c r="FQ78" i="55"/>
  <c r="CV93" i="55"/>
  <c r="JA93" i="55"/>
  <c r="CV109" i="55"/>
  <c r="JA109" i="55"/>
  <c r="DA3" i="55"/>
  <c r="JF3" i="55"/>
  <c r="FR3" i="55"/>
  <c r="CW9" i="55"/>
  <c r="JB9" i="55"/>
  <c r="JB14" i="55"/>
  <c r="CW14" i="55"/>
  <c r="DI14" i="55" s="1"/>
  <c r="DU14" i="55" s="1"/>
  <c r="EG14" i="55" s="1"/>
  <c r="ES14" i="55" s="1"/>
  <c r="FE14" i="55" s="1"/>
  <c r="FR19" i="55"/>
  <c r="DA19" i="55"/>
  <c r="DM19" i="55" s="1"/>
  <c r="DY19" i="55" s="1"/>
  <c r="EK19" i="55" s="1"/>
  <c r="EW19" i="55" s="1"/>
  <c r="FI19" i="55" s="1"/>
  <c r="JF19" i="55"/>
  <c r="DA23" i="55"/>
  <c r="DM23" i="55" s="1"/>
  <c r="DY23" i="55" s="1"/>
  <c r="EK23" i="55" s="1"/>
  <c r="EW23" i="55" s="1"/>
  <c r="FI23" i="55" s="1"/>
  <c r="JF23" i="55"/>
  <c r="FR23" i="55"/>
  <c r="JF28" i="55"/>
  <c r="DA28" i="55"/>
  <c r="DM28" i="55" s="1"/>
  <c r="DY28" i="55" s="1"/>
  <c r="EK28" i="55" s="1"/>
  <c r="EW28" i="55" s="1"/>
  <c r="FI28" i="55" s="1"/>
  <c r="FR28" i="55"/>
  <c r="CW32" i="55"/>
  <c r="DI32" i="55" s="1"/>
  <c r="DU32" i="55" s="1"/>
  <c r="EG32" i="55" s="1"/>
  <c r="ES32" i="55" s="1"/>
  <c r="FE32" i="55" s="1"/>
  <c r="JB32" i="55"/>
  <c r="DE37" i="55"/>
  <c r="DQ37" i="55" s="1"/>
  <c r="EC37" i="55" s="1"/>
  <c r="EO37" i="55" s="1"/>
  <c r="FA37" i="55" s="1"/>
  <c r="FM37" i="55" s="1"/>
  <c r="FV37" i="55"/>
  <c r="CW43" i="55"/>
  <c r="JB43" i="55"/>
  <c r="FW52" i="55"/>
  <c r="DF52" i="55"/>
  <c r="JK52" i="55"/>
  <c r="JC62" i="55"/>
  <c r="CX62" i="55"/>
  <c r="DE75" i="55"/>
  <c r="FV75" i="55"/>
  <c r="DE103" i="55"/>
  <c r="FV103" i="55"/>
  <c r="JJ103" i="55"/>
  <c r="CW117" i="55"/>
  <c r="JB117" i="55"/>
  <c r="DA122" i="55"/>
  <c r="JF122" i="55"/>
  <c r="FR122" i="55"/>
  <c r="FR49" i="55"/>
  <c r="DA49" i="55"/>
  <c r="JF49" i="55"/>
  <c r="CW58" i="55"/>
  <c r="JB58" i="55"/>
  <c r="DA65" i="55"/>
  <c r="DM65" i="55" s="1"/>
  <c r="DY65" i="55" s="1"/>
  <c r="EK65" i="55" s="1"/>
  <c r="EW65" i="55" s="1"/>
  <c r="FI65" i="55" s="1"/>
  <c r="FR65" i="55"/>
  <c r="JF65" i="55"/>
  <c r="CV77" i="55"/>
  <c r="JA77" i="55"/>
  <c r="DD95" i="55"/>
  <c r="FU95" i="55"/>
  <c r="JI95" i="55"/>
  <c r="DD111" i="55"/>
  <c r="FU111" i="55"/>
  <c r="JI111" i="55"/>
  <c r="CV125" i="55"/>
  <c r="JA125" i="55"/>
  <c r="DE5" i="55"/>
  <c r="FV5" i="55"/>
  <c r="JJ5" i="55"/>
  <c r="DA9" i="55"/>
  <c r="JF9" i="55"/>
  <c r="FR9" i="55"/>
  <c r="DE12" i="55"/>
  <c r="DQ12" i="55" s="1"/>
  <c r="EC12" i="55" s="1"/>
  <c r="EO12" i="55" s="1"/>
  <c r="FA12" i="55" s="1"/>
  <c r="FM12" i="55" s="1"/>
  <c r="FV12" i="55"/>
  <c r="FR16" i="55"/>
  <c r="DA16" i="55"/>
  <c r="DM16" i="55" s="1"/>
  <c r="DY16" i="55" s="1"/>
  <c r="EK16" i="55" s="1"/>
  <c r="EW16" i="55" s="1"/>
  <c r="FI16" i="55" s="1"/>
  <c r="JF16" i="55"/>
  <c r="DE20" i="55"/>
  <c r="DQ20" i="55" s="1"/>
  <c r="EC20" i="55" s="1"/>
  <c r="EO20" i="55" s="1"/>
  <c r="FA20" i="55" s="1"/>
  <c r="FM20" i="55" s="1"/>
  <c r="FV20" i="55"/>
  <c r="CW25" i="55"/>
  <c r="DI25" i="55" s="1"/>
  <c r="DU25" i="55" s="1"/>
  <c r="EG25" i="55" s="1"/>
  <c r="ES25" i="55" s="1"/>
  <c r="FE25" i="55" s="1"/>
  <c r="JB25" i="55"/>
  <c r="CW29" i="55"/>
  <c r="DI29" i="55" s="1"/>
  <c r="DU29" i="55" s="1"/>
  <c r="EG29" i="55" s="1"/>
  <c r="ES29" i="55" s="1"/>
  <c r="FE29" i="55" s="1"/>
  <c r="JB29" i="55"/>
  <c r="FR33" i="55"/>
  <c r="DA33" i="55"/>
  <c r="DM33" i="55" s="1"/>
  <c r="DY33" i="55" s="1"/>
  <c r="EK33" i="55" s="1"/>
  <c r="EW33" i="55" s="1"/>
  <c r="FI33" i="55" s="1"/>
  <c r="JF33" i="55"/>
  <c r="CW37" i="55"/>
  <c r="DI37" i="55" s="1"/>
  <c r="DU37" i="55" s="1"/>
  <c r="EG37" i="55" s="1"/>
  <c r="ES37" i="55" s="1"/>
  <c r="FE37" i="55" s="1"/>
  <c r="JB37" i="55"/>
  <c r="DA41" i="55"/>
  <c r="JF41" i="55"/>
  <c r="FR41" i="55"/>
  <c r="CX46" i="55"/>
  <c r="JC46" i="55"/>
  <c r="DB53" i="55"/>
  <c r="JG53" i="55"/>
  <c r="FS53" i="55"/>
  <c r="JC60" i="55"/>
  <c r="CX60" i="55"/>
  <c r="JC68" i="55"/>
  <c r="CX68" i="55"/>
  <c r="DA78" i="55"/>
  <c r="JF78" i="55"/>
  <c r="FR78" i="55"/>
  <c r="DE91" i="55"/>
  <c r="DQ91" i="55" s="1"/>
  <c r="EC91" i="55" s="1"/>
  <c r="EO91" i="55" s="1"/>
  <c r="FA91" i="55" s="1"/>
  <c r="FM91" i="55" s="1"/>
  <c r="FV91" i="55"/>
  <c r="CW105" i="55"/>
  <c r="JB105" i="55"/>
  <c r="CX3" i="55"/>
  <c r="JC3" i="55"/>
  <c r="FS4" i="55"/>
  <c r="DB4" i="55"/>
  <c r="JG4" i="55"/>
  <c r="DF5" i="55"/>
  <c r="FW5" i="55"/>
  <c r="JK5" i="55"/>
  <c r="CX7" i="55"/>
  <c r="JC7" i="55"/>
  <c r="FS8" i="55"/>
  <c r="DB8" i="55"/>
  <c r="JG8" i="55"/>
  <c r="DF9" i="55"/>
  <c r="FW9" i="55"/>
  <c r="JK9" i="55"/>
  <c r="CX11" i="55"/>
  <c r="DJ11" i="55" s="1"/>
  <c r="DV11" i="55" s="1"/>
  <c r="EH11" i="55" s="1"/>
  <c r="ET11" i="55" s="1"/>
  <c r="FF11" i="55" s="1"/>
  <c r="JC11" i="55"/>
  <c r="FS12" i="55"/>
  <c r="DB12" i="55"/>
  <c r="DN12" i="55" s="1"/>
  <c r="DZ12" i="55" s="1"/>
  <c r="EL12" i="55" s="1"/>
  <c r="EX12" i="55" s="1"/>
  <c r="FJ12" i="55" s="1"/>
  <c r="JG12" i="55"/>
  <c r="DF13" i="55"/>
  <c r="FW13" i="55"/>
  <c r="JK13" i="55"/>
  <c r="CX15" i="55"/>
  <c r="DJ15" i="55" s="1"/>
  <c r="DV15" i="55" s="1"/>
  <c r="EH15" i="55" s="1"/>
  <c r="ET15" i="55" s="1"/>
  <c r="FF15" i="55" s="1"/>
  <c r="JC15" i="55"/>
  <c r="FS16" i="55"/>
  <c r="DB16" i="55"/>
  <c r="DN16" i="55" s="1"/>
  <c r="DZ16" i="55" s="1"/>
  <c r="EL16" i="55" s="1"/>
  <c r="EX16" i="55" s="1"/>
  <c r="FJ16" i="55" s="1"/>
  <c r="JG16" i="55"/>
  <c r="DF17" i="55"/>
  <c r="DR17" i="55" s="1"/>
  <c r="ED17" i="55" s="1"/>
  <c r="EP17" i="55" s="1"/>
  <c r="FB17" i="55" s="1"/>
  <c r="FN17" i="55" s="1"/>
  <c r="FW17" i="55"/>
  <c r="JC19" i="55"/>
  <c r="CX19" i="55"/>
  <c r="DJ19" i="55" s="1"/>
  <c r="DV19" i="55" s="1"/>
  <c r="EH19" i="55" s="1"/>
  <c r="ET19" i="55" s="1"/>
  <c r="FF19" i="55" s="1"/>
  <c r="FS20" i="55"/>
  <c r="DB20" i="55"/>
  <c r="DN20" i="55" s="1"/>
  <c r="DZ20" i="55" s="1"/>
  <c r="EL20" i="55" s="1"/>
  <c r="EX20" i="55" s="1"/>
  <c r="FJ20" i="55" s="1"/>
  <c r="JG20" i="55"/>
  <c r="DF21" i="55"/>
  <c r="DR21" i="55" s="1"/>
  <c r="ED21" i="55" s="1"/>
  <c r="EP21" i="55" s="1"/>
  <c r="FB21" i="55" s="1"/>
  <c r="FN21" i="55" s="1"/>
  <c r="FW21" i="55"/>
  <c r="CX23" i="55"/>
  <c r="DJ23" i="55" s="1"/>
  <c r="DV23" i="55" s="1"/>
  <c r="EH23" i="55" s="1"/>
  <c r="ET23" i="55" s="1"/>
  <c r="FF23" i="55" s="1"/>
  <c r="JC23" i="55"/>
  <c r="DB24" i="55"/>
  <c r="DN24" i="55" s="1"/>
  <c r="DZ24" i="55" s="1"/>
  <c r="EL24" i="55" s="1"/>
  <c r="EX24" i="55" s="1"/>
  <c r="FJ24" i="55" s="1"/>
  <c r="JG24" i="55"/>
  <c r="FS24" i="55"/>
  <c r="DF25" i="55"/>
  <c r="DR25" i="55" s="1"/>
  <c r="ED25" i="55" s="1"/>
  <c r="EP25" i="55" s="1"/>
  <c r="FB25" i="55" s="1"/>
  <c r="FN25" i="55" s="1"/>
  <c r="FW25" i="55"/>
  <c r="CX27" i="55"/>
  <c r="DJ27" i="55" s="1"/>
  <c r="DV27" i="55" s="1"/>
  <c r="EH27" i="55" s="1"/>
  <c r="ET27" i="55" s="1"/>
  <c r="FF27" i="55" s="1"/>
  <c r="JC27" i="55"/>
  <c r="DB28" i="55"/>
  <c r="DN28" i="55" s="1"/>
  <c r="DZ28" i="55" s="1"/>
  <c r="EL28" i="55" s="1"/>
  <c r="EX28" i="55" s="1"/>
  <c r="FJ28" i="55" s="1"/>
  <c r="JG28" i="55"/>
  <c r="FS28" i="55"/>
  <c r="DF29" i="55"/>
  <c r="DR29" i="55" s="1"/>
  <c r="ED29" i="55" s="1"/>
  <c r="EP29" i="55" s="1"/>
  <c r="FB29" i="55" s="1"/>
  <c r="FN29" i="55" s="1"/>
  <c r="FW29" i="55"/>
  <c r="CX31" i="55"/>
  <c r="DJ31" i="55" s="1"/>
  <c r="DV31" i="55" s="1"/>
  <c r="EH31" i="55" s="1"/>
  <c r="ET31" i="55" s="1"/>
  <c r="FF31" i="55" s="1"/>
  <c r="JC31" i="55"/>
  <c r="DB32" i="55"/>
  <c r="DN32" i="55" s="1"/>
  <c r="DZ32" i="55" s="1"/>
  <c r="EL32" i="55" s="1"/>
  <c r="EX32" i="55" s="1"/>
  <c r="FJ32" i="55" s="1"/>
  <c r="JG32" i="55"/>
  <c r="FS32" i="55"/>
  <c r="DF33" i="55"/>
  <c r="DR33" i="55" s="1"/>
  <c r="ED33" i="55" s="1"/>
  <c r="EP33" i="55" s="1"/>
  <c r="FB33" i="55" s="1"/>
  <c r="FN33" i="55" s="1"/>
  <c r="FW33" i="55"/>
  <c r="CX35" i="55"/>
  <c r="DJ35" i="55" s="1"/>
  <c r="DV35" i="55" s="1"/>
  <c r="EH35" i="55" s="1"/>
  <c r="ET35" i="55" s="1"/>
  <c r="FF35" i="55" s="1"/>
  <c r="JC35" i="55"/>
  <c r="DB36" i="55"/>
  <c r="JG36" i="55"/>
  <c r="FS36" i="55"/>
  <c r="DF37" i="55"/>
  <c r="DR37" i="55" s="1"/>
  <c r="ED37" i="55" s="1"/>
  <c r="EP37" i="55" s="1"/>
  <c r="FB37" i="55" s="1"/>
  <c r="FN37" i="55" s="1"/>
  <c r="FW37" i="55"/>
  <c r="CX39" i="55"/>
  <c r="JC39" i="55"/>
  <c r="DB40" i="55"/>
  <c r="JG40" i="55"/>
  <c r="FS40" i="55"/>
  <c r="DF41" i="55"/>
  <c r="FW41" i="55"/>
  <c r="JK41" i="55"/>
  <c r="CX43" i="55"/>
  <c r="JC43" i="55"/>
  <c r="JB45" i="55"/>
  <c r="CW45" i="55"/>
  <c r="DE47" i="55"/>
  <c r="FV47" i="55"/>
  <c r="JJ47" i="55"/>
  <c r="FR50" i="55"/>
  <c r="DA50" i="55"/>
  <c r="JF50" i="55"/>
  <c r="CW53" i="55"/>
  <c r="JB53" i="55"/>
  <c r="DE55" i="55"/>
  <c r="FV55" i="55"/>
  <c r="DA58" i="55"/>
  <c r="FR58" i="55"/>
  <c r="JF58" i="55"/>
  <c r="CW61" i="55"/>
  <c r="JB61" i="55"/>
  <c r="DE63" i="55"/>
  <c r="FV63" i="55"/>
  <c r="JJ63" i="55"/>
  <c r="DA66" i="55"/>
  <c r="DM66" i="55" s="1"/>
  <c r="DY66" i="55" s="1"/>
  <c r="EK66" i="55" s="1"/>
  <c r="EW66" i="55" s="1"/>
  <c r="FI66" i="55" s="1"/>
  <c r="JF66" i="55"/>
  <c r="FR66" i="55"/>
  <c r="CW69" i="55"/>
  <c r="JB69" i="55"/>
  <c r="DE71" i="55"/>
  <c r="FV71" i="55"/>
  <c r="JJ71" i="55"/>
  <c r="JE76" i="55"/>
  <c r="FQ76" i="55"/>
  <c r="CZ76" i="55"/>
  <c r="DD81" i="55"/>
  <c r="FU81" i="55"/>
  <c r="CV87" i="55"/>
  <c r="DH87" i="55" s="1"/>
  <c r="DT87" i="55" s="1"/>
  <c r="EF87" i="55" s="1"/>
  <c r="ER87" i="55" s="1"/>
  <c r="FD87" i="55" s="1"/>
  <c r="JA87" i="55"/>
  <c r="CZ92" i="55"/>
  <c r="JE92" i="55"/>
  <c r="FQ92" i="55"/>
  <c r="DD97" i="55"/>
  <c r="FU97" i="55"/>
  <c r="JI97" i="55"/>
  <c r="CV103" i="55"/>
  <c r="JA103" i="55"/>
  <c r="CZ108" i="55"/>
  <c r="JE108" i="55"/>
  <c r="FQ108" i="55"/>
  <c r="DD113" i="55"/>
  <c r="FU113" i="55"/>
  <c r="JI113" i="55"/>
  <c r="CV119" i="55"/>
  <c r="JA119" i="55"/>
  <c r="CZ124" i="55"/>
  <c r="JE124" i="55"/>
  <c r="FQ124" i="55"/>
  <c r="CW48" i="55"/>
  <c r="JB48" i="55"/>
  <c r="DA55" i="55"/>
  <c r="FR55" i="55"/>
  <c r="JF55" i="55"/>
  <c r="DA63" i="55"/>
  <c r="JF63" i="55"/>
  <c r="FR63" i="55"/>
  <c r="DA71" i="55"/>
  <c r="JF71" i="55"/>
  <c r="FR71" i="55"/>
  <c r="JE86" i="55"/>
  <c r="CZ86" i="55"/>
  <c r="FQ86" i="55"/>
  <c r="CZ102" i="55"/>
  <c r="JE102" i="55"/>
  <c r="FQ102" i="55"/>
  <c r="DD115" i="55"/>
  <c r="FU115" i="55"/>
  <c r="JI115" i="55"/>
  <c r="DE3" i="55"/>
  <c r="JJ3" i="55"/>
  <c r="FV3" i="55"/>
  <c r="JB7" i="55"/>
  <c r="CW7" i="55"/>
  <c r="FV10" i="55"/>
  <c r="DE10" i="55"/>
  <c r="JJ10" i="55"/>
  <c r="JF14" i="55"/>
  <c r="FR14" i="55"/>
  <c r="DA14" i="55"/>
  <c r="DM14" i="55" s="1"/>
  <c r="DY14" i="55" s="1"/>
  <c r="EK14" i="55" s="1"/>
  <c r="EW14" i="55" s="1"/>
  <c r="FI14" i="55" s="1"/>
  <c r="DE17" i="55"/>
  <c r="DQ17" i="55" s="1"/>
  <c r="EC17" i="55" s="1"/>
  <c r="EO17" i="55" s="1"/>
  <c r="FA17" i="55" s="1"/>
  <c r="FM17" i="55" s="1"/>
  <c r="FV17" i="55"/>
  <c r="CW21" i="55"/>
  <c r="DI21" i="55" s="1"/>
  <c r="DU21" i="55" s="1"/>
  <c r="EG21" i="55" s="1"/>
  <c r="ES21" i="55" s="1"/>
  <c r="FE21" i="55" s="1"/>
  <c r="JB21" i="55"/>
  <c r="DA24" i="55"/>
  <c r="DM24" i="55" s="1"/>
  <c r="DY24" i="55" s="1"/>
  <c r="EK24" i="55" s="1"/>
  <c r="EW24" i="55" s="1"/>
  <c r="FI24" i="55" s="1"/>
  <c r="JF24" i="55"/>
  <c r="FR24" i="55"/>
  <c r="CW28" i="55"/>
  <c r="DI28" i="55" s="1"/>
  <c r="DU28" i="55" s="1"/>
  <c r="EG28" i="55" s="1"/>
  <c r="ES28" i="55" s="1"/>
  <c r="FE28" i="55" s="1"/>
  <c r="JB28" i="55"/>
  <c r="DE31" i="55"/>
  <c r="DQ31" i="55" s="1"/>
  <c r="EC31" i="55" s="1"/>
  <c r="EO31" i="55" s="1"/>
  <c r="FA31" i="55" s="1"/>
  <c r="FM31" i="55" s="1"/>
  <c r="FV31" i="55"/>
  <c r="CW35" i="55"/>
  <c r="DI35" i="55" s="1"/>
  <c r="DU35" i="55" s="1"/>
  <c r="EG35" i="55" s="1"/>
  <c r="ES35" i="55" s="1"/>
  <c r="FE35" i="55" s="1"/>
  <c r="JB35" i="55"/>
  <c r="FR38" i="55"/>
  <c r="DA38" i="55"/>
  <c r="DM38" i="55" s="1"/>
  <c r="DY38" i="55" s="1"/>
  <c r="EK38" i="55" s="1"/>
  <c r="EW38" i="55" s="1"/>
  <c r="FI38" i="55" s="1"/>
  <c r="JF38" i="55"/>
  <c r="CW41" i="55"/>
  <c r="JB41" i="55"/>
  <c r="DB45" i="55"/>
  <c r="JG45" i="55"/>
  <c r="FS45" i="55"/>
  <c r="CX52" i="55"/>
  <c r="JC52" i="55"/>
  <c r="DB59" i="55"/>
  <c r="DN59" i="55" s="1"/>
  <c r="JG59" i="55"/>
  <c r="FS59" i="55"/>
  <c r="FW66" i="55"/>
  <c r="DF66" i="55"/>
  <c r="DR66" i="55" s="1"/>
  <c r="ED66" i="55" s="1"/>
  <c r="EP66" i="55" s="1"/>
  <c r="FB66" i="55" s="1"/>
  <c r="FN66" i="55" s="1"/>
  <c r="CW73" i="55"/>
  <c r="DI73" i="55" s="1"/>
  <c r="JB73" i="55"/>
  <c r="JF86" i="55"/>
  <c r="DA86" i="55"/>
  <c r="FR86" i="55"/>
  <c r="DA98" i="55"/>
  <c r="JF98" i="55"/>
  <c r="FR98" i="55"/>
  <c r="DE111" i="55"/>
  <c r="FV111" i="55"/>
  <c r="JJ111" i="55"/>
  <c r="DC3" i="55"/>
  <c r="FT3" i="55"/>
  <c r="JH3" i="55"/>
  <c r="IZ5" i="55"/>
  <c r="CU5" i="55"/>
  <c r="JD6" i="55"/>
  <c r="FP6" i="55"/>
  <c r="CY6" i="55"/>
  <c r="FT7" i="55"/>
  <c r="DC7" i="55"/>
  <c r="JH7" i="55"/>
  <c r="IZ9" i="55"/>
  <c r="CU9" i="55"/>
  <c r="JD10" i="55"/>
  <c r="FP10" i="55"/>
  <c r="CY10" i="55"/>
  <c r="FT11" i="55"/>
  <c r="DC11" i="55"/>
  <c r="DO11" i="55" s="1"/>
  <c r="EA11" i="55" s="1"/>
  <c r="EM11" i="55" s="1"/>
  <c r="EY11" i="55" s="1"/>
  <c r="FK11" i="55" s="1"/>
  <c r="IZ13" i="55"/>
  <c r="CU13" i="55"/>
  <c r="JD14" i="55"/>
  <c r="FP14" i="55"/>
  <c r="CY14" i="55"/>
  <c r="DK14" i="55" s="1"/>
  <c r="DW14" i="55" s="1"/>
  <c r="EI14" i="55" s="1"/>
  <c r="EU14" i="55" s="1"/>
  <c r="FG14" i="55" s="1"/>
  <c r="FT15" i="55"/>
  <c r="DC15" i="55"/>
  <c r="DO15" i="55" s="1"/>
  <c r="EA15" i="55" s="1"/>
  <c r="EM15" i="55" s="1"/>
  <c r="EY15" i="55" s="1"/>
  <c r="FK15" i="55" s="1"/>
  <c r="IZ17" i="55"/>
  <c r="CU17" i="55"/>
  <c r="DG17" i="55" s="1"/>
  <c r="DS17" i="55" s="1"/>
  <c r="EE17" i="55" s="1"/>
  <c r="EQ17" i="55" s="1"/>
  <c r="FC17" i="55" s="1"/>
  <c r="JD18" i="55"/>
  <c r="FP18" i="55"/>
  <c r="CY18" i="55"/>
  <c r="DK18" i="55" s="1"/>
  <c r="DW18" i="55" s="1"/>
  <c r="EI18" i="55" s="1"/>
  <c r="EU18" i="55" s="1"/>
  <c r="FG18" i="55" s="1"/>
  <c r="FT19" i="55"/>
  <c r="DC19" i="55"/>
  <c r="DO19" i="55" s="1"/>
  <c r="EA19" i="55" s="1"/>
  <c r="EM19" i="55" s="1"/>
  <c r="EY19" i="55" s="1"/>
  <c r="FK19" i="55" s="1"/>
  <c r="IZ21" i="55"/>
  <c r="CU21" i="55"/>
  <c r="DG21" i="55" s="1"/>
  <c r="DS21" i="55" s="1"/>
  <c r="EE21" i="55" s="1"/>
  <c r="EQ21" i="55" s="1"/>
  <c r="FC21" i="55" s="1"/>
  <c r="JD22" i="55"/>
  <c r="FP22" i="55"/>
  <c r="CY22" i="55"/>
  <c r="FT23" i="55"/>
  <c r="DC23" i="55"/>
  <c r="DO23" i="55" s="1"/>
  <c r="EA23" i="55" s="1"/>
  <c r="EM23" i="55" s="1"/>
  <c r="EY23" i="55" s="1"/>
  <c r="FK23" i="55" s="1"/>
  <c r="IZ25" i="55"/>
  <c r="CU25" i="55"/>
  <c r="DG25" i="55" s="1"/>
  <c r="DS25" i="55" s="1"/>
  <c r="EE25" i="55" s="1"/>
  <c r="EQ25" i="55" s="1"/>
  <c r="FC25" i="55" s="1"/>
  <c r="JD26" i="55"/>
  <c r="FP26" i="55"/>
  <c r="CY26" i="55"/>
  <c r="DK26" i="55" s="1"/>
  <c r="DW26" i="55" s="1"/>
  <c r="EI26" i="55" s="1"/>
  <c r="EU26" i="55" s="1"/>
  <c r="FG26" i="55" s="1"/>
  <c r="FT27" i="55"/>
  <c r="DC27" i="55"/>
  <c r="DO27" i="55" s="1"/>
  <c r="EA27" i="55" s="1"/>
  <c r="EM27" i="55" s="1"/>
  <c r="EY27" i="55" s="1"/>
  <c r="FK27" i="55" s="1"/>
  <c r="IZ29" i="55"/>
  <c r="CU29" i="55"/>
  <c r="DG29" i="55" s="1"/>
  <c r="DS29" i="55" s="1"/>
  <c r="EE29" i="55" s="1"/>
  <c r="EQ29" i="55" s="1"/>
  <c r="FC29" i="55" s="1"/>
  <c r="JD30" i="55"/>
  <c r="FP30" i="55"/>
  <c r="CY30" i="55"/>
  <c r="DK30" i="55" s="1"/>
  <c r="DW30" i="55" s="1"/>
  <c r="EI30" i="55" s="1"/>
  <c r="EU30" i="55" s="1"/>
  <c r="FG30" i="55" s="1"/>
  <c r="FT31" i="55"/>
  <c r="DC31" i="55"/>
  <c r="DO31" i="55" s="1"/>
  <c r="EA31" i="55" s="1"/>
  <c r="EM31" i="55" s="1"/>
  <c r="EY31" i="55" s="1"/>
  <c r="FK31" i="55" s="1"/>
  <c r="IZ33" i="55"/>
  <c r="CU33" i="55"/>
  <c r="DG33" i="55" s="1"/>
  <c r="DS33" i="55" s="1"/>
  <c r="EE33" i="55" s="1"/>
  <c r="EQ33" i="55" s="1"/>
  <c r="FC33" i="55" s="1"/>
  <c r="JD34" i="55"/>
  <c r="FP34" i="55"/>
  <c r="CY34" i="55"/>
  <c r="DK34" i="55" s="1"/>
  <c r="DW34" i="55" s="1"/>
  <c r="EI34" i="55" s="1"/>
  <c r="EU34" i="55" s="1"/>
  <c r="FG34" i="55" s="1"/>
  <c r="FT35" i="55"/>
  <c r="DC35" i="55"/>
  <c r="DO35" i="55" s="1"/>
  <c r="EA35" i="55" s="1"/>
  <c r="EM35" i="55" s="1"/>
  <c r="EY35" i="55" s="1"/>
  <c r="FK35" i="55" s="1"/>
  <c r="IZ37" i="55"/>
  <c r="CU37" i="55"/>
  <c r="DG37" i="55" s="1"/>
  <c r="DS37" i="55" s="1"/>
  <c r="EE37" i="55" s="1"/>
  <c r="EQ37" i="55" s="1"/>
  <c r="FC37" i="55" s="1"/>
  <c r="JD38" i="55"/>
  <c r="FP38" i="55"/>
  <c r="CY38" i="55"/>
  <c r="DK38" i="55" s="1"/>
  <c r="DW38" i="55" s="1"/>
  <c r="EI38" i="55" s="1"/>
  <c r="EU38" i="55" s="1"/>
  <c r="FG38" i="55" s="1"/>
  <c r="FT39" i="55"/>
  <c r="DC39" i="55"/>
  <c r="JH39" i="55"/>
  <c r="IZ41" i="55"/>
  <c r="CU41" i="55"/>
  <c r="JD42" i="55"/>
  <c r="FP42" i="55"/>
  <c r="CY42" i="55"/>
  <c r="FT43" i="55"/>
  <c r="DC43" i="55"/>
  <c r="JH43" i="55"/>
  <c r="DF45" i="55"/>
  <c r="FW45" i="55"/>
  <c r="JK45" i="55"/>
  <c r="DB48" i="55"/>
  <c r="JG48" i="55"/>
  <c r="FS48" i="55"/>
  <c r="CX51" i="55"/>
  <c r="JC51" i="55"/>
  <c r="DF53" i="55"/>
  <c r="FW53" i="55"/>
  <c r="DB56" i="55"/>
  <c r="JG56" i="55"/>
  <c r="FS56" i="55"/>
  <c r="CX59" i="55"/>
  <c r="JC59" i="55"/>
  <c r="DF61" i="55"/>
  <c r="FW61" i="55"/>
  <c r="JK61" i="55"/>
  <c r="JG64" i="55"/>
  <c r="FS64" i="55"/>
  <c r="DB64" i="55"/>
  <c r="DN64" i="55" s="1"/>
  <c r="DZ64" i="55" s="1"/>
  <c r="EL64" i="55" s="1"/>
  <c r="EX64" i="55" s="1"/>
  <c r="FJ64" i="55" s="1"/>
  <c r="CX67" i="55"/>
  <c r="DJ67" i="55" s="1"/>
  <c r="DV67" i="55" s="1"/>
  <c r="EH67" i="55" s="1"/>
  <c r="ET67" i="55" s="1"/>
  <c r="FF67" i="55" s="1"/>
  <c r="JC67" i="55"/>
  <c r="FW69" i="55"/>
  <c r="DF69" i="55"/>
  <c r="JK69" i="55"/>
  <c r="FS72" i="55"/>
  <c r="DB72" i="55"/>
  <c r="JG72" i="55"/>
  <c r="DE77" i="55"/>
  <c r="FV77" i="55"/>
  <c r="CW83" i="55"/>
  <c r="JB83" i="55"/>
  <c r="DA88" i="55"/>
  <c r="DM88" i="55" s="1"/>
  <c r="DY88" i="55" s="1"/>
  <c r="EK88" i="55" s="1"/>
  <c r="EW88" i="55" s="1"/>
  <c r="FI88" i="55" s="1"/>
  <c r="JF88" i="55"/>
  <c r="FR88" i="55"/>
  <c r="DE93" i="55"/>
  <c r="FV93" i="55"/>
  <c r="JJ93" i="55"/>
  <c r="CW99" i="55"/>
  <c r="JB99" i="55"/>
  <c r="DA104" i="55"/>
  <c r="JF104" i="55"/>
  <c r="FR104" i="55"/>
  <c r="DE109" i="55"/>
  <c r="FV109" i="55"/>
  <c r="JJ109" i="55"/>
  <c r="CW115" i="55"/>
  <c r="JB115" i="55"/>
  <c r="DA120" i="55"/>
  <c r="JF120" i="55"/>
  <c r="FR120" i="55"/>
  <c r="DE125" i="55"/>
  <c r="FV125" i="55"/>
  <c r="JJ125" i="55"/>
  <c r="FT44" i="55"/>
  <c r="DC44" i="55"/>
  <c r="JH44" i="55"/>
  <c r="IZ46" i="55"/>
  <c r="CU46" i="55"/>
  <c r="JD47" i="55"/>
  <c r="FP47" i="55"/>
  <c r="CY47" i="55"/>
  <c r="FT48" i="55"/>
  <c r="DC48" i="55"/>
  <c r="IZ50" i="55"/>
  <c r="CU50" i="55"/>
  <c r="JD51" i="55"/>
  <c r="FP51" i="55"/>
  <c r="CY51" i="55"/>
  <c r="FT52" i="55"/>
  <c r="DC52" i="55"/>
  <c r="JH52" i="55"/>
  <c r="IZ54" i="55"/>
  <c r="CU54" i="55"/>
  <c r="JD55" i="55"/>
  <c r="FP55" i="55"/>
  <c r="CY55" i="55"/>
  <c r="FT56" i="55"/>
  <c r="DC56" i="55"/>
  <c r="JH56" i="55"/>
  <c r="IZ58" i="55"/>
  <c r="CU58" i="55"/>
  <c r="JD59" i="55"/>
  <c r="FP59" i="55"/>
  <c r="CY59" i="55"/>
  <c r="DC60" i="55"/>
  <c r="FT60" i="55"/>
  <c r="JH60" i="55"/>
  <c r="IZ62" i="55"/>
  <c r="CU62" i="55"/>
  <c r="JD63" i="55"/>
  <c r="FP63" i="55"/>
  <c r="CY63" i="55"/>
  <c r="FT64" i="55"/>
  <c r="DC64" i="55"/>
  <c r="DO64" i="55" s="1"/>
  <c r="EA64" i="55" s="1"/>
  <c r="EM64" i="55" s="1"/>
  <c r="EY64" i="55" s="1"/>
  <c r="FK64" i="55" s="1"/>
  <c r="IZ66" i="55"/>
  <c r="CU66" i="55"/>
  <c r="DG66" i="55" s="1"/>
  <c r="DS66" i="55" s="1"/>
  <c r="EE66" i="55" s="1"/>
  <c r="EQ66" i="55" s="1"/>
  <c r="FC66" i="55" s="1"/>
  <c r="JD67" i="55"/>
  <c r="FP67" i="55"/>
  <c r="CY67" i="55"/>
  <c r="DK67" i="55" s="1"/>
  <c r="DW67" i="55" s="1"/>
  <c r="EI67" i="55" s="1"/>
  <c r="EU67" i="55" s="1"/>
  <c r="FG67" i="55" s="1"/>
  <c r="FT68" i="55"/>
  <c r="DC68" i="55"/>
  <c r="IZ70" i="55"/>
  <c r="CU70" i="55"/>
  <c r="JD71" i="55"/>
  <c r="FP71" i="55"/>
  <c r="CY71" i="55"/>
  <c r="FU72" i="55"/>
  <c r="DD72" i="55"/>
  <c r="JI72" i="55"/>
  <c r="JE75" i="55"/>
  <c r="CZ75" i="55"/>
  <c r="FQ75" i="55"/>
  <c r="CV78" i="55"/>
  <c r="JA78" i="55"/>
  <c r="FU80" i="55"/>
  <c r="DD80" i="55"/>
  <c r="JI80" i="55"/>
  <c r="JE83" i="55"/>
  <c r="CZ83" i="55"/>
  <c r="FQ83" i="55"/>
  <c r="CV86" i="55"/>
  <c r="JA86" i="55"/>
  <c r="FU88" i="55"/>
  <c r="DD88" i="55"/>
  <c r="DP88" i="55" s="1"/>
  <c r="EB88" i="55" s="1"/>
  <c r="EN88" i="55" s="1"/>
  <c r="EZ88" i="55" s="1"/>
  <c r="FL88" i="55" s="1"/>
  <c r="CZ91" i="55"/>
  <c r="DL91" i="55" s="1"/>
  <c r="DX91" i="55" s="1"/>
  <c r="EJ91" i="55" s="1"/>
  <c r="EV91" i="55" s="1"/>
  <c r="FH91" i="55" s="1"/>
  <c r="JE91" i="55"/>
  <c r="FQ91" i="55"/>
  <c r="CV94" i="55"/>
  <c r="JA94" i="55"/>
  <c r="DD96" i="55"/>
  <c r="FU96" i="55"/>
  <c r="JI96" i="55"/>
  <c r="CZ99" i="55"/>
  <c r="JE99" i="55"/>
  <c r="FQ99" i="55"/>
  <c r="CV102" i="55"/>
  <c r="JA102" i="55"/>
  <c r="DD104" i="55"/>
  <c r="FU104" i="55"/>
  <c r="JI104" i="55"/>
  <c r="CZ107" i="55"/>
  <c r="JE107" i="55"/>
  <c r="FQ107" i="55"/>
  <c r="CV110" i="55"/>
  <c r="DH110" i="55" s="1"/>
  <c r="DT110" i="55" s="1"/>
  <c r="EF110" i="55" s="1"/>
  <c r="ER110" i="55" s="1"/>
  <c r="FD110" i="55" s="1"/>
  <c r="JA110" i="55"/>
  <c r="DD112" i="55"/>
  <c r="FU112" i="55"/>
  <c r="JI112" i="55"/>
  <c r="CZ115" i="55"/>
  <c r="JE115" i="55"/>
  <c r="FQ115" i="55"/>
  <c r="CV118" i="55"/>
  <c r="JA118" i="55"/>
  <c r="DD120" i="55"/>
  <c r="FU120" i="55"/>
  <c r="JI120" i="55"/>
  <c r="CZ123" i="55"/>
  <c r="JE123" i="55"/>
  <c r="FQ123" i="55"/>
  <c r="CV126" i="55"/>
  <c r="JA126" i="55"/>
  <c r="DD128" i="55"/>
  <c r="FU128" i="55"/>
  <c r="JI128" i="55"/>
  <c r="CV45" i="55"/>
  <c r="JA45" i="55"/>
  <c r="FQ46" i="55"/>
  <c r="CZ46" i="55"/>
  <c r="JE46" i="55"/>
  <c r="DD47" i="55"/>
  <c r="FU47" i="55"/>
  <c r="JI47" i="55"/>
  <c r="CV49" i="55"/>
  <c r="JA49" i="55"/>
  <c r="JE50" i="55"/>
  <c r="FQ50" i="55"/>
  <c r="CZ50" i="55"/>
  <c r="DD51" i="55"/>
  <c r="FU51" i="55"/>
  <c r="CV53" i="55"/>
  <c r="JA53" i="55"/>
  <c r="JE54" i="55"/>
  <c r="FQ54" i="55"/>
  <c r="CZ54" i="55"/>
  <c r="DD55" i="55"/>
  <c r="FU55" i="55"/>
  <c r="CV57" i="55"/>
  <c r="JA57" i="55"/>
  <c r="FQ58" i="55"/>
  <c r="CZ58" i="55"/>
  <c r="JE58" i="55"/>
  <c r="DD59" i="55"/>
  <c r="FU59" i="55"/>
  <c r="CV61" i="55"/>
  <c r="JA61" i="55"/>
  <c r="FQ62" i="55"/>
  <c r="CZ62" i="55"/>
  <c r="JE62" i="55"/>
  <c r="DD63" i="55"/>
  <c r="FU63" i="55"/>
  <c r="JI63" i="55"/>
  <c r="JA65" i="55"/>
  <c r="CV65" i="55"/>
  <c r="DH65" i="55" s="1"/>
  <c r="DT65" i="55" s="1"/>
  <c r="EF65" i="55" s="1"/>
  <c r="ER65" i="55" s="1"/>
  <c r="FD65" i="55" s="1"/>
  <c r="FQ66" i="55"/>
  <c r="CZ66" i="55"/>
  <c r="DL66" i="55" s="1"/>
  <c r="DX66" i="55" s="1"/>
  <c r="EJ66" i="55" s="1"/>
  <c r="EV66" i="55" s="1"/>
  <c r="FH66" i="55" s="1"/>
  <c r="JE66" i="55"/>
  <c r="DD67" i="55"/>
  <c r="DP67" i="55" s="1"/>
  <c r="EB67" i="55" s="1"/>
  <c r="EN67" i="55" s="1"/>
  <c r="EZ67" i="55" s="1"/>
  <c r="FL67" i="55" s="1"/>
  <c r="FU67" i="55"/>
  <c r="CV69" i="55"/>
  <c r="JA69" i="55"/>
  <c r="JE70" i="55"/>
  <c r="FQ70" i="55"/>
  <c r="CZ70" i="55"/>
  <c r="FU71" i="55"/>
  <c r="DD71" i="55"/>
  <c r="JI71" i="55"/>
  <c r="DA73" i="55"/>
  <c r="JF73" i="55"/>
  <c r="FR73" i="55"/>
  <c r="CW76" i="55"/>
  <c r="JB76" i="55"/>
  <c r="DE78" i="55"/>
  <c r="FV78" i="55"/>
  <c r="DA81" i="55"/>
  <c r="JF81" i="55"/>
  <c r="FR81" i="55"/>
  <c r="CW84" i="55"/>
  <c r="JB84" i="55"/>
  <c r="FV86" i="55"/>
  <c r="DE86" i="55"/>
  <c r="JJ86" i="55"/>
  <c r="DA89" i="55"/>
  <c r="DM89" i="55" s="1"/>
  <c r="DY89" i="55" s="1"/>
  <c r="EK89" i="55" s="1"/>
  <c r="EW89" i="55" s="1"/>
  <c r="FI89" i="55" s="1"/>
  <c r="FR89" i="55"/>
  <c r="JF89" i="55"/>
  <c r="CW92" i="55"/>
  <c r="JB92" i="55"/>
  <c r="DE94" i="55"/>
  <c r="FV94" i="55"/>
  <c r="JJ94" i="55"/>
  <c r="DA97" i="55"/>
  <c r="FR97" i="55"/>
  <c r="JF97" i="55"/>
  <c r="CW100" i="55"/>
  <c r="JB100" i="55"/>
  <c r="DE102" i="55"/>
  <c r="FV102" i="55"/>
  <c r="JJ102" i="55"/>
  <c r="DA105" i="55"/>
  <c r="JF105" i="55"/>
  <c r="FR105" i="55"/>
  <c r="CW108" i="55"/>
  <c r="JB108" i="55"/>
  <c r="DE110" i="55"/>
  <c r="DQ110" i="55" s="1"/>
  <c r="EC110" i="55" s="1"/>
  <c r="EO110" i="55" s="1"/>
  <c r="FA110" i="55" s="1"/>
  <c r="FM110" i="55" s="1"/>
  <c r="FV110" i="55"/>
  <c r="DA113" i="55"/>
  <c r="JF113" i="55"/>
  <c r="FR113" i="55"/>
  <c r="CW116" i="55"/>
  <c r="JB116" i="55"/>
  <c r="DE118" i="55"/>
  <c r="FV118" i="55"/>
  <c r="JJ118" i="55"/>
  <c r="DA121" i="55"/>
  <c r="JF121" i="55"/>
  <c r="FR121" i="55"/>
  <c r="CW124" i="55"/>
  <c r="JB124" i="55"/>
  <c r="DE126" i="55"/>
  <c r="FV126" i="55"/>
  <c r="JJ126" i="55"/>
  <c r="DF72" i="55"/>
  <c r="FW72" i="55"/>
  <c r="JK72" i="55"/>
  <c r="CX74" i="55"/>
  <c r="JC74" i="55"/>
  <c r="FS75" i="55"/>
  <c r="DB75" i="55"/>
  <c r="JG75" i="55"/>
  <c r="DF76" i="55"/>
  <c r="FW76" i="55"/>
  <c r="CX78" i="55"/>
  <c r="JC78" i="55"/>
  <c r="FS79" i="55"/>
  <c r="DB79" i="55"/>
  <c r="DN79" i="55" s="1"/>
  <c r="JG79" i="55"/>
  <c r="DF80" i="55"/>
  <c r="FW80" i="55"/>
  <c r="JK80" i="55"/>
  <c r="CX82" i="55"/>
  <c r="JC82" i="55"/>
  <c r="FS83" i="55"/>
  <c r="DB83" i="55"/>
  <c r="JG83" i="55"/>
  <c r="DF84" i="55"/>
  <c r="FW84" i="55"/>
  <c r="CX86" i="55"/>
  <c r="JC86" i="55"/>
  <c r="DB87" i="55"/>
  <c r="DN87" i="55" s="1"/>
  <c r="DZ87" i="55" s="1"/>
  <c r="EL87" i="55" s="1"/>
  <c r="EX87" i="55" s="1"/>
  <c r="FJ87" i="55" s="1"/>
  <c r="JG87" i="55"/>
  <c r="FS87" i="55"/>
  <c r="DF88" i="55"/>
  <c r="DR88" i="55" s="1"/>
  <c r="ED88" i="55" s="1"/>
  <c r="EP88" i="55" s="1"/>
  <c r="FB88" i="55" s="1"/>
  <c r="FN88" i="55" s="1"/>
  <c r="FW88" i="55"/>
  <c r="CX90" i="55"/>
  <c r="DJ90" i="55" s="1"/>
  <c r="DV90" i="55" s="1"/>
  <c r="EH90" i="55" s="1"/>
  <c r="ET90" i="55" s="1"/>
  <c r="FF90" i="55" s="1"/>
  <c r="JC90" i="55"/>
  <c r="FS91" i="55"/>
  <c r="DB91" i="55"/>
  <c r="DN91" i="55" s="1"/>
  <c r="DZ91" i="55" s="1"/>
  <c r="EL91" i="55" s="1"/>
  <c r="EX91" i="55" s="1"/>
  <c r="FJ91" i="55" s="1"/>
  <c r="JG91" i="55"/>
  <c r="DF92" i="55"/>
  <c r="FW92" i="55"/>
  <c r="JK92" i="55"/>
  <c r="CX94" i="55"/>
  <c r="JC94" i="55"/>
  <c r="DB95" i="55"/>
  <c r="JG95" i="55"/>
  <c r="FS95" i="55"/>
  <c r="DF96" i="55"/>
  <c r="FW96" i="55"/>
  <c r="JK96" i="55"/>
  <c r="CX98" i="55"/>
  <c r="JC98" i="55"/>
  <c r="DB99" i="55"/>
  <c r="FS99" i="55"/>
  <c r="JG99" i="55"/>
  <c r="DF100" i="55"/>
  <c r="FW100" i="55"/>
  <c r="JK100" i="55"/>
  <c r="CX102" i="55"/>
  <c r="JC102" i="55"/>
  <c r="DB103" i="55"/>
  <c r="FS103" i="55"/>
  <c r="JG103" i="55"/>
  <c r="DF104" i="55"/>
  <c r="FW104" i="55"/>
  <c r="JK104" i="55"/>
  <c r="CX106" i="55"/>
  <c r="JC106" i="55"/>
  <c r="DB107" i="55"/>
  <c r="JG107" i="55"/>
  <c r="FS107" i="55"/>
  <c r="DF108" i="55"/>
  <c r="FW108" i="55"/>
  <c r="JK108" i="55"/>
  <c r="CX110" i="55"/>
  <c r="DJ110" i="55" s="1"/>
  <c r="DV110" i="55" s="1"/>
  <c r="EH110" i="55" s="1"/>
  <c r="ET110" i="55" s="1"/>
  <c r="FF110" i="55" s="1"/>
  <c r="JC110" i="55"/>
  <c r="DB111" i="55"/>
  <c r="FS111" i="55"/>
  <c r="JG111" i="55"/>
  <c r="DF112" i="55"/>
  <c r="FW112" i="55"/>
  <c r="JK112" i="55"/>
  <c r="CX114" i="55"/>
  <c r="JC114" i="55"/>
  <c r="DB115" i="55"/>
  <c r="JG115" i="55"/>
  <c r="FS115" i="55"/>
  <c r="DF116" i="55"/>
  <c r="FW116" i="55"/>
  <c r="JK116" i="55"/>
  <c r="CX118" i="55"/>
  <c r="JC118" i="55"/>
  <c r="DB119" i="55"/>
  <c r="FS119" i="55"/>
  <c r="JG119" i="55"/>
  <c r="DF120" i="55"/>
  <c r="FW120" i="55"/>
  <c r="JK120" i="55"/>
  <c r="CX122" i="55"/>
  <c r="JC122" i="55"/>
  <c r="DB123" i="55"/>
  <c r="JG123" i="55"/>
  <c r="FS123" i="55"/>
  <c r="DF124" i="55"/>
  <c r="FW124" i="55"/>
  <c r="JK124" i="55"/>
  <c r="CX126" i="55"/>
  <c r="JC126" i="55"/>
  <c r="DB127" i="55"/>
  <c r="JG127" i="55"/>
  <c r="FS127" i="55"/>
  <c r="DF128" i="55"/>
  <c r="FW128" i="55"/>
  <c r="JK128" i="55"/>
  <c r="FT73" i="55"/>
  <c r="DC73" i="55"/>
  <c r="IZ75" i="55"/>
  <c r="CU75" i="55"/>
  <c r="JD76" i="55"/>
  <c r="FP76" i="55"/>
  <c r="CY76" i="55"/>
  <c r="FT77" i="55"/>
  <c r="DC77" i="55"/>
  <c r="IZ79" i="55"/>
  <c r="CU79" i="55"/>
  <c r="JD80" i="55"/>
  <c r="FP80" i="55"/>
  <c r="CY80" i="55"/>
  <c r="FT81" i="55"/>
  <c r="DC81" i="55"/>
  <c r="IZ83" i="55"/>
  <c r="CU83" i="55"/>
  <c r="JD84" i="55"/>
  <c r="FP84" i="55"/>
  <c r="CY84" i="55"/>
  <c r="DC85" i="55"/>
  <c r="DO85" i="55" s="1"/>
  <c r="EA85" i="55" s="1"/>
  <c r="EM85" i="55" s="1"/>
  <c r="EY85" i="55" s="1"/>
  <c r="FK85" i="55" s="1"/>
  <c r="FT85" i="55"/>
  <c r="IZ87" i="55"/>
  <c r="CU87" i="55"/>
  <c r="DG87" i="55" s="1"/>
  <c r="DS87" i="55" s="1"/>
  <c r="EE87" i="55" s="1"/>
  <c r="EQ87" i="55" s="1"/>
  <c r="FC87" i="55" s="1"/>
  <c r="FP88" i="55"/>
  <c r="CY88" i="55"/>
  <c r="DK88" i="55" s="1"/>
  <c r="DW88" i="55" s="1"/>
  <c r="EI88" i="55" s="1"/>
  <c r="EU88" i="55" s="1"/>
  <c r="FG88" i="55" s="1"/>
  <c r="JD88" i="55"/>
  <c r="DC89" i="55"/>
  <c r="DO89" i="55" s="1"/>
  <c r="EA89" i="55" s="1"/>
  <c r="EM89" i="55" s="1"/>
  <c r="EY89" i="55" s="1"/>
  <c r="FK89" i="55" s="1"/>
  <c r="FT89" i="55"/>
  <c r="IZ91" i="55"/>
  <c r="CU91" i="55"/>
  <c r="DG91" i="55" s="1"/>
  <c r="DS91" i="55" s="1"/>
  <c r="EE91" i="55" s="1"/>
  <c r="EQ91" i="55" s="1"/>
  <c r="FC91" i="55" s="1"/>
  <c r="FP92" i="55"/>
  <c r="CY92" i="55"/>
  <c r="JD92" i="55"/>
  <c r="DC93" i="55"/>
  <c r="FT93" i="55"/>
  <c r="JH93" i="55"/>
  <c r="IZ95" i="55"/>
  <c r="CU95" i="55"/>
  <c r="FP96" i="55"/>
  <c r="CY96" i="55"/>
  <c r="JD96" i="55"/>
  <c r="DC97" i="55"/>
  <c r="FT97" i="55"/>
  <c r="JH97" i="55"/>
  <c r="IZ99" i="55"/>
  <c r="CU99" i="55"/>
  <c r="FP100" i="55"/>
  <c r="CY100" i="55"/>
  <c r="JD100" i="55"/>
  <c r="DC101" i="55"/>
  <c r="FT101" i="55"/>
  <c r="JH101" i="55"/>
  <c r="IZ103" i="55"/>
  <c r="CU103" i="55"/>
  <c r="FP104" i="55"/>
  <c r="CY104" i="55"/>
  <c r="JD104" i="55"/>
  <c r="DC105" i="55"/>
  <c r="FT105" i="55"/>
  <c r="JH105" i="55"/>
  <c r="IZ107" i="55"/>
  <c r="CU107" i="55"/>
  <c r="FP108" i="55"/>
  <c r="CY108" i="55"/>
  <c r="JD108" i="55"/>
  <c r="DC109" i="55"/>
  <c r="FT109" i="55"/>
  <c r="JH109" i="55"/>
  <c r="IZ111" i="55"/>
  <c r="CU111" i="55"/>
  <c r="FP112" i="55"/>
  <c r="CY112" i="55"/>
  <c r="JD112" i="55"/>
  <c r="DC113" i="55"/>
  <c r="FT113" i="55"/>
  <c r="JH113" i="55"/>
  <c r="IZ115" i="55"/>
  <c r="CU115" i="55"/>
  <c r="FP116" i="55"/>
  <c r="CY116" i="55"/>
  <c r="JD116" i="55"/>
  <c r="DC117" i="55"/>
  <c r="FT117" i="55"/>
  <c r="JH117" i="55"/>
  <c r="IZ119" i="55"/>
  <c r="CU119" i="55"/>
  <c r="CY120" i="55"/>
  <c r="FP120" i="55"/>
  <c r="JD120" i="55"/>
  <c r="DC121" i="55"/>
  <c r="FT121" i="55"/>
  <c r="JH121" i="55"/>
  <c r="IZ123" i="55"/>
  <c r="CU123" i="55"/>
  <c r="CY124" i="55"/>
  <c r="FP124" i="55"/>
  <c r="JD124" i="55"/>
  <c r="DC125" i="55"/>
  <c r="FT125" i="55"/>
  <c r="JH125" i="55"/>
  <c r="IZ127" i="55"/>
  <c r="CU127" i="55"/>
  <c r="CY128" i="55"/>
  <c r="FP128" i="55"/>
  <c r="JD128" i="55"/>
  <c r="Q11" i="57"/>
  <c r="DR12" i="61"/>
  <c r="DR12" i="60"/>
  <c r="DR12" i="59"/>
  <c r="P2" i="61"/>
  <c r="Q2" i="60"/>
  <c r="Y5" i="79"/>
  <c r="AJ5" i="79"/>
  <c r="J58" i="57"/>
  <c r="AJ6" i="79"/>
  <c r="Y6" i="79" l="1"/>
  <c r="J64" i="57"/>
  <c r="J16" i="57" s="1"/>
  <c r="CO7" i="61"/>
  <c r="CO6" i="61"/>
  <c r="CO5" i="61"/>
  <c r="CO129" i="61"/>
  <c r="CO127" i="61"/>
  <c r="CO125" i="61"/>
  <c r="CO123" i="61"/>
  <c r="CO121" i="61"/>
  <c r="CO119" i="61"/>
  <c r="CO117" i="61"/>
  <c r="CO115" i="61"/>
  <c r="CO113" i="61"/>
  <c r="CO111" i="61"/>
  <c r="CO109" i="61"/>
  <c r="CO107" i="61"/>
  <c r="CO105" i="61"/>
  <c r="CO103" i="61"/>
  <c r="CO101" i="61"/>
  <c r="CO99" i="61"/>
  <c r="CO97" i="61"/>
  <c r="CO95" i="61"/>
  <c r="CO93" i="61"/>
  <c r="CO91" i="61"/>
  <c r="CO89" i="61"/>
  <c r="CO87" i="61"/>
  <c r="CO85" i="61"/>
  <c r="CO83" i="61"/>
  <c r="CO81" i="61"/>
  <c r="CO79" i="61"/>
  <c r="CO77" i="61"/>
  <c r="CO75" i="61"/>
  <c r="CO73" i="61"/>
  <c r="CO71" i="61"/>
  <c r="CO69" i="61"/>
  <c r="CO67" i="61"/>
  <c r="CO65" i="61"/>
  <c r="CO63" i="61"/>
  <c r="CO61" i="61"/>
  <c r="CO59" i="61"/>
  <c r="CO57" i="61"/>
  <c r="CO55" i="61"/>
  <c r="CO53" i="61"/>
  <c r="CO51" i="61"/>
  <c r="CO49" i="61"/>
  <c r="CO47" i="61"/>
  <c r="CO45" i="61"/>
  <c r="CO43" i="61"/>
  <c r="CO41" i="61"/>
  <c r="CO39" i="61"/>
  <c r="CO37" i="61"/>
  <c r="CO35" i="61"/>
  <c r="CO33" i="61"/>
  <c r="CO128" i="61"/>
  <c r="CO126" i="61"/>
  <c r="CO124" i="61"/>
  <c r="CO122" i="61"/>
  <c r="CO120" i="61"/>
  <c r="CO118" i="61"/>
  <c r="CO116" i="61"/>
  <c r="CO114" i="61"/>
  <c r="CO112" i="61"/>
  <c r="CO110" i="61"/>
  <c r="CO108" i="61"/>
  <c r="CO106" i="61"/>
  <c r="CO104" i="61"/>
  <c r="CO102" i="61"/>
  <c r="CO100" i="61"/>
  <c r="CO98" i="61"/>
  <c r="CO96" i="61"/>
  <c r="CO94" i="61"/>
  <c r="CO92" i="61"/>
  <c r="CO90" i="61"/>
  <c r="CO88" i="61"/>
  <c r="CO86" i="61"/>
  <c r="CO84" i="61"/>
  <c r="CO82" i="61"/>
  <c r="CO80" i="61"/>
  <c r="CO78" i="61"/>
  <c r="CO76" i="61"/>
  <c r="CO74" i="61"/>
  <c r="CO72" i="61"/>
  <c r="CO70" i="61"/>
  <c r="CO68" i="61"/>
  <c r="CO66" i="61"/>
  <c r="CO64" i="61"/>
  <c r="CO62" i="61"/>
  <c r="CO60" i="61"/>
  <c r="CO58" i="61"/>
  <c r="CO56" i="61"/>
  <c r="CO54" i="61"/>
  <c r="CO52" i="61"/>
  <c r="CO50" i="61"/>
  <c r="CO46" i="61"/>
  <c r="CO42" i="61"/>
  <c r="CO38" i="61"/>
  <c r="CO34" i="61"/>
  <c r="CO22" i="61"/>
  <c r="CO18" i="61"/>
  <c r="CO12" i="61"/>
  <c r="CO8" i="61"/>
  <c r="CO29" i="61"/>
  <c r="CO26" i="61"/>
  <c r="CO24" i="61"/>
  <c r="CO48" i="61"/>
  <c r="CO44" i="61"/>
  <c r="CO40" i="61"/>
  <c r="CO36" i="61"/>
  <c r="CO31" i="61"/>
  <c r="CO28" i="61"/>
  <c r="CO30" i="61"/>
  <c r="CO25" i="61"/>
  <c r="CO23" i="61"/>
  <c r="CO21" i="61"/>
  <c r="CO19" i="61"/>
  <c r="CO17" i="61"/>
  <c r="CO15" i="61"/>
  <c r="CO13" i="61"/>
  <c r="CO11" i="61"/>
  <c r="CO9" i="61"/>
  <c r="CO4" i="61"/>
  <c r="CO32" i="61"/>
  <c r="CO27" i="61"/>
  <c r="CO20" i="61"/>
  <c r="CO16" i="61"/>
  <c r="CO14" i="61"/>
  <c r="CO10" i="61"/>
  <c r="DI77" i="55"/>
  <c r="DR62" i="55"/>
  <c r="GI62" i="55"/>
  <c r="JW62" i="55"/>
  <c r="DL106" i="55"/>
  <c r="GC106" i="55"/>
  <c r="JQ106" i="55"/>
  <c r="DP75" i="55"/>
  <c r="DH115" i="55"/>
  <c r="JM115" i="55"/>
  <c r="FY115" i="55"/>
  <c r="DH99" i="55"/>
  <c r="JM99" i="55"/>
  <c r="FY99" i="55"/>
  <c r="DH83" i="55"/>
  <c r="FY83" i="55"/>
  <c r="JM83" i="55"/>
  <c r="DQ69" i="55"/>
  <c r="GH69" i="55"/>
  <c r="JV69" i="55"/>
  <c r="DQ61" i="55"/>
  <c r="JV61" i="55"/>
  <c r="GH61" i="55"/>
  <c r="DM48" i="55"/>
  <c r="DR40" i="55"/>
  <c r="GI40" i="55"/>
  <c r="JW40" i="55"/>
  <c r="DR36" i="55"/>
  <c r="JW36" i="55"/>
  <c r="GI36" i="55"/>
  <c r="JG129" i="55"/>
  <c r="DI3" i="55"/>
  <c r="JN3" i="55"/>
  <c r="FZ3" i="55"/>
  <c r="DR44" i="55"/>
  <c r="GI44" i="55"/>
  <c r="JW44" i="55"/>
  <c r="DG83" i="55"/>
  <c r="FX83" i="55"/>
  <c r="JL83" i="55"/>
  <c r="DO73" i="55"/>
  <c r="DR120" i="55"/>
  <c r="GI120" i="55"/>
  <c r="JW120" i="55"/>
  <c r="DR112" i="55"/>
  <c r="GI112" i="55"/>
  <c r="JW112" i="55"/>
  <c r="DR96" i="55"/>
  <c r="JW96" i="55"/>
  <c r="GI96" i="55"/>
  <c r="DN83" i="55"/>
  <c r="JS83" i="55"/>
  <c r="GE83" i="55"/>
  <c r="DZ79" i="55"/>
  <c r="DQ126" i="55"/>
  <c r="GH126" i="55"/>
  <c r="JV126" i="55"/>
  <c r="DQ118" i="55"/>
  <c r="JV118" i="55"/>
  <c r="GH118" i="55"/>
  <c r="DM105" i="55"/>
  <c r="GD105" i="55"/>
  <c r="JR105" i="55"/>
  <c r="DM97" i="55"/>
  <c r="JR97" i="55"/>
  <c r="GD97" i="55"/>
  <c r="DI76" i="55"/>
  <c r="DH53" i="55"/>
  <c r="DL46" i="55"/>
  <c r="DX46" i="55" s="1"/>
  <c r="DH102" i="55"/>
  <c r="FY102" i="55"/>
  <c r="JM102" i="55"/>
  <c r="DH94" i="55"/>
  <c r="FY94" i="55"/>
  <c r="JM94" i="55"/>
  <c r="DK59" i="55"/>
  <c r="DM120" i="55"/>
  <c r="JR120" i="55"/>
  <c r="GD120" i="55"/>
  <c r="DM104" i="55"/>
  <c r="GD104" i="55"/>
  <c r="JR104" i="55"/>
  <c r="DJ59" i="55"/>
  <c r="DG41" i="55"/>
  <c r="FX41" i="55"/>
  <c r="JL41" i="55"/>
  <c r="DU73" i="55"/>
  <c r="DQ63" i="55"/>
  <c r="GH63" i="55"/>
  <c r="JV63" i="55"/>
  <c r="DI45" i="55"/>
  <c r="JN45" i="55"/>
  <c r="FZ45" i="55"/>
  <c r="JC129" i="55"/>
  <c r="DM78" i="55"/>
  <c r="DM41" i="55"/>
  <c r="JR41" i="55"/>
  <c r="GD41" i="55"/>
  <c r="DH125" i="55"/>
  <c r="JM125" i="55"/>
  <c r="FY125" i="55"/>
  <c r="DH77" i="55"/>
  <c r="DL22" i="55"/>
  <c r="JQ22" i="55"/>
  <c r="GC22" i="55"/>
  <c r="DQ83" i="55"/>
  <c r="GH83" i="55"/>
  <c r="JV83" i="55"/>
  <c r="DK125" i="55"/>
  <c r="GB125" i="55"/>
  <c r="JP125" i="55"/>
  <c r="DK121" i="55"/>
  <c r="JP121" i="55"/>
  <c r="GB121" i="55"/>
  <c r="DK117" i="55"/>
  <c r="JP117" i="55"/>
  <c r="GB117" i="55"/>
  <c r="DG108" i="55"/>
  <c r="FX108" i="55"/>
  <c r="JL108" i="55"/>
  <c r="DO102" i="55"/>
  <c r="JT102" i="55"/>
  <c r="GF102" i="55"/>
  <c r="DO94" i="55"/>
  <c r="GF94" i="55"/>
  <c r="JT94" i="55"/>
  <c r="DR121" i="55"/>
  <c r="GI121" i="55"/>
  <c r="JW121" i="55"/>
  <c r="DR117" i="55"/>
  <c r="JW117" i="55"/>
  <c r="GI117" i="55"/>
  <c r="DR101" i="55"/>
  <c r="GI101" i="55"/>
  <c r="JW101" i="55"/>
  <c r="DR93" i="55"/>
  <c r="GI93" i="55"/>
  <c r="JW93" i="55"/>
  <c r="DV75" i="55"/>
  <c r="DI102" i="55"/>
  <c r="FZ102" i="55"/>
  <c r="JN102" i="55"/>
  <c r="DP68" i="55"/>
  <c r="DL47" i="55"/>
  <c r="GC47" i="55"/>
  <c r="JQ47" i="55"/>
  <c r="DH128" i="55"/>
  <c r="JM128" i="55"/>
  <c r="FY128" i="55"/>
  <c r="DH120" i="55"/>
  <c r="JM120" i="55"/>
  <c r="FY120" i="55"/>
  <c r="DH112" i="55"/>
  <c r="FY112" i="55"/>
  <c r="JM112" i="55"/>
  <c r="DH104" i="55"/>
  <c r="FY104" i="55"/>
  <c r="JM104" i="55"/>
  <c r="DG47" i="55"/>
  <c r="FX47" i="55"/>
  <c r="JL47" i="55"/>
  <c r="DI103" i="55"/>
  <c r="FZ103" i="55"/>
  <c r="JN103" i="55"/>
  <c r="DR71" i="55"/>
  <c r="GI71" i="55"/>
  <c r="JW71" i="55"/>
  <c r="DR63" i="55"/>
  <c r="GI63" i="55"/>
  <c r="JW63" i="55"/>
  <c r="DN50" i="55"/>
  <c r="JS50" i="55"/>
  <c r="GE50" i="55"/>
  <c r="DO40" i="55"/>
  <c r="GF40" i="55"/>
  <c r="JT40" i="55"/>
  <c r="JD129" i="55"/>
  <c r="DM94" i="55"/>
  <c r="GD94" i="55"/>
  <c r="JR94" i="55"/>
  <c r="DJ72" i="55"/>
  <c r="GA72" i="55"/>
  <c r="JO72" i="55"/>
  <c r="DI70" i="55"/>
  <c r="FZ70" i="55"/>
  <c r="JN70" i="55"/>
  <c r="DI71" i="55"/>
  <c r="JN71" i="55"/>
  <c r="FZ71" i="55"/>
  <c r="DN13" i="55"/>
  <c r="GE13" i="55"/>
  <c r="JS13" i="55"/>
  <c r="DN9" i="55"/>
  <c r="GE9" i="55"/>
  <c r="JS9" i="55"/>
  <c r="DM74" i="55"/>
  <c r="DR58" i="55"/>
  <c r="JW58" i="55"/>
  <c r="GI58" i="55"/>
  <c r="DN51" i="55"/>
  <c r="DR70" i="55"/>
  <c r="GI70" i="55"/>
  <c r="JW70" i="55"/>
  <c r="DQ50" i="55"/>
  <c r="GH50" i="55"/>
  <c r="JV50" i="55"/>
  <c r="DH5" i="55"/>
  <c r="FY5" i="55"/>
  <c r="JM5" i="55"/>
  <c r="J57" i="57"/>
  <c r="I14" i="57"/>
  <c r="I31" i="57"/>
  <c r="DK128" i="55"/>
  <c r="JP128" i="55"/>
  <c r="GB128" i="55"/>
  <c r="DK124" i="55"/>
  <c r="GB124" i="55"/>
  <c r="JP124" i="55"/>
  <c r="DK120" i="55"/>
  <c r="GB120" i="55"/>
  <c r="JP120" i="55"/>
  <c r="DK84" i="55"/>
  <c r="DJ126" i="55"/>
  <c r="GA126" i="55"/>
  <c r="JO126" i="55"/>
  <c r="DJ106" i="55"/>
  <c r="GA106" i="55"/>
  <c r="JO106" i="55"/>
  <c r="DJ98" i="55"/>
  <c r="JO98" i="55"/>
  <c r="GA98" i="55"/>
  <c r="DJ94" i="55"/>
  <c r="JO94" i="55"/>
  <c r="GA94" i="55"/>
  <c r="DR76" i="55"/>
  <c r="DR72" i="55"/>
  <c r="GI72" i="55"/>
  <c r="JW72" i="55"/>
  <c r="DM121" i="55"/>
  <c r="GD121" i="55"/>
  <c r="JR121" i="55"/>
  <c r="DM113" i="55"/>
  <c r="JR113" i="55"/>
  <c r="GD113" i="55"/>
  <c r="DH57" i="55"/>
  <c r="DT57" i="55" s="1"/>
  <c r="DL75" i="55"/>
  <c r="DQ125" i="55"/>
  <c r="JV125" i="55"/>
  <c r="GH125" i="55"/>
  <c r="DQ109" i="55"/>
  <c r="JV109" i="55"/>
  <c r="GH109" i="55"/>
  <c r="DQ93" i="55"/>
  <c r="JV93" i="55"/>
  <c r="GH93" i="55"/>
  <c r="DR69" i="55"/>
  <c r="JW69" i="55"/>
  <c r="GI69" i="55"/>
  <c r="DG9" i="55"/>
  <c r="JL9" i="55"/>
  <c r="FX9" i="55"/>
  <c r="DO3" i="55"/>
  <c r="GF3" i="55"/>
  <c r="JT3" i="55"/>
  <c r="DM55" i="55"/>
  <c r="DJ7" i="55"/>
  <c r="JO7" i="55"/>
  <c r="GA7" i="55"/>
  <c r="DM3" i="55"/>
  <c r="GD3" i="55"/>
  <c r="JR3" i="55"/>
  <c r="DQ46" i="55"/>
  <c r="DO126" i="55"/>
  <c r="GF126" i="55"/>
  <c r="JT126" i="55"/>
  <c r="DG124" i="55"/>
  <c r="JL124" i="55"/>
  <c r="FX124" i="55"/>
  <c r="DG120" i="55"/>
  <c r="JL120" i="55"/>
  <c r="FX120" i="55"/>
  <c r="DO118" i="55"/>
  <c r="GF118" i="55"/>
  <c r="JT118" i="55"/>
  <c r="DO114" i="55"/>
  <c r="JT114" i="55"/>
  <c r="GF114" i="55"/>
  <c r="DG112" i="55"/>
  <c r="FX112" i="55"/>
  <c r="JL112" i="55"/>
  <c r="DJ111" i="55"/>
  <c r="GA111" i="55"/>
  <c r="JO111" i="55"/>
  <c r="DJ107" i="55"/>
  <c r="GA107" i="55"/>
  <c r="JO107" i="55"/>
  <c r="DN84" i="55"/>
  <c r="DJ79" i="55"/>
  <c r="DQ80" i="55"/>
  <c r="GH80" i="55"/>
  <c r="JV80" i="55"/>
  <c r="DQ72" i="55"/>
  <c r="GH72" i="55"/>
  <c r="JV72" i="55"/>
  <c r="DL63" i="55"/>
  <c r="GC63" i="55"/>
  <c r="JQ63" i="55"/>
  <c r="DG51" i="55"/>
  <c r="DS51" i="55" s="1"/>
  <c r="DK48" i="55"/>
  <c r="DK44" i="55"/>
  <c r="GB44" i="55"/>
  <c r="JP44" i="55"/>
  <c r="DG42" i="55"/>
  <c r="FX42" i="55"/>
  <c r="JL42" i="55"/>
  <c r="DQ107" i="55"/>
  <c r="GH107" i="55"/>
  <c r="JV107" i="55"/>
  <c r="DQ9" i="55"/>
  <c r="GH9" i="55"/>
  <c r="JV9" i="55"/>
  <c r="DL96" i="55"/>
  <c r="GC96" i="55"/>
  <c r="JQ96" i="55"/>
  <c r="DI47" i="55"/>
  <c r="JN47" i="55"/>
  <c r="FZ47" i="55"/>
  <c r="DR6" i="55"/>
  <c r="JW6" i="55"/>
  <c r="GI6" i="55"/>
  <c r="DJ4" i="55"/>
  <c r="JO4" i="55"/>
  <c r="GA4" i="55"/>
  <c r="DI97" i="55"/>
  <c r="FZ97" i="55"/>
  <c r="JN97" i="55"/>
  <c r="DP5" i="55"/>
  <c r="JU5" i="55"/>
  <c r="GG5" i="55"/>
  <c r="DQ70" i="55"/>
  <c r="JV70" i="55"/>
  <c r="GH70" i="55"/>
  <c r="DK118" i="55"/>
  <c r="JP118" i="55"/>
  <c r="GB118" i="55"/>
  <c r="DK114" i="55"/>
  <c r="JP114" i="55"/>
  <c r="GB114" i="55"/>
  <c r="DK78" i="55"/>
  <c r="DJ128" i="55"/>
  <c r="GA128" i="55"/>
  <c r="JO128" i="55"/>
  <c r="DJ124" i="55"/>
  <c r="JO124" i="55"/>
  <c r="GA124" i="55"/>
  <c r="DJ116" i="55"/>
  <c r="GA116" i="55"/>
  <c r="JO116" i="55"/>
  <c r="DJ112" i="55"/>
  <c r="GA112" i="55"/>
  <c r="JO112" i="55"/>
  <c r="DN81" i="55"/>
  <c r="DJ76" i="55"/>
  <c r="DI96" i="55"/>
  <c r="FZ96" i="55"/>
  <c r="JN96" i="55"/>
  <c r="DQ74" i="55"/>
  <c r="DP69" i="55"/>
  <c r="JU69" i="55"/>
  <c r="GG69" i="55"/>
  <c r="DL52" i="55"/>
  <c r="JQ52" i="55"/>
  <c r="GC52" i="55"/>
  <c r="DH47" i="55"/>
  <c r="JM47" i="55"/>
  <c r="FY47" i="55"/>
  <c r="DI107" i="55"/>
  <c r="FZ107" i="55"/>
  <c r="JN107" i="55"/>
  <c r="DR49" i="55"/>
  <c r="DG7" i="55"/>
  <c r="FX7" i="55"/>
  <c r="JL7" i="55"/>
  <c r="DG3" i="55"/>
  <c r="JL3" i="55"/>
  <c r="FX3" i="55"/>
  <c r="DQ79" i="55"/>
  <c r="DL94" i="55"/>
  <c r="GC94" i="55"/>
  <c r="JQ94" i="55"/>
  <c r="DI68" i="55"/>
  <c r="DM54" i="55"/>
  <c r="GD54" i="55"/>
  <c r="JR54" i="55"/>
  <c r="DJ41" i="55"/>
  <c r="JO41" i="55"/>
  <c r="GA41" i="55"/>
  <c r="DR3" i="55"/>
  <c r="GI3" i="55"/>
  <c r="JW3" i="55"/>
  <c r="DI125" i="55"/>
  <c r="FZ125" i="55"/>
  <c r="JN125" i="55"/>
  <c r="DL41" i="55"/>
  <c r="JQ41" i="55"/>
  <c r="GC41" i="55"/>
  <c r="DH4" i="55"/>
  <c r="FY4" i="55"/>
  <c r="JM4" i="55"/>
  <c r="DP3" i="55"/>
  <c r="JU3" i="55"/>
  <c r="GG3" i="55"/>
  <c r="DJ10" i="55"/>
  <c r="GA10" i="55"/>
  <c r="JO10" i="55"/>
  <c r="DQ123" i="55"/>
  <c r="JV123" i="55"/>
  <c r="GH123" i="55"/>
  <c r="DQ54" i="55"/>
  <c r="GH54" i="55"/>
  <c r="JV54" i="55"/>
  <c r="DK99" i="55"/>
  <c r="JP99" i="55"/>
  <c r="GB99" i="55"/>
  <c r="DK95" i="55"/>
  <c r="JP95" i="55"/>
  <c r="GB95" i="55"/>
  <c r="DG78" i="55"/>
  <c r="DQ84" i="55"/>
  <c r="DL61" i="55"/>
  <c r="JQ61" i="55"/>
  <c r="GC61" i="55"/>
  <c r="DL57" i="55"/>
  <c r="DP54" i="55"/>
  <c r="GG54" i="55"/>
  <c r="JU54" i="55"/>
  <c r="DP50" i="55"/>
  <c r="GG50" i="55"/>
  <c r="JU50" i="55"/>
  <c r="DP46" i="55"/>
  <c r="DP126" i="55"/>
  <c r="JU126" i="55"/>
  <c r="GG126" i="55"/>
  <c r="DL105" i="55"/>
  <c r="JQ105" i="55"/>
  <c r="GC105" i="55"/>
  <c r="DL97" i="55"/>
  <c r="GC97" i="55"/>
  <c r="JQ97" i="55"/>
  <c r="DH84" i="55"/>
  <c r="DG127" i="55"/>
  <c r="FX127" i="55"/>
  <c r="JL127" i="55"/>
  <c r="DO125" i="55"/>
  <c r="JT125" i="55"/>
  <c r="GF125" i="55"/>
  <c r="DG123" i="55"/>
  <c r="FX123" i="55"/>
  <c r="JL123" i="55"/>
  <c r="DO121" i="55"/>
  <c r="JT121" i="55"/>
  <c r="GF121" i="55"/>
  <c r="DG119" i="55"/>
  <c r="FX119" i="55"/>
  <c r="JL119" i="55"/>
  <c r="DO117" i="55"/>
  <c r="JT117" i="55"/>
  <c r="GF117" i="55"/>
  <c r="DG115" i="55"/>
  <c r="FX115" i="55"/>
  <c r="JL115" i="55"/>
  <c r="DO113" i="55"/>
  <c r="JT113" i="55"/>
  <c r="GF113" i="55"/>
  <c r="DG111" i="55"/>
  <c r="FX111" i="55"/>
  <c r="JL111" i="55"/>
  <c r="DO109" i="55"/>
  <c r="JT109" i="55"/>
  <c r="GF109" i="55"/>
  <c r="DG107" i="55"/>
  <c r="FX107" i="55"/>
  <c r="JL107" i="55"/>
  <c r="DO105" i="55"/>
  <c r="JT105" i="55"/>
  <c r="GF105" i="55"/>
  <c r="DG103" i="55"/>
  <c r="FX103" i="55"/>
  <c r="JL103" i="55"/>
  <c r="DO101" i="55"/>
  <c r="JT101" i="55"/>
  <c r="GF101" i="55"/>
  <c r="DG99" i="55"/>
  <c r="FX99" i="55"/>
  <c r="JL99" i="55"/>
  <c r="DO97" i="55"/>
  <c r="GF97" i="55"/>
  <c r="JT97" i="55"/>
  <c r="DG95" i="55"/>
  <c r="FX95" i="55"/>
  <c r="JL95" i="55"/>
  <c r="DO93" i="55"/>
  <c r="JT93" i="55"/>
  <c r="GF93" i="55"/>
  <c r="DO81" i="55"/>
  <c r="DG75" i="55"/>
  <c r="DR84" i="55"/>
  <c r="DR80" i="55"/>
  <c r="GI80" i="55"/>
  <c r="JW80" i="55"/>
  <c r="DJ74" i="55"/>
  <c r="DI124" i="55"/>
  <c r="FZ124" i="55"/>
  <c r="JN124" i="55"/>
  <c r="DI116" i="55"/>
  <c r="JN116" i="55"/>
  <c r="FZ116" i="55"/>
  <c r="DQ86" i="55"/>
  <c r="GH86" i="55"/>
  <c r="JV86" i="55"/>
  <c r="DQ78" i="55"/>
  <c r="DH61" i="55"/>
  <c r="JM61" i="55"/>
  <c r="FY61" i="55"/>
  <c r="DL58" i="55"/>
  <c r="GC58" i="55"/>
  <c r="JQ58" i="55"/>
  <c r="DP51" i="55"/>
  <c r="EB51" i="55" s="1"/>
  <c r="DP47" i="55"/>
  <c r="JU47" i="55"/>
  <c r="GG47" i="55"/>
  <c r="DP128" i="55"/>
  <c r="JU128" i="55"/>
  <c r="GG128" i="55"/>
  <c r="DP120" i="55"/>
  <c r="GG120" i="55"/>
  <c r="JU120" i="55"/>
  <c r="DP112" i="55"/>
  <c r="GG112" i="55"/>
  <c r="JU112" i="55"/>
  <c r="DP104" i="55"/>
  <c r="JU104" i="55"/>
  <c r="GG104" i="55"/>
  <c r="DP96" i="55"/>
  <c r="GG96" i="55"/>
  <c r="JU96" i="55"/>
  <c r="DK71" i="55"/>
  <c r="GB71" i="55"/>
  <c r="JP71" i="55"/>
  <c r="DO56" i="55"/>
  <c r="GF56" i="55"/>
  <c r="JT56" i="55"/>
  <c r="DO52" i="55"/>
  <c r="GF52" i="55"/>
  <c r="JT52" i="55"/>
  <c r="DG46" i="55"/>
  <c r="DI115" i="55"/>
  <c r="FZ115" i="55"/>
  <c r="JN115" i="55"/>
  <c r="DI99" i="55"/>
  <c r="FZ99" i="55"/>
  <c r="JN99" i="55"/>
  <c r="DI83" i="55"/>
  <c r="FZ83" i="55"/>
  <c r="JN83" i="55"/>
  <c r="DN72" i="55"/>
  <c r="JS72" i="55"/>
  <c r="GE72" i="55"/>
  <c r="DR61" i="55"/>
  <c r="JW61" i="55"/>
  <c r="GI61" i="55"/>
  <c r="DN48" i="55"/>
  <c r="DG13" i="55"/>
  <c r="JL13" i="55"/>
  <c r="FX13" i="55"/>
  <c r="DK10" i="55"/>
  <c r="GB10" i="55"/>
  <c r="JP10" i="55"/>
  <c r="DK6" i="55"/>
  <c r="GB6" i="55"/>
  <c r="JP6" i="55"/>
  <c r="DN45" i="55"/>
  <c r="GE45" i="55"/>
  <c r="JS45" i="55"/>
  <c r="DP115" i="55"/>
  <c r="GG115" i="55"/>
  <c r="JU115" i="55"/>
  <c r="DM63" i="55"/>
  <c r="GD63" i="55"/>
  <c r="JR63" i="55"/>
  <c r="DL124" i="55"/>
  <c r="JQ124" i="55"/>
  <c r="GC124" i="55"/>
  <c r="DL108" i="55"/>
  <c r="JQ108" i="55"/>
  <c r="GC108" i="55"/>
  <c r="DL92" i="55"/>
  <c r="JQ92" i="55"/>
  <c r="GC92" i="55"/>
  <c r="DP81" i="55"/>
  <c r="DI69" i="55"/>
  <c r="JN69" i="55"/>
  <c r="FZ69" i="55"/>
  <c r="DI61" i="55"/>
  <c r="FZ61" i="55"/>
  <c r="JN61" i="55"/>
  <c r="DR41" i="55"/>
  <c r="JW41" i="55"/>
  <c r="GI41" i="55"/>
  <c r="DN8" i="55"/>
  <c r="GE8" i="55"/>
  <c r="JS8" i="55"/>
  <c r="DN4" i="55"/>
  <c r="GE4" i="55"/>
  <c r="JS4" i="55"/>
  <c r="DQ5" i="55"/>
  <c r="JV5" i="55"/>
  <c r="GH5" i="55"/>
  <c r="DP95" i="55"/>
  <c r="GG95" i="55"/>
  <c r="JU95" i="55"/>
  <c r="DQ75" i="55"/>
  <c r="DR52" i="55"/>
  <c r="GI52" i="55"/>
  <c r="JW52" i="55"/>
  <c r="DI9" i="55"/>
  <c r="JN9" i="55"/>
  <c r="FZ9" i="55"/>
  <c r="DQ68" i="55"/>
  <c r="DP43" i="55"/>
  <c r="JU43" i="55"/>
  <c r="GG43" i="55"/>
  <c r="DL6" i="55"/>
  <c r="GC6" i="55"/>
  <c r="JQ6" i="55"/>
  <c r="DL40" i="55"/>
  <c r="JQ40" i="55"/>
  <c r="GC40" i="55"/>
  <c r="DR54" i="55"/>
  <c r="GI54" i="55"/>
  <c r="JW54" i="55"/>
  <c r="DL82" i="55"/>
  <c r="JQ82" i="55"/>
  <c r="GC82" i="55"/>
  <c r="DQ44" i="55"/>
  <c r="GH44" i="55"/>
  <c r="JV44" i="55"/>
  <c r="DK109" i="55"/>
  <c r="GB109" i="55"/>
  <c r="JP109" i="55"/>
  <c r="DK105" i="55"/>
  <c r="JP105" i="55"/>
  <c r="GB105" i="55"/>
  <c r="DK97" i="55"/>
  <c r="GB97" i="55"/>
  <c r="JP97" i="55"/>
  <c r="DO82" i="55"/>
  <c r="GF82" i="55"/>
  <c r="JT82" i="55"/>
  <c r="DG76" i="55"/>
  <c r="DK73" i="55"/>
  <c r="DJ83" i="55"/>
  <c r="GA83" i="55"/>
  <c r="JO83" i="55"/>
  <c r="DZ76" i="55"/>
  <c r="DQ128" i="55"/>
  <c r="GH128" i="55"/>
  <c r="JV128" i="55"/>
  <c r="DQ120" i="55"/>
  <c r="JV120" i="55"/>
  <c r="GH120" i="55"/>
  <c r="DQ112" i="55"/>
  <c r="GH112" i="55"/>
  <c r="JV112" i="55"/>
  <c r="DQ104" i="55"/>
  <c r="GH104" i="55"/>
  <c r="JV104" i="55"/>
  <c r="DQ96" i="55"/>
  <c r="GH96" i="55"/>
  <c r="JV96" i="55"/>
  <c r="DM83" i="55"/>
  <c r="JR83" i="55"/>
  <c r="GD83" i="55"/>
  <c r="DY75" i="55"/>
  <c r="DP52" i="55"/>
  <c r="JU52" i="55"/>
  <c r="GG52" i="55"/>
  <c r="DP48" i="55"/>
  <c r="DH46" i="55"/>
  <c r="DP44" i="55"/>
  <c r="GG44" i="55"/>
  <c r="JU44" i="55"/>
  <c r="DL125" i="55"/>
  <c r="JQ125" i="55"/>
  <c r="GC125" i="55"/>
  <c r="DP122" i="55"/>
  <c r="JU122" i="55"/>
  <c r="GG122" i="55"/>
  <c r="DP114" i="55"/>
  <c r="GG114" i="55"/>
  <c r="JU114" i="55"/>
  <c r="DP106" i="55"/>
  <c r="JU106" i="55"/>
  <c r="GG106" i="55"/>
  <c r="DP98" i="55"/>
  <c r="GG98" i="55"/>
  <c r="JU98" i="55"/>
  <c r="DH80" i="55"/>
  <c r="FY80" i="55"/>
  <c r="JM80" i="55"/>
  <c r="DL77" i="55"/>
  <c r="DO61" i="55"/>
  <c r="JT61" i="55"/>
  <c r="GF61" i="55"/>
  <c r="DO57" i="55"/>
  <c r="EA57" i="55" s="1"/>
  <c r="EM57" i="55" s="1"/>
  <c r="EY57" i="55" s="1"/>
  <c r="DS55" i="55"/>
  <c r="DK52" i="55"/>
  <c r="GB52" i="55"/>
  <c r="JP52" i="55"/>
  <c r="DM124" i="55"/>
  <c r="JR124" i="55"/>
  <c r="GD124" i="55"/>
  <c r="DM108" i="55"/>
  <c r="GD108" i="55"/>
  <c r="JR108" i="55"/>
  <c r="DM92" i="55"/>
  <c r="JR92" i="55"/>
  <c r="GD92" i="55"/>
  <c r="DQ81" i="55"/>
  <c r="DJ69" i="55"/>
  <c r="GA69" i="55"/>
  <c r="JO69" i="55"/>
  <c r="DJ61" i="55"/>
  <c r="GA61" i="55"/>
  <c r="JO61" i="55"/>
  <c r="DK43" i="55"/>
  <c r="JP43" i="55"/>
  <c r="GB43" i="55"/>
  <c r="DK39" i="55"/>
  <c r="JP39" i="55"/>
  <c r="GB39" i="55"/>
  <c r="DG22" i="55"/>
  <c r="FX22" i="55"/>
  <c r="JL22" i="55"/>
  <c r="DO8" i="55"/>
  <c r="JT8" i="55"/>
  <c r="GF8" i="55"/>
  <c r="DO4" i="55"/>
  <c r="GF4" i="55"/>
  <c r="JT4" i="55"/>
  <c r="DR50" i="55"/>
  <c r="JW50" i="55"/>
  <c r="GI50" i="55"/>
  <c r="DM13" i="55"/>
  <c r="GD13" i="55"/>
  <c r="JR13" i="55"/>
  <c r="DI6" i="55"/>
  <c r="FZ6" i="55"/>
  <c r="JN6" i="55"/>
  <c r="DP127" i="55"/>
  <c r="GG127" i="55"/>
  <c r="JU127" i="55"/>
  <c r="DM53" i="55"/>
  <c r="DP117" i="55"/>
  <c r="JU117" i="55"/>
  <c r="GG117" i="55"/>
  <c r="DP101" i="55"/>
  <c r="JU101" i="55"/>
  <c r="GG101" i="55"/>
  <c r="DL80" i="55"/>
  <c r="JQ80" i="55"/>
  <c r="GC80" i="55"/>
  <c r="DH75" i="55"/>
  <c r="DM60" i="55"/>
  <c r="JR60" i="55"/>
  <c r="GD60" i="55"/>
  <c r="DI55" i="55"/>
  <c r="DN41" i="55"/>
  <c r="JS41" i="55"/>
  <c r="GE41" i="55"/>
  <c r="DJ44" i="55"/>
  <c r="GA44" i="55"/>
  <c r="JO44" i="55"/>
  <c r="DI36" i="55"/>
  <c r="FZ36" i="55"/>
  <c r="JN36" i="55"/>
  <c r="DM8" i="55"/>
  <c r="JR8" i="55"/>
  <c r="GD8" i="55"/>
  <c r="DM47" i="55"/>
  <c r="JR47" i="55"/>
  <c r="GD47" i="55"/>
  <c r="DM36" i="55"/>
  <c r="GD36" i="55"/>
  <c r="JR36" i="55"/>
  <c r="DP42" i="55"/>
  <c r="GG42" i="55"/>
  <c r="JU42" i="55"/>
  <c r="DP10" i="55"/>
  <c r="GG10" i="55"/>
  <c r="JU10" i="55"/>
  <c r="DH10" i="55"/>
  <c r="FY10" i="55"/>
  <c r="JM10" i="55"/>
  <c r="DP4" i="55"/>
  <c r="GG4" i="55"/>
  <c r="JU4" i="55"/>
  <c r="DH7" i="55"/>
  <c r="FY7" i="55"/>
  <c r="JM7" i="55"/>
  <c r="DQ4" i="55"/>
  <c r="GH4" i="55"/>
  <c r="JV4" i="55"/>
  <c r="DO127" i="55"/>
  <c r="GF127" i="55"/>
  <c r="JT127" i="55"/>
  <c r="DG125" i="55"/>
  <c r="JL125" i="55"/>
  <c r="FX125" i="55"/>
  <c r="DO123" i="55"/>
  <c r="GF123" i="55"/>
  <c r="JT123" i="55"/>
  <c r="DG121" i="55"/>
  <c r="FX121" i="55"/>
  <c r="JL121" i="55"/>
  <c r="DO119" i="55"/>
  <c r="GF119" i="55"/>
  <c r="JT119" i="55"/>
  <c r="DG117" i="55"/>
  <c r="JL117" i="55"/>
  <c r="FX117" i="55"/>
  <c r="DO115" i="55"/>
  <c r="JT115" i="55"/>
  <c r="GF115" i="55"/>
  <c r="DG113" i="55"/>
  <c r="JL113" i="55"/>
  <c r="FX113" i="55"/>
  <c r="DO111" i="55"/>
  <c r="GF111" i="55"/>
  <c r="JT111" i="55"/>
  <c r="DG109" i="55"/>
  <c r="JL109" i="55"/>
  <c r="FX109" i="55"/>
  <c r="DO107" i="55"/>
  <c r="JT107" i="55"/>
  <c r="GF107" i="55"/>
  <c r="DG105" i="55"/>
  <c r="FX105" i="55"/>
  <c r="JL105" i="55"/>
  <c r="DO103" i="55"/>
  <c r="GF103" i="55"/>
  <c r="JT103" i="55"/>
  <c r="DG101" i="55"/>
  <c r="JL101" i="55"/>
  <c r="FX101" i="55"/>
  <c r="DO99" i="55"/>
  <c r="GF99" i="55"/>
  <c r="JT99" i="55"/>
  <c r="DG97" i="55"/>
  <c r="JL97" i="55"/>
  <c r="FX97" i="55"/>
  <c r="DO95" i="55"/>
  <c r="GF95" i="55"/>
  <c r="JT95" i="55"/>
  <c r="DG93" i="55"/>
  <c r="FX93" i="55"/>
  <c r="JL93" i="55"/>
  <c r="DK82" i="55"/>
  <c r="JP82" i="55"/>
  <c r="GB82" i="55"/>
  <c r="EA79" i="55"/>
  <c r="DO75" i="55"/>
  <c r="DG73" i="55"/>
  <c r="DN121" i="55"/>
  <c r="GE121" i="55"/>
  <c r="JS121" i="55"/>
  <c r="DN109" i="55"/>
  <c r="GE109" i="55"/>
  <c r="JS109" i="55"/>
  <c r="DN105" i="55"/>
  <c r="JS105" i="55"/>
  <c r="GE105" i="55"/>
  <c r="DN101" i="55"/>
  <c r="JS101" i="55"/>
  <c r="GE101" i="55"/>
  <c r="DN97" i="55"/>
  <c r="GE97" i="55"/>
  <c r="JS97" i="55"/>
  <c r="DN93" i="55"/>
  <c r="JS93" i="55"/>
  <c r="GE93" i="55"/>
  <c r="DR86" i="55"/>
  <c r="JW86" i="55"/>
  <c r="GI86" i="55"/>
  <c r="DJ84" i="55"/>
  <c r="DR82" i="55"/>
  <c r="JW82" i="55"/>
  <c r="GI82" i="55"/>
  <c r="DJ80" i="55"/>
  <c r="GA80" i="55"/>
  <c r="JO80" i="55"/>
  <c r="DQ82" i="55"/>
  <c r="GH82" i="55"/>
  <c r="JV82" i="55"/>
  <c r="DL72" i="55"/>
  <c r="JQ72" i="55"/>
  <c r="GC72" i="55"/>
  <c r="DH71" i="55"/>
  <c r="JM71" i="55"/>
  <c r="FY71" i="55"/>
  <c r="DL60" i="55"/>
  <c r="JQ60" i="55"/>
  <c r="GC60" i="55"/>
  <c r="DL56" i="55"/>
  <c r="JQ56" i="55"/>
  <c r="GC56" i="55"/>
  <c r="DH51" i="55"/>
  <c r="DP124" i="55"/>
  <c r="JU124" i="55"/>
  <c r="GG124" i="55"/>
  <c r="DP116" i="55"/>
  <c r="GG116" i="55"/>
  <c r="JU116" i="55"/>
  <c r="DP108" i="55"/>
  <c r="GG108" i="55"/>
  <c r="JU108" i="55"/>
  <c r="DP100" i="55"/>
  <c r="GG100" i="55"/>
  <c r="JU100" i="55"/>
  <c r="DP92" i="55"/>
  <c r="JU92" i="55"/>
  <c r="GG92" i="55"/>
  <c r="DH74" i="55"/>
  <c r="DG60" i="55"/>
  <c r="JL60" i="55"/>
  <c r="FX60" i="55"/>
  <c r="DG56" i="55"/>
  <c r="JL56" i="55"/>
  <c r="FX56" i="55"/>
  <c r="DG52" i="55"/>
  <c r="JL52" i="55"/>
  <c r="FX52" i="55"/>
  <c r="DG48" i="55"/>
  <c r="DM80" i="55"/>
  <c r="JR80" i="55"/>
  <c r="GD80" i="55"/>
  <c r="DN60" i="55"/>
  <c r="GE60" i="55"/>
  <c r="JS60" i="55"/>
  <c r="DR57" i="55"/>
  <c r="ED57" i="55" s="1"/>
  <c r="DN44" i="55"/>
  <c r="JS44" i="55"/>
  <c r="GE44" i="55"/>
  <c r="DO41" i="55"/>
  <c r="JT41" i="55"/>
  <c r="GF41" i="55"/>
  <c r="DK8" i="55"/>
  <c r="JP8" i="55"/>
  <c r="GB8" i="55"/>
  <c r="DK4" i="55"/>
  <c r="JP4" i="55"/>
  <c r="GB4" i="55"/>
  <c r="IZ129" i="55"/>
  <c r="DJ70" i="55"/>
  <c r="JO70" i="55"/>
  <c r="GA70" i="55"/>
  <c r="DP79" i="55"/>
  <c r="DI52" i="55"/>
  <c r="FZ52" i="55"/>
  <c r="JN52" i="55"/>
  <c r="DL116" i="55"/>
  <c r="GC116" i="55"/>
  <c r="JQ116" i="55"/>
  <c r="DL100" i="55"/>
  <c r="JQ100" i="55"/>
  <c r="GC100" i="55"/>
  <c r="DI57" i="55"/>
  <c r="DU57" i="55" s="1"/>
  <c r="DN22" i="55"/>
  <c r="GE22" i="55"/>
  <c r="JS22" i="55"/>
  <c r="DJ9" i="55"/>
  <c r="GA9" i="55"/>
  <c r="JO9" i="55"/>
  <c r="DJ5" i="55"/>
  <c r="JO5" i="55"/>
  <c r="GA5" i="55"/>
  <c r="DQ99" i="55"/>
  <c r="JV99" i="55"/>
  <c r="GH99" i="55"/>
  <c r="DM43" i="55"/>
  <c r="JR43" i="55"/>
  <c r="GD43" i="55"/>
  <c r="DQ7" i="55"/>
  <c r="GH7" i="55"/>
  <c r="JV7" i="55"/>
  <c r="DH121" i="55"/>
  <c r="JM121" i="55"/>
  <c r="FY121" i="55"/>
  <c r="DM69" i="55"/>
  <c r="GD69" i="55"/>
  <c r="JR69" i="55"/>
  <c r="DI54" i="55"/>
  <c r="JN54" i="55"/>
  <c r="FZ54" i="55"/>
  <c r="DJ58" i="55"/>
  <c r="JO58" i="55"/>
  <c r="GA58" i="55"/>
  <c r="DN47" i="55"/>
  <c r="GE47" i="55"/>
  <c r="JS47" i="55"/>
  <c r="DL118" i="55"/>
  <c r="GC118" i="55"/>
  <c r="JQ118" i="55"/>
  <c r="DH9" i="55"/>
  <c r="JM9" i="55"/>
  <c r="FY9" i="55"/>
  <c r="DH3" i="55"/>
  <c r="JM3" i="55"/>
  <c r="FY3" i="55"/>
  <c r="DP40" i="55"/>
  <c r="GG40" i="55"/>
  <c r="JU40" i="55"/>
  <c r="JE129" i="55"/>
  <c r="DN61" i="55"/>
  <c r="GE61" i="55"/>
  <c r="JS61" i="55"/>
  <c r="DH81" i="55"/>
  <c r="DH97" i="55"/>
  <c r="JM97" i="55"/>
  <c r="FY97" i="55"/>
  <c r="DG86" i="55"/>
  <c r="JL86" i="55"/>
  <c r="FX86" i="55"/>
  <c r="DK83" i="55"/>
  <c r="GB83" i="55"/>
  <c r="JP83" i="55"/>
  <c r="DK79" i="55"/>
  <c r="DN126" i="55"/>
  <c r="GE126" i="55"/>
  <c r="JS126" i="55"/>
  <c r="DN122" i="55"/>
  <c r="GE122" i="55"/>
  <c r="JS122" i="55"/>
  <c r="DN118" i="55"/>
  <c r="GE118" i="55"/>
  <c r="JS118" i="55"/>
  <c r="DN114" i="55"/>
  <c r="GE114" i="55"/>
  <c r="JS114" i="55"/>
  <c r="DN106" i="55"/>
  <c r="GE106" i="55"/>
  <c r="JS106" i="55"/>
  <c r="DN102" i="55"/>
  <c r="JS102" i="55"/>
  <c r="GE102" i="55"/>
  <c r="DN98" i="55"/>
  <c r="JS98" i="55"/>
  <c r="GE98" i="55"/>
  <c r="DN94" i="55"/>
  <c r="JS94" i="55"/>
  <c r="GE94" i="55"/>
  <c r="DJ81" i="55"/>
  <c r="DN74" i="55"/>
  <c r="DQ124" i="55"/>
  <c r="GH124" i="55"/>
  <c r="JV124" i="55"/>
  <c r="DQ116" i="55"/>
  <c r="GH116" i="55"/>
  <c r="JV116" i="55"/>
  <c r="DQ108" i="55"/>
  <c r="JV108" i="55"/>
  <c r="GH108" i="55"/>
  <c r="DQ100" i="55"/>
  <c r="GH100" i="55"/>
  <c r="JV100" i="55"/>
  <c r="DQ92" i="55"/>
  <c r="GH92" i="55"/>
  <c r="JV92" i="55"/>
  <c r="DM79" i="55"/>
  <c r="DI74" i="55"/>
  <c r="DP70" i="55"/>
  <c r="GG70" i="55"/>
  <c r="JU70" i="55"/>
  <c r="DL69" i="55"/>
  <c r="GC69" i="55"/>
  <c r="JQ69" i="55"/>
  <c r="DP62" i="55"/>
  <c r="GG62" i="55"/>
  <c r="JU62" i="55"/>
  <c r="DH60" i="55"/>
  <c r="FY60" i="55"/>
  <c r="JM60" i="55"/>
  <c r="DP58" i="55"/>
  <c r="GG58" i="55"/>
  <c r="JU58" i="55"/>
  <c r="DH44" i="55"/>
  <c r="JM44" i="55"/>
  <c r="FY44" i="55"/>
  <c r="DL121" i="55"/>
  <c r="GC121" i="55"/>
  <c r="JQ121" i="55"/>
  <c r="DL113" i="55"/>
  <c r="GC113" i="55"/>
  <c r="JQ113" i="55"/>
  <c r="DH108" i="55"/>
  <c r="FY108" i="55"/>
  <c r="JM108" i="55"/>
  <c r="DH100" i="55"/>
  <c r="JM100" i="55"/>
  <c r="FY100" i="55"/>
  <c r="DH92" i="55"/>
  <c r="FY92" i="55"/>
  <c r="JM92" i="55"/>
  <c r="DP78" i="55"/>
  <c r="DO71" i="55"/>
  <c r="JT71" i="55"/>
  <c r="GF71" i="55"/>
  <c r="DK70" i="55"/>
  <c r="GB70" i="55"/>
  <c r="JP70" i="55"/>
  <c r="DG61" i="55"/>
  <c r="JL61" i="55"/>
  <c r="FX61" i="55"/>
  <c r="DK58" i="55"/>
  <c r="JP58" i="55"/>
  <c r="GB58" i="55"/>
  <c r="DO51" i="55"/>
  <c r="DO47" i="55"/>
  <c r="JT47" i="55"/>
  <c r="GF47" i="55"/>
  <c r="DI127" i="55"/>
  <c r="FZ127" i="55"/>
  <c r="JN127" i="55"/>
  <c r="DI111" i="55"/>
  <c r="FZ111" i="55"/>
  <c r="JN111" i="55"/>
  <c r="DI95" i="55"/>
  <c r="FZ95" i="55"/>
  <c r="JN95" i="55"/>
  <c r="DR51" i="55"/>
  <c r="DK41" i="55"/>
  <c r="GB41" i="55"/>
  <c r="JP41" i="55"/>
  <c r="DG8" i="55"/>
  <c r="FX8" i="55"/>
  <c r="JL8" i="55"/>
  <c r="DG4" i="55"/>
  <c r="FX4" i="55"/>
  <c r="JL4" i="55"/>
  <c r="DM126" i="55"/>
  <c r="JR126" i="55"/>
  <c r="GD126" i="55"/>
  <c r="DR46" i="55"/>
  <c r="DI39" i="55"/>
  <c r="JN39" i="55"/>
  <c r="FZ39" i="55"/>
  <c r="DM4" i="55"/>
  <c r="GD4" i="55"/>
  <c r="JR4" i="55"/>
  <c r="DP119" i="55"/>
  <c r="GG119" i="55"/>
  <c r="JU119" i="55"/>
  <c r="DM57" i="55"/>
  <c r="DY57" i="55" s="1"/>
  <c r="DM72" i="55"/>
  <c r="JR72" i="55"/>
  <c r="GD72" i="55"/>
  <c r="DM56" i="55"/>
  <c r="JR56" i="55"/>
  <c r="GD56" i="55"/>
  <c r="DI51" i="55"/>
  <c r="DJ42" i="55"/>
  <c r="JO42" i="55"/>
  <c r="GA42" i="55"/>
  <c r="DR8" i="55"/>
  <c r="GI8" i="55"/>
  <c r="JW8" i="55"/>
  <c r="DQ95" i="55"/>
  <c r="GH95" i="55"/>
  <c r="JV95" i="55"/>
  <c r="DM10" i="55"/>
  <c r="GD10" i="55"/>
  <c r="JR10" i="55"/>
  <c r="DM118" i="55"/>
  <c r="JR118" i="55"/>
  <c r="GD118" i="55"/>
  <c r="DL114" i="55"/>
  <c r="GC114" i="55"/>
  <c r="JQ114" i="55"/>
  <c r="DL7" i="55"/>
  <c r="JQ7" i="55"/>
  <c r="GC7" i="55"/>
  <c r="DK116" i="55"/>
  <c r="JP116" i="55"/>
  <c r="GB116" i="55"/>
  <c r="DK112" i="55"/>
  <c r="GB112" i="55"/>
  <c r="JP112" i="55"/>
  <c r="DK108" i="55"/>
  <c r="GB108" i="55"/>
  <c r="JP108" i="55"/>
  <c r="DK104" i="55"/>
  <c r="GB104" i="55"/>
  <c r="JP104" i="55"/>
  <c r="DK100" i="55"/>
  <c r="JP100" i="55"/>
  <c r="GB100" i="55"/>
  <c r="DK92" i="55"/>
  <c r="JP92" i="55"/>
  <c r="GB92" i="55"/>
  <c r="DK80" i="55"/>
  <c r="JP80" i="55"/>
  <c r="GB80" i="55"/>
  <c r="DR128" i="55"/>
  <c r="GI128" i="55"/>
  <c r="JW128" i="55"/>
  <c r="DR116" i="55"/>
  <c r="GI116" i="55"/>
  <c r="JW116" i="55"/>
  <c r="DR108" i="55"/>
  <c r="GI108" i="55"/>
  <c r="JW108" i="55"/>
  <c r="DR100" i="55"/>
  <c r="GI100" i="55"/>
  <c r="JW100" i="55"/>
  <c r="DR92" i="55"/>
  <c r="GI92" i="55"/>
  <c r="JW92" i="55"/>
  <c r="DJ86" i="55"/>
  <c r="GA86" i="55"/>
  <c r="JO86" i="55"/>
  <c r="DM81" i="55"/>
  <c r="DP59" i="55"/>
  <c r="DH118" i="55"/>
  <c r="JM118" i="55"/>
  <c r="FY118" i="55"/>
  <c r="DP80" i="55"/>
  <c r="GG80" i="55"/>
  <c r="JU80" i="55"/>
  <c r="DO7" i="55"/>
  <c r="JT7" i="55"/>
  <c r="GF7" i="55"/>
  <c r="DH119" i="55"/>
  <c r="FY119" i="55"/>
  <c r="JM119" i="55"/>
  <c r="DQ71" i="55"/>
  <c r="GH71" i="55"/>
  <c r="JV71" i="55"/>
  <c r="DN36" i="55"/>
  <c r="JS36" i="55"/>
  <c r="GE36" i="55"/>
  <c r="DR13" i="55"/>
  <c r="GI13" i="55"/>
  <c r="JW13" i="55"/>
  <c r="DR9" i="55"/>
  <c r="JW9" i="55"/>
  <c r="GI9" i="55"/>
  <c r="DR5" i="55"/>
  <c r="GI5" i="55"/>
  <c r="JW5" i="55"/>
  <c r="JF129" i="55"/>
  <c r="DI10" i="55"/>
  <c r="FZ10" i="55"/>
  <c r="JN10" i="55"/>
  <c r="DH43" i="55"/>
  <c r="JM43" i="55"/>
  <c r="FY43" i="55"/>
  <c r="N17" i="79"/>
  <c r="DO106" i="55"/>
  <c r="JT106" i="55"/>
  <c r="GF106" i="55"/>
  <c r="DG104" i="55"/>
  <c r="FX104" i="55"/>
  <c r="JL104" i="55"/>
  <c r="DG100" i="55"/>
  <c r="JL100" i="55"/>
  <c r="FX100" i="55"/>
  <c r="DO98" i="55"/>
  <c r="JT98" i="55"/>
  <c r="GF98" i="55"/>
  <c r="DG96" i="55"/>
  <c r="FX96" i="55"/>
  <c r="JL96" i="55"/>
  <c r="DG92" i="55"/>
  <c r="JL92" i="55"/>
  <c r="FX92" i="55"/>
  <c r="DK81" i="55"/>
  <c r="DK77" i="55"/>
  <c r="DR125" i="55"/>
  <c r="JW125" i="55"/>
  <c r="GI125" i="55"/>
  <c r="DR113" i="55"/>
  <c r="GI113" i="55"/>
  <c r="JW113" i="55"/>
  <c r="DR105" i="55"/>
  <c r="JW105" i="55"/>
  <c r="GI105" i="55"/>
  <c r="DR97" i="55"/>
  <c r="GI97" i="55"/>
  <c r="JW97" i="55"/>
  <c r="DR77" i="55"/>
  <c r="DI126" i="55"/>
  <c r="JN126" i="55"/>
  <c r="FZ126" i="55"/>
  <c r="DI118" i="55"/>
  <c r="JN118" i="55"/>
  <c r="FZ118" i="55"/>
  <c r="DI94" i="55"/>
  <c r="FZ94" i="55"/>
  <c r="JN94" i="55"/>
  <c r="DH96" i="55"/>
  <c r="JM96" i="55"/>
  <c r="FY96" i="55"/>
  <c r="DP82" i="55"/>
  <c r="JU82" i="55"/>
  <c r="GG82" i="55"/>
  <c r="DG71" i="55"/>
  <c r="JL71" i="55"/>
  <c r="FX71" i="55"/>
  <c r="DO69" i="55"/>
  <c r="GF69" i="55"/>
  <c r="JT69" i="55"/>
  <c r="DO45" i="55"/>
  <c r="JT45" i="55"/>
  <c r="GF45" i="55"/>
  <c r="DI119" i="55"/>
  <c r="JN119" i="55"/>
  <c r="FZ119" i="55"/>
  <c r="DN58" i="55"/>
  <c r="GE58" i="55"/>
  <c r="JS58" i="55"/>
  <c r="DO36" i="55"/>
  <c r="GF36" i="55"/>
  <c r="JT36" i="55"/>
  <c r="DK7" i="55"/>
  <c r="GB7" i="55"/>
  <c r="JP7" i="55"/>
  <c r="DQ57" i="55"/>
  <c r="DM44" i="55"/>
  <c r="JR44" i="55"/>
  <c r="GD44" i="55"/>
  <c r="DJ40" i="55"/>
  <c r="GA40" i="55"/>
  <c r="JO40" i="55"/>
  <c r="DN5" i="55"/>
  <c r="GE5" i="55"/>
  <c r="JS5" i="55"/>
  <c r="DI40" i="55"/>
  <c r="FZ40" i="55"/>
  <c r="JN40" i="55"/>
  <c r="DP123" i="55"/>
  <c r="GG123" i="55"/>
  <c r="JU123" i="55"/>
  <c r="DI121" i="55"/>
  <c r="JN121" i="55"/>
  <c r="FZ121" i="55"/>
  <c r="DQ41" i="55"/>
  <c r="GH41" i="55"/>
  <c r="JV41" i="55"/>
  <c r="DI13" i="55"/>
  <c r="FZ13" i="55"/>
  <c r="JN13" i="55"/>
  <c r="DO77" i="55"/>
  <c r="DJ122" i="55"/>
  <c r="JO122" i="55"/>
  <c r="GA122" i="55"/>
  <c r="DJ118" i="55"/>
  <c r="GA118" i="55"/>
  <c r="JO118" i="55"/>
  <c r="DJ114" i="55"/>
  <c r="GA114" i="55"/>
  <c r="JO114" i="55"/>
  <c r="DJ102" i="55"/>
  <c r="GA102" i="55"/>
  <c r="JO102" i="55"/>
  <c r="DI108" i="55"/>
  <c r="JN108" i="55"/>
  <c r="FZ108" i="55"/>
  <c r="DI100" i="55"/>
  <c r="FZ100" i="55"/>
  <c r="JN100" i="55"/>
  <c r="DI92" i="55"/>
  <c r="JN92" i="55"/>
  <c r="FZ92" i="55"/>
  <c r="DI84" i="55"/>
  <c r="DP71" i="55"/>
  <c r="JU71" i="55"/>
  <c r="GG71" i="55"/>
  <c r="DP63" i="55"/>
  <c r="JU63" i="55"/>
  <c r="GG63" i="55"/>
  <c r="DL83" i="55"/>
  <c r="GC83" i="55"/>
  <c r="JQ83" i="55"/>
  <c r="DG70" i="55"/>
  <c r="JL70" i="55"/>
  <c r="FX70" i="55"/>
  <c r="DO48" i="55"/>
  <c r="DO44" i="55"/>
  <c r="GF44" i="55"/>
  <c r="JT44" i="55"/>
  <c r="DR53" i="55"/>
  <c r="ED53" i="55" s="1"/>
  <c r="EP53" i="55" s="1"/>
  <c r="FB53" i="55" s="1"/>
  <c r="DR45" i="55"/>
  <c r="JW45" i="55"/>
  <c r="GI45" i="55"/>
  <c r="DK42" i="55"/>
  <c r="GB42" i="55"/>
  <c r="JP42" i="55"/>
  <c r="DK22" i="55"/>
  <c r="GB22" i="55"/>
  <c r="JP22" i="55"/>
  <c r="DG5" i="55"/>
  <c r="FX5" i="55"/>
  <c r="JL5" i="55"/>
  <c r="DM86" i="55"/>
  <c r="GD86" i="55"/>
  <c r="JR86" i="55"/>
  <c r="DZ59" i="55"/>
  <c r="DQ10" i="55"/>
  <c r="GH10" i="55"/>
  <c r="JV10" i="55"/>
  <c r="DL102" i="55"/>
  <c r="JQ102" i="55"/>
  <c r="GC102" i="55"/>
  <c r="DM58" i="55"/>
  <c r="GD58" i="55"/>
  <c r="JR58" i="55"/>
  <c r="DI53" i="55"/>
  <c r="DU53" i="55" s="1"/>
  <c r="EG53" i="55" s="1"/>
  <c r="DN40" i="55"/>
  <c r="JS40" i="55"/>
  <c r="GE40" i="55"/>
  <c r="DJ3" i="55"/>
  <c r="JO3" i="55"/>
  <c r="GA3" i="55"/>
  <c r="DJ68" i="55"/>
  <c r="DJ46" i="55"/>
  <c r="DI58" i="55"/>
  <c r="JN58" i="55"/>
  <c r="FZ58" i="55"/>
  <c r="DI117" i="55"/>
  <c r="JN117" i="55"/>
  <c r="FZ117" i="55"/>
  <c r="DI43" i="55"/>
  <c r="FZ43" i="55"/>
  <c r="JN43" i="55"/>
  <c r="DH93" i="55"/>
  <c r="JM93" i="55"/>
  <c r="FY93" i="55"/>
  <c r="DI44" i="55"/>
  <c r="FZ44" i="55"/>
  <c r="JN44" i="55"/>
  <c r="DH22" i="55"/>
  <c r="JM22" i="55"/>
  <c r="FY22" i="55"/>
  <c r="DM51" i="55"/>
  <c r="DY51" i="55" s="1"/>
  <c r="DG128" i="55"/>
  <c r="FX128" i="55"/>
  <c r="JL128" i="55"/>
  <c r="DO122" i="55"/>
  <c r="GF122" i="55"/>
  <c r="JT122" i="55"/>
  <c r="DG116" i="55"/>
  <c r="FX116" i="55"/>
  <c r="JL116" i="55"/>
  <c r="DO78" i="55"/>
  <c r="DO74" i="55"/>
  <c r="DJ127" i="55"/>
  <c r="JO127" i="55"/>
  <c r="GA127" i="55"/>
  <c r="DJ123" i="55"/>
  <c r="JO123" i="55"/>
  <c r="GA123" i="55"/>
  <c r="DJ119" i="55"/>
  <c r="JO119" i="55"/>
  <c r="GA119" i="55"/>
  <c r="DJ115" i="55"/>
  <c r="GA115" i="55"/>
  <c r="JO115" i="55"/>
  <c r="DJ103" i="55"/>
  <c r="JO103" i="55"/>
  <c r="GA103" i="55"/>
  <c r="DJ99" i="55"/>
  <c r="GA99" i="55"/>
  <c r="JO99" i="55"/>
  <c r="DJ95" i="55"/>
  <c r="JO95" i="55"/>
  <c r="GA95" i="55"/>
  <c r="DR81" i="55"/>
  <c r="DH70" i="55"/>
  <c r="FY70" i="55"/>
  <c r="JM70" i="55"/>
  <c r="DL59" i="55"/>
  <c r="DL55" i="55"/>
  <c r="DL51" i="55"/>
  <c r="DX51" i="55" s="1"/>
  <c r="DK72" i="55"/>
  <c r="GB72" i="55"/>
  <c r="JP72" i="55"/>
  <c r="DK68" i="55"/>
  <c r="DK60" i="55"/>
  <c r="GB60" i="55"/>
  <c r="JP60" i="55"/>
  <c r="DO53" i="55"/>
  <c r="EA53" i="55" s="1"/>
  <c r="DM76" i="55"/>
  <c r="DJ53" i="55"/>
  <c r="DJ45" i="55"/>
  <c r="JO45" i="55"/>
  <c r="GA45" i="55"/>
  <c r="DK3" i="55"/>
  <c r="JP3" i="55"/>
  <c r="GB3" i="55"/>
  <c r="DQ43" i="55"/>
  <c r="JV43" i="55"/>
  <c r="GH43" i="55"/>
  <c r="DP83" i="55"/>
  <c r="GG83" i="55"/>
  <c r="JU83" i="55"/>
  <c r="DL128" i="55"/>
  <c r="GC128" i="55"/>
  <c r="JQ128" i="55"/>
  <c r="DL112" i="55"/>
  <c r="GC112" i="55"/>
  <c r="JQ112" i="55"/>
  <c r="DM52" i="55"/>
  <c r="JR52" i="55"/>
  <c r="GD52" i="55"/>
  <c r="DR10" i="55"/>
  <c r="GI10" i="55"/>
  <c r="JW10" i="55"/>
  <c r="DJ8" i="55"/>
  <c r="JO8" i="55"/>
  <c r="GA8" i="55"/>
  <c r="DQ127" i="55"/>
  <c r="JV127" i="55"/>
  <c r="GH127" i="55"/>
  <c r="DI5" i="55"/>
  <c r="JN5" i="55"/>
  <c r="FZ5" i="55"/>
  <c r="DJ50" i="55"/>
  <c r="GA50" i="55"/>
  <c r="JO50" i="55"/>
  <c r="DI8" i="55"/>
  <c r="FZ8" i="55"/>
  <c r="JN8" i="55"/>
  <c r="DL126" i="55"/>
  <c r="JQ126" i="55"/>
  <c r="GC126" i="55"/>
  <c r="DQ58" i="55"/>
  <c r="GH58" i="55"/>
  <c r="JV58" i="55"/>
  <c r="DL5" i="55"/>
  <c r="GC5" i="55"/>
  <c r="JQ5" i="55"/>
  <c r="DL10" i="55"/>
  <c r="GC10" i="55"/>
  <c r="JQ10" i="55"/>
  <c r="I57" i="57"/>
  <c r="I16" i="57"/>
  <c r="DK126" i="55"/>
  <c r="JP126" i="55"/>
  <c r="GB126" i="55"/>
  <c r="DK122" i="55"/>
  <c r="JP122" i="55"/>
  <c r="GB122" i="55"/>
  <c r="DK106" i="55"/>
  <c r="GB106" i="55"/>
  <c r="JP106" i="55"/>
  <c r="DK102" i="55"/>
  <c r="GB102" i="55"/>
  <c r="JP102" i="55"/>
  <c r="DK98" i="55"/>
  <c r="JP98" i="55"/>
  <c r="GB98" i="55"/>
  <c r="DK94" i="55"/>
  <c r="JP94" i="55"/>
  <c r="GB94" i="55"/>
  <c r="DJ120" i="55"/>
  <c r="GA120" i="55"/>
  <c r="JO120" i="55"/>
  <c r="DR78" i="55"/>
  <c r="DI128" i="55"/>
  <c r="JN128" i="55"/>
  <c r="FZ128" i="55"/>
  <c r="DI120" i="55"/>
  <c r="FZ120" i="55"/>
  <c r="JN120" i="55"/>
  <c r="DI112" i="55"/>
  <c r="JN112" i="55"/>
  <c r="FZ112" i="55"/>
  <c r="DI104" i="55"/>
  <c r="FZ104" i="55"/>
  <c r="JN104" i="55"/>
  <c r="DP53" i="55"/>
  <c r="DP49" i="55"/>
  <c r="DP45" i="55"/>
  <c r="JU45" i="55"/>
  <c r="GG45" i="55"/>
  <c r="DL79" i="55"/>
  <c r="DK69" i="55"/>
  <c r="JP69" i="55"/>
  <c r="GB69" i="55"/>
  <c r="DO62" i="55"/>
  <c r="JT62" i="55"/>
  <c r="GF62" i="55"/>
  <c r="DO58" i="55"/>
  <c r="JT58" i="55"/>
  <c r="GF58" i="55"/>
  <c r="DO54" i="55"/>
  <c r="GF54" i="55"/>
  <c r="JT54" i="55"/>
  <c r="DO50" i="55"/>
  <c r="GF50" i="55"/>
  <c r="JT50" i="55"/>
  <c r="DI123" i="55"/>
  <c r="JN123" i="55"/>
  <c r="FZ123" i="55"/>
  <c r="DJ71" i="55"/>
  <c r="GA71" i="55"/>
  <c r="JO71" i="55"/>
  <c r="DJ63" i="55"/>
  <c r="GA63" i="55"/>
  <c r="JO63" i="55"/>
  <c r="DM106" i="55"/>
  <c r="GD106" i="55"/>
  <c r="JR106" i="55"/>
  <c r="DR48" i="55"/>
  <c r="DQ36" i="55"/>
  <c r="GH36" i="55"/>
  <c r="JV36" i="55"/>
  <c r="DQ8" i="55"/>
  <c r="JV8" i="55"/>
  <c r="GH8" i="55"/>
  <c r="DQ59" i="55"/>
  <c r="DI49" i="55"/>
  <c r="DP103" i="55"/>
  <c r="JU103" i="55"/>
  <c r="GG103" i="55"/>
  <c r="DQ62" i="55"/>
  <c r="JV62" i="55"/>
  <c r="GH62" i="55"/>
  <c r="DM6" i="55"/>
  <c r="GD6" i="55"/>
  <c r="JR6" i="55"/>
  <c r="DQ56" i="55"/>
  <c r="GH56" i="55"/>
  <c r="JV56" i="55"/>
  <c r="DP13" i="55"/>
  <c r="JU13" i="55"/>
  <c r="GG13" i="55"/>
  <c r="DP8" i="55"/>
  <c r="GG8" i="55"/>
  <c r="JU8" i="55"/>
  <c r="DL4" i="55"/>
  <c r="GC4" i="55"/>
  <c r="JQ4" i="55"/>
  <c r="DI109" i="55"/>
  <c r="FZ109" i="55"/>
  <c r="JN109" i="55"/>
  <c r="DQ6" i="55"/>
  <c r="GH6" i="55"/>
  <c r="JV6" i="55"/>
  <c r="DP7" i="55"/>
  <c r="JU7" i="55"/>
  <c r="GG7" i="55"/>
  <c r="DK127" i="55"/>
  <c r="GB127" i="55"/>
  <c r="JP127" i="55"/>
  <c r="DK123" i="55"/>
  <c r="GB123" i="55"/>
  <c r="JP123" i="55"/>
  <c r="DK119" i="55"/>
  <c r="GB119" i="55"/>
  <c r="JP119" i="55"/>
  <c r="DK115" i="55"/>
  <c r="GB115" i="55"/>
  <c r="JP115" i="55"/>
  <c r="DK111" i="55"/>
  <c r="JP111" i="55"/>
  <c r="GB111" i="55"/>
  <c r="DK107" i="55"/>
  <c r="JP107" i="55"/>
  <c r="GB107" i="55"/>
  <c r="DK103" i="55"/>
  <c r="JP103" i="55"/>
  <c r="GB103" i="55"/>
  <c r="DG82" i="55"/>
  <c r="JL82" i="55"/>
  <c r="FX82" i="55"/>
  <c r="DW75" i="55"/>
  <c r="DR83" i="55"/>
  <c r="JW83" i="55"/>
  <c r="GI83" i="55"/>
  <c r="DJ77" i="55"/>
  <c r="DL49" i="55"/>
  <c r="DP118" i="55"/>
  <c r="JU118" i="55"/>
  <c r="GG118" i="55"/>
  <c r="DL81" i="55"/>
  <c r="DO63" i="55"/>
  <c r="GF63" i="55"/>
  <c r="JT63" i="55"/>
  <c r="DG57" i="55"/>
  <c r="DK54" i="55"/>
  <c r="JP54" i="55"/>
  <c r="GB54" i="55"/>
  <c r="DQ121" i="55"/>
  <c r="JV121" i="55"/>
  <c r="GH121" i="55"/>
  <c r="DQ105" i="55"/>
  <c r="JV105" i="55"/>
  <c r="GH105" i="55"/>
  <c r="DI79" i="55"/>
  <c r="DN70" i="55"/>
  <c r="GE70" i="55"/>
  <c r="JS70" i="55"/>
  <c r="DJ57" i="55"/>
  <c r="DO10" i="55"/>
  <c r="GF10" i="55"/>
  <c r="JT10" i="55"/>
  <c r="DO6" i="55"/>
  <c r="GF6" i="55"/>
  <c r="JT6" i="55"/>
  <c r="DM102" i="55"/>
  <c r="GD102" i="55"/>
  <c r="JR102" i="55"/>
  <c r="DG79" i="55"/>
  <c r="DK76" i="55"/>
  <c r="DN127" i="55"/>
  <c r="GE127" i="55"/>
  <c r="JS127" i="55"/>
  <c r="DN123" i="55"/>
  <c r="JS123" i="55"/>
  <c r="GE123" i="55"/>
  <c r="DN119" i="55"/>
  <c r="JS119" i="55"/>
  <c r="GE119" i="55"/>
  <c r="DN115" i="55"/>
  <c r="JS115" i="55"/>
  <c r="GE115" i="55"/>
  <c r="DN111" i="55"/>
  <c r="JS111" i="55"/>
  <c r="GE111" i="55"/>
  <c r="DN107" i="55"/>
  <c r="GE107" i="55"/>
  <c r="JS107" i="55"/>
  <c r="DN103" i="55"/>
  <c r="GE103" i="55"/>
  <c r="JS103" i="55"/>
  <c r="DN99" i="55"/>
  <c r="GE99" i="55"/>
  <c r="JS99" i="55"/>
  <c r="DN95" i="55"/>
  <c r="JS95" i="55"/>
  <c r="GE95" i="55"/>
  <c r="DJ82" i="55"/>
  <c r="GA82" i="55"/>
  <c r="JO82" i="55"/>
  <c r="DJ78" i="55"/>
  <c r="DN75" i="55"/>
  <c r="DQ102" i="55"/>
  <c r="JV102" i="55"/>
  <c r="GH102" i="55"/>
  <c r="DQ94" i="55"/>
  <c r="GH94" i="55"/>
  <c r="JV94" i="55"/>
  <c r="DM73" i="55"/>
  <c r="DL70" i="55"/>
  <c r="GC70" i="55"/>
  <c r="JQ70" i="55"/>
  <c r="DH69" i="55"/>
  <c r="FY69" i="55"/>
  <c r="JM69" i="55"/>
  <c r="DL62" i="55"/>
  <c r="GC62" i="55"/>
  <c r="JQ62" i="55"/>
  <c r="DP55" i="55"/>
  <c r="DL50" i="55"/>
  <c r="GC50" i="55"/>
  <c r="JQ50" i="55"/>
  <c r="DH49" i="55"/>
  <c r="DH45" i="55"/>
  <c r="JM45" i="55"/>
  <c r="FY45" i="55"/>
  <c r="DL123" i="55"/>
  <c r="GC123" i="55"/>
  <c r="JQ123" i="55"/>
  <c r="DL115" i="55"/>
  <c r="JQ115" i="55"/>
  <c r="GC115" i="55"/>
  <c r="DL107" i="55"/>
  <c r="GC107" i="55"/>
  <c r="JQ107" i="55"/>
  <c r="DL99" i="55"/>
  <c r="JQ99" i="55"/>
  <c r="GC99" i="55"/>
  <c r="DH86" i="55"/>
  <c r="FY86" i="55"/>
  <c r="JM86" i="55"/>
  <c r="DH78" i="55"/>
  <c r="DO68" i="55"/>
  <c r="DG62" i="55"/>
  <c r="JL62" i="55"/>
  <c r="FX62" i="55"/>
  <c r="DO60" i="55"/>
  <c r="GF60" i="55"/>
  <c r="JT60" i="55"/>
  <c r="DG58" i="55"/>
  <c r="FX58" i="55"/>
  <c r="JL58" i="55"/>
  <c r="DG54" i="55"/>
  <c r="FX54" i="55"/>
  <c r="JL54" i="55"/>
  <c r="DG50" i="55"/>
  <c r="JL50" i="55"/>
  <c r="FX50" i="55"/>
  <c r="DK47" i="55"/>
  <c r="JP47" i="55"/>
  <c r="GB47" i="55"/>
  <c r="DN56" i="55"/>
  <c r="JS56" i="55"/>
  <c r="GE56" i="55"/>
  <c r="DJ51" i="55"/>
  <c r="DO43" i="55"/>
  <c r="JT43" i="55"/>
  <c r="GF43" i="55"/>
  <c r="DO39" i="55"/>
  <c r="JT39" i="55"/>
  <c r="GF39" i="55"/>
  <c r="DM98" i="55"/>
  <c r="GD98" i="55"/>
  <c r="JR98" i="55"/>
  <c r="DJ52" i="55"/>
  <c r="JO52" i="55"/>
  <c r="GA52" i="55"/>
  <c r="DI7" i="55"/>
  <c r="JN7" i="55"/>
  <c r="FZ7" i="55"/>
  <c r="DQ3" i="55"/>
  <c r="GH3" i="55"/>
  <c r="JV3" i="55"/>
  <c r="DL86" i="55"/>
  <c r="JQ86" i="55"/>
  <c r="GC86" i="55"/>
  <c r="DM71" i="55"/>
  <c r="GD71" i="55"/>
  <c r="JR71" i="55"/>
  <c r="DI48" i="55"/>
  <c r="DP113" i="55"/>
  <c r="GG113" i="55"/>
  <c r="JU113" i="55"/>
  <c r="DP97" i="55"/>
  <c r="JU97" i="55"/>
  <c r="GG97" i="55"/>
  <c r="DL76" i="55"/>
  <c r="DQ55" i="55"/>
  <c r="DM50" i="55"/>
  <c r="GD50" i="55"/>
  <c r="JR50" i="55"/>
  <c r="DQ47" i="55"/>
  <c r="JV47" i="55"/>
  <c r="GH47" i="55"/>
  <c r="DJ43" i="55"/>
  <c r="JO43" i="55"/>
  <c r="GA43" i="55"/>
  <c r="DJ39" i="55"/>
  <c r="JO39" i="55"/>
  <c r="GA39" i="55"/>
  <c r="DI105" i="55"/>
  <c r="FZ105" i="55"/>
  <c r="JN105" i="55"/>
  <c r="DJ60" i="55"/>
  <c r="GA60" i="55"/>
  <c r="JO60" i="55"/>
  <c r="DN53" i="55"/>
  <c r="DM9" i="55"/>
  <c r="JR9" i="55"/>
  <c r="GD9" i="55"/>
  <c r="DP111" i="55"/>
  <c r="GG111" i="55"/>
  <c r="JU111" i="55"/>
  <c r="DM49" i="55"/>
  <c r="DY49" i="55" s="1"/>
  <c r="DM122" i="55"/>
  <c r="JR122" i="55"/>
  <c r="GD122" i="55"/>
  <c r="DJ62" i="55"/>
  <c r="JO62" i="55"/>
  <c r="GA62" i="55"/>
  <c r="DH109" i="55"/>
  <c r="JM109" i="55"/>
  <c r="FY109" i="55"/>
  <c r="DL78" i="55"/>
  <c r="DQ52" i="55"/>
  <c r="GH52" i="55"/>
  <c r="JV52" i="55"/>
  <c r="DP22" i="55"/>
  <c r="GG22" i="55"/>
  <c r="JU22" i="55"/>
  <c r="DP6" i="55"/>
  <c r="GG6" i="55"/>
  <c r="JU6" i="55"/>
  <c r="DL43" i="55"/>
  <c r="JQ43" i="55"/>
  <c r="GC43" i="55"/>
  <c r="DH6" i="55"/>
  <c r="FY6" i="55"/>
  <c r="JM6" i="55"/>
  <c r="DP41" i="55"/>
  <c r="JU41" i="55"/>
  <c r="GG41" i="55"/>
  <c r="DP9" i="55"/>
  <c r="GG9" i="55"/>
  <c r="JU9" i="55"/>
  <c r="DN55" i="55"/>
  <c r="DM45" i="55"/>
  <c r="JR45" i="55"/>
  <c r="GD45" i="55"/>
  <c r="DK113" i="55"/>
  <c r="GB113" i="55"/>
  <c r="JP113" i="55"/>
  <c r="DK101" i="55"/>
  <c r="JP101" i="55"/>
  <c r="GB101" i="55"/>
  <c r="DK93" i="55"/>
  <c r="JP93" i="55"/>
  <c r="GB93" i="55"/>
  <c r="DO86" i="55"/>
  <c r="GF86" i="55"/>
  <c r="JT86" i="55"/>
  <c r="DG84" i="55"/>
  <c r="DG80" i="55"/>
  <c r="FX80" i="55"/>
  <c r="JL80" i="55"/>
  <c r="DN128" i="55"/>
  <c r="GE128" i="55"/>
  <c r="JS128" i="55"/>
  <c r="DN124" i="55"/>
  <c r="GE124" i="55"/>
  <c r="JS124" i="55"/>
  <c r="DN120" i="55"/>
  <c r="GE120" i="55"/>
  <c r="JS120" i="55"/>
  <c r="DN116" i="55"/>
  <c r="JS116" i="55"/>
  <c r="GE116" i="55"/>
  <c r="DN112" i="55"/>
  <c r="JS112" i="55"/>
  <c r="GE112" i="55"/>
  <c r="DN108" i="55"/>
  <c r="JS108" i="55"/>
  <c r="GE108" i="55"/>
  <c r="DN104" i="55"/>
  <c r="GE104" i="55"/>
  <c r="JS104" i="55"/>
  <c r="DN100" i="55"/>
  <c r="JS100" i="55"/>
  <c r="GE100" i="55"/>
  <c r="DN96" i="55"/>
  <c r="JS96" i="55"/>
  <c r="GE96" i="55"/>
  <c r="DN92" i="55"/>
  <c r="GE92" i="55"/>
  <c r="JS92" i="55"/>
  <c r="DN80" i="55"/>
  <c r="JS80" i="55"/>
  <c r="GE80" i="55"/>
  <c r="DR73" i="55"/>
  <c r="DM123" i="55"/>
  <c r="GD123" i="55"/>
  <c r="JR123" i="55"/>
  <c r="DM115" i="55"/>
  <c r="GD115" i="55"/>
  <c r="JR115" i="55"/>
  <c r="DM107" i="55"/>
  <c r="GD107" i="55"/>
  <c r="JR107" i="55"/>
  <c r="DM99" i="55"/>
  <c r="GD99" i="55"/>
  <c r="JR99" i="55"/>
  <c r="DI86" i="55"/>
  <c r="FZ86" i="55"/>
  <c r="JN86" i="55"/>
  <c r="DI78" i="55"/>
  <c r="DL71" i="55"/>
  <c r="GC71" i="55"/>
  <c r="JQ71" i="55"/>
  <c r="DH62" i="55"/>
  <c r="FY62" i="55"/>
  <c r="JM62" i="55"/>
  <c r="DP60" i="55"/>
  <c r="JU60" i="55"/>
  <c r="GG60" i="55"/>
  <c r="DH58" i="55"/>
  <c r="JM58" i="55"/>
  <c r="FY58" i="55"/>
  <c r="DP56" i="55"/>
  <c r="JU56" i="55"/>
  <c r="GG56" i="55"/>
  <c r="DH54" i="55"/>
  <c r="FY54" i="55"/>
  <c r="JM54" i="55"/>
  <c r="DH50" i="55"/>
  <c r="FY50" i="55"/>
  <c r="JM50" i="55"/>
  <c r="DL117" i="55"/>
  <c r="GC117" i="55"/>
  <c r="JQ117" i="55"/>
  <c r="DL109" i="55"/>
  <c r="JQ109" i="55"/>
  <c r="GC109" i="55"/>
  <c r="DL101" i="55"/>
  <c r="JQ101" i="55"/>
  <c r="GC101" i="55"/>
  <c r="DL93" i="55"/>
  <c r="JQ93" i="55"/>
  <c r="GC93" i="55"/>
  <c r="DP74" i="55"/>
  <c r="DG63" i="55"/>
  <c r="JL63" i="55"/>
  <c r="FX63" i="55"/>
  <c r="DG59" i="55"/>
  <c r="DK56" i="55"/>
  <c r="JP56" i="55"/>
  <c r="GB56" i="55"/>
  <c r="DO49" i="55"/>
  <c r="DQ113" i="55"/>
  <c r="JV113" i="55"/>
  <c r="GH113" i="55"/>
  <c r="DQ97" i="55"/>
  <c r="JV97" i="55"/>
  <c r="GH97" i="55"/>
  <c r="DR55" i="55"/>
  <c r="DR47" i="55"/>
  <c r="JW47" i="55"/>
  <c r="GI47" i="55"/>
  <c r="DG10" i="55"/>
  <c r="FX10" i="55"/>
  <c r="JL10" i="55"/>
  <c r="DG6" i="55"/>
  <c r="JL6" i="55"/>
  <c r="FX6" i="55"/>
  <c r="DM82" i="55"/>
  <c r="GD82" i="55"/>
  <c r="JR82" i="55"/>
  <c r="DN57" i="55"/>
  <c r="DM40" i="55"/>
  <c r="GD40" i="55"/>
  <c r="JR40" i="55"/>
  <c r="DL98" i="55"/>
  <c r="GC98" i="55"/>
  <c r="JQ98" i="55"/>
  <c r="DM61" i="55"/>
  <c r="JR61" i="55"/>
  <c r="GD61" i="55"/>
  <c r="DH123" i="55"/>
  <c r="FY123" i="55"/>
  <c r="JM123" i="55"/>
  <c r="DH107" i="55"/>
  <c r="FY107" i="55"/>
  <c r="JM107" i="55"/>
  <c r="DM68" i="55"/>
  <c r="DI63" i="55"/>
  <c r="FZ63" i="55"/>
  <c r="JN63" i="55"/>
  <c r="DQ49" i="55"/>
  <c r="EC49" i="55" s="1"/>
  <c r="DR42" i="55"/>
  <c r="GI42" i="55"/>
  <c r="JW42" i="55"/>
  <c r="DJ36" i="55"/>
  <c r="GA36" i="55"/>
  <c r="JO36" i="55"/>
  <c r="DR22" i="55"/>
  <c r="GI22" i="55"/>
  <c r="JW22" i="55"/>
  <c r="DI101" i="55"/>
  <c r="FZ101" i="55"/>
  <c r="JN101" i="55"/>
  <c r="DP107" i="55"/>
  <c r="GG107" i="55"/>
  <c r="JU107" i="55"/>
  <c r="DH73" i="55"/>
  <c r="DI56" i="55"/>
  <c r="FZ56" i="55"/>
  <c r="JN56" i="55"/>
  <c r="DQ115" i="55"/>
  <c r="GH115" i="55"/>
  <c r="JV115" i="55"/>
  <c r="DR60" i="55"/>
  <c r="GI60" i="55"/>
  <c r="JW60" i="55"/>
  <c r="DM22" i="55"/>
  <c r="JR22" i="55"/>
  <c r="GD22" i="55"/>
  <c r="DH105" i="55"/>
  <c r="JM105" i="55"/>
  <c r="FY105" i="55"/>
  <c r="DL74" i="55"/>
  <c r="DL42" i="55"/>
  <c r="JQ42" i="55"/>
  <c r="GC42" i="55"/>
  <c r="DH42" i="55"/>
  <c r="FY42" i="55"/>
  <c r="JM42" i="55"/>
  <c r="DP36" i="55"/>
  <c r="GG36" i="55"/>
  <c r="JU36" i="55"/>
  <c r="DH39" i="55"/>
  <c r="JM39" i="55"/>
  <c r="FY39" i="55"/>
  <c r="DJ48" i="55"/>
  <c r="DH40" i="55"/>
  <c r="JM40" i="55"/>
  <c r="FY40" i="55"/>
  <c r="DK86" i="55"/>
  <c r="GB86" i="55"/>
  <c r="JP86" i="55"/>
  <c r="DO83" i="55"/>
  <c r="GF83" i="55"/>
  <c r="JT83" i="55"/>
  <c r="DG77" i="55"/>
  <c r="DN125" i="55"/>
  <c r="GE125" i="55"/>
  <c r="JS125" i="55"/>
  <c r="DN117" i="55"/>
  <c r="JS117" i="55"/>
  <c r="GE117" i="55"/>
  <c r="DN113" i="55"/>
  <c r="GE113" i="55"/>
  <c r="JS113" i="55"/>
  <c r="DR106" i="55"/>
  <c r="GI106" i="55"/>
  <c r="JW106" i="55"/>
  <c r="DR102" i="55"/>
  <c r="JW102" i="55"/>
  <c r="GI102" i="55"/>
  <c r="DR98" i="55"/>
  <c r="GI98" i="55"/>
  <c r="JW98" i="55"/>
  <c r="DR94" i="55"/>
  <c r="JW94" i="55"/>
  <c r="GI94" i="55"/>
  <c r="DN73" i="55"/>
  <c r="DQ122" i="55"/>
  <c r="JV122" i="55"/>
  <c r="GH122" i="55"/>
  <c r="DQ114" i="55"/>
  <c r="JV114" i="55"/>
  <c r="GH114" i="55"/>
  <c r="DQ106" i="55"/>
  <c r="JV106" i="55"/>
  <c r="GH106" i="55"/>
  <c r="DQ98" i="55"/>
  <c r="GH98" i="55"/>
  <c r="JV98" i="55"/>
  <c r="DM77" i="55"/>
  <c r="DL68" i="55"/>
  <c r="DP57" i="55"/>
  <c r="EB57" i="55" s="1"/>
  <c r="EN57" i="55" s="1"/>
  <c r="EZ57" i="55" s="1"/>
  <c r="DH55" i="55"/>
  <c r="DL127" i="55"/>
  <c r="JQ127" i="55"/>
  <c r="GC127" i="55"/>
  <c r="DL119" i="55"/>
  <c r="JQ119" i="55"/>
  <c r="GC119" i="55"/>
  <c r="DL111" i="55"/>
  <c r="GC111" i="55"/>
  <c r="JQ111" i="55"/>
  <c r="DL103" i="55"/>
  <c r="GC103" i="55"/>
  <c r="JQ103" i="55"/>
  <c r="DL95" i="55"/>
  <c r="GC95" i="55"/>
  <c r="JQ95" i="55"/>
  <c r="DH82" i="55"/>
  <c r="FY82" i="55"/>
  <c r="JM82" i="55"/>
  <c r="DP76" i="55"/>
  <c r="DG72" i="55"/>
  <c r="FX72" i="55"/>
  <c r="JL72" i="55"/>
  <c r="DO70" i="55"/>
  <c r="GF70" i="55"/>
  <c r="JT70" i="55"/>
  <c r="DG68" i="55"/>
  <c r="DK61" i="55"/>
  <c r="JP61" i="55"/>
  <c r="GB61" i="55"/>
  <c r="DK49" i="55"/>
  <c r="DK45" i="55"/>
  <c r="GB45" i="55"/>
  <c r="JP45" i="55"/>
  <c r="DM128" i="55"/>
  <c r="JR128" i="55"/>
  <c r="GD128" i="55"/>
  <c r="DM112" i="55"/>
  <c r="JR112" i="55"/>
  <c r="GD112" i="55"/>
  <c r="DM96" i="55"/>
  <c r="JR96" i="55"/>
  <c r="GD96" i="55"/>
  <c r="DN52" i="55"/>
  <c r="JS52" i="55"/>
  <c r="GE52" i="55"/>
  <c r="DJ47" i="55"/>
  <c r="JO47" i="55"/>
  <c r="GA47" i="55"/>
  <c r="DG43" i="55"/>
  <c r="FX43" i="55"/>
  <c r="JL43" i="55"/>
  <c r="DG39" i="55"/>
  <c r="FX39" i="55"/>
  <c r="JL39" i="55"/>
  <c r="DK36" i="55"/>
  <c r="GB36" i="55"/>
  <c r="JP36" i="55"/>
  <c r="DI93" i="55"/>
  <c r="JN93" i="55"/>
  <c r="FZ93" i="55"/>
  <c r="DJ56" i="55"/>
  <c r="GA56" i="55"/>
  <c r="JO56" i="55"/>
  <c r="DQ39" i="55"/>
  <c r="JV39" i="55"/>
  <c r="GH39" i="55"/>
  <c r="DQ22" i="55"/>
  <c r="GH22" i="55"/>
  <c r="JV22" i="55"/>
  <c r="DL122" i="55"/>
  <c r="GC122" i="55"/>
  <c r="JQ122" i="55"/>
  <c r="DP121" i="55"/>
  <c r="GG121" i="55"/>
  <c r="JU121" i="55"/>
  <c r="DP105" i="55"/>
  <c r="GG105" i="55"/>
  <c r="JU105" i="55"/>
  <c r="DL84" i="55"/>
  <c r="DH79" i="55"/>
  <c r="DM62" i="55"/>
  <c r="JR62" i="55"/>
  <c r="GD62" i="55"/>
  <c r="DN42" i="55"/>
  <c r="GE42" i="55"/>
  <c r="JS42" i="55"/>
  <c r="DJ13" i="55"/>
  <c r="JO13" i="55"/>
  <c r="GA13" i="55"/>
  <c r="DN6" i="55"/>
  <c r="JS6" i="55"/>
  <c r="GE6" i="55"/>
  <c r="DI113" i="55"/>
  <c r="FZ113" i="55"/>
  <c r="JN113" i="55"/>
  <c r="DN71" i="55"/>
  <c r="JS71" i="55"/>
  <c r="GE71" i="55"/>
  <c r="DN49" i="55"/>
  <c r="DI4" i="55"/>
  <c r="JN4" i="55"/>
  <c r="FZ4" i="55"/>
  <c r="DM114" i="55"/>
  <c r="JR114" i="55"/>
  <c r="GD114" i="55"/>
  <c r="DQ48" i="55"/>
  <c r="DH41" i="55"/>
  <c r="JM41" i="55"/>
  <c r="FY41" i="55"/>
  <c r="JA129" i="55"/>
  <c r="DL3" i="55"/>
  <c r="JQ3" i="55"/>
  <c r="GC3" i="55"/>
  <c r="DL36" i="55"/>
  <c r="JQ36" i="55"/>
  <c r="GC36" i="55"/>
  <c r="H32" i="57"/>
  <c r="H56" i="57"/>
  <c r="H35" i="57"/>
  <c r="H33" i="57"/>
  <c r="H15" i="57" s="1"/>
  <c r="G15" i="57" s="1"/>
  <c r="F15" i="57" s="1"/>
  <c r="E15" i="57" s="1"/>
  <c r="D15" i="57" s="1"/>
  <c r="C15" i="57" s="1"/>
  <c r="DN7" i="55"/>
  <c r="JS7" i="55"/>
  <c r="GE7" i="55"/>
  <c r="DR4" i="55"/>
  <c r="GI4" i="55"/>
  <c r="JW4" i="55"/>
  <c r="DI81" i="55"/>
  <c r="DQ13" i="55"/>
  <c r="JV13" i="55"/>
  <c r="GH13" i="55"/>
  <c r="DL13" i="55"/>
  <c r="GC13" i="55"/>
  <c r="JQ13" i="55"/>
  <c r="DO128" i="55"/>
  <c r="GF128" i="55"/>
  <c r="JT128" i="55"/>
  <c r="DG126" i="55"/>
  <c r="JL126" i="55"/>
  <c r="FX126" i="55"/>
  <c r="DO124" i="55"/>
  <c r="JT124" i="55"/>
  <c r="GF124" i="55"/>
  <c r="DG122" i="55"/>
  <c r="JL122" i="55"/>
  <c r="FX122" i="55"/>
  <c r="DO120" i="55"/>
  <c r="JT120" i="55"/>
  <c r="GF120" i="55"/>
  <c r="DG118" i="55"/>
  <c r="JL118" i="55"/>
  <c r="FX118" i="55"/>
  <c r="DO116" i="55"/>
  <c r="JT116" i="55"/>
  <c r="GF116" i="55"/>
  <c r="DG114" i="55"/>
  <c r="JL114" i="55"/>
  <c r="FX114" i="55"/>
  <c r="DO112" i="55"/>
  <c r="JT112" i="55"/>
  <c r="GF112" i="55"/>
  <c r="DO108" i="55"/>
  <c r="GF108" i="55"/>
  <c r="JT108" i="55"/>
  <c r="DG106" i="55"/>
  <c r="FX106" i="55"/>
  <c r="JL106" i="55"/>
  <c r="DO104" i="55"/>
  <c r="JT104" i="55"/>
  <c r="GF104" i="55"/>
  <c r="DG102" i="55"/>
  <c r="JL102" i="55"/>
  <c r="FX102" i="55"/>
  <c r="DO100" i="55"/>
  <c r="GF100" i="55"/>
  <c r="JT100" i="55"/>
  <c r="DG98" i="55"/>
  <c r="FX98" i="55"/>
  <c r="JL98" i="55"/>
  <c r="DO96" i="55"/>
  <c r="GF96" i="55"/>
  <c r="JT96" i="55"/>
  <c r="DG94" i="55"/>
  <c r="JL94" i="55"/>
  <c r="FX94" i="55"/>
  <c r="DO92" i="55"/>
  <c r="JT92" i="55"/>
  <c r="GF92" i="55"/>
  <c r="DO76" i="55"/>
  <c r="DO72" i="55"/>
  <c r="GF72" i="55"/>
  <c r="JT72" i="55"/>
  <c r="DR127" i="55"/>
  <c r="GI127" i="55"/>
  <c r="JW127" i="55"/>
  <c r="DR123" i="55"/>
  <c r="GI123" i="55"/>
  <c r="JW123" i="55"/>
  <c r="DR119" i="55"/>
  <c r="GI119" i="55"/>
  <c r="JW119" i="55"/>
  <c r="DR115" i="55"/>
  <c r="GI115" i="55"/>
  <c r="JW115" i="55"/>
  <c r="DR111" i="55"/>
  <c r="GI111" i="55"/>
  <c r="JW111" i="55"/>
  <c r="DR107" i="55"/>
  <c r="JW107" i="55"/>
  <c r="GI107" i="55"/>
  <c r="DR103" i="55"/>
  <c r="JW103" i="55"/>
  <c r="GI103" i="55"/>
  <c r="DR99" i="55"/>
  <c r="JW99" i="55"/>
  <c r="GI99" i="55"/>
  <c r="DR95" i="55"/>
  <c r="GI95" i="55"/>
  <c r="JW95" i="55"/>
  <c r="DN78" i="55"/>
  <c r="DR75" i="55"/>
  <c r="DM127" i="55"/>
  <c r="JR127" i="55"/>
  <c r="GD127" i="55"/>
  <c r="DM119" i="55"/>
  <c r="GD119" i="55"/>
  <c r="JR119" i="55"/>
  <c r="DM111" i="55"/>
  <c r="GD111" i="55"/>
  <c r="JR111" i="55"/>
  <c r="DM103" i="55"/>
  <c r="GD103" i="55"/>
  <c r="JR103" i="55"/>
  <c r="DM95" i="55"/>
  <c r="GD95" i="55"/>
  <c r="JR95" i="55"/>
  <c r="DI82" i="55"/>
  <c r="FZ82" i="55"/>
  <c r="JN82" i="55"/>
  <c r="DH72" i="55"/>
  <c r="FY72" i="55"/>
  <c r="JM72" i="55"/>
  <c r="DH68" i="55"/>
  <c r="DH56" i="55"/>
  <c r="FY56" i="55"/>
  <c r="JM56" i="55"/>
  <c r="DH52" i="55"/>
  <c r="FY52" i="55"/>
  <c r="JM52" i="55"/>
  <c r="DH48" i="55"/>
  <c r="DH124" i="55"/>
  <c r="JM124" i="55"/>
  <c r="FY124" i="55"/>
  <c r="DH116" i="55"/>
  <c r="FY116" i="55"/>
  <c r="JM116" i="55"/>
  <c r="DP86" i="55"/>
  <c r="JU86" i="55"/>
  <c r="GG86" i="55"/>
  <c r="DG69" i="55"/>
  <c r="JL69" i="55"/>
  <c r="FX69" i="55"/>
  <c r="DK62" i="55"/>
  <c r="GB62" i="55"/>
  <c r="JP62" i="55"/>
  <c r="DO55" i="55"/>
  <c r="DG49" i="55"/>
  <c r="DG45" i="55"/>
  <c r="FX45" i="55"/>
  <c r="JL45" i="55"/>
  <c r="DM84" i="55"/>
  <c r="DQ73" i="55"/>
  <c r="DR59" i="55"/>
  <c r="DN46" i="55"/>
  <c r="DO42" i="55"/>
  <c r="GF42" i="55"/>
  <c r="JT42" i="55"/>
  <c r="DG36" i="55"/>
  <c r="FX36" i="55"/>
  <c r="JL36" i="55"/>
  <c r="DO22" i="55"/>
  <c r="GF22" i="55"/>
  <c r="JT22" i="55"/>
  <c r="DK13" i="55"/>
  <c r="GB13" i="55"/>
  <c r="JP13" i="55"/>
  <c r="DK9" i="55"/>
  <c r="GB9" i="55"/>
  <c r="JP9" i="55"/>
  <c r="DK5" i="55"/>
  <c r="GB5" i="55"/>
  <c r="JP5" i="55"/>
  <c r="DR68" i="55"/>
  <c r="DI42" i="55"/>
  <c r="FZ42" i="55"/>
  <c r="JN42" i="55"/>
  <c r="DM7" i="55"/>
  <c r="JR7" i="55"/>
  <c r="GD7" i="55"/>
  <c r="DL120" i="55"/>
  <c r="JQ120" i="55"/>
  <c r="GC120" i="55"/>
  <c r="DL104" i="55"/>
  <c r="JQ104" i="55"/>
  <c r="GC104" i="55"/>
  <c r="DP77" i="55"/>
  <c r="DI59" i="55"/>
  <c r="DJ6" i="55"/>
  <c r="GA6" i="55"/>
  <c r="JO6" i="55"/>
  <c r="DN3" i="55"/>
  <c r="JS3" i="55"/>
  <c r="GE3" i="55"/>
  <c r="DM42" i="55"/>
  <c r="JR42" i="55"/>
  <c r="GD42" i="55"/>
  <c r="DQ60" i="55"/>
  <c r="GH60" i="55"/>
  <c r="JV60" i="55"/>
  <c r="DH8" i="55"/>
  <c r="JM8" i="55"/>
  <c r="FY8" i="55"/>
  <c r="DK96" i="55"/>
  <c r="JP96" i="55"/>
  <c r="GB96" i="55"/>
  <c r="DR124" i="55"/>
  <c r="JW124" i="55"/>
  <c r="GI124" i="55"/>
  <c r="DR104" i="55"/>
  <c r="GI104" i="55"/>
  <c r="JW104" i="55"/>
  <c r="DL54" i="55"/>
  <c r="JQ54" i="55"/>
  <c r="GC54" i="55"/>
  <c r="DH126" i="55"/>
  <c r="FY126" i="55"/>
  <c r="JM126" i="55"/>
  <c r="DP72" i="55"/>
  <c r="JU72" i="55"/>
  <c r="GG72" i="55"/>
  <c r="DK63" i="55"/>
  <c r="GB63" i="55"/>
  <c r="JP63" i="55"/>
  <c r="DK55" i="55"/>
  <c r="DK51" i="55"/>
  <c r="DW51" i="55" s="1"/>
  <c r="DQ77" i="55"/>
  <c r="DQ111" i="55"/>
  <c r="JV111" i="55"/>
  <c r="GH111" i="55"/>
  <c r="DI41" i="55"/>
  <c r="JN41" i="55"/>
  <c r="FZ41" i="55"/>
  <c r="DH103" i="55"/>
  <c r="FY103" i="55"/>
  <c r="JM103" i="55"/>
  <c r="DQ103" i="55"/>
  <c r="GH103" i="55"/>
  <c r="JV103" i="55"/>
  <c r="DI60" i="55"/>
  <c r="FZ60" i="55"/>
  <c r="JN60" i="55"/>
  <c r="DL8" i="55"/>
  <c r="GC8" i="55"/>
  <c r="JQ8" i="55"/>
  <c r="DI46" i="55"/>
  <c r="DR109" i="55"/>
  <c r="JW109" i="55"/>
  <c r="GI109" i="55"/>
  <c r="DH113" i="55"/>
  <c r="JM113" i="55"/>
  <c r="FY113" i="55"/>
  <c r="H57" i="57"/>
  <c r="DM39" i="55"/>
  <c r="JR39" i="55"/>
  <c r="GD39" i="55"/>
  <c r="DP39" i="55"/>
  <c r="JU39" i="55"/>
  <c r="GG39" i="55"/>
  <c r="DL39" i="55"/>
  <c r="JQ39" i="55"/>
  <c r="GC39" i="55"/>
  <c r="DG81" i="55"/>
  <c r="DK74" i="55"/>
  <c r="DR126" i="55"/>
  <c r="JW126" i="55"/>
  <c r="GI126" i="55"/>
  <c r="DR122" i="55"/>
  <c r="JW122" i="55"/>
  <c r="GI122" i="55"/>
  <c r="DR118" i="55"/>
  <c r="JW118" i="55"/>
  <c r="GI118" i="55"/>
  <c r="DR114" i="55"/>
  <c r="JW114" i="55"/>
  <c r="GI114" i="55"/>
  <c r="DJ108" i="55"/>
  <c r="GA108" i="55"/>
  <c r="JO108" i="55"/>
  <c r="DJ104" i="55"/>
  <c r="GA104" i="55"/>
  <c r="JO104" i="55"/>
  <c r="DJ100" i="55"/>
  <c r="JO100" i="55"/>
  <c r="GA100" i="55"/>
  <c r="DJ96" i="55"/>
  <c r="GA96" i="55"/>
  <c r="JO96" i="55"/>
  <c r="DJ92" i="55"/>
  <c r="JO92" i="55"/>
  <c r="GA92" i="55"/>
  <c r="DN77" i="55"/>
  <c r="DR74" i="55"/>
  <c r="DM125" i="55"/>
  <c r="JR125" i="55"/>
  <c r="GD125" i="55"/>
  <c r="DM117" i="55"/>
  <c r="JR117" i="55"/>
  <c r="GD117" i="55"/>
  <c r="DM109" i="55"/>
  <c r="GD109" i="55"/>
  <c r="JR109" i="55"/>
  <c r="DM101" i="55"/>
  <c r="JR101" i="55"/>
  <c r="GD101" i="55"/>
  <c r="DM93" i="55"/>
  <c r="JR93" i="55"/>
  <c r="GD93" i="55"/>
  <c r="DI80" i="55"/>
  <c r="FZ80" i="55"/>
  <c r="JN80" i="55"/>
  <c r="DH63" i="55"/>
  <c r="FY63" i="55"/>
  <c r="JM63" i="55"/>
  <c r="DP61" i="55"/>
  <c r="JU61" i="55"/>
  <c r="GG61" i="55"/>
  <c r="DH59" i="55"/>
  <c r="DL48" i="55"/>
  <c r="DL44" i="55"/>
  <c r="GC44" i="55"/>
  <c r="JQ44" i="55"/>
  <c r="DH122" i="55"/>
  <c r="FY122" i="55"/>
  <c r="JM122" i="55"/>
  <c r="DH114" i="55"/>
  <c r="FY114" i="55"/>
  <c r="JM114" i="55"/>
  <c r="DH106" i="55"/>
  <c r="JM106" i="55"/>
  <c r="FY106" i="55"/>
  <c r="DH98" i="55"/>
  <c r="FY98" i="55"/>
  <c r="JM98" i="55"/>
  <c r="DP84" i="55"/>
  <c r="DK57" i="55"/>
  <c r="DW57" i="55" s="1"/>
  <c r="EI57" i="55" s="1"/>
  <c r="DK53" i="55"/>
  <c r="DO46" i="55"/>
  <c r="DQ117" i="55"/>
  <c r="JV117" i="55"/>
  <c r="GH117" i="55"/>
  <c r="DQ101" i="55"/>
  <c r="JV101" i="55"/>
  <c r="GH101" i="55"/>
  <c r="DI75" i="55"/>
  <c r="DN68" i="55"/>
  <c r="DJ55" i="55"/>
  <c r="DK40" i="55"/>
  <c r="GB40" i="55"/>
  <c r="JP40" i="55"/>
  <c r="DO13" i="55"/>
  <c r="JT13" i="55"/>
  <c r="GF13" i="55"/>
  <c r="DO9" i="55"/>
  <c r="GF9" i="55"/>
  <c r="JT9" i="55"/>
  <c r="DO5" i="55"/>
  <c r="JT5" i="55"/>
  <c r="GF5" i="55"/>
  <c r="DQ42" i="55"/>
  <c r="JV42" i="55"/>
  <c r="GH42" i="55"/>
  <c r="DM5" i="55"/>
  <c r="JR5" i="55"/>
  <c r="GD5" i="55"/>
  <c r="DM59" i="55"/>
  <c r="DH127" i="55"/>
  <c r="FY127" i="55"/>
  <c r="JM127" i="55"/>
  <c r="DH111" i="55"/>
  <c r="JM111" i="55"/>
  <c r="FY111" i="55"/>
  <c r="DH95" i="55"/>
  <c r="JM95" i="55"/>
  <c r="FY95" i="55"/>
  <c r="DP73" i="55"/>
  <c r="DM70" i="55"/>
  <c r="JR70" i="55"/>
  <c r="GD70" i="55"/>
  <c r="DQ51" i="55"/>
  <c r="DM46" i="55"/>
  <c r="DY46" i="55" s="1"/>
  <c r="EK46" i="55" s="1"/>
  <c r="DR43" i="55"/>
  <c r="JW43" i="55"/>
  <c r="GI43" i="55"/>
  <c r="DR39" i="55"/>
  <c r="JW39" i="55"/>
  <c r="GI39" i="55"/>
  <c r="DN10" i="55"/>
  <c r="GE10" i="55"/>
  <c r="JS10" i="55"/>
  <c r="DR7" i="55"/>
  <c r="JW7" i="55"/>
  <c r="GI7" i="55"/>
  <c r="DR56" i="55"/>
  <c r="GI56" i="55"/>
  <c r="JW56" i="55"/>
  <c r="DQ119" i="55"/>
  <c r="JV119" i="55"/>
  <c r="GH119" i="55"/>
  <c r="DQ40" i="55"/>
  <c r="GH40" i="55"/>
  <c r="JV40" i="55"/>
  <c r="DH101" i="55"/>
  <c r="FY101" i="55"/>
  <c r="JM101" i="55"/>
  <c r="DI72" i="55"/>
  <c r="FZ72" i="55"/>
  <c r="JN72" i="55"/>
  <c r="DH36" i="55"/>
  <c r="JM36" i="55"/>
  <c r="FY36" i="55"/>
  <c r="DL9" i="55"/>
  <c r="GC9" i="55"/>
  <c r="JQ9" i="55"/>
  <c r="DV4" i="60"/>
  <c r="DV4" i="61"/>
  <c r="DV4" i="59"/>
  <c r="DQ45" i="55"/>
  <c r="GH45" i="55"/>
  <c r="JV45" i="55"/>
  <c r="DH117" i="55"/>
  <c r="FY117" i="55"/>
  <c r="JM117" i="55"/>
  <c r="DN63" i="55"/>
  <c r="JS63" i="55"/>
  <c r="GE63" i="55"/>
  <c r="DO84" i="55"/>
  <c r="DO80" i="55"/>
  <c r="GF80" i="55"/>
  <c r="JT80" i="55"/>
  <c r="DG74" i="55"/>
  <c r="DJ125" i="55"/>
  <c r="JO125" i="55"/>
  <c r="GA125" i="55"/>
  <c r="DJ121" i="55"/>
  <c r="JO121" i="55"/>
  <c r="GA121" i="55"/>
  <c r="DJ117" i="55"/>
  <c r="JO117" i="55"/>
  <c r="GA117" i="55"/>
  <c r="DJ113" i="55"/>
  <c r="JO113" i="55"/>
  <c r="GA113" i="55"/>
  <c r="DJ109" i="55"/>
  <c r="JO109" i="55"/>
  <c r="GA109" i="55"/>
  <c r="DJ105" i="55"/>
  <c r="GA105" i="55"/>
  <c r="JO105" i="55"/>
  <c r="DJ101" i="55"/>
  <c r="JO101" i="55"/>
  <c r="GA101" i="55"/>
  <c r="DJ97" i="55"/>
  <c r="GA97" i="55"/>
  <c r="JO97" i="55"/>
  <c r="DJ93" i="55"/>
  <c r="GA93" i="55"/>
  <c r="JO93" i="55"/>
  <c r="DN86" i="55"/>
  <c r="GE86" i="55"/>
  <c r="JS86" i="55"/>
  <c r="DN82" i="55"/>
  <c r="GE82" i="55"/>
  <c r="JS82" i="55"/>
  <c r="DR79" i="55"/>
  <c r="DJ73" i="55"/>
  <c r="DI122" i="55"/>
  <c r="JN122" i="55"/>
  <c r="FZ122" i="55"/>
  <c r="DI114" i="55"/>
  <c r="FZ114" i="55"/>
  <c r="JN114" i="55"/>
  <c r="DI106" i="55"/>
  <c r="JN106" i="55"/>
  <c r="FZ106" i="55"/>
  <c r="DI98" i="55"/>
  <c r="FZ98" i="55"/>
  <c r="JN98" i="55"/>
  <c r="DQ76" i="55"/>
  <c r="DL53" i="55"/>
  <c r="DX53" i="55" s="1"/>
  <c r="DL45" i="55"/>
  <c r="JQ45" i="55"/>
  <c r="GC45" i="55"/>
  <c r="DP102" i="55"/>
  <c r="GG102" i="55"/>
  <c r="JU102" i="55"/>
  <c r="DP94" i="55"/>
  <c r="JU94" i="55"/>
  <c r="GG94" i="55"/>
  <c r="DH76" i="55"/>
  <c r="DL73" i="55"/>
  <c r="DO59" i="55"/>
  <c r="DG53" i="55"/>
  <c r="DK50" i="55"/>
  <c r="GB50" i="55"/>
  <c r="JP50" i="55"/>
  <c r="DK46" i="55"/>
  <c r="DM116" i="55"/>
  <c r="JR116" i="55"/>
  <c r="GD116" i="55"/>
  <c r="DM100" i="55"/>
  <c r="GD100" i="55"/>
  <c r="JR100" i="55"/>
  <c r="DN62" i="55"/>
  <c r="GE62" i="55"/>
  <c r="JS62" i="55"/>
  <c r="DN54" i="55"/>
  <c r="JS54" i="55"/>
  <c r="GE54" i="55"/>
  <c r="DJ49" i="55"/>
  <c r="DG44" i="55"/>
  <c r="FX44" i="55"/>
  <c r="JL44" i="55"/>
  <c r="DG40" i="55"/>
  <c r="JL40" i="55"/>
  <c r="FX40" i="55"/>
  <c r="DJ54" i="55"/>
  <c r="JO54" i="55"/>
  <c r="GA54" i="55"/>
  <c r="DI22" i="55"/>
  <c r="JN22" i="55"/>
  <c r="FZ22" i="55"/>
  <c r="DI50" i="55"/>
  <c r="FZ50" i="55"/>
  <c r="JN50" i="55"/>
  <c r="DP125" i="55"/>
  <c r="JU125" i="55"/>
  <c r="GG125" i="55"/>
  <c r="DP109" i="55"/>
  <c r="GG109" i="55"/>
  <c r="JU109" i="55"/>
  <c r="DP93" i="55"/>
  <c r="GG93" i="55"/>
  <c r="JU93" i="55"/>
  <c r="DQ53" i="55"/>
  <c r="DN43" i="55"/>
  <c r="GE43" i="55"/>
  <c r="JS43" i="55"/>
  <c r="DN39" i="55"/>
  <c r="JS39" i="55"/>
  <c r="GE39" i="55"/>
  <c r="DJ22" i="55"/>
  <c r="GA22" i="55"/>
  <c r="JO22" i="55"/>
  <c r="DN69" i="55"/>
  <c r="GE69" i="55"/>
  <c r="JS69" i="55"/>
  <c r="JB129" i="55"/>
  <c r="DP99" i="55"/>
  <c r="GG99" i="55"/>
  <c r="JU99" i="55"/>
  <c r="DI62" i="55"/>
  <c r="FZ62" i="55"/>
  <c r="JN62" i="55"/>
  <c r="DH13" i="55"/>
  <c r="JM13" i="55"/>
  <c r="FY13" i="55"/>
  <c r="R11" i="57"/>
  <c r="DR13" i="61"/>
  <c r="DR13" i="59"/>
  <c r="DR13" i="60"/>
  <c r="Q2" i="61"/>
  <c r="R2" i="60"/>
  <c r="K58" i="57"/>
  <c r="AJ7" i="79"/>
  <c r="AU6" i="79"/>
  <c r="C6" i="79"/>
  <c r="Y7" i="79" l="1"/>
  <c r="K64" i="57"/>
  <c r="K57" i="57" s="1"/>
  <c r="DU62" i="55"/>
  <c r="GL62" i="55"/>
  <c r="JZ62" i="55"/>
  <c r="DZ43" i="55"/>
  <c r="KE43" i="55"/>
  <c r="GQ43" i="55"/>
  <c r="EB109" i="55"/>
  <c r="KG109" i="55"/>
  <c r="GS109" i="55"/>
  <c r="DV54" i="55"/>
  <c r="KA54" i="55"/>
  <c r="GM54" i="55"/>
  <c r="DW46" i="55"/>
  <c r="EC101" i="55"/>
  <c r="KH101" i="55"/>
  <c r="GT101" i="55"/>
  <c r="DY39" i="55"/>
  <c r="GP39" i="55"/>
  <c r="KD39" i="55"/>
  <c r="ED109" i="55"/>
  <c r="KI109" i="55"/>
  <c r="GU109" i="55"/>
  <c r="DY84" i="55"/>
  <c r="ED4" i="55"/>
  <c r="GU4" i="55"/>
  <c r="KI4" i="55"/>
  <c r="DY96" i="55"/>
  <c r="KD96" i="55"/>
  <c r="GP96" i="55"/>
  <c r="DX68" i="55"/>
  <c r="DZ73" i="55"/>
  <c r="ED106" i="55"/>
  <c r="KI106" i="55"/>
  <c r="GU106" i="55"/>
  <c r="DS84" i="55"/>
  <c r="DS62" i="55"/>
  <c r="GJ62" i="55"/>
  <c r="JX62" i="55"/>
  <c r="DX83" i="55"/>
  <c r="KC83" i="55"/>
  <c r="GO83" i="55"/>
  <c r="DU84" i="55"/>
  <c r="DV102" i="55"/>
  <c r="KA102" i="55"/>
  <c r="GM102" i="55"/>
  <c r="DU121" i="55"/>
  <c r="JZ121" i="55"/>
  <c r="GL121" i="55"/>
  <c r="EA45" i="55"/>
  <c r="KF45" i="55"/>
  <c r="GR45" i="55"/>
  <c r="ED113" i="55"/>
  <c r="GU113" i="55"/>
  <c r="KI113" i="55"/>
  <c r="EA98" i="55"/>
  <c r="KF98" i="55"/>
  <c r="GR98" i="55"/>
  <c r="DT119" i="55"/>
  <c r="GK119" i="55"/>
  <c r="JY119" i="55"/>
  <c r="DV86" i="55"/>
  <c r="KA86" i="55"/>
  <c r="GM86" i="55"/>
  <c r="ED116" i="55"/>
  <c r="GU116" i="55"/>
  <c r="KI116" i="55"/>
  <c r="DW100" i="55"/>
  <c r="KB100" i="55"/>
  <c r="GN100" i="55"/>
  <c r="DW116" i="55"/>
  <c r="GN116" i="55"/>
  <c r="KB116" i="55"/>
  <c r="ED46" i="55"/>
  <c r="DZ61" i="55"/>
  <c r="KE61" i="55"/>
  <c r="GQ61" i="55"/>
  <c r="EG57" i="55"/>
  <c r="EA8" i="55"/>
  <c r="KF8" i="55"/>
  <c r="GR8" i="55"/>
  <c r="DV61" i="55"/>
  <c r="GM61" i="55"/>
  <c r="KA61" i="55"/>
  <c r="DY92" i="55"/>
  <c r="GP92" i="55"/>
  <c r="KD92" i="55"/>
  <c r="DX40" i="55"/>
  <c r="GO40" i="55"/>
  <c r="KC40" i="55"/>
  <c r="DZ48" i="55"/>
  <c r="EA52" i="55"/>
  <c r="KF52" i="55"/>
  <c r="GR52" i="55"/>
  <c r="EB104" i="55"/>
  <c r="KG104" i="55"/>
  <c r="GS104" i="55"/>
  <c r="EB47" i="55"/>
  <c r="GS47" i="55"/>
  <c r="KG47" i="55"/>
  <c r="DT61" i="55"/>
  <c r="JY61" i="55"/>
  <c r="GK61" i="55"/>
  <c r="DU116" i="55"/>
  <c r="JZ116" i="55"/>
  <c r="GL116" i="55"/>
  <c r="ED80" i="55"/>
  <c r="GU80" i="55"/>
  <c r="KI80" i="55"/>
  <c r="DS75" i="55"/>
  <c r="DY105" i="55"/>
  <c r="GP105" i="55"/>
  <c r="KD105" i="55"/>
  <c r="ED120" i="55"/>
  <c r="KI120" i="55"/>
  <c r="GU120" i="55"/>
  <c r="EB94" i="55"/>
  <c r="KG94" i="55"/>
  <c r="GS94" i="55"/>
  <c r="EJ53" i="55"/>
  <c r="DU106" i="55"/>
  <c r="JZ106" i="55"/>
  <c r="GL106" i="55"/>
  <c r="DV73" i="55"/>
  <c r="DZ86" i="55"/>
  <c r="GQ86" i="55"/>
  <c r="KE86" i="55"/>
  <c r="DV105" i="55"/>
  <c r="GM105" i="55"/>
  <c r="KA105" i="55"/>
  <c r="DV121" i="55"/>
  <c r="KA121" i="55"/>
  <c r="GM121" i="55"/>
  <c r="EA80" i="55"/>
  <c r="GR80" i="55"/>
  <c r="KF80" i="55"/>
  <c r="DT117" i="55"/>
  <c r="JY117" i="55"/>
  <c r="GK117" i="55"/>
  <c r="DU60" i="55"/>
  <c r="GL60" i="55"/>
  <c r="JZ60" i="55"/>
  <c r="EC111" i="55"/>
  <c r="KH111" i="55"/>
  <c r="GT111" i="55"/>
  <c r="EI51" i="55"/>
  <c r="EB72" i="55"/>
  <c r="KG72" i="55"/>
  <c r="GS72" i="55"/>
  <c r="ED124" i="55"/>
  <c r="GU124" i="55"/>
  <c r="KI124" i="55"/>
  <c r="EA42" i="55"/>
  <c r="KF42" i="55"/>
  <c r="GR42" i="55"/>
  <c r="ED59" i="55"/>
  <c r="EA96" i="55"/>
  <c r="KF96" i="55"/>
  <c r="GR96" i="55"/>
  <c r="EA104" i="55"/>
  <c r="KF104" i="55"/>
  <c r="GR104" i="55"/>
  <c r="DS39" i="55"/>
  <c r="GJ39" i="55"/>
  <c r="JX39" i="55"/>
  <c r="DS68" i="55"/>
  <c r="EB76" i="55"/>
  <c r="DX111" i="55"/>
  <c r="KC111" i="55"/>
  <c r="GO111" i="55"/>
  <c r="DT55" i="55"/>
  <c r="EC106" i="55"/>
  <c r="GT106" i="55"/>
  <c r="KH106" i="55"/>
  <c r="DX99" i="55"/>
  <c r="KC99" i="55"/>
  <c r="GO99" i="55"/>
  <c r="DX70" i="55"/>
  <c r="KC70" i="55"/>
  <c r="GO70" i="55"/>
  <c r="EC102" i="55"/>
  <c r="GT102" i="55"/>
  <c r="KH102" i="55"/>
  <c r="DZ103" i="55"/>
  <c r="GQ103" i="55"/>
  <c r="KE103" i="55"/>
  <c r="DW76" i="55"/>
  <c r="EA6" i="55"/>
  <c r="GR6" i="55"/>
  <c r="KF6" i="55"/>
  <c r="DZ70" i="55"/>
  <c r="GQ70" i="55"/>
  <c r="KE70" i="55"/>
  <c r="EC121" i="55"/>
  <c r="KH121" i="55"/>
  <c r="GT121" i="55"/>
  <c r="EI75" i="55"/>
  <c r="DY6" i="55"/>
  <c r="KD6" i="55"/>
  <c r="GP6" i="55"/>
  <c r="EC36" i="55"/>
  <c r="GT36" i="55"/>
  <c r="KH36" i="55"/>
  <c r="DV45" i="55"/>
  <c r="KA45" i="55"/>
  <c r="GM45" i="55"/>
  <c r="DX59" i="55"/>
  <c r="DV119" i="55"/>
  <c r="GM119" i="55"/>
  <c r="KA119" i="55"/>
  <c r="EA74" i="55"/>
  <c r="EA122" i="55"/>
  <c r="GR122" i="55"/>
  <c r="KF122" i="55"/>
  <c r="DU117" i="55"/>
  <c r="JZ117" i="55"/>
  <c r="GL117" i="55"/>
  <c r="EB40" i="55"/>
  <c r="GS40" i="55"/>
  <c r="KG40" i="55"/>
  <c r="DZ47" i="55"/>
  <c r="KE47" i="55"/>
  <c r="GQ47" i="55"/>
  <c r="DT121" i="55"/>
  <c r="JY121" i="55"/>
  <c r="GK121" i="55"/>
  <c r="DV5" i="55"/>
  <c r="KA5" i="55"/>
  <c r="GM5" i="55"/>
  <c r="EA41" i="55"/>
  <c r="KF41" i="55"/>
  <c r="GR41" i="55"/>
  <c r="DZ60" i="55"/>
  <c r="GQ60" i="55"/>
  <c r="KE60" i="55"/>
  <c r="DS52" i="55"/>
  <c r="JX52" i="55"/>
  <c r="GJ52" i="55"/>
  <c r="DT74" i="55"/>
  <c r="EB116" i="55"/>
  <c r="KG116" i="55"/>
  <c r="GS116" i="55"/>
  <c r="DX56" i="55"/>
  <c r="GO56" i="55"/>
  <c r="KC56" i="55"/>
  <c r="EC82" i="55"/>
  <c r="KH82" i="55"/>
  <c r="GT82" i="55"/>
  <c r="DV84" i="55"/>
  <c r="DZ101" i="55"/>
  <c r="KE101" i="55"/>
  <c r="GQ101" i="55"/>
  <c r="EA99" i="55"/>
  <c r="KF99" i="55"/>
  <c r="GR99" i="55"/>
  <c r="EA107" i="55"/>
  <c r="GR107" i="55"/>
  <c r="KF107" i="55"/>
  <c r="EA123" i="55"/>
  <c r="GR123" i="55"/>
  <c r="KF123" i="55"/>
  <c r="DU36" i="55"/>
  <c r="JZ36" i="55"/>
  <c r="GL36" i="55"/>
  <c r="DX80" i="55"/>
  <c r="KC80" i="55"/>
  <c r="GO80" i="55"/>
  <c r="DY53" i="55"/>
  <c r="ED50" i="55"/>
  <c r="GU50" i="55"/>
  <c r="KI50" i="55"/>
  <c r="EB106" i="55"/>
  <c r="GS106" i="55"/>
  <c r="KG106" i="55"/>
  <c r="EB44" i="55"/>
  <c r="GS44" i="55"/>
  <c r="KG44" i="55"/>
  <c r="EB48" i="55"/>
  <c r="DY83" i="55"/>
  <c r="GP83" i="55"/>
  <c r="KD83" i="55"/>
  <c r="EC120" i="55"/>
  <c r="KH120" i="55"/>
  <c r="GT120" i="55"/>
  <c r="DV83" i="55"/>
  <c r="GM83" i="55"/>
  <c r="KA83" i="55"/>
  <c r="DS76" i="55"/>
  <c r="DS99" i="55"/>
  <c r="GJ99" i="55"/>
  <c r="JX99" i="55"/>
  <c r="DS107" i="55"/>
  <c r="GJ107" i="55"/>
  <c r="JX107" i="55"/>
  <c r="DS115" i="55"/>
  <c r="GJ115" i="55"/>
  <c r="JX115" i="55"/>
  <c r="EC84" i="55"/>
  <c r="DW99" i="55"/>
  <c r="KB99" i="55"/>
  <c r="GN99" i="55"/>
  <c r="EB3" i="55"/>
  <c r="GS3" i="55"/>
  <c r="KG3" i="55"/>
  <c r="ED3" i="55"/>
  <c r="GU3" i="55"/>
  <c r="KI3" i="55"/>
  <c r="DU68" i="55"/>
  <c r="DS3" i="55"/>
  <c r="GJ3" i="55"/>
  <c r="JX3" i="55"/>
  <c r="DU107" i="55"/>
  <c r="GL107" i="55"/>
  <c r="JZ107" i="55"/>
  <c r="EC93" i="55"/>
  <c r="GT93" i="55"/>
  <c r="KH93" i="55"/>
  <c r="ED40" i="55"/>
  <c r="KI40" i="55"/>
  <c r="GU40" i="55"/>
  <c r="DT13" i="55"/>
  <c r="GK13" i="55"/>
  <c r="JY13" i="55"/>
  <c r="DZ39" i="55"/>
  <c r="KE39" i="55"/>
  <c r="GQ39" i="55"/>
  <c r="EB93" i="55"/>
  <c r="KG93" i="55"/>
  <c r="GS93" i="55"/>
  <c r="DU22" i="55"/>
  <c r="GL22" i="55"/>
  <c r="JZ22" i="55"/>
  <c r="DS40" i="55"/>
  <c r="JX40" i="55"/>
  <c r="GJ40" i="55"/>
  <c r="DZ54" i="55"/>
  <c r="KE54" i="55"/>
  <c r="GQ54" i="55"/>
  <c r="DS53" i="55"/>
  <c r="DT76" i="55"/>
  <c r="DU98" i="55"/>
  <c r="JZ98" i="55"/>
  <c r="GL98" i="55"/>
  <c r="DZ82" i="55"/>
  <c r="GQ82" i="55"/>
  <c r="KE82" i="55"/>
  <c r="DV101" i="55"/>
  <c r="KA101" i="55"/>
  <c r="GM101" i="55"/>
  <c r="DV117" i="55"/>
  <c r="KA117" i="55"/>
  <c r="GM117" i="55"/>
  <c r="DS74" i="55"/>
  <c r="DZ63" i="55"/>
  <c r="KE63" i="55"/>
  <c r="GQ63" i="55"/>
  <c r="DX9" i="55"/>
  <c r="KC9" i="55"/>
  <c r="GO9" i="55"/>
  <c r="EC40" i="55"/>
  <c r="GT40" i="55"/>
  <c r="KH40" i="55"/>
  <c r="DZ10" i="55"/>
  <c r="GQ10" i="55"/>
  <c r="KE10" i="55"/>
  <c r="EW46" i="55"/>
  <c r="DT127" i="55"/>
  <c r="GK127" i="55"/>
  <c r="JY127" i="55"/>
  <c r="EC42" i="55"/>
  <c r="GT42" i="55"/>
  <c r="KH42" i="55"/>
  <c r="DV55" i="55"/>
  <c r="DU75" i="55"/>
  <c r="EU57" i="55"/>
  <c r="DT106" i="55"/>
  <c r="JY106" i="55"/>
  <c r="GK106" i="55"/>
  <c r="EB61" i="55"/>
  <c r="GS61" i="55"/>
  <c r="KG61" i="55"/>
  <c r="DY101" i="55"/>
  <c r="GP101" i="55"/>
  <c r="KD101" i="55"/>
  <c r="DV92" i="55"/>
  <c r="KA92" i="55"/>
  <c r="GM92" i="55"/>
  <c r="DV108" i="55"/>
  <c r="GM108" i="55"/>
  <c r="KA108" i="55"/>
  <c r="ED126" i="55"/>
  <c r="GU126" i="55"/>
  <c r="KI126" i="55"/>
  <c r="EB39" i="55"/>
  <c r="GS39" i="55"/>
  <c r="KG39" i="55"/>
  <c r="DT113" i="55"/>
  <c r="JY113" i="55"/>
  <c r="GK113" i="55"/>
  <c r="DX8" i="55"/>
  <c r="KC8" i="55"/>
  <c r="GO8" i="55"/>
  <c r="DU41" i="55"/>
  <c r="JZ41" i="55"/>
  <c r="GL41" i="55"/>
  <c r="DW63" i="55"/>
  <c r="KB63" i="55"/>
  <c r="GN63" i="55"/>
  <c r="ED104" i="55"/>
  <c r="GU104" i="55"/>
  <c r="KI104" i="55"/>
  <c r="DW96" i="55"/>
  <c r="KB96" i="55"/>
  <c r="GN96" i="55"/>
  <c r="EC60" i="55"/>
  <c r="KH60" i="55"/>
  <c r="GT60" i="55"/>
  <c r="DX104" i="55"/>
  <c r="KC104" i="55"/>
  <c r="GO104" i="55"/>
  <c r="DW13" i="55"/>
  <c r="KB13" i="55"/>
  <c r="GN13" i="55"/>
  <c r="DS49" i="55"/>
  <c r="EE49" i="55" s="1"/>
  <c r="DT116" i="55"/>
  <c r="GK116" i="55"/>
  <c r="JY116" i="55"/>
  <c r="DT52" i="55"/>
  <c r="JY52" i="55"/>
  <c r="GK52" i="55"/>
  <c r="DT72" i="55"/>
  <c r="GK72" i="55"/>
  <c r="JY72" i="55"/>
  <c r="DY111" i="55"/>
  <c r="GP111" i="55"/>
  <c r="KD111" i="55"/>
  <c r="ED75" i="55"/>
  <c r="ED99" i="55"/>
  <c r="KI99" i="55"/>
  <c r="GU99" i="55"/>
  <c r="ED115" i="55"/>
  <c r="KI115" i="55"/>
  <c r="GU115" i="55"/>
  <c r="EA72" i="55"/>
  <c r="GR72" i="55"/>
  <c r="KF72" i="55"/>
  <c r="DS94" i="55"/>
  <c r="GJ94" i="55"/>
  <c r="JX94" i="55"/>
  <c r="DS102" i="55"/>
  <c r="JX102" i="55"/>
  <c r="GJ102" i="55"/>
  <c r="EA112" i="55"/>
  <c r="GR112" i="55"/>
  <c r="KF112" i="55"/>
  <c r="EA120" i="55"/>
  <c r="GR120" i="55"/>
  <c r="KF120" i="55"/>
  <c r="EA128" i="55"/>
  <c r="KF128" i="55"/>
  <c r="GR128" i="55"/>
  <c r="DU81" i="55"/>
  <c r="DX3" i="55"/>
  <c r="KC3" i="55"/>
  <c r="GO3" i="55"/>
  <c r="DT41" i="55"/>
  <c r="GK41" i="55"/>
  <c r="JY41" i="55"/>
  <c r="DU4" i="55"/>
  <c r="JZ4" i="55"/>
  <c r="GL4" i="55"/>
  <c r="DU113" i="55"/>
  <c r="GL113" i="55"/>
  <c r="JZ113" i="55"/>
  <c r="DY62" i="55"/>
  <c r="GP62" i="55"/>
  <c r="KD62" i="55"/>
  <c r="DX84" i="55"/>
  <c r="EC22" i="55"/>
  <c r="GT22" i="55"/>
  <c r="KH22" i="55"/>
  <c r="DW36" i="55"/>
  <c r="KB36" i="55"/>
  <c r="GN36" i="55"/>
  <c r="DZ52" i="55"/>
  <c r="KE52" i="55"/>
  <c r="GQ52" i="55"/>
  <c r="DW45" i="55"/>
  <c r="KB45" i="55"/>
  <c r="GN45" i="55"/>
  <c r="DX103" i="55"/>
  <c r="GO103" i="55"/>
  <c r="KC103" i="55"/>
  <c r="EC98" i="55"/>
  <c r="GT98" i="55"/>
  <c r="KH98" i="55"/>
  <c r="ED102" i="55"/>
  <c r="KI102" i="55"/>
  <c r="GU102" i="55"/>
  <c r="DZ125" i="55"/>
  <c r="KE125" i="55"/>
  <c r="GQ125" i="55"/>
  <c r="DT40" i="55"/>
  <c r="JY40" i="55"/>
  <c r="GK40" i="55"/>
  <c r="EB36" i="55"/>
  <c r="GS36" i="55"/>
  <c r="KG36" i="55"/>
  <c r="DX74" i="55"/>
  <c r="EC115" i="55"/>
  <c r="GT115" i="55"/>
  <c r="KH115" i="55"/>
  <c r="EB107" i="55"/>
  <c r="GS107" i="55"/>
  <c r="KG107" i="55"/>
  <c r="ED42" i="55"/>
  <c r="GU42" i="55"/>
  <c r="KI42" i="55"/>
  <c r="DY61" i="55"/>
  <c r="GP61" i="55"/>
  <c r="KD61" i="55"/>
  <c r="DZ57" i="55"/>
  <c r="ED47" i="55"/>
  <c r="KI47" i="55"/>
  <c r="GU47" i="55"/>
  <c r="EC113" i="55"/>
  <c r="KH113" i="55"/>
  <c r="GT113" i="55"/>
  <c r="DS63" i="55"/>
  <c r="GJ63" i="55"/>
  <c r="JX63" i="55"/>
  <c r="DX101" i="55"/>
  <c r="GO101" i="55"/>
  <c r="KC101" i="55"/>
  <c r="DT54" i="55"/>
  <c r="JY54" i="55"/>
  <c r="GK54" i="55"/>
  <c r="DT62" i="55"/>
  <c r="GK62" i="55"/>
  <c r="JY62" i="55"/>
  <c r="DU86" i="55"/>
  <c r="GL86" i="55"/>
  <c r="JZ86" i="55"/>
  <c r="DY123" i="55"/>
  <c r="GP123" i="55"/>
  <c r="KD123" i="55"/>
  <c r="DZ92" i="55"/>
  <c r="GQ92" i="55"/>
  <c r="KE92" i="55"/>
  <c r="DZ108" i="55"/>
  <c r="GQ108" i="55"/>
  <c r="KE108" i="55"/>
  <c r="DZ124" i="55"/>
  <c r="GQ124" i="55"/>
  <c r="KE124" i="55"/>
  <c r="DZ55" i="55"/>
  <c r="DX43" i="55"/>
  <c r="KC43" i="55"/>
  <c r="GO43" i="55"/>
  <c r="DY122" i="55"/>
  <c r="KD122" i="55"/>
  <c r="GP122" i="55"/>
  <c r="DY9" i="55"/>
  <c r="GP9" i="55"/>
  <c r="KD9" i="55"/>
  <c r="DU105" i="55"/>
  <c r="JZ105" i="55"/>
  <c r="GL105" i="55"/>
  <c r="DY50" i="55"/>
  <c r="KD50" i="55"/>
  <c r="GP50" i="55"/>
  <c r="DX76" i="55"/>
  <c r="DU48" i="55"/>
  <c r="DU7" i="55"/>
  <c r="JZ7" i="55"/>
  <c r="GL7" i="55"/>
  <c r="EA43" i="55"/>
  <c r="KF43" i="55"/>
  <c r="GR43" i="55"/>
  <c r="DW47" i="55"/>
  <c r="KB47" i="55"/>
  <c r="GN47" i="55"/>
  <c r="EA60" i="55"/>
  <c r="GR60" i="55"/>
  <c r="KF60" i="55"/>
  <c r="DT86" i="55"/>
  <c r="GK86" i="55"/>
  <c r="JY86" i="55"/>
  <c r="DX123" i="55"/>
  <c r="KC123" i="55"/>
  <c r="GO123" i="55"/>
  <c r="DX50" i="55"/>
  <c r="KC50" i="55"/>
  <c r="GO50" i="55"/>
  <c r="DT69" i="55"/>
  <c r="JY69" i="55"/>
  <c r="GK69" i="55"/>
  <c r="EC94" i="55"/>
  <c r="GT94" i="55"/>
  <c r="KH94" i="55"/>
  <c r="DZ99" i="55"/>
  <c r="GQ99" i="55"/>
  <c r="KE99" i="55"/>
  <c r="DZ115" i="55"/>
  <c r="KE115" i="55"/>
  <c r="GQ115" i="55"/>
  <c r="DY102" i="55"/>
  <c r="GP102" i="55"/>
  <c r="KD102" i="55"/>
  <c r="DV57" i="55"/>
  <c r="EC105" i="55"/>
  <c r="KH105" i="55"/>
  <c r="GT105" i="55"/>
  <c r="DS57" i="55"/>
  <c r="EE57" i="55" s="1"/>
  <c r="DX49" i="55"/>
  <c r="DW107" i="55"/>
  <c r="GN107" i="55"/>
  <c r="KB107" i="55"/>
  <c r="DW123" i="55"/>
  <c r="GN123" i="55"/>
  <c r="KB123" i="55"/>
  <c r="DU109" i="55"/>
  <c r="JZ109" i="55"/>
  <c r="GL109" i="55"/>
  <c r="EC56" i="55"/>
  <c r="GT56" i="55"/>
  <c r="KH56" i="55"/>
  <c r="EC8" i="55"/>
  <c r="GT8" i="55"/>
  <c r="KH8" i="55"/>
  <c r="DY106" i="55"/>
  <c r="GP106" i="55"/>
  <c r="KD106" i="55"/>
  <c r="DV71" i="55"/>
  <c r="KA71" i="55"/>
  <c r="GM71" i="55"/>
  <c r="EA58" i="55"/>
  <c r="GR58" i="55"/>
  <c r="KF58" i="55"/>
  <c r="DX79" i="55"/>
  <c r="DU120" i="55"/>
  <c r="JZ120" i="55"/>
  <c r="GL120" i="55"/>
  <c r="DV120" i="55"/>
  <c r="GM120" i="55"/>
  <c r="KA120" i="55"/>
  <c r="DW98" i="55"/>
  <c r="GN98" i="55"/>
  <c r="KB98" i="55"/>
  <c r="DW126" i="55"/>
  <c r="GN126" i="55"/>
  <c r="KB126" i="55"/>
  <c r="DX5" i="55"/>
  <c r="KC5" i="55"/>
  <c r="GO5" i="55"/>
  <c r="DV50" i="55"/>
  <c r="GM50" i="55"/>
  <c r="KA50" i="55"/>
  <c r="ED10" i="55"/>
  <c r="KI10" i="55"/>
  <c r="GU10" i="55"/>
  <c r="EB83" i="55"/>
  <c r="KG83" i="55"/>
  <c r="GS83" i="55"/>
  <c r="DW60" i="55"/>
  <c r="GN60" i="55"/>
  <c r="KB60" i="55"/>
  <c r="ED81" i="55"/>
  <c r="DV115" i="55"/>
  <c r="GM115" i="55"/>
  <c r="KA115" i="55"/>
  <c r="DS116" i="55"/>
  <c r="GJ116" i="55"/>
  <c r="JX116" i="55"/>
  <c r="EK51" i="55"/>
  <c r="DU43" i="55"/>
  <c r="GL43" i="55"/>
  <c r="JZ43" i="55"/>
  <c r="DV46" i="55"/>
  <c r="DZ40" i="55"/>
  <c r="GQ40" i="55"/>
  <c r="KE40" i="55"/>
  <c r="DX102" i="55"/>
  <c r="KC102" i="55"/>
  <c r="GO102" i="55"/>
  <c r="DY86" i="55"/>
  <c r="KD86" i="55"/>
  <c r="GP86" i="55"/>
  <c r="ED45" i="55"/>
  <c r="KI45" i="55"/>
  <c r="GU45" i="55"/>
  <c r="DS70" i="55"/>
  <c r="JX70" i="55"/>
  <c r="GJ70" i="55"/>
  <c r="DU108" i="55"/>
  <c r="JZ108" i="55"/>
  <c r="GL108" i="55"/>
  <c r="DV122" i="55"/>
  <c r="KA122" i="55"/>
  <c r="GM122" i="55"/>
  <c r="EC41" i="55"/>
  <c r="GT41" i="55"/>
  <c r="KH41" i="55"/>
  <c r="DZ5" i="55"/>
  <c r="GQ5" i="55"/>
  <c r="KE5" i="55"/>
  <c r="EC57" i="55"/>
  <c r="DU119" i="55"/>
  <c r="JZ119" i="55"/>
  <c r="GL119" i="55"/>
  <c r="EB82" i="55"/>
  <c r="GS82" i="55"/>
  <c r="KG82" i="55"/>
  <c r="DU126" i="55"/>
  <c r="GL126" i="55"/>
  <c r="JZ126" i="55"/>
  <c r="ED105" i="55"/>
  <c r="GU105" i="55"/>
  <c r="KI105" i="55"/>
  <c r="DW77" i="55"/>
  <c r="DS96" i="55"/>
  <c r="GJ96" i="55"/>
  <c r="JX96" i="55"/>
  <c r="EA106" i="55"/>
  <c r="GR106" i="55"/>
  <c r="KF106" i="55"/>
  <c r="DU10" i="55"/>
  <c r="GL10" i="55"/>
  <c r="JZ10" i="55"/>
  <c r="ED5" i="55"/>
  <c r="GU5" i="55"/>
  <c r="KI5" i="55"/>
  <c r="EC71" i="55"/>
  <c r="KH71" i="55"/>
  <c r="GT71" i="55"/>
  <c r="DT118" i="55"/>
  <c r="JY118" i="55"/>
  <c r="GK118" i="55"/>
  <c r="DY81" i="55"/>
  <c r="ED108" i="55"/>
  <c r="KI108" i="55"/>
  <c r="GU108" i="55"/>
  <c r="DW92" i="55"/>
  <c r="KB92" i="55"/>
  <c r="GN92" i="55"/>
  <c r="DW112" i="55"/>
  <c r="GN112" i="55"/>
  <c r="KB112" i="55"/>
  <c r="DX7" i="55"/>
  <c r="KC7" i="55"/>
  <c r="GO7" i="55"/>
  <c r="EC95" i="55"/>
  <c r="GT95" i="55"/>
  <c r="KH95" i="55"/>
  <c r="DU51" i="55"/>
  <c r="EK57" i="55"/>
  <c r="DS8" i="55"/>
  <c r="GJ8" i="55"/>
  <c r="JX8" i="55"/>
  <c r="DU95" i="55"/>
  <c r="JZ95" i="55"/>
  <c r="GL95" i="55"/>
  <c r="DW58" i="55"/>
  <c r="GN58" i="55"/>
  <c r="KB58" i="55"/>
  <c r="DT108" i="55"/>
  <c r="JY108" i="55"/>
  <c r="GK108" i="55"/>
  <c r="EB58" i="55"/>
  <c r="KG58" i="55"/>
  <c r="GS58" i="55"/>
  <c r="EB70" i="55"/>
  <c r="KG70" i="55"/>
  <c r="GS70" i="55"/>
  <c r="DY79" i="55"/>
  <c r="EC116" i="55"/>
  <c r="KH116" i="55"/>
  <c r="GT116" i="55"/>
  <c r="DZ102" i="55"/>
  <c r="KE102" i="55"/>
  <c r="GQ102" i="55"/>
  <c r="DZ122" i="55"/>
  <c r="GQ122" i="55"/>
  <c r="KE122" i="55"/>
  <c r="DT81" i="55"/>
  <c r="DX118" i="55"/>
  <c r="GO118" i="55"/>
  <c r="KC118" i="55"/>
  <c r="DY69" i="55"/>
  <c r="KD69" i="55"/>
  <c r="GP69" i="55"/>
  <c r="EC99" i="55"/>
  <c r="KH99" i="55"/>
  <c r="GT99" i="55"/>
  <c r="DU52" i="55"/>
  <c r="JZ52" i="55"/>
  <c r="GL52" i="55"/>
  <c r="DW8" i="55"/>
  <c r="GN8" i="55"/>
  <c r="KB8" i="55"/>
  <c r="EP57" i="55"/>
  <c r="DS48" i="55"/>
  <c r="EE48" i="55" s="1"/>
  <c r="EB108" i="55"/>
  <c r="KG108" i="55"/>
  <c r="GS108" i="55"/>
  <c r="DT51" i="55"/>
  <c r="DX72" i="55"/>
  <c r="KC72" i="55"/>
  <c r="GO72" i="55"/>
  <c r="DZ97" i="55"/>
  <c r="GQ97" i="55"/>
  <c r="KE97" i="55"/>
  <c r="DZ121" i="55"/>
  <c r="KE121" i="55"/>
  <c r="GQ121" i="55"/>
  <c r="EA75" i="55"/>
  <c r="DS97" i="55"/>
  <c r="JX97" i="55"/>
  <c r="GJ97" i="55"/>
  <c r="DS105" i="55"/>
  <c r="GJ105" i="55"/>
  <c r="JX105" i="55"/>
  <c r="DS113" i="55"/>
  <c r="GJ113" i="55"/>
  <c r="JX113" i="55"/>
  <c r="DS121" i="55"/>
  <c r="GJ121" i="55"/>
  <c r="JX121" i="55"/>
  <c r="EC4" i="55"/>
  <c r="KH4" i="55"/>
  <c r="GT4" i="55"/>
  <c r="EB10" i="55"/>
  <c r="KG10" i="55"/>
  <c r="GS10" i="55"/>
  <c r="DY8" i="55"/>
  <c r="GP8" i="55"/>
  <c r="KD8" i="55"/>
  <c r="DT75" i="55"/>
  <c r="DY13" i="55"/>
  <c r="GP13" i="55"/>
  <c r="KD13" i="55"/>
  <c r="EA4" i="55"/>
  <c r="KF4" i="55"/>
  <c r="GR4" i="55"/>
  <c r="DW43" i="55"/>
  <c r="GN43" i="55"/>
  <c r="KB43" i="55"/>
  <c r="EC81" i="55"/>
  <c r="DW52" i="55"/>
  <c r="KB52" i="55"/>
  <c r="GN52" i="55"/>
  <c r="FK57" i="55"/>
  <c r="EB98" i="55"/>
  <c r="KG98" i="55"/>
  <c r="GS98" i="55"/>
  <c r="DX125" i="55"/>
  <c r="GO125" i="55"/>
  <c r="KC125" i="55"/>
  <c r="EK75" i="55"/>
  <c r="EC112" i="55"/>
  <c r="GT112" i="55"/>
  <c r="KH112" i="55"/>
  <c r="EL76" i="55"/>
  <c r="DW105" i="55"/>
  <c r="KB105" i="55"/>
  <c r="GN105" i="55"/>
  <c r="ED54" i="55"/>
  <c r="GU54" i="55"/>
  <c r="KI54" i="55"/>
  <c r="DZ4" i="55"/>
  <c r="GQ4" i="55"/>
  <c r="KE4" i="55"/>
  <c r="DU69" i="55"/>
  <c r="JZ69" i="55"/>
  <c r="GL69" i="55"/>
  <c r="DX108" i="55"/>
  <c r="KC108" i="55"/>
  <c r="GO108" i="55"/>
  <c r="DZ45" i="55"/>
  <c r="GQ45" i="55"/>
  <c r="KE45" i="55"/>
  <c r="DU83" i="55"/>
  <c r="JZ83" i="55"/>
  <c r="GL83" i="55"/>
  <c r="DS46" i="55"/>
  <c r="EE46" i="55" s="1"/>
  <c r="EB96" i="55"/>
  <c r="GS96" i="55"/>
  <c r="KG96" i="55"/>
  <c r="EB128" i="55"/>
  <c r="KG128" i="55"/>
  <c r="GS128" i="55"/>
  <c r="DX58" i="55"/>
  <c r="GO58" i="55"/>
  <c r="KC58" i="55"/>
  <c r="EC86" i="55"/>
  <c r="KH86" i="55"/>
  <c r="GT86" i="55"/>
  <c r="DV74" i="55"/>
  <c r="EA97" i="55"/>
  <c r="GR97" i="55"/>
  <c r="KF97" i="55"/>
  <c r="EA105" i="55"/>
  <c r="KF105" i="55"/>
  <c r="GR105" i="55"/>
  <c r="EA113" i="55"/>
  <c r="KF113" i="55"/>
  <c r="GR113" i="55"/>
  <c r="EA121" i="55"/>
  <c r="KF121" i="55"/>
  <c r="GR121" i="55"/>
  <c r="EB126" i="55"/>
  <c r="KG126" i="55"/>
  <c r="GS126" i="55"/>
  <c r="EB54" i="55"/>
  <c r="KG54" i="55"/>
  <c r="GS54" i="55"/>
  <c r="DW95" i="55"/>
  <c r="KB95" i="55"/>
  <c r="GN95" i="55"/>
  <c r="DV10" i="55"/>
  <c r="GM10" i="55"/>
  <c r="KA10" i="55"/>
  <c r="DU125" i="55"/>
  <c r="JZ125" i="55"/>
  <c r="GL125" i="55"/>
  <c r="EC79" i="55"/>
  <c r="ED49" i="55"/>
  <c r="EB69" i="55"/>
  <c r="GS69" i="55"/>
  <c r="KG69" i="55"/>
  <c r="DV112" i="55"/>
  <c r="GM112" i="55"/>
  <c r="KA112" i="55"/>
  <c r="EC70" i="55"/>
  <c r="GT70" i="55"/>
  <c r="KH70" i="55"/>
  <c r="ED6" i="55"/>
  <c r="GU6" i="55"/>
  <c r="KI6" i="55"/>
  <c r="EC107" i="55"/>
  <c r="KH107" i="55"/>
  <c r="GT107" i="55"/>
  <c r="DW48" i="55"/>
  <c r="EI48" i="55" s="1"/>
  <c r="EC72" i="55"/>
  <c r="KH72" i="55"/>
  <c r="GT72" i="55"/>
  <c r="EA118" i="55"/>
  <c r="GR118" i="55"/>
  <c r="KF118" i="55"/>
  <c r="ED69" i="55"/>
  <c r="KI69" i="55"/>
  <c r="GU69" i="55"/>
  <c r="DX75" i="55"/>
  <c r="DY121" i="55"/>
  <c r="KD121" i="55"/>
  <c r="GP121" i="55"/>
  <c r="DV94" i="55"/>
  <c r="KA94" i="55"/>
  <c r="GM94" i="55"/>
  <c r="DW128" i="55"/>
  <c r="GN128" i="55"/>
  <c r="KB128" i="55"/>
  <c r="DY74" i="55"/>
  <c r="DU70" i="55"/>
  <c r="GL70" i="55"/>
  <c r="JZ70" i="55"/>
  <c r="ED63" i="55"/>
  <c r="GU63" i="55"/>
  <c r="KI63" i="55"/>
  <c r="DT120" i="55"/>
  <c r="JY120" i="55"/>
  <c r="GK120" i="55"/>
  <c r="EB68" i="55"/>
  <c r="ED93" i="55"/>
  <c r="KI93" i="55"/>
  <c r="GU93" i="55"/>
  <c r="EA94" i="55"/>
  <c r="KF94" i="55"/>
  <c r="GR94" i="55"/>
  <c r="EC83" i="55"/>
  <c r="GT83" i="55"/>
  <c r="KH83" i="55"/>
  <c r="DT125" i="55"/>
  <c r="JY125" i="55"/>
  <c r="GK125" i="55"/>
  <c r="EC63" i="55"/>
  <c r="KH63" i="55"/>
  <c r="GT63" i="55"/>
  <c r="DT94" i="55"/>
  <c r="GK94" i="55"/>
  <c r="JY94" i="55"/>
  <c r="DY97" i="55"/>
  <c r="GP97" i="55"/>
  <c r="KD97" i="55"/>
  <c r="ED112" i="55"/>
  <c r="KI112" i="55"/>
  <c r="GU112" i="55"/>
  <c r="DS83" i="55"/>
  <c r="JX83" i="55"/>
  <c r="GJ83" i="55"/>
  <c r="DU3" i="55"/>
  <c r="JZ3" i="55"/>
  <c r="GL3" i="55"/>
  <c r="ED36" i="55"/>
  <c r="KI36" i="55"/>
  <c r="GU36" i="55"/>
  <c r="EC61" i="55"/>
  <c r="KH61" i="55"/>
  <c r="GT61" i="55"/>
  <c r="DT115" i="55"/>
  <c r="GK115" i="55"/>
  <c r="JY115" i="55"/>
  <c r="ED62" i="55"/>
  <c r="GU62" i="55"/>
  <c r="KI62" i="55"/>
  <c r="DS44" i="55"/>
  <c r="JX44" i="55"/>
  <c r="GJ44" i="55"/>
  <c r="DZ62" i="55"/>
  <c r="GQ62" i="55"/>
  <c r="KE62" i="55"/>
  <c r="DT36" i="55"/>
  <c r="JY36" i="55"/>
  <c r="GK36" i="55"/>
  <c r="EC119" i="55"/>
  <c r="GT119" i="55"/>
  <c r="KH119" i="55"/>
  <c r="ED39" i="55"/>
  <c r="KI39" i="55"/>
  <c r="GU39" i="55"/>
  <c r="EB73" i="55"/>
  <c r="EA5" i="55"/>
  <c r="KF5" i="55"/>
  <c r="GR5" i="55"/>
  <c r="DS114" i="55"/>
  <c r="GJ114" i="55"/>
  <c r="JX114" i="55"/>
  <c r="DS122" i="55"/>
  <c r="GJ122" i="55"/>
  <c r="JX122" i="55"/>
  <c r="DX13" i="55"/>
  <c r="GO13" i="55"/>
  <c r="KC13" i="55"/>
  <c r="DW4" i="61"/>
  <c r="DW4" i="60"/>
  <c r="DW4" i="59"/>
  <c r="DZ6" i="55"/>
  <c r="GQ6" i="55"/>
  <c r="KE6" i="55"/>
  <c r="EB105" i="55"/>
  <c r="GS105" i="55"/>
  <c r="KG105" i="55"/>
  <c r="EC39" i="55"/>
  <c r="KH39" i="55"/>
  <c r="GT39" i="55"/>
  <c r="DS77" i="55"/>
  <c r="DT42" i="55"/>
  <c r="GK42" i="55"/>
  <c r="JY42" i="55"/>
  <c r="DT105" i="55"/>
  <c r="JY105" i="55"/>
  <c r="GK105" i="55"/>
  <c r="DU56" i="55"/>
  <c r="JZ56" i="55"/>
  <c r="GL56" i="55"/>
  <c r="DU101" i="55"/>
  <c r="GL101" i="55"/>
  <c r="JZ101" i="55"/>
  <c r="DY68" i="55"/>
  <c r="DX98" i="55"/>
  <c r="KC98" i="55"/>
  <c r="GO98" i="55"/>
  <c r="DY82" i="55"/>
  <c r="GP82" i="55"/>
  <c r="KD82" i="55"/>
  <c r="DS50" i="55"/>
  <c r="GJ50" i="55"/>
  <c r="JX50" i="55"/>
  <c r="DU123" i="55"/>
  <c r="GL123" i="55"/>
  <c r="JZ123" i="55"/>
  <c r="EA62" i="55"/>
  <c r="GR62" i="55"/>
  <c r="KF62" i="55"/>
  <c r="EB45" i="55"/>
  <c r="KG45" i="55"/>
  <c r="GS45" i="55"/>
  <c r="EB53" i="55"/>
  <c r="DU128" i="55"/>
  <c r="GL128" i="55"/>
  <c r="JZ128" i="55"/>
  <c r="DW102" i="55"/>
  <c r="KB102" i="55"/>
  <c r="GN102" i="55"/>
  <c r="EC58" i="55"/>
  <c r="GT58" i="55"/>
  <c r="KH58" i="55"/>
  <c r="DU5" i="55"/>
  <c r="JZ5" i="55"/>
  <c r="GL5" i="55"/>
  <c r="DY52" i="55"/>
  <c r="GP52" i="55"/>
  <c r="KD52" i="55"/>
  <c r="EC43" i="55"/>
  <c r="KH43" i="55"/>
  <c r="GT43" i="55"/>
  <c r="DV40" i="55"/>
  <c r="GM40" i="55"/>
  <c r="KA40" i="55"/>
  <c r="DW7" i="55"/>
  <c r="GN7" i="55"/>
  <c r="KB7" i="55"/>
  <c r="DT96" i="55"/>
  <c r="JY96" i="55"/>
  <c r="GK96" i="55"/>
  <c r="ED9" i="55"/>
  <c r="GU9" i="55"/>
  <c r="KI9" i="55"/>
  <c r="DW79" i="55"/>
  <c r="EA115" i="55"/>
  <c r="KF115" i="55"/>
  <c r="GR115" i="55"/>
  <c r="DT7" i="55"/>
  <c r="JY7" i="55"/>
  <c r="GK7" i="55"/>
  <c r="EB42" i="55"/>
  <c r="GS42" i="55"/>
  <c r="KG42" i="55"/>
  <c r="DU55" i="55"/>
  <c r="DW109" i="55"/>
  <c r="KB109" i="55"/>
  <c r="GN109" i="55"/>
  <c r="EC68" i="55"/>
  <c r="EC75" i="55"/>
  <c r="DZ8" i="55"/>
  <c r="KE8" i="55"/>
  <c r="GQ8" i="55"/>
  <c r="DX124" i="55"/>
  <c r="KC124" i="55"/>
  <c r="GO124" i="55"/>
  <c r="DW6" i="55"/>
  <c r="GN6" i="55"/>
  <c r="KB6" i="55"/>
  <c r="DS123" i="55"/>
  <c r="JX123" i="55"/>
  <c r="GJ123" i="55"/>
  <c r="DT84" i="55"/>
  <c r="DV76" i="55"/>
  <c r="DV116" i="55"/>
  <c r="KA116" i="55"/>
  <c r="GM116" i="55"/>
  <c r="DW78" i="55"/>
  <c r="EB5" i="55"/>
  <c r="GS5" i="55"/>
  <c r="KG5" i="55"/>
  <c r="DU47" i="55"/>
  <c r="GL47" i="55"/>
  <c r="JZ47" i="55"/>
  <c r="DS42" i="55"/>
  <c r="GJ42" i="55"/>
  <c r="JX42" i="55"/>
  <c r="EC80" i="55"/>
  <c r="KH80" i="55"/>
  <c r="GT80" i="55"/>
  <c r="DZ84" i="55"/>
  <c r="DS120" i="55"/>
  <c r="JX120" i="55"/>
  <c r="GJ120" i="55"/>
  <c r="DY55" i="55"/>
  <c r="ED72" i="55"/>
  <c r="KI72" i="55"/>
  <c r="GU72" i="55"/>
  <c r="DV98" i="55"/>
  <c r="GM98" i="55"/>
  <c r="KA98" i="55"/>
  <c r="DI6" i="61"/>
  <c r="DI6" i="60"/>
  <c r="DI6" i="59"/>
  <c r="DT5" i="55"/>
  <c r="JY5" i="55"/>
  <c r="GK5" i="55"/>
  <c r="DZ51" i="55"/>
  <c r="EL51" i="55" s="1"/>
  <c r="DZ9" i="55"/>
  <c r="GQ9" i="55"/>
  <c r="KE9" i="55"/>
  <c r="DV72" i="55"/>
  <c r="KA72" i="55"/>
  <c r="GM72" i="55"/>
  <c r="ED71" i="55"/>
  <c r="GU71" i="55"/>
  <c r="KI71" i="55"/>
  <c r="DW117" i="55"/>
  <c r="KB117" i="55"/>
  <c r="GN117" i="55"/>
  <c r="DX22" i="55"/>
  <c r="KC22" i="55"/>
  <c r="GO22" i="55"/>
  <c r="DY41" i="55"/>
  <c r="GP41" i="55"/>
  <c r="KD41" i="55"/>
  <c r="DV59" i="55"/>
  <c r="DV49" i="55"/>
  <c r="DY116" i="55"/>
  <c r="GP116" i="55"/>
  <c r="KD116" i="55"/>
  <c r="DT101" i="55"/>
  <c r="JY101" i="55"/>
  <c r="GK101" i="55"/>
  <c r="ED7" i="55"/>
  <c r="KI7" i="55"/>
  <c r="GU7" i="55"/>
  <c r="DY70" i="55"/>
  <c r="GP70" i="55"/>
  <c r="KD70" i="55"/>
  <c r="DT111" i="55"/>
  <c r="GK111" i="55"/>
  <c r="JY111" i="55"/>
  <c r="DY5" i="55"/>
  <c r="GP5" i="55"/>
  <c r="KD5" i="55"/>
  <c r="EA13" i="55"/>
  <c r="GR13" i="55"/>
  <c r="KF13" i="55"/>
  <c r="DT98" i="55"/>
  <c r="JY98" i="55"/>
  <c r="GK98" i="55"/>
  <c r="DX44" i="55"/>
  <c r="KC44" i="55"/>
  <c r="GO44" i="55"/>
  <c r="DT59" i="55"/>
  <c r="DY93" i="55"/>
  <c r="KD93" i="55"/>
  <c r="GP93" i="55"/>
  <c r="DY125" i="55"/>
  <c r="KD125" i="55"/>
  <c r="GP125" i="55"/>
  <c r="DZ77" i="55"/>
  <c r="DV104" i="55"/>
  <c r="KA104" i="55"/>
  <c r="GM104" i="55"/>
  <c r="ED122" i="55"/>
  <c r="GU122" i="55"/>
  <c r="KI122" i="55"/>
  <c r="DX39" i="55"/>
  <c r="KC39" i="55"/>
  <c r="GO39" i="55"/>
  <c r="DI4" i="60"/>
  <c r="DI4" i="59"/>
  <c r="DI4" i="61"/>
  <c r="DU46" i="55"/>
  <c r="DT103" i="55"/>
  <c r="GK103" i="55"/>
  <c r="JY103" i="55"/>
  <c r="EC77" i="55"/>
  <c r="DW55" i="55"/>
  <c r="DX54" i="55"/>
  <c r="GO54" i="55"/>
  <c r="KC54" i="55"/>
  <c r="DT8" i="55"/>
  <c r="JY8" i="55"/>
  <c r="GK8" i="55"/>
  <c r="DV6" i="55"/>
  <c r="GM6" i="55"/>
  <c r="KA6" i="55"/>
  <c r="EB77" i="55"/>
  <c r="DU42" i="55"/>
  <c r="GL42" i="55"/>
  <c r="JZ42" i="55"/>
  <c r="DW9" i="55"/>
  <c r="KB9" i="55"/>
  <c r="GN9" i="55"/>
  <c r="DZ46" i="55"/>
  <c r="EC73" i="55"/>
  <c r="EB86" i="55"/>
  <c r="GS86" i="55"/>
  <c r="KG86" i="55"/>
  <c r="DT48" i="55"/>
  <c r="DT68" i="55"/>
  <c r="DY103" i="55"/>
  <c r="KD103" i="55"/>
  <c r="GP103" i="55"/>
  <c r="ED95" i="55"/>
  <c r="GU95" i="55"/>
  <c r="KI95" i="55"/>
  <c r="ED111" i="55"/>
  <c r="KI111" i="55"/>
  <c r="GU111" i="55"/>
  <c r="ED127" i="55"/>
  <c r="GU127" i="55"/>
  <c r="KI127" i="55"/>
  <c r="EA92" i="55"/>
  <c r="GR92" i="55"/>
  <c r="KF92" i="55"/>
  <c r="EA100" i="55"/>
  <c r="GR100" i="55"/>
  <c r="KF100" i="55"/>
  <c r="EA108" i="55"/>
  <c r="GR108" i="55"/>
  <c r="KF108" i="55"/>
  <c r="DS118" i="55"/>
  <c r="GJ118" i="55"/>
  <c r="JX118" i="55"/>
  <c r="DS126" i="55"/>
  <c r="GJ126" i="55"/>
  <c r="JX126" i="55"/>
  <c r="H61" i="57"/>
  <c r="H18" i="57" s="1"/>
  <c r="G18" i="57" s="1"/>
  <c r="F18" i="57" s="1"/>
  <c r="E18" i="57" s="1"/>
  <c r="D18" i="57" s="1"/>
  <c r="C18" i="57" s="1"/>
  <c r="DX36" i="55"/>
  <c r="GO36" i="55"/>
  <c r="KC36" i="55"/>
  <c r="DY114" i="55"/>
  <c r="GP114" i="55"/>
  <c r="KD114" i="55"/>
  <c r="DZ71" i="55"/>
  <c r="KE71" i="55"/>
  <c r="GQ71" i="55"/>
  <c r="DZ42" i="55"/>
  <c r="GQ42" i="55"/>
  <c r="KE42" i="55"/>
  <c r="DX122" i="55"/>
  <c r="KC122" i="55"/>
  <c r="GO122" i="55"/>
  <c r="DU93" i="55"/>
  <c r="JZ93" i="55"/>
  <c r="GL93" i="55"/>
  <c r="DV47" i="55"/>
  <c r="GM47" i="55"/>
  <c r="KA47" i="55"/>
  <c r="DY128" i="55"/>
  <c r="KD128" i="55"/>
  <c r="GP128" i="55"/>
  <c r="DW61" i="55"/>
  <c r="KB61" i="55"/>
  <c r="GN61" i="55"/>
  <c r="DS72" i="55"/>
  <c r="GJ72" i="55"/>
  <c r="JX72" i="55"/>
  <c r="DX95" i="55"/>
  <c r="GO95" i="55"/>
  <c r="KC95" i="55"/>
  <c r="DX127" i="55"/>
  <c r="KC127" i="55"/>
  <c r="GO127" i="55"/>
  <c r="FL57" i="55"/>
  <c r="DY77" i="55"/>
  <c r="EC122" i="55"/>
  <c r="KH122" i="55"/>
  <c r="GT122" i="55"/>
  <c r="ED98" i="55"/>
  <c r="GU98" i="55"/>
  <c r="KI98" i="55"/>
  <c r="DZ117" i="55"/>
  <c r="KE117" i="55"/>
  <c r="GQ117" i="55"/>
  <c r="DW86" i="55"/>
  <c r="GN86" i="55"/>
  <c r="KB86" i="55"/>
  <c r="DT39" i="55"/>
  <c r="JY39" i="55"/>
  <c r="GK39" i="55"/>
  <c r="ED60" i="55"/>
  <c r="KI60" i="55"/>
  <c r="GU60" i="55"/>
  <c r="DT73" i="55"/>
  <c r="DV36" i="55"/>
  <c r="GM36" i="55"/>
  <c r="KA36" i="55"/>
  <c r="DU63" i="55"/>
  <c r="GL63" i="55"/>
  <c r="JZ63" i="55"/>
  <c r="DT123" i="55"/>
  <c r="GK123" i="55"/>
  <c r="JY123" i="55"/>
  <c r="DS10" i="55"/>
  <c r="GJ10" i="55"/>
  <c r="JX10" i="55"/>
  <c r="EC97" i="55"/>
  <c r="KH97" i="55"/>
  <c r="GT97" i="55"/>
  <c r="DS59" i="55"/>
  <c r="DX93" i="55"/>
  <c r="KC93" i="55"/>
  <c r="GO93" i="55"/>
  <c r="DT50" i="55"/>
  <c r="GK50" i="55"/>
  <c r="JY50" i="55"/>
  <c r="EB60" i="55"/>
  <c r="KG60" i="55"/>
  <c r="GS60" i="55"/>
  <c r="DU78" i="55"/>
  <c r="DY115" i="55"/>
  <c r="GP115" i="55"/>
  <c r="KD115" i="55"/>
  <c r="DZ80" i="55"/>
  <c r="GQ80" i="55"/>
  <c r="KE80" i="55"/>
  <c r="DZ104" i="55"/>
  <c r="KE104" i="55"/>
  <c r="GQ104" i="55"/>
  <c r="DZ120" i="55"/>
  <c r="KE120" i="55"/>
  <c r="GQ120" i="55"/>
  <c r="DS80" i="55"/>
  <c r="GJ80" i="55"/>
  <c r="JX80" i="55"/>
  <c r="DW93" i="55"/>
  <c r="GN93" i="55"/>
  <c r="KB93" i="55"/>
  <c r="DW113" i="55"/>
  <c r="KB113" i="55"/>
  <c r="GN113" i="55"/>
  <c r="DT6" i="55"/>
  <c r="GK6" i="55"/>
  <c r="JY6" i="55"/>
  <c r="EC52" i="55"/>
  <c r="KH52" i="55"/>
  <c r="GT52" i="55"/>
  <c r="DV62" i="55"/>
  <c r="GM62" i="55"/>
  <c r="KA62" i="55"/>
  <c r="EB111" i="55"/>
  <c r="GS111" i="55"/>
  <c r="KG111" i="55"/>
  <c r="DV60" i="55"/>
  <c r="KA60" i="55"/>
  <c r="GM60" i="55"/>
  <c r="EC47" i="55"/>
  <c r="KH47" i="55"/>
  <c r="GT47" i="55"/>
  <c r="EC3" i="55"/>
  <c r="KH3" i="55"/>
  <c r="GT3" i="55"/>
  <c r="EA39" i="55"/>
  <c r="KF39" i="55"/>
  <c r="GR39" i="55"/>
  <c r="DZ56" i="55"/>
  <c r="KE56" i="55"/>
  <c r="GQ56" i="55"/>
  <c r="DS58" i="55"/>
  <c r="JX58" i="55"/>
  <c r="GJ58" i="55"/>
  <c r="EA68" i="55"/>
  <c r="DT78" i="55"/>
  <c r="DX115" i="55"/>
  <c r="GO115" i="55"/>
  <c r="KC115" i="55"/>
  <c r="DT49" i="55"/>
  <c r="DX62" i="55"/>
  <c r="KC62" i="55"/>
  <c r="GO62" i="55"/>
  <c r="DY73" i="55"/>
  <c r="DZ75" i="55"/>
  <c r="DZ95" i="55"/>
  <c r="KE95" i="55"/>
  <c r="GQ95" i="55"/>
  <c r="DZ111" i="55"/>
  <c r="KE111" i="55"/>
  <c r="GQ111" i="55"/>
  <c r="DZ127" i="55"/>
  <c r="GQ127" i="55"/>
  <c r="KE127" i="55"/>
  <c r="DS79" i="55"/>
  <c r="DU79" i="55"/>
  <c r="ED83" i="55"/>
  <c r="GU83" i="55"/>
  <c r="KI83" i="55"/>
  <c r="DW103" i="55"/>
  <c r="KB103" i="55"/>
  <c r="GN103" i="55"/>
  <c r="DW119" i="55"/>
  <c r="GN119" i="55"/>
  <c r="KB119" i="55"/>
  <c r="EC6" i="55"/>
  <c r="GT6" i="55"/>
  <c r="KH6" i="55"/>
  <c r="EB13" i="55"/>
  <c r="KG13" i="55"/>
  <c r="GS13" i="55"/>
  <c r="EB103" i="55"/>
  <c r="KG103" i="55"/>
  <c r="GS103" i="55"/>
  <c r="EC59" i="55"/>
  <c r="ED48" i="55"/>
  <c r="DV63" i="55"/>
  <c r="KA63" i="55"/>
  <c r="GM63" i="55"/>
  <c r="EA54" i="55"/>
  <c r="GR54" i="55"/>
  <c r="KF54" i="55"/>
  <c r="EB49" i="55"/>
  <c r="DU112" i="55"/>
  <c r="JZ112" i="55"/>
  <c r="GL112" i="55"/>
  <c r="ED78" i="55"/>
  <c r="DW94" i="55"/>
  <c r="KB94" i="55"/>
  <c r="GN94" i="55"/>
  <c r="DW122" i="55"/>
  <c r="KB122" i="55"/>
  <c r="GN122" i="55"/>
  <c r="DI5" i="59"/>
  <c r="DI5" i="61"/>
  <c r="DI5" i="60"/>
  <c r="DX10" i="55"/>
  <c r="GO10" i="55"/>
  <c r="KC10" i="55"/>
  <c r="DU8" i="55"/>
  <c r="JZ8" i="55"/>
  <c r="GL8" i="55"/>
  <c r="DV8" i="55"/>
  <c r="KA8" i="55"/>
  <c r="GM8" i="55"/>
  <c r="DX128" i="55"/>
  <c r="KC128" i="55"/>
  <c r="GO128" i="55"/>
  <c r="DV53" i="55"/>
  <c r="EH53" i="55" s="1"/>
  <c r="EM53" i="55"/>
  <c r="DW72" i="55"/>
  <c r="GN72" i="55"/>
  <c r="KB72" i="55"/>
  <c r="DX55" i="55"/>
  <c r="DV103" i="55"/>
  <c r="KA103" i="55"/>
  <c r="GM103" i="55"/>
  <c r="DV127" i="55"/>
  <c r="KA127" i="55"/>
  <c r="GM127" i="55"/>
  <c r="EA78" i="55"/>
  <c r="DT93" i="55"/>
  <c r="JY93" i="55"/>
  <c r="GK93" i="55"/>
  <c r="DV3" i="55"/>
  <c r="KA3" i="55"/>
  <c r="GM3" i="55"/>
  <c r="DY58" i="55"/>
  <c r="GP58" i="55"/>
  <c r="KD58" i="55"/>
  <c r="EL59" i="55"/>
  <c r="DW42" i="55"/>
  <c r="GN42" i="55"/>
  <c r="KB42" i="55"/>
  <c r="EA44" i="55"/>
  <c r="KF44" i="55"/>
  <c r="GR44" i="55"/>
  <c r="EB71" i="55"/>
  <c r="GS71" i="55"/>
  <c r="KG71" i="55"/>
  <c r="DU100" i="55"/>
  <c r="JZ100" i="55"/>
  <c r="GL100" i="55"/>
  <c r="DV118" i="55"/>
  <c r="KA118" i="55"/>
  <c r="GM118" i="55"/>
  <c r="DU13" i="55"/>
  <c r="GL13" i="55"/>
  <c r="JZ13" i="55"/>
  <c r="DU40" i="55"/>
  <c r="JZ40" i="55"/>
  <c r="GL40" i="55"/>
  <c r="DZ58" i="55"/>
  <c r="KE58" i="55"/>
  <c r="GQ58" i="55"/>
  <c r="DS71" i="55"/>
  <c r="GJ71" i="55"/>
  <c r="JX71" i="55"/>
  <c r="DU118" i="55"/>
  <c r="JZ118" i="55"/>
  <c r="GL118" i="55"/>
  <c r="ED97" i="55"/>
  <c r="GU97" i="55"/>
  <c r="KI97" i="55"/>
  <c r="DS92" i="55"/>
  <c r="GJ92" i="55"/>
  <c r="JX92" i="55"/>
  <c r="DS104" i="55"/>
  <c r="JX104" i="55"/>
  <c r="GJ104" i="55"/>
  <c r="DT43" i="55"/>
  <c r="JY43" i="55"/>
  <c r="GK43" i="55"/>
  <c r="DZ36" i="55"/>
  <c r="GQ36" i="55"/>
  <c r="KE36" i="55"/>
  <c r="EB80" i="55"/>
  <c r="KG80" i="55"/>
  <c r="GS80" i="55"/>
  <c r="ED100" i="55"/>
  <c r="KI100" i="55"/>
  <c r="GU100" i="55"/>
  <c r="DW80" i="55"/>
  <c r="GN80" i="55"/>
  <c r="KB80" i="55"/>
  <c r="DW108" i="55"/>
  <c r="GN108" i="55"/>
  <c r="KB108" i="55"/>
  <c r="DY10" i="55"/>
  <c r="GP10" i="55"/>
  <c r="KD10" i="55"/>
  <c r="DU39" i="55"/>
  <c r="GL39" i="55"/>
  <c r="JZ39" i="55"/>
  <c r="DS4" i="55"/>
  <c r="GJ4" i="55"/>
  <c r="JX4" i="55"/>
  <c r="ED51" i="55"/>
  <c r="EA47" i="55"/>
  <c r="KF47" i="55"/>
  <c r="GR47" i="55"/>
  <c r="EA71" i="55"/>
  <c r="GR71" i="55"/>
  <c r="KF71" i="55"/>
  <c r="DT100" i="55"/>
  <c r="JY100" i="55"/>
  <c r="GK100" i="55"/>
  <c r="DT44" i="55"/>
  <c r="JY44" i="55"/>
  <c r="GK44" i="55"/>
  <c r="DX69" i="55"/>
  <c r="GO69" i="55"/>
  <c r="KC69" i="55"/>
  <c r="EC108" i="55"/>
  <c r="KH108" i="55"/>
  <c r="GT108" i="55"/>
  <c r="DZ74" i="55"/>
  <c r="DZ98" i="55"/>
  <c r="KE98" i="55"/>
  <c r="GQ98" i="55"/>
  <c r="DZ118" i="55"/>
  <c r="GQ118" i="55"/>
  <c r="KE118" i="55"/>
  <c r="DS86" i="55"/>
  <c r="JX86" i="55"/>
  <c r="GJ86" i="55"/>
  <c r="DT9" i="55"/>
  <c r="GK9" i="55"/>
  <c r="JY9" i="55"/>
  <c r="DU54" i="55"/>
  <c r="GL54" i="55"/>
  <c r="JZ54" i="55"/>
  <c r="DY43" i="55"/>
  <c r="GP43" i="55"/>
  <c r="KD43" i="55"/>
  <c r="DZ22" i="55"/>
  <c r="GQ22" i="55"/>
  <c r="KE22" i="55"/>
  <c r="DX116" i="55"/>
  <c r="GO116" i="55"/>
  <c r="KC116" i="55"/>
  <c r="DV70" i="55"/>
  <c r="GM70" i="55"/>
  <c r="KA70" i="55"/>
  <c r="DW4" i="55"/>
  <c r="GN4" i="55"/>
  <c r="KB4" i="55"/>
  <c r="DS60" i="55"/>
  <c r="GJ60" i="55"/>
  <c r="JX60" i="55"/>
  <c r="EB100" i="55"/>
  <c r="KG100" i="55"/>
  <c r="GS100" i="55"/>
  <c r="DT71" i="55"/>
  <c r="GK71" i="55"/>
  <c r="JY71" i="55"/>
  <c r="ED82" i="55"/>
  <c r="GU82" i="55"/>
  <c r="KI82" i="55"/>
  <c r="DZ93" i="55"/>
  <c r="KE93" i="55"/>
  <c r="GQ93" i="55"/>
  <c r="DZ109" i="55"/>
  <c r="KE109" i="55"/>
  <c r="GQ109" i="55"/>
  <c r="DW82" i="55"/>
  <c r="KB82" i="55"/>
  <c r="GN82" i="55"/>
  <c r="EA95" i="55"/>
  <c r="KF95" i="55"/>
  <c r="GR95" i="55"/>
  <c r="EA103" i="55"/>
  <c r="KF103" i="55"/>
  <c r="GR103" i="55"/>
  <c r="EA111" i="55"/>
  <c r="GR111" i="55"/>
  <c r="KF111" i="55"/>
  <c r="EA119" i="55"/>
  <c r="GR119" i="55"/>
  <c r="KF119" i="55"/>
  <c r="EA127" i="55"/>
  <c r="GR127" i="55"/>
  <c r="KF127" i="55"/>
  <c r="DT10" i="55"/>
  <c r="GK10" i="55"/>
  <c r="JY10" i="55"/>
  <c r="DY47" i="55"/>
  <c r="GP47" i="55"/>
  <c r="KD47" i="55"/>
  <c r="DZ41" i="55"/>
  <c r="GQ41" i="55"/>
  <c r="KE41" i="55"/>
  <c r="EB117" i="55"/>
  <c r="KG117" i="55"/>
  <c r="GS117" i="55"/>
  <c r="DU6" i="55"/>
  <c r="GL6" i="55"/>
  <c r="JZ6" i="55"/>
  <c r="DW39" i="55"/>
  <c r="KB39" i="55"/>
  <c r="GN39" i="55"/>
  <c r="DY124" i="55"/>
  <c r="KD124" i="55"/>
  <c r="GP124" i="55"/>
  <c r="EA61" i="55"/>
  <c r="KF61" i="55"/>
  <c r="GR61" i="55"/>
  <c r="DT80" i="55"/>
  <c r="GK80" i="55"/>
  <c r="JY80" i="55"/>
  <c r="EB122" i="55"/>
  <c r="GS122" i="55"/>
  <c r="KG122" i="55"/>
  <c r="DT46" i="55"/>
  <c r="EC104" i="55"/>
  <c r="GT104" i="55"/>
  <c r="KH104" i="55"/>
  <c r="DW73" i="55"/>
  <c r="DX82" i="55"/>
  <c r="KC82" i="55"/>
  <c r="GO82" i="55"/>
  <c r="EB43" i="55"/>
  <c r="GS43" i="55"/>
  <c r="KG43" i="55"/>
  <c r="ED52" i="55"/>
  <c r="GU52" i="55"/>
  <c r="KI52" i="55"/>
  <c r="EC5" i="55"/>
  <c r="KH5" i="55"/>
  <c r="GT5" i="55"/>
  <c r="DU61" i="55"/>
  <c r="JZ61" i="55"/>
  <c r="GL61" i="55"/>
  <c r="DX92" i="55"/>
  <c r="KC92" i="55"/>
  <c r="GO92" i="55"/>
  <c r="EB115" i="55"/>
  <c r="KG115" i="55"/>
  <c r="GS115" i="55"/>
  <c r="DS13" i="55"/>
  <c r="GJ13" i="55"/>
  <c r="JX13" i="55"/>
  <c r="DZ72" i="55"/>
  <c r="GQ72" i="55"/>
  <c r="KE72" i="55"/>
  <c r="DW71" i="55"/>
  <c r="KB71" i="55"/>
  <c r="GN71" i="55"/>
  <c r="EB120" i="55"/>
  <c r="KG120" i="55"/>
  <c r="GS120" i="55"/>
  <c r="EN51" i="55"/>
  <c r="EC78" i="55"/>
  <c r="ED84" i="55"/>
  <c r="EA81" i="55"/>
  <c r="DS95" i="55"/>
  <c r="GJ95" i="55"/>
  <c r="JX95" i="55"/>
  <c r="DS103" i="55"/>
  <c r="GJ103" i="55"/>
  <c r="JX103" i="55"/>
  <c r="DS111" i="55"/>
  <c r="GJ111" i="55"/>
  <c r="JX111" i="55"/>
  <c r="DS119" i="55"/>
  <c r="JX119" i="55"/>
  <c r="GJ119" i="55"/>
  <c r="DS127" i="55"/>
  <c r="JX127" i="55"/>
  <c r="GJ127" i="55"/>
  <c r="DX105" i="55"/>
  <c r="KC105" i="55"/>
  <c r="GO105" i="55"/>
  <c r="EB50" i="55"/>
  <c r="GS50" i="55"/>
  <c r="KG50" i="55"/>
  <c r="DX61" i="55"/>
  <c r="KC61" i="55"/>
  <c r="GO61" i="55"/>
  <c r="DS78" i="55"/>
  <c r="EC123" i="55"/>
  <c r="GT123" i="55"/>
  <c r="KH123" i="55"/>
  <c r="DX41" i="55"/>
  <c r="GO41" i="55"/>
  <c r="KC41" i="55"/>
  <c r="DY54" i="55"/>
  <c r="GP54" i="55"/>
  <c r="KD54" i="55"/>
  <c r="DX52" i="55"/>
  <c r="GO52" i="55"/>
  <c r="KC52" i="55"/>
  <c r="DU96" i="55"/>
  <c r="JZ96" i="55"/>
  <c r="GL96" i="55"/>
  <c r="DZ81" i="55"/>
  <c r="DV128" i="55"/>
  <c r="GM128" i="55"/>
  <c r="KA128" i="55"/>
  <c r="DW118" i="55"/>
  <c r="KB118" i="55"/>
  <c r="GN118" i="55"/>
  <c r="DV4" i="55"/>
  <c r="KA4" i="55"/>
  <c r="GM4" i="55"/>
  <c r="EC9" i="55"/>
  <c r="KH9" i="55"/>
  <c r="GT9" i="55"/>
  <c r="DX63" i="55"/>
  <c r="GO63" i="55"/>
  <c r="KC63" i="55"/>
  <c r="DV79" i="55"/>
  <c r="DV111" i="55"/>
  <c r="GM111" i="55"/>
  <c r="KA111" i="55"/>
  <c r="EA114" i="55"/>
  <c r="KF114" i="55"/>
  <c r="GR114" i="55"/>
  <c r="EA126" i="55"/>
  <c r="KF126" i="55"/>
  <c r="GR126" i="55"/>
  <c r="DV7" i="55"/>
  <c r="GM7" i="55"/>
  <c r="KA7" i="55"/>
  <c r="DS9" i="55"/>
  <c r="JX9" i="55"/>
  <c r="GJ9" i="55"/>
  <c r="EC125" i="55"/>
  <c r="KH125" i="55"/>
  <c r="GT125" i="55"/>
  <c r="DY113" i="55"/>
  <c r="GP113" i="55"/>
  <c r="KD113" i="55"/>
  <c r="ED76" i="55"/>
  <c r="DV126" i="55"/>
  <c r="KA126" i="55"/>
  <c r="GM126" i="55"/>
  <c r="DW84" i="55"/>
  <c r="DW124" i="55"/>
  <c r="KB124" i="55"/>
  <c r="GN124" i="55"/>
  <c r="I35" i="57"/>
  <c r="I33" i="57"/>
  <c r="I15" i="57" s="1"/>
  <c r="I56" i="57"/>
  <c r="I61" i="57" s="1"/>
  <c r="I18" i="57" s="1"/>
  <c r="I32" i="57"/>
  <c r="ED70" i="55"/>
  <c r="GU70" i="55"/>
  <c r="KI70" i="55"/>
  <c r="DU71" i="55"/>
  <c r="GL71" i="55"/>
  <c r="JZ71" i="55"/>
  <c r="DZ50" i="55"/>
  <c r="GQ50" i="55"/>
  <c r="KE50" i="55"/>
  <c r="DS47" i="55"/>
  <c r="JX47" i="55"/>
  <c r="GJ47" i="55"/>
  <c r="DT112" i="55"/>
  <c r="JY112" i="55"/>
  <c r="GK112" i="55"/>
  <c r="EH75" i="55"/>
  <c r="ED121" i="55"/>
  <c r="GU121" i="55"/>
  <c r="KI121" i="55"/>
  <c r="DW125" i="55"/>
  <c r="KB125" i="55"/>
  <c r="GN125" i="55"/>
  <c r="DT77" i="55"/>
  <c r="DY78" i="55"/>
  <c r="DU45" i="55"/>
  <c r="JZ45" i="55"/>
  <c r="GL45" i="55"/>
  <c r="DS41" i="55"/>
  <c r="JX41" i="55"/>
  <c r="GJ41" i="55"/>
  <c r="DY120" i="55"/>
  <c r="GP120" i="55"/>
  <c r="KD120" i="55"/>
  <c r="DW59" i="55"/>
  <c r="EJ46" i="55"/>
  <c r="EV46" i="55" s="1"/>
  <c r="DU76" i="55"/>
  <c r="EC126" i="55"/>
  <c r="KH126" i="55"/>
  <c r="GT126" i="55"/>
  <c r="ED96" i="55"/>
  <c r="GU96" i="55"/>
  <c r="KI96" i="55"/>
  <c r="EA73" i="55"/>
  <c r="ED44" i="55"/>
  <c r="KI44" i="55"/>
  <c r="GU44" i="55"/>
  <c r="DY48" i="55"/>
  <c r="DT99" i="55"/>
  <c r="JY99" i="55"/>
  <c r="GK99" i="55"/>
  <c r="DX106" i="55"/>
  <c r="GO106" i="55"/>
  <c r="KC106" i="55"/>
  <c r="DT114" i="55"/>
  <c r="JY114" i="55"/>
  <c r="GK114" i="55"/>
  <c r="DX48" i="55"/>
  <c r="DT63" i="55"/>
  <c r="GK63" i="55"/>
  <c r="JY63" i="55"/>
  <c r="DY109" i="55"/>
  <c r="GP109" i="55"/>
  <c r="KD109" i="55"/>
  <c r="ED74" i="55"/>
  <c r="DV96" i="55"/>
  <c r="KA96" i="55"/>
  <c r="GM96" i="55"/>
  <c r="ED114" i="55"/>
  <c r="GU114" i="55"/>
  <c r="KI114" i="55"/>
  <c r="DY42" i="55"/>
  <c r="GP42" i="55"/>
  <c r="KD42" i="55"/>
  <c r="DU59" i="55"/>
  <c r="DX120" i="55"/>
  <c r="GO120" i="55"/>
  <c r="KC120" i="55"/>
  <c r="ED68" i="55"/>
  <c r="EA22" i="55"/>
  <c r="KF22" i="55"/>
  <c r="GR22" i="55"/>
  <c r="DW62" i="55"/>
  <c r="GN62" i="55"/>
  <c r="KB62" i="55"/>
  <c r="DT124" i="55"/>
  <c r="GK124" i="55"/>
  <c r="JY124" i="55"/>
  <c r="DT56" i="55"/>
  <c r="JY56" i="55"/>
  <c r="GK56" i="55"/>
  <c r="DU82" i="55"/>
  <c r="GL82" i="55"/>
  <c r="JZ82" i="55"/>
  <c r="DY119" i="55"/>
  <c r="KD119" i="55"/>
  <c r="GP119" i="55"/>
  <c r="ED103" i="55"/>
  <c r="KI103" i="55"/>
  <c r="GU103" i="55"/>
  <c r="ED119" i="55"/>
  <c r="KI119" i="55"/>
  <c r="GU119" i="55"/>
  <c r="DW56" i="55"/>
  <c r="KB56" i="55"/>
  <c r="GN56" i="55"/>
  <c r="DX109" i="55"/>
  <c r="KC109" i="55"/>
  <c r="GO109" i="55"/>
  <c r="EB56" i="55"/>
  <c r="KG56" i="55"/>
  <c r="GS56" i="55"/>
  <c r="DX71" i="55"/>
  <c r="GO71" i="55"/>
  <c r="KC71" i="55"/>
  <c r="DY99" i="55"/>
  <c r="GP99" i="55"/>
  <c r="KD99" i="55"/>
  <c r="DZ96" i="55"/>
  <c r="KE96" i="55"/>
  <c r="GQ96" i="55"/>
  <c r="DZ112" i="55"/>
  <c r="GQ112" i="55"/>
  <c r="KE112" i="55"/>
  <c r="DZ128" i="55"/>
  <c r="KE128" i="55"/>
  <c r="GQ128" i="55"/>
  <c r="EB9" i="55"/>
  <c r="GS9" i="55"/>
  <c r="KG9" i="55"/>
  <c r="EB6" i="55"/>
  <c r="KG6" i="55"/>
  <c r="GS6" i="55"/>
  <c r="DX78" i="55"/>
  <c r="DV39" i="55"/>
  <c r="GM39" i="55"/>
  <c r="KA39" i="55"/>
  <c r="EB97" i="55"/>
  <c r="GS97" i="55"/>
  <c r="KG97" i="55"/>
  <c r="DY71" i="55"/>
  <c r="KD71" i="55"/>
  <c r="GP71" i="55"/>
  <c r="DV52" i="55"/>
  <c r="GM52" i="55"/>
  <c r="KA52" i="55"/>
  <c r="DT45" i="55"/>
  <c r="GK45" i="55"/>
  <c r="JY45" i="55"/>
  <c r="DV78" i="55"/>
  <c r="DZ119" i="55"/>
  <c r="GQ119" i="55"/>
  <c r="KE119" i="55"/>
  <c r="EA63" i="55"/>
  <c r="GR63" i="55"/>
  <c r="KF63" i="55"/>
  <c r="DX81" i="55"/>
  <c r="DW111" i="55"/>
  <c r="KB111" i="55"/>
  <c r="GN111" i="55"/>
  <c r="DW127" i="55"/>
  <c r="GN127" i="55"/>
  <c r="KB127" i="55"/>
  <c r="DX4" i="55"/>
  <c r="KC4" i="55"/>
  <c r="GO4" i="55"/>
  <c r="DU49" i="55"/>
  <c r="DY76" i="55"/>
  <c r="EJ51" i="55"/>
  <c r="DV95" i="55"/>
  <c r="GM95" i="55"/>
  <c r="KA95" i="55"/>
  <c r="DT22" i="55"/>
  <c r="JY22" i="55"/>
  <c r="GK22" i="55"/>
  <c r="EC10" i="55"/>
  <c r="GT10" i="55"/>
  <c r="KH10" i="55"/>
  <c r="DS5" i="55"/>
  <c r="GJ5" i="55"/>
  <c r="JX5" i="55"/>
  <c r="EA48" i="55"/>
  <c r="DX114" i="55"/>
  <c r="GO114" i="55"/>
  <c r="KC114" i="55"/>
  <c r="ED8" i="55"/>
  <c r="GU8" i="55"/>
  <c r="KI8" i="55"/>
  <c r="DY56" i="55"/>
  <c r="GP56" i="55"/>
  <c r="KD56" i="55"/>
  <c r="EB119" i="55"/>
  <c r="KG119" i="55"/>
  <c r="GS119" i="55"/>
  <c r="DW41" i="55"/>
  <c r="KB41" i="55"/>
  <c r="GN41" i="55"/>
  <c r="DU111" i="55"/>
  <c r="GL111" i="55"/>
  <c r="JZ111" i="55"/>
  <c r="EA51" i="55"/>
  <c r="DS61" i="55"/>
  <c r="JX61" i="55"/>
  <c r="GJ61" i="55"/>
  <c r="EB78" i="55"/>
  <c r="DX113" i="55"/>
  <c r="KC113" i="55"/>
  <c r="GO113" i="55"/>
  <c r="DT60" i="55"/>
  <c r="GK60" i="55"/>
  <c r="JY60" i="55"/>
  <c r="EC92" i="55"/>
  <c r="KH92" i="55"/>
  <c r="GT92" i="55"/>
  <c r="EC124" i="55"/>
  <c r="GT124" i="55"/>
  <c r="KH124" i="55"/>
  <c r="DV81" i="55"/>
  <c r="DZ106" i="55"/>
  <c r="KE106" i="55"/>
  <c r="GQ106" i="55"/>
  <c r="DZ126" i="55"/>
  <c r="GQ126" i="55"/>
  <c r="KE126" i="55"/>
  <c r="DW97" i="55"/>
  <c r="KB97" i="55"/>
  <c r="GN97" i="55"/>
  <c r="DU99" i="55"/>
  <c r="GL99" i="55"/>
  <c r="JZ99" i="55"/>
  <c r="EC46" i="55"/>
  <c r="EO46" i="55" s="1"/>
  <c r="DT128" i="55"/>
  <c r="JY128" i="55"/>
  <c r="GK128" i="55"/>
  <c r="DU102" i="55"/>
  <c r="JZ102" i="55"/>
  <c r="GL102" i="55"/>
  <c r="ED101" i="55"/>
  <c r="GU101" i="55"/>
  <c r="KI101" i="55"/>
  <c r="EA102" i="55"/>
  <c r="GR102" i="55"/>
  <c r="KF102" i="55"/>
  <c r="DT102" i="55"/>
  <c r="GK102" i="55"/>
  <c r="JY102" i="55"/>
  <c r="DT53" i="55"/>
  <c r="EL79" i="55"/>
  <c r="EC69" i="55"/>
  <c r="KH69" i="55"/>
  <c r="GT69" i="55"/>
  <c r="J14" i="57"/>
  <c r="DV6" i="59" s="1"/>
  <c r="J31" i="57"/>
  <c r="DV22" i="55"/>
  <c r="GM22" i="55"/>
  <c r="KA22" i="55"/>
  <c r="EC53" i="55"/>
  <c r="DU50" i="55"/>
  <c r="GL50" i="55"/>
  <c r="JZ50" i="55"/>
  <c r="DX45" i="55"/>
  <c r="GO45" i="55"/>
  <c r="KC45" i="55"/>
  <c r="EC76" i="55"/>
  <c r="DU122" i="55"/>
  <c r="GL122" i="55"/>
  <c r="JZ122" i="55"/>
  <c r="ED79" i="55"/>
  <c r="DV97" i="55"/>
  <c r="KA97" i="55"/>
  <c r="GM97" i="55"/>
  <c r="DV113" i="55"/>
  <c r="KA113" i="55"/>
  <c r="GM113" i="55"/>
  <c r="EA84" i="55"/>
  <c r="EB99" i="55"/>
  <c r="GS99" i="55"/>
  <c r="KG99" i="55"/>
  <c r="DZ69" i="55"/>
  <c r="KE69" i="55"/>
  <c r="GQ69" i="55"/>
  <c r="EB125" i="55"/>
  <c r="GS125" i="55"/>
  <c r="KG125" i="55"/>
  <c r="DY100" i="55"/>
  <c r="KD100" i="55"/>
  <c r="GP100" i="55"/>
  <c r="DW50" i="55"/>
  <c r="GN50" i="55"/>
  <c r="KB50" i="55"/>
  <c r="EA59" i="55"/>
  <c r="DX73" i="55"/>
  <c r="EB102" i="55"/>
  <c r="GS102" i="55"/>
  <c r="KG102" i="55"/>
  <c r="DU114" i="55"/>
  <c r="JZ114" i="55"/>
  <c r="GL114" i="55"/>
  <c r="DV93" i="55"/>
  <c r="GM93" i="55"/>
  <c r="KA93" i="55"/>
  <c r="DV109" i="55"/>
  <c r="KA109" i="55"/>
  <c r="GM109" i="55"/>
  <c r="DV125" i="55"/>
  <c r="GM125" i="55"/>
  <c r="KA125" i="55"/>
  <c r="EC45" i="55"/>
  <c r="GT45" i="55"/>
  <c r="KH45" i="55"/>
  <c r="DU72" i="55"/>
  <c r="JZ72" i="55"/>
  <c r="GL72" i="55"/>
  <c r="ED56" i="55"/>
  <c r="GU56" i="55"/>
  <c r="KI56" i="55"/>
  <c r="ED43" i="55"/>
  <c r="KI43" i="55"/>
  <c r="GU43" i="55"/>
  <c r="EC51" i="55"/>
  <c r="DT95" i="55"/>
  <c r="JY95" i="55"/>
  <c r="GK95" i="55"/>
  <c r="DY59" i="55"/>
  <c r="EK59" i="55" s="1"/>
  <c r="EA9" i="55"/>
  <c r="KF9" i="55"/>
  <c r="GR9" i="55"/>
  <c r="DW40" i="55"/>
  <c r="GN40" i="55"/>
  <c r="KB40" i="55"/>
  <c r="DZ68" i="55"/>
  <c r="EC117" i="55"/>
  <c r="KH117" i="55"/>
  <c r="GT117" i="55"/>
  <c r="EA46" i="55"/>
  <c r="EM46" i="55" s="1"/>
  <c r="EY46" i="55" s="1"/>
  <c r="DW53" i="55"/>
  <c r="EB84" i="55"/>
  <c r="DT122" i="55"/>
  <c r="JY122" i="55"/>
  <c r="GK122" i="55"/>
  <c r="DU80" i="55"/>
  <c r="JZ80" i="55"/>
  <c r="GL80" i="55"/>
  <c r="DY117" i="55"/>
  <c r="KD117" i="55"/>
  <c r="GP117" i="55"/>
  <c r="DV100" i="55"/>
  <c r="GM100" i="55"/>
  <c r="KA100" i="55"/>
  <c r="ED118" i="55"/>
  <c r="GU118" i="55"/>
  <c r="KI118" i="55"/>
  <c r="DW74" i="55"/>
  <c r="DS81" i="55"/>
  <c r="EC103" i="55"/>
  <c r="GT103" i="55"/>
  <c r="KH103" i="55"/>
  <c r="DT126" i="55"/>
  <c r="GK126" i="55"/>
  <c r="JY126" i="55"/>
  <c r="DZ3" i="55"/>
  <c r="KE3" i="55"/>
  <c r="GQ3" i="55"/>
  <c r="DY7" i="55"/>
  <c r="KD7" i="55"/>
  <c r="GP7" i="55"/>
  <c r="DW5" i="55"/>
  <c r="KB5" i="55"/>
  <c r="GN5" i="55"/>
  <c r="DS36" i="55"/>
  <c r="JX36" i="55"/>
  <c r="GJ36" i="55"/>
  <c r="DS45" i="55"/>
  <c r="JX45" i="55"/>
  <c r="GJ45" i="55"/>
  <c r="EA55" i="55"/>
  <c r="DS69" i="55"/>
  <c r="JX69" i="55"/>
  <c r="GJ69" i="55"/>
  <c r="DY95" i="55"/>
  <c r="GP95" i="55"/>
  <c r="KD95" i="55"/>
  <c r="DY127" i="55"/>
  <c r="KD127" i="55"/>
  <c r="GP127" i="55"/>
  <c r="DZ78" i="55"/>
  <c r="ED107" i="55"/>
  <c r="GU107" i="55"/>
  <c r="KI107" i="55"/>
  <c r="ED123" i="55"/>
  <c r="GU123" i="55"/>
  <c r="KI123" i="55"/>
  <c r="EA76" i="55"/>
  <c r="DS98" i="55"/>
  <c r="GJ98" i="55"/>
  <c r="JX98" i="55"/>
  <c r="DS106" i="55"/>
  <c r="JX106" i="55"/>
  <c r="GJ106" i="55"/>
  <c r="EA116" i="55"/>
  <c r="KF116" i="55"/>
  <c r="GR116" i="55"/>
  <c r="EA124" i="55"/>
  <c r="KF124" i="55"/>
  <c r="GR124" i="55"/>
  <c r="EC13" i="55"/>
  <c r="KH13" i="55"/>
  <c r="GT13" i="55"/>
  <c r="DZ7" i="55"/>
  <c r="GQ7" i="55"/>
  <c r="KE7" i="55"/>
  <c r="H34" i="57"/>
  <c r="H13" i="57" s="1"/>
  <c r="G13" i="57" s="1"/>
  <c r="F13" i="57" s="1"/>
  <c r="E13" i="57" s="1"/>
  <c r="D13" i="57" s="1"/>
  <c r="C13" i="57" s="1"/>
  <c r="H36" i="57"/>
  <c r="EC48" i="55"/>
  <c r="EO48" i="55" s="1"/>
  <c r="FA48" i="55" s="1"/>
  <c r="DZ49" i="55"/>
  <c r="DV13" i="55"/>
  <c r="KA13" i="55"/>
  <c r="GM13" i="55"/>
  <c r="DT79" i="55"/>
  <c r="EB121" i="55"/>
  <c r="GS121" i="55"/>
  <c r="KG121" i="55"/>
  <c r="DV56" i="55"/>
  <c r="GM56" i="55"/>
  <c r="KA56" i="55"/>
  <c r="DS43" i="55"/>
  <c r="JX43" i="55"/>
  <c r="GJ43" i="55"/>
  <c r="DY112" i="55"/>
  <c r="KD112" i="55"/>
  <c r="GP112" i="55"/>
  <c r="DW49" i="55"/>
  <c r="EA70" i="55"/>
  <c r="KF70" i="55"/>
  <c r="GR70" i="55"/>
  <c r="DT82" i="55"/>
  <c r="GK82" i="55"/>
  <c r="JY82" i="55"/>
  <c r="DX119" i="55"/>
  <c r="KC119" i="55"/>
  <c r="GO119" i="55"/>
  <c r="EC114" i="55"/>
  <c r="KH114" i="55"/>
  <c r="GT114" i="55"/>
  <c r="ED94" i="55"/>
  <c r="KI94" i="55"/>
  <c r="GU94" i="55"/>
  <c r="DZ113" i="55"/>
  <c r="KE113" i="55"/>
  <c r="GQ113" i="55"/>
  <c r="EA83" i="55"/>
  <c r="GR83" i="55"/>
  <c r="KF83" i="55"/>
  <c r="DV48" i="55"/>
  <c r="DX42" i="55"/>
  <c r="GO42" i="55"/>
  <c r="KC42" i="55"/>
  <c r="DY22" i="55"/>
  <c r="GP22" i="55"/>
  <c r="KD22" i="55"/>
  <c r="ED22" i="55"/>
  <c r="GU22" i="55"/>
  <c r="KI22" i="55"/>
  <c r="EO49" i="55"/>
  <c r="DT107" i="55"/>
  <c r="JY107" i="55"/>
  <c r="GK107" i="55"/>
  <c r="DY40" i="55"/>
  <c r="GP40" i="55"/>
  <c r="KD40" i="55"/>
  <c r="DS6" i="55"/>
  <c r="GJ6" i="55"/>
  <c r="JX6" i="55"/>
  <c r="ED55" i="55"/>
  <c r="EA49" i="55"/>
  <c r="EB74" i="55"/>
  <c r="DX117" i="55"/>
  <c r="KC117" i="55"/>
  <c r="GO117" i="55"/>
  <c r="DT58" i="55"/>
  <c r="JY58" i="55"/>
  <c r="GK58" i="55"/>
  <c r="DY107" i="55"/>
  <c r="KD107" i="55"/>
  <c r="GP107" i="55"/>
  <c r="ED73" i="55"/>
  <c r="DZ100" i="55"/>
  <c r="KE100" i="55"/>
  <c r="GQ100" i="55"/>
  <c r="DZ116" i="55"/>
  <c r="GQ116" i="55"/>
  <c r="KE116" i="55"/>
  <c r="EA86" i="55"/>
  <c r="KF86" i="55"/>
  <c r="GR86" i="55"/>
  <c r="DW101" i="55"/>
  <c r="KB101" i="55"/>
  <c r="GN101" i="55"/>
  <c r="DY45" i="55"/>
  <c r="GP45" i="55"/>
  <c r="KD45" i="55"/>
  <c r="EB41" i="55"/>
  <c r="KG41" i="55"/>
  <c r="GS41" i="55"/>
  <c r="EB22" i="55"/>
  <c r="GS22" i="55"/>
  <c r="KG22" i="55"/>
  <c r="DT109" i="55"/>
  <c r="JY109" i="55"/>
  <c r="GK109" i="55"/>
  <c r="EK49" i="55"/>
  <c r="DZ53" i="55"/>
  <c r="DV43" i="55"/>
  <c r="KA43" i="55"/>
  <c r="GM43" i="55"/>
  <c r="EC55" i="55"/>
  <c r="EB113" i="55"/>
  <c r="GS113" i="55"/>
  <c r="KG113" i="55"/>
  <c r="DX86" i="55"/>
  <c r="KC86" i="55"/>
  <c r="GO86" i="55"/>
  <c r="DY98" i="55"/>
  <c r="GP98" i="55"/>
  <c r="KD98" i="55"/>
  <c r="DV51" i="55"/>
  <c r="EH51" i="55" s="1"/>
  <c r="ET51" i="55" s="1"/>
  <c r="DS54" i="55"/>
  <c r="JX54" i="55"/>
  <c r="GJ54" i="55"/>
  <c r="DX107" i="55"/>
  <c r="GO107" i="55"/>
  <c r="KC107" i="55"/>
  <c r="EB55" i="55"/>
  <c r="DV82" i="55"/>
  <c r="KA82" i="55"/>
  <c r="GM82" i="55"/>
  <c r="DZ107" i="55"/>
  <c r="KE107" i="55"/>
  <c r="GQ107" i="55"/>
  <c r="DZ123" i="55"/>
  <c r="GQ123" i="55"/>
  <c r="KE123" i="55"/>
  <c r="EA10" i="55"/>
  <c r="KF10" i="55"/>
  <c r="GR10" i="55"/>
  <c r="DW54" i="55"/>
  <c r="KB54" i="55"/>
  <c r="GN54" i="55"/>
  <c r="EB118" i="55"/>
  <c r="KG118" i="55"/>
  <c r="GS118" i="55"/>
  <c r="DV77" i="55"/>
  <c r="DS82" i="55"/>
  <c r="GJ82" i="55"/>
  <c r="JX82" i="55"/>
  <c r="DW115" i="55"/>
  <c r="GN115" i="55"/>
  <c r="KB115" i="55"/>
  <c r="EB7" i="55"/>
  <c r="KG7" i="55"/>
  <c r="GS7" i="55"/>
  <c r="EB8" i="55"/>
  <c r="GS8" i="55"/>
  <c r="KG8" i="55"/>
  <c r="EC62" i="55"/>
  <c r="GT62" i="55"/>
  <c r="KH62" i="55"/>
  <c r="EA50" i="55"/>
  <c r="GR50" i="55"/>
  <c r="KF50" i="55"/>
  <c r="DW69" i="55"/>
  <c r="KB69" i="55"/>
  <c r="GN69" i="55"/>
  <c r="DU104" i="55"/>
  <c r="JZ104" i="55"/>
  <c r="GL104" i="55"/>
  <c r="DW106" i="55"/>
  <c r="GN106" i="55"/>
  <c r="KB106" i="55"/>
  <c r="DX126" i="55"/>
  <c r="KC126" i="55"/>
  <c r="GO126" i="55"/>
  <c r="EC127" i="55"/>
  <c r="GT127" i="55"/>
  <c r="KH127" i="55"/>
  <c r="DX112" i="55"/>
  <c r="GO112" i="55"/>
  <c r="KC112" i="55"/>
  <c r="DW3" i="55"/>
  <c r="KB3" i="55"/>
  <c r="GN3" i="55"/>
  <c r="DW68" i="55"/>
  <c r="DT70" i="55"/>
  <c r="GK70" i="55"/>
  <c r="JY70" i="55"/>
  <c r="DV99" i="55"/>
  <c r="GM99" i="55"/>
  <c r="KA99" i="55"/>
  <c r="DV123" i="55"/>
  <c r="GM123" i="55"/>
  <c r="KA123" i="55"/>
  <c r="DS128" i="55"/>
  <c r="GJ128" i="55"/>
  <c r="JX128" i="55"/>
  <c r="DU44" i="55"/>
  <c r="JZ44" i="55"/>
  <c r="GL44" i="55"/>
  <c r="DU58" i="55"/>
  <c r="GL58" i="55"/>
  <c r="JZ58" i="55"/>
  <c r="DV68" i="55"/>
  <c r="ES53" i="55"/>
  <c r="DW22" i="55"/>
  <c r="GN22" i="55"/>
  <c r="KB22" i="55"/>
  <c r="FN53" i="55"/>
  <c r="EB63" i="55"/>
  <c r="GS63" i="55"/>
  <c r="KG63" i="55"/>
  <c r="DU92" i="55"/>
  <c r="JZ92" i="55"/>
  <c r="GL92" i="55"/>
  <c r="DV114" i="55"/>
  <c r="KA114" i="55"/>
  <c r="GM114" i="55"/>
  <c r="EA77" i="55"/>
  <c r="EB123" i="55"/>
  <c r="KG123" i="55"/>
  <c r="GS123" i="55"/>
  <c r="DY44" i="55"/>
  <c r="GP44" i="55"/>
  <c r="KD44" i="55"/>
  <c r="EA36" i="55"/>
  <c r="GR36" i="55"/>
  <c r="KF36" i="55"/>
  <c r="EA69" i="55"/>
  <c r="KF69" i="55"/>
  <c r="GR69" i="55"/>
  <c r="DU94" i="55"/>
  <c r="JZ94" i="55"/>
  <c r="GL94" i="55"/>
  <c r="ED77" i="55"/>
  <c r="ED125" i="55"/>
  <c r="KI125" i="55"/>
  <c r="GU125" i="55"/>
  <c r="DW81" i="55"/>
  <c r="DS100" i="55"/>
  <c r="JX100" i="55"/>
  <c r="GJ100" i="55"/>
  <c r="N18" i="79"/>
  <c r="ED13" i="55"/>
  <c r="GU13" i="55"/>
  <c r="KI13" i="55"/>
  <c r="EA7" i="55"/>
  <c r="GR7" i="55"/>
  <c r="KF7" i="55"/>
  <c r="EB59" i="55"/>
  <c r="ED92" i="55"/>
  <c r="KI92" i="55"/>
  <c r="GU92" i="55"/>
  <c r="ED128" i="55"/>
  <c r="GU128" i="55"/>
  <c r="KI128" i="55"/>
  <c r="DW104" i="55"/>
  <c r="KB104" i="55"/>
  <c r="GN104" i="55"/>
  <c r="DY118" i="55"/>
  <c r="KD118" i="55"/>
  <c r="GP118" i="55"/>
  <c r="DV42" i="55"/>
  <c r="GM42" i="55"/>
  <c r="KA42" i="55"/>
  <c r="DY72" i="55"/>
  <c r="GP72" i="55"/>
  <c r="KD72" i="55"/>
  <c r="DY4" i="55"/>
  <c r="GP4" i="55"/>
  <c r="KD4" i="55"/>
  <c r="DY126" i="55"/>
  <c r="KD126" i="55"/>
  <c r="GP126" i="55"/>
  <c r="DU127" i="55"/>
  <c r="GL127" i="55"/>
  <c r="JZ127" i="55"/>
  <c r="DW70" i="55"/>
  <c r="KB70" i="55"/>
  <c r="GN70" i="55"/>
  <c r="DT92" i="55"/>
  <c r="JY92" i="55"/>
  <c r="GK92" i="55"/>
  <c r="DX121" i="55"/>
  <c r="KC121" i="55"/>
  <c r="GO121" i="55"/>
  <c r="EB62" i="55"/>
  <c r="KG62" i="55"/>
  <c r="GS62" i="55"/>
  <c r="DU74" i="55"/>
  <c r="EC100" i="55"/>
  <c r="KH100" i="55"/>
  <c r="GT100" i="55"/>
  <c r="DZ94" i="55"/>
  <c r="KE94" i="55"/>
  <c r="GQ94" i="55"/>
  <c r="DZ114" i="55"/>
  <c r="KE114" i="55"/>
  <c r="GQ114" i="55"/>
  <c r="DW83" i="55"/>
  <c r="GN83" i="55"/>
  <c r="KB83" i="55"/>
  <c r="DT97" i="55"/>
  <c r="GK97" i="55"/>
  <c r="JY97" i="55"/>
  <c r="DT3" i="55"/>
  <c r="JY3" i="55"/>
  <c r="GK3" i="55"/>
  <c r="DV58" i="55"/>
  <c r="KA58" i="55"/>
  <c r="GM58" i="55"/>
  <c r="EC7" i="55"/>
  <c r="GT7" i="55"/>
  <c r="KH7" i="55"/>
  <c r="DV9" i="55"/>
  <c r="GM9" i="55"/>
  <c r="KA9" i="55"/>
  <c r="DX100" i="55"/>
  <c r="GO100" i="55"/>
  <c r="KC100" i="55"/>
  <c r="EB79" i="55"/>
  <c r="DZ44" i="55"/>
  <c r="GQ44" i="55"/>
  <c r="KE44" i="55"/>
  <c r="DY80" i="55"/>
  <c r="GP80" i="55"/>
  <c r="KD80" i="55"/>
  <c r="DS56" i="55"/>
  <c r="GJ56" i="55"/>
  <c r="JX56" i="55"/>
  <c r="EB92" i="55"/>
  <c r="KG92" i="55"/>
  <c r="GS92" i="55"/>
  <c r="EB124" i="55"/>
  <c r="GS124" i="55"/>
  <c r="KG124" i="55"/>
  <c r="DX60" i="55"/>
  <c r="KC60" i="55"/>
  <c r="GO60" i="55"/>
  <c r="DV80" i="55"/>
  <c r="KA80" i="55"/>
  <c r="GM80" i="55"/>
  <c r="ED86" i="55"/>
  <c r="GU86" i="55"/>
  <c r="KI86" i="55"/>
  <c r="DZ105" i="55"/>
  <c r="KE105" i="55"/>
  <c r="GQ105" i="55"/>
  <c r="DS73" i="55"/>
  <c r="EM79" i="55"/>
  <c r="DS93" i="55"/>
  <c r="JX93" i="55"/>
  <c r="GJ93" i="55"/>
  <c r="DS101" i="55"/>
  <c r="JX101" i="55"/>
  <c r="GJ101" i="55"/>
  <c r="DS109" i="55"/>
  <c r="JX109" i="55"/>
  <c r="GJ109" i="55"/>
  <c r="DS117" i="55"/>
  <c r="GJ117" i="55"/>
  <c r="JX117" i="55"/>
  <c r="DS125" i="55"/>
  <c r="GJ125" i="55"/>
  <c r="JX125" i="55"/>
  <c r="EB4" i="55"/>
  <c r="GS4" i="55"/>
  <c r="KG4" i="55"/>
  <c r="DY36" i="55"/>
  <c r="GP36" i="55"/>
  <c r="KD36" i="55"/>
  <c r="DV44" i="55"/>
  <c r="GM44" i="55"/>
  <c r="KA44" i="55"/>
  <c r="DY60" i="55"/>
  <c r="GP60" i="55"/>
  <c r="KD60" i="55"/>
  <c r="EB101" i="55"/>
  <c r="KG101" i="55"/>
  <c r="GS101" i="55"/>
  <c r="EB127" i="55"/>
  <c r="KG127" i="55"/>
  <c r="GS127" i="55"/>
  <c r="DS22" i="55"/>
  <c r="GJ22" i="55"/>
  <c r="JX22" i="55"/>
  <c r="DV69" i="55"/>
  <c r="GM69" i="55"/>
  <c r="KA69" i="55"/>
  <c r="DY108" i="55"/>
  <c r="GP108" i="55"/>
  <c r="KD108" i="55"/>
  <c r="EE55" i="55"/>
  <c r="DX77" i="55"/>
  <c r="EB114" i="55"/>
  <c r="GS114" i="55"/>
  <c r="KG114" i="55"/>
  <c r="EB52" i="55"/>
  <c r="KG52" i="55"/>
  <c r="GS52" i="55"/>
  <c r="EC96" i="55"/>
  <c r="KH96" i="55"/>
  <c r="GT96" i="55"/>
  <c r="EC128" i="55"/>
  <c r="GT128" i="55"/>
  <c r="KH128" i="55"/>
  <c r="EA82" i="55"/>
  <c r="KF82" i="55"/>
  <c r="GR82" i="55"/>
  <c r="EC44" i="55"/>
  <c r="GT44" i="55"/>
  <c r="KH44" i="55"/>
  <c r="DX6" i="55"/>
  <c r="GO6" i="55"/>
  <c r="KC6" i="55"/>
  <c r="DU9" i="55"/>
  <c r="GL9" i="55"/>
  <c r="JZ9" i="55"/>
  <c r="EB95" i="55"/>
  <c r="KG95" i="55"/>
  <c r="GS95" i="55"/>
  <c r="ED41" i="55"/>
  <c r="KI41" i="55"/>
  <c r="GU41" i="55"/>
  <c r="EB81" i="55"/>
  <c r="DY63" i="55"/>
  <c r="GP63" i="55"/>
  <c r="KD63" i="55"/>
  <c r="DW10" i="55"/>
  <c r="GN10" i="55"/>
  <c r="KB10" i="55"/>
  <c r="ED61" i="55"/>
  <c r="KI61" i="55"/>
  <c r="GU61" i="55"/>
  <c r="DU115" i="55"/>
  <c r="GL115" i="55"/>
  <c r="JZ115" i="55"/>
  <c r="EA56" i="55"/>
  <c r="KF56" i="55"/>
  <c r="GR56" i="55"/>
  <c r="EB112" i="55"/>
  <c r="GS112" i="55"/>
  <c r="KG112" i="55"/>
  <c r="DU124" i="55"/>
  <c r="JZ124" i="55"/>
  <c r="GL124" i="55"/>
  <c r="EA93" i="55"/>
  <c r="GR93" i="55"/>
  <c r="KF93" i="55"/>
  <c r="EA101" i="55"/>
  <c r="GR101" i="55"/>
  <c r="KF101" i="55"/>
  <c r="EA109" i="55"/>
  <c r="KF109" i="55"/>
  <c r="GR109" i="55"/>
  <c r="EA117" i="55"/>
  <c r="KF117" i="55"/>
  <c r="GR117" i="55"/>
  <c r="EA125" i="55"/>
  <c r="KF125" i="55"/>
  <c r="GR125" i="55"/>
  <c r="DX97" i="55"/>
  <c r="GO97" i="55"/>
  <c r="KC97" i="55"/>
  <c r="EB46" i="55"/>
  <c r="EN46" i="55" s="1"/>
  <c r="DX57" i="55"/>
  <c r="EJ57" i="55" s="1"/>
  <c r="EC54" i="55"/>
  <c r="GT54" i="55"/>
  <c r="KH54" i="55"/>
  <c r="DT4" i="55"/>
  <c r="JY4" i="55"/>
  <c r="GK4" i="55"/>
  <c r="DV41" i="55"/>
  <c r="KA41" i="55"/>
  <c r="GM41" i="55"/>
  <c r="DX94" i="55"/>
  <c r="GO94" i="55"/>
  <c r="KC94" i="55"/>
  <c r="DS7" i="55"/>
  <c r="JX7" i="55"/>
  <c r="GJ7" i="55"/>
  <c r="DT47" i="55"/>
  <c r="JY47" i="55"/>
  <c r="GK47" i="55"/>
  <c r="EC74" i="55"/>
  <c r="DV124" i="55"/>
  <c r="GM124" i="55"/>
  <c r="KA124" i="55"/>
  <c r="DW114" i="55"/>
  <c r="KB114" i="55"/>
  <c r="GN114" i="55"/>
  <c r="DU97" i="55"/>
  <c r="JZ97" i="55"/>
  <c r="GL97" i="55"/>
  <c r="DX96" i="55"/>
  <c r="GO96" i="55"/>
  <c r="KC96" i="55"/>
  <c r="DW44" i="55"/>
  <c r="KB44" i="55"/>
  <c r="GN44" i="55"/>
  <c r="EE51" i="55"/>
  <c r="DV107" i="55"/>
  <c r="KA107" i="55"/>
  <c r="GM107" i="55"/>
  <c r="DS112" i="55"/>
  <c r="JX112" i="55"/>
  <c r="GJ112" i="55"/>
  <c r="DS124" i="55"/>
  <c r="GJ124" i="55"/>
  <c r="JX124" i="55"/>
  <c r="DY3" i="55"/>
  <c r="KD3" i="55"/>
  <c r="GP3" i="55"/>
  <c r="EA3" i="55"/>
  <c r="GR3" i="55"/>
  <c r="KF3" i="55"/>
  <c r="EC109" i="55"/>
  <c r="GT109" i="55"/>
  <c r="KH109" i="55"/>
  <c r="EF57" i="55"/>
  <c r="DV106" i="55"/>
  <c r="GM106" i="55"/>
  <c r="KA106" i="55"/>
  <c r="DW120" i="55"/>
  <c r="GN120" i="55"/>
  <c r="KB120" i="55"/>
  <c r="EC50" i="55"/>
  <c r="GT50" i="55"/>
  <c r="KH50" i="55"/>
  <c r="ED58" i="55"/>
  <c r="KI58" i="55"/>
  <c r="GU58" i="55"/>
  <c r="DZ13" i="55"/>
  <c r="GQ13" i="55"/>
  <c r="KE13" i="55"/>
  <c r="DY94" i="55"/>
  <c r="GP94" i="55"/>
  <c r="KD94" i="55"/>
  <c r="EA40" i="55"/>
  <c r="GR40" i="55"/>
  <c r="KF40" i="55"/>
  <c r="DU103" i="55"/>
  <c r="GL103" i="55"/>
  <c r="JZ103" i="55"/>
  <c r="DT104" i="55"/>
  <c r="GK104" i="55"/>
  <c r="JY104" i="55"/>
  <c r="DX47" i="55"/>
  <c r="KC47" i="55"/>
  <c r="GO47" i="55"/>
  <c r="ED117" i="55"/>
  <c r="GU117" i="55"/>
  <c r="KI117" i="55"/>
  <c r="DS108" i="55"/>
  <c r="JX108" i="55"/>
  <c r="GJ108" i="55"/>
  <c r="DW121" i="55"/>
  <c r="GN121" i="55"/>
  <c r="KB121" i="55"/>
  <c r="EG73" i="55"/>
  <c r="DY104" i="55"/>
  <c r="KD104" i="55"/>
  <c r="GP104" i="55"/>
  <c r="EC118" i="55"/>
  <c r="KH118" i="55"/>
  <c r="GT118" i="55"/>
  <c r="DZ83" i="55"/>
  <c r="KE83" i="55"/>
  <c r="GQ83" i="55"/>
  <c r="DT83" i="55"/>
  <c r="GK83" i="55"/>
  <c r="JY83" i="55"/>
  <c r="EB75" i="55"/>
  <c r="DU77" i="55"/>
  <c r="S11" i="57"/>
  <c r="DR14" i="61"/>
  <c r="DR14" i="60"/>
  <c r="DR14" i="59"/>
  <c r="DV5" i="60"/>
  <c r="DV5" i="59"/>
  <c r="DV5" i="61"/>
  <c r="R2" i="61"/>
  <c r="S2" i="60"/>
  <c r="C7" i="79"/>
  <c r="AU7" i="79"/>
  <c r="L64" i="57"/>
  <c r="Y8" i="79"/>
  <c r="L58" i="57"/>
  <c r="AJ8" i="79"/>
  <c r="DV6" i="60" l="1"/>
  <c r="K16" i="57"/>
  <c r="DV6" i="61"/>
  <c r="L57" i="57"/>
  <c r="L16" i="57"/>
  <c r="EE124" i="55"/>
  <c r="GV124" i="55"/>
  <c r="KJ124" i="55"/>
  <c r="EQ51" i="55"/>
  <c r="EF47" i="55"/>
  <c r="GW47" i="55"/>
  <c r="KK47" i="55"/>
  <c r="EF4" i="55"/>
  <c r="KK4" i="55"/>
  <c r="GW4" i="55"/>
  <c r="EM117" i="55"/>
  <c r="KR117" i="55"/>
  <c r="HD117" i="55"/>
  <c r="EI10" i="55"/>
  <c r="GZ10" i="55"/>
  <c r="KN10" i="55"/>
  <c r="EP41" i="55"/>
  <c r="KU41" i="55"/>
  <c r="HG41" i="55"/>
  <c r="EO44" i="55"/>
  <c r="HF44" i="55"/>
  <c r="KT44" i="55"/>
  <c r="EQ55" i="55"/>
  <c r="EK108" i="55"/>
  <c r="HB108" i="55"/>
  <c r="KP108" i="55"/>
  <c r="EN101" i="55"/>
  <c r="KS101" i="55"/>
  <c r="HE101" i="55"/>
  <c r="EE101" i="55"/>
  <c r="KJ101" i="55"/>
  <c r="GV101" i="55"/>
  <c r="EE73" i="55"/>
  <c r="EF3" i="55"/>
  <c r="GW3" i="55"/>
  <c r="KK3" i="55"/>
  <c r="EH106" i="55"/>
  <c r="GY106" i="55"/>
  <c r="KM106" i="55"/>
  <c r="EK3" i="55"/>
  <c r="KP3" i="55"/>
  <c r="HB3" i="55"/>
  <c r="EG97" i="55"/>
  <c r="GX97" i="55"/>
  <c r="KL97" i="55"/>
  <c r="EO74" i="55"/>
  <c r="EH41" i="55"/>
  <c r="KM41" i="55"/>
  <c r="GY41" i="55"/>
  <c r="EV57" i="55"/>
  <c r="EM125" i="55"/>
  <c r="KR125" i="55"/>
  <c r="HD125" i="55"/>
  <c r="EM93" i="55"/>
  <c r="KR93" i="55"/>
  <c r="HD93" i="55"/>
  <c r="EG115" i="55"/>
  <c r="KL115" i="55"/>
  <c r="GX115" i="55"/>
  <c r="EN127" i="55"/>
  <c r="HE127" i="55"/>
  <c r="KS127" i="55"/>
  <c r="EK36" i="55"/>
  <c r="KP36" i="55"/>
  <c r="HB36" i="55"/>
  <c r="EE109" i="55"/>
  <c r="GV109" i="55"/>
  <c r="KJ109" i="55"/>
  <c r="EH80" i="55"/>
  <c r="GY80" i="55"/>
  <c r="KM80" i="55"/>
  <c r="EE56" i="55"/>
  <c r="GV56" i="55"/>
  <c r="KJ56" i="55"/>
  <c r="EN79" i="55"/>
  <c r="EH58" i="55"/>
  <c r="GY58" i="55"/>
  <c r="KM58" i="55"/>
  <c r="EF83" i="55"/>
  <c r="GW83" i="55"/>
  <c r="KK83" i="55"/>
  <c r="EL83" i="55"/>
  <c r="KQ83" i="55"/>
  <c r="HC83" i="55"/>
  <c r="EI121" i="55"/>
  <c r="GZ121" i="55"/>
  <c r="KN121" i="55"/>
  <c r="EF104" i="55"/>
  <c r="KK104" i="55"/>
  <c r="GW104" i="55"/>
  <c r="EG103" i="55"/>
  <c r="KL103" i="55"/>
  <c r="GX103" i="55"/>
  <c r="EP58" i="55"/>
  <c r="KU58" i="55"/>
  <c r="HG58" i="55"/>
  <c r="EM3" i="55"/>
  <c r="KR3" i="55"/>
  <c r="HD3" i="55"/>
  <c r="EH107" i="55"/>
  <c r="KM107" i="55"/>
  <c r="GY107" i="55"/>
  <c r="EJ96" i="55"/>
  <c r="HA96" i="55"/>
  <c r="KO96" i="55"/>
  <c r="EJ94" i="55"/>
  <c r="KO94" i="55"/>
  <c r="HA94" i="55"/>
  <c r="EJ97" i="55"/>
  <c r="HA97" i="55"/>
  <c r="KO97" i="55"/>
  <c r="EM101" i="55"/>
  <c r="HD101" i="55"/>
  <c r="KR101" i="55"/>
  <c r="EM56" i="55"/>
  <c r="HD56" i="55"/>
  <c r="KR56" i="55"/>
  <c r="EG9" i="55"/>
  <c r="GX9" i="55"/>
  <c r="KL9" i="55"/>
  <c r="EO128" i="55"/>
  <c r="HF128" i="55"/>
  <c r="KT128" i="55"/>
  <c r="EE22" i="55"/>
  <c r="KJ22" i="55"/>
  <c r="GV22" i="55"/>
  <c r="EH44" i="55"/>
  <c r="GY44" i="55"/>
  <c r="KM44" i="55"/>
  <c r="EE117" i="55"/>
  <c r="GV117" i="55"/>
  <c r="KJ117" i="55"/>
  <c r="EY79" i="55"/>
  <c r="EP86" i="55"/>
  <c r="HG86" i="55"/>
  <c r="KU86" i="55"/>
  <c r="EN92" i="55"/>
  <c r="KS92" i="55"/>
  <c r="HE92" i="55"/>
  <c r="EO7" i="55"/>
  <c r="KT7" i="55"/>
  <c r="HF7" i="55"/>
  <c r="EL114" i="55"/>
  <c r="KQ114" i="55"/>
  <c r="HC114" i="55"/>
  <c r="EG74" i="55"/>
  <c r="EI70" i="55"/>
  <c r="KN70" i="55"/>
  <c r="GZ70" i="55"/>
  <c r="EK72" i="55"/>
  <c r="KP72" i="55"/>
  <c r="HB72" i="55"/>
  <c r="EP128" i="55"/>
  <c r="HG128" i="55"/>
  <c r="KU128" i="55"/>
  <c r="EM7" i="55"/>
  <c r="HD7" i="55"/>
  <c r="KR7" i="55"/>
  <c r="EE100" i="55"/>
  <c r="KJ100" i="55"/>
  <c r="GV100" i="55"/>
  <c r="EM36" i="55"/>
  <c r="HD36" i="55"/>
  <c r="KR36" i="55"/>
  <c r="EN63" i="55"/>
  <c r="HE63" i="55"/>
  <c r="KS63" i="55"/>
  <c r="EG58" i="55"/>
  <c r="GX58" i="55"/>
  <c r="KL58" i="55"/>
  <c r="EH99" i="55"/>
  <c r="GY99" i="55"/>
  <c r="KM99" i="55"/>
  <c r="EI3" i="55"/>
  <c r="GZ3" i="55"/>
  <c r="KN3" i="55"/>
  <c r="EI106" i="55"/>
  <c r="GZ106" i="55"/>
  <c r="KN106" i="55"/>
  <c r="EG104" i="55"/>
  <c r="GX104" i="55"/>
  <c r="KL104" i="55"/>
  <c r="EN7" i="55"/>
  <c r="HE7" i="55"/>
  <c r="KS7" i="55"/>
  <c r="EH77" i="55"/>
  <c r="EL107" i="55"/>
  <c r="HC107" i="55"/>
  <c r="KQ107" i="55"/>
  <c r="EJ107" i="55"/>
  <c r="KO107" i="55"/>
  <c r="HA107" i="55"/>
  <c r="EE54" i="55"/>
  <c r="KJ54" i="55"/>
  <c r="GV54" i="55"/>
  <c r="EN113" i="55"/>
  <c r="KS113" i="55"/>
  <c r="HE113" i="55"/>
  <c r="EF109" i="55"/>
  <c r="GW109" i="55"/>
  <c r="KK109" i="55"/>
  <c r="EJ117" i="55"/>
  <c r="KO117" i="55"/>
  <c r="HA117" i="55"/>
  <c r="EM49" i="55"/>
  <c r="EF107" i="55"/>
  <c r="KK107" i="55"/>
  <c r="GW107" i="55"/>
  <c r="EK22" i="55"/>
  <c r="HB22" i="55"/>
  <c r="KP22" i="55"/>
  <c r="EM83" i="55"/>
  <c r="HD83" i="55"/>
  <c r="KR83" i="55"/>
  <c r="EJ119" i="55"/>
  <c r="HA119" i="55"/>
  <c r="KO119" i="55"/>
  <c r="EI49" i="55"/>
  <c r="EL49" i="55"/>
  <c r="DU4" i="59"/>
  <c r="DU4" i="61"/>
  <c r="DU4" i="60"/>
  <c r="EM116" i="55"/>
  <c r="HD116" i="55"/>
  <c r="KR116" i="55"/>
  <c r="EP123" i="55"/>
  <c r="KU123" i="55"/>
  <c r="HG123" i="55"/>
  <c r="EK127" i="55"/>
  <c r="KP127" i="55"/>
  <c r="HB127" i="55"/>
  <c r="EM55" i="55"/>
  <c r="EK7" i="55"/>
  <c r="KP7" i="55"/>
  <c r="HB7" i="55"/>
  <c r="EE81" i="55"/>
  <c r="EH100" i="55"/>
  <c r="GY100" i="55"/>
  <c r="KM100" i="55"/>
  <c r="FK46" i="55"/>
  <c r="EI40" i="55"/>
  <c r="KN40" i="55"/>
  <c r="GZ40" i="55"/>
  <c r="EM9" i="55"/>
  <c r="HD9" i="55"/>
  <c r="KR9" i="55"/>
  <c r="EG72" i="55"/>
  <c r="GX72" i="55"/>
  <c r="KL72" i="55"/>
  <c r="EH93" i="55"/>
  <c r="KM93" i="55"/>
  <c r="GY93" i="55"/>
  <c r="EJ73" i="55"/>
  <c r="EK100" i="55"/>
  <c r="KP100" i="55"/>
  <c r="HB100" i="55"/>
  <c r="EN125" i="55"/>
  <c r="KS125" i="55"/>
  <c r="HE125" i="55"/>
  <c r="EH113" i="55"/>
  <c r="KM113" i="55"/>
  <c r="GY113" i="55"/>
  <c r="EG122" i="55"/>
  <c r="GX122" i="55"/>
  <c r="KL122" i="55"/>
  <c r="EH22" i="55"/>
  <c r="GY22" i="55"/>
  <c r="KM22" i="55"/>
  <c r="EF102" i="55"/>
  <c r="KK102" i="55"/>
  <c r="GW102" i="55"/>
  <c r="EF128" i="55"/>
  <c r="GW128" i="55"/>
  <c r="KK128" i="55"/>
  <c r="EI97" i="55"/>
  <c r="KN97" i="55"/>
  <c r="GZ97" i="55"/>
  <c r="EL106" i="55"/>
  <c r="HC106" i="55"/>
  <c r="KQ106" i="55"/>
  <c r="EO92" i="55"/>
  <c r="HF92" i="55"/>
  <c r="KT92" i="55"/>
  <c r="EN78" i="55"/>
  <c r="EG111" i="55"/>
  <c r="KL111" i="55"/>
  <c r="GX111" i="55"/>
  <c r="EP8" i="55"/>
  <c r="KU8" i="55"/>
  <c r="HG8" i="55"/>
  <c r="EO10" i="55"/>
  <c r="HF10" i="55"/>
  <c r="KT10" i="55"/>
  <c r="EV51" i="55"/>
  <c r="EG49" i="55"/>
  <c r="EK71" i="55"/>
  <c r="HB71" i="55"/>
  <c r="KP71" i="55"/>
  <c r="EJ78" i="55"/>
  <c r="EL112" i="55"/>
  <c r="KQ112" i="55"/>
  <c r="HC112" i="55"/>
  <c r="EN56" i="55"/>
  <c r="KS56" i="55"/>
  <c r="HE56" i="55"/>
  <c r="EK119" i="55"/>
  <c r="KP119" i="55"/>
  <c r="HB119" i="55"/>
  <c r="EI62" i="55"/>
  <c r="KN62" i="55"/>
  <c r="GZ62" i="55"/>
  <c r="EJ120" i="55"/>
  <c r="KO120" i="55"/>
  <c r="HA120" i="55"/>
  <c r="EP114" i="55"/>
  <c r="HG114" i="55"/>
  <c r="KU114" i="55"/>
  <c r="EK109" i="55"/>
  <c r="KP109" i="55"/>
  <c r="HB109" i="55"/>
  <c r="EF114" i="55"/>
  <c r="GW114" i="55"/>
  <c r="KK114" i="55"/>
  <c r="EK48" i="55"/>
  <c r="EW48" i="55" s="1"/>
  <c r="EI125" i="55"/>
  <c r="GZ125" i="55"/>
  <c r="KN125" i="55"/>
  <c r="EP121" i="55"/>
  <c r="HG121" i="55"/>
  <c r="KU121" i="55"/>
  <c r="EL50" i="55"/>
  <c r="HC50" i="55"/>
  <c r="KQ50" i="55"/>
  <c r="DT5" i="61"/>
  <c r="DT5" i="60"/>
  <c r="DT5" i="59"/>
  <c r="EI84" i="55"/>
  <c r="EH126" i="55"/>
  <c r="KM126" i="55"/>
  <c r="GY126" i="55"/>
  <c r="EH7" i="55"/>
  <c r="KM7" i="55"/>
  <c r="GY7" i="55"/>
  <c r="EH4" i="55"/>
  <c r="GY4" i="55"/>
  <c r="KM4" i="55"/>
  <c r="EL81" i="55"/>
  <c r="EJ41" i="55"/>
  <c r="HA41" i="55"/>
  <c r="KO41" i="55"/>
  <c r="EJ61" i="55"/>
  <c r="KO61" i="55"/>
  <c r="HA61" i="55"/>
  <c r="EE119" i="55"/>
  <c r="KJ119" i="55"/>
  <c r="GV119" i="55"/>
  <c r="EN120" i="55"/>
  <c r="HE120" i="55"/>
  <c r="KS120" i="55"/>
  <c r="EG61" i="55"/>
  <c r="KL61" i="55"/>
  <c r="GX61" i="55"/>
  <c r="EJ82" i="55"/>
  <c r="HA82" i="55"/>
  <c r="KO82" i="55"/>
  <c r="EO104" i="55"/>
  <c r="HF104" i="55"/>
  <c r="KT104" i="55"/>
  <c r="EF80" i="55"/>
  <c r="GW80" i="55"/>
  <c r="KK80" i="55"/>
  <c r="EM61" i="55"/>
  <c r="KR61" i="55"/>
  <c r="HD61" i="55"/>
  <c r="EN117" i="55"/>
  <c r="KS117" i="55"/>
  <c r="HE117" i="55"/>
  <c r="EM127" i="55"/>
  <c r="HD127" i="55"/>
  <c r="KR127" i="55"/>
  <c r="EM95" i="55"/>
  <c r="HD95" i="55"/>
  <c r="KR95" i="55"/>
  <c r="EI82" i="55"/>
  <c r="GZ82" i="55"/>
  <c r="KN82" i="55"/>
  <c r="EF71" i="55"/>
  <c r="KK71" i="55"/>
  <c r="GW71" i="55"/>
  <c r="EH70" i="55"/>
  <c r="GY70" i="55"/>
  <c r="KM70" i="55"/>
  <c r="EG54" i="55"/>
  <c r="GX54" i="55"/>
  <c r="KL54" i="55"/>
  <c r="EF44" i="55"/>
  <c r="GW44" i="55"/>
  <c r="KK44" i="55"/>
  <c r="EE4" i="55"/>
  <c r="KJ4" i="55"/>
  <c r="GV4" i="55"/>
  <c r="EN80" i="55"/>
  <c r="HE80" i="55"/>
  <c r="KS80" i="55"/>
  <c r="EE92" i="55"/>
  <c r="KJ92" i="55"/>
  <c r="GV92" i="55"/>
  <c r="EL58" i="55"/>
  <c r="KQ58" i="55"/>
  <c r="HC58" i="55"/>
  <c r="EN71" i="55"/>
  <c r="KS71" i="55"/>
  <c r="HE71" i="55"/>
  <c r="EX59" i="55"/>
  <c r="EY53" i="55"/>
  <c r="EG8" i="55"/>
  <c r="GX8" i="55"/>
  <c r="KL8" i="55"/>
  <c r="EI94" i="55"/>
  <c r="KN94" i="55"/>
  <c r="GZ94" i="55"/>
  <c r="EP78" i="55"/>
  <c r="EM54" i="55"/>
  <c r="KR54" i="55"/>
  <c r="HD54" i="55"/>
  <c r="EN103" i="55"/>
  <c r="KS103" i="55"/>
  <c r="HE103" i="55"/>
  <c r="EI103" i="55"/>
  <c r="GZ103" i="55"/>
  <c r="KN103" i="55"/>
  <c r="EG79" i="55"/>
  <c r="EL111" i="55"/>
  <c r="HC111" i="55"/>
  <c r="KQ111" i="55"/>
  <c r="EF49" i="55"/>
  <c r="ER49" i="55" s="1"/>
  <c r="EM68" i="55"/>
  <c r="EN111" i="55"/>
  <c r="KS111" i="55"/>
  <c r="HE111" i="55"/>
  <c r="EI113" i="55"/>
  <c r="GZ113" i="55"/>
  <c r="KN113" i="55"/>
  <c r="EL104" i="55"/>
  <c r="KQ104" i="55"/>
  <c r="HC104" i="55"/>
  <c r="EG78" i="55"/>
  <c r="EF123" i="55"/>
  <c r="GW123" i="55"/>
  <c r="KK123" i="55"/>
  <c r="EF73" i="55"/>
  <c r="EL117" i="55"/>
  <c r="KQ117" i="55"/>
  <c r="HC117" i="55"/>
  <c r="EK77" i="55"/>
  <c r="EJ95" i="55"/>
  <c r="HA95" i="55"/>
  <c r="KO95" i="55"/>
  <c r="EH47" i="55"/>
  <c r="GY47" i="55"/>
  <c r="KM47" i="55"/>
  <c r="EJ122" i="55"/>
  <c r="KO122" i="55"/>
  <c r="HA122" i="55"/>
  <c r="EJ36" i="55"/>
  <c r="KO36" i="55"/>
  <c r="HA36" i="55"/>
  <c r="EE126" i="55"/>
  <c r="KJ126" i="55"/>
  <c r="GV126" i="55"/>
  <c r="EM92" i="55"/>
  <c r="HD92" i="55"/>
  <c r="KR92" i="55"/>
  <c r="EP111" i="55"/>
  <c r="HG111" i="55"/>
  <c r="KU111" i="55"/>
  <c r="EF68" i="55"/>
  <c r="EO73" i="55"/>
  <c r="EG42" i="55"/>
  <c r="GX42" i="55"/>
  <c r="KL42" i="55"/>
  <c r="EF8" i="55"/>
  <c r="GW8" i="55"/>
  <c r="KK8" i="55"/>
  <c r="EJ54" i="55"/>
  <c r="KO54" i="55"/>
  <c r="HA54" i="55"/>
  <c r="EO77" i="55"/>
  <c r="EM13" i="55"/>
  <c r="HD13" i="55"/>
  <c r="KR13" i="55"/>
  <c r="EP7" i="55"/>
  <c r="KU7" i="55"/>
  <c r="HG7" i="55"/>
  <c r="EH49" i="55"/>
  <c r="EK41" i="55"/>
  <c r="KP41" i="55"/>
  <c r="HB41" i="55"/>
  <c r="EH72" i="55"/>
  <c r="GY72" i="55"/>
  <c r="KM72" i="55"/>
  <c r="EF5" i="55"/>
  <c r="GW5" i="55"/>
  <c r="KK5" i="55"/>
  <c r="EK55" i="55"/>
  <c r="EO80" i="55"/>
  <c r="HF80" i="55"/>
  <c r="KT80" i="55"/>
  <c r="EH76" i="55"/>
  <c r="EI6" i="55"/>
  <c r="KN6" i="55"/>
  <c r="GZ6" i="55"/>
  <c r="EO75" i="55"/>
  <c r="EG55" i="55"/>
  <c r="EP9" i="55"/>
  <c r="HG9" i="55"/>
  <c r="KU9" i="55"/>
  <c r="EG5" i="55"/>
  <c r="GX5" i="55"/>
  <c r="KL5" i="55"/>
  <c r="EG123" i="55"/>
  <c r="KL123" i="55"/>
  <c r="GX123" i="55"/>
  <c r="EJ98" i="55"/>
  <c r="HA98" i="55"/>
  <c r="KO98" i="55"/>
  <c r="EG56" i="55"/>
  <c r="GX56" i="55"/>
  <c r="KL56" i="55"/>
  <c r="EE77" i="55"/>
  <c r="EE114" i="55"/>
  <c r="GV114" i="55"/>
  <c r="KJ114" i="55"/>
  <c r="EP39" i="55"/>
  <c r="HG39" i="55"/>
  <c r="KU39" i="55"/>
  <c r="EE44" i="55"/>
  <c r="GV44" i="55"/>
  <c r="KJ44" i="55"/>
  <c r="EP36" i="55"/>
  <c r="HG36" i="55"/>
  <c r="KU36" i="55"/>
  <c r="EF94" i="55"/>
  <c r="GW94" i="55"/>
  <c r="KK94" i="55"/>
  <c r="EO63" i="55"/>
  <c r="KT63" i="55"/>
  <c r="HF63" i="55"/>
  <c r="EN68" i="55"/>
  <c r="EK74" i="55"/>
  <c r="EH94" i="55"/>
  <c r="GY94" i="55"/>
  <c r="KM94" i="55"/>
  <c r="EM118" i="55"/>
  <c r="HD118" i="55"/>
  <c r="KR118" i="55"/>
  <c r="EO107" i="55"/>
  <c r="HF107" i="55"/>
  <c r="KT107" i="55"/>
  <c r="EN69" i="55"/>
  <c r="KS69" i="55"/>
  <c r="HE69" i="55"/>
  <c r="EO79" i="55"/>
  <c r="EN54" i="55"/>
  <c r="HE54" i="55"/>
  <c r="KS54" i="55"/>
  <c r="EM105" i="55"/>
  <c r="HD105" i="55"/>
  <c r="KR105" i="55"/>
  <c r="EO86" i="55"/>
  <c r="HF86" i="55"/>
  <c r="KT86" i="55"/>
  <c r="EL45" i="55"/>
  <c r="KQ45" i="55"/>
  <c r="HC45" i="55"/>
  <c r="EP54" i="55"/>
  <c r="KU54" i="55"/>
  <c r="HG54" i="55"/>
  <c r="EO112" i="55"/>
  <c r="KT112" i="55"/>
  <c r="HF112" i="55"/>
  <c r="EN98" i="55"/>
  <c r="KS98" i="55"/>
  <c r="HE98" i="55"/>
  <c r="EI52" i="55"/>
  <c r="KN52" i="55"/>
  <c r="GZ52" i="55"/>
  <c r="EF75" i="55"/>
  <c r="EE121" i="55"/>
  <c r="GV121" i="55"/>
  <c r="KJ121" i="55"/>
  <c r="EM75" i="55"/>
  <c r="EQ48" i="55"/>
  <c r="EG52" i="55"/>
  <c r="GX52" i="55"/>
  <c r="KL52" i="55"/>
  <c r="EF108" i="55"/>
  <c r="GW108" i="55"/>
  <c r="KK108" i="55"/>
  <c r="EG95" i="55"/>
  <c r="KL95" i="55"/>
  <c r="GX95" i="55"/>
  <c r="EP108" i="55"/>
  <c r="HG108" i="55"/>
  <c r="KU108" i="55"/>
  <c r="EO71" i="55"/>
  <c r="HF71" i="55"/>
  <c r="KT71" i="55"/>
  <c r="EE96" i="55"/>
  <c r="KJ96" i="55"/>
  <c r="GV96" i="55"/>
  <c r="EG126" i="55"/>
  <c r="GX126" i="55"/>
  <c r="KL126" i="55"/>
  <c r="EO57" i="55"/>
  <c r="EE70" i="55"/>
  <c r="KJ70" i="55"/>
  <c r="GV70" i="55"/>
  <c r="EL40" i="55"/>
  <c r="HC40" i="55"/>
  <c r="KQ40" i="55"/>
  <c r="EJ5" i="55"/>
  <c r="KO5" i="55"/>
  <c r="HA5" i="55"/>
  <c r="EO8" i="55"/>
  <c r="KT8" i="55"/>
  <c r="HF8" i="55"/>
  <c r="EI107" i="55"/>
  <c r="GZ107" i="55"/>
  <c r="KN107" i="55"/>
  <c r="EH57" i="55"/>
  <c r="EO94" i="55"/>
  <c r="HF94" i="55"/>
  <c r="KT94" i="55"/>
  <c r="EF86" i="55"/>
  <c r="GW86" i="55"/>
  <c r="KK86" i="55"/>
  <c r="EM60" i="55"/>
  <c r="HD60" i="55"/>
  <c r="KR60" i="55"/>
  <c r="EG7" i="55"/>
  <c r="GX7" i="55"/>
  <c r="KL7" i="55"/>
  <c r="EJ76" i="55"/>
  <c r="EK122" i="55"/>
  <c r="HB122" i="55"/>
  <c r="KP122" i="55"/>
  <c r="EL124" i="55"/>
  <c r="HC124" i="55"/>
  <c r="KQ124" i="55"/>
  <c r="EG86" i="55"/>
  <c r="GX86" i="55"/>
  <c r="KL86" i="55"/>
  <c r="EE63" i="55"/>
  <c r="GV63" i="55"/>
  <c r="KJ63" i="55"/>
  <c r="EP47" i="55"/>
  <c r="HG47" i="55"/>
  <c r="KU47" i="55"/>
  <c r="EK61" i="55"/>
  <c r="KP61" i="55"/>
  <c r="HB61" i="55"/>
  <c r="EL125" i="55"/>
  <c r="KQ125" i="55"/>
  <c r="HC125" i="55"/>
  <c r="EI45" i="55"/>
  <c r="KN45" i="55"/>
  <c r="GZ45" i="55"/>
  <c r="EO22" i="55"/>
  <c r="KT22" i="55"/>
  <c r="HF22" i="55"/>
  <c r="EG113" i="55"/>
  <c r="KL113" i="55"/>
  <c r="GX113" i="55"/>
  <c r="EM112" i="55"/>
  <c r="KR112" i="55"/>
  <c r="HD112" i="55"/>
  <c r="EP99" i="55"/>
  <c r="KU99" i="55"/>
  <c r="HG99" i="55"/>
  <c r="EF72" i="55"/>
  <c r="GW72" i="55"/>
  <c r="KK72" i="55"/>
  <c r="EP104" i="55"/>
  <c r="KU104" i="55"/>
  <c r="HG104" i="55"/>
  <c r="EF113" i="55"/>
  <c r="GW113" i="55"/>
  <c r="KK113" i="55"/>
  <c r="EH92" i="55"/>
  <c r="GY92" i="55"/>
  <c r="KM92" i="55"/>
  <c r="EH55" i="55"/>
  <c r="EO42" i="55"/>
  <c r="HF42" i="55"/>
  <c r="KT42" i="55"/>
  <c r="EL10" i="55"/>
  <c r="HC10" i="55"/>
  <c r="KQ10" i="55"/>
  <c r="EL82" i="55"/>
  <c r="HC82" i="55"/>
  <c r="KQ82" i="55"/>
  <c r="EL54" i="55"/>
  <c r="KQ54" i="55"/>
  <c r="HC54" i="55"/>
  <c r="EF13" i="55"/>
  <c r="KK13" i="55"/>
  <c r="GW13" i="55"/>
  <c r="EO93" i="55"/>
  <c r="HF93" i="55"/>
  <c r="KT93" i="55"/>
  <c r="EG68" i="55"/>
  <c r="EE99" i="55"/>
  <c r="GV99" i="55"/>
  <c r="KJ99" i="55"/>
  <c r="EK83" i="55"/>
  <c r="HB83" i="55"/>
  <c r="KP83" i="55"/>
  <c r="EN106" i="55"/>
  <c r="KS106" i="55"/>
  <c r="HE106" i="55"/>
  <c r="EP50" i="55"/>
  <c r="HG50" i="55"/>
  <c r="KU50" i="55"/>
  <c r="EG36" i="55"/>
  <c r="GX36" i="55"/>
  <c r="KL36" i="55"/>
  <c r="EL101" i="55"/>
  <c r="KQ101" i="55"/>
  <c r="HC101" i="55"/>
  <c r="EJ56" i="55"/>
  <c r="KO56" i="55"/>
  <c r="HA56" i="55"/>
  <c r="EE52" i="55"/>
  <c r="GV52" i="55"/>
  <c r="KJ52" i="55"/>
  <c r="EF121" i="55"/>
  <c r="GW121" i="55"/>
  <c r="KK121" i="55"/>
  <c r="EJ59" i="55"/>
  <c r="EU75" i="55"/>
  <c r="EJ70" i="55"/>
  <c r="KO70" i="55"/>
  <c r="HA70" i="55"/>
  <c r="EN76" i="55"/>
  <c r="EM104" i="55"/>
  <c r="HD104" i="55"/>
  <c r="KR104" i="55"/>
  <c r="EM42" i="55"/>
  <c r="HD42" i="55"/>
  <c r="KR42" i="55"/>
  <c r="EU51" i="55"/>
  <c r="EF117" i="55"/>
  <c r="KK117" i="55"/>
  <c r="GW117" i="55"/>
  <c r="EL86" i="55"/>
  <c r="HC86" i="55"/>
  <c r="KQ86" i="55"/>
  <c r="EK105" i="55"/>
  <c r="KP105" i="55"/>
  <c r="HB105" i="55"/>
  <c r="EP80" i="55"/>
  <c r="HG80" i="55"/>
  <c r="KU80" i="55"/>
  <c r="EN104" i="55"/>
  <c r="KS104" i="55"/>
  <c r="HE104" i="55"/>
  <c r="EJ40" i="55"/>
  <c r="KO40" i="55"/>
  <c r="HA40" i="55"/>
  <c r="EH61" i="55"/>
  <c r="GY61" i="55"/>
  <c r="KM61" i="55"/>
  <c r="EP116" i="55"/>
  <c r="HG116" i="55"/>
  <c r="KU116" i="55"/>
  <c r="EP113" i="55"/>
  <c r="KU113" i="55"/>
  <c r="HG113" i="55"/>
  <c r="EG84" i="55"/>
  <c r="EP106" i="55"/>
  <c r="HG106" i="55"/>
  <c r="KU106" i="55"/>
  <c r="EJ68" i="55"/>
  <c r="EK84" i="55"/>
  <c r="EL43" i="55"/>
  <c r="KQ43" i="55"/>
  <c r="HC43" i="55"/>
  <c r="DI7" i="61"/>
  <c r="DI7" i="60"/>
  <c r="DI7" i="59"/>
  <c r="ES73" i="55"/>
  <c r="EJ47" i="55"/>
  <c r="KO47" i="55"/>
  <c r="HA47" i="55"/>
  <c r="EL13" i="55"/>
  <c r="KQ13" i="55"/>
  <c r="HC13" i="55"/>
  <c r="ER57" i="55"/>
  <c r="EO109" i="55"/>
  <c r="KT109" i="55"/>
  <c r="HF109" i="55"/>
  <c r="EE112" i="55"/>
  <c r="KJ112" i="55"/>
  <c r="GV112" i="55"/>
  <c r="EI44" i="55"/>
  <c r="KN44" i="55"/>
  <c r="GZ44" i="55"/>
  <c r="EH124" i="55"/>
  <c r="KM124" i="55"/>
  <c r="GY124" i="55"/>
  <c r="EE7" i="55"/>
  <c r="KJ7" i="55"/>
  <c r="GV7" i="55"/>
  <c r="EO54" i="55"/>
  <c r="KT54" i="55"/>
  <c r="HF54" i="55"/>
  <c r="EZ46" i="55"/>
  <c r="EM109" i="55"/>
  <c r="KR109" i="55"/>
  <c r="HD109" i="55"/>
  <c r="EN112" i="55"/>
  <c r="KS112" i="55"/>
  <c r="HE112" i="55"/>
  <c r="EK63" i="55"/>
  <c r="HB63" i="55"/>
  <c r="KP63" i="55"/>
  <c r="EN95" i="55"/>
  <c r="HE95" i="55"/>
  <c r="KS95" i="55"/>
  <c r="EM82" i="55"/>
  <c r="HD82" i="55"/>
  <c r="KR82" i="55"/>
  <c r="EN114" i="55"/>
  <c r="HE114" i="55"/>
  <c r="KS114" i="55"/>
  <c r="EH69" i="55"/>
  <c r="GY69" i="55"/>
  <c r="KM69" i="55"/>
  <c r="EK60" i="55"/>
  <c r="KP60" i="55"/>
  <c r="HB60" i="55"/>
  <c r="EE125" i="55"/>
  <c r="GV125" i="55"/>
  <c r="KJ125" i="55"/>
  <c r="EE93" i="55"/>
  <c r="KJ93" i="55"/>
  <c r="GV93" i="55"/>
  <c r="EL105" i="55"/>
  <c r="KQ105" i="55"/>
  <c r="HC105" i="55"/>
  <c r="EN124" i="55"/>
  <c r="KS124" i="55"/>
  <c r="HE124" i="55"/>
  <c r="EL44" i="55"/>
  <c r="HC44" i="55"/>
  <c r="KQ44" i="55"/>
  <c r="EH9" i="55"/>
  <c r="GY9" i="55"/>
  <c r="KM9" i="55"/>
  <c r="EF97" i="55"/>
  <c r="KK97" i="55"/>
  <c r="GW97" i="55"/>
  <c r="EI83" i="55"/>
  <c r="KN83" i="55"/>
  <c r="GZ83" i="55"/>
  <c r="EF92" i="55"/>
  <c r="KK92" i="55"/>
  <c r="GW92" i="55"/>
  <c r="EK4" i="55"/>
  <c r="KP4" i="55"/>
  <c r="HB4" i="55"/>
  <c r="EI104" i="55"/>
  <c r="KN104" i="55"/>
  <c r="GZ104" i="55"/>
  <c r="EN59" i="55"/>
  <c r="N19" i="79"/>
  <c r="EP125" i="55"/>
  <c r="HG125" i="55"/>
  <c r="KU125" i="55"/>
  <c r="EM69" i="55"/>
  <c r="KR69" i="55"/>
  <c r="HD69" i="55"/>
  <c r="EG92" i="55"/>
  <c r="GX92" i="55"/>
  <c r="KL92" i="55"/>
  <c r="EI22" i="55"/>
  <c r="GZ22" i="55"/>
  <c r="KN22" i="55"/>
  <c r="EH68" i="55"/>
  <c r="EH123" i="55"/>
  <c r="GY123" i="55"/>
  <c r="KM123" i="55"/>
  <c r="EI68" i="55"/>
  <c r="EJ126" i="55"/>
  <c r="KO126" i="55"/>
  <c r="HA126" i="55"/>
  <c r="EN8" i="55"/>
  <c r="KS8" i="55"/>
  <c r="HE8" i="55"/>
  <c r="EL123" i="55"/>
  <c r="HC123" i="55"/>
  <c r="KQ123" i="55"/>
  <c r="EN55" i="55"/>
  <c r="EJ86" i="55"/>
  <c r="HA86" i="55"/>
  <c r="KO86" i="55"/>
  <c r="EH43" i="55"/>
  <c r="GY43" i="55"/>
  <c r="KM43" i="55"/>
  <c r="EW49" i="55"/>
  <c r="EK45" i="55"/>
  <c r="KP45" i="55"/>
  <c r="HB45" i="55"/>
  <c r="EL100" i="55"/>
  <c r="KQ100" i="55"/>
  <c r="HC100" i="55"/>
  <c r="EF58" i="55"/>
  <c r="KK58" i="55"/>
  <c r="GW58" i="55"/>
  <c r="EK40" i="55"/>
  <c r="KP40" i="55"/>
  <c r="HB40" i="55"/>
  <c r="EP22" i="55"/>
  <c r="KU22" i="55"/>
  <c r="HG22" i="55"/>
  <c r="EH48" i="55"/>
  <c r="EO114" i="55"/>
  <c r="KT114" i="55"/>
  <c r="HF114" i="55"/>
  <c r="EN121" i="55"/>
  <c r="KS121" i="55"/>
  <c r="HE121" i="55"/>
  <c r="EM124" i="55"/>
  <c r="HD124" i="55"/>
  <c r="KR124" i="55"/>
  <c r="EM76" i="55"/>
  <c r="EL78" i="55"/>
  <c r="EI5" i="55"/>
  <c r="KN5" i="55"/>
  <c r="GZ5" i="55"/>
  <c r="EP118" i="55"/>
  <c r="KU118" i="55"/>
  <c r="HG118" i="55"/>
  <c r="EF122" i="55"/>
  <c r="KK122" i="55"/>
  <c r="GW122" i="55"/>
  <c r="EL68" i="55"/>
  <c r="EF95" i="55"/>
  <c r="GW95" i="55"/>
  <c r="KK95" i="55"/>
  <c r="EP56" i="55"/>
  <c r="KU56" i="55"/>
  <c r="HG56" i="55"/>
  <c r="EH109" i="55"/>
  <c r="KM109" i="55"/>
  <c r="GY109" i="55"/>
  <c r="EI50" i="55"/>
  <c r="KN50" i="55"/>
  <c r="GZ50" i="55"/>
  <c r="EM84" i="55"/>
  <c r="EP79" i="55"/>
  <c r="EJ45" i="55"/>
  <c r="HA45" i="55"/>
  <c r="KO45" i="55"/>
  <c r="EO53" i="55"/>
  <c r="FA53" i="55" s="1"/>
  <c r="J32" i="57"/>
  <c r="J35" i="57"/>
  <c r="J56" i="57"/>
  <c r="J61" i="57" s="1"/>
  <c r="J18" i="57" s="1"/>
  <c r="J33" i="57"/>
  <c r="J15" i="57" s="1"/>
  <c r="EO69" i="55"/>
  <c r="HF69" i="55"/>
  <c r="KT69" i="55"/>
  <c r="EF53" i="55"/>
  <c r="EG102" i="55"/>
  <c r="GX102" i="55"/>
  <c r="KL102" i="55"/>
  <c r="EG99" i="55"/>
  <c r="GX99" i="55"/>
  <c r="KL99" i="55"/>
  <c r="EL126" i="55"/>
  <c r="KQ126" i="55"/>
  <c r="HC126" i="55"/>
  <c r="EO124" i="55"/>
  <c r="HF124" i="55"/>
  <c r="KT124" i="55"/>
  <c r="EM51" i="55"/>
  <c r="EY51" i="55" s="1"/>
  <c r="EK56" i="55"/>
  <c r="KP56" i="55"/>
  <c r="HB56" i="55"/>
  <c r="EE5" i="55"/>
  <c r="GV5" i="55"/>
  <c r="KJ5" i="55"/>
  <c r="EI111" i="55"/>
  <c r="GZ111" i="55"/>
  <c r="KN111" i="55"/>
  <c r="EL119" i="55"/>
  <c r="HC119" i="55"/>
  <c r="KQ119" i="55"/>
  <c r="EH52" i="55"/>
  <c r="KM52" i="55"/>
  <c r="GY52" i="55"/>
  <c r="EL128" i="55"/>
  <c r="KQ128" i="55"/>
  <c r="HC128" i="55"/>
  <c r="EJ71" i="55"/>
  <c r="HA71" i="55"/>
  <c r="KO71" i="55"/>
  <c r="EP103" i="55"/>
  <c r="KU103" i="55"/>
  <c r="HG103" i="55"/>
  <c r="EF124" i="55"/>
  <c r="GW124" i="55"/>
  <c r="KK124" i="55"/>
  <c r="EP68" i="55"/>
  <c r="EK42" i="55"/>
  <c r="HB42" i="55"/>
  <c r="KP42" i="55"/>
  <c r="EP74" i="55"/>
  <c r="EJ48" i="55"/>
  <c r="EO126" i="55"/>
  <c r="KT126" i="55"/>
  <c r="HF126" i="55"/>
  <c r="FH46" i="55"/>
  <c r="EG45" i="55"/>
  <c r="KL45" i="55"/>
  <c r="GX45" i="55"/>
  <c r="EF77" i="55"/>
  <c r="EF112" i="55"/>
  <c r="GW112" i="55"/>
  <c r="KK112" i="55"/>
  <c r="EE47" i="55"/>
  <c r="KJ47" i="55"/>
  <c r="GV47" i="55"/>
  <c r="DW5" i="59"/>
  <c r="DW5" i="61"/>
  <c r="DW5" i="60"/>
  <c r="EI124" i="55"/>
  <c r="GZ124" i="55"/>
  <c r="KN124" i="55"/>
  <c r="EK113" i="55"/>
  <c r="HB113" i="55"/>
  <c r="KP113" i="55"/>
  <c r="EE9" i="55"/>
  <c r="GV9" i="55"/>
  <c r="KJ9" i="55"/>
  <c r="EH111" i="55"/>
  <c r="GY111" i="55"/>
  <c r="KM111" i="55"/>
  <c r="EO9" i="55"/>
  <c r="HF9" i="55"/>
  <c r="KT9" i="55"/>
  <c r="EK54" i="55"/>
  <c r="HB54" i="55"/>
  <c r="KP54" i="55"/>
  <c r="EE78" i="55"/>
  <c r="EE127" i="55"/>
  <c r="KJ127" i="55"/>
  <c r="GV127" i="55"/>
  <c r="EE95" i="55"/>
  <c r="GV95" i="55"/>
  <c r="KJ95" i="55"/>
  <c r="EP84" i="55"/>
  <c r="EZ51" i="55"/>
  <c r="EJ92" i="55"/>
  <c r="HA92" i="55"/>
  <c r="KO92" i="55"/>
  <c r="EN43" i="55"/>
  <c r="KS43" i="55"/>
  <c r="HE43" i="55"/>
  <c r="EI73" i="55"/>
  <c r="EN122" i="55"/>
  <c r="KS122" i="55"/>
  <c r="HE122" i="55"/>
  <c r="EI39" i="55"/>
  <c r="GZ39" i="55"/>
  <c r="KN39" i="55"/>
  <c r="EG6" i="55"/>
  <c r="GX6" i="55"/>
  <c r="KL6" i="55"/>
  <c r="EF10" i="55"/>
  <c r="KK10" i="55"/>
  <c r="GW10" i="55"/>
  <c r="EM103" i="55"/>
  <c r="HD103" i="55"/>
  <c r="KR103" i="55"/>
  <c r="EP82" i="55"/>
  <c r="HG82" i="55"/>
  <c r="KU82" i="55"/>
  <c r="EI4" i="55"/>
  <c r="GZ4" i="55"/>
  <c r="KN4" i="55"/>
  <c r="EK43" i="55"/>
  <c r="HB43" i="55"/>
  <c r="KP43" i="55"/>
  <c r="EL98" i="55"/>
  <c r="HC98" i="55"/>
  <c r="KQ98" i="55"/>
  <c r="EJ69" i="55"/>
  <c r="KO69" i="55"/>
  <c r="HA69" i="55"/>
  <c r="EP51" i="55"/>
  <c r="EP100" i="55"/>
  <c r="HG100" i="55"/>
  <c r="KU100" i="55"/>
  <c r="EE104" i="55"/>
  <c r="GV104" i="55"/>
  <c r="KJ104" i="55"/>
  <c r="EE71" i="55"/>
  <c r="GV71" i="55"/>
  <c r="KJ71" i="55"/>
  <c r="EG100" i="55"/>
  <c r="GX100" i="55"/>
  <c r="KL100" i="55"/>
  <c r="EF93" i="55"/>
  <c r="KK93" i="55"/>
  <c r="GW93" i="55"/>
  <c r="EH103" i="55"/>
  <c r="KM103" i="55"/>
  <c r="GY103" i="55"/>
  <c r="EH8" i="55"/>
  <c r="GY8" i="55"/>
  <c r="KM8" i="55"/>
  <c r="EI122" i="55"/>
  <c r="KN122" i="55"/>
  <c r="GZ122" i="55"/>
  <c r="EN49" i="55"/>
  <c r="EO59" i="55"/>
  <c r="EI119" i="55"/>
  <c r="KN119" i="55"/>
  <c r="GZ119" i="55"/>
  <c r="EL127" i="55"/>
  <c r="KQ127" i="55"/>
  <c r="HC127" i="55"/>
  <c r="EL75" i="55"/>
  <c r="EF78" i="55"/>
  <c r="EM39" i="55"/>
  <c r="HD39" i="55"/>
  <c r="KR39" i="55"/>
  <c r="EH60" i="55"/>
  <c r="GY60" i="55"/>
  <c r="KM60" i="55"/>
  <c r="EF6" i="55"/>
  <c r="KK6" i="55"/>
  <c r="GW6" i="55"/>
  <c r="EL120" i="55"/>
  <c r="KQ120" i="55"/>
  <c r="HC120" i="55"/>
  <c r="EJ93" i="55"/>
  <c r="HA93" i="55"/>
  <c r="KO93" i="55"/>
  <c r="EE10" i="55"/>
  <c r="KJ10" i="55"/>
  <c r="GV10" i="55"/>
  <c r="EI86" i="55"/>
  <c r="KN86" i="55"/>
  <c r="GZ86" i="55"/>
  <c r="EJ127" i="55"/>
  <c r="HA127" i="55"/>
  <c r="KO127" i="55"/>
  <c r="EK128" i="55"/>
  <c r="KP128" i="55"/>
  <c r="HB128" i="55"/>
  <c r="EG93" i="55"/>
  <c r="KL93" i="55"/>
  <c r="GX93" i="55"/>
  <c r="EK114" i="55"/>
  <c r="HB114" i="55"/>
  <c r="KP114" i="55"/>
  <c r="DT4" i="60"/>
  <c r="DT4" i="59"/>
  <c r="DT4" i="61"/>
  <c r="EM100" i="55"/>
  <c r="KR100" i="55"/>
  <c r="HD100" i="55"/>
  <c r="EP127" i="55"/>
  <c r="KU127" i="55"/>
  <c r="HG127" i="55"/>
  <c r="EN86" i="55"/>
  <c r="HE86" i="55"/>
  <c r="KS86" i="55"/>
  <c r="EI9" i="55"/>
  <c r="GZ9" i="55"/>
  <c r="KN9" i="55"/>
  <c r="EH6" i="55"/>
  <c r="GY6" i="55"/>
  <c r="KM6" i="55"/>
  <c r="EG46" i="55"/>
  <c r="EH104" i="55"/>
  <c r="KM104" i="55"/>
  <c r="GY104" i="55"/>
  <c r="EK93" i="55"/>
  <c r="HB93" i="55"/>
  <c r="KP93" i="55"/>
  <c r="EF98" i="55"/>
  <c r="GW98" i="55"/>
  <c r="KK98" i="55"/>
  <c r="EK70" i="55"/>
  <c r="HB70" i="55"/>
  <c r="KP70" i="55"/>
  <c r="EH59" i="55"/>
  <c r="EP71" i="55"/>
  <c r="HG71" i="55"/>
  <c r="KU71" i="55"/>
  <c r="EX51" i="55"/>
  <c r="EL84" i="55"/>
  <c r="EN5" i="55"/>
  <c r="HE5" i="55"/>
  <c r="KS5" i="55"/>
  <c r="EE123" i="55"/>
  <c r="KJ123" i="55"/>
  <c r="GV123" i="55"/>
  <c r="EI109" i="55"/>
  <c r="KN109" i="55"/>
  <c r="GZ109" i="55"/>
  <c r="EM115" i="55"/>
  <c r="KR115" i="55"/>
  <c r="HD115" i="55"/>
  <c r="EI79" i="55"/>
  <c r="EH40" i="55"/>
  <c r="KM40" i="55"/>
  <c r="GY40" i="55"/>
  <c r="EK52" i="55"/>
  <c r="KP52" i="55"/>
  <c r="HB52" i="55"/>
  <c r="EG128" i="55"/>
  <c r="GX128" i="55"/>
  <c r="KL128" i="55"/>
  <c r="EM62" i="55"/>
  <c r="HD62" i="55"/>
  <c r="KR62" i="55"/>
  <c r="EK82" i="55"/>
  <c r="HB82" i="55"/>
  <c r="KP82" i="55"/>
  <c r="EG101" i="55"/>
  <c r="KL101" i="55"/>
  <c r="GX101" i="55"/>
  <c r="EL6" i="55"/>
  <c r="HC6" i="55"/>
  <c r="KQ6" i="55"/>
  <c r="EE122" i="55"/>
  <c r="KJ122" i="55"/>
  <c r="GV122" i="55"/>
  <c r="EN73" i="55"/>
  <c r="EL62" i="55"/>
  <c r="KQ62" i="55"/>
  <c r="HC62" i="55"/>
  <c r="EO61" i="55"/>
  <c r="HF61" i="55"/>
  <c r="KT61" i="55"/>
  <c r="EK97" i="55"/>
  <c r="HB97" i="55"/>
  <c r="KP97" i="55"/>
  <c r="EJ75" i="55"/>
  <c r="EP69" i="55"/>
  <c r="KU69" i="55"/>
  <c r="HG69" i="55"/>
  <c r="EU48" i="55"/>
  <c r="EH112" i="55"/>
  <c r="KM112" i="55"/>
  <c r="GY112" i="55"/>
  <c r="EI95" i="55"/>
  <c r="GZ95" i="55"/>
  <c r="KN95" i="55"/>
  <c r="EM113" i="55"/>
  <c r="HD113" i="55"/>
  <c r="KR113" i="55"/>
  <c r="EH74" i="55"/>
  <c r="EN96" i="55"/>
  <c r="KS96" i="55"/>
  <c r="HE96" i="55"/>
  <c r="EL4" i="55"/>
  <c r="KQ4" i="55"/>
  <c r="HC4" i="55"/>
  <c r="EX76" i="55"/>
  <c r="EJ125" i="55"/>
  <c r="KO125" i="55"/>
  <c r="HA125" i="55"/>
  <c r="EM4" i="55"/>
  <c r="HD4" i="55"/>
  <c r="KR4" i="55"/>
  <c r="EO4" i="55"/>
  <c r="HF4" i="55"/>
  <c r="KT4" i="55"/>
  <c r="EE97" i="55"/>
  <c r="GV97" i="55"/>
  <c r="KJ97" i="55"/>
  <c r="EJ72" i="55"/>
  <c r="KO72" i="55"/>
  <c r="HA72" i="55"/>
  <c r="EI8" i="55"/>
  <c r="GZ8" i="55"/>
  <c r="KN8" i="55"/>
  <c r="EJ118" i="55"/>
  <c r="KO118" i="55"/>
  <c r="HA118" i="55"/>
  <c r="EO116" i="55"/>
  <c r="HF116" i="55"/>
  <c r="KT116" i="55"/>
  <c r="EN58" i="55"/>
  <c r="HE58" i="55"/>
  <c r="KS58" i="55"/>
  <c r="EW57" i="55"/>
  <c r="EJ7" i="55"/>
  <c r="HA7" i="55"/>
  <c r="KO7" i="55"/>
  <c r="EI92" i="55"/>
  <c r="KN92" i="55"/>
  <c r="GZ92" i="55"/>
  <c r="EF118" i="55"/>
  <c r="GW118" i="55"/>
  <c r="KK118" i="55"/>
  <c r="EM106" i="55"/>
  <c r="HD106" i="55"/>
  <c r="KR106" i="55"/>
  <c r="EP105" i="55"/>
  <c r="HG105" i="55"/>
  <c r="KU105" i="55"/>
  <c r="EG108" i="55"/>
  <c r="KL108" i="55"/>
  <c r="GX108" i="55"/>
  <c r="EJ102" i="55"/>
  <c r="HA102" i="55"/>
  <c r="KO102" i="55"/>
  <c r="EG43" i="55"/>
  <c r="KL43" i="55"/>
  <c r="GX43" i="55"/>
  <c r="EH115" i="55"/>
  <c r="GY115" i="55"/>
  <c r="KM115" i="55"/>
  <c r="EH50" i="55"/>
  <c r="GY50" i="55"/>
  <c r="KM50" i="55"/>
  <c r="EG120" i="55"/>
  <c r="GX120" i="55"/>
  <c r="KL120" i="55"/>
  <c r="EH71" i="55"/>
  <c r="KM71" i="55"/>
  <c r="GY71" i="55"/>
  <c r="EK106" i="55"/>
  <c r="HB106" i="55"/>
  <c r="KP106" i="55"/>
  <c r="EI123" i="55"/>
  <c r="KN123" i="55"/>
  <c r="GZ123" i="55"/>
  <c r="EL99" i="55"/>
  <c r="KQ99" i="55"/>
  <c r="HC99" i="55"/>
  <c r="EJ123" i="55"/>
  <c r="HA123" i="55"/>
  <c r="KO123" i="55"/>
  <c r="EK9" i="55"/>
  <c r="HB9" i="55"/>
  <c r="KP9" i="55"/>
  <c r="EL55" i="55"/>
  <c r="EK123" i="55"/>
  <c r="HB123" i="55"/>
  <c r="KP123" i="55"/>
  <c r="EJ101" i="55"/>
  <c r="HA101" i="55"/>
  <c r="KO101" i="55"/>
  <c r="EO113" i="55"/>
  <c r="HF113" i="55"/>
  <c r="KT113" i="55"/>
  <c r="EL57" i="55"/>
  <c r="EO115" i="55"/>
  <c r="HF115" i="55"/>
  <c r="KT115" i="55"/>
  <c r="EF40" i="55"/>
  <c r="GW40" i="55"/>
  <c r="KK40" i="55"/>
  <c r="EJ103" i="55"/>
  <c r="HA103" i="55"/>
  <c r="KO103" i="55"/>
  <c r="EK62" i="55"/>
  <c r="HB62" i="55"/>
  <c r="KP62" i="55"/>
  <c r="EJ3" i="55"/>
  <c r="KO3" i="55"/>
  <c r="HA3" i="55"/>
  <c r="EM120" i="55"/>
  <c r="HD120" i="55"/>
  <c r="KR120" i="55"/>
  <c r="EP115" i="55"/>
  <c r="HG115" i="55"/>
  <c r="KU115" i="55"/>
  <c r="EK111" i="55"/>
  <c r="HB111" i="55"/>
  <c r="KP111" i="55"/>
  <c r="EO60" i="55"/>
  <c r="HF60" i="55"/>
  <c r="KT60" i="55"/>
  <c r="EI96" i="55"/>
  <c r="GZ96" i="55"/>
  <c r="KN96" i="55"/>
  <c r="EJ8" i="55"/>
  <c r="KO8" i="55"/>
  <c r="HA8" i="55"/>
  <c r="EH108" i="55"/>
  <c r="GY108" i="55"/>
  <c r="KM108" i="55"/>
  <c r="EF106" i="55"/>
  <c r="KK106" i="55"/>
  <c r="GW106" i="55"/>
  <c r="FI46" i="55"/>
  <c r="EL63" i="55"/>
  <c r="KQ63" i="55"/>
  <c r="HC63" i="55"/>
  <c r="EH101" i="55"/>
  <c r="KM101" i="55"/>
  <c r="GY101" i="55"/>
  <c r="EF76" i="55"/>
  <c r="EE53" i="55"/>
  <c r="EL39" i="55"/>
  <c r="KQ39" i="55"/>
  <c r="HC39" i="55"/>
  <c r="EI99" i="55"/>
  <c r="GZ99" i="55"/>
  <c r="KN99" i="55"/>
  <c r="EE107" i="55"/>
  <c r="KJ107" i="55"/>
  <c r="GV107" i="55"/>
  <c r="EO120" i="55"/>
  <c r="HF120" i="55"/>
  <c r="KT120" i="55"/>
  <c r="EN44" i="55"/>
  <c r="KS44" i="55"/>
  <c r="HE44" i="55"/>
  <c r="EJ80" i="55"/>
  <c r="HA80" i="55"/>
  <c r="KO80" i="55"/>
  <c r="EM99" i="55"/>
  <c r="HD99" i="55"/>
  <c r="KR99" i="55"/>
  <c r="EO82" i="55"/>
  <c r="HF82" i="55"/>
  <c r="KT82" i="55"/>
  <c r="EF74" i="55"/>
  <c r="EH5" i="55"/>
  <c r="KM5" i="55"/>
  <c r="GY5" i="55"/>
  <c r="EM122" i="55"/>
  <c r="KR122" i="55"/>
  <c r="HD122" i="55"/>
  <c r="EM6" i="55"/>
  <c r="KR6" i="55"/>
  <c r="HD6" i="55"/>
  <c r="EO102" i="55"/>
  <c r="HF102" i="55"/>
  <c r="KT102" i="55"/>
  <c r="EO106" i="55"/>
  <c r="HF106" i="55"/>
  <c r="KT106" i="55"/>
  <c r="EE39" i="55"/>
  <c r="KJ39" i="55"/>
  <c r="GV39" i="55"/>
  <c r="EP59" i="55"/>
  <c r="EH105" i="55"/>
  <c r="KM105" i="55"/>
  <c r="GY105" i="55"/>
  <c r="EG106" i="55"/>
  <c r="GX106" i="55"/>
  <c r="KL106" i="55"/>
  <c r="EP120" i="55"/>
  <c r="HG120" i="55"/>
  <c r="KU120" i="55"/>
  <c r="EE75" i="55"/>
  <c r="EN47" i="55"/>
  <c r="KS47" i="55"/>
  <c r="HE47" i="55"/>
  <c r="EL48" i="55"/>
  <c r="EX48" i="55" s="1"/>
  <c r="EK92" i="55"/>
  <c r="KP92" i="55"/>
  <c r="HB92" i="55"/>
  <c r="EL61" i="55"/>
  <c r="KQ61" i="55"/>
  <c r="HC61" i="55"/>
  <c r="EI100" i="55"/>
  <c r="GZ100" i="55"/>
  <c r="KN100" i="55"/>
  <c r="EM98" i="55"/>
  <c r="KR98" i="55"/>
  <c r="HD98" i="55"/>
  <c r="EE84" i="55"/>
  <c r="EO101" i="55"/>
  <c r="KT101" i="55"/>
  <c r="HF101" i="55"/>
  <c r="EN109" i="55"/>
  <c r="KS109" i="55"/>
  <c r="HE109" i="55"/>
  <c r="EK94" i="55"/>
  <c r="HB94" i="55"/>
  <c r="KP94" i="55"/>
  <c r="EI120" i="55"/>
  <c r="GZ120" i="55"/>
  <c r="KN120" i="55"/>
  <c r="EI114" i="55"/>
  <c r="GZ114" i="55"/>
  <c r="KN114" i="55"/>
  <c r="EG124" i="55"/>
  <c r="GX124" i="55"/>
  <c r="KL124" i="55"/>
  <c r="EP61" i="55"/>
  <c r="KU61" i="55"/>
  <c r="HG61" i="55"/>
  <c r="EN52" i="55"/>
  <c r="KS52" i="55"/>
  <c r="HE52" i="55"/>
  <c r="EN4" i="55"/>
  <c r="KS4" i="55"/>
  <c r="HE4" i="55"/>
  <c r="EO100" i="55"/>
  <c r="HF100" i="55"/>
  <c r="KT100" i="55"/>
  <c r="EJ121" i="55"/>
  <c r="KO121" i="55"/>
  <c r="HA121" i="55"/>
  <c r="EK126" i="55"/>
  <c r="HB126" i="55"/>
  <c r="KP126" i="55"/>
  <c r="EK118" i="55"/>
  <c r="KP118" i="55"/>
  <c r="HB118" i="55"/>
  <c r="EI81" i="55"/>
  <c r="EG94" i="55"/>
  <c r="GX94" i="55"/>
  <c r="KL94" i="55"/>
  <c r="EN123" i="55"/>
  <c r="HE123" i="55"/>
  <c r="KS123" i="55"/>
  <c r="EH114" i="55"/>
  <c r="KM114" i="55"/>
  <c r="GY114" i="55"/>
  <c r="EE128" i="55"/>
  <c r="GV128" i="55"/>
  <c r="KJ128" i="55"/>
  <c r="EO127" i="55"/>
  <c r="HF127" i="55"/>
  <c r="KT127" i="55"/>
  <c r="EM50" i="55"/>
  <c r="KR50" i="55"/>
  <c r="HD50" i="55"/>
  <c r="EO62" i="55"/>
  <c r="HF62" i="55"/>
  <c r="KT62" i="55"/>
  <c r="EE82" i="55"/>
  <c r="KJ82" i="55"/>
  <c r="GV82" i="55"/>
  <c r="EI54" i="55"/>
  <c r="KN54" i="55"/>
  <c r="GZ54" i="55"/>
  <c r="EM10" i="55"/>
  <c r="HD10" i="55"/>
  <c r="KR10" i="55"/>
  <c r="FF51" i="55"/>
  <c r="EK98" i="55"/>
  <c r="HB98" i="55"/>
  <c r="KP98" i="55"/>
  <c r="EO55" i="55"/>
  <c r="EN41" i="55"/>
  <c r="KS41" i="55"/>
  <c r="HE41" i="55"/>
  <c r="EL116" i="55"/>
  <c r="KQ116" i="55"/>
  <c r="HC116" i="55"/>
  <c r="EK107" i="55"/>
  <c r="HB107" i="55"/>
  <c r="KP107" i="55"/>
  <c r="EN74" i="55"/>
  <c r="EP55" i="55"/>
  <c r="EE6" i="55"/>
  <c r="GV6" i="55"/>
  <c r="KJ6" i="55"/>
  <c r="FA49" i="55"/>
  <c r="EP94" i="55"/>
  <c r="KU94" i="55"/>
  <c r="HG94" i="55"/>
  <c r="EM70" i="55"/>
  <c r="HD70" i="55"/>
  <c r="KR70" i="55"/>
  <c r="EE43" i="55"/>
  <c r="KJ43" i="55"/>
  <c r="GV43" i="55"/>
  <c r="EH56" i="55"/>
  <c r="KM56" i="55"/>
  <c r="GY56" i="55"/>
  <c r="EH13" i="55"/>
  <c r="KM13" i="55"/>
  <c r="GY13" i="55"/>
  <c r="FM48" i="55"/>
  <c r="EO13" i="55"/>
  <c r="KT13" i="55"/>
  <c r="HF13" i="55"/>
  <c r="EE98" i="55"/>
  <c r="KJ98" i="55"/>
  <c r="GV98" i="55"/>
  <c r="EE69" i="55"/>
  <c r="GV69" i="55"/>
  <c r="KJ69" i="55"/>
  <c r="EE36" i="55"/>
  <c r="GV36" i="55"/>
  <c r="KJ36" i="55"/>
  <c r="EO103" i="55"/>
  <c r="KT103" i="55"/>
  <c r="HF103" i="55"/>
  <c r="EI74" i="55"/>
  <c r="EG80" i="55"/>
  <c r="GX80" i="55"/>
  <c r="KL80" i="55"/>
  <c r="EI53" i="55"/>
  <c r="EW59" i="55"/>
  <c r="EP43" i="55"/>
  <c r="HG43" i="55"/>
  <c r="KU43" i="55"/>
  <c r="EH125" i="55"/>
  <c r="KM125" i="55"/>
  <c r="GY125" i="55"/>
  <c r="EN102" i="55"/>
  <c r="HE102" i="55"/>
  <c r="KS102" i="55"/>
  <c r="EM59" i="55"/>
  <c r="EN99" i="55"/>
  <c r="HE99" i="55"/>
  <c r="KS99" i="55"/>
  <c r="EO76" i="55"/>
  <c r="EP101" i="55"/>
  <c r="HG101" i="55"/>
  <c r="KU101" i="55"/>
  <c r="FA46" i="55"/>
  <c r="EH81" i="55"/>
  <c r="EJ113" i="55"/>
  <c r="KO113" i="55"/>
  <c r="HA113" i="55"/>
  <c r="EN119" i="55"/>
  <c r="HE119" i="55"/>
  <c r="KS119" i="55"/>
  <c r="EM48" i="55"/>
  <c r="EH95" i="55"/>
  <c r="GY95" i="55"/>
  <c r="KM95" i="55"/>
  <c r="EK76" i="55"/>
  <c r="EI127" i="55"/>
  <c r="KN127" i="55"/>
  <c r="GZ127" i="55"/>
  <c r="EM63" i="55"/>
  <c r="KR63" i="55"/>
  <c r="HD63" i="55"/>
  <c r="EF45" i="55"/>
  <c r="GW45" i="55"/>
  <c r="KK45" i="55"/>
  <c r="EH39" i="55"/>
  <c r="KM39" i="55"/>
  <c r="GY39" i="55"/>
  <c r="EN9" i="55"/>
  <c r="KS9" i="55"/>
  <c r="HE9" i="55"/>
  <c r="EK99" i="55"/>
  <c r="HB99" i="55"/>
  <c r="KP99" i="55"/>
  <c r="EI56" i="55"/>
  <c r="KN56" i="55"/>
  <c r="GZ56" i="55"/>
  <c r="EP119" i="55"/>
  <c r="KU119" i="55"/>
  <c r="HG119" i="55"/>
  <c r="EF56" i="55"/>
  <c r="GW56" i="55"/>
  <c r="KK56" i="55"/>
  <c r="EG59" i="55"/>
  <c r="EF99" i="55"/>
  <c r="GW99" i="55"/>
  <c r="KK99" i="55"/>
  <c r="EP96" i="55"/>
  <c r="KU96" i="55"/>
  <c r="HG96" i="55"/>
  <c r="EE41" i="55"/>
  <c r="GV41" i="55"/>
  <c r="KJ41" i="55"/>
  <c r="ET75" i="55"/>
  <c r="FF75" i="55" s="1"/>
  <c r="EP70" i="55"/>
  <c r="KU70" i="55"/>
  <c r="HG70" i="55"/>
  <c r="EP76" i="55"/>
  <c r="EO125" i="55"/>
  <c r="HF125" i="55"/>
  <c r="KT125" i="55"/>
  <c r="EM114" i="55"/>
  <c r="KR114" i="55"/>
  <c r="HD114" i="55"/>
  <c r="EJ63" i="55"/>
  <c r="HA63" i="55"/>
  <c r="KO63" i="55"/>
  <c r="EH128" i="55"/>
  <c r="KM128" i="55"/>
  <c r="GY128" i="55"/>
  <c r="EJ52" i="55"/>
  <c r="KO52" i="55"/>
  <c r="HA52" i="55"/>
  <c r="EJ105" i="55"/>
  <c r="KO105" i="55"/>
  <c r="HA105" i="55"/>
  <c r="EE103" i="55"/>
  <c r="GV103" i="55"/>
  <c r="KJ103" i="55"/>
  <c r="EL72" i="55"/>
  <c r="KQ72" i="55"/>
  <c r="HC72" i="55"/>
  <c r="EN115" i="55"/>
  <c r="KS115" i="55"/>
  <c r="HE115" i="55"/>
  <c r="EP52" i="55"/>
  <c r="HG52" i="55"/>
  <c r="KU52" i="55"/>
  <c r="EF46" i="55"/>
  <c r="EK124" i="55"/>
  <c r="KP124" i="55"/>
  <c r="HB124" i="55"/>
  <c r="EK47" i="55"/>
  <c r="KP47" i="55"/>
  <c r="HB47" i="55"/>
  <c r="EM111" i="55"/>
  <c r="KR111" i="55"/>
  <c r="HD111" i="55"/>
  <c r="EL93" i="55"/>
  <c r="KQ93" i="55"/>
  <c r="HC93" i="55"/>
  <c r="EE60" i="55"/>
  <c r="KJ60" i="55"/>
  <c r="GV60" i="55"/>
  <c r="EL22" i="55"/>
  <c r="KQ22" i="55"/>
  <c r="HC22" i="55"/>
  <c r="EL118" i="55"/>
  <c r="KQ118" i="55"/>
  <c r="HC118" i="55"/>
  <c r="EO108" i="55"/>
  <c r="HF108" i="55"/>
  <c r="KT108" i="55"/>
  <c r="EM71" i="55"/>
  <c r="KR71" i="55"/>
  <c r="HD71" i="55"/>
  <c r="EK10" i="55"/>
  <c r="HB10" i="55"/>
  <c r="KP10" i="55"/>
  <c r="EI80" i="55"/>
  <c r="KN80" i="55"/>
  <c r="GZ80" i="55"/>
  <c r="EF43" i="55"/>
  <c r="GW43" i="55"/>
  <c r="KK43" i="55"/>
  <c r="EG118" i="55"/>
  <c r="GX118" i="55"/>
  <c r="KL118" i="55"/>
  <c r="EG13" i="55"/>
  <c r="KL13" i="55"/>
  <c r="GX13" i="55"/>
  <c r="EH118" i="55"/>
  <c r="KM118" i="55"/>
  <c r="GY118" i="55"/>
  <c r="EI42" i="55"/>
  <c r="GZ42" i="55"/>
  <c r="KN42" i="55"/>
  <c r="EH3" i="55"/>
  <c r="GY3" i="55"/>
  <c r="KM3" i="55"/>
  <c r="EH127" i="55"/>
  <c r="GY127" i="55"/>
  <c r="KM127" i="55"/>
  <c r="EI72" i="55"/>
  <c r="KN72" i="55"/>
  <c r="GZ72" i="55"/>
  <c r="ET53" i="55"/>
  <c r="EJ128" i="55"/>
  <c r="KO128" i="55"/>
  <c r="HA128" i="55"/>
  <c r="EO6" i="55"/>
  <c r="KT6" i="55"/>
  <c r="HF6" i="55"/>
  <c r="EE79" i="55"/>
  <c r="EJ62" i="55"/>
  <c r="KO62" i="55"/>
  <c r="HA62" i="55"/>
  <c r="EL56" i="55"/>
  <c r="KQ56" i="55"/>
  <c r="HC56" i="55"/>
  <c r="EO47" i="55"/>
  <c r="HF47" i="55"/>
  <c r="KT47" i="55"/>
  <c r="EO52" i="55"/>
  <c r="HF52" i="55"/>
  <c r="KT52" i="55"/>
  <c r="EE80" i="55"/>
  <c r="KJ80" i="55"/>
  <c r="GV80" i="55"/>
  <c r="EK115" i="55"/>
  <c r="KP115" i="55"/>
  <c r="HB115" i="55"/>
  <c r="EF50" i="55"/>
  <c r="KK50" i="55"/>
  <c r="GW50" i="55"/>
  <c r="EH36" i="55"/>
  <c r="GY36" i="55"/>
  <c r="KM36" i="55"/>
  <c r="EF39" i="55"/>
  <c r="GW39" i="55"/>
  <c r="KK39" i="55"/>
  <c r="EO122" i="55"/>
  <c r="KT122" i="55"/>
  <c r="HF122" i="55"/>
  <c r="EI61" i="55"/>
  <c r="GZ61" i="55"/>
  <c r="KN61" i="55"/>
  <c r="EL71" i="55"/>
  <c r="KQ71" i="55"/>
  <c r="HC71" i="55"/>
  <c r="EM108" i="55"/>
  <c r="HD108" i="55"/>
  <c r="KR108" i="55"/>
  <c r="EK103" i="55"/>
  <c r="HB103" i="55"/>
  <c r="KP103" i="55"/>
  <c r="EF48" i="55"/>
  <c r="ER48" i="55" s="1"/>
  <c r="EL46" i="55"/>
  <c r="EN77" i="55"/>
  <c r="EI55" i="55"/>
  <c r="EJ39" i="55"/>
  <c r="KO39" i="55"/>
  <c r="HA39" i="55"/>
  <c r="EP122" i="55"/>
  <c r="HG122" i="55"/>
  <c r="KU122" i="55"/>
  <c r="EK125" i="55"/>
  <c r="KP125" i="55"/>
  <c r="HB125" i="55"/>
  <c r="EJ44" i="55"/>
  <c r="KO44" i="55"/>
  <c r="HA44" i="55"/>
  <c r="EF111" i="55"/>
  <c r="GW111" i="55"/>
  <c r="KK111" i="55"/>
  <c r="EK116" i="55"/>
  <c r="HB116" i="55"/>
  <c r="KP116" i="55"/>
  <c r="EI117" i="55"/>
  <c r="KN117" i="55"/>
  <c r="GZ117" i="55"/>
  <c r="EP72" i="55"/>
  <c r="HG72" i="55"/>
  <c r="KU72" i="55"/>
  <c r="EG47" i="55"/>
  <c r="KL47" i="55"/>
  <c r="GX47" i="55"/>
  <c r="EH116" i="55"/>
  <c r="GY116" i="55"/>
  <c r="KM116" i="55"/>
  <c r="EF84" i="55"/>
  <c r="EL8" i="55"/>
  <c r="KQ8" i="55"/>
  <c r="HC8" i="55"/>
  <c r="EO68" i="55"/>
  <c r="EF7" i="55"/>
  <c r="KK7" i="55"/>
  <c r="GW7" i="55"/>
  <c r="EI7" i="55"/>
  <c r="KN7" i="55"/>
  <c r="GZ7" i="55"/>
  <c r="EO43" i="55"/>
  <c r="KT43" i="55"/>
  <c r="HF43" i="55"/>
  <c r="EI102" i="55"/>
  <c r="KN102" i="55"/>
  <c r="GZ102" i="55"/>
  <c r="EN45" i="55"/>
  <c r="KS45" i="55"/>
  <c r="HE45" i="55"/>
  <c r="EK68" i="55"/>
  <c r="EF42" i="55"/>
  <c r="KK42" i="55"/>
  <c r="GW42" i="55"/>
  <c r="EN105" i="55"/>
  <c r="KS105" i="55"/>
  <c r="HE105" i="55"/>
  <c r="EJ13" i="55"/>
  <c r="KO13" i="55"/>
  <c r="HA13" i="55"/>
  <c r="EF36" i="55"/>
  <c r="GW36" i="55"/>
  <c r="KK36" i="55"/>
  <c r="EF115" i="55"/>
  <c r="GW115" i="55"/>
  <c r="KK115" i="55"/>
  <c r="EP112" i="55"/>
  <c r="HG112" i="55"/>
  <c r="KU112" i="55"/>
  <c r="EO83" i="55"/>
  <c r="KT83" i="55"/>
  <c r="HF83" i="55"/>
  <c r="EP93" i="55"/>
  <c r="KU93" i="55"/>
  <c r="HG93" i="55"/>
  <c r="EG70" i="55"/>
  <c r="GX70" i="55"/>
  <c r="KL70" i="55"/>
  <c r="EO70" i="55"/>
  <c r="HF70" i="55"/>
  <c r="KT70" i="55"/>
  <c r="EP49" i="55"/>
  <c r="EH10" i="55"/>
  <c r="KM10" i="55"/>
  <c r="GY10" i="55"/>
  <c r="EM121" i="55"/>
  <c r="HD121" i="55"/>
  <c r="KR121" i="55"/>
  <c r="EN128" i="55"/>
  <c r="KS128" i="55"/>
  <c r="HE128" i="55"/>
  <c r="EG83" i="55"/>
  <c r="KL83" i="55"/>
  <c r="GX83" i="55"/>
  <c r="EG69" i="55"/>
  <c r="KL69" i="55"/>
  <c r="GX69" i="55"/>
  <c r="EW75" i="55"/>
  <c r="EI43" i="55"/>
  <c r="GZ43" i="55"/>
  <c r="KN43" i="55"/>
  <c r="EK13" i="55"/>
  <c r="KP13" i="55"/>
  <c r="HB13" i="55"/>
  <c r="EN10" i="55"/>
  <c r="HE10" i="55"/>
  <c r="KS10" i="55"/>
  <c r="EE105" i="55"/>
  <c r="KJ105" i="55"/>
  <c r="GV105" i="55"/>
  <c r="EL97" i="55"/>
  <c r="HC97" i="55"/>
  <c r="KQ97" i="55"/>
  <c r="EN108" i="55"/>
  <c r="KS108" i="55"/>
  <c r="HE108" i="55"/>
  <c r="FB57" i="55"/>
  <c r="EK69" i="55"/>
  <c r="KP69" i="55"/>
  <c r="HB69" i="55"/>
  <c r="EL102" i="55"/>
  <c r="KQ102" i="55"/>
  <c r="HC102" i="55"/>
  <c r="EN70" i="55"/>
  <c r="KS70" i="55"/>
  <c r="HE70" i="55"/>
  <c r="EO95" i="55"/>
  <c r="HF95" i="55"/>
  <c r="KT95" i="55"/>
  <c r="EI112" i="55"/>
  <c r="GZ112" i="55"/>
  <c r="KN112" i="55"/>
  <c r="EK81" i="55"/>
  <c r="EG10" i="55"/>
  <c r="GX10" i="55"/>
  <c r="KL10" i="55"/>
  <c r="EI77" i="55"/>
  <c r="EG119" i="55"/>
  <c r="GX119" i="55"/>
  <c r="KL119" i="55"/>
  <c r="EO41" i="55"/>
  <c r="KT41" i="55"/>
  <c r="HF41" i="55"/>
  <c r="EH122" i="55"/>
  <c r="KM122" i="55"/>
  <c r="GY122" i="55"/>
  <c r="EK86" i="55"/>
  <c r="HB86" i="55"/>
  <c r="KP86" i="55"/>
  <c r="EH46" i="55"/>
  <c r="EE116" i="55"/>
  <c r="GV116" i="55"/>
  <c r="KJ116" i="55"/>
  <c r="EI60" i="55"/>
  <c r="KN60" i="55"/>
  <c r="GZ60" i="55"/>
  <c r="EP10" i="55"/>
  <c r="HG10" i="55"/>
  <c r="KU10" i="55"/>
  <c r="EI98" i="55"/>
  <c r="GZ98" i="55"/>
  <c r="KN98" i="55"/>
  <c r="EH120" i="55"/>
  <c r="GY120" i="55"/>
  <c r="KM120" i="55"/>
  <c r="EM58" i="55"/>
  <c r="KR58" i="55"/>
  <c r="HD58" i="55"/>
  <c r="EG109" i="55"/>
  <c r="KL109" i="55"/>
  <c r="GX109" i="55"/>
  <c r="EJ49" i="55"/>
  <c r="EQ57" i="55"/>
  <c r="EO105" i="55"/>
  <c r="KT105" i="55"/>
  <c r="HF105" i="55"/>
  <c r="EL115" i="55"/>
  <c r="HC115" i="55"/>
  <c r="KQ115" i="55"/>
  <c r="EJ50" i="55"/>
  <c r="KO50" i="55"/>
  <c r="HA50" i="55"/>
  <c r="EM43" i="55"/>
  <c r="HD43" i="55"/>
  <c r="KR43" i="55"/>
  <c r="EG48" i="55"/>
  <c r="EG105" i="55"/>
  <c r="KL105" i="55"/>
  <c r="GX105" i="55"/>
  <c r="EL92" i="55"/>
  <c r="HC92" i="55"/>
  <c r="KQ92" i="55"/>
  <c r="EF54" i="55"/>
  <c r="KK54" i="55"/>
  <c r="GW54" i="55"/>
  <c r="EN107" i="55"/>
  <c r="HE107" i="55"/>
  <c r="KS107" i="55"/>
  <c r="EN36" i="55"/>
  <c r="HE36" i="55"/>
  <c r="KS36" i="55"/>
  <c r="EO98" i="55"/>
  <c r="HF98" i="55"/>
  <c r="KT98" i="55"/>
  <c r="EI36" i="55"/>
  <c r="KN36" i="55"/>
  <c r="GZ36" i="55"/>
  <c r="EJ84" i="55"/>
  <c r="EF41" i="55"/>
  <c r="GW41" i="55"/>
  <c r="KK41" i="55"/>
  <c r="EM128" i="55"/>
  <c r="KR128" i="55"/>
  <c r="HD128" i="55"/>
  <c r="EE94" i="55"/>
  <c r="GV94" i="55"/>
  <c r="KJ94" i="55"/>
  <c r="EM72" i="55"/>
  <c r="HD72" i="55"/>
  <c r="KR72" i="55"/>
  <c r="EP75" i="55"/>
  <c r="EF116" i="55"/>
  <c r="GW116" i="55"/>
  <c r="KK116" i="55"/>
  <c r="EQ49" i="55"/>
  <c r="EJ104" i="55"/>
  <c r="HA104" i="55"/>
  <c r="KO104" i="55"/>
  <c r="EG41" i="55"/>
  <c r="KL41" i="55"/>
  <c r="GX41" i="55"/>
  <c r="EP126" i="55"/>
  <c r="KU126" i="55"/>
  <c r="HG126" i="55"/>
  <c r="EN61" i="55"/>
  <c r="HE61" i="55"/>
  <c r="KS61" i="55"/>
  <c r="FG57" i="55"/>
  <c r="EG75" i="55"/>
  <c r="EJ9" i="55"/>
  <c r="HA9" i="55"/>
  <c r="KO9" i="55"/>
  <c r="EH117" i="55"/>
  <c r="KM117" i="55"/>
  <c r="GY117" i="55"/>
  <c r="EN93" i="55"/>
  <c r="KS93" i="55"/>
  <c r="HE93" i="55"/>
  <c r="EE3" i="55"/>
  <c r="GV3" i="55"/>
  <c r="KJ3" i="55"/>
  <c r="EN3" i="55"/>
  <c r="KS3" i="55"/>
  <c r="HE3" i="55"/>
  <c r="EE115" i="55"/>
  <c r="GV115" i="55"/>
  <c r="KJ115" i="55"/>
  <c r="EH83" i="55"/>
  <c r="GY83" i="55"/>
  <c r="KM83" i="55"/>
  <c r="EN48" i="55"/>
  <c r="EK53" i="55"/>
  <c r="EM107" i="55"/>
  <c r="HD107" i="55"/>
  <c r="KR107" i="55"/>
  <c r="EH84" i="55"/>
  <c r="EM41" i="55"/>
  <c r="HD41" i="55"/>
  <c r="KR41" i="55"/>
  <c r="EN40" i="55"/>
  <c r="HE40" i="55"/>
  <c r="KS40" i="55"/>
  <c r="EG117" i="55"/>
  <c r="KL117" i="55"/>
  <c r="GX117" i="55"/>
  <c r="EH119" i="55"/>
  <c r="GY119" i="55"/>
  <c r="KM119" i="55"/>
  <c r="EK6" i="55"/>
  <c r="HB6" i="55"/>
  <c r="KP6" i="55"/>
  <c r="EL70" i="55"/>
  <c r="KQ70" i="55"/>
  <c r="HC70" i="55"/>
  <c r="EL103" i="55"/>
  <c r="HC103" i="55"/>
  <c r="KQ103" i="55"/>
  <c r="EJ111" i="55"/>
  <c r="KO111" i="55"/>
  <c r="HA111" i="55"/>
  <c r="EE68" i="55"/>
  <c r="EN72" i="55"/>
  <c r="HE72" i="55"/>
  <c r="KS72" i="55"/>
  <c r="EG60" i="55"/>
  <c r="GX60" i="55"/>
  <c r="KL60" i="55"/>
  <c r="EH121" i="55"/>
  <c r="GY121" i="55"/>
  <c r="KM121" i="55"/>
  <c r="EH73" i="55"/>
  <c r="EN94" i="55"/>
  <c r="KS94" i="55"/>
  <c r="HE94" i="55"/>
  <c r="EF61" i="55"/>
  <c r="KK61" i="55"/>
  <c r="GW61" i="55"/>
  <c r="ES57" i="55"/>
  <c r="EI116" i="55"/>
  <c r="KN116" i="55"/>
  <c r="GZ116" i="55"/>
  <c r="EF119" i="55"/>
  <c r="GW119" i="55"/>
  <c r="KK119" i="55"/>
  <c r="EG121" i="55"/>
  <c r="KL121" i="55"/>
  <c r="GX121" i="55"/>
  <c r="EH102" i="55"/>
  <c r="KM102" i="55"/>
  <c r="GY102" i="55"/>
  <c r="EL73" i="55"/>
  <c r="EP4" i="55"/>
  <c r="KU4" i="55"/>
  <c r="HG4" i="55"/>
  <c r="EK39" i="55"/>
  <c r="KP39" i="55"/>
  <c r="HB39" i="55"/>
  <c r="EH54" i="55"/>
  <c r="GY54" i="55"/>
  <c r="KM54" i="55"/>
  <c r="K14" i="57"/>
  <c r="DV7" i="61" s="1"/>
  <c r="K31" i="57"/>
  <c r="EN75" i="55"/>
  <c r="EP117" i="55"/>
  <c r="HG117" i="55"/>
  <c r="KU117" i="55"/>
  <c r="EJ60" i="55"/>
  <c r="HA60" i="55"/>
  <c r="KO60" i="55"/>
  <c r="EK80" i="55"/>
  <c r="HB80" i="55"/>
  <c r="KP80" i="55"/>
  <c r="EJ100" i="55"/>
  <c r="HA100" i="55"/>
  <c r="KO100" i="55"/>
  <c r="EG77" i="55"/>
  <c r="EO118" i="55"/>
  <c r="HF118" i="55"/>
  <c r="KT118" i="55"/>
  <c r="EK104" i="55"/>
  <c r="KP104" i="55"/>
  <c r="HB104" i="55"/>
  <c r="EE108" i="55"/>
  <c r="GV108" i="55"/>
  <c r="KJ108" i="55"/>
  <c r="EM40" i="55"/>
  <c r="HD40" i="55"/>
  <c r="KR40" i="55"/>
  <c r="EO50" i="55"/>
  <c r="HF50" i="55"/>
  <c r="KT50" i="55"/>
  <c r="EN81" i="55"/>
  <c r="EJ6" i="55"/>
  <c r="HA6" i="55"/>
  <c r="KO6" i="55"/>
  <c r="EO96" i="55"/>
  <c r="HF96" i="55"/>
  <c r="KT96" i="55"/>
  <c r="EJ77" i="55"/>
  <c r="EL94" i="55"/>
  <c r="KQ94" i="55"/>
  <c r="HC94" i="55"/>
  <c r="EN62" i="55"/>
  <c r="KS62" i="55"/>
  <c r="HE62" i="55"/>
  <c r="EG127" i="55"/>
  <c r="GX127" i="55"/>
  <c r="KL127" i="55"/>
  <c r="EH42" i="55"/>
  <c r="GY42" i="55"/>
  <c r="KM42" i="55"/>
  <c r="EP92" i="55"/>
  <c r="KU92" i="55"/>
  <c r="HG92" i="55"/>
  <c r="EP13" i="55"/>
  <c r="KU13" i="55"/>
  <c r="HG13" i="55"/>
  <c r="EP77" i="55"/>
  <c r="EK44" i="55"/>
  <c r="KP44" i="55"/>
  <c r="HB44" i="55"/>
  <c r="EM77" i="55"/>
  <c r="FE53" i="55"/>
  <c r="EG44" i="55"/>
  <c r="GX44" i="55"/>
  <c r="KL44" i="55"/>
  <c r="EF70" i="55"/>
  <c r="GW70" i="55"/>
  <c r="KK70" i="55"/>
  <c r="EJ112" i="55"/>
  <c r="KO112" i="55"/>
  <c r="HA112" i="55"/>
  <c r="EI69" i="55"/>
  <c r="GZ69" i="55"/>
  <c r="KN69" i="55"/>
  <c r="EI115" i="55"/>
  <c r="GZ115" i="55"/>
  <c r="KN115" i="55"/>
  <c r="EN118" i="55"/>
  <c r="KS118" i="55"/>
  <c r="HE118" i="55"/>
  <c r="EH82" i="55"/>
  <c r="GY82" i="55"/>
  <c r="KM82" i="55"/>
  <c r="EL53" i="55"/>
  <c r="EN22" i="55"/>
  <c r="KS22" i="55"/>
  <c r="HE22" i="55"/>
  <c r="EI101" i="55"/>
  <c r="KN101" i="55"/>
  <c r="GZ101" i="55"/>
  <c r="EM86" i="55"/>
  <c r="KR86" i="55"/>
  <c r="HD86" i="55"/>
  <c r="EP73" i="55"/>
  <c r="EJ42" i="55"/>
  <c r="HA42" i="55"/>
  <c r="KO42" i="55"/>
  <c r="EL113" i="55"/>
  <c r="KQ113" i="55"/>
  <c r="HC113" i="55"/>
  <c r="EF82" i="55"/>
  <c r="GW82" i="55"/>
  <c r="KK82" i="55"/>
  <c r="EK112" i="55"/>
  <c r="HB112" i="55"/>
  <c r="KP112" i="55"/>
  <c r="EF79" i="55"/>
  <c r="EL7" i="55"/>
  <c r="KQ7" i="55"/>
  <c r="HC7" i="55"/>
  <c r="EE106" i="55"/>
  <c r="GV106" i="55"/>
  <c r="KJ106" i="55"/>
  <c r="EP107" i="55"/>
  <c r="HG107" i="55"/>
  <c r="KU107" i="55"/>
  <c r="EK95" i="55"/>
  <c r="HB95" i="55"/>
  <c r="KP95" i="55"/>
  <c r="EE45" i="55"/>
  <c r="GV45" i="55"/>
  <c r="KJ45" i="55"/>
  <c r="EL3" i="55"/>
  <c r="KQ3" i="55"/>
  <c r="HC3" i="55"/>
  <c r="EF126" i="55"/>
  <c r="KK126" i="55"/>
  <c r="GW126" i="55"/>
  <c r="EK117" i="55"/>
  <c r="HB117" i="55"/>
  <c r="KP117" i="55"/>
  <c r="EN84" i="55"/>
  <c r="EO117" i="55"/>
  <c r="KT117" i="55"/>
  <c r="HF117" i="55"/>
  <c r="EO51" i="55"/>
  <c r="EO45" i="55"/>
  <c r="KT45" i="55"/>
  <c r="HF45" i="55"/>
  <c r="EG114" i="55"/>
  <c r="KL114" i="55"/>
  <c r="GX114" i="55"/>
  <c r="EL69" i="55"/>
  <c r="KQ69" i="55"/>
  <c r="HC69" i="55"/>
  <c r="EH97" i="55"/>
  <c r="KM97" i="55"/>
  <c r="GY97" i="55"/>
  <c r="EG50" i="55"/>
  <c r="GX50" i="55"/>
  <c r="KL50" i="55"/>
  <c r="EX79" i="55"/>
  <c r="EM102" i="55"/>
  <c r="KR102" i="55"/>
  <c r="HD102" i="55"/>
  <c r="EF60" i="55"/>
  <c r="GW60" i="55"/>
  <c r="KK60" i="55"/>
  <c r="EE61" i="55"/>
  <c r="KJ61" i="55"/>
  <c r="GV61" i="55"/>
  <c r="EI41" i="55"/>
  <c r="KN41" i="55"/>
  <c r="GZ41" i="55"/>
  <c r="EJ114" i="55"/>
  <c r="HA114" i="55"/>
  <c r="KO114" i="55"/>
  <c r="EF22" i="55"/>
  <c r="GW22" i="55"/>
  <c r="KK22" i="55"/>
  <c r="EJ4" i="55"/>
  <c r="KO4" i="55"/>
  <c r="HA4" i="55"/>
  <c r="EJ81" i="55"/>
  <c r="EH78" i="55"/>
  <c r="EN97" i="55"/>
  <c r="HE97" i="55"/>
  <c r="KS97" i="55"/>
  <c r="EN6" i="55"/>
  <c r="HE6" i="55"/>
  <c r="KS6" i="55"/>
  <c r="EL96" i="55"/>
  <c r="HC96" i="55"/>
  <c r="KQ96" i="55"/>
  <c r="EJ109" i="55"/>
  <c r="HA109" i="55"/>
  <c r="KO109" i="55"/>
  <c r="EG82" i="55"/>
  <c r="GX82" i="55"/>
  <c r="KL82" i="55"/>
  <c r="EM22" i="55"/>
  <c r="HD22" i="55"/>
  <c r="KR22" i="55"/>
  <c r="EH96" i="55"/>
  <c r="KM96" i="55"/>
  <c r="GY96" i="55"/>
  <c r="EF63" i="55"/>
  <c r="KK63" i="55"/>
  <c r="GW63" i="55"/>
  <c r="EJ106" i="55"/>
  <c r="KO106" i="55"/>
  <c r="HA106" i="55"/>
  <c r="EP44" i="55"/>
  <c r="HG44" i="55"/>
  <c r="KU44" i="55"/>
  <c r="EM73" i="55"/>
  <c r="EG76" i="55"/>
  <c r="EI59" i="55"/>
  <c r="EK120" i="55"/>
  <c r="KP120" i="55"/>
  <c r="HB120" i="55"/>
  <c r="EK78" i="55"/>
  <c r="EG71" i="55"/>
  <c r="KL71" i="55"/>
  <c r="GX71" i="55"/>
  <c r="I34" i="57"/>
  <c r="I13" i="57" s="1"/>
  <c r="I36" i="57"/>
  <c r="EM126" i="55"/>
  <c r="KR126" i="55"/>
  <c r="HD126" i="55"/>
  <c r="EH79" i="55"/>
  <c r="EI118" i="55"/>
  <c r="GZ118" i="55"/>
  <c r="KN118" i="55"/>
  <c r="EG96" i="55"/>
  <c r="GX96" i="55"/>
  <c r="KL96" i="55"/>
  <c r="EO123" i="55"/>
  <c r="HF123" i="55"/>
  <c r="KT123" i="55"/>
  <c r="EN50" i="55"/>
  <c r="KS50" i="55"/>
  <c r="HE50" i="55"/>
  <c r="EE111" i="55"/>
  <c r="GV111" i="55"/>
  <c r="KJ111" i="55"/>
  <c r="EM81" i="55"/>
  <c r="EO78" i="55"/>
  <c r="EI71" i="55"/>
  <c r="GZ71" i="55"/>
  <c r="KN71" i="55"/>
  <c r="EE13" i="55"/>
  <c r="KJ13" i="55"/>
  <c r="GV13" i="55"/>
  <c r="EO5" i="55"/>
  <c r="KT5" i="55"/>
  <c r="HF5" i="55"/>
  <c r="EL41" i="55"/>
  <c r="KQ41" i="55"/>
  <c r="HC41" i="55"/>
  <c r="EM119" i="55"/>
  <c r="HD119" i="55"/>
  <c r="KR119" i="55"/>
  <c r="EL109" i="55"/>
  <c r="KQ109" i="55"/>
  <c r="HC109" i="55"/>
  <c r="EN100" i="55"/>
  <c r="KS100" i="55"/>
  <c r="HE100" i="55"/>
  <c r="EJ116" i="55"/>
  <c r="KO116" i="55"/>
  <c r="HA116" i="55"/>
  <c r="EF9" i="55"/>
  <c r="GW9" i="55"/>
  <c r="KK9" i="55"/>
  <c r="EE86" i="55"/>
  <c r="GV86" i="55"/>
  <c r="KJ86" i="55"/>
  <c r="EL74" i="55"/>
  <c r="EF100" i="55"/>
  <c r="KK100" i="55"/>
  <c r="GW100" i="55"/>
  <c r="EM47" i="55"/>
  <c r="HD47" i="55"/>
  <c r="KR47" i="55"/>
  <c r="EG39" i="55"/>
  <c r="KL39" i="55"/>
  <c r="GX39" i="55"/>
  <c r="EI108" i="55"/>
  <c r="KN108" i="55"/>
  <c r="GZ108" i="55"/>
  <c r="EL36" i="55"/>
  <c r="HC36" i="55"/>
  <c r="KQ36" i="55"/>
  <c r="EP97" i="55"/>
  <c r="HG97" i="55"/>
  <c r="KU97" i="55"/>
  <c r="EG40" i="55"/>
  <c r="GX40" i="55"/>
  <c r="KL40" i="55"/>
  <c r="EM44" i="55"/>
  <c r="HD44" i="55"/>
  <c r="KR44" i="55"/>
  <c r="EK58" i="55"/>
  <c r="KP58" i="55"/>
  <c r="HB58" i="55"/>
  <c r="EM78" i="55"/>
  <c r="EJ55" i="55"/>
  <c r="EJ10" i="55"/>
  <c r="HA10" i="55"/>
  <c r="KO10" i="55"/>
  <c r="EG112" i="55"/>
  <c r="KL112" i="55"/>
  <c r="GX112" i="55"/>
  <c r="EH63" i="55"/>
  <c r="KM63" i="55"/>
  <c r="GY63" i="55"/>
  <c r="EP48" i="55"/>
  <c r="EN13" i="55"/>
  <c r="KS13" i="55"/>
  <c r="HE13" i="55"/>
  <c r="EP83" i="55"/>
  <c r="HG83" i="55"/>
  <c r="KU83" i="55"/>
  <c r="EL95" i="55"/>
  <c r="KQ95" i="55"/>
  <c r="HC95" i="55"/>
  <c r="EK73" i="55"/>
  <c r="EJ115" i="55"/>
  <c r="HA115" i="55"/>
  <c r="KO115" i="55"/>
  <c r="EE58" i="55"/>
  <c r="KJ58" i="55"/>
  <c r="GV58" i="55"/>
  <c r="EO3" i="55"/>
  <c r="KT3" i="55"/>
  <c r="HF3" i="55"/>
  <c r="EH62" i="55"/>
  <c r="GY62" i="55"/>
  <c r="KM62" i="55"/>
  <c r="EI93" i="55"/>
  <c r="KN93" i="55"/>
  <c r="GZ93" i="55"/>
  <c r="EL80" i="55"/>
  <c r="KQ80" i="55"/>
  <c r="HC80" i="55"/>
  <c r="EN60" i="55"/>
  <c r="HE60" i="55"/>
  <c r="KS60" i="55"/>
  <c r="EE59" i="55"/>
  <c r="EO97" i="55"/>
  <c r="KT97" i="55"/>
  <c r="HF97" i="55"/>
  <c r="EG63" i="55"/>
  <c r="KL63" i="55"/>
  <c r="GX63" i="55"/>
  <c r="EP60" i="55"/>
  <c r="HG60" i="55"/>
  <c r="KU60" i="55"/>
  <c r="EP98" i="55"/>
  <c r="KU98" i="55"/>
  <c r="HG98" i="55"/>
  <c r="EE72" i="55"/>
  <c r="KJ72" i="55"/>
  <c r="GV72" i="55"/>
  <c r="EL42" i="55"/>
  <c r="KQ42" i="55"/>
  <c r="HC42" i="55"/>
  <c r="EE118" i="55"/>
  <c r="KJ118" i="55"/>
  <c r="GV118" i="55"/>
  <c r="EP95" i="55"/>
  <c r="KU95" i="55"/>
  <c r="HG95" i="55"/>
  <c r="EF103" i="55"/>
  <c r="GW103" i="55"/>
  <c r="KK103" i="55"/>
  <c r="EL77" i="55"/>
  <c r="EF59" i="55"/>
  <c r="EK5" i="55"/>
  <c r="HB5" i="55"/>
  <c r="KP5" i="55"/>
  <c r="EF101" i="55"/>
  <c r="KK101" i="55"/>
  <c r="GW101" i="55"/>
  <c r="EJ22" i="55"/>
  <c r="HA22" i="55"/>
  <c r="KO22" i="55"/>
  <c r="EL9" i="55"/>
  <c r="HC9" i="55"/>
  <c r="KQ9" i="55"/>
  <c r="EH98" i="55"/>
  <c r="GY98" i="55"/>
  <c r="KM98" i="55"/>
  <c r="EE120" i="55"/>
  <c r="KJ120" i="55"/>
  <c r="GV120" i="55"/>
  <c r="EE42" i="55"/>
  <c r="KJ42" i="55"/>
  <c r="GV42" i="55"/>
  <c r="EI78" i="55"/>
  <c r="EJ124" i="55"/>
  <c r="HA124" i="55"/>
  <c r="KO124" i="55"/>
  <c r="EN42" i="55"/>
  <c r="HE42" i="55"/>
  <c r="KS42" i="55"/>
  <c r="EF96" i="55"/>
  <c r="KK96" i="55"/>
  <c r="GW96" i="55"/>
  <c r="EO58" i="55"/>
  <c r="KT58" i="55"/>
  <c r="HF58" i="55"/>
  <c r="EN53" i="55"/>
  <c r="EE50" i="55"/>
  <c r="GV50" i="55"/>
  <c r="KJ50" i="55"/>
  <c r="EF105" i="55"/>
  <c r="GW105" i="55"/>
  <c r="KK105" i="55"/>
  <c r="EO39" i="55"/>
  <c r="KT39" i="55"/>
  <c r="HF39" i="55"/>
  <c r="EM5" i="55"/>
  <c r="KR5" i="55"/>
  <c r="HD5" i="55"/>
  <c r="EO119" i="55"/>
  <c r="HF119" i="55"/>
  <c r="KT119" i="55"/>
  <c r="EP62" i="55"/>
  <c r="KU62" i="55"/>
  <c r="HG62" i="55"/>
  <c r="EG3" i="55"/>
  <c r="KL3" i="55"/>
  <c r="GX3" i="55"/>
  <c r="EE83" i="55"/>
  <c r="KJ83" i="55"/>
  <c r="GV83" i="55"/>
  <c r="EF125" i="55"/>
  <c r="KK125" i="55"/>
  <c r="GW125" i="55"/>
  <c r="EM94" i="55"/>
  <c r="KR94" i="55"/>
  <c r="HD94" i="55"/>
  <c r="EF120" i="55"/>
  <c r="GW120" i="55"/>
  <c r="KK120" i="55"/>
  <c r="EP63" i="55"/>
  <c r="HG63" i="55"/>
  <c r="KU63" i="55"/>
  <c r="EI128" i="55"/>
  <c r="GZ128" i="55"/>
  <c r="KN128" i="55"/>
  <c r="EK121" i="55"/>
  <c r="KP121" i="55"/>
  <c r="HB121" i="55"/>
  <c r="EO72" i="55"/>
  <c r="HF72" i="55"/>
  <c r="KT72" i="55"/>
  <c r="EP6" i="55"/>
  <c r="HG6" i="55"/>
  <c r="KU6" i="55"/>
  <c r="EG125" i="55"/>
  <c r="KL125" i="55"/>
  <c r="GX125" i="55"/>
  <c r="EN126" i="55"/>
  <c r="HE126" i="55"/>
  <c r="KS126" i="55"/>
  <c r="EM97" i="55"/>
  <c r="KR97" i="55"/>
  <c r="HD97" i="55"/>
  <c r="EJ58" i="55"/>
  <c r="KO58" i="55"/>
  <c r="HA58" i="55"/>
  <c r="EQ46" i="55"/>
  <c r="EJ108" i="55"/>
  <c r="HA108" i="55"/>
  <c r="KO108" i="55"/>
  <c r="EI105" i="55"/>
  <c r="GZ105" i="55"/>
  <c r="KN105" i="55"/>
  <c r="EO81" i="55"/>
  <c r="EK8" i="55"/>
  <c r="KP8" i="55"/>
  <c r="HB8" i="55"/>
  <c r="EE113" i="55"/>
  <c r="KJ113" i="55"/>
  <c r="GV113" i="55"/>
  <c r="EL121" i="55"/>
  <c r="KQ121" i="55"/>
  <c r="HC121" i="55"/>
  <c r="EF51" i="55"/>
  <c r="ER51" i="55" s="1"/>
  <c r="EO99" i="55"/>
  <c r="HF99" i="55"/>
  <c r="KT99" i="55"/>
  <c r="EF81" i="55"/>
  <c r="EL122" i="55"/>
  <c r="KQ122" i="55"/>
  <c r="HC122" i="55"/>
  <c r="EK79" i="55"/>
  <c r="EI58" i="55"/>
  <c r="GZ58" i="55"/>
  <c r="KN58" i="55"/>
  <c r="EE8" i="55"/>
  <c r="KJ8" i="55"/>
  <c r="GV8" i="55"/>
  <c r="EG51" i="55"/>
  <c r="EP5" i="55"/>
  <c r="KU5" i="55"/>
  <c r="HG5" i="55"/>
  <c r="EN82" i="55"/>
  <c r="HE82" i="55"/>
  <c r="KS82" i="55"/>
  <c r="EL5" i="55"/>
  <c r="KQ5" i="55"/>
  <c r="HC5" i="55"/>
  <c r="EP45" i="55"/>
  <c r="HG45" i="55"/>
  <c r="KU45" i="55"/>
  <c r="EW51" i="55"/>
  <c r="EP81" i="55"/>
  <c r="EN83" i="55"/>
  <c r="HE83" i="55"/>
  <c r="KS83" i="55"/>
  <c r="EI126" i="55"/>
  <c r="GZ126" i="55"/>
  <c r="KN126" i="55"/>
  <c r="EJ79" i="55"/>
  <c r="EO56" i="55"/>
  <c r="HF56" i="55"/>
  <c r="KT56" i="55"/>
  <c r="EK102" i="55"/>
  <c r="HB102" i="55"/>
  <c r="KP102" i="55"/>
  <c r="EF69" i="55"/>
  <c r="KK69" i="55"/>
  <c r="GW69" i="55"/>
  <c r="EI47" i="55"/>
  <c r="GZ47" i="55"/>
  <c r="KN47" i="55"/>
  <c r="EK50" i="55"/>
  <c r="HB50" i="55"/>
  <c r="KP50" i="55"/>
  <c r="EJ43" i="55"/>
  <c r="KO43" i="55"/>
  <c r="HA43" i="55"/>
  <c r="EL108" i="55"/>
  <c r="HC108" i="55"/>
  <c r="KQ108" i="55"/>
  <c r="EF62" i="55"/>
  <c r="GW62" i="55"/>
  <c r="KK62" i="55"/>
  <c r="EP42" i="55"/>
  <c r="KU42" i="55"/>
  <c r="HG42" i="55"/>
  <c r="EJ74" i="55"/>
  <c r="EP102" i="55"/>
  <c r="KU102" i="55"/>
  <c r="HG102" i="55"/>
  <c r="EL52" i="55"/>
  <c r="KQ52" i="55"/>
  <c r="HC52" i="55"/>
  <c r="EG4" i="55"/>
  <c r="GX4" i="55"/>
  <c r="KL4" i="55"/>
  <c r="EG81" i="55"/>
  <c r="EE102" i="55"/>
  <c r="KJ102" i="55"/>
  <c r="GV102" i="55"/>
  <c r="EF52" i="55"/>
  <c r="KK52" i="55"/>
  <c r="GW52" i="55"/>
  <c r="EI13" i="55"/>
  <c r="GZ13" i="55"/>
  <c r="KN13" i="55"/>
  <c r="EI63" i="55"/>
  <c r="GZ63" i="55"/>
  <c r="KN63" i="55"/>
  <c r="EN39" i="55"/>
  <c r="KS39" i="55"/>
  <c r="HE39" i="55"/>
  <c r="EK101" i="55"/>
  <c r="HB101" i="55"/>
  <c r="KP101" i="55"/>
  <c r="EF127" i="55"/>
  <c r="GW127" i="55"/>
  <c r="KK127" i="55"/>
  <c r="EO40" i="55"/>
  <c r="HF40" i="55"/>
  <c r="KT40" i="55"/>
  <c r="EE74" i="55"/>
  <c r="EG98" i="55"/>
  <c r="GX98" i="55"/>
  <c r="KL98" i="55"/>
  <c r="EE40" i="55"/>
  <c r="GV40" i="55"/>
  <c r="KJ40" i="55"/>
  <c r="EG22" i="55"/>
  <c r="GX22" i="55"/>
  <c r="KL22" i="55"/>
  <c r="EP40" i="55"/>
  <c r="HG40" i="55"/>
  <c r="KU40" i="55"/>
  <c r="EG107" i="55"/>
  <c r="GX107" i="55"/>
  <c r="KL107" i="55"/>
  <c r="EP3" i="55"/>
  <c r="KU3" i="55"/>
  <c r="HG3" i="55"/>
  <c r="EO84" i="55"/>
  <c r="EE76" i="55"/>
  <c r="EM123" i="55"/>
  <c r="HD123" i="55"/>
  <c r="KR123" i="55"/>
  <c r="EN116" i="55"/>
  <c r="HE116" i="55"/>
  <c r="KS116" i="55"/>
  <c r="EL60" i="55"/>
  <c r="KQ60" i="55"/>
  <c r="HC60" i="55"/>
  <c r="EL47" i="55"/>
  <c r="KQ47" i="55"/>
  <c r="HC47" i="55"/>
  <c r="EM74" i="55"/>
  <c r="EH45" i="55"/>
  <c r="GY45" i="55"/>
  <c r="KM45" i="55"/>
  <c r="EO36" i="55"/>
  <c r="KT36" i="55"/>
  <c r="HF36" i="55"/>
  <c r="EO121" i="55"/>
  <c r="HF121" i="55"/>
  <c r="KT121" i="55"/>
  <c r="EI76" i="55"/>
  <c r="EJ99" i="55"/>
  <c r="HA99" i="55"/>
  <c r="KO99" i="55"/>
  <c r="EF55" i="55"/>
  <c r="EM96" i="55"/>
  <c r="KR96" i="55"/>
  <c r="HD96" i="55"/>
  <c r="EP124" i="55"/>
  <c r="KU124" i="55"/>
  <c r="HG124" i="55"/>
  <c r="EO111" i="55"/>
  <c r="HF111" i="55"/>
  <c r="KT111" i="55"/>
  <c r="EM80" i="55"/>
  <c r="HD80" i="55"/>
  <c r="KR80" i="55"/>
  <c r="EV53" i="55"/>
  <c r="EG116" i="55"/>
  <c r="KL116" i="55"/>
  <c r="GX116" i="55"/>
  <c r="EM52" i="55"/>
  <c r="HD52" i="55"/>
  <c r="KR52" i="55"/>
  <c r="EM8" i="55"/>
  <c r="HD8" i="55"/>
  <c r="KR8" i="55"/>
  <c r="EP46" i="55"/>
  <c r="FB46" i="55" s="1"/>
  <c r="EH86" i="55"/>
  <c r="GY86" i="55"/>
  <c r="KM86" i="55"/>
  <c r="EM45" i="55"/>
  <c r="HD45" i="55"/>
  <c r="KR45" i="55"/>
  <c r="EJ83" i="55"/>
  <c r="HA83" i="55"/>
  <c r="KO83" i="55"/>
  <c r="EE62" i="55"/>
  <c r="GV62" i="55"/>
  <c r="KJ62" i="55"/>
  <c r="EK96" i="55"/>
  <c r="KP96" i="55"/>
  <c r="HB96" i="55"/>
  <c r="EP109" i="55"/>
  <c r="HG109" i="55"/>
  <c r="KU109" i="55"/>
  <c r="EI46" i="55"/>
  <c r="EG62" i="55"/>
  <c r="GX62" i="55"/>
  <c r="KL62" i="55"/>
  <c r="T11" i="57"/>
  <c r="DR15" i="61"/>
  <c r="DR15" i="59"/>
  <c r="DR15" i="60"/>
  <c r="S2" i="61"/>
  <c r="T2" i="60"/>
  <c r="M64" i="57"/>
  <c r="Y9" i="79"/>
  <c r="AU8" i="79"/>
  <c r="M58" i="57"/>
  <c r="AJ9" i="79"/>
  <c r="C8" i="79"/>
  <c r="DV7" i="59" l="1"/>
  <c r="DV7" i="60"/>
  <c r="FB109" i="55"/>
  <c r="LG109" i="55"/>
  <c r="HS109" i="55"/>
  <c r="EY45" i="55"/>
  <c r="LD45" i="55"/>
  <c r="HP45" i="55"/>
  <c r="EY8" i="55"/>
  <c r="HP8" i="55"/>
  <c r="LD8" i="55"/>
  <c r="EY80" i="55"/>
  <c r="LD80" i="55"/>
  <c r="HP80" i="55"/>
  <c r="FA111" i="55"/>
  <c r="HR111" i="55"/>
  <c r="LF111" i="55"/>
  <c r="ER55" i="55"/>
  <c r="EY74" i="55"/>
  <c r="FA84" i="55"/>
  <c r="ES22" i="55"/>
  <c r="KX22" i="55"/>
  <c r="HJ22" i="55"/>
  <c r="FA40" i="55"/>
  <c r="LF40" i="55"/>
  <c r="HR40" i="55"/>
  <c r="EU47" i="55"/>
  <c r="KZ47" i="55"/>
  <c r="HL47" i="55"/>
  <c r="FA39" i="55"/>
  <c r="HR39" i="55"/>
  <c r="LF39" i="55"/>
  <c r="EZ53" i="55"/>
  <c r="EQ86" i="55"/>
  <c r="HH86" i="55"/>
  <c r="KV86" i="55"/>
  <c r="EQ13" i="55"/>
  <c r="KV13" i="55"/>
  <c r="HH13" i="55"/>
  <c r="FN46" i="55"/>
  <c r="EQ74" i="55"/>
  <c r="ER52" i="55"/>
  <c r="KW52" i="55"/>
  <c r="HI52" i="55"/>
  <c r="EQ102" i="55"/>
  <c r="HH102" i="55"/>
  <c r="KV102" i="55"/>
  <c r="FB102" i="55"/>
  <c r="HS102" i="55"/>
  <c r="LG102" i="55"/>
  <c r="ER62" i="55"/>
  <c r="HI62" i="55"/>
  <c r="KW62" i="55"/>
  <c r="FA56" i="55"/>
  <c r="LF56" i="55"/>
  <c r="HR56" i="55"/>
  <c r="FB45" i="55"/>
  <c r="LG45" i="55"/>
  <c r="HS45" i="55"/>
  <c r="EZ82" i="55"/>
  <c r="LE82" i="55"/>
  <c r="HQ82" i="55"/>
  <c r="FB5" i="55"/>
  <c r="LG5" i="55"/>
  <c r="HS5" i="55"/>
  <c r="EU58" i="55"/>
  <c r="HL58" i="55"/>
  <c r="KZ58" i="55"/>
  <c r="ER81" i="55"/>
  <c r="EX121" i="55"/>
  <c r="HO121" i="55"/>
  <c r="LC121" i="55"/>
  <c r="EY97" i="55"/>
  <c r="LD97" i="55"/>
  <c r="HP97" i="55"/>
  <c r="ER120" i="55"/>
  <c r="KW120" i="55"/>
  <c r="HI120" i="55"/>
  <c r="ES3" i="55"/>
  <c r="HJ3" i="55"/>
  <c r="KX3" i="55"/>
  <c r="EV116" i="55"/>
  <c r="HM116" i="55"/>
  <c r="LA116" i="55"/>
  <c r="EX41" i="55"/>
  <c r="HO41" i="55"/>
  <c r="LC41" i="55"/>
  <c r="FA5" i="55"/>
  <c r="HR5" i="55"/>
  <c r="LF5" i="55"/>
  <c r="FA78" i="55"/>
  <c r="EZ50" i="55"/>
  <c r="LE50" i="55"/>
  <c r="HQ50" i="55"/>
  <c r="ER60" i="55"/>
  <c r="KW60" i="55"/>
  <c r="HI60" i="55"/>
  <c r="ET97" i="55"/>
  <c r="KY97" i="55"/>
  <c r="HK97" i="55"/>
  <c r="EZ84" i="55"/>
  <c r="ER82" i="55"/>
  <c r="HI82" i="55"/>
  <c r="KW82" i="55"/>
  <c r="FB73" i="55"/>
  <c r="EU115" i="55"/>
  <c r="HL115" i="55"/>
  <c r="KZ115" i="55"/>
  <c r="ES44" i="55"/>
  <c r="HJ44" i="55"/>
  <c r="KX44" i="55"/>
  <c r="EW44" i="55"/>
  <c r="HN44" i="55"/>
  <c r="LB44" i="55"/>
  <c r="FB92" i="55"/>
  <c r="LG92" i="55"/>
  <c r="HS92" i="55"/>
  <c r="EX94" i="55"/>
  <c r="LC94" i="55"/>
  <c r="HO94" i="55"/>
  <c r="EV6" i="55"/>
  <c r="HM6" i="55"/>
  <c r="LA6" i="55"/>
  <c r="EY40" i="55"/>
  <c r="LD40" i="55"/>
  <c r="HP40" i="55"/>
  <c r="EV60" i="55"/>
  <c r="LA60" i="55"/>
  <c r="HM60" i="55"/>
  <c r="EU116" i="55"/>
  <c r="KZ116" i="55"/>
  <c r="HL116" i="55"/>
  <c r="ET121" i="55"/>
  <c r="HK121" i="55"/>
  <c r="KY121" i="55"/>
  <c r="EQ68" i="55"/>
  <c r="FB75" i="55"/>
  <c r="ER41" i="55"/>
  <c r="KW41" i="55"/>
  <c r="HI41" i="55"/>
  <c r="FA98" i="55"/>
  <c r="LF98" i="55"/>
  <c r="HR98" i="55"/>
  <c r="ES48" i="55"/>
  <c r="FA105" i="55"/>
  <c r="LF105" i="55"/>
  <c r="HR105" i="55"/>
  <c r="EV49" i="55"/>
  <c r="EU98" i="55"/>
  <c r="HL98" i="55"/>
  <c r="KZ98" i="55"/>
  <c r="EZ108" i="55"/>
  <c r="LE108" i="55"/>
  <c r="HQ108" i="55"/>
  <c r="EY121" i="55"/>
  <c r="HP121" i="55"/>
  <c r="LD121" i="55"/>
  <c r="FA70" i="55"/>
  <c r="HR70" i="55"/>
  <c r="LF70" i="55"/>
  <c r="ES70" i="55"/>
  <c r="KX70" i="55"/>
  <c r="HJ70" i="55"/>
  <c r="EZ105" i="55"/>
  <c r="HQ105" i="55"/>
  <c r="LE105" i="55"/>
  <c r="EZ45" i="55"/>
  <c r="HQ45" i="55"/>
  <c r="LE45" i="55"/>
  <c r="EX8" i="55"/>
  <c r="HO8" i="55"/>
  <c r="LC8" i="55"/>
  <c r="ES47" i="55"/>
  <c r="KX47" i="55"/>
  <c r="HJ47" i="55"/>
  <c r="EW125" i="55"/>
  <c r="HN125" i="55"/>
  <c r="LB125" i="55"/>
  <c r="EV39" i="55"/>
  <c r="HM39" i="55"/>
  <c r="LA39" i="55"/>
  <c r="EZ77" i="55"/>
  <c r="EW103" i="55"/>
  <c r="LB103" i="55"/>
  <c r="HN103" i="55"/>
  <c r="EY108" i="55"/>
  <c r="LD108" i="55"/>
  <c r="HP108" i="55"/>
  <c r="EX71" i="55"/>
  <c r="HO71" i="55"/>
  <c r="LC71" i="55"/>
  <c r="ER50" i="55"/>
  <c r="HI50" i="55"/>
  <c r="KW50" i="55"/>
  <c r="FF53" i="55"/>
  <c r="EU42" i="55"/>
  <c r="HL42" i="55"/>
  <c r="KZ42" i="55"/>
  <c r="ER43" i="55"/>
  <c r="KW43" i="55"/>
  <c r="HI43" i="55"/>
  <c r="FA108" i="55"/>
  <c r="LF108" i="55"/>
  <c r="HR108" i="55"/>
  <c r="EY111" i="55"/>
  <c r="LD111" i="55"/>
  <c r="HP111" i="55"/>
  <c r="EZ115" i="55"/>
  <c r="HQ115" i="55"/>
  <c r="LE115" i="55"/>
  <c r="EX72" i="55"/>
  <c r="HO72" i="55"/>
  <c r="LC72" i="55"/>
  <c r="EV105" i="55"/>
  <c r="HM105" i="55"/>
  <c r="LA105" i="55"/>
  <c r="EY114" i="55"/>
  <c r="HP114" i="55"/>
  <c r="LD114" i="55"/>
  <c r="EU56" i="55"/>
  <c r="HL56" i="55"/>
  <c r="KZ56" i="55"/>
  <c r="ER45" i="55"/>
  <c r="KW45" i="55"/>
  <c r="HI45" i="55"/>
  <c r="EW76" i="55"/>
  <c r="EZ119" i="55"/>
  <c r="HQ119" i="55"/>
  <c r="LE119" i="55"/>
  <c r="FA76" i="55"/>
  <c r="EZ102" i="55"/>
  <c r="LE102" i="55"/>
  <c r="HQ102" i="55"/>
  <c r="FI59" i="55"/>
  <c r="EQ69" i="55"/>
  <c r="KV69" i="55"/>
  <c r="HH69" i="55"/>
  <c r="EY70" i="55"/>
  <c r="HP70" i="55"/>
  <c r="LD70" i="55"/>
  <c r="EQ6" i="55"/>
  <c r="HH6" i="55"/>
  <c r="KV6" i="55"/>
  <c r="EZ74" i="55"/>
  <c r="FA62" i="55"/>
  <c r="HR62" i="55"/>
  <c r="LF62" i="55"/>
  <c r="EZ123" i="55"/>
  <c r="HQ123" i="55"/>
  <c r="LE123" i="55"/>
  <c r="EV121" i="55"/>
  <c r="HM121" i="55"/>
  <c r="LA121" i="55"/>
  <c r="FB61" i="55"/>
  <c r="HS61" i="55"/>
  <c r="LG61" i="55"/>
  <c r="EW94" i="55"/>
  <c r="LB94" i="55"/>
  <c r="HN94" i="55"/>
  <c r="EW92" i="55"/>
  <c r="HN92" i="55"/>
  <c r="LB92" i="55"/>
  <c r="EQ75" i="55"/>
  <c r="FB120" i="55"/>
  <c r="LG120" i="55"/>
  <c r="HS120" i="55"/>
  <c r="EQ39" i="55"/>
  <c r="KV39" i="55"/>
  <c r="HH39" i="55"/>
  <c r="ET5" i="55"/>
  <c r="KY5" i="55"/>
  <c r="HK5" i="55"/>
  <c r="EY99" i="55"/>
  <c r="HP99" i="55"/>
  <c r="LD99" i="55"/>
  <c r="ET101" i="55"/>
  <c r="KY101" i="55"/>
  <c r="HK101" i="55"/>
  <c r="ET108" i="55"/>
  <c r="KY108" i="55"/>
  <c r="HK108" i="55"/>
  <c r="FA60" i="55"/>
  <c r="LF60" i="55"/>
  <c r="HR60" i="55"/>
  <c r="EV3" i="55"/>
  <c r="HM3" i="55"/>
  <c r="LA3" i="55"/>
  <c r="EU123" i="55"/>
  <c r="HL123" i="55"/>
  <c r="KZ123" i="55"/>
  <c r="ET50" i="55"/>
  <c r="KY50" i="55"/>
  <c r="HK50" i="55"/>
  <c r="ES108" i="55"/>
  <c r="HJ108" i="55"/>
  <c r="KX108" i="55"/>
  <c r="FB105" i="55"/>
  <c r="LG105" i="55"/>
  <c r="HS105" i="55"/>
  <c r="EV7" i="55"/>
  <c r="LA7" i="55"/>
  <c r="HM7" i="55"/>
  <c r="EV72" i="55"/>
  <c r="LA72" i="55"/>
  <c r="HM72" i="55"/>
  <c r="FA4" i="55"/>
  <c r="LF4" i="55"/>
  <c r="HR4" i="55"/>
  <c r="EY113" i="55"/>
  <c r="LD113" i="55"/>
  <c r="HP113" i="55"/>
  <c r="FG48" i="55"/>
  <c r="EY62" i="55"/>
  <c r="LD62" i="55"/>
  <c r="HP62" i="55"/>
  <c r="EQ123" i="55"/>
  <c r="HH123" i="55"/>
  <c r="KV123" i="55"/>
  <c r="ET59" i="55"/>
  <c r="EW70" i="55"/>
  <c r="LB70" i="55"/>
  <c r="HN70" i="55"/>
  <c r="ER98" i="55"/>
  <c r="HI98" i="55"/>
  <c r="KW98" i="55"/>
  <c r="ES46" i="55"/>
  <c r="ET6" i="55"/>
  <c r="KY6" i="55"/>
  <c r="HK6" i="55"/>
  <c r="EV127" i="55"/>
  <c r="HM127" i="55"/>
  <c r="LA127" i="55"/>
  <c r="EY39" i="55"/>
  <c r="LD39" i="55"/>
  <c r="HP39" i="55"/>
  <c r="ER78" i="55"/>
  <c r="ET103" i="55"/>
  <c r="KY103" i="55"/>
  <c r="HK103" i="55"/>
  <c r="FB82" i="55"/>
  <c r="LG82" i="55"/>
  <c r="HS82" i="55"/>
  <c r="EU39" i="55"/>
  <c r="KZ39" i="55"/>
  <c r="HL39" i="55"/>
  <c r="EZ122" i="55"/>
  <c r="LE122" i="55"/>
  <c r="HQ122" i="55"/>
  <c r="EQ95" i="55"/>
  <c r="HH95" i="55"/>
  <c r="KV95" i="55"/>
  <c r="EW54" i="55"/>
  <c r="HN54" i="55"/>
  <c r="LB54" i="55"/>
  <c r="EW113" i="55"/>
  <c r="LB113" i="55"/>
  <c r="HN113" i="55"/>
  <c r="ER112" i="55"/>
  <c r="HI112" i="55"/>
  <c r="KW112" i="55"/>
  <c r="FB74" i="55"/>
  <c r="ER124" i="55"/>
  <c r="HI124" i="55"/>
  <c r="KW124" i="55"/>
  <c r="ET52" i="55"/>
  <c r="KY52" i="55"/>
  <c r="HK52" i="55"/>
  <c r="EW56" i="55"/>
  <c r="HN56" i="55"/>
  <c r="LB56" i="55"/>
  <c r="ES102" i="55"/>
  <c r="HJ102" i="55"/>
  <c r="KX102" i="55"/>
  <c r="FB79" i="55"/>
  <c r="ET109" i="55"/>
  <c r="KY109" i="55"/>
  <c r="HK109" i="55"/>
  <c r="ER122" i="55"/>
  <c r="HI122" i="55"/>
  <c r="KW122" i="55"/>
  <c r="EW45" i="55"/>
  <c r="HN45" i="55"/>
  <c r="LB45" i="55"/>
  <c r="EV86" i="55"/>
  <c r="LA86" i="55"/>
  <c r="HM86" i="55"/>
  <c r="EZ8" i="55"/>
  <c r="LE8" i="55"/>
  <c r="HQ8" i="55"/>
  <c r="ET123" i="55"/>
  <c r="KY123" i="55"/>
  <c r="HK123" i="55"/>
  <c r="ES92" i="55"/>
  <c r="KX92" i="55"/>
  <c r="HJ92" i="55"/>
  <c r="N20" i="79"/>
  <c r="EW4" i="55"/>
  <c r="LB4" i="55"/>
  <c r="HN4" i="55"/>
  <c r="ET9" i="55"/>
  <c r="HK9" i="55"/>
  <c r="KY9" i="55"/>
  <c r="EQ93" i="55"/>
  <c r="KV93" i="55"/>
  <c r="HH93" i="55"/>
  <c r="EQ125" i="55"/>
  <c r="KV125" i="55"/>
  <c r="HH125" i="55"/>
  <c r="EY82" i="55"/>
  <c r="HP82" i="55"/>
  <c r="LD82" i="55"/>
  <c r="EY109" i="55"/>
  <c r="HP109" i="55"/>
  <c r="LD109" i="55"/>
  <c r="EQ7" i="55"/>
  <c r="HH7" i="55"/>
  <c r="KV7" i="55"/>
  <c r="FB113" i="55"/>
  <c r="LG113" i="55"/>
  <c r="HS113" i="55"/>
  <c r="ET61" i="55"/>
  <c r="KY61" i="55"/>
  <c r="HK61" i="55"/>
  <c r="EW105" i="55"/>
  <c r="HN105" i="55"/>
  <c r="LB105" i="55"/>
  <c r="EY42" i="55"/>
  <c r="HP42" i="55"/>
  <c r="LD42" i="55"/>
  <c r="EQ52" i="55"/>
  <c r="KV52" i="55"/>
  <c r="HH52" i="55"/>
  <c r="FB50" i="55"/>
  <c r="HS50" i="55"/>
  <c r="LG50" i="55"/>
  <c r="FA42" i="55"/>
  <c r="HR42" i="55"/>
  <c r="LF42" i="55"/>
  <c r="ES113" i="55"/>
  <c r="KX113" i="55"/>
  <c r="HJ113" i="55"/>
  <c r="FB47" i="55"/>
  <c r="LG47" i="55"/>
  <c r="HS47" i="55"/>
  <c r="FA94" i="55"/>
  <c r="LF94" i="55"/>
  <c r="HR94" i="55"/>
  <c r="EV5" i="55"/>
  <c r="LA5" i="55"/>
  <c r="HM5" i="55"/>
  <c r="EX40" i="55"/>
  <c r="HO40" i="55"/>
  <c r="LC40" i="55"/>
  <c r="FA71" i="55"/>
  <c r="LF71" i="55"/>
  <c r="HR71" i="55"/>
  <c r="EQ121" i="55"/>
  <c r="KV121" i="55"/>
  <c r="HH121" i="55"/>
  <c r="EZ98" i="55"/>
  <c r="LE98" i="55"/>
  <c r="HQ98" i="55"/>
  <c r="EZ54" i="55"/>
  <c r="LE54" i="55"/>
  <c r="HQ54" i="55"/>
  <c r="FA107" i="55"/>
  <c r="HR107" i="55"/>
  <c r="LF107" i="55"/>
  <c r="EW74" i="55"/>
  <c r="FB39" i="55"/>
  <c r="LG39" i="55"/>
  <c r="HS39" i="55"/>
  <c r="ES56" i="55"/>
  <c r="KX56" i="55"/>
  <c r="HJ56" i="55"/>
  <c r="EU6" i="55"/>
  <c r="HL6" i="55"/>
  <c r="KZ6" i="55"/>
  <c r="EW41" i="55"/>
  <c r="HN41" i="55"/>
  <c r="LB41" i="55"/>
  <c r="EY13" i="55"/>
  <c r="HP13" i="55"/>
  <c r="LD13" i="55"/>
  <c r="EV54" i="55"/>
  <c r="LA54" i="55"/>
  <c r="HM54" i="55"/>
  <c r="FA73" i="55"/>
  <c r="EY92" i="55"/>
  <c r="HP92" i="55"/>
  <c r="LD92" i="55"/>
  <c r="ET47" i="55"/>
  <c r="KY47" i="55"/>
  <c r="HK47" i="55"/>
  <c r="EX117" i="55"/>
  <c r="LC117" i="55"/>
  <c r="HO117" i="55"/>
  <c r="EX104" i="55"/>
  <c r="LC104" i="55"/>
  <c r="HO104" i="55"/>
  <c r="EU113" i="55"/>
  <c r="KZ113" i="55"/>
  <c r="HL113" i="55"/>
  <c r="EZ111" i="55"/>
  <c r="HQ111" i="55"/>
  <c r="LE111" i="55"/>
  <c r="EX111" i="55"/>
  <c r="HO111" i="55"/>
  <c r="LC111" i="55"/>
  <c r="EZ71" i="55"/>
  <c r="HQ71" i="55"/>
  <c r="LE71" i="55"/>
  <c r="EQ92" i="55"/>
  <c r="KV92" i="55"/>
  <c r="HH92" i="55"/>
  <c r="ER71" i="55"/>
  <c r="HI71" i="55"/>
  <c r="KW71" i="55"/>
  <c r="EZ117" i="55"/>
  <c r="LE117" i="55"/>
  <c r="HQ117" i="55"/>
  <c r="EV82" i="55"/>
  <c r="LA82" i="55"/>
  <c r="HM82" i="55"/>
  <c r="EV41" i="55"/>
  <c r="LA41" i="55"/>
  <c r="HM41" i="55"/>
  <c r="ET7" i="55"/>
  <c r="KY7" i="55"/>
  <c r="HK7" i="55"/>
  <c r="FB114" i="55"/>
  <c r="LG114" i="55"/>
  <c r="HS114" i="55"/>
  <c r="EZ56" i="55"/>
  <c r="HQ56" i="55"/>
  <c r="LE56" i="55"/>
  <c r="EW71" i="55"/>
  <c r="LB71" i="55"/>
  <c r="HN71" i="55"/>
  <c r="FH51" i="55"/>
  <c r="FB8" i="55"/>
  <c r="LG8" i="55"/>
  <c r="HS8" i="55"/>
  <c r="FA92" i="55"/>
  <c r="LF92" i="55"/>
  <c r="HR92" i="55"/>
  <c r="ER102" i="55"/>
  <c r="KW102" i="55"/>
  <c r="HI102" i="55"/>
  <c r="EZ125" i="55"/>
  <c r="LE125" i="55"/>
  <c r="HQ125" i="55"/>
  <c r="ET93" i="55"/>
  <c r="HK93" i="55"/>
  <c r="KY93" i="55"/>
  <c r="EW7" i="55"/>
  <c r="LB7" i="55"/>
  <c r="HN7" i="55"/>
  <c r="EY55" i="55"/>
  <c r="FB123" i="55"/>
  <c r="HS123" i="55"/>
  <c r="LG123" i="55"/>
  <c r="EY83" i="55"/>
  <c r="LD83" i="55"/>
  <c r="HP83" i="55"/>
  <c r="EY49" i="55"/>
  <c r="EV107" i="55"/>
  <c r="HM107" i="55"/>
  <c r="LA107" i="55"/>
  <c r="EZ7" i="55"/>
  <c r="LE7" i="55"/>
  <c r="HQ7" i="55"/>
  <c r="ET99" i="55"/>
  <c r="KY99" i="55"/>
  <c r="HK99" i="55"/>
  <c r="EY7" i="55"/>
  <c r="LD7" i="55"/>
  <c r="HP7" i="55"/>
  <c r="EZ92" i="55"/>
  <c r="HQ92" i="55"/>
  <c r="LE92" i="55"/>
  <c r="ET44" i="55"/>
  <c r="KY44" i="55"/>
  <c r="HK44" i="55"/>
  <c r="EY56" i="55"/>
  <c r="HP56" i="55"/>
  <c r="LD56" i="55"/>
  <c r="EV96" i="55"/>
  <c r="LA96" i="55"/>
  <c r="HM96" i="55"/>
  <c r="ES103" i="55"/>
  <c r="HJ103" i="55"/>
  <c r="KX103" i="55"/>
  <c r="ER83" i="55"/>
  <c r="KW83" i="55"/>
  <c r="HI83" i="55"/>
  <c r="EQ56" i="55"/>
  <c r="KV56" i="55"/>
  <c r="HH56" i="55"/>
  <c r="EZ127" i="55"/>
  <c r="HQ127" i="55"/>
  <c r="LE127" i="55"/>
  <c r="FA74" i="55"/>
  <c r="ER3" i="55"/>
  <c r="KW3" i="55"/>
  <c r="HI3" i="55"/>
  <c r="EZ101" i="55"/>
  <c r="HQ101" i="55"/>
  <c r="LE101" i="55"/>
  <c r="FA44" i="55"/>
  <c r="LF44" i="55"/>
  <c r="HR44" i="55"/>
  <c r="ER4" i="55"/>
  <c r="HI4" i="55"/>
  <c r="KW4" i="55"/>
  <c r="EQ124" i="55"/>
  <c r="HH124" i="55"/>
  <c r="KV124" i="55"/>
  <c r="M57" i="57"/>
  <c r="M16" i="57"/>
  <c r="EU13" i="55"/>
  <c r="HL13" i="55"/>
  <c r="KZ13" i="55"/>
  <c r="EX108" i="55"/>
  <c r="HO108" i="55"/>
  <c r="LC108" i="55"/>
  <c r="EW50" i="55"/>
  <c r="HN50" i="55"/>
  <c r="LB50" i="55"/>
  <c r="ET98" i="55"/>
  <c r="KY98" i="55"/>
  <c r="HK98" i="55"/>
  <c r="ER59" i="55"/>
  <c r="EQ72" i="55"/>
  <c r="KV72" i="55"/>
  <c r="HH72" i="55"/>
  <c r="FA97" i="55"/>
  <c r="HR97" i="55"/>
  <c r="LF97" i="55"/>
  <c r="EX80" i="55"/>
  <c r="HO80" i="55"/>
  <c r="LC80" i="55"/>
  <c r="EQ58" i="55"/>
  <c r="KV58" i="55"/>
  <c r="HH58" i="55"/>
  <c r="EX95" i="55"/>
  <c r="HO95" i="55"/>
  <c r="LC95" i="55"/>
  <c r="FB48" i="55"/>
  <c r="EV55" i="55"/>
  <c r="EY44" i="55"/>
  <c r="LD44" i="55"/>
  <c r="HP44" i="55"/>
  <c r="EX36" i="55"/>
  <c r="HO36" i="55"/>
  <c r="LC36" i="55"/>
  <c r="EZ100" i="55"/>
  <c r="LE100" i="55"/>
  <c r="HQ100" i="55"/>
  <c r="FA123" i="55"/>
  <c r="HR123" i="55"/>
  <c r="LF123" i="55"/>
  <c r="ET79" i="55"/>
  <c r="EU76" i="55"/>
  <c r="EZ116" i="55"/>
  <c r="LE116" i="55"/>
  <c r="HQ116" i="55"/>
  <c r="FB40" i="55"/>
  <c r="HS40" i="55"/>
  <c r="LG40" i="55"/>
  <c r="EU63" i="55"/>
  <c r="HL63" i="55"/>
  <c r="KZ63" i="55"/>
  <c r="EV43" i="55"/>
  <c r="LA43" i="55"/>
  <c r="HM43" i="55"/>
  <c r="EU105" i="55"/>
  <c r="HL105" i="55"/>
  <c r="KZ105" i="55"/>
  <c r="FA72" i="55"/>
  <c r="HR72" i="55"/>
  <c r="LF72" i="55"/>
  <c r="FB97" i="55"/>
  <c r="HS97" i="55"/>
  <c r="LG97" i="55"/>
  <c r="EX74" i="55"/>
  <c r="ER115" i="55"/>
  <c r="KW115" i="55"/>
  <c r="HI115" i="55"/>
  <c r="ES116" i="55"/>
  <c r="HJ116" i="55"/>
  <c r="KX116" i="55"/>
  <c r="EY96" i="55"/>
  <c r="LD96" i="55"/>
  <c r="HP96" i="55"/>
  <c r="ET45" i="55"/>
  <c r="KY45" i="55"/>
  <c r="HK45" i="55"/>
  <c r="EX60" i="55"/>
  <c r="HO60" i="55"/>
  <c r="LC60" i="55"/>
  <c r="EQ76" i="55"/>
  <c r="FC76" i="55" s="1"/>
  <c r="ES107" i="55"/>
  <c r="KX107" i="55"/>
  <c r="HJ107" i="55"/>
  <c r="EW102" i="55"/>
  <c r="LB102" i="55"/>
  <c r="HN102" i="55"/>
  <c r="EZ83" i="55"/>
  <c r="HQ83" i="55"/>
  <c r="LE83" i="55"/>
  <c r="FI51" i="55"/>
  <c r="EX5" i="55"/>
  <c r="HO5" i="55"/>
  <c r="LC5" i="55"/>
  <c r="EQ8" i="55"/>
  <c r="KV8" i="55"/>
  <c r="HH8" i="55"/>
  <c r="EX122" i="55"/>
  <c r="LC122" i="55"/>
  <c r="HO122" i="55"/>
  <c r="FD51" i="55"/>
  <c r="FA81" i="55"/>
  <c r="FM81" i="55" s="1"/>
  <c r="EV58" i="55"/>
  <c r="LA58" i="55"/>
  <c r="HM58" i="55"/>
  <c r="FB6" i="55"/>
  <c r="HS6" i="55"/>
  <c r="LG6" i="55"/>
  <c r="FB63" i="55"/>
  <c r="HS63" i="55"/>
  <c r="LG63" i="55"/>
  <c r="EQ83" i="55"/>
  <c r="HH83" i="55"/>
  <c r="KV83" i="55"/>
  <c r="EY5" i="55"/>
  <c r="LD5" i="55"/>
  <c r="HP5" i="55"/>
  <c r="EQ50" i="55"/>
  <c r="HH50" i="55"/>
  <c r="KV50" i="55"/>
  <c r="EZ42" i="55"/>
  <c r="HQ42" i="55"/>
  <c r="LE42" i="55"/>
  <c r="EQ42" i="55"/>
  <c r="HH42" i="55"/>
  <c r="KV42" i="55"/>
  <c r="EV22" i="55"/>
  <c r="LA22" i="55"/>
  <c r="HM22" i="55"/>
  <c r="ER101" i="55"/>
  <c r="KW101" i="55"/>
  <c r="HI101" i="55"/>
  <c r="EX77" i="55"/>
  <c r="FB95" i="55"/>
  <c r="LG95" i="55"/>
  <c r="HS95" i="55"/>
  <c r="FB60" i="55"/>
  <c r="LG60" i="55"/>
  <c r="HS60" i="55"/>
  <c r="EQ59" i="55"/>
  <c r="ET62" i="55"/>
  <c r="HK62" i="55"/>
  <c r="KY62" i="55"/>
  <c r="EZ13" i="55"/>
  <c r="HQ13" i="55"/>
  <c r="LE13" i="55"/>
  <c r="ES112" i="55"/>
  <c r="KX112" i="55"/>
  <c r="HJ112" i="55"/>
  <c r="EY78" i="55"/>
  <c r="ES40" i="55"/>
  <c r="HJ40" i="55"/>
  <c r="KX40" i="55"/>
  <c r="ES39" i="55"/>
  <c r="KX39" i="55"/>
  <c r="HJ39" i="55"/>
  <c r="ER9" i="55"/>
  <c r="HI9" i="55"/>
  <c r="KW9" i="55"/>
  <c r="EY119" i="55"/>
  <c r="HP119" i="55"/>
  <c r="LD119" i="55"/>
  <c r="EQ111" i="55"/>
  <c r="HH111" i="55"/>
  <c r="KV111" i="55"/>
  <c r="EU118" i="55"/>
  <c r="KZ118" i="55"/>
  <c r="HL118" i="55"/>
  <c r="ES71" i="55"/>
  <c r="HJ71" i="55"/>
  <c r="KX71" i="55"/>
  <c r="ER63" i="55"/>
  <c r="HI63" i="55"/>
  <c r="KW63" i="55"/>
  <c r="EV109" i="55"/>
  <c r="LA109" i="55"/>
  <c r="HM109" i="55"/>
  <c r="EV4" i="55"/>
  <c r="HM4" i="55"/>
  <c r="LA4" i="55"/>
  <c r="EQ61" i="55"/>
  <c r="KV61" i="55"/>
  <c r="HH61" i="55"/>
  <c r="FJ79" i="55"/>
  <c r="FA45" i="55"/>
  <c r="LF45" i="55"/>
  <c r="HR45" i="55"/>
  <c r="EX3" i="55"/>
  <c r="LC3" i="55"/>
  <c r="HO3" i="55"/>
  <c r="EQ106" i="55"/>
  <c r="HH106" i="55"/>
  <c r="KV106" i="55"/>
  <c r="EW112" i="55"/>
  <c r="HN112" i="55"/>
  <c r="LB112" i="55"/>
  <c r="EZ22" i="55"/>
  <c r="HQ22" i="55"/>
  <c r="LE22" i="55"/>
  <c r="EZ118" i="55"/>
  <c r="HQ118" i="55"/>
  <c r="LE118" i="55"/>
  <c r="ER70" i="55"/>
  <c r="HI70" i="55"/>
  <c r="KW70" i="55"/>
  <c r="FB13" i="55"/>
  <c r="LG13" i="55"/>
  <c r="HS13" i="55"/>
  <c r="EZ62" i="55"/>
  <c r="LE62" i="55"/>
  <c r="HQ62" i="55"/>
  <c r="FA96" i="55"/>
  <c r="LF96" i="55"/>
  <c r="HR96" i="55"/>
  <c r="FA50" i="55"/>
  <c r="LF50" i="55"/>
  <c r="HR50" i="55"/>
  <c r="FA118" i="55"/>
  <c r="HR118" i="55"/>
  <c r="LF118" i="55"/>
  <c r="EW80" i="55"/>
  <c r="HN80" i="55"/>
  <c r="LB80" i="55"/>
  <c r="EZ75" i="55"/>
  <c r="EW39" i="55"/>
  <c r="LB39" i="55"/>
  <c r="HN39" i="55"/>
  <c r="ER119" i="55"/>
  <c r="KW119" i="55"/>
  <c r="HI119" i="55"/>
  <c r="ET73" i="55"/>
  <c r="EW6" i="55"/>
  <c r="HN6" i="55"/>
  <c r="LB6" i="55"/>
  <c r="EY41" i="55"/>
  <c r="LD41" i="55"/>
  <c r="HP41" i="55"/>
  <c r="ET83" i="55"/>
  <c r="KY83" i="55"/>
  <c r="HK83" i="55"/>
  <c r="EZ93" i="55"/>
  <c r="LE93" i="55"/>
  <c r="HQ93" i="55"/>
  <c r="ET117" i="55"/>
  <c r="HK117" i="55"/>
  <c r="KY117" i="55"/>
  <c r="ES41" i="55"/>
  <c r="HJ41" i="55"/>
  <c r="KX41" i="55"/>
  <c r="EV104" i="55"/>
  <c r="LA104" i="55"/>
  <c r="HM104" i="55"/>
  <c r="EY128" i="55"/>
  <c r="HP128" i="55"/>
  <c r="LD128" i="55"/>
  <c r="EU36" i="55"/>
  <c r="HL36" i="55"/>
  <c r="KZ36" i="55"/>
  <c r="EX92" i="55"/>
  <c r="HO92" i="55"/>
  <c r="LC92" i="55"/>
  <c r="EX115" i="55"/>
  <c r="HO115" i="55"/>
  <c r="LC115" i="55"/>
  <c r="ET120" i="55"/>
  <c r="HK120" i="55"/>
  <c r="KY120" i="55"/>
  <c r="EQ116" i="55"/>
  <c r="KV116" i="55"/>
  <c r="HH116" i="55"/>
  <c r="ET122" i="55"/>
  <c r="HK122" i="55"/>
  <c r="KY122" i="55"/>
  <c r="ES119" i="55"/>
  <c r="KX119" i="55"/>
  <c r="HJ119" i="55"/>
  <c r="EX102" i="55"/>
  <c r="LC102" i="55"/>
  <c r="HO102" i="55"/>
  <c r="FN57" i="55"/>
  <c r="EW13" i="55"/>
  <c r="LB13" i="55"/>
  <c r="HN13" i="55"/>
  <c r="EU43" i="55"/>
  <c r="KZ43" i="55"/>
  <c r="HL43" i="55"/>
  <c r="EZ128" i="55"/>
  <c r="LE128" i="55"/>
  <c r="HQ128" i="55"/>
  <c r="FB49" i="55"/>
  <c r="FB112" i="55"/>
  <c r="LG112" i="55"/>
  <c r="HS112" i="55"/>
  <c r="EW68" i="55"/>
  <c r="FA68" i="55"/>
  <c r="ET116" i="55"/>
  <c r="KY116" i="55"/>
  <c r="HK116" i="55"/>
  <c r="ER111" i="55"/>
  <c r="HI111" i="55"/>
  <c r="KW111" i="55"/>
  <c r="EV44" i="55"/>
  <c r="LA44" i="55"/>
  <c r="HM44" i="55"/>
  <c r="FD48" i="55"/>
  <c r="ET36" i="55"/>
  <c r="KY36" i="55"/>
  <c r="HK36" i="55"/>
  <c r="EV62" i="55"/>
  <c r="HM62" i="55"/>
  <c r="LA62" i="55"/>
  <c r="ET3" i="55"/>
  <c r="HK3" i="55"/>
  <c r="KY3" i="55"/>
  <c r="ES118" i="55"/>
  <c r="KX118" i="55"/>
  <c r="HJ118" i="55"/>
  <c r="EY71" i="55"/>
  <c r="HP71" i="55"/>
  <c r="LD71" i="55"/>
  <c r="EX93" i="55"/>
  <c r="LC93" i="55"/>
  <c r="HO93" i="55"/>
  <c r="ER46" i="55"/>
  <c r="FB52" i="55"/>
  <c r="HS52" i="55"/>
  <c r="LG52" i="55"/>
  <c r="EV63" i="55"/>
  <c r="LA63" i="55"/>
  <c r="HM63" i="55"/>
  <c r="FB70" i="55"/>
  <c r="HS70" i="55"/>
  <c r="LG70" i="55"/>
  <c r="ER99" i="55"/>
  <c r="KW99" i="55"/>
  <c r="HI99" i="55"/>
  <c r="FB119" i="55"/>
  <c r="HS119" i="55"/>
  <c r="LG119" i="55"/>
  <c r="ET39" i="55"/>
  <c r="KY39" i="55"/>
  <c r="HK39" i="55"/>
  <c r="EY48" i="55"/>
  <c r="ET81" i="55"/>
  <c r="EY59" i="55"/>
  <c r="ES80" i="55"/>
  <c r="KX80" i="55"/>
  <c r="HJ80" i="55"/>
  <c r="EQ36" i="55"/>
  <c r="HH36" i="55"/>
  <c r="KV36" i="55"/>
  <c r="EQ43" i="55"/>
  <c r="KV43" i="55"/>
  <c r="HH43" i="55"/>
  <c r="FM49" i="55"/>
  <c r="EZ41" i="55"/>
  <c r="LE41" i="55"/>
  <c r="HQ41" i="55"/>
  <c r="EQ82" i="55"/>
  <c r="KV82" i="55"/>
  <c r="HH82" i="55"/>
  <c r="EQ128" i="55"/>
  <c r="HH128" i="55"/>
  <c r="KV128" i="55"/>
  <c r="ET114" i="55"/>
  <c r="HK114" i="55"/>
  <c r="KY114" i="55"/>
  <c r="EU81" i="55"/>
  <c r="EW126" i="55"/>
  <c r="LB126" i="55"/>
  <c r="HN126" i="55"/>
  <c r="EZ52" i="55"/>
  <c r="HQ52" i="55"/>
  <c r="LE52" i="55"/>
  <c r="EU120" i="55"/>
  <c r="KZ120" i="55"/>
  <c r="HL120" i="55"/>
  <c r="FA101" i="55"/>
  <c r="LF101" i="55"/>
  <c r="HR101" i="55"/>
  <c r="EU100" i="55"/>
  <c r="HL100" i="55"/>
  <c r="KZ100" i="55"/>
  <c r="EX61" i="55"/>
  <c r="LC61" i="55"/>
  <c r="HO61" i="55"/>
  <c r="FB59" i="55"/>
  <c r="EY122" i="55"/>
  <c r="HP122" i="55"/>
  <c r="LD122" i="55"/>
  <c r="FA82" i="55"/>
  <c r="HR82" i="55"/>
  <c r="LF82" i="55"/>
  <c r="EU99" i="55"/>
  <c r="HL99" i="55"/>
  <c r="KZ99" i="55"/>
  <c r="EX39" i="55"/>
  <c r="LC39" i="55"/>
  <c r="HO39" i="55"/>
  <c r="ER76" i="55"/>
  <c r="ER106" i="55"/>
  <c r="KW106" i="55"/>
  <c r="HI106" i="55"/>
  <c r="EU96" i="55"/>
  <c r="HL96" i="55"/>
  <c r="KZ96" i="55"/>
  <c r="EY120" i="55"/>
  <c r="LD120" i="55"/>
  <c r="HP120" i="55"/>
  <c r="FA115" i="55"/>
  <c r="LF115" i="55"/>
  <c r="HR115" i="55"/>
  <c r="EW9" i="55"/>
  <c r="HN9" i="55"/>
  <c r="LB9" i="55"/>
  <c r="EX99" i="55"/>
  <c r="LC99" i="55"/>
  <c r="HO99" i="55"/>
  <c r="ES120" i="55"/>
  <c r="KX120" i="55"/>
  <c r="HJ120" i="55"/>
  <c r="EV102" i="55"/>
  <c r="LA102" i="55"/>
  <c r="HM102" i="55"/>
  <c r="EU92" i="55"/>
  <c r="KZ92" i="55"/>
  <c r="HL92" i="55"/>
  <c r="FA116" i="55"/>
  <c r="HR116" i="55"/>
  <c r="LF116" i="55"/>
  <c r="EU8" i="55"/>
  <c r="HL8" i="55"/>
  <c r="KZ8" i="55"/>
  <c r="EV125" i="55"/>
  <c r="LA125" i="55"/>
  <c r="HM125" i="55"/>
  <c r="ET74" i="55"/>
  <c r="EV75" i="55"/>
  <c r="EX62" i="55"/>
  <c r="HO62" i="55"/>
  <c r="LC62" i="55"/>
  <c r="EW82" i="55"/>
  <c r="HN82" i="55"/>
  <c r="LB82" i="55"/>
  <c r="ET40" i="55"/>
  <c r="KY40" i="55"/>
  <c r="HK40" i="55"/>
  <c r="EU109" i="55"/>
  <c r="KZ109" i="55"/>
  <c r="HL109" i="55"/>
  <c r="EX84" i="55"/>
  <c r="FB127" i="55"/>
  <c r="HS127" i="55"/>
  <c r="LG127" i="55"/>
  <c r="EY100" i="55"/>
  <c r="HP100" i="55"/>
  <c r="LD100" i="55"/>
  <c r="EW128" i="55"/>
  <c r="HN128" i="55"/>
  <c r="LB128" i="55"/>
  <c r="EX120" i="55"/>
  <c r="HO120" i="55"/>
  <c r="LC120" i="55"/>
  <c r="ET60" i="55"/>
  <c r="KY60" i="55"/>
  <c r="HK60" i="55"/>
  <c r="EX127" i="55"/>
  <c r="LC127" i="55"/>
  <c r="HO127" i="55"/>
  <c r="EU119" i="55"/>
  <c r="HL119" i="55"/>
  <c r="KZ119" i="55"/>
  <c r="ET8" i="55"/>
  <c r="HK8" i="55"/>
  <c r="KY8" i="55"/>
  <c r="FB100" i="55"/>
  <c r="LG100" i="55"/>
  <c r="HS100" i="55"/>
  <c r="EX98" i="55"/>
  <c r="HO98" i="55"/>
  <c r="LC98" i="55"/>
  <c r="EU4" i="55"/>
  <c r="KZ4" i="55"/>
  <c r="HL4" i="55"/>
  <c r="ES6" i="55"/>
  <c r="HJ6" i="55"/>
  <c r="KX6" i="55"/>
  <c r="EV92" i="55"/>
  <c r="LA92" i="55"/>
  <c r="HM92" i="55"/>
  <c r="FB84" i="55"/>
  <c r="EQ78" i="55"/>
  <c r="EQ9" i="55"/>
  <c r="KV9" i="55"/>
  <c r="HH9" i="55"/>
  <c r="EQ47" i="55"/>
  <c r="KV47" i="55"/>
  <c r="HH47" i="55"/>
  <c r="FB68" i="55"/>
  <c r="EX128" i="55"/>
  <c r="HO128" i="55"/>
  <c r="LC128" i="55"/>
  <c r="EQ5" i="55"/>
  <c r="HH5" i="55"/>
  <c r="KV5" i="55"/>
  <c r="EX126" i="55"/>
  <c r="LC126" i="55"/>
  <c r="HO126" i="55"/>
  <c r="ES99" i="55"/>
  <c r="KX99" i="55"/>
  <c r="HJ99" i="55"/>
  <c r="FA69" i="55"/>
  <c r="LF69" i="55"/>
  <c r="HR69" i="55"/>
  <c r="J34" i="57"/>
  <c r="J13" i="57" s="1"/>
  <c r="J36" i="57"/>
  <c r="EU50" i="55"/>
  <c r="HL50" i="55"/>
  <c r="KZ50" i="55"/>
  <c r="EX68" i="55"/>
  <c r="EX78" i="55"/>
  <c r="FA114" i="55"/>
  <c r="LF114" i="55"/>
  <c r="HR114" i="55"/>
  <c r="EW40" i="55"/>
  <c r="HN40" i="55"/>
  <c r="LB40" i="55"/>
  <c r="EX100" i="55"/>
  <c r="LC100" i="55"/>
  <c r="HO100" i="55"/>
  <c r="ET43" i="55"/>
  <c r="KY43" i="55"/>
  <c r="HK43" i="55"/>
  <c r="EX123" i="55"/>
  <c r="HO123" i="55"/>
  <c r="LC123" i="55"/>
  <c r="EU68" i="55"/>
  <c r="EU22" i="55"/>
  <c r="HL22" i="55"/>
  <c r="KZ22" i="55"/>
  <c r="EU104" i="55"/>
  <c r="HL104" i="55"/>
  <c r="KZ104" i="55"/>
  <c r="ER97" i="55"/>
  <c r="KW97" i="55"/>
  <c r="HI97" i="55"/>
  <c r="EX105" i="55"/>
  <c r="LC105" i="55"/>
  <c r="HO105" i="55"/>
  <c r="EZ114" i="55"/>
  <c r="LE114" i="55"/>
  <c r="HQ114" i="55"/>
  <c r="EZ112" i="55"/>
  <c r="LE112" i="55"/>
  <c r="HQ112" i="55"/>
  <c r="FA54" i="55"/>
  <c r="HR54" i="55"/>
  <c r="LF54" i="55"/>
  <c r="EQ112" i="55"/>
  <c r="HH112" i="55"/>
  <c r="KV112" i="55"/>
  <c r="FA109" i="55"/>
  <c r="LF109" i="55"/>
  <c r="HR109" i="55"/>
  <c r="EV47" i="55"/>
  <c r="LA47" i="55"/>
  <c r="HM47" i="55"/>
  <c r="EW84" i="55"/>
  <c r="ES84" i="55"/>
  <c r="FB80" i="55"/>
  <c r="LG80" i="55"/>
  <c r="HS80" i="55"/>
  <c r="FG51" i="55"/>
  <c r="EZ76" i="55"/>
  <c r="EV70" i="55"/>
  <c r="HM70" i="55"/>
  <c r="LA70" i="55"/>
  <c r="ER121" i="55"/>
  <c r="HI121" i="55"/>
  <c r="KW121" i="55"/>
  <c r="ES36" i="55"/>
  <c r="HJ36" i="55"/>
  <c r="KX36" i="55"/>
  <c r="EQ99" i="55"/>
  <c r="KV99" i="55"/>
  <c r="HH99" i="55"/>
  <c r="EX10" i="55"/>
  <c r="HO10" i="55"/>
  <c r="LC10" i="55"/>
  <c r="EY112" i="55"/>
  <c r="HP112" i="55"/>
  <c r="LD112" i="55"/>
  <c r="EW61" i="55"/>
  <c r="LB61" i="55"/>
  <c r="HN61" i="55"/>
  <c r="EX124" i="55"/>
  <c r="LC124" i="55"/>
  <c r="HO124" i="55"/>
  <c r="EW122" i="55"/>
  <c r="HN122" i="55"/>
  <c r="LB122" i="55"/>
  <c r="ER86" i="55"/>
  <c r="HI86" i="55"/>
  <c r="KW86" i="55"/>
  <c r="FA8" i="55"/>
  <c r="HR8" i="55"/>
  <c r="LF8" i="55"/>
  <c r="EQ96" i="55"/>
  <c r="KV96" i="55"/>
  <c r="HH96" i="55"/>
  <c r="ES52" i="55"/>
  <c r="KX52" i="55"/>
  <c r="HJ52" i="55"/>
  <c r="EY75" i="55"/>
  <c r="EU52" i="55"/>
  <c r="KZ52" i="55"/>
  <c r="HL52" i="55"/>
  <c r="EY105" i="55"/>
  <c r="HP105" i="55"/>
  <c r="LD105" i="55"/>
  <c r="EZ69" i="55"/>
  <c r="LE69" i="55"/>
  <c r="HQ69" i="55"/>
  <c r="EQ44" i="55"/>
  <c r="HH44" i="55"/>
  <c r="KV44" i="55"/>
  <c r="EQ77" i="55"/>
  <c r="FB9" i="55"/>
  <c r="HS9" i="55"/>
  <c r="LG9" i="55"/>
  <c r="FA75" i="55"/>
  <c r="FA80" i="55"/>
  <c r="LF80" i="55"/>
  <c r="HR80" i="55"/>
  <c r="ET72" i="55"/>
  <c r="HK72" i="55"/>
  <c r="KY72" i="55"/>
  <c r="FB7" i="55"/>
  <c r="HS7" i="55"/>
  <c r="LG7" i="55"/>
  <c r="FA77" i="55"/>
  <c r="FB111" i="55"/>
  <c r="LG111" i="55"/>
  <c r="HS111" i="55"/>
  <c r="EV122" i="55"/>
  <c r="LA122" i="55"/>
  <c r="HM122" i="55"/>
  <c r="EW77" i="55"/>
  <c r="ER123" i="55"/>
  <c r="KW123" i="55"/>
  <c r="HI123" i="55"/>
  <c r="ES78" i="55"/>
  <c r="FD49" i="55"/>
  <c r="EZ103" i="55"/>
  <c r="HQ103" i="55"/>
  <c r="LE103" i="55"/>
  <c r="EY54" i="55"/>
  <c r="LD54" i="55"/>
  <c r="HP54" i="55"/>
  <c r="ES8" i="55"/>
  <c r="HJ8" i="55"/>
  <c r="KX8" i="55"/>
  <c r="FJ59" i="55"/>
  <c r="EX58" i="55"/>
  <c r="HO58" i="55"/>
  <c r="LC58" i="55"/>
  <c r="ET70" i="55"/>
  <c r="HK70" i="55"/>
  <c r="KY70" i="55"/>
  <c r="EY127" i="55"/>
  <c r="LD127" i="55"/>
  <c r="HP127" i="55"/>
  <c r="FA104" i="55"/>
  <c r="LF104" i="55"/>
  <c r="HR104" i="55"/>
  <c r="EV61" i="55"/>
  <c r="LA61" i="55"/>
  <c r="HM61" i="55"/>
  <c r="ET4" i="55"/>
  <c r="HK4" i="55"/>
  <c r="KY4" i="55"/>
  <c r="EU84" i="55"/>
  <c r="EU125" i="55"/>
  <c r="HL125" i="55"/>
  <c r="KZ125" i="55"/>
  <c r="EW109" i="55"/>
  <c r="LB109" i="55"/>
  <c r="HN109" i="55"/>
  <c r="EW119" i="55"/>
  <c r="HN119" i="55"/>
  <c r="LB119" i="55"/>
  <c r="EV78" i="55"/>
  <c r="EZ78" i="55"/>
  <c r="ER128" i="55"/>
  <c r="HI128" i="55"/>
  <c r="KW128" i="55"/>
  <c r="ET113" i="55"/>
  <c r="HK113" i="55"/>
  <c r="KY113" i="55"/>
  <c r="EV73" i="55"/>
  <c r="EU40" i="55"/>
  <c r="HL40" i="55"/>
  <c r="KZ40" i="55"/>
  <c r="EQ81" i="55"/>
  <c r="EW127" i="55"/>
  <c r="HN127" i="55"/>
  <c r="LB127" i="55"/>
  <c r="EV119" i="55"/>
  <c r="HM119" i="55"/>
  <c r="LA119" i="55"/>
  <c r="EQ54" i="55"/>
  <c r="KV54" i="55"/>
  <c r="HH54" i="55"/>
  <c r="ET77" i="55"/>
  <c r="EU3" i="55"/>
  <c r="KZ3" i="55"/>
  <c r="HL3" i="55"/>
  <c r="EQ100" i="55"/>
  <c r="KV100" i="55"/>
  <c r="HH100" i="55"/>
  <c r="EU70" i="55"/>
  <c r="KZ70" i="55"/>
  <c r="HL70" i="55"/>
  <c r="FA7" i="55"/>
  <c r="LF7" i="55"/>
  <c r="HR7" i="55"/>
  <c r="FK79" i="55"/>
  <c r="EQ117" i="55"/>
  <c r="KV117" i="55"/>
  <c r="HH117" i="55"/>
  <c r="ES9" i="55"/>
  <c r="KX9" i="55"/>
  <c r="HJ9" i="55"/>
  <c r="EV94" i="55"/>
  <c r="LA94" i="55"/>
  <c r="HM94" i="55"/>
  <c r="FB58" i="55"/>
  <c r="LG58" i="55"/>
  <c r="HS58" i="55"/>
  <c r="EX83" i="55"/>
  <c r="LC83" i="55"/>
  <c r="HO83" i="55"/>
  <c r="EZ79" i="55"/>
  <c r="EW36" i="55"/>
  <c r="HN36" i="55"/>
  <c r="LB36" i="55"/>
  <c r="EY125" i="55"/>
  <c r="LD125" i="55"/>
  <c r="HP125" i="55"/>
  <c r="ET106" i="55"/>
  <c r="HK106" i="55"/>
  <c r="KY106" i="55"/>
  <c r="EQ101" i="55"/>
  <c r="KV101" i="55"/>
  <c r="HH101" i="55"/>
  <c r="FC55" i="55"/>
  <c r="EY117" i="55"/>
  <c r="LD117" i="55"/>
  <c r="HP117" i="55"/>
  <c r="FC51" i="55"/>
  <c r="DI8" i="61"/>
  <c r="DI8" i="60"/>
  <c r="DI8" i="59"/>
  <c r="FB81" i="55"/>
  <c r="FA99" i="55"/>
  <c r="HR99" i="55"/>
  <c r="LF99" i="55"/>
  <c r="EQ113" i="55"/>
  <c r="KV113" i="55"/>
  <c r="HH113" i="55"/>
  <c r="EW8" i="55"/>
  <c r="HN8" i="55"/>
  <c r="LB8" i="55"/>
  <c r="EV108" i="55"/>
  <c r="HM108" i="55"/>
  <c r="LA108" i="55"/>
  <c r="EZ126" i="55"/>
  <c r="LE126" i="55"/>
  <c r="HQ126" i="55"/>
  <c r="EW121" i="55"/>
  <c r="HN121" i="55"/>
  <c r="LB121" i="55"/>
  <c r="EY94" i="55"/>
  <c r="HP94" i="55"/>
  <c r="LD94" i="55"/>
  <c r="FB62" i="55"/>
  <c r="HS62" i="55"/>
  <c r="LG62" i="55"/>
  <c r="EU46" i="55"/>
  <c r="EV83" i="55"/>
  <c r="HM83" i="55"/>
  <c r="LA83" i="55"/>
  <c r="FH53" i="55"/>
  <c r="EV124" i="55"/>
  <c r="LA124" i="55"/>
  <c r="HM124" i="55"/>
  <c r="EQ120" i="55"/>
  <c r="KV120" i="55"/>
  <c r="HH120" i="55"/>
  <c r="EW5" i="55"/>
  <c r="LB5" i="55"/>
  <c r="HN5" i="55"/>
  <c r="EQ118" i="55"/>
  <c r="HH118" i="55"/>
  <c r="KV118" i="55"/>
  <c r="EX42" i="55"/>
  <c r="HO42" i="55"/>
  <c r="LC42" i="55"/>
  <c r="ES63" i="55"/>
  <c r="KX63" i="55"/>
  <c r="HJ63" i="55"/>
  <c r="EZ60" i="55"/>
  <c r="HQ60" i="55"/>
  <c r="LE60" i="55"/>
  <c r="FA3" i="55"/>
  <c r="LF3" i="55"/>
  <c r="HR3" i="55"/>
  <c r="EW73" i="55"/>
  <c r="FI73" i="55" s="1"/>
  <c r="EV10" i="55"/>
  <c r="HM10" i="55"/>
  <c r="LA10" i="55"/>
  <c r="EW58" i="55"/>
  <c r="HN58" i="55"/>
  <c r="LB58" i="55"/>
  <c r="EU59" i="55"/>
  <c r="EY73" i="55"/>
  <c r="ET96" i="55"/>
  <c r="HK96" i="55"/>
  <c r="KY96" i="55"/>
  <c r="EX96" i="55"/>
  <c r="LC96" i="55"/>
  <c r="HO96" i="55"/>
  <c r="ET78" i="55"/>
  <c r="ER22" i="55"/>
  <c r="HI22" i="55"/>
  <c r="KW22" i="55"/>
  <c r="ES50" i="55"/>
  <c r="HJ50" i="55"/>
  <c r="KX50" i="55"/>
  <c r="EQ45" i="55"/>
  <c r="HH45" i="55"/>
  <c r="KV45" i="55"/>
  <c r="EX7" i="55"/>
  <c r="LC7" i="55"/>
  <c r="HO7" i="55"/>
  <c r="EY77" i="55"/>
  <c r="FB4" i="55"/>
  <c r="LG4" i="55"/>
  <c r="HS4" i="55"/>
  <c r="ET119" i="55"/>
  <c r="KY119" i="55"/>
  <c r="HK119" i="55"/>
  <c r="EW53" i="55"/>
  <c r="EQ115" i="55"/>
  <c r="HH115" i="55"/>
  <c r="KV115" i="55"/>
  <c r="EV9" i="55"/>
  <c r="HM9" i="55"/>
  <c r="LA9" i="55"/>
  <c r="EZ61" i="55"/>
  <c r="LE61" i="55"/>
  <c r="HQ61" i="55"/>
  <c r="EW81" i="55"/>
  <c r="L31" i="57"/>
  <c r="L14" i="57"/>
  <c r="DV8" i="59" s="1"/>
  <c r="EQ62" i="55"/>
  <c r="KV62" i="55"/>
  <c r="HH62" i="55"/>
  <c r="EZ39" i="55"/>
  <c r="LE39" i="55"/>
  <c r="HQ39" i="55"/>
  <c r="ES4" i="55"/>
  <c r="HJ4" i="55"/>
  <c r="KX4" i="55"/>
  <c r="EX52" i="55"/>
  <c r="LC52" i="55"/>
  <c r="HO52" i="55"/>
  <c r="FB42" i="55"/>
  <c r="HS42" i="55"/>
  <c r="LG42" i="55"/>
  <c r="ES62" i="55"/>
  <c r="HJ62" i="55"/>
  <c r="KX62" i="55"/>
  <c r="EW96" i="55"/>
  <c r="HN96" i="55"/>
  <c r="LB96" i="55"/>
  <c r="ET86" i="55"/>
  <c r="HK86" i="55"/>
  <c r="KY86" i="55"/>
  <c r="EY52" i="55"/>
  <c r="HP52" i="55"/>
  <c r="LD52" i="55"/>
  <c r="FB124" i="55"/>
  <c r="LG124" i="55"/>
  <c r="HS124" i="55"/>
  <c r="EV99" i="55"/>
  <c r="HM99" i="55"/>
  <c r="LA99" i="55"/>
  <c r="FA36" i="55"/>
  <c r="LF36" i="55"/>
  <c r="HR36" i="55"/>
  <c r="EX47" i="55"/>
  <c r="LC47" i="55"/>
  <c r="HO47" i="55"/>
  <c r="FB3" i="55"/>
  <c r="LG3" i="55"/>
  <c r="HS3" i="55"/>
  <c r="ES98" i="55"/>
  <c r="HJ98" i="55"/>
  <c r="KX98" i="55"/>
  <c r="ER127" i="55"/>
  <c r="HI127" i="55"/>
  <c r="KW127" i="55"/>
  <c r="ES81" i="55"/>
  <c r="EV74" i="55"/>
  <c r="ER69" i="55"/>
  <c r="KW69" i="55"/>
  <c r="HI69" i="55"/>
  <c r="EV79" i="55"/>
  <c r="EU126" i="55"/>
  <c r="HL126" i="55"/>
  <c r="KZ126" i="55"/>
  <c r="ES51" i="55"/>
  <c r="EW79" i="55"/>
  <c r="FC46" i="55"/>
  <c r="ES125" i="55"/>
  <c r="KX125" i="55"/>
  <c r="HJ125" i="55"/>
  <c r="EU128" i="55"/>
  <c r="KZ128" i="55"/>
  <c r="HL128" i="55"/>
  <c r="ER125" i="55"/>
  <c r="KW125" i="55"/>
  <c r="HI125" i="55"/>
  <c r="FA119" i="55"/>
  <c r="LF119" i="55"/>
  <c r="HR119" i="55"/>
  <c r="ER105" i="55"/>
  <c r="KW105" i="55"/>
  <c r="HI105" i="55"/>
  <c r="FA58" i="55"/>
  <c r="HR58" i="55"/>
  <c r="LF58" i="55"/>
  <c r="ER96" i="55"/>
  <c r="KW96" i="55"/>
  <c r="HI96" i="55"/>
  <c r="EU78" i="55"/>
  <c r="EX9" i="55"/>
  <c r="LC9" i="55"/>
  <c r="HO9" i="55"/>
  <c r="ER103" i="55"/>
  <c r="HI103" i="55"/>
  <c r="KW103" i="55"/>
  <c r="FB98" i="55"/>
  <c r="LG98" i="55"/>
  <c r="HS98" i="55"/>
  <c r="EU93" i="55"/>
  <c r="KZ93" i="55"/>
  <c r="HL93" i="55"/>
  <c r="EV115" i="55"/>
  <c r="HM115" i="55"/>
  <c r="LA115" i="55"/>
  <c r="FB83" i="55"/>
  <c r="HS83" i="55"/>
  <c r="LG83" i="55"/>
  <c r="ET63" i="55"/>
  <c r="KY63" i="55"/>
  <c r="HK63" i="55"/>
  <c r="EU108" i="55"/>
  <c r="HL108" i="55"/>
  <c r="KZ108" i="55"/>
  <c r="EY47" i="55"/>
  <c r="LD47" i="55"/>
  <c r="HP47" i="55"/>
  <c r="ER100" i="55"/>
  <c r="KW100" i="55"/>
  <c r="HI100" i="55"/>
  <c r="EX109" i="55"/>
  <c r="LC109" i="55"/>
  <c r="HO109" i="55"/>
  <c r="EU71" i="55"/>
  <c r="KZ71" i="55"/>
  <c r="HL71" i="55"/>
  <c r="EY81" i="55"/>
  <c r="ES96" i="55"/>
  <c r="HJ96" i="55"/>
  <c r="KX96" i="55"/>
  <c r="EY126" i="55"/>
  <c r="LD126" i="55"/>
  <c r="HP126" i="55"/>
  <c r="DU5" i="60"/>
  <c r="DU5" i="59"/>
  <c r="DU5" i="61"/>
  <c r="EW120" i="55"/>
  <c r="HN120" i="55"/>
  <c r="LB120" i="55"/>
  <c r="ES76" i="55"/>
  <c r="FE76" i="55" s="1"/>
  <c r="EV106" i="55"/>
  <c r="HM106" i="55"/>
  <c r="LA106" i="55"/>
  <c r="ES82" i="55"/>
  <c r="HJ82" i="55"/>
  <c r="KX82" i="55"/>
  <c r="EZ97" i="55"/>
  <c r="HQ97" i="55"/>
  <c r="LE97" i="55"/>
  <c r="EV81" i="55"/>
  <c r="EU41" i="55"/>
  <c r="KZ41" i="55"/>
  <c r="HL41" i="55"/>
  <c r="ES114" i="55"/>
  <c r="HJ114" i="55"/>
  <c r="KX114" i="55"/>
  <c r="FA117" i="55"/>
  <c r="LF117" i="55"/>
  <c r="HR117" i="55"/>
  <c r="ER126" i="55"/>
  <c r="KW126" i="55"/>
  <c r="HI126" i="55"/>
  <c r="FB107" i="55"/>
  <c r="HS107" i="55"/>
  <c r="LG107" i="55"/>
  <c r="ER79" i="55"/>
  <c r="EV42" i="55"/>
  <c r="LA42" i="55"/>
  <c r="HM42" i="55"/>
  <c r="EU101" i="55"/>
  <c r="KZ101" i="55"/>
  <c r="HL101" i="55"/>
  <c r="ET82" i="55"/>
  <c r="HK82" i="55"/>
  <c r="KY82" i="55"/>
  <c r="EV112" i="55"/>
  <c r="LA112" i="55"/>
  <c r="HM112" i="55"/>
  <c r="FB77" i="55"/>
  <c r="ES127" i="55"/>
  <c r="KX127" i="55"/>
  <c r="HJ127" i="55"/>
  <c r="EV77" i="55"/>
  <c r="EZ81" i="55"/>
  <c r="EW104" i="55"/>
  <c r="HN104" i="55"/>
  <c r="LB104" i="55"/>
  <c r="EV100" i="55"/>
  <c r="LA100" i="55"/>
  <c r="HM100" i="55"/>
  <c r="K33" i="57"/>
  <c r="K15" i="57" s="1"/>
  <c r="K35" i="57"/>
  <c r="K32" i="57"/>
  <c r="K56" i="57"/>
  <c r="K61" i="57" s="1"/>
  <c r="K18" i="57" s="1"/>
  <c r="ET54" i="55"/>
  <c r="KY54" i="55"/>
  <c r="HK54" i="55"/>
  <c r="EX73" i="55"/>
  <c r="ES121" i="55"/>
  <c r="KX121" i="55"/>
  <c r="HJ121" i="55"/>
  <c r="EZ72" i="55"/>
  <c r="HQ72" i="55"/>
  <c r="LE72" i="55"/>
  <c r="EX70" i="55"/>
  <c r="HO70" i="55"/>
  <c r="LC70" i="55"/>
  <c r="EZ40" i="55"/>
  <c r="HQ40" i="55"/>
  <c r="LE40" i="55"/>
  <c r="EY107" i="55"/>
  <c r="HP107" i="55"/>
  <c r="LD107" i="55"/>
  <c r="EZ48" i="55"/>
  <c r="EQ3" i="55"/>
  <c r="KV3" i="55"/>
  <c r="HH3" i="55"/>
  <c r="ES75" i="55"/>
  <c r="ER116" i="55"/>
  <c r="HI116" i="55"/>
  <c r="KW116" i="55"/>
  <c r="EQ94" i="55"/>
  <c r="HH94" i="55"/>
  <c r="KV94" i="55"/>
  <c r="EV84" i="55"/>
  <c r="EZ107" i="55"/>
  <c r="LE107" i="55"/>
  <c r="HQ107" i="55"/>
  <c r="ER54" i="55"/>
  <c r="HI54" i="55"/>
  <c r="KW54" i="55"/>
  <c r="ES105" i="55"/>
  <c r="HJ105" i="55"/>
  <c r="KX105" i="55"/>
  <c r="EV50" i="55"/>
  <c r="HM50" i="55"/>
  <c r="LA50" i="55"/>
  <c r="FC57" i="55"/>
  <c r="EY58" i="55"/>
  <c r="HP58" i="55"/>
  <c r="LD58" i="55"/>
  <c r="EU60" i="55"/>
  <c r="HL60" i="55"/>
  <c r="KZ60" i="55"/>
  <c r="EW86" i="55"/>
  <c r="HN86" i="55"/>
  <c r="LB86" i="55"/>
  <c r="FA41" i="55"/>
  <c r="LF41" i="55"/>
  <c r="HR41" i="55"/>
  <c r="ES10" i="55"/>
  <c r="HJ10" i="55"/>
  <c r="KX10" i="55"/>
  <c r="EZ70" i="55"/>
  <c r="LE70" i="55"/>
  <c r="HQ70" i="55"/>
  <c r="EZ10" i="55"/>
  <c r="HQ10" i="55"/>
  <c r="LE10" i="55"/>
  <c r="ES83" i="55"/>
  <c r="KX83" i="55"/>
  <c r="HJ83" i="55"/>
  <c r="FA83" i="55"/>
  <c r="LF83" i="55"/>
  <c r="HR83" i="55"/>
  <c r="EV13" i="55"/>
  <c r="LA13" i="55"/>
  <c r="HM13" i="55"/>
  <c r="FA43" i="55"/>
  <c r="HR43" i="55"/>
  <c r="LF43" i="55"/>
  <c r="EU7" i="55"/>
  <c r="HL7" i="55"/>
  <c r="KZ7" i="55"/>
  <c r="ER7" i="55"/>
  <c r="KW7" i="55"/>
  <c r="HI7" i="55"/>
  <c r="ER84" i="55"/>
  <c r="EU117" i="55"/>
  <c r="KZ117" i="55"/>
  <c r="HL117" i="55"/>
  <c r="EW116" i="55"/>
  <c r="HN116" i="55"/>
  <c r="LB116" i="55"/>
  <c r="EU55" i="55"/>
  <c r="EX46" i="55"/>
  <c r="ER39" i="55"/>
  <c r="KW39" i="55"/>
  <c r="HI39" i="55"/>
  <c r="EQ80" i="55"/>
  <c r="KV80" i="55"/>
  <c r="HH80" i="55"/>
  <c r="FA47" i="55"/>
  <c r="HR47" i="55"/>
  <c r="LF47" i="55"/>
  <c r="EX56" i="55"/>
  <c r="LC56" i="55"/>
  <c r="HO56" i="55"/>
  <c r="FA6" i="55"/>
  <c r="HR6" i="55"/>
  <c r="LF6" i="55"/>
  <c r="EV128" i="55"/>
  <c r="LA128" i="55"/>
  <c r="HM128" i="55"/>
  <c r="ET127" i="55"/>
  <c r="KY127" i="55"/>
  <c r="HK127" i="55"/>
  <c r="ES13" i="55"/>
  <c r="HJ13" i="55"/>
  <c r="KX13" i="55"/>
  <c r="EW10" i="55"/>
  <c r="HN10" i="55"/>
  <c r="LB10" i="55"/>
  <c r="EQ60" i="55"/>
  <c r="KV60" i="55"/>
  <c r="HH60" i="55"/>
  <c r="ET128" i="55"/>
  <c r="KY128" i="55"/>
  <c r="HK128" i="55"/>
  <c r="FB76" i="55"/>
  <c r="FB96" i="55"/>
  <c r="HS96" i="55"/>
  <c r="LG96" i="55"/>
  <c r="ER56" i="55"/>
  <c r="KW56" i="55"/>
  <c r="HI56" i="55"/>
  <c r="EZ9" i="55"/>
  <c r="HQ9" i="55"/>
  <c r="LE9" i="55"/>
  <c r="EU127" i="55"/>
  <c r="HL127" i="55"/>
  <c r="KZ127" i="55"/>
  <c r="FB101" i="55"/>
  <c r="LG101" i="55"/>
  <c r="HS101" i="55"/>
  <c r="FB43" i="55"/>
  <c r="LG43" i="55"/>
  <c r="HS43" i="55"/>
  <c r="EU53" i="55"/>
  <c r="FA103" i="55"/>
  <c r="LF103" i="55"/>
  <c r="HR103" i="55"/>
  <c r="FA13" i="55"/>
  <c r="HR13" i="55"/>
  <c r="LF13" i="55"/>
  <c r="ET56" i="55"/>
  <c r="KY56" i="55"/>
  <c r="HK56" i="55"/>
  <c r="FB55" i="55"/>
  <c r="EX116" i="55"/>
  <c r="HO116" i="55"/>
  <c r="LC116" i="55"/>
  <c r="EW98" i="55"/>
  <c r="HN98" i="55"/>
  <c r="LB98" i="55"/>
  <c r="EU54" i="55"/>
  <c r="HL54" i="55"/>
  <c r="KZ54" i="55"/>
  <c r="FA127" i="55"/>
  <c r="HR127" i="55"/>
  <c r="LF127" i="55"/>
  <c r="EW118" i="55"/>
  <c r="HN118" i="55"/>
  <c r="LB118" i="55"/>
  <c r="EZ4" i="55"/>
  <c r="LE4" i="55"/>
  <c r="HQ4" i="55"/>
  <c r="EU114" i="55"/>
  <c r="KZ114" i="55"/>
  <c r="HL114" i="55"/>
  <c r="EZ109" i="55"/>
  <c r="LE109" i="55"/>
  <c r="HQ109" i="55"/>
  <c r="EY98" i="55"/>
  <c r="LD98" i="55"/>
  <c r="HP98" i="55"/>
  <c r="EZ47" i="55"/>
  <c r="LE47" i="55"/>
  <c r="HQ47" i="55"/>
  <c r="ET105" i="55"/>
  <c r="HK105" i="55"/>
  <c r="KY105" i="55"/>
  <c r="EY6" i="55"/>
  <c r="HP6" i="55"/>
  <c r="LD6" i="55"/>
  <c r="ER74" i="55"/>
  <c r="FA120" i="55"/>
  <c r="HR120" i="55"/>
  <c r="LF120" i="55"/>
  <c r="EQ107" i="55"/>
  <c r="KV107" i="55"/>
  <c r="HH107" i="55"/>
  <c r="EV8" i="55"/>
  <c r="HM8" i="55"/>
  <c r="LA8" i="55"/>
  <c r="FB115" i="55"/>
  <c r="HS115" i="55"/>
  <c r="LG115" i="55"/>
  <c r="ER40" i="55"/>
  <c r="KW40" i="55"/>
  <c r="HI40" i="55"/>
  <c r="EW123" i="55"/>
  <c r="LB123" i="55"/>
  <c r="HN123" i="55"/>
  <c r="EX55" i="55"/>
  <c r="EV123" i="55"/>
  <c r="HM123" i="55"/>
  <c r="LA123" i="55"/>
  <c r="ET71" i="55"/>
  <c r="KY71" i="55"/>
  <c r="HK71" i="55"/>
  <c r="ES43" i="55"/>
  <c r="KX43" i="55"/>
  <c r="HJ43" i="55"/>
  <c r="ER118" i="55"/>
  <c r="KW118" i="55"/>
  <c r="HI118" i="55"/>
  <c r="FI57" i="55"/>
  <c r="EZ58" i="55"/>
  <c r="LE58" i="55"/>
  <c r="HQ58" i="55"/>
  <c r="EV118" i="55"/>
  <c r="LA118" i="55"/>
  <c r="HM118" i="55"/>
  <c r="ET112" i="55"/>
  <c r="KY112" i="55"/>
  <c r="HK112" i="55"/>
  <c r="EW97" i="55"/>
  <c r="LB97" i="55"/>
  <c r="HN97" i="55"/>
  <c r="FA61" i="55"/>
  <c r="LF61" i="55"/>
  <c r="HR61" i="55"/>
  <c r="EQ122" i="55"/>
  <c r="HH122" i="55"/>
  <c r="KV122" i="55"/>
  <c r="ES101" i="55"/>
  <c r="KX101" i="55"/>
  <c r="HJ101" i="55"/>
  <c r="EW52" i="55"/>
  <c r="HN52" i="55"/>
  <c r="LB52" i="55"/>
  <c r="EY115" i="55"/>
  <c r="LD115" i="55"/>
  <c r="HP115" i="55"/>
  <c r="FB71" i="55"/>
  <c r="LG71" i="55"/>
  <c r="HS71" i="55"/>
  <c r="ET104" i="55"/>
  <c r="KY104" i="55"/>
  <c r="HK104" i="55"/>
  <c r="EZ86" i="55"/>
  <c r="LE86" i="55"/>
  <c r="HQ86" i="55"/>
  <c r="ES93" i="55"/>
  <c r="KX93" i="55"/>
  <c r="HJ93" i="55"/>
  <c r="EQ10" i="55"/>
  <c r="HH10" i="55"/>
  <c r="KV10" i="55"/>
  <c r="EV93" i="55"/>
  <c r="LA93" i="55"/>
  <c r="HM93" i="55"/>
  <c r="ER6" i="55"/>
  <c r="HI6" i="55"/>
  <c r="KW6" i="55"/>
  <c r="EX75" i="55"/>
  <c r="EZ49" i="55"/>
  <c r="EU122" i="55"/>
  <c r="KZ122" i="55"/>
  <c r="HL122" i="55"/>
  <c r="ES100" i="55"/>
  <c r="HJ100" i="55"/>
  <c r="KX100" i="55"/>
  <c r="EQ104" i="55"/>
  <c r="HH104" i="55"/>
  <c r="KV104" i="55"/>
  <c r="EV69" i="55"/>
  <c r="LA69" i="55"/>
  <c r="HM69" i="55"/>
  <c r="EW43" i="55"/>
  <c r="LB43" i="55"/>
  <c r="HN43" i="55"/>
  <c r="ER10" i="55"/>
  <c r="HI10" i="55"/>
  <c r="KW10" i="55"/>
  <c r="EU73" i="55"/>
  <c r="EZ43" i="55"/>
  <c r="LE43" i="55"/>
  <c r="HQ43" i="55"/>
  <c r="ET111" i="55"/>
  <c r="HK111" i="55"/>
  <c r="KY111" i="55"/>
  <c r="ES45" i="55"/>
  <c r="KX45" i="55"/>
  <c r="HJ45" i="55"/>
  <c r="EV48" i="55"/>
  <c r="EV71" i="55"/>
  <c r="LA71" i="55"/>
  <c r="HM71" i="55"/>
  <c r="EU111" i="55"/>
  <c r="HL111" i="55"/>
  <c r="KZ111" i="55"/>
  <c r="FK51" i="55"/>
  <c r="FA124" i="55"/>
  <c r="LF124" i="55"/>
  <c r="HR124" i="55"/>
  <c r="ER53" i="55"/>
  <c r="DW6" i="60"/>
  <c r="DW6" i="59"/>
  <c r="DW6" i="61"/>
  <c r="EV45" i="55"/>
  <c r="LA45" i="55"/>
  <c r="HM45" i="55"/>
  <c r="EY84" i="55"/>
  <c r="ER95" i="55"/>
  <c r="KW95" i="55"/>
  <c r="HI95" i="55"/>
  <c r="EZ121" i="55"/>
  <c r="LE121" i="55"/>
  <c r="HQ121" i="55"/>
  <c r="FB22" i="55"/>
  <c r="HS22" i="55"/>
  <c r="LG22" i="55"/>
  <c r="ER58" i="55"/>
  <c r="HI58" i="55"/>
  <c r="KW58" i="55"/>
  <c r="FI49" i="55"/>
  <c r="EZ55" i="55"/>
  <c r="ET68" i="55"/>
  <c r="FB125" i="55"/>
  <c r="LG125" i="55"/>
  <c r="HS125" i="55"/>
  <c r="EZ59" i="55"/>
  <c r="EU83" i="55"/>
  <c r="HL83" i="55"/>
  <c r="KZ83" i="55"/>
  <c r="EZ124" i="55"/>
  <c r="HQ124" i="55"/>
  <c r="LE124" i="55"/>
  <c r="ET69" i="55"/>
  <c r="KY69" i="55"/>
  <c r="HK69" i="55"/>
  <c r="EW63" i="55"/>
  <c r="HN63" i="55"/>
  <c r="LB63" i="55"/>
  <c r="FL46" i="55"/>
  <c r="EU44" i="55"/>
  <c r="HL44" i="55"/>
  <c r="KZ44" i="55"/>
  <c r="EX13" i="55"/>
  <c r="HO13" i="55"/>
  <c r="LC13" i="55"/>
  <c r="FB106" i="55"/>
  <c r="HS106" i="55"/>
  <c r="LG106" i="55"/>
  <c r="EZ104" i="55"/>
  <c r="HQ104" i="55"/>
  <c r="LE104" i="55"/>
  <c r="ER117" i="55"/>
  <c r="HI117" i="55"/>
  <c r="KW117" i="55"/>
  <c r="EV59" i="55"/>
  <c r="EX101" i="55"/>
  <c r="LC101" i="55"/>
  <c r="HO101" i="55"/>
  <c r="EW83" i="55"/>
  <c r="HN83" i="55"/>
  <c r="LB83" i="55"/>
  <c r="FA93" i="55"/>
  <c r="LF93" i="55"/>
  <c r="HR93" i="55"/>
  <c r="ER13" i="55"/>
  <c r="HI13" i="55"/>
  <c r="KW13" i="55"/>
  <c r="EX82" i="55"/>
  <c r="LC82" i="55"/>
  <c r="HO82" i="55"/>
  <c r="ET55" i="55"/>
  <c r="ET92" i="55"/>
  <c r="HK92" i="55"/>
  <c r="KY92" i="55"/>
  <c r="FB104" i="55"/>
  <c r="LG104" i="55"/>
  <c r="HS104" i="55"/>
  <c r="FB99" i="55"/>
  <c r="LG99" i="55"/>
  <c r="HS99" i="55"/>
  <c r="EX125" i="55"/>
  <c r="LC125" i="55"/>
  <c r="HO125" i="55"/>
  <c r="ES86" i="55"/>
  <c r="HJ86" i="55"/>
  <c r="KX86" i="55"/>
  <c r="ES7" i="55"/>
  <c r="HJ7" i="55"/>
  <c r="KX7" i="55"/>
  <c r="EY60" i="55"/>
  <c r="LD60" i="55"/>
  <c r="HP60" i="55"/>
  <c r="ET57" i="55"/>
  <c r="EU107" i="55"/>
  <c r="HL107" i="55"/>
  <c r="KZ107" i="55"/>
  <c r="ES126" i="55"/>
  <c r="KX126" i="55"/>
  <c r="HJ126" i="55"/>
  <c r="ES95" i="55"/>
  <c r="KX95" i="55"/>
  <c r="HJ95" i="55"/>
  <c r="ER108" i="55"/>
  <c r="KW108" i="55"/>
  <c r="HI108" i="55"/>
  <c r="ER75" i="55"/>
  <c r="EX45" i="55"/>
  <c r="HO45" i="55"/>
  <c r="LC45" i="55"/>
  <c r="FA86" i="55"/>
  <c r="HR86" i="55"/>
  <c r="LF86" i="55"/>
  <c r="FA79" i="55"/>
  <c r="ET94" i="55"/>
  <c r="HK94" i="55"/>
  <c r="KY94" i="55"/>
  <c r="ER94" i="55"/>
  <c r="HI94" i="55"/>
  <c r="KW94" i="55"/>
  <c r="FB36" i="55"/>
  <c r="HS36" i="55"/>
  <c r="LG36" i="55"/>
  <c r="ES5" i="55"/>
  <c r="KX5" i="55"/>
  <c r="HJ5" i="55"/>
  <c r="ET76" i="55"/>
  <c r="FF76" i="55" s="1"/>
  <c r="ER5" i="55"/>
  <c r="HI5" i="55"/>
  <c r="KW5" i="55"/>
  <c r="ET49" i="55"/>
  <c r="ES42" i="55"/>
  <c r="KX42" i="55"/>
  <c r="HJ42" i="55"/>
  <c r="ER68" i="55"/>
  <c r="EV36" i="55"/>
  <c r="LA36" i="55"/>
  <c r="HM36" i="55"/>
  <c r="ER73" i="55"/>
  <c r="ES79" i="55"/>
  <c r="EU103" i="55"/>
  <c r="HL103" i="55"/>
  <c r="KZ103" i="55"/>
  <c r="EU94" i="55"/>
  <c r="HL94" i="55"/>
  <c r="KZ94" i="55"/>
  <c r="ES54" i="55"/>
  <c r="HJ54" i="55"/>
  <c r="KX54" i="55"/>
  <c r="EY95" i="55"/>
  <c r="HP95" i="55"/>
  <c r="LD95" i="55"/>
  <c r="ER80" i="55"/>
  <c r="KW80" i="55"/>
  <c r="HI80" i="55"/>
  <c r="EQ119" i="55"/>
  <c r="HH119" i="55"/>
  <c r="KV119" i="55"/>
  <c r="EX81" i="55"/>
  <c r="FB121" i="55"/>
  <c r="LG121" i="55"/>
  <c r="HS121" i="55"/>
  <c r="ER114" i="55"/>
  <c r="HI114" i="55"/>
  <c r="KW114" i="55"/>
  <c r="EU62" i="55"/>
  <c r="KZ62" i="55"/>
  <c r="HL62" i="55"/>
  <c r="ES49" i="55"/>
  <c r="EU97" i="55"/>
  <c r="HL97" i="55"/>
  <c r="KZ97" i="55"/>
  <c r="ES122" i="55"/>
  <c r="KX122" i="55"/>
  <c r="HJ122" i="55"/>
  <c r="EY9" i="55"/>
  <c r="LD9" i="55"/>
  <c r="HP9" i="55"/>
  <c r="EU49" i="55"/>
  <c r="ER107" i="55"/>
  <c r="HI107" i="55"/>
  <c r="KW107" i="55"/>
  <c r="EZ113" i="55"/>
  <c r="LE113" i="55"/>
  <c r="HQ113" i="55"/>
  <c r="EU106" i="55"/>
  <c r="KZ106" i="55"/>
  <c r="HL106" i="55"/>
  <c r="EZ63" i="55"/>
  <c r="HQ63" i="55"/>
  <c r="LE63" i="55"/>
  <c r="EY36" i="55"/>
  <c r="LD36" i="55"/>
  <c r="HP36" i="55"/>
  <c r="EW72" i="55"/>
  <c r="HN72" i="55"/>
  <c r="LB72" i="55"/>
  <c r="EX114" i="55"/>
  <c r="LC114" i="55"/>
  <c r="HO114" i="55"/>
  <c r="FA128" i="55"/>
  <c r="LF128" i="55"/>
  <c r="HR128" i="55"/>
  <c r="EV97" i="55"/>
  <c r="LA97" i="55"/>
  <c r="HM97" i="55"/>
  <c r="EY3" i="55"/>
  <c r="LD3" i="55"/>
  <c r="HP3" i="55"/>
  <c r="EU121" i="55"/>
  <c r="KZ121" i="55"/>
  <c r="HL121" i="55"/>
  <c r="EQ109" i="55"/>
  <c r="HH109" i="55"/>
  <c r="KV109" i="55"/>
  <c r="EY93" i="55"/>
  <c r="LD93" i="55"/>
  <c r="HP93" i="55"/>
  <c r="ET41" i="55"/>
  <c r="HK41" i="55"/>
  <c r="KY41" i="55"/>
  <c r="EW3" i="55"/>
  <c r="HN3" i="55"/>
  <c r="LB3" i="55"/>
  <c r="EQ73" i="55"/>
  <c r="EU10" i="55"/>
  <c r="HL10" i="55"/>
  <c r="KZ10" i="55"/>
  <c r="FA121" i="55"/>
  <c r="HR121" i="55"/>
  <c r="LF121" i="55"/>
  <c r="EY123" i="55"/>
  <c r="LD123" i="55"/>
  <c r="HP123" i="55"/>
  <c r="EQ40" i="55"/>
  <c r="HH40" i="55"/>
  <c r="KV40" i="55"/>
  <c r="EW101" i="55"/>
  <c r="LB101" i="55"/>
  <c r="HN101" i="55"/>
  <c r="EW78" i="55"/>
  <c r="FB44" i="55"/>
  <c r="HS44" i="55"/>
  <c r="LG44" i="55"/>
  <c r="EY22" i="55"/>
  <c r="HP22" i="55"/>
  <c r="LD22" i="55"/>
  <c r="EZ6" i="55"/>
  <c r="HQ6" i="55"/>
  <c r="LE6" i="55"/>
  <c r="EV114" i="55"/>
  <c r="LA114" i="55"/>
  <c r="HM114" i="55"/>
  <c r="EY102" i="55"/>
  <c r="HP102" i="55"/>
  <c r="LD102" i="55"/>
  <c r="EX69" i="55"/>
  <c r="LC69" i="55"/>
  <c r="HO69" i="55"/>
  <c r="FA51" i="55"/>
  <c r="EW117" i="55"/>
  <c r="HN117" i="55"/>
  <c r="LB117" i="55"/>
  <c r="EW95" i="55"/>
  <c r="HN95" i="55"/>
  <c r="LB95" i="55"/>
  <c r="EX113" i="55"/>
  <c r="HO113" i="55"/>
  <c r="LC113" i="55"/>
  <c r="EY86" i="55"/>
  <c r="HP86" i="55"/>
  <c r="LD86" i="55"/>
  <c r="EX53" i="55"/>
  <c r="EU69" i="55"/>
  <c r="KZ69" i="55"/>
  <c r="HL69" i="55"/>
  <c r="ET42" i="55"/>
  <c r="HK42" i="55"/>
  <c r="KY42" i="55"/>
  <c r="EQ108" i="55"/>
  <c r="HH108" i="55"/>
  <c r="KV108" i="55"/>
  <c r="ES77" i="55"/>
  <c r="FB117" i="55"/>
  <c r="LG117" i="55"/>
  <c r="HS117" i="55"/>
  <c r="ET102" i="55"/>
  <c r="KY102" i="55"/>
  <c r="HK102" i="55"/>
  <c r="FE57" i="55"/>
  <c r="ER61" i="55"/>
  <c r="KW61" i="55"/>
  <c r="HI61" i="55"/>
  <c r="EZ94" i="55"/>
  <c r="LE94" i="55"/>
  <c r="HQ94" i="55"/>
  <c r="ES60" i="55"/>
  <c r="KX60" i="55"/>
  <c r="HJ60" i="55"/>
  <c r="EV111" i="55"/>
  <c r="HM111" i="55"/>
  <c r="LA111" i="55"/>
  <c r="EX103" i="55"/>
  <c r="HO103" i="55"/>
  <c r="LC103" i="55"/>
  <c r="ES117" i="55"/>
  <c r="KX117" i="55"/>
  <c r="HJ117" i="55"/>
  <c r="ET84" i="55"/>
  <c r="EZ3" i="55"/>
  <c r="LE3" i="55"/>
  <c r="HQ3" i="55"/>
  <c r="FB126" i="55"/>
  <c r="LG126" i="55"/>
  <c r="HS126" i="55"/>
  <c r="FC49" i="55"/>
  <c r="EY72" i="55"/>
  <c r="LD72" i="55"/>
  <c r="HP72" i="55"/>
  <c r="EZ36" i="55"/>
  <c r="LE36" i="55"/>
  <c r="HQ36" i="55"/>
  <c r="EY43" i="55"/>
  <c r="HP43" i="55"/>
  <c r="LD43" i="55"/>
  <c r="ES109" i="55"/>
  <c r="KX109" i="55"/>
  <c r="HJ109" i="55"/>
  <c r="FB10" i="55"/>
  <c r="HS10" i="55"/>
  <c r="LG10" i="55"/>
  <c r="ET46" i="55"/>
  <c r="EU77" i="55"/>
  <c r="EU112" i="55"/>
  <c r="KZ112" i="55"/>
  <c r="HL112" i="55"/>
  <c r="FA95" i="55"/>
  <c r="HR95" i="55"/>
  <c r="LF95" i="55"/>
  <c r="EW69" i="55"/>
  <c r="HN69" i="55"/>
  <c r="LB69" i="55"/>
  <c r="EX97" i="55"/>
  <c r="LC97" i="55"/>
  <c r="HO97" i="55"/>
  <c r="EQ105" i="55"/>
  <c r="KV105" i="55"/>
  <c r="HH105" i="55"/>
  <c r="FI75" i="55"/>
  <c r="ES69" i="55"/>
  <c r="KX69" i="55"/>
  <c r="HJ69" i="55"/>
  <c r="ET10" i="55"/>
  <c r="HK10" i="55"/>
  <c r="KY10" i="55"/>
  <c r="FB93" i="55"/>
  <c r="LG93" i="55"/>
  <c r="HS93" i="55"/>
  <c r="ER36" i="55"/>
  <c r="KW36" i="55"/>
  <c r="HI36" i="55"/>
  <c r="ER42" i="55"/>
  <c r="KW42" i="55"/>
  <c r="HI42" i="55"/>
  <c r="EU102" i="55"/>
  <c r="KZ102" i="55"/>
  <c r="HL102" i="55"/>
  <c r="FB72" i="55"/>
  <c r="LG72" i="55"/>
  <c r="HS72" i="55"/>
  <c r="FB122" i="55"/>
  <c r="LG122" i="55"/>
  <c r="HS122" i="55"/>
  <c r="EU61" i="55"/>
  <c r="HL61" i="55"/>
  <c r="KZ61" i="55"/>
  <c r="FA122" i="55"/>
  <c r="HR122" i="55"/>
  <c r="LF122" i="55"/>
  <c r="EW115" i="55"/>
  <c r="HN115" i="55"/>
  <c r="LB115" i="55"/>
  <c r="FA52" i="55"/>
  <c r="LF52" i="55"/>
  <c r="HR52" i="55"/>
  <c r="EQ79" i="55"/>
  <c r="EU72" i="55"/>
  <c r="KZ72" i="55"/>
  <c r="HL72" i="55"/>
  <c r="ET118" i="55"/>
  <c r="HK118" i="55"/>
  <c r="KY118" i="55"/>
  <c r="EU80" i="55"/>
  <c r="KZ80" i="55"/>
  <c r="HL80" i="55"/>
  <c r="EX118" i="55"/>
  <c r="LC118" i="55"/>
  <c r="HO118" i="55"/>
  <c r="EX22" i="55"/>
  <c r="HO22" i="55"/>
  <c r="LC22" i="55"/>
  <c r="EW47" i="55"/>
  <c r="LB47" i="55"/>
  <c r="HN47" i="55"/>
  <c r="EW124" i="55"/>
  <c r="HN124" i="55"/>
  <c r="LB124" i="55"/>
  <c r="EQ103" i="55"/>
  <c r="KV103" i="55"/>
  <c r="HH103" i="55"/>
  <c r="EV52" i="55"/>
  <c r="LA52" i="55"/>
  <c r="HM52" i="55"/>
  <c r="FA125" i="55"/>
  <c r="LF125" i="55"/>
  <c r="HR125" i="55"/>
  <c r="EQ41" i="55"/>
  <c r="HH41" i="55"/>
  <c r="KV41" i="55"/>
  <c r="ES59" i="55"/>
  <c r="EW99" i="55"/>
  <c r="LB99" i="55"/>
  <c r="HN99" i="55"/>
  <c r="EY63" i="55"/>
  <c r="HP63" i="55"/>
  <c r="LD63" i="55"/>
  <c r="ET95" i="55"/>
  <c r="KY95" i="55"/>
  <c r="HK95" i="55"/>
  <c r="EV113" i="55"/>
  <c r="LA113" i="55"/>
  <c r="HM113" i="55"/>
  <c r="FM46" i="55"/>
  <c r="EZ99" i="55"/>
  <c r="HQ99" i="55"/>
  <c r="LE99" i="55"/>
  <c r="ET125" i="55"/>
  <c r="HK125" i="55"/>
  <c r="KY125" i="55"/>
  <c r="EU74" i="55"/>
  <c r="EQ98" i="55"/>
  <c r="KV98" i="55"/>
  <c r="HH98" i="55"/>
  <c r="ET13" i="55"/>
  <c r="HK13" i="55"/>
  <c r="KY13" i="55"/>
  <c r="FB94" i="55"/>
  <c r="HS94" i="55"/>
  <c r="LG94" i="55"/>
  <c r="EW107" i="55"/>
  <c r="HN107" i="55"/>
  <c r="LB107" i="55"/>
  <c r="FA55" i="55"/>
  <c r="EY10" i="55"/>
  <c r="HP10" i="55"/>
  <c r="LD10" i="55"/>
  <c r="EY50" i="55"/>
  <c r="HP50" i="55"/>
  <c r="LD50" i="55"/>
  <c r="ES94" i="55"/>
  <c r="HJ94" i="55"/>
  <c r="KX94" i="55"/>
  <c r="FA100" i="55"/>
  <c r="LF100" i="55"/>
  <c r="HR100" i="55"/>
  <c r="ES124" i="55"/>
  <c r="KX124" i="55"/>
  <c r="HJ124" i="55"/>
  <c r="EQ84" i="55"/>
  <c r="FJ48" i="55"/>
  <c r="ES106" i="55"/>
  <c r="KX106" i="55"/>
  <c r="HJ106" i="55"/>
  <c r="FA106" i="55"/>
  <c r="HR106" i="55"/>
  <c r="LF106" i="55"/>
  <c r="FA102" i="55"/>
  <c r="LF102" i="55"/>
  <c r="HR102" i="55"/>
  <c r="EV80" i="55"/>
  <c r="LA80" i="55"/>
  <c r="HM80" i="55"/>
  <c r="EZ44" i="55"/>
  <c r="HQ44" i="55"/>
  <c r="LE44" i="55"/>
  <c r="EQ53" i="55"/>
  <c r="EX63" i="55"/>
  <c r="HO63" i="55"/>
  <c r="LC63" i="55"/>
  <c r="EW111" i="55"/>
  <c r="HN111" i="55"/>
  <c r="LB111" i="55"/>
  <c r="EW62" i="55"/>
  <c r="LB62" i="55"/>
  <c r="HN62" i="55"/>
  <c r="EV103" i="55"/>
  <c r="HM103" i="55"/>
  <c r="LA103" i="55"/>
  <c r="EX57" i="55"/>
  <c r="FA113" i="55"/>
  <c r="HR113" i="55"/>
  <c r="LF113" i="55"/>
  <c r="EV101" i="55"/>
  <c r="LA101" i="55"/>
  <c r="HM101" i="55"/>
  <c r="EW106" i="55"/>
  <c r="LB106" i="55"/>
  <c r="HN106" i="55"/>
  <c r="ET115" i="55"/>
  <c r="KY115" i="55"/>
  <c r="HK115" i="55"/>
  <c r="EY106" i="55"/>
  <c r="LD106" i="55"/>
  <c r="HP106" i="55"/>
  <c r="EQ97" i="55"/>
  <c r="HH97" i="55"/>
  <c r="KV97" i="55"/>
  <c r="EY4" i="55"/>
  <c r="HP4" i="55"/>
  <c r="LD4" i="55"/>
  <c r="FJ76" i="55"/>
  <c r="EX4" i="55"/>
  <c r="HO4" i="55"/>
  <c r="LC4" i="55"/>
  <c r="EZ96" i="55"/>
  <c r="LE96" i="55"/>
  <c r="HQ96" i="55"/>
  <c r="EU95" i="55"/>
  <c r="HL95" i="55"/>
  <c r="KZ95" i="55"/>
  <c r="FB69" i="55"/>
  <c r="HS69" i="55"/>
  <c r="LG69" i="55"/>
  <c r="EZ73" i="55"/>
  <c r="EX6" i="55"/>
  <c r="LC6" i="55"/>
  <c r="HO6" i="55"/>
  <c r="ES128" i="55"/>
  <c r="HJ128" i="55"/>
  <c r="KX128" i="55"/>
  <c r="EU79" i="55"/>
  <c r="EZ5" i="55"/>
  <c r="LE5" i="55"/>
  <c r="HQ5" i="55"/>
  <c r="FJ51" i="55"/>
  <c r="EW93" i="55"/>
  <c r="HN93" i="55"/>
  <c r="LB93" i="55"/>
  <c r="EU9" i="55"/>
  <c r="HL9" i="55"/>
  <c r="KZ9" i="55"/>
  <c r="EW114" i="55"/>
  <c r="LB114" i="55"/>
  <c r="HN114" i="55"/>
  <c r="EU86" i="55"/>
  <c r="KZ86" i="55"/>
  <c r="HL86" i="55"/>
  <c r="FA59" i="55"/>
  <c r="ER93" i="55"/>
  <c r="KW93" i="55"/>
  <c r="HI93" i="55"/>
  <c r="EQ71" i="55"/>
  <c r="HH71" i="55"/>
  <c r="KV71" i="55"/>
  <c r="FB51" i="55"/>
  <c r="EY103" i="55"/>
  <c r="HP103" i="55"/>
  <c r="LD103" i="55"/>
  <c r="FL51" i="55"/>
  <c r="EQ127" i="55"/>
  <c r="HH127" i="55"/>
  <c r="KV127" i="55"/>
  <c r="FA9" i="55"/>
  <c r="HR9" i="55"/>
  <c r="LF9" i="55"/>
  <c r="EU124" i="55"/>
  <c r="KZ124" i="55"/>
  <c r="HL124" i="55"/>
  <c r="ER77" i="55"/>
  <c r="FA126" i="55"/>
  <c r="HR126" i="55"/>
  <c r="LF126" i="55"/>
  <c r="EW42" i="55"/>
  <c r="LB42" i="55"/>
  <c r="HN42" i="55"/>
  <c r="FB103" i="55"/>
  <c r="LG103" i="55"/>
  <c r="HS103" i="55"/>
  <c r="EX119" i="55"/>
  <c r="HO119" i="55"/>
  <c r="LC119" i="55"/>
  <c r="DT6" i="60"/>
  <c r="DT6" i="59"/>
  <c r="DT6" i="61"/>
  <c r="FM53" i="55"/>
  <c r="FB56" i="55"/>
  <c r="LG56" i="55"/>
  <c r="HS56" i="55"/>
  <c r="FB118" i="55"/>
  <c r="LG118" i="55"/>
  <c r="HS118" i="55"/>
  <c r="EU5" i="55"/>
  <c r="HL5" i="55"/>
  <c r="KZ5" i="55"/>
  <c r="EY76" i="55"/>
  <c r="EY124" i="55"/>
  <c r="LD124" i="55"/>
  <c r="HP124" i="55"/>
  <c r="ET48" i="55"/>
  <c r="EV126" i="55"/>
  <c r="HM126" i="55"/>
  <c r="LA126" i="55"/>
  <c r="EY69" i="55"/>
  <c r="LD69" i="55"/>
  <c r="HP69" i="55"/>
  <c r="ER92" i="55"/>
  <c r="HI92" i="55"/>
  <c r="KW92" i="55"/>
  <c r="EX44" i="55"/>
  <c r="HO44" i="55"/>
  <c r="LC44" i="55"/>
  <c r="EW60" i="55"/>
  <c r="HN60" i="55"/>
  <c r="LB60" i="55"/>
  <c r="EZ95" i="55"/>
  <c r="LE95" i="55"/>
  <c r="HQ95" i="55"/>
  <c r="ET124" i="55"/>
  <c r="HK124" i="55"/>
  <c r="KY124" i="55"/>
  <c r="FD57" i="55"/>
  <c r="FE73" i="55"/>
  <c r="EX43" i="55"/>
  <c r="HO43" i="55"/>
  <c r="LC43" i="55"/>
  <c r="EV68" i="55"/>
  <c r="FB116" i="55"/>
  <c r="LG116" i="55"/>
  <c r="HS116" i="55"/>
  <c r="EV40" i="55"/>
  <c r="LA40" i="55"/>
  <c r="HM40" i="55"/>
  <c r="EX86" i="55"/>
  <c r="LC86" i="55"/>
  <c r="HO86" i="55"/>
  <c r="EY104" i="55"/>
  <c r="LD104" i="55"/>
  <c r="HP104" i="55"/>
  <c r="FG75" i="55"/>
  <c r="EV56" i="55"/>
  <c r="HM56" i="55"/>
  <c r="LA56" i="55"/>
  <c r="EZ106" i="55"/>
  <c r="LE106" i="55"/>
  <c r="HQ106" i="55"/>
  <c r="ES68" i="55"/>
  <c r="FE68" i="55" s="1"/>
  <c r="EX54" i="55"/>
  <c r="HO54" i="55"/>
  <c r="LC54" i="55"/>
  <c r="ER113" i="55"/>
  <c r="HI113" i="55"/>
  <c r="KW113" i="55"/>
  <c r="ER72" i="55"/>
  <c r="KW72" i="55"/>
  <c r="HI72" i="55"/>
  <c r="FA22" i="55"/>
  <c r="HR22" i="55"/>
  <c r="LF22" i="55"/>
  <c r="EU45" i="55"/>
  <c r="KZ45" i="55"/>
  <c r="HL45" i="55"/>
  <c r="EQ63" i="55"/>
  <c r="HH63" i="55"/>
  <c r="KV63" i="55"/>
  <c r="EV76" i="55"/>
  <c r="EQ70" i="55"/>
  <c r="KV70" i="55"/>
  <c r="HH70" i="55"/>
  <c r="FA57" i="55"/>
  <c r="FB108" i="55"/>
  <c r="HS108" i="55"/>
  <c r="LG108" i="55"/>
  <c r="FC48" i="55"/>
  <c r="FA112" i="55"/>
  <c r="LF112" i="55"/>
  <c r="HR112" i="55"/>
  <c r="FB54" i="55"/>
  <c r="LG54" i="55"/>
  <c r="HS54" i="55"/>
  <c r="EY118" i="55"/>
  <c r="LD118" i="55"/>
  <c r="HP118" i="55"/>
  <c r="EZ68" i="55"/>
  <c r="FL68" i="55" s="1"/>
  <c r="FA63" i="55"/>
  <c r="HR63" i="55"/>
  <c r="LF63" i="55"/>
  <c r="EQ114" i="55"/>
  <c r="KV114" i="55"/>
  <c r="HH114" i="55"/>
  <c r="EV98" i="55"/>
  <c r="HM98" i="55"/>
  <c r="LA98" i="55"/>
  <c r="ES123" i="55"/>
  <c r="KX123" i="55"/>
  <c r="HJ123" i="55"/>
  <c r="ES55" i="55"/>
  <c r="EW55" i="55"/>
  <c r="ER8" i="55"/>
  <c r="HI8" i="55"/>
  <c r="KW8" i="55"/>
  <c r="EQ126" i="55"/>
  <c r="KV126" i="55"/>
  <c r="HH126" i="55"/>
  <c r="EV95" i="55"/>
  <c r="HM95" i="55"/>
  <c r="LA95" i="55"/>
  <c r="EY68" i="55"/>
  <c r="FB78" i="55"/>
  <c r="FK53" i="55"/>
  <c r="EZ80" i="55"/>
  <c r="HQ80" i="55"/>
  <c r="LE80" i="55"/>
  <c r="EQ4" i="55"/>
  <c r="KV4" i="55"/>
  <c r="HH4" i="55"/>
  <c r="ER44" i="55"/>
  <c r="KW44" i="55"/>
  <c r="HI44" i="55"/>
  <c r="EU82" i="55"/>
  <c r="KZ82" i="55"/>
  <c r="HL82" i="55"/>
  <c r="EY61" i="55"/>
  <c r="HP61" i="55"/>
  <c r="LD61" i="55"/>
  <c r="ES61" i="55"/>
  <c r="KX61" i="55"/>
  <c r="HJ61" i="55"/>
  <c r="EZ120" i="55"/>
  <c r="LE120" i="55"/>
  <c r="HQ120" i="55"/>
  <c r="ET126" i="55"/>
  <c r="HK126" i="55"/>
  <c r="KY126" i="55"/>
  <c r="EX50" i="55"/>
  <c r="LC50" i="55"/>
  <c r="HO50" i="55"/>
  <c r="FI48" i="55"/>
  <c r="EV120" i="55"/>
  <c r="HM120" i="55"/>
  <c r="LA120" i="55"/>
  <c r="EX112" i="55"/>
  <c r="HO112" i="55"/>
  <c r="LC112" i="55"/>
  <c r="FA10" i="55"/>
  <c r="LF10" i="55"/>
  <c r="HR10" i="55"/>
  <c r="ES111" i="55"/>
  <c r="HJ111" i="55"/>
  <c r="KX111" i="55"/>
  <c r="EX106" i="55"/>
  <c r="HO106" i="55"/>
  <c r="LC106" i="55"/>
  <c r="ET22" i="55"/>
  <c r="HK22" i="55"/>
  <c r="KY22" i="55"/>
  <c r="EW100" i="55"/>
  <c r="HN100" i="55"/>
  <c r="LB100" i="55"/>
  <c r="ES72" i="55"/>
  <c r="KX72" i="55"/>
  <c r="HJ72" i="55"/>
  <c r="ET100" i="55"/>
  <c r="HK100" i="55"/>
  <c r="KY100" i="55"/>
  <c r="EY116" i="55"/>
  <c r="HP116" i="55"/>
  <c r="LD116" i="55"/>
  <c r="EX49" i="55"/>
  <c r="EW22" i="55"/>
  <c r="HN22" i="55"/>
  <c r="LB22" i="55"/>
  <c r="EV117" i="55"/>
  <c r="LA117" i="55"/>
  <c r="HM117" i="55"/>
  <c r="ER109" i="55"/>
  <c r="KW109" i="55"/>
  <c r="HI109" i="55"/>
  <c r="EX107" i="55"/>
  <c r="LC107" i="55"/>
  <c r="HO107" i="55"/>
  <c r="ES104" i="55"/>
  <c r="HJ104" i="55"/>
  <c r="KX104" i="55"/>
  <c r="ES58" i="55"/>
  <c r="HJ58" i="55"/>
  <c r="KX58" i="55"/>
  <c r="FB128" i="55"/>
  <c r="LG128" i="55"/>
  <c r="HS128" i="55"/>
  <c r="ES74" i="55"/>
  <c r="FB86" i="55"/>
  <c r="LG86" i="55"/>
  <c r="HS86" i="55"/>
  <c r="EQ22" i="55"/>
  <c r="HH22" i="55"/>
  <c r="KV22" i="55"/>
  <c r="EY101" i="55"/>
  <c r="LD101" i="55"/>
  <c r="HP101" i="55"/>
  <c r="ET107" i="55"/>
  <c r="KY107" i="55"/>
  <c r="HK107" i="55"/>
  <c r="ER104" i="55"/>
  <c r="KW104" i="55"/>
  <c r="HI104" i="55"/>
  <c r="ET58" i="55"/>
  <c r="KY58" i="55"/>
  <c r="HK58" i="55"/>
  <c r="ET80" i="55"/>
  <c r="KY80" i="55"/>
  <c r="HK80" i="55"/>
  <c r="ES115" i="55"/>
  <c r="HJ115" i="55"/>
  <c r="KX115" i="55"/>
  <c r="FH57" i="55"/>
  <c r="ES97" i="55"/>
  <c r="HJ97" i="55"/>
  <c r="KX97" i="55"/>
  <c r="EW108" i="55"/>
  <c r="HN108" i="55"/>
  <c r="LB108" i="55"/>
  <c r="FB41" i="55"/>
  <c r="HS41" i="55"/>
  <c r="LG41" i="55"/>
  <c r="ER47" i="55"/>
  <c r="KW47" i="55"/>
  <c r="HI47" i="55"/>
  <c r="U11" i="57"/>
  <c r="DR16" i="61"/>
  <c r="DR16" i="60"/>
  <c r="DR16" i="59"/>
  <c r="T2" i="61"/>
  <c r="U2" i="60"/>
  <c r="AU9" i="79"/>
  <c r="C9" i="79"/>
  <c r="N58" i="57"/>
  <c r="AJ10" i="79"/>
  <c r="N64" i="57"/>
  <c r="Y10" i="79"/>
  <c r="DV8" i="60" l="1"/>
  <c r="DV8" i="61"/>
  <c r="FF107" i="55"/>
  <c r="HW107" i="55"/>
  <c r="LK107" i="55"/>
  <c r="FJ107" i="55"/>
  <c r="IA107" i="55"/>
  <c r="LO107" i="55"/>
  <c r="FI100" i="55"/>
  <c r="LN100" i="55"/>
  <c r="HZ100" i="55"/>
  <c r="FM10" i="55"/>
  <c r="IP10" i="55" s="1"/>
  <c r="LR10" i="55"/>
  <c r="ID10" i="55"/>
  <c r="FE61" i="55"/>
  <c r="LJ61" i="55"/>
  <c r="HV61" i="55"/>
  <c r="FK124" i="55"/>
  <c r="IN124" i="55" s="1"/>
  <c r="IB124" i="55"/>
  <c r="LP124" i="55"/>
  <c r="FN118" i="55"/>
  <c r="IQ118" i="55" s="1"/>
  <c r="LS118" i="55"/>
  <c r="IE118" i="55"/>
  <c r="FI93" i="55"/>
  <c r="LN93" i="55"/>
  <c r="HZ93" i="55"/>
  <c r="FL96" i="55"/>
  <c r="IO96" i="55" s="1"/>
  <c r="IC96" i="55"/>
  <c r="LQ96" i="55"/>
  <c r="FK4" i="55"/>
  <c r="IN4" i="55" s="1"/>
  <c r="LP4" i="55"/>
  <c r="IB4" i="55"/>
  <c r="FC53" i="55"/>
  <c r="FC84" i="55"/>
  <c r="FF13" i="55"/>
  <c r="HW13" i="55"/>
  <c r="LK13" i="55"/>
  <c r="FH52" i="55"/>
  <c r="HY52" i="55"/>
  <c r="LM52" i="55"/>
  <c r="FJ22" i="55"/>
  <c r="IA22" i="55"/>
  <c r="LO22" i="55"/>
  <c r="FN93" i="55"/>
  <c r="IQ93" i="55" s="1"/>
  <c r="LS93" i="55"/>
  <c r="IE93" i="55"/>
  <c r="FG112" i="55"/>
  <c r="HX112" i="55"/>
  <c r="LL112" i="55"/>
  <c r="FF102" i="55"/>
  <c r="LK102" i="55"/>
  <c r="HW102" i="55"/>
  <c r="FE77" i="55"/>
  <c r="FK95" i="55"/>
  <c r="IN95" i="55" s="1"/>
  <c r="IB95" i="55"/>
  <c r="LP95" i="55"/>
  <c r="FL124" i="55"/>
  <c r="IO124" i="55" s="1"/>
  <c r="IC124" i="55"/>
  <c r="LQ124" i="55"/>
  <c r="FL55" i="55"/>
  <c r="FK115" i="55"/>
  <c r="IN115" i="55" s="1"/>
  <c r="IB115" i="55"/>
  <c r="LP115" i="55"/>
  <c r="FM61" i="55"/>
  <c r="IP61" i="55" s="1"/>
  <c r="LR61" i="55"/>
  <c r="ID61" i="55"/>
  <c r="FJ46" i="55"/>
  <c r="FI104" i="55"/>
  <c r="LN104" i="55"/>
  <c r="HZ104" i="55"/>
  <c r="FH77" i="55"/>
  <c r="FH112" i="55"/>
  <c r="HY112" i="55"/>
  <c r="LM112" i="55"/>
  <c r="FM117" i="55"/>
  <c r="IP117" i="55" s="1"/>
  <c r="ID117" i="55"/>
  <c r="LR117" i="55"/>
  <c r="FK126" i="55"/>
  <c r="IN126" i="55" s="1"/>
  <c r="LP126" i="55"/>
  <c r="IB126" i="55"/>
  <c r="FG71" i="55"/>
  <c r="HX71" i="55"/>
  <c r="LL71" i="55"/>
  <c r="FN83" i="55"/>
  <c r="IQ83" i="55" s="1"/>
  <c r="IE83" i="55"/>
  <c r="LS83" i="55"/>
  <c r="FD103" i="55"/>
  <c r="LI103" i="55"/>
  <c r="HU103" i="55"/>
  <c r="FJ9" i="55"/>
  <c r="LO9" i="55"/>
  <c r="IA9" i="55"/>
  <c r="FM58" i="55"/>
  <c r="IP58" i="55" s="1"/>
  <c r="ID58" i="55"/>
  <c r="LR58" i="55"/>
  <c r="FE62" i="55"/>
  <c r="HV62" i="55"/>
  <c r="LJ62" i="55"/>
  <c r="FC115" i="55"/>
  <c r="HT115" i="55"/>
  <c r="LH115" i="55"/>
  <c r="FK77" i="55"/>
  <c r="FG59" i="55"/>
  <c r="FK125" i="55"/>
  <c r="IN125" i="55" s="1"/>
  <c r="IB125" i="55"/>
  <c r="LP125" i="55"/>
  <c r="FJ83" i="55"/>
  <c r="IA83" i="55"/>
  <c r="LO83" i="55"/>
  <c r="FC100" i="55"/>
  <c r="HT100" i="55"/>
  <c r="LH100" i="55"/>
  <c r="FC54" i="55"/>
  <c r="HT54" i="55"/>
  <c r="LH54" i="55"/>
  <c r="FE8" i="55"/>
  <c r="LJ8" i="55"/>
  <c r="HV8" i="55"/>
  <c r="FD123" i="55"/>
  <c r="LI123" i="55"/>
  <c r="HU123" i="55"/>
  <c r="FN111" i="55"/>
  <c r="IQ111" i="55" s="1"/>
  <c r="IE111" i="55"/>
  <c r="LS111" i="55"/>
  <c r="FM80" i="55"/>
  <c r="IP80" i="55" s="1"/>
  <c r="ID80" i="55"/>
  <c r="LR80" i="55"/>
  <c r="FK105" i="55"/>
  <c r="IN105" i="55" s="1"/>
  <c r="LP105" i="55"/>
  <c r="IB105" i="55"/>
  <c r="FE52" i="55"/>
  <c r="HV52" i="55"/>
  <c r="LJ52" i="55"/>
  <c r="FC96" i="55"/>
  <c r="HT96" i="55"/>
  <c r="LH96" i="55"/>
  <c r="FD86" i="55"/>
  <c r="HU86" i="55"/>
  <c r="LI86" i="55"/>
  <c r="FK112" i="55"/>
  <c r="IN112" i="55" s="1"/>
  <c r="LP112" i="55"/>
  <c r="IB112" i="55"/>
  <c r="M14" i="57"/>
  <c r="DV9" i="61" s="1"/>
  <c r="M31" i="57"/>
  <c r="FD47" i="55"/>
  <c r="LI47" i="55"/>
  <c r="HU47" i="55"/>
  <c r="FD104" i="55"/>
  <c r="LI104" i="55"/>
  <c r="HU104" i="55"/>
  <c r="FE104" i="55"/>
  <c r="HV104" i="55"/>
  <c r="LJ104" i="55"/>
  <c r="FE72" i="55"/>
  <c r="HV72" i="55"/>
  <c r="LJ72" i="55"/>
  <c r="FE111" i="55"/>
  <c r="HV111" i="55"/>
  <c r="LJ111" i="55"/>
  <c r="FL120" i="55"/>
  <c r="IO120" i="55" s="1"/>
  <c r="IC120" i="55"/>
  <c r="LQ120" i="55"/>
  <c r="FC4" i="55"/>
  <c r="HT4" i="55"/>
  <c r="LH4" i="55"/>
  <c r="FH95" i="55"/>
  <c r="LM95" i="55"/>
  <c r="HY95" i="55"/>
  <c r="FI55" i="55"/>
  <c r="FH98" i="55"/>
  <c r="LM98" i="55"/>
  <c r="HY98" i="55"/>
  <c r="FN116" i="55"/>
  <c r="IQ116" i="55" s="1"/>
  <c r="IE116" i="55"/>
  <c r="LS116" i="55"/>
  <c r="FK103" i="55"/>
  <c r="IN103" i="55" s="1"/>
  <c r="IB103" i="55"/>
  <c r="LP103" i="55"/>
  <c r="FH101" i="55"/>
  <c r="LM101" i="55"/>
  <c r="HY101" i="55"/>
  <c r="FM95" i="55"/>
  <c r="IP95" i="55" s="1"/>
  <c r="ID95" i="55"/>
  <c r="LR95" i="55"/>
  <c r="FK43" i="55"/>
  <c r="IN43" i="55" s="1"/>
  <c r="LP43" i="55"/>
  <c r="IB43" i="55"/>
  <c r="FF84" i="55"/>
  <c r="FD108" i="55"/>
  <c r="HU108" i="55"/>
  <c r="LI108" i="55"/>
  <c r="FJ125" i="55"/>
  <c r="IA125" i="55"/>
  <c r="LO125" i="55"/>
  <c r="FM93" i="55"/>
  <c r="IP93" i="55" s="1"/>
  <c r="ID93" i="55"/>
  <c r="LR93" i="55"/>
  <c r="FH59" i="55"/>
  <c r="FD117" i="55"/>
  <c r="HU117" i="55"/>
  <c r="LI117" i="55"/>
  <c r="FL59" i="55"/>
  <c r="FD58" i="55"/>
  <c r="LI58" i="55"/>
  <c r="HU58" i="55"/>
  <c r="FN22" i="55"/>
  <c r="IQ22" i="55" s="1"/>
  <c r="IE22" i="55"/>
  <c r="LS22" i="55"/>
  <c r="FK84" i="55"/>
  <c r="FD53" i="55"/>
  <c r="FH71" i="55"/>
  <c r="HY71" i="55"/>
  <c r="LM71" i="55"/>
  <c r="FF111" i="55"/>
  <c r="LK111" i="55"/>
  <c r="HW111" i="55"/>
  <c r="FD10" i="55"/>
  <c r="HU10" i="55"/>
  <c r="LI10" i="55"/>
  <c r="FN71" i="55"/>
  <c r="IQ71" i="55" s="1"/>
  <c r="LS71" i="55"/>
  <c r="IE71" i="55"/>
  <c r="FC122" i="55"/>
  <c r="HT122" i="55"/>
  <c r="LH122" i="55"/>
  <c r="FM120" i="55"/>
  <c r="IP120" i="55" s="1"/>
  <c r="LR120" i="55"/>
  <c r="ID120" i="55"/>
  <c r="FL47" i="55"/>
  <c r="IO47" i="55" s="1"/>
  <c r="IC47" i="55"/>
  <c r="LQ47" i="55"/>
  <c r="FG54" i="55"/>
  <c r="HX54" i="55"/>
  <c r="LL54" i="55"/>
  <c r="FN55" i="55"/>
  <c r="FE13" i="55"/>
  <c r="HV13" i="55"/>
  <c r="LJ13" i="55"/>
  <c r="FJ56" i="55"/>
  <c r="IA56" i="55"/>
  <c r="LO56" i="55"/>
  <c r="FE83" i="55"/>
  <c r="HV83" i="55"/>
  <c r="LJ83" i="55"/>
  <c r="FH50" i="55"/>
  <c r="HY50" i="55"/>
  <c r="LM50" i="55"/>
  <c r="FK81" i="55"/>
  <c r="FF63" i="55"/>
  <c r="LK63" i="55"/>
  <c r="HW63" i="55"/>
  <c r="FN98" i="55"/>
  <c r="IQ98" i="55" s="1"/>
  <c r="LS98" i="55"/>
  <c r="IE98" i="55"/>
  <c r="FI81" i="55"/>
  <c r="FL61" i="55"/>
  <c r="IO61" i="55" s="1"/>
  <c r="LQ61" i="55"/>
  <c r="IC61" i="55"/>
  <c r="FH9" i="55"/>
  <c r="HY9" i="55"/>
  <c r="LM9" i="55"/>
  <c r="FF119" i="55"/>
  <c r="HW119" i="55"/>
  <c r="LK119" i="55"/>
  <c r="FE50" i="55"/>
  <c r="LJ50" i="55"/>
  <c r="HV50" i="55"/>
  <c r="FJ96" i="55"/>
  <c r="IA96" i="55"/>
  <c r="LO96" i="55"/>
  <c r="FH124" i="55"/>
  <c r="HY124" i="55"/>
  <c r="LM124" i="55"/>
  <c r="FI121" i="55"/>
  <c r="LN121" i="55"/>
  <c r="HZ121" i="55"/>
  <c r="FC113" i="55"/>
  <c r="LH113" i="55"/>
  <c r="HT113" i="55"/>
  <c r="FK117" i="55"/>
  <c r="IN117" i="55" s="1"/>
  <c r="LP117" i="55"/>
  <c r="IB117" i="55"/>
  <c r="FF106" i="55"/>
  <c r="HW106" i="55"/>
  <c r="LK106" i="55"/>
  <c r="FL79" i="55"/>
  <c r="FE9" i="55"/>
  <c r="HV9" i="55"/>
  <c r="LJ9" i="55"/>
  <c r="FC117" i="55"/>
  <c r="HT117" i="55"/>
  <c r="LH117" i="55"/>
  <c r="FG70" i="55"/>
  <c r="HX70" i="55"/>
  <c r="LL70" i="55"/>
  <c r="FF77" i="55"/>
  <c r="FH73" i="55"/>
  <c r="FL78" i="55"/>
  <c r="FM104" i="55"/>
  <c r="IP104" i="55" s="1"/>
  <c r="ID104" i="55"/>
  <c r="LR104" i="55"/>
  <c r="FE78" i="55"/>
  <c r="FH122" i="55"/>
  <c r="HY122" i="55"/>
  <c r="LM122" i="55"/>
  <c r="FM8" i="55"/>
  <c r="IP8" i="55" s="1"/>
  <c r="ID8" i="55"/>
  <c r="LR8" i="55"/>
  <c r="FI61" i="55"/>
  <c r="LN61" i="55"/>
  <c r="HZ61" i="55"/>
  <c r="FE36" i="55"/>
  <c r="HV36" i="55"/>
  <c r="LJ36" i="55"/>
  <c r="FL76" i="55"/>
  <c r="FE84" i="55"/>
  <c r="DU6" i="61"/>
  <c r="DU6" i="60"/>
  <c r="DU6" i="59"/>
  <c r="FC9" i="55"/>
  <c r="HT9" i="55"/>
  <c r="LH9" i="55"/>
  <c r="FH92" i="55"/>
  <c r="HY92" i="55"/>
  <c r="LM92" i="55"/>
  <c r="FI82" i="55"/>
  <c r="LN82" i="55"/>
  <c r="HZ82" i="55"/>
  <c r="FK59" i="55"/>
  <c r="FK48" i="55"/>
  <c r="FN70" i="55"/>
  <c r="IQ70" i="55" s="1"/>
  <c r="IE70" i="55"/>
  <c r="LS70" i="55"/>
  <c r="FN52" i="55"/>
  <c r="IQ52" i="55" s="1"/>
  <c r="IE52" i="55"/>
  <c r="LS52" i="55"/>
  <c r="FK71" i="55"/>
  <c r="IN71" i="55" s="1"/>
  <c r="IB71" i="55"/>
  <c r="LP71" i="55"/>
  <c r="FI13" i="55"/>
  <c r="LN13" i="55"/>
  <c r="HZ13" i="55"/>
  <c r="FE119" i="55"/>
  <c r="HV119" i="55"/>
  <c r="LJ119" i="55"/>
  <c r="FJ115" i="55"/>
  <c r="LO115" i="55"/>
  <c r="IA115" i="55"/>
  <c r="FH104" i="55"/>
  <c r="HY104" i="55"/>
  <c r="LM104" i="55"/>
  <c r="FF117" i="55"/>
  <c r="HW117" i="55"/>
  <c r="LK117" i="55"/>
  <c r="FI39" i="55"/>
  <c r="LN39" i="55"/>
  <c r="HZ39" i="55"/>
  <c r="FN97" i="55"/>
  <c r="IQ97" i="55" s="1"/>
  <c r="IE97" i="55"/>
  <c r="LS97" i="55"/>
  <c r="FC58" i="55"/>
  <c r="LH58" i="55"/>
  <c r="HT58" i="55"/>
  <c r="FJ108" i="55"/>
  <c r="LO108" i="55"/>
  <c r="IA108" i="55"/>
  <c r="DI9" i="61"/>
  <c r="DI9" i="60"/>
  <c r="DI9" i="59"/>
  <c r="FK56" i="55"/>
  <c r="IN56" i="55" s="1"/>
  <c r="IB56" i="55"/>
  <c r="LP56" i="55"/>
  <c r="FF99" i="55"/>
  <c r="HW99" i="55"/>
  <c r="LK99" i="55"/>
  <c r="FK83" i="55"/>
  <c r="IN83" i="55" s="1"/>
  <c r="LP83" i="55"/>
  <c r="IB83" i="55"/>
  <c r="FK55" i="55"/>
  <c r="FL56" i="55"/>
  <c r="IO56" i="55" s="1"/>
  <c r="IC56" i="55"/>
  <c r="LQ56" i="55"/>
  <c r="FJ111" i="55"/>
  <c r="LO111" i="55"/>
  <c r="IA111" i="55"/>
  <c r="FJ117" i="55"/>
  <c r="IA117" i="55"/>
  <c r="LO117" i="55"/>
  <c r="FM73" i="55"/>
  <c r="FG6" i="55"/>
  <c r="HX6" i="55"/>
  <c r="LL6" i="55"/>
  <c r="FE56" i="55"/>
  <c r="HV56" i="55"/>
  <c r="LJ56" i="55"/>
  <c r="FL98" i="55"/>
  <c r="IO98" i="55" s="1"/>
  <c r="LQ98" i="55"/>
  <c r="IC98" i="55"/>
  <c r="FE113" i="55"/>
  <c r="HV113" i="55"/>
  <c r="LJ113" i="55"/>
  <c r="FC52" i="55"/>
  <c r="LH52" i="55"/>
  <c r="HT52" i="55"/>
  <c r="FK42" i="55"/>
  <c r="IN42" i="55" s="1"/>
  <c r="LP42" i="55"/>
  <c r="IB42" i="55"/>
  <c r="FK62" i="55"/>
  <c r="IN62" i="55" s="1"/>
  <c r="LP62" i="55"/>
  <c r="IB62" i="55"/>
  <c r="FH3" i="55"/>
  <c r="HY3" i="55"/>
  <c r="LM3" i="55"/>
  <c r="FM60" i="55"/>
  <c r="IP60" i="55" s="1"/>
  <c r="ID60" i="55"/>
  <c r="LR60" i="55"/>
  <c r="FC39" i="55"/>
  <c r="LH39" i="55"/>
  <c r="HT39" i="55"/>
  <c r="FI92" i="55"/>
  <c r="LN92" i="55"/>
  <c r="HZ92" i="55"/>
  <c r="FL123" i="55"/>
  <c r="IO123" i="55" s="1"/>
  <c r="IC123" i="55"/>
  <c r="LQ123" i="55"/>
  <c r="FD45" i="55"/>
  <c r="HU45" i="55"/>
  <c r="LI45" i="55"/>
  <c r="FK114" i="55"/>
  <c r="IN114" i="55" s="1"/>
  <c r="IB114" i="55"/>
  <c r="LP114" i="55"/>
  <c r="FE44" i="55"/>
  <c r="HV44" i="55"/>
  <c r="LJ44" i="55"/>
  <c r="FD82" i="55"/>
  <c r="HU82" i="55"/>
  <c r="LI82" i="55"/>
  <c r="FD60" i="55"/>
  <c r="LI60" i="55"/>
  <c r="HU60" i="55"/>
  <c r="FG58" i="55"/>
  <c r="HX58" i="55"/>
  <c r="LL58" i="55"/>
  <c r="FM56" i="55"/>
  <c r="IP56" i="55" s="1"/>
  <c r="ID56" i="55"/>
  <c r="LR56" i="55"/>
  <c r="FD62" i="55"/>
  <c r="LI62" i="55"/>
  <c r="HU62" i="55"/>
  <c r="FM84" i="55"/>
  <c r="FD55" i="55"/>
  <c r="FK45" i="55"/>
  <c r="IN45" i="55" s="1"/>
  <c r="IB45" i="55"/>
  <c r="LP45" i="55"/>
  <c r="FC70" i="55"/>
  <c r="HT70" i="55"/>
  <c r="LH70" i="55"/>
  <c r="FM22" i="55"/>
  <c r="IP22" i="55" s="1"/>
  <c r="ID22" i="55"/>
  <c r="LR22" i="55"/>
  <c r="FC79" i="55"/>
  <c r="FG61" i="55"/>
  <c r="LL61" i="55"/>
  <c r="HX61" i="55"/>
  <c r="FJ97" i="55"/>
  <c r="LO97" i="55"/>
  <c r="IA97" i="55"/>
  <c r="FC73" i="55"/>
  <c r="FC109" i="55"/>
  <c r="HT109" i="55"/>
  <c r="LH109" i="55"/>
  <c r="FM128" i="55"/>
  <c r="IP128" i="55" s="1"/>
  <c r="ID128" i="55"/>
  <c r="LR128" i="55"/>
  <c r="FL63" i="55"/>
  <c r="IO63" i="55" s="1"/>
  <c r="LQ63" i="55"/>
  <c r="IC63" i="55"/>
  <c r="FE122" i="55"/>
  <c r="LJ122" i="55"/>
  <c r="HV122" i="55"/>
  <c r="FG62" i="55"/>
  <c r="LL62" i="55"/>
  <c r="HX62" i="55"/>
  <c r="FC119" i="55"/>
  <c r="HT119" i="55"/>
  <c r="LH119" i="55"/>
  <c r="FF49" i="55"/>
  <c r="FE5" i="55"/>
  <c r="HV5" i="55"/>
  <c r="LJ5" i="55"/>
  <c r="FG107" i="55"/>
  <c r="HX107" i="55"/>
  <c r="LL107" i="55"/>
  <c r="FE7" i="55"/>
  <c r="LJ7" i="55"/>
  <c r="HV7" i="55"/>
  <c r="FF92" i="55"/>
  <c r="LK92" i="55"/>
  <c r="HW92" i="55"/>
  <c r="FD13" i="55"/>
  <c r="HU13" i="55"/>
  <c r="LI13" i="55"/>
  <c r="FJ13" i="55"/>
  <c r="IA13" i="55"/>
  <c r="LO13" i="55"/>
  <c r="FI63" i="55"/>
  <c r="LN63" i="55"/>
  <c r="HZ63" i="55"/>
  <c r="FF68" i="55"/>
  <c r="FG111" i="55"/>
  <c r="HX111" i="55"/>
  <c r="LL111" i="55"/>
  <c r="FE45" i="55"/>
  <c r="HV45" i="55"/>
  <c r="LJ45" i="55"/>
  <c r="FG73" i="55"/>
  <c r="FG122" i="55"/>
  <c r="LL122" i="55"/>
  <c r="HX122" i="55"/>
  <c r="FD6" i="55"/>
  <c r="HU6" i="55"/>
  <c r="LI6" i="55"/>
  <c r="FF104" i="55"/>
  <c r="HW104" i="55"/>
  <c r="LK104" i="55"/>
  <c r="FE101" i="55"/>
  <c r="LJ101" i="55"/>
  <c r="HV101" i="55"/>
  <c r="FF71" i="55"/>
  <c r="LK71" i="55"/>
  <c r="HW71" i="55"/>
  <c r="FD40" i="55"/>
  <c r="LI40" i="55"/>
  <c r="HU40" i="55"/>
  <c r="FC107" i="55"/>
  <c r="HT107" i="55"/>
  <c r="LH107" i="55"/>
  <c r="FK6" i="55"/>
  <c r="IN6" i="55" s="1"/>
  <c r="IB6" i="55"/>
  <c r="LP6" i="55"/>
  <c r="FF105" i="55"/>
  <c r="HW105" i="55"/>
  <c r="LK105" i="55"/>
  <c r="FI118" i="55"/>
  <c r="LN118" i="55"/>
  <c r="HZ118" i="55"/>
  <c r="FM127" i="55"/>
  <c r="IP127" i="55" s="1"/>
  <c r="ID127" i="55"/>
  <c r="LR127" i="55"/>
  <c r="FM103" i="55"/>
  <c r="IP103" i="55" s="1"/>
  <c r="ID103" i="55"/>
  <c r="LR103" i="55"/>
  <c r="FN101" i="55"/>
  <c r="IQ101" i="55" s="1"/>
  <c r="IE101" i="55"/>
  <c r="LS101" i="55"/>
  <c r="FN96" i="55"/>
  <c r="IQ96" i="55" s="1"/>
  <c r="LS96" i="55"/>
  <c r="IE96" i="55"/>
  <c r="FI10" i="55"/>
  <c r="LN10" i="55"/>
  <c r="HZ10" i="55"/>
  <c r="FM6" i="55"/>
  <c r="IP6" i="55" s="1"/>
  <c r="LR6" i="55"/>
  <c r="ID6" i="55"/>
  <c r="FD39" i="55"/>
  <c r="LI39" i="55"/>
  <c r="HU39" i="55"/>
  <c r="FG55" i="55"/>
  <c r="FI116" i="55"/>
  <c r="LN116" i="55"/>
  <c r="HZ116" i="55"/>
  <c r="FD7" i="55"/>
  <c r="LI7" i="55"/>
  <c r="HU7" i="55"/>
  <c r="FM83" i="55"/>
  <c r="IP83" i="55" s="1"/>
  <c r="ID83" i="55"/>
  <c r="LR83" i="55"/>
  <c r="FI86" i="55"/>
  <c r="LN86" i="55"/>
  <c r="HZ86" i="55"/>
  <c r="FJ70" i="55"/>
  <c r="IA70" i="55"/>
  <c r="LO70" i="55"/>
  <c r="FJ73" i="55"/>
  <c r="DW7" i="61"/>
  <c r="DW7" i="59"/>
  <c r="DW7" i="60"/>
  <c r="FL81" i="55"/>
  <c r="FG101" i="55"/>
  <c r="HX101" i="55"/>
  <c r="LL101" i="55"/>
  <c r="FN107" i="55"/>
  <c r="IQ107" i="55" s="1"/>
  <c r="IE107" i="55"/>
  <c r="LS107" i="55"/>
  <c r="FG41" i="55"/>
  <c r="HX41" i="55"/>
  <c r="LL41" i="55"/>
  <c r="FE82" i="55"/>
  <c r="LJ82" i="55"/>
  <c r="HV82" i="55"/>
  <c r="FI120" i="55"/>
  <c r="LN120" i="55"/>
  <c r="HZ120" i="55"/>
  <c r="FK47" i="55"/>
  <c r="IN47" i="55" s="1"/>
  <c r="LP47" i="55"/>
  <c r="IB47" i="55"/>
  <c r="FG93" i="55"/>
  <c r="HX93" i="55"/>
  <c r="LL93" i="55"/>
  <c r="FG78" i="55"/>
  <c r="FD125" i="55"/>
  <c r="LI125" i="55"/>
  <c r="HU125" i="55"/>
  <c r="FH74" i="55"/>
  <c r="FJ47" i="55"/>
  <c r="LO47" i="55"/>
  <c r="IA47" i="55"/>
  <c r="FF86" i="55"/>
  <c r="HW86" i="55"/>
  <c r="LK86" i="55"/>
  <c r="FE4" i="55"/>
  <c r="HV4" i="55"/>
  <c r="LJ4" i="55"/>
  <c r="FL39" i="55"/>
  <c r="IO39" i="55" s="1"/>
  <c r="IC39" i="55"/>
  <c r="LQ39" i="55"/>
  <c r="FI53" i="55"/>
  <c r="FC45" i="55"/>
  <c r="LH45" i="55"/>
  <c r="HT45" i="55"/>
  <c r="FF78" i="55"/>
  <c r="FK73" i="55"/>
  <c r="FE63" i="55"/>
  <c r="HV63" i="55"/>
  <c r="LJ63" i="55"/>
  <c r="FC120" i="55"/>
  <c r="HT120" i="55"/>
  <c r="LH120" i="55"/>
  <c r="FH83" i="55"/>
  <c r="LM83" i="55"/>
  <c r="HY83" i="55"/>
  <c r="FK94" i="55"/>
  <c r="IN94" i="55" s="1"/>
  <c r="LP94" i="55"/>
  <c r="IB94" i="55"/>
  <c r="FI8" i="55"/>
  <c r="HZ8" i="55"/>
  <c r="LN8" i="55"/>
  <c r="FN81" i="55"/>
  <c r="FC101" i="55"/>
  <c r="HT101" i="55"/>
  <c r="LH101" i="55"/>
  <c r="FH94" i="55"/>
  <c r="LM94" i="55"/>
  <c r="HY94" i="55"/>
  <c r="FM7" i="55"/>
  <c r="IP7" i="55" s="1"/>
  <c r="ID7" i="55"/>
  <c r="LR7" i="55"/>
  <c r="FI109" i="55"/>
  <c r="HZ109" i="55"/>
  <c r="LN109" i="55"/>
  <c r="FG125" i="55"/>
  <c r="LL125" i="55"/>
  <c r="HX125" i="55"/>
  <c r="FH61" i="55"/>
  <c r="HY61" i="55"/>
  <c r="LM61" i="55"/>
  <c r="FL103" i="55"/>
  <c r="IO103" i="55" s="1"/>
  <c r="IC103" i="55"/>
  <c r="LQ103" i="55"/>
  <c r="FI77" i="55"/>
  <c r="FM77" i="55"/>
  <c r="FN7" i="55"/>
  <c r="IQ7" i="55" s="1"/>
  <c r="LS7" i="55"/>
  <c r="IE7" i="55"/>
  <c r="FM75" i="55"/>
  <c r="FC44" i="55"/>
  <c r="HT44" i="55"/>
  <c r="LH44" i="55"/>
  <c r="FJ124" i="55"/>
  <c r="LO124" i="55"/>
  <c r="IA124" i="55"/>
  <c r="FC99" i="55"/>
  <c r="LH99" i="55"/>
  <c r="HT99" i="55"/>
  <c r="FN80" i="55"/>
  <c r="IQ80" i="55" s="1"/>
  <c r="IE80" i="55"/>
  <c r="LS80" i="55"/>
  <c r="FM109" i="55"/>
  <c r="IP109" i="55" s="1"/>
  <c r="LR109" i="55"/>
  <c r="ID109" i="55"/>
  <c r="FL114" i="55"/>
  <c r="IO114" i="55" s="1"/>
  <c r="IC114" i="55"/>
  <c r="LQ114" i="55"/>
  <c r="FJ105" i="55"/>
  <c r="LO105" i="55"/>
  <c r="IA105" i="55"/>
  <c r="FJ100" i="55"/>
  <c r="LO100" i="55"/>
  <c r="IA100" i="55"/>
  <c r="FJ78" i="55"/>
  <c r="FJ126" i="55"/>
  <c r="IA126" i="55"/>
  <c r="LO126" i="55"/>
  <c r="FN68" i="55"/>
  <c r="FC47" i="55"/>
  <c r="HT47" i="55"/>
  <c r="LH47" i="55"/>
  <c r="FN84" i="55"/>
  <c r="FN100" i="55"/>
  <c r="IQ100" i="55" s="1"/>
  <c r="IE100" i="55"/>
  <c r="LS100" i="55"/>
  <c r="FJ120" i="55"/>
  <c r="LO120" i="55"/>
  <c r="IA120" i="55"/>
  <c r="FF40" i="55"/>
  <c r="HW40" i="55"/>
  <c r="LK40" i="55"/>
  <c r="FH75" i="55"/>
  <c r="FM116" i="55"/>
  <c r="IP116" i="55" s="1"/>
  <c r="LR116" i="55"/>
  <c r="ID116" i="55"/>
  <c r="FI9" i="55"/>
  <c r="LN9" i="55"/>
  <c r="HZ9" i="55"/>
  <c r="FD76" i="55"/>
  <c r="FK122" i="55"/>
  <c r="IN122" i="55" s="1"/>
  <c r="IB122" i="55"/>
  <c r="LP122" i="55"/>
  <c r="FM101" i="55"/>
  <c r="IP101" i="55" s="1"/>
  <c r="LR101" i="55"/>
  <c r="ID101" i="55"/>
  <c r="FL52" i="55"/>
  <c r="IO52" i="55" s="1"/>
  <c r="IC52" i="55"/>
  <c r="LQ52" i="55"/>
  <c r="FF114" i="55"/>
  <c r="HW114" i="55"/>
  <c r="LK114" i="55"/>
  <c r="FD99" i="55"/>
  <c r="HU99" i="55"/>
  <c r="LI99" i="55"/>
  <c r="FJ93" i="55"/>
  <c r="IA93" i="55"/>
  <c r="LO93" i="55"/>
  <c r="FH62" i="55"/>
  <c r="HY62" i="55"/>
  <c r="LM62" i="55"/>
  <c r="FN112" i="55"/>
  <c r="IQ112" i="55" s="1"/>
  <c r="IE112" i="55"/>
  <c r="LS112" i="55"/>
  <c r="FG43" i="55"/>
  <c r="LL43" i="55"/>
  <c r="HX43" i="55"/>
  <c r="FJ102" i="55"/>
  <c r="LO102" i="55"/>
  <c r="IA102" i="55"/>
  <c r="FF120" i="55"/>
  <c r="HW120" i="55"/>
  <c r="LK120" i="55"/>
  <c r="FK128" i="55"/>
  <c r="IN128" i="55" s="1"/>
  <c r="IB128" i="55"/>
  <c r="LP128" i="55"/>
  <c r="FK41" i="55"/>
  <c r="IN41" i="55" s="1"/>
  <c r="IB41" i="55"/>
  <c r="LP41" i="55"/>
  <c r="FD119" i="55"/>
  <c r="LI119" i="55"/>
  <c r="HU119" i="55"/>
  <c r="FI80" i="55"/>
  <c r="LN80" i="55"/>
  <c r="HZ80" i="55"/>
  <c r="FL62" i="55"/>
  <c r="IO62" i="55" s="1"/>
  <c r="LQ62" i="55"/>
  <c r="IC62" i="55"/>
  <c r="FI112" i="55"/>
  <c r="HZ112" i="55"/>
  <c r="LN112" i="55"/>
  <c r="FD63" i="55"/>
  <c r="HU63" i="55"/>
  <c r="LI63" i="55"/>
  <c r="FD9" i="55"/>
  <c r="HU9" i="55"/>
  <c r="LI9" i="55"/>
  <c r="FK78" i="55"/>
  <c r="FE112" i="55"/>
  <c r="LJ112" i="55"/>
  <c r="HV112" i="55"/>
  <c r="FC59" i="55"/>
  <c r="FH22" i="55"/>
  <c r="LM22" i="55"/>
  <c r="HY22" i="55"/>
  <c r="FK5" i="55"/>
  <c r="IN5" i="55" s="1"/>
  <c r="LP5" i="55"/>
  <c r="IB5" i="55"/>
  <c r="FH58" i="55"/>
  <c r="HY58" i="55"/>
  <c r="LM58" i="55"/>
  <c r="FE116" i="55"/>
  <c r="LJ116" i="55"/>
  <c r="HV116" i="55"/>
  <c r="FD115" i="55"/>
  <c r="HU115" i="55"/>
  <c r="LI115" i="55"/>
  <c r="FJ74" i="55"/>
  <c r="FH43" i="55"/>
  <c r="HY43" i="55"/>
  <c r="LM43" i="55"/>
  <c r="FM123" i="55"/>
  <c r="IP123" i="55" s="1"/>
  <c r="ID123" i="55"/>
  <c r="LR123" i="55"/>
  <c r="FJ95" i="55"/>
  <c r="LO95" i="55"/>
  <c r="IA95" i="55"/>
  <c r="FC72" i="55"/>
  <c r="LH72" i="55"/>
  <c r="HT72" i="55"/>
  <c r="FI50" i="55"/>
  <c r="HZ50" i="55"/>
  <c r="LN50" i="55"/>
  <c r="FL101" i="55"/>
  <c r="IO101" i="55" s="1"/>
  <c r="IC101" i="55"/>
  <c r="LQ101" i="55"/>
  <c r="FL127" i="55"/>
  <c r="IO127" i="55" s="1"/>
  <c r="IC127" i="55"/>
  <c r="LQ127" i="55"/>
  <c r="FH96" i="55"/>
  <c r="LM96" i="55"/>
  <c r="HY96" i="55"/>
  <c r="FK7" i="55"/>
  <c r="IN7" i="55" s="1"/>
  <c r="IB7" i="55"/>
  <c r="LP7" i="55"/>
  <c r="FK49" i="55"/>
  <c r="FD102" i="55"/>
  <c r="LI102" i="55"/>
  <c r="HU102" i="55"/>
  <c r="FI71" i="55"/>
  <c r="HZ71" i="55"/>
  <c r="LN71" i="55"/>
  <c r="FD71" i="55"/>
  <c r="HU71" i="55"/>
  <c r="LI71" i="55"/>
  <c r="FL71" i="55"/>
  <c r="IO71" i="55" s="1"/>
  <c r="LQ71" i="55"/>
  <c r="IC71" i="55"/>
  <c r="FJ104" i="55"/>
  <c r="LO104" i="55"/>
  <c r="IA104" i="55"/>
  <c r="FI41" i="55"/>
  <c r="HZ41" i="55"/>
  <c r="LN41" i="55"/>
  <c r="FM107" i="55"/>
  <c r="IP107" i="55" s="1"/>
  <c r="ID107" i="55"/>
  <c r="LR107" i="55"/>
  <c r="FM94" i="55"/>
  <c r="IP94" i="55" s="1"/>
  <c r="ID94" i="55"/>
  <c r="LR94" i="55"/>
  <c r="FM42" i="55"/>
  <c r="IP42" i="55" s="1"/>
  <c r="ID42" i="55"/>
  <c r="LR42" i="55"/>
  <c r="FN50" i="55"/>
  <c r="IQ50" i="55" s="1"/>
  <c r="IE50" i="55"/>
  <c r="LS50" i="55"/>
  <c r="FK109" i="55"/>
  <c r="IN109" i="55" s="1"/>
  <c r="LP109" i="55"/>
  <c r="IB109" i="55"/>
  <c r="FF9" i="55"/>
  <c r="HW9" i="55"/>
  <c r="LK9" i="55"/>
  <c r="FE92" i="55"/>
  <c r="HV92" i="55"/>
  <c r="LJ92" i="55"/>
  <c r="FI45" i="55"/>
  <c r="HZ45" i="55"/>
  <c r="LN45" i="55"/>
  <c r="FF109" i="55"/>
  <c r="LK109" i="55"/>
  <c r="HW109" i="55"/>
  <c r="FI56" i="55"/>
  <c r="HZ56" i="55"/>
  <c r="LN56" i="55"/>
  <c r="FN74" i="55"/>
  <c r="FI113" i="55"/>
  <c r="LN113" i="55"/>
  <c r="HZ113" i="55"/>
  <c r="FG39" i="55"/>
  <c r="LL39" i="55"/>
  <c r="HX39" i="55"/>
  <c r="FH127" i="55"/>
  <c r="LM127" i="55"/>
  <c r="HY127" i="55"/>
  <c r="FD98" i="55"/>
  <c r="HU98" i="55"/>
  <c r="LI98" i="55"/>
  <c r="FC123" i="55"/>
  <c r="HT123" i="55"/>
  <c r="LH123" i="55"/>
  <c r="FK113" i="55"/>
  <c r="IN113" i="55" s="1"/>
  <c r="LP113" i="55"/>
  <c r="IB113" i="55"/>
  <c r="FN105" i="55"/>
  <c r="IQ105" i="55" s="1"/>
  <c r="LS105" i="55"/>
  <c r="IE105" i="55"/>
  <c r="FF5" i="55"/>
  <c r="HW5" i="55"/>
  <c r="LK5" i="55"/>
  <c r="FC75" i="55"/>
  <c r="FH121" i="55"/>
  <c r="HY121" i="55"/>
  <c r="LM121" i="55"/>
  <c r="FK70" i="55"/>
  <c r="IN70" i="55" s="1"/>
  <c r="IB70" i="55"/>
  <c r="LP70" i="55"/>
  <c r="FC69" i="55"/>
  <c r="LH69" i="55"/>
  <c r="HT69" i="55"/>
  <c r="FI76" i="55"/>
  <c r="FK111" i="55"/>
  <c r="IN111" i="55" s="1"/>
  <c r="IB111" i="55"/>
  <c r="LP111" i="55"/>
  <c r="FD43" i="55"/>
  <c r="LI43" i="55"/>
  <c r="HU43" i="55"/>
  <c r="FJ71" i="55"/>
  <c r="IA71" i="55"/>
  <c r="LO71" i="55"/>
  <c r="FL77" i="55"/>
  <c r="FJ8" i="55"/>
  <c r="IA8" i="55"/>
  <c r="LO8" i="55"/>
  <c r="FM70" i="55"/>
  <c r="IP70" i="55" s="1"/>
  <c r="ID70" i="55"/>
  <c r="LR70" i="55"/>
  <c r="FH49" i="55"/>
  <c r="FM98" i="55"/>
  <c r="IP98" i="55" s="1"/>
  <c r="ID98" i="55"/>
  <c r="LR98" i="55"/>
  <c r="FK40" i="55"/>
  <c r="IN40" i="55" s="1"/>
  <c r="IB40" i="55"/>
  <c r="LP40" i="55"/>
  <c r="FI44" i="55"/>
  <c r="LN44" i="55"/>
  <c r="HZ44" i="55"/>
  <c r="FN73" i="55"/>
  <c r="FF97" i="55"/>
  <c r="LK97" i="55"/>
  <c r="HW97" i="55"/>
  <c r="FM78" i="55"/>
  <c r="FE3" i="55"/>
  <c r="LJ3" i="55"/>
  <c r="HV3" i="55"/>
  <c r="FD81" i="55"/>
  <c r="FN45" i="55"/>
  <c r="IQ45" i="55" s="1"/>
  <c r="LS45" i="55"/>
  <c r="IE45" i="55"/>
  <c r="FD52" i="55"/>
  <c r="LI52" i="55"/>
  <c r="HU52" i="55"/>
  <c r="FC13" i="55"/>
  <c r="LH13" i="55"/>
  <c r="HT13" i="55"/>
  <c r="FM39" i="55"/>
  <c r="IP39" i="55" s="1"/>
  <c r="LR39" i="55"/>
  <c r="ID39" i="55"/>
  <c r="FK8" i="55"/>
  <c r="IN8" i="55" s="1"/>
  <c r="LP8" i="55"/>
  <c r="IB8" i="55"/>
  <c r="FN41" i="55"/>
  <c r="IQ41" i="55" s="1"/>
  <c r="LS41" i="55"/>
  <c r="IE41" i="55"/>
  <c r="FH68" i="55"/>
  <c r="FF124" i="55"/>
  <c r="LK124" i="55"/>
  <c r="HW124" i="55"/>
  <c r="FD92" i="55"/>
  <c r="LI92" i="55"/>
  <c r="HU92" i="55"/>
  <c r="FM126" i="55"/>
  <c r="IP126" i="55" s="1"/>
  <c r="ID126" i="55"/>
  <c r="LR126" i="55"/>
  <c r="FM9" i="55"/>
  <c r="IP9" i="55" s="1"/>
  <c r="ID9" i="55"/>
  <c r="LR9" i="55"/>
  <c r="FM59" i="55"/>
  <c r="FK106" i="55"/>
  <c r="IN106" i="55" s="1"/>
  <c r="IB106" i="55"/>
  <c r="LP106" i="55"/>
  <c r="FI62" i="55"/>
  <c r="HZ62" i="55"/>
  <c r="LN62" i="55"/>
  <c r="FM106" i="55"/>
  <c r="IP106" i="55" s="1"/>
  <c r="LR106" i="55"/>
  <c r="ID106" i="55"/>
  <c r="FM100" i="55"/>
  <c r="IP100" i="55" s="1"/>
  <c r="ID100" i="55"/>
  <c r="LR100" i="55"/>
  <c r="FF125" i="55"/>
  <c r="LK125" i="55"/>
  <c r="HW125" i="55"/>
  <c r="FH113" i="55"/>
  <c r="HY113" i="55"/>
  <c r="LM113" i="55"/>
  <c r="FG72" i="55"/>
  <c r="HX72" i="55"/>
  <c r="LL72" i="55"/>
  <c r="FI115" i="55"/>
  <c r="HZ115" i="55"/>
  <c r="LN115" i="55"/>
  <c r="FN72" i="55"/>
  <c r="IQ72" i="55" s="1"/>
  <c r="IE72" i="55"/>
  <c r="LS72" i="55"/>
  <c r="FF46" i="55"/>
  <c r="FL36" i="55"/>
  <c r="IO36" i="55" s="1"/>
  <c r="LQ36" i="55"/>
  <c r="IC36" i="55"/>
  <c r="FN126" i="55"/>
  <c r="IQ126" i="55" s="1"/>
  <c r="LS126" i="55"/>
  <c r="IE126" i="55"/>
  <c r="FE117" i="55"/>
  <c r="LJ117" i="55"/>
  <c r="HV117" i="55"/>
  <c r="FL94" i="55"/>
  <c r="IO94" i="55" s="1"/>
  <c r="IC94" i="55"/>
  <c r="LQ94" i="55"/>
  <c r="FI95" i="55"/>
  <c r="LN95" i="55"/>
  <c r="HZ95" i="55"/>
  <c r="FJ69" i="55"/>
  <c r="LO69" i="55"/>
  <c r="IA69" i="55"/>
  <c r="FK22" i="55"/>
  <c r="IN22" i="55" s="1"/>
  <c r="LP22" i="55"/>
  <c r="IB22" i="55"/>
  <c r="FI101" i="55"/>
  <c r="LN101" i="55"/>
  <c r="HZ101" i="55"/>
  <c r="FF41" i="55"/>
  <c r="LK41" i="55"/>
  <c r="HW41" i="55"/>
  <c r="FI72" i="55"/>
  <c r="LN72" i="55"/>
  <c r="HZ72" i="55"/>
  <c r="FL113" i="55"/>
  <c r="IO113" i="55" s="1"/>
  <c r="IC113" i="55"/>
  <c r="LQ113" i="55"/>
  <c r="FD73" i="55"/>
  <c r="FE42" i="55"/>
  <c r="HV42" i="55"/>
  <c r="LJ42" i="55"/>
  <c r="FD94" i="55"/>
  <c r="LI94" i="55"/>
  <c r="HU94" i="55"/>
  <c r="FE95" i="55"/>
  <c r="HV95" i="55"/>
  <c r="LJ95" i="55"/>
  <c r="FF57" i="55"/>
  <c r="FN99" i="55"/>
  <c r="IQ99" i="55" s="1"/>
  <c r="LS99" i="55"/>
  <c r="IE99" i="55"/>
  <c r="FF55" i="55"/>
  <c r="FI83" i="55"/>
  <c r="HZ83" i="55"/>
  <c r="LN83" i="55"/>
  <c r="FL104" i="55"/>
  <c r="IO104" i="55" s="1"/>
  <c r="LQ104" i="55"/>
  <c r="IC104" i="55"/>
  <c r="FN125" i="55"/>
  <c r="IQ125" i="55" s="1"/>
  <c r="IE125" i="55"/>
  <c r="LS125" i="55"/>
  <c r="FL121" i="55"/>
  <c r="IO121" i="55" s="1"/>
  <c r="LQ121" i="55"/>
  <c r="IC121" i="55"/>
  <c r="FH45" i="55"/>
  <c r="LM45" i="55"/>
  <c r="HY45" i="55"/>
  <c r="FL43" i="55"/>
  <c r="IO43" i="55" s="1"/>
  <c r="IC43" i="55"/>
  <c r="LQ43" i="55"/>
  <c r="FI43" i="55"/>
  <c r="LN43" i="55"/>
  <c r="HZ43" i="55"/>
  <c r="FH69" i="55"/>
  <c r="HY69" i="55"/>
  <c r="LM69" i="55"/>
  <c r="FL49" i="55"/>
  <c r="FC10" i="55"/>
  <c r="HT10" i="55"/>
  <c r="LH10" i="55"/>
  <c r="FD118" i="55"/>
  <c r="HU118" i="55"/>
  <c r="LI118" i="55"/>
  <c r="FJ55" i="55"/>
  <c r="FH8" i="55"/>
  <c r="HY8" i="55"/>
  <c r="LM8" i="55"/>
  <c r="FK98" i="55"/>
  <c r="IN98" i="55" s="1"/>
  <c r="LP98" i="55"/>
  <c r="IB98" i="55"/>
  <c r="FF56" i="55"/>
  <c r="LK56" i="55"/>
  <c r="HW56" i="55"/>
  <c r="FL9" i="55"/>
  <c r="IO9" i="55" s="1"/>
  <c r="IC9" i="55"/>
  <c r="LQ9" i="55"/>
  <c r="FN76" i="55"/>
  <c r="FD69" i="55"/>
  <c r="LI69" i="55"/>
  <c r="HU69" i="55"/>
  <c r="FH99" i="55"/>
  <c r="LM99" i="55"/>
  <c r="HY99" i="55"/>
  <c r="FN42" i="55"/>
  <c r="IQ42" i="55" s="1"/>
  <c r="IE42" i="55"/>
  <c r="LS42" i="55"/>
  <c r="FD22" i="55"/>
  <c r="HU22" i="55"/>
  <c r="LI22" i="55"/>
  <c r="FF96" i="55"/>
  <c r="LK96" i="55"/>
  <c r="HW96" i="55"/>
  <c r="FI58" i="55"/>
  <c r="HZ58" i="55"/>
  <c r="LN58" i="55"/>
  <c r="FM3" i="55"/>
  <c r="IP3" i="55" s="1"/>
  <c r="LR3" i="55"/>
  <c r="ID3" i="55"/>
  <c r="FC118" i="55"/>
  <c r="LH118" i="55"/>
  <c r="HT118" i="55"/>
  <c r="FG46" i="55"/>
  <c r="FL126" i="55"/>
  <c r="IO126" i="55" s="1"/>
  <c r="IC126" i="55"/>
  <c r="LQ126" i="55"/>
  <c r="FM99" i="55"/>
  <c r="IP99" i="55" s="1"/>
  <c r="ID99" i="55"/>
  <c r="LR99" i="55"/>
  <c r="FI127" i="55"/>
  <c r="HZ127" i="55"/>
  <c r="LN127" i="55"/>
  <c r="FC81" i="55"/>
  <c r="FF113" i="55"/>
  <c r="LK113" i="55"/>
  <c r="HW113" i="55"/>
  <c r="FH78" i="55"/>
  <c r="FG84" i="55"/>
  <c r="FK127" i="55"/>
  <c r="IN127" i="55" s="1"/>
  <c r="LP127" i="55"/>
  <c r="IB127" i="55"/>
  <c r="FD121" i="55"/>
  <c r="LI121" i="55"/>
  <c r="HU121" i="55"/>
  <c r="FM54" i="55"/>
  <c r="IP54" i="55" s="1"/>
  <c r="ID54" i="55"/>
  <c r="LR54" i="55"/>
  <c r="FG104" i="55"/>
  <c r="LL104" i="55"/>
  <c r="HX104" i="55"/>
  <c r="FJ123" i="55"/>
  <c r="LO123" i="55"/>
  <c r="IA123" i="55"/>
  <c r="FM114" i="55"/>
  <c r="IP114" i="55" s="1"/>
  <c r="LR114" i="55"/>
  <c r="ID114" i="55"/>
  <c r="FJ68" i="55"/>
  <c r="FM69" i="55"/>
  <c r="IP69" i="55" s="1"/>
  <c r="LR69" i="55"/>
  <c r="ID69" i="55"/>
  <c r="FJ128" i="55"/>
  <c r="LO128" i="55"/>
  <c r="IA128" i="55"/>
  <c r="FG4" i="55"/>
  <c r="LL4" i="55"/>
  <c r="HX4" i="55"/>
  <c r="FG119" i="55"/>
  <c r="HX119" i="55"/>
  <c r="LL119" i="55"/>
  <c r="FK100" i="55"/>
  <c r="IN100" i="55" s="1"/>
  <c r="LP100" i="55"/>
  <c r="IB100" i="55"/>
  <c r="FE120" i="55"/>
  <c r="HV120" i="55"/>
  <c r="LJ120" i="55"/>
  <c r="FK120" i="55"/>
  <c r="IN120" i="55" s="1"/>
  <c r="LP120" i="55"/>
  <c r="IB120" i="55"/>
  <c r="FG96" i="55"/>
  <c r="LL96" i="55"/>
  <c r="HX96" i="55"/>
  <c r="FG99" i="55"/>
  <c r="LL99" i="55"/>
  <c r="HX99" i="55"/>
  <c r="FN59" i="55"/>
  <c r="FJ61" i="55"/>
  <c r="LO61" i="55"/>
  <c r="IA61" i="55"/>
  <c r="FC82" i="55"/>
  <c r="LH82" i="55"/>
  <c r="HT82" i="55"/>
  <c r="FC43" i="55"/>
  <c r="LH43" i="55"/>
  <c r="HT43" i="55"/>
  <c r="FC36" i="55"/>
  <c r="HT36" i="55"/>
  <c r="LH36" i="55"/>
  <c r="FF39" i="55"/>
  <c r="HW39" i="55"/>
  <c r="LK39" i="55"/>
  <c r="FH63" i="55"/>
  <c r="HY63" i="55"/>
  <c r="LM63" i="55"/>
  <c r="FE118" i="55"/>
  <c r="LJ118" i="55"/>
  <c r="HV118" i="55"/>
  <c r="FD111" i="55"/>
  <c r="LI111" i="55"/>
  <c r="HU111" i="55"/>
  <c r="FN49" i="55"/>
  <c r="FF122" i="55"/>
  <c r="HW122" i="55"/>
  <c r="LK122" i="55"/>
  <c r="FJ92" i="55"/>
  <c r="LO92" i="55"/>
  <c r="IA92" i="55"/>
  <c r="FE41" i="55"/>
  <c r="HV41" i="55"/>
  <c r="LJ41" i="55"/>
  <c r="FL93" i="55"/>
  <c r="IO93" i="55" s="1"/>
  <c r="IC93" i="55"/>
  <c r="LQ93" i="55"/>
  <c r="FH4" i="55"/>
  <c r="HY4" i="55"/>
  <c r="LM4" i="55"/>
  <c r="FE40" i="55"/>
  <c r="LJ40" i="55"/>
  <c r="HV40" i="55"/>
  <c r="FF62" i="55"/>
  <c r="HW62" i="55"/>
  <c r="LK62" i="55"/>
  <c r="FL42" i="55"/>
  <c r="IO42" i="55" s="1"/>
  <c r="IC42" i="55"/>
  <c r="LQ42" i="55"/>
  <c r="FN63" i="55"/>
  <c r="IQ63" i="55" s="1"/>
  <c r="LS63" i="55"/>
  <c r="IE63" i="55"/>
  <c r="FC8" i="55"/>
  <c r="HT8" i="55"/>
  <c r="LH8" i="55"/>
  <c r="FJ5" i="55"/>
  <c r="IA5" i="55"/>
  <c r="LO5" i="55"/>
  <c r="FI102" i="55"/>
  <c r="HZ102" i="55"/>
  <c r="LN102" i="55"/>
  <c r="FE107" i="55"/>
  <c r="LJ107" i="55"/>
  <c r="HV107" i="55"/>
  <c r="FF45" i="55"/>
  <c r="HW45" i="55"/>
  <c r="LK45" i="55"/>
  <c r="FM72" i="55"/>
  <c r="IP72" i="55" s="1"/>
  <c r="ID72" i="55"/>
  <c r="LR72" i="55"/>
  <c r="N57" i="57"/>
  <c r="N16" i="57"/>
  <c r="FN86" i="55"/>
  <c r="IQ86" i="55" s="1"/>
  <c r="IE86" i="55"/>
  <c r="LS86" i="55"/>
  <c r="FI22" i="55"/>
  <c r="HZ22" i="55"/>
  <c r="LN22" i="55"/>
  <c r="FF100" i="55"/>
  <c r="HW100" i="55"/>
  <c r="LK100" i="55"/>
  <c r="FK118" i="55"/>
  <c r="IN118" i="55" s="1"/>
  <c r="LP118" i="55"/>
  <c r="IB118" i="55"/>
  <c r="FN108" i="55"/>
  <c r="IQ108" i="55" s="1"/>
  <c r="LS108" i="55"/>
  <c r="IE108" i="55"/>
  <c r="FH76" i="55"/>
  <c r="FD72" i="55"/>
  <c r="HU72" i="55"/>
  <c r="LI72" i="55"/>
  <c r="FD113" i="55"/>
  <c r="LI113" i="55"/>
  <c r="HU113" i="55"/>
  <c r="FJ44" i="55"/>
  <c r="LO44" i="55"/>
  <c r="IA44" i="55"/>
  <c r="FF48" i="55"/>
  <c r="FG5" i="55"/>
  <c r="LL5" i="55"/>
  <c r="HX5" i="55"/>
  <c r="FI42" i="55"/>
  <c r="HZ42" i="55"/>
  <c r="LN42" i="55"/>
  <c r="FG124" i="55"/>
  <c r="LL124" i="55"/>
  <c r="HX124" i="55"/>
  <c r="FG9" i="55"/>
  <c r="HX9" i="55"/>
  <c r="LL9" i="55"/>
  <c r="FL5" i="55"/>
  <c r="IO5" i="55" s="1"/>
  <c r="IC5" i="55"/>
  <c r="LQ5" i="55"/>
  <c r="FJ6" i="55"/>
  <c r="IA6" i="55"/>
  <c r="LO6" i="55"/>
  <c r="FG95" i="55"/>
  <c r="LL95" i="55"/>
  <c r="HX95" i="55"/>
  <c r="FH103" i="55"/>
  <c r="HY103" i="55"/>
  <c r="LM103" i="55"/>
  <c r="FM102" i="55"/>
  <c r="IP102" i="55" s="1"/>
  <c r="ID102" i="55"/>
  <c r="LR102" i="55"/>
  <c r="FE124" i="55"/>
  <c r="HV124" i="55"/>
  <c r="LJ124" i="55"/>
  <c r="FK10" i="55"/>
  <c r="IN10" i="55" s="1"/>
  <c r="LP10" i="55"/>
  <c r="IB10" i="55"/>
  <c r="FN94" i="55"/>
  <c r="IQ94" i="55" s="1"/>
  <c r="LS94" i="55"/>
  <c r="IE94" i="55"/>
  <c r="FG74" i="55"/>
  <c r="FI99" i="55"/>
  <c r="HZ99" i="55"/>
  <c r="LN99" i="55"/>
  <c r="FM125" i="55"/>
  <c r="IP125" i="55" s="1"/>
  <c r="LR125" i="55"/>
  <c r="ID125" i="55"/>
  <c r="FI47" i="55"/>
  <c r="LN47" i="55"/>
  <c r="HZ47" i="55"/>
  <c r="FF118" i="55"/>
  <c r="LK118" i="55"/>
  <c r="HW118" i="55"/>
  <c r="FM52" i="55"/>
  <c r="IP52" i="55" s="1"/>
  <c r="ID52" i="55"/>
  <c r="LR52" i="55"/>
  <c r="FN122" i="55"/>
  <c r="IQ122" i="55" s="1"/>
  <c r="LS122" i="55"/>
  <c r="IE122" i="55"/>
  <c r="FD36" i="55"/>
  <c r="LI36" i="55"/>
  <c r="HU36" i="55"/>
  <c r="FI69" i="55"/>
  <c r="HZ69" i="55"/>
  <c r="LN69" i="55"/>
  <c r="FE60" i="55"/>
  <c r="HV60" i="55"/>
  <c r="LJ60" i="55"/>
  <c r="FG69" i="55"/>
  <c r="LL69" i="55"/>
  <c r="HX69" i="55"/>
  <c r="FJ113" i="55"/>
  <c r="IA113" i="55"/>
  <c r="LO113" i="55"/>
  <c r="FM51" i="55"/>
  <c r="FL6" i="55"/>
  <c r="IO6" i="55" s="1"/>
  <c r="LQ6" i="55"/>
  <c r="IC6" i="55"/>
  <c r="FI78" i="55"/>
  <c r="FM121" i="55"/>
  <c r="IP121" i="55" s="1"/>
  <c r="LR121" i="55"/>
  <c r="ID121" i="55"/>
  <c r="FI3" i="55"/>
  <c r="LN3" i="55"/>
  <c r="HZ3" i="55"/>
  <c r="FG121" i="55"/>
  <c r="LL121" i="55"/>
  <c r="HX121" i="55"/>
  <c r="FJ114" i="55"/>
  <c r="IA114" i="55"/>
  <c r="LO114" i="55"/>
  <c r="FG106" i="55"/>
  <c r="HX106" i="55"/>
  <c r="LL106" i="55"/>
  <c r="FG49" i="55"/>
  <c r="FG97" i="55"/>
  <c r="HX97" i="55"/>
  <c r="LL97" i="55"/>
  <c r="FD114" i="55"/>
  <c r="HU114" i="55"/>
  <c r="LI114" i="55"/>
  <c r="FN121" i="55"/>
  <c r="IQ121" i="55" s="1"/>
  <c r="IE121" i="55"/>
  <c r="LS121" i="55"/>
  <c r="FD80" i="55"/>
  <c r="LI80" i="55"/>
  <c r="HU80" i="55"/>
  <c r="FE79" i="55"/>
  <c r="FD68" i="55"/>
  <c r="FD5" i="55"/>
  <c r="LI5" i="55"/>
  <c r="HU5" i="55"/>
  <c r="FN36" i="55"/>
  <c r="IQ36" i="55" s="1"/>
  <c r="LS36" i="55"/>
  <c r="IE36" i="55"/>
  <c r="FM79" i="55"/>
  <c r="FD75" i="55"/>
  <c r="FE86" i="55"/>
  <c r="HV86" i="55"/>
  <c r="LJ86" i="55"/>
  <c r="FG44" i="55"/>
  <c r="LL44" i="55"/>
  <c r="HX44" i="55"/>
  <c r="FF69" i="55"/>
  <c r="LK69" i="55"/>
  <c r="HW69" i="55"/>
  <c r="FM124" i="55"/>
  <c r="IP124" i="55" s="1"/>
  <c r="ID124" i="55"/>
  <c r="LR124" i="55"/>
  <c r="FH93" i="55"/>
  <c r="LM93" i="55"/>
  <c r="HY93" i="55"/>
  <c r="FH123" i="55"/>
  <c r="LM123" i="55"/>
  <c r="HY123" i="55"/>
  <c r="FN115" i="55"/>
  <c r="IQ115" i="55" s="1"/>
  <c r="IE115" i="55"/>
  <c r="LS115" i="55"/>
  <c r="FG127" i="55"/>
  <c r="HX127" i="55"/>
  <c r="LL127" i="55"/>
  <c r="FG117" i="55"/>
  <c r="LL117" i="55"/>
  <c r="HX117" i="55"/>
  <c r="FG7" i="55"/>
  <c r="LL7" i="55"/>
  <c r="HX7" i="55"/>
  <c r="FL10" i="55"/>
  <c r="IO10" i="55" s="1"/>
  <c r="LQ10" i="55"/>
  <c r="IC10" i="55"/>
  <c r="FL70" i="55"/>
  <c r="IO70" i="55" s="1"/>
  <c r="LQ70" i="55"/>
  <c r="IC70" i="55"/>
  <c r="FG60" i="55"/>
  <c r="HX60" i="55"/>
  <c r="LL60" i="55"/>
  <c r="FH84" i="55"/>
  <c r="FL48" i="55"/>
  <c r="FL72" i="55"/>
  <c r="IO72" i="55" s="1"/>
  <c r="IC72" i="55"/>
  <c r="LQ72" i="55"/>
  <c r="FF54" i="55"/>
  <c r="HW54" i="55"/>
  <c r="LK54" i="55"/>
  <c r="FH100" i="55"/>
  <c r="HY100" i="55"/>
  <c r="LM100" i="55"/>
  <c r="FN77" i="55"/>
  <c r="FH42" i="55"/>
  <c r="HY42" i="55"/>
  <c r="LM42" i="55"/>
  <c r="FD126" i="55"/>
  <c r="LI126" i="55"/>
  <c r="HU126" i="55"/>
  <c r="FH106" i="55"/>
  <c r="LM106" i="55"/>
  <c r="HY106" i="55"/>
  <c r="FG108" i="55"/>
  <c r="LL108" i="55"/>
  <c r="HX108" i="55"/>
  <c r="FD96" i="55"/>
  <c r="HU96" i="55"/>
  <c r="LI96" i="55"/>
  <c r="FG128" i="55"/>
  <c r="LL128" i="55"/>
  <c r="HX128" i="55"/>
  <c r="FI79" i="55"/>
  <c r="FH79" i="55"/>
  <c r="FE81" i="55"/>
  <c r="FD127" i="55"/>
  <c r="LI127" i="55"/>
  <c r="HU127" i="55"/>
  <c r="FM36" i="55"/>
  <c r="IP36" i="55" s="1"/>
  <c r="ID36" i="55"/>
  <c r="LR36" i="55"/>
  <c r="FI96" i="55"/>
  <c r="HZ96" i="55"/>
  <c r="LN96" i="55"/>
  <c r="FC62" i="55"/>
  <c r="HT62" i="55"/>
  <c r="LH62" i="55"/>
  <c r="FJ42" i="55"/>
  <c r="IA42" i="55"/>
  <c r="LO42" i="55"/>
  <c r="FF72" i="55"/>
  <c r="HW72" i="55"/>
  <c r="LK72" i="55"/>
  <c r="FN9" i="55"/>
  <c r="IQ9" i="55" s="1"/>
  <c r="LS9" i="55"/>
  <c r="IE9" i="55"/>
  <c r="FL69" i="55"/>
  <c r="IO69" i="55" s="1"/>
  <c r="LQ69" i="55"/>
  <c r="IC69" i="55"/>
  <c r="FK75" i="55"/>
  <c r="FC112" i="55"/>
  <c r="LH112" i="55"/>
  <c r="HT112" i="55"/>
  <c r="FD97" i="55"/>
  <c r="LI97" i="55"/>
  <c r="HU97" i="55"/>
  <c r="FG68" i="55"/>
  <c r="FI40" i="55"/>
  <c r="HZ40" i="55"/>
  <c r="LN40" i="55"/>
  <c r="FC5" i="55"/>
  <c r="HT5" i="55"/>
  <c r="LH5" i="55"/>
  <c r="FE6" i="55"/>
  <c r="HV6" i="55"/>
  <c r="LJ6" i="55"/>
  <c r="FF8" i="55"/>
  <c r="LK8" i="55"/>
  <c r="HW8" i="55"/>
  <c r="FI128" i="55"/>
  <c r="LN128" i="55"/>
  <c r="HZ128" i="55"/>
  <c r="FG92" i="55"/>
  <c r="LL92" i="55"/>
  <c r="HX92" i="55"/>
  <c r="FH102" i="55"/>
  <c r="LM102" i="55"/>
  <c r="HY102" i="55"/>
  <c r="FM115" i="55"/>
  <c r="IP115" i="55" s="1"/>
  <c r="LR115" i="55"/>
  <c r="ID115" i="55"/>
  <c r="FJ39" i="55"/>
  <c r="LO39" i="55"/>
  <c r="IA39" i="55"/>
  <c r="FI126" i="55"/>
  <c r="LN126" i="55"/>
  <c r="HZ126" i="55"/>
  <c r="FC128" i="55"/>
  <c r="LH128" i="55"/>
  <c r="HT128" i="55"/>
  <c r="FF36" i="55"/>
  <c r="HW36" i="55"/>
  <c r="LK36" i="55"/>
  <c r="FH44" i="55"/>
  <c r="HY44" i="55"/>
  <c r="LM44" i="55"/>
  <c r="FM68" i="55"/>
  <c r="FI6" i="55"/>
  <c r="HZ6" i="55"/>
  <c r="LN6" i="55"/>
  <c r="FM118" i="55"/>
  <c r="IP118" i="55" s="1"/>
  <c r="ID118" i="55"/>
  <c r="LR118" i="55"/>
  <c r="FN13" i="55"/>
  <c r="IQ13" i="55" s="1"/>
  <c r="LS13" i="55"/>
  <c r="IE13" i="55"/>
  <c r="FD70" i="55"/>
  <c r="LI70" i="55"/>
  <c r="HU70" i="55"/>
  <c r="FC106" i="55"/>
  <c r="HT106" i="55"/>
  <c r="LH106" i="55"/>
  <c r="FC61" i="55"/>
  <c r="LH61" i="55"/>
  <c r="HT61" i="55"/>
  <c r="FE71" i="55"/>
  <c r="HV71" i="55"/>
  <c r="LJ71" i="55"/>
  <c r="FE39" i="55"/>
  <c r="HV39" i="55"/>
  <c r="LJ39" i="55"/>
  <c r="FL13" i="55"/>
  <c r="IO13" i="55" s="1"/>
  <c r="LQ13" i="55"/>
  <c r="IC13" i="55"/>
  <c r="FN60" i="55"/>
  <c r="IQ60" i="55" s="1"/>
  <c r="IE60" i="55"/>
  <c r="LS60" i="55"/>
  <c r="FN95" i="55"/>
  <c r="IQ95" i="55" s="1"/>
  <c r="LS95" i="55"/>
  <c r="IE95" i="55"/>
  <c r="FC42" i="55"/>
  <c r="HT42" i="55"/>
  <c r="LH42" i="55"/>
  <c r="FC83" i="55"/>
  <c r="HT83" i="55"/>
  <c r="LH83" i="55"/>
  <c r="FJ122" i="55"/>
  <c r="IA122" i="55"/>
  <c r="LO122" i="55"/>
  <c r="FL83" i="55"/>
  <c r="IO83" i="55" s="1"/>
  <c r="IC83" i="55"/>
  <c r="LQ83" i="55"/>
  <c r="FJ60" i="55"/>
  <c r="IA60" i="55"/>
  <c r="LO60" i="55"/>
  <c r="FG63" i="55"/>
  <c r="HX63" i="55"/>
  <c r="LL63" i="55"/>
  <c r="FG76" i="55"/>
  <c r="FL100" i="55"/>
  <c r="IO100" i="55" s="1"/>
  <c r="LQ100" i="55"/>
  <c r="IC100" i="55"/>
  <c r="FH55" i="55"/>
  <c r="FC124" i="55"/>
  <c r="HT124" i="55"/>
  <c r="LH124" i="55"/>
  <c r="FD3" i="55"/>
  <c r="LI3" i="55"/>
  <c r="HU3" i="55"/>
  <c r="FC56" i="55"/>
  <c r="LH56" i="55"/>
  <c r="HT56" i="55"/>
  <c r="FM92" i="55"/>
  <c r="IP92" i="55" s="1"/>
  <c r="ID92" i="55"/>
  <c r="LR92" i="55"/>
  <c r="FL54" i="55"/>
  <c r="IO54" i="55" s="1"/>
  <c r="LQ54" i="55"/>
  <c r="IC54" i="55"/>
  <c r="FN47" i="55"/>
  <c r="IQ47" i="55" s="1"/>
  <c r="LS47" i="55"/>
  <c r="IE47" i="55"/>
  <c r="FK82" i="55"/>
  <c r="IN82" i="55" s="1"/>
  <c r="IB82" i="55"/>
  <c r="LP82" i="55"/>
  <c r="FI4" i="55"/>
  <c r="HZ4" i="55"/>
  <c r="LN4" i="55"/>
  <c r="FF123" i="55"/>
  <c r="HW123" i="55"/>
  <c r="LK123" i="55"/>
  <c r="FF52" i="55"/>
  <c r="HW52" i="55"/>
  <c r="LK52" i="55"/>
  <c r="FI54" i="55"/>
  <c r="HZ54" i="55"/>
  <c r="LN54" i="55"/>
  <c r="FN82" i="55"/>
  <c r="IQ82" i="55" s="1"/>
  <c r="IE82" i="55"/>
  <c r="LS82" i="55"/>
  <c r="FF103" i="55"/>
  <c r="LK103" i="55"/>
  <c r="HW103" i="55"/>
  <c r="FF6" i="55"/>
  <c r="HW6" i="55"/>
  <c r="LK6" i="55"/>
  <c r="FI70" i="55"/>
  <c r="HZ70" i="55"/>
  <c r="LN70" i="55"/>
  <c r="FE108" i="55"/>
  <c r="HV108" i="55"/>
  <c r="LJ108" i="55"/>
  <c r="FM62" i="55"/>
  <c r="IP62" i="55" s="1"/>
  <c r="ID62" i="55"/>
  <c r="LR62" i="55"/>
  <c r="FM76" i="55"/>
  <c r="FG42" i="55"/>
  <c r="LL42" i="55"/>
  <c r="HX42" i="55"/>
  <c r="FK108" i="55"/>
  <c r="IN108" i="55" s="1"/>
  <c r="IB108" i="55"/>
  <c r="LP108" i="55"/>
  <c r="FH39" i="55"/>
  <c r="HY39" i="55"/>
  <c r="LM39" i="55"/>
  <c r="FL45" i="55"/>
  <c r="IO45" i="55" s="1"/>
  <c r="IC45" i="55"/>
  <c r="LQ45" i="55"/>
  <c r="FK121" i="55"/>
  <c r="IN121" i="55" s="1"/>
  <c r="LP121" i="55"/>
  <c r="IB121" i="55"/>
  <c r="FL108" i="55"/>
  <c r="IO108" i="55" s="1"/>
  <c r="LQ108" i="55"/>
  <c r="IC108" i="55"/>
  <c r="FM105" i="55"/>
  <c r="IP105" i="55" s="1"/>
  <c r="ID105" i="55"/>
  <c r="LR105" i="55"/>
  <c r="FD41" i="55"/>
  <c r="HU41" i="55"/>
  <c r="LI41" i="55"/>
  <c r="FC68" i="55"/>
  <c r="FH6" i="55"/>
  <c r="LM6" i="55"/>
  <c r="HY6" i="55"/>
  <c r="FM5" i="55"/>
  <c r="IP5" i="55" s="1"/>
  <c r="ID5" i="55"/>
  <c r="LR5" i="55"/>
  <c r="FD120" i="55"/>
  <c r="HU120" i="55"/>
  <c r="LI120" i="55"/>
  <c r="FC86" i="55"/>
  <c r="LH86" i="55"/>
  <c r="HT86" i="55"/>
  <c r="FG47" i="55"/>
  <c r="LL47" i="55"/>
  <c r="HX47" i="55"/>
  <c r="FE97" i="55"/>
  <c r="LJ97" i="55"/>
  <c r="HV97" i="55"/>
  <c r="FF80" i="55"/>
  <c r="HW80" i="55"/>
  <c r="LK80" i="55"/>
  <c r="FF58" i="55"/>
  <c r="HW58" i="55"/>
  <c r="LK58" i="55"/>
  <c r="FC22" i="55"/>
  <c r="HT22" i="55"/>
  <c r="LH22" i="55"/>
  <c r="FN128" i="55"/>
  <c r="IQ128" i="55" s="1"/>
  <c r="IE128" i="55"/>
  <c r="LS128" i="55"/>
  <c r="FE58" i="55"/>
  <c r="HV58" i="55"/>
  <c r="LJ58" i="55"/>
  <c r="FH117" i="55"/>
  <c r="HY117" i="55"/>
  <c r="LM117" i="55"/>
  <c r="FK116" i="55"/>
  <c r="IN116" i="55" s="1"/>
  <c r="IB116" i="55"/>
  <c r="LP116" i="55"/>
  <c r="FJ106" i="55"/>
  <c r="LO106" i="55"/>
  <c r="IA106" i="55"/>
  <c r="FH120" i="55"/>
  <c r="HY120" i="55"/>
  <c r="LM120" i="55"/>
  <c r="FF126" i="55"/>
  <c r="HW126" i="55"/>
  <c r="LK126" i="55"/>
  <c r="FG82" i="55"/>
  <c r="LL82" i="55"/>
  <c r="HX82" i="55"/>
  <c r="FD44" i="55"/>
  <c r="HU44" i="55"/>
  <c r="LI44" i="55"/>
  <c r="FK68" i="55"/>
  <c r="FE123" i="55"/>
  <c r="HV123" i="55"/>
  <c r="LJ123" i="55"/>
  <c r="FH56" i="55"/>
  <c r="HY56" i="55"/>
  <c r="LM56" i="55"/>
  <c r="FH40" i="55"/>
  <c r="LM40" i="55"/>
  <c r="HY40" i="55"/>
  <c r="FI60" i="55"/>
  <c r="LN60" i="55"/>
  <c r="HZ60" i="55"/>
  <c r="FH126" i="55"/>
  <c r="HY126" i="55"/>
  <c r="LM126" i="55"/>
  <c r="FK76" i="55"/>
  <c r="FN103" i="55"/>
  <c r="IQ103" i="55" s="1"/>
  <c r="IE103" i="55"/>
  <c r="LS103" i="55"/>
  <c r="FD77" i="55"/>
  <c r="FC71" i="55"/>
  <c r="LH71" i="55"/>
  <c r="HT71" i="55"/>
  <c r="FD93" i="55"/>
  <c r="LI93" i="55"/>
  <c r="HU93" i="55"/>
  <c r="FI114" i="55"/>
  <c r="LN114" i="55"/>
  <c r="HZ114" i="55"/>
  <c r="FE128" i="55"/>
  <c r="HV128" i="55"/>
  <c r="LJ128" i="55"/>
  <c r="FN69" i="55"/>
  <c r="IQ69" i="55" s="1"/>
  <c r="LS69" i="55"/>
  <c r="IE69" i="55"/>
  <c r="FI106" i="55"/>
  <c r="LN106" i="55"/>
  <c r="HZ106" i="55"/>
  <c r="FJ57" i="55"/>
  <c r="FJ63" i="55"/>
  <c r="IA63" i="55"/>
  <c r="LO63" i="55"/>
  <c r="FH80" i="55"/>
  <c r="LM80" i="55"/>
  <c r="HY80" i="55"/>
  <c r="FK50" i="55"/>
  <c r="IN50" i="55" s="1"/>
  <c r="IB50" i="55"/>
  <c r="LP50" i="55"/>
  <c r="FI107" i="55"/>
  <c r="LN107" i="55"/>
  <c r="HZ107" i="55"/>
  <c r="FK63" i="55"/>
  <c r="IN63" i="55" s="1"/>
  <c r="IB63" i="55"/>
  <c r="LP63" i="55"/>
  <c r="FC41" i="55"/>
  <c r="LH41" i="55"/>
  <c r="HT41" i="55"/>
  <c r="FI124" i="55"/>
  <c r="HZ124" i="55"/>
  <c r="LN124" i="55"/>
  <c r="FG80" i="55"/>
  <c r="HX80" i="55"/>
  <c r="LL80" i="55"/>
  <c r="FD42" i="55"/>
  <c r="HU42" i="55"/>
  <c r="LI42" i="55"/>
  <c r="FE69" i="55"/>
  <c r="LJ69" i="55"/>
  <c r="HV69" i="55"/>
  <c r="FG77" i="55"/>
  <c r="FE109" i="55"/>
  <c r="LJ109" i="55"/>
  <c r="HV109" i="55"/>
  <c r="FH111" i="55"/>
  <c r="HY111" i="55"/>
  <c r="LM111" i="55"/>
  <c r="FN117" i="55"/>
  <c r="IQ117" i="55" s="1"/>
  <c r="LS117" i="55"/>
  <c r="IE117" i="55"/>
  <c r="FF42" i="55"/>
  <c r="HW42" i="55"/>
  <c r="LK42" i="55"/>
  <c r="FK86" i="55"/>
  <c r="IN86" i="55" s="1"/>
  <c r="LP86" i="55"/>
  <c r="IB86" i="55"/>
  <c r="FH114" i="55"/>
  <c r="HY114" i="55"/>
  <c r="LM114" i="55"/>
  <c r="FK123" i="55"/>
  <c r="IN123" i="55" s="1"/>
  <c r="LP123" i="55"/>
  <c r="IB123" i="55"/>
  <c r="FI108" i="55"/>
  <c r="HZ108" i="55"/>
  <c r="LN108" i="55"/>
  <c r="FE115" i="55"/>
  <c r="HV115" i="55"/>
  <c r="LJ115" i="55"/>
  <c r="FK101" i="55"/>
  <c r="IN101" i="55" s="1"/>
  <c r="LP101" i="55"/>
  <c r="IB101" i="55"/>
  <c r="FE74" i="55"/>
  <c r="FD109" i="55"/>
  <c r="LI109" i="55"/>
  <c r="HU109" i="55"/>
  <c r="FJ49" i="55"/>
  <c r="FF22" i="55"/>
  <c r="HW22" i="55"/>
  <c r="LK22" i="55"/>
  <c r="FJ112" i="55"/>
  <c r="LO112" i="55"/>
  <c r="IA112" i="55"/>
  <c r="FJ50" i="55"/>
  <c r="IA50" i="55"/>
  <c r="LO50" i="55"/>
  <c r="FK61" i="55"/>
  <c r="IN61" i="55" s="1"/>
  <c r="IB61" i="55"/>
  <c r="LP61" i="55"/>
  <c r="FD8" i="55"/>
  <c r="LI8" i="55"/>
  <c r="HU8" i="55"/>
  <c r="FE55" i="55"/>
  <c r="FM112" i="55"/>
  <c r="IP112" i="55" s="1"/>
  <c r="LR112" i="55"/>
  <c r="ID112" i="55"/>
  <c r="FM57" i="55"/>
  <c r="FG45" i="55"/>
  <c r="LL45" i="55"/>
  <c r="HX45" i="55"/>
  <c r="FL106" i="55"/>
  <c r="IO106" i="55" s="1"/>
  <c r="IC106" i="55"/>
  <c r="LQ106" i="55"/>
  <c r="FK104" i="55"/>
  <c r="IN104" i="55" s="1"/>
  <c r="IB104" i="55"/>
  <c r="LP104" i="55"/>
  <c r="FJ86" i="55"/>
  <c r="IA86" i="55"/>
  <c r="LO86" i="55"/>
  <c r="FJ43" i="55"/>
  <c r="LO43" i="55"/>
  <c r="IA43" i="55"/>
  <c r="FL95" i="55"/>
  <c r="IO95" i="55" s="1"/>
  <c r="IC95" i="55"/>
  <c r="LQ95" i="55"/>
  <c r="FK69" i="55"/>
  <c r="IN69" i="55" s="1"/>
  <c r="LP69" i="55"/>
  <c r="IB69" i="55"/>
  <c r="FN56" i="55"/>
  <c r="IQ56" i="55" s="1"/>
  <c r="LS56" i="55"/>
  <c r="IE56" i="55"/>
  <c r="FJ119" i="55"/>
  <c r="LO119" i="55"/>
  <c r="IA119" i="55"/>
  <c r="FC127" i="55"/>
  <c r="HT127" i="55"/>
  <c r="LH127" i="55"/>
  <c r="FN51" i="55"/>
  <c r="FG86" i="55"/>
  <c r="LL86" i="55"/>
  <c r="HX86" i="55"/>
  <c r="FG79" i="55"/>
  <c r="FL73" i="55"/>
  <c r="FJ4" i="55"/>
  <c r="IA4" i="55"/>
  <c r="LO4" i="55"/>
  <c r="FC97" i="55"/>
  <c r="LH97" i="55"/>
  <c r="HT97" i="55"/>
  <c r="FF115" i="55"/>
  <c r="LK115" i="55"/>
  <c r="HW115" i="55"/>
  <c r="FI111" i="55"/>
  <c r="LN111" i="55"/>
  <c r="HZ111" i="55"/>
  <c r="FL44" i="55"/>
  <c r="IO44" i="55" s="1"/>
  <c r="LQ44" i="55"/>
  <c r="IC44" i="55"/>
  <c r="FE94" i="55"/>
  <c r="HV94" i="55"/>
  <c r="LJ94" i="55"/>
  <c r="FM55" i="55"/>
  <c r="FC98" i="55"/>
  <c r="LH98" i="55"/>
  <c r="HT98" i="55"/>
  <c r="FL99" i="55"/>
  <c r="IO99" i="55" s="1"/>
  <c r="LQ99" i="55"/>
  <c r="IC99" i="55"/>
  <c r="FF95" i="55"/>
  <c r="HW95" i="55"/>
  <c r="LK95" i="55"/>
  <c r="FE59" i="55"/>
  <c r="FC103" i="55"/>
  <c r="LH103" i="55"/>
  <c r="HT103" i="55"/>
  <c r="FJ118" i="55"/>
  <c r="IA118" i="55"/>
  <c r="LO118" i="55"/>
  <c r="FM122" i="55"/>
  <c r="IP122" i="55" s="1"/>
  <c r="ID122" i="55"/>
  <c r="LR122" i="55"/>
  <c r="FG102" i="55"/>
  <c r="HX102" i="55"/>
  <c r="LL102" i="55"/>
  <c r="FF10" i="55"/>
  <c r="HW10" i="55"/>
  <c r="LK10" i="55"/>
  <c r="FC105" i="55"/>
  <c r="HT105" i="55"/>
  <c r="LH105" i="55"/>
  <c r="FN10" i="55"/>
  <c r="IQ10" i="55" s="1"/>
  <c r="LS10" i="55"/>
  <c r="IE10" i="55"/>
  <c r="FK72" i="55"/>
  <c r="IN72" i="55" s="1"/>
  <c r="IB72" i="55"/>
  <c r="LP72" i="55"/>
  <c r="FL3" i="55"/>
  <c r="IO3" i="55" s="1"/>
  <c r="IC3" i="55"/>
  <c r="LQ3" i="55"/>
  <c r="FJ103" i="55"/>
  <c r="IA103" i="55"/>
  <c r="LO103" i="55"/>
  <c r="FD61" i="55"/>
  <c r="HU61" i="55"/>
  <c r="LI61" i="55"/>
  <c r="FC108" i="55"/>
  <c r="HT108" i="55"/>
  <c r="LH108" i="55"/>
  <c r="FJ53" i="55"/>
  <c r="FI117" i="55"/>
  <c r="LN117" i="55"/>
  <c r="HZ117" i="55"/>
  <c r="FK102" i="55"/>
  <c r="IN102" i="55" s="1"/>
  <c r="IB102" i="55"/>
  <c r="LP102" i="55"/>
  <c r="FN44" i="55"/>
  <c r="IQ44" i="55" s="1"/>
  <c r="IE44" i="55"/>
  <c r="LS44" i="55"/>
  <c r="FC40" i="55"/>
  <c r="HT40" i="55"/>
  <c r="LH40" i="55"/>
  <c r="FK93" i="55"/>
  <c r="IN93" i="55" s="1"/>
  <c r="LP93" i="55"/>
  <c r="IB93" i="55"/>
  <c r="FH97" i="55"/>
  <c r="LM97" i="55"/>
  <c r="HY97" i="55"/>
  <c r="FK36" i="55"/>
  <c r="IN36" i="55" s="1"/>
  <c r="IB36" i="55"/>
  <c r="LP36" i="55"/>
  <c r="FD107" i="55"/>
  <c r="HU107" i="55"/>
  <c r="LI107" i="55"/>
  <c r="FK9" i="55"/>
  <c r="IN9" i="55" s="1"/>
  <c r="LP9" i="55"/>
  <c r="IB9" i="55"/>
  <c r="FE49" i="55"/>
  <c r="FJ81" i="55"/>
  <c r="FE54" i="55"/>
  <c r="HV54" i="55"/>
  <c r="LJ54" i="55"/>
  <c r="FG94" i="55"/>
  <c r="LL94" i="55"/>
  <c r="HX94" i="55"/>
  <c r="FG103" i="55"/>
  <c r="LL103" i="55"/>
  <c r="HX103" i="55"/>
  <c r="FH36" i="55"/>
  <c r="HY36" i="55"/>
  <c r="LM36" i="55"/>
  <c r="FF94" i="55"/>
  <c r="HW94" i="55"/>
  <c r="LK94" i="55"/>
  <c r="FJ45" i="55"/>
  <c r="IA45" i="55"/>
  <c r="LO45" i="55"/>
  <c r="FE126" i="55"/>
  <c r="LJ126" i="55"/>
  <c r="HV126" i="55"/>
  <c r="FK60" i="55"/>
  <c r="IN60" i="55" s="1"/>
  <c r="LP60" i="55"/>
  <c r="IB60" i="55"/>
  <c r="FN104" i="55"/>
  <c r="IQ104" i="55" s="1"/>
  <c r="LS104" i="55"/>
  <c r="IE104" i="55"/>
  <c r="FJ82" i="55"/>
  <c r="IA82" i="55"/>
  <c r="LO82" i="55"/>
  <c r="FJ101" i="55"/>
  <c r="LO101" i="55"/>
  <c r="IA101" i="55"/>
  <c r="FN106" i="55"/>
  <c r="IQ106" i="55" s="1"/>
  <c r="IE106" i="55"/>
  <c r="LS106" i="55"/>
  <c r="FG83" i="55"/>
  <c r="HX83" i="55"/>
  <c r="LL83" i="55"/>
  <c r="FD95" i="55"/>
  <c r="HU95" i="55"/>
  <c r="LI95" i="55"/>
  <c r="FH48" i="55"/>
  <c r="FC104" i="55"/>
  <c r="LH104" i="55"/>
  <c r="HT104" i="55"/>
  <c r="FE100" i="55"/>
  <c r="HV100" i="55"/>
  <c r="LJ100" i="55"/>
  <c r="FJ75" i="55"/>
  <c r="FE93" i="55"/>
  <c r="HV93" i="55"/>
  <c r="LJ93" i="55"/>
  <c r="FL86" i="55"/>
  <c r="IO86" i="55" s="1"/>
  <c r="LQ86" i="55"/>
  <c r="IC86" i="55"/>
  <c r="FI52" i="55"/>
  <c r="HZ52" i="55"/>
  <c r="LN52" i="55"/>
  <c r="FI97" i="55"/>
  <c r="HZ97" i="55"/>
  <c r="LN97" i="55"/>
  <c r="FF112" i="55"/>
  <c r="HW112" i="55"/>
  <c r="LK112" i="55"/>
  <c r="FH118" i="55"/>
  <c r="LM118" i="55"/>
  <c r="HY118" i="55"/>
  <c r="FL58" i="55"/>
  <c r="IO58" i="55" s="1"/>
  <c r="LQ58" i="55"/>
  <c r="IC58" i="55"/>
  <c r="FE43" i="55"/>
  <c r="HV43" i="55"/>
  <c r="LJ43" i="55"/>
  <c r="FI123" i="55"/>
  <c r="HZ123" i="55"/>
  <c r="LN123" i="55"/>
  <c r="FD74" i="55"/>
  <c r="FL109" i="55"/>
  <c r="IO109" i="55" s="1"/>
  <c r="LQ109" i="55"/>
  <c r="IC109" i="55"/>
  <c r="FL4" i="55"/>
  <c r="IO4" i="55" s="1"/>
  <c r="IC4" i="55"/>
  <c r="LQ4" i="55"/>
  <c r="FJ116" i="55"/>
  <c r="IA116" i="55"/>
  <c r="LO116" i="55"/>
  <c r="FM13" i="55"/>
  <c r="IP13" i="55" s="1"/>
  <c r="LR13" i="55"/>
  <c r="ID13" i="55"/>
  <c r="FN43" i="55"/>
  <c r="IQ43" i="55" s="1"/>
  <c r="LS43" i="55"/>
  <c r="IE43" i="55"/>
  <c r="FD56" i="55"/>
  <c r="LI56" i="55"/>
  <c r="HU56" i="55"/>
  <c r="FF128" i="55"/>
  <c r="HW128" i="55"/>
  <c r="LK128" i="55"/>
  <c r="FC60" i="55"/>
  <c r="LH60" i="55"/>
  <c r="HT60" i="55"/>
  <c r="FH128" i="55"/>
  <c r="HY128" i="55"/>
  <c r="LM128" i="55"/>
  <c r="FC80" i="55"/>
  <c r="LH80" i="55"/>
  <c r="HT80" i="55"/>
  <c r="FD84" i="55"/>
  <c r="FH13" i="55"/>
  <c r="LM13" i="55"/>
  <c r="HY13" i="55"/>
  <c r="FM41" i="55"/>
  <c r="IP41" i="55" s="1"/>
  <c r="LR41" i="55"/>
  <c r="ID41" i="55"/>
  <c r="FL107" i="55"/>
  <c r="IO107" i="55" s="1"/>
  <c r="LQ107" i="55"/>
  <c r="IC107" i="55"/>
  <c r="FD116" i="55"/>
  <c r="HU116" i="55"/>
  <c r="LI116" i="55"/>
  <c r="FE75" i="55"/>
  <c r="FC3" i="55"/>
  <c r="HT3" i="55"/>
  <c r="LH3" i="55"/>
  <c r="FL40" i="55"/>
  <c r="IO40" i="55" s="1"/>
  <c r="IC40" i="55"/>
  <c r="LQ40" i="55"/>
  <c r="DT7" i="61"/>
  <c r="DT7" i="60"/>
  <c r="DT7" i="59"/>
  <c r="FE127" i="55"/>
  <c r="LJ127" i="55"/>
  <c r="HV127" i="55"/>
  <c r="FF82" i="55"/>
  <c r="HW82" i="55"/>
  <c r="LK82" i="55"/>
  <c r="FD79" i="55"/>
  <c r="FE114" i="55"/>
  <c r="LJ114" i="55"/>
  <c r="HV114" i="55"/>
  <c r="FL97" i="55"/>
  <c r="IO97" i="55" s="1"/>
  <c r="LQ97" i="55"/>
  <c r="IC97" i="55"/>
  <c r="FE96" i="55"/>
  <c r="HV96" i="55"/>
  <c r="LJ96" i="55"/>
  <c r="FJ109" i="55"/>
  <c r="IA109" i="55"/>
  <c r="LO109" i="55"/>
  <c r="FD100" i="55"/>
  <c r="LI100" i="55"/>
  <c r="HU100" i="55"/>
  <c r="FH115" i="55"/>
  <c r="LM115" i="55"/>
  <c r="HY115" i="55"/>
  <c r="FD105" i="55"/>
  <c r="LI105" i="55"/>
  <c r="HU105" i="55"/>
  <c r="FM119" i="55"/>
  <c r="IP119" i="55" s="1"/>
  <c r="ID119" i="55"/>
  <c r="LR119" i="55"/>
  <c r="FE51" i="55"/>
  <c r="FG126" i="55"/>
  <c r="LL126" i="55"/>
  <c r="HX126" i="55"/>
  <c r="FN3" i="55"/>
  <c r="IQ3" i="55" s="1"/>
  <c r="IE3" i="55"/>
  <c r="LS3" i="55"/>
  <c r="FN124" i="55"/>
  <c r="IQ124" i="55" s="1"/>
  <c r="IE124" i="55"/>
  <c r="LS124" i="55"/>
  <c r="FK52" i="55"/>
  <c r="IN52" i="55" s="1"/>
  <c r="IB52" i="55"/>
  <c r="LP52" i="55"/>
  <c r="FJ52" i="55"/>
  <c r="LO52" i="55"/>
  <c r="IA52" i="55"/>
  <c r="L35" i="57"/>
  <c r="L32" i="57"/>
  <c r="L33" i="57"/>
  <c r="L15" i="57" s="1"/>
  <c r="L56" i="57"/>
  <c r="L61" i="57" s="1"/>
  <c r="L18" i="57" s="1"/>
  <c r="FJ7" i="55"/>
  <c r="LO7" i="55"/>
  <c r="IA7" i="55"/>
  <c r="FH10" i="55"/>
  <c r="LM10" i="55"/>
  <c r="HY10" i="55"/>
  <c r="FL60" i="55"/>
  <c r="IO60" i="55" s="1"/>
  <c r="IC60" i="55"/>
  <c r="LQ60" i="55"/>
  <c r="FI5" i="55"/>
  <c r="LN5" i="55"/>
  <c r="HZ5" i="55"/>
  <c r="FN62" i="55"/>
  <c r="IQ62" i="55" s="1"/>
  <c r="IE62" i="55"/>
  <c r="LS62" i="55"/>
  <c r="FH108" i="55"/>
  <c r="HY108" i="55"/>
  <c r="LM108" i="55"/>
  <c r="FI36" i="55"/>
  <c r="HZ36" i="55"/>
  <c r="LN36" i="55"/>
  <c r="FN58" i="55"/>
  <c r="IQ58" i="55" s="1"/>
  <c r="LS58" i="55"/>
  <c r="IE58" i="55"/>
  <c r="FG3" i="55"/>
  <c r="LL3" i="55"/>
  <c r="HX3" i="55"/>
  <c r="FH119" i="55"/>
  <c r="LM119" i="55"/>
  <c r="HY119" i="55"/>
  <c r="FG40" i="55"/>
  <c r="HX40" i="55"/>
  <c r="LL40" i="55"/>
  <c r="FD128" i="55"/>
  <c r="LI128" i="55"/>
  <c r="HU128" i="55"/>
  <c r="FI119" i="55"/>
  <c r="LN119" i="55"/>
  <c r="HZ119" i="55"/>
  <c r="FF4" i="55"/>
  <c r="LK4" i="55"/>
  <c r="HW4" i="55"/>
  <c r="FF70" i="55"/>
  <c r="HW70" i="55"/>
  <c r="LK70" i="55"/>
  <c r="FJ58" i="55"/>
  <c r="LO58" i="55"/>
  <c r="IA58" i="55"/>
  <c r="FK54" i="55"/>
  <c r="IN54" i="55" s="1"/>
  <c r="LP54" i="55"/>
  <c r="IB54" i="55"/>
  <c r="FC77" i="55"/>
  <c r="FG52" i="55"/>
  <c r="LL52" i="55"/>
  <c r="HX52" i="55"/>
  <c r="FI122" i="55"/>
  <c r="LN122" i="55"/>
  <c r="HZ122" i="55"/>
  <c r="FJ10" i="55"/>
  <c r="LO10" i="55"/>
  <c r="IA10" i="55"/>
  <c r="FH70" i="55"/>
  <c r="HY70" i="55"/>
  <c r="LM70" i="55"/>
  <c r="FI84" i="55"/>
  <c r="FH47" i="55"/>
  <c r="HY47" i="55"/>
  <c r="LM47" i="55"/>
  <c r="FL112" i="55"/>
  <c r="IO112" i="55" s="1"/>
  <c r="IC112" i="55"/>
  <c r="LQ112" i="55"/>
  <c r="FG22" i="55"/>
  <c r="LL22" i="55"/>
  <c r="HX22" i="55"/>
  <c r="FF43" i="55"/>
  <c r="LK43" i="55"/>
  <c r="HW43" i="55"/>
  <c r="FG50" i="55"/>
  <c r="HX50" i="55"/>
  <c r="LL50" i="55"/>
  <c r="FE99" i="55"/>
  <c r="HV99" i="55"/>
  <c r="LJ99" i="55"/>
  <c r="FC78" i="55"/>
  <c r="FJ98" i="55"/>
  <c r="IA98" i="55"/>
  <c r="LO98" i="55"/>
  <c r="FJ127" i="55"/>
  <c r="LO127" i="55"/>
  <c r="IA127" i="55"/>
  <c r="FF60" i="55"/>
  <c r="HW60" i="55"/>
  <c r="LK60" i="55"/>
  <c r="FN127" i="55"/>
  <c r="IQ127" i="55" s="1"/>
  <c r="IE127" i="55"/>
  <c r="LS127" i="55"/>
  <c r="FG109" i="55"/>
  <c r="LL109" i="55"/>
  <c r="HX109" i="55"/>
  <c r="FH125" i="55"/>
  <c r="HY125" i="55"/>
  <c r="LM125" i="55"/>
  <c r="FG8" i="55"/>
  <c r="LL8" i="55"/>
  <c r="HX8" i="55"/>
  <c r="FJ99" i="55"/>
  <c r="LO99" i="55"/>
  <c r="IA99" i="55"/>
  <c r="FM82" i="55"/>
  <c r="IP82" i="55" s="1"/>
  <c r="ID82" i="55"/>
  <c r="LR82" i="55"/>
  <c r="FG100" i="55"/>
  <c r="HX100" i="55"/>
  <c r="LL100" i="55"/>
  <c r="FG120" i="55"/>
  <c r="HX120" i="55"/>
  <c r="LL120" i="55"/>
  <c r="FG81" i="55"/>
  <c r="FL41" i="55"/>
  <c r="IO41" i="55" s="1"/>
  <c r="IC41" i="55"/>
  <c r="LQ41" i="55"/>
  <c r="FE80" i="55"/>
  <c r="HV80" i="55"/>
  <c r="LJ80" i="55"/>
  <c r="FF81" i="55"/>
  <c r="FN119" i="55"/>
  <c r="IQ119" i="55" s="1"/>
  <c r="IE119" i="55"/>
  <c r="LS119" i="55"/>
  <c r="FD46" i="55"/>
  <c r="FF3" i="55"/>
  <c r="LK3" i="55"/>
  <c r="HW3" i="55"/>
  <c r="FF116" i="55"/>
  <c r="LK116" i="55"/>
  <c r="HW116" i="55"/>
  <c r="FI68" i="55"/>
  <c r="FL128" i="55"/>
  <c r="IO128" i="55" s="1"/>
  <c r="LQ128" i="55"/>
  <c r="IC128" i="55"/>
  <c r="FC116" i="55"/>
  <c r="HT116" i="55"/>
  <c r="LH116" i="55"/>
  <c r="FG36" i="55"/>
  <c r="HX36" i="55"/>
  <c r="LL36" i="55"/>
  <c r="FF83" i="55"/>
  <c r="LK83" i="55"/>
  <c r="HW83" i="55"/>
  <c r="FF73" i="55"/>
  <c r="FL75" i="55"/>
  <c r="FM96" i="55"/>
  <c r="IP96" i="55" s="1"/>
  <c r="ID96" i="55"/>
  <c r="LR96" i="55"/>
  <c r="FL22" i="55"/>
  <c r="IO22" i="55" s="1"/>
  <c r="IC22" i="55"/>
  <c r="LQ22" i="55"/>
  <c r="FM45" i="55"/>
  <c r="IP45" i="55" s="1"/>
  <c r="LR45" i="55"/>
  <c r="ID45" i="55"/>
  <c r="FH109" i="55"/>
  <c r="LM109" i="55"/>
  <c r="HY109" i="55"/>
  <c r="FC111" i="55"/>
  <c r="LH111" i="55"/>
  <c r="HT111" i="55"/>
  <c r="FK119" i="55"/>
  <c r="IN119" i="55" s="1"/>
  <c r="LP119" i="55"/>
  <c r="IB119" i="55"/>
  <c r="FJ77" i="55"/>
  <c r="FD101" i="55"/>
  <c r="LI101" i="55"/>
  <c r="HU101" i="55"/>
  <c r="FC50" i="55"/>
  <c r="HT50" i="55"/>
  <c r="LH50" i="55"/>
  <c r="FN6" i="55"/>
  <c r="IQ6" i="55" s="1"/>
  <c r="IE6" i="55"/>
  <c r="LS6" i="55"/>
  <c r="FK96" i="55"/>
  <c r="IN96" i="55" s="1"/>
  <c r="IB96" i="55"/>
  <c r="LP96" i="55"/>
  <c r="FG105" i="55"/>
  <c r="HX105" i="55"/>
  <c r="LL105" i="55"/>
  <c r="FL116" i="55"/>
  <c r="IO116" i="55" s="1"/>
  <c r="IC116" i="55"/>
  <c r="LQ116" i="55"/>
  <c r="FF79" i="55"/>
  <c r="FK44" i="55"/>
  <c r="IN44" i="55" s="1"/>
  <c r="IB44" i="55"/>
  <c r="LP44" i="55"/>
  <c r="FN48" i="55"/>
  <c r="FM97" i="55"/>
  <c r="IP97" i="55" s="1"/>
  <c r="LR97" i="55"/>
  <c r="ID97" i="55"/>
  <c r="FF98" i="55"/>
  <c r="LK98" i="55"/>
  <c r="HW98" i="55"/>
  <c r="FM44" i="55"/>
  <c r="IP44" i="55" s="1"/>
  <c r="ID44" i="55"/>
  <c r="LR44" i="55"/>
  <c r="FM74" i="55"/>
  <c r="FE103" i="55"/>
  <c r="HV103" i="55"/>
  <c r="LJ103" i="55"/>
  <c r="FL92" i="55"/>
  <c r="IO92" i="55" s="1"/>
  <c r="LQ92" i="55"/>
  <c r="IC92" i="55"/>
  <c r="FH107" i="55"/>
  <c r="HY107" i="55"/>
  <c r="LM107" i="55"/>
  <c r="FN123" i="55"/>
  <c r="IQ123" i="55" s="1"/>
  <c r="IE123" i="55"/>
  <c r="LS123" i="55"/>
  <c r="FL125" i="55"/>
  <c r="IO125" i="55" s="1"/>
  <c r="LQ125" i="55"/>
  <c r="IC125" i="55"/>
  <c r="FH41" i="55"/>
  <c r="LM41" i="55"/>
  <c r="HY41" i="55"/>
  <c r="FL117" i="55"/>
  <c r="IO117" i="55" s="1"/>
  <c r="LQ117" i="55"/>
  <c r="IC117" i="55"/>
  <c r="FC92" i="55"/>
  <c r="HT92" i="55"/>
  <c r="LH92" i="55"/>
  <c r="FG113" i="55"/>
  <c r="HX113" i="55"/>
  <c r="LL113" i="55"/>
  <c r="FK92" i="55"/>
  <c r="IN92" i="55" s="1"/>
  <c r="IB92" i="55"/>
  <c r="LP92" i="55"/>
  <c r="FK13" i="55"/>
  <c r="IN13" i="55" s="1"/>
  <c r="LP13" i="55"/>
  <c r="IB13" i="55"/>
  <c r="FI74" i="55"/>
  <c r="FH5" i="55"/>
  <c r="LM5" i="55"/>
  <c r="HY5" i="55"/>
  <c r="FF61" i="55"/>
  <c r="LK61" i="55"/>
  <c r="HW61" i="55"/>
  <c r="FN113" i="55"/>
  <c r="IQ113" i="55" s="1"/>
  <c r="IE113" i="55"/>
  <c r="LS113" i="55"/>
  <c r="FC7" i="55"/>
  <c r="LH7" i="55"/>
  <c r="HT7" i="55"/>
  <c r="FC93" i="55"/>
  <c r="LH93" i="55"/>
  <c r="HT93" i="55"/>
  <c r="N21" i="79"/>
  <c r="FH86" i="55"/>
  <c r="LM86" i="55"/>
  <c r="HY86" i="55"/>
  <c r="FD122" i="55"/>
  <c r="HU122" i="55"/>
  <c r="LI122" i="55"/>
  <c r="FE102" i="55"/>
  <c r="HV102" i="55"/>
  <c r="LJ102" i="55"/>
  <c r="FD112" i="55"/>
  <c r="HU112" i="55"/>
  <c r="LI112" i="55"/>
  <c r="FL122" i="55"/>
  <c r="IO122" i="55" s="1"/>
  <c r="LQ122" i="55"/>
  <c r="IC122" i="55"/>
  <c r="FK39" i="55"/>
  <c r="IN39" i="55" s="1"/>
  <c r="LP39" i="55"/>
  <c r="IB39" i="55"/>
  <c r="FE46" i="55"/>
  <c r="FF59" i="55"/>
  <c r="FH7" i="55"/>
  <c r="LM7" i="55"/>
  <c r="HY7" i="55"/>
  <c r="FG123" i="55"/>
  <c r="HX123" i="55"/>
  <c r="LL123" i="55"/>
  <c r="FF101" i="55"/>
  <c r="LK101" i="55"/>
  <c r="HW101" i="55"/>
  <c r="FK99" i="55"/>
  <c r="IN99" i="55" s="1"/>
  <c r="IB99" i="55"/>
  <c r="LP99" i="55"/>
  <c r="FN61" i="55"/>
  <c r="IQ61" i="55" s="1"/>
  <c r="IE61" i="55"/>
  <c r="LS61" i="55"/>
  <c r="FC6" i="55"/>
  <c r="HT6" i="55"/>
  <c r="LH6" i="55"/>
  <c r="FL102" i="55"/>
  <c r="IO102" i="55" s="1"/>
  <c r="IC102" i="55"/>
  <c r="LQ102" i="55"/>
  <c r="FL115" i="55"/>
  <c r="IO115" i="55" s="1"/>
  <c r="IC115" i="55"/>
  <c r="LQ115" i="55"/>
  <c r="FM108" i="55"/>
  <c r="IP108" i="55" s="1"/>
  <c r="LR108" i="55"/>
  <c r="ID108" i="55"/>
  <c r="FD50" i="55"/>
  <c r="LI50" i="55"/>
  <c r="HU50" i="55"/>
  <c r="FE47" i="55"/>
  <c r="HV47" i="55"/>
  <c r="LJ47" i="55"/>
  <c r="FE70" i="55"/>
  <c r="HV70" i="55"/>
  <c r="LJ70" i="55"/>
  <c r="FE48" i="55"/>
  <c r="FN75" i="55"/>
  <c r="FG116" i="55"/>
  <c r="LL116" i="55"/>
  <c r="HX116" i="55"/>
  <c r="FH60" i="55"/>
  <c r="LM60" i="55"/>
  <c r="HY60" i="55"/>
  <c r="FN92" i="55"/>
  <c r="IQ92" i="55" s="1"/>
  <c r="LS92" i="55"/>
  <c r="IE92" i="55"/>
  <c r="FL84" i="55"/>
  <c r="FH116" i="55"/>
  <c r="LM116" i="55"/>
  <c r="HY116" i="55"/>
  <c r="FL82" i="55"/>
  <c r="IO82" i="55" s="1"/>
  <c r="LQ82" i="55"/>
  <c r="IC82" i="55"/>
  <c r="FC102" i="55"/>
  <c r="LH102" i="55"/>
  <c r="HT102" i="55"/>
  <c r="FL53" i="55"/>
  <c r="FE22" i="55"/>
  <c r="HV22" i="55"/>
  <c r="LJ22" i="55"/>
  <c r="FK74" i="55"/>
  <c r="FK80" i="55"/>
  <c r="IN80" i="55" s="1"/>
  <c r="LP80" i="55"/>
  <c r="IB80" i="55"/>
  <c r="FL80" i="55"/>
  <c r="IO80" i="55" s="1"/>
  <c r="IC80" i="55"/>
  <c r="LQ80" i="55"/>
  <c r="FN78" i="55"/>
  <c r="FC126" i="55"/>
  <c r="HT126" i="55"/>
  <c r="LH126" i="55"/>
  <c r="FC114" i="55"/>
  <c r="LH114" i="55"/>
  <c r="HT114" i="55"/>
  <c r="FM63" i="55"/>
  <c r="IP63" i="55" s="1"/>
  <c r="ID63" i="55"/>
  <c r="LR63" i="55"/>
  <c r="FN54" i="55"/>
  <c r="IQ54" i="55" s="1"/>
  <c r="LS54" i="55"/>
  <c r="IE54" i="55"/>
  <c r="FC63" i="55"/>
  <c r="LH63" i="55"/>
  <c r="HT63" i="55"/>
  <c r="FJ54" i="55"/>
  <c r="IA54" i="55"/>
  <c r="LO54" i="55"/>
  <c r="FM113" i="55"/>
  <c r="IP113" i="55" s="1"/>
  <c r="LR113" i="55"/>
  <c r="ID113" i="55"/>
  <c r="FE106" i="55"/>
  <c r="HV106" i="55"/>
  <c r="LJ106" i="55"/>
  <c r="FG10" i="55"/>
  <c r="LL10" i="55"/>
  <c r="HX10" i="55"/>
  <c r="FK3" i="55"/>
  <c r="IN3" i="55" s="1"/>
  <c r="LP3" i="55"/>
  <c r="IB3" i="55"/>
  <c r="FM86" i="55"/>
  <c r="IP86" i="55" s="1"/>
  <c r="ID86" i="55"/>
  <c r="LR86" i="55"/>
  <c r="FG114" i="55"/>
  <c r="LL114" i="55"/>
  <c r="HX114" i="55"/>
  <c r="FI98" i="55"/>
  <c r="HZ98" i="55"/>
  <c r="LN98" i="55"/>
  <c r="FG53" i="55"/>
  <c r="FF127" i="55"/>
  <c r="HW127" i="55"/>
  <c r="LK127" i="55"/>
  <c r="FM47" i="55"/>
  <c r="IP47" i="55" s="1"/>
  <c r="LR47" i="55"/>
  <c r="ID47" i="55"/>
  <c r="FM43" i="55"/>
  <c r="IP43" i="55" s="1"/>
  <c r="LR43" i="55"/>
  <c r="ID43" i="55"/>
  <c r="FE10" i="55"/>
  <c r="LJ10" i="55"/>
  <c r="HV10" i="55"/>
  <c r="FK58" i="55"/>
  <c r="IN58" i="55" s="1"/>
  <c r="LP58" i="55"/>
  <c r="IB58" i="55"/>
  <c r="FE105" i="55"/>
  <c r="HV105" i="55"/>
  <c r="LJ105" i="55"/>
  <c r="FD54" i="55"/>
  <c r="LI54" i="55"/>
  <c r="HU54" i="55"/>
  <c r="FC94" i="55"/>
  <c r="HT94" i="55"/>
  <c r="LH94" i="55"/>
  <c r="FK107" i="55"/>
  <c r="IN107" i="55" s="1"/>
  <c r="LP107" i="55"/>
  <c r="IB107" i="55"/>
  <c r="FE121" i="55"/>
  <c r="HV121" i="55"/>
  <c r="LJ121" i="55"/>
  <c r="K36" i="57"/>
  <c r="K34" i="57"/>
  <c r="K13" i="57" s="1"/>
  <c r="FH81" i="55"/>
  <c r="FE125" i="55"/>
  <c r="HV125" i="55"/>
  <c r="LJ125" i="55"/>
  <c r="FE98" i="55"/>
  <c r="HV98" i="55"/>
  <c r="LJ98" i="55"/>
  <c r="FN4" i="55"/>
  <c r="IQ4" i="55" s="1"/>
  <c r="IE4" i="55"/>
  <c r="LS4" i="55"/>
  <c r="FJ84" i="55"/>
  <c r="FJ62" i="55"/>
  <c r="IA62" i="55"/>
  <c r="LO62" i="55"/>
  <c r="FF74" i="55"/>
  <c r="FD106" i="55"/>
  <c r="HU106" i="55"/>
  <c r="LI106" i="55"/>
  <c r="FM50" i="55"/>
  <c r="IP50" i="55" s="1"/>
  <c r="ID50" i="55"/>
  <c r="LR50" i="55"/>
  <c r="FL118" i="55"/>
  <c r="IO118" i="55" s="1"/>
  <c r="LQ118" i="55"/>
  <c r="IC118" i="55"/>
  <c r="FJ3" i="55"/>
  <c r="IA3" i="55"/>
  <c r="LO3" i="55"/>
  <c r="FG118" i="55"/>
  <c r="LL118" i="55"/>
  <c r="HX118" i="55"/>
  <c r="FN40" i="55"/>
  <c r="IQ40" i="55" s="1"/>
  <c r="IE40" i="55"/>
  <c r="LS40" i="55"/>
  <c r="FJ36" i="55"/>
  <c r="LO36" i="55"/>
  <c r="IA36" i="55"/>
  <c r="FJ80" i="55"/>
  <c r="IA80" i="55"/>
  <c r="LO80" i="55"/>
  <c r="FD59" i="55"/>
  <c r="FG13" i="55"/>
  <c r="HX13" i="55"/>
  <c r="LL13" i="55"/>
  <c r="FD4" i="55"/>
  <c r="LI4" i="55"/>
  <c r="HU4" i="55"/>
  <c r="FD83" i="55"/>
  <c r="LI83" i="55"/>
  <c r="HU83" i="55"/>
  <c r="FF44" i="55"/>
  <c r="HW44" i="55"/>
  <c r="LK44" i="55"/>
  <c r="FL7" i="55"/>
  <c r="IO7" i="55" s="1"/>
  <c r="LQ7" i="55"/>
  <c r="IC7" i="55"/>
  <c r="FI7" i="55"/>
  <c r="HZ7" i="55"/>
  <c r="LN7" i="55"/>
  <c r="FF93" i="55"/>
  <c r="LK93" i="55"/>
  <c r="HW93" i="55"/>
  <c r="FN8" i="55"/>
  <c r="IQ8" i="55" s="1"/>
  <c r="IE8" i="55"/>
  <c r="LS8" i="55"/>
  <c r="FN114" i="55"/>
  <c r="IQ114" i="55" s="1"/>
  <c r="LS114" i="55"/>
  <c r="IE114" i="55"/>
  <c r="FF7" i="55"/>
  <c r="HW7" i="55"/>
  <c r="LK7" i="55"/>
  <c r="FH82" i="55"/>
  <c r="LM82" i="55"/>
  <c r="HY82" i="55"/>
  <c r="FL111" i="55"/>
  <c r="IO111" i="55" s="1"/>
  <c r="IC111" i="55"/>
  <c r="LQ111" i="55"/>
  <c r="FF47" i="55"/>
  <c r="HW47" i="55"/>
  <c r="LK47" i="55"/>
  <c r="FH54" i="55"/>
  <c r="LM54" i="55"/>
  <c r="HY54" i="55"/>
  <c r="FN39" i="55"/>
  <c r="IQ39" i="55" s="1"/>
  <c r="LS39" i="55"/>
  <c r="IE39" i="55"/>
  <c r="FC121" i="55"/>
  <c r="HT121" i="55"/>
  <c r="LH121" i="55"/>
  <c r="FM71" i="55"/>
  <c r="IP71" i="55" s="1"/>
  <c r="LR71" i="55"/>
  <c r="ID71" i="55"/>
  <c r="FJ40" i="55"/>
  <c r="LO40" i="55"/>
  <c r="IA40" i="55"/>
  <c r="FI105" i="55"/>
  <c r="LN105" i="55"/>
  <c r="HZ105" i="55"/>
  <c r="FC125" i="55"/>
  <c r="LH125" i="55"/>
  <c r="HT125" i="55"/>
  <c r="FL8" i="55"/>
  <c r="IO8" i="55" s="1"/>
  <c r="IC8" i="55"/>
  <c r="LQ8" i="55"/>
  <c r="FN79" i="55"/>
  <c r="FD124" i="55"/>
  <c r="LI124" i="55"/>
  <c r="HU124" i="55"/>
  <c r="FC95" i="55"/>
  <c r="LH95" i="55"/>
  <c r="HT95" i="55"/>
  <c r="FD78" i="55"/>
  <c r="FM4" i="55"/>
  <c r="IP4" i="55" s="1"/>
  <c r="LR4" i="55"/>
  <c r="ID4" i="55"/>
  <c r="FH72" i="55"/>
  <c r="LM72" i="55"/>
  <c r="HY72" i="55"/>
  <c r="FF50" i="55"/>
  <c r="HW50" i="55"/>
  <c r="LK50" i="55"/>
  <c r="FF108" i="55"/>
  <c r="HW108" i="55"/>
  <c r="LK108" i="55"/>
  <c r="FN120" i="55"/>
  <c r="IQ120" i="55" s="1"/>
  <c r="IE120" i="55"/>
  <c r="LS120" i="55"/>
  <c r="FI94" i="55"/>
  <c r="HZ94" i="55"/>
  <c r="LN94" i="55"/>
  <c r="FL74" i="55"/>
  <c r="FL119" i="55"/>
  <c r="IO119" i="55" s="1"/>
  <c r="IC119" i="55"/>
  <c r="LQ119" i="55"/>
  <c r="FG56" i="55"/>
  <c r="LL56" i="55"/>
  <c r="HX56" i="55"/>
  <c r="FH105" i="55"/>
  <c r="LM105" i="55"/>
  <c r="HY105" i="55"/>
  <c r="FJ72" i="55"/>
  <c r="LO72" i="55"/>
  <c r="IA72" i="55"/>
  <c r="FI103" i="55"/>
  <c r="LN103" i="55"/>
  <c r="HZ103" i="55"/>
  <c r="FI125" i="55"/>
  <c r="LN125" i="55"/>
  <c r="HZ125" i="55"/>
  <c r="FL105" i="55"/>
  <c r="IO105" i="55" s="1"/>
  <c r="IC105" i="55"/>
  <c r="LQ105" i="55"/>
  <c r="FG98" i="55"/>
  <c r="HX98" i="55"/>
  <c r="LL98" i="55"/>
  <c r="FF121" i="55"/>
  <c r="LK121" i="55"/>
  <c r="HW121" i="55"/>
  <c r="FJ94" i="55"/>
  <c r="IA94" i="55"/>
  <c r="LO94" i="55"/>
  <c r="FG115" i="55"/>
  <c r="LL115" i="55"/>
  <c r="HX115" i="55"/>
  <c r="FL50" i="55"/>
  <c r="IO50" i="55" s="1"/>
  <c r="IC50" i="55"/>
  <c r="LQ50" i="55"/>
  <c r="FJ41" i="55"/>
  <c r="IA41" i="55"/>
  <c r="LO41" i="55"/>
  <c r="FK97" i="55"/>
  <c r="IN97" i="55" s="1"/>
  <c r="IB97" i="55"/>
  <c r="LP97" i="55"/>
  <c r="FJ121" i="55"/>
  <c r="IA121" i="55"/>
  <c r="LO121" i="55"/>
  <c r="FN5" i="55"/>
  <c r="IQ5" i="55" s="1"/>
  <c r="LS5" i="55"/>
  <c r="IE5" i="55"/>
  <c r="FN102" i="55"/>
  <c r="IQ102" i="55" s="1"/>
  <c r="LS102" i="55"/>
  <c r="IE102" i="55"/>
  <c r="FC74" i="55"/>
  <c r="FM40" i="55"/>
  <c r="IP40" i="55" s="1"/>
  <c r="ID40" i="55"/>
  <c r="LR40" i="55"/>
  <c r="FM111" i="55"/>
  <c r="IP111" i="55" s="1"/>
  <c r="LR111" i="55"/>
  <c r="ID111" i="55"/>
  <c r="FN109" i="55"/>
  <c r="IQ109" i="55" s="1"/>
  <c r="LS109" i="55"/>
  <c r="IE109" i="55"/>
  <c r="V11" i="57"/>
  <c r="DR17" i="61"/>
  <c r="DR17" i="60"/>
  <c r="DR17" i="59"/>
  <c r="U2" i="61"/>
  <c r="V2" i="60"/>
  <c r="O58" i="57"/>
  <c r="AJ11" i="79"/>
  <c r="AU10" i="79"/>
  <c r="O64" i="57"/>
  <c r="Y11" i="79"/>
  <c r="C10" i="79"/>
  <c r="DV9" i="59" l="1"/>
  <c r="DV9" i="60"/>
  <c r="LW121" i="55"/>
  <c r="II121" i="55"/>
  <c r="LZ103" i="55"/>
  <c r="IL103" i="55"/>
  <c r="II50" i="55"/>
  <c r="LW50" i="55"/>
  <c r="DU7" i="61"/>
  <c r="DU7" i="60"/>
  <c r="DU7" i="59"/>
  <c r="LY42" i="55"/>
  <c r="IK42" i="55"/>
  <c r="MA70" i="55"/>
  <c r="IM70" i="55"/>
  <c r="IL86" i="55"/>
  <c r="LZ86" i="55"/>
  <c r="LZ118" i="55"/>
  <c r="IL118" i="55"/>
  <c r="LV101" i="55"/>
  <c r="IH101" i="55"/>
  <c r="LZ63" i="55"/>
  <c r="IL63" i="55"/>
  <c r="IJ107" i="55"/>
  <c r="LX107" i="55"/>
  <c r="IH5" i="55"/>
  <c r="LV5" i="55"/>
  <c r="LX62" i="55"/>
  <c r="IJ62" i="55"/>
  <c r="IG62" i="55"/>
  <c r="LU62" i="55"/>
  <c r="IG82" i="55"/>
  <c r="LU82" i="55"/>
  <c r="LY3" i="55"/>
  <c r="IK3" i="55"/>
  <c r="LV56" i="55"/>
  <c r="IH56" i="55"/>
  <c r="MA117" i="55"/>
  <c r="IM117" i="55"/>
  <c r="LZ39" i="55"/>
  <c r="IL39" i="55"/>
  <c r="IH119" i="55"/>
  <c r="LV119" i="55"/>
  <c r="IK122" i="55"/>
  <c r="LY122" i="55"/>
  <c r="LT113" i="55"/>
  <c r="IF113" i="55"/>
  <c r="LY9" i="55"/>
  <c r="IK9" i="55"/>
  <c r="LY50" i="55"/>
  <c r="IK50" i="55"/>
  <c r="LU117" i="55"/>
  <c r="IG117" i="55"/>
  <c r="IM125" i="55"/>
  <c r="MA125" i="55"/>
  <c r="IH111" i="55"/>
  <c r="LV111" i="55"/>
  <c r="LU47" i="55"/>
  <c r="IG47" i="55"/>
  <c r="IG86" i="55"/>
  <c r="LU86" i="55"/>
  <c r="IM83" i="55"/>
  <c r="MA83" i="55"/>
  <c r="IM9" i="55"/>
  <c r="MA9" i="55"/>
  <c r="II102" i="55"/>
  <c r="LW102" i="55"/>
  <c r="LY52" i="55"/>
  <c r="IK52" i="55"/>
  <c r="LZ93" i="55"/>
  <c r="IL93" i="55"/>
  <c r="IM40" i="55"/>
  <c r="MA40" i="55"/>
  <c r="IK54" i="55"/>
  <c r="LY54" i="55"/>
  <c r="LZ7" i="55"/>
  <c r="IL7" i="55"/>
  <c r="LU4" i="55"/>
  <c r="IG4" i="55"/>
  <c r="IM80" i="55"/>
  <c r="MA80" i="55"/>
  <c r="IK108" i="55"/>
  <c r="LY108" i="55"/>
  <c r="IM7" i="55"/>
  <c r="MA7" i="55"/>
  <c r="IM52" i="55"/>
  <c r="MA52" i="55"/>
  <c r="IG105" i="55"/>
  <c r="LU105" i="55"/>
  <c r="LV96" i="55"/>
  <c r="IH96" i="55"/>
  <c r="II82" i="55"/>
  <c r="LW82" i="55"/>
  <c r="IF3" i="55"/>
  <c r="LT3" i="55"/>
  <c r="IK13" i="55"/>
  <c r="LY13" i="55"/>
  <c r="LY128" i="55"/>
  <c r="IK128" i="55"/>
  <c r="LV43" i="55"/>
  <c r="IH43" i="55"/>
  <c r="IM82" i="55"/>
  <c r="MA82" i="55"/>
  <c r="LZ117" i="55"/>
  <c r="IL117" i="55"/>
  <c r="LZ108" i="55"/>
  <c r="IL108" i="55"/>
  <c r="LW42" i="55"/>
  <c r="II42" i="55"/>
  <c r="IL124" i="55"/>
  <c r="LZ124" i="55"/>
  <c r="IK80" i="55"/>
  <c r="LY80" i="55"/>
  <c r="IF71" i="55"/>
  <c r="LT71" i="55"/>
  <c r="IF22" i="55"/>
  <c r="LT22" i="55"/>
  <c r="IL70" i="55"/>
  <c r="LZ70" i="55"/>
  <c r="LZ54" i="55"/>
  <c r="IL54" i="55"/>
  <c r="IG70" i="55"/>
  <c r="LU70" i="55"/>
  <c r="MA39" i="55"/>
  <c r="IM39" i="55"/>
  <c r="LZ128" i="55"/>
  <c r="IL128" i="55"/>
  <c r="IL40" i="55"/>
  <c r="LZ40" i="55"/>
  <c r="IF112" i="55"/>
  <c r="LT112" i="55"/>
  <c r="LX7" i="55"/>
  <c r="IJ7" i="55"/>
  <c r="IK123" i="55"/>
  <c r="LY123" i="55"/>
  <c r="IJ106" i="55"/>
  <c r="LX106" i="55"/>
  <c r="IM6" i="55"/>
  <c r="MA6" i="55"/>
  <c r="IM44" i="55"/>
  <c r="MA44" i="55"/>
  <c r="II100" i="55"/>
  <c r="LW100" i="55"/>
  <c r="MA128" i="55"/>
  <c r="IM128" i="55"/>
  <c r="LW96" i="55"/>
  <c r="II96" i="55"/>
  <c r="LW5" i="55"/>
  <c r="II5" i="55"/>
  <c r="LY43" i="55"/>
  <c r="IK43" i="55"/>
  <c r="IL8" i="55"/>
  <c r="LZ8" i="55"/>
  <c r="IH63" i="55"/>
  <c r="LV63" i="55"/>
  <c r="IH4" i="55"/>
  <c r="LV4" i="55"/>
  <c r="LU125" i="55"/>
  <c r="IG125" i="55"/>
  <c r="IL120" i="55"/>
  <c r="LZ120" i="55"/>
  <c r="LW108" i="55"/>
  <c r="II108" i="55"/>
  <c r="IK82" i="55"/>
  <c r="LY82" i="55"/>
  <c r="II93" i="55"/>
  <c r="LW93" i="55"/>
  <c r="IG83" i="55"/>
  <c r="LU83" i="55"/>
  <c r="IJ118" i="55"/>
  <c r="LX118" i="55"/>
  <c r="LU106" i="55"/>
  <c r="IG106" i="55"/>
  <c r="LV125" i="55"/>
  <c r="IH125" i="55"/>
  <c r="LV105" i="55"/>
  <c r="IH105" i="55"/>
  <c r="IL98" i="55"/>
  <c r="LZ98" i="55"/>
  <c r="IJ10" i="55"/>
  <c r="LX10" i="55"/>
  <c r="IJ116" i="55"/>
  <c r="LX116" i="55"/>
  <c r="IK7" i="55"/>
  <c r="LY7" i="55"/>
  <c r="LU122" i="55"/>
  <c r="IG122" i="55"/>
  <c r="IK86" i="55"/>
  <c r="LY86" i="55"/>
  <c r="LT7" i="55"/>
  <c r="IF7" i="55"/>
  <c r="IF92" i="55"/>
  <c r="LT92" i="55"/>
  <c r="LT50" i="55"/>
  <c r="IF50" i="55"/>
  <c r="LT116" i="55"/>
  <c r="IF116" i="55"/>
  <c r="LW3" i="55"/>
  <c r="II3" i="55"/>
  <c r="IJ109" i="55"/>
  <c r="LX109" i="55"/>
  <c r="MA98" i="55"/>
  <c r="IM98" i="55"/>
  <c r="IJ22" i="55"/>
  <c r="LX22" i="55"/>
  <c r="IK70" i="55"/>
  <c r="LY70" i="55"/>
  <c r="LW70" i="55"/>
  <c r="II70" i="55"/>
  <c r="IK119" i="55"/>
  <c r="LY119" i="55"/>
  <c r="IK10" i="55"/>
  <c r="LY10" i="55"/>
  <c r="DT8" i="60"/>
  <c r="DT8" i="59"/>
  <c r="DT8" i="61"/>
  <c r="IM109" i="55"/>
  <c r="MA109" i="55"/>
  <c r="LU116" i="55"/>
  <c r="IG116" i="55"/>
  <c r="LT80" i="55"/>
  <c r="IF80" i="55"/>
  <c r="LU56" i="55"/>
  <c r="IG56" i="55"/>
  <c r="IL123" i="55"/>
  <c r="LZ123" i="55"/>
  <c r="II112" i="55"/>
  <c r="LW112" i="55"/>
  <c r="IH93" i="55"/>
  <c r="LV93" i="55"/>
  <c r="LT104" i="55"/>
  <c r="IF104" i="55"/>
  <c r="MA101" i="55"/>
  <c r="IM101" i="55"/>
  <c r="IH126" i="55"/>
  <c r="LV126" i="55"/>
  <c r="IJ94" i="55"/>
  <c r="LX94" i="55"/>
  <c r="LY97" i="55"/>
  <c r="IK97" i="55"/>
  <c r="LT108" i="55"/>
  <c r="IF108" i="55"/>
  <c r="IJ102" i="55"/>
  <c r="LX102" i="55"/>
  <c r="IF98" i="55"/>
  <c r="LT98" i="55"/>
  <c r="MA4" i="55"/>
  <c r="IM4" i="55"/>
  <c r="LT127" i="55"/>
  <c r="IF127" i="55"/>
  <c r="MA43" i="55"/>
  <c r="IM43" i="55"/>
  <c r="IJ45" i="55"/>
  <c r="LX45" i="55"/>
  <c r="IM112" i="55"/>
  <c r="MA112" i="55"/>
  <c r="IG109" i="55"/>
  <c r="LU109" i="55"/>
  <c r="LV115" i="55"/>
  <c r="IH115" i="55"/>
  <c r="LV109" i="55"/>
  <c r="IH109" i="55"/>
  <c r="IJ80" i="55"/>
  <c r="LX80" i="55"/>
  <c r="IL107" i="55"/>
  <c r="LZ107" i="55"/>
  <c r="LU93" i="55"/>
  <c r="IG93" i="55"/>
  <c r="LY40" i="55"/>
  <c r="IK40" i="55"/>
  <c r="IG44" i="55"/>
  <c r="LU44" i="55"/>
  <c r="IM106" i="55"/>
  <c r="MA106" i="55"/>
  <c r="LV97" i="55"/>
  <c r="IH97" i="55"/>
  <c r="IF86" i="55"/>
  <c r="LT86" i="55"/>
  <c r="IH108" i="55"/>
  <c r="LV108" i="55"/>
  <c r="LZ4" i="55"/>
  <c r="IL4" i="55"/>
  <c r="LT83" i="55"/>
  <c r="IF83" i="55"/>
  <c r="IF106" i="55"/>
  <c r="LT106" i="55"/>
  <c r="LZ6" i="55"/>
  <c r="IL6" i="55"/>
  <c r="LZ126" i="55"/>
  <c r="IL126" i="55"/>
  <c r="LX92" i="55"/>
  <c r="IJ92" i="55"/>
  <c r="IF5" i="55"/>
  <c r="LT5" i="55"/>
  <c r="IG97" i="55"/>
  <c r="LU97" i="55"/>
  <c r="LZ96" i="55"/>
  <c r="IL96" i="55"/>
  <c r="LU126" i="55"/>
  <c r="IG126" i="55"/>
  <c r="LY100" i="55"/>
  <c r="IK100" i="55"/>
  <c r="IH86" i="55"/>
  <c r="LV86" i="55"/>
  <c r="IG36" i="55"/>
  <c r="LU36" i="55"/>
  <c r="LZ47" i="55"/>
  <c r="IL47" i="55"/>
  <c r="LZ99" i="55"/>
  <c r="IL99" i="55"/>
  <c r="IJ95" i="55"/>
  <c r="LX95" i="55"/>
  <c r="IJ124" i="55"/>
  <c r="LX124" i="55"/>
  <c r="IL102" i="55"/>
  <c r="LZ102" i="55"/>
  <c r="LW62" i="55"/>
  <c r="II62" i="55"/>
  <c r="LV41" i="55"/>
  <c r="IH41" i="55"/>
  <c r="II39" i="55"/>
  <c r="LW39" i="55"/>
  <c r="IM61" i="55"/>
  <c r="MA61" i="55"/>
  <c r="IJ96" i="55"/>
  <c r="LX96" i="55"/>
  <c r="IJ4" i="55"/>
  <c r="LX4" i="55"/>
  <c r="LZ58" i="55"/>
  <c r="IL58" i="55"/>
  <c r="IK99" i="55"/>
  <c r="LY99" i="55"/>
  <c r="IG94" i="55"/>
  <c r="LU94" i="55"/>
  <c r="IH117" i="55"/>
  <c r="LV117" i="55"/>
  <c r="LW125" i="55"/>
  <c r="II125" i="55"/>
  <c r="IF13" i="55"/>
  <c r="LT13" i="55"/>
  <c r="II97" i="55"/>
  <c r="LW97" i="55"/>
  <c r="IM71" i="55"/>
  <c r="MA71" i="55"/>
  <c r="LU98" i="55"/>
  <c r="IG98" i="55"/>
  <c r="LZ45" i="55"/>
  <c r="IL45" i="55"/>
  <c r="IG115" i="55"/>
  <c r="LU115" i="55"/>
  <c r="IH112" i="55"/>
  <c r="LV112" i="55"/>
  <c r="IG63" i="55"/>
  <c r="LU63" i="55"/>
  <c r="IG119" i="55"/>
  <c r="LU119" i="55"/>
  <c r="IJ43" i="55"/>
  <c r="LX43" i="55"/>
  <c r="IM126" i="55"/>
  <c r="MA126" i="55"/>
  <c r="IM105" i="55"/>
  <c r="MA105" i="55"/>
  <c r="IF99" i="55"/>
  <c r="LT99" i="55"/>
  <c r="IL109" i="55"/>
  <c r="LZ109" i="55"/>
  <c r="LT120" i="55"/>
  <c r="IF120" i="55"/>
  <c r="IJ93" i="55"/>
  <c r="LX93" i="55"/>
  <c r="IL10" i="55"/>
  <c r="LZ10" i="55"/>
  <c r="LT107" i="55"/>
  <c r="IF107" i="55"/>
  <c r="IG40" i="55"/>
  <c r="LU40" i="55"/>
  <c r="LW71" i="55"/>
  <c r="II71" i="55"/>
  <c r="IJ122" i="55"/>
  <c r="LX122" i="55"/>
  <c r="LX111" i="55"/>
  <c r="IJ111" i="55"/>
  <c r="II92" i="55"/>
  <c r="LW92" i="55"/>
  <c r="LV7" i="55"/>
  <c r="IH7" i="55"/>
  <c r="LT119" i="55"/>
  <c r="IF119" i="55"/>
  <c r="IF109" i="55"/>
  <c r="LT109" i="55"/>
  <c r="LX61" i="55"/>
  <c r="IJ61" i="55"/>
  <c r="IF70" i="55"/>
  <c r="LT70" i="55"/>
  <c r="LU60" i="55"/>
  <c r="IG60" i="55"/>
  <c r="IG45" i="55"/>
  <c r="LU45" i="55"/>
  <c r="IM115" i="55"/>
  <c r="MA115" i="55"/>
  <c r="LT9" i="55"/>
  <c r="IF9" i="55"/>
  <c r="IH9" i="55"/>
  <c r="LV9" i="55"/>
  <c r="IH50" i="55"/>
  <c r="LV50" i="55"/>
  <c r="II119" i="55"/>
  <c r="LW119" i="55"/>
  <c r="LV13" i="55"/>
  <c r="IH13" i="55"/>
  <c r="IF122" i="55"/>
  <c r="LT122" i="55"/>
  <c r="LY71" i="55"/>
  <c r="IK71" i="55"/>
  <c r="LU104" i="55"/>
  <c r="IG104" i="55"/>
  <c r="M35" i="57"/>
  <c r="M33" i="57"/>
  <c r="M15" i="57" s="1"/>
  <c r="M56" i="57"/>
  <c r="M61" i="57" s="1"/>
  <c r="M18" i="57" s="1"/>
  <c r="M32" i="57"/>
  <c r="IF100" i="55"/>
  <c r="LT100" i="55"/>
  <c r="IH62" i="55"/>
  <c r="LV62" i="55"/>
  <c r="LX71" i="55"/>
  <c r="IJ71" i="55"/>
  <c r="MA22" i="55"/>
  <c r="IM22" i="55"/>
  <c r="LV61" i="55"/>
  <c r="IH61" i="55"/>
  <c r="II107" i="55"/>
  <c r="LW107" i="55"/>
  <c r="IM41" i="55"/>
  <c r="MA41" i="55"/>
  <c r="LW7" i="55"/>
  <c r="II7" i="55"/>
  <c r="MA3" i="55"/>
  <c r="IM3" i="55"/>
  <c r="IH121" i="55"/>
  <c r="LV121" i="55"/>
  <c r="LT102" i="55"/>
  <c r="IF102" i="55"/>
  <c r="IH103" i="55"/>
  <c r="LV103" i="55"/>
  <c r="II98" i="55"/>
  <c r="LW98" i="55"/>
  <c r="IJ105" i="55"/>
  <c r="LX105" i="55"/>
  <c r="LU101" i="55"/>
  <c r="IG101" i="55"/>
  <c r="IF111" i="55"/>
  <c r="LT111" i="55"/>
  <c r="MA99" i="55"/>
  <c r="IM99" i="55"/>
  <c r="LV99" i="55"/>
  <c r="IH99" i="55"/>
  <c r="LY47" i="55"/>
  <c r="IK47" i="55"/>
  <c r="IM10" i="55"/>
  <c r="MA10" i="55"/>
  <c r="LW4" i="55"/>
  <c r="II4" i="55"/>
  <c r="IL119" i="55"/>
  <c r="LZ119" i="55"/>
  <c r="IJ3" i="55"/>
  <c r="LX3" i="55"/>
  <c r="IJ126" i="55"/>
  <c r="LX126" i="55"/>
  <c r="LZ97" i="55"/>
  <c r="IL97" i="55"/>
  <c r="MA45" i="55"/>
  <c r="IM45" i="55"/>
  <c r="LV54" i="55"/>
  <c r="IH54" i="55"/>
  <c r="LX82" i="55"/>
  <c r="IJ82" i="55"/>
  <c r="LX128" i="55"/>
  <c r="IJ128" i="55"/>
  <c r="IG114" i="55"/>
  <c r="LU114" i="55"/>
  <c r="LV124" i="55"/>
  <c r="IH124" i="55"/>
  <c r="IL42" i="55"/>
  <c r="LZ42" i="55"/>
  <c r="LU113" i="55"/>
  <c r="IG113" i="55"/>
  <c r="LV40" i="55"/>
  <c r="IH40" i="55"/>
  <c r="MA92" i="55"/>
  <c r="IM92" i="55"/>
  <c r="LT36" i="55"/>
  <c r="IF36" i="55"/>
  <c r="LU69" i="55"/>
  <c r="IG69" i="55"/>
  <c r="LW56" i="55"/>
  <c r="II56" i="55"/>
  <c r="LY45" i="55"/>
  <c r="IK45" i="55"/>
  <c r="IL83" i="55"/>
  <c r="LZ83" i="55"/>
  <c r="IH42" i="55"/>
  <c r="LV42" i="55"/>
  <c r="IL72" i="55"/>
  <c r="LZ72" i="55"/>
  <c r="IM69" i="55"/>
  <c r="MA69" i="55"/>
  <c r="IL115" i="55"/>
  <c r="LZ115" i="55"/>
  <c r="LU92" i="55"/>
  <c r="IG92" i="55"/>
  <c r="LU52" i="55"/>
  <c r="IG52" i="55"/>
  <c r="LV3" i="55"/>
  <c r="IH3" i="55"/>
  <c r="MA8" i="55"/>
  <c r="IM8" i="55"/>
  <c r="LU43" i="55"/>
  <c r="IG43" i="55"/>
  <c r="IF69" i="55"/>
  <c r="LT69" i="55"/>
  <c r="IK127" i="55"/>
  <c r="LY127" i="55"/>
  <c r="LV92" i="55"/>
  <c r="IH92" i="55"/>
  <c r="IL50" i="55"/>
  <c r="LZ50" i="55"/>
  <c r="LV116" i="55"/>
  <c r="IH116" i="55"/>
  <c r="LW114" i="55"/>
  <c r="II114" i="55"/>
  <c r="IL105" i="55"/>
  <c r="LZ105" i="55"/>
  <c r="MA121" i="55"/>
  <c r="IM121" i="55"/>
  <c r="IJ115" i="55"/>
  <c r="LX115" i="55"/>
  <c r="LY105" i="55"/>
  <c r="IK105" i="55"/>
  <c r="IG124" i="55"/>
  <c r="LU124" i="55"/>
  <c r="IF125" i="55"/>
  <c r="LT125" i="55"/>
  <c r="IF121" i="55"/>
  <c r="LT121" i="55"/>
  <c r="LW44" i="55"/>
  <c r="II44" i="55"/>
  <c r="MA62" i="55"/>
  <c r="IM62" i="55"/>
  <c r="IH98" i="55"/>
  <c r="LV98" i="55"/>
  <c r="LU54" i="55"/>
  <c r="IG54" i="55"/>
  <c r="IF63" i="55"/>
  <c r="LT63" i="55"/>
  <c r="LT126" i="55"/>
  <c r="IF126" i="55"/>
  <c r="IH22" i="55"/>
  <c r="LV22" i="55"/>
  <c r="LY116" i="55"/>
  <c r="IK116" i="55"/>
  <c r="IK60" i="55"/>
  <c r="LY60" i="55"/>
  <c r="LU50" i="55"/>
  <c r="IG50" i="55"/>
  <c r="LT6" i="55"/>
  <c r="IF6" i="55"/>
  <c r="IJ123" i="55"/>
  <c r="LX123" i="55"/>
  <c r="IH102" i="55"/>
  <c r="LV102" i="55"/>
  <c r="LT93" i="55"/>
  <c r="IF93" i="55"/>
  <c r="IJ113" i="55"/>
  <c r="LX113" i="55"/>
  <c r="IK107" i="55"/>
  <c r="LY107" i="55"/>
  <c r="IJ36" i="55"/>
  <c r="LX36" i="55"/>
  <c r="LW116" i="55"/>
  <c r="II116" i="55"/>
  <c r="LX100" i="55"/>
  <c r="IJ100" i="55"/>
  <c r="IK125" i="55"/>
  <c r="LY125" i="55"/>
  <c r="IM127" i="55"/>
  <c r="MA127" i="55"/>
  <c r="LW43" i="55"/>
  <c r="II43" i="55"/>
  <c r="IJ52" i="55"/>
  <c r="LX52" i="55"/>
  <c r="MA58" i="55"/>
  <c r="IM58" i="55"/>
  <c r="IJ40" i="55"/>
  <c r="LX40" i="55"/>
  <c r="IL36" i="55"/>
  <c r="LZ36" i="55"/>
  <c r="DW8" i="61"/>
  <c r="DW8" i="60"/>
  <c r="DW8" i="59"/>
  <c r="LU100" i="55"/>
  <c r="IG100" i="55"/>
  <c r="II128" i="55"/>
  <c r="LW128" i="55"/>
  <c r="IM116" i="55"/>
  <c r="MA116" i="55"/>
  <c r="IK118" i="55"/>
  <c r="LY118" i="55"/>
  <c r="LV100" i="55"/>
  <c r="IH100" i="55"/>
  <c r="IJ83" i="55"/>
  <c r="LX83" i="55"/>
  <c r="IJ103" i="55"/>
  <c r="LX103" i="55"/>
  <c r="II10" i="55"/>
  <c r="LW10" i="55"/>
  <c r="IF103" i="55"/>
  <c r="LT103" i="55"/>
  <c r="IH94" i="55"/>
  <c r="LV94" i="55"/>
  <c r="LT97" i="55"/>
  <c r="IF97" i="55"/>
  <c r="IM50" i="55"/>
  <c r="MA50" i="55"/>
  <c r="IK114" i="55"/>
  <c r="LY114" i="55"/>
  <c r="IK111" i="55"/>
  <c r="LY111" i="55"/>
  <c r="IG42" i="55"/>
  <c r="LU42" i="55"/>
  <c r="LV128" i="55"/>
  <c r="IH128" i="55"/>
  <c r="IL114" i="55"/>
  <c r="LZ114" i="55"/>
  <c r="IL60" i="55"/>
  <c r="LZ60" i="55"/>
  <c r="LV123" i="55"/>
  <c r="IH123" i="55"/>
  <c r="IK120" i="55"/>
  <c r="LY120" i="55"/>
  <c r="IH58" i="55"/>
  <c r="LV58" i="55"/>
  <c r="LW80" i="55"/>
  <c r="II80" i="55"/>
  <c r="IJ47" i="55"/>
  <c r="LX47" i="55"/>
  <c r="IK6" i="55"/>
  <c r="LY6" i="55"/>
  <c r="LY39" i="55"/>
  <c r="IK39" i="55"/>
  <c r="LW103" i="55"/>
  <c r="II103" i="55"/>
  <c r="II123" i="55"/>
  <c r="LW123" i="55"/>
  <c r="IF124" i="55"/>
  <c r="LT124" i="55"/>
  <c r="MA122" i="55"/>
  <c r="IM122" i="55"/>
  <c r="IF61" i="55"/>
  <c r="LT61" i="55"/>
  <c r="II36" i="55"/>
  <c r="LW36" i="55"/>
  <c r="IF128" i="55"/>
  <c r="LT128" i="55"/>
  <c r="LY102" i="55"/>
  <c r="IK102" i="55"/>
  <c r="LV6" i="55"/>
  <c r="IH6" i="55"/>
  <c r="IF62" i="55"/>
  <c r="LT62" i="55"/>
  <c r="IK106" i="55"/>
  <c r="LY106" i="55"/>
  <c r="IJ127" i="55"/>
  <c r="LX127" i="55"/>
  <c r="IJ44" i="55"/>
  <c r="LX44" i="55"/>
  <c r="LU80" i="55"/>
  <c r="IG80" i="55"/>
  <c r="IJ121" i="55"/>
  <c r="LX121" i="55"/>
  <c r="LZ3" i="55"/>
  <c r="IL3" i="55"/>
  <c r="LX69" i="55"/>
  <c r="IJ69" i="55"/>
  <c r="IH60" i="55"/>
  <c r="LV60" i="55"/>
  <c r="IL69" i="55"/>
  <c r="LZ69" i="55"/>
  <c r="LW118" i="55"/>
  <c r="II118" i="55"/>
  <c r="LY103" i="55"/>
  <c r="IK103" i="55"/>
  <c r="IJ9" i="55"/>
  <c r="LX9" i="55"/>
  <c r="IH107" i="55"/>
  <c r="LV107" i="55"/>
  <c r="IK63" i="55"/>
  <c r="LY63" i="55"/>
  <c r="LT82" i="55"/>
  <c r="IF82" i="55"/>
  <c r="IJ99" i="55"/>
  <c r="LX99" i="55"/>
  <c r="IJ119" i="55"/>
  <c r="LX119" i="55"/>
  <c r="LX104" i="55"/>
  <c r="IJ104" i="55"/>
  <c r="LY8" i="55"/>
  <c r="IK8" i="55"/>
  <c r="IF10" i="55"/>
  <c r="LT10" i="55"/>
  <c r="LZ43" i="55"/>
  <c r="IL43" i="55"/>
  <c r="IH95" i="55"/>
  <c r="LV95" i="55"/>
  <c r="LZ101" i="55"/>
  <c r="IL101" i="55"/>
  <c r="LY113" i="55"/>
  <c r="IK113" i="55"/>
  <c r="IL62" i="55"/>
  <c r="LZ62" i="55"/>
  <c r="LZ44" i="55"/>
  <c r="IL44" i="55"/>
  <c r="LT123" i="55"/>
  <c r="IF123" i="55"/>
  <c r="IL113" i="55"/>
  <c r="LZ113" i="55"/>
  <c r="II109" i="55"/>
  <c r="LW109" i="55"/>
  <c r="IM104" i="55"/>
  <c r="MA104" i="55"/>
  <c r="IG102" i="55"/>
  <c r="LU102" i="55"/>
  <c r="MA95" i="55"/>
  <c r="IM95" i="55"/>
  <c r="LY58" i="55"/>
  <c r="IK58" i="55"/>
  <c r="IG9" i="55"/>
  <c r="LU9" i="55"/>
  <c r="IL80" i="55"/>
  <c r="LZ80" i="55"/>
  <c r="MA102" i="55"/>
  <c r="IM102" i="55"/>
  <c r="IL9" i="55"/>
  <c r="LZ9" i="55"/>
  <c r="MA100" i="55"/>
  <c r="IM100" i="55"/>
  <c r="LX125" i="55"/>
  <c r="IJ125" i="55"/>
  <c r="LT101" i="55"/>
  <c r="IF101" i="55"/>
  <c r="IK83" i="55"/>
  <c r="LY83" i="55"/>
  <c r="MA47" i="55"/>
  <c r="IM47" i="55"/>
  <c r="IJ41" i="55"/>
  <c r="LX41" i="55"/>
  <c r="IL116" i="55"/>
  <c r="LZ116" i="55"/>
  <c r="IG6" i="55"/>
  <c r="LU6" i="55"/>
  <c r="LV45" i="55"/>
  <c r="IH45" i="55"/>
  <c r="LU13" i="55"/>
  <c r="IG13" i="55"/>
  <c r="MA97" i="55"/>
  <c r="IM97" i="55"/>
  <c r="LX58" i="55"/>
  <c r="IJ58" i="55"/>
  <c r="IF39" i="55"/>
  <c r="LT39" i="55"/>
  <c r="IH113" i="55"/>
  <c r="LV113" i="55"/>
  <c r="II99" i="55"/>
  <c r="LW99" i="55"/>
  <c r="IF58" i="55"/>
  <c r="LT58" i="55"/>
  <c r="IK104" i="55"/>
  <c r="LY104" i="55"/>
  <c r="IL82" i="55"/>
  <c r="LZ82" i="55"/>
  <c r="IK92" i="55"/>
  <c r="LY92" i="55"/>
  <c r="LZ61" i="55"/>
  <c r="IL61" i="55"/>
  <c r="IF117" i="55"/>
  <c r="LT117" i="55"/>
  <c r="II106" i="55"/>
  <c r="LW106" i="55"/>
  <c r="IK124" i="55"/>
  <c r="LY124" i="55"/>
  <c r="IM96" i="55"/>
  <c r="MA96" i="55"/>
  <c r="IM56" i="55"/>
  <c r="MA56" i="55"/>
  <c r="LX54" i="55"/>
  <c r="IJ54" i="55"/>
  <c r="LW111" i="55"/>
  <c r="II111" i="55"/>
  <c r="LY98" i="55"/>
  <c r="IK98" i="55"/>
  <c r="IF4" i="55"/>
  <c r="LT4" i="55"/>
  <c r="LV104" i="55"/>
  <c r="IH104" i="55"/>
  <c r="LV52" i="55"/>
  <c r="IH52" i="55"/>
  <c r="IG123" i="55"/>
  <c r="LU123" i="55"/>
  <c r="LV8" i="55"/>
  <c r="IH8" i="55"/>
  <c r="LT54" i="55"/>
  <c r="IF54" i="55"/>
  <c r="IF115" i="55"/>
  <c r="LT115" i="55"/>
  <c r="IK112" i="55"/>
  <c r="LY112" i="55"/>
  <c r="MA107" i="55"/>
  <c r="IM107" i="55"/>
  <c r="II127" i="55"/>
  <c r="LW127" i="55"/>
  <c r="LX114" i="55"/>
  <c r="IJ114" i="55"/>
  <c r="IH106" i="55"/>
  <c r="LV106" i="55"/>
  <c r="IH70" i="55"/>
  <c r="LV70" i="55"/>
  <c r="LU61" i="55"/>
  <c r="IG61" i="55"/>
  <c r="LZ111" i="55"/>
  <c r="IL111" i="55"/>
  <c r="LX86" i="55"/>
  <c r="IJ86" i="55"/>
  <c r="MA119" i="55"/>
  <c r="IM119" i="55"/>
  <c r="IM86" i="55"/>
  <c r="MA86" i="55"/>
  <c r="LW22" i="55"/>
  <c r="II22" i="55"/>
  <c r="IL106" i="55"/>
  <c r="LZ106" i="55"/>
  <c r="IK56" i="55"/>
  <c r="LY56" i="55"/>
  <c r="LU120" i="55"/>
  <c r="IG120" i="55"/>
  <c r="IJ42" i="55"/>
  <c r="LX42" i="55"/>
  <c r="LT56" i="55"/>
  <c r="IF56" i="55"/>
  <c r="LX63" i="55"/>
  <c r="IJ63" i="55"/>
  <c r="IF42" i="55"/>
  <c r="LT42" i="55"/>
  <c r="LV39" i="55"/>
  <c r="IH39" i="55"/>
  <c r="II54" i="55"/>
  <c r="LW54" i="55"/>
  <c r="MA5" i="55"/>
  <c r="IM5" i="55"/>
  <c r="LU111" i="55"/>
  <c r="IG111" i="55"/>
  <c r="LU121" i="55"/>
  <c r="IG121" i="55"/>
  <c r="IL127" i="55"/>
  <c r="LZ127" i="55"/>
  <c r="IG71" i="55"/>
  <c r="LU71" i="55"/>
  <c r="IK22" i="55"/>
  <c r="LY22" i="55"/>
  <c r="LZ112" i="55"/>
  <c r="IL112" i="55"/>
  <c r="IK62" i="55"/>
  <c r="LY62" i="55"/>
  <c r="IF47" i="55"/>
  <c r="LT47" i="55"/>
  <c r="IM124" i="55"/>
  <c r="MA124" i="55"/>
  <c r="LT44" i="55"/>
  <c r="IF44" i="55"/>
  <c r="LX101" i="55"/>
  <c r="IJ101" i="55"/>
  <c r="N14" i="57"/>
  <c r="DV10" i="60" s="1"/>
  <c r="N31" i="57"/>
  <c r="MA94" i="55"/>
  <c r="IM94" i="55"/>
  <c r="LZ125" i="55"/>
  <c r="IL125" i="55"/>
  <c r="IJ56" i="55"/>
  <c r="LX56" i="55"/>
  <c r="O57" i="57"/>
  <c r="O16" i="57"/>
  <c r="IJ98" i="55"/>
  <c r="LX98" i="55"/>
  <c r="IM72" i="55"/>
  <c r="MA72" i="55"/>
  <c r="IL94" i="55"/>
  <c r="LZ94" i="55"/>
  <c r="IK72" i="55"/>
  <c r="LY72" i="55"/>
  <c r="IF95" i="55"/>
  <c r="LT95" i="55"/>
  <c r="II47" i="55"/>
  <c r="LW47" i="55"/>
  <c r="LX13" i="55"/>
  <c r="IJ13" i="55"/>
  <c r="IM36" i="55"/>
  <c r="MA36" i="55"/>
  <c r="LT94" i="55"/>
  <c r="IF94" i="55"/>
  <c r="IH10" i="55"/>
  <c r="LV10" i="55"/>
  <c r="MA54" i="55"/>
  <c r="IM54" i="55"/>
  <c r="IF114" i="55"/>
  <c r="LT114" i="55"/>
  <c r="IH47" i="55"/>
  <c r="LV47" i="55"/>
  <c r="LW101" i="55"/>
  <c r="II101" i="55"/>
  <c r="LU112" i="55"/>
  <c r="IG112" i="55"/>
  <c r="N22" i="79"/>
  <c r="LW61" i="55"/>
  <c r="II61" i="55"/>
  <c r="IK5" i="55"/>
  <c r="LY5" i="55"/>
  <c r="LY41" i="55"/>
  <c r="IK41" i="55"/>
  <c r="LY109" i="55"/>
  <c r="IK109" i="55"/>
  <c r="LW83" i="55"/>
  <c r="II83" i="55"/>
  <c r="IH80" i="55"/>
  <c r="LV80" i="55"/>
  <c r="LX120" i="55"/>
  <c r="IJ120" i="55"/>
  <c r="IJ8" i="55"/>
  <c r="LX8" i="55"/>
  <c r="LW60" i="55"/>
  <c r="II60" i="55"/>
  <c r="LX50" i="55"/>
  <c r="IJ50" i="55"/>
  <c r="LZ122" i="55"/>
  <c r="IL122" i="55"/>
  <c r="IG128" i="55"/>
  <c r="LU128" i="55"/>
  <c r="LZ5" i="55"/>
  <c r="IL5" i="55"/>
  <c r="L34" i="57"/>
  <c r="L13" i="57" s="1"/>
  <c r="L36" i="57"/>
  <c r="LY115" i="55"/>
  <c r="IK115" i="55"/>
  <c r="LV114" i="55"/>
  <c r="IH114" i="55"/>
  <c r="LV127" i="55"/>
  <c r="IH127" i="55"/>
  <c r="LT60" i="55"/>
  <c r="IF60" i="55"/>
  <c r="IL52" i="55"/>
  <c r="LZ52" i="55"/>
  <c r="IG95" i="55"/>
  <c r="LU95" i="55"/>
  <c r="II94" i="55"/>
  <c r="LW94" i="55"/>
  <c r="LY36" i="55"/>
  <c r="IK36" i="55"/>
  <c r="LU107" i="55"/>
  <c r="IG107" i="55"/>
  <c r="LT40" i="55"/>
  <c r="IF40" i="55"/>
  <c r="IM103" i="55"/>
  <c r="MA103" i="55"/>
  <c r="LT105" i="55"/>
  <c r="IF105" i="55"/>
  <c r="IM118" i="55"/>
  <c r="MA118" i="55"/>
  <c r="II95" i="55"/>
  <c r="LW95" i="55"/>
  <c r="II115" i="55"/>
  <c r="LW115" i="55"/>
  <c r="LU8" i="55"/>
  <c r="IG8" i="55"/>
  <c r="LV69" i="55"/>
  <c r="IH69" i="55"/>
  <c r="LT41" i="55"/>
  <c r="IF41" i="55"/>
  <c r="IM63" i="55"/>
  <c r="MA63" i="55"/>
  <c r="LY126" i="55"/>
  <c r="IK126" i="55"/>
  <c r="LW126" i="55"/>
  <c r="II126" i="55"/>
  <c r="IK117" i="55"/>
  <c r="LY117" i="55"/>
  <c r="II58" i="55"/>
  <c r="LW58" i="55"/>
  <c r="IG41" i="55"/>
  <c r="LU41" i="55"/>
  <c r="II6" i="55"/>
  <c r="LW6" i="55"/>
  <c r="LW52" i="55"/>
  <c r="II52" i="55"/>
  <c r="LU3" i="55"/>
  <c r="IG3" i="55"/>
  <c r="IM60" i="55"/>
  <c r="MA60" i="55"/>
  <c r="IH71" i="55"/>
  <c r="LV71" i="55"/>
  <c r="LY44" i="55"/>
  <c r="IK44" i="55"/>
  <c r="LW8" i="55"/>
  <c r="II8" i="55"/>
  <c r="LW72" i="55"/>
  <c r="II72" i="55"/>
  <c r="MA42" i="55"/>
  <c r="IM42" i="55"/>
  <c r="IG127" i="55"/>
  <c r="LU127" i="55"/>
  <c r="LU96" i="55"/>
  <c r="IG96" i="55"/>
  <c r="IJ108" i="55"/>
  <c r="LX108" i="55"/>
  <c r="IJ60" i="55"/>
  <c r="LX60" i="55"/>
  <c r="IJ117" i="55"/>
  <c r="LX117" i="55"/>
  <c r="LY93" i="55"/>
  <c r="IK93" i="55"/>
  <c r="LW69" i="55"/>
  <c r="II69" i="55"/>
  <c r="LU5" i="55"/>
  <c r="IG5" i="55"/>
  <c r="LX97" i="55"/>
  <c r="IJ97" i="55"/>
  <c r="IM114" i="55"/>
  <c r="MA114" i="55"/>
  <c r="MA113" i="55"/>
  <c r="IM113" i="55"/>
  <c r="IJ5" i="55"/>
  <c r="LX5" i="55"/>
  <c r="LU72" i="55"/>
  <c r="IG72" i="55"/>
  <c r="LZ22" i="55"/>
  <c r="IL22" i="55"/>
  <c r="DI10" i="61"/>
  <c r="DI10" i="60"/>
  <c r="DI10" i="59"/>
  <c r="II45" i="55"/>
  <c r="LW45" i="55"/>
  <c r="IF8" i="55"/>
  <c r="LT8" i="55"/>
  <c r="IK4" i="55"/>
  <c r="LY4" i="55"/>
  <c r="LW122" i="55"/>
  <c r="II122" i="55"/>
  <c r="IH118" i="55"/>
  <c r="LV118" i="55"/>
  <c r="IF43" i="55"/>
  <c r="LT43" i="55"/>
  <c r="IH120" i="55"/>
  <c r="LV120" i="55"/>
  <c r="MA123" i="55"/>
  <c r="IM123" i="55"/>
  <c r="LW113" i="55"/>
  <c r="II113" i="55"/>
  <c r="IF118" i="55"/>
  <c r="LT118" i="55"/>
  <c r="IG22" i="55"/>
  <c r="LU22" i="55"/>
  <c r="LU118" i="55"/>
  <c r="IG118" i="55"/>
  <c r="IK69" i="55"/>
  <c r="LY69" i="55"/>
  <c r="II41" i="55"/>
  <c r="LW41" i="55"/>
  <c r="IL95" i="55"/>
  <c r="LZ95" i="55"/>
  <c r="IJ72" i="55"/>
  <c r="LX72" i="55"/>
  <c r="LW124" i="55"/>
  <c r="II124" i="55"/>
  <c r="LY121" i="55"/>
  <c r="IK121" i="55"/>
  <c r="IJ39" i="55"/>
  <c r="LX39" i="55"/>
  <c r="IL56" i="55"/>
  <c r="LZ56" i="55"/>
  <c r="II9" i="55"/>
  <c r="LW9" i="55"/>
  <c r="LZ41" i="55"/>
  <c r="IL41" i="55"/>
  <c r="LZ71" i="55"/>
  <c r="IL71" i="55"/>
  <c r="LY96" i="55"/>
  <c r="IK96" i="55"/>
  <c r="LT72" i="55"/>
  <c r="IF72" i="55"/>
  <c r="LW120" i="55"/>
  <c r="II120" i="55"/>
  <c r="MA93" i="55"/>
  <c r="IM93" i="55"/>
  <c r="IG99" i="55"/>
  <c r="LU99" i="55"/>
  <c r="II40" i="55"/>
  <c r="LW40" i="55"/>
  <c r="MA120" i="55"/>
  <c r="IM120" i="55"/>
  <c r="LY61" i="55"/>
  <c r="IK61" i="55"/>
  <c r="LY94" i="55"/>
  <c r="IK94" i="55"/>
  <c r="LT45" i="55"/>
  <c r="IF45" i="55"/>
  <c r="II86" i="55"/>
  <c r="LW86" i="55"/>
  <c r="IH82" i="55"/>
  <c r="LV82" i="55"/>
  <c r="IG7" i="55"/>
  <c r="LU7" i="55"/>
  <c r="LU39" i="55"/>
  <c r="IG39" i="55"/>
  <c r="LW105" i="55"/>
  <c r="II105" i="55"/>
  <c r="LW104" i="55"/>
  <c r="II104" i="55"/>
  <c r="MA13" i="55"/>
  <c r="IM13" i="55"/>
  <c r="IH122" i="55"/>
  <c r="LV122" i="55"/>
  <c r="LV44" i="55"/>
  <c r="IH44" i="55"/>
  <c r="IL92" i="55"/>
  <c r="LZ92" i="55"/>
  <c r="IF52" i="55"/>
  <c r="LT52" i="55"/>
  <c r="LX6" i="55"/>
  <c r="IJ6" i="55"/>
  <c r="IM111" i="55"/>
  <c r="MA111" i="55"/>
  <c r="IM108" i="55"/>
  <c r="MA108" i="55"/>
  <c r="LW117" i="55"/>
  <c r="II117" i="55"/>
  <c r="LZ13" i="55"/>
  <c r="IL13" i="55"/>
  <c r="LV36" i="55"/>
  <c r="IH36" i="55"/>
  <c r="IJ70" i="55"/>
  <c r="LX70" i="55"/>
  <c r="LZ121" i="55"/>
  <c r="IL121" i="55"/>
  <c r="LW63" i="55"/>
  <c r="II63" i="55"/>
  <c r="IH83" i="55"/>
  <c r="LV83" i="55"/>
  <c r="IG10" i="55"/>
  <c r="LU10" i="55"/>
  <c r="LU58" i="55"/>
  <c r="IG58" i="55"/>
  <c r="LU108" i="55"/>
  <c r="IG108" i="55"/>
  <c r="IK101" i="55"/>
  <c r="LY101" i="55"/>
  <c r="LY95" i="55"/>
  <c r="IK95" i="55"/>
  <c r="IH72" i="55"/>
  <c r="LV72" i="55"/>
  <c r="IF96" i="55"/>
  <c r="LT96" i="55"/>
  <c r="IG103" i="55"/>
  <c r="LU103" i="55"/>
  <c r="IL104" i="55"/>
  <c r="LZ104" i="55"/>
  <c r="IJ112" i="55"/>
  <c r="LX112" i="55"/>
  <c r="LW13" i="55"/>
  <c r="II13" i="55"/>
  <c r="IL100" i="55"/>
  <c r="LZ100" i="55"/>
  <c r="W11" i="57"/>
  <c r="DR18" i="61"/>
  <c r="DR18" i="60"/>
  <c r="DR18" i="59"/>
  <c r="V2" i="61"/>
  <c r="W2" i="60"/>
  <c r="C11" i="79"/>
  <c r="AU11" i="79"/>
  <c r="P64" i="57"/>
  <c r="Y12" i="79"/>
  <c r="P58" i="57"/>
  <c r="AJ12" i="79"/>
  <c r="DV10" i="59" l="1"/>
  <c r="DV10" i="61"/>
  <c r="IU50" i="55"/>
  <c r="IU116" i="55"/>
  <c r="IS45" i="55"/>
  <c r="IX118" i="55"/>
  <c r="IW102" i="55"/>
  <c r="IU62" i="55"/>
  <c r="IV128" i="55"/>
  <c r="IS7" i="55"/>
  <c r="IV116" i="55"/>
  <c r="IW5" i="55"/>
  <c r="IU118" i="55"/>
  <c r="IW10" i="55"/>
  <c r="IT42" i="55"/>
  <c r="IX69" i="55"/>
  <c r="IW47" i="55"/>
  <c r="IS107" i="55"/>
  <c r="IX109" i="55"/>
  <c r="IW123" i="55"/>
  <c r="IX70" i="55"/>
  <c r="IT119" i="55"/>
  <c r="IW62" i="55"/>
  <c r="IX50" i="55"/>
  <c r="IS103" i="55"/>
  <c r="IT3" i="55"/>
  <c r="IU47" i="55"/>
  <c r="IV115" i="55"/>
  <c r="IV125" i="55"/>
  <c r="IT98" i="55"/>
  <c r="IW93" i="55"/>
  <c r="IS116" i="55"/>
  <c r="IV43" i="55"/>
  <c r="IU22" i="55"/>
  <c r="IW99" i="55"/>
  <c r="IV118" i="55"/>
  <c r="IS60" i="55"/>
  <c r="IV50" i="55"/>
  <c r="IV62" i="55"/>
  <c r="IU58" i="55"/>
  <c r="IV121" i="55"/>
  <c r="IW36" i="55"/>
  <c r="IV92" i="55"/>
  <c r="IS43" i="55"/>
  <c r="IS50" i="55"/>
  <c r="IT56" i="55"/>
  <c r="IU43" i="55"/>
  <c r="IS62" i="55"/>
  <c r="IV100" i="55"/>
  <c r="IV101" i="55"/>
  <c r="IV83" i="55"/>
  <c r="IU60" i="55"/>
  <c r="IU71" i="55"/>
  <c r="IX124" i="55"/>
  <c r="IU97" i="55"/>
  <c r="IV107" i="55"/>
  <c r="IT50" i="55"/>
  <c r="IU109" i="55"/>
  <c r="IV119" i="55"/>
  <c r="IT116" i="55"/>
  <c r="IX96" i="55"/>
  <c r="IW108" i="55"/>
  <c r="IW63" i="55"/>
  <c r="IS111" i="55"/>
  <c r="IW52" i="55"/>
  <c r="IT7" i="55"/>
  <c r="IS86" i="55"/>
  <c r="IT4" i="55"/>
  <c r="IS80" i="55"/>
  <c r="IX102" i="55"/>
  <c r="IV8" i="55"/>
  <c r="IT114" i="55"/>
  <c r="IW101" i="55"/>
  <c r="IS47" i="55"/>
  <c r="IX101" i="55"/>
  <c r="IT118" i="55"/>
  <c r="IX103" i="55"/>
  <c r="IT13" i="55"/>
  <c r="IU98" i="55"/>
  <c r="IV45" i="55"/>
  <c r="IX127" i="55"/>
  <c r="IT102" i="55"/>
  <c r="IV108" i="55"/>
  <c r="IV111" i="55"/>
  <c r="IV47" i="55"/>
  <c r="IS126" i="55"/>
  <c r="IT54" i="55"/>
  <c r="IS100" i="55"/>
  <c r="IU104" i="55"/>
  <c r="IS118" i="55"/>
  <c r="IT44" i="55"/>
  <c r="IV58" i="55"/>
  <c r="IU113" i="55"/>
  <c r="IX6" i="55"/>
  <c r="IX119" i="55"/>
  <c r="IS128" i="55"/>
  <c r="IU61" i="55"/>
  <c r="IS124" i="55"/>
  <c r="IV6" i="55"/>
  <c r="IT92" i="55"/>
  <c r="IW113" i="55"/>
  <c r="IV102" i="55"/>
  <c r="IU9" i="55"/>
  <c r="IT107" i="55"/>
  <c r="IU127" i="55"/>
  <c r="IS108" i="55"/>
  <c r="IV80" i="55"/>
  <c r="IT112" i="55"/>
  <c r="IS71" i="55"/>
  <c r="IT58" i="55"/>
  <c r="IV117" i="55"/>
  <c r="IW22" i="55"/>
  <c r="IX122" i="55"/>
  <c r="IT45" i="55"/>
  <c r="IS69" i="55"/>
  <c r="IT47" i="55"/>
  <c r="IU6" i="55"/>
  <c r="IX114" i="55"/>
  <c r="IV72" i="55"/>
  <c r="IX47" i="55"/>
  <c r="IV70" i="55"/>
  <c r="IU101" i="55"/>
  <c r="IX97" i="55"/>
  <c r="IU63" i="55"/>
  <c r="IW125" i="55"/>
  <c r="IV41" i="55"/>
  <c r="IW100" i="55"/>
  <c r="IV109" i="55"/>
  <c r="IU5" i="55"/>
  <c r="IT106" i="55"/>
  <c r="IS98" i="55"/>
  <c r="IX116" i="55"/>
  <c r="IX72" i="55"/>
  <c r="IX41" i="55"/>
  <c r="IU105" i="55"/>
  <c r="IW40" i="55"/>
  <c r="IX60" i="55"/>
  <c r="IS112" i="55"/>
  <c r="IV94" i="55"/>
  <c r="IU94" i="55"/>
  <c r="IV56" i="55"/>
  <c r="IW120" i="55"/>
  <c r="IS115" i="55"/>
  <c r="IX4" i="55"/>
  <c r="IT117" i="55"/>
  <c r="IV39" i="55"/>
  <c r="IV9" i="55"/>
  <c r="IU10" i="55"/>
  <c r="IW103" i="55"/>
  <c r="IW58" i="55"/>
  <c r="IU93" i="55"/>
  <c r="IX126" i="55"/>
  <c r="IU36" i="55"/>
  <c r="IX120" i="55"/>
  <c r="IT83" i="55"/>
  <c r="IU4" i="55"/>
  <c r="IV104" i="55"/>
  <c r="IS92" i="55"/>
  <c r="IV22" i="55"/>
  <c r="IU13" i="55"/>
  <c r="IX5" i="55"/>
  <c r="IX93" i="55"/>
  <c r="IW95" i="55"/>
  <c r="IT95" i="55"/>
  <c r="IV124" i="55"/>
  <c r="IS54" i="55"/>
  <c r="IS42" i="55"/>
  <c r="IW86" i="55"/>
  <c r="IW106" i="55"/>
  <c r="IW54" i="55"/>
  <c r="IX13" i="55"/>
  <c r="IU125" i="55"/>
  <c r="IU123" i="55"/>
  <c r="IS82" i="55"/>
  <c r="IW121" i="55"/>
  <c r="IV69" i="55"/>
  <c r="IX115" i="55"/>
  <c r="IS83" i="55"/>
  <c r="IT111" i="55"/>
  <c r="IU99" i="55"/>
  <c r="IS13" i="55"/>
  <c r="IW50" i="55"/>
  <c r="IV7" i="55"/>
  <c r="IX113" i="55"/>
  <c r="IV63" i="55"/>
  <c r="IV95" i="55"/>
  <c r="IW117" i="55"/>
  <c r="IS56" i="55"/>
  <c r="IS104" i="55"/>
  <c r="IX104" i="55"/>
  <c r="DU8" i="61"/>
  <c r="DU8" i="60"/>
  <c r="DU8" i="59"/>
  <c r="IX92" i="55"/>
  <c r="IT5" i="55"/>
  <c r="IS109" i="55"/>
  <c r="IV112" i="55"/>
  <c r="IS41" i="55"/>
  <c r="IS5" i="55"/>
  <c r="IV10" i="55"/>
  <c r="IS10" i="55"/>
  <c r="IW72" i="55"/>
  <c r="IS127" i="55"/>
  <c r="IX100" i="55"/>
  <c r="IT93" i="55"/>
  <c r="IU80" i="55"/>
  <c r="IX98" i="55"/>
  <c r="IT52" i="55"/>
  <c r="IX86" i="55"/>
  <c r="IS120" i="55"/>
  <c r="IX80" i="55"/>
  <c r="IT100" i="55"/>
  <c r="IU100" i="55"/>
  <c r="IT125" i="55"/>
  <c r="IV42" i="55"/>
  <c r="IS94" i="55"/>
  <c r="IW60" i="55"/>
  <c r="IS44" i="55"/>
  <c r="IS106" i="55"/>
  <c r="IU124" i="55"/>
  <c r="IX123" i="55"/>
  <c r="IS40" i="55"/>
  <c r="IU8" i="55"/>
  <c r="IT120" i="55"/>
  <c r="IW105" i="55"/>
  <c r="IU126" i="55"/>
  <c r="IT122" i="55"/>
  <c r="IX36" i="55"/>
  <c r="IS102" i="55"/>
  <c r="IX45" i="55"/>
  <c r="IS70" i="55"/>
  <c r="IW97" i="55"/>
  <c r="IX3" i="55"/>
  <c r="IU107" i="55"/>
  <c r="IT94" i="55"/>
  <c r="IU72" i="55"/>
  <c r="IV99" i="55"/>
  <c r="IT121" i="55"/>
  <c r="IU115" i="55"/>
  <c r="IW61" i="55"/>
  <c r="IV82" i="55"/>
  <c r="IX82" i="55"/>
  <c r="IT128" i="55"/>
  <c r="IS3" i="55"/>
  <c r="IS61" i="55"/>
  <c r="IU41" i="55"/>
  <c r="IS39" i="55"/>
  <c r="IT108" i="55"/>
  <c r="IT6" i="55"/>
  <c r="IW9" i="55"/>
  <c r="IW41" i="55"/>
  <c r="IT8" i="55"/>
  <c r="IU96" i="55"/>
  <c r="IS9" i="55"/>
  <c r="IW71" i="55"/>
  <c r="IV98" i="55"/>
  <c r="IT96" i="55"/>
  <c r="IU70" i="55"/>
  <c r="IV113" i="55"/>
  <c r="IX112" i="55"/>
  <c r="IU45" i="55"/>
  <c r="IV44" i="55"/>
  <c r="IX9" i="55"/>
  <c r="IV13" i="55"/>
  <c r="IT109" i="55"/>
  <c r="IU111" i="55"/>
  <c r="IS119" i="55"/>
  <c r="IS36" i="55"/>
  <c r="IU54" i="55"/>
  <c r="IT41" i="55"/>
  <c r="IW69" i="55"/>
  <c r="P16" i="57"/>
  <c r="P57" i="57"/>
  <c r="IS63" i="55"/>
  <c r="IV96" i="55"/>
  <c r="IU117" i="55"/>
  <c r="IW56" i="55"/>
  <c r="IT104" i="55"/>
  <c r="N23" i="79"/>
  <c r="IU92" i="55"/>
  <c r="IV4" i="55"/>
  <c r="IU114" i="55"/>
  <c r="IV5" i="55"/>
  <c r="DI11" i="60"/>
  <c r="DI11" i="59"/>
  <c r="DI11" i="61"/>
  <c r="IU112" i="55"/>
  <c r="IX10" i="55"/>
  <c r="IS122" i="55"/>
  <c r="IV3" i="55"/>
  <c r="IX83" i="55"/>
  <c r="IS93" i="55"/>
  <c r="IW83" i="55"/>
  <c r="IU52" i="55"/>
  <c r="IX52" i="55"/>
  <c r="IW80" i="55"/>
  <c r="IX125" i="55"/>
  <c r="IX42" i="55"/>
  <c r="IU86" i="55"/>
  <c r="IU106" i="55"/>
  <c r="IV60" i="55"/>
  <c r="IU103" i="55"/>
  <c r="IW44" i="55"/>
  <c r="IV106" i="55"/>
  <c r="IT124" i="55"/>
  <c r="IS123" i="55"/>
  <c r="IX62" i="55"/>
  <c r="IX40" i="55"/>
  <c r="IX8" i="55"/>
  <c r="IV120" i="55"/>
  <c r="IT86" i="55"/>
  <c r="IV105" i="55"/>
  <c r="IW126" i="55"/>
  <c r="IU122" i="55"/>
  <c r="IW122" i="55"/>
  <c r="IT36" i="55"/>
  <c r="IT127" i="55"/>
  <c r="IU121" i="55"/>
  <c r="M34" i="57"/>
  <c r="M13" i="57" s="1"/>
  <c r="M36" i="57"/>
  <c r="IT70" i="55"/>
  <c r="IT97" i="55"/>
  <c r="IT43" i="55"/>
  <c r="IT126" i="55"/>
  <c r="IS72" i="55"/>
  <c r="IS99" i="55"/>
  <c r="IS121" i="55"/>
  <c r="IT115" i="55"/>
  <c r="IT82" i="55"/>
  <c r="IX128" i="55"/>
  <c r="IS101" i="55"/>
  <c r="IW3" i="55"/>
  <c r="IX54" i="55"/>
  <c r="IT39" i="55"/>
  <c r="IT9" i="55"/>
  <c r="IW43" i="55"/>
  <c r="IT71" i="55"/>
  <c r="IW114" i="55"/>
  <c r="IT113" i="55"/>
  <c r="IV71" i="55"/>
  <c r="IS96" i="55"/>
  <c r="IS113" i="55"/>
  <c r="IT62" i="55"/>
  <c r="IX95" i="55"/>
  <c r="IU128" i="55"/>
  <c r="IX94" i="55"/>
  <c r="IV114" i="55"/>
  <c r="IW118" i="55"/>
  <c r="IS4" i="55"/>
  <c r="IV126" i="55"/>
  <c r="O14" i="57"/>
  <c r="DV11" i="60" s="1"/>
  <c r="O31" i="57"/>
  <c r="IW111" i="55"/>
  <c r="IT101" i="55"/>
  <c r="IW45" i="55"/>
  <c r="IV36" i="55"/>
  <c r="IT63" i="55"/>
  <c r="IW13" i="55"/>
  <c r="IU95" i="55"/>
  <c r="IX117" i="55"/>
  <c r="IU56" i="55"/>
  <c r="IW104" i="55"/>
  <c r="IS58" i="55"/>
  <c r="IW4" i="55"/>
  <c r="IS114" i="55"/>
  <c r="IW109" i="55"/>
  <c r="N33" i="57"/>
  <c r="N15" i="57" s="1"/>
  <c r="N32" i="57"/>
  <c r="N35" i="57"/>
  <c r="N56" i="57"/>
  <c r="N61" i="57" s="1"/>
  <c r="N18" i="57" s="1"/>
  <c r="IW112" i="55"/>
  <c r="IT10" i="55"/>
  <c r="IV93" i="55"/>
  <c r="IU40" i="55"/>
  <c r="IT103" i="55"/>
  <c r="IU83" i="55"/>
  <c r="IS52" i="55"/>
  <c r="IV52" i="55"/>
  <c r="IT80" i="55"/>
  <c r="IS125" i="55"/>
  <c r="IW42" i="55"/>
  <c r="IV86" i="55"/>
  <c r="IT60" i="55"/>
  <c r="IV103" i="55"/>
  <c r="IX44" i="55"/>
  <c r="IW124" i="55"/>
  <c r="IU119" i="55"/>
  <c r="IS6" i="55"/>
  <c r="IV123" i="55"/>
  <c r="IV40" i="55"/>
  <c r="IW8" i="55"/>
  <c r="IU120" i="55"/>
  <c r="IX105" i="55"/>
  <c r="IV122" i="55"/>
  <c r="IW127" i="55"/>
  <c r="IU102" i="55"/>
  <c r="IT22" i="55"/>
  <c r="DT9" i="60"/>
  <c r="DT9" i="59"/>
  <c r="DT9" i="61"/>
  <c r="IW70" i="55"/>
  <c r="IV97" i="55"/>
  <c r="IX107" i="55"/>
  <c r="IX7" i="55"/>
  <c r="IT72" i="55"/>
  <c r="IX99" i="55"/>
  <c r="IX121" i="55"/>
  <c r="IW115" i="55"/>
  <c r="IW82" i="55"/>
  <c r="IU3" i="55"/>
  <c r="IV61" i="55"/>
  <c r="IV54" i="55"/>
  <c r="IU39" i="55"/>
  <c r="IX39" i="55"/>
  <c r="IX43" i="55"/>
  <c r="IW128" i="55"/>
  <c r="IU108" i="55"/>
  <c r="IU7" i="55"/>
  <c r="IS95" i="55"/>
  <c r="IX111" i="55"/>
  <c r="IX61" i="55"/>
  <c r="IS22" i="55"/>
  <c r="IX71" i="55"/>
  <c r="IW98" i="55"/>
  <c r="IW92" i="55"/>
  <c r="IW96" i="55"/>
  <c r="IW7" i="55"/>
  <c r="IX108" i="55"/>
  <c r="IT99" i="55"/>
  <c r="IW116" i="55"/>
  <c r="IT40" i="55"/>
  <c r="IT61" i="55"/>
  <c r="IW94" i="55"/>
  <c r="IX58" i="55"/>
  <c r="IS117" i="55"/>
  <c r="IX56" i="55"/>
  <c r="IS97" i="55"/>
  <c r="IW119" i="55"/>
  <c r="IU42" i="55"/>
  <c r="IU44" i="55"/>
  <c r="IT123" i="55"/>
  <c r="IS8" i="55"/>
  <c r="IS105" i="55"/>
  <c r="IU69" i="55"/>
  <c r="IV127" i="55"/>
  <c r="IX63" i="55"/>
  <c r="DW9" i="61"/>
  <c r="DW9" i="59"/>
  <c r="DW9" i="60"/>
  <c r="IW107" i="55"/>
  <c r="IU82" i="55"/>
  <c r="IX106" i="55"/>
  <c r="IW39" i="55"/>
  <c r="IX22" i="55"/>
  <c r="IT105" i="55"/>
  <c r="IW6" i="55"/>
  <c r="IT69" i="55"/>
  <c r="X11" i="57"/>
  <c r="DR19" i="61"/>
  <c r="DR19" i="59"/>
  <c r="DR19" i="60"/>
  <c r="W2" i="61"/>
  <c r="X2" i="60"/>
  <c r="Q64" i="57"/>
  <c r="Y13" i="79"/>
  <c r="AU12" i="79"/>
  <c r="Q58" i="57"/>
  <c r="AJ13" i="79"/>
  <c r="C12" i="79"/>
  <c r="DV11" i="59" l="1"/>
  <c r="DV11" i="61"/>
  <c r="DT10" i="61"/>
  <c r="DT10" i="60"/>
  <c r="DT10" i="59"/>
  <c r="N24" i="79"/>
  <c r="P31" i="57"/>
  <c r="P14" i="57"/>
  <c r="DV12" i="60" s="1"/>
  <c r="DU9" i="61"/>
  <c r="DU9" i="60"/>
  <c r="DU9" i="59"/>
  <c r="N34" i="57"/>
  <c r="N13" i="57" s="1"/>
  <c r="N36" i="57"/>
  <c r="O35" i="57"/>
  <c r="O32" i="57"/>
  <c r="O33" i="57"/>
  <c r="O15" i="57" s="1"/>
  <c r="O56" i="57"/>
  <c r="O61" i="57" s="1"/>
  <c r="O18" i="57" s="1"/>
  <c r="Q57" i="57"/>
  <c r="Q16" i="57"/>
  <c r="DW10" i="60"/>
  <c r="DW10" i="59"/>
  <c r="DW10" i="61"/>
  <c r="DI12" i="61"/>
  <c r="DI12" i="60"/>
  <c r="DI12" i="59"/>
  <c r="Y11" i="57"/>
  <c r="DR20" i="61"/>
  <c r="DR20" i="60"/>
  <c r="DR20" i="59"/>
  <c r="X2" i="61"/>
  <c r="Y2" i="60"/>
  <c r="AU13" i="79"/>
  <c r="C13" i="79"/>
  <c r="R58" i="57"/>
  <c r="AJ14" i="79"/>
  <c r="R64" i="57"/>
  <c r="Y14" i="79"/>
  <c r="DV12" i="61" l="1"/>
  <c r="DV12" i="59"/>
  <c r="R57" i="57"/>
  <c r="R16" i="57"/>
  <c r="Q14" i="57"/>
  <c r="DV13" i="61" s="1"/>
  <c r="Q31" i="57"/>
  <c r="DI13" i="61"/>
  <c r="DI13" i="60"/>
  <c r="DI13" i="59"/>
  <c r="O34" i="57"/>
  <c r="O13" i="57" s="1"/>
  <c r="O36" i="57"/>
  <c r="P56" i="57"/>
  <c r="P61" i="57" s="1"/>
  <c r="P18" i="57" s="1"/>
  <c r="P32" i="57"/>
  <c r="P35" i="57"/>
  <c r="P33" i="57"/>
  <c r="P15" i="57" s="1"/>
  <c r="DT11" i="61"/>
  <c r="DT11" i="60"/>
  <c r="DT11" i="59"/>
  <c r="DW11" i="60"/>
  <c r="DW11" i="59"/>
  <c r="DW11" i="61"/>
  <c r="DU10" i="61"/>
  <c r="DU10" i="60"/>
  <c r="DU10" i="59"/>
  <c r="N25" i="79"/>
  <c r="Z11" i="57"/>
  <c r="DR21" i="61"/>
  <c r="DR21" i="59"/>
  <c r="DR21" i="60"/>
  <c r="Y2" i="61"/>
  <c r="Z2" i="60"/>
  <c r="S58" i="57"/>
  <c r="AJ15" i="79"/>
  <c r="AU14" i="79"/>
  <c r="Y15" i="79"/>
  <c r="C14" i="79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DV13" i="59" l="1"/>
  <c r="S64" i="57"/>
  <c r="DV13" i="60"/>
  <c r="Q32" i="57"/>
  <c r="Q33" i="57"/>
  <c r="Q15" i="57" s="1"/>
  <c r="Q35" i="57"/>
  <c r="Q56" i="57"/>
  <c r="Q61" i="57" s="1"/>
  <c r="Q18" i="57" s="1"/>
  <c r="R14" i="57"/>
  <c r="DV14" i="59" s="1"/>
  <c r="R31" i="57"/>
  <c r="DW12" i="61"/>
  <c r="DW12" i="60"/>
  <c r="DW12" i="59"/>
  <c r="E30" i="23"/>
  <c r="E32" i="23" s="1"/>
  <c r="N26" i="79"/>
  <c r="P34" i="57"/>
  <c r="P13" i="57" s="1"/>
  <c r="P36" i="57"/>
  <c r="DU11" i="61"/>
  <c r="DU11" i="60"/>
  <c r="DU11" i="59"/>
  <c r="DI14" i="59"/>
  <c r="DI14" i="60"/>
  <c r="DI14" i="61"/>
  <c r="S57" i="57"/>
  <c r="S16" i="57"/>
  <c r="DT12" i="60"/>
  <c r="DT12" i="59"/>
  <c r="DT12" i="61"/>
  <c r="AA11" i="57"/>
  <c r="DR22" i="61"/>
  <c r="DR22" i="60"/>
  <c r="DR22" i="59"/>
  <c r="DX10" i="61"/>
  <c r="DX10" i="59"/>
  <c r="DX10" i="60"/>
  <c r="DX7" i="59"/>
  <c r="DX7" i="60"/>
  <c r="DX7" i="61"/>
  <c r="DX11" i="61"/>
  <c r="DX11" i="60"/>
  <c r="DX11" i="59"/>
  <c r="DX4" i="61"/>
  <c r="DX4" i="60"/>
  <c r="DX4" i="59"/>
  <c r="DX8" i="60"/>
  <c r="DX8" i="59"/>
  <c r="DX8" i="61"/>
  <c r="DX12" i="59"/>
  <c r="DX12" i="61"/>
  <c r="DX12" i="60"/>
  <c r="DX6" i="61"/>
  <c r="DX6" i="59"/>
  <c r="DX6" i="60"/>
  <c r="DX5" i="61"/>
  <c r="DX5" i="59"/>
  <c r="DX5" i="60"/>
  <c r="DX9" i="61"/>
  <c r="DX9" i="60"/>
  <c r="DX9" i="59"/>
  <c r="DX13" i="60"/>
  <c r="DX13" i="59"/>
  <c r="DX13" i="61"/>
  <c r="Z2" i="61"/>
  <c r="AA2" i="60"/>
  <c r="R17" i="57"/>
  <c r="C15" i="79"/>
  <c r="AU15" i="79"/>
  <c r="T64" i="57"/>
  <c r="Y16" i="79"/>
  <c r="T58" i="57"/>
  <c r="AJ16" i="79"/>
  <c r="DV14" i="61" l="1"/>
  <c r="DV14" i="60"/>
  <c r="S14" i="57"/>
  <c r="DV15" i="59" s="1"/>
  <c r="S31" i="57"/>
  <c r="N27" i="79"/>
  <c r="DT13" i="61"/>
  <c r="DT13" i="60"/>
  <c r="DT13" i="59"/>
  <c r="DU12" i="60"/>
  <c r="DU12" i="59"/>
  <c r="DU12" i="61"/>
  <c r="R56" i="57"/>
  <c r="R61" i="57" s="1"/>
  <c r="R18" i="57" s="1"/>
  <c r="R33" i="57"/>
  <c r="R15" i="57" s="1"/>
  <c r="R32" i="57"/>
  <c r="R35" i="57"/>
  <c r="DW13" i="60"/>
  <c r="DW13" i="59"/>
  <c r="DW13" i="61"/>
  <c r="T57" i="57"/>
  <c r="T16" i="57"/>
  <c r="DI15" i="60"/>
  <c r="DI15" i="59"/>
  <c r="DI15" i="61"/>
  <c r="Q36" i="57"/>
  <c r="Q34" i="57"/>
  <c r="Q13" i="57" s="1"/>
  <c r="AB11" i="57"/>
  <c r="DR23" i="61"/>
  <c r="DR23" i="59"/>
  <c r="DR23" i="60"/>
  <c r="DV15" i="60"/>
  <c r="DX14" i="61"/>
  <c r="DX14" i="60"/>
  <c r="DX14" i="59"/>
  <c r="AA2" i="61"/>
  <c r="AB2" i="60"/>
  <c r="U64" i="57"/>
  <c r="Y17" i="79"/>
  <c r="AU16" i="79"/>
  <c r="U58" i="57"/>
  <c r="AJ17" i="79"/>
  <c r="C16" i="79"/>
  <c r="S17" i="57"/>
  <c r="DV15" i="61" l="1"/>
  <c r="DU13" i="61"/>
  <c r="DU13" i="60"/>
  <c r="DU13" i="59"/>
  <c r="DW14" i="61"/>
  <c r="DW14" i="60"/>
  <c r="DW14" i="59"/>
  <c r="DI16" i="59"/>
  <c r="DI16" i="61"/>
  <c r="DI16" i="60"/>
  <c r="DT14" i="61"/>
  <c r="DT14" i="60"/>
  <c r="DT14" i="59"/>
  <c r="N28" i="79"/>
  <c r="U57" i="57"/>
  <c r="U16" i="57"/>
  <c r="S56" i="57"/>
  <c r="S61" i="57" s="1"/>
  <c r="S18" i="57" s="1"/>
  <c r="S32" i="57"/>
  <c r="S35" i="57"/>
  <c r="S33" i="57"/>
  <c r="S15" i="57" s="1"/>
  <c r="T31" i="57"/>
  <c r="T14" i="57"/>
  <c r="DV16" i="61" s="1"/>
  <c r="R36" i="57"/>
  <c r="R34" i="57"/>
  <c r="R13" i="57" s="1"/>
  <c r="AC11" i="57"/>
  <c r="DR24" i="61"/>
  <c r="DR24" i="60"/>
  <c r="DR24" i="59"/>
  <c r="DX15" i="61"/>
  <c r="DX15" i="60"/>
  <c r="DX15" i="59"/>
  <c r="AB2" i="61"/>
  <c r="AC2" i="60"/>
  <c r="AU17" i="79"/>
  <c r="V58" i="57"/>
  <c r="AJ18" i="79"/>
  <c r="C17" i="79"/>
  <c r="T17" i="57"/>
  <c r="V64" i="57"/>
  <c r="Y18" i="79"/>
  <c r="DV16" i="60" l="1"/>
  <c r="DV16" i="59"/>
  <c r="DU14" i="59"/>
  <c r="DU14" i="60"/>
  <c r="DU14" i="61"/>
  <c r="DW15" i="59"/>
  <c r="DW15" i="61"/>
  <c r="DW15" i="60"/>
  <c r="DI17" i="59"/>
  <c r="DI17" i="61"/>
  <c r="DI17" i="60"/>
  <c r="S36" i="57"/>
  <c r="S34" i="57"/>
  <c r="S13" i="57" s="1"/>
  <c r="U14" i="57"/>
  <c r="DV17" i="60" s="1"/>
  <c r="U31" i="57"/>
  <c r="V57" i="57"/>
  <c r="V16" i="57"/>
  <c r="T35" i="57"/>
  <c r="T33" i="57"/>
  <c r="T15" i="57" s="1"/>
  <c r="T56" i="57"/>
  <c r="T61" i="57" s="1"/>
  <c r="T18" i="57" s="1"/>
  <c r="T32" i="57"/>
  <c r="DT15" i="61"/>
  <c r="DT15" i="60"/>
  <c r="DT15" i="59"/>
  <c r="N29" i="79"/>
  <c r="AD11" i="57"/>
  <c r="DR25" i="61"/>
  <c r="DR25" i="60"/>
  <c r="DR25" i="59"/>
  <c r="DX16" i="60"/>
  <c r="DX16" i="61"/>
  <c r="DX16" i="59"/>
  <c r="AC2" i="61"/>
  <c r="AD2" i="60"/>
  <c r="W64" i="57"/>
  <c r="Y19" i="79"/>
  <c r="W58" i="57"/>
  <c r="AJ19" i="79"/>
  <c r="C18" i="79"/>
  <c r="U17" i="57"/>
  <c r="AU18" i="79"/>
  <c r="DV17" i="61" l="1"/>
  <c r="DV17" i="59"/>
  <c r="N30" i="79"/>
  <c r="T34" i="57"/>
  <c r="T13" i="57" s="1"/>
  <c r="T36" i="57"/>
  <c r="DI18" i="61"/>
  <c r="DI18" i="60"/>
  <c r="DI18" i="59"/>
  <c r="DU15" i="61"/>
  <c r="DU15" i="60"/>
  <c r="DU15" i="59"/>
  <c r="V14" i="57"/>
  <c r="DV18" i="61" s="1"/>
  <c r="V31" i="57"/>
  <c r="DT16" i="61"/>
  <c r="DT16" i="60"/>
  <c r="DT16" i="59"/>
  <c r="W57" i="57"/>
  <c r="W16" i="57"/>
  <c r="DW16" i="60"/>
  <c r="DW16" i="59"/>
  <c r="DW16" i="61"/>
  <c r="U33" i="57"/>
  <c r="U15" i="57" s="1"/>
  <c r="U32" i="57"/>
  <c r="U35" i="57"/>
  <c r="U56" i="57"/>
  <c r="U61" i="57" s="1"/>
  <c r="U18" i="57" s="1"/>
  <c r="AE11" i="57"/>
  <c r="DR26" i="61"/>
  <c r="DR26" i="60"/>
  <c r="DR26" i="59"/>
  <c r="DX17" i="60"/>
  <c r="DX17" i="61"/>
  <c r="DX17" i="59"/>
  <c r="AD2" i="61"/>
  <c r="AE2" i="60"/>
  <c r="C19" i="79"/>
  <c r="V17" i="57"/>
  <c r="AU19" i="79"/>
  <c r="X58" i="57"/>
  <c r="AJ20" i="79"/>
  <c r="X64" i="57"/>
  <c r="Y20" i="79"/>
  <c r="DV18" i="59" l="1"/>
  <c r="DV18" i="60"/>
  <c r="DT17" i="61"/>
  <c r="DT17" i="60"/>
  <c r="DT17" i="59"/>
  <c r="V32" i="57"/>
  <c r="V56" i="57"/>
  <c r="V61" i="57" s="1"/>
  <c r="V18" i="57" s="1"/>
  <c r="V33" i="57"/>
  <c r="V15" i="57" s="1"/>
  <c r="V35" i="57"/>
  <c r="DU16" i="61"/>
  <c r="DU16" i="60"/>
  <c r="DU16" i="59"/>
  <c r="U36" i="57"/>
  <c r="U34" i="57"/>
  <c r="U13" i="57" s="1"/>
  <c r="X16" i="57"/>
  <c r="X57" i="57"/>
  <c r="W14" i="57"/>
  <c r="DV19" i="60" s="1"/>
  <c r="W31" i="57"/>
  <c r="DW17" i="61"/>
  <c r="DW17" i="60"/>
  <c r="DW17" i="59"/>
  <c r="DI19" i="60"/>
  <c r="DI19" i="59"/>
  <c r="DI19" i="61"/>
  <c r="N31" i="79"/>
  <c r="AF11" i="57"/>
  <c r="DR27" i="61"/>
  <c r="DR27" i="59"/>
  <c r="DR27" i="60"/>
  <c r="DX18" i="61"/>
  <c r="DX18" i="59"/>
  <c r="DX18" i="60"/>
  <c r="AE2" i="61"/>
  <c r="AF2" i="60"/>
  <c r="AU20" i="79"/>
  <c r="Y64" i="57"/>
  <c r="Y21" i="79"/>
  <c r="Y58" i="57"/>
  <c r="AJ21" i="79"/>
  <c r="C20" i="79"/>
  <c r="W17" i="57"/>
  <c r="DV19" i="61" l="1"/>
  <c r="DV19" i="59"/>
  <c r="Y57" i="57"/>
  <c r="Y16" i="57"/>
  <c r="W35" i="57"/>
  <c r="W33" i="57"/>
  <c r="W15" i="57" s="1"/>
  <c r="W56" i="57"/>
  <c r="W61" i="57" s="1"/>
  <c r="W18" i="57" s="1"/>
  <c r="W32" i="57"/>
  <c r="DU17" i="59"/>
  <c r="DU17" i="61"/>
  <c r="DU17" i="60"/>
  <c r="V34" i="57"/>
  <c r="V13" i="57" s="1"/>
  <c r="V36" i="57"/>
  <c r="X31" i="57"/>
  <c r="X14" i="57"/>
  <c r="DV20" i="61" s="1"/>
  <c r="N32" i="79"/>
  <c r="DW18" i="59"/>
  <c r="DW18" i="61"/>
  <c r="DW18" i="60"/>
  <c r="DI20" i="61"/>
  <c r="DI20" i="60"/>
  <c r="DI20" i="59"/>
  <c r="DT18" i="61"/>
  <c r="DT18" i="60"/>
  <c r="DT18" i="59"/>
  <c r="AG11" i="57"/>
  <c r="DR28" i="61"/>
  <c r="DR28" i="60"/>
  <c r="DR28" i="59"/>
  <c r="DX19" i="59"/>
  <c r="DX19" i="60"/>
  <c r="DX19" i="61"/>
  <c r="AF2" i="61"/>
  <c r="AG2" i="60"/>
  <c r="Z58" i="57"/>
  <c r="AJ22" i="79"/>
  <c r="Z64" i="57"/>
  <c r="Y22" i="79"/>
  <c r="C21" i="79"/>
  <c r="X17" i="57"/>
  <c r="AU21" i="79"/>
  <c r="DV20" i="60" l="1"/>
  <c r="DV20" i="59"/>
  <c r="X35" i="57"/>
  <c r="X32" i="57"/>
  <c r="X56" i="57"/>
  <c r="X61" i="57" s="1"/>
  <c r="X18" i="57" s="1"/>
  <c r="X33" i="57"/>
  <c r="X15" i="57" s="1"/>
  <c r="DW19" i="61"/>
  <c r="DW19" i="60"/>
  <c r="DW19" i="59"/>
  <c r="Z57" i="57"/>
  <c r="Z16" i="57"/>
  <c r="N33" i="79"/>
  <c r="DU18" i="61"/>
  <c r="DU18" i="60"/>
  <c r="DU18" i="59"/>
  <c r="W36" i="57"/>
  <c r="W34" i="57"/>
  <c r="W13" i="57" s="1"/>
  <c r="DI21" i="60"/>
  <c r="DI21" i="59"/>
  <c r="DI21" i="61"/>
  <c r="Y14" i="57"/>
  <c r="DV21" i="60" s="1"/>
  <c r="Y31" i="57"/>
  <c r="DT19" i="60"/>
  <c r="DT19" i="59"/>
  <c r="DT19" i="61"/>
  <c r="AH11" i="57"/>
  <c r="DR29" i="61"/>
  <c r="DR29" i="59"/>
  <c r="DR29" i="60"/>
  <c r="DX20" i="60"/>
  <c r="DX20" i="61"/>
  <c r="DX20" i="59"/>
  <c r="AG2" i="61"/>
  <c r="AH2" i="60"/>
  <c r="AA64" i="57"/>
  <c r="Y23" i="79"/>
  <c r="AU22" i="79"/>
  <c r="C22" i="79"/>
  <c r="Y17" i="57"/>
  <c r="AA58" i="57"/>
  <c r="AJ23" i="79"/>
  <c r="DV21" i="59" l="1"/>
  <c r="DV21" i="61"/>
  <c r="DU19" i="59"/>
  <c r="DU19" i="61"/>
  <c r="DU19" i="60"/>
  <c r="DW20" i="61"/>
  <c r="DW20" i="60"/>
  <c r="DW20" i="59"/>
  <c r="DT20" i="59"/>
  <c r="DT20" i="61"/>
  <c r="DT20" i="60"/>
  <c r="Z14" i="57"/>
  <c r="DV22" i="61" s="1"/>
  <c r="Z31" i="57"/>
  <c r="N34" i="79"/>
  <c r="X36" i="57"/>
  <c r="X34" i="57"/>
  <c r="X13" i="57" s="1"/>
  <c r="AA57" i="57"/>
  <c r="AA16" i="57"/>
  <c r="Y33" i="57"/>
  <c r="Y15" i="57" s="1"/>
  <c r="Y56" i="57"/>
  <c r="Y61" i="57" s="1"/>
  <c r="Y18" i="57" s="1"/>
  <c r="Y32" i="57"/>
  <c r="Y35" i="57"/>
  <c r="DI22" i="60"/>
  <c r="DI22" i="61"/>
  <c r="DI22" i="59"/>
  <c r="AI11" i="57"/>
  <c r="DR30" i="61"/>
  <c r="DR30" i="60"/>
  <c r="DR30" i="59"/>
  <c r="DX21" i="61"/>
  <c r="DX21" i="59"/>
  <c r="DX21" i="60"/>
  <c r="AH2" i="61"/>
  <c r="AI2" i="60"/>
  <c r="AB58" i="57"/>
  <c r="AJ24" i="79"/>
  <c r="AB64" i="57"/>
  <c r="Y24" i="79"/>
  <c r="C23" i="79"/>
  <c r="Z17" i="57"/>
  <c r="AU23" i="79"/>
  <c r="DV22" i="60" l="1"/>
  <c r="DV22" i="59"/>
  <c r="AB16" i="57"/>
  <c r="AB57" i="57"/>
  <c r="Y34" i="57"/>
  <c r="Y13" i="57" s="1"/>
  <c r="Y36" i="57"/>
  <c r="N35" i="79"/>
  <c r="DI23" i="61"/>
  <c r="DI23" i="59"/>
  <c r="DI23" i="60"/>
  <c r="AA14" i="57"/>
  <c r="DV23" i="59" s="1"/>
  <c r="AA31" i="57"/>
  <c r="DT21" i="59"/>
  <c r="DT21" i="61"/>
  <c r="DT21" i="60"/>
  <c r="DU20" i="60"/>
  <c r="DU20" i="61"/>
  <c r="DU20" i="59"/>
  <c r="Z35" i="57"/>
  <c r="Z32" i="57"/>
  <c r="Z33" i="57"/>
  <c r="Z15" i="57" s="1"/>
  <c r="Z56" i="57"/>
  <c r="Z61" i="57" s="1"/>
  <c r="Z18" i="57" s="1"/>
  <c r="DW21" i="61"/>
  <c r="DW21" i="60"/>
  <c r="DW21" i="59"/>
  <c r="AJ11" i="57"/>
  <c r="DR31" i="61"/>
  <c r="DR31" i="59"/>
  <c r="DR31" i="60"/>
  <c r="DX22" i="61"/>
  <c r="DX22" i="59"/>
  <c r="DX22" i="60"/>
  <c r="AI2" i="61"/>
  <c r="AJ2" i="60"/>
  <c r="AU24" i="79"/>
  <c r="AC64" i="57"/>
  <c r="Y25" i="79"/>
  <c r="C24" i="79"/>
  <c r="AA17" i="57"/>
  <c r="AC58" i="57"/>
  <c r="AJ25" i="79"/>
  <c r="DV23" i="61" l="1"/>
  <c r="DV23" i="60"/>
  <c r="AC57" i="57"/>
  <c r="AC16" i="57"/>
  <c r="Z36" i="57"/>
  <c r="Z34" i="57"/>
  <c r="Z13" i="57" s="1"/>
  <c r="AA32" i="57"/>
  <c r="AA33" i="57"/>
  <c r="AA15" i="57" s="1"/>
  <c r="AA56" i="57"/>
  <c r="AA61" i="57" s="1"/>
  <c r="AA18" i="57" s="1"/>
  <c r="AA35" i="57"/>
  <c r="DU21" i="61"/>
  <c r="DU21" i="60"/>
  <c r="DU21" i="59"/>
  <c r="DW22" i="59"/>
  <c r="DW22" i="61"/>
  <c r="DW22" i="60"/>
  <c r="AB31" i="57"/>
  <c r="AB14" i="57"/>
  <c r="DV24" i="59" s="1"/>
  <c r="DT22" i="61"/>
  <c r="DT22" i="60"/>
  <c r="DT22" i="59"/>
  <c r="N36" i="79"/>
  <c r="DI24" i="60"/>
  <c r="DI24" i="59"/>
  <c r="DI24" i="61"/>
  <c r="AK11" i="57"/>
  <c r="DR32" i="61"/>
  <c r="DR32" i="60"/>
  <c r="DR32" i="59"/>
  <c r="DX23" i="59"/>
  <c r="DX23" i="61"/>
  <c r="DX23" i="60"/>
  <c r="DV24" i="60"/>
  <c r="AJ2" i="61"/>
  <c r="AK2" i="60"/>
  <c r="AU25" i="79"/>
  <c r="C25" i="79"/>
  <c r="AB17" i="57"/>
  <c r="AD58" i="57"/>
  <c r="AJ26" i="79"/>
  <c r="AD64" i="57"/>
  <c r="Y26" i="79"/>
  <c r="P112" i="82"/>
  <c r="AG112" i="82" s="1"/>
  <c r="AG103" i="82" s="1"/>
  <c r="O112" i="82"/>
  <c r="AF112" i="82" s="1"/>
  <c r="AF103" i="82" s="1"/>
  <c r="N112" i="82"/>
  <c r="AE112" i="82" s="1"/>
  <c r="AE103" i="82" s="1"/>
  <c r="M112" i="82"/>
  <c r="AD112" i="82" s="1"/>
  <c r="AD103" i="82" s="1"/>
  <c r="L112" i="82"/>
  <c r="AC112" i="82" s="1"/>
  <c r="AC103" i="82" s="1"/>
  <c r="K112" i="82"/>
  <c r="DV24" i="61" l="1"/>
  <c r="AB112" i="82"/>
  <c r="P112" i="70"/>
  <c r="AG112" i="70" s="1"/>
  <c r="AG103" i="70" s="1"/>
  <c r="M112" i="70"/>
  <c r="AD112" i="70" s="1"/>
  <c r="AD103" i="70" s="1"/>
  <c r="L112" i="70"/>
  <c r="AC112" i="70" s="1"/>
  <c r="AC103" i="70" s="1"/>
  <c r="N112" i="70"/>
  <c r="AE112" i="70" s="1"/>
  <c r="AE103" i="70" s="1"/>
  <c r="K112" i="70"/>
  <c r="O112" i="70"/>
  <c r="AF112" i="70" s="1"/>
  <c r="AF103" i="70" s="1"/>
  <c r="N37" i="79"/>
  <c r="DU22" i="59"/>
  <c r="DU22" i="61"/>
  <c r="DU22" i="60"/>
  <c r="AB33" i="57"/>
  <c r="AB15" i="57" s="1"/>
  <c r="AB35" i="57"/>
  <c r="AB32" i="57"/>
  <c r="AB56" i="57"/>
  <c r="AB61" i="57" s="1"/>
  <c r="AB18" i="57" s="1"/>
  <c r="DT23" i="61"/>
  <c r="DT23" i="60"/>
  <c r="DT23" i="59"/>
  <c r="AD57" i="57"/>
  <c r="AD16" i="57"/>
  <c r="DW23" i="59"/>
  <c r="DW23" i="61"/>
  <c r="DW23" i="60"/>
  <c r="DI25" i="61"/>
  <c r="DI25" i="60"/>
  <c r="DI25" i="59"/>
  <c r="AC14" i="57"/>
  <c r="DV25" i="61" s="1"/>
  <c r="AC31" i="57"/>
  <c r="AA34" i="57"/>
  <c r="AA13" i="57" s="1"/>
  <c r="AA36" i="57"/>
  <c r="AL11" i="57"/>
  <c r="DR33" i="61"/>
  <c r="DR33" i="60"/>
  <c r="DR33" i="59"/>
  <c r="DX24" i="61"/>
  <c r="DX24" i="60"/>
  <c r="DX24" i="59"/>
  <c r="AK2" i="61"/>
  <c r="AL2" i="60"/>
  <c r="L89" i="85"/>
  <c r="L90" i="85" s="1"/>
  <c r="Y27" i="79"/>
  <c r="C26" i="79"/>
  <c r="AC17" i="57"/>
  <c r="AE58" i="57"/>
  <c r="AJ27" i="79"/>
  <c r="AU26" i="79"/>
  <c r="S76" i="82"/>
  <c r="U91" i="82"/>
  <c r="V91" i="82"/>
  <c r="K91" i="85"/>
  <c r="AN90" i="85" l="1"/>
  <c r="AN89" i="85" s="1"/>
  <c r="AC90" i="85"/>
  <c r="AC89" i="85" s="1"/>
  <c r="K98" i="85"/>
  <c r="K100" i="85"/>
  <c r="K93" i="85"/>
  <c r="K96" i="85"/>
  <c r="K99" i="85"/>
  <c r="K92" i="85"/>
  <c r="K97" i="85"/>
  <c r="K94" i="85"/>
  <c r="K95" i="85"/>
  <c r="K89" i="85"/>
  <c r="K90" i="85" s="1"/>
  <c r="AE64" i="57"/>
  <c r="AE16" i="57" s="1"/>
  <c r="D5" i="63" a="1"/>
  <c r="K91" i="70"/>
  <c r="K97" i="70" s="1"/>
  <c r="K91" i="82"/>
  <c r="U97" i="82"/>
  <c r="U93" i="82"/>
  <c r="U100" i="82"/>
  <c r="U92" i="82"/>
  <c r="U96" i="82"/>
  <c r="U94" i="82"/>
  <c r="U98" i="82"/>
  <c r="U99" i="82"/>
  <c r="U95" i="82"/>
  <c r="W91" i="70"/>
  <c r="W92" i="70" s="1"/>
  <c r="W91" i="82"/>
  <c r="U107" i="70"/>
  <c r="U111" i="70" s="1"/>
  <c r="U107" i="82"/>
  <c r="S67" i="70"/>
  <c r="S70" i="70" s="1"/>
  <c r="S67" i="82"/>
  <c r="X107" i="70"/>
  <c r="X111" i="70" s="1"/>
  <c r="X107" i="82"/>
  <c r="W107" i="70"/>
  <c r="W111" i="70" s="1"/>
  <c r="W107" i="82"/>
  <c r="V107" i="70"/>
  <c r="V109" i="70" s="1"/>
  <c r="V107" i="82"/>
  <c r="T91" i="70"/>
  <c r="T96" i="70" s="1"/>
  <c r="T91" i="82"/>
  <c r="S89" i="70"/>
  <c r="S90" i="70" s="1"/>
  <c r="S89" i="82"/>
  <c r="T107" i="70"/>
  <c r="T109" i="70" s="1"/>
  <c r="T107" i="82"/>
  <c r="S107" i="70"/>
  <c r="S111" i="70" s="1"/>
  <c r="S107" i="82"/>
  <c r="V93" i="82"/>
  <c r="V100" i="82"/>
  <c r="V92" i="82"/>
  <c r="V94" i="82"/>
  <c r="V99" i="82"/>
  <c r="V97" i="82"/>
  <c r="V95" i="82"/>
  <c r="V98" i="82"/>
  <c r="V96" i="82"/>
  <c r="S91" i="70"/>
  <c r="S98" i="70" s="1"/>
  <c r="S91" i="82"/>
  <c r="X91" i="70"/>
  <c r="X98" i="70" s="1"/>
  <c r="X91" i="82"/>
  <c r="S77" i="82"/>
  <c r="S78" i="82"/>
  <c r="S79" i="82"/>
  <c r="AB123" i="82"/>
  <c r="AB103" i="82"/>
  <c r="S109" i="70"/>
  <c r="W93" i="70"/>
  <c r="X99" i="70"/>
  <c r="V91" i="70"/>
  <c r="U91" i="70"/>
  <c r="AB112" i="70"/>
  <c r="AB123" i="70" s="1"/>
  <c r="CE5" i="79" s="1"/>
  <c r="S76" i="70"/>
  <c r="DV25" i="59"/>
  <c r="DV25" i="60"/>
  <c r="DW24" i="59"/>
  <c r="DW24" i="61"/>
  <c r="DW24" i="60"/>
  <c r="AD14" i="57"/>
  <c r="DV26" i="61" s="1"/>
  <c r="AD31" i="57"/>
  <c r="DT24" i="61"/>
  <c r="DT24" i="60"/>
  <c r="DT24" i="59"/>
  <c r="DU23" i="61"/>
  <c r="DU23" i="60"/>
  <c r="DU23" i="59"/>
  <c r="DI26" i="59"/>
  <c r="DI26" i="61"/>
  <c r="DI26" i="60"/>
  <c r="AB36" i="57"/>
  <c r="AB34" i="57"/>
  <c r="AB13" i="57" s="1"/>
  <c r="AE57" i="57"/>
  <c r="AC32" i="57"/>
  <c r="AC56" i="57"/>
  <c r="AC61" i="57" s="1"/>
  <c r="AC18" i="57" s="1"/>
  <c r="AC33" i="57"/>
  <c r="AC15" i="57" s="1"/>
  <c r="AC35" i="57"/>
  <c r="N38" i="79"/>
  <c r="AM11" i="57"/>
  <c r="DR34" i="61"/>
  <c r="DR34" i="60"/>
  <c r="DR34" i="59"/>
  <c r="DX25" i="61"/>
  <c r="DX25" i="60"/>
  <c r="DX25" i="59"/>
  <c r="AL2" i="61"/>
  <c r="AM2" i="60"/>
  <c r="C27" i="79"/>
  <c r="AD17" i="57"/>
  <c r="AF64" i="57"/>
  <c r="AF58" i="57"/>
  <c r="AU27" i="79"/>
  <c r="K107" i="85"/>
  <c r="K89" i="82"/>
  <c r="L91" i="85"/>
  <c r="O107" i="85"/>
  <c r="K67" i="85"/>
  <c r="S94" i="70" l="1"/>
  <c r="S93" i="70"/>
  <c r="K99" i="70"/>
  <c r="S95" i="70"/>
  <c r="S99" i="70"/>
  <c r="S92" i="70"/>
  <c r="S72" i="70"/>
  <c r="S97" i="70"/>
  <c r="S100" i="70"/>
  <c r="K92" i="70"/>
  <c r="K98" i="70"/>
  <c r="K95" i="70"/>
  <c r="K94" i="70"/>
  <c r="AB94" i="70" s="1"/>
  <c r="K100" i="70"/>
  <c r="M107" i="82"/>
  <c r="M109" i="82" s="1"/>
  <c r="M107" i="85"/>
  <c r="O91" i="82"/>
  <c r="O95" i="82" s="1"/>
  <c r="O91" i="85"/>
  <c r="AM90" i="85"/>
  <c r="AM89" i="85" s="1"/>
  <c r="AB90" i="85"/>
  <c r="AB89" i="85" s="1"/>
  <c r="AB120" i="85" s="1"/>
  <c r="AM92" i="85"/>
  <c r="AB92" i="85"/>
  <c r="AM100" i="85"/>
  <c r="AB100" i="85"/>
  <c r="P91" i="82"/>
  <c r="P100" i="82" s="1"/>
  <c r="P91" i="85"/>
  <c r="O110" i="85"/>
  <c r="O108" i="85"/>
  <c r="O109" i="85"/>
  <c r="O111" i="85"/>
  <c r="AB95" i="85"/>
  <c r="AM95" i="85"/>
  <c r="AB99" i="85"/>
  <c r="AM99" i="85"/>
  <c r="AM98" i="85"/>
  <c r="AB98" i="85"/>
  <c r="L107" i="82"/>
  <c r="L108" i="82" s="1"/>
  <c r="L107" i="85"/>
  <c r="L99" i="85"/>
  <c r="L100" i="85"/>
  <c r="L94" i="85"/>
  <c r="L95" i="85"/>
  <c r="L96" i="85"/>
  <c r="L93" i="85"/>
  <c r="L98" i="85"/>
  <c r="L92" i="85"/>
  <c r="L97" i="85"/>
  <c r="K110" i="85"/>
  <c r="K108" i="85"/>
  <c r="K109" i="85"/>
  <c r="K111" i="85"/>
  <c r="K74" i="85"/>
  <c r="K73" i="85"/>
  <c r="K75" i="85"/>
  <c r="K69" i="85"/>
  <c r="K71" i="85"/>
  <c r="K68" i="85"/>
  <c r="K70" i="85"/>
  <c r="K72" i="85"/>
  <c r="N91" i="82"/>
  <c r="N91" i="85"/>
  <c r="N107" i="82"/>
  <c r="N107" i="85"/>
  <c r="AB94" i="85"/>
  <c r="AM94" i="85"/>
  <c r="AB96" i="85"/>
  <c r="AM96" i="85"/>
  <c r="M91" i="82"/>
  <c r="M91" i="85"/>
  <c r="P107" i="82"/>
  <c r="P107" i="85"/>
  <c r="K76" i="82"/>
  <c r="K76" i="85"/>
  <c r="AB97" i="85"/>
  <c r="AM97" i="85"/>
  <c r="AB93" i="85"/>
  <c r="AM93" i="85"/>
  <c r="T89" i="82"/>
  <c r="T90" i="82" s="1"/>
  <c r="V111" i="70"/>
  <c r="S71" i="70"/>
  <c r="DV26" i="59"/>
  <c r="DV26" i="60"/>
  <c r="X94" i="70"/>
  <c r="K96" i="70"/>
  <c r="K93" i="70"/>
  <c r="T108" i="70"/>
  <c r="W109" i="70"/>
  <c r="S68" i="70"/>
  <c r="S73" i="70"/>
  <c r="S96" i="70"/>
  <c r="W95" i="70"/>
  <c r="T98" i="70"/>
  <c r="S74" i="70"/>
  <c r="S75" i="70"/>
  <c r="T95" i="70"/>
  <c r="S69" i="70"/>
  <c r="U110" i="70"/>
  <c r="X109" i="70"/>
  <c r="D5" i="63"/>
  <c r="G5" i="63" s="1"/>
  <c r="D7" i="63"/>
  <c r="G7" i="63" s="1"/>
  <c r="D6" i="63"/>
  <c r="D8" i="63"/>
  <c r="D13" i="63"/>
  <c r="G13" i="63" s="1"/>
  <c r="D11" i="63"/>
  <c r="G11" i="63" s="1"/>
  <c r="D9" i="63"/>
  <c r="D12" i="63"/>
  <c r="D10" i="63"/>
  <c r="G10" i="63" s="1"/>
  <c r="K67" i="82"/>
  <c r="K75" i="82" s="1"/>
  <c r="CE6" i="79"/>
  <c r="CF5" i="79"/>
  <c r="C5" i="63" a="1"/>
  <c r="V108" i="70"/>
  <c r="X108" i="70"/>
  <c r="X100" i="70"/>
  <c r="U109" i="70"/>
  <c r="S110" i="70"/>
  <c r="V110" i="70"/>
  <c r="X110" i="70"/>
  <c r="U108" i="70"/>
  <c r="S108" i="70"/>
  <c r="X93" i="70"/>
  <c r="T111" i="70"/>
  <c r="W110" i="70"/>
  <c r="T110" i="70"/>
  <c r="W108" i="70"/>
  <c r="T93" i="70"/>
  <c r="W94" i="70"/>
  <c r="W100" i="70"/>
  <c r="T97" i="70"/>
  <c r="T100" i="70"/>
  <c r="X96" i="70"/>
  <c r="X95" i="70"/>
  <c r="W98" i="70"/>
  <c r="W97" i="70"/>
  <c r="T92" i="70"/>
  <c r="W96" i="70"/>
  <c r="T94" i="70"/>
  <c r="T99" i="70"/>
  <c r="X97" i="70"/>
  <c r="X92" i="70"/>
  <c r="W99" i="70"/>
  <c r="S93" i="82"/>
  <c r="S92" i="82"/>
  <c r="S94" i="82"/>
  <c r="S96" i="82"/>
  <c r="S95" i="82"/>
  <c r="S98" i="82"/>
  <c r="S100" i="82"/>
  <c r="S97" i="82"/>
  <c r="S99" i="82"/>
  <c r="M110" i="82"/>
  <c r="P92" i="82"/>
  <c r="P94" i="82"/>
  <c r="L109" i="82"/>
  <c r="O107" i="70"/>
  <c r="O108" i="70" s="1"/>
  <c r="O107" i="82"/>
  <c r="L91" i="70"/>
  <c r="L99" i="70" s="1"/>
  <c r="L91" i="82"/>
  <c r="K107" i="70"/>
  <c r="K108" i="70" s="1"/>
  <c r="K107" i="82"/>
  <c r="Y28" i="79"/>
  <c r="T109" i="82"/>
  <c r="T110" i="82"/>
  <c r="T111" i="82"/>
  <c r="T108" i="82"/>
  <c r="S90" i="82"/>
  <c r="V110" i="82"/>
  <c r="V111" i="82"/>
  <c r="V108" i="82"/>
  <c r="V109" i="82"/>
  <c r="X109" i="82"/>
  <c r="X108" i="82"/>
  <c r="X110" i="82"/>
  <c r="X111" i="82"/>
  <c r="U109" i="82"/>
  <c r="U108" i="82"/>
  <c r="U111" i="82"/>
  <c r="U110" i="82"/>
  <c r="N93" i="82"/>
  <c r="AE93" i="82" s="1"/>
  <c r="N99" i="82"/>
  <c r="AE99" i="82" s="1"/>
  <c r="N92" i="82"/>
  <c r="AP92" i="82" s="1"/>
  <c r="N94" i="82"/>
  <c r="AE94" i="82" s="1"/>
  <c r="N100" i="82"/>
  <c r="AP100" i="82" s="1"/>
  <c r="N95" i="82"/>
  <c r="AE95" i="82" s="1"/>
  <c r="N96" i="82"/>
  <c r="AE96" i="82" s="1"/>
  <c r="N98" i="82"/>
  <c r="AE98" i="82" s="1"/>
  <c r="N97" i="82"/>
  <c r="AE97" i="82" s="1"/>
  <c r="AJ28" i="79"/>
  <c r="N109" i="82"/>
  <c r="N110" i="82"/>
  <c r="N111" i="82"/>
  <c r="N108" i="82"/>
  <c r="K77" i="82"/>
  <c r="AB77" i="82" s="1"/>
  <c r="K79" i="82"/>
  <c r="AB79" i="82" s="1"/>
  <c r="K78" i="82"/>
  <c r="AB78" i="82" s="1"/>
  <c r="X94" i="82"/>
  <c r="X95" i="82"/>
  <c r="X100" i="82"/>
  <c r="X98" i="82"/>
  <c r="X96" i="82"/>
  <c r="X92" i="82"/>
  <c r="X93" i="82"/>
  <c r="X97" i="82"/>
  <c r="X99" i="82"/>
  <c r="K98" i="82"/>
  <c r="K97" i="82"/>
  <c r="K93" i="82"/>
  <c r="K99" i="82"/>
  <c r="K100" i="82"/>
  <c r="K95" i="82"/>
  <c r="K96" i="82"/>
  <c r="K92" i="82"/>
  <c r="K94" i="82"/>
  <c r="O100" i="82"/>
  <c r="O92" i="82"/>
  <c r="M100" i="82"/>
  <c r="AD100" i="82" s="1"/>
  <c r="M92" i="82"/>
  <c r="AO92" i="82" s="1"/>
  <c r="M93" i="82"/>
  <c r="AO93" i="82" s="1"/>
  <c r="M94" i="82"/>
  <c r="AD94" i="82" s="1"/>
  <c r="M97" i="82"/>
  <c r="AO97" i="82" s="1"/>
  <c r="M99" i="82"/>
  <c r="AD99" i="82" s="1"/>
  <c r="M95" i="82"/>
  <c r="AO95" i="82" s="1"/>
  <c r="M96" i="82"/>
  <c r="AO96" i="82" s="1"/>
  <c r="M98" i="82"/>
  <c r="AO98" i="82" s="1"/>
  <c r="P111" i="82"/>
  <c r="P110" i="82"/>
  <c r="P108" i="82"/>
  <c r="P109" i="82"/>
  <c r="K90" i="82"/>
  <c r="AM79" i="82"/>
  <c r="S109" i="82"/>
  <c r="S110" i="82"/>
  <c r="S111" i="82"/>
  <c r="S108" i="82"/>
  <c r="T99" i="82"/>
  <c r="T93" i="82"/>
  <c r="T98" i="82"/>
  <c r="T97" i="82"/>
  <c r="T95" i="82"/>
  <c r="T100" i="82"/>
  <c r="T92" i="82"/>
  <c r="T94" i="82"/>
  <c r="T96" i="82"/>
  <c r="W109" i="82"/>
  <c r="W110" i="82"/>
  <c r="W111" i="82"/>
  <c r="W108" i="82"/>
  <c r="S70" i="82"/>
  <c r="S71" i="82"/>
  <c r="S72" i="82"/>
  <c r="S75" i="82"/>
  <c r="S68" i="82"/>
  <c r="S74" i="82"/>
  <c r="S73" i="82"/>
  <c r="S69" i="82"/>
  <c r="W93" i="82"/>
  <c r="W100" i="82"/>
  <c r="W92" i="82"/>
  <c r="W99" i="82"/>
  <c r="W94" i="82"/>
  <c r="W95" i="82"/>
  <c r="W98" i="82"/>
  <c r="W96" i="82"/>
  <c r="W97" i="82"/>
  <c r="K67" i="70"/>
  <c r="K89" i="70"/>
  <c r="K90" i="70" s="1"/>
  <c r="T89" i="70"/>
  <c r="T90" i="70" s="1"/>
  <c r="U99" i="70"/>
  <c r="U98" i="70"/>
  <c r="U95" i="70"/>
  <c r="U96" i="70"/>
  <c r="U100" i="70"/>
  <c r="U94" i="70"/>
  <c r="U92" i="70"/>
  <c r="U97" i="70"/>
  <c r="U93" i="70"/>
  <c r="V100" i="70"/>
  <c r="V99" i="70"/>
  <c r="V95" i="70"/>
  <c r="V98" i="70"/>
  <c r="V92" i="70"/>
  <c r="V93" i="70"/>
  <c r="V96" i="70"/>
  <c r="V97" i="70"/>
  <c r="V94" i="70"/>
  <c r="P91" i="70"/>
  <c r="AM93" i="70"/>
  <c r="AB93" i="70"/>
  <c r="L107" i="70"/>
  <c r="L94" i="70"/>
  <c r="L97" i="70"/>
  <c r="L95" i="70"/>
  <c r="L96" i="70"/>
  <c r="S79" i="70"/>
  <c r="S77" i="70"/>
  <c r="S78" i="70"/>
  <c r="AM99" i="70"/>
  <c r="AB99" i="70"/>
  <c r="AM97" i="70"/>
  <c r="AB97" i="70"/>
  <c r="N91" i="70"/>
  <c r="N107" i="70"/>
  <c r="K76" i="70"/>
  <c r="AB103" i="70"/>
  <c r="AM95" i="70"/>
  <c r="AB95" i="70"/>
  <c r="AM98" i="70"/>
  <c r="AB98" i="70"/>
  <c r="M107" i="70"/>
  <c r="O91" i="70"/>
  <c r="AM92" i="70"/>
  <c r="AB92" i="70"/>
  <c r="M91" i="70"/>
  <c r="P107" i="70"/>
  <c r="AM100" i="70"/>
  <c r="AB100" i="70"/>
  <c r="AM94" i="70"/>
  <c r="AF16" i="57"/>
  <c r="AF57" i="57"/>
  <c r="DI27" i="61"/>
  <c r="DI27" i="60"/>
  <c r="DI27" i="59"/>
  <c r="DW25" i="61"/>
  <c r="DW25" i="60"/>
  <c r="DW25" i="59"/>
  <c r="DT25" i="61"/>
  <c r="DT25" i="60"/>
  <c r="DT25" i="59"/>
  <c r="DU24" i="61"/>
  <c r="DU24" i="60"/>
  <c r="DU24" i="59"/>
  <c r="T67" i="82"/>
  <c r="AE14" i="57"/>
  <c r="AE31" i="57"/>
  <c r="N39" i="79"/>
  <c r="AC34" i="57"/>
  <c r="AC13" i="57" s="1"/>
  <c r="AC36" i="57"/>
  <c r="AD32" i="57"/>
  <c r="AD33" i="57"/>
  <c r="AD15" i="57" s="1"/>
  <c r="AD56" i="57"/>
  <c r="AD61" i="57" s="1"/>
  <c r="AD18" i="57" s="1"/>
  <c r="AD35" i="57"/>
  <c r="AN11" i="57"/>
  <c r="DR35" i="61"/>
  <c r="DR35" i="59"/>
  <c r="DR35" i="60"/>
  <c r="DX26" i="61"/>
  <c r="DX26" i="60"/>
  <c r="DX26" i="59"/>
  <c r="T76" i="82"/>
  <c r="AM2" i="61"/>
  <c r="AN2" i="60"/>
  <c r="AG58" i="57"/>
  <c r="AJ29" i="79"/>
  <c r="AG64" i="57"/>
  <c r="Y29" i="79"/>
  <c r="C28" i="79"/>
  <c r="AE17" i="57"/>
  <c r="M111" i="82" l="1"/>
  <c r="AO111" i="82" s="1"/>
  <c r="M108" i="82"/>
  <c r="O94" i="82"/>
  <c r="O99" i="82"/>
  <c r="L110" i="82"/>
  <c r="P99" i="82"/>
  <c r="AG99" i="82" s="1"/>
  <c r="P93" i="82"/>
  <c r="P95" i="82"/>
  <c r="AG95" i="82" s="1"/>
  <c r="O96" i="82"/>
  <c r="AQ96" i="82" s="1"/>
  <c r="O97" i="82"/>
  <c r="AF97" i="82" s="1"/>
  <c r="L111" i="82"/>
  <c r="P97" i="82"/>
  <c r="AG97" i="82" s="1"/>
  <c r="P98" i="82"/>
  <c r="AG98" i="82" s="1"/>
  <c r="O93" i="82"/>
  <c r="O98" i="82"/>
  <c r="P96" i="82"/>
  <c r="AR96" i="82" s="1"/>
  <c r="AB70" i="85"/>
  <c r="AM70" i="85"/>
  <c r="AB75" i="85"/>
  <c r="AM75" i="85"/>
  <c r="AM111" i="85"/>
  <c r="AB111" i="85"/>
  <c r="AC97" i="85"/>
  <c r="AN97" i="85"/>
  <c r="AC96" i="85"/>
  <c r="AN96" i="85"/>
  <c r="AN99" i="85"/>
  <c r="AC99" i="85"/>
  <c r="AF109" i="85"/>
  <c r="AQ109" i="85"/>
  <c r="AM91" i="85"/>
  <c r="O94" i="85"/>
  <c r="O92" i="85"/>
  <c r="O95" i="85"/>
  <c r="O100" i="85"/>
  <c r="O93" i="85"/>
  <c r="O99" i="85"/>
  <c r="O97" i="85"/>
  <c r="O96" i="85"/>
  <c r="O98" i="85"/>
  <c r="AM96" i="70"/>
  <c r="AM91" i="70" s="1"/>
  <c r="K79" i="85"/>
  <c r="K78" i="85"/>
  <c r="K77" i="85"/>
  <c r="M98" i="85"/>
  <c r="M97" i="85"/>
  <c r="M96" i="85"/>
  <c r="M95" i="85"/>
  <c r="M94" i="85"/>
  <c r="M93" i="85"/>
  <c r="M100" i="85"/>
  <c r="M99" i="85"/>
  <c r="M92" i="85"/>
  <c r="N100" i="85"/>
  <c r="N99" i="85"/>
  <c r="N95" i="85"/>
  <c r="N93" i="85"/>
  <c r="N97" i="85"/>
  <c r="N92" i="85"/>
  <c r="N96" i="85"/>
  <c r="N98" i="85"/>
  <c r="N94" i="85"/>
  <c r="AB68" i="85"/>
  <c r="AM68" i="85"/>
  <c r="AB73" i="85"/>
  <c r="AM73" i="85"/>
  <c r="AB109" i="85"/>
  <c r="AM109" i="85"/>
  <c r="AN92" i="85"/>
  <c r="AC92" i="85"/>
  <c r="AC95" i="85"/>
  <c r="AN95" i="85"/>
  <c r="L110" i="85"/>
  <c r="L109" i="85"/>
  <c r="L108" i="85"/>
  <c r="L111" i="85"/>
  <c r="AQ108" i="85"/>
  <c r="AF108" i="85"/>
  <c r="AB71" i="85"/>
  <c r="AM71" i="85"/>
  <c r="AB74" i="85"/>
  <c r="AM74" i="85"/>
  <c r="AB108" i="85"/>
  <c r="AM108" i="85"/>
  <c r="AN98" i="85"/>
  <c r="AC98" i="85"/>
  <c r="AN94" i="85"/>
  <c r="AC94" i="85"/>
  <c r="AF111" i="85"/>
  <c r="AQ111" i="85"/>
  <c r="AQ110" i="85"/>
  <c r="AF110" i="85"/>
  <c r="M110" i="85"/>
  <c r="M111" i="85"/>
  <c r="M108" i="85"/>
  <c r="M109" i="85"/>
  <c r="P110" i="85"/>
  <c r="P109" i="85"/>
  <c r="P108" i="85"/>
  <c r="P111" i="85"/>
  <c r="N109" i="85"/>
  <c r="N108" i="85"/>
  <c r="N111" i="85"/>
  <c r="N110" i="85"/>
  <c r="AB72" i="85"/>
  <c r="AM72" i="85"/>
  <c r="AB69" i="85"/>
  <c r="AM69" i="85"/>
  <c r="AM110" i="85"/>
  <c r="AB110" i="85"/>
  <c r="AN93" i="85"/>
  <c r="AC93" i="85"/>
  <c r="AN100" i="85"/>
  <c r="AC100" i="85"/>
  <c r="P92" i="85"/>
  <c r="P96" i="85"/>
  <c r="P98" i="85"/>
  <c r="P94" i="85"/>
  <c r="P100" i="85"/>
  <c r="P93" i="85"/>
  <c r="P99" i="85"/>
  <c r="P97" i="85"/>
  <c r="P95" i="85"/>
  <c r="AB91" i="85"/>
  <c r="AB121" i="85" s="1"/>
  <c r="AO100" i="82"/>
  <c r="AP98" i="82"/>
  <c r="AB96" i="70"/>
  <c r="O110" i="70"/>
  <c r="AQ110" i="70" s="1"/>
  <c r="K110" i="70"/>
  <c r="AB110" i="70" s="1"/>
  <c r="K72" i="82"/>
  <c r="AB72" i="82" s="1"/>
  <c r="AP94" i="82"/>
  <c r="AR94" i="82"/>
  <c r="K68" i="82"/>
  <c r="AB68" i="82" s="1"/>
  <c r="AD98" i="82"/>
  <c r="C5" i="63"/>
  <c r="F5" i="63" s="1"/>
  <c r="J5" i="63" s="1"/>
  <c r="C11" i="63"/>
  <c r="C8" i="63"/>
  <c r="C7" i="63"/>
  <c r="C13" i="63"/>
  <c r="C10" i="63"/>
  <c r="C9" i="63"/>
  <c r="C12" i="63"/>
  <c r="C6" i="63"/>
  <c r="K74" i="82"/>
  <c r="K69" i="82"/>
  <c r="AB69" i="82" s="1"/>
  <c r="K73" i="82"/>
  <c r="AB73" i="82" s="1"/>
  <c r="K70" i="82"/>
  <c r="AM70" i="82" s="1"/>
  <c r="CE7" i="79"/>
  <c r="CF6" i="79"/>
  <c r="G12" i="63"/>
  <c r="G8" i="63"/>
  <c r="K71" i="82"/>
  <c r="G9" i="63"/>
  <c r="G6" i="63"/>
  <c r="AP99" i="82"/>
  <c r="AQ100" i="82"/>
  <c r="O111" i="70"/>
  <c r="AF111" i="70" s="1"/>
  <c r="O109" i="70"/>
  <c r="AF109" i="70" s="1"/>
  <c r="K109" i="70"/>
  <c r="AM109" i="70" s="1"/>
  <c r="K111" i="70"/>
  <c r="AM111" i="70" s="1"/>
  <c r="AR109" i="82"/>
  <c r="L98" i="70"/>
  <c r="AN98" i="70" s="1"/>
  <c r="L100" i="70"/>
  <c r="AD92" i="82"/>
  <c r="AP96" i="82"/>
  <c r="AE92" i="82"/>
  <c r="L93" i="70"/>
  <c r="L92" i="70"/>
  <c r="AN92" i="70" s="1"/>
  <c r="AO99" i="82"/>
  <c r="AB76" i="82"/>
  <c r="AQ94" i="82"/>
  <c r="AF94" i="82"/>
  <c r="AQ93" i="82"/>
  <c r="AF93" i="82"/>
  <c r="AB71" i="82"/>
  <c r="AM71" i="82"/>
  <c r="AP93" i="82"/>
  <c r="AR93" i="82"/>
  <c r="AG93" i="82"/>
  <c r="AG100" i="82"/>
  <c r="AR100" i="82"/>
  <c r="AD97" i="82"/>
  <c r="AD95" i="82"/>
  <c r="AD108" i="82"/>
  <c r="AO108" i="82"/>
  <c r="AR110" i="82"/>
  <c r="AG110" i="82"/>
  <c r="AB90" i="82"/>
  <c r="AM90" i="82"/>
  <c r="AC111" i="82"/>
  <c r="AN111" i="82"/>
  <c r="AE100" i="82"/>
  <c r="K108" i="82"/>
  <c r="K109" i="82"/>
  <c r="AB109" i="82" s="1"/>
  <c r="K111" i="82"/>
  <c r="AB111" i="82" s="1"/>
  <c r="K110" i="82"/>
  <c r="AM110" i="82" s="1"/>
  <c r="O108" i="82"/>
  <c r="AF108" i="82" s="1"/>
  <c r="O109" i="82"/>
  <c r="AQ109" i="82" s="1"/>
  <c r="O110" i="82"/>
  <c r="AF110" i="82" s="1"/>
  <c r="O111" i="82"/>
  <c r="AF111" i="82" s="1"/>
  <c r="AR97" i="82"/>
  <c r="AO94" i="82"/>
  <c r="AP95" i="82"/>
  <c r="AM100" i="82"/>
  <c r="AB100" i="82"/>
  <c r="AB94" i="82"/>
  <c r="AM94" i="82"/>
  <c r="T77" i="82"/>
  <c r="T79" i="82"/>
  <c r="T78" i="82"/>
  <c r="AF96" i="82"/>
  <c r="AF99" i="82"/>
  <c r="AQ99" i="82"/>
  <c r="AB75" i="82"/>
  <c r="AM75" i="82"/>
  <c r="AB70" i="82"/>
  <c r="AG92" i="82"/>
  <c r="AR92" i="82"/>
  <c r="AR95" i="82"/>
  <c r="AD96" i="82"/>
  <c r="AD110" i="82"/>
  <c r="AO110" i="82"/>
  <c r="AD109" i="82"/>
  <c r="AO109" i="82"/>
  <c r="AR108" i="82"/>
  <c r="AG108" i="82"/>
  <c r="AP108" i="82"/>
  <c r="AE108" i="82"/>
  <c r="AN110" i="82"/>
  <c r="AC110" i="82"/>
  <c r="AP97" i="82"/>
  <c r="AD93" i="82"/>
  <c r="AM99" i="82"/>
  <c r="AB99" i="82"/>
  <c r="AM98" i="82"/>
  <c r="AB98" i="82"/>
  <c r="AM92" i="82"/>
  <c r="AB92" i="82"/>
  <c r="AQ98" i="82"/>
  <c r="AF98" i="82"/>
  <c r="AF92" i="82"/>
  <c r="AQ92" i="82"/>
  <c r="AR99" i="82"/>
  <c r="AG96" i="82"/>
  <c r="AP111" i="82"/>
  <c r="AE111" i="82"/>
  <c r="AC108" i="82"/>
  <c r="AN108" i="82"/>
  <c r="AC109" i="82"/>
  <c r="AN109" i="82"/>
  <c r="L100" i="82"/>
  <c r="AC100" i="82" s="1"/>
  <c r="L92" i="82"/>
  <c r="AN92" i="82" s="1"/>
  <c r="L94" i="82"/>
  <c r="AN94" i="82" s="1"/>
  <c r="L98" i="82"/>
  <c r="L96" i="82"/>
  <c r="AN96" i="82" s="1"/>
  <c r="L97" i="82"/>
  <c r="AC97" i="82" s="1"/>
  <c r="L95" i="82"/>
  <c r="L99" i="82"/>
  <c r="AC99" i="82" s="1"/>
  <c r="L93" i="82"/>
  <c r="AN93" i="82" s="1"/>
  <c r="AG94" i="82"/>
  <c r="AB95" i="82"/>
  <c r="AM95" i="82"/>
  <c r="AB93" i="82"/>
  <c r="AM93" i="82"/>
  <c r="AU28" i="79"/>
  <c r="T72" i="82"/>
  <c r="T73" i="82"/>
  <c r="T68" i="82"/>
  <c r="T70" i="82"/>
  <c r="T74" i="82"/>
  <c r="T71" i="82"/>
  <c r="T69" i="82"/>
  <c r="T75" i="82"/>
  <c r="AF95" i="82"/>
  <c r="AQ95" i="82"/>
  <c r="AF100" i="82"/>
  <c r="AM74" i="82"/>
  <c r="AB74" i="82"/>
  <c r="AG109" i="82"/>
  <c r="AD111" i="82"/>
  <c r="AG111" i="82"/>
  <c r="AR111" i="82"/>
  <c r="AE109" i="82"/>
  <c r="AP109" i="82"/>
  <c r="AE110" i="82"/>
  <c r="AP110" i="82"/>
  <c r="AM77" i="82"/>
  <c r="AB97" i="82"/>
  <c r="AM97" i="82"/>
  <c r="AB96" i="82"/>
  <c r="AM96" i="82"/>
  <c r="AM78" i="82"/>
  <c r="T67" i="70"/>
  <c r="AM90" i="70"/>
  <c r="AM89" i="70" s="1"/>
  <c r="AB90" i="70"/>
  <c r="AB89" i="70" s="1"/>
  <c r="AB120" i="70" s="1"/>
  <c r="K70" i="70"/>
  <c r="K71" i="70"/>
  <c r="K75" i="70"/>
  <c r="K68" i="70"/>
  <c r="AM68" i="70" s="1"/>
  <c r="K72" i="70"/>
  <c r="K73" i="70"/>
  <c r="K69" i="70"/>
  <c r="K74" i="70"/>
  <c r="N99" i="70"/>
  <c r="N94" i="70"/>
  <c r="N92" i="70"/>
  <c r="N93" i="70"/>
  <c r="N96" i="70"/>
  <c r="N97" i="70"/>
  <c r="N98" i="70"/>
  <c r="N95" i="70"/>
  <c r="N100" i="70"/>
  <c r="AN95" i="70"/>
  <c r="AC95" i="70"/>
  <c r="AN94" i="70"/>
  <c r="AC94" i="70"/>
  <c r="M99" i="70"/>
  <c r="M96" i="70"/>
  <c r="M95" i="70"/>
  <c r="M97" i="70"/>
  <c r="M94" i="70"/>
  <c r="M100" i="70"/>
  <c r="M98" i="70"/>
  <c r="M92" i="70"/>
  <c r="M93" i="70"/>
  <c r="AQ109" i="70"/>
  <c r="AB91" i="70"/>
  <c r="AB121" i="70" s="1"/>
  <c r="M111" i="70"/>
  <c r="M108" i="70"/>
  <c r="M110" i="70"/>
  <c r="M109" i="70"/>
  <c r="K77" i="70"/>
  <c r="AM77" i="70" s="1"/>
  <c r="K79" i="70"/>
  <c r="AM79" i="70" s="1"/>
  <c r="K78" i="70"/>
  <c r="AM78" i="70" s="1"/>
  <c r="AB109" i="70"/>
  <c r="AN100" i="70"/>
  <c r="AC100" i="70"/>
  <c r="T76" i="70"/>
  <c r="AQ108" i="70"/>
  <c r="AF108" i="70"/>
  <c r="N111" i="70"/>
  <c r="N108" i="70"/>
  <c r="N109" i="70"/>
  <c r="N110" i="70"/>
  <c r="AB108" i="70"/>
  <c r="AM108" i="70"/>
  <c r="AN93" i="70"/>
  <c r="AC93" i="70"/>
  <c r="AN99" i="70"/>
  <c r="AC99" i="70"/>
  <c r="P111" i="70"/>
  <c r="P108" i="70"/>
  <c r="P110" i="70"/>
  <c r="P109" i="70"/>
  <c r="AF110" i="70"/>
  <c r="O95" i="70"/>
  <c r="O96" i="70"/>
  <c r="O97" i="70"/>
  <c r="O93" i="70"/>
  <c r="O94" i="70"/>
  <c r="O99" i="70"/>
  <c r="O100" i="70"/>
  <c r="O92" i="70"/>
  <c r="O98" i="70"/>
  <c r="AC96" i="70"/>
  <c r="AN96" i="70"/>
  <c r="AN97" i="70"/>
  <c r="AC97" i="70"/>
  <c r="L111" i="70"/>
  <c r="L108" i="70"/>
  <c r="L110" i="70"/>
  <c r="L109" i="70"/>
  <c r="P99" i="70"/>
  <c r="P94" i="70"/>
  <c r="P93" i="70"/>
  <c r="P100" i="70"/>
  <c r="P97" i="70"/>
  <c r="P92" i="70"/>
  <c r="P98" i="70"/>
  <c r="P95" i="70"/>
  <c r="P96" i="70"/>
  <c r="DT26" i="59"/>
  <c r="DT26" i="61"/>
  <c r="DT26" i="60"/>
  <c r="DU25" i="61"/>
  <c r="DU25" i="60"/>
  <c r="DU25" i="59"/>
  <c r="AF31" i="57"/>
  <c r="AF14" i="57"/>
  <c r="DV28" i="60" s="1"/>
  <c r="DW26" i="59"/>
  <c r="DW26" i="61"/>
  <c r="DW26" i="60"/>
  <c r="AD34" i="57"/>
  <c r="AD13" i="57" s="1"/>
  <c r="AD36" i="57"/>
  <c r="N40" i="79"/>
  <c r="AG57" i="57"/>
  <c r="AG16" i="57"/>
  <c r="AE32" i="57"/>
  <c r="AE35" i="57"/>
  <c r="AE33" i="57"/>
  <c r="AE15" i="57" s="1"/>
  <c r="AE56" i="57"/>
  <c r="AE61" i="57" s="1"/>
  <c r="AE18" i="57" s="1"/>
  <c r="DI28" i="59"/>
  <c r="DI28" i="61"/>
  <c r="DI28" i="60"/>
  <c r="AO11" i="57"/>
  <c r="DR36" i="61"/>
  <c r="DR36" i="60"/>
  <c r="DR36" i="59"/>
  <c r="DV27" i="60"/>
  <c r="DV27" i="59"/>
  <c r="DV27" i="61"/>
  <c r="DX27" i="61"/>
  <c r="DX27" i="59"/>
  <c r="DX27" i="60"/>
  <c r="AN2" i="61"/>
  <c r="AO2" i="60"/>
  <c r="AH64" i="57"/>
  <c r="Y30" i="79"/>
  <c r="AU29" i="79"/>
  <c r="M89" i="85"/>
  <c r="M90" i="85" s="1"/>
  <c r="C29" i="79"/>
  <c r="AF17" i="57"/>
  <c r="AH58" i="57"/>
  <c r="AJ30" i="79"/>
  <c r="F6" i="63" l="1"/>
  <c r="DV28" i="61"/>
  <c r="AM68" i="82"/>
  <c r="AQ111" i="70"/>
  <c r="AM110" i="70"/>
  <c r="AR98" i="82"/>
  <c r="F13" i="63"/>
  <c r="J13" i="63" s="1"/>
  <c r="AQ97" i="82"/>
  <c r="L76" i="82"/>
  <c r="L78" i="82" s="1"/>
  <c r="AC78" i="82" s="1"/>
  <c r="L76" i="85"/>
  <c r="AR97" i="85"/>
  <c r="AG97" i="85"/>
  <c r="AR94" i="85"/>
  <c r="AG94" i="85"/>
  <c r="AP111" i="85"/>
  <c r="AE111" i="85"/>
  <c r="AG111" i="85"/>
  <c r="AR111" i="85"/>
  <c r="AG110" i="85"/>
  <c r="AR110" i="85"/>
  <c r="AD111" i="85"/>
  <c r="AO111" i="85"/>
  <c r="AF107" i="85"/>
  <c r="AC111" i="85"/>
  <c r="AN111" i="85"/>
  <c r="AM67" i="85"/>
  <c r="AE96" i="85"/>
  <c r="AP96" i="85"/>
  <c r="AE95" i="85"/>
  <c r="AP95" i="85"/>
  <c r="AD99" i="85"/>
  <c r="AO99" i="85"/>
  <c r="AD95" i="85"/>
  <c r="AO95" i="85"/>
  <c r="AM77" i="85"/>
  <c r="AB77" i="85"/>
  <c r="AF98" i="85"/>
  <c r="AQ98" i="85"/>
  <c r="AF93" i="85"/>
  <c r="AQ93" i="85"/>
  <c r="AF94" i="85"/>
  <c r="AQ94" i="85"/>
  <c r="AG99" i="85"/>
  <c r="AR99" i="85"/>
  <c r="AG98" i="85"/>
  <c r="AR98" i="85"/>
  <c r="AE108" i="85"/>
  <c r="AP108" i="85"/>
  <c r="AG108" i="85"/>
  <c r="AR108" i="85"/>
  <c r="AD109" i="85"/>
  <c r="AO109" i="85"/>
  <c r="AD110" i="85"/>
  <c r="AO110" i="85"/>
  <c r="AN108" i="85"/>
  <c r="AC108" i="85"/>
  <c r="AB67" i="85"/>
  <c r="AB116" i="85" s="1"/>
  <c r="AE92" i="85"/>
  <c r="AP92" i="85"/>
  <c r="AP99" i="85"/>
  <c r="AE99" i="85"/>
  <c r="AD100" i="85"/>
  <c r="AO100" i="85"/>
  <c r="AD96" i="85"/>
  <c r="AO96" i="85"/>
  <c r="AM78" i="85"/>
  <c r="AB78" i="85"/>
  <c r="AF96" i="85"/>
  <c r="AQ96" i="85"/>
  <c r="AF100" i="85"/>
  <c r="AQ100" i="85"/>
  <c r="AR93" i="85"/>
  <c r="AG93" i="85"/>
  <c r="AG96" i="85"/>
  <c r="AR96" i="85"/>
  <c r="AC91" i="85"/>
  <c r="AE110" i="85"/>
  <c r="AP110" i="85"/>
  <c r="AP109" i="85"/>
  <c r="AE109" i="85"/>
  <c r="AM107" i="85"/>
  <c r="AC109" i="85"/>
  <c r="AN109" i="85"/>
  <c r="AP94" i="85"/>
  <c r="AE94" i="85"/>
  <c r="AE97" i="85"/>
  <c r="AP97" i="85"/>
  <c r="AP100" i="85"/>
  <c r="AE100" i="85"/>
  <c r="AO93" i="85"/>
  <c r="AD93" i="85"/>
  <c r="AO97" i="85"/>
  <c r="AD97" i="85"/>
  <c r="AB79" i="85"/>
  <c r="AM79" i="85"/>
  <c r="AQ97" i="85"/>
  <c r="AF97" i="85"/>
  <c r="AF95" i="85"/>
  <c r="AQ95" i="85"/>
  <c r="AQ107" i="85"/>
  <c r="AO90" i="85"/>
  <c r="AO89" i="85" s="1"/>
  <c r="AD90" i="85"/>
  <c r="AD89" i="85" s="1"/>
  <c r="AR95" i="85"/>
  <c r="AG95" i="85"/>
  <c r="AR100" i="85"/>
  <c r="AG100" i="85"/>
  <c r="AG92" i="85"/>
  <c r="AR92" i="85"/>
  <c r="AG109" i="85"/>
  <c r="AR109" i="85"/>
  <c r="AO108" i="85"/>
  <c r="AD108" i="85"/>
  <c r="AB107" i="85"/>
  <c r="AN110" i="85"/>
  <c r="AC110" i="85"/>
  <c r="AN91" i="85"/>
  <c r="AE98" i="85"/>
  <c r="AP98" i="85"/>
  <c r="AP93" i="85"/>
  <c r="AE93" i="85"/>
  <c r="AD92" i="85"/>
  <c r="AO92" i="85"/>
  <c r="AD94" i="85"/>
  <c r="AO94" i="85"/>
  <c r="AO98" i="85"/>
  <c r="AD98" i="85"/>
  <c r="AQ99" i="85"/>
  <c r="AF99" i="85"/>
  <c r="AQ92" i="85"/>
  <c r="AF92" i="85"/>
  <c r="F10" i="63"/>
  <c r="J10" i="63" s="1"/>
  <c r="AC92" i="70"/>
  <c r="AM69" i="82"/>
  <c r="AM72" i="82"/>
  <c r="F9" i="63"/>
  <c r="J9" i="63" s="1"/>
  <c r="F8" i="63"/>
  <c r="J8" i="63" s="1"/>
  <c r="F11" i="63"/>
  <c r="AM111" i="82"/>
  <c r="F12" i="63"/>
  <c r="F7" i="63"/>
  <c r="I7" i="63" s="1"/>
  <c r="AX5" i="79"/>
  <c r="AX6" i="79" s="1"/>
  <c r="BI5" i="79"/>
  <c r="BI6" i="79" s="1"/>
  <c r="J12" i="63"/>
  <c r="AC98" i="70"/>
  <c r="AM73" i="82"/>
  <c r="J7" i="63"/>
  <c r="AE91" i="82"/>
  <c r="CE8" i="79"/>
  <c r="CF7" i="79"/>
  <c r="J6" i="63"/>
  <c r="I6" i="63"/>
  <c r="AF109" i="82"/>
  <c r="AF107" i="82" s="1"/>
  <c r="AB111" i="70"/>
  <c r="AB107" i="70" s="1"/>
  <c r="AB122" i="70" s="1"/>
  <c r="AQ108" i="82"/>
  <c r="AM109" i="82"/>
  <c r="AR107" i="82"/>
  <c r="AB108" i="82"/>
  <c r="AQ111" i="82"/>
  <c r="AD91" i="82"/>
  <c r="AC96" i="82"/>
  <c r="AC93" i="82"/>
  <c r="AN99" i="82"/>
  <c r="AN100" i="82"/>
  <c r="AP91" i="82"/>
  <c r="AC95" i="82"/>
  <c r="AC92" i="82"/>
  <c r="AB78" i="70"/>
  <c r="AN95" i="82"/>
  <c r="AC107" i="82"/>
  <c r="AP107" i="82"/>
  <c r="AG91" i="82"/>
  <c r="AN98" i="82"/>
  <c r="AQ110" i="82"/>
  <c r="AB89" i="82"/>
  <c r="AD107" i="82"/>
  <c r="AC94" i="82"/>
  <c r="AB117" i="82"/>
  <c r="AM76" i="82"/>
  <c r="AG107" i="82"/>
  <c r="AC98" i="82"/>
  <c r="AQ91" i="82"/>
  <c r="AB110" i="82"/>
  <c r="AO91" i="82"/>
  <c r="AB91" i="82"/>
  <c r="AN97" i="82"/>
  <c r="AN107" i="82"/>
  <c r="AM108" i="82"/>
  <c r="AF91" i="82"/>
  <c r="AM91" i="82"/>
  <c r="AE107" i="82"/>
  <c r="AR91" i="82"/>
  <c r="AM89" i="82"/>
  <c r="AO107" i="82"/>
  <c r="AB67" i="82"/>
  <c r="AB73" i="70"/>
  <c r="AM73" i="70"/>
  <c r="AB71" i="70"/>
  <c r="AM71" i="70"/>
  <c r="AB72" i="70"/>
  <c r="AM72" i="70"/>
  <c r="AB70" i="70"/>
  <c r="AM70" i="70"/>
  <c r="AM74" i="70"/>
  <c r="AB74" i="70"/>
  <c r="AB68" i="70"/>
  <c r="T74" i="70"/>
  <c r="T69" i="70"/>
  <c r="T70" i="70"/>
  <c r="T68" i="70"/>
  <c r="T75" i="70"/>
  <c r="T71" i="70"/>
  <c r="T72" i="70"/>
  <c r="T73" i="70"/>
  <c r="AB69" i="70"/>
  <c r="AM69" i="70"/>
  <c r="AB75" i="70"/>
  <c r="AM75" i="70"/>
  <c r="AF107" i="70"/>
  <c r="AR97" i="70"/>
  <c r="AG97" i="70"/>
  <c r="AN110" i="70"/>
  <c r="AC110" i="70"/>
  <c r="AQ99" i="70"/>
  <c r="AF99" i="70"/>
  <c r="AQ96" i="70"/>
  <c r="AF96" i="70"/>
  <c r="AB79" i="70"/>
  <c r="AO97" i="70"/>
  <c r="AD97" i="70"/>
  <c r="AP98" i="70"/>
  <c r="AE98" i="70"/>
  <c r="AN108" i="70"/>
  <c r="AC108" i="70"/>
  <c r="AQ98" i="70"/>
  <c r="AF98" i="70"/>
  <c r="AN91" i="70"/>
  <c r="AM76" i="70"/>
  <c r="AB77" i="70"/>
  <c r="AO108" i="70"/>
  <c r="AD108" i="70"/>
  <c r="AD98" i="70"/>
  <c r="AO98" i="70"/>
  <c r="L76" i="70"/>
  <c r="AG98" i="70"/>
  <c r="AR98" i="70"/>
  <c r="AR93" i="70"/>
  <c r="AG93" i="70"/>
  <c r="AN111" i="70"/>
  <c r="AC111" i="70"/>
  <c r="AQ92" i="70"/>
  <c r="AF92" i="70"/>
  <c r="AQ93" i="70"/>
  <c r="AF93" i="70"/>
  <c r="AR110" i="70"/>
  <c r="AG110" i="70"/>
  <c r="AP110" i="70"/>
  <c r="AE110" i="70"/>
  <c r="AQ107" i="70"/>
  <c r="AO111" i="70"/>
  <c r="AD111" i="70"/>
  <c r="AO100" i="70"/>
  <c r="AD100" i="70"/>
  <c r="AO96" i="70"/>
  <c r="AD96" i="70"/>
  <c r="AE100" i="70"/>
  <c r="AP100" i="70"/>
  <c r="AP96" i="70"/>
  <c r="AE96" i="70"/>
  <c r="AP99" i="70"/>
  <c r="AE99" i="70"/>
  <c r="AR96" i="70"/>
  <c r="AG96" i="70"/>
  <c r="AR99" i="70"/>
  <c r="AG99" i="70"/>
  <c r="AR111" i="70"/>
  <c r="AG111" i="70"/>
  <c r="AP108" i="70"/>
  <c r="AE108" i="70"/>
  <c r="AO110" i="70"/>
  <c r="AD110" i="70"/>
  <c r="AO92" i="70"/>
  <c r="AD92" i="70"/>
  <c r="AP92" i="70"/>
  <c r="AE92" i="70"/>
  <c r="AR95" i="70"/>
  <c r="AG95" i="70"/>
  <c r="AR100" i="70"/>
  <c r="AG100" i="70"/>
  <c r="AQ94" i="70"/>
  <c r="AF94" i="70"/>
  <c r="AQ95" i="70"/>
  <c r="AF95" i="70"/>
  <c r="AR109" i="70"/>
  <c r="AG109" i="70"/>
  <c r="AM107" i="70"/>
  <c r="AP111" i="70"/>
  <c r="AE111" i="70"/>
  <c r="AO95" i="70"/>
  <c r="AD95" i="70"/>
  <c r="AP97" i="70"/>
  <c r="AE97" i="70"/>
  <c r="AP94" i="70"/>
  <c r="AE94" i="70"/>
  <c r="AR92" i="70"/>
  <c r="AG92" i="70"/>
  <c r="AR94" i="70"/>
  <c r="AG94" i="70"/>
  <c r="AN109" i="70"/>
  <c r="AC109" i="70"/>
  <c r="AF100" i="70"/>
  <c r="AQ100" i="70"/>
  <c r="AQ97" i="70"/>
  <c r="AF97" i="70"/>
  <c r="AR108" i="70"/>
  <c r="AG108" i="70"/>
  <c r="AP109" i="70"/>
  <c r="AE109" i="70"/>
  <c r="T78" i="70"/>
  <c r="T77" i="70"/>
  <c r="T79" i="70"/>
  <c r="AO109" i="70"/>
  <c r="AD109" i="70"/>
  <c r="AO93" i="70"/>
  <c r="AD93" i="70"/>
  <c r="AO94" i="70"/>
  <c r="AD94" i="70"/>
  <c r="AO99" i="70"/>
  <c r="AD99" i="70"/>
  <c r="AP95" i="70"/>
  <c r="AE95" i="70"/>
  <c r="AP93" i="70"/>
  <c r="AE93" i="70"/>
  <c r="DV28" i="59"/>
  <c r="AH57" i="57"/>
  <c r="AH16" i="57"/>
  <c r="AE36" i="57"/>
  <c r="AE34" i="57"/>
  <c r="AE13" i="57" s="1"/>
  <c r="N41" i="79"/>
  <c r="DT27" i="59"/>
  <c r="DT27" i="61"/>
  <c r="DT27" i="60"/>
  <c r="DI29" i="60"/>
  <c r="DI29" i="59"/>
  <c r="DI29" i="61"/>
  <c r="DW27" i="61"/>
  <c r="DW27" i="60"/>
  <c r="DW27" i="59"/>
  <c r="DU26" i="59"/>
  <c r="DU26" i="61"/>
  <c r="DU26" i="60"/>
  <c r="AG14" i="57"/>
  <c r="DV29" i="61" s="1"/>
  <c r="AG31" i="57"/>
  <c r="AF33" i="57"/>
  <c r="AF15" i="57" s="1"/>
  <c r="AF56" i="57"/>
  <c r="AF61" i="57" s="1"/>
  <c r="AF18" i="57" s="1"/>
  <c r="AF32" i="57"/>
  <c r="AF35" i="57"/>
  <c r="AP11" i="57"/>
  <c r="DR37" i="61"/>
  <c r="DR37" i="59"/>
  <c r="DR37" i="60"/>
  <c r="DX28" i="61"/>
  <c r="DX28" i="59"/>
  <c r="DX28" i="60"/>
  <c r="AO2" i="61"/>
  <c r="AP2" i="60"/>
  <c r="AI58" i="57"/>
  <c r="AJ31" i="79"/>
  <c r="C30" i="79"/>
  <c r="AG17" i="57"/>
  <c r="AU30" i="79"/>
  <c r="AI64" i="57"/>
  <c r="Y31" i="79"/>
  <c r="I13" i="63" l="1"/>
  <c r="L77" i="82"/>
  <c r="L79" i="82"/>
  <c r="AC79" i="82" s="1"/>
  <c r="AO107" i="85"/>
  <c r="I10" i="63"/>
  <c r="AD91" i="85"/>
  <c r="AP107" i="85"/>
  <c r="AB122" i="85"/>
  <c r="AE91" i="85"/>
  <c r="AC107" i="85"/>
  <c r="AM76" i="85"/>
  <c r="I11" i="63"/>
  <c r="AR91" i="85"/>
  <c r="AF91" i="85"/>
  <c r="AE107" i="85"/>
  <c r="AR107" i="85"/>
  <c r="L78" i="85"/>
  <c r="L79" i="85"/>
  <c r="L77" i="85"/>
  <c r="AQ91" i="85"/>
  <c r="AO91" i="85"/>
  <c r="AG91" i="85"/>
  <c r="AP91" i="85"/>
  <c r="AB76" i="85"/>
  <c r="AB117" i="85" s="1"/>
  <c r="AN107" i="85"/>
  <c r="AD107" i="85"/>
  <c r="AG107" i="85"/>
  <c r="AC91" i="70"/>
  <c r="BJ5" i="79"/>
  <c r="AM67" i="82"/>
  <c r="J11" i="63"/>
  <c r="J14" i="63" s="1"/>
  <c r="I8" i="63"/>
  <c r="N8" i="63" s="1"/>
  <c r="P8" i="63" s="1"/>
  <c r="N13" i="63"/>
  <c r="P13" i="63" s="1"/>
  <c r="AY5" i="79"/>
  <c r="I9" i="63"/>
  <c r="N9" i="63" s="1"/>
  <c r="P9" i="63" s="1"/>
  <c r="I12" i="63"/>
  <c r="I14" i="63" s="1"/>
  <c r="BT5" i="79"/>
  <c r="BT6" i="79" s="1"/>
  <c r="N6" i="63"/>
  <c r="P6" i="63" s="1"/>
  <c r="N10" i="63"/>
  <c r="N7" i="63"/>
  <c r="P7" i="63" s="1"/>
  <c r="CE9" i="79"/>
  <c r="CF8" i="79"/>
  <c r="AQ107" i="82"/>
  <c r="AC91" i="82"/>
  <c r="AN91" i="82"/>
  <c r="L89" i="70"/>
  <c r="L90" i="70" s="1"/>
  <c r="AC90" i="70" s="1"/>
  <c r="AC89" i="70" s="1"/>
  <c r="L89" i="82"/>
  <c r="AB116" i="82"/>
  <c r="AC77" i="82"/>
  <c r="AB120" i="82"/>
  <c r="AB107" i="82"/>
  <c r="AX7" i="79"/>
  <c r="AY6" i="79"/>
  <c r="BU5" i="79"/>
  <c r="AN78" i="82"/>
  <c r="AM107" i="82"/>
  <c r="AB121" i="82"/>
  <c r="AN77" i="82"/>
  <c r="BI7" i="79"/>
  <c r="BJ6" i="79"/>
  <c r="AN79" i="82"/>
  <c r="AM67" i="70"/>
  <c r="AB67" i="70"/>
  <c r="AB116" i="70" s="1"/>
  <c r="AG107" i="70"/>
  <c r="AC107" i="70"/>
  <c r="AE107" i="70"/>
  <c r="AO107" i="70"/>
  <c r="AP107" i="70"/>
  <c r="AR107" i="70"/>
  <c r="AG91" i="70"/>
  <c r="AE91" i="70"/>
  <c r="AD91" i="70"/>
  <c r="AB76" i="70"/>
  <c r="AB117" i="70" s="1"/>
  <c r="AN107" i="70"/>
  <c r="AQ91" i="70"/>
  <c r="AR91" i="70"/>
  <c r="AP91" i="70"/>
  <c r="AO91" i="70"/>
  <c r="AF91" i="70"/>
  <c r="L78" i="70"/>
  <c r="L77" i="70"/>
  <c r="AN77" i="70" s="1"/>
  <c r="L79" i="70"/>
  <c r="AD107" i="70"/>
  <c r="DV29" i="59"/>
  <c r="DV29" i="60"/>
  <c r="DW28" i="59"/>
  <c r="DW28" i="61"/>
  <c r="DW28" i="60"/>
  <c r="AG33" i="57"/>
  <c r="AG15" i="57" s="1"/>
  <c r="AG35" i="57"/>
  <c r="AG32" i="57"/>
  <c r="AG56" i="57"/>
  <c r="AG61" i="57" s="1"/>
  <c r="AG18" i="57" s="1"/>
  <c r="DU27" i="61"/>
  <c r="DU27" i="60"/>
  <c r="DU27" i="59"/>
  <c r="AF34" i="57"/>
  <c r="AF13" i="57" s="1"/>
  <c r="AF36" i="57"/>
  <c r="DT28" i="61"/>
  <c r="DT28" i="60"/>
  <c r="DT28" i="59"/>
  <c r="DI30" i="60"/>
  <c r="DI30" i="61"/>
  <c r="DI30" i="59"/>
  <c r="AI57" i="57"/>
  <c r="AI16" i="57"/>
  <c r="AH14" i="57"/>
  <c r="DV30" i="59" s="1"/>
  <c r="AH31" i="57"/>
  <c r="N42" i="79"/>
  <c r="AQ11" i="57"/>
  <c r="DR38" i="61"/>
  <c r="DR38" i="60"/>
  <c r="DR38" i="59"/>
  <c r="DX29" i="60"/>
  <c r="DX29" i="61"/>
  <c r="DX29" i="59"/>
  <c r="AP2" i="61"/>
  <c r="AQ2" i="60"/>
  <c r="AJ64" i="57"/>
  <c r="Y32" i="79"/>
  <c r="C31" i="79"/>
  <c r="AH17" i="57"/>
  <c r="AU31" i="79"/>
  <c r="AJ58" i="57"/>
  <c r="AJ32" i="79"/>
  <c r="DV30" i="60" l="1"/>
  <c r="N11" i="63"/>
  <c r="P11" i="63" s="1"/>
  <c r="L67" i="82"/>
  <c r="L67" i="85"/>
  <c r="AC77" i="85"/>
  <c r="AN77" i="85"/>
  <c r="AC79" i="85"/>
  <c r="AN79" i="85"/>
  <c r="AC78" i="85"/>
  <c r="AN78" i="85"/>
  <c r="N12" i="63"/>
  <c r="P12" i="63" s="1"/>
  <c r="AN90" i="70"/>
  <c r="AN89" i="70" s="1"/>
  <c r="Q5" i="79"/>
  <c r="R5" i="79" s="1"/>
  <c r="CE10" i="79"/>
  <c r="CF9" i="79"/>
  <c r="P10" i="63"/>
  <c r="AN76" i="82"/>
  <c r="L71" i="82"/>
  <c r="L68" i="82"/>
  <c r="L75" i="82"/>
  <c r="L72" i="82"/>
  <c r="L69" i="82"/>
  <c r="L73" i="82"/>
  <c r="L70" i="82"/>
  <c r="L74" i="82"/>
  <c r="AC76" i="82"/>
  <c r="L90" i="82"/>
  <c r="BI8" i="79"/>
  <c r="BJ7" i="79"/>
  <c r="BT7" i="79"/>
  <c r="BU6" i="79"/>
  <c r="AX8" i="79"/>
  <c r="AY7" i="79"/>
  <c r="AB122" i="82"/>
  <c r="L67" i="70"/>
  <c r="AC79" i="70"/>
  <c r="AC78" i="70"/>
  <c r="AC77" i="70"/>
  <c r="AN79" i="70"/>
  <c r="AN78" i="70"/>
  <c r="DV30" i="61"/>
  <c r="AJ57" i="57"/>
  <c r="AJ16" i="57"/>
  <c r="N43" i="79"/>
  <c r="DU28" i="61"/>
  <c r="DU28" i="60"/>
  <c r="DU28" i="59"/>
  <c r="DT29" i="60"/>
  <c r="DT29" i="59"/>
  <c r="DT29" i="61"/>
  <c r="AI14" i="57"/>
  <c r="DV31" i="60" s="1"/>
  <c r="AI31" i="57"/>
  <c r="AH32" i="57"/>
  <c r="AH56" i="57"/>
  <c r="AH61" i="57" s="1"/>
  <c r="AH18" i="57" s="1"/>
  <c r="AH35" i="57"/>
  <c r="AH33" i="57"/>
  <c r="AH15" i="57" s="1"/>
  <c r="AG36" i="57"/>
  <c r="AG34" i="57"/>
  <c r="AG13" i="57" s="1"/>
  <c r="DI31" i="59"/>
  <c r="DI31" i="61"/>
  <c r="DI31" i="60"/>
  <c r="DW29" i="61"/>
  <c r="DW29" i="60"/>
  <c r="DW29" i="59"/>
  <c r="AR11" i="57"/>
  <c r="DR39" i="61"/>
  <c r="DR39" i="59"/>
  <c r="DR39" i="60"/>
  <c r="DX30" i="60"/>
  <c r="DX30" i="61"/>
  <c r="DX30" i="59"/>
  <c r="AQ2" i="61"/>
  <c r="AR2" i="60"/>
  <c r="AK64" i="57"/>
  <c r="Y33" i="79"/>
  <c r="AK58" i="57"/>
  <c r="AJ33" i="79"/>
  <c r="AU32" i="79"/>
  <c r="C32" i="79"/>
  <c r="AI17" i="57"/>
  <c r="Q6" i="79" l="1"/>
  <c r="Q7" i="79" s="1"/>
  <c r="AN76" i="85"/>
  <c r="AC76" i="85"/>
  <c r="P14" i="63"/>
  <c r="L75" i="85"/>
  <c r="L70" i="85"/>
  <c r="L74" i="85"/>
  <c r="L71" i="85"/>
  <c r="L68" i="85"/>
  <c r="L72" i="85"/>
  <c r="L69" i="85"/>
  <c r="L73" i="85"/>
  <c r="N14" i="63"/>
  <c r="CE11" i="79"/>
  <c r="CF10" i="79"/>
  <c r="AC90" i="82"/>
  <c r="AN90" i="82"/>
  <c r="AC73" i="82"/>
  <c r="AN73" i="82"/>
  <c r="BI9" i="79"/>
  <c r="BJ8" i="79"/>
  <c r="AC69" i="82"/>
  <c r="AN69" i="82"/>
  <c r="AC71" i="82"/>
  <c r="AN71" i="82"/>
  <c r="AC74" i="82"/>
  <c r="AN74" i="82"/>
  <c r="AC72" i="82"/>
  <c r="AN72" i="82"/>
  <c r="AC68" i="82"/>
  <c r="AN68" i="82"/>
  <c r="BT8" i="79"/>
  <c r="BU7" i="79"/>
  <c r="AX9" i="79"/>
  <c r="AY8" i="79"/>
  <c r="AC70" i="82"/>
  <c r="AN70" i="82"/>
  <c r="AN75" i="82"/>
  <c r="AC75" i="82"/>
  <c r="L69" i="70"/>
  <c r="L75" i="70"/>
  <c r="L73" i="70"/>
  <c r="L74" i="70"/>
  <c r="L72" i="70"/>
  <c r="L71" i="70"/>
  <c r="L68" i="70"/>
  <c r="L70" i="70"/>
  <c r="AN76" i="70"/>
  <c r="AC76" i="70"/>
  <c r="DV31" i="61"/>
  <c r="DV31" i="59"/>
  <c r="AK57" i="57"/>
  <c r="AK16" i="57"/>
  <c r="DW30" i="61"/>
  <c r="DW30" i="60"/>
  <c r="DW30" i="59"/>
  <c r="AI56" i="57"/>
  <c r="AI61" i="57" s="1"/>
  <c r="AI18" i="57" s="1"/>
  <c r="AI32" i="57"/>
  <c r="AI35" i="57"/>
  <c r="AI33" i="57"/>
  <c r="AI15" i="57" s="1"/>
  <c r="N44" i="79"/>
  <c r="DU29" i="61"/>
  <c r="DU29" i="60"/>
  <c r="DU29" i="59"/>
  <c r="DT30" i="59"/>
  <c r="DT30" i="61"/>
  <c r="DT30" i="60"/>
  <c r="DI32" i="61"/>
  <c r="DI32" i="60"/>
  <c r="DI32" i="59"/>
  <c r="AJ31" i="57"/>
  <c r="AJ14" i="57"/>
  <c r="DV32" i="61" s="1"/>
  <c r="AH34" i="57"/>
  <c r="AH13" i="57" s="1"/>
  <c r="AH36" i="57"/>
  <c r="AS11" i="57"/>
  <c r="DR40" i="61"/>
  <c r="DR40" i="60"/>
  <c r="DR40" i="59"/>
  <c r="DX31" i="61"/>
  <c r="DX31" i="59"/>
  <c r="DX31" i="60"/>
  <c r="AR2" i="61"/>
  <c r="AS2" i="60"/>
  <c r="AL64" i="57"/>
  <c r="Y34" i="79"/>
  <c r="C33" i="79"/>
  <c r="AJ17" i="57"/>
  <c r="AL58" i="57"/>
  <c r="AJ34" i="79"/>
  <c r="AU33" i="79"/>
  <c r="R6" i="79" l="1"/>
  <c r="AC68" i="85"/>
  <c r="AN68" i="85"/>
  <c r="AC75" i="85"/>
  <c r="AN75" i="85"/>
  <c r="AC73" i="85"/>
  <c r="AN73" i="85"/>
  <c r="AC71" i="85"/>
  <c r="AN71" i="85"/>
  <c r="AC69" i="85"/>
  <c r="AN69" i="85"/>
  <c r="AC74" i="85"/>
  <c r="AN74" i="85"/>
  <c r="AC72" i="85"/>
  <c r="AN72" i="85"/>
  <c r="AC70" i="85"/>
  <c r="AN70" i="85"/>
  <c r="CE12" i="79"/>
  <c r="CF11" i="79"/>
  <c r="AC67" i="82"/>
  <c r="AN89" i="82"/>
  <c r="Q8" i="79"/>
  <c r="R7" i="79"/>
  <c r="AC89" i="82"/>
  <c r="BI10" i="79"/>
  <c r="BJ9" i="79"/>
  <c r="AX10" i="79"/>
  <c r="AY9" i="79"/>
  <c r="BT9" i="79"/>
  <c r="BU8" i="79"/>
  <c r="AN67" i="82"/>
  <c r="AC71" i="70"/>
  <c r="AN71" i="70"/>
  <c r="AC75" i="70"/>
  <c r="AN75" i="70"/>
  <c r="AC72" i="70"/>
  <c r="AN72" i="70"/>
  <c r="AN69" i="70"/>
  <c r="AC69" i="70"/>
  <c r="AC70" i="70"/>
  <c r="AN70" i="70"/>
  <c r="AC74" i="70"/>
  <c r="AN74" i="70"/>
  <c r="AN68" i="70"/>
  <c r="AC68" i="70"/>
  <c r="AC73" i="70"/>
  <c r="AN73" i="70"/>
  <c r="DV32" i="60"/>
  <c r="DU30" i="59"/>
  <c r="DU30" i="60"/>
  <c r="DU30" i="61"/>
  <c r="AI36" i="57"/>
  <c r="AI34" i="57"/>
  <c r="AI13" i="57" s="1"/>
  <c r="AL57" i="57"/>
  <c r="AL16" i="57"/>
  <c r="N45" i="79"/>
  <c r="DT31" i="61"/>
  <c r="DT31" i="60"/>
  <c r="DT31" i="59"/>
  <c r="DI33" i="60"/>
  <c r="DI33" i="59"/>
  <c r="DI33" i="61"/>
  <c r="AJ35" i="57"/>
  <c r="AJ56" i="57"/>
  <c r="AJ61" i="57" s="1"/>
  <c r="AJ18" i="57" s="1"/>
  <c r="AJ33" i="57"/>
  <c r="AJ15" i="57" s="1"/>
  <c r="AJ32" i="57"/>
  <c r="DW31" i="60"/>
  <c r="DW31" i="59"/>
  <c r="DW31" i="61"/>
  <c r="AK14" i="57"/>
  <c r="DV33" i="61" s="1"/>
  <c r="AK31" i="57"/>
  <c r="AT11" i="57"/>
  <c r="DR41" i="61"/>
  <c r="DR41" i="60"/>
  <c r="DR41" i="59"/>
  <c r="DX32" i="60"/>
  <c r="DX32" i="59"/>
  <c r="DX32" i="61"/>
  <c r="AS2" i="61"/>
  <c r="AT2" i="60"/>
  <c r="AM64" i="57"/>
  <c r="Y35" i="79"/>
  <c r="AU34" i="79"/>
  <c r="AM58" i="57"/>
  <c r="AJ35" i="79"/>
  <c r="C34" i="79"/>
  <c r="AK17" i="57"/>
  <c r="AN67" i="85" l="1"/>
  <c r="AC67" i="85"/>
  <c r="CE13" i="79"/>
  <c r="CF12" i="79"/>
  <c r="AX11" i="79"/>
  <c r="AY10" i="79"/>
  <c r="BI11" i="79"/>
  <c r="BJ10" i="79"/>
  <c r="Q9" i="79"/>
  <c r="R8" i="79"/>
  <c r="BT10" i="79"/>
  <c r="BU9" i="79"/>
  <c r="AC67" i="70"/>
  <c r="AN67" i="70"/>
  <c r="DV32" i="59"/>
  <c r="DV33" i="59"/>
  <c r="AJ34" i="57"/>
  <c r="AJ13" i="57" s="1"/>
  <c r="AJ36" i="57"/>
  <c r="AM57" i="57"/>
  <c r="AM16" i="57"/>
  <c r="AL14" i="57"/>
  <c r="DV34" i="59" s="1"/>
  <c r="AL31" i="57"/>
  <c r="AK35" i="57"/>
  <c r="AK56" i="57"/>
  <c r="AK61" i="57" s="1"/>
  <c r="AK18" i="57" s="1"/>
  <c r="AK32" i="57"/>
  <c r="AK33" i="57"/>
  <c r="AK15" i="57" s="1"/>
  <c r="N46" i="79"/>
  <c r="DV33" i="60"/>
  <c r="DW32" i="61"/>
  <c r="DW32" i="60"/>
  <c r="DW32" i="59"/>
  <c r="DI34" i="59"/>
  <c r="DI34" i="61"/>
  <c r="DI34" i="60"/>
  <c r="DT32" i="61"/>
  <c r="DT32" i="60"/>
  <c r="DT32" i="59"/>
  <c r="DU31" i="60"/>
  <c r="DU31" i="59"/>
  <c r="DU31" i="61"/>
  <c r="AU11" i="57"/>
  <c r="DR42" i="61"/>
  <c r="DR42" i="60"/>
  <c r="DR42" i="59"/>
  <c r="DX33" i="61"/>
  <c r="DX33" i="60"/>
  <c r="DX33" i="59"/>
  <c r="DV34" i="60"/>
  <c r="AT2" i="61"/>
  <c r="AU2" i="60"/>
  <c r="AN64" i="57"/>
  <c r="Y36" i="79"/>
  <c r="AN58" i="57"/>
  <c r="AJ36" i="79"/>
  <c r="C35" i="79"/>
  <c r="AL17" i="57"/>
  <c r="AU35" i="79"/>
  <c r="DV34" i="61" l="1"/>
  <c r="CE14" i="79"/>
  <c r="CF13" i="79"/>
  <c r="BT11" i="79"/>
  <c r="BU10" i="79"/>
  <c r="BI12" i="79"/>
  <c r="BJ11" i="79"/>
  <c r="Q10" i="79"/>
  <c r="R9" i="79"/>
  <c r="AX12" i="79"/>
  <c r="AY11" i="79"/>
  <c r="AN16" i="57"/>
  <c r="AN57" i="57"/>
  <c r="DT33" i="59"/>
  <c r="DT33" i="61"/>
  <c r="DT33" i="60"/>
  <c r="DI35" i="60"/>
  <c r="DI35" i="59"/>
  <c r="DI35" i="61"/>
  <c r="N47" i="79"/>
  <c r="AM14" i="57"/>
  <c r="DV35" i="60" s="1"/>
  <c r="AM31" i="57"/>
  <c r="DW33" i="60"/>
  <c r="DW33" i="61"/>
  <c r="DW33" i="59"/>
  <c r="AL32" i="57"/>
  <c r="AL33" i="57"/>
  <c r="AL15" i="57" s="1"/>
  <c r="AL35" i="57"/>
  <c r="AL56" i="57"/>
  <c r="AL61" i="57" s="1"/>
  <c r="AL18" i="57" s="1"/>
  <c r="AK34" i="57"/>
  <c r="AK13" i="57" s="1"/>
  <c r="AK36" i="57"/>
  <c r="DU32" i="61"/>
  <c r="DU32" i="60"/>
  <c r="DU32" i="59"/>
  <c r="AV11" i="57"/>
  <c r="DR43" i="61"/>
  <c r="DR43" i="59"/>
  <c r="DR43" i="60"/>
  <c r="DX34" i="61"/>
  <c r="DX34" i="59"/>
  <c r="DX34" i="60"/>
  <c r="AU2" i="61"/>
  <c r="AV2" i="60"/>
  <c r="C36" i="79"/>
  <c r="AM17" i="57"/>
  <c r="AO64" i="57"/>
  <c r="Y37" i="79"/>
  <c r="AU36" i="79"/>
  <c r="AO58" i="57"/>
  <c r="AJ37" i="79"/>
  <c r="CE15" i="79" l="1"/>
  <c r="CF14" i="79"/>
  <c r="BT12" i="79"/>
  <c r="BU11" i="79"/>
  <c r="Q11" i="79"/>
  <c r="R10" i="79"/>
  <c r="BI13" i="79"/>
  <c r="BJ12" i="79"/>
  <c r="AX13" i="79"/>
  <c r="AY12" i="79"/>
  <c r="DV35" i="61"/>
  <c r="DV35" i="59"/>
  <c r="AN31" i="57"/>
  <c r="AN14" i="57"/>
  <c r="DV36" i="61" s="1"/>
  <c r="DU33" i="61"/>
  <c r="DU33" i="60"/>
  <c r="DU33" i="59"/>
  <c r="AL34" i="57"/>
  <c r="AL13" i="57" s="1"/>
  <c r="AL36" i="57"/>
  <c r="AM35" i="57"/>
  <c r="AM33" i="57"/>
  <c r="AM15" i="57" s="1"/>
  <c r="AM56" i="57"/>
  <c r="AM61" i="57" s="1"/>
  <c r="AM18" i="57" s="1"/>
  <c r="AM32" i="57"/>
  <c r="DT34" i="60"/>
  <c r="DT34" i="59"/>
  <c r="DT34" i="61"/>
  <c r="AO57" i="57"/>
  <c r="AO16" i="57"/>
  <c r="DW34" i="61"/>
  <c r="DW34" i="60"/>
  <c r="DW34" i="59"/>
  <c r="N48" i="79"/>
  <c r="DI36" i="60"/>
  <c r="DI36" i="59"/>
  <c r="DI36" i="61"/>
  <c r="AW11" i="57"/>
  <c r="DR44" i="61"/>
  <c r="DR44" i="60"/>
  <c r="DR44" i="59"/>
  <c r="DX35" i="59"/>
  <c r="DX35" i="60"/>
  <c r="DX35" i="61"/>
  <c r="AV2" i="61"/>
  <c r="AW2" i="60"/>
  <c r="AP58" i="57"/>
  <c r="AJ38" i="79"/>
  <c r="AP64" i="57"/>
  <c r="Y38" i="79"/>
  <c r="C37" i="79"/>
  <c r="AN17" i="57"/>
  <c r="AU37" i="79"/>
  <c r="CE16" i="79" l="1"/>
  <c r="CF16" i="79" s="1"/>
  <c r="CF15" i="79"/>
  <c r="Q12" i="79"/>
  <c r="R11" i="79"/>
  <c r="AX14" i="79"/>
  <c r="AY13" i="79"/>
  <c r="BI14" i="79"/>
  <c r="BJ13" i="79"/>
  <c r="BT13" i="79"/>
  <c r="BU12" i="79"/>
  <c r="DV36" i="59"/>
  <c r="DV36" i="60"/>
  <c r="AM36" i="57"/>
  <c r="AM34" i="57"/>
  <c r="AM13" i="57" s="1"/>
  <c r="N49" i="79"/>
  <c r="DT35" i="61"/>
  <c r="DT35" i="60"/>
  <c r="DT35" i="59"/>
  <c r="DU34" i="59"/>
  <c r="DU34" i="60"/>
  <c r="DU34" i="61"/>
  <c r="AP57" i="57"/>
  <c r="AP16" i="57"/>
  <c r="DI37" i="61"/>
  <c r="DI37" i="60"/>
  <c r="DI37" i="59"/>
  <c r="AO14" i="57"/>
  <c r="DV37" i="59" s="1"/>
  <c r="AO31" i="57"/>
  <c r="DW35" i="59"/>
  <c r="DW35" i="61"/>
  <c r="DW35" i="60"/>
  <c r="AN32" i="57"/>
  <c r="AN56" i="57"/>
  <c r="AN61" i="57" s="1"/>
  <c r="AN18" i="57" s="1"/>
  <c r="AN35" i="57"/>
  <c r="AN33" i="57"/>
  <c r="AN15" i="57" s="1"/>
  <c r="AX11" i="57"/>
  <c r="DR45" i="61"/>
  <c r="DR45" i="59"/>
  <c r="DR45" i="60"/>
  <c r="DX36" i="61"/>
  <c r="DX36" i="60"/>
  <c r="DX36" i="59"/>
  <c r="DV37" i="61"/>
  <c r="AW2" i="61"/>
  <c r="AX2" i="60"/>
  <c r="AU38" i="79"/>
  <c r="C38" i="79"/>
  <c r="AO17" i="57"/>
  <c r="AQ58" i="57"/>
  <c r="AJ39" i="79"/>
  <c r="Y39" i="79"/>
  <c r="AQ64" i="57" l="1"/>
  <c r="AQ57" i="57" s="1"/>
  <c r="BI15" i="79"/>
  <c r="BJ14" i="79"/>
  <c r="Q13" i="79"/>
  <c r="R12" i="79"/>
  <c r="BT14" i="79"/>
  <c r="BU13" i="79"/>
  <c r="AX15" i="79"/>
  <c r="AY14" i="79"/>
  <c r="N50" i="79"/>
  <c r="DV37" i="60"/>
  <c r="DT36" i="59"/>
  <c r="DT36" i="61"/>
  <c r="DT36" i="60"/>
  <c r="DU35" i="61"/>
  <c r="DU35" i="60"/>
  <c r="DU35" i="59"/>
  <c r="DW36" i="59"/>
  <c r="DW36" i="61"/>
  <c r="DW36" i="60"/>
  <c r="DI38" i="61"/>
  <c r="DI38" i="59"/>
  <c r="DI38" i="60"/>
  <c r="AP14" i="57"/>
  <c r="DV38" i="59" s="1"/>
  <c r="AP31" i="57"/>
  <c r="AN36" i="57"/>
  <c r="AN34" i="57"/>
  <c r="AN13" i="57" s="1"/>
  <c r="AO35" i="57"/>
  <c r="AO33" i="57"/>
  <c r="AO15" i="57" s="1"/>
  <c r="AO56" i="57"/>
  <c r="AO61" i="57" s="1"/>
  <c r="AO18" i="57" s="1"/>
  <c r="AO32" i="57"/>
  <c r="AY11" i="57"/>
  <c r="DR46" i="61"/>
  <c r="DR46" i="60"/>
  <c r="DR46" i="59"/>
  <c r="DX37" i="61"/>
  <c r="DX37" i="60"/>
  <c r="DX37" i="59"/>
  <c r="AX2" i="61"/>
  <c r="AY2" i="60"/>
  <c r="AR64" i="57"/>
  <c r="Y40" i="79"/>
  <c r="C39" i="79"/>
  <c r="AP17" i="57"/>
  <c r="AR58" i="57"/>
  <c r="AJ40" i="79"/>
  <c r="AU39" i="79"/>
  <c r="DV38" i="61" l="1"/>
  <c r="AQ16" i="57"/>
  <c r="DI39" i="61" s="1"/>
  <c r="BT15" i="79"/>
  <c r="BU14" i="79"/>
  <c r="BI16" i="79"/>
  <c r="BJ16" i="79" s="1"/>
  <c r="BJ15" i="79"/>
  <c r="AX16" i="79"/>
  <c r="AY16" i="79" s="1"/>
  <c r="AY15" i="79"/>
  <c r="Q14" i="79"/>
  <c r="R13" i="79"/>
  <c r="DV38" i="60"/>
  <c r="DT37" i="61"/>
  <c r="DT37" i="60"/>
  <c r="DT37" i="59"/>
  <c r="DI39" i="60"/>
  <c r="DW37" i="60"/>
  <c r="DW37" i="61"/>
  <c r="DW37" i="59"/>
  <c r="AP56" i="57"/>
  <c r="AP61" i="57" s="1"/>
  <c r="AP18" i="57" s="1"/>
  <c r="AP32" i="57"/>
  <c r="AP33" i="57"/>
  <c r="AP15" i="57" s="1"/>
  <c r="AP35" i="57"/>
  <c r="AR57" i="57"/>
  <c r="AR16" i="57"/>
  <c r="AQ14" i="57"/>
  <c r="DV39" i="60" s="1"/>
  <c r="AQ31" i="57"/>
  <c r="AO34" i="57"/>
  <c r="AO13" i="57" s="1"/>
  <c r="AO36" i="57"/>
  <c r="DU36" i="61"/>
  <c r="DU36" i="59"/>
  <c r="DU36" i="60"/>
  <c r="N51" i="79"/>
  <c r="AZ11" i="57"/>
  <c r="DR47" i="61"/>
  <c r="DR47" i="59"/>
  <c r="DR47" i="60"/>
  <c r="DX38" i="61"/>
  <c r="DX38" i="60"/>
  <c r="DX38" i="59"/>
  <c r="AY2" i="61"/>
  <c r="AZ2" i="60"/>
  <c r="AS58" i="57"/>
  <c r="AJ41" i="79"/>
  <c r="C40" i="79"/>
  <c r="AQ17" i="57"/>
  <c r="AU40" i="79"/>
  <c r="AS64" i="57"/>
  <c r="Y41" i="79"/>
  <c r="C22" i="22"/>
  <c r="C21" i="22"/>
  <c r="C11" i="22"/>
  <c r="C6" i="22"/>
  <c r="DI39" i="59" l="1"/>
  <c r="Q15" i="79"/>
  <c r="R14" i="79"/>
  <c r="BT16" i="79"/>
  <c r="BU16" i="79" s="1"/>
  <c r="BU15" i="79"/>
  <c r="C14" i="22"/>
  <c r="C24" i="22"/>
  <c r="C25" i="22" s="1"/>
  <c r="C26" i="22" s="1"/>
  <c r="DW38" i="61"/>
  <c r="DW38" i="60"/>
  <c r="DW38" i="59"/>
  <c r="DV39" i="61"/>
  <c r="N52" i="79"/>
  <c r="DI40" i="61"/>
  <c r="DI40" i="60"/>
  <c r="DI40" i="59"/>
  <c r="AP36" i="57"/>
  <c r="AP34" i="57"/>
  <c r="AP13" i="57" s="1"/>
  <c r="DV39" i="59"/>
  <c r="DU37" i="59"/>
  <c r="DU37" i="61"/>
  <c r="DU37" i="60"/>
  <c r="DT38" i="61"/>
  <c r="DT38" i="60"/>
  <c r="DT38" i="59"/>
  <c r="AS57" i="57"/>
  <c r="AS16" i="57"/>
  <c r="AR31" i="57"/>
  <c r="AR14" i="57"/>
  <c r="DV40" i="60" s="1"/>
  <c r="AQ35" i="57"/>
  <c r="AQ32" i="57"/>
  <c r="AQ56" i="57"/>
  <c r="AQ61" i="57" s="1"/>
  <c r="AQ18" i="57" s="1"/>
  <c r="AQ33" i="57"/>
  <c r="AQ15" i="57" s="1"/>
  <c r="BA11" i="57"/>
  <c r="DR48" i="61"/>
  <c r="DR48" i="60"/>
  <c r="DR48" i="59"/>
  <c r="DX39" i="59"/>
  <c r="DX39" i="61"/>
  <c r="DX39" i="60"/>
  <c r="AZ2" i="61"/>
  <c r="BA2" i="60"/>
  <c r="C15" i="22"/>
  <c r="C18" i="22" s="1"/>
  <c r="C19" i="22" s="1"/>
  <c r="AT58" i="57"/>
  <c r="AJ42" i="79"/>
  <c r="AU41" i="79"/>
  <c r="C41" i="79"/>
  <c r="AR17" i="57"/>
  <c r="AT64" i="57"/>
  <c r="Y42" i="79"/>
  <c r="C28" i="22" l="1"/>
  <c r="Y105" i="85"/>
  <c r="Q103" i="85"/>
  <c r="Q102" i="85"/>
  <c r="Y106" i="85"/>
  <c r="Q105" i="85"/>
  <c r="Y104" i="85"/>
  <c r="Y102" i="85"/>
  <c r="Y113" i="85"/>
  <c r="Q106" i="85"/>
  <c r="Q104" i="85"/>
  <c r="Y101" i="85"/>
  <c r="Y112" i="85"/>
  <c r="Y103" i="85"/>
  <c r="Q101" i="85"/>
  <c r="AS113" i="85"/>
  <c r="Q91" i="85"/>
  <c r="Y94" i="85"/>
  <c r="AH105" i="85"/>
  <c r="Y67" i="85"/>
  <c r="Y80" i="85"/>
  <c r="Y89" i="85"/>
  <c r="Y60" i="85"/>
  <c r="Y76" i="85"/>
  <c r="Y90" i="85"/>
  <c r="AH106" i="85"/>
  <c r="Y91" i="85"/>
  <c r="AH104" i="85"/>
  <c r="Q112" i="85"/>
  <c r="Q108" i="85"/>
  <c r="AH113" i="85"/>
  <c r="Y107" i="85"/>
  <c r="AH102" i="85"/>
  <c r="AH101" i="85"/>
  <c r="AS105" i="85"/>
  <c r="Q107" i="85"/>
  <c r="Y86" i="85"/>
  <c r="Y75" i="85"/>
  <c r="Y109" i="85"/>
  <c r="Y87" i="85"/>
  <c r="Q93" i="85"/>
  <c r="Y88" i="85"/>
  <c r="Y68" i="85"/>
  <c r="Y62" i="85"/>
  <c r="Q96" i="85"/>
  <c r="AH93" i="85"/>
  <c r="Y70" i="85"/>
  <c r="Y63" i="85"/>
  <c r="AH99" i="85"/>
  <c r="Y84" i="85"/>
  <c r="AS104" i="85"/>
  <c r="Y96" i="85"/>
  <c r="Q100" i="85"/>
  <c r="Y98" i="85"/>
  <c r="Y79" i="85"/>
  <c r="AH112" i="85"/>
  <c r="AI112" i="85" s="1"/>
  <c r="AS106" i="85"/>
  <c r="Y74" i="85"/>
  <c r="Y65" i="85"/>
  <c r="Y110" i="85"/>
  <c r="Q109" i="85"/>
  <c r="Y78" i="85"/>
  <c r="Y69" i="85"/>
  <c r="Y114" i="85"/>
  <c r="Q95" i="85"/>
  <c r="Y82" i="85"/>
  <c r="Q94" i="85"/>
  <c r="Y71" i="85"/>
  <c r="AS98" i="85"/>
  <c r="Y61" i="85"/>
  <c r="AS101" i="85"/>
  <c r="Y83" i="85"/>
  <c r="Y66" i="85"/>
  <c r="Y92" i="85"/>
  <c r="AH98" i="85"/>
  <c r="Q111" i="85"/>
  <c r="Y97" i="85"/>
  <c r="Y77" i="85"/>
  <c r="Y85" i="85"/>
  <c r="Y81" i="85"/>
  <c r="Y100" i="85"/>
  <c r="Y95" i="85"/>
  <c r="Y72" i="85"/>
  <c r="AS102" i="85"/>
  <c r="Q97" i="85"/>
  <c r="Y111" i="85"/>
  <c r="Y108" i="85"/>
  <c r="Y99" i="85"/>
  <c r="Y73" i="85"/>
  <c r="Y64" i="85"/>
  <c r="Y93" i="85"/>
  <c r="AS110" i="85"/>
  <c r="AH108" i="85"/>
  <c r="AS94" i="85"/>
  <c r="AT94" i="85" s="1"/>
  <c r="AS108" i="85"/>
  <c r="AH92" i="85"/>
  <c r="AH110" i="85"/>
  <c r="AS92" i="85"/>
  <c r="AH100" i="85"/>
  <c r="AS109" i="85"/>
  <c r="AS111" i="85"/>
  <c r="AT111" i="85" s="1"/>
  <c r="AH103" i="85"/>
  <c r="AS107" i="85"/>
  <c r="AH91" i="85"/>
  <c r="AH107" i="85"/>
  <c r="AI107" i="85" s="1"/>
  <c r="AS91" i="85"/>
  <c r="Q99" i="85"/>
  <c r="Q92" i="85"/>
  <c r="AS96" i="85"/>
  <c r="AT96" i="85" s="1"/>
  <c r="AS99" i="85"/>
  <c r="AH95" i="85"/>
  <c r="AH94" i="85"/>
  <c r="AI94" i="85" s="1"/>
  <c r="AS95" i="85"/>
  <c r="AT95" i="85" s="1"/>
  <c r="AH109" i="85"/>
  <c r="AH111" i="85"/>
  <c r="Q110" i="85"/>
  <c r="AS93" i="85"/>
  <c r="AT93" i="85" s="1"/>
  <c r="AH96" i="85"/>
  <c r="AS97" i="85"/>
  <c r="Q98" i="85"/>
  <c r="AS100" i="85"/>
  <c r="AT100" i="85" s="1"/>
  <c r="AH97" i="85"/>
  <c r="Y112" i="82"/>
  <c r="Q104" i="82"/>
  <c r="Y103" i="82"/>
  <c r="Y102" i="82"/>
  <c r="Q103" i="82"/>
  <c r="Q102" i="82"/>
  <c r="Y101" i="82"/>
  <c r="Q106" i="82"/>
  <c r="Q105" i="82"/>
  <c r="Y106" i="82"/>
  <c r="Y105" i="82"/>
  <c r="Q101" i="82"/>
  <c r="Y113" i="82"/>
  <c r="Y104" i="82"/>
  <c r="AH106" i="82"/>
  <c r="AH102" i="82"/>
  <c r="AH101" i="82"/>
  <c r="AS113" i="82"/>
  <c r="AH113" i="82"/>
  <c r="AH105" i="82"/>
  <c r="AH104" i="82"/>
  <c r="AS105" i="82"/>
  <c r="AS101" i="82"/>
  <c r="AS104" i="82"/>
  <c r="AS102" i="82"/>
  <c r="AS106" i="82"/>
  <c r="D34" i="78"/>
  <c r="D34" i="77"/>
  <c r="Q112" i="82"/>
  <c r="AH112" i="82"/>
  <c r="Q91" i="82"/>
  <c r="AH103" i="82"/>
  <c r="Y91" i="82"/>
  <c r="Y107" i="82"/>
  <c r="Y100" i="82"/>
  <c r="Y94" i="82"/>
  <c r="Y95" i="82"/>
  <c r="Y111" i="82"/>
  <c r="Y96" i="82"/>
  <c r="Q107" i="82"/>
  <c r="Y92" i="82"/>
  <c r="Y108" i="82"/>
  <c r="Y93" i="82"/>
  <c r="Y110" i="82"/>
  <c r="Y109" i="82"/>
  <c r="Y99" i="82"/>
  <c r="Y98" i="82"/>
  <c r="Y97" i="82"/>
  <c r="Q98" i="82"/>
  <c r="AS96" i="82"/>
  <c r="Q109" i="82"/>
  <c r="Q94" i="82"/>
  <c r="Q95" i="82"/>
  <c r="AH96" i="82"/>
  <c r="AS93" i="82"/>
  <c r="AS111" i="82"/>
  <c r="AH100" i="82"/>
  <c r="AH109" i="82"/>
  <c r="AS92" i="82"/>
  <c r="Q96" i="82"/>
  <c r="Q108" i="82"/>
  <c r="Q111" i="82"/>
  <c r="Q93" i="82"/>
  <c r="AH97" i="82"/>
  <c r="Q92" i="82"/>
  <c r="AS94" i="82"/>
  <c r="Q97" i="82"/>
  <c r="AS109" i="82"/>
  <c r="Q99" i="82"/>
  <c r="Q100" i="82"/>
  <c r="AH111" i="82"/>
  <c r="Q110" i="82"/>
  <c r="AH92" i="82"/>
  <c r="AI92" i="82" s="1"/>
  <c r="AH99" i="82"/>
  <c r="AS100" i="82"/>
  <c r="AH98" i="82"/>
  <c r="AS98" i="82"/>
  <c r="AT98" i="82" s="1"/>
  <c r="AH108" i="82"/>
  <c r="AI108" i="82" s="1"/>
  <c r="AS110" i="82"/>
  <c r="AH94" i="82"/>
  <c r="AH95" i="82"/>
  <c r="AI95" i="82" s="1"/>
  <c r="AH91" i="82"/>
  <c r="AS95" i="82"/>
  <c r="AS97" i="82"/>
  <c r="AH93" i="82"/>
  <c r="AS108" i="82"/>
  <c r="AT108" i="82" s="1"/>
  <c r="AS99" i="82"/>
  <c r="AH110" i="82"/>
  <c r="AI110" i="82" s="1"/>
  <c r="AS91" i="82"/>
  <c r="AS107" i="82"/>
  <c r="AH107" i="82"/>
  <c r="Q16" i="79"/>
  <c r="R16" i="79" s="1"/>
  <c r="R15" i="79"/>
  <c r="AS106" i="70"/>
  <c r="AH102" i="70"/>
  <c r="Y106" i="70"/>
  <c r="Y102" i="70"/>
  <c r="Q103" i="70"/>
  <c r="Y105" i="70"/>
  <c r="Y101" i="70"/>
  <c r="Y113" i="70"/>
  <c r="Y104" i="70"/>
  <c r="Q101" i="70"/>
  <c r="Q105" i="70"/>
  <c r="Q104" i="70"/>
  <c r="AH104" i="70"/>
  <c r="Y112" i="70"/>
  <c r="Y103" i="70"/>
  <c r="Q102" i="70"/>
  <c r="Q106" i="70"/>
  <c r="AH101" i="70"/>
  <c r="Y107" i="70"/>
  <c r="Y91" i="70"/>
  <c r="AH105" i="70"/>
  <c r="AS101" i="70"/>
  <c r="AH106" i="70"/>
  <c r="Y110" i="70"/>
  <c r="Y98" i="70"/>
  <c r="Y108" i="70"/>
  <c r="Y95" i="70"/>
  <c r="Y100" i="70"/>
  <c r="Y92" i="70"/>
  <c r="Y99" i="70"/>
  <c r="Y111" i="70"/>
  <c r="Y94" i="70"/>
  <c r="Y97" i="70"/>
  <c r="Y93" i="70"/>
  <c r="Y96" i="70"/>
  <c r="Y109" i="70"/>
  <c r="AS102" i="70"/>
  <c r="AS105" i="70"/>
  <c r="AS104" i="70"/>
  <c r="AH113" i="70"/>
  <c r="Q112" i="70"/>
  <c r="AH112" i="70"/>
  <c r="AH103" i="70"/>
  <c r="Q107" i="70"/>
  <c r="Q91" i="70"/>
  <c r="Q93" i="70"/>
  <c r="Q98" i="70"/>
  <c r="Q100" i="70"/>
  <c r="Q92" i="70"/>
  <c r="Q109" i="70"/>
  <c r="Q111" i="70"/>
  <c r="Q108" i="70"/>
  <c r="Q99" i="70"/>
  <c r="Q95" i="70"/>
  <c r="Q110" i="70"/>
  <c r="Q97" i="70"/>
  <c r="Q96" i="70"/>
  <c r="Q94" i="70"/>
  <c r="AS108" i="70"/>
  <c r="AS111" i="70"/>
  <c r="AH96" i="70"/>
  <c r="AH95" i="70"/>
  <c r="AH93" i="70"/>
  <c r="AS93" i="70"/>
  <c r="AH92" i="70"/>
  <c r="AH99" i="70"/>
  <c r="AS100" i="70"/>
  <c r="AS94" i="70"/>
  <c r="AS96" i="70"/>
  <c r="AS97" i="70"/>
  <c r="AH108" i="70"/>
  <c r="AS95" i="70"/>
  <c r="AH111" i="70"/>
  <c r="AS92" i="70"/>
  <c r="AH109" i="70"/>
  <c r="AS110" i="70"/>
  <c r="AH100" i="70"/>
  <c r="AH110" i="70"/>
  <c r="AS99" i="70"/>
  <c r="AH94" i="70"/>
  <c r="AS98" i="70"/>
  <c r="AS109" i="70"/>
  <c r="AH98" i="70"/>
  <c r="AH97" i="70"/>
  <c r="AH91" i="70"/>
  <c r="AS91" i="70"/>
  <c r="AS107" i="70"/>
  <c r="AH107" i="70"/>
  <c r="D34" i="67"/>
  <c r="D34" i="68"/>
  <c r="D34" i="69"/>
  <c r="E14" i="69" s="1"/>
  <c r="DV40" i="61"/>
  <c r="DV40" i="59"/>
  <c r="AT57" i="57"/>
  <c r="AT16" i="57"/>
  <c r="AQ36" i="57"/>
  <c r="AQ34" i="57"/>
  <c r="AQ13" i="57" s="1"/>
  <c r="DU38" i="61"/>
  <c r="DU38" i="60"/>
  <c r="DU38" i="59"/>
  <c r="DW39" i="60"/>
  <c r="DW39" i="59"/>
  <c r="DW39" i="61"/>
  <c r="DI41" i="60"/>
  <c r="DI41" i="59"/>
  <c r="DI41" i="61"/>
  <c r="AS14" i="57"/>
  <c r="DV41" i="61" s="1"/>
  <c r="AS31" i="57"/>
  <c r="DT39" i="59"/>
  <c r="DT39" i="61"/>
  <c r="DT39" i="60"/>
  <c r="AR32" i="57"/>
  <c r="AR35" i="57"/>
  <c r="AR33" i="57"/>
  <c r="AR15" i="57" s="1"/>
  <c r="AR56" i="57"/>
  <c r="AR61" i="57" s="1"/>
  <c r="AR18" i="57" s="1"/>
  <c r="N53" i="79"/>
  <c r="BB11" i="57"/>
  <c r="DR49" i="61"/>
  <c r="DR49" i="60"/>
  <c r="DR49" i="59"/>
  <c r="DX40" i="61"/>
  <c r="DX40" i="59"/>
  <c r="DX40" i="60"/>
  <c r="BA2" i="61"/>
  <c r="BB2" i="60"/>
  <c r="AU64" i="57"/>
  <c r="Y43" i="79"/>
  <c r="C42" i="79"/>
  <c r="AS17" i="57"/>
  <c r="AU42" i="79"/>
  <c r="AU58" i="57"/>
  <c r="AJ43" i="79"/>
  <c r="AT108" i="85" l="1"/>
  <c r="AI108" i="85"/>
  <c r="AI94" i="82"/>
  <c r="AI111" i="85"/>
  <c r="AV111" i="85" s="1"/>
  <c r="AT107" i="85"/>
  <c r="AV107" i="85" s="1"/>
  <c r="AI91" i="85"/>
  <c r="AT109" i="85"/>
  <c r="AU109" i="85" s="1"/>
  <c r="AT97" i="85"/>
  <c r="AI95" i="85"/>
  <c r="AV95" i="85" s="1"/>
  <c r="AU107" i="85"/>
  <c r="AI100" i="85"/>
  <c r="AU100" i="85" s="1"/>
  <c r="AI97" i="85"/>
  <c r="AI96" i="85"/>
  <c r="AI109" i="85"/>
  <c r="AT91" i="85"/>
  <c r="AU91" i="85" s="1"/>
  <c r="AI93" i="85"/>
  <c r="AU93" i="85" s="1"/>
  <c r="AU94" i="85"/>
  <c r="AV94" i="85"/>
  <c r="AT110" i="85"/>
  <c r="AI98" i="85"/>
  <c r="AI99" i="85"/>
  <c r="AU95" i="85"/>
  <c r="AI92" i="85"/>
  <c r="AT98" i="85"/>
  <c r="AT99" i="85"/>
  <c r="AT92" i="85"/>
  <c r="AV108" i="85"/>
  <c r="AU108" i="85"/>
  <c r="AV96" i="85"/>
  <c r="AU96" i="85"/>
  <c r="AV100" i="85"/>
  <c r="AI110" i="85"/>
  <c r="AT99" i="82"/>
  <c r="AT95" i="82"/>
  <c r="AI109" i="82"/>
  <c r="AI112" i="82"/>
  <c r="AI107" i="82"/>
  <c r="AT107" i="82"/>
  <c r="AT110" i="82"/>
  <c r="AU110" i="82" s="1"/>
  <c r="AT94" i="82"/>
  <c r="AU94" i="82" s="1"/>
  <c r="AI91" i="82"/>
  <c r="AI99" i="82"/>
  <c r="AT92" i="82"/>
  <c r="AU92" i="82" s="1"/>
  <c r="AI96" i="82"/>
  <c r="AT100" i="82"/>
  <c r="AI111" i="82"/>
  <c r="AT96" i="82"/>
  <c r="AT97" i="82"/>
  <c r="AI98" i="82"/>
  <c r="AV98" i="82" s="1"/>
  <c r="AT109" i="82"/>
  <c r="AI97" i="82"/>
  <c r="AT111" i="82"/>
  <c r="E14" i="77"/>
  <c r="E21" i="77"/>
  <c r="E13" i="77"/>
  <c r="E24" i="77"/>
  <c r="AV95" i="82"/>
  <c r="AU95" i="82"/>
  <c r="AT93" i="82"/>
  <c r="E24" i="78"/>
  <c r="E23" i="78"/>
  <c r="E15" i="78"/>
  <c r="E13" i="78"/>
  <c r="E27" i="78"/>
  <c r="E14" i="78"/>
  <c r="E25" i="78"/>
  <c r="E30" i="78"/>
  <c r="E21" i="78"/>
  <c r="AU108" i="82"/>
  <c r="AV108" i="82"/>
  <c r="AT91" i="82"/>
  <c r="AI93" i="82"/>
  <c r="AI100" i="82"/>
  <c r="AI112" i="70"/>
  <c r="AT98" i="70"/>
  <c r="AT94" i="70"/>
  <c r="AT97" i="70"/>
  <c r="AT93" i="70"/>
  <c r="AT100" i="70"/>
  <c r="AT96" i="70"/>
  <c r="AT99" i="70"/>
  <c r="AT95" i="70"/>
  <c r="E13" i="69"/>
  <c r="E21" i="69"/>
  <c r="E24" i="69"/>
  <c r="E21" i="68"/>
  <c r="E30" i="68"/>
  <c r="E27" i="68"/>
  <c r="E15" i="68"/>
  <c r="E13" i="68"/>
  <c r="E25" i="68"/>
  <c r="E14" i="68"/>
  <c r="E24" i="68"/>
  <c r="AI97" i="70"/>
  <c r="AI93" i="70"/>
  <c r="AI100" i="70"/>
  <c r="AI96" i="70"/>
  <c r="AI98" i="70"/>
  <c r="E14" i="67"/>
  <c r="E13" i="67"/>
  <c r="E21" i="67"/>
  <c r="E24" i="67"/>
  <c r="AT111" i="70"/>
  <c r="AT110" i="70"/>
  <c r="AT108" i="70"/>
  <c r="DV41" i="59"/>
  <c r="DV41" i="60"/>
  <c r="D34" i="3"/>
  <c r="DU39" i="61"/>
  <c r="DU39" i="59"/>
  <c r="DU39" i="60"/>
  <c r="AU57" i="57"/>
  <c r="AU16" i="57"/>
  <c r="N54" i="79"/>
  <c r="AR36" i="57"/>
  <c r="AR34" i="57"/>
  <c r="AR13" i="57" s="1"/>
  <c r="AS56" i="57"/>
  <c r="AS61" i="57" s="1"/>
  <c r="AS18" i="57" s="1"/>
  <c r="AS35" i="57"/>
  <c r="AS32" i="57"/>
  <c r="AS33" i="57"/>
  <c r="AS15" i="57" s="1"/>
  <c r="DT40" i="61"/>
  <c r="DT40" i="60"/>
  <c r="DT40" i="59"/>
  <c r="DI42" i="61"/>
  <c r="DI42" i="60"/>
  <c r="DI42" i="59"/>
  <c r="AT14" i="57"/>
  <c r="DV42" i="61" s="1"/>
  <c r="AT31" i="57"/>
  <c r="DW40" i="60"/>
  <c r="DW40" i="59"/>
  <c r="DW40" i="61"/>
  <c r="BC11" i="57"/>
  <c r="DR50" i="61"/>
  <c r="DR50" i="60"/>
  <c r="DR50" i="59"/>
  <c r="DX41" i="60"/>
  <c r="DX41" i="59"/>
  <c r="DX41" i="61"/>
  <c r="BB2" i="61"/>
  <c r="BC2" i="60"/>
  <c r="AV58" i="57"/>
  <c r="AJ44" i="79"/>
  <c r="AV64" i="57"/>
  <c r="Y44" i="79"/>
  <c r="AU43" i="79"/>
  <c r="C43" i="79"/>
  <c r="AT17" i="57"/>
  <c r="AV109" i="85" l="1"/>
  <c r="AU97" i="85"/>
  <c r="AV91" i="85"/>
  <c r="AU111" i="85"/>
  <c r="AV97" i="85"/>
  <c r="AV93" i="85"/>
  <c r="AV98" i="85"/>
  <c r="AU98" i="85"/>
  <c r="AU99" i="85"/>
  <c r="AV99" i="85"/>
  <c r="AU109" i="82"/>
  <c r="AU92" i="85"/>
  <c r="AV92" i="85"/>
  <c r="AU110" i="85"/>
  <c r="AV110" i="85"/>
  <c r="AV94" i="82"/>
  <c r="AU99" i="82"/>
  <c r="AV107" i="82"/>
  <c r="AU107" i="82"/>
  <c r="AV99" i="82"/>
  <c r="AV92" i="82"/>
  <c r="AV110" i="82"/>
  <c r="AU96" i="82"/>
  <c r="AV100" i="82"/>
  <c r="AV96" i="82"/>
  <c r="AU98" i="82"/>
  <c r="AV109" i="82"/>
  <c r="AU91" i="82"/>
  <c r="AV91" i="82"/>
  <c r="AU100" i="82"/>
  <c r="AV111" i="82"/>
  <c r="AU111" i="82"/>
  <c r="AU93" i="82"/>
  <c r="AV93" i="82"/>
  <c r="AV97" i="82"/>
  <c r="AU97" i="82"/>
  <c r="AV98" i="70"/>
  <c r="AI95" i="70"/>
  <c r="AV95" i="70" s="1"/>
  <c r="AI99" i="70"/>
  <c r="AU99" i="70" s="1"/>
  <c r="AV96" i="70"/>
  <c r="AU96" i="70"/>
  <c r="AU93" i="70"/>
  <c r="AV93" i="70"/>
  <c r="AT91" i="70"/>
  <c r="AT92" i="70"/>
  <c r="AU97" i="70"/>
  <c r="AV97" i="70"/>
  <c r="AV100" i="70"/>
  <c r="AU100" i="70"/>
  <c r="AU98" i="70"/>
  <c r="AI92" i="70"/>
  <c r="AI109" i="70"/>
  <c r="AI110" i="70"/>
  <c r="AU110" i="70" s="1"/>
  <c r="AI111" i="70"/>
  <c r="AV111" i="70" s="1"/>
  <c r="AI108" i="70"/>
  <c r="AV108" i="70" s="1"/>
  <c r="AI94" i="70"/>
  <c r="AV94" i="70" s="1"/>
  <c r="E21" i="3"/>
  <c r="E24" i="3"/>
  <c r="E14" i="3"/>
  <c r="E15" i="3"/>
  <c r="E13" i="3"/>
  <c r="AS36" i="57"/>
  <c r="AS34" i="57"/>
  <c r="AS13" i="57" s="1"/>
  <c r="DV42" i="59"/>
  <c r="AU14" i="57"/>
  <c r="DV43" i="60" s="1"/>
  <c r="AU31" i="57"/>
  <c r="DV42" i="60"/>
  <c r="DT41" i="61"/>
  <c r="DT41" i="60"/>
  <c r="DT41" i="59"/>
  <c r="N55" i="79"/>
  <c r="AV16" i="57"/>
  <c r="AV57" i="57"/>
  <c r="AT35" i="57"/>
  <c r="AT32" i="57"/>
  <c r="AT33" i="57"/>
  <c r="AT15" i="57" s="1"/>
  <c r="AT56" i="57"/>
  <c r="AT61" i="57" s="1"/>
  <c r="AT18" i="57" s="1"/>
  <c r="DW41" i="59"/>
  <c r="DW41" i="61"/>
  <c r="DW41" i="60"/>
  <c r="DU40" i="59"/>
  <c r="DU40" i="61"/>
  <c r="DU40" i="60"/>
  <c r="DI43" i="61"/>
  <c r="DI43" i="60"/>
  <c r="DI43" i="59"/>
  <c r="BD11" i="57"/>
  <c r="DR51" i="61"/>
  <c r="DR51" i="59"/>
  <c r="DR51" i="60"/>
  <c r="DX42" i="60"/>
  <c r="DX42" i="61"/>
  <c r="DX42" i="59"/>
  <c r="BC2" i="61"/>
  <c r="BD2" i="60"/>
  <c r="C44" i="79"/>
  <c r="AU17" i="57"/>
  <c r="AU44" i="79"/>
  <c r="AW58" i="57"/>
  <c r="AJ45" i="79"/>
  <c r="AW64" i="57"/>
  <c r="Y45" i="79"/>
  <c r="BG5" i="79" l="1"/>
  <c r="BG6" i="79" s="1"/>
  <c r="AV110" i="70"/>
  <c r="AU95" i="70"/>
  <c r="AV99" i="70"/>
  <c r="AU111" i="70"/>
  <c r="AU108" i="70"/>
  <c r="AT107" i="70"/>
  <c r="AT109" i="70"/>
  <c r="AV109" i="70" s="1"/>
  <c r="AU94" i="70"/>
  <c r="AV92" i="70"/>
  <c r="AU92" i="70"/>
  <c r="AI91" i="70"/>
  <c r="AU91" i="70" s="1"/>
  <c r="DV43" i="61"/>
  <c r="DI44" i="61"/>
  <c r="DI44" i="60"/>
  <c r="DI44" i="59"/>
  <c r="AW57" i="57"/>
  <c r="AW16" i="57"/>
  <c r="AV31" i="57"/>
  <c r="AV14" i="57"/>
  <c r="DV44" i="61" s="1"/>
  <c r="DV43" i="59"/>
  <c r="AT34" i="57"/>
  <c r="AT13" i="57" s="1"/>
  <c r="AT36" i="57"/>
  <c r="DW42" i="60"/>
  <c r="DW42" i="59"/>
  <c r="DW42" i="61"/>
  <c r="N56" i="79"/>
  <c r="DU41" i="60"/>
  <c r="DU41" i="59"/>
  <c r="DU41" i="61"/>
  <c r="DT42" i="61"/>
  <c r="DT42" i="59"/>
  <c r="DT42" i="60"/>
  <c r="AU35" i="57"/>
  <c r="AU33" i="57"/>
  <c r="AU15" i="57" s="1"/>
  <c r="AU32" i="57"/>
  <c r="AU56" i="57"/>
  <c r="AU61" i="57" s="1"/>
  <c r="AU18" i="57" s="1"/>
  <c r="BE11" i="57"/>
  <c r="DR52" i="61"/>
  <c r="DR52" i="60"/>
  <c r="DR52" i="59"/>
  <c r="DX43" i="61"/>
  <c r="DX43" i="59"/>
  <c r="DX43" i="60"/>
  <c r="BD2" i="61"/>
  <c r="BE2" i="60"/>
  <c r="AX64" i="57"/>
  <c r="Y46" i="79"/>
  <c r="AX58" i="57"/>
  <c r="AJ46" i="79"/>
  <c r="C45" i="79"/>
  <c r="AV17" i="57"/>
  <c r="AU45" i="79"/>
  <c r="BH5" i="79" l="1"/>
  <c r="BK5" i="79" s="1"/>
  <c r="BL5" i="79" s="1"/>
  <c r="BR5" i="79"/>
  <c r="BR6" i="79" s="1"/>
  <c r="BG7" i="79"/>
  <c r="BH6" i="79"/>
  <c r="BK6" i="79" s="1"/>
  <c r="BL6" i="79" s="1"/>
  <c r="AI107" i="70"/>
  <c r="AU107" i="70" s="1"/>
  <c r="AU109" i="70"/>
  <c r="AV91" i="70"/>
  <c r="DV44" i="60"/>
  <c r="DV44" i="59"/>
  <c r="AW14" i="57"/>
  <c r="DV45" i="59" s="1"/>
  <c r="AW31" i="57"/>
  <c r="DW43" i="60"/>
  <c r="DW43" i="61"/>
  <c r="DW43" i="59"/>
  <c r="AX57" i="57"/>
  <c r="AX16" i="57"/>
  <c r="N57" i="79"/>
  <c r="AV35" i="57"/>
  <c r="AV56" i="57"/>
  <c r="AV61" i="57" s="1"/>
  <c r="AV18" i="57" s="1"/>
  <c r="AV32" i="57"/>
  <c r="AV33" i="57"/>
  <c r="AV15" i="57" s="1"/>
  <c r="AU34" i="57"/>
  <c r="AU13" i="57" s="1"/>
  <c r="AU36" i="57"/>
  <c r="DT43" i="61"/>
  <c r="DT43" i="60"/>
  <c r="DT43" i="59"/>
  <c r="DU42" i="61"/>
  <c r="DU42" i="60"/>
  <c r="DU42" i="59"/>
  <c r="DI45" i="59"/>
  <c r="DI45" i="61"/>
  <c r="DI45" i="60"/>
  <c r="BF11" i="57"/>
  <c r="DR53" i="61"/>
  <c r="DR53" i="59"/>
  <c r="DR53" i="60"/>
  <c r="DV45" i="61"/>
  <c r="DX44" i="60"/>
  <c r="DX44" i="61"/>
  <c r="DX44" i="59"/>
  <c r="BE2" i="61"/>
  <c r="BF2" i="60"/>
  <c r="AU46" i="79"/>
  <c r="AY58" i="57"/>
  <c r="AJ47" i="79"/>
  <c r="AY64" i="57"/>
  <c r="Y47" i="79"/>
  <c r="C46" i="79"/>
  <c r="AW17" i="57"/>
  <c r="BS5" i="79" l="1"/>
  <c r="BV5" i="79" s="1"/>
  <c r="BW5" i="79" s="1"/>
  <c r="BR7" i="79"/>
  <c r="BS6" i="79"/>
  <c r="BV6" i="79" s="1"/>
  <c r="BW6" i="79" s="1"/>
  <c r="BG8" i="79"/>
  <c r="BH7" i="79"/>
  <c r="BK7" i="79" s="1"/>
  <c r="BL7" i="79" s="1"/>
  <c r="AV107" i="70"/>
  <c r="DV45" i="60"/>
  <c r="AX14" i="57"/>
  <c r="DV46" i="59" s="1"/>
  <c r="AX31" i="57"/>
  <c r="AV34" i="57"/>
  <c r="AV13" i="57" s="1"/>
  <c r="AV36" i="57"/>
  <c r="N58" i="79"/>
  <c r="DT44" i="61"/>
  <c r="DT44" i="60"/>
  <c r="DT44" i="59"/>
  <c r="DI46" i="61"/>
  <c r="DI46" i="60"/>
  <c r="DI46" i="59"/>
  <c r="AY57" i="57"/>
  <c r="AY16" i="57"/>
  <c r="DU43" i="61"/>
  <c r="DU43" i="60"/>
  <c r="DU43" i="59"/>
  <c r="AW32" i="57"/>
  <c r="AW33" i="57"/>
  <c r="AW15" i="57" s="1"/>
  <c r="AW35" i="57"/>
  <c r="AW56" i="57"/>
  <c r="AW61" i="57" s="1"/>
  <c r="AW18" i="57" s="1"/>
  <c r="DW44" i="60"/>
  <c r="DW44" i="59"/>
  <c r="DW44" i="61"/>
  <c r="BG11" i="57"/>
  <c r="DR54" i="61"/>
  <c r="DR54" i="60"/>
  <c r="DR54" i="59"/>
  <c r="DX45" i="60"/>
  <c r="DX45" i="61"/>
  <c r="DX45" i="59"/>
  <c r="BF2" i="61"/>
  <c r="BG2" i="60"/>
  <c r="C47" i="79"/>
  <c r="AX17" i="57"/>
  <c r="AZ58" i="57"/>
  <c r="AJ48" i="79"/>
  <c r="AZ64" i="57"/>
  <c r="Y48" i="79"/>
  <c r="AU47" i="79"/>
  <c r="BG9" i="79" l="1"/>
  <c r="BH8" i="79"/>
  <c r="BK8" i="79" s="1"/>
  <c r="BL8" i="79" s="1"/>
  <c r="BR8" i="79"/>
  <c r="BS7" i="79"/>
  <c r="BV7" i="79" s="1"/>
  <c r="BW7" i="79" s="1"/>
  <c r="DV46" i="60"/>
  <c r="DV46" i="61"/>
  <c r="DW45" i="60"/>
  <c r="DW45" i="59"/>
  <c r="DW45" i="61"/>
  <c r="DU44" i="59"/>
  <c r="DU44" i="61"/>
  <c r="DU44" i="60"/>
  <c r="AW36" i="57"/>
  <c r="AW34" i="57"/>
  <c r="AW13" i="57" s="1"/>
  <c r="DI47" i="61"/>
  <c r="DI47" i="60"/>
  <c r="DI47" i="59"/>
  <c r="AX32" i="57"/>
  <c r="AX33" i="57"/>
  <c r="AX15" i="57" s="1"/>
  <c r="AX35" i="57"/>
  <c r="AX56" i="57"/>
  <c r="AX61" i="57" s="1"/>
  <c r="AX18" i="57" s="1"/>
  <c r="AZ16" i="57"/>
  <c r="AZ57" i="57"/>
  <c r="AY14" i="57"/>
  <c r="DV47" i="59" s="1"/>
  <c r="AY31" i="57"/>
  <c r="DT45" i="60"/>
  <c r="DT45" i="59"/>
  <c r="DT45" i="61"/>
  <c r="N59" i="79"/>
  <c r="BH11" i="57"/>
  <c r="DR55" i="61"/>
  <c r="DR55" i="59"/>
  <c r="DR55" i="60"/>
  <c r="DX46" i="60"/>
  <c r="DX46" i="59"/>
  <c r="DX46" i="61"/>
  <c r="BG2" i="61"/>
  <c r="BH2" i="60"/>
  <c r="BA58" i="57"/>
  <c r="AJ49" i="79"/>
  <c r="AU48" i="79"/>
  <c r="BA64" i="57"/>
  <c r="Y49" i="79"/>
  <c r="C48" i="79"/>
  <c r="AY17" i="57"/>
  <c r="BG10" i="79" l="1"/>
  <c r="BH9" i="79"/>
  <c r="BK9" i="79" s="1"/>
  <c r="BL9" i="79" s="1"/>
  <c r="BR9" i="79"/>
  <c r="BS8" i="79"/>
  <c r="BV8" i="79" s="1"/>
  <c r="BW8" i="79" s="1"/>
  <c r="DV47" i="61"/>
  <c r="DV47" i="60"/>
  <c r="AY56" i="57"/>
  <c r="AY61" i="57" s="1"/>
  <c r="AY18" i="57" s="1"/>
  <c r="AY32" i="57"/>
  <c r="AY35" i="57"/>
  <c r="AY33" i="57"/>
  <c r="AY15" i="57" s="1"/>
  <c r="AZ31" i="57"/>
  <c r="AZ14" i="57"/>
  <c r="DV48" i="60" s="1"/>
  <c r="DI48" i="59"/>
  <c r="DI48" i="61"/>
  <c r="DI48" i="60"/>
  <c r="AX34" i="57"/>
  <c r="AX13" i="57" s="1"/>
  <c r="AX36" i="57"/>
  <c r="DU45" i="60"/>
  <c r="DU45" i="59"/>
  <c r="DU45" i="61"/>
  <c r="N60" i="79"/>
  <c r="DT46" i="59"/>
  <c r="DT46" i="61"/>
  <c r="DT46" i="60"/>
  <c r="BA57" i="57"/>
  <c r="BA16" i="57"/>
  <c r="DW46" i="61"/>
  <c r="DW46" i="60"/>
  <c r="DW46" i="59"/>
  <c r="BI11" i="57"/>
  <c r="DR56" i="61"/>
  <c r="DR56" i="60"/>
  <c r="DR56" i="59"/>
  <c r="DX47" i="61"/>
  <c r="DX47" i="60"/>
  <c r="DX47" i="59"/>
  <c r="BH2" i="61"/>
  <c r="BI2" i="60"/>
  <c r="C49" i="79"/>
  <c r="AZ17" i="57"/>
  <c r="AU49" i="79"/>
  <c r="BB64" i="57"/>
  <c r="Y50" i="79"/>
  <c r="BB58" i="57"/>
  <c r="AJ50" i="79"/>
  <c r="BG11" i="79" l="1"/>
  <c r="BH10" i="79"/>
  <c r="BK10" i="79" s="1"/>
  <c r="BL10" i="79" s="1"/>
  <c r="BR10" i="79"/>
  <c r="BS9" i="79"/>
  <c r="BV9" i="79" s="1"/>
  <c r="BW9" i="79" s="1"/>
  <c r="DV48" i="59"/>
  <c r="DV48" i="61"/>
  <c r="DW47" i="60"/>
  <c r="DW47" i="59"/>
  <c r="DW47" i="61"/>
  <c r="BB57" i="57"/>
  <c r="BB16" i="57"/>
  <c r="N61" i="79"/>
  <c r="DU46" i="60"/>
  <c r="DU46" i="59"/>
  <c r="DU46" i="61"/>
  <c r="AY36" i="57"/>
  <c r="AY34" i="57"/>
  <c r="AY13" i="57" s="1"/>
  <c r="BA14" i="57"/>
  <c r="DV49" i="61" s="1"/>
  <c r="BA31" i="57"/>
  <c r="DI49" i="61"/>
  <c r="DI49" i="60"/>
  <c r="DI49" i="59"/>
  <c r="AZ35" i="57"/>
  <c r="AZ33" i="57"/>
  <c r="AZ15" i="57" s="1"/>
  <c r="AZ56" i="57"/>
  <c r="AZ61" i="57" s="1"/>
  <c r="AZ18" i="57" s="1"/>
  <c r="AZ32" i="57"/>
  <c r="DT47" i="59"/>
  <c r="DT47" i="60"/>
  <c r="DT47" i="61"/>
  <c r="BJ11" i="57"/>
  <c r="DR57" i="61"/>
  <c r="DR57" i="60"/>
  <c r="DR57" i="59"/>
  <c r="DX48" i="59"/>
  <c r="DX48" i="60"/>
  <c r="DX48" i="61"/>
  <c r="BI2" i="61"/>
  <c r="BJ2" i="60"/>
  <c r="AU50" i="79"/>
  <c r="Y51" i="79"/>
  <c r="BC58" i="57"/>
  <c r="AJ51" i="79"/>
  <c r="C50" i="79"/>
  <c r="BA17" i="57"/>
  <c r="DV49" i="59" l="1"/>
  <c r="BC64" i="57"/>
  <c r="BR11" i="79"/>
  <c r="BS10" i="79"/>
  <c r="BV10" i="79" s="1"/>
  <c r="BW10" i="79" s="1"/>
  <c r="BG12" i="79"/>
  <c r="BH11" i="79"/>
  <c r="BK11" i="79" s="1"/>
  <c r="BL11" i="79" s="1"/>
  <c r="DV49" i="60"/>
  <c r="BB14" i="57"/>
  <c r="DV50" i="61" s="1"/>
  <c r="BB31" i="57"/>
  <c r="DU47" i="61"/>
  <c r="DU47" i="60"/>
  <c r="DU47" i="59"/>
  <c r="BC57" i="57"/>
  <c r="BC16" i="57"/>
  <c r="BA35" i="57"/>
  <c r="BA32" i="57"/>
  <c r="BA56" i="57"/>
  <c r="BA61" i="57" s="1"/>
  <c r="BA18" i="57" s="1"/>
  <c r="BA33" i="57"/>
  <c r="BA15" i="57" s="1"/>
  <c r="N62" i="79"/>
  <c r="DT48" i="60"/>
  <c r="DT48" i="59"/>
  <c r="DT48" i="61"/>
  <c r="DW48" i="61"/>
  <c r="DW48" i="60"/>
  <c r="DW48" i="59"/>
  <c r="AZ34" i="57"/>
  <c r="AZ13" i="57" s="1"/>
  <c r="AZ36" i="57"/>
  <c r="DI50" i="60"/>
  <c r="DI50" i="59"/>
  <c r="DI50" i="61"/>
  <c r="BK11" i="57"/>
  <c r="DR58" i="61"/>
  <c r="DR58" i="60"/>
  <c r="DR58" i="59"/>
  <c r="DX49" i="61"/>
  <c r="DX49" i="60"/>
  <c r="DX49" i="59"/>
  <c r="BJ2" i="61"/>
  <c r="BK2" i="60"/>
  <c r="AU51" i="79"/>
  <c r="BD58" i="57"/>
  <c r="AJ52" i="79"/>
  <c r="BD64" i="57"/>
  <c r="Y52" i="79"/>
  <c r="C51" i="79"/>
  <c r="BB17" i="57"/>
  <c r="DV50" i="59" l="1"/>
  <c r="DV50" i="60"/>
  <c r="BR12" i="79"/>
  <c r="BS11" i="79"/>
  <c r="BV11" i="79" s="1"/>
  <c r="BW11" i="79" s="1"/>
  <c r="BG13" i="79"/>
  <c r="BH12" i="79"/>
  <c r="BK12" i="79" s="1"/>
  <c r="BL12" i="79" s="1"/>
  <c r="DW49" i="59"/>
  <c r="DW49" i="61"/>
  <c r="DW49" i="60"/>
  <c r="DI51" i="59"/>
  <c r="DI51" i="61"/>
  <c r="DI51" i="60"/>
  <c r="DU48" i="60"/>
  <c r="DU48" i="59"/>
  <c r="DU48" i="61"/>
  <c r="BC14" i="57"/>
  <c r="DV51" i="59" s="1"/>
  <c r="BC31" i="57"/>
  <c r="DT49" i="60"/>
  <c r="DT49" i="59"/>
  <c r="DT49" i="61"/>
  <c r="BB33" i="57"/>
  <c r="BB15" i="57" s="1"/>
  <c r="BB35" i="57"/>
  <c r="BB32" i="57"/>
  <c r="BB56" i="57"/>
  <c r="BB61" i="57" s="1"/>
  <c r="BB18" i="57" s="1"/>
  <c r="N63" i="79"/>
  <c r="BD16" i="57"/>
  <c r="BD57" i="57"/>
  <c r="BA34" i="57"/>
  <c r="BA13" i="57" s="1"/>
  <c r="BA36" i="57"/>
  <c r="BL11" i="57"/>
  <c r="DR59" i="61"/>
  <c r="DR59" i="59"/>
  <c r="DR59" i="60"/>
  <c r="DX50" i="61"/>
  <c r="DX50" i="60"/>
  <c r="DX50" i="59"/>
  <c r="BK2" i="61"/>
  <c r="BL2" i="60"/>
  <c r="BE64" i="57"/>
  <c r="Y53" i="79"/>
  <c r="AU52" i="79"/>
  <c r="C52" i="79"/>
  <c r="BC17" i="57"/>
  <c r="BE58" i="57"/>
  <c r="AJ53" i="79"/>
  <c r="DV51" i="61" l="1"/>
  <c r="BG14" i="79"/>
  <c r="BH13" i="79"/>
  <c r="BK13" i="79" s="1"/>
  <c r="BL13" i="79" s="1"/>
  <c r="BR13" i="79"/>
  <c r="BS12" i="79"/>
  <c r="BV12" i="79" s="1"/>
  <c r="BW12" i="79" s="1"/>
  <c r="DV51" i="60"/>
  <c r="BD31" i="57"/>
  <c r="BD14" i="57"/>
  <c r="DV52" i="61" s="1"/>
  <c r="DU49" i="60"/>
  <c r="DU49" i="59"/>
  <c r="DU49" i="61"/>
  <c r="N64" i="79"/>
  <c r="DW50" i="61"/>
  <c r="DW50" i="60"/>
  <c r="DW50" i="59"/>
  <c r="BC33" i="57"/>
  <c r="BC15" i="57" s="1"/>
  <c r="BC35" i="57"/>
  <c r="BC56" i="57"/>
  <c r="BC61" i="57" s="1"/>
  <c r="BC18" i="57" s="1"/>
  <c r="BC32" i="57"/>
  <c r="BE57" i="57"/>
  <c r="BE16" i="57"/>
  <c r="DT50" i="61"/>
  <c r="DT50" i="59"/>
  <c r="DT50" i="60"/>
  <c r="DI52" i="61"/>
  <c r="DI52" i="60"/>
  <c r="DI52" i="59"/>
  <c r="BB34" i="57"/>
  <c r="BB13" i="57" s="1"/>
  <c r="BB36" i="57"/>
  <c r="BM11" i="57"/>
  <c r="DR60" i="61"/>
  <c r="DR60" i="60"/>
  <c r="DR60" i="59"/>
  <c r="DX51" i="59"/>
  <c r="DX51" i="60"/>
  <c r="DX51" i="61"/>
  <c r="BL2" i="61"/>
  <c r="BM2" i="60"/>
  <c r="BF58" i="57"/>
  <c r="AJ54" i="79"/>
  <c r="C53" i="79"/>
  <c r="BD17" i="57"/>
  <c r="AU53" i="79"/>
  <c r="BF64" i="57"/>
  <c r="Y54" i="79"/>
  <c r="DV52" i="60" l="1"/>
  <c r="BG15" i="79"/>
  <c r="BH14" i="79"/>
  <c r="BK14" i="79" s="1"/>
  <c r="BL14" i="79" s="1"/>
  <c r="BR14" i="79"/>
  <c r="BS13" i="79"/>
  <c r="BV13" i="79" s="1"/>
  <c r="BW13" i="79" s="1"/>
  <c r="DV52" i="59"/>
  <c r="BE14" i="57"/>
  <c r="DV53" i="61" s="1"/>
  <c r="BE31" i="57"/>
  <c r="DI53" i="61"/>
  <c r="DI53" i="60"/>
  <c r="DI53" i="59"/>
  <c r="DU50" i="61"/>
  <c r="DU50" i="60"/>
  <c r="DU50" i="59"/>
  <c r="DW51" i="60"/>
  <c r="DW51" i="59"/>
  <c r="DW51" i="61"/>
  <c r="BF57" i="57"/>
  <c r="BF16" i="57"/>
  <c r="BC36" i="57"/>
  <c r="BC34" i="57"/>
  <c r="BC13" i="57" s="1"/>
  <c r="N65" i="79"/>
  <c r="DT51" i="59"/>
  <c r="DT51" i="60"/>
  <c r="DT51" i="61"/>
  <c r="BD35" i="57"/>
  <c r="BD32" i="57"/>
  <c r="BD56" i="57"/>
  <c r="BD61" i="57" s="1"/>
  <c r="BD18" i="57" s="1"/>
  <c r="BD33" i="57"/>
  <c r="BD15" i="57" s="1"/>
  <c r="BN11" i="57"/>
  <c r="DR61" i="61"/>
  <c r="DR61" i="59"/>
  <c r="DR61" i="60"/>
  <c r="DX52" i="60"/>
  <c r="DX52" i="61"/>
  <c r="DX52" i="59"/>
  <c r="BM2" i="61"/>
  <c r="BN2" i="60"/>
  <c r="BG64" i="57"/>
  <c r="Y55" i="79"/>
  <c r="C54" i="79"/>
  <c r="BE17" i="57"/>
  <c r="AU54" i="79"/>
  <c r="BG58" i="57"/>
  <c r="AJ55" i="79"/>
  <c r="DV53" i="60" l="1"/>
  <c r="BR15" i="79"/>
  <c r="BS14" i="79"/>
  <c r="BV14" i="79" s="1"/>
  <c r="BW14" i="79" s="1"/>
  <c r="BG16" i="79"/>
  <c r="BH15" i="79"/>
  <c r="BK15" i="79" s="1"/>
  <c r="BL15" i="79" s="1"/>
  <c r="DV53" i="59"/>
  <c r="DW52" i="60"/>
  <c r="DW52" i="59"/>
  <c r="DW52" i="61"/>
  <c r="BE33" i="57"/>
  <c r="BE15" i="57" s="1"/>
  <c r="BE56" i="57"/>
  <c r="BE61" i="57" s="1"/>
  <c r="BE18" i="57" s="1"/>
  <c r="BE32" i="57"/>
  <c r="BE35" i="57"/>
  <c r="BF14" i="57"/>
  <c r="DV54" i="59" s="1"/>
  <c r="BF31" i="57"/>
  <c r="N66" i="79"/>
  <c r="DT52" i="59"/>
  <c r="DT52" i="61"/>
  <c r="DT52" i="60"/>
  <c r="DU51" i="61"/>
  <c r="DU51" i="60"/>
  <c r="DU51" i="59"/>
  <c r="BG57" i="57"/>
  <c r="BG16" i="57"/>
  <c r="BD36" i="57"/>
  <c r="BD34" i="57"/>
  <c r="BD13" i="57" s="1"/>
  <c r="DI54" i="61"/>
  <c r="DI54" i="60"/>
  <c r="DI54" i="59"/>
  <c r="BO11" i="57"/>
  <c r="DR62" i="61"/>
  <c r="DR62" i="60"/>
  <c r="DR62" i="59"/>
  <c r="DX53" i="60"/>
  <c r="DX53" i="61"/>
  <c r="DX53" i="59"/>
  <c r="BN2" i="61"/>
  <c r="BO2" i="60"/>
  <c r="BH58" i="57"/>
  <c r="AJ56" i="79"/>
  <c r="C55" i="79"/>
  <c r="BF17" i="57"/>
  <c r="AU55" i="79"/>
  <c r="BH64" i="57"/>
  <c r="Y56" i="79"/>
  <c r="BR16" i="79" l="1"/>
  <c r="BS15" i="79"/>
  <c r="BV15" i="79" s="1"/>
  <c r="BW15" i="79" s="1"/>
  <c r="BG17" i="79"/>
  <c r="BH16" i="79"/>
  <c r="BK16" i="79" s="1"/>
  <c r="BL16" i="79" s="1"/>
  <c r="DW53" i="61"/>
  <c r="DW53" i="60"/>
  <c r="DW53" i="59"/>
  <c r="DV54" i="61"/>
  <c r="DI55" i="61"/>
  <c r="DI55" i="60"/>
  <c r="DI55" i="59"/>
  <c r="BG14" i="57"/>
  <c r="DV55" i="60" s="1"/>
  <c r="BG31" i="57"/>
  <c r="DV54" i="60"/>
  <c r="N67" i="79"/>
  <c r="BE34" i="57"/>
  <c r="BE13" i="57" s="1"/>
  <c r="BE36" i="57"/>
  <c r="BH16" i="57"/>
  <c r="BH57" i="57"/>
  <c r="DU52" i="61"/>
  <c r="DU52" i="60"/>
  <c r="DU52" i="59"/>
  <c r="BF56" i="57"/>
  <c r="BF61" i="57" s="1"/>
  <c r="BF18" i="57" s="1"/>
  <c r="BF33" i="57"/>
  <c r="BF15" i="57" s="1"/>
  <c r="BF32" i="57"/>
  <c r="BF35" i="57"/>
  <c r="DT53" i="59"/>
  <c r="DT53" i="61"/>
  <c r="DT53" i="60"/>
  <c r="BP11" i="57"/>
  <c r="DR63" i="61"/>
  <c r="DR63" i="59"/>
  <c r="DR63" i="60"/>
  <c r="DX54" i="60"/>
  <c r="DX54" i="61"/>
  <c r="DX54" i="59"/>
  <c r="BO2" i="61"/>
  <c r="BP2" i="60"/>
  <c r="BI64" i="57"/>
  <c r="Y57" i="79"/>
  <c r="BI58" i="57"/>
  <c r="AJ57" i="79"/>
  <c r="AU56" i="79"/>
  <c r="C56" i="79"/>
  <c r="BG17" i="57"/>
  <c r="DV55" i="61" l="1"/>
  <c r="BR17" i="79"/>
  <c r="BS16" i="79"/>
  <c r="BV16" i="79" s="1"/>
  <c r="BW16" i="79" s="1"/>
  <c r="BI17" i="79"/>
  <c r="BG18" i="79"/>
  <c r="BH17" i="79"/>
  <c r="DT54" i="59"/>
  <c r="DT54" i="61"/>
  <c r="DT54" i="60"/>
  <c r="BI57" i="57"/>
  <c r="BI16" i="57"/>
  <c r="DV55" i="59"/>
  <c r="DI56" i="60"/>
  <c r="DI56" i="59"/>
  <c r="DI56" i="61"/>
  <c r="N68" i="79"/>
  <c r="BH31" i="57"/>
  <c r="BH14" i="57"/>
  <c r="DV56" i="60" s="1"/>
  <c r="BF34" i="57"/>
  <c r="BF13" i="57" s="1"/>
  <c r="BF36" i="57"/>
  <c r="DW54" i="59"/>
  <c r="DW54" i="61"/>
  <c r="DW54" i="60"/>
  <c r="DU53" i="60"/>
  <c r="DU53" i="59"/>
  <c r="DU53" i="61"/>
  <c r="BG33" i="57"/>
  <c r="BG15" i="57" s="1"/>
  <c r="BG35" i="57"/>
  <c r="BG32" i="57"/>
  <c r="BG56" i="57"/>
  <c r="BG61" i="57" s="1"/>
  <c r="BG18" i="57" s="1"/>
  <c r="BQ11" i="57"/>
  <c r="DR64" i="61"/>
  <c r="DR64" i="60"/>
  <c r="DR64" i="59"/>
  <c r="DX55" i="59"/>
  <c r="DX55" i="61"/>
  <c r="DX55" i="60"/>
  <c r="DV56" i="61"/>
  <c r="BP2" i="61"/>
  <c r="BQ2" i="60"/>
  <c r="C57" i="79"/>
  <c r="BH17" i="57"/>
  <c r="BJ58" i="57"/>
  <c r="AJ58" i="79"/>
  <c r="AU57" i="79"/>
  <c r="BJ64" i="57"/>
  <c r="Y58" i="79"/>
  <c r="BG19" i="79" l="1"/>
  <c r="BH18" i="79"/>
  <c r="BI18" i="79"/>
  <c r="BJ17" i="79"/>
  <c r="BK17" i="79" s="1"/>
  <c r="BL17" i="79" s="1"/>
  <c r="BT17" i="79"/>
  <c r="BR18" i="79"/>
  <c r="BS17" i="79"/>
  <c r="DV56" i="59"/>
  <c r="BH32" i="57"/>
  <c r="BH35" i="57"/>
  <c r="BH33" i="57"/>
  <c r="BH15" i="57" s="1"/>
  <c r="BH56" i="57"/>
  <c r="BH61" i="57" s="1"/>
  <c r="BH18" i="57" s="1"/>
  <c r="BI14" i="57"/>
  <c r="DV57" i="61" s="1"/>
  <c r="BI31" i="57"/>
  <c r="BJ57" i="57"/>
  <c r="BJ16" i="57"/>
  <c r="DW55" i="61"/>
  <c r="DW55" i="60"/>
  <c r="DW55" i="59"/>
  <c r="DU54" i="61"/>
  <c r="DU54" i="60"/>
  <c r="DU54" i="59"/>
  <c r="N69" i="79"/>
  <c r="BG36" i="57"/>
  <c r="BG34" i="57"/>
  <c r="BG13" i="57" s="1"/>
  <c r="DT55" i="59"/>
  <c r="DT55" i="60"/>
  <c r="DT55" i="61"/>
  <c r="DI57" i="59"/>
  <c r="DI57" i="61"/>
  <c r="DI57" i="60"/>
  <c r="BR11" i="57"/>
  <c r="DR65" i="61"/>
  <c r="DR65" i="60"/>
  <c r="DR65" i="59"/>
  <c r="DX56" i="59"/>
  <c r="DX56" i="61"/>
  <c r="DX56" i="60"/>
  <c r="DV57" i="59"/>
  <c r="BQ2" i="61"/>
  <c r="BR2" i="60"/>
  <c r="BK64" i="57"/>
  <c r="Y59" i="79"/>
  <c r="BK58" i="57"/>
  <c r="AJ59" i="79"/>
  <c r="AU58" i="79"/>
  <c r="C58" i="79"/>
  <c r="BI17" i="57"/>
  <c r="DV57" i="60" l="1"/>
  <c r="BR19" i="79"/>
  <c r="BS18" i="79"/>
  <c r="BT18" i="79"/>
  <c r="BU17" i="79"/>
  <c r="BV17" i="79" s="1"/>
  <c r="BW17" i="79" s="1"/>
  <c r="BI19" i="79"/>
  <c r="BJ18" i="79"/>
  <c r="BK18" i="79" s="1"/>
  <c r="BL18" i="79" s="1"/>
  <c r="BG20" i="79"/>
  <c r="BH19" i="79"/>
  <c r="BJ14" i="57"/>
  <c r="DV58" i="60" s="1"/>
  <c r="BJ31" i="57"/>
  <c r="DI58" i="59"/>
  <c r="DI58" i="60"/>
  <c r="DI58" i="61"/>
  <c r="DT56" i="59"/>
  <c r="DT56" i="61"/>
  <c r="DT56" i="60"/>
  <c r="N70" i="79"/>
  <c r="DW56" i="61"/>
  <c r="DW56" i="59"/>
  <c r="DW56" i="60"/>
  <c r="DU55" i="61"/>
  <c r="DU55" i="60"/>
  <c r="DU55" i="59"/>
  <c r="BI32" i="57"/>
  <c r="BI56" i="57"/>
  <c r="BI61" i="57" s="1"/>
  <c r="BI18" i="57" s="1"/>
  <c r="BI33" i="57"/>
  <c r="BI15" i="57" s="1"/>
  <c r="BI35" i="57"/>
  <c r="BK57" i="57"/>
  <c r="BK16" i="57"/>
  <c r="BH36" i="57"/>
  <c r="BH34" i="57"/>
  <c r="BH13" i="57" s="1"/>
  <c r="BS11" i="57"/>
  <c r="DR66" i="61"/>
  <c r="DR66" i="60"/>
  <c r="DR66" i="59"/>
  <c r="DX57" i="61"/>
  <c r="DX57" i="59"/>
  <c r="DX57" i="60"/>
  <c r="DV58" i="59"/>
  <c r="BR2" i="61"/>
  <c r="BS2" i="60"/>
  <c r="BL58" i="57"/>
  <c r="AJ60" i="79"/>
  <c r="AU59" i="79"/>
  <c r="C59" i="79"/>
  <c r="BJ17" i="57"/>
  <c r="BL64" i="57"/>
  <c r="Y60" i="79"/>
  <c r="DV58" i="61" l="1"/>
  <c r="BI20" i="79"/>
  <c r="BJ19" i="79"/>
  <c r="BK19" i="79" s="1"/>
  <c r="BL19" i="79" s="1"/>
  <c r="BR20" i="79"/>
  <c r="BS19" i="79"/>
  <c r="BG21" i="79"/>
  <c r="BH20" i="79"/>
  <c r="BT19" i="79"/>
  <c r="BU18" i="79"/>
  <c r="BV18" i="79" s="1"/>
  <c r="BW18" i="79" s="1"/>
  <c r="DW57" i="61"/>
  <c r="DW57" i="59"/>
  <c r="DW57" i="60"/>
  <c r="BK14" i="57"/>
  <c r="DV59" i="59" s="1"/>
  <c r="BK31" i="57"/>
  <c r="DI59" i="60"/>
  <c r="DI59" i="59"/>
  <c r="DI59" i="61"/>
  <c r="DT57" i="59"/>
  <c r="DT57" i="61"/>
  <c r="DT57" i="60"/>
  <c r="BJ33" i="57"/>
  <c r="BJ15" i="57" s="1"/>
  <c r="BJ35" i="57"/>
  <c r="BJ32" i="57"/>
  <c r="BJ56" i="57"/>
  <c r="BJ61" i="57" s="1"/>
  <c r="BJ18" i="57" s="1"/>
  <c r="DU56" i="60"/>
  <c r="DU56" i="61"/>
  <c r="DU56" i="59"/>
  <c r="BL16" i="57"/>
  <c r="BL57" i="57"/>
  <c r="BI34" i="57"/>
  <c r="BI13" i="57" s="1"/>
  <c r="BI36" i="57"/>
  <c r="N71" i="79"/>
  <c r="BT11" i="57"/>
  <c r="DR67" i="61"/>
  <c r="DR67" i="59"/>
  <c r="DR67" i="60"/>
  <c r="DX58" i="61"/>
  <c r="DX58" i="59"/>
  <c r="DX58" i="60"/>
  <c r="DV59" i="60"/>
  <c r="BS2" i="61"/>
  <c r="BT2" i="60"/>
  <c r="BM64" i="57"/>
  <c r="Y61" i="79"/>
  <c r="BM58" i="57"/>
  <c r="AJ61" i="79"/>
  <c r="C60" i="79"/>
  <c r="BK17" i="57"/>
  <c r="AU60" i="79"/>
  <c r="BG22" i="79" l="1"/>
  <c r="BH21" i="79"/>
  <c r="BR21" i="79"/>
  <c r="BS20" i="79"/>
  <c r="BT20" i="79"/>
  <c r="BU19" i="79"/>
  <c r="BV19" i="79" s="1"/>
  <c r="BW19" i="79" s="1"/>
  <c r="BI21" i="79"/>
  <c r="BJ20" i="79"/>
  <c r="BK20" i="79" s="1"/>
  <c r="BL20" i="79" s="1"/>
  <c r="DW58" i="61"/>
  <c r="DW58" i="60"/>
  <c r="DW58" i="59"/>
  <c r="N72" i="79"/>
  <c r="DI60" i="59"/>
  <c r="DI60" i="61"/>
  <c r="DI60" i="60"/>
  <c r="DT58" i="59"/>
  <c r="DT58" i="61"/>
  <c r="DT58" i="60"/>
  <c r="BL31" i="57"/>
  <c r="BL14" i="57"/>
  <c r="DV60" i="60" s="1"/>
  <c r="DV59" i="61"/>
  <c r="BJ34" i="57"/>
  <c r="BJ13" i="57" s="1"/>
  <c r="BJ36" i="57"/>
  <c r="BM57" i="57"/>
  <c r="BM16" i="57"/>
  <c r="DU57" i="60"/>
  <c r="DU57" i="59"/>
  <c r="DU57" i="61"/>
  <c r="BK32" i="57"/>
  <c r="BK56" i="57"/>
  <c r="BK61" i="57" s="1"/>
  <c r="BK18" i="57" s="1"/>
  <c r="BK33" i="57"/>
  <c r="BK15" i="57" s="1"/>
  <c r="BK35" i="57"/>
  <c r="BU11" i="57"/>
  <c r="DR68" i="61"/>
  <c r="DR68" i="60"/>
  <c r="DR68" i="59"/>
  <c r="DX59" i="61"/>
  <c r="DX59" i="59"/>
  <c r="DX59" i="60"/>
  <c r="DV60" i="61"/>
  <c r="BT2" i="61"/>
  <c r="BU2" i="60"/>
  <c r="C61" i="79"/>
  <c r="BL17" i="57"/>
  <c r="BN58" i="57"/>
  <c r="AJ62" i="79"/>
  <c r="AU61" i="79"/>
  <c r="BN64" i="57"/>
  <c r="Y62" i="79"/>
  <c r="T80" i="82"/>
  <c r="S80" i="82"/>
  <c r="DV60" i="59" l="1"/>
  <c r="T88" i="82"/>
  <c r="T85" i="82"/>
  <c r="T81" i="82"/>
  <c r="T87" i="82"/>
  <c r="T82" i="82"/>
  <c r="T84" i="82"/>
  <c r="T83" i="82"/>
  <c r="T86" i="82"/>
  <c r="BI22" i="79"/>
  <c r="BJ21" i="79"/>
  <c r="BK21" i="79" s="1"/>
  <c r="BL21" i="79" s="1"/>
  <c r="BR22" i="79"/>
  <c r="BS21" i="79"/>
  <c r="S83" i="82"/>
  <c r="S85" i="82"/>
  <c r="S87" i="82"/>
  <c r="S88" i="82"/>
  <c r="S86" i="82"/>
  <c r="S81" i="82"/>
  <c r="S84" i="82"/>
  <c r="S82" i="82"/>
  <c r="V60" i="70"/>
  <c r="V63" i="70" s="1"/>
  <c r="V60" i="82"/>
  <c r="V80" i="70"/>
  <c r="V85" i="70" s="1"/>
  <c r="V80" i="82"/>
  <c r="T60" i="70"/>
  <c r="T66" i="70" s="1"/>
  <c r="T60" i="82"/>
  <c r="S60" i="70"/>
  <c r="S61" i="70" s="1"/>
  <c r="S60" i="82"/>
  <c r="U60" i="70"/>
  <c r="U64" i="70" s="1"/>
  <c r="U60" i="82"/>
  <c r="U80" i="70"/>
  <c r="U84" i="70" s="1"/>
  <c r="U80" i="82"/>
  <c r="BT21" i="79"/>
  <c r="BU20" i="79"/>
  <c r="BV20" i="79" s="1"/>
  <c r="BW20" i="79" s="1"/>
  <c r="BG23" i="79"/>
  <c r="BH22" i="79"/>
  <c r="U65" i="70"/>
  <c r="T80" i="70"/>
  <c r="T65" i="70"/>
  <c r="S80" i="70"/>
  <c r="BL56" i="57"/>
  <c r="BL61" i="57" s="1"/>
  <c r="BL18" i="57" s="1"/>
  <c r="BL33" i="57"/>
  <c r="BL15" i="57" s="1"/>
  <c r="BL32" i="57"/>
  <c r="BL35" i="57"/>
  <c r="N73" i="79"/>
  <c r="BM14" i="57"/>
  <c r="DV61" i="61" s="1"/>
  <c r="BM31" i="57"/>
  <c r="DT59" i="59"/>
  <c r="DT59" i="61"/>
  <c r="DT59" i="60"/>
  <c r="DU58" i="59"/>
  <c r="DU58" i="61"/>
  <c r="DU58" i="60"/>
  <c r="DW59" i="59"/>
  <c r="DW59" i="61"/>
  <c r="DW59" i="60"/>
  <c r="BN57" i="57"/>
  <c r="BN16" i="57"/>
  <c r="BK34" i="57"/>
  <c r="BK13" i="57" s="1"/>
  <c r="BK36" i="57"/>
  <c r="DI61" i="60"/>
  <c r="DI61" i="59"/>
  <c r="DI61" i="61"/>
  <c r="BV11" i="57"/>
  <c r="DR69" i="61"/>
  <c r="DR69" i="60"/>
  <c r="DR69" i="59"/>
  <c r="DX60" i="59"/>
  <c r="DX60" i="61"/>
  <c r="DX60" i="60"/>
  <c r="BU2" i="61"/>
  <c r="BV2" i="60"/>
  <c r="BO58" i="57"/>
  <c r="AJ63" i="79"/>
  <c r="AU62" i="79"/>
  <c r="Y63" i="79"/>
  <c r="C62" i="79"/>
  <c r="BM17" i="57"/>
  <c r="K60" i="85"/>
  <c r="K80" i="85"/>
  <c r="S62" i="70" l="1"/>
  <c r="V66" i="70"/>
  <c r="V62" i="70"/>
  <c r="V64" i="70"/>
  <c r="T61" i="70"/>
  <c r="U63" i="70"/>
  <c r="V61" i="70"/>
  <c r="T64" i="70"/>
  <c r="U62" i="70"/>
  <c r="V65" i="70"/>
  <c r="T62" i="70"/>
  <c r="U61" i="70"/>
  <c r="K66" i="85"/>
  <c r="K61" i="85"/>
  <c r="K62" i="85"/>
  <c r="K63" i="85"/>
  <c r="K64" i="85"/>
  <c r="K65" i="85"/>
  <c r="L80" i="82"/>
  <c r="L87" i="82" s="1"/>
  <c r="AC87" i="82" s="1"/>
  <c r="L80" i="85"/>
  <c r="L60" i="82"/>
  <c r="L60" i="85"/>
  <c r="K84" i="85"/>
  <c r="K83" i="85"/>
  <c r="K82" i="85"/>
  <c r="K81" i="85"/>
  <c r="K88" i="85"/>
  <c r="K87" i="85"/>
  <c r="K86" i="85"/>
  <c r="K85" i="85"/>
  <c r="K114" i="85"/>
  <c r="BO64" i="57"/>
  <c r="BO16" i="57" s="1"/>
  <c r="T63" i="70"/>
  <c r="U66" i="70"/>
  <c r="K80" i="82"/>
  <c r="K88" i="82" s="1"/>
  <c r="AM88" i="82" s="1"/>
  <c r="V88" i="70"/>
  <c r="U85" i="70"/>
  <c r="V82" i="70"/>
  <c r="U86" i="70"/>
  <c r="L86" i="82"/>
  <c r="AC86" i="82" s="1"/>
  <c r="L85" i="82"/>
  <c r="AC85" i="82" s="1"/>
  <c r="K60" i="70"/>
  <c r="K66" i="70" s="1"/>
  <c r="K60" i="82"/>
  <c r="DV61" i="59"/>
  <c r="U88" i="70"/>
  <c r="U82" i="70"/>
  <c r="V86" i="70"/>
  <c r="V87" i="70"/>
  <c r="S64" i="70"/>
  <c r="S66" i="70"/>
  <c r="BG24" i="79"/>
  <c r="BH23" i="79"/>
  <c r="BR23" i="79"/>
  <c r="BS22" i="79"/>
  <c r="DV61" i="60"/>
  <c r="U83" i="70"/>
  <c r="U87" i="70"/>
  <c r="V83" i="70"/>
  <c r="V81" i="70"/>
  <c r="S65" i="70"/>
  <c r="U87" i="82"/>
  <c r="U82" i="82"/>
  <c r="U84" i="82"/>
  <c r="U86" i="82"/>
  <c r="U88" i="82"/>
  <c r="U81" i="82"/>
  <c r="U83" i="82"/>
  <c r="U85" i="82"/>
  <c r="S66" i="82"/>
  <c r="S65" i="82"/>
  <c r="S64" i="82"/>
  <c r="S61" i="82"/>
  <c r="S62" i="82"/>
  <c r="S63" i="82"/>
  <c r="V85" i="82"/>
  <c r="V86" i="82"/>
  <c r="V83" i="82"/>
  <c r="V84" i="82"/>
  <c r="V88" i="82"/>
  <c r="V81" i="82"/>
  <c r="V82" i="82"/>
  <c r="V87" i="82"/>
  <c r="S114" i="82"/>
  <c r="BT22" i="79"/>
  <c r="BU21" i="79"/>
  <c r="BV21" i="79" s="1"/>
  <c r="BW21" i="79" s="1"/>
  <c r="BI23" i="79"/>
  <c r="BJ22" i="79"/>
  <c r="BK22" i="79" s="1"/>
  <c r="BL22" i="79" s="1"/>
  <c r="L63" i="82"/>
  <c r="L66" i="82"/>
  <c r="L62" i="82"/>
  <c r="L64" i="82"/>
  <c r="L65" i="82"/>
  <c r="L61" i="82"/>
  <c r="U81" i="70"/>
  <c r="V84" i="70"/>
  <c r="S63" i="70"/>
  <c r="U66" i="82"/>
  <c r="U62" i="82"/>
  <c r="U65" i="82"/>
  <c r="U61" i="82"/>
  <c r="U64" i="82"/>
  <c r="U63" i="82"/>
  <c r="T64" i="82"/>
  <c r="T63" i="82"/>
  <c r="T65" i="82"/>
  <c r="T61" i="82"/>
  <c r="T66" i="82"/>
  <c r="T62" i="82"/>
  <c r="V66" i="82"/>
  <c r="V65" i="82"/>
  <c r="V61" i="82"/>
  <c r="V62" i="82"/>
  <c r="V64" i="82"/>
  <c r="V63" i="82"/>
  <c r="T114" i="82"/>
  <c r="T88" i="70"/>
  <c r="T85" i="70"/>
  <c r="T82" i="70"/>
  <c r="T84" i="70"/>
  <c r="T87" i="70"/>
  <c r="T83" i="70"/>
  <c r="T81" i="70"/>
  <c r="T86" i="70"/>
  <c r="T114" i="70"/>
  <c r="K61" i="70"/>
  <c r="AB61" i="70" s="1"/>
  <c r="K62" i="70"/>
  <c r="AM62" i="70" s="1"/>
  <c r="K63" i="70"/>
  <c r="K65" i="70"/>
  <c r="K64" i="70"/>
  <c r="K80" i="70"/>
  <c r="L80" i="70"/>
  <c r="L60" i="70"/>
  <c r="S81" i="70"/>
  <c r="S84" i="70"/>
  <c r="S87" i="70"/>
  <c r="S83" i="70"/>
  <c r="S85" i="70"/>
  <c r="S82" i="70"/>
  <c r="S88" i="70"/>
  <c r="S86" i="70"/>
  <c r="S114" i="70"/>
  <c r="BN14" i="57"/>
  <c r="DV62" i="61" s="1"/>
  <c r="BN31" i="57"/>
  <c r="DU59" i="60"/>
  <c r="DU59" i="61"/>
  <c r="DU59" i="59"/>
  <c r="BM35" i="57"/>
  <c r="BM32" i="57"/>
  <c r="BM33" i="57"/>
  <c r="BM15" i="57" s="1"/>
  <c r="BM56" i="57"/>
  <c r="BM61" i="57" s="1"/>
  <c r="BM18" i="57" s="1"/>
  <c r="DI62" i="60"/>
  <c r="DI62" i="61"/>
  <c r="DI62" i="59"/>
  <c r="BL36" i="57"/>
  <c r="BL34" i="57"/>
  <c r="BL13" i="57" s="1"/>
  <c r="DW60" i="60"/>
  <c r="DW60" i="61"/>
  <c r="DW60" i="59"/>
  <c r="N74" i="79"/>
  <c r="DT60" i="61"/>
  <c r="DT60" i="60"/>
  <c r="DT60" i="59"/>
  <c r="BW11" i="57"/>
  <c r="DR70" i="61"/>
  <c r="DR70" i="60"/>
  <c r="DR70" i="59"/>
  <c r="DX61" i="61"/>
  <c r="DX61" i="60"/>
  <c r="DX61" i="59"/>
  <c r="BV2" i="61"/>
  <c r="BW2" i="60"/>
  <c r="AU63" i="79"/>
  <c r="BP64" i="57"/>
  <c r="Y64" i="79"/>
  <c r="C63" i="79"/>
  <c r="BN17" i="57"/>
  <c r="BP58" i="57"/>
  <c r="AJ64" i="79"/>
  <c r="BO57" i="57" l="1"/>
  <c r="AN86" i="82"/>
  <c r="K114" i="82"/>
  <c r="L83" i="82"/>
  <c r="AN83" i="82" s="1"/>
  <c r="L84" i="82"/>
  <c r="AC84" i="82" s="1"/>
  <c r="L81" i="82"/>
  <c r="AC81" i="82" s="1"/>
  <c r="L82" i="82"/>
  <c r="AC82" i="82" s="1"/>
  <c r="K81" i="82"/>
  <c r="AB81" i="82" s="1"/>
  <c r="L114" i="82"/>
  <c r="L88" i="82"/>
  <c r="AN88" i="82" s="1"/>
  <c r="AM87" i="85"/>
  <c r="AB87" i="85"/>
  <c r="AM83" i="85"/>
  <c r="AB83" i="85"/>
  <c r="L88" i="85"/>
  <c r="L82" i="85"/>
  <c r="L86" i="85"/>
  <c r="L84" i="85"/>
  <c r="L81" i="85"/>
  <c r="L83" i="85"/>
  <c r="L87" i="85"/>
  <c r="L85" i="85"/>
  <c r="L114" i="85"/>
  <c r="AB63" i="85"/>
  <c r="AM63" i="85"/>
  <c r="AM88" i="85"/>
  <c r="AB88" i="85"/>
  <c r="AM84" i="85"/>
  <c r="AB84" i="85"/>
  <c r="AB62" i="85"/>
  <c r="AM62" i="85"/>
  <c r="AM85" i="85"/>
  <c r="AB85" i="85"/>
  <c r="AB81" i="85"/>
  <c r="AM81" i="85"/>
  <c r="L61" i="85"/>
  <c r="L65" i="85"/>
  <c r="L62" i="85"/>
  <c r="L66" i="85"/>
  <c r="L63" i="85"/>
  <c r="L64" i="85"/>
  <c r="AB65" i="85"/>
  <c r="AM65" i="85"/>
  <c r="AB61" i="85"/>
  <c r="AM61" i="85"/>
  <c r="AB86" i="85"/>
  <c r="AM86" i="85"/>
  <c r="AB82" i="85"/>
  <c r="AM82" i="85"/>
  <c r="AB64" i="85"/>
  <c r="AM64" i="85"/>
  <c r="AB66" i="85"/>
  <c r="AM66" i="85"/>
  <c r="K84" i="82"/>
  <c r="AB84" i="82" s="1"/>
  <c r="AN81" i="82"/>
  <c r="K87" i="82"/>
  <c r="AB87" i="82" s="1"/>
  <c r="K86" i="82"/>
  <c r="AM86" i="82" s="1"/>
  <c r="AB65" i="70"/>
  <c r="AN85" i="82"/>
  <c r="K83" i="82"/>
  <c r="AB83" i="82" s="1"/>
  <c r="K85" i="82"/>
  <c r="AB85" i="82" s="1"/>
  <c r="AN61" i="82"/>
  <c r="AM65" i="70"/>
  <c r="F8" i="3"/>
  <c r="F10" i="3" s="1"/>
  <c r="K82" i="82"/>
  <c r="AB63" i="70"/>
  <c r="AC88" i="82"/>
  <c r="AB64" i="70"/>
  <c r="AB88" i="82"/>
  <c r="AN82" i="82"/>
  <c r="AC83" i="82"/>
  <c r="AN84" i="82"/>
  <c r="AB86" i="82"/>
  <c r="W60" i="70"/>
  <c r="W64" i="70" s="1"/>
  <c r="W60" i="82"/>
  <c r="AC63" i="82"/>
  <c r="AN63" i="82"/>
  <c r="BT23" i="79"/>
  <c r="BU22" i="79"/>
  <c r="BV22" i="79" s="1"/>
  <c r="BW22" i="79" s="1"/>
  <c r="AN66" i="82"/>
  <c r="AC66" i="82"/>
  <c r="AC64" i="82"/>
  <c r="AN64" i="82"/>
  <c r="BI24" i="79"/>
  <c r="BJ23" i="79"/>
  <c r="BK23" i="79" s="1"/>
  <c r="BL23" i="79" s="1"/>
  <c r="AN87" i="82"/>
  <c r="BR24" i="79"/>
  <c r="BS23" i="79"/>
  <c r="BG25" i="79"/>
  <c r="BH24" i="79"/>
  <c r="K66" i="82"/>
  <c r="AB66" i="82" s="1"/>
  <c r="K65" i="82"/>
  <c r="AM65" i="82" s="1"/>
  <c r="K62" i="82"/>
  <c r="AB62" i="82" s="1"/>
  <c r="K61" i="82"/>
  <c r="AM61" i="82" s="1"/>
  <c r="K63" i="82"/>
  <c r="AB63" i="82" s="1"/>
  <c r="K64" i="82"/>
  <c r="AB64" i="82" s="1"/>
  <c r="W80" i="70"/>
  <c r="W81" i="70" s="1"/>
  <c r="W80" i="82"/>
  <c r="AC65" i="82"/>
  <c r="AN65" i="82"/>
  <c r="AC61" i="82"/>
  <c r="AB61" i="82"/>
  <c r="AN62" i="82"/>
  <c r="AC62" i="82"/>
  <c r="AB62" i="70"/>
  <c r="G8" i="78"/>
  <c r="G10" i="78" s="1"/>
  <c r="G8" i="77"/>
  <c r="G10" i="77" s="1"/>
  <c r="F8" i="78"/>
  <c r="F8" i="77"/>
  <c r="L88" i="70"/>
  <c r="AC88" i="70" s="1"/>
  <c r="L83" i="70"/>
  <c r="AC83" i="70" s="1"/>
  <c r="L86" i="70"/>
  <c r="AC86" i="70" s="1"/>
  <c r="L84" i="70"/>
  <c r="AN84" i="70" s="1"/>
  <c r="L81" i="70"/>
  <c r="AC81" i="70" s="1"/>
  <c r="L87" i="70"/>
  <c r="AC87" i="70" s="1"/>
  <c r="L82" i="70"/>
  <c r="AN82" i="70" s="1"/>
  <c r="L85" i="70"/>
  <c r="AC85" i="70" s="1"/>
  <c r="L114" i="70"/>
  <c r="AB66" i="70"/>
  <c r="AM61" i="70"/>
  <c r="W65" i="70"/>
  <c r="W66" i="70"/>
  <c r="W63" i="70"/>
  <c r="L66" i="70"/>
  <c r="L61" i="70"/>
  <c r="L63" i="70"/>
  <c r="L65" i="70"/>
  <c r="L64" i="70"/>
  <c r="L62" i="70"/>
  <c r="AN88" i="70"/>
  <c r="AM66" i="70"/>
  <c r="F8" i="68"/>
  <c r="C8" i="30" s="1"/>
  <c r="F8" i="67"/>
  <c r="F8" i="69" s="1"/>
  <c r="W82" i="70"/>
  <c r="W87" i="70"/>
  <c r="G8" i="67"/>
  <c r="G8" i="69" s="1"/>
  <c r="G8" i="68"/>
  <c r="D8" i="30" s="1"/>
  <c r="K85" i="70"/>
  <c r="AB85" i="70" s="1"/>
  <c r="K83" i="70"/>
  <c r="K82" i="70"/>
  <c r="K88" i="70"/>
  <c r="AM88" i="70" s="1"/>
  <c r="K81" i="70"/>
  <c r="K86" i="70"/>
  <c r="AB86" i="70" s="1"/>
  <c r="K84" i="70"/>
  <c r="K87" i="70"/>
  <c r="AM87" i="70" s="1"/>
  <c r="K114" i="70"/>
  <c r="AM64" i="70"/>
  <c r="AM63" i="70"/>
  <c r="DV62" i="59"/>
  <c r="DV62" i="60"/>
  <c r="G8" i="3"/>
  <c r="I7" i="23"/>
  <c r="BO14" i="57"/>
  <c r="DV63" i="60" s="1"/>
  <c r="BO31" i="57"/>
  <c r="N75" i="79"/>
  <c r="DU60" i="60"/>
  <c r="DU60" i="61"/>
  <c r="DU60" i="59"/>
  <c r="BN33" i="57"/>
  <c r="BN15" i="57" s="1"/>
  <c r="BN35" i="57"/>
  <c r="BN56" i="57"/>
  <c r="BN61" i="57" s="1"/>
  <c r="BN18" i="57" s="1"/>
  <c r="BN32" i="57"/>
  <c r="DT61" i="60"/>
  <c r="DT61" i="59"/>
  <c r="DT61" i="61"/>
  <c r="DW61" i="60"/>
  <c r="DW61" i="61"/>
  <c r="DW61" i="59"/>
  <c r="DI63" i="59"/>
  <c r="DI63" i="61"/>
  <c r="DI63" i="60"/>
  <c r="BP57" i="57"/>
  <c r="BP16" i="57"/>
  <c r="BM34" i="57"/>
  <c r="BM13" i="57" s="1"/>
  <c r="BM36" i="57"/>
  <c r="BX11" i="57"/>
  <c r="DR71" i="61"/>
  <c r="DR71" i="60"/>
  <c r="DR71" i="59"/>
  <c r="DX62" i="61"/>
  <c r="DX62" i="60"/>
  <c r="DX62" i="59"/>
  <c r="BW2" i="61"/>
  <c r="BX2" i="60"/>
  <c r="W76" i="82"/>
  <c r="BQ64" i="57"/>
  <c r="Y65" i="79"/>
  <c r="BQ58" i="57"/>
  <c r="AJ65" i="79"/>
  <c r="C64" i="79"/>
  <c r="BO17" i="57"/>
  <c r="AU64" i="79"/>
  <c r="AC80" i="82" l="1"/>
  <c r="AM81" i="82"/>
  <c r="AM84" i="82"/>
  <c r="AM85" i="82"/>
  <c r="AC63" i="85"/>
  <c r="AN63" i="85"/>
  <c r="AC61" i="85"/>
  <c r="AN61" i="85"/>
  <c r="AB80" i="85"/>
  <c r="AC83" i="85"/>
  <c r="AN83" i="85"/>
  <c r="AN82" i="85"/>
  <c r="AC82" i="85"/>
  <c r="AC66" i="85"/>
  <c r="AN66" i="85"/>
  <c r="AN81" i="85"/>
  <c r="AC81" i="85"/>
  <c r="AC88" i="85"/>
  <c r="AN88" i="85"/>
  <c r="AM60" i="85"/>
  <c r="AC62" i="85"/>
  <c r="AN62" i="85"/>
  <c r="AC85" i="85"/>
  <c r="AN85" i="85"/>
  <c r="AN84" i="85"/>
  <c r="AC84" i="85"/>
  <c r="AB60" i="85"/>
  <c r="AC64" i="85"/>
  <c r="AN64" i="85"/>
  <c r="AC65" i="85"/>
  <c r="AN65" i="85"/>
  <c r="AM80" i="85"/>
  <c r="AC87" i="85"/>
  <c r="AN87" i="85"/>
  <c r="AC86" i="85"/>
  <c r="AN86" i="85"/>
  <c r="AN81" i="70"/>
  <c r="AM87" i="82"/>
  <c r="AM83" i="82"/>
  <c r="AN85" i="70"/>
  <c r="W62" i="70"/>
  <c r="AM82" i="82"/>
  <c r="AB82" i="82"/>
  <c r="AB80" i="82" s="1"/>
  <c r="AB118" i="82" s="1"/>
  <c r="W86" i="70"/>
  <c r="W88" i="70"/>
  <c r="AN83" i="70"/>
  <c r="W83" i="70"/>
  <c r="W85" i="70"/>
  <c r="W84" i="70"/>
  <c r="AN87" i="70"/>
  <c r="AM66" i="82"/>
  <c r="AM62" i="82"/>
  <c r="AN60" i="82"/>
  <c r="AC60" i="82"/>
  <c r="AC114" i="82" s="1"/>
  <c r="AC115" i="82" s="1"/>
  <c r="AB65" i="82"/>
  <c r="AB60" i="82" s="1"/>
  <c r="W61" i="70"/>
  <c r="AC84" i="70"/>
  <c r="AN80" i="82"/>
  <c r="AN86" i="70"/>
  <c r="W77" i="82"/>
  <c r="W78" i="82"/>
  <c r="W79" i="82"/>
  <c r="BR25" i="79"/>
  <c r="BS24" i="79"/>
  <c r="W87" i="82"/>
  <c r="W83" i="82"/>
  <c r="W85" i="82"/>
  <c r="W81" i="82"/>
  <c r="W82" i="82"/>
  <c r="W88" i="82"/>
  <c r="W86" i="82"/>
  <c r="W84" i="82"/>
  <c r="BG26" i="79"/>
  <c r="BH25" i="79"/>
  <c r="AC82" i="70"/>
  <c r="AM63" i="82"/>
  <c r="BI25" i="79"/>
  <c r="BJ24" i="79"/>
  <c r="BK24" i="79" s="1"/>
  <c r="BL24" i="79" s="1"/>
  <c r="DV63" i="59"/>
  <c r="AM64" i="82"/>
  <c r="BT24" i="79"/>
  <c r="BU23" i="79"/>
  <c r="BV23" i="79" s="1"/>
  <c r="BW23" i="79" s="1"/>
  <c r="W66" i="82"/>
  <c r="W62" i="82"/>
  <c r="W63" i="82"/>
  <c r="W64" i="82"/>
  <c r="W61" i="82"/>
  <c r="W65" i="82"/>
  <c r="AB60" i="70"/>
  <c r="G10" i="68"/>
  <c r="G11" i="68" s="1"/>
  <c r="F10" i="77"/>
  <c r="F10" i="78"/>
  <c r="G10" i="67"/>
  <c r="G19" i="67" s="1"/>
  <c r="G11" i="77"/>
  <c r="G37" i="77"/>
  <c r="G19" i="77"/>
  <c r="G12" i="77"/>
  <c r="G11" i="78"/>
  <c r="G19" i="78"/>
  <c r="G12" i="78"/>
  <c r="AB84" i="70"/>
  <c r="AB82" i="70"/>
  <c r="AB88" i="70"/>
  <c r="AC64" i="70"/>
  <c r="AN64" i="70"/>
  <c r="AC66" i="70"/>
  <c r="AN66" i="70"/>
  <c r="AB83" i="70"/>
  <c r="AM82" i="70"/>
  <c r="AC65" i="70"/>
  <c r="AN65" i="70"/>
  <c r="AM86" i="70"/>
  <c r="AB81" i="70"/>
  <c r="AN63" i="70"/>
  <c r="AC63" i="70"/>
  <c r="AM83" i="70"/>
  <c r="AM60" i="70"/>
  <c r="AM85" i="70"/>
  <c r="AB87" i="70"/>
  <c r="AM84" i="70"/>
  <c r="AC62" i="70"/>
  <c r="AN62" i="70"/>
  <c r="AN61" i="70"/>
  <c r="AC61" i="70"/>
  <c r="AM81" i="70"/>
  <c r="W76" i="70"/>
  <c r="F11" i="3"/>
  <c r="F10" i="67"/>
  <c r="F10" i="68"/>
  <c r="G10" i="3"/>
  <c r="F12" i="3"/>
  <c r="DV63" i="61"/>
  <c r="F19" i="3"/>
  <c r="H8" i="23"/>
  <c r="F25" i="77" s="1"/>
  <c r="I8" i="23"/>
  <c r="G25" i="77" s="1"/>
  <c r="BQ57" i="57"/>
  <c r="BQ16" i="57"/>
  <c r="DW62" i="60"/>
  <c r="DW62" i="61"/>
  <c r="DW62" i="59"/>
  <c r="BP31" i="57"/>
  <c r="BP14" i="57"/>
  <c r="DV64" i="59" s="1"/>
  <c r="DU61" i="61"/>
  <c r="DU61" i="59"/>
  <c r="DU61" i="60"/>
  <c r="BN36" i="57"/>
  <c r="BN34" i="57"/>
  <c r="BN13" i="57" s="1"/>
  <c r="N76" i="79"/>
  <c r="DI64" i="60"/>
  <c r="DI64" i="61"/>
  <c r="DI64" i="59"/>
  <c r="DT62" i="60"/>
  <c r="DT62" i="59"/>
  <c r="DT62" i="61"/>
  <c r="BO56" i="57"/>
  <c r="BO61" i="57" s="1"/>
  <c r="BO18" i="57" s="1"/>
  <c r="BO32" i="57"/>
  <c r="BO35" i="57"/>
  <c r="BO33" i="57"/>
  <c r="BO15" i="57" s="1"/>
  <c r="BY11" i="57"/>
  <c r="DR72" i="61"/>
  <c r="DR72" i="60"/>
  <c r="DR72" i="59"/>
  <c r="DX63" i="61"/>
  <c r="DX63" i="59"/>
  <c r="DX63" i="60"/>
  <c r="BX2" i="61"/>
  <c r="BY2" i="60"/>
  <c r="AU65" i="79"/>
  <c r="BR64" i="57"/>
  <c r="Y66" i="79"/>
  <c r="C65" i="79"/>
  <c r="BP17" i="57"/>
  <c r="BR58" i="57"/>
  <c r="AJ66" i="79"/>
  <c r="AC80" i="85" l="1"/>
  <c r="AC114" i="85" s="1"/>
  <c r="AC115" i="85" s="1"/>
  <c r="AN60" i="85"/>
  <c r="AC60" i="85"/>
  <c r="AB119" i="85"/>
  <c r="AN80" i="85"/>
  <c r="AB118" i="85"/>
  <c r="AB114" i="85"/>
  <c r="AM80" i="82"/>
  <c r="AC80" i="70"/>
  <c r="DV64" i="61"/>
  <c r="AN80" i="70"/>
  <c r="AB114" i="82"/>
  <c r="AB115" i="82" s="1"/>
  <c r="G20" i="78"/>
  <c r="BR26" i="79"/>
  <c r="BS25" i="79"/>
  <c r="AM60" i="82"/>
  <c r="F5" i="79"/>
  <c r="AB119" i="70"/>
  <c r="BT25" i="79"/>
  <c r="BU24" i="79"/>
  <c r="BV24" i="79" s="1"/>
  <c r="BW24" i="79" s="1"/>
  <c r="BI26" i="79"/>
  <c r="BJ25" i="79"/>
  <c r="BK25" i="79" s="1"/>
  <c r="BL25" i="79" s="1"/>
  <c r="BG27" i="79"/>
  <c r="BH26" i="79"/>
  <c r="AB119" i="82"/>
  <c r="G12" i="68"/>
  <c r="G20" i="68" s="1"/>
  <c r="G19" i="68"/>
  <c r="G19" i="69" s="1"/>
  <c r="G18" i="78"/>
  <c r="G18" i="77"/>
  <c r="G38" i="77"/>
  <c r="G11" i="67"/>
  <c r="G11" i="69" s="1"/>
  <c r="G12" i="67"/>
  <c r="G10" i="69"/>
  <c r="G3" i="69" s="1"/>
  <c r="D5" i="30"/>
  <c r="F19" i="78"/>
  <c r="F12" i="78"/>
  <c r="F11" i="78"/>
  <c r="G20" i="77"/>
  <c r="F11" i="77"/>
  <c r="F37" i="77"/>
  <c r="F12" i="77"/>
  <c r="F19" i="77"/>
  <c r="F38" i="77"/>
  <c r="AN60" i="70"/>
  <c r="AC60" i="70"/>
  <c r="AC114" i="70" s="1"/>
  <c r="AC115" i="70" s="1"/>
  <c r="AB80" i="70"/>
  <c r="AB118" i="70" s="1"/>
  <c r="AM80" i="70"/>
  <c r="W79" i="70"/>
  <c r="W77" i="70"/>
  <c r="W78" i="70"/>
  <c r="F10" i="69"/>
  <c r="F3" i="69" s="1"/>
  <c r="C5" i="30"/>
  <c r="F11" i="67"/>
  <c r="F11" i="68"/>
  <c r="F18" i="3"/>
  <c r="F20" i="3"/>
  <c r="F25" i="67"/>
  <c r="F25" i="69" s="1"/>
  <c r="G25" i="67"/>
  <c r="G25" i="69" s="1"/>
  <c r="DV64" i="60"/>
  <c r="F19" i="68"/>
  <c r="F12" i="68"/>
  <c r="F12" i="67"/>
  <c r="F19" i="67"/>
  <c r="G19" i="3"/>
  <c r="G11" i="3"/>
  <c r="G12" i="3"/>
  <c r="D7" i="37"/>
  <c r="C7" i="37"/>
  <c r="DW63" i="59"/>
  <c r="DW63" i="61"/>
  <c r="DW63" i="60"/>
  <c r="DU62" i="61"/>
  <c r="DU62" i="60"/>
  <c r="DU62" i="59"/>
  <c r="BO36" i="57"/>
  <c r="BO34" i="57"/>
  <c r="BO13" i="57" s="1"/>
  <c r="BP33" i="57"/>
  <c r="BP15" i="57" s="1"/>
  <c r="BP56" i="57"/>
  <c r="BP61" i="57" s="1"/>
  <c r="BP18" i="57" s="1"/>
  <c r="BP35" i="57"/>
  <c r="BP32" i="57"/>
  <c r="DI65" i="61"/>
  <c r="DI65" i="60"/>
  <c r="DI65" i="59"/>
  <c r="BQ14" i="57"/>
  <c r="DV65" i="61" s="1"/>
  <c r="BQ31" i="57"/>
  <c r="BR57" i="57"/>
  <c r="BR16" i="57"/>
  <c r="DT63" i="61"/>
  <c r="DT63" i="60"/>
  <c r="DT63" i="59"/>
  <c r="BZ11" i="57"/>
  <c r="DR73" i="61"/>
  <c r="DR73" i="60"/>
  <c r="DR73" i="59"/>
  <c r="DX64" i="61"/>
  <c r="DX64" i="60"/>
  <c r="DX64" i="59"/>
  <c r="BY2" i="61"/>
  <c r="BZ2" i="60"/>
  <c r="BS58" i="57"/>
  <c r="AJ67" i="79"/>
  <c r="C66" i="79"/>
  <c r="BQ17" i="57"/>
  <c r="BS64" i="57"/>
  <c r="Y67" i="79"/>
  <c r="AU66" i="79"/>
  <c r="AB115" i="85" l="1"/>
  <c r="DV65" i="60"/>
  <c r="G18" i="68"/>
  <c r="AB5" i="79"/>
  <c r="AC5" i="79" s="1"/>
  <c r="AM5" i="79"/>
  <c r="AN5" i="79" s="1"/>
  <c r="G12" i="69"/>
  <c r="BG28" i="79"/>
  <c r="BH27" i="79"/>
  <c r="BT26" i="79"/>
  <c r="BU25" i="79"/>
  <c r="BV25" i="79" s="1"/>
  <c r="BW25" i="79" s="1"/>
  <c r="BR27" i="79"/>
  <c r="BS26" i="79"/>
  <c r="F18" i="77"/>
  <c r="BI27" i="79"/>
  <c r="BJ26" i="79"/>
  <c r="BK26" i="79" s="1"/>
  <c r="BL26" i="79" s="1"/>
  <c r="G20" i="67"/>
  <c r="G20" i="69" s="1"/>
  <c r="G18" i="67"/>
  <c r="F20" i="78"/>
  <c r="F20" i="77"/>
  <c r="F18" i="78"/>
  <c r="AB114" i="70"/>
  <c r="AB115" i="70" s="1"/>
  <c r="G20" i="3"/>
  <c r="F11" i="69"/>
  <c r="F19" i="69"/>
  <c r="F18" i="68"/>
  <c r="F12" i="69"/>
  <c r="F20" i="67"/>
  <c r="F18" i="67"/>
  <c r="F20" i="68"/>
  <c r="G18" i="3"/>
  <c r="BP34" i="57"/>
  <c r="BP13" i="57" s="1"/>
  <c r="BP36" i="57"/>
  <c r="DU63" i="59"/>
  <c r="DU63" i="61"/>
  <c r="DU63" i="60"/>
  <c r="BR14" i="57"/>
  <c r="DV66" i="59" s="1"/>
  <c r="BR31" i="57"/>
  <c r="BS57" i="57"/>
  <c r="BS16" i="57"/>
  <c r="DV65" i="59"/>
  <c r="DI66" i="61"/>
  <c r="DI66" i="60"/>
  <c r="DI66" i="59"/>
  <c r="DT64" i="61"/>
  <c r="DT64" i="60"/>
  <c r="DT64" i="59"/>
  <c r="BQ56" i="57"/>
  <c r="BQ61" i="57" s="1"/>
  <c r="BQ18" i="57" s="1"/>
  <c r="BQ32" i="57"/>
  <c r="BQ35" i="57"/>
  <c r="BQ33" i="57"/>
  <c r="BQ15" i="57" s="1"/>
  <c r="DW64" i="61"/>
  <c r="DW64" i="60"/>
  <c r="DW64" i="59"/>
  <c r="CA11" i="57"/>
  <c r="DR74" i="61"/>
  <c r="DR74" i="60"/>
  <c r="DR74" i="59"/>
  <c r="DX65" i="61"/>
  <c r="DX65" i="60"/>
  <c r="DX65" i="59"/>
  <c r="BZ2" i="61"/>
  <c r="CA2" i="60"/>
  <c r="AU67" i="79"/>
  <c r="C67" i="79"/>
  <c r="BR17" i="57"/>
  <c r="BT64" i="57"/>
  <c r="Y68" i="79"/>
  <c r="BT58" i="57"/>
  <c r="AJ68" i="79"/>
  <c r="DV66" i="61" l="1"/>
  <c r="AB6" i="79"/>
  <c r="AC6" i="79" s="1"/>
  <c r="G18" i="69"/>
  <c r="AM6" i="79"/>
  <c r="AN6" i="79" s="1"/>
  <c r="DV66" i="60"/>
  <c r="BI28" i="79"/>
  <c r="BJ27" i="79"/>
  <c r="BK27" i="79" s="1"/>
  <c r="BL27" i="79" s="1"/>
  <c r="BR28" i="79"/>
  <c r="BS27" i="79"/>
  <c r="AB7" i="79"/>
  <c r="BG29" i="79"/>
  <c r="BH28" i="79"/>
  <c r="BT27" i="79"/>
  <c r="BU26" i="79"/>
  <c r="BV26" i="79" s="1"/>
  <c r="BW26" i="79" s="1"/>
  <c r="F6" i="79"/>
  <c r="G5" i="79"/>
  <c r="F20" i="69"/>
  <c r="F18" i="69"/>
  <c r="BS14" i="57"/>
  <c r="DV67" i="61" s="1"/>
  <c r="BS31" i="57"/>
  <c r="BT16" i="57"/>
  <c r="BT57" i="57"/>
  <c r="BQ34" i="57"/>
  <c r="BQ13" i="57" s="1"/>
  <c r="BQ36" i="57"/>
  <c r="DT65" i="61"/>
  <c r="DT65" i="60"/>
  <c r="DT65" i="59"/>
  <c r="BR33" i="57"/>
  <c r="BR15" i="57" s="1"/>
  <c r="BR32" i="57"/>
  <c r="BR35" i="57"/>
  <c r="BR56" i="57"/>
  <c r="BR61" i="57" s="1"/>
  <c r="BR18" i="57" s="1"/>
  <c r="DW65" i="59"/>
  <c r="DW65" i="61"/>
  <c r="DW65" i="60"/>
  <c r="DI67" i="59"/>
  <c r="DI67" i="60"/>
  <c r="DI67" i="61"/>
  <c r="DU64" i="61"/>
  <c r="DU64" i="60"/>
  <c r="DU64" i="59"/>
  <c r="CB11" i="57"/>
  <c r="DR75" i="61"/>
  <c r="DR75" i="60"/>
  <c r="DR75" i="59"/>
  <c r="DV67" i="60"/>
  <c r="DV67" i="59"/>
  <c r="DX66" i="61"/>
  <c r="DX66" i="60"/>
  <c r="DX66" i="59"/>
  <c r="CA2" i="61"/>
  <c r="CB2" i="60"/>
  <c r="BU64" i="57"/>
  <c r="Y69" i="79"/>
  <c r="BU58" i="57"/>
  <c r="AJ69" i="79"/>
  <c r="C68" i="79"/>
  <c r="BS17" i="57"/>
  <c r="AU68" i="79"/>
  <c r="AM7" i="79" l="1"/>
  <c r="AM8" i="79" s="1"/>
  <c r="AB8" i="79"/>
  <c r="AC7" i="79"/>
  <c r="BI29" i="79"/>
  <c r="BJ28" i="79"/>
  <c r="BK28" i="79" s="1"/>
  <c r="BL28" i="79" s="1"/>
  <c r="BT28" i="79"/>
  <c r="BU27" i="79"/>
  <c r="BV27" i="79" s="1"/>
  <c r="BW27" i="79" s="1"/>
  <c r="BG30" i="79"/>
  <c r="BH29" i="79"/>
  <c r="BR29" i="79"/>
  <c r="BS28" i="79"/>
  <c r="F7" i="79"/>
  <c r="G6" i="79"/>
  <c r="DW66" i="59"/>
  <c r="DW66" i="60"/>
  <c r="DW66" i="61"/>
  <c r="DT66" i="60"/>
  <c r="DT66" i="59"/>
  <c r="DT66" i="61"/>
  <c r="DI68" i="60"/>
  <c r="DI68" i="59"/>
  <c r="DI68" i="61"/>
  <c r="BT31" i="57"/>
  <c r="BT14" i="57"/>
  <c r="DV68" i="60" s="1"/>
  <c r="BS35" i="57"/>
  <c r="BS56" i="57"/>
  <c r="BS61" i="57" s="1"/>
  <c r="BS18" i="57" s="1"/>
  <c r="BS33" i="57"/>
  <c r="BS15" i="57" s="1"/>
  <c r="BS32" i="57"/>
  <c r="BU57" i="57"/>
  <c r="BU16" i="57"/>
  <c r="BR36" i="57"/>
  <c r="BR34" i="57"/>
  <c r="BR13" i="57" s="1"/>
  <c r="DU65" i="60"/>
  <c r="DU65" i="61"/>
  <c r="DU65" i="59"/>
  <c r="CC11" i="57"/>
  <c r="DR76" i="61"/>
  <c r="DR76" i="60"/>
  <c r="DR76" i="59"/>
  <c r="DX67" i="59"/>
  <c r="DX67" i="60"/>
  <c r="DX67" i="61"/>
  <c r="CB2" i="61"/>
  <c r="CC2" i="60"/>
  <c r="AU69" i="79"/>
  <c r="BV64" i="57"/>
  <c r="Y70" i="79"/>
  <c r="C69" i="79"/>
  <c r="BT17" i="57"/>
  <c r="BV58" i="57"/>
  <c r="AJ70" i="79"/>
  <c r="AN7" i="79" l="1"/>
  <c r="BG31" i="79"/>
  <c r="BH30" i="79"/>
  <c r="AB9" i="79"/>
  <c r="AC8" i="79"/>
  <c r="BR30" i="79"/>
  <c r="BS29" i="79"/>
  <c r="BT29" i="79"/>
  <c r="BU28" i="79"/>
  <c r="BV28" i="79" s="1"/>
  <c r="BW28" i="79" s="1"/>
  <c r="BI30" i="79"/>
  <c r="BJ29" i="79"/>
  <c r="BK29" i="79" s="1"/>
  <c r="BL29" i="79" s="1"/>
  <c r="AM9" i="79"/>
  <c r="AN8" i="79"/>
  <c r="F8" i="79"/>
  <c r="G7" i="79"/>
  <c r="DV68" i="61"/>
  <c r="DV68" i="59"/>
  <c r="BV57" i="57"/>
  <c r="BV16" i="57"/>
  <c r="DW67" i="61"/>
  <c r="DW67" i="60"/>
  <c r="DW67" i="59"/>
  <c r="DI69" i="59"/>
  <c r="DI69" i="61"/>
  <c r="DI69" i="60"/>
  <c r="DT67" i="60"/>
  <c r="DT67" i="59"/>
  <c r="DT67" i="61"/>
  <c r="BU14" i="57"/>
  <c r="DV69" i="60" s="1"/>
  <c r="BU31" i="57"/>
  <c r="BT35" i="57"/>
  <c r="BT33" i="57"/>
  <c r="BT15" i="57" s="1"/>
  <c r="BT32" i="57"/>
  <c r="BT56" i="57"/>
  <c r="BT61" i="57" s="1"/>
  <c r="BT18" i="57" s="1"/>
  <c r="DU66" i="61"/>
  <c r="DU66" i="60"/>
  <c r="DU66" i="59"/>
  <c r="BS34" i="57"/>
  <c r="BS13" i="57" s="1"/>
  <c r="BS36" i="57"/>
  <c r="CD11" i="57"/>
  <c r="DR77" i="61"/>
  <c r="DR77" i="60"/>
  <c r="DR77" i="59"/>
  <c r="DX68" i="61"/>
  <c r="DX68" i="60"/>
  <c r="DX68" i="59"/>
  <c r="CC2" i="61"/>
  <c r="CD2" i="60"/>
  <c r="BW64" i="57"/>
  <c r="Y71" i="79"/>
  <c r="BW58" i="57"/>
  <c r="AJ71" i="79"/>
  <c r="C70" i="79"/>
  <c r="BU17" i="57"/>
  <c r="AU70" i="79"/>
  <c r="BI31" i="79" l="1"/>
  <c r="BJ30" i="79"/>
  <c r="BK30" i="79" s="1"/>
  <c r="BL30" i="79" s="1"/>
  <c r="BR31" i="79"/>
  <c r="BS30" i="79"/>
  <c r="BG32" i="79"/>
  <c r="BH31" i="79"/>
  <c r="AM10" i="79"/>
  <c r="AN9" i="79"/>
  <c r="BT30" i="79"/>
  <c r="BU29" i="79"/>
  <c r="BV29" i="79" s="1"/>
  <c r="BW29" i="79" s="1"/>
  <c r="AB10" i="79"/>
  <c r="AC9" i="79"/>
  <c r="F9" i="79"/>
  <c r="G8" i="79"/>
  <c r="DV69" i="59"/>
  <c r="DV69" i="61"/>
  <c r="DU67" i="61"/>
  <c r="DU67" i="60"/>
  <c r="DU67" i="59"/>
  <c r="DT68" i="60"/>
  <c r="DT68" i="59"/>
  <c r="DT68" i="61"/>
  <c r="BU33" i="57"/>
  <c r="BU15" i="57" s="1"/>
  <c r="BU35" i="57"/>
  <c r="BU56" i="57"/>
  <c r="BU61" i="57" s="1"/>
  <c r="BU18" i="57" s="1"/>
  <c r="BU32" i="57"/>
  <c r="BT34" i="57"/>
  <c r="BT13" i="57" s="1"/>
  <c r="BT36" i="57"/>
  <c r="DI70" i="61"/>
  <c r="DI70" i="60"/>
  <c r="DI70" i="59"/>
  <c r="BV14" i="57"/>
  <c r="DV70" i="60" s="1"/>
  <c r="BV31" i="57"/>
  <c r="BW57" i="57"/>
  <c r="BW16" i="57"/>
  <c r="DW68" i="60"/>
  <c r="DW68" i="59"/>
  <c r="DW68" i="61"/>
  <c r="CE11" i="57"/>
  <c r="DR78" i="61"/>
  <c r="DR78" i="60"/>
  <c r="DR78" i="59"/>
  <c r="DX69" i="60"/>
  <c r="DX69" i="61"/>
  <c r="DX69" i="59"/>
  <c r="CD2" i="61"/>
  <c r="AU71" i="79"/>
  <c r="BX64" i="57"/>
  <c r="Y72" i="79"/>
  <c r="BX58" i="57"/>
  <c r="AJ72" i="79"/>
  <c r="C71" i="79"/>
  <c r="BV17" i="57"/>
  <c r="AM11" i="79" l="1"/>
  <c r="AN10" i="79"/>
  <c r="BT31" i="79"/>
  <c r="BU30" i="79"/>
  <c r="BV30" i="79" s="1"/>
  <c r="BW30" i="79" s="1"/>
  <c r="BR32" i="79"/>
  <c r="BS31" i="79"/>
  <c r="BI32" i="79"/>
  <c r="BJ31" i="79"/>
  <c r="BK31" i="79" s="1"/>
  <c r="BL31" i="79" s="1"/>
  <c r="AB11" i="79"/>
  <c r="AC10" i="79"/>
  <c r="BG33" i="79"/>
  <c r="BH32" i="79"/>
  <c r="F10" i="79"/>
  <c r="G9" i="79"/>
  <c r="DV70" i="59"/>
  <c r="BX16" i="57"/>
  <c r="BX57" i="57"/>
  <c r="BU34" i="57"/>
  <c r="BU13" i="57" s="1"/>
  <c r="BU36" i="57"/>
  <c r="DV70" i="61"/>
  <c r="DT69" i="61"/>
  <c r="DT69" i="60"/>
  <c r="DT69" i="59"/>
  <c r="BW14" i="57"/>
  <c r="DV71" i="60" s="1"/>
  <c r="BW31" i="57"/>
  <c r="BV56" i="57"/>
  <c r="BV61" i="57" s="1"/>
  <c r="BV18" i="57" s="1"/>
  <c r="BV33" i="57"/>
  <c r="BV15" i="57" s="1"/>
  <c r="BV35" i="57"/>
  <c r="BV32" i="57"/>
  <c r="DU68" i="61"/>
  <c r="DU68" i="59"/>
  <c r="DU68" i="60"/>
  <c r="DW69" i="59"/>
  <c r="DW69" i="61"/>
  <c r="DW69" i="60"/>
  <c r="DI71" i="61"/>
  <c r="DI71" i="60"/>
  <c r="DI71" i="59"/>
  <c r="CF11" i="57"/>
  <c r="DR79" i="61"/>
  <c r="DR79" i="60"/>
  <c r="DR79" i="59"/>
  <c r="DX70" i="60"/>
  <c r="DX70" i="61"/>
  <c r="DX70" i="59"/>
  <c r="BY64" i="57"/>
  <c r="Y73" i="79"/>
  <c r="BY58" i="57"/>
  <c r="AJ73" i="79"/>
  <c r="C72" i="79"/>
  <c r="BW17" i="57"/>
  <c r="AU72" i="79"/>
  <c r="BG34" i="79" l="1"/>
  <c r="BH33" i="79"/>
  <c r="BI33" i="79"/>
  <c r="BJ32" i="79"/>
  <c r="BK32" i="79" s="1"/>
  <c r="BL32" i="79" s="1"/>
  <c r="AM12" i="79"/>
  <c r="AN11" i="79"/>
  <c r="BT32" i="79"/>
  <c r="BU31" i="79"/>
  <c r="BV31" i="79" s="1"/>
  <c r="BW31" i="79" s="1"/>
  <c r="AB12" i="79"/>
  <c r="AC11" i="79"/>
  <c r="BR33" i="79"/>
  <c r="BS32" i="79"/>
  <c r="F11" i="79"/>
  <c r="G10" i="79"/>
  <c r="DV71" i="59"/>
  <c r="DV71" i="61"/>
  <c r="BV34" i="57"/>
  <c r="BV13" i="57" s="1"/>
  <c r="BV36" i="57"/>
  <c r="BW32" i="57"/>
  <c r="BW33" i="57"/>
  <c r="BW15" i="57" s="1"/>
  <c r="BW35" i="57"/>
  <c r="BW56" i="57"/>
  <c r="BW61" i="57" s="1"/>
  <c r="BW18" i="57" s="1"/>
  <c r="DW70" i="59"/>
  <c r="DW70" i="60"/>
  <c r="DW70" i="61"/>
  <c r="BX31" i="57"/>
  <c r="BX14" i="57"/>
  <c r="DV72" i="61" s="1"/>
  <c r="DT70" i="61"/>
  <c r="DT70" i="60"/>
  <c r="DT70" i="59"/>
  <c r="DU69" i="61"/>
  <c r="DU69" i="60"/>
  <c r="DU69" i="59"/>
  <c r="BY57" i="57"/>
  <c r="BY16" i="57"/>
  <c r="DI72" i="61"/>
  <c r="DI72" i="60"/>
  <c r="DI72" i="59"/>
  <c r="CG11" i="57"/>
  <c r="DR80" i="61"/>
  <c r="DR80" i="60"/>
  <c r="DR80" i="59"/>
  <c r="DV72" i="60"/>
  <c r="DX71" i="59"/>
  <c r="DX71" i="60"/>
  <c r="DX71" i="61"/>
  <c r="BZ58" i="57"/>
  <c r="AJ74" i="79"/>
  <c r="C73" i="79"/>
  <c r="BX17" i="57"/>
  <c r="AU73" i="79"/>
  <c r="BZ64" i="57"/>
  <c r="Y74" i="79"/>
  <c r="AB13" i="79" l="1"/>
  <c r="AC12" i="79"/>
  <c r="AM13" i="79"/>
  <c r="AN12" i="79"/>
  <c r="BG35" i="79"/>
  <c r="BH34" i="79"/>
  <c r="BR34" i="79"/>
  <c r="BS33" i="79"/>
  <c r="BT33" i="79"/>
  <c r="BU32" i="79"/>
  <c r="BV32" i="79" s="1"/>
  <c r="BW32" i="79" s="1"/>
  <c r="BI34" i="79"/>
  <c r="BJ33" i="79"/>
  <c r="BK33" i="79" s="1"/>
  <c r="BL33" i="79" s="1"/>
  <c r="F12" i="79"/>
  <c r="G11" i="79"/>
  <c r="DI73" i="60"/>
  <c r="DI73" i="59"/>
  <c r="DI73" i="61"/>
  <c r="BY14" i="57"/>
  <c r="DV73" i="60" s="1"/>
  <c r="BY31" i="57"/>
  <c r="DV72" i="59"/>
  <c r="DW71" i="60"/>
  <c r="DW71" i="59"/>
  <c r="DW71" i="61"/>
  <c r="BX33" i="57"/>
  <c r="BX15" i="57" s="1"/>
  <c r="BX35" i="57"/>
  <c r="BX32" i="57"/>
  <c r="BX56" i="57"/>
  <c r="BX61" i="57" s="1"/>
  <c r="BX18" i="57" s="1"/>
  <c r="DT71" i="61"/>
  <c r="DT71" i="60"/>
  <c r="DT71" i="59"/>
  <c r="BW34" i="57"/>
  <c r="BW13" i="57" s="1"/>
  <c r="BW36" i="57"/>
  <c r="BZ57" i="57"/>
  <c r="BZ16" i="57"/>
  <c r="DU70" i="60"/>
  <c r="DU70" i="59"/>
  <c r="DU70" i="61"/>
  <c r="CH11" i="57"/>
  <c r="DR81" i="61"/>
  <c r="DR81" i="60"/>
  <c r="DR81" i="59"/>
  <c r="DX72" i="59"/>
  <c r="DX72" i="60"/>
  <c r="DX72" i="61"/>
  <c r="Y75" i="79"/>
  <c r="AU74" i="79"/>
  <c r="C74" i="79"/>
  <c r="BY17" i="57"/>
  <c r="CA58" i="57"/>
  <c r="AJ75" i="79"/>
  <c r="CA64" i="57" l="1"/>
  <c r="CA16" i="57" s="1"/>
  <c r="BI35" i="79"/>
  <c r="BJ34" i="79"/>
  <c r="BK34" i="79" s="1"/>
  <c r="BL34" i="79" s="1"/>
  <c r="BR35" i="79"/>
  <c r="BS34" i="79"/>
  <c r="AM14" i="79"/>
  <c r="AN13" i="79"/>
  <c r="BT34" i="79"/>
  <c r="BU33" i="79"/>
  <c r="BV33" i="79" s="1"/>
  <c r="BW33" i="79" s="1"/>
  <c r="BG36" i="79"/>
  <c r="BH35" i="79"/>
  <c r="AB14" i="79"/>
  <c r="AC13" i="79"/>
  <c r="F13" i="79"/>
  <c r="G12" i="79"/>
  <c r="DV73" i="59"/>
  <c r="DV73" i="61"/>
  <c r="DI74" i="60"/>
  <c r="DI74" i="59"/>
  <c r="DI74" i="61"/>
  <c r="BX34" i="57"/>
  <c r="BX13" i="57" s="1"/>
  <c r="BX36" i="57"/>
  <c r="BZ14" i="57"/>
  <c r="DV74" i="60" s="1"/>
  <c r="BZ31" i="57"/>
  <c r="CA57" i="57"/>
  <c r="DW72" i="61"/>
  <c r="DW72" i="60"/>
  <c r="DW72" i="59"/>
  <c r="DU71" i="60"/>
  <c r="DU71" i="61"/>
  <c r="DU71" i="59"/>
  <c r="DT72" i="60"/>
  <c r="DT72" i="59"/>
  <c r="DT72" i="61"/>
  <c r="BY33" i="57"/>
  <c r="BY15" i="57" s="1"/>
  <c r="BY32" i="57"/>
  <c r="BY56" i="57"/>
  <c r="BY61" i="57" s="1"/>
  <c r="BY18" i="57" s="1"/>
  <c r="BY35" i="57"/>
  <c r="DR82" i="61"/>
  <c r="DR82" i="60"/>
  <c r="DR82" i="59"/>
  <c r="G68" i="57"/>
  <c r="I68" i="57"/>
  <c r="H68" i="57"/>
  <c r="D68" i="57"/>
  <c r="C68" i="57"/>
  <c r="F68" i="57"/>
  <c r="E68" i="57"/>
  <c r="DX73" i="61"/>
  <c r="DX73" i="60"/>
  <c r="DX73" i="59"/>
  <c r="CB58" i="57"/>
  <c r="AJ76" i="79"/>
  <c r="AU75" i="79"/>
  <c r="CB64" i="57"/>
  <c r="Y76" i="79"/>
  <c r="C75" i="79"/>
  <c r="BZ17" i="57"/>
  <c r="BR36" i="79" l="1"/>
  <c r="BS35" i="79"/>
  <c r="AB15" i="79"/>
  <c r="AC14" i="79"/>
  <c r="BT35" i="79"/>
  <c r="BU34" i="79"/>
  <c r="BV34" i="79" s="1"/>
  <c r="BW34" i="79" s="1"/>
  <c r="BG37" i="79"/>
  <c r="BH36" i="79"/>
  <c r="AM15" i="79"/>
  <c r="AN14" i="79"/>
  <c r="BI36" i="79"/>
  <c r="BJ35" i="79"/>
  <c r="BK35" i="79" s="1"/>
  <c r="BL35" i="79" s="1"/>
  <c r="F14" i="79"/>
  <c r="G13" i="79"/>
  <c r="DV74" i="59"/>
  <c r="DV74" i="61"/>
  <c r="F78" i="57"/>
  <c r="I78" i="57"/>
  <c r="G78" i="57"/>
  <c r="D78" i="57"/>
  <c r="E78" i="57"/>
  <c r="H78" i="57"/>
  <c r="BY34" i="57"/>
  <c r="BY13" i="57" s="1"/>
  <c r="BY36" i="57"/>
  <c r="DU72" i="60"/>
  <c r="DU72" i="59"/>
  <c r="DU72" i="61"/>
  <c r="DW73" i="60"/>
  <c r="DW73" i="59"/>
  <c r="DW73" i="61"/>
  <c r="BZ33" i="57"/>
  <c r="BZ15" i="57" s="1"/>
  <c r="BZ35" i="57"/>
  <c r="BZ32" i="57"/>
  <c r="BZ56" i="57"/>
  <c r="BZ61" i="57" s="1"/>
  <c r="BZ18" i="57" s="1"/>
  <c r="CA14" i="57"/>
  <c r="DV75" i="60" s="1"/>
  <c r="CA31" i="57"/>
  <c r="CB16" i="57"/>
  <c r="CB57" i="57"/>
  <c r="DT73" i="59"/>
  <c r="DT73" i="61"/>
  <c r="DT73" i="60"/>
  <c r="DI75" i="61"/>
  <c r="DI75" i="60"/>
  <c r="DI75" i="59"/>
  <c r="DX74" i="61"/>
  <c r="DX74" i="60"/>
  <c r="DX74" i="59"/>
  <c r="AU76" i="79"/>
  <c r="CC58" i="57"/>
  <c r="C76" i="79"/>
  <c r="CA17" i="57"/>
  <c r="CC64" i="57"/>
  <c r="AM16" i="79" l="1"/>
  <c r="AN16" i="79" s="1"/>
  <c r="AN15" i="79"/>
  <c r="BT36" i="79"/>
  <c r="BU35" i="79"/>
  <c r="BV35" i="79" s="1"/>
  <c r="BW35" i="79" s="1"/>
  <c r="BI37" i="79"/>
  <c r="BJ36" i="79"/>
  <c r="BK36" i="79" s="1"/>
  <c r="BL36" i="79" s="1"/>
  <c r="BG38" i="79"/>
  <c r="BH37" i="79"/>
  <c r="AB16" i="79"/>
  <c r="AC16" i="79" s="1"/>
  <c r="AC15" i="79"/>
  <c r="BR37" i="79"/>
  <c r="BS36" i="79"/>
  <c r="F15" i="79"/>
  <c r="G14" i="79"/>
  <c r="DV75" i="61"/>
  <c r="AD11" i="55"/>
  <c r="AF11" i="55"/>
  <c r="AG11" i="55"/>
  <c r="Z15" i="55"/>
  <c r="AJ15" i="55"/>
  <c r="AC15" i="55"/>
  <c r="AA31" i="55"/>
  <c r="Z31" i="55"/>
  <c r="AB31" i="55"/>
  <c r="AI16" i="55"/>
  <c r="AG16" i="55"/>
  <c r="Z16" i="55"/>
  <c r="AA24" i="55"/>
  <c r="AC24" i="55"/>
  <c r="AG24" i="55"/>
  <c r="AJ32" i="55"/>
  <c r="AI32" i="55"/>
  <c r="AH32" i="55"/>
  <c r="AD32" i="55"/>
  <c r="AK12" i="55"/>
  <c r="AD12" i="55"/>
  <c r="AJ21" i="55"/>
  <c r="AI21" i="55"/>
  <c r="AC21" i="55"/>
  <c r="AG25" i="55"/>
  <c r="AF25" i="55"/>
  <c r="AH25" i="55"/>
  <c r="AC29" i="55"/>
  <c r="AB29" i="55"/>
  <c r="AH29" i="55"/>
  <c r="AD29" i="55"/>
  <c r="AH37" i="55"/>
  <c r="AG37" i="55"/>
  <c r="AF37" i="55"/>
  <c r="AI37" i="55"/>
  <c r="AG18" i="55"/>
  <c r="AH18" i="55"/>
  <c r="AA18" i="55"/>
  <c r="AI18" i="55"/>
  <c r="Z11" i="55"/>
  <c r="AA11" i="55"/>
  <c r="AI11" i="55"/>
  <c r="AB11" i="55"/>
  <c r="AK15" i="55"/>
  <c r="AE15" i="55"/>
  <c r="AG31" i="55"/>
  <c r="AK31" i="55"/>
  <c r="AE16" i="55"/>
  <c r="AH16" i="55"/>
  <c r="AB16" i="55"/>
  <c r="AJ16" i="55"/>
  <c r="AK24" i="55"/>
  <c r="AB24" i="55"/>
  <c r="AF32" i="55"/>
  <c r="AE32" i="55"/>
  <c r="Z32" i="55"/>
  <c r="AI12" i="55"/>
  <c r="AF12" i="55"/>
  <c r="AF21" i="55"/>
  <c r="AK21" i="55"/>
  <c r="AD21" i="55"/>
  <c r="AC25" i="55"/>
  <c r="AB25" i="55"/>
  <c r="AD25" i="55"/>
  <c r="Z25" i="55"/>
  <c r="Z29" i="55"/>
  <c r="AI29" i="55"/>
  <c r="AD37" i="55"/>
  <c r="AC37" i="55"/>
  <c r="AB37" i="55"/>
  <c r="AE37" i="55"/>
  <c r="AC18" i="55"/>
  <c r="AB18" i="55"/>
  <c r="AJ18" i="55"/>
  <c r="AD18" i="55"/>
  <c r="AD30" i="55"/>
  <c r="AC30" i="55"/>
  <c r="AI30" i="55"/>
  <c r="AE30" i="55"/>
  <c r="AJ11" i="55"/>
  <c r="AC11" i="55"/>
  <c r="AH15" i="55"/>
  <c r="AG15" i="55"/>
  <c r="AF15" i="55"/>
  <c r="AI31" i="55"/>
  <c r="AH31" i="55"/>
  <c r="AC31" i="55"/>
  <c r="AA16" i="55"/>
  <c r="AC16" i="55"/>
  <c r="AK16" i="55"/>
  <c r="AD16" i="55"/>
  <c r="AI24" i="55"/>
  <c r="AF24" i="55"/>
  <c r="AJ24" i="55"/>
  <c r="AB32" i="55"/>
  <c r="AA32" i="55"/>
  <c r="AK32" i="55"/>
  <c r="AG32" i="55"/>
  <c r="AE12" i="55"/>
  <c r="AG12" i="55"/>
  <c r="Z12" i="55"/>
  <c r="AH12" i="55"/>
  <c r="AB21" i="55"/>
  <c r="AE21" i="55"/>
  <c r="AG21" i="55"/>
  <c r="AI25" i="55"/>
  <c r="AE25" i="55"/>
  <c r="AK29" i="55"/>
  <c r="AJ29" i="55"/>
  <c r="AE29" i="55"/>
  <c r="AA29" i="55"/>
  <c r="Z37" i="55"/>
  <c r="AA37" i="55"/>
  <c r="AE18" i="55"/>
  <c r="Z30" i="55"/>
  <c r="AA30" i="55"/>
  <c r="AH11" i="55"/>
  <c r="AK11" i="55"/>
  <c r="AE11" i="55"/>
  <c r="AD15" i="55"/>
  <c r="AB15" i="55"/>
  <c r="AA15" i="55"/>
  <c r="AI15" i="55"/>
  <c r="AE31" i="55"/>
  <c r="AD31" i="55"/>
  <c r="AJ31" i="55"/>
  <c r="AF31" i="55"/>
  <c r="AE24" i="55"/>
  <c r="AC32" i="55"/>
  <c r="AA12" i="55"/>
  <c r="AA21" i="55"/>
  <c r="AJ25" i="55"/>
  <c r="AA25" i="55"/>
  <c r="AJ37" i="55"/>
  <c r="AK30" i="55"/>
  <c r="AH24" i="55"/>
  <c r="AB12" i="55"/>
  <c r="AK25" i="55"/>
  <c r="AK37" i="55"/>
  <c r="AG30" i="55"/>
  <c r="AJ30" i="55"/>
  <c r="AF16" i="55"/>
  <c r="Z24" i="55"/>
  <c r="AD24" i="55"/>
  <c r="AJ12" i="55"/>
  <c r="Z21" i="55"/>
  <c r="AF29" i="55"/>
  <c r="AH30" i="55"/>
  <c r="AF30" i="55"/>
  <c r="AB30" i="55"/>
  <c r="AC12" i="55"/>
  <c r="AH21" i="55"/>
  <c r="AG29" i="55"/>
  <c r="AK18" i="55"/>
  <c r="AF18" i="55"/>
  <c r="Z18" i="55"/>
  <c r="AT11" i="55"/>
  <c r="AU11" i="55"/>
  <c r="AN11" i="55"/>
  <c r="AP15" i="55"/>
  <c r="AR15" i="55"/>
  <c r="AQ15" i="55"/>
  <c r="AQ31" i="55"/>
  <c r="AP31" i="55"/>
  <c r="AO31" i="55"/>
  <c r="AS31" i="55"/>
  <c r="AN16" i="55"/>
  <c r="AV16" i="55"/>
  <c r="AO16" i="55"/>
  <c r="AQ24" i="55"/>
  <c r="AP24" i="55"/>
  <c r="AT24" i="55"/>
  <c r="AW32" i="55"/>
  <c r="AM12" i="55"/>
  <c r="AR12" i="55"/>
  <c r="AS12" i="55"/>
  <c r="AP21" i="55"/>
  <c r="AQ21" i="55"/>
  <c r="AW25" i="55"/>
  <c r="AV25" i="55"/>
  <c r="AL25" i="55"/>
  <c r="AU25" i="55"/>
  <c r="AS29" i="55"/>
  <c r="AR29" i="55"/>
  <c r="AU29" i="55"/>
  <c r="AQ29" i="55"/>
  <c r="AW37" i="55"/>
  <c r="AV37" i="55"/>
  <c r="AU37" i="55"/>
  <c r="AW18" i="55"/>
  <c r="AV18" i="55"/>
  <c r="AP18" i="55"/>
  <c r="AP11" i="55"/>
  <c r="AV11" i="55"/>
  <c r="AO11" i="55"/>
  <c r="AW11" i="55"/>
  <c r="AL15" i="55"/>
  <c r="AM15" i="55"/>
  <c r="AS15" i="55"/>
  <c r="AM31" i="55"/>
  <c r="AL31" i="55"/>
  <c r="AV31" i="55"/>
  <c r="AU16" i="55"/>
  <c r="AW16" i="55"/>
  <c r="AP16" i="55"/>
  <c r="AM24" i="55"/>
  <c r="AO24" i="55"/>
  <c r="AS24" i="55"/>
  <c r="AW24" i="55"/>
  <c r="AV32" i="55"/>
  <c r="AU32" i="55"/>
  <c r="AS32" i="55"/>
  <c r="AO32" i="55"/>
  <c r="AL12" i="55"/>
  <c r="AT12" i="55"/>
  <c r="AN12" i="55"/>
  <c r="AV21" i="55"/>
  <c r="AS21" i="55"/>
  <c r="AL21" i="55"/>
  <c r="AS25" i="55"/>
  <c r="AR25" i="55"/>
  <c r="AQ25" i="55"/>
  <c r="AM25" i="55"/>
  <c r="AO29" i="55"/>
  <c r="AN29" i="55"/>
  <c r="AM29" i="55"/>
  <c r="AT37" i="55"/>
  <c r="AS37" i="55"/>
  <c r="AR37" i="55"/>
  <c r="AQ37" i="55"/>
  <c r="AS18" i="55"/>
  <c r="AQ18" i="55"/>
  <c r="AT30" i="55"/>
  <c r="AS30" i="55"/>
  <c r="AV30" i="55"/>
  <c r="AL11" i="55"/>
  <c r="AQ11" i="55"/>
  <c r="AR11" i="55"/>
  <c r="AU15" i="55"/>
  <c r="AN15" i="55"/>
  <c r="AR31" i="55"/>
  <c r="AN31" i="55"/>
  <c r="AQ16" i="55"/>
  <c r="AR16" i="55"/>
  <c r="AN24" i="55"/>
  <c r="AR24" i="55"/>
  <c r="AR32" i="55"/>
  <c r="AQ32" i="55"/>
  <c r="AT32" i="55"/>
  <c r="AU12" i="55"/>
  <c r="AV12" i="55"/>
  <c r="AO12" i="55"/>
  <c r="AR21" i="55"/>
  <c r="AT21" i="55"/>
  <c r="AM21" i="55"/>
  <c r="AO25" i="55"/>
  <c r="AN25" i="55"/>
  <c r="AT29" i="55"/>
  <c r="AP37" i="55"/>
  <c r="AO37" i="55"/>
  <c r="AN37" i="55"/>
  <c r="AM37" i="55"/>
  <c r="AO18" i="55"/>
  <c r="AR18" i="55"/>
  <c r="AL18" i="55"/>
  <c r="AT18" i="55"/>
  <c r="AP30" i="55"/>
  <c r="AO30" i="55"/>
  <c r="AN30" i="55"/>
  <c r="AR30" i="55"/>
  <c r="AS11" i="55"/>
  <c r="AM11" i="55"/>
  <c r="AT15" i="55"/>
  <c r="AW15" i="55"/>
  <c r="AV15" i="55"/>
  <c r="AO15" i="55"/>
  <c r="AU31" i="55"/>
  <c r="AT31" i="55"/>
  <c r="AW31" i="55"/>
  <c r="AW12" i="55"/>
  <c r="AN21" i="55"/>
  <c r="AM30" i="55"/>
  <c r="AL16" i="55"/>
  <c r="AT16" i="55"/>
  <c r="AV24" i="55"/>
  <c r="AL24" i="55"/>
  <c r="AN32" i="55"/>
  <c r="AL32" i="55"/>
  <c r="AP12" i="55"/>
  <c r="AU21" i="55"/>
  <c r="AT25" i="55"/>
  <c r="AV29" i="55"/>
  <c r="AL29" i="55"/>
  <c r="AM18" i="55"/>
  <c r="AL30" i="55"/>
  <c r="AQ30" i="55"/>
  <c r="AM16" i="55"/>
  <c r="AO21" i="55"/>
  <c r="AW29" i="55"/>
  <c r="AU18" i="55"/>
  <c r="AS16" i="55"/>
  <c r="AU24" i="55"/>
  <c r="AM32" i="55"/>
  <c r="AP32" i="55"/>
  <c r="AQ12" i="55"/>
  <c r="AW21" i="55"/>
  <c r="AP25" i="55"/>
  <c r="AP29" i="55"/>
  <c r="AL37" i="55"/>
  <c r="AN18" i="55"/>
  <c r="AW30" i="55"/>
  <c r="AU30" i="55"/>
  <c r="DV75" i="59"/>
  <c r="N11" i="55"/>
  <c r="Y11" i="55"/>
  <c r="S11" i="55"/>
  <c r="W15" i="55"/>
  <c r="U15" i="55"/>
  <c r="O15" i="55"/>
  <c r="X31" i="55"/>
  <c r="S16" i="55"/>
  <c r="R16" i="55"/>
  <c r="T16" i="55"/>
  <c r="U24" i="55"/>
  <c r="Y24" i="55"/>
  <c r="T32" i="55"/>
  <c r="S32" i="55"/>
  <c r="U32" i="55"/>
  <c r="Q32" i="55"/>
  <c r="W12" i="55"/>
  <c r="V12" i="55"/>
  <c r="P12" i="55"/>
  <c r="X12" i="55"/>
  <c r="T21" i="55"/>
  <c r="U21" i="55"/>
  <c r="N21" i="55"/>
  <c r="V21" i="55"/>
  <c r="Q25" i="55"/>
  <c r="P25" i="55"/>
  <c r="S25" i="55"/>
  <c r="O25" i="55"/>
  <c r="O29" i="55"/>
  <c r="R37" i="55"/>
  <c r="Q37" i="55"/>
  <c r="P37" i="55"/>
  <c r="Q18" i="55"/>
  <c r="T18" i="55"/>
  <c r="N18" i="55"/>
  <c r="T11" i="55"/>
  <c r="V15" i="55"/>
  <c r="Q15" i="55"/>
  <c r="P15" i="55"/>
  <c r="X15" i="55"/>
  <c r="W31" i="55"/>
  <c r="V31" i="55"/>
  <c r="T31" i="55"/>
  <c r="P31" i="55"/>
  <c r="O16" i="55"/>
  <c r="U16" i="55"/>
  <c r="N16" i="55"/>
  <c r="W24" i="55"/>
  <c r="P24" i="55"/>
  <c r="T24" i="55"/>
  <c r="X24" i="55"/>
  <c r="P32" i="55"/>
  <c r="O32" i="55"/>
  <c r="V32" i="55"/>
  <c r="S12" i="55"/>
  <c r="Q12" i="55"/>
  <c r="Y12" i="55"/>
  <c r="R12" i="55"/>
  <c r="P21" i="55"/>
  <c r="O21" i="55"/>
  <c r="W21" i="55"/>
  <c r="Q21" i="55"/>
  <c r="Y29" i="55"/>
  <c r="X29" i="55"/>
  <c r="V29" i="55"/>
  <c r="N37" i="55"/>
  <c r="S37" i="55"/>
  <c r="V18" i="55"/>
  <c r="O18" i="55"/>
  <c r="N30" i="55"/>
  <c r="P30" i="55"/>
  <c r="T30" i="55"/>
  <c r="V11" i="55"/>
  <c r="U11" i="55"/>
  <c r="O11" i="55"/>
  <c r="W11" i="55"/>
  <c r="R15" i="55"/>
  <c r="Y15" i="55"/>
  <c r="S15" i="55"/>
  <c r="S31" i="55"/>
  <c r="R31" i="55"/>
  <c r="Y31" i="55"/>
  <c r="V16" i="55"/>
  <c r="P16" i="55"/>
  <c r="S24" i="55"/>
  <c r="N24" i="55"/>
  <c r="R24" i="55"/>
  <c r="V24" i="55"/>
  <c r="R32" i="55"/>
  <c r="N32" i="55"/>
  <c r="O12" i="55"/>
  <c r="T12" i="55"/>
  <c r="Y21" i="55"/>
  <c r="R21" i="55"/>
  <c r="Y25" i="55"/>
  <c r="X25" i="55"/>
  <c r="V25" i="55"/>
  <c r="R25" i="55"/>
  <c r="U29" i="55"/>
  <c r="T29" i="55"/>
  <c r="R29" i="55"/>
  <c r="N29" i="55"/>
  <c r="Y37" i="55"/>
  <c r="X37" i="55"/>
  <c r="O37" i="55"/>
  <c r="Y18" i="55"/>
  <c r="W18" i="55"/>
  <c r="P18" i="55"/>
  <c r="X18" i="55"/>
  <c r="Y30" i="55"/>
  <c r="W30" i="55"/>
  <c r="R11" i="55"/>
  <c r="P11" i="55"/>
  <c r="X11" i="55"/>
  <c r="Q11" i="55"/>
  <c r="N15" i="55"/>
  <c r="T15" i="55"/>
  <c r="O31" i="55"/>
  <c r="N31" i="55"/>
  <c r="Q31" i="55"/>
  <c r="U31" i="55"/>
  <c r="X16" i="55"/>
  <c r="W32" i="55"/>
  <c r="Q29" i="55"/>
  <c r="S29" i="55"/>
  <c r="V37" i="55"/>
  <c r="U18" i="55"/>
  <c r="S18" i="55"/>
  <c r="R30" i="55"/>
  <c r="O24" i="55"/>
  <c r="X21" i="55"/>
  <c r="T25" i="55"/>
  <c r="T37" i="55"/>
  <c r="O30" i="55"/>
  <c r="Q16" i="55"/>
  <c r="Y16" i="55"/>
  <c r="Q24" i="55"/>
  <c r="X32" i="55"/>
  <c r="Y32" i="55"/>
  <c r="U12" i="55"/>
  <c r="U25" i="55"/>
  <c r="N25" i="55"/>
  <c r="W25" i="55"/>
  <c r="W29" i="55"/>
  <c r="U37" i="55"/>
  <c r="W37" i="55"/>
  <c r="R18" i="55"/>
  <c r="U30" i="55"/>
  <c r="S30" i="55"/>
  <c r="W16" i="55"/>
  <c r="N12" i="55"/>
  <c r="S21" i="55"/>
  <c r="P29" i="55"/>
  <c r="V30" i="55"/>
  <c r="Q30" i="55"/>
  <c r="X30" i="55"/>
  <c r="BA11" i="55"/>
  <c r="BI11" i="55"/>
  <c r="BC11" i="55"/>
  <c r="BF15" i="55"/>
  <c r="BE15" i="55"/>
  <c r="AY15" i="55"/>
  <c r="BG31" i="55"/>
  <c r="BF31" i="55"/>
  <c r="BH31" i="55"/>
  <c r="BD31" i="55"/>
  <c r="AY16" i="55"/>
  <c r="BI16" i="55"/>
  <c r="BB16" i="55"/>
  <c r="BH24" i="55"/>
  <c r="BG24" i="55"/>
  <c r="AX24" i="55"/>
  <c r="BB24" i="55"/>
  <c r="AZ32" i="55"/>
  <c r="AY32" i="55"/>
  <c r="BA32" i="55"/>
  <c r="BC12" i="55"/>
  <c r="BF12" i="55"/>
  <c r="AZ12" i="55"/>
  <c r="AZ21" i="55"/>
  <c r="BE21" i="55"/>
  <c r="AX21" i="55"/>
  <c r="AY25" i="55"/>
  <c r="BI29" i="55"/>
  <c r="BH29" i="55"/>
  <c r="AX37" i="55"/>
  <c r="BG37" i="55"/>
  <c r="BC18" i="55"/>
  <c r="BD18" i="55"/>
  <c r="BF11" i="55"/>
  <c r="BD11" i="55"/>
  <c r="BB15" i="55"/>
  <c r="BH15" i="55"/>
  <c r="BG15" i="55"/>
  <c r="AZ15" i="55"/>
  <c r="BC31" i="55"/>
  <c r="BB31" i="55"/>
  <c r="AZ31" i="55"/>
  <c r="BD16" i="55"/>
  <c r="BE16" i="55"/>
  <c r="BD24" i="55"/>
  <c r="BC24" i="55"/>
  <c r="BI24" i="55"/>
  <c r="BF32" i="55"/>
  <c r="BB32" i="55"/>
  <c r="AY12" i="55"/>
  <c r="BH12" i="55"/>
  <c r="BA12" i="55"/>
  <c r="BI12" i="55"/>
  <c r="BF21" i="55"/>
  <c r="AY21" i="55"/>
  <c r="BG21" i="55"/>
  <c r="BI25" i="55"/>
  <c r="BH25" i="55"/>
  <c r="BF25" i="55"/>
  <c r="BE29" i="55"/>
  <c r="BD29" i="55"/>
  <c r="BF29" i="55"/>
  <c r="BB29" i="55"/>
  <c r="BI37" i="55"/>
  <c r="BH37" i="55"/>
  <c r="BC37" i="55"/>
  <c r="BI18" i="55"/>
  <c r="AX18" i="55"/>
  <c r="BF18" i="55"/>
  <c r="AY18" i="55"/>
  <c r="BI30" i="55"/>
  <c r="AZ30" i="55"/>
  <c r="BB11" i="55"/>
  <c r="BE11" i="55"/>
  <c r="AY11" i="55"/>
  <c r="AX15" i="55"/>
  <c r="BC15" i="55"/>
  <c r="BA15" i="55"/>
  <c r="BI15" i="55"/>
  <c r="AY31" i="55"/>
  <c r="AX31" i="55"/>
  <c r="BE31" i="55"/>
  <c r="BI31" i="55"/>
  <c r="BG16" i="55"/>
  <c r="AX16" i="55"/>
  <c r="BF16" i="55"/>
  <c r="AZ16" i="55"/>
  <c r="AY24" i="55"/>
  <c r="BA24" i="55"/>
  <c r="BF24" i="55"/>
  <c r="BH32" i="55"/>
  <c r="BG32" i="55"/>
  <c r="AX32" i="55"/>
  <c r="BB12" i="55"/>
  <c r="BD12" i="55"/>
  <c r="BH21" i="55"/>
  <c r="BA21" i="55"/>
  <c r="BI21" i="55"/>
  <c r="BB21" i="55"/>
  <c r="BE25" i="55"/>
  <c r="BD25" i="55"/>
  <c r="BB25" i="55"/>
  <c r="AX25" i="55"/>
  <c r="BA29" i="55"/>
  <c r="AZ29" i="55"/>
  <c r="AX29" i="55"/>
  <c r="BG29" i="55"/>
  <c r="BF37" i="55"/>
  <c r="BE37" i="55"/>
  <c r="BD37" i="55"/>
  <c r="BE18" i="55"/>
  <c r="BG18" i="55"/>
  <c r="AZ18" i="55"/>
  <c r="BF30" i="55"/>
  <c r="BE30" i="55"/>
  <c r="BG30" i="55"/>
  <c r="BC30" i="55"/>
  <c r="AX11" i="55"/>
  <c r="BG11" i="55"/>
  <c r="AZ11" i="55"/>
  <c r="BH11" i="55"/>
  <c r="BD15" i="55"/>
  <c r="BA31" i="55"/>
  <c r="BH16" i="55"/>
  <c r="BE24" i="55"/>
  <c r="BD32" i="55"/>
  <c r="BA25" i="55"/>
  <c r="BA37" i="55"/>
  <c r="AY37" i="55"/>
  <c r="BH18" i="55"/>
  <c r="AX30" i="55"/>
  <c r="AY30" i="55"/>
  <c r="BH30" i="55"/>
  <c r="BC16" i="55"/>
  <c r="BA16" i="55"/>
  <c r="AZ24" i="55"/>
  <c r="BE32" i="55"/>
  <c r="BE12" i="55"/>
  <c r="BC25" i="55"/>
  <c r="BC29" i="55"/>
  <c r="BD30" i="55"/>
  <c r="BC32" i="55"/>
  <c r="BG12" i="55"/>
  <c r="AX12" i="55"/>
  <c r="BC21" i="55"/>
  <c r="BB37" i="55"/>
  <c r="BA18" i="55"/>
  <c r="BB18" i="55"/>
  <c r="BA30" i="55"/>
  <c r="BI32" i="55"/>
  <c r="BD21" i="55"/>
  <c r="AZ25" i="55"/>
  <c r="BG25" i="55"/>
  <c r="AY29" i="55"/>
  <c r="AZ37" i="55"/>
  <c r="BB30" i="55"/>
  <c r="BJ11" i="55"/>
  <c r="BP11" i="55"/>
  <c r="BM15" i="55"/>
  <c r="BL15" i="55"/>
  <c r="BT15" i="55"/>
  <c r="BU31" i="55"/>
  <c r="BO16" i="55"/>
  <c r="BQ16" i="55"/>
  <c r="BJ16" i="55"/>
  <c r="BQ24" i="55"/>
  <c r="BP32" i="55"/>
  <c r="BO32" i="55"/>
  <c r="BN32" i="55"/>
  <c r="BJ32" i="55"/>
  <c r="BS12" i="55"/>
  <c r="BM12" i="55"/>
  <c r="BU12" i="55"/>
  <c r="BN12" i="55"/>
  <c r="BP21" i="55"/>
  <c r="BK21" i="55"/>
  <c r="BS21" i="55"/>
  <c r="BM21" i="55"/>
  <c r="BM25" i="55"/>
  <c r="BL25" i="55"/>
  <c r="BR25" i="55"/>
  <c r="BN25" i="55"/>
  <c r="BN29" i="55"/>
  <c r="BJ29" i="55"/>
  <c r="BN37" i="55"/>
  <c r="BM37" i="55"/>
  <c r="BL37" i="55"/>
  <c r="BS37" i="55"/>
  <c r="BM18" i="55"/>
  <c r="BR18" i="55"/>
  <c r="BK18" i="55"/>
  <c r="BQ11" i="55"/>
  <c r="BK11" i="55"/>
  <c r="BS11" i="55"/>
  <c r="BR15" i="55"/>
  <c r="BU15" i="55"/>
  <c r="BO15" i="55"/>
  <c r="BS31" i="55"/>
  <c r="BR31" i="55"/>
  <c r="BM31" i="55"/>
  <c r="BQ31" i="55"/>
  <c r="BK16" i="55"/>
  <c r="BR16" i="55"/>
  <c r="BL16" i="55"/>
  <c r="BT24" i="55"/>
  <c r="BS24" i="55"/>
  <c r="BN24" i="55"/>
  <c r="BU24" i="55"/>
  <c r="BL32" i="55"/>
  <c r="BK32" i="55"/>
  <c r="BU32" i="55"/>
  <c r="BO12" i="55"/>
  <c r="BP12" i="55"/>
  <c r="BL21" i="55"/>
  <c r="BU21" i="55"/>
  <c r="BN21" i="55"/>
  <c r="BJ25" i="55"/>
  <c r="BS25" i="55"/>
  <c r="BU29" i="55"/>
  <c r="BT29" i="55"/>
  <c r="BS29" i="55"/>
  <c r="BO29" i="55"/>
  <c r="BJ37" i="55"/>
  <c r="BS18" i="55"/>
  <c r="BL18" i="55"/>
  <c r="BT18" i="55"/>
  <c r="BJ30" i="55"/>
  <c r="BO30" i="55"/>
  <c r="BK30" i="55"/>
  <c r="BR11" i="55"/>
  <c r="BL11" i="55"/>
  <c r="BT11" i="55"/>
  <c r="BM11" i="55"/>
  <c r="BN15" i="55"/>
  <c r="BP15" i="55"/>
  <c r="BO31" i="55"/>
  <c r="BN31" i="55"/>
  <c r="BT31" i="55"/>
  <c r="BT16" i="55"/>
  <c r="BM16" i="55"/>
  <c r="BU16" i="55"/>
  <c r="BP24" i="55"/>
  <c r="BO24" i="55"/>
  <c r="BM24" i="55"/>
  <c r="BR24" i="55"/>
  <c r="BQ32" i="55"/>
  <c r="BM32" i="55"/>
  <c r="BK12" i="55"/>
  <c r="BQ12" i="55"/>
  <c r="BJ12" i="55"/>
  <c r="BO21" i="55"/>
  <c r="BU25" i="55"/>
  <c r="BT25" i="55"/>
  <c r="BO25" i="55"/>
  <c r="BK25" i="55"/>
  <c r="BQ29" i="55"/>
  <c r="BP29" i="55"/>
  <c r="BK29" i="55"/>
  <c r="BU37" i="55"/>
  <c r="BT37" i="55"/>
  <c r="BO37" i="55"/>
  <c r="BU18" i="55"/>
  <c r="BN18" i="55"/>
  <c r="BO18" i="55"/>
  <c r="BU30" i="55"/>
  <c r="BT30" i="55"/>
  <c r="BN11" i="55"/>
  <c r="BU11" i="55"/>
  <c r="BO11" i="55"/>
  <c r="BJ15" i="55"/>
  <c r="BS15" i="55"/>
  <c r="BQ15" i="55"/>
  <c r="BK15" i="55"/>
  <c r="BK31" i="55"/>
  <c r="BJ31" i="55"/>
  <c r="BP31" i="55"/>
  <c r="BL31" i="55"/>
  <c r="BS16" i="55"/>
  <c r="BP16" i="55"/>
  <c r="BL24" i="55"/>
  <c r="BJ24" i="55"/>
  <c r="BR32" i="55"/>
  <c r="BL12" i="55"/>
  <c r="BQ21" i="55"/>
  <c r="BL29" i="55"/>
  <c r="BR29" i="55"/>
  <c r="BQ30" i="55"/>
  <c r="BL30" i="55"/>
  <c r="BS32" i="55"/>
  <c r="BT12" i="55"/>
  <c r="BJ21" i="55"/>
  <c r="BM29" i="55"/>
  <c r="BR37" i="55"/>
  <c r="BK37" i="55"/>
  <c r="BQ18" i="55"/>
  <c r="BP18" i="55"/>
  <c r="BR30" i="55"/>
  <c r="BM30" i="55"/>
  <c r="BN16" i="55"/>
  <c r="BK24" i="55"/>
  <c r="BT21" i="55"/>
  <c r="BR21" i="55"/>
  <c r="BP25" i="55"/>
  <c r="BP37" i="55"/>
  <c r="BJ18" i="55"/>
  <c r="BN30" i="55"/>
  <c r="BS30" i="55"/>
  <c r="BT32" i="55"/>
  <c r="BR12" i="55"/>
  <c r="BQ25" i="55"/>
  <c r="BQ37" i="55"/>
  <c r="BP30" i="55"/>
  <c r="BZ11" i="55"/>
  <c r="BW11" i="55"/>
  <c r="CE11" i="55"/>
  <c r="BX11" i="55"/>
  <c r="BV15" i="55"/>
  <c r="CG15" i="55"/>
  <c r="CA15" i="55"/>
  <c r="BW31" i="55"/>
  <c r="BV31" i="55"/>
  <c r="BY31" i="55"/>
  <c r="CE16" i="55"/>
  <c r="CD16" i="55"/>
  <c r="BX16" i="55"/>
  <c r="CF16" i="55"/>
  <c r="BX24" i="55"/>
  <c r="BW24" i="55"/>
  <c r="BV24" i="55"/>
  <c r="CC24" i="55"/>
  <c r="CF32" i="55"/>
  <c r="CE32" i="55"/>
  <c r="CG32" i="55"/>
  <c r="CC32" i="55"/>
  <c r="CB12" i="55"/>
  <c r="CF21" i="55"/>
  <c r="CG21" i="55"/>
  <c r="BZ21" i="55"/>
  <c r="CC25" i="55"/>
  <c r="CB25" i="55"/>
  <c r="CE25" i="55"/>
  <c r="CA25" i="55"/>
  <c r="BY29" i="55"/>
  <c r="BX29" i="55"/>
  <c r="CA29" i="55"/>
  <c r="BW29" i="55"/>
  <c r="CD37" i="55"/>
  <c r="CC37" i="55"/>
  <c r="CB37" i="55"/>
  <c r="CC18" i="55"/>
  <c r="BX18" i="55"/>
  <c r="CF18" i="55"/>
  <c r="BZ18" i="55"/>
  <c r="BV11" i="55"/>
  <c r="CF11" i="55"/>
  <c r="BY11" i="55"/>
  <c r="CC15" i="55"/>
  <c r="CB15" i="55"/>
  <c r="CF31" i="55"/>
  <c r="CB31" i="55"/>
  <c r="CA16" i="55"/>
  <c r="BY16" i="55"/>
  <c r="CG16" i="55"/>
  <c r="BZ16" i="55"/>
  <c r="BZ24" i="55"/>
  <c r="CB32" i="55"/>
  <c r="CA32" i="55"/>
  <c r="BY32" i="55"/>
  <c r="CE12" i="55"/>
  <c r="CC12" i="55"/>
  <c r="BV12" i="55"/>
  <c r="CD12" i="55"/>
  <c r="CB21" i="55"/>
  <c r="CA21" i="55"/>
  <c r="CC21" i="55"/>
  <c r="BY25" i="55"/>
  <c r="BX25" i="55"/>
  <c r="BW25" i="55"/>
  <c r="BZ37" i="55"/>
  <c r="BY37" i="55"/>
  <c r="BX37" i="55"/>
  <c r="CE37" i="55"/>
  <c r="BY18" i="55"/>
  <c r="CA18" i="55"/>
  <c r="BZ30" i="55"/>
  <c r="BY30" i="55"/>
  <c r="CB30" i="55"/>
  <c r="CF30" i="55"/>
  <c r="CG11" i="55"/>
  <c r="CA11" i="55"/>
  <c r="CD15" i="55"/>
  <c r="BX15" i="55"/>
  <c r="BW15" i="55"/>
  <c r="CE15" i="55"/>
  <c r="CE31" i="55"/>
  <c r="CD31" i="55"/>
  <c r="BX31" i="55"/>
  <c r="BW16" i="55"/>
  <c r="CB16" i="55"/>
  <c r="CF24" i="55"/>
  <c r="CE24" i="55"/>
  <c r="CG24" i="55"/>
  <c r="BX32" i="55"/>
  <c r="BW32" i="55"/>
  <c r="CD32" i="55"/>
  <c r="BZ32" i="55"/>
  <c r="CA12" i="55"/>
  <c r="BX12" i="55"/>
  <c r="CF12" i="55"/>
  <c r="BY12" i="55"/>
  <c r="BX21" i="55"/>
  <c r="BV21" i="55"/>
  <c r="CD21" i="55"/>
  <c r="BW21" i="55"/>
  <c r="CD25" i="55"/>
  <c r="CG29" i="55"/>
  <c r="CF29" i="55"/>
  <c r="CD29" i="55"/>
  <c r="BZ29" i="55"/>
  <c r="BV37" i="55"/>
  <c r="CA37" i="55"/>
  <c r="CB18" i="55"/>
  <c r="BV18" i="55"/>
  <c r="BV30" i="55"/>
  <c r="BX30" i="55"/>
  <c r="CD11" i="55"/>
  <c r="CB11" i="55"/>
  <c r="CC11" i="55"/>
  <c r="BZ15" i="55"/>
  <c r="CF15" i="55"/>
  <c r="BY15" i="55"/>
  <c r="CA31" i="55"/>
  <c r="BZ31" i="55"/>
  <c r="CC31" i="55"/>
  <c r="CG31" i="55"/>
  <c r="BV16" i="55"/>
  <c r="BY24" i="55"/>
  <c r="CD24" i="55"/>
  <c r="BZ12" i="55"/>
  <c r="CE21" i="55"/>
  <c r="BZ25" i="55"/>
  <c r="CC29" i="55"/>
  <c r="BW37" i="55"/>
  <c r="CG18" i="55"/>
  <c r="CD30" i="55"/>
  <c r="CA24" i="55"/>
  <c r="BW12" i="55"/>
  <c r="BY21" i="55"/>
  <c r="CF25" i="55"/>
  <c r="CF37" i="55"/>
  <c r="BW18" i="55"/>
  <c r="CE18" i="55"/>
  <c r="CA30" i="55"/>
  <c r="BV32" i="55"/>
  <c r="CG25" i="55"/>
  <c r="BV25" i="55"/>
  <c r="BV29" i="55"/>
  <c r="CE29" i="55"/>
  <c r="CG37" i="55"/>
  <c r="CG30" i="55"/>
  <c r="CE30" i="55"/>
  <c r="CC16" i="55"/>
  <c r="CB24" i="55"/>
  <c r="CG12" i="55"/>
  <c r="CB29" i="55"/>
  <c r="CD18" i="55"/>
  <c r="CC30" i="55"/>
  <c r="BW30" i="55"/>
  <c r="CC57" i="57"/>
  <c r="CC16" i="57"/>
  <c r="CA32" i="57"/>
  <c r="CA35" i="57"/>
  <c r="CA33" i="57"/>
  <c r="CA15" i="57" s="1"/>
  <c r="CA56" i="57"/>
  <c r="CA61" i="57" s="1"/>
  <c r="CA18" i="57" s="1"/>
  <c r="DU73" i="61"/>
  <c r="DU73" i="60"/>
  <c r="DU73" i="59"/>
  <c r="DT74" i="60"/>
  <c r="DT74" i="59"/>
  <c r="DT74" i="61"/>
  <c r="CB31" i="57"/>
  <c r="CB14" i="57"/>
  <c r="DV76" i="61" s="1"/>
  <c r="DW74" i="61"/>
  <c r="DW74" i="60"/>
  <c r="DW74" i="59"/>
  <c r="DI76" i="61"/>
  <c r="DI76" i="60"/>
  <c r="DI76" i="59"/>
  <c r="BZ36" i="57"/>
  <c r="BZ34" i="57"/>
  <c r="BZ13" i="57" s="1"/>
  <c r="DX75" i="61"/>
  <c r="DX75" i="60"/>
  <c r="DX75" i="59"/>
  <c r="CD58" i="57"/>
  <c r="CD64" i="57"/>
  <c r="CB17" i="57"/>
  <c r="BR38" i="79" l="1"/>
  <c r="BS37" i="79"/>
  <c r="BG39" i="79"/>
  <c r="BH38" i="79"/>
  <c r="BT37" i="79"/>
  <c r="BU36" i="79"/>
  <c r="BV36" i="79" s="1"/>
  <c r="BW36" i="79" s="1"/>
  <c r="BI38" i="79"/>
  <c r="BJ37" i="79"/>
  <c r="BK37" i="79" s="1"/>
  <c r="BL37" i="79" s="1"/>
  <c r="F16" i="79"/>
  <c r="G16" i="79" s="1"/>
  <c r="G15" i="79"/>
  <c r="DV76" i="60"/>
  <c r="DV76" i="59"/>
  <c r="CA34" i="57"/>
  <c r="CA13" i="57" s="1"/>
  <c r="CA36" i="57"/>
  <c r="DU74" i="61"/>
  <c r="DU74" i="60"/>
  <c r="DU74" i="59"/>
  <c r="DT75" i="60"/>
  <c r="DT75" i="61"/>
  <c r="DT75" i="59"/>
  <c r="DI77" i="61"/>
  <c r="DI77" i="60"/>
  <c r="DI77" i="59"/>
  <c r="CC14" i="57"/>
  <c r="DV77" i="59" s="1"/>
  <c r="CC31" i="57"/>
  <c r="CD57" i="57"/>
  <c r="CD16" i="57"/>
  <c r="CB56" i="57"/>
  <c r="CB61" i="57" s="1"/>
  <c r="CB18" i="57" s="1"/>
  <c r="CB32" i="57"/>
  <c r="CB35" i="57"/>
  <c r="CB33" i="57"/>
  <c r="CB15" i="57" s="1"/>
  <c r="DW75" i="61"/>
  <c r="DW75" i="60"/>
  <c r="DW75" i="59"/>
  <c r="KZ37" i="55"/>
  <c r="HP37" i="55"/>
  <c r="HL16" i="55"/>
  <c r="KV16" i="55"/>
  <c r="HM12" i="55"/>
  <c r="KW12" i="55"/>
  <c r="HJ29" i="55"/>
  <c r="KT29" i="55"/>
  <c r="HR32" i="55"/>
  <c r="LB32" i="55"/>
  <c r="HS29" i="55"/>
  <c r="LC29" i="55"/>
  <c r="HP31" i="55"/>
  <c r="KZ31" i="55"/>
  <c r="HO15" i="55"/>
  <c r="KY15" i="55"/>
  <c r="HM18" i="55"/>
  <c r="KW18" i="55"/>
  <c r="HJ24" i="55"/>
  <c r="KT24" i="55"/>
  <c r="HK16" i="55"/>
  <c r="KU16" i="55"/>
  <c r="HI16" i="55"/>
  <c r="KS16" i="55"/>
  <c r="HH12" i="55"/>
  <c r="KR12" i="55"/>
  <c r="KW37" i="55"/>
  <c r="HM37" i="55"/>
  <c r="KW31" i="55"/>
  <c r="HM31" i="55"/>
  <c r="KR31" i="55"/>
  <c r="HH31" i="55"/>
  <c r="KS15" i="55"/>
  <c r="HI15" i="55"/>
  <c r="HO11" i="55"/>
  <c r="KY11" i="55"/>
  <c r="HP32" i="55"/>
  <c r="KZ32" i="55"/>
  <c r="HP24" i="55"/>
  <c r="KZ24" i="55"/>
  <c r="HS12" i="55"/>
  <c r="LC12" i="55"/>
  <c r="HL37" i="55"/>
  <c r="KV37" i="55"/>
  <c r="HN29" i="55"/>
  <c r="KX29" i="55"/>
  <c r="HN21" i="55"/>
  <c r="KX21" i="55"/>
  <c r="HN31" i="55"/>
  <c r="KX31" i="55"/>
  <c r="HQ11" i="55"/>
  <c r="LA11" i="55"/>
  <c r="HQ25" i="55"/>
  <c r="LA25" i="55"/>
  <c r="KZ30" i="55"/>
  <c r="HP30" i="55"/>
  <c r="HS25" i="55"/>
  <c r="LC25" i="55"/>
  <c r="HO30" i="55"/>
  <c r="KY30" i="55"/>
  <c r="KR11" i="55"/>
  <c r="HH11" i="55"/>
  <c r="KZ11" i="55"/>
  <c r="HP11" i="55"/>
  <c r="HR25" i="55"/>
  <c r="LB25" i="55"/>
  <c r="HS30" i="55"/>
  <c r="LC30" i="55"/>
  <c r="HN18" i="55"/>
  <c r="KX18" i="55"/>
  <c r="KK32" i="55"/>
  <c r="HA32" i="55"/>
  <c r="GV24" i="55"/>
  <c r="KF24" i="55"/>
  <c r="GY12" i="55"/>
  <c r="KI12" i="55"/>
  <c r="KK37" i="55"/>
  <c r="HA37" i="55"/>
  <c r="GZ21" i="55"/>
  <c r="KJ21" i="55"/>
  <c r="HD24" i="55"/>
  <c r="KN24" i="55"/>
  <c r="HG12" i="55"/>
  <c r="KQ12" i="55"/>
  <c r="KL29" i="55"/>
  <c r="HB29" i="55"/>
  <c r="KH24" i="55"/>
  <c r="GX24" i="55"/>
  <c r="HE32" i="55"/>
  <c r="KO32" i="55"/>
  <c r="GX16" i="55"/>
  <c r="KH16" i="55"/>
  <c r="KP12" i="55"/>
  <c r="HF12" i="55"/>
  <c r="HA21" i="55"/>
  <c r="KK21" i="55"/>
  <c r="HA15" i="55"/>
  <c r="KK15" i="55"/>
  <c r="GW32" i="55"/>
  <c r="KG32" i="55"/>
  <c r="HC24" i="55"/>
  <c r="KM24" i="55"/>
  <c r="HD29" i="55"/>
  <c r="KN29" i="55"/>
  <c r="GW21" i="55"/>
  <c r="KG21" i="55"/>
  <c r="KI31" i="55"/>
  <c r="GY31" i="55"/>
  <c r="HD15" i="55"/>
  <c r="KN15" i="55"/>
  <c r="GW11" i="55"/>
  <c r="KG11" i="55"/>
  <c r="HG30" i="55"/>
  <c r="KQ30" i="55"/>
  <c r="KK31" i="55"/>
  <c r="HA31" i="55"/>
  <c r="HC16" i="55"/>
  <c r="KM16" i="55"/>
  <c r="GZ12" i="55"/>
  <c r="KJ12" i="55"/>
  <c r="HE37" i="55"/>
  <c r="KO37" i="55"/>
  <c r="HE29" i="55"/>
  <c r="KO29" i="55"/>
  <c r="GV31" i="55"/>
  <c r="KF31" i="55"/>
  <c r="GY15" i="55"/>
  <c r="KI15" i="55"/>
  <c r="HB15" i="55"/>
  <c r="KL15" i="55"/>
  <c r="HC11" i="55"/>
  <c r="KM11" i="55"/>
  <c r="KO30" i="55"/>
  <c r="HE30" i="55"/>
  <c r="GZ18" i="55"/>
  <c r="KJ18" i="55"/>
  <c r="KQ15" i="55"/>
  <c r="HG15" i="55"/>
  <c r="KP11" i="55"/>
  <c r="HF11" i="55"/>
  <c r="HE25" i="55"/>
  <c r="KO25" i="55"/>
  <c r="GY30" i="55"/>
  <c r="KI30" i="55"/>
  <c r="HF18" i="55"/>
  <c r="KP18" i="55"/>
  <c r="HC25" i="55"/>
  <c r="KM25" i="55"/>
  <c r="GG32" i="55"/>
  <c r="JQ32" i="55"/>
  <c r="JK24" i="55"/>
  <c r="GA24" i="55"/>
  <c r="GE21" i="55"/>
  <c r="JO21" i="55"/>
  <c r="FX32" i="55"/>
  <c r="JH32" i="55"/>
  <c r="GA16" i="55"/>
  <c r="JK16" i="55"/>
  <c r="FX12" i="55"/>
  <c r="JH12" i="55"/>
  <c r="JK29" i="55"/>
  <c r="GA29" i="55"/>
  <c r="JP32" i="55"/>
  <c r="GF32" i="55"/>
  <c r="GD16" i="55"/>
  <c r="JN16" i="55"/>
  <c r="GD12" i="55"/>
  <c r="JN12" i="55"/>
  <c r="FZ12" i="55"/>
  <c r="JJ12" i="55"/>
  <c r="FY21" i="55"/>
  <c r="JI21" i="55"/>
  <c r="GE31" i="55"/>
  <c r="JO31" i="55"/>
  <c r="GG11" i="55"/>
  <c r="JQ11" i="55"/>
  <c r="FZ18" i="55"/>
  <c r="JJ18" i="55"/>
  <c r="GD32" i="55"/>
  <c r="JN32" i="55"/>
  <c r="GB24" i="55"/>
  <c r="JL24" i="55"/>
  <c r="GE12" i="55"/>
  <c r="JO12" i="55"/>
  <c r="FX37" i="55"/>
  <c r="JH37" i="55"/>
  <c r="FX29" i="55"/>
  <c r="JH29" i="55"/>
  <c r="JJ21" i="55"/>
  <c r="FZ21" i="55"/>
  <c r="JI15" i="55"/>
  <c r="FY15" i="55"/>
  <c r="JN31" i="55"/>
  <c r="GD31" i="55"/>
  <c r="GH11" i="55"/>
  <c r="JR11" i="55"/>
  <c r="GD18" i="55"/>
  <c r="JN18" i="55"/>
  <c r="GE37" i="55"/>
  <c r="JO37" i="55"/>
  <c r="GF29" i="55"/>
  <c r="JP29" i="55"/>
  <c r="GG21" i="55"/>
  <c r="JQ21" i="55"/>
  <c r="GI31" i="55"/>
  <c r="JS31" i="55"/>
  <c r="GF15" i="55"/>
  <c r="JP15" i="55"/>
  <c r="FZ25" i="55"/>
  <c r="JJ25" i="55"/>
  <c r="GD25" i="55"/>
  <c r="JN25" i="55"/>
  <c r="JJ15" i="55"/>
  <c r="FZ15" i="55"/>
  <c r="JK11" i="55"/>
  <c r="GA11" i="55"/>
  <c r="GH25" i="55"/>
  <c r="JR25" i="55"/>
  <c r="GA18" i="55"/>
  <c r="JK18" i="55"/>
  <c r="JO15" i="55"/>
  <c r="GE15" i="55"/>
  <c r="GA25" i="55"/>
  <c r="JK25" i="55"/>
  <c r="GB30" i="55"/>
  <c r="JL30" i="55"/>
  <c r="LW32" i="55"/>
  <c r="IM32" i="55"/>
  <c r="IN29" i="55"/>
  <c r="LX29" i="55"/>
  <c r="IF21" i="55"/>
  <c r="LP21" i="55"/>
  <c r="IM16" i="55"/>
  <c r="LW16" i="55"/>
  <c r="IJ12" i="55"/>
  <c r="LT12" i="55"/>
  <c r="LY29" i="55"/>
  <c r="IO29" i="55"/>
  <c r="IP37" i="55"/>
  <c r="LZ37" i="55"/>
  <c r="IH32" i="55"/>
  <c r="LR32" i="55"/>
  <c r="IM37" i="55"/>
  <c r="LW37" i="55"/>
  <c r="IF29" i="55"/>
  <c r="LP29" i="55"/>
  <c r="IO31" i="55"/>
  <c r="LY31" i="55"/>
  <c r="IO32" i="55"/>
  <c r="LY32" i="55"/>
  <c r="IO24" i="55"/>
  <c r="LY24" i="55"/>
  <c r="IQ16" i="55"/>
  <c r="MA16" i="55"/>
  <c r="IN12" i="55"/>
  <c r="LX12" i="55"/>
  <c r="LV37" i="55"/>
  <c r="IL37" i="55"/>
  <c r="II21" i="55"/>
  <c r="LS21" i="55"/>
  <c r="IJ31" i="55"/>
  <c r="LT31" i="55"/>
  <c r="LX31" i="55"/>
  <c r="IN31" i="55"/>
  <c r="IJ25" i="55"/>
  <c r="LT25" i="55"/>
  <c r="IG24" i="55"/>
  <c r="LQ24" i="55"/>
  <c r="IH16" i="55"/>
  <c r="LR16" i="55"/>
  <c r="IP16" i="55"/>
  <c r="LZ16" i="55"/>
  <c r="IL12" i="55"/>
  <c r="LV12" i="55"/>
  <c r="IQ37" i="55"/>
  <c r="MA37" i="55"/>
  <c r="IK31" i="55"/>
  <c r="LU31" i="55"/>
  <c r="IF15" i="55"/>
  <c r="LP15" i="55"/>
  <c r="IF11" i="55"/>
  <c r="LP11" i="55"/>
  <c r="IN11" i="55"/>
  <c r="LX11" i="55"/>
  <c r="IG25" i="55"/>
  <c r="LQ25" i="55"/>
  <c r="IQ30" i="55"/>
  <c r="MA30" i="55"/>
  <c r="IL18" i="55"/>
  <c r="LV18" i="55"/>
  <c r="LV15" i="55"/>
  <c r="IL15" i="55"/>
  <c r="LW11" i="55"/>
  <c r="IM11" i="55"/>
  <c r="IJ30" i="55"/>
  <c r="LT30" i="55"/>
  <c r="LZ15" i="55"/>
  <c r="IP15" i="55"/>
  <c r="MA11" i="55"/>
  <c r="IQ11" i="55"/>
  <c r="IH25" i="55"/>
  <c r="LR25" i="55"/>
  <c r="IN30" i="55"/>
  <c r="LX30" i="55"/>
  <c r="GU32" i="55"/>
  <c r="KE32" i="55"/>
  <c r="GT29" i="55"/>
  <c r="KD29" i="55"/>
  <c r="JT37" i="55"/>
  <c r="GJ37" i="55"/>
  <c r="GO32" i="55"/>
  <c r="JY32" i="55"/>
  <c r="KA24" i="55"/>
  <c r="GQ24" i="55"/>
  <c r="GM29" i="55"/>
  <c r="JW29" i="55"/>
  <c r="KC32" i="55"/>
  <c r="GS32" i="55"/>
  <c r="GN24" i="55"/>
  <c r="JX24" i="55"/>
  <c r="GQ12" i="55"/>
  <c r="KA12" i="55"/>
  <c r="GL37" i="55"/>
  <c r="JV37" i="55"/>
  <c r="GR21" i="55"/>
  <c r="KB21" i="55"/>
  <c r="GL31" i="55"/>
  <c r="JV31" i="55"/>
  <c r="GP25" i="55"/>
  <c r="JZ25" i="55"/>
  <c r="GM32" i="55"/>
  <c r="JW32" i="55"/>
  <c r="GR24" i="55"/>
  <c r="KB24" i="55"/>
  <c r="GU12" i="55"/>
  <c r="KE12" i="55"/>
  <c r="GN37" i="55"/>
  <c r="JX37" i="55"/>
  <c r="GP29" i="55"/>
  <c r="JZ29" i="55"/>
  <c r="JX31" i="55"/>
  <c r="GN31" i="55"/>
  <c r="JU31" i="55"/>
  <c r="GK31" i="55"/>
  <c r="GJ32" i="55"/>
  <c r="JT32" i="55"/>
  <c r="GL16" i="55"/>
  <c r="JV16" i="55"/>
  <c r="GT16" i="55"/>
  <c r="KD16" i="55"/>
  <c r="GT12" i="55"/>
  <c r="KD12" i="55"/>
  <c r="GO37" i="55"/>
  <c r="JY37" i="55"/>
  <c r="GK21" i="55"/>
  <c r="JU21" i="55"/>
  <c r="GO31" i="55"/>
  <c r="JY31" i="55"/>
  <c r="GJ15" i="55"/>
  <c r="JT15" i="55"/>
  <c r="GN11" i="55"/>
  <c r="JX11" i="55"/>
  <c r="GR25" i="55"/>
  <c r="KB25" i="55"/>
  <c r="GL30" i="55"/>
  <c r="JV30" i="55"/>
  <c r="JW18" i="55"/>
  <c r="GM18" i="55"/>
  <c r="JU18" i="55"/>
  <c r="GK18" i="55"/>
  <c r="GP11" i="55"/>
  <c r="JZ11" i="55"/>
  <c r="GP30" i="55"/>
  <c r="JZ30" i="55"/>
  <c r="GO18" i="55"/>
  <c r="JY18" i="55"/>
  <c r="KD11" i="55"/>
  <c r="GT11" i="55"/>
  <c r="GS25" i="55"/>
  <c r="KC25" i="55"/>
  <c r="GR30" i="55"/>
  <c r="KB30" i="55"/>
  <c r="LE32" i="55"/>
  <c r="HU32" i="55"/>
  <c r="IB24" i="55"/>
  <c r="LL24" i="55"/>
  <c r="IB16" i="55"/>
  <c r="LL16" i="55"/>
  <c r="IE12" i="55"/>
  <c r="LO12" i="55"/>
  <c r="IC12" i="55"/>
  <c r="LM12" i="55"/>
  <c r="HY32" i="55"/>
  <c r="LI32" i="55"/>
  <c r="LO37" i="55"/>
  <c r="IE37" i="55"/>
  <c r="IA32" i="55"/>
  <c r="LK32" i="55"/>
  <c r="HX29" i="55"/>
  <c r="LH29" i="55"/>
  <c r="IE24" i="55"/>
  <c r="LO24" i="55"/>
  <c r="HU16" i="55"/>
  <c r="LE16" i="55"/>
  <c r="IA37" i="55"/>
  <c r="LK37" i="55"/>
  <c r="HW21" i="55"/>
  <c r="LG21" i="55"/>
  <c r="HZ32" i="55"/>
  <c r="LJ32" i="55"/>
  <c r="IA16" i="55"/>
  <c r="LK16" i="55"/>
  <c r="HX12" i="55"/>
  <c r="LH12" i="55"/>
  <c r="HV37" i="55"/>
  <c r="LF37" i="55"/>
  <c r="HY21" i="55"/>
  <c r="LI21" i="55"/>
  <c r="HV21" i="55"/>
  <c r="LF21" i="55"/>
  <c r="HV31" i="55"/>
  <c r="LF31" i="55"/>
  <c r="HX11" i="55"/>
  <c r="LH11" i="55"/>
  <c r="IE18" i="55"/>
  <c r="LO18" i="55"/>
  <c r="LJ31" i="55"/>
  <c r="HZ31" i="55"/>
  <c r="HY30" i="55"/>
  <c r="LI30" i="55"/>
  <c r="IA24" i="55"/>
  <c r="LK24" i="55"/>
  <c r="ID37" i="55"/>
  <c r="LN37" i="55"/>
  <c r="HU29" i="55"/>
  <c r="LE29" i="55"/>
  <c r="IA31" i="55"/>
  <c r="LK31" i="55"/>
  <c r="IB15" i="55"/>
  <c r="LL15" i="55"/>
  <c r="HT11" i="55"/>
  <c r="LD11" i="55"/>
  <c r="IB30" i="55"/>
  <c r="LL30" i="55"/>
  <c r="HX25" i="55"/>
  <c r="LH25" i="55"/>
  <c r="HW15" i="55"/>
  <c r="LG15" i="55"/>
  <c r="HW25" i="55"/>
  <c r="LG25" i="55"/>
  <c r="IC30" i="55"/>
  <c r="LM30" i="55"/>
  <c r="HT30" i="55"/>
  <c r="LD30" i="55"/>
  <c r="LJ15" i="55"/>
  <c r="HZ15" i="55"/>
  <c r="LK11" i="55"/>
  <c r="IA11" i="55"/>
  <c r="HX30" i="55"/>
  <c r="LH30" i="55"/>
  <c r="KS37" i="55"/>
  <c r="HI37" i="55"/>
  <c r="HM16" i="55"/>
  <c r="KW16" i="55"/>
  <c r="HK21" i="55"/>
  <c r="KU21" i="55"/>
  <c r="HK32" i="55"/>
  <c r="KU32" i="55"/>
  <c r="HR29" i="55"/>
  <c r="LB29" i="55"/>
  <c r="HI31" i="55"/>
  <c r="KS31" i="55"/>
  <c r="HN11" i="55"/>
  <c r="KX11" i="55"/>
  <c r="HJ32" i="55"/>
  <c r="KT32" i="55"/>
  <c r="HS24" i="55"/>
  <c r="LC24" i="55"/>
  <c r="HR16" i="55"/>
  <c r="LB16" i="55"/>
  <c r="HN12" i="55"/>
  <c r="KX12" i="55"/>
  <c r="HJ12" i="55"/>
  <c r="KT12" i="55"/>
  <c r="KU29" i="55"/>
  <c r="HK29" i="55"/>
  <c r="HM25" i="55"/>
  <c r="KW25" i="55"/>
  <c r="LA31" i="55"/>
  <c r="HQ31" i="55"/>
  <c r="KV15" i="55"/>
  <c r="HL15" i="55"/>
  <c r="HM30" i="55"/>
  <c r="KW30" i="55"/>
  <c r="HI24" i="55"/>
  <c r="KS24" i="55"/>
  <c r="HS16" i="55"/>
  <c r="LC16" i="55"/>
  <c r="HP12" i="55"/>
  <c r="KZ12" i="55"/>
  <c r="HN37" i="55"/>
  <c r="KX37" i="55"/>
  <c r="HS21" i="55"/>
  <c r="LC21" i="55"/>
  <c r="HS31" i="55"/>
  <c r="LC31" i="55"/>
  <c r="HM15" i="55"/>
  <c r="KW15" i="55"/>
  <c r="HR11" i="55"/>
  <c r="LB11" i="55"/>
  <c r="HJ25" i="55"/>
  <c r="KT25" i="55"/>
  <c r="LC18" i="55"/>
  <c r="HS18" i="55"/>
  <c r="HO25" i="55"/>
  <c r="KY25" i="55"/>
  <c r="KT15" i="55"/>
  <c r="HJ15" i="55"/>
  <c r="KS11" i="55"/>
  <c r="HI11" i="55"/>
  <c r="KU11" i="55"/>
  <c r="HK11" i="55"/>
  <c r="HQ30" i="55"/>
  <c r="LA30" i="55"/>
  <c r="HH30" i="55"/>
  <c r="KR30" i="55"/>
  <c r="HH18" i="55"/>
  <c r="KR18" i="55"/>
  <c r="HB32" i="55"/>
  <c r="KL32" i="55"/>
  <c r="GY16" i="55"/>
  <c r="KI16" i="55"/>
  <c r="GV12" i="55"/>
  <c r="KF12" i="55"/>
  <c r="KI29" i="55"/>
  <c r="GY29" i="55"/>
  <c r="KP32" i="55"/>
  <c r="HF32" i="55"/>
  <c r="KQ16" i="55"/>
  <c r="HG16" i="55"/>
  <c r="HD12" i="55"/>
  <c r="KN12" i="55"/>
  <c r="KL21" i="55"/>
  <c r="HB21" i="55"/>
  <c r="HG37" i="55"/>
  <c r="KQ37" i="55"/>
  <c r="KH32" i="55"/>
  <c r="GX32" i="55"/>
  <c r="HF16" i="55"/>
  <c r="KP16" i="55"/>
  <c r="KH12" i="55"/>
  <c r="GX12" i="55"/>
  <c r="HG31" i="55"/>
  <c r="KQ31" i="55"/>
  <c r="HD25" i="55"/>
  <c r="KN25" i="55"/>
  <c r="HC32" i="55"/>
  <c r="KM32" i="55"/>
  <c r="HD37" i="55"/>
  <c r="KN37" i="55"/>
  <c r="GW29" i="55"/>
  <c r="KG29" i="55"/>
  <c r="KI21" i="55"/>
  <c r="GY21" i="55"/>
  <c r="HD31" i="55"/>
  <c r="KN31" i="55"/>
  <c r="KO15" i="55"/>
  <c r="HE15" i="55"/>
  <c r="GY11" i="55"/>
  <c r="KI11" i="55"/>
  <c r="GV30" i="55"/>
  <c r="KF30" i="55"/>
  <c r="GZ32" i="55"/>
  <c r="KJ32" i="55"/>
  <c r="GZ16" i="55"/>
  <c r="KJ16" i="55"/>
  <c r="HA12" i="55"/>
  <c r="KK12" i="55"/>
  <c r="GX37" i="55"/>
  <c r="KH37" i="55"/>
  <c r="GX29" i="55"/>
  <c r="KH29" i="55"/>
  <c r="HE31" i="55"/>
  <c r="KO31" i="55"/>
  <c r="GX11" i="55"/>
  <c r="KH11" i="55"/>
  <c r="HC15" i="55"/>
  <c r="KM15" i="55"/>
  <c r="HG25" i="55"/>
  <c r="KQ25" i="55"/>
  <c r="KL30" i="55"/>
  <c r="HB30" i="55"/>
  <c r="HA18" i="55"/>
  <c r="KK18" i="55"/>
  <c r="GV11" i="55"/>
  <c r="KF11" i="55"/>
  <c r="HD11" i="55"/>
  <c r="KN11" i="55"/>
  <c r="GX25" i="55"/>
  <c r="KH25" i="55"/>
  <c r="HD30" i="55"/>
  <c r="KN30" i="55"/>
  <c r="HD18" i="55"/>
  <c r="KN18" i="55"/>
  <c r="GZ25" i="55"/>
  <c r="KJ25" i="55"/>
  <c r="JR32" i="55"/>
  <c r="GH32" i="55"/>
  <c r="JL37" i="55"/>
  <c r="GB37" i="55"/>
  <c r="GA21" i="55"/>
  <c r="JK21" i="55"/>
  <c r="GG24" i="55"/>
  <c r="JQ24" i="55"/>
  <c r="JH16" i="55"/>
  <c r="FX16" i="55"/>
  <c r="FY12" i="55"/>
  <c r="JI12" i="55"/>
  <c r="JM29" i="55"/>
  <c r="GC29" i="55"/>
  <c r="GF24" i="55"/>
  <c r="JP24" i="55"/>
  <c r="GF16" i="55"/>
  <c r="JP16" i="55"/>
  <c r="GI12" i="55"/>
  <c r="JS12" i="55"/>
  <c r="GG12" i="55"/>
  <c r="JQ12" i="55"/>
  <c r="GD21" i="55"/>
  <c r="JN21" i="55"/>
  <c r="GC31" i="55"/>
  <c r="JM31" i="55"/>
  <c r="GB11" i="55"/>
  <c r="JL11" i="55"/>
  <c r="GF18" i="55"/>
  <c r="JP18" i="55"/>
  <c r="GB32" i="55"/>
  <c r="JL32" i="55"/>
  <c r="GE16" i="55"/>
  <c r="JO16" i="55"/>
  <c r="GB12" i="55"/>
  <c r="JL12" i="55"/>
  <c r="JQ37" i="55"/>
  <c r="GG37" i="55"/>
  <c r="JQ29" i="55"/>
  <c r="GG29" i="55"/>
  <c r="FX31" i="55"/>
  <c r="JH31" i="55"/>
  <c r="GI25" i="55"/>
  <c r="JS25" i="55"/>
  <c r="JM15" i="55"/>
  <c r="GC15" i="55"/>
  <c r="GF11" i="55"/>
  <c r="JP11" i="55"/>
  <c r="GG18" i="55"/>
  <c r="JQ18" i="55"/>
  <c r="GF37" i="55"/>
  <c r="JP37" i="55"/>
  <c r="FY29" i="55"/>
  <c r="JI29" i="55"/>
  <c r="GI21" i="55"/>
  <c r="JS21" i="55"/>
  <c r="GF31" i="55"/>
  <c r="JP31" i="55"/>
  <c r="GG15" i="55"/>
  <c r="JQ15" i="55"/>
  <c r="GH30" i="55"/>
  <c r="JR30" i="55"/>
  <c r="GG30" i="55"/>
  <c r="JQ30" i="55"/>
  <c r="JK15" i="55"/>
  <c r="GA15" i="55"/>
  <c r="GE25" i="55"/>
  <c r="JO25" i="55"/>
  <c r="FZ30" i="55"/>
  <c r="JJ30" i="55"/>
  <c r="FX18" i="55"/>
  <c r="JH18" i="55"/>
  <c r="JM11" i="55"/>
  <c r="GC11" i="55"/>
  <c r="GC25" i="55"/>
  <c r="JM25" i="55"/>
  <c r="GE18" i="55"/>
  <c r="JO18" i="55"/>
  <c r="IM24" i="55"/>
  <c r="LW24" i="55"/>
  <c r="IG29" i="55"/>
  <c r="LQ29" i="55"/>
  <c r="IK32" i="55"/>
  <c r="LU32" i="55"/>
  <c r="IJ16" i="55"/>
  <c r="LT16" i="55"/>
  <c r="IK12" i="55"/>
  <c r="LU12" i="55"/>
  <c r="LR29" i="55"/>
  <c r="IH29" i="55"/>
  <c r="IP29" i="55"/>
  <c r="LZ29" i="55"/>
  <c r="IG32" i="55"/>
  <c r="LQ32" i="55"/>
  <c r="IF37" i="55"/>
  <c r="LP37" i="55"/>
  <c r="II31" i="55"/>
  <c r="LS31" i="55"/>
  <c r="IH31" i="55"/>
  <c r="LR31" i="55"/>
  <c r="IP32" i="55"/>
  <c r="LZ32" i="55"/>
  <c r="IP24" i="55"/>
  <c r="LZ24" i="55"/>
  <c r="IN16" i="55"/>
  <c r="LX16" i="55"/>
  <c r="IO12" i="55"/>
  <c r="LY12" i="55"/>
  <c r="II29" i="55"/>
  <c r="LS29" i="55"/>
  <c r="LQ21" i="55"/>
  <c r="IG21" i="55"/>
  <c r="LV31" i="55"/>
  <c r="IL31" i="55"/>
  <c r="LQ31" i="55"/>
  <c r="IG31" i="55"/>
  <c r="IQ32" i="55"/>
  <c r="MA32" i="55"/>
  <c r="IH24" i="55"/>
  <c r="LR24" i="55"/>
  <c r="II16" i="55"/>
  <c r="LS16" i="55"/>
  <c r="IG16" i="55"/>
  <c r="LQ16" i="55"/>
  <c r="IF12" i="55"/>
  <c r="LP12" i="55"/>
  <c r="IK37" i="55"/>
  <c r="LU37" i="55"/>
  <c r="IL25" i="55"/>
  <c r="LV25" i="55"/>
  <c r="IH15" i="55"/>
  <c r="LR15" i="55"/>
  <c r="IG11" i="55"/>
  <c r="LQ11" i="55"/>
  <c r="II11" i="55"/>
  <c r="LS11" i="55"/>
  <c r="IP25" i="55"/>
  <c r="LZ25" i="55"/>
  <c r="IF30" i="55"/>
  <c r="LP30" i="55"/>
  <c r="IF18" i="55"/>
  <c r="LP18" i="55"/>
  <c r="LW15" i="55"/>
  <c r="IM15" i="55"/>
  <c r="IQ25" i="55"/>
  <c r="MA25" i="55"/>
  <c r="IM18" i="55"/>
  <c r="LW18" i="55"/>
  <c r="MA15" i="55"/>
  <c r="IQ15" i="55"/>
  <c r="IM25" i="55"/>
  <c r="LW25" i="55"/>
  <c r="IK30" i="55"/>
  <c r="LU30" i="55"/>
  <c r="IQ18" i="55"/>
  <c r="MA18" i="55"/>
  <c r="JU24" i="55"/>
  <c r="GK24" i="55"/>
  <c r="GT21" i="55"/>
  <c r="KD21" i="55"/>
  <c r="JT29" i="55"/>
  <c r="GJ29" i="55"/>
  <c r="JU32" i="55"/>
  <c r="GK32" i="55"/>
  <c r="GM37" i="55"/>
  <c r="JW37" i="55"/>
  <c r="GR29" i="55"/>
  <c r="KB29" i="55"/>
  <c r="KA32" i="55"/>
  <c r="GQ32" i="55"/>
  <c r="GQ16" i="55"/>
  <c r="KA16" i="55"/>
  <c r="JX12" i="55"/>
  <c r="GN12" i="55"/>
  <c r="GS29" i="55"/>
  <c r="KC29" i="55"/>
  <c r="GL21" i="55"/>
  <c r="JV21" i="55"/>
  <c r="GR15" i="55"/>
  <c r="KB15" i="55"/>
  <c r="GO30" i="55"/>
  <c r="JY30" i="55"/>
  <c r="GR32" i="55"/>
  <c r="KB32" i="55"/>
  <c r="GU16" i="55"/>
  <c r="KE16" i="55"/>
  <c r="GR12" i="55"/>
  <c r="KB12" i="55"/>
  <c r="GP37" i="55"/>
  <c r="JZ37" i="55"/>
  <c r="GP21" i="55"/>
  <c r="JZ21" i="55"/>
  <c r="GP31" i="55"/>
  <c r="JZ31" i="55"/>
  <c r="KD31" i="55"/>
  <c r="GT31" i="55"/>
  <c r="GL24" i="55"/>
  <c r="JV24" i="55"/>
  <c r="GM16" i="55"/>
  <c r="JW16" i="55"/>
  <c r="GK16" i="55"/>
  <c r="JU16" i="55"/>
  <c r="GJ12" i="55"/>
  <c r="JT12" i="55"/>
  <c r="GU29" i="55"/>
  <c r="KE29" i="55"/>
  <c r="GS21" i="55"/>
  <c r="KC21" i="55"/>
  <c r="GM25" i="55"/>
  <c r="JW25" i="55"/>
  <c r="GM15" i="55"/>
  <c r="JW15" i="55"/>
  <c r="GL11" i="55"/>
  <c r="JV11" i="55"/>
  <c r="GK25" i="55"/>
  <c r="JU25" i="55"/>
  <c r="KE30" i="55"/>
  <c r="GU30" i="55"/>
  <c r="KD18" i="55"/>
  <c r="GT18" i="55"/>
  <c r="GP15" i="55"/>
  <c r="JZ15" i="55"/>
  <c r="GQ11" i="55"/>
  <c r="KA11" i="55"/>
  <c r="GN30" i="55"/>
  <c r="JX30" i="55"/>
  <c r="KD15" i="55"/>
  <c r="GT15" i="55"/>
  <c r="KE11" i="55"/>
  <c r="GU11" i="55"/>
  <c r="GL25" i="55"/>
  <c r="JV25" i="55"/>
  <c r="GU18" i="55"/>
  <c r="KE18" i="55"/>
  <c r="HV32" i="55"/>
  <c r="LF32" i="55"/>
  <c r="HV16" i="55"/>
  <c r="LF16" i="55"/>
  <c r="ID16" i="55"/>
  <c r="LN16" i="55"/>
  <c r="HZ12" i="55"/>
  <c r="LJ12" i="55"/>
  <c r="LJ37" i="55"/>
  <c r="HZ37" i="55"/>
  <c r="LN32" i="55"/>
  <c r="ID32" i="55"/>
  <c r="LO29" i="55"/>
  <c r="IE29" i="55"/>
  <c r="LN24" i="55"/>
  <c r="ID24" i="55"/>
  <c r="IE32" i="55"/>
  <c r="LO32" i="55"/>
  <c r="HT24" i="55"/>
  <c r="LD24" i="55"/>
  <c r="LG12" i="55"/>
  <c r="HW12" i="55"/>
  <c r="HY37" i="55"/>
  <c r="LI37" i="55"/>
  <c r="HX21" i="55"/>
  <c r="LH21" i="55"/>
  <c r="HX32" i="55"/>
  <c r="LH32" i="55"/>
  <c r="HX16" i="55"/>
  <c r="LH16" i="55"/>
  <c r="HY12" i="55"/>
  <c r="LI12" i="55"/>
  <c r="LD29" i="55"/>
  <c r="HT29" i="55"/>
  <c r="LM21" i="55"/>
  <c r="IC21" i="55"/>
  <c r="HW31" i="55"/>
  <c r="LG31" i="55"/>
  <c r="HU15" i="55"/>
  <c r="LE15" i="55"/>
  <c r="ID11" i="55"/>
  <c r="LN11" i="55"/>
  <c r="ID18" i="55"/>
  <c r="LN18" i="55"/>
  <c r="LI15" i="55"/>
  <c r="HY15" i="55"/>
  <c r="ID30" i="55"/>
  <c r="LN30" i="55"/>
  <c r="HW37" i="55"/>
  <c r="LG37" i="55"/>
  <c r="IA29" i="55"/>
  <c r="LK29" i="55"/>
  <c r="ID29" i="55"/>
  <c r="LN29" i="55"/>
  <c r="IB31" i="55"/>
  <c r="LL31" i="55"/>
  <c r="IC15" i="55"/>
  <c r="LM15" i="55"/>
  <c r="IC11" i="55"/>
  <c r="LM11" i="55"/>
  <c r="HZ18" i="55"/>
  <c r="LJ18" i="55"/>
  <c r="HZ25" i="55"/>
  <c r="LJ25" i="55"/>
  <c r="HU11" i="55"/>
  <c r="LE11" i="55"/>
  <c r="IB25" i="55"/>
  <c r="LL25" i="55"/>
  <c r="HU30" i="55"/>
  <c r="LE30" i="55"/>
  <c r="HW18" i="55"/>
  <c r="LG18" i="55"/>
  <c r="LK15" i="55"/>
  <c r="IA15" i="55"/>
  <c r="IE25" i="55"/>
  <c r="LO25" i="55"/>
  <c r="IA18" i="55"/>
  <c r="LK18" i="55"/>
  <c r="HH29" i="55"/>
  <c r="KR29" i="55"/>
  <c r="KS21" i="55"/>
  <c r="HI21" i="55"/>
  <c r="KY32" i="55"/>
  <c r="HO32" i="55"/>
  <c r="KR21" i="55"/>
  <c r="HH21" i="55"/>
  <c r="HQ37" i="55"/>
  <c r="LA37" i="55"/>
  <c r="KX24" i="55"/>
  <c r="HN24" i="55"/>
  <c r="HQ24" i="55"/>
  <c r="LA24" i="55"/>
  <c r="KZ29" i="55"/>
  <c r="HP29" i="55"/>
  <c r="LA32" i="55"/>
  <c r="HQ32" i="55"/>
  <c r="HL24" i="55"/>
  <c r="KV24" i="55"/>
  <c r="HO12" i="55"/>
  <c r="KY12" i="55"/>
  <c r="HJ37" i="55"/>
  <c r="KT37" i="55"/>
  <c r="HP21" i="55"/>
  <c r="KZ21" i="55"/>
  <c r="HS37" i="55"/>
  <c r="LC37" i="55"/>
  <c r="HQ21" i="55"/>
  <c r="LA21" i="55"/>
  <c r="HR31" i="55"/>
  <c r="LB31" i="55"/>
  <c r="HK25" i="55"/>
  <c r="KU25" i="55"/>
  <c r="HS32" i="55"/>
  <c r="LC32" i="55"/>
  <c r="HH24" i="55"/>
  <c r="KR24" i="55"/>
  <c r="HH16" i="55"/>
  <c r="KR16" i="55"/>
  <c r="HK12" i="55"/>
  <c r="KU12" i="55"/>
  <c r="HI12" i="55"/>
  <c r="KS12" i="55"/>
  <c r="KW29" i="55"/>
  <c r="HM29" i="55"/>
  <c r="HN30" i="55"/>
  <c r="KX30" i="55"/>
  <c r="KT31" i="55"/>
  <c r="HJ31" i="55"/>
  <c r="HN15" i="55"/>
  <c r="KX15" i="55"/>
  <c r="HL30" i="55"/>
  <c r="KV30" i="55"/>
  <c r="HR24" i="55"/>
  <c r="LB24" i="55"/>
  <c r="HP16" i="55"/>
  <c r="KZ16" i="55"/>
  <c r="HQ12" i="55"/>
  <c r="LA12" i="55"/>
  <c r="HO29" i="55"/>
  <c r="KY29" i="55"/>
  <c r="HM21" i="55"/>
  <c r="KW21" i="55"/>
  <c r="HO31" i="55"/>
  <c r="KY31" i="55"/>
  <c r="HR15" i="55"/>
  <c r="LB15" i="55"/>
  <c r="HS11" i="55"/>
  <c r="LC11" i="55"/>
  <c r="HR30" i="55"/>
  <c r="LB30" i="55"/>
  <c r="KZ18" i="55"/>
  <c r="HP18" i="55"/>
  <c r="HL25" i="55"/>
  <c r="KV25" i="55"/>
  <c r="KR15" i="55"/>
  <c r="HH15" i="55"/>
  <c r="KV11" i="55"/>
  <c r="HL11" i="55"/>
  <c r="HP25" i="55"/>
  <c r="KZ25" i="55"/>
  <c r="HI30" i="55"/>
  <c r="KS30" i="55"/>
  <c r="HJ18" i="55"/>
  <c r="KT18" i="55"/>
  <c r="HR18" i="55"/>
  <c r="LB18" i="55"/>
  <c r="KF32" i="55"/>
  <c r="GV32" i="55"/>
  <c r="GV16" i="55"/>
  <c r="KF16" i="55"/>
  <c r="GW12" i="55"/>
  <c r="KG12" i="55"/>
  <c r="HA29" i="55"/>
  <c r="KK29" i="55"/>
  <c r="GY32" i="55"/>
  <c r="KI32" i="55"/>
  <c r="HD16" i="55"/>
  <c r="KN16" i="55"/>
  <c r="HE12" i="55"/>
  <c r="KO12" i="55"/>
  <c r="KQ32" i="55"/>
  <c r="HG32" i="55"/>
  <c r="HG29" i="55"/>
  <c r="KQ29" i="55"/>
  <c r="KP24" i="55"/>
  <c r="HF24" i="55"/>
  <c r="KL16" i="55"/>
  <c r="HB16" i="55"/>
  <c r="GZ37" i="55"/>
  <c r="KJ37" i="55"/>
  <c r="GZ31" i="55"/>
  <c r="KJ31" i="55"/>
  <c r="GW25" i="55"/>
  <c r="KG25" i="55"/>
  <c r="HE24" i="55"/>
  <c r="KO24" i="55"/>
  <c r="GW37" i="55"/>
  <c r="KG37" i="55"/>
  <c r="KP29" i="55"/>
  <c r="HF29" i="55"/>
  <c r="GV21" i="55"/>
  <c r="KF21" i="55"/>
  <c r="GW31" i="55"/>
  <c r="KG31" i="55"/>
  <c r="GZ15" i="55"/>
  <c r="KJ15" i="55"/>
  <c r="HF25" i="55"/>
  <c r="KP25" i="55"/>
  <c r="GV18" i="55"/>
  <c r="KF18" i="55"/>
  <c r="HB24" i="55"/>
  <c r="KL24" i="55"/>
  <c r="HA16" i="55"/>
  <c r="KK16" i="55"/>
  <c r="HC37" i="55"/>
  <c r="KM37" i="55"/>
  <c r="HC29" i="55"/>
  <c r="KM29" i="55"/>
  <c r="HD21" i="55"/>
  <c r="KN21" i="55"/>
  <c r="GX31" i="55"/>
  <c r="KH31" i="55"/>
  <c r="GY18" i="55"/>
  <c r="KI18" i="55"/>
  <c r="HA11" i="55"/>
  <c r="KK11" i="55"/>
  <c r="GY25" i="55"/>
  <c r="KI25" i="55"/>
  <c r="GZ30" i="55"/>
  <c r="KJ30" i="55"/>
  <c r="KP15" i="55"/>
  <c r="HF15" i="55"/>
  <c r="KO11" i="55"/>
  <c r="HE11" i="55"/>
  <c r="KQ11" i="55"/>
  <c r="HG11" i="55"/>
  <c r="HA30" i="55"/>
  <c r="KK30" i="55"/>
  <c r="GX18" i="55"/>
  <c r="KH18" i="55"/>
  <c r="HB18" i="55"/>
  <c r="KL18" i="55"/>
  <c r="HB25" i="55"/>
  <c r="KL25" i="55"/>
  <c r="JK32" i="55"/>
  <c r="GA32" i="55"/>
  <c r="GE29" i="55"/>
  <c r="JO29" i="55"/>
  <c r="FY32" i="55"/>
  <c r="JI32" i="55"/>
  <c r="GI24" i="55"/>
  <c r="JS24" i="55"/>
  <c r="FY16" i="55"/>
  <c r="JI16" i="55"/>
  <c r="JK37" i="55"/>
  <c r="GA37" i="55"/>
  <c r="JL21" i="55"/>
  <c r="GB21" i="55"/>
  <c r="FZ16" i="55"/>
  <c r="JJ16" i="55"/>
  <c r="GH16" i="55"/>
  <c r="JR16" i="55"/>
  <c r="GH12" i="55"/>
  <c r="JR12" i="55"/>
  <c r="GD37" i="55"/>
  <c r="JN37" i="55"/>
  <c r="FZ32" i="55"/>
  <c r="JJ32" i="55"/>
  <c r="GH15" i="55"/>
  <c r="JR15" i="55"/>
  <c r="GI11" i="55"/>
  <c r="JS11" i="55"/>
  <c r="GH18" i="55"/>
  <c r="JR18" i="55"/>
  <c r="GC24" i="55"/>
  <c r="JM24" i="55"/>
  <c r="GB16" i="55"/>
  <c r="JL16" i="55"/>
  <c r="GC12" i="55"/>
  <c r="JM12" i="55"/>
  <c r="JJ37" i="55"/>
  <c r="FZ37" i="55"/>
  <c r="JJ29" i="55"/>
  <c r="FZ29" i="55"/>
  <c r="JQ31" i="55"/>
  <c r="GG31" i="55"/>
  <c r="JK31" i="55"/>
  <c r="GA31" i="55"/>
  <c r="GI15" i="55"/>
  <c r="JS15" i="55"/>
  <c r="FX25" i="55"/>
  <c r="JH25" i="55"/>
  <c r="FY24" i="55"/>
  <c r="JI24" i="55"/>
  <c r="FY37" i="55"/>
  <c r="JI37" i="55"/>
  <c r="GH29" i="55"/>
  <c r="JR29" i="55"/>
  <c r="FX21" i="55"/>
  <c r="JH21" i="55"/>
  <c r="FY31" i="55"/>
  <c r="JI31" i="55"/>
  <c r="GB15" i="55"/>
  <c r="JL15" i="55"/>
  <c r="GA30" i="55"/>
  <c r="JK30" i="55"/>
  <c r="GC30" i="55"/>
  <c r="JM30" i="55"/>
  <c r="JI11" i="55"/>
  <c r="FY11" i="55"/>
  <c r="GF25" i="55"/>
  <c r="JP25" i="55"/>
  <c r="GI30" i="55"/>
  <c r="JS30" i="55"/>
  <c r="FY18" i="55"/>
  <c r="JI18" i="55"/>
  <c r="JN11" i="55"/>
  <c r="GD11" i="55"/>
  <c r="FY30" i="55"/>
  <c r="JI30" i="55"/>
  <c r="GB18" i="55"/>
  <c r="JL18" i="55"/>
  <c r="LX37" i="55"/>
  <c r="IN37" i="55"/>
  <c r="IQ21" i="55"/>
  <c r="MA21" i="55"/>
  <c r="IJ32" i="55"/>
  <c r="LT32" i="55"/>
  <c r="IK16" i="55"/>
  <c r="LU16" i="55"/>
  <c r="LY37" i="55"/>
  <c r="IO37" i="55"/>
  <c r="LX21" i="55"/>
  <c r="IN21" i="55"/>
  <c r="IK21" i="55"/>
  <c r="LU21" i="55"/>
  <c r="IL32" i="55"/>
  <c r="LV32" i="55"/>
  <c r="IQ29" i="55"/>
  <c r="MA29" i="55"/>
  <c r="IQ31" i="55"/>
  <c r="MA31" i="55"/>
  <c r="IN15" i="55"/>
  <c r="LX15" i="55"/>
  <c r="II32" i="55"/>
  <c r="LS32" i="55"/>
  <c r="II24" i="55"/>
  <c r="LS24" i="55"/>
  <c r="IO16" i="55"/>
  <c r="LY16" i="55"/>
  <c r="II37" i="55"/>
  <c r="LS37" i="55"/>
  <c r="IJ29" i="55"/>
  <c r="LT29" i="55"/>
  <c r="IO21" i="55"/>
  <c r="LY21" i="55"/>
  <c r="LU15" i="55"/>
  <c r="IK15" i="55"/>
  <c r="LZ31" i="55"/>
  <c r="IP31" i="55"/>
  <c r="IF32" i="55"/>
  <c r="LP32" i="55"/>
  <c r="IQ24" i="55"/>
  <c r="MA24" i="55"/>
  <c r="IL16" i="55"/>
  <c r="LV16" i="55"/>
  <c r="IP12" i="55"/>
  <c r="LZ12" i="55"/>
  <c r="IH12" i="55"/>
  <c r="LR12" i="55"/>
  <c r="IK29" i="55"/>
  <c r="LU29" i="55"/>
  <c r="IG30" i="55"/>
  <c r="LQ30" i="55"/>
  <c r="IJ15" i="55"/>
  <c r="LT15" i="55"/>
  <c r="IJ11" i="55"/>
  <c r="LT11" i="55"/>
  <c r="II25" i="55"/>
  <c r="LS25" i="55"/>
  <c r="LY30" i="55"/>
  <c r="IO30" i="55"/>
  <c r="IH18" i="55"/>
  <c r="LR18" i="55"/>
  <c r="IP18" i="55"/>
  <c r="LZ18" i="55"/>
  <c r="LU11" i="55"/>
  <c r="IK11" i="55"/>
  <c r="IK25" i="55"/>
  <c r="LU25" i="55"/>
  <c r="IJ18" i="55"/>
  <c r="LT18" i="55"/>
  <c r="LY11" i="55"/>
  <c r="IO11" i="55"/>
  <c r="IF25" i="55"/>
  <c r="LP25" i="55"/>
  <c r="IP30" i="55"/>
  <c r="LZ30" i="55"/>
  <c r="IN18" i="55"/>
  <c r="LX18" i="55"/>
  <c r="KE37" i="55"/>
  <c r="GU37" i="55"/>
  <c r="GL32" i="55"/>
  <c r="JV32" i="55"/>
  <c r="KE21" i="55"/>
  <c r="GU21" i="55"/>
  <c r="GP32" i="55"/>
  <c r="JZ32" i="55"/>
  <c r="GR37" i="55"/>
  <c r="KB37" i="55"/>
  <c r="GK29" i="55"/>
  <c r="JU29" i="55"/>
  <c r="GN32" i="55"/>
  <c r="JX32" i="55"/>
  <c r="GN16" i="55"/>
  <c r="JX16" i="55"/>
  <c r="JY12" i="55"/>
  <c r="GO12" i="55"/>
  <c r="GL29" i="55"/>
  <c r="JV29" i="55"/>
  <c r="GJ31" i="55"/>
  <c r="JT31" i="55"/>
  <c r="GK15" i="55"/>
  <c r="JU15" i="55"/>
  <c r="GQ30" i="55"/>
  <c r="KA30" i="55"/>
  <c r="GT24" i="55"/>
  <c r="KD24" i="55"/>
  <c r="GR16" i="55"/>
  <c r="KB16" i="55"/>
  <c r="GS12" i="55"/>
  <c r="KC12" i="55"/>
  <c r="KA29" i="55"/>
  <c r="GQ29" i="55"/>
  <c r="GM31" i="55"/>
  <c r="JW31" i="55"/>
  <c r="GO15" i="55"/>
  <c r="JY15" i="55"/>
  <c r="KC15" i="55"/>
  <c r="GS15" i="55"/>
  <c r="GU24" i="55"/>
  <c r="KE24" i="55"/>
  <c r="GP16" i="55"/>
  <c r="JZ16" i="55"/>
  <c r="GP12" i="55"/>
  <c r="JZ12" i="55"/>
  <c r="GL12" i="55"/>
  <c r="JV12" i="55"/>
  <c r="GO29" i="55"/>
  <c r="JY29" i="55"/>
  <c r="GN21" i="55"/>
  <c r="JX21" i="55"/>
  <c r="GN25" i="55"/>
  <c r="JX25" i="55"/>
  <c r="GJ11" i="55"/>
  <c r="JT11" i="55"/>
  <c r="GR11" i="55"/>
  <c r="KB11" i="55"/>
  <c r="GT25" i="55"/>
  <c r="KD25" i="55"/>
  <c r="JT30" i="55"/>
  <c r="GJ30" i="55"/>
  <c r="JT18" i="55"/>
  <c r="GJ18" i="55"/>
  <c r="GQ15" i="55"/>
  <c r="KA15" i="55"/>
  <c r="GO25" i="55"/>
  <c r="JY25" i="55"/>
  <c r="GQ18" i="55"/>
  <c r="KA18" i="55"/>
  <c r="KE15" i="55"/>
  <c r="GU15" i="55"/>
  <c r="GU25" i="55"/>
  <c r="KE25" i="55"/>
  <c r="GT30" i="55"/>
  <c r="KD30" i="55"/>
  <c r="GR18" i="55"/>
  <c r="KB18" i="55"/>
  <c r="LL32" i="55"/>
  <c r="IB32" i="55"/>
  <c r="IE16" i="55"/>
  <c r="LO16" i="55"/>
  <c r="IC16" i="55"/>
  <c r="LM16" i="55"/>
  <c r="IB12" i="55"/>
  <c r="LL12" i="55"/>
  <c r="HZ29" i="55"/>
  <c r="LJ29" i="55"/>
  <c r="LG32" i="55"/>
  <c r="HW32" i="55"/>
  <c r="LE21" i="55"/>
  <c r="HU21" i="55"/>
  <c r="HW24" i="55"/>
  <c r="LG24" i="55"/>
  <c r="HT32" i="55"/>
  <c r="LD32" i="55"/>
  <c r="HW16" i="55"/>
  <c r="LG16" i="55"/>
  <c r="LD12" i="55"/>
  <c r="HT12" i="55"/>
  <c r="HY29" i="55"/>
  <c r="LI29" i="55"/>
  <c r="IE31" i="55"/>
  <c r="LO31" i="55"/>
  <c r="HZ24" i="55"/>
  <c r="LJ24" i="55"/>
  <c r="HY16" i="55"/>
  <c r="LI16" i="55"/>
  <c r="HT37" i="55"/>
  <c r="LD37" i="55"/>
  <c r="IC29" i="55"/>
  <c r="LM29" i="55"/>
  <c r="IE21" i="55"/>
  <c r="LO21" i="55"/>
  <c r="LD31" i="55"/>
  <c r="HT31" i="55"/>
  <c r="HX15" i="55"/>
  <c r="LH15" i="55"/>
  <c r="HT25" i="55"/>
  <c r="LD25" i="55"/>
  <c r="IC18" i="55"/>
  <c r="LM18" i="55"/>
  <c r="IC25" i="55"/>
  <c r="LM25" i="55"/>
  <c r="HW30" i="55"/>
  <c r="LG30" i="55"/>
  <c r="IB37" i="55"/>
  <c r="LL37" i="55"/>
  <c r="HW29" i="55"/>
  <c r="LG29" i="55"/>
  <c r="HT21" i="55"/>
  <c r="LD21" i="55"/>
  <c r="HU31" i="55"/>
  <c r="LE31" i="55"/>
  <c r="HT15" i="55"/>
  <c r="LD15" i="55"/>
  <c r="IB11" i="55"/>
  <c r="LL11" i="55"/>
  <c r="IB18" i="55"/>
  <c r="LL18" i="55"/>
  <c r="LK30" i="55"/>
  <c r="IA30" i="55"/>
  <c r="HV11" i="55"/>
  <c r="LF11" i="55"/>
  <c r="HU25" i="55"/>
  <c r="LE25" i="55"/>
  <c r="HV30" i="55"/>
  <c r="LF30" i="55"/>
  <c r="HT18" i="55"/>
  <c r="LD18" i="55"/>
  <c r="LI11" i="55"/>
  <c r="HY11" i="55"/>
  <c r="HY25" i="55"/>
  <c r="LI25" i="55"/>
  <c r="HX18" i="55"/>
  <c r="LH18" i="55"/>
  <c r="HI32" i="55"/>
  <c r="KS32" i="55"/>
  <c r="KV32" i="55"/>
  <c r="HL32" i="55"/>
  <c r="KW32" i="55"/>
  <c r="HM32" i="55"/>
  <c r="KW24" i="55"/>
  <c r="HM24" i="55"/>
  <c r="KR37" i="55"/>
  <c r="HH37" i="55"/>
  <c r="HO24" i="55"/>
  <c r="KY24" i="55"/>
  <c r="KS29" i="55"/>
  <c r="HI29" i="55"/>
  <c r="KX32" i="55"/>
  <c r="HN32" i="55"/>
  <c r="HO16" i="55"/>
  <c r="KY16" i="55"/>
  <c r="HL12" i="55"/>
  <c r="KV12" i="55"/>
  <c r="HQ29" i="55"/>
  <c r="LA29" i="55"/>
  <c r="HJ21" i="55"/>
  <c r="KT21" i="55"/>
  <c r="HR37" i="55"/>
  <c r="LB37" i="55"/>
  <c r="HR21" i="55"/>
  <c r="LB21" i="55"/>
  <c r="HQ15" i="55"/>
  <c r="LA15" i="55"/>
  <c r="HO18" i="55"/>
  <c r="KY18" i="55"/>
  <c r="HH32" i="55"/>
  <c r="KR32" i="55"/>
  <c r="HJ16" i="55"/>
  <c r="KT16" i="55"/>
  <c r="HN16" i="55"/>
  <c r="KX16" i="55"/>
  <c r="HR12" i="55"/>
  <c r="LB12" i="55"/>
  <c r="HK37" i="55"/>
  <c r="KU37" i="55"/>
  <c r="KV21" i="55"/>
  <c r="HL21" i="55"/>
  <c r="KU31" i="55"/>
  <c r="HK31" i="55"/>
  <c r="KZ15" i="55"/>
  <c r="HP15" i="55"/>
  <c r="HM11" i="55"/>
  <c r="KW11" i="55"/>
  <c r="HL18" i="55"/>
  <c r="KV18" i="55"/>
  <c r="HK24" i="55"/>
  <c r="KU24" i="55"/>
  <c r="HQ16" i="55"/>
  <c r="LA16" i="55"/>
  <c r="HO37" i="55"/>
  <c r="KY37" i="55"/>
  <c r="HL29" i="55"/>
  <c r="KV29" i="55"/>
  <c r="HO21" i="55"/>
  <c r="KY21" i="55"/>
  <c r="HL31" i="55"/>
  <c r="KV31" i="55"/>
  <c r="HS15" i="55"/>
  <c r="LC15" i="55"/>
  <c r="HH25" i="55"/>
  <c r="KR25" i="55"/>
  <c r="HK30" i="55"/>
  <c r="KU30" i="55"/>
  <c r="LA18" i="55"/>
  <c r="HQ18" i="55"/>
  <c r="HN25" i="55"/>
  <c r="KX25" i="55"/>
  <c r="KU15" i="55"/>
  <c r="HK15" i="55"/>
  <c r="KT11" i="55"/>
  <c r="HJ11" i="55"/>
  <c r="HI25" i="55"/>
  <c r="KS25" i="55"/>
  <c r="HJ30" i="55"/>
  <c r="KT30" i="55"/>
  <c r="HK18" i="55"/>
  <c r="KU18" i="55"/>
  <c r="HI18" i="55"/>
  <c r="KS18" i="55"/>
  <c r="KQ24" i="55"/>
  <c r="HG24" i="55"/>
  <c r="GW16" i="55"/>
  <c r="KG16" i="55"/>
  <c r="KI37" i="55"/>
  <c r="GY37" i="55"/>
  <c r="HE21" i="55"/>
  <c r="KO21" i="55"/>
  <c r="KN32" i="55"/>
  <c r="HD32" i="55"/>
  <c r="KO16" i="55"/>
  <c r="HE16" i="55"/>
  <c r="KL37" i="55"/>
  <c r="HB37" i="55"/>
  <c r="KK24" i="55"/>
  <c r="HA24" i="55"/>
  <c r="HG21" i="55"/>
  <c r="KQ21" i="55"/>
  <c r="KI24" i="55"/>
  <c r="GY24" i="55"/>
  <c r="HB12" i="55"/>
  <c r="KL12" i="55"/>
  <c r="GZ29" i="55"/>
  <c r="KJ29" i="55"/>
  <c r="HB31" i="55"/>
  <c r="KL31" i="55"/>
  <c r="GX30" i="55"/>
  <c r="KH30" i="55"/>
  <c r="GW24" i="55"/>
  <c r="KG24" i="55"/>
  <c r="KP37" i="55"/>
  <c r="HF37" i="55"/>
  <c r="KM21" i="55"/>
  <c r="HC21" i="55"/>
  <c r="KP21" i="55"/>
  <c r="HF21" i="55"/>
  <c r="KP31" i="55"/>
  <c r="HF31" i="55"/>
  <c r="GX15" i="55"/>
  <c r="KH15" i="55"/>
  <c r="GW30" i="55"/>
  <c r="KG30" i="55"/>
  <c r="KM31" i="55"/>
  <c r="HC31" i="55"/>
  <c r="GZ24" i="55"/>
  <c r="KJ24" i="55"/>
  <c r="HC12" i="55"/>
  <c r="KM12" i="55"/>
  <c r="GV37" i="55"/>
  <c r="KF37" i="55"/>
  <c r="GV29" i="55"/>
  <c r="KF29" i="55"/>
  <c r="GX21" i="55"/>
  <c r="KH21" i="55"/>
  <c r="GW15" i="55"/>
  <c r="KG15" i="55"/>
  <c r="GW18" i="55"/>
  <c r="KG18" i="55"/>
  <c r="HB11" i="55"/>
  <c r="KL11" i="55"/>
  <c r="HA25" i="55"/>
  <c r="KK25" i="55"/>
  <c r="HC18" i="55"/>
  <c r="KM18" i="55"/>
  <c r="GV15" i="55"/>
  <c r="KF15" i="55"/>
  <c r="GZ11" i="55"/>
  <c r="KJ11" i="55"/>
  <c r="GV25" i="55"/>
  <c r="KF25" i="55"/>
  <c r="HF30" i="55"/>
  <c r="KP30" i="55"/>
  <c r="HG18" i="55"/>
  <c r="KQ18" i="55"/>
  <c r="HE18" i="55"/>
  <c r="KO18" i="55"/>
  <c r="HC30" i="55"/>
  <c r="KM30" i="55"/>
  <c r="JR24" i="55"/>
  <c r="GH24" i="55"/>
  <c r="GB29" i="55"/>
  <c r="JL29" i="55"/>
  <c r="GE32" i="55"/>
  <c r="JO32" i="55"/>
  <c r="JH24" i="55"/>
  <c r="FX24" i="55"/>
  <c r="JK12" i="55"/>
  <c r="GA12" i="55"/>
  <c r="JM37" i="55"/>
  <c r="GC37" i="55"/>
  <c r="GI32" i="55"/>
  <c r="JS32" i="55"/>
  <c r="GI16" i="55"/>
  <c r="JS16" i="55"/>
  <c r="GG16" i="55"/>
  <c r="JQ16" i="55"/>
  <c r="GF12" i="55"/>
  <c r="JP12" i="55"/>
  <c r="GD29" i="55"/>
  <c r="JN29" i="55"/>
  <c r="FZ24" i="55"/>
  <c r="JJ24" i="55"/>
  <c r="FX15" i="55"/>
  <c r="JH15" i="55"/>
  <c r="GF30" i="55"/>
  <c r="JP30" i="55"/>
  <c r="GC32" i="55"/>
  <c r="JM32" i="55"/>
  <c r="GD24" i="55"/>
  <c r="JN24" i="55"/>
  <c r="GC16" i="55"/>
  <c r="JM16" i="55"/>
  <c r="GI37" i="55"/>
  <c r="JS37" i="55"/>
  <c r="GI29" i="55"/>
  <c r="JS29" i="55"/>
  <c r="JP21" i="55"/>
  <c r="GF21" i="55"/>
  <c r="JJ31" i="55"/>
  <c r="FZ31" i="55"/>
  <c r="JL31" i="55"/>
  <c r="GB31" i="55"/>
  <c r="FX11" i="55"/>
  <c r="JH11" i="55"/>
  <c r="GI18" i="55"/>
  <c r="JS18" i="55"/>
  <c r="GE24" i="55"/>
  <c r="JO24" i="55"/>
  <c r="GH37" i="55"/>
  <c r="JR37" i="55"/>
  <c r="GC21" i="55"/>
  <c r="JM21" i="55"/>
  <c r="GH21" i="55"/>
  <c r="JR21" i="55"/>
  <c r="GH31" i="55"/>
  <c r="JR31" i="55"/>
  <c r="GG25" i="55"/>
  <c r="JQ25" i="55"/>
  <c r="GB25" i="55"/>
  <c r="JL25" i="55"/>
  <c r="GE30" i="55"/>
  <c r="JO30" i="55"/>
  <c r="JJ11" i="55"/>
  <c r="FZ11" i="55"/>
  <c r="FY25" i="55"/>
  <c r="JI25" i="55"/>
  <c r="FX30" i="55"/>
  <c r="JH30" i="55"/>
  <c r="JN15" i="55"/>
  <c r="GD15" i="55"/>
  <c r="JO11" i="55"/>
  <c r="GE11" i="55"/>
  <c r="GD30" i="55"/>
  <c r="JN30" i="55"/>
  <c r="GC18" i="55"/>
  <c r="JM18" i="55"/>
  <c r="LQ37" i="55"/>
  <c r="IG37" i="55"/>
  <c r="IM21" i="55"/>
  <c r="LW21" i="55"/>
  <c r="LT24" i="55"/>
  <c r="IJ24" i="55"/>
  <c r="IM12" i="55"/>
  <c r="LW12" i="55"/>
  <c r="LR37" i="55"/>
  <c r="IH37" i="55"/>
  <c r="LR21" i="55"/>
  <c r="IH21" i="55"/>
  <c r="IP21" i="55"/>
  <c r="LZ21" i="55"/>
  <c r="IL24" i="55"/>
  <c r="LV24" i="55"/>
  <c r="IM29" i="55"/>
  <c r="LW29" i="55"/>
  <c r="IF31" i="55"/>
  <c r="LP31" i="55"/>
  <c r="IG15" i="55"/>
  <c r="LQ15" i="55"/>
  <c r="IN32" i="55"/>
  <c r="LX32" i="55"/>
  <c r="IN24" i="55"/>
  <c r="LX24" i="55"/>
  <c r="IQ12" i="55"/>
  <c r="MA12" i="55"/>
  <c r="IJ37" i="55"/>
  <c r="LT37" i="55"/>
  <c r="LV29" i="55"/>
  <c r="IL29" i="55"/>
  <c r="LV21" i="55"/>
  <c r="IL21" i="55"/>
  <c r="LW31" i="55"/>
  <c r="IM31" i="55"/>
  <c r="LY15" i="55"/>
  <c r="IO15" i="55"/>
  <c r="IK24" i="55"/>
  <c r="LU24" i="55"/>
  <c r="IF24" i="55"/>
  <c r="LP24" i="55"/>
  <c r="IF16" i="55"/>
  <c r="LP16" i="55"/>
  <c r="II12" i="55"/>
  <c r="LS12" i="55"/>
  <c r="IG12" i="55"/>
  <c r="LQ12" i="55"/>
  <c r="IJ21" i="55"/>
  <c r="LT21" i="55"/>
  <c r="IM30" i="55"/>
  <c r="LW30" i="55"/>
  <c r="II15" i="55"/>
  <c r="LS15" i="55"/>
  <c r="IH11" i="55"/>
  <c r="LR11" i="55"/>
  <c r="IN25" i="55"/>
  <c r="LX25" i="55"/>
  <c r="LR30" i="55"/>
  <c r="IH30" i="55"/>
  <c r="II18" i="55"/>
  <c r="LS18" i="55"/>
  <c r="IG18" i="55"/>
  <c r="LQ18" i="55"/>
  <c r="LV11" i="55"/>
  <c r="IL11" i="55"/>
  <c r="IL30" i="55"/>
  <c r="LV30" i="55"/>
  <c r="IK18" i="55"/>
  <c r="LU18" i="55"/>
  <c r="LZ11" i="55"/>
  <c r="IP11" i="55"/>
  <c r="IO25" i="55"/>
  <c r="LY25" i="55"/>
  <c r="II30" i="55"/>
  <c r="LS30" i="55"/>
  <c r="IO18" i="55"/>
  <c r="LY18" i="55"/>
  <c r="KD37" i="55"/>
  <c r="GT37" i="55"/>
  <c r="GP24" i="55"/>
  <c r="JZ24" i="55"/>
  <c r="KA21" i="55"/>
  <c r="GQ21" i="55"/>
  <c r="KC24" i="55"/>
  <c r="GS24" i="55"/>
  <c r="GK37" i="55"/>
  <c r="JU37" i="55"/>
  <c r="GJ21" i="55"/>
  <c r="JT21" i="55"/>
  <c r="GO24" i="55"/>
  <c r="JY24" i="55"/>
  <c r="GO16" i="55"/>
  <c r="JY16" i="55"/>
  <c r="GS37" i="55"/>
  <c r="KC37" i="55"/>
  <c r="GO21" i="55"/>
  <c r="JY21" i="55"/>
  <c r="GS31" i="55"/>
  <c r="KC31" i="55"/>
  <c r="GN15" i="55"/>
  <c r="JX15" i="55"/>
  <c r="GT32" i="55"/>
  <c r="KD32" i="55"/>
  <c r="GM24" i="55"/>
  <c r="JW24" i="55"/>
  <c r="GS16" i="55"/>
  <c r="KC16" i="55"/>
  <c r="GQ37" i="55"/>
  <c r="KA37" i="55"/>
  <c r="JX29" i="55"/>
  <c r="GN29" i="55"/>
  <c r="KE31" i="55"/>
  <c r="GU31" i="55"/>
  <c r="KB31" i="55"/>
  <c r="GR31" i="55"/>
  <c r="GQ25" i="55"/>
  <c r="KA25" i="55"/>
  <c r="GJ24" i="55"/>
  <c r="JT24" i="55"/>
  <c r="GJ16" i="55"/>
  <c r="JT16" i="55"/>
  <c r="GM12" i="55"/>
  <c r="JW12" i="55"/>
  <c r="GK12" i="55"/>
  <c r="JU12" i="55"/>
  <c r="GM21" i="55"/>
  <c r="JW21" i="55"/>
  <c r="GQ31" i="55"/>
  <c r="KA31" i="55"/>
  <c r="GL15" i="55"/>
  <c r="JV15" i="55"/>
  <c r="GK11" i="55"/>
  <c r="JU11" i="55"/>
  <c r="GM11" i="55"/>
  <c r="JW11" i="55"/>
  <c r="JU30" i="55"/>
  <c r="GK30" i="55"/>
  <c r="JV18" i="55"/>
  <c r="GL18" i="55"/>
  <c r="JZ18" i="55"/>
  <c r="GP18" i="55"/>
  <c r="GO11" i="55"/>
  <c r="JY11" i="55"/>
  <c r="GS30" i="55"/>
  <c r="KC30" i="55"/>
  <c r="GN18" i="55"/>
  <c r="JX18" i="55"/>
  <c r="KC11" i="55"/>
  <c r="GS11" i="55"/>
  <c r="GJ25" i="55"/>
  <c r="JT25" i="55"/>
  <c r="GM30" i="55"/>
  <c r="JW30" i="55"/>
  <c r="GS18" i="55"/>
  <c r="KC18" i="55"/>
  <c r="LE24" i="55"/>
  <c r="HU24" i="55"/>
  <c r="HZ16" i="55"/>
  <c r="LJ16" i="55"/>
  <c r="ID12" i="55"/>
  <c r="LN12" i="55"/>
  <c r="HV12" i="55"/>
  <c r="LF12" i="55"/>
  <c r="HZ21" i="55"/>
  <c r="LJ21" i="55"/>
  <c r="HV24" i="55"/>
  <c r="LF24" i="55"/>
  <c r="IC32" i="55"/>
  <c r="LM32" i="55"/>
  <c r="HX37" i="55"/>
  <c r="LH37" i="55"/>
  <c r="LI24" i="55"/>
  <c r="HY24" i="55"/>
  <c r="HT16" i="55"/>
  <c r="LD16" i="55"/>
  <c r="LE12" i="55"/>
  <c r="HU12" i="55"/>
  <c r="IA21" i="55"/>
  <c r="LK21" i="55"/>
  <c r="HY31" i="55"/>
  <c r="LI31" i="55"/>
  <c r="HX24" i="55"/>
  <c r="LH24" i="55"/>
  <c r="IA12" i="55"/>
  <c r="LK12" i="55"/>
  <c r="IC37" i="55"/>
  <c r="LM37" i="55"/>
  <c r="HV29" i="55"/>
  <c r="LF29" i="55"/>
  <c r="IB21" i="55"/>
  <c r="LL21" i="55"/>
  <c r="IC31" i="55"/>
  <c r="LM31" i="55"/>
  <c r="IE15" i="55"/>
  <c r="LO15" i="55"/>
  <c r="HV18" i="55"/>
  <c r="LF18" i="55"/>
  <c r="LH31" i="55"/>
  <c r="HX31" i="55"/>
  <c r="HV25" i="55"/>
  <c r="LF25" i="55"/>
  <c r="IC24" i="55"/>
  <c r="LM24" i="55"/>
  <c r="HU37" i="55"/>
  <c r="LE37" i="55"/>
  <c r="IB29" i="55"/>
  <c r="LL29" i="55"/>
  <c r="ID21" i="55"/>
  <c r="LN21" i="55"/>
  <c r="ID31" i="55"/>
  <c r="LN31" i="55"/>
  <c r="ID15" i="55"/>
  <c r="LN15" i="55"/>
  <c r="IE11" i="55"/>
  <c r="LO11" i="55"/>
  <c r="IA25" i="55"/>
  <c r="LK25" i="55"/>
  <c r="HV15" i="55"/>
  <c r="LF15" i="55"/>
  <c r="HW11" i="55"/>
  <c r="LG11" i="55"/>
  <c r="ID25" i="55"/>
  <c r="LN25" i="55"/>
  <c r="IE30" i="55"/>
  <c r="LO30" i="55"/>
  <c r="HU18" i="55"/>
  <c r="LE18" i="55"/>
  <c r="LJ11" i="55"/>
  <c r="HZ11" i="55"/>
  <c r="HZ30" i="55"/>
  <c r="LJ30" i="55"/>
  <c r="HY18" i="55"/>
  <c r="LI18" i="55"/>
  <c r="DX76" i="61"/>
  <c r="DX76" i="59"/>
  <c r="DX76" i="60"/>
  <c r="CE58" i="57"/>
  <c r="CC17" i="57"/>
  <c r="CE64" i="57"/>
  <c r="DV77" i="60" l="1"/>
  <c r="DV77" i="61"/>
  <c r="BI39" i="79"/>
  <c r="BJ38" i="79"/>
  <c r="BK38" i="79" s="1"/>
  <c r="BL38" i="79" s="1"/>
  <c r="BG40" i="79"/>
  <c r="BH39" i="79"/>
  <c r="BT38" i="79"/>
  <c r="BU37" i="79"/>
  <c r="BV37" i="79" s="1"/>
  <c r="BW37" i="79" s="1"/>
  <c r="BR39" i="79"/>
  <c r="BS38" i="79"/>
  <c r="CD14" i="57"/>
  <c r="CD31" i="57"/>
  <c r="DT76" i="60"/>
  <c r="DT76" i="61"/>
  <c r="DT76" i="59"/>
  <c r="DW76" i="61"/>
  <c r="DW76" i="60"/>
  <c r="DW76" i="59"/>
  <c r="DI78" i="60"/>
  <c r="DI78" i="59"/>
  <c r="DI78" i="61"/>
  <c r="CE57" i="57"/>
  <c r="CE16" i="57"/>
  <c r="CB34" i="57"/>
  <c r="CB13" i="57" s="1"/>
  <c r="CB36" i="57"/>
  <c r="CC33" i="57"/>
  <c r="CC15" i="57" s="1"/>
  <c r="CC35" i="57"/>
  <c r="CC32" i="57"/>
  <c r="CC56" i="57"/>
  <c r="CC61" i="57" s="1"/>
  <c r="CC18" i="57" s="1"/>
  <c r="DU75" i="60"/>
  <c r="DU75" i="59"/>
  <c r="DU75" i="61"/>
  <c r="IW24" i="55"/>
  <c r="IT24" i="55"/>
  <c r="IX24" i="55"/>
  <c r="IU24" i="55"/>
  <c r="IS24" i="55"/>
  <c r="IV24" i="55"/>
  <c r="IS16" i="55"/>
  <c r="IT16" i="55"/>
  <c r="IW16" i="55"/>
  <c r="IU16" i="55"/>
  <c r="IX16" i="55"/>
  <c r="IV16" i="55"/>
  <c r="IU21" i="55"/>
  <c r="IT21" i="55"/>
  <c r="IX21" i="55"/>
  <c r="IS21" i="55"/>
  <c r="IV21" i="55"/>
  <c r="IW21" i="55"/>
  <c r="IW25" i="55"/>
  <c r="IS25" i="55"/>
  <c r="IU25" i="55"/>
  <c r="IT25" i="55"/>
  <c r="IV25" i="55"/>
  <c r="IX25" i="55"/>
  <c r="IW31" i="55"/>
  <c r="IX31" i="55"/>
  <c r="IV31" i="55"/>
  <c r="IU31" i="55"/>
  <c r="IT31" i="55"/>
  <c r="IS31" i="55"/>
  <c r="IU29" i="55"/>
  <c r="IS29" i="55"/>
  <c r="IT29" i="55"/>
  <c r="IW29" i="55"/>
  <c r="IV29" i="55"/>
  <c r="IX29" i="55"/>
  <c r="IW12" i="55"/>
  <c r="IU12" i="55"/>
  <c r="IX12" i="55"/>
  <c r="IV12" i="55"/>
  <c r="IT12" i="55"/>
  <c r="IS12" i="55"/>
  <c r="IW32" i="55"/>
  <c r="IT32" i="55"/>
  <c r="IV32" i="55"/>
  <c r="IX32" i="55"/>
  <c r="IS32" i="55"/>
  <c r="IU32" i="55"/>
  <c r="IW30" i="55"/>
  <c r="IX30" i="55"/>
  <c r="IS30" i="55"/>
  <c r="IV30" i="55"/>
  <c r="IU30" i="55"/>
  <c r="IT30" i="55"/>
  <c r="IX11" i="55"/>
  <c r="IT11" i="55"/>
  <c r="IU11" i="55"/>
  <c r="IV11" i="55"/>
  <c r="IW11" i="55"/>
  <c r="IS11" i="55"/>
  <c r="IT15" i="55"/>
  <c r="IV15" i="55"/>
  <c r="IU15" i="55"/>
  <c r="IS15" i="55"/>
  <c r="IW15" i="55"/>
  <c r="IX15" i="55"/>
  <c r="IW18" i="55"/>
  <c r="IU18" i="55"/>
  <c r="IS18" i="55"/>
  <c r="IT18" i="55"/>
  <c r="IX18" i="55"/>
  <c r="IV18" i="55"/>
  <c r="IT37" i="55"/>
  <c r="IW37" i="55"/>
  <c r="IS37" i="55"/>
  <c r="IU37" i="55"/>
  <c r="IV37" i="55"/>
  <c r="IX37" i="55"/>
  <c r="DX77" i="60"/>
  <c r="DX77" i="61"/>
  <c r="DX77" i="59"/>
  <c r="DV78" i="61"/>
  <c r="DV78" i="60"/>
  <c r="DV78" i="59"/>
  <c r="CF64" i="57"/>
  <c r="CF58" i="57"/>
  <c r="CD17" i="57"/>
  <c r="BR40" i="79" l="1"/>
  <c r="BS39" i="79"/>
  <c r="BG41" i="79"/>
  <c r="BH40" i="79"/>
  <c r="BT39" i="79"/>
  <c r="BU38" i="79"/>
  <c r="BV38" i="79" s="1"/>
  <c r="BW38" i="79" s="1"/>
  <c r="BI40" i="79"/>
  <c r="BJ39" i="79"/>
  <c r="BK39" i="79" s="1"/>
  <c r="BL39" i="79" s="1"/>
  <c r="DW77" i="60"/>
  <c r="DW77" i="59"/>
  <c r="DW77" i="61"/>
  <c r="DT77" i="61"/>
  <c r="DT77" i="59"/>
  <c r="DT77" i="60"/>
  <c r="CF16" i="57"/>
  <c r="CF57" i="57"/>
  <c r="CE14" i="57"/>
  <c r="DV79" i="59" s="1"/>
  <c r="CE31" i="57"/>
  <c r="CC36" i="57"/>
  <c r="CC34" i="57"/>
  <c r="CC13" i="57" s="1"/>
  <c r="DU76" i="61"/>
  <c r="DU76" i="60"/>
  <c r="DU76" i="59"/>
  <c r="CD56" i="57"/>
  <c r="CD61" i="57" s="1"/>
  <c r="CD18" i="57" s="1"/>
  <c r="CD33" i="57"/>
  <c r="CD15" i="57" s="1"/>
  <c r="CD35" i="57"/>
  <c r="CD32" i="57"/>
  <c r="DI79" i="61"/>
  <c r="DI79" i="60"/>
  <c r="DI79" i="59"/>
  <c r="DX78" i="60"/>
  <c r="DX78" i="61"/>
  <c r="DX78" i="59"/>
  <c r="CG58" i="57"/>
  <c r="CG64" i="57"/>
  <c r="CE17" i="57"/>
  <c r="DV79" i="60" l="1"/>
  <c r="BI41" i="79"/>
  <c r="BJ40" i="79"/>
  <c r="BK40" i="79" s="1"/>
  <c r="BL40" i="79" s="1"/>
  <c r="BG42" i="79"/>
  <c r="BH41" i="79"/>
  <c r="BT40" i="79"/>
  <c r="BU39" i="79"/>
  <c r="BV39" i="79" s="1"/>
  <c r="BW39" i="79" s="1"/>
  <c r="BR41" i="79"/>
  <c r="BS40" i="79"/>
  <c r="DW78" i="60"/>
  <c r="DW78" i="59"/>
  <c r="DW78" i="61"/>
  <c r="DV79" i="61"/>
  <c r="DT78" i="61"/>
  <c r="DT78" i="60"/>
  <c r="DT78" i="59"/>
  <c r="DU77" i="59"/>
  <c r="DU77" i="61"/>
  <c r="DU77" i="60"/>
  <c r="CE33" i="57"/>
  <c r="CE15" i="57" s="1"/>
  <c r="CE35" i="57"/>
  <c r="CE32" i="57"/>
  <c r="CE56" i="57"/>
  <c r="CE61" i="57" s="1"/>
  <c r="CE18" i="57" s="1"/>
  <c r="CF31" i="57"/>
  <c r="CF14" i="57"/>
  <c r="DV80" i="61" s="1"/>
  <c r="CG57" i="57"/>
  <c r="CG16" i="57"/>
  <c r="CD36" i="57"/>
  <c r="CD34" i="57"/>
  <c r="CD13" i="57" s="1"/>
  <c r="DI80" i="59"/>
  <c r="DI80" i="61"/>
  <c r="DI80" i="60"/>
  <c r="DV80" i="60"/>
  <c r="DX79" i="61"/>
  <c r="DX79" i="60"/>
  <c r="DX79" i="59"/>
  <c r="CH58" i="57"/>
  <c r="CF17" i="57"/>
  <c r="CH64" i="57" l="1"/>
  <c r="CH57" i="57" s="1"/>
  <c r="BR42" i="79"/>
  <c r="BS41" i="79"/>
  <c r="BG43" i="79"/>
  <c r="BH42" i="79"/>
  <c r="BT41" i="79"/>
  <c r="BU40" i="79"/>
  <c r="BV40" i="79" s="1"/>
  <c r="BW40" i="79" s="1"/>
  <c r="BI42" i="79"/>
  <c r="BJ41" i="79"/>
  <c r="BK41" i="79" s="1"/>
  <c r="BL41" i="79" s="1"/>
  <c r="DV80" i="59"/>
  <c r="DI81" i="59"/>
  <c r="DI81" i="61"/>
  <c r="DI81" i="60"/>
  <c r="DT79" i="60"/>
  <c r="DT79" i="59"/>
  <c r="DT79" i="61"/>
  <c r="CE34" i="57"/>
  <c r="CE13" i="57" s="1"/>
  <c r="CE36" i="57"/>
  <c r="DU78" i="60"/>
  <c r="DU78" i="59"/>
  <c r="DU78" i="61"/>
  <c r="CG14" i="57"/>
  <c r="DV81" i="60" s="1"/>
  <c r="CG31" i="57"/>
  <c r="CF56" i="57"/>
  <c r="CF61" i="57" s="1"/>
  <c r="CF18" i="57" s="1"/>
  <c r="CF33" i="57"/>
  <c r="CF15" i="57" s="1"/>
  <c r="CF35" i="57"/>
  <c r="CF32" i="57"/>
  <c r="DW79" i="60"/>
  <c r="DW79" i="59"/>
  <c r="DW79" i="61"/>
  <c r="DX80" i="61"/>
  <c r="DX80" i="59"/>
  <c r="DX80" i="60"/>
  <c r="CG17" i="57"/>
  <c r="CH16" i="57" l="1"/>
  <c r="DI82" i="61" s="1"/>
  <c r="BT42" i="79"/>
  <c r="BU41" i="79"/>
  <c r="BV41" i="79" s="1"/>
  <c r="BW41" i="79" s="1"/>
  <c r="BR43" i="79"/>
  <c r="BS42" i="79"/>
  <c r="X80" i="70"/>
  <c r="X88" i="70" s="1"/>
  <c r="X80" i="82"/>
  <c r="BI43" i="79"/>
  <c r="BJ42" i="79"/>
  <c r="BK42" i="79" s="1"/>
  <c r="BL42" i="79" s="1"/>
  <c r="BG44" i="79"/>
  <c r="BH43" i="79"/>
  <c r="Y80" i="70"/>
  <c r="DV81" i="61"/>
  <c r="DV81" i="59"/>
  <c r="CH14" i="57"/>
  <c r="D74" i="57" s="1"/>
  <c r="CH31" i="57"/>
  <c r="DT80" i="59"/>
  <c r="DT80" i="61"/>
  <c r="DT80" i="60"/>
  <c r="CF34" i="57"/>
  <c r="CF13" i="57" s="1"/>
  <c r="CF36" i="57"/>
  <c r="CG56" i="57"/>
  <c r="CG61" i="57" s="1"/>
  <c r="CG18" i="57" s="1"/>
  <c r="CG32" i="57"/>
  <c r="CG33" i="57"/>
  <c r="CG15" i="57" s="1"/>
  <c r="CG35" i="57"/>
  <c r="DI82" i="60"/>
  <c r="C71" i="57"/>
  <c r="G71" i="57"/>
  <c r="DW80" i="59"/>
  <c r="DW80" i="61"/>
  <c r="DW80" i="60"/>
  <c r="DU79" i="60"/>
  <c r="DU79" i="59"/>
  <c r="DU79" i="61"/>
  <c r="DX81" i="60"/>
  <c r="DX81" i="59"/>
  <c r="DX81" i="61"/>
  <c r="DV82" i="60"/>
  <c r="F74" i="57"/>
  <c r="E74" i="57"/>
  <c r="CH17" i="57"/>
  <c r="U76" i="82"/>
  <c r="V76" i="82"/>
  <c r="X76" i="82"/>
  <c r="DV82" i="61" l="1"/>
  <c r="DV82" i="59"/>
  <c r="H74" i="57"/>
  <c r="G74" i="57"/>
  <c r="C74" i="57"/>
  <c r="F84" i="57" s="1"/>
  <c r="I74" i="57"/>
  <c r="X87" i="70"/>
  <c r="X81" i="70"/>
  <c r="F71" i="57"/>
  <c r="F81" i="57" s="1"/>
  <c r="H71" i="57"/>
  <c r="D71" i="57"/>
  <c r="D81" i="57" s="1"/>
  <c r="X82" i="70"/>
  <c r="E71" i="57"/>
  <c r="E81" i="57" s="1"/>
  <c r="DI82" i="59"/>
  <c r="I71" i="57"/>
  <c r="I81" i="57" s="1"/>
  <c r="X84" i="70"/>
  <c r="Y84" i="70" s="1"/>
  <c r="X86" i="70"/>
  <c r="Y86" i="70" s="1"/>
  <c r="U78" i="82"/>
  <c r="U77" i="82"/>
  <c r="U79" i="82"/>
  <c r="Y76" i="82"/>
  <c r="W89" i="70"/>
  <c r="W90" i="70" s="1"/>
  <c r="W89" i="82"/>
  <c r="X83" i="70"/>
  <c r="Y83" i="70" s="1"/>
  <c r="X85" i="70"/>
  <c r="Y85" i="70" s="1"/>
  <c r="BI44" i="79"/>
  <c r="BJ43" i="79"/>
  <c r="BK43" i="79" s="1"/>
  <c r="BL43" i="79" s="1"/>
  <c r="BR44" i="79"/>
  <c r="BS43" i="79"/>
  <c r="X84" i="82"/>
  <c r="X86" i="82"/>
  <c r="X83" i="82"/>
  <c r="X88" i="82"/>
  <c r="X85" i="82"/>
  <c r="X81" i="82"/>
  <c r="X82" i="82"/>
  <c r="X87" i="82"/>
  <c r="Y80" i="82"/>
  <c r="V78" i="82"/>
  <c r="V77" i="82"/>
  <c r="V79" i="82"/>
  <c r="X89" i="70"/>
  <c r="X90" i="70" s="1"/>
  <c r="X89" i="82"/>
  <c r="V89" i="70"/>
  <c r="V90" i="70" s="1"/>
  <c r="V89" i="82"/>
  <c r="X79" i="82"/>
  <c r="X78" i="82"/>
  <c r="X77" i="82"/>
  <c r="X60" i="70"/>
  <c r="X61" i="70" s="1"/>
  <c r="X60" i="82"/>
  <c r="U89" i="70"/>
  <c r="U90" i="70" s="1"/>
  <c r="U89" i="82"/>
  <c r="BG45" i="79"/>
  <c r="BH44" i="79"/>
  <c r="BT43" i="79"/>
  <c r="BU42" i="79"/>
  <c r="BV42" i="79" s="1"/>
  <c r="BW42" i="79" s="1"/>
  <c r="X66" i="70"/>
  <c r="Y88" i="70"/>
  <c r="Y81" i="70"/>
  <c r="Y82" i="70"/>
  <c r="Y87" i="70"/>
  <c r="U76" i="70"/>
  <c r="V76" i="70"/>
  <c r="X76" i="70"/>
  <c r="D84" i="57"/>
  <c r="P35" i="55" s="1"/>
  <c r="G84" i="57"/>
  <c r="BD35" i="55" s="1"/>
  <c r="G81" i="57"/>
  <c r="BB55" i="55" s="1"/>
  <c r="BE77" i="55"/>
  <c r="BE73" i="55"/>
  <c r="H81" i="57"/>
  <c r="DT81" i="61"/>
  <c r="DT81" i="60"/>
  <c r="DT81" i="59"/>
  <c r="DW81" i="61"/>
  <c r="DW81" i="60"/>
  <c r="DW81" i="59"/>
  <c r="DU80" i="59"/>
  <c r="DU80" i="61"/>
  <c r="DU80" i="60"/>
  <c r="CH32" i="57"/>
  <c r="CH33" i="57"/>
  <c r="CH15" i="57" s="1"/>
  <c r="CH35" i="57"/>
  <c r="CH56" i="57"/>
  <c r="CH61" i="57" s="1"/>
  <c r="CH18" i="57" s="1"/>
  <c r="CG36" i="57"/>
  <c r="CG34" i="57"/>
  <c r="CG13" i="57" s="1"/>
  <c r="DX82" i="60"/>
  <c r="DX82" i="61"/>
  <c r="DX82" i="59"/>
  <c r="F73" i="57"/>
  <c r="G73" i="57"/>
  <c r="D73" i="57"/>
  <c r="I73" i="57"/>
  <c r="C73" i="57"/>
  <c r="H73" i="57"/>
  <c r="E73" i="57"/>
  <c r="W67" i="82"/>
  <c r="AX74" i="55" l="1"/>
  <c r="R34" i="55"/>
  <c r="AX81" i="55"/>
  <c r="BF81" i="55"/>
  <c r="BH77" i="55"/>
  <c r="P33" i="55"/>
  <c r="AX84" i="55"/>
  <c r="AZ84" i="55"/>
  <c r="BE68" i="55"/>
  <c r="I84" i="57"/>
  <c r="AY76" i="55"/>
  <c r="AY59" i="55"/>
  <c r="BC75" i="55"/>
  <c r="AX79" i="55"/>
  <c r="X33" i="55"/>
  <c r="BE74" i="55"/>
  <c r="AX77" i="55"/>
  <c r="BH81" i="55"/>
  <c r="LB81" i="55" s="1"/>
  <c r="BC81" i="55"/>
  <c r="E84" i="57"/>
  <c r="AY73" i="55"/>
  <c r="BH74" i="55"/>
  <c r="BC73" i="55"/>
  <c r="AY81" i="55"/>
  <c r="BB76" i="55"/>
  <c r="BH59" i="55"/>
  <c r="HR59" i="55" s="1"/>
  <c r="BC68" i="55"/>
  <c r="BA73" i="55"/>
  <c r="BD59" i="55"/>
  <c r="BD68" i="55"/>
  <c r="KX68" i="55" s="1"/>
  <c r="BI84" i="55"/>
  <c r="BH73" i="55"/>
  <c r="BH84" i="55"/>
  <c r="AY84" i="55"/>
  <c r="AX59" i="55"/>
  <c r="AY79" i="55"/>
  <c r="BH68" i="55"/>
  <c r="W33" i="55"/>
  <c r="JQ33" i="55" s="1"/>
  <c r="AN33" i="55"/>
  <c r="AT33" i="55"/>
  <c r="AM34" i="55"/>
  <c r="GW34" i="55" s="1"/>
  <c r="AV35" i="55"/>
  <c r="AT34" i="55"/>
  <c r="AP33" i="55"/>
  <c r="KJ33" i="55" s="1"/>
  <c r="AQ33" i="55"/>
  <c r="HA33" i="55" s="1"/>
  <c r="AT35" i="55"/>
  <c r="AU34" i="55"/>
  <c r="AU33" i="55"/>
  <c r="AO33" i="55"/>
  <c r="AR35" i="55"/>
  <c r="KL35" i="55" s="1"/>
  <c r="AO35" i="55"/>
  <c r="AY68" i="55"/>
  <c r="BF84" i="55"/>
  <c r="KZ84" i="55" s="1"/>
  <c r="BI81" i="55"/>
  <c r="BA59" i="55"/>
  <c r="BA55" i="55"/>
  <c r="BG81" i="55"/>
  <c r="LA81" i="55" s="1"/>
  <c r="BE76" i="55"/>
  <c r="HO76" i="55" s="1"/>
  <c r="BA75" i="55"/>
  <c r="BD77" i="55"/>
  <c r="HN77" i="55" s="1"/>
  <c r="BB68" i="55"/>
  <c r="HL68" i="55" s="1"/>
  <c r="BB59" i="55"/>
  <c r="HL59" i="55" s="1"/>
  <c r="BG84" i="55"/>
  <c r="BG55" i="55"/>
  <c r="BA35" i="55"/>
  <c r="Z35" i="55"/>
  <c r="GJ35" i="55" s="1"/>
  <c r="AK33" i="55"/>
  <c r="AB34" i="55"/>
  <c r="JV34" i="55" s="1"/>
  <c r="AF33" i="55"/>
  <c r="GP33" i="55" s="1"/>
  <c r="AK34" i="55"/>
  <c r="KE34" i="55" s="1"/>
  <c r="AG33" i="55"/>
  <c r="BA84" i="55"/>
  <c r="BB84" i="55"/>
  <c r="BA77" i="55"/>
  <c r="BI79" i="55"/>
  <c r="H84" i="57"/>
  <c r="BU35" i="55" s="1"/>
  <c r="BD76" i="55"/>
  <c r="HN76" i="55" s="1"/>
  <c r="BI77" i="55"/>
  <c r="BI68" i="55"/>
  <c r="BD81" i="55"/>
  <c r="BC84" i="55"/>
  <c r="BE75" i="55"/>
  <c r="HO75" i="55" s="1"/>
  <c r="BI73" i="55"/>
  <c r="AX75" i="55"/>
  <c r="AZ59" i="55"/>
  <c r="HJ59" i="55" s="1"/>
  <c r="AI34" i="55"/>
  <c r="Z34" i="55"/>
  <c r="AD33" i="55"/>
  <c r="AI33" i="55"/>
  <c r="AC34" i="55"/>
  <c r="GM34" i="55" s="1"/>
  <c r="BE81" i="55"/>
  <c r="BF76" i="55"/>
  <c r="BF74" i="55"/>
  <c r="HP74" i="55" s="1"/>
  <c r="BD75" i="55"/>
  <c r="KX75" i="55" s="1"/>
  <c r="BE79" i="55"/>
  <c r="AC33" i="55"/>
  <c r="AA34" i="55"/>
  <c r="GK34" i="55" s="1"/>
  <c r="AZ68" i="55"/>
  <c r="KT68" i="55" s="1"/>
  <c r="BI76" i="55"/>
  <c r="BG73" i="55"/>
  <c r="BC33" i="55"/>
  <c r="KW33" i="55" s="1"/>
  <c r="AG35" i="55"/>
  <c r="KA35" i="55" s="1"/>
  <c r="AJ33" i="55"/>
  <c r="CD33" i="55"/>
  <c r="CA35" i="55"/>
  <c r="BL35" i="55"/>
  <c r="BQ34" i="55"/>
  <c r="BT33" i="55"/>
  <c r="BP33" i="55"/>
  <c r="BK33" i="55"/>
  <c r="BT34" i="55"/>
  <c r="BO34" i="55"/>
  <c r="BR35" i="55"/>
  <c r="BN35" i="55"/>
  <c r="BJ34" i="55"/>
  <c r="AY75" i="55"/>
  <c r="BF55" i="55"/>
  <c r="HP55" i="55" s="1"/>
  <c r="AX73" i="55"/>
  <c r="BE84" i="55"/>
  <c r="BA79" i="55"/>
  <c r="KU79" i="55" s="1"/>
  <c r="BD55" i="55"/>
  <c r="BC77" i="55"/>
  <c r="AX76" i="55"/>
  <c r="HH76" i="55" s="1"/>
  <c r="BE59" i="55"/>
  <c r="HO59" i="55" s="1"/>
  <c r="AZ73" i="55"/>
  <c r="BI55" i="55"/>
  <c r="HS55" i="55" s="1"/>
  <c r="AM33" i="55"/>
  <c r="AP35" i="55"/>
  <c r="AW33" i="55"/>
  <c r="AO34" i="55"/>
  <c r="GY34" i="55" s="1"/>
  <c r="AM35" i="55"/>
  <c r="GW35" i="55" s="1"/>
  <c r="AE34" i="55"/>
  <c r="AB35" i="55"/>
  <c r="GL35" i="55" s="1"/>
  <c r="AE35" i="55"/>
  <c r="GO35" i="55" s="1"/>
  <c r="AK35" i="55"/>
  <c r="AQ34" i="55"/>
  <c r="HA34" i="55" s="1"/>
  <c r="AS34" i="55"/>
  <c r="HC34" i="55" s="1"/>
  <c r="AL33" i="55"/>
  <c r="GV33" i="55" s="1"/>
  <c r="AN34" i="55"/>
  <c r="KH34" i="55" s="1"/>
  <c r="AS35" i="55"/>
  <c r="HC35" i="55" s="1"/>
  <c r="BA74" i="55"/>
  <c r="KU74" i="55" s="1"/>
  <c r="AX68" i="55"/>
  <c r="KR68" i="55" s="1"/>
  <c r="BI74" i="55"/>
  <c r="LC74" i="55" s="1"/>
  <c r="BF79" i="55"/>
  <c r="AZ55" i="55"/>
  <c r="AY77" i="55"/>
  <c r="KS77" i="55" s="1"/>
  <c r="BD84" i="55"/>
  <c r="AZ79" i="55"/>
  <c r="BC59" i="55"/>
  <c r="KW59" i="55" s="1"/>
  <c r="BB77" i="55"/>
  <c r="KV77" i="55" s="1"/>
  <c r="BC76" i="55"/>
  <c r="HM76" i="55" s="1"/>
  <c r="BH75" i="55"/>
  <c r="BG77" i="55"/>
  <c r="BE55" i="55"/>
  <c r="AW34" i="55"/>
  <c r="AS33" i="55"/>
  <c r="AV33" i="55"/>
  <c r="AR34" i="55"/>
  <c r="AL35" i="55"/>
  <c r="AH34" i="55"/>
  <c r="AA35" i="55"/>
  <c r="JU35" i="55" s="1"/>
  <c r="AD35" i="55"/>
  <c r="AC35" i="55"/>
  <c r="JW35" i="55" s="1"/>
  <c r="BG74" i="55"/>
  <c r="AY74" i="55"/>
  <c r="HI74" i="55" s="1"/>
  <c r="BB74" i="55"/>
  <c r="AZ74" i="55"/>
  <c r="BD74" i="55"/>
  <c r="BC74" i="55"/>
  <c r="AZ75" i="55"/>
  <c r="AY55" i="55"/>
  <c r="KS55" i="55" s="1"/>
  <c r="BB73" i="55"/>
  <c r="BH76" i="55"/>
  <c r="BF75" i="55"/>
  <c r="BC55" i="55"/>
  <c r="BF73" i="55"/>
  <c r="BG68" i="55"/>
  <c r="LA68" i="55" s="1"/>
  <c r="BG59" i="55"/>
  <c r="AZ76" i="55"/>
  <c r="KT76" i="55" s="1"/>
  <c r="BD34" i="55"/>
  <c r="AR33" i="55"/>
  <c r="HB33" i="55" s="1"/>
  <c r="AQ35" i="55"/>
  <c r="HA35" i="55" s="1"/>
  <c r="AW35" i="55"/>
  <c r="AP34" i="55"/>
  <c r="GZ34" i="55" s="1"/>
  <c r="AN35" i="55"/>
  <c r="KH35" i="55" s="1"/>
  <c r="AG34" i="55"/>
  <c r="KA34" i="55" s="1"/>
  <c r="AF34" i="55"/>
  <c r="AF35" i="55"/>
  <c r="GP35" i="55" s="1"/>
  <c r="AH35" i="55"/>
  <c r="KB35" i="55" s="1"/>
  <c r="AJ35" i="55"/>
  <c r="BD79" i="55"/>
  <c r="BA81" i="55"/>
  <c r="KU81" i="55" s="1"/>
  <c r="BG79" i="55"/>
  <c r="AV34" i="55"/>
  <c r="KP34" i="55" s="1"/>
  <c r="AL34" i="55"/>
  <c r="GV34" i="55" s="1"/>
  <c r="AU35" i="55"/>
  <c r="KO35" i="55" s="1"/>
  <c r="AB33" i="55"/>
  <c r="GL33" i="55" s="1"/>
  <c r="Z33" i="55"/>
  <c r="GJ33" i="55" s="1"/>
  <c r="AH33" i="55"/>
  <c r="KB33" i="55" s="1"/>
  <c r="AA33" i="55"/>
  <c r="GK33" i="55" s="1"/>
  <c r="BE35" i="55"/>
  <c r="HO35" i="55" s="1"/>
  <c r="AX33" i="55"/>
  <c r="KR33" i="55" s="1"/>
  <c r="AZ34" i="55"/>
  <c r="HJ34" i="55" s="1"/>
  <c r="BI35" i="55"/>
  <c r="HS35" i="55" s="1"/>
  <c r="AY34" i="55"/>
  <c r="HI34" i="55" s="1"/>
  <c r="BG34" i="55"/>
  <c r="Q34" i="55"/>
  <c r="JK34" i="55" s="1"/>
  <c r="N35" i="55"/>
  <c r="FX35" i="55" s="1"/>
  <c r="V35" i="55"/>
  <c r="GF35" i="55" s="1"/>
  <c r="U34" i="55"/>
  <c r="JO34" i="55" s="1"/>
  <c r="R35" i="55"/>
  <c r="O55" i="55"/>
  <c r="JI55" i="55" s="1"/>
  <c r="O59" i="55"/>
  <c r="JI59" i="55" s="1"/>
  <c r="O75" i="55"/>
  <c r="FY75" i="55" s="1"/>
  <c r="O68" i="55"/>
  <c r="JI68" i="55" s="1"/>
  <c r="T76" i="55"/>
  <c r="GD76" i="55" s="1"/>
  <c r="W84" i="55"/>
  <c r="GG84" i="55" s="1"/>
  <c r="Y77" i="55"/>
  <c r="JS77" i="55" s="1"/>
  <c r="U81" i="55"/>
  <c r="JO81" i="55" s="1"/>
  <c r="Y59" i="55"/>
  <c r="JS59" i="55" s="1"/>
  <c r="Y79" i="55"/>
  <c r="JS79" i="55" s="1"/>
  <c r="U68" i="55"/>
  <c r="JO68" i="55" s="1"/>
  <c r="S76" i="55"/>
  <c r="GC76" i="55" s="1"/>
  <c r="S84" i="55"/>
  <c r="GC84" i="55" s="1"/>
  <c r="U77" i="55"/>
  <c r="JO77" i="55" s="1"/>
  <c r="W55" i="55"/>
  <c r="GG55" i="55" s="1"/>
  <c r="W59" i="55"/>
  <c r="GG59" i="55" s="1"/>
  <c r="X75" i="55"/>
  <c r="JR75" i="55" s="1"/>
  <c r="T79" i="55"/>
  <c r="JN79" i="55" s="1"/>
  <c r="W68" i="55"/>
  <c r="JQ68" i="55" s="1"/>
  <c r="O76" i="55"/>
  <c r="W73" i="55"/>
  <c r="JQ73" i="55" s="1"/>
  <c r="S77" i="55"/>
  <c r="JM77" i="55" s="1"/>
  <c r="O81" i="55"/>
  <c r="JI81" i="55" s="1"/>
  <c r="U74" i="55"/>
  <c r="GE74" i="55" s="1"/>
  <c r="S59" i="55"/>
  <c r="GC59" i="55" s="1"/>
  <c r="T75" i="55"/>
  <c r="GD75" i="55" s="1"/>
  <c r="P79" i="55"/>
  <c r="FZ79" i="55" s="1"/>
  <c r="W76" i="55"/>
  <c r="JQ76" i="55" s="1"/>
  <c r="T74" i="55"/>
  <c r="JN74" i="55" s="1"/>
  <c r="S73" i="55"/>
  <c r="GC73" i="55" s="1"/>
  <c r="O74" i="55"/>
  <c r="JI74" i="55" s="1"/>
  <c r="R74" i="55"/>
  <c r="JL74" i="55" s="1"/>
  <c r="Y76" i="55"/>
  <c r="JS76" i="55" s="1"/>
  <c r="V55" i="55"/>
  <c r="GF55" i="55" s="1"/>
  <c r="N59" i="55"/>
  <c r="JH59" i="55" s="1"/>
  <c r="N75" i="55"/>
  <c r="FX75" i="55" s="1"/>
  <c r="N68" i="55"/>
  <c r="JH68" i="55" s="1"/>
  <c r="Y84" i="55"/>
  <c r="JS84" i="55" s="1"/>
  <c r="O73" i="55"/>
  <c r="FY73" i="55" s="1"/>
  <c r="X77" i="55"/>
  <c r="JR77" i="55" s="1"/>
  <c r="X81" i="55"/>
  <c r="JR81" i="55" s="1"/>
  <c r="X59" i="55"/>
  <c r="JR59" i="55" s="1"/>
  <c r="X79" i="55"/>
  <c r="JR79" i="55" s="1"/>
  <c r="R76" i="55"/>
  <c r="V84" i="55"/>
  <c r="GF84" i="55" s="1"/>
  <c r="X73" i="55"/>
  <c r="JR73" i="55" s="1"/>
  <c r="S81" i="55"/>
  <c r="GC81" i="55" s="1"/>
  <c r="N55" i="55"/>
  <c r="FX55" i="55" s="1"/>
  <c r="V59" i="55"/>
  <c r="GF59" i="55" s="1"/>
  <c r="W75" i="55"/>
  <c r="JQ75" i="55" s="1"/>
  <c r="S79" i="55"/>
  <c r="JM79" i="55" s="1"/>
  <c r="V68" i="55"/>
  <c r="R84" i="55"/>
  <c r="JL84" i="55" s="1"/>
  <c r="Y73" i="55"/>
  <c r="GI73" i="55" s="1"/>
  <c r="R77" i="55"/>
  <c r="JL77" i="55" s="1"/>
  <c r="N81" i="55"/>
  <c r="JH81" i="55" s="1"/>
  <c r="Q74" i="55"/>
  <c r="JK74" i="55" s="1"/>
  <c r="R59" i="55"/>
  <c r="GB59" i="55" s="1"/>
  <c r="S75" i="55"/>
  <c r="GC75" i="55" s="1"/>
  <c r="O79" i="55"/>
  <c r="FY79" i="55" s="1"/>
  <c r="N84" i="55"/>
  <c r="JH84" i="55" s="1"/>
  <c r="W74" i="55"/>
  <c r="JQ74" i="55" s="1"/>
  <c r="N73" i="55"/>
  <c r="FX73" i="55" s="1"/>
  <c r="T68" i="55"/>
  <c r="JN68" i="55" s="1"/>
  <c r="S74" i="55"/>
  <c r="JM74" i="55" s="1"/>
  <c r="O77" i="55"/>
  <c r="FY77" i="55" s="1"/>
  <c r="Y55" i="55"/>
  <c r="GI55" i="55" s="1"/>
  <c r="Q75" i="55"/>
  <c r="N79" i="55"/>
  <c r="FX79" i="55" s="1"/>
  <c r="V76" i="55"/>
  <c r="X84" i="55"/>
  <c r="JR84" i="55" s="1"/>
  <c r="Q73" i="55"/>
  <c r="JK73" i="55" s="1"/>
  <c r="W81" i="55"/>
  <c r="JQ81" i="55" s="1"/>
  <c r="R55" i="55"/>
  <c r="JL55" i="55" s="1"/>
  <c r="T59" i="55"/>
  <c r="GD59" i="55" s="1"/>
  <c r="W79" i="55"/>
  <c r="Q76" i="55"/>
  <c r="JK76" i="55" s="1"/>
  <c r="U84" i="55"/>
  <c r="W77" i="55"/>
  <c r="JQ77" i="55" s="1"/>
  <c r="R81" i="55"/>
  <c r="JL81" i="55" s="1"/>
  <c r="Q55" i="55"/>
  <c r="JK55" i="55" s="1"/>
  <c r="U59" i="55"/>
  <c r="JO59" i="55" s="1"/>
  <c r="V75" i="55"/>
  <c r="JP75" i="55" s="1"/>
  <c r="V79" i="55"/>
  <c r="GF79" i="55" s="1"/>
  <c r="Q68" i="55"/>
  <c r="GA68" i="55" s="1"/>
  <c r="Q84" i="55"/>
  <c r="GA84" i="55" s="1"/>
  <c r="V73" i="55"/>
  <c r="JP73" i="55" s="1"/>
  <c r="Q77" i="55"/>
  <c r="JK77" i="55" s="1"/>
  <c r="T81" i="55"/>
  <c r="JN81" i="55" s="1"/>
  <c r="S55" i="55"/>
  <c r="GC55" i="55" s="1"/>
  <c r="Q59" i="55"/>
  <c r="JK59" i="55" s="1"/>
  <c r="R75" i="55"/>
  <c r="GB75" i="55" s="1"/>
  <c r="R79" i="55"/>
  <c r="JL79" i="55" s="1"/>
  <c r="U73" i="55"/>
  <c r="JO73" i="55" s="1"/>
  <c r="S68" i="55"/>
  <c r="JM68" i="55" s="1"/>
  <c r="P73" i="55"/>
  <c r="JJ73" i="55" s="1"/>
  <c r="N77" i="55"/>
  <c r="Y74" i="55"/>
  <c r="JS74" i="55" s="1"/>
  <c r="Y81" i="55"/>
  <c r="JS81" i="55" s="1"/>
  <c r="P55" i="55"/>
  <c r="P75" i="55"/>
  <c r="JJ75" i="55" s="1"/>
  <c r="P68" i="55"/>
  <c r="JJ68" i="55" s="1"/>
  <c r="U76" i="55"/>
  <c r="JO76" i="55" s="1"/>
  <c r="O84" i="55"/>
  <c r="JI84" i="55" s="1"/>
  <c r="T73" i="55"/>
  <c r="V81" i="55"/>
  <c r="JP81" i="55" s="1"/>
  <c r="U55" i="55"/>
  <c r="JO55" i="55" s="1"/>
  <c r="P59" i="55"/>
  <c r="Y68" i="55"/>
  <c r="GI68" i="55" s="1"/>
  <c r="P76" i="55"/>
  <c r="T84" i="55"/>
  <c r="JN84" i="55" s="1"/>
  <c r="V77" i="55"/>
  <c r="JP77" i="55" s="1"/>
  <c r="Q81" i="55"/>
  <c r="X55" i="55"/>
  <c r="JR55" i="55" s="1"/>
  <c r="Y75" i="55"/>
  <c r="GI75" i="55" s="1"/>
  <c r="U79" i="55"/>
  <c r="X68" i="55"/>
  <c r="N76" i="55"/>
  <c r="FX76" i="55" s="1"/>
  <c r="P84" i="55"/>
  <c r="JJ84" i="55" s="1"/>
  <c r="R73" i="55"/>
  <c r="GB73" i="55" s="1"/>
  <c r="T77" i="55"/>
  <c r="GD77" i="55" s="1"/>
  <c r="P74" i="55"/>
  <c r="FZ74" i="55" s="1"/>
  <c r="T55" i="55"/>
  <c r="JN55" i="55" s="1"/>
  <c r="U75" i="55"/>
  <c r="JO75" i="55" s="1"/>
  <c r="Q79" i="55"/>
  <c r="GA79" i="55" s="1"/>
  <c r="R68" i="55"/>
  <c r="JL68" i="55" s="1"/>
  <c r="P81" i="55"/>
  <c r="FZ81" i="55" s="1"/>
  <c r="X76" i="55"/>
  <c r="JR76" i="55" s="1"/>
  <c r="V74" i="55"/>
  <c r="JP74" i="55" s="1"/>
  <c r="P77" i="55"/>
  <c r="FZ77" i="55" s="1"/>
  <c r="X74" i="55"/>
  <c r="JR74" i="55" s="1"/>
  <c r="N74" i="55"/>
  <c r="JH74" i="55" s="1"/>
  <c r="F49" i="17"/>
  <c r="G49" i="17"/>
  <c r="C49" i="17"/>
  <c r="D49" i="17"/>
  <c r="E49" i="17"/>
  <c r="H49" i="17"/>
  <c r="P60" i="82"/>
  <c r="P64" i="82" s="1"/>
  <c r="P60" i="85"/>
  <c r="BF68" i="55"/>
  <c r="BC79" i="55"/>
  <c r="HM79" i="55" s="1"/>
  <c r="BG75" i="55"/>
  <c r="BF59" i="55"/>
  <c r="AX55" i="55"/>
  <c r="BB81" i="55"/>
  <c r="KV81" i="55" s="1"/>
  <c r="BF77" i="55"/>
  <c r="KZ77" i="55" s="1"/>
  <c r="BG76" i="55"/>
  <c r="BA68" i="55"/>
  <c r="BH79" i="55"/>
  <c r="BI59" i="55"/>
  <c r="LC59" i="55" s="1"/>
  <c r="BI75" i="55"/>
  <c r="BH55" i="55"/>
  <c r="AZ81" i="55"/>
  <c r="KT81" i="55" s="1"/>
  <c r="AZ77" i="55"/>
  <c r="BD73" i="55"/>
  <c r="BA76" i="55"/>
  <c r="HK76" i="55" s="1"/>
  <c r="BB79" i="55"/>
  <c r="BB75" i="55"/>
  <c r="CD34" i="55"/>
  <c r="LX34" i="55" s="1"/>
  <c r="X64" i="70"/>
  <c r="X62" i="70"/>
  <c r="Y62" i="70" s="1"/>
  <c r="X63" i="70"/>
  <c r="Y63" i="70" s="1"/>
  <c r="Y60" i="70"/>
  <c r="X65" i="70"/>
  <c r="Y65" i="70" s="1"/>
  <c r="W69" i="82"/>
  <c r="W75" i="82"/>
  <c r="W72" i="82"/>
  <c r="W68" i="82"/>
  <c r="W73" i="82"/>
  <c r="W71" i="82"/>
  <c r="W70" i="82"/>
  <c r="W74" i="82"/>
  <c r="V67" i="70"/>
  <c r="V73" i="70" s="1"/>
  <c r="V67" i="82"/>
  <c r="Y82" i="82"/>
  <c r="Y83" i="82"/>
  <c r="BR45" i="79"/>
  <c r="BS44" i="79"/>
  <c r="Y79" i="82"/>
  <c r="X67" i="70"/>
  <c r="X74" i="70" s="1"/>
  <c r="X67" i="82"/>
  <c r="X114" i="82" s="1"/>
  <c r="U67" i="70"/>
  <c r="U75" i="70" s="1"/>
  <c r="U67" i="82"/>
  <c r="U114" i="82" s="1"/>
  <c r="P34" i="55"/>
  <c r="JJ34" i="55" s="1"/>
  <c r="Y35" i="55"/>
  <c r="GI35" i="55" s="1"/>
  <c r="V34" i="55"/>
  <c r="JP34" i="55" s="1"/>
  <c r="Q33" i="55"/>
  <c r="O35" i="55"/>
  <c r="FY35" i="55" s="1"/>
  <c r="N33" i="55"/>
  <c r="JH33" i="55" s="1"/>
  <c r="S35" i="55"/>
  <c r="GC35" i="55" s="1"/>
  <c r="Y33" i="55"/>
  <c r="W35" i="55"/>
  <c r="GG35" i="55" s="1"/>
  <c r="BW35" i="55"/>
  <c r="LQ35" i="55" s="1"/>
  <c r="BV33" i="55"/>
  <c r="IF33" i="55" s="1"/>
  <c r="Y89" i="70"/>
  <c r="BT44" i="79"/>
  <c r="BU43" i="79"/>
  <c r="BV43" i="79" s="1"/>
  <c r="BW43" i="79" s="1"/>
  <c r="X90" i="82"/>
  <c r="Y81" i="82"/>
  <c r="Y86" i="82"/>
  <c r="W90" i="82"/>
  <c r="W114" i="82"/>
  <c r="Y77" i="82"/>
  <c r="X34" i="55"/>
  <c r="GH34" i="55" s="1"/>
  <c r="S34" i="55"/>
  <c r="JM34" i="55" s="1"/>
  <c r="O33" i="55"/>
  <c r="JI33" i="55" s="1"/>
  <c r="Q35" i="55"/>
  <c r="GA35" i="55" s="1"/>
  <c r="W34" i="55"/>
  <c r="T33" i="55"/>
  <c r="GD33" i="55" s="1"/>
  <c r="R33" i="55"/>
  <c r="JL33" i="55" s="1"/>
  <c r="T35" i="55"/>
  <c r="JN35" i="55" s="1"/>
  <c r="X35" i="55"/>
  <c r="CG34" i="55"/>
  <c r="IQ34" i="55" s="1"/>
  <c r="CD35" i="55"/>
  <c r="LX35" i="55" s="1"/>
  <c r="X64" i="82"/>
  <c r="X62" i="82"/>
  <c r="X66" i="82"/>
  <c r="X65" i="82"/>
  <c r="X63" i="82"/>
  <c r="X61" i="82"/>
  <c r="Y60" i="82"/>
  <c r="Y85" i="82"/>
  <c r="Y84" i="82"/>
  <c r="BI45" i="79"/>
  <c r="BJ44" i="79"/>
  <c r="BK44" i="79" s="1"/>
  <c r="BL44" i="79" s="1"/>
  <c r="Y78" i="82"/>
  <c r="U90" i="82"/>
  <c r="Y89" i="82"/>
  <c r="P66" i="82"/>
  <c r="T34" i="55"/>
  <c r="N34" i="55"/>
  <c r="FX34" i="55" s="1"/>
  <c r="O34" i="55"/>
  <c r="FY34" i="55" s="1"/>
  <c r="S33" i="55"/>
  <c r="JM33" i="55" s="1"/>
  <c r="U35" i="55"/>
  <c r="JO35" i="55" s="1"/>
  <c r="Y34" i="55"/>
  <c r="U33" i="55"/>
  <c r="V33" i="55"/>
  <c r="GF33" i="55" s="1"/>
  <c r="BY33" i="55"/>
  <c r="LS33" i="55" s="1"/>
  <c r="CC33" i="55"/>
  <c r="CC35" i="55"/>
  <c r="IM35" i="55" s="1"/>
  <c r="BG46" i="79"/>
  <c r="BH45" i="79"/>
  <c r="V90" i="82"/>
  <c r="V114" i="82"/>
  <c r="Y87" i="82"/>
  <c r="Y88" i="82"/>
  <c r="P60" i="70"/>
  <c r="W67" i="70"/>
  <c r="Y90" i="70"/>
  <c r="X69" i="70"/>
  <c r="U71" i="70"/>
  <c r="U69" i="70"/>
  <c r="U74" i="70"/>
  <c r="Y61" i="70"/>
  <c r="Y64" i="70"/>
  <c r="Y66" i="70"/>
  <c r="BF33" i="55"/>
  <c r="KZ33" i="55" s="1"/>
  <c r="BH33" i="55"/>
  <c r="BF35" i="55"/>
  <c r="BA34" i="55"/>
  <c r="BC34" i="55"/>
  <c r="HM34" i="55" s="1"/>
  <c r="BG33" i="55"/>
  <c r="LA33" i="55" s="1"/>
  <c r="AX35" i="55"/>
  <c r="HH35" i="55" s="1"/>
  <c r="BB33" i="55"/>
  <c r="BB35" i="55"/>
  <c r="CF34" i="55"/>
  <c r="IP34" i="55" s="1"/>
  <c r="BW34" i="55"/>
  <c r="LQ34" i="55" s="1"/>
  <c r="BW33" i="55"/>
  <c r="BX35" i="55"/>
  <c r="CA33" i="55"/>
  <c r="BY35" i="55"/>
  <c r="LS35" i="55" s="1"/>
  <c r="CB35" i="55"/>
  <c r="BZ33" i="55"/>
  <c r="LT33" i="55" s="1"/>
  <c r="CE35" i="55"/>
  <c r="LY35" i="55" s="1"/>
  <c r="V78" i="70"/>
  <c r="V79" i="70"/>
  <c r="V77" i="70"/>
  <c r="BI33" i="55"/>
  <c r="BH34" i="55"/>
  <c r="BG35" i="55"/>
  <c r="LA35" i="55" s="1"/>
  <c r="BB34" i="55"/>
  <c r="BE34" i="55"/>
  <c r="KY34" i="55" s="1"/>
  <c r="AZ33" i="55"/>
  <c r="AY35" i="55"/>
  <c r="HI35" i="55" s="1"/>
  <c r="BD33" i="55"/>
  <c r="BC35" i="55"/>
  <c r="HM35" i="55" s="1"/>
  <c r="CC34" i="55"/>
  <c r="BZ34" i="55"/>
  <c r="LT34" i="55" s="1"/>
  <c r="BX33" i="55"/>
  <c r="CE34" i="55"/>
  <c r="LY34" i="55" s="1"/>
  <c r="CE33" i="55"/>
  <c r="CG35" i="55"/>
  <c r="MA35" i="55" s="1"/>
  <c r="BX34" i="55"/>
  <c r="CF33" i="55"/>
  <c r="IP33" i="55" s="1"/>
  <c r="CF35" i="55"/>
  <c r="X79" i="70"/>
  <c r="X78" i="70"/>
  <c r="X77" i="70"/>
  <c r="BI34" i="55"/>
  <c r="AX34" i="55"/>
  <c r="BH35" i="55"/>
  <c r="AY33" i="55"/>
  <c r="BF34" i="55"/>
  <c r="KZ34" i="55" s="1"/>
  <c r="BA33" i="55"/>
  <c r="AZ35" i="55"/>
  <c r="HJ35" i="55" s="1"/>
  <c r="BE33" i="55"/>
  <c r="CB34" i="55"/>
  <c r="LV34" i="55" s="1"/>
  <c r="BY34" i="55"/>
  <c r="BV35" i="55"/>
  <c r="CA34" i="55"/>
  <c r="CB33" i="55"/>
  <c r="IL33" i="55" s="1"/>
  <c r="BZ35" i="55"/>
  <c r="IJ35" i="55" s="1"/>
  <c r="BV34" i="55"/>
  <c r="IF34" i="55" s="1"/>
  <c r="CG33" i="55"/>
  <c r="U79" i="70"/>
  <c r="U78" i="70"/>
  <c r="U114" i="70"/>
  <c r="U77" i="70"/>
  <c r="Y76" i="70"/>
  <c r="BL55" i="55"/>
  <c r="BN55" i="55"/>
  <c r="BK59" i="55"/>
  <c r="BJ59" i="55"/>
  <c r="BM75" i="55"/>
  <c r="BL75" i="55"/>
  <c r="BK75" i="55"/>
  <c r="BN75" i="55"/>
  <c r="BN79" i="55"/>
  <c r="BL68" i="55"/>
  <c r="BK68" i="55"/>
  <c r="BJ68" i="55"/>
  <c r="BR76" i="55"/>
  <c r="BQ76" i="55"/>
  <c r="BP76" i="55"/>
  <c r="BS76" i="55"/>
  <c r="BM84" i="55"/>
  <c r="BO84" i="55"/>
  <c r="BN84" i="55"/>
  <c r="BL84" i="55"/>
  <c r="BK73" i="55"/>
  <c r="BM73" i="55"/>
  <c r="BR73" i="55"/>
  <c r="BN73" i="55"/>
  <c r="BT73" i="55"/>
  <c r="BU77" i="55"/>
  <c r="BL77" i="55"/>
  <c r="BS81" i="55"/>
  <c r="BR81" i="55"/>
  <c r="BQ81" i="55"/>
  <c r="BL81" i="55"/>
  <c r="BU55" i="55"/>
  <c r="BP55" i="55"/>
  <c r="BT55" i="55"/>
  <c r="BU59" i="55"/>
  <c r="BJ75" i="55"/>
  <c r="BU79" i="55"/>
  <c r="BT79" i="55"/>
  <c r="BS79" i="55"/>
  <c r="BJ79" i="55"/>
  <c r="BN76" i="55"/>
  <c r="BM76" i="55"/>
  <c r="BL76" i="55"/>
  <c r="BJ84" i="55"/>
  <c r="BP84" i="55"/>
  <c r="BJ73" i="55"/>
  <c r="BS77" i="55"/>
  <c r="BR77" i="55"/>
  <c r="BQ77" i="55"/>
  <c r="BT77" i="55"/>
  <c r="BO81" i="55"/>
  <c r="BN81" i="55"/>
  <c r="BM81" i="55"/>
  <c r="BT81" i="55"/>
  <c r="BQ55" i="55"/>
  <c r="BK55" i="55"/>
  <c r="BO55" i="55"/>
  <c r="BS59" i="55"/>
  <c r="BR59" i="55"/>
  <c r="BQ59" i="55"/>
  <c r="BT59" i="55"/>
  <c r="BU75" i="55"/>
  <c r="BT75" i="55"/>
  <c r="BS75" i="55"/>
  <c r="BQ79" i="55"/>
  <c r="BP79" i="55"/>
  <c r="BO79" i="55"/>
  <c r="BT68" i="55"/>
  <c r="BS68" i="55"/>
  <c r="BR68" i="55"/>
  <c r="BJ76" i="55"/>
  <c r="BO76" i="55"/>
  <c r="BU84" i="55"/>
  <c r="BK84" i="55"/>
  <c r="BS73" i="55"/>
  <c r="BU73" i="55"/>
  <c r="BP73" i="55"/>
  <c r="BL73" i="55"/>
  <c r="BO77" i="55"/>
  <c r="BN77" i="55"/>
  <c r="BM77" i="55"/>
  <c r="BK81" i="55"/>
  <c r="BJ81" i="55"/>
  <c r="BL74" i="55"/>
  <c r="BK74" i="55"/>
  <c r="BU74" i="55"/>
  <c r="BM55" i="55"/>
  <c r="BR55" i="55"/>
  <c r="BJ55" i="55"/>
  <c r="BS55" i="55"/>
  <c r="BO59" i="55"/>
  <c r="BN59" i="55"/>
  <c r="BM59" i="55"/>
  <c r="BP59" i="55"/>
  <c r="BL59" i="55"/>
  <c r="BQ75" i="55"/>
  <c r="BP75" i="55"/>
  <c r="BO75" i="55"/>
  <c r="BR75" i="55"/>
  <c r="BM79" i="55"/>
  <c r="BL79" i="55"/>
  <c r="BK79" i="55"/>
  <c r="BR79" i="55"/>
  <c r="BU76" i="55"/>
  <c r="BK77" i="55"/>
  <c r="BP77" i="55"/>
  <c r="BU81" i="55"/>
  <c r="BR74" i="55"/>
  <c r="BN68" i="55"/>
  <c r="BU68" i="55"/>
  <c r="BT84" i="55"/>
  <c r="BQ73" i="55"/>
  <c r="BS74" i="55"/>
  <c r="BN74" i="55"/>
  <c r="BO68" i="55"/>
  <c r="BM68" i="55"/>
  <c r="BT76" i="55"/>
  <c r="BQ84" i="55"/>
  <c r="BS84" i="55"/>
  <c r="BO73" i="55"/>
  <c r="BP81" i="55"/>
  <c r="BT74" i="55"/>
  <c r="BO74" i="55"/>
  <c r="BJ74" i="55"/>
  <c r="BQ74" i="55"/>
  <c r="BP74" i="55"/>
  <c r="BP68" i="55"/>
  <c r="BQ68" i="55"/>
  <c r="BK76" i="55"/>
  <c r="BR84" i="55"/>
  <c r="BJ77" i="55"/>
  <c r="BM74" i="55"/>
  <c r="AE55" i="55"/>
  <c r="AF55" i="55"/>
  <c r="AE59" i="55"/>
  <c r="AD59" i="55"/>
  <c r="AC59" i="55"/>
  <c r="AJ59" i="55"/>
  <c r="AG75" i="55"/>
  <c r="AF75" i="55"/>
  <c r="AE75" i="55"/>
  <c r="Z75" i="55"/>
  <c r="AC79" i="55"/>
  <c r="AB79" i="55"/>
  <c r="AA79" i="55"/>
  <c r="AF68" i="55"/>
  <c r="AE68" i="55"/>
  <c r="AD68" i="55"/>
  <c r="AK76" i="55"/>
  <c r="AJ76" i="55"/>
  <c r="AI76" i="55"/>
  <c r="AG84" i="55"/>
  <c r="Z84" i="55"/>
  <c r="AJ84" i="55"/>
  <c r="AE73" i="55"/>
  <c r="AG73" i="55"/>
  <c r="AH73" i="55"/>
  <c r="AA77" i="55"/>
  <c r="Z77" i="55"/>
  <c r="AK81" i="55"/>
  <c r="AA55" i="55"/>
  <c r="AH55" i="55"/>
  <c r="AK55" i="55"/>
  <c r="AB55" i="55"/>
  <c r="AA59" i="55"/>
  <c r="Z59" i="55"/>
  <c r="AF59" i="55"/>
  <c r="AB59" i="55"/>
  <c r="AC75" i="55"/>
  <c r="AB75" i="55"/>
  <c r="AA75" i="55"/>
  <c r="Z79" i="55"/>
  <c r="AB68" i="55"/>
  <c r="AA68" i="55"/>
  <c r="Z68" i="55"/>
  <c r="AG68" i="55"/>
  <c r="AK68" i="55"/>
  <c r="AC68" i="55"/>
  <c r="AH76" i="55"/>
  <c r="AG76" i="55"/>
  <c r="AF76" i="55"/>
  <c r="AE76" i="55"/>
  <c r="AA73" i="55"/>
  <c r="AC73" i="55"/>
  <c r="AD73" i="55"/>
  <c r="Z73" i="55"/>
  <c r="AF73" i="55"/>
  <c r="AK77" i="55"/>
  <c r="AJ77" i="55"/>
  <c r="AI81" i="55"/>
  <c r="AH81" i="55"/>
  <c r="AG81" i="55"/>
  <c r="AJ81" i="55"/>
  <c r="AD55" i="55"/>
  <c r="AG55" i="55"/>
  <c r="AK59" i="55"/>
  <c r="AH75" i="55"/>
  <c r="AK79" i="55"/>
  <c r="AJ79" i="55"/>
  <c r="AI79" i="55"/>
  <c r="AH79" i="55"/>
  <c r="AD76" i="55"/>
  <c r="AC76" i="55"/>
  <c r="AB76" i="55"/>
  <c r="AA76" i="55"/>
  <c r="AI84" i="55"/>
  <c r="AH84" i="55"/>
  <c r="AF84" i="55"/>
  <c r="AJ73" i="55"/>
  <c r="AI77" i="55"/>
  <c r="AH77" i="55"/>
  <c r="AG77" i="55"/>
  <c r="AF77" i="55"/>
  <c r="AE81" i="55"/>
  <c r="AD81" i="55"/>
  <c r="AC81" i="55"/>
  <c r="AF81" i="55"/>
  <c r="AF74" i="55"/>
  <c r="AE74" i="55"/>
  <c r="Z74" i="55"/>
  <c r="AK74" i="55"/>
  <c r="AI55" i="55"/>
  <c r="Z55" i="55"/>
  <c r="AC55" i="55"/>
  <c r="AJ55" i="55"/>
  <c r="AI59" i="55"/>
  <c r="AH59" i="55"/>
  <c r="AG59" i="55"/>
  <c r="AK75" i="55"/>
  <c r="AJ75" i="55"/>
  <c r="AI75" i="55"/>
  <c r="AD75" i="55"/>
  <c r="AG79" i="55"/>
  <c r="AF79" i="55"/>
  <c r="AE79" i="55"/>
  <c r="AD79" i="55"/>
  <c r="AI68" i="55"/>
  <c r="AK84" i="55"/>
  <c r="AC84" i="55"/>
  <c r="AE84" i="55"/>
  <c r="AI73" i="55"/>
  <c r="AA81" i="55"/>
  <c r="AI74" i="55"/>
  <c r="AD74" i="55"/>
  <c r="AJ68" i="55"/>
  <c r="AB84" i="55"/>
  <c r="AA84" i="55"/>
  <c r="AD77" i="55"/>
  <c r="AJ74" i="55"/>
  <c r="AA74" i="55"/>
  <c r="AG74" i="55"/>
  <c r="AC74" i="55"/>
  <c r="Z76" i="55"/>
  <c r="AE77" i="55"/>
  <c r="Z81" i="55"/>
  <c r="AB81" i="55"/>
  <c r="AB74" i="55"/>
  <c r="AH74" i="55"/>
  <c r="AH68" i="55"/>
  <c r="AD84" i="55"/>
  <c r="AK73" i="55"/>
  <c r="AB73" i="55"/>
  <c r="AC77" i="55"/>
  <c r="AB77" i="55"/>
  <c r="CE55" i="55"/>
  <c r="BY55" i="55"/>
  <c r="BV55" i="55"/>
  <c r="BZ55" i="55"/>
  <c r="CA59" i="55"/>
  <c r="BZ59" i="55"/>
  <c r="BY59" i="55"/>
  <c r="CC75" i="55"/>
  <c r="CB75" i="55"/>
  <c r="CA75" i="55"/>
  <c r="BZ75" i="55"/>
  <c r="BY79" i="55"/>
  <c r="BX79" i="55"/>
  <c r="BW79" i="55"/>
  <c r="BZ79" i="55"/>
  <c r="CB68" i="55"/>
  <c r="CA68" i="55"/>
  <c r="BZ68" i="55"/>
  <c r="CG76" i="55"/>
  <c r="CF76" i="55"/>
  <c r="CC84" i="55"/>
  <c r="CA73" i="55"/>
  <c r="CC73" i="55"/>
  <c r="CF73" i="55"/>
  <c r="BW77" i="55"/>
  <c r="BV77" i="55"/>
  <c r="BX77" i="55"/>
  <c r="CG81" i="55"/>
  <c r="BX81" i="55"/>
  <c r="CA55" i="55"/>
  <c r="CC55" i="55"/>
  <c r="CG55" i="55"/>
  <c r="BW59" i="55"/>
  <c r="BV59" i="55"/>
  <c r="BY75" i="55"/>
  <c r="BX75" i="55"/>
  <c r="BW75" i="55"/>
  <c r="BV75" i="55"/>
  <c r="BX68" i="55"/>
  <c r="BW68" i="55"/>
  <c r="BV68" i="55"/>
  <c r="CD76" i="55"/>
  <c r="CC76" i="55"/>
  <c r="CB76" i="55"/>
  <c r="CE76" i="55"/>
  <c r="BY84" i="55"/>
  <c r="CE84" i="55"/>
  <c r="CD84" i="55"/>
  <c r="CB84" i="55"/>
  <c r="BV84" i="55"/>
  <c r="CF84" i="55"/>
  <c r="BW73" i="55"/>
  <c r="BY73" i="55"/>
  <c r="BX73" i="55"/>
  <c r="CG77" i="55"/>
  <c r="CE81" i="55"/>
  <c r="CD81" i="55"/>
  <c r="CC81" i="55"/>
  <c r="CD55" i="55"/>
  <c r="BW55" i="55"/>
  <c r="BX55" i="55"/>
  <c r="CG59" i="55"/>
  <c r="CF59" i="55"/>
  <c r="CB59" i="55"/>
  <c r="CG79" i="55"/>
  <c r="CF79" i="55"/>
  <c r="CE79" i="55"/>
  <c r="BV79" i="55"/>
  <c r="CC68" i="55"/>
  <c r="CG68" i="55"/>
  <c r="BZ76" i="55"/>
  <c r="BY76" i="55"/>
  <c r="BX76" i="55"/>
  <c r="CA76" i="55"/>
  <c r="BZ84" i="55"/>
  <c r="BX84" i="55"/>
  <c r="BW84" i="55"/>
  <c r="CA84" i="55"/>
  <c r="CD73" i="55"/>
  <c r="CB73" i="55"/>
  <c r="CE77" i="55"/>
  <c r="CD77" i="55"/>
  <c r="CC77" i="55"/>
  <c r="CF77" i="55"/>
  <c r="CA81" i="55"/>
  <c r="BZ81" i="55"/>
  <c r="BY81" i="55"/>
  <c r="CF81" i="55"/>
  <c r="CB74" i="55"/>
  <c r="CA74" i="55"/>
  <c r="BV74" i="55"/>
  <c r="CC74" i="55"/>
  <c r="CF55" i="55"/>
  <c r="CB55" i="55"/>
  <c r="CE59" i="55"/>
  <c r="CD59" i="55"/>
  <c r="CC59" i="55"/>
  <c r="BX59" i="55"/>
  <c r="CG75" i="55"/>
  <c r="CF75" i="55"/>
  <c r="CE75" i="55"/>
  <c r="CD75" i="55"/>
  <c r="CC79" i="55"/>
  <c r="CB79" i="55"/>
  <c r="CA79" i="55"/>
  <c r="CD79" i="55"/>
  <c r="CD68" i="55"/>
  <c r="BW76" i="55"/>
  <c r="CG73" i="55"/>
  <c r="BY77" i="55"/>
  <c r="CF74" i="55"/>
  <c r="BW74" i="55"/>
  <c r="CE68" i="55"/>
  <c r="CG84" i="55"/>
  <c r="CE73" i="55"/>
  <c r="BV73" i="55"/>
  <c r="CB77" i="55"/>
  <c r="BW81" i="55"/>
  <c r="BX74" i="55"/>
  <c r="CG74" i="55"/>
  <c r="CF68" i="55"/>
  <c r="BZ77" i="55"/>
  <c r="CD74" i="55"/>
  <c r="BZ74" i="55"/>
  <c r="BY74" i="55"/>
  <c r="BY68" i="55"/>
  <c r="BV76" i="55"/>
  <c r="BZ73" i="55"/>
  <c r="CA77" i="55"/>
  <c r="BV81" i="55"/>
  <c r="CB81" i="55"/>
  <c r="CE74" i="55"/>
  <c r="AU55" i="55"/>
  <c r="AL55" i="55"/>
  <c r="AO55" i="55"/>
  <c r="AV55" i="55"/>
  <c r="AU59" i="55"/>
  <c r="AT59" i="55"/>
  <c r="AS59" i="55"/>
  <c r="AN59" i="55"/>
  <c r="AV59" i="55"/>
  <c r="AR59" i="55"/>
  <c r="AW75" i="55"/>
  <c r="AV75" i="55"/>
  <c r="AU75" i="55"/>
  <c r="AS79" i="55"/>
  <c r="AR79" i="55"/>
  <c r="AQ79" i="55"/>
  <c r="AP79" i="55"/>
  <c r="AV68" i="55"/>
  <c r="AU68" i="55"/>
  <c r="AT68" i="55"/>
  <c r="AW68" i="55"/>
  <c r="AS68" i="55"/>
  <c r="AO68" i="55"/>
  <c r="AL76" i="55"/>
  <c r="AU76" i="55"/>
  <c r="AW84" i="55"/>
  <c r="AT84" i="55"/>
  <c r="AR84" i="55"/>
  <c r="AQ84" i="55"/>
  <c r="AU73" i="55"/>
  <c r="AW73" i="55"/>
  <c r="AL73" i="55"/>
  <c r="AV73" i="55"/>
  <c r="AQ77" i="55"/>
  <c r="AP77" i="55"/>
  <c r="AO77" i="55"/>
  <c r="AM81" i="55"/>
  <c r="AL81" i="55"/>
  <c r="AQ55" i="55"/>
  <c r="AR55" i="55"/>
  <c r="AQ59" i="55"/>
  <c r="AP59" i="55"/>
  <c r="AO59" i="55"/>
  <c r="AS75" i="55"/>
  <c r="AR75" i="55"/>
  <c r="AQ75" i="55"/>
  <c r="AL75" i="55"/>
  <c r="AO79" i="55"/>
  <c r="AN79" i="55"/>
  <c r="AM79" i="55"/>
  <c r="AL79" i="55"/>
  <c r="AR68" i="55"/>
  <c r="AQ68" i="55"/>
  <c r="AP68" i="55"/>
  <c r="AW76" i="55"/>
  <c r="AV76" i="55"/>
  <c r="AQ76" i="55"/>
  <c r="AS84" i="55"/>
  <c r="AN84" i="55"/>
  <c r="AM84" i="55"/>
  <c r="AL84" i="55"/>
  <c r="AQ73" i="55"/>
  <c r="AS73" i="55"/>
  <c r="AR73" i="55"/>
  <c r="AM77" i="55"/>
  <c r="AL77" i="55"/>
  <c r="AV77" i="55"/>
  <c r="AW81" i="55"/>
  <c r="AV81" i="55"/>
  <c r="AM55" i="55"/>
  <c r="AT55" i="55"/>
  <c r="AW55" i="55"/>
  <c r="AN55" i="55"/>
  <c r="AM59" i="55"/>
  <c r="AL59" i="55"/>
  <c r="AO75" i="55"/>
  <c r="AN75" i="55"/>
  <c r="AM75" i="55"/>
  <c r="AT75" i="55"/>
  <c r="AT79" i="55"/>
  <c r="AN68" i="55"/>
  <c r="AM68" i="55"/>
  <c r="AL68" i="55"/>
  <c r="AT76" i="55"/>
  <c r="AS76" i="55"/>
  <c r="AR76" i="55"/>
  <c r="AM76" i="55"/>
  <c r="AO84" i="55"/>
  <c r="AU84" i="55"/>
  <c r="AM73" i="55"/>
  <c r="AO73" i="55"/>
  <c r="AW77" i="55"/>
  <c r="AR77" i="55"/>
  <c r="AU81" i="55"/>
  <c r="AT81" i="55"/>
  <c r="AS81" i="55"/>
  <c r="AR81" i="55"/>
  <c r="AV74" i="55"/>
  <c r="AU74" i="55"/>
  <c r="AP74" i="55"/>
  <c r="AS74" i="55"/>
  <c r="AP55" i="55"/>
  <c r="AS55" i="55"/>
  <c r="AW59" i="55"/>
  <c r="AP75" i="55"/>
  <c r="AW79" i="55"/>
  <c r="AV79" i="55"/>
  <c r="AU79" i="55"/>
  <c r="AN76" i="55"/>
  <c r="AV84" i="55"/>
  <c r="AT73" i="55"/>
  <c r="AN73" i="55"/>
  <c r="AT77" i="55"/>
  <c r="AN81" i="55"/>
  <c r="AN74" i="55"/>
  <c r="AW74" i="55"/>
  <c r="AP76" i="55"/>
  <c r="AU77" i="55"/>
  <c r="AP81" i="55"/>
  <c r="AT74" i="55"/>
  <c r="AO74" i="55"/>
  <c r="AO76" i="55"/>
  <c r="AP73" i="55"/>
  <c r="AS77" i="55"/>
  <c r="AN77" i="55"/>
  <c r="AO81" i="55"/>
  <c r="AQ74" i="55"/>
  <c r="AL74" i="55"/>
  <c r="AP84" i="55"/>
  <c r="AQ81" i="55"/>
  <c r="AR74" i="55"/>
  <c r="AM74" i="55"/>
  <c r="F83" i="57"/>
  <c r="I83" i="57"/>
  <c r="E83" i="57"/>
  <c r="D83" i="57"/>
  <c r="H83" i="57"/>
  <c r="G83" i="57"/>
  <c r="GN35" i="55"/>
  <c r="LW33" i="55"/>
  <c r="KW68" i="55"/>
  <c r="HM68" i="55"/>
  <c r="HK79" i="55"/>
  <c r="HK75" i="55"/>
  <c r="KR77" i="55"/>
  <c r="HH77" i="55"/>
  <c r="LA84" i="55"/>
  <c r="HQ84" i="55"/>
  <c r="KV68" i="55"/>
  <c r="LB84" i="55"/>
  <c r="HR84" i="55"/>
  <c r="KY68" i="55"/>
  <c r="DT82" i="61"/>
  <c r="DT82" i="60"/>
  <c r="DT82" i="59"/>
  <c r="JJ59" i="55"/>
  <c r="FZ59" i="55"/>
  <c r="JO84" i="55"/>
  <c r="GE84" i="55"/>
  <c r="JL75" i="55"/>
  <c r="JN76" i="55"/>
  <c r="GI76" i="55"/>
  <c r="JL76" i="55"/>
  <c r="GB76" i="55"/>
  <c r="JM84" i="55"/>
  <c r="GG76" i="55"/>
  <c r="JP68" i="55"/>
  <c r="GF68" i="55"/>
  <c r="JH76" i="55"/>
  <c r="GB68" i="55"/>
  <c r="JS73" i="55"/>
  <c r="GI84" i="55"/>
  <c r="JM76" i="55"/>
  <c r="DU81" i="61"/>
  <c r="DU81" i="60"/>
  <c r="DU81" i="59"/>
  <c r="LB68" i="55"/>
  <c r="LB77" i="55"/>
  <c r="HR77" i="55"/>
  <c r="KY81" i="55"/>
  <c r="HO81" i="55"/>
  <c r="KZ79" i="55"/>
  <c r="HP79" i="55"/>
  <c r="KY77" i="55"/>
  <c r="LC68" i="55"/>
  <c r="HS68" i="55"/>
  <c r="KS79" i="55"/>
  <c r="HI79" i="55"/>
  <c r="KZ55" i="55"/>
  <c r="GA75" i="55"/>
  <c r="JK75" i="55"/>
  <c r="GE79" i="55"/>
  <c r="JO79" i="55"/>
  <c r="FZ68" i="55"/>
  <c r="JN73" i="55"/>
  <c r="GD73" i="55"/>
  <c r="GC77" i="55"/>
  <c r="JK84" i="55"/>
  <c r="GE77" i="55"/>
  <c r="FY68" i="55"/>
  <c r="JH77" i="55"/>
  <c r="FX77" i="55"/>
  <c r="JI76" i="55"/>
  <c r="FY76" i="55"/>
  <c r="GA77" i="55"/>
  <c r="JJ55" i="55"/>
  <c r="FZ55" i="55"/>
  <c r="FX74" i="55"/>
  <c r="KX79" i="55"/>
  <c r="HN79" i="55"/>
  <c r="KW74" i="55"/>
  <c r="HM74" i="55"/>
  <c r="LC84" i="55"/>
  <c r="KW76" i="55"/>
  <c r="KX55" i="55"/>
  <c r="HN55" i="55"/>
  <c r="KX73" i="55"/>
  <c r="HN73" i="55"/>
  <c r="LC79" i="55"/>
  <c r="HS79" i="55"/>
  <c r="HQ55" i="55"/>
  <c r="LA76" i="55"/>
  <c r="HQ76" i="55"/>
  <c r="HS74" i="55"/>
  <c r="DW82" i="61"/>
  <c r="DW82" i="60"/>
  <c r="DW82" i="59"/>
  <c r="H72" i="57"/>
  <c r="D72" i="57"/>
  <c r="G72" i="57"/>
  <c r="I72" i="57"/>
  <c r="C72" i="57"/>
  <c r="E72" i="57"/>
  <c r="F72" i="57"/>
  <c r="JP79" i="55"/>
  <c r="JQ84" i="55"/>
  <c r="GG74" i="55"/>
  <c r="JK68" i="55"/>
  <c r="JH79" i="55"/>
  <c r="JH75" i="55"/>
  <c r="JJ76" i="55"/>
  <c r="FZ76" i="55"/>
  <c r="GA74" i="55"/>
  <c r="JI79" i="55"/>
  <c r="GG73" i="55"/>
  <c r="JK79" i="55"/>
  <c r="GH75" i="55"/>
  <c r="GA55" i="55"/>
  <c r="JP59" i="55"/>
  <c r="JM73" i="55"/>
  <c r="JP84" i="55"/>
  <c r="GA73" i="55"/>
  <c r="HI75" i="55"/>
  <c r="KT84" i="55"/>
  <c r="HJ84" i="55"/>
  <c r="LB73" i="55"/>
  <c r="HR73" i="55"/>
  <c r="KS59" i="55"/>
  <c r="HI59" i="55"/>
  <c r="HP68" i="55"/>
  <c r="KW75" i="55"/>
  <c r="HM75" i="55"/>
  <c r="CH36" i="57"/>
  <c r="CH34" i="57"/>
  <c r="CH13" i="57" s="1"/>
  <c r="JR68" i="55"/>
  <c r="GH68" i="55"/>
  <c r="JP76" i="55"/>
  <c r="GF76" i="55"/>
  <c r="JM59" i="55"/>
  <c r="GD81" i="55"/>
  <c r="JQ79" i="55"/>
  <c r="GG79" i="55"/>
  <c r="JK81" i="55"/>
  <c r="GA81" i="55"/>
  <c r="GE75" i="55"/>
  <c r="GF77" i="55"/>
  <c r="JN77" i="55"/>
  <c r="IH35" i="55"/>
  <c r="JJ33" i="55"/>
  <c r="FZ35" i="55"/>
  <c r="JR33" i="55"/>
  <c r="IN33" i="55"/>
  <c r="IK35" i="55"/>
  <c r="LP35" i="55"/>
  <c r="GN33" i="55"/>
  <c r="JX33" i="55"/>
  <c r="GS33" i="55"/>
  <c r="KC33" i="55"/>
  <c r="GR34" i="55"/>
  <c r="KB34" i="55"/>
  <c r="JR34" i="55"/>
  <c r="GV35" i="55"/>
  <c r="KF35" i="55"/>
  <c r="GZ33" i="55"/>
  <c r="KK34" i="55"/>
  <c r="GU35" i="55"/>
  <c r="KE35" i="55"/>
  <c r="JZ33" i="55"/>
  <c r="JY34" i="55"/>
  <c r="GO34" i="55"/>
  <c r="JT34" i="55"/>
  <c r="GJ34" i="55"/>
  <c r="HN35" i="55"/>
  <c r="KX35" i="55"/>
  <c r="KY35" i="55"/>
  <c r="KX33" i="55"/>
  <c r="GD35" i="55"/>
  <c r="JP35" i="55"/>
  <c r="JP33" i="55"/>
  <c r="JL34" i="55"/>
  <c r="GB34" i="55"/>
  <c r="GA34" i="55"/>
  <c r="IH34" i="55"/>
  <c r="KM35" i="55"/>
  <c r="HE35" i="55"/>
  <c r="KN33" i="55"/>
  <c r="HD33" i="55"/>
  <c r="KM34" i="55"/>
  <c r="KG34" i="55"/>
  <c r="GR33" i="55"/>
  <c r="JU34" i="55"/>
  <c r="KW34" i="55"/>
  <c r="HH34" i="55"/>
  <c r="LW35" i="55"/>
  <c r="LR35" i="55"/>
  <c r="GX35" i="55"/>
  <c r="KG33" i="55"/>
  <c r="GW33" i="55"/>
  <c r="HE33" i="55"/>
  <c r="KO33" i="55"/>
  <c r="KN34" i="55"/>
  <c r="HD34" i="55"/>
  <c r="GK35" i="55"/>
  <c r="JW33" i="55"/>
  <c r="LC35" i="55"/>
  <c r="FZ33" i="55"/>
  <c r="LX33" i="55"/>
  <c r="HG35" i="55"/>
  <c r="KQ35" i="55"/>
  <c r="GX33" i="55"/>
  <c r="KH33" i="55"/>
  <c r="N89" i="85"/>
  <c r="O89" i="85"/>
  <c r="P80" i="85"/>
  <c r="M60" i="85"/>
  <c r="M80" i="85"/>
  <c r="O80" i="85"/>
  <c r="I49" i="17" l="1"/>
  <c r="GH74" i="55"/>
  <c r="HR81" i="55"/>
  <c r="HO34" i="55"/>
  <c r="KK35" i="55"/>
  <c r="HP77" i="55"/>
  <c r="JN59" i="55"/>
  <c r="JM81" i="55"/>
  <c r="GR35" i="55"/>
  <c r="GH73" i="55"/>
  <c r="GE73" i="55"/>
  <c r="HQ68" i="55"/>
  <c r="HQ81" i="55"/>
  <c r="FY33" i="55"/>
  <c r="KI34" i="55"/>
  <c r="GE59" i="55"/>
  <c r="KT59" i="55"/>
  <c r="GE35" i="55"/>
  <c r="KW35" i="55"/>
  <c r="LP33" i="55"/>
  <c r="GD55" i="55"/>
  <c r="HN75" i="55"/>
  <c r="GH79" i="55"/>
  <c r="GA59" i="55"/>
  <c r="JS75" i="55"/>
  <c r="JT33" i="55"/>
  <c r="GC79" i="55"/>
  <c r="JM75" i="55"/>
  <c r="GQ35" i="55"/>
  <c r="GI81" i="55"/>
  <c r="JJ79" i="55"/>
  <c r="KY75" i="55"/>
  <c r="KY76" i="55"/>
  <c r="KF33" i="55"/>
  <c r="JH73" i="55"/>
  <c r="GE68" i="55"/>
  <c r="JY35" i="55"/>
  <c r="JT35" i="55"/>
  <c r="GE34" i="55"/>
  <c r="FX59" i="55"/>
  <c r="HS59" i="55"/>
  <c r="HJ68" i="55"/>
  <c r="HH33" i="55"/>
  <c r="JW34" i="55"/>
  <c r="GF34" i="55"/>
  <c r="GG33" i="55"/>
  <c r="HB35" i="55"/>
  <c r="FY74" i="55"/>
  <c r="JI75" i="55"/>
  <c r="JQ55" i="55"/>
  <c r="GG68" i="55"/>
  <c r="HL77" i="55"/>
  <c r="HH68" i="55"/>
  <c r="JI73" i="55"/>
  <c r="JS55" i="55"/>
  <c r="GD84" i="55"/>
  <c r="HN68" i="55"/>
  <c r="GF75" i="55"/>
  <c r="GE55" i="55"/>
  <c r="FZ84" i="55"/>
  <c r="GQ34" i="55"/>
  <c r="FY81" i="55"/>
  <c r="JJ81" i="55"/>
  <c r="JM35" i="55"/>
  <c r="GH84" i="55"/>
  <c r="AE33" i="55"/>
  <c r="AI35" i="55"/>
  <c r="AJ34" i="55"/>
  <c r="AD34" i="55"/>
  <c r="GM35" i="55"/>
  <c r="KK33" i="55"/>
  <c r="KT34" i="55"/>
  <c r="GH77" i="55"/>
  <c r="JQ59" i="55"/>
  <c r="KX76" i="55"/>
  <c r="JH55" i="55"/>
  <c r="KG35" i="55"/>
  <c r="BJ35" i="55"/>
  <c r="HT35" i="55" s="1"/>
  <c r="BR34" i="55"/>
  <c r="IB34" i="55" s="1"/>
  <c r="BR33" i="55"/>
  <c r="IB33" i="55" s="1"/>
  <c r="BS34" i="55"/>
  <c r="IC34" i="55" s="1"/>
  <c r="GG77" i="55"/>
  <c r="JL73" i="55"/>
  <c r="GB77" i="55"/>
  <c r="HI77" i="55"/>
  <c r="BM34" i="55"/>
  <c r="HW34" i="55" s="1"/>
  <c r="BP34" i="55"/>
  <c r="HZ34" i="55" s="1"/>
  <c r="BS33" i="55"/>
  <c r="BK34" i="55"/>
  <c r="LE34" i="55" s="1"/>
  <c r="BP35" i="55"/>
  <c r="LJ35" i="55" s="1"/>
  <c r="GF73" i="55"/>
  <c r="GB81" i="55"/>
  <c r="BL33" i="55"/>
  <c r="HV33" i="55" s="1"/>
  <c r="BK35" i="55"/>
  <c r="HU35" i="55" s="1"/>
  <c r="BN33" i="55"/>
  <c r="HX33" i="55" s="1"/>
  <c r="BQ35" i="55"/>
  <c r="IA35" i="55" s="1"/>
  <c r="BT35" i="55"/>
  <c r="LN35" i="55" s="1"/>
  <c r="FY84" i="55"/>
  <c r="FZ73" i="55"/>
  <c r="HP34" i="55"/>
  <c r="GB74" i="55"/>
  <c r="GL34" i="55"/>
  <c r="GX34" i="55"/>
  <c r="HM33" i="55"/>
  <c r="HF34" i="55"/>
  <c r="GI77" i="55"/>
  <c r="GE76" i="55"/>
  <c r="GH76" i="55"/>
  <c r="GC68" i="55"/>
  <c r="FX81" i="55"/>
  <c r="BQ33" i="55"/>
  <c r="IA33" i="55" s="1"/>
  <c r="BO35" i="55"/>
  <c r="LI35" i="55" s="1"/>
  <c r="BU34" i="55"/>
  <c r="IE34" i="55" s="1"/>
  <c r="BM33" i="55"/>
  <c r="HW33" i="55" s="1"/>
  <c r="KF34" i="55"/>
  <c r="KR35" i="55"/>
  <c r="JO74" i="55"/>
  <c r="BU33" i="55"/>
  <c r="IE33" i="55" s="1"/>
  <c r="BS35" i="55"/>
  <c r="IC35" i="55" s="1"/>
  <c r="BO33" i="55"/>
  <c r="HY33" i="55" s="1"/>
  <c r="BM35" i="55"/>
  <c r="LG35" i="55" s="1"/>
  <c r="BL34" i="55"/>
  <c r="HV34" i="55" s="1"/>
  <c r="BN34" i="55"/>
  <c r="HX34" i="55" s="1"/>
  <c r="BJ33" i="55"/>
  <c r="HT33" i="55" s="1"/>
  <c r="KJ34" i="55"/>
  <c r="JQ35" i="55"/>
  <c r="KL33" i="55"/>
  <c r="FX68" i="55"/>
  <c r="JJ77" i="55"/>
  <c r="GG75" i="55"/>
  <c r="FY55" i="55"/>
  <c r="GG81" i="55"/>
  <c r="KS35" i="55"/>
  <c r="JU33" i="55"/>
  <c r="JV35" i="55"/>
  <c r="FZ34" i="55"/>
  <c r="GH55" i="55"/>
  <c r="JP55" i="55"/>
  <c r="GI59" i="55"/>
  <c r="GH81" i="55"/>
  <c r="JN75" i="55"/>
  <c r="GD68" i="55"/>
  <c r="GE81" i="55"/>
  <c r="KS74" i="55"/>
  <c r="KT35" i="55"/>
  <c r="JV33" i="55"/>
  <c r="HP33" i="55"/>
  <c r="HM59" i="55"/>
  <c r="FY59" i="55"/>
  <c r="JJ74" i="55"/>
  <c r="JL59" i="55"/>
  <c r="JI77" i="55"/>
  <c r="IJ33" i="55"/>
  <c r="JM55" i="55"/>
  <c r="KS34" i="55"/>
  <c r="JH35" i="55"/>
  <c r="JZ35" i="55"/>
  <c r="HQ35" i="55"/>
  <c r="GF74" i="55"/>
  <c r="GC74" i="55"/>
  <c r="FZ75" i="55"/>
  <c r="JS68" i="55"/>
  <c r="JI35" i="55"/>
  <c r="GA76" i="55"/>
  <c r="GB84" i="55"/>
  <c r="GB79" i="55"/>
  <c r="FX84" i="55"/>
  <c r="X114" i="70"/>
  <c r="U72" i="70"/>
  <c r="X72" i="70"/>
  <c r="U68" i="70"/>
  <c r="X71" i="70"/>
  <c r="GI79" i="55"/>
  <c r="GD79" i="55"/>
  <c r="GB55" i="55"/>
  <c r="X75" i="70"/>
  <c r="JN33" i="55"/>
  <c r="GD74" i="55"/>
  <c r="GH59" i="55"/>
  <c r="GI74" i="55"/>
  <c r="X73" i="70"/>
  <c r="IG34" i="55"/>
  <c r="GF81" i="55"/>
  <c r="HJ81" i="55"/>
  <c r="X68" i="70"/>
  <c r="X70" i="70"/>
  <c r="V75" i="70"/>
  <c r="D47" i="17"/>
  <c r="D45" i="17"/>
  <c r="D43" i="17"/>
  <c r="D48" i="17"/>
  <c r="D46" i="17"/>
  <c r="D44" i="17"/>
  <c r="C43" i="17"/>
  <c r="C48" i="17"/>
  <c r="C46" i="17"/>
  <c r="C44" i="17"/>
  <c r="C47" i="17"/>
  <c r="C45" i="17"/>
  <c r="N89" i="82"/>
  <c r="P61" i="82"/>
  <c r="AG61" i="82" s="1"/>
  <c r="H47" i="17"/>
  <c r="H45" i="17"/>
  <c r="H43" i="17"/>
  <c r="H48" i="17"/>
  <c r="H46" i="17"/>
  <c r="H44" i="17"/>
  <c r="G45" i="17"/>
  <c r="G48" i="17"/>
  <c r="G46" i="17"/>
  <c r="G44" i="17"/>
  <c r="G47" i="17"/>
  <c r="G43" i="17"/>
  <c r="E44" i="17"/>
  <c r="E47" i="17"/>
  <c r="E45" i="17"/>
  <c r="E43" i="17"/>
  <c r="E48" i="17"/>
  <c r="E46" i="17"/>
  <c r="F48" i="17"/>
  <c r="F46" i="17"/>
  <c r="F44" i="17"/>
  <c r="F43" i="17"/>
  <c r="F47" i="17"/>
  <c r="F45" i="17"/>
  <c r="P62" i="82"/>
  <c r="AR62" i="82" s="1"/>
  <c r="P65" i="82"/>
  <c r="P63" i="82"/>
  <c r="AG63" i="82" s="1"/>
  <c r="O84" i="85"/>
  <c r="O83" i="85"/>
  <c r="O82" i="85"/>
  <c r="O81" i="85"/>
  <c r="O88" i="85"/>
  <c r="O87" i="85"/>
  <c r="O86" i="85"/>
  <c r="O85" i="85"/>
  <c r="M81" i="85"/>
  <c r="M86" i="85"/>
  <c r="M83" i="85"/>
  <c r="M84" i="85"/>
  <c r="M88" i="85"/>
  <c r="M85" i="85"/>
  <c r="M87" i="85"/>
  <c r="M82" i="85"/>
  <c r="P84" i="85"/>
  <c r="P81" i="85"/>
  <c r="P82" i="85"/>
  <c r="P86" i="85"/>
  <c r="P88" i="85"/>
  <c r="P87" i="85"/>
  <c r="P85" i="85"/>
  <c r="P83" i="85"/>
  <c r="V114" i="70"/>
  <c r="U70" i="70"/>
  <c r="N60" i="82"/>
  <c r="N66" i="82" s="1"/>
  <c r="N60" i="85"/>
  <c r="N80" i="82"/>
  <c r="N87" i="82" s="1"/>
  <c r="N80" i="85"/>
  <c r="Q80" i="85" s="1"/>
  <c r="N90" i="85"/>
  <c r="O76" i="82"/>
  <c r="O77" i="82" s="1"/>
  <c r="O76" i="85"/>
  <c r="P76" i="82"/>
  <c r="P78" i="82" s="1"/>
  <c r="P76" i="85"/>
  <c r="M76" i="82"/>
  <c r="M78" i="82" s="1"/>
  <c r="M76" i="85"/>
  <c r="V71" i="70"/>
  <c r="P65" i="85"/>
  <c r="P63" i="85"/>
  <c r="P61" i="85"/>
  <c r="P66" i="85"/>
  <c r="P64" i="85"/>
  <c r="P62" i="85"/>
  <c r="O60" i="82"/>
  <c r="O65" i="82" s="1"/>
  <c r="O60" i="85"/>
  <c r="Q60" i="85" s="1"/>
  <c r="M66" i="85"/>
  <c r="M64" i="85"/>
  <c r="M61" i="85"/>
  <c r="M65" i="85"/>
  <c r="M62" i="85"/>
  <c r="M63" i="85"/>
  <c r="O90" i="85"/>
  <c r="P89" i="82"/>
  <c r="P90" i="82" s="1"/>
  <c r="AG90" i="82" s="1"/>
  <c r="AG89" i="82" s="1"/>
  <c r="P89" i="85"/>
  <c r="Q89" i="85" s="1"/>
  <c r="N76" i="82"/>
  <c r="N76" i="85"/>
  <c r="V68" i="70"/>
  <c r="GB33" i="55"/>
  <c r="GC33" i="55"/>
  <c r="U73" i="70"/>
  <c r="V72" i="70"/>
  <c r="LS34" i="55"/>
  <c r="KR34" i="55"/>
  <c r="LR34" i="55"/>
  <c r="LR33" i="55"/>
  <c r="HN33" i="55"/>
  <c r="KV34" i="55"/>
  <c r="IO35" i="55"/>
  <c r="IK33" i="55"/>
  <c r="HQ33" i="55"/>
  <c r="V69" i="70"/>
  <c r="V74" i="70"/>
  <c r="IQ33" i="55"/>
  <c r="LU34" i="55"/>
  <c r="KS33" i="55"/>
  <c r="LZ35" i="55"/>
  <c r="IO33" i="55"/>
  <c r="IM34" i="55"/>
  <c r="HJ33" i="55"/>
  <c r="HR34" i="55"/>
  <c r="IL35" i="55"/>
  <c r="LQ33" i="55"/>
  <c r="HL33" i="55"/>
  <c r="HK34" i="55"/>
  <c r="V70" i="70"/>
  <c r="AG65" i="82"/>
  <c r="M60" i="70"/>
  <c r="M61" i="70" s="1"/>
  <c r="M60" i="82"/>
  <c r="M79" i="82"/>
  <c r="M77" i="82"/>
  <c r="Y90" i="82"/>
  <c r="AR63" i="82"/>
  <c r="Y63" i="82"/>
  <c r="AG64" i="82"/>
  <c r="AR64" i="82"/>
  <c r="Y64" i="82"/>
  <c r="U73" i="82"/>
  <c r="U68" i="82"/>
  <c r="U71" i="82"/>
  <c r="U74" i="82"/>
  <c r="U72" i="82"/>
  <c r="U69" i="82"/>
  <c r="U75" i="82"/>
  <c r="U70" i="82"/>
  <c r="Y67" i="82"/>
  <c r="BR46" i="79"/>
  <c r="BS45" i="79"/>
  <c r="P80" i="70"/>
  <c r="P86" i="70" s="1"/>
  <c r="P80" i="82"/>
  <c r="BI46" i="79"/>
  <c r="BJ45" i="79"/>
  <c r="BK45" i="79" s="1"/>
  <c r="BL45" i="79" s="1"/>
  <c r="AR65" i="82"/>
  <c r="Y65" i="82"/>
  <c r="M80" i="70"/>
  <c r="M83" i="70" s="1"/>
  <c r="M80" i="82"/>
  <c r="N90" i="82"/>
  <c r="AE90" i="82" s="1"/>
  <c r="AE89" i="82" s="1"/>
  <c r="O62" i="82"/>
  <c r="BG47" i="79"/>
  <c r="BH46" i="79"/>
  <c r="AG66" i="82"/>
  <c r="AR66" i="82"/>
  <c r="Y66" i="82"/>
  <c r="X69" i="82"/>
  <c r="X75" i="82"/>
  <c r="X68" i="82"/>
  <c r="X74" i="82"/>
  <c r="X71" i="82"/>
  <c r="X70" i="82"/>
  <c r="X72" i="82"/>
  <c r="X73" i="82"/>
  <c r="V69" i="82"/>
  <c r="V70" i="82"/>
  <c r="V71" i="82"/>
  <c r="V72" i="82"/>
  <c r="V73" i="82"/>
  <c r="V68" i="82"/>
  <c r="V75" i="82"/>
  <c r="V74" i="82"/>
  <c r="O80" i="70"/>
  <c r="O81" i="70" s="1"/>
  <c r="O80" i="82"/>
  <c r="N79" i="82"/>
  <c r="N77" i="82"/>
  <c r="N78" i="82"/>
  <c r="O78" i="82"/>
  <c r="Y114" i="82"/>
  <c r="Y61" i="82"/>
  <c r="Y62" i="82"/>
  <c r="BT45" i="79"/>
  <c r="BU44" i="79"/>
  <c r="BV44" i="79" s="1"/>
  <c r="BW44" i="79" s="1"/>
  <c r="LU33" i="55"/>
  <c r="HL34" i="55"/>
  <c r="IH33" i="55"/>
  <c r="N80" i="70"/>
  <c r="P89" i="70"/>
  <c r="P90" i="70" s="1"/>
  <c r="N60" i="70"/>
  <c r="N89" i="70"/>
  <c r="N90" i="70" s="1"/>
  <c r="O60" i="70"/>
  <c r="W75" i="70"/>
  <c r="W74" i="70"/>
  <c r="W72" i="70"/>
  <c r="W68" i="70"/>
  <c r="W73" i="70"/>
  <c r="Y73" i="70" s="1"/>
  <c r="W70" i="70"/>
  <c r="W69" i="70"/>
  <c r="Y69" i="70" s="1"/>
  <c r="W71" i="70"/>
  <c r="W114" i="70"/>
  <c r="Y114" i="70" s="1"/>
  <c r="P66" i="70"/>
  <c r="P65" i="70"/>
  <c r="P64" i="70"/>
  <c r="P63" i="70"/>
  <c r="P62" i="70"/>
  <c r="P61" i="70"/>
  <c r="KV33" i="55"/>
  <c r="IK34" i="55"/>
  <c r="KT33" i="55"/>
  <c r="KU34" i="55"/>
  <c r="M76" i="70"/>
  <c r="LB34" i="55"/>
  <c r="LV35" i="55"/>
  <c r="HI33" i="55"/>
  <c r="P76" i="70"/>
  <c r="Y78" i="70"/>
  <c r="Y77" i="70"/>
  <c r="N76" i="70"/>
  <c r="O76" i="70"/>
  <c r="Y79" i="70"/>
  <c r="E82" i="57"/>
  <c r="D82" i="57"/>
  <c r="H82" i="57"/>
  <c r="I82" i="57"/>
  <c r="F82" i="57"/>
  <c r="G82" i="57"/>
  <c r="V110" i="55"/>
  <c r="R110" i="55"/>
  <c r="N110" i="55"/>
  <c r="W91" i="55"/>
  <c r="S91" i="55"/>
  <c r="O91" i="55"/>
  <c r="V90" i="55"/>
  <c r="R90" i="55"/>
  <c r="N90" i="55"/>
  <c r="Y89" i="55"/>
  <c r="U89" i="55"/>
  <c r="Q89" i="55"/>
  <c r="Y110" i="55"/>
  <c r="U110" i="55"/>
  <c r="Q110" i="55"/>
  <c r="V91" i="55"/>
  <c r="R91" i="55"/>
  <c r="N91" i="55"/>
  <c r="Y90" i="55"/>
  <c r="U90" i="55"/>
  <c r="Q90" i="55"/>
  <c r="X110" i="55"/>
  <c r="T110" i="55"/>
  <c r="P110" i="55"/>
  <c r="Y91" i="55"/>
  <c r="U91" i="55"/>
  <c r="Q91" i="55"/>
  <c r="X90" i="55"/>
  <c r="T90" i="55"/>
  <c r="P90" i="55"/>
  <c r="W89" i="55"/>
  <c r="S89" i="55"/>
  <c r="O89" i="55"/>
  <c r="W110" i="55"/>
  <c r="T91" i="55"/>
  <c r="W90" i="55"/>
  <c r="R89" i="55"/>
  <c r="V88" i="55"/>
  <c r="R88" i="55"/>
  <c r="N88" i="55"/>
  <c r="Y87" i="55"/>
  <c r="U87" i="55"/>
  <c r="Q87" i="55"/>
  <c r="W85" i="55"/>
  <c r="S85" i="55"/>
  <c r="O85" i="55"/>
  <c r="Y67" i="55"/>
  <c r="U67" i="55"/>
  <c r="Q67" i="55"/>
  <c r="S110" i="55"/>
  <c r="P91" i="55"/>
  <c r="S90" i="55"/>
  <c r="X89" i="55"/>
  <c r="P89" i="55"/>
  <c r="Y88" i="55"/>
  <c r="U88" i="55"/>
  <c r="Q88" i="55"/>
  <c r="X87" i="55"/>
  <c r="T87" i="55"/>
  <c r="P87" i="55"/>
  <c r="V85" i="55"/>
  <c r="R85" i="55"/>
  <c r="N85" i="55"/>
  <c r="O110" i="55"/>
  <c r="O90" i="55"/>
  <c r="V89" i="55"/>
  <c r="N89" i="55"/>
  <c r="X88" i="55"/>
  <c r="T88" i="55"/>
  <c r="P88" i="55"/>
  <c r="W87" i="55"/>
  <c r="S87" i="55"/>
  <c r="O87" i="55"/>
  <c r="Y85" i="55"/>
  <c r="U85" i="55"/>
  <c r="Q85" i="55"/>
  <c r="W67" i="55"/>
  <c r="S67" i="55"/>
  <c r="O67" i="55"/>
  <c r="X91" i="55"/>
  <c r="T89" i="55"/>
  <c r="W88" i="55"/>
  <c r="S88" i="55"/>
  <c r="O88" i="55"/>
  <c r="V87" i="55"/>
  <c r="R87" i="55"/>
  <c r="N87" i="55"/>
  <c r="X85" i="55"/>
  <c r="T85" i="55"/>
  <c r="P85" i="55"/>
  <c r="X67" i="55"/>
  <c r="P67" i="55"/>
  <c r="Y66" i="55"/>
  <c r="U66" i="55"/>
  <c r="Q66" i="55"/>
  <c r="X65" i="55"/>
  <c r="T65" i="55"/>
  <c r="P65" i="55"/>
  <c r="W64" i="55"/>
  <c r="S64" i="55"/>
  <c r="O64" i="55"/>
  <c r="Y38" i="55"/>
  <c r="U38" i="55"/>
  <c r="Q38" i="55"/>
  <c r="W28" i="55"/>
  <c r="S28" i="55"/>
  <c r="O28" i="55"/>
  <c r="V27" i="55"/>
  <c r="R27" i="55"/>
  <c r="N27" i="55"/>
  <c r="Y26" i="55"/>
  <c r="U26" i="55"/>
  <c r="Q26" i="55"/>
  <c r="T67" i="55"/>
  <c r="W66" i="55"/>
  <c r="S66" i="55"/>
  <c r="O66" i="55"/>
  <c r="V65" i="55"/>
  <c r="R65" i="55"/>
  <c r="N65" i="55"/>
  <c r="Y64" i="55"/>
  <c r="U64" i="55"/>
  <c r="Q64" i="55"/>
  <c r="W38" i="55"/>
  <c r="S38" i="55"/>
  <c r="O38" i="55"/>
  <c r="Y28" i="55"/>
  <c r="U28" i="55"/>
  <c r="Q28" i="55"/>
  <c r="X27" i="55"/>
  <c r="T27" i="55"/>
  <c r="P27" i="55"/>
  <c r="W26" i="55"/>
  <c r="S26" i="55"/>
  <c r="O26" i="55"/>
  <c r="X23" i="55"/>
  <c r="T23" i="55"/>
  <c r="P23" i="55"/>
  <c r="Y20" i="55"/>
  <c r="U20" i="55"/>
  <c r="Q20" i="55"/>
  <c r="R67" i="55"/>
  <c r="V66" i="55"/>
  <c r="R66" i="55"/>
  <c r="N66" i="55"/>
  <c r="Y65" i="55"/>
  <c r="U65" i="55"/>
  <c r="Q65" i="55"/>
  <c r="X64" i="55"/>
  <c r="T64" i="55"/>
  <c r="P64" i="55"/>
  <c r="V38" i="55"/>
  <c r="R38" i="55"/>
  <c r="N38" i="55"/>
  <c r="X66" i="55"/>
  <c r="N64" i="55"/>
  <c r="N67" i="55"/>
  <c r="P66" i="55"/>
  <c r="S65" i="55"/>
  <c r="V64" i="55"/>
  <c r="X38" i="55"/>
  <c r="O65" i="55"/>
  <c r="R64" i="55"/>
  <c r="T38" i="55"/>
  <c r="T28" i="55"/>
  <c r="S27" i="55"/>
  <c r="X26" i="55"/>
  <c r="P26" i="55"/>
  <c r="Y23" i="55"/>
  <c r="S23" i="55"/>
  <c r="N23" i="55"/>
  <c r="W20" i="55"/>
  <c r="R20" i="55"/>
  <c r="X28" i="55"/>
  <c r="N28" i="55"/>
  <c r="W65" i="55"/>
  <c r="V28" i="55"/>
  <c r="Q27" i="55"/>
  <c r="V26" i="55"/>
  <c r="V23" i="55"/>
  <c r="O23" i="55"/>
  <c r="X20" i="55"/>
  <c r="P20" i="55"/>
  <c r="Y19" i="55"/>
  <c r="U19" i="55"/>
  <c r="Q19" i="55"/>
  <c r="W17" i="55"/>
  <c r="S17" i="55"/>
  <c r="O17" i="55"/>
  <c r="T66" i="55"/>
  <c r="R28" i="55"/>
  <c r="Y27" i="55"/>
  <c r="O27" i="55"/>
  <c r="T26" i="55"/>
  <c r="U23" i="55"/>
  <c r="V20" i="55"/>
  <c r="O20" i="55"/>
  <c r="X19" i="55"/>
  <c r="T19" i="55"/>
  <c r="P19" i="55"/>
  <c r="V17" i="55"/>
  <c r="R17" i="55"/>
  <c r="N17" i="55"/>
  <c r="V67" i="55"/>
  <c r="P38" i="55"/>
  <c r="P28" i="55"/>
  <c r="W27" i="55"/>
  <c r="R26" i="55"/>
  <c r="R23" i="55"/>
  <c r="T20" i="55"/>
  <c r="N20" i="55"/>
  <c r="W19" i="55"/>
  <c r="S19" i="55"/>
  <c r="O19" i="55"/>
  <c r="Y17" i="55"/>
  <c r="U17" i="55"/>
  <c r="Q17" i="55"/>
  <c r="U27" i="55"/>
  <c r="W23" i="55"/>
  <c r="S20" i="55"/>
  <c r="X14" i="55"/>
  <c r="T14" i="55"/>
  <c r="P14" i="55"/>
  <c r="Q23" i="55"/>
  <c r="V19" i="55"/>
  <c r="X17" i="55"/>
  <c r="W14" i="55"/>
  <c r="S14" i="55"/>
  <c r="O14" i="55"/>
  <c r="N26" i="55"/>
  <c r="R19" i="55"/>
  <c r="T17" i="55"/>
  <c r="V14" i="55"/>
  <c r="R14" i="55"/>
  <c r="N14" i="55"/>
  <c r="N19" i="55"/>
  <c r="P17" i="55"/>
  <c r="Y14" i="55"/>
  <c r="U14" i="55"/>
  <c r="Q14" i="55"/>
  <c r="AH110" i="55"/>
  <c r="AD110" i="55"/>
  <c r="Z110" i="55"/>
  <c r="AI91" i="55"/>
  <c r="AE91" i="55"/>
  <c r="AA91" i="55"/>
  <c r="AH90" i="55"/>
  <c r="AD90" i="55"/>
  <c r="Z90" i="55"/>
  <c r="AK89" i="55"/>
  <c r="AG89" i="55"/>
  <c r="AC89" i="55"/>
  <c r="AK110" i="55"/>
  <c r="AG110" i="55"/>
  <c r="AC110" i="55"/>
  <c r="AH91" i="55"/>
  <c r="AD91" i="55"/>
  <c r="Z91" i="55"/>
  <c r="AK90" i="55"/>
  <c r="AG90" i="55"/>
  <c r="AC90" i="55"/>
  <c r="AJ110" i="55"/>
  <c r="AF110" i="55"/>
  <c r="AB110" i="55"/>
  <c r="AK91" i="55"/>
  <c r="AG91" i="55"/>
  <c r="AC91" i="55"/>
  <c r="AJ90" i="55"/>
  <c r="AF90" i="55"/>
  <c r="AB90" i="55"/>
  <c r="AI89" i="55"/>
  <c r="AE89" i="55"/>
  <c r="AA89" i="55"/>
  <c r="AH88" i="55"/>
  <c r="AJ91" i="55"/>
  <c r="AH89" i="55"/>
  <c r="Z89" i="55"/>
  <c r="AI88" i="55"/>
  <c r="AD88" i="55"/>
  <c r="Z88" i="55"/>
  <c r="AK87" i="55"/>
  <c r="AG87" i="55"/>
  <c r="AC87" i="55"/>
  <c r="AI85" i="55"/>
  <c r="AE85" i="55"/>
  <c r="AA85" i="55"/>
  <c r="AK67" i="55"/>
  <c r="AG67" i="55"/>
  <c r="AC67" i="55"/>
  <c r="AI110" i="55"/>
  <c r="AF91" i="55"/>
  <c r="AI90" i="55"/>
  <c r="AF89" i="55"/>
  <c r="AG88" i="55"/>
  <c r="AC88" i="55"/>
  <c r="AJ87" i="55"/>
  <c r="AF87" i="55"/>
  <c r="AB87" i="55"/>
  <c r="AH85" i="55"/>
  <c r="AD85" i="55"/>
  <c r="Z85" i="55"/>
  <c r="AE110" i="55"/>
  <c r="AB91" i="55"/>
  <c r="AE90" i="55"/>
  <c r="AD89" i="55"/>
  <c r="AK88" i="55"/>
  <c r="AF88" i="55"/>
  <c r="AB88" i="55"/>
  <c r="AI87" i="55"/>
  <c r="AE87" i="55"/>
  <c r="AA87" i="55"/>
  <c r="AK85" i="55"/>
  <c r="AG85" i="55"/>
  <c r="AC85" i="55"/>
  <c r="AI67" i="55"/>
  <c r="AE67" i="55"/>
  <c r="AA67" i="55"/>
  <c r="AA110" i="55"/>
  <c r="AA90" i="55"/>
  <c r="AJ89" i="55"/>
  <c r="AB89" i="55"/>
  <c r="AJ88" i="55"/>
  <c r="AE88" i="55"/>
  <c r="AA88" i="55"/>
  <c r="AH87" i="55"/>
  <c r="AD87" i="55"/>
  <c r="Z87" i="55"/>
  <c r="AJ85" i="55"/>
  <c r="AF85" i="55"/>
  <c r="AB85" i="55"/>
  <c r="AF67" i="55"/>
  <c r="AK66" i="55"/>
  <c r="AG66" i="55"/>
  <c r="AC66" i="55"/>
  <c r="AJ65" i="55"/>
  <c r="AF65" i="55"/>
  <c r="AB65" i="55"/>
  <c r="AI64" i="55"/>
  <c r="AE64" i="55"/>
  <c r="AA64" i="55"/>
  <c r="AK38" i="55"/>
  <c r="AG38" i="55"/>
  <c r="AC38" i="55"/>
  <c r="AI28" i="55"/>
  <c r="AE28" i="55"/>
  <c r="AA28" i="55"/>
  <c r="AH27" i="55"/>
  <c r="AD27" i="55"/>
  <c r="Z27" i="55"/>
  <c r="AK26" i="55"/>
  <c r="AG26" i="55"/>
  <c r="AC26" i="55"/>
  <c r="AJ67" i="55"/>
  <c r="AB67" i="55"/>
  <c r="AI66" i="55"/>
  <c r="AE66" i="55"/>
  <c r="AA66" i="55"/>
  <c r="AH65" i="55"/>
  <c r="AD65" i="55"/>
  <c r="Z65" i="55"/>
  <c r="AK64" i="55"/>
  <c r="AG64" i="55"/>
  <c r="AC64" i="55"/>
  <c r="AI38" i="55"/>
  <c r="AE38" i="55"/>
  <c r="AA38" i="55"/>
  <c r="AK28" i="55"/>
  <c r="AG28" i="55"/>
  <c r="AC28" i="55"/>
  <c r="AJ27" i="55"/>
  <c r="AF27" i="55"/>
  <c r="AB27" i="55"/>
  <c r="AI26" i="55"/>
  <c r="AE26" i="55"/>
  <c r="AA26" i="55"/>
  <c r="AJ23" i="55"/>
  <c r="AF23" i="55"/>
  <c r="AB23" i="55"/>
  <c r="AK20" i="55"/>
  <c r="AG20" i="55"/>
  <c r="AC20" i="55"/>
  <c r="AH67" i="55"/>
  <c r="Z67" i="55"/>
  <c r="AH66" i="55"/>
  <c r="AD66" i="55"/>
  <c r="Z66" i="55"/>
  <c r="AK65" i="55"/>
  <c r="AG65" i="55"/>
  <c r="AC65" i="55"/>
  <c r="AJ64" i="55"/>
  <c r="AF64" i="55"/>
  <c r="AB64" i="55"/>
  <c r="AH38" i="55"/>
  <c r="AD38" i="55"/>
  <c r="Z38" i="55"/>
  <c r="AD67" i="55"/>
  <c r="AA65" i="55"/>
  <c r="AD64" i="55"/>
  <c r="AF66" i="55"/>
  <c r="AI65" i="55"/>
  <c r="AB66" i="55"/>
  <c r="AE65" i="55"/>
  <c r="AH64" i="55"/>
  <c r="AJ38" i="55"/>
  <c r="AJ28" i="55"/>
  <c r="AB28" i="55"/>
  <c r="AI27" i="55"/>
  <c r="AA27" i="55"/>
  <c r="AF26" i="55"/>
  <c r="AI23" i="55"/>
  <c r="AD23" i="55"/>
  <c r="AH20" i="55"/>
  <c r="AB20" i="55"/>
  <c r="Z64" i="55"/>
  <c r="AH28" i="55"/>
  <c r="AJ66" i="55"/>
  <c r="AF38" i="55"/>
  <c r="AF28" i="55"/>
  <c r="AC27" i="55"/>
  <c r="AH26" i="55"/>
  <c r="AK23" i="55"/>
  <c r="AC23" i="55"/>
  <c r="AE20" i="55"/>
  <c r="AK19" i="55"/>
  <c r="AG19" i="55"/>
  <c r="AC19" i="55"/>
  <c r="AI17" i="55"/>
  <c r="AE17" i="55"/>
  <c r="AA17" i="55"/>
  <c r="AB38" i="55"/>
  <c r="AD28" i="55"/>
  <c r="AK27" i="55"/>
  <c r="AD26" i="55"/>
  <c r="AH23" i="55"/>
  <c r="AA23" i="55"/>
  <c r="AJ20" i="55"/>
  <c r="AD20" i="55"/>
  <c r="AJ19" i="55"/>
  <c r="AF19" i="55"/>
  <c r="AB19" i="55"/>
  <c r="AH17" i="55"/>
  <c r="AD17" i="55"/>
  <c r="Z17" i="55"/>
  <c r="Z28" i="55"/>
  <c r="AG27" i="55"/>
  <c r="AB26" i="55"/>
  <c r="AG23" i="55"/>
  <c r="Z23" i="55"/>
  <c r="AI20" i="55"/>
  <c r="AA20" i="55"/>
  <c r="AI19" i="55"/>
  <c r="AE19" i="55"/>
  <c r="AA19" i="55"/>
  <c r="AK17" i="55"/>
  <c r="AG17" i="55"/>
  <c r="AC17" i="55"/>
  <c r="AH14" i="55"/>
  <c r="AD14" i="55"/>
  <c r="AJ26" i="55"/>
  <c r="Z19" i="55"/>
  <c r="AB17" i="55"/>
  <c r="AG14" i="55"/>
  <c r="AB14" i="55"/>
  <c r="Z26" i="55"/>
  <c r="AK14" i="55"/>
  <c r="AF14" i="55"/>
  <c r="AA14" i="55"/>
  <c r="AF20" i="55"/>
  <c r="AH19" i="55"/>
  <c r="AJ17" i="55"/>
  <c r="AJ14" i="55"/>
  <c r="AE14" i="55"/>
  <c r="Z14" i="55"/>
  <c r="AE27" i="55"/>
  <c r="AE23" i="55"/>
  <c r="Z20" i="55"/>
  <c r="AD19" i="55"/>
  <c r="AF17" i="55"/>
  <c r="AI14" i="55"/>
  <c r="AC14" i="55"/>
  <c r="BF110" i="55"/>
  <c r="BB110" i="55"/>
  <c r="AX110" i="55"/>
  <c r="BG91" i="55"/>
  <c r="BC91" i="55"/>
  <c r="AY91" i="55"/>
  <c r="BF90" i="55"/>
  <c r="BB90" i="55"/>
  <c r="AX90" i="55"/>
  <c r="BI89" i="55"/>
  <c r="BE89" i="55"/>
  <c r="BA89" i="55"/>
  <c r="BH88" i="55"/>
  <c r="BD88" i="55"/>
  <c r="AZ88" i="55"/>
  <c r="BI110" i="55"/>
  <c r="BE110" i="55"/>
  <c r="BA110" i="55"/>
  <c r="BF91" i="55"/>
  <c r="BB91" i="55"/>
  <c r="AX91" i="55"/>
  <c r="BI90" i="55"/>
  <c r="BE90" i="55"/>
  <c r="BA90" i="55"/>
  <c r="BH89" i="55"/>
  <c r="BD89" i="55"/>
  <c r="AZ89" i="55"/>
  <c r="BH110" i="55"/>
  <c r="BD110" i="55"/>
  <c r="AZ110" i="55"/>
  <c r="BI91" i="55"/>
  <c r="BE91" i="55"/>
  <c r="BA91" i="55"/>
  <c r="BH90" i="55"/>
  <c r="BD90" i="55"/>
  <c r="AZ90" i="55"/>
  <c r="BG89" i="55"/>
  <c r="BC89" i="55"/>
  <c r="AY89" i="55"/>
  <c r="BF88" i="55"/>
  <c r="BB88" i="55"/>
  <c r="AX88" i="55"/>
  <c r="BC110" i="55"/>
  <c r="AZ91" i="55"/>
  <c r="BC90" i="55"/>
  <c r="BF89" i="55"/>
  <c r="BE88" i="55"/>
  <c r="BI87" i="55"/>
  <c r="BE87" i="55"/>
  <c r="BA87" i="55"/>
  <c r="BG85" i="55"/>
  <c r="BC85" i="55"/>
  <c r="AY85" i="55"/>
  <c r="BI67" i="55"/>
  <c r="BE67" i="55"/>
  <c r="BA67" i="55"/>
  <c r="AY110" i="55"/>
  <c r="AY90" i="55"/>
  <c r="BB89" i="55"/>
  <c r="BC88" i="55"/>
  <c r="BH87" i="55"/>
  <c r="BD87" i="55"/>
  <c r="AZ87" i="55"/>
  <c r="BF85" i="55"/>
  <c r="BB85" i="55"/>
  <c r="AX85" i="55"/>
  <c r="BH91" i="55"/>
  <c r="AX89" i="55"/>
  <c r="BI88" i="55"/>
  <c r="BA88" i="55"/>
  <c r="BG87" i="55"/>
  <c r="BC87" i="55"/>
  <c r="AY87" i="55"/>
  <c r="BI85" i="55"/>
  <c r="BE85" i="55"/>
  <c r="BA85" i="55"/>
  <c r="BG67" i="55"/>
  <c r="BC67" i="55"/>
  <c r="AY67" i="55"/>
  <c r="BG110" i="55"/>
  <c r="BD91" i="55"/>
  <c r="BG90" i="55"/>
  <c r="BG88" i="55"/>
  <c r="AY88" i="55"/>
  <c r="BF87" i="55"/>
  <c r="BB87" i="55"/>
  <c r="AX87" i="55"/>
  <c r="BH85" i="55"/>
  <c r="BD85" i="55"/>
  <c r="AZ85" i="55"/>
  <c r="BD67" i="55"/>
  <c r="BI66" i="55"/>
  <c r="BE66" i="55"/>
  <c r="BA66" i="55"/>
  <c r="BH65" i="55"/>
  <c r="BD65" i="55"/>
  <c r="AZ65" i="55"/>
  <c r="BG64" i="55"/>
  <c r="BC64" i="55"/>
  <c r="AY64" i="55"/>
  <c r="BI38" i="55"/>
  <c r="BE38" i="55"/>
  <c r="BA38" i="55"/>
  <c r="BG28" i="55"/>
  <c r="BC28" i="55"/>
  <c r="AY28" i="55"/>
  <c r="BF27" i="55"/>
  <c r="BB27" i="55"/>
  <c r="AX27" i="55"/>
  <c r="BI26" i="55"/>
  <c r="BE26" i="55"/>
  <c r="BA26" i="55"/>
  <c r="BH67" i="55"/>
  <c r="AZ67" i="55"/>
  <c r="BG66" i="55"/>
  <c r="BC66" i="55"/>
  <c r="AY66" i="55"/>
  <c r="BF65" i="55"/>
  <c r="BB65" i="55"/>
  <c r="AX65" i="55"/>
  <c r="BI64" i="55"/>
  <c r="BE64" i="55"/>
  <c r="BA64" i="55"/>
  <c r="BG38" i="55"/>
  <c r="BC38" i="55"/>
  <c r="AY38" i="55"/>
  <c r="BI28" i="55"/>
  <c r="BE28" i="55"/>
  <c r="BA28" i="55"/>
  <c r="BH27" i="55"/>
  <c r="BD27" i="55"/>
  <c r="AZ27" i="55"/>
  <c r="BG26" i="55"/>
  <c r="BC26" i="55"/>
  <c r="AY26" i="55"/>
  <c r="BH23" i="55"/>
  <c r="BD23" i="55"/>
  <c r="AZ23" i="55"/>
  <c r="BI20" i="55"/>
  <c r="BE20" i="55"/>
  <c r="BA20" i="55"/>
  <c r="BF67" i="55"/>
  <c r="AX67" i="55"/>
  <c r="BF66" i="55"/>
  <c r="BB66" i="55"/>
  <c r="AX66" i="55"/>
  <c r="BI65" i="55"/>
  <c r="BE65" i="55"/>
  <c r="BA65" i="55"/>
  <c r="BH64" i="55"/>
  <c r="BD64" i="55"/>
  <c r="AZ64" i="55"/>
  <c r="BF38" i="55"/>
  <c r="BB38" i="55"/>
  <c r="AX38" i="55"/>
  <c r="BD66" i="55"/>
  <c r="BG65" i="55"/>
  <c r="AY65" i="55"/>
  <c r="BB64" i="55"/>
  <c r="BD38" i="55"/>
  <c r="BH66" i="55"/>
  <c r="AX64" i="55"/>
  <c r="AZ38" i="55"/>
  <c r="BH28" i="55"/>
  <c r="AZ28" i="55"/>
  <c r="BG27" i="55"/>
  <c r="AY27" i="55"/>
  <c r="BD26" i="55"/>
  <c r="BE23" i="55"/>
  <c r="AY23" i="55"/>
  <c r="BH20" i="55"/>
  <c r="BC20" i="55"/>
  <c r="AX20" i="55"/>
  <c r="BH19" i="55"/>
  <c r="BD19" i="55"/>
  <c r="AZ19" i="55"/>
  <c r="AZ66" i="55"/>
  <c r="BD28" i="55"/>
  <c r="BB28" i="55"/>
  <c r="BI27" i="55"/>
  <c r="BB26" i="55"/>
  <c r="BF23" i="55"/>
  <c r="AX23" i="55"/>
  <c r="BG20" i="55"/>
  <c r="AZ20" i="55"/>
  <c r="BI19" i="55"/>
  <c r="BC19" i="55"/>
  <c r="AX19" i="55"/>
  <c r="BG17" i="55"/>
  <c r="BC17" i="55"/>
  <c r="AY17" i="55"/>
  <c r="BH14" i="55"/>
  <c r="BD14" i="55"/>
  <c r="BB67" i="55"/>
  <c r="BF64" i="55"/>
  <c r="BH38" i="55"/>
  <c r="AX28" i="55"/>
  <c r="BE27" i="55"/>
  <c r="AZ26" i="55"/>
  <c r="BC23" i="55"/>
  <c r="BF20" i="55"/>
  <c r="AY20" i="55"/>
  <c r="BG19" i="55"/>
  <c r="BB19" i="55"/>
  <c r="BF17" i="55"/>
  <c r="BB17" i="55"/>
  <c r="AX17" i="55"/>
  <c r="BC65" i="55"/>
  <c r="BF28" i="55"/>
  <c r="BC27" i="55"/>
  <c r="BH26" i="55"/>
  <c r="AX26" i="55"/>
  <c r="BI23" i="55"/>
  <c r="BB23" i="55"/>
  <c r="BD20" i="55"/>
  <c r="BF19" i="55"/>
  <c r="BA19" i="55"/>
  <c r="BI17" i="55"/>
  <c r="BE17" i="55"/>
  <c r="BA17" i="55"/>
  <c r="BF14" i="55"/>
  <c r="BB14" i="55"/>
  <c r="AX14" i="55"/>
  <c r="BA23" i="55"/>
  <c r="BH17" i="55"/>
  <c r="BC14" i="55"/>
  <c r="BA27" i="55"/>
  <c r="BE19" i="55"/>
  <c r="BD17" i="55"/>
  <c r="BI14" i="55"/>
  <c r="BA14" i="55"/>
  <c r="BF26" i="55"/>
  <c r="AY19" i="55"/>
  <c r="AZ17" i="55"/>
  <c r="BG14" i="55"/>
  <c r="AZ14" i="55"/>
  <c r="BG23" i="55"/>
  <c r="BB20" i="55"/>
  <c r="BE14" i="55"/>
  <c r="AY14" i="55"/>
  <c r="CD110" i="55"/>
  <c r="BZ110" i="55"/>
  <c r="IJ110" i="55" s="1"/>
  <c r="BV110" i="55"/>
  <c r="CE91" i="55"/>
  <c r="IO91" i="55" s="1"/>
  <c r="CA91" i="55"/>
  <c r="BW91" i="55"/>
  <c r="CD90" i="55"/>
  <c r="BZ90" i="55"/>
  <c r="IJ90" i="55" s="1"/>
  <c r="BV90" i="55"/>
  <c r="LP90" i="55" s="1"/>
  <c r="CG89" i="55"/>
  <c r="CC89" i="55"/>
  <c r="LW89" i="55" s="1"/>
  <c r="BY89" i="55"/>
  <c r="II89" i="55" s="1"/>
  <c r="CF88" i="55"/>
  <c r="IP88" i="55" s="1"/>
  <c r="CB88" i="55"/>
  <c r="BX88" i="55"/>
  <c r="LR88" i="55" s="1"/>
  <c r="CG110" i="55"/>
  <c r="IQ110" i="55" s="1"/>
  <c r="CC110" i="55"/>
  <c r="IM110" i="55" s="1"/>
  <c r="BY110" i="55"/>
  <c r="CD91" i="55"/>
  <c r="BZ91" i="55"/>
  <c r="LT91" i="55" s="1"/>
  <c r="BV91" i="55"/>
  <c r="LP91" i="55" s="1"/>
  <c r="CG90" i="55"/>
  <c r="CC90" i="55"/>
  <c r="BY90" i="55"/>
  <c r="II90" i="55" s="1"/>
  <c r="CF89" i="55"/>
  <c r="LZ89" i="55" s="1"/>
  <c r="CB89" i="55"/>
  <c r="BX89" i="55"/>
  <c r="CF110" i="55"/>
  <c r="IP110" i="55" s="1"/>
  <c r="CB110" i="55"/>
  <c r="IL110" i="55" s="1"/>
  <c r="BX110" i="55"/>
  <c r="CG91" i="55"/>
  <c r="CC91" i="55"/>
  <c r="IM91" i="55" s="1"/>
  <c r="BY91" i="55"/>
  <c r="CF90" i="55"/>
  <c r="CB90" i="55"/>
  <c r="BX90" i="55"/>
  <c r="IH90" i="55" s="1"/>
  <c r="CE89" i="55"/>
  <c r="CA89" i="55"/>
  <c r="IK89" i="55" s="1"/>
  <c r="BW89" i="55"/>
  <c r="CD88" i="55"/>
  <c r="LX88" i="55" s="1"/>
  <c r="BZ88" i="55"/>
  <c r="BV88" i="55"/>
  <c r="LP88" i="55" s="1"/>
  <c r="CF91" i="55"/>
  <c r="BV89" i="55"/>
  <c r="IF89" i="55" s="1"/>
  <c r="CC88" i="55"/>
  <c r="LW88" i="55" s="1"/>
  <c r="CG87" i="55"/>
  <c r="IQ87" i="55" s="1"/>
  <c r="CC87" i="55"/>
  <c r="BY87" i="55"/>
  <c r="LS87" i="55" s="1"/>
  <c r="CE85" i="55"/>
  <c r="CA85" i="55"/>
  <c r="BW85" i="55"/>
  <c r="CG67" i="55"/>
  <c r="IQ67" i="55" s="1"/>
  <c r="CC67" i="55"/>
  <c r="IM67" i="55" s="1"/>
  <c r="BY67" i="55"/>
  <c r="CE110" i="55"/>
  <c r="CB91" i="55"/>
  <c r="IL91" i="55" s="1"/>
  <c r="CE90" i="55"/>
  <c r="IO90" i="55" s="1"/>
  <c r="CA88" i="55"/>
  <c r="CF87" i="55"/>
  <c r="CB87" i="55"/>
  <c r="BX87" i="55"/>
  <c r="IH87" i="55" s="1"/>
  <c r="CD85" i="55"/>
  <c r="BZ85" i="55"/>
  <c r="BV85" i="55"/>
  <c r="IF85" i="55" s="1"/>
  <c r="CA110" i="55"/>
  <c r="BX91" i="55"/>
  <c r="CA90" i="55"/>
  <c r="CD89" i="55"/>
  <c r="IN89" i="55" s="1"/>
  <c r="CG88" i="55"/>
  <c r="MA88" i="55" s="1"/>
  <c r="BY88" i="55"/>
  <c r="LS88" i="55" s="1"/>
  <c r="CE87" i="55"/>
  <c r="CA87" i="55"/>
  <c r="IK87" i="55" s="1"/>
  <c r="BW87" i="55"/>
  <c r="LQ87" i="55" s="1"/>
  <c r="CG85" i="55"/>
  <c r="CC85" i="55"/>
  <c r="BY85" i="55"/>
  <c r="CE67" i="55"/>
  <c r="CA67" i="55"/>
  <c r="BW67" i="55"/>
  <c r="CD66" i="55"/>
  <c r="LX66" i="55" s="1"/>
  <c r="BZ66" i="55"/>
  <c r="IJ66" i="55" s="1"/>
  <c r="BV66" i="55"/>
  <c r="BW110" i="55"/>
  <c r="BW90" i="55"/>
  <c r="LQ90" i="55" s="1"/>
  <c r="BZ89" i="55"/>
  <c r="CE88" i="55"/>
  <c r="LY88" i="55" s="1"/>
  <c r="BW88" i="55"/>
  <c r="CD87" i="55"/>
  <c r="IN87" i="55" s="1"/>
  <c r="BZ87" i="55"/>
  <c r="IJ87" i="55" s="1"/>
  <c r="BV87" i="55"/>
  <c r="CF85" i="55"/>
  <c r="CB85" i="55"/>
  <c r="IL85" i="55" s="1"/>
  <c r="BX85" i="55"/>
  <c r="CB67" i="55"/>
  <c r="CC66" i="55"/>
  <c r="BX66" i="55"/>
  <c r="IH66" i="55" s="1"/>
  <c r="CF65" i="55"/>
  <c r="IP65" i="55" s="1"/>
  <c r="CB65" i="55"/>
  <c r="BX65" i="55"/>
  <c r="CE64" i="55"/>
  <c r="LY64" i="55" s="1"/>
  <c r="CA64" i="55"/>
  <c r="IK64" i="55" s="1"/>
  <c r="BW64" i="55"/>
  <c r="CG38" i="55"/>
  <c r="CC38" i="55"/>
  <c r="BY38" i="55"/>
  <c r="CE28" i="55"/>
  <c r="CA28" i="55"/>
  <c r="BW28" i="55"/>
  <c r="CD27" i="55"/>
  <c r="BZ27" i="55"/>
  <c r="BV27" i="55"/>
  <c r="CG26" i="55"/>
  <c r="IQ26" i="55" s="1"/>
  <c r="CC26" i="55"/>
  <c r="BY26" i="55"/>
  <c r="CF67" i="55"/>
  <c r="BX67" i="55"/>
  <c r="IH67" i="55" s="1"/>
  <c r="CF66" i="55"/>
  <c r="CA66" i="55"/>
  <c r="LU66" i="55" s="1"/>
  <c r="CD65" i="55"/>
  <c r="BZ65" i="55"/>
  <c r="IJ65" i="55" s="1"/>
  <c r="BV65" i="55"/>
  <c r="LP65" i="55" s="1"/>
  <c r="CG64" i="55"/>
  <c r="CC64" i="55"/>
  <c r="BY64" i="55"/>
  <c r="II64" i="55" s="1"/>
  <c r="CE38" i="55"/>
  <c r="IO38" i="55" s="1"/>
  <c r="CA38" i="55"/>
  <c r="BW38" i="55"/>
  <c r="CG28" i="55"/>
  <c r="IQ28" i="55" s="1"/>
  <c r="CC28" i="55"/>
  <c r="BY28" i="55"/>
  <c r="CF27" i="55"/>
  <c r="CB27" i="55"/>
  <c r="IL27" i="55" s="1"/>
  <c r="BX27" i="55"/>
  <c r="CE26" i="55"/>
  <c r="LY26" i="55" s="1"/>
  <c r="CA26" i="55"/>
  <c r="BW26" i="55"/>
  <c r="CF23" i="55"/>
  <c r="CB23" i="55"/>
  <c r="BX23" i="55"/>
  <c r="CG20" i="55"/>
  <c r="MA20" i="55" s="1"/>
  <c r="CC20" i="55"/>
  <c r="BY20" i="55"/>
  <c r="CD67" i="55"/>
  <c r="BV67" i="55"/>
  <c r="IF67" i="55" s="1"/>
  <c r="CE66" i="55"/>
  <c r="BY66" i="55"/>
  <c r="II66" i="55" s="1"/>
  <c r="CG65" i="55"/>
  <c r="CC65" i="55"/>
  <c r="IM65" i="55" s="1"/>
  <c r="BY65" i="55"/>
  <c r="CF64" i="55"/>
  <c r="LZ64" i="55" s="1"/>
  <c r="CB64" i="55"/>
  <c r="BX64" i="55"/>
  <c r="IH64" i="55" s="1"/>
  <c r="CD38" i="55"/>
  <c r="BZ38" i="55"/>
  <c r="BV38" i="55"/>
  <c r="BW66" i="55"/>
  <c r="IG66" i="55" s="1"/>
  <c r="BW65" i="55"/>
  <c r="BZ64" i="55"/>
  <c r="BZ67" i="55"/>
  <c r="CG66" i="55"/>
  <c r="CE65" i="55"/>
  <c r="IO65" i="55" s="1"/>
  <c r="CB66" i="55"/>
  <c r="IL66" i="55" s="1"/>
  <c r="CA65" i="55"/>
  <c r="CD64" i="55"/>
  <c r="LX64" i="55" s="1"/>
  <c r="CF38" i="55"/>
  <c r="CF28" i="55"/>
  <c r="BX28" i="55"/>
  <c r="CE27" i="55"/>
  <c r="LY27" i="55" s="1"/>
  <c r="BW27" i="55"/>
  <c r="CB26" i="55"/>
  <c r="IL26" i="55" s="1"/>
  <c r="CE23" i="55"/>
  <c r="BZ23" i="55"/>
  <c r="IJ23" i="55" s="1"/>
  <c r="CD20" i="55"/>
  <c r="BX20" i="55"/>
  <c r="IH20" i="55" s="1"/>
  <c r="CF19" i="55"/>
  <c r="CB19" i="55"/>
  <c r="LV19" i="55" s="1"/>
  <c r="BX19" i="55"/>
  <c r="BX38" i="55"/>
  <c r="BZ28" i="55"/>
  <c r="BV64" i="55"/>
  <c r="IF64" i="55" s="1"/>
  <c r="BV28" i="55"/>
  <c r="CC27" i="55"/>
  <c r="BX26" i="55"/>
  <c r="CA23" i="55"/>
  <c r="LU23" i="55" s="1"/>
  <c r="CB20" i="55"/>
  <c r="IL20" i="55" s="1"/>
  <c r="BV20" i="55"/>
  <c r="LP20" i="55" s="1"/>
  <c r="CD19" i="55"/>
  <c r="BY19" i="55"/>
  <c r="II19" i="55" s="1"/>
  <c r="CE17" i="55"/>
  <c r="LY17" i="55" s="1"/>
  <c r="CA17" i="55"/>
  <c r="BW17" i="55"/>
  <c r="CF14" i="55"/>
  <c r="CB14" i="55"/>
  <c r="BX14" i="55"/>
  <c r="CD28" i="55"/>
  <c r="CA27" i="55"/>
  <c r="IK27" i="55" s="1"/>
  <c r="CF26" i="55"/>
  <c r="BV26" i="55"/>
  <c r="CG23" i="55"/>
  <c r="BY23" i="55"/>
  <c r="II23" i="55" s="1"/>
  <c r="CA20" i="55"/>
  <c r="IK20" i="55" s="1"/>
  <c r="CC19" i="55"/>
  <c r="BW19" i="55"/>
  <c r="CD17" i="55"/>
  <c r="IN17" i="55" s="1"/>
  <c r="BZ17" i="55"/>
  <c r="LT17" i="55" s="1"/>
  <c r="BV17" i="55"/>
  <c r="CB38" i="55"/>
  <c r="CB28" i="55"/>
  <c r="LV28" i="55" s="1"/>
  <c r="BY27" i="55"/>
  <c r="II27" i="55" s="1"/>
  <c r="CD26" i="55"/>
  <c r="CD23" i="55"/>
  <c r="BW23" i="55"/>
  <c r="LQ23" i="55" s="1"/>
  <c r="CF20" i="55"/>
  <c r="BZ20" i="55"/>
  <c r="IJ20" i="55" s="1"/>
  <c r="CG19" i="55"/>
  <c r="CA19" i="55"/>
  <c r="LU19" i="55" s="1"/>
  <c r="BV19" i="55"/>
  <c r="CG17" i="55"/>
  <c r="CC17" i="55"/>
  <c r="BY17" i="55"/>
  <c r="II17" i="55" s="1"/>
  <c r="CD14" i="55"/>
  <c r="BZ14" i="55"/>
  <c r="BV14" i="55"/>
  <c r="BZ26" i="55"/>
  <c r="CC23" i="55"/>
  <c r="IM23" i="55" s="1"/>
  <c r="BW20" i="55"/>
  <c r="CE19" i="55"/>
  <c r="BX17" i="55"/>
  <c r="IH17" i="55" s="1"/>
  <c r="CA14" i="55"/>
  <c r="BV23" i="55"/>
  <c r="IF23" i="55" s="1"/>
  <c r="BZ19" i="55"/>
  <c r="CG14" i="55"/>
  <c r="BY14" i="55"/>
  <c r="CG27" i="55"/>
  <c r="CF17" i="55"/>
  <c r="CE14" i="55"/>
  <c r="BW14" i="55"/>
  <c r="CE20" i="55"/>
  <c r="LY20" i="55" s="1"/>
  <c r="CB17" i="55"/>
  <c r="CC14" i="55"/>
  <c r="BR110" i="55"/>
  <c r="BN110" i="55"/>
  <c r="BJ110" i="55"/>
  <c r="BS91" i="55"/>
  <c r="BO91" i="55"/>
  <c r="BK91" i="55"/>
  <c r="BR90" i="55"/>
  <c r="BN90" i="55"/>
  <c r="BJ90" i="55"/>
  <c r="BU89" i="55"/>
  <c r="BQ89" i="55"/>
  <c r="BM89" i="55"/>
  <c r="BT88" i="55"/>
  <c r="BP88" i="55"/>
  <c r="BL88" i="55"/>
  <c r="BU110" i="55"/>
  <c r="BQ110" i="55"/>
  <c r="BM110" i="55"/>
  <c r="BR91" i="55"/>
  <c r="BN91" i="55"/>
  <c r="BJ91" i="55"/>
  <c r="BU90" i="55"/>
  <c r="BQ90" i="55"/>
  <c r="BM90" i="55"/>
  <c r="BT89" i="55"/>
  <c r="BP89" i="55"/>
  <c r="BL89" i="55"/>
  <c r="BT110" i="55"/>
  <c r="BP110" i="55"/>
  <c r="BL110" i="55"/>
  <c r="BU91" i="55"/>
  <c r="BQ91" i="55"/>
  <c r="BM91" i="55"/>
  <c r="BT90" i="55"/>
  <c r="BP90" i="55"/>
  <c r="BL90" i="55"/>
  <c r="BS89" i="55"/>
  <c r="BO89" i="55"/>
  <c r="BK89" i="55"/>
  <c r="BR88" i="55"/>
  <c r="BN88" i="55"/>
  <c r="BJ88" i="55"/>
  <c r="BS110" i="55"/>
  <c r="BP91" i="55"/>
  <c r="BS90" i="55"/>
  <c r="BU88" i="55"/>
  <c r="BM88" i="55"/>
  <c r="BU87" i="55"/>
  <c r="BQ87" i="55"/>
  <c r="BM87" i="55"/>
  <c r="BS85" i="55"/>
  <c r="BO85" i="55"/>
  <c r="BK85" i="55"/>
  <c r="BU67" i="55"/>
  <c r="BQ67" i="55"/>
  <c r="BM67" i="55"/>
  <c r="BO110" i="55"/>
  <c r="BL91" i="55"/>
  <c r="BO90" i="55"/>
  <c r="BR89" i="55"/>
  <c r="BS88" i="55"/>
  <c r="BK88" i="55"/>
  <c r="BT87" i="55"/>
  <c r="BP87" i="55"/>
  <c r="BL87" i="55"/>
  <c r="BR85" i="55"/>
  <c r="BN85" i="55"/>
  <c r="BJ85" i="55"/>
  <c r="BK110" i="55"/>
  <c r="BK90" i="55"/>
  <c r="BN89" i="55"/>
  <c r="BQ88" i="55"/>
  <c r="BS87" i="55"/>
  <c r="BO87" i="55"/>
  <c r="BK87" i="55"/>
  <c r="BU85" i="55"/>
  <c r="BQ85" i="55"/>
  <c r="BM85" i="55"/>
  <c r="BS67" i="55"/>
  <c r="BO67" i="55"/>
  <c r="BK67" i="55"/>
  <c r="BR66" i="55"/>
  <c r="BN66" i="55"/>
  <c r="BT91" i="55"/>
  <c r="BJ89" i="55"/>
  <c r="BO88" i="55"/>
  <c r="BR87" i="55"/>
  <c r="BN87" i="55"/>
  <c r="BJ87" i="55"/>
  <c r="BT85" i="55"/>
  <c r="BP85" i="55"/>
  <c r="BL85" i="55"/>
  <c r="BT67" i="55"/>
  <c r="BL67" i="55"/>
  <c r="BS66" i="55"/>
  <c r="BM66" i="55"/>
  <c r="BT65" i="55"/>
  <c r="BP65" i="55"/>
  <c r="BL65" i="55"/>
  <c r="BS64" i="55"/>
  <c r="BO64" i="55"/>
  <c r="BK64" i="55"/>
  <c r="BU38" i="55"/>
  <c r="BQ38" i="55"/>
  <c r="BM38" i="55"/>
  <c r="BS28" i="55"/>
  <c r="BO28" i="55"/>
  <c r="BK28" i="55"/>
  <c r="BR27" i="55"/>
  <c r="BN27" i="55"/>
  <c r="BJ27" i="55"/>
  <c r="BU26" i="55"/>
  <c r="BQ26" i="55"/>
  <c r="BM26" i="55"/>
  <c r="BP67" i="55"/>
  <c r="BU66" i="55"/>
  <c r="BP66" i="55"/>
  <c r="BK66" i="55"/>
  <c r="BR65" i="55"/>
  <c r="BN65" i="55"/>
  <c r="BJ65" i="55"/>
  <c r="BU64" i="55"/>
  <c r="BQ64" i="55"/>
  <c r="BM64" i="55"/>
  <c r="BS38" i="55"/>
  <c r="BO38" i="55"/>
  <c r="BK38" i="55"/>
  <c r="BU28" i="55"/>
  <c r="BQ28" i="55"/>
  <c r="BM28" i="55"/>
  <c r="BT27" i="55"/>
  <c r="BP27" i="55"/>
  <c r="BL27" i="55"/>
  <c r="BS26" i="55"/>
  <c r="BO26" i="55"/>
  <c r="BK26" i="55"/>
  <c r="BT23" i="55"/>
  <c r="BP23" i="55"/>
  <c r="BL23" i="55"/>
  <c r="BU20" i="55"/>
  <c r="BQ20" i="55"/>
  <c r="BM20" i="55"/>
  <c r="BN67" i="55"/>
  <c r="BT66" i="55"/>
  <c r="BO66" i="55"/>
  <c r="BJ66" i="55"/>
  <c r="BU65" i="55"/>
  <c r="BQ65" i="55"/>
  <c r="BM65" i="55"/>
  <c r="BT64" i="55"/>
  <c r="BP64" i="55"/>
  <c r="BL64" i="55"/>
  <c r="BR38" i="55"/>
  <c r="BN38" i="55"/>
  <c r="BJ38" i="55"/>
  <c r="BJ67" i="55"/>
  <c r="BJ64" i="55"/>
  <c r="BL66" i="55"/>
  <c r="BO65" i="55"/>
  <c r="BR64" i="55"/>
  <c r="BT38" i="55"/>
  <c r="BR67" i="55"/>
  <c r="BK65" i="55"/>
  <c r="BN64" i="55"/>
  <c r="BP38" i="55"/>
  <c r="BP28" i="55"/>
  <c r="BO27" i="55"/>
  <c r="BT26" i="55"/>
  <c r="BL26" i="55"/>
  <c r="BU23" i="55"/>
  <c r="BO23" i="55"/>
  <c r="BJ23" i="55"/>
  <c r="BS20" i="55"/>
  <c r="BN20" i="55"/>
  <c r="BT19" i="55"/>
  <c r="BP19" i="55"/>
  <c r="BL19" i="55"/>
  <c r="BN28" i="55"/>
  <c r="BL38" i="55"/>
  <c r="BL28" i="55"/>
  <c r="BS27" i="55"/>
  <c r="BN26" i="55"/>
  <c r="BS23" i="55"/>
  <c r="BM23" i="55"/>
  <c r="BO20" i="55"/>
  <c r="BS19" i="55"/>
  <c r="BN19" i="55"/>
  <c r="BS17" i="55"/>
  <c r="BO17" i="55"/>
  <c r="BK17" i="55"/>
  <c r="BT14" i="55"/>
  <c r="BP14" i="55"/>
  <c r="BL14" i="55"/>
  <c r="BS65" i="55"/>
  <c r="BT28" i="55"/>
  <c r="BJ28" i="55"/>
  <c r="BQ27" i="55"/>
  <c r="BJ26" i="55"/>
  <c r="BR23" i="55"/>
  <c r="BK23" i="55"/>
  <c r="BT20" i="55"/>
  <c r="BL20" i="55"/>
  <c r="BR19" i="55"/>
  <c r="BM19" i="55"/>
  <c r="BR17" i="55"/>
  <c r="BN17" i="55"/>
  <c r="BJ17" i="55"/>
  <c r="BQ66" i="55"/>
  <c r="BR28" i="55"/>
  <c r="BM27" i="55"/>
  <c r="BR26" i="55"/>
  <c r="BQ23" i="55"/>
  <c r="BR20" i="55"/>
  <c r="BK20" i="55"/>
  <c r="BQ19" i="55"/>
  <c r="BK19" i="55"/>
  <c r="BU17" i="55"/>
  <c r="BQ17" i="55"/>
  <c r="BM17" i="55"/>
  <c r="BR14" i="55"/>
  <c r="BN14" i="55"/>
  <c r="BJ14" i="55"/>
  <c r="BK27" i="55"/>
  <c r="BJ19" i="55"/>
  <c r="BS14" i="55"/>
  <c r="BK14" i="55"/>
  <c r="BP26" i="55"/>
  <c r="BP20" i="55"/>
  <c r="BT17" i="55"/>
  <c r="BQ14" i="55"/>
  <c r="BN23" i="55"/>
  <c r="BJ20" i="55"/>
  <c r="BU19" i="55"/>
  <c r="BP17" i="55"/>
  <c r="BO14" i="55"/>
  <c r="BU27" i="55"/>
  <c r="BO19" i="55"/>
  <c r="BL17" i="55"/>
  <c r="BU14" i="55"/>
  <c r="BM14" i="55"/>
  <c r="AT110" i="55"/>
  <c r="AP110" i="55"/>
  <c r="AL110" i="55"/>
  <c r="AU91" i="55"/>
  <c r="AQ91" i="55"/>
  <c r="AM91" i="55"/>
  <c r="AT90" i="55"/>
  <c r="AP90" i="55"/>
  <c r="AL90" i="55"/>
  <c r="AW89" i="55"/>
  <c r="AS89" i="55"/>
  <c r="AO89" i="55"/>
  <c r="AV88" i="55"/>
  <c r="AR88" i="55"/>
  <c r="AN88" i="55"/>
  <c r="AW110" i="55"/>
  <c r="AS110" i="55"/>
  <c r="AO110" i="55"/>
  <c r="AT91" i="55"/>
  <c r="AP91" i="55"/>
  <c r="AL91" i="55"/>
  <c r="AW90" i="55"/>
  <c r="AS90" i="55"/>
  <c r="AO90" i="55"/>
  <c r="AV89" i="55"/>
  <c r="AR89" i="55"/>
  <c r="AV110" i="55"/>
  <c r="AR110" i="55"/>
  <c r="AN110" i="55"/>
  <c r="AW91" i="55"/>
  <c r="AS91" i="55"/>
  <c r="AO91" i="55"/>
  <c r="AV90" i="55"/>
  <c r="AR90" i="55"/>
  <c r="AN90" i="55"/>
  <c r="AU89" i="55"/>
  <c r="AQ89" i="55"/>
  <c r="AM89" i="55"/>
  <c r="AT88" i="55"/>
  <c r="AP88" i="55"/>
  <c r="AL88" i="55"/>
  <c r="AM110" i="55"/>
  <c r="AM90" i="55"/>
  <c r="AP89" i="55"/>
  <c r="AW88" i="55"/>
  <c r="AO88" i="55"/>
  <c r="AW87" i="55"/>
  <c r="AS87" i="55"/>
  <c r="AO87" i="55"/>
  <c r="AU85" i="55"/>
  <c r="AQ85" i="55"/>
  <c r="AM85" i="55"/>
  <c r="AW67" i="55"/>
  <c r="AS67" i="55"/>
  <c r="AO67" i="55"/>
  <c r="AV91" i="55"/>
  <c r="AN89" i="55"/>
  <c r="AU88" i="55"/>
  <c r="AM88" i="55"/>
  <c r="AV87" i="55"/>
  <c r="AR87" i="55"/>
  <c r="AN87" i="55"/>
  <c r="AT85" i="55"/>
  <c r="AP85" i="55"/>
  <c r="AL85" i="55"/>
  <c r="AU110" i="55"/>
  <c r="AR91" i="55"/>
  <c r="AU90" i="55"/>
  <c r="AL89" i="55"/>
  <c r="AS88" i="55"/>
  <c r="AU87" i="55"/>
  <c r="AQ87" i="55"/>
  <c r="AM87" i="55"/>
  <c r="AW85" i="55"/>
  <c r="AS85" i="55"/>
  <c r="AO85" i="55"/>
  <c r="AU67" i="55"/>
  <c r="AQ67" i="55"/>
  <c r="AM67" i="55"/>
  <c r="AQ110" i="55"/>
  <c r="AN91" i="55"/>
  <c r="AQ90" i="55"/>
  <c r="AT89" i="55"/>
  <c r="AQ88" i="55"/>
  <c r="AT87" i="55"/>
  <c r="AP87" i="55"/>
  <c r="AL87" i="55"/>
  <c r="AV85" i="55"/>
  <c r="AR85" i="55"/>
  <c r="AN85" i="55"/>
  <c r="AV67" i="55"/>
  <c r="AN67" i="55"/>
  <c r="AW66" i="55"/>
  <c r="AS66" i="55"/>
  <c r="AO66" i="55"/>
  <c r="AV65" i="55"/>
  <c r="AR65" i="55"/>
  <c r="AN65" i="55"/>
  <c r="AU64" i="55"/>
  <c r="AQ64" i="55"/>
  <c r="AM64" i="55"/>
  <c r="AW38" i="55"/>
  <c r="AS38" i="55"/>
  <c r="AO38" i="55"/>
  <c r="AU28" i="55"/>
  <c r="AQ28" i="55"/>
  <c r="AM28" i="55"/>
  <c r="AT27" i="55"/>
  <c r="AP27" i="55"/>
  <c r="AL27" i="55"/>
  <c r="AW26" i="55"/>
  <c r="AS26" i="55"/>
  <c r="AO26" i="55"/>
  <c r="AR67" i="55"/>
  <c r="AU66" i="55"/>
  <c r="AQ66" i="55"/>
  <c r="AM66" i="55"/>
  <c r="AT65" i="55"/>
  <c r="AP65" i="55"/>
  <c r="AL65" i="55"/>
  <c r="AW64" i="55"/>
  <c r="AS64" i="55"/>
  <c r="AO64" i="55"/>
  <c r="AU38" i="55"/>
  <c r="AQ38" i="55"/>
  <c r="AM38" i="55"/>
  <c r="AW28" i="55"/>
  <c r="AS28" i="55"/>
  <c r="AO28" i="55"/>
  <c r="AV27" i="55"/>
  <c r="AR27" i="55"/>
  <c r="AN27" i="55"/>
  <c r="AU26" i="55"/>
  <c r="AQ26" i="55"/>
  <c r="AM26" i="55"/>
  <c r="AV23" i="55"/>
  <c r="AR23" i="55"/>
  <c r="AN23" i="55"/>
  <c r="AW20" i="55"/>
  <c r="AS20" i="55"/>
  <c r="AO20" i="55"/>
  <c r="AP67" i="55"/>
  <c r="AT66" i="55"/>
  <c r="AP66" i="55"/>
  <c r="AL66" i="55"/>
  <c r="AW65" i="55"/>
  <c r="AS65" i="55"/>
  <c r="AO65" i="55"/>
  <c r="AV64" i="55"/>
  <c r="AR64" i="55"/>
  <c r="AN64" i="55"/>
  <c r="AT38" i="55"/>
  <c r="AP38" i="55"/>
  <c r="AL38" i="55"/>
  <c r="AN66" i="55"/>
  <c r="AQ65" i="55"/>
  <c r="AT64" i="55"/>
  <c r="AT67" i="55"/>
  <c r="AV66" i="55"/>
  <c r="AL64" i="55"/>
  <c r="AN38" i="55"/>
  <c r="AL67" i="55"/>
  <c r="AR66" i="55"/>
  <c r="AU65" i="55"/>
  <c r="AR28" i="55"/>
  <c r="AQ27" i="55"/>
  <c r="AV26" i="55"/>
  <c r="AN26" i="55"/>
  <c r="AT23" i="55"/>
  <c r="AO23" i="55"/>
  <c r="AR20" i="55"/>
  <c r="AM20" i="55"/>
  <c r="AV19" i="55"/>
  <c r="AM65" i="55"/>
  <c r="AR38" i="55"/>
  <c r="AT28" i="55"/>
  <c r="AP28" i="55"/>
  <c r="AW27" i="55"/>
  <c r="AM27" i="55"/>
  <c r="AR26" i="55"/>
  <c r="AQ23" i="55"/>
  <c r="AT20" i="55"/>
  <c r="AL20" i="55"/>
  <c r="AS19" i="55"/>
  <c r="AO19" i="55"/>
  <c r="AU17" i="55"/>
  <c r="AQ17" i="55"/>
  <c r="AM17" i="55"/>
  <c r="AN28" i="55"/>
  <c r="AU27" i="55"/>
  <c r="AP26" i="55"/>
  <c r="AW23" i="55"/>
  <c r="AP23" i="55"/>
  <c r="AQ20" i="55"/>
  <c r="AW19" i="55"/>
  <c r="AR19" i="55"/>
  <c r="AN19" i="55"/>
  <c r="AT17" i="55"/>
  <c r="AP17" i="55"/>
  <c r="AL17" i="55"/>
  <c r="AP64" i="55"/>
  <c r="AV38" i="55"/>
  <c r="AV28" i="55"/>
  <c r="AL28" i="55"/>
  <c r="AS27" i="55"/>
  <c r="AL26" i="55"/>
  <c r="AU23" i="55"/>
  <c r="AM23" i="55"/>
  <c r="AV20" i="55"/>
  <c r="AP20" i="55"/>
  <c r="AU19" i="55"/>
  <c r="AQ19" i="55"/>
  <c r="AM19" i="55"/>
  <c r="AW17" i="55"/>
  <c r="AS17" i="55"/>
  <c r="AO17" i="55"/>
  <c r="AT14" i="55"/>
  <c r="AP14" i="55"/>
  <c r="AL14" i="55"/>
  <c r="AU20" i="55"/>
  <c r="AP19" i="55"/>
  <c r="AR17" i="55"/>
  <c r="AW14" i="55"/>
  <c r="AR14" i="55"/>
  <c r="AM14" i="55"/>
  <c r="AS23" i="55"/>
  <c r="AN20" i="55"/>
  <c r="AL19" i="55"/>
  <c r="AN17" i="55"/>
  <c r="AV14" i="55"/>
  <c r="AQ14" i="55"/>
  <c r="AO27" i="55"/>
  <c r="AL23" i="55"/>
  <c r="AU14" i="55"/>
  <c r="AO14" i="55"/>
  <c r="AT26" i="55"/>
  <c r="AT19" i="55"/>
  <c r="AV17" i="55"/>
  <c r="AS14" i="55"/>
  <c r="AN14" i="55"/>
  <c r="KR84" i="55"/>
  <c r="HH75" i="55"/>
  <c r="LA34" i="55"/>
  <c r="KR79" i="55"/>
  <c r="HP59" i="55"/>
  <c r="HR79" i="55"/>
  <c r="KU76" i="55"/>
  <c r="HS84" i="55"/>
  <c r="HK81" i="55"/>
  <c r="HR68" i="55"/>
  <c r="LB79" i="55"/>
  <c r="JS33" i="55"/>
  <c r="KV74" i="55"/>
  <c r="HR55" i="55"/>
  <c r="HJ55" i="55"/>
  <c r="KT73" i="55"/>
  <c r="HP35" i="55"/>
  <c r="IP35" i="55"/>
  <c r="KX81" i="55"/>
  <c r="KW73" i="55"/>
  <c r="MA33" i="55"/>
  <c r="HR33" i="55"/>
  <c r="IL34" i="55"/>
  <c r="KX34" i="55"/>
  <c r="KP35" i="55"/>
  <c r="HL35" i="55"/>
  <c r="KD35" i="55"/>
  <c r="GA33" i="55"/>
  <c r="JL35" i="55"/>
  <c r="KS76" i="55"/>
  <c r="HJ73" i="55"/>
  <c r="HK68" i="55"/>
  <c r="KV59" i="55"/>
  <c r="HK33" i="55"/>
  <c r="KR76" i="55"/>
  <c r="KW81" i="55"/>
  <c r="KI33" i="55"/>
  <c r="KC34" i="55"/>
  <c r="HH81" i="55"/>
  <c r="HE34" i="55"/>
  <c r="KY33" i="55"/>
  <c r="GP34" i="55"/>
  <c r="KX77" i="55"/>
  <c r="HJ79" i="55"/>
  <c r="KZ76" i="55"/>
  <c r="KR81" i="55"/>
  <c r="HL74" i="55"/>
  <c r="HM73" i="55"/>
  <c r="LB59" i="55"/>
  <c r="HH79" i="55"/>
  <c r="HP84" i="55"/>
  <c r="HO68" i="55"/>
  <c r="KU75" i="55"/>
  <c r="KO34" i="55"/>
  <c r="GY33" i="55"/>
  <c r="GI33" i="55"/>
  <c r="HO33" i="55"/>
  <c r="KU33" i="55"/>
  <c r="JZ34" i="55"/>
  <c r="GM33" i="55"/>
  <c r="GG34" i="55"/>
  <c r="LC33" i="55"/>
  <c r="KE33" i="55"/>
  <c r="LZ33" i="55"/>
  <c r="HN34" i="55"/>
  <c r="GS34" i="55"/>
  <c r="HF35" i="55"/>
  <c r="LB35" i="55"/>
  <c r="GT33" i="55"/>
  <c r="JN34" i="55"/>
  <c r="IM33" i="55"/>
  <c r="KZ68" i="55"/>
  <c r="LB55" i="55"/>
  <c r="KT79" i="55"/>
  <c r="HO79" i="55"/>
  <c r="HS81" i="55"/>
  <c r="HL55" i="55"/>
  <c r="LA55" i="55"/>
  <c r="HQ79" i="55"/>
  <c r="KR75" i="55"/>
  <c r="HL76" i="55"/>
  <c r="KU77" i="55"/>
  <c r="KT55" i="55"/>
  <c r="KZ59" i="55"/>
  <c r="HL75" i="55"/>
  <c r="HK35" i="55"/>
  <c r="HB34" i="55"/>
  <c r="KP33" i="55"/>
  <c r="JQ34" i="55"/>
  <c r="GU33" i="55"/>
  <c r="HS34" i="55"/>
  <c r="IO34" i="55"/>
  <c r="KD33" i="55"/>
  <c r="II33" i="55"/>
  <c r="HJ77" i="55"/>
  <c r="HO74" i="55"/>
  <c r="HK59" i="55"/>
  <c r="KY79" i="55"/>
  <c r="LC81" i="55"/>
  <c r="KV55" i="55"/>
  <c r="LA79" i="55"/>
  <c r="HO73" i="55"/>
  <c r="KV76" i="55"/>
  <c r="HR76" i="55"/>
  <c r="HH73" i="55"/>
  <c r="HL79" i="55"/>
  <c r="HS77" i="55"/>
  <c r="KV75" i="55"/>
  <c r="JS34" i="55"/>
  <c r="KQ34" i="55"/>
  <c r="HC33" i="55"/>
  <c r="KI35" i="55"/>
  <c r="JX35" i="55"/>
  <c r="GQ33" i="55"/>
  <c r="HG33" i="55"/>
  <c r="KN35" i="55"/>
  <c r="HS33" i="55"/>
  <c r="IN35" i="55"/>
  <c r="KJ35" i="55"/>
  <c r="HR35" i="55"/>
  <c r="HG34" i="55"/>
  <c r="KM33" i="55"/>
  <c r="GY35" i="55"/>
  <c r="KU35" i="55"/>
  <c r="KA33" i="55"/>
  <c r="KL34" i="55"/>
  <c r="KQ33" i="55"/>
  <c r="HD35" i="55"/>
  <c r="HF33" i="55"/>
  <c r="LB33" i="55"/>
  <c r="KZ35" i="55"/>
  <c r="LC34" i="55"/>
  <c r="GZ35" i="55"/>
  <c r="HQ34" i="55"/>
  <c r="KV35" i="55"/>
  <c r="GU34" i="55"/>
  <c r="GT35" i="55"/>
  <c r="GE33" i="55"/>
  <c r="GH35" i="55"/>
  <c r="KT77" i="55"/>
  <c r="KY74" i="55"/>
  <c r="KU59" i="55"/>
  <c r="HP76" i="55"/>
  <c r="HN81" i="55"/>
  <c r="HH84" i="55"/>
  <c r="KY73" i="55"/>
  <c r="HI84" i="55"/>
  <c r="HI76" i="55"/>
  <c r="LB76" i="55"/>
  <c r="KV79" i="55"/>
  <c r="LC77" i="55"/>
  <c r="HQ77" i="55"/>
  <c r="HM81" i="55"/>
  <c r="HL73" i="55"/>
  <c r="KR73" i="55"/>
  <c r="LP64" i="55"/>
  <c r="II14" i="55"/>
  <c r="KS84" i="55"/>
  <c r="HK74" i="55"/>
  <c r="HH59" i="55"/>
  <c r="KS81" i="55"/>
  <c r="KR55" i="55"/>
  <c r="HK73" i="55"/>
  <c r="KS68" i="55"/>
  <c r="KY55" i="55"/>
  <c r="KY84" i="55"/>
  <c r="LC76" i="55"/>
  <c r="HM84" i="55"/>
  <c r="HN74" i="55"/>
  <c r="HI73" i="55"/>
  <c r="HM77" i="55"/>
  <c r="HR74" i="55"/>
  <c r="KZ81" i="55"/>
  <c r="HH74" i="55"/>
  <c r="HS73" i="55"/>
  <c r="LA59" i="55"/>
  <c r="HR75" i="55"/>
  <c r="HJ75" i="55"/>
  <c r="HS76" i="55"/>
  <c r="HH55" i="55"/>
  <c r="KW84" i="55"/>
  <c r="LC73" i="55"/>
  <c r="HI68" i="55"/>
  <c r="HQ59" i="55"/>
  <c r="HQ74" i="55"/>
  <c r="HP73" i="55"/>
  <c r="HO77" i="55"/>
  <c r="HQ75" i="55"/>
  <c r="KX74" i="55"/>
  <c r="LB75" i="55"/>
  <c r="KS73" i="55"/>
  <c r="LA77" i="55"/>
  <c r="KT75" i="55"/>
  <c r="KW77" i="55"/>
  <c r="KW79" i="55"/>
  <c r="HN84" i="55"/>
  <c r="LA74" i="55"/>
  <c r="KZ73" i="55"/>
  <c r="LA75" i="55"/>
  <c r="HM55" i="55"/>
  <c r="LB74" i="55"/>
  <c r="HP81" i="55"/>
  <c r="HO84" i="55"/>
  <c r="HI81" i="55"/>
  <c r="KU73" i="55"/>
  <c r="KR74" i="55"/>
  <c r="KR59" i="55"/>
  <c r="KX84" i="55"/>
  <c r="HJ76" i="55"/>
  <c r="HI55" i="55"/>
  <c r="HL81" i="55"/>
  <c r="HO55" i="55"/>
  <c r="HK77" i="55"/>
  <c r="KW55" i="55"/>
  <c r="KU68" i="55"/>
  <c r="HJ74" i="55"/>
  <c r="HN59" i="55"/>
  <c r="HS75" i="55"/>
  <c r="HL84" i="55"/>
  <c r="HK84" i="55"/>
  <c r="KY59" i="55"/>
  <c r="KT74" i="55"/>
  <c r="KX59" i="55"/>
  <c r="LC75" i="55"/>
  <c r="KV84" i="55"/>
  <c r="KU84" i="55"/>
  <c r="KU55" i="55"/>
  <c r="KZ75" i="55"/>
  <c r="KS75" i="55"/>
  <c r="KZ74" i="55"/>
  <c r="LC55" i="55"/>
  <c r="KV73" i="55"/>
  <c r="HK55" i="55"/>
  <c r="HP75" i="55"/>
  <c r="HQ73" i="55"/>
  <c r="LA73" i="55"/>
  <c r="LY33" i="55"/>
  <c r="LT35" i="55"/>
  <c r="LV33" i="55"/>
  <c r="MA34" i="55"/>
  <c r="IG35" i="55"/>
  <c r="JS35" i="55"/>
  <c r="GI34" i="55"/>
  <c r="JI34" i="55"/>
  <c r="JR35" i="55"/>
  <c r="IG33" i="55"/>
  <c r="LU35" i="55"/>
  <c r="JO33" i="55"/>
  <c r="JJ35" i="55"/>
  <c r="IN34" i="55"/>
  <c r="LZ34" i="55"/>
  <c r="LW34" i="55"/>
  <c r="LP34" i="55"/>
  <c r="GH33" i="55"/>
  <c r="JK35" i="55"/>
  <c r="GC34" i="55"/>
  <c r="FX33" i="55"/>
  <c r="IF35" i="55"/>
  <c r="JH34" i="55"/>
  <c r="IJ34" i="55"/>
  <c r="II35" i="55"/>
  <c r="II34" i="55"/>
  <c r="IQ35" i="55"/>
  <c r="GD34" i="55"/>
  <c r="KN79" i="55"/>
  <c r="HD79" i="55"/>
  <c r="KK59" i="55"/>
  <c r="HA59" i="55"/>
  <c r="KJ75" i="55"/>
  <c r="GZ75" i="55"/>
  <c r="KF76" i="55"/>
  <c r="GV76" i="55"/>
  <c r="KK81" i="55"/>
  <c r="HA81" i="55"/>
  <c r="KL73" i="55"/>
  <c r="HB73" i="55"/>
  <c r="KH79" i="55"/>
  <c r="GX79" i="55"/>
  <c r="KH76" i="55"/>
  <c r="GX76" i="55"/>
  <c r="KK77" i="55"/>
  <c r="HA77" i="55"/>
  <c r="KQ74" i="55"/>
  <c r="HG74" i="55"/>
  <c r="KF84" i="55"/>
  <c r="GV84" i="55"/>
  <c r="KH73" i="55"/>
  <c r="GX73" i="55"/>
  <c r="KG73" i="55"/>
  <c r="GW73" i="55"/>
  <c r="KO76" i="55"/>
  <c r="HE76" i="55"/>
  <c r="KI55" i="55"/>
  <c r="GY55" i="55"/>
  <c r="KN55" i="55"/>
  <c r="HD55" i="55"/>
  <c r="KP77" i="55"/>
  <c r="HF77" i="55"/>
  <c r="KG77" i="55"/>
  <c r="GW77" i="55"/>
  <c r="KK84" i="55"/>
  <c r="HA84" i="55"/>
  <c r="KQ75" i="55"/>
  <c r="HG75" i="55"/>
  <c r="KI59" i="55"/>
  <c r="GY59" i="55"/>
  <c r="KJ81" i="55"/>
  <c r="GZ81" i="55"/>
  <c r="KP73" i="55"/>
  <c r="HF73" i="55"/>
  <c r="KN81" i="55"/>
  <c r="HD81" i="55"/>
  <c r="KG75" i="55"/>
  <c r="GW75" i="55"/>
  <c r="KN75" i="55"/>
  <c r="HD75" i="55"/>
  <c r="KN76" i="55"/>
  <c r="HD76" i="55"/>
  <c r="KP76" i="55"/>
  <c r="HF76" i="55"/>
  <c r="KJ68" i="55"/>
  <c r="GZ68" i="55"/>
  <c r="KL76" i="55"/>
  <c r="HB76" i="55"/>
  <c r="KF79" i="55"/>
  <c r="GV79" i="55"/>
  <c r="KN68" i="55"/>
  <c r="HD68" i="55"/>
  <c r="HB59" i="55"/>
  <c r="KL59" i="55"/>
  <c r="LG55" i="55"/>
  <c r="HW55" i="55"/>
  <c r="LF84" i="55"/>
  <c r="HV84" i="55"/>
  <c r="IC68" i="55"/>
  <c r="LM68" i="55"/>
  <c r="HW75" i="55"/>
  <c r="LG75" i="55"/>
  <c r="LG79" i="55"/>
  <c r="HW79" i="55"/>
  <c r="LH77" i="55"/>
  <c r="HX77" i="55"/>
  <c r="LF77" i="55"/>
  <c r="HV77" i="55"/>
  <c r="LN76" i="55"/>
  <c r="ID76" i="55"/>
  <c r="LK68" i="55"/>
  <c r="IA68" i="55"/>
  <c r="LJ76" i="55"/>
  <c r="HZ76" i="55"/>
  <c r="LE68" i="55"/>
  <c r="HU68" i="55"/>
  <c r="LL84" i="55"/>
  <c r="IB84" i="55"/>
  <c r="LK74" i="55"/>
  <c r="IA74" i="55"/>
  <c r="LE77" i="55"/>
  <c r="HU77" i="55"/>
  <c r="LD55" i="55"/>
  <c r="HT55" i="55"/>
  <c r="LO55" i="55"/>
  <c r="IE55" i="55"/>
  <c r="LN84" i="55"/>
  <c r="ID84" i="55"/>
  <c r="LI55" i="55"/>
  <c r="HY55" i="55"/>
  <c r="LJ81" i="55"/>
  <c r="HZ81" i="55"/>
  <c r="LH68" i="55"/>
  <c r="HX68" i="55"/>
  <c r="LH73" i="55"/>
  <c r="HX73" i="55"/>
  <c r="LL77" i="55"/>
  <c r="IB77" i="55"/>
  <c r="LF59" i="55"/>
  <c r="HV59" i="55"/>
  <c r="LM76" i="55"/>
  <c r="IC76" i="55"/>
  <c r="LN55" i="55"/>
  <c r="ID55" i="55"/>
  <c r="LF79" i="55"/>
  <c r="HV79" i="55"/>
  <c r="LF55" i="55"/>
  <c r="HV55" i="55"/>
  <c r="LL81" i="55"/>
  <c r="IB81" i="55"/>
  <c r="LN68" i="55"/>
  <c r="ID68" i="55"/>
  <c r="LO68" i="55"/>
  <c r="IE68" i="55"/>
  <c r="LN79" i="55"/>
  <c r="ID79" i="55"/>
  <c r="LI59" i="55"/>
  <c r="HY59" i="55"/>
  <c r="LM81" i="55"/>
  <c r="IC81" i="55"/>
  <c r="IG75" i="55"/>
  <c r="LQ75" i="55"/>
  <c r="LV68" i="55"/>
  <c r="IL68" i="55"/>
  <c r="II68" i="55"/>
  <c r="LS68" i="55"/>
  <c r="IH59" i="55"/>
  <c r="LR59" i="55"/>
  <c r="IH79" i="55"/>
  <c r="LR79" i="55"/>
  <c r="IP74" i="55"/>
  <c r="LZ74" i="55"/>
  <c r="LS84" i="55"/>
  <c r="II84" i="55"/>
  <c r="IM79" i="55"/>
  <c r="LW79" i="55"/>
  <c r="LP81" i="55"/>
  <c r="IF81" i="55"/>
  <c r="IF68" i="55"/>
  <c r="LP68" i="55"/>
  <c r="LY73" i="55"/>
  <c r="IO73" i="55"/>
  <c r="LW81" i="55"/>
  <c r="IM81" i="55"/>
  <c r="IO79" i="55"/>
  <c r="LY79" i="55"/>
  <c r="IK79" i="55"/>
  <c r="LU79" i="55"/>
  <c r="LX81" i="55"/>
  <c r="IN81" i="55"/>
  <c r="LZ77" i="55"/>
  <c r="IP77" i="55"/>
  <c r="LS55" i="55"/>
  <c r="II55" i="55"/>
  <c r="LP79" i="55"/>
  <c r="IF79" i="55"/>
  <c r="LU73" i="55"/>
  <c r="IK73" i="55"/>
  <c r="LP84" i="55"/>
  <c r="IF84" i="55"/>
  <c r="LP74" i="55"/>
  <c r="IF74" i="55"/>
  <c r="LZ81" i="55"/>
  <c r="IP81" i="55"/>
  <c r="LS81" i="55"/>
  <c r="II81" i="55"/>
  <c r="LX59" i="55"/>
  <c r="IN59" i="55"/>
  <c r="LV73" i="55"/>
  <c r="IL73" i="55"/>
  <c r="LR74" i="55"/>
  <c r="IH74" i="55"/>
  <c r="LZ73" i="55"/>
  <c r="IP73" i="55"/>
  <c r="LT81" i="55"/>
  <c r="IJ81" i="55"/>
  <c r="MA59" i="55"/>
  <c r="IQ59" i="55"/>
  <c r="LX84" i="55"/>
  <c r="IN84" i="55"/>
  <c r="LU68" i="55"/>
  <c r="IK68" i="55"/>
  <c r="LS73" i="55"/>
  <c r="II73" i="55"/>
  <c r="LW84" i="55"/>
  <c r="IM84" i="55"/>
  <c r="JZ73" i="55"/>
  <c r="GP73" i="55"/>
  <c r="JZ55" i="55"/>
  <c r="GP55" i="55"/>
  <c r="KB75" i="55"/>
  <c r="GR75" i="55"/>
  <c r="JY68" i="55"/>
  <c r="GO68" i="55"/>
  <c r="JV74" i="55"/>
  <c r="GL74" i="55"/>
  <c r="JX68" i="55"/>
  <c r="GN68" i="55"/>
  <c r="KB77" i="55"/>
  <c r="GR77" i="55"/>
  <c r="JZ84" i="55"/>
  <c r="GP84" i="55"/>
  <c r="KA74" i="55"/>
  <c r="GQ74" i="55"/>
  <c r="JY55" i="55"/>
  <c r="GO55" i="55"/>
  <c r="KA77" i="55"/>
  <c r="GQ77" i="55"/>
  <c r="JY59" i="55"/>
  <c r="GO59" i="55"/>
  <c r="JX59" i="55"/>
  <c r="GN59" i="55"/>
  <c r="JV55" i="55"/>
  <c r="GL55" i="55"/>
  <c r="JZ76" i="55"/>
  <c r="GP76" i="55"/>
  <c r="JX76" i="55"/>
  <c r="GN76" i="55"/>
  <c r="JZ59" i="55"/>
  <c r="GP59" i="55"/>
  <c r="KB55" i="55"/>
  <c r="GR55" i="55"/>
  <c r="JT73" i="55"/>
  <c r="GJ73" i="55"/>
  <c r="JU75" i="55"/>
  <c r="GK75" i="55"/>
  <c r="KB79" i="55"/>
  <c r="GR79" i="55"/>
  <c r="JU77" i="55"/>
  <c r="GK77" i="55"/>
  <c r="KB73" i="55"/>
  <c r="GR73" i="55"/>
  <c r="KD73" i="55"/>
  <c r="GT73" i="55"/>
  <c r="JW55" i="55"/>
  <c r="GM55" i="55"/>
  <c r="KC84" i="55"/>
  <c r="GS84" i="55"/>
  <c r="JY77" i="55"/>
  <c r="GO77" i="55"/>
  <c r="JX73" i="55"/>
  <c r="GN73" i="55"/>
  <c r="JW74" i="55"/>
  <c r="GM74" i="55"/>
  <c r="JX84" i="55"/>
  <c r="GN84" i="55"/>
  <c r="JT76" i="55"/>
  <c r="GJ76" i="55"/>
  <c r="JW75" i="55"/>
  <c r="GM75" i="55"/>
  <c r="KE68" i="55"/>
  <c r="GU68" i="55"/>
  <c r="KJ84" i="55"/>
  <c r="GZ84" i="55"/>
  <c r="KM73" i="55"/>
  <c r="HC73" i="55"/>
  <c r="KL81" i="55"/>
  <c r="HB81" i="55"/>
  <c r="KF55" i="55"/>
  <c r="GV55" i="55"/>
  <c r="KK55" i="55"/>
  <c r="HA55" i="55"/>
  <c r="KF75" i="55"/>
  <c r="GV75" i="55"/>
  <c r="KK75" i="55"/>
  <c r="HA75" i="55"/>
  <c r="KQ59" i="55"/>
  <c r="HG59" i="55"/>
  <c r="KH55" i="55"/>
  <c r="GX55" i="55"/>
  <c r="KF73" i="55"/>
  <c r="GV73" i="55"/>
  <c r="KI68" i="55"/>
  <c r="GY68" i="55"/>
  <c r="KK79" i="55"/>
  <c r="HA79" i="55"/>
  <c r="KQ76" i="55"/>
  <c r="HG76" i="55"/>
  <c r="KP81" i="55"/>
  <c r="HF81" i="55"/>
  <c r="KM68" i="55"/>
  <c r="HC68" i="55"/>
  <c r="KQ81" i="55"/>
  <c r="HG81" i="55"/>
  <c r="KK76" i="55"/>
  <c r="HA76" i="55"/>
  <c r="KF77" i="55"/>
  <c r="GV77" i="55"/>
  <c r="KO68" i="55"/>
  <c r="HE68" i="55"/>
  <c r="KP79" i="55"/>
  <c r="HF79" i="55"/>
  <c r="KH59" i="55"/>
  <c r="GX59" i="55"/>
  <c r="KN77" i="55"/>
  <c r="HD77" i="55"/>
  <c r="KL68" i="55"/>
  <c r="HB68" i="55"/>
  <c r="KG59" i="55"/>
  <c r="GW59" i="55"/>
  <c r="KM74" i="55"/>
  <c r="HC74" i="55"/>
  <c r="KI75" i="55"/>
  <c r="GY75" i="55"/>
  <c r="KJ55" i="55"/>
  <c r="GZ55" i="55"/>
  <c r="KP55" i="55"/>
  <c r="HF55" i="55"/>
  <c r="KJ59" i="55"/>
  <c r="GZ59" i="55"/>
  <c r="KG55" i="55"/>
  <c r="GW55" i="55"/>
  <c r="KF59" i="55"/>
  <c r="GV59" i="55"/>
  <c r="KQ68" i="55"/>
  <c r="HG68" i="55"/>
  <c r="KM79" i="55"/>
  <c r="HC79" i="55"/>
  <c r="LK55" i="55"/>
  <c r="IA55" i="55"/>
  <c r="LL55" i="55"/>
  <c r="IB55" i="55"/>
  <c r="LF75" i="55"/>
  <c r="HV75" i="55"/>
  <c r="HW76" i="55"/>
  <c r="LG76" i="55"/>
  <c r="LO84" i="55"/>
  <c r="IE84" i="55"/>
  <c r="LE75" i="55"/>
  <c r="HU75" i="55"/>
  <c r="LK73" i="55"/>
  <c r="IA73" i="55"/>
  <c r="LH59" i="55"/>
  <c r="HX59" i="55"/>
  <c r="LJ55" i="55"/>
  <c r="HZ55" i="55"/>
  <c r="LD59" i="55"/>
  <c r="HT59" i="55"/>
  <c r="LL68" i="55"/>
  <c r="IB68" i="55"/>
  <c r="LI81" i="55"/>
  <c r="HY81" i="55"/>
  <c r="LJ84" i="55"/>
  <c r="HZ84" i="55"/>
  <c r="LO77" i="55"/>
  <c r="IE77" i="55"/>
  <c r="LK76" i="55"/>
  <c r="IA76" i="55"/>
  <c r="LK77" i="55"/>
  <c r="IA77" i="55"/>
  <c r="LN75" i="55"/>
  <c r="ID75" i="55"/>
  <c r="LJ79" i="55"/>
  <c r="HZ79" i="55"/>
  <c r="LE79" i="55"/>
  <c r="HU79" i="55"/>
  <c r="LJ75" i="55"/>
  <c r="HZ75" i="55"/>
  <c r="LH84" i="55"/>
  <c r="HX84" i="55"/>
  <c r="LN73" i="55"/>
  <c r="ID73" i="55"/>
  <c r="LD84" i="55"/>
  <c r="HT84" i="55"/>
  <c r="LI73" i="55"/>
  <c r="HY73" i="55"/>
  <c r="LO59" i="55"/>
  <c r="IE59" i="55"/>
  <c r="LH79" i="55"/>
  <c r="HX79" i="55"/>
  <c r="LF73" i="55"/>
  <c r="HV73" i="55"/>
  <c r="LI84" i="55"/>
  <c r="HY84" i="55"/>
  <c r="LO75" i="55"/>
  <c r="IE75" i="55"/>
  <c r="LE59" i="55"/>
  <c r="HU59" i="55"/>
  <c r="LI77" i="55"/>
  <c r="HY77" i="55"/>
  <c r="LG74" i="55"/>
  <c r="HW74" i="55"/>
  <c r="LN74" i="55"/>
  <c r="ID74" i="55"/>
  <c r="IM59" i="55"/>
  <c r="LW59" i="55"/>
  <c r="IQ73" i="55"/>
  <c r="MA73" i="55"/>
  <c r="IN76" i="55"/>
  <c r="LX76" i="55"/>
  <c r="IQ75" i="55"/>
  <c r="MA75" i="55"/>
  <c r="LY84" i="55"/>
  <c r="IO84" i="55"/>
  <c r="IK59" i="55"/>
  <c r="LU59" i="55"/>
  <c r="LW77" i="55"/>
  <c r="IM77" i="55"/>
  <c r="LW74" i="55"/>
  <c r="IM74" i="55"/>
  <c r="LY55" i="55"/>
  <c r="IO55" i="55"/>
  <c r="IF73" i="55"/>
  <c r="LP73" i="55"/>
  <c r="IN73" i="55"/>
  <c r="LX73" i="55"/>
  <c r="IJ55" i="55"/>
  <c r="LT55" i="55"/>
  <c r="LT76" i="55"/>
  <c r="IJ76" i="55"/>
  <c r="LW55" i="55"/>
  <c r="IM55" i="55"/>
  <c r="MA55" i="55"/>
  <c r="IQ55" i="55"/>
  <c r="LR73" i="55"/>
  <c r="IH73" i="55"/>
  <c r="MA81" i="55"/>
  <c r="IQ81" i="55"/>
  <c r="LY77" i="55"/>
  <c r="IO77" i="55"/>
  <c r="LU76" i="55"/>
  <c r="IK76" i="55"/>
  <c r="LU75" i="55"/>
  <c r="IK75" i="55"/>
  <c r="LW68" i="55"/>
  <c r="IM68" i="55"/>
  <c r="LQ74" i="55"/>
  <c r="IG74" i="55"/>
  <c r="LQ55" i="55"/>
  <c r="IG55" i="55"/>
  <c r="LZ55" i="55"/>
  <c r="IP55" i="55"/>
  <c r="LR81" i="55"/>
  <c r="IH81" i="55"/>
  <c r="LY68" i="55"/>
  <c r="IO68" i="55"/>
  <c r="LS76" i="55"/>
  <c r="II76" i="55"/>
  <c r="LZ84" i="55"/>
  <c r="IP84" i="55"/>
  <c r="LV76" i="55"/>
  <c r="IL76" i="55"/>
  <c r="MA76" i="55"/>
  <c r="IQ76" i="55"/>
  <c r="LU81" i="55"/>
  <c r="IK81" i="55"/>
  <c r="LT75" i="55"/>
  <c r="IJ75" i="55"/>
  <c r="LV84" i="55"/>
  <c r="IL84" i="55"/>
  <c r="JT59" i="55"/>
  <c r="GJ59" i="55"/>
  <c r="JY84" i="55"/>
  <c r="GO84" i="55"/>
  <c r="JZ79" i="55"/>
  <c r="GP79" i="55"/>
  <c r="JX55" i="55"/>
  <c r="GN55" i="55"/>
  <c r="KA55" i="55"/>
  <c r="GQ55" i="55"/>
  <c r="KE75" i="55"/>
  <c r="GU75" i="55"/>
  <c r="JU59" i="55"/>
  <c r="GK59" i="55"/>
  <c r="JX79" i="55"/>
  <c r="GN79" i="55"/>
  <c r="JU68" i="55"/>
  <c r="GK68" i="55"/>
  <c r="JV76" i="55"/>
  <c r="GL76" i="55"/>
  <c r="JW79" i="55"/>
  <c r="GM79" i="55"/>
  <c r="KE74" i="55"/>
  <c r="GU74" i="55"/>
  <c r="JV77" i="55"/>
  <c r="GL77" i="55"/>
  <c r="JY74" i="55"/>
  <c r="GO74" i="55"/>
  <c r="JX81" i="55"/>
  <c r="GN81" i="55"/>
  <c r="KC76" i="55"/>
  <c r="GS76" i="55"/>
  <c r="KD55" i="55"/>
  <c r="GT55" i="55"/>
  <c r="KA84" i="55"/>
  <c r="GQ84" i="55"/>
  <c r="KC75" i="55"/>
  <c r="GS75" i="55"/>
  <c r="JU76" i="55"/>
  <c r="GK76" i="55"/>
  <c r="KD59" i="55"/>
  <c r="GT59" i="55"/>
  <c r="JT55" i="55"/>
  <c r="GJ55" i="55"/>
  <c r="KE55" i="55"/>
  <c r="GU55" i="55"/>
  <c r="KA75" i="55"/>
  <c r="GQ75" i="55"/>
  <c r="KC55" i="55"/>
  <c r="GS55" i="55"/>
  <c r="JV68" i="55"/>
  <c r="GL68" i="55"/>
  <c r="JT77" i="55"/>
  <c r="GJ77" i="55"/>
  <c r="KE73" i="55"/>
  <c r="GU73" i="55"/>
  <c r="JV79" i="55"/>
  <c r="GL79" i="55"/>
  <c r="KB81" i="55"/>
  <c r="GR81" i="55"/>
  <c r="JU79" i="55"/>
  <c r="GK79" i="55"/>
  <c r="JU73" i="55"/>
  <c r="GK73" i="55"/>
  <c r="JT79" i="55"/>
  <c r="GJ79" i="55"/>
  <c r="KO79" i="55"/>
  <c r="HE79" i="55"/>
  <c r="KJ79" i="55"/>
  <c r="GZ79" i="55"/>
  <c r="KQ77" i="55"/>
  <c r="HG77" i="55"/>
  <c r="KP75" i="55"/>
  <c r="HF75" i="55"/>
  <c r="KO77" i="55"/>
  <c r="HE77" i="55"/>
  <c r="KH84" i="55"/>
  <c r="GX84" i="55"/>
  <c r="KK68" i="55"/>
  <c r="HA68" i="55"/>
  <c r="KM84" i="55"/>
  <c r="HC84" i="55"/>
  <c r="KO84" i="55"/>
  <c r="HE84" i="55"/>
  <c r="KG76" i="55"/>
  <c r="GW76" i="55"/>
  <c r="KP59" i="55"/>
  <c r="HF59" i="55"/>
  <c r="KH74" i="55"/>
  <c r="GX74" i="55"/>
  <c r="KO73" i="55"/>
  <c r="HE73" i="55"/>
  <c r="KG79" i="55"/>
  <c r="GW79" i="55"/>
  <c r="KI76" i="55"/>
  <c r="GY76" i="55"/>
  <c r="KH77" i="55"/>
  <c r="GX77" i="55"/>
  <c r="KL75" i="55"/>
  <c r="HB75" i="55"/>
  <c r="KN59" i="55"/>
  <c r="HD59" i="55"/>
  <c r="KL55" i="55"/>
  <c r="HB55" i="55"/>
  <c r="KL84" i="55"/>
  <c r="HB84" i="55"/>
  <c r="KI74" i="55"/>
  <c r="GY74" i="55"/>
  <c r="KG84" i="55"/>
  <c r="GW84" i="55"/>
  <c r="KM75" i="55"/>
  <c r="HC75" i="55"/>
  <c r="KM55" i="55"/>
  <c r="HC55" i="55"/>
  <c r="KG68" i="55"/>
  <c r="GW68" i="55"/>
  <c r="KI79" i="55"/>
  <c r="GY79" i="55"/>
  <c r="KM76" i="55"/>
  <c r="HC76" i="55"/>
  <c r="KI81" i="55"/>
  <c r="GY81" i="55"/>
  <c r="KK74" i="55"/>
  <c r="HA74" i="55"/>
  <c r="KQ79" i="55"/>
  <c r="HG79" i="55"/>
  <c r="KG74" i="55"/>
  <c r="GW74" i="55"/>
  <c r="KJ73" i="55"/>
  <c r="GZ73" i="55"/>
  <c r="KQ55" i="55"/>
  <c r="HG55" i="55"/>
  <c r="LO81" i="55"/>
  <c r="IE81" i="55"/>
  <c r="LD68" i="55"/>
  <c r="HT68" i="55"/>
  <c r="HV68" i="55"/>
  <c r="LF68" i="55"/>
  <c r="ID81" i="55"/>
  <c r="LN81" i="55"/>
  <c r="LL75" i="55"/>
  <c r="IB75" i="55"/>
  <c r="LD81" i="55"/>
  <c r="HT81" i="55"/>
  <c r="LG81" i="55"/>
  <c r="HW81" i="55"/>
  <c r="LI74" i="55"/>
  <c r="HY74" i="55"/>
  <c r="LO79" i="55"/>
  <c r="IE79" i="55"/>
  <c r="LE74" i="55"/>
  <c r="HU74" i="55"/>
  <c r="LG73" i="55"/>
  <c r="HW73" i="55"/>
  <c r="LJ74" i="55"/>
  <c r="HZ74" i="55"/>
  <c r="LI75" i="55"/>
  <c r="HY75" i="55"/>
  <c r="LK84" i="55"/>
  <c r="IA84" i="55"/>
  <c r="LH74" i="55"/>
  <c r="HX74" i="55"/>
  <c r="LG84" i="55"/>
  <c r="HW84" i="55"/>
  <c r="LM73" i="55"/>
  <c r="IC73" i="55"/>
  <c r="LI79" i="55"/>
  <c r="HY79" i="55"/>
  <c r="LD73" i="55"/>
  <c r="HT73" i="55"/>
  <c r="LE73" i="55"/>
  <c r="HU73" i="55"/>
  <c r="LE81" i="55"/>
  <c r="HU81" i="55"/>
  <c r="LH81" i="55"/>
  <c r="HX81" i="55"/>
  <c r="LM79" i="55"/>
  <c r="IC79" i="55"/>
  <c r="LO76" i="55"/>
  <c r="IE76" i="55"/>
  <c r="LG68" i="55"/>
  <c r="HW68" i="55"/>
  <c r="LL59" i="55"/>
  <c r="IB59" i="55"/>
  <c r="LJ59" i="55"/>
  <c r="HZ59" i="55"/>
  <c r="LF81" i="55"/>
  <c r="HV81" i="55"/>
  <c r="LN59" i="55"/>
  <c r="ID59" i="55"/>
  <c r="LO73" i="55"/>
  <c r="IE73" i="55"/>
  <c r="LJ68" i="55"/>
  <c r="HZ68" i="55"/>
  <c r="LI68" i="55"/>
  <c r="HY68" i="55"/>
  <c r="LM75" i="55"/>
  <c r="IC75" i="55"/>
  <c r="IH68" i="55"/>
  <c r="LR68" i="55"/>
  <c r="IM73" i="55"/>
  <c r="LW73" i="55"/>
  <c r="LQ73" i="55"/>
  <c r="IG73" i="55"/>
  <c r="IK84" i="55"/>
  <c r="LU84" i="55"/>
  <c r="LV79" i="55"/>
  <c r="IL79" i="55"/>
  <c r="IJ79" i="55"/>
  <c r="LT79" i="55"/>
  <c r="LX55" i="55"/>
  <c r="IN55" i="55"/>
  <c r="IN79" i="55"/>
  <c r="LX79" i="55"/>
  <c r="IJ59" i="55"/>
  <c r="LT59" i="55"/>
  <c r="LX77" i="55"/>
  <c r="IN77" i="55"/>
  <c r="IG77" i="55"/>
  <c r="LQ77" i="55"/>
  <c r="LS75" i="55"/>
  <c r="II75" i="55"/>
  <c r="IF75" i="55"/>
  <c r="LP75" i="55"/>
  <c r="IL74" i="55"/>
  <c r="LV74" i="55"/>
  <c r="LV77" i="55"/>
  <c r="IL77" i="55"/>
  <c r="LZ76" i="55"/>
  <c r="IP76" i="55"/>
  <c r="LX68" i="55"/>
  <c r="IN68" i="55"/>
  <c r="LT68" i="55"/>
  <c r="IJ68" i="55"/>
  <c r="LP77" i="55"/>
  <c r="IF77" i="55"/>
  <c r="LQ81" i="55"/>
  <c r="IG81" i="55"/>
  <c r="LY81" i="55"/>
  <c r="IO81" i="55"/>
  <c r="MA79" i="55"/>
  <c r="IQ79" i="55"/>
  <c r="MA84" i="55"/>
  <c r="IQ84" i="55"/>
  <c r="LW75" i="55"/>
  <c r="IM75" i="55"/>
  <c r="LZ75" i="55"/>
  <c r="IP75" i="55"/>
  <c r="LU55" i="55"/>
  <c r="IK55" i="55"/>
  <c r="LT84" i="55"/>
  <c r="IJ84" i="55"/>
  <c r="LV59" i="55"/>
  <c r="IL59" i="55"/>
  <c r="MA68" i="55"/>
  <c r="IQ68" i="55"/>
  <c r="LP59" i="55"/>
  <c r="IF59" i="55"/>
  <c r="LP76" i="55"/>
  <c r="IF76" i="55"/>
  <c r="LT77" i="55"/>
  <c r="IJ77" i="55"/>
  <c r="LW76" i="55"/>
  <c r="IM76" i="55"/>
  <c r="KD76" i="55"/>
  <c r="GT76" i="55"/>
  <c r="KD68" i="55"/>
  <c r="GT68" i="55"/>
  <c r="KA81" i="55"/>
  <c r="GQ81" i="55"/>
  <c r="JZ77" i="55"/>
  <c r="GP77" i="55"/>
  <c r="KE77" i="55"/>
  <c r="GU77" i="55"/>
  <c r="JW68" i="55"/>
  <c r="GM68" i="55"/>
  <c r="KE81" i="55"/>
  <c r="GU81" i="55"/>
  <c r="JW76" i="55"/>
  <c r="GM76" i="55"/>
  <c r="JU81" i="55"/>
  <c r="GK81" i="55"/>
  <c r="JV84" i="55"/>
  <c r="GL84" i="55"/>
  <c r="KC79" i="55"/>
  <c r="GS79" i="55"/>
  <c r="KD84" i="55"/>
  <c r="GT84" i="55"/>
  <c r="KB84" i="55"/>
  <c r="GR84" i="55"/>
  <c r="KB76" i="55"/>
  <c r="GR76" i="55"/>
  <c r="JU84" i="55"/>
  <c r="GK84" i="55"/>
  <c r="KC73" i="55"/>
  <c r="GS73" i="55"/>
  <c r="JW73" i="55"/>
  <c r="GM73" i="55"/>
  <c r="KE59" i="55"/>
  <c r="GU59" i="55"/>
  <c r="KD81" i="55"/>
  <c r="GT81" i="55"/>
  <c r="KB68" i="55"/>
  <c r="GR68" i="55"/>
  <c r="JX77" i="55"/>
  <c r="GN77" i="55"/>
  <c r="KE76" i="55"/>
  <c r="GU76" i="55"/>
  <c r="KE79" i="55"/>
  <c r="GU79" i="55"/>
  <c r="KC59" i="55"/>
  <c r="GS59" i="55"/>
  <c r="JV73" i="55"/>
  <c r="GL73" i="55"/>
  <c r="JZ75" i="55"/>
  <c r="GP75" i="55"/>
  <c r="KB59" i="55"/>
  <c r="GR59" i="55"/>
  <c r="KC68" i="55"/>
  <c r="GS68" i="55"/>
  <c r="JX75" i="55"/>
  <c r="GN75" i="55"/>
  <c r="JX74" i="55"/>
  <c r="GN74" i="55"/>
  <c r="JZ68" i="55"/>
  <c r="GP68" i="55"/>
  <c r="KA68" i="55"/>
  <c r="GQ68" i="55"/>
  <c r="JT84" i="55"/>
  <c r="GJ84" i="55"/>
  <c r="KL74" i="55"/>
  <c r="HB74" i="55"/>
  <c r="KF74" i="55"/>
  <c r="GV74" i="55"/>
  <c r="KO81" i="55"/>
  <c r="HE81" i="55"/>
  <c r="KQ73" i="55"/>
  <c r="HG73" i="55"/>
  <c r="KM77" i="55"/>
  <c r="HC77" i="55"/>
  <c r="KH75" i="55"/>
  <c r="GX75" i="55"/>
  <c r="KF81" i="55"/>
  <c r="GV81" i="55"/>
  <c r="KF68" i="55"/>
  <c r="GV68" i="55"/>
  <c r="KH81" i="55"/>
  <c r="GX81" i="55"/>
  <c r="KM59" i="55"/>
  <c r="HC59" i="55"/>
  <c r="KG81" i="55"/>
  <c r="GW81" i="55"/>
  <c r="KI77" i="55"/>
  <c r="GY77" i="55"/>
  <c r="KO55" i="55"/>
  <c r="HE55" i="55"/>
  <c r="KN73" i="55"/>
  <c r="HD73" i="55"/>
  <c r="KI73" i="55"/>
  <c r="GY73" i="55"/>
  <c r="KH68" i="55"/>
  <c r="GX68" i="55"/>
  <c r="KM81" i="55"/>
  <c r="HC81" i="55"/>
  <c r="KO74" i="55"/>
  <c r="HE74" i="55"/>
  <c r="KK73" i="55"/>
  <c r="HA73" i="55"/>
  <c r="KP68" i="55"/>
  <c r="HF68" i="55"/>
  <c r="KO59" i="55"/>
  <c r="HE59" i="55"/>
  <c r="KL79" i="55"/>
  <c r="HB79" i="55"/>
  <c r="KP84" i="55"/>
  <c r="HF84" i="55"/>
  <c r="KJ77" i="55"/>
  <c r="GZ77" i="55"/>
  <c r="KN84" i="55"/>
  <c r="HD84" i="55"/>
  <c r="KI84" i="55"/>
  <c r="GY84" i="55"/>
  <c r="KJ74" i="55"/>
  <c r="GZ74" i="55"/>
  <c r="KL77" i="55"/>
  <c r="HB77" i="55"/>
  <c r="KJ76" i="55"/>
  <c r="GZ76" i="55"/>
  <c r="KQ84" i="55"/>
  <c r="HG84" i="55"/>
  <c r="KO75" i="55"/>
  <c r="HE75" i="55"/>
  <c r="KN74" i="55"/>
  <c r="HD74" i="55"/>
  <c r="KP74" i="55"/>
  <c r="HF74" i="55"/>
  <c r="DU82" i="59"/>
  <c r="DU82" i="61"/>
  <c r="DU82" i="60"/>
  <c r="I70" i="57"/>
  <c r="E70" i="57"/>
  <c r="F70" i="57"/>
  <c r="C70" i="57"/>
  <c r="D70" i="57"/>
  <c r="G70" i="57"/>
  <c r="H70" i="57"/>
  <c r="LK79" i="55"/>
  <c r="IA79" i="55"/>
  <c r="LI76" i="55"/>
  <c r="HY76" i="55"/>
  <c r="HT76" i="55"/>
  <c r="LD76" i="55"/>
  <c r="HV76" i="55"/>
  <c r="LF76" i="55"/>
  <c r="HZ73" i="55"/>
  <c r="LJ73" i="55"/>
  <c r="LH55" i="55"/>
  <c r="HX55" i="55"/>
  <c r="LG59" i="55"/>
  <c r="HW59" i="55"/>
  <c r="LN77" i="55"/>
  <c r="ID77" i="55"/>
  <c r="LD77" i="55"/>
  <c r="HT77" i="55"/>
  <c r="LJ77" i="55"/>
  <c r="HZ77" i="55"/>
  <c r="LH76" i="55"/>
  <c r="HX76" i="55"/>
  <c r="LE55" i="55"/>
  <c r="HU55" i="55"/>
  <c r="LD79" i="55"/>
  <c r="HT79" i="55"/>
  <c r="LM59" i="55"/>
  <c r="IC59" i="55"/>
  <c r="LH75" i="55"/>
  <c r="HX75" i="55"/>
  <c r="LL79" i="55"/>
  <c r="IB79" i="55"/>
  <c r="LD75" i="55"/>
  <c r="HT75" i="55"/>
  <c r="LL76" i="55"/>
  <c r="IB76" i="55"/>
  <c r="LM84" i="55"/>
  <c r="IC84" i="55"/>
  <c r="LE76" i="55"/>
  <c r="HU76" i="55"/>
  <c r="LK59" i="55"/>
  <c r="IA59" i="55"/>
  <c r="LF74" i="55"/>
  <c r="HV74" i="55"/>
  <c r="LL74" i="55"/>
  <c r="IB74" i="55"/>
  <c r="LL73" i="55"/>
  <c r="IB73" i="55"/>
  <c r="LD74" i="55"/>
  <c r="HT74" i="55"/>
  <c r="LK81" i="55"/>
  <c r="IA81" i="55"/>
  <c r="LM74" i="55"/>
  <c r="IC74" i="55"/>
  <c r="LG77" i="55"/>
  <c r="HW77" i="55"/>
  <c r="LM77" i="55"/>
  <c r="IC77" i="55"/>
  <c r="LO74" i="55"/>
  <c r="IE74" i="55"/>
  <c r="LE84" i="55"/>
  <c r="HU84" i="55"/>
  <c r="LK75" i="55"/>
  <c r="IA75" i="55"/>
  <c r="LM55" i="55"/>
  <c r="IC55" i="55"/>
  <c r="IL55" i="55"/>
  <c r="LV55" i="55"/>
  <c r="LQ68" i="55"/>
  <c r="IG68" i="55"/>
  <c r="II79" i="55"/>
  <c r="LS79" i="55"/>
  <c r="LT73" i="55"/>
  <c r="IJ73" i="55"/>
  <c r="IO59" i="55"/>
  <c r="LY59" i="55"/>
  <c r="IO75" i="55"/>
  <c r="LY75" i="55"/>
  <c r="IH77" i="55"/>
  <c r="LR77" i="55"/>
  <c r="IN75" i="55"/>
  <c r="LX75" i="55"/>
  <c r="IH75" i="55"/>
  <c r="LR75" i="55"/>
  <c r="LZ59" i="55"/>
  <c r="IP59" i="55"/>
  <c r="IK77" i="55"/>
  <c r="LU77" i="55"/>
  <c r="IO74" i="55"/>
  <c r="LY74" i="55"/>
  <c r="LX74" i="55"/>
  <c r="IN74" i="55"/>
  <c r="IJ74" i="55"/>
  <c r="LT74" i="55"/>
  <c r="LQ59" i="55"/>
  <c r="IG59" i="55"/>
  <c r="LS59" i="55"/>
  <c r="II59" i="55"/>
  <c r="LS74" i="55"/>
  <c r="II74" i="55"/>
  <c r="LZ79" i="55"/>
  <c r="IP79" i="55"/>
  <c r="LZ68" i="55"/>
  <c r="IP68" i="55"/>
  <c r="LV75" i="55"/>
  <c r="IL75" i="55"/>
  <c r="LQ76" i="55"/>
  <c r="IG76" i="55"/>
  <c r="MA74" i="55"/>
  <c r="IQ74" i="55"/>
  <c r="LU74" i="55"/>
  <c r="IK74" i="55"/>
  <c r="LQ79" i="55"/>
  <c r="IG79" i="55"/>
  <c r="LQ84" i="55"/>
  <c r="IG84" i="55"/>
  <c r="LR84" i="55"/>
  <c r="IH84" i="55"/>
  <c r="LY76" i="55"/>
  <c r="IO76" i="55"/>
  <c r="LV81" i="55"/>
  <c r="IL81" i="55"/>
  <c r="LP55" i="55"/>
  <c r="IF55" i="55"/>
  <c r="LR76" i="55"/>
  <c r="IH76" i="55"/>
  <c r="LR55" i="55"/>
  <c r="IH55" i="55"/>
  <c r="MA77" i="55"/>
  <c r="IQ77" i="55"/>
  <c r="LS77" i="55"/>
  <c r="II77" i="55"/>
  <c r="JT75" i="55"/>
  <c r="GJ75" i="55"/>
  <c r="JW81" i="55"/>
  <c r="GM81" i="55"/>
  <c r="JW84" i="55"/>
  <c r="GM84" i="55"/>
  <c r="KB74" i="55"/>
  <c r="GR74" i="55"/>
  <c r="KC81" i="55"/>
  <c r="GS81" i="55"/>
  <c r="KD75" i="55"/>
  <c r="GT75" i="55"/>
  <c r="JV81" i="55"/>
  <c r="GL81" i="55"/>
  <c r="KA73" i="55"/>
  <c r="GQ73" i="55"/>
  <c r="JY75" i="55"/>
  <c r="GO75" i="55"/>
  <c r="JU55" i="55"/>
  <c r="GK55" i="55"/>
  <c r="JZ74" i="55"/>
  <c r="GP74" i="55"/>
  <c r="KC77" i="55"/>
  <c r="GS77" i="55"/>
  <c r="JY79" i="55"/>
  <c r="GO79" i="55"/>
  <c r="JT68" i="55"/>
  <c r="GJ68" i="55"/>
  <c r="KE84" i="55"/>
  <c r="GU84" i="55"/>
  <c r="KD77" i="55"/>
  <c r="GT77" i="55"/>
  <c r="KD79" i="55"/>
  <c r="GT79" i="55"/>
  <c r="JY76" i="55"/>
  <c r="GO76" i="55"/>
  <c r="JT81" i="55"/>
  <c r="GJ81" i="55"/>
  <c r="KA76" i="55"/>
  <c r="GQ76" i="55"/>
  <c r="JZ81" i="55"/>
  <c r="GP81" i="55"/>
  <c r="JT74" i="55"/>
  <c r="GJ74" i="55"/>
  <c r="JY81" i="55"/>
  <c r="GO81" i="55"/>
  <c r="JV75" i="55"/>
  <c r="GL75" i="55"/>
  <c r="KD74" i="55"/>
  <c r="GT74" i="55"/>
  <c r="JW59" i="55"/>
  <c r="GM59" i="55"/>
  <c r="KC74" i="55"/>
  <c r="GS74" i="55"/>
  <c r="KA59" i="55"/>
  <c r="GQ59" i="55"/>
  <c r="JW77" i="55"/>
  <c r="GM77" i="55"/>
  <c r="JV59" i="55"/>
  <c r="GL59" i="55"/>
  <c r="JU74" i="55"/>
  <c r="GK74" i="55"/>
  <c r="JY73" i="55"/>
  <c r="GO73" i="55"/>
  <c r="KA79" i="55"/>
  <c r="GQ79" i="55"/>
  <c r="JK33" i="55"/>
  <c r="GB35" i="55"/>
  <c r="HX35" i="55"/>
  <c r="LH35" i="55"/>
  <c r="HY35" i="55"/>
  <c r="LJ33" i="55"/>
  <c r="HZ33" i="55"/>
  <c r="ID33" i="55"/>
  <c r="LN33" i="55"/>
  <c r="LK34" i="55"/>
  <c r="IA34" i="55"/>
  <c r="II91" i="55"/>
  <c r="LI33" i="55"/>
  <c r="LJ34" i="55"/>
  <c r="LL34" i="55"/>
  <c r="LM33" i="55"/>
  <c r="IC33" i="55"/>
  <c r="LM35" i="55"/>
  <c r="LK33" i="55"/>
  <c r="HY34" i="55"/>
  <c r="LI34" i="55"/>
  <c r="LO35" i="55"/>
  <c r="IE35" i="55"/>
  <c r="IB35" i="55"/>
  <c r="LL35" i="55"/>
  <c r="HV35" i="55"/>
  <c r="LF35" i="55"/>
  <c r="HU33" i="55"/>
  <c r="LE33" i="55"/>
  <c r="HT34" i="55"/>
  <c r="LD34" i="55"/>
  <c r="LN34" i="55"/>
  <c r="ID34" i="55"/>
  <c r="O67" i="85"/>
  <c r="O114" i="85" s="1"/>
  <c r="N67" i="85"/>
  <c r="P67" i="85"/>
  <c r="O89" i="82"/>
  <c r="M67" i="85"/>
  <c r="IO14" i="55" l="1"/>
  <c r="ID35" i="55"/>
  <c r="IM14" i="55"/>
  <c r="MA14" i="55"/>
  <c r="LS89" i="55"/>
  <c r="LU14" i="55"/>
  <c r="LF33" i="55"/>
  <c r="HU34" i="55"/>
  <c r="LO34" i="55"/>
  <c r="LM34" i="55"/>
  <c r="LT90" i="55"/>
  <c r="MA110" i="55"/>
  <c r="LR66" i="55"/>
  <c r="HW35" i="55"/>
  <c r="HZ35" i="55"/>
  <c r="LR90" i="55"/>
  <c r="LF34" i="55"/>
  <c r="LG34" i="55"/>
  <c r="LH33" i="55"/>
  <c r="LW110" i="55"/>
  <c r="LL33" i="55"/>
  <c r="LK35" i="55"/>
  <c r="IG23" i="55"/>
  <c r="LW91" i="55"/>
  <c r="LD35" i="55"/>
  <c r="LX89" i="55"/>
  <c r="IN64" i="55"/>
  <c r="LT65" i="55"/>
  <c r="IN66" i="55"/>
  <c r="LR67" i="55"/>
  <c r="LG33" i="55"/>
  <c r="IL19" i="55"/>
  <c r="IQ14" i="55"/>
  <c r="IG90" i="55"/>
  <c r="IJ91" i="55"/>
  <c r="LO33" i="55"/>
  <c r="LE35" i="55"/>
  <c r="LV91" i="55"/>
  <c r="IO27" i="55"/>
  <c r="GN34" i="55"/>
  <c r="JX34" i="55"/>
  <c r="GT34" i="55"/>
  <c r="KD34" i="55"/>
  <c r="KC35" i="55"/>
  <c r="GS35" i="55"/>
  <c r="JY33" i="55"/>
  <c r="GO33" i="55"/>
  <c r="IW33" i="55" s="1"/>
  <c r="LH34" i="55"/>
  <c r="LD33" i="55"/>
  <c r="LY90" i="55"/>
  <c r="LP85" i="55"/>
  <c r="IN88" i="55"/>
  <c r="LV110" i="55"/>
  <c r="IO64" i="55"/>
  <c r="P83" i="70"/>
  <c r="O64" i="82"/>
  <c r="N86" i="82"/>
  <c r="AR61" i="82"/>
  <c r="O61" i="82"/>
  <c r="AF61" i="82" s="1"/>
  <c r="N84" i="82"/>
  <c r="O63" i="82"/>
  <c r="O66" i="82"/>
  <c r="AQ66" i="82" s="1"/>
  <c r="Y71" i="70"/>
  <c r="Y72" i="70"/>
  <c r="M84" i="70"/>
  <c r="AD84" i="70" s="1"/>
  <c r="AG62" i="82"/>
  <c r="P79" i="82"/>
  <c r="AG79" i="82" s="1"/>
  <c r="N64" i="82"/>
  <c r="I48" i="17"/>
  <c r="I44" i="17"/>
  <c r="I45" i="17"/>
  <c r="I47" i="17"/>
  <c r="I43" i="17"/>
  <c r="I46" i="17"/>
  <c r="O79" i="82"/>
  <c r="Q79" i="82" s="1"/>
  <c r="N61" i="82"/>
  <c r="N63" i="82"/>
  <c r="AE63" i="82" s="1"/>
  <c r="N82" i="82"/>
  <c r="AE82" i="82" s="1"/>
  <c r="Q76" i="82"/>
  <c r="P77" i="82"/>
  <c r="AG77" i="82" s="1"/>
  <c r="N65" i="82"/>
  <c r="AE65" i="82" s="1"/>
  <c r="N83" i="82"/>
  <c r="N62" i="82"/>
  <c r="AE62" i="82" s="1"/>
  <c r="P75" i="85"/>
  <c r="P74" i="85"/>
  <c r="P68" i="85"/>
  <c r="P70" i="85"/>
  <c r="P72" i="85"/>
  <c r="P71" i="85"/>
  <c r="P69" i="85"/>
  <c r="P73" i="85"/>
  <c r="N88" i="82"/>
  <c r="N85" i="82"/>
  <c r="AP85" i="82" s="1"/>
  <c r="AD63" i="85"/>
  <c r="AO63" i="85"/>
  <c r="AD64" i="85"/>
  <c r="AO64" i="85"/>
  <c r="AG62" i="85"/>
  <c r="AR62" i="85"/>
  <c r="AG63" i="85"/>
  <c r="AR63" i="85"/>
  <c r="N87" i="85"/>
  <c r="Q87" i="85" s="1"/>
  <c r="N81" i="85"/>
  <c r="Q81" i="85" s="1"/>
  <c r="N83" i="85"/>
  <c r="Q83" i="85" s="1"/>
  <c r="N85" i="85"/>
  <c r="N82" i="85"/>
  <c r="N88" i="85"/>
  <c r="Q88" i="85" s="1"/>
  <c r="N86" i="85"/>
  <c r="Q86" i="85" s="1"/>
  <c r="N84" i="85"/>
  <c r="Q84" i="85" s="1"/>
  <c r="AG87" i="85"/>
  <c r="AR87" i="85"/>
  <c r="AR81" i="85"/>
  <c r="AG81" i="85"/>
  <c r="AD82" i="85"/>
  <c r="AO82" i="85"/>
  <c r="Q82" i="85"/>
  <c r="AD84" i="85"/>
  <c r="AO84" i="85"/>
  <c r="AQ85" i="85"/>
  <c r="AF85" i="85"/>
  <c r="AF81" i="85"/>
  <c r="AQ81" i="85"/>
  <c r="N79" i="85"/>
  <c r="N78" i="85"/>
  <c r="N77" i="85"/>
  <c r="AD62" i="85"/>
  <c r="AO62" i="85"/>
  <c r="AD66" i="85"/>
  <c r="AO66" i="85"/>
  <c r="AG64" i="85"/>
  <c r="AR64" i="85"/>
  <c r="AG65" i="85"/>
  <c r="AR65" i="85"/>
  <c r="P79" i="85"/>
  <c r="P78" i="85"/>
  <c r="P77" i="85"/>
  <c r="AR88" i="85"/>
  <c r="AG88" i="85"/>
  <c r="AR84" i="85"/>
  <c r="AG84" i="85"/>
  <c r="AO87" i="85"/>
  <c r="AD87" i="85"/>
  <c r="AO83" i="85"/>
  <c r="AD83" i="85"/>
  <c r="AQ86" i="85"/>
  <c r="AF86" i="85"/>
  <c r="AQ82" i="85"/>
  <c r="AF82" i="85"/>
  <c r="M74" i="85"/>
  <c r="M70" i="85"/>
  <c r="M69" i="85"/>
  <c r="M75" i="85"/>
  <c r="M68" i="85"/>
  <c r="M72" i="85"/>
  <c r="M73" i="85"/>
  <c r="M71" i="85"/>
  <c r="Q67" i="85"/>
  <c r="N69" i="85"/>
  <c r="N71" i="85"/>
  <c r="N70" i="85"/>
  <c r="N68" i="85"/>
  <c r="N74" i="85"/>
  <c r="N75" i="85"/>
  <c r="N72" i="85"/>
  <c r="N73" i="85"/>
  <c r="O74" i="85"/>
  <c r="O69" i="85"/>
  <c r="O75" i="85"/>
  <c r="O71" i="85"/>
  <c r="O73" i="85"/>
  <c r="O68" i="85"/>
  <c r="O70" i="85"/>
  <c r="O72" i="85"/>
  <c r="N81" i="82"/>
  <c r="AE81" i="82" s="1"/>
  <c r="AQ90" i="85"/>
  <c r="AQ89" i="85" s="1"/>
  <c r="AF90" i="85"/>
  <c r="AF89" i="85" s="1"/>
  <c r="AD65" i="85"/>
  <c r="AO65" i="85"/>
  <c r="O66" i="85"/>
  <c r="O61" i="85"/>
  <c r="O62" i="85"/>
  <c r="O63" i="85"/>
  <c r="O64" i="85"/>
  <c r="O65" i="85"/>
  <c r="AG66" i="85"/>
  <c r="AR66" i="85"/>
  <c r="N114" i="85"/>
  <c r="N66" i="85"/>
  <c r="Q66" i="85" s="1"/>
  <c r="N62" i="85"/>
  <c r="N65" i="85"/>
  <c r="N61" i="85"/>
  <c r="N64" i="85"/>
  <c r="Q64" i="85" s="1"/>
  <c r="N63" i="85"/>
  <c r="AG83" i="85"/>
  <c r="AR83" i="85"/>
  <c r="AR86" i="85"/>
  <c r="AG86" i="85"/>
  <c r="AD85" i="85"/>
  <c r="AO85" i="85"/>
  <c r="Q85" i="85"/>
  <c r="AO86" i="85"/>
  <c r="AD86" i="85"/>
  <c r="AF87" i="85"/>
  <c r="AQ87" i="85"/>
  <c r="AF83" i="85"/>
  <c r="AQ83" i="85"/>
  <c r="P90" i="85"/>
  <c r="Q90" i="85" s="1"/>
  <c r="P114" i="85"/>
  <c r="AD61" i="85"/>
  <c r="AO61" i="85"/>
  <c r="AG61" i="85"/>
  <c r="AR61" i="85"/>
  <c r="M78" i="85"/>
  <c r="M77" i="85"/>
  <c r="M79" i="85"/>
  <c r="Q76" i="85"/>
  <c r="O79" i="85"/>
  <c r="O78" i="85"/>
  <c r="O77" i="85"/>
  <c r="AE90" i="85"/>
  <c r="AP90" i="85"/>
  <c r="AG85" i="85"/>
  <c r="AR85" i="85"/>
  <c r="AR82" i="85"/>
  <c r="AG82" i="85"/>
  <c r="M114" i="85"/>
  <c r="AO88" i="85"/>
  <c r="AD88" i="85"/>
  <c r="AO81" i="85"/>
  <c r="AD81" i="85"/>
  <c r="AQ88" i="85"/>
  <c r="AF88" i="85"/>
  <c r="AF84" i="85"/>
  <c r="AQ84" i="85"/>
  <c r="M63" i="70"/>
  <c r="AR90" i="82"/>
  <c r="AR89" i="82" s="1"/>
  <c r="M65" i="70"/>
  <c r="P88" i="70"/>
  <c r="AG88" i="70" s="1"/>
  <c r="M81" i="70"/>
  <c r="AD81" i="70" s="1"/>
  <c r="P87" i="70"/>
  <c r="M86" i="70"/>
  <c r="AO86" i="70" s="1"/>
  <c r="P84" i="70"/>
  <c r="AR84" i="70" s="1"/>
  <c r="P82" i="70"/>
  <c r="AG82" i="70" s="1"/>
  <c r="P81" i="70"/>
  <c r="AG81" i="70" s="1"/>
  <c r="M88" i="70"/>
  <c r="AO88" i="70" s="1"/>
  <c r="P85" i="70"/>
  <c r="AR85" i="70" s="1"/>
  <c r="M85" i="70"/>
  <c r="AD85" i="70" s="1"/>
  <c r="O88" i="70"/>
  <c r="Q80" i="70"/>
  <c r="O85" i="70"/>
  <c r="AF85" i="70" s="1"/>
  <c r="IG87" i="55"/>
  <c r="IF91" i="55"/>
  <c r="LW67" i="55"/>
  <c r="LT87" i="55"/>
  <c r="LT66" i="55"/>
  <c r="Y70" i="70"/>
  <c r="LQ14" i="55"/>
  <c r="LS14" i="55"/>
  <c r="IK14" i="55"/>
  <c r="LW23" i="55"/>
  <c r="IN14" i="55"/>
  <c r="LZ20" i="55"/>
  <c r="LS27" i="55"/>
  <c r="IJ17" i="55"/>
  <c r="LU20" i="55"/>
  <c r="IP26" i="55"/>
  <c r="LV14" i="55"/>
  <c r="IO17" i="55"/>
  <c r="IF28" i="55"/>
  <c r="IH19" i="55"/>
  <c r="IN20" i="55"/>
  <c r="LQ27" i="55"/>
  <c r="IP38" i="55"/>
  <c r="LY65" i="55"/>
  <c r="IG65" i="55"/>
  <c r="LX38" i="55"/>
  <c r="LS65" i="55"/>
  <c r="LY66" i="55"/>
  <c r="IM20" i="55"/>
  <c r="LZ23" i="55"/>
  <c r="IH27" i="55"/>
  <c r="LW28" i="55"/>
  <c r="LY38" i="55"/>
  <c r="IF65" i="55"/>
  <c r="IP66" i="55"/>
  <c r="LW26" i="55"/>
  <c r="LX27" i="55"/>
  <c r="LZ65" i="55"/>
  <c r="IH85" i="55"/>
  <c r="LT89" i="55"/>
  <c r="LY67" i="55"/>
  <c r="IQ88" i="55"/>
  <c r="LU110" i="55"/>
  <c r="IO85" i="55"/>
  <c r="IM88" i="55"/>
  <c r="IJ88" i="55"/>
  <c r="IO89" i="55"/>
  <c r="LS91" i="55"/>
  <c r="IP89" i="55"/>
  <c r="IF90" i="55"/>
  <c r="LU91" i="55"/>
  <c r="O86" i="70"/>
  <c r="AF86" i="70" s="1"/>
  <c r="O83" i="70"/>
  <c r="AF83" i="70" s="1"/>
  <c r="LY14" i="55"/>
  <c r="IK19" i="55"/>
  <c r="LZ14" i="55"/>
  <c r="IQ66" i="55"/>
  <c r="LQ66" i="55"/>
  <c r="LR64" i="55"/>
  <c r="LS64" i="55"/>
  <c r="IG28" i="55"/>
  <c r="LS85" i="55"/>
  <c r="IL87" i="55"/>
  <c r="LV17" i="55"/>
  <c r="LZ17" i="55"/>
  <c r="LY19" i="55"/>
  <c r="LW17" i="55"/>
  <c r="IQ19" i="55"/>
  <c r="IN23" i="55"/>
  <c r="LV38" i="55"/>
  <c r="LQ19" i="55"/>
  <c r="MA23" i="55"/>
  <c r="IN28" i="55"/>
  <c r="IN19" i="55"/>
  <c r="IH26" i="55"/>
  <c r="IP19" i="55"/>
  <c r="IO23" i="55"/>
  <c r="IH28" i="55"/>
  <c r="LU65" i="55"/>
  <c r="LT67" i="55"/>
  <c r="LV64" i="55"/>
  <c r="MA65" i="55"/>
  <c r="LX67" i="55"/>
  <c r="LR23" i="55"/>
  <c r="LU26" i="55"/>
  <c r="IP27" i="55"/>
  <c r="LQ38" i="55"/>
  <c r="IM64" i="55"/>
  <c r="IN65" i="55"/>
  <c r="IP67" i="55"/>
  <c r="IF27" i="55"/>
  <c r="LU28" i="55"/>
  <c r="IQ38" i="55"/>
  <c r="IH65" i="55"/>
  <c r="LW66" i="55"/>
  <c r="IP85" i="55"/>
  <c r="IG110" i="55"/>
  <c r="LQ67" i="55"/>
  <c r="IM85" i="55"/>
  <c r="IO87" i="55"/>
  <c r="LU90" i="55"/>
  <c r="LT85" i="55"/>
  <c r="IP87" i="55"/>
  <c r="LY110" i="55"/>
  <c r="IG85" i="55"/>
  <c r="LW87" i="55"/>
  <c r="IP91" i="55"/>
  <c r="IG89" i="55"/>
  <c r="IL90" i="55"/>
  <c r="MA91" i="55"/>
  <c r="IH89" i="55"/>
  <c r="IM90" i="55"/>
  <c r="LX91" i="55"/>
  <c r="IH88" i="55"/>
  <c r="LX90" i="55"/>
  <c r="IF110" i="55"/>
  <c r="O84" i="70"/>
  <c r="AQ84" i="70" s="1"/>
  <c r="O82" i="70"/>
  <c r="AQ82" i="70" s="1"/>
  <c r="IO20" i="55"/>
  <c r="MA27" i="55"/>
  <c r="LT14" i="55"/>
  <c r="MA17" i="55"/>
  <c r="LX26" i="55"/>
  <c r="LP17" i="55"/>
  <c r="IM19" i="55"/>
  <c r="IK17" i="55"/>
  <c r="IM27" i="55"/>
  <c r="LV26" i="55"/>
  <c r="IP28" i="55"/>
  <c r="LV66" i="55"/>
  <c r="IP64" i="55"/>
  <c r="IL23" i="55"/>
  <c r="II28" i="55"/>
  <c r="IK38" i="55"/>
  <c r="IQ64" i="55"/>
  <c r="LY28" i="55"/>
  <c r="IG64" i="55"/>
  <c r="IL65" i="55"/>
  <c r="LV67" i="55"/>
  <c r="IF66" i="55"/>
  <c r="LU67" i="55"/>
  <c r="IQ85" i="55"/>
  <c r="IN85" i="55"/>
  <c r="LU88" i="55"/>
  <c r="LU85" i="55"/>
  <c r="MA87" i="55"/>
  <c r="LU89" i="55"/>
  <c r="IP90" i="55"/>
  <c r="LV89" i="55"/>
  <c r="MA90" i="55"/>
  <c r="LV88" i="55"/>
  <c r="MA89" i="55"/>
  <c r="O87" i="70"/>
  <c r="AQ87" i="70" s="1"/>
  <c r="M87" i="70"/>
  <c r="AD87" i="70" s="1"/>
  <c r="M82" i="70"/>
  <c r="AD82" i="70" s="1"/>
  <c r="M64" i="70"/>
  <c r="AO64" i="70" s="1"/>
  <c r="BT46" i="79"/>
  <c r="BU45" i="79"/>
  <c r="BV45" i="79" s="1"/>
  <c r="BW45" i="79" s="1"/>
  <c r="AR60" i="82"/>
  <c r="AG60" i="82"/>
  <c r="AQ77" i="82"/>
  <c r="AF77" i="82"/>
  <c r="O84" i="82"/>
  <c r="O86" i="82"/>
  <c r="O83" i="82"/>
  <c r="O88" i="82"/>
  <c r="O85" i="82"/>
  <c r="O81" i="82"/>
  <c r="O82" i="82"/>
  <c r="O87" i="82"/>
  <c r="AR77" i="82"/>
  <c r="AP64" i="82"/>
  <c r="AE64" i="82"/>
  <c r="M83" i="82"/>
  <c r="M84" i="82"/>
  <c r="M85" i="82"/>
  <c r="M82" i="82"/>
  <c r="M81" i="82"/>
  <c r="M86" i="82"/>
  <c r="M87" i="82"/>
  <c r="M88" i="82"/>
  <c r="Q80" i="82"/>
  <c r="AP82" i="82"/>
  <c r="AE83" i="82"/>
  <c r="AP83" i="82"/>
  <c r="Y70" i="82"/>
  <c r="Y74" i="82"/>
  <c r="Q78" i="82"/>
  <c r="AD78" i="82"/>
  <c r="AO78" i="82"/>
  <c r="N67" i="70"/>
  <c r="N74" i="70" s="1"/>
  <c r="N67" i="82"/>
  <c r="O67" i="70"/>
  <c r="O72" i="70" s="1"/>
  <c r="AF72" i="70" s="1"/>
  <c r="O67" i="82"/>
  <c r="O114" i="82" s="1"/>
  <c r="M66" i="70"/>
  <c r="AD66" i="70" s="1"/>
  <c r="AP78" i="82"/>
  <c r="AE78" i="82"/>
  <c r="AG78" i="82"/>
  <c r="AR78" i="82"/>
  <c r="AF63" i="82"/>
  <c r="AQ63" i="82"/>
  <c r="AP81" i="82"/>
  <c r="AP87" i="82"/>
  <c r="AE87" i="82"/>
  <c r="P87" i="82"/>
  <c r="P86" i="82"/>
  <c r="P88" i="82"/>
  <c r="P81" i="82"/>
  <c r="P82" i="82"/>
  <c r="P84" i="82"/>
  <c r="P83" i="82"/>
  <c r="P85" i="82"/>
  <c r="Y75" i="82"/>
  <c r="Y71" i="82"/>
  <c r="AP90" i="82"/>
  <c r="AP89" i="82" s="1"/>
  <c r="AD79" i="82"/>
  <c r="AO79" i="82"/>
  <c r="M67" i="70"/>
  <c r="M74" i="70" s="1"/>
  <c r="M67" i="82"/>
  <c r="M89" i="70"/>
  <c r="M90" i="70" s="1"/>
  <c r="M89" i="82"/>
  <c r="P67" i="70"/>
  <c r="P74" i="70" s="1"/>
  <c r="P67" i="82"/>
  <c r="M62" i="70"/>
  <c r="AO62" i="70" s="1"/>
  <c r="AQ79" i="82"/>
  <c r="AE77" i="82"/>
  <c r="AP77" i="82"/>
  <c r="BG48" i="79"/>
  <c r="BH47" i="79"/>
  <c r="AQ62" i="82"/>
  <c r="AF62" i="82"/>
  <c r="AF66" i="82"/>
  <c r="AE66" i="82"/>
  <c r="AP66" i="82"/>
  <c r="AE86" i="82"/>
  <c r="AP86" i="82"/>
  <c r="AE84" i="82"/>
  <c r="AP84" i="82"/>
  <c r="BR47" i="79"/>
  <c r="BS46" i="79"/>
  <c r="Y69" i="82"/>
  <c r="Y68" i="82"/>
  <c r="M64" i="82"/>
  <c r="M62" i="82"/>
  <c r="M63" i="82"/>
  <c r="M66" i="82"/>
  <c r="M61" i="82"/>
  <c r="M65" i="82"/>
  <c r="Q60" i="82"/>
  <c r="O90" i="82"/>
  <c r="AQ78" i="82"/>
  <c r="AF78" i="82"/>
  <c r="AE79" i="82"/>
  <c r="AP79" i="82"/>
  <c r="AF64" i="82"/>
  <c r="AQ64" i="82"/>
  <c r="AF65" i="82"/>
  <c r="AQ65" i="82"/>
  <c r="AE61" i="82"/>
  <c r="AP61" i="82"/>
  <c r="AE88" i="82"/>
  <c r="AP88" i="82"/>
  <c r="BI47" i="79"/>
  <c r="BJ46" i="79"/>
  <c r="BK46" i="79" s="1"/>
  <c r="BL46" i="79" s="1"/>
  <c r="Y72" i="82"/>
  <c r="Y73" i="82"/>
  <c r="AD77" i="82"/>
  <c r="Q77" i="82"/>
  <c r="AO77" i="82"/>
  <c r="IN90" i="55"/>
  <c r="IN91" i="55"/>
  <c r="IP20" i="55"/>
  <c r="II65" i="55"/>
  <c r="IM28" i="55"/>
  <c r="LQ65" i="55"/>
  <c r="IM26" i="55"/>
  <c r="IN38" i="55"/>
  <c r="IO66" i="55"/>
  <c r="LZ38" i="55"/>
  <c r="LV90" i="55"/>
  <c r="IG67" i="55"/>
  <c r="LP110" i="55"/>
  <c r="LZ19" i="55"/>
  <c r="IK28" i="55"/>
  <c r="IQ65" i="55"/>
  <c r="AR62" i="70"/>
  <c r="AG62" i="70"/>
  <c r="AR66" i="70"/>
  <c r="AG66" i="70"/>
  <c r="AR87" i="70"/>
  <c r="AG87" i="70"/>
  <c r="AG84" i="70"/>
  <c r="AF88" i="70"/>
  <c r="AQ88" i="70"/>
  <c r="AG63" i="70"/>
  <c r="AR63" i="70"/>
  <c r="O66" i="70"/>
  <c r="O61" i="70"/>
  <c r="O64" i="70"/>
  <c r="O63" i="70"/>
  <c r="O65" i="70"/>
  <c r="O62" i="70"/>
  <c r="N66" i="70"/>
  <c r="N64" i="70"/>
  <c r="N63" i="70"/>
  <c r="N65" i="70"/>
  <c r="N61" i="70"/>
  <c r="N62" i="70"/>
  <c r="AR81" i="70"/>
  <c r="Q60" i="70"/>
  <c r="O89" i="70"/>
  <c r="O90" i="70" s="1"/>
  <c r="AR64" i="70"/>
  <c r="AG64" i="70"/>
  <c r="Y74" i="70"/>
  <c r="AG83" i="70"/>
  <c r="AR83" i="70"/>
  <c r="AO61" i="70"/>
  <c r="AD61" i="70"/>
  <c r="AO81" i="70"/>
  <c r="AO83" i="70"/>
  <c r="AD83" i="70"/>
  <c r="N87" i="70"/>
  <c r="N82" i="70"/>
  <c r="N83" i="70"/>
  <c r="N88" i="70"/>
  <c r="N81" i="70"/>
  <c r="N85" i="70"/>
  <c r="N84" i="70"/>
  <c r="N86" i="70"/>
  <c r="O69" i="70"/>
  <c r="AF69" i="70" s="1"/>
  <c r="AF81" i="70"/>
  <c r="AQ81" i="70"/>
  <c r="AG61" i="70"/>
  <c r="AR61" i="70"/>
  <c r="AG65" i="70"/>
  <c r="AR65" i="70"/>
  <c r="AP90" i="70"/>
  <c r="AP89" i="70" s="1"/>
  <c r="AE90" i="70"/>
  <c r="AE89" i="70" s="1"/>
  <c r="AG86" i="70"/>
  <c r="AR86" i="70"/>
  <c r="AG90" i="70"/>
  <c r="AG89" i="70" s="1"/>
  <c r="AR90" i="70"/>
  <c r="AR89" i="70" s="1"/>
  <c r="AD65" i="70"/>
  <c r="AO65" i="70"/>
  <c r="AD63" i="70"/>
  <c r="AO63" i="70"/>
  <c r="Y75" i="70"/>
  <c r="AO84" i="70"/>
  <c r="O78" i="70"/>
  <c r="O77" i="70"/>
  <c r="O79" i="70"/>
  <c r="P78" i="70"/>
  <c r="P79" i="70"/>
  <c r="P77" i="70"/>
  <c r="N78" i="70"/>
  <c r="N79" i="70"/>
  <c r="N77" i="70"/>
  <c r="M78" i="70"/>
  <c r="M79" i="70"/>
  <c r="M77" i="70"/>
  <c r="Q76" i="70"/>
  <c r="LZ67" i="55"/>
  <c r="IJ85" i="55"/>
  <c r="IG19" i="55"/>
  <c r="IM66" i="55"/>
  <c r="LX19" i="55"/>
  <c r="LW90" i="55"/>
  <c r="LY23" i="55"/>
  <c r="LZ87" i="55"/>
  <c r="LW85" i="55"/>
  <c r="IM17" i="55"/>
  <c r="IL38" i="55"/>
  <c r="MA19" i="55"/>
  <c r="LW64" i="55"/>
  <c r="LP26" i="55"/>
  <c r="IK85" i="55"/>
  <c r="LT20" i="55"/>
  <c r="IJ14" i="55"/>
  <c r="LZ90" i="55"/>
  <c r="IQ17" i="55"/>
  <c r="IF88" i="55"/>
  <c r="IG20" i="55"/>
  <c r="LU17" i="55"/>
  <c r="LS20" i="55"/>
  <c r="IF87" i="55"/>
  <c r="IJ27" i="55"/>
  <c r="IL89" i="55"/>
  <c r="IL88" i="55"/>
  <c r="IK88" i="55"/>
  <c r="IF26" i="55"/>
  <c r="II26" i="55"/>
  <c r="LQ91" i="55"/>
  <c r="LT64" i="55"/>
  <c r="IQ90" i="55"/>
  <c r="IG27" i="55"/>
  <c r="IG14" i="55"/>
  <c r="IH91" i="55"/>
  <c r="LT27" i="55"/>
  <c r="IF20" i="55"/>
  <c r="LS26" i="55"/>
  <c r="LQ64" i="55"/>
  <c r="LS110" i="55"/>
  <c r="LR38" i="55"/>
  <c r="LP87" i="55"/>
  <c r="LV65" i="55"/>
  <c r="IH38" i="55"/>
  <c r="II110" i="55"/>
  <c r="LR20" i="55"/>
  <c r="LP66" i="55"/>
  <c r="LV23" i="55"/>
  <c r="LT110" i="55"/>
  <c r="IG91" i="55"/>
  <c r="IJ64" i="55"/>
  <c r="LR110" i="55"/>
  <c r="II67" i="55"/>
  <c r="IJ38" i="55"/>
  <c r="IH14" i="55"/>
  <c r="IF19" i="55"/>
  <c r="LR87" i="55"/>
  <c r="IJ19" i="55"/>
  <c r="IF14" i="55"/>
  <c r="IG17" i="55"/>
  <c r="LR26" i="55"/>
  <c r="LT28" i="55"/>
  <c r="LR28" i="55"/>
  <c r="IJ67" i="55"/>
  <c r="IF38" i="55"/>
  <c r="IH23" i="55"/>
  <c r="IG38" i="55"/>
  <c r="LQ88" i="55"/>
  <c r="LQ110" i="55"/>
  <c r="CG48" i="55"/>
  <c r="CF48" i="55"/>
  <c r="CE48" i="55"/>
  <c r="CD48" i="55"/>
  <c r="CG49" i="55"/>
  <c r="CF49" i="55"/>
  <c r="CE49" i="55"/>
  <c r="CG53" i="55"/>
  <c r="CE53" i="55"/>
  <c r="CD53" i="55"/>
  <c r="CB53" i="55"/>
  <c r="CC57" i="55"/>
  <c r="CB57" i="55"/>
  <c r="CE57" i="55"/>
  <c r="CD57" i="55"/>
  <c r="CA57" i="55"/>
  <c r="CE51" i="55"/>
  <c r="CG51" i="55"/>
  <c r="CF51" i="55"/>
  <c r="CD51" i="55"/>
  <c r="CC48" i="55"/>
  <c r="CB48" i="55"/>
  <c r="CA48" i="55"/>
  <c r="BZ48" i="55"/>
  <c r="CD49" i="55"/>
  <c r="CC49" i="55"/>
  <c r="CB49" i="55"/>
  <c r="CA49" i="55"/>
  <c r="CC53" i="55"/>
  <c r="CA53" i="55"/>
  <c r="BZ53" i="55"/>
  <c r="BX53" i="55"/>
  <c r="BY57" i="55"/>
  <c r="BX57" i="55"/>
  <c r="BV57" i="55"/>
  <c r="CA46" i="55"/>
  <c r="BZ46" i="55"/>
  <c r="BY46" i="55"/>
  <c r="BX46" i="55"/>
  <c r="CA51" i="55"/>
  <c r="CC51" i="55"/>
  <c r="CB51" i="55"/>
  <c r="BZ51" i="55"/>
  <c r="BY48" i="55"/>
  <c r="BX48" i="55"/>
  <c r="BW48" i="55"/>
  <c r="BV48" i="55"/>
  <c r="BZ49" i="55"/>
  <c r="BY49" i="55"/>
  <c r="BX49" i="55"/>
  <c r="BW49" i="55"/>
  <c r="BY53" i="55"/>
  <c r="BW53" i="55"/>
  <c r="BV53" i="55"/>
  <c r="BW46" i="55"/>
  <c r="BV46" i="55"/>
  <c r="BW51" i="55"/>
  <c r="BY51" i="55"/>
  <c r="BX51" i="55"/>
  <c r="BV51" i="55"/>
  <c r="BV49" i="55"/>
  <c r="CF53" i="55"/>
  <c r="CC46" i="55"/>
  <c r="CB46" i="55"/>
  <c r="BZ57" i="55"/>
  <c r="BW57" i="55"/>
  <c r="CD46" i="55"/>
  <c r="CF57" i="55"/>
  <c r="CE46" i="55"/>
  <c r="CG57" i="55"/>
  <c r="CG46" i="55"/>
  <c r="CF46" i="55"/>
  <c r="H80" i="57"/>
  <c r="F80" i="57"/>
  <c r="BS51" i="55"/>
  <c r="BU51" i="55"/>
  <c r="BT51" i="55"/>
  <c r="BR51" i="55"/>
  <c r="BQ48" i="55"/>
  <c r="BP48" i="55"/>
  <c r="BO48" i="55"/>
  <c r="BN48" i="55"/>
  <c r="BR49" i="55"/>
  <c r="BQ49" i="55"/>
  <c r="BP49" i="55"/>
  <c r="BO49" i="55"/>
  <c r="BQ53" i="55"/>
  <c r="BO53" i="55"/>
  <c r="BN53" i="55"/>
  <c r="BP53" i="55"/>
  <c r="BM57" i="55"/>
  <c r="BL57" i="55"/>
  <c r="BR57" i="55"/>
  <c r="BN57" i="55"/>
  <c r="BO51" i="55"/>
  <c r="BQ51" i="55"/>
  <c r="BP51" i="55"/>
  <c r="BM48" i="55"/>
  <c r="BL48" i="55"/>
  <c r="BK48" i="55"/>
  <c r="BJ48" i="55"/>
  <c r="BN49" i="55"/>
  <c r="BM49" i="55"/>
  <c r="BL49" i="55"/>
  <c r="BK49" i="55"/>
  <c r="BM53" i="55"/>
  <c r="BK53" i="55"/>
  <c r="BJ53" i="55"/>
  <c r="BL53" i="55"/>
  <c r="BJ57" i="55"/>
  <c r="BS57" i="55"/>
  <c r="BO57" i="55"/>
  <c r="BK46" i="55"/>
  <c r="BJ46" i="55"/>
  <c r="BK51" i="55"/>
  <c r="BM51" i="55"/>
  <c r="BL51" i="55"/>
  <c r="BN51" i="55"/>
  <c r="BJ49" i="55"/>
  <c r="BT53" i="55"/>
  <c r="BU57" i="55"/>
  <c r="BT57" i="55"/>
  <c r="BK57" i="55"/>
  <c r="BU46" i="55"/>
  <c r="BT46" i="55"/>
  <c r="BJ51" i="55"/>
  <c r="BQ57" i="55"/>
  <c r="BO46" i="55"/>
  <c r="BT48" i="55"/>
  <c r="BR48" i="55"/>
  <c r="BU49" i="55"/>
  <c r="BS49" i="55"/>
  <c r="BS53" i="55"/>
  <c r="BQ46" i="55"/>
  <c r="BP46" i="55"/>
  <c r="BR46" i="55"/>
  <c r="BM46" i="55"/>
  <c r="BL46" i="55"/>
  <c r="BU48" i="55"/>
  <c r="BS48" i="55"/>
  <c r="BT49" i="55"/>
  <c r="BU53" i="55"/>
  <c r="BR53" i="55"/>
  <c r="BP57" i="55"/>
  <c r="BS46" i="55"/>
  <c r="BN46" i="55"/>
  <c r="G80" i="57"/>
  <c r="E80" i="57"/>
  <c r="BC51" i="55"/>
  <c r="BE51" i="55"/>
  <c r="BD51" i="55"/>
  <c r="KX51" i="55" s="1"/>
  <c r="BF51" i="55"/>
  <c r="HP51" i="55" s="1"/>
  <c r="BA48" i="55"/>
  <c r="AZ48" i="55"/>
  <c r="KT48" i="55" s="1"/>
  <c r="AY48" i="55"/>
  <c r="HI48" i="55" s="1"/>
  <c r="AX48" i="55"/>
  <c r="BB49" i="55"/>
  <c r="HL49" i="55" s="1"/>
  <c r="BA49" i="55"/>
  <c r="AZ49" i="55"/>
  <c r="KT49" i="55" s="1"/>
  <c r="AY49" i="55"/>
  <c r="HI49" i="55" s="1"/>
  <c r="BA53" i="55"/>
  <c r="AY53" i="55"/>
  <c r="HI53" i="55" s="1"/>
  <c r="AX53" i="55"/>
  <c r="KR53" i="55" s="1"/>
  <c r="AY51" i="55"/>
  <c r="BA51" i="55"/>
  <c r="AZ51" i="55"/>
  <c r="BB51" i="55"/>
  <c r="KV51" i="55" s="1"/>
  <c r="AX49" i="55"/>
  <c r="KR49" i="55" s="1"/>
  <c r="AZ53" i="55"/>
  <c r="BI57" i="55"/>
  <c r="BH57" i="55"/>
  <c r="HR57" i="55" s="1"/>
  <c r="BC57" i="55"/>
  <c r="BI46" i="55"/>
  <c r="BH46" i="55"/>
  <c r="HR46" i="55" s="1"/>
  <c r="BI48" i="55"/>
  <c r="BH48" i="55"/>
  <c r="HR48" i="55" s="1"/>
  <c r="BG48" i="55"/>
  <c r="BF48" i="55"/>
  <c r="BI49" i="55"/>
  <c r="BH49" i="55"/>
  <c r="BG49" i="55"/>
  <c r="BI53" i="55"/>
  <c r="BG53" i="55"/>
  <c r="LA53" i="55" s="1"/>
  <c r="BF53" i="55"/>
  <c r="HP53" i="55" s="1"/>
  <c r="BH53" i="55"/>
  <c r="BE57" i="55"/>
  <c r="BD57" i="55"/>
  <c r="BB57" i="55"/>
  <c r="BG57" i="55"/>
  <c r="BF57" i="55"/>
  <c r="BG46" i="55"/>
  <c r="BF46" i="55"/>
  <c r="BE46" i="55"/>
  <c r="BD46" i="55"/>
  <c r="BG51" i="55"/>
  <c r="BI51" i="55"/>
  <c r="BH51" i="55"/>
  <c r="AX51" i="55"/>
  <c r="KR51" i="55" s="1"/>
  <c r="BE48" i="55"/>
  <c r="HO48" i="55" s="1"/>
  <c r="BC48" i="55"/>
  <c r="BD49" i="55"/>
  <c r="BE53" i="55"/>
  <c r="BB53" i="55"/>
  <c r="AZ57" i="55"/>
  <c r="AY57" i="55"/>
  <c r="BB46" i="55"/>
  <c r="BF49" i="55"/>
  <c r="BD53" i="55"/>
  <c r="BA57" i="55"/>
  <c r="BC46" i="55"/>
  <c r="AX46" i="55"/>
  <c r="BD48" i="55"/>
  <c r="BB48" i="55"/>
  <c r="BE49" i="55"/>
  <c r="BC49" i="55"/>
  <c r="KW49" i="55" s="1"/>
  <c r="BC53" i="55"/>
  <c r="KW53" i="55" s="1"/>
  <c r="AX57" i="55"/>
  <c r="AY46" i="55"/>
  <c r="BA46" i="55"/>
  <c r="AZ46" i="55"/>
  <c r="W51" i="55"/>
  <c r="Y51" i="55"/>
  <c r="X51" i="55"/>
  <c r="U48" i="55"/>
  <c r="T48" i="55"/>
  <c r="S48" i="55"/>
  <c r="R48" i="55"/>
  <c r="V49" i="55"/>
  <c r="U49" i="55"/>
  <c r="T49" i="55"/>
  <c r="S49" i="55"/>
  <c r="U53" i="55"/>
  <c r="S53" i="55"/>
  <c r="R53" i="55"/>
  <c r="P53" i="55"/>
  <c r="Q57" i="55"/>
  <c r="P57" i="55"/>
  <c r="W57" i="55"/>
  <c r="S51" i="55"/>
  <c r="U51" i="55"/>
  <c r="T51" i="55"/>
  <c r="R51" i="55"/>
  <c r="Q48" i="55"/>
  <c r="P48" i="55"/>
  <c r="O48" i="55"/>
  <c r="N48" i="55"/>
  <c r="R49" i="55"/>
  <c r="Q49" i="55"/>
  <c r="P49" i="55"/>
  <c r="O49" i="55"/>
  <c r="Q53" i="55"/>
  <c r="O53" i="55"/>
  <c r="N53" i="55"/>
  <c r="X53" i="55"/>
  <c r="O46" i="55"/>
  <c r="N46" i="55"/>
  <c r="O51" i="55"/>
  <c r="Q51" i="55"/>
  <c r="P51" i="55"/>
  <c r="N51" i="55"/>
  <c r="N49" i="55"/>
  <c r="Y57" i="55"/>
  <c r="X57" i="55"/>
  <c r="V57" i="55"/>
  <c r="S57" i="55"/>
  <c r="R57" i="55"/>
  <c r="O57" i="55"/>
  <c r="Y46" i="55"/>
  <c r="X46" i="55"/>
  <c r="V51" i="55"/>
  <c r="X48" i="55"/>
  <c r="V48" i="55"/>
  <c r="Y49" i="55"/>
  <c r="W49" i="55"/>
  <c r="W53" i="55"/>
  <c r="V46" i="55"/>
  <c r="Q46" i="55"/>
  <c r="P46" i="55"/>
  <c r="T53" i="55"/>
  <c r="W46" i="55"/>
  <c r="R46" i="55"/>
  <c r="Y48" i="55"/>
  <c r="W48" i="55"/>
  <c r="X49" i="55"/>
  <c r="Y53" i="55"/>
  <c r="V53" i="55"/>
  <c r="T57" i="55"/>
  <c r="S46" i="55"/>
  <c r="U57" i="55"/>
  <c r="N57" i="55"/>
  <c r="U46" i="55"/>
  <c r="T46" i="55"/>
  <c r="D80" i="57"/>
  <c r="I80" i="57"/>
  <c r="AM51" i="55"/>
  <c r="AO51" i="55"/>
  <c r="AN51" i="55"/>
  <c r="AT51" i="55"/>
  <c r="AL49" i="55"/>
  <c r="AN53" i="55"/>
  <c r="AW57" i="55"/>
  <c r="AV57" i="55"/>
  <c r="AL57" i="55"/>
  <c r="AP57" i="55"/>
  <c r="GZ57" i="55" s="1"/>
  <c r="AM57" i="55"/>
  <c r="GW57" i="55" s="1"/>
  <c r="AP51" i="55"/>
  <c r="AW48" i="55"/>
  <c r="AV48" i="55"/>
  <c r="HF48" i="55" s="1"/>
  <c r="AU48" i="55"/>
  <c r="AT48" i="55"/>
  <c r="AW49" i="55"/>
  <c r="AV49" i="55"/>
  <c r="KP49" i="55" s="1"/>
  <c r="AU49" i="55"/>
  <c r="HE49" i="55" s="1"/>
  <c r="AW53" i="55"/>
  <c r="AU53" i="55"/>
  <c r="HE53" i="55" s="1"/>
  <c r="AT53" i="55"/>
  <c r="AS57" i="55"/>
  <c r="AR57" i="55"/>
  <c r="AU46" i="55"/>
  <c r="AT46" i="55"/>
  <c r="AS46" i="55"/>
  <c r="AR46" i="55"/>
  <c r="AU51" i="55"/>
  <c r="AW51" i="55"/>
  <c r="AV51" i="55"/>
  <c r="AL51" i="55"/>
  <c r="KF51" i="55" s="1"/>
  <c r="AS48" i="55"/>
  <c r="AR48" i="55"/>
  <c r="HB48" i="55" s="1"/>
  <c r="AQ48" i="55"/>
  <c r="AP48" i="55"/>
  <c r="AT49" i="55"/>
  <c r="AS49" i="55"/>
  <c r="HC49" i="55" s="1"/>
  <c r="AR49" i="55"/>
  <c r="KL49" i="55" s="1"/>
  <c r="AQ49" i="55"/>
  <c r="KK49" i="55" s="1"/>
  <c r="AS53" i="55"/>
  <c r="AQ53" i="55"/>
  <c r="AP53" i="55"/>
  <c r="AV53" i="55"/>
  <c r="HF53" i="55" s="1"/>
  <c r="AO57" i="55"/>
  <c r="AN57" i="55"/>
  <c r="AQ57" i="55"/>
  <c r="AQ46" i="55"/>
  <c r="HA46" i="55" s="1"/>
  <c r="AP46" i="55"/>
  <c r="AO46" i="55"/>
  <c r="AN46" i="55"/>
  <c r="AQ51" i="55"/>
  <c r="AS51" i="55"/>
  <c r="AR51" i="55"/>
  <c r="KL51" i="55" s="1"/>
  <c r="AU57" i="55"/>
  <c r="HE57" i="55" s="1"/>
  <c r="AW46" i="55"/>
  <c r="AV46" i="55"/>
  <c r="AO48" i="55"/>
  <c r="GY48" i="55" s="1"/>
  <c r="AM48" i="55"/>
  <c r="AN49" i="55"/>
  <c r="GX49" i="55" s="1"/>
  <c r="AO53" i="55"/>
  <c r="AL53" i="55"/>
  <c r="GV53" i="55" s="1"/>
  <c r="AP49" i="55"/>
  <c r="KJ49" i="55" s="1"/>
  <c r="AT57" i="55"/>
  <c r="AL46" i="55"/>
  <c r="AN48" i="55"/>
  <c r="GX48" i="55" s="1"/>
  <c r="AL48" i="55"/>
  <c r="AO49" i="55"/>
  <c r="AM49" i="55"/>
  <c r="AM53" i="55"/>
  <c r="KG53" i="55" s="1"/>
  <c r="AR53" i="55"/>
  <c r="HB53" i="55" s="1"/>
  <c r="AM46" i="55"/>
  <c r="AH51" i="55"/>
  <c r="KB51" i="55" s="1"/>
  <c r="AK48" i="55"/>
  <c r="AJ48" i="55"/>
  <c r="GT48" i="55" s="1"/>
  <c r="AI48" i="55"/>
  <c r="GS48" i="55" s="1"/>
  <c r="AH48" i="55"/>
  <c r="AK49" i="55"/>
  <c r="AJ49" i="55"/>
  <c r="AI49" i="55"/>
  <c r="AK53" i="55"/>
  <c r="AI53" i="55"/>
  <c r="KC53" i="55" s="1"/>
  <c r="AH53" i="55"/>
  <c r="KB53" i="55" s="1"/>
  <c r="AB53" i="55"/>
  <c r="AG57" i="55"/>
  <c r="AF57" i="55"/>
  <c r="AI57" i="55"/>
  <c r="KC57" i="55" s="1"/>
  <c r="AI51" i="55"/>
  <c r="AK51" i="55"/>
  <c r="AJ51" i="55"/>
  <c r="KD51" i="55" s="1"/>
  <c r="AD51" i="55"/>
  <c r="AG48" i="55"/>
  <c r="AF48" i="55"/>
  <c r="AE48" i="55"/>
  <c r="AD48" i="55"/>
  <c r="AH49" i="55"/>
  <c r="GR49" i="55" s="1"/>
  <c r="AG49" i="55"/>
  <c r="AF49" i="55"/>
  <c r="JZ49" i="55" s="1"/>
  <c r="AE49" i="55"/>
  <c r="JY49" i="55" s="1"/>
  <c r="AG53" i="55"/>
  <c r="AE53" i="55"/>
  <c r="AD53" i="55"/>
  <c r="AC57" i="55"/>
  <c r="AB57" i="55"/>
  <c r="JV57" i="55" s="1"/>
  <c r="AD57" i="55"/>
  <c r="AE57" i="55"/>
  <c r="GO57" i="55" s="1"/>
  <c r="AA57" i="55"/>
  <c r="GK57" i="55" s="1"/>
  <c r="Z57" i="55"/>
  <c r="GJ57" i="55" s="1"/>
  <c r="AE46" i="55"/>
  <c r="AD46" i="55"/>
  <c r="AC46" i="55"/>
  <c r="AB46" i="55"/>
  <c r="AE51" i="55"/>
  <c r="AG51" i="55"/>
  <c r="GQ51" i="55" s="1"/>
  <c r="AF51" i="55"/>
  <c r="GP51" i="55" s="1"/>
  <c r="Z51" i="55"/>
  <c r="GJ51" i="55" s="1"/>
  <c r="AC48" i="55"/>
  <c r="AB48" i="55"/>
  <c r="GL48" i="55" s="1"/>
  <c r="AA48" i="55"/>
  <c r="Z48" i="55"/>
  <c r="AD49" i="55"/>
  <c r="AC49" i="55"/>
  <c r="GM49" i="55" s="1"/>
  <c r="AB49" i="55"/>
  <c r="JV49" i="55" s="1"/>
  <c r="AA49" i="55"/>
  <c r="AC53" i="55"/>
  <c r="AA53" i="55"/>
  <c r="GK53" i="55" s="1"/>
  <c r="Z53" i="55"/>
  <c r="GJ53" i="55" s="1"/>
  <c r="AJ53" i="55"/>
  <c r="GT53" i="55" s="1"/>
  <c r="AA46" i="55"/>
  <c r="Z46" i="55"/>
  <c r="AA51" i="55"/>
  <c r="JU51" i="55" s="1"/>
  <c r="AC51" i="55"/>
  <c r="AB51" i="55"/>
  <c r="AI46" i="55"/>
  <c r="AJ57" i="55"/>
  <c r="AK46" i="55"/>
  <c r="AJ46" i="55"/>
  <c r="AF53" i="55"/>
  <c r="AK57" i="55"/>
  <c r="AH57" i="55"/>
  <c r="AG46" i="55"/>
  <c r="AF46" i="55"/>
  <c r="Z49" i="55"/>
  <c r="JT49" i="55" s="1"/>
  <c r="AH46" i="55"/>
  <c r="IK65" i="55"/>
  <c r="IQ23" i="55"/>
  <c r="IP17" i="55"/>
  <c r="LZ85" i="55"/>
  <c r="IP14" i="55"/>
  <c r="IL67" i="55"/>
  <c r="LX23" i="55"/>
  <c r="LP19" i="55"/>
  <c r="LQ17" i="55"/>
  <c r="IO88" i="55"/>
  <c r="LS23" i="55"/>
  <c r="IK91" i="55"/>
  <c r="IP23" i="55"/>
  <c r="IL64" i="55"/>
  <c r="LX28" i="55"/>
  <c r="MA38" i="55"/>
  <c r="IO28" i="55"/>
  <c r="LU64" i="55"/>
  <c r="LZ88" i="55"/>
  <c r="LW14" i="55"/>
  <c r="MA64" i="55"/>
  <c r="LQ89" i="55"/>
  <c r="LS17" i="55"/>
  <c r="LR14" i="55"/>
  <c r="IK67" i="55"/>
  <c r="LS19" i="55"/>
  <c r="IO19" i="55"/>
  <c r="IJ89" i="55"/>
  <c r="MA67" i="55"/>
  <c r="IL17" i="55"/>
  <c r="LV27" i="55"/>
  <c r="IN67" i="55"/>
  <c r="IK26" i="55"/>
  <c r="LZ66" i="55"/>
  <c r="IK23" i="55"/>
  <c r="II20" i="55"/>
  <c r="IK66" i="55"/>
  <c r="MA66" i="55"/>
  <c r="IQ27" i="55"/>
  <c r="II88" i="55"/>
  <c r="LY89" i="55"/>
  <c r="LY85" i="55"/>
  <c r="LZ27" i="55"/>
  <c r="IN27" i="55"/>
  <c r="LU27" i="55"/>
  <c r="LY87" i="55"/>
  <c r="IN26" i="55"/>
  <c r="LR27" i="55"/>
  <c r="IF17" i="55"/>
  <c r="LT23" i="55"/>
  <c r="LP27" i="55"/>
  <c r="LZ28" i="55"/>
  <c r="LQ28" i="55"/>
  <c r="LX20" i="55"/>
  <c r="MA26" i="55"/>
  <c r="LZ26" i="55"/>
  <c r="LT38" i="55"/>
  <c r="LT88" i="55"/>
  <c r="LQ85" i="55"/>
  <c r="LP23" i="55"/>
  <c r="LS28" i="55"/>
  <c r="IO67" i="55"/>
  <c r="IU59" i="55"/>
  <c r="LZ110" i="55"/>
  <c r="LX85" i="55"/>
  <c r="LT19" i="55"/>
  <c r="II85" i="55"/>
  <c r="IQ91" i="55"/>
  <c r="LU87" i="55"/>
  <c r="LV20" i="55"/>
  <c r="IM87" i="55"/>
  <c r="IJ28" i="55"/>
  <c r="LR17" i="55"/>
  <c r="LP89" i="55"/>
  <c r="LP28" i="55"/>
  <c r="LS66" i="55"/>
  <c r="MA85" i="55"/>
  <c r="LR19" i="55"/>
  <c r="LR85" i="55"/>
  <c r="LY91" i="55"/>
  <c r="II87" i="55"/>
  <c r="LW20" i="55"/>
  <c r="LR91" i="55"/>
  <c r="IL28" i="55"/>
  <c r="LX17" i="55"/>
  <c r="LQ20" i="55"/>
  <c r="MA28" i="55"/>
  <c r="LP14" i="55"/>
  <c r="IO26" i="55"/>
  <c r="IK90" i="55"/>
  <c r="IH110" i="55"/>
  <c r="LV85" i="55"/>
  <c r="LW27" i="55"/>
  <c r="LZ91" i="55"/>
  <c r="LP67" i="55"/>
  <c r="IQ89" i="55"/>
  <c r="LX87" i="55"/>
  <c r="IQ20" i="55"/>
  <c r="IG88" i="55"/>
  <c r="LR65" i="55"/>
  <c r="LR89" i="55"/>
  <c r="LW19" i="55"/>
  <c r="LS67" i="55"/>
  <c r="LV87" i="55"/>
  <c r="LW65" i="55"/>
  <c r="IM89" i="55"/>
  <c r="LX65" i="55"/>
  <c r="IV59" i="55"/>
  <c r="IX68" i="55"/>
  <c r="IT55" i="55"/>
  <c r="IL14" i="55"/>
  <c r="IT74" i="55"/>
  <c r="IX73" i="55"/>
  <c r="LU38" i="55"/>
  <c r="IT59" i="55"/>
  <c r="IU74" i="55"/>
  <c r="IW77" i="55"/>
  <c r="IW81" i="55"/>
  <c r="IT79" i="55"/>
  <c r="IX84" i="55"/>
  <c r="IV75" i="55"/>
  <c r="IS59" i="55"/>
  <c r="IX59" i="55"/>
  <c r="IS74" i="55"/>
  <c r="IW59" i="55"/>
  <c r="IW76" i="55"/>
  <c r="IW74" i="55"/>
  <c r="IS79" i="55"/>
  <c r="IW79" i="55"/>
  <c r="IW75" i="55"/>
  <c r="IT73" i="55"/>
  <c r="IU84" i="55"/>
  <c r="IW84" i="55"/>
  <c r="IU81" i="55"/>
  <c r="IX77" i="55"/>
  <c r="IX55" i="55"/>
  <c r="IV77" i="55"/>
  <c r="KL48" i="55"/>
  <c r="IW68" i="55"/>
  <c r="IV76" i="55"/>
  <c r="IX79" i="55"/>
  <c r="IU75" i="55"/>
  <c r="IX75" i="55"/>
  <c r="IW73" i="55"/>
  <c r="IS73" i="55"/>
  <c r="IV84" i="55"/>
  <c r="IT84" i="55"/>
  <c r="IV81" i="55"/>
  <c r="IV55" i="55"/>
  <c r="IW55" i="55"/>
  <c r="IT77" i="55"/>
  <c r="GV51" i="55"/>
  <c r="IU68" i="55"/>
  <c r="IS76" i="55"/>
  <c r="IT76" i="55"/>
  <c r="IV74" i="55"/>
  <c r="IV79" i="55"/>
  <c r="IS75" i="55"/>
  <c r="IT75" i="55"/>
  <c r="IV73" i="55"/>
  <c r="IU73" i="55"/>
  <c r="IS84" i="55"/>
  <c r="IT81" i="55"/>
  <c r="IS81" i="55"/>
  <c r="IU55" i="55"/>
  <c r="IU77" i="55"/>
  <c r="IT68" i="55"/>
  <c r="IS68" i="55"/>
  <c r="IX76" i="55"/>
  <c r="IU76" i="55"/>
  <c r="IS55" i="55"/>
  <c r="IX74" i="55"/>
  <c r="IU79" i="55"/>
  <c r="IX81" i="55"/>
  <c r="IV68" i="55"/>
  <c r="IS77" i="55"/>
  <c r="LX14" i="55"/>
  <c r="IO110" i="55"/>
  <c r="LP38" i="55"/>
  <c r="IK110" i="55"/>
  <c r="LS90" i="55"/>
  <c r="LS38" i="55"/>
  <c r="IG26" i="55"/>
  <c r="LQ26" i="55"/>
  <c r="II38" i="55"/>
  <c r="LW38" i="55"/>
  <c r="LT26" i="55"/>
  <c r="LX110" i="55"/>
  <c r="IM38" i="55"/>
  <c r="IJ26" i="55"/>
  <c r="IN110" i="55"/>
  <c r="HG20" i="55"/>
  <c r="KQ20" i="55"/>
  <c r="KJ88" i="55"/>
  <c r="GZ88" i="55"/>
  <c r="HF88" i="55"/>
  <c r="KP88" i="55"/>
  <c r="KP64" i="55"/>
  <c r="HF64" i="55"/>
  <c r="GW20" i="55"/>
  <c r="KG20" i="55"/>
  <c r="HC64" i="55"/>
  <c r="KM64" i="55"/>
  <c r="HB89" i="55"/>
  <c r="KL89" i="55"/>
  <c r="GV91" i="55"/>
  <c r="KF91" i="55"/>
  <c r="KQ88" i="55"/>
  <c r="HG88" i="55"/>
  <c r="HF20" i="55"/>
  <c r="KP20" i="55"/>
  <c r="GY87" i="55"/>
  <c r="KI87" i="55"/>
  <c r="KM23" i="55"/>
  <c r="HC23" i="55"/>
  <c r="HF28" i="55"/>
  <c r="KP28" i="55"/>
  <c r="GV20" i="55"/>
  <c r="KF20" i="55"/>
  <c r="HF89" i="55"/>
  <c r="KP89" i="55"/>
  <c r="HE65" i="55"/>
  <c r="KO65" i="55"/>
  <c r="HG17" i="55"/>
  <c r="KQ17" i="55"/>
  <c r="GW91" i="55"/>
  <c r="KG91" i="55"/>
  <c r="HB87" i="55"/>
  <c r="KL87" i="55"/>
  <c r="GY67" i="55"/>
  <c r="KI67" i="55"/>
  <c r="KL64" i="55"/>
  <c r="HB64" i="55"/>
  <c r="KI20" i="55"/>
  <c r="GY20" i="55"/>
  <c r="GW89" i="55"/>
  <c r="KG89" i="55"/>
  <c r="KQ91" i="55"/>
  <c r="HG91" i="55"/>
  <c r="HC87" i="55"/>
  <c r="KM87" i="55"/>
  <c r="KK67" i="55"/>
  <c r="HA67" i="55"/>
  <c r="GV28" i="55"/>
  <c r="KF28" i="55"/>
  <c r="HC89" i="55"/>
  <c r="KM89" i="55"/>
  <c r="HD65" i="55"/>
  <c r="KN65" i="55"/>
  <c r="KI17" i="55"/>
  <c r="GY17" i="55"/>
  <c r="HF85" i="55"/>
  <c r="KP85" i="55"/>
  <c r="GV27" i="55"/>
  <c r="KF27" i="55"/>
  <c r="GV23" i="55"/>
  <c r="KF23" i="55"/>
  <c r="GX19" i="55"/>
  <c r="KH19" i="55"/>
  <c r="HB27" i="55"/>
  <c r="KL27" i="55"/>
  <c r="HA19" i="55"/>
  <c r="KK19" i="55"/>
  <c r="KM67" i="55"/>
  <c r="HC67" i="55"/>
  <c r="GW27" i="55"/>
  <c r="KG27" i="55"/>
  <c r="HF23" i="55"/>
  <c r="KP23" i="55"/>
  <c r="HF19" i="55"/>
  <c r="KP19" i="55"/>
  <c r="HD85" i="55"/>
  <c r="KN85" i="55"/>
  <c r="HE110" i="55"/>
  <c r="KO110" i="55"/>
  <c r="KK90" i="55"/>
  <c r="HA90" i="55"/>
  <c r="KL66" i="55"/>
  <c r="HB66" i="55"/>
  <c r="GY110" i="55"/>
  <c r="KI110" i="55"/>
  <c r="KN90" i="55"/>
  <c r="HD90" i="55"/>
  <c r="GW110" i="55"/>
  <c r="KG110" i="55"/>
  <c r="KL90" i="55"/>
  <c r="HB90" i="55"/>
  <c r="KQ110" i="55"/>
  <c r="HG110" i="55"/>
  <c r="HD66" i="55"/>
  <c r="KN66" i="55"/>
  <c r="KP38" i="55"/>
  <c r="HF38" i="55"/>
  <c r="KI26" i="55"/>
  <c r="GY26" i="55"/>
  <c r="HB14" i="55"/>
  <c r="KL14" i="55"/>
  <c r="KH66" i="55"/>
  <c r="GX66" i="55"/>
  <c r="KK26" i="55"/>
  <c r="HA26" i="55"/>
  <c r="HG38" i="55"/>
  <c r="KQ38" i="55"/>
  <c r="GV26" i="55"/>
  <c r="KF26" i="55"/>
  <c r="GY66" i="55"/>
  <c r="KI66" i="55"/>
  <c r="KG26" i="55"/>
  <c r="GW26" i="55"/>
  <c r="GZ14" i="55"/>
  <c r="KJ14" i="55"/>
  <c r="GM64" i="55"/>
  <c r="JW64" i="55"/>
  <c r="GP87" i="55"/>
  <c r="JZ87" i="55"/>
  <c r="KA88" i="55"/>
  <c r="GQ88" i="55"/>
  <c r="GN88" i="55"/>
  <c r="JX88" i="55"/>
  <c r="GJ28" i="55"/>
  <c r="JT28" i="55"/>
  <c r="GR17" i="55"/>
  <c r="KB17" i="55"/>
  <c r="GS67" i="55"/>
  <c r="KC67" i="55"/>
  <c r="GL65" i="55"/>
  <c r="JV65" i="55"/>
  <c r="JZ88" i="55"/>
  <c r="GP88" i="55"/>
  <c r="GJ64" i="55"/>
  <c r="JT64" i="55"/>
  <c r="GQ20" i="55"/>
  <c r="KA20" i="55"/>
  <c r="GL17" i="55"/>
  <c r="JV17" i="55"/>
  <c r="KD27" i="55"/>
  <c r="GT27" i="55"/>
  <c r="KC28" i="55"/>
  <c r="GS28" i="55"/>
  <c r="GU20" i="55"/>
  <c r="KE20" i="55"/>
  <c r="GM65" i="55"/>
  <c r="JW65" i="55"/>
  <c r="GQ17" i="55"/>
  <c r="KA17" i="55"/>
  <c r="KB87" i="55"/>
  <c r="GR87" i="55"/>
  <c r="GR23" i="55"/>
  <c r="KB23" i="55"/>
  <c r="JW28" i="55"/>
  <c r="GM28" i="55"/>
  <c r="GO89" i="55"/>
  <c r="JY89" i="55"/>
  <c r="KD65" i="55"/>
  <c r="GT65" i="55"/>
  <c r="KD17" i="55"/>
  <c r="GT17" i="55"/>
  <c r="JZ91" i="55"/>
  <c r="GP91" i="55"/>
  <c r="GN67" i="55"/>
  <c r="JX67" i="55"/>
  <c r="KA28" i="55"/>
  <c r="GQ28" i="55"/>
  <c r="KD20" i="55"/>
  <c r="GT20" i="55"/>
  <c r="KC89" i="55"/>
  <c r="GS89" i="55"/>
  <c r="GJ17" i="55"/>
  <c r="JT17" i="55"/>
  <c r="KD91" i="55"/>
  <c r="GT91" i="55"/>
  <c r="KC87" i="55"/>
  <c r="GS87" i="55"/>
  <c r="GR27" i="55"/>
  <c r="KB27" i="55"/>
  <c r="GO27" i="55"/>
  <c r="JY27" i="55"/>
  <c r="JX85" i="55"/>
  <c r="GN85" i="55"/>
  <c r="GJ23" i="55"/>
  <c r="JT23" i="55"/>
  <c r="GK19" i="55"/>
  <c r="JU19" i="55"/>
  <c r="GM19" i="55"/>
  <c r="JW19" i="55"/>
  <c r="GO67" i="55"/>
  <c r="JY67" i="55"/>
  <c r="GP27" i="55"/>
  <c r="JZ27" i="55"/>
  <c r="GP23" i="55"/>
  <c r="JZ23" i="55"/>
  <c r="GP85" i="55"/>
  <c r="JZ85" i="55"/>
  <c r="JY110" i="55"/>
  <c r="GO110" i="55"/>
  <c r="JY90" i="55"/>
  <c r="GO90" i="55"/>
  <c r="KD90" i="55"/>
  <c r="GT90" i="55"/>
  <c r="JT66" i="55"/>
  <c r="GJ66" i="55"/>
  <c r="GK110" i="55"/>
  <c r="JU110" i="55"/>
  <c r="GM90" i="55"/>
  <c r="JW90" i="55"/>
  <c r="GK66" i="55"/>
  <c r="JU66" i="55"/>
  <c r="GT110" i="55"/>
  <c r="KD110" i="55"/>
  <c r="KE90" i="55"/>
  <c r="GU90" i="55"/>
  <c r="KE66" i="55"/>
  <c r="GU66" i="55"/>
  <c r="JU26" i="55"/>
  <c r="GK26" i="55"/>
  <c r="GN14" i="55"/>
  <c r="JX14" i="55"/>
  <c r="JW38" i="55"/>
  <c r="GM38" i="55"/>
  <c r="JW26" i="55"/>
  <c r="GM26" i="55"/>
  <c r="GS14" i="55"/>
  <c r="KC14" i="55"/>
  <c r="KA26" i="55"/>
  <c r="GQ26" i="55"/>
  <c r="JT38" i="55"/>
  <c r="GJ38" i="55"/>
  <c r="JV14" i="55"/>
  <c r="GL14" i="55"/>
  <c r="KD14" i="55"/>
  <c r="GT14" i="55"/>
  <c r="HZ64" i="55"/>
  <c r="LJ64" i="55"/>
  <c r="IA91" i="55"/>
  <c r="LK91" i="55"/>
  <c r="IA88" i="55"/>
  <c r="LK88" i="55"/>
  <c r="HX65" i="55"/>
  <c r="LH65" i="55"/>
  <c r="HY88" i="55"/>
  <c r="LI88" i="55"/>
  <c r="HU64" i="55"/>
  <c r="LE64" i="55"/>
  <c r="HW88" i="55"/>
  <c r="LG88" i="55"/>
  <c r="HT64" i="55"/>
  <c r="LD64" i="55"/>
  <c r="HT89" i="55"/>
  <c r="LD89" i="55"/>
  <c r="HT67" i="55"/>
  <c r="LD67" i="55"/>
  <c r="ID64" i="55"/>
  <c r="LN64" i="55"/>
  <c r="HT28" i="55"/>
  <c r="LD28" i="55"/>
  <c r="HU89" i="55"/>
  <c r="LE89" i="55"/>
  <c r="LO65" i="55"/>
  <c r="IE65" i="55"/>
  <c r="HV17" i="55"/>
  <c r="LF17" i="55"/>
  <c r="LF87" i="55"/>
  <c r="HV87" i="55"/>
  <c r="HX67" i="55"/>
  <c r="LH67" i="55"/>
  <c r="HX28" i="55"/>
  <c r="LH28" i="55"/>
  <c r="HW89" i="55"/>
  <c r="LG89" i="55"/>
  <c r="HY65" i="55"/>
  <c r="LI65" i="55"/>
  <c r="LK17" i="55"/>
  <c r="IA17" i="55"/>
  <c r="LH91" i="55"/>
  <c r="HX91" i="55"/>
  <c r="ID67" i="55"/>
  <c r="LN67" i="55"/>
  <c r="LI19" i="55"/>
  <c r="HY19" i="55"/>
  <c r="LG28" i="55"/>
  <c r="HW28" i="55"/>
  <c r="IA20" i="55"/>
  <c r="LK20" i="55"/>
  <c r="LH89" i="55"/>
  <c r="HX89" i="55"/>
  <c r="LD65" i="55"/>
  <c r="HT65" i="55"/>
  <c r="LH17" i="55"/>
  <c r="HX17" i="55"/>
  <c r="LJ91" i="55"/>
  <c r="HZ91" i="55"/>
  <c r="LG67" i="55"/>
  <c r="HW67" i="55"/>
  <c r="IA27" i="55"/>
  <c r="LK27" i="55"/>
  <c r="IA23" i="55"/>
  <c r="LK23" i="55"/>
  <c r="IB19" i="55"/>
  <c r="LL19" i="55"/>
  <c r="HX19" i="55"/>
  <c r="LH19" i="55"/>
  <c r="HY27" i="55"/>
  <c r="LI27" i="55"/>
  <c r="IB85" i="55"/>
  <c r="LL85" i="55"/>
  <c r="HU67" i="55"/>
  <c r="LE67" i="55"/>
  <c r="HW23" i="55"/>
  <c r="LG23" i="55"/>
  <c r="HU19" i="55"/>
  <c r="LE19" i="55"/>
  <c r="IC85" i="55"/>
  <c r="LM85" i="55"/>
  <c r="HV110" i="55"/>
  <c r="LF110" i="55"/>
  <c r="LF66" i="55"/>
  <c r="HV66" i="55"/>
  <c r="HT110" i="55"/>
  <c r="LD110" i="55"/>
  <c r="HT90" i="55"/>
  <c r="LD90" i="55"/>
  <c r="IA85" i="55"/>
  <c r="LK85" i="55"/>
  <c r="LH110" i="55"/>
  <c r="HX110" i="55"/>
  <c r="LD66" i="55"/>
  <c r="HT66" i="55"/>
  <c r="HW110" i="55"/>
  <c r="LG110" i="55"/>
  <c r="LL90" i="55"/>
  <c r="IB90" i="55"/>
  <c r="HU38" i="55"/>
  <c r="LE38" i="55"/>
  <c r="LF26" i="55"/>
  <c r="HV26" i="55"/>
  <c r="HT14" i="55"/>
  <c r="LD14" i="55"/>
  <c r="LJ38" i="55"/>
  <c r="HZ38" i="55"/>
  <c r="HX26" i="55"/>
  <c r="LH26" i="55"/>
  <c r="LI38" i="55"/>
  <c r="HY38" i="55"/>
  <c r="LN26" i="55"/>
  <c r="ID26" i="55"/>
  <c r="IE14" i="55"/>
  <c r="LO14" i="55"/>
  <c r="IC14" i="55"/>
  <c r="LM14" i="55"/>
  <c r="HU26" i="55"/>
  <c r="LE26" i="55"/>
  <c r="JJ64" i="55"/>
  <c r="FZ64" i="55"/>
  <c r="GI91" i="55"/>
  <c r="JS91" i="55"/>
  <c r="JL64" i="55"/>
  <c r="GB64" i="55"/>
  <c r="GC89" i="55"/>
  <c r="JM89" i="55"/>
  <c r="JL67" i="55"/>
  <c r="GB67" i="55"/>
  <c r="JQ64" i="55"/>
  <c r="GG64" i="55"/>
  <c r="GG87" i="55"/>
  <c r="JQ87" i="55"/>
  <c r="JH88" i="55"/>
  <c r="FX88" i="55"/>
  <c r="JP88" i="55"/>
  <c r="GF88" i="55"/>
  <c r="GC91" i="55"/>
  <c r="JM91" i="55"/>
  <c r="JK64" i="55"/>
  <c r="GA64" i="55"/>
  <c r="JH28" i="55"/>
  <c r="FX28" i="55"/>
  <c r="GA89" i="55"/>
  <c r="JK89" i="55"/>
  <c r="JJ65" i="55"/>
  <c r="FZ65" i="55"/>
  <c r="FZ17" i="55"/>
  <c r="JJ17" i="55"/>
  <c r="JK87" i="55"/>
  <c r="GA87" i="55"/>
  <c r="JN23" i="55"/>
  <c r="GD23" i="55"/>
  <c r="JL28" i="55"/>
  <c r="GB28" i="55"/>
  <c r="JI20" i="55"/>
  <c r="FY20" i="55"/>
  <c r="GH65" i="55"/>
  <c r="JR65" i="55"/>
  <c r="FX17" i="55"/>
  <c r="JH17" i="55"/>
  <c r="JQ91" i="55"/>
  <c r="GG91" i="55"/>
  <c r="GF87" i="55"/>
  <c r="JP87" i="55"/>
  <c r="JL27" i="55"/>
  <c r="GB27" i="55"/>
  <c r="JP28" i="55"/>
  <c r="GF28" i="55"/>
  <c r="GE89" i="55"/>
  <c r="JO89" i="55"/>
  <c r="GI65" i="55"/>
  <c r="JS65" i="55"/>
  <c r="GH17" i="55"/>
  <c r="JR17" i="55"/>
  <c r="GE91" i="55"/>
  <c r="JO91" i="55"/>
  <c r="GC87" i="55"/>
  <c r="JM87" i="55"/>
  <c r="JM19" i="55"/>
  <c r="GC19" i="55"/>
  <c r="GI27" i="55"/>
  <c r="JS27" i="55"/>
  <c r="GI23" i="55"/>
  <c r="JS23" i="55"/>
  <c r="GF19" i="55"/>
  <c r="JP19" i="55"/>
  <c r="GB19" i="55"/>
  <c r="JL19" i="55"/>
  <c r="GC27" i="55"/>
  <c r="JM27" i="55"/>
  <c r="FZ85" i="55"/>
  <c r="JJ85" i="55"/>
  <c r="JI67" i="55"/>
  <c r="FY67" i="55"/>
  <c r="FZ27" i="55"/>
  <c r="JJ27" i="55"/>
  <c r="FY19" i="55"/>
  <c r="JI19" i="55"/>
  <c r="FX85" i="55"/>
  <c r="JH85" i="55"/>
  <c r="JO110" i="55"/>
  <c r="GE110" i="55"/>
  <c r="JL66" i="55"/>
  <c r="GB66" i="55"/>
  <c r="JS110" i="55"/>
  <c r="GI110" i="55"/>
  <c r="JR90" i="55"/>
  <c r="GH90" i="55"/>
  <c r="JM66" i="55"/>
  <c r="GC66" i="55"/>
  <c r="GC85" i="55"/>
  <c r="JM85" i="55"/>
  <c r="GB90" i="55"/>
  <c r="JL90" i="55"/>
  <c r="JR110" i="55"/>
  <c r="GH110" i="55"/>
  <c r="FZ90" i="55"/>
  <c r="JJ90" i="55"/>
  <c r="FZ38" i="55"/>
  <c r="JJ38" i="55"/>
  <c r="FZ26" i="55"/>
  <c r="JJ26" i="55"/>
  <c r="FX14" i="55"/>
  <c r="JH14" i="55"/>
  <c r="GD38" i="55"/>
  <c r="JN38" i="55"/>
  <c r="JO14" i="55"/>
  <c r="GE14" i="55"/>
  <c r="GA38" i="55"/>
  <c r="JK38" i="55"/>
  <c r="GH26" i="55"/>
  <c r="JR26" i="55"/>
  <c r="JS14" i="55"/>
  <c r="GI14" i="55"/>
  <c r="JQ14" i="55"/>
  <c r="GG14" i="55"/>
  <c r="GE38" i="55"/>
  <c r="JO38" i="55"/>
  <c r="HP64" i="55"/>
  <c r="KZ64" i="55"/>
  <c r="HH65" i="55"/>
  <c r="KR65" i="55"/>
  <c r="KT88" i="55"/>
  <c r="HJ88" i="55"/>
  <c r="HI88" i="55"/>
  <c r="KS88" i="55"/>
  <c r="HM64" i="55"/>
  <c r="KW64" i="55"/>
  <c r="HR17" i="55"/>
  <c r="LB17" i="55"/>
  <c r="KR64" i="55"/>
  <c r="HH64" i="55"/>
  <c r="HK28" i="55"/>
  <c r="KU28" i="55"/>
  <c r="HN87" i="55"/>
  <c r="KX87" i="55"/>
  <c r="KV88" i="55"/>
  <c r="HL88" i="55"/>
  <c r="HH89" i="55"/>
  <c r="KR89" i="55"/>
  <c r="KR19" i="55"/>
  <c r="HH19" i="55"/>
  <c r="HK20" i="55"/>
  <c r="KU20" i="55"/>
  <c r="HQ89" i="55"/>
  <c r="LA89" i="55"/>
  <c r="HL65" i="55"/>
  <c r="KV65" i="55"/>
  <c r="HK91" i="55"/>
  <c r="KU91" i="55"/>
  <c r="LA87" i="55"/>
  <c r="HQ87" i="55"/>
  <c r="HJ27" i="55"/>
  <c r="KT27" i="55"/>
  <c r="KU64" i="55"/>
  <c r="HK64" i="55"/>
  <c r="KT20" i="55"/>
  <c r="HJ20" i="55"/>
  <c r="HI89" i="55"/>
  <c r="KS89" i="55"/>
  <c r="KZ65" i="55"/>
  <c r="HP65" i="55"/>
  <c r="HJ17" i="55"/>
  <c r="KT17" i="55"/>
  <c r="HO87" i="55"/>
  <c r="KY87" i="55"/>
  <c r="KU27" i="55"/>
  <c r="HK27" i="55"/>
  <c r="HM28" i="55"/>
  <c r="KW28" i="55"/>
  <c r="HI20" i="55"/>
  <c r="KS20" i="55"/>
  <c r="HN89" i="55"/>
  <c r="KX89" i="55"/>
  <c r="HN17" i="55"/>
  <c r="KX17" i="55"/>
  <c r="HJ91" i="55"/>
  <c r="KT91" i="55"/>
  <c r="HI87" i="55"/>
  <c r="KS87" i="55"/>
  <c r="KS67" i="55"/>
  <c r="HI67" i="55"/>
  <c r="KT19" i="55"/>
  <c r="HJ19" i="55"/>
  <c r="HL27" i="55"/>
  <c r="KV27" i="55"/>
  <c r="HN23" i="55"/>
  <c r="KX23" i="55"/>
  <c r="HR85" i="55"/>
  <c r="LB85" i="55"/>
  <c r="HI27" i="55"/>
  <c r="KS27" i="55"/>
  <c r="HR23" i="55"/>
  <c r="LB23" i="55"/>
  <c r="KY67" i="55"/>
  <c r="HO67" i="55"/>
  <c r="HM27" i="55"/>
  <c r="KW27" i="55"/>
  <c r="HK85" i="55"/>
  <c r="KU85" i="55"/>
  <c r="HR110" i="55"/>
  <c r="LB110" i="55"/>
  <c r="HJ90" i="55"/>
  <c r="KT90" i="55"/>
  <c r="HQ110" i="55"/>
  <c r="LA110" i="55"/>
  <c r="HI66" i="55"/>
  <c r="KS66" i="55"/>
  <c r="HI85" i="55"/>
  <c r="KS85" i="55"/>
  <c r="KS90" i="55"/>
  <c r="HI90" i="55"/>
  <c r="LA66" i="55"/>
  <c r="HQ66" i="55"/>
  <c r="HN110" i="55"/>
  <c r="KX110" i="55"/>
  <c r="KX90" i="55"/>
  <c r="HN90" i="55"/>
  <c r="KY38" i="55"/>
  <c r="HO38" i="55"/>
  <c r="HQ38" i="55"/>
  <c r="LA38" i="55"/>
  <c r="KR38" i="55"/>
  <c r="HH38" i="55"/>
  <c r="HN14" i="55"/>
  <c r="KX14" i="55"/>
  <c r="HR14" i="55"/>
  <c r="LB14" i="55"/>
  <c r="KV38" i="55"/>
  <c r="HL38" i="55"/>
  <c r="KV26" i="55"/>
  <c r="HL26" i="55"/>
  <c r="KY66" i="55"/>
  <c r="HO66" i="55"/>
  <c r="HR26" i="55"/>
  <c r="LB26" i="55"/>
  <c r="KZ14" i="55"/>
  <c r="HP14" i="55"/>
  <c r="HE89" i="55"/>
  <c r="KO89" i="55"/>
  <c r="GV64" i="55"/>
  <c r="KF64" i="55"/>
  <c r="KG88" i="55"/>
  <c r="GW88" i="55"/>
  <c r="KI64" i="55"/>
  <c r="GY64" i="55"/>
  <c r="GX91" i="55"/>
  <c r="KH91" i="55"/>
  <c r="GZ28" i="55"/>
  <c r="KJ28" i="55"/>
  <c r="GX65" i="55"/>
  <c r="KH65" i="55"/>
  <c r="KL67" i="55"/>
  <c r="HB67" i="55"/>
  <c r="GV88" i="55"/>
  <c r="KF88" i="55"/>
  <c r="GZ89" i="55"/>
  <c r="KJ89" i="55"/>
  <c r="HD87" i="55"/>
  <c r="KN87" i="55"/>
  <c r="KG64" i="55"/>
  <c r="GW64" i="55"/>
  <c r="GY28" i="55"/>
  <c r="KI28" i="55"/>
  <c r="HA20" i="55"/>
  <c r="KK20" i="55"/>
  <c r="HF65" i="55"/>
  <c r="KP65" i="55"/>
  <c r="HD17" i="55"/>
  <c r="KN17" i="55"/>
  <c r="GY91" i="55"/>
  <c r="KI91" i="55"/>
  <c r="HB91" i="55"/>
  <c r="KL91" i="55"/>
  <c r="HA87" i="55"/>
  <c r="KK87" i="55"/>
  <c r="HD67" i="55"/>
  <c r="KN67" i="55"/>
  <c r="GW28" i="55"/>
  <c r="KG28" i="55"/>
  <c r="GZ20" i="55"/>
  <c r="KJ20" i="55"/>
  <c r="KQ65" i="55"/>
  <c r="HG65" i="55"/>
  <c r="HC91" i="55"/>
  <c r="KM91" i="55"/>
  <c r="KF87" i="55"/>
  <c r="GV87" i="55"/>
  <c r="KK23" i="55"/>
  <c r="HA23" i="55"/>
  <c r="HC20" i="55"/>
  <c r="KM20" i="55"/>
  <c r="KH89" i="55"/>
  <c r="GX89" i="55"/>
  <c r="GW65" i="55"/>
  <c r="KG65" i="55"/>
  <c r="KJ91" i="55"/>
  <c r="GZ91" i="55"/>
  <c r="GY85" i="55"/>
  <c r="KI85" i="55"/>
  <c r="HE27" i="55"/>
  <c r="KO27" i="55"/>
  <c r="HE23" i="55"/>
  <c r="KO23" i="55"/>
  <c r="GY19" i="55"/>
  <c r="KI19" i="55"/>
  <c r="HG23" i="55"/>
  <c r="KQ23" i="55"/>
  <c r="HB19" i="55"/>
  <c r="KL19" i="55"/>
  <c r="GV67" i="55"/>
  <c r="KF67" i="55"/>
  <c r="HF27" i="55"/>
  <c r="KP27" i="55"/>
  <c r="HD19" i="55"/>
  <c r="KN19" i="55"/>
  <c r="GZ19" i="55"/>
  <c r="KJ19" i="55"/>
  <c r="GW85" i="55"/>
  <c r="KG85" i="55"/>
  <c r="KJ110" i="55"/>
  <c r="GZ110" i="55"/>
  <c r="KJ90" i="55"/>
  <c r="GZ90" i="55"/>
  <c r="HC66" i="55"/>
  <c r="KM66" i="55"/>
  <c r="KN110" i="55"/>
  <c r="HD110" i="55"/>
  <c r="HF66" i="55"/>
  <c r="KP66" i="55"/>
  <c r="HF110" i="55"/>
  <c r="KP110" i="55"/>
  <c r="GY90" i="55"/>
  <c r="KI90" i="55"/>
  <c r="KF110" i="55"/>
  <c r="GV110" i="55"/>
  <c r="HE66" i="55"/>
  <c r="KO66" i="55"/>
  <c r="GY38" i="55"/>
  <c r="KI38" i="55"/>
  <c r="HD26" i="55"/>
  <c r="KN26" i="55"/>
  <c r="HD14" i="55"/>
  <c r="KN14" i="55"/>
  <c r="HG66" i="55"/>
  <c r="KQ66" i="55"/>
  <c r="HC26" i="55"/>
  <c r="KM26" i="55"/>
  <c r="GV38" i="55"/>
  <c r="KF38" i="55"/>
  <c r="GY14" i="55"/>
  <c r="KI14" i="55"/>
  <c r="KO38" i="55"/>
  <c r="HE38" i="55"/>
  <c r="KL26" i="55"/>
  <c r="HB26" i="55"/>
  <c r="HA14" i="55"/>
  <c r="KK14" i="55"/>
  <c r="GL28" i="55"/>
  <c r="JV28" i="55"/>
  <c r="GQ67" i="55"/>
  <c r="KA67" i="55"/>
  <c r="GT64" i="55"/>
  <c r="KD64" i="55"/>
  <c r="GR64" i="55"/>
  <c r="KB64" i="55"/>
  <c r="GL20" i="55"/>
  <c r="JV20" i="55"/>
  <c r="GM17" i="55"/>
  <c r="JW17" i="55"/>
  <c r="GS64" i="55"/>
  <c r="KC64" i="55"/>
  <c r="GS91" i="55"/>
  <c r="KC91" i="55"/>
  <c r="KB88" i="55"/>
  <c r="GR88" i="55"/>
  <c r="JX64" i="55"/>
  <c r="GN64" i="55"/>
  <c r="GQ89" i="55"/>
  <c r="KA89" i="55"/>
  <c r="GN17" i="55"/>
  <c r="JX17" i="55"/>
  <c r="KC19" i="55"/>
  <c r="GS19" i="55"/>
  <c r="GO28" i="55"/>
  <c r="JY28" i="55"/>
  <c r="GK20" i="55"/>
  <c r="JU20" i="55"/>
  <c r="GO65" i="55"/>
  <c r="JY65" i="55"/>
  <c r="JY91" i="55"/>
  <c r="GO91" i="55"/>
  <c r="JU87" i="55"/>
  <c r="GK87" i="55"/>
  <c r="JU23" i="55"/>
  <c r="GK23" i="55"/>
  <c r="GR28" i="55"/>
  <c r="KB28" i="55"/>
  <c r="KE89" i="55"/>
  <c r="GU89" i="55"/>
  <c r="GU65" i="55"/>
  <c r="KE65" i="55"/>
  <c r="KE17" i="55"/>
  <c r="GU17" i="55"/>
  <c r="JY87" i="55"/>
  <c r="GO87" i="55"/>
  <c r="KD23" i="55"/>
  <c r="GT23" i="55"/>
  <c r="JW20" i="55"/>
  <c r="GM20" i="55"/>
  <c r="KC20" i="55"/>
  <c r="GS20" i="55"/>
  <c r="GP65" i="55"/>
  <c r="JZ65" i="55"/>
  <c r="JX91" i="55"/>
  <c r="GN91" i="55"/>
  <c r="KA87" i="55"/>
  <c r="GQ87" i="55"/>
  <c r="GT67" i="55"/>
  <c r="KD67" i="55"/>
  <c r="GK27" i="55"/>
  <c r="JU27" i="55"/>
  <c r="GQ23" i="55"/>
  <c r="KA23" i="55"/>
  <c r="GJ27" i="55"/>
  <c r="JT27" i="55"/>
  <c r="GS23" i="55"/>
  <c r="KC23" i="55"/>
  <c r="GJ19" i="55"/>
  <c r="JT19" i="55"/>
  <c r="GT85" i="55"/>
  <c r="KD85" i="55"/>
  <c r="GU27" i="55"/>
  <c r="KE27" i="55"/>
  <c r="GM23" i="55"/>
  <c r="JW23" i="55"/>
  <c r="GO19" i="55"/>
  <c r="JY19" i="55"/>
  <c r="GQ85" i="55"/>
  <c r="KA85" i="55"/>
  <c r="JZ110" i="55"/>
  <c r="GP110" i="55"/>
  <c r="GJ90" i="55"/>
  <c r="JT90" i="55"/>
  <c r="GK90" i="55"/>
  <c r="JU90" i="55"/>
  <c r="GL66" i="55"/>
  <c r="JV66" i="55"/>
  <c r="GM110" i="55"/>
  <c r="JW110" i="55"/>
  <c r="JZ90" i="55"/>
  <c r="GP90" i="55"/>
  <c r="JZ66" i="55"/>
  <c r="GP66" i="55"/>
  <c r="GQ110" i="55"/>
  <c r="KA110" i="55"/>
  <c r="JX66" i="55"/>
  <c r="GN66" i="55"/>
  <c r="KC38" i="55"/>
  <c r="GS38" i="55"/>
  <c r="JZ26" i="55"/>
  <c r="GP26" i="55"/>
  <c r="GO14" i="55"/>
  <c r="JY14" i="55"/>
  <c r="GR38" i="55"/>
  <c r="KB38" i="55"/>
  <c r="GR26" i="55"/>
  <c r="KB26" i="55"/>
  <c r="JY38" i="55"/>
  <c r="GO38" i="55"/>
  <c r="JU38" i="55"/>
  <c r="GK38" i="55"/>
  <c r="GL26" i="55"/>
  <c r="JV26" i="55"/>
  <c r="JW14" i="55"/>
  <c r="GM14" i="55"/>
  <c r="JU14" i="55"/>
  <c r="GK14" i="55"/>
  <c r="IC28" i="55"/>
  <c r="LM28" i="55"/>
  <c r="IE87" i="55"/>
  <c r="LO87" i="55"/>
  <c r="LD88" i="55"/>
  <c r="HT88" i="55"/>
  <c r="IC87" i="55"/>
  <c r="LM87" i="55"/>
  <c r="HX88" i="55"/>
  <c r="LH88" i="55"/>
  <c r="HZ87" i="55"/>
  <c r="LJ87" i="55"/>
  <c r="LJ88" i="55"/>
  <c r="HZ88" i="55"/>
  <c r="HV64" i="55"/>
  <c r="LF64" i="55"/>
  <c r="ID65" i="55"/>
  <c r="LN65" i="55"/>
  <c r="LJ23" i="55"/>
  <c r="HZ23" i="55"/>
  <c r="LG64" i="55"/>
  <c r="HW64" i="55"/>
  <c r="HW20" i="55"/>
  <c r="LG20" i="55"/>
  <c r="IA89" i="55"/>
  <c r="LK89" i="55"/>
  <c r="LL65" i="55"/>
  <c r="IB65" i="55"/>
  <c r="HW17" i="55"/>
  <c r="LG17" i="55"/>
  <c r="LK87" i="55"/>
  <c r="IA87" i="55"/>
  <c r="HX27" i="55"/>
  <c r="LH27" i="55"/>
  <c r="IC20" i="55"/>
  <c r="LM20" i="55"/>
  <c r="LO89" i="55"/>
  <c r="IE89" i="55"/>
  <c r="HT17" i="55"/>
  <c r="LD17" i="55"/>
  <c r="HT91" i="55"/>
  <c r="LD91" i="55"/>
  <c r="LF91" i="55"/>
  <c r="HV91" i="55"/>
  <c r="HZ67" i="55"/>
  <c r="LJ67" i="55"/>
  <c r="LK19" i="55"/>
  <c r="IA19" i="55"/>
  <c r="IB28" i="55"/>
  <c r="LL28" i="55"/>
  <c r="HZ20" i="55"/>
  <c r="LJ20" i="55"/>
  <c r="LN89" i="55"/>
  <c r="ID89" i="55"/>
  <c r="IC65" i="55"/>
  <c r="LM65" i="55"/>
  <c r="LO17" i="55"/>
  <c r="IE17" i="55"/>
  <c r="LN87" i="55"/>
  <c r="ID87" i="55"/>
  <c r="IC67" i="55"/>
  <c r="LM67" i="55"/>
  <c r="IB27" i="55"/>
  <c r="LL27" i="55"/>
  <c r="IB23" i="55"/>
  <c r="LL23" i="55"/>
  <c r="IC19" i="55"/>
  <c r="LM19" i="55"/>
  <c r="IE19" i="55"/>
  <c r="LO19" i="55"/>
  <c r="IE23" i="55"/>
  <c r="LO23" i="55"/>
  <c r="HU85" i="55"/>
  <c r="LE85" i="55"/>
  <c r="HT27" i="55"/>
  <c r="LD27" i="55"/>
  <c r="HT23" i="55"/>
  <c r="LD23" i="55"/>
  <c r="HV19" i="55"/>
  <c r="LF19" i="55"/>
  <c r="ID85" i="55"/>
  <c r="LN85" i="55"/>
  <c r="IA110" i="55"/>
  <c r="LK110" i="55"/>
  <c r="IC110" i="55"/>
  <c r="LM110" i="55"/>
  <c r="IC90" i="55"/>
  <c r="LM90" i="55"/>
  <c r="LL66" i="55"/>
  <c r="IB66" i="55"/>
  <c r="HY85" i="55"/>
  <c r="LI85" i="55"/>
  <c r="ID90" i="55"/>
  <c r="LN90" i="55"/>
  <c r="LM66" i="55"/>
  <c r="IC66" i="55"/>
  <c r="LL110" i="55"/>
  <c r="IB110" i="55"/>
  <c r="LI66" i="55"/>
  <c r="HY66" i="55"/>
  <c r="LF38" i="55"/>
  <c r="HV38" i="55"/>
  <c r="IE26" i="55"/>
  <c r="LO26" i="55"/>
  <c r="HU14" i="55"/>
  <c r="LE14" i="55"/>
  <c r="HX38" i="55"/>
  <c r="LH38" i="55"/>
  <c r="IA14" i="55"/>
  <c r="LK14" i="55"/>
  <c r="LN38" i="55"/>
  <c r="ID38" i="55"/>
  <c r="LG26" i="55"/>
  <c r="HW26" i="55"/>
  <c r="HZ14" i="55"/>
  <c r="LJ14" i="55"/>
  <c r="IE66" i="55"/>
  <c r="LO66" i="55"/>
  <c r="LK26" i="55"/>
  <c r="IA26" i="55"/>
  <c r="IV33" i="55"/>
  <c r="GE28" i="55"/>
  <c r="JO28" i="55"/>
  <c r="GH91" i="55"/>
  <c r="JR91" i="55"/>
  <c r="FX64" i="55"/>
  <c r="JH64" i="55"/>
  <c r="GA91" i="55"/>
  <c r="JK91" i="55"/>
  <c r="GG88" i="55"/>
  <c r="JQ88" i="55"/>
  <c r="FY28" i="55"/>
  <c r="JI28" i="55"/>
  <c r="FZ67" i="55"/>
  <c r="JJ67" i="55"/>
  <c r="FY88" i="55"/>
  <c r="JI88" i="55"/>
  <c r="GI64" i="55"/>
  <c r="JS64" i="55"/>
  <c r="GE67" i="55"/>
  <c r="JO67" i="55"/>
  <c r="GG28" i="55"/>
  <c r="JQ28" i="55"/>
  <c r="JO20" i="55"/>
  <c r="GE20" i="55"/>
  <c r="JS89" i="55"/>
  <c r="GI89" i="55"/>
  <c r="GF65" i="55"/>
  <c r="JP65" i="55"/>
  <c r="GA17" i="55"/>
  <c r="JK17" i="55"/>
  <c r="GB87" i="55"/>
  <c r="JL87" i="55"/>
  <c r="JN19" i="55"/>
  <c r="GD19" i="55"/>
  <c r="GI20" i="55"/>
  <c r="JS20" i="55"/>
  <c r="GF89" i="55"/>
  <c r="JP89" i="55"/>
  <c r="GA65" i="55"/>
  <c r="JK65" i="55"/>
  <c r="GD17" i="55"/>
  <c r="JN17" i="55"/>
  <c r="FZ91" i="55"/>
  <c r="JJ91" i="55"/>
  <c r="FY87" i="55"/>
  <c r="JI87" i="55"/>
  <c r="JM28" i="55"/>
  <c r="GC28" i="55"/>
  <c r="JJ20" i="55"/>
  <c r="FZ20" i="55"/>
  <c r="JQ89" i="55"/>
  <c r="GG89" i="55"/>
  <c r="FX65" i="55"/>
  <c r="JH65" i="55"/>
  <c r="GB17" i="55"/>
  <c r="JL17" i="55"/>
  <c r="GD91" i="55"/>
  <c r="JN91" i="55"/>
  <c r="GA67" i="55"/>
  <c r="JK67" i="55"/>
  <c r="JO19" i="55"/>
  <c r="GE19" i="55"/>
  <c r="GF27" i="55"/>
  <c r="JP27" i="55"/>
  <c r="GF23" i="55"/>
  <c r="JP23" i="55"/>
  <c r="GG19" i="55"/>
  <c r="JQ19" i="55"/>
  <c r="GI19" i="55"/>
  <c r="JS19" i="55"/>
  <c r="GE23" i="55"/>
  <c r="JO23" i="55"/>
  <c r="GI67" i="55"/>
  <c r="JS67" i="55"/>
  <c r="GA27" i="55"/>
  <c r="JK27" i="55"/>
  <c r="FX23" i="55"/>
  <c r="JH23" i="55"/>
  <c r="FZ19" i="55"/>
  <c r="JJ19" i="55"/>
  <c r="GE85" i="55"/>
  <c r="JO85" i="55"/>
  <c r="JM90" i="55"/>
  <c r="GC90" i="55"/>
  <c r="GH66" i="55"/>
  <c r="JR66" i="55"/>
  <c r="JH110" i="55"/>
  <c r="FX110" i="55"/>
  <c r="FY90" i="55"/>
  <c r="JI90" i="55"/>
  <c r="GE66" i="55"/>
  <c r="JO66" i="55"/>
  <c r="JJ110" i="55"/>
  <c r="FZ110" i="55"/>
  <c r="FX66" i="55"/>
  <c r="JH66" i="55"/>
  <c r="JK110" i="55"/>
  <c r="GA110" i="55"/>
  <c r="GF90" i="55"/>
  <c r="JP90" i="55"/>
  <c r="JS38" i="55"/>
  <c r="GI38" i="55"/>
  <c r="JS26" i="55"/>
  <c r="GI26" i="55"/>
  <c r="FY14" i="55"/>
  <c r="JI14" i="55"/>
  <c r="JL38" i="55"/>
  <c r="GB38" i="55"/>
  <c r="JL14" i="55"/>
  <c r="GB14" i="55"/>
  <c r="JP38" i="55"/>
  <c r="GF38" i="55"/>
  <c r="GA26" i="55"/>
  <c r="JK26" i="55"/>
  <c r="JN14" i="55"/>
  <c r="GD14" i="55"/>
  <c r="JS66" i="55"/>
  <c r="GI66" i="55"/>
  <c r="GE26" i="55"/>
  <c r="JO26" i="55"/>
  <c r="HS64" i="55"/>
  <c r="LC64" i="55"/>
  <c r="HS87" i="55"/>
  <c r="LC87" i="55"/>
  <c r="HI64" i="55"/>
  <c r="KS64" i="55"/>
  <c r="KY88" i="55"/>
  <c r="HO88" i="55"/>
  <c r="HH20" i="55"/>
  <c r="KR20" i="55"/>
  <c r="HI91" i="55"/>
  <c r="KS91" i="55"/>
  <c r="HL64" i="55"/>
  <c r="KV64" i="55"/>
  <c r="HM20" i="55"/>
  <c r="KW20" i="55"/>
  <c r="HM67" i="55"/>
  <c r="KW67" i="55"/>
  <c r="HO64" i="55"/>
  <c r="KY64" i="55"/>
  <c r="HR89" i="55"/>
  <c r="LB89" i="55"/>
  <c r="KX64" i="55"/>
  <c r="HN64" i="55"/>
  <c r="KY20" i="55"/>
  <c r="HO20" i="55"/>
  <c r="HM89" i="55"/>
  <c r="KW89" i="55"/>
  <c r="HH17" i="55"/>
  <c r="KR17" i="55"/>
  <c r="LC91" i="55"/>
  <c r="HS91" i="55"/>
  <c r="LB67" i="55"/>
  <c r="HR67" i="55"/>
  <c r="KS19" i="55"/>
  <c r="HI19" i="55"/>
  <c r="HJ28" i="55"/>
  <c r="KT28" i="55"/>
  <c r="HQ20" i="55"/>
  <c r="LA20" i="55"/>
  <c r="HJ89" i="55"/>
  <c r="KT89" i="55"/>
  <c r="KS65" i="55"/>
  <c r="HI65" i="55"/>
  <c r="KV17" i="55"/>
  <c r="HL17" i="55"/>
  <c r="HJ87" i="55"/>
  <c r="KT87" i="55"/>
  <c r="KR23" i="55"/>
  <c r="HH23" i="55"/>
  <c r="HI28" i="55"/>
  <c r="KS28" i="55"/>
  <c r="HK89" i="55"/>
  <c r="KU89" i="55"/>
  <c r="KY65" i="55"/>
  <c r="HO65" i="55"/>
  <c r="HO17" i="55"/>
  <c r="KY17" i="55"/>
  <c r="HR87" i="55"/>
  <c r="LB87" i="55"/>
  <c r="HN67" i="55"/>
  <c r="KX67" i="55"/>
  <c r="HK23" i="55"/>
  <c r="KU23" i="55"/>
  <c r="HS85" i="55"/>
  <c r="LC85" i="55"/>
  <c r="HN27" i="55"/>
  <c r="KX27" i="55"/>
  <c r="HM19" i="55"/>
  <c r="KW19" i="55"/>
  <c r="KY85" i="55"/>
  <c r="HO85" i="55"/>
  <c r="HR27" i="55"/>
  <c r="LB27" i="55"/>
  <c r="HQ19" i="55"/>
  <c r="LA19" i="55"/>
  <c r="KT67" i="55"/>
  <c r="HJ67" i="55"/>
  <c r="HO23" i="55"/>
  <c r="KY23" i="55"/>
  <c r="HH85" i="55"/>
  <c r="KR85" i="55"/>
  <c r="KU110" i="55"/>
  <c r="HK110" i="55"/>
  <c r="HP90" i="55"/>
  <c r="KZ90" i="55"/>
  <c r="KY110" i="55"/>
  <c r="HO110" i="55"/>
  <c r="HK66" i="55"/>
  <c r="KU66" i="55"/>
  <c r="HJ110" i="55"/>
  <c r="KT110" i="55"/>
  <c r="HK90" i="55"/>
  <c r="KU90" i="55"/>
  <c r="HJ66" i="55"/>
  <c r="KT66" i="55"/>
  <c r="HL110" i="55"/>
  <c r="KV110" i="55"/>
  <c r="HQ90" i="55"/>
  <c r="LA90" i="55"/>
  <c r="KW26" i="55"/>
  <c r="HM26" i="55"/>
  <c r="KS38" i="55"/>
  <c r="HI38" i="55"/>
  <c r="HJ26" i="55"/>
  <c r="KT26" i="55"/>
  <c r="KU14" i="55"/>
  <c r="HK14" i="55"/>
  <c r="KS14" i="55"/>
  <c r="HI14" i="55"/>
  <c r="HI26" i="55"/>
  <c r="KS26" i="55"/>
  <c r="KY14" i="55"/>
  <c r="HO14" i="55"/>
  <c r="HR38" i="55"/>
  <c r="LB38" i="55"/>
  <c r="HK26" i="55"/>
  <c r="KU26" i="55"/>
  <c r="LA14" i="55"/>
  <c r="HQ14" i="55"/>
  <c r="KH88" i="55"/>
  <c r="GX88" i="55"/>
  <c r="HA65" i="55"/>
  <c r="KK65" i="55"/>
  <c r="KO64" i="55"/>
  <c r="HE64" i="55"/>
  <c r="KN88" i="55"/>
  <c r="HD88" i="55"/>
  <c r="HA28" i="55"/>
  <c r="KK28" i="55"/>
  <c r="KI88" i="55"/>
  <c r="GY88" i="55"/>
  <c r="HB20" i="55"/>
  <c r="KL20" i="55"/>
  <c r="HE17" i="55"/>
  <c r="KO17" i="55"/>
  <c r="GZ67" i="55"/>
  <c r="KJ67" i="55"/>
  <c r="KJ64" i="55"/>
  <c r="GZ64" i="55"/>
  <c r="GV17" i="55"/>
  <c r="KF17" i="55"/>
  <c r="GW87" i="55"/>
  <c r="KG87" i="55"/>
  <c r="GX64" i="55"/>
  <c r="KH64" i="55"/>
  <c r="KN28" i="55"/>
  <c r="HD28" i="55"/>
  <c r="GV89" i="55"/>
  <c r="KF89" i="55"/>
  <c r="GY65" i="55"/>
  <c r="KI65" i="55"/>
  <c r="HF17" i="55"/>
  <c r="KP17" i="55"/>
  <c r="KN91" i="55"/>
  <c r="HD91" i="55"/>
  <c r="HF87" i="55"/>
  <c r="KP87" i="55"/>
  <c r="HF67" i="55"/>
  <c r="KP67" i="55"/>
  <c r="GW67" i="55"/>
  <c r="KG67" i="55"/>
  <c r="KO28" i="55"/>
  <c r="HE28" i="55"/>
  <c r="KO20" i="55"/>
  <c r="HE20" i="55"/>
  <c r="GZ65" i="55"/>
  <c r="KJ65" i="55"/>
  <c r="HF91" i="55"/>
  <c r="KP91" i="55"/>
  <c r="HE87" i="55"/>
  <c r="KO87" i="55"/>
  <c r="KH28" i="55"/>
  <c r="GX28" i="55"/>
  <c r="KN20" i="55"/>
  <c r="HD20" i="55"/>
  <c r="KL65" i="55"/>
  <c r="HB65" i="55"/>
  <c r="KK17" i="55"/>
  <c r="HA17" i="55"/>
  <c r="KJ87" i="55"/>
  <c r="GZ87" i="55"/>
  <c r="HE85" i="55"/>
  <c r="KO85" i="55"/>
  <c r="GX27" i="55"/>
  <c r="KH27" i="55"/>
  <c r="GX23" i="55"/>
  <c r="KH23" i="55"/>
  <c r="GY27" i="55"/>
  <c r="KI27" i="55"/>
  <c r="GZ23" i="55"/>
  <c r="KJ23" i="55"/>
  <c r="HC19" i="55"/>
  <c r="KM19" i="55"/>
  <c r="KO67" i="55"/>
  <c r="HE67" i="55"/>
  <c r="HD23" i="55"/>
  <c r="KN23" i="55"/>
  <c r="HE19" i="55"/>
  <c r="KO19" i="55"/>
  <c r="HG19" i="55"/>
  <c r="KQ19" i="55"/>
  <c r="GX85" i="55"/>
  <c r="KH85" i="55"/>
  <c r="HG90" i="55"/>
  <c r="KQ90" i="55"/>
  <c r="KF66" i="55"/>
  <c r="GV66" i="55"/>
  <c r="KK110" i="55"/>
  <c r="HA110" i="55"/>
  <c r="HC90" i="55"/>
  <c r="KM90" i="55"/>
  <c r="HG85" i="55"/>
  <c r="KQ85" i="55"/>
  <c r="KM110" i="55"/>
  <c r="HC110" i="55"/>
  <c r="GW66" i="55"/>
  <c r="KG66" i="55"/>
  <c r="HE90" i="55"/>
  <c r="KO90" i="55"/>
  <c r="GZ66" i="55"/>
  <c r="KJ66" i="55"/>
  <c r="KN38" i="55"/>
  <c r="HD38" i="55"/>
  <c r="GX14" i="55"/>
  <c r="KH14" i="55"/>
  <c r="HF14" i="55"/>
  <c r="KP14" i="55"/>
  <c r="HC38" i="55"/>
  <c r="KM38" i="55"/>
  <c r="GW38" i="55"/>
  <c r="KG38" i="55"/>
  <c r="KH26" i="55"/>
  <c r="GX26" i="55"/>
  <c r="GV14" i="55"/>
  <c r="KF14" i="55"/>
  <c r="KL38" i="55"/>
  <c r="HB38" i="55"/>
  <c r="GZ26" i="55"/>
  <c r="KJ26" i="55"/>
  <c r="JY88" i="55"/>
  <c r="GO88" i="55"/>
  <c r="GR20" i="55"/>
  <c r="KB20" i="55"/>
  <c r="KC88" i="55"/>
  <c r="GS88" i="55"/>
  <c r="KD88" i="55"/>
  <c r="GT88" i="55"/>
  <c r="JU64" i="55"/>
  <c r="GK64" i="55"/>
  <c r="GL89" i="55"/>
  <c r="JV89" i="55"/>
  <c r="GR91" i="55"/>
  <c r="KB91" i="55"/>
  <c r="GL64" i="55"/>
  <c r="JV64" i="55"/>
  <c r="GJ91" i="55"/>
  <c r="JT91" i="55"/>
  <c r="KE88" i="55"/>
  <c r="GU88" i="55"/>
  <c r="GO64" i="55"/>
  <c r="JY64" i="55"/>
  <c r="GR65" i="55"/>
  <c r="KB65" i="55"/>
  <c r="GM87" i="55"/>
  <c r="JW87" i="55"/>
  <c r="KE19" i="55"/>
  <c r="GU19" i="55"/>
  <c r="JZ28" i="55"/>
  <c r="GP28" i="55"/>
  <c r="GR89" i="55"/>
  <c r="KB89" i="55"/>
  <c r="GS17" i="55"/>
  <c r="KC17" i="55"/>
  <c r="JV91" i="55"/>
  <c r="GL91" i="55"/>
  <c r="GM67" i="55"/>
  <c r="JW67" i="55"/>
  <c r="KE64" i="55"/>
  <c r="GU64" i="55"/>
  <c r="JT20" i="55"/>
  <c r="GJ20" i="55"/>
  <c r="JX89" i="55"/>
  <c r="GN89" i="55"/>
  <c r="JT65" i="55"/>
  <c r="GJ65" i="55"/>
  <c r="KE91" i="55"/>
  <c r="GU91" i="55"/>
  <c r="GL67" i="55"/>
  <c r="JV67" i="55"/>
  <c r="KD19" i="55"/>
  <c r="GT19" i="55"/>
  <c r="GP20" i="55"/>
  <c r="JZ20" i="55"/>
  <c r="JT89" i="55"/>
  <c r="GJ89" i="55"/>
  <c r="JX65" i="55"/>
  <c r="GN65" i="55"/>
  <c r="GQ91" i="55"/>
  <c r="KA91" i="55"/>
  <c r="JV87" i="55"/>
  <c r="GL87" i="55"/>
  <c r="GR67" i="55"/>
  <c r="KB67" i="55"/>
  <c r="JV85" i="55"/>
  <c r="GL85" i="55"/>
  <c r="GO23" i="55"/>
  <c r="JY23" i="55"/>
  <c r="GS27" i="55"/>
  <c r="KC27" i="55"/>
  <c r="GL23" i="55"/>
  <c r="JV23" i="55"/>
  <c r="GL19" i="55"/>
  <c r="JV19" i="55"/>
  <c r="GU85" i="55"/>
  <c r="KE85" i="55"/>
  <c r="GM27" i="55"/>
  <c r="JW27" i="55"/>
  <c r="GU23" i="55"/>
  <c r="KE23" i="55"/>
  <c r="GP19" i="55"/>
  <c r="JZ19" i="55"/>
  <c r="GR85" i="55"/>
  <c r="KB85" i="55"/>
  <c r="GU110" i="55"/>
  <c r="KE110" i="55"/>
  <c r="JV110" i="55"/>
  <c r="GL110" i="55"/>
  <c r="GN90" i="55"/>
  <c r="JX90" i="55"/>
  <c r="GJ85" i="55"/>
  <c r="JT85" i="55"/>
  <c r="KB110" i="55"/>
  <c r="GR110" i="55"/>
  <c r="KB90" i="55"/>
  <c r="GR90" i="55"/>
  <c r="JW66" i="55"/>
  <c r="GM66" i="55"/>
  <c r="GL90" i="55"/>
  <c r="JV90" i="55"/>
  <c r="GS66" i="55"/>
  <c r="KC66" i="55"/>
  <c r="JZ38" i="55"/>
  <c r="GP38" i="55"/>
  <c r="GN26" i="55"/>
  <c r="JX26" i="55"/>
  <c r="KA66" i="55"/>
  <c r="GQ66" i="55"/>
  <c r="GS26" i="55"/>
  <c r="KC26" i="55"/>
  <c r="GU14" i="55"/>
  <c r="KE14" i="55"/>
  <c r="KA38" i="55"/>
  <c r="GQ38" i="55"/>
  <c r="GL38" i="55"/>
  <c r="JV38" i="55"/>
  <c r="KE26" i="55"/>
  <c r="GU26" i="55"/>
  <c r="JZ14" i="55"/>
  <c r="GP14" i="55"/>
  <c r="LO88" i="55"/>
  <c r="IE88" i="55"/>
  <c r="ID20" i="55"/>
  <c r="LN20" i="55"/>
  <c r="HT87" i="55"/>
  <c r="LD87" i="55"/>
  <c r="LO64" i="55"/>
  <c r="IE64" i="55"/>
  <c r="IE67" i="55"/>
  <c r="LO67" i="55"/>
  <c r="HX64" i="55"/>
  <c r="LH64" i="55"/>
  <c r="LN88" i="55"/>
  <c r="ID88" i="55"/>
  <c r="IC88" i="55"/>
  <c r="LM88" i="55"/>
  <c r="HY28" i="55"/>
  <c r="LI28" i="55"/>
  <c r="HU17" i="55"/>
  <c r="LE17" i="55"/>
  <c r="LJ19" i="55"/>
  <c r="HZ19" i="55"/>
  <c r="HV28" i="55"/>
  <c r="LF28" i="55"/>
  <c r="LE20" i="55"/>
  <c r="HU20" i="55"/>
  <c r="HY89" i="55"/>
  <c r="LI89" i="55"/>
  <c r="LE65" i="55"/>
  <c r="HU65" i="55"/>
  <c r="IE91" i="55"/>
  <c r="LO91" i="55"/>
  <c r="LH87" i="55"/>
  <c r="HX87" i="55"/>
  <c r="IA64" i="55"/>
  <c r="LK64" i="55"/>
  <c r="LF20" i="55"/>
  <c r="HV20" i="55"/>
  <c r="LJ89" i="55"/>
  <c r="HZ89" i="55"/>
  <c r="LM17" i="55"/>
  <c r="IC17" i="55"/>
  <c r="LI91" i="55"/>
  <c r="HY91" i="55"/>
  <c r="LL87" i="55"/>
  <c r="IB87" i="55"/>
  <c r="HY67" i="55"/>
  <c r="LI67" i="55"/>
  <c r="LE28" i="55"/>
  <c r="HU28" i="55"/>
  <c r="IE20" i="55"/>
  <c r="LO20" i="55"/>
  <c r="IB20" i="55"/>
  <c r="LL20" i="55"/>
  <c r="LJ65" i="55"/>
  <c r="HZ65" i="55"/>
  <c r="LL17" i="55"/>
  <c r="IB17" i="55"/>
  <c r="HU91" i="55"/>
  <c r="LE91" i="55"/>
  <c r="HW87" i="55"/>
  <c r="LG87" i="55"/>
  <c r="HW27" i="55"/>
  <c r="LG27" i="55"/>
  <c r="HU27" i="55"/>
  <c r="LE27" i="55"/>
  <c r="HU23" i="55"/>
  <c r="LE23" i="55"/>
  <c r="HT19" i="55"/>
  <c r="LD19" i="55"/>
  <c r="LF85" i="55"/>
  <c r="HV85" i="55"/>
  <c r="HY23" i="55"/>
  <c r="LI23" i="55"/>
  <c r="LF67" i="55"/>
  <c r="HV67" i="55"/>
  <c r="IC27" i="55"/>
  <c r="LM27" i="55"/>
  <c r="IC23" i="55"/>
  <c r="LM23" i="55"/>
  <c r="HW19" i="55"/>
  <c r="LG19" i="55"/>
  <c r="HW85" i="55"/>
  <c r="LG85" i="55"/>
  <c r="LO90" i="55"/>
  <c r="IE90" i="55"/>
  <c r="ID110" i="55"/>
  <c r="LN110" i="55"/>
  <c r="LI90" i="55"/>
  <c r="HY90" i="55"/>
  <c r="HU66" i="55"/>
  <c r="LE66" i="55"/>
  <c r="LI110" i="55"/>
  <c r="HY110" i="55"/>
  <c r="LE90" i="55"/>
  <c r="HU90" i="55"/>
  <c r="LH66" i="55"/>
  <c r="HX66" i="55"/>
  <c r="LG90" i="55"/>
  <c r="HW90" i="55"/>
  <c r="LK66" i="55"/>
  <c r="IA66" i="55"/>
  <c r="IE38" i="55"/>
  <c r="LO38" i="55"/>
  <c r="HT26" i="55"/>
  <c r="LD26" i="55"/>
  <c r="LN66" i="55"/>
  <c r="ID66" i="55"/>
  <c r="IC26" i="55"/>
  <c r="LM26" i="55"/>
  <c r="HX14" i="55"/>
  <c r="LH14" i="55"/>
  <c r="LG38" i="55"/>
  <c r="HW38" i="55"/>
  <c r="IB26" i="55"/>
  <c r="LL26" i="55"/>
  <c r="IB14" i="55"/>
  <c r="LL14" i="55"/>
  <c r="LK38" i="55"/>
  <c r="IA38" i="55"/>
  <c r="JR88" i="55"/>
  <c r="GH88" i="55"/>
  <c r="GG20" i="55"/>
  <c r="JQ20" i="55"/>
  <c r="JO88" i="55"/>
  <c r="GE88" i="55"/>
  <c r="JI64" i="55"/>
  <c r="FY64" i="55"/>
  <c r="FZ87" i="55"/>
  <c r="JJ87" i="55"/>
  <c r="JL88" i="55"/>
  <c r="GB88" i="55"/>
  <c r="GA20" i="55"/>
  <c r="JK20" i="55"/>
  <c r="JM88" i="55"/>
  <c r="GC88" i="55"/>
  <c r="JS88" i="55"/>
  <c r="GI88" i="55"/>
  <c r="GB20" i="55"/>
  <c r="JL20" i="55"/>
  <c r="JL23" i="55"/>
  <c r="GB23" i="55"/>
  <c r="FZ28" i="55"/>
  <c r="JJ28" i="55"/>
  <c r="GF20" i="55"/>
  <c r="JP20" i="55"/>
  <c r="FZ89" i="55"/>
  <c r="JJ89" i="55"/>
  <c r="FY65" i="55"/>
  <c r="JI65" i="55"/>
  <c r="GF91" i="55"/>
  <c r="JP91" i="55"/>
  <c r="JM67" i="55"/>
  <c r="GC67" i="55"/>
  <c r="GE64" i="55"/>
  <c r="JO64" i="55"/>
  <c r="JN20" i="55"/>
  <c r="GD20" i="55"/>
  <c r="JL89" i="55"/>
  <c r="GB89" i="55"/>
  <c r="JM65" i="55"/>
  <c r="GC65" i="55"/>
  <c r="GE17" i="55"/>
  <c r="JO17" i="55"/>
  <c r="JS87" i="55"/>
  <c r="GI87" i="55"/>
  <c r="GH67" i="55"/>
  <c r="JR67" i="55"/>
  <c r="GH28" i="55"/>
  <c r="JR28" i="55"/>
  <c r="JH20" i="55"/>
  <c r="FX20" i="55"/>
  <c r="FX89" i="55"/>
  <c r="JH89" i="55"/>
  <c r="JQ65" i="55"/>
  <c r="GG65" i="55"/>
  <c r="GI17" i="55"/>
  <c r="JS17" i="55"/>
  <c r="GH87" i="55"/>
  <c r="JR87" i="55"/>
  <c r="FX67" i="55"/>
  <c r="JH67" i="55"/>
  <c r="GF85" i="55"/>
  <c r="JP85" i="55"/>
  <c r="FY27" i="55"/>
  <c r="JI27" i="55"/>
  <c r="FY23" i="55"/>
  <c r="JI23" i="55"/>
  <c r="FX19" i="55"/>
  <c r="JH19" i="55"/>
  <c r="JQ85" i="55"/>
  <c r="GG85" i="55"/>
  <c r="GC23" i="55"/>
  <c r="JM23" i="55"/>
  <c r="GD67" i="55"/>
  <c r="JN67" i="55"/>
  <c r="FX27" i="55"/>
  <c r="JH27" i="55"/>
  <c r="GG23" i="55"/>
  <c r="JQ23" i="55"/>
  <c r="GA19" i="55"/>
  <c r="JK19" i="55"/>
  <c r="GB85" i="55"/>
  <c r="JL85" i="55"/>
  <c r="GE90" i="55"/>
  <c r="JO90" i="55"/>
  <c r="GG110" i="55"/>
  <c r="JQ110" i="55"/>
  <c r="JK90" i="55"/>
  <c r="GA90" i="55"/>
  <c r="JH90" i="55"/>
  <c r="FX90" i="55"/>
  <c r="GH85" i="55"/>
  <c r="JR85" i="55"/>
  <c r="GB110" i="55"/>
  <c r="JL110" i="55"/>
  <c r="FZ66" i="55"/>
  <c r="JJ66" i="55"/>
  <c r="GF110" i="55"/>
  <c r="JP110" i="55"/>
  <c r="JI66" i="55"/>
  <c r="FY66" i="55"/>
  <c r="JH38" i="55"/>
  <c r="FX38" i="55"/>
  <c r="FX26" i="55"/>
  <c r="JH26" i="55"/>
  <c r="GA66" i="55"/>
  <c r="JK66" i="55"/>
  <c r="GD26" i="55"/>
  <c r="JN26" i="55"/>
  <c r="JM14" i="55"/>
  <c r="GC14" i="55"/>
  <c r="JQ26" i="55"/>
  <c r="GG26" i="55"/>
  <c r="JP26" i="55"/>
  <c r="GF26" i="55"/>
  <c r="JP14" i="55"/>
  <c r="GF14" i="55"/>
  <c r="GG38" i="55"/>
  <c r="JQ38" i="55"/>
  <c r="KW88" i="55"/>
  <c r="HM88" i="55"/>
  <c r="HL89" i="55"/>
  <c r="KV89" i="55"/>
  <c r="HM87" i="55"/>
  <c r="KW87" i="55"/>
  <c r="HN88" i="55"/>
  <c r="KX88" i="55"/>
  <c r="HR88" i="55"/>
  <c r="LB88" i="55"/>
  <c r="HP20" i="55"/>
  <c r="KZ20" i="55"/>
  <c r="HK88" i="55"/>
  <c r="KU88" i="55"/>
  <c r="HJ64" i="55"/>
  <c r="KT64" i="55"/>
  <c r="HM91" i="55"/>
  <c r="KW91" i="55"/>
  <c r="KR27" i="55"/>
  <c r="HH27" i="55"/>
  <c r="HP28" i="55"/>
  <c r="KZ28" i="55"/>
  <c r="HS17" i="55"/>
  <c r="LC17" i="55"/>
  <c r="HQ28" i="55"/>
  <c r="LA28" i="55"/>
  <c r="HL20" i="55"/>
  <c r="KV20" i="55"/>
  <c r="HR65" i="55"/>
  <c r="LB65" i="55"/>
  <c r="HI17" i="55"/>
  <c r="KS17" i="55"/>
  <c r="LB91" i="55"/>
  <c r="HR91" i="55"/>
  <c r="HQ67" i="55"/>
  <c r="LA67" i="55"/>
  <c r="KU19" i="55"/>
  <c r="HK19" i="55"/>
  <c r="LC28" i="55"/>
  <c r="HS28" i="55"/>
  <c r="LC20" i="55"/>
  <c r="HS20" i="55"/>
  <c r="HJ65" i="55"/>
  <c r="KT65" i="55"/>
  <c r="KW17" i="55"/>
  <c r="HM17" i="55"/>
  <c r="HK17" i="55"/>
  <c r="KU17" i="55"/>
  <c r="HL87" i="55"/>
  <c r="KV87" i="55"/>
  <c r="KZ19" i="55"/>
  <c r="HP19" i="55"/>
  <c r="HN28" i="55"/>
  <c r="KX28" i="55"/>
  <c r="KZ89" i="55"/>
  <c r="HP89" i="55"/>
  <c r="KW65" i="55"/>
  <c r="HM65" i="55"/>
  <c r="KV91" i="55"/>
  <c r="HL91" i="55"/>
  <c r="HK87" i="55"/>
  <c r="KU87" i="55"/>
  <c r="KU67" i="55"/>
  <c r="HK67" i="55"/>
  <c r="LA23" i="55"/>
  <c r="HQ23" i="55"/>
  <c r="HL85" i="55"/>
  <c r="KV85" i="55"/>
  <c r="HS23" i="55"/>
  <c r="LC23" i="55"/>
  <c r="HN19" i="55"/>
  <c r="KX19" i="55"/>
  <c r="KW85" i="55"/>
  <c r="HM85" i="55"/>
  <c r="HP23" i="55"/>
  <c r="KZ23" i="55"/>
  <c r="HR19" i="55"/>
  <c r="LB19" i="55"/>
  <c r="KV67" i="55"/>
  <c r="HL67" i="55"/>
  <c r="HM23" i="55"/>
  <c r="KW23" i="55"/>
  <c r="HQ85" i="55"/>
  <c r="LA85" i="55"/>
  <c r="HP110" i="55"/>
  <c r="KZ110" i="55"/>
  <c r="HM66" i="55"/>
  <c r="KW66" i="55"/>
  <c r="HO90" i="55"/>
  <c r="KY90" i="55"/>
  <c r="HN85" i="55"/>
  <c r="KX85" i="55"/>
  <c r="HS110" i="55"/>
  <c r="LC110" i="55"/>
  <c r="HH90" i="55"/>
  <c r="KR90" i="55"/>
  <c r="LC66" i="55"/>
  <c r="HS66" i="55"/>
  <c r="KW90" i="55"/>
  <c r="HM90" i="55"/>
  <c r="HL90" i="55"/>
  <c r="KV90" i="55"/>
  <c r="KY26" i="55"/>
  <c r="HO26" i="55"/>
  <c r="HJ38" i="55"/>
  <c r="KT38" i="55"/>
  <c r="LC26" i="55"/>
  <c r="HS26" i="55"/>
  <c r="HJ14" i="55"/>
  <c r="KT14" i="55"/>
  <c r="KW38" i="55"/>
  <c r="HM38" i="55"/>
  <c r="LA26" i="55"/>
  <c r="HQ26" i="55"/>
  <c r="KV14" i="55"/>
  <c r="HL14" i="55"/>
  <c r="HK38" i="55"/>
  <c r="KU38" i="55"/>
  <c r="KZ26" i="55"/>
  <c r="HP26" i="55"/>
  <c r="KK88" i="55"/>
  <c r="HA88" i="55"/>
  <c r="HB17" i="55"/>
  <c r="KL17" i="55"/>
  <c r="HC88" i="55"/>
  <c r="KM88" i="55"/>
  <c r="KN64" i="55"/>
  <c r="HD64" i="55"/>
  <c r="HB28" i="55"/>
  <c r="KL28" i="55"/>
  <c r="KL88" i="55"/>
  <c r="HB88" i="55"/>
  <c r="GY89" i="55"/>
  <c r="KI89" i="55"/>
  <c r="HC17" i="55"/>
  <c r="KM17" i="55"/>
  <c r="HE88" i="55"/>
  <c r="KO88" i="55"/>
  <c r="KK64" i="55"/>
  <c r="HA64" i="55"/>
  <c r="HE91" i="55"/>
  <c r="KO91" i="55"/>
  <c r="KK27" i="55"/>
  <c r="HA27" i="55"/>
  <c r="HG64" i="55"/>
  <c r="KQ64" i="55"/>
  <c r="GX20" i="55"/>
  <c r="KH20" i="55"/>
  <c r="HD89" i="55"/>
  <c r="KN89" i="55"/>
  <c r="GV65" i="55"/>
  <c r="KF65" i="55"/>
  <c r="GZ17" i="55"/>
  <c r="KJ17" i="55"/>
  <c r="KK91" i="55"/>
  <c r="HA91" i="55"/>
  <c r="HG87" i="55"/>
  <c r="KQ87" i="55"/>
  <c r="KH67" i="55"/>
  <c r="GX67" i="55"/>
  <c r="HC27" i="55"/>
  <c r="KM27" i="55"/>
  <c r="HC28" i="55"/>
  <c r="KM28" i="55"/>
  <c r="KK89" i="55"/>
  <c r="HA89" i="55"/>
  <c r="KG17" i="55"/>
  <c r="GW17" i="55"/>
  <c r="KH87" i="55"/>
  <c r="GX87" i="55"/>
  <c r="KQ67" i="55"/>
  <c r="HG67" i="55"/>
  <c r="HG28" i="55"/>
  <c r="KQ28" i="55"/>
  <c r="KQ89" i="55"/>
  <c r="HG89" i="55"/>
  <c r="HC65" i="55"/>
  <c r="KM65" i="55"/>
  <c r="KH17" i="55"/>
  <c r="GX17" i="55"/>
  <c r="HB85" i="55"/>
  <c r="KL85" i="55"/>
  <c r="HG27" i="55"/>
  <c r="KQ27" i="55"/>
  <c r="GY23" i="55"/>
  <c r="KI23" i="55"/>
  <c r="GW19" i="55"/>
  <c r="KG19" i="55"/>
  <c r="GZ27" i="55"/>
  <c r="KJ27" i="55"/>
  <c r="HB23" i="55"/>
  <c r="KL23" i="55"/>
  <c r="GV85" i="55"/>
  <c r="KF85" i="55"/>
  <c r="HD27" i="55"/>
  <c r="KN27" i="55"/>
  <c r="GW23" i="55"/>
  <c r="KG23" i="55"/>
  <c r="GV19" i="55"/>
  <c r="KF19" i="55"/>
  <c r="HC85" i="55"/>
  <c r="KM85" i="55"/>
  <c r="HA85" i="55"/>
  <c r="KK85" i="55"/>
  <c r="GX90" i="55"/>
  <c r="KH90" i="55"/>
  <c r="HA66" i="55"/>
  <c r="KK66" i="55"/>
  <c r="KH110" i="55"/>
  <c r="GX110" i="55"/>
  <c r="KP90" i="55"/>
  <c r="HF90" i="55"/>
  <c r="GZ85" i="55"/>
  <c r="KJ85" i="55"/>
  <c r="GW90" i="55"/>
  <c r="KG90" i="55"/>
  <c r="HB110" i="55"/>
  <c r="KL110" i="55"/>
  <c r="KF90" i="55"/>
  <c r="GV90" i="55"/>
  <c r="HA38" i="55"/>
  <c r="KK38" i="55"/>
  <c r="HF26" i="55"/>
  <c r="KP26" i="55"/>
  <c r="HG14" i="55"/>
  <c r="KQ14" i="55"/>
  <c r="HE14" i="55"/>
  <c r="KO14" i="55"/>
  <c r="KO26" i="55"/>
  <c r="HE26" i="55"/>
  <c r="KH38" i="55"/>
  <c r="GX38" i="55"/>
  <c r="HG26" i="55"/>
  <c r="KQ26" i="55"/>
  <c r="GW14" i="55"/>
  <c r="KG14" i="55"/>
  <c r="GZ38" i="55"/>
  <c r="KJ38" i="55"/>
  <c r="HC14" i="55"/>
  <c r="KM14" i="55"/>
  <c r="JT88" i="55"/>
  <c r="GJ88" i="55"/>
  <c r="GQ65" i="55"/>
  <c r="KA65" i="55"/>
  <c r="JW88" i="55"/>
  <c r="GM88" i="55"/>
  <c r="GK88" i="55"/>
  <c r="JU88" i="55"/>
  <c r="GU28" i="55"/>
  <c r="KE28" i="55"/>
  <c r="GO17" i="55"/>
  <c r="JY17" i="55"/>
  <c r="GT87" i="55"/>
  <c r="KD87" i="55"/>
  <c r="GM89" i="55"/>
  <c r="JW89" i="55"/>
  <c r="GN87" i="55"/>
  <c r="JX87" i="55"/>
  <c r="GL88" i="55"/>
  <c r="JV88" i="55"/>
  <c r="GP64" i="55"/>
  <c r="JZ64" i="55"/>
  <c r="GK65" i="55"/>
  <c r="JU65" i="55"/>
  <c r="JZ67" i="55"/>
  <c r="GP67" i="55"/>
  <c r="KA64" i="55"/>
  <c r="GQ64" i="55"/>
  <c r="GN28" i="55"/>
  <c r="JX28" i="55"/>
  <c r="JZ89" i="55"/>
  <c r="GP89" i="55"/>
  <c r="GP17" i="55"/>
  <c r="JZ17" i="55"/>
  <c r="GU87" i="55"/>
  <c r="KE87" i="55"/>
  <c r="JT67" i="55"/>
  <c r="GJ67" i="55"/>
  <c r="KD28" i="55"/>
  <c r="GT28" i="55"/>
  <c r="GO20" i="55"/>
  <c r="JY20" i="55"/>
  <c r="KD89" i="55"/>
  <c r="GT89" i="55"/>
  <c r="GS65" i="55"/>
  <c r="KC65" i="55"/>
  <c r="GK91" i="55"/>
  <c r="JU91" i="55"/>
  <c r="KE67" i="55"/>
  <c r="GU67" i="55"/>
  <c r="JU28" i="55"/>
  <c r="GK28" i="55"/>
  <c r="GN20" i="55"/>
  <c r="JX20" i="55"/>
  <c r="GK89" i="55"/>
  <c r="JU89" i="55"/>
  <c r="GK17" i="55"/>
  <c r="JU17" i="55"/>
  <c r="JW91" i="55"/>
  <c r="GM91" i="55"/>
  <c r="GJ87" i="55"/>
  <c r="JT87" i="55"/>
  <c r="GK67" i="55"/>
  <c r="JU67" i="55"/>
  <c r="GQ27" i="55"/>
  <c r="KA27" i="55"/>
  <c r="GM85" i="55"/>
  <c r="JW85" i="55"/>
  <c r="GL27" i="55"/>
  <c r="JV27" i="55"/>
  <c r="GR19" i="55"/>
  <c r="KB19" i="55"/>
  <c r="GN19" i="55"/>
  <c r="JX19" i="55"/>
  <c r="GO85" i="55"/>
  <c r="JY85" i="55"/>
  <c r="GN27" i="55"/>
  <c r="JX27" i="55"/>
  <c r="GN23" i="55"/>
  <c r="JX23" i="55"/>
  <c r="GQ19" i="55"/>
  <c r="KA19" i="55"/>
  <c r="GK85" i="55"/>
  <c r="JU85" i="55"/>
  <c r="GJ110" i="55"/>
  <c r="JT110" i="55"/>
  <c r="GN110" i="55"/>
  <c r="JX110" i="55"/>
  <c r="JY66" i="55"/>
  <c r="GO66" i="55"/>
  <c r="GS85" i="55"/>
  <c r="KC85" i="55"/>
  <c r="KA90" i="55"/>
  <c r="GQ90" i="55"/>
  <c r="GR66" i="55"/>
  <c r="KB66" i="55"/>
  <c r="KC110" i="55"/>
  <c r="GS110" i="55"/>
  <c r="GS90" i="55"/>
  <c r="KC90" i="55"/>
  <c r="KD66" i="55"/>
  <c r="GT66" i="55"/>
  <c r="JX38" i="55"/>
  <c r="GN38" i="55"/>
  <c r="GQ14" i="55"/>
  <c r="KA14" i="55"/>
  <c r="KD38" i="55"/>
  <c r="GT38" i="55"/>
  <c r="KD26" i="55"/>
  <c r="GT26" i="55"/>
  <c r="GR14" i="55"/>
  <c r="KB14" i="55"/>
  <c r="JY26" i="55"/>
  <c r="GO26" i="55"/>
  <c r="KE38" i="55"/>
  <c r="GU38" i="55"/>
  <c r="JT26" i="55"/>
  <c r="GJ26" i="55"/>
  <c r="JT14" i="55"/>
  <c r="GJ14" i="55"/>
  <c r="IB64" i="55"/>
  <c r="LL64" i="55"/>
  <c r="IC89" i="55"/>
  <c r="LM89" i="55"/>
  <c r="LF88" i="55"/>
  <c r="HV88" i="55"/>
  <c r="HW65" i="55"/>
  <c r="LG65" i="55"/>
  <c r="LO27" i="55"/>
  <c r="IE27" i="55"/>
  <c r="HY64" i="55"/>
  <c r="LI64" i="55"/>
  <c r="HU88" i="55"/>
  <c r="LE88" i="55"/>
  <c r="IB88" i="55"/>
  <c r="LL88" i="55"/>
  <c r="IA28" i="55"/>
  <c r="LK28" i="55"/>
  <c r="ID91" i="55"/>
  <c r="LN91" i="55"/>
  <c r="IC64" i="55"/>
  <c r="LM64" i="55"/>
  <c r="IE28" i="55"/>
  <c r="LO28" i="55"/>
  <c r="HT20" i="55"/>
  <c r="LD20" i="55"/>
  <c r="HV89" i="55"/>
  <c r="LF89" i="55"/>
  <c r="HY17" i="55"/>
  <c r="LI17" i="55"/>
  <c r="HW91" i="55"/>
  <c r="LG91" i="55"/>
  <c r="IA67" i="55"/>
  <c r="LK67" i="55"/>
  <c r="LJ28" i="55"/>
  <c r="HZ28" i="55"/>
  <c r="LH20" i="55"/>
  <c r="HX20" i="55"/>
  <c r="LK65" i="55"/>
  <c r="IA65" i="55"/>
  <c r="LJ17" i="55"/>
  <c r="HZ17" i="55"/>
  <c r="IB91" i="55"/>
  <c r="LL91" i="55"/>
  <c r="LE87" i="55"/>
  <c r="HU87" i="55"/>
  <c r="LJ27" i="55"/>
  <c r="HZ27" i="55"/>
  <c r="LN28" i="55"/>
  <c r="ID28" i="55"/>
  <c r="LI20" i="55"/>
  <c r="HY20" i="55"/>
  <c r="IB89" i="55"/>
  <c r="LL89" i="55"/>
  <c r="LF65" i="55"/>
  <c r="HV65" i="55"/>
  <c r="LN17" i="55"/>
  <c r="ID17" i="55"/>
  <c r="LM91" i="55"/>
  <c r="IC91" i="55"/>
  <c r="LI87" i="55"/>
  <c r="HY87" i="55"/>
  <c r="LH23" i="55"/>
  <c r="HX23" i="55"/>
  <c r="ID27" i="55"/>
  <c r="LN27" i="55"/>
  <c r="ID23" i="55"/>
  <c r="LN23" i="55"/>
  <c r="ID19" i="55"/>
  <c r="LN19" i="55"/>
  <c r="LD85" i="55"/>
  <c r="HT85" i="55"/>
  <c r="IE85" i="55"/>
  <c r="LO85" i="55"/>
  <c r="IB67" i="55"/>
  <c r="LL67" i="55"/>
  <c r="HV27" i="55"/>
  <c r="LF27" i="55"/>
  <c r="HV23" i="55"/>
  <c r="LF23" i="55"/>
  <c r="HZ85" i="55"/>
  <c r="LJ85" i="55"/>
  <c r="HX85" i="55"/>
  <c r="LH85" i="55"/>
  <c r="HV90" i="55"/>
  <c r="LF90" i="55"/>
  <c r="IE110" i="55"/>
  <c r="LO110" i="55"/>
  <c r="IA90" i="55"/>
  <c r="LK90" i="55"/>
  <c r="LJ66" i="55"/>
  <c r="HZ66" i="55"/>
  <c r="LJ110" i="55"/>
  <c r="HZ110" i="55"/>
  <c r="LH90" i="55"/>
  <c r="HX90" i="55"/>
  <c r="HU110" i="55"/>
  <c r="LE110" i="55"/>
  <c r="LJ90" i="55"/>
  <c r="HZ90" i="55"/>
  <c r="LM38" i="55"/>
  <c r="IC38" i="55"/>
  <c r="HT38" i="55"/>
  <c r="LD38" i="55"/>
  <c r="HW14" i="55"/>
  <c r="LG14" i="55"/>
  <c r="LG66" i="55"/>
  <c r="HW66" i="55"/>
  <c r="LJ26" i="55"/>
  <c r="HZ26" i="55"/>
  <c r="HY14" i="55"/>
  <c r="LI14" i="55"/>
  <c r="IB38" i="55"/>
  <c r="LL38" i="55"/>
  <c r="HV14" i="55"/>
  <c r="LF14" i="55"/>
  <c r="ID14" i="55"/>
  <c r="LN14" i="55"/>
  <c r="HY26" i="55"/>
  <c r="LI26" i="55"/>
  <c r="GC64" i="55"/>
  <c r="JM64" i="55"/>
  <c r="FY17" i="55"/>
  <c r="JI17" i="55"/>
  <c r="JK88" i="55"/>
  <c r="GA88" i="55"/>
  <c r="GD64" i="55"/>
  <c r="JN64" i="55"/>
  <c r="FX87" i="55"/>
  <c r="JH87" i="55"/>
  <c r="JP64" i="55"/>
  <c r="GF64" i="55"/>
  <c r="GB65" i="55"/>
  <c r="JL65" i="55"/>
  <c r="GD88" i="55"/>
  <c r="JN88" i="55"/>
  <c r="FZ88" i="55"/>
  <c r="JJ88" i="55"/>
  <c r="GE65" i="55"/>
  <c r="JO65" i="55"/>
  <c r="JR64" i="55"/>
  <c r="GH64" i="55"/>
  <c r="GI28" i="55"/>
  <c r="JS28" i="55"/>
  <c r="JI89" i="55"/>
  <c r="FY89" i="55"/>
  <c r="JN65" i="55"/>
  <c r="GD65" i="55"/>
  <c r="GC17" i="55"/>
  <c r="JM17" i="55"/>
  <c r="JL91" i="55"/>
  <c r="GB91" i="55"/>
  <c r="GA23" i="55"/>
  <c r="JK23" i="55"/>
  <c r="GD28" i="55"/>
  <c r="JN28" i="55"/>
  <c r="GH20" i="55"/>
  <c r="JR20" i="55"/>
  <c r="GD89" i="55"/>
  <c r="JN89" i="55"/>
  <c r="JQ17" i="55"/>
  <c r="GG17" i="55"/>
  <c r="FY91" i="55"/>
  <c r="JI91" i="55"/>
  <c r="JN87" i="55"/>
  <c r="GD87" i="55"/>
  <c r="GG67" i="55"/>
  <c r="JQ67" i="55"/>
  <c r="GA28" i="55"/>
  <c r="JK28" i="55"/>
  <c r="GC20" i="55"/>
  <c r="JM20" i="55"/>
  <c r="GH89" i="55"/>
  <c r="JR89" i="55"/>
  <c r="GF17" i="55"/>
  <c r="JP17" i="55"/>
  <c r="JH91" i="55"/>
  <c r="FX91" i="55"/>
  <c r="JO87" i="55"/>
  <c r="GE87" i="55"/>
  <c r="GD27" i="55"/>
  <c r="JN27" i="55"/>
  <c r="FY85" i="55"/>
  <c r="JI85" i="55"/>
  <c r="GH27" i="55"/>
  <c r="JR27" i="55"/>
  <c r="GH23" i="55"/>
  <c r="JR23" i="55"/>
  <c r="GH19" i="55"/>
  <c r="JR19" i="55"/>
  <c r="GE27" i="55"/>
  <c r="JO27" i="55"/>
  <c r="GD85" i="55"/>
  <c r="JN85" i="55"/>
  <c r="JP67" i="55"/>
  <c r="GF67" i="55"/>
  <c r="GG27" i="55"/>
  <c r="JQ27" i="55"/>
  <c r="FZ23" i="55"/>
  <c r="JJ23" i="55"/>
  <c r="GI85" i="55"/>
  <c r="JS85" i="55"/>
  <c r="JM110" i="55"/>
  <c r="GC110" i="55"/>
  <c r="JQ66" i="55"/>
  <c r="GG66" i="55"/>
  <c r="JI110" i="55"/>
  <c r="FY110" i="55"/>
  <c r="GG90" i="55"/>
  <c r="JQ90" i="55"/>
  <c r="GF66" i="55"/>
  <c r="JP66" i="55"/>
  <c r="GA85" i="55"/>
  <c r="JK85" i="55"/>
  <c r="JN90" i="55"/>
  <c r="GD90" i="55"/>
  <c r="JN110" i="55"/>
  <c r="GD110" i="55"/>
  <c r="JS90" i="55"/>
  <c r="GI90" i="55"/>
  <c r="GD66" i="55"/>
  <c r="JN66" i="55"/>
  <c r="GC26" i="55"/>
  <c r="JM26" i="55"/>
  <c r="GA14" i="55"/>
  <c r="JK14" i="55"/>
  <c r="JI38" i="55"/>
  <c r="FY38" i="55"/>
  <c r="JL26" i="55"/>
  <c r="GB26" i="55"/>
  <c r="GH38" i="55"/>
  <c r="JR38" i="55"/>
  <c r="FY26" i="55"/>
  <c r="JI26" i="55"/>
  <c r="JJ14" i="55"/>
  <c r="FZ14" i="55"/>
  <c r="JR14" i="55"/>
  <c r="GH14" i="55"/>
  <c r="GC38" i="55"/>
  <c r="JM38" i="55"/>
  <c r="KZ88" i="55"/>
  <c r="HP88" i="55"/>
  <c r="HK65" i="55"/>
  <c r="KU65" i="55"/>
  <c r="HS67" i="55"/>
  <c r="LC67" i="55"/>
  <c r="HS88" i="55"/>
  <c r="LC88" i="55"/>
  <c r="HQ64" i="55"/>
  <c r="LA64" i="55"/>
  <c r="HQ65" i="55"/>
  <c r="LA65" i="55"/>
  <c r="HH88" i="55"/>
  <c r="KR88" i="55"/>
  <c r="HR28" i="55"/>
  <c r="LB28" i="55"/>
  <c r="HN91" i="55"/>
  <c r="KX91" i="55"/>
  <c r="HQ88" i="55"/>
  <c r="LA88" i="55"/>
  <c r="HN20" i="55"/>
  <c r="KX20" i="55"/>
  <c r="HQ91" i="55"/>
  <c r="LA91" i="55"/>
  <c r="HO28" i="55"/>
  <c r="KY28" i="55"/>
  <c r="HR20" i="55"/>
  <c r="LB20" i="55"/>
  <c r="HS65" i="55"/>
  <c r="LC65" i="55"/>
  <c r="KY91" i="55"/>
  <c r="HO91" i="55"/>
  <c r="HH87" i="55"/>
  <c r="KR87" i="55"/>
  <c r="HQ27" i="55"/>
  <c r="LA27" i="55"/>
  <c r="LB64" i="55"/>
  <c r="HR64" i="55"/>
  <c r="KR28" i="55"/>
  <c r="HH28" i="55"/>
  <c r="LC89" i="55"/>
  <c r="HS89" i="55"/>
  <c r="KX65" i="55"/>
  <c r="HN65" i="55"/>
  <c r="KZ17" i="55"/>
  <c r="HP17" i="55"/>
  <c r="HP91" i="55"/>
  <c r="KZ91" i="55"/>
  <c r="KR67" i="55"/>
  <c r="HH67" i="55"/>
  <c r="KV19" i="55"/>
  <c r="HL19" i="55"/>
  <c r="KV28" i="55"/>
  <c r="HL28" i="55"/>
  <c r="HO89" i="55"/>
  <c r="KY89" i="55"/>
  <c r="HQ17" i="55"/>
  <c r="LA17" i="55"/>
  <c r="HH91" i="55"/>
  <c r="KR91" i="55"/>
  <c r="HP87" i="55"/>
  <c r="KZ87" i="55"/>
  <c r="KZ67" i="55"/>
  <c r="HP67" i="55"/>
  <c r="KT23" i="55"/>
  <c r="HJ23" i="55"/>
  <c r="HS27" i="55"/>
  <c r="LC27" i="55"/>
  <c r="HL23" i="55"/>
  <c r="KV23" i="55"/>
  <c r="HO19" i="55"/>
  <c r="KY19" i="55"/>
  <c r="HP27" i="55"/>
  <c r="KZ27" i="55"/>
  <c r="HI23" i="55"/>
  <c r="KS23" i="55"/>
  <c r="HS19" i="55"/>
  <c r="LC19" i="55"/>
  <c r="HO27" i="55"/>
  <c r="KY27" i="55"/>
  <c r="HJ85" i="55"/>
  <c r="KT85" i="55"/>
  <c r="HM110" i="55"/>
  <c r="KW110" i="55"/>
  <c r="LC90" i="55"/>
  <c r="HS90" i="55"/>
  <c r="HH66" i="55"/>
  <c r="KR66" i="55"/>
  <c r="HP66" i="55"/>
  <c r="KZ66" i="55"/>
  <c r="HP85" i="55"/>
  <c r="KZ85" i="55"/>
  <c r="HH110" i="55"/>
  <c r="KR110" i="55"/>
  <c r="KV66" i="55"/>
  <c r="HL66" i="55"/>
  <c r="HI110" i="55"/>
  <c r="KS110" i="55"/>
  <c r="HR90" i="55"/>
  <c r="LB90" i="55"/>
  <c r="HR66" i="55"/>
  <c r="LB66" i="55"/>
  <c r="HN66" i="55"/>
  <c r="KX66" i="55"/>
  <c r="LC38" i="55"/>
  <c r="HS38" i="55"/>
  <c r="KR26" i="55"/>
  <c r="HH26" i="55"/>
  <c r="KR14" i="55"/>
  <c r="HH14" i="55"/>
  <c r="HN38" i="55"/>
  <c r="KX38" i="55"/>
  <c r="HN26" i="55"/>
  <c r="KX26" i="55"/>
  <c r="KW14" i="55"/>
  <c r="HM14" i="55"/>
  <c r="KZ38" i="55"/>
  <c r="HP38" i="55"/>
  <c r="LC14" i="55"/>
  <c r="HS14" i="55"/>
  <c r="IS35" i="55" l="1"/>
  <c r="IW35" i="55"/>
  <c r="IU35" i="55"/>
  <c r="IV35" i="55"/>
  <c r="IX33" i="55"/>
  <c r="IX35" i="55"/>
  <c r="IT35" i="55"/>
  <c r="IT33" i="55"/>
  <c r="KW46" i="55"/>
  <c r="KV46" i="55"/>
  <c r="LB46" i="55"/>
  <c r="KM46" i="55"/>
  <c r="HO46" i="55"/>
  <c r="KD46" i="55"/>
  <c r="GO46" i="55"/>
  <c r="KR46" i="55"/>
  <c r="LA46" i="55"/>
  <c r="KD48" i="55"/>
  <c r="HH46" i="55"/>
  <c r="IX34" i="55"/>
  <c r="IU34" i="55"/>
  <c r="IS34" i="55"/>
  <c r="IV34" i="55"/>
  <c r="IT34" i="55"/>
  <c r="JU57" i="55"/>
  <c r="IW34" i="55"/>
  <c r="IU33" i="55"/>
  <c r="KH49" i="55"/>
  <c r="IS33" i="55"/>
  <c r="KY48" i="55"/>
  <c r="HH53" i="55"/>
  <c r="LB48" i="55"/>
  <c r="GP49" i="55"/>
  <c r="HJ49" i="55"/>
  <c r="HM49" i="55"/>
  <c r="O75" i="70"/>
  <c r="AQ75" i="70" s="1"/>
  <c r="M71" i="70"/>
  <c r="AQ83" i="70"/>
  <c r="AR79" i="82"/>
  <c r="AP62" i="82"/>
  <c r="AP60" i="82" s="1"/>
  <c r="AF79" i="82"/>
  <c r="AQ61" i="82"/>
  <c r="HQ46" i="55"/>
  <c r="HQ53" i="55"/>
  <c r="HN51" i="55"/>
  <c r="O71" i="70"/>
  <c r="AF71" i="70" s="1"/>
  <c r="JU53" i="55"/>
  <c r="KA51" i="55"/>
  <c r="AG85" i="70"/>
  <c r="AQ85" i="70"/>
  <c r="AD64" i="70"/>
  <c r="AR88" i="70"/>
  <c r="AQ86" i="70"/>
  <c r="AE85" i="82"/>
  <c r="AP63" i="82"/>
  <c r="AP65" i="82"/>
  <c r="O114" i="70"/>
  <c r="O68" i="70"/>
  <c r="AF68" i="70" s="1"/>
  <c r="O70" i="70"/>
  <c r="AF70" i="70" s="1"/>
  <c r="AF67" i="70" s="1"/>
  <c r="N71" i="70"/>
  <c r="O74" i="70"/>
  <c r="AF74" i="70" s="1"/>
  <c r="Q84" i="70"/>
  <c r="Q114" i="85"/>
  <c r="Q62" i="85"/>
  <c r="AD86" i="70"/>
  <c r="AP89" i="85"/>
  <c r="AQ79" i="85"/>
  <c r="AF79" i="85"/>
  <c r="AO78" i="85"/>
  <c r="AD78" i="85"/>
  <c r="AE61" i="85"/>
  <c r="AP61" i="85"/>
  <c r="AF64" i="85"/>
  <c r="AQ64" i="85"/>
  <c r="AF66" i="85"/>
  <c r="AQ66" i="85"/>
  <c r="AF70" i="85"/>
  <c r="AQ70" i="85"/>
  <c r="AF75" i="85"/>
  <c r="AQ75" i="85"/>
  <c r="AE72" i="85"/>
  <c r="AP72" i="85"/>
  <c r="AE70" i="85"/>
  <c r="AP70" i="85"/>
  <c r="AD71" i="85"/>
  <c r="AO71" i="85"/>
  <c r="Q71" i="85"/>
  <c r="AD75" i="85"/>
  <c r="AO75" i="85"/>
  <c r="Q75" i="85"/>
  <c r="AG79" i="85"/>
  <c r="AR79" i="85"/>
  <c r="Q78" i="85"/>
  <c r="AP78" i="85"/>
  <c r="AE78" i="85"/>
  <c r="AG80" i="85"/>
  <c r="AE84" i="85"/>
  <c r="AH84" i="85" s="1"/>
  <c r="AI84" i="85" s="1"/>
  <c r="AP84" i="85"/>
  <c r="AE85" i="85"/>
  <c r="AH85" i="85" s="1"/>
  <c r="AI85" i="85" s="1"/>
  <c r="AP85" i="85"/>
  <c r="AS85" i="85" s="1"/>
  <c r="AT85" i="85" s="1"/>
  <c r="AG73" i="85"/>
  <c r="AR73" i="85"/>
  <c r="AG70" i="85"/>
  <c r="AR70" i="85"/>
  <c r="AE89" i="85"/>
  <c r="AD60" i="85"/>
  <c r="AE65" i="85"/>
  <c r="AP65" i="85"/>
  <c r="AF63" i="85"/>
  <c r="AQ63" i="85"/>
  <c r="Q65" i="85"/>
  <c r="AF68" i="85"/>
  <c r="AQ68" i="85"/>
  <c r="AF69" i="85"/>
  <c r="AQ69" i="85"/>
  <c r="AE75" i="85"/>
  <c r="AP75" i="85"/>
  <c r="AE71" i="85"/>
  <c r="AP71" i="85"/>
  <c r="AD73" i="85"/>
  <c r="AO73" i="85"/>
  <c r="Q73" i="85"/>
  <c r="AD69" i="85"/>
  <c r="AO69" i="85"/>
  <c r="Q69" i="85"/>
  <c r="AE79" i="85"/>
  <c r="AP79" i="85"/>
  <c r="AR80" i="85"/>
  <c r="AE86" i="85"/>
  <c r="AH86" i="85" s="1"/>
  <c r="AI86" i="85" s="1"/>
  <c r="AP86" i="85"/>
  <c r="AS86" i="85" s="1"/>
  <c r="AT86" i="85" s="1"/>
  <c r="AP83" i="85"/>
  <c r="AS83" i="85" s="1"/>
  <c r="AT83" i="85" s="1"/>
  <c r="AE83" i="85"/>
  <c r="AH83" i="85" s="1"/>
  <c r="AI83" i="85" s="1"/>
  <c r="AO60" i="85"/>
  <c r="AG69" i="85"/>
  <c r="AR69" i="85"/>
  <c r="AG68" i="85"/>
  <c r="AR68" i="85"/>
  <c r="AD88" i="70"/>
  <c r="AQ77" i="85"/>
  <c r="AF77" i="85"/>
  <c r="Q79" i="85"/>
  <c r="AO79" i="85"/>
  <c r="AD79" i="85"/>
  <c r="AG60" i="85"/>
  <c r="AP63" i="85"/>
  <c r="AE63" i="85"/>
  <c r="AH63" i="85" s="1"/>
  <c r="AP62" i="85"/>
  <c r="AE62" i="85"/>
  <c r="AF62" i="85"/>
  <c r="AQ62" i="85"/>
  <c r="AF73" i="85"/>
  <c r="AQ73" i="85"/>
  <c r="AF74" i="85"/>
  <c r="AQ74" i="85"/>
  <c r="AE74" i="85"/>
  <c r="AP74" i="85"/>
  <c r="AE69" i="85"/>
  <c r="AP69" i="85"/>
  <c r="AD72" i="85"/>
  <c r="AO72" i="85"/>
  <c r="Q72" i="85"/>
  <c r="AD70" i="85"/>
  <c r="AO70" i="85"/>
  <c r="Q70" i="85"/>
  <c r="AG77" i="85"/>
  <c r="AR77" i="85"/>
  <c r="AQ80" i="85"/>
  <c r="AO80" i="85"/>
  <c r="AE88" i="85"/>
  <c r="AH88" i="85" s="1"/>
  <c r="AI88" i="85" s="1"/>
  <c r="AP88" i="85"/>
  <c r="AS88" i="85" s="1"/>
  <c r="AT88" i="85" s="1"/>
  <c r="AE81" i="85"/>
  <c r="AH81" i="85" s="1"/>
  <c r="AP81" i="85"/>
  <c r="AS81" i="85" s="1"/>
  <c r="AG71" i="85"/>
  <c r="AR71" i="85"/>
  <c r="AG74" i="85"/>
  <c r="AR74" i="85"/>
  <c r="AF78" i="85"/>
  <c r="AQ78" i="85"/>
  <c r="AO77" i="85"/>
  <c r="AD77" i="85"/>
  <c r="Q77" i="85"/>
  <c r="Q61" i="85"/>
  <c r="AG90" i="85"/>
  <c r="AG89" i="85" s="1"/>
  <c r="AR90" i="85"/>
  <c r="AR89" i="85" s="1"/>
  <c r="AE64" i="85"/>
  <c r="AP64" i="85"/>
  <c r="AP66" i="85"/>
  <c r="AS66" i="85" s="1"/>
  <c r="AT66" i="85" s="1"/>
  <c r="AE66" i="85"/>
  <c r="AF65" i="85"/>
  <c r="AQ65" i="85"/>
  <c r="AF61" i="85"/>
  <c r="AQ61" i="85"/>
  <c r="AF72" i="85"/>
  <c r="AQ72" i="85"/>
  <c r="AF71" i="85"/>
  <c r="AQ71" i="85"/>
  <c r="AE73" i="85"/>
  <c r="AP73" i="85"/>
  <c r="AE68" i="85"/>
  <c r="AP68" i="85"/>
  <c r="AD68" i="85"/>
  <c r="AO68" i="85"/>
  <c r="Q68" i="85"/>
  <c r="AD74" i="85"/>
  <c r="AO74" i="85"/>
  <c r="Q74" i="85"/>
  <c r="AG78" i="85"/>
  <c r="AR78" i="85"/>
  <c r="AR60" i="85"/>
  <c r="AP77" i="85"/>
  <c r="AP76" i="85" s="1"/>
  <c r="AE77" i="85"/>
  <c r="AF80" i="85"/>
  <c r="AS84" i="85"/>
  <c r="AT84" i="85" s="1"/>
  <c r="AD80" i="85"/>
  <c r="AE82" i="85"/>
  <c r="AH82" i="85" s="1"/>
  <c r="AI82" i="85" s="1"/>
  <c r="AP82" i="85"/>
  <c r="AS82" i="85" s="1"/>
  <c r="AT82" i="85" s="1"/>
  <c r="AE87" i="85"/>
  <c r="AH87" i="85" s="1"/>
  <c r="AI87" i="85" s="1"/>
  <c r="AP87" i="85"/>
  <c r="AS87" i="85" s="1"/>
  <c r="AT87" i="85" s="1"/>
  <c r="Q63" i="85"/>
  <c r="AG72" i="85"/>
  <c r="AR72" i="85"/>
  <c r="AG75" i="85"/>
  <c r="AR75" i="85"/>
  <c r="K8" i="67"/>
  <c r="J8" i="67"/>
  <c r="J8" i="69" s="1"/>
  <c r="H8" i="68"/>
  <c r="E8" i="30" s="1"/>
  <c r="I8" i="68"/>
  <c r="F8" i="30" s="1"/>
  <c r="Q62" i="70"/>
  <c r="Q85" i="70"/>
  <c r="AO85" i="70"/>
  <c r="AR82" i="70"/>
  <c r="AR80" i="70" s="1"/>
  <c r="P114" i="70"/>
  <c r="I8" i="67"/>
  <c r="I8" i="69" s="1"/>
  <c r="J7" i="23"/>
  <c r="J8" i="23" s="1"/>
  <c r="H25" i="77" s="1"/>
  <c r="Q83" i="70"/>
  <c r="K8" i="3"/>
  <c r="K10" i="3" s="1"/>
  <c r="AF87" i="70"/>
  <c r="AF84" i="70"/>
  <c r="L7" i="23"/>
  <c r="K7" i="23"/>
  <c r="J8" i="3"/>
  <c r="J10" i="3" s="1"/>
  <c r="I8" i="3"/>
  <c r="I10" i="3" s="1"/>
  <c r="O73" i="70"/>
  <c r="AF73" i="70" s="1"/>
  <c r="N69" i="70"/>
  <c r="P73" i="70"/>
  <c r="AR73" i="70" s="1"/>
  <c r="P69" i="70"/>
  <c r="AG69" i="70" s="1"/>
  <c r="M75" i="70"/>
  <c r="AD75" i="70" s="1"/>
  <c r="P75" i="70"/>
  <c r="M69" i="70"/>
  <c r="AO87" i="70"/>
  <c r="Q82" i="70"/>
  <c r="AF82" i="70"/>
  <c r="P71" i="70"/>
  <c r="AG71" i="70" s="1"/>
  <c r="M73" i="70"/>
  <c r="AO73" i="70" s="1"/>
  <c r="M114" i="70"/>
  <c r="Q65" i="70"/>
  <c r="P70" i="70"/>
  <c r="AR70" i="70" s="1"/>
  <c r="P72" i="70"/>
  <c r="AG72" i="70" s="1"/>
  <c r="M68" i="70"/>
  <c r="M72" i="70"/>
  <c r="AF75" i="70"/>
  <c r="KA46" i="55"/>
  <c r="JW53" i="55"/>
  <c r="JY46" i="55"/>
  <c r="KA49" i="55"/>
  <c r="JZ48" i="55"/>
  <c r="KB48" i="55"/>
  <c r="GW49" i="55"/>
  <c r="KI57" i="55"/>
  <c r="HD49" i="55"/>
  <c r="HC48" i="55"/>
  <c r="HE46" i="55"/>
  <c r="HG49" i="55"/>
  <c r="KR57" i="55"/>
  <c r="HI57" i="55"/>
  <c r="LA57" i="55"/>
  <c r="KP48" i="55"/>
  <c r="HB51" i="55"/>
  <c r="GM48" i="55"/>
  <c r="GW53" i="55"/>
  <c r="HC53" i="55"/>
  <c r="KS57" i="55"/>
  <c r="JT46" i="55"/>
  <c r="KI53" i="55"/>
  <c r="GV57" i="55"/>
  <c r="KN53" i="55"/>
  <c r="KN46" i="55"/>
  <c r="HH51" i="55"/>
  <c r="KC46" i="55"/>
  <c r="GS53" i="55"/>
  <c r="Q86" i="70"/>
  <c r="AD62" i="70"/>
  <c r="AO82" i="70"/>
  <c r="AO66" i="70"/>
  <c r="Q61" i="70"/>
  <c r="P68" i="70"/>
  <c r="AR68" i="70" s="1"/>
  <c r="N70" i="70"/>
  <c r="AP70" i="70" s="1"/>
  <c r="N75" i="70"/>
  <c r="Q75" i="70" s="1"/>
  <c r="M70" i="70"/>
  <c r="AO70" i="70" s="1"/>
  <c r="GO48" i="55"/>
  <c r="GU48" i="55"/>
  <c r="N68" i="70"/>
  <c r="AE68" i="70" s="1"/>
  <c r="N72" i="70"/>
  <c r="AP72" i="70" s="1"/>
  <c r="Q67" i="70"/>
  <c r="GT46" i="55"/>
  <c r="GK46" i="55"/>
  <c r="GN49" i="55"/>
  <c r="KE53" i="55"/>
  <c r="GR51" i="55"/>
  <c r="KF46" i="55"/>
  <c r="HF46" i="55"/>
  <c r="KO51" i="55"/>
  <c r="KO53" i="55"/>
  <c r="KX49" i="55"/>
  <c r="KY46" i="55"/>
  <c r="LB53" i="55"/>
  <c r="KU53" i="55"/>
  <c r="KV49" i="55"/>
  <c r="KM48" i="55"/>
  <c r="HR53" i="55"/>
  <c r="KE48" i="55"/>
  <c r="KO46" i="55"/>
  <c r="HM46" i="55"/>
  <c r="JY48" i="55"/>
  <c r="GJ46" i="55"/>
  <c r="JV48" i="55"/>
  <c r="JX49" i="55"/>
  <c r="HD53" i="55"/>
  <c r="KF53" i="55"/>
  <c r="KS53" i="55"/>
  <c r="GS46" i="55"/>
  <c r="M7" i="23"/>
  <c r="GR46" i="55"/>
  <c r="KD53" i="55"/>
  <c r="JU49" i="55"/>
  <c r="JT51" i="55"/>
  <c r="JT57" i="55"/>
  <c r="GL57" i="55"/>
  <c r="KA48" i="55"/>
  <c r="GS49" i="55"/>
  <c r="KK46" i="55"/>
  <c r="KP53" i="55"/>
  <c r="HA49" i="55"/>
  <c r="KN48" i="55"/>
  <c r="GZ51" i="55"/>
  <c r="HF57" i="55"/>
  <c r="KN51" i="55"/>
  <c r="HN48" i="55"/>
  <c r="HN53" i="55"/>
  <c r="KZ53" i="55"/>
  <c r="KS49" i="55"/>
  <c r="KZ51" i="55"/>
  <c r="N114" i="70"/>
  <c r="N73" i="70"/>
  <c r="AE73" i="70" s="1"/>
  <c r="K8" i="68"/>
  <c r="H8" i="30" s="1"/>
  <c r="AE60" i="82"/>
  <c r="Q63" i="70"/>
  <c r="BI48" i="79"/>
  <c r="BJ47" i="79"/>
  <c r="BK47" i="79" s="1"/>
  <c r="BL47" i="79" s="1"/>
  <c r="AD63" i="82"/>
  <c r="AH63" i="82" s="1"/>
  <c r="AO63" i="82"/>
  <c r="AS63" i="82" s="1"/>
  <c r="Q63" i="82"/>
  <c r="BG49" i="79"/>
  <c r="BH48" i="79"/>
  <c r="AF76" i="82"/>
  <c r="AR84" i="82"/>
  <c r="AG84" i="82"/>
  <c r="AR86" i="82"/>
  <c r="AG86" i="82"/>
  <c r="AP80" i="82"/>
  <c r="AE76" i="82"/>
  <c r="AH78" i="82"/>
  <c r="AI78" i="82" s="1"/>
  <c r="AD81" i="82"/>
  <c r="AO81" i="82"/>
  <c r="Q81" i="82"/>
  <c r="Q83" i="82"/>
  <c r="AO83" i="82"/>
  <c r="AD83" i="82"/>
  <c r="AF85" i="82"/>
  <c r="AQ85" i="82"/>
  <c r="AF84" i="82"/>
  <c r="AQ84" i="82"/>
  <c r="AD76" i="82"/>
  <c r="AH77" i="82"/>
  <c r="AI77" i="82" s="1"/>
  <c r="AO65" i="82"/>
  <c r="Q65" i="82"/>
  <c r="AD65" i="82"/>
  <c r="AH65" i="82" s="1"/>
  <c r="AD62" i="82"/>
  <c r="AO62" i="82"/>
  <c r="Q62" i="82"/>
  <c r="AF60" i="82"/>
  <c r="AP76" i="82"/>
  <c r="M90" i="82"/>
  <c r="M114" i="82"/>
  <c r="Q89" i="82"/>
  <c r="AS79" i="82"/>
  <c r="AT79" i="82" s="1"/>
  <c r="AG82" i="82"/>
  <c r="AR82" i="82"/>
  <c r="AR87" i="82"/>
  <c r="AG87" i="82"/>
  <c r="AE80" i="82"/>
  <c r="N72" i="82"/>
  <c r="N68" i="82"/>
  <c r="N71" i="82"/>
  <c r="N75" i="82"/>
  <c r="N74" i="82"/>
  <c r="N69" i="82"/>
  <c r="N70" i="82"/>
  <c r="N73" i="82"/>
  <c r="N114" i="82"/>
  <c r="Q88" i="82"/>
  <c r="AD88" i="82"/>
  <c r="AO88" i="82"/>
  <c r="Q82" i="82"/>
  <c r="AO82" i="82"/>
  <c r="AD82" i="82"/>
  <c r="AR76" i="82"/>
  <c r="AF87" i="82"/>
  <c r="AQ87" i="82"/>
  <c r="AF88" i="82"/>
  <c r="AQ88" i="82"/>
  <c r="Q66" i="70"/>
  <c r="AD61" i="82"/>
  <c r="AH61" i="82" s="1"/>
  <c r="AO61" i="82"/>
  <c r="Q61" i="82"/>
  <c r="AD64" i="82"/>
  <c r="AH64" i="82" s="1"/>
  <c r="AO64" i="82"/>
  <c r="AS64" i="82" s="1"/>
  <c r="Q64" i="82"/>
  <c r="BR48" i="79"/>
  <c r="BS47" i="79"/>
  <c r="AQ60" i="82"/>
  <c r="AH79" i="82"/>
  <c r="AI79" i="82" s="1"/>
  <c r="Q85" i="82"/>
  <c r="AG85" i="82"/>
  <c r="AR85" i="82"/>
  <c r="AG81" i="82"/>
  <c r="AR81" i="82"/>
  <c r="AD87" i="82"/>
  <c r="AO87" i="82"/>
  <c r="Q87" i="82"/>
  <c r="AD85" i="82"/>
  <c r="AO85" i="82"/>
  <c r="AG76" i="82"/>
  <c r="AF82" i="82"/>
  <c r="AQ82" i="82"/>
  <c r="AF83" i="82"/>
  <c r="AQ83" i="82"/>
  <c r="AS77" i="82"/>
  <c r="AT77" i="82" s="1"/>
  <c r="AQ76" i="82"/>
  <c r="BT47" i="79"/>
  <c r="BU46" i="79"/>
  <c r="BV46" i="79" s="1"/>
  <c r="BW46" i="79" s="1"/>
  <c r="AO76" i="82"/>
  <c r="AF90" i="82"/>
  <c r="AF89" i="82" s="1"/>
  <c r="AQ90" i="82"/>
  <c r="AQ89" i="82" s="1"/>
  <c r="AO66" i="82"/>
  <c r="AS66" i="82" s="1"/>
  <c r="Q66" i="82"/>
  <c r="AD66" i="82"/>
  <c r="AH66" i="82" s="1"/>
  <c r="P68" i="82"/>
  <c r="P75" i="82"/>
  <c r="P73" i="82"/>
  <c r="P71" i="82"/>
  <c r="P70" i="82"/>
  <c r="P69" i="82"/>
  <c r="P72" i="82"/>
  <c r="P74" i="82"/>
  <c r="P114" i="82"/>
  <c r="M75" i="82"/>
  <c r="M70" i="82"/>
  <c r="M71" i="82"/>
  <c r="M69" i="82"/>
  <c r="M73" i="82"/>
  <c r="M74" i="82"/>
  <c r="M68" i="82"/>
  <c r="M72" i="82"/>
  <c r="Q67" i="82"/>
  <c r="AG83" i="82"/>
  <c r="AR83" i="82"/>
  <c r="AG88" i="82"/>
  <c r="AR88" i="82"/>
  <c r="O68" i="82"/>
  <c r="O69" i="82"/>
  <c r="O72" i="82"/>
  <c r="O74" i="82"/>
  <c r="O73" i="82"/>
  <c r="O75" i="82"/>
  <c r="O71" i="82"/>
  <c r="O70" i="82"/>
  <c r="AS78" i="82"/>
  <c r="AT78" i="82" s="1"/>
  <c r="AD86" i="82"/>
  <c r="Q86" i="82"/>
  <c r="AO86" i="82"/>
  <c r="AD84" i="82"/>
  <c r="Q84" i="82"/>
  <c r="AO84" i="82"/>
  <c r="AQ81" i="82"/>
  <c r="AF81" i="82"/>
  <c r="AF86" i="82"/>
  <c r="AQ86" i="82"/>
  <c r="J8" i="68"/>
  <c r="G8" i="30" s="1"/>
  <c r="H8" i="67"/>
  <c r="H8" i="69" s="1"/>
  <c r="KP46" i="55"/>
  <c r="GQ46" i="55"/>
  <c r="GP48" i="55"/>
  <c r="GQ48" i="55"/>
  <c r="GK49" i="55"/>
  <c r="GV46" i="55"/>
  <c r="HD51" i="55"/>
  <c r="KG49" i="55"/>
  <c r="HN49" i="55"/>
  <c r="KX48" i="55"/>
  <c r="K8" i="69"/>
  <c r="K10" i="67"/>
  <c r="K19" i="67" s="1"/>
  <c r="J10" i="67"/>
  <c r="J12" i="67" s="1"/>
  <c r="AG60" i="70"/>
  <c r="K8" i="78"/>
  <c r="K10" i="78" s="1"/>
  <c r="K8" i="77"/>
  <c r="K10" i="77" s="1"/>
  <c r="H8" i="3"/>
  <c r="H10" i="3" s="1"/>
  <c r="H12" i="3" s="1"/>
  <c r="H8" i="77"/>
  <c r="H8" i="78"/>
  <c r="J8" i="78"/>
  <c r="J10" i="78" s="1"/>
  <c r="J8" i="77"/>
  <c r="J10" i="77" s="1"/>
  <c r="I8" i="77"/>
  <c r="I10" i="77" s="1"/>
  <c r="I8" i="78"/>
  <c r="I10" i="78" s="1"/>
  <c r="AR60" i="70"/>
  <c r="AP81" i="70"/>
  <c r="AS81" i="70" s="1"/>
  <c r="AE81" i="70"/>
  <c r="AH81" i="70" s="1"/>
  <c r="AE87" i="70"/>
  <c r="AH87" i="70" s="1"/>
  <c r="AP87" i="70"/>
  <c r="Q81" i="70"/>
  <c r="AP65" i="70"/>
  <c r="AE65" i="70"/>
  <c r="AQ62" i="70"/>
  <c r="AF62" i="70"/>
  <c r="AQ61" i="70"/>
  <c r="AF61" i="70"/>
  <c r="AQ69" i="70"/>
  <c r="AG70" i="70"/>
  <c r="AR71" i="70"/>
  <c r="AO69" i="70"/>
  <c r="AQ71" i="70"/>
  <c r="AP86" i="70"/>
  <c r="AS86" i="70" s="1"/>
  <c r="AE86" i="70"/>
  <c r="AH86" i="70" s="1"/>
  <c r="AE88" i="70"/>
  <c r="AH88" i="70" s="1"/>
  <c r="AP88" i="70"/>
  <c r="AS88" i="70" s="1"/>
  <c r="AD80" i="70"/>
  <c r="AO60" i="70"/>
  <c r="AP63" i="70"/>
  <c r="AE63" i="70"/>
  <c r="AQ65" i="70"/>
  <c r="AF65" i="70"/>
  <c r="AQ66" i="70"/>
  <c r="AF66" i="70"/>
  <c r="AR72" i="70"/>
  <c r="AP71" i="70"/>
  <c r="AE71" i="70"/>
  <c r="AE69" i="70"/>
  <c r="AP69" i="70"/>
  <c r="AD68" i="70"/>
  <c r="AO68" i="70"/>
  <c r="Q87" i="70"/>
  <c r="AP84" i="70"/>
  <c r="AS84" i="70" s="1"/>
  <c r="AT84" i="70" s="1"/>
  <c r="AE84" i="70"/>
  <c r="AP83" i="70"/>
  <c r="AS83" i="70" s="1"/>
  <c r="AT83" i="70" s="1"/>
  <c r="AE83" i="70"/>
  <c r="AH83" i="70" s="1"/>
  <c r="AI83" i="70" s="1"/>
  <c r="AQ74" i="70"/>
  <c r="AQ90" i="70"/>
  <c r="AQ89" i="70" s="1"/>
  <c r="AF90" i="70"/>
  <c r="AF89" i="70" s="1"/>
  <c r="AG80" i="70"/>
  <c r="AE62" i="70"/>
  <c r="AP62" i="70"/>
  <c r="AE64" i="70"/>
  <c r="AP64" i="70"/>
  <c r="AF63" i="70"/>
  <c r="AQ63" i="70"/>
  <c r="AQ72" i="70"/>
  <c r="AG75" i="70"/>
  <c r="AR75" i="70"/>
  <c r="AE74" i="70"/>
  <c r="AP74" i="70"/>
  <c r="AD71" i="70"/>
  <c r="AO71" i="70"/>
  <c r="AD72" i="70"/>
  <c r="AO72" i="70"/>
  <c r="AQ68" i="70"/>
  <c r="Q89" i="70"/>
  <c r="AQ80" i="70"/>
  <c r="AP85" i="70"/>
  <c r="AE85" i="70"/>
  <c r="AH85" i="70" s="1"/>
  <c r="AI85" i="70" s="1"/>
  <c r="AP82" i="70"/>
  <c r="AE82" i="70"/>
  <c r="AH82" i="70" s="1"/>
  <c r="AI82" i="70" s="1"/>
  <c r="Q88" i="70"/>
  <c r="AP61" i="70"/>
  <c r="AE61" i="70"/>
  <c r="AE66" i="70"/>
  <c r="AP66" i="70"/>
  <c r="AF64" i="70"/>
  <c r="AQ64" i="70"/>
  <c r="AG74" i="70"/>
  <c r="AR74" i="70"/>
  <c r="AD70" i="70"/>
  <c r="Q74" i="70"/>
  <c r="AO74" i="70"/>
  <c r="AD74" i="70"/>
  <c r="Q64" i="70"/>
  <c r="Q90" i="70"/>
  <c r="AD90" i="70"/>
  <c r="AO90" i="70"/>
  <c r="Q77" i="70"/>
  <c r="AO77" i="70"/>
  <c r="AD77" i="70"/>
  <c r="AP77" i="70"/>
  <c r="AE77" i="70"/>
  <c r="AR77" i="70"/>
  <c r="AG77" i="70"/>
  <c r="AF79" i="70"/>
  <c r="AQ79" i="70"/>
  <c r="AD79" i="70"/>
  <c r="Q79" i="70"/>
  <c r="AO79" i="70"/>
  <c r="AE79" i="70"/>
  <c r="AP79" i="70"/>
  <c r="AG79" i="70"/>
  <c r="AR79" i="70"/>
  <c r="AF77" i="70"/>
  <c r="AQ77" i="70"/>
  <c r="Q78" i="70"/>
  <c r="AD78" i="70"/>
  <c r="AO78" i="70"/>
  <c r="AE78" i="70"/>
  <c r="AP78" i="70"/>
  <c r="AR78" i="70"/>
  <c r="AG78" i="70"/>
  <c r="AF78" i="70"/>
  <c r="AQ78" i="70"/>
  <c r="JX48" i="55"/>
  <c r="GL49" i="55"/>
  <c r="HB49" i="55"/>
  <c r="KG57" i="55"/>
  <c r="KH46" i="55"/>
  <c r="JT53" i="55"/>
  <c r="GK48" i="55"/>
  <c r="GR53" i="55"/>
  <c r="KE57" i="55"/>
  <c r="GZ49" i="55"/>
  <c r="JZ51" i="55"/>
  <c r="GN51" i="55"/>
  <c r="HC46" i="55"/>
  <c r="GO49" i="55"/>
  <c r="BX78" i="55"/>
  <c r="BX129" i="55" s="1"/>
  <c r="BW78" i="55"/>
  <c r="BW129" i="55" s="1"/>
  <c r="BV78" i="55"/>
  <c r="BV129" i="55" s="1"/>
  <c r="BY78" i="55"/>
  <c r="BY129" i="55" s="1"/>
  <c r="CF78" i="55"/>
  <c r="CF129" i="55" s="1"/>
  <c r="CE78" i="55"/>
  <c r="CE129" i="55" s="1"/>
  <c r="CD78" i="55"/>
  <c r="CD129" i="55" s="1"/>
  <c r="CB78" i="55"/>
  <c r="CB129" i="55" s="1"/>
  <c r="CA78" i="55"/>
  <c r="CA129" i="55" s="1"/>
  <c r="BZ78" i="55"/>
  <c r="BZ129" i="55" s="1"/>
  <c r="CC78" i="55"/>
  <c r="CC129" i="55" s="1"/>
  <c r="CG78" i="55"/>
  <c r="CG129" i="55" s="1"/>
  <c r="Y78" i="55"/>
  <c r="AA9" i="89" s="1"/>
  <c r="T78" i="55"/>
  <c r="V4" i="89" s="1"/>
  <c r="S78" i="55"/>
  <c r="U10" i="89" s="1"/>
  <c r="R78" i="55"/>
  <c r="T6" i="89" s="1"/>
  <c r="P78" i="55"/>
  <c r="P129" i="55" s="1"/>
  <c r="O78" i="55"/>
  <c r="Q8" i="89" s="1"/>
  <c r="N78" i="55"/>
  <c r="P9" i="89" s="1"/>
  <c r="U78" i="55"/>
  <c r="W4" i="89" s="1"/>
  <c r="Q78" i="55"/>
  <c r="Q129" i="55" s="1"/>
  <c r="X78" i="55"/>
  <c r="Z8" i="89" s="1"/>
  <c r="W78" i="55"/>
  <c r="Y7" i="89" s="1"/>
  <c r="V78" i="55"/>
  <c r="X10" i="89" s="1"/>
  <c r="AB78" i="55"/>
  <c r="AB129" i="55" s="1"/>
  <c r="AA78" i="55"/>
  <c r="AA129" i="55" s="1"/>
  <c r="Z78" i="55"/>
  <c r="Z129" i="55" s="1"/>
  <c r="AJ78" i="55"/>
  <c r="AJ129" i="55" s="1"/>
  <c r="AI78" i="55"/>
  <c r="AI129" i="55" s="1"/>
  <c r="AH78" i="55"/>
  <c r="AH129" i="55" s="1"/>
  <c r="AK78" i="55"/>
  <c r="AK129" i="55" s="1"/>
  <c r="AG78" i="55"/>
  <c r="AG129" i="55" s="1"/>
  <c r="AC78" i="55"/>
  <c r="AC129" i="55" s="1"/>
  <c r="AF78" i="55"/>
  <c r="AF129" i="55" s="1"/>
  <c r="AE78" i="55"/>
  <c r="AE129" i="55" s="1"/>
  <c r="AD78" i="55"/>
  <c r="AD129" i="55" s="1"/>
  <c r="AR78" i="55"/>
  <c r="AR129" i="55" s="1"/>
  <c r="AQ78" i="55"/>
  <c r="AQ129" i="55" s="1"/>
  <c r="AP78" i="55"/>
  <c r="AP129" i="55" s="1"/>
  <c r="AN78" i="55"/>
  <c r="AN129" i="55" s="1"/>
  <c r="AM78" i="55"/>
  <c r="AM129" i="55" s="1"/>
  <c r="AL78" i="55"/>
  <c r="AL129" i="55" s="1"/>
  <c r="AW78" i="55"/>
  <c r="AW129" i="55" s="1"/>
  <c r="AS78" i="55"/>
  <c r="AS129" i="55" s="1"/>
  <c r="AO78" i="55"/>
  <c r="AO129" i="55" s="1"/>
  <c r="AU78" i="55"/>
  <c r="AU129" i="55" s="1"/>
  <c r="AT78" i="55"/>
  <c r="AT129" i="55" s="1"/>
  <c r="AV78" i="55"/>
  <c r="AV129" i="55" s="1"/>
  <c r="BH78" i="55"/>
  <c r="BH129" i="55" s="1"/>
  <c r="BG78" i="55"/>
  <c r="BG129" i="55" s="1"/>
  <c r="BF78" i="55"/>
  <c r="BF129" i="55" s="1"/>
  <c r="BA78" i="55"/>
  <c r="BA129" i="55" s="1"/>
  <c r="BE78" i="55"/>
  <c r="BE129" i="55" s="1"/>
  <c r="BD78" i="55"/>
  <c r="BD129" i="55" s="1"/>
  <c r="BC78" i="55"/>
  <c r="BC129" i="55" s="1"/>
  <c r="BB78" i="55"/>
  <c r="BB129" i="55" s="1"/>
  <c r="AZ78" i="55"/>
  <c r="AZ129" i="55" s="1"/>
  <c r="AY78" i="55"/>
  <c r="AY129" i="55" s="1"/>
  <c r="AX78" i="55"/>
  <c r="AX129" i="55" s="1"/>
  <c r="BI78" i="55"/>
  <c r="BI129" i="55" s="1"/>
  <c r="BM78" i="55"/>
  <c r="BO7" i="89" s="1"/>
  <c r="BL78" i="55"/>
  <c r="BN10" i="89" s="1"/>
  <c r="BK78" i="55"/>
  <c r="BM9" i="89" s="1"/>
  <c r="BJ78" i="55"/>
  <c r="BJ129" i="55" s="1"/>
  <c r="BQ78" i="55"/>
  <c r="BQ129" i="55" s="1"/>
  <c r="BT78" i="55"/>
  <c r="BT129" i="55" s="1"/>
  <c r="BS78" i="55"/>
  <c r="BU9" i="89" s="1"/>
  <c r="BR78" i="55"/>
  <c r="BR129" i="55" s="1"/>
  <c r="BP78" i="55"/>
  <c r="BP129" i="55" s="1"/>
  <c r="BU78" i="55"/>
  <c r="BU129" i="55" s="1"/>
  <c r="BO78" i="55"/>
  <c r="BQ6" i="89" s="1"/>
  <c r="BN78" i="55"/>
  <c r="BN129" i="55" s="1"/>
  <c r="HG51" i="55"/>
  <c r="HM51" i="55"/>
  <c r="GX57" i="55"/>
  <c r="KV53" i="55"/>
  <c r="KE51" i="55"/>
  <c r="HJ57" i="55"/>
  <c r="JX53" i="55"/>
  <c r="KT57" i="55"/>
  <c r="KO48" i="55"/>
  <c r="KH57" i="55"/>
  <c r="KV48" i="55"/>
  <c r="KI46" i="55"/>
  <c r="GY46" i="55"/>
  <c r="HG46" i="55"/>
  <c r="GM46" i="55"/>
  <c r="GL46" i="55"/>
  <c r="KQ49" i="55"/>
  <c r="HO51" i="55"/>
  <c r="HS49" i="55"/>
  <c r="HO49" i="55"/>
  <c r="GS57" i="55"/>
  <c r="GU57" i="55"/>
  <c r="JX57" i="55"/>
  <c r="GY53" i="55"/>
  <c r="KM49" i="55"/>
  <c r="HQ57" i="55"/>
  <c r="JY53" i="55"/>
  <c r="GU46" i="55"/>
  <c r="KJ48" i="55"/>
  <c r="KS51" i="55"/>
  <c r="HL57" i="55"/>
  <c r="HJ46" i="55"/>
  <c r="KQ46" i="55"/>
  <c r="GW51" i="55"/>
  <c r="HQ51" i="55"/>
  <c r="JW46" i="55"/>
  <c r="GN48" i="55"/>
  <c r="KC51" i="55"/>
  <c r="JV46" i="55"/>
  <c r="HA53" i="55"/>
  <c r="HG57" i="55"/>
  <c r="KY51" i="55"/>
  <c r="LC49" i="55"/>
  <c r="KY49" i="55"/>
  <c r="GN57" i="55"/>
  <c r="KM51" i="55"/>
  <c r="GZ46" i="55"/>
  <c r="LC46" i="55"/>
  <c r="HS57" i="55"/>
  <c r="GO53" i="55"/>
  <c r="KE46" i="55"/>
  <c r="GZ48" i="55"/>
  <c r="HI51" i="55"/>
  <c r="KV57" i="55"/>
  <c r="KT46" i="55"/>
  <c r="GU49" i="55"/>
  <c r="GN46" i="55"/>
  <c r="KG51" i="55"/>
  <c r="LA51" i="55"/>
  <c r="HN57" i="55"/>
  <c r="GK51" i="55"/>
  <c r="GS51" i="55"/>
  <c r="HE51" i="55"/>
  <c r="KK53" i="55"/>
  <c r="KQ57" i="55"/>
  <c r="HK53" i="55"/>
  <c r="HH57" i="55"/>
  <c r="GQ49" i="55"/>
  <c r="GM53" i="55"/>
  <c r="KO57" i="55"/>
  <c r="HC51" i="55"/>
  <c r="GX46" i="55"/>
  <c r="KJ46" i="55"/>
  <c r="HS46" i="55"/>
  <c r="LC57" i="55"/>
  <c r="HM53" i="55"/>
  <c r="KF57" i="55"/>
  <c r="KJ57" i="55"/>
  <c r="HL46" i="55"/>
  <c r="HL48" i="55"/>
  <c r="KE49" i="55"/>
  <c r="JX46" i="55"/>
  <c r="HC57" i="55"/>
  <c r="KM57" i="55"/>
  <c r="KK57" i="55"/>
  <c r="KF48" i="55"/>
  <c r="GV48" i="55"/>
  <c r="KQ51" i="55"/>
  <c r="KH48" i="55"/>
  <c r="KZ46" i="55"/>
  <c r="HP48" i="55"/>
  <c r="HS48" i="55"/>
  <c r="JW48" i="55"/>
  <c r="KI48" i="55"/>
  <c r="KJ51" i="55"/>
  <c r="HG48" i="55"/>
  <c r="KW51" i="55"/>
  <c r="GM57" i="55"/>
  <c r="GJ48" i="55"/>
  <c r="GQ57" i="55"/>
  <c r="HD46" i="55"/>
  <c r="KB46" i="55"/>
  <c r="KL46" i="55"/>
  <c r="HP46" i="55"/>
  <c r="KZ48" i="55"/>
  <c r="LC48" i="55"/>
  <c r="GZ53" i="55"/>
  <c r="HA51" i="55"/>
  <c r="HS51" i="55"/>
  <c r="JZ46" i="55"/>
  <c r="KQ48" i="55"/>
  <c r="HK48" i="55"/>
  <c r="HN46" i="55"/>
  <c r="HK57" i="55"/>
  <c r="JW57" i="55"/>
  <c r="JT48" i="55"/>
  <c r="KA57" i="55"/>
  <c r="KF49" i="55"/>
  <c r="JY51" i="55"/>
  <c r="HB46" i="55"/>
  <c r="HJ48" i="55"/>
  <c r="GN53" i="55"/>
  <c r="GJ49" i="55"/>
  <c r="KJ53" i="55"/>
  <c r="KK51" i="55"/>
  <c r="LC51" i="55"/>
  <c r="HL51" i="55"/>
  <c r="GP46" i="55"/>
  <c r="GQ53" i="55"/>
  <c r="HA48" i="55"/>
  <c r="HK49" i="55"/>
  <c r="KU48" i="55"/>
  <c r="KX46" i="55"/>
  <c r="KU57" i="55"/>
  <c r="JX51" i="55"/>
  <c r="JV51" i="55"/>
  <c r="GR48" i="55"/>
  <c r="HD57" i="55"/>
  <c r="GV49" i="55"/>
  <c r="HD48" i="55"/>
  <c r="GY57" i="55"/>
  <c r="HH49" i="55"/>
  <c r="HL53" i="55"/>
  <c r="GU51" i="55"/>
  <c r="GO51" i="55"/>
  <c r="HA57" i="55"/>
  <c r="KP57" i="55"/>
  <c r="KX53" i="55"/>
  <c r="KX57" i="55"/>
  <c r="JU46" i="55"/>
  <c r="GU53" i="55"/>
  <c r="KL53" i="55"/>
  <c r="KM53" i="55"/>
  <c r="KN49" i="55"/>
  <c r="LB57" i="55"/>
  <c r="KB49" i="55"/>
  <c r="JY57" i="55"/>
  <c r="KA53" i="55"/>
  <c r="KO49" i="55"/>
  <c r="KU49" i="55"/>
  <c r="KD49" i="55"/>
  <c r="GT57" i="55"/>
  <c r="GX51" i="55"/>
  <c r="KZ57" i="55"/>
  <c r="HQ48" i="55"/>
  <c r="JU48" i="55"/>
  <c r="KC49" i="55"/>
  <c r="JW49" i="55"/>
  <c r="KC48" i="55"/>
  <c r="KH53" i="55"/>
  <c r="GW48" i="55"/>
  <c r="GW46" i="55"/>
  <c r="HO53" i="55"/>
  <c r="LC53" i="55"/>
  <c r="HJ51" i="55"/>
  <c r="GP53" i="55"/>
  <c r="KQ53" i="55"/>
  <c r="HF51" i="55"/>
  <c r="GY49" i="55"/>
  <c r="HR51" i="55"/>
  <c r="HR49" i="55"/>
  <c r="HI46" i="55"/>
  <c r="HQ49" i="55"/>
  <c r="HJ53" i="55"/>
  <c r="HP49" i="55"/>
  <c r="JZ57" i="55"/>
  <c r="KI51" i="55"/>
  <c r="HB57" i="55"/>
  <c r="KU51" i="55"/>
  <c r="GT49" i="55"/>
  <c r="KD57" i="55"/>
  <c r="KH51" i="55"/>
  <c r="HP57" i="55"/>
  <c r="LA48" i="55"/>
  <c r="JV53" i="55"/>
  <c r="GM51" i="55"/>
  <c r="KB57" i="55"/>
  <c r="GX53" i="55"/>
  <c r="KG48" i="55"/>
  <c r="KG46" i="55"/>
  <c r="KY53" i="55"/>
  <c r="HS53" i="55"/>
  <c r="KT51" i="55"/>
  <c r="JZ53" i="55"/>
  <c r="HG53" i="55"/>
  <c r="KP51" i="55"/>
  <c r="KI49" i="55"/>
  <c r="LB51" i="55"/>
  <c r="LB49" i="55"/>
  <c r="KS46" i="55"/>
  <c r="LA49" i="55"/>
  <c r="KT53" i="55"/>
  <c r="KZ49" i="55"/>
  <c r="GP57" i="55"/>
  <c r="GY51" i="55"/>
  <c r="KL57" i="55"/>
  <c r="HK51" i="55"/>
  <c r="GL51" i="55"/>
  <c r="GT51" i="55"/>
  <c r="KN57" i="55"/>
  <c r="HF49" i="55"/>
  <c r="HE48" i="55"/>
  <c r="KS48" i="55"/>
  <c r="HM57" i="55"/>
  <c r="GL53" i="55"/>
  <c r="JW51" i="55"/>
  <c r="GR57" i="55"/>
  <c r="LY48" i="55"/>
  <c r="IO48" i="55"/>
  <c r="LT53" i="55"/>
  <c r="IJ53" i="55"/>
  <c r="IH46" i="55"/>
  <c r="LR46" i="55"/>
  <c r="LV53" i="55"/>
  <c r="IL53" i="55"/>
  <c r="LZ48" i="55"/>
  <c r="IP48" i="55"/>
  <c r="LR51" i="55"/>
  <c r="IH51" i="55"/>
  <c r="IP51" i="55"/>
  <c r="LZ51" i="55"/>
  <c r="MA48" i="55"/>
  <c r="IQ48" i="55"/>
  <c r="LT57" i="55"/>
  <c r="IJ57" i="55"/>
  <c r="IN49" i="55"/>
  <c r="LX49" i="55"/>
  <c r="LW51" i="55"/>
  <c r="IM51" i="55"/>
  <c r="LP53" i="55"/>
  <c r="IF53" i="55"/>
  <c r="II57" i="55"/>
  <c r="LS57" i="55"/>
  <c r="MA53" i="55"/>
  <c r="IQ53" i="55"/>
  <c r="IJ49" i="55"/>
  <c r="LT49" i="55"/>
  <c r="LS49" i="55"/>
  <c r="II49" i="55"/>
  <c r="JH48" i="55"/>
  <c r="FX48" i="55"/>
  <c r="JQ46" i="55"/>
  <c r="GG46" i="55"/>
  <c r="JM46" i="55"/>
  <c r="GC46" i="55"/>
  <c r="JS49" i="55"/>
  <c r="GI49" i="55"/>
  <c r="JR48" i="55"/>
  <c r="GH48" i="55"/>
  <c r="JN57" i="55"/>
  <c r="GD57" i="55"/>
  <c r="JJ57" i="55"/>
  <c r="FZ57" i="55"/>
  <c r="JQ51" i="55"/>
  <c r="GG51" i="55"/>
  <c r="JM51" i="55"/>
  <c r="GC51" i="55"/>
  <c r="JJ48" i="55"/>
  <c r="FZ48" i="55"/>
  <c r="JN53" i="55"/>
  <c r="GD53" i="55"/>
  <c r="JJ53" i="55"/>
  <c r="FZ53" i="55"/>
  <c r="JI57" i="55"/>
  <c r="FY57" i="55"/>
  <c r="JP48" i="55"/>
  <c r="GF48" i="55"/>
  <c r="JL49" i="55"/>
  <c r="GB49" i="55"/>
  <c r="JO49" i="55"/>
  <c r="GE49" i="55"/>
  <c r="JO53" i="55"/>
  <c r="GE53" i="55"/>
  <c r="JR53" i="55"/>
  <c r="GH53" i="55"/>
  <c r="LO49" i="55"/>
  <c r="IE49" i="55"/>
  <c r="LN53" i="55"/>
  <c r="ID53" i="55"/>
  <c r="LG51" i="55"/>
  <c r="HW51" i="55"/>
  <c r="LF46" i="55"/>
  <c r="HV46" i="55"/>
  <c r="LH46" i="55"/>
  <c r="HX46" i="55"/>
  <c r="LF57" i="55"/>
  <c r="HV57" i="55"/>
  <c r="LM46" i="55"/>
  <c r="IC46" i="55"/>
  <c r="LM48" i="55"/>
  <c r="IC48" i="55"/>
  <c r="LJ49" i="55"/>
  <c r="HZ49" i="55"/>
  <c r="LI51" i="55"/>
  <c r="HY51" i="55"/>
  <c r="LF53" i="55"/>
  <c r="HV53" i="55"/>
  <c r="LD53" i="55"/>
  <c r="HT53" i="55"/>
  <c r="LJ48" i="55"/>
  <c r="HZ48" i="55"/>
  <c r="LG57" i="55"/>
  <c r="HW57" i="55"/>
  <c r="LD51" i="55"/>
  <c r="HT51" i="55"/>
  <c r="LD49" i="55"/>
  <c r="HT49" i="55"/>
  <c r="LR57" i="55"/>
  <c r="IH57" i="55"/>
  <c r="LP46" i="55"/>
  <c r="IF46" i="55"/>
  <c r="IP53" i="55"/>
  <c r="LZ53" i="55"/>
  <c r="LU53" i="55"/>
  <c r="IK53" i="55"/>
  <c r="MA57" i="55"/>
  <c r="IQ57" i="55"/>
  <c r="LQ46" i="55"/>
  <c r="IG46" i="55"/>
  <c r="LU49" i="55"/>
  <c r="IK49" i="55"/>
  <c r="LY51" i="55"/>
  <c r="IO51" i="55"/>
  <c r="LP57" i="55"/>
  <c r="IF57" i="55"/>
  <c r="LX51" i="55"/>
  <c r="IN51" i="55"/>
  <c r="IF51" i="55"/>
  <c r="LP51" i="55"/>
  <c r="MA46" i="55"/>
  <c r="IQ46" i="55"/>
  <c r="LX48" i="55"/>
  <c r="IN48" i="55"/>
  <c r="MA49" i="55"/>
  <c r="IQ49" i="55"/>
  <c r="IP57" i="55"/>
  <c r="LZ57" i="55"/>
  <c r="LQ49" i="55"/>
  <c r="IG49" i="55"/>
  <c r="LW46" i="55"/>
  <c r="IM46" i="55"/>
  <c r="IQ51" i="55"/>
  <c r="MA51" i="55"/>
  <c r="JL48" i="55"/>
  <c r="GB48" i="55"/>
  <c r="JS57" i="55"/>
  <c r="GI57" i="55"/>
  <c r="JI51" i="55"/>
  <c r="FY51" i="55"/>
  <c r="JO51" i="55"/>
  <c r="GE51" i="55"/>
  <c r="JI48" i="55"/>
  <c r="FY48" i="55"/>
  <c r="JH51" i="55"/>
  <c r="FX51" i="55"/>
  <c r="JI49" i="55"/>
  <c r="FY49" i="55"/>
  <c r="JS46" i="55"/>
  <c r="GI46" i="55"/>
  <c r="JH53" i="55"/>
  <c r="FX53" i="55"/>
  <c r="JM48" i="55"/>
  <c r="GC48" i="55"/>
  <c r="JK46" i="55"/>
  <c r="GA46" i="55"/>
  <c r="JK51" i="55"/>
  <c r="GA51" i="55"/>
  <c r="JQ49" i="55"/>
  <c r="GG49" i="55"/>
  <c r="JO57" i="55"/>
  <c r="GE57" i="55"/>
  <c r="JJ51" i="55"/>
  <c r="FZ51" i="55"/>
  <c r="JL51" i="55"/>
  <c r="GB51" i="55"/>
  <c r="JK57" i="55"/>
  <c r="GA57" i="55"/>
  <c r="JN46" i="55"/>
  <c r="GD46" i="55"/>
  <c r="LN46" i="55"/>
  <c r="ID46" i="55"/>
  <c r="LL53" i="55"/>
  <c r="IB53" i="55"/>
  <c r="LE48" i="55"/>
  <c r="HU48" i="55"/>
  <c r="LN57" i="55"/>
  <c r="ID57" i="55"/>
  <c r="LL57" i="55"/>
  <c r="IB57" i="55"/>
  <c r="LF51" i="55"/>
  <c r="HV51" i="55"/>
  <c r="LF49" i="55"/>
  <c r="HV49" i="55"/>
  <c r="LF48" i="55"/>
  <c r="HV48" i="55"/>
  <c r="LH53" i="55"/>
  <c r="HX53" i="55"/>
  <c r="LM53" i="55"/>
  <c r="IC53" i="55"/>
  <c r="LD46" i="55"/>
  <c r="HT46" i="55"/>
  <c r="LG48" i="55"/>
  <c r="HW48" i="55"/>
  <c r="LH57" i="55"/>
  <c r="HX57" i="55"/>
  <c r="LL49" i="55"/>
  <c r="IB49" i="55"/>
  <c r="LL51" i="55"/>
  <c r="IB51" i="55"/>
  <c r="LK51" i="55"/>
  <c r="IA51" i="55"/>
  <c r="LY49" i="55"/>
  <c r="IO49" i="55"/>
  <c r="LX53" i="55"/>
  <c r="IN53" i="55"/>
  <c r="LY46" i="55"/>
  <c r="IO46" i="55"/>
  <c r="LQ53" i="55"/>
  <c r="IG53" i="55"/>
  <c r="LR49" i="55"/>
  <c r="IH49" i="55"/>
  <c r="IL49" i="55"/>
  <c r="LV49" i="55"/>
  <c r="LV48" i="55"/>
  <c r="IL48" i="55"/>
  <c r="LQ48" i="55"/>
  <c r="IG48" i="55"/>
  <c r="IJ46" i="55"/>
  <c r="LT46" i="55"/>
  <c r="IJ51" i="55"/>
  <c r="LT51" i="55"/>
  <c r="LX57" i="55"/>
  <c r="IN57" i="55"/>
  <c r="LP49" i="55"/>
  <c r="IF49" i="55"/>
  <c r="IP46" i="55"/>
  <c r="LZ46" i="55"/>
  <c r="IL46" i="55"/>
  <c r="LV46" i="55"/>
  <c r="LV51" i="55"/>
  <c r="IL51" i="55"/>
  <c r="LU46" i="55"/>
  <c r="IK46" i="55"/>
  <c r="LX46" i="55"/>
  <c r="IN46" i="55"/>
  <c r="JM57" i="55"/>
  <c r="GC57" i="55"/>
  <c r="JN49" i="55"/>
  <c r="GD49" i="55"/>
  <c r="JP49" i="55"/>
  <c r="GF49" i="55"/>
  <c r="JJ46" i="55"/>
  <c r="FZ46" i="55"/>
  <c r="JI53" i="55"/>
  <c r="FY53" i="55"/>
  <c r="JQ48" i="55"/>
  <c r="GG48" i="55"/>
  <c r="JQ53" i="55"/>
  <c r="GG53" i="55"/>
  <c r="JS53" i="55"/>
  <c r="GI53" i="55"/>
  <c r="JR57" i="55"/>
  <c r="GH57" i="55"/>
  <c r="JK48" i="55"/>
  <c r="GA48" i="55"/>
  <c r="JL57" i="55"/>
  <c r="GB57" i="55"/>
  <c r="JP57" i="55"/>
  <c r="GF57" i="55"/>
  <c r="JM53" i="55"/>
  <c r="GC53" i="55"/>
  <c r="JS51" i="55"/>
  <c r="GI51" i="55"/>
  <c r="JS48" i="55"/>
  <c r="GI48" i="55"/>
  <c r="JL53" i="55"/>
  <c r="GB53" i="55"/>
  <c r="JP53" i="55"/>
  <c r="GF53" i="55"/>
  <c r="JH57" i="55"/>
  <c r="FX57" i="55"/>
  <c r="LH48" i="55"/>
  <c r="HX48" i="55"/>
  <c r="LJ57" i="55"/>
  <c r="HZ57" i="55"/>
  <c r="LO51" i="55"/>
  <c r="IE51" i="55"/>
  <c r="LM49" i="55"/>
  <c r="IC49" i="55"/>
  <c r="LO57" i="55"/>
  <c r="IE57" i="55"/>
  <c r="LH49" i="55"/>
  <c r="HX49" i="55"/>
  <c r="LN49" i="55"/>
  <c r="ID49" i="55"/>
  <c r="LO53" i="55"/>
  <c r="IE53" i="55"/>
  <c r="LK53" i="55"/>
  <c r="IA53" i="55"/>
  <c r="LI49" i="55"/>
  <c r="HY49" i="55"/>
  <c r="LL46" i="55"/>
  <c r="IB46" i="55"/>
  <c r="LK46" i="55"/>
  <c r="IA46" i="55"/>
  <c r="LD57" i="55"/>
  <c r="HT57" i="55"/>
  <c r="LK48" i="55"/>
  <c r="IA48" i="55"/>
  <c r="LE51" i="55"/>
  <c r="HU51" i="55"/>
  <c r="LJ51" i="55"/>
  <c r="HZ51" i="55"/>
  <c r="LE46" i="55"/>
  <c r="HU46" i="55"/>
  <c r="LJ46" i="55"/>
  <c r="HZ46" i="55"/>
  <c r="LT48" i="55"/>
  <c r="IJ48" i="55"/>
  <c r="LS48" i="55"/>
  <c r="II48" i="55"/>
  <c r="LW53" i="55"/>
  <c r="IM53" i="55"/>
  <c r="LQ57" i="55"/>
  <c r="IG57" i="55"/>
  <c r="II53" i="55"/>
  <c r="LS53" i="55"/>
  <c r="LV57" i="55"/>
  <c r="IL57" i="55"/>
  <c r="LW49" i="55"/>
  <c r="IM49" i="55"/>
  <c r="LY57" i="55"/>
  <c r="IO57" i="55"/>
  <c r="LS51" i="55"/>
  <c r="II51" i="55"/>
  <c r="LU51" i="55"/>
  <c r="IK51" i="55"/>
  <c r="LW48" i="55"/>
  <c r="IM48" i="55"/>
  <c r="LR48" i="55"/>
  <c r="IH48" i="55"/>
  <c r="IO53" i="55"/>
  <c r="LY53" i="55"/>
  <c r="IP49" i="55"/>
  <c r="LZ49" i="55"/>
  <c r="LQ51" i="55"/>
  <c r="IG51" i="55"/>
  <c r="IH53" i="55"/>
  <c r="LR53" i="55"/>
  <c r="JK49" i="55"/>
  <c r="GA49" i="55"/>
  <c r="JK53" i="55"/>
  <c r="GA53" i="55"/>
  <c r="JN51" i="55"/>
  <c r="GD51" i="55"/>
  <c r="JQ57" i="55"/>
  <c r="GG57" i="55"/>
  <c r="JL46" i="55"/>
  <c r="GB46" i="55"/>
  <c r="JM49" i="55"/>
  <c r="GC49" i="55"/>
  <c r="JR46" i="55"/>
  <c r="GH46" i="55"/>
  <c r="JO46" i="55"/>
  <c r="GE46" i="55"/>
  <c r="JH49" i="55"/>
  <c r="FX49" i="55"/>
  <c r="JO48" i="55"/>
  <c r="GE48" i="55"/>
  <c r="JR51" i="55"/>
  <c r="GH51" i="55"/>
  <c r="JR49" i="55"/>
  <c r="GH49" i="55"/>
  <c r="JH46" i="55"/>
  <c r="FX46" i="55"/>
  <c r="JI46" i="55"/>
  <c r="FY46" i="55"/>
  <c r="JN48" i="55"/>
  <c r="GD48" i="55"/>
  <c r="JP46" i="55"/>
  <c r="GF46" i="55"/>
  <c r="JP51" i="55"/>
  <c r="GF51" i="55"/>
  <c r="JJ49" i="55"/>
  <c r="FZ49" i="55"/>
  <c r="LL48" i="55"/>
  <c r="IB48" i="55"/>
  <c r="LK49" i="55"/>
  <c r="IA49" i="55"/>
  <c r="LE49" i="55"/>
  <c r="HU49" i="55"/>
  <c r="LG53" i="55"/>
  <c r="HW53" i="55"/>
  <c r="LI53" i="55"/>
  <c r="HY53" i="55"/>
  <c r="LE53" i="55"/>
  <c r="HU53" i="55"/>
  <c r="LH51" i="55"/>
  <c r="HX51" i="55"/>
  <c r="LO46" i="55"/>
  <c r="IE46" i="55"/>
  <c r="LN48" i="55"/>
  <c r="ID48" i="55"/>
  <c r="LE57" i="55"/>
  <c r="HU57" i="55"/>
  <c r="LG49" i="55"/>
  <c r="HW49" i="55"/>
  <c r="LM51" i="55"/>
  <c r="IC51" i="55"/>
  <c r="LN51" i="55"/>
  <c r="ID51" i="55"/>
  <c r="LO48" i="55"/>
  <c r="IE48" i="55"/>
  <c r="LI46" i="55"/>
  <c r="HY46" i="55"/>
  <c r="LJ53" i="55"/>
  <c r="HZ53" i="55"/>
  <c r="LM57" i="55"/>
  <c r="IC57" i="55"/>
  <c r="IX26" i="55"/>
  <c r="IW26" i="55"/>
  <c r="IT26" i="55"/>
  <c r="IU26" i="55"/>
  <c r="IS26" i="55"/>
  <c r="IV26" i="55"/>
  <c r="IT27" i="55"/>
  <c r="IU27" i="55"/>
  <c r="IS27" i="55"/>
  <c r="IV27" i="55"/>
  <c r="IX27" i="55"/>
  <c r="IW27" i="55"/>
  <c r="IX19" i="55"/>
  <c r="IW19" i="55"/>
  <c r="IS19" i="55"/>
  <c r="IT19" i="55"/>
  <c r="IU19" i="55"/>
  <c r="IV19" i="55"/>
  <c r="IV67" i="55"/>
  <c r="IU67" i="55"/>
  <c r="IS67" i="55"/>
  <c r="IT67" i="55"/>
  <c r="IW67" i="55"/>
  <c r="IX67" i="55"/>
  <c r="IS89" i="55"/>
  <c r="IW89" i="55"/>
  <c r="IX89" i="55"/>
  <c r="IT89" i="55"/>
  <c r="IV89" i="55"/>
  <c r="IU89" i="55"/>
  <c r="IS91" i="55"/>
  <c r="IT91" i="55"/>
  <c r="IX91" i="55"/>
  <c r="IV91" i="55"/>
  <c r="IW91" i="55"/>
  <c r="IU91" i="55"/>
  <c r="IS38" i="55"/>
  <c r="IU38" i="55"/>
  <c r="IT38" i="55"/>
  <c r="IV38" i="55"/>
  <c r="IW38" i="55"/>
  <c r="IX38" i="55"/>
  <c r="IX90" i="55"/>
  <c r="IV90" i="55"/>
  <c r="IT90" i="55"/>
  <c r="IW90" i="55"/>
  <c r="IS90" i="55"/>
  <c r="IU90" i="55"/>
  <c r="IT20" i="55"/>
  <c r="IV20" i="55"/>
  <c r="IS20" i="55"/>
  <c r="IW20" i="55"/>
  <c r="IX20" i="55"/>
  <c r="IU20" i="55"/>
  <c r="IW23" i="55"/>
  <c r="IT23" i="55"/>
  <c r="IU23" i="55"/>
  <c r="IS23" i="55"/>
  <c r="IX23" i="55"/>
  <c r="IV23" i="55"/>
  <c r="IS65" i="55"/>
  <c r="IU65" i="55"/>
  <c r="IX65" i="55"/>
  <c r="IT65" i="55"/>
  <c r="IW65" i="55"/>
  <c r="IV65" i="55"/>
  <c r="IW64" i="55"/>
  <c r="IS64" i="55"/>
  <c r="IU64" i="55"/>
  <c r="IV64" i="55"/>
  <c r="IT64" i="55"/>
  <c r="IU14" i="55"/>
  <c r="IS14" i="55"/>
  <c r="IX14" i="55"/>
  <c r="IV14" i="55"/>
  <c r="IW14" i="55"/>
  <c r="IT14" i="55"/>
  <c r="IT85" i="55"/>
  <c r="IX85" i="55"/>
  <c r="IW85" i="55"/>
  <c r="IS85" i="55"/>
  <c r="IV85" i="55"/>
  <c r="IU85" i="55"/>
  <c r="IV17" i="55"/>
  <c r="IT17" i="55"/>
  <c r="IX17" i="55"/>
  <c r="IU17" i="55"/>
  <c r="IW17" i="55"/>
  <c r="IS17" i="55"/>
  <c r="IU87" i="55"/>
  <c r="IT87" i="55"/>
  <c r="IW87" i="55"/>
  <c r="IV87" i="55"/>
  <c r="IX87" i="55"/>
  <c r="IS87" i="55"/>
  <c r="IX64" i="55"/>
  <c r="IV110" i="55"/>
  <c r="IT110" i="55"/>
  <c r="IX110" i="55"/>
  <c r="IW110" i="55"/>
  <c r="IU110" i="55"/>
  <c r="IS110" i="55"/>
  <c r="IV28" i="55"/>
  <c r="IX28" i="55"/>
  <c r="IW28" i="55"/>
  <c r="IT28" i="55"/>
  <c r="IU28" i="55"/>
  <c r="IS28" i="55"/>
  <c r="IV88" i="55"/>
  <c r="IX88" i="55"/>
  <c r="IW88" i="55"/>
  <c r="IU88" i="55"/>
  <c r="IS88" i="55"/>
  <c r="IT88" i="55"/>
  <c r="IV66" i="55"/>
  <c r="IT66" i="55"/>
  <c r="IU66" i="55"/>
  <c r="IX66" i="55"/>
  <c r="IS66" i="55"/>
  <c r="IW66" i="55"/>
  <c r="AU7" i="89" l="1"/>
  <c r="AN4" i="89"/>
  <c r="BG10" i="89"/>
  <c r="AL9" i="89"/>
  <c r="R7" i="89"/>
  <c r="BM6" i="89"/>
  <c r="BE5" i="89"/>
  <c r="T9" i="89"/>
  <c r="BP7" i="89"/>
  <c r="CF9" i="89"/>
  <c r="AJ5" i="89"/>
  <c r="AT4" i="89"/>
  <c r="CG5" i="89"/>
  <c r="BJ5" i="89"/>
  <c r="AU6" i="89"/>
  <c r="AS8" i="89"/>
  <c r="AN10" i="89"/>
  <c r="BV8" i="89"/>
  <c r="BG9" i="89"/>
  <c r="BC5" i="89"/>
  <c r="AK9" i="89"/>
  <c r="AD4" i="89"/>
  <c r="P7" i="89"/>
  <c r="R9" i="89"/>
  <c r="AR6" i="89"/>
  <c r="BM5" i="89"/>
  <c r="CB9" i="89"/>
  <c r="BK9" i="89"/>
  <c r="AH8" i="89"/>
  <c r="AF8" i="89"/>
  <c r="T7" i="89"/>
  <c r="AV7" i="89"/>
  <c r="BP6" i="89"/>
  <c r="BY5" i="89"/>
  <c r="CC6" i="89"/>
  <c r="BH8" i="89"/>
  <c r="AB6" i="89"/>
  <c r="AJ10" i="89"/>
  <c r="Z5" i="89"/>
  <c r="AT6" i="89"/>
  <c r="BT7" i="89"/>
  <c r="CE9" i="89"/>
  <c r="CH7" i="89"/>
  <c r="BB8" i="89"/>
  <c r="AE5" i="89"/>
  <c r="U9" i="89"/>
  <c r="AQ5" i="89"/>
  <c r="AY8" i="89"/>
  <c r="BQ10" i="89"/>
  <c r="BX6" i="89"/>
  <c r="BI5" i="89"/>
  <c r="AZ7" i="89"/>
  <c r="AC9" i="89"/>
  <c r="W10" i="89"/>
  <c r="Y6" i="89"/>
  <c r="AX7" i="89"/>
  <c r="BS6" i="89"/>
  <c r="BL4" i="89"/>
  <c r="BZ6" i="89"/>
  <c r="BD5" i="89"/>
  <c r="AI7" i="89"/>
  <c r="AA8" i="89"/>
  <c r="AO4" i="89"/>
  <c r="BU8" i="89"/>
  <c r="BN9" i="89"/>
  <c r="CA8" i="89"/>
  <c r="CD8" i="89"/>
  <c r="BF9" i="89"/>
  <c r="AM9" i="89"/>
  <c r="Q4" i="89"/>
  <c r="AP8" i="89"/>
  <c r="BO10" i="89"/>
  <c r="BR7" i="89"/>
  <c r="CI7" i="89"/>
  <c r="BA10" i="89"/>
  <c r="BJ7" i="89"/>
  <c r="S6" i="89"/>
  <c r="AU9" i="89"/>
  <c r="AS4" i="89"/>
  <c r="BW5" i="89"/>
  <c r="BV6" i="89"/>
  <c r="BG4" i="89"/>
  <c r="BC9" i="89"/>
  <c r="AL6" i="89"/>
  <c r="AD8" i="89"/>
  <c r="P10" i="89"/>
  <c r="AW7" i="89"/>
  <c r="AR7" i="89"/>
  <c r="BM8" i="89"/>
  <c r="CB4" i="89"/>
  <c r="BE8" i="89"/>
  <c r="AH7" i="89"/>
  <c r="AF4" i="89"/>
  <c r="V6" i="89"/>
  <c r="AV10" i="89"/>
  <c r="BP9" i="89"/>
  <c r="BY8" i="89"/>
  <c r="CF5" i="89"/>
  <c r="BH5" i="89"/>
  <c r="AB7" i="89"/>
  <c r="X9" i="89"/>
  <c r="Z7" i="89"/>
  <c r="AT7" i="89"/>
  <c r="BT10" i="89"/>
  <c r="CG8" i="89"/>
  <c r="CH8" i="89"/>
  <c r="BB6" i="89"/>
  <c r="AG10" i="89"/>
  <c r="U5" i="89"/>
  <c r="CD7" i="89"/>
  <c r="BT9" i="89"/>
  <c r="AA5" i="89"/>
  <c r="V10" i="89"/>
  <c r="AB4" i="89"/>
  <c r="CG9" i="89"/>
  <c r="BU5" i="89"/>
  <c r="S9" i="89"/>
  <c r="AE8" i="89"/>
  <c r="BL8" i="89"/>
  <c r="BF7" i="89"/>
  <c r="R4" i="89"/>
  <c r="AD7" i="89"/>
  <c r="BY7" i="89"/>
  <c r="BR10" i="89"/>
  <c r="Q7" i="89"/>
  <c r="AX6" i="89"/>
  <c r="AQ8" i="89"/>
  <c r="BW9" i="89"/>
  <c r="BI8" i="89"/>
  <c r="AD5" i="89"/>
  <c r="AW4" i="89"/>
  <c r="BL7" i="89"/>
  <c r="AH9" i="89"/>
  <c r="V9" i="89"/>
  <c r="BN4" i="89"/>
  <c r="BH9" i="89"/>
  <c r="X6" i="89"/>
  <c r="BO6" i="89"/>
  <c r="CH5" i="89"/>
  <c r="AE7" i="89"/>
  <c r="AU5" i="89"/>
  <c r="AY4" i="89"/>
  <c r="BW8" i="89"/>
  <c r="BV7" i="89"/>
  <c r="BG8" i="89"/>
  <c r="AZ10" i="89"/>
  <c r="AL8" i="89"/>
  <c r="AD6" i="89"/>
  <c r="Y9" i="89"/>
  <c r="AW10" i="89"/>
  <c r="AR10" i="89"/>
  <c r="BM4" i="89"/>
  <c r="BZ9" i="89"/>
  <c r="BE4" i="89"/>
  <c r="AH6" i="89"/>
  <c r="AA4" i="89"/>
  <c r="V8" i="89"/>
  <c r="AV6" i="89"/>
  <c r="BP4" i="89"/>
  <c r="CA4" i="89"/>
  <c r="CF8" i="89"/>
  <c r="BH7" i="89"/>
  <c r="AM5" i="89"/>
  <c r="X4" i="89"/>
  <c r="Z6" i="89"/>
  <c r="AT10" i="89"/>
  <c r="BR8" i="89"/>
  <c r="CG4" i="89"/>
  <c r="CH6" i="89"/>
  <c r="BJ10" i="89"/>
  <c r="AG6" i="89"/>
  <c r="U8" i="89"/>
  <c r="AS7" i="89"/>
  <c r="AN9" i="89"/>
  <c r="BQ9" i="89"/>
  <c r="BX5" i="89"/>
  <c r="BC4" i="89"/>
  <c r="AK8" i="89"/>
  <c r="AC8" i="89"/>
  <c r="P6" i="89"/>
  <c r="R8" i="89"/>
  <c r="AX10" i="89"/>
  <c r="BS5" i="89"/>
  <c r="CB8" i="89"/>
  <c r="BK8" i="89"/>
  <c r="BD10" i="89"/>
  <c r="AF7" i="89"/>
  <c r="T4" i="89"/>
  <c r="AO10" i="89"/>
  <c r="BU7" i="89"/>
  <c r="BY4" i="89"/>
  <c r="CC5" i="89"/>
  <c r="CD6" i="89"/>
  <c r="AB10" i="89"/>
  <c r="AJ9" i="89"/>
  <c r="Q10" i="89"/>
  <c r="AP4" i="89"/>
  <c r="BT6" i="89"/>
  <c r="CE8" i="89"/>
  <c r="CI6" i="89"/>
  <c r="BB4" i="89"/>
  <c r="AE4" i="89"/>
  <c r="S5" i="89"/>
  <c r="AQ4" i="89"/>
  <c r="AY7" i="89"/>
  <c r="BW4" i="89"/>
  <c r="BV10" i="89"/>
  <c r="BI4" i="89"/>
  <c r="AZ6" i="89"/>
  <c r="AL7" i="89"/>
  <c r="W9" i="89"/>
  <c r="Y5" i="89"/>
  <c r="AW6" i="89"/>
  <c r="AR4" i="89"/>
  <c r="BL10" i="89"/>
  <c r="BZ10" i="89"/>
  <c r="BE7" i="89"/>
  <c r="AI6" i="89"/>
  <c r="AA7" i="89"/>
  <c r="V7" i="89"/>
  <c r="AV9" i="89"/>
  <c r="BN8" i="89"/>
  <c r="CA7" i="89"/>
  <c r="CF4" i="89"/>
  <c r="BF8" i="89"/>
  <c r="AM8" i="89"/>
  <c r="X8" i="89"/>
  <c r="Z4" i="89"/>
  <c r="BO9" i="89"/>
  <c r="BR6" i="89"/>
  <c r="CG10" i="89"/>
  <c r="BA9" i="89"/>
  <c r="BJ6" i="89"/>
  <c r="AG9" i="89"/>
  <c r="U4" i="89"/>
  <c r="CH4" i="89"/>
  <c r="BH10" i="89"/>
  <c r="X7" i="89"/>
  <c r="AV8" i="89"/>
  <c r="AK5" i="89"/>
  <c r="BM7" i="89"/>
  <c r="BK4" i="89"/>
  <c r="T10" i="89"/>
  <c r="AM6" i="89"/>
  <c r="BS10" i="89"/>
  <c r="BD7" i="89"/>
  <c r="AT5" i="89"/>
  <c r="AJ4" i="89"/>
  <c r="CE5" i="89"/>
  <c r="BI9" i="89"/>
  <c r="W7" i="89"/>
  <c r="AN6" i="89"/>
  <c r="AS10" i="89"/>
  <c r="BQ5" i="89"/>
  <c r="AZ5" i="89"/>
  <c r="W6" i="89"/>
  <c r="AX5" i="89"/>
  <c r="BZ7" i="89"/>
  <c r="AI10" i="89"/>
  <c r="AO6" i="89"/>
  <c r="CA5" i="89"/>
  <c r="BF4" i="89"/>
  <c r="Q6" i="89"/>
  <c r="BR9" i="89"/>
  <c r="BA5" i="89"/>
  <c r="AG7" i="89"/>
  <c r="AQ7" i="89"/>
  <c r="AY10" i="89"/>
  <c r="BW7" i="89"/>
  <c r="BX8" i="89"/>
  <c r="BI7" i="89"/>
  <c r="AZ9" i="89"/>
  <c r="AC4" i="89"/>
  <c r="W5" i="89"/>
  <c r="Y8" i="89"/>
  <c r="AW9" i="89"/>
  <c r="BS8" i="89"/>
  <c r="BL6" i="89"/>
  <c r="BZ4" i="89"/>
  <c r="BD6" i="89"/>
  <c r="AI9" i="89"/>
  <c r="AA10" i="89"/>
  <c r="V5" i="89"/>
  <c r="V3" i="89" s="1"/>
  <c r="BU10" i="89"/>
  <c r="BN7" i="89"/>
  <c r="CA10" i="89"/>
  <c r="CD10" i="89"/>
  <c r="BF6" i="89"/>
  <c r="AM4" i="89"/>
  <c r="X5" i="89"/>
  <c r="AP10" i="89"/>
  <c r="BO5" i="89"/>
  <c r="BR4" i="89"/>
  <c r="CI9" i="89"/>
  <c r="BA4" i="89"/>
  <c r="BJ9" i="89"/>
  <c r="AG5" i="89"/>
  <c r="AU4" i="89"/>
  <c r="AS6" i="89"/>
  <c r="AN8" i="89"/>
  <c r="BV5" i="89"/>
  <c r="BG7" i="89"/>
  <c r="BC6" i="89"/>
  <c r="AL5" i="89"/>
  <c r="AD10" i="89"/>
  <c r="P5" i="89"/>
  <c r="R6" i="89"/>
  <c r="AR9" i="89"/>
  <c r="BM10" i="89"/>
  <c r="CB7" i="89"/>
  <c r="BE10" i="89"/>
  <c r="AH5" i="89"/>
  <c r="AF6" i="89"/>
  <c r="T5" i="89"/>
  <c r="AV5" i="89"/>
  <c r="BP5" i="89"/>
  <c r="BY10" i="89"/>
  <c r="CF7" i="89"/>
  <c r="BH6" i="89"/>
  <c r="AB9" i="89"/>
  <c r="AJ8" i="89"/>
  <c r="Z10" i="89"/>
  <c r="AT9" i="89"/>
  <c r="BT4" i="89"/>
  <c r="CG6" i="89"/>
  <c r="CH10" i="89"/>
  <c r="BB5" i="89"/>
  <c r="AE10" i="89"/>
  <c r="U7" i="89"/>
  <c r="AQ10" i="89"/>
  <c r="AY6" i="89"/>
  <c r="BQ8" i="89"/>
  <c r="BX4" i="89"/>
  <c r="BI10" i="89"/>
  <c r="AK7" i="89"/>
  <c r="AC7" i="89"/>
  <c r="W8" i="89"/>
  <c r="Y4" i="89"/>
  <c r="AX9" i="89"/>
  <c r="BS4" i="89"/>
  <c r="BL9" i="89"/>
  <c r="BK7" i="89"/>
  <c r="BD9" i="89"/>
  <c r="AI5" i="89"/>
  <c r="AA6" i="89"/>
  <c r="AO9" i="89"/>
  <c r="BU6" i="89"/>
  <c r="BN6" i="89"/>
  <c r="CC4" i="89"/>
  <c r="CD5" i="89"/>
  <c r="BF5" i="89"/>
  <c r="AM7" i="89"/>
  <c r="Q9" i="89"/>
  <c r="AP7" i="89"/>
  <c r="BO8" i="89"/>
  <c r="CE7" i="89"/>
  <c r="CI5" i="89"/>
  <c r="BA8" i="89"/>
  <c r="BJ4" i="89"/>
  <c r="S4" i="89"/>
  <c r="CC9" i="89"/>
  <c r="BW10" i="89"/>
  <c r="BB10" i="89"/>
  <c r="Y10" i="89"/>
  <c r="AQ9" i="89"/>
  <c r="AH10" i="89"/>
  <c r="BV9" i="89"/>
  <c r="BG6" i="89"/>
  <c r="AU8" i="89"/>
  <c r="AC5" i="89"/>
  <c r="BN5" i="89"/>
  <c r="BE6" i="89"/>
  <c r="AY5" i="89"/>
  <c r="AI4" i="89"/>
  <c r="CF10" i="89"/>
  <c r="AZ4" i="89"/>
  <c r="AW5" i="89"/>
  <c r="AG8" i="89"/>
  <c r="AS9" i="89"/>
  <c r="BX9" i="89"/>
  <c r="AK4" i="89"/>
  <c r="P8" i="89"/>
  <c r="BS9" i="89"/>
  <c r="BK6" i="89"/>
  <c r="AF9" i="89"/>
  <c r="BU4" i="89"/>
  <c r="BU3" i="89" s="1"/>
  <c r="CC8" i="89"/>
  <c r="AB5" i="89"/>
  <c r="AP6" i="89"/>
  <c r="CE4" i="89"/>
  <c r="BB9" i="89"/>
  <c r="S8" i="89"/>
  <c r="AQ6" i="89"/>
  <c r="AN5" i="89"/>
  <c r="BQ4" i="89"/>
  <c r="BX7" i="89"/>
  <c r="BC7" i="89"/>
  <c r="AK10" i="89"/>
  <c r="AC10" i="89"/>
  <c r="R10" i="89"/>
  <c r="AX4" i="89"/>
  <c r="BS7" i="89"/>
  <c r="CB10" i="89"/>
  <c r="BK10" i="89"/>
  <c r="BD4" i="89"/>
  <c r="AI8" i="89"/>
  <c r="T8" i="89"/>
  <c r="AO5" i="89"/>
  <c r="BY6" i="89"/>
  <c r="CC7" i="89"/>
  <c r="CD9" i="89"/>
  <c r="BF10" i="89"/>
  <c r="AJ6" i="89"/>
  <c r="Q5" i="89"/>
  <c r="AP9" i="89"/>
  <c r="BT8" i="89"/>
  <c r="CE10" i="89"/>
  <c r="CI8" i="89"/>
  <c r="BA6" i="89"/>
  <c r="AE6" i="89"/>
  <c r="S7" i="89"/>
  <c r="AU10" i="89"/>
  <c r="AY9" i="89"/>
  <c r="BW6" i="89"/>
  <c r="BV4" i="89"/>
  <c r="BV3" i="89" s="1"/>
  <c r="BI6" i="89"/>
  <c r="AZ8" i="89"/>
  <c r="AL4" i="89"/>
  <c r="AD9" i="89"/>
  <c r="AW8" i="89"/>
  <c r="AR8" i="89"/>
  <c r="BL5" i="89"/>
  <c r="BZ5" i="89"/>
  <c r="BE9" i="89"/>
  <c r="AH4" i="89"/>
  <c r="AH3" i="89" s="1"/>
  <c r="AV4" i="89"/>
  <c r="AV3" i="89" s="1"/>
  <c r="CA9" i="89"/>
  <c r="CF6" i="89"/>
  <c r="BH4" i="89"/>
  <c r="BH3" i="89" s="1"/>
  <c r="AM10" i="89"/>
  <c r="Z9" i="89"/>
  <c r="BO4" i="89"/>
  <c r="BO3" i="89" s="1"/>
  <c r="BR5" i="89"/>
  <c r="CG7" i="89"/>
  <c r="CH9" i="89"/>
  <c r="BJ8" i="89"/>
  <c r="AG4" i="89"/>
  <c r="AG3" i="89" s="1"/>
  <c r="U6" i="89"/>
  <c r="AS5" i="89"/>
  <c r="AN7" i="89"/>
  <c r="BQ7" i="89"/>
  <c r="BG5" i="89"/>
  <c r="BC10" i="89"/>
  <c r="AK6" i="89"/>
  <c r="AC6" i="89"/>
  <c r="P4" i="89"/>
  <c r="P3" i="89" s="1"/>
  <c r="R5" i="89"/>
  <c r="AX8" i="89"/>
  <c r="CB6" i="89"/>
  <c r="BK5" i="89"/>
  <c r="BD8" i="89"/>
  <c r="AF5" i="89"/>
  <c r="AO8" i="89"/>
  <c r="BP10" i="89"/>
  <c r="BY9" i="89"/>
  <c r="CC10" i="89"/>
  <c r="CD4" i="89"/>
  <c r="CD3" i="89" s="1"/>
  <c r="AB8" i="89"/>
  <c r="AJ7" i="89"/>
  <c r="AT8" i="89"/>
  <c r="BT5" i="89"/>
  <c r="CE6" i="89"/>
  <c r="CI4" i="89"/>
  <c r="BB7" i="89"/>
  <c r="AE9" i="89"/>
  <c r="S10" i="89"/>
  <c r="BX10" i="89"/>
  <c r="AF10" i="89"/>
  <c r="CB5" i="89"/>
  <c r="AP5" i="89"/>
  <c r="CA6" i="89"/>
  <c r="BP8" i="89"/>
  <c r="BA7" i="89"/>
  <c r="AO7" i="89"/>
  <c r="BZ8" i="89"/>
  <c r="CI10" i="89"/>
  <c r="BC8" i="89"/>
  <c r="AR5" i="89"/>
  <c r="AL10" i="89"/>
  <c r="W7" i="57"/>
  <c r="DQ19" i="59" s="1"/>
  <c r="V129" i="55"/>
  <c r="V10" i="57"/>
  <c r="U129" i="55"/>
  <c r="S4" i="57"/>
  <c r="DK15" i="59" s="1"/>
  <c r="R129" i="55"/>
  <c r="HY78" i="55"/>
  <c r="BO129" i="55"/>
  <c r="BT6" i="57"/>
  <c r="BS129" i="55"/>
  <c r="LE78" i="55"/>
  <c r="BK129" i="55"/>
  <c r="X6" i="57"/>
  <c r="DN20" i="60" s="1"/>
  <c r="W129" i="55"/>
  <c r="O8" i="57"/>
  <c r="DP11" i="60" s="1"/>
  <c r="N129" i="55"/>
  <c r="JM78" i="55"/>
  <c r="S129" i="55"/>
  <c r="LF78" i="55"/>
  <c r="BL129" i="55"/>
  <c r="JR78" i="55"/>
  <c r="X129" i="55"/>
  <c r="JI78" i="55"/>
  <c r="O129" i="55"/>
  <c r="JN78" i="55"/>
  <c r="T129" i="55"/>
  <c r="HW78" i="55"/>
  <c r="BM129" i="55"/>
  <c r="Z5" i="57"/>
  <c r="DL22" i="61" s="1"/>
  <c r="Y129" i="55"/>
  <c r="GC78" i="55"/>
  <c r="FY78" i="55"/>
  <c r="W5" i="57"/>
  <c r="DL19" i="59" s="1"/>
  <c r="Z6" i="57"/>
  <c r="DN22" i="59" s="1"/>
  <c r="GD78" i="55"/>
  <c r="GH78" i="55"/>
  <c r="X7" i="57"/>
  <c r="DQ20" i="59" s="1"/>
  <c r="O6" i="57"/>
  <c r="DN11" i="60" s="1"/>
  <c r="O5" i="57"/>
  <c r="DL11" i="60" s="1"/>
  <c r="O10" i="57"/>
  <c r="DO11" i="61" s="1"/>
  <c r="FX78" i="55"/>
  <c r="O7" i="57"/>
  <c r="DQ11" i="60" s="1"/>
  <c r="O9" i="57"/>
  <c r="DP11" i="61"/>
  <c r="W10" i="57"/>
  <c r="DO19" i="60" s="1"/>
  <c r="JL78" i="55"/>
  <c r="JL129" i="55" s="1"/>
  <c r="JH78" i="55"/>
  <c r="JH129" i="55" s="1"/>
  <c r="BT9" i="57"/>
  <c r="DM68" i="61" s="1"/>
  <c r="BT7" i="57"/>
  <c r="DQ68" i="60" s="1"/>
  <c r="GF78" i="55"/>
  <c r="O4" i="57"/>
  <c r="GG78" i="55"/>
  <c r="AE75" i="70"/>
  <c r="AP73" i="70"/>
  <c r="AO75" i="70"/>
  <c r="AS65" i="82"/>
  <c r="JQ78" i="55"/>
  <c r="JQ129" i="55" s="1"/>
  <c r="V9" i="57"/>
  <c r="DM18" i="60" s="1"/>
  <c r="AP75" i="70"/>
  <c r="AS75" i="70" s="1"/>
  <c r="AT75" i="70" s="1"/>
  <c r="V5" i="57"/>
  <c r="DL18" i="60" s="1"/>
  <c r="Q73" i="70"/>
  <c r="HU78" i="55"/>
  <c r="GE78" i="55"/>
  <c r="H10" i="68"/>
  <c r="AS62" i="82"/>
  <c r="AT62" i="82" s="1"/>
  <c r="JO78" i="55"/>
  <c r="JO129" i="55" s="1"/>
  <c r="AQ70" i="70"/>
  <c r="AD60" i="70"/>
  <c r="AH66" i="85"/>
  <c r="AI66" i="85" s="1"/>
  <c r="AG76" i="85"/>
  <c r="AR76" i="85"/>
  <c r="AH72" i="85"/>
  <c r="AI72" i="85" s="1"/>
  <c r="AH65" i="85"/>
  <c r="AI65" i="85" s="1"/>
  <c r="AH64" i="85"/>
  <c r="AI64" i="85" s="1"/>
  <c r="AI63" i="85"/>
  <c r="AE76" i="85"/>
  <c r="AH62" i="85"/>
  <c r="AI62" i="85" s="1"/>
  <c r="AP60" i="85"/>
  <c r="AS61" i="85"/>
  <c r="AT61" i="85" s="1"/>
  <c r="AS63" i="85"/>
  <c r="AT63" i="85" s="1"/>
  <c r="AU63" i="85" s="1"/>
  <c r="AS62" i="85"/>
  <c r="AT62" i="85" s="1"/>
  <c r="AV62" i="85" s="1"/>
  <c r="AS65" i="85"/>
  <c r="AT65" i="85" s="1"/>
  <c r="AS74" i="85"/>
  <c r="AT74" i="85" s="1"/>
  <c r="AS70" i="85"/>
  <c r="AT70" i="85" s="1"/>
  <c r="AV87" i="85"/>
  <c r="AU87" i="85"/>
  <c r="AU85" i="85"/>
  <c r="AV85" i="85"/>
  <c r="AU66" i="85"/>
  <c r="AV66" i="85"/>
  <c r="Q69" i="70"/>
  <c r="AF60" i="85"/>
  <c r="AO76" i="85"/>
  <c r="AS77" i="85"/>
  <c r="AT77" i="85" s="1"/>
  <c r="AS72" i="85"/>
  <c r="AT72" i="85" s="1"/>
  <c r="AS79" i="85"/>
  <c r="AT79" i="85" s="1"/>
  <c r="AS69" i="85"/>
  <c r="AT69" i="85" s="1"/>
  <c r="AH73" i="85"/>
  <c r="AI73" i="85" s="1"/>
  <c r="AF67" i="85"/>
  <c r="AH90" i="85"/>
  <c r="AI90" i="85" s="1"/>
  <c r="AS78" i="85"/>
  <c r="AT78" i="85" s="1"/>
  <c r="AS89" i="85"/>
  <c r="AT89" i="85" s="1"/>
  <c r="AO67" i="85"/>
  <c r="AS68" i="85"/>
  <c r="AT68" i="85" s="1"/>
  <c r="AS80" i="85"/>
  <c r="AT80" i="85" s="1"/>
  <c r="AV86" i="85"/>
  <c r="AU86" i="85"/>
  <c r="AV88" i="85"/>
  <c r="AU88" i="85"/>
  <c r="AH69" i="85"/>
  <c r="AI69" i="85" s="1"/>
  <c r="AH89" i="85"/>
  <c r="AI89" i="85" s="1"/>
  <c r="AS71" i="85"/>
  <c r="AT71" i="85" s="1"/>
  <c r="AE60" i="85"/>
  <c r="AH60" i="85" s="1"/>
  <c r="AI60" i="85" s="1"/>
  <c r="AV82" i="85"/>
  <c r="AU82" i="85"/>
  <c r="AP80" i="85"/>
  <c r="AV84" i="85"/>
  <c r="AU84" i="85"/>
  <c r="AD67" i="85"/>
  <c r="AH68" i="85"/>
  <c r="AI68" i="85" s="1"/>
  <c r="AH70" i="85"/>
  <c r="AI70" i="85" s="1"/>
  <c r="AF76" i="85"/>
  <c r="AR67" i="85"/>
  <c r="AH61" i="85"/>
  <c r="AI61" i="85" s="1"/>
  <c r="AS75" i="85"/>
  <c r="AT75" i="85" s="1"/>
  <c r="AH71" i="85"/>
  <c r="AI71" i="85" s="1"/>
  <c r="AQ60" i="85"/>
  <c r="AE80" i="85"/>
  <c r="AH80" i="85" s="1"/>
  <c r="AI80" i="85" s="1"/>
  <c r="AH74" i="85"/>
  <c r="AI74" i="85" s="1"/>
  <c r="AP67" i="85"/>
  <c r="AD76" i="85"/>
  <c r="AH77" i="85"/>
  <c r="AI77" i="85" s="1"/>
  <c r="AU83" i="85"/>
  <c r="AV83" i="85"/>
  <c r="AE67" i="85"/>
  <c r="AH79" i="85"/>
  <c r="AI79" i="85" s="1"/>
  <c r="AQ76" i="85"/>
  <c r="AG67" i="85"/>
  <c r="AS64" i="85"/>
  <c r="AT64" i="85" s="1"/>
  <c r="AS73" i="85"/>
  <c r="AT73" i="85" s="1"/>
  <c r="AQ67" i="85"/>
  <c r="AH75" i="85"/>
  <c r="AI75" i="85" s="1"/>
  <c r="AH78" i="85"/>
  <c r="AI78" i="85" s="1"/>
  <c r="AS90" i="85"/>
  <c r="AT90" i="85" s="1"/>
  <c r="AU79" i="82"/>
  <c r="I10" i="68"/>
  <c r="I19" i="68" s="1"/>
  <c r="AE72" i="70"/>
  <c r="Q71" i="70"/>
  <c r="AD69" i="70"/>
  <c r="AS85" i="70"/>
  <c r="AT85" i="70" s="1"/>
  <c r="AV85" i="70" s="1"/>
  <c r="AS87" i="70"/>
  <c r="AT87" i="70" s="1"/>
  <c r="I10" i="67"/>
  <c r="I19" i="67" s="1"/>
  <c r="AF80" i="70"/>
  <c r="AH84" i="70"/>
  <c r="AI84" i="70" s="1"/>
  <c r="AQ73" i="70"/>
  <c r="AS73" i="70" s="1"/>
  <c r="AT73" i="70" s="1"/>
  <c r="K8" i="23"/>
  <c r="I25" i="77" s="1"/>
  <c r="E8" i="68"/>
  <c r="AI86" i="70"/>
  <c r="E8" i="3"/>
  <c r="AT86" i="70"/>
  <c r="L8" i="23"/>
  <c r="J25" i="77" s="1"/>
  <c r="M8" i="23"/>
  <c r="K25" i="77" s="1"/>
  <c r="Q114" i="70"/>
  <c r="K10" i="68"/>
  <c r="K11" i="68" s="1"/>
  <c r="Q72" i="70"/>
  <c r="AR69" i="70"/>
  <c r="AS69" i="70" s="1"/>
  <c r="AD73" i="70"/>
  <c r="AG73" i="70"/>
  <c r="Q68" i="70"/>
  <c r="AO80" i="70"/>
  <c r="AS87" i="82"/>
  <c r="AT87" i="82" s="1"/>
  <c r="AS82" i="70"/>
  <c r="AT82" i="70" s="1"/>
  <c r="AU82" i="70" s="1"/>
  <c r="AH84" i="82"/>
  <c r="AI84" i="82" s="1"/>
  <c r="DO18" i="61"/>
  <c r="DO18" i="59"/>
  <c r="DO18" i="60"/>
  <c r="IA78" i="55"/>
  <c r="LG78" i="55"/>
  <c r="Z7" i="57"/>
  <c r="DQ22" i="61" s="1"/>
  <c r="Z10" i="57"/>
  <c r="DO22" i="59" s="1"/>
  <c r="J10" i="68"/>
  <c r="G5" i="30" s="1"/>
  <c r="DQ19" i="60"/>
  <c r="JS78" i="55"/>
  <c r="JP78" i="55"/>
  <c r="JP129" i="55" s="1"/>
  <c r="LK78" i="55"/>
  <c r="JK78" i="55"/>
  <c r="JK129" i="55" s="1"/>
  <c r="IB78" i="55"/>
  <c r="FZ78" i="55"/>
  <c r="HT78" i="55"/>
  <c r="W6" i="57"/>
  <c r="W8" i="57"/>
  <c r="V4" i="57"/>
  <c r="S9" i="57"/>
  <c r="S6" i="57"/>
  <c r="X9" i="57"/>
  <c r="DM20" i="59" s="1"/>
  <c r="T8" i="57"/>
  <c r="DP16" i="59" s="1"/>
  <c r="AE70" i="70"/>
  <c r="AH70" i="70" s="1"/>
  <c r="AG68" i="70"/>
  <c r="AP68" i="70"/>
  <c r="AS68" i="70" s="1"/>
  <c r="AS84" i="82"/>
  <c r="AT84" i="82" s="1"/>
  <c r="AT64" i="82"/>
  <c r="AI61" i="82"/>
  <c r="GI78" i="55"/>
  <c r="GA78" i="55"/>
  <c r="Z9" i="57"/>
  <c r="DM22" i="59" s="1"/>
  <c r="Z4" i="57"/>
  <c r="DK22" i="61" s="1"/>
  <c r="V6" i="57"/>
  <c r="DN18" i="59" s="1"/>
  <c r="DN22" i="61"/>
  <c r="DK15" i="60"/>
  <c r="GB78" i="55"/>
  <c r="LH78" i="55"/>
  <c r="LH129" i="55" s="1"/>
  <c r="LL78" i="55"/>
  <c r="LL129" i="55" s="1"/>
  <c r="JJ78" i="55"/>
  <c r="JJ129" i="55" s="1"/>
  <c r="LD78" i="55"/>
  <c r="HX78" i="55"/>
  <c r="W4" i="57"/>
  <c r="DK19" i="59" s="1"/>
  <c r="W9" i="57"/>
  <c r="V7" i="57"/>
  <c r="S8" i="57"/>
  <c r="DP15" i="61" s="1"/>
  <c r="S10" i="57"/>
  <c r="I12" i="68"/>
  <c r="Q70" i="70"/>
  <c r="AS62" i="70"/>
  <c r="AT62" i="70" s="1"/>
  <c r="AI66" i="82"/>
  <c r="X10" i="57"/>
  <c r="AH71" i="70"/>
  <c r="AI71" i="70" s="1"/>
  <c r="AH74" i="70"/>
  <c r="AI74" i="70" s="1"/>
  <c r="H10" i="67"/>
  <c r="E8" i="67"/>
  <c r="AI65" i="82"/>
  <c r="AH62" i="70"/>
  <c r="AI62" i="70" s="1"/>
  <c r="AS65" i="70"/>
  <c r="AT65" i="70" s="1"/>
  <c r="AT65" i="82"/>
  <c r="AT63" i="82"/>
  <c r="E8" i="69"/>
  <c r="AT66" i="82"/>
  <c r="AI63" i="82"/>
  <c r="AH85" i="82"/>
  <c r="AI85" i="82" s="1"/>
  <c r="I11" i="68"/>
  <c r="AH87" i="82"/>
  <c r="AI87" i="82" s="1"/>
  <c r="AF80" i="82"/>
  <c r="AQ80" i="82"/>
  <c r="AS86" i="82"/>
  <c r="AT86" i="82" s="1"/>
  <c r="AF70" i="82"/>
  <c r="AQ70" i="82"/>
  <c r="AQ74" i="82"/>
  <c r="AF74" i="82"/>
  <c r="AD73" i="82"/>
  <c r="Q73" i="82"/>
  <c r="AO73" i="82"/>
  <c r="AD75" i="82"/>
  <c r="Q75" i="82"/>
  <c r="AO75" i="82"/>
  <c r="AG69" i="82"/>
  <c r="AR69" i="82"/>
  <c r="AG75" i="82"/>
  <c r="AR75" i="82"/>
  <c r="AU77" i="82"/>
  <c r="AV77" i="82"/>
  <c r="AG80" i="82"/>
  <c r="AO60" i="82"/>
  <c r="AS60" i="82" s="1"/>
  <c r="AT60" i="82" s="1"/>
  <c r="AS61" i="82"/>
  <c r="AT61" i="82" s="1"/>
  <c r="AH82" i="82"/>
  <c r="AI82" i="82" s="1"/>
  <c r="AH88" i="82"/>
  <c r="AI88" i="82" s="1"/>
  <c r="AE70" i="82"/>
  <c r="AP70" i="82"/>
  <c r="AP71" i="82"/>
  <c r="AE71" i="82"/>
  <c r="AV79" i="82"/>
  <c r="AD60" i="82"/>
  <c r="AH60" i="82" s="1"/>
  <c r="AI60" i="82" s="1"/>
  <c r="AH62" i="82"/>
  <c r="AI62" i="82" s="1"/>
  <c r="AI88" i="70"/>
  <c r="AF71" i="82"/>
  <c r="AQ71" i="82"/>
  <c r="AF72" i="82"/>
  <c r="AQ72" i="82"/>
  <c r="Q72" i="82"/>
  <c r="AD72" i="82"/>
  <c r="AO72" i="82"/>
  <c r="Q69" i="82"/>
  <c r="AO69" i="82"/>
  <c r="AD69" i="82"/>
  <c r="AG70" i="82"/>
  <c r="AR70" i="82"/>
  <c r="AR68" i="82"/>
  <c r="AG68" i="82"/>
  <c r="AS82" i="82"/>
  <c r="AT82" i="82" s="1"/>
  <c r="AE69" i="82"/>
  <c r="AP69" i="82"/>
  <c r="AP68" i="82"/>
  <c r="AE68" i="82"/>
  <c r="AH76" i="82"/>
  <c r="AI76" i="82" s="1"/>
  <c r="BG50" i="79"/>
  <c r="BH49" i="79"/>
  <c r="AI87" i="70"/>
  <c r="AH86" i="82"/>
  <c r="AI86" i="82" s="1"/>
  <c r="AF75" i="82"/>
  <c r="AQ75" i="82"/>
  <c r="AQ69" i="82"/>
  <c r="AF69" i="82"/>
  <c r="Q68" i="82"/>
  <c r="AD68" i="82"/>
  <c r="AO68" i="82"/>
  <c r="Q71" i="82"/>
  <c r="AD71" i="82"/>
  <c r="AO71" i="82"/>
  <c r="AG74" i="82"/>
  <c r="AR74" i="82"/>
  <c r="AR71" i="82"/>
  <c r="AG71" i="82"/>
  <c r="BT48" i="79"/>
  <c r="BU47" i="79"/>
  <c r="BV47" i="79" s="1"/>
  <c r="BW47" i="79" s="1"/>
  <c r="AS85" i="82"/>
  <c r="AT85" i="82" s="1"/>
  <c r="AI64" i="82"/>
  <c r="AP74" i="82"/>
  <c r="AE74" i="82"/>
  <c r="AE72" i="82"/>
  <c r="AP72" i="82"/>
  <c r="Q114" i="82"/>
  <c r="AH83" i="82"/>
  <c r="AI83" i="82" s="1"/>
  <c r="AO80" i="82"/>
  <c r="AS81" i="82"/>
  <c r="BI49" i="79"/>
  <c r="BJ48" i="79"/>
  <c r="BK48" i="79" s="1"/>
  <c r="BL48" i="79" s="1"/>
  <c r="AU78" i="82"/>
  <c r="AV78" i="82"/>
  <c r="AF73" i="82"/>
  <c r="AQ73" i="82"/>
  <c r="AF68" i="82"/>
  <c r="AQ68" i="82"/>
  <c r="Q74" i="82"/>
  <c r="AD74" i="82"/>
  <c r="AO74" i="82"/>
  <c r="Q70" i="82"/>
  <c r="AD70" i="82"/>
  <c r="AO70" i="82"/>
  <c r="AG72" i="82"/>
  <c r="AR72" i="82"/>
  <c r="AR73" i="82"/>
  <c r="AG73" i="82"/>
  <c r="AS76" i="82"/>
  <c r="AT76" i="82" s="1"/>
  <c r="AR80" i="82"/>
  <c r="BR49" i="79"/>
  <c r="BS48" i="79"/>
  <c r="AS88" i="82"/>
  <c r="AT88" i="82" s="1"/>
  <c r="AE73" i="82"/>
  <c r="AP73" i="82"/>
  <c r="AE75" i="82"/>
  <c r="AP75" i="82"/>
  <c r="Q90" i="82"/>
  <c r="AO90" i="82"/>
  <c r="AD90" i="82"/>
  <c r="AS83" i="82"/>
  <c r="AT83" i="82" s="1"/>
  <c r="AD80" i="82"/>
  <c r="AH81" i="82"/>
  <c r="AU85" i="70"/>
  <c r="K12" i="67"/>
  <c r="H19" i="3"/>
  <c r="H11" i="3"/>
  <c r="H20" i="3" s="1"/>
  <c r="DQ19" i="61"/>
  <c r="DN22" i="60"/>
  <c r="DL22" i="60"/>
  <c r="AS64" i="70"/>
  <c r="AT64" i="70" s="1"/>
  <c r="J19" i="67"/>
  <c r="K11" i="67"/>
  <c r="J11" i="67"/>
  <c r="J18" i="67" s="1"/>
  <c r="AH63" i="70"/>
  <c r="AI63" i="70" s="1"/>
  <c r="AH64" i="70"/>
  <c r="AI64" i="70" s="1"/>
  <c r="AP60" i="70"/>
  <c r="I37" i="77"/>
  <c r="I11" i="77"/>
  <c r="I12" i="77"/>
  <c r="I19" i="77"/>
  <c r="H10" i="77"/>
  <c r="E8" i="77"/>
  <c r="J11" i="77"/>
  <c r="J37" i="77"/>
  <c r="J19" i="77"/>
  <c r="J12" i="77"/>
  <c r="AS66" i="70"/>
  <c r="AT66" i="70" s="1"/>
  <c r="J19" i="78"/>
  <c r="J12" i="78"/>
  <c r="J11" i="78"/>
  <c r="K37" i="77"/>
  <c r="K12" i="77"/>
  <c r="K19" i="77"/>
  <c r="K11" i="77"/>
  <c r="AH65" i="70"/>
  <c r="AI65" i="70" s="1"/>
  <c r="I11" i="78"/>
  <c r="I19" i="78"/>
  <c r="I12" i="78"/>
  <c r="H10" i="78"/>
  <c r="E8" i="78"/>
  <c r="K19" i="78"/>
  <c r="K12" i="78"/>
  <c r="K11" i="78"/>
  <c r="AS74" i="70"/>
  <c r="AT74" i="70" s="1"/>
  <c r="AS72" i="70"/>
  <c r="AT72" i="70" s="1"/>
  <c r="AS63" i="70"/>
  <c r="AT63" i="70" s="1"/>
  <c r="AV82" i="70"/>
  <c r="AV84" i="70"/>
  <c r="AU84" i="70"/>
  <c r="AV83" i="70"/>
  <c r="AU83" i="70"/>
  <c r="AD89" i="70"/>
  <c r="AH89" i="70" s="1"/>
  <c r="AH90" i="70"/>
  <c r="AI90" i="70" s="1"/>
  <c r="AS70" i="70"/>
  <c r="AE60" i="70"/>
  <c r="AS71" i="70"/>
  <c r="AT71" i="70" s="1"/>
  <c r="AH66" i="70"/>
  <c r="AI66" i="70" s="1"/>
  <c r="AS61" i="70"/>
  <c r="AT61" i="70" s="1"/>
  <c r="AO67" i="70"/>
  <c r="AF60" i="70"/>
  <c r="AH61" i="70"/>
  <c r="AI61" i="70" s="1"/>
  <c r="I11" i="67"/>
  <c r="AH72" i="70"/>
  <c r="AI72" i="70" s="1"/>
  <c r="AD67" i="70"/>
  <c r="AT88" i="70"/>
  <c r="AH69" i="70"/>
  <c r="AI69" i="70" s="1"/>
  <c r="AQ60" i="70"/>
  <c r="AE80" i="70"/>
  <c r="I12" i="67"/>
  <c r="AO89" i="70"/>
  <c r="AS89" i="70" s="1"/>
  <c r="AT89" i="70" s="1"/>
  <c r="AS90" i="70"/>
  <c r="AT90" i="70" s="1"/>
  <c r="AH75" i="70"/>
  <c r="AI75" i="70" s="1"/>
  <c r="AE67" i="70"/>
  <c r="AP80" i="70"/>
  <c r="AR76" i="70"/>
  <c r="AS79" i="70"/>
  <c r="AT79" i="70" s="1"/>
  <c r="AS78" i="70"/>
  <c r="AT78" i="70" s="1"/>
  <c r="AF76" i="70"/>
  <c r="AG76" i="70"/>
  <c r="AD76" i="70"/>
  <c r="AH77" i="70"/>
  <c r="AI77" i="70" s="1"/>
  <c r="AH78" i="70"/>
  <c r="AI78" i="70" s="1"/>
  <c r="AH79" i="70"/>
  <c r="AI79" i="70" s="1"/>
  <c r="AO76" i="70"/>
  <c r="AS77" i="70"/>
  <c r="AT77" i="70" s="1"/>
  <c r="AE76" i="70"/>
  <c r="AQ76" i="70"/>
  <c r="AP76" i="70"/>
  <c r="I19" i="69"/>
  <c r="X4" i="57"/>
  <c r="T9" i="57"/>
  <c r="H25" i="67"/>
  <c r="H25" i="69" s="1"/>
  <c r="H12" i="68"/>
  <c r="H11" i="68"/>
  <c r="H19" i="68"/>
  <c r="E10" i="3"/>
  <c r="J11" i="3"/>
  <c r="K11" i="3"/>
  <c r="I12" i="3"/>
  <c r="I11" i="3"/>
  <c r="I19" i="3"/>
  <c r="J19" i="3"/>
  <c r="J12" i="3"/>
  <c r="K12" i="3"/>
  <c r="K19" i="3"/>
  <c r="T7" i="57"/>
  <c r="T4" i="57"/>
  <c r="Z8" i="57"/>
  <c r="DP22" i="59" s="1"/>
  <c r="T5" i="57"/>
  <c r="T6" i="57"/>
  <c r="V8" i="57"/>
  <c r="P9" i="57"/>
  <c r="P6" i="57"/>
  <c r="P4" i="57"/>
  <c r="P10" i="57"/>
  <c r="P8" i="57"/>
  <c r="P5" i="57"/>
  <c r="P7" i="57"/>
  <c r="R9" i="57"/>
  <c r="R5" i="57"/>
  <c r="R6" i="57"/>
  <c r="R8" i="57"/>
  <c r="R4" i="57"/>
  <c r="R10" i="57"/>
  <c r="R7" i="57"/>
  <c r="Q7" i="57"/>
  <c r="Q6" i="57"/>
  <c r="Q10" i="57"/>
  <c r="Q4" i="57"/>
  <c r="Q9" i="57"/>
  <c r="Q8" i="57"/>
  <c r="Q5" i="57"/>
  <c r="S5" i="57"/>
  <c r="S7" i="57"/>
  <c r="BL5" i="57"/>
  <c r="BL4" i="57"/>
  <c r="BL8" i="57"/>
  <c r="BL7" i="57"/>
  <c r="BL10" i="57"/>
  <c r="BL9" i="57"/>
  <c r="BL6" i="57"/>
  <c r="X8" i="57"/>
  <c r="X5" i="57"/>
  <c r="T10" i="57"/>
  <c r="JI129" i="55"/>
  <c r="DN20" i="61"/>
  <c r="DK15" i="61"/>
  <c r="DN20" i="59"/>
  <c r="KK48" i="55"/>
  <c r="BN9" i="57"/>
  <c r="KU46" i="55"/>
  <c r="HK46" i="55"/>
  <c r="KW57" i="55"/>
  <c r="KR48" i="55"/>
  <c r="HH48" i="55"/>
  <c r="BR10" i="57"/>
  <c r="HO57" i="55"/>
  <c r="KY57" i="55"/>
  <c r="LE129" i="55"/>
  <c r="IC78" i="55"/>
  <c r="IE78" i="55"/>
  <c r="LM78" i="55"/>
  <c r="LI78" i="55"/>
  <c r="LO78" i="55"/>
  <c r="LF129" i="55"/>
  <c r="BV4" i="57"/>
  <c r="HV78" i="55"/>
  <c r="BT10" i="57"/>
  <c r="Y6" i="57"/>
  <c r="Y5" i="57"/>
  <c r="Y4" i="57"/>
  <c r="Y8" i="57"/>
  <c r="Y7" i="57"/>
  <c r="Y10" i="57"/>
  <c r="Y9" i="57"/>
  <c r="DN68" i="61"/>
  <c r="DN68" i="60"/>
  <c r="DN68" i="59"/>
  <c r="BN10" i="57"/>
  <c r="BN5" i="57"/>
  <c r="BN8" i="57"/>
  <c r="BR5" i="57"/>
  <c r="BR4" i="57"/>
  <c r="BR9" i="57"/>
  <c r="BR7" i="57"/>
  <c r="BR6" i="57"/>
  <c r="BV7" i="57"/>
  <c r="BY9" i="57"/>
  <c r="DM73" i="61" s="1"/>
  <c r="BM8" i="57"/>
  <c r="BM7" i="57"/>
  <c r="BM9" i="57"/>
  <c r="BM10" i="57"/>
  <c r="BM5" i="57"/>
  <c r="BM6" i="57"/>
  <c r="BM4" i="57"/>
  <c r="U8" i="57"/>
  <c r="U4" i="57"/>
  <c r="U10" i="57"/>
  <c r="U7" i="57"/>
  <c r="U5" i="57"/>
  <c r="U9" i="57"/>
  <c r="U6" i="57"/>
  <c r="BV6" i="57"/>
  <c r="CH5" i="57"/>
  <c r="DL82" i="59" s="1"/>
  <c r="BV9" i="57"/>
  <c r="BT4" i="57"/>
  <c r="BT5" i="57"/>
  <c r="BU9" i="57"/>
  <c r="BU4" i="57"/>
  <c r="BU6" i="57"/>
  <c r="BU10" i="57"/>
  <c r="BU5" i="57"/>
  <c r="BU8" i="57"/>
  <c r="BU7" i="57"/>
  <c r="BV5" i="57"/>
  <c r="BV8" i="57"/>
  <c r="BV10" i="57"/>
  <c r="BT8" i="57"/>
  <c r="BS5" i="57"/>
  <c r="BS6" i="57"/>
  <c r="BS10" i="57"/>
  <c r="BS8" i="57"/>
  <c r="BS9" i="57"/>
  <c r="BS7" i="57"/>
  <c r="BS4" i="57"/>
  <c r="BO4" i="57"/>
  <c r="BO5" i="57"/>
  <c r="BO8" i="57"/>
  <c r="BO9" i="57"/>
  <c r="BO10" i="57"/>
  <c r="BO7" i="57"/>
  <c r="BO6" i="57"/>
  <c r="JM129" i="55"/>
  <c r="JS129" i="55"/>
  <c r="JR129" i="55"/>
  <c r="JN129" i="55"/>
  <c r="E7" i="37"/>
  <c r="CF4" i="57"/>
  <c r="DK80" i="60" s="1"/>
  <c r="CF9" i="57"/>
  <c r="DM80" i="61" s="1"/>
  <c r="KZ78" i="55"/>
  <c r="HP78" i="55"/>
  <c r="BG10" i="57"/>
  <c r="BG4" i="57"/>
  <c r="BG5" i="57"/>
  <c r="BG6" i="57"/>
  <c r="BG9" i="57"/>
  <c r="BG7" i="57"/>
  <c r="BG8" i="57"/>
  <c r="KY78" i="55"/>
  <c r="HO78" i="55"/>
  <c r="BF7" i="57"/>
  <c r="BF9" i="57"/>
  <c r="BF6" i="57"/>
  <c r="BF4" i="57"/>
  <c r="BF8" i="57"/>
  <c r="BF5" i="57"/>
  <c r="BF10" i="57"/>
  <c r="KR78" i="55"/>
  <c r="HH78" i="55"/>
  <c r="AY8" i="57"/>
  <c r="AY7" i="57"/>
  <c r="AY10" i="57"/>
  <c r="AY5" i="57"/>
  <c r="AY4" i="57"/>
  <c r="AY6" i="57"/>
  <c r="AY9" i="57"/>
  <c r="JY78" i="55"/>
  <c r="GO78" i="55"/>
  <c r="AF10" i="57"/>
  <c r="AF8" i="57"/>
  <c r="AF6" i="57"/>
  <c r="AF7" i="57"/>
  <c r="AF5" i="57"/>
  <c r="AF4" i="57"/>
  <c r="AF9" i="57"/>
  <c r="KE78" i="55"/>
  <c r="GU78" i="55"/>
  <c r="AL6" i="57"/>
  <c r="AL5" i="57"/>
  <c r="AL10" i="57"/>
  <c r="AL9" i="57"/>
  <c r="AL8" i="57"/>
  <c r="AL7" i="57"/>
  <c r="AL4" i="57"/>
  <c r="KA78" i="55"/>
  <c r="GQ78" i="55"/>
  <c r="AH6" i="57"/>
  <c r="AH7" i="57"/>
  <c r="AH5" i="57"/>
  <c r="AH4" i="57"/>
  <c r="AH8" i="57"/>
  <c r="AH9" i="57"/>
  <c r="AH10" i="57"/>
  <c r="KN78" i="55"/>
  <c r="HD78" i="55"/>
  <c r="AU10" i="57"/>
  <c r="AU4" i="57"/>
  <c r="AU8" i="57"/>
  <c r="AU7" i="57"/>
  <c r="AU5" i="57"/>
  <c r="AU9" i="57"/>
  <c r="AU6" i="57"/>
  <c r="KF78" i="55"/>
  <c r="GV78" i="55"/>
  <c r="AM6" i="57"/>
  <c r="AM5" i="57"/>
  <c r="AM4" i="57"/>
  <c r="AM9" i="57"/>
  <c r="AM7" i="57"/>
  <c r="AM8" i="57"/>
  <c r="AM10" i="57"/>
  <c r="KH78" i="55"/>
  <c r="GX78" i="55"/>
  <c r="AO4" i="57"/>
  <c r="AO7" i="57"/>
  <c r="AO10" i="57"/>
  <c r="AO6" i="57"/>
  <c r="AO9" i="57"/>
  <c r="AO8" i="57"/>
  <c r="AO5" i="57"/>
  <c r="IU53" i="55"/>
  <c r="IT53" i="55"/>
  <c r="IV53" i="55"/>
  <c r="IX53" i="55"/>
  <c r="IW53" i="55"/>
  <c r="IS53" i="55"/>
  <c r="LY78" i="55"/>
  <c r="LY129" i="55" s="1"/>
  <c r="IO78" i="55"/>
  <c r="LU78" i="55"/>
  <c r="IK78" i="55"/>
  <c r="LQ78" i="55"/>
  <c r="IG78" i="55"/>
  <c r="BX7" i="57"/>
  <c r="BX5" i="57"/>
  <c r="BX9" i="57"/>
  <c r="BX6" i="57"/>
  <c r="BX8" i="57"/>
  <c r="BX10" i="57"/>
  <c r="BX4" i="57"/>
  <c r="CH8" i="57"/>
  <c r="CH10" i="57"/>
  <c r="BY10" i="57"/>
  <c r="BY5" i="57"/>
  <c r="LA78" i="55"/>
  <c r="HQ78" i="55"/>
  <c r="BH6" i="57"/>
  <c r="BH10" i="57"/>
  <c r="BH5" i="57"/>
  <c r="BH4" i="57"/>
  <c r="BH8" i="57"/>
  <c r="BH7" i="57"/>
  <c r="BH9" i="57"/>
  <c r="KW78" i="55"/>
  <c r="HM78" i="55"/>
  <c r="BD5" i="57"/>
  <c r="BD4" i="57"/>
  <c r="BD6" i="57"/>
  <c r="BD10" i="57"/>
  <c r="BD9" i="57"/>
  <c r="BD8" i="57"/>
  <c r="BD7" i="57"/>
  <c r="KU78" i="55"/>
  <c r="HK78" i="55"/>
  <c r="BB5" i="57"/>
  <c r="BB6" i="57"/>
  <c r="BB4" i="57"/>
  <c r="BB7" i="57"/>
  <c r="BB10" i="57"/>
  <c r="BB9" i="57"/>
  <c r="BB8" i="57"/>
  <c r="KB78" i="55"/>
  <c r="GR78" i="55"/>
  <c r="AI9" i="57"/>
  <c r="AI8" i="57"/>
  <c r="AI6" i="57"/>
  <c r="AI4" i="57"/>
  <c r="AI10" i="57"/>
  <c r="AI7" i="57"/>
  <c r="AI5" i="57"/>
  <c r="JW78" i="55"/>
  <c r="GM78" i="55"/>
  <c r="AD9" i="57"/>
  <c r="AD7" i="57"/>
  <c r="AD10" i="57"/>
  <c r="AD5" i="57"/>
  <c r="AD6" i="57"/>
  <c r="AD8" i="57"/>
  <c r="AD4" i="57"/>
  <c r="JT78" i="55"/>
  <c r="GJ78" i="55"/>
  <c r="AA9" i="57"/>
  <c r="AA7" i="57"/>
  <c r="AA8" i="57"/>
  <c r="AA5" i="57"/>
  <c r="AA6" i="57"/>
  <c r="AA10" i="57"/>
  <c r="AA4" i="57"/>
  <c r="KI78" i="55"/>
  <c r="GY78" i="55"/>
  <c r="AP7" i="57"/>
  <c r="AP9" i="57"/>
  <c r="AP8" i="57"/>
  <c r="AP6" i="57"/>
  <c r="AP10" i="57"/>
  <c r="AP5" i="57"/>
  <c r="AP4" i="57"/>
  <c r="KK78" i="55"/>
  <c r="HA78" i="55"/>
  <c r="AR8" i="57"/>
  <c r="AR4" i="57"/>
  <c r="AR10" i="57"/>
  <c r="AR6" i="57"/>
  <c r="AR5" i="57"/>
  <c r="AR9" i="57"/>
  <c r="AR7" i="57"/>
  <c r="KP78" i="55"/>
  <c r="HF78" i="55"/>
  <c r="AW6" i="57"/>
  <c r="AW7" i="57"/>
  <c r="AW10" i="57"/>
  <c r="AW9" i="57"/>
  <c r="AW5" i="57"/>
  <c r="AW4" i="57"/>
  <c r="AW8" i="57"/>
  <c r="LX78" i="55"/>
  <c r="LX129" i="55" s="1"/>
  <c r="IN78" i="55"/>
  <c r="CE4" i="57"/>
  <c r="CE5" i="57"/>
  <c r="CE9" i="57"/>
  <c r="CE10" i="57"/>
  <c r="CE6" i="57"/>
  <c r="CE7" i="57"/>
  <c r="CE8" i="57"/>
  <c r="LT78" i="55"/>
  <c r="IJ78" i="55"/>
  <c r="CA7" i="57"/>
  <c r="CA6" i="57"/>
  <c r="CA4" i="57"/>
  <c r="CA9" i="57"/>
  <c r="CA5" i="57"/>
  <c r="CA8" i="57"/>
  <c r="CH7" i="57"/>
  <c r="BY8" i="57"/>
  <c r="BY4" i="57"/>
  <c r="KV78" i="55"/>
  <c r="HL78" i="55"/>
  <c r="BC5" i="57"/>
  <c r="BC4" i="57"/>
  <c r="BC6" i="57"/>
  <c r="BC8" i="57"/>
  <c r="BC10" i="57"/>
  <c r="BC7" i="57"/>
  <c r="BC9" i="57"/>
  <c r="LB78" i="55"/>
  <c r="HR78" i="55"/>
  <c r="BI10" i="57"/>
  <c r="BI7" i="57"/>
  <c r="BI4" i="57"/>
  <c r="BI9" i="57"/>
  <c r="BI6" i="57"/>
  <c r="BI8" i="57"/>
  <c r="BI5" i="57"/>
  <c r="LC78" i="55"/>
  <c r="HS78" i="55"/>
  <c r="BJ10" i="57"/>
  <c r="BJ4" i="57"/>
  <c r="BJ9" i="57"/>
  <c r="BJ7" i="57"/>
  <c r="BJ8" i="57"/>
  <c r="BJ6" i="57"/>
  <c r="BJ5" i="57"/>
  <c r="IX49" i="55"/>
  <c r="IS49" i="55"/>
  <c r="IW49" i="55"/>
  <c r="IV49" i="55"/>
  <c r="IT49" i="55"/>
  <c r="IU49" i="55"/>
  <c r="JV78" i="55"/>
  <c r="GL78" i="55"/>
  <c r="AC4" i="57"/>
  <c r="AC7" i="57"/>
  <c r="AC9" i="57"/>
  <c r="AC10" i="57"/>
  <c r="AC6" i="57"/>
  <c r="AC8" i="57"/>
  <c r="AC5" i="57"/>
  <c r="JX78" i="55"/>
  <c r="GN78" i="55"/>
  <c r="AE8" i="57"/>
  <c r="AE10" i="57"/>
  <c r="AE7" i="57"/>
  <c r="AE5" i="57"/>
  <c r="AE4" i="57"/>
  <c r="AE6" i="57"/>
  <c r="AE9" i="57"/>
  <c r="JZ78" i="55"/>
  <c r="GP78" i="55"/>
  <c r="AG4" i="57"/>
  <c r="AG8" i="57"/>
  <c r="AG6" i="57"/>
  <c r="AG7" i="57"/>
  <c r="AG9" i="57"/>
  <c r="AG10" i="57"/>
  <c r="AG5" i="57"/>
  <c r="KM78" i="55"/>
  <c r="HC78" i="55"/>
  <c r="AT8" i="57"/>
  <c r="AT4" i="57"/>
  <c r="AT5" i="57"/>
  <c r="AT10" i="57"/>
  <c r="AT6" i="57"/>
  <c r="AT7" i="57"/>
  <c r="AT9" i="57"/>
  <c r="KG78" i="55"/>
  <c r="GW78" i="55"/>
  <c r="AN10" i="57"/>
  <c r="AN7" i="57"/>
  <c r="AN9" i="57"/>
  <c r="AN4" i="57"/>
  <c r="AN8" i="57"/>
  <c r="AN6" i="57"/>
  <c r="AN5" i="57"/>
  <c r="KJ78" i="55"/>
  <c r="GZ78" i="55"/>
  <c r="AQ9" i="57"/>
  <c r="AQ5" i="57"/>
  <c r="AQ10" i="57"/>
  <c r="AQ8" i="57"/>
  <c r="AQ7" i="57"/>
  <c r="AQ6" i="57"/>
  <c r="AQ4" i="57"/>
  <c r="IW51" i="55"/>
  <c r="IV51" i="55"/>
  <c r="IT51" i="55"/>
  <c r="IX51" i="55"/>
  <c r="IU51" i="55"/>
  <c r="IS51" i="55"/>
  <c r="LS78" i="55"/>
  <c r="II78" i="55"/>
  <c r="MA78" i="55"/>
  <c r="MA129" i="55" s="1"/>
  <c r="IQ78" i="55"/>
  <c r="CH6" i="57"/>
  <c r="KS78" i="55"/>
  <c r="HI78" i="55"/>
  <c r="AZ10" i="57"/>
  <c r="AZ5" i="57"/>
  <c r="AZ6" i="57"/>
  <c r="AZ7" i="57"/>
  <c r="AZ9" i="57"/>
  <c r="AZ4" i="57"/>
  <c r="AZ8" i="57"/>
  <c r="KT78" i="55"/>
  <c r="HJ78" i="55"/>
  <c r="BA6" i="57"/>
  <c r="BA5" i="57"/>
  <c r="BA4" i="57"/>
  <c r="BA7" i="57"/>
  <c r="BA9" i="57"/>
  <c r="BA8" i="57"/>
  <c r="BA10" i="57"/>
  <c r="KX78" i="55"/>
  <c r="HN78" i="55"/>
  <c r="BE5" i="57"/>
  <c r="BE10" i="57"/>
  <c r="BE6" i="57"/>
  <c r="BE9" i="57"/>
  <c r="BE4" i="57"/>
  <c r="BE8" i="57"/>
  <c r="BE7" i="57"/>
  <c r="KC78" i="55"/>
  <c r="GS78" i="55"/>
  <c r="AJ8" i="57"/>
  <c r="AJ7" i="57"/>
  <c r="AJ10" i="57"/>
  <c r="AJ4" i="57"/>
  <c r="AJ6" i="57"/>
  <c r="AJ9" i="57"/>
  <c r="AJ5" i="57"/>
  <c r="JU78" i="55"/>
  <c r="GK78" i="55"/>
  <c r="AB8" i="57"/>
  <c r="AB4" i="57"/>
  <c r="AB9" i="57"/>
  <c r="AB7" i="57"/>
  <c r="AB6" i="57"/>
  <c r="AB5" i="57"/>
  <c r="AB10" i="57"/>
  <c r="KD78" i="55"/>
  <c r="GT78" i="55"/>
  <c r="AK7" i="57"/>
  <c r="AK5" i="57"/>
  <c r="AK10" i="57"/>
  <c r="AK6" i="57"/>
  <c r="AK9" i="57"/>
  <c r="AK4" i="57"/>
  <c r="AK8" i="57"/>
  <c r="KL78" i="55"/>
  <c r="HB78" i="55"/>
  <c r="AS10" i="57"/>
  <c r="AS5" i="57"/>
  <c r="AS9" i="57"/>
  <c r="AS7" i="57"/>
  <c r="AS8" i="57"/>
  <c r="AS4" i="57"/>
  <c r="AS6" i="57"/>
  <c r="KO78" i="55"/>
  <c r="HE78" i="55"/>
  <c r="AV7" i="57"/>
  <c r="AV9" i="57"/>
  <c r="AV6" i="57"/>
  <c r="AV5" i="57"/>
  <c r="AV4" i="57"/>
  <c r="AV8" i="57"/>
  <c r="AV10" i="57"/>
  <c r="KQ78" i="55"/>
  <c r="HG78" i="55"/>
  <c r="AX8" i="57"/>
  <c r="AX9" i="57"/>
  <c r="AX5" i="57"/>
  <c r="AX6" i="57"/>
  <c r="AX7" i="57"/>
  <c r="AX4" i="57"/>
  <c r="AX10" i="57"/>
  <c r="CF5" i="57"/>
  <c r="CF10" i="57"/>
  <c r="LR78" i="55"/>
  <c r="IH78" i="55"/>
  <c r="LP78" i="55"/>
  <c r="IF78" i="55"/>
  <c r="LW78" i="55"/>
  <c r="IM78" i="55"/>
  <c r="CH4" i="57"/>
  <c r="CH9" i="57"/>
  <c r="BY7" i="57"/>
  <c r="BY6" i="57"/>
  <c r="CA10" i="57"/>
  <c r="W3" i="89" l="1"/>
  <c r="CI3" i="89"/>
  <c r="CE3" i="89"/>
  <c r="AI3" i="89"/>
  <c r="Y3" i="89"/>
  <c r="BI3" i="89"/>
  <c r="AU3" i="89"/>
  <c r="BF3" i="89"/>
  <c r="BK3" i="89"/>
  <c r="AR3" i="89"/>
  <c r="BW3" i="89"/>
  <c r="AE3" i="89"/>
  <c r="BE3" i="89"/>
  <c r="AY3" i="89"/>
  <c r="AB3" i="89"/>
  <c r="CB3" i="89"/>
  <c r="BG3" i="89"/>
  <c r="Q3" i="89"/>
  <c r="BL3" i="89"/>
  <c r="AD3" i="89"/>
  <c r="AN3" i="89"/>
  <c r="DP11" i="59"/>
  <c r="BD3" i="89"/>
  <c r="AX3" i="89"/>
  <c r="AK3" i="89"/>
  <c r="CC3" i="89"/>
  <c r="BX3" i="89"/>
  <c r="BR3" i="89"/>
  <c r="AM3" i="89"/>
  <c r="AC3" i="89"/>
  <c r="BB3" i="89"/>
  <c r="AP3" i="89"/>
  <c r="BC3" i="89"/>
  <c r="R3" i="89"/>
  <c r="AF3" i="89"/>
  <c r="AL3" i="89"/>
  <c r="AZ3" i="89"/>
  <c r="S3" i="89"/>
  <c r="BS3" i="89"/>
  <c r="BT3" i="89"/>
  <c r="AJ3" i="89"/>
  <c r="CH3" i="89"/>
  <c r="Z3" i="89"/>
  <c r="CF3" i="89"/>
  <c r="AQ3" i="89"/>
  <c r="T3" i="89"/>
  <c r="CG3" i="89"/>
  <c r="X3" i="89"/>
  <c r="CA3" i="89"/>
  <c r="AA3" i="89"/>
  <c r="BM3" i="89"/>
  <c r="AT3" i="89"/>
  <c r="BQ3" i="89"/>
  <c r="BJ3" i="89"/>
  <c r="BA3" i="89"/>
  <c r="BZ3" i="89"/>
  <c r="U3" i="89"/>
  <c r="BY3" i="89"/>
  <c r="BP3" i="89"/>
  <c r="BN3" i="89"/>
  <c r="AW3" i="89"/>
  <c r="AS3" i="89"/>
  <c r="AO3" i="89"/>
  <c r="DL22" i="59"/>
  <c r="DL19" i="60"/>
  <c r="DL19" i="61"/>
  <c r="DO11" i="59"/>
  <c r="DL11" i="59"/>
  <c r="DL11" i="61"/>
  <c r="DP15" i="59"/>
  <c r="DP15" i="60"/>
  <c r="DK22" i="59"/>
  <c r="DO11" i="60"/>
  <c r="DL82" i="60"/>
  <c r="DQ20" i="60"/>
  <c r="DO19" i="59"/>
  <c r="DQ20" i="61"/>
  <c r="DL82" i="61"/>
  <c r="O3" i="57"/>
  <c r="DY11" i="60" s="1"/>
  <c r="DQ11" i="59"/>
  <c r="DL18" i="61"/>
  <c r="DQ11" i="61"/>
  <c r="DK22" i="60"/>
  <c r="DP22" i="60"/>
  <c r="DO19" i="61"/>
  <c r="DM11" i="61"/>
  <c r="DM11" i="59"/>
  <c r="DQ68" i="61"/>
  <c r="DM22" i="60"/>
  <c r="DL18" i="59"/>
  <c r="DM68" i="60"/>
  <c r="DQ68" i="59"/>
  <c r="DM11" i="60"/>
  <c r="DN18" i="60"/>
  <c r="DP16" i="60"/>
  <c r="DN11" i="61"/>
  <c r="DN11" i="59"/>
  <c r="DM73" i="59"/>
  <c r="DO22" i="61"/>
  <c r="DK80" i="61"/>
  <c r="DK19" i="60"/>
  <c r="DO22" i="60"/>
  <c r="DM20" i="60"/>
  <c r="DN18" i="61"/>
  <c r="DM18" i="59"/>
  <c r="DK80" i="59"/>
  <c r="DM68" i="59"/>
  <c r="DM20" i="61"/>
  <c r="W3" i="57"/>
  <c r="DY19" i="61" s="1"/>
  <c r="DK11" i="60"/>
  <c r="DK11" i="59"/>
  <c r="DK11" i="61"/>
  <c r="DK19" i="61"/>
  <c r="DP22" i="61"/>
  <c r="DM18" i="61"/>
  <c r="AU65" i="82"/>
  <c r="AH80" i="70"/>
  <c r="AI80" i="70" s="1"/>
  <c r="AT69" i="70"/>
  <c r="AG114" i="85"/>
  <c r="AG115" i="85" s="1"/>
  <c r="AF114" i="85"/>
  <c r="AF115" i="85" s="1"/>
  <c r="AV61" i="85"/>
  <c r="AS60" i="85"/>
  <c r="AT60" i="85" s="1"/>
  <c r="AV63" i="85"/>
  <c r="AS76" i="85"/>
  <c r="AT76" i="85" s="1"/>
  <c r="AU65" i="85"/>
  <c r="AU80" i="85"/>
  <c r="AU61" i="85"/>
  <c r="AV65" i="85"/>
  <c r="AU62" i="85"/>
  <c r="AU70" i="85"/>
  <c r="AU64" i="85"/>
  <c r="AV64" i="85"/>
  <c r="AD114" i="85"/>
  <c r="AH76" i="85"/>
  <c r="AI76" i="85" s="1"/>
  <c r="AU76" i="85" s="1"/>
  <c r="AH67" i="85"/>
  <c r="AI67" i="85" s="1"/>
  <c r="AU68" i="85"/>
  <c r="AV68" i="85"/>
  <c r="AU89" i="85"/>
  <c r="AV89" i="85"/>
  <c r="AV77" i="85"/>
  <c r="AU77" i="85"/>
  <c r="AV74" i="85"/>
  <c r="AU74" i="85"/>
  <c r="AU71" i="85"/>
  <c r="AV71" i="85"/>
  <c r="AV70" i="85"/>
  <c r="AS67" i="85"/>
  <c r="AV78" i="85"/>
  <c r="AU78" i="85"/>
  <c r="AU69" i="85"/>
  <c r="AV69" i="85"/>
  <c r="AV90" i="85"/>
  <c r="AU90" i="85"/>
  <c r="AV75" i="85"/>
  <c r="AU75" i="85"/>
  <c r="AU79" i="85"/>
  <c r="AV79" i="85"/>
  <c r="AU73" i="85"/>
  <c r="AV73" i="85"/>
  <c r="AE114" i="85"/>
  <c r="AE115" i="85" s="1"/>
  <c r="AV80" i="85"/>
  <c r="AV72" i="85"/>
  <c r="AU72" i="85"/>
  <c r="I38" i="77"/>
  <c r="AS80" i="70"/>
  <c r="AT80" i="70" s="1"/>
  <c r="Z5" i="79" s="1"/>
  <c r="AA5" i="79" s="1"/>
  <c r="AD5" i="79" s="1"/>
  <c r="AE5" i="79" s="1"/>
  <c r="F5" i="30"/>
  <c r="I10" i="69"/>
  <c r="I3" i="69" s="1"/>
  <c r="E10" i="67"/>
  <c r="AH73" i="70"/>
  <c r="AI73" i="70" s="1"/>
  <c r="AU73" i="70" s="1"/>
  <c r="AQ67" i="70"/>
  <c r="H7" i="37"/>
  <c r="F7" i="37"/>
  <c r="I25" i="67"/>
  <c r="I25" i="69" s="1"/>
  <c r="K19" i="68"/>
  <c r="K19" i="69" s="1"/>
  <c r="AV86" i="70"/>
  <c r="J25" i="67"/>
  <c r="J25" i="69" s="1"/>
  <c r="G7" i="37"/>
  <c r="K10" i="69"/>
  <c r="K3" i="69" s="1"/>
  <c r="H5" i="30"/>
  <c r="K12" i="68"/>
  <c r="K20" i="68" s="1"/>
  <c r="K38" i="77"/>
  <c r="E25" i="77"/>
  <c r="K25" i="67"/>
  <c r="K25" i="69" s="1"/>
  <c r="AU86" i="70"/>
  <c r="H10" i="69"/>
  <c r="H3" i="69" s="1"/>
  <c r="H38" i="77"/>
  <c r="H19" i="67"/>
  <c r="H19" i="69" s="1"/>
  <c r="H11" i="67"/>
  <c r="H11" i="69" s="1"/>
  <c r="E5" i="30"/>
  <c r="H12" i="67"/>
  <c r="H12" i="69" s="1"/>
  <c r="I20" i="68"/>
  <c r="AG67" i="70"/>
  <c r="AG114" i="70" s="1"/>
  <c r="AG115" i="70" s="1"/>
  <c r="AR67" i="70"/>
  <c r="AV74" i="70"/>
  <c r="AH70" i="82"/>
  <c r="AI70" i="82" s="1"/>
  <c r="I12" i="69"/>
  <c r="J10" i="69"/>
  <c r="J3" i="69" s="1"/>
  <c r="J38" i="77"/>
  <c r="I18" i="68"/>
  <c r="J12" i="68"/>
  <c r="J12" i="69" s="1"/>
  <c r="J11" i="68"/>
  <c r="E11" i="68" s="1"/>
  <c r="E10" i="68"/>
  <c r="J19" i="68"/>
  <c r="J19" i="69" s="1"/>
  <c r="AU63" i="82"/>
  <c r="AV66" i="82"/>
  <c r="AU62" i="82"/>
  <c r="AV87" i="82"/>
  <c r="AV65" i="82"/>
  <c r="AU72" i="70"/>
  <c r="AP67" i="70"/>
  <c r="AU62" i="70"/>
  <c r="AU64" i="82"/>
  <c r="AV62" i="82"/>
  <c r="AU66" i="82"/>
  <c r="AV5" i="79"/>
  <c r="AW5" i="79" s="1"/>
  <c r="AZ5" i="79" s="1"/>
  <c r="BA5" i="79" s="1"/>
  <c r="AU84" i="82"/>
  <c r="AV84" i="82"/>
  <c r="AV63" i="82"/>
  <c r="AU71" i="70"/>
  <c r="AV65" i="70"/>
  <c r="AS74" i="82"/>
  <c r="AT74" i="82" s="1"/>
  <c r="AS70" i="82"/>
  <c r="AT70" i="82" s="1"/>
  <c r="AH74" i="82"/>
  <c r="AI74" i="82" s="1"/>
  <c r="AI70" i="70"/>
  <c r="DO15" i="61"/>
  <c r="DO15" i="60"/>
  <c r="DO15" i="59"/>
  <c r="DM15" i="60"/>
  <c r="DM15" i="59"/>
  <c r="DM15" i="61"/>
  <c r="DM22" i="61"/>
  <c r="AV62" i="70"/>
  <c r="DM19" i="61"/>
  <c r="DM19" i="59"/>
  <c r="DM19" i="60"/>
  <c r="DK18" i="59"/>
  <c r="DK18" i="61"/>
  <c r="DK18" i="60"/>
  <c r="DQ22" i="59"/>
  <c r="DQ22" i="60"/>
  <c r="DP16" i="61"/>
  <c r="AH68" i="70"/>
  <c r="AT70" i="70"/>
  <c r="DQ18" i="61"/>
  <c r="DQ18" i="59"/>
  <c r="DQ18" i="60"/>
  <c r="DP19" i="60"/>
  <c r="DP19" i="59"/>
  <c r="DP19" i="61"/>
  <c r="Z3" i="57"/>
  <c r="DN15" i="61"/>
  <c r="DN15" i="60"/>
  <c r="DN15" i="59"/>
  <c r="DN19" i="61"/>
  <c r="DN19" i="60"/>
  <c r="DN19" i="59"/>
  <c r="DO20" i="59"/>
  <c r="DO20" i="60"/>
  <c r="DO20" i="61"/>
  <c r="AV64" i="82"/>
  <c r="AH80" i="82"/>
  <c r="AI80" i="82" s="1"/>
  <c r="AS80" i="82"/>
  <c r="AT80" i="82" s="1"/>
  <c r="AF67" i="82"/>
  <c r="AF114" i="82" s="1"/>
  <c r="AF115" i="82" s="1"/>
  <c r="AH69" i="82"/>
  <c r="AI69" i="82" s="1"/>
  <c r="AS71" i="82"/>
  <c r="AT71" i="82" s="1"/>
  <c r="AD89" i="82"/>
  <c r="AH90" i="82"/>
  <c r="AI90" i="82" s="1"/>
  <c r="AU88" i="82"/>
  <c r="AV88" i="82"/>
  <c r="AU76" i="82"/>
  <c r="AV76" i="82"/>
  <c r="AQ67" i="82"/>
  <c r="BT49" i="79"/>
  <c r="BU48" i="79"/>
  <c r="BV48" i="79" s="1"/>
  <c r="BW48" i="79" s="1"/>
  <c r="AU87" i="82"/>
  <c r="AV61" i="82"/>
  <c r="AU61" i="82"/>
  <c r="AH73" i="82"/>
  <c r="AI73" i="82" s="1"/>
  <c r="AO89" i="82"/>
  <c r="AS89" i="82" s="1"/>
  <c r="AT89" i="82" s="1"/>
  <c r="AS90" i="82"/>
  <c r="AT90" i="82" s="1"/>
  <c r="AO67" i="82"/>
  <c r="AS68" i="82"/>
  <c r="AT68" i="82" s="1"/>
  <c r="AU82" i="82"/>
  <c r="AV82" i="82"/>
  <c r="AS72" i="82"/>
  <c r="AT72" i="82" s="1"/>
  <c r="AU60" i="82"/>
  <c r="AV60" i="82"/>
  <c r="AH75" i="82"/>
  <c r="AI75" i="82" s="1"/>
  <c r="AV86" i="82"/>
  <c r="AU86" i="82"/>
  <c r="BR50" i="79"/>
  <c r="BS49" i="79"/>
  <c r="AV85" i="82"/>
  <c r="AU85" i="82"/>
  <c r="AD67" i="82"/>
  <c r="AH68" i="82"/>
  <c r="AI68" i="82" s="1"/>
  <c r="AP67" i="82"/>
  <c r="AG67" i="82"/>
  <c r="AG114" i="82" s="1"/>
  <c r="AG115" i="82" s="1"/>
  <c r="AH72" i="82"/>
  <c r="AI72" i="82" s="1"/>
  <c r="AE67" i="82"/>
  <c r="AE114" i="82" s="1"/>
  <c r="AE115" i="82" s="1"/>
  <c r="AS73" i="82"/>
  <c r="AT73" i="82" s="1"/>
  <c r="AU75" i="70"/>
  <c r="AV83" i="82"/>
  <c r="AU83" i="82"/>
  <c r="BI50" i="79"/>
  <c r="BJ49" i="79"/>
  <c r="BK49" i="79" s="1"/>
  <c r="BL49" i="79" s="1"/>
  <c r="AR67" i="82"/>
  <c r="AH71" i="82"/>
  <c r="AI71" i="82" s="1"/>
  <c r="BG51" i="79"/>
  <c r="BH50" i="79"/>
  <c r="AS69" i="82"/>
  <c r="AT69" i="82" s="1"/>
  <c r="AS75" i="82"/>
  <c r="AT75" i="82" s="1"/>
  <c r="AV72" i="70"/>
  <c r="AU69" i="70"/>
  <c r="K20" i="67"/>
  <c r="J20" i="67"/>
  <c r="K18" i="67"/>
  <c r="H18" i="3"/>
  <c r="AU64" i="70"/>
  <c r="AS60" i="70"/>
  <c r="AT60" i="70" s="1"/>
  <c r="AV64" i="70"/>
  <c r="AV66" i="70"/>
  <c r="AU63" i="70"/>
  <c r="AU65" i="70"/>
  <c r="K11" i="69"/>
  <c r="I18" i="77"/>
  <c r="K20" i="77"/>
  <c r="I18" i="78"/>
  <c r="K18" i="78"/>
  <c r="I20" i="78"/>
  <c r="J20" i="78"/>
  <c r="I20" i="77"/>
  <c r="AV63" i="70"/>
  <c r="K18" i="77"/>
  <c r="J18" i="77"/>
  <c r="AU66" i="70"/>
  <c r="H12" i="78"/>
  <c r="E12" i="78" s="1"/>
  <c r="H19" i="78"/>
  <c r="E19" i="78" s="1"/>
  <c r="H11" i="78"/>
  <c r="E11" i="78" s="1"/>
  <c r="E10" i="78"/>
  <c r="J20" i="77"/>
  <c r="AF114" i="70"/>
  <c r="AF115" i="70" s="1"/>
  <c r="K20" i="78"/>
  <c r="J18" i="78"/>
  <c r="H37" i="77"/>
  <c r="H11" i="77"/>
  <c r="E11" i="77" s="1"/>
  <c r="H19" i="77"/>
  <c r="E19" i="77" s="1"/>
  <c r="H12" i="77"/>
  <c r="E12" i="77" s="1"/>
  <c r="E10" i="77"/>
  <c r="AV69" i="70"/>
  <c r="AV73" i="70"/>
  <c r="AV75" i="70"/>
  <c r="AU74" i="70"/>
  <c r="I18" i="67"/>
  <c r="AV71" i="70"/>
  <c r="I11" i="69"/>
  <c r="AU80" i="70"/>
  <c r="I20" i="67"/>
  <c r="AE114" i="70"/>
  <c r="AE115" i="70" s="1"/>
  <c r="AU61" i="70"/>
  <c r="AV61" i="70"/>
  <c r="AH60" i="70"/>
  <c r="AI60" i="70" s="1"/>
  <c r="AU88" i="70"/>
  <c r="AV88" i="70"/>
  <c r="AU87" i="70"/>
  <c r="AV87" i="70"/>
  <c r="AS76" i="70"/>
  <c r="AT76" i="70" s="1"/>
  <c r="AD114" i="70"/>
  <c r="AD115" i="70" s="1"/>
  <c r="AH76" i="70"/>
  <c r="AV79" i="70"/>
  <c r="AU79" i="70"/>
  <c r="AV77" i="70"/>
  <c r="AU77" i="70"/>
  <c r="AV78" i="70"/>
  <c r="AU78" i="70"/>
  <c r="H20" i="68"/>
  <c r="H18" i="68"/>
  <c r="J20" i="3"/>
  <c r="J18" i="3"/>
  <c r="K20" i="3"/>
  <c r="I18" i="3"/>
  <c r="K18" i="3"/>
  <c r="I20" i="3"/>
  <c r="AV90" i="70"/>
  <c r="AU90" i="70"/>
  <c r="AI89" i="70"/>
  <c r="DK20" i="59"/>
  <c r="DK20" i="61"/>
  <c r="DK20" i="60"/>
  <c r="X3" i="57"/>
  <c r="DY20" i="60" s="1"/>
  <c r="DM16" i="61"/>
  <c r="DM16" i="60"/>
  <c r="DM16" i="59"/>
  <c r="E11" i="3"/>
  <c r="E19" i="3"/>
  <c r="E12" i="3"/>
  <c r="S3" i="57"/>
  <c r="DY15" i="59" s="1"/>
  <c r="KO129" i="55"/>
  <c r="KD129" i="55"/>
  <c r="KC129" i="55"/>
  <c r="KT129" i="55"/>
  <c r="KK129" i="55"/>
  <c r="JT129" i="55"/>
  <c r="KB129" i="55"/>
  <c r="LQ129" i="55"/>
  <c r="KH129" i="55"/>
  <c r="KN129" i="55"/>
  <c r="KE129" i="55"/>
  <c r="KR129" i="55"/>
  <c r="KZ129" i="55"/>
  <c r="LO129" i="55"/>
  <c r="DL16" i="59"/>
  <c r="DL16" i="61"/>
  <c r="DL16" i="60"/>
  <c r="KJ129" i="55"/>
  <c r="KM129" i="55"/>
  <c r="JX129" i="55"/>
  <c r="LB129" i="55"/>
  <c r="DP18" i="61"/>
  <c r="DP18" i="60"/>
  <c r="DP18" i="59"/>
  <c r="V3" i="57"/>
  <c r="LR129" i="55"/>
  <c r="KQ129" i="55"/>
  <c r="KL129" i="55"/>
  <c r="JU129" i="55"/>
  <c r="KX129" i="55"/>
  <c r="KS129" i="55"/>
  <c r="KP129" i="55"/>
  <c r="KI129" i="55"/>
  <c r="JW129" i="55"/>
  <c r="KU129" i="55"/>
  <c r="LA129" i="55"/>
  <c r="KF129" i="55"/>
  <c r="KA129" i="55"/>
  <c r="JY129" i="55"/>
  <c r="KY129" i="55"/>
  <c r="LM129" i="55"/>
  <c r="DK16" i="60"/>
  <c r="DK16" i="59"/>
  <c r="DK16" i="61"/>
  <c r="KG129" i="55"/>
  <c r="JZ129" i="55"/>
  <c r="JV129" i="55"/>
  <c r="LC129" i="55"/>
  <c r="KV129" i="55"/>
  <c r="LT129" i="55"/>
  <c r="DN16" i="61"/>
  <c r="DN16" i="60"/>
  <c r="DN16" i="59"/>
  <c r="DQ16" i="60"/>
  <c r="DQ16" i="59"/>
  <c r="DQ16" i="61"/>
  <c r="DL20" i="61"/>
  <c r="DL20" i="60"/>
  <c r="DL20" i="59"/>
  <c r="DO60" i="59"/>
  <c r="DO60" i="61"/>
  <c r="DO60" i="60"/>
  <c r="DK60" i="61"/>
  <c r="DK60" i="60"/>
  <c r="DK60" i="59"/>
  <c r="BL3" i="57"/>
  <c r="DL13" i="61"/>
  <c r="DL13" i="60"/>
  <c r="DL13" i="59"/>
  <c r="DP14" i="61"/>
  <c r="DP14" i="60"/>
  <c r="DP14" i="59"/>
  <c r="DQ12" i="60"/>
  <c r="DQ12" i="59"/>
  <c r="DQ12" i="61"/>
  <c r="DK12" i="59"/>
  <c r="DK12" i="61"/>
  <c r="DK12" i="60"/>
  <c r="P3" i="57"/>
  <c r="DP20" i="60"/>
  <c r="DP20" i="59"/>
  <c r="DP20" i="61"/>
  <c r="DL60" i="60"/>
  <c r="DL60" i="59"/>
  <c r="DL60" i="61"/>
  <c r="DP13" i="61"/>
  <c r="DP13" i="60"/>
  <c r="DP13" i="59"/>
  <c r="DO13" i="59"/>
  <c r="DO13" i="61"/>
  <c r="DO13" i="60"/>
  <c r="DQ14" i="61"/>
  <c r="DQ14" i="60"/>
  <c r="DQ14" i="59"/>
  <c r="DN14" i="59"/>
  <c r="DN14" i="61"/>
  <c r="DN14" i="60"/>
  <c r="DL12" i="61"/>
  <c r="DL12" i="60"/>
  <c r="DL12" i="59"/>
  <c r="DN12" i="60"/>
  <c r="DN12" i="59"/>
  <c r="DN12" i="61"/>
  <c r="DO16" i="59"/>
  <c r="DO16" i="61"/>
  <c r="DO16" i="60"/>
  <c r="T3" i="57"/>
  <c r="DN60" i="59"/>
  <c r="DN60" i="61"/>
  <c r="DN60" i="60"/>
  <c r="DQ60" i="61"/>
  <c r="DQ60" i="60"/>
  <c r="DQ60" i="59"/>
  <c r="DQ15" i="61"/>
  <c r="DQ15" i="60"/>
  <c r="DQ15" i="59"/>
  <c r="DM13" i="60"/>
  <c r="DM13" i="61"/>
  <c r="DM13" i="59"/>
  <c r="DN13" i="60"/>
  <c r="DN13" i="59"/>
  <c r="DN13" i="61"/>
  <c r="DO14" i="59"/>
  <c r="DO14" i="60"/>
  <c r="DO14" i="61"/>
  <c r="DL14" i="61"/>
  <c r="DL14" i="60"/>
  <c r="DL14" i="59"/>
  <c r="DP12" i="59"/>
  <c r="DP12" i="61"/>
  <c r="DP12" i="60"/>
  <c r="DM60" i="60"/>
  <c r="DM60" i="59"/>
  <c r="DM60" i="61"/>
  <c r="DP60" i="61"/>
  <c r="DP60" i="60"/>
  <c r="DP60" i="59"/>
  <c r="DL15" i="60"/>
  <c r="DL15" i="59"/>
  <c r="DL15" i="61"/>
  <c r="DK13" i="59"/>
  <c r="DK13" i="60"/>
  <c r="Q3" i="57"/>
  <c r="DK13" i="61"/>
  <c r="DQ13" i="59"/>
  <c r="DQ13" i="61"/>
  <c r="DQ13" i="60"/>
  <c r="R3" i="57"/>
  <c r="DK14" i="59"/>
  <c r="DK14" i="61"/>
  <c r="DK14" i="60"/>
  <c r="DM14" i="59"/>
  <c r="DM14" i="61"/>
  <c r="DM14" i="60"/>
  <c r="DO12" i="60"/>
  <c r="DO12" i="59"/>
  <c r="DO12" i="61"/>
  <c r="DM12" i="59"/>
  <c r="DM12" i="61"/>
  <c r="DM12" i="60"/>
  <c r="DM80" i="59"/>
  <c r="DM80" i="60"/>
  <c r="DM73" i="60"/>
  <c r="BR8" i="57"/>
  <c r="DP66" i="60" s="1"/>
  <c r="BN6" i="57"/>
  <c r="DN62" i="61" s="1"/>
  <c r="BN7" i="57"/>
  <c r="DQ62" i="61" s="1"/>
  <c r="BN4" i="57"/>
  <c r="DK62" i="60" s="1"/>
  <c r="LG46" i="55"/>
  <c r="HW46" i="55"/>
  <c r="HM48" i="55"/>
  <c r="KW48" i="55"/>
  <c r="BK4" i="57"/>
  <c r="BK6" i="57"/>
  <c r="BK7" i="57"/>
  <c r="BK9" i="57"/>
  <c r="BK5" i="57"/>
  <c r="LD48" i="55"/>
  <c r="HT48" i="55"/>
  <c r="BK8" i="57"/>
  <c r="BK10" i="57"/>
  <c r="LK57" i="55"/>
  <c r="IA57" i="55"/>
  <c r="HY57" i="55"/>
  <c r="LI57" i="55"/>
  <c r="DK70" i="60"/>
  <c r="DK70" i="61"/>
  <c r="DK70" i="59"/>
  <c r="DQ21" i="59"/>
  <c r="DQ21" i="61"/>
  <c r="DQ21" i="60"/>
  <c r="DL21" i="60"/>
  <c r="DL21" i="59"/>
  <c r="DL21" i="61"/>
  <c r="DP21" i="61"/>
  <c r="DP21" i="60"/>
  <c r="DP21" i="59"/>
  <c r="DN21" i="60"/>
  <c r="DN21" i="59"/>
  <c r="DN21" i="61"/>
  <c r="DM21" i="60"/>
  <c r="DM21" i="59"/>
  <c r="DM21" i="61"/>
  <c r="DK21" i="60"/>
  <c r="DK21" i="59"/>
  <c r="Y3" i="57"/>
  <c r="DK21" i="61"/>
  <c r="LN78" i="55"/>
  <c r="ID78" i="55"/>
  <c r="DO21" i="61"/>
  <c r="DO21" i="60"/>
  <c r="DO21" i="59"/>
  <c r="DO68" i="60"/>
  <c r="DO68" i="59"/>
  <c r="DO68" i="61"/>
  <c r="BS3" i="57"/>
  <c r="DK67" i="61"/>
  <c r="DK67" i="59"/>
  <c r="DK67" i="60"/>
  <c r="DP67" i="59"/>
  <c r="DP67" i="61"/>
  <c r="DP67" i="60"/>
  <c r="DP68" i="59"/>
  <c r="DP68" i="61"/>
  <c r="DP68" i="60"/>
  <c r="DQ69" i="59"/>
  <c r="DQ69" i="61"/>
  <c r="DQ69" i="60"/>
  <c r="DN69" i="60"/>
  <c r="DN69" i="59"/>
  <c r="DN69" i="61"/>
  <c r="DL68" i="59"/>
  <c r="DL68" i="61"/>
  <c r="DL68" i="60"/>
  <c r="DM17" i="61"/>
  <c r="DM17" i="60"/>
  <c r="DM17" i="59"/>
  <c r="U3" i="57"/>
  <c r="DK17" i="61"/>
  <c r="DK17" i="60"/>
  <c r="DK17" i="59"/>
  <c r="DN61" i="60"/>
  <c r="DN61" i="59"/>
  <c r="DN61" i="61"/>
  <c r="DM61" i="61"/>
  <c r="DM61" i="60"/>
  <c r="DM61" i="59"/>
  <c r="DQ70" i="61"/>
  <c r="DQ70" i="60"/>
  <c r="DQ70" i="59"/>
  <c r="DM66" i="61"/>
  <c r="DM66" i="60"/>
  <c r="DM66" i="59"/>
  <c r="DL66" i="59"/>
  <c r="DL66" i="61"/>
  <c r="DL66" i="60"/>
  <c r="DP62" i="61"/>
  <c r="DP62" i="60"/>
  <c r="DP62" i="59"/>
  <c r="DQ67" i="61"/>
  <c r="DQ67" i="59"/>
  <c r="DQ67" i="60"/>
  <c r="DO67" i="61"/>
  <c r="DO67" i="60"/>
  <c r="DO67" i="59"/>
  <c r="DO70" i="59"/>
  <c r="DO70" i="61"/>
  <c r="DO70" i="60"/>
  <c r="DP69" i="59"/>
  <c r="DP69" i="61"/>
  <c r="DP69" i="60"/>
  <c r="DK69" i="59"/>
  <c r="DK69" i="60"/>
  <c r="BU3" i="57"/>
  <c r="DK69" i="61"/>
  <c r="DK68" i="61"/>
  <c r="DK68" i="60"/>
  <c r="BT3" i="57"/>
  <c r="DK68" i="59"/>
  <c r="DN70" i="59"/>
  <c r="DN70" i="60"/>
  <c r="DN70" i="61"/>
  <c r="DL17" i="61"/>
  <c r="DL17" i="60"/>
  <c r="DL17" i="59"/>
  <c r="DP17" i="61"/>
  <c r="DP17" i="60"/>
  <c r="DP17" i="59"/>
  <c r="DQ61" i="61"/>
  <c r="DQ61" i="60"/>
  <c r="DQ61" i="59"/>
  <c r="DP66" i="61"/>
  <c r="DL62" i="61"/>
  <c r="DL62" i="59"/>
  <c r="DL62" i="60"/>
  <c r="DO62" i="60"/>
  <c r="DO62" i="59"/>
  <c r="DO62" i="61"/>
  <c r="DN67" i="61"/>
  <c r="DN67" i="60"/>
  <c r="DN67" i="59"/>
  <c r="DP70" i="60"/>
  <c r="DP70" i="61"/>
  <c r="DP70" i="59"/>
  <c r="DL69" i="59"/>
  <c r="DL69" i="61"/>
  <c r="DL69" i="60"/>
  <c r="CF6" i="57"/>
  <c r="CF7" i="57"/>
  <c r="CF8" i="57"/>
  <c r="DN17" i="61"/>
  <c r="DN17" i="60"/>
  <c r="DN17" i="59"/>
  <c r="DQ17" i="59"/>
  <c r="DQ17" i="61"/>
  <c r="DQ17" i="60"/>
  <c r="BQ4" i="57"/>
  <c r="BQ6" i="57"/>
  <c r="BQ9" i="57"/>
  <c r="BQ10" i="57"/>
  <c r="BQ5" i="57"/>
  <c r="BQ7" i="57"/>
  <c r="BQ8" i="57"/>
  <c r="LJ78" i="55"/>
  <c r="HZ78" i="55"/>
  <c r="DL61" i="59"/>
  <c r="DL61" i="61"/>
  <c r="DL61" i="60"/>
  <c r="DP61" i="60"/>
  <c r="DP61" i="59"/>
  <c r="DP61" i="61"/>
  <c r="DN66" i="61"/>
  <c r="DN66" i="60"/>
  <c r="DN66" i="59"/>
  <c r="DO66" i="61"/>
  <c r="DO66" i="60"/>
  <c r="DO66" i="59"/>
  <c r="DM67" i="59"/>
  <c r="DM67" i="61"/>
  <c r="DM67" i="60"/>
  <c r="DL67" i="60"/>
  <c r="DL67" i="59"/>
  <c r="DL67" i="61"/>
  <c r="BV3" i="57"/>
  <c r="DL70" i="61"/>
  <c r="DL70" i="60"/>
  <c r="DL70" i="59"/>
  <c r="DO69" i="61"/>
  <c r="DO69" i="60"/>
  <c r="DO69" i="59"/>
  <c r="DM69" i="59"/>
  <c r="DM69" i="61"/>
  <c r="DM69" i="60"/>
  <c r="DM70" i="59"/>
  <c r="DM70" i="61"/>
  <c r="DM70" i="60"/>
  <c r="DO17" i="61"/>
  <c r="DO17" i="60"/>
  <c r="DO17" i="59"/>
  <c r="DK61" i="60"/>
  <c r="DK61" i="61"/>
  <c r="BM3" i="57"/>
  <c r="DK61" i="59"/>
  <c r="DO61" i="61"/>
  <c r="DO61" i="60"/>
  <c r="DO61" i="59"/>
  <c r="DQ66" i="59"/>
  <c r="DQ66" i="61"/>
  <c r="DQ66" i="60"/>
  <c r="DK66" i="61"/>
  <c r="DK66" i="60"/>
  <c r="DK66" i="59"/>
  <c r="DM62" i="60"/>
  <c r="DM62" i="59"/>
  <c r="DM62" i="61"/>
  <c r="DQ63" i="59"/>
  <c r="DQ63" i="61"/>
  <c r="DQ63" i="60"/>
  <c r="DO63" i="60"/>
  <c r="DO63" i="59"/>
  <c r="DO63" i="61"/>
  <c r="DL63" i="61"/>
  <c r="DL63" i="60"/>
  <c r="DL63" i="59"/>
  <c r="DM63" i="60"/>
  <c r="DM63" i="59"/>
  <c r="DM63" i="61"/>
  <c r="BO3" i="57"/>
  <c r="DK63" i="60"/>
  <c r="DK63" i="59"/>
  <c r="DK63" i="61"/>
  <c r="DN63" i="59"/>
  <c r="DN63" i="61"/>
  <c r="DN63" i="60"/>
  <c r="DP63" i="59"/>
  <c r="DP63" i="61"/>
  <c r="DP63" i="60"/>
  <c r="E25" i="3"/>
  <c r="DQ44" i="61"/>
  <c r="DQ44" i="60"/>
  <c r="DQ44" i="59"/>
  <c r="DM33" i="61"/>
  <c r="DM33" i="60"/>
  <c r="DM33" i="59"/>
  <c r="DQ53" i="59"/>
  <c r="DQ53" i="61"/>
  <c r="DQ53" i="60"/>
  <c r="DM49" i="59"/>
  <c r="DM49" i="61"/>
  <c r="DM49" i="60"/>
  <c r="DP36" i="61"/>
  <c r="DP36" i="60"/>
  <c r="DP36" i="59"/>
  <c r="DP29" i="59"/>
  <c r="DP29" i="60"/>
  <c r="DP29" i="61"/>
  <c r="DM82" i="59"/>
  <c r="DM82" i="61"/>
  <c r="DM82" i="60"/>
  <c r="DO46" i="59"/>
  <c r="DO46" i="61"/>
  <c r="DO46" i="60"/>
  <c r="DL46" i="59"/>
  <c r="DL46" i="61"/>
  <c r="DL46" i="60"/>
  <c r="DK44" i="59"/>
  <c r="AV3" i="57"/>
  <c r="DK44" i="61"/>
  <c r="DK44" i="60"/>
  <c r="DM44" i="60"/>
  <c r="DM44" i="59"/>
  <c r="DM44" i="61"/>
  <c r="DN41" i="60"/>
  <c r="DN41" i="59"/>
  <c r="DN41" i="61"/>
  <c r="DQ41" i="59"/>
  <c r="DQ41" i="61"/>
  <c r="DQ41" i="60"/>
  <c r="DL33" i="61"/>
  <c r="DL33" i="60"/>
  <c r="DL33" i="59"/>
  <c r="DO24" i="61"/>
  <c r="DO24" i="60"/>
  <c r="DO24" i="59"/>
  <c r="DQ24" i="59"/>
  <c r="DQ24" i="61"/>
  <c r="DQ24" i="60"/>
  <c r="DN32" i="61"/>
  <c r="DN32" i="60"/>
  <c r="DN32" i="59"/>
  <c r="DM53" i="59"/>
  <c r="DM53" i="61"/>
  <c r="DM53" i="60"/>
  <c r="DL49" i="60"/>
  <c r="DL49" i="59"/>
  <c r="DL49" i="61"/>
  <c r="DP48" i="60"/>
  <c r="DP48" i="59"/>
  <c r="DP48" i="61"/>
  <c r="DN48" i="59"/>
  <c r="DN48" i="61"/>
  <c r="DN48" i="60"/>
  <c r="DM39" i="61"/>
  <c r="DM39" i="60"/>
  <c r="DM39" i="59"/>
  <c r="DN36" i="59"/>
  <c r="DN36" i="61"/>
  <c r="DN36" i="60"/>
  <c r="DQ36" i="60"/>
  <c r="DQ36" i="59"/>
  <c r="DQ36" i="61"/>
  <c r="DO42" i="60"/>
  <c r="DO42" i="59"/>
  <c r="DO42" i="61"/>
  <c r="DP42" i="61"/>
  <c r="DP42" i="60"/>
  <c r="DP42" i="59"/>
  <c r="DN29" i="59"/>
  <c r="DN29" i="61"/>
  <c r="DN29" i="60"/>
  <c r="DP27" i="59"/>
  <c r="DP27" i="60"/>
  <c r="DP27" i="61"/>
  <c r="DP25" i="59"/>
  <c r="DP25" i="61"/>
  <c r="DP25" i="60"/>
  <c r="DM25" i="60"/>
  <c r="DM25" i="59"/>
  <c r="DM25" i="61"/>
  <c r="DO58" i="59"/>
  <c r="DO58" i="61"/>
  <c r="DO58" i="60"/>
  <c r="BI3" i="57"/>
  <c r="DK57" i="59"/>
  <c r="DK57" i="61"/>
  <c r="DK57" i="60"/>
  <c r="DP51" i="60"/>
  <c r="DP51" i="59"/>
  <c r="DP51" i="61"/>
  <c r="DL51" i="60"/>
  <c r="DL51" i="59"/>
  <c r="DL51" i="61"/>
  <c r="DK73" i="59"/>
  <c r="DK73" i="61"/>
  <c r="DK73" i="60"/>
  <c r="BY3" i="57"/>
  <c r="DP75" i="60"/>
  <c r="DP75" i="59"/>
  <c r="DP75" i="61"/>
  <c r="DO79" i="61"/>
  <c r="DO79" i="60"/>
  <c r="DO79" i="59"/>
  <c r="DP45" i="59"/>
  <c r="DP45" i="61"/>
  <c r="DP45" i="60"/>
  <c r="DO45" i="61"/>
  <c r="DO45" i="60"/>
  <c r="DO45" i="59"/>
  <c r="DN40" i="60"/>
  <c r="DN40" i="61"/>
  <c r="DN40" i="59"/>
  <c r="DP40" i="59"/>
  <c r="DP40" i="61"/>
  <c r="DP40" i="60"/>
  <c r="DL38" i="60"/>
  <c r="DL38" i="59"/>
  <c r="DL38" i="61"/>
  <c r="DP38" i="61"/>
  <c r="DP38" i="60"/>
  <c r="DP38" i="59"/>
  <c r="DL23" i="59"/>
  <c r="DL23" i="61"/>
  <c r="DL23" i="60"/>
  <c r="DM23" i="60"/>
  <c r="DM23" i="59"/>
  <c r="DM23" i="61"/>
  <c r="DP26" i="59"/>
  <c r="DP26" i="61"/>
  <c r="DP26" i="60"/>
  <c r="AI3" i="57"/>
  <c r="DK31" i="60"/>
  <c r="DK31" i="59"/>
  <c r="DK31" i="61"/>
  <c r="DM31" i="59"/>
  <c r="DM31" i="61"/>
  <c r="DM31" i="60"/>
  <c r="DM50" i="59"/>
  <c r="DM50" i="61"/>
  <c r="DM50" i="60"/>
  <c r="DO52" i="61"/>
  <c r="DO52" i="60"/>
  <c r="DO52" i="59"/>
  <c r="DQ56" i="61"/>
  <c r="DQ56" i="60"/>
  <c r="DQ56" i="59"/>
  <c r="DL56" i="60"/>
  <c r="DL56" i="59"/>
  <c r="DL56" i="61"/>
  <c r="DO72" i="61"/>
  <c r="DO72" i="60"/>
  <c r="DO72" i="59"/>
  <c r="DL72" i="60"/>
  <c r="DL72" i="59"/>
  <c r="DL72" i="61"/>
  <c r="DP37" i="61"/>
  <c r="DP37" i="60"/>
  <c r="DP37" i="59"/>
  <c r="DQ37" i="59"/>
  <c r="DQ37" i="60"/>
  <c r="DQ37" i="61"/>
  <c r="DO35" i="60"/>
  <c r="DO35" i="59"/>
  <c r="DO35" i="61"/>
  <c r="DK35" i="59"/>
  <c r="DK35" i="61"/>
  <c r="DK35" i="60"/>
  <c r="AM3" i="57"/>
  <c r="DL43" i="60"/>
  <c r="DL43" i="59"/>
  <c r="DL43" i="61"/>
  <c r="DK43" i="61"/>
  <c r="AU3" i="57"/>
  <c r="DK43" i="60"/>
  <c r="DK43" i="59"/>
  <c r="DP30" i="60"/>
  <c r="DP30" i="61"/>
  <c r="DP30" i="59"/>
  <c r="DQ30" i="60"/>
  <c r="DQ30" i="59"/>
  <c r="DQ30" i="61"/>
  <c r="DM34" i="61"/>
  <c r="DM34" i="60"/>
  <c r="DM34" i="59"/>
  <c r="DK28" i="61"/>
  <c r="DK28" i="60"/>
  <c r="DK28" i="59"/>
  <c r="AF3" i="57"/>
  <c r="DP28" i="61"/>
  <c r="DP28" i="60"/>
  <c r="DP28" i="59"/>
  <c r="DL47" i="61"/>
  <c r="DL47" i="60"/>
  <c r="DL47" i="59"/>
  <c r="DP54" i="61"/>
  <c r="DP54" i="59"/>
  <c r="DP54" i="60"/>
  <c r="DM54" i="61"/>
  <c r="DM54" i="60"/>
  <c r="DM54" i="59"/>
  <c r="DP55" i="60"/>
  <c r="DP55" i="59"/>
  <c r="DP55" i="61"/>
  <c r="DL55" i="60"/>
  <c r="DL55" i="59"/>
  <c r="DL55" i="61"/>
  <c r="DK46" i="59"/>
  <c r="AX3" i="57"/>
  <c r="DK46" i="61"/>
  <c r="DK46" i="60"/>
  <c r="AS3" i="57"/>
  <c r="DK41" i="60"/>
  <c r="DK41" i="59"/>
  <c r="DK41" i="61"/>
  <c r="DQ33" i="59"/>
  <c r="DQ33" i="61"/>
  <c r="DQ33" i="60"/>
  <c r="DK32" i="60"/>
  <c r="DK32" i="59"/>
  <c r="AJ3" i="57"/>
  <c r="DK32" i="61"/>
  <c r="DN49" i="59"/>
  <c r="DN49" i="61"/>
  <c r="DN49" i="60"/>
  <c r="DM42" i="60"/>
  <c r="DM42" i="59"/>
  <c r="DM42" i="61"/>
  <c r="DL27" i="61"/>
  <c r="DL27" i="60"/>
  <c r="DL27" i="59"/>
  <c r="DN25" i="61"/>
  <c r="DN25" i="60"/>
  <c r="DN25" i="59"/>
  <c r="DQ25" i="61"/>
  <c r="DQ25" i="60"/>
  <c r="DQ25" i="59"/>
  <c r="DL58" i="60"/>
  <c r="DL58" i="59"/>
  <c r="DL58" i="61"/>
  <c r="DQ58" i="60"/>
  <c r="DQ58" i="59"/>
  <c r="DQ58" i="61"/>
  <c r="DP57" i="59"/>
  <c r="DP57" i="61"/>
  <c r="DP57" i="60"/>
  <c r="DQ57" i="61"/>
  <c r="DQ57" i="60"/>
  <c r="DQ57" i="59"/>
  <c r="DM51" i="59"/>
  <c r="DM51" i="61"/>
  <c r="DM51" i="60"/>
  <c r="DN51" i="60"/>
  <c r="DN51" i="59"/>
  <c r="DN51" i="61"/>
  <c r="DP73" i="61"/>
  <c r="DP73" i="60"/>
  <c r="DP73" i="59"/>
  <c r="DL75" i="59"/>
  <c r="DL75" i="61"/>
  <c r="DL75" i="60"/>
  <c r="DN75" i="59"/>
  <c r="DN75" i="60"/>
  <c r="DN75" i="61"/>
  <c r="DP79" i="60"/>
  <c r="DP79" i="59"/>
  <c r="DP79" i="61"/>
  <c r="DM79" i="61"/>
  <c r="DM79" i="59"/>
  <c r="DM79" i="60"/>
  <c r="DK45" i="59"/>
  <c r="DK45" i="61"/>
  <c r="AW3" i="57"/>
  <c r="DK45" i="60"/>
  <c r="DQ45" i="61"/>
  <c r="DQ45" i="60"/>
  <c r="DQ45" i="59"/>
  <c r="DQ40" i="60"/>
  <c r="DQ40" i="59"/>
  <c r="DQ40" i="61"/>
  <c r="DO40" i="60"/>
  <c r="DO40" i="59"/>
  <c r="DO40" i="61"/>
  <c r="DM38" i="60"/>
  <c r="DM38" i="59"/>
  <c r="DM38" i="61"/>
  <c r="DK23" i="60"/>
  <c r="DK23" i="61"/>
  <c r="AA3" i="57"/>
  <c r="DK23" i="59"/>
  <c r="DP23" i="61"/>
  <c r="DP23" i="60"/>
  <c r="DP23" i="59"/>
  <c r="DN26" i="60"/>
  <c r="DN26" i="59"/>
  <c r="DN26" i="61"/>
  <c r="DQ26" i="59"/>
  <c r="DQ26" i="61"/>
  <c r="DQ26" i="60"/>
  <c r="DL31" i="60"/>
  <c r="DL31" i="59"/>
  <c r="DL31" i="61"/>
  <c r="DN31" i="61"/>
  <c r="DN31" i="60"/>
  <c r="DN31" i="59"/>
  <c r="DO50" i="60"/>
  <c r="DO50" i="59"/>
  <c r="DO50" i="61"/>
  <c r="DN50" i="59"/>
  <c r="DN50" i="61"/>
  <c r="DN50" i="60"/>
  <c r="DQ52" i="61"/>
  <c r="DQ52" i="60"/>
  <c r="DQ52" i="59"/>
  <c r="DN52" i="61"/>
  <c r="DN52" i="60"/>
  <c r="DN52" i="59"/>
  <c r="DO56" i="61"/>
  <c r="DO56" i="60"/>
  <c r="DO56" i="59"/>
  <c r="DL73" i="61"/>
  <c r="DL73" i="60"/>
  <c r="DL73" i="59"/>
  <c r="DP72" i="59"/>
  <c r="DP72" i="60"/>
  <c r="DP72" i="61"/>
  <c r="DQ72" i="60"/>
  <c r="DQ72" i="59"/>
  <c r="DQ72" i="61"/>
  <c r="DM37" i="59"/>
  <c r="DM37" i="60"/>
  <c r="DM37" i="61"/>
  <c r="DK37" i="60"/>
  <c r="DK37" i="59"/>
  <c r="DK37" i="61"/>
  <c r="AO3" i="57"/>
  <c r="DP35" i="61"/>
  <c r="DP35" i="60"/>
  <c r="DP35" i="59"/>
  <c r="DL35" i="59"/>
  <c r="DL35" i="61"/>
  <c r="DL35" i="60"/>
  <c r="DQ43" i="59"/>
  <c r="DQ43" i="61"/>
  <c r="DQ43" i="60"/>
  <c r="DO43" i="61"/>
  <c r="DO43" i="60"/>
  <c r="DO43" i="59"/>
  <c r="DN30" i="61"/>
  <c r="DN30" i="60"/>
  <c r="DN30" i="59"/>
  <c r="AL3" i="57"/>
  <c r="DK34" i="61"/>
  <c r="DK34" i="60"/>
  <c r="DK34" i="59"/>
  <c r="DO34" i="60"/>
  <c r="DO34" i="59"/>
  <c r="DO34" i="61"/>
  <c r="DL28" i="59"/>
  <c r="DL28" i="61"/>
  <c r="DL28" i="60"/>
  <c r="DO28" i="60"/>
  <c r="DO28" i="59"/>
  <c r="DO28" i="61"/>
  <c r="DM47" i="60"/>
  <c r="DM47" i="59"/>
  <c r="DM47" i="61"/>
  <c r="DO47" i="61"/>
  <c r="DO47" i="60"/>
  <c r="DO47" i="59"/>
  <c r="DQ54" i="61"/>
  <c r="DQ54" i="59"/>
  <c r="DQ54" i="60"/>
  <c r="DQ55" i="60"/>
  <c r="DQ55" i="59"/>
  <c r="DQ55" i="61"/>
  <c r="DK55" i="60"/>
  <c r="DK55" i="59"/>
  <c r="BG3" i="57"/>
  <c r="DK55" i="61"/>
  <c r="DM41" i="59"/>
  <c r="DM41" i="61"/>
  <c r="DM41" i="60"/>
  <c r="DL24" i="60"/>
  <c r="DL24" i="59"/>
  <c r="DL24" i="61"/>
  <c r="DN53" i="61"/>
  <c r="DN53" i="60"/>
  <c r="DN53" i="59"/>
  <c r="AZ3" i="57"/>
  <c r="DK48" i="61"/>
  <c r="DK48" i="60"/>
  <c r="DK48" i="59"/>
  <c r="DK39" i="59"/>
  <c r="AQ3" i="57"/>
  <c r="DK39" i="61"/>
  <c r="DK39" i="60"/>
  <c r="DM27" i="59"/>
  <c r="DM27" i="61"/>
  <c r="DM27" i="60"/>
  <c r="DN73" i="59"/>
  <c r="DN73" i="61"/>
  <c r="DN73" i="60"/>
  <c r="DQ46" i="60"/>
  <c r="DQ46" i="59"/>
  <c r="DQ46" i="61"/>
  <c r="DM46" i="59"/>
  <c r="DM46" i="61"/>
  <c r="DM46" i="60"/>
  <c r="DO44" i="59"/>
  <c r="DO44" i="61"/>
  <c r="DO44" i="60"/>
  <c r="DN44" i="59"/>
  <c r="DN44" i="61"/>
  <c r="DN44" i="60"/>
  <c r="DP41" i="61"/>
  <c r="DP41" i="60"/>
  <c r="DP41" i="59"/>
  <c r="DL41" i="61"/>
  <c r="DL41" i="60"/>
  <c r="DL41" i="59"/>
  <c r="DP33" i="60"/>
  <c r="DP33" i="59"/>
  <c r="DP33" i="61"/>
  <c r="DN33" i="59"/>
  <c r="DN33" i="61"/>
  <c r="DN33" i="60"/>
  <c r="DN24" i="60"/>
  <c r="DN24" i="59"/>
  <c r="DN24" i="61"/>
  <c r="DK24" i="59"/>
  <c r="DK24" i="61"/>
  <c r="DK24" i="60"/>
  <c r="AB3" i="57"/>
  <c r="DL32" i="59"/>
  <c r="DL32" i="61"/>
  <c r="DL32" i="60"/>
  <c r="DO32" i="60"/>
  <c r="DO32" i="59"/>
  <c r="DO32" i="61"/>
  <c r="DP53" i="59"/>
  <c r="DP53" i="61"/>
  <c r="DP53" i="60"/>
  <c r="DO53" i="61"/>
  <c r="DO53" i="60"/>
  <c r="DO53" i="59"/>
  <c r="DO49" i="60"/>
  <c r="DO49" i="59"/>
  <c r="DO49" i="61"/>
  <c r="DQ49" i="61"/>
  <c r="DQ49" i="60"/>
  <c r="DQ49" i="59"/>
  <c r="DM48" i="60"/>
  <c r="DM48" i="59"/>
  <c r="DM48" i="61"/>
  <c r="DL48" i="59"/>
  <c r="DL48" i="61"/>
  <c r="DL48" i="60"/>
  <c r="DN39" i="61"/>
  <c r="DN39" i="60"/>
  <c r="DN39" i="59"/>
  <c r="DO39" i="59"/>
  <c r="DO39" i="61"/>
  <c r="DO39" i="60"/>
  <c r="AN3" i="57"/>
  <c r="DK36" i="59"/>
  <c r="DK36" i="61"/>
  <c r="DK36" i="60"/>
  <c r="DO36" i="60"/>
  <c r="DO36" i="59"/>
  <c r="DO36" i="61"/>
  <c r="DQ42" i="59"/>
  <c r="DQ42" i="61"/>
  <c r="DQ42" i="60"/>
  <c r="DL42" i="59"/>
  <c r="DL42" i="61"/>
  <c r="DL42" i="60"/>
  <c r="DM29" i="60"/>
  <c r="DM29" i="59"/>
  <c r="DM29" i="61"/>
  <c r="AG3" i="57"/>
  <c r="DK29" i="59"/>
  <c r="DK29" i="61"/>
  <c r="DK29" i="60"/>
  <c r="DN27" i="59"/>
  <c r="DN27" i="61"/>
  <c r="DN27" i="60"/>
  <c r="DQ27" i="61"/>
  <c r="DQ27" i="60"/>
  <c r="DQ27" i="59"/>
  <c r="DK25" i="61"/>
  <c r="DK25" i="59"/>
  <c r="DK25" i="60"/>
  <c r="AC3" i="57"/>
  <c r="DN58" i="59"/>
  <c r="DN58" i="61"/>
  <c r="DN58" i="60"/>
  <c r="DM58" i="59"/>
  <c r="DM58" i="61"/>
  <c r="DM58" i="60"/>
  <c r="DN57" i="61"/>
  <c r="DN57" i="60"/>
  <c r="DN57" i="59"/>
  <c r="DO57" i="61"/>
  <c r="DO57" i="60"/>
  <c r="DO57" i="59"/>
  <c r="DQ51" i="60"/>
  <c r="DQ51" i="59"/>
  <c r="DQ51" i="61"/>
  <c r="DM75" i="60"/>
  <c r="DM75" i="61"/>
  <c r="DM75" i="59"/>
  <c r="DQ75" i="59"/>
  <c r="DQ75" i="61"/>
  <c r="DQ75" i="60"/>
  <c r="DQ79" i="61"/>
  <c r="DQ79" i="60"/>
  <c r="DQ79" i="59"/>
  <c r="DL79" i="61"/>
  <c r="DL79" i="59"/>
  <c r="DL79" i="60"/>
  <c r="DL45" i="60"/>
  <c r="DL45" i="59"/>
  <c r="DL45" i="61"/>
  <c r="DN45" i="60"/>
  <c r="DN45" i="59"/>
  <c r="DN45" i="61"/>
  <c r="DM40" i="60"/>
  <c r="DM40" i="59"/>
  <c r="DM40" i="61"/>
  <c r="AR3" i="57"/>
  <c r="DK40" i="59"/>
  <c r="DK40" i="61"/>
  <c r="DK40" i="60"/>
  <c r="DO38" i="60"/>
  <c r="DO38" i="59"/>
  <c r="DO38" i="61"/>
  <c r="DQ38" i="59"/>
  <c r="DQ38" i="61"/>
  <c r="DQ38" i="60"/>
  <c r="DO23" i="61"/>
  <c r="DO23" i="60"/>
  <c r="DO23" i="59"/>
  <c r="DL26" i="61"/>
  <c r="DL26" i="60"/>
  <c r="DL26" i="59"/>
  <c r="DM26" i="59"/>
  <c r="DM26" i="61"/>
  <c r="DM26" i="60"/>
  <c r="DQ31" i="59"/>
  <c r="DQ31" i="61"/>
  <c r="DQ31" i="60"/>
  <c r="DQ50" i="61"/>
  <c r="DQ50" i="60"/>
  <c r="DQ50" i="59"/>
  <c r="DL50" i="61"/>
  <c r="DL50" i="60"/>
  <c r="DL50" i="59"/>
  <c r="DP52" i="60"/>
  <c r="DP52" i="59"/>
  <c r="DP52" i="61"/>
  <c r="BD3" i="57"/>
  <c r="DK52" i="61"/>
  <c r="DK52" i="60"/>
  <c r="DK52" i="59"/>
  <c r="DP56" i="59"/>
  <c r="DP56" i="61"/>
  <c r="DP56" i="60"/>
  <c r="DN56" i="60"/>
  <c r="DN56" i="59"/>
  <c r="DN56" i="61"/>
  <c r="DO73" i="61"/>
  <c r="DO73" i="60"/>
  <c r="DO73" i="59"/>
  <c r="DO82" i="61"/>
  <c r="DO82" i="60"/>
  <c r="DO82" i="59"/>
  <c r="DN72" i="59"/>
  <c r="DN72" i="61"/>
  <c r="DN72" i="60"/>
  <c r="DL37" i="59"/>
  <c r="DL37" i="61"/>
  <c r="DL37" i="60"/>
  <c r="DN37" i="59"/>
  <c r="DN37" i="61"/>
  <c r="DN37" i="60"/>
  <c r="DQ35" i="61"/>
  <c r="DQ35" i="60"/>
  <c r="DQ35" i="59"/>
  <c r="DN35" i="61"/>
  <c r="DN35" i="60"/>
  <c r="DN35" i="59"/>
  <c r="DN43" i="60"/>
  <c r="DN43" i="59"/>
  <c r="DN43" i="61"/>
  <c r="DO30" i="59"/>
  <c r="DO30" i="61"/>
  <c r="DO30" i="60"/>
  <c r="DK30" i="59"/>
  <c r="DK30" i="61"/>
  <c r="DK30" i="60"/>
  <c r="AH3" i="57"/>
  <c r="DQ34" i="60"/>
  <c r="DQ34" i="59"/>
  <c r="DQ34" i="61"/>
  <c r="DL34" i="61"/>
  <c r="DL34" i="60"/>
  <c r="DL34" i="59"/>
  <c r="DQ28" i="59"/>
  <c r="DQ28" i="61"/>
  <c r="DQ28" i="60"/>
  <c r="DN47" i="59"/>
  <c r="DN47" i="61"/>
  <c r="DN47" i="60"/>
  <c r="DQ47" i="61"/>
  <c r="DQ47" i="60"/>
  <c r="DQ47" i="59"/>
  <c r="DO54" i="60"/>
  <c r="DO54" i="59"/>
  <c r="DO54" i="61"/>
  <c r="DK54" i="60"/>
  <c r="DK54" i="59"/>
  <c r="BF3" i="57"/>
  <c r="DK54" i="61"/>
  <c r="DM55" i="60"/>
  <c r="DM55" i="59"/>
  <c r="DM55" i="61"/>
  <c r="DO75" i="61"/>
  <c r="DO75" i="60"/>
  <c r="DO75" i="59"/>
  <c r="DO80" i="60"/>
  <c r="DO80" i="59"/>
  <c r="DO80" i="61"/>
  <c r="DL44" i="61"/>
  <c r="DL44" i="60"/>
  <c r="DL44" i="59"/>
  <c r="DM24" i="59"/>
  <c r="DM24" i="61"/>
  <c r="DM24" i="60"/>
  <c r="DP32" i="60"/>
  <c r="DP32" i="59"/>
  <c r="DP32" i="61"/>
  <c r="DP39" i="61"/>
  <c r="DP39" i="60"/>
  <c r="DP39" i="59"/>
  <c r="DO29" i="59"/>
  <c r="DO29" i="61"/>
  <c r="DO29" i="60"/>
  <c r="DL80" i="59"/>
  <c r="DL80" i="61"/>
  <c r="DL80" i="60"/>
  <c r="DQ73" i="59"/>
  <c r="DQ73" i="61"/>
  <c r="DQ73" i="60"/>
  <c r="DK82" i="61"/>
  <c r="CH3" i="57"/>
  <c r="DK82" i="60"/>
  <c r="DK82" i="59"/>
  <c r="DN46" i="59"/>
  <c r="DN46" i="61"/>
  <c r="DN46" i="60"/>
  <c r="DP46" i="59"/>
  <c r="DP46" i="61"/>
  <c r="DP46" i="60"/>
  <c r="DP44" i="60"/>
  <c r="DP44" i="59"/>
  <c r="DP44" i="61"/>
  <c r="DO41" i="59"/>
  <c r="DO41" i="61"/>
  <c r="DO41" i="60"/>
  <c r="DK33" i="61"/>
  <c r="DK33" i="60"/>
  <c r="DK33" i="59"/>
  <c r="AK3" i="57"/>
  <c r="DO33" i="60"/>
  <c r="DO33" i="59"/>
  <c r="DO33" i="61"/>
  <c r="DP24" i="60"/>
  <c r="DP24" i="59"/>
  <c r="DP24" i="61"/>
  <c r="DM32" i="59"/>
  <c r="DM32" i="61"/>
  <c r="DM32" i="60"/>
  <c r="DQ32" i="59"/>
  <c r="DQ32" i="61"/>
  <c r="DQ32" i="60"/>
  <c r="DK53" i="59"/>
  <c r="DK53" i="61"/>
  <c r="BE3" i="57"/>
  <c r="DK53" i="60"/>
  <c r="DL53" i="60"/>
  <c r="DL53" i="59"/>
  <c r="DL53" i="61"/>
  <c r="DP49" i="60"/>
  <c r="DP49" i="59"/>
  <c r="DP49" i="61"/>
  <c r="DK49" i="60"/>
  <c r="BA3" i="57"/>
  <c r="DK49" i="59"/>
  <c r="DK49" i="61"/>
  <c r="DQ48" i="61"/>
  <c r="DQ48" i="60"/>
  <c r="DQ48" i="59"/>
  <c r="DO48" i="59"/>
  <c r="DO48" i="61"/>
  <c r="DO48" i="60"/>
  <c r="DN82" i="60"/>
  <c r="DN82" i="59"/>
  <c r="DN82" i="61"/>
  <c r="DQ39" i="59"/>
  <c r="DQ39" i="61"/>
  <c r="DQ39" i="60"/>
  <c r="DL39" i="60"/>
  <c r="DL39" i="61"/>
  <c r="DL39" i="59"/>
  <c r="DL36" i="60"/>
  <c r="DL36" i="59"/>
  <c r="DL36" i="61"/>
  <c r="DM36" i="59"/>
  <c r="DM36" i="61"/>
  <c r="DM36" i="60"/>
  <c r="DN42" i="60"/>
  <c r="DN42" i="59"/>
  <c r="DN42" i="61"/>
  <c r="AT3" i="57"/>
  <c r="DK42" i="60"/>
  <c r="DK42" i="59"/>
  <c r="DK42" i="61"/>
  <c r="DL29" i="60"/>
  <c r="DL29" i="59"/>
  <c r="DL29" i="61"/>
  <c r="DQ29" i="60"/>
  <c r="DQ29" i="61"/>
  <c r="DQ29" i="59"/>
  <c r="DK27" i="60"/>
  <c r="AE3" i="57"/>
  <c r="DK27" i="59"/>
  <c r="DK27" i="61"/>
  <c r="DO27" i="60"/>
  <c r="DO27" i="59"/>
  <c r="DO27" i="61"/>
  <c r="DL25" i="61"/>
  <c r="DL25" i="60"/>
  <c r="DL25" i="59"/>
  <c r="DO25" i="59"/>
  <c r="DO25" i="61"/>
  <c r="DO25" i="60"/>
  <c r="DP58" i="61"/>
  <c r="DP58" i="60"/>
  <c r="DP58" i="59"/>
  <c r="BJ3" i="57"/>
  <c r="DK58" i="61"/>
  <c r="DK58" i="60"/>
  <c r="DK58" i="59"/>
  <c r="DL57" i="59"/>
  <c r="DL57" i="61"/>
  <c r="DL57" i="60"/>
  <c r="DM57" i="61"/>
  <c r="DM57" i="60"/>
  <c r="DM57" i="59"/>
  <c r="DO51" i="59"/>
  <c r="DO51" i="61"/>
  <c r="DO51" i="60"/>
  <c r="DK51" i="59"/>
  <c r="DK51" i="61"/>
  <c r="BC3" i="57"/>
  <c r="DK51" i="60"/>
  <c r="DQ82" i="59"/>
  <c r="DQ82" i="61"/>
  <c r="DQ82" i="60"/>
  <c r="DK75" i="59"/>
  <c r="DK75" i="60"/>
  <c r="DK75" i="61"/>
  <c r="CA3" i="57"/>
  <c r="DN79" i="61"/>
  <c r="DN79" i="59"/>
  <c r="DN79" i="60"/>
  <c r="DK79" i="59"/>
  <c r="DK79" i="61"/>
  <c r="DK79" i="60"/>
  <c r="CE3" i="57"/>
  <c r="DM45" i="61"/>
  <c r="DM45" i="60"/>
  <c r="DM45" i="59"/>
  <c r="DL40" i="59"/>
  <c r="DL40" i="61"/>
  <c r="DL40" i="60"/>
  <c r="AP3" i="57"/>
  <c r="DK38" i="61"/>
  <c r="DK38" i="60"/>
  <c r="DK38" i="59"/>
  <c r="DN38" i="59"/>
  <c r="DN38" i="60"/>
  <c r="DN38" i="61"/>
  <c r="DN23" i="59"/>
  <c r="DN23" i="61"/>
  <c r="DN23" i="60"/>
  <c r="DQ23" i="60"/>
  <c r="DQ23" i="59"/>
  <c r="DQ23" i="61"/>
  <c r="DK26" i="59"/>
  <c r="AD3" i="57"/>
  <c r="DK26" i="61"/>
  <c r="DK26" i="60"/>
  <c r="DO26" i="60"/>
  <c r="DO26" i="59"/>
  <c r="DO26" i="61"/>
  <c r="DO31" i="59"/>
  <c r="DO31" i="61"/>
  <c r="DO31" i="60"/>
  <c r="DP31" i="59"/>
  <c r="DP31" i="61"/>
  <c r="DP31" i="60"/>
  <c r="DP50" i="61"/>
  <c r="DP50" i="60"/>
  <c r="DP50" i="59"/>
  <c r="DK50" i="60"/>
  <c r="DK50" i="59"/>
  <c r="DK50" i="61"/>
  <c r="BB3" i="57"/>
  <c r="DM52" i="61"/>
  <c r="DM52" i="60"/>
  <c r="DM52" i="59"/>
  <c r="DL52" i="61"/>
  <c r="DL52" i="60"/>
  <c r="DL52" i="59"/>
  <c r="DM56" i="59"/>
  <c r="DM56" i="61"/>
  <c r="DM56" i="60"/>
  <c r="DK56" i="59"/>
  <c r="BH3" i="57"/>
  <c r="DK56" i="61"/>
  <c r="DK56" i="60"/>
  <c r="DP82" i="60"/>
  <c r="DP82" i="59"/>
  <c r="DP82" i="61"/>
  <c r="DK72" i="59"/>
  <c r="DK72" i="61"/>
  <c r="DK72" i="60"/>
  <c r="BX3" i="57"/>
  <c r="DM72" i="60"/>
  <c r="DM72" i="61"/>
  <c r="DM72" i="59"/>
  <c r="DO37" i="59"/>
  <c r="DO37" i="61"/>
  <c r="DO37" i="60"/>
  <c r="DM35" i="61"/>
  <c r="DM35" i="60"/>
  <c r="DM35" i="59"/>
  <c r="DM43" i="59"/>
  <c r="DM43" i="61"/>
  <c r="DM43" i="60"/>
  <c r="DP43" i="61"/>
  <c r="DP43" i="60"/>
  <c r="DP43" i="59"/>
  <c r="DM30" i="59"/>
  <c r="DM30" i="60"/>
  <c r="DM30" i="61"/>
  <c r="DL30" i="61"/>
  <c r="DL30" i="60"/>
  <c r="DL30" i="59"/>
  <c r="DP34" i="61"/>
  <c r="DP34" i="60"/>
  <c r="DP34" i="59"/>
  <c r="DN34" i="59"/>
  <c r="DN34" i="61"/>
  <c r="DN34" i="60"/>
  <c r="DM28" i="61"/>
  <c r="DM28" i="59"/>
  <c r="DM28" i="60"/>
  <c r="DN28" i="60"/>
  <c r="DN28" i="59"/>
  <c r="DN28" i="61"/>
  <c r="DK47" i="61"/>
  <c r="DK47" i="60"/>
  <c r="DK47" i="59"/>
  <c r="AY3" i="57"/>
  <c r="DP47" i="60"/>
  <c r="DP47" i="59"/>
  <c r="DP47" i="61"/>
  <c r="DL54" i="60"/>
  <c r="DL54" i="59"/>
  <c r="DL54" i="61"/>
  <c r="DN54" i="61"/>
  <c r="DN54" i="60"/>
  <c r="DN54" i="59"/>
  <c r="DN55" i="60"/>
  <c r="DN55" i="59"/>
  <c r="DN55" i="61"/>
  <c r="DO55" i="61"/>
  <c r="DO55" i="60"/>
  <c r="DO55" i="59"/>
  <c r="DY11" i="59" l="1"/>
  <c r="DY11" i="61"/>
  <c r="DQ62" i="59"/>
  <c r="DY19" i="59"/>
  <c r="DY19" i="60"/>
  <c r="DN62" i="60"/>
  <c r="DQ62" i="60"/>
  <c r="AV80" i="70"/>
  <c r="AX64" i="85"/>
  <c r="AT67" i="85"/>
  <c r="AX70" i="85"/>
  <c r="AV76" i="85"/>
  <c r="AD115" i="85"/>
  <c r="AH114" i="85"/>
  <c r="AU60" i="85"/>
  <c r="AV60" i="85"/>
  <c r="AV70" i="70"/>
  <c r="Z6" i="79"/>
  <c r="AA6" i="79" s="1"/>
  <c r="AD6" i="79" s="1"/>
  <c r="AE6" i="79" s="1"/>
  <c r="I20" i="69"/>
  <c r="K12" i="69"/>
  <c r="E12" i="69" s="1"/>
  <c r="E19" i="67"/>
  <c r="DK62" i="61"/>
  <c r="AH67" i="70"/>
  <c r="AS67" i="70"/>
  <c r="E25" i="69"/>
  <c r="K18" i="68"/>
  <c r="K18" i="69" s="1"/>
  <c r="E25" i="67"/>
  <c r="AV6" i="79"/>
  <c r="AW6" i="79" s="1"/>
  <c r="AZ6" i="79" s="1"/>
  <c r="BA6" i="79" s="1"/>
  <c r="E10" i="69"/>
  <c r="J11" i="69"/>
  <c r="E11" i="69" s="1"/>
  <c r="E12" i="67"/>
  <c r="H18" i="67"/>
  <c r="E18" i="67" s="1"/>
  <c r="H20" i="67"/>
  <c r="E20" i="67" s="1"/>
  <c r="E11" i="67"/>
  <c r="DN62" i="59"/>
  <c r="AV74" i="82"/>
  <c r="AV71" i="82"/>
  <c r="AV70" i="82"/>
  <c r="I18" i="69"/>
  <c r="F39" i="77"/>
  <c r="J18" i="68"/>
  <c r="J18" i="69" s="1"/>
  <c r="E12" i="68"/>
  <c r="J20" i="68"/>
  <c r="J20" i="69" s="1"/>
  <c r="K20" i="69"/>
  <c r="E19" i="68"/>
  <c r="AU70" i="70"/>
  <c r="AU74" i="82"/>
  <c r="AK5" i="79"/>
  <c r="AL5" i="79" s="1"/>
  <c r="AO5" i="79" s="1"/>
  <c r="AP5" i="79" s="1"/>
  <c r="O5" i="79"/>
  <c r="O6" i="79" s="1"/>
  <c r="AU75" i="82"/>
  <c r="DY22" i="61"/>
  <c r="DY22" i="60"/>
  <c r="DY22" i="59"/>
  <c r="AV80" i="82"/>
  <c r="AU80" i="82"/>
  <c r="BG52" i="79"/>
  <c r="BH51" i="79"/>
  <c r="BI51" i="79"/>
  <c r="BJ50" i="79"/>
  <c r="BK50" i="79" s="1"/>
  <c r="BL50" i="79" s="1"/>
  <c r="AH67" i="82"/>
  <c r="AI67" i="82" s="1"/>
  <c r="BR51" i="79"/>
  <c r="BS50" i="79"/>
  <c r="BT50" i="79"/>
  <c r="BU49" i="79"/>
  <c r="BV49" i="79" s="1"/>
  <c r="BW49" i="79" s="1"/>
  <c r="D70" i="80"/>
  <c r="D70" i="84" s="1"/>
  <c r="G70" i="84" s="1"/>
  <c r="J70" i="84" s="1"/>
  <c r="D69" i="80"/>
  <c r="D69" i="84" s="1"/>
  <c r="G69" i="84" s="1"/>
  <c r="J69" i="84" s="1"/>
  <c r="AU73" i="82"/>
  <c r="AV73" i="82"/>
  <c r="AU71" i="82"/>
  <c r="AU70" i="82"/>
  <c r="AV68" i="82"/>
  <c r="AU68" i="82"/>
  <c r="AU69" i="82"/>
  <c r="AV69" i="82"/>
  <c r="AV72" i="82"/>
  <c r="AU72" i="82"/>
  <c r="AS67" i="82"/>
  <c r="AT67" i="82" s="1"/>
  <c r="AV75" i="82"/>
  <c r="AU90" i="82"/>
  <c r="AV90" i="82"/>
  <c r="AD114" i="82"/>
  <c r="AH89" i="82"/>
  <c r="AI89" i="82" s="1"/>
  <c r="AV89" i="82" s="1"/>
  <c r="AU60" i="70"/>
  <c r="E19" i="69"/>
  <c r="DK62" i="59"/>
  <c r="BN3" i="57"/>
  <c r="DY62" i="59" s="1"/>
  <c r="H20" i="77"/>
  <c r="E20" i="77" s="1"/>
  <c r="H20" i="78"/>
  <c r="E20" i="78" s="1"/>
  <c r="AH114" i="70"/>
  <c r="AI114" i="70" s="1"/>
  <c r="H18" i="78"/>
  <c r="E18" i="78" s="1"/>
  <c r="H18" i="77"/>
  <c r="E18" i="77" s="1"/>
  <c r="AV60" i="70"/>
  <c r="DY20" i="61"/>
  <c r="DY20" i="59"/>
  <c r="AI76" i="70"/>
  <c r="AU76" i="70" s="1"/>
  <c r="E20" i="3"/>
  <c r="E18" i="3"/>
  <c r="AU89" i="70"/>
  <c r="AV89" i="70"/>
  <c r="DY15" i="61"/>
  <c r="DY15" i="60"/>
  <c r="LN129" i="55"/>
  <c r="LG129" i="55"/>
  <c r="DY18" i="59"/>
  <c r="DY18" i="60"/>
  <c r="DY18" i="61"/>
  <c r="KW129" i="55"/>
  <c r="LK129" i="55"/>
  <c r="LJ129" i="55"/>
  <c r="LD129" i="55"/>
  <c r="DY14" i="61"/>
  <c r="DY14" i="60"/>
  <c r="DY14" i="59"/>
  <c r="DY13" i="59"/>
  <c r="DY13" i="61"/>
  <c r="DY13" i="60"/>
  <c r="DY16" i="61"/>
  <c r="DY16" i="60"/>
  <c r="DY16" i="59"/>
  <c r="DY12" i="60"/>
  <c r="DY12" i="61"/>
  <c r="DY12" i="59"/>
  <c r="DY60" i="60"/>
  <c r="DY60" i="59"/>
  <c r="DY60" i="61"/>
  <c r="BR3" i="57"/>
  <c r="DY66" i="59" s="1"/>
  <c r="DP66" i="59"/>
  <c r="II46" i="55"/>
  <c r="IU46" i="55" s="1"/>
  <c r="LS46" i="55"/>
  <c r="BZ7" i="57"/>
  <c r="BZ8" i="57"/>
  <c r="BZ10" i="57"/>
  <c r="BZ9" i="57"/>
  <c r="BZ4" i="57"/>
  <c r="BZ6" i="57"/>
  <c r="BZ5" i="57"/>
  <c r="HY48" i="55"/>
  <c r="LI48" i="55"/>
  <c r="BP7" i="57"/>
  <c r="BP9" i="57"/>
  <c r="BP8" i="57"/>
  <c r="BP5" i="57"/>
  <c r="BP6" i="57"/>
  <c r="BP4" i="57"/>
  <c r="BP10" i="57"/>
  <c r="DO59" i="61"/>
  <c r="DO59" i="59"/>
  <c r="DO59" i="60"/>
  <c r="DN59" i="59"/>
  <c r="DN59" i="61"/>
  <c r="DN59" i="60"/>
  <c r="DP59" i="61"/>
  <c r="DP59" i="59"/>
  <c r="DP59" i="60"/>
  <c r="DL59" i="61"/>
  <c r="DL59" i="60"/>
  <c r="DL59" i="59"/>
  <c r="BK3" i="57"/>
  <c r="DK59" i="60"/>
  <c r="DK59" i="61"/>
  <c r="DK59" i="59"/>
  <c r="DM59" i="61"/>
  <c r="DM59" i="60"/>
  <c r="DM59" i="59"/>
  <c r="LP48" i="55"/>
  <c r="IF48" i="55"/>
  <c r="BW10" i="57"/>
  <c r="BW5" i="57"/>
  <c r="BW8" i="57"/>
  <c r="BW7" i="57"/>
  <c r="BW4" i="57"/>
  <c r="BW6" i="57"/>
  <c r="BW9" i="57"/>
  <c r="LU57" i="55"/>
  <c r="IK57" i="55"/>
  <c r="LW57" i="55"/>
  <c r="LW129" i="55" s="1"/>
  <c r="IM57" i="55"/>
  <c r="CD7" i="57"/>
  <c r="CD8" i="57"/>
  <c r="CD5" i="57"/>
  <c r="CD9" i="57"/>
  <c r="CD10" i="57"/>
  <c r="CD6" i="57"/>
  <c r="CD4" i="57"/>
  <c r="DQ59" i="60"/>
  <c r="DQ59" i="59"/>
  <c r="DQ59" i="61"/>
  <c r="CF3" i="57"/>
  <c r="DY80" i="61" s="1"/>
  <c r="CG10" i="57"/>
  <c r="CG7" i="57"/>
  <c r="CG6" i="57"/>
  <c r="CG5" i="57"/>
  <c r="LZ78" i="55"/>
  <c r="LZ129" i="55" s="1"/>
  <c r="CG9" i="57"/>
  <c r="CG8" i="57"/>
  <c r="IP78" i="55"/>
  <c r="CG4" i="57"/>
  <c r="DY21" i="61"/>
  <c r="DY21" i="60"/>
  <c r="DY21" i="59"/>
  <c r="DP65" i="61"/>
  <c r="DP65" i="60"/>
  <c r="DP65" i="59"/>
  <c r="DO65" i="59"/>
  <c r="DO65" i="61"/>
  <c r="DO65" i="60"/>
  <c r="CC9" i="57"/>
  <c r="CC10" i="57"/>
  <c r="LV78" i="55"/>
  <c r="LV129" i="55" s="1"/>
  <c r="IL78" i="55"/>
  <c r="CC8" i="57"/>
  <c r="CC5" i="57"/>
  <c r="CC7" i="57"/>
  <c r="CC4" i="57"/>
  <c r="CC6" i="57"/>
  <c r="DQ80" i="59"/>
  <c r="DQ80" i="61"/>
  <c r="DQ80" i="60"/>
  <c r="DY70" i="61"/>
  <c r="DY70" i="60"/>
  <c r="DY70" i="59"/>
  <c r="DQ65" i="59"/>
  <c r="DQ65" i="61"/>
  <c r="DQ65" i="60"/>
  <c r="DM65" i="59"/>
  <c r="DM65" i="60"/>
  <c r="DM65" i="61"/>
  <c r="DN80" i="60"/>
  <c r="DN80" i="59"/>
  <c r="DN80" i="61"/>
  <c r="DY68" i="61"/>
  <c r="DY68" i="59"/>
  <c r="DY68" i="60"/>
  <c r="DY69" i="59"/>
  <c r="DY69" i="60"/>
  <c r="DY69" i="61"/>
  <c r="DY17" i="59"/>
  <c r="DY17" i="61"/>
  <c r="DY17" i="60"/>
  <c r="DL65" i="59"/>
  <c r="DL65" i="61"/>
  <c r="DL65" i="60"/>
  <c r="DN65" i="59"/>
  <c r="DN65" i="61"/>
  <c r="DN65" i="60"/>
  <c r="DY61" i="59"/>
  <c r="DY61" i="61"/>
  <c r="DY61" i="60"/>
  <c r="DK65" i="61"/>
  <c r="DK65" i="60"/>
  <c r="DK65" i="59"/>
  <c r="BQ3" i="57"/>
  <c r="DP80" i="60"/>
  <c r="DP80" i="59"/>
  <c r="DP80" i="61"/>
  <c r="DY67" i="61"/>
  <c r="DY67" i="60"/>
  <c r="DY67" i="59"/>
  <c r="DY63" i="59"/>
  <c r="DY63" i="61"/>
  <c r="DY63" i="60"/>
  <c r="DY56" i="60"/>
  <c r="DY56" i="59"/>
  <c r="DY56" i="61"/>
  <c r="DY75" i="60"/>
  <c r="DY75" i="61"/>
  <c r="DY75" i="59"/>
  <c r="DY42" i="61"/>
  <c r="DY42" i="60"/>
  <c r="DY42" i="59"/>
  <c r="DY53" i="59"/>
  <c r="DY53" i="60"/>
  <c r="DY53" i="61"/>
  <c r="DY48" i="60"/>
  <c r="DY48" i="59"/>
  <c r="DY48" i="61"/>
  <c r="DY43" i="60"/>
  <c r="DY43" i="59"/>
  <c r="DY43" i="61"/>
  <c r="DY31" i="59"/>
  <c r="DY31" i="60"/>
  <c r="DY31" i="61"/>
  <c r="DY73" i="59"/>
  <c r="DY73" i="61"/>
  <c r="DY73" i="60"/>
  <c r="DY79" i="60"/>
  <c r="DY79" i="61"/>
  <c r="DY79" i="59"/>
  <c r="DY27" i="59"/>
  <c r="DY27" i="61"/>
  <c r="DY27" i="60"/>
  <c r="DY82" i="59"/>
  <c r="DY82" i="61"/>
  <c r="DY82" i="60"/>
  <c r="DY25" i="59"/>
  <c r="DY25" i="61"/>
  <c r="DY25" i="60"/>
  <c r="DY34" i="59"/>
  <c r="DY34" i="60"/>
  <c r="DY34" i="61"/>
  <c r="DY37" i="60"/>
  <c r="DY37" i="61"/>
  <c r="DY37" i="59"/>
  <c r="DY23" i="60"/>
  <c r="DY23" i="59"/>
  <c r="DY23" i="61"/>
  <c r="DY45" i="61"/>
  <c r="DY45" i="59"/>
  <c r="DY45" i="60"/>
  <c r="DY28" i="61"/>
  <c r="DY28" i="59"/>
  <c r="DY28" i="60"/>
  <c r="DY35" i="59"/>
  <c r="DY35" i="61"/>
  <c r="DY35" i="60"/>
  <c r="DY57" i="59"/>
  <c r="DY57" i="60"/>
  <c r="DY57" i="61"/>
  <c r="DY44" i="60"/>
  <c r="DY44" i="59"/>
  <c r="DY44" i="61"/>
  <c r="DY47" i="61"/>
  <c r="DY47" i="59"/>
  <c r="DY47" i="60"/>
  <c r="DY58" i="61"/>
  <c r="DY58" i="60"/>
  <c r="DY58" i="59"/>
  <c r="DY54" i="61"/>
  <c r="DY54" i="60"/>
  <c r="DY54" i="59"/>
  <c r="DY40" i="60"/>
  <c r="DY40" i="59"/>
  <c r="DY40" i="61"/>
  <c r="DY29" i="61"/>
  <c r="DY29" i="60"/>
  <c r="DY29" i="59"/>
  <c r="DY36" i="59"/>
  <c r="DY36" i="60"/>
  <c r="DY36" i="61"/>
  <c r="DY24" i="59"/>
  <c r="DY24" i="61"/>
  <c r="DY24" i="60"/>
  <c r="DY55" i="60"/>
  <c r="DY55" i="59"/>
  <c r="DY55" i="61"/>
  <c r="DY32" i="60"/>
  <c r="DY32" i="59"/>
  <c r="DY32" i="61"/>
  <c r="DY46" i="61"/>
  <c r="DY46" i="60"/>
  <c r="DY46" i="59"/>
  <c r="DY26" i="59"/>
  <c r="DY26" i="60"/>
  <c r="DY26" i="61"/>
  <c r="DY72" i="59"/>
  <c r="DY72" i="60"/>
  <c r="DY72" i="61"/>
  <c r="DY50" i="61"/>
  <c r="DY50" i="60"/>
  <c r="DY50" i="59"/>
  <c r="DY38" i="60"/>
  <c r="DY38" i="61"/>
  <c r="DY38" i="59"/>
  <c r="DY51" i="60"/>
  <c r="DY51" i="59"/>
  <c r="DY51" i="61"/>
  <c r="DY49" i="60"/>
  <c r="DY49" i="59"/>
  <c r="DY49" i="61"/>
  <c r="DY33" i="60"/>
  <c r="DY33" i="59"/>
  <c r="DY33" i="61"/>
  <c r="DY30" i="59"/>
  <c r="DY30" i="60"/>
  <c r="DY30" i="61"/>
  <c r="DY52" i="61"/>
  <c r="DY52" i="59"/>
  <c r="DY52" i="60"/>
  <c r="DY39" i="61"/>
  <c r="DY39" i="59"/>
  <c r="DY39" i="60"/>
  <c r="DY41" i="61"/>
  <c r="DY41" i="59"/>
  <c r="DY41" i="60"/>
  <c r="IV46" i="55" l="1"/>
  <c r="F34" i="69"/>
  <c r="E3" i="69"/>
  <c r="DY66" i="60"/>
  <c r="DY62" i="61"/>
  <c r="DY62" i="60"/>
  <c r="DY66" i="61"/>
  <c r="Z7" i="79"/>
  <c r="AA7" i="79" s="1"/>
  <c r="AD7" i="79" s="1"/>
  <c r="AE7" i="79" s="1"/>
  <c r="G34" i="67"/>
  <c r="AK112" i="85"/>
  <c r="AL112" i="85"/>
  <c r="AI114" i="85"/>
  <c r="AH115" i="85"/>
  <c r="AU67" i="85"/>
  <c r="AV67" i="85"/>
  <c r="AV7" i="79"/>
  <c r="AV8" i="79" s="1"/>
  <c r="AK6" i="79"/>
  <c r="AL6" i="79" s="1"/>
  <c r="AO6" i="79" s="1"/>
  <c r="AP6" i="79" s="1"/>
  <c r="P5" i="79"/>
  <c r="S5" i="79" s="1"/>
  <c r="T5" i="79" s="1"/>
  <c r="H18" i="69"/>
  <c r="E18" i="69" s="1"/>
  <c r="H20" i="69"/>
  <c r="E20" i="69" s="1"/>
  <c r="IS46" i="55"/>
  <c r="IT46" i="55"/>
  <c r="IX46" i="55"/>
  <c r="IW46" i="55"/>
  <c r="E18" i="68"/>
  <c r="E20" i="68"/>
  <c r="AD115" i="82"/>
  <c r="AH114" i="82"/>
  <c r="G70" i="80"/>
  <c r="J70" i="80" s="1"/>
  <c r="D70" i="81"/>
  <c r="G70" i="81" s="1"/>
  <c r="J70" i="81" s="1"/>
  <c r="AU89" i="82"/>
  <c r="BI52" i="79"/>
  <c r="BJ51" i="79"/>
  <c r="BK51" i="79" s="1"/>
  <c r="BL51" i="79" s="1"/>
  <c r="AK112" i="82"/>
  <c r="BT51" i="79"/>
  <c r="BU50" i="79"/>
  <c r="BV50" i="79" s="1"/>
  <c r="BW50" i="79" s="1"/>
  <c r="BR52" i="79"/>
  <c r="BS51" i="79"/>
  <c r="AV67" i="82"/>
  <c r="AU67" i="82"/>
  <c r="G69" i="80"/>
  <c r="J69" i="80" s="1"/>
  <c r="D69" i="81"/>
  <c r="G69" i="81" s="1"/>
  <c r="J69" i="81" s="1"/>
  <c r="BG53" i="79"/>
  <c r="BH52" i="79"/>
  <c r="O7" i="79"/>
  <c r="P6" i="79"/>
  <c r="S6" i="79" s="1"/>
  <c r="T6" i="79" s="1"/>
  <c r="AH115" i="70"/>
  <c r="G34" i="3"/>
  <c r="J63" i="84" s="1"/>
  <c r="AV76" i="70"/>
  <c r="AL112" i="70"/>
  <c r="I63" i="80" s="1"/>
  <c r="AK112" i="70"/>
  <c r="AM113" i="70"/>
  <c r="LP129" i="55"/>
  <c r="LI129" i="55"/>
  <c r="LS129" i="55"/>
  <c r="DY80" i="60"/>
  <c r="DK64" i="59"/>
  <c r="DK64" i="61"/>
  <c r="BP3" i="57"/>
  <c r="DK64" i="60"/>
  <c r="DP64" i="59"/>
  <c r="DP64" i="61"/>
  <c r="DP64" i="60"/>
  <c r="DK74" i="61"/>
  <c r="BZ3" i="57"/>
  <c r="DK74" i="59"/>
  <c r="DK74" i="60"/>
  <c r="DQ74" i="60"/>
  <c r="DQ74" i="59"/>
  <c r="DQ74" i="61"/>
  <c r="DN64" i="61"/>
  <c r="DN64" i="60"/>
  <c r="DN64" i="59"/>
  <c r="DM64" i="61"/>
  <c r="DM64" i="60"/>
  <c r="DM64" i="59"/>
  <c r="LU48" i="55"/>
  <c r="LU129" i="55" s="1"/>
  <c r="IK48" i="55"/>
  <c r="IU48" i="55" s="1"/>
  <c r="CB5" i="57"/>
  <c r="CB6" i="57"/>
  <c r="CB10" i="57"/>
  <c r="CB9" i="57"/>
  <c r="CB4" i="57"/>
  <c r="CB7" i="57"/>
  <c r="CB8" i="57"/>
  <c r="DM74" i="60"/>
  <c r="DM74" i="59"/>
  <c r="DM74" i="61"/>
  <c r="DQ64" i="59"/>
  <c r="DQ64" i="61"/>
  <c r="DQ64" i="60"/>
  <c r="DL74" i="59"/>
  <c r="DL74" i="61"/>
  <c r="DL74" i="60"/>
  <c r="DO74" i="59"/>
  <c r="DO74" i="61"/>
  <c r="DO74" i="60"/>
  <c r="DO64" i="59"/>
  <c r="DO64" i="61"/>
  <c r="DO64" i="60"/>
  <c r="DL64" i="59"/>
  <c r="DL64" i="61"/>
  <c r="DL64" i="60"/>
  <c r="DN74" i="59"/>
  <c r="DN74" i="60"/>
  <c r="DN74" i="61"/>
  <c r="DP74" i="60"/>
  <c r="DP74" i="61"/>
  <c r="DP74" i="59"/>
  <c r="IW57" i="55"/>
  <c r="DL78" i="59"/>
  <c r="DL78" i="60"/>
  <c r="DL78" i="61"/>
  <c r="DN71" i="59"/>
  <c r="DN71" i="61"/>
  <c r="DN71" i="60"/>
  <c r="IX57" i="55"/>
  <c r="DN78" i="60"/>
  <c r="DN78" i="61"/>
  <c r="DN78" i="59"/>
  <c r="DP78" i="59"/>
  <c r="DP78" i="60"/>
  <c r="DP78" i="61"/>
  <c r="DK71" i="61"/>
  <c r="DK71" i="60"/>
  <c r="DK71" i="59"/>
  <c r="BW3" i="57"/>
  <c r="DL71" i="59"/>
  <c r="DL71" i="61"/>
  <c r="DL71" i="60"/>
  <c r="IT57" i="55"/>
  <c r="DO78" i="59"/>
  <c r="DO78" i="60"/>
  <c r="DO78" i="61"/>
  <c r="DQ78" i="60"/>
  <c r="DQ78" i="61"/>
  <c r="DQ78" i="59"/>
  <c r="DQ71" i="61"/>
  <c r="DQ71" i="59"/>
  <c r="DQ71" i="60"/>
  <c r="DO71" i="61"/>
  <c r="DO71" i="60"/>
  <c r="DO71" i="59"/>
  <c r="IS57" i="55"/>
  <c r="IU57" i="55"/>
  <c r="DK78" i="60"/>
  <c r="CD3" i="57"/>
  <c r="DK78" i="59"/>
  <c r="DK78" i="61"/>
  <c r="DM78" i="60"/>
  <c r="DM78" i="59"/>
  <c r="DM78" i="61"/>
  <c r="DM71" i="59"/>
  <c r="DM71" i="61"/>
  <c r="DM71" i="60"/>
  <c r="DP71" i="61"/>
  <c r="DP71" i="60"/>
  <c r="DP71" i="59"/>
  <c r="IV57" i="55"/>
  <c r="DY59" i="61"/>
  <c r="DY59" i="59"/>
  <c r="DY59" i="60"/>
  <c r="DY80" i="59"/>
  <c r="DP81" i="60"/>
  <c r="DP81" i="59"/>
  <c r="DP81" i="61"/>
  <c r="DN81" i="61"/>
  <c r="DN81" i="60"/>
  <c r="DN81" i="59"/>
  <c r="DM81" i="59"/>
  <c r="DM81" i="61"/>
  <c r="DM81" i="60"/>
  <c r="DQ81" i="60"/>
  <c r="DQ81" i="59"/>
  <c r="DQ81" i="61"/>
  <c r="DK81" i="60"/>
  <c r="CG3" i="57"/>
  <c r="DK81" i="59"/>
  <c r="DK81" i="61"/>
  <c r="DL81" i="59"/>
  <c r="DL81" i="61"/>
  <c r="DL81" i="60"/>
  <c r="DO81" i="61"/>
  <c r="DO81" i="60"/>
  <c r="DO81" i="59"/>
  <c r="DN77" i="59"/>
  <c r="DN77" i="61"/>
  <c r="DN77" i="60"/>
  <c r="DP77" i="60"/>
  <c r="DP77" i="61"/>
  <c r="DP77" i="59"/>
  <c r="DO77" i="61"/>
  <c r="DO77" i="59"/>
  <c r="DO77" i="60"/>
  <c r="DY65" i="61"/>
  <c r="DY65" i="60"/>
  <c r="DY65" i="59"/>
  <c r="DK77" i="61"/>
  <c r="DK77" i="59"/>
  <c r="DK77" i="60"/>
  <c r="CC3" i="57"/>
  <c r="IV78" i="55"/>
  <c r="IU78" i="55"/>
  <c r="IW78" i="55"/>
  <c r="IX78" i="55"/>
  <c r="IS78" i="55"/>
  <c r="IT78" i="55"/>
  <c r="DM77" i="60"/>
  <c r="DM77" i="59"/>
  <c r="DM77" i="61"/>
  <c r="DQ77" i="60"/>
  <c r="DQ77" i="61"/>
  <c r="DQ77" i="59"/>
  <c r="DL77" i="59"/>
  <c r="DL77" i="61"/>
  <c r="DL77" i="60"/>
  <c r="D5" i="86" l="1"/>
  <c r="E5" i="86" s="1"/>
  <c r="H5" i="86" s="1"/>
  <c r="D9" i="86"/>
  <c r="D11" i="86"/>
  <c r="D12" i="86"/>
  <c r="D15" i="86"/>
  <c r="D8" i="86"/>
  <c r="D10" i="86"/>
  <c r="D13" i="86"/>
  <c r="D6" i="86"/>
  <c r="E6" i="86" s="1"/>
  <c r="H6" i="86" s="1"/>
  <c r="D14" i="86"/>
  <c r="D7" i="86"/>
  <c r="D16" i="86"/>
  <c r="D17" i="86" s="1"/>
  <c r="D18" i="86" s="1"/>
  <c r="D19" i="86" s="1"/>
  <c r="D20" i="86" s="1"/>
  <c r="D21" i="86" s="1"/>
  <c r="D22" i="86" s="1"/>
  <c r="D23" i="86" s="1"/>
  <c r="D24" i="86" s="1"/>
  <c r="D25" i="86" s="1"/>
  <c r="D26" i="86" s="1"/>
  <c r="D27" i="86" s="1"/>
  <c r="D28" i="86" s="1"/>
  <c r="D29" i="86" s="1"/>
  <c r="D30" i="86" s="1"/>
  <c r="D31" i="86" s="1"/>
  <c r="D32" i="86" s="1"/>
  <c r="D33" i="86" s="1"/>
  <c r="D34" i="86" s="1"/>
  <c r="D35" i="86" s="1"/>
  <c r="D36" i="86" s="1"/>
  <c r="D37" i="86" s="1"/>
  <c r="D38" i="86" s="1"/>
  <c r="AK7" i="79"/>
  <c r="AK8" i="79" s="1"/>
  <c r="Z8" i="79"/>
  <c r="Z9" i="79" s="1"/>
  <c r="I63" i="81"/>
  <c r="I63" i="84"/>
  <c r="AQ112" i="85"/>
  <c r="AQ103" i="85" s="1"/>
  <c r="AQ114" i="85" s="1"/>
  <c r="AQ115" i="85" s="1"/>
  <c r="AM112" i="85"/>
  <c r="AR112" i="85"/>
  <c r="AR103" i="85" s="1"/>
  <c r="AR114" i="85" s="1"/>
  <c r="AR115" i="85" s="1"/>
  <c r="AP112" i="85"/>
  <c r="AP103" i="85" s="1"/>
  <c r="AP114" i="85" s="1"/>
  <c r="AP115" i="85" s="1"/>
  <c r="AN112" i="85"/>
  <c r="AN103" i="85" s="1"/>
  <c r="AN114" i="85" s="1"/>
  <c r="AN115" i="85" s="1"/>
  <c r="AO112" i="85"/>
  <c r="AO103" i="85" s="1"/>
  <c r="AO114" i="85" s="1"/>
  <c r="AO115" i="85" s="1"/>
  <c r="AW7" i="79"/>
  <c r="AZ7" i="79" s="1"/>
  <c r="BA7" i="79" s="1"/>
  <c r="F15" i="67"/>
  <c r="F15" i="69" s="1"/>
  <c r="J63" i="81"/>
  <c r="J63" i="80"/>
  <c r="BR53" i="79"/>
  <c r="BS52" i="79"/>
  <c r="AV9" i="79"/>
  <c r="AW8" i="79"/>
  <c r="AZ8" i="79" s="1"/>
  <c r="BA8" i="79" s="1"/>
  <c r="BI53" i="79"/>
  <c r="BJ52" i="79"/>
  <c r="BK52" i="79" s="1"/>
  <c r="BL52" i="79" s="1"/>
  <c r="AH115" i="82"/>
  <c r="AI114" i="82"/>
  <c r="BG54" i="79"/>
  <c r="BH53" i="79"/>
  <c r="BT52" i="79"/>
  <c r="BU51" i="79"/>
  <c r="BV51" i="79" s="1"/>
  <c r="BW51" i="79" s="1"/>
  <c r="AA8" i="79"/>
  <c r="AD8" i="79" s="1"/>
  <c r="AE8" i="79" s="1"/>
  <c r="O8" i="79"/>
  <c r="P7" i="79"/>
  <c r="S7" i="79" s="1"/>
  <c r="T7" i="79" s="1"/>
  <c r="F34" i="17"/>
  <c r="NQ129" i="55" s="1"/>
  <c r="H15" i="67"/>
  <c r="H15" i="69" s="1"/>
  <c r="G15" i="67"/>
  <c r="D6" i="30" s="1"/>
  <c r="J15" i="77"/>
  <c r="F15" i="77"/>
  <c r="K15" i="77"/>
  <c r="I15" i="77"/>
  <c r="H15" i="77"/>
  <c r="G15" i="77"/>
  <c r="K15" i="67"/>
  <c r="K15" i="69" s="1"/>
  <c r="I15" i="67"/>
  <c r="I15" i="69" s="1"/>
  <c r="J15" i="67"/>
  <c r="G6" i="30" s="1"/>
  <c r="AQ112" i="70"/>
  <c r="AP112" i="70"/>
  <c r="AR112" i="70"/>
  <c r="AO112" i="70"/>
  <c r="AM112" i="70"/>
  <c r="AN112" i="70"/>
  <c r="IX48" i="55"/>
  <c r="C34" i="17"/>
  <c r="G34" i="17"/>
  <c r="H34" i="17"/>
  <c r="E34" i="17"/>
  <c r="D34" i="17"/>
  <c r="IS48" i="55"/>
  <c r="IV48" i="55"/>
  <c r="IT48" i="55"/>
  <c r="IW48" i="55"/>
  <c r="CB3" i="57"/>
  <c r="DK76" i="61"/>
  <c r="DK76" i="59"/>
  <c r="DK76" i="60"/>
  <c r="DN76" i="59"/>
  <c r="DN76" i="61"/>
  <c r="DN76" i="60"/>
  <c r="DM76" i="59"/>
  <c r="DM76" i="60"/>
  <c r="DM76" i="61"/>
  <c r="DL76" i="59"/>
  <c r="DL76" i="61"/>
  <c r="DL76" i="60"/>
  <c r="DY64" i="60"/>
  <c r="DY64" i="61"/>
  <c r="DY64" i="59"/>
  <c r="DP76" i="59"/>
  <c r="DP76" i="61"/>
  <c r="DP76" i="60"/>
  <c r="DQ76" i="61"/>
  <c r="DQ76" i="60"/>
  <c r="DQ76" i="59"/>
  <c r="DO76" i="61"/>
  <c r="DO76" i="60"/>
  <c r="DO76" i="59"/>
  <c r="DY74" i="59"/>
  <c r="DY74" i="60"/>
  <c r="DY74" i="61"/>
  <c r="DY71" i="59"/>
  <c r="DY71" i="61"/>
  <c r="DY71" i="60"/>
  <c r="DY78" i="60"/>
  <c r="DY78" i="61"/>
  <c r="DY78" i="59"/>
  <c r="DY81" i="60"/>
  <c r="DY81" i="59"/>
  <c r="DY81" i="61"/>
  <c r="DY77" i="59"/>
  <c r="DY77" i="61"/>
  <c r="DY77" i="60"/>
  <c r="C5" i="24"/>
  <c r="D39" i="86" l="1"/>
  <c r="D40" i="86" s="1"/>
  <c r="D41" i="86" s="1"/>
  <c r="D42" i="86" s="1"/>
  <c r="D43" i="86" s="1"/>
  <c r="D44" i="86" s="1"/>
  <c r="D45" i="86" s="1"/>
  <c r="D46" i="86" s="1"/>
  <c r="D47" i="86" s="1"/>
  <c r="D48" i="86" s="1"/>
  <c r="D49" i="86" s="1"/>
  <c r="D50" i="86" s="1"/>
  <c r="D51" i="86" s="1"/>
  <c r="D52" i="86" s="1"/>
  <c r="E7" i="86"/>
  <c r="H7" i="86" s="1"/>
  <c r="AL7" i="79"/>
  <c r="AO7" i="79" s="1"/>
  <c r="AP7" i="79" s="1"/>
  <c r="AM103" i="85"/>
  <c r="AS112" i="85"/>
  <c r="AT112" i="85" s="1"/>
  <c r="G15" i="69"/>
  <c r="C6" i="30"/>
  <c r="AV10" i="79"/>
  <c r="AW9" i="79"/>
  <c r="AZ9" i="79" s="1"/>
  <c r="BA9" i="79" s="1"/>
  <c r="BT53" i="79"/>
  <c r="BU52" i="79"/>
  <c r="BV52" i="79" s="1"/>
  <c r="BW52" i="79" s="1"/>
  <c r="BG55" i="79"/>
  <c r="BH54" i="79"/>
  <c r="BI54" i="79"/>
  <c r="BJ53" i="79"/>
  <c r="BK53" i="79" s="1"/>
  <c r="BL53" i="79" s="1"/>
  <c r="BR54" i="79"/>
  <c r="BS53" i="79"/>
  <c r="Z10" i="79"/>
  <c r="AA9" i="79"/>
  <c r="AD9" i="79" s="1"/>
  <c r="AE9" i="79" s="1"/>
  <c r="P8" i="79"/>
  <c r="S8" i="79" s="1"/>
  <c r="T8" i="79" s="1"/>
  <c r="O9" i="79"/>
  <c r="AK9" i="79"/>
  <c r="AL8" i="79"/>
  <c r="AO8" i="79" s="1"/>
  <c r="AP8" i="79" s="1"/>
  <c r="NZ129" i="55"/>
  <c r="NZ114" i="55" s="1"/>
  <c r="QV114" i="55" s="1"/>
  <c r="NV129" i="55"/>
  <c r="NV22" i="55" s="1"/>
  <c r="QR22" i="55" s="1"/>
  <c r="NO129" i="55"/>
  <c r="NO86" i="55" s="1"/>
  <c r="QK86" i="55" s="1"/>
  <c r="NU129" i="55"/>
  <c r="NU90" i="55" s="1"/>
  <c r="QQ90" i="55" s="1"/>
  <c r="NP129" i="55"/>
  <c r="NP116" i="55" s="1"/>
  <c r="QL116" i="55" s="1"/>
  <c r="NX129" i="55"/>
  <c r="NX92" i="55" s="1"/>
  <c r="QT92" i="55" s="1"/>
  <c r="NY129" i="55"/>
  <c r="NY126" i="55" s="1"/>
  <c r="QU126" i="55" s="1"/>
  <c r="NS129" i="55"/>
  <c r="NS92" i="55" s="1"/>
  <c r="QO92" i="55" s="1"/>
  <c r="F6" i="30"/>
  <c r="NT129" i="55"/>
  <c r="NT106" i="55" s="1"/>
  <c r="QP106" i="55" s="1"/>
  <c r="NW129" i="55"/>
  <c r="NW78" i="55" s="1"/>
  <c r="QS78" i="55" s="1"/>
  <c r="NR129" i="55"/>
  <c r="NR10" i="55" s="1"/>
  <c r="QN10" i="55" s="1"/>
  <c r="E6" i="30"/>
  <c r="J15" i="69"/>
  <c r="E15" i="67"/>
  <c r="H6" i="30"/>
  <c r="E15" i="77"/>
  <c r="AS112" i="70"/>
  <c r="AT112" i="70" s="1"/>
  <c r="E21" i="24"/>
  <c r="G21" i="24"/>
  <c r="H21" i="24"/>
  <c r="D21" i="24"/>
  <c r="C21" i="24"/>
  <c r="F21" i="24"/>
  <c r="MS129" i="55"/>
  <c r="MV129" i="55"/>
  <c r="MR129" i="55"/>
  <c r="MW129" i="55"/>
  <c r="MT129" i="55"/>
  <c r="MU129" i="55"/>
  <c r="MQ129" i="55"/>
  <c r="NB129" i="55"/>
  <c r="NA129" i="55"/>
  <c r="MZ129" i="55"/>
  <c r="MX129" i="55"/>
  <c r="MY129" i="55"/>
  <c r="NJ129" i="55"/>
  <c r="ND129" i="55"/>
  <c r="NE129" i="55"/>
  <c r="NL129" i="55"/>
  <c r="NC129" i="55"/>
  <c r="NN129" i="55"/>
  <c r="NG129" i="55"/>
  <c r="NK129" i="55"/>
  <c r="NH129" i="55"/>
  <c r="NM129" i="55"/>
  <c r="NI129" i="55"/>
  <c r="NF129" i="55"/>
  <c r="NY5" i="55"/>
  <c r="QU5" i="55" s="1"/>
  <c r="NY52" i="55"/>
  <c r="QU52" i="55" s="1"/>
  <c r="NY114" i="55"/>
  <c r="QU114" i="55" s="1"/>
  <c r="NY8" i="55"/>
  <c r="QU8" i="55" s="1"/>
  <c r="NY76" i="55"/>
  <c r="QU76" i="55" s="1"/>
  <c r="NY90" i="55"/>
  <c r="QU90" i="55" s="1"/>
  <c r="NY98" i="55"/>
  <c r="QU98" i="55" s="1"/>
  <c r="NY82" i="55"/>
  <c r="QU82" i="55" s="1"/>
  <c r="NY95" i="55"/>
  <c r="QU95" i="55" s="1"/>
  <c r="NY118" i="55"/>
  <c r="QU118" i="55" s="1"/>
  <c r="NY84" i="55"/>
  <c r="QU84" i="55" s="1"/>
  <c r="NY14" i="55"/>
  <c r="QU14" i="55" s="1"/>
  <c r="NY124" i="55"/>
  <c r="QU124" i="55" s="1"/>
  <c r="NY119" i="55"/>
  <c r="QU119" i="55" s="1"/>
  <c r="NY3" i="55"/>
  <c r="QU3" i="55" s="1"/>
  <c r="NY58" i="55"/>
  <c r="QU58" i="55" s="1"/>
  <c r="NY64" i="55"/>
  <c r="QU64" i="55" s="1"/>
  <c r="NY89" i="55"/>
  <c r="QU89" i="55" s="1"/>
  <c r="NY78" i="55"/>
  <c r="QU78" i="55" s="1"/>
  <c r="NY72" i="55"/>
  <c r="QU72" i="55" s="1"/>
  <c r="NY117" i="55"/>
  <c r="QU117" i="55" s="1"/>
  <c r="NY108" i="55"/>
  <c r="QU108" i="55" s="1"/>
  <c r="NY60" i="55"/>
  <c r="QU60" i="55" s="1"/>
  <c r="NY6" i="55"/>
  <c r="QU6" i="55" s="1"/>
  <c r="NY41" i="55"/>
  <c r="QU41" i="55" s="1"/>
  <c r="NY104" i="55"/>
  <c r="QU104" i="55" s="1"/>
  <c r="NY21" i="55"/>
  <c r="QU21" i="55" s="1"/>
  <c r="NY34" i="55"/>
  <c r="QU34" i="55" s="1"/>
  <c r="NY87" i="55"/>
  <c r="QU87" i="55" s="1"/>
  <c r="NY91" i="55"/>
  <c r="QU91" i="55" s="1"/>
  <c r="OP129" i="55"/>
  <c r="OQ129" i="55"/>
  <c r="OX129" i="55"/>
  <c r="OV129" i="55"/>
  <c r="OS129" i="55"/>
  <c r="OU129" i="55"/>
  <c r="ON129" i="55"/>
  <c r="OO129" i="55"/>
  <c r="OR129" i="55"/>
  <c r="OM129" i="55"/>
  <c r="NO125" i="55"/>
  <c r="QK125" i="55" s="1"/>
  <c r="NO81" i="55"/>
  <c r="QK81" i="55" s="1"/>
  <c r="NO22" i="55"/>
  <c r="QK22" i="55" s="1"/>
  <c r="NO87" i="55"/>
  <c r="QK87" i="55" s="1"/>
  <c r="NO42" i="55"/>
  <c r="QK42" i="55" s="1"/>
  <c r="NO38" i="55"/>
  <c r="QK38" i="55" s="1"/>
  <c r="NO30" i="55"/>
  <c r="QK30" i="55" s="1"/>
  <c r="NO89" i="55"/>
  <c r="QK89" i="55" s="1"/>
  <c r="NQ52" i="55"/>
  <c r="QM52" i="55" s="1"/>
  <c r="NQ109" i="55"/>
  <c r="QM109" i="55" s="1"/>
  <c r="NQ116" i="55"/>
  <c r="QM116" i="55" s="1"/>
  <c r="NQ62" i="55"/>
  <c r="QM62" i="55" s="1"/>
  <c r="NQ69" i="55"/>
  <c r="QM69" i="55" s="1"/>
  <c r="NQ56" i="55"/>
  <c r="QM56" i="55" s="1"/>
  <c r="NQ7" i="55"/>
  <c r="QM7" i="55" s="1"/>
  <c r="NQ95" i="55"/>
  <c r="QM95" i="55" s="1"/>
  <c r="NQ82" i="55"/>
  <c r="QM82" i="55" s="1"/>
  <c r="NQ63" i="55"/>
  <c r="QM63" i="55" s="1"/>
  <c r="NQ104" i="55"/>
  <c r="QM104" i="55" s="1"/>
  <c r="NQ50" i="55"/>
  <c r="QM50" i="55" s="1"/>
  <c r="NQ97" i="55"/>
  <c r="QM97" i="55" s="1"/>
  <c r="NQ100" i="55"/>
  <c r="QM100" i="55" s="1"/>
  <c r="NQ125" i="55"/>
  <c r="QM125" i="55" s="1"/>
  <c r="NQ47" i="55"/>
  <c r="QM47" i="55" s="1"/>
  <c r="NQ22" i="55"/>
  <c r="QM22" i="55" s="1"/>
  <c r="NQ60" i="55"/>
  <c r="QM60" i="55" s="1"/>
  <c r="NQ29" i="55"/>
  <c r="QM29" i="55" s="1"/>
  <c r="NQ31" i="55"/>
  <c r="QM31" i="55" s="1"/>
  <c r="NQ21" i="55"/>
  <c r="QM21" i="55" s="1"/>
  <c r="NQ34" i="55"/>
  <c r="QM34" i="55" s="1"/>
  <c r="NQ55" i="55"/>
  <c r="QM55" i="55" s="1"/>
  <c r="NQ73" i="55"/>
  <c r="QM73" i="55" s="1"/>
  <c r="NQ81" i="55"/>
  <c r="QM81" i="55" s="1"/>
  <c r="NQ14" i="55"/>
  <c r="QM14" i="55" s="1"/>
  <c r="NQ66" i="55"/>
  <c r="QM66" i="55" s="1"/>
  <c r="NQ19" i="55"/>
  <c r="QM19" i="55" s="1"/>
  <c r="NQ20" i="55"/>
  <c r="QM20" i="55" s="1"/>
  <c r="NQ26" i="55"/>
  <c r="QM26" i="55" s="1"/>
  <c r="NQ49" i="55"/>
  <c r="QM49" i="55" s="1"/>
  <c r="NQ4" i="55"/>
  <c r="QM4" i="55" s="1"/>
  <c r="NQ113" i="55"/>
  <c r="QM113" i="55" s="1"/>
  <c r="NQ6" i="55"/>
  <c r="QM6" i="55" s="1"/>
  <c r="NQ120" i="55"/>
  <c r="QM120" i="55" s="1"/>
  <c r="NQ93" i="55"/>
  <c r="QM93" i="55" s="1"/>
  <c r="NQ111" i="55"/>
  <c r="QM111" i="55" s="1"/>
  <c r="NQ58" i="55"/>
  <c r="QM58" i="55" s="1"/>
  <c r="NQ112" i="55"/>
  <c r="QM112" i="55" s="1"/>
  <c r="NQ36" i="55"/>
  <c r="QM36" i="55" s="1"/>
  <c r="NQ118" i="55"/>
  <c r="QM118" i="55" s="1"/>
  <c r="NQ83" i="55"/>
  <c r="QM83" i="55" s="1"/>
  <c r="NQ40" i="55"/>
  <c r="QM40" i="55" s="1"/>
  <c r="NQ92" i="55"/>
  <c r="QM92" i="55" s="1"/>
  <c r="NQ106" i="55"/>
  <c r="QM106" i="55" s="1"/>
  <c r="NQ114" i="55"/>
  <c r="QM114" i="55" s="1"/>
  <c r="NQ107" i="55"/>
  <c r="QM107" i="55" s="1"/>
  <c r="NQ41" i="55"/>
  <c r="QM41" i="55" s="1"/>
  <c r="NQ126" i="55"/>
  <c r="QM126" i="55" s="1"/>
  <c r="NQ15" i="55"/>
  <c r="QM15" i="55" s="1"/>
  <c r="NQ30" i="55"/>
  <c r="QM30" i="55" s="1"/>
  <c r="NQ16" i="55"/>
  <c r="QM16" i="55" s="1"/>
  <c r="NQ75" i="55"/>
  <c r="QM75" i="55" s="1"/>
  <c r="NQ84" i="55"/>
  <c r="QM84" i="55" s="1"/>
  <c r="NQ76" i="55"/>
  <c r="QM76" i="55" s="1"/>
  <c r="NQ85" i="55"/>
  <c r="QM85" i="55" s="1"/>
  <c r="NQ28" i="55"/>
  <c r="QM28" i="55" s="1"/>
  <c r="NQ46" i="55"/>
  <c r="QM46" i="55" s="1"/>
  <c r="NQ110" i="55"/>
  <c r="QM110" i="55" s="1"/>
  <c r="NQ89" i="55"/>
  <c r="QM89" i="55" s="1"/>
  <c r="NQ17" i="55"/>
  <c r="QM17" i="55" s="1"/>
  <c r="NQ57" i="55"/>
  <c r="QM57" i="55" s="1"/>
  <c r="NQ78" i="55"/>
  <c r="QM78" i="55" s="1"/>
  <c r="NQ117" i="55"/>
  <c r="QM117" i="55" s="1"/>
  <c r="NQ98" i="55"/>
  <c r="QM98" i="55" s="1"/>
  <c r="NQ99" i="55"/>
  <c r="QM99" i="55" s="1"/>
  <c r="NQ8" i="55"/>
  <c r="QM8" i="55" s="1"/>
  <c r="NQ122" i="55"/>
  <c r="QM122" i="55" s="1"/>
  <c r="NQ80" i="55"/>
  <c r="QM80" i="55" s="1"/>
  <c r="NQ123" i="55"/>
  <c r="QM123" i="55" s="1"/>
  <c r="NQ45" i="55"/>
  <c r="QM45" i="55" s="1"/>
  <c r="NQ44" i="55"/>
  <c r="QM44" i="55" s="1"/>
  <c r="NQ105" i="55"/>
  <c r="QM105" i="55" s="1"/>
  <c r="NQ128" i="55"/>
  <c r="QM128" i="55" s="1"/>
  <c r="NQ10" i="55"/>
  <c r="QM10" i="55" s="1"/>
  <c r="NQ5" i="55"/>
  <c r="QM5" i="55" s="1"/>
  <c r="NQ42" i="55"/>
  <c r="QM42" i="55" s="1"/>
  <c r="NQ102" i="55"/>
  <c r="QM102" i="55" s="1"/>
  <c r="NQ61" i="55"/>
  <c r="QM61" i="55" s="1"/>
  <c r="NQ119" i="55"/>
  <c r="QM119" i="55" s="1"/>
  <c r="NQ86" i="55"/>
  <c r="QM86" i="55" s="1"/>
  <c r="NQ18" i="55"/>
  <c r="QM18" i="55" s="1"/>
  <c r="NQ11" i="55"/>
  <c r="QM11" i="55" s="1"/>
  <c r="NQ37" i="55"/>
  <c r="QM37" i="55" s="1"/>
  <c r="NQ24" i="55"/>
  <c r="QM24" i="55" s="1"/>
  <c r="NQ74" i="55"/>
  <c r="QM74" i="55" s="1"/>
  <c r="NQ77" i="55"/>
  <c r="QM77" i="55" s="1"/>
  <c r="NQ79" i="55"/>
  <c r="QM79" i="55" s="1"/>
  <c r="NQ23" i="55"/>
  <c r="QM23" i="55" s="1"/>
  <c r="NQ27" i="55"/>
  <c r="QM27" i="55" s="1"/>
  <c r="NQ88" i="55"/>
  <c r="QM88" i="55" s="1"/>
  <c r="NQ67" i="55"/>
  <c r="QM67" i="55" s="1"/>
  <c r="NQ48" i="55"/>
  <c r="QM48" i="55" s="1"/>
  <c r="NQ87" i="55"/>
  <c r="QM87" i="55" s="1"/>
  <c r="NQ53" i="55"/>
  <c r="QM53" i="55" s="1"/>
  <c r="NQ108" i="55"/>
  <c r="QM108" i="55" s="1"/>
  <c r="NQ13" i="55"/>
  <c r="QM13" i="55" s="1"/>
  <c r="NQ54" i="55"/>
  <c r="QM54" i="55" s="1"/>
  <c r="NQ9" i="55"/>
  <c r="QM9" i="55" s="1"/>
  <c r="NQ101" i="55"/>
  <c r="QM101" i="55" s="1"/>
  <c r="NQ121" i="55"/>
  <c r="QM121" i="55" s="1"/>
  <c r="NQ124" i="55"/>
  <c r="QM124" i="55" s="1"/>
  <c r="NQ127" i="55"/>
  <c r="QM127" i="55" s="1"/>
  <c r="NQ96" i="55"/>
  <c r="QM96" i="55" s="1"/>
  <c r="NQ103" i="55"/>
  <c r="QM103" i="55" s="1"/>
  <c r="NQ71" i="55"/>
  <c r="QM71" i="55" s="1"/>
  <c r="NQ3" i="55"/>
  <c r="QM3" i="55" s="1"/>
  <c r="NQ72" i="55"/>
  <c r="QM72" i="55" s="1"/>
  <c r="NQ43" i="55"/>
  <c r="QM43" i="55" s="1"/>
  <c r="NQ39" i="55"/>
  <c r="QM39" i="55" s="1"/>
  <c r="NQ94" i="55"/>
  <c r="QM94" i="55" s="1"/>
  <c r="NQ70" i="55"/>
  <c r="QM70" i="55" s="1"/>
  <c r="NQ115" i="55"/>
  <c r="QM115" i="55" s="1"/>
  <c r="NQ12" i="55"/>
  <c r="QM12" i="55" s="1"/>
  <c r="NQ32" i="55"/>
  <c r="QM32" i="55" s="1"/>
  <c r="NQ25" i="55"/>
  <c r="QM25" i="55" s="1"/>
  <c r="NQ35" i="55"/>
  <c r="QM35" i="55" s="1"/>
  <c r="NQ68" i="55"/>
  <c r="QM68" i="55" s="1"/>
  <c r="NQ33" i="55"/>
  <c r="QM33" i="55" s="1"/>
  <c r="NQ59" i="55"/>
  <c r="QM59" i="55" s="1"/>
  <c r="NQ64" i="55"/>
  <c r="QM64" i="55" s="1"/>
  <c r="NQ90" i="55"/>
  <c r="QM90" i="55" s="1"/>
  <c r="NQ38" i="55"/>
  <c r="QM38" i="55" s="1"/>
  <c r="NQ65" i="55"/>
  <c r="QM65" i="55" s="1"/>
  <c r="NQ91" i="55"/>
  <c r="QM91" i="55" s="1"/>
  <c r="NQ51" i="55"/>
  <c r="QM51" i="55" s="1"/>
  <c r="OT129" i="55"/>
  <c r="OL129" i="55"/>
  <c r="OI129" i="55"/>
  <c r="OJ129" i="55"/>
  <c r="OC129" i="55"/>
  <c r="OB129" i="55"/>
  <c r="OD129" i="55"/>
  <c r="OG129" i="55"/>
  <c r="OE129" i="55"/>
  <c r="OF129" i="55"/>
  <c r="OA129" i="55"/>
  <c r="OK129" i="55"/>
  <c r="OH129" i="55"/>
  <c r="OW129" i="55"/>
  <c r="NP65" i="55"/>
  <c r="QL65" i="55" s="1"/>
  <c r="NS87" i="55"/>
  <c r="QO87" i="55" s="1"/>
  <c r="NS14" i="55"/>
  <c r="QO14" i="55" s="1"/>
  <c r="MG129" i="55"/>
  <c r="MJ129" i="55"/>
  <c r="MK129" i="55"/>
  <c r="ME129" i="55"/>
  <c r="MH129" i="55"/>
  <c r="MI129" i="55"/>
  <c r="MF129" i="55"/>
  <c r="ML129" i="55"/>
  <c r="MO129" i="55"/>
  <c r="MP129" i="55"/>
  <c r="MN129" i="55"/>
  <c r="MM129" i="55"/>
  <c r="DY76" i="60"/>
  <c r="DY76" i="59"/>
  <c r="DY76" i="61"/>
  <c r="C8" i="24"/>
  <c r="G25" i="24"/>
  <c r="H26" i="24"/>
  <c r="H25" i="24"/>
  <c r="H24" i="24"/>
  <c r="H22" i="24"/>
  <c r="G23" i="24"/>
  <c r="G24" i="24"/>
  <c r="G22" i="24"/>
  <c r="H23" i="24"/>
  <c r="E23" i="24"/>
  <c r="F23" i="24"/>
  <c r="F22" i="24"/>
  <c r="F24" i="24"/>
  <c r="D22" i="24"/>
  <c r="E22" i="24"/>
  <c r="NP104" i="55" l="1"/>
  <c r="QL104" i="55" s="1"/>
  <c r="NO113" i="55"/>
  <c r="QK113" i="55" s="1"/>
  <c r="NO97" i="55"/>
  <c r="QK97" i="55" s="1"/>
  <c r="NO98" i="55"/>
  <c r="QK98" i="55" s="1"/>
  <c r="NO108" i="55"/>
  <c r="QK108" i="55" s="1"/>
  <c r="NY49" i="55"/>
  <c r="QU49" i="55" s="1"/>
  <c r="NY55" i="55"/>
  <c r="QU55" i="55" s="1"/>
  <c r="NY30" i="55"/>
  <c r="QU30" i="55" s="1"/>
  <c r="NY105" i="55"/>
  <c r="QU105" i="55" s="1"/>
  <c r="NY45" i="55"/>
  <c r="QU45" i="55" s="1"/>
  <c r="NY50" i="55"/>
  <c r="QU50" i="55" s="1"/>
  <c r="NY48" i="55"/>
  <c r="QU48" i="55" s="1"/>
  <c r="NY81" i="55"/>
  <c r="QU81" i="55" s="1"/>
  <c r="NY69" i="55"/>
  <c r="QU69" i="55" s="1"/>
  <c r="NY125" i="55"/>
  <c r="QU125" i="55" s="1"/>
  <c r="NY29" i="55"/>
  <c r="QU29" i="55" s="1"/>
  <c r="NY127" i="55"/>
  <c r="QU127" i="55" s="1"/>
  <c r="NY22" i="55"/>
  <c r="QU22" i="55" s="1"/>
  <c r="NY11" i="55"/>
  <c r="QU11" i="55" s="1"/>
  <c r="NY70" i="55"/>
  <c r="QU70" i="55" s="1"/>
  <c r="NY56" i="55"/>
  <c r="QU56" i="55" s="1"/>
  <c r="NO119" i="55"/>
  <c r="QK119" i="55" s="1"/>
  <c r="NO6" i="55"/>
  <c r="QK6" i="55" s="1"/>
  <c r="NO118" i="55"/>
  <c r="QK118" i="55" s="1"/>
  <c r="NO56" i="55"/>
  <c r="QK56" i="55" s="1"/>
  <c r="NY85" i="55"/>
  <c r="QU85" i="55" s="1"/>
  <c r="NY73" i="55"/>
  <c r="QU73" i="55" s="1"/>
  <c r="NY18" i="55"/>
  <c r="QU18" i="55" s="1"/>
  <c r="NY54" i="55"/>
  <c r="QU54" i="55" s="1"/>
  <c r="NY39" i="55"/>
  <c r="QU39" i="55" s="1"/>
  <c r="NY7" i="55"/>
  <c r="QU7" i="55" s="1"/>
  <c r="NY65" i="55"/>
  <c r="QU65" i="55" s="1"/>
  <c r="NY32" i="55"/>
  <c r="QU32" i="55" s="1"/>
  <c r="NY128" i="55"/>
  <c r="QU128" i="55" s="1"/>
  <c r="NY17" i="55"/>
  <c r="QU17" i="55" s="1"/>
  <c r="NY31" i="55"/>
  <c r="QU31" i="55" s="1"/>
  <c r="NY96" i="55"/>
  <c r="QU96" i="55" s="1"/>
  <c r="NY110" i="55"/>
  <c r="QU110" i="55" s="1"/>
  <c r="NY15" i="55"/>
  <c r="QU15" i="55" s="1"/>
  <c r="NY112" i="55"/>
  <c r="QU112" i="55" s="1"/>
  <c r="NP87" i="55"/>
  <c r="QL87" i="55" s="1"/>
  <c r="NP9" i="55"/>
  <c r="QL9" i="55" s="1"/>
  <c r="NP125" i="55"/>
  <c r="QL125" i="55" s="1"/>
  <c r="NP18" i="55"/>
  <c r="QL18" i="55" s="1"/>
  <c r="NP120" i="55"/>
  <c r="QL120" i="55" s="1"/>
  <c r="NW62" i="55"/>
  <c r="QS62" i="55" s="1"/>
  <c r="NP51" i="55"/>
  <c r="QL51" i="55" s="1"/>
  <c r="NP31" i="55"/>
  <c r="QL31" i="55" s="1"/>
  <c r="NP52" i="55"/>
  <c r="QL52" i="55" s="1"/>
  <c r="NP21" i="55"/>
  <c r="QL21" i="55" s="1"/>
  <c r="NP78" i="55"/>
  <c r="QL78" i="55" s="1"/>
  <c r="NP107" i="55"/>
  <c r="QL107" i="55" s="1"/>
  <c r="NP25" i="55"/>
  <c r="QL25" i="55" s="1"/>
  <c r="NP38" i="55"/>
  <c r="QL38" i="55" s="1"/>
  <c r="NP122" i="55"/>
  <c r="QL122" i="55" s="1"/>
  <c r="NP92" i="55"/>
  <c r="QL92" i="55" s="1"/>
  <c r="NP128" i="55"/>
  <c r="QL128" i="55" s="1"/>
  <c r="NP14" i="55"/>
  <c r="QL14" i="55" s="1"/>
  <c r="NP22" i="55"/>
  <c r="QL22" i="55" s="1"/>
  <c r="NP80" i="55"/>
  <c r="QL80" i="55" s="1"/>
  <c r="NP20" i="55"/>
  <c r="QL20" i="55" s="1"/>
  <c r="NP62" i="55"/>
  <c r="QL62" i="55" s="1"/>
  <c r="NP111" i="55"/>
  <c r="QL111" i="55" s="1"/>
  <c r="NP3" i="55"/>
  <c r="QL3" i="55" s="1"/>
  <c r="NP16" i="55"/>
  <c r="QL16" i="55" s="1"/>
  <c r="NP46" i="55"/>
  <c r="QL46" i="55" s="1"/>
  <c r="NP63" i="55"/>
  <c r="QL63" i="55" s="1"/>
  <c r="D53" i="86"/>
  <c r="D54" i="86" s="1"/>
  <c r="D55" i="86" s="1"/>
  <c r="D56" i="86" s="1"/>
  <c r="D57" i="86" s="1"/>
  <c r="D58" i="86" s="1"/>
  <c r="D59" i="86" s="1"/>
  <c r="D60" i="86" s="1"/>
  <c r="D61" i="86" s="1"/>
  <c r="D62" i="86" s="1"/>
  <c r="D63" i="86" s="1"/>
  <c r="D64" i="86" s="1"/>
  <c r="E8" i="86"/>
  <c r="H8" i="86" s="1"/>
  <c r="NR41" i="55"/>
  <c r="QN41" i="55" s="1"/>
  <c r="NX54" i="55"/>
  <c r="QT54" i="55" s="1"/>
  <c r="NO117" i="55"/>
  <c r="QK117" i="55" s="1"/>
  <c r="NO116" i="55"/>
  <c r="QK116" i="55" s="1"/>
  <c r="NO75" i="55"/>
  <c r="QK75" i="55" s="1"/>
  <c r="NO122" i="55"/>
  <c r="QK122" i="55" s="1"/>
  <c r="NO70" i="55"/>
  <c r="QK70" i="55" s="1"/>
  <c r="NO51" i="55"/>
  <c r="QK51" i="55" s="1"/>
  <c r="NO3" i="55"/>
  <c r="QK3" i="55" s="1"/>
  <c r="NO53" i="55"/>
  <c r="QK53" i="55" s="1"/>
  <c r="NO123" i="55"/>
  <c r="QK123" i="55" s="1"/>
  <c r="NV57" i="55"/>
  <c r="QR57" i="55" s="1"/>
  <c r="NO79" i="55"/>
  <c r="QK79" i="55" s="1"/>
  <c r="NO99" i="55"/>
  <c r="QK99" i="55" s="1"/>
  <c r="NO101" i="55"/>
  <c r="QK101" i="55" s="1"/>
  <c r="NO20" i="55"/>
  <c r="QK20" i="55" s="1"/>
  <c r="NO55" i="55"/>
  <c r="QK55" i="55" s="1"/>
  <c r="NO114" i="55"/>
  <c r="QK114" i="55" s="1"/>
  <c r="NO106" i="55"/>
  <c r="QK106" i="55" s="1"/>
  <c r="NO27" i="55"/>
  <c r="QK27" i="55" s="1"/>
  <c r="NO33" i="55"/>
  <c r="QK33" i="55" s="1"/>
  <c r="NO80" i="55"/>
  <c r="QK80" i="55" s="1"/>
  <c r="NO82" i="55"/>
  <c r="QK82" i="55" s="1"/>
  <c r="NO46" i="55"/>
  <c r="QK46" i="55" s="1"/>
  <c r="NO35" i="55"/>
  <c r="QK35" i="55" s="1"/>
  <c r="NO121" i="55"/>
  <c r="QK121" i="55" s="1"/>
  <c r="NO126" i="55"/>
  <c r="QK126" i="55" s="1"/>
  <c r="NZ38" i="55"/>
  <c r="QV38" i="55" s="1"/>
  <c r="NW70" i="55"/>
  <c r="QS70" i="55" s="1"/>
  <c r="NO57" i="55"/>
  <c r="QK57" i="55" s="1"/>
  <c r="NO59" i="55"/>
  <c r="QK59" i="55" s="1"/>
  <c r="NO47" i="55"/>
  <c r="QK47" i="55" s="1"/>
  <c r="NO112" i="55"/>
  <c r="QK112" i="55" s="1"/>
  <c r="NO91" i="55"/>
  <c r="QK91" i="55" s="1"/>
  <c r="NO31" i="55"/>
  <c r="QK31" i="55" s="1"/>
  <c r="NO7" i="55"/>
  <c r="QK7" i="55" s="1"/>
  <c r="NO9" i="55"/>
  <c r="QK9" i="55" s="1"/>
  <c r="NO17" i="55"/>
  <c r="QK17" i="55" s="1"/>
  <c r="NO37" i="55"/>
  <c r="QK37" i="55" s="1"/>
  <c r="NO63" i="55"/>
  <c r="QK63" i="55" s="1"/>
  <c r="NO104" i="55"/>
  <c r="QK104" i="55" s="1"/>
  <c r="NO49" i="55"/>
  <c r="QK49" i="55" s="1"/>
  <c r="NO11" i="55"/>
  <c r="QK11" i="55" s="1"/>
  <c r="NO105" i="55"/>
  <c r="QK105" i="55" s="1"/>
  <c r="NO44" i="55"/>
  <c r="QK44" i="55" s="1"/>
  <c r="NZ56" i="55"/>
  <c r="QV56" i="55" s="1"/>
  <c r="NW49" i="55"/>
  <c r="QS49" i="55" s="1"/>
  <c r="NW36" i="55"/>
  <c r="QS36" i="55" s="1"/>
  <c r="NO43" i="55"/>
  <c r="QK43" i="55" s="1"/>
  <c r="NO68" i="55"/>
  <c r="QK68" i="55" s="1"/>
  <c r="NO124" i="55"/>
  <c r="QK124" i="55" s="1"/>
  <c r="NO127" i="55"/>
  <c r="QK127" i="55" s="1"/>
  <c r="NO78" i="55"/>
  <c r="QK78" i="55" s="1"/>
  <c r="NO83" i="55"/>
  <c r="QK83" i="55" s="1"/>
  <c r="NO48" i="55"/>
  <c r="QK48" i="55" s="1"/>
  <c r="NO111" i="55"/>
  <c r="QK111" i="55" s="1"/>
  <c r="NO120" i="55"/>
  <c r="QK120" i="55" s="1"/>
  <c r="NO102" i="55"/>
  <c r="QK102" i="55" s="1"/>
  <c r="NO77" i="55"/>
  <c r="QK77" i="55" s="1"/>
  <c r="NO5" i="55"/>
  <c r="QK5" i="55" s="1"/>
  <c r="NO34" i="55"/>
  <c r="QK34" i="55" s="1"/>
  <c r="NO88" i="55"/>
  <c r="QK88" i="55" s="1"/>
  <c r="NO24" i="55"/>
  <c r="QK24" i="55" s="1"/>
  <c r="NZ50" i="55"/>
  <c r="QV50" i="55" s="1"/>
  <c r="NW59" i="55"/>
  <c r="QS59" i="55" s="1"/>
  <c r="NO85" i="55"/>
  <c r="QK85" i="55" s="1"/>
  <c r="NO32" i="55"/>
  <c r="QK32" i="55" s="1"/>
  <c r="NO92" i="55"/>
  <c r="QK92" i="55" s="1"/>
  <c r="NO72" i="55"/>
  <c r="QK72" i="55" s="1"/>
  <c r="NO66" i="55"/>
  <c r="QK66" i="55" s="1"/>
  <c r="NO15" i="55"/>
  <c r="QK15" i="55" s="1"/>
  <c r="NO96" i="55"/>
  <c r="QK96" i="55" s="1"/>
  <c r="NO40" i="55"/>
  <c r="QK40" i="55" s="1"/>
  <c r="NO67" i="55"/>
  <c r="QK67" i="55" s="1"/>
  <c r="NO12" i="55"/>
  <c r="QK12" i="55" s="1"/>
  <c r="NO4" i="55"/>
  <c r="QK4" i="55" s="1"/>
  <c r="NO115" i="55"/>
  <c r="QK115" i="55" s="1"/>
  <c r="NO28" i="55"/>
  <c r="QK28" i="55" s="1"/>
  <c r="NO18" i="55"/>
  <c r="QK18" i="55" s="1"/>
  <c r="NO109" i="55"/>
  <c r="QK109" i="55" s="1"/>
  <c r="NO54" i="55"/>
  <c r="QK54" i="55" s="1"/>
  <c r="NZ42" i="55"/>
  <c r="QV42" i="55" s="1"/>
  <c r="NW15" i="55"/>
  <c r="QS15" i="55" s="1"/>
  <c r="NW27" i="55"/>
  <c r="QS27" i="55" s="1"/>
  <c r="NO19" i="55"/>
  <c r="QK19" i="55" s="1"/>
  <c r="NO93" i="55"/>
  <c r="QK93" i="55" s="1"/>
  <c r="NO100" i="55"/>
  <c r="QK100" i="55" s="1"/>
  <c r="NO74" i="55"/>
  <c r="QK74" i="55" s="1"/>
  <c r="NO45" i="55"/>
  <c r="QK45" i="55" s="1"/>
  <c r="NO73" i="55"/>
  <c r="QK73" i="55" s="1"/>
  <c r="NO60" i="55"/>
  <c r="QK60" i="55" s="1"/>
  <c r="NW46" i="55"/>
  <c r="QS46" i="55" s="1"/>
  <c r="NO69" i="55"/>
  <c r="QK69" i="55" s="1"/>
  <c r="NO84" i="55"/>
  <c r="QK84" i="55" s="1"/>
  <c r="NO76" i="55"/>
  <c r="QK76" i="55" s="1"/>
  <c r="NW26" i="55"/>
  <c r="QS26" i="55" s="1"/>
  <c r="NO110" i="55"/>
  <c r="QK110" i="55" s="1"/>
  <c r="NO39" i="55"/>
  <c r="QK39" i="55" s="1"/>
  <c r="NO103" i="55"/>
  <c r="QK103" i="55" s="1"/>
  <c r="NO25" i="55"/>
  <c r="QK25" i="55" s="1"/>
  <c r="NO58" i="55"/>
  <c r="QK58" i="55" s="1"/>
  <c r="NO13" i="55"/>
  <c r="QK13" i="55" s="1"/>
  <c r="NO23" i="55"/>
  <c r="QK23" i="55" s="1"/>
  <c r="NO95" i="55"/>
  <c r="QK95" i="55" s="1"/>
  <c r="NO62" i="55"/>
  <c r="QK62" i="55" s="1"/>
  <c r="NO26" i="55"/>
  <c r="QK26" i="55" s="1"/>
  <c r="NO29" i="55"/>
  <c r="QK29" i="55" s="1"/>
  <c r="NO50" i="55"/>
  <c r="QK50" i="55" s="1"/>
  <c r="NO71" i="55"/>
  <c r="QK71" i="55" s="1"/>
  <c r="NW30" i="55"/>
  <c r="QS30" i="55" s="1"/>
  <c r="NO14" i="55"/>
  <c r="QK14" i="55" s="1"/>
  <c r="NO16" i="55"/>
  <c r="QK16" i="55" s="1"/>
  <c r="NO61" i="55"/>
  <c r="QK61" i="55" s="1"/>
  <c r="NO8" i="55"/>
  <c r="QK8" i="55" s="1"/>
  <c r="NO90" i="55"/>
  <c r="QK90" i="55" s="1"/>
  <c r="NO21" i="55"/>
  <c r="QK21" i="55" s="1"/>
  <c r="NO36" i="55"/>
  <c r="QK36" i="55" s="1"/>
  <c r="NO52" i="55"/>
  <c r="QK52" i="55" s="1"/>
  <c r="NO65" i="55"/>
  <c r="QK65" i="55" s="1"/>
  <c r="NO107" i="55"/>
  <c r="QK107" i="55" s="1"/>
  <c r="NO41" i="55"/>
  <c r="QK41" i="55" s="1"/>
  <c r="NO94" i="55"/>
  <c r="QK94" i="55" s="1"/>
  <c r="NO64" i="55"/>
  <c r="QK64" i="55" s="1"/>
  <c r="NO10" i="55"/>
  <c r="QK10" i="55" s="1"/>
  <c r="NO128" i="55"/>
  <c r="QK128" i="55" s="1"/>
  <c r="NW7" i="55"/>
  <c r="QS7" i="55" s="1"/>
  <c r="NZ94" i="55"/>
  <c r="QV94" i="55" s="1"/>
  <c r="NZ79" i="55"/>
  <c r="QV79" i="55" s="1"/>
  <c r="NZ128" i="55"/>
  <c r="QV128" i="55" s="1"/>
  <c r="NZ76" i="55"/>
  <c r="QV76" i="55" s="1"/>
  <c r="NW84" i="55"/>
  <c r="QS84" i="55" s="1"/>
  <c r="NW111" i="55"/>
  <c r="QS111" i="55" s="1"/>
  <c r="NW45" i="55"/>
  <c r="QS45" i="55" s="1"/>
  <c r="NW37" i="55"/>
  <c r="QS37" i="55" s="1"/>
  <c r="NW20" i="55"/>
  <c r="QS20" i="55" s="1"/>
  <c r="NW91" i="55"/>
  <c r="QS91" i="55" s="1"/>
  <c r="NW9" i="55"/>
  <c r="QS9" i="55" s="1"/>
  <c r="NW5" i="55"/>
  <c r="QS5" i="55" s="1"/>
  <c r="NW17" i="55"/>
  <c r="QS17" i="55" s="1"/>
  <c r="NW100" i="55"/>
  <c r="QS100" i="55" s="1"/>
  <c r="NW98" i="55"/>
  <c r="QS98" i="55" s="1"/>
  <c r="NZ123" i="55"/>
  <c r="QV123" i="55" s="1"/>
  <c r="NS111" i="55"/>
  <c r="QO111" i="55" s="1"/>
  <c r="NS62" i="55"/>
  <c r="QO62" i="55" s="1"/>
  <c r="NR63" i="55"/>
  <c r="QN63" i="55" s="1"/>
  <c r="NS20" i="55"/>
  <c r="QO20" i="55" s="1"/>
  <c r="NS53" i="55"/>
  <c r="QO53" i="55" s="1"/>
  <c r="NU97" i="55"/>
  <c r="QQ97" i="55" s="1"/>
  <c r="NS101" i="55"/>
  <c r="QO101" i="55" s="1"/>
  <c r="NS107" i="55"/>
  <c r="QO107" i="55" s="1"/>
  <c r="NU56" i="55"/>
  <c r="QQ56" i="55" s="1"/>
  <c r="NY38" i="55"/>
  <c r="QU38" i="55" s="1"/>
  <c r="NY88" i="55"/>
  <c r="QU88" i="55" s="1"/>
  <c r="NY37" i="55"/>
  <c r="QU37" i="55" s="1"/>
  <c r="NY83" i="55"/>
  <c r="QU83" i="55" s="1"/>
  <c r="NY93" i="55"/>
  <c r="QU93" i="55" s="1"/>
  <c r="NY106" i="55"/>
  <c r="QU106" i="55" s="1"/>
  <c r="NY36" i="55"/>
  <c r="QU36" i="55" s="1"/>
  <c r="NY92" i="55"/>
  <c r="QU92" i="55" s="1"/>
  <c r="NY28" i="55"/>
  <c r="QU28" i="55" s="1"/>
  <c r="NY77" i="55"/>
  <c r="QU77" i="55" s="1"/>
  <c r="NY71" i="55"/>
  <c r="QU71" i="55" s="1"/>
  <c r="NY40" i="55"/>
  <c r="QU40" i="55" s="1"/>
  <c r="NY51" i="55"/>
  <c r="QU51" i="55" s="1"/>
  <c r="NY68" i="55"/>
  <c r="QU68" i="55" s="1"/>
  <c r="NY100" i="55"/>
  <c r="QU100" i="55" s="1"/>
  <c r="NY122" i="55"/>
  <c r="QU122" i="55" s="1"/>
  <c r="NY57" i="55"/>
  <c r="QU57" i="55" s="1"/>
  <c r="NY59" i="55"/>
  <c r="QU59" i="55" s="1"/>
  <c r="NY103" i="55"/>
  <c r="QU103" i="55" s="1"/>
  <c r="NY9" i="55"/>
  <c r="QU9" i="55" s="1"/>
  <c r="NZ51" i="55"/>
  <c r="QV51" i="55" s="1"/>
  <c r="NZ93" i="55"/>
  <c r="QV93" i="55" s="1"/>
  <c r="NZ125" i="55"/>
  <c r="QV125" i="55" s="1"/>
  <c r="NW90" i="55"/>
  <c r="QS90" i="55" s="1"/>
  <c r="NW112" i="55"/>
  <c r="QS112" i="55" s="1"/>
  <c r="NW109" i="55"/>
  <c r="QS109" i="55" s="1"/>
  <c r="NW121" i="55"/>
  <c r="QS121" i="55" s="1"/>
  <c r="NW66" i="55"/>
  <c r="QS66" i="55" s="1"/>
  <c r="NW83" i="55"/>
  <c r="QS83" i="55" s="1"/>
  <c r="NW106" i="55"/>
  <c r="QS106" i="55" s="1"/>
  <c r="NW99" i="55"/>
  <c r="QS99" i="55" s="1"/>
  <c r="NS28" i="55"/>
  <c r="QO28" i="55" s="1"/>
  <c r="NS96" i="55"/>
  <c r="QO96" i="55" s="1"/>
  <c r="NS74" i="55"/>
  <c r="QO74" i="55" s="1"/>
  <c r="NS95" i="55"/>
  <c r="QO95" i="55" s="1"/>
  <c r="NS91" i="55"/>
  <c r="QO91" i="55" s="1"/>
  <c r="NS121" i="55"/>
  <c r="QO121" i="55" s="1"/>
  <c r="NS59" i="55"/>
  <c r="QO59" i="55" s="1"/>
  <c r="NS86" i="55"/>
  <c r="QO86" i="55" s="1"/>
  <c r="NU23" i="55"/>
  <c r="QQ23" i="55" s="1"/>
  <c r="NU20" i="55"/>
  <c r="QQ20" i="55" s="1"/>
  <c r="NR104" i="55"/>
  <c r="QN104" i="55" s="1"/>
  <c r="NR56" i="55"/>
  <c r="QN56" i="55" s="1"/>
  <c r="NS33" i="55"/>
  <c r="QO33" i="55" s="1"/>
  <c r="NS71" i="55"/>
  <c r="QO71" i="55" s="1"/>
  <c r="NS16" i="55"/>
  <c r="QO16" i="55" s="1"/>
  <c r="NS4" i="55"/>
  <c r="QO4" i="55" s="1"/>
  <c r="NS30" i="55"/>
  <c r="QO30" i="55" s="1"/>
  <c r="NS102" i="55"/>
  <c r="QO102" i="55" s="1"/>
  <c r="NS18" i="55"/>
  <c r="QO18" i="55" s="1"/>
  <c r="NU59" i="55"/>
  <c r="QQ59" i="55" s="1"/>
  <c r="NU128" i="55"/>
  <c r="QQ128" i="55" s="1"/>
  <c r="NU115" i="55"/>
  <c r="QQ115" i="55" s="1"/>
  <c r="NR32" i="55"/>
  <c r="QN32" i="55" s="1"/>
  <c r="NR60" i="55"/>
  <c r="QN60" i="55" s="1"/>
  <c r="AV112" i="85"/>
  <c r="AU112" i="85"/>
  <c r="NS61" i="55"/>
  <c r="QO61" i="55" s="1"/>
  <c r="NS93" i="55"/>
  <c r="QO93" i="55" s="1"/>
  <c r="NS120" i="55"/>
  <c r="QO120" i="55" s="1"/>
  <c r="NS36" i="55"/>
  <c r="QO36" i="55" s="1"/>
  <c r="NS109" i="55"/>
  <c r="QO109" i="55" s="1"/>
  <c r="NS119" i="55"/>
  <c r="QO119" i="55" s="1"/>
  <c r="NS72" i="55"/>
  <c r="QO72" i="55" s="1"/>
  <c r="NU54" i="55"/>
  <c r="QQ54" i="55" s="1"/>
  <c r="NR95" i="55"/>
  <c r="QN95" i="55" s="1"/>
  <c r="NR122" i="55"/>
  <c r="QN122" i="55" s="1"/>
  <c r="AM114" i="85"/>
  <c r="AS103" i="85"/>
  <c r="NY23" i="55"/>
  <c r="QU23" i="55" s="1"/>
  <c r="NY35" i="55"/>
  <c r="QU35" i="55" s="1"/>
  <c r="NY25" i="55"/>
  <c r="QU25" i="55" s="1"/>
  <c r="NY121" i="55"/>
  <c r="QU121" i="55" s="1"/>
  <c r="NY42" i="55"/>
  <c r="QU42" i="55" s="1"/>
  <c r="NY80" i="55"/>
  <c r="QU80" i="55" s="1"/>
  <c r="NY97" i="55"/>
  <c r="QU97" i="55" s="1"/>
  <c r="NY27" i="55"/>
  <c r="QU27" i="55" s="1"/>
  <c r="NY19" i="55"/>
  <c r="QU19" i="55" s="1"/>
  <c r="NY79" i="55"/>
  <c r="QU79" i="55" s="1"/>
  <c r="NY123" i="55"/>
  <c r="QU123" i="55" s="1"/>
  <c r="NY62" i="55"/>
  <c r="QU62" i="55" s="1"/>
  <c r="NY47" i="55"/>
  <c r="QU47" i="55" s="1"/>
  <c r="NY107" i="55"/>
  <c r="QU107" i="55" s="1"/>
  <c r="NY61" i="55"/>
  <c r="QU61" i="55" s="1"/>
  <c r="NY20" i="55"/>
  <c r="QU20" i="55" s="1"/>
  <c r="NY53" i="55"/>
  <c r="QU53" i="55" s="1"/>
  <c r="NY74" i="55"/>
  <c r="QU74" i="55" s="1"/>
  <c r="NY120" i="55"/>
  <c r="QU120" i="55" s="1"/>
  <c r="NY109" i="55"/>
  <c r="QU109" i="55" s="1"/>
  <c r="NY99" i="55"/>
  <c r="QU99" i="55" s="1"/>
  <c r="NY102" i="55"/>
  <c r="QU102" i="55" s="1"/>
  <c r="NY101" i="55"/>
  <c r="QU101" i="55" s="1"/>
  <c r="NZ37" i="55"/>
  <c r="QV37" i="55" s="1"/>
  <c r="NZ23" i="55"/>
  <c r="QV23" i="55" s="1"/>
  <c r="NZ44" i="55"/>
  <c r="QV44" i="55" s="1"/>
  <c r="NZ95" i="55"/>
  <c r="QV95" i="55" s="1"/>
  <c r="NZ20" i="55"/>
  <c r="QV20" i="55" s="1"/>
  <c r="NZ4" i="55"/>
  <c r="QV4" i="55" s="1"/>
  <c r="NW67" i="55"/>
  <c r="QS67" i="55" s="1"/>
  <c r="NW68" i="55"/>
  <c r="QS68" i="55" s="1"/>
  <c r="NW29" i="55"/>
  <c r="QS29" i="55" s="1"/>
  <c r="NW126" i="55"/>
  <c r="QS126" i="55" s="1"/>
  <c r="NW71" i="55"/>
  <c r="QS71" i="55" s="1"/>
  <c r="NW3" i="55"/>
  <c r="QS3" i="55" s="1"/>
  <c r="NW120" i="55"/>
  <c r="QS120" i="55" s="1"/>
  <c r="NW122" i="55"/>
  <c r="QS122" i="55" s="1"/>
  <c r="NW38" i="55"/>
  <c r="QS38" i="55" s="1"/>
  <c r="NW77" i="55"/>
  <c r="QS77" i="55" s="1"/>
  <c r="NW104" i="55"/>
  <c r="QS104" i="55" s="1"/>
  <c r="NW96" i="55"/>
  <c r="QS96" i="55" s="1"/>
  <c r="NW55" i="55"/>
  <c r="QS55" i="55" s="1"/>
  <c r="NW48" i="55"/>
  <c r="QS48" i="55" s="1"/>
  <c r="NW47" i="55"/>
  <c r="QS47" i="55" s="1"/>
  <c r="NY67" i="55"/>
  <c r="QU67" i="55" s="1"/>
  <c r="NY12" i="55"/>
  <c r="QU12" i="55" s="1"/>
  <c r="NY116" i="55"/>
  <c r="QU116" i="55" s="1"/>
  <c r="NY13" i="55"/>
  <c r="QU13" i="55" s="1"/>
  <c r="NY43" i="55"/>
  <c r="QU43" i="55" s="1"/>
  <c r="NY113" i="55"/>
  <c r="QU113" i="55" s="1"/>
  <c r="NY63" i="55"/>
  <c r="QU63" i="55" s="1"/>
  <c r="NY66" i="55"/>
  <c r="QU66" i="55" s="1"/>
  <c r="NY33" i="55"/>
  <c r="QU33" i="55" s="1"/>
  <c r="NY16" i="55"/>
  <c r="QU16" i="55" s="1"/>
  <c r="NY94" i="55"/>
  <c r="QU94" i="55" s="1"/>
  <c r="NY10" i="55"/>
  <c r="QU10" i="55" s="1"/>
  <c r="NY86" i="55"/>
  <c r="QU86" i="55" s="1"/>
  <c r="NY115" i="55"/>
  <c r="QU115" i="55" s="1"/>
  <c r="NY46" i="55"/>
  <c r="QU46" i="55" s="1"/>
  <c r="NY26" i="55"/>
  <c r="QU26" i="55" s="1"/>
  <c r="NY75" i="55"/>
  <c r="QU75" i="55" s="1"/>
  <c r="NY24" i="55"/>
  <c r="QU24" i="55" s="1"/>
  <c r="NY44" i="55"/>
  <c r="QU44" i="55" s="1"/>
  <c r="NY4" i="55"/>
  <c r="QU4" i="55" s="1"/>
  <c r="NY111" i="55"/>
  <c r="QU111" i="55" s="1"/>
  <c r="NZ57" i="55"/>
  <c r="QV57" i="55" s="1"/>
  <c r="NZ43" i="55"/>
  <c r="QV43" i="55" s="1"/>
  <c r="NZ8" i="55"/>
  <c r="QV8" i="55" s="1"/>
  <c r="NZ67" i="55"/>
  <c r="QV67" i="55" s="1"/>
  <c r="NZ82" i="55"/>
  <c r="QV82" i="55" s="1"/>
  <c r="NZ111" i="55"/>
  <c r="QV111" i="55" s="1"/>
  <c r="NW28" i="55"/>
  <c r="QS28" i="55" s="1"/>
  <c r="NW87" i="55"/>
  <c r="QS87" i="55" s="1"/>
  <c r="NW34" i="55"/>
  <c r="QS34" i="55" s="1"/>
  <c r="NW16" i="55"/>
  <c r="QS16" i="55" s="1"/>
  <c r="NW113" i="55"/>
  <c r="QS113" i="55" s="1"/>
  <c r="NW93" i="55"/>
  <c r="QS93" i="55" s="1"/>
  <c r="NW94" i="55"/>
  <c r="QS94" i="55" s="1"/>
  <c r="NW56" i="55"/>
  <c r="QS56" i="55" s="1"/>
  <c r="NW14" i="55"/>
  <c r="QS14" i="55" s="1"/>
  <c r="NW19" i="55"/>
  <c r="QS19" i="55" s="1"/>
  <c r="NW24" i="55"/>
  <c r="QS24" i="55" s="1"/>
  <c r="NW50" i="55"/>
  <c r="QS50" i="55" s="1"/>
  <c r="NW51" i="55"/>
  <c r="QS51" i="55" s="1"/>
  <c r="NW119" i="55"/>
  <c r="QS119" i="55" s="1"/>
  <c r="NW74" i="55"/>
  <c r="QS74" i="55" s="1"/>
  <c r="NW76" i="55"/>
  <c r="QS76" i="55" s="1"/>
  <c r="NW12" i="55"/>
  <c r="QS12" i="55" s="1"/>
  <c r="NW117" i="55"/>
  <c r="QS117" i="55" s="1"/>
  <c r="NW8" i="55"/>
  <c r="QS8" i="55" s="1"/>
  <c r="NW69" i="55"/>
  <c r="QS69" i="55" s="1"/>
  <c r="NW80" i="55"/>
  <c r="QS80" i="55" s="1"/>
  <c r="NW110" i="55"/>
  <c r="QS110" i="55" s="1"/>
  <c r="NW114" i="55"/>
  <c r="QS114" i="55" s="1"/>
  <c r="NW124" i="55"/>
  <c r="QS124" i="55" s="1"/>
  <c r="NW57" i="55"/>
  <c r="QS57" i="55" s="1"/>
  <c r="NW82" i="55"/>
  <c r="QS82" i="55" s="1"/>
  <c r="NW86" i="55"/>
  <c r="QS86" i="55" s="1"/>
  <c r="NW79" i="55"/>
  <c r="QS79" i="55" s="1"/>
  <c r="NW21" i="55"/>
  <c r="QS21" i="55" s="1"/>
  <c r="NW128" i="55"/>
  <c r="QS128" i="55" s="1"/>
  <c r="NW102" i="55"/>
  <c r="QS102" i="55" s="1"/>
  <c r="NW125" i="55"/>
  <c r="QS125" i="55" s="1"/>
  <c r="NW41" i="55"/>
  <c r="QS41" i="55" s="1"/>
  <c r="NW75" i="55"/>
  <c r="QS75" i="55" s="1"/>
  <c r="NW107" i="55"/>
  <c r="QS107" i="55" s="1"/>
  <c r="NW13" i="55"/>
  <c r="QS13" i="55" s="1"/>
  <c r="NW33" i="55"/>
  <c r="QS33" i="55" s="1"/>
  <c r="NW6" i="55"/>
  <c r="QS6" i="55" s="1"/>
  <c r="NW116" i="55"/>
  <c r="QS116" i="55" s="1"/>
  <c r="NP53" i="55"/>
  <c r="QL53" i="55" s="1"/>
  <c r="NP79" i="55"/>
  <c r="QL79" i="55" s="1"/>
  <c r="NP69" i="55"/>
  <c r="QL69" i="55" s="1"/>
  <c r="NP86" i="55"/>
  <c r="QL86" i="55" s="1"/>
  <c r="NP75" i="55"/>
  <c r="QL75" i="55" s="1"/>
  <c r="NP50" i="55"/>
  <c r="QL50" i="55" s="1"/>
  <c r="NP59" i="55"/>
  <c r="QL59" i="55" s="1"/>
  <c r="NP4" i="55"/>
  <c r="QL4" i="55" s="1"/>
  <c r="NP74" i="55"/>
  <c r="QL74" i="55" s="1"/>
  <c r="NZ84" i="55"/>
  <c r="QV84" i="55" s="1"/>
  <c r="NZ96" i="55"/>
  <c r="QV96" i="55" s="1"/>
  <c r="NZ68" i="55"/>
  <c r="QV68" i="55" s="1"/>
  <c r="NZ86" i="55"/>
  <c r="QV86" i="55" s="1"/>
  <c r="NZ32" i="55"/>
  <c r="QV32" i="55" s="1"/>
  <c r="NZ63" i="55"/>
  <c r="QV63" i="55" s="1"/>
  <c r="NZ30" i="55"/>
  <c r="QV30" i="55" s="1"/>
  <c r="NP58" i="55"/>
  <c r="QL58" i="55" s="1"/>
  <c r="NP36" i="55"/>
  <c r="QL36" i="55" s="1"/>
  <c r="NP60" i="55"/>
  <c r="QL60" i="55" s="1"/>
  <c r="NP96" i="55"/>
  <c r="QL96" i="55" s="1"/>
  <c r="NP109" i="55"/>
  <c r="QL109" i="55" s="1"/>
  <c r="NP32" i="55"/>
  <c r="QL32" i="55" s="1"/>
  <c r="NP17" i="55"/>
  <c r="QL17" i="55" s="1"/>
  <c r="NP26" i="55"/>
  <c r="QL26" i="55" s="1"/>
  <c r="NP39" i="55"/>
  <c r="QL39" i="55" s="1"/>
  <c r="NP7" i="55"/>
  <c r="QL7" i="55" s="1"/>
  <c r="NP83" i="55"/>
  <c r="QL83" i="55" s="1"/>
  <c r="NP124" i="55"/>
  <c r="QL124" i="55" s="1"/>
  <c r="NP13" i="55"/>
  <c r="QL13" i="55" s="1"/>
  <c r="NP33" i="55"/>
  <c r="QL33" i="55" s="1"/>
  <c r="NP112" i="55"/>
  <c r="QL112" i="55" s="1"/>
  <c r="NP115" i="55"/>
  <c r="QL115" i="55" s="1"/>
  <c r="NP119" i="55"/>
  <c r="QL119" i="55" s="1"/>
  <c r="NP54" i="55"/>
  <c r="QL54" i="55" s="1"/>
  <c r="NP37" i="55"/>
  <c r="QL37" i="55" s="1"/>
  <c r="NP81" i="55"/>
  <c r="QL81" i="55" s="1"/>
  <c r="NP28" i="55"/>
  <c r="QL28" i="55" s="1"/>
  <c r="NP66" i="55"/>
  <c r="QL66" i="55" s="1"/>
  <c r="NP127" i="55"/>
  <c r="QL127" i="55" s="1"/>
  <c r="NP101" i="55"/>
  <c r="QL101" i="55" s="1"/>
  <c r="NP126" i="55"/>
  <c r="QL126" i="55" s="1"/>
  <c r="NP121" i="55"/>
  <c r="QL121" i="55" s="1"/>
  <c r="NP30" i="55"/>
  <c r="QL30" i="55" s="1"/>
  <c r="NP34" i="55"/>
  <c r="QL34" i="55" s="1"/>
  <c r="NP90" i="55"/>
  <c r="QL90" i="55" s="1"/>
  <c r="NP19" i="55"/>
  <c r="QL19" i="55" s="1"/>
  <c r="NP117" i="55"/>
  <c r="QL117" i="55" s="1"/>
  <c r="NP113" i="55"/>
  <c r="QL113" i="55" s="1"/>
  <c r="NP8" i="55"/>
  <c r="QL8" i="55" s="1"/>
  <c r="NP10" i="55"/>
  <c r="QL10" i="55" s="1"/>
  <c r="NP15" i="55"/>
  <c r="QL15" i="55" s="1"/>
  <c r="NP55" i="55"/>
  <c r="QL55" i="55" s="1"/>
  <c r="NP23" i="55"/>
  <c r="QL23" i="55" s="1"/>
  <c r="NP57" i="55"/>
  <c r="QL57" i="55" s="1"/>
  <c r="NP40" i="55"/>
  <c r="QL40" i="55" s="1"/>
  <c r="NP41" i="55"/>
  <c r="QL41" i="55" s="1"/>
  <c r="NP108" i="55"/>
  <c r="QL108" i="55" s="1"/>
  <c r="NP6" i="55"/>
  <c r="QL6" i="55" s="1"/>
  <c r="NP11" i="55"/>
  <c r="QL11" i="55" s="1"/>
  <c r="NP77" i="55"/>
  <c r="QL77" i="55" s="1"/>
  <c r="NP88" i="55"/>
  <c r="QL88" i="55" s="1"/>
  <c r="NP44" i="55"/>
  <c r="QL44" i="55" s="1"/>
  <c r="NP71" i="55"/>
  <c r="QL71" i="55" s="1"/>
  <c r="NP70" i="55"/>
  <c r="QL70" i="55" s="1"/>
  <c r="NP95" i="55"/>
  <c r="QL95" i="55" s="1"/>
  <c r="NP99" i="55"/>
  <c r="QL99" i="55" s="1"/>
  <c r="NP29" i="55"/>
  <c r="QL29" i="55" s="1"/>
  <c r="NP76" i="55"/>
  <c r="QL76" i="55" s="1"/>
  <c r="NP91" i="55"/>
  <c r="QL91" i="55" s="1"/>
  <c r="NP118" i="55"/>
  <c r="QL118" i="55" s="1"/>
  <c r="NP82" i="55"/>
  <c r="QL82" i="55" s="1"/>
  <c r="NP47" i="55"/>
  <c r="QL47" i="55" s="1"/>
  <c r="NP72" i="55"/>
  <c r="QL72" i="55" s="1"/>
  <c r="NP56" i="55"/>
  <c r="QL56" i="55" s="1"/>
  <c r="NP12" i="55"/>
  <c r="QL12" i="55" s="1"/>
  <c r="NP73" i="55"/>
  <c r="QL73" i="55" s="1"/>
  <c r="NP110" i="55"/>
  <c r="QL110" i="55" s="1"/>
  <c r="NP123" i="55"/>
  <c r="QL123" i="55" s="1"/>
  <c r="NP43" i="55"/>
  <c r="QL43" i="55" s="1"/>
  <c r="NP94" i="55"/>
  <c r="QL94" i="55" s="1"/>
  <c r="NP97" i="55"/>
  <c r="QL97" i="55" s="1"/>
  <c r="NP42" i="55"/>
  <c r="QL42" i="55" s="1"/>
  <c r="NP24" i="55"/>
  <c r="QL24" i="55" s="1"/>
  <c r="NP84" i="55"/>
  <c r="QL84" i="55" s="1"/>
  <c r="NP85" i="55"/>
  <c r="QL85" i="55" s="1"/>
  <c r="NP61" i="55"/>
  <c r="QL61" i="55" s="1"/>
  <c r="NP102" i="55"/>
  <c r="QL102" i="55" s="1"/>
  <c r="NP105" i="55"/>
  <c r="QL105" i="55" s="1"/>
  <c r="NP45" i="55"/>
  <c r="QL45" i="55" s="1"/>
  <c r="NP103" i="55"/>
  <c r="QL103" i="55" s="1"/>
  <c r="NP68" i="55"/>
  <c r="QL68" i="55" s="1"/>
  <c r="NP48" i="55"/>
  <c r="QL48" i="55" s="1"/>
  <c r="NP64" i="55"/>
  <c r="QL64" i="55" s="1"/>
  <c r="NP49" i="55"/>
  <c r="QL49" i="55" s="1"/>
  <c r="NP27" i="55"/>
  <c r="QL27" i="55" s="1"/>
  <c r="NP98" i="55"/>
  <c r="QL98" i="55" s="1"/>
  <c r="NP93" i="55"/>
  <c r="QL93" i="55" s="1"/>
  <c r="NP114" i="55"/>
  <c r="QL114" i="55" s="1"/>
  <c r="NP100" i="55"/>
  <c r="QL100" i="55" s="1"/>
  <c r="NP5" i="55"/>
  <c r="QL5" i="55" s="1"/>
  <c r="NP35" i="55"/>
  <c r="QL35" i="55" s="1"/>
  <c r="NP67" i="55"/>
  <c r="QL67" i="55" s="1"/>
  <c r="NP89" i="55"/>
  <c r="QL89" i="55" s="1"/>
  <c r="NP106" i="55"/>
  <c r="QL106" i="55" s="1"/>
  <c r="NZ126" i="55"/>
  <c r="QV126" i="55" s="1"/>
  <c r="NZ103" i="55"/>
  <c r="QV103" i="55" s="1"/>
  <c r="NZ83" i="55"/>
  <c r="QV83" i="55" s="1"/>
  <c r="NZ52" i="55"/>
  <c r="QV52" i="55" s="1"/>
  <c r="NZ29" i="55"/>
  <c r="QV29" i="55" s="1"/>
  <c r="NZ33" i="55"/>
  <c r="QV33" i="55" s="1"/>
  <c r="NZ26" i="55"/>
  <c r="QV26" i="55" s="1"/>
  <c r="NZ27" i="55"/>
  <c r="QV27" i="55" s="1"/>
  <c r="NZ71" i="55"/>
  <c r="QV71" i="55" s="1"/>
  <c r="NZ40" i="55"/>
  <c r="QV40" i="55" s="1"/>
  <c r="NZ72" i="55"/>
  <c r="QV72" i="55" s="1"/>
  <c r="NZ97" i="55"/>
  <c r="QV97" i="55" s="1"/>
  <c r="NZ12" i="55"/>
  <c r="QV12" i="55" s="1"/>
  <c r="NZ81" i="55"/>
  <c r="QV81" i="55" s="1"/>
  <c r="NZ91" i="55"/>
  <c r="QV91" i="55" s="1"/>
  <c r="NZ46" i="55"/>
  <c r="QV46" i="55" s="1"/>
  <c r="NZ100" i="55"/>
  <c r="QV100" i="55" s="1"/>
  <c r="NZ124" i="55"/>
  <c r="QV124" i="55" s="1"/>
  <c r="NZ127" i="55"/>
  <c r="QV127" i="55" s="1"/>
  <c r="NZ99" i="55"/>
  <c r="QV99" i="55" s="1"/>
  <c r="NZ25" i="55"/>
  <c r="QV25" i="55" s="1"/>
  <c r="NZ74" i="55"/>
  <c r="QV74" i="55" s="1"/>
  <c r="NZ65" i="55"/>
  <c r="QV65" i="55" s="1"/>
  <c r="NZ122" i="55"/>
  <c r="QV122" i="55" s="1"/>
  <c r="NZ120" i="55"/>
  <c r="QV120" i="55" s="1"/>
  <c r="NZ98" i="55"/>
  <c r="QV98" i="55" s="1"/>
  <c r="NZ62" i="55"/>
  <c r="QV62" i="55" s="1"/>
  <c r="NZ107" i="55"/>
  <c r="QV107" i="55" s="1"/>
  <c r="NZ21" i="55"/>
  <c r="QV21" i="55" s="1"/>
  <c r="NZ88" i="55"/>
  <c r="QV88" i="55" s="1"/>
  <c r="NZ19" i="55"/>
  <c r="QV19" i="55" s="1"/>
  <c r="NZ78" i="55"/>
  <c r="QV78" i="55" s="1"/>
  <c r="NZ13" i="55"/>
  <c r="QV13" i="55" s="1"/>
  <c r="NZ47" i="55"/>
  <c r="QV47" i="55" s="1"/>
  <c r="NZ106" i="55"/>
  <c r="QV106" i="55" s="1"/>
  <c r="NZ118" i="55"/>
  <c r="QV118" i="55" s="1"/>
  <c r="NZ16" i="55"/>
  <c r="QV16" i="55" s="1"/>
  <c r="NZ55" i="55"/>
  <c r="QV55" i="55" s="1"/>
  <c r="NZ49" i="55"/>
  <c r="QV49" i="55" s="1"/>
  <c r="NZ53" i="55"/>
  <c r="QV53" i="55" s="1"/>
  <c r="NZ41" i="55"/>
  <c r="QV41" i="55" s="1"/>
  <c r="NZ116" i="55"/>
  <c r="QV116" i="55" s="1"/>
  <c r="NZ102" i="55"/>
  <c r="QV102" i="55" s="1"/>
  <c r="NZ117" i="55"/>
  <c r="QV117" i="55" s="1"/>
  <c r="NZ15" i="55"/>
  <c r="QV15" i="55" s="1"/>
  <c r="NZ73" i="55"/>
  <c r="QV73" i="55" s="1"/>
  <c r="NZ90" i="55"/>
  <c r="QV90" i="55" s="1"/>
  <c r="NZ39" i="55"/>
  <c r="QV39" i="55" s="1"/>
  <c r="NZ104" i="55"/>
  <c r="QV104" i="55" s="1"/>
  <c r="NZ109" i="55"/>
  <c r="QV109" i="55" s="1"/>
  <c r="NZ105" i="55"/>
  <c r="QV105" i="55" s="1"/>
  <c r="NZ6" i="55"/>
  <c r="QV6" i="55" s="1"/>
  <c r="NZ31" i="55"/>
  <c r="QV31" i="55" s="1"/>
  <c r="NZ75" i="55"/>
  <c r="QV75" i="55" s="1"/>
  <c r="NZ87" i="55"/>
  <c r="QV87" i="55" s="1"/>
  <c r="NZ121" i="55"/>
  <c r="QV121" i="55" s="1"/>
  <c r="NZ70" i="55"/>
  <c r="QV70" i="55" s="1"/>
  <c r="NZ61" i="55"/>
  <c r="QV61" i="55" s="1"/>
  <c r="NZ108" i="55"/>
  <c r="QV108" i="55" s="1"/>
  <c r="NZ7" i="55"/>
  <c r="QV7" i="55" s="1"/>
  <c r="NZ34" i="55"/>
  <c r="QV34" i="55" s="1"/>
  <c r="NZ66" i="55"/>
  <c r="QV66" i="55" s="1"/>
  <c r="NZ89" i="55"/>
  <c r="QV89" i="55" s="1"/>
  <c r="NZ3" i="55"/>
  <c r="QV3" i="55" s="1"/>
  <c r="NZ101" i="55"/>
  <c r="QV101" i="55" s="1"/>
  <c r="NZ119" i="55"/>
  <c r="QV119" i="55" s="1"/>
  <c r="NZ36" i="55"/>
  <c r="QV36" i="55" s="1"/>
  <c r="NZ80" i="55"/>
  <c r="QV80" i="55" s="1"/>
  <c r="NZ24" i="55"/>
  <c r="QV24" i="55" s="1"/>
  <c r="NZ110" i="55"/>
  <c r="QV110" i="55" s="1"/>
  <c r="NZ17" i="55"/>
  <c r="QV17" i="55" s="1"/>
  <c r="NZ5" i="55"/>
  <c r="QV5" i="55" s="1"/>
  <c r="NZ9" i="55"/>
  <c r="QV9" i="55" s="1"/>
  <c r="NZ45" i="55"/>
  <c r="QV45" i="55" s="1"/>
  <c r="NZ58" i="55"/>
  <c r="QV58" i="55" s="1"/>
  <c r="NZ54" i="55"/>
  <c r="QV54" i="55" s="1"/>
  <c r="NZ77" i="55"/>
  <c r="QV77" i="55" s="1"/>
  <c r="NZ64" i="55"/>
  <c r="QV64" i="55" s="1"/>
  <c r="NZ14" i="55"/>
  <c r="QV14" i="55" s="1"/>
  <c r="NZ115" i="55"/>
  <c r="QV115" i="55" s="1"/>
  <c r="NZ113" i="55"/>
  <c r="QV113" i="55" s="1"/>
  <c r="NZ69" i="55"/>
  <c r="QV69" i="55" s="1"/>
  <c r="NZ10" i="55"/>
  <c r="QV10" i="55" s="1"/>
  <c r="NZ11" i="55"/>
  <c r="QV11" i="55" s="1"/>
  <c r="NZ59" i="55"/>
  <c r="QV59" i="55" s="1"/>
  <c r="NZ85" i="55"/>
  <c r="QV85" i="55" s="1"/>
  <c r="NZ48" i="55"/>
  <c r="QV48" i="55" s="1"/>
  <c r="NZ22" i="55"/>
  <c r="QV22" i="55" s="1"/>
  <c r="NZ92" i="55"/>
  <c r="QV92" i="55" s="1"/>
  <c r="NZ60" i="55"/>
  <c r="QV60" i="55" s="1"/>
  <c r="NZ112" i="55"/>
  <c r="QV112" i="55" s="1"/>
  <c r="NZ18" i="55"/>
  <c r="QV18" i="55" s="1"/>
  <c r="NZ35" i="55"/>
  <c r="QV35" i="55" s="1"/>
  <c r="NZ28" i="55"/>
  <c r="QV28" i="55" s="1"/>
  <c r="NW115" i="55"/>
  <c r="QS115" i="55" s="1"/>
  <c r="NW105" i="55"/>
  <c r="QS105" i="55" s="1"/>
  <c r="NW108" i="55"/>
  <c r="QS108" i="55" s="1"/>
  <c r="NW88" i="55"/>
  <c r="QS88" i="55" s="1"/>
  <c r="NW31" i="55"/>
  <c r="QS31" i="55" s="1"/>
  <c r="NW118" i="55"/>
  <c r="QS118" i="55" s="1"/>
  <c r="NW4" i="55"/>
  <c r="QS4" i="55" s="1"/>
  <c r="NW89" i="55"/>
  <c r="QS89" i="55" s="1"/>
  <c r="NW11" i="55"/>
  <c r="QS11" i="55" s="1"/>
  <c r="NW10" i="55"/>
  <c r="QS10" i="55" s="1"/>
  <c r="NW39" i="55"/>
  <c r="QS39" i="55" s="1"/>
  <c r="NX119" i="55"/>
  <c r="QT119" i="55" s="1"/>
  <c r="NT28" i="55"/>
  <c r="QP28" i="55" s="1"/>
  <c r="NV91" i="55"/>
  <c r="QR91" i="55" s="1"/>
  <c r="NV85" i="55"/>
  <c r="QR85" i="55" s="1"/>
  <c r="NX99" i="55"/>
  <c r="QT99" i="55" s="1"/>
  <c r="NV81" i="55"/>
  <c r="QR81" i="55" s="1"/>
  <c r="NX112" i="55"/>
  <c r="QT112" i="55" s="1"/>
  <c r="NV76" i="55"/>
  <c r="QR76" i="55" s="1"/>
  <c r="NV55" i="55"/>
  <c r="QR55" i="55" s="1"/>
  <c r="NV33" i="55"/>
  <c r="QR33" i="55" s="1"/>
  <c r="NV37" i="55"/>
  <c r="QR37" i="55" s="1"/>
  <c r="NX46" i="55"/>
  <c r="QT46" i="55" s="1"/>
  <c r="NX57" i="55"/>
  <c r="QT57" i="55" s="1"/>
  <c r="NX53" i="55"/>
  <c r="QT53" i="55" s="1"/>
  <c r="NT77" i="55"/>
  <c r="QP77" i="55" s="1"/>
  <c r="NV117" i="55"/>
  <c r="QR117" i="55" s="1"/>
  <c r="NV47" i="55"/>
  <c r="QR47" i="55" s="1"/>
  <c r="NV69" i="55"/>
  <c r="QR69" i="55" s="1"/>
  <c r="NV120" i="55"/>
  <c r="QR120" i="55" s="1"/>
  <c r="NX38" i="55"/>
  <c r="QT38" i="55" s="1"/>
  <c r="NX27" i="55"/>
  <c r="QT27" i="55" s="1"/>
  <c r="NX91" i="55"/>
  <c r="QT91" i="55" s="1"/>
  <c r="NX87" i="55"/>
  <c r="QT87" i="55" s="1"/>
  <c r="NV61" i="55"/>
  <c r="QR61" i="55" s="1"/>
  <c r="NV4" i="55"/>
  <c r="QR4" i="55" s="1"/>
  <c r="NV42" i="55"/>
  <c r="QR42" i="55" s="1"/>
  <c r="NV112" i="55"/>
  <c r="QR112" i="55" s="1"/>
  <c r="NX7" i="55"/>
  <c r="QT7" i="55" s="1"/>
  <c r="NX9" i="55"/>
  <c r="QT9" i="55" s="1"/>
  <c r="NX13" i="55"/>
  <c r="QT13" i="55" s="1"/>
  <c r="NX105" i="55"/>
  <c r="QT105" i="55" s="1"/>
  <c r="NV16" i="55"/>
  <c r="QR16" i="55" s="1"/>
  <c r="NV104" i="55"/>
  <c r="QR104" i="55" s="1"/>
  <c r="NV12" i="55"/>
  <c r="QR12" i="55" s="1"/>
  <c r="NV56" i="55"/>
  <c r="QR56" i="55" s="1"/>
  <c r="NV108" i="55"/>
  <c r="QR108" i="55" s="1"/>
  <c r="NV97" i="55"/>
  <c r="QR97" i="55" s="1"/>
  <c r="NV54" i="55"/>
  <c r="QR54" i="55" s="1"/>
  <c r="NV45" i="55"/>
  <c r="QR45" i="55" s="1"/>
  <c r="NX75" i="55"/>
  <c r="QT75" i="55" s="1"/>
  <c r="NX117" i="55"/>
  <c r="QT117" i="55" s="1"/>
  <c r="NX84" i="55"/>
  <c r="QT84" i="55" s="1"/>
  <c r="NX123" i="55"/>
  <c r="QT123" i="55" s="1"/>
  <c r="NX81" i="55"/>
  <c r="QT81" i="55" s="1"/>
  <c r="NX3" i="55"/>
  <c r="QT3" i="55" s="1"/>
  <c r="NX33" i="55"/>
  <c r="QT33" i="55" s="1"/>
  <c r="NX104" i="55"/>
  <c r="QT104" i="55" s="1"/>
  <c r="NT80" i="55"/>
  <c r="QP80" i="55" s="1"/>
  <c r="NT97" i="55"/>
  <c r="QP97" i="55" s="1"/>
  <c r="NV118" i="55"/>
  <c r="QR118" i="55" s="1"/>
  <c r="NV88" i="55"/>
  <c r="QR88" i="55" s="1"/>
  <c r="NV5" i="55"/>
  <c r="QR5" i="55" s="1"/>
  <c r="NV87" i="55"/>
  <c r="QR87" i="55" s="1"/>
  <c r="NV50" i="55"/>
  <c r="QR50" i="55" s="1"/>
  <c r="NV23" i="55"/>
  <c r="QR23" i="55" s="1"/>
  <c r="NV102" i="55"/>
  <c r="QR102" i="55" s="1"/>
  <c r="NX24" i="55"/>
  <c r="QT24" i="55" s="1"/>
  <c r="NX63" i="55"/>
  <c r="QT63" i="55" s="1"/>
  <c r="NX29" i="55"/>
  <c r="QT29" i="55" s="1"/>
  <c r="NX101" i="55"/>
  <c r="QT101" i="55" s="1"/>
  <c r="NX32" i="55"/>
  <c r="QT32" i="55" s="1"/>
  <c r="NX45" i="55"/>
  <c r="QT45" i="55" s="1"/>
  <c r="NX25" i="55"/>
  <c r="QT25" i="55" s="1"/>
  <c r="NX80" i="55"/>
  <c r="QT80" i="55" s="1"/>
  <c r="NT49" i="55"/>
  <c r="QP49" i="55" s="1"/>
  <c r="NT75" i="55"/>
  <c r="QP75" i="55" s="1"/>
  <c r="NT9" i="55"/>
  <c r="QP9" i="55" s="1"/>
  <c r="NT45" i="55"/>
  <c r="QP45" i="55" s="1"/>
  <c r="NV90" i="55"/>
  <c r="QR90" i="55" s="1"/>
  <c r="NV17" i="55"/>
  <c r="QR17" i="55" s="1"/>
  <c r="NV84" i="55"/>
  <c r="QR84" i="55" s="1"/>
  <c r="NV18" i="55"/>
  <c r="QR18" i="55" s="1"/>
  <c r="NV126" i="55"/>
  <c r="QR126" i="55" s="1"/>
  <c r="NV113" i="55"/>
  <c r="QR113" i="55" s="1"/>
  <c r="NV83" i="55"/>
  <c r="QR83" i="55" s="1"/>
  <c r="NV44" i="55"/>
  <c r="QR44" i="55" s="1"/>
  <c r="NV65" i="55"/>
  <c r="QR65" i="55" s="1"/>
  <c r="NV89" i="55"/>
  <c r="QR89" i="55" s="1"/>
  <c r="NV77" i="55"/>
  <c r="QR77" i="55" s="1"/>
  <c r="NV6" i="55"/>
  <c r="QR6" i="55" s="1"/>
  <c r="NV115" i="55"/>
  <c r="QR115" i="55" s="1"/>
  <c r="NV7" i="55"/>
  <c r="QR7" i="55" s="1"/>
  <c r="NV13" i="55"/>
  <c r="QR13" i="55" s="1"/>
  <c r="NV86" i="55"/>
  <c r="QR86" i="55" s="1"/>
  <c r="NV38" i="55"/>
  <c r="QR38" i="55" s="1"/>
  <c r="NV75" i="55"/>
  <c r="QR75" i="55" s="1"/>
  <c r="NV29" i="55"/>
  <c r="QR29" i="55" s="1"/>
  <c r="NV36" i="55"/>
  <c r="QR36" i="55" s="1"/>
  <c r="NV41" i="55"/>
  <c r="QR41" i="55" s="1"/>
  <c r="NV109" i="55"/>
  <c r="QR109" i="55" s="1"/>
  <c r="NV119" i="55"/>
  <c r="QR119" i="55" s="1"/>
  <c r="NV9" i="55"/>
  <c r="QR9" i="55" s="1"/>
  <c r="NV20" i="55"/>
  <c r="QR20" i="55" s="1"/>
  <c r="NV59" i="55"/>
  <c r="QR59" i="55" s="1"/>
  <c r="NV31" i="55"/>
  <c r="QR31" i="55" s="1"/>
  <c r="NV106" i="55"/>
  <c r="QR106" i="55" s="1"/>
  <c r="NV60" i="55"/>
  <c r="QR60" i="55" s="1"/>
  <c r="NV80" i="55"/>
  <c r="QR80" i="55" s="1"/>
  <c r="NV52" i="55"/>
  <c r="QR52" i="55" s="1"/>
  <c r="NV48" i="55"/>
  <c r="QR48" i="55" s="1"/>
  <c r="NX51" i="55"/>
  <c r="QT51" i="55" s="1"/>
  <c r="NX66" i="55"/>
  <c r="QT66" i="55" s="1"/>
  <c r="NX34" i="55"/>
  <c r="QT34" i="55" s="1"/>
  <c r="NX18" i="55"/>
  <c r="QT18" i="55" s="1"/>
  <c r="NX72" i="55"/>
  <c r="QT72" i="55" s="1"/>
  <c r="NX10" i="55"/>
  <c r="QT10" i="55" s="1"/>
  <c r="NX42" i="55"/>
  <c r="QT42" i="55" s="1"/>
  <c r="NX86" i="55"/>
  <c r="QT86" i="55" s="1"/>
  <c r="NX65" i="55"/>
  <c r="QT65" i="55" s="1"/>
  <c r="NX64" i="55"/>
  <c r="QT64" i="55" s="1"/>
  <c r="NX59" i="55"/>
  <c r="QT59" i="55" s="1"/>
  <c r="NX16" i="55"/>
  <c r="QT16" i="55" s="1"/>
  <c r="NX114" i="55"/>
  <c r="QT114" i="55" s="1"/>
  <c r="NX109" i="55"/>
  <c r="QT109" i="55" s="1"/>
  <c r="NX116" i="55"/>
  <c r="QT116" i="55" s="1"/>
  <c r="NX52" i="55"/>
  <c r="QT52" i="55" s="1"/>
  <c r="NX88" i="55"/>
  <c r="QT88" i="55" s="1"/>
  <c r="NX85" i="55"/>
  <c r="QT85" i="55" s="1"/>
  <c r="NX76" i="55"/>
  <c r="QT76" i="55" s="1"/>
  <c r="NX93" i="55"/>
  <c r="QT93" i="55" s="1"/>
  <c r="NX6" i="55"/>
  <c r="QT6" i="55" s="1"/>
  <c r="NX113" i="55"/>
  <c r="QT113" i="55" s="1"/>
  <c r="NX36" i="55"/>
  <c r="QT36" i="55" s="1"/>
  <c r="NX121" i="55"/>
  <c r="QT121" i="55" s="1"/>
  <c r="NX89" i="55"/>
  <c r="QT89" i="55" s="1"/>
  <c r="NX17" i="55"/>
  <c r="QT17" i="55" s="1"/>
  <c r="NX35" i="55"/>
  <c r="QT35" i="55" s="1"/>
  <c r="NX126" i="55"/>
  <c r="QT126" i="55" s="1"/>
  <c r="NX98" i="55"/>
  <c r="QT98" i="55" s="1"/>
  <c r="NX60" i="55"/>
  <c r="QT60" i="55" s="1"/>
  <c r="NX4" i="55"/>
  <c r="QT4" i="55" s="1"/>
  <c r="NX111" i="55"/>
  <c r="QT111" i="55" s="1"/>
  <c r="NT55" i="55"/>
  <c r="QP55" i="55" s="1"/>
  <c r="NT120" i="55"/>
  <c r="QP120" i="55" s="1"/>
  <c r="NT35" i="55"/>
  <c r="QP35" i="55" s="1"/>
  <c r="NT102" i="55"/>
  <c r="QP102" i="55" s="1"/>
  <c r="NT24" i="55"/>
  <c r="QP24" i="55" s="1"/>
  <c r="NT103" i="55"/>
  <c r="QP103" i="55" s="1"/>
  <c r="NT21" i="55"/>
  <c r="QP21" i="55" s="1"/>
  <c r="NT113" i="55"/>
  <c r="QP113" i="55" s="1"/>
  <c r="NV53" i="55"/>
  <c r="QR53" i="55" s="1"/>
  <c r="NV26" i="55"/>
  <c r="QR26" i="55" s="1"/>
  <c r="NV34" i="55"/>
  <c r="QR34" i="55" s="1"/>
  <c r="NV100" i="55"/>
  <c r="QR100" i="55" s="1"/>
  <c r="NV114" i="55"/>
  <c r="QR114" i="55" s="1"/>
  <c r="NV3" i="55"/>
  <c r="QR3" i="55" s="1"/>
  <c r="NV95" i="55"/>
  <c r="QR95" i="55" s="1"/>
  <c r="NV58" i="55"/>
  <c r="QR58" i="55" s="1"/>
  <c r="NV64" i="55"/>
  <c r="QR64" i="55" s="1"/>
  <c r="NV79" i="55"/>
  <c r="QR79" i="55" s="1"/>
  <c r="NV15" i="55"/>
  <c r="QR15" i="55" s="1"/>
  <c r="NV96" i="55"/>
  <c r="QR96" i="55" s="1"/>
  <c r="NV63" i="55"/>
  <c r="QR63" i="55" s="1"/>
  <c r="NV111" i="55"/>
  <c r="QR111" i="55" s="1"/>
  <c r="NV8" i="55"/>
  <c r="QR8" i="55" s="1"/>
  <c r="NV101" i="55"/>
  <c r="QR101" i="55" s="1"/>
  <c r="NV28" i="55"/>
  <c r="QR28" i="55" s="1"/>
  <c r="NV74" i="55"/>
  <c r="QR74" i="55" s="1"/>
  <c r="NV32" i="55"/>
  <c r="QR32" i="55" s="1"/>
  <c r="NV62" i="55"/>
  <c r="QR62" i="55" s="1"/>
  <c r="NV127" i="55"/>
  <c r="QR127" i="55" s="1"/>
  <c r="NV123" i="55"/>
  <c r="QR123" i="55" s="1"/>
  <c r="NV40" i="55"/>
  <c r="QR40" i="55" s="1"/>
  <c r="NV27" i="55"/>
  <c r="QR27" i="55" s="1"/>
  <c r="NV67" i="55"/>
  <c r="QR67" i="55" s="1"/>
  <c r="NV68" i="55"/>
  <c r="QR68" i="55" s="1"/>
  <c r="NV24" i="55"/>
  <c r="QR24" i="55" s="1"/>
  <c r="NV124" i="55"/>
  <c r="QR124" i="55" s="1"/>
  <c r="NV70" i="55"/>
  <c r="QR70" i="55" s="1"/>
  <c r="NV72" i="55"/>
  <c r="QR72" i="55" s="1"/>
  <c r="NV105" i="55"/>
  <c r="QR105" i="55" s="1"/>
  <c r="NV78" i="55"/>
  <c r="QR78" i="55" s="1"/>
  <c r="NX26" i="55"/>
  <c r="QT26" i="55" s="1"/>
  <c r="NX28" i="55"/>
  <c r="QT28" i="55" s="1"/>
  <c r="NX68" i="55"/>
  <c r="QT68" i="55" s="1"/>
  <c r="NX100" i="55"/>
  <c r="QT100" i="55" s="1"/>
  <c r="NX128" i="55"/>
  <c r="QT128" i="55" s="1"/>
  <c r="NX44" i="55"/>
  <c r="QT44" i="55" s="1"/>
  <c r="NX115" i="55"/>
  <c r="QT115" i="55" s="1"/>
  <c r="NX83" i="55"/>
  <c r="QT83" i="55" s="1"/>
  <c r="NX48" i="55"/>
  <c r="QT48" i="55" s="1"/>
  <c r="NX14" i="55"/>
  <c r="QT14" i="55" s="1"/>
  <c r="NX15" i="55"/>
  <c r="QT15" i="55" s="1"/>
  <c r="NX125" i="55"/>
  <c r="QT125" i="55" s="1"/>
  <c r="NX107" i="55"/>
  <c r="QT107" i="55" s="1"/>
  <c r="NX94" i="55"/>
  <c r="QT94" i="55" s="1"/>
  <c r="NX103" i="55"/>
  <c r="QT103" i="55" s="1"/>
  <c r="NX39" i="55"/>
  <c r="QT39" i="55" s="1"/>
  <c r="NX19" i="55"/>
  <c r="QT19" i="55" s="1"/>
  <c r="NX23" i="55"/>
  <c r="QT23" i="55" s="1"/>
  <c r="NX11" i="55"/>
  <c r="QT11" i="55" s="1"/>
  <c r="NX70" i="55"/>
  <c r="QT70" i="55" s="1"/>
  <c r="NX61" i="55"/>
  <c r="QT61" i="55" s="1"/>
  <c r="NX69" i="55"/>
  <c r="QT69" i="55" s="1"/>
  <c r="NX47" i="55"/>
  <c r="QT47" i="55" s="1"/>
  <c r="NX56" i="55"/>
  <c r="QT56" i="55" s="1"/>
  <c r="NX20" i="55"/>
  <c r="QT20" i="55" s="1"/>
  <c r="NX55" i="55"/>
  <c r="QT55" i="55" s="1"/>
  <c r="NX30" i="55"/>
  <c r="QT30" i="55" s="1"/>
  <c r="NX118" i="55"/>
  <c r="QT118" i="55" s="1"/>
  <c r="NX102" i="55"/>
  <c r="QT102" i="55" s="1"/>
  <c r="NX82" i="55"/>
  <c r="QT82" i="55" s="1"/>
  <c r="NX122" i="55"/>
  <c r="QT122" i="55" s="1"/>
  <c r="NX8" i="55"/>
  <c r="QT8" i="55" s="1"/>
  <c r="NT51" i="55"/>
  <c r="QP51" i="55" s="1"/>
  <c r="NT32" i="55"/>
  <c r="QP32" i="55" s="1"/>
  <c r="NT6" i="55"/>
  <c r="QP6" i="55" s="1"/>
  <c r="NT109" i="55"/>
  <c r="QP109" i="55" s="1"/>
  <c r="NT117" i="55"/>
  <c r="QP117" i="55" s="1"/>
  <c r="NT101" i="55"/>
  <c r="QP101" i="55" s="1"/>
  <c r="NT10" i="55"/>
  <c r="QP10" i="55" s="1"/>
  <c r="NT50" i="55"/>
  <c r="QP50" i="55" s="1"/>
  <c r="NV51" i="55"/>
  <c r="QR51" i="55" s="1"/>
  <c r="NV14" i="55"/>
  <c r="QR14" i="55" s="1"/>
  <c r="NV21" i="55"/>
  <c r="QR21" i="55" s="1"/>
  <c r="NV107" i="55"/>
  <c r="QR107" i="55" s="1"/>
  <c r="NV103" i="55"/>
  <c r="QR103" i="55" s="1"/>
  <c r="NV98" i="55"/>
  <c r="QR98" i="55" s="1"/>
  <c r="NV43" i="55"/>
  <c r="QR43" i="55" s="1"/>
  <c r="NV94" i="55"/>
  <c r="QR94" i="55" s="1"/>
  <c r="NV46" i="55"/>
  <c r="QR46" i="55" s="1"/>
  <c r="NV73" i="55"/>
  <c r="QR73" i="55" s="1"/>
  <c r="NV25" i="55"/>
  <c r="QR25" i="55" s="1"/>
  <c r="NV39" i="55"/>
  <c r="QR39" i="55" s="1"/>
  <c r="NV125" i="55"/>
  <c r="QR125" i="55" s="1"/>
  <c r="NV71" i="55"/>
  <c r="QR71" i="55" s="1"/>
  <c r="NV122" i="55"/>
  <c r="QR122" i="55" s="1"/>
  <c r="NV19" i="55"/>
  <c r="QR19" i="55" s="1"/>
  <c r="NV66" i="55"/>
  <c r="QR66" i="55" s="1"/>
  <c r="NV35" i="55"/>
  <c r="QR35" i="55" s="1"/>
  <c r="NV30" i="55"/>
  <c r="QR30" i="55" s="1"/>
  <c r="NV116" i="55"/>
  <c r="QR116" i="55" s="1"/>
  <c r="NV82" i="55"/>
  <c r="QR82" i="55" s="1"/>
  <c r="NV121" i="55"/>
  <c r="QR121" i="55" s="1"/>
  <c r="NV92" i="55"/>
  <c r="QR92" i="55" s="1"/>
  <c r="NV110" i="55"/>
  <c r="QR110" i="55" s="1"/>
  <c r="NV49" i="55"/>
  <c r="QR49" i="55" s="1"/>
  <c r="NV11" i="55"/>
  <c r="QR11" i="55" s="1"/>
  <c r="NV128" i="55"/>
  <c r="QR128" i="55" s="1"/>
  <c r="NV93" i="55"/>
  <c r="QR93" i="55" s="1"/>
  <c r="NV99" i="55"/>
  <c r="QR99" i="55" s="1"/>
  <c r="NV10" i="55"/>
  <c r="QR10" i="55" s="1"/>
  <c r="NX110" i="55"/>
  <c r="QT110" i="55" s="1"/>
  <c r="NX77" i="55"/>
  <c r="QT77" i="55" s="1"/>
  <c r="NX21" i="55"/>
  <c r="QT21" i="55" s="1"/>
  <c r="NX58" i="55"/>
  <c r="QT58" i="55" s="1"/>
  <c r="NX108" i="55"/>
  <c r="QT108" i="55" s="1"/>
  <c r="NX62" i="55"/>
  <c r="QT62" i="55" s="1"/>
  <c r="NX43" i="55"/>
  <c r="QT43" i="55" s="1"/>
  <c r="NX120" i="55"/>
  <c r="QT120" i="55" s="1"/>
  <c r="NX49" i="55"/>
  <c r="QT49" i="55" s="1"/>
  <c r="NX73" i="55"/>
  <c r="QT73" i="55" s="1"/>
  <c r="NX37" i="55"/>
  <c r="QT37" i="55" s="1"/>
  <c r="NX71" i="55"/>
  <c r="QT71" i="55" s="1"/>
  <c r="NX95" i="55"/>
  <c r="QT95" i="55" s="1"/>
  <c r="NX96" i="55"/>
  <c r="QT96" i="55" s="1"/>
  <c r="NX40" i="55"/>
  <c r="QT40" i="55" s="1"/>
  <c r="NX106" i="55"/>
  <c r="QT106" i="55" s="1"/>
  <c r="NX67" i="55"/>
  <c r="QT67" i="55" s="1"/>
  <c r="NX74" i="55"/>
  <c r="QT74" i="55" s="1"/>
  <c r="NX12" i="55"/>
  <c r="QT12" i="55" s="1"/>
  <c r="NX127" i="55"/>
  <c r="QT127" i="55" s="1"/>
  <c r="NX5" i="55"/>
  <c r="QT5" i="55" s="1"/>
  <c r="NX124" i="55"/>
  <c r="QT124" i="55" s="1"/>
  <c r="NX22" i="55"/>
  <c r="QT22" i="55" s="1"/>
  <c r="NX78" i="55"/>
  <c r="QT78" i="55" s="1"/>
  <c r="NX90" i="55"/>
  <c r="QT90" i="55" s="1"/>
  <c r="NX79" i="55"/>
  <c r="QT79" i="55" s="1"/>
  <c r="NX31" i="55"/>
  <c r="QT31" i="55" s="1"/>
  <c r="NX41" i="55"/>
  <c r="QT41" i="55" s="1"/>
  <c r="NX97" i="55"/>
  <c r="QT97" i="55" s="1"/>
  <c r="NX50" i="55"/>
  <c r="QT50" i="55" s="1"/>
  <c r="NT64" i="55"/>
  <c r="QP64" i="55" s="1"/>
  <c r="NT3" i="55"/>
  <c r="QP3" i="55" s="1"/>
  <c r="NT46" i="55"/>
  <c r="QP46" i="55" s="1"/>
  <c r="NT69" i="55"/>
  <c r="QP69" i="55" s="1"/>
  <c r="NT19" i="55"/>
  <c r="QP19" i="55" s="1"/>
  <c r="NT111" i="55"/>
  <c r="QP111" i="55" s="1"/>
  <c r="NT65" i="55"/>
  <c r="QP65" i="55" s="1"/>
  <c r="NT125" i="55"/>
  <c r="QP125" i="55" s="1"/>
  <c r="E15" i="69"/>
  <c r="NU42" i="55"/>
  <c r="QQ42" i="55" s="1"/>
  <c r="NU58" i="55"/>
  <c r="QQ58" i="55" s="1"/>
  <c r="NU52" i="55"/>
  <c r="QQ52" i="55" s="1"/>
  <c r="NU50" i="55"/>
  <c r="QQ50" i="55" s="1"/>
  <c r="NU30" i="55"/>
  <c r="QQ30" i="55" s="1"/>
  <c r="NU73" i="55"/>
  <c r="QQ73" i="55" s="1"/>
  <c r="NU17" i="55"/>
  <c r="QQ17" i="55" s="1"/>
  <c r="NU53" i="55"/>
  <c r="QQ53" i="55" s="1"/>
  <c r="NU63" i="55"/>
  <c r="QQ63" i="55" s="1"/>
  <c r="NU112" i="55"/>
  <c r="QQ112" i="55" s="1"/>
  <c r="NU113" i="55"/>
  <c r="QQ113" i="55" s="1"/>
  <c r="NU9" i="55"/>
  <c r="QQ9" i="55" s="1"/>
  <c r="NU25" i="55"/>
  <c r="QQ25" i="55" s="1"/>
  <c r="NU79" i="55"/>
  <c r="QQ79" i="55" s="1"/>
  <c r="NU89" i="55"/>
  <c r="QQ89" i="55" s="1"/>
  <c r="NU48" i="55"/>
  <c r="QQ48" i="55" s="1"/>
  <c r="NU106" i="55"/>
  <c r="QQ106" i="55" s="1"/>
  <c r="NU107" i="55"/>
  <c r="QQ107" i="55" s="1"/>
  <c r="NU22" i="55"/>
  <c r="QQ22" i="55" s="1"/>
  <c r="NU80" i="55"/>
  <c r="QQ80" i="55" s="1"/>
  <c r="NU12" i="55"/>
  <c r="QQ12" i="55" s="1"/>
  <c r="NU33" i="55"/>
  <c r="QQ33" i="55" s="1"/>
  <c r="NU87" i="55"/>
  <c r="QQ87" i="55" s="1"/>
  <c r="NU46" i="55"/>
  <c r="QQ46" i="55" s="1"/>
  <c r="NU71" i="55"/>
  <c r="QQ71" i="55" s="1"/>
  <c r="NU108" i="55"/>
  <c r="QQ108" i="55" s="1"/>
  <c r="NU125" i="55"/>
  <c r="QQ125" i="55" s="1"/>
  <c r="NU102" i="55"/>
  <c r="QQ102" i="55" s="1"/>
  <c r="NU11" i="55"/>
  <c r="QQ11" i="55" s="1"/>
  <c r="NU76" i="55"/>
  <c r="QQ76" i="55" s="1"/>
  <c r="NU14" i="55"/>
  <c r="QQ14" i="55" s="1"/>
  <c r="NU98" i="55"/>
  <c r="QQ98" i="55" s="1"/>
  <c r="NU109" i="55"/>
  <c r="QQ109" i="55" s="1"/>
  <c r="NU126" i="55"/>
  <c r="QQ126" i="55" s="1"/>
  <c r="NU39" i="55"/>
  <c r="QQ39" i="55" s="1"/>
  <c r="NU16" i="55"/>
  <c r="QQ16" i="55" s="1"/>
  <c r="NU34" i="55"/>
  <c r="QQ34" i="55" s="1"/>
  <c r="NU19" i="55"/>
  <c r="QQ19" i="55" s="1"/>
  <c r="NU78" i="55"/>
  <c r="QQ78" i="55" s="1"/>
  <c r="NU43" i="55"/>
  <c r="QQ43" i="55" s="1"/>
  <c r="NU120" i="55"/>
  <c r="QQ120" i="55" s="1"/>
  <c r="NU10" i="55"/>
  <c r="QQ10" i="55" s="1"/>
  <c r="NU99" i="55"/>
  <c r="QQ99" i="55" s="1"/>
  <c r="NU31" i="55"/>
  <c r="QQ31" i="55" s="1"/>
  <c r="NU68" i="55"/>
  <c r="QQ68" i="55" s="1"/>
  <c r="NU27" i="55"/>
  <c r="QQ27" i="55" s="1"/>
  <c r="NU7" i="55"/>
  <c r="QQ7" i="55" s="1"/>
  <c r="NU92" i="55"/>
  <c r="QQ92" i="55" s="1"/>
  <c r="NU123" i="55"/>
  <c r="QQ123" i="55" s="1"/>
  <c r="NU83" i="55"/>
  <c r="QQ83" i="55" s="1"/>
  <c r="NU119" i="55"/>
  <c r="QQ119" i="55" s="1"/>
  <c r="NU15" i="55"/>
  <c r="QQ15" i="55" s="1"/>
  <c r="NU81" i="55"/>
  <c r="QQ81" i="55" s="1"/>
  <c r="NU65" i="55"/>
  <c r="QQ65" i="55" s="1"/>
  <c r="NU105" i="55"/>
  <c r="QQ105" i="55" s="1"/>
  <c r="NU86" i="55"/>
  <c r="QQ86" i="55" s="1"/>
  <c r="NU124" i="55"/>
  <c r="QQ124" i="55" s="1"/>
  <c r="NU82" i="55"/>
  <c r="QQ82" i="55" s="1"/>
  <c r="NU60" i="55"/>
  <c r="QQ60" i="55" s="1"/>
  <c r="NU4" i="55"/>
  <c r="QQ4" i="55" s="1"/>
  <c r="NU114" i="55"/>
  <c r="QQ114" i="55" s="1"/>
  <c r="NU21" i="55"/>
  <c r="QQ21" i="55" s="1"/>
  <c r="NU75" i="55"/>
  <c r="QQ75" i="55" s="1"/>
  <c r="NU28" i="55"/>
  <c r="QQ28" i="55" s="1"/>
  <c r="NU45" i="55"/>
  <c r="QQ45" i="55" s="1"/>
  <c r="NU5" i="55"/>
  <c r="QQ5" i="55" s="1"/>
  <c r="NU127" i="55"/>
  <c r="QQ127" i="55" s="1"/>
  <c r="NU47" i="55"/>
  <c r="QQ47" i="55" s="1"/>
  <c r="NU8" i="55"/>
  <c r="QQ8" i="55" s="1"/>
  <c r="NU24" i="55"/>
  <c r="QQ24" i="55" s="1"/>
  <c r="NU64" i="55"/>
  <c r="QQ64" i="55" s="1"/>
  <c r="NU67" i="55"/>
  <c r="QQ67" i="55" s="1"/>
  <c r="NU122" i="55"/>
  <c r="QQ122" i="55" s="1"/>
  <c r="NU121" i="55"/>
  <c r="QQ121" i="55" s="1"/>
  <c r="NU41" i="55"/>
  <c r="QQ41" i="55" s="1"/>
  <c r="NU36" i="55"/>
  <c r="QQ36" i="55" s="1"/>
  <c r="NU118" i="55"/>
  <c r="QQ118" i="55" s="1"/>
  <c r="NU32" i="55"/>
  <c r="QQ32" i="55" s="1"/>
  <c r="NU85" i="55"/>
  <c r="QQ85" i="55" s="1"/>
  <c r="NU66" i="55"/>
  <c r="QQ66" i="55" s="1"/>
  <c r="NU95" i="55"/>
  <c r="QQ95" i="55" s="1"/>
  <c r="NU69" i="55"/>
  <c r="QQ69" i="55" s="1"/>
  <c r="NU94" i="55"/>
  <c r="QQ94" i="55" s="1"/>
  <c r="NU96" i="55"/>
  <c r="QQ96" i="55" s="1"/>
  <c r="NU72" i="55"/>
  <c r="QQ72" i="55" s="1"/>
  <c r="NU35" i="55"/>
  <c r="QQ35" i="55" s="1"/>
  <c r="NU38" i="55"/>
  <c r="QQ38" i="55" s="1"/>
  <c r="NU110" i="55"/>
  <c r="QQ110" i="55" s="1"/>
  <c r="NS77" i="55"/>
  <c r="QO77" i="55" s="1"/>
  <c r="NS103" i="55"/>
  <c r="QO103" i="55" s="1"/>
  <c r="NS105" i="55"/>
  <c r="QO105" i="55" s="1"/>
  <c r="NS11" i="55"/>
  <c r="QO11" i="55" s="1"/>
  <c r="NS94" i="55"/>
  <c r="QO94" i="55" s="1"/>
  <c r="NS78" i="55"/>
  <c r="QO78" i="55" s="1"/>
  <c r="NS37" i="55"/>
  <c r="QO37" i="55" s="1"/>
  <c r="NS116" i="55"/>
  <c r="QO116" i="55" s="1"/>
  <c r="NS81" i="55"/>
  <c r="QO81" i="55" s="1"/>
  <c r="NS106" i="55"/>
  <c r="QO106" i="55" s="1"/>
  <c r="NU84" i="55"/>
  <c r="QQ84" i="55" s="1"/>
  <c r="NU104" i="55"/>
  <c r="QQ104" i="55" s="1"/>
  <c r="NU101" i="55"/>
  <c r="QQ101" i="55" s="1"/>
  <c r="NU116" i="55"/>
  <c r="QQ116" i="55" s="1"/>
  <c r="NR28" i="55"/>
  <c r="QN28" i="55" s="1"/>
  <c r="NR70" i="55"/>
  <c r="QN70" i="55" s="1"/>
  <c r="NR64" i="55"/>
  <c r="QN64" i="55" s="1"/>
  <c r="NR58" i="55"/>
  <c r="QN58" i="55" s="1"/>
  <c r="NR66" i="55"/>
  <c r="QN66" i="55" s="1"/>
  <c r="NR83" i="55"/>
  <c r="QN83" i="55" s="1"/>
  <c r="NR90" i="55"/>
  <c r="QN90" i="55" s="1"/>
  <c r="NR5" i="55"/>
  <c r="QN5" i="55" s="1"/>
  <c r="NS29" i="55"/>
  <c r="QO29" i="55" s="1"/>
  <c r="NS60" i="55"/>
  <c r="QO60" i="55" s="1"/>
  <c r="NS76" i="55"/>
  <c r="QO76" i="55" s="1"/>
  <c r="NS13" i="55"/>
  <c r="QO13" i="55" s="1"/>
  <c r="NS97" i="55"/>
  <c r="QO97" i="55" s="1"/>
  <c r="NS73" i="55"/>
  <c r="QO73" i="55" s="1"/>
  <c r="NS112" i="55"/>
  <c r="QO112" i="55" s="1"/>
  <c r="NS67" i="55"/>
  <c r="QO67" i="55" s="1"/>
  <c r="NS128" i="55"/>
  <c r="QO128" i="55" s="1"/>
  <c r="NU61" i="55"/>
  <c r="QQ61" i="55" s="1"/>
  <c r="NS55" i="55"/>
  <c r="QO55" i="55" s="1"/>
  <c r="NS113" i="55"/>
  <c r="QO113" i="55" s="1"/>
  <c r="NS10" i="55"/>
  <c r="QO10" i="55" s="1"/>
  <c r="NS42" i="55"/>
  <c r="QO42" i="55" s="1"/>
  <c r="NS8" i="55"/>
  <c r="QO8" i="55" s="1"/>
  <c r="NS17" i="55"/>
  <c r="QO17" i="55" s="1"/>
  <c r="NS51" i="55"/>
  <c r="QO51" i="55" s="1"/>
  <c r="NS84" i="55"/>
  <c r="QO84" i="55" s="1"/>
  <c r="NS12" i="55"/>
  <c r="QO12" i="55" s="1"/>
  <c r="NS47" i="55"/>
  <c r="QO47" i="55" s="1"/>
  <c r="NS39" i="55"/>
  <c r="QO39" i="55" s="1"/>
  <c r="NS124" i="55"/>
  <c r="QO124" i="55" s="1"/>
  <c r="NS6" i="55"/>
  <c r="QO6" i="55" s="1"/>
  <c r="NS49" i="55"/>
  <c r="QO49" i="55" s="1"/>
  <c r="NS66" i="55"/>
  <c r="QO66" i="55" s="1"/>
  <c r="NS68" i="55"/>
  <c r="QO68" i="55" s="1"/>
  <c r="NS32" i="55"/>
  <c r="QO32" i="55" s="1"/>
  <c r="NS108" i="55"/>
  <c r="QO108" i="55" s="1"/>
  <c r="NS118" i="55"/>
  <c r="QO118" i="55" s="1"/>
  <c r="NS70" i="55"/>
  <c r="QO70" i="55" s="1"/>
  <c r="NS117" i="55"/>
  <c r="QO117" i="55" s="1"/>
  <c r="NS48" i="55"/>
  <c r="QO48" i="55" s="1"/>
  <c r="NS85" i="55"/>
  <c r="QO85" i="55" s="1"/>
  <c r="NS75" i="55"/>
  <c r="QO75" i="55" s="1"/>
  <c r="NS69" i="55"/>
  <c r="QO69" i="55" s="1"/>
  <c r="NS123" i="55"/>
  <c r="QO123" i="55" s="1"/>
  <c r="NU26" i="55"/>
  <c r="QQ26" i="55" s="1"/>
  <c r="NU18" i="55"/>
  <c r="QQ18" i="55" s="1"/>
  <c r="NU93" i="55"/>
  <c r="QQ93" i="55" s="1"/>
  <c r="NU117" i="55"/>
  <c r="QQ117" i="55" s="1"/>
  <c r="NU29" i="55"/>
  <c r="QQ29" i="55" s="1"/>
  <c r="NU44" i="55"/>
  <c r="QQ44" i="55" s="1"/>
  <c r="NU111" i="55"/>
  <c r="QQ111" i="55" s="1"/>
  <c r="NU6" i="55"/>
  <c r="QQ6" i="55" s="1"/>
  <c r="NU62" i="55"/>
  <c r="QQ62" i="55" s="1"/>
  <c r="NU70" i="55"/>
  <c r="QQ70" i="55" s="1"/>
  <c r="NR26" i="55"/>
  <c r="QN26" i="55" s="1"/>
  <c r="NR121" i="55"/>
  <c r="QN121" i="55" s="1"/>
  <c r="NR19" i="55"/>
  <c r="QN19" i="55" s="1"/>
  <c r="NR69" i="55"/>
  <c r="QN69" i="55" s="1"/>
  <c r="NR14" i="55"/>
  <c r="QN14" i="55" s="1"/>
  <c r="NR71" i="55"/>
  <c r="QN71" i="55" s="1"/>
  <c r="NR23" i="55"/>
  <c r="QN23" i="55" s="1"/>
  <c r="NR118" i="55"/>
  <c r="QN118" i="55" s="1"/>
  <c r="NR40" i="55"/>
  <c r="QN40" i="55" s="1"/>
  <c r="NR113" i="55"/>
  <c r="QN113" i="55" s="1"/>
  <c r="NR128" i="55"/>
  <c r="QN128" i="55" s="1"/>
  <c r="NR45" i="55"/>
  <c r="QN45" i="55" s="1"/>
  <c r="NR74" i="55"/>
  <c r="QN74" i="55" s="1"/>
  <c r="NR27" i="55"/>
  <c r="QN27" i="55" s="1"/>
  <c r="NR91" i="55"/>
  <c r="QN91" i="55" s="1"/>
  <c r="NR61" i="55"/>
  <c r="QN61" i="55" s="1"/>
  <c r="NR123" i="55"/>
  <c r="QN123" i="55" s="1"/>
  <c r="NR125" i="55"/>
  <c r="QN125" i="55" s="1"/>
  <c r="NR102" i="55"/>
  <c r="QN102" i="55" s="1"/>
  <c r="NR16" i="55"/>
  <c r="QN16" i="55" s="1"/>
  <c r="NR59" i="55"/>
  <c r="QN59" i="55" s="1"/>
  <c r="NR110" i="55"/>
  <c r="QN110" i="55" s="1"/>
  <c r="NR20" i="55"/>
  <c r="QN20" i="55" s="1"/>
  <c r="NR100" i="55"/>
  <c r="QN100" i="55" s="1"/>
  <c r="NR92" i="55"/>
  <c r="QN92" i="55" s="1"/>
  <c r="NR106" i="55"/>
  <c r="QN106" i="55" s="1"/>
  <c r="NR99" i="55"/>
  <c r="QN99" i="55" s="1"/>
  <c r="NR21" i="55"/>
  <c r="QN21" i="55" s="1"/>
  <c r="NR77" i="55"/>
  <c r="QN77" i="55" s="1"/>
  <c r="NR85" i="55"/>
  <c r="QN85" i="55" s="1"/>
  <c r="NR53" i="55"/>
  <c r="QN53" i="55" s="1"/>
  <c r="NR126" i="55"/>
  <c r="QN126" i="55" s="1"/>
  <c r="NR98" i="55"/>
  <c r="QN98" i="55" s="1"/>
  <c r="NR52" i="55"/>
  <c r="QN52" i="55" s="1"/>
  <c r="NR6" i="55"/>
  <c r="QN6" i="55" s="1"/>
  <c r="NR37" i="55"/>
  <c r="QN37" i="55" s="1"/>
  <c r="NR68" i="55"/>
  <c r="QN68" i="55" s="1"/>
  <c r="NR48" i="55"/>
  <c r="QN48" i="55" s="1"/>
  <c r="NR111" i="55"/>
  <c r="QN111" i="55" s="1"/>
  <c r="NR124" i="55"/>
  <c r="QN124" i="55" s="1"/>
  <c r="NR115" i="55"/>
  <c r="QN115" i="55" s="1"/>
  <c r="NR47" i="55"/>
  <c r="QN47" i="55" s="1"/>
  <c r="NR12" i="55"/>
  <c r="QN12" i="55" s="1"/>
  <c r="NR84" i="55"/>
  <c r="QN84" i="55" s="1"/>
  <c r="NR67" i="55"/>
  <c r="QN67" i="55" s="1"/>
  <c r="NR49" i="55"/>
  <c r="QN49" i="55" s="1"/>
  <c r="NR50" i="55"/>
  <c r="QN50" i="55" s="1"/>
  <c r="NR116" i="55"/>
  <c r="QN116" i="55" s="1"/>
  <c r="NR8" i="55"/>
  <c r="QN8" i="55" s="1"/>
  <c r="NR72" i="55"/>
  <c r="QN72" i="55" s="1"/>
  <c r="NR15" i="55"/>
  <c r="QN15" i="55" s="1"/>
  <c r="NR73" i="55"/>
  <c r="QN73" i="55" s="1"/>
  <c r="NR51" i="55"/>
  <c r="QN51" i="55" s="1"/>
  <c r="NR57" i="55"/>
  <c r="QN57" i="55" s="1"/>
  <c r="NR94" i="55"/>
  <c r="QN94" i="55" s="1"/>
  <c r="NR36" i="55"/>
  <c r="QN36" i="55" s="1"/>
  <c r="NR22" i="55"/>
  <c r="QN22" i="55" s="1"/>
  <c r="NR44" i="55"/>
  <c r="QN44" i="55" s="1"/>
  <c r="NR18" i="55"/>
  <c r="QN18" i="55" s="1"/>
  <c r="NR35" i="55"/>
  <c r="QN35" i="55" s="1"/>
  <c r="NR88" i="55"/>
  <c r="QN88" i="55" s="1"/>
  <c r="NR7" i="55"/>
  <c r="QN7" i="55" s="1"/>
  <c r="NR109" i="55"/>
  <c r="QN109" i="55" s="1"/>
  <c r="NR3" i="55"/>
  <c r="QN3" i="55" s="1"/>
  <c r="NR86" i="55"/>
  <c r="QN86" i="55" s="1"/>
  <c r="NR82" i="55"/>
  <c r="QN82" i="55" s="1"/>
  <c r="NR25" i="55"/>
  <c r="QN25" i="55" s="1"/>
  <c r="NR76" i="55"/>
  <c r="QN76" i="55" s="1"/>
  <c r="NR46" i="55"/>
  <c r="QN46" i="55" s="1"/>
  <c r="NR78" i="55"/>
  <c r="QN78" i="55" s="1"/>
  <c r="NR43" i="55"/>
  <c r="QN43" i="55" s="1"/>
  <c r="NR127" i="55"/>
  <c r="QN127" i="55" s="1"/>
  <c r="NR93" i="55"/>
  <c r="QN93" i="55" s="1"/>
  <c r="NR101" i="55"/>
  <c r="QN101" i="55" s="1"/>
  <c r="NR29" i="55"/>
  <c r="QN29" i="55" s="1"/>
  <c r="NR81" i="55"/>
  <c r="QN81" i="55" s="1"/>
  <c r="NR38" i="55"/>
  <c r="QN38" i="55" s="1"/>
  <c r="NR13" i="55"/>
  <c r="QN13" i="55" s="1"/>
  <c r="NR42" i="55"/>
  <c r="QN42" i="55" s="1"/>
  <c r="NR114" i="55"/>
  <c r="QN114" i="55" s="1"/>
  <c r="NR120" i="55"/>
  <c r="QN120" i="55" s="1"/>
  <c r="NR39" i="55"/>
  <c r="QN39" i="55" s="1"/>
  <c r="NR30" i="55"/>
  <c r="QN30" i="55" s="1"/>
  <c r="NR55" i="55"/>
  <c r="QN55" i="55" s="1"/>
  <c r="NR65" i="55"/>
  <c r="QN65" i="55" s="1"/>
  <c r="NR112" i="55"/>
  <c r="QN112" i="55" s="1"/>
  <c r="NR80" i="55"/>
  <c r="QN80" i="55" s="1"/>
  <c r="NR97" i="55"/>
  <c r="QN97" i="55" s="1"/>
  <c r="NR9" i="55"/>
  <c r="QN9" i="55" s="1"/>
  <c r="NR107" i="55"/>
  <c r="QN107" i="55" s="1"/>
  <c r="NR24" i="55"/>
  <c r="QN24" i="55" s="1"/>
  <c r="NR79" i="55"/>
  <c r="QN79" i="55" s="1"/>
  <c r="NR89" i="55"/>
  <c r="QN89" i="55" s="1"/>
  <c r="NR108" i="55"/>
  <c r="QN108" i="55" s="1"/>
  <c r="NR62" i="55"/>
  <c r="QN62" i="55" s="1"/>
  <c r="NR54" i="55"/>
  <c r="QN54" i="55" s="1"/>
  <c r="NR105" i="55"/>
  <c r="QN105" i="55" s="1"/>
  <c r="NR96" i="55"/>
  <c r="QN96" i="55" s="1"/>
  <c r="NR33" i="55"/>
  <c r="QN33" i="55" s="1"/>
  <c r="NR87" i="55"/>
  <c r="QN87" i="55" s="1"/>
  <c r="NR17" i="55"/>
  <c r="QN17" i="55" s="1"/>
  <c r="NS40" i="55"/>
  <c r="QO40" i="55" s="1"/>
  <c r="NS44" i="55"/>
  <c r="QO44" i="55" s="1"/>
  <c r="NS63" i="55"/>
  <c r="QO63" i="55" s="1"/>
  <c r="NS5" i="55"/>
  <c r="QO5" i="55" s="1"/>
  <c r="NS58" i="55"/>
  <c r="QO58" i="55" s="1"/>
  <c r="NS25" i="55"/>
  <c r="QO25" i="55" s="1"/>
  <c r="NS46" i="55"/>
  <c r="QO46" i="55" s="1"/>
  <c r="NS7" i="55"/>
  <c r="QO7" i="55" s="1"/>
  <c r="NS19" i="55"/>
  <c r="QO19" i="55" s="1"/>
  <c r="NS99" i="55"/>
  <c r="QO99" i="55" s="1"/>
  <c r="NS83" i="55"/>
  <c r="QO83" i="55" s="1"/>
  <c r="NS27" i="55"/>
  <c r="QO27" i="55" s="1"/>
  <c r="NS56" i="55"/>
  <c r="QO56" i="55" s="1"/>
  <c r="NS38" i="55"/>
  <c r="QO38" i="55" s="1"/>
  <c r="NS82" i="55"/>
  <c r="QO82" i="55" s="1"/>
  <c r="NS125" i="55"/>
  <c r="QO125" i="55" s="1"/>
  <c r="NS52" i="55"/>
  <c r="QO52" i="55" s="1"/>
  <c r="NS122" i="55"/>
  <c r="QO122" i="55" s="1"/>
  <c r="NU49" i="55"/>
  <c r="QQ49" i="55" s="1"/>
  <c r="NU13" i="55"/>
  <c r="QQ13" i="55" s="1"/>
  <c r="NU77" i="55"/>
  <c r="QQ77" i="55" s="1"/>
  <c r="NU55" i="55"/>
  <c r="QQ55" i="55" s="1"/>
  <c r="NU74" i="55"/>
  <c r="QQ74" i="55" s="1"/>
  <c r="NS26" i="55"/>
  <c r="QO26" i="55" s="1"/>
  <c r="NS24" i="55"/>
  <c r="QO24" i="55" s="1"/>
  <c r="NS57" i="55"/>
  <c r="QO57" i="55" s="1"/>
  <c r="NS88" i="55"/>
  <c r="QO88" i="55" s="1"/>
  <c r="NS79" i="55"/>
  <c r="QO79" i="55" s="1"/>
  <c r="NS15" i="55"/>
  <c r="QO15" i="55" s="1"/>
  <c r="NS98" i="55"/>
  <c r="QO98" i="55" s="1"/>
  <c r="NS3" i="55"/>
  <c r="QO3" i="55" s="1"/>
  <c r="NS50" i="55"/>
  <c r="QO50" i="55" s="1"/>
  <c r="NS100" i="55"/>
  <c r="QO100" i="55" s="1"/>
  <c r="NS23" i="55"/>
  <c r="QO23" i="55" s="1"/>
  <c r="NS89" i="55"/>
  <c r="QO89" i="55" s="1"/>
  <c r="NS35" i="55"/>
  <c r="QO35" i="55" s="1"/>
  <c r="NS80" i="55"/>
  <c r="QO80" i="55" s="1"/>
  <c r="NS104" i="55"/>
  <c r="QO104" i="55" s="1"/>
  <c r="NS126" i="55"/>
  <c r="QO126" i="55" s="1"/>
  <c r="NS127" i="55"/>
  <c r="QO127" i="55" s="1"/>
  <c r="NS9" i="55"/>
  <c r="QO9" i="55" s="1"/>
  <c r="NS90" i="55"/>
  <c r="QO90" i="55" s="1"/>
  <c r="NS65" i="55"/>
  <c r="QO65" i="55" s="1"/>
  <c r="NS34" i="55"/>
  <c r="QO34" i="55" s="1"/>
  <c r="NS21" i="55"/>
  <c r="QO21" i="55" s="1"/>
  <c r="NS45" i="55"/>
  <c r="QO45" i="55" s="1"/>
  <c r="NS114" i="55"/>
  <c r="QO114" i="55" s="1"/>
  <c r="NS115" i="55"/>
  <c r="QO115" i="55" s="1"/>
  <c r="NS22" i="55"/>
  <c r="QO22" i="55" s="1"/>
  <c r="NS110" i="55"/>
  <c r="QO110" i="55" s="1"/>
  <c r="NS64" i="55"/>
  <c r="QO64" i="55" s="1"/>
  <c r="NS31" i="55"/>
  <c r="QO31" i="55" s="1"/>
  <c r="NS41" i="55"/>
  <c r="QO41" i="55" s="1"/>
  <c r="NS43" i="55"/>
  <c r="QO43" i="55" s="1"/>
  <c r="NS54" i="55"/>
  <c r="QO54" i="55" s="1"/>
  <c r="NU91" i="55"/>
  <c r="QQ91" i="55" s="1"/>
  <c r="NU37" i="55"/>
  <c r="QQ37" i="55" s="1"/>
  <c r="NU40" i="55"/>
  <c r="QQ40" i="55" s="1"/>
  <c r="NU57" i="55"/>
  <c r="QQ57" i="55" s="1"/>
  <c r="NU100" i="55"/>
  <c r="QQ100" i="55" s="1"/>
  <c r="NU51" i="55"/>
  <c r="QQ51" i="55" s="1"/>
  <c r="NU103" i="55"/>
  <c r="QQ103" i="55" s="1"/>
  <c r="NU88" i="55"/>
  <c r="QQ88" i="55" s="1"/>
  <c r="NU3" i="55"/>
  <c r="QQ3" i="55" s="1"/>
  <c r="NR75" i="55"/>
  <c r="QN75" i="55" s="1"/>
  <c r="NR4" i="55"/>
  <c r="QN4" i="55" s="1"/>
  <c r="NR34" i="55"/>
  <c r="QN34" i="55" s="1"/>
  <c r="NR117" i="55"/>
  <c r="QN117" i="55" s="1"/>
  <c r="NR31" i="55"/>
  <c r="QN31" i="55" s="1"/>
  <c r="NR103" i="55"/>
  <c r="QN103" i="55" s="1"/>
  <c r="NR11" i="55"/>
  <c r="QN11" i="55" s="1"/>
  <c r="NR119" i="55"/>
  <c r="QN119" i="55" s="1"/>
  <c r="NW53" i="55"/>
  <c r="QS53" i="55" s="1"/>
  <c r="NW35" i="55"/>
  <c r="QS35" i="55" s="1"/>
  <c r="NW63" i="55"/>
  <c r="QS63" i="55" s="1"/>
  <c r="NW95" i="55"/>
  <c r="QS95" i="55" s="1"/>
  <c r="NW54" i="55"/>
  <c r="QS54" i="55" s="1"/>
  <c r="NW43" i="55"/>
  <c r="QS43" i="55" s="1"/>
  <c r="NW44" i="55"/>
  <c r="QS44" i="55" s="1"/>
  <c r="NW23" i="55"/>
  <c r="QS23" i="55" s="1"/>
  <c r="NW81" i="55"/>
  <c r="QS81" i="55" s="1"/>
  <c r="NW18" i="55"/>
  <c r="QS18" i="55" s="1"/>
  <c r="NW22" i="55"/>
  <c r="QS22" i="55" s="1"/>
  <c r="NW101" i="55"/>
  <c r="QS101" i="55" s="1"/>
  <c r="NW58" i="55"/>
  <c r="QS58" i="55" s="1"/>
  <c r="NW42" i="55"/>
  <c r="QS42" i="55" s="1"/>
  <c r="NW92" i="55"/>
  <c r="QS92" i="55" s="1"/>
  <c r="NW64" i="55"/>
  <c r="QS64" i="55" s="1"/>
  <c r="NW65" i="55"/>
  <c r="QS65" i="55" s="1"/>
  <c r="NW32" i="55"/>
  <c r="QS32" i="55" s="1"/>
  <c r="NW61" i="55"/>
  <c r="QS61" i="55" s="1"/>
  <c r="NW97" i="55"/>
  <c r="QS97" i="55" s="1"/>
  <c r="NW103" i="55"/>
  <c r="QS103" i="55" s="1"/>
  <c r="NW40" i="55"/>
  <c r="QS40" i="55" s="1"/>
  <c r="NW127" i="55"/>
  <c r="QS127" i="55" s="1"/>
  <c r="NW85" i="55"/>
  <c r="QS85" i="55" s="1"/>
  <c r="NW73" i="55"/>
  <c r="QS73" i="55" s="1"/>
  <c r="NW25" i="55"/>
  <c r="QS25" i="55" s="1"/>
  <c r="NW52" i="55"/>
  <c r="QS52" i="55" s="1"/>
  <c r="NW60" i="55"/>
  <c r="QS60" i="55" s="1"/>
  <c r="NW72" i="55"/>
  <c r="QS72" i="55" s="1"/>
  <c r="NW123" i="55"/>
  <c r="QS123" i="55" s="1"/>
  <c r="NT98" i="55"/>
  <c r="QP98" i="55" s="1"/>
  <c r="NT5" i="55"/>
  <c r="QP5" i="55" s="1"/>
  <c r="NT52" i="55"/>
  <c r="QP52" i="55" s="1"/>
  <c r="NT84" i="55"/>
  <c r="QP84" i="55" s="1"/>
  <c r="NT95" i="55"/>
  <c r="QP95" i="55" s="1"/>
  <c r="NT123" i="55"/>
  <c r="QP123" i="55" s="1"/>
  <c r="NT89" i="55"/>
  <c r="QP89" i="55" s="1"/>
  <c r="NT74" i="55"/>
  <c r="QP74" i="55" s="1"/>
  <c r="NT61" i="55"/>
  <c r="QP61" i="55" s="1"/>
  <c r="NT44" i="55"/>
  <c r="QP44" i="55" s="1"/>
  <c r="NT26" i="55"/>
  <c r="QP26" i="55" s="1"/>
  <c r="NT81" i="55"/>
  <c r="QP81" i="55" s="1"/>
  <c r="NT115" i="55"/>
  <c r="QP115" i="55" s="1"/>
  <c r="NT126" i="55"/>
  <c r="QP126" i="55" s="1"/>
  <c r="NT27" i="55"/>
  <c r="QP27" i="55" s="1"/>
  <c r="NT16" i="55"/>
  <c r="QP16" i="55" s="1"/>
  <c r="NT83" i="55"/>
  <c r="QP83" i="55" s="1"/>
  <c r="NT92" i="55"/>
  <c r="QP92" i="55" s="1"/>
  <c r="NT87" i="55"/>
  <c r="QP87" i="55" s="1"/>
  <c r="NT30" i="55"/>
  <c r="QP30" i="55" s="1"/>
  <c r="NT22" i="55"/>
  <c r="QP22" i="55" s="1"/>
  <c r="NT128" i="55"/>
  <c r="QP128" i="55" s="1"/>
  <c r="NT90" i="55"/>
  <c r="QP90" i="55" s="1"/>
  <c r="NT29" i="55"/>
  <c r="QP29" i="55" s="1"/>
  <c r="NT54" i="55"/>
  <c r="QP54" i="55" s="1"/>
  <c r="NT36" i="55"/>
  <c r="QP36" i="55" s="1"/>
  <c r="NT53" i="55"/>
  <c r="QP53" i="55" s="1"/>
  <c r="NT25" i="55"/>
  <c r="QP25" i="55" s="1"/>
  <c r="NT43" i="55"/>
  <c r="QP43" i="55" s="1"/>
  <c r="NT114" i="55"/>
  <c r="QP114" i="55" s="1"/>
  <c r="AV112" i="70"/>
  <c r="AL112" i="82"/>
  <c r="CC5" i="79"/>
  <c r="BR55" i="79"/>
  <c r="BS54" i="79"/>
  <c r="BG56" i="79"/>
  <c r="BH55" i="79"/>
  <c r="AV11" i="79"/>
  <c r="AW10" i="79"/>
  <c r="AZ10" i="79" s="1"/>
  <c r="BA10" i="79" s="1"/>
  <c r="NT40" i="55"/>
  <c r="QP40" i="55" s="1"/>
  <c r="BI55" i="79"/>
  <c r="BJ54" i="79"/>
  <c r="BK54" i="79" s="1"/>
  <c r="BL54" i="79" s="1"/>
  <c r="BT54" i="79"/>
  <c r="BU53" i="79"/>
  <c r="BV53" i="79" s="1"/>
  <c r="BW53" i="79" s="1"/>
  <c r="Z11" i="79"/>
  <c r="AA10" i="79"/>
  <c r="AD10" i="79" s="1"/>
  <c r="AE10" i="79" s="1"/>
  <c r="O10" i="79"/>
  <c r="P9" i="79"/>
  <c r="S9" i="79" s="1"/>
  <c r="T9" i="79" s="1"/>
  <c r="AL9" i="79"/>
  <c r="AO9" i="79" s="1"/>
  <c r="AP9" i="79" s="1"/>
  <c r="AK10" i="79"/>
  <c r="AU112" i="70"/>
  <c r="NT78" i="55"/>
  <c r="QP78" i="55" s="1"/>
  <c r="NT110" i="55"/>
  <c r="QP110" i="55" s="1"/>
  <c r="NT59" i="55"/>
  <c r="QP59" i="55" s="1"/>
  <c r="NT18" i="55"/>
  <c r="QP18" i="55" s="1"/>
  <c r="NT116" i="55"/>
  <c r="QP116" i="55" s="1"/>
  <c r="NT72" i="55"/>
  <c r="QP72" i="55" s="1"/>
  <c r="NT119" i="55"/>
  <c r="QP119" i="55" s="1"/>
  <c r="NT42" i="55"/>
  <c r="QP42" i="55" s="1"/>
  <c r="NT66" i="55"/>
  <c r="QP66" i="55" s="1"/>
  <c r="NT67" i="55"/>
  <c r="QP67" i="55" s="1"/>
  <c r="NT33" i="55"/>
  <c r="QP33" i="55" s="1"/>
  <c r="NT12" i="55"/>
  <c r="QP12" i="55" s="1"/>
  <c r="NT41" i="55"/>
  <c r="QP41" i="55" s="1"/>
  <c r="NT105" i="55"/>
  <c r="QP105" i="55" s="1"/>
  <c r="NT39" i="55"/>
  <c r="QP39" i="55" s="1"/>
  <c r="NT8" i="55"/>
  <c r="QP8" i="55" s="1"/>
  <c r="NT17" i="55"/>
  <c r="QP17" i="55" s="1"/>
  <c r="NT85" i="55"/>
  <c r="QP85" i="55" s="1"/>
  <c r="NT34" i="55"/>
  <c r="QP34" i="55" s="1"/>
  <c r="NT122" i="55"/>
  <c r="QP122" i="55" s="1"/>
  <c r="NT127" i="55"/>
  <c r="QP127" i="55" s="1"/>
  <c r="NT58" i="55"/>
  <c r="QP58" i="55" s="1"/>
  <c r="NT108" i="55"/>
  <c r="QP108" i="55" s="1"/>
  <c r="NT60" i="55"/>
  <c r="QP60" i="55" s="1"/>
  <c r="NT38" i="55"/>
  <c r="QP38" i="55" s="1"/>
  <c r="NT91" i="55"/>
  <c r="QP91" i="55" s="1"/>
  <c r="NT37" i="55"/>
  <c r="QP37" i="55" s="1"/>
  <c r="NT4" i="55"/>
  <c r="QP4" i="55" s="1"/>
  <c r="NT71" i="55"/>
  <c r="QP71" i="55" s="1"/>
  <c r="NT104" i="55"/>
  <c r="QP104" i="55" s="1"/>
  <c r="NT62" i="55"/>
  <c r="QP62" i="55" s="1"/>
  <c r="NT70" i="55"/>
  <c r="QP70" i="55" s="1"/>
  <c r="NT20" i="55"/>
  <c r="QP20" i="55" s="1"/>
  <c r="NT88" i="55"/>
  <c r="QP88" i="55" s="1"/>
  <c r="NT73" i="55"/>
  <c r="QP73" i="55" s="1"/>
  <c r="NT100" i="55"/>
  <c r="QP100" i="55" s="1"/>
  <c r="NT13" i="55"/>
  <c r="QP13" i="55" s="1"/>
  <c r="NT99" i="55"/>
  <c r="QP99" i="55" s="1"/>
  <c r="NT124" i="55"/>
  <c r="QP124" i="55" s="1"/>
  <c r="NT47" i="55"/>
  <c r="QP47" i="55" s="1"/>
  <c r="NT14" i="55"/>
  <c r="QP14" i="55" s="1"/>
  <c r="NT76" i="55"/>
  <c r="QP76" i="55" s="1"/>
  <c r="NT15" i="55"/>
  <c r="QP15" i="55" s="1"/>
  <c r="NT86" i="55"/>
  <c r="QP86" i="55" s="1"/>
  <c r="NT56" i="55"/>
  <c r="QP56" i="55" s="1"/>
  <c r="NT7" i="55"/>
  <c r="QP7" i="55" s="1"/>
  <c r="NT94" i="55"/>
  <c r="QP94" i="55" s="1"/>
  <c r="NT107" i="55"/>
  <c r="QP107" i="55" s="1"/>
  <c r="NT48" i="55"/>
  <c r="QP48" i="55" s="1"/>
  <c r="NT68" i="55"/>
  <c r="QP68" i="55" s="1"/>
  <c r="NT11" i="55"/>
  <c r="QP11" i="55" s="1"/>
  <c r="NT121" i="55"/>
  <c r="QP121" i="55" s="1"/>
  <c r="NT63" i="55"/>
  <c r="QP63" i="55" s="1"/>
  <c r="NT118" i="55"/>
  <c r="QP118" i="55" s="1"/>
  <c r="NT93" i="55"/>
  <c r="QP93" i="55" s="1"/>
  <c r="NT57" i="55"/>
  <c r="QP57" i="55" s="1"/>
  <c r="NT23" i="55"/>
  <c r="QP23" i="55" s="1"/>
  <c r="NT79" i="55"/>
  <c r="QP79" i="55" s="1"/>
  <c r="NT31" i="55"/>
  <c r="QP31" i="55" s="1"/>
  <c r="NT96" i="55"/>
  <c r="QP96" i="55" s="1"/>
  <c r="NT82" i="55"/>
  <c r="QP82" i="55" s="1"/>
  <c r="NT112" i="55"/>
  <c r="QP112" i="55" s="1"/>
  <c r="MO41" i="55"/>
  <c r="PK41" i="55" s="1"/>
  <c r="MO95" i="55"/>
  <c r="PK95" i="55" s="1"/>
  <c r="MO105" i="55"/>
  <c r="PK105" i="55" s="1"/>
  <c r="MO36" i="55"/>
  <c r="PK36" i="55" s="1"/>
  <c r="MO122" i="55"/>
  <c r="PK122" i="55" s="1"/>
  <c r="MO111" i="55"/>
  <c r="PK111" i="55" s="1"/>
  <c r="MO52" i="55"/>
  <c r="PK52" i="55" s="1"/>
  <c r="MO102" i="55"/>
  <c r="PK102" i="55" s="1"/>
  <c r="MO96" i="55"/>
  <c r="PK96" i="55" s="1"/>
  <c r="MO125" i="55"/>
  <c r="PK125" i="55" s="1"/>
  <c r="MO6" i="55"/>
  <c r="PK6" i="55" s="1"/>
  <c r="MO106" i="55"/>
  <c r="PK106" i="55" s="1"/>
  <c r="MO13" i="55"/>
  <c r="PK13" i="55" s="1"/>
  <c r="MO3" i="55"/>
  <c r="PK3" i="55" s="1"/>
  <c r="MO62" i="55"/>
  <c r="PK62" i="55" s="1"/>
  <c r="MO123" i="55"/>
  <c r="PK123" i="55" s="1"/>
  <c r="MO72" i="55"/>
  <c r="PK72" i="55" s="1"/>
  <c r="MO9" i="55"/>
  <c r="PK9" i="55" s="1"/>
  <c r="MO11" i="55"/>
  <c r="PK11" i="55" s="1"/>
  <c r="MO24" i="55"/>
  <c r="PK24" i="55" s="1"/>
  <c r="MO30" i="55"/>
  <c r="PK30" i="55" s="1"/>
  <c r="MO79" i="55"/>
  <c r="PK79" i="55" s="1"/>
  <c r="MO73" i="55"/>
  <c r="PK73" i="55" s="1"/>
  <c r="MO75" i="55"/>
  <c r="PK75" i="55" s="1"/>
  <c r="MO33" i="55"/>
  <c r="PK33" i="55" s="1"/>
  <c r="MO90" i="55"/>
  <c r="PK90" i="55" s="1"/>
  <c r="MO110" i="55"/>
  <c r="PK110" i="55" s="1"/>
  <c r="MO17" i="55"/>
  <c r="PK17" i="55" s="1"/>
  <c r="MO67" i="55"/>
  <c r="PK67" i="55" s="1"/>
  <c r="MO14" i="55"/>
  <c r="PK14" i="55" s="1"/>
  <c r="MO51" i="55"/>
  <c r="PK51" i="55" s="1"/>
  <c r="MO53" i="55"/>
  <c r="PK53" i="55" s="1"/>
  <c r="MO46" i="55"/>
  <c r="PK46" i="55" s="1"/>
  <c r="MO50" i="55"/>
  <c r="PK50" i="55" s="1"/>
  <c r="MO47" i="55"/>
  <c r="PK47" i="55" s="1"/>
  <c r="MO93" i="55"/>
  <c r="PK93" i="55" s="1"/>
  <c r="MO10" i="55"/>
  <c r="PK10" i="55" s="1"/>
  <c r="MO39" i="55"/>
  <c r="PK39" i="55" s="1"/>
  <c r="MO103" i="55"/>
  <c r="PK103" i="55" s="1"/>
  <c r="MO42" i="55"/>
  <c r="PK42" i="55" s="1"/>
  <c r="MO128" i="55"/>
  <c r="PK128" i="55" s="1"/>
  <c r="MO5" i="55"/>
  <c r="PK5" i="55" s="1"/>
  <c r="MO117" i="55"/>
  <c r="PK117" i="55" s="1"/>
  <c r="MO4" i="55"/>
  <c r="PK4" i="55" s="1"/>
  <c r="MO60" i="55"/>
  <c r="PK60" i="55" s="1"/>
  <c r="MO101" i="55"/>
  <c r="PK101" i="55" s="1"/>
  <c r="MO44" i="55"/>
  <c r="PK44" i="55" s="1"/>
  <c r="MO80" i="55"/>
  <c r="PK80" i="55" s="1"/>
  <c r="MO115" i="55"/>
  <c r="PK115" i="55" s="1"/>
  <c r="MO124" i="55"/>
  <c r="PK124" i="55" s="1"/>
  <c r="MO40" i="55"/>
  <c r="PK40" i="55" s="1"/>
  <c r="MO32" i="55"/>
  <c r="PK32" i="55" s="1"/>
  <c r="MO29" i="55"/>
  <c r="PK29" i="55" s="1"/>
  <c r="MO16" i="55"/>
  <c r="PK16" i="55" s="1"/>
  <c r="MO55" i="55"/>
  <c r="PK55" i="55" s="1"/>
  <c r="MO34" i="55"/>
  <c r="PK34" i="55" s="1"/>
  <c r="MO77" i="55"/>
  <c r="PK77" i="55" s="1"/>
  <c r="MO19" i="55"/>
  <c r="PK19" i="55" s="1"/>
  <c r="MO28" i="55"/>
  <c r="PK28" i="55" s="1"/>
  <c r="MO85" i="55"/>
  <c r="PK85" i="55" s="1"/>
  <c r="MO89" i="55"/>
  <c r="PK89" i="55" s="1"/>
  <c r="MO87" i="55"/>
  <c r="PK87" i="55" s="1"/>
  <c r="MO78" i="55"/>
  <c r="PK78" i="55" s="1"/>
  <c r="MO49" i="55"/>
  <c r="PK49" i="55" s="1"/>
  <c r="MO58" i="55"/>
  <c r="PK58" i="55" s="1"/>
  <c r="MO114" i="55"/>
  <c r="PK114" i="55" s="1"/>
  <c r="MO112" i="55"/>
  <c r="PK112" i="55" s="1"/>
  <c r="MO63" i="55"/>
  <c r="PK63" i="55" s="1"/>
  <c r="MO94" i="55"/>
  <c r="PK94" i="55" s="1"/>
  <c r="MO127" i="55"/>
  <c r="PK127" i="55" s="1"/>
  <c r="MO45" i="55"/>
  <c r="PK45" i="55" s="1"/>
  <c r="MO22" i="55"/>
  <c r="PK22" i="55" s="1"/>
  <c r="MO120" i="55"/>
  <c r="PK120" i="55" s="1"/>
  <c r="MO121" i="55"/>
  <c r="PK121" i="55" s="1"/>
  <c r="MO109" i="55"/>
  <c r="PK109" i="55" s="1"/>
  <c r="MO54" i="55"/>
  <c r="PK54" i="55" s="1"/>
  <c r="MO98" i="55"/>
  <c r="PK98" i="55" s="1"/>
  <c r="MO71" i="55"/>
  <c r="PK71" i="55" s="1"/>
  <c r="MO70" i="55"/>
  <c r="PK70" i="55" s="1"/>
  <c r="MO126" i="55"/>
  <c r="PK126" i="55" s="1"/>
  <c r="MO107" i="55"/>
  <c r="PK107" i="55" s="1"/>
  <c r="MO104" i="55"/>
  <c r="PK104" i="55" s="1"/>
  <c r="MO18" i="55"/>
  <c r="PK18" i="55" s="1"/>
  <c r="MO21" i="55"/>
  <c r="PK21" i="55" s="1"/>
  <c r="MO25" i="55"/>
  <c r="PK25" i="55" s="1"/>
  <c r="MO12" i="55"/>
  <c r="PK12" i="55" s="1"/>
  <c r="MO81" i="55"/>
  <c r="PK81" i="55" s="1"/>
  <c r="MO74" i="55"/>
  <c r="PK74" i="55" s="1"/>
  <c r="MO84" i="55"/>
  <c r="PK84" i="55" s="1"/>
  <c r="MO26" i="55"/>
  <c r="PK26" i="55" s="1"/>
  <c r="MO91" i="55"/>
  <c r="PK91" i="55" s="1"/>
  <c r="MO66" i="55"/>
  <c r="PK66" i="55" s="1"/>
  <c r="MO23" i="55"/>
  <c r="PK23" i="55" s="1"/>
  <c r="MO20" i="55"/>
  <c r="PK20" i="55" s="1"/>
  <c r="MO48" i="55"/>
  <c r="PK48" i="55" s="1"/>
  <c r="MO57" i="55"/>
  <c r="PK57" i="55" s="1"/>
  <c r="MO69" i="55"/>
  <c r="PK69" i="55" s="1"/>
  <c r="MO43" i="55"/>
  <c r="PK43" i="55" s="1"/>
  <c r="MO100" i="55"/>
  <c r="PK100" i="55" s="1"/>
  <c r="MO82" i="55"/>
  <c r="PK82" i="55" s="1"/>
  <c r="MO61" i="55"/>
  <c r="PK61" i="55" s="1"/>
  <c r="MO119" i="55"/>
  <c r="PK119" i="55" s="1"/>
  <c r="MO8" i="55"/>
  <c r="PK8" i="55" s="1"/>
  <c r="MO7" i="55"/>
  <c r="PK7" i="55" s="1"/>
  <c r="MO108" i="55"/>
  <c r="PK108" i="55" s="1"/>
  <c r="MO113" i="55"/>
  <c r="PK113" i="55" s="1"/>
  <c r="MO97" i="55"/>
  <c r="PK97" i="55" s="1"/>
  <c r="MO56" i="55"/>
  <c r="PK56" i="55" s="1"/>
  <c r="MO116" i="55"/>
  <c r="PK116" i="55" s="1"/>
  <c r="MO86" i="55"/>
  <c r="PK86" i="55" s="1"/>
  <c r="MO83" i="55"/>
  <c r="PK83" i="55" s="1"/>
  <c r="MO118" i="55"/>
  <c r="PK118" i="55" s="1"/>
  <c r="MO99" i="55"/>
  <c r="PK99" i="55" s="1"/>
  <c r="MO92" i="55"/>
  <c r="PK92" i="55" s="1"/>
  <c r="MO15" i="55"/>
  <c r="PK15" i="55" s="1"/>
  <c r="MO37" i="55"/>
  <c r="PK37" i="55" s="1"/>
  <c r="MO31" i="55"/>
  <c r="PK31" i="55" s="1"/>
  <c r="MO76" i="55"/>
  <c r="PK76" i="55" s="1"/>
  <c r="MO59" i="55"/>
  <c r="PK59" i="55" s="1"/>
  <c r="MO68" i="55"/>
  <c r="PK68" i="55" s="1"/>
  <c r="MO35" i="55"/>
  <c r="PK35" i="55" s="1"/>
  <c r="MO88" i="55"/>
  <c r="PK88" i="55" s="1"/>
  <c r="MO38" i="55"/>
  <c r="PK38" i="55" s="1"/>
  <c r="MO65" i="55"/>
  <c r="PK65" i="55" s="1"/>
  <c r="MO27" i="55"/>
  <c r="PK27" i="55" s="1"/>
  <c r="MO64" i="55"/>
  <c r="PK64" i="55" s="1"/>
  <c r="MM120" i="55"/>
  <c r="PI120" i="55" s="1"/>
  <c r="MM83" i="55"/>
  <c r="PI83" i="55" s="1"/>
  <c r="MM60" i="55"/>
  <c r="PI60" i="55" s="1"/>
  <c r="MM103" i="55"/>
  <c r="PI103" i="55" s="1"/>
  <c r="MM40" i="55"/>
  <c r="PI40" i="55" s="1"/>
  <c r="MM47" i="55"/>
  <c r="PI47" i="55" s="1"/>
  <c r="MM111" i="55"/>
  <c r="PI111" i="55" s="1"/>
  <c r="MM116" i="55"/>
  <c r="PI116" i="55" s="1"/>
  <c r="MM72" i="55"/>
  <c r="PI72" i="55" s="1"/>
  <c r="MM128" i="55"/>
  <c r="PI128" i="55" s="1"/>
  <c r="MM114" i="55"/>
  <c r="PI114" i="55" s="1"/>
  <c r="MM10" i="55"/>
  <c r="PI10" i="55" s="1"/>
  <c r="MM45" i="55"/>
  <c r="PI45" i="55" s="1"/>
  <c r="MM94" i="55"/>
  <c r="PI94" i="55" s="1"/>
  <c r="MM62" i="55"/>
  <c r="PI62" i="55" s="1"/>
  <c r="MM95" i="55"/>
  <c r="PI95" i="55" s="1"/>
  <c r="MM61" i="55"/>
  <c r="PI61" i="55" s="1"/>
  <c r="MM107" i="55"/>
  <c r="PI107" i="55" s="1"/>
  <c r="MM11" i="55"/>
  <c r="PI11" i="55" s="1"/>
  <c r="MM18" i="55"/>
  <c r="PI18" i="55" s="1"/>
  <c r="MM25" i="55"/>
  <c r="PI25" i="55" s="1"/>
  <c r="MM73" i="55"/>
  <c r="PI73" i="55" s="1"/>
  <c r="MM84" i="55"/>
  <c r="PI84" i="55" s="1"/>
  <c r="MM68" i="55"/>
  <c r="PI68" i="55" s="1"/>
  <c r="MM76" i="55"/>
  <c r="PI76" i="55" s="1"/>
  <c r="MM38" i="55"/>
  <c r="PI38" i="55" s="1"/>
  <c r="MM20" i="55"/>
  <c r="PI20" i="55" s="1"/>
  <c r="MM90" i="55"/>
  <c r="PI90" i="55" s="1"/>
  <c r="MM85" i="55"/>
  <c r="PI85" i="55" s="1"/>
  <c r="MM66" i="55"/>
  <c r="PI66" i="55" s="1"/>
  <c r="MM48" i="55"/>
  <c r="PI48" i="55" s="1"/>
  <c r="MM51" i="55"/>
  <c r="PI51" i="55" s="1"/>
  <c r="MM53" i="55"/>
  <c r="PI53" i="55" s="1"/>
  <c r="MM43" i="55"/>
  <c r="PI43" i="55" s="1"/>
  <c r="MM80" i="55"/>
  <c r="PI80" i="55" s="1"/>
  <c r="MM42" i="55"/>
  <c r="PI42" i="55" s="1"/>
  <c r="MM102" i="55"/>
  <c r="PI102" i="55" s="1"/>
  <c r="MM124" i="55"/>
  <c r="PI124" i="55" s="1"/>
  <c r="MM96" i="55"/>
  <c r="PI96" i="55" s="1"/>
  <c r="MM56" i="55"/>
  <c r="PI56" i="55" s="1"/>
  <c r="MM100" i="55"/>
  <c r="PI100" i="55" s="1"/>
  <c r="MM105" i="55"/>
  <c r="PI105" i="55" s="1"/>
  <c r="MM112" i="55"/>
  <c r="PI112" i="55" s="1"/>
  <c r="MM98" i="55"/>
  <c r="PI98" i="55" s="1"/>
  <c r="MM6" i="55"/>
  <c r="PI6" i="55" s="1"/>
  <c r="MM13" i="55"/>
  <c r="PI13" i="55" s="1"/>
  <c r="MM99" i="55"/>
  <c r="PI99" i="55" s="1"/>
  <c r="MM3" i="55"/>
  <c r="PI3" i="55" s="1"/>
  <c r="MM101" i="55"/>
  <c r="PI101" i="55" s="1"/>
  <c r="MM70" i="55"/>
  <c r="PI70" i="55" s="1"/>
  <c r="MM125" i="55"/>
  <c r="PI125" i="55" s="1"/>
  <c r="MM30" i="55"/>
  <c r="PI30" i="55" s="1"/>
  <c r="MM21" i="55"/>
  <c r="PI21" i="55" s="1"/>
  <c r="MM37" i="55"/>
  <c r="PI37" i="55" s="1"/>
  <c r="MM33" i="55"/>
  <c r="PI33" i="55" s="1"/>
  <c r="MM81" i="55"/>
  <c r="PI81" i="55" s="1"/>
  <c r="MM77" i="55"/>
  <c r="PI77" i="55" s="1"/>
  <c r="MM34" i="55"/>
  <c r="PI34" i="55" s="1"/>
  <c r="MM23" i="55"/>
  <c r="PI23" i="55" s="1"/>
  <c r="MM64" i="55"/>
  <c r="PI64" i="55" s="1"/>
  <c r="MM89" i="55"/>
  <c r="PI89" i="55" s="1"/>
  <c r="MM91" i="55"/>
  <c r="PI91" i="55" s="1"/>
  <c r="MM28" i="55"/>
  <c r="PI28" i="55" s="1"/>
  <c r="MM46" i="55"/>
  <c r="PI46" i="55" s="1"/>
  <c r="MM122" i="55"/>
  <c r="PI122" i="55" s="1"/>
  <c r="MM22" i="55"/>
  <c r="PI22" i="55" s="1"/>
  <c r="MM36" i="55"/>
  <c r="PI36" i="55" s="1"/>
  <c r="MM86" i="55"/>
  <c r="PI86" i="55" s="1"/>
  <c r="MM92" i="55"/>
  <c r="PI92" i="55" s="1"/>
  <c r="MM121" i="55"/>
  <c r="PI121" i="55" s="1"/>
  <c r="MM109" i="55"/>
  <c r="PI109" i="55" s="1"/>
  <c r="MM118" i="55"/>
  <c r="PI118" i="55" s="1"/>
  <c r="MM119" i="55"/>
  <c r="PI119" i="55" s="1"/>
  <c r="MM115" i="55"/>
  <c r="PI115" i="55" s="1"/>
  <c r="MM127" i="55"/>
  <c r="PI127" i="55" s="1"/>
  <c r="MM9" i="55"/>
  <c r="PI9" i="55" s="1"/>
  <c r="MM8" i="55"/>
  <c r="PI8" i="55" s="1"/>
  <c r="MM63" i="55"/>
  <c r="PI63" i="55" s="1"/>
  <c r="MM123" i="55"/>
  <c r="PI123" i="55" s="1"/>
  <c r="MM5" i="55"/>
  <c r="PI5" i="55" s="1"/>
  <c r="MM54" i="55"/>
  <c r="PI54" i="55" s="1"/>
  <c r="MM93" i="55"/>
  <c r="PI93" i="55" s="1"/>
  <c r="MM15" i="55"/>
  <c r="PI15" i="55" s="1"/>
  <c r="MM24" i="55"/>
  <c r="PI24" i="55" s="1"/>
  <c r="MM29" i="55"/>
  <c r="PI29" i="55" s="1"/>
  <c r="MM74" i="55"/>
  <c r="PI74" i="55" s="1"/>
  <c r="MM75" i="55"/>
  <c r="PI75" i="55" s="1"/>
  <c r="MM59" i="55"/>
  <c r="PI59" i="55" s="1"/>
  <c r="MM27" i="55"/>
  <c r="PI27" i="55" s="1"/>
  <c r="MM65" i="55"/>
  <c r="PI65" i="55" s="1"/>
  <c r="MM19" i="55"/>
  <c r="PI19" i="55" s="1"/>
  <c r="MM26" i="55"/>
  <c r="PI26" i="55" s="1"/>
  <c r="MM87" i="55"/>
  <c r="PI87" i="55" s="1"/>
  <c r="MM78" i="55"/>
  <c r="PI78" i="55" s="1"/>
  <c r="MM49" i="55"/>
  <c r="PI49" i="55" s="1"/>
  <c r="MM57" i="55"/>
  <c r="PI57" i="55" s="1"/>
  <c r="MM58" i="55"/>
  <c r="PI58" i="55" s="1"/>
  <c r="MM106" i="55"/>
  <c r="PI106" i="55" s="1"/>
  <c r="MM41" i="55"/>
  <c r="PI41" i="55" s="1"/>
  <c r="MM69" i="55"/>
  <c r="PI69" i="55" s="1"/>
  <c r="MM50" i="55"/>
  <c r="PI50" i="55" s="1"/>
  <c r="MM126" i="55"/>
  <c r="PI126" i="55" s="1"/>
  <c r="MM113" i="55"/>
  <c r="PI113" i="55" s="1"/>
  <c r="MM39" i="55"/>
  <c r="PI39" i="55" s="1"/>
  <c r="MM108" i="55"/>
  <c r="PI108" i="55" s="1"/>
  <c r="MM71" i="55"/>
  <c r="PI71" i="55" s="1"/>
  <c r="MM44" i="55"/>
  <c r="PI44" i="55" s="1"/>
  <c r="MM117" i="55"/>
  <c r="PI117" i="55" s="1"/>
  <c r="MM52" i="55"/>
  <c r="PI52" i="55" s="1"/>
  <c r="MM7" i="55"/>
  <c r="PI7" i="55" s="1"/>
  <c r="MM82" i="55"/>
  <c r="PI82" i="55" s="1"/>
  <c r="MM104" i="55"/>
  <c r="PI104" i="55" s="1"/>
  <c r="MM4" i="55"/>
  <c r="PI4" i="55" s="1"/>
  <c r="MM97" i="55"/>
  <c r="PI97" i="55" s="1"/>
  <c r="MM31" i="55"/>
  <c r="PI31" i="55" s="1"/>
  <c r="MM16" i="55"/>
  <c r="PI16" i="55" s="1"/>
  <c r="MM32" i="55"/>
  <c r="PI32" i="55" s="1"/>
  <c r="MM12" i="55"/>
  <c r="PI12" i="55" s="1"/>
  <c r="MM79" i="55"/>
  <c r="PI79" i="55" s="1"/>
  <c r="MM35" i="55"/>
  <c r="PI35" i="55" s="1"/>
  <c r="MM55" i="55"/>
  <c r="PI55" i="55" s="1"/>
  <c r="MM67" i="55"/>
  <c r="PI67" i="55" s="1"/>
  <c r="MM14" i="55"/>
  <c r="PI14" i="55" s="1"/>
  <c r="MM17" i="55"/>
  <c r="PI17" i="55" s="1"/>
  <c r="MM88" i="55"/>
  <c r="PI88" i="55" s="1"/>
  <c r="MM110" i="55"/>
  <c r="PI110" i="55" s="1"/>
  <c r="ML49" i="55"/>
  <c r="PH49" i="55" s="1"/>
  <c r="ML83" i="55"/>
  <c r="PH83" i="55" s="1"/>
  <c r="ML100" i="55"/>
  <c r="PH100" i="55" s="1"/>
  <c r="ML82" i="55"/>
  <c r="PH82" i="55" s="1"/>
  <c r="ML70" i="55"/>
  <c r="PH70" i="55" s="1"/>
  <c r="ML119" i="55"/>
  <c r="PH119" i="55" s="1"/>
  <c r="ML107" i="55"/>
  <c r="PH107" i="55" s="1"/>
  <c r="ML109" i="55"/>
  <c r="PH109" i="55" s="1"/>
  <c r="ML47" i="55"/>
  <c r="PH47" i="55" s="1"/>
  <c r="ML122" i="55"/>
  <c r="PH122" i="55" s="1"/>
  <c r="ML99" i="55"/>
  <c r="PH99" i="55" s="1"/>
  <c r="ML128" i="55"/>
  <c r="PH128" i="55" s="1"/>
  <c r="ML96" i="55"/>
  <c r="PH96" i="55" s="1"/>
  <c r="ML69" i="55"/>
  <c r="PH69" i="55" s="1"/>
  <c r="ML39" i="55"/>
  <c r="PH39" i="55" s="1"/>
  <c r="ML63" i="55"/>
  <c r="PH63" i="55" s="1"/>
  <c r="ML97" i="55"/>
  <c r="PH97" i="55" s="1"/>
  <c r="ML4" i="55"/>
  <c r="PH4" i="55" s="1"/>
  <c r="ML115" i="55"/>
  <c r="PH115" i="55" s="1"/>
  <c r="ML11" i="55"/>
  <c r="PH11" i="55" s="1"/>
  <c r="ML24" i="55"/>
  <c r="PH24" i="55" s="1"/>
  <c r="ML29" i="55"/>
  <c r="PH29" i="55" s="1"/>
  <c r="ML55" i="55"/>
  <c r="PH55" i="55" s="1"/>
  <c r="ML84" i="55"/>
  <c r="PH84" i="55" s="1"/>
  <c r="ML33" i="55"/>
  <c r="PH33" i="55" s="1"/>
  <c r="ML34" i="55"/>
  <c r="PH34" i="55" s="1"/>
  <c r="ML85" i="55"/>
  <c r="PH85" i="55" s="1"/>
  <c r="ML27" i="55"/>
  <c r="PH27" i="55" s="1"/>
  <c r="ML66" i="55"/>
  <c r="PH66" i="55" s="1"/>
  <c r="ML38" i="55"/>
  <c r="PH38" i="55" s="1"/>
  <c r="ML64" i="55"/>
  <c r="PH64" i="55" s="1"/>
  <c r="ML124" i="55"/>
  <c r="PH124" i="55" s="1"/>
  <c r="ML92" i="55"/>
  <c r="PH92" i="55" s="1"/>
  <c r="ML61" i="55"/>
  <c r="PH61" i="55" s="1"/>
  <c r="ML43" i="55"/>
  <c r="PH43" i="55" s="1"/>
  <c r="ML95" i="55"/>
  <c r="PH95" i="55" s="1"/>
  <c r="ML118" i="55"/>
  <c r="PH118" i="55" s="1"/>
  <c r="ML101" i="55"/>
  <c r="PH101" i="55" s="1"/>
  <c r="ML40" i="55"/>
  <c r="PH40" i="55" s="1"/>
  <c r="ML36" i="55"/>
  <c r="PH36" i="55" s="1"/>
  <c r="ML50" i="55"/>
  <c r="PH50" i="55" s="1"/>
  <c r="ML120" i="55"/>
  <c r="PH120" i="55" s="1"/>
  <c r="ML72" i="55"/>
  <c r="PH72" i="55" s="1"/>
  <c r="ML127" i="55"/>
  <c r="PH127" i="55" s="1"/>
  <c r="ML102" i="55"/>
  <c r="PH102" i="55" s="1"/>
  <c r="ML125" i="55"/>
  <c r="PH125" i="55" s="1"/>
  <c r="ML7" i="55"/>
  <c r="PH7" i="55" s="1"/>
  <c r="ML5" i="55"/>
  <c r="PH5" i="55" s="1"/>
  <c r="ML80" i="55"/>
  <c r="PH80" i="55" s="1"/>
  <c r="ML15" i="55"/>
  <c r="PH15" i="55" s="1"/>
  <c r="ML18" i="55"/>
  <c r="PH18" i="55" s="1"/>
  <c r="ML16" i="55"/>
  <c r="PH16" i="55" s="1"/>
  <c r="ML77" i="55"/>
  <c r="PH77" i="55" s="1"/>
  <c r="ML81" i="55"/>
  <c r="PH81" i="55" s="1"/>
  <c r="ML68" i="55"/>
  <c r="PH68" i="55" s="1"/>
  <c r="ML90" i="55"/>
  <c r="PH90" i="55" s="1"/>
  <c r="ML17" i="55"/>
  <c r="PH17" i="55" s="1"/>
  <c r="ML67" i="55"/>
  <c r="PH67" i="55" s="1"/>
  <c r="ML65" i="55"/>
  <c r="PH65" i="55" s="1"/>
  <c r="ML110" i="55"/>
  <c r="PH110" i="55" s="1"/>
  <c r="ML51" i="55"/>
  <c r="PH51" i="55" s="1"/>
  <c r="ML53" i="55"/>
  <c r="PH53" i="55" s="1"/>
  <c r="ML126" i="55"/>
  <c r="PH126" i="55" s="1"/>
  <c r="ML116" i="55"/>
  <c r="PH116" i="55" s="1"/>
  <c r="ML71" i="55"/>
  <c r="PH71" i="55" s="1"/>
  <c r="ML8" i="55"/>
  <c r="PH8" i="55" s="1"/>
  <c r="ML94" i="55"/>
  <c r="PH94" i="55" s="1"/>
  <c r="ML62" i="55"/>
  <c r="PH62" i="55" s="1"/>
  <c r="ML6" i="55"/>
  <c r="PH6" i="55" s="1"/>
  <c r="ML93" i="55"/>
  <c r="PH93" i="55" s="1"/>
  <c r="ML60" i="55"/>
  <c r="PH60" i="55" s="1"/>
  <c r="ML106" i="55"/>
  <c r="PH106" i="55" s="1"/>
  <c r="ML58" i="55"/>
  <c r="PH58" i="55" s="1"/>
  <c r="ML112" i="55"/>
  <c r="PH112" i="55" s="1"/>
  <c r="ML114" i="55"/>
  <c r="PH114" i="55" s="1"/>
  <c r="ML111" i="55"/>
  <c r="PH111" i="55" s="1"/>
  <c r="ML3" i="55"/>
  <c r="PH3" i="55" s="1"/>
  <c r="ML113" i="55"/>
  <c r="PH113" i="55" s="1"/>
  <c r="ML52" i="55"/>
  <c r="PH52" i="55" s="1"/>
  <c r="ML42" i="55"/>
  <c r="PH42" i="55" s="1"/>
  <c r="ML25" i="55"/>
  <c r="PH25" i="55" s="1"/>
  <c r="ML31" i="55"/>
  <c r="PH31" i="55" s="1"/>
  <c r="ML37" i="55"/>
  <c r="PH37" i="55" s="1"/>
  <c r="ML30" i="55"/>
  <c r="PH30" i="55" s="1"/>
  <c r="ML74" i="55"/>
  <c r="PH74" i="55" s="1"/>
  <c r="ML59" i="55"/>
  <c r="PH59" i="55" s="1"/>
  <c r="ML76" i="55"/>
  <c r="PH76" i="55" s="1"/>
  <c r="ML91" i="55"/>
  <c r="PH91" i="55" s="1"/>
  <c r="ML28" i="55"/>
  <c r="PH28" i="55" s="1"/>
  <c r="ML23" i="55"/>
  <c r="PH23" i="55" s="1"/>
  <c r="ML88" i="55"/>
  <c r="PH88" i="55" s="1"/>
  <c r="ML19" i="55"/>
  <c r="PH19" i="55" s="1"/>
  <c r="ML48" i="55"/>
  <c r="PH48" i="55" s="1"/>
  <c r="ML78" i="55"/>
  <c r="PH78" i="55" s="1"/>
  <c r="ML46" i="55"/>
  <c r="PH46" i="55" s="1"/>
  <c r="ML10" i="55"/>
  <c r="PH10" i="55" s="1"/>
  <c r="ML108" i="55"/>
  <c r="PH108" i="55" s="1"/>
  <c r="ML56" i="55"/>
  <c r="PH56" i="55" s="1"/>
  <c r="ML9" i="55"/>
  <c r="PH9" i="55" s="1"/>
  <c r="ML45" i="55"/>
  <c r="PH45" i="55" s="1"/>
  <c r="ML54" i="55"/>
  <c r="PH54" i="55" s="1"/>
  <c r="ML117" i="55"/>
  <c r="PH117" i="55" s="1"/>
  <c r="ML44" i="55"/>
  <c r="PH44" i="55" s="1"/>
  <c r="ML13" i="55"/>
  <c r="PH13" i="55" s="1"/>
  <c r="ML123" i="55"/>
  <c r="PH123" i="55" s="1"/>
  <c r="ML121" i="55"/>
  <c r="PH121" i="55" s="1"/>
  <c r="ML104" i="55"/>
  <c r="PH104" i="55" s="1"/>
  <c r="ML98" i="55"/>
  <c r="PH98" i="55" s="1"/>
  <c r="ML103" i="55"/>
  <c r="PH103" i="55" s="1"/>
  <c r="ML41" i="55"/>
  <c r="PH41" i="55" s="1"/>
  <c r="ML105" i="55"/>
  <c r="PH105" i="55" s="1"/>
  <c r="ML86" i="55"/>
  <c r="PH86" i="55" s="1"/>
  <c r="ML22" i="55"/>
  <c r="PH22" i="55" s="1"/>
  <c r="ML12" i="55"/>
  <c r="PH12" i="55" s="1"/>
  <c r="ML32" i="55"/>
  <c r="PH32" i="55" s="1"/>
  <c r="ML21" i="55"/>
  <c r="PH21" i="55" s="1"/>
  <c r="ML35" i="55"/>
  <c r="PH35" i="55" s="1"/>
  <c r="ML79" i="55"/>
  <c r="PH79" i="55" s="1"/>
  <c r="ML75" i="55"/>
  <c r="PH75" i="55" s="1"/>
  <c r="ML73" i="55"/>
  <c r="PH73" i="55" s="1"/>
  <c r="ML26" i="55"/>
  <c r="PH26" i="55" s="1"/>
  <c r="ML20" i="55"/>
  <c r="PH20" i="55" s="1"/>
  <c r="ML14" i="55"/>
  <c r="PH14" i="55" s="1"/>
  <c r="ML87" i="55"/>
  <c r="PH87" i="55" s="1"/>
  <c r="ML89" i="55"/>
  <c r="PH89" i="55" s="1"/>
  <c r="ML57" i="55"/>
  <c r="PH57" i="55" s="1"/>
  <c r="ME63" i="55"/>
  <c r="PA63" i="55" s="1"/>
  <c r="ME70" i="55"/>
  <c r="PA70" i="55" s="1"/>
  <c r="ME120" i="55"/>
  <c r="PA120" i="55" s="1"/>
  <c r="ME38" i="55"/>
  <c r="PA38" i="55" s="1"/>
  <c r="ME107" i="55"/>
  <c r="PA107" i="55" s="1"/>
  <c r="ME64" i="55"/>
  <c r="PA64" i="55" s="1"/>
  <c r="ME52" i="55"/>
  <c r="PA52" i="55" s="1"/>
  <c r="ME124" i="55"/>
  <c r="PA124" i="55" s="1"/>
  <c r="ME85" i="55"/>
  <c r="PA85" i="55" s="1"/>
  <c r="ME49" i="55"/>
  <c r="PA49" i="55" s="1"/>
  <c r="ME98" i="55"/>
  <c r="PA98" i="55" s="1"/>
  <c r="ME128" i="55"/>
  <c r="PA128" i="55" s="1"/>
  <c r="ME82" i="55"/>
  <c r="PA82" i="55" s="1"/>
  <c r="ME89" i="55"/>
  <c r="PA89" i="55" s="1"/>
  <c r="ME8" i="55"/>
  <c r="PA8" i="55" s="1"/>
  <c r="ME121" i="55"/>
  <c r="PA121" i="55" s="1"/>
  <c r="ME46" i="55"/>
  <c r="PA46" i="55" s="1"/>
  <c r="ME102" i="55"/>
  <c r="PA102" i="55" s="1"/>
  <c r="ME34" i="55"/>
  <c r="PA34" i="55" s="1"/>
  <c r="ME71" i="55"/>
  <c r="PA71" i="55" s="1"/>
  <c r="ME66" i="55"/>
  <c r="PA66" i="55" s="1"/>
  <c r="ME108" i="55"/>
  <c r="PA108" i="55" s="1"/>
  <c r="ME93" i="55"/>
  <c r="PA93" i="55" s="1"/>
  <c r="ME77" i="55"/>
  <c r="PA77" i="55" s="1"/>
  <c r="ME13" i="55"/>
  <c r="PA13" i="55" s="1"/>
  <c r="ME91" i="55"/>
  <c r="PA91" i="55" s="1"/>
  <c r="ME24" i="55"/>
  <c r="PA24" i="55" s="1"/>
  <c r="ME45" i="55"/>
  <c r="PA45" i="55" s="1"/>
  <c r="ME96" i="55"/>
  <c r="PA96" i="55" s="1"/>
  <c r="ME84" i="55"/>
  <c r="PA84" i="55" s="1"/>
  <c r="ME30" i="55"/>
  <c r="PA30" i="55" s="1"/>
  <c r="ME106" i="55"/>
  <c r="PA106" i="55" s="1"/>
  <c r="ME43" i="55"/>
  <c r="PA43" i="55" s="1"/>
  <c r="ME44" i="55"/>
  <c r="PA44" i="55" s="1"/>
  <c r="ME99" i="55"/>
  <c r="PA99" i="55" s="1"/>
  <c r="ME69" i="55"/>
  <c r="PA69" i="55" s="1"/>
  <c r="ME25" i="55"/>
  <c r="PA25" i="55" s="1"/>
  <c r="ME21" i="55"/>
  <c r="PA21" i="55" s="1"/>
  <c r="ME75" i="55"/>
  <c r="PA75" i="55" s="1"/>
  <c r="ME74" i="55"/>
  <c r="PA74" i="55" s="1"/>
  <c r="ME16" i="55"/>
  <c r="PA16" i="55" s="1"/>
  <c r="ME100" i="55"/>
  <c r="PA100" i="55" s="1"/>
  <c r="ME42" i="55"/>
  <c r="PA42" i="55" s="1"/>
  <c r="ME50" i="55"/>
  <c r="PA50" i="55" s="1"/>
  <c r="ME115" i="55"/>
  <c r="PA115" i="55" s="1"/>
  <c r="ME103" i="55"/>
  <c r="PA103" i="55" s="1"/>
  <c r="ME53" i="55"/>
  <c r="PA53" i="55" s="1"/>
  <c r="ME114" i="55"/>
  <c r="PA114" i="55" s="1"/>
  <c r="ME17" i="55"/>
  <c r="PA17" i="55" s="1"/>
  <c r="ME20" i="55"/>
  <c r="PA20" i="55" s="1"/>
  <c r="ME47" i="55"/>
  <c r="PA47" i="55" s="1"/>
  <c r="ME119" i="55"/>
  <c r="PA119" i="55" s="1"/>
  <c r="ME78" i="55"/>
  <c r="PA78" i="55" s="1"/>
  <c r="ME110" i="55"/>
  <c r="PA110" i="55" s="1"/>
  <c r="ME95" i="55"/>
  <c r="PA95" i="55" s="1"/>
  <c r="ME23" i="55"/>
  <c r="PA23" i="55" s="1"/>
  <c r="ME26" i="55"/>
  <c r="PA26" i="55" s="1"/>
  <c r="ME54" i="55"/>
  <c r="PA54" i="55" s="1"/>
  <c r="ME123" i="55"/>
  <c r="PA123" i="55" s="1"/>
  <c r="ME19" i="55"/>
  <c r="PA19" i="55" s="1"/>
  <c r="ME72" i="55"/>
  <c r="PA72" i="55" s="1"/>
  <c r="ME113" i="55"/>
  <c r="PA113" i="55" s="1"/>
  <c r="ME125" i="55"/>
  <c r="PA125" i="55" s="1"/>
  <c r="ME116" i="55"/>
  <c r="PA116" i="55" s="1"/>
  <c r="ME35" i="55"/>
  <c r="PA35" i="55" s="1"/>
  <c r="ME122" i="55"/>
  <c r="PA122" i="55" s="1"/>
  <c r="ME31" i="55"/>
  <c r="PA31" i="55" s="1"/>
  <c r="ME9" i="55"/>
  <c r="PA9" i="55" s="1"/>
  <c r="ME28" i="55"/>
  <c r="PA28" i="55" s="1"/>
  <c r="ME6" i="55"/>
  <c r="PA6" i="55" s="1"/>
  <c r="ME105" i="55"/>
  <c r="PA105" i="55" s="1"/>
  <c r="ME32" i="55"/>
  <c r="PA32" i="55" s="1"/>
  <c r="ME126" i="55"/>
  <c r="PA126" i="55" s="1"/>
  <c r="ME3" i="55"/>
  <c r="PA3" i="55" s="1"/>
  <c r="ME83" i="55"/>
  <c r="PA83" i="55" s="1"/>
  <c r="ME76" i="55"/>
  <c r="PA76" i="55" s="1"/>
  <c r="ME22" i="55"/>
  <c r="PA22" i="55" s="1"/>
  <c r="ME57" i="55"/>
  <c r="PA57" i="55" s="1"/>
  <c r="ME56" i="55"/>
  <c r="PA56" i="55" s="1"/>
  <c r="ME127" i="55"/>
  <c r="PA127" i="55" s="1"/>
  <c r="ME61" i="55"/>
  <c r="PA61" i="55" s="1"/>
  <c r="ME59" i="55"/>
  <c r="PA59" i="55" s="1"/>
  <c r="ME14" i="55"/>
  <c r="PA14" i="55" s="1"/>
  <c r="ME27" i="55"/>
  <c r="PA27" i="55" s="1"/>
  <c r="ME62" i="55"/>
  <c r="PA62" i="55" s="1"/>
  <c r="ME41" i="55"/>
  <c r="PA41" i="55" s="1"/>
  <c r="ME29" i="55"/>
  <c r="PA29" i="55" s="1"/>
  <c r="ME117" i="55"/>
  <c r="PA117" i="55" s="1"/>
  <c r="ME51" i="55"/>
  <c r="PA51" i="55" s="1"/>
  <c r="ME5" i="55"/>
  <c r="PA5" i="55" s="1"/>
  <c r="ME87" i="55"/>
  <c r="PA87" i="55" s="1"/>
  <c r="ME118" i="55"/>
  <c r="PA118" i="55" s="1"/>
  <c r="ME18" i="55"/>
  <c r="PA18" i="55" s="1"/>
  <c r="ME55" i="55"/>
  <c r="PA55" i="55" s="1"/>
  <c r="ME73" i="55"/>
  <c r="PA73" i="55" s="1"/>
  <c r="ME36" i="55"/>
  <c r="PA36" i="55" s="1"/>
  <c r="ME10" i="55"/>
  <c r="PA10" i="55" s="1"/>
  <c r="ME80" i="55"/>
  <c r="PA80" i="55" s="1"/>
  <c r="ME94" i="55"/>
  <c r="PA94" i="55" s="1"/>
  <c r="ME12" i="55"/>
  <c r="PA12" i="55" s="1"/>
  <c r="ME88" i="55"/>
  <c r="PA88" i="55" s="1"/>
  <c r="ME33" i="55"/>
  <c r="PA33" i="55" s="1"/>
  <c r="ME65" i="55"/>
  <c r="PA65" i="55" s="1"/>
  <c r="ME11" i="55"/>
  <c r="PA11" i="55" s="1"/>
  <c r="ME37" i="55"/>
  <c r="PA37" i="55" s="1"/>
  <c r="ME92" i="55"/>
  <c r="PA92" i="55" s="1"/>
  <c r="ME67" i="55"/>
  <c r="PA67" i="55" s="1"/>
  <c r="ME81" i="55"/>
  <c r="PA81" i="55" s="1"/>
  <c r="ME15" i="55"/>
  <c r="PA15" i="55" s="1"/>
  <c r="ME90" i="55"/>
  <c r="PA90" i="55" s="1"/>
  <c r="ME68" i="55"/>
  <c r="PA68" i="55" s="1"/>
  <c r="ME104" i="55"/>
  <c r="PA104" i="55" s="1"/>
  <c r="ME60" i="55"/>
  <c r="PA60" i="55" s="1"/>
  <c r="ME86" i="55"/>
  <c r="PA86" i="55" s="1"/>
  <c r="ME7" i="55"/>
  <c r="PA7" i="55" s="1"/>
  <c r="ME4" i="55"/>
  <c r="PA4" i="55" s="1"/>
  <c r="ME58" i="55"/>
  <c r="PA58" i="55" s="1"/>
  <c r="ME40" i="55"/>
  <c r="PA40" i="55" s="1"/>
  <c r="ME109" i="55"/>
  <c r="PA109" i="55" s="1"/>
  <c r="ME111" i="55"/>
  <c r="PA111" i="55" s="1"/>
  <c r="ME79" i="55"/>
  <c r="PA79" i="55" s="1"/>
  <c r="ME39" i="55"/>
  <c r="PA39" i="55" s="1"/>
  <c r="ME112" i="55"/>
  <c r="PA112" i="55" s="1"/>
  <c r="ME48" i="55"/>
  <c r="PA48" i="55" s="1"/>
  <c r="ME101" i="55"/>
  <c r="PA101" i="55" s="1"/>
  <c r="ME97" i="55"/>
  <c r="PA97" i="55" s="1"/>
  <c r="OK46" i="55"/>
  <c r="RG46" i="55" s="1"/>
  <c r="OK108" i="55"/>
  <c r="RG108" i="55" s="1"/>
  <c r="OK47" i="55"/>
  <c r="RG47" i="55" s="1"/>
  <c r="OK45" i="55"/>
  <c r="RG45" i="55" s="1"/>
  <c r="OK63" i="55"/>
  <c r="RG63" i="55" s="1"/>
  <c r="OK107" i="55"/>
  <c r="RG107" i="55" s="1"/>
  <c r="OK60" i="55"/>
  <c r="RG60" i="55" s="1"/>
  <c r="OK104" i="55"/>
  <c r="RG104" i="55" s="1"/>
  <c r="OK96" i="55"/>
  <c r="RG96" i="55" s="1"/>
  <c r="OK36" i="55"/>
  <c r="RG36" i="55" s="1"/>
  <c r="OK50" i="55"/>
  <c r="RG50" i="55" s="1"/>
  <c r="OK125" i="55"/>
  <c r="RG125" i="55" s="1"/>
  <c r="OK122" i="55"/>
  <c r="RG122" i="55" s="1"/>
  <c r="OK105" i="55"/>
  <c r="RG105" i="55" s="1"/>
  <c r="OK101" i="55"/>
  <c r="RG101" i="55" s="1"/>
  <c r="OK120" i="55"/>
  <c r="RG120" i="55" s="1"/>
  <c r="OK56" i="55"/>
  <c r="RG56" i="55" s="1"/>
  <c r="OK22" i="55"/>
  <c r="RG22" i="55" s="1"/>
  <c r="OK62" i="55"/>
  <c r="RG62" i="55" s="1"/>
  <c r="OK16" i="55"/>
  <c r="RG16" i="55" s="1"/>
  <c r="OK18" i="55"/>
  <c r="RG18" i="55" s="1"/>
  <c r="OK15" i="55"/>
  <c r="RG15" i="55" s="1"/>
  <c r="OK73" i="55"/>
  <c r="RG73" i="55" s="1"/>
  <c r="OK68" i="55"/>
  <c r="RG68" i="55" s="1"/>
  <c r="OK81" i="55"/>
  <c r="RG81" i="55" s="1"/>
  <c r="OK77" i="55"/>
  <c r="RG77" i="55" s="1"/>
  <c r="OK110" i="55"/>
  <c r="RG110" i="55" s="1"/>
  <c r="OK27" i="55"/>
  <c r="RG27" i="55" s="1"/>
  <c r="OK85" i="55"/>
  <c r="RG85" i="55" s="1"/>
  <c r="OK20" i="55"/>
  <c r="RG20" i="55" s="1"/>
  <c r="OK23" i="55"/>
  <c r="RG23" i="55" s="1"/>
  <c r="OK49" i="55"/>
  <c r="RG49" i="55" s="1"/>
  <c r="OK116" i="55"/>
  <c r="RG116" i="55" s="1"/>
  <c r="OK94" i="55"/>
  <c r="RG94" i="55" s="1"/>
  <c r="OK115" i="55"/>
  <c r="RG115" i="55" s="1"/>
  <c r="OK114" i="55"/>
  <c r="RG114" i="55" s="1"/>
  <c r="OK124" i="55"/>
  <c r="RG124" i="55" s="1"/>
  <c r="OK113" i="55"/>
  <c r="RG113" i="55" s="1"/>
  <c r="OK123" i="55"/>
  <c r="RG123" i="55" s="1"/>
  <c r="OK4" i="55"/>
  <c r="RG4" i="55" s="1"/>
  <c r="OK80" i="55"/>
  <c r="RG80" i="55" s="1"/>
  <c r="OK5" i="55"/>
  <c r="RG5" i="55" s="1"/>
  <c r="OK83" i="55"/>
  <c r="RG83" i="55" s="1"/>
  <c r="OK71" i="55"/>
  <c r="RG71" i="55" s="1"/>
  <c r="OK102" i="55"/>
  <c r="RG102" i="55" s="1"/>
  <c r="OK98" i="55"/>
  <c r="RG98" i="55" s="1"/>
  <c r="OK128" i="55"/>
  <c r="RG128" i="55" s="1"/>
  <c r="OK72" i="55"/>
  <c r="RG72" i="55" s="1"/>
  <c r="OK40" i="55"/>
  <c r="RG40" i="55" s="1"/>
  <c r="OK52" i="55"/>
  <c r="RG52" i="55" s="1"/>
  <c r="OK31" i="55"/>
  <c r="RG31" i="55" s="1"/>
  <c r="OK30" i="55"/>
  <c r="RG30" i="55" s="1"/>
  <c r="OK37" i="55"/>
  <c r="RG37" i="55" s="1"/>
  <c r="OK55" i="55"/>
  <c r="RG55" i="55" s="1"/>
  <c r="OK75" i="55"/>
  <c r="RG75" i="55" s="1"/>
  <c r="OK35" i="55"/>
  <c r="RG35" i="55" s="1"/>
  <c r="OK79" i="55"/>
  <c r="RG79" i="55" s="1"/>
  <c r="OK89" i="55"/>
  <c r="RG89" i="55" s="1"/>
  <c r="OK14" i="55"/>
  <c r="RG14" i="55" s="1"/>
  <c r="OK65" i="55"/>
  <c r="RG65" i="55" s="1"/>
  <c r="OK26" i="55"/>
  <c r="RG26" i="55" s="1"/>
  <c r="OK67" i="55"/>
  <c r="RG67" i="55" s="1"/>
  <c r="OK57" i="55"/>
  <c r="RG57" i="55" s="1"/>
  <c r="OK58" i="55"/>
  <c r="RG58" i="55" s="1"/>
  <c r="OK99" i="55"/>
  <c r="RG99" i="55" s="1"/>
  <c r="OK111" i="55"/>
  <c r="RG111" i="55" s="1"/>
  <c r="OK126" i="55"/>
  <c r="RG126" i="55" s="1"/>
  <c r="OK9" i="55"/>
  <c r="RG9" i="55" s="1"/>
  <c r="OK69" i="55"/>
  <c r="RG69" i="55" s="1"/>
  <c r="OK54" i="55"/>
  <c r="RG54" i="55" s="1"/>
  <c r="OK6" i="55"/>
  <c r="RG6" i="55" s="1"/>
  <c r="OK86" i="55"/>
  <c r="RG86" i="55" s="1"/>
  <c r="OK109" i="55"/>
  <c r="RG109" i="55" s="1"/>
  <c r="OK100" i="55"/>
  <c r="RG100" i="55" s="1"/>
  <c r="OK7" i="55"/>
  <c r="RG7" i="55" s="1"/>
  <c r="OK103" i="55"/>
  <c r="RG103" i="55" s="1"/>
  <c r="OK13" i="55"/>
  <c r="RG13" i="55" s="1"/>
  <c r="OK61" i="55"/>
  <c r="RG61" i="55" s="1"/>
  <c r="OK117" i="55"/>
  <c r="RG117" i="55" s="1"/>
  <c r="OK8" i="55"/>
  <c r="RG8" i="55" s="1"/>
  <c r="OK95" i="55"/>
  <c r="RG95" i="55" s="1"/>
  <c r="OK25" i="55"/>
  <c r="RG25" i="55" s="1"/>
  <c r="OK24" i="55"/>
  <c r="RG24" i="55" s="1"/>
  <c r="OK21" i="55"/>
  <c r="RG21" i="55" s="1"/>
  <c r="OK84" i="55"/>
  <c r="RG84" i="55" s="1"/>
  <c r="OK74" i="55"/>
  <c r="RG74" i="55" s="1"/>
  <c r="OK33" i="55"/>
  <c r="RG33" i="55" s="1"/>
  <c r="OK91" i="55"/>
  <c r="RG91" i="55" s="1"/>
  <c r="OK66" i="55"/>
  <c r="RG66" i="55" s="1"/>
  <c r="OK87" i="55"/>
  <c r="RG87" i="55" s="1"/>
  <c r="OK88" i="55"/>
  <c r="RG88" i="55" s="1"/>
  <c r="OK28" i="55"/>
  <c r="RG28" i="55" s="1"/>
  <c r="OK51" i="55"/>
  <c r="RG51" i="55" s="1"/>
  <c r="OK53" i="55"/>
  <c r="RG53" i="55" s="1"/>
  <c r="OK41" i="55"/>
  <c r="RG41" i="55" s="1"/>
  <c r="OK39" i="55"/>
  <c r="RG39" i="55" s="1"/>
  <c r="OK42" i="55"/>
  <c r="RG42" i="55" s="1"/>
  <c r="OK119" i="55"/>
  <c r="RG119" i="55" s="1"/>
  <c r="OK43" i="55"/>
  <c r="RG43" i="55" s="1"/>
  <c r="OK127" i="55"/>
  <c r="RG127" i="55" s="1"/>
  <c r="OK93" i="55"/>
  <c r="RG93" i="55" s="1"/>
  <c r="OK118" i="55"/>
  <c r="RG118" i="55" s="1"/>
  <c r="OK97" i="55"/>
  <c r="RG97" i="55" s="1"/>
  <c r="OK3" i="55"/>
  <c r="RG3" i="55" s="1"/>
  <c r="OK106" i="55"/>
  <c r="RG106" i="55" s="1"/>
  <c r="OK70" i="55"/>
  <c r="RG70" i="55" s="1"/>
  <c r="OK112" i="55"/>
  <c r="RG112" i="55" s="1"/>
  <c r="OK10" i="55"/>
  <c r="RG10" i="55" s="1"/>
  <c r="OK82" i="55"/>
  <c r="RG82" i="55" s="1"/>
  <c r="OK92" i="55"/>
  <c r="RG92" i="55" s="1"/>
  <c r="OK121" i="55"/>
  <c r="RG121" i="55" s="1"/>
  <c r="OK44" i="55"/>
  <c r="RG44" i="55" s="1"/>
  <c r="OK29" i="55"/>
  <c r="RG29" i="55" s="1"/>
  <c r="OK12" i="55"/>
  <c r="RG12" i="55" s="1"/>
  <c r="OK32" i="55"/>
  <c r="RG32" i="55" s="1"/>
  <c r="OK11" i="55"/>
  <c r="RG11" i="55" s="1"/>
  <c r="OK34" i="55"/>
  <c r="RG34" i="55" s="1"/>
  <c r="OK76" i="55"/>
  <c r="RG76" i="55" s="1"/>
  <c r="OK59" i="55"/>
  <c r="RG59" i="55" s="1"/>
  <c r="OK17" i="55"/>
  <c r="RG17" i="55" s="1"/>
  <c r="OK19" i="55"/>
  <c r="RG19" i="55" s="1"/>
  <c r="OK64" i="55"/>
  <c r="RG64" i="55" s="1"/>
  <c r="OK38" i="55"/>
  <c r="RG38" i="55" s="1"/>
  <c r="OK90" i="55"/>
  <c r="RG90" i="55" s="1"/>
  <c r="OK48" i="55"/>
  <c r="RG48" i="55" s="1"/>
  <c r="OK78" i="55"/>
  <c r="RG78" i="55" s="1"/>
  <c r="OG78" i="55"/>
  <c r="RC78" i="55" s="1"/>
  <c r="OG101" i="55"/>
  <c r="RC101" i="55" s="1"/>
  <c r="OG121" i="55"/>
  <c r="RC121" i="55" s="1"/>
  <c r="OG124" i="55"/>
  <c r="RC124" i="55" s="1"/>
  <c r="OG94" i="55"/>
  <c r="RC94" i="55" s="1"/>
  <c r="OG127" i="55"/>
  <c r="RC127" i="55" s="1"/>
  <c r="OG96" i="55"/>
  <c r="RC96" i="55" s="1"/>
  <c r="OG8" i="55"/>
  <c r="RC8" i="55" s="1"/>
  <c r="OG9" i="55"/>
  <c r="RC9" i="55" s="1"/>
  <c r="OG61" i="55"/>
  <c r="RC61" i="55" s="1"/>
  <c r="OG52" i="55"/>
  <c r="RC52" i="55" s="1"/>
  <c r="OG109" i="55"/>
  <c r="RC109" i="55" s="1"/>
  <c r="OG106" i="55"/>
  <c r="RC106" i="55" s="1"/>
  <c r="OG116" i="55"/>
  <c r="RC116" i="55" s="1"/>
  <c r="OG97" i="55"/>
  <c r="RC97" i="55" s="1"/>
  <c r="OG54" i="55"/>
  <c r="RC54" i="55" s="1"/>
  <c r="OG69" i="55"/>
  <c r="RC69" i="55" s="1"/>
  <c r="OG22" i="55"/>
  <c r="RC22" i="55" s="1"/>
  <c r="OG123" i="55"/>
  <c r="RC123" i="55" s="1"/>
  <c r="OG18" i="55"/>
  <c r="RC18" i="55" s="1"/>
  <c r="OG21" i="55"/>
  <c r="RC21" i="55" s="1"/>
  <c r="OG12" i="55"/>
  <c r="RC12" i="55" s="1"/>
  <c r="OG84" i="55"/>
  <c r="RC84" i="55" s="1"/>
  <c r="OG35" i="55"/>
  <c r="RC35" i="55" s="1"/>
  <c r="OG76" i="55"/>
  <c r="RC76" i="55" s="1"/>
  <c r="OG34" i="55"/>
  <c r="RC34" i="55" s="1"/>
  <c r="OG90" i="55"/>
  <c r="RC90" i="55" s="1"/>
  <c r="OG67" i="55"/>
  <c r="RC67" i="55" s="1"/>
  <c r="OG66" i="55"/>
  <c r="RC66" i="55" s="1"/>
  <c r="OG85" i="55"/>
  <c r="RC85" i="55" s="1"/>
  <c r="OG65" i="55"/>
  <c r="RC65" i="55" s="1"/>
  <c r="OG49" i="55"/>
  <c r="RC49" i="55" s="1"/>
  <c r="OG128" i="55"/>
  <c r="RC128" i="55" s="1"/>
  <c r="OG107" i="55"/>
  <c r="RC107" i="55" s="1"/>
  <c r="OG99" i="55"/>
  <c r="RC99" i="55" s="1"/>
  <c r="OG4" i="55"/>
  <c r="RC4" i="55" s="1"/>
  <c r="OG111" i="55"/>
  <c r="RC111" i="55" s="1"/>
  <c r="OG82" i="55"/>
  <c r="RC82" i="55" s="1"/>
  <c r="OG44" i="55"/>
  <c r="RC44" i="55" s="1"/>
  <c r="OG83" i="55"/>
  <c r="RC83" i="55" s="1"/>
  <c r="OG80" i="55"/>
  <c r="RC80" i="55" s="1"/>
  <c r="OG40" i="55"/>
  <c r="RC40" i="55" s="1"/>
  <c r="OG47" i="55"/>
  <c r="RC47" i="55" s="1"/>
  <c r="OG13" i="55"/>
  <c r="RC13" i="55" s="1"/>
  <c r="OG10" i="55"/>
  <c r="RC10" i="55" s="1"/>
  <c r="OG7" i="55"/>
  <c r="RC7" i="55" s="1"/>
  <c r="OG120" i="55"/>
  <c r="RC120" i="55" s="1"/>
  <c r="OG39" i="55"/>
  <c r="RC39" i="55" s="1"/>
  <c r="OG100" i="55"/>
  <c r="RC100" i="55" s="1"/>
  <c r="OG126" i="55"/>
  <c r="RC126" i="55" s="1"/>
  <c r="OG30" i="55"/>
  <c r="RC30" i="55" s="1"/>
  <c r="OG15" i="55"/>
  <c r="RC15" i="55" s="1"/>
  <c r="OG29" i="55"/>
  <c r="RC29" i="55" s="1"/>
  <c r="OG68" i="55"/>
  <c r="RC68" i="55" s="1"/>
  <c r="OG59" i="55"/>
  <c r="RC59" i="55" s="1"/>
  <c r="OG81" i="55"/>
  <c r="RC81" i="55" s="1"/>
  <c r="OG77" i="55"/>
  <c r="RC77" i="55" s="1"/>
  <c r="OG89" i="55"/>
  <c r="RC89" i="55" s="1"/>
  <c r="OG26" i="55"/>
  <c r="RC26" i="55" s="1"/>
  <c r="OG28" i="55"/>
  <c r="RC28" i="55" s="1"/>
  <c r="OG64" i="55"/>
  <c r="RC64" i="55" s="1"/>
  <c r="OG17" i="55"/>
  <c r="RC17" i="55" s="1"/>
  <c r="OG53" i="55"/>
  <c r="RC53" i="55" s="1"/>
  <c r="OG93" i="55"/>
  <c r="RC93" i="55" s="1"/>
  <c r="OG50" i="55"/>
  <c r="RC50" i="55" s="1"/>
  <c r="OG108" i="55"/>
  <c r="RC108" i="55" s="1"/>
  <c r="OG42" i="55"/>
  <c r="RC42" i="55" s="1"/>
  <c r="OG114" i="55"/>
  <c r="RC114" i="55" s="1"/>
  <c r="OG58" i="55"/>
  <c r="RC58" i="55" s="1"/>
  <c r="OG103" i="55"/>
  <c r="RC103" i="55" s="1"/>
  <c r="OG98" i="55"/>
  <c r="RC98" i="55" s="1"/>
  <c r="OG41" i="55"/>
  <c r="RC41" i="55" s="1"/>
  <c r="OG43" i="55"/>
  <c r="RC43" i="55" s="1"/>
  <c r="OG95" i="55"/>
  <c r="RC95" i="55" s="1"/>
  <c r="OG56" i="55"/>
  <c r="RC56" i="55" s="1"/>
  <c r="OG86" i="55"/>
  <c r="RC86" i="55" s="1"/>
  <c r="OG115" i="55"/>
  <c r="RC115" i="55" s="1"/>
  <c r="OG122" i="55"/>
  <c r="RC122" i="55" s="1"/>
  <c r="OG112" i="55"/>
  <c r="RC112" i="55" s="1"/>
  <c r="OG92" i="55"/>
  <c r="RC92" i="55" s="1"/>
  <c r="OG36" i="55"/>
  <c r="RC36" i="55" s="1"/>
  <c r="OG37" i="55"/>
  <c r="RC37" i="55" s="1"/>
  <c r="OG31" i="55"/>
  <c r="RC31" i="55" s="1"/>
  <c r="OG32" i="55"/>
  <c r="RC32" i="55" s="1"/>
  <c r="OG74" i="55"/>
  <c r="RC74" i="55" s="1"/>
  <c r="OG75" i="55"/>
  <c r="RC75" i="55" s="1"/>
  <c r="OG33" i="55"/>
  <c r="RC33" i="55" s="1"/>
  <c r="OG27" i="55"/>
  <c r="RC27" i="55" s="1"/>
  <c r="OG38" i="55"/>
  <c r="RC38" i="55" s="1"/>
  <c r="OG88" i="55"/>
  <c r="RC88" i="55" s="1"/>
  <c r="OG87" i="55"/>
  <c r="RC87" i="55" s="1"/>
  <c r="OG20" i="55"/>
  <c r="RC20" i="55" s="1"/>
  <c r="OG51" i="55"/>
  <c r="RC51" i="55" s="1"/>
  <c r="OG48" i="55"/>
  <c r="RC48" i="55" s="1"/>
  <c r="OG45" i="55"/>
  <c r="RC45" i="55" s="1"/>
  <c r="OG104" i="55"/>
  <c r="RC104" i="55" s="1"/>
  <c r="OG118" i="55"/>
  <c r="RC118" i="55" s="1"/>
  <c r="OG71" i="55"/>
  <c r="RC71" i="55" s="1"/>
  <c r="OG105" i="55"/>
  <c r="RC105" i="55" s="1"/>
  <c r="OG125" i="55"/>
  <c r="RC125" i="55" s="1"/>
  <c r="OG5" i="55"/>
  <c r="RC5" i="55" s="1"/>
  <c r="OG113" i="55"/>
  <c r="RC113" i="55" s="1"/>
  <c r="OG62" i="55"/>
  <c r="RC62" i="55" s="1"/>
  <c r="OG70" i="55"/>
  <c r="RC70" i="55" s="1"/>
  <c r="OG119" i="55"/>
  <c r="RC119" i="55" s="1"/>
  <c r="OG72" i="55"/>
  <c r="RC72" i="55" s="1"/>
  <c r="OG102" i="55"/>
  <c r="RC102" i="55" s="1"/>
  <c r="OG6" i="55"/>
  <c r="RC6" i="55" s="1"/>
  <c r="OG60" i="55"/>
  <c r="RC60" i="55" s="1"/>
  <c r="OG117" i="55"/>
  <c r="RC117" i="55" s="1"/>
  <c r="OG63" i="55"/>
  <c r="RC63" i="55" s="1"/>
  <c r="OG3" i="55"/>
  <c r="RC3" i="55" s="1"/>
  <c r="OG16" i="55"/>
  <c r="RC16" i="55" s="1"/>
  <c r="OG11" i="55"/>
  <c r="RC11" i="55" s="1"/>
  <c r="OG25" i="55"/>
  <c r="RC25" i="55" s="1"/>
  <c r="OG24" i="55"/>
  <c r="RC24" i="55" s="1"/>
  <c r="OG79" i="55"/>
  <c r="RC79" i="55" s="1"/>
  <c r="OG55" i="55"/>
  <c r="RC55" i="55" s="1"/>
  <c r="OG73" i="55"/>
  <c r="RC73" i="55" s="1"/>
  <c r="OG23" i="55"/>
  <c r="RC23" i="55" s="1"/>
  <c r="OG19" i="55"/>
  <c r="RC19" i="55" s="1"/>
  <c r="OG14" i="55"/>
  <c r="RC14" i="55" s="1"/>
  <c r="OG110" i="55"/>
  <c r="RC110" i="55" s="1"/>
  <c r="OG91" i="55"/>
  <c r="RC91" i="55" s="1"/>
  <c r="OG57" i="55"/>
  <c r="RC57" i="55" s="1"/>
  <c r="OG46" i="55"/>
  <c r="RC46" i="55" s="1"/>
  <c r="OJ49" i="55"/>
  <c r="RF49" i="55" s="1"/>
  <c r="OJ78" i="55"/>
  <c r="RF78" i="55" s="1"/>
  <c r="OJ103" i="55"/>
  <c r="RF103" i="55" s="1"/>
  <c r="OJ86" i="55"/>
  <c r="RF86" i="55" s="1"/>
  <c r="OJ4" i="55"/>
  <c r="RF4" i="55" s="1"/>
  <c r="OJ106" i="55"/>
  <c r="RF106" i="55" s="1"/>
  <c r="OJ122" i="55"/>
  <c r="RF122" i="55" s="1"/>
  <c r="OJ8" i="55"/>
  <c r="RF8" i="55" s="1"/>
  <c r="OJ45" i="55"/>
  <c r="RF45" i="55" s="1"/>
  <c r="OJ123" i="55"/>
  <c r="RF123" i="55" s="1"/>
  <c r="OJ114" i="55"/>
  <c r="RF114" i="55" s="1"/>
  <c r="OJ39" i="55"/>
  <c r="RF39" i="55" s="1"/>
  <c r="OJ94" i="55"/>
  <c r="RF94" i="55" s="1"/>
  <c r="OJ100" i="55"/>
  <c r="RF100" i="55" s="1"/>
  <c r="OJ105" i="55"/>
  <c r="RF105" i="55" s="1"/>
  <c r="OJ101" i="55"/>
  <c r="RF101" i="55" s="1"/>
  <c r="OJ128" i="55"/>
  <c r="RF128" i="55" s="1"/>
  <c r="OJ70" i="55"/>
  <c r="RF70" i="55" s="1"/>
  <c r="OJ43" i="55"/>
  <c r="RF43" i="55" s="1"/>
  <c r="OJ121" i="55"/>
  <c r="RF121" i="55" s="1"/>
  <c r="OJ11" i="55"/>
  <c r="RF11" i="55" s="1"/>
  <c r="OJ37" i="55"/>
  <c r="RF37" i="55" s="1"/>
  <c r="OJ16" i="55"/>
  <c r="RF16" i="55" s="1"/>
  <c r="OJ79" i="55"/>
  <c r="RF79" i="55" s="1"/>
  <c r="OJ73" i="55"/>
  <c r="RF73" i="55" s="1"/>
  <c r="OJ84" i="55"/>
  <c r="RF84" i="55" s="1"/>
  <c r="OJ33" i="55"/>
  <c r="RF33" i="55" s="1"/>
  <c r="OJ23" i="55"/>
  <c r="RF23" i="55" s="1"/>
  <c r="OJ89" i="55"/>
  <c r="RF89" i="55" s="1"/>
  <c r="OJ90" i="55"/>
  <c r="RF90" i="55" s="1"/>
  <c r="OJ66" i="55"/>
  <c r="RF66" i="55" s="1"/>
  <c r="OJ65" i="55"/>
  <c r="RF65" i="55" s="1"/>
  <c r="OJ51" i="55"/>
  <c r="RF51" i="55" s="1"/>
  <c r="OJ41" i="55"/>
  <c r="RF41" i="55" s="1"/>
  <c r="OJ7" i="55"/>
  <c r="RF7" i="55" s="1"/>
  <c r="OJ60" i="55"/>
  <c r="RF60" i="55" s="1"/>
  <c r="OJ36" i="55"/>
  <c r="RF36" i="55" s="1"/>
  <c r="OJ95" i="55"/>
  <c r="RF95" i="55" s="1"/>
  <c r="OJ127" i="55"/>
  <c r="RF127" i="55" s="1"/>
  <c r="OJ97" i="55"/>
  <c r="RF97" i="55" s="1"/>
  <c r="OJ50" i="55"/>
  <c r="RF50" i="55" s="1"/>
  <c r="OJ111" i="55"/>
  <c r="RF111" i="55" s="1"/>
  <c r="OJ83" i="55"/>
  <c r="RF83" i="55" s="1"/>
  <c r="OJ62" i="55"/>
  <c r="RF62" i="55" s="1"/>
  <c r="OJ47" i="55"/>
  <c r="RF47" i="55" s="1"/>
  <c r="OJ10" i="55"/>
  <c r="RF10" i="55" s="1"/>
  <c r="OJ107" i="55"/>
  <c r="RF107" i="55" s="1"/>
  <c r="OJ13" i="55"/>
  <c r="RF13" i="55" s="1"/>
  <c r="OJ80" i="55"/>
  <c r="RF80" i="55" s="1"/>
  <c r="OJ119" i="55"/>
  <c r="RF119" i="55" s="1"/>
  <c r="OJ124" i="55"/>
  <c r="RF124" i="55" s="1"/>
  <c r="OJ21" i="55"/>
  <c r="RF21" i="55" s="1"/>
  <c r="OJ25" i="55"/>
  <c r="RF25" i="55" s="1"/>
  <c r="OJ24" i="55"/>
  <c r="RF24" i="55" s="1"/>
  <c r="OJ55" i="55"/>
  <c r="RF55" i="55" s="1"/>
  <c r="OJ75" i="55"/>
  <c r="RF75" i="55" s="1"/>
  <c r="OJ59" i="55"/>
  <c r="RF59" i="55" s="1"/>
  <c r="OJ34" i="55"/>
  <c r="RF34" i="55" s="1"/>
  <c r="OJ88" i="55"/>
  <c r="RF88" i="55" s="1"/>
  <c r="OJ67" i="55"/>
  <c r="RF67" i="55" s="1"/>
  <c r="OJ85" i="55"/>
  <c r="RF85" i="55" s="1"/>
  <c r="OJ91" i="55"/>
  <c r="RF91" i="55" s="1"/>
  <c r="OJ38" i="55"/>
  <c r="RF38" i="55" s="1"/>
  <c r="OJ48" i="55"/>
  <c r="RF48" i="55" s="1"/>
  <c r="OJ46" i="55"/>
  <c r="RF46" i="55" s="1"/>
  <c r="OJ54" i="55"/>
  <c r="RF54" i="55" s="1"/>
  <c r="OJ82" i="55"/>
  <c r="RF82" i="55" s="1"/>
  <c r="OJ56" i="55"/>
  <c r="RF56" i="55" s="1"/>
  <c r="OJ118" i="55"/>
  <c r="RF118" i="55" s="1"/>
  <c r="OJ58" i="55"/>
  <c r="RF58" i="55" s="1"/>
  <c r="OJ6" i="55"/>
  <c r="RF6" i="55" s="1"/>
  <c r="OJ61" i="55"/>
  <c r="RF61" i="55" s="1"/>
  <c r="OJ125" i="55"/>
  <c r="RF125" i="55" s="1"/>
  <c r="OJ126" i="55"/>
  <c r="RF126" i="55" s="1"/>
  <c r="OJ69" i="55"/>
  <c r="RF69" i="55" s="1"/>
  <c r="OJ108" i="55"/>
  <c r="RF108" i="55" s="1"/>
  <c r="OJ3" i="55"/>
  <c r="RF3" i="55" s="1"/>
  <c r="OJ109" i="55"/>
  <c r="RF109" i="55" s="1"/>
  <c r="OJ113" i="55"/>
  <c r="RF113" i="55" s="1"/>
  <c r="OJ104" i="55"/>
  <c r="RF104" i="55" s="1"/>
  <c r="OJ52" i="55"/>
  <c r="RF52" i="55" s="1"/>
  <c r="OJ98" i="55"/>
  <c r="RF98" i="55" s="1"/>
  <c r="OJ40" i="55"/>
  <c r="RF40" i="55" s="1"/>
  <c r="OJ12" i="55"/>
  <c r="RF12" i="55" s="1"/>
  <c r="OJ32" i="55"/>
  <c r="RF32" i="55" s="1"/>
  <c r="OJ31" i="55"/>
  <c r="RF31" i="55" s="1"/>
  <c r="OJ68" i="55"/>
  <c r="RF68" i="55" s="1"/>
  <c r="OJ76" i="55"/>
  <c r="RF76" i="55" s="1"/>
  <c r="OJ77" i="55"/>
  <c r="RF77" i="55" s="1"/>
  <c r="OJ28" i="55"/>
  <c r="RF28" i="55" s="1"/>
  <c r="OJ87" i="55"/>
  <c r="RF87" i="55" s="1"/>
  <c r="OJ27" i="55"/>
  <c r="RF27" i="55" s="1"/>
  <c r="OJ17" i="55"/>
  <c r="RF17" i="55" s="1"/>
  <c r="OJ14" i="55"/>
  <c r="RF14" i="55" s="1"/>
  <c r="OJ57" i="55"/>
  <c r="RF57" i="55" s="1"/>
  <c r="OJ120" i="55"/>
  <c r="RF120" i="55" s="1"/>
  <c r="OJ112" i="55"/>
  <c r="RF112" i="55" s="1"/>
  <c r="OJ42" i="55"/>
  <c r="RF42" i="55" s="1"/>
  <c r="OJ63" i="55"/>
  <c r="RF63" i="55" s="1"/>
  <c r="OJ9" i="55"/>
  <c r="RF9" i="55" s="1"/>
  <c r="OJ99" i="55"/>
  <c r="RF99" i="55" s="1"/>
  <c r="OJ116" i="55"/>
  <c r="RF116" i="55" s="1"/>
  <c r="OJ72" i="55"/>
  <c r="RF72" i="55" s="1"/>
  <c r="OJ117" i="55"/>
  <c r="RF117" i="55" s="1"/>
  <c r="OJ71" i="55"/>
  <c r="RF71" i="55" s="1"/>
  <c r="OJ96" i="55"/>
  <c r="RF96" i="55" s="1"/>
  <c r="OJ22" i="55"/>
  <c r="RF22" i="55" s="1"/>
  <c r="OJ92" i="55"/>
  <c r="RF92" i="55" s="1"/>
  <c r="OJ115" i="55"/>
  <c r="RF115" i="55" s="1"/>
  <c r="OJ102" i="55"/>
  <c r="RF102" i="55" s="1"/>
  <c r="OJ44" i="55"/>
  <c r="RF44" i="55" s="1"/>
  <c r="OJ93" i="55"/>
  <c r="RF93" i="55" s="1"/>
  <c r="OJ5" i="55"/>
  <c r="RF5" i="55" s="1"/>
  <c r="OJ18" i="55"/>
  <c r="RF18" i="55" s="1"/>
  <c r="OJ29" i="55"/>
  <c r="RF29" i="55" s="1"/>
  <c r="OJ30" i="55"/>
  <c r="RF30" i="55" s="1"/>
  <c r="OJ15" i="55"/>
  <c r="RF15" i="55" s="1"/>
  <c r="OJ35" i="55"/>
  <c r="RF35" i="55" s="1"/>
  <c r="OJ74" i="55"/>
  <c r="RF74" i="55" s="1"/>
  <c r="OJ81" i="55"/>
  <c r="RF81" i="55" s="1"/>
  <c r="OJ110" i="55"/>
  <c r="RF110" i="55" s="1"/>
  <c r="OJ20" i="55"/>
  <c r="RF20" i="55" s="1"/>
  <c r="OJ26" i="55"/>
  <c r="RF26" i="55" s="1"/>
  <c r="OJ19" i="55"/>
  <c r="RF19" i="55" s="1"/>
  <c r="OJ64" i="55"/>
  <c r="RF64" i="55" s="1"/>
  <c r="OJ53" i="55"/>
  <c r="RF53" i="55" s="1"/>
  <c r="OO57" i="55"/>
  <c r="RK57" i="55" s="1"/>
  <c r="OO22" i="55"/>
  <c r="RK22" i="55" s="1"/>
  <c r="OO94" i="55"/>
  <c r="RK94" i="55" s="1"/>
  <c r="OO125" i="55"/>
  <c r="RK125" i="55" s="1"/>
  <c r="OO124" i="55"/>
  <c r="RK124" i="55" s="1"/>
  <c r="OO10" i="55"/>
  <c r="RK10" i="55" s="1"/>
  <c r="OO104" i="55"/>
  <c r="RK104" i="55" s="1"/>
  <c r="OO118" i="55"/>
  <c r="RK118" i="55" s="1"/>
  <c r="OO100" i="55"/>
  <c r="RK100" i="55" s="1"/>
  <c r="OO52" i="55"/>
  <c r="RK52" i="55" s="1"/>
  <c r="OO95" i="55"/>
  <c r="RK95" i="55" s="1"/>
  <c r="OO121" i="55"/>
  <c r="RK121" i="55" s="1"/>
  <c r="OO101" i="55"/>
  <c r="RK101" i="55" s="1"/>
  <c r="OO42" i="55"/>
  <c r="RK42" i="55" s="1"/>
  <c r="OO4" i="55"/>
  <c r="RK4" i="55" s="1"/>
  <c r="OO82" i="55"/>
  <c r="RK82" i="55" s="1"/>
  <c r="OO120" i="55"/>
  <c r="RK120" i="55" s="1"/>
  <c r="OO36" i="55"/>
  <c r="RK36" i="55" s="1"/>
  <c r="OO40" i="55"/>
  <c r="RK40" i="55" s="1"/>
  <c r="OO30" i="55"/>
  <c r="RK30" i="55" s="1"/>
  <c r="OO32" i="55"/>
  <c r="RK32" i="55" s="1"/>
  <c r="OO16" i="55"/>
  <c r="RK16" i="55" s="1"/>
  <c r="OO79" i="55"/>
  <c r="RK79" i="55" s="1"/>
  <c r="OO33" i="55"/>
  <c r="RK33" i="55" s="1"/>
  <c r="OO34" i="55"/>
  <c r="RK34" i="55" s="1"/>
  <c r="OO73" i="55"/>
  <c r="RK73" i="55" s="1"/>
  <c r="OO88" i="55"/>
  <c r="RK88" i="55" s="1"/>
  <c r="OO38" i="55"/>
  <c r="RK38" i="55" s="1"/>
  <c r="OO27" i="55"/>
  <c r="RK27" i="55" s="1"/>
  <c r="OO65" i="55"/>
  <c r="RK65" i="55" s="1"/>
  <c r="OO66" i="55"/>
  <c r="RK66" i="55" s="1"/>
  <c r="OO78" i="55"/>
  <c r="RK78" i="55" s="1"/>
  <c r="OO106" i="55"/>
  <c r="RK106" i="55" s="1"/>
  <c r="OO8" i="55"/>
  <c r="RK8" i="55" s="1"/>
  <c r="OO5" i="55"/>
  <c r="RK5" i="55" s="1"/>
  <c r="OO109" i="55"/>
  <c r="RK109" i="55" s="1"/>
  <c r="OO92" i="55"/>
  <c r="RK92" i="55" s="1"/>
  <c r="OO47" i="55"/>
  <c r="RK47" i="55" s="1"/>
  <c r="OO97" i="55"/>
  <c r="RK97" i="55" s="1"/>
  <c r="OO9" i="55"/>
  <c r="RK9" i="55" s="1"/>
  <c r="OO105" i="55"/>
  <c r="RK105" i="55" s="1"/>
  <c r="OO115" i="55"/>
  <c r="RK115" i="55" s="1"/>
  <c r="OO44" i="55"/>
  <c r="RK44" i="55" s="1"/>
  <c r="OO70" i="55"/>
  <c r="RK70" i="55" s="1"/>
  <c r="OO6" i="55"/>
  <c r="RK6" i="55" s="1"/>
  <c r="OO54" i="55"/>
  <c r="RK54" i="55" s="1"/>
  <c r="OO126" i="55"/>
  <c r="RK126" i="55" s="1"/>
  <c r="OO71" i="55"/>
  <c r="RK71" i="55" s="1"/>
  <c r="OO69" i="55"/>
  <c r="RK69" i="55" s="1"/>
  <c r="OO98" i="55"/>
  <c r="RK98" i="55" s="1"/>
  <c r="OO11" i="55"/>
  <c r="RK11" i="55" s="1"/>
  <c r="OO15" i="55"/>
  <c r="RK15" i="55" s="1"/>
  <c r="OO12" i="55"/>
  <c r="RK12" i="55" s="1"/>
  <c r="OO81" i="55"/>
  <c r="RK81" i="55" s="1"/>
  <c r="OO35" i="55"/>
  <c r="RK35" i="55" s="1"/>
  <c r="OO55" i="55"/>
  <c r="RK55" i="55" s="1"/>
  <c r="OO74" i="55"/>
  <c r="RK74" i="55" s="1"/>
  <c r="OO90" i="55"/>
  <c r="RK90" i="55" s="1"/>
  <c r="OO89" i="55"/>
  <c r="RK89" i="55" s="1"/>
  <c r="OO14" i="55"/>
  <c r="RK14" i="55" s="1"/>
  <c r="OO67" i="55"/>
  <c r="RK67" i="55" s="1"/>
  <c r="OO17" i="55"/>
  <c r="RK17" i="55" s="1"/>
  <c r="OO51" i="55"/>
  <c r="RK51" i="55" s="1"/>
  <c r="OO107" i="55"/>
  <c r="RK107" i="55" s="1"/>
  <c r="OO62" i="55"/>
  <c r="RK62" i="55" s="1"/>
  <c r="OO7" i="55"/>
  <c r="RK7" i="55" s="1"/>
  <c r="OO3" i="55"/>
  <c r="RK3" i="55" s="1"/>
  <c r="OO93" i="55"/>
  <c r="RK93" i="55" s="1"/>
  <c r="OO61" i="55"/>
  <c r="RK61" i="55" s="1"/>
  <c r="OO119" i="55"/>
  <c r="RK119" i="55" s="1"/>
  <c r="OO123" i="55"/>
  <c r="RK123" i="55" s="1"/>
  <c r="OO99" i="55"/>
  <c r="RK99" i="55" s="1"/>
  <c r="OO58" i="55"/>
  <c r="RK58" i="55" s="1"/>
  <c r="OO114" i="55"/>
  <c r="RK114" i="55" s="1"/>
  <c r="OO113" i="55"/>
  <c r="RK113" i="55" s="1"/>
  <c r="OO102" i="55"/>
  <c r="RK102" i="55" s="1"/>
  <c r="OO43" i="55"/>
  <c r="RK43" i="55" s="1"/>
  <c r="OO122" i="55"/>
  <c r="RK122" i="55" s="1"/>
  <c r="OO117" i="55"/>
  <c r="RK117" i="55" s="1"/>
  <c r="OO45" i="55"/>
  <c r="RK45" i="55" s="1"/>
  <c r="OO111" i="55"/>
  <c r="RK111" i="55" s="1"/>
  <c r="OO25" i="55"/>
  <c r="RK25" i="55" s="1"/>
  <c r="OO29" i="55"/>
  <c r="RK29" i="55" s="1"/>
  <c r="OO31" i="55"/>
  <c r="RK31" i="55" s="1"/>
  <c r="OO59" i="55"/>
  <c r="RK59" i="55" s="1"/>
  <c r="OO75" i="55"/>
  <c r="RK75" i="55" s="1"/>
  <c r="OO84" i="55"/>
  <c r="RK84" i="55" s="1"/>
  <c r="OO28" i="55"/>
  <c r="RK28" i="55" s="1"/>
  <c r="OO64" i="55"/>
  <c r="RK64" i="55" s="1"/>
  <c r="OO19" i="55"/>
  <c r="RK19" i="55" s="1"/>
  <c r="OO23" i="55"/>
  <c r="RK23" i="55" s="1"/>
  <c r="OO20" i="55"/>
  <c r="RK20" i="55" s="1"/>
  <c r="OO48" i="55"/>
  <c r="RK48" i="55" s="1"/>
  <c r="OO46" i="55"/>
  <c r="RK46" i="55" s="1"/>
  <c r="OO116" i="55"/>
  <c r="RK116" i="55" s="1"/>
  <c r="OO60" i="55"/>
  <c r="RK60" i="55" s="1"/>
  <c r="OO41" i="55"/>
  <c r="RK41" i="55" s="1"/>
  <c r="OO72" i="55"/>
  <c r="RK72" i="55" s="1"/>
  <c r="OO112" i="55"/>
  <c r="RK112" i="55" s="1"/>
  <c r="OO39" i="55"/>
  <c r="RK39" i="55" s="1"/>
  <c r="OO128" i="55"/>
  <c r="RK128" i="55" s="1"/>
  <c r="OO80" i="55"/>
  <c r="RK80" i="55" s="1"/>
  <c r="OO103" i="55"/>
  <c r="RK103" i="55" s="1"/>
  <c r="OO108" i="55"/>
  <c r="RK108" i="55" s="1"/>
  <c r="OO63" i="55"/>
  <c r="RK63" i="55" s="1"/>
  <c r="OO13" i="55"/>
  <c r="RK13" i="55" s="1"/>
  <c r="OO86" i="55"/>
  <c r="RK86" i="55" s="1"/>
  <c r="OO127" i="55"/>
  <c r="RK127" i="55" s="1"/>
  <c r="OO83" i="55"/>
  <c r="RK83" i="55" s="1"/>
  <c r="OO56" i="55"/>
  <c r="RK56" i="55" s="1"/>
  <c r="OO50" i="55"/>
  <c r="RK50" i="55" s="1"/>
  <c r="OO96" i="55"/>
  <c r="RK96" i="55" s="1"/>
  <c r="OO18" i="55"/>
  <c r="RK18" i="55" s="1"/>
  <c r="OO21" i="55"/>
  <c r="RK21" i="55" s="1"/>
  <c r="OO24" i="55"/>
  <c r="RK24" i="55" s="1"/>
  <c r="OO37" i="55"/>
  <c r="RK37" i="55" s="1"/>
  <c r="OO77" i="55"/>
  <c r="RK77" i="55" s="1"/>
  <c r="OO68" i="55"/>
  <c r="RK68" i="55" s="1"/>
  <c r="OO76" i="55"/>
  <c r="RK76" i="55" s="1"/>
  <c r="OO87" i="55"/>
  <c r="RK87" i="55" s="1"/>
  <c r="OO26" i="55"/>
  <c r="RK26" i="55" s="1"/>
  <c r="OO110" i="55"/>
  <c r="RK110" i="55" s="1"/>
  <c r="OO85" i="55"/>
  <c r="RK85" i="55" s="1"/>
  <c r="OO91" i="55"/>
  <c r="RK91" i="55" s="1"/>
  <c r="OO53" i="55"/>
  <c r="RK53" i="55" s="1"/>
  <c r="OO49" i="55"/>
  <c r="RK49" i="55" s="1"/>
  <c r="OV126" i="55"/>
  <c r="RR126" i="55" s="1"/>
  <c r="OV45" i="55"/>
  <c r="RR45" i="55" s="1"/>
  <c r="OV52" i="55"/>
  <c r="RR52" i="55" s="1"/>
  <c r="OV118" i="55"/>
  <c r="RR118" i="55" s="1"/>
  <c r="OV125" i="55"/>
  <c r="RR125" i="55" s="1"/>
  <c r="OV109" i="55"/>
  <c r="RR109" i="55" s="1"/>
  <c r="OV116" i="55"/>
  <c r="RR116" i="55" s="1"/>
  <c r="OV94" i="55"/>
  <c r="RR94" i="55" s="1"/>
  <c r="OV58" i="55"/>
  <c r="RR58" i="55" s="1"/>
  <c r="OV43" i="55"/>
  <c r="RR43" i="55" s="1"/>
  <c r="OV44" i="55"/>
  <c r="RR44" i="55" s="1"/>
  <c r="OV95" i="55"/>
  <c r="RR95" i="55" s="1"/>
  <c r="OV115" i="55"/>
  <c r="RR115" i="55" s="1"/>
  <c r="OV8" i="55"/>
  <c r="RR8" i="55" s="1"/>
  <c r="OV82" i="55"/>
  <c r="RR82" i="55" s="1"/>
  <c r="OV128" i="55"/>
  <c r="RR128" i="55" s="1"/>
  <c r="OV127" i="55"/>
  <c r="RR127" i="55" s="1"/>
  <c r="OV96" i="55"/>
  <c r="RR96" i="55" s="1"/>
  <c r="OV24" i="55"/>
  <c r="RR24" i="55" s="1"/>
  <c r="OV11" i="55"/>
  <c r="RR11" i="55" s="1"/>
  <c r="OV18" i="55"/>
  <c r="RR18" i="55" s="1"/>
  <c r="OV33" i="55"/>
  <c r="RR33" i="55" s="1"/>
  <c r="OV81" i="55"/>
  <c r="RR81" i="55" s="1"/>
  <c r="OV76" i="55"/>
  <c r="RR76" i="55" s="1"/>
  <c r="OV88" i="55"/>
  <c r="RR88" i="55" s="1"/>
  <c r="OV74" i="55"/>
  <c r="RR74" i="55" s="1"/>
  <c r="OV89" i="55"/>
  <c r="RR89" i="55" s="1"/>
  <c r="OV17" i="55"/>
  <c r="RR17" i="55" s="1"/>
  <c r="OV14" i="55"/>
  <c r="RR14" i="55" s="1"/>
  <c r="OV85" i="55"/>
  <c r="RR85" i="55" s="1"/>
  <c r="OV46" i="55"/>
  <c r="RR46" i="55" s="1"/>
  <c r="OV40" i="55"/>
  <c r="RR40" i="55" s="1"/>
  <c r="OV9" i="55"/>
  <c r="RR9" i="55" s="1"/>
  <c r="OV54" i="55"/>
  <c r="RR54" i="55" s="1"/>
  <c r="OV70" i="55"/>
  <c r="RR70" i="55" s="1"/>
  <c r="OV99" i="55"/>
  <c r="RR99" i="55" s="1"/>
  <c r="OV83" i="55"/>
  <c r="RR83" i="55" s="1"/>
  <c r="OV111" i="55"/>
  <c r="RR111" i="55" s="1"/>
  <c r="OV6" i="55"/>
  <c r="RR6" i="55" s="1"/>
  <c r="OV4" i="55"/>
  <c r="RR4" i="55" s="1"/>
  <c r="OV124" i="55"/>
  <c r="RR124" i="55" s="1"/>
  <c r="OV62" i="55"/>
  <c r="RR62" i="55" s="1"/>
  <c r="OV71" i="55"/>
  <c r="RR71" i="55" s="1"/>
  <c r="OV72" i="55"/>
  <c r="RR72" i="55" s="1"/>
  <c r="OV119" i="55"/>
  <c r="RR119" i="55" s="1"/>
  <c r="OV13" i="55"/>
  <c r="RR13" i="55" s="1"/>
  <c r="OV56" i="55"/>
  <c r="RR56" i="55" s="1"/>
  <c r="OV93" i="55"/>
  <c r="RR93" i="55" s="1"/>
  <c r="OV98" i="55"/>
  <c r="RR98" i="55" s="1"/>
  <c r="OV21" i="55"/>
  <c r="RR21" i="55" s="1"/>
  <c r="OV31" i="55"/>
  <c r="RR31" i="55" s="1"/>
  <c r="OV15" i="55"/>
  <c r="RR15" i="55" s="1"/>
  <c r="OV34" i="55"/>
  <c r="RR34" i="55" s="1"/>
  <c r="OV67" i="55"/>
  <c r="RR67" i="55" s="1"/>
  <c r="OV90" i="55"/>
  <c r="RR90" i="55" s="1"/>
  <c r="OV64" i="55"/>
  <c r="RR64" i="55" s="1"/>
  <c r="OV55" i="55"/>
  <c r="RR55" i="55" s="1"/>
  <c r="OV110" i="55"/>
  <c r="RR110" i="55" s="1"/>
  <c r="OV87" i="55"/>
  <c r="RR87" i="55" s="1"/>
  <c r="OV20" i="55"/>
  <c r="RR20" i="55" s="1"/>
  <c r="OV48" i="55"/>
  <c r="RR48" i="55" s="1"/>
  <c r="OV49" i="55"/>
  <c r="RR49" i="55" s="1"/>
  <c r="OV50" i="55"/>
  <c r="RR50" i="55" s="1"/>
  <c r="OV113" i="55"/>
  <c r="RR113" i="55" s="1"/>
  <c r="OV112" i="55"/>
  <c r="RR112" i="55" s="1"/>
  <c r="OV22" i="55"/>
  <c r="RR22" i="55" s="1"/>
  <c r="OV120" i="55"/>
  <c r="RR120" i="55" s="1"/>
  <c r="OV101" i="55"/>
  <c r="RR101" i="55" s="1"/>
  <c r="OV104" i="55"/>
  <c r="RR104" i="55" s="1"/>
  <c r="OV102" i="55"/>
  <c r="RR102" i="55" s="1"/>
  <c r="OV122" i="55"/>
  <c r="RR122" i="55" s="1"/>
  <c r="OV47" i="55"/>
  <c r="RR47" i="55" s="1"/>
  <c r="OV121" i="55"/>
  <c r="RR121" i="55" s="1"/>
  <c r="OV69" i="55"/>
  <c r="RR69" i="55" s="1"/>
  <c r="OV41" i="55"/>
  <c r="RR41" i="55" s="1"/>
  <c r="OV114" i="55"/>
  <c r="RR114" i="55" s="1"/>
  <c r="OV86" i="55"/>
  <c r="RR86" i="55" s="1"/>
  <c r="OV106" i="55"/>
  <c r="RR106" i="55" s="1"/>
  <c r="OV92" i="55"/>
  <c r="RR92" i="55" s="1"/>
  <c r="OV61" i="55"/>
  <c r="RR61" i="55" s="1"/>
  <c r="OV30" i="55"/>
  <c r="RR30" i="55" s="1"/>
  <c r="OV37" i="55"/>
  <c r="RR37" i="55" s="1"/>
  <c r="OV16" i="55"/>
  <c r="RR16" i="55" s="1"/>
  <c r="OV25" i="55"/>
  <c r="RR25" i="55" s="1"/>
  <c r="OV68" i="55"/>
  <c r="RR68" i="55" s="1"/>
  <c r="OV79" i="55"/>
  <c r="RR79" i="55" s="1"/>
  <c r="OV75" i="55"/>
  <c r="RR75" i="55" s="1"/>
  <c r="OV84" i="55"/>
  <c r="RR84" i="55" s="1"/>
  <c r="OV66" i="55"/>
  <c r="RR66" i="55" s="1"/>
  <c r="OV19" i="55"/>
  <c r="RR19" i="55" s="1"/>
  <c r="OV91" i="55"/>
  <c r="RR91" i="55" s="1"/>
  <c r="OV65" i="55"/>
  <c r="RR65" i="55" s="1"/>
  <c r="OV57" i="55"/>
  <c r="RR57" i="55" s="1"/>
  <c r="OV53" i="55"/>
  <c r="RR53" i="55" s="1"/>
  <c r="OV78" i="55"/>
  <c r="RR78" i="55" s="1"/>
  <c r="OV105" i="55"/>
  <c r="RR105" i="55" s="1"/>
  <c r="OV97" i="55"/>
  <c r="RR97" i="55" s="1"/>
  <c r="OV5" i="55"/>
  <c r="RR5" i="55" s="1"/>
  <c r="OV60" i="55"/>
  <c r="RR60" i="55" s="1"/>
  <c r="OV108" i="55"/>
  <c r="RR108" i="55" s="1"/>
  <c r="OV123" i="55"/>
  <c r="RR123" i="55" s="1"/>
  <c r="OV117" i="55"/>
  <c r="RR117" i="55" s="1"/>
  <c r="OV3" i="55"/>
  <c r="RR3" i="55" s="1"/>
  <c r="OV80" i="55"/>
  <c r="RR80" i="55" s="1"/>
  <c r="OV100" i="55"/>
  <c r="RR100" i="55" s="1"/>
  <c r="OV39" i="55"/>
  <c r="RR39" i="55" s="1"/>
  <c r="OV107" i="55"/>
  <c r="RR107" i="55" s="1"/>
  <c r="OV36" i="55"/>
  <c r="RR36" i="55" s="1"/>
  <c r="OV103" i="55"/>
  <c r="RR103" i="55" s="1"/>
  <c r="OV63" i="55"/>
  <c r="RR63" i="55" s="1"/>
  <c r="OV42" i="55"/>
  <c r="RR42" i="55" s="1"/>
  <c r="OV7" i="55"/>
  <c r="RR7" i="55" s="1"/>
  <c r="OV10" i="55"/>
  <c r="RR10" i="55" s="1"/>
  <c r="OV12" i="55"/>
  <c r="RR12" i="55" s="1"/>
  <c r="OV29" i="55"/>
  <c r="RR29" i="55" s="1"/>
  <c r="OV32" i="55"/>
  <c r="RR32" i="55" s="1"/>
  <c r="OV35" i="55"/>
  <c r="RR35" i="55" s="1"/>
  <c r="OV77" i="55"/>
  <c r="RR77" i="55" s="1"/>
  <c r="OV59" i="55"/>
  <c r="RR59" i="55" s="1"/>
  <c r="OV73" i="55"/>
  <c r="RR73" i="55" s="1"/>
  <c r="OV23" i="55"/>
  <c r="RR23" i="55" s="1"/>
  <c r="OV28" i="55"/>
  <c r="RR28" i="55" s="1"/>
  <c r="OV26" i="55"/>
  <c r="RR26" i="55" s="1"/>
  <c r="OV38" i="55"/>
  <c r="RR38" i="55" s="1"/>
  <c r="OV27" i="55"/>
  <c r="RR27" i="55" s="1"/>
  <c r="OV51" i="55"/>
  <c r="RR51" i="55" s="1"/>
  <c r="NM70" i="55"/>
  <c r="QI70" i="55" s="1"/>
  <c r="NM96" i="55"/>
  <c r="QI96" i="55" s="1"/>
  <c r="NM72" i="55"/>
  <c r="QI72" i="55" s="1"/>
  <c r="NM4" i="55"/>
  <c r="QI4" i="55" s="1"/>
  <c r="NM115" i="55"/>
  <c r="QI115" i="55" s="1"/>
  <c r="NM108" i="55"/>
  <c r="QI108" i="55" s="1"/>
  <c r="NM100" i="55"/>
  <c r="QI100" i="55" s="1"/>
  <c r="NM120" i="55"/>
  <c r="QI120" i="55" s="1"/>
  <c r="NM125" i="55"/>
  <c r="QI125" i="55" s="1"/>
  <c r="NM94" i="55"/>
  <c r="QI94" i="55" s="1"/>
  <c r="NM5" i="55"/>
  <c r="QI5" i="55" s="1"/>
  <c r="NM92" i="55"/>
  <c r="QI92" i="55" s="1"/>
  <c r="NM101" i="55"/>
  <c r="QI101" i="55" s="1"/>
  <c r="NM45" i="55"/>
  <c r="QI45" i="55" s="1"/>
  <c r="NM83" i="55"/>
  <c r="QI83" i="55" s="1"/>
  <c r="NM126" i="55"/>
  <c r="QI126" i="55" s="1"/>
  <c r="NM86" i="55"/>
  <c r="QI86" i="55" s="1"/>
  <c r="NM69" i="55"/>
  <c r="QI69" i="55" s="1"/>
  <c r="NM18" i="55"/>
  <c r="QI18" i="55" s="1"/>
  <c r="NM24" i="55"/>
  <c r="QI24" i="55" s="1"/>
  <c r="NM21" i="55"/>
  <c r="QI21" i="55" s="1"/>
  <c r="NM29" i="55"/>
  <c r="QI29" i="55" s="1"/>
  <c r="NM79" i="55"/>
  <c r="QI79" i="55" s="1"/>
  <c r="NM77" i="55"/>
  <c r="QI77" i="55" s="1"/>
  <c r="NM33" i="55"/>
  <c r="QI33" i="55" s="1"/>
  <c r="NM26" i="55"/>
  <c r="QI26" i="55" s="1"/>
  <c r="NM38" i="55"/>
  <c r="QI38" i="55" s="1"/>
  <c r="NM65" i="55"/>
  <c r="QI65" i="55" s="1"/>
  <c r="NM23" i="55"/>
  <c r="QI23" i="55" s="1"/>
  <c r="NM64" i="55"/>
  <c r="QI64" i="55" s="1"/>
  <c r="NM67" i="55"/>
  <c r="QI67" i="55" s="1"/>
  <c r="NM48" i="55"/>
  <c r="QI48" i="55" s="1"/>
  <c r="NM111" i="55"/>
  <c r="QI111" i="55" s="1"/>
  <c r="NM36" i="55"/>
  <c r="QI36" i="55" s="1"/>
  <c r="NM62" i="55"/>
  <c r="QI62" i="55" s="1"/>
  <c r="NM121" i="55"/>
  <c r="QI121" i="55" s="1"/>
  <c r="NM58" i="55"/>
  <c r="QI58" i="55" s="1"/>
  <c r="NM80" i="55"/>
  <c r="QI80" i="55" s="1"/>
  <c r="NM122" i="55"/>
  <c r="QI122" i="55" s="1"/>
  <c r="NM116" i="55"/>
  <c r="QI116" i="55" s="1"/>
  <c r="NM98" i="55"/>
  <c r="QI98" i="55" s="1"/>
  <c r="NM44" i="55"/>
  <c r="QI44" i="55" s="1"/>
  <c r="NM61" i="55"/>
  <c r="QI61" i="55" s="1"/>
  <c r="NM123" i="55"/>
  <c r="QI123" i="55" s="1"/>
  <c r="NM8" i="55"/>
  <c r="QI8" i="55" s="1"/>
  <c r="NM102" i="55"/>
  <c r="QI102" i="55" s="1"/>
  <c r="NM60" i="55"/>
  <c r="QI60" i="55" s="1"/>
  <c r="NM119" i="55"/>
  <c r="QI119" i="55" s="1"/>
  <c r="NM107" i="55"/>
  <c r="QI107" i="55" s="1"/>
  <c r="NM105" i="55"/>
  <c r="QI105" i="55" s="1"/>
  <c r="NM16" i="55"/>
  <c r="QI16" i="55" s="1"/>
  <c r="NM32" i="55"/>
  <c r="QI32" i="55" s="1"/>
  <c r="NM11" i="55"/>
  <c r="QI11" i="55" s="1"/>
  <c r="NM34" i="55"/>
  <c r="QI34" i="55" s="1"/>
  <c r="NM76" i="55"/>
  <c r="QI76" i="55" s="1"/>
  <c r="NM35" i="55"/>
  <c r="QI35" i="55" s="1"/>
  <c r="NM84" i="55"/>
  <c r="QI84" i="55" s="1"/>
  <c r="NM17" i="55"/>
  <c r="QI17" i="55" s="1"/>
  <c r="NM91" i="55"/>
  <c r="QI91" i="55" s="1"/>
  <c r="NM57" i="55"/>
  <c r="QI57" i="55" s="1"/>
  <c r="NM89" i="55"/>
  <c r="QI89" i="55" s="1"/>
  <c r="NM28" i="55"/>
  <c r="QI28" i="55" s="1"/>
  <c r="NM49" i="55"/>
  <c r="QI49" i="55" s="1"/>
  <c r="NM42" i="55"/>
  <c r="QI42" i="55" s="1"/>
  <c r="NM63" i="55"/>
  <c r="QI63" i="55" s="1"/>
  <c r="NM40" i="55"/>
  <c r="QI40" i="55" s="1"/>
  <c r="NM97" i="55"/>
  <c r="QI97" i="55" s="1"/>
  <c r="NM41" i="55"/>
  <c r="QI41" i="55" s="1"/>
  <c r="NM43" i="55"/>
  <c r="QI43" i="55" s="1"/>
  <c r="NM6" i="55"/>
  <c r="QI6" i="55" s="1"/>
  <c r="NM106" i="55"/>
  <c r="QI106" i="55" s="1"/>
  <c r="NM82" i="55"/>
  <c r="QI82" i="55" s="1"/>
  <c r="NM95" i="55"/>
  <c r="QI95" i="55" s="1"/>
  <c r="NM104" i="55"/>
  <c r="QI104" i="55" s="1"/>
  <c r="NM118" i="55"/>
  <c r="QI118" i="55" s="1"/>
  <c r="NM127" i="55"/>
  <c r="QI127" i="55" s="1"/>
  <c r="NM22" i="55"/>
  <c r="QI22" i="55" s="1"/>
  <c r="NM39" i="55"/>
  <c r="QI39" i="55" s="1"/>
  <c r="NM124" i="55"/>
  <c r="QI124" i="55" s="1"/>
  <c r="NM71" i="55"/>
  <c r="QI71" i="55" s="1"/>
  <c r="NM3" i="55"/>
  <c r="QI3" i="55" s="1"/>
  <c r="NM12" i="55"/>
  <c r="QI12" i="55" s="1"/>
  <c r="NM15" i="55"/>
  <c r="QI15" i="55" s="1"/>
  <c r="NM25" i="55"/>
  <c r="QI25" i="55" s="1"/>
  <c r="NM55" i="55"/>
  <c r="QI55" i="55" s="1"/>
  <c r="NM74" i="55"/>
  <c r="QI74" i="55" s="1"/>
  <c r="NM75" i="55"/>
  <c r="QI75" i="55" s="1"/>
  <c r="NM81" i="55"/>
  <c r="QI81" i="55" s="1"/>
  <c r="NM88" i="55"/>
  <c r="QI88" i="55" s="1"/>
  <c r="NM87" i="55"/>
  <c r="QI87" i="55" s="1"/>
  <c r="NM27" i="55"/>
  <c r="QI27" i="55" s="1"/>
  <c r="NM90" i="55"/>
  <c r="QI90" i="55" s="1"/>
  <c r="NM20" i="55"/>
  <c r="QI20" i="55" s="1"/>
  <c r="NM51" i="55"/>
  <c r="QI51" i="55" s="1"/>
  <c r="NM78" i="55"/>
  <c r="QI78" i="55" s="1"/>
  <c r="NM114" i="55"/>
  <c r="QI114" i="55" s="1"/>
  <c r="NM47" i="55"/>
  <c r="QI47" i="55" s="1"/>
  <c r="NM113" i="55"/>
  <c r="QI113" i="55" s="1"/>
  <c r="NM9" i="55"/>
  <c r="QI9" i="55" s="1"/>
  <c r="NM103" i="55"/>
  <c r="QI103" i="55" s="1"/>
  <c r="NM10" i="55"/>
  <c r="QI10" i="55" s="1"/>
  <c r="NM99" i="55"/>
  <c r="QI99" i="55" s="1"/>
  <c r="NM128" i="55"/>
  <c r="QI128" i="55" s="1"/>
  <c r="NM13" i="55"/>
  <c r="QI13" i="55" s="1"/>
  <c r="NM112" i="55"/>
  <c r="QI112" i="55" s="1"/>
  <c r="NM109" i="55"/>
  <c r="QI109" i="55" s="1"/>
  <c r="NM56" i="55"/>
  <c r="QI56" i="55" s="1"/>
  <c r="NM7" i="55"/>
  <c r="QI7" i="55" s="1"/>
  <c r="NM52" i="55"/>
  <c r="QI52" i="55" s="1"/>
  <c r="NM54" i="55"/>
  <c r="QI54" i="55" s="1"/>
  <c r="NM117" i="55"/>
  <c r="QI117" i="55" s="1"/>
  <c r="NM93" i="55"/>
  <c r="QI93" i="55" s="1"/>
  <c r="NM50" i="55"/>
  <c r="QI50" i="55" s="1"/>
  <c r="NM31" i="55"/>
  <c r="QI31" i="55" s="1"/>
  <c r="NM37" i="55"/>
  <c r="QI37" i="55" s="1"/>
  <c r="NM30" i="55"/>
  <c r="QI30" i="55" s="1"/>
  <c r="NM73" i="55"/>
  <c r="QI73" i="55" s="1"/>
  <c r="NM68" i="55"/>
  <c r="QI68" i="55" s="1"/>
  <c r="NM59" i="55"/>
  <c r="QI59" i="55" s="1"/>
  <c r="NM85" i="55"/>
  <c r="QI85" i="55" s="1"/>
  <c r="NM19" i="55"/>
  <c r="QI19" i="55" s="1"/>
  <c r="NM66" i="55"/>
  <c r="QI66" i="55" s="1"/>
  <c r="NM14" i="55"/>
  <c r="QI14" i="55" s="1"/>
  <c r="NM53" i="55"/>
  <c r="QI53" i="55" s="1"/>
  <c r="NM110" i="55"/>
  <c r="QI110" i="55" s="1"/>
  <c r="NM46" i="55"/>
  <c r="QI46" i="55" s="1"/>
  <c r="NN54" i="55"/>
  <c r="QJ54" i="55" s="1"/>
  <c r="NN112" i="55"/>
  <c r="QJ112" i="55" s="1"/>
  <c r="NN115" i="55"/>
  <c r="QJ115" i="55" s="1"/>
  <c r="NN9" i="55"/>
  <c r="QJ9" i="55" s="1"/>
  <c r="NN3" i="55"/>
  <c r="QJ3" i="55" s="1"/>
  <c r="NN58" i="55"/>
  <c r="QJ58" i="55" s="1"/>
  <c r="NN4" i="55"/>
  <c r="QJ4" i="55" s="1"/>
  <c r="NN56" i="55"/>
  <c r="QJ56" i="55" s="1"/>
  <c r="NN114" i="55"/>
  <c r="QJ114" i="55" s="1"/>
  <c r="NN69" i="55"/>
  <c r="QJ69" i="55" s="1"/>
  <c r="NN120" i="55"/>
  <c r="QJ120" i="55" s="1"/>
  <c r="NN36" i="55"/>
  <c r="QJ36" i="55" s="1"/>
  <c r="NN121" i="55"/>
  <c r="QJ121" i="55" s="1"/>
  <c r="NN6" i="55"/>
  <c r="QJ6" i="55" s="1"/>
  <c r="NN92" i="55"/>
  <c r="QJ92" i="55" s="1"/>
  <c r="NN103" i="55"/>
  <c r="QJ103" i="55" s="1"/>
  <c r="NN13" i="55"/>
  <c r="QJ13" i="55" s="1"/>
  <c r="NN45" i="55"/>
  <c r="QJ45" i="55" s="1"/>
  <c r="NN18" i="55"/>
  <c r="QJ18" i="55" s="1"/>
  <c r="NN32" i="55"/>
  <c r="QJ32" i="55" s="1"/>
  <c r="NN11" i="55"/>
  <c r="QJ11" i="55" s="1"/>
  <c r="NN33" i="55"/>
  <c r="QJ33" i="55" s="1"/>
  <c r="NN79" i="55"/>
  <c r="QJ79" i="55" s="1"/>
  <c r="NN73" i="55"/>
  <c r="QJ73" i="55" s="1"/>
  <c r="NN55" i="55"/>
  <c r="QJ55" i="55" s="1"/>
  <c r="NN64" i="55"/>
  <c r="QJ64" i="55" s="1"/>
  <c r="NN89" i="55"/>
  <c r="QJ89" i="55" s="1"/>
  <c r="NN19" i="55"/>
  <c r="QJ19" i="55" s="1"/>
  <c r="NN66" i="55"/>
  <c r="QJ66" i="55" s="1"/>
  <c r="NN23" i="55"/>
  <c r="QJ23" i="55" s="1"/>
  <c r="NN46" i="55"/>
  <c r="QJ46" i="55" s="1"/>
  <c r="NN7" i="55"/>
  <c r="QJ7" i="55" s="1"/>
  <c r="NN63" i="55"/>
  <c r="QJ63" i="55" s="1"/>
  <c r="NN41" i="55"/>
  <c r="QJ41" i="55" s="1"/>
  <c r="NN107" i="55"/>
  <c r="QJ107" i="55" s="1"/>
  <c r="NN126" i="55"/>
  <c r="QJ126" i="55" s="1"/>
  <c r="NN82" i="55"/>
  <c r="QJ82" i="55" s="1"/>
  <c r="NN95" i="55"/>
  <c r="QJ95" i="55" s="1"/>
  <c r="NN86" i="55"/>
  <c r="QJ86" i="55" s="1"/>
  <c r="NN22" i="55"/>
  <c r="QJ22" i="55" s="1"/>
  <c r="NN39" i="55"/>
  <c r="QJ39" i="55" s="1"/>
  <c r="NN94" i="55"/>
  <c r="QJ94" i="55" s="1"/>
  <c r="NN127" i="55"/>
  <c r="QJ127" i="55" s="1"/>
  <c r="NN44" i="55"/>
  <c r="QJ44" i="55" s="1"/>
  <c r="NN10" i="55"/>
  <c r="QJ10" i="55" s="1"/>
  <c r="NN118" i="55"/>
  <c r="QJ118" i="55" s="1"/>
  <c r="NN125" i="55"/>
  <c r="QJ125" i="55" s="1"/>
  <c r="NN98" i="55"/>
  <c r="QJ98" i="55" s="1"/>
  <c r="NN101" i="55"/>
  <c r="QJ101" i="55" s="1"/>
  <c r="NN12" i="55"/>
  <c r="QJ12" i="55" s="1"/>
  <c r="NN24" i="55"/>
  <c r="QJ24" i="55" s="1"/>
  <c r="NN29" i="55"/>
  <c r="QJ29" i="55" s="1"/>
  <c r="NN34" i="55"/>
  <c r="QJ34" i="55" s="1"/>
  <c r="NN84" i="55"/>
  <c r="QJ84" i="55" s="1"/>
  <c r="NN74" i="55"/>
  <c r="QJ74" i="55" s="1"/>
  <c r="NN35" i="55"/>
  <c r="QJ35" i="55" s="1"/>
  <c r="NN38" i="55"/>
  <c r="QJ38" i="55" s="1"/>
  <c r="NN27" i="55"/>
  <c r="QJ27" i="55" s="1"/>
  <c r="NN28" i="55"/>
  <c r="QJ28" i="55" s="1"/>
  <c r="NN67" i="55"/>
  <c r="QJ67" i="55" s="1"/>
  <c r="NN65" i="55"/>
  <c r="QJ65" i="55" s="1"/>
  <c r="NN53" i="55"/>
  <c r="QJ53" i="55" s="1"/>
  <c r="NN78" i="55"/>
  <c r="QJ78" i="55" s="1"/>
  <c r="NN83" i="55"/>
  <c r="QJ83" i="55" s="1"/>
  <c r="NN100" i="55"/>
  <c r="QJ100" i="55" s="1"/>
  <c r="NN43" i="55"/>
  <c r="QJ43" i="55" s="1"/>
  <c r="NN111" i="55"/>
  <c r="QJ111" i="55" s="1"/>
  <c r="NN8" i="55"/>
  <c r="QJ8" i="55" s="1"/>
  <c r="NN123" i="55"/>
  <c r="QJ123" i="55" s="1"/>
  <c r="NN119" i="55"/>
  <c r="QJ119" i="55" s="1"/>
  <c r="NN128" i="55"/>
  <c r="QJ128" i="55" s="1"/>
  <c r="NN42" i="55"/>
  <c r="QJ42" i="55" s="1"/>
  <c r="NN117" i="55"/>
  <c r="QJ117" i="55" s="1"/>
  <c r="NN116" i="55"/>
  <c r="QJ116" i="55" s="1"/>
  <c r="NN93" i="55"/>
  <c r="QJ93" i="55" s="1"/>
  <c r="NN113" i="55"/>
  <c r="QJ113" i="55" s="1"/>
  <c r="NN47" i="55"/>
  <c r="QJ47" i="55" s="1"/>
  <c r="NN61" i="55"/>
  <c r="QJ61" i="55" s="1"/>
  <c r="NN70" i="55"/>
  <c r="QJ70" i="55" s="1"/>
  <c r="NN71" i="55"/>
  <c r="QJ71" i="55" s="1"/>
  <c r="NN124" i="55"/>
  <c r="QJ124" i="55" s="1"/>
  <c r="NN30" i="55"/>
  <c r="QJ30" i="55" s="1"/>
  <c r="NN31" i="55"/>
  <c r="QJ31" i="55" s="1"/>
  <c r="NN15" i="55"/>
  <c r="QJ15" i="55" s="1"/>
  <c r="NN59" i="55"/>
  <c r="QJ59" i="55" s="1"/>
  <c r="NN68" i="55"/>
  <c r="QJ68" i="55" s="1"/>
  <c r="NN75" i="55"/>
  <c r="QJ75" i="55" s="1"/>
  <c r="NN49" i="55"/>
  <c r="QJ49" i="55" s="1"/>
  <c r="NN14" i="55"/>
  <c r="QJ14" i="55" s="1"/>
  <c r="NN110" i="55"/>
  <c r="QJ110" i="55" s="1"/>
  <c r="NN88" i="55"/>
  <c r="QJ88" i="55" s="1"/>
  <c r="NN91" i="55"/>
  <c r="QJ91" i="55" s="1"/>
  <c r="NN20" i="55"/>
  <c r="QJ20" i="55" s="1"/>
  <c r="NN51" i="55"/>
  <c r="QJ51" i="55" s="1"/>
  <c r="NN80" i="55"/>
  <c r="QJ80" i="55" s="1"/>
  <c r="NN97" i="55"/>
  <c r="QJ97" i="55" s="1"/>
  <c r="NN72" i="55"/>
  <c r="QJ72" i="55" s="1"/>
  <c r="NN122" i="55"/>
  <c r="QJ122" i="55" s="1"/>
  <c r="NN108" i="55"/>
  <c r="QJ108" i="55" s="1"/>
  <c r="NN50" i="55"/>
  <c r="QJ50" i="55" s="1"/>
  <c r="NN52" i="55"/>
  <c r="QJ52" i="55" s="1"/>
  <c r="NN5" i="55"/>
  <c r="QJ5" i="55" s="1"/>
  <c r="NN104" i="55"/>
  <c r="QJ104" i="55" s="1"/>
  <c r="NN40" i="55"/>
  <c r="QJ40" i="55" s="1"/>
  <c r="NN102" i="55"/>
  <c r="QJ102" i="55" s="1"/>
  <c r="NN105" i="55"/>
  <c r="QJ105" i="55" s="1"/>
  <c r="NN99" i="55"/>
  <c r="QJ99" i="55" s="1"/>
  <c r="NN106" i="55"/>
  <c r="QJ106" i="55" s="1"/>
  <c r="NN96" i="55"/>
  <c r="QJ96" i="55" s="1"/>
  <c r="NN60" i="55"/>
  <c r="QJ60" i="55" s="1"/>
  <c r="NN62" i="55"/>
  <c r="QJ62" i="55" s="1"/>
  <c r="NN109" i="55"/>
  <c r="QJ109" i="55" s="1"/>
  <c r="NN16" i="55"/>
  <c r="QJ16" i="55" s="1"/>
  <c r="NN25" i="55"/>
  <c r="QJ25" i="55" s="1"/>
  <c r="NN21" i="55"/>
  <c r="QJ21" i="55" s="1"/>
  <c r="NN37" i="55"/>
  <c r="QJ37" i="55" s="1"/>
  <c r="NN77" i="55"/>
  <c r="QJ77" i="55" s="1"/>
  <c r="NN76" i="55"/>
  <c r="QJ76" i="55" s="1"/>
  <c r="NN81" i="55"/>
  <c r="QJ81" i="55" s="1"/>
  <c r="NN85" i="55"/>
  <c r="QJ85" i="55" s="1"/>
  <c r="NN87" i="55"/>
  <c r="QJ87" i="55" s="1"/>
  <c r="NN90" i="55"/>
  <c r="QJ90" i="55" s="1"/>
  <c r="NN17" i="55"/>
  <c r="QJ17" i="55" s="1"/>
  <c r="NN26" i="55"/>
  <c r="QJ26" i="55" s="1"/>
  <c r="NN57" i="55"/>
  <c r="QJ57" i="55" s="1"/>
  <c r="NN48" i="55"/>
  <c r="QJ48" i="55" s="1"/>
  <c r="ND78" i="55"/>
  <c r="PZ78" i="55" s="1"/>
  <c r="ND102" i="55"/>
  <c r="PZ102" i="55" s="1"/>
  <c r="ND45" i="55"/>
  <c r="PZ45" i="55" s="1"/>
  <c r="ND80" i="55"/>
  <c r="PZ80" i="55" s="1"/>
  <c r="ND22" i="55"/>
  <c r="PZ22" i="55" s="1"/>
  <c r="ND13" i="55"/>
  <c r="PZ13" i="55" s="1"/>
  <c r="ND36" i="55"/>
  <c r="PZ36" i="55" s="1"/>
  <c r="ND70" i="55"/>
  <c r="PZ70" i="55" s="1"/>
  <c r="ND44" i="55"/>
  <c r="PZ44" i="55" s="1"/>
  <c r="ND52" i="55"/>
  <c r="PZ52" i="55" s="1"/>
  <c r="ND83" i="55"/>
  <c r="PZ83" i="55" s="1"/>
  <c r="ND43" i="55"/>
  <c r="PZ43" i="55" s="1"/>
  <c r="ND63" i="55"/>
  <c r="PZ63" i="55" s="1"/>
  <c r="ND92" i="55"/>
  <c r="PZ92" i="55" s="1"/>
  <c r="ND94" i="55"/>
  <c r="PZ94" i="55" s="1"/>
  <c r="ND9" i="55"/>
  <c r="PZ9" i="55" s="1"/>
  <c r="ND100" i="55"/>
  <c r="PZ100" i="55" s="1"/>
  <c r="ND127" i="55"/>
  <c r="PZ127" i="55" s="1"/>
  <c r="ND107" i="55"/>
  <c r="PZ107" i="55" s="1"/>
  <c r="ND21" i="55"/>
  <c r="PZ21" i="55" s="1"/>
  <c r="ND18" i="55"/>
  <c r="PZ18" i="55" s="1"/>
  <c r="ND12" i="55"/>
  <c r="PZ12" i="55" s="1"/>
  <c r="ND84" i="55"/>
  <c r="PZ84" i="55" s="1"/>
  <c r="ND34" i="55"/>
  <c r="PZ34" i="55" s="1"/>
  <c r="ND74" i="55"/>
  <c r="PZ74" i="55" s="1"/>
  <c r="ND23" i="55"/>
  <c r="PZ23" i="55" s="1"/>
  <c r="ND26" i="55"/>
  <c r="PZ26" i="55" s="1"/>
  <c r="ND65" i="55"/>
  <c r="PZ65" i="55" s="1"/>
  <c r="ND27" i="55"/>
  <c r="PZ27" i="55" s="1"/>
  <c r="ND28" i="55"/>
  <c r="PZ28" i="55" s="1"/>
  <c r="ND20" i="55"/>
  <c r="PZ20" i="55" s="1"/>
  <c r="ND46" i="55"/>
  <c r="PZ46" i="55" s="1"/>
  <c r="ND103" i="55"/>
  <c r="PZ103" i="55" s="1"/>
  <c r="ND111" i="55"/>
  <c r="PZ111" i="55" s="1"/>
  <c r="ND10" i="55"/>
  <c r="PZ10" i="55" s="1"/>
  <c r="ND56" i="55"/>
  <c r="PZ56" i="55" s="1"/>
  <c r="ND117" i="55"/>
  <c r="PZ117" i="55" s="1"/>
  <c r="ND112" i="55"/>
  <c r="PZ112" i="55" s="1"/>
  <c r="ND60" i="55"/>
  <c r="PZ60" i="55" s="1"/>
  <c r="ND69" i="55"/>
  <c r="PZ69" i="55" s="1"/>
  <c r="ND82" i="55"/>
  <c r="PZ82" i="55" s="1"/>
  <c r="ND41" i="55"/>
  <c r="PZ41" i="55" s="1"/>
  <c r="ND61" i="55"/>
  <c r="PZ61" i="55" s="1"/>
  <c r="ND98" i="55"/>
  <c r="PZ98" i="55" s="1"/>
  <c r="ND95" i="55"/>
  <c r="PZ95" i="55" s="1"/>
  <c r="ND114" i="55"/>
  <c r="PZ114" i="55" s="1"/>
  <c r="ND113" i="55"/>
  <c r="PZ113" i="55" s="1"/>
  <c r="ND99" i="55"/>
  <c r="PZ99" i="55" s="1"/>
  <c r="ND101" i="55"/>
  <c r="PZ101" i="55" s="1"/>
  <c r="ND109" i="55"/>
  <c r="PZ109" i="55" s="1"/>
  <c r="ND31" i="55"/>
  <c r="PZ31" i="55" s="1"/>
  <c r="ND24" i="55"/>
  <c r="PZ24" i="55" s="1"/>
  <c r="ND30" i="55"/>
  <c r="PZ30" i="55" s="1"/>
  <c r="ND25" i="55"/>
  <c r="PZ25" i="55" s="1"/>
  <c r="ND81" i="55"/>
  <c r="PZ81" i="55" s="1"/>
  <c r="ND55" i="55"/>
  <c r="PZ55" i="55" s="1"/>
  <c r="ND75" i="55"/>
  <c r="PZ75" i="55" s="1"/>
  <c r="ND110" i="55"/>
  <c r="PZ110" i="55" s="1"/>
  <c r="ND38" i="55"/>
  <c r="PZ38" i="55" s="1"/>
  <c r="ND48" i="55"/>
  <c r="PZ48" i="55" s="1"/>
  <c r="ND88" i="55"/>
  <c r="PZ88" i="55" s="1"/>
  <c r="ND87" i="55"/>
  <c r="PZ87" i="55" s="1"/>
  <c r="ND90" i="55"/>
  <c r="PZ90" i="55" s="1"/>
  <c r="ND53" i="55"/>
  <c r="PZ53" i="55" s="1"/>
  <c r="ND72" i="55"/>
  <c r="PZ72" i="55" s="1"/>
  <c r="ND54" i="55"/>
  <c r="PZ54" i="55" s="1"/>
  <c r="ND119" i="55"/>
  <c r="PZ119" i="55" s="1"/>
  <c r="ND125" i="55"/>
  <c r="PZ125" i="55" s="1"/>
  <c r="ND121" i="55"/>
  <c r="PZ121" i="55" s="1"/>
  <c r="ND93" i="55"/>
  <c r="PZ93" i="55" s="1"/>
  <c r="ND106" i="55"/>
  <c r="PZ106" i="55" s="1"/>
  <c r="ND120" i="55"/>
  <c r="PZ120" i="55" s="1"/>
  <c r="ND6" i="55"/>
  <c r="PZ6" i="55" s="1"/>
  <c r="ND115" i="55"/>
  <c r="PZ115" i="55" s="1"/>
  <c r="ND118" i="55"/>
  <c r="PZ118" i="55" s="1"/>
  <c r="ND104" i="55"/>
  <c r="PZ104" i="55" s="1"/>
  <c r="ND116" i="55"/>
  <c r="PZ116" i="55" s="1"/>
  <c r="ND128" i="55"/>
  <c r="PZ128" i="55" s="1"/>
  <c r="ND71" i="55"/>
  <c r="PZ71" i="55" s="1"/>
  <c r="ND96" i="55"/>
  <c r="PZ96" i="55" s="1"/>
  <c r="ND108" i="55"/>
  <c r="PZ108" i="55" s="1"/>
  <c r="ND105" i="55"/>
  <c r="PZ105" i="55" s="1"/>
  <c r="ND29" i="55"/>
  <c r="PZ29" i="55" s="1"/>
  <c r="ND15" i="55"/>
  <c r="PZ15" i="55" s="1"/>
  <c r="ND16" i="55"/>
  <c r="PZ16" i="55" s="1"/>
  <c r="ND33" i="55"/>
  <c r="PZ33" i="55" s="1"/>
  <c r="ND68" i="55"/>
  <c r="PZ68" i="55" s="1"/>
  <c r="ND77" i="55"/>
  <c r="PZ77" i="55" s="1"/>
  <c r="ND59" i="55"/>
  <c r="PZ59" i="55" s="1"/>
  <c r="ND17" i="55"/>
  <c r="PZ17" i="55" s="1"/>
  <c r="ND85" i="55"/>
  <c r="PZ85" i="55" s="1"/>
  <c r="ND49" i="55"/>
  <c r="PZ49" i="55" s="1"/>
  <c r="ND67" i="55"/>
  <c r="PZ67" i="55" s="1"/>
  <c r="ND14" i="55"/>
  <c r="PZ14" i="55" s="1"/>
  <c r="ND51" i="55"/>
  <c r="PZ51" i="55" s="1"/>
  <c r="ND50" i="55"/>
  <c r="PZ50" i="55" s="1"/>
  <c r="ND4" i="55"/>
  <c r="PZ4" i="55" s="1"/>
  <c r="ND58" i="55"/>
  <c r="PZ58" i="55" s="1"/>
  <c r="ND126" i="55"/>
  <c r="PZ126" i="55" s="1"/>
  <c r="ND62" i="55"/>
  <c r="PZ62" i="55" s="1"/>
  <c r="ND5" i="55"/>
  <c r="PZ5" i="55" s="1"/>
  <c r="ND3" i="55"/>
  <c r="PZ3" i="55" s="1"/>
  <c r="ND123" i="55"/>
  <c r="PZ123" i="55" s="1"/>
  <c r="ND42" i="55"/>
  <c r="PZ42" i="55" s="1"/>
  <c r="ND8" i="55"/>
  <c r="PZ8" i="55" s="1"/>
  <c r="ND47" i="55"/>
  <c r="PZ47" i="55" s="1"/>
  <c r="ND122" i="55"/>
  <c r="PZ122" i="55" s="1"/>
  <c r="ND97" i="55"/>
  <c r="PZ97" i="55" s="1"/>
  <c r="ND7" i="55"/>
  <c r="PZ7" i="55" s="1"/>
  <c r="ND40" i="55"/>
  <c r="PZ40" i="55" s="1"/>
  <c r="ND39" i="55"/>
  <c r="PZ39" i="55" s="1"/>
  <c r="ND124" i="55"/>
  <c r="PZ124" i="55" s="1"/>
  <c r="ND86" i="55"/>
  <c r="PZ86" i="55" s="1"/>
  <c r="ND37" i="55"/>
  <c r="PZ37" i="55" s="1"/>
  <c r="ND11" i="55"/>
  <c r="PZ11" i="55" s="1"/>
  <c r="ND32" i="55"/>
  <c r="PZ32" i="55" s="1"/>
  <c r="ND35" i="55"/>
  <c r="PZ35" i="55" s="1"/>
  <c r="ND76" i="55"/>
  <c r="PZ76" i="55" s="1"/>
  <c r="ND79" i="55"/>
  <c r="PZ79" i="55" s="1"/>
  <c r="ND73" i="55"/>
  <c r="PZ73" i="55" s="1"/>
  <c r="ND89" i="55"/>
  <c r="PZ89" i="55" s="1"/>
  <c r="ND64" i="55"/>
  <c r="PZ64" i="55" s="1"/>
  <c r="ND91" i="55"/>
  <c r="PZ91" i="55" s="1"/>
  <c r="ND66" i="55"/>
  <c r="PZ66" i="55" s="1"/>
  <c r="ND19" i="55"/>
  <c r="PZ19" i="55" s="1"/>
  <c r="ND57" i="55"/>
  <c r="PZ57" i="55" s="1"/>
  <c r="MY78" i="55"/>
  <c r="PU78" i="55" s="1"/>
  <c r="MY123" i="55"/>
  <c r="PU123" i="55" s="1"/>
  <c r="MY112" i="55"/>
  <c r="PU112" i="55" s="1"/>
  <c r="MY45" i="55"/>
  <c r="PU45" i="55" s="1"/>
  <c r="MY115" i="55"/>
  <c r="PU115" i="55" s="1"/>
  <c r="MY72" i="55"/>
  <c r="PU72" i="55" s="1"/>
  <c r="MY113" i="55"/>
  <c r="PU113" i="55" s="1"/>
  <c r="MY60" i="55"/>
  <c r="PU60" i="55" s="1"/>
  <c r="MY41" i="55"/>
  <c r="PU41" i="55" s="1"/>
  <c r="MY4" i="55"/>
  <c r="PU4" i="55" s="1"/>
  <c r="MY63" i="55"/>
  <c r="PU63" i="55" s="1"/>
  <c r="MY109" i="55"/>
  <c r="PU109" i="55" s="1"/>
  <c r="MY10" i="55"/>
  <c r="PU10" i="55" s="1"/>
  <c r="MY92" i="55"/>
  <c r="PU92" i="55" s="1"/>
  <c r="MY107" i="55"/>
  <c r="PU107" i="55" s="1"/>
  <c r="MY100" i="55"/>
  <c r="PU100" i="55" s="1"/>
  <c r="MY117" i="55"/>
  <c r="PU117" i="55" s="1"/>
  <c r="MY97" i="55"/>
  <c r="PU97" i="55" s="1"/>
  <c r="MY3" i="55"/>
  <c r="PU3" i="55" s="1"/>
  <c r="MY11" i="55"/>
  <c r="PU11" i="55" s="1"/>
  <c r="MY24" i="55"/>
  <c r="PU24" i="55" s="1"/>
  <c r="MY18" i="55"/>
  <c r="PU18" i="55" s="1"/>
  <c r="MY37" i="55"/>
  <c r="PU37" i="55" s="1"/>
  <c r="MY76" i="55"/>
  <c r="PU76" i="55" s="1"/>
  <c r="MY77" i="55"/>
  <c r="PU77" i="55" s="1"/>
  <c r="MY81" i="55"/>
  <c r="PU81" i="55" s="1"/>
  <c r="MY87" i="55"/>
  <c r="PU87" i="55" s="1"/>
  <c r="MY64" i="55"/>
  <c r="PU64" i="55" s="1"/>
  <c r="MY38" i="55"/>
  <c r="PU38" i="55" s="1"/>
  <c r="MY90" i="55"/>
  <c r="PU90" i="55" s="1"/>
  <c r="MY49" i="55"/>
  <c r="PU49" i="55" s="1"/>
  <c r="MY19" i="55"/>
  <c r="PU19" i="55" s="1"/>
  <c r="MY48" i="55"/>
  <c r="PU48" i="55" s="1"/>
  <c r="MY102" i="55"/>
  <c r="PU102" i="55" s="1"/>
  <c r="MY128" i="55"/>
  <c r="PU128" i="55" s="1"/>
  <c r="MY71" i="55"/>
  <c r="PU71" i="55" s="1"/>
  <c r="MY120" i="55"/>
  <c r="PU120" i="55" s="1"/>
  <c r="MY119" i="55"/>
  <c r="PU119" i="55" s="1"/>
  <c r="MY93" i="55"/>
  <c r="PU93" i="55" s="1"/>
  <c r="MY62" i="55"/>
  <c r="PU62" i="55" s="1"/>
  <c r="MY8" i="55"/>
  <c r="PU8" i="55" s="1"/>
  <c r="MY86" i="55"/>
  <c r="PU86" i="55" s="1"/>
  <c r="MY80" i="55"/>
  <c r="PU80" i="55" s="1"/>
  <c r="MY39" i="55"/>
  <c r="PU39" i="55" s="1"/>
  <c r="MY111" i="55"/>
  <c r="PU111" i="55" s="1"/>
  <c r="MY98" i="55"/>
  <c r="PU98" i="55" s="1"/>
  <c r="MY108" i="55"/>
  <c r="PU108" i="55" s="1"/>
  <c r="MY122" i="55"/>
  <c r="PU122" i="55" s="1"/>
  <c r="MY121" i="55"/>
  <c r="PU121" i="55" s="1"/>
  <c r="MY118" i="55"/>
  <c r="PU118" i="55" s="1"/>
  <c r="MY40" i="55"/>
  <c r="PU40" i="55" s="1"/>
  <c r="MY25" i="55"/>
  <c r="PU25" i="55" s="1"/>
  <c r="MY29" i="55"/>
  <c r="PU29" i="55" s="1"/>
  <c r="MY15" i="55"/>
  <c r="PU15" i="55" s="1"/>
  <c r="MY34" i="55"/>
  <c r="PU34" i="55" s="1"/>
  <c r="MY75" i="55"/>
  <c r="PU75" i="55" s="1"/>
  <c r="MY74" i="55"/>
  <c r="PU74" i="55" s="1"/>
  <c r="MY79" i="55"/>
  <c r="PU79" i="55" s="1"/>
  <c r="MY91" i="55"/>
  <c r="PU91" i="55" s="1"/>
  <c r="MY110" i="55"/>
  <c r="PU110" i="55" s="1"/>
  <c r="MY23" i="55"/>
  <c r="PU23" i="55" s="1"/>
  <c r="MY67" i="55"/>
  <c r="PU67" i="55" s="1"/>
  <c r="MY17" i="55"/>
  <c r="PU17" i="55" s="1"/>
  <c r="MY89" i="55"/>
  <c r="PU89" i="55" s="1"/>
  <c r="MY22" i="55"/>
  <c r="PU22" i="55" s="1"/>
  <c r="MY9" i="55"/>
  <c r="PU9" i="55" s="1"/>
  <c r="MY116" i="55"/>
  <c r="PU116" i="55" s="1"/>
  <c r="MY94" i="55"/>
  <c r="PU94" i="55" s="1"/>
  <c r="MY52" i="55"/>
  <c r="PU52" i="55" s="1"/>
  <c r="MY36" i="55"/>
  <c r="PU36" i="55" s="1"/>
  <c r="MY95" i="55"/>
  <c r="PU95" i="55" s="1"/>
  <c r="MY58" i="55"/>
  <c r="PU58" i="55" s="1"/>
  <c r="MY114" i="55"/>
  <c r="PU114" i="55" s="1"/>
  <c r="MY127" i="55"/>
  <c r="PU127" i="55" s="1"/>
  <c r="MY101" i="55"/>
  <c r="PU101" i="55" s="1"/>
  <c r="MY13" i="55"/>
  <c r="PU13" i="55" s="1"/>
  <c r="MY50" i="55"/>
  <c r="PU50" i="55" s="1"/>
  <c r="MY104" i="55"/>
  <c r="PU104" i="55" s="1"/>
  <c r="MY54" i="55"/>
  <c r="PU54" i="55" s="1"/>
  <c r="MY56" i="55"/>
  <c r="PU56" i="55" s="1"/>
  <c r="MY70" i="55"/>
  <c r="PU70" i="55" s="1"/>
  <c r="MY42" i="55"/>
  <c r="PU42" i="55" s="1"/>
  <c r="MY12" i="55"/>
  <c r="PU12" i="55" s="1"/>
  <c r="MY16" i="55"/>
  <c r="PU16" i="55" s="1"/>
  <c r="MY30" i="55"/>
  <c r="PU30" i="55" s="1"/>
  <c r="MY35" i="55"/>
  <c r="PU35" i="55" s="1"/>
  <c r="MY84" i="55"/>
  <c r="PU84" i="55" s="1"/>
  <c r="MY73" i="55"/>
  <c r="PU73" i="55" s="1"/>
  <c r="MY59" i="55"/>
  <c r="PU59" i="55" s="1"/>
  <c r="MY20" i="55"/>
  <c r="PU20" i="55" s="1"/>
  <c r="MY85" i="55"/>
  <c r="PU85" i="55" s="1"/>
  <c r="MY26" i="55"/>
  <c r="PU26" i="55" s="1"/>
  <c r="MY65" i="55"/>
  <c r="PU65" i="55" s="1"/>
  <c r="MY66" i="55"/>
  <c r="PU66" i="55" s="1"/>
  <c r="MY53" i="55"/>
  <c r="PU53" i="55" s="1"/>
  <c r="MY44" i="55"/>
  <c r="PU44" i="55" s="1"/>
  <c r="MY103" i="55"/>
  <c r="PU103" i="55" s="1"/>
  <c r="MY43" i="55"/>
  <c r="PU43" i="55" s="1"/>
  <c r="MY61" i="55"/>
  <c r="PU61" i="55" s="1"/>
  <c r="MY47" i="55"/>
  <c r="PU47" i="55" s="1"/>
  <c r="MY83" i="55"/>
  <c r="PU83" i="55" s="1"/>
  <c r="MY69" i="55"/>
  <c r="PU69" i="55" s="1"/>
  <c r="MY124" i="55"/>
  <c r="PU124" i="55" s="1"/>
  <c r="MY7" i="55"/>
  <c r="PU7" i="55" s="1"/>
  <c r="MY96" i="55"/>
  <c r="PU96" i="55" s="1"/>
  <c r="MY99" i="55"/>
  <c r="PU99" i="55" s="1"/>
  <c r="MY82" i="55"/>
  <c r="PU82" i="55" s="1"/>
  <c r="MY105" i="55"/>
  <c r="PU105" i="55" s="1"/>
  <c r="MY5" i="55"/>
  <c r="PU5" i="55" s="1"/>
  <c r="MY125" i="55"/>
  <c r="PU125" i="55" s="1"/>
  <c r="MY6" i="55"/>
  <c r="PU6" i="55" s="1"/>
  <c r="MY106" i="55"/>
  <c r="PU106" i="55" s="1"/>
  <c r="MY126" i="55"/>
  <c r="PU126" i="55" s="1"/>
  <c r="MY21" i="55"/>
  <c r="PU21" i="55" s="1"/>
  <c r="MY32" i="55"/>
  <c r="PU32" i="55" s="1"/>
  <c r="MY31" i="55"/>
  <c r="PU31" i="55" s="1"/>
  <c r="MY33" i="55"/>
  <c r="PU33" i="55" s="1"/>
  <c r="MY55" i="55"/>
  <c r="PU55" i="55" s="1"/>
  <c r="MY68" i="55"/>
  <c r="PU68" i="55" s="1"/>
  <c r="MY57" i="55"/>
  <c r="PU57" i="55" s="1"/>
  <c r="MY27" i="55"/>
  <c r="PU27" i="55" s="1"/>
  <c r="MY28" i="55"/>
  <c r="PU28" i="55" s="1"/>
  <c r="MY51" i="55"/>
  <c r="PU51" i="55" s="1"/>
  <c r="MY88" i="55"/>
  <c r="PU88" i="55" s="1"/>
  <c r="MY14" i="55"/>
  <c r="PU14" i="55" s="1"/>
  <c r="MY46" i="55"/>
  <c r="PU46" i="55" s="1"/>
  <c r="NB78" i="55"/>
  <c r="PX78" i="55" s="1"/>
  <c r="NB126" i="55"/>
  <c r="PX126" i="55" s="1"/>
  <c r="NB56" i="55"/>
  <c r="PX56" i="55" s="1"/>
  <c r="NB10" i="55"/>
  <c r="PX10" i="55" s="1"/>
  <c r="NB114" i="55"/>
  <c r="PX114" i="55" s="1"/>
  <c r="NB119" i="55"/>
  <c r="PX119" i="55" s="1"/>
  <c r="NB6" i="55"/>
  <c r="PX6" i="55" s="1"/>
  <c r="NB128" i="55"/>
  <c r="PX128" i="55" s="1"/>
  <c r="NB111" i="55"/>
  <c r="PX111" i="55" s="1"/>
  <c r="NB61" i="55"/>
  <c r="PX61" i="55" s="1"/>
  <c r="NB115" i="55"/>
  <c r="PX115" i="55" s="1"/>
  <c r="NB13" i="55"/>
  <c r="PX13" i="55" s="1"/>
  <c r="NB58" i="55"/>
  <c r="PX58" i="55" s="1"/>
  <c r="NB3" i="55"/>
  <c r="PX3" i="55" s="1"/>
  <c r="NB97" i="55"/>
  <c r="PX97" i="55" s="1"/>
  <c r="NB42" i="55"/>
  <c r="PX42" i="55" s="1"/>
  <c r="NB45" i="55"/>
  <c r="PX45" i="55" s="1"/>
  <c r="NB5" i="55"/>
  <c r="PX5" i="55" s="1"/>
  <c r="NB62" i="55"/>
  <c r="PX62" i="55" s="1"/>
  <c r="NB30" i="55"/>
  <c r="PX30" i="55" s="1"/>
  <c r="NB37" i="55"/>
  <c r="PX37" i="55" s="1"/>
  <c r="NB18" i="55"/>
  <c r="PX18" i="55" s="1"/>
  <c r="NB74" i="55"/>
  <c r="PX74" i="55" s="1"/>
  <c r="NB35" i="55"/>
  <c r="PX35" i="55" s="1"/>
  <c r="NB84" i="55"/>
  <c r="PX84" i="55" s="1"/>
  <c r="NB110" i="55"/>
  <c r="PX110" i="55" s="1"/>
  <c r="NB64" i="55"/>
  <c r="PX64" i="55" s="1"/>
  <c r="NB85" i="55"/>
  <c r="PX85" i="55" s="1"/>
  <c r="NB14" i="55"/>
  <c r="PX14" i="55" s="1"/>
  <c r="NB89" i="55"/>
  <c r="PX89" i="55" s="1"/>
  <c r="NB26" i="55"/>
  <c r="PX26" i="55" s="1"/>
  <c r="NB46" i="55"/>
  <c r="PX46" i="55" s="1"/>
  <c r="NB7" i="55"/>
  <c r="PX7" i="55" s="1"/>
  <c r="NB113" i="55"/>
  <c r="PX113" i="55" s="1"/>
  <c r="NB9" i="55"/>
  <c r="PX9" i="55" s="1"/>
  <c r="NB100" i="55"/>
  <c r="PX100" i="55" s="1"/>
  <c r="NB94" i="55"/>
  <c r="PX94" i="55" s="1"/>
  <c r="NB60" i="55"/>
  <c r="PX60" i="55" s="1"/>
  <c r="NB86" i="55"/>
  <c r="PX86" i="55" s="1"/>
  <c r="NB54" i="55"/>
  <c r="PX54" i="55" s="1"/>
  <c r="NB105" i="55"/>
  <c r="PX105" i="55" s="1"/>
  <c r="NB123" i="55"/>
  <c r="PX123" i="55" s="1"/>
  <c r="NB117" i="55"/>
  <c r="PX117" i="55" s="1"/>
  <c r="NB80" i="55"/>
  <c r="PX80" i="55" s="1"/>
  <c r="NB83" i="55"/>
  <c r="PX83" i="55" s="1"/>
  <c r="NB99" i="55"/>
  <c r="PX99" i="55" s="1"/>
  <c r="NB116" i="55"/>
  <c r="PX116" i="55" s="1"/>
  <c r="NB52" i="55"/>
  <c r="PX52" i="55" s="1"/>
  <c r="NB95" i="55"/>
  <c r="PX95" i="55" s="1"/>
  <c r="NB104" i="55"/>
  <c r="PX104" i="55" s="1"/>
  <c r="NB11" i="55"/>
  <c r="PX11" i="55" s="1"/>
  <c r="NB24" i="55"/>
  <c r="PX24" i="55" s="1"/>
  <c r="NB29" i="55"/>
  <c r="PX29" i="55" s="1"/>
  <c r="NB31" i="55"/>
  <c r="PX31" i="55" s="1"/>
  <c r="NB79" i="55"/>
  <c r="PX79" i="55" s="1"/>
  <c r="NB75" i="55"/>
  <c r="PX75" i="55" s="1"/>
  <c r="NB55" i="55"/>
  <c r="PX55" i="55" s="1"/>
  <c r="NB17" i="55"/>
  <c r="PX17" i="55" s="1"/>
  <c r="NB90" i="55"/>
  <c r="PX90" i="55" s="1"/>
  <c r="NB19" i="55"/>
  <c r="PX19" i="55" s="1"/>
  <c r="NB27" i="55"/>
  <c r="PX27" i="55" s="1"/>
  <c r="NB67" i="55"/>
  <c r="PX67" i="55" s="1"/>
  <c r="NB57" i="55"/>
  <c r="PX57" i="55" s="1"/>
  <c r="NB51" i="55"/>
  <c r="PX51" i="55" s="1"/>
  <c r="NB108" i="55"/>
  <c r="PX108" i="55" s="1"/>
  <c r="NB39" i="55"/>
  <c r="PX39" i="55" s="1"/>
  <c r="NB71" i="55"/>
  <c r="PX71" i="55" s="1"/>
  <c r="NB118" i="55"/>
  <c r="PX118" i="55" s="1"/>
  <c r="NB22" i="55"/>
  <c r="PX22" i="55" s="1"/>
  <c r="NB121" i="55"/>
  <c r="PX121" i="55" s="1"/>
  <c r="NB120" i="55"/>
  <c r="PX120" i="55" s="1"/>
  <c r="NB98" i="55"/>
  <c r="PX98" i="55" s="1"/>
  <c r="NB101" i="55"/>
  <c r="PX101" i="55" s="1"/>
  <c r="NB44" i="55"/>
  <c r="PX44" i="55" s="1"/>
  <c r="NB106" i="55"/>
  <c r="PX106" i="55" s="1"/>
  <c r="NB103" i="55"/>
  <c r="PX103" i="55" s="1"/>
  <c r="NB96" i="55"/>
  <c r="PX96" i="55" s="1"/>
  <c r="NB93" i="55"/>
  <c r="PX93" i="55" s="1"/>
  <c r="NB40" i="55"/>
  <c r="PX40" i="55" s="1"/>
  <c r="NB124" i="55"/>
  <c r="PX124" i="55" s="1"/>
  <c r="NB72" i="55"/>
  <c r="PX72" i="55" s="1"/>
  <c r="NB8" i="55"/>
  <c r="PX8" i="55" s="1"/>
  <c r="NB21" i="55"/>
  <c r="PX21" i="55" s="1"/>
  <c r="NB25" i="55"/>
  <c r="PX25" i="55" s="1"/>
  <c r="NB15" i="55"/>
  <c r="PX15" i="55" s="1"/>
  <c r="NB33" i="55"/>
  <c r="PX33" i="55" s="1"/>
  <c r="NB73" i="55"/>
  <c r="PX73" i="55" s="1"/>
  <c r="NB77" i="55"/>
  <c r="PX77" i="55" s="1"/>
  <c r="NB68" i="55"/>
  <c r="PX68" i="55" s="1"/>
  <c r="NB91" i="55"/>
  <c r="PX91" i="55" s="1"/>
  <c r="NB87" i="55"/>
  <c r="PX87" i="55" s="1"/>
  <c r="NB88" i="55"/>
  <c r="PX88" i="55" s="1"/>
  <c r="NB65" i="55"/>
  <c r="PX65" i="55" s="1"/>
  <c r="NB20" i="55"/>
  <c r="PX20" i="55" s="1"/>
  <c r="NB48" i="55"/>
  <c r="PX48" i="55" s="1"/>
  <c r="NB43" i="55"/>
  <c r="PX43" i="55" s="1"/>
  <c r="NB112" i="55"/>
  <c r="PX112" i="55" s="1"/>
  <c r="NB127" i="55"/>
  <c r="PX127" i="55" s="1"/>
  <c r="NB92" i="55"/>
  <c r="PX92" i="55" s="1"/>
  <c r="NB41" i="55"/>
  <c r="PX41" i="55" s="1"/>
  <c r="NB125" i="55"/>
  <c r="PX125" i="55" s="1"/>
  <c r="NB107" i="55"/>
  <c r="PX107" i="55" s="1"/>
  <c r="NB47" i="55"/>
  <c r="PX47" i="55" s="1"/>
  <c r="NB82" i="55"/>
  <c r="PX82" i="55" s="1"/>
  <c r="NB70" i="55"/>
  <c r="PX70" i="55" s="1"/>
  <c r="NB69" i="55"/>
  <c r="PX69" i="55" s="1"/>
  <c r="NB4" i="55"/>
  <c r="PX4" i="55" s="1"/>
  <c r="NB63" i="55"/>
  <c r="PX63" i="55" s="1"/>
  <c r="NB50" i="55"/>
  <c r="PX50" i="55" s="1"/>
  <c r="NB36" i="55"/>
  <c r="PX36" i="55" s="1"/>
  <c r="NB109" i="55"/>
  <c r="PX109" i="55" s="1"/>
  <c r="NB122" i="55"/>
  <c r="PX122" i="55" s="1"/>
  <c r="NB102" i="55"/>
  <c r="PX102" i="55" s="1"/>
  <c r="NB16" i="55"/>
  <c r="PX16" i="55" s="1"/>
  <c r="NB32" i="55"/>
  <c r="PX32" i="55" s="1"/>
  <c r="NB12" i="55"/>
  <c r="PX12" i="55" s="1"/>
  <c r="NB34" i="55"/>
  <c r="PX34" i="55" s="1"/>
  <c r="NB76" i="55"/>
  <c r="PX76" i="55" s="1"/>
  <c r="NB59" i="55"/>
  <c r="PX59" i="55" s="1"/>
  <c r="NB81" i="55"/>
  <c r="PX81" i="55" s="1"/>
  <c r="NB28" i="55"/>
  <c r="PX28" i="55" s="1"/>
  <c r="NB66" i="55"/>
  <c r="PX66" i="55" s="1"/>
  <c r="NB23" i="55"/>
  <c r="PX23" i="55" s="1"/>
  <c r="NB49" i="55"/>
  <c r="PX49" i="55" s="1"/>
  <c r="NB38" i="55"/>
  <c r="PX38" i="55" s="1"/>
  <c r="NB53" i="55"/>
  <c r="PX53" i="55" s="1"/>
  <c r="MW104" i="55"/>
  <c r="PS104" i="55" s="1"/>
  <c r="MW44" i="55"/>
  <c r="PS44" i="55" s="1"/>
  <c r="MW3" i="55"/>
  <c r="PS3" i="55" s="1"/>
  <c r="MW4" i="55"/>
  <c r="PS4" i="55" s="1"/>
  <c r="MW7" i="55"/>
  <c r="PS7" i="55" s="1"/>
  <c r="MW92" i="55"/>
  <c r="PS92" i="55" s="1"/>
  <c r="MW108" i="55"/>
  <c r="PS108" i="55" s="1"/>
  <c r="MW6" i="55"/>
  <c r="PS6" i="55" s="1"/>
  <c r="MW39" i="55"/>
  <c r="PS39" i="55" s="1"/>
  <c r="MW128" i="55"/>
  <c r="PS128" i="55" s="1"/>
  <c r="MW114" i="55"/>
  <c r="PS114" i="55" s="1"/>
  <c r="MW107" i="55"/>
  <c r="PS107" i="55" s="1"/>
  <c r="MW8" i="55"/>
  <c r="PS8" i="55" s="1"/>
  <c r="MW61" i="55"/>
  <c r="PS61" i="55" s="1"/>
  <c r="MW120" i="55"/>
  <c r="PS120" i="55" s="1"/>
  <c r="MW86" i="55"/>
  <c r="PS86" i="55" s="1"/>
  <c r="MW41" i="55"/>
  <c r="PS41" i="55" s="1"/>
  <c r="MW70" i="55"/>
  <c r="PS70" i="55" s="1"/>
  <c r="MW25" i="55"/>
  <c r="PS25" i="55" s="1"/>
  <c r="MW12" i="55"/>
  <c r="PS12" i="55" s="1"/>
  <c r="MW11" i="55"/>
  <c r="PS11" i="55" s="1"/>
  <c r="MW75" i="55"/>
  <c r="PS75" i="55" s="1"/>
  <c r="MW55" i="55"/>
  <c r="PS55" i="55" s="1"/>
  <c r="MW79" i="55"/>
  <c r="PS79" i="55" s="1"/>
  <c r="MW33" i="55"/>
  <c r="PS33" i="55" s="1"/>
  <c r="MW38" i="55"/>
  <c r="PS38" i="55" s="1"/>
  <c r="MW87" i="55"/>
  <c r="PS87" i="55" s="1"/>
  <c r="MW67" i="55"/>
  <c r="PS67" i="55" s="1"/>
  <c r="MW66" i="55"/>
  <c r="PS66" i="55" s="1"/>
  <c r="MW85" i="55"/>
  <c r="PS85" i="55" s="1"/>
  <c r="MW48" i="55"/>
  <c r="PS48" i="55" s="1"/>
  <c r="MW53" i="55"/>
  <c r="PS53" i="55" s="1"/>
  <c r="MW95" i="55"/>
  <c r="PS95" i="55" s="1"/>
  <c r="MW121" i="55"/>
  <c r="PS121" i="55" s="1"/>
  <c r="MW117" i="55"/>
  <c r="PS117" i="55" s="1"/>
  <c r="MW13" i="55"/>
  <c r="PS13" i="55" s="1"/>
  <c r="MW42" i="55"/>
  <c r="PS42" i="55" s="1"/>
  <c r="MW98" i="55"/>
  <c r="PS98" i="55" s="1"/>
  <c r="MW97" i="55"/>
  <c r="PS97" i="55" s="1"/>
  <c r="MW103" i="55"/>
  <c r="PS103" i="55" s="1"/>
  <c r="MW54" i="55"/>
  <c r="PS54" i="55" s="1"/>
  <c r="MW99" i="55"/>
  <c r="PS99" i="55" s="1"/>
  <c r="MW60" i="55"/>
  <c r="PS60" i="55" s="1"/>
  <c r="MW94" i="55"/>
  <c r="PS94" i="55" s="1"/>
  <c r="MW56" i="55"/>
  <c r="PS56" i="55" s="1"/>
  <c r="MW47" i="55"/>
  <c r="PS47" i="55" s="1"/>
  <c r="MW111" i="55"/>
  <c r="PS111" i="55" s="1"/>
  <c r="MW113" i="55"/>
  <c r="PS113" i="55" s="1"/>
  <c r="MW83" i="55"/>
  <c r="PS83" i="55" s="1"/>
  <c r="MW118" i="55"/>
  <c r="PS118" i="55" s="1"/>
  <c r="MW37" i="55"/>
  <c r="PS37" i="55" s="1"/>
  <c r="MW16" i="55"/>
  <c r="PS16" i="55" s="1"/>
  <c r="MW24" i="55"/>
  <c r="PS24" i="55" s="1"/>
  <c r="MW68" i="55"/>
  <c r="PS68" i="55" s="1"/>
  <c r="MW84" i="55"/>
  <c r="PS84" i="55" s="1"/>
  <c r="MW76" i="55"/>
  <c r="PS76" i="55" s="1"/>
  <c r="MW34" i="55"/>
  <c r="PS34" i="55" s="1"/>
  <c r="MW14" i="55"/>
  <c r="PS14" i="55" s="1"/>
  <c r="MW110" i="55"/>
  <c r="PS110" i="55" s="1"/>
  <c r="MW65" i="55"/>
  <c r="PS65" i="55" s="1"/>
  <c r="MW89" i="55"/>
  <c r="PS89" i="55" s="1"/>
  <c r="MW91" i="55"/>
  <c r="PS91" i="55" s="1"/>
  <c r="MW78" i="55"/>
  <c r="PS78" i="55" s="1"/>
  <c r="MW51" i="55"/>
  <c r="PS51" i="55" s="1"/>
  <c r="MW106" i="55"/>
  <c r="PS106" i="55" s="1"/>
  <c r="MW112" i="55"/>
  <c r="PS112" i="55" s="1"/>
  <c r="MW80" i="55"/>
  <c r="PS80" i="55" s="1"/>
  <c r="MW71" i="55"/>
  <c r="PS71" i="55" s="1"/>
  <c r="MW40" i="55"/>
  <c r="PS40" i="55" s="1"/>
  <c r="MW105" i="55"/>
  <c r="PS105" i="55" s="1"/>
  <c r="MW115" i="55"/>
  <c r="PS115" i="55" s="1"/>
  <c r="MW122" i="55"/>
  <c r="PS122" i="55" s="1"/>
  <c r="MW82" i="55"/>
  <c r="PS82" i="55" s="1"/>
  <c r="MW102" i="55"/>
  <c r="PS102" i="55" s="1"/>
  <c r="MW127" i="55"/>
  <c r="PS127" i="55" s="1"/>
  <c r="MW126" i="55"/>
  <c r="PS126" i="55" s="1"/>
  <c r="MW109" i="55"/>
  <c r="PS109" i="55" s="1"/>
  <c r="MW125" i="55"/>
  <c r="PS125" i="55" s="1"/>
  <c r="MW45" i="55"/>
  <c r="PS45" i="55" s="1"/>
  <c r="MW123" i="55"/>
  <c r="PS123" i="55" s="1"/>
  <c r="MW116" i="55"/>
  <c r="PS116" i="55" s="1"/>
  <c r="MW93" i="55"/>
  <c r="PS93" i="55" s="1"/>
  <c r="MW29" i="55"/>
  <c r="PS29" i="55" s="1"/>
  <c r="MW30" i="55"/>
  <c r="PS30" i="55" s="1"/>
  <c r="MW32" i="55"/>
  <c r="PS32" i="55" s="1"/>
  <c r="MW77" i="55"/>
  <c r="PS77" i="55" s="1"/>
  <c r="MW74" i="55"/>
  <c r="PS74" i="55" s="1"/>
  <c r="MW59" i="55"/>
  <c r="PS59" i="55" s="1"/>
  <c r="MW64" i="55"/>
  <c r="PS64" i="55" s="1"/>
  <c r="MW27" i="55"/>
  <c r="PS27" i="55" s="1"/>
  <c r="MW28" i="55"/>
  <c r="PS28" i="55" s="1"/>
  <c r="MW26" i="55"/>
  <c r="PS26" i="55" s="1"/>
  <c r="MW20" i="55"/>
  <c r="PS20" i="55" s="1"/>
  <c r="MW46" i="55"/>
  <c r="PS46" i="55" s="1"/>
  <c r="MW49" i="55"/>
  <c r="PS49" i="55" s="1"/>
  <c r="MW57" i="55"/>
  <c r="PS57" i="55" s="1"/>
  <c r="MW43" i="55"/>
  <c r="PS43" i="55" s="1"/>
  <c r="MW22" i="55"/>
  <c r="PS22" i="55" s="1"/>
  <c r="MW36" i="55"/>
  <c r="PS36" i="55" s="1"/>
  <c r="MW5" i="55"/>
  <c r="PS5" i="55" s="1"/>
  <c r="MW124" i="55"/>
  <c r="PS124" i="55" s="1"/>
  <c r="MW69" i="55"/>
  <c r="PS69" i="55" s="1"/>
  <c r="MW62" i="55"/>
  <c r="PS62" i="55" s="1"/>
  <c r="MW63" i="55"/>
  <c r="PS63" i="55" s="1"/>
  <c r="MW50" i="55"/>
  <c r="PS50" i="55" s="1"/>
  <c r="MW100" i="55"/>
  <c r="PS100" i="55" s="1"/>
  <c r="MW9" i="55"/>
  <c r="PS9" i="55" s="1"/>
  <c r="MW10" i="55"/>
  <c r="PS10" i="55" s="1"/>
  <c r="MW101" i="55"/>
  <c r="PS101" i="55" s="1"/>
  <c r="MW72" i="55"/>
  <c r="PS72" i="55" s="1"/>
  <c r="MW52" i="55"/>
  <c r="PS52" i="55" s="1"/>
  <c r="MW96" i="55"/>
  <c r="PS96" i="55" s="1"/>
  <c r="MW58" i="55"/>
  <c r="PS58" i="55" s="1"/>
  <c r="MW119" i="55"/>
  <c r="PS119" i="55" s="1"/>
  <c r="MW18" i="55"/>
  <c r="PS18" i="55" s="1"/>
  <c r="MW21" i="55"/>
  <c r="PS21" i="55" s="1"/>
  <c r="MW31" i="55"/>
  <c r="PS31" i="55" s="1"/>
  <c r="MW15" i="55"/>
  <c r="PS15" i="55" s="1"/>
  <c r="MW73" i="55"/>
  <c r="PS73" i="55" s="1"/>
  <c r="MW81" i="55"/>
  <c r="PS81" i="55" s="1"/>
  <c r="MW35" i="55"/>
  <c r="PS35" i="55" s="1"/>
  <c r="MW23" i="55"/>
  <c r="PS23" i="55" s="1"/>
  <c r="MW90" i="55"/>
  <c r="PS90" i="55" s="1"/>
  <c r="MW17" i="55"/>
  <c r="PS17" i="55" s="1"/>
  <c r="MW88" i="55"/>
  <c r="PS88" i="55" s="1"/>
  <c r="MW19" i="55"/>
  <c r="PS19" i="55" s="1"/>
  <c r="MH46" i="55"/>
  <c r="PD46" i="55" s="1"/>
  <c r="MH11" i="55"/>
  <c r="PD11" i="55" s="1"/>
  <c r="MH72" i="55"/>
  <c r="PD72" i="55" s="1"/>
  <c r="MH89" i="55"/>
  <c r="PD89" i="55" s="1"/>
  <c r="MH74" i="55"/>
  <c r="PD74" i="55" s="1"/>
  <c r="MH63" i="55"/>
  <c r="PD63" i="55" s="1"/>
  <c r="MH77" i="55"/>
  <c r="PD77" i="55" s="1"/>
  <c r="MH114" i="55"/>
  <c r="PD114" i="55" s="1"/>
  <c r="MH98" i="55"/>
  <c r="PD98" i="55" s="1"/>
  <c r="MH53" i="55"/>
  <c r="PD53" i="55" s="1"/>
  <c r="MH42" i="55"/>
  <c r="PD42" i="55" s="1"/>
  <c r="MH15" i="55"/>
  <c r="PD15" i="55" s="1"/>
  <c r="MH119" i="55"/>
  <c r="PD119" i="55" s="1"/>
  <c r="MH113" i="55"/>
  <c r="PD113" i="55" s="1"/>
  <c r="MH27" i="55"/>
  <c r="PD27" i="55" s="1"/>
  <c r="MH127" i="55"/>
  <c r="PD127" i="55" s="1"/>
  <c r="MH104" i="55"/>
  <c r="PD104" i="55" s="1"/>
  <c r="MH25" i="55"/>
  <c r="PD25" i="55" s="1"/>
  <c r="MH66" i="55"/>
  <c r="PD66" i="55" s="1"/>
  <c r="MH19" i="55"/>
  <c r="PD19" i="55" s="1"/>
  <c r="MH75" i="55"/>
  <c r="PD75" i="55" s="1"/>
  <c r="MH81" i="55"/>
  <c r="PD81" i="55" s="1"/>
  <c r="MH117" i="55"/>
  <c r="PD117" i="55" s="1"/>
  <c r="MH34" i="55"/>
  <c r="PD34" i="55" s="1"/>
  <c r="MH55" i="55"/>
  <c r="PD55" i="55" s="1"/>
  <c r="MH57" i="55"/>
  <c r="PD57" i="55" s="1"/>
  <c r="MH102" i="55"/>
  <c r="PD102" i="55" s="1"/>
  <c r="MH47" i="55"/>
  <c r="PD47" i="55" s="1"/>
  <c r="MH6" i="55"/>
  <c r="PD6" i="55" s="1"/>
  <c r="MH68" i="55"/>
  <c r="PD68" i="55" s="1"/>
  <c r="MH54" i="55"/>
  <c r="PD54" i="55" s="1"/>
  <c r="MH7" i="55"/>
  <c r="PD7" i="55" s="1"/>
  <c r="MH64" i="55"/>
  <c r="PD64" i="55" s="1"/>
  <c r="MH91" i="55"/>
  <c r="PD91" i="55" s="1"/>
  <c r="MH122" i="55"/>
  <c r="PD122" i="55" s="1"/>
  <c r="MH23" i="55"/>
  <c r="PD23" i="55" s="1"/>
  <c r="MH111" i="55"/>
  <c r="PD111" i="55" s="1"/>
  <c r="MH124" i="55"/>
  <c r="PD124" i="55" s="1"/>
  <c r="MH9" i="55"/>
  <c r="PD9" i="55" s="1"/>
  <c r="MH62" i="55"/>
  <c r="PD62" i="55" s="1"/>
  <c r="MH90" i="55"/>
  <c r="PD90" i="55" s="1"/>
  <c r="MH60" i="55"/>
  <c r="PD60" i="55" s="1"/>
  <c r="MH71" i="55"/>
  <c r="PD71" i="55" s="1"/>
  <c r="MH20" i="55"/>
  <c r="PD20" i="55" s="1"/>
  <c r="MH16" i="55"/>
  <c r="PD16" i="55" s="1"/>
  <c r="MH80" i="55"/>
  <c r="PD80" i="55" s="1"/>
  <c r="MH112" i="55"/>
  <c r="PD112" i="55" s="1"/>
  <c r="MH93" i="55"/>
  <c r="PD93" i="55" s="1"/>
  <c r="MH83" i="55"/>
  <c r="PD83" i="55" s="1"/>
  <c r="MH40" i="55"/>
  <c r="PD40" i="55" s="1"/>
  <c r="MH35" i="55"/>
  <c r="PD35" i="55" s="1"/>
  <c r="MH67" i="55"/>
  <c r="PD67" i="55" s="1"/>
  <c r="MH4" i="55"/>
  <c r="PD4" i="55" s="1"/>
  <c r="MH118" i="55"/>
  <c r="PD118" i="55" s="1"/>
  <c r="MH101" i="55"/>
  <c r="PD101" i="55" s="1"/>
  <c r="MH58" i="55"/>
  <c r="PD58" i="55" s="1"/>
  <c r="MH116" i="55"/>
  <c r="PD116" i="55" s="1"/>
  <c r="MH39" i="55"/>
  <c r="PD39" i="55" s="1"/>
  <c r="MH108" i="55"/>
  <c r="PD108" i="55" s="1"/>
  <c r="MH18" i="55"/>
  <c r="PD18" i="55" s="1"/>
  <c r="MH65" i="55"/>
  <c r="PD65" i="55" s="1"/>
  <c r="MH100" i="55"/>
  <c r="PD100" i="55" s="1"/>
  <c r="MH37" i="55"/>
  <c r="PD37" i="55" s="1"/>
  <c r="MH3" i="55"/>
  <c r="PD3" i="55" s="1"/>
  <c r="MH79" i="55"/>
  <c r="PD79" i="55" s="1"/>
  <c r="MH120" i="55"/>
  <c r="PD120" i="55" s="1"/>
  <c r="MH125" i="55"/>
  <c r="PD125" i="55" s="1"/>
  <c r="MH51" i="55"/>
  <c r="PD51" i="55" s="1"/>
  <c r="MH17" i="55"/>
  <c r="PD17" i="55" s="1"/>
  <c r="MH94" i="55"/>
  <c r="PD94" i="55" s="1"/>
  <c r="MH109" i="55"/>
  <c r="PD109" i="55" s="1"/>
  <c r="MH115" i="55"/>
  <c r="PD115" i="55" s="1"/>
  <c r="MH70" i="55"/>
  <c r="PD70" i="55" s="1"/>
  <c r="MH5" i="55"/>
  <c r="PD5" i="55" s="1"/>
  <c r="MH87" i="55"/>
  <c r="PD87" i="55" s="1"/>
  <c r="MH24" i="55"/>
  <c r="PD24" i="55" s="1"/>
  <c r="MH12" i="55"/>
  <c r="PD12" i="55" s="1"/>
  <c r="MH61" i="55"/>
  <c r="PD61" i="55" s="1"/>
  <c r="MH31" i="55"/>
  <c r="PD31" i="55" s="1"/>
  <c r="MH28" i="55"/>
  <c r="PD28" i="55" s="1"/>
  <c r="MH44" i="55"/>
  <c r="PD44" i="55" s="1"/>
  <c r="MH41" i="55"/>
  <c r="PD41" i="55" s="1"/>
  <c r="MH78" i="55"/>
  <c r="PD78" i="55" s="1"/>
  <c r="MH32" i="55"/>
  <c r="PD32" i="55" s="1"/>
  <c r="MH95" i="55"/>
  <c r="PD95" i="55" s="1"/>
  <c r="MH50" i="55"/>
  <c r="PD50" i="55" s="1"/>
  <c r="MH82" i="55"/>
  <c r="PD82" i="55" s="1"/>
  <c r="MH14" i="55"/>
  <c r="PD14" i="55" s="1"/>
  <c r="MH48" i="55"/>
  <c r="PD48" i="55" s="1"/>
  <c r="MH45" i="55"/>
  <c r="PD45" i="55" s="1"/>
  <c r="MH26" i="55"/>
  <c r="PD26" i="55" s="1"/>
  <c r="MH59" i="55"/>
  <c r="PD59" i="55" s="1"/>
  <c r="MH96" i="55"/>
  <c r="PD96" i="55" s="1"/>
  <c r="MH97" i="55"/>
  <c r="PD97" i="55" s="1"/>
  <c r="MH13" i="55"/>
  <c r="PD13" i="55" s="1"/>
  <c r="MH107" i="55"/>
  <c r="PD107" i="55" s="1"/>
  <c r="MH38" i="55"/>
  <c r="PD38" i="55" s="1"/>
  <c r="MH29" i="55"/>
  <c r="PD29" i="55" s="1"/>
  <c r="MH56" i="55"/>
  <c r="PD56" i="55" s="1"/>
  <c r="MH86" i="55"/>
  <c r="PD86" i="55" s="1"/>
  <c r="MH123" i="55"/>
  <c r="PD123" i="55" s="1"/>
  <c r="MH33" i="55"/>
  <c r="PD33" i="55" s="1"/>
  <c r="MH121" i="55"/>
  <c r="PD121" i="55" s="1"/>
  <c r="MH88" i="55"/>
  <c r="PD88" i="55" s="1"/>
  <c r="MH106" i="55"/>
  <c r="PD106" i="55" s="1"/>
  <c r="MH105" i="55"/>
  <c r="PD105" i="55" s="1"/>
  <c r="MH30" i="55"/>
  <c r="PD30" i="55" s="1"/>
  <c r="MH84" i="55"/>
  <c r="PD84" i="55" s="1"/>
  <c r="MH69" i="55"/>
  <c r="PD69" i="55" s="1"/>
  <c r="MH8" i="55"/>
  <c r="PD8" i="55" s="1"/>
  <c r="MH76" i="55"/>
  <c r="PD76" i="55" s="1"/>
  <c r="MH128" i="55"/>
  <c r="PD128" i="55" s="1"/>
  <c r="MH85" i="55"/>
  <c r="PD85" i="55" s="1"/>
  <c r="MH110" i="55"/>
  <c r="PD110" i="55" s="1"/>
  <c r="MH21" i="55"/>
  <c r="PD21" i="55" s="1"/>
  <c r="MH43" i="55"/>
  <c r="PD43" i="55" s="1"/>
  <c r="MH36" i="55"/>
  <c r="PD36" i="55" s="1"/>
  <c r="MH103" i="55"/>
  <c r="PD103" i="55" s="1"/>
  <c r="MH126" i="55"/>
  <c r="PD126" i="55" s="1"/>
  <c r="MH92" i="55"/>
  <c r="PD92" i="55" s="1"/>
  <c r="MH52" i="55"/>
  <c r="PD52" i="55" s="1"/>
  <c r="MH73" i="55"/>
  <c r="PD73" i="55" s="1"/>
  <c r="MH99" i="55"/>
  <c r="PD99" i="55" s="1"/>
  <c r="MH49" i="55"/>
  <c r="PD49" i="55" s="1"/>
  <c r="MH22" i="55"/>
  <c r="PD22" i="55" s="1"/>
  <c r="MH10" i="55"/>
  <c r="PD10" i="55" s="1"/>
  <c r="MF104" i="55"/>
  <c r="PB104" i="55" s="1"/>
  <c r="MF122" i="55"/>
  <c r="PB122" i="55" s="1"/>
  <c r="MF90" i="55"/>
  <c r="PB90" i="55" s="1"/>
  <c r="MF120" i="55"/>
  <c r="PB120" i="55" s="1"/>
  <c r="MF118" i="55"/>
  <c r="PB118" i="55" s="1"/>
  <c r="MF105" i="55"/>
  <c r="PB105" i="55" s="1"/>
  <c r="MF8" i="55"/>
  <c r="PB8" i="55" s="1"/>
  <c r="MF106" i="55"/>
  <c r="PB106" i="55" s="1"/>
  <c r="MF15" i="55"/>
  <c r="PB15" i="55" s="1"/>
  <c r="MF13" i="55"/>
  <c r="PB13" i="55" s="1"/>
  <c r="MF26" i="55"/>
  <c r="PB26" i="55" s="1"/>
  <c r="MF68" i="55"/>
  <c r="PB68" i="55" s="1"/>
  <c r="MF66" i="55"/>
  <c r="PB66" i="55" s="1"/>
  <c r="MF62" i="55"/>
  <c r="PB62" i="55" s="1"/>
  <c r="MF65" i="55"/>
  <c r="PB65" i="55" s="1"/>
  <c r="MF61" i="55"/>
  <c r="PB61" i="55" s="1"/>
  <c r="MF49" i="55"/>
  <c r="PB49" i="55" s="1"/>
  <c r="MF38" i="55"/>
  <c r="PB38" i="55" s="1"/>
  <c r="MF23" i="55"/>
  <c r="PB23" i="55" s="1"/>
  <c r="MF33" i="55"/>
  <c r="PB33" i="55" s="1"/>
  <c r="MF91" i="55"/>
  <c r="PB91" i="55" s="1"/>
  <c r="MF78" i="55"/>
  <c r="PB78" i="55" s="1"/>
  <c r="MF59" i="55"/>
  <c r="PB59" i="55" s="1"/>
  <c r="MF69" i="55"/>
  <c r="PB69" i="55" s="1"/>
  <c r="MF76" i="55"/>
  <c r="PB76" i="55" s="1"/>
  <c r="MF30" i="55"/>
  <c r="PB30" i="55" s="1"/>
  <c r="MF47" i="55"/>
  <c r="PB47" i="55" s="1"/>
  <c r="MF3" i="55"/>
  <c r="PB3" i="55" s="1"/>
  <c r="MF109" i="55"/>
  <c r="PB109" i="55" s="1"/>
  <c r="MF31" i="55"/>
  <c r="PB31" i="55" s="1"/>
  <c r="MF67" i="55"/>
  <c r="PB67" i="55" s="1"/>
  <c r="MF83" i="55"/>
  <c r="PB83" i="55" s="1"/>
  <c r="MF64" i="55"/>
  <c r="PB64" i="55" s="1"/>
  <c r="MF32" i="55"/>
  <c r="PB32" i="55" s="1"/>
  <c r="MF89" i="55"/>
  <c r="PB89" i="55" s="1"/>
  <c r="MF82" i="55"/>
  <c r="PB82" i="55" s="1"/>
  <c r="MF85" i="55"/>
  <c r="PB85" i="55" s="1"/>
  <c r="MF37" i="55"/>
  <c r="PB37" i="55" s="1"/>
  <c r="MF77" i="55"/>
  <c r="PB77" i="55" s="1"/>
  <c r="MF50" i="55"/>
  <c r="PB50" i="55" s="1"/>
  <c r="MF81" i="55"/>
  <c r="PB81" i="55" s="1"/>
  <c r="MF97" i="55"/>
  <c r="PB97" i="55" s="1"/>
  <c r="MF58" i="55"/>
  <c r="PB58" i="55" s="1"/>
  <c r="MF16" i="55"/>
  <c r="PB16" i="55" s="1"/>
  <c r="MF102" i="55"/>
  <c r="PB102" i="55" s="1"/>
  <c r="MF39" i="55"/>
  <c r="PB39" i="55" s="1"/>
  <c r="MF5" i="55"/>
  <c r="PB5" i="55" s="1"/>
  <c r="MF123" i="55"/>
  <c r="PB123" i="55" s="1"/>
  <c r="MF48" i="55"/>
  <c r="PB48" i="55" s="1"/>
  <c r="MF17" i="55"/>
  <c r="PB17" i="55" s="1"/>
  <c r="MF70" i="55"/>
  <c r="PB70" i="55" s="1"/>
  <c r="MF54" i="55"/>
  <c r="PB54" i="55" s="1"/>
  <c r="MF88" i="55"/>
  <c r="PB88" i="55" s="1"/>
  <c r="MF55" i="55"/>
  <c r="PB55" i="55" s="1"/>
  <c r="MF74" i="55"/>
  <c r="PB74" i="55" s="1"/>
  <c r="MF96" i="55"/>
  <c r="PB96" i="55" s="1"/>
  <c r="MF56" i="55"/>
  <c r="PB56" i="55" s="1"/>
  <c r="MF94" i="55"/>
  <c r="PB94" i="55" s="1"/>
  <c r="MF57" i="55"/>
  <c r="PB57" i="55" s="1"/>
  <c r="MF115" i="55"/>
  <c r="PB115" i="55" s="1"/>
  <c r="MF6" i="55"/>
  <c r="PB6" i="55" s="1"/>
  <c r="MF117" i="55"/>
  <c r="PB117" i="55" s="1"/>
  <c r="MF7" i="55"/>
  <c r="PB7" i="55" s="1"/>
  <c r="MF84" i="55"/>
  <c r="PB84" i="55" s="1"/>
  <c r="MF63" i="55"/>
  <c r="PB63" i="55" s="1"/>
  <c r="MF10" i="55"/>
  <c r="PB10" i="55" s="1"/>
  <c r="MF75" i="55"/>
  <c r="PB75" i="55" s="1"/>
  <c r="MF18" i="55"/>
  <c r="PB18" i="55" s="1"/>
  <c r="MF21" i="55"/>
  <c r="PB21" i="55" s="1"/>
  <c r="MF40" i="55"/>
  <c r="PB40" i="55" s="1"/>
  <c r="MF80" i="55"/>
  <c r="PB80" i="55" s="1"/>
  <c r="MF27" i="55"/>
  <c r="PB27" i="55" s="1"/>
  <c r="MF9" i="55"/>
  <c r="PB9" i="55" s="1"/>
  <c r="MF103" i="55"/>
  <c r="PB103" i="55" s="1"/>
  <c r="MF101" i="55"/>
  <c r="PB101" i="55" s="1"/>
  <c r="MF29" i="55"/>
  <c r="PB29" i="55" s="1"/>
  <c r="MF11" i="55"/>
  <c r="PB11" i="55" s="1"/>
  <c r="MF34" i="55"/>
  <c r="PB34" i="55" s="1"/>
  <c r="MF12" i="55"/>
  <c r="PB12" i="55" s="1"/>
  <c r="MF53" i="55"/>
  <c r="PB53" i="55" s="1"/>
  <c r="MF100" i="55"/>
  <c r="PB100" i="55" s="1"/>
  <c r="MF87" i="55"/>
  <c r="PB87" i="55" s="1"/>
  <c r="MF98" i="55"/>
  <c r="PB98" i="55" s="1"/>
  <c r="MF112" i="55"/>
  <c r="PB112" i="55" s="1"/>
  <c r="MF51" i="55"/>
  <c r="PB51" i="55" s="1"/>
  <c r="MF44" i="55"/>
  <c r="PB44" i="55" s="1"/>
  <c r="MF86" i="55"/>
  <c r="PB86" i="55" s="1"/>
  <c r="MF71" i="55"/>
  <c r="PB71" i="55" s="1"/>
  <c r="MF126" i="55"/>
  <c r="PB126" i="55" s="1"/>
  <c r="MF99" i="55"/>
  <c r="PB99" i="55" s="1"/>
  <c r="MF116" i="55"/>
  <c r="PB116" i="55" s="1"/>
  <c r="MF25" i="55"/>
  <c r="PB25" i="55" s="1"/>
  <c r="MF28" i="55"/>
  <c r="PB28" i="55" s="1"/>
  <c r="MF125" i="55"/>
  <c r="PB125" i="55" s="1"/>
  <c r="MF45" i="55"/>
  <c r="PB45" i="55" s="1"/>
  <c r="MF110" i="55"/>
  <c r="PB110" i="55" s="1"/>
  <c r="MF111" i="55"/>
  <c r="PB111" i="55" s="1"/>
  <c r="MF93" i="55"/>
  <c r="PB93" i="55" s="1"/>
  <c r="MF35" i="55"/>
  <c r="PB35" i="55" s="1"/>
  <c r="MF121" i="55"/>
  <c r="PB121" i="55" s="1"/>
  <c r="MF114" i="55"/>
  <c r="PB114" i="55" s="1"/>
  <c r="MF128" i="55"/>
  <c r="PB128" i="55" s="1"/>
  <c r="MF79" i="55"/>
  <c r="PB79" i="55" s="1"/>
  <c r="MF119" i="55"/>
  <c r="PB119" i="55" s="1"/>
  <c r="MF72" i="55"/>
  <c r="PB72" i="55" s="1"/>
  <c r="MF124" i="55"/>
  <c r="PB124" i="55" s="1"/>
  <c r="MF41" i="55"/>
  <c r="PB41" i="55" s="1"/>
  <c r="MF52" i="55"/>
  <c r="PB52" i="55" s="1"/>
  <c r="MF4" i="55"/>
  <c r="PB4" i="55" s="1"/>
  <c r="MF107" i="55"/>
  <c r="PB107" i="55" s="1"/>
  <c r="MF14" i="55"/>
  <c r="PB14" i="55" s="1"/>
  <c r="MF92" i="55"/>
  <c r="PB92" i="55" s="1"/>
  <c r="MF19" i="55"/>
  <c r="PB19" i="55" s="1"/>
  <c r="MF20" i="55"/>
  <c r="PB20" i="55" s="1"/>
  <c r="MF46" i="55"/>
  <c r="PB46" i="55" s="1"/>
  <c r="MF113" i="55"/>
  <c r="PB113" i="55" s="1"/>
  <c r="MF43" i="55"/>
  <c r="PB43" i="55" s="1"/>
  <c r="MF108" i="55"/>
  <c r="PB108" i="55" s="1"/>
  <c r="MF42" i="55"/>
  <c r="PB42" i="55" s="1"/>
  <c r="MF73" i="55"/>
  <c r="PB73" i="55" s="1"/>
  <c r="MF95" i="55"/>
  <c r="PB95" i="55" s="1"/>
  <c r="MF24" i="55"/>
  <c r="PB24" i="55" s="1"/>
  <c r="MF36" i="55"/>
  <c r="PB36" i="55" s="1"/>
  <c r="MF60" i="55"/>
  <c r="PB60" i="55" s="1"/>
  <c r="MF22" i="55"/>
  <c r="PB22" i="55" s="1"/>
  <c r="MF127" i="55"/>
  <c r="PB127" i="55" s="1"/>
  <c r="OA48" i="55"/>
  <c r="QW48" i="55" s="1"/>
  <c r="OA63" i="55"/>
  <c r="QW63" i="55" s="1"/>
  <c r="OA43" i="55"/>
  <c r="QW43" i="55" s="1"/>
  <c r="OA125" i="55"/>
  <c r="QW125" i="55" s="1"/>
  <c r="OA36" i="55"/>
  <c r="QW36" i="55" s="1"/>
  <c r="OA101" i="55"/>
  <c r="QW101" i="55" s="1"/>
  <c r="OA116" i="55"/>
  <c r="QW116" i="55" s="1"/>
  <c r="OA39" i="55"/>
  <c r="QW39" i="55" s="1"/>
  <c r="OA128" i="55"/>
  <c r="QW128" i="55" s="1"/>
  <c r="OA98" i="55"/>
  <c r="QW98" i="55" s="1"/>
  <c r="OA126" i="55"/>
  <c r="QW126" i="55" s="1"/>
  <c r="OA114" i="55"/>
  <c r="QW114" i="55" s="1"/>
  <c r="OA13" i="55"/>
  <c r="QW13" i="55" s="1"/>
  <c r="OA50" i="55"/>
  <c r="QW50" i="55" s="1"/>
  <c r="OA104" i="55"/>
  <c r="QW104" i="55" s="1"/>
  <c r="OA60" i="55"/>
  <c r="QW60" i="55" s="1"/>
  <c r="OA119" i="55"/>
  <c r="QW119" i="55" s="1"/>
  <c r="OA94" i="55"/>
  <c r="QW94" i="55" s="1"/>
  <c r="OA115" i="55"/>
  <c r="QW115" i="55" s="1"/>
  <c r="OA24" i="55"/>
  <c r="QW24" i="55" s="1"/>
  <c r="OA29" i="55"/>
  <c r="QW29" i="55" s="1"/>
  <c r="OA16" i="55"/>
  <c r="QW16" i="55" s="1"/>
  <c r="OA74" i="55"/>
  <c r="QW74" i="55" s="1"/>
  <c r="OA33" i="55"/>
  <c r="QW33" i="55" s="1"/>
  <c r="OA77" i="55"/>
  <c r="QW77" i="55" s="1"/>
  <c r="OA90" i="55"/>
  <c r="QW90" i="55" s="1"/>
  <c r="OA53" i="55"/>
  <c r="QW53" i="55" s="1"/>
  <c r="OA23" i="55"/>
  <c r="QW23" i="55" s="1"/>
  <c r="OA17" i="55"/>
  <c r="QW17" i="55" s="1"/>
  <c r="OA28" i="55"/>
  <c r="QW28" i="55" s="1"/>
  <c r="OA46" i="55"/>
  <c r="QW46" i="55" s="1"/>
  <c r="OA78" i="55"/>
  <c r="QW78" i="55" s="1"/>
  <c r="OA113" i="55"/>
  <c r="QW113" i="55" s="1"/>
  <c r="OA122" i="55"/>
  <c r="QW122" i="55" s="1"/>
  <c r="OA118" i="55"/>
  <c r="QW118" i="55" s="1"/>
  <c r="OA70" i="55"/>
  <c r="QW70" i="55" s="1"/>
  <c r="OA54" i="55"/>
  <c r="QW54" i="55" s="1"/>
  <c r="OA120" i="55"/>
  <c r="QW120" i="55" s="1"/>
  <c r="OA123" i="55"/>
  <c r="QW123" i="55" s="1"/>
  <c r="OA97" i="55"/>
  <c r="QW97" i="55" s="1"/>
  <c r="OA105" i="55"/>
  <c r="QW105" i="55" s="1"/>
  <c r="OA107" i="55"/>
  <c r="QW107" i="55" s="1"/>
  <c r="OA106" i="55"/>
  <c r="QW106" i="55" s="1"/>
  <c r="OA96" i="55"/>
  <c r="QW96" i="55" s="1"/>
  <c r="OA100" i="55"/>
  <c r="QW100" i="55" s="1"/>
  <c r="OA42" i="55"/>
  <c r="QW42" i="55" s="1"/>
  <c r="OA8" i="55"/>
  <c r="QW8" i="55" s="1"/>
  <c r="OA40" i="55"/>
  <c r="QW40" i="55" s="1"/>
  <c r="OA41" i="55"/>
  <c r="QW41" i="55" s="1"/>
  <c r="OA3" i="55"/>
  <c r="QW3" i="55" s="1"/>
  <c r="OA21" i="55"/>
  <c r="QW21" i="55" s="1"/>
  <c r="OA30" i="55"/>
  <c r="QW30" i="55" s="1"/>
  <c r="OA37" i="55"/>
  <c r="QW37" i="55" s="1"/>
  <c r="OA32" i="55"/>
  <c r="QW32" i="55" s="1"/>
  <c r="OA35" i="55"/>
  <c r="QW35" i="55" s="1"/>
  <c r="OA75" i="55"/>
  <c r="QW75" i="55" s="1"/>
  <c r="OA55" i="55"/>
  <c r="QW55" i="55" s="1"/>
  <c r="OA26" i="55"/>
  <c r="QW26" i="55" s="1"/>
  <c r="OA65" i="55"/>
  <c r="QW65" i="55" s="1"/>
  <c r="OA87" i="55"/>
  <c r="QW87" i="55" s="1"/>
  <c r="OA88" i="55"/>
  <c r="QW88" i="55" s="1"/>
  <c r="OA38" i="55"/>
  <c r="QW38" i="55" s="1"/>
  <c r="OA14" i="55"/>
  <c r="QW14" i="55" s="1"/>
  <c r="OA57" i="55"/>
  <c r="QW57" i="55" s="1"/>
  <c r="OA92" i="55"/>
  <c r="QW92" i="55" s="1"/>
  <c r="OA112" i="55"/>
  <c r="QW112" i="55" s="1"/>
  <c r="OA7" i="55"/>
  <c r="QW7" i="55" s="1"/>
  <c r="OA71" i="55"/>
  <c r="QW71" i="55" s="1"/>
  <c r="OA22" i="55"/>
  <c r="QW22" i="55" s="1"/>
  <c r="OA62" i="55"/>
  <c r="QW62" i="55" s="1"/>
  <c r="OA83" i="55"/>
  <c r="QW83" i="55" s="1"/>
  <c r="OA93" i="55"/>
  <c r="QW93" i="55" s="1"/>
  <c r="OA99" i="55"/>
  <c r="QW99" i="55" s="1"/>
  <c r="OA5" i="55"/>
  <c r="QW5" i="55" s="1"/>
  <c r="OA4" i="55"/>
  <c r="QW4" i="55" s="1"/>
  <c r="OA69" i="55"/>
  <c r="QW69" i="55" s="1"/>
  <c r="OA86" i="55"/>
  <c r="QW86" i="55" s="1"/>
  <c r="OA10" i="55"/>
  <c r="QW10" i="55" s="1"/>
  <c r="OA80" i="55"/>
  <c r="QW80" i="55" s="1"/>
  <c r="OA127" i="55"/>
  <c r="QW127" i="55" s="1"/>
  <c r="OA52" i="55"/>
  <c r="QW52" i="55" s="1"/>
  <c r="OA44" i="55"/>
  <c r="QW44" i="55" s="1"/>
  <c r="OA15" i="55"/>
  <c r="QW15" i="55" s="1"/>
  <c r="OA12" i="55"/>
  <c r="QW12" i="55" s="1"/>
  <c r="OA11" i="55"/>
  <c r="QW11" i="55" s="1"/>
  <c r="OA76" i="55"/>
  <c r="QW76" i="55" s="1"/>
  <c r="OA34" i="55"/>
  <c r="QW34" i="55" s="1"/>
  <c r="OA84" i="55"/>
  <c r="QW84" i="55" s="1"/>
  <c r="OA81" i="55"/>
  <c r="QW81" i="55" s="1"/>
  <c r="OA20" i="55"/>
  <c r="QW20" i="55" s="1"/>
  <c r="OA66" i="55"/>
  <c r="QW66" i="55" s="1"/>
  <c r="OA19" i="55"/>
  <c r="QW19" i="55" s="1"/>
  <c r="OA110" i="55"/>
  <c r="QW110" i="55" s="1"/>
  <c r="OA91" i="55"/>
  <c r="QW91" i="55" s="1"/>
  <c r="OA85" i="55"/>
  <c r="QW85" i="55" s="1"/>
  <c r="OA56" i="55"/>
  <c r="QW56" i="55" s="1"/>
  <c r="OA45" i="55"/>
  <c r="QW45" i="55" s="1"/>
  <c r="OA103" i="55"/>
  <c r="QW103" i="55" s="1"/>
  <c r="OA47" i="55"/>
  <c r="QW47" i="55" s="1"/>
  <c r="OA117" i="55"/>
  <c r="QW117" i="55" s="1"/>
  <c r="OA109" i="55"/>
  <c r="QW109" i="55" s="1"/>
  <c r="OA108" i="55"/>
  <c r="QW108" i="55" s="1"/>
  <c r="OA58" i="55"/>
  <c r="QW58" i="55" s="1"/>
  <c r="OA102" i="55"/>
  <c r="QW102" i="55" s="1"/>
  <c r="OA95" i="55"/>
  <c r="QW95" i="55" s="1"/>
  <c r="OA82" i="55"/>
  <c r="QW82" i="55" s="1"/>
  <c r="OA61" i="55"/>
  <c r="QW61" i="55" s="1"/>
  <c r="OA121" i="55"/>
  <c r="QW121" i="55" s="1"/>
  <c r="OA9" i="55"/>
  <c r="QW9" i="55" s="1"/>
  <c r="OA124" i="55"/>
  <c r="QW124" i="55" s="1"/>
  <c r="OA111" i="55"/>
  <c r="QW111" i="55" s="1"/>
  <c r="OA72" i="55"/>
  <c r="QW72" i="55" s="1"/>
  <c r="OA6" i="55"/>
  <c r="QW6" i="55" s="1"/>
  <c r="OA25" i="55"/>
  <c r="QW25" i="55" s="1"/>
  <c r="OA31" i="55"/>
  <c r="QW31" i="55" s="1"/>
  <c r="OA18" i="55"/>
  <c r="QW18" i="55" s="1"/>
  <c r="OA68" i="55"/>
  <c r="QW68" i="55" s="1"/>
  <c r="OA59" i="55"/>
  <c r="QW59" i="55" s="1"/>
  <c r="OA73" i="55"/>
  <c r="QW73" i="55" s="1"/>
  <c r="OA79" i="55"/>
  <c r="QW79" i="55" s="1"/>
  <c r="OA27" i="55"/>
  <c r="QW27" i="55" s="1"/>
  <c r="OA49" i="55"/>
  <c r="QW49" i="55" s="1"/>
  <c r="OA64" i="55"/>
  <c r="QW64" i="55" s="1"/>
  <c r="OA89" i="55"/>
  <c r="QW89" i="55" s="1"/>
  <c r="OA67" i="55"/>
  <c r="QW67" i="55" s="1"/>
  <c r="OA51" i="55"/>
  <c r="QW51" i="55" s="1"/>
  <c r="OD78" i="55"/>
  <c r="QZ78" i="55" s="1"/>
  <c r="OD105" i="55"/>
  <c r="QZ105" i="55" s="1"/>
  <c r="OD123" i="55"/>
  <c r="QZ123" i="55" s="1"/>
  <c r="OD40" i="55"/>
  <c r="QZ40" i="55" s="1"/>
  <c r="OD102" i="55"/>
  <c r="QZ102" i="55" s="1"/>
  <c r="OD13" i="55"/>
  <c r="QZ13" i="55" s="1"/>
  <c r="OD127" i="55"/>
  <c r="QZ127" i="55" s="1"/>
  <c r="OD61" i="55"/>
  <c r="QZ61" i="55" s="1"/>
  <c r="OD62" i="55"/>
  <c r="QZ62" i="55" s="1"/>
  <c r="OD70" i="55"/>
  <c r="QZ70" i="55" s="1"/>
  <c r="OD98" i="55"/>
  <c r="QZ98" i="55" s="1"/>
  <c r="OD101" i="55"/>
  <c r="QZ101" i="55" s="1"/>
  <c r="OD121" i="55"/>
  <c r="QZ121" i="55" s="1"/>
  <c r="OD50" i="55"/>
  <c r="QZ50" i="55" s="1"/>
  <c r="OD71" i="55"/>
  <c r="QZ71" i="55" s="1"/>
  <c r="OD107" i="55"/>
  <c r="QZ107" i="55" s="1"/>
  <c r="OD111" i="55"/>
  <c r="QZ111" i="55" s="1"/>
  <c r="OD63" i="55"/>
  <c r="QZ63" i="55" s="1"/>
  <c r="OD7" i="55"/>
  <c r="QZ7" i="55" s="1"/>
  <c r="OD25" i="55"/>
  <c r="QZ25" i="55" s="1"/>
  <c r="OD15" i="55"/>
  <c r="QZ15" i="55" s="1"/>
  <c r="OD11" i="55"/>
  <c r="QZ11" i="55" s="1"/>
  <c r="OD79" i="55"/>
  <c r="QZ79" i="55" s="1"/>
  <c r="OD34" i="55"/>
  <c r="QZ34" i="55" s="1"/>
  <c r="OD35" i="55"/>
  <c r="QZ35" i="55" s="1"/>
  <c r="OD73" i="55"/>
  <c r="QZ73" i="55" s="1"/>
  <c r="OD89" i="55"/>
  <c r="QZ89" i="55" s="1"/>
  <c r="OD14" i="55"/>
  <c r="QZ14" i="55" s="1"/>
  <c r="OD28" i="55"/>
  <c r="QZ28" i="55" s="1"/>
  <c r="OD65" i="55"/>
  <c r="QZ65" i="55" s="1"/>
  <c r="OD38" i="55"/>
  <c r="QZ38" i="55" s="1"/>
  <c r="OD46" i="55"/>
  <c r="QZ46" i="55" s="1"/>
  <c r="OD113" i="55"/>
  <c r="QZ113" i="55" s="1"/>
  <c r="OD56" i="55"/>
  <c r="QZ56" i="55" s="1"/>
  <c r="OD118" i="55"/>
  <c r="QZ118" i="55" s="1"/>
  <c r="OD94" i="55"/>
  <c r="QZ94" i="55" s="1"/>
  <c r="OD115" i="55"/>
  <c r="QZ115" i="55" s="1"/>
  <c r="OD60" i="55"/>
  <c r="QZ60" i="55" s="1"/>
  <c r="OD10" i="55"/>
  <c r="QZ10" i="55" s="1"/>
  <c r="OD100" i="55"/>
  <c r="QZ100" i="55" s="1"/>
  <c r="OD92" i="55"/>
  <c r="QZ92" i="55" s="1"/>
  <c r="OD86" i="55"/>
  <c r="QZ86" i="55" s="1"/>
  <c r="OD3" i="55"/>
  <c r="QZ3" i="55" s="1"/>
  <c r="OD44" i="55"/>
  <c r="QZ44" i="55" s="1"/>
  <c r="OD4" i="55"/>
  <c r="QZ4" i="55" s="1"/>
  <c r="OD93" i="55"/>
  <c r="QZ93" i="55" s="1"/>
  <c r="OD117" i="55"/>
  <c r="QZ117" i="55" s="1"/>
  <c r="OD52" i="55"/>
  <c r="QZ52" i="55" s="1"/>
  <c r="OD9" i="55"/>
  <c r="QZ9" i="55" s="1"/>
  <c r="OD108" i="55"/>
  <c r="QZ108" i="55" s="1"/>
  <c r="OD16" i="55"/>
  <c r="QZ16" i="55" s="1"/>
  <c r="OD37" i="55"/>
  <c r="QZ37" i="55" s="1"/>
  <c r="OD32" i="55"/>
  <c r="QZ32" i="55" s="1"/>
  <c r="OD84" i="55"/>
  <c r="QZ84" i="55" s="1"/>
  <c r="OD68" i="55"/>
  <c r="QZ68" i="55" s="1"/>
  <c r="OD75" i="55"/>
  <c r="QZ75" i="55" s="1"/>
  <c r="OD85" i="55"/>
  <c r="QZ85" i="55" s="1"/>
  <c r="OD17" i="55"/>
  <c r="QZ17" i="55" s="1"/>
  <c r="OD20" i="55"/>
  <c r="QZ20" i="55" s="1"/>
  <c r="OD53" i="55"/>
  <c r="QZ53" i="55" s="1"/>
  <c r="OD91" i="55"/>
  <c r="QZ91" i="55" s="1"/>
  <c r="OD66" i="55"/>
  <c r="QZ66" i="55" s="1"/>
  <c r="OD48" i="55"/>
  <c r="QZ48" i="55" s="1"/>
  <c r="OD83" i="55"/>
  <c r="QZ83" i="55" s="1"/>
  <c r="OD6" i="55"/>
  <c r="QZ6" i="55" s="1"/>
  <c r="OD69" i="55"/>
  <c r="QZ69" i="55" s="1"/>
  <c r="OD95" i="55"/>
  <c r="QZ95" i="55" s="1"/>
  <c r="OD96" i="55"/>
  <c r="QZ96" i="55" s="1"/>
  <c r="OD58" i="55"/>
  <c r="QZ58" i="55" s="1"/>
  <c r="OD43" i="55"/>
  <c r="QZ43" i="55" s="1"/>
  <c r="OD42" i="55"/>
  <c r="QZ42" i="55" s="1"/>
  <c r="OD45" i="55"/>
  <c r="QZ45" i="55" s="1"/>
  <c r="OD125" i="55"/>
  <c r="QZ125" i="55" s="1"/>
  <c r="OD72" i="55"/>
  <c r="QZ72" i="55" s="1"/>
  <c r="OD22" i="55"/>
  <c r="QZ22" i="55" s="1"/>
  <c r="OD122" i="55"/>
  <c r="QZ122" i="55" s="1"/>
  <c r="OD82" i="55"/>
  <c r="QZ82" i="55" s="1"/>
  <c r="OD39" i="55"/>
  <c r="QZ39" i="55" s="1"/>
  <c r="OD41" i="55"/>
  <c r="QZ41" i="55" s="1"/>
  <c r="OD119" i="55"/>
  <c r="QZ119" i="55" s="1"/>
  <c r="OD106" i="55"/>
  <c r="QZ106" i="55" s="1"/>
  <c r="OD18" i="55"/>
  <c r="QZ18" i="55" s="1"/>
  <c r="OD29" i="55"/>
  <c r="QZ29" i="55" s="1"/>
  <c r="OD21" i="55"/>
  <c r="QZ21" i="55" s="1"/>
  <c r="OD31" i="55"/>
  <c r="QZ31" i="55" s="1"/>
  <c r="OD33" i="55"/>
  <c r="QZ33" i="55" s="1"/>
  <c r="OD81" i="55"/>
  <c r="QZ81" i="55" s="1"/>
  <c r="OD59" i="55"/>
  <c r="QZ59" i="55" s="1"/>
  <c r="OD88" i="55"/>
  <c r="QZ88" i="55" s="1"/>
  <c r="OD19" i="55"/>
  <c r="QZ19" i="55" s="1"/>
  <c r="OD51" i="55"/>
  <c r="QZ51" i="55" s="1"/>
  <c r="OD67" i="55"/>
  <c r="QZ67" i="55" s="1"/>
  <c r="OD90" i="55"/>
  <c r="QZ90" i="55" s="1"/>
  <c r="OD23" i="55"/>
  <c r="QZ23" i="55" s="1"/>
  <c r="OD57" i="55"/>
  <c r="QZ57" i="55" s="1"/>
  <c r="OD126" i="55"/>
  <c r="QZ126" i="55" s="1"/>
  <c r="OD5" i="55"/>
  <c r="QZ5" i="55" s="1"/>
  <c r="OD103" i="55"/>
  <c r="QZ103" i="55" s="1"/>
  <c r="OD80" i="55"/>
  <c r="QZ80" i="55" s="1"/>
  <c r="OD36" i="55"/>
  <c r="QZ36" i="55" s="1"/>
  <c r="OD124" i="55"/>
  <c r="QZ124" i="55" s="1"/>
  <c r="OD116" i="55"/>
  <c r="QZ116" i="55" s="1"/>
  <c r="OD112" i="55"/>
  <c r="QZ112" i="55" s="1"/>
  <c r="OD128" i="55"/>
  <c r="QZ128" i="55" s="1"/>
  <c r="OD8" i="55"/>
  <c r="QZ8" i="55" s="1"/>
  <c r="OD97" i="55"/>
  <c r="QZ97" i="55" s="1"/>
  <c r="OD120" i="55"/>
  <c r="QZ120" i="55" s="1"/>
  <c r="OD104" i="55"/>
  <c r="QZ104" i="55" s="1"/>
  <c r="OD114" i="55"/>
  <c r="QZ114" i="55" s="1"/>
  <c r="OD47" i="55"/>
  <c r="QZ47" i="55" s="1"/>
  <c r="OD109" i="55"/>
  <c r="QZ109" i="55" s="1"/>
  <c r="OD99" i="55"/>
  <c r="QZ99" i="55" s="1"/>
  <c r="OD54" i="55"/>
  <c r="QZ54" i="55" s="1"/>
  <c r="OD30" i="55"/>
  <c r="QZ30" i="55" s="1"/>
  <c r="OD24" i="55"/>
  <c r="QZ24" i="55" s="1"/>
  <c r="OD12" i="55"/>
  <c r="QZ12" i="55" s="1"/>
  <c r="OD77" i="55"/>
  <c r="QZ77" i="55" s="1"/>
  <c r="OD55" i="55"/>
  <c r="QZ55" i="55" s="1"/>
  <c r="OD76" i="55"/>
  <c r="QZ76" i="55" s="1"/>
  <c r="OD74" i="55"/>
  <c r="QZ74" i="55" s="1"/>
  <c r="OD87" i="55"/>
  <c r="QZ87" i="55" s="1"/>
  <c r="OD110" i="55"/>
  <c r="QZ110" i="55" s="1"/>
  <c r="OD26" i="55"/>
  <c r="QZ26" i="55" s="1"/>
  <c r="OD27" i="55"/>
  <c r="QZ27" i="55" s="1"/>
  <c r="OD64" i="55"/>
  <c r="QZ64" i="55" s="1"/>
  <c r="OD49" i="55"/>
  <c r="QZ49" i="55" s="1"/>
  <c r="OI97" i="55"/>
  <c r="RE97" i="55" s="1"/>
  <c r="OI121" i="55"/>
  <c r="RE121" i="55" s="1"/>
  <c r="OI5" i="55"/>
  <c r="RE5" i="55" s="1"/>
  <c r="OI71" i="55"/>
  <c r="RE71" i="55" s="1"/>
  <c r="OI112" i="55"/>
  <c r="RE112" i="55" s="1"/>
  <c r="OI41" i="55"/>
  <c r="RE41" i="55" s="1"/>
  <c r="OI120" i="55"/>
  <c r="RE120" i="55" s="1"/>
  <c r="OI50" i="55"/>
  <c r="RE50" i="55" s="1"/>
  <c r="OI60" i="55"/>
  <c r="RE60" i="55" s="1"/>
  <c r="OI125" i="55"/>
  <c r="RE125" i="55" s="1"/>
  <c r="OI72" i="55"/>
  <c r="RE72" i="55" s="1"/>
  <c r="OI123" i="55"/>
  <c r="RE123" i="55" s="1"/>
  <c r="OI42" i="55"/>
  <c r="RE42" i="55" s="1"/>
  <c r="OI43" i="55"/>
  <c r="RE43" i="55" s="1"/>
  <c r="OI118" i="55"/>
  <c r="RE118" i="55" s="1"/>
  <c r="OI111" i="55"/>
  <c r="RE111" i="55" s="1"/>
  <c r="OI128" i="55"/>
  <c r="RE128" i="55" s="1"/>
  <c r="OI56" i="55"/>
  <c r="RE56" i="55" s="1"/>
  <c r="OI24" i="55"/>
  <c r="RE24" i="55" s="1"/>
  <c r="OI25" i="55"/>
  <c r="RE25" i="55" s="1"/>
  <c r="OI11" i="55"/>
  <c r="RE11" i="55" s="1"/>
  <c r="OI73" i="55"/>
  <c r="RE73" i="55" s="1"/>
  <c r="OI35" i="55"/>
  <c r="RE35" i="55" s="1"/>
  <c r="OI74" i="55"/>
  <c r="RE74" i="55" s="1"/>
  <c r="OI55" i="55"/>
  <c r="RE55" i="55" s="1"/>
  <c r="OI23" i="55"/>
  <c r="RE23" i="55" s="1"/>
  <c r="OI65" i="55"/>
  <c r="RE65" i="55" s="1"/>
  <c r="OI67" i="55"/>
  <c r="RE67" i="55" s="1"/>
  <c r="OI20" i="55"/>
  <c r="RE20" i="55" s="1"/>
  <c r="OI38" i="55"/>
  <c r="RE38" i="55" s="1"/>
  <c r="OI48" i="55"/>
  <c r="RE48" i="55" s="1"/>
  <c r="OI93" i="55"/>
  <c r="RE93" i="55" s="1"/>
  <c r="OI116" i="55"/>
  <c r="RE116" i="55" s="1"/>
  <c r="OI94" i="55"/>
  <c r="RE94" i="55" s="1"/>
  <c r="OI80" i="55"/>
  <c r="RE80" i="55" s="1"/>
  <c r="OI62" i="55"/>
  <c r="RE62" i="55" s="1"/>
  <c r="OI104" i="55"/>
  <c r="RE104" i="55" s="1"/>
  <c r="OI3" i="55"/>
  <c r="RE3" i="55" s="1"/>
  <c r="OI95" i="55"/>
  <c r="RE95" i="55" s="1"/>
  <c r="OI126" i="55"/>
  <c r="RE126" i="55" s="1"/>
  <c r="OI8" i="55"/>
  <c r="RE8" i="55" s="1"/>
  <c r="OI100" i="55"/>
  <c r="RE100" i="55" s="1"/>
  <c r="OI115" i="55"/>
  <c r="RE115" i="55" s="1"/>
  <c r="OI117" i="55"/>
  <c r="RE117" i="55" s="1"/>
  <c r="OI9" i="55"/>
  <c r="RE9" i="55" s="1"/>
  <c r="OI102" i="55"/>
  <c r="RE102" i="55" s="1"/>
  <c r="OI99" i="55"/>
  <c r="RE99" i="55" s="1"/>
  <c r="OI98" i="55"/>
  <c r="RE98" i="55" s="1"/>
  <c r="OI54" i="55"/>
  <c r="RE54" i="55" s="1"/>
  <c r="OI15" i="55"/>
  <c r="RE15" i="55" s="1"/>
  <c r="OI30" i="55"/>
  <c r="RE30" i="55" s="1"/>
  <c r="OI18" i="55"/>
  <c r="RE18" i="55" s="1"/>
  <c r="OI77" i="55"/>
  <c r="RE77" i="55" s="1"/>
  <c r="OI84" i="55"/>
  <c r="RE84" i="55" s="1"/>
  <c r="OI75" i="55"/>
  <c r="RE75" i="55" s="1"/>
  <c r="OI81" i="55"/>
  <c r="RE81" i="55" s="1"/>
  <c r="OI90" i="55"/>
  <c r="RE90" i="55" s="1"/>
  <c r="OI87" i="55"/>
  <c r="RE87" i="55" s="1"/>
  <c r="OI110" i="55"/>
  <c r="RE110" i="55" s="1"/>
  <c r="OI64" i="55"/>
  <c r="RE64" i="55" s="1"/>
  <c r="OI89" i="55"/>
  <c r="RE89" i="55" s="1"/>
  <c r="OI51" i="55"/>
  <c r="RE51" i="55" s="1"/>
  <c r="OI57" i="55"/>
  <c r="RE57" i="55" s="1"/>
  <c r="OI13" i="55"/>
  <c r="RE13" i="55" s="1"/>
  <c r="OI122" i="55"/>
  <c r="RE122" i="55" s="1"/>
  <c r="OI114" i="55"/>
  <c r="RE114" i="55" s="1"/>
  <c r="OI106" i="55"/>
  <c r="RE106" i="55" s="1"/>
  <c r="OI124" i="55"/>
  <c r="RE124" i="55" s="1"/>
  <c r="OI107" i="55"/>
  <c r="RE107" i="55" s="1"/>
  <c r="OI4" i="55"/>
  <c r="RE4" i="55" s="1"/>
  <c r="OI96" i="55"/>
  <c r="RE96" i="55" s="1"/>
  <c r="OI83" i="55"/>
  <c r="RE83" i="55" s="1"/>
  <c r="OI36" i="55"/>
  <c r="RE36" i="55" s="1"/>
  <c r="OI10" i="55"/>
  <c r="RE10" i="55" s="1"/>
  <c r="OI63" i="55"/>
  <c r="RE63" i="55" s="1"/>
  <c r="OI45" i="55"/>
  <c r="RE45" i="55" s="1"/>
  <c r="OI69" i="55"/>
  <c r="RE69" i="55" s="1"/>
  <c r="OI58" i="55"/>
  <c r="RE58" i="55" s="1"/>
  <c r="OI113" i="55"/>
  <c r="RE113" i="55" s="1"/>
  <c r="OI105" i="55"/>
  <c r="RE105" i="55" s="1"/>
  <c r="OI119" i="55"/>
  <c r="RE119" i="55" s="1"/>
  <c r="OI29" i="55"/>
  <c r="RE29" i="55" s="1"/>
  <c r="OI12" i="55"/>
  <c r="RE12" i="55" s="1"/>
  <c r="OI37" i="55"/>
  <c r="RE37" i="55" s="1"/>
  <c r="OI33" i="55"/>
  <c r="RE33" i="55" s="1"/>
  <c r="OI59" i="55"/>
  <c r="RE59" i="55" s="1"/>
  <c r="OI34" i="55"/>
  <c r="RE34" i="55" s="1"/>
  <c r="OI26" i="55"/>
  <c r="RE26" i="55" s="1"/>
  <c r="OI85" i="55"/>
  <c r="RE85" i="55" s="1"/>
  <c r="OI17" i="55"/>
  <c r="RE17" i="55" s="1"/>
  <c r="OI19" i="55"/>
  <c r="RE19" i="55" s="1"/>
  <c r="OI28" i="55"/>
  <c r="RE28" i="55" s="1"/>
  <c r="OI46" i="55"/>
  <c r="RE46" i="55" s="1"/>
  <c r="OI53" i="55"/>
  <c r="RE53" i="55" s="1"/>
  <c r="OI86" i="55"/>
  <c r="RE86" i="55" s="1"/>
  <c r="OI44" i="55"/>
  <c r="RE44" i="55" s="1"/>
  <c r="OI92" i="55"/>
  <c r="RE92" i="55" s="1"/>
  <c r="OI22" i="55"/>
  <c r="RE22" i="55" s="1"/>
  <c r="OI6" i="55"/>
  <c r="RE6" i="55" s="1"/>
  <c r="OI61" i="55"/>
  <c r="RE61" i="55" s="1"/>
  <c r="OI103" i="55"/>
  <c r="RE103" i="55" s="1"/>
  <c r="OI108" i="55"/>
  <c r="RE108" i="55" s="1"/>
  <c r="OI39" i="55"/>
  <c r="RE39" i="55" s="1"/>
  <c r="OI7" i="55"/>
  <c r="RE7" i="55" s="1"/>
  <c r="OI109" i="55"/>
  <c r="RE109" i="55" s="1"/>
  <c r="OI101" i="55"/>
  <c r="RE101" i="55" s="1"/>
  <c r="OI40" i="55"/>
  <c r="RE40" i="55" s="1"/>
  <c r="OI82" i="55"/>
  <c r="RE82" i="55" s="1"/>
  <c r="OI52" i="55"/>
  <c r="RE52" i="55" s="1"/>
  <c r="OI127" i="55"/>
  <c r="RE127" i="55" s="1"/>
  <c r="OI70" i="55"/>
  <c r="RE70" i="55" s="1"/>
  <c r="OI47" i="55"/>
  <c r="RE47" i="55" s="1"/>
  <c r="OI16" i="55"/>
  <c r="RE16" i="55" s="1"/>
  <c r="OI32" i="55"/>
  <c r="RE32" i="55" s="1"/>
  <c r="OI21" i="55"/>
  <c r="RE21" i="55" s="1"/>
  <c r="OI31" i="55"/>
  <c r="RE31" i="55" s="1"/>
  <c r="OI68" i="55"/>
  <c r="RE68" i="55" s="1"/>
  <c r="OI79" i="55"/>
  <c r="RE79" i="55" s="1"/>
  <c r="OI76" i="55"/>
  <c r="RE76" i="55" s="1"/>
  <c r="OI66" i="55"/>
  <c r="RE66" i="55" s="1"/>
  <c r="OI27" i="55"/>
  <c r="RE27" i="55" s="1"/>
  <c r="OI88" i="55"/>
  <c r="RE88" i="55" s="1"/>
  <c r="OI91" i="55"/>
  <c r="RE91" i="55" s="1"/>
  <c r="OI14" i="55"/>
  <c r="RE14" i="55" s="1"/>
  <c r="OI78" i="55"/>
  <c r="RE78" i="55" s="1"/>
  <c r="OI49" i="55"/>
  <c r="RE49" i="55" s="1"/>
  <c r="ON127" i="55"/>
  <c r="RJ127" i="55" s="1"/>
  <c r="ON50" i="55"/>
  <c r="RJ50" i="55" s="1"/>
  <c r="ON128" i="55"/>
  <c r="RJ128" i="55" s="1"/>
  <c r="ON95" i="55"/>
  <c r="RJ95" i="55" s="1"/>
  <c r="ON123" i="55"/>
  <c r="RJ123" i="55" s="1"/>
  <c r="ON63" i="55"/>
  <c r="RJ63" i="55" s="1"/>
  <c r="ON117" i="55"/>
  <c r="RJ117" i="55" s="1"/>
  <c r="ON113" i="55"/>
  <c r="RJ113" i="55" s="1"/>
  <c r="ON40" i="55"/>
  <c r="RJ40" i="55" s="1"/>
  <c r="ON101" i="55"/>
  <c r="RJ101" i="55" s="1"/>
  <c r="ON45" i="55"/>
  <c r="RJ45" i="55" s="1"/>
  <c r="ON92" i="55"/>
  <c r="RJ92" i="55" s="1"/>
  <c r="ON69" i="55"/>
  <c r="RJ69" i="55" s="1"/>
  <c r="ON60" i="55"/>
  <c r="RJ60" i="55" s="1"/>
  <c r="ON80" i="55"/>
  <c r="RJ80" i="55" s="1"/>
  <c r="ON83" i="55"/>
  <c r="RJ83" i="55" s="1"/>
  <c r="ON36" i="55"/>
  <c r="RJ36" i="55" s="1"/>
  <c r="ON114" i="55"/>
  <c r="RJ114" i="55" s="1"/>
  <c r="ON11" i="55"/>
  <c r="RJ11" i="55" s="1"/>
  <c r="ON24" i="55"/>
  <c r="RJ24" i="55" s="1"/>
  <c r="ON25" i="55"/>
  <c r="RJ25" i="55" s="1"/>
  <c r="ON79" i="55"/>
  <c r="RJ79" i="55" s="1"/>
  <c r="ON35" i="55"/>
  <c r="RJ35" i="55" s="1"/>
  <c r="ON76" i="55"/>
  <c r="RJ76" i="55" s="1"/>
  <c r="ON68" i="55"/>
  <c r="RJ68" i="55" s="1"/>
  <c r="ON91" i="55"/>
  <c r="RJ91" i="55" s="1"/>
  <c r="ON64" i="55"/>
  <c r="RJ64" i="55" s="1"/>
  <c r="ON23" i="55"/>
  <c r="RJ23" i="55" s="1"/>
  <c r="ON26" i="55"/>
  <c r="RJ26" i="55" s="1"/>
  <c r="ON66" i="55"/>
  <c r="RJ66" i="55" s="1"/>
  <c r="ON53" i="55"/>
  <c r="RJ53" i="55" s="1"/>
  <c r="ON6" i="55"/>
  <c r="RJ6" i="55" s="1"/>
  <c r="ON13" i="55"/>
  <c r="RJ13" i="55" s="1"/>
  <c r="ON108" i="55"/>
  <c r="RJ108" i="55" s="1"/>
  <c r="ON112" i="55"/>
  <c r="RJ112" i="55" s="1"/>
  <c r="ON3" i="55"/>
  <c r="RJ3" i="55" s="1"/>
  <c r="ON82" i="55"/>
  <c r="RJ82" i="55" s="1"/>
  <c r="ON44" i="55"/>
  <c r="RJ44" i="55" s="1"/>
  <c r="ON104" i="55"/>
  <c r="RJ104" i="55" s="1"/>
  <c r="ON105" i="55"/>
  <c r="RJ105" i="55" s="1"/>
  <c r="ON7" i="55"/>
  <c r="RJ7" i="55" s="1"/>
  <c r="ON122" i="55"/>
  <c r="RJ122" i="55" s="1"/>
  <c r="ON62" i="55"/>
  <c r="RJ62" i="55" s="1"/>
  <c r="ON52" i="55"/>
  <c r="RJ52" i="55" s="1"/>
  <c r="ON41" i="55"/>
  <c r="RJ41" i="55" s="1"/>
  <c r="ON97" i="55"/>
  <c r="RJ97" i="55" s="1"/>
  <c r="ON100" i="55"/>
  <c r="RJ100" i="55" s="1"/>
  <c r="ON98" i="55"/>
  <c r="RJ98" i="55" s="1"/>
  <c r="ON126" i="55"/>
  <c r="RJ126" i="55" s="1"/>
  <c r="ON16" i="55"/>
  <c r="RJ16" i="55" s="1"/>
  <c r="ON32" i="55"/>
  <c r="RJ32" i="55" s="1"/>
  <c r="ON31" i="55"/>
  <c r="RJ31" i="55" s="1"/>
  <c r="ON75" i="55"/>
  <c r="RJ75" i="55" s="1"/>
  <c r="ON59" i="55"/>
  <c r="RJ59" i="55" s="1"/>
  <c r="ON73" i="55"/>
  <c r="RJ73" i="55" s="1"/>
  <c r="ON55" i="55"/>
  <c r="RJ55" i="55" s="1"/>
  <c r="ON20" i="55"/>
  <c r="RJ20" i="55" s="1"/>
  <c r="ON90" i="55"/>
  <c r="RJ90" i="55" s="1"/>
  <c r="ON14" i="55"/>
  <c r="RJ14" i="55" s="1"/>
  <c r="ON87" i="55"/>
  <c r="RJ87" i="55" s="1"/>
  <c r="ON28" i="55"/>
  <c r="RJ28" i="55" s="1"/>
  <c r="ON51" i="55"/>
  <c r="RJ51" i="55" s="1"/>
  <c r="ON118" i="55"/>
  <c r="RJ118" i="55" s="1"/>
  <c r="ON10" i="55"/>
  <c r="RJ10" i="55" s="1"/>
  <c r="ON39" i="55"/>
  <c r="RJ39" i="55" s="1"/>
  <c r="ON119" i="55"/>
  <c r="RJ119" i="55" s="1"/>
  <c r="ON72" i="55"/>
  <c r="RJ72" i="55" s="1"/>
  <c r="ON115" i="55"/>
  <c r="RJ115" i="55" s="1"/>
  <c r="ON125" i="55"/>
  <c r="RJ125" i="55" s="1"/>
  <c r="ON96" i="55"/>
  <c r="RJ96" i="55" s="1"/>
  <c r="ON43" i="55"/>
  <c r="RJ43" i="55" s="1"/>
  <c r="ON58" i="55"/>
  <c r="RJ58" i="55" s="1"/>
  <c r="ON111" i="55"/>
  <c r="RJ111" i="55" s="1"/>
  <c r="ON22" i="55"/>
  <c r="RJ22" i="55" s="1"/>
  <c r="ON54" i="55"/>
  <c r="RJ54" i="55" s="1"/>
  <c r="ON103" i="55"/>
  <c r="RJ103" i="55" s="1"/>
  <c r="ON56" i="55"/>
  <c r="RJ56" i="55" s="1"/>
  <c r="ON71" i="55"/>
  <c r="RJ71" i="55" s="1"/>
  <c r="ON70" i="55"/>
  <c r="RJ70" i="55" s="1"/>
  <c r="ON9" i="55"/>
  <c r="RJ9" i="55" s="1"/>
  <c r="ON12" i="55"/>
  <c r="RJ12" i="55" s="1"/>
  <c r="ON37" i="55"/>
  <c r="RJ37" i="55" s="1"/>
  <c r="ON30" i="55"/>
  <c r="RJ30" i="55" s="1"/>
  <c r="ON77" i="55"/>
  <c r="RJ77" i="55" s="1"/>
  <c r="ON84" i="55"/>
  <c r="RJ84" i="55" s="1"/>
  <c r="ON74" i="55"/>
  <c r="RJ74" i="55" s="1"/>
  <c r="ON110" i="55"/>
  <c r="RJ110" i="55" s="1"/>
  <c r="ON89" i="55"/>
  <c r="RJ89" i="55" s="1"/>
  <c r="ON27" i="55"/>
  <c r="RJ27" i="55" s="1"/>
  <c r="ON88" i="55"/>
  <c r="RJ88" i="55" s="1"/>
  <c r="ON65" i="55"/>
  <c r="RJ65" i="55" s="1"/>
  <c r="ON46" i="55"/>
  <c r="RJ46" i="55" s="1"/>
  <c r="ON49" i="55"/>
  <c r="RJ49" i="55" s="1"/>
  <c r="ON99" i="55"/>
  <c r="RJ99" i="55" s="1"/>
  <c r="ON116" i="55"/>
  <c r="RJ116" i="55" s="1"/>
  <c r="ON102" i="55"/>
  <c r="RJ102" i="55" s="1"/>
  <c r="ON107" i="55"/>
  <c r="RJ107" i="55" s="1"/>
  <c r="ON8" i="55"/>
  <c r="RJ8" i="55" s="1"/>
  <c r="ON61" i="55"/>
  <c r="RJ61" i="55" s="1"/>
  <c r="ON124" i="55"/>
  <c r="RJ124" i="55" s="1"/>
  <c r="ON109" i="55"/>
  <c r="RJ109" i="55" s="1"/>
  <c r="ON86" i="55"/>
  <c r="RJ86" i="55" s="1"/>
  <c r="ON4" i="55"/>
  <c r="RJ4" i="55" s="1"/>
  <c r="ON42" i="55"/>
  <c r="RJ42" i="55" s="1"/>
  <c r="ON93" i="55"/>
  <c r="RJ93" i="55" s="1"/>
  <c r="ON47" i="55"/>
  <c r="RJ47" i="55" s="1"/>
  <c r="ON94" i="55"/>
  <c r="RJ94" i="55" s="1"/>
  <c r="ON121" i="55"/>
  <c r="RJ121" i="55" s="1"/>
  <c r="ON120" i="55"/>
  <c r="RJ120" i="55" s="1"/>
  <c r="ON5" i="55"/>
  <c r="RJ5" i="55" s="1"/>
  <c r="ON106" i="55"/>
  <c r="RJ106" i="55" s="1"/>
  <c r="ON21" i="55"/>
  <c r="RJ21" i="55" s="1"/>
  <c r="ON15" i="55"/>
  <c r="RJ15" i="55" s="1"/>
  <c r="ON29" i="55"/>
  <c r="RJ29" i="55" s="1"/>
  <c r="ON18" i="55"/>
  <c r="RJ18" i="55" s="1"/>
  <c r="ON33" i="55"/>
  <c r="RJ33" i="55" s="1"/>
  <c r="ON81" i="55"/>
  <c r="RJ81" i="55" s="1"/>
  <c r="ON34" i="55"/>
  <c r="RJ34" i="55" s="1"/>
  <c r="ON38" i="55"/>
  <c r="RJ38" i="55" s="1"/>
  <c r="ON67" i="55"/>
  <c r="RJ67" i="55" s="1"/>
  <c r="ON17" i="55"/>
  <c r="RJ17" i="55" s="1"/>
  <c r="ON85" i="55"/>
  <c r="RJ85" i="55" s="1"/>
  <c r="ON19" i="55"/>
  <c r="RJ19" i="55" s="1"/>
  <c r="ON57" i="55"/>
  <c r="RJ57" i="55" s="1"/>
  <c r="ON48" i="55"/>
  <c r="RJ48" i="55" s="1"/>
  <c r="ON78" i="55"/>
  <c r="RJ78" i="55" s="1"/>
  <c r="OX78" i="55"/>
  <c r="RT78" i="55" s="1"/>
  <c r="OX106" i="55"/>
  <c r="RT106" i="55" s="1"/>
  <c r="OX108" i="55"/>
  <c r="RT108" i="55" s="1"/>
  <c r="OX60" i="55"/>
  <c r="RT60" i="55" s="1"/>
  <c r="OX58" i="55"/>
  <c r="RT58" i="55" s="1"/>
  <c r="OX56" i="55"/>
  <c r="RT56" i="55" s="1"/>
  <c r="OX62" i="55"/>
  <c r="RT62" i="55" s="1"/>
  <c r="OX113" i="55"/>
  <c r="RT113" i="55" s="1"/>
  <c r="OX13" i="55"/>
  <c r="RT13" i="55" s="1"/>
  <c r="OX83" i="55"/>
  <c r="RT83" i="55" s="1"/>
  <c r="OX98" i="55"/>
  <c r="RT98" i="55" s="1"/>
  <c r="OX107" i="55"/>
  <c r="RT107" i="55" s="1"/>
  <c r="OX101" i="55"/>
  <c r="RT101" i="55" s="1"/>
  <c r="OX61" i="55"/>
  <c r="RT61" i="55" s="1"/>
  <c r="OX100" i="55"/>
  <c r="RT100" i="55" s="1"/>
  <c r="OX6" i="55"/>
  <c r="RT6" i="55" s="1"/>
  <c r="OX109" i="55"/>
  <c r="RT109" i="55" s="1"/>
  <c r="OX52" i="55"/>
  <c r="RT52" i="55" s="1"/>
  <c r="OX112" i="55"/>
  <c r="RT112" i="55" s="1"/>
  <c r="OX21" i="55"/>
  <c r="RT21" i="55" s="1"/>
  <c r="OX12" i="55"/>
  <c r="RT12" i="55" s="1"/>
  <c r="OX29" i="55"/>
  <c r="RT29" i="55" s="1"/>
  <c r="OX14" i="55"/>
  <c r="RT14" i="55" s="1"/>
  <c r="OX74" i="55"/>
  <c r="RT74" i="55" s="1"/>
  <c r="OX85" i="55"/>
  <c r="RT85" i="55" s="1"/>
  <c r="OX66" i="55"/>
  <c r="RT66" i="55" s="1"/>
  <c r="OX67" i="55"/>
  <c r="RT67" i="55" s="1"/>
  <c r="OX68" i="55"/>
  <c r="RT68" i="55" s="1"/>
  <c r="OX23" i="55"/>
  <c r="RT23" i="55" s="1"/>
  <c r="OX20" i="55"/>
  <c r="RT20" i="55" s="1"/>
  <c r="OX46" i="55"/>
  <c r="RT46" i="55" s="1"/>
  <c r="OX53" i="55"/>
  <c r="RT53" i="55" s="1"/>
  <c r="OX118" i="55"/>
  <c r="RT118" i="55" s="1"/>
  <c r="OX115" i="55"/>
  <c r="RT115" i="55" s="1"/>
  <c r="OX54" i="55"/>
  <c r="RT54" i="55" s="1"/>
  <c r="OX121" i="55"/>
  <c r="RT121" i="55" s="1"/>
  <c r="OX93" i="55"/>
  <c r="RT93" i="55" s="1"/>
  <c r="OX8" i="55"/>
  <c r="RT8" i="55" s="1"/>
  <c r="OX9" i="55"/>
  <c r="RT9" i="55" s="1"/>
  <c r="OX41" i="55"/>
  <c r="RT41" i="55" s="1"/>
  <c r="OX72" i="55"/>
  <c r="RT72" i="55" s="1"/>
  <c r="OX3" i="55"/>
  <c r="RT3" i="55" s="1"/>
  <c r="OX114" i="55"/>
  <c r="RT114" i="55" s="1"/>
  <c r="OX92" i="55"/>
  <c r="RT92" i="55" s="1"/>
  <c r="OX111" i="55"/>
  <c r="RT111" i="55" s="1"/>
  <c r="OX36" i="55"/>
  <c r="RT36" i="55" s="1"/>
  <c r="OX50" i="55"/>
  <c r="RT50" i="55" s="1"/>
  <c r="OX127" i="55"/>
  <c r="RT127" i="55" s="1"/>
  <c r="OX40" i="55"/>
  <c r="RT40" i="55" s="1"/>
  <c r="OX42" i="55"/>
  <c r="RT42" i="55" s="1"/>
  <c r="OX37" i="55"/>
  <c r="RT37" i="55" s="1"/>
  <c r="OX15" i="55"/>
  <c r="RT15" i="55" s="1"/>
  <c r="OX18" i="55"/>
  <c r="RT18" i="55" s="1"/>
  <c r="OX25" i="55"/>
  <c r="RT25" i="55" s="1"/>
  <c r="OX84" i="55"/>
  <c r="RT84" i="55" s="1"/>
  <c r="OX77" i="55"/>
  <c r="RT77" i="55" s="1"/>
  <c r="OX76" i="55"/>
  <c r="RT76" i="55" s="1"/>
  <c r="OX90" i="55"/>
  <c r="RT90" i="55" s="1"/>
  <c r="OX55" i="55"/>
  <c r="RT55" i="55" s="1"/>
  <c r="OX75" i="55"/>
  <c r="RT75" i="55" s="1"/>
  <c r="OX64" i="55"/>
  <c r="RT64" i="55" s="1"/>
  <c r="OX110" i="55"/>
  <c r="RT110" i="55" s="1"/>
  <c r="OX57" i="55"/>
  <c r="RT57" i="55" s="1"/>
  <c r="OX49" i="55"/>
  <c r="RT49" i="55" s="1"/>
  <c r="OX7" i="55"/>
  <c r="RT7" i="55" s="1"/>
  <c r="OX10" i="55"/>
  <c r="RT10" i="55" s="1"/>
  <c r="OX5" i="55"/>
  <c r="RT5" i="55" s="1"/>
  <c r="OX99" i="55"/>
  <c r="RT99" i="55" s="1"/>
  <c r="OX120" i="55"/>
  <c r="RT120" i="55" s="1"/>
  <c r="OX86" i="55"/>
  <c r="RT86" i="55" s="1"/>
  <c r="OX80" i="55"/>
  <c r="RT80" i="55" s="1"/>
  <c r="OX44" i="55"/>
  <c r="RT44" i="55" s="1"/>
  <c r="OX128" i="55"/>
  <c r="RT128" i="55" s="1"/>
  <c r="OX82" i="55"/>
  <c r="RT82" i="55" s="1"/>
  <c r="OX117" i="55"/>
  <c r="RT117" i="55" s="1"/>
  <c r="OX125" i="55"/>
  <c r="RT125" i="55" s="1"/>
  <c r="OX116" i="55"/>
  <c r="RT116" i="55" s="1"/>
  <c r="OX104" i="55"/>
  <c r="RT104" i="55" s="1"/>
  <c r="OX47" i="55"/>
  <c r="RT47" i="55" s="1"/>
  <c r="OX22" i="55"/>
  <c r="RT22" i="55" s="1"/>
  <c r="OX97" i="55"/>
  <c r="RT97" i="55" s="1"/>
  <c r="OX124" i="55"/>
  <c r="RT124" i="55" s="1"/>
  <c r="OX32" i="55"/>
  <c r="RT32" i="55" s="1"/>
  <c r="OX16" i="55"/>
  <c r="RT16" i="55" s="1"/>
  <c r="OX24" i="55"/>
  <c r="RT24" i="55" s="1"/>
  <c r="OX34" i="55"/>
  <c r="RT34" i="55" s="1"/>
  <c r="OX89" i="55"/>
  <c r="RT89" i="55" s="1"/>
  <c r="OX65" i="55"/>
  <c r="RT65" i="55" s="1"/>
  <c r="OX87" i="55"/>
  <c r="RT87" i="55" s="1"/>
  <c r="OX81" i="55"/>
  <c r="RT81" i="55" s="1"/>
  <c r="OX59" i="55"/>
  <c r="RT59" i="55" s="1"/>
  <c r="OX88" i="55"/>
  <c r="RT88" i="55" s="1"/>
  <c r="OX26" i="55"/>
  <c r="RT26" i="55" s="1"/>
  <c r="OX19" i="55"/>
  <c r="RT19" i="55" s="1"/>
  <c r="OX48" i="55"/>
  <c r="RT48" i="55" s="1"/>
  <c r="OX43" i="55"/>
  <c r="RT43" i="55" s="1"/>
  <c r="OX102" i="55"/>
  <c r="RT102" i="55" s="1"/>
  <c r="OX96" i="55"/>
  <c r="RT96" i="55" s="1"/>
  <c r="OX45" i="55"/>
  <c r="RT45" i="55" s="1"/>
  <c r="OX71" i="55"/>
  <c r="RT71" i="55" s="1"/>
  <c r="OX4" i="55"/>
  <c r="RT4" i="55" s="1"/>
  <c r="OX63" i="55"/>
  <c r="RT63" i="55" s="1"/>
  <c r="OX69" i="55"/>
  <c r="RT69" i="55" s="1"/>
  <c r="OX126" i="55"/>
  <c r="RT126" i="55" s="1"/>
  <c r="OX123" i="55"/>
  <c r="RT123" i="55" s="1"/>
  <c r="OX103" i="55"/>
  <c r="RT103" i="55" s="1"/>
  <c r="OX105" i="55"/>
  <c r="RT105" i="55" s="1"/>
  <c r="OX95" i="55"/>
  <c r="RT95" i="55" s="1"/>
  <c r="OX70" i="55"/>
  <c r="RT70" i="55" s="1"/>
  <c r="OX39" i="55"/>
  <c r="RT39" i="55" s="1"/>
  <c r="OX94" i="55"/>
  <c r="RT94" i="55" s="1"/>
  <c r="OX122" i="55"/>
  <c r="RT122" i="55" s="1"/>
  <c r="OX119" i="55"/>
  <c r="RT119" i="55" s="1"/>
  <c r="OX31" i="55"/>
  <c r="RT31" i="55" s="1"/>
  <c r="OX30" i="55"/>
  <c r="RT30" i="55" s="1"/>
  <c r="OX11" i="55"/>
  <c r="RT11" i="55" s="1"/>
  <c r="OX33" i="55"/>
  <c r="RT33" i="55" s="1"/>
  <c r="OX79" i="55"/>
  <c r="RT79" i="55" s="1"/>
  <c r="OX73" i="55"/>
  <c r="RT73" i="55" s="1"/>
  <c r="OX91" i="55"/>
  <c r="RT91" i="55" s="1"/>
  <c r="OX35" i="55"/>
  <c r="RT35" i="55" s="1"/>
  <c r="OX17" i="55"/>
  <c r="RT17" i="55" s="1"/>
  <c r="OX28" i="55"/>
  <c r="RT28" i="55" s="1"/>
  <c r="OX27" i="55"/>
  <c r="RT27" i="55" s="1"/>
  <c r="OX38" i="55"/>
  <c r="RT38" i="55" s="1"/>
  <c r="OX51" i="55"/>
  <c r="RT51" i="55" s="1"/>
  <c r="NH78" i="55"/>
  <c r="QD78" i="55" s="1"/>
  <c r="NH3" i="55"/>
  <c r="QD3" i="55" s="1"/>
  <c r="NH127" i="55"/>
  <c r="QD127" i="55" s="1"/>
  <c r="NH13" i="55"/>
  <c r="QD13" i="55" s="1"/>
  <c r="NH104" i="55"/>
  <c r="QD104" i="55" s="1"/>
  <c r="NH39" i="55"/>
  <c r="QD39" i="55" s="1"/>
  <c r="NH47" i="55"/>
  <c r="QD47" i="55" s="1"/>
  <c r="NH22" i="55"/>
  <c r="QD22" i="55" s="1"/>
  <c r="NH99" i="55"/>
  <c r="QD99" i="55" s="1"/>
  <c r="NH111" i="55"/>
  <c r="QD111" i="55" s="1"/>
  <c r="NH108" i="55"/>
  <c r="QD108" i="55" s="1"/>
  <c r="NH10" i="55"/>
  <c r="QD10" i="55" s="1"/>
  <c r="NH62" i="55"/>
  <c r="QD62" i="55" s="1"/>
  <c r="NH93" i="55"/>
  <c r="QD93" i="55" s="1"/>
  <c r="NH121" i="55"/>
  <c r="QD121" i="55" s="1"/>
  <c r="NH69" i="55"/>
  <c r="QD69" i="55" s="1"/>
  <c r="NH124" i="55"/>
  <c r="QD124" i="55" s="1"/>
  <c r="NH94" i="55"/>
  <c r="QD94" i="55" s="1"/>
  <c r="NH60" i="55"/>
  <c r="QD60" i="55" s="1"/>
  <c r="NH29" i="55"/>
  <c r="QD29" i="55" s="1"/>
  <c r="NH31" i="55"/>
  <c r="QD31" i="55" s="1"/>
  <c r="NH25" i="55"/>
  <c r="QD25" i="55" s="1"/>
  <c r="NH15" i="55"/>
  <c r="QD15" i="55" s="1"/>
  <c r="NH79" i="55"/>
  <c r="QD79" i="55" s="1"/>
  <c r="NH55" i="55"/>
  <c r="QD55" i="55" s="1"/>
  <c r="NH75" i="55"/>
  <c r="QD75" i="55" s="1"/>
  <c r="NH90" i="55"/>
  <c r="QD90" i="55" s="1"/>
  <c r="NH17" i="55"/>
  <c r="QD17" i="55" s="1"/>
  <c r="NH19" i="55"/>
  <c r="QD19" i="55" s="1"/>
  <c r="NH89" i="55"/>
  <c r="QD89" i="55" s="1"/>
  <c r="NH65" i="55"/>
  <c r="QD65" i="55" s="1"/>
  <c r="NH110" i="55"/>
  <c r="QD110" i="55" s="1"/>
  <c r="NH49" i="55"/>
  <c r="QD49" i="55" s="1"/>
  <c r="NH63" i="55"/>
  <c r="QD63" i="55" s="1"/>
  <c r="NH4" i="55"/>
  <c r="QD4" i="55" s="1"/>
  <c r="NH122" i="55"/>
  <c r="QD122" i="55" s="1"/>
  <c r="NH71" i="55"/>
  <c r="QD71" i="55" s="1"/>
  <c r="NH126" i="55"/>
  <c r="QD126" i="55" s="1"/>
  <c r="NH82" i="55"/>
  <c r="QD82" i="55" s="1"/>
  <c r="NH109" i="55"/>
  <c r="QD109" i="55" s="1"/>
  <c r="NH42" i="55"/>
  <c r="QD42" i="55" s="1"/>
  <c r="NH101" i="55"/>
  <c r="QD101" i="55" s="1"/>
  <c r="NH70" i="55"/>
  <c r="QD70" i="55" s="1"/>
  <c r="NH116" i="55"/>
  <c r="QD116" i="55" s="1"/>
  <c r="NH112" i="55"/>
  <c r="QD112" i="55" s="1"/>
  <c r="NH98" i="55"/>
  <c r="QD98" i="55" s="1"/>
  <c r="NH6" i="55"/>
  <c r="QD6" i="55" s="1"/>
  <c r="NH50" i="55"/>
  <c r="QD50" i="55" s="1"/>
  <c r="NH106" i="55"/>
  <c r="QD106" i="55" s="1"/>
  <c r="NH40" i="55"/>
  <c r="QD40" i="55" s="1"/>
  <c r="NH118" i="55"/>
  <c r="QD118" i="55" s="1"/>
  <c r="NH21" i="55"/>
  <c r="QD21" i="55" s="1"/>
  <c r="NH11" i="55"/>
  <c r="QD11" i="55" s="1"/>
  <c r="NH32" i="55"/>
  <c r="QD32" i="55" s="1"/>
  <c r="NH34" i="55"/>
  <c r="QD34" i="55" s="1"/>
  <c r="NH68" i="55"/>
  <c r="QD68" i="55" s="1"/>
  <c r="NH74" i="55"/>
  <c r="QD74" i="55" s="1"/>
  <c r="NH76" i="55"/>
  <c r="QD76" i="55" s="1"/>
  <c r="NH88" i="55"/>
  <c r="QD88" i="55" s="1"/>
  <c r="NH46" i="55"/>
  <c r="QD46" i="55" s="1"/>
  <c r="NH51" i="55"/>
  <c r="QD51" i="55" s="1"/>
  <c r="NH23" i="55"/>
  <c r="QD23" i="55" s="1"/>
  <c r="NH48" i="55"/>
  <c r="QD48" i="55" s="1"/>
  <c r="NH28" i="55"/>
  <c r="QD28" i="55" s="1"/>
  <c r="NH72" i="55"/>
  <c r="QD72" i="55" s="1"/>
  <c r="NH56" i="55"/>
  <c r="QD56" i="55" s="1"/>
  <c r="NH105" i="55"/>
  <c r="QD105" i="55" s="1"/>
  <c r="NH120" i="55"/>
  <c r="QD120" i="55" s="1"/>
  <c r="NH45" i="55"/>
  <c r="QD45" i="55" s="1"/>
  <c r="NH86" i="55"/>
  <c r="QD86" i="55" s="1"/>
  <c r="NH8" i="55"/>
  <c r="QD8" i="55" s="1"/>
  <c r="NH115" i="55"/>
  <c r="QD115" i="55" s="1"/>
  <c r="NH54" i="55"/>
  <c r="QD54" i="55" s="1"/>
  <c r="NH36" i="55"/>
  <c r="QD36" i="55" s="1"/>
  <c r="NH102" i="55"/>
  <c r="QD102" i="55" s="1"/>
  <c r="NH100" i="55"/>
  <c r="QD100" i="55" s="1"/>
  <c r="NH7" i="55"/>
  <c r="QD7" i="55" s="1"/>
  <c r="NH119" i="55"/>
  <c r="QD119" i="55" s="1"/>
  <c r="NH123" i="55"/>
  <c r="QD123" i="55" s="1"/>
  <c r="NH9" i="55"/>
  <c r="QD9" i="55" s="1"/>
  <c r="NH103" i="55"/>
  <c r="QD103" i="55" s="1"/>
  <c r="NH125" i="55"/>
  <c r="QD125" i="55" s="1"/>
  <c r="NH18" i="55"/>
  <c r="QD18" i="55" s="1"/>
  <c r="NH24" i="55"/>
  <c r="QD24" i="55" s="1"/>
  <c r="NH16" i="55"/>
  <c r="QD16" i="55" s="1"/>
  <c r="NH84" i="55"/>
  <c r="QD84" i="55" s="1"/>
  <c r="NH77" i="55"/>
  <c r="QD77" i="55" s="1"/>
  <c r="NH73" i="55"/>
  <c r="QD73" i="55" s="1"/>
  <c r="NH35" i="55"/>
  <c r="QD35" i="55" s="1"/>
  <c r="NH85" i="55"/>
  <c r="QD85" i="55" s="1"/>
  <c r="NH87" i="55"/>
  <c r="QD87" i="55" s="1"/>
  <c r="NH27" i="55"/>
  <c r="QD27" i="55" s="1"/>
  <c r="NH14" i="55"/>
  <c r="QD14" i="55" s="1"/>
  <c r="NH53" i="55"/>
  <c r="QD53" i="55" s="1"/>
  <c r="NH20" i="55"/>
  <c r="QD20" i="55" s="1"/>
  <c r="NH107" i="55"/>
  <c r="QD107" i="55" s="1"/>
  <c r="NH128" i="55"/>
  <c r="QD128" i="55" s="1"/>
  <c r="NH96" i="55"/>
  <c r="QD96" i="55" s="1"/>
  <c r="NH114" i="55"/>
  <c r="QD114" i="55" s="1"/>
  <c r="NH113" i="55"/>
  <c r="QD113" i="55" s="1"/>
  <c r="NH44" i="55"/>
  <c r="QD44" i="55" s="1"/>
  <c r="NH95" i="55"/>
  <c r="QD95" i="55" s="1"/>
  <c r="NH5" i="55"/>
  <c r="QD5" i="55" s="1"/>
  <c r="NH92" i="55"/>
  <c r="QD92" i="55" s="1"/>
  <c r="NH43" i="55"/>
  <c r="QD43" i="55" s="1"/>
  <c r="NH61" i="55"/>
  <c r="QD61" i="55" s="1"/>
  <c r="NH58" i="55"/>
  <c r="QD58" i="55" s="1"/>
  <c r="NH117" i="55"/>
  <c r="QD117" i="55" s="1"/>
  <c r="NH97" i="55"/>
  <c r="QD97" i="55" s="1"/>
  <c r="NH80" i="55"/>
  <c r="QD80" i="55" s="1"/>
  <c r="NH83" i="55"/>
  <c r="QD83" i="55" s="1"/>
  <c r="NH41" i="55"/>
  <c r="QD41" i="55" s="1"/>
  <c r="NH52" i="55"/>
  <c r="QD52" i="55" s="1"/>
  <c r="NH30" i="55"/>
  <c r="QD30" i="55" s="1"/>
  <c r="NH12" i="55"/>
  <c r="QD12" i="55" s="1"/>
  <c r="NH37" i="55"/>
  <c r="QD37" i="55" s="1"/>
  <c r="NH59" i="55"/>
  <c r="QD59" i="55" s="1"/>
  <c r="NH81" i="55"/>
  <c r="QD81" i="55" s="1"/>
  <c r="NH33" i="55"/>
  <c r="QD33" i="55" s="1"/>
  <c r="NH26" i="55"/>
  <c r="QD26" i="55" s="1"/>
  <c r="NH64" i="55"/>
  <c r="QD64" i="55" s="1"/>
  <c r="NH66" i="55"/>
  <c r="QD66" i="55" s="1"/>
  <c r="NH38" i="55"/>
  <c r="QD38" i="55" s="1"/>
  <c r="NH91" i="55"/>
  <c r="QD91" i="55" s="1"/>
  <c r="NH67" i="55"/>
  <c r="QD67" i="55" s="1"/>
  <c r="NH57" i="55"/>
  <c r="QD57" i="55" s="1"/>
  <c r="NC60" i="55"/>
  <c r="PY60" i="55" s="1"/>
  <c r="NC107" i="55"/>
  <c r="PY107" i="55" s="1"/>
  <c r="NC123" i="55"/>
  <c r="PY123" i="55" s="1"/>
  <c r="NC45" i="55"/>
  <c r="PY45" i="55" s="1"/>
  <c r="NC94" i="55"/>
  <c r="PY94" i="55" s="1"/>
  <c r="NC3" i="55"/>
  <c r="PY3" i="55" s="1"/>
  <c r="NC119" i="55"/>
  <c r="PY119" i="55" s="1"/>
  <c r="NC100" i="55"/>
  <c r="PY100" i="55" s="1"/>
  <c r="NC108" i="55"/>
  <c r="PY108" i="55" s="1"/>
  <c r="NC96" i="55"/>
  <c r="PY96" i="55" s="1"/>
  <c r="NC98" i="55"/>
  <c r="PY98" i="55" s="1"/>
  <c r="NC80" i="55"/>
  <c r="PY80" i="55" s="1"/>
  <c r="NC109" i="55"/>
  <c r="PY109" i="55" s="1"/>
  <c r="NC43" i="55"/>
  <c r="PY43" i="55" s="1"/>
  <c r="NC122" i="55"/>
  <c r="PY122" i="55" s="1"/>
  <c r="NC22" i="55"/>
  <c r="PY22" i="55" s="1"/>
  <c r="NC58" i="55"/>
  <c r="PY58" i="55" s="1"/>
  <c r="NC116" i="55"/>
  <c r="PY116" i="55" s="1"/>
  <c r="NC11" i="55"/>
  <c r="PY11" i="55" s="1"/>
  <c r="NC31" i="55"/>
  <c r="PY31" i="55" s="1"/>
  <c r="NC37" i="55"/>
  <c r="PY37" i="55" s="1"/>
  <c r="NC35" i="55"/>
  <c r="PY35" i="55" s="1"/>
  <c r="NC74" i="55"/>
  <c r="PY74" i="55" s="1"/>
  <c r="NC73" i="55"/>
  <c r="PY73" i="55" s="1"/>
  <c r="NC84" i="55"/>
  <c r="PY84" i="55" s="1"/>
  <c r="NC66" i="55"/>
  <c r="PY66" i="55" s="1"/>
  <c r="NC64" i="55"/>
  <c r="PY64" i="55" s="1"/>
  <c r="NC17" i="55"/>
  <c r="PY17" i="55" s="1"/>
  <c r="NC14" i="55"/>
  <c r="PY14" i="55" s="1"/>
  <c r="NC87" i="55"/>
  <c r="PY87" i="55" s="1"/>
  <c r="NC65" i="55"/>
  <c r="PY65" i="55" s="1"/>
  <c r="NC111" i="55"/>
  <c r="PY111" i="55" s="1"/>
  <c r="NC82" i="55"/>
  <c r="PY82" i="55" s="1"/>
  <c r="NC125" i="55"/>
  <c r="PY125" i="55" s="1"/>
  <c r="NC9" i="55"/>
  <c r="PY9" i="55" s="1"/>
  <c r="NC120" i="55"/>
  <c r="PY120" i="55" s="1"/>
  <c r="NC112" i="55"/>
  <c r="PY112" i="55" s="1"/>
  <c r="NC92" i="55"/>
  <c r="PY92" i="55" s="1"/>
  <c r="NC115" i="55"/>
  <c r="PY115" i="55" s="1"/>
  <c r="NC117" i="55"/>
  <c r="PY117" i="55" s="1"/>
  <c r="NC104" i="55"/>
  <c r="PY104" i="55" s="1"/>
  <c r="NC118" i="55"/>
  <c r="PY118" i="55" s="1"/>
  <c r="NC5" i="55"/>
  <c r="PY5" i="55" s="1"/>
  <c r="NC36" i="55"/>
  <c r="PY36" i="55" s="1"/>
  <c r="NC113" i="55"/>
  <c r="PY113" i="55" s="1"/>
  <c r="NC103" i="55"/>
  <c r="PY103" i="55" s="1"/>
  <c r="NC8" i="55"/>
  <c r="PY8" i="55" s="1"/>
  <c r="NC128" i="55"/>
  <c r="PY128" i="55" s="1"/>
  <c r="NC13" i="55"/>
  <c r="PY13" i="55" s="1"/>
  <c r="NC12" i="55"/>
  <c r="PY12" i="55" s="1"/>
  <c r="NC25" i="55"/>
  <c r="PY25" i="55" s="1"/>
  <c r="NC21" i="55"/>
  <c r="PY21" i="55" s="1"/>
  <c r="NC33" i="55"/>
  <c r="PY33" i="55" s="1"/>
  <c r="NC76" i="55"/>
  <c r="PY76" i="55" s="1"/>
  <c r="NC79" i="55"/>
  <c r="PY79" i="55" s="1"/>
  <c r="NC68" i="55"/>
  <c r="PY68" i="55" s="1"/>
  <c r="NC38" i="55"/>
  <c r="PY38" i="55" s="1"/>
  <c r="NC46" i="55"/>
  <c r="PY46" i="55" s="1"/>
  <c r="NC27" i="55"/>
  <c r="PY27" i="55" s="1"/>
  <c r="NC91" i="55"/>
  <c r="PY91" i="55" s="1"/>
  <c r="NC19" i="55"/>
  <c r="PY19" i="55" s="1"/>
  <c r="NC51" i="55"/>
  <c r="PY51" i="55" s="1"/>
  <c r="NC78" i="55"/>
  <c r="PY78" i="55" s="1"/>
  <c r="NC105" i="55"/>
  <c r="PY105" i="55" s="1"/>
  <c r="NC95" i="55"/>
  <c r="PY95" i="55" s="1"/>
  <c r="NC86" i="55"/>
  <c r="PY86" i="55" s="1"/>
  <c r="NC44" i="55"/>
  <c r="PY44" i="55" s="1"/>
  <c r="NC124" i="55"/>
  <c r="PY124" i="55" s="1"/>
  <c r="NC6" i="55"/>
  <c r="PY6" i="55" s="1"/>
  <c r="NC102" i="55"/>
  <c r="PY102" i="55" s="1"/>
  <c r="NC62" i="55"/>
  <c r="PY62" i="55" s="1"/>
  <c r="NC126" i="55"/>
  <c r="PY126" i="55" s="1"/>
  <c r="NC93" i="55"/>
  <c r="PY93" i="55" s="1"/>
  <c r="NC106" i="55"/>
  <c r="PY106" i="55" s="1"/>
  <c r="NC69" i="55"/>
  <c r="PY69" i="55" s="1"/>
  <c r="NC83" i="55"/>
  <c r="PY83" i="55" s="1"/>
  <c r="NC47" i="55"/>
  <c r="PY47" i="55" s="1"/>
  <c r="NC72" i="55"/>
  <c r="PY72" i="55" s="1"/>
  <c r="NC7" i="55"/>
  <c r="PY7" i="55" s="1"/>
  <c r="NC63" i="55"/>
  <c r="PY63" i="55" s="1"/>
  <c r="NC61" i="55"/>
  <c r="PY61" i="55" s="1"/>
  <c r="NC18" i="55"/>
  <c r="PY18" i="55" s="1"/>
  <c r="NC24" i="55"/>
  <c r="PY24" i="55" s="1"/>
  <c r="NC30" i="55"/>
  <c r="PY30" i="55" s="1"/>
  <c r="NC34" i="55"/>
  <c r="PY34" i="55" s="1"/>
  <c r="NC75" i="55"/>
  <c r="PY75" i="55" s="1"/>
  <c r="NC59" i="55"/>
  <c r="PY59" i="55" s="1"/>
  <c r="NC20" i="55"/>
  <c r="PY20" i="55" s="1"/>
  <c r="NC88" i="55"/>
  <c r="PY88" i="55" s="1"/>
  <c r="NC23" i="55"/>
  <c r="PY23" i="55" s="1"/>
  <c r="NC90" i="55"/>
  <c r="PY90" i="55" s="1"/>
  <c r="NC49" i="55"/>
  <c r="PY49" i="55" s="1"/>
  <c r="NC28" i="55"/>
  <c r="PY28" i="55" s="1"/>
  <c r="NC57" i="55"/>
  <c r="PY57" i="55" s="1"/>
  <c r="NC39" i="55"/>
  <c r="PY39" i="55" s="1"/>
  <c r="NC52" i="55"/>
  <c r="PY52" i="55" s="1"/>
  <c r="NC10" i="55"/>
  <c r="PY10" i="55" s="1"/>
  <c r="NC40" i="55"/>
  <c r="PY40" i="55" s="1"/>
  <c r="NC101" i="55"/>
  <c r="PY101" i="55" s="1"/>
  <c r="NC4" i="55"/>
  <c r="PY4" i="55" s="1"/>
  <c r="NC121" i="55"/>
  <c r="PY121" i="55" s="1"/>
  <c r="NC99" i="55"/>
  <c r="PY99" i="55" s="1"/>
  <c r="NC41" i="55"/>
  <c r="PY41" i="55" s="1"/>
  <c r="NC114" i="55"/>
  <c r="PY114" i="55" s="1"/>
  <c r="NC50" i="55"/>
  <c r="PY50" i="55" s="1"/>
  <c r="NC56" i="55"/>
  <c r="PY56" i="55" s="1"/>
  <c r="NC54" i="55"/>
  <c r="PY54" i="55" s="1"/>
  <c r="NC71" i="55"/>
  <c r="PY71" i="55" s="1"/>
  <c r="NC70" i="55"/>
  <c r="PY70" i="55" s="1"/>
  <c r="NC127" i="55"/>
  <c r="PY127" i="55" s="1"/>
  <c r="NC97" i="55"/>
  <c r="PY97" i="55" s="1"/>
  <c r="NC42" i="55"/>
  <c r="PY42" i="55" s="1"/>
  <c r="NC16" i="55"/>
  <c r="PY16" i="55" s="1"/>
  <c r="NC15" i="55"/>
  <c r="PY15" i="55" s="1"/>
  <c r="NC29" i="55"/>
  <c r="PY29" i="55" s="1"/>
  <c r="NC32" i="55"/>
  <c r="PY32" i="55" s="1"/>
  <c r="NC81" i="55"/>
  <c r="PY81" i="55" s="1"/>
  <c r="NC55" i="55"/>
  <c r="PY55" i="55" s="1"/>
  <c r="NC77" i="55"/>
  <c r="PY77" i="55" s="1"/>
  <c r="NC48" i="55"/>
  <c r="PY48" i="55" s="1"/>
  <c r="NC89" i="55"/>
  <c r="PY89" i="55" s="1"/>
  <c r="NC110" i="55"/>
  <c r="PY110" i="55" s="1"/>
  <c r="NC67" i="55"/>
  <c r="PY67" i="55" s="1"/>
  <c r="NC26" i="55"/>
  <c r="PY26" i="55" s="1"/>
  <c r="NC85" i="55"/>
  <c r="PY85" i="55" s="1"/>
  <c r="NC53" i="55"/>
  <c r="PY53" i="55" s="1"/>
  <c r="NJ72" i="55"/>
  <c r="QF72" i="55" s="1"/>
  <c r="NJ121" i="55"/>
  <c r="QF121" i="55" s="1"/>
  <c r="NJ8" i="55"/>
  <c r="QF8" i="55" s="1"/>
  <c r="NJ101" i="55"/>
  <c r="QF101" i="55" s="1"/>
  <c r="NJ104" i="55"/>
  <c r="QF104" i="55" s="1"/>
  <c r="NJ83" i="55"/>
  <c r="QF83" i="55" s="1"/>
  <c r="NJ45" i="55"/>
  <c r="QF45" i="55" s="1"/>
  <c r="NJ44" i="55"/>
  <c r="QF44" i="55" s="1"/>
  <c r="NJ127" i="55"/>
  <c r="QF127" i="55" s="1"/>
  <c r="NJ97" i="55"/>
  <c r="QF97" i="55" s="1"/>
  <c r="NJ40" i="55"/>
  <c r="QF40" i="55" s="1"/>
  <c r="NJ105" i="55"/>
  <c r="QF105" i="55" s="1"/>
  <c r="NJ42" i="55"/>
  <c r="QF42" i="55" s="1"/>
  <c r="NJ119" i="55"/>
  <c r="QF119" i="55" s="1"/>
  <c r="NJ36" i="55"/>
  <c r="QF36" i="55" s="1"/>
  <c r="NJ9" i="55"/>
  <c r="QF9" i="55" s="1"/>
  <c r="NJ80" i="55"/>
  <c r="QF80" i="55" s="1"/>
  <c r="NJ99" i="55"/>
  <c r="QF99" i="55" s="1"/>
  <c r="NJ15" i="55"/>
  <c r="QF15" i="55" s="1"/>
  <c r="NJ32" i="55"/>
  <c r="QF32" i="55" s="1"/>
  <c r="NJ29" i="55"/>
  <c r="QF29" i="55" s="1"/>
  <c r="NJ34" i="55"/>
  <c r="QF34" i="55" s="1"/>
  <c r="NJ55" i="55"/>
  <c r="QF55" i="55" s="1"/>
  <c r="NJ73" i="55"/>
  <c r="QF73" i="55" s="1"/>
  <c r="NJ89" i="55"/>
  <c r="QF89" i="55" s="1"/>
  <c r="NJ85" i="55"/>
  <c r="QF85" i="55" s="1"/>
  <c r="NJ27" i="55"/>
  <c r="QF27" i="55" s="1"/>
  <c r="NJ17" i="55"/>
  <c r="QF17" i="55" s="1"/>
  <c r="NJ28" i="55"/>
  <c r="QF28" i="55" s="1"/>
  <c r="NJ110" i="55"/>
  <c r="QF110" i="55" s="1"/>
  <c r="NJ48" i="55"/>
  <c r="QF48" i="55" s="1"/>
  <c r="NJ82" i="55"/>
  <c r="QF82" i="55" s="1"/>
  <c r="NJ102" i="55"/>
  <c r="QF102" i="55" s="1"/>
  <c r="NJ52" i="55"/>
  <c r="QF52" i="55" s="1"/>
  <c r="NJ117" i="55"/>
  <c r="QF117" i="55" s="1"/>
  <c r="NJ63" i="55"/>
  <c r="QF63" i="55" s="1"/>
  <c r="NJ70" i="55"/>
  <c r="QF70" i="55" s="1"/>
  <c r="NJ116" i="55"/>
  <c r="QF116" i="55" s="1"/>
  <c r="NJ122" i="55"/>
  <c r="QF122" i="55" s="1"/>
  <c r="NJ94" i="55"/>
  <c r="QF94" i="55" s="1"/>
  <c r="NJ39" i="55"/>
  <c r="QF39" i="55" s="1"/>
  <c r="NJ98" i="55"/>
  <c r="QF98" i="55" s="1"/>
  <c r="NJ93" i="55"/>
  <c r="QF93" i="55" s="1"/>
  <c r="NJ112" i="55"/>
  <c r="QF112" i="55" s="1"/>
  <c r="NJ3" i="55"/>
  <c r="QF3" i="55" s="1"/>
  <c r="NJ71" i="55"/>
  <c r="QF71" i="55" s="1"/>
  <c r="NJ60" i="55"/>
  <c r="QF60" i="55" s="1"/>
  <c r="NJ61" i="55"/>
  <c r="QF61" i="55" s="1"/>
  <c r="NJ114" i="55"/>
  <c r="QF114" i="55" s="1"/>
  <c r="NJ25" i="55"/>
  <c r="QF25" i="55" s="1"/>
  <c r="NJ37" i="55"/>
  <c r="QF37" i="55" s="1"/>
  <c r="NJ18" i="55"/>
  <c r="QF18" i="55" s="1"/>
  <c r="NJ24" i="55"/>
  <c r="QF24" i="55" s="1"/>
  <c r="NJ81" i="55"/>
  <c r="QF81" i="55" s="1"/>
  <c r="NJ79" i="55"/>
  <c r="QF79" i="55" s="1"/>
  <c r="NJ74" i="55"/>
  <c r="QF74" i="55" s="1"/>
  <c r="NJ26" i="55"/>
  <c r="QF26" i="55" s="1"/>
  <c r="NJ67" i="55"/>
  <c r="QF67" i="55" s="1"/>
  <c r="NJ91" i="55"/>
  <c r="QF91" i="55" s="1"/>
  <c r="NJ46" i="55"/>
  <c r="QF46" i="55" s="1"/>
  <c r="NJ38" i="55"/>
  <c r="QF38" i="55" s="1"/>
  <c r="NJ23" i="55"/>
  <c r="QF23" i="55" s="1"/>
  <c r="NJ57" i="55"/>
  <c r="QF57" i="55" s="1"/>
  <c r="NJ78" i="55"/>
  <c r="QF78" i="55" s="1"/>
  <c r="NJ124" i="55"/>
  <c r="QF124" i="55" s="1"/>
  <c r="NJ92" i="55"/>
  <c r="QF92" i="55" s="1"/>
  <c r="NJ86" i="55"/>
  <c r="QF86" i="55" s="1"/>
  <c r="NJ69" i="55"/>
  <c r="QF69" i="55" s="1"/>
  <c r="NJ126" i="55"/>
  <c r="QF126" i="55" s="1"/>
  <c r="NJ62" i="55"/>
  <c r="QF62" i="55" s="1"/>
  <c r="NJ22" i="55"/>
  <c r="QF22" i="55" s="1"/>
  <c r="NJ6" i="55"/>
  <c r="QF6" i="55" s="1"/>
  <c r="NJ120" i="55"/>
  <c r="QF120" i="55" s="1"/>
  <c r="NJ5" i="55"/>
  <c r="QF5" i="55" s="1"/>
  <c r="NJ109" i="55"/>
  <c r="QF109" i="55" s="1"/>
  <c r="NJ111" i="55"/>
  <c r="QF111" i="55" s="1"/>
  <c r="NJ41" i="55"/>
  <c r="QF41" i="55" s="1"/>
  <c r="NJ125" i="55"/>
  <c r="QF125" i="55" s="1"/>
  <c r="NJ113" i="55"/>
  <c r="QF113" i="55" s="1"/>
  <c r="NJ123" i="55"/>
  <c r="QF123" i="55" s="1"/>
  <c r="NJ54" i="55"/>
  <c r="QF54" i="55" s="1"/>
  <c r="NJ103" i="55"/>
  <c r="QF103" i="55" s="1"/>
  <c r="NJ11" i="55"/>
  <c r="QF11" i="55" s="1"/>
  <c r="NJ30" i="55"/>
  <c r="QF30" i="55" s="1"/>
  <c r="NJ16" i="55"/>
  <c r="QF16" i="55" s="1"/>
  <c r="NJ33" i="55"/>
  <c r="QF33" i="55" s="1"/>
  <c r="NJ68" i="55"/>
  <c r="QF68" i="55" s="1"/>
  <c r="NJ84" i="55"/>
  <c r="QF84" i="55" s="1"/>
  <c r="NJ59" i="55"/>
  <c r="QF59" i="55" s="1"/>
  <c r="NJ53" i="55"/>
  <c r="QF53" i="55" s="1"/>
  <c r="NJ88" i="55"/>
  <c r="QF88" i="55" s="1"/>
  <c r="NJ51" i="55"/>
  <c r="QF51" i="55" s="1"/>
  <c r="NJ20" i="55"/>
  <c r="QF20" i="55" s="1"/>
  <c r="NJ64" i="55"/>
  <c r="QF64" i="55" s="1"/>
  <c r="NJ90" i="55"/>
  <c r="QF90" i="55" s="1"/>
  <c r="NJ47" i="55"/>
  <c r="QF47" i="55" s="1"/>
  <c r="NJ115" i="55"/>
  <c r="QF115" i="55" s="1"/>
  <c r="NJ100" i="55"/>
  <c r="QF100" i="55" s="1"/>
  <c r="NJ108" i="55"/>
  <c r="QF108" i="55" s="1"/>
  <c r="NJ43" i="55"/>
  <c r="QF43" i="55" s="1"/>
  <c r="NJ7" i="55"/>
  <c r="QF7" i="55" s="1"/>
  <c r="NJ4" i="55"/>
  <c r="QF4" i="55" s="1"/>
  <c r="NJ96" i="55"/>
  <c r="QF96" i="55" s="1"/>
  <c r="NJ56" i="55"/>
  <c r="QF56" i="55" s="1"/>
  <c r="NJ118" i="55"/>
  <c r="QF118" i="55" s="1"/>
  <c r="NJ95" i="55"/>
  <c r="QF95" i="55" s="1"/>
  <c r="NJ13" i="55"/>
  <c r="QF13" i="55" s="1"/>
  <c r="NJ107" i="55"/>
  <c r="QF107" i="55" s="1"/>
  <c r="NJ10" i="55"/>
  <c r="QF10" i="55" s="1"/>
  <c r="NJ106" i="55"/>
  <c r="QF106" i="55" s="1"/>
  <c r="NJ50" i="55"/>
  <c r="QF50" i="55" s="1"/>
  <c r="NJ128" i="55"/>
  <c r="QF128" i="55" s="1"/>
  <c r="NJ58" i="55"/>
  <c r="QF58" i="55" s="1"/>
  <c r="NJ21" i="55"/>
  <c r="QF21" i="55" s="1"/>
  <c r="NJ31" i="55"/>
  <c r="QF31" i="55" s="1"/>
  <c r="NJ12" i="55"/>
  <c r="QF12" i="55" s="1"/>
  <c r="NJ35" i="55"/>
  <c r="QF35" i="55" s="1"/>
  <c r="NJ75" i="55"/>
  <c r="QF75" i="55" s="1"/>
  <c r="NJ77" i="55"/>
  <c r="QF77" i="55" s="1"/>
  <c r="NJ76" i="55"/>
  <c r="QF76" i="55" s="1"/>
  <c r="NJ14" i="55"/>
  <c r="QF14" i="55" s="1"/>
  <c r="NJ65" i="55"/>
  <c r="QF65" i="55" s="1"/>
  <c r="NJ66" i="55"/>
  <c r="QF66" i="55" s="1"/>
  <c r="NJ87" i="55"/>
  <c r="QF87" i="55" s="1"/>
  <c r="NJ19" i="55"/>
  <c r="QF19" i="55" s="1"/>
  <c r="NJ49" i="55"/>
  <c r="QF49" i="55" s="1"/>
  <c r="MX94" i="55"/>
  <c r="PT94" i="55" s="1"/>
  <c r="MX7" i="55"/>
  <c r="PT7" i="55" s="1"/>
  <c r="MX115" i="55"/>
  <c r="PT115" i="55" s="1"/>
  <c r="MX58" i="55"/>
  <c r="PT58" i="55" s="1"/>
  <c r="MX42" i="55"/>
  <c r="PT42" i="55" s="1"/>
  <c r="MX44" i="55"/>
  <c r="PT44" i="55" s="1"/>
  <c r="MX52" i="55"/>
  <c r="PT52" i="55" s="1"/>
  <c r="MX9" i="55"/>
  <c r="PT9" i="55" s="1"/>
  <c r="MX61" i="55"/>
  <c r="PT61" i="55" s="1"/>
  <c r="MX95" i="55"/>
  <c r="PT95" i="55" s="1"/>
  <c r="MX47" i="55"/>
  <c r="PT47" i="55" s="1"/>
  <c r="MX82" i="55"/>
  <c r="PT82" i="55" s="1"/>
  <c r="MX22" i="55"/>
  <c r="PT22" i="55" s="1"/>
  <c r="MX123" i="55"/>
  <c r="PT123" i="55" s="1"/>
  <c r="MX111" i="55"/>
  <c r="PT111" i="55" s="1"/>
  <c r="MX100" i="55"/>
  <c r="PT100" i="55" s="1"/>
  <c r="MX125" i="55"/>
  <c r="PT125" i="55" s="1"/>
  <c r="MX69" i="55"/>
  <c r="PT69" i="55" s="1"/>
  <c r="MX11" i="55"/>
  <c r="PT11" i="55" s="1"/>
  <c r="MX32" i="55"/>
  <c r="PT32" i="55" s="1"/>
  <c r="MX25" i="55"/>
  <c r="PT25" i="55" s="1"/>
  <c r="MX12" i="55"/>
  <c r="PT12" i="55" s="1"/>
  <c r="MX76" i="55"/>
  <c r="PT76" i="55" s="1"/>
  <c r="MX59" i="55"/>
  <c r="PT59" i="55" s="1"/>
  <c r="MX74" i="55"/>
  <c r="PT74" i="55" s="1"/>
  <c r="MX65" i="55"/>
  <c r="PT65" i="55" s="1"/>
  <c r="MX23" i="55"/>
  <c r="PT23" i="55" s="1"/>
  <c r="MX57" i="55"/>
  <c r="PT57" i="55" s="1"/>
  <c r="MX90" i="55"/>
  <c r="PT90" i="55" s="1"/>
  <c r="MX67" i="55"/>
  <c r="PT67" i="55" s="1"/>
  <c r="MX51" i="55"/>
  <c r="PT51" i="55" s="1"/>
  <c r="MX53" i="55"/>
  <c r="PT53" i="55" s="1"/>
  <c r="MX116" i="55"/>
  <c r="PT116" i="55" s="1"/>
  <c r="MX127" i="55"/>
  <c r="PT127" i="55" s="1"/>
  <c r="MX72" i="55"/>
  <c r="PT72" i="55" s="1"/>
  <c r="MX8" i="55"/>
  <c r="PT8" i="55" s="1"/>
  <c r="MX128" i="55"/>
  <c r="PT128" i="55" s="1"/>
  <c r="MX120" i="55"/>
  <c r="PT120" i="55" s="1"/>
  <c r="MX109" i="55"/>
  <c r="PT109" i="55" s="1"/>
  <c r="MX92" i="55"/>
  <c r="PT92" i="55" s="1"/>
  <c r="MX80" i="55"/>
  <c r="PT80" i="55" s="1"/>
  <c r="MX119" i="55"/>
  <c r="PT119" i="55" s="1"/>
  <c r="MX105" i="55"/>
  <c r="PT105" i="55" s="1"/>
  <c r="MX101" i="55"/>
  <c r="PT101" i="55" s="1"/>
  <c r="MX10" i="55"/>
  <c r="PT10" i="55" s="1"/>
  <c r="MX97" i="55"/>
  <c r="PT97" i="55" s="1"/>
  <c r="MX118" i="55"/>
  <c r="PT118" i="55" s="1"/>
  <c r="MX112" i="55"/>
  <c r="PT112" i="55" s="1"/>
  <c r="MX6" i="55"/>
  <c r="PT6" i="55" s="1"/>
  <c r="MX99" i="55"/>
  <c r="PT99" i="55" s="1"/>
  <c r="MX15" i="55"/>
  <c r="PT15" i="55" s="1"/>
  <c r="MX21" i="55"/>
  <c r="PT21" i="55" s="1"/>
  <c r="MX16" i="55"/>
  <c r="PT16" i="55" s="1"/>
  <c r="MX35" i="55"/>
  <c r="PT35" i="55" s="1"/>
  <c r="MX81" i="55"/>
  <c r="PT81" i="55" s="1"/>
  <c r="MX73" i="55"/>
  <c r="PT73" i="55" s="1"/>
  <c r="MX68" i="55"/>
  <c r="PT68" i="55" s="1"/>
  <c r="MX85" i="55"/>
  <c r="PT85" i="55" s="1"/>
  <c r="MX49" i="55"/>
  <c r="PT49" i="55" s="1"/>
  <c r="MX110" i="55"/>
  <c r="PT110" i="55" s="1"/>
  <c r="MX91" i="55"/>
  <c r="PT91" i="55" s="1"/>
  <c r="MX20" i="55"/>
  <c r="PT20" i="55" s="1"/>
  <c r="MX64" i="55"/>
  <c r="PT64" i="55" s="1"/>
  <c r="MX5" i="55"/>
  <c r="PT5" i="55" s="1"/>
  <c r="MX96" i="55"/>
  <c r="PT96" i="55" s="1"/>
  <c r="MX117" i="55"/>
  <c r="PT117" i="55" s="1"/>
  <c r="MX121" i="55"/>
  <c r="PT121" i="55" s="1"/>
  <c r="MX63" i="55"/>
  <c r="PT63" i="55" s="1"/>
  <c r="MX86" i="55"/>
  <c r="PT86" i="55" s="1"/>
  <c r="MX126" i="55"/>
  <c r="PT126" i="55" s="1"/>
  <c r="MX36" i="55"/>
  <c r="PT36" i="55" s="1"/>
  <c r="MX45" i="55"/>
  <c r="PT45" i="55" s="1"/>
  <c r="MX56" i="55"/>
  <c r="PT56" i="55" s="1"/>
  <c r="MX108" i="55"/>
  <c r="PT108" i="55" s="1"/>
  <c r="MX124" i="55"/>
  <c r="PT124" i="55" s="1"/>
  <c r="MX62" i="55"/>
  <c r="PT62" i="55" s="1"/>
  <c r="MX70" i="55"/>
  <c r="PT70" i="55" s="1"/>
  <c r="MX60" i="55"/>
  <c r="PT60" i="55" s="1"/>
  <c r="MX98" i="55"/>
  <c r="PT98" i="55" s="1"/>
  <c r="MX102" i="55"/>
  <c r="PT102" i="55" s="1"/>
  <c r="MX4" i="55"/>
  <c r="PT4" i="55" s="1"/>
  <c r="MX29" i="55"/>
  <c r="PT29" i="55" s="1"/>
  <c r="MX18" i="55"/>
  <c r="PT18" i="55" s="1"/>
  <c r="MX30" i="55"/>
  <c r="PT30" i="55" s="1"/>
  <c r="MX34" i="55"/>
  <c r="PT34" i="55" s="1"/>
  <c r="MX77" i="55"/>
  <c r="PT77" i="55" s="1"/>
  <c r="MX75" i="55"/>
  <c r="PT75" i="55" s="1"/>
  <c r="MX84" i="55"/>
  <c r="PT84" i="55" s="1"/>
  <c r="MX38" i="55"/>
  <c r="PT38" i="55" s="1"/>
  <c r="MX14" i="55"/>
  <c r="PT14" i="55" s="1"/>
  <c r="MX88" i="55"/>
  <c r="PT88" i="55" s="1"/>
  <c r="MX46" i="55"/>
  <c r="PT46" i="55" s="1"/>
  <c r="MX17" i="55"/>
  <c r="PT17" i="55" s="1"/>
  <c r="MX19" i="55"/>
  <c r="PT19" i="55" s="1"/>
  <c r="MX78" i="55"/>
  <c r="PT78" i="55" s="1"/>
  <c r="MX50" i="55"/>
  <c r="PT50" i="55" s="1"/>
  <c r="MX54" i="55"/>
  <c r="PT54" i="55" s="1"/>
  <c r="MX40" i="55"/>
  <c r="PT40" i="55" s="1"/>
  <c r="MX122" i="55"/>
  <c r="PT122" i="55" s="1"/>
  <c r="MX103" i="55"/>
  <c r="PT103" i="55" s="1"/>
  <c r="MX43" i="55"/>
  <c r="PT43" i="55" s="1"/>
  <c r="MX83" i="55"/>
  <c r="PT83" i="55" s="1"/>
  <c r="MX107" i="55"/>
  <c r="PT107" i="55" s="1"/>
  <c r="MX71" i="55"/>
  <c r="PT71" i="55" s="1"/>
  <c r="MX3" i="55"/>
  <c r="PT3" i="55" s="1"/>
  <c r="MX41" i="55"/>
  <c r="PT41" i="55" s="1"/>
  <c r="MX13" i="55"/>
  <c r="PT13" i="55" s="1"/>
  <c r="MX106" i="55"/>
  <c r="PT106" i="55" s="1"/>
  <c r="MX104" i="55"/>
  <c r="PT104" i="55" s="1"/>
  <c r="MX113" i="55"/>
  <c r="PT113" i="55" s="1"/>
  <c r="MX93" i="55"/>
  <c r="PT93" i="55" s="1"/>
  <c r="MX39" i="55"/>
  <c r="PT39" i="55" s="1"/>
  <c r="MX114" i="55"/>
  <c r="PT114" i="55" s="1"/>
  <c r="MX31" i="55"/>
  <c r="PT31" i="55" s="1"/>
  <c r="MX24" i="55"/>
  <c r="PT24" i="55" s="1"/>
  <c r="MX37" i="55"/>
  <c r="PT37" i="55" s="1"/>
  <c r="MX33" i="55"/>
  <c r="PT33" i="55" s="1"/>
  <c r="MX79" i="55"/>
  <c r="PT79" i="55" s="1"/>
  <c r="MX55" i="55"/>
  <c r="PT55" i="55" s="1"/>
  <c r="MX87" i="55"/>
  <c r="PT87" i="55" s="1"/>
  <c r="MX89" i="55"/>
  <c r="PT89" i="55" s="1"/>
  <c r="MX66" i="55"/>
  <c r="PT66" i="55" s="1"/>
  <c r="MX27" i="55"/>
  <c r="PT27" i="55" s="1"/>
  <c r="MX26" i="55"/>
  <c r="PT26" i="55" s="1"/>
  <c r="MX28" i="55"/>
  <c r="PT28" i="55" s="1"/>
  <c r="MX48" i="55"/>
  <c r="PT48" i="55" s="1"/>
  <c r="MQ44" i="55"/>
  <c r="PM44" i="55" s="1"/>
  <c r="MQ121" i="55"/>
  <c r="PM121" i="55" s="1"/>
  <c r="MQ96" i="55"/>
  <c r="PM96" i="55" s="1"/>
  <c r="MQ9" i="55"/>
  <c r="PM9" i="55" s="1"/>
  <c r="MQ80" i="55"/>
  <c r="PM80" i="55" s="1"/>
  <c r="MQ115" i="55"/>
  <c r="PM115" i="55" s="1"/>
  <c r="MQ52" i="55"/>
  <c r="PM52" i="55" s="1"/>
  <c r="MQ83" i="55"/>
  <c r="PM83" i="55" s="1"/>
  <c r="MQ61" i="55"/>
  <c r="PM61" i="55" s="1"/>
  <c r="MQ113" i="55"/>
  <c r="PM113" i="55" s="1"/>
  <c r="MQ39" i="55"/>
  <c r="PM39" i="55" s="1"/>
  <c r="MQ10" i="55"/>
  <c r="PM10" i="55" s="1"/>
  <c r="MQ54" i="55"/>
  <c r="PM54" i="55" s="1"/>
  <c r="MQ42" i="55"/>
  <c r="PM42" i="55" s="1"/>
  <c r="MQ50" i="55"/>
  <c r="PM50" i="55" s="1"/>
  <c r="MQ97" i="55"/>
  <c r="PM97" i="55" s="1"/>
  <c r="MQ43" i="55"/>
  <c r="PM43" i="55" s="1"/>
  <c r="MQ125" i="55"/>
  <c r="PM125" i="55" s="1"/>
  <c r="MQ30" i="55"/>
  <c r="PM30" i="55" s="1"/>
  <c r="MQ12" i="55"/>
  <c r="PM12" i="55" s="1"/>
  <c r="MQ18" i="55"/>
  <c r="PM18" i="55" s="1"/>
  <c r="MQ32" i="55"/>
  <c r="PM32" i="55" s="1"/>
  <c r="MQ76" i="55"/>
  <c r="PM76" i="55" s="1"/>
  <c r="MQ33" i="55"/>
  <c r="PM33" i="55" s="1"/>
  <c r="MQ74" i="55"/>
  <c r="PM74" i="55" s="1"/>
  <c r="MQ110" i="55"/>
  <c r="PM110" i="55" s="1"/>
  <c r="MQ19" i="55"/>
  <c r="PM19" i="55" s="1"/>
  <c r="MQ26" i="55"/>
  <c r="PM26" i="55" s="1"/>
  <c r="MQ89" i="55"/>
  <c r="PM89" i="55" s="1"/>
  <c r="MQ17" i="55"/>
  <c r="PM17" i="55" s="1"/>
  <c r="MQ78" i="55"/>
  <c r="PM78" i="55" s="1"/>
  <c r="MQ48" i="55"/>
  <c r="PM48" i="55" s="1"/>
  <c r="MQ46" i="55"/>
  <c r="PM46" i="55" s="1"/>
  <c r="MQ4" i="55"/>
  <c r="PM4" i="55" s="1"/>
  <c r="MQ98" i="55"/>
  <c r="PM98" i="55" s="1"/>
  <c r="MQ100" i="55"/>
  <c r="PM100" i="55" s="1"/>
  <c r="MQ103" i="55"/>
  <c r="PM103" i="55" s="1"/>
  <c r="MQ120" i="55"/>
  <c r="PM120" i="55" s="1"/>
  <c r="MQ56" i="55"/>
  <c r="PM56" i="55" s="1"/>
  <c r="MQ41" i="55"/>
  <c r="PM41" i="55" s="1"/>
  <c r="MQ127" i="55"/>
  <c r="PM127" i="55" s="1"/>
  <c r="MQ47" i="55"/>
  <c r="PM47" i="55" s="1"/>
  <c r="MQ6" i="55"/>
  <c r="PM6" i="55" s="1"/>
  <c r="MQ7" i="55"/>
  <c r="PM7" i="55" s="1"/>
  <c r="MQ5" i="55"/>
  <c r="PM5" i="55" s="1"/>
  <c r="MQ69" i="55"/>
  <c r="PM69" i="55" s="1"/>
  <c r="MQ114" i="55"/>
  <c r="PM114" i="55" s="1"/>
  <c r="MQ118" i="55"/>
  <c r="PM118" i="55" s="1"/>
  <c r="MQ71" i="55"/>
  <c r="PM71" i="55" s="1"/>
  <c r="MQ124" i="55"/>
  <c r="PM124" i="55" s="1"/>
  <c r="MQ111" i="55"/>
  <c r="PM111" i="55" s="1"/>
  <c r="MQ31" i="55"/>
  <c r="PM31" i="55" s="1"/>
  <c r="MQ15" i="55"/>
  <c r="PM15" i="55" s="1"/>
  <c r="MQ21" i="55"/>
  <c r="PM21" i="55" s="1"/>
  <c r="MQ35" i="55"/>
  <c r="PM35" i="55" s="1"/>
  <c r="MQ79" i="55"/>
  <c r="PM79" i="55" s="1"/>
  <c r="MQ68" i="55"/>
  <c r="PM68" i="55" s="1"/>
  <c r="MQ75" i="55"/>
  <c r="PM75" i="55" s="1"/>
  <c r="MQ67" i="55"/>
  <c r="PM67" i="55" s="1"/>
  <c r="MQ87" i="55"/>
  <c r="PM87" i="55" s="1"/>
  <c r="MQ23" i="55"/>
  <c r="PM23" i="55" s="1"/>
  <c r="MQ85" i="55"/>
  <c r="PM85" i="55" s="1"/>
  <c r="MQ64" i="55"/>
  <c r="PM64" i="55" s="1"/>
  <c r="MQ57" i="55"/>
  <c r="PM57" i="55" s="1"/>
  <c r="MQ49" i="55"/>
  <c r="PM49" i="55" s="1"/>
  <c r="MQ117" i="55"/>
  <c r="PM117" i="55" s="1"/>
  <c r="MQ63" i="55"/>
  <c r="PM63" i="55" s="1"/>
  <c r="MQ101" i="55"/>
  <c r="PM101" i="55" s="1"/>
  <c r="MQ40" i="55"/>
  <c r="PM40" i="55" s="1"/>
  <c r="MQ105" i="55"/>
  <c r="PM105" i="55" s="1"/>
  <c r="MQ36" i="55"/>
  <c r="PM36" i="55" s="1"/>
  <c r="MQ58" i="55"/>
  <c r="PM58" i="55" s="1"/>
  <c r="MQ122" i="55"/>
  <c r="PM122" i="55" s="1"/>
  <c r="MQ128" i="55"/>
  <c r="PM128" i="55" s="1"/>
  <c r="MQ92" i="55"/>
  <c r="PM92" i="55" s="1"/>
  <c r="MQ95" i="55"/>
  <c r="PM95" i="55" s="1"/>
  <c r="MQ99" i="55"/>
  <c r="PM99" i="55" s="1"/>
  <c r="MQ93" i="55"/>
  <c r="PM93" i="55" s="1"/>
  <c r="MQ82" i="55"/>
  <c r="PM82" i="55" s="1"/>
  <c r="MQ94" i="55"/>
  <c r="PM94" i="55" s="1"/>
  <c r="MQ8" i="55"/>
  <c r="PM8" i="55" s="1"/>
  <c r="MQ123" i="55"/>
  <c r="PM123" i="55" s="1"/>
  <c r="MQ22" i="55"/>
  <c r="PM22" i="55" s="1"/>
  <c r="MQ37" i="55"/>
  <c r="PM37" i="55" s="1"/>
  <c r="MQ29" i="55"/>
  <c r="PM29" i="55" s="1"/>
  <c r="MQ16" i="55"/>
  <c r="PM16" i="55" s="1"/>
  <c r="MQ77" i="55"/>
  <c r="PM77" i="55" s="1"/>
  <c r="MQ73" i="55"/>
  <c r="PM73" i="55" s="1"/>
  <c r="MQ55" i="55"/>
  <c r="PM55" i="55" s="1"/>
  <c r="MQ81" i="55"/>
  <c r="PM81" i="55" s="1"/>
  <c r="MQ90" i="55"/>
  <c r="PM90" i="55" s="1"/>
  <c r="MQ14" i="55"/>
  <c r="PM14" i="55" s="1"/>
  <c r="MQ65" i="55"/>
  <c r="PM65" i="55" s="1"/>
  <c r="MQ28" i="55"/>
  <c r="PM28" i="55" s="1"/>
  <c r="MQ91" i="55"/>
  <c r="PM91" i="55" s="1"/>
  <c r="MQ53" i="55"/>
  <c r="PM53" i="55" s="1"/>
  <c r="MQ45" i="55"/>
  <c r="PM45" i="55" s="1"/>
  <c r="MQ126" i="55"/>
  <c r="PM126" i="55" s="1"/>
  <c r="MQ70" i="55"/>
  <c r="PM70" i="55" s="1"/>
  <c r="MQ3" i="55"/>
  <c r="PM3" i="55" s="1"/>
  <c r="MQ104" i="55"/>
  <c r="PM104" i="55" s="1"/>
  <c r="MQ106" i="55"/>
  <c r="PM106" i="55" s="1"/>
  <c r="MQ109" i="55"/>
  <c r="PM109" i="55" s="1"/>
  <c r="MQ62" i="55"/>
  <c r="PM62" i="55" s="1"/>
  <c r="MQ102" i="55"/>
  <c r="PM102" i="55" s="1"/>
  <c r="MQ13" i="55"/>
  <c r="PM13" i="55" s="1"/>
  <c r="MQ60" i="55"/>
  <c r="PM60" i="55" s="1"/>
  <c r="MQ116" i="55"/>
  <c r="PM116" i="55" s="1"/>
  <c r="MQ72" i="55"/>
  <c r="PM72" i="55" s="1"/>
  <c r="MQ107" i="55"/>
  <c r="PM107" i="55" s="1"/>
  <c r="MQ86" i="55"/>
  <c r="PM86" i="55" s="1"/>
  <c r="MQ119" i="55"/>
  <c r="PM119" i="55" s="1"/>
  <c r="MQ108" i="55"/>
  <c r="PM108" i="55" s="1"/>
  <c r="MQ112" i="55"/>
  <c r="PM112" i="55" s="1"/>
  <c r="MQ25" i="55"/>
  <c r="PM25" i="55" s="1"/>
  <c r="MQ24" i="55"/>
  <c r="PM24" i="55" s="1"/>
  <c r="MQ11" i="55"/>
  <c r="PM11" i="55" s="1"/>
  <c r="MQ59" i="55"/>
  <c r="PM59" i="55" s="1"/>
  <c r="MQ34" i="55"/>
  <c r="PM34" i="55" s="1"/>
  <c r="MQ84" i="55"/>
  <c r="PM84" i="55" s="1"/>
  <c r="MQ38" i="55"/>
  <c r="PM38" i="55" s="1"/>
  <c r="MQ20" i="55"/>
  <c r="PM20" i="55" s="1"/>
  <c r="MQ88" i="55"/>
  <c r="PM88" i="55" s="1"/>
  <c r="MQ27" i="55"/>
  <c r="PM27" i="55" s="1"/>
  <c r="MQ66" i="55"/>
  <c r="PM66" i="55" s="1"/>
  <c r="MQ51" i="55"/>
  <c r="PM51" i="55" s="1"/>
  <c r="MR57" i="55"/>
  <c r="PN57" i="55" s="1"/>
  <c r="MR78" i="55"/>
  <c r="PN78" i="55" s="1"/>
  <c r="MR5" i="55"/>
  <c r="PN5" i="55" s="1"/>
  <c r="MR113" i="55"/>
  <c r="PN113" i="55" s="1"/>
  <c r="MR107" i="55"/>
  <c r="PN107" i="55" s="1"/>
  <c r="MR47" i="55"/>
  <c r="PN47" i="55" s="1"/>
  <c r="MR3" i="55"/>
  <c r="PN3" i="55" s="1"/>
  <c r="MR8" i="55"/>
  <c r="PN8" i="55" s="1"/>
  <c r="MR9" i="55"/>
  <c r="PN9" i="55" s="1"/>
  <c r="MR102" i="55"/>
  <c r="PN102" i="55" s="1"/>
  <c r="MR13" i="55"/>
  <c r="PN13" i="55" s="1"/>
  <c r="MR117" i="55"/>
  <c r="PN117" i="55" s="1"/>
  <c r="MR111" i="55"/>
  <c r="PN111" i="55" s="1"/>
  <c r="MR43" i="55"/>
  <c r="PN43" i="55" s="1"/>
  <c r="MR121" i="55"/>
  <c r="PN121" i="55" s="1"/>
  <c r="MR94" i="55"/>
  <c r="PN94" i="55" s="1"/>
  <c r="MR106" i="55"/>
  <c r="PN106" i="55" s="1"/>
  <c r="MR95" i="55"/>
  <c r="PN95" i="55" s="1"/>
  <c r="MR114" i="55"/>
  <c r="PN114" i="55" s="1"/>
  <c r="MR118" i="55"/>
  <c r="PN118" i="55" s="1"/>
  <c r="MR21" i="55"/>
  <c r="PN21" i="55" s="1"/>
  <c r="MR29" i="55"/>
  <c r="PN29" i="55" s="1"/>
  <c r="MR16" i="55"/>
  <c r="PN16" i="55" s="1"/>
  <c r="MR81" i="55"/>
  <c r="PN81" i="55" s="1"/>
  <c r="MR75" i="55"/>
  <c r="PN75" i="55" s="1"/>
  <c r="MR76" i="55"/>
  <c r="PN76" i="55" s="1"/>
  <c r="MR68" i="55"/>
  <c r="PN68" i="55" s="1"/>
  <c r="MR17" i="55"/>
  <c r="PN17" i="55" s="1"/>
  <c r="MR28" i="55"/>
  <c r="PN28" i="55" s="1"/>
  <c r="MR19" i="55"/>
  <c r="PN19" i="55" s="1"/>
  <c r="MR90" i="55"/>
  <c r="PN90" i="55" s="1"/>
  <c r="MR20" i="55"/>
  <c r="PN20" i="55" s="1"/>
  <c r="MR48" i="55"/>
  <c r="PN48" i="55" s="1"/>
  <c r="MR49" i="55"/>
  <c r="PN49" i="55" s="1"/>
  <c r="MR46" i="55"/>
  <c r="PN46" i="55" s="1"/>
  <c r="MR53" i="55"/>
  <c r="PN53" i="55" s="1"/>
  <c r="MR105" i="55"/>
  <c r="PN105" i="55" s="1"/>
  <c r="MR119" i="55"/>
  <c r="PN119" i="55" s="1"/>
  <c r="MR122" i="55"/>
  <c r="PN122" i="55" s="1"/>
  <c r="MR109" i="55"/>
  <c r="PN109" i="55" s="1"/>
  <c r="MR22" i="55"/>
  <c r="PN22" i="55" s="1"/>
  <c r="MR44" i="55"/>
  <c r="PN44" i="55" s="1"/>
  <c r="MR125" i="55"/>
  <c r="PN125" i="55" s="1"/>
  <c r="MR41" i="55"/>
  <c r="PN41" i="55" s="1"/>
  <c r="MR36" i="55"/>
  <c r="PN36" i="55" s="1"/>
  <c r="MR83" i="55"/>
  <c r="PN83" i="55" s="1"/>
  <c r="MR97" i="55"/>
  <c r="PN97" i="55" s="1"/>
  <c r="MR108" i="55"/>
  <c r="PN108" i="55" s="1"/>
  <c r="MR54" i="55"/>
  <c r="PN54" i="55" s="1"/>
  <c r="MR69" i="55"/>
  <c r="PN69" i="55" s="1"/>
  <c r="MR116" i="55"/>
  <c r="PN116" i="55" s="1"/>
  <c r="MR6" i="55"/>
  <c r="PN6" i="55" s="1"/>
  <c r="MR82" i="55"/>
  <c r="PN82" i="55" s="1"/>
  <c r="MR99" i="55"/>
  <c r="PN99" i="55" s="1"/>
  <c r="MR18" i="55"/>
  <c r="PN18" i="55" s="1"/>
  <c r="MR31" i="55"/>
  <c r="PN31" i="55" s="1"/>
  <c r="MR12" i="55"/>
  <c r="PN12" i="55" s="1"/>
  <c r="MR59" i="55"/>
  <c r="PN59" i="55" s="1"/>
  <c r="MR73" i="55"/>
  <c r="PN73" i="55" s="1"/>
  <c r="MR77" i="55"/>
  <c r="PN77" i="55" s="1"/>
  <c r="MR34" i="55"/>
  <c r="PN34" i="55" s="1"/>
  <c r="MR65" i="55"/>
  <c r="PN65" i="55" s="1"/>
  <c r="MR64" i="55"/>
  <c r="PN64" i="55" s="1"/>
  <c r="MR85" i="55"/>
  <c r="PN85" i="55" s="1"/>
  <c r="MR23" i="55"/>
  <c r="PN23" i="55" s="1"/>
  <c r="MR67" i="55"/>
  <c r="PN67" i="55" s="1"/>
  <c r="MR50" i="55"/>
  <c r="PN50" i="55" s="1"/>
  <c r="MR126" i="55"/>
  <c r="PN126" i="55" s="1"/>
  <c r="MR123" i="55"/>
  <c r="PN123" i="55" s="1"/>
  <c r="MR128" i="55"/>
  <c r="PN128" i="55" s="1"/>
  <c r="MR101" i="55"/>
  <c r="PN101" i="55" s="1"/>
  <c r="MR92" i="55"/>
  <c r="PN92" i="55" s="1"/>
  <c r="MR71" i="55"/>
  <c r="PN71" i="55" s="1"/>
  <c r="MR56" i="55"/>
  <c r="PN56" i="55" s="1"/>
  <c r="MR61" i="55"/>
  <c r="PN61" i="55" s="1"/>
  <c r="MR62" i="55"/>
  <c r="PN62" i="55" s="1"/>
  <c r="MR80" i="55"/>
  <c r="PN80" i="55" s="1"/>
  <c r="MR93" i="55"/>
  <c r="PN93" i="55" s="1"/>
  <c r="MR100" i="55"/>
  <c r="PN100" i="55" s="1"/>
  <c r="MR120" i="55"/>
  <c r="PN120" i="55" s="1"/>
  <c r="MR7" i="55"/>
  <c r="PN7" i="55" s="1"/>
  <c r="MR103" i="55"/>
  <c r="PN103" i="55" s="1"/>
  <c r="MR58" i="55"/>
  <c r="PN58" i="55" s="1"/>
  <c r="MR124" i="55"/>
  <c r="PN124" i="55" s="1"/>
  <c r="MR25" i="55"/>
  <c r="PN25" i="55" s="1"/>
  <c r="MR30" i="55"/>
  <c r="PN30" i="55" s="1"/>
  <c r="MR37" i="55"/>
  <c r="PN37" i="55" s="1"/>
  <c r="MR35" i="55"/>
  <c r="PN35" i="55" s="1"/>
  <c r="MR74" i="55"/>
  <c r="PN74" i="55" s="1"/>
  <c r="MR33" i="55"/>
  <c r="PN33" i="55" s="1"/>
  <c r="MR89" i="55"/>
  <c r="PN89" i="55" s="1"/>
  <c r="MR66" i="55"/>
  <c r="PN66" i="55" s="1"/>
  <c r="MR91" i="55"/>
  <c r="PN91" i="55" s="1"/>
  <c r="MR38" i="55"/>
  <c r="PN38" i="55" s="1"/>
  <c r="MR26" i="55"/>
  <c r="PN26" i="55" s="1"/>
  <c r="MR51" i="55"/>
  <c r="PN51" i="55" s="1"/>
  <c r="MR86" i="55"/>
  <c r="PN86" i="55" s="1"/>
  <c r="MR42" i="55"/>
  <c r="PN42" i="55" s="1"/>
  <c r="MR115" i="55"/>
  <c r="PN115" i="55" s="1"/>
  <c r="MR52" i="55"/>
  <c r="PN52" i="55" s="1"/>
  <c r="MR60" i="55"/>
  <c r="PN60" i="55" s="1"/>
  <c r="MR104" i="55"/>
  <c r="PN104" i="55" s="1"/>
  <c r="MR10" i="55"/>
  <c r="PN10" i="55" s="1"/>
  <c r="MR45" i="55"/>
  <c r="PN45" i="55" s="1"/>
  <c r="MR63" i="55"/>
  <c r="PN63" i="55" s="1"/>
  <c r="MR96" i="55"/>
  <c r="PN96" i="55" s="1"/>
  <c r="MR98" i="55"/>
  <c r="PN98" i="55" s="1"/>
  <c r="MR4" i="55"/>
  <c r="PN4" i="55" s="1"/>
  <c r="MR112" i="55"/>
  <c r="PN112" i="55" s="1"/>
  <c r="MR72" i="55"/>
  <c r="PN72" i="55" s="1"/>
  <c r="MR70" i="55"/>
  <c r="PN70" i="55" s="1"/>
  <c r="MR39" i="55"/>
  <c r="PN39" i="55" s="1"/>
  <c r="MR127" i="55"/>
  <c r="PN127" i="55" s="1"/>
  <c r="MR40" i="55"/>
  <c r="PN40" i="55" s="1"/>
  <c r="MR32" i="55"/>
  <c r="PN32" i="55" s="1"/>
  <c r="MR15" i="55"/>
  <c r="PN15" i="55" s="1"/>
  <c r="MR24" i="55"/>
  <c r="PN24" i="55" s="1"/>
  <c r="MR11" i="55"/>
  <c r="PN11" i="55" s="1"/>
  <c r="MR55" i="55"/>
  <c r="PN55" i="55" s="1"/>
  <c r="MR84" i="55"/>
  <c r="PN84" i="55" s="1"/>
  <c r="MR79" i="55"/>
  <c r="PN79" i="55" s="1"/>
  <c r="MR88" i="55"/>
  <c r="PN88" i="55" s="1"/>
  <c r="MR27" i="55"/>
  <c r="PN27" i="55" s="1"/>
  <c r="MR14" i="55"/>
  <c r="PN14" i="55" s="1"/>
  <c r="MR110" i="55"/>
  <c r="PN110" i="55" s="1"/>
  <c r="MR87" i="55"/>
  <c r="PN87" i="55" s="1"/>
  <c r="MG100" i="55"/>
  <c r="PC100" i="55" s="1"/>
  <c r="MG44" i="55"/>
  <c r="PC44" i="55" s="1"/>
  <c r="MG74" i="55"/>
  <c r="PC74" i="55" s="1"/>
  <c r="MG88" i="55"/>
  <c r="PC88" i="55" s="1"/>
  <c r="MG107" i="55"/>
  <c r="PC107" i="55" s="1"/>
  <c r="MG3" i="55"/>
  <c r="PC3" i="55" s="1"/>
  <c r="MG8" i="55"/>
  <c r="PC8" i="55" s="1"/>
  <c r="MG43" i="55"/>
  <c r="PC43" i="55" s="1"/>
  <c r="MG48" i="55"/>
  <c r="PC48" i="55" s="1"/>
  <c r="MG78" i="55"/>
  <c r="PC78" i="55" s="1"/>
  <c r="MG42" i="55"/>
  <c r="PC42" i="55" s="1"/>
  <c r="MG29" i="55"/>
  <c r="PC29" i="55" s="1"/>
  <c r="MG71" i="55"/>
  <c r="PC71" i="55" s="1"/>
  <c r="MG50" i="55"/>
  <c r="PC50" i="55" s="1"/>
  <c r="MG102" i="55"/>
  <c r="PC102" i="55" s="1"/>
  <c r="MG64" i="55"/>
  <c r="PC64" i="55" s="1"/>
  <c r="MG40" i="55"/>
  <c r="PC40" i="55" s="1"/>
  <c r="MG73" i="55"/>
  <c r="PC73" i="55" s="1"/>
  <c r="MG117" i="55"/>
  <c r="PC117" i="55" s="1"/>
  <c r="MG39" i="55"/>
  <c r="PC39" i="55" s="1"/>
  <c r="MG96" i="55"/>
  <c r="PC96" i="55" s="1"/>
  <c r="MG103" i="55"/>
  <c r="PC103" i="55" s="1"/>
  <c r="MG15" i="55"/>
  <c r="PC15" i="55" s="1"/>
  <c r="MG86" i="55"/>
  <c r="PC86" i="55" s="1"/>
  <c r="MG121" i="55"/>
  <c r="PC121" i="55" s="1"/>
  <c r="MG37" i="55"/>
  <c r="PC37" i="55" s="1"/>
  <c r="MG79" i="55"/>
  <c r="PC79" i="55" s="1"/>
  <c r="MG68" i="55"/>
  <c r="PC68" i="55" s="1"/>
  <c r="MG84" i="55"/>
  <c r="PC84" i="55" s="1"/>
  <c r="MG22" i="55"/>
  <c r="PC22" i="55" s="1"/>
  <c r="MG13" i="55"/>
  <c r="PC13" i="55" s="1"/>
  <c r="MG98" i="55"/>
  <c r="PC98" i="55" s="1"/>
  <c r="MG25" i="55"/>
  <c r="PC25" i="55" s="1"/>
  <c r="MG89" i="55"/>
  <c r="PC89" i="55" s="1"/>
  <c r="MG108" i="55"/>
  <c r="PC108" i="55" s="1"/>
  <c r="MG32" i="55"/>
  <c r="PC32" i="55" s="1"/>
  <c r="MG65" i="55"/>
  <c r="PC65" i="55" s="1"/>
  <c r="MG45" i="55"/>
  <c r="PC45" i="55" s="1"/>
  <c r="MG115" i="55"/>
  <c r="PC115" i="55" s="1"/>
  <c r="MG11" i="55"/>
  <c r="PC11" i="55" s="1"/>
  <c r="MG113" i="55"/>
  <c r="PC113" i="55" s="1"/>
  <c r="MG36" i="55"/>
  <c r="PC36" i="55" s="1"/>
  <c r="MG51" i="55"/>
  <c r="PC51" i="55" s="1"/>
  <c r="MG14" i="55"/>
  <c r="PC14" i="55" s="1"/>
  <c r="MG54" i="55"/>
  <c r="PC54" i="55" s="1"/>
  <c r="MG21" i="55"/>
  <c r="PC21" i="55" s="1"/>
  <c r="MG83" i="55"/>
  <c r="PC83" i="55" s="1"/>
  <c r="MG110" i="55"/>
  <c r="PC110" i="55" s="1"/>
  <c r="MG93" i="55"/>
  <c r="PC93" i="55" s="1"/>
  <c r="MG125" i="55"/>
  <c r="PC125" i="55" s="1"/>
  <c r="MG112" i="55"/>
  <c r="PC112" i="55" s="1"/>
  <c r="MG104" i="55"/>
  <c r="PC104" i="55" s="1"/>
  <c r="MG91" i="55"/>
  <c r="PC91" i="55" s="1"/>
  <c r="MG57" i="55"/>
  <c r="PC57" i="55" s="1"/>
  <c r="MG47" i="55"/>
  <c r="PC47" i="55" s="1"/>
  <c r="MG111" i="55"/>
  <c r="PC111" i="55" s="1"/>
  <c r="MG116" i="55"/>
  <c r="PC116" i="55" s="1"/>
  <c r="MG31" i="55"/>
  <c r="PC31" i="55" s="1"/>
  <c r="MG5" i="55"/>
  <c r="PC5" i="55" s="1"/>
  <c r="MG70" i="55"/>
  <c r="PC70" i="55" s="1"/>
  <c r="MG123" i="55"/>
  <c r="PC123" i="55" s="1"/>
  <c r="MG62" i="55"/>
  <c r="PC62" i="55" s="1"/>
  <c r="MG41" i="55"/>
  <c r="PC41" i="55" s="1"/>
  <c r="MG61" i="55"/>
  <c r="PC61" i="55" s="1"/>
  <c r="MG18" i="55"/>
  <c r="PC18" i="55" s="1"/>
  <c r="MG118" i="55"/>
  <c r="PC118" i="55" s="1"/>
  <c r="MG101" i="55"/>
  <c r="PC101" i="55" s="1"/>
  <c r="MG120" i="55"/>
  <c r="PC120" i="55" s="1"/>
  <c r="MG4" i="55"/>
  <c r="PC4" i="55" s="1"/>
  <c r="MG87" i="55"/>
  <c r="PC87" i="55" s="1"/>
  <c r="MG53" i="55"/>
  <c r="PC53" i="55" s="1"/>
  <c r="MG119" i="55"/>
  <c r="PC119" i="55" s="1"/>
  <c r="MG46" i="55"/>
  <c r="PC46" i="55" s="1"/>
  <c r="MG9" i="55"/>
  <c r="PC9" i="55" s="1"/>
  <c r="MG97" i="55"/>
  <c r="PC97" i="55" s="1"/>
  <c r="MG124" i="55"/>
  <c r="PC124" i="55" s="1"/>
  <c r="MG63" i="55"/>
  <c r="PC63" i="55" s="1"/>
  <c r="MG82" i="55"/>
  <c r="PC82" i="55" s="1"/>
  <c r="MG10" i="55"/>
  <c r="PC10" i="55" s="1"/>
  <c r="MG92" i="55"/>
  <c r="PC92" i="55" s="1"/>
  <c r="MG77" i="55"/>
  <c r="PC77" i="55" s="1"/>
  <c r="MG30" i="55"/>
  <c r="PC30" i="55" s="1"/>
  <c r="MG26" i="55"/>
  <c r="PC26" i="55" s="1"/>
  <c r="MG99" i="55"/>
  <c r="PC99" i="55" s="1"/>
  <c r="MG66" i="55"/>
  <c r="PC66" i="55" s="1"/>
  <c r="MG23" i="55"/>
  <c r="PC23" i="55" s="1"/>
  <c r="MG12" i="55"/>
  <c r="PC12" i="55" s="1"/>
  <c r="MG17" i="55"/>
  <c r="PC17" i="55" s="1"/>
  <c r="MG55" i="55"/>
  <c r="PC55" i="55" s="1"/>
  <c r="MG80" i="55"/>
  <c r="PC80" i="55" s="1"/>
  <c r="MG72" i="55"/>
  <c r="PC72" i="55" s="1"/>
  <c r="MG34" i="55"/>
  <c r="PC34" i="55" s="1"/>
  <c r="MG85" i="55"/>
  <c r="PC85" i="55" s="1"/>
  <c r="MG28" i="55"/>
  <c r="PC28" i="55" s="1"/>
  <c r="MG94" i="55"/>
  <c r="PC94" i="55" s="1"/>
  <c r="MG126" i="55"/>
  <c r="PC126" i="55" s="1"/>
  <c r="MG109" i="55"/>
  <c r="PC109" i="55" s="1"/>
  <c r="MG128" i="55"/>
  <c r="PC128" i="55" s="1"/>
  <c r="MG19" i="55"/>
  <c r="PC19" i="55" s="1"/>
  <c r="MG16" i="55"/>
  <c r="PC16" i="55" s="1"/>
  <c r="MG95" i="55"/>
  <c r="PC95" i="55" s="1"/>
  <c r="MG127" i="55"/>
  <c r="PC127" i="55" s="1"/>
  <c r="MG7" i="55"/>
  <c r="PC7" i="55" s="1"/>
  <c r="MG59" i="55"/>
  <c r="PC59" i="55" s="1"/>
  <c r="MG105" i="55"/>
  <c r="PC105" i="55" s="1"/>
  <c r="MG49" i="55"/>
  <c r="PC49" i="55" s="1"/>
  <c r="MG58" i="55"/>
  <c r="PC58" i="55" s="1"/>
  <c r="MG27" i="55"/>
  <c r="PC27" i="55" s="1"/>
  <c r="MG38" i="55"/>
  <c r="PC38" i="55" s="1"/>
  <c r="MG56" i="55"/>
  <c r="PC56" i="55" s="1"/>
  <c r="MG76" i="55"/>
  <c r="PC76" i="55" s="1"/>
  <c r="MG114" i="55"/>
  <c r="PC114" i="55" s="1"/>
  <c r="MG6" i="55"/>
  <c r="PC6" i="55" s="1"/>
  <c r="MG24" i="55"/>
  <c r="PC24" i="55" s="1"/>
  <c r="MG33" i="55"/>
  <c r="PC33" i="55" s="1"/>
  <c r="MG122" i="55"/>
  <c r="PC122" i="55" s="1"/>
  <c r="MG69" i="55"/>
  <c r="PC69" i="55" s="1"/>
  <c r="MG90" i="55"/>
  <c r="PC90" i="55" s="1"/>
  <c r="MG52" i="55"/>
  <c r="PC52" i="55" s="1"/>
  <c r="MG75" i="55"/>
  <c r="PC75" i="55" s="1"/>
  <c r="MG35" i="55"/>
  <c r="PC35" i="55" s="1"/>
  <c r="MG81" i="55"/>
  <c r="PC81" i="55" s="1"/>
  <c r="MG20" i="55"/>
  <c r="PC20" i="55" s="1"/>
  <c r="MG60" i="55"/>
  <c r="PC60" i="55" s="1"/>
  <c r="MG106" i="55"/>
  <c r="PC106" i="55" s="1"/>
  <c r="MG67" i="55"/>
  <c r="PC67" i="55" s="1"/>
  <c r="MN57" i="55"/>
  <c r="PJ57" i="55" s="1"/>
  <c r="MN53" i="55"/>
  <c r="PJ53" i="55" s="1"/>
  <c r="MN10" i="55"/>
  <c r="PJ10" i="55" s="1"/>
  <c r="MN92" i="55"/>
  <c r="PJ92" i="55" s="1"/>
  <c r="MN8" i="55"/>
  <c r="PJ8" i="55" s="1"/>
  <c r="MN13" i="55"/>
  <c r="PJ13" i="55" s="1"/>
  <c r="MN41" i="55"/>
  <c r="PJ41" i="55" s="1"/>
  <c r="MN5" i="55"/>
  <c r="PJ5" i="55" s="1"/>
  <c r="MN60" i="55"/>
  <c r="PJ60" i="55" s="1"/>
  <c r="MN62" i="55"/>
  <c r="PJ62" i="55" s="1"/>
  <c r="MN36" i="55"/>
  <c r="PJ36" i="55" s="1"/>
  <c r="MN121" i="55"/>
  <c r="PJ121" i="55" s="1"/>
  <c r="MN119" i="55"/>
  <c r="PJ119" i="55" s="1"/>
  <c r="MN86" i="55"/>
  <c r="PJ86" i="55" s="1"/>
  <c r="MN123" i="55"/>
  <c r="PJ123" i="55" s="1"/>
  <c r="MN118" i="55"/>
  <c r="PJ118" i="55" s="1"/>
  <c r="MN93" i="55"/>
  <c r="PJ93" i="55" s="1"/>
  <c r="MN112" i="55"/>
  <c r="PJ112" i="55" s="1"/>
  <c r="MN100" i="55"/>
  <c r="PJ100" i="55" s="1"/>
  <c r="MN7" i="55"/>
  <c r="PJ7" i="55" s="1"/>
  <c r="MN32" i="55"/>
  <c r="PJ32" i="55" s="1"/>
  <c r="MN15" i="55"/>
  <c r="PJ15" i="55" s="1"/>
  <c r="MN16" i="55"/>
  <c r="PJ16" i="55" s="1"/>
  <c r="MN81" i="55"/>
  <c r="PJ81" i="55" s="1"/>
  <c r="MN33" i="55"/>
  <c r="PJ33" i="55" s="1"/>
  <c r="MN76" i="55"/>
  <c r="PJ76" i="55" s="1"/>
  <c r="MN75" i="55"/>
  <c r="PJ75" i="55" s="1"/>
  <c r="MN20" i="55"/>
  <c r="PJ20" i="55" s="1"/>
  <c r="MN67" i="55"/>
  <c r="PJ67" i="55" s="1"/>
  <c r="MN89" i="55"/>
  <c r="PJ89" i="55" s="1"/>
  <c r="MN110" i="55"/>
  <c r="PJ110" i="55" s="1"/>
  <c r="MN64" i="55"/>
  <c r="PJ64" i="55" s="1"/>
  <c r="MN46" i="55"/>
  <c r="PJ46" i="55" s="1"/>
  <c r="MN78" i="55"/>
  <c r="PJ78" i="55" s="1"/>
  <c r="MN104" i="55"/>
  <c r="PJ104" i="55" s="1"/>
  <c r="MN94" i="55"/>
  <c r="PJ94" i="55" s="1"/>
  <c r="MN54" i="55"/>
  <c r="PJ54" i="55" s="1"/>
  <c r="MN126" i="55"/>
  <c r="PJ126" i="55" s="1"/>
  <c r="MN61" i="55"/>
  <c r="PJ61" i="55" s="1"/>
  <c r="MN120" i="55"/>
  <c r="PJ120" i="55" s="1"/>
  <c r="MN122" i="55"/>
  <c r="PJ122" i="55" s="1"/>
  <c r="MN40" i="55"/>
  <c r="PJ40" i="55" s="1"/>
  <c r="MN105" i="55"/>
  <c r="PJ105" i="55" s="1"/>
  <c r="MN107" i="55"/>
  <c r="PJ107" i="55" s="1"/>
  <c r="MN125" i="55"/>
  <c r="PJ125" i="55" s="1"/>
  <c r="MN52" i="55"/>
  <c r="PJ52" i="55" s="1"/>
  <c r="MN80" i="55"/>
  <c r="PJ80" i="55" s="1"/>
  <c r="MN3" i="55"/>
  <c r="PJ3" i="55" s="1"/>
  <c r="MN106" i="55"/>
  <c r="PJ106" i="55" s="1"/>
  <c r="MN4" i="55"/>
  <c r="PJ4" i="55" s="1"/>
  <c r="MN70" i="55"/>
  <c r="PJ70" i="55" s="1"/>
  <c r="MN6" i="55"/>
  <c r="PJ6" i="55" s="1"/>
  <c r="MN30" i="55"/>
  <c r="PJ30" i="55" s="1"/>
  <c r="MN25" i="55"/>
  <c r="PJ25" i="55" s="1"/>
  <c r="MN37" i="55"/>
  <c r="PJ37" i="55" s="1"/>
  <c r="MN74" i="55"/>
  <c r="PJ74" i="55" s="1"/>
  <c r="MN73" i="55"/>
  <c r="PJ73" i="55" s="1"/>
  <c r="MN77" i="55"/>
  <c r="PJ77" i="55" s="1"/>
  <c r="MN35" i="55"/>
  <c r="PJ35" i="55" s="1"/>
  <c r="MN88" i="55"/>
  <c r="PJ88" i="55" s="1"/>
  <c r="MN27" i="55"/>
  <c r="PJ27" i="55" s="1"/>
  <c r="MN19" i="55"/>
  <c r="PJ19" i="55" s="1"/>
  <c r="MN28" i="55"/>
  <c r="PJ28" i="55" s="1"/>
  <c r="MN90" i="55"/>
  <c r="PJ90" i="55" s="1"/>
  <c r="MN101" i="55"/>
  <c r="PJ101" i="55" s="1"/>
  <c r="MN113" i="55"/>
  <c r="PJ113" i="55" s="1"/>
  <c r="MN109" i="55"/>
  <c r="PJ109" i="55" s="1"/>
  <c r="MN63" i="55"/>
  <c r="PJ63" i="55" s="1"/>
  <c r="MN9" i="55"/>
  <c r="PJ9" i="55" s="1"/>
  <c r="MN42" i="55"/>
  <c r="PJ42" i="55" s="1"/>
  <c r="MN116" i="55"/>
  <c r="PJ116" i="55" s="1"/>
  <c r="MN111" i="55"/>
  <c r="PJ111" i="55" s="1"/>
  <c r="MN72" i="55"/>
  <c r="PJ72" i="55" s="1"/>
  <c r="MN96" i="55"/>
  <c r="PJ96" i="55" s="1"/>
  <c r="MN108" i="55"/>
  <c r="PJ108" i="55" s="1"/>
  <c r="MN97" i="55"/>
  <c r="PJ97" i="55" s="1"/>
  <c r="MN127" i="55"/>
  <c r="PJ127" i="55" s="1"/>
  <c r="MN71" i="55"/>
  <c r="PJ71" i="55" s="1"/>
  <c r="MN44" i="55"/>
  <c r="PJ44" i="55" s="1"/>
  <c r="MN58" i="55"/>
  <c r="PJ58" i="55" s="1"/>
  <c r="MN22" i="55"/>
  <c r="PJ22" i="55" s="1"/>
  <c r="MN69" i="55"/>
  <c r="PJ69" i="55" s="1"/>
  <c r="MN29" i="55"/>
  <c r="PJ29" i="55" s="1"/>
  <c r="MN12" i="55"/>
  <c r="PJ12" i="55" s="1"/>
  <c r="MN21" i="55"/>
  <c r="PJ21" i="55" s="1"/>
  <c r="MN68" i="55"/>
  <c r="PJ68" i="55" s="1"/>
  <c r="MN79" i="55"/>
  <c r="PJ79" i="55" s="1"/>
  <c r="MN34" i="55"/>
  <c r="PJ34" i="55" s="1"/>
  <c r="MN23" i="55"/>
  <c r="PJ23" i="55" s="1"/>
  <c r="MN91" i="55"/>
  <c r="PJ91" i="55" s="1"/>
  <c r="MN17" i="55"/>
  <c r="PJ17" i="55" s="1"/>
  <c r="MN38" i="55"/>
  <c r="PJ38" i="55" s="1"/>
  <c r="MN26" i="55"/>
  <c r="PJ26" i="55" s="1"/>
  <c r="MN49" i="55"/>
  <c r="PJ49" i="55" s="1"/>
  <c r="MN43" i="55"/>
  <c r="PJ43" i="55" s="1"/>
  <c r="MN124" i="55"/>
  <c r="PJ124" i="55" s="1"/>
  <c r="MN115" i="55"/>
  <c r="PJ115" i="55" s="1"/>
  <c r="MN114" i="55"/>
  <c r="PJ114" i="55" s="1"/>
  <c r="MN103" i="55"/>
  <c r="PJ103" i="55" s="1"/>
  <c r="MN95" i="55"/>
  <c r="PJ95" i="55" s="1"/>
  <c r="MN45" i="55"/>
  <c r="PJ45" i="55" s="1"/>
  <c r="MN47" i="55"/>
  <c r="PJ47" i="55" s="1"/>
  <c r="MN50" i="55"/>
  <c r="PJ50" i="55" s="1"/>
  <c r="MN82" i="55"/>
  <c r="PJ82" i="55" s="1"/>
  <c r="MN117" i="55"/>
  <c r="PJ117" i="55" s="1"/>
  <c r="MN102" i="55"/>
  <c r="PJ102" i="55" s="1"/>
  <c r="MN56" i="55"/>
  <c r="PJ56" i="55" s="1"/>
  <c r="MN39" i="55"/>
  <c r="PJ39" i="55" s="1"/>
  <c r="MN83" i="55"/>
  <c r="PJ83" i="55" s="1"/>
  <c r="MN128" i="55"/>
  <c r="PJ128" i="55" s="1"/>
  <c r="MN98" i="55"/>
  <c r="PJ98" i="55" s="1"/>
  <c r="MN99" i="55"/>
  <c r="PJ99" i="55" s="1"/>
  <c r="MN24" i="55"/>
  <c r="PJ24" i="55" s="1"/>
  <c r="MN31" i="55"/>
  <c r="PJ31" i="55" s="1"/>
  <c r="MN11" i="55"/>
  <c r="PJ11" i="55" s="1"/>
  <c r="MN18" i="55"/>
  <c r="PJ18" i="55" s="1"/>
  <c r="MN55" i="55"/>
  <c r="PJ55" i="55" s="1"/>
  <c r="MN59" i="55"/>
  <c r="PJ59" i="55" s="1"/>
  <c r="MN84" i="55"/>
  <c r="PJ84" i="55" s="1"/>
  <c r="MN87" i="55"/>
  <c r="PJ87" i="55" s="1"/>
  <c r="MN66" i="55"/>
  <c r="PJ66" i="55" s="1"/>
  <c r="MN65" i="55"/>
  <c r="PJ65" i="55" s="1"/>
  <c r="MN85" i="55"/>
  <c r="PJ85" i="55" s="1"/>
  <c r="MN14" i="55"/>
  <c r="PJ14" i="55" s="1"/>
  <c r="MN48" i="55"/>
  <c r="PJ48" i="55" s="1"/>
  <c r="MN51" i="55"/>
  <c r="PJ51" i="55" s="1"/>
  <c r="MK85" i="55"/>
  <c r="PG85" i="55" s="1"/>
  <c r="MK80" i="55"/>
  <c r="PG80" i="55" s="1"/>
  <c r="MK11" i="55"/>
  <c r="PG11" i="55" s="1"/>
  <c r="MK63" i="55"/>
  <c r="PG63" i="55" s="1"/>
  <c r="MK51" i="55"/>
  <c r="PG51" i="55" s="1"/>
  <c r="MK19" i="55"/>
  <c r="PG19" i="55" s="1"/>
  <c r="MK115" i="55"/>
  <c r="PG115" i="55" s="1"/>
  <c r="MK75" i="55"/>
  <c r="PG75" i="55" s="1"/>
  <c r="MK55" i="55"/>
  <c r="PG55" i="55" s="1"/>
  <c r="MK14" i="55"/>
  <c r="PG14" i="55" s="1"/>
  <c r="MK54" i="55"/>
  <c r="PG54" i="55" s="1"/>
  <c r="MK65" i="55"/>
  <c r="PG65" i="55" s="1"/>
  <c r="MK15" i="55"/>
  <c r="PG15" i="55" s="1"/>
  <c r="MK41" i="55"/>
  <c r="PG41" i="55" s="1"/>
  <c r="MK108" i="55"/>
  <c r="PG108" i="55" s="1"/>
  <c r="MK99" i="55"/>
  <c r="PG99" i="55" s="1"/>
  <c r="MK98" i="55"/>
  <c r="PG98" i="55" s="1"/>
  <c r="MK71" i="55"/>
  <c r="PG71" i="55" s="1"/>
  <c r="MK9" i="55"/>
  <c r="PG9" i="55" s="1"/>
  <c r="MK102" i="55"/>
  <c r="PG102" i="55" s="1"/>
  <c r="MK79" i="55"/>
  <c r="PG79" i="55" s="1"/>
  <c r="MK60" i="55"/>
  <c r="PG60" i="55" s="1"/>
  <c r="MK89" i="55"/>
  <c r="PG89" i="55" s="1"/>
  <c r="MK23" i="55"/>
  <c r="PG23" i="55" s="1"/>
  <c r="MK26" i="55"/>
  <c r="PG26" i="55" s="1"/>
  <c r="MK28" i="55"/>
  <c r="PG28" i="55" s="1"/>
  <c r="MK91" i="55"/>
  <c r="PG91" i="55" s="1"/>
  <c r="MK82" i="55"/>
  <c r="PG82" i="55" s="1"/>
  <c r="MK29" i="55"/>
  <c r="PG29" i="55" s="1"/>
  <c r="MK84" i="55"/>
  <c r="PG84" i="55" s="1"/>
  <c r="MK64" i="55"/>
  <c r="PG64" i="55" s="1"/>
  <c r="MK62" i="55"/>
  <c r="PG62" i="55" s="1"/>
  <c r="MK106" i="55"/>
  <c r="PG106" i="55" s="1"/>
  <c r="MK58" i="55"/>
  <c r="PG58" i="55" s="1"/>
  <c r="MK76" i="55"/>
  <c r="PG76" i="55" s="1"/>
  <c r="MK119" i="55"/>
  <c r="PG119" i="55" s="1"/>
  <c r="MK27" i="55"/>
  <c r="PG27" i="55" s="1"/>
  <c r="MK42" i="55"/>
  <c r="PG42" i="55" s="1"/>
  <c r="MK95" i="55"/>
  <c r="PG95" i="55" s="1"/>
  <c r="MK44" i="55"/>
  <c r="PG44" i="55" s="1"/>
  <c r="MK4" i="55"/>
  <c r="PG4" i="55" s="1"/>
  <c r="MK111" i="55"/>
  <c r="PG111" i="55" s="1"/>
  <c r="MK110" i="55"/>
  <c r="PG110" i="55" s="1"/>
  <c r="MK31" i="55"/>
  <c r="PG31" i="55" s="1"/>
  <c r="MK35" i="55"/>
  <c r="PG35" i="55" s="1"/>
  <c r="MK30" i="55"/>
  <c r="PG30" i="55" s="1"/>
  <c r="MK92" i="55"/>
  <c r="PG92" i="55" s="1"/>
  <c r="MK67" i="55"/>
  <c r="PG67" i="55" s="1"/>
  <c r="MK66" i="55"/>
  <c r="PG66" i="55" s="1"/>
  <c r="MK3" i="55"/>
  <c r="PG3" i="55" s="1"/>
  <c r="MK46" i="55"/>
  <c r="PG46" i="55" s="1"/>
  <c r="MK73" i="55"/>
  <c r="PG73" i="55" s="1"/>
  <c r="MK7" i="55"/>
  <c r="PG7" i="55" s="1"/>
  <c r="MK116" i="55"/>
  <c r="PG116" i="55" s="1"/>
  <c r="MK20" i="55"/>
  <c r="PG20" i="55" s="1"/>
  <c r="MK78" i="55"/>
  <c r="PG78" i="55" s="1"/>
  <c r="MK10" i="55"/>
  <c r="PG10" i="55" s="1"/>
  <c r="MK8" i="55"/>
  <c r="PG8" i="55" s="1"/>
  <c r="MK93" i="55"/>
  <c r="PG93" i="55" s="1"/>
  <c r="MK40" i="55"/>
  <c r="PG40" i="55" s="1"/>
  <c r="MK96" i="55"/>
  <c r="PG96" i="55" s="1"/>
  <c r="MK101" i="55"/>
  <c r="PG101" i="55" s="1"/>
  <c r="MK36" i="55"/>
  <c r="PG36" i="55" s="1"/>
  <c r="MK43" i="55"/>
  <c r="PG43" i="55" s="1"/>
  <c r="MK97" i="55"/>
  <c r="PG97" i="55" s="1"/>
  <c r="MK50" i="55"/>
  <c r="PG50" i="55" s="1"/>
  <c r="MK112" i="55"/>
  <c r="PG112" i="55" s="1"/>
  <c r="MK107" i="55"/>
  <c r="PG107" i="55" s="1"/>
  <c r="MK18" i="55"/>
  <c r="PG18" i="55" s="1"/>
  <c r="MK83" i="55"/>
  <c r="PG83" i="55" s="1"/>
  <c r="MK16" i="55"/>
  <c r="PG16" i="55" s="1"/>
  <c r="MK45" i="55"/>
  <c r="PG45" i="55" s="1"/>
  <c r="MK69" i="55"/>
  <c r="PG69" i="55" s="1"/>
  <c r="MK118" i="55"/>
  <c r="PG118" i="55" s="1"/>
  <c r="MK90" i="55"/>
  <c r="PG90" i="55" s="1"/>
  <c r="MK117" i="55"/>
  <c r="PG117" i="55" s="1"/>
  <c r="MK104" i="55"/>
  <c r="PG104" i="55" s="1"/>
  <c r="MK53" i="55"/>
  <c r="PG53" i="55" s="1"/>
  <c r="MK38" i="55"/>
  <c r="PG38" i="55" s="1"/>
  <c r="MK68" i="55"/>
  <c r="PG68" i="55" s="1"/>
  <c r="MK100" i="55"/>
  <c r="PG100" i="55" s="1"/>
  <c r="MK47" i="55"/>
  <c r="PG47" i="55" s="1"/>
  <c r="MK74" i="55"/>
  <c r="PG74" i="55" s="1"/>
  <c r="MK113" i="55"/>
  <c r="PG113" i="55" s="1"/>
  <c r="MK17" i="55"/>
  <c r="PG17" i="55" s="1"/>
  <c r="MK124" i="55"/>
  <c r="PG124" i="55" s="1"/>
  <c r="MK57" i="55"/>
  <c r="PG57" i="55" s="1"/>
  <c r="MK12" i="55"/>
  <c r="PG12" i="55" s="1"/>
  <c r="MK49" i="55"/>
  <c r="PG49" i="55" s="1"/>
  <c r="MK77" i="55"/>
  <c r="PG77" i="55" s="1"/>
  <c r="MK21" i="55"/>
  <c r="PG21" i="55" s="1"/>
  <c r="MK33" i="55"/>
  <c r="PG33" i="55" s="1"/>
  <c r="MK86" i="55"/>
  <c r="PG86" i="55" s="1"/>
  <c r="MK109" i="55"/>
  <c r="PG109" i="55" s="1"/>
  <c r="MK120" i="55"/>
  <c r="PG120" i="55" s="1"/>
  <c r="MK32" i="55"/>
  <c r="PG32" i="55" s="1"/>
  <c r="MK56" i="55"/>
  <c r="PG56" i="55" s="1"/>
  <c r="MK127" i="55"/>
  <c r="PG127" i="55" s="1"/>
  <c r="MK88" i="55"/>
  <c r="PG88" i="55" s="1"/>
  <c r="MK72" i="55"/>
  <c r="PG72" i="55" s="1"/>
  <c r="MK87" i="55"/>
  <c r="PG87" i="55" s="1"/>
  <c r="MK126" i="55"/>
  <c r="PG126" i="55" s="1"/>
  <c r="MK6" i="55"/>
  <c r="PG6" i="55" s="1"/>
  <c r="MK13" i="55"/>
  <c r="PG13" i="55" s="1"/>
  <c r="MK39" i="55"/>
  <c r="PG39" i="55" s="1"/>
  <c r="MK81" i="55"/>
  <c r="PG81" i="55" s="1"/>
  <c r="MK22" i="55"/>
  <c r="PG22" i="55" s="1"/>
  <c r="MK94" i="55"/>
  <c r="PG94" i="55" s="1"/>
  <c r="MK37" i="55"/>
  <c r="PG37" i="55" s="1"/>
  <c r="MK25" i="55"/>
  <c r="PG25" i="55" s="1"/>
  <c r="MK128" i="55"/>
  <c r="PG128" i="55" s="1"/>
  <c r="MK114" i="55"/>
  <c r="PG114" i="55" s="1"/>
  <c r="MK24" i="55"/>
  <c r="PG24" i="55" s="1"/>
  <c r="MK123" i="55"/>
  <c r="PG123" i="55" s="1"/>
  <c r="MK48" i="55"/>
  <c r="PG48" i="55" s="1"/>
  <c r="MK61" i="55"/>
  <c r="PG61" i="55" s="1"/>
  <c r="MK122" i="55"/>
  <c r="PG122" i="55" s="1"/>
  <c r="MK52" i="55"/>
  <c r="PG52" i="55" s="1"/>
  <c r="MK125" i="55"/>
  <c r="PG125" i="55" s="1"/>
  <c r="MK5" i="55"/>
  <c r="PG5" i="55" s="1"/>
  <c r="MK34" i="55"/>
  <c r="PG34" i="55" s="1"/>
  <c r="MK59" i="55"/>
  <c r="PG59" i="55" s="1"/>
  <c r="MK103" i="55"/>
  <c r="PG103" i="55" s="1"/>
  <c r="MK70" i="55"/>
  <c r="PG70" i="55" s="1"/>
  <c r="MK121" i="55"/>
  <c r="PG121" i="55" s="1"/>
  <c r="MK105" i="55"/>
  <c r="PG105" i="55" s="1"/>
  <c r="MP51" i="55"/>
  <c r="PL51" i="55" s="1"/>
  <c r="MP57" i="55"/>
  <c r="PL57" i="55" s="1"/>
  <c r="MP116" i="55"/>
  <c r="PL116" i="55" s="1"/>
  <c r="MP22" i="55"/>
  <c r="PL22" i="55" s="1"/>
  <c r="MP4" i="55"/>
  <c r="PL4" i="55" s="1"/>
  <c r="MP43" i="55"/>
  <c r="PL43" i="55" s="1"/>
  <c r="MP42" i="55"/>
  <c r="PL42" i="55" s="1"/>
  <c r="MP13" i="55"/>
  <c r="PL13" i="55" s="1"/>
  <c r="MP47" i="55"/>
  <c r="PL47" i="55" s="1"/>
  <c r="MP99" i="55"/>
  <c r="PL99" i="55" s="1"/>
  <c r="MP72" i="55"/>
  <c r="PL72" i="55" s="1"/>
  <c r="MP61" i="55"/>
  <c r="PL61" i="55" s="1"/>
  <c r="MP100" i="55"/>
  <c r="PL100" i="55" s="1"/>
  <c r="MP123" i="55"/>
  <c r="PL123" i="55" s="1"/>
  <c r="MP6" i="55"/>
  <c r="PL6" i="55" s="1"/>
  <c r="MP103" i="55"/>
  <c r="PL103" i="55" s="1"/>
  <c r="MP122" i="55"/>
  <c r="PL122" i="55" s="1"/>
  <c r="MP44" i="55"/>
  <c r="PL44" i="55" s="1"/>
  <c r="MP7" i="55"/>
  <c r="PL7" i="55" s="1"/>
  <c r="MP56" i="55"/>
  <c r="PL56" i="55" s="1"/>
  <c r="MP37" i="55"/>
  <c r="PL37" i="55" s="1"/>
  <c r="MP12" i="55"/>
  <c r="PL12" i="55" s="1"/>
  <c r="MP11" i="55"/>
  <c r="PL11" i="55" s="1"/>
  <c r="MP84" i="55"/>
  <c r="PL84" i="55" s="1"/>
  <c r="MP33" i="55"/>
  <c r="PL33" i="55" s="1"/>
  <c r="MP75" i="55"/>
  <c r="PL75" i="55" s="1"/>
  <c r="MP35" i="55"/>
  <c r="PL35" i="55" s="1"/>
  <c r="MP23" i="55"/>
  <c r="PL23" i="55" s="1"/>
  <c r="MP110" i="55"/>
  <c r="PL110" i="55" s="1"/>
  <c r="MP64" i="55"/>
  <c r="PL64" i="55" s="1"/>
  <c r="MP14" i="55"/>
  <c r="PL14" i="55" s="1"/>
  <c r="MP87" i="55"/>
  <c r="PL87" i="55" s="1"/>
  <c r="MP48" i="55"/>
  <c r="PL48" i="55" s="1"/>
  <c r="MP70" i="55"/>
  <c r="PL70" i="55" s="1"/>
  <c r="MP120" i="55"/>
  <c r="PL120" i="55" s="1"/>
  <c r="MP127" i="55"/>
  <c r="PL127" i="55" s="1"/>
  <c r="MP80" i="55"/>
  <c r="PL80" i="55" s="1"/>
  <c r="MP71" i="55"/>
  <c r="PL71" i="55" s="1"/>
  <c r="MP41" i="55"/>
  <c r="PL41" i="55" s="1"/>
  <c r="MP95" i="55"/>
  <c r="PL95" i="55" s="1"/>
  <c r="MP106" i="55"/>
  <c r="PL106" i="55" s="1"/>
  <c r="MP82" i="55"/>
  <c r="PL82" i="55" s="1"/>
  <c r="MP63" i="55"/>
  <c r="PL63" i="55" s="1"/>
  <c r="MP92" i="55"/>
  <c r="PL92" i="55" s="1"/>
  <c r="MP108" i="55"/>
  <c r="PL108" i="55" s="1"/>
  <c r="MP5" i="55"/>
  <c r="PL5" i="55" s="1"/>
  <c r="MP62" i="55"/>
  <c r="PL62" i="55" s="1"/>
  <c r="MP97" i="55"/>
  <c r="PL97" i="55" s="1"/>
  <c r="MP36" i="55"/>
  <c r="PL36" i="55" s="1"/>
  <c r="MP98" i="55"/>
  <c r="PL98" i="55" s="1"/>
  <c r="MP125" i="55"/>
  <c r="PL125" i="55" s="1"/>
  <c r="MP29" i="55"/>
  <c r="PL29" i="55" s="1"/>
  <c r="MP31" i="55"/>
  <c r="PL31" i="55" s="1"/>
  <c r="MP30" i="55"/>
  <c r="PL30" i="55" s="1"/>
  <c r="MP68" i="55"/>
  <c r="PL68" i="55" s="1"/>
  <c r="MP76" i="55"/>
  <c r="PL76" i="55" s="1"/>
  <c r="MP34" i="55"/>
  <c r="PL34" i="55" s="1"/>
  <c r="MP89" i="55"/>
  <c r="PL89" i="55" s="1"/>
  <c r="MP67" i="55"/>
  <c r="PL67" i="55" s="1"/>
  <c r="MP85" i="55"/>
  <c r="PL85" i="55" s="1"/>
  <c r="MP27" i="55"/>
  <c r="PL27" i="55" s="1"/>
  <c r="MP28" i="55"/>
  <c r="PL28" i="55" s="1"/>
  <c r="MP46" i="55"/>
  <c r="PL46" i="55" s="1"/>
  <c r="MP53" i="55"/>
  <c r="PL53" i="55" s="1"/>
  <c r="MP49" i="55"/>
  <c r="PL49" i="55" s="1"/>
  <c r="MP111" i="55"/>
  <c r="PL111" i="55" s="1"/>
  <c r="MP86" i="55"/>
  <c r="PL86" i="55" s="1"/>
  <c r="MP40" i="55"/>
  <c r="PL40" i="55" s="1"/>
  <c r="MP3" i="55"/>
  <c r="PL3" i="55" s="1"/>
  <c r="MP54" i="55"/>
  <c r="PL54" i="55" s="1"/>
  <c r="MP101" i="55"/>
  <c r="PL101" i="55" s="1"/>
  <c r="MP114" i="55"/>
  <c r="PL114" i="55" s="1"/>
  <c r="MP94" i="55"/>
  <c r="PL94" i="55" s="1"/>
  <c r="MP126" i="55"/>
  <c r="PL126" i="55" s="1"/>
  <c r="MP128" i="55"/>
  <c r="PL128" i="55" s="1"/>
  <c r="MP50" i="55"/>
  <c r="PL50" i="55" s="1"/>
  <c r="MP52" i="55"/>
  <c r="PL52" i="55" s="1"/>
  <c r="MP83" i="55"/>
  <c r="PL83" i="55" s="1"/>
  <c r="MP109" i="55"/>
  <c r="PL109" i="55" s="1"/>
  <c r="MP121" i="55"/>
  <c r="PL121" i="55" s="1"/>
  <c r="MP9" i="55"/>
  <c r="PL9" i="55" s="1"/>
  <c r="MP93" i="55"/>
  <c r="PL93" i="55" s="1"/>
  <c r="MP118" i="55"/>
  <c r="PL118" i="55" s="1"/>
  <c r="MP25" i="55"/>
  <c r="PL25" i="55" s="1"/>
  <c r="MP15" i="55"/>
  <c r="PL15" i="55" s="1"/>
  <c r="MP32" i="55"/>
  <c r="PL32" i="55" s="1"/>
  <c r="MP21" i="55"/>
  <c r="PL21" i="55" s="1"/>
  <c r="MP77" i="55"/>
  <c r="PL77" i="55" s="1"/>
  <c r="MP74" i="55"/>
  <c r="PL74" i="55" s="1"/>
  <c r="MP79" i="55"/>
  <c r="PL79" i="55" s="1"/>
  <c r="MP90" i="55"/>
  <c r="PL90" i="55" s="1"/>
  <c r="MP38" i="55"/>
  <c r="PL38" i="55" s="1"/>
  <c r="MP26" i="55"/>
  <c r="PL26" i="55" s="1"/>
  <c r="MP19" i="55"/>
  <c r="PL19" i="55" s="1"/>
  <c r="MP20" i="55"/>
  <c r="PL20" i="55" s="1"/>
  <c r="MP78" i="55"/>
  <c r="PL78" i="55" s="1"/>
  <c r="MP124" i="55"/>
  <c r="PL124" i="55" s="1"/>
  <c r="MP113" i="55"/>
  <c r="PL113" i="55" s="1"/>
  <c r="MP45" i="55"/>
  <c r="PL45" i="55" s="1"/>
  <c r="MP102" i="55"/>
  <c r="PL102" i="55" s="1"/>
  <c r="MP107" i="55"/>
  <c r="PL107" i="55" s="1"/>
  <c r="MP117" i="55"/>
  <c r="PL117" i="55" s="1"/>
  <c r="MP10" i="55"/>
  <c r="PL10" i="55" s="1"/>
  <c r="MP60" i="55"/>
  <c r="PL60" i="55" s="1"/>
  <c r="MP39" i="55"/>
  <c r="PL39" i="55" s="1"/>
  <c r="MP104" i="55"/>
  <c r="PL104" i="55" s="1"/>
  <c r="MP58" i="55"/>
  <c r="PL58" i="55" s="1"/>
  <c r="MP96" i="55"/>
  <c r="PL96" i="55" s="1"/>
  <c r="MP119" i="55"/>
  <c r="PL119" i="55" s="1"/>
  <c r="MP112" i="55"/>
  <c r="PL112" i="55" s="1"/>
  <c r="MP69" i="55"/>
  <c r="PL69" i="55" s="1"/>
  <c r="MP105" i="55"/>
  <c r="PL105" i="55" s="1"/>
  <c r="MP115" i="55"/>
  <c r="PL115" i="55" s="1"/>
  <c r="MP8" i="55"/>
  <c r="PL8" i="55" s="1"/>
  <c r="MP16" i="55"/>
  <c r="PL16" i="55" s="1"/>
  <c r="MP18" i="55"/>
  <c r="PL18" i="55" s="1"/>
  <c r="MP24" i="55"/>
  <c r="PL24" i="55" s="1"/>
  <c r="MP81" i="55"/>
  <c r="PL81" i="55" s="1"/>
  <c r="MP59" i="55"/>
  <c r="PL59" i="55" s="1"/>
  <c r="MP55" i="55"/>
  <c r="PL55" i="55" s="1"/>
  <c r="MP73" i="55"/>
  <c r="PL73" i="55" s="1"/>
  <c r="MP88" i="55"/>
  <c r="PL88" i="55" s="1"/>
  <c r="MP65" i="55"/>
  <c r="PL65" i="55" s="1"/>
  <c r="MP66" i="55"/>
  <c r="PL66" i="55" s="1"/>
  <c r="MP91" i="55"/>
  <c r="PL91" i="55" s="1"/>
  <c r="MP17" i="55"/>
  <c r="PL17" i="55" s="1"/>
  <c r="MI101" i="55"/>
  <c r="PE101" i="55" s="1"/>
  <c r="MI103" i="55"/>
  <c r="PE103" i="55" s="1"/>
  <c r="MI57" i="55"/>
  <c r="PE57" i="55" s="1"/>
  <c r="MI98" i="55"/>
  <c r="PE98" i="55" s="1"/>
  <c r="MI44" i="55"/>
  <c r="PE44" i="55" s="1"/>
  <c r="MI30" i="55"/>
  <c r="PE30" i="55" s="1"/>
  <c r="MI84" i="55"/>
  <c r="PE84" i="55" s="1"/>
  <c r="MI62" i="55"/>
  <c r="PE62" i="55" s="1"/>
  <c r="MI123" i="55"/>
  <c r="PE123" i="55" s="1"/>
  <c r="MI107" i="55"/>
  <c r="PE107" i="55" s="1"/>
  <c r="MI91" i="55"/>
  <c r="PE91" i="55" s="1"/>
  <c r="MI75" i="55"/>
  <c r="PE75" i="55" s="1"/>
  <c r="MI37" i="55"/>
  <c r="PE37" i="55" s="1"/>
  <c r="MI24" i="55"/>
  <c r="PE24" i="55" s="1"/>
  <c r="MI33" i="55"/>
  <c r="PE33" i="55" s="1"/>
  <c r="MI53" i="55"/>
  <c r="PE53" i="55" s="1"/>
  <c r="MI3" i="55"/>
  <c r="PE3" i="55" s="1"/>
  <c r="MI78" i="55"/>
  <c r="PE78" i="55" s="1"/>
  <c r="MI82" i="55"/>
  <c r="PE82" i="55" s="1"/>
  <c r="MI106" i="55"/>
  <c r="PE106" i="55" s="1"/>
  <c r="MI47" i="55"/>
  <c r="PE47" i="55" s="1"/>
  <c r="MI77" i="55"/>
  <c r="PE77" i="55" s="1"/>
  <c r="MI72" i="55"/>
  <c r="PE72" i="55" s="1"/>
  <c r="MI42" i="55"/>
  <c r="PE42" i="55" s="1"/>
  <c r="MI109" i="55"/>
  <c r="PE109" i="55" s="1"/>
  <c r="MI38" i="55"/>
  <c r="PE38" i="55" s="1"/>
  <c r="MI64" i="55"/>
  <c r="PE64" i="55" s="1"/>
  <c r="MI96" i="55"/>
  <c r="PE96" i="55" s="1"/>
  <c r="MI13" i="55"/>
  <c r="PE13" i="55" s="1"/>
  <c r="MI68" i="55"/>
  <c r="PE68" i="55" s="1"/>
  <c r="MI28" i="55"/>
  <c r="PE28" i="55" s="1"/>
  <c r="MI39" i="55"/>
  <c r="PE39" i="55" s="1"/>
  <c r="MI117" i="55"/>
  <c r="PE117" i="55" s="1"/>
  <c r="MI124" i="55"/>
  <c r="PE124" i="55" s="1"/>
  <c r="MI50" i="55"/>
  <c r="PE50" i="55" s="1"/>
  <c r="MI119" i="55"/>
  <c r="PE119" i="55" s="1"/>
  <c r="MI127" i="55"/>
  <c r="PE127" i="55" s="1"/>
  <c r="MI128" i="55"/>
  <c r="PE128" i="55" s="1"/>
  <c r="MI114" i="55"/>
  <c r="PE114" i="55" s="1"/>
  <c r="MI122" i="55"/>
  <c r="PE122" i="55" s="1"/>
  <c r="MI51" i="55"/>
  <c r="PE51" i="55" s="1"/>
  <c r="MI41" i="55"/>
  <c r="PE41" i="55" s="1"/>
  <c r="MI104" i="55"/>
  <c r="PE104" i="55" s="1"/>
  <c r="MI73" i="55"/>
  <c r="PE73" i="55" s="1"/>
  <c r="MI108" i="55"/>
  <c r="PE108" i="55" s="1"/>
  <c r="MI100" i="55"/>
  <c r="PE100" i="55" s="1"/>
  <c r="MI8" i="55"/>
  <c r="PE8" i="55" s="1"/>
  <c r="MI87" i="55"/>
  <c r="PE87" i="55" s="1"/>
  <c r="MI4" i="55"/>
  <c r="PE4" i="55" s="1"/>
  <c r="MI83" i="55"/>
  <c r="PE83" i="55" s="1"/>
  <c r="MI66" i="55"/>
  <c r="PE66" i="55" s="1"/>
  <c r="MI76" i="55"/>
  <c r="PE76" i="55" s="1"/>
  <c r="MI90" i="55"/>
  <c r="PE90" i="55" s="1"/>
  <c r="MI19" i="55"/>
  <c r="PE19" i="55" s="1"/>
  <c r="MI32" i="55"/>
  <c r="PE32" i="55" s="1"/>
  <c r="MI55" i="55"/>
  <c r="PE55" i="55" s="1"/>
  <c r="MI60" i="55"/>
  <c r="PE60" i="55" s="1"/>
  <c r="MI25" i="55"/>
  <c r="PE25" i="55" s="1"/>
  <c r="MI70" i="55"/>
  <c r="PE70" i="55" s="1"/>
  <c r="MI18" i="55"/>
  <c r="PE18" i="55" s="1"/>
  <c r="MI58" i="55"/>
  <c r="PE58" i="55" s="1"/>
  <c r="MI59" i="55"/>
  <c r="PE59" i="55" s="1"/>
  <c r="MI102" i="55"/>
  <c r="PE102" i="55" s="1"/>
  <c r="MI15" i="55"/>
  <c r="PE15" i="55" s="1"/>
  <c r="MI65" i="55"/>
  <c r="PE65" i="55" s="1"/>
  <c r="MI43" i="55"/>
  <c r="PE43" i="55" s="1"/>
  <c r="MI54" i="55"/>
  <c r="PE54" i="55" s="1"/>
  <c r="MI16" i="55"/>
  <c r="PE16" i="55" s="1"/>
  <c r="MI23" i="55"/>
  <c r="PE23" i="55" s="1"/>
  <c r="MI97" i="55"/>
  <c r="PE97" i="55" s="1"/>
  <c r="MI48" i="55"/>
  <c r="PE48" i="55" s="1"/>
  <c r="MI99" i="55"/>
  <c r="PE99" i="55" s="1"/>
  <c r="MI45" i="55"/>
  <c r="PE45" i="55" s="1"/>
  <c r="MI9" i="55"/>
  <c r="PE9" i="55" s="1"/>
  <c r="MI40" i="55"/>
  <c r="PE40" i="55" s="1"/>
  <c r="MI105" i="55"/>
  <c r="PE105" i="55" s="1"/>
  <c r="MI14" i="55"/>
  <c r="PE14" i="55" s="1"/>
  <c r="MI63" i="55"/>
  <c r="PE63" i="55" s="1"/>
  <c r="MI22" i="55"/>
  <c r="PE22" i="55" s="1"/>
  <c r="MI81" i="55"/>
  <c r="PE81" i="55" s="1"/>
  <c r="MI20" i="55"/>
  <c r="PE20" i="55" s="1"/>
  <c r="MI120" i="55"/>
  <c r="PE120" i="55" s="1"/>
  <c r="MI26" i="55"/>
  <c r="PE26" i="55" s="1"/>
  <c r="MI125" i="55"/>
  <c r="PE125" i="55" s="1"/>
  <c r="MI121" i="55"/>
  <c r="PE121" i="55" s="1"/>
  <c r="MI5" i="55"/>
  <c r="PE5" i="55" s="1"/>
  <c r="MI88" i="55"/>
  <c r="PE88" i="55" s="1"/>
  <c r="MI34" i="55"/>
  <c r="PE34" i="55" s="1"/>
  <c r="MI94" i="55"/>
  <c r="PE94" i="55" s="1"/>
  <c r="MI89" i="55"/>
  <c r="PE89" i="55" s="1"/>
  <c r="MI116" i="55"/>
  <c r="PE116" i="55" s="1"/>
  <c r="MI111" i="55"/>
  <c r="PE111" i="55" s="1"/>
  <c r="MI27" i="55"/>
  <c r="PE27" i="55" s="1"/>
  <c r="MI61" i="55"/>
  <c r="PE61" i="55" s="1"/>
  <c r="MI118" i="55"/>
  <c r="PE118" i="55" s="1"/>
  <c r="MI126" i="55"/>
  <c r="PE126" i="55" s="1"/>
  <c r="MI52" i="55"/>
  <c r="PE52" i="55" s="1"/>
  <c r="MI93" i="55"/>
  <c r="PE93" i="55" s="1"/>
  <c r="MI115" i="55"/>
  <c r="PE115" i="55" s="1"/>
  <c r="MI110" i="55"/>
  <c r="PE110" i="55" s="1"/>
  <c r="MI67" i="55"/>
  <c r="PE67" i="55" s="1"/>
  <c r="MI17" i="55"/>
  <c r="PE17" i="55" s="1"/>
  <c r="MI113" i="55"/>
  <c r="PE113" i="55" s="1"/>
  <c r="MI31" i="55"/>
  <c r="PE31" i="55" s="1"/>
  <c r="MI21" i="55"/>
  <c r="PE21" i="55" s="1"/>
  <c r="MI92" i="55"/>
  <c r="PE92" i="55" s="1"/>
  <c r="MI49" i="55"/>
  <c r="PE49" i="55" s="1"/>
  <c r="MI74" i="55"/>
  <c r="PE74" i="55" s="1"/>
  <c r="MI80" i="55"/>
  <c r="PE80" i="55" s="1"/>
  <c r="MI46" i="55"/>
  <c r="PE46" i="55" s="1"/>
  <c r="MI112" i="55"/>
  <c r="PE112" i="55" s="1"/>
  <c r="MI69" i="55"/>
  <c r="PE69" i="55" s="1"/>
  <c r="MI71" i="55"/>
  <c r="PE71" i="55" s="1"/>
  <c r="MI86" i="55"/>
  <c r="PE86" i="55" s="1"/>
  <c r="MI35" i="55"/>
  <c r="PE35" i="55" s="1"/>
  <c r="MI6" i="55"/>
  <c r="PE6" i="55" s="1"/>
  <c r="MI29" i="55"/>
  <c r="PE29" i="55" s="1"/>
  <c r="MI79" i="55"/>
  <c r="PE79" i="55" s="1"/>
  <c r="MI56" i="55"/>
  <c r="PE56" i="55" s="1"/>
  <c r="MI7" i="55"/>
  <c r="PE7" i="55" s="1"/>
  <c r="MI36" i="55"/>
  <c r="PE36" i="55" s="1"/>
  <c r="MI95" i="55"/>
  <c r="PE95" i="55" s="1"/>
  <c r="MI10" i="55"/>
  <c r="PE10" i="55" s="1"/>
  <c r="MI85" i="55"/>
  <c r="PE85" i="55" s="1"/>
  <c r="MI11" i="55"/>
  <c r="PE11" i="55" s="1"/>
  <c r="MI12" i="55"/>
  <c r="PE12" i="55" s="1"/>
  <c r="MJ18" i="55"/>
  <c r="PF18" i="55" s="1"/>
  <c r="MJ41" i="55"/>
  <c r="PF41" i="55" s="1"/>
  <c r="MJ86" i="55"/>
  <c r="PF86" i="55" s="1"/>
  <c r="MJ9" i="55"/>
  <c r="PF9" i="55" s="1"/>
  <c r="MJ122" i="55"/>
  <c r="PF122" i="55" s="1"/>
  <c r="MJ68" i="55"/>
  <c r="PF68" i="55" s="1"/>
  <c r="MJ6" i="55"/>
  <c r="PF6" i="55" s="1"/>
  <c r="MJ87" i="55"/>
  <c r="PF87" i="55" s="1"/>
  <c r="MJ81" i="55"/>
  <c r="PF81" i="55" s="1"/>
  <c r="MJ73" i="55"/>
  <c r="PF73" i="55" s="1"/>
  <c r="MJ80" i="55"/>
  <c r="PF80" i="55" s="1"/>
  <c r="MJ106" i="55"/>
  <c r="PF106" i="55" s="1"/>
  <c r="MJ21" i="55"/>
  <c r="PF21" i="55" s="1"/>
  <c r="MJ17" i="55"/>
  <c r="PF17" i="55" s="1"/>
  <c r="MJ91" i="55"/>
  <c r="PF91" i="55" s="1"/>
  <c r="MJ29" i="55"/>
  <c r="PF29" i="55" s="1"/>
  <c r="MJ74" i="55"/>
  <c r="PF74" i="55" s="1"/>
  <c r="MJ104" i="55"/>
  <c r="PF104" i="55" s="1"/>
  <c r="MJ57" i="55"/>
  <c r="PF57" i="55" s="1"/>
  <c r="MJ100" i="55"/>
  <c r="PF100" i="55" s="1"/>
  <c r="MJ82" i="55"/>
  <c r="PF82" i="55" s="1"/>
  <c r="MJ23" i="55"/>
  <c r="PF23" i="55" s="1"/>
  <c r="MJ50" i="55"/>
  <c r="PF50" i="55" s="1"/>
  <c r="MJ27" i="55"/>
  <c r="PF27" i="55" s="1"/>
  <c r="MJ26" i="55"/>
  <c r="PF26" i="55" s="1"/>
  <c r="MJ46" i="55"/>
  <c r="PF46" i="55" s="1"/>
  <c r="MJ65" i="55"/>
  <c r="PF65" i="55" s="1"/>
  <c r="MJ77" i="55"/>
  <c r="PF77" i="55" s="1"/>
  <c r="MJ118" i="55"/>
  <c r="PF118" i="55" s="1"/>
  <c r="MJ52" i="55"/>
  <c r="PF52" i="55" s="1"/>
  <c r="MJ88" i="55"/>
  <c r="PF88" i="55" s="1"/>
  <c r="MJ13" i="55"/>
  <c r="PF13" i="55" s="1"/>
  <c r="MJ107" i="55"/>
  <c r="PF107" i="55" s="1"/>
  <c r="MJ70" i="55"/>
  <c r="PF70" i="55" s="1"/>
  <c r="MJ40" i="55"/>
  <c r="PF40" i="55" s="1"/>
  <c r="MJ14" i="55"/>
  <c r="PF14" i="55" s="1"/>
  <c r="MJ116" i="55"/>
  <c r="PF116" i="55" s="1"/>
  <c r="MJ43" i="55"/>
  <c r="PF43" i="55" s="1"/>
  <c r="MJ85" i="55"/>
  <c r="PF85" i="55" s="1"/>
  <c r="MJ66" i="55"/>
  <c r="PF66" i="55" s="1"/>
  <c r="MJ36" i="55"/>
  <c r="PF36" i="55" s="1"/>
  <c r="MJ63" i="55"/>
  <c r="PF63" i="55" s="1"/>
  <c r="MJ111" i="55"/>
  <c r="PF111" i="55" s="1"/>
  <c r="MJ51" i="55"/>
  <c r="PF51" i="55" s="1"/>
  <c r="MJ19" i="55"/>
  <c r="PF19" i="55" s="1"/>
  <c r="MJ22" i="55"/>
  <c r="PF22" i="55" s="1"/>
  <c r="MJ123" i="55"/>
  <c r="PF123" i="55" s="1"/>
  <c r="MJ45" i="55"/>
  <c r="PF45" i="55" s="1"/>
  <c r="MJ49" i="55"/>
  <c r="PF49" i="55" s="1"/>
  <c r="MJ75" i="55"/>
  <c r="PF75" i="55" s="1"/>
  <c r="MJ44" i="55"/>
  <c r="PF44" i="55" s="1"/>
  <c r="MJ64" i="55"/>
  <c r="PF64" i="55" s="1"/>
  <c r="MJ62" i="55"/>
  <c r="PF62" i="55" s="1"/>
  <c r="MJ125" i="55"/>
  <c r="PF125" i="55" s="1"/>
  <c r="MJ47" i="55"/>
  <c r="PF47" i="55" s="1"/>
  <c r="MJ28" i="55"/>
  <c r="PF28" i="55" s="1"/>
  <c r="MJ102" i="55"/>
  <c r="PF102" i="55" s="1"/>
  <c r="MJ96" i="55"/>
  <c r="PF96" i="55" s="1"/>
  <c r="MJ20" i="55"/>
  <c r="PF20" i="55" s="1"/>
  <c r="MJ37" i="55"/>
  <c r="PF37" i="55" s="1"/>
  <c r="MJ39" i="55"/>
  <c r="PF39" i="55" s="1"/>
  <c r="MJ95" i="55"/>
  <c r="PF95" i="55" s="1"/>
  <c r="MJ15" i="55"/>
  <c r="PF15" i="55" s="1"/>
  <c r="MJ10" i="55"/>
  <c r="PF10" i="55" s="1"/>
  <c r="MJ54" i="55"/>
  <c r="PF54" i="55" s="1"/>
  <c r="MJ97" i="55"/>
  <c r="PF97" i="55" s="1"/>
  <c r="MJ42" i="55"/>
  <c r="PF42" i="55" s="1"/>
  <c r="MJ53" i="55"/>
  <c r="PF53" i="55" s="1"/>
  <c r="MJ83" i="55"/>
  <c r="PF83" i="55" s="1"/>
  <c r="MJ92" i="55"/>
  <c r="PF92" i="55" s="1"/>
  <c r="MJ38" i="55"/>
  <c r="PF38" i="55" s="1"/>
  <c r="MJ34" i="55"/>
  <c r="PF34" i="55" s="1"/>
  <c r="MJ114" i="55"/>
  <c r="PF114" i="55" s="1"/>
  <c r="MJ93" i="55"/>
  <c r="PF93" i="55" s="1"/>
  <c r="MJ32" i="55"/>
  <c r="PF32" i="55" s="1"/>
  <c r="MJ124" i="55"/>
  <c r="PF124" i="55" s="1"/>
  <c r="MJ79" i="55"/>
  <c r="PF79" i="55" s="1"/>
  <c r="MJ30" i="55"/>
  <c r="PF30" i="55" s="1"/>
  <c r="MJ98" i="55"/>
  <c r="PF98" i="55" s="1"/>
  <c r="MJ25" i="55"/>
  <c r="PF25" i="55" s="1"/>
  <c r="MJ109" i="55"/>
  <c r="PF109" i="55" s="1"/>
  <c r="MJ99" i="55"/>
  <c r="PF99" i="55" s="1"/>
  <c r="MJ119" i="55"/>
  <c r="PF119" i="55" s="1"/>
  <c r="MJ5" i="55"/>
  <c r="PF5" i="55" s="1"/>
  <c r="MJ48" i="55"/>
  <c r="PF48" i="55" s="1"/>
  <c r="MJ94" i="55"/>
  <c r="PF94" i="55" s="1"/>
  <c r="MJ89" i="55"/>
  <c r="PF89" i="55" s="1"/>
  <c r="MJ24" i="55"/>
  <c r="PF24" i="55" s="1"/>
  <c r="MJ8" i="55"/>
  <c r="PF8" i="55" s="1"/>
  <c r="MJ108" i="55"/>
  <c r="PF108" i="55" s="1"/>
  <c r="MJ84" i="55"/>
  <c r="PF84" i="55" s="1"/>
  <c r="MJ67" i="55"/>
  <c r="PF67" i="55" s="1"/>
  <c r="MJ121" i="55"/>
  <c r="PF121" i="55" s="1"/>
  <c r="MJ11" i="55"/>
  <c r="PF11" i="55" s="1"/>
  <c r="MJ90" i="55"/>
  <c r="PF90" i="55" s="1"/>
  <c r="MJ12" i="55"/>
  <c r="PF12" i="55" s="1"/>
  <c r="MJ61" i="55"/>
  <c r="PF61" i="55" s="1"/>
  <c r="MJ71" i="55"/>
  <c r="PF71" i="55" s="1"/>
  <c r="MJ128" i="55"/>
  <c r="PF128" i="55" s="1"/>
  <c r="MJ33" i="55"/>
  <c r="PF33" i="55" s="1"/>
  <c r="MJ55" i="55"/>
  <c r="PF55" i="55" s="1"/>
  <c r="MJ112" i="55"/>
  <c r="PF112" i="55" s="1"/>
  <c r="MJ113" i="55"/>
  <c r="PF113" i="55" s="1"/>
  <c r="MJ110" i="55"/>
  <c r="PF110" i="55" s="1"/>
  <c r="MJ120" i="55"/>
  <c r="PF120" i="55" s="1"/>
  <c r="MJ69" i="55"/>
  <c r="PF69" i="55" s="1"/>
  <c r="MJ127" i="55"/>
  <c r="PF127" i="55" s="1"/>
  <c r="MJ60" i="55"/>
  <c r="PF60" i="55" s="1"/>
  <c r="MJ4" i="55"/>
  <c r="PF4" i="55" s="1"/>
  <c r="MJ35" i="55"/>
  <c r="PF35" i="55" s="1"/>
  <c r="MJ3" i="55"/>
  <c r="PF3" i="55" s="1"/>
  <c r="MJ58" i="55"/>
  <c r="PF58" i="55" s="1"/>
  <c r="MJ115" i="55"/>
  <c r="PF115" i="55" s="1"/>
  <c r="MJ117" i="55"/>
  <c r="PF117" i="55" s="1"/>
  <c r="MJ126" i="55"/>
  <c r="PF126" i="55" s="1"/>
  <c r="MJ78" i="55"/>
  <c r="PF78" i="55" s="1"/>
  <c r="MJ105" i="55"/>
  <c r="PF105" i="55" s="1"/>
  <c r="MJ56" i="55"/>
  <c r="PF56" i="55" s="1"/>
  <c r="MJ31" i="55"/>
  <c r="PF31" i="55" s="1"/>
  <c r="MJ7" i="55"/>
  <c r="PF7" i="55" s="1"/>
  <c r="MJ76" i="55"/>
  <c r="PF76" i="55" s="1"/>
  <c r="MJ72" i="55"/>
  <c r="PF72" i="55" s="1"/>
  <c r="MJ103" i="55"/>
  <c r="PF103" i="55" s="1"/>
  <c r="MJ16" i="55"/>
  <c r="PF16" i="55" s="1"/>
  <c r="MJ101" i="55"/>
  <c r="PF101" i="55" s="1"/>
  <c r="MJ59" i="55"/>
  <c r="PF59" i="55" s="1"/>
  <c r="OW46" i="55"/>
  <c r="RS46" i="55" s="1"/>
  <c r="OW40" i="55"/>
  <c r="RS40" i="55" s="1"/>
  <c r="OW95" i="55"/>
  <c r="RS95" i="55" s="1"/>
  <c r="OW128" i="55"/>
  <c r="RS128" i="55" s="1"/>
  <c r="OW113" i="55"/>
  <c r="RS113" i="55" s="1"/>
  <c r="OW104" i="55"/>
  <c r="RS104" i="55" s="1"/>
  <c r="OW126" i="55"/>
  <c r="RS126" i="55" s="1"/>
  <c r="OW5" i="55"/>
  <c r="RS5" i="55" s="1"/>
  <c r="OW112" i="55"/>
  <c r="RS112" i="55" s="1"/>
  <c r="OW105" i="55"/>
  <c r="RS105" i="55" s="1"/>
  <c r="OW119" i="55"/>
  <c r="RS119" i="55" s="1"/>
  <c r="OW111" i="55"/>
  <c r="RS111" i="55" s="1"/>
  <c r="OW80" i="55"/>
  <c r="RS80" i="55" s="1"/>
  <c r="OW6" i="55"/>
  <c r="RS6" i="55" s="1"/>
  <c r="OW63" i="55"/>
  <c r="RS63" i="55" s="1"/>
  <c r="OW99" i="55"/>
  <c r="RS99" i="55" s="1"/>
  <c r="OW92" i="55"/>
  <c r="RS92" i="55" s="1"/>
  <c r="OW123" i="55"/>
  <c r="RS123" i="55" s="1"/>
  <c r="OW71" i="55"/>
  <c r="RS71" i="55" s="1"/>
  <c r="OW30" i="55"/>
  <c r="RS30" i="55" s="1"/>
  <c r="OW37" i="55"/>
  <c r="RS37" i="55" s="1"/>
  <c r="OW24" i="55"/>
  <c r="RS24" i="55" s="1"/>
  <c r="OW35" i="55"/>
  <c r="RS35" i="55" s="1"/>
  <c r="OW75" i="55"/>
  <c r="RS75" i="55" s="1"/>
  <c r="OW79" i="55"/>
  <c r="RS79" i="55" s="1"/>
  <c r="OW76" i="55"/>
  <c r="RS76" i="55" s="1"/>
  <c r="OW77" i="55"/>
  <c r="RS77" i="55" s="1"/>
  <c r="OW59" i="55"/>
  <c r="RS59" i="55" s="1"/>
  <c r="OW17" i="55"/>
  <c r="RS17" i="55" s="1"/>
  <c r="OW26" i="55"/>
  <c r="RS26" i="55" s="1"/>
  <c r="OW51" i="55"/>
  <c r="RS51" i="55" s="1"/>
  <c r="OW49" i="55"/>
  <c r="RS49" i="55" s="1"/>
  <c r="OW62" i="55"/>
  <c r="RS62" i="55" s="1"/>
  <c r="OW39" i="55"/>
  <c r="RS39" i="55" s="1"/>
  <c r="OW9" i="55"/>
  <c r="RS9" i="55" s="1"/>
  <c r="OW42" i="55"/>
  <c r="RS42" i="55" s="1"/>
  <c r="OW109" i="55"/>
  <c r="RS109" i="55" s="1"/>
  <c r="OW69" i="55"/>
  <c r="RS69" i="55" s="1"/>
  <c r="OW47" i="55"/>
  <c r="RS47" i="55" s="1"/>
  <c r="OW106" i="55"/>
  <c r="RS106" i="55" s="1"/>
  <c r="OW93" i="55"/>
  <c r="RS93" i="55" s="1"/>
  <c r="OW97" i="55"/>
  <c r="RS97" i="55" s="1"/>
  <c r="OW127" i="55"/>
  <c r="RS127" i="55" s="1"/>
  <c r="OW10" i="55"/>
  <c r="RS10" i="55" s="1"/>
  <c r="OW116" i="55"/>
  <c r="RS116" i="55" s="1"/>
  <c r="OW82" i="55"/>
  <c r="RS82" i="55" s="1"/>
  <c r="OW50" i="55"/>
  <c r="RS50" i="55" s="1"/>
  <c r="OW120" i="55"/>
  <c r="RS120" i="55" s="1"/>
  <c r="OW58" i="55"/>
  <c r="RS58" i="55" s="1"/>
  <c r="OW43" i="55"/>
  <c r="RS43" i="55" s="1"/>
  <c r="OW15" i="55"/>
  <c r="RS15" i="55" s="1"/>
  <c r="OW32" i="55"/>
  <c r="RS32" i="55" s="1"/>
  <c r="OW29" i="55"/>
  <c r="RS29" i="55" s="1"/>
  <c r="OW31" i="55"/>
  <c r="RS31" i="55" s="1"/>
  <c r="OW81" i="55"/>
  <c r="RS81" i="55" s="1"/>
  <c r="OW73" i="55"/>
  <c r="RS73" i="55" s="1"/>
  <c r="OW55" i="55"/>
  <c r="RS55" i="55" s="1"/>
  <c r="OW84" i="55"/>
  <c r="RS84" i="55" s="1"/>
  <c r="OW64" i="55"/>
  <c r="RS64" i="55" s="1"/>
  <c r="OW110" i="55"/>
  <c r="RS110" i="55" s="1"/>
  <c r="OW28" i="55"/>
  <c r="RS28" i="55" s="1"/>
  <c r="OW38" i="55"/>
  <c r="RS38" i="55" s="1"/>
  <c r="OW57" i="55"/>
  <c r="RS57" i="55" s="1"/>
  <c r="OW78" i="55"/>
  <c r="RS78" i="55" s="1"/>
  <c r="OW122" i="55"/>
  <c r="RS122" i="55" s="1"/>
  <c r="OW8" i="55"/>
  <c r="RS8" i="55" s="1"/>
  <c r="OW7" i="55"/>
  <c r="RS7" i="55" s="1"/>
  <c r="OW52" i="55"/>
  <c r="RS52" i="55" s="1"/>
  <c r="OW4" i="55"/>
  <c r="RS4" i="55" s="1"/>
  <c r="OW60" i="55"/>
  <c r="RS60" i="55" s="1"/>
  <c r="OW115" i="55"/>
  <c r="RS115" i="55" s="1"/>
  <c r="OW44" i="55"/>
  <c r="RS44" i="55" s="1"/>
  <c r="OW103" i="55"/>
  <c r="RS103" i="55" s="1"/>
  <c r="OW54" i="55"/>
  <c r="RS54" i="55" s="1"/>
  <c r="OW125" i="55"/>
  <c r="RS125" i="55" s="1"/>
  <c r="OW117" i="55"/>
  <c r="RS117" i="55" s="1"/>
  <c r="OW118" i="55"/>
  <c r="RS118" i="55" s="1"/>
  <c r="OW13" i="55"/>
  <c r="RS13" i="55" s="1"/>
  <c r="OW70" i="55"/>
  <c r="RS70" i="55" s="1"/>
  <c r="OW101" i="55"/>
  <c r="RS101" i="55" s="1"/>
  <c r="OW3" i="55"/>
  <c r="RS3" i="55" s="1"/>
  <c r="OW56" i="55"/>
  <c r="RS56" i="55" s="1"/>
  <c r="OW25" i="55"/>
  <c r="RS25" i="55" s="1"/>
  <c r="OW16" i="55"/>
  <c r="RS16" i="55" s="1"/>
  <c r="OW11" i="55"/>
  <c r="RS11" i="55" s="1"/>
  <c r="OW33" i="55"/>
  <c r="RS33" i="55" s="1"/>
  <c r="OW85" i="55"/>
  <c r="RS85" i="55" s="1"/>
  <c r="OW27" i="55"/>
  <c r="RS27" i="55" s="1"/>
  <c r="OW89" i="55"/>
  <c r="RS89" i="55" s="1"/>
  <c r="OW88" i="55"/>
  <c r="RS88" i="55" s="1"/>
  <c r="OW14" i="55"/>
  <c r="RS14" i="55" s="1"/>
  <c r="OW66" i="55"/>
  <c r="RS66" i="55" s="1"/>
  <c r="OW23" i="55"/>
  <c r="RS23" i="55" s="1"/>
  <c r="OW19" i="55"/>
  <c r="RS19" i="55" s="1"/>
  <c r="OW53" i="55"/>
  <c r="RS53" i="55" s="1"/>
  <c r="OW107" i="55"/>
  <c r="RS107" i="55" s="1"/>
  <c r="OW124" i="55"/>
  <c r="RS124" i="55" s="1"/>
  <c r="OW96" i="55"/>
  <c r="RS96" i="55" s="1"/>
  <c r="OW22" i="55"/>
  <c r="RS22" i="55" s="1"/>
  <c r="OW61" i="55"/>
  <c r="RS61" i="55" s="1"/>
  <c r="OW94" i="55"/>
  <c r="RS94" i="55" s="1"/>
  <c r="OW36" i="55"/>
  <c r="RS36" i="55" s="1"/>
  <c r="OW72" i="55"/>
  <c r="RS72" i="55" s="1"/>
  <c r="OW108" i="55"/>
  <c r="RS108" i="55" s="1"/>
  <c r="OW114" i="55"/>
  <c r="RS114" i="55" s="1"/>
  <c r="OW41" i="55"/>
  <c r="RS41" i="55" s="1"/>
  <c r="OW100" i="55"/>
  <c r="RS100" i="55" s="1"/>
  <c r="OW102" i="55"/>
  <c r="RS102" i="55" s="1"/>
  <c r="OW86" i="55"/>
  <c r="RS86" i="55" s="1"/>
  <c r="OW121" i="55"/>
  <c r="RS121" i="55" s="1"/>
  <c r="OW45" i="55"/>
  <c r="RS45" i="55" s="1"/>
  <c r="OW83" i="55"/>
  <c r="RS83" i="55" s="1"/>
  <c r="OW98" i="55"/>
  <c r="RS98" i="55" s="1"/>
  <c r="OW21" i="55"/>
  <c r="RS21" i="55" s="1"/>
  <c r="OW12" i="55"/>
  <c r="RS12" i="55" s="1"/>
  <c r="OW18" i="55"/>
  <c r="RS18" i="55" s="1"/>
  <c r="OW34" i="55"/>
  <c r="RS34" i="55" s="1"/>
  <c r="OW65" i="55"/>
  <c r="RS65" i="55" s="1"/>
  <c r="OW68" i="55"/>
  <c r="RS68" i="55" s="1"/>
  <c r="OW91" i="55"/>
  <c r="RS91" i="55" s="1"/>
  <c r="OW87" i="55"/>
  <c r="RS87" i="55" s="1"/>
  <c r="OW74" i="55"/>
  <c r="RS74" i="55" s="1"/>
  <c r="OW20" i="55"/>
  <c r="RS20" i="55" s="1"/>
  <c r="OW90" i="55"/>
  <c r="RS90" i="55" s="1"/>
  <c r="OW67" i="55"/>
  <c r="RS67" i="55" s="1"/>
  <c r="OW48" i="55"/>
  <c r="RS48" i="55" s="1"/>
  <c r="OF126" i="55"/>
  <c r="RB126" i="55" s="1"/>
  <c r="OF71" i="55"/>
  <c r="RB71" i="55" s="1"/>
  <c r="OF104" i="55"/>
  <c r="RB104" i="55" s="1"/>
  <c r="OF94" i="55"/>
  <c r="RB94" i="55" s="1"/>
  <c r="OF47" i="55"/>
  <c r="RB47" i="55" s="1"/>
  <c r="OF62" i="55"/>
  <c r="RB62" i="55" s="1"/>
  <c r="OF113" i="55"/>
  <c r="RB113" i="55" s="1"/>
  <c r="OF98" i="55"/>
  <c r="RB98" i="55" s="1"/>
  <c r="OF41" i="55"/>
  <c r="RB41" i="55" s="1"/>
  <c r="OF9" i="55"/>
  <c r="RB9" i="55" s="1"/>
  <c r="OF6" i="55"/>
  <c r="RB6" i="55" s="1"/>
  <c r="OF111" i="55"/>
  <c r="RB111" i="55" s="1"/>
  <c r="OF119" i="55"/>
  <c r="RB119" i="55" s="1"/>
  <c r="OF97" i="55"/>
  <c r="RB97" i="55" s="1"/>
  <c r="OF39" i="55"/>
  <c r="RB39" i="55" s="1"/>
  <c r="OF122" i="55"/>
  <c r="RB122" i="55" s="1"/>
  <c r="OF50" i="55"/>
  <c r="RB50" i="55" s="1"/>
  <c r="OF63" i="55"/>
  <c r="RB63" i="55" s="1"/>
  <c r="OF31" i="55"/>
  <c r="RB31" i="55" s="1"/>
  <c r="OF25" i="55"/>
  <c r="RB25" i="55" s="1"/>
  <c r="OF12" i="55"/>
  <c r="RB12" i="55" s="1"/>
  <c r="OF15" i="55"/>
  <c r="RB15" i="55" s="1"/>
  <c r="OF77" i="55"/>
  <c r="RB77" i="55" s="1"/>
  <c r="OF35" i="55"/>
  <c r="RB35" i="55" s="1"/>
  <c r="OF59" i="55"/>
  <c r="RB59" i="55" s="1"/>
  <c r="OF65" i="55"/>
  <c r="RB65" i="55" s="1"/>
  <c r="OF20" i="55"/>
  <c r="RB20" i="55" s="1"/>
  <c r="OF91" i="55"/>
  <c r="RB91" i="55" s="1"/>
  <c r="OF14" i="55"/>
  <c r="RB14" i="55" s="1"/>
  <c r="OF19" i="55"/>
  <c r="RB19" i="55" s="1"/>
  <c r="OF110" i="55"/>
  <c r="RB110" i="55" s="1"/>
  <c r="OF51" i="55"/>
  <c r="RB51" i="55" s="1"/>
  <c r="OF78" i="55"/>
  <c r="RB78" i="55" s="1"/>
  <c r="OF118" i="55"/>
  <c r="RB118" i="55" s="1"/>
  <c r="OF4" i="55"/>
  <c r="RB4" i="55" s="1"/>
  <c r="OF120" i="55"/>
  <c r="RB120" i="55" s="1"/>
  <c r="OF125" i="55"/>
  <c r="RB125" i="55" s="1"/>
  <c r="OF52" i="55"/>
  <c r="RB52" i="55" s="1"/>
  <c r="OF69" i="55"/>
  <c r="RB69" i="55" s="1"/>
  <c r="OF72" i="55"/>
  <c r="RB72" i="55" s="1"/>
  <c r="OF86" i="55"/>
  <c r="RB86" i="55" s="1"/>
  <c r="OF56" i="55"/>
  <c r="RB56" i="55" s="1"/>
  <c r="OF99" i="55"/>
  <c r="RB99" i="55" s="1"/>
  <c r="OF22" i="55"/>
  <c r="RB22" i="55" s="1"/>
  <c r="OF3" i="55"/>
  <c r="RB3" i="55" s="1"/>
  <c r="OF70" i="55"/>
  <c r="RB70" i="55" s="1"/>
  <c r="OF10" i="55"/>
  <c r="RB10" i="55" s="1"/>
  <c r="OF102" i="55"/>
  <c r="RB102" i="55" s="1"/>
  <c r="OF45" i="55"/>
  <c r="RB45" i="55" s="1"/>
  <c r="OF92" i="55"/>
  <c r="RB92" i="55" s="1"/>
  <c r="OF43" i="55"/>
  <c r="RB43" i="55" s="1"/>
  <c r="OF32" i="55"/>
  <c r="RB32" i="55" s="1"/>
  <c r="OF21" i="55"/>
  <c r="RB21" i="55" s="1"/>
  <c r="OF16" i="55"/>
  <c r="RB16" i="55" s="1"/>
  <c r="OF34" i="55"/>
  <c r="RB34" i="55" s="1"/>
  <c r="OF84" i="55"/>
  <c r="RB84" i="55" s="1"/>
  <c r="OF76" i="55"/>
  <c r="RB76" i="55" s="1"/>
  <c r="OF74" i="55"/>
  <c r="RB74" i="55" s="1"/>
  <c r="OF67" i="55"/>
  <c r="RB67" i="55" s="1"/>
  <c r="OF88" i="55"/>
  <c r="RB88" i="55" s="1"/>
  <c r="OF38" i="55"/>
  <c r="RB38" i="55" s="1"/>
  <c r="OF87" i="55"/>
  <c r="RB87" i="55" s="1"/>
  <c r="OF90" i="55"/>
  <c r="RB90" i="55" s="1"/>
  <c r="OF53" i="55"/>
  <c r="RB53" i="55" s="1"/>
  <c r="OF5" i="55"/>
  <c r="RB5" i="55" s="1"/>
  <c r="OF93" i="55"/>
  <c r="RB93" i="55" s="1"/>
  <c r="OF112" i="55"/>
  <c r="RB112" i="55" s="1"/>
  <c r="OF108" i="55"/>
  <c r="RB108" i="55" s="1"/>
  <c r="OF40" i="55"/>
  <c r="RB40" i="55" s="1"/>
  <c r="OF121" i="55"/>
  <c r="RB121" i="55" s="1"/>
  <c r="OF60" i="55"/>
  <c r="RB60" i="55" s="1"/>
  <c r="OF58" i="55"/>
  <c r="RB58" i="55" s="1"/>
  <c r="OF54" i="55"/>
  <c r="RB54" i="55" s="1"/>
  <c r="OF95" i="55"/>
  <c r="RB95" i="55" s="1"/>
  <c r="OF116" i="55"/>
  <c r="RB116" i="55" s="1"/>
  <c r="OF128" i="55"/>
  <c r="RB128" i="55" s="1"/>
  <c r="OF115" i="55"/>
  <c r="RB115" i="55" s="1"/>
  <c r="OF96" i="55"/>
  <c r="RB96" i="55" s="1"/>
  <c r="OF103" i="55"/>
  <c r="RB103" i="55" s="1"/>
  <c r="OF100" i="55"/>
  <c r="RB100" i="55" s="1"/>
  <c r="OF44" i="55"/>
  <c r="RB44" i="55" s="1"/>
  <c r="OF127" i="55"/>
  <c r="RB127" i="55" s="1"/>
  <c r="OF11" i="55"/>
  <c r="RB11" i="55" s="1"/>
  <c r="OF30" i="55"/>
  <c r="RB30" i="55" s="1"/>
  <c r="OF37" i="55"/>
  <c r="RB37" i="55" s="1"/>
  <c r="OF68" i="55"/>
  <c r="RB68" i="55" s="1"/>
  <c r="OF73" i="55"/>
  <c r="RB73" i="55" s="1"/>
  <c r="OF75" i="55"/>
  <c r="RB75" i="55" s="1"/>
  <c r="OF33" i="55"/>
  <c r="RB33" i="55" s="1"/>
  <c r="OF66" i="55"/>
  <c r="RB66" i="55" s="1"/>
  <c r="OF27" i="55"/>
  <c r="RB27" i="55" s="1"/>
  <c r="OF23" i="55"/>
  <c r="RB23" i="55" s="1"/>
  <c r="OF85" i="55"/>
  <c r="RB85" i="55" s="1"/>
  <c r="OF64" i="55"/>
  <c r="RB64" i="55" s="1"/>
  <c r="OF57" i="55"/>
  <c r="RB57" i="55" s="1"/>
  <c r="OF8" i="55"/>
  <c r="RB8" i="55" s="1"/>
  <c r="OF123" i="55"/>
  <c r="RB123" i="55" s="1"/>
  <c r="OF7" i="55"/>
  <c r="RB7" i="55" s="1"/>
  <c r="OF106" i="55"/>
  <c r="RB106" i="55" s="1"/>
  <c r="OF80" i="55"/>
  <c r="RB80" i="55" s="1"/>
  <c r="OF13" i="55"/>
  <c r="RB13" i="55" s="1"/>
  <c r="OF107" i="55"/>
  <c r="RB107" i="55" s="1"/>
  <c r="OF82" i="55"/>
  <c r="RB82" i="55" s="1"/>
  <c r="OF101" i="55"/>
  <c r="RB101" i="55" s="1"/>
  <c r="OF61" i="55"/>
  <c r="RB61" i="55" s="1"/>
  <c r="OF105" i="55"/>
  <c r="RB105" i="55" s="1"/>
  <c r="OF117" i="55"/>
  <c r="RB117" i="55" s="1"/>
  <c r="OF83" i="55"/>
  <c r="RB83" i="55" s="1"/>
  <c r="OF36" i="55"/>
  <c r="RB36" i="55" s="1"/>
  <c r="OF114" i="55"/>
  <c r="RB114" i="55" s="1"/>
  <c r="OF42" i="55"/>
  <c r="RB42" i="55" s="1"/>
  <c r="OF124" i="55"/>
  <c r="RB124" i="55" s="1"/>
  <c r="OF109" i="55"/>
  <c r="RB109" i="55" s="1"/>
  <c r="OF29" i="55"/>
  <c r="RB29" i="55" s="1"/>
  <c r="OF24" i="55"/>
  <c r="RB24" i="55" s="1"/>
  <c r="OF18" i="55"/>
  <c r="RB18" i="55" s="1"/>
  <c r="OF81" i="55"/>
  <c r="RB81" i="55" s="1"/>
  <c r="OF55" i="55"/>
  <c r="RB55" i="55" s="1"/>
  <c r="OF79" i="55"/>
  <c r="RB79" i="55" s="1"/>
  <c r="OF28" i="55"/>
  <c r="RB28" i="55" s="1"/>
  <c r="OF17" i="55"/>
  <c r="RB17" i="55" s="1"/>
  <c r="OF26" i="55"/>
  <c r="RB26" i="55" s="1"/>
  <c r="OF89" i="55"/>
  <c r="RB89" i="55" s="1"/>
  <c r="OF48" i="55"/>
  <c r="RB48" i="55" s="1"/>
  <c r="OF46" i="55"/>
  <c r="RB46" i="55" s="1"/>
  <c r="OF49" i="55"/>
  <c r="RB49" i="55" s="1"/>
  <c r="OB93" i="55"/>
  <c r="QX93" i="55" s="1"/>
  <c r="OB126" i="55"/>
  <c r="QX126" i="55" s="1"/>
  <c r="OB60" i="55"/>
  <c r="QX60" i="55" s="1"/>
  <c r="OB98" i="55"/>
  <c r="QX98" i="55" s="1"/>
  <c r="OB41" i="55"/>
  <c r="QX41" i="55" s="1"/>
  <c r="OB106" i="55"/>
  <c r="QX106" i="55" s="1"/>
  <c r="OB111" i="55"/>
  <c r="QX111" i="55" s="1"/>
  <c r="OB101" i="55"/>
  <c r="QX101" i="55" s="1"/>
  <c r="OB8" i="55"/>
  <c r="QX8" i="55" s="1"/>
  <c r="OB97" i="55"/>
  <c r="QX97" i="55" s="1"/>
  <c r="OB117" i="55"/>
  <c r="QX117" i="55" s="1"/>
  <c r="OB122" i="55"/>
  <c r="QX122" i="55" s="1"/>
  <c r="OB108" i="55"/>
  <c r="QX108" i="55" s="1"/>
  <c r="OB61" i="55"/>
  <c r="QX61" i="55" s="1"/>
  <c r="OB22" i="55"/>
  <c r="QX22" i="55" s="1"/>
  <c r="OB82" i="55"/>
  <c r="QX82" i="55" s="1"/>
  <c r="OB80" i="55"/>
  <c r="QX80" i="55" s="1"/>
  <c r="OB102" i="55"/>
  <c r="QX102" i="55" s="1"/>
  <c r="OB25" i="55"/>
  <c r="QX25" i="55" s="1"/>
  <c r="OB18" i="55"/>
  <c r="QX18" i="55" s="1"/>
  <c r="OB24" i="55"/>
  <c r="QX24" i="55" s="1"/>
  <c r="OB33" i="55"/>
  <c r="QX33" i="55" s="1"/>
  <c r="OB75" i="55"/>
  <c r="QX75" i="55" s="1"/>
  <c r="OB84" i="55"/>
  <c r="QX84" i="55" s="1"/>
  <c r="OB34" i="55"/>
  <c r="QX34" i="55" s="1"/>
  <c r="OB65" i="55"/>
  <c r="QX65" i="55" s="1"/>
  <c r="OB90" i="55"/>
  <c r="QX90" i="55" s="1"/>
  <c r="OB89" i="55"/>
  <c r="QX89" i="55" s="1"/>
  <c r="OB38" i="55"/>
  <c r="QX38" i="55" s="1"/>
  <c r="OB49" i="55"/>
  <c r="QX49" i="55" s="1"/>
  <c r="OB46" i="55"/>
  <c r="QX46" i="55" s="1"/>
  <c r="OB78" i="55"/>
  <c r="QX78" i="55" s="1"/>
  <c r="OB58" i="55"/>
  <c r="QX58" i="55" s="1"/>
  <c r="OB96" i="55"/>
  <c r="QX96" i="55" s="1"/>
  <c r="OB95" i="55"/>
  <c r="QX95" i="55" s="1"/>
  <c r="OB4" i="55"/>
  <c r="QX4" i="55" s="1"/>
  <c r="OB40" i="55"/>
  <c r="QX40" i="55" s="1"/>
  <c r="OB45" i="55"/>
  <c r="QX45" i="55" s="1"/>
  <c r="OB124" i="55"/>
  <c r="QX124" i="55" s="1"/>
  <c r="OB6" i="55"/>
  <c r="QX6" i="55" s="1"/>
  <c r="OB99" i="55"/>
  <c r="QX99" i="55" s="1"/>
  <c r="OB123" i="55"/>
  <c r="QX123" i="55" s="1"/>
  <c r="OB13" i="55"/>
  <c r="QX13" i="55" s="1"/>
  <c r="OB7" i="55"/>
  <c r="QX7" i="55" s="1"/>
  <c r="OB104" i="55"/>
  <c r="QX104" i="55" s="1"/>
  <c r="OB9" i="55"/>
  <c r="QX9" i="55" s="1"/>
  <c r="OB109" i="55"/>
  <c r="QX109" i="55" s="1"/>
  <c r="OB125" i="55"/>
  <c r="QX125" i="55" s="1"/>
  <c r="OB119" i="55"/>
  <c r="QX119" i="55" s="1"/>
  <c r="OB3" i="55"/>
  <c r="QX3" i="55" s="1"/>
  <c r="OB16" i="55"/>
  <c r="QX16" i="55" s="1"/>
  <c r="OB31" i="55"/>
  <c r="QX31" i="55" s="1"/>
  <c r="OB15" i="55"/>
  <c r="QX15" i="55" s="1"/>
  <c r="OB55" i="55"/>
  <c r="QX55" i="55" s="1"/>
  <c r="OB73" i="55"/>
  <c r="QX73" i="55" s="1"/>
  <c r="OB77" i="55"/>
  <c r="QX77" i="55" s="1"/>
  <c r="OB67" i="55"/>
  <c r="QX67" i="55" s="1"/>
  <c r="OB85" i="55"/>
  <c r="QX85" i="55" s="1"/>
  <c r="OB87" i="55"/>
  <c r="QX87" i="55" s="1"/>
  <c r="OB28" i="55"/>
  <c r="QX28" i="55" s="1"/>
  <c r="OB91" i="55"/>
  <c r="QX91" i="55" s="1"/>
  <c r="OB51" i="55"/>
  <c r="QX51" i="55" s="1"/>
  <c r="OB57" i="55"/>
  <c r="QX57" i="55" s="1"/>
  <c r="OB72" i="55"/>
  <c r="QX72" i="55" s="1"/>
  <c r="OB52" i="55"/>
  <c r="QX52" i="55" s="1"/>
  <c r="OB62" i="55"/>
  <c r="QX62" i="55" s="1"/>
  <c r="OB43" i="55"/>
  <c r="QX43" i="55" s="1"/>
  <c r="OB54" i="55"/>
  <c r="QX54" i="55" s="1"/>
  <c r="OB56" i="55"/>
  <c r="QX56" i="55" s="1"/>
  <c r="OB103" i="55"/>
  <c r="QX103" i="55" s="1"/>
  <c r="OB69" i="55"/>
  <c r="QX69" i="55" s="1"/>
  <c r="OB94" i="55"/>
  <c r="QX94" i="55" s="1"/>
  <c r="OB114" i="55"/>
  <c r="QX114" i="55" s="1"/>
  <c r="OB112" i="55"/>
  <c r="QX112" i="55" s="1"/>
  <c r="OB116" i="55"/>
  <c r="QX116" i="55" s="1"/>
  <c r="OB10" i="55"/>
  <c r="QX10" i="55" s="1"/>
  <c r="OB121" i="55"/>
  <c r="QX121" i="55" s="1"/>
  <c r="OB120" i="55"/>
  <c r="QX120" i="55" s="1"/>
  <c r="OB86" i="55"/>
  <c r="QX86" i="55" s="1"/>
  <c r="OB50" i="55"/>
  <c r="QX50" i="55" s="1"/>
  <c r="OB71" i="55"/>
  <c r="QX71" i="55" s="1"/>
  <c r="OB21" i="55"/>
  <c r="QX21" i="55" s="1"/>
  <c r="OB30" i="55"/>
  <c r="QX30" i="55" s="1"/>
  <c r="OB29" i="55"/>
  <c r="QX29" i="55" s="1"/>
  <c r="OB37" i="55"/>
  <c r="QX37" i="55" s="1"/>
  <c r="OB76" i="55"/>
  <c r="QX76" i="55" s="1"/>
  <c r="OB79" i="55"/>
  <c r="QX79" i="55" s="1"/>
  <c r="OB74" i="55"/>
  <c r="QX74" i="55" s="1"/>
  <c r="OB23" i="55"/>
  <c r="QX23" i="55" s="1"/>
  <c r="OB19" i="55"/>
  <c r="QX19" i="55" s="1"/>
  <c r="OB66" i="55"/>
  <c r="QX66" i="55" s="1"/>
  <c r="OB17" i="55"/>
  <c r="QX17" i="55" s="1"/>
  <c r="OB88" i="55"/>
  <c r="QX88" i="55" s="1"/>
  <c r="OB26" i="55"/>
  <c r="QX26" i="55" s="1"/>
  <c r="OB53" i="55"/>
  <c r="QX53" i="55" s="1"/>
  <c r="OB42" i="55"/>
  <c r="QX42" i="55" s="1"/>
  <c r="OB70" i="55"/>
  <c r="QX70" i="55" s="1"/>
  <c r="OB107" i="55"/>
  <c r="QX107" i="55" s="1"/>
  <c r="OB83" i="55"/>
  <c r="QX83" i="55" s="1"/>
  <c r="OB5" i="55"/>
  <c r="QX5" i="55" s="1"/>
  <c r="OB128" i="55"/>
  <c r="QX128" i="55" s="1"/>
  <c r="OB47" i="55"/>
  <c r="QX47" i="55" s="1"/>
  <c r="OB100" i="55"/>
  <c r="QX100" i="55" s="1"/>
  <c r="OB127" i="55"/>
  <c r="QX127" i="55" s="1"/>
  <c r="OB44" i="55"/>
  <c r="QX44" i="55" s="1"/>
  <c r="OB92" i="55"/>
  <c r="QX92" i="55" s="1"/>
  <c r="OB113" i="55"/>
  <c r="QX113" i="55" s="1"/>
  <c r="OB63" i="55"/>
  <c r="QX63" i="55" s="1"/>
  <c r="OB115" i="55"/>
  <c r="QX115" i="55" s="1"/>
  <c r="OB118" i="55"/>
  <c r="QX118" i="55" s="1"/>
  <c r="OB105" i="55"/>
  <c r="QX105" i="55" s="1"/>
  <c r="OB36" i="55"/>
  <c r="QX36" i="55" s="1"/>
  <c r="OB39" i="55"/>
  <c r="QX39" i="55" s="1"/>
  <c r="OB32" i="55"/>
  <c r="QX32" i="55" s="1"/>
  <c r="OB11" i="55"/>
  <c r="QX11" i="55" s="1"/>
  <c r="OB12" i="55"/>
  <c r="QX12" i="55" s="1"/>
  <c r="OB35" i="55"/>
  <c r="QX35" i="55" s="1"/>
  <c r="OB68" i="55"/>
  <c r="QX68" i="55" s="1"/>
  <c r="OB81" i="55"/>
  <c r="QX81" i="55" s="1"/>
  <c r="OB59" i="55"/>
  <c r="QX59" i="55" s="1"/>
  <c r="OB64" i="55"/>
  <c r="QX64" i="55" s="1"/>
  <c r="OB27" i="55"/>
  <c r="QX27" i="55" s="1"/>
  <c r="OB20" i="55"/>
  <c r="QX20" i="55" s="1"/>
  <c r="OB48" i="55"/>
  <c r="QX48" i="55" s="1"/>
  <c r="OB110" i="55"/>
  <c r="QX110" i="55" s="1"/>
  <c r="OB14" i="55"/>
  <c r="QX14" i="55" s="1"/>
  <c r="OL49" i="55"/>
  <c r="RH49" i="55" s="1"/>
  <c r="OL51" i="55"/>
  <c r="RH51" i="55" s="1"/>
  <c r="OL104" i="55"/>
  <c r="RH104" i="55" s="1"/>
  <c r="OL119" i="55"/>
  <c r="RH119" i="55" s="1"/>
  <c r="OL56" i="55"/>
  <c r="RH56" i="55" s="1"/>
  <c r="OL40" i="55"/>
  <c r="RH40" i="55" s="1"/>
  <c r="OL63" i="55"/>
  <c r="RH63" i="55" s="1"/>
  <c r="OL52" i="55"/>
  <c r="RH52" i="55" s="1"/>
  <c r="OL36" i="55"/>
  <c r="RH36" i="55" s="1"/>
  <c r="OL41" i="55"/>
  <c r="RH41" i="55" s="1"/>
  <c r="OL108" i="55"/>
  <c r="RH108" i="55" s="1"/>
  <c r="OL97" i="55"/>
  <c r="RH97" i="55" s="1"/>
  <c r="OL13" i="55"/>
  <c r="RH13" i="55" s="1"/>
  <c r="OL116" i="55"/>
  <c r="RH116" i="55" s="1"/>
  <c r="OL122" i="55"/>
  <c r="RH122" i="55" s="1"/>
  <c r="OL98" i="55"/>
  <c r="RH98" i="55" s="1"/>
  <c r="OL112" i="55"/>
  <c r="RH112" i="55" s="1"/>
  <c r="OL120" i="55"/>
  <c r="RH120" i="55" s="1"/>
  <c r="OL94" i="55"/>
  <c r="RH94" i="55" s="1"/>
  <c r="OL4" i="55"/>
  <c r="RH4" i="55" s="1"/>
  <c r="OL16" i="55"/>
  <c r="RH16" i="55" s="1"/>
  <c r="OL37" i="55"/>
  <c r="RH37" i="55" s="1"/>
  <c r="OL11" i="55"/>
  <c r="RH11" i="55" s="1"/>
  <c r="OL77" i="55"/>
  <c r="RH77" i="55" s="1"/>
  <c r="OL76" i="55"/>
  <c r="RH76" i="55" s="1"/>
  <c r="OL75" i="55"/>
  <c r="RH75" i="55" s="1"/>
  <c r="OL73" i="55"/>
  <c r="RH73" i="55" s="1"/>
  <c r="OL26" i="55"/>
  <c r="RH26" i="55" s="1"/>
  <c r="OL110" i="55"/>
  <c r="RH110" i="55" s="1"/>
  <c r="OL87" i="55"/>
  <c r="RH87" i="55" s="1"/>
  <c r="OL64" i="55"/>
  <c r="RH64" i="55" s="1"/>
  <c r="OL38" i="55"/>
  <c r="RH38" i="55" s="1"/>
  <c r="OL48" i="55"/>
  <c r="RH48" i="55" s="1"/>
  <c r="OL61" i="55"/>
  <c r="RH61" i="55" s="1"/>
  <c r="OL58" i="55"/>
  <c r="RH58" i="55" s="1"/>
  <c r="OL128" i="55"/>
  <c r="RH128" i="55" s="1"/>
  <c r="OL127" i="55"/>
  <c r="RH127" i="55" s="1"/>
  <c r="OL47" i="55"/>
  <c r="RH47" i="55" s="1"/>
  <c r="OL7" i="55"/>
  <c r="RH7" i="55" s="1"/>
  <c r="OL72" i="55"/>
  <c r="RH72" i="55" s="1"/>
  <c r="OL8" i="55"/>
  <c r="RH8" i="55" s="1"/>
  <c r="OL5" i="55"/>
  <c r="RH5" i="55" s="1"/>
  <c r="OL6" i="55"/>
  <c r="RH6" i="55" s="1"/>
  <c r="OL9" i="55"/>
  <c r="RH9" i="55" s="1"/>
  <c r="OL22" i="55"/>
  <c r="RH22" i="55" s="1"/>
  <c r="OL96" i="55"/>
  <c r="RH96" i="55" s="1"/>
  <c r="OL71" i="55"/>
  <c r="RH71" i="55" s="1"/>
  <c r="OL82" i="55"/>
  <c r="RH82" i="55" s="1"/>
  <c r="OL39" i="55"/>
  <c r="RH39" i="55" s="1"/>
  <c r="OL103" i="55"/>
  <c r="RH103" i="55" s="1"/>
  <c r="OL115" i="55"/>
  <c r="RH115" i="55" s="1"/>
  <c r="OL25" i="55"/>
  <c r="RH25" i="55" s="1"/>
  <c r="OL21" i="55"/>
  <c r="RH21" i="55" s="1"/>
  <c r="OL15" i="55"/>
  <c r="RH15" i="55" s="1"/>
  <c r="OL84" i="55"/>
  <c r="RH84" i="55" s="1"/>
  <c r="OL59" i="55"/>
  <c r="RH59" i="55" s="1"/>
  <c r="OL74" i="55"/>
  <c r="RH74" i="55" s="1"/>
  <c r="OL91" i="55"/>
  <c r="RH91" i="55" s="1"/>
  <c r="OL19" i="55"/>
  <c r="RH19" i="55" s="1"/>
  <c r="OL89" i="55"/>
  <c r="RH89" i="55" s="1"/>
  <c r="OL90" i="55"/>
  <c r="RH90" i="55" s="1"/>
  <c r="OL85" i="55"/>
  <c r="RH85" i="55" s="1"/>
  <c r="OL57" i="55"/>
  <c r="RH57" i="55" s="1"/>
  <c r="OL53" i="55"/>
  <c r="RH53" i="55" s="1"/>
  <c r="OL102" i="55"/>
  <c r="RH102" i="55" s="1"/>
  <c r="OL10" i="55"/>
  <c r="RH10" i="55" s="1"/>
  <c r="OL105" i="55"/>
  <c r="RH105" i="55" s="1"/>
  <c r="OL69" i="55"/>
  <c r="RH69" i="55" s="1"/>
  <c r="OL106" i="55"/>
  <c r="RH106" i="55" s="1"/>
  <c r="OL99" i="55"/>
  <c r="RH99" i="55" s="1"/>
  <c r="OL3" i="55"/>
  <c r="RH3" i="55" s="1"/>
  <c r="OL93" i="55"/>
  <c r="RH93" i="55" s="1"/>
  <c r="OL70" i="55"/>
  <c r="RH70" i="55" s="1"/>
  <c r="OL101" i="55"/>
  <c r="RH101" i="55" s="1"/>
  <c r="OL43" i="55"/>
  <c r="RH43" i="55" s="1"/>
  <c r="OL113" i="55"/>
  <c r="RH113" i="55" s="1"/>
  <c r="OL62" i="55"/>
  <c r="RH62" i="55" s="1"/>
  <c r="OL100" i="55"/>
  <c r="RH100" i="55" s="1"/>
  <c r="OL123" i="55"/>
  <c r="RH123" i="55" s="1"/>
  <c r="OL125" i="55"/>
  <c r="RH125" i="55" s="1"/>
  <c r="OL95" i="55"/>
  <c r="RH95" i="55" s="1"/>
  <c r="OL42" i="55"/>
  <c r="RH42" i="55" s="1"/>
  <c r="OL30" i="55"/>
  <c r="RH30" i="55" s="1"/>
  <c r="OL12" i="55"/>
  <c r="RH12" i="55" s="1"/>
  <c r="OL31" i="55"/>
  <c r="RH31" i="55" s="1"/>
  <c r="OL24" i="55"/>
  <c r="RH24" i="55" s="1"/>
  <c r="OL35" i="55"/>
  <c r="RH35" i="55" s="1"/>
  <c r="OL34" i="55"/>
  <c r="RH34" i="55" s="1"/>
  <c r="OL79" i="55"/>
  <c r="RH79" i="55" s="1"/>
  <c r="OL28" i="55"/>
  <c r="RH28" i="55" s="1"/>
  <c r="OL67" i="55"/>
  <c r="RH67" i="55" s="1"/>
  <c r="OL65" i="55"/>
  <c r="RH65" i="55" s="1"/>
  <c r="OL66" i="55"/>
  <c r="RH66" i="55" s="1"/>
  <c r="OL27" i="55"/>
  <c r="RH27" i="55" s="1"/>
  <c r="OL78" i="55"/>
  <c r="RH78" i="55" s="1"/>
  <c r="OL46" i="55"/>
  <c r="RH46" i="55" s="1"/>
  <c r="OL114" i="55"/>
  <c r="RH114" i="55" s="1"/>
  <c r="OL44" i="55"/>
  <c r="RH44" i="55" s="1"/>
  <c r="OL86" i="55"/>
  <c r="RH86" i="55" s="1"/>
  <c r="OL80" i="55"/>
  <c r="RH80" i="55" s="1"/>
  <c r="OL117" i="55"/>
  <c r="RH117" i="55" s="1"/>
  <c r="OL109" i="55"/>
  <c r="RH109" i="55" s="1"/>
  <c r="OL60" i="55"/>
  <c r="RH60" i="55" s="1"/>
  <c r="OL92" i="55"/>
  <c r="RH92" i="55" s="1"/>
  <c r="OL124" i="55"/>
  <c r="RH124" i="55" s="1"/>
  <c r="OL54" i="55"/>
  <c r="RH54" i="55" s="1"/>
  <c r="OL118" i="55"/>
  <c r="RH118" i="55" s="1"/>
  <c r="OL126" i="55"/>
  <c r="RH126" i="55" s="1"/>
  <c r="OL107" i="55"/>
  <c r="RH107" i="55" s="1"/>
  <c r="OL111" i="55"/>
  <c r="RH111" i="55" s="1"/>
  <c r="OL83" i="55"/>
  <c r="RH83" i="55" s="1"/>
  <c r="OL50" i="55"/>
  <c r="RH50" i="55" s="1"/>
  <c r="OL121" i="55"/>
  <c r="RH121" i="55" s="1"/>
  <c r="OL45" i="55"/>
  <c r="RH45" i="55" s="1"/>
  <c r="OL29" i="55"/>
  <c r="RH29" i="55" s="1"/>
  <c r="OL18" i="55"/>
  <c r="RH18" i="55" s="1"/>
  <c r="OL32" i="55"/>
  <c r="RH32" i="55" s="1"/>
  <c r="OL33" i="55"/>
  <c r="RH33" i="55" s="1"/>
  <c r="OL81" i="55"/>
  <c r="RH81" i="55" s="1"/>
  <c r="OL55" i="55"/>
  <c r="RH55" i="55" s="1"/>
  <c r="OL68" i="55"/>
  <c r="RH68" i="55" s="1"/>
  <c r="OL17" i="55"/>
  <c r="RH17" i="55" s="1"/>
  <c r="OL23" i="55"/>
  <c r="RH23" i="55" s="1"/>
  <c r="OL14" i="55"/>
  <c r="RH14" i="55" s="1"/>
  <c r="OL20" i="55"/>
  <c r="RH20" i="55" s="1"/>
  <c r="OL88" i="55"/>
  <c r="RH88" i="55" s="1"/>
  <c r="OM48" i="55"/>
  <c r="RI48" i="55" s="1"/>
  <c r="OM13" i="55"/>
  <c r="RI13" i="55" s="1"/>
  <c r="OM123" i="55"/>
  <c r="RI123" i="55" s="1"/>
  <c r="OM95" i="55"/>
  <c r="RI95" i="55" s="1"/>
  <c r="OM128" i="55"/>
  <c r="RI128" i="55" s="1"/>
  <c r="OM126" i="55"/>
  <c r="RI126" i="55" s="1"/>
  <c r="OM61" i="55"/>
  <c r="RI61" i="55" s="1"/>
  <c r="OM121" i="55"/>
  <c r="RI121" i="55" s="1"/>
  <c r="OM113" i="55"/>
  <c r="RI113" i="55" s="1"/>
  <c r="OM127" i="55"/>
  <c r="RI127" i="55" s="1"/>
  <c r="OM116" i="55"/>
  <c r="RI116" i="55" s="1"/>
  <c r="OM100" i="55"/>
  <c r="RI100" i="55" s="1"/>
  <c r="OM7" i="55"/>
  <c r="RI7" i="55" s="1"/>
  <c r="OM109" i="55"/>
  <c r="RI109" i="55" s="1"/>
  <c r="OM22" i="55"/>
  <c r="RI22" i="55" s="1"/>
  <c r="OM112" i="55"/>
  <c r="RI112" i="55" s="1"/>
  <c r="OM122" i="55"/>
  <c r="RI122" i="55" s="1"/>
  <c r="OM83" i="55"/>
  <c r="RI83" i="55" s="1"/>
  <c r="OM40" i="55"/>
  <c r="RI40" i="55" s="1"/>
  <c r="OM21" i="55"/>
  <c r="RI21" i="55" s="1"/>
  <c r="OM18" i="55"/>
  <c r="RI18" i="55" s="1"/>
  <c r="OM11" i="55"/>
  <c r="RI11" i="55" s="1"/>
  <c r="OM55" i="55"/>
  <c r="RI55" i="55" s="1"/>
  <c r="OM34" i="55"/>
  <c r="RI34" i="55" s="1"/>
  <c r="OM59" i="55"/>
  <c r="RI59" i="55" s="1"/>
  <c r="OM77" i="55"/>
  <c r="RI77" i="55" s="1"/>
  <c r="OM17" i="55"/>
  <c r="RI17" i="55" s="1"/>
  <c r="OM20" i="55"/>
  <c r="RI20" i="55" s="1"/>
  <c r="OM110" i="55"/>
  <c r="RI110" i="55" s="1"/>
  <c r="OM89" i="55"/>
  <c r="RI89" i="55" s="1"/>
  <c r="OM28" i="55"/>
  <c r="RI28" i="55" s="1"/>
  <c r="OM51" i="55"/>
  <c r="RI51" i="55" s="1"/>
  <c r="OM54" i="55"/>
  <c r="RI54" i="55" s="1"/>
  <c r="OM103" i="55"/>
  <c r="RI103" i="55" s="1"/>
  <c r="OM42" i="55"/>
  <c r="RI42" i="55" s="1"/>
  <c r="OM92" i="55"/>
  <c r="RI92" i="55" s="1"/>
  <c r="OM114" i="55"/>
  <c r="RI114" i="55" s="1"/>
  <c r="OM8" i="55"/>
  <c r="RI8" i="55" s="1"/>
  <c r="OM43" i="55"/>
  <c r="RI43" i="55" s="1"/>
  <c r="OM60" i="55"/>
  <c r="RI60" i="55" s="1"/>
  <c r="OM5" i="55"/>
  <c r="RI5" i="55" s="1"/>
  <c r="OM3" i="55"/>
  <c r="RI3" i="55" s="1"/>
  <c r="OM41" i="55"/>
  <c r="RI41" i="55" s="1"/>
  <c r="OM117" i="55"/>
  <c r="RI117" i="55" s="1"/>
  <c r="OM98" i="55"/>
  <c r="RI98" i="55" s="1"/>
  <c r="OM52" i="55"/>
  <c r="RI52" i="55" s="1"/>
  <c r="OM71" i="55"/>
  <c r="RI71" i="55" s="1"/>
  <c r="OM80" i="55"/>
  <c r="RI80" i="55" s="1"/>
  <c r="OM50" i="55"/>
  <c r="RI50" i="55" s="1"/>
  <c r="OM82" i="55"/>
  <c r="RI82" i="55" s="1"/>
  <c r="OM30" i="55"/>
  <c r="RI30" i="55" s="1"/>
  <c r="OM32" i="55"/>
  <c r="RI32" i="55" s="1"/>
  <c r="OM25" i="55"/>
  <c r="RI25" i="55" s="1"/>
  <c r="OM68" i="55"/>
  <c r="RI68" i="55" s="1"/>
  <c r="OM35" i="55"/>
  <c r="RI35" i="55" s="1"/>
  <c r="OM33" i="55"/>
  <c r="RI33" i="55" s="1"/>
  <c r="OM65" i="55"/>
  <c r="RI65" i="55" s="1"/>
  <c r="OM14" i="55"/>
  <c r="RI14" i="55" s="1"/>
  <c r="OM64" i="55"/>
  <c r="RI64" i="55" s="1"/>
  <c r="OM26" i="55"/>
  <c r="RI26" i="55" s="1"/>
  <c r="OM66" i="55"/>
  <c r="RI66" i="55" s="1"/>
  <c r="OM49" i="55"/>
  <c r="RI49" i="55" s="1"/>
  <c r="OM78" i="55"/>
  <c r="RI78" i="55" s="1"/>
  <c r="OM101" i="55"/>
  <c r="RI101" i="55" s="1"/>
  <c r="OM118" i="55"/>
  <c r="RI118" i="55" s="1"/>
  <c r="OM124" i="55"/>
  <c r="RI124" i="55" s="1"/>
  <c r="OM120" i="55"/>
  <c r="RI120" i="55" s="1"/>
  <c r="OM9" i="55"/>
  <c r="RI9" i="55" s="1"/>
  <c r="OM69" i="55"/>
  <c r="RI69" i="55" s="1"/>
  <c r="OM44" i="55"/>
  <c r="RI44" i="55" s="1"/>
  <c r="OM62" i="55"/>
  <c r="RI62" i="55" s="1"/>
  <c r="OM86" i="55"/>
  <c r="RI86" i="55" s="1"/>
  <c r="OM63" i="55"/>
  <c r="RI63" i="55" s="1"/>
  <c r="OM119" i="55"/>
  <c r="RI119" i="55" s="1"/>
  <c r="OM36" i="55"/>
  <c r="RI36" i="55" s="1"/>
  <c r="OM104" i="55"/>
  <c r="RI104" i="55" s="1"/>
  <c r="OM106" i="55"/>
  <c r="RI106" i="55" s="1"/>
  <c r="OM10" i="55"/>
  <c r="RI10" i="55" s="1"/>
  <c r="OM99" i="55"/>
  <c r="RI99" i="55" s="1"/>
  <c r="OM115" i="55"/>
  <c r="RI115" i="55" s="1"/>
  <c r="OM72" i="55"/>
  <c r="RI72" i="55" s="1"/>
  <c r="OM16" i="55"/>
  <c r="RI16" i="55" s="1"/>
  <c r="OM31" i="55"/>
  <c r="RI31" i="55" s="1"/>
  <c r="OM15" i="55"/>
  <c r="RI15" i="55" s="1"/>
  <c r="OM29" i="55"/>
  <c r="RI29" i="55" s="1"/>
  <c r="OM81" i="55"/>
  <c r="RI81" i="55" s="1"/>
  <c r="OM84" i="55"/>
  <c r="RI84" i="55" s="1"/>
  <c r="OM76" i="55"/>
  <c r="RI76" i="55" s="1"/>
  <c r="OM67" i="55"/>
  <c r="RI67" i="55" s="1"/>
  <c r="OM91" i="55"/>
  <c r="RI91" i="55" s="1"/>
  <c r="OM90" i="55"/>
  <c r="RI90" i="55" s="1"/>
  <c r="OM23" i="55"/>
  <c r="RI23" i="55" s="1"/>
  <c r="OM19" i="55"/>
  <c r="RI19" i="55" s="1"/>
  <c r="OM53" i="55"/>
  <c r="RI53" i="55" s="1"/>
  <c r="OM57" i="55"/>
  <c r="RI57" i="55" s="1"/>
  <c r="OM93" i="55"/>
  <c r="RI93" i="55" s="1"/>
  <c r="OM125" i="55"/>
  <c r="RI125" i="55" s="1"/>
  <c r="OM105" i="55"/>
  <c r="RI105" i="55" s="1"/>
  <c r="OM96" i="55"/>
  <c r="RI96" i="55" s="1"/>
  <c r="OM6" i="55"/>
  <c r="RI6" i="55" s="1"/>
  <c r="OM94" i="55"/>
  <c r="RI94" i="55" s="1"/>
  <c r="OM70" i="55"/>
  <c r="RI70" i="55" s="1"/>
  <c r="OM58" i="55"/>
  <c r="RI58" i="55" s="1"/>
  <c r="OM107" i="55"/>
  <c r="RI107" i="55" s="1"/>
  <c r="OM4" i="55"/>
  <c r="RI4" i="55" s="1"/>
  <c r="OM39" i="55"/>
  <c r="RI39" i="55" s="1"/>
  <c r="OM102" i="55"/>
  <c r="RI102" i="55" s="1"/>
  <c r="OM56" i="55"/>
  <c r="RI56" i="55" s="1"/>
  <c r="OM97" i="55"/>
  <c r="RI97" i="55" s="1"/>
  <c r="OM108" i="55"/>
  <c r="RI108" i="55" s="1"/>
  <c r="OM45" i="55"/>
  <c r="RI45" i="55" s="1"/>
  <c r="OM47" i="55"/>
  <c r="RI47" i="55" s="1"/>
  <c r="OM111" i="55"/>
  <c r="RI111" i="55" s="1"/>
  <c r="OM37" i="55"/>
  <c r="RI37" i="55" s="1"/>
  <c r="OM12" i="55"/>
  <c r="RI12" i="55" s="1"/>
  <c r="OM24" i="55"/>
  <c r="RI24" i="55" s="1"/>
  <c r="OM74" i="55"/>
  <c r="RI74" i="55" s="1"/>
  <c r="OM79" i="55"/>
  <c r="RI79" i="55" s="1"/>
  <c r="OM73" i="55"/>
  <c r="RI73" i="55" s="1"/>
  <c r="OM75" i="55"/>
  <c r="RI75" i="55" s="1"/>
  <c r="OM38" i="55"/>
  <c r="RI38" i="55" s="1"/>
  <c r="OM85" i="55"/>
  <c r="RI85" i="55" s="1"/>
  <c r="OM87" i="55"/>
  <c r="RI87" i="55" s="1"/>
  <c r="OM27" i="55"/>
  <c r="RI27" i="55" s="1"/>
  <c r="OM88" i="55"/>
  <c r="RI88" i="55" s="1"/>
  <c r="OM46" i="55"/>
  <c r="RI46" i="55" s="1"/>
  <c r="OU78" i="55"/>
  <c r="RQ78" i="55" s="1"/>
  <c r="OU71" i="55"/>
  <c r="RQ71" i="55" s="1"/>
  <c r="OU4" i="55"/>
  <c r="RQ4" i="55" s="1"/>
  <c r="OU95" i="55"/>
  <c r="RQ95" i="55" s="1"/>
  <c r="OU115" i="55"/>
  <c r="RQ115" i="55" s="1"/>
  <c r="OU113" i="55"/>
  <c r="RQ113" i="55" s="1"/>
  <c r="OU83" i="55"/>
  <c r="RQ83" i="55" s="1"/>
  <c r="OU109" i="55"/>
  <c r="RQ109" i="55" s="1"/>
  <c r="OU70" i="55"/>
  <c r="RQ70" i="55" s="1"/>
  <c r="OU13" i="55"/>
  <c r="RQ13" i="55" s="1"/>
  <c r="OU5" i="55"/>
  <c r="RQ5" i="55" s="1"/>
  <c r="OU112" i="55"/>
  <c r="RQ112" i="55" s="1"/>
  <c r="OU117" i="55"/>
  <c r="RQ117" i="55" s="1"/>
  <c r="OU97" i="55"/>
  <c r="RQ97" i="55" s="1"/>
  <c r="OU105" i="55"/>
  <c r="RQ105" i="55" s="1"/>
  <c r="OU104" i="55"/>
  <c r="RQ104" i="55" s="1"/>
  <c r="OU92" i="55"/>
  <c r="RQ92" i="55" s="1"/>
  <c r="OU82" i="55"/>
  <c r="RQ82" i="55" s="1"/>
  <c r="OU6" i="55"/>
  <c r="RQ6" i="55" s="1"/>
  <c r="OU37" i="55"/>
  <c r="RQ37" i="55" s="1"/>
  <c r="OU21" i="55"/>
  <c r="RQ21" i="55" s="1"/>
  <c r="OU11" i="55"/>
  <c r="RQ11" i="55" s="1"/>
  <c r="OU33" i="55"/>
  <c r="RQ33" i="55" s="1"/>
  <c r="OU79" i="55"/>
  <c r="RQ79" i="55" s="1"/>
  <c r="OU27" i="55"/>
  <c r="RQ27" i="55" s="1"/>
  <c r="OU90" i="55"/>
  <c r="RQ90" i="55" s="1"/>
  <c r="OU73" i="55"/>
  <c r="RQ73" i="55" s="1"/>
  <c r="OU81" i="55"/>
  <c r="RQ81" i="55" s="1"/>
  <c r="OU20" i="55"/>
  <c r="RQ20" i="55" s="1"/>
  <c r="OU85" i="55"/>
  <c r="RQ85" i="55" s="1"/>
  <c r="OU110" i="55"/>
  <c r="RQ110" i="55" s="1"/>
  <c r="OU53" i="55"/>
  <c r="RQ53" i="55" s="1"/>
  <c r="OU52" i="55"/>
  <c r="RQ52" i="55" s="1"/>
  <c r="OU114" i="55"/>
  <c r="RQ114" i="55" s="1"/>
  <c r="OU69" i="55"/>
  <c r="RQ69" i="55" s="1"/>
  <c r="OU7" i="55"/>
  <c r="RQ7" i="55" s="1"/>
  <c r="OU119" i="55"/>
  <c r="RQ119" i="55" s="1"/>
  <c r="OU120" i="55"/>
  <c r="RQ120" i="55" s="1"/>
  <c r="OU121" i="55"/>
  <c r="RQ121" i="55" s="1"/>
  <c r="OU127" i="55"/>
  <c r="RQ127" i="55" s="1"/>
  <c r="OU93" i="55"/>
  <c r="RQ93" i="55" s="1"/>
  <c r="OU47" i="55"/>
  <c r="RQ47" i="55" s="1"/>
  <c r="OU3" i="55"/>
  <c r="RQ3" i="55" s="1"/>
  <c r="OU72" i="55"/>
  <c r="RQ72" i="55" s="1"/>
  <c r="OU86" i="55"/>
  <c r="RQ86" i="55" s="1"/>
  <c r="OU80" i="55"/>
  <c r="RQ80" i="55" s="1"/>
  <c r="OU63" i="55"/>
  <c r="RQ63" i="55" s="1"/>
  <c r="OU107" i="55"/>
  <c r="RQ107" i="55" s="1"/>
  <c r="OU128" i="55"/>
  <c r="RQ128" i="55" s="1"/>
  <c r="OU101" i="55"/>
  <c r="RQ101" i="55" s="1"/>
  <c r="OU30" i="55"/>
  <c r="RQ30" i="55" s="1"/>
  <c r="OU15" i="55"/>
  <c r="RQ15" i="55" s="1"/>
  <c r="OU24" i="55"/>
  <c r="RQ24" i="55" s="1"/>
  <c r="OU34" i="55"/>
  <c r="RQ34" i="55" s="1"/>
  <c r="OU59" i="55"/>
  <c r="RQ59" i="55" s="1"/>
  <c r="OU74" i="55"/>
  <c r="RQ74" i="55" s="1"/>
  <c r="OU19" i="55"/>
  <c r="RQ19" i="55" s="1"/>
  <c r="OU76" i="55"/>
  <c r="RQ76" i="55" s="1"/>
  <c r="OU66" i="55"/>
  <c r="RQ66" i="55" s="1"/>
  <c r="OU28" i="55"/>
  <c r="RQ28" i="55" s="1"/>
  <c r="OU64" i="55"/>
  <c r="RQ64" i="55" s="1"/>
  <c r="OU91" i="55"/>
  <c r="RQ91" i="55" s="1"/>
  <c r="OU57" i="55"/>
  <c r="RQ57" i="55" s="1"/>
  <c r="OU39" i="55"/>
  <c r="RQ39" i="55" s="1"/>
  <c r="OU123" i="55"/>
  <c r="RQ123" i="55" s="1"/>
  <c r="OU43" i="55"/>
  <c r="RQ43" i="55" s="1"/>
  <c r="OU54" i="55"/>
  <c r="RQ54" i="55" s="1"/>
  <c r="OU122" i="55"/>
  <c r="RQ122" i="55" s="1"/>
  <c r="OU111" i="55"/>
  <c r="RQ111" i="55" s="1"/>
  <c r="OU103" i="55"/>
  <c r="RQ103" i="55" s="1"/>
  <c r="OU50" i="55"/>
  <c r="RQ50" i="55" s="1"/>
  <c r="OU124" i="55"/>
  <c r="RQ124" i="55" s="1"/>
  <c r="OU118" i="55"/>
  <c r="RQ118" i="55" s="1"/>
  <c r="OU9" i="55"/>
  <c r="RQ9" i="55" s="1"/>
  <c r="OU98" i="55"/>
  <c r="RQ98" i="55" s="1"/>
  <c r="OU106" i="55"/>
  <c r="RQ106" i="55" s="1"/>
  <c r="OU125" i="55"/>
  <c r="RQ125" i="55" s="1"/>
  <c r="OU22" i="55"/>
  <c r="RQ22" i="55" s="1"/>
  <c r="OU99" i="55"/>
  <c r="RQ99" i="55" s="1"/>
  <c r="OU45" i="55"/>
  <c r="RQ45" i="55" s="1"/>
  <c r="OU96" i="55"/>
  <c r="RQ96" i="55" s="1"/>
  <c r="OU16" i="55"/>
  <c r="RQ16" i="55" s="1"/>
  <c r="OU18" i="55"/>
  <c r="RQ18" i="55" s="1"/>
  <c r="OU12" i="55"/>
  <c r="RQ12" i="55" s="1"/>
  <c r="OU35" i="55"/>
  <c r="RQ35" i="55" s="1"/>
  <c r="OU38" i="55"/>
  <c r="RQ38" i="55" s="1"/>
  <c r="OU84" i="55"/>
  <c r="RQ84" i="55" s="1"/>
  <c r="OU87" i="55"/>
  <c r="RQ87" i="55" s="1"/>
  <c r="OU23" i="55"/>
  <c r="RQ23" i="55" s="1"/>
  <c r="OU77" i="55"/>
  <c r="RQ77" i="55" s="1"/>
  <c r="OU89" i="55"/>
  <c r="RQ89" i="55" s="1"/>
  <c r="OU17" i="55"/>
  <c r="RQ17" i="55" s="1"/>
  <c r="OU48" i="55"/>
  <c r="RQ48" i="55" s="1"/>
  <c r="OU46" i="55"/>
  <c r="RQ46" i="55" s="1"/>
  <c r="OU94" i="55"/>
  <c r="RQ94" i="55" s="1"/>
  <c r="OU102" i="55"/>
  <c r="RQ102" i="55" s="1"/>
  <c r="OU60" i="55"/>
  <c r="RQ60" i="55" s="1"/>
  <c r="OU62" i="55"/>
  <c r="RQ62" i="55" s="1"/>
  <c r="OU126" i="55"/>
  <c r="RQ126" i="55" s="1"/>
  <c r="OU108" i="55"/>
  <c r="RQ108" i="55" s="1"/>
  <c r="OU40" i="55"/>
  <c r="RQ40" i="55" s="1"/>
  <c r="OU41" i="55"/>
  <c r="RQ41" i="55" s="1"/>
  <c r="OU100" i="55"/>
  <c r="RQ100" i="55" s="1"/>
  <c r="OU44" i="55"/>
  <c r="RQ44" i="55" s="1"/>
  <c r="OU116" i="55"/>
  <c r="RQ116" i="55" s="1"/>
  <c r="OU8" i="55"/>
  <c r="RQ8" i="55" s="1"/>
  <c r="OU61" i="55"/>
  <c r="RQ61" i="55" s="1"/>
  <c r="OU36" i="55"/>
  <c r="RQ36" i="55" s="1"/>
  <c r="OU58" i="55"/>
  <c r="RQ58" i="55" s="1"/>
  <c r="OU42" i="55"/>
  <c r="RQ42" i="55" s="1"/>
  <c r="OU56" i="55"/>
  <c r="RQ56" i="55" s="1"/>
  <c r="OU10" i="55"/>
  <c r="RQ10" i="55" s="1"/>
  <c r="OU32" i="55"/>
  <c r="RQ32" i="55" s="1"/>
  <c r="OU25" i="55"/>
  <c r="RQ25" i="55" s="1"/>
  <c r="OU29" i="55"/>
  <c r="RQ29" i="55" s="1"/>
  <c r="OU31" i="55"/>
  <c r="RQ31" i="55" s="1"/>
  <c r="OU65" i="55"/>
  <c r="RQ65" i="55" s="1"/>
  <c r="OU55" i="55"/>
  <c r="RQ55" i="55" s="1"/>
  <c r="OU14" i="55"/>
  <c r="RQ14" i="55" s="1"/>
  <c r="OU68" i="55"/>
  <c r="RQ68" i="55" s="1"/>
  <c r="OU67" i="55"/>
  <c r="RQ67" i="55" s="1"/>
  <c r="OU75" i="55"/>
  <c r="RQ75" i="55" s="1"/>
  <c r="OU26" i="55"/>
  <c r="RQ26" i="55" s="1"/>
  <c r="OU88" i="55"/>
  <c r="RQ88" i="55" s="1"/>
  <c r="OU49" i="55"/>
  <c r="RQ49" i="55" s="1"/>
  <c r="OU51" i="55"/>
  <c r="RQ51" i="55" s="1"/>
  <c r="OQ117" i="55"/>
  <c r="RM117" i="55" s="1"/>
  <c r="OQ97" i="55"/>
  <c r="RM97" i="55" s="1"/>
  <c r="OQ105" i="55"/>
  <c r="RM105" i="55" s="1"/>
  <c r="OQ4" i="55"/>
  <c r="RM4" i="55" s="1"/>
  <c r="OQ102" i="55"/>
  <c r="RM102" i="55" s="1"/>
  <c r="OQ10" i="55"/>
  <c r="RM10" i="55" s="1"/>
  <c r="OQ103" i="55"/>
  <c r="RM103" i="55" s="1"/>
  <c r="OQ47" i="55"/>
  <c r="RM47" i="55" s="1"/>
  <c r="OQ101" i="55"/>
  <c r="RM101" i="55" s="1"/>
  <c r="OQ107" i="55"/>
  <c r="RM107" i="55" s="1"/>
  <c r="OQ62" i="55"/>
  <c r="RM62" i="55" s="1"/>
  <c r="OQ108" i="55"/>
  <c r="RM108" i="55" s="1"/>
  <c r="OQ109" i="55"/>
  <c r="RM109" i="55" s="1"/>
  <c r="OQ50" i="55"/>
  <c r="RM50" i="55" s="1"/>
  <c r="OQ121" i="55"/>
  <c r="RM121" i="55" s="1"/>
  <c r="OQ96" i="55"/>
  <c r="RM96" i="55" s="1"/>
  <c r="OQ8" i="55"/>
  <c r="RM8" i="55" s="1"/>
  <c r="OQ124" i="55"/>
  <c r="RM124" i="55" s="1"/>
  <c r="OQ37" i="55"/>
  <c r="RM37" i="55" s="1"/>
  <c r="OQ21" i="55"/>
  <c r="RM21" i="55" s="1"/>
  <c r="OQ18" i="55"/>
  <c r="RM18" i="55" s="1"/>
  <c r="OQ34" i="55"/>
  <c r="RM34" i="55" s="1"/>
  <c r="OQ81" i="55"/>
  <c r="RM81" i="55" s="1"/>
  <c r="OQ76" i="55"/>
  <c r="RM76" i="55" s="1"/>
  <c r="OQ65" i="55"/>
  <c r="RM65" i="55" s="1"/>
  <c r="OQ28" i="55"/>
  <c r="RM28" i="55" s="1"/>
  <c r="OQ64" i="55"/>
  <c r="RM64" i="55" s="1"/>
  <c r="OQ88" i="55"/>
  <c r="RM88" i="55" s="1"/>
  <c r="OQ26" i="55"/>
  <c r="RM26" i="55" s="1"/>
  <c r="OQ48" i="55"/>
  <c r="RM48" i="55" s="1"/>
  <c r="OQ51" i="55"/>
  <c r="RM51" i="55" s="1"/>
  <c r="OQ78" i="55"/>
  <c r="RM78" i="55" s="1"/>
  <c r="OQ7" i="55"/>
  <c r="RM7" i="55" s="1"/>
  <c r="OQ112" i="55"/>
  <c r="RM112" i="55" s="1"/>
  <c r="OQ111" i="55"/>
  <c r="RM111" i="55" s="1"/>
  <c r="OQ104" i="55"/>
  <c r="RM104" i="55" s="1"/>
  <c r="OQ69" i="55"/>
  <c r="RM69" i="55" s="1"/>
  <c r="OQ9" i="55"/>
  <c r="RM9" i="55" s="1"/>
  <c r="OQ6" i="55"/>
  <c r="RM6" i="55" s="1"/>
  <c r="OQ99" i="55"/>
  <c r="RM99" i="55" s="1"/>
  <c r="OQ120" i="55"/>
  <c r="RM120" i="55" s="1"/>
  <c r="OQ56" i="55"/>
  <c r="RM56" i="55" s="1"/>
  <c r="OQ39" i="55"/>
  <c r="RM39" i="55" s="1"/>
  <c r="OQ54" i="55"/>
  <c r="RM54" i="55" s="1"/>
  <c r="OQ126" i="55"/>
  <c r="RM126" i="55" s="1"/>
  <c r="OQ70" i="55"/>
  <c r="RM70" i="55" s="1"/>
  <c r="OQ115" i="55"/>
  <c r="RM115" i="55" s="1"/>
  <c r="OQ127" i="55"/>
  <c r="RM127" i="55" s="1"/>
  <c r="OQ5" i="55"/>
  <c r="RM5" i="55" s="1"/>
  <c r="OQ22" i="55"/>
  <c r="RM22" i="55" s="1"/>
  <c r="OQ16" i="55"/>
  <c r="RM16" i="55" s="1"/>
  <c r="OQ15" i="55"/>
  <c r="RM15" i="55" s="1"/>
  <c r="OQ12" i="55"/>
  <c r="RM12" i="55" s="1"/>
  <c r="OQ29" i="55"/>
  <c r="RM29" i="55" s="1"/>
  <c r="OQ84" i="55"/>
  <c r="RM84" i="55" s="1"/>
  <c r="OQ59" i="55"/>
  <c r="RM59" i="55" s="1"/>
  <c r="OQ79" i="55"/>
  <c r="RM79" i="55" s="1"/>
  <c r="OQ38" i="55"/>
  <c r="RM38" i="55" s="1"/>
  <c r="OQ14" i="55"/>
  <c r="RM14" i="55" s="1"/>
  <c r="OQ110" i="55"/>
  <c r="RM110" i="55" s="1"/>
  <c r="OQ20" i="55"/>
  <c r="RM20" i="55" s="1"/>
  <c r="OQ23" i="55"/>
  <c r="RM23" i="55" s="1"/>
  <c r="OQ53" i="55"/>
  <c r="RM53" i="55" s="1"/>
  <c r="OQ49" i="55"/>
  <c r="RM49" i="55" s="1"/>
  <c r="OQ86" i="55"/>
  <c r="RM86" i="55" s="1"/>
  <c r="OQ72" i="55"/>
  <c r="RM72" i="55" s="1"/>
  <c r="OQ94" i="55"/>
  <c r="RM94" i="55" s="1"/>
  <c r="OQ98" i="55"/>
  <c r="RM98" i="55" s="1"/>
  <c r="OQ61" i="55"/>
  <c r="RM61" i="55" s="1"/>
  <c r="OQ71" i="55"/>
  <c r="RM71" i="55" s="1"/>
  <c r="OQ44" i="55"/>
  <c r="RM44" i="55" s="1"/>
  <c r="OQ45" i="55"/>
  <c r="RM45" i="55" s="1"/>
  <c r="OQ95" i="55"/>
  <c r="RM95" i="55" s="1"/>
  <c r="OQ100" i="55"/>
  <c r="RM100" i="55" s="1"/>
  <c r="OQ123" i="55"/>
  <c r="RM123" i="55" s="1"/>
  <c r="OQ82" i="55"/>
  <c r="RM82" i="55" s="1"/>
  <c r="OQ63" i="55"/>
  <c r="RM63" i="55" s="1"/>
  <c r="OQ42" i="55"/>
  <c r="RM42" i="55" s="1"/>
  <c r="OQ13" i="55"/>
  <c r="RM13" i="55" s="1"/>
  <c r="OQ58" i="55"/>
  <c r="RM58" i="55" s="1"/>
  <c r="OQ80" i="55"/>
  <c r="RM80" i="55" s="1"/>
  <c r="OQ3" i="55"/>
  <c r="RM3" i="55" s="1"/>
  <c r="OQ11" i="55"/>
  <c r="RM11" i="55" s="1"/>
  <c r="OQ25" i="55"/>
  <c r="RM25" i="55" s="1"/>
  <c r="OQ31" i="55"/>
  <c r="RM31" i="55" s="1"/>
  <c r="OQ35" i="55"/>
  <c r="RM35" i="55" s="1"/>
  <c r="OQ75" i="55"/>
  <c r="RM75" i="55" s="1"/>
  <c r="OQ68" i="55"/>
  <c r="RM68" i="55" s="1"/>
  <c r="OQ77" i="55"/>
  <c r="RM77" i="55" s="1"/>
  <c r="OQ66" i="55"/>
  <c r="RM66" i="55" s="1"/>
  <c r="OQ19" i="55"/>
  <c r="RM19" i="55" s="1"/>
  <c r="OQ90" i="55"/>
  <c r="RM90" i="55" s="1"/>
  <c r="OQ85" i="55"/>
  <c r="RM85" i="55" s="1"/>
  <c r="OQ89" i="55"/>
  <c r="RM89" i="55" s="1"/>
  <c r="OQ46" i="55"/>
  <c r="RM46" i="55" s="1"/>
  <c r="OQ128" i="55"/>
  <c r="RM128" i="55" s="1"/>
  <c r="OQ36" i="55"/>
  <c r="RM36" i="55" s="1"/>
  <c r="OQ122" i="55"/>
  <c r="RM122" i="55" s="1"/>
  <c r="OQ41" i="55"/>
  <c r="RM41" i="55" s="1"/>
  <c r="OQ114" i="55"/>
  <c r="RM114" i="55" s="1"/>
  <c r="OQ119" i="55"/>
  <c r="RM119" i="55" s="1"/>
  <c r="OQ106" i="55"/>
  <c r="RM106" i="55" s="1"/>
  <c r="OQ60" i="55"/>
  <c r="RM60" i="55" s="1"/>
  <c r="OQ118" i="55"/>
  <c r="RM118" i="55" s="1"/>
  <c r="OQ116" i="55"/>
  <c r="RM116" i="55" s="1"/>
  <c r="OQ43" i="55"/>
  <c r="RM43" i="55" s="1"/>
  <c r="OQ125" i="55"/>
  <c r="RM125" i="55" s="1"/>
  <c r="OQ52" i="55"/>
  <c r="RM52" i="55" s="1"/>
  <c r="OQ93" i="55"/>
  <c r="RM93" i="55" s="1"/>
  <c r="OQ113" i="55"/>
  <c r="RM113" i="55" s="1"/>
  <c r="OQ83" i="55"/>
  <c r="RM83" i="55" s="1"/>
  <c r="OQ40" i="55"/>
  <c r="RM40" i="55" s="1"/>
  <c r="OQ92" i="55"/>
  <c r="RM92" i="55" s="1"/>
  <c r="OQ32" i="55"/>
  <c r="RM32" i="55" s="1"/>
  <c r="OQ30" i="55"/>
  <c r="RM30" i="55" s="1"/>
  <c r="OQ24" i="55"/>
  <c r="RM24" i="55" s="1"/>
  <c r="OQ55" i="55"/>
  <c r="RM55" i="55" s="1"/>
  <c r="OQ73" i="55"/>
  <c r="RM73" i="55" s="1"/>
  <c r="OQ74" i="55"/>
  <c r="RM74" i="55" s="1"/>
  <c r="OQ33" i="55"/>
  <c r="RM33" i="55" s="1"/>
  <c r="OQ17" i="55"/>
  <c r="RM17" i="55" s="1"/>
  <c r="OQ87" i="55"/>
  <c r="RM87" i="55" s="1"/>
  <c r="OQ27" i="55"/>
  <c r="RM27" i="55" s="1"/>
  <c r="OQ91" i="55"/>
  <c r="RM91" i="55" s="1"/>
  <c r="OQ67" i="55"/>
  <c r="RM67" i="55" s="1"/>
  <c r="OQ57" i="55"/>
  <c r="RM57" i="55" s="1"/>
  <c r="NF5" i="55"/>
  <c r="QB5" i="55" s="1"/>
  <c r="NF10" i="55"/>
  <c r="QB10" i="55" s="1"/>
  <c r="NF105" i="55"/>
  <c r="QB105" i="55" s="1"/>
  <c r="NF3" i="55"/>
  <c r="QB3" i="55" s="1"/>
  <c r="NF62" i="55"/>
  <c r="QB62" i="55" s="1"/>
  <c r="NF109" i="55"/>
  <c r="QB109" i="55" s="1"/>
  <c r="NF95" i="55"/>
  <c r="QB95" i="55" s="1"/>
  <c r="NF58" i="55"/>
  <c r="QB58" i="55" s="1"/>
  <c r="NF50" i="55"/>
  <c r="QB50" i="55" s="1"/>
  <c r="NF56" i="55"/>
  <c r="QB56" i="55" s="1"/>
  <c r="NF36" i="55"/>
  <c r="QB36" i="55" s="1"/>
  <c r="NF70" i="55"/>
  <c r="QB70" i="55" s="1"/>
  <c r="NF83" i="55"/>
  <c r="QB83" i="55" s="1"/>
  <c r="NF118" i="55"/>
  <c r="QB118" i="55" s="1"/>
  <c r="NF22" i="55"/>
  <c r="QB22" i="55" s="1"/>
  <c r="NF117" i="55"/>
  <c r="QB117" i="55" s="1"/>
  <c r="NF114" i="55"/>
  <c r="QB114" i="55" s="1"/>
  <c r="NF126" i="55"/>
  <c r="QB126" i="55" s="1"/>
  <c r="NF18" i="55"/>
  <c r="QB18" i="55" s="1"/>
  <c r="NF31" i="55"/>
  <c r="QB31" i="55" s="1"/>
  <c r="NF12" i="55"/>
  <c r="QB12" i="55" s="1"/>
  <c r="NF29" i="55"/>
  <c r="QB29" i="55" s="1"/>
  <c r="NF68" i="55"/>
  <c r="QB68" i="55" s="1"/>
  <c r="NF81" i="55"/>
  <c r="QB81" i="55" s="1"/>
  <c r="NF76" i="55"/>
  <c r="QB76" i="55" s="1"/>
  <c r="NF20" i="55"/>
  <c r="QB20" i="55" s="1"/>
  <c r="NF88" i="55"/>
  <c r="QB88" i="55" s="1"/>
  <c r="NF110" i="55"/>
  <c r="QB110" i="55" s="1"/>
  <c r="NF38" i="55"/>
  <c r="QB38" i="55" s="1"/>
  <c r="NF53" i="55"/>
  <c r="QB53" i="55" s="1"/>
  <c r="NF48" i="55"/>
  <c r="QB48" i="55" s="1"/>
  <c r="NF57" i="55"/>
  <c r="QB57" i="55" s="1"/>
  <c r="NF108" i="55"/>
  <c r="QB108" i="55" s="1"/>
  <c r="NF111" i="55"/>
  <c r="QB111" i="55" s="1"/>
  <c r="NF98" i="55"/>
  <c r="QB98" i="55" s="1"/>
  <c r="NF97" i="55"/>
  <c r="QB97" i="55" s="1"/>
  <c r="NF80" i="55"/>
  <c r="QB80" i="55" s="1"/>
  <c r="NF43" i="55"/>
  <c r="QB43" i="55" s="1"/>
  <c r="NF107" i="55"/>
  <c r="QB107" i="55" s="1"/>
  <c r="NF123" i="55"/>
  <c r="QB123" i="55" s="1"/>
  <c r="NF42" i="55"/>
  <c r="QB42" i="55" s="1"/>
  <c r="NF103" i="55"/>
  <c r="QB103" i="55" s="1"/>
  <c r="NF69" i="55"/>
  <c r="QB69" i="55" s="1"/>
  <c r="NF113" i="55"/>
  <c r="QB113" i="55" s="1"/>
  <c r="NF40" i="55"/>
  <c r="QB40" i="55" s="1"/>
  <c r="NF39" i="55"/>
  <c r="QB39" i="55" s="1"/>
  <c r="NF54" i="55"/>
  <c r="QB54" i="55" s="1"/>
  <c r="NF45" i="55"/>
  <c r="QB45" i="55" s="1"/>
  <c r="NF125" i="55"/>
  <c r="QB125" i="55" s="1"/>
  <c r="NF94" i="55"/>
  <c r="QB94" i="55" s="1"/>
  <c r="NF11" i="55"/>
  <c r="QB11" i="55" s="1"/>
  <c r="NF30" i="55"/>
  <c r="QB30" i="55" s="1"/>
  <c r="NF24" i="55"/>
  <c r="QB24" i="55" s="1"/>
  <c r="NF33" i="55"/>
  <c r="QB33" i="55" s="1"/>
  <c r="NF74" i="55"/>
  <c r="QB74" i="55" s="1"/>
  <c r="NF55" i="55"/>
  <c r="QB55" i="55" s="1"/>
  <c r="NF59" i="55"/>
  <c r="QB59" i="55" s="1"/>
  <c r="NF27" i="55"/>
  <c r="QB27" i="55" s="1"/>
  <c r="NF85" i="55"/>
  <c r="QB85" i="55" s="1"/>
  <c r="NF17" i="55"/>
  <c r="QB17" i="55" s="1"/>
  <c r="NF67" i="55"/>
  <c r="QB67" i="55" s="1"/>
  <c r="NF28" i="55"/>
  <c r="QB28" i="55" s="1"/>
  <c r="NF51" i="55"/>
  <c r="QB51" i="55" s="1"/>
  <c r="NF78" i="55"/>
  <c r="QB78" i="55" s="1"/>
  <c r="NF122" i="55"/>
  <c r="QB122" i="55" s="1"/>
  <c r="NF82" i="55"/>
  <c r="QB82" i="55" s="1"/>
  <c r="NF47" i="55"/>
  <c r="QB47" i="55" s="1"/>
  <c r="NF61" i="55"/>
  <c r="QB61" i="55" s="1"/>
  <c r="NF72" i="55"/>
  <c r="QB72" i="55" s="1"/>
  <c r="NF41" i="55"/>
  <c r="QB41" i="55" s="1"/>
  <c r="NF44" i="55"/>
  <c r="QB44" i="55" s="1"/>
  <c r="NF120" i="55"/>
  <c r="QB120" i="55" s="1"/>
  <c r="NF99" i="55"/>
  <c r="QB99" i="55" s="1"/>
  <c r="NF93" i="55"/>
  <c r="QB93" i="55" s="1"/>
  <c r="NF128" i="55"/>
  <c r="QB128" i="55" s="1"/>
  <c r="NF102" i="55"/>
  <c r="QB102" i="55" s="1"/>
  <c r="NF7" i="55"/>
  <c r="QB7" i="55" s="1"/>
  <c r="NF9" i="55"/>
  <c r="QB9" i="55" s="1"/>
  <c r="NF127" i="55"/>
  <c r="QB127" i="55" s="1"/>
  <c r="NF96" i="55"/>
  <c r="QB96" i="55" s="1"/>
  <c r="NF86" i="55"/>
  <c r="QB86" i="55" s="1"/>
  <c r="NF60" i="55"/>
  <c r="QB60" i="55" s="1"/>
  <c r="NF15" i="55"/>
  <c r="QB15" i="55" s="1"/>
  <c r="NF16" i="55"/>
  <c r="QB16" i="55" s="1"/>
  <c r="NF25" i="55"/>
  <c r="QB25" i="55" s="1"/>
  <c r="NF34" i="55"/>
  <c r="QB34" i="55" s="1"/>
  <c r="NF73" i="55"/>
  <c r="QB73" i="55" s="1"/>
  <c r="NF84" i="55"/>
  <c r="QB84" i="55" s="1"/>
  <c r="NF75" i="55"/>
  <c r="QB75" i="55" s="1"/>
  <c r="NF14" i="55"/>
  <c r="QB14" i="55" s="1"/>
  <c r="NF65" i="55"/>
  <c r="QB65" i="55" s="1"/>
  <c r="NF26" i="55"/>
  <c r="QB26" i="55" s="1"/>
  <c r="NF66" i="55"/>
  <c r="QB66" i="55" s="1"/>
  <c r="NF64" i="55"/>
  <c r="QB64" i="55" s="1"/>
  <c r="NF49" i="55"/>
  <c r="QB49" i="55" s="1"/>
  <c r="NF13" i="55"/>
  <c r="QB13" i="55" s="1"/>
  <c r="NF4" i="55"/>
  <c r="QB4" i="55" s="1"/>
  <c r="NF104" i="55"/>
  <c r="QB104" i="55" s="1"/>
  <c r="NF8" i="55"/>
  <c r="QB8" i="55" s="1"/>
  <c r="NF119" i="55"/>
  <c r="QB119" i="55" s="1"/>
  <c r="NF124" i="55"/>
  <c r="QB124" i="55" s="1"/>
  <c r="NF106" i="55"/>
  <c r="QB106" i="55" s="1"/>
  <c r="NF115" i="55"/>
  <c r="QB115" i="55" s="1"/>
  <c r="NF101" i="55"/>
  <c r="QB101" i="55" s="1"/>
  <c r="NF6" i="55"/>
  <c r="QB6" i="55" s="1"/>
  <c r="NF52" i="55"/>
  <c r="QB52" i="55" s="1"/>
  <c r="NF116" i="55"/>
  <c r="QB116" i="55" s="1"/>
  <c r="NF112" i="55"/>
  <c r="QB112" i="55" s="1"/>
  <c r="NF121" i="55"/>
  <c r="QB121" i="55" s="1"/>
  <c r="NF71" i="55"/>
  <c r="QB71" i="55" s="1"/>
  <c r="NF100" i="55"/>
  <c r="QB100" i="55" s="1"/>
  <c r="NF92" i="55"/>
  <c r="QB92" i="55" s="1"/>
  <c r="NF63" i="55"/>
  <c r="QB63" i="55" s="1"/>
  <c r="NF21" i="55"/>
  <c r="QB21" i="55" s="1"/>
  <c r="NF37" i="55"/>
  <c r="QB37" i="55" s="1"/>
  <c r="NF32" i="55"/>
  <c r="QB32" i="55" s="1"/>
  <c r="NF35" i="55"/>
  <c r="QB35" i="55" s="1"/>
  <c r="NF77" i="55"/>
  <c r="QB77" i="55" s="1"/>
  <c r="NF79" i="55"/>
  <c r="QB79" i="55" s="1"/>
  <c r="NF89" i="55"/>
  <c r="QB89" i="55" s="1"/>
  <c r="NF19" i="55"/>
  <c r="QB19" i="55" s="1"/>
  <c r="NF87" i="55"/>
  <c r="QB87" i="55" s="1"/>
  <c r="NF23" i="55"/>
  <c r="QB23" i="55" s="1"/>
  <c r="NF90" i="55"/>
  <c r="QB90" i="55" s="1"/>
  <c r="NF91" i="55"/>
  <c r="QB91" i="55" s="1"/>
  <c r="NF46" i="55"/>
  <c r="QB46" i="55" s="1"/>
  <c r="NK78" i="55"/>
  <c r="QG78" i="55" s="1"/>
  <c r="NK8" i="55"/>
  <c r="QG8" i="55" s="1"/>
  <c r="NK100" i="55"/>
  <c r="QG100" i="55" s="1"/>
  <c r="NK44" i="55"/>
  <c r="QG44" i="55" s="1"/>
  <c r="NK120" i="55"/>
  <c r="QG120" i="55" s="1"/>
  <c r="NK104" i="55"/>
  <c r="QG104" i="55" s="1"/>
  <c r="NK83" i="55"/>
  <c r="QG83" i="55" s="1"/>
  <c r="NK62" i="55"/>
  <c r="QG62" i="55" s="1"/>
  <c r="NK98" i="55"/>
  <c r="QG98" i="55" s="1"/>
  <c r="NK61" i="55"/>
  <c r="QG61" i="55" s="1"/>
  <c r="NK122" i="55"/>
  <c r="QG122" i="55" s="1"/>
  <c r="NK128" i="55"/>
  <c r="QG128" i="55" s="1"/>
  <c r="NK10" i="55"/>
  <c r="QG10" i="55" s="1"/>
  <c r="NK117" i="55"/>
  <c r="QG117" i="55" s="1"/>
  <c r="NK96" i="55"/>
  <c r="QG96" i="55" s="1"/>
  <c r="NK107" i="55"/>
  <c r="QG107" i="55" s="1"/>
  <c r="NK69" i="55"/>
  <c r="QG69" i="55" s="1"/>
  <c r="NK109" i="55"/>
  <c r="QG109" i="55" s="1"/>
  <c r="NK39" i="55"/>
  <c r="QG39" i="55" s="1"/>
  <c r="NK24" i="55"/>
  <c r="QG24" i="55" s="1"/>
  <c r="NK16" i="55"/>
  <c r="QG16" i="55" s="1"/>
  <c r="NK21" i="55"/>
  <c r="QG21" i="55" s="1"/>
  <c r="NK32" i="55"/>
  <c r="QG32" i="55" s="1"/>
  <c r="NK68" i="55"/>
  <c r="QG68" i="55" s="1"/>
  <c r="NK55" i="55"/>
  <c r="QG55" i="55" s="1"/>
  <c r="NK84" i="55"/>
  <c r="QG84" i="55" s="1"/>
  <c r="NK64" i="55"/>
  <c r="QG64" i="55" s="1"/>
  <c r="NK17" i="55"/>
  <c r="QG17" i="55" s="1"/>
  <c r="NK49" i="55"/>
  <c r="QG49" i="55" s="1"/>
  <c r="NK38" i="55"/>
  <c r="QG38" i="55" s="1"/>
  <c r="NK53" i="55"/>
  <c r="QG53" i="55" s="1"/>
  <c r="NK20" i="55"/>
  <c r="QG20" i="55" s="1"/>
  <c r="NK51" i="55"/>
  <c r="QG51" i="55" s="1"/>
  <c r="NK125" i="55"/>
  <c r="QG125" i="55" s="1"/>
  <c r="NK101" i="55"/>
  <c r="QG101" i="55" s="1"/>
  <c r="NK118" i="55"/>
  <c r="QG118" i="55" s="1"/>
  <c r="NK86" i="55"/>
  <c r="QG86" i="55" s="1"/>
  <c r="NK119" i="55"/>
  <c r="QG119" i="55" s="1"/>
  <c r="NK95" i="55"/>
  <c r="QG95" i="55" s="1"/>
  <c r="NK7" i="55"/>
  <c r="QG7" i="55" s="1"/>
  <c r="NK112" i="55"/>
  <c r="QG112" i="55" s="1"/>
  <c r="NK80" i="55"/>
  <c r="QG80" i="55" s="1"/>
  <c r="NK94" i="55"/>
  <c r="QG94" i="55" s="1"/>
  <c r="NK58" i="55"/>
  <c r="QG58" i="55" s="1"/>
  <c r="NK116" i="55"/>
  <c r="QG116" i="55" s="1"/>
  <c r="NK42" i="55"/>
  <c r="QG42" i="55" s="1"/>
  <c r="NK114" i="55"/>
  <c r="QG114" i="55" s="1"/>
  <c r="NK97" i="55"/>
  <c r="QG97" i="55" s="1"/>
  <c r="NK56" i="55"/>
  <c r="QG56" i="55" s="1"/>
  <c r="NK115" i="55"/>
  <c r="QG115" i="55" s="1"/>
  <c r="NK40" i="55"/>
  <c r="QG40" i="55" s="1"/>
  <c r="NK29" i="55"/>
  <c r="QG29" i="55" s="1"/>
  <c r="NK37" i="55"/>
  <c r="QG37" i="55" s="1"/>
  <c r="NK18" i="55"/>
  <c r="QG18" i="55" s="1"/>
  <c r="NK34" i="55"/>
  <c r="QG34" i="55" s="1"/>
  <c r="NK73" i="55"/>
  <c r="QG73" i="55" s="1"/>
  <c r="NK77" i="55"/>
  <c r="QG77" i="55" s="1"/>
  <c r="NK79" i="55"/>
  <c r="QG79" i="55" s="1"/>
  <c r="NK90" i="55"/>
  <c r="QG90" i="55" s="1"/>
  <c r="NK26" i="55"/>
  <c r="QG26" i="55" s="1"/>
  <c r="NK91" i="55"/>
  <c r="QG91" i="55" s="1"/>
  <c r="NK19" i="55"/>
  <c r="QG19" i="55" s="1"/>
  <c r="NK85" i="55"/>
  <c r="QG85" i="55" s="1"/>
  <c r="NK46" i="55"/>
  <c r="QG46" i="55" s="1"/>
  <c r="NK6" i="55"/>
  <c r="QG6" i="55" s="1"/>
  <c r="NK113" i="55"/>
  <c r="QG113" i="55" s="1"/>
  <c r="NK121" i="55"/>
  <c r="QG121" i="55" s="1"/>
  <c r="NK3" i="55"/>
  <c r="QG3" i="55" s="1"/>
  <c r="NK5" i="55"/>
  <c r="QG5" i="55" s="1"/>
  <c r="NK4" i="55"/>
  <c r="QG4" i="55" s="1"/>
  <c r="NK71" i="55"/>
  <c r="QG71" i="55" s="1"/>
  <c r="NK52" i="55"/>
  <c r="QG52" i="55" s="1"/>
  <c r="NK13" i="55"/>
  <c r="QG13" i="55" s="1"/>
  <c r="NK92" i="55"/>
  <c r="QG92" i="55" s="1"/>
  <c r="NK63" i="55"/>
  <c r="QG63" i="55" s="1"/>
  <c r="NK127" i="55"/>
  <c r="QG127" i="55" s="1"/>
  <c r="NK105" i="55"/>
  <c r="QG105" i="55" s="1"/>
  <c r="NK103" i="55"/>
  <c r="QG103" i="55" s="1"/>
  <c r="NK50" i="55"/>
  <c r="QG50" i="55" s="1"/>
  <c r="NK70" i="55"/>
  <c r="QG70" i="55" s="1"/>
  <c r="NK108" i="55"/>
  <c r="QG108" i="55" s="1"/>
  <c r="NK47" i="55"/>
  <c r="QG47" i="55" s="1"/>
  <c r="NK31" i="55"/>
  <c r="QG31" i="55" s="1"/>
  <c r="NK15" i="55"/>
  <c r="QG15" i="55" s="1"/>
  <c r="NK30" i="55"/>
  <c r="QG30" i="55" s="1"/>
  <c r="NK33" i="55"/>
  <c r="QG33" i="55" s="1"/>
  <c r="NK74" i="55"/>
  <c r="QG74" i="55" s="1"/>
  <c r="NK81" i="55"/>
  <c r="QG81" i="55" s="1"/>
  <c r="NK59" i="55"/>
  <c r="QG59" i="55" s="1"/>
  <c r="NK88" i="55"/>
  <c r="QG88" i="55" s="1"/>
  <c r="NK67" i="55"/>
  <c r="QG67" i="55" s="1"/>
  <c r="NK14" i="55"/>
  <c r="QG14" i="55" s="1"/>
  <c r="NK110" i="55"/>
  <c r="QG110" i="55" s="1"/>
  <c r="NK28" i="55"/>
  <c r="QG28" i="55" s="1"/>
  <c r="NK57" i="55"/>
  <c r="QG57" i="55" s="1"/>
  <c r="NK43" i="55"/>
  <c r="QG43" i="55" s="1"/>
  <c r="NK102" i="55"/>
  <c r="QG102" i="55" s="1"/>
  <c r="NK99" i="55"/>
  <c r="QG99" i="55" s="1"/>
  <c r="NK72" i="55"/>
  <c r="QG72" i="55" s="1"/>
  <c r="NK54" i="55"/>
  <c r="QG54" i="55" s="1"/>
  <c r="NK124" i="55"/>
  <c r="QG124" i="55" s="1"/>
  <c r="NK45" i="55"/>
  <c r="QG45" i="55" s="1"/>
  <c r="NK22" i="55"/>
  <c r="QG22" i="55" s="1"/>
  <c r="NK93" i="55"/>
  <c r="QG93" i="55" s="1"/>
  <c r="NK123" i="55"/>
  <c r="QG123" i="55" s="1"/>
  <c r="NK41" i="55"/>
  <c r="QG41" i="55" s="1"/>
  <c r="NK9" i="55"/>
  <c r="QG9" i="55" s="1"/>
  <c r="NK126" i="55"/>
  <c r="QG126" i="55" s="1"/>
  <c r="NK60" i="55"/>
  <c r="QG60" i="55" s="1"/>
  <c r="NK111" i="55"/>
  <c r="QG111" i="55" s="1"/>
  <c r="NK82" i="55"/>
  <c r="QG82" i="55" s="1"/>
  <c r="NK36" i="55"/>
  <c r="QG36" i="55" s="1"/>
  <c r="NK106" i="55"/>
  <c r="QG106" i="55" s="1"/>
  <c r="NK11" i="55"/>
  <c r="QG11" i="55" s="1"/>
  <c r="NK25" i="55"/>
  <c r="QG25" i="55" s="1"/>
  <c r="NK12" i="55"/>
  <c r="QG12" i="55" s="1"/>
  <c r="NK35" i="55"/>
  <c r="QG35" i="55" s="1"/>
  <c r="NK76" i="55"/>
  <c r="QG76" i="55" s="1"/>
  <c r="NK75" i="55"/>
  <c r="QG75" i="55" s="1"/>
  <c r="NK66" i="55"/>
  <c r="QG66" i="55" s="1"/>
  <c r="NK89" i="55"/>
  <c r="QG89" i="55" s="1"/>
  <c r="NK65" i="55"/>
  <c r="QG65" i="55" s="1"/>
  <c r="NK23" i="55"/>
  <c r="QG23" i="55" s="1"/>
  <c r="NK87" i="55"/>
  <c r="QG87" i="55" s="1"/>
  <c r="NK27" i="55"/>
  <c r="QG27" i="55" s="1"/>
  <c r="NK48" i="55"/>
  <c r="QG48" i="55" s="1"/>
  <c r="NL78" i="55"/>
  <c r="QH78" i="55" s="1"/>
  <c r="NL109" i="55"/>
  <c r="QH109" i="55" s="1"/>
  <c r="NL97" i="55"/>
  <c r="QH97" i="55" s="1"/>
  <c r="NL86" i="55"/>
  <c r="QH86" i="55" s="1"/>
  <c r="NL117" i="55"/>
  <c r="QH117" i="55" s="1"/>
  <c r="NL106" i="55"/>
  <c r="QH106" i="55" s="1"/>
  <c r="NL71" i="55"/>
  <c r="QH71" i="55" s="1"/>
  <c r="NL22" i="55"/>
  <c r="QH22" i="55" s="1"/>
  <c r="NL101" i="55"/>
  <c r="QH101" i="55" s="1"/>
  <c r="NL119" i="55"/>
  <c r="QH119" i="55" s="1"/>
  <c r="NL102" i="55"/>
  <c r="QH102" i="55" s="1"/>
  <c r="NL108" i="55"/>
  <c r="QH108" i="55" s="1"/>
  <c r="NL61" i="55"/>
  <c r="QH61" i="55" s="1"/>
  <c r="NL92" i="55"/>
  <c r="QH92" i="55" s="1"/>
  <c r="NL44" i="55"/>
  <c r="QH44" i="55" s="1"/>
  <c r="NL13" i="55"/>
  <c r="QH13" i="55" s="1"/>
  <c r="NL7" i="55"/>
  <c r="QH7" i="55" s="1"/>
  <c r="NL42" i="55"/>
  <c r="QH42" i="55" s="1"/>
  <c r="NL82" i="55"/>
  <c r="QH82" i="55" s="1"/>
  <c r="NL16" i="55"/>
  <c r="QH16" i="55" s="1"/>
  <c r="NL30" i="55"/>
  <c r="QH30" i="55" s="1"/>
  <c r="NL12" i="55"/>
  <c r="QH12" i="55" s="1"/>
  <c r="NL33" i="55"/>
  <c r="QH33" i="55" s="1"/>
  <c r="NL59" i="55"/>
  <c r="QH59" i="55" s="1"/>
  <c r="NL76" i="55"/>
  <c r="QH76" i="55" s="1"/>
  <c r="NL73" i="55"/>
  <c r="QH73" i="55" s="1"/>
  <c r="NL23" i="55"/>
  <c r="QH23" i="55" s="1"/>
  <c r="NL67" i="55"/>
  <c r="QH67" i="55" s="1"/>
  <c r="NL20" i="55"/>
  <c r="QH20" i="55" s="1"/>
  <c r="NL90" i="55"/>
  <c r="QH90" i="55" s="1"/>
  <c r="NL66" i="55"/>
  <c r="QH66" i="55" s="1"/>
  <c r="NL48" i="55"/>
  <c r="QH48" i="55" s="1"/>
  <c r="NL62" i="55"/>
  <c r="QH62" i="55" s="1"/>
  <c r="NL107" i="55"/>
  <c r="QH107" i="55" s="1"/>
  <c r="NL118" i="55"/>
  <c r="QH118" i="55" s="1"/>
  <c r="NL104" i="55"/>
  <c r="QH104" i="55" s="1"/>
  <c r="NL6" i="55"/>
  <c r="QH6" i="55" s="1"/>
  <c r="NL40" i="55"/>
  <c r="QH40" i="55" s="1"/>
  <c r="NL128" i="55"/>
  <c r="QH128" i="55" s="1"/>
  <c r="NL127" i="55"/>
  <c r="QH127" i="55" s="1"/>
  <c r="NL63" i="55"/>
  <c r="QH63" i="55" s="1"/>
  <c r="NL39" i="55"/>
  <c r="QH39" i="55" s="1"/>
  <c r="NL116" i="55"/>
  <c r="QH116" i="55" s="1"/>
  <c r="NL70" i="55"/>
  <c r="QH70" i="55" s="1"/>
  <c r="NL5" i="55"/>
  <c r="QH5" i="55" s="1"/>
  <c r="NL122" i="55"/>
  <c r="QH122" i="55" s="1"/>
  <c r="NL43" i="55"/>
  <c r="QH43" i="55" s="1"/>
  <c r="NL45" i="55"/>
  <c r="QH45" i="55" s="1"/>
  <c r="NL54" i="55"/>
  <c r="QH54" i="55" s="1"/>
  <c r="NL121" i="55"/>
  <c r="QH121" i="55" s="1"/>
  <c r="NL24" i="55"/>
  <c r="QH24" i="55" s="1"/>
  <c r="NL11" i="55"/>
  <c r="QH11" i="55" s="1"/>
  <c r="NL31" i="55"/>
  <c r="QH31" i="55" s="1"/>
  <c r="NL34" i="55"/>
  <c r="QH34" i="55" s="1"/>
  <c r="NL79" i="55"/>
  <c r="QH79" i="55" s="1"/>
  <c r="NL55" i="55"/>
  <c r="QH55" i="55" s="1"/>
  <c r="NL87" i="55"/>
  <c r="QH87" i="55" s="1"/>
  <c r="NL64" i="55"/>
  <c r="QH64" i="55" s="1"/>
  <c r="NL85" i="55"/>
  <c r="QH85" i="55" s="1"/>
  <c r="NL26" i="55"/>
  <c r="QH26" i="55" s="1"/>
  <c r="NL110" i="55"/>
  <c r="QH110" i="55" s="1"/>
  <c r="NL89" i="55"/>
  <c r="QH89" i="55" s="1"/>
  <c r="NL51" i="55"/>
  <c r="QH51" i="55" s="1"/>
  <c r="NL100" i="55"/>
  <c r="QH100" i="55" s="1"/>
  <c r="NL9" i="55"/>
  <c r="QH9" i="55" s="1"/>
  <c r="NL99" i="55"/>
  <c r="QH99" i="55" s="1"/>
  <c r="NL50" i="55"/>
  <c r="QH50" i="55" s="1"/>
  <c r="NL47" i="55"/>
  <c r="QH47" i="55" s="1"/>
  <c r="NL3" i="55"/>
  <c r="QH3" i="55" s="1"/>
  <c r="NL126" i="55"/>
  <c r="QH126" i="55" s="1"/>
  <c r="NL94" i="55"/>
  <c r="QH94" i="55" s="1"/>
  <c r="NL124" i="55"/>
  <c r="QH124" i="55" s="1"/>
  <c r="NL41" i="55"/>
  <c r="QH41" i="55" s="1"/>
  <c r="NL95" i="55"/>
  <c r="QH95" i="55" s="1"/>
  <c r="NL96" i="55"/>
  <c r="QH96" i="55" s="1"/>
  <c r="NL115" i="55"/>
  <c r="QH115" i="55" s="1"/>
  <c r="NL80" i="55"/>
  <c r="QH80" i="55" s="1"/>
  <c r="NL112" i="55"/>
  <c r="QH112" i="55" s="1"/>
  <c r="NL72" i="55"/>
  <c r="QH72" i="55" s="1"/>
  <c r="NL105" i="55"/>
  <c r="QH105" i="55" s="1"/>
  <c r="NL52" i="55"/>
  <c r="QH52" i="55" s="1"/>
  <c r="NL21" i="55"/>
  <c r="QH21" i="55" s="1"/>
  <c r="NL15" i="55"/>
  <c r="QH15" i="55" s="1"/>
  <c r="NL25" i="55"/>
  <c r="QH25" i="55" s="1"/>
  <c r="NL29" i="55"/>
  <c r="QH29" i="55" s="1"/>
  <c r="NL68" i="55"/>
  <c r="QH68" i="55" s="1"/>
  <c r="NL75" i="55"/>
  <c r="QH75" i="55" s="1"/>
  <c r="NL84" i="55"/>
  <c r="QH84" i="55" s="1"/>
  <c r="NL49" i="55"/>
  <c r="QH49" i="55" s="1"/>
  <c r="NL88" i="55"/>
  <c r="QH88" i="55" s="1"/>
  <c r="NL14" i="55"/>
  <c r="QH14" i="55" s="1"/>
  <c r="NL28" i="55"/>
  <c r="QH28" i="55" s="1"/>
  <c r="NL27" i="55"/>
  <c r="QH27" i="55" s="1"/>
  <c r="NL57" i="55"/>
  <c r="QH57" i="55" s="1"/>
  <c r="NL46" i="55"/>
  <c r="QH46" i="55" s="1"/>
  <c r="NL4" i="55"/>
  <c r="QH4" i="55" s="1"/>
  <c r="NL123" i="55"/>
  <c r="QH123" i="55" s="1"/>
  <c r="NL69" i="55"/>
  <c r="QH69" i="55" s="1"/>
  <c r="NL103" i="55"/>
  <c r="QH103" i="55" s="1"/>
  <c r="NL120" i="55"/>
  <c r="QH120" i="55" s="1"/>
  <c r="NL83" i="55"/>
  <c r="QH83" i="55" s="1"/>
  <c r="NL58" i="55"/>
  <c r="QH58" i="55" s="1"/>
  <c r="NL111" i="55"/>
  <c r="QH111" i="55" s="1"/>
  <c r="NL125" i="55"/>
  <c r="QH125" i="55" s="1"/>
  <c r="NL36" i="55"/>
  <c r="QH36" i="55" s="1"/>
  <c r="NL114" i="55"/>
  <c r="QH114" i="55" s="1"/>
  <c r="NL10" i="55"/>
  <c r="QH10" i="55" s="1"/>
  <c r="NL98" i="55"/>
  <c r="QH98" i="55" s="1"/>
  <c r="NL56" i="55"/>
  <c r="QH56" i="55" s="1"/>
  <c r="NL8" i="55"/>
  <c r="QH8" i="55" s="1"/>
  <c r="NL93" i="55"/>
  <c r="QH93" i="55" s="1"/>
  <c r="NL60" i="55"/>
  <c r="QH60" i="55" s="1"/>
  <c r="NL113" i="55"/>
  <c r="QH113" i="55" s="1"/>
  <c r="NL32" i="55"/>
  <c r="QH32" i="55" s="1"/>
  <c r="NL18" i="55"/>
  <c r="QH18" i="55" s="1"/>
  <c r="NL37" i="55"/>
  <c r="QH37" i="55" s="1"/>
  <c r="NL35" i="55"/>
  <c r="QH35" i="55" s="1"/>
  <c r="NL81" i="55"/>
  <c r="QH81" i="55" s="1"/>
  <c r="NL77" i="55"/>
  <c r="QH77" i="55" s="1"/>
  <c r="NL74" i="55"/>
  <c r="QH74" i="55" s="1"/>
  <c r="NL19" i="55"/>
  <c r="QH19" i="55" s="1"/>
  <c r="NL17" i="55"/>
  <c r="QH17" i="55" s="1"/>
  <c r="NL65" i="55"/>
  <c r="QH65" i="55" s="1"/>
  <c r="NL38" i="55"/>
  <c r="QH38" i="55" s="1"/>
  <c r="NL91" i="55"/>
  <c r="QH91" i="55" s="1"/>
  <c r="NL53" i="55"/>
  <c r="QH53" i="55" s="1"/>
  <c r="MZ78" i="55"/>
  <c r="PV78" i="55" s="1"/>
  <c r="MZ61" i="55"/>
  <c r="PV61" i="55" s="1"/>
  <c r="MZ100" i="55"/>
  <c r="PV100" i="55" s="1"/>
  <c r="MZ50" i="55"/>
  <c r="PV50" i="55" s="1"/>
  <c r="MZ8" i="55"/>
  <c r="PV8" i="55" s="1"/>
  <c r="MZ56" i="55"/>
  <c r="PV56" i="55" s="1"/>
  <c r="MZ36" i="55"/>
  <c r="PV36" i="55" s="1"/>
  <c r="MZ101" i="55"/>
  <c r="PV101" i="55" s="1"/>
  <c r="MZ41" i="55"/>
  <c r="PV41" i="55" s="1"/>
  <c r="MZ83" i="55"/>
  <c r="PV83" i="55" s="1"/>
  <c r="MZ63" i="55"/>
  <c r="PV63" i="55" s="1"/>
  <c r="MZ102" i="55"/>
  <c r="PV102" i="55" s="1"/>
  <c r="MZ82" i="55"/>
  <c r="PV82" i="55" s="1"/>
  <c r="MZ42" i="55"/>
  <c r="PV42" i="55" s="1"/>
  <c r="MZ62" i="55"/>
  <c r="PV62" i="55" s="1"/>
  <c r="MZ105" i="55"/>
  <c r="PV105" i="55" s="1"/>
  <c r="MZ97" i="55"/>
  <c r="PV97" i="55" s="1"/>
  <c r="MZ95" i="55"/>
  <c r="PV95" i="55" s="1"/>
  <c r="MZ112" i="55"/>
  <c r="PV112" i="55" s="1"/>
  <c r="MZ21" i="55"/>
  <c r="PV21" i="55" s="1"/>
  <c r="MZ25" i="55"/>
  <c r="PV25" i="55" s="1"/>
  <c r="MZ31" i="55"/>
  <c r="PV31" i="55" s="1"/>
  <c r="MZ34" i="55"/>
  <c r="PV34" i="55" s="1"/>
  <c r="MZ74" i="55"/>
  <c r="PV74" i="55" s="1"/>
  <c r="MZ55" i="55"/>
  <c r="PV55" i="55" s="1"/>
  <c r="MZ73" i="55"/>
  <c r="PV73" i="55" s="1"/>
  <c r="MZ66" i="55"/>
  <c r="PV66" i="55" s="1"/>
  <c r="MZ26" i="55"/>
  <c r="PV26" i="55" s="1"/>
  <c r="MZ27" i="55"/>
  <c r="PV27" i="55" s="1"/>
  <c r="MZ48" i="55"/>
  <c r="PV48" i="55" s="1"/>
  <c r="MZ110" i="55"/>
  <c r="PV110" i="55" s="1"/>
  <c r="MZ51" i="55"/>
  <c r="PV51" i="55" s="1"/>
  <c r="MZ119" i="55"/>
  <c r="PV119" i="55" s="1"/>
  <c r="MZ7" i="55"/>
  <c r="PV7" i="55" s="1"/>
  <c r="MZ45" i="55"/>
  <c r="PV45" i="55" s="1"/>
  <c r="MZ124" i="55"/>
  <c r="PV124" i="55" s="1"/>
  <c r="MZ114" i="55"/>
  <c r="PV114" i="55" s="1"/>
  <c r="MZ96" i="55"/>
  <c r="PV96" i="55" s="1"/>
  <c r="MZ103" i="55"/>
  <c r="PV103" i="55" s="1"/>
  <c r="MZ71" i="55"/>
  <c r="PV71" i="55" s="1"/>
  <c r="MZ69" i="55"/>
  <c r="PV69" i="55" s="1"/>
  <c r="MZ60" i="55"/>
  <c r="PV60" i="55" s="1"/>
  <c r="MZ6" i="55"/>
  <c r="PV6" i="55" s="1"/>
  <c r="MZ86" i="55"/>
  <c r="PV86" i="55" s="1"/>
  <c r="MZ3" i="55"/>
  <c r="PV3" i="55" s="1"/>
  <c r="MZ92" i="55"/>
  <c r="PV92" i="55" s="1"/>
  <c r="MZ5" i="55"/>
  <c r="PV5" i="55" s="1"/>
  <c r="MZ128" i="55"/>
  <c r="PV128" i="55" s="1"/>
  <c r="MZ115" i="55"/>
  <c r="PV115" i="55" s="1"/>
  <c r="MZ93" i="55"/>
  <c r="PV93" i="55" s="1"/>
  <c r="MZ37" i="55"/>
  <c r="PV37" i="55" s="1"/>
  <c r="MZ11" i="55"/>
  <c r="PV11" i="55" s="1"/>
  <c r="MZ30" i="55"/>
  <c r="PV30" i="55" s="1"/>
  <c r="MZ35" i="55"/>
  <c r="PV35" i="55" s="1"/>
  <c r="MZ76" i="55"/>
  <c r="PV76" i="55" s="1"/>
  <c r="MZ84" i="55"/>
  <c r="PV84" i="55" s="1"/>
  <c r="MZ23" i="55"/>
  <c r="PV23" i="55" s="1"/>
  <c r="MZ67" i="55"/>
  <c r="PV67" i="55" s="1"/>
  <c r="MZ91" i="55"/>
  <c r="PV91" i="55" s="1"/>
  <c r="MZ85" i="55"/>
  <c r="PV85" i="55" s="1"/>
  <c r="MZ90" i="55"/>
  <c r="PV90" i="55" s="1"/>
  <c r="MZ20" i="55"/>
  <c r="PV20" i="55" s="1"/>
  <c r="MZ46" i="55"/>
  <c r="PV46" i="55" s="1"/>
  <c r="MZ4" i="55"/>
  <c r="PV4" i="55" s="1"/>
  <c r="MZ72" i="55"/>
  <c r="PV72" i="55" s="1"/>
  <c r="MZ44" i="55"/>
  <c r="PV44" i="55" s="1"/>
  <c r="MZ117" i="55"/>
  <c r="PV117" i="55" s="1"/>
  <c r="MZ120" i="55"/>
  <c r="PV120" i="55" s="1"/>
  <c r="MZ123" i="55"/>
  <c r="PV123" i="55" s="1"/>
  <c r="MZ125" i="55"/>
  <c r="PV125" i="55" s="1"/>
  <c r="MZ13" i="55"/>
  <c r="PV13" i="55" s="1"/>
  <c r="MZ108" i="55"/>
  <c r="PV108" i="55" s="1"/>
  <c r="MZ113" i="55"/>
  <c r="PV113" i="55" s="1"/>
  <c r="MZ39" i="55"/>
  <c r="PV39" i="55" s="1"/>
  <c r="MZ43" i="55"/>
  <c r="PV43" i="55" s="1"/>
  <c r="MZ52" i="55"/>
  <c r="PV52" i="55" s="1"/>
  <c r="MZ58" i="55"/>
  <c r="PV58" i="55" s="1"/>
  <c r="MZ107" i="55"/>
  <c r="PV107" i="55" s="1"/>
  <c r="MZ40" i="55"/>
  <c r="PV40" i="55" s="1"/>
  <c r="MZ22" i="55"/>
  <c r="PV22" i="55" s="1"/>
  <c r="MZ127" i="55"/>
  <c r="PV127" i="55" s="1"/>
  <c r="MZ29" i="55"/>
  <c r="PV29" i="55" s="1"/>
  <c r="MZ12" i="55"/>
  <c r="PV12" i="55" s="1"/>
  <c r="MZ24" i="55"/>
  <c r="PV24" i="55" s="1"/>
  <c r="MZ18" i="55"/>
  <c r="PV18" i="55" s="1"/>
  <c r="MZ79" i="55"/>
  <c r="PV79" i="55" s="1"/>
  <c r="MZ75" i="55"/>
  <c r="PV75" i="55" s="1"/>
  <c r="MZ59" i="55"/>
  <c r="PV59" i="55" s="1"/>
  <c r="MZ57" i="55"/>
  <c r="PV57" i="55" s="1"/>
  <c r="MZ14" i="55"/>
  <c r="PV14" i="55" s="1"/>
  <c r="MZ28" i="55"/>
  <c r="PV28" i="55" s="1"/>
  <c r="MZ64" i="55"/>
  <c r="PV64" i="55" s="1"/>
  <c r="MZ89" i="55"/>
  <c r="PV89" i="55" s="1"/>
  <c r="MZ49" i="55"/>
  <c r="PV49" i="55" s="1"/>
  <c r="MZ53" i="55"/>
  <c r="PV53" i="55" s="1"/>
  <c r="MZ104" i="55"/>
  <c r="PV104" i="55" s="1"/>
  <c r="MZ111" i="55"/>
  <c r="PV111" i="55" s="1"/>
  <c r="MZ116" i="55"/>
  <c r="PV116" i="55" s="1"/>
  <c r="MZ121" i="55"/>
  <c r="PV121" i="55" s="1"/>
  <c r="MZ118" i="55"/>
  <c r="PV118" i="55" s="1"/>
  <c r="MZ94" i="55"/>
  <c r="PV94" i="55" s="1"/>
  <c r="MZ126" i="55"/>
  <c r="PV126" i="55" s="1"/>
  <c r="MZ47" i="55"/>
  <c r="PV47" i="55" s="1"/>
  <c r="MZ109" i="55"/>
  <c r="PV109" i="55" s="1"/>
  <c r="MZ10" i="55"/>
  <c r="PV10" i="55" s="1"/>
  <c r="MZ98" i="55"/>
  <c r="PV98" i="55" s="1"/>
  <c r="MZ99" i="55"/>
  <c r="PV99" i="55" s="1"/>
  <c r="MZ54" i="55"/>
  <c r="PV54" i="55" s="1"/>
  <c r="MZ122" i="55"/>
  <c r="PV122" i="55" s="1"/>
  <c r="MZ80" i="55"/>
  <c r="PV80" i="55" s="1"/>
  <c r="MZ106" i="55"/>
  <c r="PV106" i="55" s="1"/>
  <c r="MZ9" i="55"/>
  <c r="PV9" i="55" s="1"/>
  <c r="MZ70" i="55"/>
  <c r="PV70" i="55" s="1"/>
  <c r="MZ32" i="55"/>
  <c r="PV32" i="55" s="1"/>
  <c r="MZ15" i="55"/>
  <c r="PV15" i="55" s="1"/>
  <c r="MZ16" i="55"/>
  <c r="PV16" i="55" s="1"/>
  <c r="MZ33" i="55"/>
  <c r="PV33" i="55" s="1"/>
  <c r="MZ77" i="55"/>
  <c r="PV77" i="55" s="1"/>
  <c r="MZ68" i="55"/>
  <c r="PV68" i="55" s="1"/>
  <c r="MZ81" i="55"/>
  <c r="PV81" i="55" s="1"/>
  <c r="MZ65" i="55"/>
  <c r="PV65" i="55" s="1"/>
  <c r="MZ38" i="55"/>
  <c r="PV38" i="55" s="1"/>
  <c r="MZ19" i="55"/>
  <c r="PV19" i="55" s="1"/>
  <c r="MZ17" i="55"/>
  <c r="PV17" i="55" s="1"/>
  <c r="MZ88" i="55"/>
  <c r="PV88" i="55" s="1"/>
  <c r="MZ87" i="55"/>
  <c r="PV87" i="55" s="1"/>
  <c r="MU123" i="55"/>
  <c r="PQ123" i="55" s="1"/>
  <c r="MU9" i="55"/>
  <c r="PQ9" i="55" s="1"/>
  <c r="MU70" i="55"/>
  <c r="PQ70" i="55" s="1"/>
  <c r="MU99" i="55"/>
  <c r="PQ99" i="55" s="1"/>
  <c r="MU115" i="55"/>
  <c r="PQ115" i="55" s="1"/>
  <c r="MU111" i="55"/>
  <c r="PQ111" i="55" s="1"/>
  <c r="MU50" i="55"/>
  <c r="PQ50" i="55" s="1"/>
  <c r="MU106" i="55"/>
  <c r="PQ106" i="55" s="1"/>
  <c r="MU120" i="55"/>
  <c r="PQ120" i="55" s="1"/>
  <c r="MU96" i="55"/>
  <c r="PQ96" i="55" s="1"/>
  <c r="MU80" i="55"/>
  <c r="PQ80" i="55" s="1"/>
  <c r="MU69" i="55"/>
  <c r="PQ69" i="55" s="1"/>
  <c r="MU93" i="55"/>
  <c r="PQ93" i="55" s="1"/>
  <c r="MU104" i="55"/>
  <c r="PQ104" i="55" s="1"/>
  <c r="MU125" i="55"/>
  <c r="PQ125" i="55" s="1"/>
  <c r="MU71" i="55"/>
  <c r="PQ71" i="55" s="1"/>
  <c r="MU10" i="55"/>
  <c r="PQ10" i="55" s="1"/>
  <c r="MU97" i="55"/>
  <c r="PQ97" i="55" s="1"/>
  <c r="MU18" i="55"/>
  <c r="PQ18" i="55" s="1"/>
  <c r="MU25" i="55"/>
  <c r="PQ25" i="55" s="1"/>
  <c r="MU31" i="55"/>
  <c r="PQ31" i="55" s="1"/>
  <c r="MU29" i="55"/>
  <c r="PQ29" i="55" s="1"/>
  <c r="MU35" i="55"/>
  <c r="PQ35" i="55" s="1"/>
  <c r="MU77" i="55"/>
  <c r="PQ77" i="55" s="1"/>
  <c r="MU76" i="55"/>
  <c r="PQ76" i="55" s="1"/>
  <c r="MU14" i="55"/>
  <c r="PQ14" i="55" s="1"/>
  <c r="MU20" i="55"/>
  <c r="PQ20" i="55" s="1"/>
  <c r="MU64" i="55"/>
  <c r="PQ64" i="55" s="1"/>
  <c r="MU88" i="55"/>
  <c r="PQ88" i="55" s="1"/>
  <c r="MU65" i="55"/>
  <c r="PQ65" i="55" s="1"/>
  <c r="MU57" i="55"/>
  <c r="PQ57" i="55" s="1"/>
  <c r="MU126" i="55"/>
  <c r="PQ126" i="55" s="1"/>
  <c r="MU3" i="55"/>
  <c r="PQ3" i="55" s="1"/>
  <c r="MU113" i="55"/>
  <c r="PQ113" i="55" s="1"/>
  <c r="MU39" i="55"/>
  <c r="PQ39" i="55" s="1"/>
  <c r="MU128" i="55"/>
  <c r="PQ128" i="55" s="1"/>
  <c r="MU116" i="55"/>
  <c r="PQ116" i="55" s="1"/>
  <c r="MU112" i="55"/>
  <c r="PQ112" i="55" s="1"/>
  <c r="MU98" i="55"/>
  <c r="PQ98" i="55" s="1"/>
  <c r="MU5" i="55"/>
  <c r="PQ5" i="55" s="1"/>
  <c r="MU119" i="55"/>
  <c r="PQ119" i="55" s="1"/>
  <c r="MU82" i="55"/>
  <c r="PQ82" i="55" s="1"/>
  <c r="MU72" i="55"/>
  <c r="PQ72" i="55" s="1"/>
  <c r="MU40" i="55"/>
  <c r="PQ40" i="55" s="1"/>
  <c r="MU56" i="55"/>
  <c r="PQ56" i="55" s="1"/>
  <c r="MU13" i="55"/>
  <c r="PQ13" i="55" s="1"/>
  <c r="MU52" i="55"/>
  <c r="PQ52" i="55" s="1"/>
  <c r="MU6" i="55"/>
  <c r="PQ6" i="55" s="1"/>
  <c r="MU4" i="55"/>
  <c r="PQ4" i="55" s="1"/>
  <c r="MU37" i="55"/>
  <c r="PQ37" i="55" s="1"/>
  <c r="MU12" i="55"/>
  <c r="PQ12" i="55" s="1"/>
  <c r="MU16" i="55"/>
  <c r="PQ16" i="55" s="1"/>
  <c r="MU59" i="55"/>
  <c r="PQ59" i="55" s="1"/>
  <c r="MU81" i="55"/>
  <c r="PQ81" i="55" s="1"/>
  <c r="MU68" i="55"/>
  <c r="PQ68" i="55" s="1"/>
  <c r="MU84" i="55"/>
  <c r="PQ84" i="55" s="1"/>
  <c r="MU27" i="55"/>
  <c r="PQ27" i="55" s="1"/>
  <c r="MU19" i="55"/>
  <c r="PQ19" i="55" s="1"/>
  <c r="MU85" i="55"/>
  <c r="PQ85" i="55" s="1"/>
  <c r="MU90" i="55"/>
  <c r="PQ90" i="55" s="1"/>
  <c r="MU28" i="55"/>
  <c r="PQ28" i="55" s="1"/>
  <c r="MU48" i="55"/>
  <c r="PQ48" i="55" s="1"/>
  <c r="MU42" i="55"/>
  <c r="PQ42" i="55" s="1"/>
  <c r="MU122" i="55"/>
  <c r="PQ122" i="55" s="1"/>
  <c r="MU60" i="55"/>
  <c r="PQ60" i="55" s="1"/>
  <c r="MU36" i="55"/>
  <c r="PQ36" i="55" s="1"/>
  <c r="MU100" i="55"/>
  <c r="PQ100" i="55" s="1"/>
  <c r="MU127" i="55"/>
  <c r="PQ127" i="55" s="1"/>
  <c r="MU83" i="55"/>
  <c r="PQ83" i="55" s="1"/>
  <c r="MU45" i="55"/>
  <c r="PQ45" i="55" s="1"/>
  <c r="MU114" i="55"/>
  <c r="PQ114" i="55" s="1"/>
  <c r="MU86" i="55"/>
  <c r="PQ86" i="55" s="1"/>
  <c r="MU63" i="55"/>
  <c r="PQ63" i="55" s="1"/>
  <c r="MU43" i="55"/>
  <c r="PQ43" i="55" s="1"/>
  <c r="MU41" i="55"/>
  <c r="PQ41" i="55" s="1"/>
  <c r="MU108" i="55"/>
  <c r="PQ108" i="55" s="1"/>
  <c r="MU118" i="55"/>
  <c r="PQ118" i="55" s="1"/>
  <c r="MU95" i="55"/>
  <c r="PQ95" i="55" s="1"/>
  <c r="MU61" i="55"/>
  <c r="PQ61" i="55" s="1"/>
  <c r="MU92" i="55"/>
  <c r="PQ92" i="55" s="1"/>
  <c r="MU15" i="55"/>
  <c r="PQ15" i="55" s="1"/>
  <c r="MU11" i="55"/>
  <c r="PQ11" i="55" s="1"/>
  <c r="MU21" i="55"/>
  <c r="PQ21" i="55" s="1"/>
  <c r="MU55" i="55"/>
  <c r="PQ55" i="55" s="1"/>
  <c r="MU73" i="55"/>
  <c r="PQ73" i="55" s="1"/>
  <c r="MU79" i="55"/>
  <c r="PQ79" i="55" s="1"/>
  <c r="MU34" i="55"/>
  <c r="PQ34" i="55" s="1"/>
  <c r="MU38" i="55"/>
  <c r="PQ38" i="55" s="1"/>
  <c r="MU17" i="55"/>
  <c r="PQ17" i="55" s="1"/>
  <c r="MU91" i="55"/>
  <c r="PQ91" i="55" s="1"/>
  <c r="MU23" i="55"/>
  <c r="PQ23" i="55" s="1"/>
  <c r="MU87" i="55"/>
  <c r="PQ87" i="55" s="1"/>
  <c r="MU46" i="55"/>
  <c r="PQ46" i="55" s="1"/>
  <c r="MU105" i="55"/>
  <c r="PQ105" i="55" s="1"/>
  <c r="MU103" i="55"/>
  <c r="PQ103" i="55" s="1"/>
  <c r="MU117" i="55"/>
  <c r="PQ117" i="55" s="1"/>
  <c r="MU109" i="55"/>
  <c r="PQ109" i="55" s="1"/>
  <c r="MU58" i="55"/>
  <c r="PQ58" i="55" s="1"/>
  <c r="MU101" i="55"/>
  <c r="PQ101" i="55" s="1"/>
  <c r="MU7" i="55"/>
  <c r="PQ7" i="55" s="1"/>
  <c r="MU54" i="55"/>
  <c r="PQ54" i="55" s="1"/>
  <c r="MU124" i="55"/>
  <c r="PQ124" i="55" s="1"/>
  <c r="MU102" i="55"/>
  <c r="PQ102" i="55" s="1"/>
  <c r="MU62" i="55"/>
  <c r="PQ62" i="55" s="1"/>
  <c r="MU47" i="55"/>
  <c r="PQ47" i="55" s="1"/>
  <c r="MU8" i="55"/>
  <c r="PQ8" i="55" s="1"/>
  <c r="MU22" i="55"/>
  <c r="PQ22" i="55" s="1"/>
  <c r="MU44" i="55"/>
  <c r="PQ44" i="55" s="1"/>
  <c r="MU107" i="55"/>
  <c r="PQ107" i="55" s="1"/>
  <c r="MU121" i="55"/>
  <c r="PQ121" i="55" s="1"/>
  <c r="MU94" i="55"/>
  <c r="PQ94" i="55" s="1"/>
  <c r="MU24" i="55"/>
  <c r="PQ24" i="55" s="1"/>
  <c r="MU32" i="55"/>
  <c r="PQ32" i="55" s="1"/>
  <c r="MU30" i="55"/>
  <c r="PQ30" i="55" s="1"/>
  <c r="MU75" i="55"/>
  <c r="PQ75" i="55" s="1"/>
  <c r="MU33" i="55"/>
  <c r="PQ33" i="55" s="1"/>
  <c r="MU74" i="55"/>
  <c r="PQ74" i="55" s="1"/>
  <c r="MU26" i="55"/>
  <c r="PQ26" i="55" s="1"/>
  <c r="MU110" i="55"/>
  <c r="PQ110" i="55" s="1"/>
  <c r="MU89" i="55"/>
  <c r="PQ89" i="55" s="1"/>
  <c r="MU67" i="55"/>
  <c r="PQ67" i="55" s="1"/>
  <c r="MU66" i="55"/>
  <c r="PQ66" i="55" s="1"/>
  <c r="MU78" i="55"/>
  <c r="PQ78" i="55" s="1"/>
  <c r="MU51" i="55"/>
  <c r="PQ51" i="55" s="1"/>
  <c r="MU49" i="55"/>
  <c r="PQ49" i="55" s="1"/>
  <c r="MU53" i="55"/>
  <c r="PQ53" i="55" s="1"/>
  <c r="MV51" i="55"/>
  <c r="PR51" i="55" s="1"/>
  <c r="MV99" i="55"/>
  <c r="PR99" i="55" s="1"/>
  <c r="MV39" i="55"/>
  <c r="PR39" i="55" s="1"/>
  <c r="MV58" i="55"/>
  <c r="PR58" i="55" s="1"/>
  <c r="MV72" i="55"/>
  <c r="PR72" i="55" s="1"/>
  <c r="MV70" i="55"/>
  <c r="PR70" i="55" s="1"/>
  <c r="MV108" i="55"/>
  <c r="PR108" i="55" s="1"/>
  <c r="MV62" i="55"/>
  <c r="PR62" i="55" s="1"/>
  <c r="MV63" i="55"/>
  <c r="PR63" i="55" s="1"/>
  <c r="MV109" i="55"/>
  <c r="PR109" i="55" s="1"/>
  <c r="MV118" i="55"/>
  <c r="PR118" i="55" s="1"/>
  <c r="MV3" i="55"/>
  <c r="PR3" i="55" s="1"/>
  <c r="MV42" i="55"/>
  <c r="PR42" i="55" s="1"/>
  <c r="MV10" i="55"/>
  <c r="PR10" i="55" s="1"/>
  <c r="MV117" i="55"/>
  <c r="PR117" i="55" s="1"/>
  <c r="MV128" i="55"/>
  <c r="PR128" i="55" s="1"/>
  <c r="MV92" i="55"/>
  <c r="PR92" i="55" s="1"/>
  <c r="MV7" i="55"/>
  <c r="PR7" i="55" s="1"/>
  <c r="MV122" i="55"/>
  <c r="PR122" i="55" s="1"/>
  <c r="MV24" i="55"/>
  <c r="PR24" i="55" s="1"/>
  <c r="MV31" i="55"/>
  <c r="PR31" i="55" s="1"/>
  <c r="MV15" i="55"/>
  <c r="PR15" i="55" s="1"/>
  <c r="MV75" i="55"/>
  <c r="PR75" i="55" s="1"/>
  <c r="MV84" i="55"/>
  <c r="PR84" i="55" s="1"/>
  <c r="MV68" i="55"/>
  <c r="PR68" i="55" s="1"/>
  <c r="MV35" i="55"/>
  <c r="PR35" i="55" s="1"/>
  <c r="MV110" i="55"/>
  <c r="PR110" i="55" s="1"/>
  <c r="MV20" i="55"/>
  <c r="PR20" i="55" s="1"/>
  <c r="MV23" i="55"/>
  <c r="PR23" i="55" s="1"/>
  <c r="MV17" i="55"/>
  <c r="PR17" i="55" s="1"/>
  <c r="MV89" i="55"/>
  <c r="PR89" i="55" s="1"/>
  <c r="MV53" i="55"/>
  <c r="PR53" i="55" s="1"/>
  <c r="MV49" i="55"/>
  <c r="PR49" i="55" s="1"/>
  <c r="MV44" i="55"/>
  <c r="PR44" i="55" s="1"/>
  <c r="MV96" i="55"/>
  <c r="PR96" i="55" s="1"/>
  <c r="MV126" i="55"/>
  <c r="PR126" i="55" s="1"/>
  <c r="MV40" i="55"/>
  <c r="PR40" i="55" s="1"/>
  <c r="MV102" i="55"/>
  <c r="PR102" i="55" s="1"/>
  <c r="MV43" i="55"/>
  <c r="PR43" i="55" s="1"/>
  <c r="MV82" i="55"/>
  <c r="PR82" i="55" s="1"/>
  <c r="MV104" i="55"/>
  <c r="PR104" i="55" s="1"/>
  <c r="MV114" i="55"/>
  <c r="PR114" i="55" s="1"/>
  <c r="MV56" i="55"/>
  <c r="PR56" i="55" s="1"/>
  <c r="MV93" i="55"/>
  <c r="PR93" i="55" s="1"/>
  <c r="MV127" i="55"/>
  <c r="PR127" i="55" s="1"/>
  <c r="MV54" i="55"/>
  <c r="PR54" i="55" s="1"/>
  <c r="MV103" i="55"/>
  <c r="PR103" i="55" s="1"/>
  <c r="MV115" i="55"/>
  <c r="PR115" i="55" s="1"/>
  <c r="MV113" i="55"/>
  <c r="PR113" i="55" s="1"/>
  <c r="MV5" i="55"/>
  <c r="PR5" i="55" s="1"/>
  <c r="MV105" i="55"/>
  <c r="PR105" i="55" s="1"/>
  <c r="MV12" i="55"/>
  <c r="PR12" i="55" s="1"/>
  <c r="MV29" i="55"/>
  <c r="PR29" i="55" s="1"/>
  <c r="MV37" i="55"/>
  <c r="PR37" i="55" s="1"/>
  <c r="MV79" i="55"/>
  <c r="PR79" i="55" s="1"/>
  <c r="MV81" i="55"/>
  <c r="PR81" i="55" s="1"/>
  <c r="MV55" i="55"/>
  <c r="PR55" i="55" s="1"/>
  <c r="MV28" i="55"/>
  <c r="PR28" i="55" s="1"/>
  <c r="MV65" i="55"/>
  <c r="PR65" i="55" s="1"/>
  <c r="MV67" i="55"/>
  <c r="PR67" i="55" s="1"/>
  <c r="MV85" i="55"/>
  <c r="PR85" i="55" s="1"/>
  <c r="MV64" i="55"/>
  <c r="PR64" i="55" s="1"/>
  <c r="MV48" i="55"/>
  <c r="PR48" i="55" s="1"/>
  <c r="MV57" i="55"/>
  <c r="PR57" i="55" s="1"/>
  <c r="MV116" i="55"/>
  <c r="PR116" i="55" s="1"/>
  <c r="MV8" i="55"/>
  <c r="PR8" i="55" s="1"/>
  <c r="MV86" i="55"/>
  <c r="PR86" i="55" s="1"/>
  <c r="MV47" i="55"/>
  <c r="PR47" i="55" s="1"/>
  <c r="MV45" i="55"/>
  <c r="PR45" i="55" s="1"/>
  <c r="MV13" i="55"/>
  <c r="PR13" i="55" s="1"/>
  <c r="MV121" i="55"/>
  <c r="PR121" i="55" s="1"/>
  <c r="MV6" i="55"/>
  <c r="PR6" i="55" s="1"/>
  <c r="MV71" i="55"/>
  <c r="PR71" i="55" s="1"/>
  <c r="MV123" i="55"/>
  <c r="PR123" i="55" s="1"/>
  <c r="MV95" i="55"/>
  <c r="PR95" i="55" s="1"/>
  <c r="MV80" i="55"/>
  <c r="PR80" i="55" s="1"/>
  <c r="MV107" i="55"/>
  <c r="PR107" i="55" s="1"/>
  <c r="MV111" i="55"/>
  <c r="PR111" i="55" s="1"/>
  <c r="MV52" i="55"/>
  <c r="PR52" i="55" s="1"/>
  <c r="MV9" i="55"/>
  <c r="PR9" i="55" s="1"/>
  <c r="MV94" i="55"/>
  <c r="PR94" i="55" s="1"/>
  <c r="MV112" i="55"/>
  <c r="PR112" i="55" s="1"/>
  <c r="MV16" i="55"/>
  <c r="PR16" i="55" s="1"/>
  <c r="MV30" i="55"/>
  <c r="PR30" i="55" s="1"/>
  <c r="MV18" i="55"/>
  <c r="PR18" i="55" s="1"/>
  <c r="MV32" i="55"/>
  <c r="PR32" i="55" s="1"/>
  <c r="MV34" i="55"/>
  <c r="PR34" i="55" s="1"/>
  <c r="MV77" i="55"/>
  <c r="PR77" i="55" s="1"/>
  <c r="MV59" i="55"/>
  <c r="PR59" i="55" s="1"/>
  <c r="MV26" i="55"/>
  <c r="PR26" i="55" s="1"/>
  <c r="MV38" i="55"/>
  <c r="PR38" i="55" s="1"/>
  <c r="MV91" i="55"/>
  <c r="PR91" i="55" s="1"/>
  <c r="MV19" i="55"/>
  <c r="PR19" i="55" s="1"/>
  <c r="MV66" i="55"/>
  <c r="PR66" i="55" s="1"/>
  <c r="MV78" i="55"/>
  <c r="PR78" i="55" s="1"/>
  <c r="MV69" i="55"/>
  <c r="PR69" i="55" s="1"/>
  <c r="MV41" i="55"/>
  <c r="PR41" i="55" s="1"/>
  <c r="MV61" i="55"/>
  <c r="PR61" i="55" s="1"/>
  <c r="MV60" i="55"/>
  <c r="PR60" i="55" s="1"/>
  <c r="MV50" i="55"/>
  <c r="PR50" i="55" s="1"/>
  <c r="MV100" i="55"/>
  <c r="PR100" i="55" s="1"/>
  <c r="MV119" i="55"/>
  <c r="PR119" i="55" s="1"/>
  <c r="MV83" i="55"/>
  <c r="PR83" i="55" s="1"/>
  <c r="MV120" i="55"/>
  <c r="PR120" i="55" s="1"/>
  <c r="MV106" i="55"/>
  <c r="PR106" i="55" s="1"/>
  <c r="MV4" i="55"/>
  <c r="PR4" i="55" s="1"/>
  <c r="MV101" i="55"/>
  <c r="PR101" i="55" s="1"/>
  <c r="MV98" i="55"/>
  <c r="PR98" i="55" s="1"/>
  <c r="MV124" i="55"/>
  <c r="PR124" i="55" s="1"/>
  <c r="MV97" i="55"/>
  <c r="PR97" i="55" s="1"/>
  <c r="MV36" i="55"/>
  <c r="PR36" i="55" s="1"/>
  <c r="MV125" i="55"/>
  <c r="PR125" i="55" s="1"/>
  <c r="MV22" i="55"/>
  <c r="PR22" i="55" s="1"/>
  <c r="MV25" i="55"/>
  <c r="PR25" i="55" s="1"/>
  <c r="MV11" i="55"/>
  <c r="PR11" i="55" s="1"/>
  <c r="MV21" i="55"/>
  <c r="PR21" i="55" s="1"/>
  <c r="MV73" i="55"/>
  <c r="PR73" i="55" s="1"/>
  <c r="MV74" i="55"/>
  <c r="PR74" i="55" s="1"/>
  <c r="MV33" i="55"/>
  <c r="PR33" i="55" s="1"/>
  <c r="MV76" i="55"/>
  <c r="PR76" i="55" s="1"/>
  <c r="MV88" i="55"/>
  <c r="PR88" i="55" s="1"/>
  <c r="MV90" i="55"/>
  <c r="PR90" i="55" s="1"/>
  <c r="MV14" i="55"/>
  <c r="PR14" i="55" s="1"/>
  <c r="MV87" i="55"/>
  <c r="PR87" i="55" s="1"/>
  <c r="MV27" i="55"/>
  <c r="PR27" i="55" s="1"/>
  <c r="MV46" i="55"/>
  <c r="PR46" i="55" s="1"/>
  <c r="OH48" i="55"/>
  <c r="RD48" i="55" s="1"/>
  <c r="OH72" i="55"/>
  <c r="RD72" i="55" s="1"/>
  <c r="OH47" i="55"/>
  <c r="RD47" i="55" s="1"/>
  <c r="OH3" i="55"/>
  <c r="RD3" i="55" s="1"/>
  <c r="OH113" i="55"/>
  <c r="RD113" i="55" s="1"/>
  <c r="OH121" i="55"/>
  <c r="RD121" i="55" s="1"/>
  <c r="OH122" i="55"/>
  <c r="RD122" i="55" s="1"/>
  <c r="OH126" i="55"/>
  <c r="RD126" i="55" s="1"/>
  <c r="OH95" i="55"/>
  <c r="RD95" i="55" s="1"/>
  <c r="OH42" i="55"/>
  <c r="RD42" i="55" s="1"/>
  <c r="OH107" i="55"/>
  <c r="RD107" i="55" s="1"/>
  <c r="OH36" i="55"/>
  <c r="RD36" i="55" s="1"/>
  <c r="OH99" i="55"/>
  <c r="RD99" i="55" s="1"/>
  <c r="OH60" i="55"/>
  <c r="RD60" i="55" s="1"/>
  <c r="OH71" i="55"/>
  <c r="RD71" i="55" s="1"/>
  <c r="OH80" i="55"/>
  <c r="RD80" i="55" s="1"/>
  <c r="OH116" i="55"/>
  <c r="RD116" i="55" s="1"/>
  <c r="OH5" i="55"/>
  <c r="RD5" i="55" s="1"/>
  <c r="OH104" i="55"/>
  <c r="RD104" i="55" s="1"/>
  <c r="OH31" i="55"/>
  <c r="RD31" i="55" s="1"/>
  <c r="OH12" i="55"/>
  <c r="RD12" i="55" s="1"/>
  <c r="OH32" i="55"/>
  <c r="RD32" i="55" s="1"/>
  <c r="OH29" i="55"/>
  <c r="RD29" i="55" s="1"/>
  <c r="OH35" i="55"/>
  <c r="RD35" i="55" s="1"/>
  <c r="OH76" i="55"/>
  <c r="RD76" i="55" s="1"/>
  <c r="OH79" i="55"/>
  <c r="RD79" i="55" s="1"/>
  <c r="OH67" i="55"/>
  <c r="RD67" i="55" s="1"/>
  <c r="OH28" i="55"/>
  <c r="RD28" i="55" s="1"/>
  <c r="OH17" i="55"/>
  <c r="RD17" i="55" s="1"/>
  <c r="OH14" i="55"/>
  <c r="RD14" i="55" s="1"/>
  <c r="OH26" i="55"/>
  <c r="RD26" i="55" s="1"/>
  <c r="OH57" i="55"/>
  <c r="RD57" i="55" s="1"/>
  <c r="OH53" i="55"/>
  <c r="RD53" i="55" s="1"/>
  <c r="OH117" i="55"/>
  <c r="RD117" i="55" s="1"/>
  <c r="OH114" i="55"/>
  <c r="RD114" i="55" s="1"/>
  <c r="OH125" i="55"/>
  <c r="RD125" i="55" s="1"/>
  <c r="OH22" i="55"/>
  <c r="RD22" i="55" s="1"/>
  <c r="OH69" i="55"/>
  <c r="RD69" i="55" s="1"/>
  <c r="OH70" i="55"/>
  <c r="RD70" i="55" s="1"/>
  <c r="OH109" i="55"/>
  <c r="RD109" i="55" s="1"/>
  <c r="OH120" i="55"/>
  <c r="RD120" i="55" s="1"/>
  <c r="OH97" i="55"/>
  <c r="RD97" i="55" s="1"/>
  <c r="OH119" i="55"/>
  <c r="RD119" i="55" s="1"/>
  <c r="OH115" i="55"/>
  <c r="RD115" i="55" s="1"/>
  <c r="OH8" i="55"/>
  <c r="RD8" i="55" s="1"/>
  <c r="OH98" i="55"/>
  <c r="RD98" i="55" s="1"/>
  <c r="OH127" i="55"/>
  <c r="RD127" i="55" s="1"/>
  <c r="OH54" i="55"/>
  <c r="RD54" i="55" s="1"/>
  <c r="OH96" i="55"/>
  <c r="RD96" i="55" s="1"/>
  <c r="OH62" i="55"/>
  <c r="RD62" i="55" s="1"/>
  <c r="OH124" i="55"/>
  <c r="RD124" i="55" s="1"/>
  <c r="OH18" i="55"/>
  <c r="RD18" i="55" s="1"/>
  <c r="OH37" i="55"/>
  <c r="RD37" i="55" s="1"/>
  <c r="OH11" i="55"/>
  <c r="RD11" i="55" s="1"/>
  <c r="OH33" i="55"/>
  <c r="RD33" i="55" s="1"/>
  <c r="OH59" i="55"/>
  <c r="RD59" i="55" s="1"/>
  <c r="OH55" i="55"/>
  <c r="RD55" i="55" s="1"/>
  <c r="OH81" i="55"/>
  <c r="RD81" i="55" s="1"/>
  <c r="OH85" i="55"/>
  <c r="RD85" i="55" s="1"/>
  <c r="OH38" i="55"/>
  <c r="RD38" i="55" s="1"/>
  <c r="OH87" i="55"/>
  <c r="RD87" i="55" s="1"/>
  <c r="OH27" i="55"/>
  <c r="RD27" i="55" s="1"/>
  <c r="OH19" i="55"/>
  <c r="RD19" i="55" s="1"/>
  <c r="OH49" i="55"/>
  <c r="RD49" i="55" s="1"/>
  <c r="OH106" i="55"/>
  <c r="RD106" i="55" s="1"/>
  <c r="OH10" i="55"/>
  <c r="RD10" i="55" s="1"/>
  <c r="OH112" i="55"/>
  <c r="RD112" i="55" s="1"/>
  <c r="OH44" i="55"/>
  <c r="RD44" i="55" s="1"/>
  <c r="OH63" i="55"/>
  <c r="RD63" i="55" s="1"/>
  <c r="OH43" i="55"/>
  <c r="RD43" i="55" s="1"/>
  <c r="OH108" i="55"/>
  <c r="RD108" i="55" s="1"/>
  <c r="OH41" i="55"/>
  <c r="RD41" i="55" s="1"/>
  <c r="OH61" i="55"/>
  <c r="RD61" i="55" s="1"/>
  <c r="OH92" i="55"/>
  <c r="RD92" i="55" s="1"/>
  <c r="OH94" i="55"/>
  <c r="RD94" i="55" s="1"/>
  <c r="OH101" i="55"/>
  <c r="RD101" i="55" s="1"/>
  <c r="OH52" i="55"/>
  <c r="RD52" i="55" s="1"/>
  <c r="OH83" i="55"/>
  <c r="RD83" i="55" s="1"/>
  <c r="OH56" i="55"/>
  <c r="RD56" i="55" s="1"/>
  <c r="OH45" i="55"/>
  <c r="RD45" i="55" s="1"/>
  <c r="OH111" i="55"/>
  <c r="RD111" i="55" s="1"/>
  <c r="OH50" i="55"/>
  <c r="RD50" i="55" s="1"/>
  <c r="OH16" i="55"/>
  <c r="RD16" i="55" s="1"/>
  <c r="OH15" i="55"/>
  <c r="RD15" i="55" s="1"/>
  <c r="OH21" i="55"/>
  <c r="RD21" i="55" s="1"/>
  <c r="OH77" i="55"/>
  <c r="RD77" i="55" s="1"/>
  <c r="OH75" i="55"/>
  <c r="RD75" i="55" s="1"/>
  <c r="OH68" i="55"/>
  <c r="RD68" i="55" s="1"/>
  <c r="OH84" i="55"/>
  <c r="RD84" i="55" s="1"/>
  <c r="OH110" i="55"/>
  <c r="RD110" i="55" s="1"/>
  <c r="OH90" i="55"/>
  <c r="RD90" i="55" s="1"/>
  <c r="OH65" i="55"/>
  <c r="RD65" i="55" s="1"/>
  <c r="OH23" i="55"/>
  <c r="RD23" i="55" s="1"/>
  <c r="OH88" i="55"/>
  <c r="RD88" i="55" s="1"/>
  <c r="OH46" i="55"/>
  <c r="RD46" i="55" s="1"/>
  <c r="OH9" i="55"/>
  <c r="RD9" i="55" s="1"/>
  <c r="OH102" i="55"/>
  <c r="RD102" i="55" s="1"/>
  <c r="OH39" i="55"/>
  <c r="RD39" i="55" s="1"/>
  <c r="OH13" i="55"/>
  <c r="RD13" i="55" s="1"/>
  <c r="OH6" i="55"/>
  <c r="RD6" i="55" s="1"/>
  <c r="OH93" i="55"/>
  <c r="RD93" i="55" s="1"/>
  <c r="OH4" i="55"/>
  <c r="RD4" i="55" s="1"/>
  <c r="OH7" i="55"/>
  <c r="RD7" i="55" s="1"/>
  <c r="OH58" i="55"/>
  <c r="RD58" i="55" s="1"/>
  <c r="OH123" i="55"/>
  <c r="RD123" i="55" s="1"/>
  <c r="OH100" i="55"/>
  <c r="RD100" i="55" s="1"/>
  <c r="OH86" i="55"/>
  <c r="RD86" i="55" s="1"/>
  <c r="OH105" i="55"/>
  <c r="RD105" i="55" s="1"/>
  <c r="OH40" i="55"/>
  <c r="RD40" i="55" s="1"/>
  <c r="OH82" i="55"/>
  <c r="RD82" i="55" s="1"/>
  <c r="OH103" i="55"/>
  <c r="RD103" i="55" s="1"/>
  <c r="OH118" i="55"/>
  <c r="RD118" i="55" s="1"/>
  <c r="OH128" i="55"/>
  <c r="RD128" i="55" s="1"/>
  <c r="OH24" i="55"/>
  <c r="RD24" i="55" s="1"/>
  <c r="OH25" i="55"/>
  <c r="RD25" i="55" s="1"/>
  <c r="OH30" i="55"/>
  <c r="RD30" i="55" s="1"/>
  <c r="OH73" i="55"/>
  <c r="RD73" i="55" s="1"/>
  <c r="OH34" i="55"/>
  <c r="RD34" i="55" s="1"/>
  <c r="OH74" i="55"/>
  <c r="RD74" i="55" s="1"/>
  <c r="OH66" i="55"/>
  <c r="RD66" i="55" s="1"/>
  <c r="OH64" i="55"/>
  <c r="RD64" i="55" s="1"/>
  <c r="OH89" i="55"/>
  <c r="RD89" i="55" s="1"/>
  <c r="OH91" i="55"/>
  <c r="RD91" i="55" s="1"/>
  <c r="OH20" i="55"/>
  <c r="RD20" i="55" s="1"/>
  <c r="OH78" i="55"/>
  <c r="RD78" i="55" s="1"/>
  <c r="OH51" i="55"/>
  <c r="RD51" i="55" s="1"/>
  <c r="OE120" i="55"/>
  <c r="RA120" i="55" s="1"/>
  <c r="OE100" i="55"/>
  <c r="RA100" i="55" s="1"/>
  <c r="OE61" i="55"/>
  <c r="RA61" i="55" s="1"/>
  <c r="OE22" i="55"/>
  <c r="RA22" i="55" s="1"/>
  <c r="OE39" i="55"/>
  <c r="RA39" i="55" s="1"/>
  <c r="OE72" i="55"/>
  <c r="RA72" i="55" s="1"/>
  <c r="OE10" i="55"/>
  <c r="RA10" i="55" s="1"/>
  <c r="OE118" i="55"/>
  <c r="RA118" i="55" s="1"/>
  <c r="OE125" i="55"/>
  <c r="RA125" i="55" s="1"/>
  <c r="OE115" i="55"/>
  <c r="RA115" i="55" s="1"/>
  <c r="OE116" i="55"/>
  <c r="RA116" i="55" s="1"/>
  <c r="OE52" i="55"/>
  <c r="RA52" i="55" s="1"/>
  <c r="OE58" i="55"/>
  <c r="RA58" i="55" s="1"/>
  <c r="OE94" i="55"/>
  <c r="RA94" i="55" s="1"/>
  <c r="OE97" i="55"/>
  <c r="RA97" i="55" s="1"/>
  <c r="OE3" i="55"/>
  <c r="RA3" i="55" s="1"/>
  <c r="OE101" i="55"/>
  <c r="RA101" i="55" s="1"/>
  <c r="OE107" i="55"/>
  <c r="RA107" i="55" s="1"/>
  <c r="OE29" i="55"/>
  <c r="RA29" i="55" s="1"/>
  <c r="OE12" i="55"/>
  <c r="RA12" i="55" s="1"/>
  <c r="OE30" i="55"/>
  <c r="RA30" i="55" s="1"/>
  <c r="OE25" i="55"/>
  <c r="RA25" i="55" s="1"/>
  <c r="OE84" i="55"/>
  <c r="RA84" i="55" s="1"/>
  <c r="OE73" i="55"/>
  <c r="RA73" i="55" s="1"/>
  <c r="OE75" i="55"/>
  <c r="RA75" i="55" s="1"/>
  <c r="OE23" i="55"/>
  <c r="RA23" i="55" s="1"/>
  <c r="OE65" i="55"/>
  <c r="RA65" i="55" s="1"/>
  <c r="OE57" i="55"/>
  <c r="RA57" i="55" s="1"/>
  <c r="OE91" i="55"/>
  <c r="RA91" i="55" s="1"/>
  <c r="OE85" i="55"/>
  <c r="RA85" i="55" s="1"/>
  <c r="OE90" i="55"/>
  <c r="RA90" i="55" s="1"/>
  <c r="OE49" i="55"/>
  <c r="RA49" i="55" s="1"/>
  <c r="OE98" i="55"/>
  <c r="RA98" i="55" s="1"/>
  <c r="OE99" i="55"/>
  <c r="RA99" i="55" s="1"/>
  <c r="OE71" i="55"/>
  <c r="RA71" i="55" s="1"/>
  <c r="OE93" i="55"/>
  <c r="RA93" i="55" s="1"/>
  <c r="OE43" i="55"/>
  <c r="RA43" i="55" s="1"/>
  <c r="OE60" i="55"/>
  <c r="RA60" i="55" s="1"/>
  <c r="OE70" i="55"/>
  <c r="RA70" i="55" s="1"/>
  <c r="OE108" i="55"/>
  <c r="RA108" i="55" s="1"/>
  <c r="OE62" i="55"/>
  <c r="RA62" i="55" s="1"/>
  <c r="OE122" i="55"/>
  <c r="RA122" i="55" s="1"/>
  <c r="OE123" i="55"/>
  <c r="RA123" i="55" s="1"/>
  <c r="OE8" i="55"/>
  <c r="RA8" i="55" s="1"/>
  <c r="OE96" i="55"/>
  <c r="RA96" i="55" s="1"/>
  <c r="OE45" i="55"/>
  <c r="RA45" i="55" s="1"/>
  <c r="OE36" i="55"/>
  <c r="RA36" i="55" s="1"/>
  <c r="OE6" i="55"/>
  <c r="RA6" i="55" s="1"/>
  <c r="OE69" i="55"/>
  <c r="RA69" i="55" s="1"/>
  <c r="OE9" i="55"/>
  <c r="RA9" i="55" s="1"/>
  <c r="OE16" i="55"/>
  <c r="RA16" i="55" s="1"/>
  <c r="OE31" i="55"/>
  <c r="RA31" i="55" s="1"/>
  <c r="OE15" i="55"/>
  <c r="RA15" i="55" s="1"/>
  <c r="OE68" i="55"/>
  <c r="RA68" i="55" s="1"/>
  <c r="OE33" i="55"/>
  <c r="RA33" i="55" s="1"/>
  <c r="OE77" i="55"/>
  <c r="RA77" i="55" s="1"/>
  <c r="OE59" i="55"/>
  <c r="RA59" i="55" s="1"/>
  <c r="OE64" i="55"/>
  <c r="RA64" i="55" s="1"/>
  <c r="OE28" i="55"/>
  <c r="RA28" i="55" s="1"/>
  <c r="OE14" i="55"/>
  <c r="RA14" i="55" s="1"/>
  <c r="OE46" i="55"/>
  <c r="RA46" i="55" s="1"/>
  <c r="OE110" i="55"/>
  <c r="RA110" i="55" s="1"/>
  <c r="OE19" i="55"/>
  <c r="RA19" i="55" s="1"/>
  <c r="OE78" i="55"/>
  <c r="RA78" i="55" s="1"/>
  <c r="OE103" i="55"/>
  <c r="RA103" i="55" s="1"/>
  <c r="OE119" i="55"/>
  <c r="RA119" i="55" s="1"/>
  <c r="OE128" i="55"/>
  <c r="RA128" i="55" s="1"/>
  <c r="OE104" i="55"/>
  <c r="RA104" i="55" s="1"/>
  <c r="OE82" i="55"/>
  <c r="RA82" i="55" s="1"/>
  <c r="OE40" i="55"/>
  <c r="RA40" i="55" s="1"/>
  <c r="OE56" i="55"/>
  <c r="RA56" i="55" s="1"/>
  <c r="OE117" i="55"/>
  <c r="RA117" i="55" s="1"/>
  <c r="OE86" i="55"/>
  <c r="RA86" i="55" s="1"/>
  <c r="OE47" i="55"/>
  <c r="RA47" i="55" s="1"/>
  <c r="OE41" i="55"/>
  <c r="RA41" i="55" s="1"/>
  <c r="OE83" i="55"/>
  <c r="RA83" i="55" s="1"/>
  <c r="OE5" i="55"/>
  <c r="RA5" i="55" s="1"/>
  <c r="OE50" i="55"/>
  <c r="RA50" i="55" s="1"/>
  <c r="OE92" i="55"/>
  <c r="RA92" i="55" s="1"/>
  <c r="OE95" i="55"/>
  <c r="RA95" i="55" s="1"/>
  <c r="OE106" i="55"/>
  <c r="RA106" i="55" s="1"/>
  <c r="OE102" i="55"/>
  <c r="RA102" i="55" s="1"/>
  <c r="OE24" i="55"/>
  <c r="RA24" i="55" s="1"/>
  <c r="OE21" i="55"/>
  <c r="RA21" i="55" s="1"/>
  <c r="OE11" i="55"/>
  <c r="RA11" i="55" s="1"/>
  <c r="OE35" i="55"/>
  <c r="RA35" i="55" s="1"/>
  <c r="OE81" i="55"/>
  <c r="RA81" i="55" s="1"/>
  <c r="OE74" i="55"/>
  <c r="RA74" i="55" s="1"/>
  <c r="OE34" i="55"/>
  <c r="RA34" i="55" s="1"/>
  <c r="OE67" i="55"/>
  <c r="RA67" i="55" s="1"/>
  <c r="OE26" i="55"/>
  <c r="RA26" i="55" s="1"/>
  <c r="OE17" i="55"/>
  <c r="RA17" i="55" s="1"/>
  <c r="OE53" i="55"/>
  <c r="RA53" i="55" s="1"/>
  <c r="OE89" i="55"/>
  <c r="RA89" i="55" s="1"/>
  <c r="OE48" i="55"/>
  <c r="RA48" i="55" s="1"/>
  <c r="OE111" i="55"/>
  <c r="RA111" i="55" s="1"/>
  <c r="OE42" i="55"/>
  <c r="RA42" i="55" s="1"/>
  <c r="OE13" i="55"/>
  <c r="RA13" i="55" s="1"/>
  <c r="OE121" i="55"/>
  <c r="RA121" i="55" s="1"/>
  <c r="OE127" i="55"/>
  <c r="RA127" i="55" s="1"/>
  <c r="OE80" i="55"/>
  <c r="RA80" i="55" s="1"/>
  <c r="OE114" i="55"/>
  <c r="RA114" i="55" s="1"/>
  <c r="OE124" i="55"/>
  <c r="RA124" i="55" s="1"/>
  <c r="OE7" i="55"/>
  <c r="RA7" i="55" s="1"/>
  <c r="OE105" i="55"/>
  <c r="RA105" i="55" s="1"/>
  <c r="OE54" i="55"/>
  <c r="RA54" i="55" s="1"/>
  <c r="OE4" i="55"/>
  <c r="RA4" i="55" s="1"/>
  <c r="OE113" i="55"/>
  <c r="RA113" i="55" s="1"/>
  <c r="OE112" i="55"/>
  <c r="RA112" i="55" s="1"/>
  <c r="OE63" i="55"/>
  <c r="RA63" i="55" s="1"/>
  <c r="OE126" i="55"/>
  <c r="RA126" i="55" s="1"/>
  <c r="OE109" i="55"/>
  <c r="RA109" i="55" s="1"/>
  <c r="OE44" i="55"/>
  <c r="RA44" i="55" s="1"/>
  <c r="OE18" i="55"/>
  <c r="RA18" i="55" s="1"/>
  <c r="OE37" i="55"/>
  <c r="RA37" i="55" s="1"/>
  <c r="OE32" i="55"/>
  <c r="RA32" i="55" s="1"/>
  <c r="OE76" i="55"/>
  <c r="RA76" i="55" s="1"/>
  <c r="OE55" i="55"/>
  <c r="RA55" i="55" s="1"/>
  <c r="OE79" i="55"/>
  <c r="RA79" i="55" s="1"/>
  <c r="OE27" i="55"/>
  <c r="RA27" i="55" s="1"/>
  <c r="OE38" i="55"/>
  <c r="RA38" i="55" s="1"/>
  <c r="OE87" i="55"/>
  <c r="RA87" i="55" s="1"/>
  <c r="OE20" i="55"/>
  <c r="RA20" i="55" s="1"/>
  <c r="OE66" i="55"/>
  <c r="RA66" i="55" s="1"/>
  <c r="OE88" i="55"/>
  <c r="RA88" i="55" s="1"/>
  <c r="OE51" i="55"/>
  <c r="RA51" i="55" s="1"/>
  <c r="OC54" i="55"/>
  <c r="QY54" i="55" s="1"/>
  <c r="OC116" i="55"/>
  <c r="QY116" i="55" s="1"/>
  <c r="OC95" i="55"/>
  <c r="QY95" i="55" s="1"/>
  <c r="OC69" i="55"/>
  <c r="QY69" i="55" s="1"/>
  <c r="OC8" i="55"/>
  <c r="QY8" i="55" s="1"/>
  <c r="OC115" i="55"/>
  <c r="QY115" i="55" s="1"/>
  <c r="OC22" i="55"/>
  <c r="QY22" i="55" s="1"/>
  <c r="OC7" i="55"/>
  <c r="QY7" i="55" s="1"/>
  <c r="OC120" i="55"/>
  <c r="QY120" i="55" s="1"/>
  <c r="OC6" i="55"/>
  <c r="QY6" i="55" s="1"/>
  <c r="OC72" i="55"/>
  <c r="QY72" i="55" s="1"/>
  <c r="OC107" i="55"/>
  <c r="QY107" i="55" s="1"/>
  <c r="OC36" i="55"/>
  <c r="QY36" i="55" s="1"/>
  <c r="OC117" i="55"/>
  <c r="QY117" i="55" s="1"/>
  <c r="OC4" i="55"/>
  <c r="QY4" i="55" s="1"/>
  <c r="OC5" i="55"/>
  <c r="QY5" i="55" s="1"/>
  <c r="OC45" i="55"/>
  <c r="QY45" i="55" s="1"/>
  <c r="OC127" i="55"/>
  <c r="QY127" i="55" s="1"/>
  <c r="OC37" i="55"/>
  <c r="QY37" i="55" s="1"/>
  <c r="OC30" i="55"/>
  <c r="QY30" i="55" s="1"/>
  <c r="OC11" i="55"/>
  <c r="QY11" i="55" s="1"/>
  <c r="OC77" i="55"/>
  <c r="QY77" i="55" s="1"/>
  <c r="OC35" i="55"/>
  <c r="QY35" i="55" s="1"/>
  <c r="OC59" i="55"/>
  <c r="QY59" i="55" s="1"/>
  <c r="OC66" i="55"/>
  <c r="QY66" i="55" s="1"/>
  <c r="OC28" i="55"/>
  <c r="QY28" i="55" s="1"/>
  <c r="OC27" i="55"/>
  <c r="QY27" i="55" s="1"/>
  <c r="OC91" i="55"/>
  <c r="QY91" i="55" s="1"/>
  <c r="OC65" i="55"/>
  <c r="QY65" i="55" s="1"/>
  <c r="OC64" i="55"/>
  <c r="QY64" i="55" s="1"/>
  <c r="OC53" i="55"/>
  <c r="QY53" i="55" s="1"/>
  <c r="OC44" i="55"/>
  <c r="QY44" i="55" s="1"/>
  <c r="OC96" i="55"/>
  <c r="QY96" i="55" s="1"/>
  <c r="OC122" i="55"/>
  <c r="QY122" i="55" s="1"/>
  <c r="OC43" i="55"/>
  <c r="QY43" i="55" s="1"/>
  <c r="OC128" i="55"/>
  <c r="QY128" i="55" s="1"/>
  <c r="OC114" i="55"/>
  <c r="QY114" i="55" s="1"/>
  <c r="OC13" i="55"/>
  <c r="QY13" i="55" s="1"/>
  <c r="OC123" i="55"/>
  <c r="QY123" i="55" s="1"/>
  <c r="OC125" i="55"/>
  <c r="QY125" i="55" s="1"/>
  <c r="OC111" i="55"/>
  <c r="QY111" i="55" s="1"/>
  <c r="OC108" i="55"/>
  <c r="QY108" i="55" s="1"/>
  <c r="OC56" i="55"/>
  <c r="QY56" i="55" s="1"/>
  <c r="OC92" i="55"/>
  <c r="QY92" i="55" s="1"/>
  <c r="OC83" i="55"/>
  <c r="QY83" i="55" s="1"/>
  <c r="OC98" i="55"/>
  <c r="QY98" i="55" s="1"/>
  <c r="OC99" i="55"/>
  <c r="QY99" i="55" s="1"/>
  <c r="OC97" i="55"/>
  <c r="QY97" i="55" s="1"/>
  <c r="OC103" i="55"/>
  <c r="QY103" i="55" s="1"/>
  <c r="OC29" i="55"/>
  <c r="QY29" i="55" s="1"/>
  <c r="OC18" i="55"/>
  <c r="QY18" i="55" s="1"/>
  <c r="OC15" i="55"/>
  <c r="QY15" i="55" s="1"/>
  <c r="OC21" i="55"/>
  <c r="QY21" i="55" s="1"/>
  <c r="OC75" i="55"/>
  <c r="QY75" i="55" s="1"/>
  <c r="OC79" i="55"/>
  <c r="QY79" i="55" s="1"/>
  <c r="OC55" i="55"/>
  <c r="QY55" i="55" s="1"/>
  <c r="OC90" i="55"/>
  <c r="QY90" i="55" s="1"/>
  <c r="OC46" i="55"/>
  <c r="QY46" i="55" s="1"/>
  <c r="OC20" i="55"/>
  <c r="QY20" i="55" s="1"/>
  <c r="OC14" i="55"/>
  <c r="QY14" i="55" s="1"/>
  <c r="OC19" i="55"/>
  <c r="QY19" i="55" s="1"/>
  <c r="OC87" i="55"/>
  <c r="QY87" i="55" s="1"/>
  <c r="OC50" i="55"/>
  <c r="QY50" i="55" s="1"/>
  <c r="OC60" i="55"/>
  <c r="QY60" i="55" s="1"/>
  <c r="OC121" i="55"/>
  <c r="QY121" i="55" s="1"/>
  <c r="OC126" i="55"/>
  <c r="QY126" i="55" s="1"/>
  <c r="OC63" i="55"/>
  <c r="QY63" i="55" s="1"/>
  <c r="OC101" i="55"/>
  <c r="QY101" i="55" s="1"/>
  <c r="OC93" i="55"/>
  <c r="QY93" i="55" s="1"/>
  <c r="OC118" i="55"/>
  <c r="QY118" i="55" s="1"/>
  <c r="OC71" i="55"/>
  <c r="QY71" i="55" s="1"/>
  <c r="OC40" i="55"/>
  <c r="QY40" i="55" s="1"/>
  <c r="OC86" i="55"/>
  <c r="QY86" i="55" s="1"/>
  <c r="OC47" i="55"/>
  <c r="QY47" i="55" s="1"/>
  <c r="OC104" i="55"/>
  <c r="QY104" i="55" s="1"/>
  <c r="OC62" i="55"/>
  <c r="QY62" i="55" s="1"/>
  <c r="OC58" i="55"/>
  <c r="QY58" i="55" s="1"/>
  <c r="OC61" i="55"/>
  <c r="QY61" i="55" s="1"/>
  <c r="OC102" i="55"/>
  <c r="QY102" i="55" s="1"/>
  <c r="OC42" i="55"/>
  <c r="QY42" i="55" s="1"/>
  <c r="OC12" i="55"/>
  <c r="QY12" i="55" s="1"/>
  <c r="OC24" i="55"/>
  <c r="QY24" i="55" s="1"/>
  <c r="OC31" i="55"/>
  <c r="QY31" i="55" s="1"/>
  <c r="OC81" i="55"/>
  <c r="QY81" i="55" s="1"/>
  <c r="OC34" i="55"/>
  <c r="QY34" i="55" s="1"/>
  <c r="OC74" i="55"/>
  <c r="QY74" i="55" s="1"/>
  <c r="OC33" i="55"/>
  <c r="QY33" i="55" s="1"/>
  <c r="OC26" i="55"/>
  <c r="QY26" i="55" s="1"/>
  <c r="OC17" i="55"/>
  <c r="QY17" i="55" s="1"/>
  <c r="OC67" i="55"/>
  <c r="QY67" i="55" s="1"/>
  <c r="OC110" i="55"/>
  <c r="QY110" i="55" s="1"/>
  <c r="OC85" i="55"/>
  <c r="QY85" i="55" s="1"/>
  <c r="OC49" i="55"/>
  <c r="QY49" i="55" s="1"/>
  <c r="OC57" i="55"/>
  <c r="QY57" i="55" s="1"/>
  <c r="OC41" i="55"/>
  <c r="QY41" i="55" s="1"/>
  <c r="OC39" i="55"/>
  <c r="QY39" i="55" s="1"/>
  <c r="OC80" i="55"/>
  <c r="QY80" i="55" s="1"/>
  <c r="OC10" i="55"/>
  <c r="QY10" i="55" s="1"/>
  <c r="OC119" i="55"/>
  <c r="QY119" i="55" s="1"/>
  <c r="OC124" i="55"/>
  <c r="QY124" i="55" s="1"/>
  <c r="OC109" i="55"/>
  <c r="QY109" i="55" s="1"/>
  <c r="OC82" i="55"/>
  <c r="QY82" i="55" s="1"/>
  <c r="OC113" i="55"/>
  <c r="QY113" i="55" s="1"/>
  <c r="OC3" i="55"/>
  <c r="QY3" i="55" s="1"/>
  <c r="OC70" i="55"/>
  <c r="QY70" i="55" s="1"/>
  <c r="OC52" i="55"/>
  <c r="QY52" i="55" s="1"/>
  <c r="OC105" i="55"/>
  <c r="QY105" i="55" s="1"/>
  <c r="OC100" i="55"/>
  <c r="QY100" i="55" s="1"/>
  <c r="OC94" i="55"/>
  <c r="QY94" i="55" s="1"/>
  <c r="OC9" i="55"/>
  <c r="QY9" i="55" s="1"/>
  <c r="OC106" i="55"/>
  <c r="QY106" i="55" s="1"/>
  <c r="OC112" i="55"/>
  <c r="QY112" i="55" s="1"/>
  <c r="OC32" i="55"/>
  <c r="QY32" i="55" s="1"/>
  <c r="OC16" i="55"/>
  <c r="QY16" i="55" s="1"/>
  <c r="OC25" i="55"/>
  <c r="QY25" i="55" s="1"/>
  <c r="OC76" i="55"/>
  <c r="QY76" i="55" s="1"/>
  <c r="OC68" i="55"/>
  <c r="QY68" i="55" s="1"/>
  <c r="OC73" i="55"/>
  <c r="QY73" i="55" s="1"/>
  <c r="OC84" i="55"/>
  <c r="QY84" i="55" s="1"/>
  <c r="OC88" i="55"/>
  <c r="QY88" i="55" s="1"/>
  <c r="OC48" i="55"/>
  <c r="QY48" i="55" s="1"/>
  <c r="OC89" i="55"/>
  <c r="QY89" i="55" s="1"/>
  <c r="OC23" i="55"/>
  <c r="QY23" i="55" s="1"/>
  <c r="OC38" i="55"/>
  <c r="QY38" i="55" s="1"/>
  <c r="OC51" i="55"/>
  <c r="QY51" i="55" s="1"/>
  <c r="OC78" i="55"/>
  <c r="QY78" i="55" s="1"/>
  <c r="OT82" i="55"/>
  <c r="RP82" i="55" s="1"/>
  <c r="OT103" i="55"/>
  <c r="RP103" i="55" s="1"/>
  <c r="OT116" i="55"/>
  <c r="RP116" i="55" s="1"/>
  <c r="OT83" i="55"/>
  <c r="RP83" i="55" s="1"/>
  <c r="OT5" i="55"/>
  <c r="RP5" i="55" s="1"/>
  <c r="OT96" i="55"/>
  <c r="RP96" i="55" s="1"/>
  <c r="OT119" i="55"/>
  <c r="RP119" i="55" s="1"/>
  <c r="OT113" i="55"/>
  <c r="RP113" i="55" s="1"/>
  <c r="OT104" i="55"/>
  <c r="RP104" i="55" s="1"/>
  <c r="OT95" i="55"/>
  <c r="RP95" i="55" s="1"/>
  <c r="OT114" i="55"/>
  <c r="RP114" i="55" s="1"/>
  <c r="OT45" i="55"/>
  <c r="RP45" i="55" s="1"/>
  <c r="OT52" i="55"/>
  <c r="RP52" i="55" s="1"/>
  <c r="OT72" i="55"/>
  <c r="RP72" i="55" s="1"/>
  <c r="OT4" i="55"/>
  <c r="RP4" i="55" s="1"/>
  <c r="OT9" i="55"/>
  <c r="RP9" i="55" s="1"/>
  <c r="OT39" i="55"/>
  <c r="RP39" i="55" s="1"/>
  <c r="OT105" i="55"/>
  <c r="RP105" i="55" s="1"/>
  <c r="OT25" i="55"/>
  <c r="RP25" i="55" s="1"/>
  <c r="OT29" i="55"/>
  <c r="RP29" i="55" s="1"/>
  <c r="OT32" i="55"/>
  <c r="RP32" i="55" s="1"/>
  <c r="OT35" i="55"/>
  <c r="RP35" i="55" s="1"/>
  <c r="OT68" i="55"/>
  <c r="RP68" i="55" s="1"/>
  <c r="OT17" i="55"/>
  <c r="RP17" i="55" s="1"/>
  <c r="OT81" i="55"/>
  <c r="RP81" i="55" s="1"/>
  <c r="OT91" i="55"/>
  <c r="RP91" i="55" s="1"/>
  <c r="OT73" i="55"/>
  <c r="RP73" i="55" s="1"/>
  <c r="OT38" i="55"/>
  <c r="RP38" i="55" s="1"/>
  <c r="OT19" i="55"/>
  <c r="RP19" i="55" s="1"/>
  <c r="OT28" i="55"/>
  <c r="RP28" i="55" s="1"/>
  <c r="OT46" i="55"/>
  <c r="RP46" i="55" s="1"/>
  <c r="OT48" i="55"/>
  <c r="RP48" i="55" s="1"/>
  <c r="OT120" i="55"/>
  <c r="RP120" i="55" s="1"/>
  <c r="OT97" i="55"/>
  <c r="RP97" i="55" s="1"/>
  <c r="OT118" i="55"/>
  <c r="RP118" i="55" s="1"/>
  <c r="OT112" i="55"/>
  <c r="RP112" i="55" s="1"/>
  <c r="OT122" i="55"/>
  <c r="RP122" i="55" s="1"/>
  <c r="OT92" i="55"/>
  <c r="RP92" i="55" s="1"/>
  <c r="OT93" i="55"/>
  <c r="RP93" i="55" s="1"/>
  <c r="OT117" i="55"/>
  <c r="RP117" i="55" s="1"/>
  <c r="OT123" i="55"/>
  <c r="RP123" i="55" s="1"/>
  <c r="OT124" i="55"/>
  <c r="RP124" i="55" s="1"/>
  <c r="OT71" i="55"/>
  <c r="RP71" i="55" s="1"/>
  <c r="OT86" i="55"/>
  <c r="RP86" i="55" s="1"/>
  <c r="OT60" i="55"/>
  <c r="RP60" i="55" s="1"/>
  <c r="OT121" i="55"/>
  <c r="RP121" i="55" s="1"/>
  <c r="OT101" i="55"/>
  <c r="RP101" i="55" s="1"/>
  <c r="OT102" i="55"/>
  <c r="RP102" i="55" s="1"/>
  <c r="OT36" i="55"/>
  <c r="RP36" i="55" s="1"/>
  <c r="OT107" i="55"/>
  <c r="RP107" i="55" s="1"/>
  <c r="OT31" i="55"/>
  <c r="RP31" i="55" s="1"/>
  <c r="OT18" i="55"/>
  <c r="RP18" i="55" s="1"/>
  <c r="OT24" i="55"/>
  <c r="RP24" i="55" s="1"/>
  <c r="OT85" i="55"/>
  <c r="RP85" i="55" s="1"/>
  <c r="OT74" i="55"/>
  <c r="RP74" i="55" s="1"/>
  <c r="OT77" i="55"/>
  <c r="RP77" i="55" s="1"/>
  <c r="OT20" i="55"/>
  <c r="RP20" i="55" s="1"/>
  <c r="OT34" i="55"/>
  <c r="RP34" i="55" s="1"/>
  <c r="OT84" i="55"/>
  <c r="RP84" i="55" s="1"/>
  <c r="OT23" i="55"/>
  <c r="RP23" i="55" s="1"/>
  <c r="OT87" i="55"/>
  <c r="RP87" i="55" s="1"/>
  <c r="OT57" i="55"/>
  <c r="RP57" i="55" s="1"/>
  <c r="OT49" i="55"/>
  <c r="RP49" i="55" s="1"/>
  <c r="OT3" i="55"/>
  <c r="RP3" i="55" s="1"/>
  <c r="OT40" i="55"/>
  <c r="RP40" i="55" s="1"/>
  <c r="OT13" i="55"/>
  <c r="RP13" i="55" s="1"/>
  <c r="OT128" i="55"/>
  <c r="RP128" i="55" s="1"/>
  <c r="OT80" i="55"/>
  <c r="RP80" i="55" s="1"/>
  <c r="OT6" i="55"/>
  <c r="RP6" i="55" s="1"/>
  <c r="OT115" i="55"/>
  <c r="RP115" i="55" s="1"/>
  <c r="OT111" i="55"/>
  <c r="RP111" i="55" s="1"/>
  <c r="OT41" i="55"/>
  <c r="RP41" i="55" s="1"/>
  <c r="OT63" i="55"/>
  <c r="RP63" i="55" s="1"/>
  <c r="OT108" i="55"/>
  <c r="RP108" i="55" s="1"/>
  <c r="OT69" i="55"/>
  <c r="RP69" i="55" s="1"/>
  <c r="OT50" i="55"/>
  <c r="RP50" i="55" s="1"/>
  <c r="OT8" i="55"/>
  <c r="RP8" i="55" s="1"/>
  <c r="OT70" i="55"/>
  <c r="RP70" i="55" s="1"/>
  <c r="OT98" i="55"/>
  <c r="RP98" i="55" s="1"/>
  <c r="OT22" i="55"/>
  <c r="RP22" i="55" s="1"/>
  <c r="OT127" i="55"/>
  <c r="RP127" i="55" s="1"/>
  <c r="OT12" i="55"/>
  <c r="RP12" i="55" s="1"/>
  <c r="OT30" i="55"/>
  <c r="RP30" i="55" s="1"/>
  <c r="OT15" i="55"/>
  <c r="RP15" i="55" s="1"/>
  <c r="OT37" i="55"/>
  <c r="RP37" i="55" s="1"/>
  <c r="OT88" i="55"/>
  <c r="RP88" i="55" s="1"/>
  <c r="OT65" i="55"/>
  <c r="RP65" i="55" s="1"/>
  <c r="OT59" i="55"/>
  <c r="RP59" i="55" s="1"/>
  <c r="OT90" i="55"/>
  <c r="RP90" i="55" s="1"/>
  <c r="OT76" i="55"/>
  <c r="RP76" i="55" s="1"/>
  <c r="OT67" i="55"/>
  <c r="RP67" i="55" s="1"/>
  <c r="OT27" i="55"/>
  <c r="RP27" i="55" s="1"/>
  <c r="OT26" i="55"/>
  <c r="RP26" i="55" s="1"/>
  <c r="OT53" i="55"/>
  <c r="RP53" i="55" s="1"/>
  <c r="OT78" i="55"/>
  <c r="RP78" i="55" s="1"/>
  <c r="OT61" i="55"/>
  <c r="RP61" i="55" s="1"/>
  <c r="OT42" i="55"/>
  <c r="RP42" i="55" s="1"/>
  <c r="OT54" i="55"/>
  <c r="RP54" i="55" s="1"/>
  <c r="OT62" i="55"/>
  <c r="RP62" i="55" s="1"/>
  <c r="OT100" i="55"/>
  <c r="RP100" i="55" s="1"/>
  <c r="OT56" i="55"/>
  <c r="RP56" i="55" s="1"/>
  <c r="OT44" i="55"/>
  <c r="RP44" i="55" s="1"/>
  <c r="OT125" i="55"/>
  <c r="RP125" i="55" s="1"/>
  <c r="OT99" i="55"/>
  <c r="RP99" i="55" s="1"/>
  <c r="OT10" i="55"/>
  <c r="RP10" i="55" s="1"/>
  <c r="OT94" i="55"/>
  <c r="RP94" i="55" s="1"/>
  <c r="OT7" i="55"/>
  <c r="RP7" i="55" s="1"/>
  <c r="OT47" i="55"/>
  <c r="RP47" i="55" s="1"/>
  <c r="OT58" i="55"/>
  <c r="RP58" i="55" s="1"/>
  <c r="OT109" i="55"/>
  <c r="RP109" i="55" s="1"/>
  <c r="OT126" i="55"/>
  <c r="RP126" i="55" s="1"/>
  <c r="OT43" i="55"/>
  <c r="RP43" i="55" s="1"/>
  <c r="OT106" i="55"/>
  <c r="RP106" i="55" s="1"/>
  <c r="OT16" i="55"/>
  <c r="RP16" i="55" s="1"/>
  <c r="OT11" i="55"/>
  <c r="RP11" i="55" s="1"/>
  <c r="OT21" i="55"/>
  <c r="RP21" i="55" s="1"/>
  <c r="OT33" i="55"/>
  <c r="RP33" i="55" s="1"/>
  <c r="OT55" i="55"/>
  <c r="RP55" i="55" s="1"/>
  <c r="OT79" i="55"/>
  <c r="RP79" i="55" s="1"/>
  <c r="OT75" i="55"/>
  <c r="RP75" i="55" s="1"/>
  <c r="OT110" i="55"/>
  <c r="RP110" i="55" s="1"/>
  <c r="OT64" i="55"/>
  <c r="RP64" i="55" s="1"/>
  <c r="OT66" i="55"/>
  <c r="RP66" i="55" s="1"/>
  <c r="OT89" i="55"/>
  <c r="RP89" i="55" s="1"/>
  <c r="OT14" i="55"/>
  <c r="RP14" i="55" s="1"/>
  <c r="OT51" i="55"/>
  <c r="RP51" i="55" s="1"/>
  <c r="OR123" i="55"/>
  <c r="RN123" i="55" s="1"/>
  <c r="OR113" i="55"/>
  <c r="RN113" i="55" s="1"/>
  <c r="OR111" i="55"/>
  <c r="RN111" i="55" s="1"/>
  <c r="OR45" i="55"/>
  <c r="RN45" i="55" s="1"/>
  <c r="OR6" i="55"/>
  <c r="RN6" i="55" s="1"/>
  <c r="OR63" i="55"/>
  <c r="RN63" i="55" s="1"/>
  <c r="OR115" i="55"/>
  <c r="RN115" i="55" s="1"/>
  <c r="OR119" i="55"/>
  <c r="RN119" i="55" s="1"/>
  <c r="OR71" i="55"/>
  <c r="RN71" i="55" s="1"/>
  <c r="OR3" i="55"/>
  <c r="RN3" i="55" s="1"/>
  <c r="OR72" i="55"/>
  <c r="RN72" i="55" s="1"/>
  <c r="OR36" i="55"/>
  <c r="RN36" i="55" s="1"/>
  <c r="OR96" i="55"/>
  <c r="RN96" i="55" s="1"/>
  <c r="OR58" i="55"/>
  <c r="RN58" i="55" s="1"/>
  <c r="OR99" i="55"/>
  <c r="RN99" i="55" s="1"/>
  <c r="OR39" i="55"/>
  <c r="RN39" i="55" s="1"/>
  <c r="OR112" i="55"/>
  <c r="RN112" i="55" s="1"/>
  <c r="OR83" i="55"/>
  <c r="RN83" i="55" s="1"/>
  <c r="OR18" i="55"/>
  <c r="RN18" i="55" s="1"/>
  <c r="OR37" i="55"/>
  <c r="RN37" i="55" s="1"/>
  <c r="OR24" i="55"/>
  <c r="RN24" i="55" s="1"/>
  <c r="OR11" i="55"/>
  <c r="RN11" i="55" s="1"/>
  <c r="OR76" i="55"/>
  <c r="RN76" i="55" s="1"/>
  <c r="OR75" i="55"/>
  <c r="RN75" i="55" s="1"/>
  <c r="OR73" i="55"/>
  <c r="RN73" i="55" s="1"/>
  <c r="OR28" i="55"/>
  <c r="RN28" i="55" s="1"/>
  <c r="OR26" i="55"/>
  <c r="RN26" i="55" s="1"/>
  <c r="OR38" i="55"/>
  <c r="RN38" i="55" s="1"/>
  <c r="OR65" i="55"/>
  <c r="RN65" i="55" s="1"/>
  <c r="OR91" i="55"/>
  <c r="RN91" i="55" s="1"/>
  <c r="OR57" i="55"/>
  <c r="RN57" i="55" s="1"/>
  <c r="OR53" i="55"/>
  <c r="RN53" i="55" s="1"/>
  <c r="OR117" i="55"/>
  <c r="RN117" i="55" s="1"/>
  <c r="OR50" i="55"/>
  <c r="RN50" i="55" s="1"/>
  <c r="OR124" i="55"/>
  <c r="RN124" i="55" s="1"/>
  <c r="OR118" i="55"/>
  <c r="RN118" i="55" s="1"/>
  <c r="OR10" i="55"/>
  <c r="RN10" i="55" s="1"/>
  <c r="OR125" i="55"/>
  <c r="RN125" i="55" s="1"/>
  <c r="OR116" i="55"/>
  <c r="RN116" i="55" s="1"/>
  <c r="OR114" i="55"/>
  <c r="RN114" i="55" s="1"/>
  <c r="OR92" i="55"/>
  <c r="RN92" i="55" s="1"/>
  <c r="OR95" i="55"/>
  <c r="RN95" i="55" s="1"/>
  <c r="OR9" i="55"/>
  <c r="RN9" i="55" s="1"/>
  <c r="OR128" i="55"/>
  <c r="RN128" i="55" s="1"/>
  <c r="OR43" i="55"/>
  <c r="RN43" i="55" s="1"/>
  <c r="OR80" i="55"/>
  <c r="RN80" i="55" s="1"/>
  <c r="OR22" i="55"/>
  <c r="RN22" i="55" s="1"/>
  <c r="OR107" i="55"/>
  <c r="RN107" i="55" s="1"/>
  <c r="OR97" i="55"/>
  <c r="RN97" i="55" s="1"/>
  <c r="OR101" i="55"/>
  <c r="RN101" i="55" s="1"/>
  <c r="OR21" i="55"/>
  <c r="RN21" i="55" s="1"/>
  <c r="OR31" i="55"/>
  <c r="RN31" i="55" s="1"/>
  <c r="OR12" i="55"/>
  <c r="RN12" i="55" s="1"/>
  <c r="OR81" i="55"/>
  <c r="RN81" i="55" s="1"/>
  <c r="OR55" i="55"/>
  <c r="RN55" i="55" s="1"/>
  <c r="OR79" i="55"/>
  <c r="RN79" i="55" s="1"/>
  <c r="OR59" i="55"/>
  <c r="RN59" i="55" s="1"/>
  <c r="OR20" i="55"/>
  <c r="RN20" i="55" s="1"/>
  <c r="OR14" i="55"/>
  <c r="RN14" i="55" s="1"/>
  <c r="OR23" i="55"/>
  <c r="RN23" i="55" s="1"/>
  <c r="OR17" i="55"/>
  <c r="RN17" i="55" s="1"/>
  <c r="OR67" i="55"/>
  <c r="RN67" i="55" s="1"/>
  <c r="OR48" i="55"/>
  <c r="RN48" i="55" s="1"/>
  <c r="OR78" i="55"/>
  <c r="RN78" i="55" s="1"/>
  <c r="OR70" i="55"/>
  <c r="RN70" i="55" s="1"/>
  <c r="OR61" i="55"/>
  <c r="RN61" i="55" s="1"/>
  <c r="OR4" i="55"/>
  <c r="RN4" i="55" s="1"/>
  <c r="OR93" i="55"/>
  <c r="RN93" i="55" s="1"/>
  <c r="OR108" i="55"/>
  <c r="RN108" i="55" s="1"/>
  <c r="OR5" i="55"/>
  <c r="RN5" i="55" s="1"/>
  <c r="OR98" i="55"/>
  <c r="RN98" i="55" s="1"/>
  <c r="OR69" i="55"/>
  <c r="RN69" i="55" s="1"/>
  <c r="OR13" i="55"/>
  <c r="RN13" i="55" s="1"/>
  <c r="OR62" i="55"/>
  <c r="RN62" i="55" s="1"/>
  <c r="OR82" i="55"/>
  <c r="RN82" i="55" s="1"/>
  <c r="OR54" i="55"/>
  <c r="RN54" i="55" s="1"/>
  <c r="OR120" i="55"/>
  <c r="RN120" i="55" s="1"/>
  <c r="OR104" i="55"/>
  <c r="RN104" i="55" s="1"/>
  <c r="OR44" i="55"/>
  <c r="RN44" i="55" s="1"/>
  <c r="OR8" i="55"/>
  <c r="RN8" i="55" s="1"/>
  <c r="OR56" i="55"/>
  <c r="RN56" i="55" s="1"/>
  <c r="OR41" i="55"/>
  <c r="RN41" i="55" s="1"/>
  <c r="OR25" i="55"/>
  <c r="RN25" i="55" s="1"/>
  <c r="OR29" i="55"/>
  <c r="RN29" i="55" s="1"/>
  <c r="OR30" i="55"/>
  <c r="RN30" i="55" s="1"/>
  <c r="OR35" i="55"/>
  <c r="RN35" i="55" s="1"/>
  <c r="OR84" i="55"/>
  <c r="RN84" i="55" s="1"/>
  <c r="OR34" i="55"/>
  <c r="RN34" i="55" s="1"/>
  <c r="OR68" i="55"/>
  <c r="RN68" i="55" s="1"/>
  <c r="OR90" i="55"/>
  <c r="RN90" i="55" s="1"/>
  <c r="OR110" i="55"/>
  <c r="RN110" i="55" s="1"/>
  <c r="OR66" i="55"/>
  <c r="RN66" i="55" s="1"/>
  <c r="OR27" i="55"/>
  <c r="RN27" i="55" s="1"/>
  <c r="OR89" i="55"/>
  <c r="RN89" i="55" s="1"/>
  <c r="OR46" i="55"/>
  <c r="RN46" i="55" s="1"/>
  <c r="OR42" i="55"/>
  <c r="RN42" i="55" s="1"/>
  <c r="OR103" i="55"/>
  <c r="RN103" i="55" s="1"/>
  <c r="OR127" i="55"/>
  <c r="RN127" i="55" s="1"/>
  <c r="OR122" i="55"/>
  <c r="RN122" i="55" s="1"/>
  <c r="OR86" i="55"/>
  <c r="RN86" i="55" s="1"/>
  <c r="OR106" i="55"/>
  <c r="RN106" i="55" s="1"/>
  <c r="OR94" i="55"/>
  <c r="RN94" i="55" s="1"/>
  <c r="OR47" i="55"/>
  <c r="RN47" i="55" s="1"/>
  <c r="OR52" i="55"/>
  <c r="RN52" i="55" s="1"/>
  <c r="OR102" i="55"/>
  <c r="RN102" i="55" s="1"/>
  <c r="OR121" i="55"/>
  <c r="RN121" i="55" s="1"/>
  <c r="OR126" i="55"/>
  <c r="RN126" i="55" s="1"/>
  <c r="OR105" i="55"/>
  <c r="RN105" i="55" s="1"/>
  <c r="OR40" i="55"/>
  <c r="RN40" i="55" s="1"/>
  <c r="OR109" i="55"/>
  <c r="RN109" i="55" s="1"/>
  <c r="OR60" i="55"/>
  <c r="RN60" i="55" s="1"/>
  <c r="OR100" i="55"/>
  <c r="RN100" i="55" s="1"/>
  <c r="OR7" i="55"/>
  <c r="RN7" i="55" s="1"/>
  <c r="OR16" i="55"/>
  <c r="RN16" i="55" s="1"/>
  <c r="OR15" i="55"/>
  <c r="RN15" i="55" s="1"/>
  <c r="OR32" i="55"/>
  <c r="RN32" i="55" s="1"/>
  <c r="OR77" i="55"/>
  <c r="RN77" i="55" s="1"/>
  <c r="OR74" i="55"/>
  <c r="RN74" i="55" s="1"/>
  <c r="OR33" i="55"/>
  <c r="RN33" i="55" s="1"/>
  <c r="OR19" i="55"/>
  <c r="RN19" i="55" s="1"/>
  <c r="OR64" i="55"/>
  <c r="RN64" i="55" s="1"/>
  <c r="OR87" i="55"/>
  <c r="RN87" i="55" s="1"/>
  <c r="OR85" i="55"/>
  <c r="RN85" i="55" s="1"/>
  <c r="OR88" i="55"/>
  <c r="RN88" i="55" s="1"/>
  <c r="OR51" i="55"/>
  <c r="RN51" i="55" s="1"/>
  <c r="OR49" i="55"/>
  <c r="RN49" i="55" s="1"/>
  <c r="OS97" i="55"/>
  <c r="RO97" i="55" s="1"/>
  <c r="OS120" i="55"/>
  <c r="RO120" i="55" s="1"/>
  <c r="OS50" i="55"/>
  <c r="RO50" i="55" s="1"/>
  <c r="OS113" i="55"/>
  <c r="RO113" i="55" s="1"/>
  <c r="OS123" i="55"/>
  <c r="RO123" i="55" s="1"/>
  <c r="OS43" i="55"/>
  <c r="RO43" i="55" s="1"/>
  <c r="OS45" i="55"/>
  <c r="RO45" i="55" s="1"/>
  <c r="OS126" i="55"/>
  <c r="RO126" i="55" s="1"/>
  <c r="OS69" i="55"/>
  <c r="RO69" i="55" s="1"/>
  <c r="OS6" i="55"/>
  <c r="RO6" i="55" s="1"/>
  <c r="OS3" i="55"/>
  <c r="RO3" i="55" s="1"/>
  <c r="OS4" i="55"/>
  <c r="RO4" i="55" s="1"/>
  <c r="OS116" i="55"/>
  <c r="RO116" i="55" s="1"/>
  <c r="OS122" i="55"/>
  <c r="RO122" i="55" s="1"/>
  <c r="OS42" i="55"/>
  <c r="RO42" i="55" s="1"/>
  <c r="OS111" i="55"/>
  <c r="RO111" i="55" s="1"/>
  <c r="OS86" i="55"/>
  <c r="RO86" i="55" s="1"/>
  <c r="OS62" i="55"/>
  <c r="RO62" i="55" s="1"/>
  <c r="OS37" i="55"/>
  <c r="RO37" i="55" s="1"/>
  <c r="OS11" i="55"/>
  <c r="RO11" i="55" s="1"/>
  <c r="OS16" i="55"/>
  <c r="RO16" i="55" s="1"/>
  <c r="OS35" i="55"/>
  <c r="RO35" i="55" s="1"/>
  <c r="OS84" i="55"/>
  <c r="RO84" i="55" s="1"/>
  <c r="OS55" i="55"/>
  <c r="RO55" i="55" s="1"/>
  <c r="OS59" i="55"/>
  <c r="RO59" i="55" s="1"/>
  <c r="OS90" i="55"/>
  <c r="RO90" i="55" s="1"/>
  <c r="OS66" i="55"/>
  <c r="RO66" i="55" s="1"/>
  <c r="OS65" i="55"/>
  <c r="RO65" i="55" s="1"/>
  <c r="OS17" i="55"/>
  <c r="RO17" i="55" s="1"/>
  <c r="OS23" i="55"/>
  <c r="RO23" i="55" s="1"/>
  <c r="OS49" i="55"/>
  <c r="RO49" i="55" s="1"/>
  <c r="OS121" i="55"/>
  <c r="RO121" i="55" s="1"/>
  <c r="OS13" i="55"/>
  <c r="RO13" i="55" s="1"/>
  <c r="OS9" i="55"/>
  <c r="RO9" i="55" s="1"/>
  <c r="OS80" i="55"/>
  <c r="RO80" i="55" s="1"/>
  <c r="OS56" i="55"/>
  <c r="RO56" i="55" s="1"/>
  <c r="OS5" i="55"/>
  <c r="RO5" i="55" s="1"/>
  <c r="OS112" i="55"/>
  <c r="RO112" i="55" s="1"/>
  <c r="OS115" i="55"/>
  <c r="RO115" i="55" s="1"/>
  <c r="OS93" i="55"/>
  <c r="RO93" i="55" s="1"/>
  <c r="OS44" i="55"/>
  <c r="RO44" i="55" s="1"/>
  <c r="OS41" i="55"/>
  <c r="RO41" i="55" s="1"/>
  <c r="OS60" i="55"/>
  <c r="RO60" i="55" s="1"/>
  <c r="OS124" i="55"/>
  <c r="RO124" i="55" s="1"/>
  <c r="OS39" i="55"/>
  <c r="RO39" i="55" s="1"/>
  <c r="OS92" i="55"/>
  <c r="RO92" i="55" s="1"/>
  <c r="OS10" i="55"/>
  <c r="RO10" i="55" s="1"/>
  <c r="OS96" i="55"/>
  <c r="RO96" i="55" s="1"/>
  <c r="OS54" i="55"/>
  <c r="RO54" i="55" s="1"/>
  <c r="OS21" i="55"/>
  <c r="RO21" i="55" s="1"/>
  <c r="OS29" i="55"/>
  <c r="RO29" i="55" s="1"/>
  <c r="OS32" i="55"/>
  <c r="RO32" i="55" s="1"/>
  <c r="OS33" i="55"/>
  <c r="RO33" i="55" s="1"/>
  <c r="OS77" i="55"/>
  <c r="RO77" i="55" s="1"/>
  <c r="OS74" i="55"/>
  <c r="RO74" i="55" s="1"/>
  <c r="OS27" i="55"/>
  <c r="RO27" i="55" s="1"/>
  <c r="OS67" i="55"/>
  <c r="RO67" i="55" s="1"/>
  <c r="OS19" i="55"/>
  <c r="RO19" i="55" s="1"/>
  <c r="OS110" i="55"/>
  <c r="RO110" i="55" s="1"/>
  <c r="OS38" i="55"/>
  <c r="RO38" i="55" s="1"/>
  <c r="OS57" i="55"/>
  <c r="RO57" i="55" s="1"/>
  <c r="OS51" i="55"/>
  <c r="RO51" i="55" s="1"/>
  <c r="OS99" i="55"/>
  <c r="RO99" i="55" s="1"/>
  <c r="OS72" i="55"/>
  <c r="RO72" i="55" s="1"/>
  <c r="OS61" i="55"/>
  <c r="RO61" i="55" s="1"/>
  <c r="OS22" i="55"/>
  <c r="RO22" i="55" s="1"/>
  <c r="OS40" i="55"/>
  <c r="RO40" i="55" s="1"/>
  <c r="OS127" i="55"/>
  <c r="RO127" i="55" s="1"/>
  <c r="OS107" i="55"/>
  <c r="RO107" i="55" s="1"/>
  <c r="OS114" i="55"/>
  <c r="RO114" i="55" s="1"/>
  <c r="OS82" i="55"/>
  <c r="RO82" i="55" s="1"/>
  <c r="OS70" i="55"/>
  <c r="RO70" i="55" s="1"/>
  <c r="OS100" i="55"/>
  <c r="RO100" i="55" s="1"/>
  <c r="OS101" i="55"/>
  <c r="RO101" i="55" s="1"/>
  <c r="OS108" i="55"/>
  <c r="RO108" i="55" s="1"/>
  <c r="OS117" i="55"/>
  <c r="RO117" i="55" s="1"/>
  <c r="OS95" i="55"/>
  <c r="RO95" i="55" s="1"/>
  <c r="OS8" i="55"/>
  <c r="RO8" i="55" s="1"/>
  <c r="OS98" i="55"/>
  <c r="RO98" i="55" s="1"/>
  <c r="OS7" i="55"/>
  <c r="RO7" i="55" s="1"/>
  <c r="OS30" i="55"/>
  <c r="RO30" i="55" s="1"/>
  <c r="OS24" i="55"/>
  <c r="RO24" i="55" s="1"/>
  <c r="OS18" i="55"/>
  <c r="RO18" i="55" s="1"/>
  <c r="OS12" i="55"/>
  <c r="RO12" i="55" s="1"/>
  <c r="OS81" i="55"/>
  <c r="RO81" i="55" s="1"/>
  <c r="OS68" i="55"/>
  <c r="RO68" i="55" s="1"/>
  <c r="OS34" i="55"/>
  <c r="RO34" i="55" s="1"/>
  <c r="OS88" i="55"/>
  <c r="RO88" i="55" s="1"/>
  <c r="OS89" i="55"/>
  <c r="RO89" i="55" s="1"/>
  <c r="OS85" i="55"/>
  <c r="RO85" i="55" s="1"/>
  <c r="OS28" i="55"/>
  <c r="RO28" i="55" s="1"/>
  <c r="OS20" i="55"/>
  <c r="RO20" i="55" s="1"/>
  <c r="OS46" i="55"/>
  <c r="RO46" i="55" s="1"/>
  <c r="OS48" i="55"/>
  <c r="RO48" i="55" s="1"/>
  <c r="OS78" i="55"/>
  <c r="RO78" i="55" s="1"/>
  <c r="OS102" i="55"/>
  <c r="RO102" i="55" s="1"/>
  <c r="OS104" i="55"/>
  <c r="RO104" i="55" s="1"/>
  <c r="OS71" i="55"/>
  <c r="RO71" i="55" s="1"/>
  <c r="OS36" i="55"/>
  <c r="RO36" i="55" s="1"/>
  <c r="OS94" i="55"/>
  <c r="RO94" i="55" s="1"/>
  <c r="OS119" i="55"/>
  <c r="RO119" i="55" s="1"/>
  <c r="OS109" i="55"/>
  <c r="RO109" i="55" s="1"/>
  <c r="OS128" i="55"/>
  <c r="RO128" i="55" s="1"/>
  <c r="OS63" i="55"/>
  <c r="RO63" i="55" s="1"/>
  <c r="OS52" i="55"/>
  <c r="RO52" i="55" s="1"/>
  <c r="OS125" i="55"/>
  <c r="RO125" i="55" s="1"/>
  <c r="OS118" i="55"/>
  <c r="RO118" i="55" s="1"/>
  <c r="OS83" i="55"/>
  <c r="RO83" i="55" s="1"/>
  <c r="OS106" i="55"/>
  <c r="RO106" i="55" s="1"/>
  <c r="OS105" i="55"/>
  <c r="RO105" i="55" s="1"/>
  <c r="OS47" i="55"/>
  <c r="RO47" i="55" s="1"/>
  <c r="OS58" i="55"/>
  <c r="RO58" i="55" s="1"/>
  <c r="OS103" i="55"/>
  <c r="RO103" i="55" s="1"/>
  <c r="OS25" i="55"/>
  <c r="RO25" i="55" s="1"/>
  <c r="OS31" i="55"/>
  <c r="RO31" i="55" s="1"/>
  <c r="OS15" i="55"/>
  <c r="RO15" i="55" s="1"/>
  <c r="OS76" i="55"/>
  <c r="RO76" i="55" s="1"/>
  <c r="OS75" i="55"/>
  <c r="RO75" i="55" s="1"/>
  <c r="OS79" i="55"/>
  <c r="RO79" i="55" s="1"/>
  <c r="OS73" i="55"/>
  <c r="RO73" i="55" s="1"/>
  <c r="OS87" i="55"/>
  <c r="RO87" i="55" s="1"/>
  <c r="OS26" i="55"/>
  <c r="RO26" i="55" s="1"/>
  <c r="OS91" i="55"/>
  <c r="RO91" i="55" s="1"/>
  <c r="OS64" i="55"/>
  <c r="RO64" i="55" s="1"/>
  <c r="OS14" i="55"/>
  <c r="RO14" i="55" s="1"/>
  <c r="OS53" i="55"/>
  <c r="RO53" i="55" s="1"/>
  <c r="OP112" i="55"/>
  <c r="RL112" i="55" s="1"/>
  <c r="OP8" i="55"/>
  <c r="RL8" i="55" s="1"/>
  <c r="OP43" i="55"/>
  <c r="RL43" i="55" s="1"/>
  <c r="OP62" i="55"/>
  <c r="RL62" i="55" s="1"/>
  <c r="OP127" i="55"/>
  <c r="RL127" i="55" s="1"/>
  <c r="OP6" i="55"/>
  <c r="RL6" i="55" s="1"/>
  <c r="OP102" i="55"/>
  <c r="RL102" i="55" s="1"/>
  <c r="OP56" i="55"/>
  <c r="RL56" i="55" s="1"/>
  <c r="OP125" i="55"/>
  <c r="RL125" i="55" s="1"/>
  <c r="OP82" i="55"/>
  <c r="RL82" i="55" s="1"/>
  <c r="OP115" i="55"/>
  <c r="RL115" i="55" s="1"/>
  <c r="OP101" i="55"/>
  <c r="RL101" i="55" s="1"/>
  <c r="OP22" i="55"/>
  <c r="RL22" i="55" s="1"/>
  <c r="OP105" i="55"/>
  <c r="RL105" i="55" s="1"/>
  <c r="OP92" i="55"/>
  <c r="RL92" i="55" s="1"/>
  <c r="OP4" i="55"/>
  <c r="RL4" i="55" s="1"/>
  <c r="OP128" i="55"/>
  <c r="RL128" i="55" s="1"/>
  <c r="OP116" i="55"/>
  <c r="RL116" i="55" s="1"/>
  <c r="OP24" i="55"/>
  <c r="RL24" i="55" s="1"/>
  <c r="OP25" i="55"/>
  <c r="RL25" i="55" s="1"/>
  <c r="OP30" i="55"/>
  <c r="RL30" i="55" s="1"/>
  <c r="OP76" i="55"/>
  <c r="RL76" i="55" s="1"/>
  <c r="OP68" i="55"/>
  <c r="RL68" i="55" s="1"/>
  <c r="OP81" i="55"/>
  <c r="RL81" i="55" s="1"/>
  <c r="OP75" i="55"/>
  <c r="RL75" i="55" s="1"/>
  <c r="OP88" i="55"/>
  <c r="RL88" i="55" s="1"/>
  <c r="OP110" i="55"/>
  <c r="RL110" i="55" s="1"/>
  <c r="OP87" i="55"/>
  <c r="RL87" i="55" s="1"/>
  <c r="OP89" i="55"/>
  <c r="RL89" i="55" s="1"/>
  <c r="OP19" i="55"/>
  <c r="RL19" i="55" s="1"/>
  <c r="OP57" i="55"/>
  <c r="RL57" i="55" s="1"/>
  <c r="OP78" i="55"/>
  <c r="RL78" i="55" s="1"/>
  <c r="OP51" i="55"/>
  <c r="RL51" i="55" s="1"/>
  <c r="OP40" i="55"/>
  <c r="RL40" i="55" s="1"/>
  <c r="OP86" i="55"/>
  <c r="RL86" i="55" s="1"/>
  <c r="OP58" i="55"/>
  <c r="RL58" i="55" s="1"/>
  <c r="OP54" i="55"/>
  <c r="RL54" i="55" s="1"/>
  <c r="OP93" i="55"/>
  <c r="RL93" i="55" s="1"/>
  <c r="OP13" i="55"/>
  <c r="RL13" i="55" s="1"/>
  <c r="OP108" i="55"/>
  <c r="RL108" i="55" s="1"/>
  <c r="OP97" i="55"/>
  <c r="RL97" i="55" s="1"/>
  <c r="OP122" i="55"/>
  <c r="RL122" i="55" s="1"/>
  <c r="OP47" i="55"/>
  <c r="RL47" i="55" s="1"/>
  <c r="OP50" i="55"/>
  <c r="RL50" i="55" s="1"/>
  <c r="OP70" i="55"/>
  <c r="RL70" i="55" s="1"/>
  <c r="OP45" i="55"/>
  <c r="RL45" i="55" s="1"/>
  <c r="OP114" i="55"/>
  <c r="RL114" i="55" s="1"/>
  <c r="OP7" i="55"/>
  <c r="RL7" i="55" s="1"/>
  <c r="OP109" i="55"/>
  <c r="RL109" i="55" s="1"/>
  <c r="OP96" i="55"/>
  <c r="RL96" i="55" s="1"/>
  <c r="OP98" i="55"/>
  <c r="RL98" i="55" s="1"/>
  <c r="OP18" i="55"/>
  <c r="RL18" i="55" s="1"/>
  <c r="OP11" i="55"/>
  <c r="RL11" i="55" s="1"/>
  <c r="OP16" i="55"/>
  <c r="RL16" i="55" s="1"/>
  <c r="OP77" i="55"/>
  <c r="RL77" i="55" s="1"/>
  <c r="OP55" i="55"/>
  <c r="RL55" i="55" s="1"/>
  <c r="OP84" i="55"/>
  <c r="RL84" i="55" s="1"/>
  <c r="OP38" i="55"/>
  <c r="RL38" i="55" s="1"/>
  <c r="OP28" i="55"/>
  <c r="RL28" i="55" s="1"/>
  <c r="OP26" i="55"/>
  <c r="RL26" i="55" s="1"/>
  <c r="OP14" i="55"/>
  <c r="RL14" i="55" s="1"/>
  <c r="OP20" i="55"/>
  <c r="RL20" i="55" s="1"/>
  <c r="OP48" i="55"/>
  <c r="RL48" i="55" s="1"/>
  <c r="OP53" i="55"/>
  <c r="RL53" i="55" s="1"/>
  <c r="OP49" i="55"/>
  <c r="RL49" i="55" s="1"/>
  <c r="OP126" i="55"/>
  <c r="RL126" i="55" s="1"/>
  <c r="OP60" i="55"/>
  <c r="RL60" i="55" s="1"/>
  <c r="OP42" i="55"/>
  <c r="RL42" i="55" s="1"/>
  <c r="OP94" i="55"/>
  <c r="RL94" i="55" s="1"/>
  <c r="OP100" i="55"/>
  <c r="RL100" i="55" s="1"/>
  <c r="OP83" i="55"/>
  <c r="RL83" i="55" s="1"/>
  <c r="OP113" i="55"/>
  <c r="RL113" i="55" s="1"/>
  <c r="OP61" i="55"/>
  <c r="RL61" i="55" s="1"/>
  <c r="OP69" i="55"/>
  <c r="RL69" i="55" s="1"/>
  <c r="OP107" i="55"/>
  <c r="RL107" i="55" s="1"/>
  <c r="OP63" i="55"/>
  <c r="RL63" i="55" s="1"/>
  <c r="OP121" i="55"/>
  <c r="RL121" i="55" s="1"/>
  <c r="OP71" i="55"/>
  <c r="RL71" i="55" s="1"/>
  <c r="OP80" i="55"/>
  <c r="RL80" i="55" s="1"/>
  <c r="OP118" i="55"/>
  <c r="RL118" i="55" s="1"/>
  <c r="OP44" i="55"/>
  <c r="RL44" i="55" s="1"/>
  <c r="OP52" i="55"/>
  <c r="RL52" i="55" s="1"/>
  <c r="OP39" i="55"/>
  <c r="RL39" i="55" s="1"/>
  <c r="OP37" i="55"/>
  <c r="RL37" i="55" s="1"/>
  <c r="OP31" i="55"/>
  <c r="RL31" i="55" s="1"/>
  <c r="OP12" i="55"/>
  <c r="RL12" i="55" s="1"/>
  <c r="OP32" i="55"/>
  <c r="RL32" i="55" s="1"/>
  <c r="OP73" i="55"/>
  <c r="RL73" i="55" s="1"/>
  <c r="OP34" i="55"/>
  <c r="RL34" i="55" s="1"/>
  <c r="OP33" i="55"/>
  <c r="RL33" i="55" s="1"/>
  <c r="OP17" i="55"/>
  <c r="RL17" i="55" s="1"/>
  <c r="OP85" i="55"/>
  <c r="RL85" i="55" s="1"/>
  <c r="OP65" i="55"/>
  <c r="RL65" i="55" s="1"/>
  <c r="OP66" i="55"/>
  <c r="RL66" i="55" s="1"/>
  <c r="OP90" i="55"/>
  <c r="RL90" i="55" s="1"/>
  <c r="OP104" i="55"/>
  <c r="RL104" i="55" s="1"/>
  <c r="OP124" i="55"/>
  <c r="RL124" i="55" s="1"/>
  <c r="OP117" i="55"/>
  <c r="RL117" i="55" s="1"/>
  <c r="OP5" i="55"/>
  <c r="RL5" i="55" s="1"/>
  <c r="OP103" i="55"/>
  <c r="RL103" i="55" s="1"/>
  <c r="OP99" i="55"/>
  <c r="RL99" i="55" s="1"/>
  <c r="OP10" i="55"/>
  <c r="RL10" i="55" s="1"/>
  <c r="OP9" i="55"/>
  <c r="RL9" i="55" s="1"/>
  <c r="OP119" i="55"/>
  <c r="RL119" i="55" s="1"/>
  <c r="OP120" i="55"/>
  <c r="RL120" i="55" s="1"/>
  <c r="OP95" i="55"/>
  <c r="RL95" i="55" s="1"/>
  <c r="OP72" i="55"/>
  <c r="RL72" i="55" s="1"/>
  <c r="OP36" i="55"/>
  <c r="RL36" i="55" s="1"/>
  <c r="OP111" i="55"/>
  <c r="RL111" i="55" s="1"/>
  <c r="OP123" i="55"/>
  <c r="RL123" i="55" s="1"/>
  <c r="OP106" i="55"/>
  <c r="RL106" i="55" s="1"/>
  <c r="OP3" i="55"/>
  <c r="RL3" i="55" s="1"/>
  <c r="OP41" i="55"/>
  <c r="RL41" i="55" s="1"/>
  <c r="OP15" i="55"/>
  <c r="RL15" i="55" s="1"/>
  <c r="OP29" i="55"/>
  <c r="RL29" i="55" s="1"/>
  <c r="OP21" i="55"/>
  <c r="RL21" i="55" s="1"/>
  <c r="OP74" i="55"/>
  <c r="RL74" i="55" s="1"/>
  <c r="OP79" i="55"/>
  <c r="RL79" i="55" s="1"/>
  <c r="OP35" i="55"/>
  <c r="RL35" i="55" s="1"/>
  <c r="OP59" i="55"/>
  <c r="RL59" i="55" s="1"/>
  <c r="OP27" i="55"/>
  <c r="RL27" i="55" s="1"/>
  <c r="OP64" i="55"/>
  <c r="RL64" i="55" s="1"/>
  <c r="OP67" i="55"/>
  <c r="RL67" i="55" s="1"/>
  <c r="OP23" i="55"/>
  <c r="RL23" i="55" s="1"/>
  <c r="OP91" i="55"/>
  <c r="RL91" i="55" s="1"/>
  <c r="OP46" i="55"/>
  <c r="RL46" i="55" s="1"/>
  <c r="NI78" i="55"/>
  <c r="QE78" i="55" s="1"/>
  <c r="NI83" i="55"/>
  <c r="QE83" i="55" s="1"/>
  <c r="NI13" i="55"/>
  <c r="QE13" i="55" s="1"/>
  <c r="NI104" i="55"/>
  <c r="QE104" i="55" s="1"/>
  <c r="NI111" i="55"/>
  <c r="QE111" i="55" s="1"/>
  <c r="NI86" i="55"/>
  <c r="QE86" i="55" s="1"/>
  <c r="NI109" i="55"/>
  <c r="QE109" i="55" s="1"/>
  <c r="NI98" i="55"/>
  <c r="QE98" i="55" s="1"/>
  <c r="NI70" i="55"/>
  <c r="QE70" i="55" s="1"/>
  <c r="NI8" i="55"/>
  <c r="QE8" i="55" s="1"/>
  <c r="NI93" i="55"/>
  <c r="QE93" i="55" s="1"/>
  <c r="NI60" i="55"/>
  <c r="QE60" i="55" s="1"/>
  <c r="NI42" i="55"/>
  <c r="QE42" i="55" s="1"/>
  <c r="NI113" i="55"/>
  <c r="QE113" i="55" s="1"/>
  <c r="NI100" i="55"/>
  <c r="QE100" i="55" s="1"/>
  <c r="NI5" i="55"/>
  <c r="QE5" i="55" s="1"/>
  <c r="NI92" i="55"/>
  <c r="QE92" i="55" s="1"/>
  <c r="NI128" i="55"/>
  <c r="QE128" i="55" s="1"/>
  <c r="NI108" i="55"/>
  <c r="QE108" i="55" s="1"/>
  <c r="NI18" i="55"/>
  <c r="QE18" i="55" s="1"/>
  <c r="NI24" i="55"/>
  <c r="QE24" i="55" s="1"/>
  <c r="NI25" i="55"/>
  <c r="QE25" i="55" s="1"/>
  <c r="NI37" i="55"/>
  <c r="QE37" i="55" s="1"/>
  <c r="NI81" i="55"/>
  <c r="QE81" i="55" s="1"/>
  <c r="NI77" i="55"/>
  <c r="QE77" i="55" s="1"/>
  <c r="NI55" i="55"/>
  <c r="QE55" i="55" s="1"/>
  <c r="NI64" i="55"/>
  <c r="QE64" i="55" s="1"/>
  <c r="NI67" i="55"/>
  <c r="QE67" i="55" s="1"/>
  <c r="NI23" i="55"/>
  <c r="QE23" i="55" s="1"/>
  <c r="NI28" i="55"/>
  <c r="QE28" i="55" s="1"/>
  <c r="NI88" i="55"/>
  <c r="QE88" i="55" s="1"/>
  <c r="NI53" i="55"/>
  <c r="QE53" i="55" s="1"/>
  <c r="NI57" i="55"/>
  <c r="QE57" i="55" s="1"/>
  <c r="NI44" i="55"/>
  <c r="QE44" i="55" s="1"/>
  <c r="NI105" i="55"/>
  <c r="QE105" i="55" s="1"/>
  <c r="NI45" i="55"/>
  <c r="QE45" i="55" s="1"/>
  <c r="NI117" i="55"/>
  <c r="QE117" i="55" s="1"/>
  <c r="NI43" i="55"/>
  <c r="QE43" i="55" s="1"/>
  <c r="NI40" i="55"/>
  <c r="QE40" i="55" s="1"/>
  <c r="NI9" i="55"/>
  <c r="QE9" i="55" s="1"/>
  <c r="NI3" i="55"/>
  <c r="QE3" i="55" s="1"/>
  <c r="NI97" i="55"/>
  <c r="QE97" i="55" s="1"/>
  <c r="NI80" i="55"/>
  <c r="QE80" i="55" s="1"/>
  <c r="NI116" i="55"/>
  <c r="QE116" i="55" s="1"/>
  <c r="NI7" i="55"/>
  <c r="QE7" i="55" s="1"/>
  <c r="NI72" i="55"/>
  <c r="QE72" i="55" s="1"/>
  <c r="NI126" i="55"/>
  <c r="QE126" i="55" s="1"/>
  <c r="NI94" i="55"/>
  <c r="QE94" i="55" s="1"/>
  <c r="NI54" i="55"/>
  <c r="QE54" i="55" s="1"/>
  <c r="NI22" i="55"/>
  <c r="QE22" i="55" s="1"/>
  <c r="NI119" i="55"/>
  <c r="QE119" i="55" s="1"/>
  <c r="NI31" i="55"/>
  <c r="QE31" i="55" s="1"/>
  <c r="NI29" i="55"/>
  <c r="QE29" i="55" s="1"/>
  <c r="NI21" i="55"/>
  <c r="QE21" i="55" s="1"/>
  <c r="NI34" i="55"/>
  <c r="QE34" i="55" s="1"/>
  <c r="NI84" i="55"/>
  <c r="QE84" i="55" s="1"/>
  <c r="NI73" i="55"/>
  <c r="QE73" i="55" s="1"/>
  <c r="NI68" i="55"/>
  <c r="QE68" i="55" s="1"/>
  <c r="NI48" i="55"/>
  <c r="QE48" i="55" s="1"/>
  <c r="NI87" i="55"/>
  <c r="QE87" i="55" s="1"/>
  <c r="NI65" i="55"/>
  <c r="QE65" i="55" s="1"/>
  <c r="NI110" i="55"/>
  <c r="QE110" i="55" s="1"/>
  <c r="NI20" i="55"/>
  <c r="QE20" i="55" s="1"/>
  <c r="NI46" i="55"/>
  <c r="QE46" i="55" s="1"/>
  <c r="NI106" i="55"/>
  <c r="QE106" i="55" s="1"/>
  <c r="NI118" i="55"/>
  <c r="QE118" i="55" s="1"/>
  <c r="NI125" i="55"/>
  <c r="QE125" i="55" s="1"/>
  <c r="NI4" i="55"/>
  <c r="QE4" i="55" s="1"/>
  <c r="NI69" i="55"/>
  <c r="QE69" i="55" s="1"/>
  <c r="NI52" i="55"/>
  <c r="QE52" i="55" s="1"/>
  <c r="NI62" i="55"/>
  <c r="QE62" i="55" s="1"/>
  <c r="NI58" i="55"/>
  <c r="QE58" i="55" s="1"/>
  <c r="NI102" i="55"/>
  <c r="QE102" i="55" s="1"/>
  <c r="NI124" i="55"/>
  <c r="QE124" i="55" s="1"/>
  <c r="NI112" i="55"/>
  <c r="QE112" i="55" s="1"/>
  <c r="NI123" i="55"/>
  <c r="QE123" i="55" s="1"/>
  <c r="NI101" i="55"/>
  <c r="QE101" i="55" s="1"/>
  <c r="NI96" i="55"/>
  <c r="QE96" i="55" s="1"/>
  <c r="NI6" i="55"/>
  <c r="QE6" i="55" s="1"/>
  <c r="NI114" i="55"/>
  <c r="QE114" i="55" s="1"/>
  <c r="NI127" i="55"/>
  <c r="QE127" i="55" s="1"/>
  <c r="NI99" i="55"/>
  <c r="QE99" i="55" s="1"/>
  <c r="NI15" i="55"/>
  <c r="QE15" i="55" s="1"/>
  <c r="NI12" i="55"/>
  <c r="QE12" i="55" s="1"/>
  <c r="NI16" i="55"/>
  <c r="QE16" i="55" s="1"/>
  <c r="NI35" i="55"/>
  <c r="QE35" i="55" s="1"/>
  <c r="NI59" i="55"/>
  <c r="QE59" i="55" s="1"/>
  <c r="NI75" i="55"/>
  <c r="QE75" i="55" s="1"/>
  <c r="NI33" i="55"/>
  <c r="QE33" i="55" s="1"/>
  <c r="NI26" i="55"/>
  <c r="QE26" i="55" s="1"/>
  <c r="NI38" i="55"/>
  <c r="QE38" i="55" s="1"/>
  <c r="NI91" i="55"/>
  <c r="QE91" i="55" s="1"/>
  <c r="NI85" i="55"/>
  <c r="QE85" i="55" s="1"/>
  <c r="NI17" i="55"/>
  <c r="QE17" i="55" s="1"/>
  <c r="NI51" i="55"/>
  <c r="QE51" i="55" s="1"/>
  <c r="NI121" i="55"/>
  <c r="QE121" i="55" s="1"/>
  <c r="NI95" i="55"/>
  <c r="QE95" i="55" s="1"/>
  <c r="NI10" i="55"/>
  <c r="QE10" i="55" s="1"/>
  <c r="NI122" i="55"/>
  <c r="QE122" i="55" s="1"/>
  <c r="NI41" i="55"/>
  <c r="QE41" i="55" s="1"/>
  <c r="NI82" i="55"/>
  <c r="QE82" i="55" s="1"/>
  <c r="NI39" i="55"/>
  <c r="QE39" i="55" s="1"/>
  <c r="NI56" i="55"/>
  <c r="QE56" i="55" s="1"/>
  <c r="NI61" i="55"/>
  <c r="QE61" i="55" s="1"/>
  <c r="NI63" i="55"/>
  <c r="QE63" i="55" s="1"/>
  <c r="NI36" i="55"/>
  <c r="QE36" i="55" s="1"/>
  <c r="NI50" i="55"/>
  <c r="QE50" i="55" s="1"/>
  <c r="NI103" i="55"/>
  <c r="QE103" i="55" s="1"/>
  <c r="NI71" i="55"/>
  <c r="QE71" i="55" s="1"/>
  <c r="NI115" i="55"/>
  <c r="QE115" i="55" s="1"/>
  <c r="NI107" i="55"/>
  <c r="QE107" i="55" s="1"/>
  <c r="NI120" i="55"/>
  <c r="QE120" i="55" s="1"/>
  <c r="NI47" i="55"/>
  <c r="QE47" i="55" s="1"/>
  <c r="NI11" i="55"/>
  <c r="QE11" i="55" s="1"/>
  <c r="NI30" i="55"/>
  <c r="QE30" i="55" s="1"/>
  <c r="NI32" i="55"/>
  <c r="QE32" i="55" s="1"/>
  <c r="NI79" i="55"/>
  <c r="QE79" i="55" s="1"/>
  <c r="NI74" i="55"/>
  <c r="QE74" i="55" s="1"/>
  <c r="NI76" i="55"/>
  <c r="QE76" i="55" s="1"/>
  <c r="NI27" i="55"/>
  <c r="QE27" i="55" s="1"/>
  <c r="NI89" i="55"/>
  <c r="QE89" i="55" s="1"/>
  <c r="NI14" i="55"/>
  <c r="QE14" i="55" s="1"/>
  <c r="NI19" i="55"/>
  <c r="QE19" i="55" s="1"/>
  <c r="NI90" i="55"/>
  <c r="QE90" i="55" s="1"/>
  <c r="NI66" i="55"/>
  <c r="QE66" i="55" s="1"/>
  <c r="NI49" i="55"/>
  <c r="QE49" i="55" s="1"/>
  <c r="NG105" i="55"/>
  <c r="QC105" i="55" s="1"/>
  <c r="NG120" i="55"/>
  <c r="QC120" i="55" s="1"/>
  <c r="NG42" i="55"/>
  <c r="QC42" i="55" s="1"/>
  <c r="NG107" i="55"/>
  <c r="QC107" i="55" s="1"/>
  <c r="NG58" i="55"/>
  <c r="QC58" i="55" s="1"/>
  <c r="NG92" i="55"/>
  <c r="QC92" i="55" s="1"/>
  <c r="NG8" i="55"/>
  <c r="QC8" i="55" s="1"/>
  <c r="NG102" i="55"/>
  <c r="QC102" i="55" s="1"/>
  <c r="NG98" i="55"/>
  <c r="QC98" i="55" s="1"/>
  <c r="NG54" i="55"/>
  <c r="QC54" i="55" s="1"/>
  <c r="NG128" i="55"/>
  <c r="QC128" i="55" s="1"/>
  <c r="NG60" i="55"/>
  <c r="QC60" i="55" s="1"/>
  <c r="NG122" i="55"/>
  <c r="QC122" i="55" s="1"/>
  <c r="NG126" i="55"/>
  <c r="QC126" i="55" s="1"/>
  <c r="NG70" i="55"/>
  <c r="QC70" i="55" s="1"/>
  <c r="NG6" i="55"/>
  <c r="QC6" i="55" s="1"/>
  <c r="NG36" i="55"/>
  <c r="QC36" i="55" s="1"/>
  <c r="NG86" i="55"/>
  <c r="QC86" i="55" s="1"/>
  <c r="NG31" i="55"/>
  <c r="QC31" i="55" s="1"/>
  <c r="NG24" i="55"/>
  <c r="QC24" i="55" s="1"/>
  <c r="NG18" i="55"/>
  <c r="QC18" i="55" s="1"/>
  <c r="NG33" i="55"/>
  <c r="QC33" i="55" s="1"/>
  <c r="NG74" i="55"/>
  <c r="QC74" i="55" s="1"/>
  <c r="NG34" i="55"/>
  <c r="QC34" i="55" s="1"/>
  <c r="NG81" i="55"/>
  <c r="QC81" i="55" s="1"/>
  <c r="NG88" i="55"/>
  <c r="QC88" i="55" s="1"/>
  <c r="NG23" i="55"/>
  <c r="QC23" i="55" s="1"/>
  <c r="NG20" i="55"/>
  <c r="QC20" i="55" s="1"/>
  <c r="NG64" i="55"/>
  <c r="QC64" i="55" s="1"/>
  <c r="NG38" i="55"/>
  <c r="QC38" i="55" s="1"/>
  <c r="NG19" i="55"/>
  <c r="QC19" i="55" s="1"/>
  <c r="NG125" i="55"/>
  <c r="QC125" i="55" s="1"/>
  <c r="NG106" i="55"/>
  <c r="QC106" i="55" s="1"/>
  <c r="NG104" i="55"/>
  <c r="QC104" i="55" s="1"/>
  <c r="NG109" i="55"/>
  <c r="QC109" i="55" s="1"/>
  <c r="NG43" i="55"/>
  <c r="QC43" i="55" s="1"/>
  <c r="NG115" i="55"/>
  <c r="QC115" i="55" s="1"/>
  <c r="NG56" i="55"/>
  <c r="QC56" i="55" s="1"/>
  <c r="NG96" i="55"/>
  <c r="QC96" i="55" s="1"/>
  <c r="NG13" i="55"/>
  <c r="QC13" i="55" s="1"/>
  <c r="NG5" i="55"/>
  <c r="QC5" i="55" s="1"/>
  <c r="NG127" i="55"/>
  <c r="QC127" i="55" s="1"/>
  <c r="NG117" i="55"/>
  <c r="QC117" i="55" s="1"/>
  <c r="NG72" i="55"/>
  <c r="QC72" i="55" s="1"/>
  <c r="NG114" i="55"/>
  <c r="QC114" i="55" s="1"/>
  <c r="NG119" i="55"/>
  <c r="QC119" i="55" s="1"/>
  <c r="NG45" i="55"/>
  <c r="QC45" i="55" s="1"/>
  <c r="NG111" i="55"/>
  <c r="QC111" i="55" s="1"/>
  <c r="NG69" i="55"/>
  <c r="QC69" i="55" s="1"/>
  <c r="NG32" i="55"/>
  <c r="QC32" i="55" s="1"/>
  <c r="NG37" i="55"/>
  <c r="QC37" i="55" s="1"/>
  <c r="NG16" i="55"/>
  <c r="QC16" i="55" s="1"/>
  <c r="NG35" i="55"/>
  <c r="QC35" i="55" s="1"/>
  <c r="NG84" i="55"/>
  <c r="QC84" i="55" s="1"/>
  <c r="NG59" i="55"/>
  <c r="QC59" i="55" s="1"/>
  <c r="NG73" i="55"/>
  <c r="QC73" i="55" s="1"/>
  <c r="NG66" i="55"/>
  <c r="QC66" i="55" s="1"/>
  <c r="NG67" i="55"/>
  <c r="QC67" i="55" s="1"/>
  <c r="NG46" i="55"/>
  <c r="QC46" i="55" s="1"/>
  <c r="NG26" i="55"/>
  <c r="QC26" i="55" s="1"/>
  <c r="NG87" i="55"/>
  <c r="QC87" i="55" s="1"/>
  <c r="NG51" i="55"/>
  <c r="QC51" i="55" s="1"/>
  <c r="NG10" i="55"/>
  <c r="QC10" i="55" s="1"/>
  <c r="NG22" i="55"/>
  <c r="QC22" i="55" s="1"/>
  <c r="NG80" i="55"/>
  <c r="QC80" i="55" s="1"/>
  <c r="NG52" i="55"/>
  <c r="QC52" i="55" s="1"/>
  <c r="NG101" i="55"/>
  <c r="QC101" i="55" s="1"/>
  <c r="NG108" i="55"/>
  <c r="QC108" i="55" s="1"/>
  <c r="NG83" i="55"/>
  <c r="QC83" i="55" s="1"/>
  <c r="NG121" i="55"/>
  <c r="QC121" i="55" s="1"/>
  <c r="NG40" i="55"/>
  <c r="QC40" i="55" s="1"/>
  <c r="NG9" i="55"/>
  <c r="QC9" i="55" s="1"/>
  <c r="NG103" i="55"/>
  <c r="QC103" i="55" s="1"/>
  <c r="NG61" i="55"/>
  <c r="QC61" i="55" s="1"/>
  <c r="NG3" i="55"/>
  <c r="QC3" i="55" s="1"/>
  <c r="NG116" i="55"/>
  <c r="QC116" i="55" s="1"/>
  <c r="NG7" i="55"/>
  <c r="QC7" i="55" s="1"/>
  <c r="NG63" i="55"/>
  <c r="QC63" i="55" s="1"/>
  <c r="NG44" i="55"/>
  <c r="QC44" i="55" s="1"/>
  <c r="NG95" i="55"/>
  <c r="QC95" i="55" s="1"/>
  <c r="NG12" i="55"/>
  <c r="QC12" i="55" s="1"/>
  <c r="NG29" i="55"/>
  <c r="QC29" i="55" s="1"/>
  <c r="NG21" i="55"/>
  <c r="QC21" i="55" s="1"/>
  <c r="NG76" i="55"/>
  <c r="QC76" i="55" s="1"/>
  <c r="NG68" i="55"/>
  <c r="QC68" i="55" s="1"/>
  <c r="NG79" i="55"/>
  <c r="QC79" i="55" s="1"/>
  <c r="NG89" i="55"/>
  <c r="QC89" i="55" s="1"/>
  <c r="NG57" i="55"/>
  <c r="QC57" i="55" s="1"/>
  <c r="NG53" i="55"/>
  <c r="QC53" i="55" s="1"/>
  <c r="NG110" i="55"/>
  <c r="QC110" i="55" s="1"/>
  <c r="NG27" i="55"/>
  <c r="QC27" i="55" s="1"/>
  <c r="NG65" i="55"/>
  <c r="QC65" i="55" s="1"/>
  <c r="NG49" i="55"/>
  <c r="QC49" i="55" s="1"/>
  <c r="NG78" i="55"/>
  <c r="QC78" i="55" s="1"/>
  <c r="NG112" i="55"/>
  <c r="QC112" i="55" s="1"/>
  <c r="NG39" i="55"/>
  <c r="QC39" i="55" s="1"/>
  <c r="NG47" i="55"/>
  <c r="QC47" i="55" s="1"/>
  <c r="NG100" i="55"/>
  <c r="QC100" i="55" s="1"/>
  <c r="NG82" i="55"/>
  <c r="QC82" i="55" s="1"/>
  <c r="NG113" i="55"/>
  <c r="QC113" i="55" s="1"/>
  <c r="NG50" i="55"/>
  <c r="QC50" i="55" s="1"/>
  <c r="NG41" i="55"/>
  <c r="QC41" i="55" s="1"/>
  <c r="NG4" i="55"/>
  <c r="QC4" i="55" s="1"/>
  <c r="NG97" i="55"/>
  <c r="QC97" i="55" s="1"/>
  <c r="NG71" i="55"/>
  <c r="QC71" i="55" s="1"/>
  <c r="NG94" i="55"/>
  <c r="QC94" i="55" s="1"/>
  <c r="NG62" i="55"/>
  <c r="QC62" i="55" s="1"/>
  <c r="NG99" i="55"/>
  <c r="QC99" i="55" s="1"/>
  <c r="NG124" i="55"/>
  <c r="QC124" i="55" s="1"/>
  <c r="NG123" i="55"/>
  <c r="QC123" i="55" s="1"/>
  <c r="NG93" i="55"/>
  <c r="QC93" i="55" s="1"/>
  <c r="NG118" i="55"/>
  <c r="QC118" i="55" s="1"/>
  <c r="NG25" i="55"/>
  <c r="QC25" i="55" s="1"/>
  <c r="NG11" i="55"/>
  <c r="QC11" i="55" s="1"/>
  <c r="NG15" i="55"/>
  <c r="QC15" i="55" s="1"/>
  <c r="NG30" i="55"/>
  <c r="QC30" i="55" s="1"/>
  <c r="NG77" i="55"/>
  <c r="QC77" i="55" s="1"/>
  <c r="NG75" i="55"/>
  <c r="QC75" i="55" s="1"/>
  <c r="NG55" i="55"/>
  <c r="QC55" i="55" s="1"/>
  <c r="NG14" i="55"/>
  <c r="QC14" i="55" s="1"/>
  <c r="NG90" i="55"/>
  <c r="QC90" i="55" s="1"/>
  <c r="NG91" i="55"/>
  <c r="QC91" i="55" s="1"/>
  <c r="NG28" i="55"/>
  <c r="QC28" i="55" s="1"/>
  <c r="NG17" i="55"/>
  <c r="QC17" i="55" s="1"/>
  <c r="NG85" i="55"/>
  <c r="QC85" i="55" s="1"/>
  <c r="NG48" i="55"/>
  <c r="QC48" i="55" s="1"/>
  <c r="NE120" i="55"/>
  <c r="QA120" i="55" s="1"/>
  <c r="NE58" i="55"/>
  <c r="QA58" i="55" s="1"/>
  <c r="NE72" i="55"/>
  <c r="QA72" i="55" s="1"/>
  <c r="NE50" i="55"/>
  <c r="QA50" i="55" s="1"/>
  <c r="NE96" i="55"/>
  <c r="QA96" i="55" s="1"/>
  <c r="NE9" i="55"/>
  <c r="QA9" i="55" s="1"/>
  <c r="NE118" i="55"/>
  <c r="QA118" i="55" s="1"/>
  <c r="NE92" i="55"/>
  <c r="QA92" i="55" s="1"/>
  <c r="NE40" i="55"/>
  <c r="QA40" i="55" s="1"/>
  <c r="NE54" i="55"/>
  <c r="QA54" i="55" s="1"/>
  <c r="NE39" i="55"/>
  <c r="QA39" i="55" s="1"/>
  <c r="NE115" i="55"/>
  <c r="QA115" i="55" s="1"/>
  <c r="NE124" i="55"/>
  <c r="QA124" i="55" s="1"/>
  <c r="NE36" i="55"/>
  <c r="QA36" i="55" s="1"/>
  <c r="NE127" i="55"/>
  <c r="QA127" i="55" s="1"/>
  <c r="NE52" i="55"/>
  <c r="QA52" i="55" s="1"/>
  <c r="NE69" i="55"/>
  <c r="QA69" i="55" s="1"/>
  <c r="NE83" i="55"/>
  <c r="QA83" i="55" s="1"/>
  <c r="NE12" i="55"/>
  <c r="QA12" i="55" s="1"/>
  <c r="NE21" i="55"/>
  <c r="QA21" i="55" s="1"/>
  <c r="NE30" i="55"/>
  <c r="QA30" i="55" s="1"/>
  <c r="NE34" i="55"/>
  <c r="QA34" i="55" s="1"/>
  <c r="NE55" i="55"/>
  <c r="QA55" i="55" s="1"/>
  <c r="NE77" i="55"/>
  <c r="QA77" i="55" s="1"/>
  <c r="NE74" i="55"/>
  <c r="QA74" i="55" s="1"/>
  <c r="NE87" i="55"/>
  <c r="QA87" i="55" s="1"/>
  <c r="NE89" i="55"/>
  <c r="QA89" i="55" s="1"/>
  <c r="NE26" i="55"/>
  <c r="QA26" i="55" s="1"/>
  <c r="NE23" i="55"/>
  <c r="QA23" i="55" s="1"/>
  <c r="NE91" i="55"/>
  <c r="QA91" i="55" s="1"/>
  <c r="NE88" i="55"/>
  <c r="QA88" i="55" s="1"/>
  <c r="NE78" i="55"/>
  <c r="QA78" i="55" s="1"/>
  <c r="NE107" i="55"/>
  <c r="QA107" i="55" s="1"/>
  <c r="NE63" i="55"/>
  <c r="QA63" i="55" s="1"/>
  <c r="NE71" i="55"/>
  <c r="QA71" i="55" s="1"/>
  <c r="NE108" i="55"/>
  <c r="QA108" i="55" s="1"/>
  <c r="NE97" i="55"/>
  <c r="QA97" i="55" s="1"/>
  <c r="NE100" i="55"/>
  <c r="QA100" i="55" s="1"/>
  <c r="NE126" i="55"/>
  <c r="QA126" i="55" s="1"/>
  <c r="NE109" i="55"/>
  <c r="QA109" i="55" s="1"/>
  <c r="NE112" i="55"/>
  <c r="QA112" i="55" s="1"/>
  <c r="NE42" i="55"/>
  <c r="QA42" i="55" s="1"/>
  <c r="NE62" i="55"/>
  <c r="QA62" i="55" s="1"/>
  <c r="NE117" i="55"/>
  <c r="QA117" i="55" s="1"/>
  <c r="NE114" i="55"/>
  <c r="QA114" i="55" s="1"/>
  <c r="NE116" i="55"/>
  <c r="QA116" i="55" s="1"/>
  <c r="NE45" i="55"/>
  <c r="QA45" i="55" s="1"/>
  <c r="NE3" i="55"/>
  <c r="QA3" i="55" s="1"/>
  <c r="NE13" i="55"/>
  <c r="QA13" i="55" s="1"/>
  <c r="NE105" i="55"/>
  <c r="QA105" i="55" s="1"/>
  <c r="NE24" i="55"/>
  <c r="QA24" i="55" s="1"/>
  <c r="NE25" i="55"/>
  <c r="QA25" i="55" s="1"/>
  <c r="NE11" i="55"/>
  <c r="QA11" i="55" s="1"/>
  <c r="NE59" i="55"/>
  <c r="QA59" i="55" s="1"/>
  <c r="NE73" i="55"/>
  <c r="QA73" i="55" s="1"/>
  <c r="NE68" i="55"/>
  <c r="QA68" i="55" s="1"/>
  <c r="NE66" i="55"/>
  <c r="QA66" i="55" s="1"/>
  <c r="NE28" i="55"/>
  <c r="QA28" i="55" s="1"/>
  <c r="NE19" i="55"/>
  <c r="QA19" i="55" s="1"/>
  <c r="NE48" i="55"/>
  <c r="QA48" i="55" s="1"/>
  <c r="NE17" i="55"/>
  <c r="QA17" i="55" s="1"/>
  <c r="NE51" i="55"/>
  <c r="QA51" i="55" s="1"/>
  <c r="NE57" i="55"/>
  <c r="QA57" i="55" s="1"/>
  <c r="NE7" i="55"/>
  <c r="QA7" i="55" s="1"/>
  <c r="NE102" i="55"/>
  <c r="QA102" i="55" s="1"/>
  <c r="NE121" i="55"/>
  <c r="QA121" i="55" s="1"/>
  <c r="NE22" i="55"/>
  <c r="QA22" i="55" s="1"/>
  <c r="NE82" i="55"/>
  <c r="QA82" i="55" s="1"/>
  <c r="NE101" i="55"/>
  <c r="QA101" i="55" s="1"/>
  <c r="NE93" i="55"/>
  <c r="QA93" i="55" s="1"/>
  <c r="NE70" i="55"/>
  <c r="QA70" i="55" s="1"/>
  <c r="NE111" i="55"/>
  <c r="QA111" i="55" s="1"/>
  <c r="NE43" i="55"/>
  <c r="QA43" i="55" s="1"/>
  <c r="NE123" i="55"/>
  <c r="QA123" i="55" s="1"/>
  <c r="NE104" i="55"/>
  <c r="QA104" i="55" s="1"/>
  <c r="NE86" i="55"/>
  <c r="QA86" i="55" s="1"/>
  <c r="NE95" i="55"/>
  <c r="QA95" i="55" s="1"/>
  <c r="NE94" i="55"/>
  <c r="QA94" i="55" s="1"/>
  <c r="NE41" i="55"/>
  <c r="QA41" i="55" s="1"/>
  <c r="NE60" i="55"/>
  <c r="QA60" i="55" s="1"/>
  <c r="NE47" i="55"/>
  <c r="QA47" i="55" s="1"/>
  <c r="NE31" i="55"/>
  <c r="QA31" i="55" s="1"/>
  <c r="NE18" i="55"/>
  <c r="QA18" i="55" s="1"/>
  <c r="NE32" i="55"/>
  <c r="QA32" i="55" s="1"/>
  <c r="NE29" i="55"/>
  <c r="QA29" i="55" s="1"/>
  <c r="NE76" i="55"/>
  <c r="QA76" i="55" s="1"/>
  <c r="NE33" i="55"/>
  <c r="QA33" i="55" s="1"/>
  <c r="NE79" i="55"/>
  <c r="QA79" i="55" s="1"/>
  <c r="NE20" i="55"/>
  <c r="QA20" i="55" s="1"/>
  <c r="NE49" i="55"/>
  <c r="QA49" i="55" s="1"/>
  <c r="NE38" i="55"/>
  <c r="QA38" i="55" s="1"/>
  <c r="NE14" i="55"/>
  <c r="QA14" i="55" s="1"/>
  <c r="NE27" i="55"/>
  <c r="QA27" i="55" s="1"/>
  <c r="NE65" i="55"/>
  <c r="QA65" i="55" s="1"/>
  <c r="NE53" i="55"/>
  <c r="QA53" i="55" s="1"/>
  <c r="NE10" i="55"/>
  <c r="QA10" i="55" s="1"/>
  <c r="NE44" i="55"/>
  <c r="QA44" i="55" s="1"/>
  <c r="NE80" i="55"/>
  <c r="QA80" i="55" s="1"/>
  <c r="NE103" i="55"/>
  <c r="QA103" i="55" s="1"/>
  <c r="NE125" i="55"/>
  <c r="QA125" i="55" s="1"/>
  <c r="NE5" i="55"/>
  <c r="QA5" i="55" s="1"/>
  <c r="NE113" i="55"/>
  <c r="QA113" i="55" s="1"/>
  <c r="NE8" i="55"/>
  <c r="QA8" i="55" s="1"/>
  <c r="NE128" i="55"/>
  <c r="QA128" i="55" s="1"/>
  <c r="NE6" i="55"/>
  <c r="QA6" i="55" s="1"/>
  <c r="NE56" i="55"/>
  <c r="QA56" i="55" s="1"/>
  <c r="NE122" i="55"/>
  <c r="QA122" i="55" s="1"/>
  <c r="NE119" i="55"/>
  <c r="QA119" i="55" s="1"/>
  <c r="NE4" i="55"/>
  <c r="QA4" i="55" s="1"/>
  <c r="NE106" i="55"/>
  <c r="QA106" i="55" s="1"/>
  <c r="NE99" i="55"/>
  <c r="QA99" i="55" s="1"/>
  <c r="NE61" i="55"/>
  <c r="QA61" i="55" s="1"/>
  <c r="NE98" i="55"/>
  <c r="QA98" i="55" s="1"/>
  <c r="NE37" i="55"/>
  <c r="QA37" i="55" s="1"/>
  <c r="NE16" i="55"/>
  <c r="QA16" i="55" s="1"/>
  <c r="NE15" i="55"/>
  <c r="QA15" i="55" s="1"/>
  <c r="NE35" i="55"/>
  <c r="QA35" i="55" s="1"/>
  <c r="NE84" i="55"/>
  <c r="QA84" i="55" s="1"/>
  <c r="NE81" i="55"/>
  <c r="QA81" i="55" s="1"/>
  <c r="NE75" i="55"/>
  <c r="QA75" i="55" s="1"/>
  <c r="NE46" i="55"/>
  <c r="QA46" i="55" s="1"/>
  <c r="NE67" i="55"/>
  <c r="QA67" i="55" s="1"/>
  <c r="NE64" i="55"/>
  <c r="QA64" i="55" s="1"/>
  <c r="NE85" i="55"/>
  <c r="QA85" i="55" s="1"/>
  <c r="NE90" i="55"/>
  <c r="QA90" i="55" s="1"/>
  <c r="NE110" i="55"/>
  <c r="QA110" i="55" s="1"/>
  <c r="NA119" i="55"/>
  <c r="PW119" i="55" s="1"/>
  <c r="NA44" i="55"/>
  <c r="PW44" i="55" s="1"/>
  <c r="NA99" i="55"/>
  <c r="PW99" i="55" s="1"/>
  <c r="NA80" i="55"/>
  <c r="PW80" i="55" s="1"/>
  <c r="NA98" i="55"/>
  <c r="PW98" i="55" s="1"/>
  <c r="NA106" i="55"/>
  <c r="PW106" i="55" s="1"/>
  <c r="NA108" i="55"/>
  <c r="PW108" i="55" s="1"/>
  <c r="NA69" i="55"/>
  <c r="PW69" i="55" s="1"/>
  <c r="NA10" i="55"/>
  <c r="PW10" i="55" s="1"/>
  <c r="NA96" i="55"/>
  <c r="PW96" i="55" s="1"/>
  <c r="NA5" i="55"/>
  <c r="PW5" i="55" s="1"/>
  <c r="NA111" i="55"/>
  <c r="PW111" i="55" s="1"/>
  <c r="NA40" i="55"/>
  <c r="PW40" i="55" s="1"/>
  <c r="NA22" i="55"/>
  <c r="PW22" i="55" s="1"/>
  <c r="NA41" i="55"/>
  <c r="PW41" i="55" s="1"/>
  <c r="NA92" i="55"/>
  <c r="PW92" i="55" s="1"/>
  <c r="NA95" i="55"/>
  <c r="PW95" i="55" s="1"/>
  <c r="NA117" i="55"/>
  <c r="PW117" i="55" s="1"/>
  <c r="NA12" i="55"/>
  <c r="PW12" i="55" s="1"/>
  <c r="NA11" i="55"/>
  <c r="PW11" i="55" s="1"/>
  <c r="NA30" i="55"/>
  <c r="PW30" i="55" s="1"/>
  <c r="NA34" i="55"/>
  <c r="PW34" i="55" s="1"/>
  <c r="NA68" i="55"/>
  <c r="PW68" i="55" s="1"/>
  <c r="NA74" i="55"/>
  <c r="PW74" i="55" s="1"/>
  <c r="NA55" i="55"/>
  <c r="PW55" i="55" s="1"/>
  <c r="NA17" i="55"/>
  <c r="PW17" i="55" s="1"/>
  <c r="NA27" i="55"/>
  <c r="PW27" i="55" s="1"/>
  <c r="NA85" i="55"/>
  <c r="PW85" i="55" s="1"/>
  <c r="NA110" i="55"/>
  <c r="PW110" i="55" s="1"/>
  <c r="NA64" i="55"/>
  <c r="PW64" i="55" s="1"/>
  <c r="NA46" i="55"/>
  <c r="PW46" i="55" s="1"/>
  <c r="NA60" i="55"/>
  <c r="PW60" i="55" s="1"/>
  <c r="NA103" i="55"/>
  <c r="PW103" i="55" s="1"/>
  <c r="NA127" i="55"/>
  <c r="PW127" i="55" s="1"/>
  <c r="NA70" i="55"/>
  <c r="PW70" i="55" s="1"/>
  <c r="NA128" i="55"/>
  <c r="PW128" i="55" s="1"/>
  <c r="NA116" i="55"/>
  <c r="PW116" i="55" s="1"/>
  <c r="NA54" i="55"/>
  <c r="PW54" i="55" s="1"/>
  <c r="NA107" i="55"/>
  <c r="PW107" i="55" s="1"/>
  <c r="NA97" i="55"/>
  <c r="PW97" i="55" s="1"/>
  <c r="NA36" i="55"/>
  <c r="PW36" i="55" s="1"/>
  <c r="NA63" i="55"/>
  <c r="PW63" i="55" s="1"/>
  <c r="NA113" i="55"/>
  <c r="PW113" i="55" s="1"/>
  <c r="NA93" i="55"/>
  <c r="PW93" i="55" s="1"/>
  <c r="NA45" i="55"/>
  <c r="PW45" i="55" s="1"/>
  <c r="NA114" i="55"/>
  <c r="PW114" i="55" s="1"/>
  <c r="NA62" i="55"/>
  <c r="PW62" i="55" s="1"/>
  <c r="NA4" i="55"/>
  <c r="PW4" i="55" s="1"/>
  <c r="NA112" i="55"/>
  <c r="PW112" i="55" s="1"/>
  <c r="NA16" i="55"/>
  <c r="PW16" i="55" s="1"/>
  <c r="NA15" i="55"/>
  <c r="PW15" i="55" s="1"/>
  <c r="NA18" i="55"/>
  <c r="PW18" i="55" s="1"/>
  <c r="NA33" i="55"/>
  <c r="PW33" i="55" s="1"/>
  <c r="NA59" i="55"/>
  <c r="PW59" i="55" s="1"/>
  <c r="NA77" i="55"/>
  <c r="PW77" i="55" s="1"/>
  <c r="NA88" i="55"/>
  <c r="PW88" i="55" s="1"/>
  <c r="NA89" i="55"/>
  <c r="PW89" i="55" s="1"/>
  <c r="NA14" i="55"/>
  <c r="PW14" i="55" s="1"/>
  <c r="NA67" i="55"/>
  <c r="PW67" i="55" s="1"/>
  <c r="NA26" i="55"/>
  <c r="PW26" i="55" s="1"/>
  <c r="NA87" i="55"/>
  <c r="PW87" i="55" s="1"/>
  <c r="NA49" i="55"/>
  <c r="PW49" i="55" s="1"/>
  <c r="NA86" i="55"/>
  <c r="PW86" i="55" s="1"/>
  <c r="NA8" i="55"/>
  <c r="PW8" i="55" s="1"/>
  <c r="NA52" i="55"/>
  <c r="PW52" i="55" s="1"/>
  <c r="NA42" i="55"/>
  <c r="PW42" i="55" s="1"/>
  <c r="NA13" i="55"/>
  <c r="PW13" i="55" s="1"/>
  <c r="NA120" i="55"/>
  <c r="PW120" i="55" s="1"/>
  <c r="NA61" i="55"/>
  <c r="PW61" i="55" s="1"/>
  <c r="NA6" i="55"/>
  <c r="PW6" i="55" s="1"/>
  <c r="NA102" i="55"/>
  <c r="PW102" i="55" s="1"/>
  <c r="NA50" i="55"/>
  <c r="PW50" i="55" s="1"/>
  <c r="NA122" i="55"/>
  <c r="PW122" i="55" s="1"/>
  <c r="NA109" i="55"/>
  <c r="PW109" i="55" s="1"/>
  <c r="NA72" i="55"/>
  <c r="PW72" i="55" s="1"/>
  <c r="NA58" i="55"/>
  <c r="PW58" i="55" s="1"/>
  <c r="NA105" i="55"/>
  <c r="PW105" i="55" s="1"/>
  <c r="NA123" i="55"/>
  <c r="PW123" i="55" s="1"/>
  <c r="NA118" i="55"/>
  <c r="PW118" i="55" s="1"/>
  <c r="NA94" i="55"/>
  <c r="PW94" i="55" s="1"/>
  <c r="NA31" i="55"/>
  <c r="PW31" i="55" s="1"/>
  <c r="NA24" i="55"/>
  <c r="PW24" i="55" s="1"/>
  <c r="NA32" i="55"/>
  <c r="PW32" i="55" s="1"/>
  <c r="NA21" i="55"/>
  <c r="PW21" i="55" s="1"/>
  <c r="NA76" i="55"/>
  <c r="PW76" i="55" s="1"/>
  <c r="NA81" i="55"/>
  <c r="PW81" i="55" s="1"/>
  <c r="NA75" i="55"/>
  <c r="PW75" i="55" s="1"/>
  <c r="NA28" i="55"/>
  <c r="PW28" i="55" s="1"/>
  <c r="NA90" i="55"/>
  <c r="PW90" i="55" s="1"/>
  <c r="NA38" i="55"/>
  <c r="PW38" i="55" s="1"/>
  <c r="NA20" i="55"/>
  <c r="PW20" i="55" s="1"/>
  <c r="NA23" i="55"/>
  <c r="PW23" i="55" s="1"/>
  <c r="NA48" i="55"/>
  <c r="PW48" i="55" s="1"/>
  <c r="NA51" i="55"/>
  <c r="PW51" i="55" s="1"/>
  <c r="NA78" i="55"/>
  <c r="PW78" i="55" s="1"/>
  <c r="NA82" i="55"/>
  <c r="PW82" i="55" s="1"/>
  <c r="NA121" i="55"/>
  <c r="PW121" i="55" s="1"/>
  <c r="NA56" i="55"/>
  <c r="PW56" i="55" s="1"/>
  <c r="NA83" i="55"/>
  <c r="PW83" i="55" s="1"/>
  <c r="NA126" i="55"/>
  <c r="PW126" i="55" s="1"/>
  <c r="NA7" i="55"/>
  <c r="PW7" i="55" s="1"/>
  <c r="NA71" i="55"/>
  <c r="PW71" i="55" s="1"/>
  <c r="NA43" i="55"/>
  <c r="PW43" i="55" s="1"/>
  <c r="NA47" i="55"/>
  <c r="PW47" i="55" s="1"/>
  <c r="NA3" i="55"/>
  <c r="PW3" i="55" s="1"/>
  <c r="NA115" i="55"/>
  <c r="PW115" i="55" s="1"/>
  <c r="NA104" i="55"/>
  <c r="PW104" i="55" s="1"/>
  <c r="NA101" i="55"/>
  <c r="PW101" i="55" s="1"/>
  <c r="NA39" i="55"/>
  <c r="PW39" i="55" s="1"/>
  <c r="NA100" i="55"/>
  <c r="PW100" i="55" s="1"/>
  <c r="NA9" i="55"/>
  <c r="PW9" i="55" s="1"/>
  <c r="NA124" i="55"/>
  <c r="PW124" i="55" s="1"/>
  <c r="NA125" i="55"/>
  <c r="PW125" i="55" s="1"/>
  <c r="NA25" i="55"/>
  <c r="PW25" i="55" s="1"/>
  <c r="NA37" i="55"/>
  <c r="PW37" i="55" s="1"/>
  <c r="NA29" i="55"/>
  <c r="PW29" i="55" s="1"/>
  <c r="NA35" i="55"/>
  <c r="PW35" i="55" s="1"/>
  <c r="NA84" i="55"/>
  <c r="PW84" i="55" s="1"/>
  <c r="NA79" i="55"/>
  <c r="PW79" i="55" s="1"/>
  <c r="NA73" i="55"/>
  <c r="PW73" i="55" s="1"/>
  <c r="NA53" i="55"/>
  <c r="PW53" i="55" s="1"/>
  <c r="NA91" i="55"/>
  <c r="PW91" i="55" s="1"/>
  <c r="NA65" i="55"/>
  <c r="PW65" i="55" s="1"/>
  <c r="NA66" i="55"/>
  <c r="PW66" i="55" s="1"/>
  <c r="NA19" i="55"/>
  <c r="PW19" i="55" s="1"/>
  <c r="NA57" i="55"/>
  <c r="PW57" i="55" s="1"/>
  <c r="MT45" i="55"/>
  <c r="PP45" i="55" s="1"/>
  <c r="MT47" i="55"/>
  <c r="PP47" i="55" s="1"/>
  <c r="MT103" i="55"/>
  <c r="PP103" i="55" s="1"/>
  <c r="MT99" i="55"/>
  <c r="PP99" i="55" s="1"/>
  <c r="MT109" i="55"/>
  <c r="PP109" i="55" s="1"/>
  <c r="MT92" i="55"/>
  <c r="PP92" i="55" s="1"/>
  <c r="MT4" i="55"/>
  <c r="PP4" i="55" s="1"/>
  <c r="MT106" i="55"/>
  <c r="PP106" i="55" s="1"/>
  <c r="MT3" i="55"/>
  <c r="PP3" i="55" s="1"/>
  <c r="MT62" i="55"/>
  <c r="PP62" i="55" s="1"/>
  <c r="MT121" i="55"/>
  <c r="PP121" i="55" s="1"/>
  <c r="MT93" i="55"/>
  <c r="PP93" i="55" s="1"/>
  <c r="MT80" i="55"/>
  <c r="PP80" i="55" s="1"/>
  <c r="MT95" i="55"/>
  <c r="PP95" i="55" s="1"/>
  <c r="MT71" i="55"/>
  <c r="PP71" i="55" s="1"/>
  <c r="MT44" i="55"/>
  <c r="PP44" i="55" s="1"/>
  <c r="MT117" i="55"/>
  <c r="PP117" i="55" s="1"/>
  <c r="MT86" i="55"/>
  <c r="PP86" i="55" s="1"/>
  <c r="MT32" i="55"/>
  <c r="PP32" i="55" s="1"/>
  <c r="MT15" i="55"/>
  <c r="PP15" i="55" s="1"/>
  <c r="MT25" i="55"/>
  <c r="PP25" i="55" s="1"/>
  <c r="MT29" i="55"/>
  <c r="PP29" i="55" s="1"/>
  <c r="MT81" i="55"/>
  <c r="PP81" i="55" s="1"/>
  <c r="MT76" i="55"/>
  <c r="PP76" i="55" s="1"/>
  <c r="MT73" i="55"/>
  <c r="PP73" i="55" s="1"/>
  <c r="MT23" i="55"/>
  <c r="PP23" i="55" s="1"/>
  <c r="MT91" i="55"/>
  <c r="PP91" i="55" s="1"/>
  <c r="MT67" i="55"/>
  <c r="PP67" i="55" s="1"/>
  <c r="MT38" i="55"/>
  <c r="PP38" i="55" s="1"/>
  <c r="MT87" i="55"/>
  <c r="PP87" i="55" s="1"/>
  <c r="MT78" i="55"/>
  <c r="PP78" i="55" s="1"/>
  <c r="MT123" i="55"/>
  <c r="PP123" i="55" s="1"/>
  <c r="MT119" i="55"/>
  <c r="PP119" i="55" s="1"/>
  <c r="MT98" i="55"/>
  <c r="PP98" i="55" s="1"/>
  <c r="MT114" i="55"/>
  <c r="PP114" i="55" s="1"/>
  <c r="MT6" i="55"/>
  <c r="PP6" i="55" s="1"/>
  <c r="MT70" i="55"/>
  <c r="PP70" i="55" s="1"/>
  <c r="MT5" i="55"/>
  <c r="PP5" i="55" s="1"/>
  <c r="MT8" i="55"/>
  <c r="PP8" i="55" s="1"/>
  <c r="MT102" i="55"/>
  <c r="PP102" i="55" s="1"/>
  <c r="MT107" i="55"/>
  <c r="PP107" i="55" s="1"/>
  <c r="MT100" i="55"/>
  <c r="PP100" i="55" s="1"/>
  <c r="MT54" i="55"/>
  <c r="PP54" i="55" s="1"/>
  <c r="MT41" i="55"/>
  <c r="PP41" i="55" s="1"/>
  <c r="MT128" i="55"/>
  <c r="PP128" i="55" s="1"/>
  <c r="MT9" i="55"/>
  <c r="PP9" i="55" s="1"/>
  <c r="MT56" i="55"/>
  <c r="PP56" i="55" s="1"/>
  <c r="MT120" i="55"/>
  <c r="PP120" i="55" s="1"/>
  <c r="MT113" i="55"/>
  <c r="PP113" i="55" s="1"/>
  <c r="MT12" i="55"/>
  <c r="PP12" i="55" s="1"/>
  <c r="MT37" i="55"/>
  <c r="PP37" i="55" s="1"/>
  <c r="MT18" i="55"/>
  <c r="PP18" i="55" s="1"/>
  <c r="MT74" i="55"/>
  <c r="PP74" i="55" s="1"/>
  <c r="MT34" i="55"/>
  <c r="PP34" i="55" s="1"/>
  <c r="MT75" i="55"/>
  <c r="PP75" i="55" s="1"/>
  <c r="MT59" i="55"/>
  <c r="PP59" i="55" s="1"/>
  <c r="MT88" i="55"/>
  <c r="PP88" i="55" s="1"/>
  <c r="MT90" i="55"/>
  <c r="PP90" i="55" s="1"/>
  <c r="MT64" i="55"/>
  <c r="PP64" i="55" s="1"/>
  <c r="MT20" i="55"/>
  <c r="PP20" i="55" s="1"/>
  <c r="MT14" i="55"/>
  <c r="PP14" i="55" s="1"/>
  <c r="MT48" i="55"/>
  <c r="PP48" i="55" s="1"/>
  <c r="MT46" i="55"/>
  <c r="PP46" i="55" s="1"/>
  <c r="MT57" i="55"/>
  <c r="PP57" i="55" s="1"/>
  <c r="MT111" i="55"/>
  <c r="PP111" i="55" s="1"/>
  <c r="MT118" i="55"/>
  <c r="PP118" i="55" s="1"/>
  <c r="MT22" i="55"/>
  <c r="PP22" i="55" s="1"/>
  <c r="MT58" i="55"/>
  <c r="PP58" i="55" s="1"/>
  <c r="MT61" i="55"/>
  <c r="PP61" i="55" s="1"/>
  <c r="MT39" i="55"/>
  <c r="PP39" i="55" s="1"/>
  <c r="MT52" i="55"/>
  <c r="PP52" i="55" s="1"/>
  <c r="MT124" i="55"/>
  <c r="PP124" i="55" s="1"/>
  <c r="MT43" i="55"/>
  <c r="PP43" i="55" s="1"/>
  <c r="MT42" i="55"/>
  <c r="PP42" i="55" s="1"/>
  <c r="MT82" i="55"/>
  <c r="PP82" i="55" s="1"/>
  <c r="MT115" i="55"/>
  <c r="PP115" i="55" s="1"/>
  <c r="MT36" i="55"/>
  <c r="PP36" i="55" s="1"/>
  <c r="MT125" i="55"/>
  <c r="PP125" i="55" s="1"/>
  <c r="MT108" i="55"/>
  <c r="PP108" i="55" s="1"/>
  <c r="MT116" i="55"/>
  <c r="PP116" i="55" s="1"/>
  <c r="MT50" i="55"/>
  <c r="PP50" i="55" s="1"/>
  <c r="MT94" i="55"/>
  <c r="PP94" i="55" s="1"/>
  <c r="MT31" i="55"/>
  <c r="PP31" i="55" s="1"/>
  <c r="MT24" i="55"/>
  <c r="PP24" i="55" s="1"/>
  <c r="MT21" i="55"/>
  <c r="PP21" i="55" s="1"/>
  <c r="MT55" i="55"/>
  <c r="PP55" i="55" s="1"/>
  <c r="MT68" i="55"/>
  <c r="PP68" i="55" s="1"/>
  <c r="MT33" i="55"/>
  <c r="PP33" i="55" s="1"/>
  <c r="MT79" i="55"/>
  <c r="PP79" i="55" s="1"/>
  <c r="MT26" i="55"/>
  <c r="PP26" i="55" s="1"/>
  <c r="MT65" i="55"/>
  <c r="PP65" i="55" s="1"/>
  <c r="MT85" i="55"/>
  <c r="PP85" i="55" s="1"/>
  <c r="MT28" i="55"/>
  <c r="PP28" i="55" s="1"/>
  <c r="MT19" i="55"/>
  <c r="PP19" i="55" s="1"/>
  <c r="MT72" i="55"/>
  <c r="PP72" i="55" s="1"/>
  <c r="MT7" i="55"/>
  <c r="PP7" i="55" s="1"/>
  <c r="MT104" i="55"/>
  <c r="PP104" i="55" s="1"/>
  <c r="MT127" i="55"/>
  <c r="PP127" i="55" s="1"/>
  <c r="MT101" i="55"/>
  <c r="PP101" i="55" s="1"/>
  <c r="MT97" i="55"/>
  <c r="PP97" i="55" s="1"/>
  <c r="MT60" i="55"/>
  <c r="PP60" i="55" s="1"/>
  <c r="MT13" i="55"/>
  <c r="PP13" i="55" s="1"/>
  <c r="MT40" i="55"/>
  <c r="PP40" i="55" s="1"/>
  <c r="MT105" i="55"/>
  <c r="PP105" i="55" s="1"/>
  <c r="MT96" i="55"/>
  <c r="PP96" i="55" s="1"/>
  <c r="MT126" i="55"/>
  <c r="PP126" i="55" s="1"/>
  <c r="MT122" i="55"/>
  <c r="PP122" i="55" s="1"/>
  <c r="MT112" i="55"/>
  <c r="PP112" i="55" s="1"/>
  <c r="MT83" i="55"/>
  <c r="PP83" i="55" s="1"/>
  <c r="MT69" i="55"/>
  <c r="PP69" i="55" s="1"/>
  <c r="MT63" i="55"/>
  <c r="PP63" i="55" s="1"/>
  <c r="MT10" i="55"/>
  <c r="PP10" i="55" s="1"/>
  <c r="MT16" i="55"/>
  <c r="PP16" i="55" s="1"/>
  <c r="MT30" i="55"/>
  <c r="PP30" i="55" s="1"/>
  <c r="MT11" i="55"/>
  <c r="PP11" i="55" s="1"/>
  <c r="MT84" i="55"/>
  <c r="PP84" i="55" s="1"/>
  <c r="MT35" i="55"/>
  <c r="PP35" i="55" s="1"/>
  <c r="MT77" i="55"/>
  <c r="PP77" i="55" s="1"/>
  <c r="MT17" i="55"/>
  <c r="PP17" i="55" s="1"/>
  <c r="MT110" i="55"/>
  <c r="PP110" i="55" s="1"/>
  <c r="MT89" i="55"/>
  <c r="PP89" i="55" s="1"/>
  <c r="MT27" i="55"/>
  <c r="PP27" i="55" s="1"/>
  <c r="MT66" i="55"/>
  <c r="PP66" i="55" s="1"/>
  <c r="MT53" i="55"/>
  <c r="PP53" i="55" s="1"/>
  <c r="MT51" i="55"/>
  <c r="PP51" i="55" s="1"/>
  <c r="MT49" i="55"/>
  <c r="PP49" i="55" s="1"/>
  <c r="MS113" i="55"/>
  <c r="PO113" i="55" s="1"/>
  <c r="MS36" i="55"/>
  <c r="PO36" i="55" s="1"/>
  <c r="MS121" i="55"/>
  <c r="PO121" i="55" s="1"/>
  <c r="MS111" i="55"/>
  <c r="PO111" i="55" s="1"/>
  <c r="MS42" i="55"/>
  <c r="PO42" i="55" s="1"/>
  <c r="MS56" i="55"/>
  <c r="PO56" i="55" s="1"/>
  <c r="MS93" i="55"/>
  <c r="PO93" i="55" s="1"/>
  <c r="MS123" i="55"/>
  <c r="PO123" i="55" s="1"/>
  <c r="MS62" i="55"/>
  <c r="PO62" i="55" s="1"/>
  <c r="MS120" i="55"/>
  <c r="PO120" i="55" s="1"/>
  <c r="MS116" i="55"/>
  <c r="PO116" i="55" s="1"/>
  <c r="MS54" i="55"/>
  <c r="PO54" i="55" s="1"/>
  <c r="MS50" i="55"/>
  <c r="PO50" i="55" s="1"/>
  <c r="MS69" i="55"/>
  <c r="PO69" i="55" s="1"/>
  <c r="MS117" i="55"/>
  <c r="PO117" i="55" s="1"/>
  <c r="MS7" i="55"/>
  <c r="PO7" i="55" s="1"/>
  <c r="MS95" i="55"/>
  <c r="PO95" i="55" s="1"/>
  <c r="MS98" i="55"/>
  <c r="PO98" i="55" s="1"/>
  <c r="MS37" i="55"/>
  <c r="PO37" i="55" s="1"/>
  <c r="MS16" i="55"/>
  <c r="PO16" i="55" s="1"/>
  <c r="MS12" i="55"/>
  <c r="PO12" i="55" s="1"/>
  <c r="MS84" i="55"/>
  <c r="PO84" i="55" s="1"/>
  <c r="MS77" i="55"/>
  <c r="PO77" i="55" s="1"/>
  <c r="MS34" i="55"/>
  <c r="PO34" i="55" s="1"/>
  <c r="MS33" i="55"/>
  <c r="PO33" i="55" s="1"/>
  <c r="MS110" i="55"/>
  <c r="PO110" i="55" s="1"/>
  <c r="MS14" i="55"/>
  <c r="PO14" i="55" s="1"/>
  <c r="MS66" i="55"/>
  <c r="PO66" i="55" s="1"/>
  <c r="MS64" i="55"/>
  <c r="PO64" i="55" s="1"/>
  <c r="MS89" i="55"/>
  <c r="PO89" i="55" s="1"/>
  <c r="MS53" i="55"/>
  <c r="PO53" i="55" s="1"/>
  <c r="MS46" i="55"/>
  <c r="PO46" i="55" s="1"/>
  <c r="MS49" i="55"/>
  <c r="PO49" i="55" s="1"/>
  <c r="MS99" i="55"/>
  <c r="PO99" i="55" s="1"/>
  <c r="MS125" i="55"/>
  <c r="PO125" i="55" s="1"/>
  <c r="MS96" i="55"/>
  <c r="PO96" i="55" s="1"/>
  <c r="MS92" i="55"/>
  <c r="PO92" i="55" s="1"/>
  <c r="MS107" i="55"/>
  <c r="PO107" i="55" s="1"/>
  <c r="MS47" i="55"/>
  <c r="PO47" i="55" s="1"/>
  <c r="MS52" i="55"/>
  <c r="PO52" i="55" s="1"/>
  <c r="MS44" i="55"/>
  <c r="PO44" i="55" s="1"/>
  <c r="MS112" i="55"/>
  <c r="PO112" i="55" s="1"/>
  <c r="MS8" i="55"/>
  <c r="PO8" i="55" s="1"/>
  <c r="MS118" i="55"/>
  <c r="PO118" i="55" s="1"/>
  <c r="MS104" i="55"/>
  <c r="PO104" i="55" s="1"/>
  <c r="MS127" i="55"/>
  <c r="PO127" i="55" s="1"/>
  <c r="MS41" i="55"/>
  <c r="PO41" i="55" s="1"/>
  <c r="MS3" i="55"/>
  <c r="PO3" i="55" s="1"/>
  <c r="MS122" i="55"/>
  <c r="PO122" i="55" s="1"/>
  <c r="MS86" i="55"/>
  <c r="PO86" i="55" s="1"/>
  <c r="MS72" i="55"/>
  <c r="PO72" i="55" s="1"/>
  <c r="MS32" i="55"/>
  <c r="PO32" i="55" s="1"/>
  <c r="MS25" i="55"/>
  <c r="PO25" i="55" s="1"/>
  <c r="MS24" i="55"/>
  <c r="PO24" i="55" s="1"/>
  <c r="MS75" i="55"/>
  <c r="PO75" i="55" s="1"/>
  <c r="MS68" i="55"/>
  <c r="PO68" i="55" s="1"/>
  <c r="MS35" i="55"/>
  <c r="PO35" i="55" s="1"/>
  <c r="MS85" i="55"/>
  <c r="PO85" i="55" s="1"/>
  <c r="MS27" i="55"/>
  <c r="PO27" i="55" s="1"/>
  <c r="MS67" i="55"/>
  <c r="PO67" i="55" s="1"/>
  <c r="MS65" i="55"/>
  <c r="PO65" i="55" s="1"/>
  <c r="MS26" i="55"/>
  <c r="PO26" i="55" s="1"/>
  <c r="MS48" i="55"/>
  <c r="PO48" i="55" s="1"/>
  <c r="MS78" i="55"/>
  <c r="PO78" i="55" s="1"/>
  <c r="MS6" i="55"/>
  <c r="PO6" i="55" s="1"/>
  <c r="MS83" i="55"/>
  <c r="PO83" i="55" s="1"/>
  <c r="MS108" i="55"/>
  <c r="PO108" i="55" s="1"/>
  <c r="MS70" i="55"/>
  <c r="PO70" i="55" s="1"/>
  <c r="MS13" i="55"/>
  <c r="PO13" i="55" s="1"/>
  <c r="MS126" i="55"/>
  <c r="PO126" i="55" s="1"/>
  <c r="MS100" i="55"/>
  <c r="PO100" i="55" s="1"/>
  <c r="MS101" i="55"/>
  <c r="PO101" i="55" s="1"/>
  <c r="MS61" i="55"/>
  <c r="PO61" i="55" s="1"/>
  <c r="MS94" i="55"/>
  <c r="PO94" i="55" s="1"/>
  <c r="MS45" i="55"/>
  <c r="PO45" i="55" s="1"/>
  <c r="MS97" i="55"/>
  <c r="PO97" i="55" s="1"/>
  <c r="MS60" i="55"/>
  <c r="PO60" i="55" s="1"/>
  <c r="MS114" i="55"/>
  <c r="PO114" i="55" s="1"/>
  <c r="MS128" i="55"/>
  <c r="PO128" i="55" s="1"/>
  <c r="MS102" i="55"/>
  <c r="PO102" i="55" s="1"/>
  <c r="MS80" i="55"/>
  <c r="PO80" i="55" s="1"/>
  <c r="MS58" i="55"/>
  <c r="PO58" i="55" s="1"/>
  <c r="MS30" i="55"/>
  <c r="PO30" i="55" s="1"/>
  <c r="MS31" i="55"/>
  <c r="PO31" i="55" s="1"/>
  <c r="MS11" i="55"/>
  <c r="PO11" i="55" s="1"/>
  <c r="MS15" i="55"/>
  <c r="PO15" i="55" s="1"/>
  <c r="MS76" i="55"/>
  <c r="PO76" i="55" s="1"/>
  <c r="MS74" i="55"/>
  <c r="PO74" i="55" s="1"/>
  <c r="MS55" i="55"/>
  <c r="PO55" i="55" s="1"/>
  <c r="MS28" i="55"/>
  <c r="PO28" i="55" s="1"/>
  <c r="MS91" i="55"/>
  <c r="PO91" i="55" s="1"/>
  <c r="MS87" i="55"/>
  <c r="PO87" i="55" s="1"/>
  <c r="MS90" i="55"/>
  <c r="PO90" i="55" s="1"/>
  <c r="MS23" i="55"/>
  <c r="PO23" i="55" s="1"/>
  <c r="MS57" i="55"/>
  <c r="PO57" i="55" s="1"/>
  <c r="MS39" i="55"/>
  <c r="PO39" i="55" s="1"/>
  <c r="MS106" i="55"/>
  <c r="PO106" i="55" s="1"/>
  <c r="MS22" i="55"/>
  <c r="PO22" i="55" s="1"/>
  <c r="MS5" i="55"/>
  <c r="PO5" i="55" s="1"/>
  <c r="MS103" i="55"/>
  <c r="PO103" i="55" s="1"/>
  <c r="MS105" i="55"/>
  <c r="PO105" i="55" s="1"/>
  <c r="MS115" i="55"/>
  <c r="PO115" i="55" s="1"/>
  <c r="MS109" i="55"/>
  <c r="PO109" i="55" s="1"/>
  <c r="MS10" i="55"/>
  <c r="PO10" i="55" s="1"/>
  <c r="MS43" i="55"/>
  <c r="PO43" i="55" s="1"/>
  <c r="MS119" i="55"/>
  <c r="PO119" i="55" s="1"/>
  <c r="MS63" i="55"/>
  <c r="PO63" i="55" s="1"/>
  <c r="MS82" i="55"/>
  <c r="PO82" i="55" s="1"/>
  <c r="MS40" i="55"/>
  <c r="PO40" i="55" s="1"/>
  <c r="MS4" i="55"/>
  <c r="PO4" i="55" s="1"/>
  <c r="MS9" i="55"/>
  <c r="PO9" i="55" s="1"/>
  <c r="MS71" i="55"/>
  <c r="PO71" i="55" s="1"/>
  <c r="MS124" i="55"/>
  <c r="PO124" i="55" s="1"/>
  <c r="MS29" i="55"/>
  <c r="PO29" i="55" s="1"/>
  <c r="MS21" i="55"/>
  <c r="PO21" i="55" s="1"/>
  <c r="MS18" i="55"/>
  <c r="PO18" i="55" s="1"/>
  <c r="MS59" i="55"/>
  <c r="PO59" i="55" s="1"/>
  <c r="MS79" i="55"/>
  <c r="PO79" i="55" s="1"/>
  <c r="MS73" i="55"/>
  <c r="PO73" i="55" s="1"/>
  <c r="MS81" i="55"/>
  <c r="PO81" i="55" s="1"/>
  <c r="MS20" i="55"/>
  <c r="PO20" i="55" s="1"/>
  <c r="MS19" i="55"/>
  <c r="PO19" i="55" s="1"/>
  <c r="MS17" i="55"/>
  <c r="PO17" i="55" s="1"/>
  <c r="MS88" i="55"/>
  <c r="PO88" i="55" s="1"/>
  <c r="MS38" i="55"/>
  <c r="PO38" i="55" s="1"/>
  <c r="MS51" i="55"/>
  <c r="PO51" i="55" s="1"/>
  <c r="C27" i="24"/>
  <c r="F27" i="24"/>
  <c r="G27" i="24"/>
  <c r="G34" i="24" s="1"/>
  <c r="H27" i="24"/>
  <c r="E27" i="24"/>
  <c r="E34" i="24" s="1"/>
  <c r="D27" i="24"/>
  <c r="D34" i="24" s="1"/>
  <c r="D65" i="86" l="1"/>
  <c r="D66" i="86" s="1"/>
  <c r="D67" i="86" s="1"/>
  <c r="D68" i="86" s="1"/>
  <c r="D69" i="86" s="1"/>
  <c r="D70" i="86" s="1"/>
  <c r="D71" i="86" s="1"/>
  <c r="D72" i="86" s="1"/>
  <c r="D73" i="86" s="1"/>
  <c r="D74" i="86" s="1"/>
  <c r="D75" i="86" s="1"/>
  <c r="D76" i="86" s="1"/>
  <c r="E9" i="86"/>
  <c r="H9" i="86" s="1"/>
  <c r="AM115" i="85"/>
  <c r="AS114" i="85"/>
  <c r="CC6" i="79"/>
  <c r="CD5" i="79"/>
  <c r="CG5" i="79" s="1"/>
  <c r="CH5" i="79" s="1"/>
  <c r="AP112" i="82"/>
  <c r="AP103" i="82" s="1"/>
  <c r="AP114" i="82" s="1"/>
  <c r="AP115" i="82" s="1"/>
  <c r="AO112" i="82"/>
  <c r="AO103" i="82" s="1"/>
  <c r="AO114" i="82" s="1"/>
  <c r="AO115" i="82" s="1"/>
  <c r="AN112" i="82"/>
  <c r="AN103" i="82" s="1"/>
  <c r="AN114" i="82" s="1"/>
  <c r="AN115" i="82" s="1"/>
  <c r="AM112" i="82"/>
  <c r="AQ112" i="82"/>
  <c r="AQ103" i="82" s="1"/>
  <c r="AQ114" i="82" s="1"/>
  <c r="AQ115" i="82" s="1"/>
  <c r="AR112" i="82"/>
  <c r="AR103" i="82" s="1"/>
  <c r="AR114" i="82" s="1"/>
  <c r="AR115" i="82" s="1"/>
  <c r="BT55" i="79"/>
  <c r="BU54" i="79"/>
  <c r="BV54" i="79" s="1"/>
  <c r="BW54" i="79" s="1"/>
  <c r="BG57" i="79"/>
  <c r="BH56" i="79"/>
  <c r="BI56" i="79"/>
  <c r="BJ55" i="79"/>
  <c r="BK55" i="79" s="1"/>
  <c r="BL55" i="79" s="1"/>
  <c r="AV12" i="79"/>
  <c r="AW11" i="79"/>
  <c r="AZ11" i="79" s="1"/>
  <c r="BA11" i="79" s="1"/>
  <c r="BR56" i="79"/>
  <c r="BS55" i="79"/>
  <c r="Z12" i="79"/>
  <c r="AA11" i="79"/>
  <c r="AD11" i="79" s="1"/>
  <c r="AE11" i="79" s="1"/>
  <c r="O11" i="79"/>
  <c r="P10" i="79"/>
  <c r="S10" i="79" s="1"/>
  <c r="T10" i="79" s="1"/>
  <c r="AK11" i="79"/>
  <c r="AL10" i="79"/>
  <c r="AO10" i="79" s="1"/>
  <c r="AP10" i="79" s="1"/>
  <c r="F34" i="24"/>
  <c r="C34" i="24"/>
  <c r="H34" i="24"/>
  <c r="RY97" i="55"/>
  <c r="RX97" i="55"/>
  <c r="SA97" i="55"/>
  <c r="RW97" i="55"/>
  <c r="RZ97" i="55"/>
  <c r="RV97" i="55"/>
  <c r="RZ39" i="55"/>
  <c r="RV39" i="55"/>
  <c r="RY39" i="55"/>
  <c r="RX39" i="55"/>
  <c r="SA39" i="55"/>
  <c r="RW39" i="55"/>
  <c r="RX40" i="55"/>
  <c r="SA40" i="55"/>
  <c r="RW40" i="55"/>
  <c r="RZ40" i="55"/>
  <c r="RV40" i="55"/>
  <c r="RY40" i="55"/>
  <c r="SA86" i="55"/>
  <c r="RW86" i="55"/>
  <c r="RZ86" i="55"/>
  <c r="RV86" i="55"/>
  <c r="RY86" i="55"/>
  <c r="RX86" i="55"/>
  <c r="SA90" i="55"/>
  <c r="RW90" i="55"/>
  <c r="RZ90" i="55"/>
  <c r="RV90" i="55"/>
  <c r="RY90" i="55"/>
  <c r="RX90" i="55"/>
  <c r="SA92" i="55"/>
  <c r="RW92" i="55"/>
  <c r="RZ92" i="55"/>
  <c r="RV92" i="55"/>
  <c r="RY92" i="55"/>
  <c r="RX92" i="55"/>
  <c r="RZ33" i="55"/>
  <c r="RV33" i="55"/>
  <c r="RY33" i="55"/>
  <c r="RX33" i="55"/>
  <c r="RW33" i="55"/>
  <c r="SA33" i="55"/>
  <c r="RX80" i="55"/>
  <c r="SA80" i="55"/>
  <c r="RW80" i="55"/>
  <c r="RZ80" i="55"/>
  <c r="RV80" i="55"/>
  <c r="RY80" i="55"/>
  <c r="RZ55" i="55"/>
  <c r="RV55" i="55"/>
  <c r="RY55" i="55"/>
  <c r="RX55" i="55"/>
  <c r="RW55" i="55"/>
  <c r="SA55" i="55"/>
  <c r="RZ5" i="55"/>
  <c r="RV5" i="55"/>
  <c r="RX5" i="55"/>
  <c r="RY5" i="55"/>
  <c r="SA5" i="55"/>
  <c r="RW5" i="55"/>
  <c r="RZ41" i="55"/>
  <c r="RV41" i="55"/>
  <c r="RX41" i="55"/>
  <c r="RW41" i="55"/>
  <c r="SA41" i="55"/>
  <c r="RY41" i="55"/>
  <c r="RZ59" i="55"/>
  <c r="RV59" i="55"/>
  <c r="RY59" i="55"/>
  <c r="RX59" i="55"/>
  <c r="SA59" i="55"/>
  <c r="RW59" i="55"/>
  <c r="RZ57" i="55"/>
  <c r="RV57" i="55"/>
  <c r="RY57" i="55"/>
  <c r="RX57" i="55"/>
  <c r="SA57" i="55"/>
  <c r="RW57" i="55"/>
  <c r="RZ3" i="55"/>
  <c r="RV3" i="55"/>
  <c r="RX3" i="55"/>
  <c r="RY3" i="55"/>
  <c r="SA3" i="55"/>
  <c r="RW3" i="55"/>
  <c r="RX6" i="55"/>
  <c r="SA6" i="55"/>
  <c r="RW6" i="55"/>
  <c r="RV6" i="55"/>
  <c r="RZ6" i="55"/>
  <c r="RY6" i="55"/>
  <c r="SA122" i="55"/>
  <c r="RW122" i="55"/>
  <c r="RZ122" i="55"/>
  <c r="RV122" i="55"/>
  <c r="RY122" i="55"/>
  <c r="RX122" i="55"/>
  <c r="RY113" i="55"/>
  <c r="RX113" i="55"/>
  <c r="SA113" i="55"/>
  <c r="RW113" i="55"/>
  <c r="RZ113" i="55"/>
  <c r="RV113" i="55"/>
  <c r="RX54" i="55"/>
  <c r="SA54" i="55"/>
  <c r="RW54" i="55"/>
  <c r="RZ54" i="55"/>
  <c r="RV54" i="55"/>
  <c r="RY54" i="55"/>
  <c r="SA110" i="55"/>
  <c r="RW110" i="55"/>
  <c r="RZ110" i="55"/>
  <c r="RV110" i="55"/>
  <c r="RY110" i="55"/>
  <c r="RX110" i="55"/>
  <c r="RX20" i="55"/>
  <c r="SA20" i="55"/>
  <c r="RW20" i="55"/>
  <c r="RZ20" i="55"/>
  <c r="RV20" i="55"/>
  <c r="RY20" i="55"/>
  <c r="RY103" i="55"/>
  <c r="RX103" i="55"/>
  <c r="SA103" i="55"/>
  <c r="RW103" i="55"/>
  <c r="RV103" i="55"/>
  <c r="RZ103" i="55"/>
  <c r="SA100" i="55"/>
  <c r="RW100" i="55"/>
  <c r="RZ100" i="55"/>
  <c r="RV100" i="55"/>
  <c r="RY100" i="55"/>
  <c r="RX100" i="55"/>
  <c r="RZ21" i="55"/>
  <c r="RV21" i="55"/>
  <c r="RY21" i="55"/>
  <c r="RX21" i="55"/>
  <c r="SA21" i="55"/>
  <c r="RW21" i="55"/>
  <c r="RX44" i="55"/>
  <c r="RZ44" i="55"/>
  <c r="RV44" i="55"/>
  <c r="SA44" i="55"/>
  <c r="RY44" i="55"/>
  <c r="RW44" i="55"/>
  <c r="SA84" i="55"/>
  <c r="RW84" i="55"/>
  <c r="RZ84" i="55"/>
  <c r="RV84" i="55"/>
  <c r="RY84" i="55"/>
  <c r="RX84" i="55"/>
  <c r="RY91" i="55"/>
  <c r="RX91" i="55"/>
  <c r="SA91" i="55"/>
  <c r="RW91" i="55"/>
  <c r="RZ91" i="55"/>
  <c r="RV91" i="55"/>
  <c r="SA108" i="55"/>
  <c r="RW108" i="55"/>
  <c r="RZ108" i="55"/>
  <c r="RV108" i="55"/>
  <c r="RY108" i="55"/>
  <c r="RX108" i="55"/>
  <c r="SA102" i="55"/>
  <c r="RW102" i="55"/>
  <c r="RZ102" i="55"/>
  <c r="RV102" i="55"/>
  <c r="RY102" i="55"/>
  <c r="RX102" i="55"/>
  <c r="RY89" i="55"/>
  <c r="RX89" i="55"/>
  <c r="SA89" i="55"/>
  <c r="RW89" i="55"/>
  <c r="RZ89" i="55"/>
  <c r="RV89" i="55"/>
  <c r="RZ49" i="55"/>
  <c r="RV49" i="55"/>
  <c r="RY49" i="55"/>
  <c r="RX49" i="55"/>
  <c r="SA49" i="55"/>
  <c r="RW49" i="55"/>
  <c r="RX64" i="55"/>
  <c r="SA64" i="55"/>
  <c r="RW64" i="55"/>
  <c r="RZ64" i="55"/>
  <c r="RV64" i="55"/>
  <c r="RY64" i="55"/>
  <c r="RX70" i="55"/>
  <c r="SA70" i="55"/>
  <c r="RW70" i="55"/>
  <c r="RZ70" i="55"/>
  <c r="RV70" i="55"/>
  <c r="RY70" i="55"/>
  <c r="RY101" i="55"/>
  <c r="RX101" i="55"/>
  <c r="SA101" i="55"/>
  <c r="RW101" i="55"/>
  <c r="RZ101" i="55"/>
  <c r="RV101" i="55"/>
  <c r="RZ79" i="55"/>
  <c r="RV79" i="55"/>
  <c r="RY79" i="55"/>
  <c r="RX79" i="55"/>
  <c r="RW79" i="55"/>
  <c r="SA79" i="55"/>
  <c r="RX58" i="55"/>
  <c r="SA58" i="55"/>
  <c r="RW58" i="55"/>
  <c r="RZ58" i="55"/>
  <c r="RV58" i="55"/>
  <c r="RY58" i="55"/>
  <c r="RX60" i="55"/>
  <c r="SA60" i="55"/>
  <c r="RW60" i="55"/>
  <c r="RZ60" i="55"/>
  <c r="RV60" i="55"/>
  <c r="RY60" i="55"/>
  <c r="RZ15" i="55"/>
  <c r="RV15" i="55"/>
  <c r="RY15" i="55"/>
  <c r="RX15" i="55"/>
  <c r="SA15" i="55"/>
  <c r="RW15" i="55"/>
  <c r="RZ37" i="55"/>
  <c r="RV37" i="55"/>
  <c r="RY37" i="55"/>
  <c r="RX37" i="55"/>
  <c r="SA37" i="55"/>
  <c r="RW37" i="55"/>
  <c r="SA88" i="55"/>
  <c r="RW88" i="55"/>
  <c r="RZ88" i="55"/>
  <c r="RV88" i="55"/>
  <c r="RY88" i="55"/>
  <c r="RX88" i="55"/>
  <c r="RX10" i="55"/>
  <c r="SA10" i="55"/>
  <c r="RW10" i="55"/>
  <c r="RZ10" i="55"/>
  <c r="RV10" i="55"/>
  <c r="RY10" i="55"/>
  <c r="RX18" i="55"/>
  <c r="SA18" i="55"/>
  <c r="RW18" i="55"/>
  <c r="RZ18" i="55"/>
  <c r="RV18" i="55"/>
  <c r="RY18" i="55"/>
  <c r="RZ51" i="55"/>
  <c r="RV51" i="55"/>
  <c r="RY51" i="55"/>
  <c r="RX51" i="55"/>
  <c r="SA51" i="55"/>
  <c r="RW51" i="55"/>
  <c r="RX62" i="55"/>
  <c r="SA62" i="55"/>
  <c r="RW62" i="55"/>
  <c r="RZ62" i="55"/>
  <c r="RV62" i="55"/>
  <c r="RY62" i="55"/>
  <c r="RZ61" i="55"/>
  <c r="RV61" i="55"/>
  <c r="RY61" i="55"/>
  <c r="RX61" i="55"/>
  <c r="SA61" i="55"/>
  <c r="RW61" i="55"/>
  <c r="RX22" i="55"/>
  <c r="SA22" i="55"/>
  <c r="RW22" i="55"/>
  <c r="RZ22" i="55"/>
  <c r="RV22" i="55"/>
  <c r="RY22" i="55"/>
  <c r="SA126" i="55"/>
  <c r="RW126" i="55"/>
  <c r="RZ126" i="55"/>
  <c r="RV126" i="55"/>
  <c r="RY126" i="55"/>
  <c r="RX126" i="55"/>
  <c r="RX28" i="55"/>
  <c r="SA28" i="55"/>
  <c r="RW28" i="55"/>
  <c r="RZ28" i="55"/>
  <c r="RV28" i="55"/>
  <c r="RY28" i="55"/>
  <c r="RZ35" i="55"/>
  <c r="RV35" i="55"/>
  <c r="RY35" i="55"/>
  <c r="RX35" i="55"/>
  <c r="SA35" i="55"/>
  <c r="RW35" i="55"/>
  <c r="RX72" i="55"/>
  <c r="SA72" i="55"/>
  <c r="RW72" i="55"/>
  <c r="RZ72" i="55"/>
  <c r="RV72" i="55"/>
  <c r="RY72" i="55"/>
  <c r="RX26" i="55"/>
  <c r="SA26" i="55"/>
  <c r="RW26" i="55"/>
  <c r="RZ26" i="55"/>
  <c r="RV26" i="55"/>
  <c r="RY26" i="55"/>
  <c r="RX78" i="55"/>
  <c r="SA78" i="55"/>
  <c r="RW78" i="55"/>
  <c r="RZ78" i="55"/>
  <c r="RV78" i="55"/>
  <c r="RY78" i="55"/>
  <c r="RZ17" i="55"/>
  <c r="RV17" i="55"/>
  <c r="RY17" i="55"/>
  <c r="RX17" i="55"/>
  <c r="RW17" i="55"/>
  <c r="SA17" i="55"/>
  <c r="RY115" i="55"/>
  <c r="RX115" i="55"/>
  <c r="SA115" i="55"/>
  <c r="RW115" i="55"/>
  <c r="RZ115" i="55"/>
  <c r="RV115" i="55"/>
  <c r="RX16" i="55"/>
  <c r="SA16" i="55"/>
  <c r="RW16" i="55"/>
  <c r="RZ16" i="55"/>
  <c r="RV16" i="55"/>
  <c r="RY16" i="55"/>
  <c r="RZ25" i="55"/>
  <c r="RV25" i="55"/>
  <c r="RY25" i="55"/>
  <c r="RX25" i="55"/>
  <c r="RW25" i="55"/>
  <c r="SA25" i="55"/>
  <c r="RZ43" i="55"/>
  <c r="RV43" i="55"/>
  <c r="RX43" i="55"/>
  <c r="SA43" i="55"/>
  <c r="RY43" i="55"/>
  <c r="RW43" i="55"/>
  <c r="SA96" i="55"/>
  <c r="RW96" i="55"/>
  <c r="RZ96" i="55"/>
  <c r="RV96" i="55"/>
  <c r="RY96" i="55"/>
  <c r="RX96" i="55"/>
  <c r="RZ13" i="55"/>
  <c r="RV13" i="55"/>
  <c r="RY13" i="55"/>
  <c r="RX13" i="55"/>
  <c r="SA13" i="55"/>
  <c r="RW13" i="55"/>
  <c r="RX66" i="55"/>
  <c r="SA66" i="55"/>
  <c r="RW66" i="55"/>
  <c r="RZ66" i="55"/>
  <c r="RV66" i="55"/>
  <c r="RY66" i="55"/>
  <c r="RX46" i="55"/>
  <c r="SA46" i="55"/>
  <c r="RW46" i="55"/>
  <c r="RZ46" i="55"/>
  <c r="RV46" i="55"/>
  <c r="RY46" i="55"/>
  <c r="RX82" i="55"/>
  <c r="SA82" i="55"/>
  <c r="RW82" i="55"/>
  <c r="RZ82" i="55"/>
  <c r="RV82" i="55"/>
  <c r="RY82" i="55"/>
  <c r="RY85" i="55"/>
  <c r="RX85" i="55"/>
  <c r="SA85" i="55"/>
  <c r="RW85" i="55"/>
  <c r="RZ85" i="55"/>
  <c r="RV85" i="55"/>
  <c r="RY107" i="55"/>
  <c r="RX107" i="55"/>
  <c r="SA107" i="55"/>
  <c r="RW107" i="55"/>
  <c r="RZ107" i="55"/>
  <c r="RV107" i="55"/>
  <c r="RZ63" i="55"/>
  <c r="RV63" i="55"/>
  <c r="RY63" i="55"/>
  <c r="RX63" i="55"/>
  <c r="RW63" i="55"/>
  <c r="SA63" i="55"/>
  <c r="RX48" i="55"/>
  <c r="SA48" i="55"/>
  <c r="RW48" i="55"/>
  <c r="RZ48" i="55"/>
  <c r="RV48" i="55"/>
  <c r="RY48" i="55"/>
  <c r="RY111" i="55"/>
  <c r="RX111" i="55"/>
  <c r="SA111" i="55"/>
  <c r="RW111" i="55"/>
  <c r="RV111" i="55"/>
  <c r="RZ111" i="55"/>
  <c r="RX4" i="55"/>
  <c r="SA4" i="55"/>
  <c r="RW4" i="55"/>
  <c r="RV4" i="55"/>
  <c r="RZ4" i="55"/>
  <c r="RY4" i="55"/>
  <c r="SA104" i="55"/>
  <c r="RW104" i="55"/>
  <c r="RZ104" i="55"/>
  <c r="RV104" i="55"/>
  <c r="RY104" i="55"/>
  <c r="RX104" i="55"/>
  <c r="RZ81" i="55"/>
  <c r="RV81" i="55"/>
  <c r="RY81" i="55"/>
  <c r="RX81" i="55"/>
  <c r="SA81" i="55"/>
  <c r="RW81" i="55"/>
  <c r="RZ11" i="55"/>
  <c r="RV11" i="55"/>
  <c r="RY11" i="55"/>
  <c r="RX11" i="55"/>
  <c r="SA11" i="55"/>
  <c r="RW11" i="55"/>
  <c r="RX12" i="55"/>
  <c r="SA12" i="55"/>
  <c r="RW12" i="55"/>
  <c r="RZ12" i="55"/>
  <c r="RV12" i="55"/>
  <c r="RY12" i="55"/>
  <c r="RX36" i="55"/>
  <c r="SA36" i="55"/>
  <c r="RW36" i="55"/>
  <c r="RZ36" i="55"/>
  <c r="RV36" i="55"/>
  <c r="RY36" i="55"/>
  <c r="SA118" i="55"/>
  <c r="RW118" i="55"/>
  <c r="RZ118" i="55"/>
  <c r="RV118" i="55"/>
  <c r="RY118" i="55"/>
  <c r="RX118" i="55"/>
  <c r="RY117" i="55"/>
  <c r="RX117" i="55"/>
  <c r="SA117" i="55"/>
  <c r="RW117" i="55"/>
  <c r="RZ117" i="55"/>
  <c r="RV117" i="55"/>
  <c r="RZ27" i="55"/>
  <c r="RV27" i="55"/>
  <c r="RY27" i="55"/>
  <c r="RX27" i="55"/>
  <c r="SA27" i="55"/>
  <c r="RW27" i="55"/>
  <c r="RY127" i="55"/>
  <c r="RX127" i="55"/>
  <c r="SA127" i="55"/>
  <c r="RW127" i="55"/>
  <c r="RV127" i="55"/>
  <c r="RZ127" i="55"/>
  <c r="RX76" i="55"/>
  <c r="SA76" i="55"/>
  <c r="RW76" i="55"/>
  <c r="RZ76" i="55"/>
  <c r="RV76" i="55"/>
  <c r="RY76" i="55"/>
  <c r="RX32" i="55"/>
  <c r="SA32" i="55"/>
  <c r="RW32" i="55"/>
  <c r="RZ32" i="55"/>
  <c r="RV32" i="55"/>
  <c r="RY32" i="55"/>
  <c r="RZ9" i="55"/>
  <c r="RV9" i="55"/>
  <c r="RY9" i="55"/>
  <c r="RX9" i="55"/>
  <c r="RW9" i="55"/>
  <c r="SA9" i="55"/>
  <c r="SA116" i="55"/>
  <c r="RW116" i="55"/>
  <c r="RZ116" i="55"/>
  <c r="RV116" i="55"/>
  <c r="RY116" i="55"/>
  <c r="RX116" i="55"/>
  <c r="RZ19" i="55"/>
  <c r="RV19" i="55"/>
  <c r="RY19" i="55"/>
  <c r="RX19" i="55"/>
  <c r="SA19" i="55"/>
  <c r="RW19" i="55"/>
  <c r="RZ23" i="55"/>
  <c r="RV23" i="55"/>
  <c r="RY23" i="55"/>
  <c r="RX23" i="55"/>
  <c r="SA23" i="55"/>
  <c r="RW23" i="55"/>
  <c r="RY119" i="55"/>
  <c r="RX119" i="55"/>
  <c r="SA119" i="55"/>
  <c r="RW119" i="55"/>
  <c r="RV119" i="55"/>
  <c r="RZ119" i="55"/>
  <c r="SA114" i="55"/>
  <c r="RW114" i="55"/>
  <c r="RZ114" i="55"/>
  <c r="RV114" i="55"/>
  <c r="RY114" i="55"/>
  <c r="RX114" i="55"/>
  <c r="RX50" i="55"/>
  <c r="SA50" i="55"/>
  <c r="RW50" i="55"/>
  <c r="RZ50" i="55"/>
  <c r="RV50" i="55"/>
  <c r="RY50" i="55"/>
  <c r="RX74" i="55"/>
  <c r="SA74" i="55"/>
  <c r="RW74" i="55"/>
  <c r="RZ74" i="55"/>
  <c r="RV74" i="55"/>
  <c r="RY74" i="55"/>
  <c r="RZ69" i="55"/>
  <c r="RV69" i="55"/>
  <c r="RY69" i="55"/>
  <c r="RX69" i="55"/>
  <c r="SA69" i="55"/>
  <c r="RW69" i="55"/>
  <c r="SA106" i="55"/>
  <c r="RW106" i="55"/>
  <c r="RZ106" i="55"/>
  <c r="RV106" i="55"/>
  <c r="RY106" i="55"/>
  <c r="RX106" i="55"/>
  <c r="RZ45" i="55"/>
  <c r="RV45" i="55"/>
  <c r="RX45" i="55"/>
  <c r="RW45" i="55"/>
  <c r="SA45" i="55"/>
  <c r="RY45" i="55"/>
  <c r="RZ77" i="55"/>
  <c r="RV77" i="55"/>
  <c r="RY77" i="55"/>
  <c r="RX77" i="55"/>
  <c r="SA77" i="55"/>
  <c r="RW77" i="55"/>
  <c r="RZ71" i="55"/>
  <c r="RV71" i="55"/>
  <c r="RY71" i="55"/>
  <c r="RX71" i="55"/>
  <c r="RW71" i="55"/>
  <c r="SA71" i="55"/>
  <c r="RY121" i="55"/>
  <c r="RX121" i="55"/>
  <c r="SA121" i="55"/>
  <c r="RW121" i="55"/>
  <c r="RZ121" i="55"/>
  <c r="RV121" i="55"/>
  <c r="SA128" i="55"/>
  <c r="RW128" i="55"/>
  <c r="RZ128" i="55"/>
  <c r="RV128" i="55"/>
  <c r="RY128" i="55"/>
  <c r="RX128" i="55"/>
  <c r="SA124" i="55"/>
  <c r="RW124" i="55"/>
  <c r="RZ124" i="55"/>
  <c r="RV124" i="55"/>
  <c r="RY124" i="55"/>
  <c r="RX124" i="55"/>
  <c r="RX38" i="55"/>
  <c r="SA38" i="55"/>
  <c r="RW38" i="55"/>
  <c r="RZ38" i="55"/>
  <c r="RV38" i="55"/>
  <c r="RY38" i="55"/>
  <c r="SA112" i="55"/>
  <c r="RW112" i="55"/>
  <c r="RZ112" i="55"/>
  <c r="RV112" i="55"/>
  <c r="RY112" i="55"/>
  <c r="RX112" i="55"/>
  <c r="RY109" i="55"/>
  <c r="RX109" i="55"/>
  <c r="SA109" i="55"/>
  <c r="RW109" i="55"/>
  <c r="RZ109" i="55"/>
  <c r="RV109" i="55"/>
  <c r="RZ7" i="55"/>
  <c r="RV7" i="55"/>
  <c r="RY7" i="55"/>
  <c r="RX7" i="55"/>
  <c r="SA7" i="55"/>
  <c r="RW7" i="55"/>
  <c r="RX68" i="55"/>
  <c r="SA68" i="55"/>
  <c r="RW68" i="55"/>
  <c r="RZ68" i="55"/>
  <c r="RV68" i="55"/>
  <c r="RY68" i="55"/>
  <c r="RZ67" i="55"/>
  <c r="RV67" i="55"/>
  <c r="RY67" i="55"/>
  <c r="RX67" i="55"/>
  <c r="SA67" i="55"/>
  <c r="RW67" i="55"/>
  <c r="RZ65" i="55"/>
  <c r="RV65" i="55"/>
  <c r="RY65" i="55"/>
  <c r="RX65" i="55"/>
  <c r="SA65" i="55"/>
  <c r="RW65" i="55"/>
  <c r="SA94" i="55"/>
  <c r="RW94" i="55"/>
  <c r="RZ94" i="55"/>
  <c r="RV94" i="55"/>
  <c r="RY94" i="55"/>
  <c r="RX94" i="55"/>
  <c r="RZ73" i="55"/>
  <c r="RV73" i="55"/>
  <c r="RY73" i="55"/>
  <c r="RX73" i="55"/>
  <c r="SA73" i="55"/>
  <c r="RW73" i="55"/>
  <c r="RY87" i="55"/>
  <c r="RX87" i="55"/>
  <c r="SA87" i="55"/>
  <c r="RW87" i="55"/>
  <c r="RV87" i="55"/>
  <c r="RZ87" i="55"/>
  <c r="RZ29" i="55"/>
  <c r="RV29" i="55"/>
  <c r="RY29" i="55"/>
  <c r="RX29" i="55"/>
  <c r="SA29" i="55"/>
  <c r="RW29" i="55"/>
  <c r="RX14" i="55"/>
  <c r="SA14" i="55"/>
  <c r="RW14" i="55"/>
  <c r="RZ14" i="55"/>
  <c r="RV14" i="55"/>
  <c r="RY14" i="55"/>
  <c r="RX56" i="55"/>
  <c r="SA56" i="55"/>
  <c r="RW56" i="55"/>
  <c r="RZ56" i="55"/>
  <c r="RV56" i="55"/>
  <c r="RY56" i="55"/>
  <c r="RY83" i="55"/>
  <c r="SA83" i="55"/>
  <c r="RV83" i="55"/>
  <c r="RZ83" i="55"/>
  <c r="RX83" i="55"/>
  <c r="RW83" i="55"/>
  <c r="RY105" i="55"/>
  <c r="RX105" i="55"/>
  <c r="SA105" i="55"/>
  <c r="RW105" i="55"/>
  <c r="RZ105" i="55"/>
  <c r="RV105" i="55"/>
  <c r="RZ31" i="55"/>
  <c r="RV31" i="55"/>
  <c r="RY31" i="55"/>
  <c r="RX31" i="55"/>
  <c r="SA31" i="55"/>
  <c r="RW31" i="55"/>
  <c r="RY125" i="55"/>
  <c r="RX125" i="55"/>
  <c r="SA125" i="55"/>
  <c r="RW125" i="55"/>
  <c r="RZ125" i="55"/>
  <c r="RV125" i="55"/>
  <c r="RY123" i="55"/>
  <c r="RX123" i="55"/>
  <c r="SA123" i="55"/>
  <c r="RW123" i="55"/>
  <c r="RZ123" i="55"/>
  <c r="RV123" i="55"/>
  <c r="RY95" i="55"/>
  <c r="RX95" i="55"/>
  <c r="SA95" i="55"/>
  <c r="RW95" i="55"/>
  <c r="RV95" i="55"/>
  <c r="RZ95" i="55"/>
  <c r="RZ47" i="55"/>
  <c r="RV47" i="55"/>
  <c r="RY47" i="55"/>
  <c r="RX47" i="55"/>
  <c r="RW47" i="55"/>
  <c r="SA47" i="55"/>
  <c r="RZ53" i="55"/>
  <c r="RV53" i="55"/>
  <c r="RY53" i="55"/>
  <c r="RX53" i="55"/>
  <c r="SA53" i="55"/>
  <c r="RW53" i="55"/>
  <c r="RX42" i="55"/>
  <c r="RZ42" i="55"/>
  <c r="RV42" i="55"/>
  <c r="RY42" i="55"/>
  <c r="RW42" i="55"/>
  <c r="SA42" i="55"/>
  <c r="RZ75" i="55"/>
  <c r="RV75" i="55"/>
  <c r="RY75" i="55"/>
  <c r="RX75" i="55"/>
  <c r="SA75" i="55"/>
  <c r="RW75" i="55"/>
  <c r="RY99" i="55"/>
  <c r="RX99" i="55"/>
  <c r="SA99" i="55"/>
  <c r="RW99" i="55"/>
  <c r="RZ99" i="55"/>
  <c r="RV99" i="55"/>
  <c r="RX30" i="55"/>
  <c r="SA30" i="55"/>
  <c r="RW30" i="55"/>
  <c r="RZ30" i="55"/>
  <c r="RV30" i="55"/>
  <c r="RY30" i="55"/>
  <c r="RX24" i="55"/>
  <c r="SA24" i="55"/>
  <c r="RW24" i="55"/>
  <c r="RZ24" i="55"/>
  <c r="RV24" i="55"/>
  <c r="RY24" i="55"/>
  <c r="RY93" i="55"/>
  <c r="RX93" i="55"/>
  <c r="SA93" i="55"/>
  <c r="RW93" i="55"/>
  <c r="RZ93" i="55"/>
  <c r="RV93" i="55"/>
  <c r="RX34" i="55"/>
  <c r="SA34" i="55"/>
  <c r="RW34" i="55"/>
  <c r="RZ34" i="55"/>
  <c r="RV34" i="55"/>
  <c r="RY34" i="55"/>
  <c r="RX8" i="55"/>
  <c r="SA8" i="55"/>
  <c r="RW8" i="55"/>
  <c r="RZ8" i="55"/>
  <c r="RV8" i="55"/>
  <c r="RY8" i="55"/>
  <c r="SA98" i="55"/>
  <c r="RW98" i="55"/>
  <c r="RZ98" i="55"/>
  <c r="RV98" i="55"/>
  <c r="RY98" i="55"/>
  <c r="RX98" i="55"/>
  <c r="RX52" i="55"/>
  <c r="SA52" i="55"/>
  <c r="RW52" i="55"/>
  <c r="RZ52" i="55"/>
  <c r="RV52" i="55"/>
  <c r="RY52" i="55"/>
  <c r="SA120" i="55"/>
  <c r="RW120" i="55"/>
  <c r="RZ120" i="55"/>
  <c r="RV120" i="55"/>
  <c r="RY120" i="55"/>
  <c r="RX120" i="55"/>
  <c r="D9" i="30"/>
  <c r="F9" i="30"/>
  <c r="E9" i="30"/>
  <c r="H9" i="30"/>
  <c r="G9" i="30"/>
  <c r="I12" i="16"/>
  <c r="C5" i="37"/>
  <c r="E26" i="67" l="1"/>
  <c r="E26" i="77"/>
  <c r="E29" i="77" s="1"/>
  <c r="E30" i="77" s="1"/>
  <c r="E10" i="86"/>
  <c r="H10" i="86" s="1"/>
  <c r="AS115" i="85"/>
  <c r="AT114" i="85"/>
  <c r="AM103" i="82"/>
  <c r="AS112" i="82"/>
  <c r="AT112" i="82" s="1"/>
  <c r="CC7" i="79"/>
  <c r="CD6" i="79"/>
  <c r="CG6" i="79" s="1"/>
  <c r="CH6" i="79" s="1"/>
  <c r="BR57" i="79"/>
  <c r="BS56" i="79"/>
  <c r="BI57" i="79"/>
  <c r="BJ56" i="79"/>
  <c r="BK56" i="79" s="1"/>
  <c r="BL56" i="79" s="1"/>
  <c r="AV13" i="79"/>
  <c r="AW12" i="79"/>
  <c r="AZ12" i="79" s="1"/>
  <c r="BA12" i="79" s="1"/>
  <c r="BG58" i="79"/>
  <c r="BH57" i="79"/>
  <c r="BT56" i="79"/>
  <c r="BU55" i="79"/>
  <c r="BV55" i="79" s="1"/>
  <c r="BW55" i="79" s="1"/>
  <c r="AA12" i="79"/>
  <c r="AD12" i="79" s="1"/>
  <c r="AE12" i="79" s="1"/>
  <c r="Z13" i="79"/>
  <c r="O12" i="79"/>
  <c r="P11" i="79"/>
  <c r="S11" i="79" s="1"/>
  <c r="T11" i="79" s="1"/>
  <c r="AK12" i="79"/>
  <c r="AL11" i="79"/>
  <c r="AO11" i="79" s="1"/>
  <c r="AP11" i="79" s="1"/>
  <c r="C9" i="30"/>
  <c r="M17" i="58"/>
  <c r="M15" i="58"/>
  <c r="M13" i="58"/>
  <c r="M18" i="58"/>
  <c r="M16" i="58"/>
  <c r="M14" i="58"/>
  <c r="M12" i="58"/>
  <c r="L17" i="58"/>
  <c r="L15" i="58"/>
  <c r="L13" i="58"/>
  <c r="L18" i="58"/>
  <c r="L12" i="58"/>
  <c r="L14" i="58"/>
  <c r="L16" i="58"/>
  <c r="Q17" i="58"/>
  <c r="Q15" i="58"/>
  <c r="Q13" i="58"/>
  <c r="Q18" i="58"/>
  <c r="Q16" i="58"/>
  <c r="Q14" i="58"/>
  <c r="Q12" i="58"/>
  <c r="P17" i="58"/>
  <c r="P15" i="58"/>
  <c r="P13" i="58"/>
  <c r="P12" i="58"/>
  <c r="P14" i="58"/>
  <c r="P16" i="58"/>
  <c r="P18" i="58"/>
  <c r="O18" i="58"/>
  <c r="O16" i="58"/>
  <c r="O14" i="58"/>
  <c r="O12" i="58"/>
  <c r="O17" i="58"/>
  <c r="O15" i="58"/>
  <c r="O13" i="58"/>
  <c r="N18" i="58"/>
  <c r="N16" i="58"/>
  <c r="N14" i="58"/>
  <c r="N12" i="58"/>
  <c r="N15" i="58"/>
  <c r="N17" i="58"/>
  <c r="N13" i="58"/>
  <c r="E29" i="3"/>
  <c r="E30" i="3" s="1"/>
  <c r="E11" i="86" l="1"/>
  <c r="H11" i="86" s="1"/>
  <c r="AV114" i="85"/>
  <c r="AU114" i="85"/>
  <c r="CC8" i="79"/>
  <c r="CD7" i="79"/>
  <c r="CG7" i="79" s="1"/>
  <c r="CH7" i="79" s="1"/>
  <c r="AU112" i="82"/>
  <c r="AV112" i="82"/>
  <c r="AS103" i="82"/>
  <c r="AM114" i="82"/>
  <c r="BT57" i="79"/>
  <c r="BU56" i="79"/>
  <c r="BV56" i="79" s="1"/>
  <c r="BW56" i="79" s="1"/>
  <c r="AV14" i="79"/>
  <c r="AW13" i="79"/>
  <c r="AZ13" i="79" s="1"/>
  <c r="BA13" i="79" s="1"/>
  <c r="BR58" i="79"/>
  <c r="BS57" i="79"/>
  <c r="BG59" i="79"/>
  <c r="BH58" i="79"/>
  <c r="BI58" i="79"/>
  <c r="BJ57" i="79"/>
  <c r="BK57" i="79" s="1"/>
  <c r="BL57" i="79" s="1"/>
  <c r="Z14" i="79"/>
  <c r="AA13" i="79"/>
  <c r="AD13" i="79" s="1"/>
  <c r="AE13" i="79" s="1"/>
  <c r="P12" i="79"/>
  <c r="S12" i="79" s="1"/>
  <c r="T12" i="79" s="1"/>
  <c r="O13" i="79"/>
  <c r="AK13" i="79"/>
  <c r="AL12" i="79"/>
  <c r="AO12" i="79" s="1"/>
  <c r="AP12" i="79" s="1"/>
  <c r="E29" i="67"/>
  <c r="E30" i="67" s="1"/>
  <c r="E26" i="69"/>
  <c r="M19" i="58"/>
  <c r="N19" i="58"/>
  <c r="O19" i="58"/>
  <c r="L19" i="58"/>
  <c r="P19" i="58"/>
  <c r="Q19" i="58"/>
  <c r="E12" i="86" l="1"/>
  <c r="H12" i="86" s="1"/>
  <c r="E29" i="69"/>
  <c r="E30" i="69" s="1"/>
  <c r="AM115" i="82"/>
  <c r="AS114" i="82"/>
  <c r="CC9" i="79"/>
  <c r="CD8" i="79"/>
  <c r="CG8" i="79" s="1"/>
  <c r="CH8" i="79" s="1"/>
  <c r="Q5" i="58"/>
  <c r="N5" i="58"/>
  <c r="P5" i="58"/>
  <c r="M5" i="58"/>
  <c r="L5" i="58"/>
  <c r="O5" i="58"/>
  <c r="BI59" i="79"/>
  <c r="BJ58" i="79"/>
  <c r="BK58" i="79" s="1"/>
  <c r="BL58" i="79" s="1"/>
  <c r="AV15" i="79"/>
  <c r="AW14" i="79"/>
  <c r="AZ14" i="79" s="1"/>
  <c r="BA14" i="79" s="1"/>
  <c r="BG60" i="79"/>
  <c r="BH59" i="79"/>
  <c r="BR59" i="79"/>
  <c r="BS58" i="79"/>
  <c r="BT58" i="79"/>
  <c r="BU57" i="79"/>
  <c r="BV57" i="79" s="1"/>
  <c r="BW57" i="79" s="1"/>
  <c r="Z15" i="79"/>
  <c r="AA14" i="79"/>
  <c r="AD14" i="79" s="1"/>
  <c r="AE14" i="79" s="1"/>
  <c r="P13" i="79"/>
  <c r="S13" i="79" s="1"/>
  <c r="T13" i="79" s="1"/>
  <c r="O14" i="79"/>
  <c r="AL13" i="79"/>
  <c r="AO13" i="79" s="1"/>
  <c r="AP13" i="79" s="1"/>
  <c r="AK14" i="79"/>
  <c r="D13" i="24"/>
  <c r="E13" i="86" l="1"/>
  <c r="H13" i="86" s="1"/>
  <c r="AS115" i="82"/>
  <c r="AT114" i="82"/>
  <c r="CC10" i="79"/>
  <c r="CD9" i="79"/>
  <c r="CG9" i="79" s="1"/>
  <c r="CH9" i="79" s="1"/>
  <c r="BR60" i="79"/>
  <c r="BS59" i="79"/>
  <c r="AV16" i="79"/>
  <c r="AW15" i="79"/>
  <c r="AZ15" i="79" s="1"/>
  <c r="BA15" i="79" s="1"/>
  <c r="BT59" i="79"/>
  <c r="BU58" i="79"/>
  <c r="BV58" i="79" s="1"/>
  <c r="BW58" i="79" s="1"/>
  <c r="BG61" i="79"/>
  <c r="BH60" i="79"/>
  <c r="BI60" i="79"/>
  <c r="BJ59" i="79"/>
  <c r="BK59" i="79" s="1"/>
  <c r="BL59" i="79" s="1"/>
  <c r="Z16" i="79"/>
  <c r="AA15" i="79"/>
  <c r="AD15" i="79" s="1"/>
  <c r="AE15" i="79" s="1"/>
  <c r="O15" i="79"/>
  <c r="P14" i="79"/>
  <c r="S14" i="79" s="1"/>
  <c r="T14" i="79" s="1"/>
  <c r="AK15" i="79"/>
  <c r="AL14" i="79"/>
  <c r="AO14" i="79" s="1"/>
  <c r="AP14" i="79" s="1"/>
  <c r="E13" i="24"/>
  <c r="D14" i="24"/>
  <c r="C29" i="24" s="1"/>
  <c r="E14" i="86" l="1"/>
  <c r="H14" i="86" s="1"/>
  <c r="CC11" i="79"/>
  <c r="CD10" i="79"/>
  <c r="CG10" i="79" s="1"/>
  <c r="CH10" i="79" s="1"/>
  <c r="AV114" i="82"/>
  <c r="AU114" i="82"/>
  <c r="AV17" i="79"/>
  <c r="AW16" i="79"/>
  <c r="AZ16" i="79" s="1"/>
  <c r="BA16" i="79" s="1"/>
  <c r="BG62" i="79"/>
  <c r="BH61" i="79"/>
  <c r="BI61" i="79"/>
  <c r="BJ60" i="79"/>
  <c r="BK60" i="79" s="1"/>
  <c r="BL60" i="79" s="1"/>
  <c r="BT60" i="79"/>
  <c r="BU59" i="79"/>
  <c r="BV59" i="79" s="1"/>
  <c r="BW59" i="79" s="1"/>
  <c r="BR61" i="79"/>
  <c r="BS60" i="79"/>
  <c r="Z17" i="79"/>
  <c r="AA16" i="79"/>
  <c r="AD16" i="79" s="1"/>
  <c r="AE16" i="79" s="1"/>
  <c r="O16" i="79"/>
  <c r="P15" i="79"/>
  <c r="S15" i="79" s="1"/>
  <c r="T15" i="79" s="1"/>
  <c r="AK16" i="79"/>
  <c r="AL15" i="79"/>
  <c r="AO15" i="79" s="1"/>
  <c r="AP15" i="79" s="1"/>
  <c r="E14" i="24"/>
  <c r="D29" i="24" s="1"/>
  <c r="F13" i="24"/>
  <c r="E15" i="86" l="1"/>
  <c r="H15" i="86" s="1"/>
  <c r="CC12" i="79"/>
  <c r="CD11" i="79"/>
  <c r="CG11" i="79" s="1"/>
  <c r="CH11" i="79" s="1"/>
  <c r="BT61" i="79"/>
  <c r="BU60" i="79"/>
  <c r="BV60" i="79" s="1"/>
  <c r="BW60" i="79" s="1"/>
  <c r="BG63" i="79"/>
  <c r="BH62" i="79"/>
  <c r="BR62" i="79"/>
  <c r="BS61" i="79"/>
  <c r="BI62" i="79"/>
  <c r="BJ61" i="79"/>
  <c r="BK61" i="79" s="1"/>
  <c r="BL61" i="79" s="1"/>
  <c r="AX17" i="79"/>
  <c r="AV18" i="79"/>
  <c r="AW17" i="79"/>
  <c r="AB17" i="79"/>
  <c r="Z18" i="79"/>
  <c r="AA17" i="79"/>
  <c r="P16" i="79"/>
  <c r="S16" i="79" s="1"/>
  <c r="T16" i="79" s="1"/>
  <c r="O17" i="79"/>
  <c r="AK17" i="79"/>
  <c r="AL16" i="79"/>
  <c r="AO16" i="79" s="1"/>
  <c r="AP16" i="79" s="1"/>
  <c r="G13" i="24"/>
  <c r="F14" i="24"/>
  <c r="E29" i="24" s="1"/>
  <c r="E16" i="86" l="1"/>
  <c r="H16" i="86" s="1"/>
  <c r="S14" i="86" s="1"/>
  <c r="CC13" i="79"/>
  <c r="CD12" i="79"/>
  <c r="CG12" i="79" s="1"/>
  <c r="CH12" i="79" s="1"/>
  <c r="BI63" i="79"/>
  <c r="BJ62" i="79"/>
  <c r="BK62" i="79" s="1"/>
  <c r="BL62" i="79" s="1"/>
  <c r="BG64" i="79"/>
  <c r="BH63" i="79"/>
  <c r="AX18" i="79"/>
  <c r="AY17" i="79"/>
  <c r="AZ17" i="79" s="1"/>
  <c r="BA17" i="79" s="1"/>
  <c r="BR63" i="79"/>
  <c r="BS62" i="79"/>
  <c r="BT62" i="79"/>
  <c r="BU61" i="79"/>
  <c r="BV61" i="79" s="1"/>
  <c r="BW61" i="79" s="1"/>
  <c r="AV19" i="79"/>
  <c r="AW18" i="79"/>
  <c r="AB18" i="79"/>
  <c r="AC17" i="79"/>
  <c r="AD17" i="79" s="1"/>
  <c r="AE17" i="79" s="1"/>
  <c r="Z19" i="79"/>
  <c r="AA18" i="79"/>
  <c r="Q17" i="79"/>
  <c r="P17" i="79"/>
  <c r="O18" i="79"/>
  <c r="AM17" i="79"/>
  <c r="AL17" i="79"/>
  <c r="AK18" i="79"/>
  <c r="G14" i="24"/>
  <c r="F29" i="24" s="1"/>
  <c r="H13" i="24"/>
  <c r="E17" i="86" l="1"/>
  <c r="CC14" i="79"/>
  <c r="CD13" i="79"/>
  <c r="CG13" i="79" s="1"/>
  <c r="CH13" i="79" s="1"/>
  <c r="BG65" i="79"/>
  <c r="BH64" i="79"/>
  <c r="AV20" i="79"/>
  <c r="AW19" i="79"/>
  <c r="BR64" i="79"/>
  <c r="BS63" i="79"/>
  <c r="BT63" i="79"/>
  <c r="BU62" i="79"/>
  <c r="BV62" i="79" s="1"/>
  <c r="BW62" i="79" s="1"/>
  <c r="AX19" i="79"/>
  <c r="AY18" i="79"/>
  <c r="AZ18" i="79" s="1"/>
  <c r="BA18" i="79" s="1"/>
  <c r="BI64" i="79"/>
  <c r="BJ63" i="79"/>
  <c r="BK63" i="79" s="1"/>
  <c r="BL63" i="79" s="1"/>
  <c r="Z20" i="79"/>
  <c r="AA19" i="79"/>
  <c r="AB19" i="79"/>
  <c r="AC18" i="79"/>
  <c r="AD18" i="79" s="1"/>
  <c r="AE18" i="79" s="1"/>
  <c r="O19" i="79"/>
  <c r="P18" i="79"/>
  <c r="Q18" i="79"/>
  <c r="R17" i="79"/>
  <c r="S17" i="79" s="1"/>
  <c r="T17" i="79" s="1"/>
  <c r="AM18" i="79"/>
  <c r="AN17" i="79"/>
  <c r="AO17" i="79" s="1"/>
  <c r="AP17" i="79" s="1"/>
  <c r="AK19" i="79"/>
  <c r="AL18" i="79"/>
  <c r="I13" i="24"/>
  <c r="I14" i="24" s="1"/>
  <c r="H29" i="24" s="1"/>
  <c r="H14" i="24"/>
  <c r="G29" i="24" s="1"/>
  <c r="H17" i="86" l="1"/>
  <c r="E18" i="86"/>
  <c r="H18" i="86" s="1"/>
  <c r="CC15" i="79"/>
  <c r="CD14" i="79"/>
  <c r="CG14" i="79" s="1"/>
  <c r="CH14" i="79" s="1"/>
  <c r="BI65" i="79"/>
  <c r="BJ64" i="79"/>
  <c r="BK64" i="79" s="1"/>
  <c r="BL64" i="79" s="1"/>
  <c r="BT64" i="79"/>
  <c r="BU63" i="79"/>
  <c r="BV63" i="79" s="1"/>
  <c r="BW63" i="79" s="1"/>
  <c r="AV21" i="79"/>
  <c r="AW20" i="79"/>
  <c r="AX20" i="79"/>
  <c r="AY19" i="79"/>
  <c r="AZ19" i="79" s="1"/>
  <c r="BA19" i="79" s="1"/>
  <c r="BR65" i="79"/>
  <c r="BS64" i="79"/>
  <c r="BG66" i="79"/>
  <c r="BH65" i="79"/>
  <c r="AA20" i="79"/>
  <c r="Z21" i="79"/>
  <c r="AC19" i="79"/>
  <c r="AD19" i="79" s="1"/>
  <c r="AE19" i="79" s="1"/>
  <c r="AB20" i="79"/>
  <c r="Q19" i="79"/>
  <c r="R18" i="79"/>
  <c r="S18" i="79" s="1"/>
  <c r="T18" i="79" s="1"/>
  <c r="O20" i="79"/>
  <c r="P19" i="79"/>
  <c r="AK20" i="79"/>
  <c r="AL19" i="79"/>
  <c r="AM19" i="79"/>
  <c r="AN18" i="79"/>
  <c r="AO18" i="79" s="1"/>
  <c r="AP18" i="79" s="1"/>
  <c r="C8" i="37"/>
  <c r="C9" i="37" s="1"/>
  <c r="C11" i="37" s="1"/>
  <c r="H8" i="37"/>
  <c r="F8" i="37"/>
  <c r="D8" i="37"/>
  <c r="E8" i="37"/>
  <c r="G8" i="37"/>
  <c r="E19" i="86" l="1"/>
  <c r="H19" i="86" s="1"/>
  <c r="CC16" i="79"/>
  <c r="CD15" i="79"/>
  <c r="CG15" i="79" s="1"/>
  <c r="CH15" i="79" s="1"/>
  <c r="AX21" i="79"/>
  <c r="AY20" i="79"/>
  <c r="AZ20" i="79" s="1"/>
  <c r="BA20" i="79" s="1"/>
  <c r="BG67" i="79"/>
  <c r="BH66" i="79"/>
  <c r="BT65" i="79"/>
  <c r="BU64" i="79"/>
  <c r="BV64" i="79" s="1"/>
  <c r="BW64" i="79" s="1"/>
  <c r="BR66" i="79"/>
  <c r="BS65" i="79"/>
  <c r="AV22" i="79"/>
  <c r="AW21" i="79"/>
  <c r="BI66" i="79"/>
  <c r="BJ65" i="79"/>
  <c r="BK65" i="79" s="1"/>
  <c r="BL65" i="79" s="1"/>
  <c r="Z22" i="79"/>
  <c r="AA21" i="79"/>
  <c r="AB21" i="79"/>
  <c r="AC20" i="79"/>
  <c r="AD20" i="79" s="1"/>
  <c r="AE20" i="79" s="1"/>
  <c r="P20" i="79"/>
  <c r="O21" i="79"/>
  <c r="R19" i="79"/>
  <c r="S19" i="79" s="1"/>
  <c r="T19" i="79" s="1"/>
  <c r="Q20" i="79"/>
  <c r="AK21" i="79"/>
  <c r="AL20" i="79"/>
  <c r="AM20" i="79"/>
  <c r="AN19" i="79"/>
  <c r="AO19" i="79" s="1"/>
  <c r="AP19" i="79" s="1"/>
  <c r="E20" i="86" l="1"/>
  <c r="CC17" i="79"/>
  <c r="CD16" i="79"/>
  <c r="CG16" i="79" s="1"/>
  <c r="CH16" i="79" s="1"/>
  <c r="BI67" i="79"/>
  <c r="BJ66" i="79"/>
  <c r="BK66" i="79" s="1"/>
  <c r="BL66" i="79" s="1"/>
  <c r="BR67" i="79"/>
  <c r="BS66" i="79"/>
  <c r="BG68" i="79"/>
  <c r="BH67" i="79"/>
  <c r="AV23" i="79"/>
  <c r="AW22" i="79"/>
  <c r="BT66" i="79"/>
  <c r="BU65" i="79"/>
  <c r="BV65" i="79" s="1"/>
  <c r="BW65" i="79" s="1"/>
  <c r="AX22" i="79"/>
  <c r="AY21" i="79"/>
  <c r="AZ21" i="79" s="1"/>
  <c r="BA21" i="79" s="1"/>
  <c r="Z23" i="79"/>
  <c r="AA22" i="79"/>
  <c r="AC21" i="79"/>
  <c r="AD21" i="79" s="1"/>
  <c r="AE21" i="79" s="1"/>
  <c r="AB22" i="79"/>
  <c r="R20" i="79"/>
  <c r="S20" i="79" s="1"/>
  <c r="T20" i="79" s="1"/>
  <c r="Q21" i="79"/>
  <c r="O22" i="79"/>
  <c r="P21" i="79"/>
  <c r="AL21" i="79"/>
  <c r="AK22" i="79"/>
  <c r="AN20" i="79"/>
  <c r="AO20" i="79" s="1"/>
  <c r="AP20" i="79" s="1"/>
  <c r="AM21" i="79"/>
  <c r="D5" i="37"/>
  <c r="D9" i="37" s="1"/>
  <c r="D11" i="37" s="1"/>
  <c r="H20" i="86" l="1"/>
  <c r="E21" i="86"/>
  <c r="H21" i="86" s="1"/>
  <c r="CE17" i="79"/>
  <c r="CC18" i="79"/>
  <c r="CD17" i="79"/>
  <c r="BR68" i="79"/>
  <c r="BS67" i="79"/>
  <c r="BT67" i="79"/>
  <c r="BU66" i="79"/>
  <c r="BV66" i="79" s="1"/>
  <c r="BW66" i="79" s="1"/>
  <c r="BG69" i="79"/>
  <c r="BH68" i="79"/>
  <c r="BI68" i="79"/>
  <c r="BJ67" i="79"/>
  <c r="BK67" i="79" s="1"/>
  <c r="BL67" i="79" s="1"/>
  <c r="AX23" i="79"/>
  <c r="AY22" i="79"/>
  <c r="AZ22" i="79" s="1"/>
  <c r="BA22" i="79" s="1"/>
  <c r="AV24" i="79"/>
  <c r="AW23" i="79"/>
  <c r="Z24" i="79"/>
  <c r="AA23" i="79"/>
  <c r="AC22" i="79"/>
  <c r="AD22" i="79" s="1"/>
  <c r="AE22" i="79" s="1"/>
  <c r="AB23" i="79"/>
  <c r="Q22" i="79"/>
  <c r="R21" i="79"/>
  <c r="S21" i="79" s="1"/>
  <c r="T21" i="79" s="1"/>
  <c r="P22" i="79"/>
  <c r="O23" i="79"/>
  <c r="AK23" i="79"/>
  <c r="AL22" i="79"/>
  <c r="AN21" i="79"/>
  <c r="AO21" i="79" s="1"/>
  <c r="AP21" i="79" s="1"/>
  <c r="AM22" i="79"/>
  <c r="E5" i="37"/>
  <c r="E9" i="37" s="1"/>
  <c r="E22" i="86" l="1"/>
  <c r="H22" i="86" s="1"/>
  <c r="CC19" i="79"/>
  <c r="CD18" i="79"/>
  <c r="CE18" i="79"/>
  <c r="CF17" i="79"/>
  <c r="CG17" i="79" s="1"/>
  <c r="CH17" i="79" s="1"/>
  <c r="BT68" i="79"/>
  <c r="BU67" i="79"/>
  <c r="BV67" i="79" s="1"/>
  <c r="BW67" i="79" s="1"/>
  <c r="BI69" i="79"/>
  <c r="BJ68" i="79"/>
  <c r="BK68" i="79" s="1"/>
  <c r="BL68" i="79" s="1"/>
  <c r="AV25" i="79"/>
  <c r="AW24" i="79"/>
  <c r="AX24" i="79"/>
  <c r="AY23" i="79"/>
  <c r="AZ23" i="79" s="1"/>
  <c r="BA23" i="79" s="1"/>
  <c r="BG70" i="79"/>
  <c r="BH69" i="79"/>
  <c r="BR69" i="79"/>
  <c r="BS68" i="79"/>
  <c r="AB24" i="79"/>
  <c r="AC23" i="79"/>
  <c r="AD23" i="79" s="1"/>
  <c r="AE23" i="79" s="1"/>
  <c r="Z25" i="79"/>
  <c r="AA24" i="79"/>
  <c r="O24" i="79"/>
  <c r="P23" i="79"/>
  <c r="R22" i="79"/>
  <c r="S22" i="79" s="1"/>
  <c r="T22" i="79" s="1"/>
  <c r="Q23" i="79"/>
  <c r="AK24" i="79"/>
  <c r="AL23" i="79"/>
  <c r="AM23" i="79"/>
  <c r="AN22" i="79"/>
  <c r="AO22" i="79" s="1"/>
  <c r="AP22" i="79" s="1"/>
  <c r="E11" i="37"/>
  <c r="F5" i="37"/>
  <c r="F9" i="37" s="1"/>
  <c r="E23" i="86" l="1"/>
  <c r="H23" i="86" s="1"/>
  <c r="CE19" i="79"/>
  <c r="CF18" i="79"/>
  <c r="CG18" i="79" s="1"/>
  <c r="CH18" i="79" s="1"/>
  <c r="CC20" i="79"/>
  <c r="CD19" i="79"/>
  <c r="BR70" i="79"/>
  <c r="BS69" i="79"/>
  <c r="AX25" i="79"/>
  <c r="AY24" i="79"/>
  <c r="AZ24" i="79" s="1"/>
  <c r="BA24" i="79" s="1"/>
  <c r="BI70" i="79"/>
  <c r="BJ69" i="79"/>
  <c r="BK69" i="79" s="1"/>
  <c r="BL69" i="79" s="1"/>
  <c r="BG71" i="79"/>
  <c r="BH70" i="79"/>
  <c r="AV26" i="79"/>
  <c r="AW25" i="79"/>
  <c r="BT69" i="79"/>
  <c r="BU68" i="79"/>
  <c r="BV68" i="79" s="1"/>
  <c r="BW68" i="79" s="1"/>
  <c r="Z26" i="79"/>
  <c r="AA25" i="79"/>
  <c r="AB25" i="79"/>
  <c r="AC24" i="79"/>
  <c r="AD24" i="79" s="1"/>
  <c r="AE24" i="79" s="1"/>
  <c r="Q24" i="79"/>
  <c r="R23" i="79"/>
  <c r="S23" i="79" s="1"/>
  <c r="T23" i="79" s="1"/>
  <c r="O25" i="79"/>
  <c r="P24" i="79"/>
  <c r="AM24" i="79"/>
  <c r="AN23" i="79"/>
  <c r="AO23" i="79" s="1"/>
  <c r="AP23" i="79" s="1"/>
  <c r="AK25" i="79"/>
  <c r="AL24" i="79"/>
  <c r="E23" i="3"/>
  <c r="F11" i="37"/>
  <c r="G5" i="37"/>
  <c r="G9" i="37" s="1"/>
  <c r="E24" i="86" l="1"/>
  <c r="H24" i="86" s="1"/>
  <c r="CC21" i="79"/>
  <c r="CD20" i="79"/>
  <c r="CE20" i="79"/>
  <c r="CF19" i="79"/>
  <c r="CG19" i="79" s="1"/>
  <c r="CH19" i="79" s="1"/>
  <c r="BT70" i="79"/>
  <c r="BU69" i="79"/>
  <c r="BV69" i="79" s="1"/>
  <c r="BW69" i="79" s="1"/>
  <c r="AX26" i="79"/>
  <c r="AY25" i="79"/>
  <c r="AZ25" i="79" s="1"/>
  <c r="BA25" i="79" s="1"/>
  <c r="BG72" i="79"/>
  <c r="BH71" i="79"/>
  <c r="AV27" i="79"/>
  <c r="AW26" i="79"/>
  <c r="BI71" i="79"/>
  <c r="BJ70" i="79"/>
  <c r="BK70" i="79" s="1"/>
  <c r="BL70" i="79" s="1"/>
  <c r="BR71" i="79"/>
  <c r="BS70" i="79"/>
  <c r="AB26" i="79"/>
  <c r="AC25" i="79"/>
  <c r="AD25" i="79" s="1"/>
  <c r="AE25" i="79" s="1"/>
  <c r="Z27" i="79"/>
  <c r="AA26" i="79"/>
  <c r="O26" i="79"/>
  <c r="P25" i="79"/>
  <c r="Q25" i="79"/>
  <c r="R24" i="79"/>
  <c r="S24" i="79" s="1"/>
  <c r="T24" i="79" s="1"/>
  <c r="AK26" i="79"/>
  <c r="AL25" i="79"/>
  <c r="AM25" i="79"/>
  <c r="AN24" i="79"/>
  <c r="AO24" i="79" s="1"/>
  <c r="AP24" i="79" s="1"/>
  <c r="G11" i="37"/>
  <c r="H5" i="37"/>
  <c r="H9" i="37" s="1"/>
  <c r="H11" i="37" s="1"/>
  <c r="K27" i="77" s="1"/>
  <c r="E27" i="77" s="1"/>
  <c r="E25" i="86" l="1"/>
  <c r="CE21" i="79"/>
  <c r="CF20" i="79"/>
  <c r="CG20" i="79" s="1"/>
  <c r="CH20" i="79" s="1"/>
  <c r="CC22" i="79"/>
  <c r="CD21" i="79"/>
  <c r="BR72" i="79"/>
  <c r="BS71" i="79"/>
  <c r="AX27" i="79"/>
  <c r="AY26" i="79"/>
  <c r="AZ26" i="79" s="1"/>
  <c r="BA26" i="79" s="1"/>
  <c r="AV28" i="79"/>
  <c r="AW27" i="79"/>
  <c r="BI72" i="79"/>
  <c r="BJ71" i="79"/>
  <c r="BK71" i="79" s="1"/>
  <c r="BL71" i="79" s="1"/>
  <c r="BG73" i="79"/>
  <c r="BH72" i="79"/>
  <c r="BT71" i="79"/>
  <c r="BU70" i="79"/>
  <c r="BV70" i="79" s="1"/>
  <c r="BW70" i="79" s="1"/>
  <c r="Z28" i="79"/>
  <c r="AA27" i="79"/>
  <c r="AB27" i="79"/>
  <c r="AC26" i="79"/>
  <c r="AD26" i="79" s="1"/>
  <c r="AE26" i="79" s="1"/>
  <c r="R25" i="79"/>
  <c r="S25" i="79" s="1"/>
  <c r="T25" i="79" s="1"/>
  <c r="Q26" i="79"/>
  <c r="P26" i="79"/>
  <c r="O27" i="79"/>
  <c r="AM26" i="79"/>
  <c r="AN25" i="79"/>
  <c r="AO25" i="79" s="1"/>
  <c r="AP25" i="79" s="1"/>
  <c r="AK27" i="79"/>
  <c r="AL26" i="79"/>
  <c r="K27" i="67"/>
  <c r="H25" i="86" l="1"/>
  <c r="E26" i="86"/>
  <c r="H26" i="86" s="1"/>
  <c r="CC23" i="79"/>
  <c r="CD22" i="79"/>
  <c r="CE22" i="79"/>
  <c r="CF21" i="79"/>
  <c r="CG21" i="79" s="1"/>
  <c r="CH21" i="79" s="1"/>
  <c r="BT72" i="79"/>
  <c r="BU71" i="79"/>
  <c r="BV71" i="79" s="1"/>
  <c r="BW71" i="79" s="1"/>
  <c r="BI73" i="79"/>
  <c r="BJ72" i="79"/>
  <c r="BK72" i="79" s="1"/>
  <c r="BL72" i="79" s="1"/>
  <c r="AX28" i="79"/>
  <c r="AY27" i="79"/>
  <c r="AZ27" i="79" s="1"/>
  <c r="BA27" i="79" s="1"/>
  <c r="BG74" i="79"/>
  <c r="BH73" i="79"/>
  <c r="AV29" i="79"/>
  <c r="AW28" i="79"/>
  <c r="BR73" i="79"/>
  <c r="BS72" i="79"/>
  <c r="AB28" i="79"/>
  <c r="AC27" i="79"/>
  <c r="AD27" i="79" s="1"/>
  <c r="AE27" i="79" s="1"/>
  <c r="AA28" i="79"/>
  <c r="Z29" i="79"/>
  <c r="O28" i="79"/>
  <c r="P27" i="79"/>
  <c r="Q27" i="79"/>
  <c r="R26" i="79"/>
  <c r="S26" i="79" s="1"/>
  <c r="T26" i="79" s="1"/>
  <c r="AK28" i="79"/>
  <c r="AL27" i="79"/>
  <c r="AM27" i="79"/>
  <c r="AN26" i="79"/>
  <c r="AO26" i="79" s="1"/>
  <c r="AP26" i="79" s="1"/>
  <c r="E27" i="67"/>
  <c r="K27" i="69"/>
  <c r="E27" i="69" s="1"/>
  <c r="E27" i="3"/>
  <c r="E27" i="86" l="1"/>
  <c r="H27" i="86" s="1"/>
  <c r="C5" i="82"/>
  <c r="E5" i="82" s="1"/>
  <c r="F5" i="82" s="1"/>
  <c r="C5" i="85"/>
  <c r="CE23" i="79"/>
  <c r="CF22" i="79"/>
  <c r="CG22" i="79" s="1"/>
  <c r="CH22" i="79" s="1"/>
  <c r="CC24" i="79"/>
  <c r="CD23" i="79"/>
  <c r="BR74" i="79"/>
  <c r="BS73" i="79"/>
  <c r="BG75" i="79"/>
  <c r="BH74" i="79"/>
  <c r="BI74" i="79"/>
  <c r="BJ73" i="79"/>
  <c r="BK73" i="79" s="1"/>
  <c r="BL73" i="79" s="1"/>
  <c r="AV30" i="79"/>
  <c r="AW29" i="79"/>
  <c r="AX29" i="79"/>
  <c r="AY28" i="79"/>
  <c r="AZ28" i="79" s="1"/>
  <c r="BA28" i="79" s="1"/>
  <c r="BT73" i="79"/>
  <c r="BU72" i="79"/>
  <c r="BV72" i="79" s="1"/>
  <c r="BW72" i="79" s="1"/>
  <c r="AA29" i="79"/>
  <c r="Z30" i="79"/>
  <c r="AB29" i="79"/>
  <c r="AC28" i="79"/>
  <c r="AD28" i="79" s="1"/>
  <c r="AE28" i="79" s="1"/>
  <c r="R27" i="79"/>
  <c r="S27" i="79" s="1"/>
  <c r="T27" i="79" s="1"/>
  <c r="Q28" i="79"/>
  <c r="P28" i="79"/>
  <c r="O29" i="79"/>
  <c r="AM28" i="79"/>
  <c r="AN27" i="79"/>
  <c r="AO27" i="79" s="1"/>
  <c r="AP27" i="79" s="1"/>
  <c r="AK29" i="79"/>
  <c r="AL28" i="79"/>
  <c r="C5" i="70"/>
  <c r="E5" i="70" s="1"/>
  <c r="P7" i="70" s="1"/>
  <c r="E28" i="86" l="1"/>
  <c r="H28" i="86" s="1"/>
  <c r="E5" i="85"/>
  <c r="F5" i="85" s="1"/>
  <c r="CC25" i="79"/>
  <c r="CD24" i="79"/>
  <c r="CE24" i="79"/>
  <c r="CF23" i="79"/>
  <c r="CG23" i="79" s="1"/>
  <c r="CH23" i="79" s="1"/>
  <c r="AX30" i="79"/>
  <c r="AY29" i="79"/>
  <c r="AZ29" i="79" s="1"/>
  <c r="BA29" i="79" s="1"/>
  <c r="BG76" i="79"/>
  <c r="BH76" i="79" s="1"/>
  <c r="BH75" i="79"/>
  <c r="P54" i="82"/>
  <c r="P46" i="82"/>
  <c r="P38" i="82"/>
  <c r="P30" i="82"/>
  <c r="P22" i="82"/>
  <c r="P14" i="82"/>
  <c r="P19" i="82"/>
  <c r="P12" i="82"/>
  <c r="P35" i="82"/>
  <c r="P55" i="82"/>
  <c r="P4" i="82"/>
  <c r="P25" i="82"/>
  <c r="P41" i="82"/>
  <c r="P5" i="82"/>
  <c r="P32" i="82"/>
  <c r="P53" i="82"/>
  <c r="P52" i="82"/>
  <c r="P44" i="82"/>
  <c r="P36" i="82"/>
  <c r="P28" i="82"/>
  <c r="P20" i="82"/>
  <c r="P6" i="82"/>
  <c r="P31" i="82"/>
  <c r="P13" i="82"/>
  <c r="P43" i="82"/>
  <c r="P8" i="82"/>
  <c r="P29" i="82"/>
  <c r="P45" i="82"/>
  <c r="P10" i="82"/>
  <c r="P48" i="82"/>
  <c r="P24" i="82"/>
  <c r="P15" i="82"/>
  <c r="P9" i="82"/>
  <c r="P27" i="82"/>
  <c r="P37" i="82"/>
  <c r="P50" i="82"/>
  <c r="P42" i="82"/>
  <c r="P34" i="82"/>
  <c r="P26" i="82"/>
  <c r="P18" i="82"/>
  <c r="P11" i="82"/>
  <c r="P39" i="82"/>
  <c r="P7" i="82"/>
  <c r="P47" i="82"/>
  <c r="P17" i="82"/>
  <c r="P33" i="82"/>
  <c r="P49" i="82"/>
  <c r="P23" i="82"/>
  <c r="P40" i="82"/>
  <c r="P16" i="82"/>
  <c r="P51" i="82"/>
  <c r="P21" i="82"/>
  <c r="BT74" i="79"/>
  <c r="BU73" i="79"/>
  <c r="BV73" i="79" s="1"/>
  <c r="BW73" i="79" s="1"/>
  <c r="AV31" i="79"/>
  <c r="AW30" i="79"/>
  <c r="BI75" i="79"/>
  <c r="BJ74" i="79"/>
  <c r="BK74" i="79" s="1"/>
  <c r="BL74" i="79" s="1"/>
  <c r="BR75" i="79"/>
  <c r="BS74" i="79"/>
  <c r="AB30" i="79"/>
  <c r="AC29" i="79"/>
  <c r="AD29" i="79" s="1"/>
  <c r="AE29" i="79" s="1"/>
  <c r="Z31" i="79"/>
  <c r="AA30" i="79"/>
  <c r="O30" i="79"/>
  <c r="P29" i="79"/>
  <c r="Q29" i="79"/>
  <c r="R28" i="79"/>
  <c r="S28" i="79" s="1"/>
  <c r="T28" i="79" s="1"/>
  <c r="AK30" i="79"/>
  <c r="AL29" i="79"/>
  <c r="AM29" i="79"/>
  <c r="AN28" i="79"/>
  <c r="AO28" i="79" s="1"/>
  <c r="AP28" i="79" s="1"/>
  <c r="P54" i="70"/>
  <c r="P50" i="70"/>
  <c r="P46" i="70"/>
  <c r="P42" i="70"/>
  <c r="P38" i="70"/>
  <c r="P34" i="70"/>
  <c r="P30" i="70"/>
  <c r="P26" i="70"/>
  <c r="P22" i="70"/>
  <c r="P18" i="70"/>
  <c r="P14" i="70"/>
  <c r="P10" i="70"/>
  <c r="P6" i="70"/>
  <c r="P55" i="70"/>
  <c r="P47" i="70"/>
  <c r="P39" i="70"/>
  <c r="P27" i="70"/>
  <c r="P19" i="70"/>
  <c r="P15" i="70"/>
  <c r="P53" i="70"/>
  <c r="P49" i="70"/>
  <c r="P45" i="70"/>
  <c r="P41" i="70"/>
  <c r="P37" i="70"/>
  <c r="P33" i="70"/>
  <c r="P29" i="70"/>
  <c r="P25" i="70"/>
  <c r="P21" i="70"/>
  <c r="P17" i="70"/>
  <c r="P13" i="70"/>
  <c r="P9" i="70"/>
  <c r="P5" i="70"/>
  <c r="P35" i="70"/>
  <c r="P52" i="70"/>
  <c r="P48" i="70"/>
  <c r="P44" i="70"/>
  <c r="P40" i="70"/>
  <c r="P36" i="70"/>
  <c r="P32" i="70"/>
  <c r="P28" i="70"/>
  <c r="P24" i="70"/>
  <c r="P20" i="70"/>
  <c r="P16" i="70"/>
  <c r="P12" i="70"/>
  <c r="P8" i="70"/>
  <c r="P4" i="70"/>
  <c r="P51" i="70"/>
  <c r="P43" i="70"/>
  <c r="P31" i="70"/>
  <c r="P23" i="70"/>
  <c r="P11" i="70"/>
  <c r="F5" i="70"/>
  <c r="E29" i="86" l="1"/>
  <c r="P52" i="85"/>
  <c r="P4" i="85"/>
  <c r="P12" i="85"/>
  <c r="P28" i="85"/>
  <c r="P54" i="85"/>
  <c r="P14" i="85"/>
  <c r="P30" i="85"/>
  <c r="P49" i="85"/>
  <c r="P41" i="85"/>
  <c r="P6" i="85"/>
  <c r="P17" i="85"/>
  <c r="P33" i="85"/>
  <c r="P26" i="85"/>
  <c r="P11" i="85"/>
  <c r="P13" i="85"/>
  <c r="P29" i="85"/>
  <c r="P15" i="85"/>
  <c r="P31" i="85"/>
  <c r="P55" i="85"/>
  <c r="P47" i="85"/>
  <c r="P39" i="85"/>
  <c r="P7" i="85"/>
  <c r="P24" i="85"/>
  <c r="P42" i="85"/>
  <c r="P10" i="85"/>
  <c r="P34" i="85"/>
  <c r="P27" i="85"/>
  <c r="P20" i="85"/>
  <c r="P38" i="85"/>
  <c r="P5" i="85"/>
  <c r="P22" i="85"/>
  <c r="P36" i="85"/>
  <c r="P53" i="85"/>
  <c r="P45" i="85"/>
  <c r="P37" i="85"/>
  <c r="P9" i="85"/>
  <c r="P25" i="85"/>
  <c r="P50" i="85"/>
  <c r="P18" i="85"/>
  <c r="P40" i="85"/>
  <c r="P48" i="85"/>
  <c r="P21" i="85"/>
  <c r="P46" i="85"/>
  <c r="P8" i="85"/>
  <c r="P23" i="85"/>
  <c r="P44" i="85"/>
  <c r="P51" i="85"/>
  <c r="P43" i="85"/>
  <c r="P35" i="85"/>
  <c r="P16" i="85"/>
  <c r="P32" i="85"/>
  <c r="P19" i="85"/>
  <c r="CE25" i="79"/>
  <c r="CF24" i="79"/>
  <c r="CG24" i="79" s="1"/>
  <c r="CH24" i="79" s="1"/>
  <c r="CC26" i="79"/>
  <c r="CD25" i="79"/>
  <c r="P56" i="82"/>
  <c r="P57" i="82" s="1"/>
  <c r="BR76" i="79"/>
  <c r="BS76" i="79" s="1"/>
  <c r="BS75" i="79"/>
  <c r="AV32" i="79"/>
  <c r="AW31" i="79"/>
  <c r="BI76" i="79"/>
  <c r="BJ76" i="79" s="1"/>
  <c r="BK76" i="79" s="1"/>
  <c r="BL76" i="79" s="1"/>
  <c r="BJ75" i="79"/>
  <c r="BK75" i="79" s="1"/>
  <c r="BL75" i="79" s="1"/>
  <c r="BT75" i="79"/>
  <c r="BU74" i="79"/>
  <c r="BV74" i="79" s="1"/>
  <c r="BW74" i="79" s="1"/>
  <c r="AX31" i="79"/>
  <c r="AY30" i="79"/>
  <c r="AZ30" i="79" s="1"/>
  <c r="BA30" i="79" s="1"/>
  <c r="Z32" i="79"/>
  <c r="AA31" i="79"/>
  <c r="AB31" i="79"/>
  <c r="AC30" i="79"/>
  <c r="AD30" i="79" s="1"/>
  <c r="AE30" i="79" s="1"/>
  <c r="Q30" i="79"/>
  <c r="R29" i="79"/>
  <c r="S29" i="79" s="1"/>
  <c r="T29" i="79" s="1"/>
  <c r="O31" i="79"/>
  <c r="P30" i="79"/>
  <c r="AM30" i="79"/>
  <c r="AN29" i="79"/>
  <c r="AO29" i="79" s="1"/>
  <c r="AP29" i="79" s="1"/>
  <c r="AK31" i="79"/>
  <c r="AL30" i="79"/>
  <c r="P56" i="70"/>
  <c r="P57" i="70" s="1"/>
  <c r="E23" i="68"/>
  <c r="E30" i="86" l="1"/>
  <c r="G29" i="86"/>
  <c r="H29" i="86" s="1"/>
  <c r="F30" i="86"/>
  <c r="P56" i="85"/>
  <c r="P57" i="85" s="1"/>
  <c r="CC27" i="79"/>
  <c r="CD26" i="79"/>
  <c r="CE26" i="79"/>
  <c r="CF25" i="79"/>
  <c r="CG25" i="79" s="1"/>
  <c r="CH25" i="79" s="1"/>
  <c r="BL77" i="79"/>
  <c r="BT76" i="79"/>
  <c r="BU76" i="79" s="1"/>
  <c r="BV76" i="79" s="1"/>
  <c r="BW76" i="79" s="1"/>
  <c r="BU75" i="79"/>
  <c r="BV75" i="79" s="1"/>
  <c r="BW75" i="79" s="1"/>
  <c r="AV33" i="79"/>
  <c r="AW32" i="79"/>
  <c r="AX32" i="79"/>
  <c r="AY31" i="79"/>
  <c r="AZ31" i="79" s="1"/>
  <c r="BA31" i="79" s="1"/>
  <c r="AC31" i="79"/>
  <c r="AD31" i="79" s="1"/>
  <c r="AE31" i="79" s="1"/>
  <c r="AB32" i="79"/>
  <c r="Z33" i="79"/>
  <c r="AA32" i="79"/>
  <c r="P31" i="79"/>
  <c r="O32" i="79"/>
  <c r="Q31" i="79"/>
  <c r="R30" i="79"/>
  <c r="S30" i="79" s="1"/>
  <c r="T30" i="79" s="1"/>
  <c r="AK32" i="79"/>
  <c r="AL31" i="79"/>
  <c r="AM31" i="79"/>
  <c r="AN30" i="79"/>
  <c r="AO30" i="79" s="1"/>
  <c r="AP30" i="79" s="1"/>
  <c r="E31" i="86" l="1"/>
  <c r="G30" i="86"/>
  <c r="H30" i="86" s="1"/>
  <c r="F31" i="86"/>
  <c r="BW77" i="79"/>
  <c r="CE27" i="79"/>
  <c r="CF26" i="79"/>
  <c r="CG26" i="79" s="1"/>
  <c r="CH26" i="79" s="1"/>
  <c r="CC28" i="79"/>
  <c r="CD27" i="79"/>
  <c r="AV34" i="79"/>
  <c r="AW33" i="79"/>
  <c r="AX33" i="79"/>
  <c r="AY32" i="79"/>
  <c r="AZ32" i="79" s="1"/>
  <c r="BA32" i="79" s="1"/>
  <c r="AA33" i="79"/>
  <c r="Z34" i="79"/>
  <c r="AB33" i="79"/>
  <c r="AC32" i="79"/>
  <c r="AD32" i="79" s="1"/>
  <c r="AE32" i="79" s="1"/>
  <c r="O33" i="79"/>
  <c r="P32" i="79"/>
  <c r="R31" i="79"/>
  <c r="S31" i="79" s="1"/>
  <c r="T31" i="79" s="1"/>
  <c r="Q32" i="79"/>
  <c r="AK33" i="79"/>
  <c r="AL32" i="79"/>
  <c r="AM32" i="79"/>
  <c r="AN31" i="79"/>
  <c r="AO31" i="79" s="1"/>
  <c r="AP31" i="79" s="1"/>
  <c r="F32" i="86" l="1"/>
  <c r="G31" i="86"/>
  <c r="H31" i="86" s="1"/>
  <c r="E32" i="86"/>
  <c r="AX34" i="79"/>
  <c r="AY33" i="79"/>
  <c r="AZ33" i="79" s="1"/>
  <c r="BA33" i="79" s="1"/>
  <c r="AV35" i="79"/>
  <c r="AW34" i="79"/>
  <c r="AB34" i="79"/>
  <c r="AC33" i="79"/>
  <c r="AD33" i="79" s="1"/>
  <c r="AE33" i="79" s="1"/>
  <c r="AA34" i="79"/>
  <c r="Z35" i="79"/>
  <c r="Q33" i="79"/>
  <c r="R32" i="79"/>
  <c r="S32" i="79" s="1"/>
  <c r="T32" i="79" s="1"/>
  <c r="P33" i="79"/>
  <c r="O34" i="79"/>
  <c r="AM33" i="79"/>
  <c r="AN32" i="79"/>
  <c r="AO32" i="79" s="1"/>
  <c r="AP32" i="79" s="1"/>
  <c r="AK34" i="79"/>
  <c r="AL33" i="79"/>
  <c r="F33" i="86" l="1"/>
  <c r="G32" i="86"/>
  <c r="H32" i="86" s="1"/>
  <c r="E33" i="86"/>
  <c r="CD28" i="79"/>
  <c r="CC29" i="79"/>
  <c r="CE28" i="79"/>
  <c r="CF27" i="79"/>
  <c r="CG27" i="79" s="1"/>
  <c r="CH27" i="79" s="1"/>
  <c r="AV36" i="79"/>
  <c r="AW35" i="79"/>
  <c r="AX35" i="79"/>
  <c r="AY34" i="79"/>
  <c r="AZ34" i="79" s="1"/>
  <c r="BA34" i="79" s="1"/>
  <c r="Z36" i="79"/>
  <c r="AA35" i="79"/>
  <c r="AC34" i="79"/>
  <c r="AD34" i="79" s="1"/>
  <c r="AE34" i="79" s="1"/>
  <c r="AB35" i="79"/>
  <c r="P34" i="79"/>
  <c r="O35" i="79"/>
  <c r="Q34" i="79"/>
  <c r="R33" i="79"/>
  <c r="S33" i="79" s="1"/>
  <c r="T33" i="79" s="1"/>
  <c r="AK35" i="79"/>
  <c r="AL34" i="79"/>
  <c r="AM34" i="79"/>
  <c r="AN33" i="79"/>
  <c r="AO33" i="79" s="1"/>
  <c r="AP33" i="79" s="1"/>
  <c r="E34" i="86" l="1"/>
  <c r="F34" i="86"/>
  <c r="G33" i="86"/>
  <c r="H33" i="86" s="1"/>
  <c r="CD29" i="79"/>
  <c r="CC30" i="79"/>
  <c r="CF28" i="79"/>
  <c r="CG28" i="79" s="1"/>
  <c r="CH28" i="79" s="1"/>
  <c r="CE29" i="79"/>
  <c r="AX36" i="79"/>
  <c r="AY35" i="79"/>
  <c r="AZ35" i="79" s="1"/>
  <c r="BA35" i="79" s="1"/>
  <c r="AV37" i="79"/>
  <c r="AW36" i="79"/>
  <c r="AB36" i="79"/>
  <c r="AC35" i="79"/>
  <c r="AD35" i="79" s="1"/>
  <c r="AE35" i="79" s="1"/>
  <c r="AA36" i="79"/>
  <c r="Z37" i="79"/>
  <c r="P35" i="79"/>
  <c r="O36" i="79"/>
  <c r="R34" i="79"/>
  <c r="S34" i="79" s="1"/>
  <c r="T34" i="79" s="1"/>
  <c r="Q35" i="79"/>
  <c r="AN34" i="79"/>
  <c r="AO34" i="79" s="1"/>
  <c r="AP34" i="79" s="1"/>
  <c r="AM35" i="79"/>
  <c r="AK36" i="79"/>
  <c r="AL35" i="79"/>
  <c r="F35" i="86" l="1"/>
  <c r="G34" i="86"/>
  <c r="H34" i="86" s="1"/>
  <c r="E35" i="86"/>
  <c r="CE30" i="79"/>
  <c r="CF29" i="79"/>
  <c r="CG29" i="79" s="1"/>
  <c r="CH29" i="79" s="1"/>
  <c r="CC31" i="79"/>
  <c r="CD30" i="79"/>
  <c r="AV38" i="79"/>
  <c r="AW37" i="79"/>
  <c r="AX37" i="79"/>
  <c r="AY36" i="79"/>
  <c r="AZ36" i="79" s="1"/>
  <c r="BA36" i="79" s="1"/>
  <c r="AA37" i="79"/>
  <c r="Z38" i="79"/>
  <c r="AC36" i="79"/>
  <c r="AD36" i="79" s="1"/>
  <c r="AE36" i="79" s="1"/>
  <c r="AB37" i="79"/>
  <c r="Q36" i="79"/>
  <c r="R35" i="79"/>
  <c r="S35" i="79" s="1"/>
  <c r="T35" i="79" s="1"/>
  <c r="P36" i="79"/>
  <c r="O37" i="79"/>
  <c r="AL36" i="79"/>
  <c r="AK37" i="79"/>
  <c r="AM36" i="79"/>
  <c r="AN35" i="79"/>
  <c r="AO35" i="79" s="1"/>
  <c r="AP35" i="79" s="1"/>
  <c r="E36" i="86" l="1"/>
  <c r="F36" i="86"/>
  <c r="G35" i="86"/>
  <c r="H35" i="86" s="1"/>
  <c r="CC32" i="79"/>
  <c r="CD31" i="79"/>
  <c r="CE31" i="79"/>
  <c r="CF30" i="79"/>
  <c r="CG30" i="79" s="1"/>
  <c r="CH30" i="79" s="1"/>
  <c r="AX38" i="79"/>
  <c r="AY37" i="79"/>
  <c r="AZ37" i="79" s="1"/>
  <c r="BA37" i="79" s="1"/>
  <c r="AV39" i="79"/>
  <c r="AW38" i="79"/>
  <c r="Z39" i="79"/>
  <c r="AA38" i="79"/>
  <c r="AC37" i="79"/>
  <c r="AD37" i="79" s="1"/>
  <c r="AE37" i="79" s="1"/>
  <c r="AB38" i="79"/>
  <c r="Q37" i="79"/>
  <c r="R36" i="79"/>
  <c r="S36" i="79" s="1"/>
  <c r="T36" i="79" s="1"/>
  <c r="O38" i="79"/>
  <c r="P37" i="79"/>
  <c r="AN36" i="79"/>
  <c r="AO36" i="79" s="1"/>
  <c r="AP36" i="79" s="1"/>
  <c r="AM37" i="79"/>
  <c r="AL37" i="79"/>
  <c r="AK38" i="79"/>
  <c r="J32" i="60"/>
  <c r="I110" i="61"/>
  <c r="H47" i="60"/>
  <c r="I92" i="59"/>
  <c r="I36" i="59"/>
  <c r="F113" i="61"/>
  <c r="E67" i="60"/>
  <c r="I17" i="61"/>
  <c r="H117" i="60"/>
  <c r="F55" i="61"/>
  <c r="J47" i="60"/>
  <c r="H35" i="60"/>
  <c r="D63" i="61"/>
  <c r="I94" i="61"/>
  <c r="F36" i="61"/>
  <c r="I22" i="59"/>
  <c r="D12" i="59"/>
  <c r="I5" i="59"/>
  <c r="F7" i="61"/>
  <c r="I46" i="60"/>
  <c r="H99" i="59"/>
  <c r="G110" i="59"/>
  <c r="G58" i="60"/>
  <c r="F79" i="61"/>
  <c r="J76" i="61"/>
  <c r="H18" i="59"/>
  <c r="H12" i="61"/>
  <c r="J51" i="60"/>
  <c r="H32" i="59"/>
  <c r="G12" i="59"/>
  <c r="G68" i="59"/>
  <c r="J91" i="59"/>
  <c r="H40" i="60"/>
  <c r="E58" i="61"/>
  <c r="I112" i="61"/>
  <c r="H12" i="59"/>
  <c r="H28" i="59"/>
  <c r="E126" i="59"/>
  <c r="E70" i="60"/>
  <c r="F114" i="60"/>
  <c r="F21" i="59"/>
  <c r="G53" i="59"/>
  <c r="H51" i="59"/>
  <c r="E75" i="59"/>
  <c r="J128" i="59"/>
  <c r="J70" i="60"/>
  <c r="F62" i="59"/>
  <c r="I65" i="60"/>
  <c r="I88" i="59"/>
  <c r="H88" i="59"/>
  <c r="G61" i="60"/>
  <c r="E117" i="60"/>
  <c r="F10" i="60"/>
  <c r="D70" i="59"/>
  <c r="D71" i="60"/>
  <c r="D19" i="59"/>
  <c r="H61" i="61"/>
  <c r="J70" i="59"/>
  <c r="I83" i="60"/>
  <c r="G14" i="59"/>
  <c r="I15" i="60"/>
  <c r="F79" i="59"/>
  <c r="I37" i="61"/>
  <c r="J101" i="61"/>
  <c r="F116" i="59"/>
  <c r="H116" i="61"/>
  <c r="H39" i="61"/>
  <c r="H14" i="61"/>
  <c r="F44" i="61"/>
  <c r="E19" i="60"/>
  <c r="I40" i="59"/>
  <c r="E77" i="61"/>
  <c r="J76" i="59"/>
  <c r="G39" i="59"/>
  <c r="I11" i="60"/>
  <c r="H8" i="59"/>
  <c r="J124" i="59"/>
  <c r="J18" i="59"/>
  <c r="F62" i="61"/>
  <c r="I63" i="60"/>
  <c r="I24" i="59"/>
  <c r="I126" i="61"/>
  <c r="I4" i="59"/>
  <c r="J121" i="59"/>
  <c r="G7" i="60"/>
  <c r="G23" i="60"/>
  <c r="H29" i="59"/>
  <c r="H117" i="59"/>
  <c r="J113" i="59"/>
  <c r="F80" i="59"/>
  <c r="I86" i="60"/>
  <c r="J64" i="59"/>
  <c r="E63" i="61"/>
  <c r="F34" i="60"/>
  <c r="G19" i="61"/>
  <c r="E127" i="61"/>
  <c r="I8" i="60"/>
  <c r="H27" i="60"/>
  <c r="D33" i="61"/>
  <c r="E96" i="59"/>
  <c r="J103" i="60"/>
  <c r="H127" i="61"/>
  <c r="D37" i="59"/>
  <c r="F124" i="61"/>
  <c r="H25" i="60"/>
  <c r="H45" i="61"/>
  <c r="E20" i="59"/>
  <c r="I120" i="61"/>
  <c r="J64" i="60"/>
  <c r="D78" i="61"/>
  <c r="E125" i="61"/>
  <c r="H24" i="61"/>
  <c r="D40" i="59"/>
  <c r="E71" i="60"/>
  <c r="I80" i="60"/>
  <c r="I16" i="60"/>
  <c r="J118" i="60"/>
  <c r="F106" i="59"/>
  <c r="H79" i="61"/>
  <c r="D119" i="60"/>
  <c r="D21" i="61"/>
  <c r="H114" i="60"/>
  <c r="G31" i="59"/>
  <c r="D104" i="59"/>
  <c r="E49" i="60"/>
  <c r="H48" i="61"/>
  <c r="F25" i="59"/>
  <c r="E76" i="59"/>
  <c r="I94" i="59"/>
  <c r="F37" i="59"/>
  <c r="I30" i="59"/>
  <c r="J111" i="61"/>
  <c r="H69" i="60"/>
  <c r="G84" i="59"/>
  <c r="G57" i="60"/>
  <c r="I6" i="60"/>
  <c r="H78" i="61"/>
  <c r="F103" i="61"/>
  <c r="F84" i="60"/>
  <c r="I6" i="59"/>
  <c r="E126" i="60"/>
  <c r="G90" i="61"/>
  <c r="H112" i="61"/>
  <c r="G126" i="59"/>
  <c r="G123" i="60"/>
  <c r="H98" i="60"/>
  <c r="E117" i="59"/>
  <c r="D21" i="60"/>
  <c r="I42" i="59"/>
  <c r="G112" i="60"/>
  <c r="E99" i="59"/>
  <c r="J51" i="59"/>
  <c r="H116" i="59"/>
  <c r="H123" i="60"/>
  <c r="J97" i="61"/>
  <c r="H35" i="61"/>
  <c r="G67" i="59"/>
  <c r="G62" i="59"/>
  <c r="D20" i="60"/>
  <c r="I124" i="59"/>
  <c r="H95" i="59"/>
  <c r="D129" i="61"/>
  <c r="I64" i="59"/>
  <c r="D8" i="61"/>
  <c r="I78" i="61"/>
  <c r="F117" i="59"/>
  <c r="H97" i="61"/>
  <c r="G38" i="59"/>
  <c r="F115" i="61"/>
  <c r="F28" i="59"/>
  <c r="D101" i="59"/>
  <c r="E109" i="60"/>
  <c r="D85" i="60"/>
  <c r="E103" i="60"/>
  <c r="F118" i="61"/>
  <c r="D112" i="59"/>
  <c r="J4" i="60"/>
  <c r="E70" i="61"/>
  <c r="E100" i="59"/>
  <c r="D11" i="60"/>
  <c r="J71" i="60"/>
  <c r="H46" i="61"/>
  <c r="G77" i="61"/>
  <c r="J104" i="60"/>
  <c r="I54" i="61"/>
  <c r="G110" i="61"/>
  <c r="J60" i="61"/>
  <c r="F81" i="61"/>
  <c r="I91" i="60"/>
  <c r="E69" i="59"/>
  <c r="F89" i="61"/>
  <c r="E84" i="60"/>
  <c r="I19" i="59"/>
  <c r="J16" i="61"/>
  <c r="D15" i="61"/>
  <c r="D6" i="61"/>
  <c r="D11" i="59"/>
  <c r="I45" i="61"/>
  <c r="D99" i="60"/>
  <c r="J99" i="60"/>
  <c r="D56" i="61"/>
  <c r="D61" i="60"/>
  <c r="H15" i="59"/>
  <c r="G94" i="61"/>
  <c r="H26" i="59"/>
  <c r="E40" i="59"/>
  <c r="H108" i="61"/>
  <c r="H86" i="61"/>
  <c r="G13" i="60"/>
  <c r="E101" i="59"/>
  <c r="H110" i="59"/>
  <c r="F26" i="59"/>
  <c r="J128" i="60"/>
  <c r="J78" i="59"/>
  <c r="I29" i="61"/>
  <c r="F57" i="59"/>
  <c r="D105" i="60"/>
  <c r="H64" i="61"/>
  <c r="D116" i="61"/>
  <c r="E114" i="61"/>
  <c r="J17" i="60"/>
  <c r="J48" i="60"/>
  <c r="E87" i="59"/>
  <c r="G16" i="61"/>
  <c r="G13" i="59"/>
  <c r="J24" i="59"/>
  <c r="H103" i="60"/>
  <c r="I36" i="61"/>
  <c r="F120" i="59"/>
  <c r="J30" i="60"/>
  <c r="G15" i="60"/>
  <c r="F123" i="61"/>
  <c r="D113" i="60"/>
  <c r="D53" i="60"/>
  <c r="F91" i="60"/>
  <c r="H54" i="60"/>
  <c r="G68" i="61"/>
  <c r="E87" i="61"/>
  <c r="J20" i="60"/>
  <c r="I38" i="59"/>
  <c r="F109" i="61"/>
  <c r="J12" i="60"/>
  <c r="H89" i="60"/>
  <c r="H6" i="59"/>
  <c r="F22" i="60"/>
  <c r="J60" i="60"/>
  <c r="J82" i="60"/>
  <c r="G109" i="61"/>
  <c r="I127" i="61"/>
  <c r="E108" i="61"/>
  <c r="I47" i="59"/>
  <c r="E18" i="60"/>
  <c r="H75" i="59"/>
  <c r="D120" i="59"/>
  <c r="G9" i="59"/>
  <c r="E119" i="60"/>
  <c r="G45" i="61"/>
  <c r="F31" i="61"/>
  <c r="F81" i="60"/>
  <c r="D62" i="60"/>
  <c r="J112" i="59"/>
  <c r="I119" i="61"/>
  <c r="G29" i="59"/>
  <c r="F71" i="61"/>
  <c r="D72" i="60"/>
  <c r="F27" i="60"/>
  <c r="D16" i="59"/>
  <c r="D58" i="61"/>
  <c r="I33" i="59"/>
  <c r="F112" i="60"/>
  <c r="G91" i="59"/>
  <c r="I11" i="61"/>
  <c r="E94" i="61"/>
  <c r="E16" i="60"/>
  <c r="G129" i="60"/>
  <c r="D115" i="59"/>
  <c r="D64" i="61"/>
  <c r="H113" i="60"/>
  <c r="G53" i="60"/>
  <c r="G86" i="60"/>
  <c r="D25" i="61"/>
  <c r="I9" i="60"/>
  <c r="F23" i="60"/>
  <c r="E66" i="60"/>
  <c r="I71" i="61"/>
  <c r="G31" i="60"/>
  <c r="E81" i="60"/>
  <c r="J23" i="59"/>
  <c r="H118" i="60"/>
  <c r="E37" i="60"/>
  <c r="I15" i="61"/>
  <c r="F108" i="59"/>
  <c r="I106" i="59"/>
  <c r="H5" i="60"/>
  <c r="F125" i="61"/>
  <c r="I121" i="61"/>
  <c r="E74" i="59"/>
  <c r="J120" i="61"/>
  <c r="G125" i="60"/>
  <c r="I57" i="59"/>
  <c r="H107" i="61"/>
  <c r="J78" i="60"/>
  <c r="F63" i="59"/>
  <c r="H20" i="61"/>
  <c r="I48" i="61"/>
  <c r="E101" i="61"/>
  <c r="D31" i="60"/>
  <c r="G44" i="60"/>
  <c r="D114" i="60"/>
  <c r="I126" i="60"/>
  <c r="F41" i="61"/>
  <c r="I9" i="61"/>
  <c r="G118" i="59"/>
  <c r="J94" i="59"/>
  <c r="E43" i="61"/>
  <c r="H91" i="60"/>
  <c r="F74" i="59"/>
  <c r="I53" i="60"/>
  <c r="E75" i="60"/>
  <c r="D32" i="61"/>
  <c r="E52" i="60"/>
  <c r="F30" i="60"/>
  <c r="J79" i="61"/>
  <c r="G26" i="60"/>
  <c r="E71" i="59"/>
  <c r="H100" i="61"/>
  <c r="G38" i="61"/>
  <c r="H122" i="59"/>
  <c r="E14" i="61"/>
  <c r="D99" i="61"/>
  <c r="I52" i="61"/>
  <c r="F105" i="59"/>
  <c r="H64" i="59"/>
  <c r="J94" i="60"/>
  <c r="J116" i="59"/>
  <c r="I18" i="60"/>
  <c r="G50" i="61"/>
  <c r="G8" i="59"/>
  <c r="F82" i="59"/>
  <c r="H19" i="61"/>
  <c r="J81" i="61"/>
  <c r="H125" i="59"/>
  <c r="G35" i="60"/>
  <c r="H51" i="60"/>
  <c r="G81" i="61"/>
  <c r="F22" i="61"/>
  <c r="D125" i="61"/>
  <c r="J110" i="61"/>
  <c r="E97" i="60"/>
  <c r="D111" i="61"/>
  <c r="G101" i="61"/>
  <c r="J94" i="61"/>
  <c r="E26" i="60"/>
  <c r="F78" i="59"/>
  <c r="F64" i="60"/>
  <c r="F73" i="59"/>
  <c r="I112" i="60"/>
  <c r="F9" i="59"/>
  <c r="H99" i="61"/>
  <c r="F8" i="59"/>
  <c r="D12" i="60"/>
  <c r="G77" i="59"/>
  <c r="G117" i="61"/>
  <c r="H119" i="61"/>
  <c r="I77" i="59"/>
  <c r="I39" i="59"/>
  <c r="I59" i="59"/>
  <c r="H108" i="60"/>
  <c r="I111" i="61"/>
  <c r="J99" i="61"/>
  <c r="E90" i="59"/>
  <c r="J10" i="61"/>
  <c r="D66" i="60"/>
  <c r="H70" i="61"/>
  <c r="I105" i="61"/>
  <c r="G22" i="61"/>
  <c r="F66" i="61"/>
  <c r="I24" i="61"/>
  <c r="I47" i="60"/>
  <c r="G94" i="59"/>
  <c r="J41" i="60"/>
  <c r="J14" i="60"/>
  <c r="I102" i="59"/>
  <c r="J18" i="60"/>
  <c r="G58" i="61"/>
  <c r="J92" i="61"/>
  <c r="J22" i="59"/>
  <c r="F15" i="60"/>
  <c r="G124" i="61"/>
  <c r="J84" i="60"/>
  <c r="I51" i="59"/>
  <c r="E26" i="61"/>
  <c r="I14" i="59"/>
  <c r="D91" i="61"/>
  <c r="G111" i="59"/>
  <c r="D65" i="61"/>
  <c r="D26" i="61"/>
  <c r="E31" i="61"/>
  <c r="H80" i="60"/>
  <c r="G47" i="61"/>
  <c r="H119" i="60"/>
  <c r="F12" i="59"/>
  <c r="H46" i="59"/>
  <c r="D72" i="59"/>
  <c r="E68" i="59"/>
  <c r="I28" i="60"/>
  <c r="D4" i="60"/>
  <c r="H125" i="61"/>
  <c r="E91" i="59"/>
  <c r="J36" i="59"/>
  <c r="F109" i="59"/>
  <c r="J71" i="59"/>
  <c r="D4" i="59"/>
  <c r="F95" i="61"/>
  <c r="H37" i="61"/>
  <c r="G9" i="61"/>
  <c r="D32" i="59"/>
  <c r="D119" i="61"/>
  <c r="J11" i="60"/>
  <c r="I127" i="59"/>
  <c r="D120" i="60"/>
  <c r="H58" i="61"/>
  <c r="J74" i="59"/>
  <c r="H46" i="60"/>
  <c r="E106" i="61"/>
  <c r="I7" i="61"/>
  <c r="H101" i="60"/>
  <c r="J48" i="61"/>
  <c r="D124" i="61"/>
  <c r="G98" i="60"/>
  <c r="E75" i="61"/>
  <c r="D113" i="59"/>
  <c r="E123" i="61"/>
  <c r="D7" i="59"/>
  <c r="J77" i="60"/>
  <c r="H31" i="60"/>
  <c r="G24" i="60"/>
  <c r="D122" i="59"/>
  <c r="J81" i="59"/>
  <c r="H53" i="60"/>
  <c r="F29" i="61"/>
  <c r="F77" i="59"/>
  <c r="F8" i="60"/>
  <c r="F43" i="61"/>
  <c r="E115" i="60"/>
  <c r="I52" i="59"/>
  <c r="D110" i="60"/>
  <c r="I91" i="61"/>
  <c r="H30" i="61"/>
  <c r="I27" i="60"/>
  <c r="F67" i="61"/>
  <c r="I106" i="61"/>
  <c r="D53" i="59"/>
  <c r="D98" i="61"/>
  <c r="H93" i="59"/>
  <c r="I81" i="59"/>
  <c r="I109" i="61"/>
  <c r="J59" i="59"/>
  <c r="E13" i="61"/>
  <c r="G24" i="59"/>
  <c r="F20" i="60"/>
  <c r="J50" i="59"/>
  <c r="I103" i="60"/>
  <c r="G84" i="61"/>
  <c r="D42" i="60"/>
  <c r="G25" i="60"/>
  <c r="I60" i="59"/>
  <c r="E94" i="59"/>
  <c r="E56" i="59"/>
  <c r="H110" i="61"/>
  <c r="I41" i="59"/>
  <c r="I96" i="61"/>
  <c r="G28" i="61"/>
  <c r="E82" i="61"/>
  <c r="D23" i="61"/>
  <c r="I117" i="61"/>
  <c r="F38" i="60"/>
  <c r="D103" i="60"/>
  <c r="G55" i="59"/>
  <c r="D54" i="61"/>
  <c r="J27" i="59"/>
  <c r="D35" i="61"/>
  <c r="J104" i="61"/>
  <c r="J7" i="61"/>
  <c r="D70" i="61"/>
  <c r="F58" i="59"/>
  <c r="G46" i="59"/>
  <c r="J114" i="60"/>
  <c r="H88" i="61"/>
  <c r="D14" i="61"/>
  <c r="G120" i="61"/>
  <c r="I122" i="59"/>
  <c r="H15" i="60"/>
  <c r="I87" i="61"/>
  <c r="H71" i="61"/>
  <c r="I20" i="59"/>
  <c r="F116" i="61"/>
  <c r="H8" i="60"/>
  <c r="I126" i="59"/>
  <c r="D10" i="59"/>
  <c r="F95" i="60"/>
  <c r="F14" i="61"/>
  <c r="J25" i="61"/>
  <c r="H28" i="60"/>
  <c r="I35" i="60"/>
  <c r="E27" i="59"/>
  <c r="I99" i="59"/>
  <c r="J38" i="61"/>
  <c r="J105" i="61"/>
  <c r="H38" i="61"/>
  <c r="H94" i="60"/>
  <c r="D17" i="59"/>
  <c r="E62" i="61"/>
  <c r="F111" i="60"/>
  <c r="D76" i="61"/>
  <c r="I34" i="60"/>
  <c r="J62" i="60"/>
  <c r="E91" i="61"/>
  <c r="I62" i="61"/>
  <c r="F45" i="59"/>
  <c r="H102" i="61"/>
  <c r="G82" i="59"/>
  <c r="D47" i="59"/>
  <c r="G25" i="61"/>
  <c r="F50" i="61"/>
  <c r="D72" i="61"/>
  <c r="D105" i="59"/>
  <c r="F112" i="59"/>
  <c r="D76" i="60"/>
  <c r="E16" i="61"/>
  <c r="F32" i="59"/>
  <c r="J36" i="61"/>
  <c r="J47" i="61"/>
  <c r="J88" i="59"/>
  <c r="E18" i="59"/>
  <c r="F24" i="59"/>
  <c r="E98" i="59"/>
  <c r="D129" i="59"/>
  <c r="I10" i="61"/>
  <c r="J76" i="60"/>
  <c r="D20" i="61"/>
  <c r="H23" i="61"/>
  <c r="F58" i="61"/>
  <c r="E22" i="60"/>
  <c r="D113" i="61"/>
  <c r="D69" i="59"/>
  <c r="J54" i="60"/>
  <c r="J106" i="59"/>
  <c r="E111" i="60"/>
  <c r="G122" i="61"/>
  <c r="F26" i="61"/>
  <c r="G115" i="61"/>
  <c r="G118" i="61"/>
  <c r="D35" i="59"/>
  <c r="D89" i="59"/>
  <c r="F20" i="59"/>
  <c r="I14" i="61"/>
  <c r="J80" i="61"/>
  <c r="E109" i="61"/>
  <c r="D18" i="59"/>
  <c r="F92" i="59"/>
  <c r="D96" i="60"/>
  <c r="G63" i="59"/>
  <c r="I103" i="61"/>
  <c r="H129" i="60"/>
  <c r="G5" i="59"/>
  <c r="F13" i="60"/>
  <c r="I49" i="61"/>
  <c r="F45" i="61"/>
  <c r="G64" i="61"/>
  <c r="F47" i="61"/>
  <c r="J96" i="60"/>
  <c r="I125" i="61"/>
  <c r="E128" i="60"/>
  <c r="D104" i="61"/>
  <c r="F37" i="60"/>
  <c r="J8" i="60"/>
  <c r="H39" i="59"/>
  <c r="F52" i="59"/>
  <c r="D44" i="59"/>
  <c r="G113" i="59"/>
  <c r="E24" i="61"/>
  <c r="G104" i="60"/>
  <c r="J45" i="60"/>
  <c r="J58" i="59"/>
  <c r="G97" i="59"/>
  <c r="J108" i="60"/>
  <c r="D67" i="61"/>
  <c r="E95" i="61"/>
  <c r="E87" i="60"/>
  <c r="J5" i="61"/>
  <c r="G65" i="60"/>
  <c r="H86" i="59"/>
  <c r="F123" i="60"/>
  <c r="J20" i="59"/>
  <c r="G50" i="59"/>
  <c r="E51" i="60"/>
  <c r="I42" i="60"/>
  <c r="H21" i="60"/>
  <c r="I34" i="59"/>
  <c r="F69" i="60"/>
  <c r="D28" i="61"/>
  <c r="H59" i="59"/>
  <c r="H41" i="59"/>
  <c r="D122" i="60"/>
  <c r="D5" i="59"/>
  <c r="F9" i="60"/>
  <c r="H121" i="59"/>
  <c r="E41" i="61"/>
  <c r="E51" i="61"/>
  <c r="G10" i="60"/>
  <c r="E36" i="60"/>
  <c r="J68" i="59"/>
  <c r="J43" i="60"/>
  <c r="H76" i="60"/>
  <c r="J111" i="59"/>
  <c r="H22" i="59"/>
  <c r="G55" i="61"/>
  <c r="G44" i="61"/>
  <c r="J11" i="59"/>
  <c r="E52" i="59"/>
  <c r="D100" i="60"/>
  <c r="I12" i="60"/>
  <c r="D12" i="61"/>
  <c r="F68" i="60"/>
  <c r="J129" i="59"/>
  <c r="D125" i="59"/>
  <c r="H83" i="60"/>
  <c r="H61" i="59"/>
  <c r="I114" i="60"/>
  <c r="D21" i="59"/>
  <c r="I18" i="61"/>
  <c r="H103" i="59"/>
  <c r="J43" i="61"/>
  <c r="D9" i="59"/>
  <c r="G16" i="60"/>
  <c r="E103" i="59"/>
  <c r="J19" i="59"/>
  <c r="G66" i="61"/>
  <c r="H11" i="61"/>
  <c r="G95" i="60"/>
  <c r="I85" i="60"/>
  <c r="D71" i="61"/>
  <c r="D80" i="59"/>
  <c r="J38" i="60"/>
  <c r="I128" i="59"/>
  <c r="E72" i="60"/>
  <c r="E121" i="60"/>
  <c r="H89" i="59"/>
  <c r="H73" i="61"/>
  <c r="I31" i="59"/>
  <c r="D10" i="61"/>
  <c r="D56" i="60"/>
  <c r="D102" i="60"/>
  <c r="D49" i="60"/>
  <c r="J24" i="60"/>
  <c r="G48" i="59"/>
  <c r="H7" i="60"/>
  <c r="E5" i="59"/>
  <c r="I120" i="59"/>
  <c r="J9" i="61"/>
  <c r="F121" i="59"/>
  <c r="G78" i="60"/>
  <c r="F5" i="61"/>
  <c r="G12" i="60"/>
  <c r="F48" i="60"/>
  <c r="H125" i="60"/>
  <c r="E27" i="60"/>
  <c r="D60" i="59"/>
  <c r="G69" i="59"/>
  <c r="F83" i="59"/>
  <c r="E128" i="61"/>
  <c r="F118" i="60"/>
  <c r="J59" i="60"/>
  <c r="I53" i="59"/>
  <c r="D106" i="61"/>
  <c r="H124" i="61"/>
  <c r="I106" i="60"/>
  <c r="H66" i="60"/>
  <c r="D71" i="59"/>
  <c r="G99" i="60"/>
  <c r="D80" i="60"/>
  <c r="I25" i="60"/>
  <c r="H112" i="59"/>
  <c r="F60" i="60"/>
  <c r="J53" i="61"/>
  <c r="D85" i="59"/>
  <c r="E57" i="59"/>
  <c r="G24" i="61"/>
  <c r="E100" i="60"/>
  <c r="I62" i="60"/>
  <c r="I115" i="59"/>
  <c r="I121" i="59"/>
  <c r="I125" i="59"/>
  <c r="I38" i="61"/>
  <c r="D68" i="60"/>
  <c r="F38" i="59"/>
  <c r="D67" i="60"/>
  <c r="I76" i="60"/>
  <c r="J6" i="61"/>
  <c r="E28" i="61"/>
  <c r="I80" i="59"/>
  <c r="H21" i="61"/>
  <c r="D110" i="59"/>
  <c r="G112" i="59"/>
  <c r="D91" i="60"/>
  <c r="I48" i="60"/>
  <c r="G29" i="60"/>
  <c r="F124" i="59"/>
  <c r="I75" i="61"/>
  <c r="F90" i="60"/>
  <c r="G99" i="61"/>
  <c r="F68" i="59"/>
  <c r="H128" i="61"/>
  <c r="J110" i="60"/>
  <c r="H50" i="59"/>
  <c r="G95" i="61"/>
  <c r="E113" i="61"/>
  <c r="D82" i="59"/>
  <c r="D81" i="60"/>
  <c r="E50" i="61"/>
  <c r="I65" i="59"/>
  <c r="J67" i="60"/>
  <c r="J58" i="61"/>
  <c r="E42" i="59"/>
  <c r="D5" i="60"/>
  <c r="G128" i="60"/>
  <c r="F122" i="59"/>
  <c r="E56" i="61"/>
  <c r="H44" i="61"/>
  <c r="H23" i="60"/>
  <c r="G108" i="61"/>
  <c r="D35" i="60"/>
  <c r="D6" i="60"/>
  <c r="J129" i="61"/>
  <c r="F106" i="61"/>
  <c r="G60" i="59"/>
  <c r="D33" i="59"/>
  <c r="F4" i="59"/>
  <c r="E114" i="59"/>
  <c r="J49" i="59"/>
  <c r="I109" i="60"/>
  <c r="G59" i="60"/>
  <c r="J73" i="59"/>
  <c r="F87" i="59"/>
  <c r="H84" i="60"/>
  <c r="D58" i="59"/>
  <c r="D65" i="59"/>
  <c r="F97" i="60"/>
  <c r="E110" i="60"/>
  <c r="F91" i="61"/>
  <c r="G111" i="61"/>
  <c r="E4" i="61"/>
  <c r="E55" i="59"/>
  <c r="D112" i="61"/>
  <c r="J59" i="61"/>
  <c r="E15" i="61"/>
  <c r="E102" i="59"/>
  <c r="H111" i="61"/>
  <c r="I47" i="61"/>
  <c r="J93" i="60"/>
  <c r="I105" i="60"/>
  <c r="D30" i="60"/>
  <c r="E45" i="59"/>
  <c r="J109" i="60"/>
  <c r="G108" i="59"/>
  <c r="J90" i="61"/>
  <c r="H48" i="60"/>
  <c r="I16" i="59"/>
  <c r="D116" i="60"/>
  <c r="E76" i="61"/>
  <c r="F46" i="59"/>
  <c r="J102" i="59"/>
  <c r="I86" i="59"/>
  <c r="I30" i="60"/>
  <c r="H74" i="61"/>
  <c r="J65" i="60"/>
  <c r="G101" i="59"/>
  <c r="E85" i="59"/>
  <c r="G92" i="60"/>
  <c r="I105" i="59"/>
  <c r="E90" i="61"/>
  <c r="J99" i="59"/>
  <c r="E32" i="61"/>
  <c r="F96" i="61"/>
  <c r="E11" i="59"/>
  <c r="G79" i="61"/>
  <c r="H97" i="59"/>
  <c r="I88" i="60"/>
  <c r="E48" i="59"/>
  <c r="J89" i="60"/>
  <c r="E74" i="60"/>
  <c r="I112" i="59"/>
  <c r="D24" i="60"/>
  <c r="D74" i="60"/>
  <c r="E92" i="60"/>
  <c r="E96" i="61"/>
  <c r="J13" i="60"/>
  <c r="D100" i="61"/>
  <c r="D29" i="60"/>
  <c r="I92" i="61"/>
  <c r="J116" i="60"/>
  <c r="E108" i="60"/>
  <c r="E58" i="60"/>
  <c r="H41" i="60"/>
  <c r="F83" i="60"/>
  <c r="D29" i="59"/>
  <c r="E80" i="60"/>
  <c r="J15" i="61"/>
  <c r="E77" i="59"/>
  <c r="J14" i="59"/>
  <c r="I88" i="61"/>
  <c r="F44" i="60"/>
  <c r="D66" i="59"/>
  <c r="J4" i="59"/>
  <c r="D75" i="61"/>
  <c r="G28" i="59"/>
  <c r="G90" i="60"/>
  <c r="H45" i="60"/>
  <c r="G75" i="61"/>
  <c r="G11" i="60"/>
  <c r="G8" i="61"/>
  <c r="H73" i="60"/>
  <c r="J108" i="61"/>
  <c r="G48" i="60"/>
  <c r="D74" i="61"/>
  <c r="J61" i="60"/>
  <c r="G6" i="59"/>
  <c r="J86" i="61"/>
  <c r="D50" i="61"/>
  <c r="J15" i="60"/>
  <c r="D125" i="60"/>
  <c r="I49" i="59"/>
  <c r="F64" i="59"/>
  <c r="E45" i="61"/>
  <c r="G40" i="61"/>
  <c r="F56" i="61"/>
  <c r="H50" i="60"/>
  <c r="G124" i="60"/>
  <c r="G126" i="60"/>
  <c r="E109" i="59"/>
  <c r="J84" i="61"/>
  <c r="J41" i="61"/>
  <c r="E11" i="60"/>
  <c r="E33" i="61"/>
  <c r="F104" i="61"/>
  <c r="J10" i="59"/>
  <c r="I60" i="61"/>
  <c r="H120" i="59"/>
  <c r="F44" i="59"/>
  <c r="F129" i="59"/>
  <c r="F5" i="59"/>
  <c r="G116" i="61"/>
  <c r="F101" i="59"/>
  <c r="H60" i="60"/>
  <c r="J114" i="59"/>
  <c r="F98" i="59"/>
  <c r="F71" i="60"/>
  <c r="G74" i="61"/>
  <c r="J74" i="60"/>
  <c r="F31" i="59"/>
  <c r="J109" i="59"/>
  <c r="I104" i="59"/>
  <c r="E25" i="60"/>
  <c r="D108" i="61"/>
  <c r="I95" i="61"/>
  <c r="D22" i="60"/>
  <c r="G4" i="59"/>
  <c r="I30" i="61"/>
  <c r="E96" i="60"/>
  <c r="J21" i="59"/>
  <c r="G87" i="61"/>
  <c r="D56" i="59"/>
  <c r="D7" i="60"/>
  <c r="H43" i="60"/>
  <c r="D100" i="59"/>
  <c r="F41" i="59"/>
  <c r="G6" i="60"/>
  <c r="I102" i="61"/>
  <c r="D128" i="59"/>
  <c r="E99" i="60"/>
  <c r="I117" i="59"/>
  <c r="G108" i="60"/>
  <c r="F69" i="59"/>
  <c r="E123" i="60"/>
  <c r="H77" i="60"/>
  <c r="D97" i="61"/>
  <c r="F58" i="60"/>
  <c r="G72" i="61"/>
  <c r="E105" i="60"/>
  <c r="I44" i="61"/>
  <c r="F35" i="61"/>
  <c r="E122" i="61"/>
  <c r="H96" i="59"/>
  <c r="I66" i="61"/>
  <c r="J63" i="59"/>
  <c r="F97" i="61"/>
  <c r="H107" i="60"/>
  <c r="H101" i="61"/>
  <c r="D126" i="59"/>
  <c r="H47" i="61"/>
  <c r="J126" i="59"/>
  <c r="I80" i="61"/>
  <c r="J26" i="59"/>
  <c r="G33" i="60"/>
  <c r="H87" i="61"/>
  <c r="F41" i="60"/>
  <c r="E22" i="61"/>
  <c r="E43" i="59"/>
  <c r="E39" i="61"/>
  <c r="G27" i="61"/>
  <c r="G89" i="60"/>
  <c r="E18" i="61"/>
  <c r="G104" i="61"/>
  <c r="I118" i="59"/>
  <c r="H83" i="61"/>
  <c r="D39" i="61"/>
  <c r="H62" i="60"/>
  <c r="D123" i="59"/>
  <c r="J40" i="60"/>
  <c r="J28" i="61"/>
  <c r="H86" i="60"/>
  <c r="I59" i="61"/>
  <c r="E44" i="60"/>
  <c r="D22" i="61"/>
  <c r="I103" i="59"/>
  <c r="D43" i="60"/>
  <c r="F61" i="59"/>
  <c r="H96" i="60"/>
  <c r="H63" i="59"/>
  <c r="E104" i="59"/>
  <c r="I46" i="61"/>
  <c r="F28" i="61"/>
  <c r="F115" i="60"/>
  <c r="H39" i="60"/>
  <c r="F4" i="61"/>
  <c r="G70" i="61"/>
  <c r="H29" i="60"/>
  <c r="I97" i="61"/>
  <c r="H16" i="60"/>
  <c r="F113" i="60"/>
  <c r="D58" i="60"/>
  <c r="F21" i="60"/>
  <c r="E79" i="61"/>
  <c r="I7" i="60"/>
  <c r="G18" i="59"/>
  <c r="H74" i="60"/>
  <c r="E23" i="60"/>
  <c r="G40" i="59"/>
  <c r="G109" i="60"/>
  <c r="I83" i="59"/>
  <c r="I107" i="59"/>
  <c r="D94" i="60"/>
  <c r="E117" i="61"/>
  <c r="E84" i="59"/>
  <c r="H72" i="59"/>
  <c r="F100" i="60"/>
  <c r="J62" i="59"/>
  <c r="J93" i="59"/>
  <c r="G34" i="61"/>
  <c r="J38" i="59"/>
  <c r="D84" i="60"/>
  <c r="D62" i="61"/>
  <c r="I101" i="59"/>
  <c r="I79" i="61"/>
  <c r="I6" i="61"/>
  <c r="J105" i="60"/>
  <c r="I84" i="60"/>
  <c r="D50" i="60"/>
  <c r="J63" i="60"/>
  <c r="D111" i="59"/>
  <c r="J30" i="61"/>
  <c r="H54" i="61"/>
  <c r="D118" i="60"/>
  <c r="J34" i="60"/>
  <c r="J35" i="59"/>
  <c r="D37" i="61"/>
  <c r="J69" i="59"/>
  <c r="D77" i="60"/>
  <c r="D54" i="60"/>
  <c r="I22" i="60"/>
  <c r="I17" i="60"/>
  <c r="G74" i="60"/>
  <c r="G65" i="61"/>
  <c r="J12" i="59"/>
  <c r="E104" i="61"/>
  <c r="D122" i="61"/>
  <c r="D76" i="59"/>
  <c r="D86" i="61"/>
  <c r="G17" i="60"/>
  <c r="F99" i="61"/>
  <c r="E29" i="60"/>
  <c r="H24" i="60"/>
  <c r="J77" i="59"/>
  <c r="J42" i="61"/>
  <c r="J28" i="60"/>
  <c r="J19" i="61"/>
  <c r="E76" i="60"/>
  <c r="G49" i="59"/>
  <c r="D15" i="59"/>
  <c r="D102" i="59"/>
  <c r="H124" i="59"/>
  <c r="G20" i="60"/>
  <c r="D92" i="60"/>
  <c r="I107" i="60"/>
  <c r="G41" i="61"/>
  <c r="F65" i="61"/>
  <c r="J84" i="59"/>
  <c r="G102" i="60"/>
  <c r="I72" i="61"/>
  <c r="F69" i="61"/>
  <c r="J106" i="61"/>
  <c r="I35" i="61"/>
  <c r="G26" i="61"/>
  <c r="I66" i="59"/>
  <c r="D108" i="59"/>
  <c r="H119" i="59"/>
  <c r="E116" i="61"/>
  <c r="J67" i="59"/>
  <c r="F102" i="59"/>
  <c r="H42" i="61"/>
  <c r="G71" i="61"/>
  <c r="I58" i="59"/>
  <c r="I62" i="59"/>
  <c r="D81" i="59"/>
  <c r="H43" i="61"/>
  <c r="F63" i="61"/>
  <c r="E64" i="59"/>
  <c r="E21" i="61"/>
  <c r="F86" i="59"/>
  <c r="H16" i="61"/>
  <c r="J117" i="61"/>
  <c r="H70" i="60"/>
  <c r="E37" i="61"/>
  <c r="F42" i="59"/>
  <c r="I93" i="61"/>
  <c r="J31" i="60"/>
  <c r="H9" i="59"/>
  <c r="G63" i="60"/>
  <c r="G105" i="61"/>
  <c r="D55" i="61"/>
  <c r="G121" i="60"/>
  <c r="E99" i="61"/>
  <c r="I59" i="60"/>
  <c r="D107" i="59"/>
  <c r="E122" i="60"/>
  <c r="H23" i="59"/>
  <c r="F39" i="59"/>
  <c r="E114" i="60"/>
  <c r="H58" i="60"/>
  <c r="G20" i="61"/>
  <c r="D127" i="61"/>
  <c r="E20" i="61"/>
  <c r="J101" i="60"/>
  <c r="D48" i="59"/>
  <c r="E29" i="59"/>
  <c r="G44" i="59"/>
  <c r="I127" i="60"/>
  <c r="E35" i="61"/>
  <c r="G7" i="61"/>
  <c r="F108" i="61"/>
  <c r="E79" i="59"/>
  <c r="J127" i="59"/>
  <c r="E39" i="60"/>
  <c r="E45" i="60"/>
  <c r="G70" i="59"/>
  <c r="E7" i="59"/>
  <c r="F74" i="60"/>
  <c r="H57" i="59"/>
  <c r="I27" i="59"/>
  <c r="F63" i="60"/>
  <c r="G40" i="60"/>
  <c r="H24" i="59"/>
  <c r="H44" i="59"/>
  <c r="E88" i="61"/>
  <c r="J124" i="61"/>
  <c r="F70" i="60"/>
  <c r="D14" i="59"/>
  <c r="I43" i="60"/>
  <c r="J80" i="59"/>
  <c r="D64" i="59"/>
  <c r="I122" i="61"/>
  <c r="I68" i="60"/>
  <c r="G73" i="59"/>
  <c r="F6" i="59"/>
  <c r="J10" i="60"/>
  <c r="H7" i="61"/>
  <c r="D118" i="59"/>
  <c r="H53" i="59"/>
  <c r="D103" i="59"/>
  <c r="I129" i="61"/>
  <c r="E47" i="61"/>
  <c r="D47" i="61"/>
  <c r="F46" i="60"/>
  <c r="G62" i="60"/>
  <c r="G75" i="59"/>
  <c r="F59" i="60"/>
  <c r="F119" i="61"/>
  <c r="F34" i="61"/>
  <c r="F49" i="61"/>
  <c r="E112" i="59"/>
  <c r="J125" i="59"/>
  <c r="I55" i="59"/>
  <c r="E21" i="59"/>
  <c r="F19" i="60"/>
  <c r="F47" i="59"/>
  <c r="F16" i="59"/>
  <c r="H79" i="60"/>
  <c r="I79" i="60"/>
  <c r="G56" i="60"/>
  <c r="J107" i="61"/>
  <c r="I33" i="60"/>
  <c r="J122" i="59"/>
  <c r="D59" i="61"/>
  <c r="J105" i="59"/>
  <c r="D88" i="60"/>
  <c r="G10" i="61"/>
  <c r="J126" i="61"/>
  <c r="F43" i="60"/>
  <c r="G99" i="59"/>
  <c r="I63" i="61"/>
  <c r="J66" i="61"/>
  <c r="F106" i="60"/>
  <c r="H123" i="59"/>
  <c r="I19" i="61"/>
  <c r="E81" i="61"/>
  <c r="F128" i="59"/>
  <c r="E53" i="60"/>
  <c r="D19" i="60"/>
  <c r="G125" i="61"/>
  <c r="G14" i="60"/>
  <c r="G52" i="61"/>
  <c r="G124" i="59"/>
  <c r="E57" i="60"/>
  <c r="J4" i="61"/>
  <c r="G46" i="61"/>
  <c r="E116" i="59"/>
  <c r="E34" i="59"/>
  <c r="F15" i="59"/>
  <c r="H49" i="61"/>
  <c r="D124" i="60"/>
  <c r="H7" i="59"/>
  <c r="F48" i="59"/>
  <c r="I116" i="61"/>
  <c r="F17" i="61"/>
  <c r="E7" i="61"/>
  <c r="F18" i="59"/>
  <c r="F11" i="59"/>
  <c r="E37" i="59"/>
  <c r="H65" i="60"/>
  <c r="D28" i="59"/>
  <c r="H54" i="59"/>
  <c r="D43" i="61"/>
  <c r="E70" i="59"/>
  <c r="J23" i="60"/>
  <c r="G119" i="59"/>
  <c r="H71" i="60"/>
  <c r="E15" i="60"/>
  <c r="J57" i="60"/>
  <c r="H22" i="60"/>
  <c r="E83" i="61"/>
  <c r="I84" i="59"/>
  <c r="H68" i="60"/>
  <c r="D109" i="59"/>
  <c r="I9" i="59"/>
  <c r="E98" i="61"/>
  <c r="D82" i="61"/>
  <c r="H91" i="61"/>
  <c r="I111" i="59"/>
  <c r="D124" i="59"/>
  <c r="H80" i="59"/>
  <c r="I77" i="61"/>
  <c r="J68" i="60"/>
  <c r="G51" i="59"/>
  <c r="F119" i="59"/>
  <c r="E122" i="59"/>
  <c r="I115" i="60"/>
  <c r="G97" i="60"/>
  <c r="J67" i="61"/>
  <c r="I22" i="61"/>
  <c r="H114" i="61"/>
  <c r="H127" i="59"/>
  <c r="H47" i="59"/>
  <c r="H48" i="59"/>
  <c r="H98" i="61"/>
  <c r="I71" i="60"/>
  <c r="I86" i="61"/>
  <c r="G63" i="61"/>
  <c r="G11" i="61"/>
  <c r="I61" i="59"/>
  <c r="F37" i="61"/>
  <c r="D75" i="60"/>
  <c r="D13" i="61"/>
  <c r="J108" i="59"/>
  <c r="F92" i="60"/>
  <c r="I8" i="59"/>
  <c r="D84" i="61"/>
  <c r="G85" i="59"/>
  <c r="H85" i="60"/>
  <c r="J9" i="59"/>
  <c r="F114" i="59"/>
  <c r="G76" i="61"/>
  <c r="H84" i="61"/>
  <c r="H68" i="59"/>
  <c r="I73" i="59"/>
  <c r="H87" i="59"/>
  <c r="F92" i="61"/>
  <c r="F81" i="59"/>
  <c r="G73" i="60"/>
  <c r="I89" i="61"/>
  <c r="H50" i="61"/>
  <c r="H59" i="61"/>
  <c r="J29" i="60"/>
  <c r="D49" i="59"/>
  <c r="J17" i="61"/>
  <c r="E33" i="59"/>
  <c r="E74" i="61"/>
  <c r="E49" i="59"/>
  <c r="D54" i="59"/>
  <c r="I114" i="59"/>
  <c r="F107" i="59"/>
  <c r="D13" i="60"/>
  <c r="H9" i="60"/>
  <c r="E11" i="61"/>
  <c r="D13" i="59"/>
  <c r="H120" i="60"/>
  <c r="G25" i="59"/>
  <c r="J100" i="61"/>
  <c r="J46" i="61"/>
  <c r="H22" i="61"/>
  <c r="E92" i="61"/>
  <c r="F35" i="59"/>
  <c r="H93" i="61"/>
  <c r="D8" i="60"/>
  <c r="G129" i="59"/>
  <c r="J85" i="60"/>
  <c r="G55" i="60"/>
  <c r="E21" i="60"/>
  <c r="H62" i="61"/>
  <c r="I31" i="60"/>
  <c r="D24" i="61"/>
  <c r="F32" i="60"/>
  <c r="G53" i="61"/>
  <c r="E26" i="59"/>
  <c r="J122" i="61"/>
  <c r="G85" i="61"/>
  <c r="H69" i="59"/>
  <c r="D128" i="60"/>
  <c r="D90" i="61"/>
  <c r="G105" i="59"/>
  <c r="J98" i="60"/>
  <c r="G58" i="59"/>
  <c r="E127" i="60"/>
  <c r="D91" i="59"/>
  <c r="D115" i="60"/>
  <c r="D109" i="60"/>
  <c r="F87" i="61"/>
  <c r="F57" i="61"/>
  <c r="J123" i="60"/>
  <c r="F53" i="61"/>
  <c r="E113" i="60"/>
  <c r="E44" i="59"/>
  <c r="I67" i="59"/>
  <c r="G123" i="59"/>
  <c r="G90" i="59"/>
  <c r="G113" i="61"/>
  <c r="G127" i="60"/>
  <c r="D114" i="61"/>
  <c r="H40" i="61"/>
  <c r="E64" i="61"/>
  <c r="D103" i="61"/>
  <c r="F118" i="59"/>
  <c r="E41" i="59"/>
  <c r="E40" i="60"/>
  <c r="D109" i="61"/>
  <c r="J115" i="59"/>
  <c r="I121" i="60"/>
  <c r="E60" i="60"/>
  <c r="H8" i="61"/>
  <c r="J70" i="61"/>
  <c r="H124" i="60"/>
  <c r="J117" i="60"/>
  <c r="H92" i="59"/>
  <c r="D87" i="61"/>
  <c r="J22" i="60"/>
  <c r="H104" i="59"/>
  <c r="D106" i="59"/>
  <c r="E35" i="59"/>
  <c r="D38" i="60"/>
  <c r="F77" i="60"/>
  <c r="D51" i="61"/>
  <c r="G6" i="61"/>
  <c r="G107" i="60"/>
  <c r="J96" i="61"/>
  <c r="E65" i="61"/>
  <c r="G83" i="61"/>
  <c r="F101" i="60"/>
  <c r="I34" i="61"/>
  <c r="H67" i="59"/>
  <c r="I64" i="60"/>
  <c r="I92" i="60"/>
  <c r="J86" i="59"/>
  <c r="D126" i="60"/>
  <c r="I90" i="61"/>
  <c r="D69" i="60"/>
  <c r="F86" i="61"/>
  <c r="I107" i="61"/>
  <c r="E92" i="59"/>
  <c r="F57" i="60"/>
  <c r="J49" i="60"/>
  <c r="I45" i="59"/>
  <c r="J8" i="61"/>
  <c r="F119" i="60"/>
  <c r="J44" i="60"/>
  <c r="F75" i="61"/>
  <c r="I33" i="61"/>
  <c r="J20" i="61"/>
  <c r="G66" i="60"/>
  <c r="D92" i="61"/>
  <c r="I31" i="61"/>
  <c r="D115" i="61"/>
  <c r="J55" i="60"/>
  <c r="J35" i="60"/>
  <c r="E14" i="60"/>
  <c r="J27" i="60"/>
  <c r="G39" i="61"/>
  <c r="J56" i="60"/>
  <c r="E24" i="59"/>
  <c r="F52" i="60"/>
  <c r="E95" i="59"/>
  <c r="J60" i="59"/>
  <c r="F16" i="61"/>
  <c r="I4" i="60"/>
  <c r="F22" i="59"/>
  <c r="D15" i="60"/>
  <c r="J39" i="61"/>
  <c r="I74" i="59"/>
  <c r="J102" i="60"/>
  <c r="H127" i="60"/>
  <c r="J5" i="59"/>
  <c r="D128" i="61"/>
  <c r="H77" i="59"/>
  <c r="F104" i="59"/>
  <c r="G21" i="61"/>
  <c r="F110" i="60"/>
  <c r="G115" i="59"/>
  <c r="I25" i="59"/>
  <c r="G104" i="59"/>
  <c r="D79" i="61"/>
  <c r="F98" i="61"/>
  <c r="J101" i="59"/>
  <c r="J5" i="60"/>
  <c r="F65" i="60"/>
  <c r="F124" i="60"/>
  <c r="E121" i="61"/>
  <c r="H9" i="61"/>
  <c r="H106" i="59"/>
  <c r="J47" i="59"/>
  <c r="H30" i="59"/>
  <c r="E44" i="61"/>
  <c r="E111" i="59"/>
  <c r="D32" i="60"/>
  <c r="H112" i="60"/>
  <c r="I67" i="61"/>
  <c r="H55" i="59"/>
  <c r="H66" i="61"/>
  <c r="I98" i="59"/>
  <c r="F26" i="60"/>
  <c r="E50" i="60"/>
  <c r="J121" i="60"/>
  <c r="I38" i="60"/>
  <c r="I50" i="61"/>
  <c r="H13" i="61"/>
  <c r="F50" i="60"/>
  <c r="J116" i="61"/>
  <c r="E119" i="59"/>
  <c r="F10" i="59"/>
  <c r="G89" i="59"/>
  <c r="G56" i="61"/>
  <c r="J52" i="60"/>
  <c r="G86" i="61"/>
  <c r="G48" i="61"/>
  <c r="F108" i="60"/>
  <c r="H56" i="61"/>
  <c r="I97" i="60"/>
  <c r="J123" i="59"/>
  <c r="J30" i="59"/>
  <c r="D118" i="61"/>
  <c r="D119" i="59"/>
  <c r="E126" i="61"/>
  <c r="G27" i="60"/>
  <c r="F11" i="61"/>
  <c r="J7" i="60"/>
  <c r="J92" i="60"/>
  <c r="J42" i="60"/>
  <c r="I111" i="60"/>
  <c r="J37" i="60"/>
  <c r="F66" i="59"/>
  <c r="F88" i="59"/>
  <c r="F90" i="59"/>
  <c r="F56" i="59"/>
  <c r="J115" i="61"/>
  <c r="E19" i="59"/>
  <c r="E10" i="60"/>
  <c r="E13" i="59"/>
  <c r="I124" i="60"/>
  <c r="I23" i="59"/>
  <c r="E61" i="59"/>
  <c r="F110" i="59"/>
  <c r="I64" i="61"/>
  <c r="I95" i="59"/>
  <c r="D7" i="61"/>
  <c r="H117" i="61"/>
  <c r="I24" i="60"/>
  <c r="J91" i="60"/>
  <c r="J90" i="59"/>
  <c r="G10" i="59"/>
  <c r="D117" i="61"/>
  <c r="G42" i="60"/>
  <c r="I84" i="61"/>
  <c r="F32" i="61"/>
  <c r="I96" i="60"/>
  <c r="D88" i="59"/>
  <c r="G85" i="60"/>
  <c r="J24" i="61"/>
  <c r="J111" i="60"/>
  <c r="E88" i="59"/>
  <c r="J54" i="59"/>
  <c r="E32" i="60"/>
  <c r="E110" i="59"/>
  <c r="E118" i="59"/>
  <c r="E38" i="61"/>
  <c r="H55" i="61"/>
  <c r="F64" i="61"/>
  <c r="F15" i="61"/>
  <c r="J109" i="61"/>
  <c r="I26" i="59"/>
  <c r="G45" i="60"/>
  <c r="I78" i="59"/>
  <c r="E93" i="61"/>
  <c r="J87" i="59"/>
  <c r="D89" i="61"/>
  <c r="F88" i="60"/>
  <c r="E112" i="61"/>
  <c r="G121" i="61"/>
  <c r="E115" i="61"/>
  <c r="F93" i="60"/>
  <c r="F126" i="60"/>
  <c r="E47" i="59"/>
  <c r="H65" i="59"/>
  <c r="E22" i="59"/>
  <c r="E93" i="60"/>
  <c r="H14" i="59"/>
  <c r="F39" i="61"/>
  <c r="F83" i="61"/>
  <c r="F95" i="59"/>
  <c r="G38" i="60"/>
  <c r="J57" i="61"/>
  <c r="D68" i="61"/>
  <c r="F107" i="61"/>
  <c r="G34" i="59"/>
  <c r="J29" i="61"/>
  <c r="H75" i="61"/>
  <c r="F84" i="59"/>
  <c r="G116" i="60"/>
  <c r="F127" i="59"/>
  <c r="J52" i="59"/>
  <c r="E35" i="60"/>
  <c r="J26" i="61"/>
  <c r="I40" i="60"/>
  <c r="H65" i="61"/>
  <c r="D52" i="61"/>
  <c r="F80" i="60"/>
  <c r="E84" i="61"/>
  <c r="J46" i="60"/>
  <c r="D107" i="61"/>
  <c r="E58" i="59"/>
  <c r="E38" i="59"/>
  <c r="E9" i="60"/>
  <c r="E36" i="61"/>
  <c r="J17" i="59"/>
  <c r="I40" i="61"/>
  <c r="E107" i="60"/>
  <c r="I55" i="61"/>
  <c r="I124" i="61"/>
  <c r="J29" i="59"/>
  <c r="E23" i="61"/>
  <c r="H80" i="61"/>
  <c r="D17" i="61"/>
  <c r="J50" i="61"/>
  <c r="I72" i="59"/>
  <c r="G110" i="60"/>
  <c r="E53" i="61"/>
  <c r="F62" i="60"/>
  <c r="F33" i="59"/>
  <c r="F129" i="61"/>
  <c r="H11" i="60"/>
  <c r="E66" i="61"/>
  <c r="H85" i="61"/>
  <c r="F60" i="61"/>
  <c r="G20" i="59"/>
  <c r="G71" i="60"/>
  <c r="I56" i="60"/>
  <c r="G88" i="60"/>
  <c r="G30" i="59"/>
  <c r="I52" i="60"/>
  <c r="D40" i="61"/>
  <c r="F77" i="61"/>
  <c r="E129" i="61"/>
  <c r="G103" i="59"/>
  <c r="I98" i="61"/>
  <c r="G123" i="61"/>
  <c r="D77" i="61"/>
  <c r="E100" i="61"/>
  <c r="D112" i="60"/>
  <c r="G9" i="60"/>
  <c r="E54" i="61"/>
  <c r="H17" i="61"/>
  <c r="I82" i="60"/>
  <c r="D86" i="59"/>
  <c r="D53" i="61"/>
  <c r="E113" i="59"/>
  <c r="I70" i="60"/>
  <c r="G96" i="59"/>
  <c r="G15" i="61"/>
  <c r="E46" i="60"/>
  <c r="F129" i="60"/>
  <c r="H128" i="60"/>
  <c r="J83" i="60"/>
  <c r="H121" i="61"/>
  <c r="G22" i="60"/>
  <c r="E86" i="59"/>
  <c r="D18" i="60"/>
  <c r="F9" i="61"/>
  <c r="F100" i="61"/>
  <c r="G60" i="61"/>
  <c r="I110" i="59"/>
  <c r="F114" i="61"/>
  <c r="G23" i="59"/>
  <c r="D37" i="60"/>
  <c r="H35" i="59"/>
  <c r="G64" i="59"/>
  <c r="H64" i="60"/>
  <c r="H16" i="59"/>
  <c r="H129" i="61"/>
  <c r="J8" i="59"/>
  <c r="H99" i="60"/>
  <c r="H4" i="61"/>
  <c r="J86" i="60"/>
  <c r="I50" i="60"/>
  <c r="G75" i="60"/>
  <c r="E102" i="60"/>
  <c r="I119" i="59"/>
  <c r="I70" i="59"/>
  <c r="E25" i="59"/>
  <c r="J112" i="60"/>
  <c r="E10" i="61"/>
  <c r="J40" i="59"/>
  <c r="D23" i="60"/>
  <c r="F33" i="60"/>
  <c r="H95" i="60"/>
  <c r="E42" i="61"/>
  <c r="F76" i="59"/>
  <c r="E7" i="60"/>
  <c r="H31" i="59"/>
  <c r="G84" i="60"/>
  <c r="J87" i="60"/>
  <c r="I61" i="60"/>
  <c r="J97" i="59"/>
  <c r="H42" i="59"/>
  <c r="E43" i="60"/>
  <c r="G14" i="61"/>
  <c r="J87" i="61"/>
  <c r="G4" i="61"/>
  <c r="E60" i="59"/>
  <c r="H121" i="60"/>
  <c r="I51" i="60"/>
  <c r="I114" i="61"/>
  <c r="E102" i="61"/>
  <c r="J14" i="61"/>
  <c r="D99" i="59"/>
  <c r="J103" i="59"/>
  <c r="H122" i="61"/>
  <c r="D88" i="61"/>
  <c r="J128" i="61"/>
  <c r="F79" i="60"/>
  <c r="G129" i="61"/>
  <c r="G41" i="59"/>
  <c r="F101" i="61"/>
  <c r="D95" i="61"/>
  <c r="H126" i="60"/>
  <c r="J58" i="60"/>
  <c r="J44" i="61"/>
  <c r="I26" i="60"/>
  <c r="E73" i="61"/>
  <c r="H40" i="59"/>
  <c r="H83" i="59"/>
  <c r="F55" i="60"/>
  <c r="G112" i="61"/>
  <c r="E120" i="61"/>
  <c r="F21" i="61"/>
  <c r="F94" i="60"/>
  <c r="F94" i="61"/>
  <c r="I73" i="60"/>
  <c r="E62" i="60"/>
  <c r="I55" i="60"/>
  <c r="F53" i="60"/>
  <c r="D97" i="59"/>
  <c r="I51" i="61"/>
  <c r="H59" i="60"/>
  <c r="H30" i="60"/>
  <c r="E16" i="59"/>
  <c r="H14" i="60"/>
  <c r="F13" i="59"/>
  <c r="G4" i="60"/>
  <c r="E59" i="59"/>
  <c r="E30" i="59"/>
  <c r="D47" i="60"/>
  <c r="J100" i="60"/>
  <c r="G102" i="61"/>
  <c r="J53" i="60"/>
  <c r="H76" i="61"/>
  <c r="J37" i="59"/>
  <c r="H61" i="60"/>
  <c r="H49" i="59"/>
  <c r="J7" i="59"/>
  <c r="F49" i="60"/>
  <c r="D26" i="59"/>
  <c r="H49" i="60"/>
  <c r="E106" i="60"/>
  <c r="F36" i="60"/>
  <c r="G47" i="60"/>
  <c r="E51" i="59"/>
  <c r="I13" i="59"/>
  <c r="I82" i="59"/>
  <c r="F56" i="60"/>
  <c r="E88" i="60"/>
  <c r="E89" i="61"/>
  <c r="D55" i="60"/>
  <c r="H122" i="60"/>
  <c r="E118" i="61"/>
  <c r="J65" i="61"/>
  <c r="H28" i="61"/>
  <c r="G37" i="60"/>
  <c r="I89" i="60"/>
  <c r="G115" i="60"/>
  <c r="H82" i="61"/>
  <c r="F7" i="60"/>
  <c r="J63" i="61"/>
  <c r="I32" i="60"/>
  <c r="I35" i="59"/>
  <c r="J93" i="61"/>
  <c r="E42" i="60"/>
  <c r="H33" i="59"/>
  <c r="H52" i="60"/>
  <c r="I28" i="61"/>
  <c r="D92" i="59"/>
  <c r="J95" i="61"/>
  <c r="G15" i="59"/>
  <c r="H6" i="61"/>
  <c r="I129" i="59"/>
  <c r="H67" i="61"/>
  <c r="I69" i="61"/>
  <c r="G92" i="61"/>
  <c r="H93" i="60"/>
  <c r="D73" i="61"/>
  <c r="H19" i="59"/>
  <c r="F36" i="59"/>
  <c r="I68" i="59"/>
  <c r="J69" i="60"/>
  <c r="J118" i="61"/>
  <c r="D57" i="59"/>
  <c r="D105" i="61"/>
  <c r="G77" i="60"/>
  <c r="D96" i="61"/>
  <c r="I63" i="59"/>
  <c r="I98" i="60"/>
  <c r="E54" i="59"/>
  <c r="H97" i="60"/>
  <c r="E101" i="60"/>
  <c r="H96" i="61"/>
  <c r="I123" i="60"/>
  <c r="E115" i="59"/>
  <c r="E53" i="59"/>
  <c r="G18" i="61"/>
  <c r="D87" i="60"/>
  <c r="G26" i="59"/>
  <c r="H91" i="59"/>
  <c r="H34" i="59"/>
  <c r="F128" i="60"/>
  <c r="J103" i="61"/>
  <c r="G43" i="60"/>
  <c r="G17" i="61"/>
  <c r="J95" i="60"/>
  <c r="H31" i="61"/>
  <c r="D16" i="61"/>
  <c r="I116" i="59"/>
  <c r="D70" i="60"/>
  <c r="H109" i="61"/>
  <c r="I72" i="60"/>
  <c r="H105" i="61"/>
  <c r="J23" i="61"/>
  <c r="D97" i="60"/>
  <c r="G59" i="59"/>
  <c r="D123" i="61"/>
  <c r="F116" i="60"/>
  <c r="D33" i="60"/>
  <c r="E38" i="60"/>
  <c r="J78" i="61"/>
  <c r="D8" i="59"/>
  <c r="E61" i="61"/>
  <c r="F104" i="60"/>
  <c r="D52" i="60"/>
  <c r="J43" i="59"/>
  <c r="F97" i="59"/>
  <c r="H118" i="61"/>
  <c r="F102" i="61"/>
  <c r="D9" i="61"/>
  <c r="G96" i="61"/>
  <c r="I49" i="60"/>
  <c r="G118" i="60"/>
  <c r="G31" i="61"/>
  <c r="J51" i="61"/>
  <c r="D22" i="59"/>
  <c r="E120" i="60"/>
  <c r="G21" i="59"/>
  <c r="E68" i="60"/>
  <c r="D61" i="61"/>
  <c r="E93" i="59"/>
  <c r="H84" i="59"/>
  <c r="H33" i="61"/>
  <c r="I108" i="60"/>
  <c r="E52" i="61"/>
  <c r="E123" i="59"/>
  <c r="E89" i="60"/>
  <c r="G87" i="60"/>
  <c r="F110" i="61"/>
  <c r="G125" i="59"/>
  <c r="D98" i="59"/>
  <c r="F4" i="60"/>
  <c r="H45" i="59"/>
  <c r="I113" i="60"/>
  <c r="G73" i="61"/>
  <c r="F40" i="59"/>
  <c r="F111" i="59"/>
  <c r="F12" i="60"/>
  <c r="J15" i="59"/>
  <c r="F102" i="60"/>
  <c r="D121" i="61"/>
  <c r="D51" i="59"/>
  <c r="H109" i="60"/>
  <c r="D102" i="61"/>
  <c r="D57" i="60"/>
  <c r="F46" i="61"/>
  <c r="G32" i="59"/>
  <c r="D116" i="59"/>
  <c r="D95" i="59"/>
  <c r="E66" i="59"/>
  <c r="H69" i="61"/>
  <c r="E34" i="61"/>
  <c r="J34" i="59"/>
  <c r="E63" i="60"/>
  <c r="H63" i="60"/>
  <c r="E10" i="59"/>
  <c r="F28" i="60"/>
  <c r="F29" i="59"/>
  <c r="I10" i="60"/>
  <c r="E67" i="59"/>
  <c r="D10" i="60"/>
  <c r="J107" i="60"/>
  <c r="G126" i="61"/>
  <c r="G71" i="59"/>
  <c r="G128" i="59"/>
  <c r="H10" i="61"/>
  <c r="H12" i="60"/>
  <c r="J32" i="61"/>
  <c r="D93" i="59"/>
  <c r="G54" i="59"/>
  <c r="J82" i="59"/>
  <c r="H67" i="60"/>
  <c r="H103" i="61"/>
  <c r="J25" i="60"/>
  <c r="E31" i="60"/>
  <c r="I29" i="60"/>
  <c r="H82" i="59"/>
  <c r="F121" i="61"/>
  <c r="D18" i="61"/>
  <c r="D14" i="60"/>
  <c r="H44" i="60"/>
  <c r="G88" i="61"/>
  <c r="J68" i="61"/>
  <c r="F13" i="61"/>
  <c r="J66" i="60"/>
  <c r="E50" i="59"/>
  <c r="J72" i="59"/>
  <c r="G94" i="60"/>
  <c r="F59" i="61"/>
  <c r="G95" i="59"/>
  <c r="F53" i="59"/>
  <c r="I20" i="60"/>
  <c r="G29" i="61"/>
  <c r="H4" i="60"/>
  <c r="G57" i="59"/>
  <c r="H108" i="59"/>
  <c r="H87" i="60"/>
  <c r="D127" i="60"/>
  <c r="I19" i="60"/>
  <c r="J112" i="61"/>
  <c r="I61" i="61"/>
  <c r="F52" i="61"/>
  <c r="H72" i="60"/>
  <c r="E12" i="59"/>
  <c r="D127" i="59"/>
  <c r="D30" i="61"/>
  <c r="I118" i="61"/>
  <c r="H115" i="61"/>
  <c r="D90" i="59"/>
  <c r="F70" i="59"/>
  <c r="D48" i="60"/>
  <c r="G19" i="59"/>
  <c r="E111" i="61"/>
  <c r="D51" i="60"/>
  <c r="G21" i="60"/>
  <c r="F122" i="61"/>
  <c r="J113" i="61"/>
  <c r="G114" i="60"/>
  <c r="F34" i="59"/>
  <c r="I7" i="59"/>
  <c r="D110" i="61"/>
  <c r="J119" i="61"/>
  <c r="E103" i="61"/>
  <c r="G116" i="59"/>
  <c r="H106" i="61"/>
  <c r="J75" i="61"/>
  <c r="E78" i="59"/>
  <c r="E124" i="60"/>
  <c r="G106" i="61"/>
  <c r="F12" i="61"/>
  <c r="J11" i="61"/>
  <c r="J77" i="61"/>
  <c r="E83" i="59"/>
  <c r="E46" i="59"/>
  <c r="F117" i="60"/>
  <c r="F19" i="61"/>
  <c r="D26" i="60"/>
  <c r="G122" i="59"/>
  <c r="D41" i="61"/>
  <c r="G43" i="61"/>
  <c r="I99" i="60"/>
  <c r="F45" i="60"/>
  <c r="J125" i="60"/>
  <c r="H94" i="59"/>
  <c r="D123" i="60"/>
  <c r="D43" i="59"/>
  <c r="I12" i="59"/>
  <c r="D36" i="59"/>
  <c r="E69" i="61"/>
  <c r="I28" i="59"/>
  <c r="J98" i="61"/>
  <c r="G82" i="61"/>
  <c r="J52" i="61"/>
  <c r="G114" i="61"/>
  <c r="I58" i="61"/>
  <c r="F90" i="61"/>
  <c r="E9" i="61"/>
  <c r="J37" i="61"/>
  <c r="F78" i="60"/>
  <c r="H100" i="60"/>
  <c r="I129" i="60"/>
  <c r="H104" i="60"/>
  <c r="F105" i="61"/>
  <c r="D16" i="60"/>
  <c r="F121" i="60"/>
  <c r="J73" i="61"/>
  <c r="F6" i="60"/>
  <c r="I119" i="60"/>
  <c r="G42" i="61"/>
  <c r="D27" i="59"/>
  <c r="E97" i="61"/>
  <c r="E80" i="59"/>
  <c r="D9" i="60"/>
  <c r="H6" i="60"/>
  <c r="F18" i="60"/>
  <c r="D63" i="60"/>
  <c r="D49" i="61"/>
  <c r="D38" i="61"/>
  <c r="I76" i="61"/>
  <c r="G79" i="59"/>
  <c r="I29" i="59"/>
  <c r="E68" i="61"/>
  <c r="D41" i="59"/>
  <c r="G93" i="61"/>
  <c r="F113" i="59"/>
  <c r="I90" i="60"/>
  <c r="F128" i="61"/>
  <c r="J48" i="59"/>
  <c r="H52" i="59"/>
  <c r="H118" i="59"/>
  <c r="I26" i="61"/>
  <c r="F25" i="60"/>
  <c r="D45" i="61"/>
  <c r="F127" i="61"/>
  <c r="G106" i="60"/>
  <c r="J33" i="61"/>
  <c r="G127" i="59"/>
  <c r="J13" i="59"/>
  <c r="G100" i="59"/>
  <c r="I54" i="60"/>
  <c r="F72" i="59"/>
  <c r="F125" i="60"/>
  <c r="I100" i="60"/>
  <c r="F89" i="60"/>
  <c r="E33" i="60"/>
  <c r="G56" i="59"/>
  <c r="F78" i="61"/>
  <c r="E67" i="61"/>
  <c r="E112" i="60"/>
  <c r="I57" i="61"/>
  <c r="J56" i="59"/>
  <c r="F51" i="61"/>
  <c r="H42" i="60"/>
  <c r="G98" i="59"/>
  <c r="I73" i="61"/>
  <c r="G114" i="59"/>
  <c r="F17" i="60"/>
  <c r="F98" i="60"/>
  <c r="I46" i="59"/>
  <c r="H34" i="60"/>
  <c r="I104" i="61"/>
  <c r="J83" i="61"/>
  <c r="H72" i="61"/>
  <c r="E12" i="60"/>
  <c r="D94" i="61"/>
  <c r="H66" i="59"/>
  <c r="E61" i="60"/>
  <c r="E94" i="60"/>
  <c r="H36" i="60"/>
  <c r="H90" i="59"/>
  <c r="D93" i="61"/>
  <c r="D84" i="59"/>
  <c r="H13" i="59"/>
  <c r="E15" i="59"/>
  <c r="G11" i="59"/>
  <c r="I66" i="60"/>
  <c r="F54" i="60"/>
  <c r="F109" i="60"/>
  <c r="G49" i="60"/>
  <c r="F67" i="59"/>
  <c r="F94" i="59"/>
  <c r="F16" i="60"/>
  <c r="J81" i="60"/>
  <c r="G76" i="60"/>
  <c r="J50" i="60"/>
  <c r="F103" i="59"/>
  <c r="I116" i="60"/>
  <c r="F7" i="59"/>
  <c r="J72" i="60"/>
  <c r="D50" i="59"/>
  <c r="J39" i="60"/>
  <c r="E5" i="61"/>
  <c r="I128" i="61"/>
  <c r="G91" i="61"/>
  <c r="F30" i="59"/>
  <c r="F42" i="61"/>
  <c r="E24" i="60"/>
  <c r="G83" i="60"/>
  <c r="E80" i="61"/>
  <c r="G86" i="59"/>
  <c r="G39" i="60"/>
  <c r="J75" i="59"/>
  <c r="I60" i="60"/>
  <c r="G33" i="61"/>
  <c r="D41" i="60"/>
  <c r="J91" i="61"/>
  <c r="D106" i="60"/>
  <c r="E49" i="61"/>
  <c r="D89" i="60"/>
  <c r="J80" i="60"/>
  <c r="H105" i="60"/>
  <c r="J123" i="61"/>
  <c r="E83" i="60"/>
  <c r="D78" i="60"/>
  <c r="H51" i="61"/>
  <c r="H116" i="60"/>
  <c r="G100" i="60"/>
  <c r="E116" i="60"/>
  <c r="G98" i="61"/>
  <c r="F14" i="60"/>
  <c r="I93" i="60"/>
  <c r="E60" i="61"/>
  <c r="D93" i="60"/>
  <c r="D59" i="60"/>
  <c r="D36" i="60"/>
  <c r="G127" i="61"/>
  <c r="G107" i="61"/>
  <c r="J98" i="59"/>
  <c r="E30" i="61"/>
  <c r="J126" i="60"/>
  <c r="H110" i="60"/>
  <c r="H57" i="60"/>
  <c r="D20" i="59"/>
  <c r="I8" i="61"/>
  <c r="E29" i="61"/>
  <c r="I102" i="60"/>
  <c r="H33" i="60"/>
  <c r="E79" i="60"/>
  <c r="I91" i="59"/>
  <c r="E128" i="59"/>
  <c r="I56" i="59"/>
  <c r="E47" i="60"/>
  <c r="J53" i="59"/>
  <c r="G100" i="61"/>
  <c r="D74" i="59"/>
  <c r="F93" i="59"/>
  <c r="G103" i="61"/>
  <c r="G119" i="60"/>
  <c r="G30" i="61"/>
  <c r="F117" i="61"/>
  <c r="J129" i="60"/>
  <c r="E56" i="60"/>
  <c r="D46" i="61"/>
  <c r="H75" i="60"/>
  <c r="I39" i="60"/>
  <c r="J88" i="61"/>
  <c r="H13" i="60"/>
  <c r="H20" i="60"/>
  <c r="D85" i="61"/>
  <c r="J85" i="61"/>
  <c r="J13" i="61"/>
  <c r="H126" i="59"/>
  <c r="G80" i="60"/>
  <c r="G64" i="60"/>
  <c r="J35" i="61"/>
  <c r="I95" i="60"/>
  <c r="D60" i="60"/>
  <c r="H32" i="61"/>
  <c r="E90" i="60"/>
  <c r="H26" i="60"/>
  <c r="E107" i="61"/>
  <c r="I93" i="59"/>
  <c r="E108" i="59"/>
  <c r="E105" i="61"/>
  <c r="F24" i="61"/>
  <c r="J96" i="59"/>
  <c r="I11" i="59"/>
  <c r="I113" i="59"/>
  <c r="I16" i="61"/>
  <c r="D83" i="59"/>
  <c r="G87" i="59"/>
  <c r="G92" i="59"/>
  <c r="D108" i="60"/>
  <c r="F14" i="59"/>
  <c r="D6" i="59"/>
  <c r="D60" i="61"/>
  <c r="I99" i="61"/>
  <c r="G105" i="60"/>
  <c r="I42" i="61"/>
  <c r="G36" i="59"/>
  <c r="E48" i="61"/>
  <c r="G54" i="60"/>
  <c r="G97" i="61"/>
  <c r="E4" i="59"/>
  <c r="G59" i="61"/>
  <c r="F72" i="60"/>
  <c r="D73" i="60"/>
  <c r="I110" i="60"/>
  <c r="D104" i="60"/>
  <c r="G35" i="61"/>
  <c r="E6" i="61"/>
  <c r="G93" i="60"/>
  <c r="E62" i="59"/>
  <c r="H36" i="59"/>
  <c r="J45" i="61"/>
  <c r="F60" i="59"/>
  <c r="E82" i="60"/>
  <c r="I37" i="60"/>
  <c r="F85" i="61"/>
  <c r="D28" i="60"/>
  <c r="G54" i="61"/>
  <c r="I83" i="61"/>
  <c r="F107" i="60"/>
  <c r="H43" i="59"/>
  <c r="G119" i="61"/>
  <c r="F8" i="61"/>
  <c r="G78" i="61"/>
  <c r="J71" i="61"/>
  <c r="D27" i="60"/>
  <c r="D129" i="60"/>
  <c r="I101" i="61"/>
  <c r="J122" i="60"/>
  <c r="I44" i="59"/>
  <c r="E48" i="60"/>
  <c r="G113" i="60"/>
  <c r="I25" i="61"/>
  <c r="H126" i="61"/>
  <c r="H106" i="60"/>
  <c r="H37" i="60"/>
  <c r="F51" i="60"/>
  <c r="F5" i="60"/>
  <c r="F86" i="60"/>
  <c r="H26" i="61"/>
  <c r="G61" i="59"/>
  <c r="G12" i="61"/>
  <c r="G33" i="59"/>
  <c r="H10" i="60"/>
  <c r="G36" i="61"/>
  <c r="G91" i="60"/>
  <c r="I32" i="61"/>
  <c r="E85" i="61"/>
  <c r="I41" i="60"/>
  <c r="I118" i="60"/>
  <c r="F50" i="59"/>
  <c r="F61" i="60"/>
  <c r="H25" i="59"/>
  <c r="D78" i="59"/>
  <c r="I101" i="60"/>
  <c r="I78" i="60"/>
  <c r="E89" i="59"/>
  <c r="I5" i="61"/>
  <c r="E71" i="61"/>
  <c r="F126" i="61"/>
  <c r="D121" i="59"/>
  <c r="H11" i="59"/>
  <c r="D11" i="61"/>
  <c r="F11" i="60"/>
  <c r="G42" i="59"/>
  <c r="E124" i="61"/>
  <c r="E63" i="59"/>
  <c r="H90" i="61"/>
  <c r="J107" i="59"/>
  <c r="H114" i="59"/>
  <c r="J55" i="59"/>
  <c r="J28" i="59"/>
  <c r="E17" i="61"/>
  <c r="J16" i="60"/>
  <c r="E129" i="59"/>
  <c r="F65" i="59"/>
  <c r="G128" i="61"/>
  <c r="E125" i="59"/>
  <c r="H79" i="59"/>
  <c r="F33" i="61"/>
  <c r="D121" i="60"/>
  <c r="H104" i="61"/>
  <c r="J22" i="61"/>
  <c r="J57" i="59"/>
  <c r="F76" i="61"/>
  <c r="E118" i="60"/>
  <c r="E31" i="59"/>
  <c r="H71" i="59"/>
  <c r="G49" i="61"/>
  <c r="E106" i="59"/>
  <c r="E86" i="60"/>
  <c r="F49" i="59"/>
  <c r="I96" i="59"/>
  <c r="F35" i="60"/>
  <c r="I14" i="60"/>
  <c r="E82" i="59"/>
  <c r="I123" i="61"/>
  <c r="F42" i="60"/>
  <c r="F112" i="61"/>
  <c r="J65" i="59"/>
  <c r="H32" i="60"/>
  <c r="H63" i="61"/>
  <c r="E36" i="59"/>
  <c r="F68" i="61"/>
  <c r="F61" i="61"/>
  <c r="E95" i="60"/>
  <c r="H58" i="59"/>
  <c r="J100" i="59"/>
  <c r="D80" i="61"/>
  <c r="E81" i="59"/>
  <c r="J120" i="59"/>
  <c r="G68" i="60"/>
  <c r="F85" i="59"/>
  <c r="I120" i="60"/>
  <c r="H120" i="61"/>
  <c r="I20" i="61"/>
  <c r="F31" i="60"/>
  <c r="I39" i="61"/>
  <c r="I74" i="60"/>
  <c r="J119" i="59"/>
  <c r="D48" i="61"/>
  <c r="G51" i="61"/>
  <c r="J54" i="61"/>
  <c r="D79" i="59"/>
  <c r="I89" i="59"/>
  <c r="D24" i="59"/>
  <c r="J90" i="60"/>
  <c r="G65" i="59"/>
  <c r="G66" i="59"/>
  <c r="E17" i="59"/>
  <c r="G35" i="59"/>
  <c r="H18" i="61"/>
  <c r="E78" i="61"/>
  <c r="H27" i="59"/>
  <c r="F43" i="59"/>
  <c r="F75" i="59"/>
  <c r="D31" i="61"/>
  <c r="G34" i="60"/>
  <c r="D77" i="59"/>
  <c r="D46" i="59"/>
  <c r="G46" i="60"/>
  <c r="G82" i="60"/>
  <c r="D73" i="59"/>
  <c r="D101" i="61"/>
  <c r="F70" i="61"/>
  <c r="F82" i="61"/>
  <c r="E72" i="59"/>
  <c r="J21" i="61"/>
  <c r="I69" i="59"/>
  <c r="J95" i="59"/>
  <c r="I43" i="59"/>
  <c r="J118" i="59"/>
  <c r="I104" i="60"/>
  <c r="I108" i="61"/>
  <c r="H92" i="60"/>
  <c r="D117" i="60"/>
  <c r="G121" i="59"/>
  <c r="J41" i="59"/>
  <c r="E91" i="60"/>
  <c r="G117" i="60"/>
  <c r="I48" i="59"/>
  <c r="D44" i="60"/>
  <c r="F111" i="61"/>
  <c r="G107" i="59"/>
  <c r="E129" i="60"/>
  <c r="G52" i="60"/>
  <c r="D46" i="60"/>
  <c r="J56" i="61"/>
  <c r="J39" i="59"/>
  <c r="I90" i="59"/>
  <c r="D23" i="59"/>
  <c r="F122" i="60"/>
  <c r="G17" i="59"/>
  <c r="G30" i="60"/>
  <c r="D86" i="60"/>
  <c r="J6" i="60"/>
  <c r="I57" i="60"/>
  <c r="E121" i="59"/>
  <c r="H56" i="59"/>
  <c r="G70" i="60"/>
  <c r="I18" i="59"/>
  <c r="F99" i="59"/>
  <c r="F120" i="60"/>
  <c r="I87" i="60"/>
  <c r="I74" i="61"/>
  <c r="E127" i="59"/>
  <c r="H73" i="59"/>
  <c r="F19" i="59"/>
  <c r="E14" i="59"/>
  <c r="E20" i="60"/>
  <c r="J69" i="61"/>
  <c r="E28" i="59"/>
  <c r="H10" i="59"/>
  <c r="I23" i="60"/>
  <c r="E69" i="60"/>
  <c r="D36" i="61"/>
  <c r="F88" i="61"/>
  <c r="D111" i="60"/>
  <c r="H60" i="61"/>
  <c r="D38" i="59"/>
  <c r="F96" i="60"/>
  <c r="H70" i="59"/>
  <c r="D31" i="59"/>
  <c r="I70" i="61"/>
  <c r="I117" i="60"/>
  <c r="D107" i="60"/>
  <c r="E59" i="61"/>
  <c r="H53" i="61"/>
  <c r="F127" i="60"/>
  <c r="G5" i="60"/>
  <c r="H95" i="61"/>
  <c r="D27" i="61"/>
  <c r="I125" i="60"/>
  <c r="J61" i="59"/>
  <c r="H34" i="61"/>
  <c r="I77" i="60"/>
  <c r="D96" i="59"/>
  <c r="D94" i="59"/>
  <c r="D57" i="61"/>
  <c r="G28" i="60"/>
  <c r="D45" i="59"/>
  <c r="H98" i="59"/>
  <c r="H27" i="61"/>
  <c r="G120" i="59"/>
  <c r="J117" i="59"/>
  <c r="F40" i="61"/>
  <c r="I81" i="61"/>
  <c r="H60" i="59"/>
  <c r="J79" i="59"/>
  <c r="D87" i="59"/>
  <c r="G80" i="61"/>
  <c r="F66" i="60"/>
  <c r="G27" i="59"/>
  <c r="E19" i="61"/>
  <c r="E65" i="59"/>
  <c r="D52" i="59"/>
  <c r="F76" i="60"/>
  <c r="D69" i="61"/>
  <c r="J26" i="60"/>
  <c r="J127" i="60"/>
  <c r="G47" i="59"/>
  <c r="H111" i="59"/>
  <c r="F23" i="61"/>
  <c r="F125" i="59"/>
  <c r="H56" i="60"/>
  <c r="H17" i="60"/>
  <c r="F54" i="59"/>
  <c r="J82" i="61"/>
  <c r="D75" i="59"/>
  <c r="I65" i="61"/>
  <c r="H92" i="61"/>
  <c r="I54" i="59"/>
  <c r="I67" i="60"/>
  <c r="G36" i="60"/>
  <c r="D62" i="59"/>
  <c r="D34" i="59"/>
  <c r="G8" i="60"/>
  <c r="D82" i="60"/>
  <c r="H18" i="60"/>
  <c r="F18" i="61"/>
  <c r="I85" i="59"/>
  <c r="I123" i="59"/>
  <c r="G69" i="61"/>
  <c r="G83" i="59"/>
  <c r="H21" i="59"/>
  <c r="E25" i="61"/>
  <c r="G18" i="60"/>
  <c r="E27" i="61"/>
  <c r="D67" i="59"/>
  <c r="H68" i="61"/>
  <c r="H128" i="59"/>
  <c r="F89" i="59"/>
  <c r="I43" i="61"/>
  <c r="D120" i="61"/>
  <c r="E86" i="61"/>
  <c r="E104" i="60"/>
  <c r="H74" i="59"/>
  <c r="H38" i="59"/>
  <c r="H62" i="59"/>
  <c r="F73" i="60"/>
  <c r="F115" i="59"/>
  <c r="D95" i="60"/>
  <c r="E9" i="59"/>
  <c r="G52" i="59"/>
  <c r="G19" i="60"/>
  <c r="G76" i="59"/>
  <c r="J16" i="59"/>
  <c r="F6" i="61"/>
  <c r="E13" i="60"/>
  <c r="I100" i="61"/>
  <c r="F17" i="59"/>
  <c r="E30" i="60"/>
  <c r="I36" i="60"/>
  <c r="J88" i="60"/>
  <c r="F126" i="59"/>
  <c r="J113" i="60"/>
  <c r="I68" i="61"/>
  <c r="I53" i="61"/>
  <c r="E59" i="60"/>
  <c r="J127" i="61"/>
  <c r="J18" i="61"/>
  <c r="D4" i="61"/>
  <c r="J33" i="60"/>
  <c r="D61" i="59"/>
  <c r="H94" i="61"/>
  <c r="J46" i="59"/>
  <c r="I13" i="60"/>
  <c r="I37" i="59"/>
  <c r="E120" i="59"/>
  <c r="D83" i="60"/>
  <c r="I44" i="60"/>
  <c r="D98" i="60"/>
  <c r="J72" i="61"/>
  <c r="F24" i="60"/>
  <c r="J89" i="59"/>
  <c r="F27" i="59"/>
  <c r="G109" i="59"/>
  <c r="I32" i="59"/>
  <c r="I128" i="60"/>
  <c r="J49" i="61"/>
  <c r="J114" i="61"/>
  <c r="D64" i="60"/>
  <c r="D45" i="60"/>
  <c r="E124" i="59"/>
  <c r="E97" i="59"/>
  <c r="E57" i="61"/>
  <c r="H81" i="60"/>
  <c r="F20" i="61"/>
  <c r="D59" i="59"/>
  <c r="F91" i="59"/>
  <c r="G41" i="60"/>
  <c r="F48" i="61"/>
  <c r="G43" i="59"/>
  <c r="I21" i="61"/>
  <c r="H89" i="61"/>
  <c r="J73" i="60"/>
  <c r="J104" i="59"/>
  <c r="H82" i="60"/>
  <c r="F29" i="60"/>
  <c r="I85" i="61"/>
  <c r="F85" i="60"/>
  <c r="J74" i="61"/>
  <c r="D55" i="59"/>
  <c r="F105" i="60"/>
  <c r="E55" i="60"/>
  <c r="H5" i="61"/>
  <c r="I87" i="59"/>
  <c r="F54" i="61"/>
  <c r="J27" i="61"/>
  <c r="J9" i="60"/>
  <c r="D126" i="61"/>
  <c r="D29" i="61"/>
  <c r="H115" i="60"/>
  <c r="D81" i="61"/>
  <c r="J79" i="60"/>
  <c r="F103" i="60"/>
  <c r="G103" i="60"/>
  <c r="H36" i="61"/>
  <c r="H78" i="60"/>
  <c r="H38" i="60"/>
  <c r="G37" i="59"/>
  <c r="E119" i="61"/>
  <c r="H15" i="61"/>
  <c r="I56" i="61"/>
  <c r="I113" i="61"/>
  <c r="E73" i="60"/>
  <c r="F39" i="60"/>
  <c r="I71" i="59"/>
  <c r="F71" i="59"/>
  <c r="G5" i="61"/>
  <c r="G122" i="60"/>
  <c r="J36" i="60"/>
  <c r="D83" i="61"/>
  <c r="E6" i="59"/>
  <c r="E46" i="61"/>
  <c r="J89" i="61"/>
  <c r="D34" i="60"/>
  <c r="I76" i="59"/>
  <c r="D25" i="59"/>
  <c r="G45" i="59"/>
  <c r="I23" i="61"/>
  <c r="G72" i="59"/>
  <c r="I75" i="60"/>
  <c r="F93" i="61"/>
  <c r="D39" i="60"/>
  <c r="G101" i="60"/>
  <c r="E77" i="60"/>
  <c r="G93" i="59"/>
  <c r="G89" i="61"/>
  <c r="E12" i="61"/>
  <c r="J40" i="61"/>
  <c r="D117" i="59"/>
  <c r="J121" i="61"/>
  <c r="E8" i="59"/>
  <c r="I75" i="59"/>
  <c r="J62" i="61"/>
  <c r="F23" i="59"/>
  <c r="I97" i="59"/>
  <c r="G67" i="61"/>
  <c r="G32" i="60"/>
  <c r="D42" i="59"/>
  <c r="F120" i="61"/>
  <c r="G102" i="59"/>
  <c r="H101" i="59"/>
  <c r="F80" i="61"/>
  <c r="J119" i="60"/>
  <c r="J44" i="59"/>
  <c r="J64" i="61"/>
  <c r="G80" i="59"/>
  <c r="F73" i="61"/>
  <c r="E110" i="61"/>
  <c r="F40" i="60"/>
  <c r="E17" i="60"/>
  <c r="D40" i="60"/>
  <c r="J75" i="60"/>
  <c r="G61" i="61"/>
  <c r="I100" i="59"/>
  <c r="J106" i="60"/>
  <c r="D19" i="61"/>
  <c r="D90" i="60"/>
  <c r="H52" i="61"/>
  <c r="G78" i="59"/>
  <c r="I115" i="61"/>
  <c r="I79" i="59"/>
  <c r="H115" i="59"/>
  <c r="F87" i="60"/>
  <c r="G51" i="60"/>
  <c r="F75" i="60"/>
  <c r="I17" i="59"/>
  <c r="D25" i="60"/>
  <c r="D5" i="61"/>
  <c r="J83" i="59"/>
  <c r="I41" i="61"/>
  <c r="E4" i="60"/>
  <c r="F84" i="61"/>
  <c r="G22" i="59"/>
  <c r="F72" i="61"/>
  <c r="H123" i="61"/>
  <c r="J31" i="61"/>
  <c r="J66" i="59"/>
  <c r="D68" i="59"/>
  <c r="H41" i="61"/>
  <c r="G120" i="60"/>
  <c r="E105" i="59"/>
  <c r="J102" i="61"/>
  <c r="G32" i="61"/>
  <c r="H17" i="59"/>
  <c r="G69" i="60"/>
  <c r="I122" i="60"/>
  <c r="I4" i="61"/>
  <c r="G60" i="60"/>
  <c r="E6" i="60"/>
  <c r="D66" i="61"/>
  <c r="J21" i="60"/>
  <c r="H109" i="59"/>
  <c r="J115" i="60"/>
  <c r="D65" i="60"/>
  <c r="E23" i="59"/>
  <c r="I27" i="61"/>
  <c r="F27" i="61"/>
  <c r="H102" i="60"/>
  <c r="H111" i="60"/>
  <c r="J120" i="60"/>
  <c r="D114" i="59"/>
  <c r="F123" i="59"/>
  <c r="H81" i="61"/>
  <c r="D42" i="61"/>
  <c r="E28" i="60"/>
  <c r="E41" i="60"/>
  <c r="I58" i="60"/>
  <c r="H55" i="60"/>
  <c r="I50" i="59"/>
  <c r="J92" i="59"/>
  <c r="J124" i="60"/>
  <c r="H25" i="61"/>
  <c r="I15" i="59"/>
  <c r="E54" i="60"/>
  <c r="G7" i="59"/>
  <c r="G72" i="60"/>
  <c r="J12" i="61"/>
  <c r="G67" i="60"/>
  <c r="F82" i="60"/>
  <c r="E39" i="59"/>
  <c r="G81" i="60"/>
  <c r="E107" i="59"/>
  <c r="J31" i="59"/>
  <c r="I69" i="60"/>
  <c r="F59" i="59"/>
  <c r="H107" i="59"/>
  <c r="G106" i="59"/>
  <c r="G74" i="59"/>
  <c r="H57" i="61"/>
  <c r="J19" i="60"/>
  <c r="J125" i="61"/>
  <c r="G117" i="59"/>
  <c r="D44" i="61"/>
  <c r="E8" i="60"/>
  <c r="G111" i="60"/>
  <c r="I82" i="61"/>
  <c r="H88" i="60"/>
  <c r="J55" i="61"/>
  <c r="I108" i="59"/>
  <c r="G96" i="60"/>
  <c r="F10" i="61"/>
  <c r="G81" i="59"/>
  <c r="G37" i="61"/>
  <c r="I45" i="60"/>
  <c r="D30" i="59"/>
  <c r="G57" i="61"/>
  <c r="E5" i="60"/>
  <c r="J6" i="59"/>
  <c r="F38" i="61"/>
  <c r="G62" i="61"/>
  <c r="G13" i="61"/>
  <c r="H76" i="59"/>
  <c r="J34" i="61"/>
  <c r="D79" i="60"/>
  <c r="F67" i="60"/>
  <c r="H78" i="59"/>
  <c r="H29" i="61"/>
  <c r="E32" i="59"/>
  <c r="F74" i="61"/>
  <c r="F30" i="61"/>
  <c r="I10" i="59"/>
  <c r="I21" i="60"/>
  <c r="E73" i="59"/>
  <c r="E65" i="60"/>
  <c r="J85" i="59"/>
  <c r="E98" i="60"/>
  <c r="H19" i="60"/>
  <c r="H4" i="59"/>
  <c r="I21" i="59"/>
  <c r="J45" i="59"/>
  <c r="H81" i="59"/>
  <c r="E85" i="60"/>
  <c r="H20" i="59"/>
  <c r="E8" i="61"/>
  <c r="I13" i="61"/>
  <c r="J32" i="59"/>
  <c r="D101" i="60"/>
  <c r="H85" i="59"/>
  <c r="H113" i="59"/>
  <c r="H102" i="59"/>
  <c r="H113" i="61"/>
  <c r="E55" i="61"/>
  <c r="J33" i="59"/>
  <c r="J110" i="59"/>
  <c r="F47" i="60"/>
  <c r="F96" i="59"/>
  <c r="H5" i="59"/>
  <c r="J97" i="60"/>
  <c r="J42" i="59"/>
  <c r="F51" i="59"/>
  <c r="I12" i="61"/>
  <c r="H37" i="59"/>
  <c r="G79" i="60"/>
  <c r="I5" i="60"/>
  <c r="H77" i="61"/>
  <c r="E34" i="60"/>
  <c r="D17" i="60"/>
  <c r="G88" i="59"/>
  <c r="E125" i="60"/>
  <c r="D34" i="61"/>
  <c r="F55" i="59"/>
  <c r="E40" i="61"/>
  <c r="E64" i="60"/>
  <c r="E78" i="60"/>
  <c r="J25" i="59"/>
  <c r="H100" i="59"/>
  <c r="E72" i="61"/>
  <c r="H90" i="60"/>
  <c r="D63" i="59"/>
  <c r="G50" i="60"/>
  <c r="F100" i="59"/>
  <c r="G16" i="59"/>
  <c r="H129" i="59"/>
  <c r="G23" i="61"/>
  <c r="J61" i="61"/>
  <c r="D39" i="59"/>
  <c r="I81" i="60"/>
  <c r="F25" i="61"/>
  <c r="I109" i="59"/>
  <c r="I94" i="60"/>
  <c r="H105" i="59"/>
  <c r="F99" i="60"/>
  <c r="G36" i="86" l="1"/>
  <c r="H36" i="86" s="1"/>
  <c r="F37" i="86"/>
  <c r="E37" i="86"/>
  <c r="CF31" i="79"/>
  <c r="CG31" i="79" s="1"/>
  <c r="CH31" i="79" s="1"/>
  <c r="CE32" i="79"/>
  <c r="CC33" i="79"/>
  <c r="CD32" i="79"/>
  <c r="AV40" i="79"/>
  <c r="AW39" i="79"/>
  <c r="AX39" i="79"/>
  <c r="AY38" i="79"/>
  <c r="AZ38" i="79" s="1"/>
  <c r="BA38" i="79" s="1"/>
  <c r="AA39" i="79"/>
  <c r="Z40" i="79"/>
  <c r="AB39" i="79"/>
  <c r="AC38" i="79"/>
  <c r="AD38" i="79" s="1"/>
  <c r="AE38" i="79" s="1"/>
  <c r="Q38" i="79"/>
  <c r="R37" i="79"/>
  <c r="S37" i="79" s="1"/>
  <c r="T37" i="79" s="1"/>
  <c r="O39" i="79"/>
  <c r="P38" i="79"/>
  <c r="AM38" i="79"/>
  <c r="AN37" i="79"/>
  <c r="AO37" i="79" s="1"/>
  <c r="AP37" i="79" s="1"/>
  <c r="AK39" i="79"/>
  <c r="AL38" i="79"/>
  <c r="E38" i="86" l="1"/>
  <c r="F38" i="86"/>
  <c r="G37" i="86"/>
  <c r="H37" i="86" s="1"/>
  <c r="CC34" i="79"/>
  <c r="CD33" i="79"/>
  <c r="CE33" i="79"/>
  <c r="CF32" i="79"/>
  <c r="CG32" i="79" s="1"/>
  <c r="CH32" i="79" s="1"/>
  <c r="AX40" i="79"/>
  <c r="AY39" i="79"/>
  <c r="AZ39" i="79" s="1"/>
  <c r="BA39" i="79" s="1"/>
  <c r="AV41" i="79"/>
  <c r="AW40" i="79"/>
  <c r="AC39" i="79"/>
  <c r="AD39" i="79" s="1"/>
  <c r="AE39" i="79" s="1"/>
  <c r="AB40" i="79"/>
  <c r="Z41" i="79"/>
  <c r="AA40" i="79"/>
  <c r="P39" i="79"/>
  <c r="O40" i="79"/>
  <c r="Q39" i="79"/>
  <c r="R38" i="79"/>
  <c r="S38" i="79" s="1"/>
  <c r="T38" i="79" s="1"/>
  <c r="AM39" i="79"/>
  <c r="AN38" i="79"/>
  <c r="AO38" i="79" s="1"/>
  <c r="AP38" i="79" s="1"/>
  <c r="AK40" i="79"/>
  <c r="AL39" i="79"/>
  <c r="G38" i="86" l="1"/>
  <c r="E39" i="86"/>
  <c r="H38" i="86"/>
  <c r="CF33" i="79"/>
  <c r="CG33" i="79" s="1"/>
  <c r="CH33" i="79" s="1"/>
  <c r="CE34" i="79"/>
  <c r="CC35" i="79"/>
  <c r="CD34" i="79"/>
  <c r="AV42" i="79"/>
  <c r="AW41" i="79"/>
  <c r="AX41" i="79"/>
  <c r="AY40" i="79"/>
  <c r="AZ40" i="79" s="1"/>
  <c r="BA40" i="79" s="1"/>
  <c r="Z42" i="79"/>
  <c r="AA41" i="79"/>
  <c r="AC40" i="79"/>
  <c r="AD40" i="79" s="1"/>
  <c r="AE40" i="79" s="1"/>
  <c r="AB41" i="79"/>
  <c r="O41" i="79"/>
  <c r="P40" i="79"/>
  <c r="Q40" i="79"/>
  <c r="R39" i="79"/>
  <c r="S39" i="79" s="1"/>
  <c r="T39" i="79" s="1"/>
  <c r="AM40" i="79"/>
  <c r="AN39" i="79"/>
  <c r="AO39" i="79" s="1"/>
  <c r="AP39" i="79" s="1"/>
  <c r="AK41" i="79"/>
  <c r="AL40" i="79"/>
  <c r="E40" i="86" l="1"/>
  <c r="F40" i="86"/>
  <c r="G39" i="86"/>
  <c r="H39" i="86" s="1"/>
  <c r="CD35" i="79"/>
  <c r="CC36" i="79"/>
  <c r="CE35" i="79"/>
  <c r="CF34" i="79"/>
  <c r="CG34" i="79" s="1"/>
  <c r="CH34" i="79" s="1"/>
  <c r="AX42" i="79"/>
  <c r="AY41" i="79"/>
  <c r="AZ41" i="79" s="1"/>
  <c r="BA41" i="79" s="1"/>
  <c r="AV43" i="79"/>
  <c r="AW42" i="79"/>
  <c r="Z43" i="79"/>
  <c r="AA42" i="79"/>
  <c r="AB42" i="79"/>
  <c r="AC41" i="79"/>
  <c r="AD41" i="79" s="1"/>
  <c r="AE41" i="79" s="1"/>
  <c r="Q41" i="79"/>
  <c r="R40" i="79"/>
  <c r="S40" i="79" s="1"/>
  <c r="T40" i="79" s="1"/>
  <c r="O42" i="79"/>
  <c r="P41" i="79"/>
  <c r="AK42" i="79"/>
  <c r="AL41" i="79"/>
  <c r="AM41" i="79"/>
  <c r="AN40" i="79"/>
  <c r="AO40" i="79" s="1"/>
  <c r="AP40" i="79" s="1"/>
  <c r="F41" i="86" l="1"/>
  <c r="F42" i="86" s="1"/>
  <c r="F43" i="86" s="1"/>
  <c r="F44" i="86" s="1"/>
  <c r="F45" i="86" s="1"/>
  <c r="F46" i="86" s="1"/>
  <c r="F47" i="86" s="1"/>
  <c r="F48" i="86" s="1"/>
  <c r="F49" i="86" s="1"/>
  <c r="F50" i="86" s="1"/>
  <c r="F51" i="86" s="1"/>
  <c r="F52" i="86" s="1"/>
  <c r="G40" i="86"/>
  <c r="H40" i="86" s="1"/>
  <c r="E41" i="86"/>
  <c r="CF35" i="79"/>
  <c r="CG35" i="79" s="1"/>
  <c r="CH35" i="79" s="1"/>
  <c r="CE36" i="79"/>
  <c r="CC37" i="79"/>
  <c r="CD36" i="79"/>
  <c r="AV44" i="79"/>
  <c r="AW43" i="79"/>
  <c r="AX43" i="79"/>
  <c r="AY42" i="79"/>
  <c r="AZ42" i="79" s="1"/>
  <c r="BA42" i="79" s="1"/>
  <c r="AB43" i="79"/>
  <c r="AC42" i="79"/>
  <c r="AD42" i="79" s="1"/>
  <c r="AE42" i="79" s="1"/>
  <c r="Z44" i="79"/>
  <c r="AA43" i="79"/>
  <c r="O43" i="79"/>
  <c r="P42" i="79"/>
  <c r="Q42" i="79"/>
  <c r="R41" i="79"/>
  <c r="S41" i="79" s="1"/>
  <c r="T41" i="79" s="1"/>
  <c r="AM42" i="79"/>
  <c r="AN41" i="79"/>
  <c r="AO41" i="79" s="1"/>
  <c r="AP41" i="79" s="1"/>
  <c r="AK43" i="79"/>
  <c r="AL42" i="79"/>
  <c r="F53" i="86" l="1"/>
  <c r="F54" i="86" s="1"/>
  <c r="F55" i="86" s="1"/>
  <c r="F56" i="86" s="1"/>
  <c r="F57" i="86" s="1"/>
  <c r="F58" i="86" s="1"/>
  <c r="F59" i="86" s="1"/>
  <c r="F60" i="86" s="1"/>
  <c r="F61" i="86" s="1"/>
  <c r="F62" i="86" s="1"/>
  <c r="F63" i="86" s="1"/>
  <c r="F64" i="86" s="1"/>
  <c r="E42" i="86"/>
  <c r="G41" i="86"/>
  <c r="H41" i="86" s="1"/>
  <c r="CF36" i="79"/>
  <c r="CG36" i="79" s="1"/>
  <c r="CH36" i="79" s="1"/>
  <c r="CE37" i="79"/>
  <c r="CC38" i="79"/>
  <c r="CD37" i="79"/>
  <c r="AX44" i="79"/>
  <c r="AY43" i="79"/>
  <c r="AZ43" i="79" s="1"/>
  <c r="BA43" i="79" s="1"/>
  <c r="AV45" i="79"/>
  <c r="AW44" i="79"/>
  <c r="Z45" i="79"/>
  <c r="AA44" i="79"/>
  <c r="AC43" i="79"/>
  <c r="AD43" i="79" s="1"/>
  <c r="AE43" i="79" s="1"/>
  <c r="AB44" i="79"/>
  <c r="Q43" i="79"/>
  <c r="R42" i="79"/>
  <c r="S42" i="79" s="1"/>
  <c r="T42" i="79" s="1"/>
  <c r="P43" i="79"/>
  <c r="O44" i="79"/>
  <c r="AM43" i="79"/>
  <c r="AN42" i="79"/>
  <c r="AO42" i="79" s="1"/>
  <c r="AP42" i="79" s="1"/>
  <c r="AK44" i="79"/>
  <c r="AL43" i="79"/>
  <c r="AU103" i="70"/>
  <c r="Y68" i="70"/>
  <c r="F65" i="86" l="1"/>
  <c r="F66" i="86" s="1"/>
  <c r="F67" i="86" s="1"/>
  <c r="F68" i="86" s="1"/>
  <c r="F69" i="86" s="1"/>
  <c r="F70" i="86" s="1"/>
  <c r="F71" i="86" s="1"/>
  <c r="F72" i="86" s="1"/>
  <c r="F73" i="86" s="1"/>
  <c r="F74" i="86" s="1"/>
  <c r="F75" i="86" s="1"/>
  <c r="F76" i="86" s="1"/>
  <c r="G42" i="86"/>
  <c r="H42" i="86" s="1"/>
  <c r="E43" i="86"/>
  <c r="CC39" i="79"/>
  <c r="CD38" i="79"/>
  <c r="CE38" i="79"/>
  <c r="CF37" i="79"/>
  <c r="CG37" i="79" s="1"/>
  <c r="CH37" i="79" s="1"/>
  <c r="AV46" i="79"/>
  <c r="AW45" i="79"/>
  <c r="AX45" i="79"/>
  <c r="AY44" i="79"/>
  <c r="AZ44" i="79" s="1"/>
  <c r="BA44" i="79" s="1"/>
  <c r="AB45" i="79"/>
  <c r="AC44" i="79"/>
  <c r="AD44" i="79" s="1"/>
  <c r="AE44" i="79" s="1"/>
  <c r="Z46" i="79"/>
  <c r="AA45" i="79"/>
  <c r="P44" i="79"/>
  <c r="O45" i="79"/>
  <c r="Q44" i="79"/>
  <c r="R43" i="79"/>
  <c r="S43" i="79" s="1"/>
  <c r="T43" i="79" s="1"/>
  <c r="AK45" i="79"/>
  <c r="AL44" i="79"/>
  <c r="AM44" i="79"/>
  <c r="AN43" i="79"/>
  <c r="AO43" i="79" s="1"/>
  <c r="AP43" i="79" s="1"/>
  <c r="AT68" i="70"/>
  <c r="AT67" i="70"/>
  <c r="E44" i="86" l="1"/>
  <c r="G43" i="86"/>
  <c r="H43" i="86" s="1"/>
  <c r="D5" i="79"/>
  <c r="D6" i="79" s="1"/>
  <c r="CE39" i="79"/>
  <c r="CF38" i="79"/>
  <c r="CG38" i="79" s="1"/>
  <c r="CH38" i="79" s="1"/>
  <c r="CC40" i="79"/>
  <c r="CD39" i="79"/>
  <c r="AX46" i="79"/>
  <c r="AY45" i="79"/>
  <c r="AZ45" i="79" s="1"/>
  <c r="BA45" i="79" s="1"/>
  <c r="AV47" i="79"/>
  <c r="AW46" i="79"/>
  <c r="Z47" i="79"/>
  <c r="AA46" i="79"/>
  <c r="AC45" i="79"/>
  <c r="AD45" i="79" s="1"/>
  <c r="AE45" i="79" s="1"/>
  <c r="AB46" i="79"/>
  <c r="R44" i="79"/>
  <c r="S44" i="79" s="1"/>
  <c r="T44" i="79" s="1"/>
  <c r="Q45" i="79"/>
  <c r="O46" i="79"/>
  <c r="P45" i="79"/>
  <c r="AN44" i="79"/>
  <c r="AO44" i="79" s="1"/>
  <c r="AP44" i="79" s="1"/>
  <c r="AM45" i="79"/>
  <c r="AK46" i="79"/>
  <c r="AL45" i="79"/>
  <c r="AI68" i="70"/>
  <c r="AU68" i="70" s="1"/>
  <c r="AI67" i="70"/>
  <c r="AV67" i="70" s="1"/>
  <c r="G44" i="86" l="1"/>
  <c r="H44" i="86" s="1"/>
  <c r="E45" i="86"/>
  <c r="E5" i="79"/>
  <c r="H5" i="79" s="1"/>
  <c r="I5" i="79" s="1"/>
  <c r="CE40" i="79"/>
  <c r="CF39" i="79"/>
  <c r="CG39" i="79" s="1"/>
  <c r="CH39" i="79" s="1"/>
  <c r="CC41" i="79"/>
  <c r="CD40" i="79"/>
  <c r="AV48" i="79"/>
  <c r="AW47" i="79"/>
  <c r="AX47" i="79"/>
  <c r="AY46" i="79"/>
  <c r="AZ46" i="79" s="1"/>
  <c r="BA46" i="79" s="1"/>
  <c r="AB47" i="79"/>
  <c r="AC46" i="79"/>
  <c r="AD46" i="79" s="1"/>
  <c r="AE46" i="79" s="1"/>
  <c r="Z48" i="79"/>
  <c r="AA47" i="79"/>
  <c r="D7" i="79"/>
  <c r="E6" i="79"/>
  <c r="H6" i="79" s="1"/>
  <c r="I6" i="79" s="1"/>
  <c r="Q46" i="79"/>
  <c r="R45" i="79"/>
  <c r="S45" i="79" s="1"/>
  <c r="T45" i="79" s="1"/>
  <c r="O47" i="79"/>
  <c r="P46" i="79"/>
  <c r="AK47" i="79"/>
  <c r="AL46" i="79"/>
  <c r="AN45" i="79"/>
  <c r="AO45" i="79" s="1"/>
  <c r="AP45" i="79" s="1"/>
  <c r="AM46" i="79"/>
  <c r="AV68" i="70"/>
  <c r="AU67" i="70"/>
  <c r="G34" i="69"/>
  <c r="H34" i="69" s="1"/>
  <c r="E46" i="86" l="1"/>
  <c r="G45" i="86"/>
  <c r="H45" i="86" s="1"/>
  <c r="CD41" i="79"/>
  <c r="CC42" i="79"/>
  <c r="CE41" i="79"/>
  <c r="CF40" i="79"/>
  <c r="CG40" i="79" s="1"/>
  <c r="CH40" i="79" s="1"/>
  <c r="AX48" i="79"/>
  <c r="AY47" i="79"/>
  <c r="AZ47" i="79" s="1"/>
  <c r="BA47" i="79" s="1"/>
  <c r="AV49" i="79"/>
  <c r="AW48" i="79"/>
  <c r="AC47" i="79"/>
  <c r="AD47" i="79" s="1"/>
  <c r="AE47" i="79" s="1"/>
  <c r="AB48" i="79"/>
  <c r="Z49" i="79"/>
  <c r="AA48" i="79"/>
  <c r="Q47" i="79"/>
  <c r="R46" i="79"/>
  <c r="S46" i="79" s="1"/>
  <c r="T46" i="79" s="1"/>
  <c r="P47" i="79"/>
  <c r="O48" i="79"/>
  <c r="D8" i="79"/>
  <c r="E7" i="79"/>
  <c r="H7" i="79" s="1"/>
  <c r="I7" i="79" s="1"/>
  <c r="AM47" i="79"/>
  <c r="AN46" i="79"/>
  <c r="AO46" i="79" s="1"/>
  <c r="AP46" i="79" s="1"/>
  <c r="AL47" i="79"/>
  <c r="AK48" i="79"/>
  <c r="AP113" i="70"/>
  <c r="AP103" i="70" s="1"/>
  <c r="AP114" i="70" s="1"/>
  <c r="AP115" i="70" s="1"/>
  <c r="AO113" i="70"/>
  <c r="AO103" i="70" s="1"/>
  <c r="AO114" i="70" s="1"/>
  <c r="AO115" i="70" s="1"/>
  <c r="AR113" i="70"/>
  <c r="AR103" i="70" s="1"/>
  <c r="AR114" i="70" s="1"/>
  <c r="AR115" i="70" s="1"/>
  <c r="AN113" i="70"/>
  <c r="AN103" i="70" s="1"/>
  <c r="AN114" i="70" s="1"/>
  <c r="AN115" i="70" s="1"/>
  <c r="AQ113" i="70"/>
  <c r="AQ103" i="70" s="1"/>
  <c r="AQ114" i="70" s="1"/>
  <c r="AQ115" i="70" s="1"/>
  <c r="G46" i="86" l="1"/>
  <c r="H46" i="86" s="1"/>
  <c r="E47" i="86"/>
  <c r="CE42" i="79"/>
  <c r="CF41" i="79"/>
  <c r="CG41" i="79" s="1"/>
  <c r="CH41" i="79" s="1"/>
  <c r="CC43" i="79"/>
  <c r="CD42" i="79"/>
  <c r="AV50" i="79"/>
  <c r="AW49" i="79"/>
  <c r="AX49" i="79"/>
  <c r="AY48" i="79"/>
  <c r="AZ48" i="79" s="1"/>
  <c r="BA48" i="79" s="1"/>
  <c r="AB49" i="79"/>
  <c r="AC48" i="79"/>
  <c r="AD48" i="79" s="1"/>
  <c r="AE48" i="79" s="1"/>
  <c r="AA49" i="79"/>
  <c r="Z50" i="79"/>
  <c r="D9" i="79"/>
  <c r="E8" i="79"/>
  <c r="H8" i="79" s="1"/>
  <c r="I8" i="79" s="1"/>
  <c r="O49" i="79"/>
  <c r="P48" i="79"/>
  <c r="Q48" i="79"/>
  <c r="R47" i="79"/>
  <c r="S47" i="79" s="1"/>
  <c r="T47" i="79" s="1"/>
  <c r="AM48" i="79"/>
  <c r="AN47" i="79"/>
  <c r="AO47" i="79" s="1"/>
  <c r="AP47" i="79" s="1"/>
  <c r="AK49" i="79"/>
  <c r="AL48" i="79"/>
  <c r="AS113" i="70"/>
  <c r="AM103" i="70"/>
  <c r="E48" i="86" l="1"/>
  <c r="G47" i="86"/>
  <c r="H47" i="86" s="1"/>
  <c r="CD43" i="79"/>
  <c r="CC44" i="79"/>
  <c r="CE43" i="79"/>
  <c r="CF42" i="79"/>
  <c r="CG42" i="79" s="1"/>
  <c r="CH42" i="79" s="1"/>
  <c r="AX50" i="79"/>
  <c r="AY49" i="79"/>
  <c r="AZ49" i="79" s="1"/>
  <c r="BA49" i="79" s="1"/>
  <c r="AV51" i="79"/>
  <c r="AW50" i="79"/>
  <c r="Z51" i="79"/>
  <c r="AA50" i="79"/>
  <c r="AB50" i="79"/>
  <c r="AC49" i="79"/>
  <c r="AD49" i="79" s="1"/>
  <c r="AE49" i="79" s="1"/>
  <c r="P49" i="79"/>
  <c r="O50" i="79"/>
  <c r="Q49" i="79"/>
  <c r="R48" i="79"/>
  <c r="S48" i="79" s="1"/>
  <c r="T48" i="79" s="1"/>
  <c r="D10" i="79"/>
  <c r="E9" i="79"/>
  <c r="H9" i="79" s="1"/>
  <c r="I9" i="79" s="1"/>
  <c r="AK50" i="79"/>
  <c r="AL49" i="79"/>
  <c r="AM49" i="79"/>
  <c r="AN48" i="79"/>
  <c r="AO48" i="79" s="1"/>
  <c r="AP48" i="79" s="1"/>
  <c r="AS103" i="70"/>
  <c r="AM114" i="70"/>
  <c r="G48" i="86" l="1"/>
  <c r="H48" i="86" s="1"/>
  <c r="E49" i="86"/>
  <c r="CE44" i="79"/>
  <c r="CF43" i="79"/>
  <c r="CG43" i="79" s="1"/>
  <c r="CH43" i="79" s="1"/>
  <c r="CC45" i="79"/>
  <c r="CD44" i="79"/>
  <c r="AV52" i="79"/>
  <c r="AW51" i="79"/>
  <c r="AX51" i="79"/>
  <c r="AY50" i="79"/>
  <c r="AZ50" i="79" s="1"/>
  <c r="BA50" i="79" s="1"/>
  <c r="AC50" i="79"/>
  <c r="AD50" i="79" s="1"/>
  <c r="AE50" i="79" s="1"/>
  <c r="AB51" i="79"/>
  <c r="Z52" i="79"/>
  <c r="AA51" i="79"/>
  <c r="Q50" i="79"/>
  <c r="R49" i="79"/>
  <c r="S49" i="79" s="1"/>
  <c r="T49" i="79" s="1"/>
  <c r="O51" i="79"/>
  <c r="P50" i="79"/>
  <c r="D11" i="79"/>
  <c r="E10" i="79"/>
  <c r="H10" i="79" s="1"/>
  <c r="I10" i="79" s="1"/>
  <c r="AM50" i="79"/>
  <c r="AN49" i="79"/>
  <c r="AO49" i="79" s="1"/>
  <c r="AP49" i="79" s="1"/>
  <c r="AK51" i="79"/>
  <c r="AL50" i="79"/>
  <c r="AS114" i="70"/>
  <c r="AM115" i="70"/>
  <c r="Y67" i="70"/>
  <c r="E50" i="86" l="1"/>
  <c r="G49" i="86"/>
  <c r="H49" i="86" s="1"/>
  <c r="CE45" i="79"/>
  <c r="CF44" i="79"/>
  <c r="CG44" i="79" s="1"/>
  <c r="CH44" i="79" s="1"/>
  <c r="CD45" i="79"/>
  <c r="CC46" i="79"/>
  <c r="AV53" i="79"/>
  <c r="AW52" i="79"/>
  <c r="AX52" i="79"/>
  <c r="AY51" i="79"/>
  <c r="AZ51" i="79" s="1"/>
  <c r="BA51" i="79" s="1"/>
  <c r="AA52" i="79"/>
  <c r="Z53" i="79"/>
  <c r="AB52" i="79"/>
  <c r="AC51" i="79"/>
  <c r="AD51" i="79" s="1"/>
  <c r="AE51" i="79" s="1"/>
  <c r="D12" i="79"/>
  <c r="E11" i="79"/>
  <c r="H11" i="79" s="1"/>
  <c r="I11" i="79" s="1"/>
  <c r="P51" i="79"/>
  <c r="O52" i="79"/>
  <c r="Q51" i="79"/>
  <c r="R50" i="79"/>
  <c r="S50" i="79" s="1"/>
  <c r="T50" i="79" s="1"/>
  <c r="AK52" i="79"/>
  <c r="AL51" i="79"/>
  <c r="AM51" i="79"/>
  <c r="AN50" i="79"/>
  <c r="AO50" i="79" s="1"/>
  <c r="AP50" i="79" s="1"/>
  <c r="AT114" i="70"/>
  <c r="AV114" i="70" s="1"/>
  <c r="AS115" i="70"/>
  <c r="E51" i="86" l="1"/>
  <c r="G50" i="86"/>
  <c r="H50" i="86" s="1"/>
  <c r="CE46" i="79"/>
  <c r="CF45" i="79"/>
  <c r="CG45" i="79" s="1"/>
  <c r="CH45" i="79" s="1"/>
  <c r="CC47" i="79"/>
  <c r="CD46" i="79"/>
  <c r="AX53" i="79"/>
  <c r="AY52" i="79"/>
  <c r="AZ52" i="79" s="1"/>
  <c r="BA52" i="79" s="1"/>
  <c r="AV54" i="79"/>
  <c r="AW53" i="79"/>
  <c r="AB53" i="79"/>
  <c r="AC52" i="79"/>
  <c r="AD52" i="79" s="1"/>
  <c r="AE52" i="79" s="1"/>
  <c r="Z54" i="79"/>
  <c r="AA53" i="79"/>
  <c r="P52" i="79"/>
  <c r="O53" i="79"/>
  <c r="D13" i="79"/>
  <c r="E12" i="79"/>
  <c r="H12" i="79" s="1"/>
  <c r="I12" i="79" s="1"/>
  <c r="Q52" i="79"/>
  <c r="R51" i="79"/>
  <c r="S51" i="79" s="1"/>
  <c r="T51" i="79" s="1"/>
  <c r="AK53" i="79"/>
  <c r="AL52" i="79"/>
  <c r="AM52" i="79"/>
  <c r="AN51" i="79"/>
  <c r="AO51" i="79" s="1"/>
  <c r="AP51" i="79" s="1"/>
  <c r="AU114" i="70"/>
  <c r="G51" i="86" l="1"/>
  <c r="H51" i="86" s="1"/>
  <c r="E52" i="86"/>
  <c r="CC48" i="79"/>
  <c r="CD47" i="79"/>
  <c r="CE47" i="79"/>
  <c r="CF46" i="79"/>
  <c r="CG46" i="79" s="1"/>
  <c r="CH46" i="79" s="1"/>
  <c r="AV55" i="79"/>
  <c r="AW54" i="79"/>
  <c r="AX54" i="79"/>
  <c r="AY53" i="79"/>
  <c r="AZ53" i="79" s="1"/>
  <c r="BA53" i="79" s="1"/>
  <c r="AB54" i="79"/>
  <c r="AC53" i="79"/>
  <c r="AD53" i="79" s="1"/>
  <c r="AE53" i="79" s="1"/>
  <c r="AA54" i="79"/>
  <c r="Z55" i="79"/>
  <c r="D14" i="79"/>
  <c r="E13" i="79"/>
  <c r="H13" i="79" s="1"/>
  <c r="I13" i="79" s="1"/>
  <c r="O54" i="79"/>
  <c r="P53" i="79"/>
  <c r="Q53" i="79"/>
  <c r="R52" i="79"/>
  <c r="S52" i="79" s="1"/>
  <c r="T52" i="79" s="1"/>
  <c r="AL53" i="79"/>
  <c r="AK54" i="79"/>
  <c r="AN52" i="79"/>
  <c r="AO52" i="79" s="1"/>
  <c r="AP52" i="79" s="1"/>
  <c r="AM53" i="79"/>
  <c r="E53" i="86" l="1"/>
  <c r="G52" i="86"/>
  <c r="H52" i="86" s="1"/>
  <c r="CC49" i="79"/>
  <c r="CD48" i="79"/>
  <c r="CF47" i="79"/>
  <c r="CG47" i="79" s="1"/>
  <c r="CH47" i="79" s="1"/>
  <c r="CE48" i="79"/>
  <c r="AX55" i="79"/>
  <c r="AY54" i="79"/>
  <c r="AZ54" i="79" s="1"/>
  <c r="BA54" i="79" s="1"/>
  <c r="AV56" i="79"/>
  <c r="AW55" i="79"/>
  <c r="AB55" i="79"/>
  <c r="AC54" i="79"/>
  <c r="AD54" i="79" s="1"/>
  <c r="AE54" i="79" s="1"/>
  <c r="AA55" i="79"/>
  <c r="Z56" i="79"/>
  <c r="D15" i="79"/>
  <c r="E14" i="79"/>
  <c r="H14" i="79" s="1"/>
  <c r="I14" i="79" s="1"/>
  <c r="Q54" i="79"/>
  <c r="R53" i="79"/>
  <c r="S53" i="79" s="1"/>
  <c r="T53" i="79" s="1"/>
  <c r="P54" i="79"/>
  <c r="O55" i="79"/>
  <c r="AM54" i="79"/>
  <c r="AN53" i="79"/>
  <c r="AO53" i="79" s="1"/>
  <c r="AP53" i="79" s="1"/>
  <c r="AK55" i="79"/>
  <c r="AL54" i="79"/>
  <c r="G53" i="86" l="1"/>
  <c r="H53" i="86" s="1"/>
  <c r="E54" i="86"/>
  <c r="CD49" i="79"/>
  <c r="CC50" i="79"/>
  <c r="CE49" i="79"/>
  <c r="CF48" i="79"/>
  <c r="CG48" i="79" s="1"/>
  <c r="CH48" i="79" s="1"/>
  <c r="AV57" i="79"/>
  <c r="AW56" i="79"/>
  <c r="AX56" i="79"/>
  <c r="AY55" i="79"/>
  <c r="AZ55" i="79" s="1"/>
  <c r="BA55" i="79" s="1"/>
  <c r="AB56" i="79"/>
  <c r="AC55" i="79"/>
  <c r="AD55" i="79" s="1"/>
  <c r="AE55" i="79" s="1"/>
  <c r="AA56" i="79"/>
  <c r="Z57" i="79"/>
  <c r="Q55" i="79"/>
  <c r="R54" i="79"/>
  <c r="S54" i="79" s="1"/>
  <c r="T54" i="79" s="1"/>
  <c r="P55" i="79"/>
  <c r="O56" i="79"/>
  <c r="D16" i="79"/>
  <c r="E15" i="79"/>
  <c r="H15" i="79" s="1"/>
  <c r="I15" i="79" s="1"/>
  <c r="AL55" i="79"/>
  <c r="AK56" i="79"/>
  <c r="AN54" i="79"/>
  <c r="AO54" i="79" s="1"/>
  <c r="AP54" i="79" s="1"/>
  <c r="AM55" i="79"/>
  <c r="E55" i="86" l="1"/>
  <c r="G54" i="86"/>
  <c r="H54" i="86" s="1"/>
  <c r="CE50" i="79"/>
  <c r="CF49" i="79"/>
  <c r="CG49" i="79" s="1"/>
  <c r="CH49" i="79" s="1"/>
  <c r="CC51" i="79"/>
  <c r="CD50" i="79"/>
  <c r="AX57" i="79"/>
  <c r="AY56" i="79"/>
  <c r="AZ56" i="79" s="1"/>
  <c r="BA56" i="79" s="1"/>
  <c r="AV58" i="79"/>
  <c r="AW57" i="79"/>
  <c r="AA57" i="79"/>
  <c r="Z58" i="79"/>
  <c r="AB57" i="79"/>
  <c r="AC56" i="79"/>
  <c r="AD56" i="79" s="1"/>
  <c r="AE56" i="79" s="1"/>
  <c r="P56" i="79"/>
  <c r="O57" i="79"/>
  <c r="D17" i="79"/>
  <c r="E16" i="79"/>
  <c r="H16" i="79" s="1"/>
  <c r="I16" i="79" s="1"/>
  <c r="Q56" i="79"/>
  <c r="R55" i="79"/>
  <c r="S55" i="79" s="1"/>
  <c r="T55" i="79" s="1"/>
  <c r="AM56" i="79"/>
  <c r="AN55" i="79"/>
  <c r="AO55" i="79" s="1"/>
  <c r="AP55" i="79" s="1"/>
  <c r="AL56" i="79"/>
  <c r="AK57" i="79"/>
  <c r="E56" i="86" l="1"/>
  <c r="G55" i="86"/>
  <c r="H55" i="86" s="1"/>
  <c r="CF50" i="79"/>
  <c r="CG50" i="79" s="1"/>
  <c r="CH50" i="79" s="1"/>
  <c r="CE51" i="79"/>
  <c r="CD51" i="79"/>
  <c r="CC52" i="79"/>
  <c r="AV59" i="79"/>
  <c r="AW58" i="79"/>
  <c r="AX58" i="79"/>
  <c r="AY57" i="79"/>
  <c r="AZ57" i="79" s="1"/>
  <c r="BA57" i="79" s="1"/>
  <c r="AB58" i="79"/>
  <c r="AC57" i="79"/>
  <c r="AD57" i="79" s="1"/>
  <c r="AE57" i="79" s="1"/>
  <c r="Z59" i="79"/>
  <c r="AA58" i="79"/>
  <c r="O58" i="79"/>
  <c r="P57" i="79"/>
  <c r="D18" i="79"/>
  <c r="E17" i="79"/>
  <c r="F17" i="79"/>
  <c r="Q57" i="79"/>
  <c r="R56" i="79"/>
  <c r="S56" i="79" s="1"/>
  <c r="T56" i="79" s="1"/>
  <c r="AK58" i="79"/>
  <c r="AL57" i="79"/>
  <c r="AN56" i="79"/>
  <c r="AO56" i="79" s="1"/>
  <c r="AP56" i="79" s="1"/>
  <c r="AM57" i="79"/>
  <c r="G56" i="86" l="1"/>
  <c r="H56" i="86" s="1"/>
  <c r="E57" i="86"/>
  <c r="CE52" i="79"/>
  <c r="CF51" i="79"/>
  <c r="CG51" i="79" s="1"/>
  <c r="CH51" i="79" s="1"/>
  <c r="CC53" i="79"/>
  <c r="CD52" i="79"/>
  <c r="AX59" i="79"/>
  <c r="AY58" i="79"/>
  <c r="AZ58" i="79" s="1"/>
  <c r="BA58" i="79" s="1"/>
  <c r="AV60" i="79"/>
  <c r="AW59" i="79"/>
  <c r="AA59" i="79"/>
  <c r="Z60" i="79"/>
  <c r="AB59" i="79"/>
  <c r="AC58" i="79"/>
  <c r="AD58" i="79" s="1"/>
  <c r="AE58" i="79" s="1"/>
  <c r="Q58" i="79"/>
  <c r="R57" i="79"/>
  <c r="S57" i="79" s="1"/>
  <c r="T57" i="79" s="1"/>
  <c r="D19" i="79"/>
  <c r="E18" i="79"/>
  <c r="F18" i="79"/>
  <c r="G17" i="79"/>
  <c r="H17" i="79" s="1"/>
  <c r="I17" i="79" s="1"/>
  <c r="O59" i="79"/>
  <c r="P58" i="79"/>
  <c r="AM58" i="79"/>
  <c r="AN57" i="79"/>
  <c r="AO57" i="79" s="1"/>
  <c r="AP57" i="79" s="1"/>
  <c r="AK59" i="79"/>
  <c r="AL58" i="79"/>
  <c r="E58" i="86" l="1"/>
  <c r="G57" i="86"/>
  <c r="H57" i="86" s="1"/>
  <c r="CC54" i="79"/>
  <c r="CD53" i="79"/>
  <c r="CE53" i="79"/>
  <c r="CF52" i="79"/>
  <c r="CG52" i="79" s="1"/>
  <c r="CH52" i="79" s="1"/>
  <c r="AV61" i="79"/>
  <c r="AW60" i="79"/>
  <c r="AX60" i="79"/>
  <c r="AY59" i="79"/>
  <c r="AZ59" i="79" s="1"/>
  <c r="BA59" i="79" s="1"/>
  <c r="AC59" i="79"/>
  <c r="AD59" i="79" s="1"/>
  <c r="AE59" i="79" s="1"/>
  <c r="AB60" i="79"/>
  <c r="Z61" i="79"/>
  <c r="AA60" i="79"/>
  <c r="P59" i="79"/>
  <c r="O60" i="79"/>
  <c r="D20" i="79"/>
  <c r="E19" i="79"/>
  <c r="G18" i="79"/>
  <c r="H18" i="79" s="1"/>
  <c r="I18" i="79" s="1"/>
  <c r="F19" i="79"/>
  <c r="Q59" i="79"/>
  <c r="R58" i="79"/>
  <c r="S58" i="79" s="1"/>
  <c r="T58" i="79" s="1"/>
  <c r="AK60" i="79"/>
  <c r="AL59" i="79"/>
  <c r="AN58" i="79"/>
  <c r="AO58" i="79" s="1"/>
  <c r="AP58" i="79" s="1"/>
  <c r="AM59" i="79"/>
  <c r="G58" i="86" l="1"/>
  <c r="H58" i="86" s="1"/>
  <c r="E59" i="86"/>
  <c r="CE54" i="79"/>
  <c r="CF53" i="79"/>
  <c r="CG53" i="79" s="1"/>
  <c r="CH53" i="79" s="1"/>
  <c r="CD54" i="79"/>
  <c r="CC55" i="79"/>
  <c r="AX61" i="79"/>
  <c r="AY60" i="79"/>
  <c r="AZ60" i="79" s="1"/>
  <c r="BA60" i="79" s="1"/>
  <c r="AV62" i="79"/>
  <c r="AW61" i="79"/>
  <c r="AA61" i="79"/>
  <c r="Z62" i="79"/>
  <c r="AB61" i="79"/>
  <c r="AC60" i="79"/>
  <c r="AD60" i="79" s="1"/>
  <c r="AE60" i="79" s="1"/>
  <c r="E20" i="79"/>
  <c r="D21" i="79"/>
  <c r="F20" i="79"/>
  <c r="G19" i="79"/>
  <c r="H19" i="79" s="1"/>
  <c r="I19" i="79" s="1"/>
  <c r="O61" i="79"/>
  <c r="P60" i="79"/>
  <c r="Q60" i="79"/>
  <c r="R59" i="79"/>
  <c r="S59" i="79" s="1"/>
  <c r="T59" i="79" s="1"/>
  <c r="AK61" i="79"/>
  <c r="AL60" i="79"/>
  <c r="AM60" i="79"/>
  <c r="AN59" i="79"/>
  <c r="AO59" i="79" s="1"/>
  <c r="AP59" i="79" s="1"/>
  <c r="E60" i="86" l="1"/>
  <c r="G59" i="86"/>
  <c r="H59" i="86" s="1"/>
  <c r="CC56" i="79"/>
  <c r="CD55" i="79"/>
  <c r="CE55" i="79"/>
  <c r="CF54" i="79"/>
  <c r="CG54" i="79" s="1"/>
  <c r="CH54" i="79" s="1"/>
  <c r="AV63" i="79"/>
  <c r="AW62" i="79"/>
  <c r="AX62" i="79"/>
  <c r="AY61" i="79"/>
  <c r="AZ61" i="79" s="1"/>
  <c r="BA61" i="79" s="1"/>
  <c r="AC61" i="79"/>
  <c r="AD61" i="79" s="1"/>
  <c r="AE61" i="79" s="1"/>
  <c r="AB62" i="79"/>
  <c r="Z63" i="79"/>
  <c r="AA62" i="79"/>
  <c r="R60" i="79"/>
  <c r="S60" i="79" s="1"/>
  <c r="T60" i="79" s="1"/>
  <c r="Q61" i="79"/>
  <c r="D22" i="79"/>
  <c r="E21" i="79"/>
  <c r="G20" i="79"/>
  <c r="H20" i="79" s="1"/>
  <c r="I20" i="79" s="1"/>
  <c r="F21" i="79"/>
  <c r="O62" i="79"/>
  <c r="P61" i="79"/>
  <c r="AM61" i="79"/>
  <c r="AN60" i="79"/>
  <c r="AO60" i="79" s="1"/>
  <c r="AP60" i="79" s="1"/>
  <c r="AK62" i="79"/>
  <c r="AL61" i="79"/>
  <c r="G60" i="86" l="1"/>
  <c r="H60" i="86" s="1"/>
  <c r="E61" i="86"/>
  <c r="CC57" i="79"/>
  <c r="CD56" i="79"/>
  <c r="CE56" i="79"/>
  <c r="CF55" i="79"/>
  <c r="CG55" i="79" s="1"/>
  <c r="CH55" i="79" s="1"/>
  <c r="AV64" i="79"/>
  <c r="AW63" i="79"/>
  <c r="AX63" i="79"/>
  <c r="AY62" i="79"/>
  <c r="AZ62" i="79" s="1"/>
  <c r="BA62" i="79" s="1"/>
  <c r="AA63" i="79"/>
  <c r="Z64" i="79"/>
  <c r="AB63" i="79"/>
  <c r="AC62" i="79"/>
  <c r="AD62" i="79" s="1"/>
  <c r="AE62" i="79" s="1"/>
  <c r="P62" i="79"/>
  <c r="O63" i="79"/>
  <c r="Q62" i="79"/>
  <c r="R61" i="79"/>
  <c r="S61" i="79" s="1"/>
  <c r="T61" i="79" s="1"/>
  <c r="D23" i="79"/>
  <c r="E22" i="79"/>
  <c r="F22" i="79"/>
  <c r="G21" i="79"/>
  <c r="H21" i="79" s="1"/>
  <c r="I21" i="79" s="1"/>
  <c r="AK63" i="79"/>
  <c r="AL62" i="79"/>
  <c r="AM62" i="79"/>
  <c r="AN61" i="79"/>
  <c r="AO61" i="79" s="1"/>
  <c r="AP61" i="79" s="1"/>
  <c r="E62" i="86" l="1"/>
  <c r="G61" i="86"/>
  <c r="H61" i="86" s="1"/>
  <c r="CC58" i="79"/>
  <c r="CD57" i="79"/>
  <c r="CE57" i="79"/>
  <c r="CF56" i="79"/>
  <c r="CG56" i="79" s="1"/>
  <c r="CH56" i="79" s="1"/>
  <c r="AV65" i="79"/>
  <c r="AW64" i="79"/>
  <c r="AX64" i="79"/>
  <c r="AY63" i="79"/>
  <c r="AZ63" i="79" s="1"/>
  <c r="BA63" i="79" s="1"/>
  <c r="AB64" i="79"/>
  <c r="AC63" i="79"/>
  <c r="AD63" i="79" s="1"/>
  <c r="AE63" i="79" s="1"/>
  <c r="Z65" i="79"/>
  <c r="AA64" i="79"/>
  <c r="F23" i="79"/>
  <c r="G22" i="79"/>
  <c r="H22" i="79" s="1"/>
  <c r="I22" i="79" s="1"/>
  <c r="Q63" i="79"/>
  <c r="R62" i="79"/>
  <c r="S62" i="79" s="1"/>
  <c r="T62" i="79" s="1"/>
  <c r="O64" i="79"/>
  <c r="P63" i="79"/>
  <c r="D24" i="79"/>
  <c r="E23" i="79"/>
  <c r="AN62" i="79"/>
  <c r="AO62" i="79" s="1"/>
  <c r="AP62" i="79" s="1"/>
  <c r="AM63" i="79"/>
  <c r="AK64" i="79"/>
  <c r="AL63" i="79"/>
  <c r="G62" i="86" l="1"/>
  <c r="H62" i="86" s="1"/>
  <c r="E63" i="86"/>
  <c r="CE58" i="79"/>
  <c r="CF57" i="79"/>
  <c r="CG57" i="79" s="1"/>
  <c r="CH57" i="79" s="1"/>
  <c r="CC59" i="79"/>
  <c r="CD58" i="79"/>
  <c r="AX65" i="79"/>
  <c r="AY64" i="79"/>
  <c r="AZ64" i="79" s="1"/>
  <c r="BA64" i="79" s="1"/>
  <c r="AV66" i="79"/>
  <c r="AW65" i="79"/>
  <c r="Z66" i="79"/>
  <c r="AA65" i="79"/>
  <c r="AB65" i="79"/>
  <c r="AC64" i="79"/>
  <c r="AD64" i="79" s="1"/>
  <c r="AE64" i="79" s="1"/>
  <c r="E24" i="79"/>
  <c r="D25" i="79"/>
  <c r="Q64" i="79"/>
  <c r="R63" i="79"/>
  <c r="S63" i="79" s="1"/>
  <c r="T63" i="79" s="1"/>
  <c r="P64" i="79"/>
  <c r="O65" i="79"/>
  <c r="F24" i="79"/>
  <c r="G23" i="79"/>
  <c r="H23" i="79" s="1"/>
  <c r="I23" i="79" s="1"/>
  <c r="AL64" i="79"/>
  <c r="AK65" i="79"/>
  <c r="AM64" i="79"/>
  <c r="AN63" i="79"/>
  <c r="AO63" i="79" s="1"/>
  <c r="AP63" i="79" s="1"/>
  <c r="E64" i="86" l="1"/>
  <c r="G63" i="86"/>
  <c r="H63" i="86" s="1"/>
  <c r="CC60" i="79"/>
  <c r="CD59" i="79"/>
  <c r="CE59" i="79"/>
  <c r="CF58" i="79"/>
  <c r="CG58" i="79" s="1"/>
  <c r="CH58" i="79" s="1"/>
  <c r="AV67" i="79"/>
  <c r="AW66" i="79"/>
  <c r="AX66" i="79"/>
  <c r="AY65" i="79"/>
  <c r="AZ65" i="79" s="1"/>
  <c r="BA65" i="79" s="1"/>
  <c r="AC65" i="79"/>
  <c r="AD65" i="79" s="1"/>
  <c r="AE65" i="79" s="1"/>
  <c r="AB66" i="79"/>
  <c r="Z67" i="79"/>
  <c r="AA66" i="79"/>
  <c r="Q65" i="79"/>
  <c r="R64" i="79"/>
  <c r="S64" i="79" s="1"/>
  <c r="T64" i="79" s="1"/>
  <c r="D26" i="79"/>
  <c r="E25" i="79"/>
  <c r="F25" i="79"/>
  <c r="G24" i="79"/>
  <c r="H24" i="79" s="1"/>
  <c r="I24" i="79" s="1"/>
  <c r="O66" i="79"/>
  <c r="P65" i="79"/>
  <c r="AN64" i="79"/>
  <c r="AO64" i="79" s="1"/>
  <c r="AP64" i="79" s="1"/>
  <c r="AM65" i="79"/>
  <c r="AK66" i="79"/>
  <c r="AL65" i="79"/>
  <c r="E65" i="86" l="1"/>
  <c r="G64" i="86"/>
  <c r="H64" i="86" s="1"/>
  <c r="CE60" i="79"/>
  <c r="CF59" i="79"/>
  <c r="CG59" i="79" s="1"/>
  <c r="CH59" i="79" s="1"/>
  <c r="CC61" i="79"/>
  <c r="CD60" i="79"/>
  <c r="AX67" i="79"/>
  <c r="AY66" i="79"/>
  <c r="AZ66" i="79" s="1"/>
  <c r="BA66" i="79" s="1"/>
  <c r="AV68" i="79"/>
  <c r="AW67" i="79"/>
  <c r="AA67" i="79"/>
  <c r="Z68" i="79"/>
  <c r="AB67" i="79"/>
  <c r="AC66" i="79"/>
  <c r="AD66" i="79" s="1"/>
  <c r="AE66" i="79" s="1"/>
  <c r="O67" i="79"/>
  <c r="P66" i="79"/>
  <c r="D27" i="79"/>
  <c r="E26" i="79"/>
  <c r="F26" i="79"/>
  <c r="G25" i="79"/>
  <c r="H25" i="79" s="1"/>
  <c r="I25" i="79" s="1"/>
  <c r="Q66" i="79"/>
  <c r="R65" i="79"/>
  <c r="S65" i="79" s="1"/>
  <c r="T65" i="79" s="1"/>
  <c r="AL66" i="79"/>
  <c r="AK67" i="79"/>
  <c r="AM66" i="79"/>
  <c r="AN65" i="79"/>
  <c r="AO65" i="79" s="1"/>
  <c r="AP65" i="79" s="1"/>
  <c r="G65" i="86" l="1"/>
  <c r="H65" i="86" s="1"/>
  <c r="E66" i="86"/>
  <c r="CC62" i="79"/>
  <c r="CD61" i="79"/>
  <c r="CF60" i="79"/>
  <c r="CG60" i="79" s="1"/>
  <c r="CH60" i="79" s="1"/>
  <c r="CE61" i="79"/>
  <c r="AV69" i="79"/>
  <c r="AW68" i="79"/>
  <c r="AX68" i="79"/>
  <c r="AY67" i="79"/>
  <c r="AZ67" i="79" s="1"/>
  <c r="BA67" i="79" s="1"/>
  <c r="AB68" i="79"/>
  <c r="AC67" i="79"/>
  <c r="AD67" i="79" s="1"/>
  <c r="AE67" i="79" s="1"/>
  <c r="AA68" i="79"/>
  <c r="Z69" i="79"/>
  <c r="D28" i="79"/>
  <c r="E27" i="79"/>
  <c r="Q67" i="79"/>
  <c r="R66" i="79"/>
  <c r="S66" i="79" s="1"/>
  <c r="T66" i="79" s="1"/>
  <c r="F27" i="79"/>
  <c r="G26" i="79"/>
  <c r="H26" i="79" s="1"/>
  <c r="I26" i="79" s="1"/>
  <c r="O68" i="79"/>
  <c r="P67" i="79"/>
  <c r="AM67" i="79"/>
  <c r="AN66" i="79"/>
  <c r="AO66" i="79" s="1"/>
  <c r="AP66" i="79" s="1"/>
  <c r="AK68" i="79"/>
  <c r="AL67" i="79"/>
  <c r="G66" i="86" l="1"/>
  <c r="H66" i="86" s="1"/>
  <c r="E67" i="86"/>
  <c r="CC63" i="79"/>
  <c r="CD62" i="79"/>
  <c r="CE62" i="79"/>
  <c r="CF61" i="79"/>
  <c r="CG61" i="79" s="1"/>
  <c r="CH61" i="79" s="1"/>
  <c r="AV70" i="79"/>
  <c r="AW69" i="79"/>
  <c r="AX69" i="79"/>
  <c r="AY68" i="79"/>
  <c r="AZ68" i="79" s="1"/>
  <c r="BA68" i="79" s="1"/>
  <c r="Z70" i="79"/>
  <c r="AA69" i="79"/>
  <c r="AC68" i="79"/>
  <c r="AD68" i="79" s="1"/>
  <c r="AE68" i="79" s="1"/>
  <c r="AB69" i="79"/>
  <c r="Q68" i="79"/>
  <c r="R67" i="79"/>
  <c r="S67" i="79" s="1"/>
  <c r="T67" i="79" s="1"/>
  <c r="O69" i="79"/>
  <c r="P68" i="79"/>
  <c r="F28" i="79"/>
  <c r="G27" i="79"/>
  <c r="H27" i="79" s="1"/>
  <c r="I27" i="79" s="1"/>
  <c r="E28" i="79"/>
  <c r="D29" i="79"/>
  <c r="AK69" i="79"/>
  <c r="AL68" i="79"/>
  <c r="AM68" i="79"/>
  <c r="AN67" i="79"/>
  <c r="AO67" i="79" s="1"/>
  <c r="AP67" i="79" s="1"/>
  <c r="G67" i="86" l="1"/>
  <c r="H67" i="86" s="1"/>
  <c r="E68" i="86"/>
  <c r="CE63" i="79"/>
  <c r="CF62" i="79"/>
  <c r="CG62" i="79" s="1"/>
  <c r="CH62" i="79" s="1"/>
  <c r="CD63" i="79"/>
  <c r="CC64" i="79"/>
  <c r="AX70" i="79"/>
  <c r="AY69" i="79"/>
  <c r="AZ69" i="79" s="1"/>
  <c r="BA69" i="79" s="1"/>
  <c r="AV71" i="79"/>
  <c r="AW70" i="79"/>
  <c r="AB70" i="79"/>
  <c r="AC69" i="79"/>
  <c r="AD69" i="79" s="1"/>
  <c r="AE69" i="79" s="1"/>
  <c r="Z71" i="79"/>
  <c r="AA70" i="79"/>
  <c r="D30" i="79"/>
  <c r="E29" i="79"/>
  <c r="O70" i="79"/>
  <c r="P69" i="79"/>
  <c r="G28" i="79"/>
  <c r="H28" i="79" s="1"/>
  <c r="I28" i="79" s="1"/>
  <c r="F29" i="79"/>
  <c r="Q69" i="79"/>
  <c r="R68" i="79"/>
  <c r="S68" i="79" s="1"/>
  <c r="T68" i="79" s="1"/>
  <c r="AM69" i="79"/>
  <c r="AN68" i="79"/>
  <c r="AO68" i="79" s="1"/>
  <c r="AP68" i="79" s="1"/>
  <c r="AK70" i="79"/>
  <c r="AL69" i="79"/>
  <c r="E69" i="86" l="1"/>
  <c r="G68" i="86"/>
  <c r="H68" i="86" s="1"/>
  <c r="CC65" i="79"/>
  <c r="CD64" i="79"/>
  <c r="CF63" i="79"/>
  <c r="CG63" i="79" s="1"/>
  <c r="CH63" i="79" s="1"/>
  <c r="CE64" i="79"/>
  <c r="AV72" i="79"/>
  <c r="AW71" i="79"/>
  <c r="AX71" i="79"/>
  <c r="AY70" i="79"/>
  <c r="AZ70" i="79" s="1"/>
  <c r="BA70" i="79" s="1"/>
  <c r="AA71" i="79"/>
  <c r="Z72" i="79"/>
  <c r="AC70" i="79"/>
  <c r="AD70" i="79" s="1"/>
  <c r="AE70" i="79" s="1"/>
  <c r="AB71" i="79"/>
  <c r="Q70" i="79"/>
  <c r="R69" i="79"/>
  <c r="S69" i="79" s="1"/>
  <c r="T69" i="79" s="1"/>
  <c r="O71" i="79"/>
  <c r="P70" i="79"/>
  <c r="F30" i="79"/>
  <c r="G29" i="79"/>
  <c r="H29" i="79" s="1"/>
  <c r="I29" i="79" s="1"/>
  <c r="D31" i="79"/>
  <c r="E30" i="79"/>
  <c r="AK71" i="79"/>
  <c r="AL70" i="79"/>
  <c r="AM70" i="79"/>
  <c r="AN69" i="79"/>
  <c r="AO69" i="79" s="1"/>
  <c r="AP69" i="79" s="1"/>
  <c r="G69" i="86" l="1"/>
  <c r="H69" i="86" s="1"/>
  <c r="E70" i="86"/>
  <c r="CF64" i="79"/>
  <c r="CG64" i="79" s="1"/>
  <c r="CH64" i="79" s="1"/>
  <c r="CE65" i="79"/>
  <c r="CC66" i="79"/>
  <c r="CD65" i="79"/>
  <c r="AX72" i="79"/>
  <c r="AY71" i="79"/>
  <c r="AZ71" i="79" s="1"/>
  <c r="BA71" i="79" s="1"/>
  <c r="AV73" i="79"/>
  <c r="AW72" i="79"/>
  <c r="AC71" i="79"/>
  <c r="AD71" i="79" s="1"/>
  <c r="AE71" i="79" s="1"/>
  <c r="AB72" i="79"/>
  <c r="Z73" i="79"/>
  <c r="AA72" i="79"/>
  <c r="P71" i="79"/>
  <c r="O72" i="79"/>
  <c r="F31" i="79"/>
  <c r="G30" i="79"/>
  <c r="H30" i="79" s="1"/>
  <c r="I30" i="79" s="1"/>
  <c r="Q71" i="79"/>
  <c r="R70" i="79"/>
  <c r="S70" i="79" s="1"/>
  <c r="T70" i="79" s="1"/>
  <c r="E31" i="79"/>
  <c r="D32" i="79"/>
  <c r="AN70" i="79"/>
  <c r="AO70" i="79" s="1"/>
  <c r="AP70" i="79" s="1"/>
  <c r="AM71" i="79"/>
  <c r="AK72" i="79"/>
  <c r="AL71" i="79"/>
  <c r="E71" i="86" l="1"/>
  <c r="G70" i="86"/>
  <c r="H70" i="86" s="1"/>
  <c r="CD66" i="79"/>
  <c r="CC67" i="79"/>
  <c r="CE66" i="79"/>
  <c r="CF65" i="79"/>
  <c r="CG65" i="79" s="1"/>
  <c r="CH65" i="79" s="1"/>
  <c r="AV74" i="79"/>
  <c r="AW73" i="79"/>
  <c r="AX73" i="79"/>
  <c r="AY72" i="79"/>
  <c r="AZ72" i="79" s="1"/>
  <c r="BA72" i="79" s="1"/>
  <c r="AA73" i="79"/>
  <c r="Z74" i="79"/>
  <c r="AB73" i="79"/>
  <c r="AC72" i="79"/>
  <c r="AD72" i="79" s="1"/>
  <c r="AE72" i="79" s="1"/>
  <c r="E32" i="79"/>
  <c r="D33" i="79"/>
  <c r="F32" i="79"/>
  <c r="G31" i="79"/>
  <c r="H31" i="79" s="1"/>
  <c r="I31" i="79" s="1"/>
  <c r="O73" i="79"/>
  <c r="P72" i="79"/>
  <c r="Q72" i="79"/>
  <c r="R71" i="79"/>
  <c r="S71" i="79" s="1"/>
  <c r="T71" i="79" s="1"/>
  <c r="AK73" i="79"/>
  <c r="AL72" i="79"/>
  <c r="AM72" i="79"/>
  <c r="AN71" i="79"/>
  <c r="AO71" i="79" s="1"/>
  <c r="AP71" i="79" s="1"/>
  <c r="G71" i="86" l="1"/>
  <c r="H71" i="86" s="1"/>
  <c r="E72" i="86"/>
  <c r="CF66" i="79"/>
  <c r="CG66" i="79" s="1"/>
  <c r="CH66" i="79" s="1"/>
  <c r="CE67" i="79"/>
  <c r="CC68" i="79"/>
  <c r="CD67" i="79"/>
  <c r="AX74" i="79"/>
  <c r="AY73" i="79"/>
  <c r="AZ73" i="79" s="1"/>
  <c r="BA73" i="79" s="1"/>
  <c r="AV75" i="79"/>
  <c r="AW74" i="79"/>
  <c r="Z75" i="79"/>
  <c r="AA74" i="79"/>
  <c r="AB74" i="79"/>
  <c r="AC73" i="79"/>
  <c r="AD73" i="79" s="1"/>
  <c r="AE73" i="79" s="1"/>
  <c r="R72" i="79"/>
  <c r="S72" i="79" s="1"/>
  <c r="T72" i="79" s="1"/>
  <c r="Q73" i="79"/>
  <c r="D34" i="79"/>
  <c r="E33" i="79"/>
  <c r="G32" i="79"/>
  <c r="H32" i="79" s="1"/>
  <c r="I32" i="79" s="1"/>
  <c r="F33" i="79"/>
  <c r="P73" i="79"/>
  <c r="O74" i="79"/>
  <c r="AM73" i="79"/>
  <c r="AN72" i="79"/>
  <c r="AO72" i="79" s="1"/>
  <c r="AP72" i="79" s="1"/>
  <c r="AK74" i="79"/>
  <c r="AL73" i="79"/>
  <c r="E73" i="86" l="1"/>
  <c r="G72" i="86"/>
  <c r="H72" i="86" s="1"/>
  <c r="CC69" i="79"/>
  <c r="CD68" i="79"/>
  <c r="CE68" i="79"/>
  <c r="CF67" i="79"/>
  <c r="CG67" i="79" s="1"/>
  <c r="CH67" i="79" s="1"/>
  <c r="AX75" i="79"/>
  <c r="AY74" i="79"/>
  <c r="AZ74" i="79" s="1"/>
  <c r="BA74" i="79" s="1"/>
  <c r="AV76" i="79"/>
  <c r="AW76" i="79" s="1"/>
  <c r="AW75" i="79"/>
  <c r="AB75" i="79"/>
  <c r="AC74" i="79"/>
  <c r="AD74" i="79" s="1"/>
  <c r="AE74" i="79" s="1"/>
  <c r="AA75" i="79"/>
  <c r="Z76" i="79"/>
  <c r="AA76" i="79" s="1"/>
  <c r="O75" i="79"/>
  <c r="P74" i="79"/>
  <c r="F34" i="79"/>
  <c r="G33" i="79"/>
  <c r="H33" i="79" s="1"/>
  <c r="I33" i="79" s="1"/>
  <c r="Q74" i="79"/>
  <c r="R73" i="79"/>
  <c r="S73" i="79" s="1"/>
  <c r="T73" i="79" s="1"/>
  <c r="E34" i="79"/>
  <c r="D35" i="79"/>
  <c r="AK75" i="79"/>
  <c r="AL74" i="79"/>
  <c r="AN73" i="79"/>
  <c r="AO73" i="79" s="1"/>
  <c r="AP73" i="79" s="1"/>
  <c r="AM74" i="79"/>
  <c r="G73" i="86" l="1"/>
  <c r="H73" i="86" s="1"/>
  <c r="E74" i="86"/>
  <c r="CE69" i="79"/>
  <c r="CF68" i="79"/>
  <c r="CG68" i="79" s="1"/>
  <c r="CH68" i="79" s="1"/>
  <c r="CC70" i="79"/>
  <c r="CD69" i="79"/>
  <c r="AX76" i="79"/>
  <c r="AY76" i="79" s="1"/>
  <c r="AZ76" i="79" s="1"/>
  <c r="BA76" i="79" s="1"/>
  <c r="AY75" i="79"/>
  <c r="AZ75" i="79" s="1"/>
  <c r="BA75" i="79" s="1"/>
  <c r="AC75" i="79"/>
  <c r="AD75" i="79" s="1"/>
  <c r="AE75" i="79" s="1"/>
  <c r="AB76" i="79"/>
  <c r="AC76" i="79" s="1"/>
  <c r="AD76" i="79" s="1"/>
  <c r="AE76" i="79" s="1"/>
  <c r="E35" i="79"/>
  <c r="D36" i="79"/>
  <c r="G34" i="79"/>
  <c r="H34" i="79" s="1"/>
  <c r="I34" i="79" s="1"/>
  <c r="F35" i="79"/>
  <c r="R74" i="79"/>
  <c r="S74" i="79" s="1"/>
  <c r="T74" i="79" s="1"/>
  <c r="Q75" i="79"/>
  <c r="P75" i="79"/>
  <c r="O76" i="79"/>
  <c r="P76" i="79" s="1"/>
  <c r="AM75" i="79"/>
  <c r="AN74" i="79"/>
  <c r="AO74" i="79" s="1"/>
  <c r="AP74" i="79" s="1"/>
  <c r="AL75" i="79"/>
  <c r="AK76" i="79"/>
  <c r="AL76" i="79" s="1"/>
  <c r="E76" i="86" l="1"/>
  <c r="E77" i="86" s="1"/>
  <c r="D77" i="86" s="1"/>
  <c r="E75" i="86"/>
  <c r="G74" i="86"/>
  <c r="H74" i="86" s="1"/>
  <c r="CD70" i="79"/>
  <c r="CC71" i="79"/>
  <c r="CE70" i="79"/>
  <c r="CF69" i="79"/>
  <c r="CG69" i="79" s="1"/>
  <c r="CH69" i="79" s="1"/>
  <c r="BA77" i="79"/>
  <c r="AE77" i="79"/>
  <c r="R75" i="79"/>
  <c r="S75" i="79" s="1"/>
  <c r="T75" i="79" s="1"/>
  <c r="Q76" i="79"/>
  <c r="R76" i="79" s="1"/>
  <c r="S76" i="79" s="1"/>
  <c r="T76" i="79" s="1"/>
  <c r="D37" i="79"/>
  <c r="E36" i="79"/>
  <c r="G35" i="79"/>
  <c r="H35" i="79" s="1"/>
  <c r="I35" i="79" s="1"/>
  <c r="F36" i="79"/>
  <c r="AN75" i="79"/>
  <c r="AO75" i="79" s="1"/>
  <c r="AP75" i="79" s="1"/>
  <c r="AM76" i="79"/>
  <c r="AN76" i="79" s="1"/>
  <c r="AO76" i="79" s="1"/>
  <c r="AP76" i="79" s="1"/>
  <c r="G75" i="86" l="1"/>
  <c r="H75" i="86" s="1"/>
  <c r="G76" i="86"/>
  <c r="CE71" i="79"/>
  <c r="CF70" i="79"/>
  <c r="CG70" i="79" s="1"/>
  <c r="CH70" i="79" s="1"/>
  <c r="CC72" i="79"/>
  <c r="CD71" i="79"/>
  <c r="AP77" i="79"/>
  <c r="D38" i="79"/>
  <c r="E37" i="79"/>
  <c r="G36" i="79"/>
  <c r="H36" i="79" s="1"/>
  <c r="I36" i="79" s="1"/>
  <c r="F37" i="79"/>
  <c r="T77" i="79"/>
  <c r="H76" i="86" l="1"/>
  <c r="G77" i="86"/>
  <c r="F77" i="86" s="1"/>
  <c r="CC73" i="79"/>
  <c r="CD72" i="79"/>
  <c r="CE72" i="79"/>
  <c r="CF71" i="79"/>
  <c r="CG71" i="79" s="1"/>
  <c r="CH71" i="79" s="1"/>
  <c r="F38" i="79"/>
  <c r="G37" i="79"/>
  <c r="H37" i="79" s="1"/>
  <c r="I37" i="79" s="1"/>
  <c r="D39" i="79"/>
  <c r="E38" i="79"/>
  <c r="H77" i="86" l="1"/>
  <c r="S15" i="86"/>
  <c r="S16" i="86"/>
  <c r="S17" i="86"/>
  <c r="S18" i="86"/>
  <c r="S19" i="86"/>
  <c r="CF72" i="79"/>
  <c r="CG72" i="79" s="1"/>
  <c r="CH72" i="79" s="1"/>
  <c r="CE73" i="79"/>
  <c r="CC74" i="79"/>
  <c r="CD73" i="79"/>
  <c r="E39" i="79"/>
  <c r="D40" i="79"/>
  <c r="F39" i="79"/>
  <c r="G38" i="79"/>
  <c r="H38" i="79" s="1"/>
  <c r="I38" i="79" s="1"/>
  <c r="S20" i="86" l="1"/>
  <c r="CC75" i="79"/>
  <c r="CD74" i="79"/>
  <c r="CF73" i="79"/>
  <c r="CG73" i="79" s="1"/>
  <c r="CH73" i="79" s="1"/>
  <c r="CE74" i="79"/>
  <c r="F40" i="79"/>
  <c r="G39" i="79"/>
  <c r="H39" i="79" s="1"/>
  <c r="I39" i="79" s="1"/>
  <c r="E40" i="79"/>
  <c r="D41" i="79"/>
  <c r="CC76" i="79" l="1"/>
  <c r="CD76" i="79" s="1"/>
  <c r="CD75" i="79"/>
  <c r="CE75" i="79"/>
  <c r="CF74" i="79"/>
  <c r="CG74" i="79" s="1"/>
  <c r="CH74" i="79" s="1"/>
  <c r="G40" i="79"/>
  <c r="H40" i="79" s="1"/>
  <c r="I40" i="79" s="1"/>
  <c r="F41" i="79"/>
  <c r="D42" i="79"/>
  <c r="E41" i="79"/>
  <c r="CE76" i="79" l="1"/>
  <c r="CF76" i="79" s="1"/>
  <c r="CG76" i="79" s="1"/>
  <c r="CH76" i="79" s="1"/>
  <c r="CF75" i="79"/>
  <c r="CG75" i="79" s="1"/>
  <c r="CH75" i="79" s="1"/>
  <c r="D43" i="79"/>
  <c r="E42" i="79"/>
  <c r="G41" i="79"/>
  <c r="H41" i="79" s="1"/>
  <c r="I41" i="79" s="1"/>
  <c r="F42" i="79"/>
  <c r="CH77" i="79" l="1"/>
  <c r="E43" i="79"/>
  <c r="D44" i="79"/>
  <c r="F43" i="79"/>
  <c r="G42" i="79"/>
  <c r="H42" i="79" s="1"/>
  <c r="I42" i="79" s="1"/>
  <c r="F44" i="79" l="1"/>
  <c r="G43" i="79"/>
  <c r="H43" i="79" s="1"/>
  <c r="I43" i="79" s="1"/>
  <c r="E44" i="79"/>
  <c r="D45" i="79"/>
  <c r="E45" i="79" l="1"/>
  <c r="D46" i="79"/>
  <c r="F45" i="79"/>
  <c r="G44" i="79"/>
  <c r="H44" i="79" s="1"/>
  <c r="I44" i="79" s="1"/>
  <c r="F46" i="79" l="1"/>
  <c r="G45" i="79"/>
  <c r="H45" i="79" s="1"/>
  <c r="I45" i="79" s="1"/>
  <c r="E46" i="79"/>
  <c r="D47" i="79"/>
  <c r="D48" i="79" l="1"/>
  <c r="E47" i="79"/>
  <c r="F47" i="79"/>
  <c r="G46" i="79"/>
  <c r="H46" i="79" s="1"/>
  <c r="I46" i="79" s="1"/>
  <c r="G47" i="79" l="1"/>
  <c r="H47" i="79" s="1"/>
  <c r="I47" i="79" s="1"/>
  <c r="F48" i="79"/>
  <c r="E48" i="79"/>
  <c r="D49" i="79"/>
  <c r="D50" i="79" l="1"/>
  <c r="E49" i="79"/>
  <c r="G48" i="79"/>
  <c r="H48" i="79" s="1"/>
  <c r="I48" i="79" s="1"/>
  <c r="F49" i="79"/>
  <c r="F50" i="79" l="1"/>
  <c r="G49" i="79"/>
  <c r="H49" i="79" s="1"/>
  <c r="I49" i="79" s="1"/>
  <c r="D51" i="79"/>
  <c r="E50" i="79"/>
  <c r="D52" i="79" l="1"/>
  <c r="E51" i="79"/>
  <c r="G50" i="79"/>
  <c r="H50" i="79" s="1"/>
  <c r="I50" i="79" s="1"/>
  <c r="F51" i="79"/>
  <c r="F52" i="79" l="1"/>
  <c r="G51" i="79"/>
  <c r="H51" i="79" s="1"/>
  <c r="I51" i="79" s="1"/>
  <c r="D53" i="79"/>
  <c r="E52" i="79"/>
  <c r="D54" i="79" l="1"/>
  <c r="E53" i="79"/>
  <c r="F53" i="79"/>
  <c r="G52" i="79"/>
  <c r="H52" i="79" s="1"/>
  <c r="I52" i="79" s="1"/>
  <c r="F54" i="79" l="1"/>
  <c r="G53" i="79"/>
  <c r="H53" i="79" s="1"/>
  <c r="I53" i="79" s="1"/>
  <c r="D55" i="79"/>
  <c r="E54" i="79"/>
  <c r="E55" i="79" l="1"/>
  <c r="D56" i="79"/>
  <c r="F55" i="79"/>
  <c r="G54" i="79"/>
  <c r="H54" i="79" s="1"/>
  <c r="I54" i="79" s="1"/>
  <c r="F56" i="79" l="1"/>
  <c r="G55" i="79"/>
  <c r="H55" i="79" s="1"/>
  <c r="I55" i="79" s="1"/>
  <c r="D57" i="79"/>
  <c r="E56" i="79"/>
  <c r="D58" i="79" l="1"/>
  <c r="E57" i="79"/>
  <c r="F57" i="79"/>
  <c r="G56" i="79"/>
  <c r="H56" i="79" s="1"/>
  <c r="I56" i="79" s="1"/>
  <c r="F58" i="79" l="1"/>
  <c r="G57" i="79"/>
  <c r="H57" i="79" s="1"/>
  <c r="I57" i="79" s="1"/>
  <c r="D59" i="79"/>
  <c r="E58" i="79"/>
  <c r="D60" i="79" l="1"/>
  <c r="E59" i="79"/>
  <c r="F59" i="79"/>
  <c r="G58" i="79"/>
  <c r="H58" i="79" s="1"/>
  <c r="I58" i="79" s="1"/>
  <c r="G59" i="79" l="1"/>
  <c r="H59" i="79" s="1"/>
  <c r="I59" i="79" s="1"/>
  <c r="F60" i="79"/>
  <c r="D61" i="79"/>
  <c r="E60" i="79"/>
  <c r="D62" i="79" l="1"/>
  <c r="E61" i="79"/>
  <c r="F61" i="79"/>
  <c r="G60" i="79"/>
  <c r="H60" i="79" s="1"/>
  <c r="I60" i="79" s="1"/>
  <c r="F62" i="79" l="1"/>
  <c r="G61" i="79"/>
  <c r="H61" i="79" s="1"/>
  <c r="I61" i="79" s="1"/>
  <c r="D63" i="79"/>
  <c r="E62" i="79"/>
  <c r="D64" i="79" l="1"/>
  <c r="E63" i="79"/>
  <c r="F63" i="79"/>
  <c r="G62" i="79"/>
  <c r="H62" i="79" s="1"/>
  <c r="I62" i="79" s="1"/>
  <c r="F64" i="79" l="1"/>
  <c r="G63" i="79"/>
  <c r="H63" i="79" s="1"/>
  <c r="I63" i="79" s="1"/>
  <c r="D65" i="79"/>
  <c r="E64" i="79"/>
  <c r="D66" i="79" l="1"/>
  <c r="E65" i="79"/>
  <c r="F65" i="79"/>
  <c r="G64" i="79"/>
  <c r="H64" i="79" s="1"/>
  <c r="I64" i="79" s="1"/>
  <c r="G65" i="79" l="1"/>
  <c r="H65" i="79" s="1"/>
  <c r="I65" i="79" s="1"/>
  <c r="F66" i="79"/>
  <c r="D67" i="79"/>
  <c r="E66" i="79"/>
  <c r="D68" i="79" l="1"/>
  <c r="E67" i="79"/>
  <c r="F67" i="79"/>
  <c r="G66" i="79"/>
  <c r="H66" i="79" s="1"/>
  <c r="I66" i="79" s="1"/>
  <c r="G67" i="79" l="1"/>
  <c r="H67" i="79" s="1"/>
  <c r="I67" i="79" s="1"/>
  <c r="F68" i="79"/>
  <c r="D69" i="79"/>
  <c r="E68" i="79"/>
  <c r="D70" i="79" l="1"/>
  <c r="E69" i="79"/>
  <c r="G68" i="79"/>
  <c r="H68" i="79" s="1"/>
  <c r="I68" i="79" s="1"/>
  <c r="F69" i="79"/>
  <c r="F70" i="79" l="1"/>
  <c r="G69" i="79"/>
  <c r="H69" i="79" s="1"/>
  <c r="I69" i="79" s="1"/>
  <c r="D71" i="79"/>
  <c r="E70" i="79"/>
  <c r="D72" i="79" l="1"/>
  <c r="E71" i="79"/>
  <c r="F71" i="79"/>
  <c r="G70" i="79"/>
  <c r="H70" i="79" s="1"/>
  <c r="I70" i="79" s="1"/>
  <c r="F72" i="79" l="1"/>
  <c r="G71" i="79"/>
  <c r="H71" i="79" s="1"/>
  <c r="I71" i="79" s="1"/>
  <c r="D73" i="79"/>
  <c r="E72" i="79"/>
  <c r="E73" i="79" l="1"/>
  <c r="D74" i="79"/>
  <c r="F73" i="79"/>
  <c r="G72" i="79"/>
  <c r="H72" i="79" s="1"/>
  <c r="I72" i="79" s="1"/>
  <c r="G73" i="79" l="1"/>
  <c r="H73" i="79" s="1"/>
  <c r="I73" i="79" s="1"/>
  <c r="F74" i="79"/>
  <c r="D75" i="79"/>
  <c r="E74" i="79"/>
  <c r="E75" i="79" l="1"/>
  <c r="D76" i="79"/>
  <c r="E76" i="79" s="1"/>
  <c r="F75" i="79"/>
  <c r="G74" i="79"/>
  <c r="H74" i="79" s="1"/>
  <c r="I74" i="79" s="1"/>
  <c r="F76" i="79" l="1"/>
  <c r="G76" i="79" s="1"/>
  <c r="H76" i="79" s="1"/>
  <c r="I76" i="79" s="1"/>
  <c r="G75" i="79"/>
  <c r="H75" i="79" s="1"/>
  <c r="I75" i="79" s="1"/>
  <c r="I77" i="79" l="1"/>
  <c r="AK107" i="61"/>
  <c r="BX25" i="59"/>
  <c r="AR36" i="61"/>
  <c r="BC102" i="61"/>
  <c r="BG65" i="61"/>
  <c r="AQ15" i="61"/>
  <c r="AQ32" i="59"/>
  <c r="V89" i="60"/>
  <c r="BN24" i="59"/>
  <c r="CD63" i="60"/>
  <c r="AQ64" i="59"/>
  <c r="BV29" i="61"/>
  <c r="CD29" i="59"/>
  <c r="AC87" i="59"/>
  <c r="AP63" i="61"/>
  <c r="CC105" i="61"/>
  <c r="AK51" i="60"/>
  <c r="BG48" i="60"/>
  <c r="BA82" i="60"/>
  <c r="AP89" i="61"/>
  <c r="BX54" i="59"/>
  <c r="CD43" i="61"/>
  <c r="AO93" i="59"/>
  <c r="BP21" i="61"/>
  <c r="BW21" i="60"/>
  <c r="BW67" i="59"/>
  <c r="CD50" i="59"/>
  <c r="BO17" i="61"/>
  <c r="AI126" i="60"/>
  <c r="AG49" i="59"/>
  <c r="BD31" i="61"/>
  <c r="AG93" i="61"/>
  <c r="W50" i="59"/>
  <c r="BG60" i="61"/>
  <c r="X15" i="59"/>
  <c r="AH65" i="61"/>
  <c r="CB68" i="61"/>
  <c r="BS53" i="59"/>
  <c r="BX5" i="60"/>
  <c r="BV72" i="61"/>
  <c r="AZ33" i="60"/>
  <c r="BU59" i="61"/>
  <c r="CC44" i="59"/>
  <c r="Z116" i="61"/>
  <c r="AM110" i="61"/>
  <c r="BF87" i="59"/>
  <c r="CB84" i="60"/>
  <c r="BO77" i="60"/>
  <c r="X104" i="60"/>
  <c r="P73" i="59"/>
  <c r="BU63" i="60"/>
  <c r="BX120" i="59"/>
  <c r="BV85" i="59"/>
  <c r="X117" i="59"/>
  <c r="AP13" i="61"/>
  <c r="BU71" i="59"/>
  <c r="BV13" i="61"/>
  <c r="AG71" i="59"/>
  <c r="N14" i="59"/>
  <c r="BZ47" i="61"/>
  <c r="CD94" i="60"/>
  <c r="BM101" i="61"/>
  <c r="BX24" i="61"/>
  <c r="BT23" i="59"/>
  <c r="BZ121" i="60"/>
  <c r="AD113" i="61"/>
  <c r="BX87" i="61"/>
  <c r="AM63" i="59"/>
  <c r="AY94" i="59"/>
  <c r="BX75" i="61"/>
  <c r="BU77" i="61"/>
  <c r="AR50" i="60"/>
  <c r="CD93" i="60"/>
  <c r="AF70" i="61"/>
  <c r="W49" i="60"/>
  <c r="BE73" i="59"/>
  <c r="BY92" i="61"/>
  <c r="AA21" i="60"/>
  <c r="L98" i="60"/>
  <c r="CD113" i="60"/>
  <c r="CB59" i="59"/>
  <c r="AN108" i="61"/>
  <c r="BJ97" i="60"/>
  <c r="BS33" i="59"/>
  <c r="CB46" i="60"/>
  <c r="BV60" i="61"/>
  <c r="BT93" i="61"/>
  <c r="AZ100" i="60"/>
  <c r="BU13" i="59"/>
  <c r="BE38" i="59"/>
  <c r="CC36" i="59"/>
  <c r="BM52" i="61"/>
  <c r="AG71" i="61"/>
  <c r="CB35" i="61"/>
  <c r="BP105" i="60"/>
  <c r="BX6" i="59"/>
  <c r="CC58" i="61"/>
  <c r="AX71" i="60"/>
  <c r="P61" i="59"/>
  <c r="CD28" i="60"/>
  <c r="AM5" i="59"/>
  <c r="AR90" i="61"/>
  <c r="AF70" i="60"/>
  <c r="Y15" i="59"/>
  <c r="BJ129" i="60"/>
  <c r="AU101" i="61"/>
  <c r="AS36" i="60"/>
  <c r="CC76" i="59"/>
  <c r="BX26" i="59"/>
  <c r="CA78" i="60"/>
  <c r="BY29" i="61"/>
  <c r="BO80" i="59"/>
  <c r="BS90" i="60"/>
  <c r="R102" i="60"/>
  <c r="BY18" i="60"/>
  <c r="U99" i="60"/>
  <c r="AK108" i="61"/>
  <c r="AH72" i="60"/>
  <c r="BO99" i="60"/>
  <c r="BS55" i="61"/>
  <c r="AM60" i="59"/>
  <c r="BS111" i="59"/>
  <c r="R115" i="59"/>
  <c r="BO108" i="61"/>
  <c r="BE58" i="60"/>
  <c r="AZ35" i="59"/>
  <c r="BU117" i="59"/>
  <c r="BW18" i="60"/>
  <c r="BV38" i="60"/>
  <c r="AX108" i="59"/>
  <c r="BR70" i="60"/>
  <c r="BV116" i="61"/>
  <c r="AB101" i="59"/>
  <c r="AX115" i="60"/>
  <c r="P49" i="59"/>
  <c r="M70" i="61"/>
  <c r="AW50" i="61"/>
  <c r="CA84" i="61"/>
  <c r="CC104" i="60"/>
  <c r="BX72" i="60"/>
  <c r="BB63" i="61"/>
  <c r="BY20" i="59"/>
  <c r="AM9" i="59"/>
  <c r="BQ54" i="60"/>
  <c r="AD94" i="61"/>
  <c r="AI96" i="60"/>
  <c r="CD62" i="61"/>
  <c r="X35" i="61"/>
  <c r="AB37" i="59"/>
  <c r="R79" i="59"/>
  <c r="BI123" i="61"/>
  <c r="AT61" i="61"/>
  <c r="AB125" i="59"/>
  <c r="BY101" i="59"/>
  <c r="S54" i="61"/>
  <c r="AO4" i="59"/>
  <c r="BZ110" i="61"/>
  <c r="BJ125" i="60"/>
  <c r="BV73" i="59"/>
  <c r="Y105" i="61"/>
  <c r="Q106" i="59"/>
  <c r="AP67" i="61"/>
  <c r="AR107" i="61"/>
  <c r="BV11" i="59"/>
  <c r="BG31" i="61"/>
  <c r="BC6" i="59"/>
  <c r="U48" i="59"/>
  <c r="AD30" i="61"/>
  <c r="CD6" i="60"/>
  <c r="AH109" i="59"/>
  <c r="BM91" i="61"/>
  <c r="AJ92" i="59"/>
  <c r="BS72" i="60"/>
  <c r="N63" i="59"/>
  <c r="AU94" i="60"/>
  <c r="X106" i="59"/>
  <c r="BZ69" i="60"/>
  <c r="N56" i="61"/>
  <c r="CA47" i="61"/>
  <c r="AO89" i="59"/>
  <c r="CA63" i="59"/>
  <c r="AH128" i="60"/>
  <c r="AS67" i="59"/>
  <c r="N17" i="59"/>
  <c r="R26" i="61"/>
  <c r="CB21" i="60"/>
  <c r="BT42" i="59"/>
  <c r="N21" i="59"/>
  <c r="BP44" i="61"/>
  <c r="Y115" i="59"/>
  <c r="N87" i="60"/>
  <c r="AS62" i="60"/>
  <c r="AJ109" i="59"/>
  <c r="AS68" i="60"/>
  <c r="T54" i="60"/>
  <c r="AO47" i="59"/>
  <c r="Z39" i="61"/>
  <c r="AA90" i="59"/>
  <c r="AV37" i="60"/>
  <c r="BU89" i="60"/>
  <c r="M117" i="61"/>
  <c r="AK120" i="59"/>
  <c r="AX66" i="59"/>
  <c r="BS25" i="59"/>
  <c r="AC124" i="59"/>
  <c r="K61" i="59"/>
  <c r="BG5" i="59"/>
  <c r="AI119" i="60"/>
  <c r="BR54" i="59"/>
  <c r="BZ12" i="60"/>
  <c r="BB65" i="61"/>
  <c r="BW81" i="59"/>
  <c r="BC74" i="61"/>
  <c r="BC100" i="60"/>
  <c r="AB48" i="59"/>
  <c r="K55" i="59"/>
  <c r="CC92" i="60"/>
  <c r="AK67" i="59"/>
  <c r="BY125" i="59"/>
  <c r="CC99" i="59"/>
  <c r="AM110" i="60"/>
  <c r="BM11" i="59"/>
  <c r="BZ65" i="61"/>
  <c r="V33" i="59"/>
  <c r="BP83" i="61"/>
  <c r="BJ120" i="60"/>
  <c r="AD68" i="61"/>
  <c r="BW110" i="60"/>
  <c r="BS112" i="59"/>
  <c r="AD55" i="59"/>
  <c r="AH71" i="61"/>
  <c r="AB40" i="59"/>
  <c r="BP30" i="61"/>
  <c r="BF112" i="60"/>
  <c r="BZ18" i="59"/>
  <c r="V72" i="60"/>
  <c r="L111" i="60"/>
  <c r="BG88" i="59"/>
  <c r="AJ57" i="61"/>
  <c r="BW65" i="61"/>
  <c r="N122" i="59"/>
  <c r="BO115" i="59"/>
  <c r="CA67" i="61"/>
  <c r="N65" i="60"/>
  <c r="L36" i="59"/>
  <c r="BV95" i="60"/>
  <c r="AR122" i="59"/>
  <c r="BQ50" i="61"/>
  <c r="AK128" i="59"/>
  <c r="BU96" i="61"/>
  <c r="BN62" i="61"/>
  <c r="BT35" i="60"/>
  <c r="BL46" i="61"/>
  <c r="BW95" i="59"/>
  <c r="BW61" i="61"/>
  <c r="AN46" i="61"/>
  <c r="BY14" i="59"/>
  <c r="BY61" i="59"/>
  <c r="AQ91" i="60"/>
  <c r="BL112" i="61"/>
  <c r="BT73" i="60"/>
  <c r="BV102" i="60"/>
  <c r="AB5" i="60"/>
  <c r="AH4" i="59"/>
  <c r="CC71" i="59"/>
  <c r="BY18" i="59"/>
  <c r="AI120" i="60"/>
  <c r="BS19" i="61"/>
  <c r="BQ93" i="61"/>
  <c r="BT46" i="59"/>
  <c r="CB53" i="61"/>
  <c r="BV112" i="61"/>
  <c r="BJ78" i="59"/>
  <c r="P100" i="61"/>
  <c r="K117" i="61"/>
  <c r="BU48" i="59"/>
  <c r="BQ103" i="59"/>
  <c r="BQ91" i="61"/>
  <c r="BA16" i="61"/>
  <c r="BA34" i="61"/>
  <c r="AM125" i="59"/>
  <c r="BI58" i="60"/>
  <c r="BN128" i="59"/>
  <c r="AU23" i="60"/>
  <c r="BO82" i="60"/>
  <c r="BS129" i="59"/>
  <c r="BW63" i="59"/>
  <c r="CC85" i="60"/>
  <c r="Z31" i="61"/>
  <c r="CC59" i="59"/>
  <c r="BX88" i="60"/>
  <c r="BA9" i="61"/>
  <c r="BA27" i="61"/>
  <c r="V129" i="60"/>
  <c r="AN86" i="61"/>
  <c r="AR41" i="60"/>
  <c r="Y77" i="59"/>
  <c r="AX129" i="60"/>
  <c r="V108" i="60"/>
  <c r="AA62" i="61"/>
  <c r="K126" i="61"/>
  <c r="BR83" i="59"/>
  <c r="AR74" i="60"/>
  <c r="V58" i="60"/>
  <c r="AJ105" i="60"/>
  <c r="BN47" i="59"/>
  <c r="AH123" i="60"/>
  <c r="AN33" i="61"/>
  <c r="P30" i="61"/>
  <c r="BD102" i="59"/>
  <c r="AB76" i="60"/>
  <c r="T102" i="59"/>
  <c r="BV61" i="61"/>
  <c r="BU97" i="60"/>
  <c r="AZ68" i="61"/>
  <c r="BR89" i="60"/>
  <c r="BX68" i="59"/>
  <c r="AH109" i="60"/>
  <c r="M87" i="61"/>
  <c r="K75" i="61"/>
  <c r="AW85" i="59"/>
  <c r="AY84" i="60"/>
  <c r="AN59" i="61"/>
  <c r="X62" i="59"/>
  <c r="CA99" i="61"/>
  <c r="BU96" i="59"/>
  <c r="CC80" i="60"/>
  <c r="CB87" i="61"/>
  <c r="AK127" i="60"/>
  <c r="BP14" i="59"/>
  <c r="CB31" i="59"/>
  <c r="BN70" i="61"/>
  <c r="BV97" i="60"/>
  <c r="Q91" i="59"/>
  <c r="BS56" i="60"/>
  <c r="BV91" i="60"/>
  <c r="CC8" i="59"/>
  <c r="BS124" i="61"/>
  <c r="R53" i="61"/>
  <c r="AV129" i="61"/>
  <c r="CB18" i="59"/>
  <c r="BU41" i="60"/>
  <c r="X109" i="59"/>
  <c r="BT37" i="60"/>
  <c r="R74" i="59"/>
  <c r="Q66" i="61"/>
  <c r="AL113" i="61"/>
  <c r="BI62" i="59"/>
  <c r="BK62" i="61"/>
  <c r="Q36" i="59"/>
  <c r="BY14" i="60"/>
  <c r="L95" i="61"/>
  <c r="Z101" i="61"/>
  <c r="BI52" i="60"/>
  <c r="BM60" i="60"/>
  <c r="CB44" i="61"/>
  <c r="CC123" i="60"/>
  <c r="Z97" i="61"/>
  <c r="AY62" i="61"/>
  <c r="BL33" i="59"/>
  <c r="BT5" i="60"/>
  <c r="BG86" i="60"/>
  <c r="CB10" i="59"/>
  <c r="BX93" i="59"/>
  <c r="BA14" i="59"/>
  <c r="Y69" i="61"/>
  <c r="BD12" i="59"/>
  <c r="AI62" i="59"/>
  <c r="AH37" i="61"/>
  <c r="CB6" i="60"/>
  <c r="CB128" i="59"/>
  <c r="BF73" i="60"/>
  <c r="AC87" i="61"/>
  <c r="CC52" i="59"/>
  <c r="Q29" i="59"/>
  <c r="BJ103" i="61"/>
  <c r="CC53" i="61"/>
  <c r="BM95" i="61"/>
  <c r="BV74" i="60"/>
  <c r="AL92" i="60"/>
  <c r="CD27" i="61"/>
  <c r="CD63" i="59"/>
  <c r="AG84" i="59"/>
  <c r="BS98" i="59"/>
  <c r="W45" i="61"/>
  <c r="BU112" i="59"/>
  <c r="L18" i="60"/>
  <c r="P78" i="60"/>
  <c r="AK64" i="61"/>
  <c r="AE69" i="60"/>
  <c r="BT33" i="60"/>
  <c r="AU62" i="60"/>
  <c r="R116" i="61"/>
  <c r="BO24" i="60"/>
  <c r="BD106" i="60"/>
  <c r="W4" i="61"/>
  <c r="AR48" i="61"/>
  <c r="BX129" i="61"/>
  <c r="AB94" i="59"/>
  <c r="CB118" i="60"/>
  <c r="BW10" i="59"/>
  <c r="BR125" i="60"/>
  <c r="BY6" i="60"/>
  <c r="BY42" i="59"/>
  <c r="BA43" i="61"/>
  <c r="AX109" i="59"/>
  <c r="BZ42" i="61"/>
  <c r="AL64" i="60"/>
  <c r="BJ116" i="60"/>
  <c r="BX55" i="59"/>
  <c r="CC67" i="60"/>
  <c r="BR121" i="60"/>
  <c r="CB15" i="60"/>
  <c r="AT33" i="61"/>
  <c r="AH110" i="60"/>
  <c r="BU121" i="61"/>
  <c r="O16" i="61"/>
  <c r="CC48" i="60"/>
  <c r="BU126" i="60"/>
  <c r="BL121" i="59"/>
  <c r="BK24" i="59"/>
  <c r="BN46" i="59"/>
  <c r="O26" i="61"/>
  <c r="BU23" i="61"/>
  <c r="BW72" i="60"/>
  <c r="BS109" i="59"/>
  <c r="AF37" i="59"/>
  <c r="BU53" i="59"/>
  <c r="Y105" i="59"/>
  <c r="BC45" i="61"/>
  <c r="M42" i="61"/>
  <c r="CA5" i="61"/>
  <c r="CB32" i="61"/>
  <c r="BW116" i="61"/>
  <c r="BS116" i="61"/>
  <c r="AW7" i="59"/>
  <c r="CB99" i="61"/>
  <c r="BJ102" i="60"/>
  <c r="R7" i="59"/>
  <c r="BW87" i="61"/>
  <c r="L101" i="59"/>
  <c r="T52" i="61"/>
  <c r="K124" i="61"/>
  <c r="BY80" i="60"/>
  <c r="V44" i="60"/>
  <c r="AQ58" i="61"/>
  <c r="CB124" i="60"/>
  <c r="BI108" i="61"/>
  <c r="AH25" i="59"/>
  <c r="K58" i="61"/>
  <c r="CD69" i="61"/>
  <c r="CD6" i="59"/>
  <c r="BA61" i="61"/>
  <c r="T68" i="61"/>
  <c r="AT5" i="60"/>
  <c r="CB97" i="61"/>
  <c r="CC64" i="60"/>
  <c r="BT118" i="61"/>
  <c r="BN22" i="61"/>
  <c r="AN128" i="59"/>
  <c r="BP42" i="60"/>
  <c r="AG19" i="59"/>
  <c r="BR28" i="60"/>
  <c r="AD88" i="60"/>
  <c r="U10" i="60"/>
  <c r="BD20" i="61"/>
  <c r="BZ6" i="61"/>
  <c r="BF27" i="59"/>
  <c r="BS123" i="60"/>
  <c r="BY87" i="60"/>
  <c r="AR15" i="60"/>
  <c r="BR62" i="61"/>
  <c r="BB107" i="59"/>
  <c r="AB29" i="60"/>
  <c r="BT119" i="61"/>
  <c r="AB70" i="59"/>
  <c r="CB28" i="59"/>
  <c r="AW116" i="59"/>
  <c r="BO46" i="59"/>
  <c r="AD91" i="59"/>
  <c r="BY63" i="59"/>
  <c r="BT11" i="60"/>
  <c r="BN45" i="59"/>
  <c r="CB126" i="59"/>
  <c r="BL47" i="59"/>
  <c r="CB127" i="61"/>
  <c r="BM23" i="59"/>
  <c r="Y45" i="59"/>
  <c r="CC114" i="61"/>
  <c r="BC119" i="59"/>
  <c r="AB104" i="61"/>
  <c r="AF67" i="60"/>
  <c r="AZ121" i="60"/>
  <c r="BJ92" i="59"/>
  <c r="BN11" i="61"/>
  <c r="R18" i="61"/>
  <c r="AL13" i="60"/>
  <c r="BT15" i="60"/>
  <c r="AE37" i="61"/>
  <c r="BU115" i="60"/>
  <c r="BH66" i="60"/>
  <c r="BZ90" i="60"/>
  <c r="BC32" i="60"/>
  <c r="AV23" i="60"/>
  <c r="AN24" i="61"/>
  <c r="AI64" i="60"/>
  <c r="BV107" i="59"/>
  <c r="BT87" i="59"/>
  <c r="X73" i="61"/>
  <c r="BZ110" i="60"/>
  <c r="BO86" i="60"/>
  <c r="BA74" i="61"/>
  <c r="AA78" i="59"/>
  <c r="CC26" i="61"/>
  <c r="AZ69" i="60"/>
  <c r="BE112" i="59"/>
  <c r="BI21" i="59"/>
  <c r="V66" i="60"/>
  <c r="O35" i="61"/>
  <c r="BE45" i="61"/>
  <c r="Q113" i="61"/>
  <c r="L105" i="61"/>
  <c r="BU53" i="61"/>
  <c r="BZ128" i="61"/>
  <c r="O124" i="61"/>
  <c r="BO78" i="60"/>
  <c r="BS71" i="59"/>
  <c r="BM79" i="61"/>
  <c r="BZ88" i="61"/>
  <c r="BI63" i="59"/>
  <c r="BY122" i="60"/>
  <c r="U95" i="60"/>
  <c r="AV68" i="61"/>
  <c r="N55" i="61"/>
  <c r="W90" i="61"/>
  <c r="CD116" i="61"/>
  <c r="AD109" i="61"/>
  <c r="AB74" i="61"/>
  <c r="AF5" i="60"/>
  <c r="BY106" i="59"/>
  <c r="CA112" i="61"/>
  <c r="K79" i="60"/>
  <c r="CB124" i="61"/>
  <c r="CB63" i="59"/>
  <c r="AX31" i="59"/>
  <c r="BR90" i="61"/>
  <c r="BV82" i="61"/>
  <c r="AX39" i="59"/>
  <c r="T53" i="61"/>
  <c r="BU30" i="59"/>
  <c r="CD72" i="60"/>
  <c r="BM89" i="61"/>
  <c r="N101" i="59"/>
  <c r="CA69" i="60"/>
  <c r="Z85" i="61"/>
  <c r="BP77" i="60"/>
  <c r="BY60" i="61"/>
  <c r="BX10" i="60"/>
  <c r="AT85" i="61"/>
  <c r="CC69" i="60"/>
  <c r="BR47" i="60"/>
  <c r="AE58" i="60"/>
  <c r="BX84" i="59"/>
  <c r="BE21" i="60"/>
  <c r="BL110" i="59"/>
  <c r="AW35" i="61"/>
  <c r="BU42" i="61"/>
  <c r="T54" i="61"/>
  <c r="CC85" i="59"/>
  <c r="BA39" i="61"/>
  <c r="BS110" i="59"/>
  <c r="AG107" i="60"/>
  <c r="CB55" i="61"/>
  <c r="T8" i="61"/>
  <c r="AR42" i="60"/>
  <c r="BZ76" i="59"/>
  <c r="M101" i="60"/>
  <c r="BM18" i="61"/>
  <c r="AB89" i="60"/>
  <c r="AL104" i="61"/>
  <c r="AM28" i="59"/>
  <c r="X118" i="59"/>
  <c r="BN19" i="59"/>
  <c r="BJ92" i="60"/>
  <c r="Y55" i="59"/>
  <c r="BW109" i="60"/>
  <c r="X69" i="61"/>
  <c r="V109" i="60"/>
  <c r="AD21" i="59"/>
  <c r="CC62" i="59"/>
  <c r="BY82" i="61"/>
  <c r="M81" i="59"/>
  <c r="CC90" i="59"/>
  <c r="R60" i="61"/>
  <c r="BH89" i="59"/>
  <c r="AJ89" i="61"/>
  <c r="AE120" i="59"/>
  <c r="BR73" i="61"/>
  <c r="CD78" i="59"/>
  <c r="BR31" i="60"/>
  <c r="AE124" i="60"/>
  <c r="BJ86" i="60"/>
  <c r="BK43" i="60"/>
  <c r="AZ57" i="60"/>
  <c r="AP24" i="61"/>
  <c r="BZ29" i="59"/>
  <c r="AG36" i="61"/>
  <c r="AR48" i="60"/>
  <c r="Q114" i="59"/>
  <c r="AA9" i="60"/>
  <c r="BB101" i="60"/>
  <c r="AD35" i="59"/>
  <c r="AG126" i="59"/>
  <c r="AX108" i="60"/>
  <c r="AU106" i="61"/>
  <c r="CA31" i="60"/>
  <c r="AU17" i="59"/>
  <c r="BX8" i="59"/>
  <c r="AW8" i="61"/>
  <c r="L16" i="60"/>
  <c r="AM33" i="61"/>
  <c r="AH73" i="60"/>
  <c r="AN19" i="61"/>
  <c r="CC101" i="59"/>
  <c r="M83" i="59"/>
  <c r="BR10" i="61"/>
  <c r="CB51" i="61"/>
  <c r="BZ23" i="60"/>
  <c r="BK61" i="61"/>
  <c r="BS122" i="59"/>
  <c r="N37" i="59"/>
  <c r="U80" i="59"/>
  <c r="AR37" i="61"/>
  <c r="BZ94" i="61"/>
  <c r="AH58" i="60"/>
  <c r="W123" i="59"/>
  <c r="AX36" i="59"/>
  <c r="BA97" i="61"/>
  <c r="CD126" i="59"/>
  <c r="BC40" i="60"/>
  <c r="K9" i="61"/>
  <c r="CD50" i="61"/>
  <c r="CA117" i="59"/>
  <c r="AU38" i="60"/>
  <c r="AD5" i="61"/>
  <c r="BY103" i="60"/>
  <c r="BH86" i="61"/>
  <c r="BW108" i="60"/>
  <c r="AI125" i="60"/>
  <c r="X58" i="59"/>
  <c r="BL37" i="59"/>
  <c r="AT53" i="61"/>
  <c r="CA129" i="61"/>
  <c r="CC17" i="61"/>
  <c r="O116" i="60"/>
  <c r="BY44" i="59"/>
  <c r="BZ64" i="59"/>
  <c r="AJ6" i="60"/>
  <c r="BY33" i="61"/>
  <c r="BX59" i="61"/>
  <c r="BF12" i="60"/>
  <c r="M45" i="60"/>
  <c r="AC35" i="59"/>
  <c r="BP12" i="60"/>
  <c r="AD17" i="61"/>
  <c r="BM42" i="59"/>
  <c r="AI101" i="61"/>
  <c r="AE49" i="60"/>
  <c r="AM121" i="59"/>
  <c r="L55" i="61"/>
  <c r="BZ63" i="61"/>
  <c r="BE113" i="61"/>
  <c r="BR102" i="61"/>
  <c r="CC22" i="61"/>
  <c r="M58" i="59"/>
  <c r="V6" i="60"/>
  <c r="CB17" i="59"/>
  <c r="CD119" i="61"/>
  <c r="BD9" i="59"/>
  <c r="M33" i="59"/>
  <c r="BO126" i="60"/>
  <c r="CC11" i="59"/>
  <c r="S22" i="61"/>
  <c r="BD22" i="61"/>
  <c r="AG10" i="59"/>
  <c r="CB80" i="60"/>
  <c r="BU119" i="60"/>
  <c r="BL115" i="59"/>
  <c r="CD53" i="61"/>
  <c r="BT107" i="60"/>
  <c r="CA95" i="61"/>
  <c r="CD67" i="61"/>
  <c r="AN14" i="61"/>
  <c r="AO64" i="61"/>
  <c r="BI23" i="59"/>
  <c r="BN56" i="59"/>
  <c r="K16" i="60"/>
  <c r="CA43" i="60"/>
  <c r="BT12" i="60"/>
  <c r="BO53" i="61"/>
  <c r="BD64" i="59"/>
  <c r="BZ32" i="61"/>
  <c r="BQ97" i="59"/>
  <c r="AX26" i="60"/>
  <c r="BW88" i="60"/>
  <c r="Z9" i="61"/>
  <c r="BX71" i="61"/>
  <c r="M8" i="61"/>
  <c r="BE63" i="61"/>
  <c r="BO43" i="60"/>
  <c r="BQ115" i="60"/>
  <c r="U60" i="61"/>
  <c r="BZ64" i="61"/>
  <c r="BU34" i="61"/>
  <c r="N20" i="59"/>
  <c r="N49" i="59"/>
  <c r="BC72" i="59"/>
  <c r="M85" i="61"/>
  <c r="BU117" i="61"/>
  <c r="BT103" i="60"/>
  <c r="AK27" i="61"/>
  <c r="BS120" i="60"/>
  <c r="AA105" i="60"/>
  <c r="BZ96" i="61"/>
  <c r="BV22" i="61"/>
  <c r="BY82" i="60"/>
  <c r="BX98" i="61"/>
  <c r="BZ24" i="60"/>
  <c r="BU27" i="59"/>
  <c r="AA113" i="60"/>
  <c r="BP127" i="60"/>
  <c r="T24" i="60"/>
  <c r="AV116" i="59"/>
  <c r="CC89" i="61"/>
  <c r="BH108" i="59"/>
  <c r="BT119" i="59"/>
  <c r="BU52" i="59"/>
  <c r="BS82" i="59"/>
  <c r="M32" i="59"/>
  <c r="BC102" i="59"/>
  <c r="AT63" i="60"/>
  <c r="BY80" i="61"/>
  <c r="CA107" i="59"/>
  <c r="BW59" i="60"/>
  <c r="K4" i="59"/>
  <c r="AA8" i="59"/>
  <c r="AO39" i="59"/>
  <c r="BN19" i="60"/>
  <c r="BS67" i="60"/>
  <c r="BY97" i="61"/>
  <c r="BH23" i="59"/>
  <c r="W60" i="59"/>
  <c r="BT29" i="60"/>
  <c r="AG23" i="60"/>
  <c r="BN53" i="59"/>
  <c r="CD22" i="61"/>
  <c r="BT69" i="60"/>
  <c r="CA13" i="60"/>
  <c r="Z35" i="61"/>
  <c r="U72" i="60"/>
  <c r="AU85" i="60"/>
  <c r="BD88" i="59"/>
  <c r="BY26" i="61"/>
  <c r="T20" i="59"/>
  <c r="BP90" i="61"/>
  <c r="V69" i="60"/>
  <c r="BL25" i="61"/>
  <c r="CA23" i="60"/>
  <c r="AO45" i="59"/>
  <c r="AD86" i="61"/>
  <c r="Q17" i="61"/>
  <c r="BE79" i="61"/>
  <c r="BS66" i="60"/>
  <c r="W72" i="59"/>
  <c r="P92" i="60"/>
  <c r="Y65" i="60"/>
  <c r="AS42" i="60"/>
  <c r="BS89" i="61"/>
  <c r="AK53" i="61"/>
  <c r="BL107" i="59"/>
  <c r="CB121" i="60"/>
  <c r="AJ7" i="60"/>
  <c r="BX106" i="59"/>
  <c r="CA35" i="59"/>
  <c r="AR79" i="61"/>
  <c r="AP45" i="61"/>
  <c r="AE87" i="59"/>
  <c r="BM22" i="59"/>
  <c r="BL72" i="59"/>
  <c r="N18" i="59"/>
  <c r="BU101" i="61"/>
  <c r="AK115" i="61"/>
  <c r="S88" i="61"/>
  <c r="S56" i="60"/>
  <c r="AF118" i="59"/>
  <c r="AK106" i="61"/>
  <c r="BS45" i="61"/>
  <c r="X19" i="59"/>
  <c r="AU21" i="60"/>
  <c r="O50" i="61"/>
  <c r="BI69" i="60"/>
  <c r="BU37" i="61"/>
  <c r="AH5" i="59"/>
  <c r="AX55" i="60"/>
  <c r="AB28" i="60"/>
  <c r="V83" i="60"/>
  <c r="BT26" i="61"/>
  <c r="AH20" i="61"/>
  <c r="BN34" i="61"/>
  <c r="AC15" i="61"/>
  <c r="AT67" i="61"/>
  <c r="R108" i="61"/>
  <c r="BW125" i="60"/>
  <c r="X33" i="60"/>
  <c r="BZ76" i="60"/>
  <c r="CA29" i="61"/>
  <c r="BU33" i="61"/>
  <c r="K108" i="61"/>
  <c r="BW75" i="61"/>
  <c r="CB120" i="60"/>
  <c r="R49" i="59"/>
  <c r="CB76" i="60"/>
  <c r="BE60" i="60"/>
  <c r="CA38" i="59"/>
  <c r="BW76" i="61"/>
  <c r="Y103" i="60"/>
  <c r="BF20" i="60"/>
  <c r="AX74" i="59"/>
  <c r="AL125" i="59"/>
  <c r="AD107" i="60"/>
  <c r="M36" i="60"/>
  <c r="AD47" i="59"/>
  <c r="BS80" i="61"/>
  <c r="X11" i="61"/>
  <c r="BX46" i="59"/>
  <c r="BV104" i="59"/>
  <c r="AS75" i="60"/>
  <c r="BA119" i="61"/>
  <c r="BU110" i="60"/>
  <c r="AU18" i="60"/>
  <c r="T111" i="59"/>
  <c r="CB48" i="61"/>
  <c r="AA20" i="61"/>
  <c r="BT48" i="61"/>
  <c r="BB78" i="60"/>
  <c r="AX30" i="60"/>
  <c r="BW100" i="61"/>
  <c r="BL100" i="59"/>
  <c r="AK103" i="60"/>
  <c r="AZ72" i="60"/>
  <c r="AN76" i="61"/>
  <c r="V19" i="60"/>
  <c r="BG129" i="61"/>
  <c r="CD4" i="60"/>
  <c r="BZ66" i="61"/>
  <c r="AH26" i="60"/>
  <c r="CD125" i="60"/>
  <c r="AU108" i="60"/>
  <c r="X4" i="60"/>
  <c r="BO51" i="61"/>
  <c r="AP108" i="60"/>
  <c r="CC76" i="61"/>
  <c r="U97" i="59"/>
  <c r="Z71" i="61"/>
  <c r="CD30" i="59"/>
  <c r="K98" i="61"/>
  <c r="CD30" i="61"/>
  <c r="BU68" i="60"/>
  <c r="BZ101" i="61"/>
  <c r="AT87" i="61"/>
  <c r="P125" i="61"/>
  <c r="BC78" i="59"/>
  <c r="AZ51" i="59"/>
  <c r="Z69" i="61"/>
  <c r="BS16" i="59"/>
  <c r="AB12" i="61"/>
  <c r="BS119" i="59"/>
  <c r="BU35" i="60"/>
  <c r="BZ124" i="61"/>
  <c r="W108" i="59"/>
  <c r="BT67" i="59"/>
  <c r="BJ67" i="61"/>
  <c r="AN127" i="61"/>
  <c r="V56" i="59"/>
  <c r="BG19" i="61"/>
  <c r="CC18" i="60"/>
  <c r="BC61" i="60"/>
  <c r="BA81" i="61"/>
  <c r="BP45" i="61"/>
  <c r="AR66" i="60"/>
  <c r="R96" i="59"/>
  <c r="AB67" i="60"/>
  <c r="CC21" i="61"/>
  <c r="BP125" i="60"/>
  <c r="BC126" i="59"/>
  <c r="L45" i="59"/>
  <c r="BG119" i="59"/>
  <c r="BP79" i="60"/>
  <c r="AO95" i="60"/>
  <c r="CD44" i="60"/>
  <c r="BZ16" i="61"/>
  <c r="AG11" i="59"/>
  <c r="AY71" i="60"/>
  <c r="AG18" i="60"/>
  <c r="K106" i="61"/>
  <c r="BX14" i="60"/>
  <c r="BX9" i="60"/>
  <c r="BX58" i="61"/>
  <c r="BX90" i="59"/>
  <c r="W128" i="60"/>
  <c r="BZ74" i="60"/>
  <c r="BD18" i="59"/>
  <c r="BA55" i="59"/>
  <c r="AM67" i="60"/>
  <c r="CC37" i="61"/>
  <c r="BV76" i="61"/>
  <c r="BN12" i="61"/>
  <c r="BO18" i="61"/>
  <c r="AN41" i="60"/>
  <c r="AT53" i="60"/>
  <c r="Y71" i="61"/>
  <c r="R118" i="61"/>
  <c r="BX90" i="60"/>
  <c r="BY104" i="59"/>
  <c r="AC95" i="59"/>
  <c r="BM43" i="61"/>
  <c r="BZ72" i="60"/>
  <c r="BZ16" i="59"/>
  <c r="BO77" i="59"/>
  <c r="BX21" i="59"/>
  <c r="BF78" i="61"/>
  <c r="CC74" i="60"/>
  <c r="BZ64" i="60"/>
  <c r="Y23" i="59"/>
  <c r="BG94" i="61"/>
  <c r="BW101" i="59"/>
  <c r="BR6" i="60"/>
  <c r="BS127" i="61"/>
  <c r="X78" i="61"/>
  <c r="BP38" i="61"/>
  <c r="AQ68" i="61"/>
  <c r="CC96" i="61"/>
  <c r="BT15" i="59"/>
  <c r="K24" i="61"/>
  <c r="CB12" i="59"/>
  <c r="U70" i="59"/>
  <c r="AS66" i="59"/>
  <c r="BP15" i="61"/>
  <c r="AT14" i="61"/>
  <c r="Q44" i="61"/>
  <c r="AT27" i="60"/>
  <c r="AG34" i="61"/>
  <c r="BT57" i="61"/>
  <c r="Y86" i="61"/>
  <c r="BV39" i="59"/>
  <c r="CB94" i="60"/>
  <c r="CB22" i="60"/>
  <c r="CB54" i="60"/>
  <c r="U85" i="59"/>
  <c r="AA30" i="61"/>
  <c r="AD70" i="61"/>
  <c r="V17" i="60"/>
  <c r="AU124" i="60"/>
  <c r="AY13" i="61"/>
  <c r="CB55" i="59"/>
  <c r="BV23" i="60"/>
  <c r="AF100" i="60"/>
  <c r="BS8" i="59"/>
  <c r="CB50" i="60"/>
  <c r="BB114" i="59"/>
  <c r="AB43" i="59"/>
  <c r="K111" i="59"/>
  <c r="AK35" i="60"/>
  <c r="AX17" i="60"/>
  <c r="BR118" i="60"/>
  <c r="CA55" i="60"/>
  <c r="BJ28" i="60"/>
  <c r="BZ26" i="60"/>
  <c r="CB50" i="59"/>
  <c r="BM23" i="61"/>
  <c r="CD102" i="61"/>
  <c r="AR42" i="61"/>
  <c r="CC24" i="61"/>
  <c r="AL38" i="60"/>
  <c r="BU120" i="61"/>
  <c r="AS61" i="61"/>
  <c r="AV12" i="60"/>
  <c r="N43" i="59"/>
  <c r="BZ84" i="60"/>
  <c r="BT73" i="61"/>
  <c r="BU24" i="60"/>
  <c r="CC32" i="61"/>
  <c r="BL81" i="61"/>
  <c r="BZ91" i="61"/>
  <c r="BV113" i="61"/>
  <c r="X45" i="61"/>
  <c r="V124" i="60"/>
  <c r="AD109" i="59"/>
  <c r="AA94" i="61"/>
  <c r="BY13" i="60"/>
  <c r="AH18" i="61"/>
  <c r="BO97" i="60"/>
  <c r="AH84" i="60"/>
  <c r="AH106" i="61"/>
  <c r="BL34" i="59"/>
  <c r="BU75" i="59"/>
  <c r="BB111" i="59"/>
  <c r="BJ71" i="61"/>
  <c r="BF24" i="60"/>
  <c r="CA36" i="59"/>
  <c r="S60" i="61"/>
  <c r="T6" i="61"/>
  <c r="BX77" i="60"/>
  <c r="L47" i="59"/>
  <c r="AW18" i="61"/>
  <c r="M89" i="60"/>
  <c r="CD52" i="59"/>
  <c r="BC61" i="61"/>
  <c r="BM24" i="60"/>
  <c r="BU94" i="60"/>
  <c r="X72" i="59"/>
  <c r="BW119" i="59"/>
  <c r="BR22" i="60"/>
  <c r="BW37" i="61"/>
  <c r="AF44" i="61"/>
  <c r="BG90" i="60"/>
  <c r="BO118" i="59"/>
  <c r="BU76" i="60"/>
  <c r="BX100" i="61"/>
  <c r="AD17" i="59"/>
  <c r="U75" i="60"/>
  <c r="BE107" i="60"/>
  <c r="K8" i="61"/>
  <c r="BU95" i="61"/>
  <c r="BY95" i="59"/>
  <c r="BF91" i="60"/>
  <c r="AD126" i="61"/>
  <c r="BA6" i="61"/>
  <c r="AY128" i="60"/>
  <c r="R81" i="61"/>
  <c r="AZ7" i="59"/>
  <c r="BT75" i="59"/>
  <c r="AX26" i="59"/>
  <c r="BA80" i="60"/>
  <c r="BU91" i="59"/>
  <c r="BC9" i="60"/>
  <c r="BV32" i="60"/>
  <c r="N44" i="59"/>
  <c r="BX59" i="60"/>
  <c r="BQ34" i="60"/>
  <c r="BW68" i="59"/>
  <c r="CC52" i="60"/>
  <c r="K67" i="61"/>
  <c r="BU88" i="59"/>
  <c r="Z24" i="59"/>
  <c r="AJ5" i="59"/>
  <c r="AQ59" i="60"/>
  <c r="AJ37" i="60"/>
  <c r="AY64" i="60"/>
  <c r="AT9" i="59"/>
  <c r="AO14" i="59"/>
  <c r="AW60" i="61"/>
  <c r="CD16" i="59"/>
  <c r="BS11" i="61"/>
  <c r="BM9" i="61"/>
  <c r="AG128" i="61"/>
  <c r="W103" i="61"/>
  <c r="Z100" i="61"/>
  <c r="BK118" i="60"/>
  <c r="BF69" i="61"/>
  <c r="AB39" i="60"/>
  <c r="O124" i="60"/>
  <c r="CD83" i="59"/>
  <c r="BD44" i="59"/>
  <c r="CA34" i="59"/>
  <c r="AO26" i="59"/>
  <c r="AY102" i="61"/>
  <c r="BZ114" i="61"/>
  <c r="BY68" i="59"/>
  <c r="BL14" i="59"/>
  <c r="BB4" i="61"/>
  <c r="BR84" i="59"/>
  <c r="AQ30" i="59"/>
  <c r="R21" i="61"/>
  <c r="BY40" i="59"/>
  <c r="AG27" i="61"/>
  <c r="AX48" i="59"/>
  <c r="CD33" i="61"/>
  <c r="AX93" i="59"/>
  <c r="AT10" i="59"/>
  <c r="AB7" i="59"/>
  <c r="AA39" i="60"/>
  <c r="BY53" i="60"/>
  <c r="AQ5" i="60"/>
  <c r="BM115" i="61"/>
  <c r="BO44" i="61"/>
  <c r="BK121" i="59"/>
  <c r="AI35" i="60"/>
  <c r="CB18" i="61"/>
  <c r="BV62" i="60"/>
  <c r="AE23" i="61"/>
  <c r="M120" i="59"/>
  <c r="CB64" i="59"/>
  <c r="AE35" i="60"/>
  <c r="AG76" i="61"/>
  <c r="AE108" i="59"/>
  <c r="BB127" i="61"/>
  <c r="BX99" i="60"/>
  <c r="BS10" i="59"/>
  <c r="M102" i="60"/>
  <c r="CD106" i="60"/>
  <c r="BB125" i="61"/>
  <c r="BM74" i="61"/>
  <c r="BA18" i="61"/>
  <c r="BX4" i="61"/>
  <c r="AW111" i="60"/>
  <c r="BA10" i="59"/>
  <c r="K38" i="61"/>
  <c r="AQ67" i="61"/>
  <c r="BX7" i="61"/>
  <c r="BE81" i="60"/>
  <c r="BH27" i="60"/>
  <c r="CB39" i="59"/>
  <c r="AB93" i="61"/>
  <c r="CD111" i="59"/>
  <c r="AS32" i="59"/>
  <c r="Q119" i="61"/>
  <c r="BN43" i="59"/>
  <c r="BK41" i="59"/>
  <c r="BV71" i="59"/>
  <c r="O27" i="59"/>
  <c r="AV87" i="61"/>
  <c r="BH36" i="59"/>
  <c r="BV84" i="61"/>
  <c r="N47" i="59"/>
  <c r="K22" i="60"/>
  <c r="BZ29" i="60"/>
  <c r="BH88" i="61"/>
  <c r="BY66" i="60"/>
  <c r="BQ31" i="61"/>
  <c r="BF37" i="61"/>
  <c r="CC129" i="61"/>
  <c r="AK52" i="61"/>
  <c r="BJ74" i="61"/>
  <c r="CB65" i="59"/>
  <c r="BR21" i="61"/>
  <c r="X67" i="59"/>
  <c r="BE47" i="59"/>
  <c r="CB108" i="60"/>
  <c r="AH51" i="60"/>
  <c r="AO52" i="59"/>
  <c r="BB16" i="60"/>
  <c r="AI14" i="60"/>
  <c r="BW54" i="61"/>
  <c r="AH90" i="60"/>
  <c r="BB31" i="59"/>
  <c r="AM29" i="61"/>
  <c r="AI105" i="59"/>
  <c r="U94" i="60"/>
  <c r="BG46" i="59"/>
  <c r="AF104" i="61"/>
  <c r="BP119" i="61"/>
  <c r="L37" i="60"/>
  <c r="CC33" i="60"/>
  <c r="W6" i="59"/>
  <c r="BL44" i="59"/>
  <c r="AG18" i="59"/>
  <c r="AU78" i="61"/>
  <c r="BU67" i="60"/>
  <c r="BZ38" i="61"/>
  <c r="AO112" i="60"/>
  <c r="W64" i="59"/>
  <c r="BQ70" i="59"/>
  <c r="AC91" i="61"/>
  <c r="CA60" i="59"/>
  <c r="BX76" i="59"/>
  <c r="CC116" i="61"/>
  <c r="CC34" i="60"/>
  <c r="R32" i="61"/>
  <c r="BS64" i="61"/>
  <c r="AC73" i="59"/>
  <c r="AP37" i="61"/>
  <c r="BK54" i="59"/>
  <c r="K37" i="61"/>
  <c r="AA105" i="61"/>
  <c r="AG112" i="61"/>
  <c r="BZ80" i="61"/>
  <c r="BW58" i="60"/>
  <c r="BM115" i="60"/>
  <c r="BT34" i="61"/>
  <c r="V70" i="61"/>
  <c r="AD123" i="60"/>
  <c r="Z104" i="61"/>
  <c r="BT100" i="61"/>
  <c r="CC9" i="61"/>
  <c r="AI76" i="59"/>
  <c r="BN57" i="61"/>
  <c r="AB94" i="61"/>
  <c r="BX53" i="59"/>
  <c r="BP20" i="61"/>
  <c r="Q66" i="59"/>
  <c r="BI4" i="59"/>
  <c r="AE97" i="59"/>
  <c r="Z118" i="60"/>
  <c r="AG44" i="61"/>
  <c r="Q48" i="61"/>
  <c r="CD51" i="60"/>
  <c r="X51" i="61"/>
  <c r="BY87" i="59"/>
  <c r="BB59" i="59"/>
  <c r="CA55" i="61"/>
  <c r="CB13" i="60"/>
  <c r="W55" i="59"/>
  <c r="AY69" i="61"/>
  <c r="BV109" i="60"/>
  <c r="AP115" i="59"/>
  <c r="BA122" i="60"/>
  <c r="BW11" i="59"/>
  <c r="CC106" i="60"/>
  <c r="AR42" i="59"/>
  <c r="AC45" i="59"/>
  <c r="BG57" i="60"/>
  <c r="AO104" i="59"/>
  <c r="BW49" i="61"/>
  <c r="BE91" i="60"/>
  <c r="BF35" i="59"/>
  <c r="AG120" i="60"/>
  <c r="AG104" i="60"/>
  <c r="BF76" i="59"/>
  <c r="L62" i="61"/>
  <c r="U24" i="60"/>
  <c r="BI123" i="59"/>
  <c r="AK48" i="60"/>
  <c r="BY17" i="60"/>
  <c r="BF49" i="60"/>
  <c r="BN67" i="61"/>
  <c r="CC10" i="59"/>
  <c r="AR27" i="61"/>
  <c r="BX14" i="61"/>
  <c r="BV8" i="61"/>
  <c r="Z62" i="60"/>
  <c r="M50" i="61"/>
  <c r="BY65" i="59"/>
  <c r="BG40" i="59"/>
  <c r="BS115" i="59"/>
  <c r="BA67" i="61"/>
  <c r="AR10" i="59"/>
  <c r="AD62" i="61"/>
  <c r="AI110" i="60"/>
  <c r="CB5" i="59"/>
  <c r="BV109" i="61"/>
  <c r="AG129" i="60"/>
  <c r="AZ17" i="60"/>
  <c r="AR82" i="61"/>
  <c r="BY90" i="60"/>
  <c r="BS63" i="60"/>
  <c r="BD35" i="61"/>
  <c r="AZ122" i="60"/>
  <c r="L55" i="60"/>
  <c r="BS5" i="60"/>
  <c r="AI124" i="59"/>
  <c r="L90" i="59"/>
  <c r="BL108" i="60"/>
  <c r="Z68" i="61"/>
  <c r="BJ52" i="60"/>
  <c r="AF114" i="61"/>
  <c r="BG14" i="61"/>
  <c r="L44" i="59"/>
  <c r="BH52" i="59"/>
  <c r="S114" i="61"/>
  <c r="L59" i="61"/>
  <c r="BF18" i="59"/>
  <c r="AF61" i="61"/>
  <c r="BA82" i="61"/>
  <c r="R22" i="61"/>
  <c r="BW104" i="61"/>
  <c r="Q93" i="59"/>
  <c r="CD52" i="60"/>
  <c r="AG49" i="61"/>
  <c r="CC118" i="59"/>
  <c r="CB19" i="61"/>
  <c r="BX88" i="59"/>
  <c r="AA26" i="61"/>
  <c r="BT17" i="61"/>
  <c r="BW45" i="60"/>
  <c r="K31" i="61"/>
  <c r="BS94" i="59"/>
  <c r="Z78" i="60"/>
  <c r="BR92" i="61"/>
  <c r="AY49" i="60"/>
  <c r="CD102" i="59"/>
  <c r="BW44" i="59"/>
  <c r="W115" i="60"/>
  <c r="CD52" i="61"/>
  <c r="V75" i="60"/>
  <c r="W121" i="59"/>
  <c r="AD120" i="60"/>
  <c r="AV110" i="60"/>
  <c r="AI26" i="59"/>
  <c r="CD27" i="59"/>
  <c r="AB16" i="60"/>
  <c r="O95" i="59"/>
  <c r="AW62" i="59"/>
  <c r="AG114" i="59"/>
  <c r="CC120" i="59"/>
  <c r="BY112" i="61"/>
  <c r="O122" i="59"/>
  <c r="Y35" i="61"/>
  <c r="CB110" i="60"/>
  <c r="R49" i="61"/>
  <c r="BW115" i="61"/>
  <c r="AW87" i="61"/>
  <c r="BW103" i="61"/>
  <c r="R120" i="61"/>
  <c r="BC47" i="61"/>
  <c r="Z86" i="59"/>
  <c r="CB73" i="59"/>
  <c r="CB45" i="61"/>
  <c r="CB78" i="59"/>
  <c r="AD38" i="61"/>
  <c r="BF122" i="60"/>
  <c r="K4" i="61"/>
  <c r="Z31" i="60"/>
  <c r="BM17" i="59"/>
  <c r="P114" i="59"/>
  <c r="P57" i="60"/>
  <c r="AM86" i="60"/>
  <c r="BP14" i="60"/>
  <c r="AH105" i="61"/>
  <c r="AO73" i="60"/>
  <c r="AI61" i="59"/>
  <c r="AY76" i="59"/>
  <c r="AY21" i="60"/>
  <c r="CA20" i="60"/>
  <c r="R69" i="61"/>
  <c r="CD44" i="59"/>
  <c r="AT64" i="60"/>
  <c r="BW82" i="60"/>
  <c r="X67" i="61"/>
  <c r="BK72" i="61"/>
  <c r="AY27" i="61"/>
  <c r="AW20" i="60"/>
  <c r="BA115" i="61"/>
  <c r="BV27" i="60"/>
  <c r="AS64" i="59"/>
  <c r="CA28" i="61"/>
  <c r="CB106" i="59"/>
  <c r="BP76" i="61"/>
  <c r="AC119" i="61"/>
  <c r="T23" i="60"/>
  <c r="BH86" i="60"/>
  <c r="AR92" i="61"/>
  <c r="BN110" i="61"/>
  <c r="BJ116" i="59"/>
  <c r="BU7" i="61"/>
  <c r="AG68" i="60"/>
  <c r="BY76" i="61"/>
  <c r="AV92" i="61"/>
  <c r="Q21" i="59"/>
  <c r="AL56" i="59"/>
  <c r="BN61" i="60"/>
  <c r="P102" i="59"/>
  <c r="CB29" i="59"/>
  <c r="AH80" i="60"/>
  <c r="AR104" i="60"/>
  <c r="W51" i="61"/>
  <c r="AT45" i="59"/>
  <c r="CB36" i="60"/>
  <c r="V110" i="60"/>
  <c r="CC107" i="60"/>
  <c r="AF33" i="61"/>
  <c r="BT76" i="59"/>
  <c r="W59" i="59"/>
  <c r="BV129" i="61"/>
  <c r="K99" i="61"/>
  <c r="BV62" i="59"/>
  <c r="BY11" i="59"/>
  <c r="AB42" i="60"/>
  <c r="BI41" i="59"/>
  <c r="M92" i="60"/>
  <c r="BN54" i="61"/>
  <c r="CD128" i="59"/>
  <c r="BZ22" i="60"/>
  <c r="AN91" i="61"/>
  <c r="AK48" i="61"/>
  <c r="AD119" i="61"/>
  <c r="CD58" i="60"/>
  <c r="BS75" i="59"/>
  <c r="AN60" i="61"/>
  <c r="AU116" i="59"/>
  <c r="BU62" i="59"/>
  <c r="M55" i="61"/>
  <c r="BV121" i="61"/>
  <c r="AP104" i="59"/>
  <c r="BU9" i="61"/>
  <c r="AJ44" i="60"/>
  <c r="BS53" i="61"/>
  <c r="BW31" i="61"/>
  <c r="BU89" i="61"/>
  <c r="AB23" i="60"/>
  <c r="K86" i="60"/>
  <c r="AI81" i="59"/>
  <c r="AK35" i="61"/>
  <c r="AN103" i="61"/>
  <c r="BN9" i="59"/>
  <c r="BY58" i="61"/>
  <c r="BP19" i="61"/>
  <c r="BM35" i="59"/>
  <c r="AV47" i="59"/>
  <c r="O74" i="61"/>
  <c r="AF85" i="59"/>
  <c r="BI8" i="59"/>
  <c r="R66" i="59"/>
  <c r="W51" i="60"/>
  <c r="BS125" i="59"/>
  <c r="AS77" i="60"/>
  <c r="AE81" i="59"/>
  <c r="AT108" i="61"/>
  <c r="AO126" i="59"/>
  <c r="BE22" i="61"/>
  <c r="CA53" i="60"/>
  <c r="M50" i="60"/>
  <c r="BM123" i="61"/>
  <c r="AJ52" i="60"/>
  <c r="BA89" i="59"/>
  <c r="L86" i="59"/>
  <c r="T9" i="61"/>
  <c r="N32" i="59"/>
  <c r="AD69" i="61"/>
  <c r="BV22" i="59"/>
  <c r="AL71" i="60"/>
  <c r="O97" i="60"/>
  <c r="BX18" i="59"/>
  <c r="BX56" i="59"/>
  <c r="BU34" i="59"/>
  <c r="BF6" i="59"/>
  <c r="AB84" i="60"/>
  <c r="AK92" i="59"/>
  <c r="BU33" i="59"/>
  <c r="BU47" i="59"/>
  <c r="M69" i="61"/>
  <c r="CA6" i="61"/>
  <c r="BP43" i="61"/>
  <c r="AN16" i="61"/>
  <c r="AH76" i="59"/>
  <c r="BK113" i="60"/>
  <c r="CB37" i="59"/>
  <c r="BA127" i="61"/>
  <c r="AX69" i="59"/>
  <c r="K55" i="61"/>
  <c r="BC43" i="59"/>
  <c r="AV19" i="61"/>
  <c r="R126" i="59"/>
  <c r="L92" i="59"/>
  <c r="V94" i="59"/>
  <c r="M46" i="59"/>
  <c r="L33" i="61"/>
  <c r="AD47" i="61"/>
  <c r="CD75" i="61"/>
  <c r="BA107" i="61"/>
  <c r="CB56" i="60"/>
  <c r="CA97" i="60"/>
  <c r="BS50" i="59"/>
  <c r="BV59" i="61"/>
  <c r="AX119" i="59"/>
  <c r="AI66" i="60"/>
  <c r="BB53" i="60"/>
  <c r="CA113" i="60"/>
  <c r="CA59" i="60"/>
  <c r="P12" i="59"/>
  <c r="BT51" i="59"/>
  <c r="AR20" i="61"/>
  <c r="O64" i="60"/>
  <c r="BX103" i="60"/>
  <c r="BN35" i="61"/>
  <c r="BE88" i="61"/>
  <c r="AN8" i="61"/>
  <c r="AV61" i="59"/>
  <c r="CD26" i="59"/>
  <c r="K90" i="60"/>
  <c r="AK56" i="61"/>
  <c r="BW73" i="59"/>
  <c r="BY69" i="59"/>
  <c r="AN120" i="61"/>
  <c r="AR107" i="60"/>
  <c r="BU40" i="59"/>
  <c r="BL125" i="59"/>
  <c r="BS108" i="60"/>
  <c r="CB33" i="60"/>
  <c r="AX124" i="60"/>
  <c r="BM129" i="59"/>
  <c r="AK21" i="61"/>
  <c r="CB60" i="59"/>
  <c r="BS30" i="59"/>
  <c r="AD57" i="61"/>
  <c r="W26" i="59"/>
  <c r="CC120" i="61"/>
  <c r="W122" i="61"/>
  <c r="AD129" i="60"/>
  <c r="V44" i="61"/>
  <c r="K67" i="60"/>
  <c r="Y26" i="59"/>
  <c r="AG13" i="59"/>
  <c r="Z42" i="61"/>
  <c r="BY70" i="60"/>
  <c r="AZ5" i="61"/>
  <c r="AY95" i="59"/>
  <c r="AE111" i="60"/>
  <c r="BL117" i="59"/>
  <c r="BQ53" i="59"/>
  <c r="AO70" i="60"/>
  <c r="AM94" i="60"/>
  <c r="AX22" i="59"/>
  <c r="BA76" i="60"/>
  <c r="CB41" i="59"/>
  <c r="CC60" i="59"/>
  <c r="BV52" i="60"/>
  <c r="S59" i="59"/>
  <c r="Y50" i="59"/>
  <c r="AM8" i="60"/>
  <c r="CD39" i="59"/>
  <c r="AW77" i="59"/>
  <c r="AZ46" i="61"/>
  <c r="W85" i="59"/>
  <c r="AP85" i="61"/>
  <c r="K17" i="59"/>
  <c r="CB9" i="61"/>
  <c r="AS98" i="60"/>
  <c r="BY15" i="59"/>
  <c r="BV82" i="60"/>
  <c r="BU97" i="61"/>
  <c r="M95" i="61"/>
  <c r="AG107" i="61"/>
  <c r="BX118" i="61"/>
  <c r="AO13" i="59"/>
  <c r="AK111" i="60"/>
  <c r="BY17" i="59"/>
  <c r="BP122" i="61"/>
  <c r="BP64" i="61"/>
  <c r="AX8" i="59"/>
  <c r="P56" i="60"/>
  <c r="AT68" i="61"/>
  <c r="BM19" i="60"/>
  <c r="R19" i="59"/>
  <c r="AG15" i="59"/>
  <c r="AP126" i="61"/>
  <c r="BX12" i="61"/>
  <c r="BY9" i="60"/>
  <c r="AL37" i="61"/>
  <c r="AM36" i="60"/>
  <c r="AY127" i="61"/>
  <c r="AB25" i="59"/>
  <c r="CD87" i="59"/>
  <c r="AI29" i="59"/>
  <c r="BL129" i="60"/>
  <c r="BQ22" i="61"/>
  <c r="BU35" i="61"/>
  <c r="BT55" i="59"/>
  <c r="BT116" i="60"/>
  <c r="AF25" i="60"/>
  <c r="BB79" i="59"/>
  <c r="X111" i="61"/>
  <c r="AF106" i="61"/>
  <c r="CC16" i="60"/>
  <c r="BO8" i="61"/>
  <c r="BV111" i="60"/>
  <c r="BD100" i="61"/>
  <c r="BW95" i="61"/>
  <c r="BW69" i="60"/>
  <c r="BS95" i="60"/>
  <c r="AX47" i="59"/>
  <c r="AO83" i="59"/>
  <c r="L71" i="59"/>
  <c r="BI68" i="61"/>
  <c r="BL27" i="61"/>
  <c r="AJ60" i="61"/>
  <c r="BS8" i="60"/>
  <c r="AP104" i="61"/>
  <c r="AH54" i="61"/>
  <c r="AR29" i="61"/>
  <c r="BK127" i="61"/>
  <c r="L78" i="59"/>
  <c r="BM13" i="60"/>
  <c r="K89" i="61"/>
  <c r="BW4" i="60"/>
  <c r="BK10" i="59"/>
  <c r="AO122" i="61"/>
  <c r="K32" i="59"/>
  <c r="BY121" i="61"/>
  <c r="BY10" i="61"/>
  <c r="AD113" i="59"/>
  <c r="AM51" i="61"/>
  <c r="AS60" i="61"/>
  <c r="AH124" i="61"/>
  <c r="AB125" i="60"/>
  <c r="BA69" i="61"/>
  <c r="AL97" i="60"/>
  <c r="CD80" i="61"/>
  <c r="AY96" i="59"/>
  <c r="AY42" i="61"/>
  <c r="AD121" i="61"/>
  <c r="O27" i="61"/>
  <c r="BX104" i="61"/>
  <c r="BY24" i="60"/>
  <c r="AV35" i="61"/>
  <c r="AR37" i="59"/>
  <c r="BP72" i="60"/>
  <c r="BS114" i="60"/>
  <c r="AT32" i="59"/>
  <c r="BW38" i="60"/>
  <c r="W63" i="59"/>
  <c r="BB33" i="59"/>
  <c r="AC102" i="59"/>
  <c r="AR36" i="59"/>
  <c r="BL95" i="61"/>
  <c r="Y58" i="59"/>
  <c r="BD65" i="59"/>
  <c r="BZ10" i="60"/>
  <c r="BG11" i="61"/>
  <c r="AS126" i="60"/>
  <c r="BX119" i="60"/>
  <c r="Y13" i="59"/>
  <c r="BD67" i="59"/>
  <c r="BY99" i="61"/>
  <c r="AX118" i="59"/>
  <c r="AG120" i="59"/>
  <c r="BY48" i="60"/>
  <c r="P33" i="59"/>
  <c r="CD37" i="60"/>
  <c r="R38" i="61"/>
  <c r="BE14" i="60"/>
  <c r="Y98" i="61"/>
  <c r="AN19" i="60"/>
  <c r="BH125" i="60"/>
  <c r="BF60" i="59"/>
  <c r="BW85" i="61"/>
  <c r="BT51" i="60"/>
  <c r="BH12" i="59"/>
  <c r="AE58" i="59"/>
  <c r="AN122" i="59"/>
  <c r="BZ49" i="60"/>
  <c r="AI94" i="61"/>
  <c r="BB110" i="59"/>
  <c r="AN114" i="61"/>
  <c r="BI128" i="61"/>
  <c r="AW68" i="59"/>
  <c r="Y54" i="60"/>
  <c r="BY50" i="60"/>
  <c r="BV62" i="61"/>
  <c r="V19" i="59"/>
  <c r="BE77" i="60"/>
  <c r="CD12" i="59"/>
  <c r="AL33" i="60"/>
  <c r="BG36" i="60"/>
  <c r="BS48" i="60"/>
  <c r="CC127" i="61"/>
  <c r="BA75" i="61"/>
  <c r="CD118" i="60"/>
  <c r="AN79" i="60"/>
  <c r="BV6" i="60"/>
  <c r="AU23" i="59"/>
  <c r="Y72" i="59"/>
  <c r="BW63" i="61"/>
  <c r="AM104" i="60"/>
  <c r="BL93" i="60"/>
  <c r="BJ49" i="60"/>
  <c r="AW58" i="61"/>
  <c r="AK119" i="61"/>
  <c r="BT41" i="60"/>
  <c r="AT90" i="61"/>
  <c r="CD105" i="60"/>
  <c r="AV113" i="61"/>
  <c r="X53" i="59"/>
  <c r="BZ7" i="59"/>
  <c r="BB43" i="59"/>
  <c r="T72" i="59"/>
  <c r="AR79" i="60"/>
  <c r="BV124" i="61"/>
  <c r="BS92" i="60"/>
  <c r="BZ116" i="61"/>
  <c r="BY127" i="61"/>
  <c r="AJ35" i="61"/>
  <c r="CC68" i="60"/>
  <c r="BV124" i="60"/>
  <c r="BS90" i="61"/>
  <c r="L91" i="60"/>
  <c r="CB82" i="60"/>
  <c r="AS107" i="59"/>
  <c r="AA4" i="60"/>
  <c r="AR44" i="61"/>
  <c r="U111" i="60"/>
  <c r="BV117" i="59"/>
  <c r="V43" i="61"/>
  <c r="BT42" i="60"/>
  <c r="BW18" i="61"/>
  <c r="AX59" i="59"/>
  <c r="AN92" i="61"/>
  <c r="BW122" i="61"/>
  <c r="BS106" i="61"/>
  <c r="AV85" i="60"/>
  <c r="CD12" i="61"/>
  <c r="AR67" i="60"/>
  <c r="V16" i="60"/>
  <c r="AJ4" i="60"/>
  <c r="AK60" i="61"/>
  <c r="CB14" i="60"/>
  <c r="AQ65" i="60"/>
  <c r="V6" i="61"/>
  <c r="BJ12" i="61"/>
  <c r="R79" i="61"/>
  <c r="BO56" i="59"/>
  <c r="K42" i="59"/>
  <c r="BX57" i="60"/>
  <c r="BA83" i="61"/>
  <c r="Y111" i="59"/>
  <c r="AS95" i="59"/>
  <c r="BL80" i="61"/>
  <c r="BQ114" i="61"/>
  <c r="Q18" i="59"/>
  <c r="AG109" i="60"/>
  <c r="AO119" i="60"/>
  <c r="AU75" i="60"/>
  <c r="BC41" i="60"/>
  <c r="BB5" i="59"/>
  <c r="BI8" i="60"/>
  <c r="CC50" i="60"/>
  <c r="AB25" i="60"/>
  <c r="BP40" i="60"/>
  <c r="BW79" i="61"/>
  <c r="BU110" i="61"/>
  <c r="X28" i="59"/>
  <c r="W86" i="59"/>
  <c r="M118" i="59"/>
  <c r="BO26" i="60"/>
  <c r="CB104" i="59"/>
  <c r="CC53" i="60"/>
  <c r="AJ67" i="60"/>
  <c r="CD37" i="61"/>
  <c r="U50" i="59"/>
  <c r="BI12" i="60"/>
  <c r="BW52" i="59"/>
  <c r="V34" i="59"/>
  <c r="AP84" i="61"/>
  <c r="Z8" i="59"/>
  <c r="AU66" i="59"/>
  <c r="AU51" i="60"/>
  <c r="BU48" i="60"/>
  <c r="BB89" i="61"/>
  <c r="BT77" i="59"/>
  <c r="BU56" i="59"/>
  <c r="CC119" i="61"/>
  <c r="BZ83" i="59"/>
  <c r="M19" i="61"/>
  <c r="BS74" i="59"/>
  <c r="AB51" i="59"/>
  <c r="CC128" i="61"/>
  <c r="AH68" i="59"/>
  <c r="BS18" i="59"/>
  <c r="AV23" i="59"/>
  <c r="AR49" i="61"/>
  <c r="AD69" i="60"/>
  <c r="X33" i="59"/>
  <c r="M115" i="60"/>
  <c r="BB44" i="60"/>
  <c r="CB66" i="60"/>
  <c r="L77" i="60"/>
  <c r="AK122" i="61"/>
  <c r="BS119" i="61"/>
  <c r="CA102" i="59"/>
  <c r="BB105" i="59"/>
  <c r="BZ46" i="60"/>
  <c r="BN80" i="61"/>
  <c r="BU45" i="60"/>
  <c r="AZ9" i="60"/>
  <c r="BX36" i="60"/>
  <c r="BI59" i="59"/>
  <c r="V86" i="59"/>
  <c r="BB27" i="59"/>
  <c r="W28" i="60"/>
  <c r="BY5" i="61"/>
  <c r="AH7" i="60"/>
  <c r="U67" i="59"/>
  <c r="BU125" i="61"/>
  <c r="AF39" i="60"/>
  <c r="BU57" i="61"/>
  <c r="BW74" i="61"/>
  <c r="AK118" i="61"/>
  <c r="AV57" i="61"/>
  <c r="AI47" i="59"/>
  <c r="M80" i="59"/>
  <c r="BZ47" i="59"/>
  <c r="AP80" i="61"/>
  <c r="AG16" i="59"/>
  <c r="BJ73" i="59"/>
  <c r="V73" i="60"/>
  <c r="N64" i="61"/>
  <c r="AM4" i="59"/>
  <c r="AI36" i="60"/>
  <c r="BY17" i="61"/>
  <c r="BB119" i="61"/>
  <c r="AD129" i="61"/>
  <c r="BX84" i="60"/>
  <c r="BU8" i="59"/>
  <c r="AK77" i="61"/>
  <c r="S79" i="59"/>
  <c r="AA100" i="60"/>
  <c r="BT20" i="59"/>
  <c r="CD55" i="59"/>
  <c r="AG62" i="60"/>
  <c r="BV78" i="60"/>
  <c r="BX5" i="59"/>
  <c r="BA72" i="59"/>
  <c r="AU72" i="61"/>
  <c r="BO65" i="61"/>
  <c r="AJ119" i="60"/>
  <c r="AU96" i="59"/>
  <c r="AD88" i="59"/>
  <c r="BS127" i="59"/>
  <c r="CB106" i="60"/>
  <c r="X61" i="60"/>
  <c r="S46" i="61"/>
  <c r="BP129" i="60"/>
  <c r="AK115" i="59"/>
  <c r="CD10" i="60"/>
  <c r="BR16" i="61"/>
  <c r="BX35" i="59"/>
  <c r="BA106" i="61"/>
  <c r="AR26" i="61"/>
  <c r="BR43" i="59"/>
  <c r="W10" i="60"/>
  <c r="AR6" i="60"/>
  <c r="Q78" i="60"/>
  <c r="BS68" i="60"/>
  <c r="BZ43" i="59"/>
  <c r="CC79" i="60"/>
  <c r="BD4" i="59"/>
  <c r="BO9" i="59"/>
  <c r="BT102" i="61"/>
  <c r="AG9" i="60"/>
  <c r="BU128" i="60"/>
  <c r="CA17" i="60"/>
  <c r="BZ11" i="59"/>
  <c r="CA127" i="59"/>
  <c r="R67" i="59"/>
  <c r="BH106" i="61"/>
  <c r="AG125" i="61"/>
  <c r="V72" i="59"/>
  <c r="Z59" i="59"/>
  <c r="AD102" i="61"/>
  <c r="R9" i="61"/>
  <c r="T80" i="60"/>
  <c r="BG92" i="59"/>
  <c r="BX42" i="59"/>
  <c r="BC30" i="59"/>
  <c r="BY54" i="60"/>
  <c r="K65" i="61"/>
  <c r="BZ50" i="59"/>
  <c r="Y128" i="59"/>
  <c r="AY4" i="61"/>
  <c r="X99" i="60"/>
  <c r="BV5" i="61"/>
  <c r="T104" i="61"/>
  <c r="CA58" i="60"/>
  <c r="BU40" i="61"/>
  <c r="BE5" i="59"/>
  <c r="CD22" i="59"/>
  <c r="U88" i="60"/>
  <c r="AI31" i="60"/>
  <c r="BT61" i="61"/>
  <c r="CB41" i="60"/>
  <c r="BM83" i="60"/>
  <c r="CB64" i="60"/>
  <c r="BB20" i="59"/>
  <c r="AX5" i="59"/>
  <c r="BW31" i="60"/>
  <c r="AQ54" i="61"/>
  <c r="BI43" i="59"/>
  <c r="T109" i="61"/>
  <c r="BQ44" i="59"/>
  <c r="BR52" i="61"/>
  <c r="BN6" i="59"/>
  <c r="AU43" i="60"/>
  <c r="BJ55" i="60"/>
  <c r="V125" i="60"/>
  <c r="BJ41" i="60"/>
  <c r="BE30" i="59"/>
  <c r="CC42" i="60"/>
  <c r="BX48" i="59"/>
  <c r="AV90" i="59"/>
  <c r="AO120" i="61"/>
  <c r="BU79" i="61"/>
  <c r="T100" i="61"/>
  <c r="BV120" i="59"/>
  <c r="BV65" i="61"/>
  <c r="BE17" i="59"/>
  <c r="BK19" i="59"/>
  <c r="AW103" i="60"/>
  <c r="AB52" i="60"/>
  <c r="M8" i="60"/>
  <c r="BS24" i="60"/>
  <c r="AM61" i="59"/>
  <c r="AH4" i="60"/>
  <c r="CA18" i="60"/>
  <c r="BP10" i="60"/>
  <c r="BY110" i="60"/>
  <c r="BP50" i="59"/>
  <c r="CB70" i="60"/>
  <c r="BF91" i="59"/>
  <c r="AO71" i="61"/>
  <c r="BV28" i="61"/>
  <c r="BZ95" i="59"/>
  <c r="BU107" i="61"/>
  <c r="BG42" i="61"/>
  <c r="BI128" i="59"/>
  <c r="BM25" i="61"/>
  <c r="AZ84" i="59"/>
  <c r="BY111" i="60"/>
  <c r="CD109" i="61"/>
  <c r="AG19" i="60"/>
  <c r="BG53" i="61"/>
  <c r="O10" i="61"/>
  <c r="BU32" i="61"/>
  <c r="AU57" i="59"/>
  <c r="BZ4" i="61"/>
  <c r="BM84" i="61"/>
  <c r="BV99" i="59"/>
  <c r="BL82" i="59"/>
  <c r="BZ34" i="60"/>
  <c r="BD6" i="60"/>
  <c r="BW15" i="59"/>
  <c r="BI90" i="59"/>
  <c r="BO74" i="59"/>
  <c r="AI22" i="61"/>
  <c r="AB126" i="60"/>
  <c r="M123" i="59"/>
  <c r="Z118" i="59"/>
  <c r="BU99" i="59"/>
  <c r="M114" i="60"/>
  <c r="AL19" i="60"/>
  <c r="BK18" i="61"/>
  <c r="BP39" i="60"/>
  <c r="AT116" i="59"/>
  <c r="AX25" i="60"/>
  <c r="BZ81" i="61"/>
  <c r="BR126" i="59"/>
  <c r="R104" i="61"/>
  <c r="BT72" i="61"/>
  <c r="CC126" i="60"/>
  <c r="BG100" i="61"/>
  <c r="AT75" i="61"/>
  <c r="BM63" i="60"/>
  <c r="AQ52" i="60"/>
  <c r="AY118" i="61"/>
  <c r="AY75" i="61"/>
  <c r="CD34" i="59"/>
  <c r="BY81" i="61"/>
  <c r="CA61" i="60"/>
  <c r="V4" i="59"/>
  <c r="K40" i="61"/>
  <c r="AG102" i="59"/>
  <c r="BY4" i="59"/>
  <c r="BU81" i="61"/>
  <c r="AW81" i="59"/>
  <c r="AJ129" i="59"/>
  <c r="AG77" i="59"/>
  <c r="R65" i="61"/>
  <c r="BS89" i="59"/>
  <c r="CA129" i="59"/>
  <c r="Y87" i="61"/>
  <c r="CC42" i="61"/>
  <c r="BB41" i="59"/>
  <c r="AV43" i="59"/>
  <c r="AA59" i="59"/>
  <c r="AH8" i="60"/>
  <c r="AK93" i="61"/>
  <c r="W128" i="59"/>
  <c r="S86" i="60"/>
  <c r="AQ47" i="60"/>
  <c r="K102" i="61"/>
  <c r="BV88" i="60"/>
  <c r="AM9" i="61"/>
  <c r="BZ108" i="60"/>
  <c r="BT53" i="60"/>
  <c r="P27" i="59"/>
  <c r="P12" i="61"/>
  <c r="AU55" i="59"/>
  <c r="BX82" i="60"/>
  <c r="BP14" i="61"/>
  <c r="AK105" i="60"/>
  <c r="CB73" i="60"/>
  <c r="AK101" i="61"/>
  <c r="O46" i="59"/>
  <c r="CA82" i="60"/>
  <c r="BM93" i="61"/>
  <c r="BW20" i="60"/>
  <c r="BE42" i="60"/>
  <c r="CA64" i="61"/>
  <c r="AY61" i="59"/>
  <c r="BZ52" i="60"/>
  <c r="BM70" i="59"/>
  <c r="BY31" i="61"/>
  <c r="R51" i="60"/>
  <c r="BI36" i="59"/>
  <c r="AM31" i="60"/>
  <c r="BR64" i="61"/>
  <c r="M26" i="61"/>
  <c r="AR59" i="59"/>
  <c r="AY40" i="61"/>
  <c r="BY107" i="59"/>
  <c r="CD71" i="61"/>
  <c r="AO11" i="59"/>
  <c r="BP61" i="60"/>
  <c r="AQ91" i="59"/>
  <c r="BG39" i="60"/>
  <c r="BZ109" i="61"/>
  <c r="BZ17" i="61"/>
  <c r="AX4" i="60"/>
  <c r="BN24" i="61"/>
  <c r="AM36" i="61"/>
  <c r="O122" i="61"/>
  <c r="O68" i="60"/>
  <c r="AN48" i="60"/>
  <c r="AX120" i="60"/>
  <c r="BG86" i="61"/>
  <c r="S36" i="61"/>
  <c r="AM72" i="59"/>
  <c r="Q22" i="59"/>
  <c r="R59" i="61"/>
  <c r="AX29" i="60"/>
  <c r="BV34" i="60"/>
  <c r="BF41" i="59"/>
  <c r="AN96" i="59"/>
  <c r="AZ64" i="60"/>
  <c r="BV44" i="60"/>
  <c r="R127" i="59"/>
  <c r="AS21" i="61"/>
  <c r="CA8" i="60"/>
  <c r="CA56" i="59"/>
  <c r="BY128" i="61"/>
  <c r="M91" i="60"/>
  <c r="BX43" i="60"/>
  <c r="AE119" i="61"/>
  <c r="AP127" i="60"/>
  <c r="AD29" i="61"/>
  <c r="V115" i="61"/>
  <c r="U124" i="60"/>
  <c r="BP5" i="61"/>
  <c r="BO6" i="59"/>
  <c r="M82" i="60"/>
  <c r="BV91" i="59"/>
  <c r="O75" i="60"/>
  <c r="BF49" i="61"/>
  <c r="CA116" i="61"/>
  <c r="BT12" i="61"/>
  <c r="CD82" i="60"/>
  <c r="Q22" i="61"/>
  <c r="CA15" i="61"/>
  <c r="BW19" i="61"/>
  <c r="T5" i="61"/>
  <c r="BW86" i="60"/>
  <c r="CB92" i="60"/>
  <c r="BW65" i="60"/>
  <c r="M52" i="61"/>
  <c r="BC81" i="60"/>
  <c r="AN104" i="59"/>
  <c r="BA68" i="59"/>
  <c r="BT83" i="60"/>
  <c r="BX58" i="59"/>
  <c r="CD59" i="59"/>
  <c r="X30" i="61"/>
  <c r="BW95" i="60"/>
  <c r="AM49" i="60"/>
  <c r="AV58" i="60"/>
  <c r="CC30" i="61"/>
  <c r="BJ40" i="59"/>
  <c r="AE126" i="59"/>
  <c r="AD76" i="60"/>
  <c r="N106" i="61"/>
  <c r="Y111" i="61"/>
  <c r="AU24" i="60"/>
  <c r="BD34" i="60"/>
  <c r="CB80" i="61"/>
  <c r="AU119" i="60"/>
  <c r="O109" i="60"/>
  <c r="AB107" i="59"/>
  <c r="BN37" i="59"/>
  <c r="BX67" i="59"/>
  <c r="AA116" i="59"/>
  <c r="AE117" i="61"/>
  <c r="BA110" i="61"/>
  <c r="BS109" i="61"/>
  <c r="AU52" i="60"/>
  <c r="BL68" i="61"/>
  <c r="BD95" i="59"/>
  <c r="BB57" i="59"/>
  <c r="BR53" i="61"/>
  <c r="CA92" i="59"/>
  <c r="CB13" i="59"/>
  <c r="AE5" i="60"/>
  <c r="AT115" i="61"/>
  <c r="W11" i="59"/>
  <c r="BZ61" i="61"/>
  <c r="CB40" i="60"/>
  <c r="P16" i="60"/>
  <c r="BF109" i="60"/>
  <c r="CD86" i="60"/>
  <c r="AU26" i="60"/>
  <c r="BG103" i="61"/>
  <c r="CD73" i="60"/>
  <c r="BU102" i="61"/>
  <c r="CC5" i="61"/>
  <c r="CB116" i="60"/>
  <c r="AT4" i="60"/>
  <c r="P56" i="59"/>
  <c r="AO49" i="59"/>
  <c r="BW66" i="60"/>
  <c r="AH34" i="61"/>
  <c r="AC72" i="59"/>
  <c r="CA77" i="61"/>
  <c r="AU32" i="61"/>
  <c r="CC86" i="59"/>
  <c r="BW88" i="61"/>
  <c r="BR56" i="61"/>
  <c r="BY74" i="61"/>
  <c r="CD109" i="59"/>
  <c r="CA108" i="61"/>
  <c r="AS58" i="60"/>
  <c r="AQ90" i="59"/>
  <c r="BN69" i="61"/>
  <c r="AM13" i="61"/>
  <c r="AS92" i="60"/>
  <c r="AH121" i="61"/>
  <c r="AQ102" i="59"/>
  <c r="CD103" i="59"/>
  <c r="BX118" i="60"/>
  <c r="K71" i="61"/>
  <c r="CB44" i="60"/>
  <c r="O93" i="60"/>
  <c r="BS5" i="61"/>
  <c r="CD121" i="60"/>
  <c r="BG40" i="61"/>
  <c r="P60" i="59"/>
  <c r="AF30" i="59"/>
  <c r="BM99" i="60"/>
  <c r="AB62" i="61"/>
  <c r="BX10" i="59"/>
  <c r="BZ99" i="60"/>
  <c r="AV49" i="59"/>
  <c r="N24" i="59"/>
  <c r="BU79" i="60"/>
  <c r="AY73" i="60"/>
  <c r="BO55" i="60"/>
  <c r="CD101" i="61"/>
  <c r="L84" i="59"/>
  <c r="BI32" i="59"/>
  <c r="BP18" i="59"/>
  <c r="AK79" i="61"/>
  <c r="CB33" i="59"/>
  <c r="BX80" i="59"/>
  <c r="AV112" i="59"/>
  <c r="M11" i="61"/>
  <c r="BL81" i="59"/>
  <c r="BE77" i="59"/>
  <c r="AV26" i="61"/>
  <c r="CC29" i="61"/>
  <c r="AC111" i="59"/>
  <c r="BI111" i="61"/>
  <c r="BZ30" i="59"/>
  <c r="AF68" i="60"/>
  <c r="CC54" i="60"/>
  <c r="CD66" i="61"/>
  <c r="X42" i="60"/>
  <c r="O64" i="61"/>
  <c r="BZ27" i="60"/>
  <c r="BE67" i="59"/>
  <c r="BP39" i="59"/>
  <c r="BA55" i="60"/>
  <c r="BR7" i="61"/>
  <c r="V68" i="59"/>
  <c r="BW58" i="59"/>
  <c r="AG91" i="59"/>
  <c r="AK47" i="61"/>
  <c r="O105" i="60"/>
  <c r="AT12" i="61"/>
  <c r="BU70" i="60"/>
  <c r="CA18" i="59"/>
  <c r="BX112" i="61"/>
  <c r="BY43" i="60"/>
  <c r="BV41" i="61"/>
  <c r="BL66" i="59"/>
  <c r="BW83" i="61"/>
  <c r="BW29" i="60"/>
  <c r="BU44" i="59"/>
  <c r="R56" i="59"/>
  <c r="BK115" i="59"/>
  <c r="AJ52" i="61"/>
  <c r="CB93" i="59"/>
  <c r="BW16" i="61"/>
  <c r="CD93" i="59"/>
  <c r="BK69" i="59"/>
  <c r="BT75" i="61"/>
  <c r="CA73" i="59"/>
  <c r="AZ125" i="60"/>
  <c r="BZ121" i="61"/>
  <c r="BY118" i="59"/>
  <c r="AH92" i="61"/>
  <c r="BT37" i="59"/>
  <c r="S13" i="59"/>
  <c r="BS56" i="61"/>
  <c r="V71" i="60"/>
  <c r="CB25" i="61"/>
  <c r="BZ5" i="61"/>
  <c r="AN43" i="59"/>
  <c r="P5" i="59"/>
  <c r="BT49" i="59"/>
  <c r="U37" i="60"/>
  <c r="BS101" i="60"/>
  <c r="X24" i="61"/>
  <c r="AA34" i="59"/>
  <c r="BW45" i="61"/>
  <c r="V101" i="60"/>
  <c r="CD105" i="59"/>
  <c r="BV60" i="59"/>
  <c r="AY97" i="59"/>
  <c r="AN7" i="61"/>
  <c r="AA45" i="61"/>
  <c r="AS16" i="60"/>
  <c r="BT85" i="59"/>
  <c r="AI25" i="61"/>
  <c r="CC111" i="61"/>
  <c r="AA49" i="61"/>
  <c r="BV81" i="60"/>
  <c r="BZ129" i="61"/>
  <c r="AZ66" i="60"/>
  <c r="BZ116" i="59"/>
  <c r="BG87" i="61"/>
  <c r="O6" i="61"/>
  <c r="AD39" i="61"/>
  <c r="BS121" i="60"/>
  <c r="BK106" i="59"/>
  <c r="BE118" i="60"/>
  <c r="U116" i="60"/>
  <c r="BT30" i="61"/>
  <c r="BT12" i="59"/>
  <c r="V100" i="60"/>
  <c r="BV35" i="61"/>
  <c r="AT11" i="61"/>
  <c r="BD90" i="60"/>
  <c r="BP107" i="61"/>
  <c r="BW77" i="60"/>
  <c r="P71" i="59"/>
  <c r="CA72" i="61"/>
  <c r="BU100" i="60"/>
  <c r="BL77" i="61"/>
  <c r="N43" i="61"/>
  <c r="AK100" i="59"/>
  <c r="Q103" i="59"/>
  <c r="CC58" i="60"/>
  <c r="BZ94" i="59"/>
  <c r="Q12" i="60"/>
  <c r="CC61" i="60"/>
  <c r="BW46" i="60"/>
  <c r="V80" i="61"/>
  <c r="AK38" i="61"/>
  <c r="AM76" i="60"/>
  <c r="AC6" i="60"/>
  <c r="P62" i="61"/>
  <c r="BK35" i="60"/>
  <c r="BO58" i="59"/>
  <c r="BR129" i="61"/>
  <c r="BB39" i="59"/>
  <c r="AG96" i="60"/>
  <c r="BF9" i="59"/>
  <c r="BO29" i="60"/>
  <c r="BI83" i="61"/>
  <c r="CA109" i="60"/>
  <c r="N81" i="60"/>
  <c r="W82" i="59"/>
  <c r="S123" i="61"/>
  <c r="T44" i="61"/>
  <c r="CD29" i="61"/>
  <c r="U38" i="60"/>
  <c r="BV54" i="59"/>
  <c r="X40" i="61"/>
  <c r="AU47" i="60"/>
  <c r="AR13" i="61"/>
  <c r="BU39" i="59"/>
  <c r="BT100" i="60"/>
  <c r="AE43" i="60"/>
  <c r="BN26" i="60"/>
  <c r="BV16" i="60"/>
  <c r="V52" i="59"/>
  <c r="BZ27" i="59"/>
  <c r="BM68" i="59"/>
  <c r="AB49" i="60"/>
  <c r="W54" i="59"/>
  <c r="BD15" i="59"/>
  <c r="BL43" i="59"/>
  <c r="AZ74" i="60"/>
  <c r="AF111" i="59"/>
  <c r="N61" i="59"/>
  <c r="BY79" i="59"/>
  <c r="BW68" i="60"/>
  <c r="M102" i="61"/>
  <c r="Z16" i="60"/>
  <c r="X22" i="60"/>
  <c r="BX105" i="59"/>
  <c r="BE128" i="61"/>
  <c r="AV27" i="60"/>
  <c r="BT94" i="61"/>
  <c r="BV31" i="61"/>
  <c r="AD116" i="60"/>
  <c r="AQ34" i="61"/>
  <c r="CC89" i="59"/>
  <c r="BS107" i="59"/>
  <c r="Y107" i="61"/>
  <c r="BO7" i="59"/>
  <c r="Q75" i="61"/>
  <c r="AQ107" i="59"/>
  <c r="AL12" i="60"/>
  <c r="T13" i="60"/>
  <c r="BK76" i="60"/>
  <c r="O45" i="61"/>
  <c r="AH105" i="60"/>
  <c r="BJ89" i="59"/>
  <c r="AZ39" i="59"/>
  <c r="AC90" i="59"/>
  <c r="BG20" i="61"/>
  <c r="N8" i="61"/>
  <c r="CB122" i="60"/>
  <c r="AU29" i="61"/>
  <c r="AD10" i="61"/>
  <c r="AE106" i="59"/>
  <c r="AH22" i="60"/>
  <c r="AI29" i="61"/>
  <c r="AY26" i="61"/>
  <c r="Q41" i="59"/>
  <c r="CB32" i="60"/>
  <c r="W9" i="59"/>
  <c r="AT123" i="61"/>
  <c r="AM95" i="59"/>
  <c r="BT39" i="60"/>
  <c r="BS19" i="59"/>
  <c r="BS14" i="59"/>
  <c r="X126" i="61"/>
  <c r="CD97" i="61"/>
  <c r="BV23" i="61"/>
  <c r="S63" i="59"/>
  <c r="BY85" i="60"/>
  <c r="M17" i="61"/>
  <c r="BJ27" i="61"/>
  <c r="AG38" i="61"/>
  <c r="AT85" i="60"/>
  <c r="BX98" i="60"/>
  <c r="BJ62" i="60"/>
  <c r="BZ28" i="61"/>
  <c r="AJ27" i="59"/>
  <c r="BV63" i="59"/>
  <c r="BZ68" i="60"/>
  <c r="AH89" i="60"/>
  <c r="BD122" i="60"/>
  <c r="K27" i="60"/>
  <c r="BP128" i="61"/>
  <c r="AN101" i="60"/>
  <c r="BY28" i="60"/>
  <c r="O103" i="61"/>
  <c r="AK72" i="59"/>
  <c r="M35" i="59"/>
  <c r="BT74" i="60"/>
  <c r="R17" i="61"/>
  <c r="BZ119" i="61"/>
  <c r="BO75" i="59"/>
  <c r="AX20" i="61"/>
  <c r="BQ80" i="59"/>
  <c r="BY108" i="61"/>
  <c r="BV28" i="60"/>
  <c r="BT116" i="61"/>
  <c r="P13" i="59"/>
  <c r="BY84" i="61"/>
  <c r="CA103" i="61"/>
  <c r="BL117" i="60"/>
  <c r="BS78" i="59"/>
  <c r="O38" i="60"/>
  <c r="V20" i="59"/>
  <c r="AM86" i="59"/>
  <c r="BT32" i="61"/>
  <c r="BJ49" i="59"/>
  <c r="V64" i="59"/>
  <c r="BU119" i="61"/>
  <c r="BW13" i="61"/>
  <c r="V106" i="59"/>
  <c r="AT44" i="60"/>
  <c r="BH128" i="59"/>
  <c r="AI51" i="60"/>
  <c r="Z96" i="59"/>
  <c r="Z10" i="59"/>
  <c r="BO33" i="59"/>
  <c r="BD25" i="59"/>
  <c r="BD30" i="59"/>
  <c r="AD87" i="59"/>
  <c r="BX63" i="59"/>
  <c r="CA14" i="60"/>
  <c r="W67" i="59"/>
  <c r="BY55" i="61"/>
  <c r="Q45" i="59"/>
  <c r="W13" i="59"/>
  <c r="BU23" i="59"/>
  <c r="BU85" i="61"/>
  <c r="M61" i="59"/>
  <c r="CA40" i="61"/>
  <c r="N95" i="59"/>
  <c r="BF108" i="59"/>
  <c r="AP54" i="61"/>
  <c r="BO106" i="59"/>
  <c r="AZ22" i="59"/>
  <c r="AL23" i="60"/>
  <c r="BT39" i="59"/>
  <c r="AZ100" i="59"/>
  <c r="BV89" i="60"/>
  <c r="BA76" i="59"/>
  <c r="W63" i="61"/>
  <c r="BF72" i="61"/>
  <c r="BF87" i="60"/>
  <c r="BF27" i="61"/>
  <c r="BS49" i="59"/>
  <c r="AS55" i="61"/>
  <c r="AS99" i="60"/>
  <c r="BU101" i="59"/>
  <c r="BD47" i="59"/>
  <c r="AO100" i="59"/>
  <c r="AA7" i="59"/>
  <c r="BH44" i="60"/>
  <c r="AQ45" i="60"/>
  <c r="N4" i="59"/>
  <c r="BT113" i="59"/>
  <c r="BL76" i="61"/>
  <c r="BY109" i="59"/>
  <c r="M7" i="60"/>
  <c r="AR91" i="60"/>
  <c r="CB60" i="61"/>
  <c r="CA85" i="59"/>
  <c r="R94" i="59"/>
  <c r="M108" i="59"/>
  <c r="AM60" i="60"/>
  <c r="BM16" i="61"/>
  <c r="AE112" i="59"/>
  <c r="BO90" i="60"/>
  <c r="BG124" i="59"/>
  <c r="CB124" i="59"/>
  <c r="U88" i="61"/>
  <c r="AD127" i="61"/>
  <c r="CC69" i="59"/>
  <c r="BQ43" i="61"/>
  <c r="AT124" i="59"/>
  <c r="BW127" i="61"/>
  <c r="BV20" i="59"/>
  <c r="BU51" i="61"/>
  <c r="V70" i="59"/>
  <c r="U67" i="60"/>
  <c r="K120" i="61"/>
  <c r="X101" i="59"/>
  <c r="Y92" i="59"/>
  <c r="BS14" i="60"/>
  <c r="BF129" i="60"/>
  <c r="AW99" i="61"/>
  <c r="BD85" i="59"/>
  <c r="BU72" i="61"/>
  <c r="U63" i="59"/>
  <c r="U53" i="60"/>
  <c r="AL95" i="60"/>
  <c r="BN9" i="61"/>
  <c r="U70" i="61"/>
  <c r="BX129" i="59"/>
  <c r="T26" i="60"/>
  <c r="BJ57" i="59"/>
  <c r="AH62" i="60"/>
  <c r="BW91" i="59"/>
  <c r="BX110" i="59"/>
  <c r="AQ11" i="61"/>
  <c r="AL68" i="60"/>
  <c r="BS120" i="61"/>
  <c r="BV29" i="59"/>
  <c r="CA74" i="61"/>
  <c r="BC8" i="61"/>
  <c r="BG129" i="60"/>
  <c r="AO28" i="61"/>
  <c r="AD125" i="61"/>
  <c r="BR42" i="60"/>
  <c r="BU73" i="59"/>
  <c r="AH81" i="61"/>
  <c r="AO70" i="59"/>
  <c r="BG105" i="61"/>
  <c r="BN66" i="59"/>
  <c r="BN57" i="59"/>
  <c r="AP62" i="60"/>
  <c r="AU12" i="60"/>
  <c r="X125" i="61"/>
  <c r="Y123" i="59"/>
  <c r="CD83" i="60"/>
  <c r="AO87" i="60"/>
  <c r="BS99" i="60"/>
  <c r="AJ9" i="59"/>
  <c r="AN99" i="59"/>
  <c r="AN65" i="59"/>
  <c r="AK63" i="61"/>
  <c r="BN50" i="59"/>
  <c r="CA37" i="59"/>
  <c r="BY124" i="61"/>
  <c r="AG13" i="60"/>
  <c r="BT70" i="61"/>
  <c r="BW129" i="61"/>
  <c r="Z76" i="61"/>
  <c r="CB97" i="59"/>
  <c r="O12" i="61"/>
  <c r="T121" i="61"/>
  <c r="BG16" i="59"/>
  <c r="AK13" i="59"/>
  <c r="BE36" i="59"/>
  <c r="AU40" i="61"/>
  <c r="AM66" i="59"/>
  <c r="AQ76" i="60"/>
  <c r="BZ129" i="60"/>
  <c r="AD41" i="61"/>
  <c r="X97" i="61"/>
  <c r="AQ70" i="59"/>
  <c r="BC95" i="59"/>
  <c r="N36" i="61"/>
  <c r="AP53" i="60"/>
  <c r="BK91" i="61"/>
  <c r="CA71" i="60"/>
  <c r="BU99" i="60"/>
  <c r="Z107" i="60"/>
  <c r="BS102" i="60"/>
  <c r="BZ45" i="61"/>
  <c r="BC88" i="60"/>
  <c r="BD61" i="61"/>
  <c r="BP22" i="59"/>
  <c r="AO73" i="61"/>
  <c r="AN17" i="61"/>
  <c r="Z96" i="61"/>
  <c r="BK16" i="61"/>
  <c r="AS29" i="60"/>
  <c r="BR98" i="61"/>
  <c r="U35" i="60"/>
  <c r="BP108" i="60"/>
  <c r="BZ109" i="59"/>
  <c r="Q92" i="61"/>
  <c r="AO16" i="61"/>
  <c r="P126" i="60"/>
  <c r="Z125" i="59"/>
  <c r="CC55" i="59"/>
  <c r="BV50" i="61"/>
  <c r="BB79" i="61"/>
  <c r="BZ82" i="60"/>
  <c r="L122" i="61"/>
  <c r="K121" i="61"/>
  <c r="R123" i="61"/>
  <c r="AG63" i="61"/>
  <c r="L126" i="59"/>
  <c r="AN126" i="60"/>
  <c r="T47" i="59"/>
  <c r="BS59" i="59"/>
  <c r="AC49" i="61"/>
  <c r="AW36" i="59"/>
  <c r="AV78" i="61"/>
  <c r="Y43" i="59"/>
  <c r="BH6" i="59"/>
  <c r="BE84" i="61"/>
  <c r="BN31" i="61"/>
  <c r="BP84" i="61"/>
  <c r="U122" i="61"/>
  <c r="AL102" i="60"/>
  <c r="W104" i="60"/>
  <c r="BW58" i="61"/>
  <c r="BS47" i="59"/>
  <c r="AC101" i="59"/>
  <c r="BT30" i="59"/>
  <c r="T120" i="60"/>
  <c r="BU114" i="59"/>
  <c r="AV41" i="59"/>
  <c r="AK4" i="59"/>
  <c r="AW122" i="60"/>
  <c r="AI12" i="60"/>
  <c r="BT84" i="60"/>
  <c r="CA5" i="59"/>
  <c r="CD34" i="61"/>
  <c r="V107" i="60"/>
  <c r="BD5" i="59"/>
  <c r="BI39" i="59"/>
  <c r="CA80" i="61"/>
  <c r="BV53" i="60"/>
  <c r="U107" i="59"/>
  <c r="BM122" i="61"/>
  <c r="BU128" i="59"/>
  <c r="AV6" i="61"/>
  <c r="AV98" i="60"/>
  <c r="AK21" i="59"/>
  <c r="BY101" i="61"/>
  <c r="BZ43" i="60"/>
  <c r="AD63" i="61"/>
  <c r="CC64" i="59"/>
  <c r="T80" i="61"/>
  <c r="BP76" i="59"/>
  <c r="BQ49" i="61"/>
  <c r="CB38" i="60"/>
  <c r="AU99" i="61"/>
  <c r="AC105" i="59"/>
  <c r="BF59" i="59"/>
  <c r="S88" i="60"/>
  <c r="AT82" i="61"/>
  <c r="AP105" i="61"/>
  <c r="BE22" i="60"/>
  <c r="BL111" i="59"/>
  <c r="BO119" i="61"/>
  <c r="N13" i="61"/>
  <c r="AN10" i="61"/>
  <c r="AX17" i="59"/>
  <c r="BM20" i="61"/>
  <c r="BX126" i="59"/>
  <c r="BT110" i="59"/>
  <c r="AC111" i="61"/>
  <c r="AR28" i="61"/>
  <c r="BT98" i="60"/>
  <c r="AV72" i="61"/>
  <c r="BS77" i="60"/>
  <c r="V10" i="61"/>
  <c r="AC18" i="59"/>
  <c r="BW32" i="61"/>
  <c r="N40" i="59"/>
  <c r="S84" i="60"/>
  <c r="BR80" i="61"/>
  <c r="BD6" i="61"/>
  <c r="AT28" i="59"/>
  <c r="CB125" i="61"/>
  <c r="AD67" i="59"/>
  <c r="AE108" i="60"/>
  <c r="BN74" i="60"/>
  <c r="AM25" i="59"/>
  <c r="AF64" i="61"/>
  <c r="BV123" i="61"/>
  <c r="AK88" i="59"/>
  <c r="CC95" i="59"/>
  <c r="X105" i="59"/>
  <c r="CD120" i="60"/>
  <c r="BO98" i="59"/>
  <c r="P42" i="61"/>
  <c r="U56" i="59"/>
  <c r="AI113" i="61"/>
  <c r="AG40" i="59"/>
  <c r="AD15" i="59"/>
  <c r="BV68" i="59"/>
  <c r="AJ16" i="59"/>
  <c r="AN106" i="60"/>
  <c r="BS31" i="61"/>
  <c r="AO97" i="59"/>
  <c r="V62" i="60"/>
  <c r="BF63" i="59"/>
  <c r="X33" i="61"/>
  <c r="BW57" i="59"/>
  <c r="AL30" i="60"/>
  <c r="BL53" i="59"/>
  <c r="AX6" i="60"/>
  <c r="CB77" i="60"/>
  <c r="V106" i="60"/>
  <c r="AE73" i="60"/>
  <c r="AI93" i="60"/>
  <c r="BV101" i="61"/>
  <c r="BF83" i="61"/>
  <c r="BY84" i="60"/>
  <c r="BY127" i="59"/>
  <c r="BG73" i="60"/>
  <c r="AV33" i="61"/>
  <c r="AG112" i="59"/>
  <c r="BS7" i="59"/>
  <c r="K111" i="60"/>
  <c r="CA90" i="59"/>
  <c r="AK67" i="61"/>
  <c r="AN56" i="61"/>
  <c r="BE99" i="61"/>
  <c r="AB100" i="60"/>
  <c r="AP31" i="61"/>
  <c r="AQ40" i="60"/>
  <c r="BD70" i="59"/>
  <c r="BU68" i="59"/>
  <c r="BY87" i="61"/>
  <c r="AN104" i="61"/>
  <c r="BV77" i="61"/>
  <c r="BB83" i="59"/>
  <c r="R25" i="59"/>
  <c r="BI82" i="59"/>
  <c r="V99" i="60"/>
  <c r="BU60" i="61"/>
  <c r="AA66" i="60"/>
  <c r="AB8" i="60"/>
  <c r="X30" i="60"/>
  <c r="CA124" i="60"/>
  <c r="CB116" i="59"/>
  <c r="AI40" i="59"/>
  <c r="R33" i="61"/>
  <c r="BU97" i="59"/>
  <c r="BA80" i="61"/>
  <c r="P70" i="59"/>
  <c r="CA33" i="61"/>
  <c r="Y78" i="59"/>
  <c r="BU74" i="59"/>
  <c r="BT47" i="60"/>
  <c r="AH51" i="61"/>
  <c r="M93" i="61"/>
  <c r="X9" i="59"/>
  <c r="AB46" i="59"/>
  <c r="AY122" i="60"/>
  <c r="BH40" i="61"/>
  <c r="W100" i="59"/>
  <c r="BW96" i="61"/>
  <c r="AJ33" i="61"/>
  <c r="BF91" i="61"/>
  <c r="BV127" i="61"/>
  <c r="CD24" i="61"/>
  <c r="BS6" i="60"/>
  <c r="AG17" i="60"/>
  <c r="BJ21" i="61"/>
  <c r="AH17" i="60"/>
  <c r="AI121" i="60"/>
  <c r="BZ91" i="60"/>
  <c r="BZ85" i="60"/>
  <c r="AH53" i="61"/>
  <c r="AO6" i="59"/>
  <c r="BV35" i="59"/>
  <c r="AN121" i="61"/>
  <c r="AY43" i="61"/>
  <c r="BY22" i="59"/>
  <c r="AF26" i="59"/>
  <c r="AE113" i="61"/>
  <c r="AV84" i="60"/>
  <c r="BR111" i="60"/>
  <c r="AY53" i="61"/>
  <c r="M11" i="60"/>
  <c r="O102" i="61"/>
  <c r="AN5" i="61"/>
  <c r="BW26" i="61"/>
  <c r="Q32" i="59"/>
  <c r="AH123" i="61"/>
  <c r="Y129" i="59"/>
  <c r="BF116" i="60"/>
  <c r="AM38" i="59"/>
  <c r="BP31" i="61"/>
  <c r="CC7" i="61"/>
  <c r="AK92" i="61"/>
  <c r="AK50" i="59"/>
  <c r="AW119" i="59"/>
  <c r="AX15" i="59"/>
  <c r="CD114" i="59"/>
  <c r="BU124" i="60"/>
  <c r="S13" i="61"/>
  <c r="K117" i="59"/>
  <c r="AJ111" i="59"/>
  <c r="W10" i="59"/>
  <c r="O116" i="59"/>
  <c r="BT56" i="61"/>
  <c r="AG85" i="59"/>
  <c r="K94" i="59"/>
  <c r="R12" i="59"/>
  <c r="BO38" i="61"/>
  <c r="BG74" i="59"/>
  <c r="AT25" i="61"/>
  <c r="Y62" i="61"/>
  <c r="AK37" i="61"/>
  <c r="BL17" i="59"/>
  <c r="BW43" i="60"/>
  <c r="BY47" i="61"/>
  <c r="R103" i="59"/>
  <c r="AO117" i="61"/>
  <c r="AC37" i="60"/>
  <c r="AG89" i="59"/>
  <c r="BJ129" i="59"/>
  <c r="K128" i="61"/>
  <c r="AL92" i="61"/>
  <c r="AT14" i="59"/>
  <c r="AK20" i="60"/>
  <c r="Y125" i="59"/>
  <c r="CB115" i="60"/>
  <c r="X16" i="59"/>
  <c r="BT54" i="60"/>
  <c r="AA28" i="59"/>
  <c r="BO14" i="59"/>
  <c r="Q26" i="60"/>
  <c r="BD37" i="61"/>
  <c r="AJ19" i="61"/>
  <c r="AU49" i="61"/>
  <c r="L63" i="59"/>
  <c r="CD60" i="60"/>
  <c r="AC126" i="60"/>
  <c r="BW6" i="59"/>
  <c r="AX21" i="60"/>
  <c r="BV6" i="61"/>
  <c r="AD10" i="59"/>
  <c r="BU18" i="61"/>
  <c r="BG61" i="61"/>
  <c r="AT19" i="60"/>
  <c r="AD80" i="61"/>
  <c r="BH95" i="59"/>
  <c r="CC13" i="61"/>
  <c r="BU86" i="61"/>
  <c r="Y88" i="59"/>
  <c r="AU17" i="61"/>
  <c r="AU64" i="60"/>
  <c r="AV82" i="59"/>
  <c r="W120" i="61"/>
  <c r="AI87" i="59"/>
  <c r="W27" i="60"/>
  <c r="BU64" i="60"/>
  <c r="BK10" i="60"/>
  <c r="X35" i="60"/>
  <c r="BX123" i="60"/>
  <c r="Y120" i="59"/>
  <c r="O9" i="60"/>
  <c r="BS76" i="59"/>
  <c r="AN123" i="61"/>
  <c r="AH111" i="61"/>
  <c r="AL19" i="61"/>
  <c r="CC29" i="60"/>
  <c r="BJ44" i="60"/>
  <c r="AE69" i="61"/>
  <c r="CC13" i="59"/>
  <c r="BI16" i="61"/>
  <c r="BG58" i="59"/>
  <c r="S84" i="61"/>
  <c r="AA73" i="59"/>
  <c r="BU84" i="61"/>
  <c r="W5" i="59"/>
  <c r="BZ30" i="61"/>
  <c r="M100" i="59"/>
  <c r="CA103" i="59"/>
  <c r="BX115" i="60"/>
  <c r="BT24" i="60"/>
  <c r="X52" i="59"/>
  <c r="BW50" i="60"/>
  <c r="Q93" i="61"/>
  <c r="BZ52" i="59"/>
  <c r="BR28" i="59"/>
  <c r="Y60" i="59"/>
  <c r="AY81" i="61"/>
  <c r="M18" i="60"/>
  <c r="AA89" i="59"/>
  <c r="CA107" i="61"/>
  <c r="K102" i="60"/>
  <c r="AB36" i="60"/>
  <c r="BK65" i="59"/>
  <c r="CB74" i="59"/>
  <c r="AX21" i="59"/>
  <c r="BW32" i="60"/>
  <c r="CB109" i="60"/>
  <c r="CA11" i="60"/>
  <c r="AU63" i="59"/>
  <c r="BJ89" i="61"/>
  <c r="CC46" i="61"/>
  <c r="S90" i="60"/>
  <c r="K108" i="59"/>
  <c r="AS100" i="61"/>
  <c r="BU60" i="59"/>
  <c r="CC15" i="60"/>
  <c r="BD19" i="59"/>
  <c r="BS124" i="60"/>
  <c r="BK14" i="60"/>
  <c r="BN63" i="60"/>
  <c r="BU66" i="59"/>
  <c r="BT38" i="60"/>
  <c r="BB62" i="59"/>
  <c r="AH95" i="60"/>
  <c r="CB43" i="59"/>
  <c r="N126" i="60"/>
  <c r="CD12" i="60"/>
  <c r="AJ5" i="61"/>
  <c r="N74" i="59"/>
  <c r="AW5" i="61"/>
  <c r="N10" i="59"/>
  <c r="AP38" i="61"/>
  <c r="BL62" i="59"/>
  <c r="L89" i="60"/>
  <c r="R70" i="61"/>
  <c r="BN106" i="61"/>
  <c r="CC4" i="61"/>
  <c r="BY94" i="59"/>
  <c r="BE122" i="59"/>
  <c r="CD15" i="60"/>
  <c r="AJ112" i="59"/>
  <c r="AO61" i="60"/>
  <c r="R25" i="61"/>
  <c r="AY76" i="60"/>
  <c r="T77" i="60"/>
  <c r="BH64" i="61"/>
  <c r="P46" i="59"/>
  <c r="CA6" i="59"/>
  <c r="V90" i="59"/>
  <c r="BW30" i="60"/>
  <c r="CA62" i="59"/>
  <c r="BH41" i="59"/>
  <c r="BX128" i="60"/>
  <c r="M71" i="59"/>
  <c r="V82" i="60"/>
  <c r="BR106" i="61"/>
  <c r="U40" i="60"/>
  <c r="M127" i="61"/>
  <c r="N73" i="59"/>
  <c r="AZ119" i="60"/>
  <c r="BN4" i="59"/>
  <c r="Y7" i="59"/>
  <c r="CA122" i="59"/>
  <c r="CD65" i="61"/>
  <c r="L12" i="60"/>
  <c r="BS63" i="59"/>
  <c r="M115" i="59"/>
  <c r="BZ71" i="61"/>
  <c r="R72" i="59"/>
  <c r="AK92" i="60"/>
  <c r="BY27" i="61"/>
  <c r="AB48" i="61"/>
  <c r="K51" i="61"/>
  <c r="BY86" i="59"/>
  <c r="AF12" i="60"/>
  <c r="Y83" i="60"/>
  <c r="BS9" i="59"/>
  <c r="BW23" i="59"/>
  <c r="BS55" i="60"/>
  <c r="AY86" i="61"/>
  <c r="P117" i="59"/>
  <c r="AL5" i="60"/>
  <c r="AU56" i="61"/>
  <c r="M37" i="60"/>
  <c r="CA8" i="59"/>
  <c r="AS8" i="60"/>
  <c r="CC107" i="59"/>
  <c r="BL32" i="59"/>
  <c r="P113" i="61"/>
  <c r="X77" i="59"/>
  <c r="AP92" i="61"/>
  <c r="BH105" i="60"/>
  <c r="BU47" i="61"/>
  <c r="BE97" i="59"/>
  <c r="CA53" i="59"/>
  <c r="AV48" i="59"/>
  <c r="AK85" i="59"/>
  <c r="BE69" i="60"/>
  <c r="CD10" i="61"/>
  <c r="AV65" i="61"/>
  <c r="BU38" i="59"/>
  <c r="R86" i="60"/>
  <c r="BK124" i="59"/>
  <c r="AX32" i="59"/>
  <c r="V9" i="60"/>
  <c r="W16" i="61"/>
  <c r="AZ28" i="60"/>
  <c r="AJ21" i="59"/>
  <c r="BL36" i="59"/>
  <c r="CB27" i="61"/>
  <c r="CC43" i="61"/>
  <c r="AF128" i="60"/>
  <c r="V112" i="60"/>
  <c r="AL38" i="59"/>
  <c r="BE49" i="61"/>
  <c r="BZ125" i="61"/>
  <c r="AY7" i="61"/>
  <c r="R4" i="59"/>
  <c r="CA45" i="60"/>
  <c r="BI124" i="61"/>
  <c r="CB76" i="61"/>
  <c r="CD16" i="61"/>
  <c r="AE11" i="59"/>
  <c r="L60" i="60"/>
  <c r="AZ82" i="60"/>
  <c r="BL36" i="61"/>
  <c r="CA88" i="59"/>
  <c r="BD53" i="60"/>
  <c r="BU123" i="59"/>
  <c r="BY34" i="61"/>
  <c r="AP87" i="60"/>
  <c r="BU56" i="60"/>
  <c r="AF32" i="60"/>
  <c r="R97" i="61"/>
  <c r="BU82" i="61"/>
  <c r="BE12" i="60"/>
  <c r="X83" i="60"/>
  <c r="AW75" i="59"/>
  <c r="AV111" i="60"/>
  <c r="BY57" i="59"/>
  <c r="BH121" i="59"/>
  <c r="BP46" i="61"/>
  <c r="AW68" i="60"/>
  <c r="BN40" i="59"/>
  <c r="BV93" i="61"/>
  <c r="BB77" i="59"/>
  <c r="BC57" i="59"/>
  <c r="V69" i="61"/>
  <c r="BK28" i="59"/>
  <c r="AY115" i="61"/>
  <c r="AV118" i="60"/>
  <c r="AU5" i="61"/>
  <c r="BS10" i="60"/>
  <c r="AU68" i="60"/>
  <c r="BI94" i="61"/>
  <c r="BY27" i="59"/>
  <c r="BT50" i="60"/>
  <c r="V78" i="60"/>
  <c r="L47" i="60"/>
  <c r="L36" i="60"/>
  <c r="BU26" i="61"/>
  <c r="AU84" i="59"/>
  <c r="BP127" i="59"/>
  <c r="AS43" i="59"/>
  <c r="X5" i="59"/>
  <c r="BU86" i="59"/>
  <c r="CA28" i="59"/>
  <c r="BB29" i="61"/>
  <c r="BV44" i="59"/>
  <c r="AM85" i="59"/>
  <c r="AM6" i="59"/>
  <c r="K73" i="61"/>
  <c r="BL101" i="61"/>
  <c r="BM107" i="60"/>
  <c r="BW109" i="59"/>
  <c r="AM35" i="59"/>
  <c r="AO88" i="59"/>
  <c r="CB113" i="59"/>
  <c r="L110" i="59"/>
  <c r="T64" i="61"/>
  <c r="BW118" i="60"/>
  <c r="BM122" i="60"/>
  <c r="BA21" i="59"/>
  <c r="X76" i="59"/>
  <c r="BI37" i="60"/>
  <c r="CC20" i="60"/>
  <c r="BN108" i="59"/>
  <c r="K15" i="61"/>
  <c r="AM117" i="60"/>
  <c r="BA104" i="61"/>
  <c r="BA25" i="61"/>
  <c r="BY12" i="60"/>
  <c r="CA129" i="60"/>
  <c r="X37" i="59"/>
  <c r="X31" i="60"/>
  <c r="BS51" i="61"/>
  <c r="CD128" i="61"/>
  <c r="W34" i="59"/>
  <c r="AL91" i="60"/>
  <c r="BH112" i="61"/>
  <c r="AP39" i="61"/>
  <c r="CD36" i="59"/>
  <c r="BA85" i="60"/>
  <c r="AW50" i="60"/>
  <c r="AE29" i="59"/>
  <c r="BO119" i="60"/>
  <c r="BA15" i="60"/>
  <c r="AF19" i="61"/>
  <c r="BX20" i="60"/>
  <c r="Q65" i="59"/>
  <c r="AF21" i="60"/>
  <c r="BX19" i="60"/>
  <c r="AA77" i="60"/>
  <c r="AG8" i="60"/>
  <c r="BK48" i="59"/>
  <c r="AT83" i="60"/>
  <c r="AO121" i="59"/>
  <c r="U51" i="59"/>
  <c r="BZ40" i="61"/>
  <c r="BB97" i="60"/>
  <c r="BP57" i="60"/>
  <c r="CC57" i="59"/>
  <c r="O12" i="60"/>
  <c r="AR60" i="61"/>
  <c r="BM28" i="60"/>
  <c r="CB39" i="60"/>
  <c r="BI29" i="61"/>
  <c r="S54" i="60"/>
  <c r="AB55" i="61"/>
  <c r="BJ96" i="59"/>
  <c r="BP64" i="60"/>
  <c r="AI72" i="60"/>
  <c r="BX46" i="60"/>
  <c r="AA21" i="61"/>
  <c r="R16" i="60"/>
  <c r="CB68" i="60"/>
  <c r="AG70" i="59"/>
  <c r="BX96" i="60"/>
  <c r="P122" i="59"/>
  <c r="BX128" i="61"/>
  <c r="BX44" i="59"/>
  <c r="BP45" i="59"/>
  <c r="AC74" i="60"/>
  <c r="Z11" i="59"/>
  <c r="CD70" i="59"/>
  <c r="CA22" i="60"/>
  <c r="BM42" i="60"/>
  <c r="AG72" i="59"/>
  <c r="BZ126" i="60"/>
  <c r="X27" i="59"/>
  <c r="BY79" i="61"/>
  <c r="AP14" i="60"/>
  <c r="AQ56" i="59"/>
  <c r="CA125" i="61"/>
  <c r="AU85" i="61"/>
  <c r="T9" i="59"/>
  <c r="X20" i="59"/>
  <c r="BH99" i="61"/>
  <c r="BP118" i="59"/>
  <c r="AI16" i="61"/>
  <c r="BV79" i="61"/>
  <c r="AC108" i="59"/>
  <c r="BR60" i="61"/>
  <c r="AC128" i="61"/>
  <c r="K82" i="60"/>
  <c r="CD97" i="59"/>
  <c r="R74" i="61"/>
  <c r="BZ14" i="60"/>
  <c r="Z15" i="61"/>
  <c r="BT24" i="61"/>
  <c r="BC89" i="59"/>
  <c r="AN43" i="60"/>
  <c r="BX40" i="59"/>
  <c r="AS129" i="60"/>
  <c r="Z81" i="61"/>
  <c r="BX109" i="59"/>
  <c r="BW27" i="61"/>
  <c r="K57" i="60"/>
  <c r="U90" i="61"/>
  <c r="AJ66" i="61"/>
  <c r="AD84" i="59"/>
  <c r="AE101" i="59"/>
  <c r="BW102" i="59"/>
  <c r="BP85" i="59"/>
  <c r="BR102" i="60"/>
  <c r="O69" i="61"/>
  <c r="AY21" i="61"/>
  <c r="O22" i="61"/>
  <c r="AV13" i="59"/>
  <c r="CA128" i="61"/>
  <c r="CD96" i="61"/>
  <c r="AY63" i="60"/>
  <c r="AX104" i="61"/>
  <c r="BW96" i="60"/>
  <c r="AM27" i="60"/>
  <c r="AX5" i="61"/>
  <c r="O5" i="61"/>
  <c r="CB57" i="60"/>
  <c r="BJ24" i="59"/>
  <c r="U78" i="60"/>
  <c r="BZ113" i="59"/>
  <c r="AY72" i="59"/>
  <c r="BB100" i="59"/>
  <c r="BV87" i="60"/>
  <c r="AU36" i="60"/>
  <c r="BS43" i="61"/>
  <c r="AK11" i="59"/>
  <c r="BN13" i="61"/>
  <c r="T78" i="61"/>
  <c r="AC24" i="59"/>
  <c r="AB51" i="60"/>
  <c r="AY101" i="59"/>
  <c r="CC57" i="61"/>
  <c r="Z61" i="59"/>
  <c r="BU95" i="59"/>
  <c r="U117" i="61"/>
  <c r="AC11" i="59"/>
  <c r="S85" i="61"/>
  <c r="AV91" i="59"/>
  <c r="BD76" i="61"/>
  <c r="BV18" i="60"/>
  <c r="BV66" i="61"/>
  <c r="CB109" i="59"/>
  <c r="BF64" i="60"/>
  <c r="CD16" i="60"/>
  <c r="AG35" i="61"/>
  <c r="BX16" i="61"/>
  <c r="CC37" i="60"/>
  <c r="BT19" i="60"/>
  <c r="BW16" i="59"/>
  <c r="BS51" i="60"/>
  <c r="L54" i="59"/>
  <c r="AS50" i="60"/>
  <c r="AD23" i="59"/>
  <c r="BJ104" i="61"/>
  <c r="AB123" i="60"/>
  <c r="U97" i="61"/>
  <c r="BY126" i="60"/>
  <c r="V118" i="60"/>
  <c r="CD55" i="60"/>
  <c r="BX29" i="60"/>
  <c r="AB15" i="60"/>
  <c r="CB127" i="60"/>
  <c r="CB113" i="61"/>
  <c r="S93" i="60"/>
  <c r="AX39" i="60"/>
  <c r="CB129" i="60"/>
  <c r="BB22" i="59"/>
  <c r="L69" i="60"/>
  <c r="AT54" i="60"/>
  <c r="AJ117" i="60"/>
  <c r="BB85" i="61"/>
  <c r="V50" i="60"/>
  <c r="AG41" i="59"/>
  <c r="BC118" i="59"/>
  <c r="BC104" i="61"/>
  <c r="BS45" i="60"/>
  <c r="AY31" i="59"/>
  <c r="K38" i="59"/>
  <c r="AC50" i="59"/>
  <c r="BA90" i="59"/>
  <c r="CD37" i="59"/>
  <c r="AU118" i="61"/>
  <c r="BD26" i="60"/>
  <c r="BY91" i="60"/>
  <c r="BY65" i="60"/>
  <c r="BD98" i="61"/>
  <c r="BX64" i="59"/>
  <c r="U77" i="60"/>
  <c r="BW78" i="60"/>
  <c r="CB112" i="60"/>
  <c r="O84" i="61"/>
  <c r="S64" i="60"/>
  <c r="AG93" i="59"/>
  <c r="BO71" i="61"/>
  <c r="BY7" i="61"/>
  <c r="Y33" i="59"/>
  <c r="M78" i="61"/>
  <c r="W73" i="59"/>
  <c r="BU9" i="60"/>
  <c r="BY88" i="61"/>
  <c r="AQ4" i="61"/>
  <c r="AI117" i="60"/>
  <c r="BP54" i="60"/>
  <c r="BZ8" i="61"/>
  <c r="BO79" i="59"/>
  <c r="AZ85" i="61"/>
  <c r="BX37" i="61"/>
  <c r="AM21" i="59"/>
  <c r="BF41" i="61"/>
  <c r="BT16" i="61"/>
  <c r="BU73" i="61"/>
  <c r="AI100" i="60"/>
  <c r="BT79" i="61"/>
  <c r="CB10" i="60"/>
  <c r="BO7" i="60"/>
  <c r="BI19" i="60"/>
  <c r="BF7" i="60"/>
  <c r="S51" i="59"/>
  <c r="R48" i="61"/>
  <c r="BW30" i="61"/>
  <c r="BU63" i="59"/>
  <c r="BI113" i="60"/>
  <c r="CC112" i="59"/>
  <c r="BY41" i="60"/>
  <c r="BS89" i="60"/>
  <c r="AE63" i="60"/>
  <c r="BD85" i="60"/>
  <c r="L49" i="59"/>
  <c r="AU96" i="60"/>
  <c r="BO25" i="59"/>
  <c r="AU129" i="61"/>
  <c r="U79" i="59"/>
  <c r="AN54" i="61"/>
  <c r="AI61" i="60"/>
  <c r="BV84" i="60"/>
  <c r="AH85" i="61"/>
  <c r="CC23" i="61"/>
  <c r="BW123" i="60"/>
  <c r="BQ79" i="61"/>
  <c r="CB95" i="61"/>
  <c r="CB51" i="60"/>
  <c r="BS37" i="60"/>
  <c r="S67" i="61"/>
  <c r="AD38" i="59"/>
  <c r="BZ41" i="59"/>
  <c r="CB122" i="59"/>
  <c r="K31" i="59"/>
  <c r="BY56" i="61"/>
  <c r="AU45" i="60"/>
  <c r="K99" i="60"/>
  <c r="BB25" i="60"/>
  <c r="V47" i="60"/>
  <c r="BZ81" i="59"/>
  <c r="BC115" i="60"/>
  <c r="BE16" i="61"/>
  <c r="BQ18" i="59"/>
  <c r="AM76" i="59"/>
  <c r="AO95" i="61"/>
  <c r="BG88" i="60"/>
  <c r="BI121" i="60"/>
  <c r="CC51" i="60"/>
  <c r="R98" i="61"/>
  <c r="AN48" i="61"/>
  <c r="BW122" i="60"/>
  <c r="V84" i="61"/>
  <c r="BH122" i="60"/>
  <c r="CD7" i="59"/>
  <c r="CC27" i="60"/>
  <c r="O42" i="60"/>
  <c r="BK46" i="61"/>
  <c r="K111" i="61"/>
  <c r="O47" i="61"/>
  <c r="BJ77" i="60"/>
  <c r="BO70" i="59"/>
  <c r="BX39" i="60"/>
  <c r="AW126" i="59"/>
  <c r="BL43" i="60"/>
  <c r="AE70" i="59"/>
  <c r="BX40" i="61"/>
  <c r="CB38" i="59"/>
  <c r="AR103" i="59"/>
  <c r="BU75" i="61"/>
  <c r="Y105" i="60"/>
  <c r="CB13" i="61"/>
  <c r="BZ96" i="59"/>
  <c r="AC81" i="60"/>
  <c r="BL105" i="59"/>
  <c r="BP93" i="60"/>
  <c r="BT36" i="60"/>
  <c r="X43" i="59"/>
  <c r="AP69" i="60"/>
  <c r="AA14" i="60"/>
  <c r="AF100" i="61"/>
  <c r="BT90" i="59"/>
  <c r="BJ126" i="59"/>
  <c r="BV11" i="60"/>
  <c r="CA95" i="60"/>
  <c r="BO86" i="59"/>
  <c r="BC58" i="59"/>
  <c r="AH127" i="60"/>
  <c r="BJ82" i="60"/>
  <c r="AB72" i="59"/>
  <c r="BW121" i="61"/>
  <c r="AO85" i="61"/>
  <c r="Z12" i="61"/>
  <c r="AS55" i="60"/>
  <c r="AC108" i="61"/>
  <c r="BD59" i="59"/>
  <c r="T107" i="60"/>
  <c r="R83" i="61"/>
  <c r="M117" i="59"/>
  <c r="AZ102" i="59"/>
  <c r="M53" i="61"/>
  <c r="CA8" i="61"/>
  <c r="AN82" i="60"/>
  <c r="BL41" i="61"/>
  <c r="AX70" i="60"/>
  <c r="AN62" i="59"/>
  <c r="AU91" i="59"/>
  <c r="AE92" i="59"/>
  <c r="AK121" i="59"/>
  <c r="Y45" i="61"/>
  <c r="AT44" i="59"/>
  <c r="AK89" i="59"/>
  <c r="T26" i="61"/>
  <c r="BS125" i="60"/>
  <c r="CC112" i="61"/>
  <c r="AO11" i="61"/>
  <c r="AQ117" i="60"/>
  <c r="AJ43" i="59"/>
  <c r="BI48" i="59"/>
  <c r="AH37" i="60"/>
  <c r="BO69" i="60"/>
  <c r="BL103" i="60"/>
  <c r="BU70" i="59"/>
  <c r="CD94" i="59"/>
  <c r="BH14" i="59"/>
  <c r="CB19" i="60"/>
  <c r="AI22" i="60"/>
  <c r="AK68" i="60"/>
  <c r="BX103" i="59"/>
  <c r="R81" i="59"/>
  <c r="BQ21" i="61"/>
  <c r="AY91" i="60"/>
  <c r="BZ51" i="60"/>
  <c r="BY8" i="60"/>
  <c r="BK15" i="59"/>
  <c r="BW5" i="60"/>
  <c r="CC18" i="59"/>
  <c r="BH121" i="61"/>
  <c r="BA24" i="59"/>
  <c r="BR116" i="61"/>
  <c r="AV121" i="61"/>
  <c r="AA65" i="60"/>
  <c r="BS94" i="60"/>
  <c r="AD95" i="61"/>
  <c r="AG8" i="59"/>
  <c r="N39" i="59"/>
  <c r="BZ19" i="61"/>
  <c r="AR11" i="60"/>
  <c r="R66" i="61"/>
  <c r="CC49" i="59"/>
  <c r="AN87" i="61"/>
  <c r="X101" i="61"/>
  <c r="AR108" i="60"/>
  <c r="AE99" i="59"/>
  <c r="AB10" i="61"/>
  <c r="BZ32" i="60"/>
  <c r="BA24" i="61"/>
  <c r="Y51" i="61"/>
  <c r="BP80" i="60"/>
  <c r="BQ123" i="61"/>
  <c r="BZ103" i="60"/>
  <c r="BY23" i="59"/>
  <c r="T89" i="61"/>
  <c r="BO104" i="59"/>
  <c r="AG79" i="61"/>
  <c r="Y64" i="59"/>
  <c r="BB47" i="59"/>
  <c r="BK13" i="59"/>
  <c r="K76" i="60"/>
  <c r="BJ4" i="60"/>
  <c r="W94" i="60"/>
  <c r="AG73" i="59"/>
  <c r="Z5" i="61"/>
  <c r="CD88" i="61"/>
  <c r="AW121" i="60"/>
  <c r="BX104" i="59"/>
  <c r="BF65" i="60"/>
  <c r="U39" i="60"/>
  <c r="BK11" i="60"/>
  <c r="BU6" i="61"/>
  <c r="AN20" i="61"/>
  <c r="AK32" i="59"/>
  <c r="AN77" i="59"/>
  <c r="AH114" i="59"/>
  <c r="AU37" i="60"/>
  <c r="BN28" i="61"/>
  <c r="AK97" i="60"/>
  <c r="BZ44" i="59"/>
  <c r="AM102" i="59"/>
  <c r="CA46" i="59"/>
  <c r="BT11" i="59"/>
  <c r="AF72" i="61"/>
  <c r="BY104" i="61"/>
  <c r="W126" i="60"/>
  <c r="CC4" i="59"/>
  <c r="M59" i="59"/>
  <c r="BV64" i="61"/>
  <c r="BP93" i="59"/>
  <c r="BP116" i="60"/>
  <c r="BZ6" i="59"/>
  <c r="AF108" i="61"/>
  <c r="CB35" i="59"/>
  <c r="CB123" i="59"/>
  <c r="BS18" i="60"/>
  <c r="AM87" i="59"/>
  <c r="AA105" i="59"/>
  <c r="CD89" i="59"/>
  <c r="CB105" i="61"/>
  <c r="BE54" i="61"/>
  <c r="AM80" i="59"/>
  <c r="BC18" i="61"/>
  <c r="BU98" i="60"/>
  <c r="AP107" i="61"/>
  <c r="CD60" i="59"/>
  <c r="AF61" i="59"/>
  <c r="Q6" i="61"/>
  <c r="BW64" i="61"/>
  <c r="U32" i="60"/>
  <c r="BX82" i="59"/>
  <c r="V96" i="60"/>
  <c r="CC6" i="60"/>
  <c r="BM50" i="61"/>
  <c r="AD90" i="61"/>
  <c r="BC26" i="59"/>
  <c r="S68" i="61"/>
  <c r="BT92" i="59"/>
  <c r="BS26" i="61"/>
  <c r="BG102" i="59"/>
  <c r="BC7" i="59"/>
  <c r="Q28" i="59"/>
  <c r="BR126" i="60"/>
  <c r="Z125" i="60"/>
  <c r="CA13" i="59"/>
  <c r="BH26" i="59"/>
  <c r="AO22" i="59"/>
  <c r="K59" i="60"/>
  <c r="CD8" i="59"/>
  <c r="BU90" i="59"/>
  <c r="BY70" i="61"/>
  <c r="AR18" i="59"/>
  <c r="AH5" i="60"/>
  <c r="BH91" i="60"/>
  <c r="BF70" i="59"/>
  <c r="U70" i="60"/>
  <c r="CD38" i="59"/>
  <c r="AG129" i="59"/>
  <c r="Z85" i="59"/>
  <c r="CC47" i="60"/>
  <c r="AH32" i="60"/>
  <c r="K87" i="61"/>
  <c r="BB26" i="59"/>
  <c r="S39" i="61"/>
  <c r="BW78" i="59"/>
  <c r="AP66" i="59"/>
  <c r="BP112" i="60"/>
  <c r="BV32" i="59"/>
  <c r="CD5" i="60"/>
  <c r="P26" i="59"/>
  <c r="BR75" i="61"/>
  <c r="Q23" i="61"/>
  <c r="AM8" i="61"/>
  <c r="BQ105" i="59"/>
  <c r="Z127" i="61"/>
  <c r="W122" i="59"/>
  <c r="BG21" i="61"/>
  <c r="BP69" i="60"/>
  <c r="X11" i="59"/>
  <c r="X92" i="61"/>
  <c r="BC44" i="59"/>
  <c r="AW124" i="61"/>
  <c r="CC101" i="61"/>
  <c r="Q66" i="60"/>
  <c r="AD6" i="59"/>
  <c r="AQ64" i="60"/>
  <c r="P104" i="59"/>
  <c r="AE47" i="60"/>
  <c r="V89" i="61"/>
  <c r="AE26" i="61"/>
  <c r="AZ19" i="59"/>
  <c r="BJ31" i="60"/>
  <c r="AB123" i="61"/>
  <c r="AF27" i="60"/>
  <c r="BU46" i="59"/>
  <c r="BM87" i="59"/>
  <c r="BL75" i="60"/>
  <c r="AA88" i="59"/>
  <c r="CA100" i="59"/>
  <c r="AJ48" i="60"/>
  <c r="BW86" i="61"/>
  <c r="AF6" i="60"/>
  <c r="AS52" i="59"/>
  <c r="R118" i="59"/>
  <c r="BU105" i="60"/>
  <c r="BO96" i="59"/>
  <c r="BZ57" i="60"/>
  <c r="CC5" i="60"/>
  <c r="AB18" i="60"/>
  <c r="AM14" i="59"/>
  <c r="CD49" i="60"/>
  <c r="BW17" i="60"/>
  <c r="BF94" i="59"/>
  <c r="BO63" i="59"/>
  <c r="BA111" i="60"/>
  <c r="CA43" i="59"/>
  <c r="AD76" i="61"/>
  <c r="S50" i="61"/>
  <c r="BL42" i="59"/>
  <c r="BK64" i="61"/>
  <c r="BP38" i="60"/>
  <c r="BW38" i="59"/>
  <c r="BW119" i="60"/>
  <c r="AI44" i="59"/>
  <c r="S46" i="60"/>
  <c r="AR128" i="60"/>
  <c r="BG34" i="61"/>
  <c r="BY40" i="60"/>
  <c r="BW42" i="61"/>
  <c r="AG70" i="61"/>
  <c r="CA81" i="61"/>
  <c r="AJ15" i="61"/>
  <c r="S4" i="59"/>
  <c r="BM23" i="60"/>
  <c r="CC51" i="61"/>
  <c r="BU61" i="61"/>
  <c r="CA19" i="61"/>
  <c r="CD42" i="60"/>
  <c r="W112" i="61"/>
  <c r="BX61" i="60"/>
  <c r="CA44" i="61"/>
  <c r="AF71" i="60"/>
  <c r="AS28" i="60"/>
  <c r="BZ4" i="59"/>
  <c r="R41" i="61"/>
  <c r="AW39" i="61"/>
  <c r="AD106" i="61"/>
  <c r="N16" i="59"/>
  <c r="L99" i="60"/>
  <c r="CC62" i="61"/>
  <c r="BE47" i="61"/>
  <c r="BZ50" i="61"/>
  <c r="BV45" i="60"/>
  <c r="AE118" i="59"/>
  <c r="AI7" i="61"/>
  <c r="AW52" i="61"/>
  <c r="L122" i="59"/>
  <c r="BZ69" i="61"/>
  <c r="AM89" i="61"/>
  <c r="R41" i="60"/>
  <c r="AU15" i="59"/>
  <c r="BA124" i="61"/>
  <c r="AQ104" i="61"/>
  <c r="BY99" i="59"/>
  <c r="AR101" i="60"/>
  <c r="BU19" i="59"/>
  <c r="CD44" i="61"/>
  <c r="O35" i="60"/>
  <c r="BT25" i="61"/>
  <c r="AQ42" i="59"/>
  <c r="BV105" i="61"/>
  <c r="BA125" i="59"/>
  <c r="W49" i="61"/>
  <c r="L5" i="59"/>
  <c r="BT5" i="59"/>
  <c r="BR99" i="61"/>
  <c r="Y126" i="59"/>
  <c r="O5" i="60"/>
  <c r="BL94" i="59"/>
  <c r="AB32" i="60"/>
  <c r="BP16" i="61"/>
  <c r="Q76" i="59"/>
  <c r="AF41" i="59"/>
  <c r="Q78" i="59"/>
  <c r="CB71" i="60"/>
  <c r="CB93" i="60"/>
  <c r="P22" i="60"/>
  <c r="U54" i="60"/>
  <c r="AT126" i="61"/>
  <c r="BS28" i="60"/>
  <c r="BF19" i="60"/>
  <c r="CC113" i="60"/>
  <c r="BS122" i="61"/>
  <c r="AO127" i="61"/>
  <c r="AP63" i="59"/>
  <c r="Q47" i="60"/>
  <c r="AA110" i="59"/>
  <c r="AE50" i="59"/>
  <c r="BW84" i="61"/>
  <c r="CB11" i="61"/>
  <c r="AR35" i="61"/>
  <c r="N90" i="59"/>
  <c r="AM40" i="60"/>
  <c r="Z129" i="61"/>
  <c r="BL119" i="61"/>
  <c r="BX53" i="60"/>
  <c r="Y113" i="61"/>
  <c r="M97" i="61"/>
  <c r="CC129" i="60"/>
  <c r="BZ124" i="59"/>
  <c r="AX94" i="59"/>
  <c r="CA25" i="59"/>
  <c r="CA84" i="60"/>
  <c r="BK121" i="60"/>
  <c r="AP25" i="59"/>
  <c r="CB17" i="61"/>
  <c r="BT120" i="59"/>
  <c r="AD4" i="61"/>
  <c r="BC23" i="59"/>
  <c r="BT89" i="61"/>
  <c r="O28" i="59"/>
  <c r="BV39" i="60"/>
  <c r="AX103" i="60"/>
  <c r="BS39" i="60"/>
  <c r="BG26" i="59"/>
  <c r="BX79" i="59"/>
  <c r="BB24" i="61"/>
  <c r="AR111" i="59"/>
  <c r="AN109" i="60"/>
  <c r="BW118" i="59"/>
  <c r="X41" i="59"/>
  <c r="CA43" i="61"/>
  <c r="BZ79" i="60"/>
  <c r="AZ30" i="59"/>
  <c r="CC124" i="59"/>
  <c r="BU26" i="60"/>
  <c r="BZ54" i="59"/>
  <c r="M122" i="61"/>
  <c r="BZ87" i="59"/>
  <c r="BN11" i="59"/>
  <c r="BV119" i="60"/>
  <c r="AL110" i="61"/>
  <c r="BI51" i="61"/>
  <c r="AS42" i="59"/>
  <c r="AF9" i="60"/>
  <c r="AD83" i="60"/>
  <c r="AG121" i="60"/>
  <c r="BJ38" i="61"/>
  <c r="O115" i="60"/>
  <c r="AK73" i="59"/>
  <c r="U21" i="60"/>
  <c r="M126" i="60"/>
  <c r="AW26" i="59"/>
  <c r="AU89" i="61"/>
  <c r="CD24" i="59"/>
  <c r="BC101" i="61"/>
  <c r="CC85" i="61"/>
  <c r="BU37" i="60"/>
  <c r="AP70" i="59"/>
  <c r="CC74" i="61"/>
  <c r="BO93" i="59"/>
  <c r="AB75" i="60"/>
  <c r="AL107" i="61"/>
  <c r="AE124" i="59"/>
  <c r="BW84" i="59"/>
  <c r="BL9" i="59"/>
  <c r="BU103" i="59"/>
  <c r="BZ74" i="61"/>
  <c r="AM59" i="60"/>
  <c r="O115" i="61"/>
  <c r="AK78" i="61"/>
  <c r="V117" i="61"/>
  <c r="CD123" i="59"/>
  <c r="BF92" i="59"/>
  <c r="Q89" i="61"/>
  <c r="BT14" i="60"/>
  <c r="AN71" i="59"/>
  <c r="BO88" i="61"/>
  <c r="N108" i="59"/>
  <c r="BO47" i="60"/>
  <c r="L73" i="59"/>
  <c r="AE93" i="59"/>
  <c r="BZ49" i="61"/>
  <c r="BB75" i="59"/>
  <c r="CB26" i="59"/>
  <c r="L50" i="59"/>
  <c r="AT55" i="60"/>
  <c r="AB62" i="59"/>
  <c r="BW69" i="59"/>
  <c r="BU107" i="59"/>
  <c r="AY51" i="61"/>
  <c r="Y78" i="60"/>
  <c r="AL60" i="60"/>
  <c r="AY114" i="61"/>
  <c r="AA35" i="61"/>
  <c r="BT66" i="60"/>
  <c r="AP120" i="61"/>
  <c r="AH22" i="59"/>
  <c r="BU87" i="61"/>
  <c r="BX79" i="60"/>
  <c r="AD66" i="61"/>
  <c r="BT63" i="60"/>
  <c r="L94" i="59"/>
  <c r="CA16" i="61"/>
  <c r="CD124" i="60"/>
  <c r="AM79" i="61"/>
  <c r="BM104" i="61"/>
  <c r="X109" i="61"/>
  <c r="AK70" i="59"/>
  <c r="BF45" i="60"/>
  <c r="BS48" i="59"/>
  <c r="V113" i="60"/>
  <c r="BD83" i="61"/>
  <c r="BB129" i="60"/>
  <c r="BT120" i="60"/>
  <c r="AC12" i="61"/>
  <c r="Z116" i="59"/>
  <c r="AZ80" i="60"/>
  <c r="AT46" i="61"/>
  <c r="BT75" i="60"/>
  <c r="CA92" i="60"/>
  <c r="O100" i="61"/>
  <c r="BK30" i="59"/>
  <c r="BA39" i="59"/>
  <c r="S106" i="60"/>
  <c r="AT58" i="59"/>
  <c r="BL101" i="59"/>
  <c r="N124" i="60"/>
  <c r="O18" i="60"/>
  <c r="BW106" i="59"/>
  <c r="AB65" i="59"/>
  <c r="AU69" i="60"/>
  <c r="AU14" i="61"/>
  <c r="BX54" i="61"/>
  <c r="Z91" i="59"/>
  <c r="X55" i="60"/>
  <c r="AO67" i="59"/>
  <c r="CD5" i="59"/>
  <c r="BT109" i="60"/>
  <c r="BK77" i="60"/>
  <c r="BI79" i="59"/>
  <c r="CD41" i="60"/>
  <c r="AN72" i="61"/>
  <c r="BS71" i="61"/>
  <c r="CA35" i="61"/>
  <c r="AT54" i="59"/>
  <c r="BT112" i="60"/>
  <c r="T96" i="60"/>
  <c r="AO38" i="61"/>
  <c r="BY91" i="59"/>
  <c r="BY4" i="61"/>
  <c r="CB117" i="59"/>
  <c r="CD68" i="61"/>
  <c r="AM59" i="59"/>
  <c r="AU65" i="59"/>
  <c r="R87" i="59"/>
  <c r="CA63" i="60"/>
  <c r="CD103" i="61"/>
  <c r="BU54" i="59"/>
  <c r="BT40" i="60"/>
  <c r="BT58" i="60"/>
  <c r="BJ117" i="61"/>
  <c r="BR103" i="61"/>
  <c r="BZ111" i="61"/>
  <c r="AU129" i="60"/>
  <c r="CD71" i="59"/>
  <c r="R119" i="61"/>
  <c r="M110" i="61"/>
  <c r="BZ55" i="60"/>
  <c r="CC39" i="60"/>
  <c r="BK114" i="59"/>
  <c r="X25" i="60"/>
  <c r="AB111" i="60"/>
  <c r="T113" i="61"/>
  <c r="AN113" i="61"/>
  <c r="CA21" i="60"/>
  <c r="AU83" i="60"/>
  <c r="BQ124" i="59"/>
  <c r="AX92" i="59"/>
  <c r="CA34" i="61"/>
  <c r="BH129" i="60"/>
  <c r="BV25" i="59"/>
  <c r="BY56" i="59"/>
  <c r="BH92" i="59"/>
  <c r="AS44" i="60"/>
  <c r="L66" i="60"/>
  <c r="BJ93" i="61"/>
  <c r="BC24" i="59"/>
  <c r="M17" i="59"/>
  <c r="AU14" i="60"/>
  <c r="BM13" i="61"/>
  <c r="V49" i="59"/>
  <c r="BT123" i="61"/>
  <c r="BW53" i="61"/>
  <c r="Z59" i="60"/>
  <c r="AC129" i="59"/>
  <c r="M70" i="60"/>
  <c r="BY103" i="59"/>
  <c r="BD33" i="60"/>
  <c r="AL44" i="61"/>
  <c r="Q100" i="60"/>
  <c r="AC92" i="61"/>
  <c r="AL35" i="60"/>
  <c r="AB101" i="60"/>
  <c r="AL99" i="60"/>
  <c r="CC6" i="59"/>
  <c r="CC9" i="60"/>
  <c r="BY113" i="59"/>
  <c r="BQ126" i="61"/>
  <c r="AX56" i="60"/>
  <c r="BZ21" i="59"/>
  <c r="AJ51" i="59"/>
  <c r="U42" i="59"/>
  <c r="BS36" i="60"/>
  <c r="M21" i="59"/>
  <c r="AA84" i="59"/>
  <c r="Q64" i="59"/>
  <c r="BO112" i="61"/>
  <c r="AX47" i="61"/>
  <c r="AP50" i="61"/>
  <c r="BO105" i="60"/>
  <c r="AW17" i="61"/>
  <c r="M66" i="61"/>
  <c r="N46" i="59"/>
  <c r="S68" i="60"/>
  <c r="CD58" i="61"/>
  <c r="AD111" i="61"/>
  <c r="BT10" i="60"/>
  <c r="AB26" i="59"/>
  <c r="BH54" i="59"/>
  <c r="AQ112" i="61"/>
  <c r="AI110" i="61"/>
  <c r="BK8" i="61"/>
  <c r="AH26" i="61"/>
  <c r="AS31" i="59"/>
  <c r="AF78" i="59"/>
  <c r="BD43" i="59"/>
  <c r="BW110" i="59"/>
  <c r="BY25" i="61"/>
  <c r="CB115" i="59"/>
  <c r="BA42" i="59"/>
  <c r="CA126" i="61"/>
  <c r="AM35" i="60"/>
  <c r="U74" i="61"/>
  <c r="BP73" i="60"/>
  <c r="CD88" i="59"/>
  <c r="AK9" i="59"/>
  <c r="BU57" i="59"/>
  <c r="R50" i="59"/>
  <c r="Q106" i="60"/>
  <c r="K123" i="59"/>
  <c r="T33" i="61"/>
  <c r="BZ18" i="60"/>
  <c r="BU108" i="60"/>
  <c r="AY38" i="59"/>
  <c r="AK65" i="59"/>
  <c r="BD57" i="59"/>
  <c r="AC76" i="61"/>
  <c r="BX27" i="59"/>
  <c r="BK7" i="61"/>
  <c r="V98" i="60"/>
  <c r="AJ111" i="61"/>
  <c r="U107" i="60"/>
  <c r="AN106" i="59"/>
  <c r="Z103" i="61"/>
  <c r="BW68" i="61"/>
  <c r="BS31" i="60"/>
  <c r="AS73" i="60"/>
  <c r="AT18" i="61"/>
  <c r="Q34" i="61"/>
  <c r="O82" i="61"/>
  <c r="BY129" i="59"/>
  <c r="BV107" i="61"/>
  <c r="AO125" i="61"/>
  <c r="W82" i="61"/>
  <c r="BL23" i="59"/>
  <c r="BX37" i="59"/>
  <c r="BA110" i="60"/>
  <c r="BY83" i="59"/>
  <c r="AV66" i="59"/>
  <c r="AJ126" i="60"/>
  <c r="AG17" i="59"/>
  <c r="BS20" i="60"/>
  <c r="BH42" i="60"/>
  <c r="U40" i="59"/>
  <c r="U101" i="60"/>
  <c r="BZ24" i="61"/>
  <c r="BV93" i="59"/>
  <c r="BN58" i="59"/>
  <c r="AY14" i="60"/>
  <c r="BS101" i="61"/>
  <c r="AO25" i="59"/>
  <c r="CC31" i="59"/>
  <c r="BO91" i="60"/>
  <c r="AQ59" i="59"/>
  <c r="K90" i="59"/>
  <c r="BC82" i="59"/>
  <c r="P100" i="59"/>
  <c r="BR26" i="59"/>
  <c r="BO84" i="59"/>
  <c r="AW110" i="59"/>
  <c r="CB90" i="60"/>
  <c r="BM97" i="60"/>
  <c r="AM123" i="59"/>
  <c r="BR11" i="60"/>
  <c r="CC47" i="59"/>
  <c r="AF80" i="60"/>
  <c r="AI70" i="59"/>
  <c r="K89" i="60"/>
  <c r="AD24" i="61"/>
  <c r="BP102" i="60"/>
  <c r="BO9" i="60"/>
  <c r="BT66" i="61"/>
  <c r="BH48" i="60"/>
  <c r="BN20" i="61"/>
  <c r="AZ46" i="60"/>
  <c r="Q95" i="61"/>
  <c r="BF43" i="59"/>
  <c r="BO69" i="59"/>
  <c r="AK102" i="61"/>
  <c r="AX23" i="60"/>
  <c r="AZ87" i="61"/>
  <c r="BM21" i="61"/>
  <c r="CB16" i="61"/>
  <c r="W7" i="61"/>
  <c r="AT122" i="60"/>
  <c r="O92" i="59"/>
  <c r="AR98" i="61"/>
  <c r="AC52" i="59"/>
  <c r="BW19" i="59"/>
  <c r="AI97" i="60"/>
  <c r="AB18" i="61"/>
  <c r="BC112" i="61"/>
  <c r="W114" i="60"/>
  <c r="AF23" i="60"/>
  <c r="AN128" i="60"/>
  <c r="AC93" i="61"/>
  <c r="AZ55" i="59"/>
  <c r="AN77" i="60"/>
  <c r="BZ75" i="61"/>
  <c r="CB119" i="61"/>
  <c r="AS56" i="59"/>
  <c r="BR109" i="61"/>
  <c r="CB61" i="59"/>
  <c r="BE33" i="61"/>
  <c r="AK33" i="61"/>
  <c r="CC67" i="61"/>
  <c r="V27" i="60"/>
  <c r="AG21" i="59"/>
  <c r="P11" i="59"/>
  <c r="AN30" i="61"/>
  <c r="BE102" i="61"/>
  <c r="BK66" i="61"/>
  <c r="AT101" i="61"/>
  <c r="AM54" i="61"/>
  <c r="AY94" i="61"/>
  <c r="AA18" i="60"/>
  <c r="BD7" i="61"/>
  <c r="AA99" i="59"/>
  <c r="BW49" i="60"/>
  <c r="R16" i="61"/>
  <c r="O43" i="61"/>
  <c r="T71" i="61"/>
  <c r="BU4" i="60"/>
  <c r="BY109" i="61"/>
  <c r="BZ39" i="60"/>
  <c r="BY75" i="59"/>
  <c r="CA90" i="60"/>
  <c r="K29" i="61"/>
  <c r="BS29" i="60"/>
  <c r="AK24" i="61"/>
  <c r="BK35" i="59"/>
  <c r="AH33" i="60"/>
  <c r="AY129" i="61"/>
  <c r="AN43" i="61"/>
  <c r="CA99" i="60"/>
  <c r="BD91" i="61"/>
  <c r="BR36" i="60"/>
  <c r="AM32" i="59"/>
  <c r="AE118" i="60"/>
  <c r="BV81" i="61"/>
  <c r="BL85" i="61"/>
  <c r="L71" i="60"/>
  <c r="AR84" i="59"/>
  <c r="BD84" i="59"/>
  <c r="BW108" i="59"/>
  <c r="L5" i="60"/>
  <c r="BZ68" i="61"/>
  <c r="X123" i="61"/>
  <c r="BL54" i="61"/>
  <c r="R34" i="59"/>
  <c r="Y103" i="61"/>
  <c r="AF17" i="59"/>
  <c r="Z44" i="61"/>
  <c r="AE63" i="59"/>
  <c r="BS82" i="61"/>
  <c r="BU65" i="61"/>
  <c r="AK73" i="60"/>
  <c r="BO62" i="60"/>
  <c r="BU121" i="60"/>
  <c r="AL30" i="59"/>
  <c r="BF45" i="59"/>
  <c r="CC5" i="59"/>
  <c r="CC115" i="60"/>
  <c r="BT108" i="60"/>
  <c r="AP62" i="61"/>
  <c r="R92" i="61"/>
  <c r="BX69" i="60"/>
  <c r="AU114" i="60"/>
  <c r="AE26" i="60"/>
  <c r="BL76" i="60"/>
  <c r="CA47" i="59"/>
  <c r="CA9" i="61"/>
  <c r="AW79" i="61"/>
  <c r="K40" i="59"/>
  <c r="Z95" i="61"/>
  <c r="BW56" i="59"/>
  <c r="BU49" i="60"/>
  <c r="L49" i="61"/>
  <c r="BV107" i="60"/>
  <c r="R26" i="59"/>
  <c r="Q97" i="59"/>
  <c r="AV66" i="61"/>
  <c r="BU35" i="59"/>
  <c r="BW8" i="60"/>
  <c r="BI21" i="60"/>
  <c r="U125" i="59"/>
  <c r="P16" i="59"/>
  <c r="BI86" i="59"/>
  <c r="BK73" i="60"/>
  <c r="AW31" i="59"/>
  <c r="AZ32" i="60"/>
  <c r="BY69" i="61"/>
  <c r="AU121" i="59"/>
  <c r="S103" i="60"/>
  <c r="AT39" i="61"/>
  <c r="BS33" i="60"/>
  <c r="BM101" i="59"/>
  <c r="N96" i="59"/>
  <c r="Q24" i="61"/>
  <c r="BD129" i="61"/>
  <c r="BX127" i="60"/>
  <c r="AK54" i="61"/>
  <c r="AB124" i="61"/>
  <c r="R16" i="59"/>
  <c r="AO77" i="60"/>
  <c r="AT38" i="61"/>
  <c r="BP40" i="61"/>
  <c r="AL116" i="59"/>
  <c r="AI7" i="60"/>
  <c r="CB83" i="61"/>
  <c r="BR119" i="61"/>
  <c r="Q113" i="60"/>
  <c r="AG9" i="59"/>
  <c r="Q88" i="59"/>
  <c r="AW88" i="61"/>
  <c r="AL5" i="59"/>
  <c r="BF67" i="60"/>
  <c r="CD48" i="59"/>
  <c r="AW38" i="59"/>
  <c r="AO32" i="60"/>
  <c r="BT108" i="59"/>
  <c r="Q110" i="61"/>
  <c r="CD127" i="60"/>
  <c r="AC7" i="61"/>
  <c r="BB101" i="59"/>
  <c r="BU123" i="61"/>
  <c r="BE72" i="60"/>
  <c r="Y121" i="59"/>
  <c r="CD85" i="60"/>
  <c r="CA18" i="61"/>
  <c r="AW20" i="61"/>
  <c r="X82" i="59"/>
  <c r="CA122" i="61"/>
  <c r="BP66" i="60"/>
  <c r="BX119" i="59"/>
  <c r="BA95" i="59"/>
  <c r="P64" i="60"/>
  <c r="AL57" i="60"/>
  <c r="AI77" i="60"/>
  <c r="BY6" i="61"/>
  <c r="BY6" i="59"/>
  <c r="BY37" i="61"/>
  <c r="CA115" i="59"/>
  <c r="BB96" i="59"/>
  <c r="AM69" i="60"/>
  <c r="BX5" i="61"/>
  <c r="Z17" i="61"/>
  <c r="CA65" i="59"/>
  <c r="BT123" i="60"/>
  <c r="BW117" i="61"/>
  <c r="CB115" i="61"/>
  <c r="W30" i="60"/>
  <c r="AQ82" i="60"/>
  <c r="L8" i="59"/>
  <c r="AX122" i="59"/>
  <c r="U56" i="60"/>
  <c r="AT114" i="59"/>
  <c r="BX29" i="61"/>
  <c r="BT28" i="61"/>
  <c r="BJ123" i="60"/>
  <c r="BF25" i="60"/>
  <c r="AB124" i="60"/>
  <c r="BM105" i="61"/>
  <c r="CA53" i="61"/>
  <c r="AK114" i="59"/>
  <c r="BU126" i="59"/>
  <c r="AI111" i="59"/>
  <c r="AP112" i="60"/>
  <c r="BL23" i="61"/>
  <c r="V99" i="59"/>
  <c r="BD116" i="61"/>
  <c r="K36" i="59"/>
  <c r="BU38" i="61"/>
  <c r="AR6" i="61"/>
  <c r="K32" i="61"/>
  <c r="CA44" i="60"/>
  <c r="AT66" i="61"/>
  <c r="BM90" i="61"/>
  <c r="CD54" i="61"/>
  <c r="AY70" i="60"/>
  <c r="AM21" i="61"/>
  <c r="BJ119" i="60"/>
  <c r="BZ90" i="61"/>
  <c r="CB24" i="59"/>
  <c r="Q71" i="59"/>
  <c r="Y44" i="59"/>
  <c r="AB121" i="60"/>
  <c r="AE61" i="60"/>
  <c r="AR52" i="59"/>
  <c r="CC118" i="60"/>
  <c r="CA106" i="59"/>
  <c r="CA66" i="59"/>
  <c r="P98" i="61"/>
  <c r="AA82" i="59"/>
  <c r="BB11" i="59"/>
  <c r="BE115" i="61"/>
  <c r="BN28" i="59"/>
  <c r="BP63" i="60"/>
  <c r="BD82" i="59"/>
  <c r="CA19" i="60"/>
  <c r="BS49" i="60"/>
  <c r="AI28" i="60"/>
  <c r="AT6" i="60"/>
  <c r="AB90" i="60"/>
  <c r="AG105" i="59"/>
  <c r="AH31" i="59"/>
  <c r="N65" i="59"/>
  <c r="AS6" i="59"/>
  <c r="BH29" i="59"/>
  <c r="AP18" i="60"/>
  <c r="X34" i="60"/>
  <c r="K115" i="61"/>
  <c r="BJ24" i="61"/>
  <c r="BR87" i="61"/>
  <c r="CB54" i="61"/>
  <c r="BW124" i="60"/>
  <c r="CB67" i="61"/>
  <c r="CB120" i="59"/>
  <c r="AO83" i="61"/>
  <c r="BO19" i="59"/>
  <c r="BX68" i="61"/>
  <c r="BV18" i="61"/>
  <c r="N113" i="59"/>
  <c r="BP44" i="60"/>
  <c r="CD86" i="59"/>
  <c r="AE128" i="59"/>
  <c r="BM100" i="60"/>
  <c r="BX72" i="61"/>
  <c r="BY117" i="61"/>
  <c r="CA51" i="61"/>
  <c r="AU91" i="61"/>
  <c r="AQ61" i="60"/>
  <c r="AG94" i="61"/>
  <c r="BX9" i="59"/>
  <c r="CB68" i="59"/>
  <c r="AN65" i="61"/>
  <c r="BI19" i="61"/>
  <c r="CC49" i="61"/>
  <c r="AC110" i="59"/>
  <c r="AC82" i="60"/>
  <c r="BZ86" i="60"/>
  <c r="AL79" i="61"/>
  <c r="BY36" i="60"/>
  <c r="BS52" i="60"/>
  <c r="BL48" i="60"/>
  <c r="BE86" i="61"/>
  <c r="AB47" i="60"/>
  <c r="AI106" i="61"/>
  <c r="AG30" i="59"/>
  <c r="T73" i="59"/>
  <c r="BZ11" i="60"/>
  <c r="BO113" i="61"/>
  <c r="CC28" i="61"/>
  <c r="BF53" i="59"/>
  <c r="BX113" i="60"/>
  <c r="N83" i="59"/>
  <c r="T10" i="59"/>
  <c r="BF42" i="61"/>
  <c r="CC98" i="59"/>
  <c r="BY49" i="61"/>
  <c r="BM92" i="59"/>
  <c r="AZ79" i="59"/>
  <c r="AD81" i="61"/>
  <c r="AA126" i="61"/>
  <c r="AW86" i="59"/>
  <c r="Y97" i="61"/>
  <c r="BA34" i="59"/>
  <c r="BV31" i="60"/>
  <c r="BE48" i="61"/>
  <c r="AD91" i="61"/>
  <c r="AN11" i="61"/>
  <c r="AX61" i="61"/>
  <c r="CC122" i="60"/>
  <c r="BV127" i="60"/>
  <c r="BJ43" i="60"/>
  <c r="CC63" i="61"/>
  <c r="AO48" i="60"/>
  <c r="AR81" i="61"/>
  <c r="AG92" i="61"/>
  <c r="AD74" i="61"/>
  <c r="AD27" i="61"/>
  <c r="L76" i="60"/>
  <c r="L105" i="60"/>
  <c r="BV127" i="59"/>
  <c r="X5" i="60"/>
  <c r="AA61" i="60"/>
  <c r="S103" i="61"/>
  <c r="BR5" i="60"/>
  <c r="BQ56" i="61"/>
  <c r="AK106" i="60"/>
  <c r="AY110" i="60"/>
  <c r="V52" i="61"/>
  <c r="AP39" i="59"/>
  <c r="AN55" i="59"/>
  <c r="AG115" i="60"/>
  <c r="BX8" i="60"/>
  <c r="BN8" i="61"/>
  <c r="Q82" i="59"/>
  <c r="AT79" i="61"/>
  <c r="O32" i="61"/>
  <c r="Z74" i="61"/>
  <c r="AG34" i="60"/>
  <c r="AI26" i="60"/>
  <c r="BZ20" i="60"/>
  <c r="CD8" i="60"/>
  <c r="BR12" i="60"/>
  <c r="AX19" i="60"/>
  <c r="M6" i="61"/>
  <c r="BR50" i="60"/>
  <c r="AX114" i="59"/>
  <c r="O74" i="59"/>
  <c r="CB102" i="59"/>
  <c r="BN21" i="61"/>
  <c r="BQ52" i="59"/>
  <c r="BR91" i="61"/>
  <c r="BD41" i="59"/>
  <c r="K122" i="61"/>
  <c r="BG11" i="60"/>
  <c r="BO61" i="60"/>
  <c r="CD129" i="60"/>
  <c r="AK34" i="59"/>
  <c r="BZ9" i="60"/>
  <c r="BW75" i="59"/>
  <c r="W12" i="59"/>
  <c r="AS5" i="59"/>
  <c r="CC95" i="61"/>
  <c r="AC46" i="59"/>
  <c r="BD13" i="61"/>
  <c r="AQ107" i="60"/>
  <c r="AG14" i="59"/>
  <c r="AO109" i="59"/>
  <c r="BY99" i="60"/>
  <c r="BI30" i="61"/>
  <c r="BT23" i="60"/>
  <c r="BL120" i="59"/>
  <c r="M5" i="60"/>
  <c r="AR33" i="60"/>
  <c r="BY32" i="59"/>
  <c r="AF49" i="60"/>
  <c r="AQ24" i="61"/>
  <c r="Y73" i="60"/>
  <c r="AM48" i="59"/>
  <c r="AT43" i="61"/>
  <c r="AP91" i="59"/>
  <c r="BP61" i="59"/>
  <c r="M121" i="59"/>
  <c r="AS17" i="60"/>
  <c r="CB104" i="61"/>
  <c r="AU32" i="60"/>
  <c r="CA86" i="60"/>
  <c r="AO26" i="61"/>
  <c r="L9" i="61"/>
  <c r="BJ106" i="59"/>
  <c r="BI116" i="61"/>
  <c r="AH94" i="60"/>
  <c r="BI76" i="59"/>
  <c r="AP91" i="61"/>
  <c r="AW12" i="59"/>
  <c r="BY98" i="60"/>
  <c r="BV24" i="60"/>
  <c r="BB128" i="59"/>
  <c r="BA22" i="61"/>
  <c r="BN77" i="59"/>
  <c r="CD33" i="60"/>
  <c r="X12" i="59"/>
  <c r="AE124" i="61"/>
  <c r="BP36" i="59"/>
  <c r="Q38" i="60"/>
  <c r="Q111" i="59"/>
  <c r="N76" i="59"/>
  <c r="AA6" i="61"/>
  <c r="AG87" i="61"/>
  <c r="BT4" i="60"/>
  <c r="AZ37" i="60"/>
  <c r="S108" i="61"/>
  <c r="AC82" i="61"/>
  <c r="V29" i="60"/>
  <c r="BU118" i="59"/>
  <c r="Z116" i="60"/>
  <c r="AG51" i="59"/>
  <c r="Q44" i="60"/>
  <c r="N104" i="61"/>
  <c r="AD43" i="60"/>
  <c r="AM115" i="61"/>
  <c r="AP60" i="61"/>
  <c r="AX103" i="61"/>
  <c r="O76" i="61"/>
  <c r="AS39" i="61"/>
  <c r="AT12" i="60"/>
  <c r="AB121" i="59"/>
  <c r="BO113" i="59"/>
  <c r="U97" i="60"/>
  <c r="P116" i="59"/>
  <c r="N33" i="59"/>
  <c r="Q10" i="59"/>
  <c r="BV67" i="60"/>
  <c r="BZ16" i="60"/>
  <c r="BC125" i="61"/>
  <c r="AW71" i="61"/>
  <c r="BY45" i="61"/>
  <c r="CC26" i="60"/>
  <c r="X16" i="60"/>
  <c r="O74" i="60"/>
  <c r="AC82" i="59"/>
  <c r="CC23" i="59"/>
  <c r="BU40" i="60"/>
  <c r="CB42" i="61"/>
  <c r="BZ48" i="61"/>
  <c r="W102" i="59"/>
  <c r="BX44" i="61"/>
  <c r="AZ105" i="61"/>
  <c r="CA79" i="59"/>
  <c r="BB112" i="59"/>
  <c r="BK97" i="59"/>
  <c r="CB80" i="59"/>
  <c r="BR66" i="59"/>
  <c r="AR83" i="61"/>
  <c r="BF48" i="59"/>
  <c r="AF20" i="59"/>
  <c r="BG65" i="59"/>
  <c r="AZ32" i="61"/>
  <c r="BG24" i="60"/>
  <c r="AO126" i="61"/>
  <c r="AR108" i="59"/>
  <c r="BY30" i="59"/>
  <c r="V121" i="60"/>
  <c r="AH108" i="60"/>
  <c r="BG70" i="61"/>
  <c r="BF75" i="60"/>
  <c r="BV101" i="60"/>
  <c r="BT52" i="61"/>
  <c r="L97" i="60"/>
  <c r="W111" i="61"/>
  <c r="AK26" i="59"/>
  <c r="CD106" i="59"/>
  <c r="BY51" i="60"/>
  <c r="BS28" i="59"/>
  <c r="BF107" i="61"/>
  <c r="BQ124" i="61"/>
  <c r="BX85" i="59"/>
  <c r="BD107" i="59"/>
  <c r="AY84" i="61"/>
  <c r="BU92" i="59"/>
  <c r="BZ20" i="59"/>
  <c r="AF20" i="60"/>
  <c r="AZ4" i="59"/>
  <c r="BL102" i="59"/>
  <c r="AF69" i="59"/>
  <c r="BI66" i="59"/>
  <c r="BO22" i="60"/>
  <c r="AU30" i="61"/>
  <c r="AH92" i="59"/>
  <c r="BF30" i="60"/>
  <c r="AJ48" i="59"/>
  <c r="S66" i="60"/>
  <c r="Z103" i="60"/>
  <c r="BI56" i="60"/>
  <c r="BJ36" i="61"/>
  <c r="AM18" i="59"/>
  <c r="BH30" i="61"/>
  <c r="BY109" i="60"/>
  <c r="P15" i="60"/>
  <c r="BE81" i="61"/>
  <c r="AC5" i="61"/>
  <c r="BZ5" i="60"/>
  <c r="BU111" i="59"/>
  <c r="O107" i="60"/>
  <c r="AV5" i="61"/>
  <c r="AI95" i="59"/>
  <c r="BJ14" i="60"/>
  <c r="Y19" i="61"/>
  <c r="AY94" i="60"/>
  <c r="W83" i="61"/>
  <c r="BV46" i="60"/>
  <c r="AN44" i="61"/>
  <c r="BA20" i="61"/>
  <c r="AK13" i="61"/>
  <c r="AN52" i="61"/>
  <c r="BF62" i="60"/>
  <c r="BB112" i="61"/>
  <c r="AL128" i="60"/>
  <c r="AG123" i="59"/>
  <c r="AM43" i="59"/>
  <c r="Y23" i="60"/>
  <c r="BU33" i="60"/>
  <c r="AU129" i="59"/>
  <c r="BE46" i="61"/>
  <c r="CB126" i="60"/>
  <c r="N92" i="59"/>
  <c r="AT12" i="59"/>
  <c r="X123" i="59"/>
  <c r="AH74" i="60"/>
  <c r="U121" i="59"/>
  <c r="AU88" i="61"/>
  <c r="AX53" i="61"/>
  <c r="V15" i="60"/>
  <c r="CB7" i="61"/>
  <c r="BD33" i="59"/>
  <c r="BV74" i="61"/>
  <c r="BS102" i="59"/>
  <c r="AK78" i="59"/>
  <c r="AD23" i="61"/>
  <c r="Y61" i="61"/>
  <c r="AS86" i="60"/>
  <c r="CD64" i="59"/>
  <c r="BS54" i="59"/>
  <c r="AS121" i="60"/>
  <c r="AJ100" i="59"/>
  <c r="BT124" i="59"/>
  <c r="BT97" i="60"/>
  <c r="BD49" i="60"/>
  <c r="BZ59" i="61"/>
  <c r="BS114" i="61"/>
  <c r="BI73" i="61"/>
  <c r="K18" i="61"/>
  <c r="AR104" i="59"/>
  <c r="S71" i="61"/>
  <c r="BU4" i="59"/>
  <c r="S31" i="61"/>
  <c r="CD98" i="60"/>
  <c r="BT103" i="59"/>
  <c r="AN124" i="60"/>
  <c r="AQ70" i="60"/>
  <c r="AD37" i="60"/>
  <c r="BF36" i="59"/>
  <c r="AB34" i="59"/>
  <c r="AJ79" i="59"/>
  <c r="BX66" i="61"/>
  <c r="AB13" i="61"/>
  <c r="BV66" i="60"/>
  <c r="AM53" i="59"/>
  <c r="AA19" i="59"/>
  <c r="BO85" i="59"/>
  <c r="BW117" i="60"/>
  <c r="BX99" i="59"/>
  <c r="AP23" i="60"/>
  <c r="BV103" i="61"/>
  <c r="BX78" i="59"/>
  <c r="Q17" i="59"/>
  <c r="CB103" i="59"/>
  <c r="BW80" i="61"/>
  <c r="BX108" i="59"/>
  <c r="BL31" i="61"/>
  <c r="M37" i="59"/>
  <c r="BN75" i="61"/>
  <c r="BU119" i="59"/>
  <c r="BO35" i="59"/>
  <c r="BD24" i="59"/>
  <c r="BO101" i="61"/>
  <c r="AG22" i="59"/>
  <c r="CA121" i="60"/>
  <c r="T118" i="60"/>
  <c r="BH86" i="59"/>
  <c r="BV34" i="61"/>
  <c r="BP89" i="61"/>
  <c r="CB123" i="61"/>
  <c r="CC97" i="61"/>
  <c r="S41" i="60"/>
  <c r="AQ49" i="60"/>
  <c r="BX57" i="59"/>
  <c r="BU98" i="59"/>
  <c r="K89" i="59"/>
  <c r="BX52" i="59"/>
  <c r="AN25" i="59"/>
  <c r="Q63" i="59"/>
  <c r="BB106" i="59"/>
  <c r="BW113" i="60"/>
  <c r="AH104" i="60"/>
  <c r="BX18" i="60"/>
  <c r="BB45" i="60"/>
  <c r="AM39" i="59"/>
  <c r="BZ85" i="61"/>
  <c r="BU111" i="61"/>
  <c r="BR105" i="59"/>
  <c r="BR122" i="60"/>
  <c r="BY72" i="59"/>
  <c r="AU8" i="61"/>
  <c r="AU111" i="59"/>
  <c r="O111" i="59"/>
  <c r="BH38" i="59"/>
  <c r="BI27" i="61"/>
  <c r="L58" i="60"/>
  <c r="AG39" i="59"/>
  <c r="V50" i="59"/>
  <c r="BB51" i="59"/>
  <c r="P128" i="59"/>
  <c r="AJ123" i="60"/>
  <c r="W75" i="59"/>
  <c r="BT59" i="61"/>
  <c r="CC115" i="59"/>
  <c r="AA100" i="59"/>
  <c r="W61" i="59"/>
  <c r="K65" i="59"/>
  <c r="AM7" i="61"/>
  <c r="BS128" i="61"/>
  <c r="AS108" i="60"/>
  <c r="CC25" i="59"/>
  <c r="AS84" i="61"/>
  <c r="AF116" i="59"/>
  <c r="CC37" i="59"/>
  <c r="AS26" i="60"/>
  <c r="BL45" i="59"/>
  <c r="AK26" i="61"/>
  <c r="AC69" i="61"/>
  <c r="BM53" i="61"/>
  <c r="AG62" i="61"/>
  <c r="BH32" i="59"/>
  <c r="AT103" i="60"/>
  <c r="AB114" i="60"/>
  <c r="CD85" i="61"/>
  <c r="AQ19" i="60"/>
  <c r="BZ97" i="59"/>
  <c r="AM46" i="59"/>
  <c r="BK103" i="59"/>
  <c r="M9" i="60"/>
  <c r="AU25" i="61"/>
  <c r="BB76" i="61"/>
  <c r="X69" i="60"/>
  <c r="AD55" i="61"/>
  <c r="BP50" i="61"/>
  <c r="T72" i="61"/>
  <c r="BC37" i="59"/>
  <c r="BF112" i="59"/>
  <c r="Q57" i="60"/>
  <c r="BU87" i="59"/>
  <c r="BZ35" i="60"/>
  <c r="BZ102" i="59"/>
  <c r="AG103" i="61"/>
  <c r="BC83" i="59"/>
  <c r="O91" i="60"/>
  <c r="CA117" i="61"/>
  <c r="M62" i="59"/>
  <c r="BT59" i="60"/>
  <c r="Z105" i="61"/>
  <c r="BY62" i="59"/>
  <c r="P121" i="60"/>
  <c r="BY113" i="60"/>
  <c r="BP119" i="60"/>
  <c r="BJ120" i="59"/>
  <c r="BF121" i="60"/>
  <c r="BT18" i="60"/>
  <c r="BV86" i="60"/>
  <c r="BV25" i="60"/>
  <c r="AQ33" i="59"/>
  <c r="BS77" i="59"/>
  <c r="BZ126" i="61"/>
  <c r="BO74" i="61"/>
  <c r="BO28" i="61"/>
  <c r="AS96" i="60"/>
  <c r="BG9" i="61"/>
  <c r="BM54" i="60"/>
  <c r="N88" i="61"/>
  <c r="BY129" i="61"/>
  <c r="K114" i="60"/>
  <c r="BP113" i="60"/>
  <c r="BQ79" i="59"/>
  <c r="AV118" i="59"/>
  <c r="AM96" i="60"/>
  <c r="CD84" i="60"/>
  <c r="AG76" i="60"/>
  <c r="U5" i="60"/>
  <c r="AK68" i="61"/>
  <c r="Q69" i="61"/>
  <c r="BY31" i="60"/>
  <c r="L10" i="60"/>
  <c r="BV51" i="61"/>
  <c r="CB84" i="59"/>
  <c r="AR65" i="61"/>
  <c r="BF113" i="60"/>
  <c r="BV69" i="60"/>
  <c r="BH7" i="59"/>
  <c r="AX91" i="61"/>
  <c r="AD41" i="60"/>
  <c r="BO50" i="59"/>
  <c r="CC108" i="60"/>
  <c r="CB70" i="61"/>
  <c r="AK14" i="60"/>
  <c r="BM76" i="61"/>
  <c r="CB116" i="61"/>
  <c r="Q128" i="59"/>
  <c r="X111" i="59"/>
  <c r="V87" i="59"/>
  <c r="BH81" i="59"/>
  <c r="W119" i="60"/>
  <c r="BT120" i="61"/>
  <c r="K9" i="60"/>
  <c r="P109" i="61"/>
  <c r="BO41" i="61"/>
  <c r="AT13" i="61"/>
  <c r="BB6" i="60"/>
  <c r="AG86" i="59"/>
  <c r="AC15" i="59"/>
  <c r="BO47" i="59"/>
  <c r="V91" i="59"/>
  <c r="AA31" i="59"/>
  <c r="T121" i="59"/>
  <c r="AI19" i="59"/>
  <c r="R86" i="61"/>
  <c r="BS96" i="60"/>
  <c r="BS87" i="61"/>
  <c r="T69" i="61"/>
  <c r="BS39" i="59"/>
  <c r="BZ13" i="60"/>
  <c r="BU93" i="61"/>
  <c r="AL31" i="60"/>
  <c r="BG80" i="59"/>
  <c r="CA51" i="60"/>
  <c r="CB5" i="61"/>
  <c r="BU82" i="59"/>
  <c r="X129" i="60"/>
  <c r="BU30" i="60"/>
  <c r="AY88" i="59"/>
  <c r="AR24" i="61"/>
  <c r="Y6" i="61"/>
  <c r="BI29" i="60"/>
  <c r="BP27" i="60"/>
  <c r="CA57" i="59"/>
  <c r="M39" i="59"/>
  <c r="BR98" i="60"/>
  <c r="BX81" i="60"/>
  <c r="AW94" i="59"/>
  <c r="BF15" i="60"/>
  <c r="AY97" i="61"/>
  <c r="AY51" i="60"/>
  <c r="BF122" i="59"/>
  <c r="CA13" i="61"/>
  <c r="N30" i="60"/>
  <c r="BK95" i="59"/>
  <c r="X86" i="59"/>
  <c r="BS82" i="60"/>
  <c r="BD117" i="61"/>
  <c r="Y79" i="59"/>
  <c r="BF18" i="61"/>
  <c r="BD76" i="59"/>
  <c r="BU51" i="59"/>
  <c r="BX112" i="59"/>
  <c r="CC108" i="59"/>
  <c r="U16" i="61"/>
  <c r="AR53" i="60"/>
  <c r="CD90" i="59"/>
  <c r="BP31" i="60"/>
  <c r="BS38" i="60"/>
  <c r="AS128" i="60"/>
  <c r="BS76" i="60"/>
  <c r="BB43" i="61"/>
  <c r="AF36" i="61"/>
  <c r="AN114" i="60"/>
  <c r="L61" i="61"/>
  <c r="BY11" i="61"/>
  <c r="AP97" i="59"/>
  <c r="BI13" i="59"/>
  <c r="AW107" i="59"/>
  <c r="BG111" i="61"/>
  <c r="AT84" i="61"/>
  <c r="AP17" i="60"/>
  <c r="AO96" i="61"/>
  <c r="N96" i="60"/>
  <c r="BL46" i="59"/>
  <c r="Y39" i="61"/>
  <c r="BM67" i="61"/>
  <c r="AR12" i="61"/>
  <c r="BI119" i="60"/>
  <c r="BP28" i="60"/>
  <c r="N105" i="61"/>
  <c r="BO91" i="59"/>
  <c r="BM69" i="59"/>
  <c r="AR18" i="61"/>
  <c r="AW13" i="60"/>
  <c r="AT10" i="61"/>
  <c r="BZ107" i="60"/>
  <c r="BG78" i="60"/>
  <c r="BW114" i="61"/>
  <c r="AL59" i="60"/>
  <c r="AH23" i="60"/>
  <c r="BS85" i="59"/>
  <c r="BD108" i="61"/>
  <c r="BC91" i="61"/>
  <c r="BX50" i="61"/>
  <c r="AZ51" i="61"/>
  <c r="BJ33" i="60"/>
  <c r="BX89" i="60"/>
  <c r="Y98" i="59"/>
  <c r="BC21" i="59"/>
  <c r="BJ8" i="59"/>
  <c r="AA27" i="60"/>
  <c r="AM106" i="60"/>
  <c r="AZ57" i="59"/>
  <c r="W81" i="59"/>
  <c r="BH18" i="60"/>
  <c r="AF129" i="59"/>
  <c r="AH34" i="60"/>
  <c r="BZ60" i="60"/>
  <c r="BA124" i="60"/>
  <c r="BC44" i="61"/>
  <c r="AM87" i="60"/>
  <c r="W47" i="61"/>
  <c r="BT62" i="61"/>
  <c r="AJ42" i="61"/>
  <c r="U78" i="59"/>
  <c r="CA73" i="61"/>
  <c r="AA23" i="59"/>
  <c r="AK61" i="59"/>
  <c r="K64" i="59"/>
  <c r="BL117" i="61"/>
  <c r="AE111" i="59"/>
  <c r="BD127" i="61"/>
  <c r="BE103" i="61"/>
  <c r="AN58" i="61"/>
  <c r="AB19" i="59"/>
  <c r="AR75" i="60"/>
  <c r="AF34" i="60"/>
  <c r="AB74" i="60"/>
  <c r="AV14" i="59"/>
  <c r="BL30" i="60"/>
  <c r="BH117" i="61"/>
  <c r="O9" i="61"/>
  <c r="AV97" i="61"/>
  <c r="V77" i="61"/>
  <c r="R76" i="61"/>
  <c r="BX75" i="59"/>
  <c r="AY117" i="61"/>
  <c r="BG28" i="61"/>
  <c r="BG123" i="60"/>
  <c r="BD62" i="60"/>
  <c r="AY103" i="59"/>
  <c r="AV42" i="59"/>
  <c r="AK63" i="59"/>
  <c r="Z66" i="60"/>
  <c r="BT85" i="61"/>
  <c r="AU128" i="59"/>
  <c r="BS73" i="61"/>
  <c r="BG43" i="59"/>
  <c r="N128" i="61"/>
  <c r="BU116" i="59"/>
  <c r="AC59" i="59"/>
  <c r="BW14" i="60"/>
  <c r="Q114" i="61"/>
  <c r="AL128" i="61"/>
  <c r="AV50" i="59"/>
  <c r="L121" i="59"/>
  <c r="AM18" i="61"/>
  <c r="BY120" i="59"/>
  <c r="BA107" i="59"/>
  <c r="BY76" i="60"/>
  <c r="AV77" i="60"/>
  <c r="BH32" i="60"/>
  <c r="CD117" i="60"/>
  <c r="X83" i="59"/>
  <c r="BE90" i="59"/>
  <c r="N88" i="59"/>
  <c r="R102" i="61"/>
  <c r="N31" i="61"/>
  <c r="V39" i="59"/>
  <c r="BP81" i="61"/>
  <c r="AI40" i="60"/>
  <c r="AL120" i="60"/>
  <c r="AF24" i="61"/>
  <c r="AZ41" i="60"/>
  <c r="CA113" i="59"/>
  <c r="BT49" i="60"/>
  <c r="S55" i="61"/>
  <c r="BD52" i="59"/>
  <c r="BC22" i="61"/>
  <c r="AF14" i="59"/>
  <c r="AY17" i="61"/>
  <c r="BQ8" i="60"/>
  <c r="BD89" i="59"/>
  <c r="T65" i="61"/>
  <c r="S87" i="61"/>
  <c r="N69" i="59"/>
  <c r="BI93" i="59"/>
  <c r="AR86" i="59"/>
  <c r="BP125" i="59"/>
  <c r="AM13" i="60"/>
  <c r="BT46" i="60"/>
  <c r="AZ86" i="60"/>
  <c r="CC59" i="60"/>
  <c r="AB37" i="61"/>
  <c r="BZ48" i="60"/>
  <c r="X119" i="61"/>
  <c r="AM103" i="61"/>
  <c r="BZ127" i="59"/>
  <c r="CC103" i="61"/>
  <c r="AR124" i="61"/>
  <c r="BQ23" i="61"/>
  <c r="BJ84" i="60"/>
  <c r="BC80" i="59"/>
  <c r="BL29" i="59"/>
  <c r="AO105" i="60"/>
  <c r="AZ11" i="61"/>
  <c r="AE105" i="59"/>
  <c r="BC7" i="61"/>
  <c r="BA10" i="60"/>
  <c r="AL32" i="60"/>
  <c r="BD106" i="59"/>
  <c r="BN26" i="59"/>
  <c r="AY103" i="61"/>
  <c r="BO67" i="59"/>
  <c r="AU39" i="60"/>
  <c r="AV122" i="59"/>
  <c r="Y98" i="60"/>
  <c r="AN107" i="61"/>
  <c r="BV79" i="59"/>
  <c r="BB15" i="60"/>
  <c r="BK42" i="60"/>
  <c r="AE9" i="59"/>
  <c r="T32" i="59"/>
  <c r="BX102" i="61"/>
  <c r="BT58" i="59"/>
  <c r="BU71" i="61"/>
  <c r="BD80" i="59"/>
  <c r="BO68" i="60"/>
  <c r="BX15" i="61"/>
  <c r="BT88" i="61"/>
  <c r="BY14" i="61"/>
  <c r="BC112" i="59"/>
  <c r="AY99" i="61"/>
  <c r="BB102" i="59"/>
  <c r="X5" i="61"/>
  <c r="L58" i="61"/>
  <c r="BC122" i="60"/>
  <c r="BK124" i="61"/>
  <c r="BZ48" i="59"/>
  <c r="BC53" i="59"/>
  <c r="Z74" i="59"/>
  <c r="CB75" i="61"/>
  <c r="T71" i="59"/>
  <c r="N21" i="60"/>
  <c r="AI24" i="59"/>
  <c r="AF116" i="61"/>
  <c r="BA78" i="61"/>
  <c r="AV32" i="61"/>
  <c r="AP49" i="61"/>
  <c r="S65" i="61"/>
  <c r="BA12" i="61"/>
  <c r="AY116" i="60"/>
  <c r="CA69" i="61"/>
  <c r="BC102" i="60"/>
  <c r="X54" i="60"/>
  <c r="W69" i="61"/>
  <c r="O79" i="60"/>
  <c r="BO127" i="60"/>
  <c r="BC105" i="59"/>
  <c r="W122" i="60"/>
  <c r="BY125" i="61"/>
  <c r="BE62" i="60"/>
  <c r="CB71" i="59"/>
  <c r="BV85" i="61"/>
  <c r="P18" i="60"/>
  <c r="AK18" i="61"/>
  <c r="AW76" i="59"/>
  <c r="BV67" i="61"/>
  <c r="BD14" i="60"/>
  <c r="BC17" i="61"/>
  <c r="AN115" i="59"/>
  <c r="BA78" i="60"/>
  <c r="Q77" i="60"/>
  <c r="BB94" i="61"/>
  <c r="BL83" i="61"/>
  <c r="BF20" i="61"/>
  <c r="BM126" i="61"/>
  <c r="AQ17" i="60"/>
  <c r="AD12" i="61"/>
  <c r="BO11" i="59"/>
  <c r="CD95" i="61"/>
  <c r="M104" i="61"/>
  <c r="AS74" i="59"/>
  <c r="BW90" i="61"/>
  <c r="BE55" i="61"/>
  <c r="AW32" i="59"/>
  <c r="AB77" i="60"/>
  <c r="AC30" i="60"/>
  <c r="BR77" i="61"/>
  <c r="BG96" i="60"/>
  <c r="M72" i="60"/>
  <c r="CC84" i="60"/>
  <c r="M90" i="59"/>
  <c r="BJ15" i="60"/>
  <c r="R128" i="59"/>
  <c r="K44" i="61"/>
  <c r="BC38" i="60"/>
  <c r="P104" i="61"/>
  <c r="V68" i="61"/>
  <c r="AB97" i="60"/>
  <c r="BF24" i="59"/>
  <c r="BF114" i="61"/>
  <c r="T61" i="61"/>
  <c r="AW125" i="60"/>
  <c r="T55" i="61"/>
  <c r="AT102" i="60"/>
  <c r="BS61" i="60"/>
  <c r="BM81" i="61"/>
  <c r="BR46" i="61"/>
  <c r="CA51" i="59"/>
  <c r="AH63" i="59"/>
  <c r="BA120" i="59"/>
  <c r="BU10" i="60"/>
  <c r="AA10" i="61"/>
  <c r="BZ128" i="60"/>
  <c r="AF28" i="59"/>
  <c r="BM29" i="61"/>
  <c r="BZ115" i="60"/>
  <c r="AZ86" i="61"/>
  <c r="BM33" i="59"/>
  <c r="AS15" i="61"/>
  <c r="BZ100" i="61"/>
  <c r="AF7" i="60"/>
  <c r="AC99" i="59"/>
  <c r="BV37" i="61"/>
  <c r="BG69" i="59"/>
  <c r="AA71" i="60"/>
  <c r="CA105" i="60"/>
  <c r="AR71" i="59"/>
  <c r="AC109" i="61"/>
  <c r="BX124" i="59"/>
  <c r="U91" i="60"/>
  <c r="BQ81" i="61"/>
  <c r="BJ78" i="61"/>
  <c r="AW67" i="60"/>
  <c r="BE53" i="61"/>
  <c r="Z51" i="59"/>
  <c r="BD20" i="59"/>
  <c r="AY117" i="60"/>
  <c r="AY108" i="61"/>
  <c r="AV94" i="61"/>
  <c r="BH111" i="59"/>
  <c r="AQ53" i="59"/>
  <c r="AR64" i="59"/>
  <c r="X96" i="59"/>
  <c r="AM15" i="61"/>
  <c r="BN80" i="59"/>
  <c r="K115" i="59"/>
  <c r="T35" i="61"/>
  <c r="P75" i="59"/>
  <c r="BS113" i="60"/>
  <c r="BQ48" i="61"/>
  <c r="AL82" i="60"/>
  <c r="BT43" i="61"/>
  <c r="BN10" i="61"/>
  <c r="BB99" i="60"/>
  <c r="BL73" i="59"/>
  <c r="CB117" i="61"/>
  <c r="BS105" i="59"/>
  <c r="BG86" i="59"/>
  <c r="AY103" i="60"/>
  <c r="BS104" i="61"/>
  <c r="AE14" i="59"/>
  <c r="K38" i="60"/>
  <c r="S104" i="59"/>
  <c r="P101" i="59"/>
  <c r="AD14" i="61"/>
  <c r="BP98" i="59"/>
  <c r="AV35" i="59"/>
  <c r="AJ104" i="59"/>
  <c r="BW83" i="59"/>
  <c r="CA124" i="61"/>
  <c r="AP90" i="61"/>
  <c r="BA57" i="61"/>
  <c r="BY47" i="59"/>
  <c r="BL16" i="60"/>
  <c r="M57" i="61"/>
  <c r="BS34" i="59"/>
  <c r="Z57" i="61"/>
  <c r="BW120" i="59"/>
  <c r="CD119" i="60"/>
  <c r="BY68" i="61"/>
  <c r="V111" i="60"/>
  <c r="L32" i="59"/>
  <c r="CC111" i="60"/>
  <c r="BM61" i="59"/>
  <c r="P99" i="60"/>
  <c r="AA120" i="61"/>
  <c r="M113" i="61"/>
  <c r="AT48" i="59"/>
  <c r="BZ103" i="59"/>
  <c r="V4" i="60"/>
  <c r="AP77" i="61"/>
  <c r="AA47" i="60"/>
  <c r="BW47" i="60"/>
  <c r="U33" i="61"/>
  <c r="S113" i="61"/>
  <c r="Y99" i="59"/>
  <c r="AB55" i="59"/>
  <c r="AB113" i="60"/>
  <c r="BH102" i="60"/>
  <c r="AJ23" i="59"/>
  <c r="BT34" i="60"/>
  <c r="BK122" i="61"/>
  <c r="BN125" i="59"/>
  <c r="T116" i="61"/>
  <c r="BD13" i="59"/>
  <c r="BN87" i="61"/>
  <c r="BM98" i="61"/>
  <c r="AZ61" i="61"/>
  <c r="CD61" i="60"/>
  <c r="BX11" i="59"/>
  <c r="W52" i="61"/>
  <c r="BW99" i="60"/>
  <c r="AS21" i="60"/>
  <c r="BB103" i="59"/>
  <c r="CD75" i="60"/>
  <c r="AL85" i="59"/>
  <c r="AY15" i="59"/>
  <c r="AJ123" i="61"/>
  <c r="Y108" i="61"/>
  <c r="K63" i="60"/>
  <c r="AC98" i="61"/>
  <c r="P54" i="61"/>
  <c r="AE25" i="59"/>
  <c r="BH16" i="61"/>
  <c r="U110" i="59"/>
  <c r="CD111" i="60"/>
  <c r="BB28" i="61"/>
  <c r="U11" i="60"/>
  <c r="K50" i="61"/>
  <c r="BG99" i="59"/>
  <c r="BS60" i="59"/>
  <c r="U129" i="60"/>
  <c r="BS57" i="61"/>
  <c r="L7" i="59"/>
  <c r="AD39" i="59"/>
  <c r="AJ47" i="60"/>
  <c r="AS71" i="60"/>
  <c r="AN112" i="59"/>
  <c r="R101" i="61"/>
  <c r="BR33" i="60"/>
  <c r="CB34" i="60"/>
  <c r="CA100" i="61"/>
  <c r="BZ117" i="61"/>
  <c r="BN31" i="60"/>
  <c r="BX23" i="61"/>
  <c r="BW69" i="61"/>
  <c r="BT110" i="61"/>
  <c r="AK14" i="61"/>
  <c r="AN37" i="59"/>
  <c r="BK73" i="59"/>
  <c r="AF89" i="60"/>
  <c r="AB71" i="60"/>
  <c r="CD20" i="60"/>
  <c r="BN98" i="61"/>
  <c r="BA75" i="59"/>
  <c r="V35" i="60"/>
  <c r="BU22" i="59"/>
  <c r="BS75" i="60"/>
  <c r="CC22" i="59"/>
  <c r="AM122" i="60"/>
  <c r="CA87" i="61"/>
  <c r="BB72" i="60"/>
  <c r="CB74" i="60"/>
  <c r="AB64" i="61"/>
  <c r="AU114" i="61"/>
  <c r="BA108" i="61"/>
  <c r="AN123" i="59"/>
  <c r="Y109" i="59"/>
  <c r="BV10" i="61"/>
  <c r="BP33" i="61"/>
  <c r="V127" i="60"/>
  <c r="T30" i="60"/>
  <c r="AB122" i="60"/>
  <c r="BR29" i="61"/>
  <c r="CC13" i="60"/>
  <c r="W54" i="61"/>
  <c r="AQ32" i="60"/>
  <c r="AX77" i="59"/>
  <c r="X26" i="60"/>
  <c r="BS106" i="59"/>
  <c r="BL64" i="59"/>
  <c r="BL104" i="60"/>
  <c r="BE128" i="59"/>
  <c r="AX61" i="59"/>
  <c r="AM14" i="61"/>
  <c r="L80" i="59"/>
  <c r="CD31" i="59"/>
  <c r="BC75" i="60"/>
  <c r="CC121" i="60"/>
  <c r="AW105" i="59"/>
  <c r="BL27" i="59"/>
  <c r="K62" i="59"/>
  <c r="Y29" i="60"/>
  <c r="BM17" i="61"/>
  <c r="BL126" i="61"/>
  <c r="AY8" i="61"/>
  <c r="BT79" i="59"/>
  <c r="CA63" i="61"/>
  <c r="AU95" i="60"/>
  <c r="AZ76" i="60"/>
  <c r="BX34" i="59"/>
  <c r="CB62" i="61"/>
  <c r="BV36" i="59"/>
  <c r="AI103" i="60"/>
  <c r="BX109" i="61"/>
  <c r="BL18" i="59"/>
  <c r="CB6" i="61"/>
  <c r="AW85" i="61"/>
  <c r="BL52" i="59"/>
  <c r="BM80" i="61"/>
  <c r="BZ62" i="59"/>
  <c r="AI93" i="59"/>
  <c r="BT127" i="60"/>
  <c r="BQ19" i="61"/>
  <c r="BH31" i="61"/>
  <c r="CA38" i="61"/>
  <c r="AR88" i="59"/>
  <c r="AU8" i="59"/>
  <c r="AK64" i="59"/>
  <c r="BG23" i="59"/>
  <c r="BH100" i="61"/>
  <c r="BU93" i="60"/>
  <c r="AV56" i="59"/>
  <c r="CD99" i="60"/>
  <c r="AD109" i="60"/>
  <c r="M89" i="61"/>
  <c r="AY126" i="61"/>
  <c r="AG33" i="59"/>
  <c r="AC48" i="59"/>
  <c r="CD108" i="60"/>
  <c r="BX122" i="61"/>
  <c r="AQ71" i="61"/>
  <c r="AT45" i="61"/>
  <c r="O91" i="61"/>
  <c r="BW84" i="60"/>
  <c r="S26" i="59"/>
  <c r="AP6" i="61"/>
  <c r="BI19" i="59"/>
  <c r="R47" i="61"/>
  <c r="AH103" i="60"/>
  <c r="AY125" i="60"/>
  <c r="T116" i="59"/>
  <c r="AR86" i="61"/>
  <c r="BQ81" i="59"/>
  <c r="AF56" i="60"/>
  <c r="AX62" i="59"/>
  <c r="BG6" i="59"/>
  <c r="AF50" i="60"/>
  <c r="AG31" i="59"/>
  <c r="Y113" i="59"/>
  <c r="BS11" i="60"/>
  <c r="AM19" i="59"/>
  <c r="BI59" i="60"/>
  <c r="BT129" i="60"/>
  <c r="T33" i="60"/>
  <c r="BR27" i="60"/>
  <c r="S62" i="59"/>
  <c r="BT115" i="59"/>
  <c r="O90" i="60"/>
  <c r="BS30" i="61"/>
  <c r="BS32" i="61"/>
  <c r="N55" i="59"/>
  <c r="T114" i="60"/>
  <c r="BX57" i="61"/>
  <c r="X32" i="61"/>
  <c r="M40" i="61"/>
  <c r="AD58" i="59"/>
  <c r="BM125" i="60"/>
  <c r="CA4" i="60"/>
  <c r="Z126" i="59"/>
  <c r="BA59" i="61"/>
  <c r="BW54" i="59"/>
  <c r="BG125" i="60"/>
  <c r="BC105" i="61"/>
  <c r="BU32" i="60"/>
  <c r="AS128" i="61"/>
  <c r="BY24" i="61"/>
  <c r="AY49" i="61"/>
  <c r="AB75" i="61"/>
  <c r="AW44" i="59"/>
  <c r="AG44" i="60"/>
  <c r="BK52" i="59"/>
  <c r="AE43" i="59"/>
  <c r="CD90" i="60"/>
  <c r="AN6" i="60"/>
  <c r="AD25" i="60"/>
  <c r="AR31" i="59"/>
  <c r="AH75" i="60"/>
  <c r="M58" i="60"/>
  <c r="AK127" i="61"/>
  <c r="BS95" i="59"/>
  <c r="BD14" i="59"/>
  <c r="BY12" i="59"/>
  <c r="BG63" i="59"/>
  <c r="AH4" i="61"/>
  <c r="T109" i="59"/>
  <c r="T37" i="61"/>
  <c r="BW128" i="60"/>
  <c r="BN42" i="60"/>
  <c r="BD7" i="59"/>
  <c r="K60" i="61"/>
  <c r="BU42" i="60"/>
  <c r="BS121" i="59"/>
  <c r="BC107" i="59"/>
  <c r="BW39" i="61"/>
  <c r="CA75" i="59"/>
  <c r="BN93" i="59"/>
  <c r="BS91" i="61"/>
  <c r="T53" i="60"/>
  <c r="BX38" i="61"/>
  <c r="N22" i="59"/>
  <c r="AY112" i="59"/>
  <c r="CA27" i="60"/>
  <c r="U20" i="59"/>
  <c r="AM128" i="60"/>
  <c r="BR67" i="61"/>
  <c r="AR94" i="61"/>
  <c r="BK36" i="61"/>
  <c r="AG66" i="59"/>
  <c r="AI48" i="59"/>
  <c r="AS104" i="59"/>
  <c r="N51" i="61"/>
  <c r="CB114" i="61"/>
  <c r="BU56" i="61"/>
  <c r="P82" i="61"/>
  <c r="BU106" i="61"/>
  <c r="R18" i="59"/>
  <c r="BO76" i="61"/>
  <c r="AU22" i="59"/>
  <c r="AT119" i="60"/>
  <c r="BS87" i="59"/>
  <c r="AZ31" i="60"/>
  <c r="BC25" i="59"/>
  <c r="K125" i="60"/>
  <c r="AF57" i="59"/>
  <c r="AH23" i="61"/>
  <c r="BM94" i="59"/>
  <c r="BQ106" i="60"/>
  <c r="AY7" i="59"/>
  <c r="AY102" i="60"/>
  <c r="U121" i="60"/>
  <c r="AM126" i="60"/>
  <c r="BR37" i="59"/>
  <c r="AN61" i="59"/>
  <c r="BX42" i="61"/>
  <c r="BV57" i="61"/>
  <c r="BE52" i="59"/>
  <c r="L67" i="60"/>
  <c r="AK49" i="61"/>
  <c r="AN73" i="59"/>
  <c r="AH35" i="60"/>
  <c r="AD110" i="61"/>
  <c r="AH81" i="60"/>
  <c r="AW80" i="60"/>
  <c r="AI74" i="61"/>
  <c r="AP74" i="59"/>
  <c r="BK85" i="61"/>
  <c r="BG16" i="61"/>
  <c r="BZ97" i="60"/>
  <c r="BL116" i="60"/>
  <c r="BL89" i="61"/>
  <c r="CA93" i="61"/>
  <c r="Q57" i="59"/>
  <c r="BK56" i="59"/>
  <c r="AK16" i="61"/>
  <c r="AT15" i="61"/>
  <c r="Y100" i="59"/>
  <c r="AA51" i="60"/>
  <c r="AD36" i="60"/>
  <c r="O118" i="60"/>
  <c r="CA26" i="60"/>
  <c r="X89" i="61"/>
  <c r="BQ83" i="59"/>
  <c r="BQ17" i="59"/>
  <c r="AW97" i="59"/>
  <c r="AN73" i="61"/>
  <c r="BL72" i="61"/>
  <c r="BY20" i="60"/>
  <c r="L14" i="59"/>
  <c r="R113" i="61"/>
  <c r="BK24" i="60"/>
  <c r="BD54" i="59"/>
  <c r="BC60" i="61"/>
  <c r="U63" i="60"/>
  <c r="BC4" i="61"/>
  <c r="AU95" i="61"/>
  <c r="AF18" i="61"/>
  <c r="AD129" i="59"/>
  <c r="CA5" i="60"/>
  <c r="L76" i="59"/>
  <c r="CD49" i="61"/>
  <c r="L108" i="61"/>
  <c r="AJ62" i="59"/>
  <c r="Z113" i="60"/>
  <c r="BG46" i="60"/>
  <c r="BY114" i="60"/>
  <c r="AG38" i="59"/>
  <c r="BY69" i="60"/>
  <c r="BR128" i="59"/>
  <c r="BD92" i="59"/>
  <c r="BP87" i="60"/>
  <c r="R90" i="60"/>
  <c r="AG12" i="60"/>
  <c r="BR25" i="60"/>
  <c r="BH52" i="61"/>
  <c r="BB32" i="61"/>
  <c r="M82" i="61"/>
  <c r="AK41" i="61"/>
  <c r="AP76" i="59"/>
  <c r="CB56" i="61"/>
  <c r="AU117" i="61"/>
  <c r="BK9" i="61"/>
  <c r="AS53" i="61"/>
  <c r="BJ93" i="59"/>
  <c r="BB86" i="60"/>
  <c r="AS48" i="61"/>
  <c r="CB88" i="60"/>
  <c r="W80" i="61"/>
  <c r="BT35" i="59"/>
  <c r="X44" i="59"/>
  <c r="AN58" i="59"/>
  <c r="U113" i="61"/>
  <c r="AR60" i="59"/>
  <c r="BW51" i="61"/>
  <c r="AV55" i="59"/>
  <c r="AI25" i="59"/>
  <c r="BA63" i="59"/>
  <c r="AK124" i="61"/>
  <c r="CD56" i="60"/>
  <c r="AF127" i="61"/>
  <c r="AT77" i="61"/>
  <c r="AS22" i="60"/>
  <c r="AS103" i="61"/>
  <c r="CA121" i="59"/>
  <c r="AC11" i="61"/>
  <c r="BH71" i="61"/>
  <c r="BD95" i="61"/>
  <c r="BC111" i="60"/>
  <c r="U39" i="61"/>
  <c r="BC89" i="60"/>
  <c r="BP4" i="59"/>
  <c r="AM127" i="61"/>
  <c r="V57" i="60"/>
  <c r="BY62" i="61"/>
  <c r="BI43" i="61"/>
  <c r="BG77" i="61"/>
  <c r="R91" i="59"/>
  <c r="BC93" i="59"/>
  <c r="BY108" i="60"/>
  <c r="AL27" i="60"/>
  <c r="BV76" i="59"/>
  <c r="P52" i="60"/>
  <c r="S115" i="60"/>
  <c r="BM70" i="61"/>
  <c r="BE119" i="60"/>
  <c r="AV23" i="61"/>
  <c r="AF123" i="59"/>
  <c r="S66" i="61"/>
  <c r="BB24" i="60"/>
  <c r="AH125" i="61"/>
  <c r="AI38" i="60"/>
  <c r="BX17" i="61"/>
  <c r="AQ54" i="60"/>
  <c r="Y63" i="59"/>
  <c r="AO115" i="59"/>
  <c r="BG80" i="60"/>
  <c r="BZ23" i="61"/>
  <c r="AG91" i="60"/>
  <c r="AM71" i="60"/>
  <c r="AV10" i="60"/>
  <c r="AP97" i="61"/>
  <c r="BV41" i="59"/>
  <c r="AQ125" i="60"/>
  <c r="BD129" i="60"/>
  <c r="O36" i="59"/>
  <c r="AM39" i="61"/>
  <c r="AJ93" i="60"/>
  <c r="AM43" i="60"/>
  <c r="T101" i="61"/>
  <c r="BA51" i="59"/>
  <c r="Z13" i="61"/>
  <c r="AQ50" i="61"/>
  <c r="BA93" i="60"/>
  <c r="BI60" i="59"/>
  <c r="Y7" i="61"/>
  <c r="AG60" i="61"/>
  <c r="CC15" i="59"/>
  <c r="BT28" i="60"/>
  <c r="AN106" i="61"/>
  <c r="AG58" i="61"/>
  <c r="AR38" i="61"/>
  <c r="AO13" i="60"/>
  <c r="W78" i="60"/>
  <c r="BL53" i="60"/>
  <c r="AV66" i="60"/>
  <c r="R121" i="61"/>
  <c r="AQ51" i="60"/>
  <c r="AK80" i="60"/>
  <c r="BM104" i="60"/>
  <c r="AK86" i="61"/>
  <c r="CC73" i="60"/>
  <c r="P59" i="61"/>
  <c r="BJ111" i="60"/>
  <c r="AI114" i="61"/>
  <c r="M92" i="61"/>
  <c r="BJ61" i="60"/>
  <c r="AS72" i="59"/>
  <c r="BU21" i="59"/>
  <c r="BC35" i="59"/>
  <c r="T24" i="59"/>
  <c r="AQ20" i="59"/>
  <c r="BI98" i="59"/>
  <c r="BT83" i="61"/>
  <c r="U82" i="60"/>
  <c r="AV8" i="60"/>
  <c r="BB37" i="61"/>
  <c r="T8" i="59"/>
  <c r="BV20" i="60"/>
  <c r="BQ63" i="60"/>
  <c r="BX71" i="59"/>
  <c r="BU116" i="60"/>
  <c r="BL18" i="60"/>
  <c r="Y69" i="59"/>
  <c r="S96" i="61"/>
  <c r="BU74" i="61"/>
  <c r="T10" i="60"/>
  <c r="BR99" i="60"/>
  <c r="AU73" i="60"/>
  <c r="CA52" i="61"/>
  <c r="BY4" i="60"/>
  <c r="N9" i="61"/>
  <c r="M72" i="59"/>
  <c r="BZ20" i="61"/>
  <c r="AH40" i="59"/>
  <c r="AT49" i="59"/>
  <c r="CD31" i="60"/>
  <c r="AY31" i="60"/>
  <c r="CD98" i="61"/>
  <c r="BV9" i="61"/>
  <c r="N121" i="59"/>
  <c r="CD69" i="60"/>
  <c r="BO26" i="61"/>
  <c r="BD95" i="60"/>
  <c r="BL34" i="60"/>
  <c r="AB104" i="59"/>
  <c r="BI54" i="59"/>
  <c r="O96" i="60"/>
  <c r="P28" i="60"/>
  <c r="BX28" i="59"/>
  <c r="AJ97" i="59"/>
  <c r="Z84" i="59"/>
  <c r="AL78" i="59"/>
  <c r="M47" i="60"/>
  <c r="BX64" i="61"/>
  <c r="BF26" i="60"/>
  <c r="BN16" i="59"/>
  <c r="O44" i="59"/>
  <c r="AN88" i="61"/>
  <c r="U64" i="60"/>
  <c r="BF80" i="59"/>
  <c r="CA80" i="59"/>
  <c r="AW55" i="61"/>
  <c r="CD118" i="61"/>
  <c r="AM74" i="61"/>
  <c r="AO59" i="60"/>
  <c r="BB61" i="61"/>
  <c r="BR51" i="60"/>
  <c r="P65" i="59"/>
  <c r="BF60" i="61"/>
  <c r="BA118" i="61"/>
  <c r="P81" i="59"/>
  <c r="BR121" i="61"/>
  <c r="Z54" i="59"/>
  <c r="AQ45" i="59"/>
  <c r="AO4" i="60"/>
  <c r="BY106" i="60"/>
  <c r="AK85" i="61"/>
  <c r="BU29" i="59"/>
  <c r="CC18" i="61"/>
  <c r="BI22" i="59"/>
  <c r="AG18" i="61"/>
  <c r="AR26" i="59"/>
  <c r="BA63" i="61"/>
  <c r="BZ105" i="59"/>
  <c r="AT88" i="61"/>
  <c r="BG4" i="59"/>
  <c r="BI118" i="61"/>
  <c r="CD76" i="60"/>
  <c r="AQ44" i="60"/>
  <c r="AE54" i="61"/>
  <c r="BI116" i="59"/>
  <c r="BU90" i="60"/>
  <c r="BV56" i="59"/>
  <c r="CB114" i="60"/>
  <c r="AK69" i="60"/>
  <c r="BN91" i="59"/>
  <c r="BY30" i="61"/>
  <c r="M111" i="61"/>
  <c r="K107" i="59"/>
  <c r="AB13" i="59"/>
  <c r="BC20" i="59"/>
  <c r="BS104" i="60"/>
  <c r="AQ122" i="60"/>
  <c r="AE121" i="60"/>
  <c r="BV115" i="59"/>
  <c r="P121" i="59"/>
  <c r="AM63" i="60"/>
  <c r="AL66" i="59"/>
  <c r="X85" i="61"/>
  <c r="AO25" i="60"/>
  <c r="BX61" i="61"/>
  <c r="BR55" i="59"/>
  <c r="BJ119" i="61"/>
  <c r="BL114" i="61"/>
  <c r="BX10" i="61"/>
  <c r="BH70" i="61"/>
  <c r="P6" i="59"/>
  <c r="AW5" i="59"/>
  <c r="Q128" i="61"/>
  <c r="K24" i="60"/>
  <c r="AE60" i="61"/>
  <c r="BQ25" i="61"/>
  <c r="CD72" i="61"/>
  <c r="AV24" i="59"/>
  <c r="R114" i="60"/>
  <c r="AZ103" i="60"/>
  <c r="AN40" i="59"/>
  <c r="CC48" i="59"/>
  <c r="BS65" i="60"/>
  <c r="BM96" i="61"/>
  <c r="AJ72" i="60"/>
  <c r="BX26" i="60"/>
  <c r="BX36" i="61"/>
  <c r="BC63" i="59"/>
  <c r="AK116" i="59"/>
  <c r="Z93" i="61"/>
  <c r="CD77" i="59"/>
  <c r="N81" i="59"/>
  <c r="BS39" i="61"/>
  <c r="BV53" i="61"/>
  <c r="X42" i="59"/>
  <c r="AL15" i="60"/>
  <c r="BP124" i="61"/>
  <c r="BS72" i="61"/>
  <c r="Y84" i="59"/>
  <c r="Q116" i="60"/>
  <c r="BB44" i="59"/>
  <c r="T125" i="61"/>
  <c r="AP35" i="60"/>
  <c r="BU26" i="59"/>
  <c r="T75" i="61"/>
  <c r="U87" i="60"/>
  <c r="Q123" i="59"/>
  <c r="AB30" i="60"/>
  <c r="Q127" i="61"/>
  <c r="BQ39" i="59"/>
  <c r="Y61" i="59"/>
  <c r="AF26" i="60"/>
  <c r="K35" i="61"/>
  <c r="CA50" i="59"/>
  <c r="BG23" i="61"/>
  <c r="AV73" i="61"/>
  <c r="Z28" i="61"/>
  <c r="AR54" i="61"/>
  <c r="AO85" i="60"/>
  <c r="AQ120" i="59"/>
  <c r="BH58" i="60"/>
  <c r="BU82" i="60"/>
  <c r="BL41" i="59"/>
  <c r="AD59" i="61"/>
  <c r="AR90" i="60"/>
  <c r="Z82" i="59"/>
  <c r="CC115" i="61"/>
  <c r="AI79" i="59"/>
  <c r="Q8" i="61"/>
  <c r="BH77" i="59"/>
  <c r="BB10" i="60"/>
  <c r="BS12" i="60"/>
  <c r="AJ8" i="59"/>
  <c r="AG105" i="61"/>
  <c r="CB64" i="61"/>
  <c r="AZ97" i="61"/>
  <c r="AV54" i="59"/>
  <c r="U41" i="60"/>
  <c r="BL106" i="59"/>
  <c r="CD129" i="61"/>
  <c r="AV123" i="61"/>
  <c r="BR9" i="61"/>
  <c r="AI81" i="60"/>
  <c r="CC68" i="61"/>
  <c r="BY78" i="61"/>
  <c r="AB68" i="61"/>
  <c r="L21" i="59"/>
  <c r="Q23" i="60"/>
  <c r="AC29" i="61"/>
  <c r="AZ41" i="59"/>
  <c r="BS37" i="59"/>
  <c r="AE110" i="60"/>
  <c r="BY57" i="61"/>
  <c r="AN29" i="59"/>
  <c r="AB33" i="60"/>
  <c r="AO34" i="61"/>
  <c r="AU122" i="60"/>
  <c r="AJ92" i="60"/>
  <c r="AN89" i="60"/>
  <c r="BW107" i="61"/>
  <c r="BR7" i="59"/>
  <c r="AY111" i="59"/>
  <c r="BK39" i="61"/>
  <c r="BT93" i="60"/>
  <c r="AM11" i="59"/>
  <c r="AR95" i="61"/>
  <c r="N10" i="60"/>
  <c r="AV102" i="61"/>
  <c r="AP7" i="60"/>
  <c r="BJ98" i="59"/>
  <c r="BK106" i="61"/>
  <c r="AK5" i="61"/>
  <c r="T94" i="61"/>
  <c r="O128" i="61"/>
  <c r="Z91" i="60"/>
  <c r="Y49" i="61"/>
  <c r="BA45" i="60"/>
  <c r="BA80" i="59"/>
  <c r="S6" i="59"/>
  <c r="AO29" i="61"/>
  <c r="BL107" i="60"/>
  <c r="BR124" i="61"/>
  <c r="AC55" i="61"/>
  <c r="AX118" i="60"/>
  <c r="AH110" i="59"/>
  <c r="BS120" i="59"/>
  <c r="BW121" i="60"/>
  <c r="Y106" i="59"/>
  <c r="BT95" i="59"/>
  <c r="AU102" i="59"/>
  <c r="AM90" i="60"/>
  <c r="BI30" i="60"/>
  <c r="AO61" i="61"/>
  <c r="AH112" i="59"/>
  <c r="CB105" i="59"/>
  <c r="BZ128" i="59"/>
  <c r="AZ85" i="60"/>
  <c r="AY119" i="59"/>
  <c r="BO121" i="59"/>
  <c r="AD114" i="59"/>
  <c r="AP22" i="61"/>
  <c r="BF38" i="59"/>
  <c r="AT121" i="61"/>
  <c r="BJ32" i="61"/>
  <c r="AE6" i="59"/>
  <c r="AM41" i="61"/>
  <c r="AY55" i="61"/>
  <c r="CC110" i="59"/>
  <c r="M98" i="60"/>
  <c r="U6" i="59"/>
  <c r="BB33" i="61"/>
  <c r="W99" i="61"/>
  <c r="BI94" i="59"/>
  <c r="AY52" i="59"/>
  <c r="R96" i="61"/>
  <c r="CA10" i="61"/>
  <c r="BL53" i="61"/>
  <c r="BZ114" i="60"/>
  <c r="BX39" i="59"/>
  <c r="BA63" i="60"/>
  <c r="L15" i="60"/>
  <c r="CA35" i="60"/>
  <c r="AN111" i="61"/>
  <c r="AA62" i="60"/>
  <c r="BW121" i="59"/>
  <c r="AU94" i="59"/>
  <c r="BC74" i="60"/>
  <c r="Y57" i="61"/>
  <c r="AR47" i="61"/>
  <c r="M112" i="59"/>
  <c r="AY30" i="61"/>
  <c r="AD22" i="61"/>
  <c r="BV117" i="61"/>
  <c r="L18" i="59"/>
  <c r="Z119" i="61"/>
  <c r="AH48" i="60"/>
  <c r="AY93" i="60"/>
  <c r="AC39" i="59"/>
  <c r="BC23" i="60"/>
  <c r="BB82" i="60"/>
  <c r="AM51" i="60"/>
  <c r="BL4" i="61"/>
  <c r="N127" i="61"/>
  <c r="CD98" i="59"/>
  <c r="AI21" i="60"/>
  <c r="CD8" i="61"/>
  <c r="CA83" i="61"/>
  <c r="AY28" i="60"/>
  <c r="BR40" i="60"/>
  <c r="BL15" i="59"/>
  <c r="W71" i="59"/>
  <c r="AI28" i="59"/>
  <c r="BO127" i="59"/>
  <c r="AQ115" i="60"/>
  <c r="X15" i="61"/>
  <c r="AV101" i="60"/>
  <c r="BN25" i="59"/>
  <c r="AV114" i="60"/>
  <c r="AO86" i="61"/>
  <c r="AK12" i="60"/>
  <c r="AW56" i="60"/>
  <c r="X62" i="60"/>
  <c r="AO85" i="59"/>
  <c r="BL10" i="61"/>
  <c r="AW6" i="60"/>
  <c r="AT118" i="60"/>
  <c r="AA127" i="60"/>
  <c r="X92" i="59"/>
  <c r="BG79" i="59"/>
  <c r="AD96" i="60"/>
  <c r="BH69" i="59"/>
  <c r="N78" i="60"/>
  <c r="AJ11" i="60"/>
  <c r="BO123" i="59"/>
  <c r="BI89" i="61"/>
  <c r="BM63" i="61"/>
  <c r="AB111" i="59"/>
  <c r="AE17" i="59"/>
  <c r="AU116" i="61"/>
  <c r="BY36" i="61"/>
  <c r="AD82" i="61"/>
  <c r="BB36" i="59"/>
  <c r="BU81" i="59"/>
  <c r="AR93" i="61"/>
  <c r="V20" i="61"/>
  <c r="BX69" i="61"/>
  <c r="R15" i="60"/>
  <c r="BF48" i="61"/>
  <c r="BW29" i="61"/>
  <c r="AN109" i="59"/>
  <c r="AV62" i="60"/>
  <c r="AN111" i="60"/>
  <c r="W105" i="59"/>
  <c r="AP21" i="61"/>
  <c r="AX99" i="61"/>
  <c r="AO92" i="61"/>
  <c r="BT105" i="61"/>
  <c r="BC55" i="60"/>
  <c r="BP48" i="60"/>
  <c r="L34" i="60"/>
  <c r="BD78" i="60"/>
  <c r="BZ21" i="61"/>
  <c r="BR66" i="60"/>
  <c r="AR80" i="60"/>
  <c r="AG27" i="60"/>
  <c r="BB59" i="61"/>
  <c r="AR52" i="60"/>
  <c r="O8" i="61"/>
  <c r="AG83" i="59"/>
  <c r="BU129" i="59"/>
  <c r="AX39" i="61"/>
  <c r="AI65" i="59"/>
  <c r="Q119" i="59"/>
  <c r="BT88" i="60"/>
  <c r="BN7" i="59"/>
  <c r="BV47" i="60"/>
  <c r="AR83" i="60"/>
  <c r="AH15" i="61"/>
  <c r="BS58" i="60"/>
  <c r="AN18" i="60"/>
  <c r="AT56" i="60"/>
  <c r="Q121" i="59"/>
  <c r="AW108" i="59"/>
  <c r="BN15" i="61"/>
  <c r="BD25" i="61"/>
  <c r="AO97" i="61"/>
  <c r="O51" i="59"/>
  <c r="AT62" i="60"/>
  <c r="AL64" i="59"/>
  <c r="Z25" i="61"/>
  <c r="BS81" i="60"/>
  <c r="BS44" i="61"/>
  <c r="BG41" i="60"/>
  <c r="AL49" i="61"/>
  <c r="Z27" i="61"/>
  <c r="Z7" i="60"/>
  <c r="U10" i="61"/>
  <c r="BS128" i="60"/>
  <c r="W107" i="59"/>
  <c r="AY44" i="60"/>
  <c r="BM11" i="60"/>
  <c r="BE11" i="59"/>
  <c r="BP39" i="61"/>
  <c r="AE59" i="59"/>
  <c r="CC74" i="59"/>
  <c r="BD55" i="59"/>
  <c r="BY61" i="61"/>
  <c r="AL32" i="59"/>
  <c r="BJ118" i="61"/>
  <c r="AD19" i="61"/>
  <c r="BY48" i="59"/>
  <c r="BW67" i="60"/>
  <c r="AI83" i="60"/>
  <c r="U21" i="61"/>
  <c r="BR21" i="59"/>
  <c r="AV127" i="60"/>
  <c r="AM57" i="60"/>
  <c r="BB36" i="60"/>
  <c r="AG128" i="60"/>
  <c r="Y65" i="61"/>
  <c r="AW16" i="60"/>
  <c r="BS107" i="60"/>
  <c r="P21" i="61"/>
  <c r="K32" i="60"/>
  <c r="AN6" i="59"/>
  <c r="AF119" i="59"/>
  <c r="AJ13" i="59"/>
  <c r="CC12" i="59"/>
  <c r="BA59" i="59"/>
  <c r="BP128" i="60"/>
  <c r="AR72" i="60"/>
  <c r="Y25" i="59"/>
  <c r="M108" i="61"/>
  <c r="Y60" i="61"/>
  <c r="BW71" i="61"/>
  <c r="BJ31" i="61"/>
  <c r="BD57" i="60"/>
  <c r="BN118" i="60"/>
  <c r="CB55" i="60"/>
  <c r="W42" i="59"/>
  <c r="AG64" i="60"/>
  <c r="AY120" i="61"/>
  <c r="AA101" i="60"/>
  <c r="BU122" i="61"/>
  <c r="BS91" i="59"/>
  <c r="BP129" i="61"/>
  <c r="BJ129" i="61"/>
  <c r="V127" i="59"/>
  <c r="X27" i="61"/>
  <c r="BO66" i="59"/>
  <c r="AA21" i="59"/>
  <c r="AW99" i="59"/>
  <c r="AG46" i="61"/>
  <c r="BW59" i="61"/>
  <c r="W126" i="59"/>
  <c r="AE17" i="61"/>
  <c r="BO8" i="60"/>
  <c r="BZ125" i="59"/>
  <c r="AH11" i="59"/>
  <c r="AJ94" i="59"/>
  <c r="BE96" i="59"/>
  <c r="W23" i="59"/>
  <c r="BD17" i="60"/>
  <c r="CA109" i="59"/>
  <c r="AR33" i="61"/>
  <c r="BV87" i="61"/>
  <c r="BJ39" i="60"/>
  <c r="BP107" i="59"/>
  <c r="BU18" i="60"/>
  <c r="AW33" i="59"/>
  <c r="BL55" i="61"/>
  <c r="AB54" i="60"/>
  <c r="CD96" i="59"/>
  <c r="BC108" i="61"/>
  <c r="AE90" i="60"/>
  <c r="AX55" i="61"/>
  <c r="S124" i="61"/>
  <c r="AT117" i="60"/>
  <c r="AC40" i="59"/>
  <c r="AN45" i="59"/>
  <c r="AY90" i="61"/>
  <c r="AB22" i="60"/>
  <c r="AJ102" i="60"/>
  <c r="BS29" i="59"/>
  <c r="BY89" i="60"/>
  <c r="T44" i="60"/>
  <c r="BU53" i="60"/>
  <c r="BA84" i="61"/>
  <c r="AP87" i="59"/>
  <c r="Q52" i="59"/>
  <c r="AV59" i="60"/>
  <c r="BJ95" i="60"/>
  <c r="AT48" i="61"/>
  <c r="CD49" i="59"/>
  <c r="AR107" i="59"/>
  <c r="BV16" i="59"/>
  <c r="AV29" i="59"/>
  <c r="M29" i="61"/>
  <c r="BZ73" i="61"/>
  <c r="BE84" i="59"/>
  <c r="T20" i="61"/>
  <c r="AJ63" i="61"/>
  <c r="AQ14" i="61"/>
  <c r="AO92" i="60"/>
  <c r="BG8" i="61"/>
  <c r="S48" i="59"/>
  <c r="Z25" i="59"/>
  <c r="Z9" i="60"/>
  <c r="BG60" i="59"/>
  <c r="AD34" i="59"/>
  <c r="AS45" i="61"/>
  <c r="BM80" i="59"/>
  <c r="AX100" i="60"/>
  <c r="BQ54" i="61"/>
  <c r="BA24" i="60"/>
  <c r="BH97" i="60"/>
  <c r="AG28" i="60"/>
  <c r="BQ99" i="59"/>
  <c r="AZ9" i="61"/>
  <c r="BA23" i="60"/>
  <c r="BW107" i="59"/>
  <c r="AY92" i="60"/>
  <c r="AT92" i="59"/>
  <c r="BG85" i="61"/>
  <c r="BF11" i="60"/>
  <c r="AC38" i="60"/>
  <c r="M99" i="59"/>
  <c r="AS101" i="61"/>
  <c r="AS14" i="60"/>
  <c r="AB69" i="59"/>
  <c r="BN102" i="59"/>
  <c r="AO76" i="60"/>
  <c r="BU112" i="61"/>
  <c r="AQ59" i="61"/>
  <c r="AB19" i="60"/>
  <c r="AY36" i="60"/>
  <c r="S94" i="61"/>
  <c r="AR120" i="60"/>
  <c r="X57" i="59"/>
  <c r="AA43" i="60"/>
  <c r="BW98" i="60"/>
  <c r="BF96" i="61"/>
  <c r="AK111" i="59"/>
  <c r="BK64" i="59"/>
  <c r="L73" i="60"/>
  <c r="Y100" i="60"/>
  <c r="BB111" i="61"/>
  <c r="BI109" i="61"/>
  <c r="BL124" i="60"/>
  <c r="AF66" i="59"/>
  <c r="L106" i="60"/>
  <c r="AP126" i="59"/>
  <c r="BX63" i="60"/>
  <c r="BM91" i="59"/>
  <c r="W37" i="59"/>
  <c r="CA80" i="60"/>
  <c r="BT65" i="59"/>
  <c r="BH125" i="61"/>
  <c r="CD85" i="59"/>
  <c r="BJ59" i="61"/>
  <c r="AT65" i="61"/>
  <c r="AM94" i="59"/>
  <c r="BL13" i="59"/>
  <c r="V44" i="59"/>
  <c r="BU103" i="61"/>
  <c r="CC21" i="60"/>
  <c r="CD94" i="61"/>
  <c r="K11" i="61"/>
  <c r="AN110" i="59"/>
  <c r="BT58" i="61"/>
  <c r="BB69" i="60"/>
  <c r="BZ22" i="61"/>
  <c r="M74" i="60"/>
  <c r="CB85" i="59"/>
  <c r="AU90" i="59"/>
  <c r="X85" i="59"/>
  <c r="AG128" i="59"/>
  <c r="BZ37" i="59"/>
  <c r="BZ36" i="61"/>
  <c r="AX5" i="60"/>
  <c r="BJ53" i="60"/>
  <c r="AA93" i="59"/>
  <c r="CB34" i="61"/>
  <c r="AB48" i="60"/>
  <c r="AT24" i="59"/>
  <c r="BR93" i="61"/>
  <c r="AI57" i="60"/>
  <c r="CD62" i="59"/>
  <c r="AY79" i="61"/>
  <c r="BC92" i="61"/>
  <c r="AS16" i="61"/>
  <c r="BV6" i="59"/>
  <c r="AZ36" i="59"/>
  <c r="BM29" i="60"/>
  <c r="AZ89" i="60"/>
  <c r="AC30" i="59"/>
  <c r="L112" i="61"/>
  <c r="AG111" i="59"/>
  <c r="M88" i="59"/>
  <c r="AL18" i="60"/>
  <c r="BX121" i="59"/>
  <c r="AV106" i="61"/>
  <c r="BM83" i="61"/>
  <c r="BU124" i="59"/>
  <c r="AV79" i="60"/>
  <c r="Z122" i="61"/>
  <c r="AL9" i="61"/>
  <c r="BG53" i="60"/>
  <c r="BS99" i="61"/>
  <c r="AX69" i="61"/>
  <c r="Q27" i="59"/>
  <c r="BA123" i="59"/>
  <c r="BH17" i="61"/>
  <c r="CD32" i="60"/>
  <c r="BV95" i="61"/>
  <c r="Y11" i="61"/>
  <c r="AH101" i="60"/>
  <c r="BD48" i="59"/>
  <c r="BK51" i="61"/>
  <c r="BS18" i="61"/>
  <c r="P42" i="60"/>
  <c r="CC83" i="59"/>
  <c r="BW33" i="61"/>
  <c r="AQ76" i="59"/>
  <c r="AD31" i="59"/>
  <c r="BF40" i="60"/>
  <c r="BS106" i="60"/>
  <c r="AJ103" i="61"/>
  <c r="BN123" i="61"/>
  <c r="BZ106" i="60"/>
  <c r="BF118" i="60"/>
  <c r="K129" i="61"/>
  <c r="AD20" i="60"/>
  <c r="K108" i="60"/>
  <c r="Z86" i="60"/>
  <c r="AN78" i="59"/>
  <c r="BV106" i="59"/>
  <c r="BG76" i="61"/>
  <c r="BK91" i="59"/>
  <c r="BX114" i="59"/>
  <c r="AF42" i="60"/>
  <c r="BB11" i="60"/>
  <c r="X50" i="59"/>
  <c r="L63" i="60"/>
  <c r="P9" i="59"/>
  <c r="BB107" i="61"/>
  <c r="BI129" i="59"/>
  <c r="AJ59" i="61"/>
  <c r="CD89" i="61"/>
  <c r="CB56" i="59"/>
  <c r="AQ28" i="59"/>
  <c r="AM20" i="60"/>
  <c r="AW15" i="59"/>
  <c r="BG29" i="60"/>
  <c r="BI117" i="59"/>
  <c r="BV8" i="60"/>
  <c r="AZ28" i="59"/>
  <c r="BQ40" i="59"/>
  <c r="BN49" i="60"/>
  <c r="L123" i="61"/>
  <c r="CA50" i="61"/>
  <c r="BJ113" i="59"/>
  <c r="BD103" i="61"/>
  <c r="AO5" i="59"/>
  <c r="BG75" i="61"/>
  <c r="BZ36" i="60"/>
  <c r="AG76" i="59"/>
  <c r="CB7" i="59"/>
  <c r="BY7" i="59"/>
  <c r="BW9" i="61"/>
  <c r="BT104" i="60"/>
  <c r="V75" i="59"/>
  <c r="AM9" i="60"/>
  <c r="BC9" i="59"/>
  <c r="BZ21" i="60"/>
  <c r="AN126" i="61"/>
  <c r="CD124" i="59"/>
  <c r="AP96" i="60"/>
  <c r="BF78" i="60"/>
  <c r="Q46" i="60"/>
  <c r="BY126" i="61"/>
  <c r="BW39" i="60"/>
  <c r="AF115" i="59"/>
  <c r="BZ73" i="60"/>
  <c r="AU8" i="60"/>
  <c r="N97" i="61"/>
  <c r="CD99" i="59"/>
  <c r="BM36" i="61"/>
  <c r="BW48" i="59"/>
  <c r="BV128" i="61"/>
  <c r="CD99" i="61"/>
  <c r="BV12" i="59"/>
  <c r="AM118" i="59"/>
  <c r="BQ4" i="59"/>
  <c r="BP129" i="59"/>
  <c r="AE72" i="59"/>
  <c r="BM56" i="59"/>
  <c r="N35" i="61"/>
  <c r="AT122" i="61"/>
  <c r="BH114" i="60"/>
  <c r="BN66" i="61"/>
  <c r="AD117" i="61"/>
  <c r="BW73" i="60"/>
  <c r="BF119" i="61"/>
  <c r="CD72" i="59"/>
  <c r="AM16" i="59"/>
  <c r="BU29" i="60"/>
  <c r="BX88" i="61"/>
  <c r="V115" i="59"/>
  <c r="BE54" i="60"/>
  <c r="BR72" i="61"/>
  <c r="BT14" i="61"/>
  <c r="BQ89" i="61"/>
  <c r="BC86" i="61"/>
  <c r="AN15" i="60"/>
  <c r="AH82" i="61"/>
  <c r="BC106" i="59"/>
  <c r="AR50" i="59"/>
  <c r="U28" i="59"/>
  <c r="BT97" i="59"/>
  <c r="AT7" i="59"/>
  <c r="AA108" i="61"/>
  <c r="AO73" i="59"/>
  <c r="AN9" i="61"/>
  <c r="BF29" i="61"/>
  <c r="BQ20" i="59"/>
  <c r="AS65" i="60"/>
  <c r="AC127" i="59"/>
  <c r="AQ74" i="61"/>
  <c r="AZ123" i="59"/>
  <c r="BQ27" i="59"/>
  <c r="M68" i="60"/>
  <c r="AZ58" i="61"/>
  <c r="BS76" i="61"/>
  <c r="BL17" i="61"/>
  <c r="AC69" i="59"/>
  <c r="BU57" i="60"/>
  <c r="BJ125" i="61"/>
  <c r="BN107" i="59"/>
  <c r="AX127" i="59"/>
  <c r="R57" i="60"/>
  <c r="BJ42" i="60"/>
  <c r="AE19" i="60"/>
  <c r="AK65" i="61"/>
  <c r="CA128" i="60"/>
  <c r="AO30" i="61"/>
  <c r="BV126" i="59"/>
  <c r="BP113" i="61"/>
  <c r="AL88" i="61"/>
  <c r="W13" i="61"/>
  <c r="AJ9" i="61"/>
  <c r="BV75" i="61"/>
  <c r="AC128" i="59"/>
  <c r="CD36" i="60"/>
  <c r="M93" i="59"/>
  <c r="BT114" i="61"/>
  <c r="BM114" i="59"/>
  <c r="AY80" i="61"/>
  <c r="BX65" i="59"/>
  <c r="AI53" i="59"/>
  <c r="O88" i="60"/>
  <c r="BU123" i="60"/>
  <c r="R71" i="61"/>
  <c r="BX45" i="61"/>
  <c r="BQ71" i="59"/>
  <c r="AO21" i="61"/>
  <c r="BO34" i="61"/>
  <c r="AX49" i="59"/>
  <c r="BX125" i="60"/>
  <c r="K19" i="61"/>
  <c r="BH94" i="60"/>
  <c r="CC40" i="59"/>
  <c r="CD67" i="60"/>
  <c r="AM22" i="60"/>
  <c r="O23" i="61"/>
  <c r="O31" i="60"/>
  <c r="AK94" i="60"/>
  <c r="BQ55" i="61"/>
  <c r="BF47" i="60"/>
  <c r="AT61" i="59"/>
  <c r="AU22" i="60"/>
  <c r="BI63" i="61"/>
  <c r="AU52" i="59"/>
  <c r="BA14" i="61"/>
  <c r="BQ51" i="61"/>
  <c r="BV55" i="60"/>
  <c r="BQ9" i="59"/>
  <c r="AF98" i="59"/>
  <c r="AR126" i="60"/>
  <c r="AR128" i="61"/>
  <c r="AM93" i="60"/>
  <c r="BU24" i="59"/>
  <c r="AD20" i="59"/>
  <c r="AT36" i="61"/>
  <c r="BU50" i="59"/>
  <c r="M81" i="61"/>
  <c r="AC47" i="59"/>
  <c r="AP113" i="61"/>
  <c r="AF44" i="60"/>
  <c r="BE109" i="61"/>
  <c r="AW24" i="60"/>
  <c r="Y73" i="59"/>
  <c r="AL79" i="59"/>
  <c r="V45" i="60"/>
  <c r="BS10" i="61"/>
  <c r="AM112" i="61"/>
  <c r="CD106" i="61"/>
  <c r="BM58" i="61"/>
  <c r="BS119" i="60"/>
  <c r="BY60" i="60"/>
  <c r="BR119" i="60"/>
  <c r="BO95" i="61"/>
  <c r="BO15" i="59"/>
  <c r="BY12" i="61"/>
  <c r="BE97" i="60"/>
  <c r="BC54" i="59"/>
  <c r="BW125" i="61"/>
  <c r="BF18" i="60"/>
  <c r="AE23" i="60"/>
  <c r="AK19" i="61"/>
  <c r="AQ128" i="61"/>
  <c r="BT104" i="61"/>
  <c r="Q79" i="61"/>
  <c r="AK129" i="61"/>
  <c r="BE39" i="60"/>
  <c r="BE51" i="60"/>
  <c r="BB8" i="61"/>
  <c r="K44" i="60"/>
  <c r="R110" i="61"/>
  <c r="BD64" i="61"/>
  <c r="AM113" i="60"/>
  <c r="BV128" i="60"/>
  <c r="BS73" i="59"/>
  <c r="BN69" i="60"/>
  <c r="BU31" i="60"/>
  <c r="BI27" i="59"/>
  <c r="AR118" i="60"/>
  <c r="AI107" i="59"/>
  <c r="BS21" i="61"/>
  <c r="BN68" i="60"/>
  <c r="K77" i="61"/>
  <c r="AH21" i="60"/>
  <c r="BL32" i="60"/>
  <c r="AF103" i="61"/>
  <c r="AA33" i="59"/>
  <c r="AI106" i="59"/>
  <c r="AC58" i="61"/>
  <c r="AA88" i="60"/>
  <c r="X63" i="60"/>
  <c r="BW11" i="61"/>
  <c r="AK20" i="59"/>
  <c r="BU115" i="59"/>
  <c r="CC102" i="60"/>
  <c r="M67" i="60"/>
  <c r="BD53" i="61"/>
  <c r="AZ48" i="61"/>
  <c r="S57" i="59"/>
  <c r="AJ117" i="59"/>
  <c r="W34" i="61"/>
  <c r="BO4" i="60"/>
  <c r="K23" i="61"/>
  <c r="AG11" i="60"/>
  <c r="V63" i="60"/>
  <c r="AS44" i="61"/>
  <c r="AZ100" i="61"/>
  <c r="BO96" i="60"/>
  <c r="AC97" i="60"/>
  <c r="BT14" i="59"/>
  <c r="T86" i="61"/>
  <c r="BN78" i="60"/>
  <c r="AK28" i="60"/>
  <c r="AY45" i="60"/>
  <c r="BX105" i="61"/>
  <c r="R43" i="59"/>
  <c r="AR8" i="61"/>
  <c r="CA71" i="61"/>
  <c r="BX68" i="60"/>
  <c r="W104" i="59"/>
  <c r="BA125" i="61"/>
  <c r="R31" i="60"/>
  <c r="AW103" i="61"/>
  <c r="BH112" i="59"/>
  <c r="AU20" i="60"/>
  <c r="BL108" i="59"/>
  <c r="BZ120" i="60"/>
  <c r="AT119" i="61"/>
  <c r="AD78" i="61"/>
  <c r="AT32" i="60"/>
  <c r="V82" i="59"/>
  <c r="BF99" i="59"/>
  <c r="BV119" i="59"/>
  <c r="AI61" i="61"/>
  <c r="AL83" i="61"/>
  <c r="BT32" i="59"/>
  <c r="S128" i="61"/>
  <c r="AB107" i="60"/>
  <c r="V113" i="61"/>
  <c r="BR39" i="61"/>
  <c r="L87" i="59"/>
  <c r="X34" i="61"/>
  <c r="AO109" i="60"/>
  <c r="V66" i="59"/>
  <c r="L54" i="61"/>
  <c r="AM75" i="59"/>
  <c r="AK39" i="59"/>
  <c r="Y122" i="59"/>
  <c r="CC50" i="61"/>
  <c r="AD96" i="61"/>
  <c r="BZ118" i="61"/>
  <c r="AE61" i="59"/>
  <c r="M64" i="61"/>
  <c r="BY39" i="60"/>
  <c r="AN34" i="61"/>
  <c r="BS96" i="61"/>
  <c r="BC98" i="59"/>
  <c r="BL51" i="61"/>
  <c r="AY109" i="60"/>
  <c r="BP124" i="60"/>
  <c r="AZ98" i="59"/>
  <c r="AF14" i="60"/>
  <c r="CB78" i="61"/>
  <c r="AC126" i="59"/>
  <c r="BZ102" i="60"/>
  <c r="X126" i="60"/>
  <c r="S127" i="59"/>
  <c r="AB110" i="61"/>
  <c r="R44" i="61"/>
  <c r="V98" i="59"/>
  <c r="T104" i="60"/>
  <c r="BU129" i="61"/>
  <c r="BS52" i="61"/>
  <c r="BP50" i="60"/>
  <c r="CC81" i="61"/>
  <c r="BG9" i="60"/>
  <c r="AR53" i="61"/>
  <c r="BW99" i="61"/>
  <c r="Z30" i="61"/>
  <c r="BD74" i="60"/>
  <c r="AR99" i="61"/>
  <c r="AQ54" i="59"/>
  <c r="AY113" i="60"/>
  <c r="BC60" i="59"/>
  <c r="AR62" i="61"/>
  <c r="AX110" i="59"/>
  <c r="BB119" i="59"/>
  <c r="AX9" i="59"/>
  <c r="AT37" i="59"/>
  <c r="BS92" i="61"/>
  <c r="BS127" i="60"/>
  <c r="T43" i="59"/>
  <c r="AX20" i="59"/>
  <c r="AM42" i="60"/>
  <c r="AX126" i="59"/>
  <c r="P128" i="61"/>
  <c r="AW12" i="61"/>
  <c r="S24" i="60"/>
  <c r="AN94" i="61"/>
  <c r="BY34" i="59"/>
  <c r="N106" i="59"/>
  <c r="BK85" i="59"/>
  <c r="Y54" i="59"/>
  <c r="X100" i="60"/>
  <c r="BD15" i="60"/>
  <c r="CB69" i="60"/>
  <c r="Q107" i="59"/>
  <c r="BV87" i="59"/>
  <c r="AR57" i="60"/>
  <c r="AU116" i="60"/>
  <c r="AS76" i="60"/>
  <c r="BC64" i="59"/>
  <c r="AD40" i="60"/>
  <c r="N29" i="59"/>
  <c r="BD23" i="60"/>
  <c r="BW117" i="59"/>
  <c r="AG52" i="61"/>
  <c r="K47" i="61"/>
  <c r="AH58" i="61"/>
  <c r="AY5" i="61"/>
  <c r="BB9" i="59"/>
  <c r="BD111" i="61"/>
  <c r="BG22" i="60"/>
  <c r="AY46" i="60"/>
  <c r="BX123" i="59"/>
  <c r="CA112" i="59"/>
  <c r="T22" i="59"/>
  <c r="BV56" i="60"/>
  <c r="BZ108" i="61"/>
  <c r="BL77" i="60"/>
  <c r="AD7" i="61"/>
  <c r="BR108" i="59"/>
  <c r="S106" i="61"/>
  <c r="CA96" i="60"/>
  <c r="BB57" i="61"/>
  <c r="U65" i="61"/>
  <c r="AG68" i="61"/>
  <c r="BS12" i="59"/>
  <c r="CD58" i="59"/>
  <c r="AN93" i="60"/>
  <c r="Y99" i="60"/>
  <c r="BL44" i="61"/>
  <c r="AK121" i="60"/>
  <c r="U55" i="59"/>
  <c r="AF60" i="60"/>
  <c r="AQ16" i="60"/>
  <c r="P44" i="61"/>
  <c r="AC119" i="59"/>
  <c r="BG21" i="60"/>
  <c r="BA36" i="61"/>
  <c r="BJ26" i="61"/>
  <c r="N7" i="59"/>
  <c r="AV22" i="60"/>
  <c r="BH87" i="59"/>
  <c r="K6" i="60"/>
  <c r="AJ65" i="59"/>
  <c r="BF4" i="60"/>
  <c r="Y110" i="60"/>
  <c r="AT37" i="60"/>
  <c r="BE124" i="61"/>
  <c r="AG102" i="60"/>
  <c r="BE83" i="59"/>
  <c r="Y51" i="59"/>
  <c r="AC12" i="60"/>
  <c r="AA127" i="61"/>
  <c r="AT86" i="61"/>
  <c r="BL128" i="59"/>
  <c r="AY74" i="60"/>
  <c r="BR86" i="59"/>
  <c r="Q31" i="61"/>
  <c r="CD73" i="59"/>
  <c r="BS81" i="61"/>
  <c r="AX30" i="61"/>
  <c r="AR16" i="60"/>
  <c r="AP125" i="61"/>
  <c r="BD62" i="61"/>
  <c r="AG26" i="59"/>
  <c r="BT21" i="59"/>
  <c r="AN117" i="61"/>
  <c r="CC66" i="59"/>
  <c r="AS4" i="59"/>
  <c r="BT113" i="60"/>
  <c r="BX35" i="60"/>
  <c r="BX112" i="60"/>
  <c r="BT18" i="59"/>
  <c r="BK76" i="59"/>
  <c r="AX46" i="61"/>
  <c r="AK75" i="61"/>
  <c r="CC34" i="59"/>
  <c r="Z110" i="59"/>
  <c r="BZ67" i="60"/>
  <c r="BJ26" i="60"/>
  <c r="BZ82" i="59"/>
  <c r="BZ35" i="59"/>
  <c r="K19" i="59"/>
  <c r="BW98" i="59"/>
  <c r="BP25" i="61"/>
  <c r="CA37" i="60"/>
  <c r="L26" i="59"/>
  <c r="BP73" i="59"/>
  <c r="BV106" i="60"/>
  <c r="W49" i="59"/>
  <c r="BB17" i="59"/>
  <c r="AN69" i="59"/>
  <c r="V46" i="61"/>
  <c r="O53" i="61"/>
  <c r="AX81" i="59"/>
  <c r="N101" i="61"/>
  <c r="BA108" i="60"/>
  <c r="BR108" i="61"/>
  <c r="AC42" i="59"/>
  <c r="V21" i="60"/>
  <c r="BO72" i="61"/>
  <c r="S79" i="60"/>
  <c r="BB12" i="61"/>
  <c r="X29" i="61"/>
  <c r="BM6" i="61"/>
  <c r="BS35" i="59"/>
  <c r="AC49" i="60"/>
  <c r="S22" i="60"/>
  <c r="AO41" i="59"/>
  <c r="W8" i="59"/>
  <c r="BR63" i="61"/>
  <c r="AF17" i="60"/>
  <c r="BB65" i="60"/>
  <c r="AO49" i="60"/>
  <c r="BC31" i="61"/>
  <c r="AB72" i="60"/>
  <c r="L120" i="60"/>
  <c r="BR117" i="60"/>
  <c r="BU31" i="59"/>
  <c r="BE28" i="60"/>
  <c r="BE89" i="61"/>
  <c r="AI122" i="61"/>
  <c r="AQ113" i="60"/>
  <c r="AX84" i="60"/>
  <c r="Z123" i="61"/>
  <c r="AK80" i="59"/>
  <c r="BM71" i="60"/>
  <c r="AT29" i="61"/>
  <c r="Y30" i="60"/>
  <c r="U73" i="60"/>
  <c r="AL86" i="59"/>
  <c r="CA90" i="61"/>
  <c r="Y12" i="61"/>
  <c r="Z40" i="60"/>
  <c r="BO83" i="59"/>
  <c r="AX22" i="60"/>
  <c r="BX27" i="60"/>
  <c r="BZ9" i="59"/>
  <c r="AT42" i="61"/>
  <c r="BG73" i="61"/>
  <c r="BV74" i="59"/>
  <c r="AY111" i="61"/>
  <c r="AE79" i="59"/>
  <c r="M90" i="60"/>
  <c r="BI23" i="61"/>
  <c r="AV30" i="61"/>
  <c r="AV9" i="60"/>
  <c r="AT124" i="61"/>
  <c r="W22" i="59"/>
  <c r="AA92" i="59"/>
  <c r="BG125" i="61"/>
  <c r="BZ56" i="60"/>
  <c r="BD92" i="60"/>
  <c r="AW84" i="59"/>
  <c r="T17" i="60"/>
  <c r="BU55" i="60"/>
  <c r="AS38" i="60"/>
  <c r="N93" i="60"/>
  <c r="CD17" i="59"/>
  <c r="S21" i="59"/>
  <c r="CB65" i="60"/>
  <c r="BY64" i="59"/>
  <c r="BK96" i="60"/>
  <c r="BH4" i="60"/>
  <c r="BP38" i="59"/>
  <c r="AI50" i="60"/>
  <c r="L30" i="60"/>
  <c r="BW40" i="60"/>
  <c r="BZ61" i="59"/>
  <c r="BG33" i="61"/>
  <c r="BG53" i="59"/>
  <c r="BF85" i="61"/>
  <c r="BX56" i="60"/>
  <c r="Q24" i="59"/>
  <c r="BB87" i="60"/>
  <c r="AP115" i="60"/>
  <c r="BB64" i="59"/>
  <c r="BW77" i="59"/>
  <c r="AA29" i="59"/>
  <c r="S28" i="59"/>
  <c r="AA23" i="60"/>
  <c r="CD116" i="60"/>
  <c r="BJ88" i="59"/>
  <c r="O89" i="61"/>
  <c r="BZ33" i="59"/>
  <c r="AC32" i="61"/>
  <c r="BZ124" i="60"/>
  <c r="AA127" i="59"/>
  <c r="AW54" i="60"/>
  <c r="BZ37" i="60"/>
  <c r="AB37" i="60"/>
  <c r="BV17" i="60"/>
  <c r="CD102" i="60"/>
  <c r="AV8" i="61"/>
  <c r="AH9" i="60"/>
  <c r="Z30" i="59"/>
  <c r="AB108" i="61"/>
  <c r="BL75" i="61"/>
  <c r="O94" i="61"/>
  <c r="CA21" i="59"/>
  <c r="R94" i="61"/>
  <c r="BZ4" i="60"/>
  <c r="R75" i="59"/>
  <c r="AU89" i="60"/>
  <c r="AZ27" i="60"/>
  <c r="BY59" i="59"/>
  <c r="BK88" i="59"/>
  <c r="BG107" i="60"/>
  <c r="BO30" i="61"/>
  <c r="W65" i="59"/>
  <c r="BQ37" i="59"/>
  <c r="K64" i="60"/>
  <c r="Y59" i="61"/>
  <c r="BZ33" i="61"/>
  <c r="BC67" i="59"/>
  <c r="BT115" i="60"/>
  <c r="BZ41" i="61"/>
  <c r="U15" i="61"/>
  <c r="BX122" i="59"/>
  <c r="CC7" i="60"/>
  <c r="BA60" i="59"/>
  <c r="X22" i="61"/>
  <c r="P103" i="59"/>
  <c r="BM92" i="61"/>
  <c r="AY65" i="61"/>
  <c r="AC10" i="59"/>
  <c r="R14" i="61"/>
  <c r="CD70" i="61"/>
  <c r="BI31" i="61"/>
  <c r="AP12" i="61"/>
  <c r="U115" i="59"/>
  <c r="T66" i="61"/>
  <c r="BB52" i="61"/>
  <c r="CD100" i="60"/>
  <c r="L100" i="59"/>
  <c r="CB47" i="59"/>
  <c r="AR114" i="61"/>
  <c r="AD56" i="60"/>
  <c r="BS86" i="61"/>
  <c r="CA55" i="59"/>
  <c r="AT83" i="61"/>
  <c r="AS82" i="59"/>
  <c r="BV98" i="59"/>
  <c r="BT24" i="59"/>
  <c r="BU60" i="60"/>
  <c r="S115" i="59"/>
  <c r="M13" i="60"/>
  <c r="BN101" i="60"/>
  <c r="CA102" i="60"/>
  <c r="AJ90" i="61"/>
  <c r="AX117" i="60"/>
  <c r="BC61" i="59"/>
  <c r="AZ61" i="60"/>
  <c r="X91" i="61"/>
  <c r="BP67" i="60"/>
  <c r="N14" i="61"/>
  <c r="AS116" i="60"/>
  <c r="BP78" i="60"/>
  <c r="Q82" i="61"/>
  <c r="AI14" i="59"/>
  <c r="AW96" i="61"/>
  <c r="AB26" i="60"/>
  <c r="AH118" i="60"/>
  <c r="BF59" i="60"/>
  <c r="BD58" i="61"/>
  <c r="AP25" i="61"/>
  <c r="BF104" i="60"/>
  <c r="L27" i="61"/>
  <c r="BP91" i="61"/>
  <c r="AF23" i="59"/>
  <c r="AQ120" i="60"/>
  <c r="AS37" i="59"/>
  <c r="BJ121" i="59"/>
  <c r="BR96" i="60"/>
  <c r="U108" i="59"/>
  <c r="BA105" i="59"/>
  <c r="BN7" i="61"/>
  <c r="AC90" i="61"/>
  <c r="AT52" i="60"/>
  <c r="AC8" i="61"/>
  <c r="AF48" i="60"/>
  <c r="CB83" i="59"/>
  <c r="BM39" i="60"/>
  <c r="BY45" i="60"/>
  <c r="AQ68" i="59"/>
  <c r="AG38" i="60"/>
  <c r="P30" i="59"/>
  <c r="CD104" i="60"/>
  <c r="BO86" i="61"/>
  <c r="BC114" i="60"/>
  <c r="O22" i="60"/>
  <c r="AW89" i="60"/>
  <c r="U89" i="61"/>
  <c r="CC91" i="61"/>
  <c r="AZ81" i="59"/>
  <c r="AT59" i="61"/>
  <c r="CA29" i="60"/>
  <c r="BF23" i="61"/>
  <c r="Z120" i="60"/>
  <c r="Q119" i="60"/>
  <c r="X58" i="60"/>
  <c r="CA82" i="61"/>
  <c r="BV86" i="61"/>
  <c r="AF75" i="60"/>
  <c r="AH49" i="59"/>
  <c r="CB73" i="61"/>
  <c r="CA27" i="59"/>
  <c r="CC55" i="60"/>
  <c r="BD11" i="61"/>
  <c r="CD122" i="61"/>
  <c r="BW18" i="59"/>
  <c r="AD110" i="59"/>
  <c r="BI97" i="60"/>
  <c r="BB129" i="61"/>
  <c r="AQ92" i="60"/>
  <c r="BG5" i="60"/>
  <c r="CC6" i="61"/>
  <c r="W99" i="59"/>
  <c r="X73" i="60"/>
  <c r="Y29" i="59"/>
  <c r="Q43" i="59"/>
  <c r="AN68" i="60"/>
  <c r="BI44" i="61"/>
  <c r="AJ74" i="59"/>
  <c r="AY79" i="60"/>
  <c r="BW43" i="59"/>
  <c r="AY116" i="61"/>
  <c r="AF101" i="61"/>
  <c r="AC52" i="60"/>
  <c r="AA39" i="61"/>
  <c r="P72" i="61"/>
  <c r="AU80" i="59"/>
  <c r="P102" i="61"/>
  <c r="AU53" i="61"/>
  <c r="AP50" i="60"/>
  <c r="AO74" i="61"/>
  <c r="CD50" i="60"/>
  <c r="BT34" i="59"/>
  <c r="BZ53" i="60"/>
  <c r="BS44" i="59"/>
  <c r="BA87" i="60"/>
  <c r="CB88" i="61"/>
  <c r="BE31" i="60"/>
  <c r="AW104" i="60"/>
  <c r="BQ97" i="61"/>
  <c r="BZ75" i="59"/>
  <c r="AK7" i="61"/>
  <c r="Y112" i="60"/>
  <c r="AE45" i="59"/>
  <c r="S89" i="59"/>
  <c r="BH47" i="60"/>
  <c r="BH53" i="60"/>
  <c r="AZ30" i="60"/>
  <c r="CA85" i="60"/>
  <c r="AV63" i="59"/>
  <c r="O16" i="59"/>
  <c r="AA15" i="60"/>
  <c r="P88" i="61"/>
  <c r="T18" i="59"/>
  <c r="BI75" i="60"/>
  <c r="AC72" i="61"/>
  <c r="AP99" i="60"/>
  <c r="BU122" i="59"/>
  <c r="BE107" i="59"/>
  <c r="BM55" i="61"/>
  <c r="BJ100" i="60"/>
  <c r="BH106" i="59"/>
  <c r="M42" i="60"/>
  <c r="BP23" i="60"/>
  <c r="CA109" i="61"/>
  <c r="P113" i="60"/>
  <c r="AQ99" i="59"/>
  <c r="W117" i="60"/>
  <c r="BB66" i="60"/>
  <c r="BF111" i="59"/>
  <c r="BM117" i="59"/>
  <c r="AC17" i="59"/>
  <c r="BW60" i="60"/>
  <c r="T12" i="60"/>
  <c r="AX128" i="60"/>
  <c r="AR65" i="59"/>
  <c r="BO54" i="60"/>
  <c r="BL94" i="60"/>
  <c r="BT116" i="59"/>
  <c r="AV119" i="59"/>
  <c r="AH50" i="60"/>
  <c r="BR41" i="60"/>
  <c r="U39" i="59"/>
  <c r="AS82" i="60"/>
  <c r="AK118" i="60"/>
  <c r="CC12" i="61"/>
  <c r="AE43" i="61"/>
  <c r="U24" i="59"/>
  <c r="AQ37" i="61"/>
  <c r="BF25" i="59"/>
  <c r="BX41" i="60"/>
  <c r="BX43" i="61"/>
  <c r="AL83" i="60"/>
  <c r="BU52" i="60"/>
  <c r="BO48" i="60"/>
  <c r="V47" i="61"/>
  <c r="X12" i="60"/>
  <c r="AT23" i="61"/>
  <c r="AC13" i="61"/>
  <c r="BY56" i="60"/>
  <c r="AN84" i="59"/>
  <c r="K33" i="61"/>
  <c r="X113" i="61"/>
  <c r="R11" i="59"/>
  <c r="BX47" i="59"/>
  <c r="BT4" i="59"/>
  <c r="BM46" i="59"/>
  <c r="AP23" i="59"/>
  <c r="AT82" i="60"/>
  <c r="AG12" i="61"/>
  <c r="BP103" i="59"/>
  <c r="BX125" i="61"/>
  <c r="Y117" i="59"/>
  <c r="S74" i="59"/>
  <c r="BV103" i="59"/>
  <c r="N67" i="61"/>
  <c r="AC122" i="60"/>
  <c r="AE100" i="60"/>
  <c r="AS14" i="61"/>
  <c r="L57" i="59"/>
  <c r="BF29" i="60"/>
  <c r="BB14" i="59"/>
  <c r="R48" i="59"/>
  <c r="Q71" i="61"/>
  <c r="K101" i="61"/>
  <c r="BK57" i="59"/>
  <c r="BB90" i="59"/>
  <c r="R97" i="59"/>
  <c r="BN13" i="59"/>
  <c r="BO102" i="61"/>
  <c r="CD117" i="61"/>
  <c r="P49" i="61"/>
  <c r="W35" i="59"/>
  <c r="BF121" i="59"/>
  <c r="BK22" i="60"/>
  <c r="BV103" i="60"/>
  <c r="W40" i="60"/>
  <c r="BL79" i="59"/>
  <c r="BR52" i="60"/>
  <c r="U66" i="60"/>
  <c r="CB14" i="59"/>
  <c r="BZ18" i="61"/>
  <c r="BR63" i="59"/>
  <c r="AG121" i="59"/>
  <c r="AI33" i="59"/>
  <c r="AW123" i="59"/>
  <c r="AK69" i="59"/>
  <c r="BP85" i="61"/>
  <c r="BZ83" i="61"/>
  <c r="CD6" i="61"/>
  <c r="N109" i="59"/>
  <c r="BL47" i="61"/>
  <c r="BS40" i="59"/>
  <c r="U84" i="61"/>
  <c r="BL119" i="59"/>
  <c r="AQ55" i="61"/>
  <c r="BK104" i="59"/>
  <c r="BD79" i="61"/>
  <c r="BG18" i="61"/>
  <c r="BP62" i="61"/>
  <c r="BB63" i="59"/>
  <c r="BB41" i="61"/>
  <c r="N24" i="60"/>
  <c r="BG25" i="60"/>
  <c r="AU126" i="59"/>
  <c r="AB61" i="60"/>
  <c r="AO33" i="60"/>
  <c r="X30" i="59"/>
  <c r="BW124" i="59"/>
  <c r="BQ77" i="59"/>
  <c r="X69" i="59"/>
  <c r="P55" i="61"/>
  <c r="CB30" i="61"/>
  <c r="BH92" i="60"/>
  <c r="P58" i="59"/>
  <c r="Q10" i="61"/>
  <c r="BC95" i="60"/>
  <c r="V72" i="61"/>
  <c r="BB4" i="59"/>
  <c r="AH11" i="61"/>
  <c r="BZ101" i="60"/>
  <c r="K13" i="60"/>
  <c r="BU81" i="60"/>
  <c r="BW99" i="59"/>
  <c r="P123" i="60"/>
  <c r="BU85" i="60"/>
  <c r="BQ32" i="59"/>
  <c r="AS95" i="60"/>
  <c r="BD99" i="59"/>
  <c r="AM97" i="59"/>
  <c r="BF49" i="59"/>
  <c r="S14" i="59"/>
  <c r="AV25" i="60"/>
  <c r="AX76" i="60"/>
  <c r="BY21" i="60"/>
  <c r="BA117" i="61"/>
  <c r="Q105" i="59"/>
  <c r="BO16" i="60"/>
  <c r="Q39" i="60"/>
  <c r="BJ109" i="61"/>
  <c r="BB95" i="60"/>
  <c r="AK112" i="59"/>
  <c r="AO10" i="61"/>
  <c r="AT91" i="61"/>
  <c r="R77" i="59"/>
  <c r="P82" i="59"/>
  <c r="BZ87" i="61"/>
  <c r="BH51" i="59"/>
  <c r="BR26" i="60"/>
  <c r="M44" i="60"/>
  <c r="BA113" i="59"/>
  <c r="T30" i="59"/>
  <c r="AP42" i="61"/>
  <c r="CD61" i="61"/>
  <c r="BP36" i="60"/>
  <c r="AF104" i="60"/>
  <c r="AQ121" i="60"/>
  <c r="BW62" i="61"/>
  <c r="BU84" i="59"/>
  <c r="P81" i="60"/>
  <c r="AB78" i="60"/>
  <c r="AB78" i="61"/>
  <c r="BQ64" i="61"/>
  <c r="AW115" i="60"/>
  <c r="AT125" i="59"/>
  <c r="O36" i="61"/>
  <c r="AO62" i="60"/>
  <c r="R30" i="61"/>
  <c r="K69" i="61"/>
  <c r="AG89" i="61"/>
  <c r="AW72" i="59"/>
  <c r="AM106" i="61"/>
  <c r="CC57" i="60"/>
  <c r="BL92" i="59"/>
  <c r="BX29" i="59"/>
  <c r="BO73" i="60"/>
  <c r="AA61" i="61"/>
  <c r="AP15" i="61"/>
  <c r="AY7" i="60"/>
  <c r="CC40" i="60"/>
  <c r="AR118" i="59"/>
  <c r="AO118" i="61"/>
  <c r="BH49" i="60"/>
  <c r="K85" i="59"/>
  <c r="BI64" i="60"/>
  <c r="BC46" i="61"/>
  <c r="T77" i="59"/>
  <c r="AH107" i="59"/>
  <c r="AA14" i="59"/>
  <c r="AF81" i="60"/>
  <c r="BI5" i="59"/>
  <c r="AY126" i="59"/>
  <c r="BK74" i="61"/>
  <c r="Q98" i="59"/>
  <c r="BN71" i="61"/>
  <c r="W77" i="59"/>
  <c r="BE53" i="60"/>
  <c r="AO79" i="59"/>
  <c r="S51" i="60"/>
  <c r="BV46" i="61"/>
  <c r="AK120" i="60"/>
  <c r="BM112" i="60"/>
  <c r="BQ108" i="61"/>
  <c r="Z55" i="61"/>
  <c r="AP55" i="60"/>
  <c r="AY99" i="60"/>
  <c r="BU46" i="60"/>
  <c r="AD72" i="59"/>
  <c r="BN59" i="61"/>
  <c r="X68" i="59"/>
  <c r="K54" i="61"/>
  <c r="W115" i="59"/>
  <c r="S109" i="61"/>
  <c r="AG25" i="59"/>
  <c r="AF55" i="60"/>
  <c r="CA87" i="60"/>
  <c r="BA104" i="60"/>
  <c r="AI84" i="60"/>
  <c r="X91" i="59"/>
  <c r="P25" i="59"/>
  <c r="BU49" i="61"/>
  <c r="AC12" i="59"/>
  <c r="BJ65" i="59"/>
  <c r="BY45" i="59"/>
  <c r="BV61" i="60"/>
  <c r="BV111" i="61"/>
  <c r="L17" i="60"/>
  <c r="BF117" i="61"/>
  <c r="K129" i="60"/>
  <c r="Q89" i="59"/>
  <c r="AF43" i="59"/>
  <c r="BS24" i="59"/>
  <c r="CB8" i="60"/>
  <c r="O114" i="61"/>
  <c r="BL60" i="59"/>
  <c r="AS58" i="59"/>
  <c r="AK95" i="61"/>
  <c r="L17" i="61"/>
  <c r="AH57" i="59"/>
  <c r="BF24" i="61"/>
  <c r="BL52" i="61"/>
  <c r="AQ60" i="60"/>
  <c r="X117" i="61"/>
  <c r="BJ20" i="60"/>
  <c r="P68" i="61"/>
  <c r="AO75" i="60"/>
  <c r="BM20" i="59"/>
  <c r="AM109" i="59"/>
  <c r="AK98" i="61"/>
  <c r="AV82" i="60"/>
  <c r="BH50" i="59"/>
  <c r="P77" i="61"/>
  <c r="CB35" i="60"/>
  <c r="BX95" i="61"/>
  <c r="W56" i="59"/>
  <c r="BY59" i="61"/>
  <c r="CB62" i="59"/>
  <c r="BT103" i="61"/>
  <c r="N66" i="59"/>
  <c r="AA121" i="61"/>
  <c r="AS52" i="60"/>
  <c r="CC26" i="59"/>
  <c r="K78" i="60"/>
  <c r="BP107" i="60"/>
  <c r="AU53" i="59"/>
  <c r="N26" i="59"/>
  <c r="BN32" i="60"/>
  <c r="BS31" i="59"/>
  <c r="AS73" i="61"/>
  <c r="AU76" i="61"/>
  <c r="BZ29" i="61"/>
  <c r="BI31" i="59"/>
  <c r="BR32" i="60"/>
  <c r="Q108" i="59"/>
  <c r="CA6" i="60"/>
  <c r="BN101" i="61"/>
  <c r="AX73" i="60"/>
  <c r="AB88" i="60"/>
  <c r="CB20" i="60"/>
  <c r="BB10" i="59"/>
  <c r="AF107" i="59"/>
  <c r="AC53" i="59"/>
  <c r="Y119" i="60"/>
  <c r="CC86" i="60"/>
  <c r="CD46" i="59"/>
  <c r="AH24" i="59"/>
  <c r="X12" i="61"/>
  <c r="M15" i="61"/>
  <c r="BI8" i="61"/>
  <c r="BH117" i="59"/>
  <c r="CB117" i="60"/>
  <c r="AG86" i="61"/>
  <c r="BJ86" i="61"/>
  <c r="AU128" i="60"/>
  <c r="K74" i="59"/>
  <c r="M5" i="61"/>
  <c r="BX91" i="61"/>
  <c r="BV59" i="59"/>
  <c r="X116" i="61"/>
  <c r="BN53" i="60"/>
  <c r="BL112" i="59"/>
  <c r="AJ32" i="59"/>
  <c r="BW35" i="60"/>
  <c r="BT82" i="61"/>
  <c r="BT82" i="59"/>
  <c r="M51" i="61"/>
  <c r="AS12" i="60"/>
  <c r="AA42" i="59"/>
  <c r="Y27" i="60"/>
  <c r="BU88" i="60"/>
  <c r="AU81" i="59"/>
  <c r="W72" i="61"/>
  <c r="Z24" i="61"/>
  <c r="CA74" i="60"/>
  <c r="AM95" i="61"/>
  <c r="BJ21" i="59"/>
  <c r="AA29" i="60"/>
  <c r="CD78" i="61"/>
  <c r="AO128" i="59"/>
  <c r="AH97" i="59"/>
  <c r="BC42" i="61"/>
  <c r="BS74" i="60"/>
  <c r="BK57" i="61"/>
  <c r="AO19" i="60"/>
  <c r="BT80" i="59"/>
  <c r="AK87" i="59"/>
  <c r="BZ39" i="59"/>
  <c r="AJ88" i="60"/>
  <c r="AF33" i="59"/>
  <c r="BG95" i="60"/>
  <c r="AB128" i="60"/>
  <c r="N37" i="60"/>
  <c r="AF106" i="60"/>
  <c r="CA120" i="60"/>
  <c r="AK4" i="61"/>
  <c r="BT54" i="59"/>
  <c r="U9" i="61"/>
  <c r="BB44" i="61"/>
  <c r="BA83" i="59"/>
  <c r="BF53" i="60"/>
  <c r="Z115" i="60"/>
  <c r="BW105" i="61"/>
  <c r="BC121" i="61"/>
  <c r="M40" i="59"/>
  <c r="BJ47" i="59"/>
  <c r="BS103" i="61"/>
  <c r="BS129" i="60"/>
  <c r="U22" i="59"/>
  <c r="BP26" i="61"/>
  <c r="BG31" i="59"/>
  <c r="BZ23" i="59"/>
  <c r="AK80" i="61"/>
  <c r="BO8" i="59"/>
  <c r="S26" i="60"/>
  <c r="CA110" i="60"/>
  <c r="BY89" i="59"/>
  <c r="P109" i="60"/>
  <c r="BB93" i="59"/>
  <c r="BD65" i="61"/>
  <c r="M16" i="61"/>
  <c r="CC89" i="60"/>
  <c r="BT61" i="60"/>
  <c r="AM56" i="61"/>
  <c r="K100" i="60"/>
  <c r="BF45" i="61"/>
  <c r="S40" i="61"/>
  <c r="AL19" i="59"/>
  <c r="CD27" i="60"/>
  <c r="BT38" i="59"/>
  <c r="BK70" i="59"/>
  <c r="BT101" i="61"/>
  <c r="BR88" i="60"/>
  <c r="V63" i="61"/>
  <c r="M100" i="61"/>
  <c r="BB67" i="60"/>
  <c r="BF44" i="61"/>
  <c r="X108" i="59"/>
  <c r="BG120" i="61"/>
  <c r="M101" i="61"/>
  <c r="BW101" i="61"/>
  <c r="Y96" i="60"/>
  <c r="S74" i="60"/>
  <c r="CB23" i="61"/>
  <c r="BV83" i="60"/>
  <c r="U101" i="61"/>
  <c r="BP86" i="59"/>
  <c r="AT40" i="60"/>
  <c r="BV19" i="61"/>
  <c r="L44" i="61"/>
  <c r="BA71" i="61"/>
  <c r="BS51" i="59"/>
  <c r="BF105" i="61"/>
  <c r="BV123" i="60"/>
  <c r="AX62" i="60"/>
  <c r="M34" i="61"/>
  <c r="AB99" i="60"/>
  <c r="L115" i="61"/>
  <c r="BP74" i="61"/>
  <c r="L58" i="59"/>
  <c r="BJ91" i="61"/>
  <c r="AB45" i="59"/>
  <c r="BT56" i="60"/>
  <c r="BF61" i="60"/>
  <c r="AU81" i="60"/>
  <c r="T65" i="60"/>
  <c r="AK118" i="59"/>
  <c r="R20" i="61"/>
  <c r="S50" i="59"/>
  <c r="AC116" i="59"/>
  <c r="BS41" i="59"/>
  <c r="AU50" i="60"/>
  <c r="V61" i="59"/>
  <c r="AZ13" i="59"/>
  <c r="AU86" i="60"/>
  <c r="BF28" i="60"/>
  <c r="AI86" i="61"/>
  <c r="AE95" i="60"/>
  <c r="AQ85" i="60"/>
  <c r="CA15" i="60"/>
  <c r="AM84" i="59"/>
  <c r="AQ119" i="59"/>
  <c r="AP54" i="59"/>
  <c r="T27" i="61"/>
  <c r="BX85" i="60"/>
  <c r="BY125" i="60"/>
  <c r="CA24" i="61"/>
  <c r="CD23" i="60"/>
  <c r="T59" i="61"/>
  <c r="BG97" i="59"/>
  <c r="BS105" i="60"/>
  <c r="M23" i="59"/>
  <c r="BV102" i="59"/>
  <c r="AR80" i="59"/>
  <c r="P41" i="61"/>
  <c r="AG69" i="59"/>
  <c r="AV25" i="59"/>
  <c r="AG20" i="61"/>
  <c r="AG95" i="60"/>
  <c r="BO93" i="61"/>
  <c r="BC127" i="61"/>
  <c r="BV88" i="59"/>
  <c r="BH47" i="59"/>
  <c r="O37" i="61"/>
  <c r="AY13" i="60"/>
  <c r="AY72" i="61"/>
  <c r="BV14" i="61"/>
  <c r="AQ56" i="60"/>
  <c r="AF59" i="60"/>
  <c r="T112" i="60"/>
  <c r="BE25" i="59"/>
  <c r="BB124" i="61"/>
  <c r="BF80" i="60"/>
  <c r="Y59" i="59"/>
  <c r="CB4" i="59"/>
  <c r="BN60" i="59"/>
  <c r="BS95" i="61"/>
  <c r="AJ115" i="60"/>
  <c r="BQ85" i="60"/>
  <c r="AH74" i="61"/>
  <c r="O123" i="61"/>
  <c r="T64" i="59"/>
  <c r="AK47" i="60"/>
  <c r="AC4" i="60"/>
  <c r="Y21" i="61"/>
  <c r="S119" i="59"/>
  <c r="Y9" i="60"/>
  <c r="CB43" i="60"/>
  <c r="AE19" i="59"/>
  <c r="BT85" i="60"/>
  <c r="BZ47" i="60"/>
  <c r="BD90" i="61"/>
  <c r="AD93" i="59"/>
  <c r="BD65" i="60"/>
  <c r="AN52" i="60"/>
  <c r="N47" i="61"/>
  <c r="AW40" i="59"/>
  <c r="AO7" i="61"/>
  <c r="CC88" i="60"/>
  <c r="AQ91" i="61"/>
  <c r="AI30" i="59"/>
  <c r="AF67" i="59"/>
  <c r="AE40" i="59"/>
  <c r="U103" i="59"/>
  <c r="BE82" i="60"/>
  <c r="CA9" i="59"/>
  <c r="BZ43" i="61"/>
  <c r="BK99" i="60"/>
  <c r="M24" i="60"/>
  <c r="AE70" i="60"/>
  <c r="T55" i="59"/>
  <c r="X86" i="60"/>
  <c r="AR68" i="60"/>
  <c r="AL10" i="60"/>
  <c r="BT7" i="60"/>
  <c r="O90" i="59"/>
  <c r="BL58" i="59"/>
  <c r="BP97" i="60"/>
  <c r="V78" i="59"/>
  <c r="AG116" i="61"/>
  <c r="BP51" i="59"/>
  <c r="AL11" i="59"/>
  <c r="BL86" i="60"/>
  <c r="BY55" i="59"/>
  <c r="AV8" i="59"/>
  <c r="BK7" i="60"/>
  <c r="BT97" i="61"/>
  <c r="BM127" i="60"/>
  <c r="BR128" i="61"/>
  <c r="AN22" i="61"/>
  <c r="BJ68" i="61"/>
  <c r="BG50" i="61"/>
  <c r="BP76" i="60"/>
  <c r="Z79" i="59"/>
  <c r="AQ86" i="60"/>
  <c r="BQ41" i="61"/>
  <c r="AJ51" i="60"/>
  <c r="BR17" i="60"/>
  <c r="AI73" i="59"/>
  <c r="BY103" i="61"/>
  <c r="BL7" i="61"/>
  <c r="BZ56" i="61"/>
  <c r="AE123" i="60"/>
  <c r="BW46" i="61"/>
  <c r="AM71" i="59"/>
  <c r="BB113" i="61"/>
  <c r="CA84" i="59"/>
  <c r="BS114" i="59"/>
  <c r="BU31" i="61"/>
  <c r="BX83" i="59"/>
  <c r="BV120" i="60"/>
  <c r="AR106" i="61"/>
  <c r="BA127" i="60"/>
  <c r="AW79" i="59"/>
  <c r="Z89" i="61"/>
  <c r="X82" i="61"/>
  <c r="BB29" i="59"/>
  <c r="BR35" i="59"/>
  <c r="BU113" i="60"/>
  <c r="BF85" i="60"/>
  <c r="O36" i="60"/>
  <c r="T82" i="59"/>
  <c r="CC87" i="59"/>
  <c r="Q37" i="59"/>
  <c r="BP86" i="60"/>
  <c r="AK52" i="60"/>
  <c r="AQ101" i="59"/>
  <c r="M124" i="61"/>
  <c r="AU25" i="60"/>
  <c r="BA84" i="60"/>
  <c r="BI12" i="61"/>
  <c r="R10" i="61"/>
  <c r="L79" i="60"/>
  <c r="CB50" i="61"/>
  <c r="AW35" i="60"/>
  <c r="BM129" i="61"/>
  <c r="AK73" i="61"/>
  <c r="W42" i="60"/>
  <c r="BX100" i="60"/>
  <c r="BY93" i="59"/>
  <c r="S15" i="61"/>
  <c r="AN49" i="61"/>
  <c r="BK127" i="59"/>
  <c r="BU95" i="60"/>
  <c r="BC100" i="59"/>
  <c r="BI42" i="60"/>
  <c r="Z127" i="60"/>
  <c r="BC98" i="61"/>
  <c r="BA99" i="59"/>
  <c r="BY115" i="59"/>
  <c r="AU118" i="59"/>
  <c r="CC102" i="61"/>
  <c r="AH28" i="60"/>
  <c r="BC14" i="59"/>
  <c r="AP101" i="61"/>
  <c r="BO20" i="60"/>
  <c r="N108" i="61"/>
  <c r="K93" i="60"/>
  <c r="CD60" i="61"/>
  <c r="AG7" i="59"/>
  <c r="BM24" i="61"/>
  <c r="AA76" i="60"/>
  <c r="AW45" i="59"/>
  <c r="W103" i="59"/>
  <c r="BP83" i="60"/>
  <c r="BM48" i="61"/>
  <c r="AY47" i="60"/>
  <c r="BJ11" i="60"/>
  <c r="AL91" i="59"/>
  <c r="BE33" i="60"/>
  <c r="AJ93" i="59"/>
  <c r="BW40" i="61"/>
  <c r="CC33" i="59"/>
  <c r="Y116" i="61"/>
  <c r="R23" i="59"/>
  <c r="CD10" i="59"/>
  <c r="CB76" i="59"/>
  <c r="AM23" i="61"/>
  <c r="BN84" i="59"/>
  <c r="Z83" i="59"/>
  <c r="BW127" i="59"/>
  <c r="BX32" i="59"/>
  <c r="CA37" i="61"/>
  <c r="W83" i="59"/>
  <c r="CC45" i="59"/>
  <c r="AM34" i="59"/>
  <c r="U22" i="60"/>
  <c r="N114" i="59"/>
  <c r="Z88" i="60"/>
  <c r="U100" i="60"/>
  <c r="BF48" i="60"/>
  <c r="BG84" i="60"/>
  <c r="AF38" i="60"/>
  <c r="BX11" i="60"/>
  <c r="U27" i="61"/>
  <c r="BN93" i="60"/>
  <c r="BS16" i="60"/>
  <c r="BP58" i="60"/>
  <c r="Y34" i="59"/>
  <c r="AS17" i="61"/>
  <c r="K57" i="61"/>
  <c r="T91" i="61"/>
  <c r="CD91" i="59"/>
  <c r="CA76" i="59"/>
  <c r="Y48" i="59"/>
  <c r="AO114" i="59"/>
  <c r="R85" i="61"/>
  <c r="CC38" i="61"/>
  <c r="BX116" i="59"/>
  <c r="BD91" i="59"/>
  <c r="BJ56" i="60"/>
  <c r="M77" i="61"/>
  <c r="AZ62" i="60"/>
  <c r="P98" i="60"/>
  <c r="BE19" i="61"/>
  <c r="M34" i="59"/>
  <c r="BI18" i="60"/>
  <c r="AZ77" i="60"/>
  <c r="Z108" i="61"/>
  <c r="BI37" i="61"/>
  <c r="AL40" i="60"/>
  <c r="BD73" i="60"/>
  <c r="AK81" i="59"/>
  <c r="BB67" i="59"/>
  <c r="AM128" i="59"/>
  <c r="AR27" i="59"/>
  <c r="AK88" i="61"/>
  <c r="AJ45" i="59"/>
  <c r="M62" i="61"/>
  <c r="BR120" i="61"/>
  <c r="M53" i="59"/>
  <c r="T28" i="60"/>
  <c r="CB99" i="59"/>
  <c r="AG110" i="61"/>
  <c r="T23" i="59"/>
  <c r="BK128" i="61"/>
  <c r="AM10" i="59"/>
  <c r="BE118" i="59"/>
  <c r="T112" i="59"/>
  <c r="S128" i="60"/>
  <c r="CD64" i="61"/>
  <c r="BZ92" i="61"/>
  <c r="P53" i="60"/>
  <c r="AT52" i="61"/>
  <c r="P36" i="61"/>
  <c r="AE123" i="61"/>
  <c r="AF37" i="60"/>
  <c r="AT114" i="61"/>
  <c r="BS36" i="61"/>
  <c r="N48" i="60"/>
  <c r="X22" i="59"/>
  <c r="AG87" i="59"/>
  <c r="X81" i="60"/>
  <c r="AD94" i="59"/>
  <c r="AG29" i="59"/>
  <c r="BE112" i="61"/>
  <c r="W15" i="61"/>
  <c r="BT80" i="60"/>
  <c r="BN119" i="61"/>
  <c r="BF56" i="60"/>
  <c r="BF88" i="60"/>
  <c r="BH45" i="59"/>
  <c r="BM128" i="59"/>
  <c r="BD69" i="59"/>
  <c r="AA128" i="61"/>
  <c r="P99" i="61"/>
  <c r="AG113" i="61"/>
  <c r="M14" i="61"/>
  <c r="AN78" i="61"/>
  <c r="X24" i="60"/>
  <c r="BP11" i="61"/>
  <c r="CC41" i="59"/>
  <c r="R123" i="59"/>
  <c r="Z61" i="60"/>
  <c r="CD115" i="59"/>
  <c r="BJ39" i="61"/>
  <c r="BT64" i="60"/>
  <c r="AW104" i="59"/>
  <c r="R6" i="61"/>
  <c r="AV14" i="61"/>
  <c r="BS112" i="60"/>
  <c r="V82" i="61"/>
  <c r="BZ51" i="59"/>
  <c r="N37" i="61"/>
  <c r="AM65" i="61"/>
  <c r="AQ96" i="61"/>
  <c r="BA119" i="60"/>
  <c r="AE128" i="61"/>
  <c r="AP124" i="61"/>
  <c r="BN60" i="61"/>
  <c r="AC52" i="61"/>
  <c r="AF99" i="60"/>
  <c r="BD38" i="59"/>
  <c r="BE63" i="60"/>
  <c r="Z73" i="61"/>
  <c r="BL98" i="60"/>
  <c r="CB81" i="59"/>
  <c r="K66" i="61"/>
  <c r="CC125" i="61"/>
  <c r="BA50" i="60"/>
  <c r="BR12" i="61"/>
  <c r="AM101" i="59"/>
  <c r="AY107" i="61"/>
  <c r="AL96" i="60"/>
  <c r="BM33" i="60"/>
  <c r="AO88" i="61"/>
  <c r="AG129" i="61"/>
  <c r="CD107" i="60"/>
  <c r="BZ89" i="61"/>
  <c r="CB33" i="61"/>
  <c r="AA6" i="59"/>
  <c r="AT106" i="59"/>
  <c r="AD48" i="61"/>
  <c r="BA122" i="59"/>
  <c r="AX44" i="60"/>
  <c r="BU109" i="60"/>
  <c r="BE52" i="60"/>
  <c r="BM22" i="60"/>
  <c r="BK103" i="61"/>
  <c r="AL89" i="59"/>
  <c r="AD77" i="61"/>
  <c r="AO34" i="59"/>
  <c r="BK23" i="59"/>
  <c r="AN110" i="60"/>
  <c r="W39" i="59"/>
  <c r="CB106" i="61"/>
  <c r="AV32" i="60"/>
  <c r="BG47" i="59"/>
  <c r="BM112" i="59"/>
  <c r="X86" i="61"/>
  <c r="O52" i="59"/>
  <c r="BC113" i="59"/>
  <c r="AS115" i="59"/>
  <c r="BF56" i="61"/>
  <c r="CA23" i="59"/>
  <c r="BF36" i="61"/>
  <c r="AO57" i="59"/>
  <c r="Z58" i="60"/>
  <c r="O104" i="60"/>
  <c r="AN93" i="59"/>
  <c r="BY10" i="59"/>
  <c r="BX96" i="61"/>
  <c r="R54" i="61"/>
  <c r="U5" i="59"/>
  <c r="BJ61" i="61"/>
  <c r="AM37" i="59"/>
  <c r="AG80" i="61"/>
  <c r="Q90" i="61"/>
  <c r="BM79" i="60"/>
  <c r="BT84" i="59"/>
  <c r="BF60" i="60"/>
  <c r="BV95" i="59"/>
  <c r="BO106" i="61"/>
  <c r="BW66" i="59"/>
  <c r="Z49" i="60"/>
  <c r="BT67" i="61"/>
  <c r="Q32" i="60"/>
  <c r="AZ114" i="59"/>
  <c r="Z115" i="61"/>
  <c r="AB93" i="60"/>
  <c r="BL89" i="60"/>
  <c r="BQ84" i="61"/>
  <c r="BS60" i="61"/>
  <c r="BM28" i="61"/>
  <c r="AJ33" i="60"/>
  <c r="W20" i="59"/>
  <c r="O13" i="61"/>
  <c r="AK83" i="60"/>
  <c r="BN6" i="60"/>
  <c r="Y37" i="60"/>
  <c r="AI28" i="61"/>
  <c r="CD127" i="59"/>
  <c r="Y55" i="60"/>
  <c r="BR51" i="61"/>
  <c r="X118" i="61"/>
  <c r="CD121" i="59"/>
  <c r="AG101" i="59"/>
  <c r="V12" i="59"/>
  <c r="BS117" i="60"/>
  <c r="T21" i="61"/>
  <c r="V85" i="59"/>
  <c r="T85" i="61"/>
  <c r="AR87" i="61"/>
  <c r="BC4" i="59"/>
  <c r="CC33" i="61"/>
  <c r="AM110" i="59"/>
  <c r="BV118" i="60"/>
  <c r="BS66" i="59"/>
  <c r="CB21" i="61"/>
  <c r="L87" i="61"/>
  <c r="BS100" i="60"/>
  <c r="BE96" i="61"/>
  <c r="BF74" i="59"/>
  <c r="BD24" i="60"/>
  <c r="AS65" i="59"/>
  <c r="AL86" i="60"/>
  <c r="BT27" i="59"/>
  <c r="T128" i="61"/>
  <c r="Y24" i="59"/>
  <c r="AS78" i="60"/>
  <c r="BR15" i="61"/>
  <c r="AI71" i="61"/>
  <c r="N11" i="61"/>
  <c r="R98" i="60"/>
  <c r="AO83" i="60"/>
  <c r="N16" i="61"/>
  <c r="BD100" i="59"/>
  <c r="BT26" i="60"/>
  <c r="CA89" i="61"/>
  <c r="AN62" i="61"/>
  <c r="BX102" i="60"/>
  <c r="AM59" i="61"/>
  <c r="BU16" i="60"/>
  <c r="AS15" i="60"/>
  <c r="BT99" i="59"/>
  <c r="AO81" i="61"/>
  <c r="BS126" i="61"/>
  <c r="BP37" i="61"/>
  <c r="BM64" i="60"/>
  <c r="BM6" i="59"/>
  <c r="CA31" i="61"/>
  <c r="AL67" i="60"/>
  <c r="S110" i="59"/>
  <c r="BQ112" i="61"/>
  <c r="BR101" i="59"/>
  <c r="K12" i="60"/>
  <c r="AK51" i="59"/>
  <c r="AN70" i="61"/>
  <c r="CB47" i="60"/>
  <c r="S35" i="61"/>
  <c r="BE127" i="60"/>
  <c r="Z92" i="59"/>
  <c r="BX104" i="60"/>
  <c r="M121" i="61"/>
  <c r="CB83" i="60"/>
  <c r="AF113" i="60"/>
  <c r="AL117" i="61"/>
  <c r="M114" i="61"/>
  <c r="CB22" i="61"/>
  <c r="BC118" i="60"/>
  <c r="BG35" i="60"/>
  <c r="AS6" i="61"/>
  <c r="BF89" i="59"/>
  <c r="AV103" i="61"/>
  <c r="BI65" i="59"/>
  <c r="T96" i="61"/>
  <c r="BE30" i="61"/>
  <c r="AY32" i="61"/>
  <c r="BC109" i="60"/>
  <c r="AC55" i="59"/>
  <c r="O99" i="60"/>
  <c r="AN57" i="61"/>
  <c r="AH10" i="61"/>
  <c r="AT8" i="59"/>
  <c r="N128" i="60"/>
  <c r="BN69" i="59"/>
  <c r="BO88" i="59"/>
  <c r="L49" i="60"/>
  <c r="AX103" i="59"/>
  <c r="BW59" i="59"/>
  <c r="AG54" i="59"/>
  <c r="BY20" i="61"/>
  <c r="AR39" i="60"/>
  <c r="BE37" i="61"/>
  <c r="O59" i="60"/>
  <c r="AZ45" i="59"/>
  <c r="AS80" i="60"/>
  <c r="BE93" i="60"/>
  <c r="BW25" i="60"/>
  <c r="M104" i="59"/>
  <c r="BG106" i="61"/>
  <c r="AG91" i="61"/>
  <c r="BN76" i="60"/>
  <c r="BR96" i="61"/>
  <c r="AL15" i="59"/>
  <c r="AG56" i="61"/>
  <c r="BO52" i="61"/>
  <c r="BB94" i="59"/>
  <c r="BU66" i="60"/>
  <c r="BB17" i="61"/>
  <c r="BI18" i="61"/>
  <c r="BX22" i="61"/>
  <c r="AL81" i="61"/>
  <c r="AU15" i="60"/>
  <c r="AO48" i="59"/>
  <c r="Q19" i="59"/>
  <c r="Y5" i="60"/>
  <c r="AF68" i="59"/>
  <c r="V22" i="59"/>
  <c r="BY86" i="61"/>
  <c r="BB85" i="60"/>
  <c r="AH116" i="59"/>
  <c r="BY26" i="60"/>
  <c r="L45" i="60"/>
  <c r="U15" i="59"/>
  <c r="AI99" i="59"/>
  <c r="BN127" i="61"/>
  <c r="M90" i="61"/>
  <c r="X53" i="61"/>
  <c r="AU58" i="60"/>
  <c r="W58" i="59"/>
  <c r="T50" i="59"/>
  <c r="BL41" i="60"/>
  <c r="R89" i="61"/>
  <c r="AF90" i="59"/>
  <c r="X79" i="61"/>
  <c r="AN5" i="59"/>
  <c r="O58" i="60"/>
  <c r="BQ45" i="60"/>
  <c r="AU125" i="61"/>
  <c r="S82" i="60"/>
  <c r="BJ80" i="59"/>
  <c r="AV128" i="59"/>
  <c r="R42" i="59"/>
  <c r="CA89" i="59"/>
  <c r="P76" i="59"/>
  <c r="Z38" i="61"/>
  <c r="BL61" i="59"/>
  <c r="AW50" i="59"/>
  <c r="AB75" i="59"/>
  <c r="AZ44" i="59"/>
  <c r="S9" i="59"/>
  <c r="BY43" i="61"/>
  <c r="BA53" i="60"/>
  <c r="O102" i="60"/>
  <c r="AU92" i="59"/>
  <c r="K70" i="60"/>
  <c r="BX49" i="60"/>
  <c r="BE95" i="61"/>
  <c r="BN115" i="60"/>
  <c r="Z104" i="59"/>
  <c r="BK79" i="60"/>
  <c r="BU68" i="61"/>
  <c r="BI33" i="61"/>
  <c r="AQ78" i="60"/>
  <c r="BC53" i="60"/>
  <c r="BF37" i="60"/>
  <c r="BW65" i="59"/>
  <c r="BV128" i="59"/>
  <c r="P59" i="59"/>
  <c r="AR72" i="61"/>
  <c r="AK54" i="59"/>
  <c r="CA65" i="60"/>
  <c r="BO57" i="59"/>
  <c r="CD11" i="61"/>
  <c r="BY112" i="59"/>
  <c r="AW117" i="60"/>
  <c r="BV38" i="61"/>
  <c r="BR83" i="61"/>
  <c r="AF84" i="60"/>
  <c r="BO90" i="61"/>
  <c r="BW113" i="61"/>
  <c r="U83" i="60"/>
  <c r="CB37" i="60"/>
  <c r="P114" i="60"/>
  <c r="AH65" i="60"/>
  <c r="W116" i="59"/>
  <c r="AT77" i="60"/>
  <c r="AG92" i="60"/>
  <c r="BH15" i="59"/>
  <c r="AO71" i="59"/>
  <c r="BP124" i="59"/>
  <c r="AF54" i="59"/>
  <c r="BA93" i="61"/>
  <c r="BY84" i="59"/>
  <c r="CD114" i="61"/>
  <c r="AV16" i="60"/>
  <c r="AJ62" i="61"/>
  <c r="T38" i="61"/>
  <c r="BS38" i="59"/>
  <c r="AP79" i="61"/>
  <c r="CB58" i="59"/>
  <c r="BY34" i="60"/>
  <c r="R21" i="60"/>
  <c r="AE125" i="59"/>
  <c r="CD67" i="59"/>
  <c r="BL26" i="59"/>
  <c r="R78" i="59"/>
  <c r="O124" i="59"/>
  <c r="AN108" i="59"/>
  <c r="BB46" i="60"/>
  <c r="AU49" i="60"/>
  <c r="R55" i="61"/>
  <c r="S112" i="60"/>
  <c r="AO37" i="60"/>
  <c r="BI107" i="61"/>
  <c r="L55" i="59"/>
  <c r="X72" i="60"/>
  <c r="CA70" i="59"/>
  <c r="BE87" i="60"/>
  <c r="BZ7" i="61"/>
  <c r="M96" i="61"/>
  <c r="AZ81" i="61"/>
  <c r="AM67" i="59"/>
  <c r="AK29" i="61"/>
  <c r="AP4" i="60"/>
  <c r="K54" i="59"/>
  <c r="AA20" i="59"/>
  <c r="BB23" i="60"/>
  <c r="AX102" i="59"/>
  <c r="AW77" i="60"/>
  <c r="CD54" i="60"/>
  <c r="P97" i="59"/>
  <c r="AB104" i="60"/>
  <c r="CC62" i="60"/>
  <c r="BR118" i="59"/>
  <c r="BR17" i="59"/>
  <c r="U113" i="60"/>
  <c r="AQ116" i="61"/>
  <c r="AX86" i="59"/>
  <c r="BX91" i="59"/>
  <c r="AT50" i="59"/>
  <c r="CD68" i="59"/>
  <c r="BE90" i="60"/>
  <c r="AY114" i="59"/>
  <c r="BK88" i="60"/>
  <c r="BI92" i="61"/>
  <c r="R76" i="59"/>
  <c r="Y116" i="60"/>
  <c r="AY99" i="59"/>
  <c r="BW15" i="61"/>
  <c r="AM64" i="59"/>
  <c r="AL96" i="59"/>
  <c r="X24" i="59"/>
  <c r="CB57" i="61"/>
  <c r="BL114" i="60"/>
  <c r="T107" i="59"/>
  <c r="BU127" i="61"/>
  <c r="AH77" i="60"/>
  <c r="BU9" i="59"/>
  <c r="AX117" i="59"/>
  <c r="BU118" i="60"/>
  <c r="T49" i="60"/>
  <c r="AP120" i="59"/>
  <c r="BX70" i="60"/>
  <c r="BS17" i="61"/>
  <c r="BD14" i="61"/>
  <c r="BO62" i="61"/>
  <c r="AA49" i="59"/>
  <c r="X71" i="59"/>
  <c r="BZ17" i="59"/>
  <c r="X97" i="60"/>
  <c r="AJ73" i="60"/>
  <c r="BH124" i="61"/>
  <c r="CA61" i="59"/>
  <c r="CC91" i="60"/>
  <c r="AR127" i="59"/>
  <c r="O94" i="60"/>
  <c r="O67" i="61"/>
  <c r="BC12" i="61"/>
  <c r="P26" i="61"/>
  <c r="CD25" i="60"/>
  <c r="P50" i="60"/>
  <c r="AE113" i="60"/>
  <c r="AZ68" i="60"/>
  <c r="CD93" i="61"/>
  <c r="CD124" i="61"/>
  <c r="BW112" i="61"/>
  <c r="BV105" i="60"/>
  <c r="BI111" i="59"/>
  <c r="AG59" i="61"/>
  <c r="BF30" i="59"/>
  <c r="BS25" i="60"/>
  <c r="BV61" i="59"/>
  <c r="AO86" i="59"/>
  <c r="AS40" i="60"/>
  <c r="AC80" i="59"/>
  <c r="BM30" i="61"/>
  <c r="AG117" i="60"/>
  <c r="AI123" i="61"/>
  <c r="AD121" i="59"/>
  <c r="AI102" i="59"/>
  <c r="CD34" i="60"/>
  <c r="BZ82" i="61"/>
  <c r="CA123" i="61"/>
  <c r="AB65" i="60"/>
  <c r="BZ59" i="59"/>
  <c r="AJ82" i="60"/>
  <c r="CC96" i="60"/>
  <c r="U51" i="61"/>
  <c r="AO106" i="61"/>
  <c r="CC61" i="61"/>
  <c r="BV68" i="60"/>
  <c r="CA57" i="61"/>
  <c r="BJ124" i="60"/>
  <c r="CA32" i="59"/>
  <c r="BW32" i="59"/>
  <c r="Y20" i="60"/>
  <c r="BO73" i="59"/>
  <c r="AC47" i="61"/>
  <c r="X79" i="60"/>
  <c r="BP88" i="61"/>
  <c r="AL4" i="61"/>
  <c r="CB6" i="59"/>
  <c r="BS128" i="59"/>
  <c r="CD18" i="60"/>
  <c r="BN128" i="61"/>
  <c r="BG85" i="59"/>
  <c r="BG17" i="60"/>
  <c r="S49" i="60"/>
  <c r="BU100" i="59"/>
  <c r="BV21" i="61"/>
  <c r="BK81" i="60"/>
  <c r="BT128" i="59"/>
  <c r="BR54" i="60"/>
  <c r="AO118" i="59"/>
  <c r="Q67" i="61"/>
  <c r="BM47" i="61"/>
  <c r="BK71" i="60"/>
  <c r="CB69" i="59"/>
  <c r="AT45" i="60"/>
  <c r="S78" i="61"/>
  <c r="AF86" i="61"/>
  <c r="BV10" i="59"/>
  <c r="O94" i="59"/>
  <c r="V122" i="60"/>
  <c r="BP95" i="60"/>
  <c r="AW63" i="59"/>
  <c r="AV44" i="61"/>
  <c r="V51" i="61"/>
  <c r="BA129" i="60"/>
  <c r="AS101" i="60"/>
  <c r="BB60" i="61"/>
  <c r="BH10" i="59"/>
  <c r="AH80" i="59"/>
  <c r="Y64" i="61"/>
  <c r="K92" i="61"/>
  <c r="BO60" i="60"/>
  <c r="R37" i="60"/>
  <c r="BW14" i="61"/>
  <c r="BT4" i="61"/>
  <c r="Q59" i="59"/>
  <c r="BU49" i="59"/>
  <c r="BE41" i="60"/>
  <c r="AX19" i="59"/>
  <c r="L56" i="60"/>
  <c r="AT64" i="59"/>
  <c r="BL48" i="59"/>
  <c r="AD105" i="59"/>
  <c r="AV85" i="59"/>
  <c r="BO103" i="59"/>
  <c r="M48" i="59"/>
  <c r="BR59" i="61"/>
  <c r="BM32" i="59"/>
  <c r="AW10" i="60"/>
  <c r="AC83" i="60"/>
  <c r="AH103" i="59"/>
  <c r="CD13" i="60"/>
  <c r="AG30" i="60"/>
  <c r="AO15" i="61"/>
  <c r="BO70" i="60"/>
  <c r="AG73" i="60"/>
  <c r="BR88" i="59"/>
  <c r="BG72" i="60"/>
  <c r="AV89" i="61"/>
  <c r="AV7" i="61"/>
  <c r="AM29" i="59"/>
  <c r="AD73" i="59"/>
  <c r="K53" i="60"/>
  <c r="AD27" i="59"/>
  <c r="BM109" i="61"/>
  <c r="AV51" i="59"/>
  <c r="W15" i="59"/>
  <c r="BT22" i="60"/>
  <c r="BB99" i="59"/>
  <c r="BB76" i="60"/>
  <c r="BB52" i="59"/>
  <c r="AZ58" i="60"/>
  <c r="P90" i="59"/>
  <c r="AT105" i="59"/>
  <c r="AB129" i="60"/>
  <c r="CC75" i="61"/>
  <c r="X120" i="61"/>
  <c r="BX86" i="61"/>
  <c r="CD59" i="60"/>
  <c r="AZ125" i="59"/>
  <c r="CD51" i="59"/>
  <c r="CA66" i="60"/>
  <c r="BA87" i="61"/>
  <c r="BS64" i="60"/>
  <c r="Y109" i="60"/>
  <c r="BX73" i="61"/>
  <c r="AI26" i="61"/>
  <c r="BL78" i="59"/>
  <c r="CC35" i="59"/>
  <c r="AV77" i="61"/>
  <c r="Y50" i="60"/>
  <c r="AK40" i="60"/>
  <c r="AS93" i="60"/>
  <c r="AQ57" i="60"/>
  <c r="K121" i="60"/>
  <c r="BO13" i="61"/>
  <c r="BR59" i="60"/>
  <c r="AE87" i="60"/>
  <c r="O111" i="61"/>
  <c r="CA65" i="61"/>
  <c r="AG12" i="59"/>
  <c r="BY18" i="61"/>
  <c r="S101" i="59"/>
  <c r="AT71" i="61"/>
  <c r="AT21" i="61"/>
  <c r="L112" i="60"/>
  <c r="AG74" i="59"/>
  <c r="O20" i="61"/>
  <c r="BZ111" i="59"/>
  <c r="AE84" i="59"/>
  <c r="AC65" i="59"/>
  <c r="W38" i="61"/>
  <c r="BT51" i="61"/>
  <c r="BS49" i="61"/>
  <c r="AM126" i="61"/>
  <c r="BU5" i="61"/>
  <c r="CD114" i="60"/>
  <c r="T32" i="60"/>
  <c r="O23" i="59"/>
  <c r="AV86" i="61"/>
  <c r="CA118" i="60"/>
  <c r="CA36" i="61"/>
  <c r="AI88" i="60"/>
  <c r="CA62" i="61"/>
  <c r="Y62" i="59"/>
  <c r="BC50" i="60"/>
  <c r="BE105" i="60"/>
  <c r="AB112" i="59"/>
  <c r="W19" i="60"/>
  <c r="BL63" i="59"/>
  <c r="AW48" i="59"/>
  <c r="BF83" i="60"/>
  <c r="BO103" i="61"/>
  <c r="CB9" i="60"/>
  <c r="AT31" i="60"/>
  <c r="AN115" i="61"/>
  <c r="AD23" i="60"/>
  <c r="BC77" i="59"/>
  <c r="BV13" i="60"/>
  <c r="AB12" i="60"/>
  <c r="BY95" i="61"/>
  <c r="CC90" i="61"/>
  <c r="X93" i="61"/>
  <c r="AP57" i="59"/>
  <c r="BN6" i="61"/>
  <c r="BJ115" i="60"/>
  <c r="AZ23" i="59"/>
  <c r="AP20" i="59"/>
  <c r="Z16" i="59"/>
  <c r="BU89" i="59"/>
  <c r="AZ120" i="61"/>
  <c r="CD30" i="60"/>
  <c r="AF47" i="61"/>
  <c r="CB105" i="60"/>
  <c r="BV54" i="60"/>
  <c r="AA44" i="61"/>
  <c r="BT57" i="59"/>
  <c r="CC83" i="60"/>
  <c r="N27" i="59"/>
  <c r="W17" i="59"/>
  <c r="BP106" i="60"/>
  <c r="Z66" i="59"/>
  <c r="BX31" i="60"/>
  <c r="Q34" i="60"/>
  <c r="AI54" i="60"/>
  <c r="BD29" i="61"/>
  <c r="S61" i="60"/>
  <c r="BD82" i="60"/>
  <c r="BK75" i="60"/>
  <c r="K110" i="60"/>
  <c r="BO78" i="61"/>
  <c r="Z32" i="59"/>
  <c r="BK120" i="59"/>
  <c r="X15" i="60"/>
  <c r="AI59" i="61"/>
  <c r="BA35" i="61"/>
  <c r="AV17" i="60"/>
  <c r="BV4" i="61"/>
  <c r="AM44" i="60"/>
  <c r="BZ19" i="60"/>
  <c r="BB55" i="60"/>
  <c r="AD9" i="61"/>
  <c r="M29" i="59"/>
  <c r="BA65" i="59"/>
  <c r="AN41" i="59"/>
  <c r="BK89" i="59"/>
  <c r="AT36" i="60"/>
  <c r="AQ42" i="61"/>
  <c r="BL88" i="59"/>
  <c r="AN85" i="61"/>
  <c r="CC110" i="60"/>
  <c r="BZ53" i="59"/>
  <c r="P58" i="60"/>
  <c r="BJ107" i="59"/>
  <c r="R27" i="61"/>
  <c r="Q112" i="59"/>
  <c r="BH107" i="59"/>
  <c r="AM127" i="59"/>
  <c r="BM107" i="59"/>
  <c r="BJ22" i="60"/>
  <c r="BS53" i="60"/>
  <c r="AF24" i="60"/>
  <c r="AN46" i="60"/>
  <c r="AD8" i="59"/>
  <c r="AH86" i="60"/>
  <c r="BT119" i="60"/>
  <c r="X113" i="59"/>
  <c r="AR55" i="60"/>
  <c r="AP9" i="59"/>
  <c r="AY126" i="60"/>
  <c r="BT44" i="61"/>
  <c r="BY21" i="61"/>
  <c r="K21" i="59"/>
  <c r="AU86" i="61"/>
  <c r="BB58" i="59"/>
  <c r="BZ44" i="61"/>
  <c r="BU64" i="61"/>
  <c r="AK99" i="61"/>
  <c r="AG122" i="59"/>
  <c r="BT52" i="59"/>
  <c r="AT127" i="59"/>
  <c r="BI11" i="60"/>
  <c r="AS120" i="59"/>
  <c r="O126" i="60"/>
  <c r="BR124" i="60"/>
  <c r="AQ10" i="60"/>
  <c r="AA43" i="61"/>
  <c r="R59" i="60"/>
  <c r="BL5" i="61"/>
  <c r="BA49" i="59"/>
  <c r="AS4" i="61"/>
  <c r="AH102" i="59"/>
  <c r="BT8" i="59"/>
  <c r="BA29" i="61"/>
  <c r="AZ96" i="61"/>
  <c r="CC70" i="59"/>
  <c r="BE68" i="60"/>
  <c r="BR109" i="60"/>
  <c r="AC60" i="59"/>
  <c r="BT100" i="59"/>
  <c r="S85" i="59"/>
  <c r="AM57" i="59"/>
  <c r="BX23" i="59"/>
  <c r="AA40" i="61"/>
  <c r="AJ129" i="60"/>
  <c r="AP88" i="61"/>
  <c r="K98" i="59"/>
  <c r="AF95" i="59"/>
  <c r="BQ111" i="59"/>
  <c r="BX82" i="61"/>
  <c r="S60" i="60"/>
  <c r="BL99" i="60"/>
  <c r="AW29" i="60"/>
  <c r="BZ84" i="59"/>
  <c r="BS57" i="60"/>
  <c r="BR53" i="60"/>
  <c r="AW31" i="61"/>
  <c r="AT89" i="59"/>
  <c r="O104" i="61"/>
  <c r="AE64" i="59"/>
  <c r="Q100" i="61"/>
  <c r="AC97" i="61"/>
  <c r="BD8" i="60"/>
  <c r="BL66" i="60"/>
  <c r="AH76" i="61"/>
  <c r="BF84" i="59"/>
  <c r="AN6" i="61"/>
  <c r="AV10" i="61"/>
  <c r="BY22" i="61"/>
  <c r="BI7" i="59"/>
  <c r="BN63" i="59"/>
  <c r="AH9" i="59"/>
  <c r="U120" i="61"/>
  <c r="BM38" i="60"/>
  <c r="BM94" i="60"/>
  <c r="BK101" i="59"/>
  <c r="AH87" i="60"/>
  <c r="L124" i="59"/>
  <c r="AJ81" i="60"/>
  <c r="BE93" i="61"/>
  <c r="AB70" i="61"/>
  <c r="BO28" i="60"/>
  <c r="L44" i="60"/>
  <c r="BX55" i="61"/>
  <c r="BC64" i="61"/>
  <c r="BI6" i="60"/>
  <c r="BY82" i="59"/>
  <c r="BT31" i="61"/>
  <c r="BN10" i="59"/>
  <c r="K22" i="59"/>
  <c r="X123" i="60"/>
  <c r="BF50" i="60"/>
  <c r="AK63" i="60"/>
  <c r="BJ49" i="61"/>
  <c r="T104" i="59"/>
  <c r="BC79" i="59"/>
  <c r="AU87" i="60"/>
  <c r="AP100" i="61"/>
  <c r="X64" i="61"/>
  <c r="BN29" i="59"/>
  <c r="BK12" i="59"/>
  <c r="AX113" i="59"/>
  <c r="Q61" i="59"/>
  <c r="AX82" i="60"/>
  <c r="BK105" i="61"/>
  <c r="BP55" i="60"/>
  <c r="BS34" i="61"/>
  <c r="Z94" i="61"/>
  <c r="AV69" i="60"/>
  <c r="BJ68" i="60"/>
  <c r="AC67" i="59"/>
  <c r="BB21" i="59"/>
  <c r="BG108" i="59"/>
  <c r="O50" i="60"/>
  <c r="V76" i="59"/>
  <c r="AP72" i="60"/>
  <c r="BT98" i="59"/>
  <c r="BC24" i="60"/>
  <c r="BW55" i="60"/>
  <c r="W70" i="60"/>
  <c r="K76" i="61"/>
  <c r="AH122" i="59"/>
  <c r="AC18" i="60"/>
  <c r="AR56" i="60"/>
  <c r="R39" i="61"/>
  <c r="BL40" i="59"/>
  <c r="X66" i="59"/>
  <c r="AV94" i="59"/>
  <c r="AW19" i="60"/>
  <c r="BV48" i="59"/>
  <c r="BT121" i="61"/>
  <c r="AT78" i="61"/>
  <c r="X127" i="61"/>
  <c r="X96" i="61"/>
  <c r="BQ61" i="59"/>
  <c r="AE10" i="60"/>
  <c r="AQ124" i="60"/>
  <c r="AC57" i="61"/>
  <c r="BF67" i="61"/>
  <c r="AT70" i="59"/>
  <c r="BS66" i="61"/>
  <c r="BL35" i="60"/>
  <c r="X94" i="60"/>
  <c r="AJ28" i="60"/>
  <c r="AA69" i="61"/>
  <c r="AT108" i="60"/>
  <c r="BJ99" i="59"/>
  <c r="BX34" i="60"/>
  <c r="BG12" i="61"/>
  <c r="AP23" i="61"/>
  <c r="AG24" i="61"/>
  <c r="BT90" i="60"/>
  <c r="K119" i="59"/>
  <c r="AP8" i="61"/>
  <c r="CB26" i="61"/>
  <c r="BM103" i="59"/>
  <c r="AS97" i="59"/>
  <c r="M44" i="61"/>
  <c r="BF6" i="61"/>
  <c r="BK42" i="59"/>
  <c r="O48" i="61"/>
  <c r="BG41" i="61"/>
  <c r="BY51" i="59"/>
  <c r="BR4" i="59"/>
  <c r="L51" i="59"/>
  <c r="AG28" i="59"/>
  <c r="Y74" i="59"/>
  <c r="BZ68" i="59"/>
  <c r="P20" i="61"/>
  <c r="AJ100" i="61"/>
  <c r="BL95" i="60"/>
  <c r="AQ60" i="59"/>
  <c r="BB67" i="61"/>
  <c r="Z126" i="60"/>
  <c r="BJ83" i="60"/>
  <c r="BO99" i="59"/>
  <c r="BN78" i="61"/>
  <c r="AK72" i="60"/>
  <c r="BK111" i="60"/>
  <c r="BL76" i="59"/>
  <c r="BR113" i="61"/>
  <c r="BK105" i="60"/>
  <c r="U37" i="59"/>
  <c r="AS123" i="60"/>
  <c r="AY44" i="61"/>
  <c r="AK109" i="61"/>
  <c r="BR65" i="59"/>
  <c r="BK104" i="61"/>
  <c r="AH111" i="59"/>
  <c r="BV9" i="60"/>
  <c r="Y10" i="59"/>
  <c r="AW65" i="61"/>
  <c r="AQ20" i="61"/>
  <c r="L52" i="61"/>
  <c r="AG97" i="59"/>
  <c r="AI119" i="59"/>
  <c r="BF123" i="61"/>
  <c r="BF54" i="61"/>
  <c r="CB57" i="59"/>
  <c r="T54" i="59"/>
  <c r="BU77" i="59"/>
  <c r="K12" i="59"/>
  <c r="AK84" i="61"/>
  <c r="BN97" i="59"/>
  <c r="AG111" i="61"/>
  <c r="AX60" i="59"/>
  <c r="CD110" i="60"/>
  <c r="L57" i="60"/>
  <c r="BU101" i="60"/>
  <c r="W105" i="61"/>
  <c r="S126" i="59"/>
  <c r="AP68" i="61"/>
  <c r="AJ105" i="61"/>
  <c r="AG98" i="60"/>
  <c r="BQ120" i="60"/>
  <c r="AB82" i="59"/>
  <c r="BS62" i="59"/>
  <c r="BA19" i="61"/>
  <c r="AW25" i="61"/>
  <c r="N68" i="61"/>
  <c r="BA53" i="59"/>
  <c r="BD17" i="61"/>
  <c r="BA30" i="61"/>
  <c r="AT5" i="61"/>
  <c r="AQ72" i="60"/>
  <c r="AR110" i="61"/>
  <c r="AS54" i="61"/>
  <c r="L107" i="61"/>
  <c r="AG69" i="61"/>
  <c r="BA111" i="61"/>
  <c r="CA91" i="59"/>
  <c r="Y18" i="60"/>
  <c r="BO100" i="59"/>
  <c r="BJ81" i="59"/>
  <c r="V86" i="61"/>
  <c r="BK49" i="59"/>
  <c r="L94" i="61"/>
  <c r="BW129" i="60"/>
  <c r="AM30" i="59"/>
  <c r="R24" i="61"/>
  <c r="BH122" i="61"/>
  <c r="K88" i="59"/>
  <c r="BX124" i="61"/>
  <c r="BK25" i="61"/>
  <c r="AC16" i="60"/>
  <c r="BB30" i="59"/>
  <c r="AX127" i="61"/>
  <c r="CB15" i="59"/>
  <c r="AM26" i="61"/>
  <c r="BT65" i="60"/>
  <c r="BB11" i="61"/>
  <c r="BT127" i="59"/>
  <c r="S38" i="59"/>
  <c r="AX49" i="61"/>
  <c r="BG126" i="61"/>
  <c r="AM10" i="60"/>
  <c r="AE26" i="59"/>
  <c r="BX49" i="61"/>
  <c r="CC127" i="59"/>
  <c r="R101" i="60"/>
  <c r="BJ31" i="59"/>
  <c r="R4" i="61"/>
  <c r="AN22" i="59"/>
  <c r="AK27" i="59"/>
  <c r="BG47" i="61"/>
  <c r="BN36" i="61"/>
  <c r="CD116" i="59"/>
  <c r="BQ42" i="59"/>
  <c r="AF97" i="60"/>
  <c r="CD129" i="59"/>
  <c r="BQ109" i="59"/>
  <c r="BI64" i="61"/>
  <c r="AT106" i="60"/>
  <c r="Y96" i="59"/>
  <c r="BR38" i="60"/>
  <c r="CA105" i="61"/>
  <c r="BV26" i="59"/>
  <c r="BZ100" i="60"/>
  <c r="BJ79" i="59"/>
  <c r="BB124" i="59"/>
  <c r="AU36" i="59"/>
  <c r="BJ21" i="60"/>
  <c r="AL42" i="60"/>
  <c r="AP29" i="61"/>
  <c r="AD63" i="60"/>
  <c r="AP71" i="61"/>
  <c r="AF126" i="60"/>
  <c r="AX49" i="60"/>
  <c r="W25" i="59"/>
  <c r="AE109" i="59"/>
  <c r="BY35" i="61"/>
  <c r="AQ107" i="61"/>
  <c r="BT59" i="59"/>
  <c r="AO71" i="60"/>
  <c r="AN60" i="59"/>
  <c r="BX85" i="61"/>
  <c r="N14" i="60"/>
  <c r="X19" i="60"/>
  <c r="V41" i="60"/>
  <c r="BA126" i="61"/>
  <c r="X87" i="59"/>
  <c r="BW67" i="61"/>
  <c r="BV90" i="60"/>
  <c r="Z17" i="59"/>
  <c r="AN20" i="60"/>
  <c r="BJ52" i="61"/>
  <c r="BV73" i="61"/>
  <c r="Z65" i="59"/>
  <c r="BE112" i="60"/>
  <c r="AI89" i="61"/>
  <c r="BO44" i="59"/>
  <c r="AQ18" i="61"/>
  <c r="BA16" i="60"/>
  <c r="P106" i="59"/>
  <c r="BE88" i="60"/>
  <c r="AQ88" i="60"/>
  <c r="BS73" i="60"/>
  <c r="U71" i="59"/>
  <c r="CB127" i="59"/>
  <c r="AB81" i="60"/>
  <c r="AD36" i="59"/>
  <c r="AY66" i="61"/>
  <c r="AH75" i="61"/>
  <c r="BU114" i="61"/>
  <c r="BX22" i="60"/>
  <c r="BL81" i="60"/>
  <c r="X23" i="59"/>
  <c r="AN32" i="59"/>
  <c r="BU66" i="61"/>
  <c r="CB94" i="61"/>
  <c r="AZ33" i="61"/>
  <c r="W116" i="60"/>
  <c r="AZ19" i="60"/>
  <c r="BR60" i="60"/>
  <c r="V11" i="61"/>
  <c r="Y122" i="61"/>
  <c r="BB100" i="60"/>
  <c r="AA11" i="59"/>
  <c r="BF16" i="61"/>
  <c r="AJ61" i="60"/>
  <c r="AL84" i="60"/>
  <c r="BS64" i="59"/>
  <c r="O79" i="59"/>
  <c r="AQ118" i="59"/>
  <c r="AO49" i="61"/>
  <c r="BD46" i="59"/>
  <c r="BW16" i="60"/>
  <c r="AN37" i="60"/>
  <c r="BR28" i="61"/>
  <c r="BW61" i="60"/>
  <c r="AH106" i="59"/>
  <c r="AN124" i="61"/>
  <c r="BT88" i="59"/>
  <c r="AY122" i="61"/>
  <c r="M47" i="59"/>
  <c r="AS65" i="61"/>
  <c r="BE18" i="61"/>
  <c r="BM49" i="60"/>
  <c r="BD46" i="61"/>
  <c r="BU75" i="60"/>
  <c r="CA126" i="60"/>
  <c r="BZ123" i="60"/>
  <c r="BS32" i="59"/>
  <c r="BT114" i="60"/>
  <c r="BL67" i="60"/>
  <c r="BA103" i="60"/>
  <c r="W41" i="61"/>
  <c r="P28" i="59"/>
  <c r="AY24" i="59"/>
  <c r="BQ33" i="61"/>
  <c r="BQ72" i="60"/>
  <c r="BK102" i="60"/>
  <c r="AR113" i="59"/>
  <c r="AL81" i="60"/>
  <c r="CA111" i="60"/>
  <c r="BK36" i="59"/>
  <c r="BE42" i="61"/>
  <c r="S28" i="60"/>
  <c r="AM33" i="60"/>
  <c r="Q20" i="61"/>
  <c r="AD121" i="60"/>
  <c r="AI54" i="61"/>
  <c r="BP101" i="61"/>
  <c r="BT111" i="60"/>
  <c r="CD14" i="59"/>
  <c r="X8" i="59"/>
  <c r="BM7" i="59"/>
  <c r="CC63" i="60"/>
  <c r="AJ39" i="60"/>
  <c r="AL14" i="59"/>
  <c r="AX128" i="61"/>
  <c r="BS123" i="61"/>
  <c r="AU76" i="60"/>
  <c r="BB109" i="61"/>
  <c r="BG57" i="59"/>
  <c r="AH84" i="61"/>
  <c r="CB10" i="61"/>
  <c r="BX95" i="59"/>
  <c r="BE23" i="59"/>
  <c r="BE91" i="59"/>
  <c r="AY41" i="59"/>
  <c r="AK46" i="59"/>
  <c r="M50" i="59"/>
  <c r="AH89" i="59"/>
  <c r="CB75" i="59"/>
  <c r="K122" i="59"/>
  <c r="R61" i="61"/>
  <c r="CD14" i="60"/>
  <c r="AE98" i="60"/>
  <c r="BT25" i="59"/>
  <c r="AX51" i="60"/>
  <c r="Q27" i="61"/>
  <c r="CC101" i="60"/>
  <c r="L65" i="59"/>
  <c r="AU12" i="61"/>
  <c r="AX59" i="61"/>
  <c r="BQ75" i="59"/>
  <c r="BB97" i="61"/>
  <c r="AG82" i="59"/>
  <c r="BH123" i="59"/>
  <c r="BB92" i="60"/>
  <c r="CB81" i="61"/>
  <c r="BS80" i="59"/>
  <c r="BL9" i="60"/>
  <c r="BY23" i="61"/>
  <c r="AL81" i="59"/>
  <c r="Z114" i="60"/>
  <c r="CB109" i="61"/>
  <c r="AH100" i="61"/>
  <c r="X92" i="60"/>
  <c r="BQ115" i="61"/>
  <c r="BN21" i="60"/>
  <c r="AF65" i="60"/>
  <c r="BH107" i="61"/>
  <c r="AA6" i="60"/>
  <c r="BT9" i="61"/>
  <c r="BW104" i="59"/>
  <c r="S81" i="60"/>
  <c r="W75" i="61"/>
  <c r="BR125" i="61"/>
  <c r="M125" i="60"/>
  <c r="BL97" i="61"/>
  <c r="S11" i="61"/>
  <c r="AQ23" i="60"/>
  <c r="AW86" i="60"/>
  <c r="AX36" i="61"/>
  <c r="CC73" i="61"/>
  <c r="X17" i="61"/>
  <c r="BJ38" i="60"/>
  <c r="V26" i="60"/>
  <c r="AV4" i="59"/>
  <c r="BX81" i="61"/>
  <c r="K15" i="59"/>
  <c r="BV51" i="59"/>
  <c r="BG115" i="60"/>
  <c r="BX100" i="59"/>
  <c r="BB21" i="60"/>
  <c r="AG43" i="60"/>
  <c r="CB61" i="60"/>
  <c r="BH20" i="59"/>
  <c r="CC56" i="60"/>
  <c r="BO82" i="61"/>
  <c r="AA71" i="59"/>
  <c r="AY60" i="61"/>
  <c r="BG128" i="61"/>
  <c r="Q32" i="61"/>
  <c r="AQ17" i="61"/>
  <c r="BK59" i="60"/>
  <c r="CD59" i="61"/>
  <c r="AR109" i="61"/>
  <c r="AH48" i="61"/>
  <c r="AZ46" i="59"/>
  <c r="BN20" i="60"/>
  <c r="BR47" i="61"/>
  <c r="AG42" i="59"/>
  <c r="BO78" i="59"/>
  <c r="AF128" i="61"/>
  <c r="AH78" i="61"/>
  <c r="BJ113" i="60"/>
  <c r="BF10" i="61"/>
  <c r="N125" i="61"/>
  <c r="AL129" i="59"/>
  <c r="AU127" i="59"/>
  <c r="AG4" i="59"/>
  <c r="AU80" i="61"/>
  <c r="AG34" i="59"/>
  <c r="BH38" i="60"/>
  <c r="N123" i="60"/>
  <c r="AA99" i="61"/>
  <c r="BL13" i="60"/>
  <c r="P75" i="60"/>
  <c r="BZ19" i="59"/>
  <c r="N50" i="60"/>
  <c r="CB38" i="61"/>
  <c r="BD5" i="60"/>
  <c r="S35" i="59"/>
  <c r="AB25" i="61"/>
  <c r="BH37" i="61"/>
  <c r="CD17" i="61"/>
  <c r="BU10" i="61"/>
  <c r="BQ37" i="60"/>
  <c r="Q100" i="59"/>
  <c r="BY63" i="60"/>
  <c r="AX10" i="60"/>
  <c r="BR44" i="61"/>
  <c r="AV75" i="60"/>
  <c r="S95" i="59"/>
  <c r="AR25" i="59"/>
  <c r="P24" i="60"/>
  <c r="BV33" i="61"/>
  <c r="BP29" i="59"/>
  <c r="AU77" i="60"/>
  <c r="S94" i="60"/>
  <c r="AV21" i="59"/>
  <c r="BL20" i="59"/>
  <c r="AE96" i="60"/>
  <c r="Q101" i="59"/>
  <c r="U6" i="61"/>
  <c r="AT62" i="59"/>
  <c r="AI78" i="59"/>
  <c r="AW118" i="60"/>
  <c r="W74" i="61"/>
  <c r="T126" i="59"/>
  <c r="BM31" i="61"/>
  <c r="AM24" i="60"/>
  <c r="AM47" i="59"/>
  <c r="Q86" i="60"/>
  <c r="AS31" i="61"/>
  <c r="CD7" i="61"/>
  <c r="AQ30" i="60"/>
  <c r="AX78" i="60"/>
  <c r="BA45" i="61"/>
  <c r="BJ14" i="59"/>
  <c r="N82" i="61"/>
  <c r="BW24" i="61"/>
  <c r="AT44" i="61"/>
  <c r="BT104" i="59"/>
  <c r="BT106" i="61"/>
  <c r="BE46" i="60"/>
  <c r="W86" i="60"/>
  <c r="R71" i="60"/>
  <c r="O43" i="59"/>
  <c r="CC46" i="60"/>
  <c r="BW14" i="59"/>
  <c r="AU19" i="59"/>
  <c r="BV90" i="61"/>
  <c r="AS122" i="61"/>
  <c r="S6" i="60"/>
  <c r="AY89" i="59"/>
  <c r="BK36" i="60"/>
  <c r="BP94" i="61"/>
  <c r="BD20" i="60"/>
  <c r="K21" i="60"/>
  <c r="BF31" i="59"/>
  <c r="AJ119" i="59"/>
  <c r="AQ50" i="59"/>
  <c r="AJ103" i="59"/>
  <c r="BG87" i="60"/>
  <c r="BK86" i="59"/>
  <c r="BY72" i="61"/>
  <c r="AX63" i="60"/>
  <c r="W112" i="59"/>
  <c r="AJ87" i="61"/>
  <c r="V56" i="60"/>
  <c r="AS53" i="59"/>
  <c r="BT126" i="59"/>
  <c r="BT21" i="60"/>
  <c r="BN129" i="59"/>
  <c r="BL38" i="61"/>
  <c r="AW28" i="59"/>
  <c r="CB62" i="60"/>
  <c r="AE24" i="59"/>
  <c r="BT27" i="60"/>
  <c r="BE114" i="60"/>
  <c r="T11" i="61"/>
  <c r="BU58" i="60"/>
  <c r="BR38" i="61"/>
  <c r="BI56" i="59"/>
  <c r="CA7" i="60"/>
  <c r="R40" i="59"/>
  <c r="AO64" i="60"/>
  <c r="AX62" i="61"/>
  <c r="CA46" i="61"/>
  <c r="CC43" i="60"/>
  <c r="AB127" i="59"/>
  <c r="R29" i="60"/>
  <c r="O25" i="60"/>
  <c r="AY20" i="61"/>
  <c r="AU102" i="61"/>
  <c r="U80" i="60"/>
  <c r="S52" i="59"/>
  <c r="BF42" i="59"/>
  <c r="O30" i="60"/>
  <c r="AR77" i="60"/>
  <c r="BN23" i="59"/>
  <c r="AQ89" i="61"/>
  <c r="BT126" i="61"/>
  <c r="BC129" i="61"/>
  <c r="BV60" i="60"/>
  <c r="BC16" i="60"/>
  <c r="BI101" i="59"/>
  <c r="U128" i="61"/>
  <c r="M77" i="60"/>
  <c r="BJ29" i="60"/>
  <c r="BA44" i="60"/>
  <c r="AQ87" i="60"/>
  <c r="S105" i="59"/>
  <c r="S39" i="59"/>
  <c r="AF56" i="61"/>
  <c r="R46" i="61"/>
  <c r="AY52" i="60"/>
  <c r="T33" i="59"/>
  <c r="V41" i="59"/>
  <c r="AN8" i="60"/>
  <c r="BT71" i="60"/>
  <c r="BO10" i="61"/>
  <c r="AV9" i="61"/>
  <c r="BE18" i="59"/>
  <c r="CD43" i="59"/>
  <c r="AK6" i="61"/>
  <c r="W18" i="59"/>
  <c r="BC69" i="59"/>
  <c r="BJ96" i="61"/>
  <c r="AO32" i="59"/>
  <c r="AV59" i="59"/>
  <c r="BN86" i="59"/>
  <c r="Q70" i="61"/>
  <c r="CD35" i="61"/>
  <c r="BP7" i="60"/>
  <c r="AQ70" i="61"/>
  <c r="S87" i="59"/>
  <c r="CB52" i="61"/>
  <c r="S99" i="60"/>
  <c r="M30" i="59"/>
  <c r="M129" i="61"/>
  <c r="BS45" i="59"/>
  <c r="BX74" i="61"/>
  <c r="AU33" i="60"/>
  <c r="BC99" i="59"/>
  <c r="BE50" i="59"/>
  <c r="AY125" i="59"/>
  <c r="M73" i="60"/>
  <c r="AX94" i="60"/>
  <c r="BB115" i="61"/>
  <c r="M49" i="61"/>
  <c r="V63" i="59"/>
  <c r="BY51" i="61"/>
  <c r="AN18" i="61"/>
  <c r="BV49" i="60"/>
  <c r="AN121" i="60"/>
  <c r="AM38" i="61"/>
  <c r="R124" i="61"/>
  <c r="Q14" i="59"/>
  <c r="O28" i="60"/>
  <c r="AM45" i="59"/>
  <c r="AI37" i="60"/>
  <c r="R36" i="60"/>
  <c r="L20" i="61"/>
  <c r="CD43" i="60"/>
  <c r="AY107" i="60"/>
  <c r="BS46" i="61"/>
  <c r="BF52" i="61"/>
  <c r="AU105" i="60"/>
  <c r="N16" i="60"/>
  <c r="CC60" i="61"/>
  <c r="BL30" i="59"/>
  <c r="X21" i="59"/>
  <c r="BI82" i="60"/>
  <c r="Z87" i="60"/>
  <c r="AV116" i="60"/>
  <c r="BB101" i="61"/>
  <c r="AB38" i="61"/>
  <c r="CA110" i="61"/>
  <c r="W5" i="61"/>
  <c r="BY39" i="61"/>
  <c r="AA100" i="61"/>
  <c r="P42" i="59"/>
  <c r="AA99" i="60"/>
  <c r="CA99" i="59"/>
  <c r="AX121" i="59"/>
  <c r="AQ8" i="59"/>
  <c r="K95" i="61"/>
  <c r="T98" i="61"/>
  <c r="BO68" i="61"/>
  <c r="AE105" i="60"/>
  <c r="O7" i="59"/>
  <c r="AO35" i="60"/>
  <c r="BQ55" i="59"/>
  <c r="W93" i="61"/>
  <c r="U85" i="61"/>
  <c r="AV117" i="61"/>
  <c r="X27" i="60"/>
  <c r="BM42" i="61"/>
  <c r="BL30" i="61"/>
  <c r="BO19" i="60"/>
  <c r="BS126" i="60"/>
  <c r="Y37" i="61"/>
  <c r="AC21" i="60"/>
  <c r="BE40" i="61"/>
  <c r="Y20" i="59"/>
  <c r="S58" i="59"/>
  <c r="N12" i="61"/>
  <c r="AY32" i="60"/>
  <c r="BJ23" i="59"/>
  <c r="Z47" i="60"/>
  <c r="T31" i="59"/>
  <c r="AW120" i="60"/>
  <c r="BP112" i="59"/>
  <c r="BX101" i="59"/>
  <c r="AP56" i="60"/>
  <c r="CA97" i="61"/>
  <c r="BS65" i="61"/>
  <c r="AP82" i="61"/>
  <c r="X105" i="60"/>
  <c r="U24" i="61"/>
  <c r="AA41" i="61"/>
  <c r="AP73" i="59"/>
  <c r="CA4" i="59"/>
  <c r="AI121" i="61"/>
  <c r="AO20" i="61"/>
  <c r="BR18" i="60"/>
  <c r="AY11" i="60"/>
  <c r="BX54" i="60"/>
  <c r="BS36" i="59"/>
  <c r="BE114" i="61"/>
  <c r="AZ50" i="59"/>
  <c r="AH115" i="59"/>
  <c r="P128" i="60"/>
  <c r="Z21" i="60"/>
  <c r="BC65" i="60"/>
  <c r="Z38" i="59"/>
  <c r="O62" i="61"/>
  <c r="BC80" i="61"/>
  <c r="BL83" i="59"/>
  <c r="BT25" i="60"/>
  <c r="BT10" i="61"/>
  <c r="N58" i="61"/>
  <c r="AA48" i="59"/>
  <c r="CB26" i="60"/>
  <c r="BN109" i="59"/>
  <c r="AE38" i="59"/>
  <c r="P73" i="61"/>
  <c r="BC115" i="61"/>
  <c r="Z52" i="61"/>
  <c r="N91" i="59"/>
  <c r="AL46" i="60"/>
  <c r="AF85" i="61"/>
  <c r="CC82" i="60"/>
  <c r="BT21" i="61"/>
  <c r="W79" i="60"/>
  <c r="BL46" i="60"/>
  <c r="BN8" i="60"/>
  <c r="S98" i="59"/>
  <c r="BY107" i="60"/>
  <c r="AU120" i="60"/>
  <c r="BE51" i="59"/>
  <c r="AX18" i="60"/>
  <c r="U83" i="61"/>
  <c r="BV121" i="60"/>
  <c r="O103" i="59"/>
  <c r="AN14" i="60"/>
  <c r="AA42" i="61"/>
  <c r="BH19" i="60"/>
  <c r="M109" i="60"/>
  <c r="AI42" i="61"/>
  <c r="CC120" i="60"/>
  <c r="BB33" i="60"/>
  <c r="AS12" i="59"/>
  <c r="X119" i="59"/>
  <c r="S30" i="61"/>
  <c r="Y90" i="61"/>
  <c r="AN101" i="61"/>
  <c r="Y95" i="60"/>
  <c r="AH66" i="60"/>
  <c r="BR43" i="60"/>
  <c r="AM93" i="59"/>
  <c r="AP80" i="59"/>
  <c r="W117" i="59"/>
  <c r="AM26" i="60"/>
  <c r="BP11" i="60"/>
  <c r="AQ78" i="59"/>
  <c r="BY95" i="60"/>
  <c r="AE67" i="60"/>
  <c r="AB40" i="60"/>
  <c r="R117" i="59"/>
  <c r="BC40" i="59"/>
  <c r="BE4" i="59"/>
  <c r="CC28" i="59"/>
  <c r="X61" i="59"/>
  <c r="AE5" i="59"/>
  <c r="BM40" i="60"/>
  <c r="AC127" i="61"/>
  <c r="AM37" i="61"/>
  <c r="BD22" i="60"/>
  <c r="M21" i="61"/>
  <c r="L43" i="60"/>
  <c r="AS91" i="61"/>
  <c r="K85" i="61"/>
  <c r="BS94" i="61"/>
  <c r="BS86" i="60"/>
  <c r="BW51" i="60"/>
  <c r="N44" i="61"/>
  <c r="S45" i="59"/>
  <c r="BK62" i="59"/>
  <c r="BT40" i="59"/>
  <c r="AB59" i="61"/>
  <c r="BW124" i="61"/>
  <c r="BV54" i="61"/>
  <c r="BL52" i="60"/>
  <c r="AL55" i="61"/>
  <c r="CC41" i="60"/>
  <c r="AK57" i="59"/>
  <c r="AD49" i="61"/>
  <c r="M78" i="60"/>
  <c r="AM116" i="59"/>
  <c r="CD17" i="60"/>
  <c r="S23" i="60"/>
  <c r="BC34" i="60"/>
  <c r="BH104" i="61"/>
  <c r="BL80" i="59"/>
  <c r="BE96" i="60"/>
  <c r="AZ56" i="60"/>
  <c r="T15" i="60"/>
  <c r="BX123" i="61"/>
  <c r="BB76" i="59"/>
  <c r="L25" i="60"/>
  <c r="W42" i="61"/>
  <c r="BQ112" i="60"/>
  <c r="AF129" i="61"/>
  <c r="AE22" i="59"/>
  <c r="Y20" i="61"/>
  <c r="AB116" i="60"/>
  <c r="S86" i="59"/>
  <c r="AB118" i="59"/>
  <c r="BO120" i="61"/>
  <c r="AV30" i="60"/>
  <c r="AD45" i="61"/>
  <c r="BL111" i="60"/>
  <c r="BK41" i="60"/>
  <c r="Y99" i="61"/>
  <c r="AZ107" i="61"/>
  <c r="AQ43" i="60"/>
  <c r="AY4" i="59"/>
  <c r="BU85" i="59"/>
  <c r="BV108" i="61"/>
  <c r="Q93" i="60"/>
  <c r="AH86" i="59"/>
  <c r="BA37" i="60"/>
  <c r="BE40" i="59"/>
  <c r="AV46" i="61"/>
  <c r="Y70" i="61"/>
  <c r="M96" i="59"/>
  <c r="AW45" i="61"/>
  <c r="BY122" i="61"/>
  <c r="AN85" i="60"/>
  <c r="R20" i="59"/>
  <c r="BC8" i="59"/>
  <c r="AP123" i="61"/>
  <c r="BU91" i="61"/>
  <c r="AN51" i="61"/>
  <c r="AZ47" i="60"/>
  <c r="AL116" i="61"/>
  <c r="BV40" i="61"/>
  <c r="BW15" i="60"/>
  <c r="CA86" i="61"/>
  <c r="CD109" i="60"/>
  <c r="AB16" i="59"/>
  <c r="AL39" i="59"/>
  <c r="R93" i="61"/>
  <c r="W24" i="61"/>
  <c r="U27" i="59"/>
  <c r="BU58" i="61"/>
  <c r="O41" i="59"/>
  <c r="BO91" i="61"/>
  <c r="BG46" i="61"/>
  <c r="AF19" i="59"/>
  <c r="AN119" i="59"/>
  <c r="BP63" i="61"/>
  <c r="AP113" i="59"/>
  <c r="Z91" i="61"/>
  <c r="CA42" i="59"/>
  <c r="BR29" i="59"/>
  <c r="BC15" i="59"/>
  <c r="AQ10" i="61"/>
  <c r="AT8" i="61"/>
  <c r="BY96" i="59"/>
  <c r="N74" i="61"/>
  <c r="K22" i="61"/>
  <c r="BP117" i="60"/>
  <c r="V123" i="61"/>
  <c r="BQ92" i="59"/>
  <c r="BV58" i="59"/>
  <c r="AF53" i="61"/>
  <c r="L61" i="60"/>
  <c r="K49" i="59"/>
  <c r="BC59" i="59"/>
  <c r="BB95" i="61"/>
  <c r="BY41" i="61"/>
  <c r="AO51" i="59"/>
  <c r="AZ59" i="61"/>
  <c r="AJ73" i="61"/>
  <c r="BD98" i="59"/>
  <c r="BI13" i="61"/>
  <c r="BW98" i="61"/>
  <c r="AC27" i="60"/>
  <c r="U28" i="60"/>
  <c r="AP30" i="59"/>
  <c r="P30" i="60"/>
  <c r="BQ92" i="61"/>
  <c r="AJ97" i="60"/>
  <c r="AF39" i="59"/>
  <c r="AC70" i="61"/>
  <c r="BG126" i="60"/>
  <c r="AK50" i="61"/>
  <c r="BO94" i="61"/>
  <c r="CD25" i="59"/>
  <c r="AX42" i="60"/>
  <c r="L67" i="59"/>
  <c r="BB61" i="60"/>
  <c r="BO108" i="59"/>
  <c r="S8" i="61"/>
  <c r="CA107" i="60"/>
  <c r="R81" i="60"/>
  <c r="BB125" i="60"/>
  <c r="AH33" i="59"/>
  <c r="CC124" i="60"/>
  <c r="BQ59" i="61"/>
  <c r="BC75" i="61"/>
  <c r="CC67" i="59"/>
  <c r="AS108" i="59"/>
  <c r="BN103" i="61"/>
  <c r="BW82" i="61"/>
  <c r="AP24" i="59"/>
  <c r="BO93" i="60"/>
  <c r="BX28" i="61"/>
  <c r="AT13" i="60"/>
  <c r="CC82" i="59"/>
  <c r="BN33" i="59"/>
  <c r="BR22" i="61"/>
  <c r="BG37" i="61"/>
  <c r="AH6" i="60"/>
  <c r="O99" i="61"/>
  <c r="N117" i="59"/>
  <c r="BI38" i="60"/>
  <c r="BH80" i="60"/>
  <c r="BE102" i="60"/>
  <c r="U123" i="59"/>
  <c r="AX87" i="61"/>
  <c r="CD110" i="61"/>
  <c r="R69" i="59"/>
  <c r="BY85" i="61"/>
  <c r="BI95" i="59"/>
  <c r="CD48" i="61"/>
  <c r="AY37" i="59"/>
  <c r="BO5" i="60"/>
  <c r="AV79" i="61"/>
  <c r="BJ32" i="59"/>
  <c r="BS17" i="60"/>
  <c r="BC105" i="60"/>
  <c r="L70" i="60"/>
  <c r="AJ14" i="61"/>
  <c r="AW71" i="60"/>
  <c r="U99" i="61"/>
  <c r="BF26" i="61"/>
  <c r="AG101" i="61"/>
  <c r="CD18" i="59"/>
  <c r="M35" i="61"/>
  <c r="CB129" i="59"/>
  <c r="BS5" i="59"/>
  <c r="BD39" i="61"/>
  <c r="V55" i="60"/>
  <c r="CB91" i="59"/>
  <c r="CC40" i="61"/>
  <c r="BY71" i="59"/>
  <c r="AI87" i="61"/>
  <c r="AH49" i="60"/>
  <c r="BI126" i="60"/>
  <c r="AN84" i="60"/>
  <c r="BR104" i="59"/>
  <c r="AE76" i="61"/>
  <c r="BZ106" i="59"/>
  <c r="W118" i="61"/>
  <c r="AP46" i="61"/>
  <c r="AY95" i="60"/>
  <c r="AE68" i="59"/>
  <c r="AH32" i="61"/>
  <c r="AT15" i="60"/>
  <c r="V86" i="60"/>
  <c r="BZ37" i="61"/>
  <c r="BP25" i="60"/>
  <c r="Q70" i="59"/>
  <c r="BD93" i="59"/>
  <c r="Y100" i="61"/>
  <c r="AC88" i="59"/>
  <c r="AO111" i="59"/>
  <c r="AP34" i="61"/>
  <c r="AW32" i="60"/>
  <c r="CC59" i="61"/>
  <c r="AS75" i="61"/>
  <c r="AI17" i="61"/>
  <c r="AM34" i="61"/>
  <c r="AA13" i="60"/>
  <c r="BH8" i="59"/>
  <c r="BW36" i="61"/>
  <c r="BP123" i="59"/>
  <c r="AK17" i="61"/>
  <c r="BX81" i="59"/>
  <c r="BI110" i="61"/>
  <c r="BP104" i="61"/>
  <c r="CD65" i="60"/>
  <c r="AK23" i="59"/>
  <c r="BT73" i="59"/>
  <c r="Z30" i="60"/>
  <c r="Y92" i="61"/>
  <c r="CB22" i="59"/>
  <c r="CB25" i="60"/>
  <c r="L64" i="61"/>
  <c r="AV99" i="60"/>
  <c r="BI57" i="60"/>
  <c r="BQ24" i="61"/>
  <c r="BS112" i="61"/>
  <c r="AQ127" i="59"/>
  <c r="AW112" i="60"/>
  <c r="BB36" i="61"/>
  <c r="AU9" i="60"/>
  <c r="AN66" i="61"/>
  <c r="AH96" i="59"/>
  <c r="L118" i="60"/>
  <c r="AC123" i="60"/>
  <c r="S102" i="59"/>
  <c r="BK96" i="59"/>
  <c r="AB79" i="60"/>
  <c r="N15" i="60"/>
  <c r="AA85" i="59"/>
  <c r="R114" i="59"/>
  <c r="BJ40" i="60"/>
  <c r="AW57" i="59"/>
  <c r="AF73" i="59"/>
  <c r="L113" i="61"/>
  <c r="BR6" i="59"/>
  <c r="AM99" i="60"/>
  <c r="R102" i="59"/>
  <c r="CB39" i="61"/>
  <c r="AI97" i="59"/>
  <c r="AK103" i="59"/>
  <c r="BB49" i="59"/>
  <c r="BC50" i="59"/>
  <c r="BB120" i="60"/>
  <c r="AK8" i="60"/>
  <c r="AJ57" i="59"/>
  <c r="R5" i="61"/>
  <c r="AG110" i="59"/>
  <c r="AW6" i="61"/>
  <c r="BN75" i="59"/>
  <c r="BQ84" i="60"/>
  <c r="BG101" i="61"/>
  <c r="AS99" i="61"/>
  <c r="BX13" i="60"/>
  <c r="N28" i="60"/>
  <c r="BP13" i="59"/>
  <c r="BK109" i="59"/>
  <c r="BW62" i="60"/>
  <c r="BQ121" i="60"/>
  <c r="Y71" i="59"/>
  <c r="AS87" i="61"/>
  <c r="V34" i="60"/>
  <c r="AK42" i="59"/>
  <c r="BM120" i="61"/>
  <c r="AV76" i="60"/>
  <c r="BS58" i="61"/>
  <c r="AA97" i="61"/>
  <c r="BX125" i="59"/>
  <c r="P96" i="59"/>
  <c r="AC88" i="60"/>
  <c r="L127" i="61"/>
  <c r="BR118" i="61"/>
  <c r="BD74" i="61"/>
  <c r="BY46" i="59"/>
  <c r="Q112" i="60"/>
  <c r="M119" i="61"/>
  <c r="AY45" i="61"/>
  <c r="AD52" i="60"/>
  <c r="R72" i="60"/>
  <c r="AT8" i="60"/>
  <c r="BA96" i="61"/>
  <c r="BR94" i="61"/>
  <c r="BI92" i="59"/>
  <c r="BS4" i="60"/>
  <c r="AT125" i="61"/>
  <c r="BQ56" i="60"/>
  <c r="T41" i="60"/>
  <c r="AU45" i="59"/>
  <c r="AC102" i="60"/>
  <c r="AS31" i="60"/>
  <c r="AN21" i="60"/>
  <c r="AN28" i="59"/>
  <c r="O51" i="60"/>
  <c r="AA124" i="61"/>
  <c r="S55" i="60"/>
  <c r="Z49" i="61"/>
  <c r="AW103" i="59"/>
  <c r="AD120" i="61"/>
  <c r="BE122" i="60"/>
  <c r="BO49" i="60"/>
  <c r="S19" i="61"/>
  <c r="AF94" i="61"/>
  <c r="BH90" i="61"/>
  <c r="BV93" i="60"/>
  <c r="AA4" i="61"/>
  <c r="R101" i="59"/>
  <c r="AI48" i="61"/>
  <c r="CD104" i="59"/>
  <c r="BW90" i="60"/>
  <c r="K80" i="61"/>
  <c r="BO5" i="59"/>
  <c r="BA86" i="61"/>
  <c r="BU54" i="61"/>
  <c r="Y16" i="61"/>
  <c r="W68" i="59"/>
  <c r="BD73" i="61"/>
  <c r="BM14" i="61"/>
  <c r="AW94" i="60"/>
  <c r="AU44" i="59"/>
  <c r="BS17" i="59"/>
  <c r="AA61" i="59"/>
  <c r="X13" i="59"/>
  <c r="AX96" i="59"/>
  <c r="BB68" i="59"/>
  <c r="AH119" i="60"/>
  <c r="BD99" i="60"/>
  <c r="U81" i="61"/>
  <c r="AI12" i="61"/>
  <c r="AM61" i="60"/>
  <c r="S68" i="59"/>
  <c r="AI86" i="59"/>
  <c r="BL123" i="61"/>
  <c r="AK58" i="61"/>
  <c r="V113" i="59"/>
  <c r="CC28" i="60"/>
  <c r="W119" i="59"/>
  <c r="BO83" i="60"/>
  <c r="BI65" i="60"/>
  <c r="BW64" i="60"/>
  <c r="AK126" i="61"/>
  <c r="L119" i="60"/>
  <c r="BC84" i="61"/>
  <c r="CC44" i="60"/>
  <c r="BX61" i="59"/>
  <c r="AR70" i="59"/>
  <c r="U44" i="59"/>
  <c r="BV67" i="59"/>
  <c r="AF89" i="61"/>
  <c r="BN121" i="61"/>
  <c r="AV56" i="61"/>
  <c r="AE122" i="61"/>
  <c r="CC65" i="59"/>
  <c r="CC92" i="59"/>
  <c r="AN14" i="59"/>
  <c r="AD97" i="61"/>
  <c r="BD121" i="61"/>
  <c r="BD97" i="59"/>
  <c r="U47" i="60"/>
  <c r="X102" i="59"/>
  <c r="AA58" i="59"/>
  <c r="AJ61" i="59"/>
  <c r="BZ72" i="61"/>
  <c r="BE11" i="60"/>
  <c r="AI80" i="60"/>
  <c r="BX45" i="59"/>
  <c r="BD117" i="60"/>
  <c r="AS16" i="59"/>
  <c r="AB39" i="59"/>
  <c r="AE82" i="60"/>
  <c r="AD99" i="60"/>
  <c r="BN46" i="61"/>
  <c r="BX41" i="59"/>
  <c r="BD19" i="61"/>
  <c r="AD45" i="60"/>
  <c r="BF94" i="61"/>
  <c r="BM87" i="61"/>
  <c r="BS113" i="59"/>
  <c r="AC78" i="61"/>
  <c r="BI48" i="61"/>
  <c r="CB98" i="61"/>
  <c r="AA122" i="60"/>
  <c r="BL28" i="61"/>
  <c r="AR125" i="61"/>
  <c r="BK53" i="61"/>
  <c r="AP75" i="59"/>
  <c r="CB75" i="60"/>
  <c r="BQ117" i="60"/>
  <c r="L71" i="61"/>
  <c r="BR88" i="61"/>
  <c r="AG5" i="60"/>
  <c r="P19" i="59"/>
  <c r="N7" i="61"/>
  <c r="BO21" i="59"/>
  <c r="W98" i="60"/>
  <c r="AT99" i="61"/>
  <c r="CC19" i="61"/>
  <c r="AI51" i="61"/>
  <c r="BN23" i="61"/>
  <c r="CA75" i="60"/>
  <c r="BV55" i="61"/>
  <c r="BR113" i="60"/>
  <c r="BA88" i="61"/>
  <c r="M27" i="61"/>
  <c r="AP109" i="59"/>
  <c r="BQ101" i="59"/>
  <c r="AB95" i="59"/>
  <c r="AQ112" i="60"/>
  <c r="AR24" i="60"/>
  <c r="T115" i="60"/>
  <c r="U25" i="60"/>
  <c r="BN61" i="61"/>
  <c r="BO59" i="61"/>
  <c r="AC85" i="59"/>
  <c r="AC79" i="61"/>
  <c r="BF126" i="61"/>
  <c r="AW66" i="60"/>
  <c r="BA27" i="60"/>
  <c r="AU72" i="60"/>
  <c r="AY54" i="61"/>
  <c r="BU5" i="59"/>
  <c r="CB41" i="61"/>
  <c r="CD13" i="61"/>
  <c r="BT96" i="61"/>
  <c r="AD54" i="60"/>
  <c r="T97" i="60"/>
  <c r="AQ24" i="60"/>
  <c r="AS33" i="61"/>
  <c r="N46" i="61"/>
  <c r="AD24" i="60"/>
  <c r="BI91" i="61"/>
  <c r="AZ79" i="60"/>
  <c r="AP103" i="61"/>
  <c r="BZ122" i="59"/>
  <c r="BK26" i="61"/>
  <c r="BE19" i="60"/>
  <c r="P85" i="60"/>
  <c r="BD27" i="60"/>
  <c r="AO38" i="60"/>
  <c r="AK36" i="59"/>
  <c r="BD70" i="60"/>
  <c r="BW4" i="61"/>
  <c r="AX80" i="61"/>
  <c r="BQ126" i="60"/>
  <c r="AB43" i="60"/>
  <c r="Z52" i="59"/>
  <c r="L118" i="59"/>
  <c r="BP96" i="60"/>
  <c r="AQ81" i="61"/>
  <c r="N13" i="59"/>
  <c r="BJ44" i="59"/>
  <c r="BT86" i="61"/>
  <c r="AD90" i="59"/>
  <c r="AG10" i="60"/>
  <c r="BU104" i="61"/>
  <c r="BE100" i="60"/>
  <c r="V114" i="60"/>
  <c r="R33" i="59"/>
  <c r="AE108" i="61"/>
  <c r="Y4" i="60"/>
  <c r="AC8" i="59"/>
  <c r="BB18" i="60"/>
  <c r="BE123" i="59"/>
  <c r="BY108" i="59"/>
  <c r="M78" i="59"/>
  <c r="BU78" i="60"/>
  <c r="AZ68" i="59"/>
  <c r="W33" i="59"/>
  <c r="AQ94" i="60"/>
  <c r="AT68" i="59"/>
  <c r="BO66" i="61"/>
  <c r="AJ69" i="60"/>
  <c r="Z64" i="60"/>
  <c r="AZ16" i="59"/>
  <c r="AA25" i="59"/>
  <c r="V14" i="59"/>
  <c r="BV64" i="59"/>
  <c r="CB101" i="59"/>
  <c r="AG29" i="60"/>
  <c r="Z72" i="59"/>
  <c r="AE70" i="61"/>
  <c r="BB69" i="61"/>
  <c r="AE127" i="60"/>
  <c r="BM53" i="59"/>
  <c r="AL127" i="61"/>
  <c r="BR27" i="59"/>
  <c r="BV83" i="61"/>
  <c r="BW111" i="60"/>
  <c r="BB91" i="60"/>
  <c r="BX101" i="60"/>
  <c r="AW111" i="61"/>
  <c r="BK52" i="60"/>
  <c r="AQ18" i="59"/>
  <c r="AC109" i="60"/>
  <c r="BJ43" i="59"/>
  <c r="AY97" i="60"/>
  <c r="AP51" i="61"/>
  <c r="AU25" i="59"/>
  <c r="AF78" i="60"/>
  <c r="BC96" i="60"/>
  <c r="V69" i="59"/>
  <c r="BY123" i="61"/>
  <c r="BM111" i="61"/>
  <c r="BD71" i="61"/>
  <c r="AV103" i="59"/>
  <c r="BC68" i="59"/>
  <c r="AR108" i="61"/>
  <c r="CA71" i="59"/>
  <c r="BY53" i="61"/>
  <c r="Q11" i="60"/>
  <c r="BS42" i="61"/>
  <c r="N110" i="60"/>
  <c r="M4" i="61"/>
  <c r="AM20" i="59"/>
  <c r="BZ13" i="61"/>
  <c r="BW47" i="61"/>
  <c r="W64" i="61"/>
  <c r="AB8" i="59"/>
  <c r="BV40" i="60"/>
  <c r="Q81" i="60"/>
  <c r="AN124" i="59"/>
  <c r="P47" i="61"/>
  <c r="AK70" i="61"/>
  <c r="AU54" i="61"/>
  <c r="Q53" i="59"/>
  <c r="AX67" i="59"/>
  <c r="BX78" i="60"/>
  <c r="BW7" i="60"/>
  <c r="R120" i="60"/>
  <c r="CB107" i="59"/>
  <c r="CD110" i="59"/>
  <c r="W57" i="61"/>
  <c r="BX38" i="59"/>
  <c r="BV75" i="59"/>
  <c r="BH103" i="61"/>
  <c r="V95" i="60"/>
  <c r="V120" i="59"/>
  <c r="BU71" i="60"/>
  <c r="BU125" i="59"/>
  <c r="AT75" i="59"/>
  <c r="AR45" i="61"/>
  <c r="O129" i="61"/>
  <c r="U122" i="60"/>
  <c r="BY70" i="59"/>
  <c r="BA105" i="60"/>
  <c r="S27" i="59"/>
  <c r="S76" i="59"/>
  <c r="AJ89" i="59"/>
  <c r="AA38" i="59"/>
  <c r="BF125" i="61"/>
  <c r="X36" i="60"/>
  <c r="BH78" i="60"/>
  <c r="AA86" i="59"/>
  <c r="L39" i="59"/>
  <c r="BT94" i="60"/>
  <c r="AG36" i="59"/>
  <c r="BY67" i="60"/>
  <c r="BZ61" i="60"/>
  <c r="AJ83" i="60"/>
  <c r="BX16" i="59"/>
  <c r="BH4" i="59"/>
  <c r="BL84" i="59"/>
  <c r="BJ72" i="59"/>
  <c r="BJ69" i="60"/>
  <c r="W12" i="61"/>
  <c r="AT77" i="59"/>
  <c r="AP98" i="61"/>
  <c r="V128" i="60"/>
  <c r="AG55" i="60"/>
  <c r="AG47" i="61"/>
  <c r="AW121" i="59"/>
  <c r="AM85" i="60"/>
  <c r="AU38" i="59"/>
  <c r="X99" i="59"/>
  <c r="BW85" i="60"/>
  <c r="BU34" i="60"/>
  <c r="X124" i="59"/>
  <c r="BQ21" i="60"/>
  <c r="AZ22" i="60"/>
  <c r="BO36" i="61"/>
  <c r="BA11" i="60"/>
  <c r="AP102" i="60"/>
  <c r="V110" i="59"/>
  <c r="N6" i="60"/>
  <c r="BE36" i="61"/>
  <c r="AV96" i="60"/>
  <c r="Q38" i="61"/>
  <c r="V27" i="61"/>
  <c r="AW70" i="59"/>
  <c r="Q72" i="59"/>
  <c r="AK129" i="59"/>
  <c r="BX109" i="60"/>
  <c r="BN30" i="60"/>
  <c r="AZ13" i="60"/>
  <c r="AI11" i="61"/>
  <c r="BW63" i="60"/>
  <c r="AS72" i="60"/>
  <c r="AM52" i="61"/>
  <c r="AV86" i="59"/>
  <c r="AK82" i="60"/>
  <c r="BM35" i="61"/>
  <c r="CA95" i="59"/>
  <c r="BB53" i="59"/>
  <c r="BF22" i="61"/>
  <c r="BB120" i="61"/>
  <c r="AB105" i="60"/>
  <c r="X56" i="60"/>
  <c r="S42" i="61"/>
  <c r="BT89" i="60"/>
  <c r="AD31" i="61"/>
  <c r="AT94" i="61"/>
  <c r="AU28" i="60"/>
  <c r="AI57" i="59"/>
  <c r="Y8" i="59"/>
  <c r="AJ37" i="59"/>
  <c r="O47" i="60"/>
  <c r="AY49" i="59"/>
  <c r="AL14" i="60"/>
  <c r="L42" i="59"/>
  <c r="S100" i="60"/>
  <c r="BM60" i="61"/>
  <c r="BB8" i="59"/>
  <c r="AH43" i="61"/>
  <c r="BU62" i="61"/>
  <c r="AO101" i="61"/>
  <c r="P108" i="61"/>
  <c r="BZ15" i="60"/>
  <c r="R90" i="61"/>
  <c r="T41" i="59"/>
  <c r="BZ88" i="59"/>
  <c r="BZ104" i="61"/>
  <c r="M18" i="61"/>
  <c r="AO4" i="61"/>
  <c r="BQ123" i="60"/>
  <c r="AK90" i="61"/>
  <c r="AC43" i="61"/>
  <c r="AP11" i="61"/>
  <c r="BM4" i="61"/>
  <c r="BG55" i="61"/>
  <c r="AW38" i="61"/>
  <c r="AZ104" i="60"/>
  <c r="Y46" i="61"/>
  <c r="BB103" i="61"/>
  <c r="BR14" i="59"/>
  <c r="CC71" i="61"/>
  <c r="BP65" i="60"/>
  <c r="AY92" i="59"/>
  <c r="V119" i="60"/>
  <c r="BJ64" i="60"/>
  <c r="AS120" i="61"/>
  <c r="W92" i="61"/>
  <c r="L32" i="60"/>
  <c r="BS44" i="60"/>
  <c r="Q23" i="59"/>
  <c r="BE87" i="59"/>
  <c r="CC39" i="61"/>
  <c r="AL17" i="61"/>
  <c r="CC110" i="61"/>
  <c r="R62" i="59"/>
  <c r="BW12" i="61"/>
  <c r="AP31" i="60"/>
  <c r="AP110" i="61"/>
  <c r="AI36" i="59"/>
  <c r="BL31" i="60"/>
  <c r="N125" i="60"/>
  <c r="AM119" i="59"/>
  <c r="BY21" i="59"/>
  <c r="AZ34" i="59"/>
  <c r="BH11" i="61"/>
  <c r="BR60" i="59"/>
  <c r="AA116" i="60"/>
  <c r="BA9" i="59"/>
  <c r="N119" i="59"/>
  <c r="BQ74" i="59"/>
  <c r="CB42" i="59"/>
  <c r="BK28" i="60"/>
  <c r="BC26" i="60"/>
  <c r="BI122" i="60"/>
  <c r="BG84" i="59"/>
  <c r="BI66" i="61"/>
  <c r="BP41" i="61"/>
  <c r="P70" i="61"/>
  <c r="BM92" i="60"/>
  <c r="AI71" i="60"/>
  <c r="Y89" i="59"/>
  <c r="AM48" i="61"/>
  <c r="Y80" i="59"/>
  <c r="AW38" i="60"/>
  <c r="AZ45" i="61"/>
  <c r="BF103" i="61"/>
  <c r="BM61" i="61"/>
  <c r="AS39" i="60"/>
  <c r="AV128" i="61"/>
  <c r="BF102" i="60"/>
  <c r="AY33" i="60"/>
  <c r="T103" i="59"/>
  <c r="T110" i="61"/>
  <c r="P18" i="61"/>
  <c r="AV31" i="60"/>
  <c r="X84" i="60"/>
  <c r="BI83" i="59"/>
  <c r="R50" i="60"/>
  <c r="BG118" i="61"/>
  <c r="BD118" i="59"/>
  <c r="BB22" i="60"/>
  <c r="BG95" i="59"/>
  <c r="AY105" i="59"/>
  <c r="BW6" i="60"/>
  <c r="CD65" i="59"/>
  <c r="BU102" i="60"/>
  <c r="BI69" i="59"/>
  <c r="BK41" i="61"/>
  <c r="AI109" i="59"/>
  <c r="BE40" i="60"/>
  <c r="AR66" i="61"/>
  <c r="BT29" i="59"/>
  <c r="AR121" i="61"/>
  <c r="BX107" i="61"/>
  <c r="BL73" i="61"/>
  <c r="AL55" i="59"/>
  <c r="BX99" i="61"/>
  <c r="BP59" i="59"/>
  <c r="BT63" i="59"/>
  <c r="O92" i="60"/>
  <c r="AX35" i="59"/>
  <c r="BB7" i="59"/>
  <c r="CC21" i="59"/>
  <c r="AV120" i="59"/>
  <c r="AA98" i="59"/>
  <c r="BD75" i="59"/>
  <c r="V90" i="60"/>
  <c r="M41" i="60"/>
  <c r="AV38" i="59"/>
  <c r="AI118" i="60"/>
  <c r="Y31" i="59"/>
  <c r="BK129" i="59"/>
  <c r="N62" i="59"/>
  <c r="AO104" i="61"/>
  <c r="R116" i="60"/>
  <c r="AS13" i="61"/>
  <c r="AC83" i="61"/>
  <c r="Q13" i="61"/>
  <c r="AG60" i="60"/>
  <c r="BF32" i="59"/>
  <c r="N112" i="59"/>
  <c r="BX12" i="59"/>
  <c r="AK83" i="61"/>
  <c r="V13" i="61"/>
  <c r="BV65" i="59"/>
  <c r="AL69" i="60"/>
  <c r="BW126" i="60"/>
  <c r="AX50" i="60"/>
  <c r="BU79" i="59"/>
  <c r="BT105" i="59"/>
  <c r="AF38" i="59"/>
  <c r="AP55" i="61"/>
  <c r="AZ22" i="61"/>
  <c r="BV59" i="60"/>
  <c r="AL113" i="60"/>
  <c r="R58" i="61"/>
  <c r="BL107" i="61"/>
  <c r="W127" i="60"/>
  <c r="AZ70" i="60"/>
  <c r="AL27" i="59"/>
  <c r="BA68" i="61"/>
  <c r="CA21" i="61"/>
  <c r="AO40" i="60"/>
  <c r="V9" i="59"/>
  <c r="AY68" i="59"/>
  <c r="BP126" i="60"/>
  <c r="AX84" i="59"/>
  <c r="AT72" i="60"/>
  <c r="BH41" i="60"/>
  <c r="AY83" i="59"/>
  <c r="BI20" i="61"/>
  <c r="BV63" i="60"/>
  <c r="AD18" i="61"/>
  <c r="K93" i="61"/>
  <c r="S101" i="61"/>
  <c r="L112" i="59"/>
  <c r="AK41" i="59"/>
  <c r="R128" i="61"/>
  <c r="AH96" i="61"/>
  <c r="BK10" i="61"/>
  <c r="P84" i="59"/>
  <c r="BO67" i="60"/>
  <c r="AJ39" i="61"/>
  <c r="AA8" i="61"/>
  <c r="P38" i="61"/>
  <c r="BX110" i="60"/>
  <c r="CC27" i="61"/>
  <c r="BZ14" i="61"/>
  <c r="N5" i="60"/>
  <c r="AB32" i="61"/>
  <c r="BC20" i="60"/>
  <c r="BR19" i="61"/>
  <c r="Z126" i="61"/>
  <c r="AJ4" i="59"/>
  <c r="BB64" i="61"/>
  <c r="AU69" i="61"/>
  <c r="Y86" i="59"/>
  <c r="AG61" i="60"/>
  <c r="N125" i="59"/>
  <c r="AK87" i="61"/>
  <c r="T30" i="61"/>
  <c r="CD81" i="59"/>
  <c r="BJ127" i="61"/>
  <c r="AV86" i="60"/>
  <c r="AB88" i="59"/>
  <c r="BX51" i="59"/>
  <c r="O70" i="61"/>
  <c r="AG27" i="59"/>
  <c r="CA19" i="59"/>
  <c r="BB9" i="60"/>
  <c r="AP29" i="59"/>
  <c r="Y66" i="61"/>
  <c r="N102" i="59"/>
  <c r="S37" i="61"/>
  <c r="AY104" i="61"/>
  <c r="BZ38" i="60"/>
  <c r="BB42" i="61"/>
  <c r="V104" i="61"/>
  <c r="BG127" i="60"/>
  <c r="BV19" i="60"/>
  <c r="AN80" i="60"/>
  <c r="BR100" i="60"/>
  <c r="Y34" i="61"/>
  <c r="BA98" i="61"/>
  <c r="AT73" i="61"/>
  <c r="AD73" i="60"/>
  <c r="BL8" i="61"/>
  <c r="AE49" i="61"/>
  <c r="BF110" i="59"/>
  <c r="BM96" i="60"/>
  <c r="BL36" i="60"/>
  <c r="BS100" i="61"/>
  <c r="BB5" i="60"/>
  <c r="AG15" i="61"/>
  <c r="BV70" i="59"/>
  <c r="AB74" i="59"/>
  <c r="BD61" i="59"/>
  <c r="Y46" i="59"/>
  <c r="BL71" i="60"/>
  <c r="AP61" i="61"/>
  <c r="AE47" i="59"/>
  <c r="BC125" i="59"/>
  <c r="AJ55" i="59"/>
  <c r="Q47" i="59"/>
  <c r="AT98" i="61"/>
  <c r="BY100" i="60"/>
  <c r="AL35" i="61"/>
  <c r="AS128" i="59"/>
  <c r="BH62" i="59"/>
  <c r="BH53" i="59"/>
  <c r="P89" i="59"/>
  <c r="CD126" i="60"/>
  <c r="CB8" i="59"/>
  <c r="BF82" i="60"/>
  <c r="Z82" i="61"/>
  <c r="BS27" i="59"/>
  <c r="U62" i="61"/>
  <c r="AU19" i="60"/>
  <c r="AO86" i="60"/>
  <c r="AT27" i="61"/>
  <c r="AL57" i="59"/>
  <c r="BT76" i="61"/>
  <c r="AR55" i="59"/>
  <c r="BR42" i="59"/>
  <c r="BB48" i="59"/>
  <c r="BE24" i="61"/>
  <c r="AT7" i="61"/>
  <c r="AC109" i="59"/>
  <c r="BU122" i="60"/>
  <c r="BX101" i="61"/>
  <c r="X65" i="60"/>
  <c r="K86" i="59"/>
  <c r="CC112" i="60"/>
  <c r="BV29" i="60"/>
  <c r="AE34" i="61"/>
  <c r="AF24" i="59"/>
  <c r="AO11" i="60"/>
  <c r="AY22" i="59"/>
  <c r="CA54" i="61"/>
  <c r="AE88" i="59"/>
  <c r="S104" i="61"/>
  <c r="BF21" i="60"/>
  <c r="CC66" i="60"/>
  <c r="AS19" i="59"/>
  <c r="BO11" i="60"/>
  <c r="AF54" i="60"/>
  <c r="AY91" i="59"/>
  <c r="AW23" i="59"/>
  <c r="S127" i="61"/>
  <c r="BS79" i="59"/>
  <c r="AI127" i="59"/>
  <c r="CD9" i="59"/>
  <c r="BN57" i="60"/>
  <c r="L12" i="61"/>
  <c r="CD20" i="59"/>
  <c r="L25" i="59"/>
  <c r="BT9" i="60"/>
  <c r="AC68" i="59"/>
  <c r="BJ33" i="59"/>
  <c r="BO87" i="61"/>
  <c r="AI27" i="60"/>
  <c r="AT57" i="59"/>
  <c r="AO15" i="59"/>
  <c r="AC106" i="60"/>
  <c r="AA7" i="61"/>
  <c r="AK77" i="59"/>
  <c r="AO23" i="61"/>
  <c r="L41" i="60"/>
  <c r="AU75" i="61"/>
  <c r="V10" i="60"/>
  <c r="AA71" i="61"/>
  <c r="BG90" i="61"/>
  <c r="AD64" i="60"/>
  <c r="BK125" i="60"/>
  <c r="BW76" i="60"/>
  <c r="R32" i="59"/>
  <c r="BG25" i="59"/>
  <c r="BO110" i="59"/>
  <c r="T39" i="59"/>
  <c r="Z20" i="61"/>
  <c r="BH113" i="61"/>
  <c r="AR113" i="61"/>
  <c r="AZ6" i="61"/>
  <c r="BW100" i="60"/>
  <c r="Z62" i="61"/>
  <c r="O113" i="60"/>
  <c r="BV66" i="59"/>
  <c r="T113" i="60"/>
  <c r="Z128" i="60"/>
  <c r="AB50" i="60"/>
  <c r="AT63" i="61"/>
  <c r="CD21" i="60"/>
  <c r="BX14" i="59"/>
  <c r="BX33" i="59"/>
  <c r="CC11" i="60"/>
  <c r="AX29" i="59"/>
  <c r="BT8" i="61"/>
  <c r="BL124" i="59"/>
  <c r="Q51" i="60"/>
  <c r="AK76" i="59"/>
  <c r="BF119" i="59"/>
  <c r="BU124" i="61"/>
  <c r="CA111" i="59"/>
  <c r="AX40" i="60"/>
  <c r="AP116" i="61"/>
  <c r="AG106" i="61"/>
  <c r="CC109" i="61"/>
  <c r="AJ71" i="61"/>
  <c r="BP73" i="61"/>
  <c r="AQ27" i="61"/>
  <c r="AD21" i="61"/>
  <c r="BO12" i="60"/>
  <c r="R100" i="61"/>
  <c r="W87" i="59"/>
  <c r="P59" i="60"/>
  <c r="AH85" i="60"/>
  <c r="BY122" i="59"/>
  <c r="AE27" i="59"/>
  <c r="BA112" i="60"/>
  <c r="AJ128" i="59"/>
  <c r="P90" i="61"/>
  <c r="R30" i="59"/>
  <c r="AY52" i="61"/>
  <c r="X66" i="60"/>
  <c r="AJ89" i="60"/>
  <c r="CA56" i="61"/>
  <c r="BO116" i="60"/>
  <c r="BE114" i="59"/>
  <c r="BC85" i="61"/>
  <c r="AD122" i="59"/>
  <c r="V59" i="60"/>
  <c r="AC23" i="59"/>
  <c r="AY86" i="59"/>
  <c r="AJ22" i="61"/>
  <c r="BB89" i="59"/>
  <c r="AX46" i="59"/>
  <c r="AX45" i="60"/>
  <c r="BS121" i="61"/>
  <c r="BO125" i="59"/>
  <c r="AS123" i="59"/>
  <c r="AJ96" i="59"/>
  <c r="AU103" i="60"/>
  <c r="T119" i="61"/>
  <c r="AN60" i="60"/>
  <c r="O30" i="59"/>
  <c r="AT91" i="59"/>
  <c r="AN88" i="59"/>
  <c r="Q62" i="59"/>
  <c r="BZ5" i="59"/>
  <c r="R35" i="61"/>
  <c r="BK120" i="61"/>
  <c r="O37" i="60"/>
  <c r="BN85" i="61"/>
  <c r="AM31" i="61"/>
  <c r="S36" i="59"/>
  <c r="BJ34" i="61"/>
  <c r="Y83" i="61"/>
  <c r="Q16" i="61"/>
  <c r="S110" i="61"/>
  <c r="BL74" i="60"/>
  <c r="X53" i="60"/>
  <c r="AT84" i="60"/>
  <c r="BB70" i="61"/>
  <c r="AA67" i="60"/>
  <c r="BA57" i="60"/>
  <c r="BU83" i="61"/>
  <c r="AB106" i="60"/>
  <c r="S58" i="61"/>
  <c r="AV99" i="59"/>
  <c r="BS43" i="59"/>
  <c r="R32" i="60"/>
  <c r="AA57" i="61"/>
  <c r="AN32" i="61"/>
  <c r="BB25" i="61"/>
  <c r="AQ81" i="60"/>
  <c r="P111" i="60"/>
  <c r="BH100" i="59"/>
  <c r="BC107" i="61"/>
  <c r="BL59" i="61"/>
  <c r="AE40" i="60"/>
  <c r="BR48" i="60"/>
  <c r="AG41" i="61"/>
  <c r="BB43" i="60"/>
  <c r="N57" i="61"/>
  <c r="AM46" i="61"/>
  <c r="CD95" i="59"/>
  <c r="Y12" i="59"/>
  <c r="O7" i="61"/>
  <c r="AE41" i="60"/>
  <c r="BJ73" i="60"/>
  <c r="AR100" i="61"/>
  <c r="BS97" i="60"/>
  <c r="AE125" i="60"/>
  <c r="BO118" i="61"/>
  <c r="K5" i="60"/>
  <c r="AI55" i="61"/>
  <c r="BQ21" i="59"/>
  <c r="BR58" i="60"/>
  <c r="AH50" i="59"/>
  <c r="AL10" i="61"/>
  <c r="N41" i="59"/>
  <c r="S73" i="60"/>
  <c r="BP111" i="61"/>
  <c r="AL82" i="59"/>
  <c r="K23" i="59"/>
  <c r="BA7" i="61"/>
  <c r="AX64" i="60"/>
  <c r="AK43" i="60"/>
  <c r="AP108" i="61"/>
  <c r="AZ25" i="61"/>
  <c r="CA26" i="59"/>
  <c r="L63" i="61"/>
  <c r="BE85" i="60"/>
  <c r="AV80" i="60"/>
  <c r="BY110" i="59"/>
  <c r="AD15" i="61"/>
  <c r="AL41" i="61"/>
  <c r="BL126" i="60"/>
  <c r="BS97" i="59"/>
  <c r="BR115" i="60"/>
  <c r="L56" i="61"/>
  <c r="W28" i="59"/>
  <c r="AQ51" i="61"/>
  <c r="Z11" i="60"/>
  <c r="K109" i="61"/>
  <c r="CD127" i="61"/>
  <c r="AH69" i="61"/>
  <c r="AL70" i="59"/>
  <c r="AH129" i="61"/>
  <c r="BW74" i="59"/>
  <c r="BC90" i="59"/>
  <c r="AU53" i="60"/>
  <c r="AS8" i="61"/>
  <c r="X63" i="59"/>
  <c r="N126" i="61"/>
  <c r="CD88" i="60"/>
  <c r="AG77" i="61"/>
  <c r="BB105" i="60"/>
  <c r="BI29" i="59"/>
  <c r="BY7" i="60"/>
  <c r="BV27" i="59"/>
  <c r="BW92" i="59"/>
  <c r="BC66" i="59"/>
  <c r="X39" i="59"/>
  <c r="Z7" i="61"/>
  <c r="CA124" i="59"/>
  <c r="M63" i="59"/>
  <c r="AK103" i="61"/>
  <c r="BB86" i="59"/>
  <c r="BG64" i="61"/>
  <c r="AO122" i="60"/>
  <c r="BU107" i="60"/>
  <c r="AU7" i="60"/>
  <c r="AM22" i="61"/>
  <c r="R12" i="61"/>
  <c r="P52" i="59"/>
  <c r="AL50" i="61"/>
  <c r="AJ115" i="59"/>
  <c r="BW41" i="61"/>
  <c r="AH115" i="61"/>
  <c r="BZ45" i="59"/>
  <c r="BU83" i="60"/>
  <c r="CD21" i="61"/>
  <c r="BW48" i="61"/>
  <c r="BZ11" i="61"/>
  <c r="AB20" i="60"/>
  <c r="O24" i="59"/>
  <c r="BZ96" i="60"/>
  <c r="R63" i="61"/>
  <c r="AG39" i="60"/>
  <c r="AV87" i="60"/>
  <c r="AF124" i="60"/>
  <c r="BW93" i="61"/>
  <c r="BI16" i="60"/>
  <c r="W29" i="61"/>
  <c r="AZ103" i="59"/>
  <c r="AO110" i="59"/>
  <c r="AQ116" i="59"/>
  <c r="BZ63" i="60"/>
  <c r="AE12" i="59"/>
  <c r="BW25" i="61"/>
  <c r="Y93" i="60"/>
  <c r="AT22" i="61"/>
  <c r="CD125" i="59"/>
  <c r="AO125" i="59"/>
  <c r="K63" i="61"/>
  <c r="K103" i="61"/>
  <c r="BM13" i="59"/>
  <c r="AD60" i="60"/>
  <c r="CB47" i="61"/>
  <c r="AZ127" i="60"/>
  <c r="AC61" i="60"/>
  <c r="Y19" i="60"/>
  <c r="AT124" i="60"/>
  <c r="Y66" i="59"/>
  <c r="BU108" i="59"/>
  <c r="BR6" i="61"/>
  <c r="CC69" i="61"/>
  <c r="AZ67" i="59"/>
  <c r="BC97" i="59"/>
  <c r="BU28" i="61"/>
  <c r="AX67" i="60"/>
  <c r="M58" i="61"/>
  <c r="T95" i="59"/>
  <c r="AI58" i="59"/>
  <c r="BO98" i="61"/>
  <c r="P25" i="60"/>
  <c r="AD112" i="60"/>
  <c r="AC43" i="59"/>
  <c r="T68" i="60"/>
  <c r="N41" i="60"/>
  <c r="BH60" i="61"/>
  <c r="R37" i="61"/>
  <c r="BE72" i="61"/>
  <c r="T129" i="61"/>
  <c r="AX90" i="60"/>
  <c r="AX58" i="59"/>
  <c r="X25" i="59"/>
  <c r="BW128" i="61"/>
  <c r="CD86" i="61"/>
  <c r="AN83" i="59"/>
  <c r="N121" i="60"/>
  <c r="K34" i="61"/>
  <c r="AR4" i="61"/>
  <c r="AV96" i="59"/>
  <c r="AY41" i="61"/>
  <c r="CA12" i="60"/>
  <c r="AU26" i="61"/>
  <c r="AH52" i="59"/>
  <c r="AI90" i="59"/>
  <c r="X29" i="59"/>
  <c r="BC73" i="61"/>
  <c r="AO54" i="61"/>
  <c r="AY19" i="61"/>
  <c r="AA124" i="60"/>
  <c r="BD87" i="59"/>
  <c r="AG7" i="60"/>
  <c r="BZ78" i="59"/>
  <c r="AR31" i="61"/>
  <c r="CB112" i="61"/>
  <c r="AO115" i="60"/>
  <c r="CC30" i="60"/>
  <c r="BG75" i="59"/>
  <c r="AK100" i="61"/>
  <c r="BR78" i="60"/>
  <c r="BE80" i="60"/>
  <c r="AQ100" i="59"/>
  <c r="BE116" i="60"/>
  <c r="BA73" i="59"/>
  <c r="T102" i="61"/>
  <c r="CA78" i="61"/>
  <c r="K81" i="60"/>
  <c r="BU36" i="61"/>
  <c r="BK113" i="59"/>
  <c r="BS111" i="61"/>
  <c r="AD69" i="59"/>
  <c r="BE113" i="60"/>
  <c r="BK109" i="60"/>
  <c r="AF87" i="59"/>
  <c r="L19" i="61"/>
  <c r="CB78" i="60"/>
  <c r="AQ127" i="60"/>
  <c r="CC4" i="60"/>
  <c r="BX62" i="60"/>
  <c r="BG37" i="60"/>
  <c r="BU127" i="59"/>
  <c r="CA93" i="60"/>
  <c r="BY36" i="59"/>
  <c r="BW74" i="60"/>
  <c r="AJ68" i="61"/>
  <c r="AG103" i="59"/>
  <c r="N89" i="59"/>
  <c r="BE15" i="60"/>
  <c r="AQ21" i="60"/>
  <c r="BM11" i="61"/>
  <c r="BG114" i="61"/>
  <c r="BS62" i="61"/>
  <c r="BB123" i="59"/>
  <c r="CA122" i="60"/>
  <c r="R117" i="61"/>
  <c r="AG45" i="59"/>
  <c r="CC16" i="59"/>
  <c r="CD24" i="60"/>
  <c r="AY48" i="61"/>
  <c r="BT44" i="60"/>
  <c r="AZ106" i="59"/>
  <c r="AS62" i="61"/>
  <c r="Q28" i="61"/>
  <c r="CD57" i="60"/>
  <c r="CD112" i="60"/>
  <c r="BU108" i="61"/>
  <c r="AE44" i="59"/>
  <c r="BV79" i="60"/>
  <c r="BG119" i="61"/>
  <c r="AI98" i="59"/>
  <c r="BN119" i="60"/>
  <c r="BQ60" i="61"/>
  <c r="BJ96" i="60"/>
  <c r="AX90" i="59"/>
  <c r="BB100" i="61"/>
  <c r="BH22" i="60"/>
  <c r="Y21" i="60"/>
  <c r="BG89" i="60"/>
  <c r="BK59" i="59"/>
  <c r="BV120" i="61"/>
  <c r="CA10" i="60"/>
  <c r="AL115" i="60"/>
  <c r="AQ46" i="59"/>
  <c r="T110" i="60"/>
  <c r="AL26" i="60"/>
  <c r="BP44" i="59"/>
  <c r="BM103" i="60"/>
  <c r="AG109" i="59"/>
  <c r="BA73" i="61"/>
  <c r="BN102" i="60"/>
  <c r="AM39" i="60"/>
  <c r="AO75" i="59"/>
  <c r="AX98" i="61"/>
  <c r="O39" i="61"/>
  <c r="BV122" i="59"/>
  <c r="BY65" i="61"/>
  <c r="BK115" i="60"/>
  <c r="CB123" i="60"/>
  <c r="BE28" i="61"/>
  <c r="BA70" i="61"/>
  <c r="S122" i="60"/>
  <c r="N72" i="59"/>
  <c r="BT37" i="61"/>
  <c r="L31" i="59"/>
  <c r="BL7" i="59"/>
  <c r="M25" i="60"/>
  <c r="AX124" i="59"/>
  <c r="AN107" i="59"/>
  <c r="BX30" i="59"/>
  <c r="N87" i="61"/>
  <c r="U43" i="59"/>
  <c r="AN32" i="60"/>
  <c r="BB93" i="61"/>
  <c r="U13" i="61"/>
  <c r="BP113" i="59"/>
  <c r="R57" i="59"/>
  <c r="V81" i="59"/>
  <c r="BS118" i="59"/>
  <c r="BF88" i="59"/>
  <c r="AJ85" i="59"/>
  <c r="P120" i="60"/>
  <c r="BE57" i="59"/>
  <c r="AB29" i="61"/>
  <c r="AE72" i="61"/>
  <c r="AQ43" i="59"/>
  <c r="AR113" i="60"/>
  <c r="M57" i="60"/>
  <c r="AK10" i="61"/>
  <c r="BB54" i="61"/>
  <c r="BC53" i="61"/>
  <c r="N48" i="59"/>
  <c r="AV84" i="61"/>
  <c r="BS4" i="59"/>
  <c r="AR34" i="61"/>
  <c r="BA79" i="60"/>
  <c r="BI33" i="60"/>
  <c r="BJ13" i="60"/>
  <c r="P99" i="59"/>
  <c r="AJ68" i="60"/>
  <c r="BA89" i="60"/>
  <c r="L53" i="59"/>
  <c r="Z64" i="59"/>
  <c r="AF116" i="60"/>
  <c r="V80" i="59"/>
  <c r="BZ71" i="60"/>
  <c r="S69" i="59"/>
  <c r="BF71" i="59"/>
  <c r="BR116" i="60"/>
  <c r="L68" i="60"/>
  <c r="CA17" i="61"/>
  <c r="AL62" i="61"/>
  <c r="BZ79" i="61"/>
  <c r="V24" i="60"/>
  <c r="M39" i="60"/>
  <c r="Z63" i="59"/>
  <c r="BH103" i="59"/>
  <c r="AP41" i="61"/>
  <c r="Y40" i="59"/>
  <c r="BE58" i="59"/>
  <c r="AZ14" i="61"/>
  <c r="BK127" i="60"/>
  <c r="BH83" i="61"/>
  <c r="BS40" i="61"/>
  <c r="BQ25" i="60"/>
  <c r="AX92" i="60"/>
  <c r="AW112" i="59"/>
  <c r="AF82" i="61"/>
  <c r="BU43" i="60"/>
  <c r="BP109" i="60"/>
  <c r="BR51" i="59"/>
  <c r="P64" i="61"/>
  <c r="AE102" i="60"/>
  <c r="BM93" i="60"/>
  <c r="AL90" i="61"/>
  <c r="AM41" i="59"/>
  <c r="X129" i="61"/>
  <c r="AK10" i="59"/>
  <c r="BI70" i="61"/>
  <c r="BU11" i="59"/>
  <c r="V75" i="61"/>
  <c r="BT112" i="59"/>
  <c r="BF126" i="60"/>
  <c r="BY55" i="60"/>
  <c r="BH91" i="59"/>
  <c r="AC19" i="60"/>
  <c r="K36" i="61"/>
  <c r="BZ88" i="60"/>
  <c r="AC63" i="61"/>
  <c r="S123" i="60"/>
  <c r="BY128" i="59"/>
  <c r="L6" i="60"/>
  <c r="BN35" i="59"/>
  <c r="BX128" i="59"/>
  <c r="BP4" i="60"/>
  <c r="T118" i="59"/>
  <c r="BK31" i="61"/>
  <c r="BF22" i="60"/>
  <c r="P94" i="59"/>
  <c r="BA113" i="60"/>
  <c r="AY77" i="60"/>
  <c r="AJ64" i="61"/>
  <c r="BO27" i="59"/>
  <c r="AQ113" i="61"/>
  <c r="CD4" i="61"/>
  <c r="BT125" i="61"/>
  <c r="BL33" i="61"/>
  <c r="BF19" i="61"/>
  <c r="AU60" i="60"/>
  <c r="BE94" i="61"/>
  <c r="AH64" i="60"/>
  <c r="CB86" i="61"/>
  <c r="BV118" i="59"/>
  <c r="AD98" i="60"/>
  <c r="BF32" i="61"/>
  <c r="AK105" i="59"/>
  <c r="AZ56" i="59"/>
  <c r="AK48" i="59"/>
  <c r="CA60" i="61"/>
  <c r="AS74" i="60"/>
  <c r="BO105" i="61"/>
  <c r="S90" i="61"/>
  <c r="AV98" i="61"/>
  <c r="AZ99" i="61"/>
  <c r="BV97" i="61"/>
  <c r="AU67" i="59"/>
  <c r="BJ7" i="59"/>
  <c r="BJ101" i="60"/>
  <c r="AS57" i="60"/>
  <c r="AE73" i="59"/>
  <c r="BR30" i="61"/>
  <c r="AW15" i="60"/>
  <c r="N97" i="60"/>
  <c r="X110" i="60"/>
  <c r="AH24" i="61"/>
  <c r="BT108" i="61"/>
  <c r="BH84" i="59"/>
  <c r="AA36" i="61"/>
  <c r="AE115" i="59"/>
  <c r="V116" i="60"/>
  <c r="BV100" i="61"/>
  <c r="AU90" i="60"/>
  <c r="AR96" i="61"/>
  <c r="X56" i="59"/>
  <c r="AV119" i="60"/>
  <c r="AI82" i="61"/>
  <c r="BQ84" i="59"/>
  <c r="AQ41" i="59"/>
  <c r="BA94" i="61"/>
  <c r="AL118" i="60"/>
  <c r="O72" i="60"/>
  <c r="X106" i="60"/>
  <c r="AE76" i="60"/>
  <c r="AO91" i="61"/>
  <c r="BR12" i="59"/>
  <c r="BV45" i="61"/>
  <c r="AC18" i="61"/>
  <c r="X75" i="60"/>
  <c r="V101" i="59"/>
  <c r="BL110" i="61"/>
  <c r="AZ43" i="59"/>
  <c r="AM57" i="61"/>
  <c r="N105" i="59"/>
  <c r="BE106" i="61"/>
  <c r="AB11" i="59"/>
  <c r="CD32" i="59"/>
  <c r="Q42" i="61"/>
  <c r="T35" i="60"/>
  <c r="BQ86" i="59"/>
  <c r="BN31" i="59"/>
  <c r="BU76" i="59"/>
  <c r="AB15" i="61"/>
  <c r="Q122" i="60"/>
  <c r="CD15" i="59"/>
  <c r="M128" i="60"/>
  <c r="U74" i="60"/>
  <c r="AB6" i="60"/>
  <c r="BI54" i="61"/>
  <c r="BO79" i="60"/>
  <c r="AH102" i="61"/>
  <c r="AA24" i="60"/>
  <c r="AC66" i="59"/>
  <c r="BM58" i="60"/>
  <c r="BW54" i="60"/>
  <c r="Q116" i="61"/>
  <c r="AE9" i="60"/>
  <c r="BR95" i="60"/>
  <c r="Z97" i="60"/>
  <c r="AT4" i="61"/>
  <c r="L123" i="59"/>
  <c r="BW27" i="59"/>
  <c r="K97" i="61"/>
  <c r="O81" i="59"/>
  <c r="AO19" i="61"/>
  <c r="AD84" i="60"/>
  <c r="AW117" i="59"/>
  <c r="BA100" i="61"/>
  <c r="BZ89" i="59"/>
  <c r="AV31" i="59"/>
  <c r="K83" i="59"/>
  <c r="AP43" i="59"/>
  <c r="AY124" i="61"/>
  <c r="BS70" i="61"/>
  <c r="AW77" i="61"/>
  <c r="BX33" i="61"/>
  <c r="P86" i="59"/>
  <c r="CD57" i="61"/>
  <c r="AO21" i="59"/>
  <c r="BL12" i="59"/>
  <c r="AV6" i="60"/>
  <c r="AM107" i="59"/>
  <c r="S61" i="59"/>
  <c r="BN83" i="59"/>
  <c r="BP34" i="60"/>
  <c r="BK69" i="60"/>
  <c r="Y90" i="59"/>
  <c r="CB125" i="59"/>
  <c r="BC55" i="61"/>
  <c r="V77" i="60"/>
  <c r="BB51" i="61"/>
  <c r="CB90" i="61"/>
  <c r="AW88" i="60"/>
  <c r="BW56" i="60"/>
  <c r="BX25" i="61"/>
  <c r="AU65" i="60"/>
  <c r="N6" i="61"/>
  <c r="BA127" i="59"/>
  <c r="BL92" i="60"/>
  <c r="AT120" i="59"/>
  <c r="BH31" i="59"/>
  <c r="Y119" i="61"/>
  <c r="BT70" i="60"/>
  <c r="M65" i="59"/>
  <c r="BC104" i="60"/>
  <c r="AI29" i="60"/>
  <c r="N8" i="59"/>
  <c r="AJ59" i="59"/>
  <c r="BB32" i="59"/>
  <c r="BY119" i="59"/>
  <c r="U126" i="59"/>
  <c r="AM62" i="60"/>
  <c r="BA126" i="59"/>
  <c r="Z124" i="60"/>
  <c r="BN91" i="60"/>
  <c r="AH84" i="59"/>
  <c r="W73" i="60"/>
  <c r="BE109" i="60"/>
  <c r="W43" i="59"/>
  <c r="AB64" i="60"/>
  <c r="W48" i="59"/>
  <c r="AX107" i="60"/>
  <c r="L47" i="61"/>
  <c r="AO12" i="60"/>
  <c r="AC121" i="61"/>
  <c r="CC47" i="61"/>
  <c r="CB29" i="61"/>
  <c r="S42" i="59"/>
  <c r="BC10" i="61"/>
  <c r="AL106" i="59"/>
  <c r="BP110" i="60"/>
  <c r="W118" i="60"/>
  <c r="BA117" i="59"/>
  <c r="U36" i="59"/>
  <c r="W22" i="60"/>
  <c r="BA18" i="60"/>
  <c r="BS117" i="61"/>
  <c r="BZ31" i="59"/>
  <c r="BB96" i="61"/>
  <c r="V91" i="60"/>
  <c r="BD7" i="60"/>
  <c r="BM15" i="59"/>
  <c r="AW102" i="61"/>
  <c r="M125" i="59"/>
  <c r="AE67" i="59"/>
  <c r="BQ4" i="60"/>
  <c r="AK14" i="59"/>
  <c r="Q31" i="59"/>
  <c r="BI47" i="60"/>
  <c r="AH122" i="60"/>
  <c r="CA12" i="61"/>
  <c r="AI79" i="61"/>
  <c r="AY58" i="60"/>
  <c r="BP74" i="59"/>
  <c r="AT55" i="61"/>
  <c r="BW17" i="59"/>
  <c r="AG57" i="59"/>
  <c r="BE30" i="60"/>
  <c r="BT82" i="60"/>
  <c r="BF43" i="60"/>
  <c r="AL5" i="61"/>
  <c r="AV53" i="59"/>
  <c r="CB100" i="60"/>
  <c r="BX86" i="60"/>
  <c r="BS97" i="61"/>
  <c r="BK15" i="61"/>
  <c r="BK86" i="61"/>
  <c r="AZ70" i="61"/>
  <c r="AJ10" i="59"/>
  <c r="AH79" i="61"/>
  <c r="CB112" i="59"/>
  <c r="AE74" i="59"/>
  <c r="BW12" i="60"/>
  <c r="L110" i="60"/>
  <c r="BD120" i="61"/>
  <c r="AU110" i="61"/>
  <c r="AG22" i="61"/>
  <c r="BQ4" i="61"/>
  <c r="BC121" i="60"/>
  <c r="BA11" i="59"/>
  <c r="AY74" i="61"/>
  <c r="BS75" i="61"/>
  <c r="BT80" i="61"/>
  <c r="BO35" i="61"/>
  <c r="P24" i="61"/>
  <c r="BM8" i="61"/>
  <c r="R106" i="59"/>
  <c r="CC79" i="61"/>
  <c r="O101" i="59"/>
  <c r="BO32" i="59"/>
  <c r="AF97" i="61"/>
  <c r="BT109" i="61"/>
  <c r="P51" i="61"/>
  <c r="V128" i="59"/>
  <c r="BY118" i="61"/>
  <c r="BH117" i="60"/>
  <c r="BL4" i="60"/>
  <c r="AP87" i="61"/>
  <c r="BP65" i="61"/>
  <c r="BY89" i="61"/>
  <c r="BZ116" i="60"/>
  <c r="X116" i="60"/>
  <c r="L116" i="60"/>
  <c r="AV5" i="59"/>
  <c r="BJ87" i="61"/>
  <c r="U31" i="60"/>
  <c r="BF47" i="61"/>
  <c r="BC97" i="61"/>
  <c r="X64" i="60"/>
  <c r="W86" i="61"/>
  <c r="BY90" i="61"/>
  <c r="BB121" i="61"/>
  <c r="BM127" i="61"/>
  <c r="AR94" i="59"/>
  <c r="AL91" i="61"/>
  <c r="AT43" i="60"/>
  <c r="AA119" i="59"/>
  <c r="AC60" i="61"/>
  <c r="AZ78" i="61"/>
  <c r="AF100" i="59"/>
  <c r="Q80" i="59"/>
  <c r="Y101" i="59"/>
  <c r="AO102" i="60"/>
  <c r="U61" i="59"/>
  <c r="AB30" i="59"/>
  <c r="BH67" i="59"/>
  <c r="AR22" i="61"/>
  <c r="BS70" i="60"/>
  <c r="BI20" i="60"/>
  <c r="BM50" i="59"/>
  <c r="BM22" i="61"/>
  <c r="M27" i="59"/>
  <c r="AR87" i="60"/>
  <c r="BD94" i="59"/>
  <c r="AO74" i="59"/>
  <c r="T67" i="61"/>
  <c r="AB7" i="60"/>
  <c r="BO114" i="59"/>
  <c r="BQ50" i="60"/>
  <c r="BB82" i="59"/>
  <c r="BK79" i="59"/>
  <c r="AL50" i="60"/>
  <c r="AR68" i="59"/>
  <c r="R33" i="60"/>
  <c r="BJ18" i="59"/>
  <c r="BV114" i="61"/>
  <c r="AX59" i="60"/>
  <c r="AQ35" i="60"/>
  <c r="BL35" i="61"/>
  <c r="BX17" i="59"/>
  <c r="BK62" i="60"/>
  <c r="Q102" i="59"/>
  <c r="T11" i="60"/>
  <c r="O38" i="61"/>
  <c r="BP70" i="59"/>
  <c r="X88" i="61"/>
  <c r="Y18" i="61"/>
  <c r="BI27" i="60"/>
  <c r="AW114" i="59"/>
  <c r="AL16" i="60"/>
  <c r="BY29" i="59"/>
  <c r="R8" i="59"/>
  <c r="BJ106" i="60"/>
  <c r="AG64" i="61"/>
  <c r="N94" i="59"/>
  <c r="BY127" i="60"/>
  <c r="AF86" i="59"/>
  <c r="BC49" i="61"/>
  <c r="AX125" i="61"/>
  <c r="L65" i="61"/>
  <c r="AS4" i="60"/>
  <c r="L64" i="60"/>
  <c r="N80" i="61"/>
  <c r="BS11" i="59"/>
  <c r="S63" i="60"/>
  <c r="BP56" i="60"/>
  <c r="AZ102" i="61"/>
  <c r="BU13" i="60"/>
  <c r="L31" i="61"/>
  <c r="AX6" i="59"/>
  <c r="AV56" i="60"/>
  <c r="BJ50" i="60"/>
  <c r="BX121" i="60"/>
  <c r="AB9" i="61"/>
  <c r="AL22" i="60"/>
  <c r="BM109" i="60"/>
  <c r="CA119" i="59"/>
  <c r="AY18" i="61"/>
  <c r="AV93" i="60"/>
  <c r="AJ124" i="59"/>
  <c r="BP55" i="61"/>
  <c r="BV18" i="59"/>
  <c r="AD59" i="60"/>
  <c r="AR55" i="61"/>
  <c r="CC105" i="59"/>
  <c r="AP110" i="60"/>
  <c r="Y89" i="61"/>
  <c r="AP52" i="60"/>
  <c r="BJ36" i="59"/>
  <c r="AD114" i="60"/>
  <c r="AK97" i="61"/>
  <c r="AZ7" i="60"/>
  <c r="M88" i="60"/>
  <c r="AB50" i="61"/>
  <c r="AT5" i="59"/>
  <c r="S30" i="59"/>
  <c r="AQ106" i="59"/>
  <c r="AE28" i="59"/>
  <c r="P85" i="59"/>
  <c r="AA68" i="60"/>
  <c r="T16" i="60"/>
  <c r="BC63" i="61"/>
  <c r="AH23" i="59"/>
  <c r="Z24" i="60"/>
  <c r="BG108" i="61"/>
  <c r="AI85" i="59"/>
  <c r="N90" i="61"/>
  <c r="AF113" i="59"/>
  <c r="AE16" i="59"/>
  <c r="AR58" i="60"/>
  <c r="S67" i="60"/>
  <c r="AK79" i="59"/>
  <c r="Q49" i="61"/>
  <c r="BU72" i="60"/>
  <c r="AN89" i="59"/>
  <c r="AZ24" i="61"/>
  <c r="AB43" i="61"/>
  <c r="BG44" i="59"/>
  <c r="BD25" i="60"/>
  <c r="BZ12" i="59"/>
  <c r="AE52" i="60"/>
  <c r="AX27" i="60"/>
  <c r="AY93" i="61"/>
  <c r="BF14" i="61"/>
  <c r="BJ57" i="61"/>
  <c r="AB55" i="60"/>
  <c r="AM118" i="60"/>
  <c r="M41" i="61"/>
  <c r="AW115" i="61"/>
  <c r="AA16" i="61"/>
  <c r="BM102" i="61"/>
  <c r="BH79" i="61"/>
  <c r="BL55" i="59"/>
  <c r="AV39" i="61"/>
  <c r="AB106" i="59"/>
  <c r="AU68" i="59"/>
  <c r="BF107" i="60"/>
  <c r="BL40" i="61"/>
  <c r="BR81" i="59"/>
  <c r="K5" i="59"/>
  <c r="BQ120" i="59"/>
  <c r="BV30" i="61"/>
  <c r="BN83" i="61"/>
  <c r="BH65" i="61"/>
  <c r="Q7" i="59"/>
  <c r="AF42" i="59"/>
  <c r="AO6" i="61"/>
  <c r="AO89" i="60"/>
  <c r="M35" i="60"/>
  <c r="BG45" i="59"/>
  <c r="BD129" i="59"/>
  <c r="BJ92" i="61"/>
  <c r="AS24" i="60"/>
  <c r="BD126" i="60"/>
  <c r="BL39" i="61"/>
  <c r="AZ25" i="60"/>
  <c r="BR79" i="61"/>
  <c r="BS35" i="61"/>
  <c r="AG84" i="61"/>
  <c r="BI37" i="59"/>
  <c r="BD69" i="61"/>
  <c r="BZ13" i="59"/>
  <c r="AE114" i="61"/>
  <c r="X87" i="60"/>
  <c r="BC47" i="60"/>
  <c r="AX114" i="61"/>
  <c r="BV99" i="61"/>
  <c r="AS57" i="61"/>
  <c r="X59" i="59"/>
  <c r="BC73" i="59"/>
  <c r="AR53" i="59"/>
  <c r="T89" i="60"/>
  <c r="Z73" i="59"/>
  <c r="BO55" i="59"/>
  <c r="AO76" i="59"/>
  <c r="AS5" i="60"/>
  <c r="BF11" i="59"/>
  <c r="CA31" i="59"/>
  <c r="BW123" i="61"/>
  <c r="BT77" i="60"/>
  <c r="BV78" i="59"/>
  <c r="AA123" i="60"/>
  <c r="BX89" i="59"/>
  <c r="AR26" i="60"/>
  <c r="Q36" i="60"/>
  <c r="AR20" i="59"/>
  <c r="AU113" i="61"/>
  <c r="AR58" i="61"/>
  <c r="AS46" i="61"/>
  <c r="L53" i="60"/>
  <c r="AE32" i="61"/>
  <c r="V18" i="60"/>
  <c r="BO77" i="61"/>
  <c r="Q30" i="59"/>
  <c r="AE82" i="59"/>
  <c r="BH73" i="60"/>
  <c r="BO34" i="60"/>
  <c r="K69" i="59"/>
  <c r="Z49" i="59"/>
  <c r="AW43" i="59"/>
  <c r="CC128" i="60"/>
  <c r="AE8" i="60"/>
  <c r="BW50" i="59"/>
  <c r="AP80" i="60"/>
  <c r="BF120" i="60"/>
  <c r="AT39" i="60"/>
  <c r="BI6" i="59"/>
  <c r="AV121" i="59"/>
  <c r="BX94" i="60"/>
  <c r="R74" i="60"/>
  <c r="AI37" i="61"/>
  <c r="V103" i="59"/>
  <c r="BT91" i="60"/>
  <c r="CC31" i="60"/>
  <c r="AN41" i="61"/>
  <c r="AC26" i="61"/>
  <c r="BF113" i="61"/>
  <c r="BR99" i="59"/>
  <c r="AE94" i="61"/>
  <c r="BE90" i="61"/>
  <c r="AJ17" i="61"/>
  <c r="BV9" i="59"/>
  <c r="AK69" i="61"/>
  <c r="AU70" i="60"/>
  <c r="BU80" i="59"/>
  <c r="AH52" i="61"/>
  <c r="CC77" i="60"/>
  <c r="AS36" i="59"/>
  <c r="AP122" i="59"/>
  <c r="AV67" i="61"/>
  <c r="AJ40" i="59"/>
  <c r="BD36" i="61"/>
  <c r="BY19" i="61"/>
  <c r="CB89" i="60"/>
  <c r="Q121" i="61"/>
  <c r="CA10" i="59"/>
  <c r="N115" i="61"/>
  <c r="AZ37" i="61"/>
  <c r="BD34" i="61"/>
  <c r="AR23" i="61"/>
  <c r="BP59" i="60"/>
  <c r="AU64" i="59"/>
  <c r="BD31" i="60"/>
  <c r="AU47" i="59"/>
  <c r="AU101" i="60"/>
  <c r="BM57" i="61"/>
  <c r="BL129" i="61"/>
  <c r="BV115" i="60"/>
  <c r="BW112" i="60"/>
  <c r="Z65" i="60"/>
  <c r="AL127" i="60"/>
  <c r="BZ71" i="59"/>
  <c r="BQ105" i="61"/>
  <c r="BN32" i="59"/>
  <c r="AZ12" i="61"/>
  <c r="U43" i="60"/>
  <c r="N54" i="61"/>
  <c r="AT30" i="60"/>
  <c r="BZ34" i="61"/>
  <c r="S115" i="61"/>
  <c r="BT86" i="60"/>
  <c r="AY35" i="59"/>
  <c r="BV38" i="59"/>
  <c r="AR56" i="61"/>
  <c r="AQ114" i="60"/>
  <c r="AA104" i="59"/>
  <c r="AK17" i="59"/>
  <c r="BQ107" i="60"/>
  <c r="BC67" i="61"/>
  <c r="BQ76" i="60"/>
  <c r="AU87" i="59"/>
  <c r="BJ52" i="59"/>
  <c r="AD103" i="59"/>
  <c r="AP94" i="61"/>
  <c r="CA30" i="60"/>
  <c r="S24" i="59"/>
  <c r="BK23" i="60"/>
  <c r="O55" i="59"/>
  <c r="Q84" i="61"/>
  <c r="BQ78" i="61"/>
  <c r="AB108" i="60"/>
  <c r="K123" i="61"/>
  <c r="AE53" i="61"/>
  <c r="U9" i="60"/>
  <c r="AP113" i="60"/>
  <c r="AU71" i="59"/>
  <c r="W124" i="61"/>
  <c r="BE69" i="59"/>
  <c r="BB15" i="61"/>
  <c r="AX38" i="60"/>
  <c r="BD58" i="60"/>
  <c r="AX115" i="61"/>
  <c r="K28" i="59"/>
  <c r="AJ7" i="61"/>
  <c r="CC19" i="59"/>
  <c r="CA114" i="59"/>
  <c r="CD108" i="61"/>
  <c r="W66" i="60"/>
  <c r="V84" i="60"/>
  <c r="M101" i="59"/>
  <c r="BM71" i="61"/>
  <c r="AE47" i="61"/>
  <c r="BG128" i="59"/>
  <c r="M56" i="61"/>
  <c r="O26" i="60"/>
  <c r="AM70" i="60"/>
  <c r="CC29" i="59"/>
  <c r="AL103" i="61"/>
  <c r="BA103" i="61"/>
  <c r="BV33" i="59"/>
  <c r="BA47" i="59"/>
  <c r="BI33" i="59"/>
  <c r="BJ102" i="59"/>
  <c r="BM115" i="59"/>
  <c r="BZ112" i="60"/>
  <c r="AG58" i="60"/>
  <c r="BT55" i="61"/>
  <c r="AQ36" i="59"/>
  <c r="L11" i="60"/>
  <c r="CD100" i="59"/>
  <c r="AU81" i="61"/>
  <c r="BV77" i="60"/>
  <c r="BP84" i="60"/>
  <c r="AH88" i="60"/>
  <c r="BM16" i="59"/>
  <c r="AG108" i="59"/>
  <c r="BS118" i="60"/>
  <c r="M107" i="59"/>
  <c r="BD117" i="59"/>
  <c r="CA98" i="59"/>
  <c r="X38" i="61"/>
  <c r="BF117" i="60"/>
  <c r="BB98" i="61"/>
  <c r="AW20" i="59"/>
  <c r="AU112" i="60"/>
  <c r="AZ9" i="59"/>
  <c r="AT23" i="59"/>
  <c r="BE34" i="59"/>
  <c r="U102" i="61"/>
  <c r="BB128" i="60"/>
  <c r="BC46" i="60"/>
  <c r="M59" i="61"/>
  <c r="AY84" i="59"/>
  <c r="AJ128" i="61"/>
  <c r="O21" i="61"/>
  <c r="W46" i="59"/>
  <c r="BR8" i="60"/>
  <c r="AX100" i="59"/>
  <c r="Z102" i="60"/>
  <c r="AI70" i="61"/>
  <c r="BN46" i="60"/>
  <c r="BJ70" i="59"/>
  <c r="AA129" i="60"/>
  <c r="AG84" i="60"/>
  <c r="BS4" i="61"/>
  <c r="BQ27" i="60"/>
  <c r="Z48" i="59"/>
  <c r="Z45" i="60"/>
  <c r="BI17" i="60"/>
  <c r="AC86" i="61"/>
  <c r="BH110" i="60"/>
  <c r="AA117" i="60"/>
  <c r="BJ65" i="61"/>
  <c r="AM81" i="60"/>
  <c r="CC119" i="60"/>
  <c r="O105" i="61"/>
  <c r="BA72" i="61"/>
  <c r="BR93" i="59"/>
  <c r="BU32" i="59"/>
  <c r="BE67" i="60"/>
  <c r="L65" i="60"/>
  <c r="AZ92" i="60"/>
  <c r="AY22" i="60"/>
  <c r="Z35" i="60"/>
  <c r="AT109" i="60"/>
  <c r="BJ44" i="61"/>
  <c r="Z4" i="60"/>
  <c r="BL73" i="60"/>
  <c r="O120" i="61"/>
  <c r="AL122" i="60"/>
  <c r="AA79" i="61"/>
  <c r="BQ94" i="60"/>
  <c r="AS13" i="60"/>
  <c r="K125" i="61"/>
  <c r="AY46" i="61"/>
  <c r="AU16" i="61"/>
  <c r="CC79" i="59"/>
  <c r="AX65" i="60"/>
  <c r="AH29" i="60"/>
  <c r="AK49" i="60"/>
  <c r="Q25" i="61"/>
  <c r="BF105" i="59"/>
  <c r="P90" i="60"/>
  <c r="U101" i="59"/>
  <c r="CC81" i="60"/>
  <c r="BV42" i="60"/>
  <c r="BY90" i="59"/>
  <c r="U19" i="59"/>
  <c r="BQ6" i="60"/>
  <c r="BN106" i="60"/>
  <c r="AP28" i="59"/>
  <c r="AL87" i="60"/>
  <c r="BT128" i="61"/>
  <c r="AA54" i="60"/>
  <c r="AB85" i="61"/>
  <c r="BK120" i="60"/>
  <c r="N53" i="61"/>
  <c r="AL77" i="60"/>
  <c r="AZ110" i="61"/>
  <c r="BV13" i="59"/>
  <c r="BI100" i="59"/>
  <c r="AV70" i="60"/>
  <c r="AI49" i="59"/>
  <c r="AA70" i="59"/>
  <c r="AF9" i="59"/>
  <c r="AH19" i="61"/>
  <c r="V90" i="61"/>
  <c r="BK67" i="59"/>
  <c r="AF83" i="60"/>
  <c r="BN62" i="60"/>
  <c r="Y124" i="61"/>
  <c r="BK116" i="61"/>
  <c r="AP86" i="60"/>
  <c r="M12" i="59"/>
  <c r="BQ109" i="61"/>
  <c r="AO51" i="61"/>
  <c r="BK98" i="59"/>
  <c r="AZ79" i="61"/>
  <c r="AW62" i="61"/>
  <c r="AQ22" i="60"/>
  <c r="BT117" i="61"/>
  <c r="K84" i="61"/>
  <c r="AL7" i="61"/>
  <c r="BI61" i="61"/>
  <c r="BW28" i="61"/>
  <c r="AM73" i="60"/>
  <c r="BR17" i="61"/>
  <c r="BO94" i="59"/>
  <c r="BR9" i="59"/>
  <c r="BD71" i="60"/>
  <c r="L51" i="60"/>
  <c r="AC17" i="61"/>
  <c r="AD34" i="61"/>
  <c r="AX88" i="61"/>
  <c r="S14" i="61"/>
  <c r="BP99" i="59"/>
  <c r="AN15" i="61"/>
  <c r="AE62" i="60"/>
  <c r="BI54" i="60"/>
  <c r="CC77" i="59"/>
  <c r="CB27" i="59"/>
  <c r="AX105" i="59"/>
  <c r="AV106" i="59"/>
  <c r="BR5" i="61"/>
  <c r="AM75" i="60"/>
  <c r="R73" i="60"/>
  <c r="L51" i="61"/>
  <c r="CA7" i="59"/>
  <c r="AE20" i="59"/>
  <c r="AO107" i="61"/>
  <c r="BB122" i="61"/>
  <c r="M121" i="60"/>
  <c r="BA77" i="60"/>
  <c r="AL120" i="61"/>
  <c r="BZ55" i="59"/>
  <c r="BQ122" i="61"/>
  <c r="O76" i="59"/>
  <c r="R37" i="59"/>
  <c r="BH28" i="61"/>
  <c r="BF100" i="59"/>
  <c r="M100" i="60"/>
  <c r="Z65" i="61"/>
  <c r="BR126" i="61"/>
  <c r="U7" i="60"/>
  <c r="BM97" i="61"/>
  <c r="AL13" i="61"/>
  <c r="BY96" i="61"/>
  <c r="AG114" i="61"/>
  <c r="BS79" i="60"/>
  <c r="AG123" i="61"/>
  <c r="W70" i="61"/>
  <c r="BY60" i="59"/>
  <c r="CB72" i="59"/>
  <c r="AL44" i="60"/>
  <c r="BH29" i="60"/>
  <c r="AA83" i="61"/>
  <c r="AI107" i="60"/>
  <c r="BL114" i="59"/>
  <c r="AU120" i="59"/>
  <c r="BT96" i="60"/>
  <c r="S30" i="60"/>
  <c r="CA113" i="61"/>
  <c r="V104" i="60"/>
  <c r="BW12" i="59"/>
  <c r="BX60" i="61"/>
  <c r="BO4" i="61"/>
  <c r="AZ128" i="59"/>
  <c r="BT54" i="61"/>
  <c r="BT19" i="59"/>
  <c r="AL70" i="60"/>
  <c r="BT45" i="59"/>
  <c r="AK18" i="59"/>
  <c r="X89" i="60"/>
  <c r="AT89" i="60"/>
  <c r="AN68" i="59"/>
  <c r="L46" i="60"/>
  <c r="T48" i="61"/>
  <c r="AJ33" i="59"/>
  <c r="S118" i="59"/>
  <c r="M9" i="61"/>
  <c r="BA108" i="59"/>
  <c r="BF111" i="60"/>
  <c r="BQ67" i="61"/>
  <c r="BH124" i="59"/>
  <c r="BL51" i="59"/>
  <c r="BS93" i="60"/>
  <c r="AE46" i="61"/>
  <c r="BN97" i="61"/>
  <c r="U124" i="59"/>
  <c r="AR91" i="59"/>
  <c r="AT6" i="61"/>
  <c r="X52" i="61"/>
  <c r="AK76" i="61"/>
  <c r="Z81" i="60"/>
  <c r="AW74" i="61"/>
  <c r="BA21" i="61"/>
  <c r="AH8" i="61"/>
  <c r="BX117" i="59"/>
  <c r="BR73" i="59"/>
  <c r="BP101" i="60"/>
  <c r="BN45" i="60"/>
  <c r="AH117" i="60"/>
  <c r="BT48" i="60"/>
  <c r="CA85" i="61"/>
  <c r="BR14" i="61"/>
  <c r="BB63" i="60"/>
  <c r="AE67" i="61"/>
  <c r="BF110" i="60"/>
  <c r="BG5" i="61"/>
  <c r="V42" i="59"/>
  <c r="AF91" i="61"/>
  <c r="O118" i="59"/>
  <c r="BG52" i="61"/>
  <c r="AU79" i="59"/>
  <c r="AD78" i="59"/>
  <c r="AF13" i="61"/>
  <c r="BG16" i="60"/>
  <c r="M105" i="59"/>
  <c r="BE28" i="59"/>
  <c r="AI123" i="60"/>
  <c r="AB95" i="61"/>
  <c r="BX91" i="60"/>
  <c r="M28" i="61"/>
  <c r="BF123" i="59"/>
  <c r="BP92" i="60"/>
  <c r="AQ82" i="61"/>
  <c r="K7" i="59"/>
  <c r="L125" i="60"/>
  <c r="AT116" i="61"/>
  <c r="AB87" i="59"/>
  <c r="W14" i="60"/>
  <c r="BT30" i="60"/>
  <c r="BY86" i="60"/>
  <c r="CB21" i="59"/>
  <c r="BF82" i="59"/>
  <c r="AY15" i="61"/>
  <c r="AY40" i="60"/>
  <c r="AA122" i="61"/>
  <c r="K84" i="60"/>
  <c r="O66" i="61"/>
  <c r="K43" i="60"/>
  <c r="BU80" i="61"/>
  <c r="W35" i="61"/>
  <c r="AC36" i="59"/>
  <c r="AB126" i="59"/>
  <c r="BS71" i="60"/>
  <c r="BR46" i="60"/>
  <c r="AY64" i="61"/>
  <c r="L83" i="59"/>
  <c r="BV41" i="60"/>
  <c r="BF77" i="60"/>
  <c r="AX99" i="59"/>
  <c r="AD119" i="59"/>
  <c r="AR14" i="61"/>
  <c r="AX21" i="61"/>
  <c r="V79" i="60"/>
  <c r="AB4" i="60"/>
  <c r="BI55" i="61"/>
  <c r="AL45" i="59"/>
  <c r="AW52" i="60"/>
  <c r="AU115" i="61"/>
  <c r="R68" i="60"/>
  <c r="BP8" i="59"/>
  <c r="Q47" i="61"/>
  <c r="BU23" i="60"/>
  <c r="Z34" i="59"/>
  <c r="CA41" i="60"/>
  <c r="BH127" i="60"/>
  <c r="AC63" i="59"/>
  <c r="BL38" i="60"/>
  <c r="BK48" i="60"/>
  <c r="AF80" i="61"/>
  <c r="AN103" i="60"/>
  <c r="P105" i="61"/>
  <c r="Z43" i="61"/>
  <c r="BT83" i="59"/>
  <c r="AF22" i="60"/>
  <c r="BJ36" i="60"/>
  <c r="BQ14" i="61"/>
  <c r="BT92" i="60"/>
  <c r="BG32" i="59"/>
  <c r="Y11" i="59"/>
  <c r="AE50" i="61"/>
  <c r="L16" i="59"/>
  <c r="BU30" i="61"/>
  <c r="BN25" i="61"/>
  <c r="BA117" i="60"/>
  <c r="AP65" i="59"/>
  <c r="P82" i="60"/>
  <c r="BW42" i="59"/>
  <c r="AR62" i="60"/>
  <c r="K116" i="61"/>
  <c r="BK56" i="60"/>
  <c r="M44" i="59"/>
  <c r="AL78" i="60"/>
  <c r="AS96" i="61"/>
  <c r="BY46" i="60"/>
  <c r="V16" i="61"/>
  <c r="P83" i="61"/>
  <c r="AO52" i="61"/>
  <c r="CA44" i="59"/>
  <c r="T101" i="60"/>
  <c r="BW123" i="59"/>
  <c r="BH129" i="59"/>
  <c r="T114" i="61"/>
  <c r="Q123" i="61"/>
  <c r="AK4" i="60"/>
  <c r="AY96" i="60"/>
  <c r="BC117" i="59"/>
  <c r="AX41" i="60"/>
  <c r="BP35" i="61"/>
  <c r="BT74" i="61"/>
  <c r="AI20" i="60"/>
  <c r="BB37" i="60"/>
  <c r="BF116" i="59"/>
  <c r="AA22" i="59"/>
  <c r="K47" i="59"/>
  <c r="W41" i="59"/>
  <c r="AK44" i="60"/>
  <c r="BQ66" i="61"/>
  <c r="CD104" i="61"/>
  <c r="O75" i="61"/>
  <c r="N105" i="60"/>
  <c r="BC83" i="61"/>
  <c r="BV25" i="61"/>
  <c r="M56" i="59"/>
  <c r="AG63" i="59"/>
  <c r="X40" i="59"/>
  <c r="CA83" i="60"/>
  <c r="BD75" i="60"/>
  <c r="N122" i="61"/>
  <c r="BS103" i="60"/>
  <c r="AY78" i="61"/>
  <c r="BS80" i="60"/>
  <c r="BH112" i="60"/>
  <c r="BO94" i="60"/>
  <c r="AK105" i="61"/>
  <c r="BQ65" i="60"/>
  <c r="T92" i="60"/>
  <c r="CC14" i="60"/>
  <c r="AP26" i="60"/>
  <c r="BU77" i="60"/>
  <c r="AV54" i="61"/>
  <c r="AU29" i="60"/>
  <c r="BX40" i="60"/>
  <c r="BQ92" i="60"/>
  <c r="AN125" i="60"/>
  <c r="BW22" i="59"/>
  <c r="AV20" i="59"/>
  <c r="CD25" i="61"/>
  <c r="AF108" i="60"/>
  <c r="V22" i="60"/>
  <c r="BI22" i="61"/>
  <c r="AX27" i="61"/>
  <c r="BJ89" i="60"/>
  <c r="S44" i="59"/>
  <c r="AC93" i="60"/>
  <c r="BQ52" i="61"/>
  <c r="S43" i="61"/>
  <c r="N99" i="59"/>
  <c r="BW118" i="61"/>
  <c r="AZ71" i="59"/>
  <c r="AY17" i="59"/>
  <c r="CC41" i="61"/>
  <c r="AQ67" i="60"/>
  <c r="BN22" i="60"/>
  <c r="BD54" i="61"/>
  <c r="BW114" i="59"/>
  <c r="BZ120" i="59"/>
  <c r="X62" i="61"/>
  <c r="W9" i="60"/>
  <c r="AJ84" i="61"/>
  <c r="BP7" i="59"/>
  <c r="AD17" i="60"/>
  <c r="AI119" i="61"/>
  <c r="AK108" i="60"/>
  <c r="BW66" i="61"/>
  <c r="BW76" i="59"/>
  <c r="AQ38" i="60"/>
  <c r="BT99" i="60"/>
  <c r="AM114" i="59"/>
  <c r="AO50" i="61"/>
  <c r="AP105" i="60"/>
  <c r="BD100" i="60"/>
  <c r="Q94" i="61"/>
  <c r="K107" i="61"/>
  <c r="S105" i="61"/>
  <c r="X79" i="59"/>
  <c r="BX50" i="59"/>
  <c r="BV58" i="60"/>
  <c r="BR127" i="59"/>
  <c r="BG123" i="59"/>
  <c r="AN119" i="61"/>
  <c r="AJ85" i="60"/>
  <c r="AM55" i="59"/>
  <c r="AC29" i="60"/>
  <c r="BK21" i="61"/>
  <c r="Q40" i="60"/>
  <c r="AX79" i="60"/>
  <c r="K33" i="60"/>
  <c r="L22" i="59"/>
  <c r="BT124" i="60"/>
  <c r="S40" i="59"/>
  <c r="BD68" i="61"/>
  <c r="AN96" i="61"/>
  <c r="CA121" i="61"/>
  <c r="AL68" i="59"/>
  <c r="T95" i="60"/>
  <c r="BA61" i="60"/>
  <c r="BI72" i="59"/>
  <c r="AA87" i="60"/>
  <c r="AR61" i="59"/>
  <c r="AW92" i="59"/>
  <c r="AW34" i="61"/>
  <c r="BF31" i="60"/>
  <c r="BG68" i="61"/>
  <c r="BV52" i="59"/>
  <c r="BI58" i="61"/>
  <c r="CD4" i="59"/>
  <c r="AE80" i="60"/>
  <c r="AM103" i="59"/>
  <c r="BS42" i="60"/>
  <c r="AP22" i="60"/>
  <c r="BB38" i="59"/>
  <c r="CD81" i="60"/>
  <c r="BR81" i="61"/>
  <c r="BG17" i="61"/>
  <c r="AQ94" i="61"/>
  <c r="R61" i="59"/>
  <c r="BB91" i="59"/>
  <c r="CA11" i="59"/>
  <c r="CC70" i="60"/>
  <c r="AY43" i="60"/>
  <c r="AP95" i="59"/>
  <c r="BK44" i="60"/>
  <c r="AG14" i="61"/>
  <c r="AC25" i="59"/>
  <c r="BO96" i="61"/>
  <c r="AV64" i="61"/>
  <c r="CD91" i="61"/>
  <c r="K50" i="60"/>
  <c r="BB16" i="59"/>
  <c r="BB87" i="59"/>
  <c r="BG62" i="60"/>
  <c r="AZ117" i="60"/>
  <c r="BT122" i="59"/>
  <c r="AW110" i="61"/>
  <c r="P93" i="61"/>
  <c r="BA25" i="60"/>
  <c r="V38" i="60"/>
  <c r="AF51" i="59"/>
  <c r="AP6" i="59"/>
  <c r="V66" i="61"/>
  <c r="AX25" i="61"/>
  <c r="BO63" i="61"/>
  <c r="M108" i="60"/>
  <c r="W102" i="60"/>
  <c r="BH58" i="59"/>
  <c r="AT102" i="61"/>
  <c r="AH89" i="61"/>
  <c r="BQ45" i="59"/>
  <c r="AX126" i="61"/>
  <c r="AU70" i="61"/>
  <c r="AV35" i="60"/>
  <c r="AT103" i="61"/>
  <c r="BM21" i="60"/>
  <c r="BJ13" i="59"/>
  <c r="BG70" i="59"/>
  <c r="BF41" i="60"/>
  <c r="BK107" i="61"/>
  <c r="Z95" i="60"/>
  <c r="Y126" i="60"/>
  <c r="BG15" i="61"/>
  <c r="AQ108" i="59"/>
  <c r="BS93" i="59"/>
  <c r="AO31" i="59"/>
  <c r="L83" i="60"/>
  <c r="AP64" i="60"/>
  <c r="U37" i="61"/>
  <c r="AV21" i="61"/>
  <c r="R53" i="60"/>
  <c r="BN10" i="60"/>
  <c r="AL36" i="61"/>
  <c r="CB82" i="59"/>
  <c r="AG118" i="61"/>
  <c r="AW16" i="59"/>
  <c r="AT48" i="60"/>
  <c r="M119" i="60"/>
  <c r="O73" i="60"/>
  <c r="V30" i="61"/>
  <c r="BB73" i="60"/>
  <c r="AL21" i="60"/>
  <c r="AT69" i="60"/>
  <c r="BN115" i="59"/>
  <c r="CD53" i="59"/>
  <c r="Z27" i="60"/>
  <c r="BP59" i="61"/>
  <c r="BC123" i="60"/>
  <c r="BO48" i="59"/>
  <c r="AL47" i="60"/>
  <c r="AW69" i="60"/>
  <c r="CA110" i="59"/>
  <c r="BF55" i="61"/>
  <c r="AE94" i="59"/>
  <c r="BX44" i="60"/>
  <c r="BD125" i="59"/>
  <c r="BM114" i="60"/>
  <c r="BK5" i="60"/>
  <c r="Z78" i="59"/>
  <c r="Q86" i="61"/>
  <c r="K65" i="60"/>
  <c r="Z112" i="60"/>
  <c r="O122" i="60"/>
  <c r="AT50" i="61"/>
  <c r="BD10" i="60"/>
  <c r="AM105" i="60"/>
  <c r="BT111" i="61"/>
  <c r="BP118" i="60"/>
  <c r="AQ68" i="60"/>
  <c r="BB48" i="61"/>
  <c r="AV57" i="59"/>
  <c r="AY6" i="61"/>
  <c r="N63" i="61"/>
  <c r="AO87" i="61"/>
  <c r="BH30" i="59"/>
  <c r="AJ36" i="61"/>
  <c r="BA7" i="59"/>
  <c r="AW62" i="60"/>
  <c r="AZ95" i="60"/>
  <c r="BO40" i="59"/>
  <c r="AH6" i="59"/>
  <c r="AQ97" i="59"/>
  <c r="BU54" i="60"/>
  <c r="BJ100" i="59"/>
  <c r="BN54" i="60"/>
  <c r="Y19" i="59"/>
  <c r="AV72" i="59"/>
  <c r="P5" i="60"/>
  <c r="AK46" i="60"/>
  <c r="R41" i="59"/>
  <c r="BJ101" i="61"/>
  <c r="AD76" i="59"/>
  <c r="AH36" i="60"/>
  <c r="O78" i="59"/>
  <c r="AL61" i="61"/>
  <c r="BM7" i="60"/>
  <c r="BJ37" i="60"/>
  <c r="BE23" i="60"/>
  <c r="M113" i="59"/>
  <c r="Y85" i="61"/>
  <c r="BM97" i="59"/>
  <c r="BP104" i="60"/>
  <c r="T103" i="61"/>
  <c r="M17" i="60"/>
  <c r="BE60" i="61"/>
  <c r="BL70" i="61"/>
  <c r="BE57" i="60"/>
  <c r="X50" i="61"/>
  <c r="T46" i="59"/>
  <c r="AD123" i="59"/>
  <c r="AU55" i="61"/>
  <c r="AJ58" i="61"/>
  <c r="BZ99" i="59"/>
  <c r="AZ65" i="60"/>
  <c r="AL105" i="61"/>
  <c r="BI52" i="61"/>
  <c r="BN96" i="59"/>
  <c r="BG110" i="61"/>
  <c r="AH77" i="61"/>
  <c r="BM98" i="60"/>
  <c r="BJ88" i="60"/>
  <c r="BS118" i="61"/>
  <c r="O97" i="59"/>
  <c r="AP38" i="60"/>
  <c r="BR72" i="60"/>
  <c r="T86" i="60"/>
  <c r="BG57" i="61"/>
  <c r="BI89" i="59"/>
  <c r="W128" i="61"/>
  <c r="AR127" i="61"/>
  <c r="AN4" i="61"/>
  <c r="BQ111" i="61"/>
  <c r="BC19" i="61"/>
  <c r="BE5" i="61"/>
  <c r="V15" i="59"/>
  <c r="BD70" i="61"/>
  <c r="BZ122" i="60"/>
  <c r="BZ59" i="60"/>
  <c r="BP36" i="61"/>
  <c r="BE22" i="59"/>
  <c r="BH6" i="60"/>
  <c r="BB49" i="60"/>
  <c r="BB80" i="61"/>
  <c r="BH75" i="60"/>
  <c r="BO26" i="59"/>
  <c r="AQ6" i="60"/>
  <c r="Y111" i="60"/>
  <c r="AZ55" i="61"/>
  <c r="CC75" i="60"/>
  <c r="BX73" i="60"/>
  <c r="AL8" i="60"/>
  <c r="X13" i="60"/>
  <c r="AY42" i="60"/>
  <c r="CA34" i="60"/>
  <c r="T32" i="61"/>
  <c r="AT18" i="59"/>
  <c r="AO113" i="60"/>
  <c r="M71" i="60"/>
  <c r="AQ37" i="59"/>
  <c r="BQ13" i="61"/>
  <c r="BY120" i="61"/>
  <c r="AW46" i="60"/>
  <c r="CB49" i="59"/>
  <c r="AA35" i="59"/>
  <c r="CB65" i="61"/>
  <c r="BB31" i="61"/>
  <c r="BF107" i="59"/>
  <c r="CB44" i="59"/>
  <c r="AA113" i="59"/>
  <c r="BU20" i="60"/>
  <c r="AG53" i="61"/>
  <c r="AX22" i="61"/>
  <c r="BD122" i="59"/>
  <c r="AK26" i="60"/>
  <c r="L121" i="60"/>
  <c r="AU111" i="61"/>
  <c r="K123" i="60"/>
  <c r="W11" i="60"/>
  <c r="Q55" i="60"/>
  <c r="BL55" i="60"/>
  <c r="P26" i="60"/>
  <c r="AK43" i="59"/>
  <c r="BV11" i="61"/>
  <c r="Z46" i="60"/>
  <c r="X95" i="61"/>
  <c r="BI34" i="59"/>
  <c r="AN42" i="60"/>
  <c r="AL62" i="60"/>
  <c r="O119" i="61"/>
  <c r="AS10" i="60"/>
  <c r="BV126" i="61"/>
  <c r="BF80" i="61"/>
  <c r="BG107" i="61"/>
  <c r="Y87" i="59"/>
  <c r="BJ128" i="61"/>
  <c r="AH114" i="61"/>
  <c r="AT17" i="60"/>
  <c r="Y127" i="59"/>
  <c r="AE77" i="59"/>
  <c r="BA107" i="60"/>
  <c r="L92" i="61"/>
  <c r="BU64" i="59"/>
  <c r="V43" i="59"/>
  <c r="CA96" i="59"/>
  <c r="AB112" i="60"/>
  <c r="BT43" i="60"/>
  <c r="W62" i="59"/>
  <c r="T48" i="60"/>
  <c r="BH97" i="61"/>
  <c r="AS88" i="60"/>
  <c r="BH21" i="59"/>
  <c r="BN123" i="59"/>
  <c r="Y82" i="59"/>
  <c r="BI127" i="60"/>
  <c r="BZ31" i="61"/>
  <c r="BN55" i="61"/>
  <c r="AL74" i="61"/>
  <c r="AU97" i="60"/>
  <c r="AK81" i="61"/>
  <c r="O55" i="60"/>
  <c r="BZ34" i="59"/>
  <c r="W109" i="61"/>
  <c r="BP8" i="60"/>
  <c r="AJ25" i="59"/>
  <c r="AB68" i="60"/>
  <c r="CC88" i="59"/>
  <c r="O58" i="61"/>
  <c r="BG50" i="60"/>
  <c r="BF4" i="59"/>
  <c r="BV73" i="60"/>
  <c r="BE109" i="59"/>
  <c r="BF103" i="60"/>
  <c r="Q128" i="60"/>
  <c r="BF51" i="61"/>
  <c r="BE61" i="59"/>
  <c r="Z11" i="61"/>
  <c r="AI116" i="59"/>
  <c r="R120" i="59"/>
  <c r="O106" i="59"/>
  <c r="BF58" i="59"/>
  <c r="AB110" i="60"/>
  <c r="AO107" i="59"/>
  <c r="AD99" i="59"/>
  <c r="BO99" i="61"/>
  <c r="BV92" i="60"/>
  <c r="AX18" i="61"/>
  <c r="BU88" i="61"/>
  <c r="AH44" i="60"/>
  <c r="AL20" i="60"/>
  <c r="AG53" i="59"/>
  <c r="V58" i="59"/>
  <c r="AE104" i="59"/>
  <c r="T79" i="59"/>
  <c r="AX11" i="61"/>
  <c r="BQ5" i="59"/>
  <c r="BL16" i="59"/>
  <c r="BV94" i="60"/>
  <c r="CC46" i="59"/>
  <c r="BR104" i="61"/>
  <c r="AZ38" i="60"/>
  <c r="AD103" i="61"/>
  <c r="AP83" i="61"/>
  <c r="AT55" i="59"/>
  <c r="P19" i="60"/>
  <c r="BV49" i="61"/>
  <c r="AS40" i="61"/>
  <c r="BX77" i="59"/>
  <c r="BY30" i="60"/>
  <c r="AD104" i="61"/>
  <c r="AT33" i="59"/>
  <c r="BS74" i="61"/>
  <c r="BO108" i="60"/>
  <c r="BX76" i="60"/>
  <c r="AH71" i="60"/>
  <c r="AZ116" i="61"/>
  <c r="BZ78" i="60"/>
  <c r="AM41" i="60"/>
  <c r="AH111" i="60"/>
  <c r="BX108" i="61"/>
  <c r="BT102" i="60"/>
  <c r="AY57" i="61"/>
  <c r="BQ47" i="61"/>
  <c r="N116" i="61"/>
  <c r="BV80" i="60"/>
  <c r="CB81" i="60"/>
  <c r="AI12" i="59"/>
  <c r="BX120" i="61"/>
  <c r="AG90" i="61"/>
  <c r="AS44" i="59"/>
  <c r="AX41" i="61"/>
  <c r="Q88" i="61"/>
  <c r="L77" i="59"/>
  <c r="BP16" i="60"/>
  <c r="BQ36" i="61"/>
  <c r="BH88" i="60"/>
  <c r="BU12" i="61"/>
  <c r="M36" i="61"/>
  <c r="R40" i="61"/>
  <c r="AI17" i="59"/>
  <c r="Z60" i="59"/>
  <c r="AO47" i="61"/>
  <c r="BA31" i="60"/>
  <c r="N57" i="59"/>
  <c r="BU22" i="60"/>
  <c r="AL102" i="59"/>
  <c r="BW41" i="60"/>
  <c r="BX43" i="59"/>
  <c r="CD11" i="59"/>
  <c r="BI42" i="61"/>
  <c r="AS69" i="61"/>
  <c r="U29" i="61"/>
  <c r="AS51" i="61"/>
  <c r="BM59" i="59"/>
  <c r="BL54" i="60"/>
  <c r="BF90" i="61"/>
  <c r="AW93" i="59"/>
  <c r="W125" i="59"/>
  <c r="BP6" i="61"/>
  <c r="CA49" i="61"/>
  <c r="AV124" i="61"/>
  <c r="AM96" i="59"/>
  <c r="U118" i="61"/>
  <c r="Y37" i="59"/>
  <c r="P43" i="61"/>
  <c r="BP66" i="59"/>
  <c r="BN89" i="60"/>
  <c r="CC78" i="61"/>
  <c r="AL105" i="60"/>
  <c r="BY77" i="61"/>
  <c r="AD101" i="59"/>
  <c r="AO29" i="59"/>
  <c r="AH47" i="60"/>
  <c r="AA87" i="59"/>
  <c r="BP99" i="61"/>
  <c r="CB16" i="59"/>
  <c r="R54" i="59"/>
  <c r="X125" i="60"/>
  <c r="AL66" i="60"/>
  <c r="AJ41" i="59"/>
  <c r="AX13" i="60"/>
  <c r="BY116" i="59"/>
  <c r="L24" i="59"/>
  <c r="BL27" i="60"/>
  <c r="M102" i="59"/>
  <c r="BR85" i="59"/>
  <c r="M66" i="60"/>
  <c r="BJ110" i="59"/>
  <c r="U102" i="59"/>
  <c r="BX37" i="60"/>
  <c r="Y70" i="59"/>
  <c r="BH42" i="59"/>
  <c r="AN90" i="60"/>
  <c r="N52" i="61"/>
  <c r="T89" i="59"/>
  <c r="BQ119" i="59"/>
  <c r="S50" i="60"/>
  <c r="BD45" i="61"/>
  <c r="K75" i="59"/>
  <c r="AE106" i="61"/>
  <c r="AL21" i="59"/>
  <c r="Q127" i="59"/>
  <c r="BD17" i="59"/>
  <c r="BS88" i="60"/>
  <c r="BF26" i="59"/>
  <c r="T129" i="60"/>
  <c r="K37" i="60"/>
  <c r="BH22" i="59"/>
  <c r="AF8" i="60"/>
  <c r="BA15" i="59"/>
  <c r="BG35" i="61"/>
  <c r="BB110" i="60"/>
  <c r="S74" i="61"/>
  <c r="AT43" i="59"/>
  <c r="BU14" i="59"/>
  <c r="N77" i="59"/>
  <c r="BW91" i="61"/>
  <c r="Z85" i="60"/>
  <c r="Y41" i="60"/>
  <c r="BH20" i="61"/>
  <c r="S49" i="61"/>
  <c r="AS127" i="59"/>
  <c r="BM16" i="60"/>
  <c r="AN54" i="60"/>
  <c r="BN43" i="60"/>
  <c r="O53" i="59"/>
  <c r="Q63" i="60"/>
  <c r="CD113" i="59"/>
  <c r="AO129" i="61"/>
  <c r="BF104" i="59"/>
  <c r="AC26" i="60"/>
  <c r="BP60" i="60"/>
  <c r="S25" i="60"/>
  <c r="BO69" i="61"/>
  <c r="AL76" i="59"/>
  <c r="AP56" i="59"/>
  <c r="BZ14" i="59"/>
  <c r="AT26" i="60"/>
  <c r="S9" i="60"/>
  <c r="AF13" i="60"/>
  <c r="U105" i="60"/>
  <c r="AB119" i="61"/>
  <c r="CA112" i="60"/>
  <c r="W125" i="60"/>
  <c r="U51" i="60"/>
  <c r="BC66" i="61"/>
  <c r="AU42" i="60"/>
  <c r="M54" i="59"/>
  <c r="O5" i="59"/>
  <c r="AR125" i="60"/>
  <c r="T117" i="61"/>
  <c r="AP44" i="59"/>
  <c r="AT16" i="59"/>
  <c r="AB117" i="59"/>
  <c r="BL59" i="59"/>
  <c r="AG117" i="59"/>
  <c r="U18" i="60"/>
  <c r="BG10" i="59"/>
  <c r="L23" i="61"/>
  <c r="CA114" i="60"/>
  <c r="W64" i="60"/>
  <c r="S116" i="59"/>
  <c r="AM71" i="61"/>
  <c r="BI35" i="59"/>
  <c r="BP26" i="59"/>
  <c r="BO48" i="61"/>
  <c r="AT57" i="60"/>
  <c r="W92" i="59"/>
  <c r="Z81" i="59"/>
  <c r="T60" i="60"/>
  <c r="BF23" i="59"/>
  <c r="BM118" i="61"/>
  <c r="AL38" i="61"/>
  <c r="AR32" i="60"/>
  <c r="S48" i="60"/>
  <c r="BJ48" i="61"/>
  <c r="AW12" i="60"/>
  <c r="AW23" i="61"/>
  <c r="BY117" i="60"/>
  <c r="X20" i="61"/>
  <c r="AE18" i="60"/>
  <c r="AG21" i="60"/>
  <c r="Z20" i="60"/>
  <c r="S61" i="61"/>
  <c r="AS126" i="59"/>
  <c r="Z67" i="59"/>
  <c r="K113" i="60"/>
  <c r="W21" i="60"/>
  <c r="Q71" i="60"/>
  <c r="BI41" i="60"/>
  <c r="BP91" i="60"/>
  <c r="AC100" i="59"/>
  <c r="BZ118" i="59"/>
  <c r="AJ53" i="61"/>
  <c r="AH55" i="61"/>
  <c r="U7" i="59"/>
  <c r="BW6" i="61"/>
  <c r="BE64" i="59"/>
  <c r="BE128" i="60"/>
  <c r="BN84" i="60"/>
  <c r="CC25" i="61"/>
  <c r="AR32" i="59"/>
  <c r="L39" i="61"/>
  <c r="K52" i="59"/>
  <c r="BH34" i="59"/>
  <c r="Z58" i="61"/>
  <c r="BB18" i="59"/>
  <c r="K66" i="60"/>
  <c r="BT45" i="61"/>
  <c r="S118" i="61"/>
  <c r="AR76" i="61"/>
  <c r="AE78" i="60"/>
  <c r="AG7" i="61"/>
  <c r="N46" i="60"/>
  <c r="V23" i="59"/>
  <c r="BS83" i="60"/>
  <c r="BV88" i="61"/>
  <c r="BW105" i="60"/>
  <c r="R64" i="61"/>
  <c r="O40" i="61"/>
  <c r="BQ8" i="59"/>
  <c r="CD74" i="60"/>
  <c r="AA17" i="59"/>
  <c r="BX95" i="60"/>
  <c r="BL47" i="60"/>
  <c r="AO59" i="61"/>
  <c r="BH115" i="60"/>
  <c r="AO82" i="59"/>
  <c r="AX129" i="59"/>
  <c r="Q58" i="61"/>
  <c r="BV4" i="59"/>
  <c r="W102" i="61"/>
  <c r="BQ18" i="60"/>
  <c r="AE85" i="59"/>
  <c r="BD40" i="61"/>
  <c r="U16" i="59"/>
  <c r="BC38" i="61"/>
  <c r="U46" i="61"/>
  <c r="AC121" i="60"/>
  <c r="AA34" i="61"/>
  <c r="CD46" i="61"/>
  <c r="N103" i="61"/>
  <c r="BB129" i="59"/>
  <c r="M69" i="59"/>
  <c r="AM44" i="61"/>
  <c r="BE16" i="59"/>
  <c r="BJ127" i="59"/>
  <c r="BI81" i="61"/>
  <c r="AY123" i="59"/>
  <c r="BA85" i="61"/>
  <c r="AR129" i="61"/>
  <c r="W69" i="59"/>
  <c r="BJ97" i="61"/>
  <c r="AB113" i="61"/>
  <c r="BP17" i="61"/>
  <c r="AP102" i="59"/>
  <c r="K77" i="60"/>
  <c r="BP52" i="60"/>
  <c r="AM118" i="61"/>
  <c r="CA49" i="59"/>
  <c r="BJ76" i="60"/>
  <c r="BS67" i="59"/>
  <c r="V89" i="59"/>
  <c r="AJ48" i="61"/>
  <c r="AI32" i="59"/>
  <c r="Q34" i="59"/>
  <c r="AH31" i="61"/>
  <c r="U26" i="60"/>
  <c r="AH29" i="61"/>
  <c r="BX12" i="60"/>
  <c r="R78" i="61"/>
  <c r="BB29" i="60"/>
  <c r="BW47" i="59"/>
  <c r="CA14" i="59"/>
  <c r="AM101" i="61"/>
  <c r="BJ34" i="60"/>
  <c r="AU54" i="60"/>
  <c r="AU60" i="59"/>
  <c r="AX122" i="60"/>
  <c r="Y76" i="61"/>
  <c r="BU41" i="59"/>
  <c r="AR11" i="59"/>
  <c r="AK24" i="60"/>
  <c r="AK58" i="60"/>
  <c r="BI106" i="59"/>
  <c r="BZ42" i="60"/>
  <c r="BK111" i="59"/>
  <c r="K46" i="59"/>
  <c r="BI124" i="59"/>
  <c r="AR99" i="59"/>
  <c r="M10" i="60"/>
  <c r="N19" i="60"/>
  <c r="BO81" i="61"/>
  <c r="AZ60" i="59"/>
  <c r="AL68" i="61"/>
  <c r="BG101" i="59"/>
  <c r="T110" i="59"/>
  <c r="AD125" i="60"/>
  <c r="BK78" i="61"/>
  <c r="N52" i="59"/>
  <c r="CD108" i="59"/>
  <c r="BQ68" i="61"/>
  <c r="CB103" i="60"/>
  <c r="Z89" i="60"/>
  <c r="AG5" i="59"/>
  <c r="BX111" i="59"/>
  <c r="AB4" i="59"/>
  <c r="AV51" i="61"/>
  <c r="BX127" i="59"/>
  <c r="K118" i="59"/>
  <c r="CA83" i="59"/>
  <c r="AV83" i="59"/>
  <c r="AD30" i="60"/>
  <c r="CC98" i="60"/>
  <c r="T91" i="60"/>
  <c r="AK79" i="60"/>
  <c r="AY98" i="59"/>
  <c r="BC45" i="60"/>
  <c r="BF35" i="61"/>
  <c r="AC53" i="61"/>
  <c r="X129" i="59"/>
  <c r="AD16" i="60"/>
  <c r="X122" i="61"/>
  <c r="BB83" i="60"/>
  <c r="BX8" i="61"/>
  <c r="K55" i="60"/>
  <c r="Q122" i="61"/>
  <c r="AE11" i="60"/>
  <c r="AC11" i="60"/>
  <c r="AH59" i="59"/>
  <c r="AB129" i="61"/>
  <c r="BJ20" i="59"/>
  <c r="CB7" i="60"/>
  <c r="BV70" i="61"/>
  <c r="BS9" i="61"/>
  <c r="BX21" i="61"/>
  <c r="AM33" i="59"/>
  <c r="O111" i="60"/>
  <c r="BS69" i="61"/>
  <c r="BA121" i="61"/>
  <c r="BR64" i="59"/>
  <c r="BJ16" i="59"/>
  <c r="AH14" i="59"/>
  <c r="AO108" i="61"/>
  <c r="BH50" i="61"/>
  <c r="BR117" i="61"/>
  <c r="BN100" i="61"/>
  <c r="K116" i="60"/>
  <c r="AP129" i="61"/>
  <c r="T117" i="59"/>
  <c r="BK57" i="60"/>
  <c r="AY61" i="61"/>
  <c r="AP24" i="60"/>
  <c r="CC118" i="61"/>
  <c r="Q111" i="60"/>
  <c r="AF8" i="61"/>
  <c r="BU102" i="59"/>
  <c r="AT97" i="61"/>
  <c r="BV52" i="61"/>
  <c r="Q124" i="60"/>
  <c r="R45" i="60"/>
  <c r="AM78" i="61"/>
  <c r="M66" i="59"/>
  <c r="AU36" i="61"/>
  <c r="M118" i="61"/>
  <c r="BV17" i="59"/>
  <c r="BX46" i="61"/>
  <c r="BD49" i="59"/>
  <c r="AU50" i="61"/>
  <c r="AH113" i="60"/>
  <c r="AJ18" i="59"/>
  <c r="CA46" i="60"/>
  <c r="BK54" i="60"/>
  <c r="BG12" i="59"/>
  <c r="L96" i="61"/>
  <c r="BM67" i="60"/>
  <c r="AH101" i="59"/>
  <c r="AU48" i="61"/>
  <c r="AS126" i="61"/>
  <c r="BN42" i="61"/>
  <c r="L88" i="60"/>
  <c r="BF66" i="59"/>
  <c r="T46" i="61"/>
  <c r="BW81" i="61"/>
  <c r="BW55" i="59"/>
  <c r="AQ119" i="61"/>
  <c r="BD59" i="60"/>
  <c r="T34" i="61"/>
  <c r="M22" i="59"/>
  <c r="AW67" i="61"/>
  <c r="AV120" i="60"/>
  <c r="AO53" i="61"/>
  <c r="AF28" i="60"/>
  <c r="AU62" i="59"/>
  <c r="AQ5" i="61"/>
  <c r="K128" i="60"/>
  <c r="AZ66" i="61"/>
  <c r="BX51" i="61"/>
  <c r="O77" i="61"/>
  <c r="CC52" i="61"/>
  <c r="CA89" i="60"/>
  <c r="BI69" i="61"/>
  <c r="BC82" i="60"/>
  <c r="BZ49" i="59"/>
  <c r="N90" i="60"/>
  <c r="BJ84" i="61"/>
  <c r="X94" i="61"/>
  <c r="BP49" i="60"/>
  <c r="AT10" i="60"/>
  <c r="AH127" i="61"/>
  <c r="AI89" i="59"/>
  <c r="CB86" i="59"/>
  <c r="AS48" i="59"/>
  <c r="BE10" i="61"/>
  <c r="L125" i="61"/>
  <c r="BD50" i="59"/>
  <c r="BA103" i="59"/>
  <c r="P66" i="60"/>
  <c r="U34" i="60"/>
  <c r="AC51" i="59"/>
  <c r="CA94" i="61"/>
  <c r="AJ45" i="60"/>
  <c r="Q26" i="59"/>
  <c r="BI81" i="59"/>
  <c r="Q73" i="61"/>
  <c r="BL85" i="60"/>
  <c r="AA46" i="60"/>
  <c r="AE81" i="61"/>
  <c r="BB89" i="60"/>
  <c r="BV85" i="60"/>
  <c r="T47" i="60"/>
  <c r="O29" i="60"/>
  <c r="AA72" i="61"/>
  <c r="X10" i="60"/>
  <c r="AI101" i="60"/>
  <c r="AK43" i="61"/>
  <c r="K29" i="59"/>
  <c r="S126" i="61"/>
  <c r="V57" i="61"/>
  <c r="BK121" i="61"/>
  <c r="T106" i="59"/>
  <c r="BM40" i="59"/>
  <c r="AY128" i="59"/>
  <c r="Z71" i="60"/>
  <c r="CB59" i="61"/>
  <c r="Z56" i="59"/>
  <c r="BG56" i="60"/>
  <c r="BJ28" i="61"/>
  <c r="AQ123" i="60"/>
  <c r="CD123" i="61"/>
  <c r="BQ45" i="61"/>
  <c r="M103" i="61"/>
  <c r="BT32" i="60"/>
  <c r="R88" i="60"/>
  <c r="BW107" i="60"/>
  <c r="X18" i="60"/>
  <c r="BZ70" i="61"/>
  <c r="AI6" i="61"/>
  <c r="BM82" i="61"/>
  <c r="AX93" i="60"/>
  <c r="BM116" i="60"/>
  <c r="BS7" i="61"/>
  <c r="BZ56" i="59"/>
  <c r="BZ72" i="59"/>
  <c r="T105" i="61"/>
  <c r="AD53" i="61"/>
  <c r="BM58" i="59"/>
  <c r="BA8" i="61"/>
  <c r="AT80" i="61"/>
  <c r="S81" i="61"/>
  <c r="AU126" i="61"/>
  <c r="T73" i="61"/>
  <c r="T23" i="61"/>
  <c r="AR105" i="59"/>
  <c r="Y102" i="59"/>
  <c r="U98" i="61"/>
  <c r="U120" i="60"/>
  <c r="BY105" i="59"/>
  <c r="L75" i="59"/>
  <c r="P110" i="59"/>
  <c r="X76" i="61"/>
  <c r="BK107" i="60"/>
  <c r="BS84" i="59"/>
  <c r="O56" i="59"/>
  <c r="W97" i="59"/>
  <c r="CA41" i="59"/>
  <c r="K56" i="59"/>
  <c r="BX48" i="60"/>
  <c r="BI103" i="60"/>
  <c r="BW119" i="61"/>
  <c r="AZ48" i="60"/>
  <c r="BC100" i="61"/>
  <c r="BM51" i="61"/>
  <c r="AL43" i="59"/>
  <c r="BU17" i="60"/>
  <c r="AF75" i="59"/>
  <c r="AG65" i="60"/>
  <c r="AF95" i="60"/>
  <c r="BZ127" i="60"/>
  <c r="AL79" i="60"/>
  <c r="AF82" i="60"/>
  <c r="CC70" i="61"/>
  <c r="N61" i="61"/>
  <c r="R59" i="59"/>
  <c r="BJ19" i="61"/>
  <c r="AP33" i="61"/>
  <c r="CA33" i="60"/>
  <c r="N69" i="60"/>
  <c r="BQ89" i="59"/>
  <c r="AQ33" i="61"/>
  <c r="AG77" i="60"/>
  <c r="BE8" i="60"/>
  <c r="Z20" i="59"/>
  <c r="BV37" i="60"/>
  <c r="BE99" i="60"/>
  <c r="BN65" i="61"/>
  <c r="BJ128" i="60"/>
  <c r="AX65" i="61"/>
  <c r="BK48" i="61"/>
  <c r="CB40" i="61"/>
  <c r="BB69" i="59"/>
  <c r="AN71" i="61"/>
  <c r="AO5" i="60"/>
  <c r="BL100" i="60"/>
  <c r="V57" i="59"/>
  <c r="AX71" i="59"/>
  <c r="BX41" i="61"/>
  <c r="X19" i="61"/>
  <c r="AD28" i="60"/>
  <c r="BB28" i="59"/>
  <c r="K53" i="59"/>
  <c r="V112" i="59"/>
  <c r="T124" i="61"/>
  <c r="AK124" i="59"/>
  <c r="AT76" i="61"/>
  <c r="AF103" i="59"/>
  <c r="L108" i="59"/>
  <c r="BS102" i="61"/>
  <c r="BH20" i="60"/>
  <c r="AP15" i="59"/>
  <c r="AK87" i="60"/>
  <c r="Z70" i="60"/>
  <c r="AN93" i="61"/>
  <c r="CA120" i="61"/>
  <c r="BB72" i="59"/>
  <c r="CA40" i="60"/>
  <c r="BB105" i="61"/>
  <c r="AH11" i="60"/>
  <c r="BU113" i="61"/>
  <c r="BU109" i="61"/>
  <c r="CB24" i="60"/>
  <c r="BN110" i="59"/>
  <c r="M5" i="59"/>
  <c r="AG17" i="61"/>
  <c r="AD123" i="61"/>
  <c r="W114" i="61"/>
  <c r="AO111" i="61"/>
  <c r="BL109" i="59"/>
  <c r="M109" i="59"/>
  <c r="BK94" i="59"/>
  <c r="U50" i="60"/>
  <c r="BQ72" i="59"/>
  <c r="BN115" i="61"/>
  <c r="CA9" i="60"/>
  <c r="AO120" i="59"/>
  <c r="AP35" i="59"/>
  <c r="N23" i="60"/>
  <c r="L77" i="61"/>
  <c r="AR115" i="60"/>
  <c r="AD25" i="61"/>
  <c r="M33" i="61"/>
  <c r="BZ113" i="61"/>
  <c r="AU108" i="61"/>
  <c r="AS98" i="61"/>
  <c r="T76" i="59"/>
  <c r="BM47" i="59"/>
  <c r="BQ11" i="60"/>
  <c r="M117" i="60"/>
  <c r="X28" i="61"/>
  <c r="R47" i="59"/>
  <c r="AM58" i="61"/>
  <c r="BQ47" i="60"/>
  <c r="BY129" i="60"/>
  <c r="BM9" i="59"/>
  <c r="BH102" i="61"/>
  <c r="AI52" i="59"/>
  <c r="BV106" i="61"/>
  <c r="BE115" i="60"/>
  <c r="AN102" i="60"/>
  <c r="AC28" i="59"/>
  <c r="BY38" i="60"/>
  <c r="O109" i="59"/>
  <c r="AR98" i="60"/>
  <c r="BE85" i="59"/>
  <c r="AQ22" i="61"/>
  <c r="AY18" i="59"/>
  <c r="BV71" i="61"/>
  <c r="BU42" i="59"/>
  <c r="AT29" i="60"/>
  <c r="BP46" i="59"/>
  <c r="BF95" i="59"/>
  <c r="BR33" i="61"/>
  <c r="U99" i="59"/>
  <c r="AY87" i="59"/>
  <c r="W107" i="61"/>
  <c r="AB76" i="61"/>
  <c r="CA81" i="60"/>
  <c r="X49" i="60"/>
  <c r="AK125" i="61"/>
  <c r="CA38" i="60"/>
  <c r="AZ10" i="59"/>
  <c r="W9" i="61"/>
  <c r="BB118" i="60"/>
  <c r="BN29" i="61"/>
  <c r="AI33" i="60"/>
  <c r="BI74" i="59"/>
  <c r="AC85" i="60"/>
  <c r="BO81" i="59"/>
  <c r="W75" i="60"/>
  <c r="AX95" i="59"/>
  <c r="AP13" i="59"/>
  <c r="BQ106" i="61"/>
  <c r="BG91" i="59"/>
  <c r="L62" i="60"/>
  <c r="R19" i="61"/>
  <c r="AS37" i="61"/>
  <c r="AM91" i="61"/>
  <c r="AG78" i="59"/>
  <c r="AH129" i="59"/>
  <c r="K79" i="61"/>
  <c r="AQ34" i="60"/>
  <c r="BC67" i="60"/>
  <c r="AG47" i="59"/>
  <c r="BE108" i="59"/>
  <c r="BN111" i="59"/>
  <c r="BE35" i="61"/>
  <c r="BD116" i="59"/>
  <c r="P34" i="61"/>
  <c r="AR79" i="59"/>
  <c r="AX61" i="60"/>
  <c r="AX87" i="59"/>
  <c r="BC120" i="61"/>
  <c r="AA36" i="60"/>
  <c r="BJ50" i="59"/>
  <c r="BV84" i="59"/>
  <c r="BV78" i="61"/>
  <c r="M122" i="60"/>
  <c r="AG122" i="61"/>
  <c r="BH61" i="59"/>
  <c r="K12" i="61"/>
  <c r="AD48" i="59"/>
  <c r="BI28" i="60"/>
  <c r="AI115" i="60"/>
  <c r="BU103" i="60"/>
  <c r="BB126" i="61"/>
  <c r="K86" i="61"/>
  <c r="BR115" i="61"/>
  <c r="S89" i="60"/>
  <c r="BI40" i="59"/>
  <c r="BS19" i="60"/>
  <c r="K27" i="61"/>
  <c r="K48" i="59"/>
  <c r="O18" i="59"/>
  <c r="BJ6" i="59"/>
  <c r="Q35" i="59"/>
  <c r="AV65" i="59"/>
  <c r="AQ21" i="61"/>
  <c r="AG21" i="61"/>
  <c r="AU66" i="61"/>
  <c r="X60" i="59"/>
  <c r="AF6" i="61"/>
  <c r="BV100" i="60"/>
  <c r="BW82" i="59"/>
  <c r="BP8" i="61"/>
  <c r="AL62" i="59"/>
  <c r="BG11" i="59"/>
  <c r="S77" i="60"/>
  <c r="AX79" i="59"/>
  <c r="AQ60" i="61"/>
  <c r="BO92" i="59"/>
  <c r="AR117" i="60"/>
  <c r="AI56" i="60"/>
  <c r="S43" i="60"/>
  <c r="BD41" i="61"/>
  <c r="AS68" i="61"/>
  <c r="BZ67" i="61"/>
  <c r="Y17" i="59"/>
  <c r="T116" i="60"/>
  <c r="CD21" i="59"/>
  <c r="BY119" i="60"/>
  <c r="BZ39" i="61"/>
  <c r="BS126" i="59"/>
  <c r="AU56" i="60"/>
  <c r="BH17" i="59"/>
  <c r="AV105" i="59"/>
  <c r="AE39" i="59"/>
  <c r="BK129" i="61"/>
  <c r="CB98" i="60"/>
  <c r="AL65" i="60"/>
  <c r="AR93" i="59"/>
  <c r="BJ67" i="59"/>
  <c r="BX118" i="59"/>
  <c r="BI31" i="60"/>
  <c r="BB45" i="59"/>
  <c r="AZ126" i="61"/>
  <c r="BG71" i="60"/>
  <c r="W36" i="60"/>
  <c r="AL106" i="61"/>
  <c r="CA104" i="60"/>
  <c r="BA50" i="61"/>
  <c r="BA113" i="61"/>
  <c r="S99" i="61"/>
  <c r="BN88" i="59"/>
  <c r="AV13" i="61"/>
  <c r="U108" i="61"/>
  <c r="AD14" i="60"/>
  <c r="W45" i="60"/>
  <c r="BG20" i="59"/>
  <c r="AQ46" i="61"/>
  <c r="BH80" i="59"/>
  <c r="CA64" i="59"/>
  <c r="BP87" i="61"/>
  <c r="AU102" i="60"/>
  <c r="AH126" i="60"/>
  <c r="BR89" i="59"/>
  <c r="BP117" i="61"/>
  <c r="AQ48" i="60"/>
  <c r="BN113" i="61"/>
  <c r="CB37" i="61"/>
  <c r="AN99" i="60"/>
  <c r="AM80" i="61"/>
  <c r="AV102" i="59"/>
  <c r="BM10" i="60"/>
  <c r="BQ124" i="60"/>
  <c r="S29" i="59"/>
  <c r="Y50" i="61"/>
  <c r="AJ75" i="60"/>
  <c r="BS83" i="59"/>
  <c r="BL99" i="61"/>
  <c r="Y56" i="61"/>
  <c r="BV113" i="59"/>
  <c r="R56" i="61"/>
  <c r="AT106" i="61"/>
  <c r="O20" i="60"/>
  <c r="AH108" i="61"/>
  <c r="BA112" i="59"/>
  <c r="AK99" i="60"/>
  <c r="AG88" i="60"/>
  <c r="BF92" i="60"/>
  <c r="AI96" i="59"/>
  <c r="BK107" i="59"/>
  <c r="BO123" i="61"/>
  <c r="BZ31" i="60"/>
  <c r="AG100" i="61"/>
  <c r="BW21" i="61"/>
  <c r="W69" i="60"/>
  <c r="CC113" i="59"/>
  <c r="BO41" i="59"/>
  <c r="CB129" i="61"/>
  <c r="N84" i="60"/>
  <c r="BY83" i="61"/>
  <c r="BP75" i="60"/>
  <c r="AT110" i="61"/>
  <c r="BI111" i="60"/>
  <c r="AD98" i="59"/>
  <c r="Q60" i="59"/>
  <c r="AY127" i="60"/>
  <c r="U116" i="59"/>
  <c r="AH80" i="61"/>
  <c r="AC84" i="61"/>
  <c r="L12" i="59"/>
  <c r="AU68" i="61"/>
  <c r="AV37" i="61"/>
  <c r="P117" i="60"/>
  <c r="BK18" i="60"/>
  <c r="BN65" i="60"/>
  <c r="BX129" i="60"/>
  <c r="AZ75" i="60"/>
  <c r="BT110" i="60"/>
  <c r="AH102" i="60"/>
  <c r="BB108" i="59"/>
  <c r="BQ109" i="60"/>
  <c r="U67" i="61"/>
  <c r="BE120" i="60"/>
  <c r="AX97" i="59"/>
  <c r="BN98" i="60"/>
  <c r="BL113" i="60"/>
  <c r="AR76" i="60"/>
  <c r="CA41" i="61"/>
  <c r="AA9" i="59"/>
  <c r="AA83" i="59"/>
  <c r="AI43" i="60"/>
  <c r="AL94" i="61"/>
  <c r="AZ53" i="60"/>
  <c r="BD84" i="61"/>
  <c r="AG48" i="61"/>
  <c r="BU76" i="61"/>
  <c r="AO56" i="61"/>
  <c r="AX46" i="60"/>
  <c r="BK22" i="59"/>
  <c r="BY102" i="60"/>
  <c r="BB45" i="61"/>
  <c r="AZ18" i="60"/>
  <c r="BB34" i="59"/>
  <c r="BS79" i="61"/>
  <c r="BO43" i="61"/>
  <c r="AQ129" i="61"/>
  <c r="AP58" i="59"/>
  <c r="BX114" i="60"/>
  <c r="AR116" i="59"/>
  <c r="T13" i="59"/>
  <c r="AK62" i="61"/>
  <c r="BG7" i="59"/>
  <c r="AX28" i="60"/>
  <c r="Y122" i="60"/>
  <c r="BW26" i="60"/>
  <c r="Z41" i="59"/>
  <c r="AI30" i="61"/>
  <c r="X42" i="61"/>
  <c r="BM65" i="61"/>
  <c r="BU70" i="61"/>
  <c r="BQ10" i="61"/>
  <c r="K52" i="61"/>
  <c r="Q58" i="60"/>
  <c r="CC100" i="59"/>
  <c r="BJ45" i="59"/>
  <c r="BC128" i="61"/>
  <c r="BG112" i="60"/>
  <c r="AH120" i="60"/>
  <c r="CD111" i="61"/>
  <c r="AE20" i="60"/>
  <c r="BM99" i="61"/>
  <c r="BH27" i="61"/>
  <c r="BI51" i="60"/>
  <c r="BG48" i="61"/>
  <c r="AA29" i="61"/>
  <c r="AX91" i="60"/>
  <c r="W24" i="59"/>
  <c r="BB128" i="61"/>
  <c r="Q125" i="61"/>
  <c r="V91" i="61"/>
  <c r="BI36" i="60"/>
  <c r="AB27" i="60"/>
  <c r="BQ62" i="59"/>
  <c r="V73" i="59"/>
  <c r="Q53" i="61"/>
  <c r="AR110" i="60"/>
  <c r="BB102" i="61"/>
  <c r="BB55" i="61"/>
  <c r="BA41" i="59"/>
  <c r="BL120" i="61"/>
  <c r="BP111" i="60"/>
  <c r="BX22" i="59"/>
  <c r="AL43" i="60"/>
  <c r="BC70" i="59"/>
  <c r="Z67" i="61"/>
  <c r="AD22" i="60"/>
  <c r="BM93" i="59"/>
  <c r="Z28" i="60"/>
  <c r="BM73" i="61"/>
  <c r="N56" i="60"/>
  <c r="AN96" i="60"/>
  <c r="BJ109" i="59"/>
  <c r="AT87" i="60"/>
  <c r="BI70" i="59"/>
  <c r="AK25" i="59"/>
  <c r="Q74" i="59"/>
  <c r="AO92" i="59"/>
  <c r="CB52" i="60"/>
  <c r="BQ16" i="61"/>
  <c r="BG28" i="60"/>
  <c r="BH39" i="61"/>
  <c r="M68" i="61"/>
  <c r="M52" i="59"/>
  <c r="AT128" i="60"/>
  <c r="Y84" i="60"/>
  <c r="BI75" i="61"/>
  <c r="R55" i="59"/>
  <c r="Q50" i="59"/>
  <c r="BK63" i="60"/>
  <c r="AQ93" i="59"/>
  <c r="Y116" i="59"/>
  <c r="R125" i="61"/>
  <c r="Z90" i="60"/>
  <c r="CC84" i="61"/>
  <c r="L109" i="61"/>
  <c r="BK85" i="60"/>
  <c r="N49" i="60"/>
  <c r="Z109" i="59"/>
  <c r="BH122" i="59"/>
  <c r="BK100" i="60"/>
  <c r="BV21" i="59"/>
  <c r="AC70" i="59"/>
  <c r="AN27" i="60"/>
  <c r="W80" i="59"/>
  <c r="CA45" i="59"/>
  <c r="BD109" i="60"/>
  <c r="P95" i="60"/>
  <c r="BK74" i="59"/>
  <c r="N15" i="59"/>
  <c r="AA63" i="61"/>
  <c r="AE58" i="61"/>
  <c r="AO127" i="60"/>
  <c r="M6" i="60"/>
  <c r="BH28" i="60"/>
  <c r="AT7" i="60"/>
  <c r="BA35" i="59"/>
  <c r="BD123" i="59"/>
  <c r="AX8" i="60"/>
  <c r="BP18" i="60"/>
  <c r="BF12" i="59"/>
  <c r="AZ49" i="59"/>
  <c r="AJ127" i="60"/>
  <c r="BO82" i="59"/>
  <c r="AK125" i="59"/>
  <c r="V64" i="60"/>
  <c r="BY78" i="60"/>
  <c r="AI9" i="61"/>
  <c r="S20" i="59"/>
  <c r="CD112" i="61"/>
  <c r="AZ112" i="61"/>
  <c r="AQ42" i="60"/>
  <c r="BB74" i="61"/>
  <c r="AC6" i="59"/>
  <c r="AX54" i="60"/>
  <c r="AA76" i="59"/>
  <c r="O71" i="60"/>
  <c r="AD44" i="59"/>
  <c r="AY115" i="59"/>
  <c r="AM111" i="59"/>
  <c r="AN52" i="59"/>
  <c r="AJ99" i="59"/>
  <c r="AC4" i="59"/>
  <c r="AJ80" i="61"/>
  <c r="AQ55" i="60"/>
  <c r="BW72" i="59"/>
  <c r="BH32" i="61"/>
  <c r="BF108" i="61"/>
  <c r="AF31" i="61"/>
  <c r="V114" i="61"/>
  <c r="AY90" i="60"/>
  <c r="Q89" i="60"/>
  <c r="BC57" i="61"/>
  <c r="BV121" i="59"/>
  <c r="AC93" i="59"/>
  <c r="AX55" i="59"/>
  <c r="AL129" i="60"/>
  <c r="R128" i="60"/>
  <c r="L82" i="61"/>
  <c r="BR110" i="61"/>
  <c r="K81" i="61"/>
  <c r="BO40" i="61"/>
  <c r="W96" i="60"/>
  <c r="BF53" i="61"/>
  <c r="BU61" i="59"/>
  <c r="AX110" i="60"/>
  <c r="AN33" i="60"/>
  <c r="BO129" i="60"/>
  <c r="AQ121" i="59"/>
  <c r="BO72" i="59"/>
  <c r="AG92" i="59"/>
  <c r="AQ23" i="61"/>
  <c r="CB126" i="61"/>
  <c r="BF78" i="59"/>
  <c r="CC93" i="60"/>
  <c r="BA44" i="61"/>
  <c r="AT53" i="59"/>
  <c r="BP115" i="61"/>
  <c r="U5" i="61"/>
  <c r="BK118" i="59"/>
  <c r="Y67" i="59"/>
  <c r="AF125" i="59"/>
  <c r="AL48" i="59"/>
  <c r="AM5" i="61"/>
  <c r="S89" i="61"/>
  <c r="W129" i="60"/>
  <c r="CC122" i="59"/>
  <c r="AV47" i="61"/>
  <c r="BQ128" i="60"/>
  <c r="BX59" i="59"/>
  <c r="N60" i="59"/>
  <c r="AO55" i="61"/>
  <c r="T83" i="60"/>
  <c r="AI76" i="61"/>
  <c r="BM14" i="60"/>
  <c r="BD120" i="60"/>
  <c r="BB71" i="59"/>
  <c r="BI11" i="59"/>
  <c r="AK96" i="59"/>
  <c r="BQ33" i="60"/>
  <c r="BX53" i="61"/>
  <c r="Z124" i="61"/>
  <c r="P106" i="61"/>
  <c r="AP52" i="61"/>
  <c r="BK87" i="61"/>
  <c r="T106" i="61"/>
  <c r="BI65" i="61"/>
  <c r="O67" i="59"/>
  <c r="BT13" i="61"/>
  <c r="BD41" i="60"/>
  <c r="V117" i="59"/>
  <c r="BT16" i="59"/>
  <c r="Q36" i="61"/>
  <c r="BN47" i="61"/>
  <c r="N99" i="61"/>
  <c r="AV44" i="59"/>
  <c r="AQ44" i="61"/>
  <c r="BN87" i="60"/>
  <c r="R69" i="60"/>
  <c r="Q126" i="59"/>
  <c r="AC51" i="61"/>
  <c r="CB88" i="59"/>
  <c r="BJ25" i="60"/>
  <c r="BD118" i="60"/>
  <c r="BE79" i="59"/>
  <c r="Q98" i="60"/>
  <c r="BE86" i="60"/>
  <c r="AJ17" i="59"/>
  <c r="W100" i="61"/>
  <c r="CD19" i="60"/>
  <c r="BG51" i="61"/>
  <c r="BZ98" i="61"/>
  <c r="BJ35" i="59"/>
  <c r="AV88" i="59"/>
  <c r="AS19" i="61"/>
  <c r="AB76" i="59"/>
  <c r="BM114" i="61"/>
  <c r="BV77" i="59"/>
  <c r="BA10" i="61"/>
  <c r="AZ39" i="60"/>
  <c r="BZ80" i="60"/>
  <c r="AC19" i="61"/>
  <c r="BV109" i="59"/>
  <c r="R65" i="59"/>
  <c r="AF12" i="61"/>
  <c r="AZ42" i="60"/>
  <c r="BZ109" i="60"/>
  <c r="AM70" i="59"/>
  <c r="BY123" i="60"/>
  <c r="AX31" i="61"/>
  <c r="AK31" i="59"/>
  <c r="BC69" i="61"/>
  <c r="BO18" i="59"/>
  <c r="X46" i="61"/>
  <c r="BR41" i="61"/>
  <c r="AW19" i="61"/>
  <c r="BL39" i="59"/>
  <c r="P34" i="59"/>
  <c r="P125" i="59"/>
  <c r="AV34" i="59"/>
  <c r="BW10" i="60"/>
  <c r="BB111" i="60"/>
  <c r="AI95" i="60"/>
  <c r="AC41" i="60"/>
  <c r="BG123" i="61"/>
  <c r="BM44" i="61"/>
  <c r="CB19" i="59"/>
  <c r="AP45" i="59"/>
  <c r="R86" i="59"/>
  <c r="BY92" i="59"/>
  <c r="AZ75" i="59"/>
  <c r="AQ99" i="61"/>
  <c r="AD83" i="59"/>
  <c r="V87" i="60"/>
  <c r="BA61" i="59"/>
  <c r="AF87" i="60"/>
  <c r="Y110" i="61"/>
  <c r="BO128" i="61"/>
  <c r="BZ101" i="59"/>
  <c r="AE34" i="60"/>
  <c r="AI104" i="61"/>
  <c r="BI116" i="60"/>
  <c r="R15" i="61"/>
  <c r="BC72" i="61"/>
  <c r="AZ118" i="59"/>
  <c r="BB97" i="59"/>
  <c r="M95" i="60"/>
  <c r="BW33" i="60"/>
  <c r="AS67" i="60"/>
  <c r="BI77" i="60"/>
  <c r="AZ83" i="61"/>
  <c r="BP97" i="59"/>
  <c r="AD11" i="61"/>
  <c r="AI91" i="60"/>
  <c r="BZ112" i="61"/>
  <c r="P10" i="59"/>
  <c r="AZ42" i="59"/>
  <c r="BN75" i="60"/>
  <c r="AK112" i="61"/>
  <c r="AO45" i="61"/>
  <c r="BW71" i="60"/>
  <c r="BE20" i="59"/>
  <c r="BH73" i="59"/>
  <c r="CC125" i="60"/>
  <c r="BC118" i="61"/>
  <c r="BL128" i="61"/>
  <c r="AO46" i="59"/>
  <c r="AY36" i="59"/>
  <c r="AB120" i="59"/>
  <c r="CA28" i="60"/>
  <c r="BL50" i="59"/>
  <c r="X37" i="61"/>
  <c r="AJ11" i="59"/>
  <c r="AE107" i="60"/>
  <c r="BW17" i="61"/>
  <c r="AF74" i="60"/>
  <c r="BN102" i="61"/>
  <c r="BF27" i="60"/>
  <c r="BG117" i="60"/>
  <c r="AA4" i="59"/>
  <c r="BP85" i="60"/>
  <c r="U96" i="59"/>
  <c r="K100" i="59"/>
  <c r="AN13" i="61"/>
  <c r="AI113" i="60"/>
  <c r="BS59" i="60"/>
  <c r="BR61" i="60"/>
  <c r="BE36" i="60"/>
  <c r="CD92" i="61"/>
  <c r="AM80" i="60"/>
  <c r="BM25" i="60"/>
  <c r="AO84" i="61"/>
  <c r="Z77" i="61"/>
  <c r="Q50" i="61"/>
  <c r="AF41" i="61"/>
  <c r="BB9" i="61"/>
  <c r="AK27" i="60"/>
  <c r="BE108" i="60"/>
  <c r="P37" i="59"/>
  <c r="BZ40" i="60"/>
  <c r="Q111" i="61"/>
  <c r="AW21" i="59"/>
  <c r="BR110" i="59"/>
  <c r="AT74" i="59"/>
  <c r="AL17" i="59"/>
  <c r="CC87" i="61"/>
  <c r="AX51" i="61"/>
  <c r="BG15" i="59"/>
  <c r="P114" i="61"/>
  <c r="BI88" i="61"/>
  <c r="CA39" i="61"/>
  <c r="BF117" i="59"/>
  <c r="T117" i="60"/>
  <c r="BL123" i="60"/>
  <c r="BB90" i="61"/>
  <c r="BT118" i="60"/>
  <c r="BU78" i="59"/>
  <c r="BA105" i="61"/>
  <c r="AC28" i="61"/>
  <c r="CB107" i="60"/>
  <c r="L64" i="59"/>
  <c r="BX77" i="61"/>
  <c r="AK34" i="61"/>
  <c r="W46" i="60"/>
  <c r="BQ58" i="59"/>
  <c r="AF31" i="59"/>
  <c r="W47" i="59"/>
  <c r="BY79" i="60"/>
  <c r="Q40" i="59"/>
  <c r="AS41" i="59"/>
  <c r="AP77" i="60"/>
  <c r="BL106" i="61"/>
  <c r="Q5" i="59"/>
  <c r="CD117" i="59"/>
  <c r="Z54" i="60"/>
  <c r="AP108" i="59"/>
  <c r="BN99" i="61"/>
  <c r="BH62" i="60"/>
  <c r="AV109" i="59"/>
  <c r="BG44" i="61"/>
  <c r="AP102" i="61"/>
  <c r="AR111" i="60"/>
  <c r="BC93" i="60"/>
  <c r="BR80" i="59"/>
  <c r="AG73" i="61"/>
  <c r="CC109" i="59"/>
  <c r="BN50" i="60"/>
  <c r="W65" i="60"/>
  <c r="CC54" i="61"/>
  <c r="BR11" i="61"/>
  <c r="BS115" i="60"/>
  <c r="V17" i="61"/>
  <c r="AS72" i="61"/>
  <c r="P75" i="61"/>
  <c r="AK25" i="60"/>
  <c r="BR114" i="59"/>
  <c r="AW99" i="60"/>
  <c r="AZ21" i="61"/>
  <c r="AU39" i="59"/>
  <c r="BF93" i="61"/>
  <c r="AP49" i="59"/>
  <c r="AG42" i="60"/>
  <c r="AJ37" i="61"/>
  <c r="BP47" i="61"/>
  <c r="AU4" i="59"/>
  <c r="AW95" i="61"/>
  <c r="AN78" i="60"/>
  <c r="AF45" i="60"/>
  <c r="AD25" i="59"/>
  <c r="BZ73" i="59"/>
  <c r="U112" i="60"/>
  <c r="Z36" i="61"/>
  <c r="R35" i="60"/>
  <c r="U48" i="60"/>
  <c r="AV124" i="60"/>
  <c r="AO44" i="60"/>
  <c r="M15" i="60"/>
  <c r="AC31" i="61"/>
  <c r="BR117" i="59"/>
  <c r="BF93" i="59"/>
  <c r="Y25" i="61"/>
  <c r="BY52" i="59"/>
  <c r="U49" i="61"/>
  <c r="V101" i="61"/>
  <c r="Y107" i="60"/>
  <c r="Z34" i="60"/>
  <c r="AN12" i="61"/>
  <c r="BC16" i="59"/>
  <c r="AT49" i="60"/>
  <c r="M43" i="60"/>
  <c r="BX32" i="60"/>
  <c r="CB66" i="59"/>
  <c r="AY118" i="59"/>
  <c r="K13" i="61"/>
  <c r="BU8" i="61"/>
  <c r="AR61" i="60"/>
  <c r="AQ117" i="61"/>
  <c r="Q118" i="60"/>
  <c r="AL129" i="61"/>
  <c r="AE61" i="61"/>
  <c r="AL69" i="61"/>
  <c r="BO115" i="61"/>
  <c r="AC103" i="59"/>
  <c r="BX79" i="61"/>
  <c r="BD78" i="59"/>
  <c r="BX110" i="61"/>
  <c r="AB53" i="60"/>
  <c r="Q18" i="60"/>
  <c r="AB85" i="59"/>
  <c r="P40" i="61"/>
  <c r="BJ33" i="61"/>
  <c r="AV115" i="59"/>
  <c r="AS79" i="61"/>
  <c r="BS41" i="60"/>
  <c r="K99" i="59"/>
  <c r="BG40" i="60"/>
  <c r="BQ12" i="60"/>
  <c r="BU120" i="59"/>
  <c r="CA79" i="60"/>
  <c r="S125" i="60"/>
  <c r="AX106" i="59"/>
  <c r="BI24" i="60"/>
  <c r="W56" i="61"/>
  <c r="BN111" i="61"/>
  <c r="BV47" i="61"/>
  <c r="BV68" i="61"/>
  <c r="AC102" i="61"/>
  <c r="AC67" i="60"/>
  <c r="AO12" i="59"/>
  <c r="BN118" i="59"/>
  <c r="AU99" i="60"/>
  <c r="AJ32" i="60"/>
  <c r="BK33" i="59"/>
  <c r="BW33" i="59"/>
  <c r="BI73" i="60"/>
  <c r="AR92" i="60"/>
  <c r="CB48" i="60"/>
  <c r="BT33" i="61"/>
  <c r="AP121" i="61"/>
  <c r="Y76" i="59"/>
  <c r="BR44" i="59"/>
  <c r="BM88" i="59"/>
  <c r="BX84" i="61"/>
  <c r="BK30" i="60"/>
  <c r="BG121" i="61"/>
  <c r="AL120" i="59"/>
  <c r="BX47" i="61"/>
  <c r="BG24" i="61"/>
  <c r="BO116" i="59"/>
  <c r="AU123" i="60"/>
  <c r="Y90" i="60"/>
  <c r="AD102" i="59"/>
  <c r="AA118" i="60"/>
  <c r="K74" i="61"/>
  <c r="AX112" i="60"/>
  <c r="AF19" i="60"/>
  <c r="AK81" i="60"/>
  <c r="BW93" i="60"/>
  <c r="AS9" i="60"/>
  <c r="CB40" i="59"/>
  <c r="BK19" i="60"/>
  <c r="AS11" i="59"/>
  <c r="K41" i="61"/>
  <c r="O100" i="59"/>
  <c r="AS12" i="61"/>
  <c r="BZ106" i="61"/>
  <c r="BM119" i="60"/>
  <c r="BG33" i="60"/>
  <c r="CB49" i="61"/>
  <c r="BL104" i="59"/>
  <c r="AI4" i="61"/>
  <c r="AD82" i="59"/>
  <c r="R84" i="60"/>
  <c r="CD39" i="61"/>
  <c r="BQ60" i="60"/>
  <c r="AW76" i="61"/>
  <c r="AC49" i="59"/>
  <c r="BW23" i="61"/>
  <c r="N17" i="61"/>
  <c r="M10" i="59"/>
  <c r="AU62" i="61"/>
  <c r="Q109" i="59"/>
  <c r="BM90" i="60"/>
  <c r="AW100" i="59"/>
  <c r="AU63" i="61"/>
  <c r="BV108" i="59"/>
  <c r="AA36" i="59"/>
  <c r="CB110" i="61"/>
  <c r="BD67" i="60"/>
  <c r="BO89" i="59"/>
  <c r="M86" i="60"/>
  <c r="BQ9" i="61"/>
  <c r="AK55" i="59"/>
  <c r="BP105" i="61"/>
  <c r="AU109" i="59"/>
  <c r="AF83" i="61"/>
  <c r="N91" i="61"/>
  <c r="AH47" i="61"/>
  <c r="S85" i="60"/>
  <c r="BA41" i="61"/>
  <c r="X17" i="59"/>
  <c r="AK119" i="59"/>
  <c r="BZ42" i="59"/>
  <c r="AK123" i="59"/>
  <c r="Z50" i="59"/>
  <c r="AN11" i="59"/>
  <c r="AX43" i="61"/>
  <c r="BY19" i="60"/>
  <c r="N101" i="60"/>
  <c r="CC73" i="59"/>
  <c r="AL76" i="60"/>
  <c r="CC72" i="59"/>
  <c r="CC14" i="61"/>
  <c r="AW90" i="61"/>
  <c r="AJ85" i="61"/>
  <c r="AX7" i="61"/>
  <c r="CC64" i="61"/>
  <c r="BY114" i="59"/>
  <c r="AO35" i="61"/>
  <c r="AR126" i="59"/>
  <c r="BM75" i="61"/>
  <c r="V68" i="60"/>
  <c r="AP30" i="61"/>
  <c r="AO108" i="59"/>
  <c r="R108" i="60"/>
  <c r="O112" i="61"/>
  <c r="BI77" i="61"/>
  <c r="AT42" i="60"/>
  <c r="BR62" i="59"/>
  <c r="P92" i="59"/>
  <c r="AN81" i="59"/>
  <c r="Y67" i="60"/>
  <c r="AJ29" i="59"/>
  <c r="AZ73" i="60"/>
  <c r="R115" i="60"/>
  <c r="L115" i="60"/>
  <c r="BG111" i="59"/>
  <c r="BC92" i="60"/>
  <c r="BY106" i="61"/>
  <c r="P17" i="59"/>
  <c r="O126" i="61"/>
  <c r="AY83" i="60"/>
  <c r="BY52" i="61"/>
  <c r="V67" i="61"/>
  <c r="BO85" i="60"/>
  <c r="BX117" i="60"/>
  <c r="O103" i="60"/>
  <c r="BP53" i="61"/>
  <c r="AW42" i="61"/>
  <c r="Y15" i="61"/>
  <c r="AS75" i="59"/>
  <c r="CC20" i="61"/>
  <c r="BL9" i="61"/>
  <c r="BZ85" i="59"/>
  <c r="AB44" i="60"/>
  <c r="BQ122" i="59"/>
  <c r="T15" i="61"/>
  <c r="BM28" i="59"/>
  <c r="BG101" i="60"/>
  <c r="BU12" i="60"/>
  <c r="AH49" i="61"/>
  <c r="AZ6" i="60"/>
  <c r="AU123" i="61"/>
  <c r="AB34" i="60"/>
  <c r="AS122" i="60"/>
  <c r="BX7" i="59"/>
  <c r="AI90" i="61"/>
  <c r="CD71" i="60"/>
  <c r="U23" i="59"/>
  <c r="BP31" i="59"/>
  <c r="AA47" i="59"/>
  <c r="AS117" i="61"/>
  <c r="V109" i="61"/>
  <c r="BF33" i="61"/>
  <c r="BM90" i="59"/>
  <c r="BH113" i="59"/>
  <c r="AG121" i="61"/>
  <c r="AA96" i="61"/>
  <c r="AX14" i="61"/>
  <c r="BO66" i="60"/>
  <c r="AC8" i="60"/>
  <c r="BP61" i="61"/>
  <c r="R25" i="60"/>
  <c r="BQ12" i="61"/>
  <c r="T36" i="60"/>
  <c r="AN27" i="61"/>
  <c r="BB31" i="60"/>
  <c r="BA94" i="59"/>
  <c r="AI6" i="60"/>
  <c r="AX7" i="60"/>
  <c r="BQ101" i="60"/>
  <c r="BW89" i="60"/>
  <c r="AD53" i="59"/>
  <c r="AR6" i="59"/>
  <c r="S17" i="60"/>
  <c r="BF114" i="59"/>
  <c r="BV112" i="60"/>
  <c r="CC94" i="61"/>
  <c r="AT100" i="59"/>
  <c r="AL34" i="59"/>
  <c r="BK100" i="61"/>
  <c r="BD35" i="60"/>
  <c r="AZ80" i="59"/>
  <c r="N129" i="61"/>
  <c r="AJ57" i="60"/>
  <c r="AW21" i="60"/>
  <c r="BC90" i="60"/>
  <c r="CD107" i="61"/>
  <c r="U127" i="60"/>
  <c r="BL119" i="60"/>
  <c r="BL24" i="60"/>
  <c r="W14" i="61"/>
  <c r="Q67" i="59"/>
  <c r="AL93" i="59"/>
  <c r="AM49" i="61"/>
  <c r="AD106" i="59"/>
  <c r="AU107" i="61"/>
  <c r="AN105" i="60"/>
  <c r="BK92" i="60"/>
  <c r="W67" i="61"/>
  <c r="AC86" i="59"/>
  <c r="BF13" i="61"/>
  <c r="Q98" i="61"/>
  <c r="N122" i="60"/>
  <c r="AS22" i="59"/>
  <c r="BG52" i="60"/>
  <c r="BE24" i="60"/>
  <c r="AY53" i="59"/>
  <c r="CD96" i="60"/>
  <c r="AS35" i="61"/>
  <c r="BX24" i="60"/>
  <c r="BQ85" i="61"/>
  <c r="BA87" i="59"/>
  <c r="AE114" i="59"/>
  <c r="BI13" i="60"/>
  <c r="AN15" i="59"/>
  <c r="AK45" i="60"/>
  <c r="BA54" i="59"/>
  <c r="T29" i="61"/>
  <c r="BN18" i="61"/>
  <c r="BI4" i="60"/>
  <c r="S117" i="60"/>
  <c r="AB116" i="61"/>
  <c r="AJ32" i="61"/>
  <c r="BK82" i="61"/>
  <c r="S69" i="61"/>
  <c r="BM27" i="61"/>
  <c r="T50" i="61"/>
  <c r="AT111" i="60"/>
  <c r="AQ75" i="59"/>
  <c r="AH107" i="61"/>
  <c r="BV111" i="59"/>
  <c r="AM66" i="60"/>
  <c r="V118" i="61"/>
  <c r="AH68" i="61"/>
  <c r="BJ82" i="61"/>
  <c r="U73" i="61"/>
  <c r="AQ79" i="59"/>
  <c r="Q41" i="60"/>
  <c r="Z4" i="61"/>
  <c r="BF17" i="61"/>
  <c r="AP99" i="61"/>
  <c r="Q11" i="59"/>
  <c r="P35" i="61"/>
  <c r="AM35" i="61"/>
  <c r="V23" i="60"/>
  <c r="BT123" i="59"/>
  <c r="AT72" i="61"/>
  <c r="CB46" i="61"/>
  <c r="T11" i="59"/>
  <c r="AE57" i="60"/>
  <c r="CD100" i="61"/>
  <c r="X38" i="59"/>
  <c r="AP112" i="59"/>
  <c r="CB77" i="59"/>
  <c r="CB87" i="60"/>
  <c r="AP109" i="61"/>
  <c r="BZ122" i="61"/>
  <c r="T86" i="59"/>
  <c r="BF32" i="60"/>
  <c r="AN110" i="61"/>
  <c r="O10" i="59"/>
  <c r="CD57" i="59"/>
  <c r="BD26" i="59"/>
  <c r="BQ104" i="61"/>
  <c r="CC117" i="61"/>
  <c r="BL113" i="61"/>
  <c r="BB99" i="61"/>
  <c r="BZ40" i="59"/>
  <c r="AK6" i="60"/>
  <c r="AC24" i="61"/>
  <c r="AC46" i="61"/>
  <c r="R31" i="61"/>
  <c r="BQ75" i="60"/>
  <c r="AH91" i="60"/>
  <c r="BX62" i="59"/>
  <c r="AD115" i="60"/>
  <c r="AE97" i="61"/>
  <c r="AA55" i="59"/>
  <c r="AX107" i="61"/>
  <c r="BI103" i="59"/>
  <c r="AD72" i="61"/>
  <c r="BE123" i="60"/>
  <c r="AY6" i="59"/>
  <c r="BT95" i="61"/>
  <c r="BM81" i="60"/>
  <c r="K46" i="60"/>
  <c r="AM30" i="61"/>
  <c r="AW100" i="61"/>
  <c r="AR73" i="59"/>
  <c r="BZ127" i="61"/>
  <c r="Y125" i="60"/>
  <c r="Z22" i="60"/>
  <c r="X13" i="61"/>
  <c r="AX54" i="59"/>
  <c r="V28" i="61"/>
  <c r="AR123" i="61"/>
  <c r="AY85" i="61"/>
  <c r="AD60" i="61"/>
  <c r="AM43" i="61"/>
  <c r="BR44" i="60"/>
  <c r="U123" i="60"/>
  <c r="AC103" i="61"/>
  <c r="N110" i="59"/>
  <c r="AZ47" i="59"/>
  <c r="BD72" i="59"/>
  <c r="CA67" i="59"/>
  <c r="BM66" i="61"/>
  <c r="AI23" i="59"/>
  <c r="M32" i="61"/>
  <c r="AE110" i="59"/>
  <c r="AV46" i="60"/>
  <c r="BR100" i="59"/>
  <c r="R114" i="61"/>
  <c r="AJ99" i="61"/>
  <c r="AT51" i="59"/>
  <c r="AA38" i="61"/>
  <c r="BG10" i="61"/>
  <c r="Y13" i="60"/>
  <c r="AJ26" i="60"/>
  <c r="BX102" i="59"/>
  <c r="AX89" i="60"/>
  <c r="BV55" i="59"/>
  <c r="N106" i="60"/>
  <c r="BJ103" i="60"/>
  <c r="AH45" i="59"/>
  <c r="Q129" i="61"/>
  <c r="AA46" i="61"/>
  <c r="BJ51" i="61"/>
  <c r="BB42" i="59"/>
  <c r="L102" i="59"/>
  <c r="AY91" i="61"/>
  <c r="BF64" i="59"/>
  <c r="AD105" i="60"/>
  <c r="N9" i="59"/>
  <c r="BG81" i="61"/>
  <c r="AX4" i="59"/>
  <c r="S31" i="59"/>
  <c r="O81" i="61"/>
  <c r="BY73" i="60"/>
  <c r="AN37" i="61"/>
  <c r="BQ129" i="59"/>
  <c r="N78" i="61"/>
  <c r="M8" i="59"/>
  <c r="AJ27" i="61"/>
  <c r="AZ112" i="60"/>
  <c r="BS109" i="60"/>
  <c r="AV107" i="60"/>
  <c r="BT48" i="59"/>
  <c r="X90" i="59"/>
  <c r="BU105" i="59"/>
  <c r="AQ85" i="59"/>
  <c r="AM72" i="60"/>
  <c r="K16" i="59"/>
  <c r="BL98" i="59"/>
  <c r="BF120" i="59"/>
  <c r="AA65" i="61"/>
  <c r="Z129" i="59"/>
  <c r="Y39" i="60"/>
  <c r="BT96" i="59"/>
  <c r="AI125" i="59"/>
  <c r="BE101" i="61"/>
  <c r="BH24" i="60"/>
  <c r="AR122" i="60"/>
  <c r="AL122" i="61"/>
  <c r="BB70" i="60"/>
  <c r="BR19" i="59"/>
  <c r="O45" i="60"/>
  <c r="AN118" i="60"/>
  <c r="BP79" i="59"/>
  <c r="AH99" i="61"/>
  <c r="T18" i="61"/>
  <c r="BA72" i="60"/>
  <c r="AF120" i="61"/>
  <c r="BX116" i="61"/>
  <c r="AI30" i="60"/>
  <c r="CB110" i="59"/>
  <c r="AQ41" i="60"/>
  <c r="AA52" i="60"/>
  <c r="BT53" i="61"/>
  <c r="P39" i="59"/>
  <c r="AE117" i="59"/>
  <c r="AK107" i="59"/>
  <c r="BK20" i="59"/>
  <c r="AH117" i="61"/>
  <c r="R31" i="59"/>
  <c r="CC78" i="60"/>
  <c r="AR40" i="59"/>
  <c r="AE91" i="60"/>
  <c r="V32" i="60"/>
  <c r="BT28" i="59"/>
  <c r="R29" i="59"/>
  <c r="BF96" i="60"/>
  <c r="AI84" i="61"/>
  <c r="T76" i="60"/>
  <c r="AD89" i="59"/>
  <c r="AW78" i="61"/>
  <c r="BN20" i="59"/>
  <c r="AT36" i="59"/>
  <c r="BW109" i="61"/>
  <c r="AV43" i="61"/>
  <c r="BA50" i="59"/>
  <c r="V88" i="60"/>
  <c r="BG54" i="61"/>
  <c r="BV56" i="61"/>
  <c r="W39" i="60"/>
  <c r="AZ61" i="59"/>
  <c r="AC48" i="61"/>
  <c r="BU80" i="60"/>
  <c r="U112" i="61"/>
  <c r="V48" i="60"/>
  <c r="BS85" i="61"/>
  <c r="P113" i="59"/>
  <c r="BW127" i="60"/>
  <c r="BF21" i="59"/>
  <c r="Y35" i="59"/>
  <c r="P62" i="60"/>
  <c r="T14" i="59"/>
  <c r="AN89" i="61"/>
  <c r="Y61" i="60"/>
  <c r="BM76" i="59"/>
  <c r="BE20" i="60"/>
  <c r="AH42" i="60"/>
  <c r="P15" i="59"/>
  <c r="BU17" i="59"/>
  <c r="AY25" i="60"/>
  <c r="Y107" i="59"/>
  <c r="BQ9" i="60"/>
  <c r="U61" i="60"/>
  <c r="BH71" i="59"/>
  <c r="AP7" i="59"/>
  <c r="AG102" i="61"/>
  <c r="BE43" i="60"/>
  <c r="BC44" i="60"/>
  <c r="BI82" i="61"/>
  <c r="AY50" i="60"/>
  <c r="BI99" i="59"/>
  <c r="CB70" i="59"/>
  <c r="AG23" i="61"/>
  <c r="BN107" i="60"/>
  <c r="BL106" i="60"/>
  <c r="BV129" i="59"/>
  <c r="BZ129" i="59"/>
  <c r="AZ7" i="61"/>
  <c r="Y59" i="60"/>
  <c r="AJ81" i="59"/>
  <c r="BV118" i="61"/>
  <c r="AT78" i="59"/>
  <c r="BT6" i="61"/>
  <c r="BU47" i="60"/>
  <c r="BU112" i="60"/>
  <c r="AF4" i="59"/>
  <c r="AT88" i="59"/>
  <c r="Z75" i="60"/>
  <c r="BW129" i="59"/>
  <c r="AR118" i="61"/>
  <c r="AB69" i="60"/>
  <c r="AX82" i="59"/>
  <c r="BN86" i="60"/>
  <c r="AW45" i="60"/>
  <c r="X115" i="59"/>
  <c r="BN124" i="61"/>
  <c r="BG126" i="59"/>
  <c r="CC102" i="59"/>
  <c r="BG27" i="60"/>
  <c r="AZ63" i="61"/>
  <c r="BM27" i="59"/>
  <c r="BD126" i="61"/>
  <c r="W44" i="59"/>
  <c r="AM58" i="59"/>
  <c r="BM72" i="60"/>
  <c r="CC63" i="59"/>
  <c r="R29" i="61"/>
  <c r="BP66" i="61"/>
  <c r="BY115" i="60"/>
  <c r="AY10" i="59"/>
  <c r="BE34" i="60"/>
  <c r="BU25" i="59"/>
  <c r="BA102" i="60"/>
  <c r="AU46" i="59"/>
  <c r="AZ108" i="60"/>
  <c r="AW117" i="61"/>
  <c r="AT59" i="60"/>
  <c r="BN128" i="60"/>
  <c r="W53" i="59"/>
  <c r="AF119" i="61"/>
  <c r="AA96" i="60"/>
  <c r="BC32" i="59"/>
  <c r="BT109" i="59"/>
  <c r="BW34" i="59"/>
  <c r="BH104" i="60"/>
  <c r="P91" i="61"/>
  <c r="X57" i="60"/>
  <c r="AY29" i="61"/>
  <c r="AT121" i="60"/>
  <c r="U122" i="59"/>
  <c r="BM95" i="59"/>
  <c r="BB117" i="60"/>
  <c r="M65" i="60"/>
  <c r="BL58" i="60"/>
  <c r="AR20" i="60"/>
  <c r="S69" i="60"/>
  <c r="AN79" i="61"/>
  <c r="N85" i="59"/>
  <c r="AP127" i="59"/>
  <c r="BI58" i="59"/>
  <c r="Q112" i="61"/>
  <c r="M91" i="61"/>
  <c r="AJ69" i="59"/>
  <c r="AH7" i="59"/>
  <c r="AR81" i="60"/>
  <c r="BY92" i="60"/>
  <c r="BA48" i="59"/>
  <c r="AC29" i="59"/>
  <c r="BR24" i="59"/>
  <c r="BJ97" i="59"/>
  <c r="AG113" i="60"/>
  <c r="BT125" i="59"/>
  <c r="BY26" i="59"/>
  <c r="AK85" i="60"/>
  <c r="X93" i="59"/>
  <c r="BI125" i="61"/>
  <c r="AB22" i="61"/>
  <c r="BT72" i="60"/>
  <c r="AC94" i="59"/>
  <c r="L43" i="59"/>
  <c r="S113" i="59"/>
  <c r="BT11" i="61"/>
  <c r="O33" i="60"/>
  <c r="BC58" i="61"/>
  <c r="S98" i="61"/>
  <c r="CC10" i="60"/>
  <c r="M93" i="60"/>
  <c r="BK86" i="60"/>
  <c r="BA13" i="59"/>
  <c r="CD120" i="61"/>
  <c r="AI41" i="61"/>
  <c r="Q20" i="60"/>
  <c r="AA64" i="59"/>
  <c r="S92" i="59"/>
  <c r="AX75" i="60"/>
  <c r="AV60" i="61"/>
  <c r="BE94" i="59"/>
  <c r="BC116" i="61"/>
  <c r="L75" i="60"/>
  <c r="Y68" i="60"/>
  <c r="BA119" i="59"/>
  <c r="Z60" i="60"/>
  <c r="BT101" i="60"/>
  <c r="L27" i="59"/>
  <c r="AN105" i="61"/>
  <c r="BB84" i="59"/>
  <c r="BM78" i="59"/>
  <c r="BH127" i="59"/>
  <c r="AK24" i="59"/>
  <c r="BG92" i="60"/>
  <c r="BI26" i="61"/>
  <c r="S75" i="60"/>
  <c r="AK108" i="59"/>
  <c r="AH119" i="61"/>
  <c r="AQ27" i="60"/>
  <c r="BN112" i="60"/>
  <c r="AB13" i="60"/>
  <c r="AB28" i="61"/>
  <c r="BG93" i="59"/>
  <c r="AM108" i="61"/>
  <c r="AL111" i="61"/>
  <c r="BW120" i="61"/>
  <c r="AN113" i="60"/>
  <c r="AS26" i="59"/>
  <c r="AD81" i="59"/>
  <c r="BU41" i="61"/>
  <c r="T51" i="61"/>
  <c r="AA54" i="59"/>
  <c r="BB103" i="60"/>
  <c r="V31" i="61"/>
  <c r="M12" i="60"/>
  <c r="N62" i="60"/>
  <c r="AS51" i="60"/>
  <c r="Z106" i="60"/>
  <c r="AS10" i="61"/>
  <c r="AJ111" i="60"/>
  <c r="BZ78" i="61"/>
  <c r="BI110" i="60"/>
  <c r="BO67" i="61"/>
  <c r="CD23" i="59"/>
  <c r="K39" i="59"/>
  <c r="AN105" i="59"/>
  <c r="BE48" i="59"/>
  <c r="AE83" i="60"/>
  <c r="U34" i="59"/>
  <c r="AX57" i="61"/>
  <c r="T35" i="59"/>
  <c r="X102" i="60"/>
  <c r="AV95" i="60"/>
  <c r="CD63" i="61"/>
  <c r="CB52" i="59"/>
  <c r="BE29" i="60"/>
  <c r="CA74" i="59"/>
  <c r="S121" i="61"/>
  <c r="BZ30" i="60"/>
  <c r="BU10" i="59"/>
  <c r="AH98" i="59"/>
  <c r="BJ42" i="61"/>
  <c r="K118" i="61"/>
  <c r="AB79" i="59"/>
  <c r="BN56" i="61"/>
  <c r="AT111" i="61"/>
  <c r="AN90" i="61"/>
  <c r="Y53" i="60"/>
  <c r="BC39" i="59"/>
  <c r="AQ72" i="61"/>
  <c r="Q115" i="61"/>
  <c r="AW107" i="60"/>
  <c r="BL95" i="59"/>
  <c r="AQ35" i="61"/>
  <c r="L52" i="59"/>
  <c r="BD112" i="59"/>
  <c r="AW115" i="59"/>
  <c r="AY115" i="60"/>
  <c r="Y34" i="60"/>
  <c r="BI53" i="61"/>
  <c r="CB96" i="61"/>
  <c r="AX105" i="61"/>
  <c r="BY35" i="60"/>
  <c r="AX78" i="61"/>
  <c r="AA44" i="59"/>
  <c r="R129" i="59"/>
  <c r="BO107" i="61"/>
  <c r="U107" i="61"/>
  <c r="AW9" i="60"/>
  <c r="AT17" i="61"/>
  <c r="AC27" i="59"/>
  <c r="L24" i="61"/>
  <c r="AL74" i="60"/>
  <c r="CA67" i="60"/>
  <c r="BR40" i="59"/>
  <c r="V36" i="60"/>
  <c r="S4" i="60"/>
  <c r="AC120" i="59"/>
  <c r="AN30" i="59"/>
  <c r="BD101" i="60"/>
  <c r="BS78" i="60"/>
  <c r="BL38" i="59"/>
  <c r="AA58" i="60"/>
  <c r="BN101" i="59"/>
  <c r="X47" i="60"/>
  <c r="AN104" i="60"/>
  <c r="AX109" i="61"/>
  <c r="AL40" i="61"/>
  <c r="AM26" i="59"/>
  <c r="R45" i="59"/>
  <c r="AW80" i="61"/>
  <c r="BO17" i="59"/>
  <c r="L73" i="61"/>
  <c r="AC37" i="59"/>
  <c r="BM27" i="60"/>
  <c r="AV53" i="60"/>
  <c r="BA109" i="61"/>
  <c r="BZ107" i="59"/>
  <c r="BL67" i="61"/>
  <c r="BX92" i="60"/>
  <c r="BY33" i="60"/>
  <c r="R11" i="61"/>
  <c r="AL7" i="60"/>
  <c r="N120" i="60"/>
  <c r="BK122" i="60"/>
  <c r="AZ18" i="59"/>
  <c r="AA57" i="59"/>
  <c r="AC98" i="59"/>
  <c r="AC123" i="61"/>
  <c r="AK67" i="60"/>
  <c r="AQ43" i="61"/>
  <c r="BQ99" i="61"/>
  <c r="BE97" i="61"/>
  <c r="BP80" i="59"/>
  <c r="AN127" i="59"/>
  <c r="CB92" i="59"/>
  <c r="BF10" i="60"/>
  <c r="BZ12" i="61"/>
  <c r="BX97" i="61"/>
  <c r="AW30" i="59"/>
  <c r="BG114" i="59"/>
  <c r="V28" i="60"/>
  <c r="X7" i="60"/>
  <c r="BB38" i="61"/>
  <c r="AH39" i="59"/>
  <c r="AE84" i="60"/>
  <c r="AM50" i="59"/>
  <c r="BG110" i="60"/>
  <c r="CB121" i="61"/>
  <c r="BB35" i="59"/>
  <c r="BP70" i="60"/>
  <c r="BN126" i="61"/>
  <c r="AJ104" i="60"/>
  <c r="R104" i="59"/>
  <c r="Y93" i="61"/>
  <c r="BN5" i="61"/>
  <c r="AU89" i="59"/>
  <c r="P110" i="60"/>
  <c r="BK53" i="60"/>
  <c r="CC8" i="60"/>
  <c r="AH129" i="60"/>
  <c r="AQ6" i="59"/>
  <c r="AB78" i="59"/>
  <c r="BM85" i="61"/>
  <c r="BA98" i="60"/>
  <c r="O83" i="59"/>
  <c r="W25" i="60"/>
  <c r="AB58" i="59"/>
  <c r="AU16" i="59"/>
  <c r="AH45" i="61"/>
  <c r="CC72" i="60"/>
  <c r="AO63" i="60"/>
  <c r="N104" i="60"/>
  <c r="Y22" i="61"/>
  <c r="BK45" i="61"/>
  <c r="AO33" i="61"/>
  <c r="M22" i="61"/>
  <c r="AJ116" i="60"/>
  <c r="AG67" i="59"/>
  <c r="AH24" i="60"/>
  <c r="AY82" i="60"/>
  <c r="AH79" i="59"/>
  <c r="AU82" i="60"/>
  <c r="U120" i="59"/>
  <c r="O67" i="60"/>
  <c r="N92" i="60"/>
  <c r="Y117" i="61"/>
  <c r="AZ119" i="59"/>
  <c r="AB117" i="60"/>
  <c r="AU41" i="59"/>
  <c r="AA102" i="59"/>
  <c r="BD128" i="59"/>
  <c r="AV16" i="61"/>
  <c r="BH118" i="61"/>
  <c r="AE96" i="61"/>
  <c r="AP32" i="60"/>
  <c r="BO85" i="61"/>
  <c r="AE6" i="60"/>
  <c r="BB6" i="59"/>
  <c r="BT91" i="59"/>
  <c r="K96" i="60"/>
  <c r="Z50" i="60"/>
  <c r="T122" i="61"/>
  <c r="BX105" i="60"/>
  <c r="AM22" i="59"/>
  <c r="AY51" i="59"/>
  <c r="L104" i="61"/>
  <c r="AP61" i="60"/>
  <c r="O127" i="59"/>
  <c r="BP120" i="60"/>
  <c r="U94" i="59"/>
  <c r="V36" i="61"/>
  <c r="U82" i="61"/>
  <c r="BO103" i="60"/>
  <c r="BV49" i="59"/>
  <c r="BP125" i="61"/>
  <c r="BN89" i="59"/>
  <c r="BA56" i="61"/>
  <c r="BO89" i="61"/>
  <c r="BV21" i="60"/>
  <c r="AV46" i="59"/>
  <c r="AC92" i="60"/>
  <c r="Z80" i="60"/>
  <c r="BP33" i="60"/>
  <c r="BK55" i="60"/>
  <c r="BB49" i="61"/>
  <c r="BA123" i="61"/>
  <c r="BA15" i="61"/>
  <c r="BQ5" i="60"/>
  <c r="Y27" i="59"/>
  <c r="AG28" i="61"/>
  <c r="BR68" i="59"/>
  <c r="BU67" i="59"/>
  <c r="AR90" i="59"/>
  <c r="BO124" i="61"/>
  <c r="L17" i="59"/>
  <c r="BH129" i="61"/>
  <c r="AK128" i="60"/>
  <c r="BB85" i="59"/>
  <c r="AV120" i="61"/>
  <c r="AF126" i="59"/>
  <c r="AY121" i="61"/>
  <c r="BR43" i="61"/>
  <c r="AM114" i="61"/>
  <c r="BN105" i="60"/>
  <c r="N25" i="61"/>
  <c r="AC91" i="60"/>
  <c r="AI42" i="60"/>
  <c r="AL113" i="59"/>
  <c r="Y53" i="61"/>
  <c r="AV115" i="60"/>
  <c r="W89" i="59"/>
  <c r="BT79" i="60"/>
  <c r="AS23" i="60"/>
  <c r="Z107" i="61"/>
  <c r="BE18" i="60"/>
  <c r="U79" i="61"/>
  <c r="P13" i="61"/>
  <c r="T19" i="60"/>
  <c r="AJ127" i="59"/>
  <c r="AV104" i="59"/>
  <c r="BQ70" i="60"/>
  <c r="AR71" i="60"/>
  <c r="AT87" i="59"/>
  <c r="AH46" i="61"/>
  <c r="AF49" i="61"/>
  <c r="BG4" i="61"/>
  <c r="BF6" i="60"/>
  <c r="AD45" i="59"/>
  <c r="AD49" i="60"/>
  <c r="BM100" i="59"/>
  <c r="AN22" i="60"/>
  <c r="AC44" i="59"/>
  <c r="Y12" i="60"/>
  <c r="AM83" i="61"/>
  <c r="K95" i="60"/>
  <c r="AK5" i="60"/>
  <c r="O21" i="59"/>
  <c r="N100" i="60"/>
  <c r="W96" i="59"/>
  <c r="CB74" i="61"/>
  <c r="M16" i="60"/>
  <c r="M96" i="60"/>
  <c r="AH15" i="60"/>
  <c r="BR16" i="60"/>
  <c r="AL18" i="59"/>
  <c r="BH70" i="59"/>
  <c r="V61" i="61"/>
  <c r="BH101" i="59"/>
  <c r="AH61" i="59"/>
  <c r="BI125" i="60"/>
  <c r="BV98" i="60"/>
  <c r="AW7" i="60"/>
  <c r="BP46" i="60"/>
  <c r="O71" i="61"/>
  <c r="R64" i="59"/>
  <c r="BO34" i="59"/>
  <c r="AV111" i="61"/>
  <c r="BI60" i="61"/>
  <c r="AE21" i="59"/>
  <c r="BM72" i="61"/>
  <c r="AG114" i="60"/>
  <c r="BX35" i="61"/>
  <c r="AX113" i="61"/>
  <c r="S27" i="61"/>
  <c r="AF58" i="60"/>
  <c r="L40" i="59"/>
  <c r="BR65" i="60"/>
  <c r="BG51" i="60"/>
  <c r="U111" i="59"/>
  <c r="AD71" i="59"/>
  <c r="BC28" i="60"/>
  <c r="N12" i="59"/>
  <c r="BZ107" i="61"/>
  <c r="X4" i="59"/>
  <c r="T92" i="61"/>
  <c r="AZ26" i="60"/>
  <c r="AD42" i="61"/>
  <c r="BR55" i="60"/>
  <c r="U33" i="59"/>
  <c r="BC108" i="60"/>
  <c r="BY50" i="61"/>
  <c r="BD77" i="60"/>
  <c r="AV61" i="60"/>
  <c r="CB8" i="61"/>
  <c r="BC48" i="60"/>
  <c r="CD120" i="59"/>
  <c r="BN72" i="59"/>
  <c r="T5" i="59"/>
  <c r="AF59" i="61"/>
  <c r="AP76" i="60"/>
  <c r="Y119" i="59"/>
  <c r="AP59" i="59"/>
  <c r="AJ73" i="59"/>
  <c r="CC38" i="59"/>
  <c r="L8" i="61"/>
  <c r="AK9" i="61"/>
  <c r="M55" i="60"/>
  <c r="BL26" i="60"/>
  <c r="BS87" i="60"/>
  <c r="BB108" i="60"/>
  <c r="BB47" i="60"/>
  <c r="BC62" i="61"/>
  <c r="AE33" i="59"/>
  <c r="AZ14" i="60"/>
  <c r="X85" i="60"/>
  <c r="AW106" i="61"/>
  <c r="AH53" i="60"/>
  <c r="X97" i="59"/>
  <c r="P66" i="59"/>
  <c r="AT129" i="59"/>
  <c r="AM120" i="60"/>
  <c r="AQ80" i="60"/>
  <c r="N65" i="61"/>
  <c r="AG43" i="61"/>
  <c r="O26" i="59"/>
  <c r="AD8" i="61"/>
  <c r="X14" i="60"/>
  <c r="BF124" i="59"/>
  <c r="BW90" i="59"/>
  <c r="CD122" i="60"/>
  <c r="BZ35" i="61"/>
  <c r="AT117" i="59"/>
  <c r="BF57" i="61"/>
  <c r="W123" i="60"/>
  <c r="AT91" i="60"/>
  <c r="BL45" i="61"/>
  <c r="AT78" i="60"/>
  <c r="T101" i="59"/>
  <c r="AI103" i="61"/>
  <c r="AL17" i="60"/>
  <c r="AL41" i="60"/>
  <c r="BC12" i="59"/>
  <c r="AG97" i="60"/>
  <c r="BE78" i="60"/>
  <c r="AV49" i="61"/>
  <c r="U63" i="61"/>
  <c r="BO122" i="59"/>
  <c r="BA97" i="59"/>
  <c r="BQ119" i="60"/>
  <c r="AB24" i="60"/>
  <c r="BT86" i="59"/>
  <c r="BD29" i="59"/>
  <c r="BU55" i="59"/>
  <c r="AC27" i="61"/>
  <c r="AU59" i="59"/>
  <c r="AU49" i="59"/>
  <c r="BL125" i="60"/>
  <c r="BI64" i="59"/>
  <c r="AW51" i="59"/>
  <c r="BG121" i="59"/>
  <c r="X60" i="61"/>
  <c r="T75" i="60"/>
  <c r="AG42" i="61"/>
  <c r="AF92" i="59"/>
  <c r="AF35" i="59"/>
  <c r="CA24" i="60"/>
  <c r="AK7" i="60"/>
  <c r="L30" i="59"/>
  <c r="L79" i="61"/>
  <c r="AB47" i="61"/>
  <c r="BC62" i="60"/>
  <c r="CA62" i="60"/>
  <c r="K48" i="60"/>
  <c r="AH52" i="60"/>
  <c r="BO47" i="61"/>
  <c r="Y87" i="60"/>
  <c r="AQ95" i="60"/>
  <c r="AW73" i="60"/>
  <c r="BG43" i="61"/>
  <c r="CC27" i="59"/>
  <c r="AQ86" i="59"/>
  <c r="BH57" i="60"/>
  <c r="BL5" i="59"/>
  <c r="AY123" i="61"/>
  <c r="AZ8" i="59"/>
  <c r="O40" i="59"/>
  <c r="P11" i="61"/>
  <c r="AD26" i="60"/>
  <c r="M45" i="61"/>
  <c r="AW114" i="60"/>
  <c r="BK5" i="59"/>
  <c r="BH94" i="61"/>
  <c r="Z74" i="60"/>
  <c r="AT102" i="59"/>
  <c r="AZ110" i="60"/>
  <c r="T22" i="61"/>
  <c r="AU87" i="61"/>
  <c r="AP43" i="61"/>
  <c r="AP96" i="59"/>
  <c r="BN45" i="61"/>
  <c r="BU29" i="61"/>
  <c r="AN23" i="61"/>
  <c r="AX91" i="59"/>
  <c r="BQ41" i="59"/>
  <c r="M41" i="59"/>
  <c r="AD103" i="60"/>
  <c r="V43" i="60"/>
  <c r="AQ12" i="59"/>
  <c r="BB52" i="60"/>
  <c r="AD124" i="61"/>
  <c r="AD28" i="61"/>
  <c r="AA17" i="61"/>
  <c r="AM81" i="61"/>
  <c r="P91" i="60"/>
  <c r="M20" i="61"/>
  <c r="AI60" i="60"/>
  <c r="BD101" i="59"/>
  <c r="AB79" i="61"/>
  <c r="L56" i="59"/>
  <c r="AT122" i="59"/>
  <c r="AL51" i="60"/>
  <c r="AT89" i="61"/>
  <c r="BZ63" i="59"/>
  <c r="AV99" i="61"/>
  <c r="AY25" i="59"/>
  <c r="AK10" i="60"/>
  <c r="AT117" i="61"/>
  <c r="BJ76" i="61"/>
  <c r="AJ4" i="61"/>
  <c r="AL25" i="60"/>
  <c r="BQ129" i="60"/>
  <c r="BT50" i="59"/>
  <c r="AM127" i="60"/>
  <c r="BJ87" i="60"/>
  <c r="BQ49" i="59"/>
  <c r="L83" i="61"/>
  <c r="BC21" i="60"/>
  <c r="AM73" i="59"/>
  <c r="BE74" i="60"/>
  <c r="BL103" i="59"/>
  <c r="AR23" i="60"/>
  <c r="CC49" i="60"/>
  <c r="X32" i="59"/>
  <c r="BV5" i="60"/>
  <c r="AR74" i="59"/>
  <c r="Z63" i="61"/>
  <c r="BD80" i="60"/>
  <c r="AY28" i="61"/>
  <c r="BD31" i="59"/>
  <c r="CC10" i="61"/>
  <c r="AU61" i="59"/>
  <c r="BV30" i="59"/>
  <c r="BM100" i="61"/>
  <c r="AF81" i="61"/>
  <c r="BI113" i="59"/>
  <c r="BZ65" i="60"/>
  <c r="BP65" i="59"/>
  <c r="AZ93" i="59"/>
  <c r="AY101" i="60"/>
  <c r="Q124" i="61"/>
  <c r="AE107" i="59"/>
  <c r="AM91" i="59"/>
  <c r="V13" i="59"/>
  <c r="AQ101" i="61"/>
  <c r="BE32" i="61"/>
  <c r="BD78" i="61"/>
  <c r="AX60" i="61"/>
  <c r="AG70" i="60"/>
  <c r="P74" i="59"/>
  <c r="AK75" i="60"/>
  <c r="AS110" i="60"/>
  <c r="BL84" i="60"/>
  <c r="Z22" i="61"/>
  <c r="BL17" i="60"/>
  <c r="BR103" i="59"/>
  <c r="AW58" i="60"/>
  <c r="AJ24" i="59"/>
  <c r="Z43" i="60"/>
  <c r="AF55" i="61"/>
  <c r="AP25" i="60"/>
  <c r="BS50" i="60"/>
  <c r="BE61" i="61"/>
  <c r="BL87" i="60"/>
  <c r="AQ50" i="60"/>
  <c r="AO65" i="60"/>
  <c r="BK84" i="59"/>
  <c r="Q113" i="59"/>
  <c r="L19" i="60"/>
  <c r="BV10" i="60"/>
  <c r="AI34" i="59"/>
  <c r="V50" i="61"/>
  <c r="V47" i="59"/>
  <c r="AT51" i="60"/>
  <c r="BA57" i="59"/>
  <c r="AH115" i="60"/>
  <c r="BC69" i="60"/>
  <c r="BL67" i="59"/>
  <c r="AP56" i="61"/>
  <c r="AW18" i="60"/>
  <c r="K17" i="60"/>
  <c r="AN58" i="60"/>
  <c r="BD105" i="61"/>
  <c r="BK122" i="59"/>
  <c r="CB31" i="60"/>
  <c r="U14" i="60"/>
  <c r="AX77" i="60"/>
  <c r="CD68" i="60"/>
  <c r="AP84" i="59"/>
  <c r="P88" i="60"/>
  <c r="AZ96" i="60"/>
  <c r="BD108" i="59"/>
  <c r="AI4" i="60"/>
  <c r="Q81" i="61"/>
  <c r="AP33" i="60"/>
  <c r="AN86" i="60"/>
  <c r="CB111" i="61"/>
  <c r="AR112" i="61"/>
  <c r="R119" i="60"/>
  <c r="AH9" i="61"/>
  <c r="AI125" i="61"/>
  <c r="Q41" i="61"/>
  <c r="AG60" i="59"/>
  <c r="M85" i="59"/>
  <c r="P123" i="61"/>
  <c r="BM82" i="60"/>
  <c r="BD55" i="61"/>
  <c r="BF128" i="59"/>
  <c r="S63" i="61"/>
  <c r="N26" i="60"/>
  <c r="T31" i="60"/>
  <c r="BS124" i="59"/>
  <c r="AA77" i="61"/>
  <c r="BJ115" i="59"/>
  <c r="BQ80" i="60"/>
  <c r="BJ125" i="59"/>
  <c r="Q39" i="61"/>
  <c r="AC53" i="60"/>
  <c r="AW34" i="60"/>
  <c r="AS49" i="60"/>
  <c r="AT76" i="59"/>
  <c r="BD37" i="60"/>
  <c r="BG10" i="60"/>
  <c r="AA97" i="60"/>
  <c r="AQ9" i="59"/>
  <c r="N60" i="60"/>
  <c r="AQ17" i="59"/>
  <c r="AD32" i="60"/>
  <c r="AE126" i="60"/>
  <c r="AV94" i="60"/>
  <c r="Z12" i="59"/>
  <c r="AB102" i="59"/>
  <c r="AD127" i="59"/>
  <c r="N40" i="61"/>
  <c r="T70" i="61"/>
  <c r="BG94" i="59"/>
  <c r="AP36" i="60"/>
  <c r="AN122" i="60"/>
  <c r="AA80" i="61"/>
  <c r="AN102" i="59"/>
  <c r="T124" i="59"/>
  <c r="AF124" i="61"/>
  <c r="BW10" i="61"/>
  <c r="BQ76" i="61"/>
  <c r="O70" i="60"/>
  <c r="T6" i="59"/>
  <c r="AI85" i="60"/>
  <c r="BA110" i="59"/>
  <c r="AU37" i="59"/>
  <c r="BD114" i="61"/>
  <c r="BO24" i="61"/>
  <c r="BD33" i="61"/>
  <c r="O38" i="59"/>
  <c r="AY85" i="60"/>
  <c r="AY127" i="59"/>
  <c r="P78" i="61"/>
  <c r="BH115" i="61"/>
  <c r="AF89" i="59"/>
  <c r="AQ7" i="61"/>
  <c r="AV107" i="59"/>
  <c r="AO15" i="60"/>
  <c r="AI69" i="61"/>
  <c r="AZ117" i="59"/>
  <c r="BG54" i="59"/>
  <c r="AD75" i="61"/>
  <c r="AB63" i="59"/>
  <c r="AY112" i="61"/>
  <c r="AE37" i="59"/>
  <c r="CD45" i="61"/>
  <c r="Z79" i="61"/>
  <c r="BO36" i="60"/>
  <c r="AQ128" i="60"/>
  <c r="AH60" i="61"/>
  <c r="BR82" i="61"/>
  <c r="K78" i="61"/>
  <c r="AK15" i="61"/>
  <c r="S66" i="59"/>
  <c r="AL114" i="60"/>
  <c r="BA33" i="59"/>
  <c r="BF9" i="60"/>
  <c r="BY58" i="60"/>
  <c r="AQ122" i="61"/>
  <c r="BX11" i="61"/>
  <c r="AW40" i="61"/>
  <c r="BL56" i="60"/>
  <c r="BY91" i="61"/>
  <c r="BY67" i="59"/>
  <c r="BC85" i="59"/>
  <c r="BQ93" i="59"/>
  <c r="AV42" i="61"/>
  <c r="R8" i="61"/>
  <c r="BC22" i="59"/>
  <c r="AL28" i="60"/>
  <c r="BX50" i="60"/>
  <c r="BH33" i="59"/>
  <c r="AI23" i="61"/>
  <c r="AO14" i="60"/>
  <c r="CA59" i="61"/>
  <c r="P71" i="61"/>
  <c r="CB23" i="60"/>
  <c r="AE13" i="59"/>
  <c r="BY15" i="60"/>
  <c r="N88" i="60"/>
  <c r="BZ86" i="61"/>
  <c r="AX105" i="60"/>
  <c r="AV123" i="59"/>
  <c r="Y72" i="60"/>
  <c r="AQ56" i="61"/>
  <c r="CB128" i="60"/>
  <c r="BV39" i="61"/>
  <c r="BH9" i="59"/>
  <c r="AA70" i="60"/>
  <c r="U17" i="61"/>
  <c r="CA30" i="59"/>
  <c r="S116" i="61"/>
  <c r="AZ29" i="61"/>
  <c r="BH54" i="60"/>
  <c r="BY113" i="61"/>
  <c r="BW85" i="59"/>
  <c r="AI90" i="60"/>
  <c r="AS86" i="61"/>
  <c r="CC92" i="61"/>
  <c r="BW89" i="61"/>
  <c r="BK12" i="60"/>
  <c r="AF111" i="60"/>
  <c r="U87" i="61"/>
  <c r="L111" i="61"/>
  <c r="BZ46" i="59"/>
  <c r="AF53" i="60"/>
  <c r="BL18" i="61"/>
  <c r="BQ27" i="61"/>
  <c r="BO70" i="61"/>
  <c r="N73" i="60"/>
  <c r="BV7" i="60"/>
  <c r="AJ99" i="60"/>
  <c r="BT64" i="59"/>
  <c r="AS43" i="61"/>
  <c r="BF62" i="59"/>
  <c r="AE18" i="59"/>
  <c r="CA87" i="59"/>
  <c r="AG127" i="59"/>
  <c r="AP112" i="61"/>
  <c r="AE56" i="60"/>
  <c r="BN80" i="60"/>
  <c r="L128" i="60"/>
  <c r="AQ88" i="61"/>
  <c r="AZ128" i="60"/>
  <c r="BE49" i="59"/>
  <c r="L33" i="59"/>
  <c r="K26" i="59"/>
  <c r="BS63" i="61"/>
  <c r="BP37" i="59"/>
  <c r="AY81" i="59"/>
  <c r="O123" i="60"/>
  <c r="CC36" i="61"/>
  <c r="BM119" i="59"/>
  <c r="BL86" i="61"/>
  <c r="Y7" i="60"/>
  <c r="Z23" i="61"/>
  <c r="AX69" i="60"/>
  <c r="BM35" i="60"/>
  <c r="AI87" i="60"/>
  <c r="BE107" i="61"/>
  <c r="AY128" i="61"/>
  <c r="T81" i="60"/>
  <c r="BJ83" i="61"/>
  <c r="AI109" i="61"/>
  <c r="BC35" i="60"/>
  <c r="AP106" i="61"/>
  <c r="AN44" i="60"/>
  <c r="W33" i="60"/>
  <c r="BV47" i="59"/>
  <c r="BZ90" i="59"/>
  <c r="S6" i="61"/>
  <c r="CC56" i="61"/>
  <c r="AF25" i="61"/>
  <c r="BS15" i="59"/>
  <c r="AU39" i="61"/>
  <c r="BR30" i="59"/>
  <c r="AY57" i="59"/>
  <c r="AZ102" i="60"/>
  <c r="AY77" i="61"/>
  <c r="BG105" i="60"/>
  <c r="AF31" i="60"/>
  <c r="AB81" i="59"/>
  <c r="AL107" i="59"/>
  <c r="BO95" i="59"/>
  <c r="AJ38" i="60"/>
  <c r="V45" i="59"/>
  <c r="Y9" i="61"/>
  <c r="AB109" i="61"/>
  <c r="BV91" i="61"/>
  <c r="BY115" i="61"/>
  <c r="BZ117" i="60"/>
  <c r="Z23" i="60"/>
  <c r="N23" i="59"/>
  <c r="BB7" i="60"/>
  <c r="BE95" i="60"/>
  <c r="AP17" i="61"/>
  <c r="U20" i="61"/>
  <c r="BU115" i="61"/>
  <c r="BY71" i="61"/>
  <c r="S108" i="60"/>
  <c r="BW106" i="60"/>
  <c r="BO64" i="59"/>
  <c r="BB60" i="60"/>
  <c r="T122" i="60"/>
  <c r="BA16" i="59"/>
  <c r="BF15" i="59"/>
  <c r="AS66" i="61"/>
  <c r="Z27" i="59"/>
  <c r="O44" i="61"/>
  <c r="BH36" i="60"/>
  <c r="X6" i="59"/>
  <c r="BF129" i="61"/>
  <c r="Q94" i="59"/>
  <c r="Y8" i="61"/>
  <c r="AT73" i="60"/>
  <c r="BR14" i="60"/>
  <c r="CB58" i="60"/>
  <c r="AO24" i="60"/>
  <c r="AS57" i="59"/>
  <c r="AK86" i="60"/>
  <c r="BL32" i="61"/>
  <c r="BC18" i="60"/>
  <c r="Q50" i="60"/>
  <c r="AF71" i="59"/>
  <c r="BV57" i="59"/>
  <c r="N75" i="60"/>
  <c r="BG83" i="60"/>
  <c r="Z41" i="60"/>
  <c r="V97" i="60"/>
  <c r="AL46" i="59"/>
  <c r="L23" i="60"/>
  <c r="AM45" i="61"/>
  <c r="BR75" i="60"/>
  <c r="R113" i="59"/>
  <c r="CC123" i="61"/>
  <c r="BY101" i="60"/>
  <c r="U33" i="60"/>
  <c r="BM104" i="59"/>
  <c r="BC65" i="59"/>
  <c r="R96" i="60"/>
  <c r="BK68" i="59"/>
  <c r="BK108" i="59"/>
  <c r="BA91" i="60"/>
  <c r="AN101" i="59"/>
  <c r="BD56" i="61"/>
  <c r="AM15" i="60"/>
  <c r="AZ123" i="60"/>
  <c r="AO52" i="60"/>
  <c r="BX120" i="60"/>
  <c r="BQ40" i="60"/>
  <c r="AS111" i="59"/>
  <c r="BB20" i="60"/>
  <c r="BU25" i="61"/>
  <c r="BG58" i="61"/>
  <c r="CC34" i="61"/>
  <c r="BE92" i="61"/>
  <c r="CC9" i="59"/>
  <c r="AM40" i="61"/>
  <c r="BK105" i="59"/>
  <c r="BB93" i="60"/>
  <c r="BV4" i="60"/>
  <c r="AC107" i="60"/>
  <c r="BG95" i="61"/>
  <c r="AX86" i="61"/>
  <c r="BD83" i="59"/>
  <c r="BZ92" i="59"/>
  <c r="BT89" i="59"/>
  <c r="BM34" i="59"/>
  <c r="BJ79" i="60"/>
  <c r="AZ122" i="59"/>
  <c r="AD67" i="61"/>
  <c r="AH12" i="59"/>
  <c r="BW126" i="61"/>
  <c r="AM62" i="59"/>
  <c r="AA66" i="61"/>
  <c r="AC60" i="60"/>
  <c r="U57" i="59"/>
  <c r="BF14" i="60"/>
  <c r="BJ95" i="59"/>
  <c r="AZ52" i="60"/>
  <c r="BM57" i="60"/>
  <c r="BK94" i="61"/>
  <c r="AY106" i="61"/>
  <c r="R111" i="60"/>
  <c r="AM76" i="61"/>
  <c r="U115" i="61"/>
  <c r="AZ24" i="59"/>
  <c r="Q59" i="60"/>
  <c r="BC128" i="59"/>
  <c r="M28" i="60"/>
  <c r="AB77" i="61"/>
  <c r="AC117" i="59"/>
  <c r="BG109" i="59"/>
  <c r="AP58" i="61"/>
  <c r="BY128" i="60"/>
  <c r="BD103" i="60"/>
  <c r="AD46" i="59"/>
  <c r="BT26" i="59"/>
  <c r="BF35" i="60"/>
  <c r="AA53" i="59"/>
  <c r="AL57" i="61"/>
  <c r="BW45" i="59"/>
  <c r="BG127" i="61"/>
  <c r="AA114" i="61"/>
  <c r="AI20" i="61"/>
  <c r="BB92" i="59"/>
  <c r="AM28" i="60"/>
  <c r="AP127" i="61"/>
  <c r="AJ21" i="61"/>
  <c r="AE24" i="61"/>
  <c r="AJ101" i="61"/>
  <c r="AL89" i="60"/>
  <c r="AG32" i="61"/>
  <c r="AH22" i="61"/>
  <c r="AQ38" i="61"/>
  <c r="BQ118" i="59"/>
  <c r="AD107" i="61"/>
  <c r="BF16" i="60"/>
  <c r="Z122" i="60"/>
  <c r="BQ19" i="59"/>
  <c r="BG84" i="61"/>
  <c r="AH62" i="61"/>
  <c r="BN97" i="60"/>
  <c r="AH82" i="60"/>
  <c r="AS103" i="60"/>
  <c r="AB91" i="60"/>
  <c r="CD75" i="59"/>
  <c r="Y77" i="60"/>
  <c r="BT27" i="61"/>
  <c r="AM53" i="61"/>
  <c r="BH17" i="60"/>
  <c r="AX35" i="61"/>
  <c r="O29" i="61"/>
  <c r="AR88" i="61"/>
  <c r="CA106" i="60"/>
  <c r="BJ59" i="60"/>
  <c r="AB7" i="61"/>
  <c r="AF28" i="61"/>
  <c r="AS7" i="61"/>
  <c r="AX63" i="61"/>
  <c r="AR9" i="60"/>
  <c r="W20" i="60"/>
  <c r="BL58" i="61"/>
  <c r="AY4" i="60"/>
  <c r="CC35" i="61"/>
  <c r="AK55" i="61"/>
  <c r="AL112" i="60"/>
  <c r="AF59" i="59"/>
  <c r="BM106" i="61"/>
  <c r="Y75" i="61"/>
  <c r="BS98" i="60"/>
  <c r="BA74" i="59"/>
  <c r="CD31" i="61"/>
  <c r="AO5" i="61"/>
  <c r="BP108" i="59"/>
  <c r="U56" i="61"/>
  <c r="BE111" i="59"/>
  <c r="BA55" i="61"/>
  <c r="L119" i="59"/>
  <c r="U93" i="60"/>
  <c r="AX98" i="60"/>
  <c r="BC128" i="60"/>
  <c r="O119" i="59"/>
  <c r="W80" i="60"/>
  <c r="BW24" i="59"/>
  <c r="U46" i="59"/>
  <c r="AV12" i="59"/>
  <c r="BD115" i="61"/>
  <c r="AG41" i="60"/>
  <c r="AN47" i="59"/>
  <c r="AM115" i="59"/>
  <c r="Y22" i="60"/>
  <c r="BB19" i="61"/>
  <c r="X40" i="60"/>
  <c r="BJ94" i="60"/>
  <c r="BB88" i="61"/>
  <c r="BI38" i="61"/>
  <c r="BI47" i="59"/>
  <c r="U12" i="60"/>
  <c r="BO80" i="60"/>
  <c r="W67" i="60"/>
  <c r="BM46" i="61"/>
  <c r="AH42" i="59"/>
  <c r="AV55" i="60"/>
  <c r="K10" i="60"/>
  <c r="AJ94" i="61"/>
  <c r="K56" i="61"/>
  <c r="BN43" i="61"/>
  <c r="Z13" i="60"/>
  <c r="BJ46" i="60"/>
  <c r="BB32" i="60"/>
  <c r="V78" i="61"/>
  <c r="Z28" i="59"/>
  <c r="Q107" i="60"/>
  <c r="BN73" i="60"/>
  <c r="W34" i="60"/>
  <c r="BX19" i="61"/>
  <c r="M20" i="59"/>
  <c r="BN66" i="60"/>
  <c r="AE104" i="61"/>
  <c r="AZ52" i="59"/>
  <c r="Y56" i="60"/>
  <c r="M109" i="61"/>
  <c r="AX126" i="60"/>
  <c r="AP14" i="59"/>
  <c r="AM77" i="60"/>
  <c r="AD19" i="60"/>
  <c r="BH73" i="61"/>
  <c r="BJ18" i="61"/>
  <c r="R116" i="59"/>
  <c r="BP102" i="59"/>
  <c r="AX58" i="60"/>
  <c r="BF82" i="61"/>
  <c r="AY17" i="60"/>
  <c r="AT33" i="60"/>
  <c r="AW24" i="61"/>
  <c r="BI55" i="59"/>
  <c r="Z38" i="60"/>
  <c r="Q86" i="59"/>
  <c r="CD76" i="61"/>
  <c r="O77" i="60"/>
  <c r="AK65" i="60"/>
  <c r="AX14" i="59"/>
  <c r="AQ39" i="59"/>
  <c r="AC75" i="60"/>
  <c r="BH87" i="61"/>
  <c r="AT22" i="59"/>
  <c r="BW100" i="59"/>
  <c r="BQ125" i="61"/>
  <c r="T97" i="61"/>
  <c r="BW73" i="61"/>
  <c r="BH105" i="61"/>
  <c r="BF99" i="60"/>
  <c r="BI110" i="59"/>
  <c r="BM85" i="60"/>
  <c r="AS5" i="61"/>
  <c r="K41" i="60"/>
  <c r="R28" i="61"/>
  <c r="W123" i="61"/>
  <c r="AE16" i="60"/>
  <c r="BV53" i="59"/>
  <c r="BE27" i="59"/>
  <c r="Y125" i="61"/>
  <c r="BL91" i="59"/>
  <c r="AI67" i="61"/>
  <c r="AE6" i="61"/>
  <c r="BS67" i="61"/>
  <c r="AN21" i="59"/>
  <c r="BM78" i="60"/>
  <c r="BB122" i="59"/>
  <c r="AG23" i="59"/>
  <c r="AF5" i="59"/>
  <c r="AE81" i="60"/>
  <c r="BC78" i="61"/>
  <c r="BL102" i="60"/>
  <c r="AS18" i="61"/>
  <c r="AH16" i="59"/>
  <c r="V62" i="59"/>
  <c r="BG8" i="59"/>
  <c r="AD13" i="59"/>
  <c r="BL97" i="60"/>
  <c r="AQ63" i="61"/>
  <c r="AJ22" i="60"/>
  <c r="AW51" i="61"/>
  <c r="V120" i="61"/>
  <c r="AY22" i="61"/>
  <c r="AN125" i="61"/>
  <c r="BK25" i="60"/>
  <c r="W111" i="60"/>
  <c r="Y68" i="61"/>
  <c r="AJ66" i="59"/>
  <c r="BW70" i="59"/>
  <c r="S17" i="61"/>
  <c r="AF67" i="61"/>
  <c r="Q129" i="60"/>
  <c r="BB30" i="61"/>
  <c r="BM86" i="61"/>
  <c r="AM89" i="59"/>
  <c r="U58" i="61"/>
  <c r="AM12" i="60"/>
  <c r="AH63" i="60"/>
  <c r="BI28" i="61"/>
  <c r="X34" i="59"/>
  <c r="BJ68" i="59"/>
  <c r="BX111" i="61"/>
  <c r="AQ53" i="60"/>
  <c r="BQ62" i="61"/>
  <c r="AG53" i="60"/>
  <c r="BJ101" i="59"/>
  <c r="BH109" i="59"/>
  <c r="AS105" i="61"/>
  <c r="AT28" i="61"/>
  <c r="M113" i="60"/>
  <c r="BM77" i="59"/>
  <c r="BN72" i="60"/>
  <c r="BL96" i="61"/>
  <c r="AG15" i="60"/>
  <c r="BG19" i="60"/>
  <c r="AO88" i="60"/>
  <c r="BT7" i="59"/>
  <c r="AR43" i="61"/>
  <c r="AG100" i="60"/>
  <c r="BH4" i="61"/>
  <c r="Y49" i="59"/>
  <c r="AN70" i="59"/>
  <c r="BT47" i="59"/>
  <c r="BL65" i="61"/>
  <c r="CA32" i="61"/>
  <c r="BG91" i="60"/>
  <c r="BT71" i="59"/>
  <c r="BW9" i="59"/>
  <c r="AK28" i="61"/>
  <c r="AR112" i="59"/>
  <c r="BN4" i="61"/>
  <c r="AV101" i="59"/>
  <c r="K124" i="60"/>
  <c r="R70" i="60"/>
  <c r="BA74" i="60"/>
  <c r="BS27" i="60"/>
  <c r="AW49" i="59"/>
  <c r="K61" i="61"/>
  <c r="AR117" i="61"/>
  <c r="AU91" i="60"/>
  <c r="AO32" i="61"/>
  <c r="W113" i="61"/>
  <c r="AH30" i="61"/>
  <c r="AK68" i="59"/>
  <c r="AI126" i="61"/>
  <c r="AW78" i="59"/>
  <c r="W63" i="60"/>
  <c r="BS7" i="60"/>
  <c r="BZ66" i="59"/>
  <c r="AW13" i="61"/>
  <c r="BU21" i="61"/>
  <c r="S127" i="60"/>
  <c r="O127" i="61"/>
  <c r="BF43" i="61"/>
  <c r="AJ50" i="61"/>
  <c r="W55" i="61"/>
  <c r="Y89" i="60"/>
  <c r="BC114" i="59"/>
  <c r="BE68" i="59"/>
  <c r="U17" i="59"/>
  <c r="U100" i="61"/>
  <c r="X77" i="60"/>
  <c r="BE102" i="59"/>
  <c r="CB97" i="60"/>
  <c r="BO23" i="59"/>
  <c r="BY74" i="59"/>
  <c r="AF88" i="60"/>
  <c r="Z64" i="61"/>
  <c r="Q88" i="60"/>
  <c r="BM103" i="61"/>
  <c r="BE27" i="60"/>
  <c r="Z80" i="59"/>
  <c r="AQ62" i="59"/>
  <c r="BP72" i="59"/>
  <c r="X84" i="61"/>
  <c r="AJ36" i="59"/>
  <c r="AJ110" i="61"/>
  <c r="Z93" i="59"/>
  <c r="BF74" i="61"/>
  <c r="AP117" i="60"/>
  <c r="AW47" i="60"/>
  <c r="M104" i="60"/>
  <c r="T84" i="60"/>
  <c r="BC8" i="60"/>
  <c r="AN129" i="60"/>
  <c r="AB5" i="61"/>
  <c r="N91" i="60"/>
  <c r="BC71" i="60"/>
  <c r="T62" i="61"/>
  <c r="CD123" i="60"/>
  <c r="CA11" i="61"/>
  <c r="BJ23" i="61"/>
  <c r="BZ62" i="61"/>
  <c r="Q46" i="61"/>
  <c r="BT62" i="59"/>
  <c r="BF93" i="60"/>
  <c r="M23" i="60"/>
  <c r="AE38" i="61"/>
  <c r="AJ49" i="59"/>
  <c r="AA16" i="60"/>
  <c r="BO83" i="61"/>
  <c r="AK89" i="60"/>
  <c r="P94" i="61"/>
  <c r="BP112" i="61"/>
  <c r="AX9" i="60"/>
  <c r="BE76" i="59"/>
  <c r="U75" i="59"/>
  <c r="AA14" i="61"/>
  <c r="BC116" i="60"/>
  <c r="AC115" i="60"/>
  <c r="AL121" i="59"/>
  <c r="Q82" i="60"/>
  <c r="BJ64" i="61"/>
  <c r="AX23" i="59"/>
  <c r="AP7" i="61"/>
  <c r="BG58" i="60"/>
  <c r="AD105" i="61"/>
  <c r="AB31" i="60"/>
  <c r="BI23" i="60"/>
  <c r="K80" i="59"/>
  <c r="X93" i="60"/>
  <c r="P126" i="59"/>
  <c r="AH53" i="59"/>
  <c r="AX79" i="61"/>
  <c r="AR85" i="60"/>
  <c r="Y78" i="61"/>
  <c r="BK4" i="59"/>
  <c r="AG48" i="59"/>
  <c r="BR91" i="59"/>
  <c r="BJ112" i="61"/>
  <c r="AJ10" i="61"/>
  <c r="AH28" i="61"/>
  <c r="AH25" i="60"/>
  <c r="BL29" i="61"/>
  <c r="AH61" i="61"/>
  <c r="BY52" i="60"/>
  <c r="BW20" i="59"/>
  <c r="BI26" i="60"/>
  <c r="AZ83" i="59"/>
  <c r="BO68" i="59"/>
  <c r="X52" i="60"/>
  <c r="BG31" i="60"/>
  <c r="AF14" i="61"/>
  <c r="R66" i="60"/>
  <c r="U119" i="60"/>
  <c r="AF111" i="61"/>
  <c r="AN129" i="61"/>
  <c r="W6" i="61"/>
  <c r="AK89" i="61"/>
  <c r="BO79" i="61"/>
  <c r="BT93" i="59"/>
  <c r="M22" i="60"/>
  <c r="BI62" i="60"/>
  <c r="Y91" i="61"/>
  <c r="BM88" i="60"/>
  <c r="T47" i="61"/>
  <c r="BT107" i="61"/>
  <c r="AT68" i="60"/>
  <c r="AD29" i="59"/>
  <c r="W120" i="59"/>
  <c r="AH95" i="61"/>
  <c r="BE4" i="60"/>
  <c r="BB18" i="61"/>
  <c r="AM74" i="60"/>
  <c r="M129" i="60"/>
  <c r="S97" i="61"/>
  <c r="BD16" i="61"/>
  <c r="O22" i="59"/>
  <c r="BP87" i="59"/>
  <c r="BO114" i="61"/>
  <c r="BF28" i="59"/>
  <c r="AR71" i="61"/>
  <c r="O88" i="59"/>
  <c r="AQ97" i="60"/>
  <c r="CD112" i="59"/>
  <c r="AX80" i="59"/>
  <c r="M123" i="61"/>
  <c r="AO81" i="60"/>
  <c r="AA31" i="60"/>
  <c r="AW120" i="59"/>
  <c r="N79" i="60"/>
  <c r="BU129" i="60"/>
  <c r="AC15" i="60"/>
  <c r="AP61" i="59"/>
  <c r="AT126" i="59"/>
  <c r="P48" i="60"/>
  <c r="BN25" i="60"/>
  <c r="AW52" i="59"/>
  <c r="BJ120" i="61"/>
  <c r="S84" i="59"/>
  <c r="AD52" i="59"/>
  <c r="AR18" i="60"/>
  <c r="Q5" i="60"/>
  <c r="BE98" i="60"/>
  <c r="AK104" i="61"/>
  <c r="BX74" i="60"/>
  <c r="AY67" i="59"/>
  <c r="BB86" i="61"/>
  <c r="BI45" i="61"/>
  <c r="AS32" i="61"/>
  <c r="AJ116" i="61"/>
  <c r="AI109" i="60"/>
  <c r="AH14" i="61"/>
  <c r="BD9" i="61"/>
  <c r="AQ36" i="61"/>
  <c r="BQ13" i="60"/>
  <c r="BT77" i="61"/>
  <c r="AL54" i="59"/>
  <c r="AS83" i="61"/>
  <c r="BY39" i="59"/>
  <c r="BY37" i="59"/>
  <c r="BV40" i="59"/>
  <c r="U23" i="60"/>
  <c r="AI124" i="60"/>
  <c r="AP93" i="59"/>
  <c r="AA49" i="60"/>
  <c r="AM86" i="61"/>
  <c r="AF90" i="60"/>
  <c r="BI59" i="61"/>
  <c r="AG61" i="59"/>
  <c r="O125" i="61"/>
  <c r="BD77" i="61"/>
  <c r="AJ56" i="61"/>
  <c r="BZ45" i="60"/>
  <c r="BI104" i="61"/>
  <c r="X44" i="61"/>
  <c r="K34" i="60"/>
  <c r="AW44" i="61"/>
  <c r="AF123" i="60"/>
  <c r="Y114" i="61"/>
  <c r="AY63" i="59"/>
  <c r="P101" i="60"/>
  <c r="AX38" i="59"/>
  <c r="BE101" i="60"/>
  <c r="U104" i="59"/>
  <c r="Z68" i="60"/>
  <c r="CC82" i="61"/>
  <c r="CA59" i="59"/>
  <c r="BM51" i="60"/>
  <c r="O107" i="59"/>
  <c r="AW85" i="60"/>
  <c r="AL4" i="59"/>
  <c r="Z120" i="61"/>
  <c r="U106" i="59"/>
  <c r="BN54" i="59"/>
  <c r="V103" i="60"/>
  <c r="AN34" i="60"/>
  <c r="AN5" i="60"/>
  <c r="T95" i="61"/>
  <c r="AB98" i="59"/>
  <c r="BS68" i="61"/>
  <c r="BM12" i="59"/>
  <c r="BH76" i="61"/>
  <c r="AS28" i="59"/>
  <c r="CB71" i="61"/>
  <c r="BG59" i="60"/>
  <c r="BB74" i="59"/>
  <c r="AJ40" i="61"/>
  <c r="AQ48" i="59"/>
  <c r="BR97" i="59"/>
  <c r="AN24" i="59"/>
  <c r="BG32" i="60"/>
  <c r="BE49" i="60"/>
  <c r="AJ61" i="61"/>
  <c r="BJ108" i="59"/>
  <c r="U102" i="60"/>
  <c r="BN114" i="60"/>
  <c r="AC4" i="61"/>
  <c r="AH18" i="60"/>
  <c r="BE57" i="61"/>
  <c r="AN98" i="59"/>
  <c r="AV125" i="59"/>
  <c r="AA91" i="60"/>
  <c r="BO45" i="60"/>
  <c r="AJ40" i="60"/>
  <c r="AR59" i="61"/>
  <c r="BQ39" i="61"/>
  <c r="BZ28" i="59"/>
  <c r="V14" i="61"/>
  <c r="BF15" i="61"/>
  <c r="AR91" i="61"/>
  <c r="BA95" i="60"/>
  <c r="CB53" i="60"/>
  <c r="Y26" i="61"/>
  <c r="AR39" i="61"/>
  <c r="BD127" i="60"/>
  <c r="AN23" i="60"/>
  <c r="N17" i="60"/>
  <c r="AA122" i="59"/>
  <c r="BB51" i="60"/>
  <c r="U128" i="60"/>
  <c r="Q12" i="61"/>
  <c r="AR103" i="60"/>
  <c r="AV113" i="60"/>
  <c r="AQ32" i="61"/>
  <c r="BR23" i="60"/>
  <c r="N64" i="60"/>
  <c r="CC117" i="59"/>
  <c r="BK40" i="59"/>
  <c r="BH58" i="61"/>
  <c r="AB4" i="61"/>
  <c r="AB86" i="61"/>
  <c r="AM7" i="59"/>
  <c r="AU66" i="60"/>
  <c r="AR9" i="59"/>
  <c r="BC78" i="60"/>
  <c r="BV63" i="61"/>
  <c r="AN126" i="59"/>
  <c r="N77" i="60"/>
  <c r="BK63" i="61"/>
  <c r="AK77" i="60"/>
  <c r="BJ85" i="61"/>
  <c r="L28" i="61"/>
  <c r="CB100" i="59"/>
  <c r="BH49" i="61"/>
  <c r="AO37" i="59"/>
  <c r="BJ71" i="60"/>
  <c r="BP63" i="59"/>
  <c r="AC75" i="61"/>
  <c r="AI81" i="61"/>
  <c r="AE62" i="61"/>
  <c r="L40" i="60"/>
  <c r="BC58" i="60"/>
  <c r="BP86" i="61"/>
  <c r="BK55" i="59"/>
  <c r="AB28" i="59"/>
  <c r="T34" i="59"/>
  <c r="BF46" i="59"/>
  <c r="U123" i="61"/>
  <c r="CB119" i="60"/>
  <c r="BE75" i="61"/>
  <c r="BW49" i="59"/>
  <c r="AC71" i="61"/>
  <c r="BX124" i="60"/>
  <c r="BP21" i="60"/>
  <c r="AX92" i="61"/>
  <c r="AY114" i="60"/>
  <c r="R99" i="61"/>
  <c r="AH109" i="61"/>
  <c r="AO123" i="60"/>
  <c r="AF46" i="59"/>
  <c r="N28" i="61"/>
  <c r="AV74" i="60"/>
  <c r="AR66" i="59"/>
  <c r="S34" i="59"/>
  <c r="AB90" i="61"/>
  <c r="BL51" i="60"/>
  <c r="AZ11" i="60"/>
  <c r="BF81" i="59"/>
  <c r="BC120" i="60"/>
  <c r="BU50" i="60"/>
  <c r="Z5" i="59"/>
  <c r="AV6" i="59"/>
  <c r="CA117" i="60"/>
  <c r="U48" i="61"/>
  <c r="AC92" i="59"/>
  <c r="AG98" i="61"/>
  <c r="BN8" i="59"/>
  <c r="AI56" i="61"/>
  <c r="BN33" i="60"/>
  <c r="AP46" i="59"/>
  <c r="R68" i="61"/>
  <c r="U124" i="61"/>
  <c r="BG97" i="61"/>
  <c r="CA106" i="61"/>
  <c r="AQ82" i="59"/>
  <c r="BZ52" i="61"/>
  <c r="AZ65" i="61"/>
  <c r="AA44" i="60"/>
  <c r="AV113" i="59"/>
  <c r="BL105" i="60"/>
  <c r="AU119" i="61"/>
  <c r="BD122" i="61"/>
  <c r="AD62" i="59"/>
  <c r="AB84" i="59"/>
  <c r="AP19" i="59"/>
  <c r="BC117" i="60"/>
  <c r="BS16" i="61"/>
  <c r="AA128" i="60"/>
  <c r="AR51" i="60"/>
  <c r="S33" i="60"/>
  <c r="BN77" i="61"/>
  <c r="BB64" i="60"/>
  <c r="BV15" i="59"/>
  <c r="U114" i="59"/>
  <c r="AD32" i="59"/>
  <c r="BD75" i="61"/>
  <c r="T17" i="59"/>
  <c r="P63" i="61"/>
  <c r="AC63" i="60"/>
  <c r="AJ20" i="60"/>
  <c r="AG108" i="60"/>
  <c r="CB98" i="59"/>
  <c r="AF104" i="59"/>
  <c r="BJ108" i="61"/>
  <c r="P45" i="61"/>
  <c r="AH120" i="59"/>
  <c r="U100" i="59"/>
  <c r="AF72" i="60"/>
  <c r="AT27" i="59"/>
  <c r="N27" i="61"/>
  <c r="BG49" i="59"/>
  <c r="BF69" i="59"/>
  <c r="BQ95" i="61"/>
  <c r="X61" i="61"/>
  <c r="R61" i="60"/>
  <c r="L110" i="61"/>
  <c r="CB72" i="61"/>
  <c r="AX111" i="60"/>
  <c r="BR112" i="60"/>
  <c r="BY10" i="60"/>
  <c r="AF107" i="61"/>
  <c r="AI67" i="60"/>
  <c r="AN50" i="61"/>
  <c r="BE104" i="59"/>
  <c r="AS121" i="61"/>
  <c r="BC17" i="59"/>
  <c r="AN85" i="59"/>
  <c r="BR84" i="60"/>
  <c r="AM122" i="59"/>
  <c r="K40" i="60"/>
  <c r="BX26" i="61"/>
  <c r="O86" i="59"/>
  <c r="X120" i="60"/>
  <c r="AX122" i="61"/>
  <c r="BQ69" i="59"/>
  <c r="AS108" i="61"/>
  <c r="BE62" i="61"/>
  <c r="AT123" i="59"/>
  <c r="AV108" i="59"/>
  <c r="CA50" i="60"/>
  <c r="BK66" i="60"/>
  <c r="BF21" i="61"/>
  <c r="R21" i="59"/>
  <c r="AI38" i="61"/>
  <c r="AX52" i="60"/>
  <c r="BO17" i="60"/>
  <c r="AW125" i="61"/>
  <c r="AR21" i="60"/>
  <c r="BP83" i="59"/>
  <c r="AP93" i="61"/>
  <c r="AN63" i="61"/>
  <c r="P121" i="61"/>
  <c r="AS59" i="61"/>
  <c r="BH57" i="61"/>
  <c r="AQ101" i="60"/>
  <c r="N76" i="61"/>
  <c r="BC72" i="60"/>
  <c r="BH8" i="60"/>
  <c r="BI88" i="59"/>
  <c r="AB57" i="61"/>
  <c r="BK99" i="59"/>
  <c r="BE14" i="59"/>
  <c r="CD78" i="60"/>
  <c r="AI129" i="60"/>
  <c r="AF114" i="59"/>
  <c r="BZ54" i="61"/>
  <c r="BQ127" i="59"/>
  <c r="BU20" i="59"/>
  <c r="AO10" i="60"/>
  <c r="CC66" i="61"/>
  <c r="AY14" i="59"/>
  <c r="BN79" i="59"/>
  <c r="BW21" i="59"/>
  <c r="AU104" i="61"/>
  <c r="BL115" i="61"/>
  <c r="AR28" i="59"/>
  <c r="AD51" i="61"/>
  <c r="AI92" i="61"/>
  <c r="T60" i="61"/>
  <c r="AF35" i="61"/>
  <c r="AF73" i="60"/>
  <c r="L38" i="61"/>
  <c r="BX108" i="60"/>
  <c r="AY12" i="59"/>
  <c r="AY71" i="61"/>
  <c r="P97" i="60"/>
  <c r="R22" i="60"/>
  <c r="K129" i="59"/>
  <c r="BP6" i="59"/>
  <c r="BF110" i="61"/>
  <c r="S59" i="60"/>
  <c r="V13" i="60"/>
  <c r="R17" i="60"/>
  <c r="AM29" i="60"/>
  <c r="BR128" i="60"/>
  <c r="AQ63" i="59"/>
  <c r="BK32" i="60"/>
  <c r="AY48" i="60"/>
  <c r="BB80" i="60"/>
  <c r="V121" i="59"/>
  <c r="AA126" i="60"/>
  <c r="AP44" i="61"/>
  <c r="BF36" i="60"/>
  <c r="Z100" i="59"/>
  <c r="K73" i="60"/>
  <c r="AR22" i="59"/>
  <c r="O65" i="59"/>
  <c r="M72" i="61"/>
  <c r="BH8" i="61"/>
  <c r="AQ16" i="59"/>
  <c r="AU24" i="59"/>
  <c r="BP17" i="59"/>
  <c r="AV117" i="60"/>
  <c r="AN16" i="60"/>
  <c r="AQ87" i="59"/>
  <c r="M98" i="61"/>
  <c r="S118" i="60"/>
  <c r="W119" i="61"/>
  <c r="AF93" i="60"/>
  <c r="U14" i="61"/>
  <c r="BD119" i="61"/>
  <c r="BC124" i="59"/>
  <c r="L102" i="61"/>
  <c r="BO23" i="61"/>
  <c r="CB119" i="59"/>
  <c r="BL25" i="59"/>
  <c r="BQ58" i="60"/>
  <c r="AV98" i="59"/>
  <c r="AD128" i="61"/>
  <c r="AX12" i="61"/>
  <c r="BE92" i="59"/>
  <c r="BY123" i="59"/>
  <c r="AL111" i="60"/>
  <c r="T125" i="60"/>
  <c r="BG124" i="60"/>
  <c r="T8" i="60"/>
  <c r="AK119" i="60"/>
  <c r="W106" i="61"/>
  <c r="P54" i="60"/>
  <c r="AO12" i="61"/>
  <c r="AJ80" i="59"/>
  <c r="AW25" i="59"/>
  <c r="AU127" i="61"/>
  <c r="Z37" i="60"/>
  <c r="BP54" i="61"/>
  <c r="CD79" i="61"/>
  <c r="AD50" i="60"/>
  <c r="AV4" i="60"/>
  <c r="AR41" i="59"/>
  <c r="K75" i="60"/>
  <c r="BR63" i="60"/>
  <c r="BX17" i="60"/>
  <c r="AC107" i="61"/>
  <c r="BC113" i="60"/>
  <c r="BQ90" i="59"/>
  <c r="BK95" i="60"/>
  <c r="BX31" i="61"/>
  <c r="AD63" i="59"/>
  <c r="AZ126" i="60"/>
  <c r="BV114" i="60"/>
  <c r="BG69" i="60"/>
  <c r="X46" i="60"/>
  <c r="BN34" i="60"/>
  <c r="Q107" i="61"/>
  <c r="AX86" i="60"/>
  <c r="AO9" i="60"/>
  <c r="AY81" i="60"/>
  <c r="AV24" i="61"/>
  <c r="AS59" i="59"/>
  <c r="AR80" i="61"/>
  <c r="BL127" i="60"/>
  <c r="BF128" i="61"/>
  <c r="N75" i="59"/>
  <c r="V102" i="60"/>
  <c r="BD120" i="59"/>
  <c r="BT39" i="61"/>
  <c r="AD81" i="60"/>
  <c r="BE41" i="61"/>
  <c r="BD68" i="60"/>
  <c r="AV60" i="59"/>
  <c r="BU14" i="60"/>
  <c r="AY62" i="59"/>
  <c r="BC43" i="60"/>
  <c r="AT107" i="61"/>
  <c r="AB18" i="59"/>
  <c r="AS11" i="60"/>
  <c r="AC110" i="60"/>
  <c r="CB34" i="59"/>
  <c r="N71" i="59"/>
  <c r="BE76" i="61"/>
  <c r="AB56" i="60"/>
  <c r="BV14" i="60"/>
  <c r="AR96" i="60"/>
  <c r="W76" i="59"/>
  <c r="AR50" i="61"/>
  <c r="BR34" i="59"/>
  <c r="BP42" i="61"/>
  <c r="AH99" i="60"/>
  <c r="P61" i="60"/>
  <c r="U38" i="61"/>
  <c r="BG82" i="60"/>
  <c r="BO60" i="59"/>
  <c r="L20" i="60"/>
  <c r="AI78" i="61"/>
  <c r="N45" i="60"/>
  <c r="BD124" i="61"/>
  <c r="AA114" i="59"/>
  <c r="BN82" i="60"/>
  <c r="AL115" i="61"/>
  <c r="AT38" i="59"/>
  <c r="AV39" i="60"/>
  <c r="AK74" i="59"/>
  <c r="AL67" i="61"/>
  <c r="BR105" i="60"/>
  <c r="AS129" i="59"/>
  <c r="AH94" i="61"/>
  <c r="BG102" i="61"/>
  <c r="BH55" i="59"/>
  <c r="AG119" i="60"/>
  <c r="AN86" i="59"/>
  <c r="AW33" i="61"/>
  <c r="BB108" i="61"/>
  <c r="AJ31" i="60"/>
  <c r="T69" i="60"/>
  <c r="BT10" i="59"/>
  <c r="BT95" i="60"/>
  <c r="AS74" i="61"/>
  <c r="T27" i="60"/>
  <c r="AP49" i="60"/>
  <c r="Y5" i="61"/>
  <c r="M28" i="59"/>
  <c r="AL103" i="60"/>
  <c r="W19" i="59"/>
  <c r="AR14" i="59"/>
  <c r="AH87" i="61"/>
  <c r="BH72" i="61"/>
  <c r="BK119" i="60"/>
  <c r="AM19" i="61"/>
  <c r="BR10" i="59"/>
  <c r="BL94" i="61"/>
  <c r="BO128" i="60"/>
  <c r="BB19" i="59"/>
  <c r="K128" i="59"/>
  <c r="BF104" i="61"/>
  <c r="AZ59" i="60"/>
  <c r="AP36" i="59"/>
  <c r="BO104" i="61"/>
  <c r="AZ43" i="60"/>
  <c r="BX107" i="59"/>
  <c r="AB56" i="61"/>
  <c r="BD19" i="60"/>
  <c r="Y52" i="61"/>
  <c r="AR94" i="60"/>
  <c r="BY41" i="59"/>
  <c r="P44" i="60"/>
  <c r="Z121" i="61"/>
  <c r="AQ90" i="60"/>
  <c r="CC127" i="60"/>
  <c r="T93" i="61"/>
  <c r="AT66" i="59"/>
  <c r="BZ98" i="59"/>
  <c r="Y41" i="61"/>
  <c r="AX33" i="60"/>
  <c r="AU79" i="60"/>
  <c r="AE86" i="61"/>
  <c r="AM124" i="59"/>
  <c r="BM110" i="59"/>
  <c r="BW120" i="60"/>
  <c r="AN91" i="59"/>
  <c r="AF112" i="61"/>
  <c r="AT60" i="61"/>
  <c r="AO23" i="60"/>
  <c r="BJ9" i="61"/>
  <c r="U58" i="59"/>
  <c r="BO54" i="61"/>
  <c r="X128" i="60"/>
  <c r="N100" i="61"/>
  <c r="CA81" i="59"/>
  <c r="Z23" i="59"/>
  <c r="BI36" i="61"/>
  <c r="BV19" i="59"/>
  <c r="V40" i="61"/>
  <c r="AO116" i="61"/>
  <c r="BX76" i="61"/>
  <c r="L42" i="61"/>
  <c r="BN11" i="60"/>
  <c r="AI123" i="59"/>
  <c r="X98" i="61"/>
  <c r="Z105" i="60"/>
  <c r="BJ47" i="60"/>
  <c r="AD71" i="61"/>
  <c r="BO81" i="60"/>
  <c r="AF58" i="59"/>
  <c r="AJ119" i="61"/>
  <c r="BN32" i="61"/>
  <c r="AK59" i="61"/>
  <c r="BD124" i="60"/>
  <c r="AB45" i="60"/>
  <c r="AG8" i="61"/>
  <c r="AD65" i="60"/>
  <c r="BT45" i="60"/>
  <c r="AK110" i="59"/>
  <c r="U84" i="59"/>
  <c r="AW42" i="59"/>
  <c r="BN14" i="60"/>
  <c r="Z105" i="59"/>
  <c r="BQ125" i="60"/>
  <c r="AD75" i="60"/>
  <c r="N67" i="59"/>
  <c r="R95" i="59"/>
  <c r="BY111" i="61"/>
  <c r="AE48" i="60"/>
  <c r="AV122" i="61"/>
  <c r="W47" i="60"/>
  <c r="AW5" i="60"/>
  <c r="AI129" i="59"/>
  <c r="N86" i="59"/>
  <c r="AO21" i="60"/>
  <c r="AS116" i="59"/>
  <c r="T88" i="60"/>
  <c r="BV101" i="59"/>
  <c r="BN22" i="59"/>
  <c r="BJ45" i="61"/>
  <c r="AW22" i="59"/>
  <c r="AR10" i="60"/>
  <c r="AO99" i="60"/>
  <c r="O109" i="61"/>
  <c r="AB127" i="60"/>
  <c r="AH119" i="59"/>
  <c r="BS28" i="61"/>
  <c r="BF5" i="61"/>
  <c r="AP39" i="60"/>
  <c r="AA124" i="59"/>
  <c r="Y65" i="59"/>
  <c r="BC99" i="60"/>
  <c r="O96" i="61"/>
  <c r="BF39" i="60"/>
  <c r="AZ39" i="61"/>
  <c r="CB89" i="59"/>
  <c r="X117" i="60"/>
  <c r="BU117" i="60"/>
  <c r="BN79" i="61"/>
  <c r="CD82" i="59"/>
  <c r="AU98" i="61"/>
  <c r="O28" i="61"/>
  <c r="AR126" i="61"/>
  <c r="BJ59" i="59"/>
  <c r="AZ111" i="60"/>
  <c r="BT67" i="60"/>
  <c r="U89" i="59"/>
  <c r="AT34" i="59"/>
  <c r="BL118" i="61"/>
  <c r="AW61" i="59"/>
  <c r="BN105" i="59"/>
  <c r="AY23" i="61"/>
  <c r="BD99" i="61"/>
  <c r="AK40" i="61"/>
  <c r="CC100" i="61"/>
  <c r="BH96" i="60"/>
  <c r="AK56" i="60"/>
  <c r="BV7" i="61"/>
  <c r="Z92" i="61"/>
  <c r="BM99" i="59"/>
  <c r="T21" i="59"/>
  <c r="BC27" i="60"/>
  <c r="BS37" i="61"/>
  <c r="CA72" i="59"/>
  <c r="AR72" i="59"/>
  <c r="BK112" i="59"/>
  <c r="AS103" i="59"/>
  <c r="BM25" i="59"/>
  <c r="T56" i="59"/>
  <c r="AD126" i="60"/>
  <c r="X9" i="61"/>
  <c r="AV125" i="61"/>
  <c r="M60" i="59"/>
  <c r="AA116" i="61"/>
  <c r="X45" i="60"/>
  <c r="BL89" i="59"/>
  <c r="CC105" i="60"/>
  <c r="BP21" i="59"/>
  <c r="AR30" i="61"/>
  <c r="AE78" i="59"/>
  <c r="BH95" i="61"/>
  <c r="N42" i="61"/>
  <c r="AE39" i="61"/>
  <c r="AR114" i="60"/>
  <c r="BD10" i="59"/>
  <c r="AD50" i="61"/>
  <c r="BV43" i="60"/>
  <c r="BI12" i="59"/>
  <c r="AR111" i="61"/>
  <c r="AJ79" i="60"/>
  <c r="AZ107" i="59"/>
  <c r="AD122" i="61"/>
  <c r="BE74" i="59"/>
  <c r="AG104" i="59"/>
  <c r="AI68" i="60"/>
  <c r="AW34" i="59"/>
  <c r="BV27" i="61"/>
  <c r="AU86" i="59"/>
  <c r="BU104" i="59"/>
  <c r="AB101" i="61"/>
  <c r="BP126" i="59"/>
  <c r="AB46" i="61"/>
  <c r="BT81" i="61"/>
  <c r="BA32" i="61"/>
  <c r="BO28" i="59"/>
  <c r="O120" i="60"/>
  <c r="AF114" i="60"/>
  <c r="BB78" i="61"/>
  <c r="AB68" i="59"/>
  <c r="Z71" i="59"/>
  <c r="BJ16" i="61"/>
  <c r="AV5" i="60"/>
  <c r="AZ15" i="60"/>
  <c r="BS72" i="59"/>
  <c r="AZ36" i="60"/>
  <c r="R5" i="59"/>
  <c r="K81" i="59"/>
  <c r="BZ123" i="59"/>
  <c r="BI87" i="59"/>
  <c r="K6" i="59"/>
  <c r="BP57" i="59"/>
  <c r="AQ90" i="61"/>
  <c r="L89" i="61"/>
  <c r="AI127" i="61"/>
  <c r="BE74" i="61"/>
  <c r="Z77" i="60"/>
  <c r="AU35" i="59"/>
  <c r="BQ31" i="59"/>
  <c r="AQ13" i="61"/>
  <c r="BL48" i="61"/>
  <c r="CB42" i="60"/>
  <c r="AN97" i="61"/>
  <c r="CC39" i="59"/>
  <c r="Z54" i="61"/>
  <c r="N64" i="59"/>
  <c r="U71" i="60"/>
  <c r="K59" i="59"/>
  <c r="AC88" i="61"/>
  <c r="AO103" i="59"/>
  <c r="AO22" i="60"/>
  <c r="AF63" i="59"/>
  <c r="Q21" i="61"/>
  <c r="BD72" i="60"/>
  <c r="BV28" i="59"/>
  <c r="M70" i="59"/>
  <c r="O90" i="61"/>
  <c r="AU6" i="60"/>
  <c r="BG26" i="60"/>
  <c r="BY44" i="60"/>
  <c r="R13" i="60"/>
  <c r="BG23" i="60"/>
  <c r="AU103" i="61"/>
  <c r="O62" i="59"/>
  <c r="BF100" i="61"/>
  <c r="BH65" i="59"/>
  <c r="AM101" i="60"/>
  <c r="BN129" i="60"/>
  <c r="BL68" i="59"/>
  <c r="AA26" i="60"/>
  <c r="BG42" i="59"/>
  <c r="AQ77" i="59"/>
  <c r="AS27" i="59"/>
  <c r="BF72" i="60"/>
  <c r="AY16" i="59"/>
  <c r="T108" i="60"/>
  <c r="AX99" i="60"/>
  <c r="AK53" i="59"/>
  <c r="BL63" i="61"/>
  <c r="BG55" i="60"/>
  <c r="BA67" i="60"/>
  <c r="BI114" i="60"/>
  <c r="BQ88" i="59"/>
  <c r="BY85" i="59"/>
  <c r="BJ60" i="61"/>
  <c r="CC91" i="59"/>
  <c r="AY53" i="60"/>
  <c r="BZ121" i="59"/>
  <c r="W113" i="59"/>
  <c r="AA85" i="61"/>
  <c r="AT56" i="59"/>
  <c r="AR7" i="59"/>
  <c r="AI94" i="59"/>
  <c r="BM36" i="59"/>
  <c r="AC50" i="60"/>
  <c r="K34" i="59"/>
  <c r="BT81" i="60"/>
  <c r="U18" i="61"/>
  <c r="AM16" i="61"/>
  <c r="AP8" i="60"/>
  <c r="BN36" i="59"/>
  <c r="CA77" i="60"/>
  <c r="R36" i="59"/>
  <c r="BO95" i="60"/>
  <c r="BH61" i="60"/>
  <c r="BC125" i="60"/>
  <c r="AO77" i="61"/>
  <c r="BU69" i="61"/>
  <c r="BB91" i="61"/>
  <c r="AJ121" i="61"/>
  <c r="AM88" i="60"/>
  <c r="W113" i="60"/>
  <c r="AV89" i="60"/>
  <c r="P4" i="60"/>
  <c r="BT81" i="59"/>
  <c r="AH7" i="61"/>
  <c r="S97" i="59"/>
  <c r="AS110" i="61"/>
  <c r="K43" i="59"/>
  <c r="AU16" i="60"/>
  <c r="N38" i="59"/>
  <c r="AZ91" i="59"/>
  <c r="BK71" i="61"/>
  <c r="AH110" i="61"/>
  <c r="Z33" i="60"/>
  <c r="BD111" i="59"/>
  <c r="BC92" i="59"/>
  <c r="AB31" i="59"/>
  <c r="K35" i="60"/>
  <c r="AX121" i="60"/>
  <c r="W36" i="59"/>
  <c r="BK33" i="60"/>
  <c r="BE15" i="59"/>
  <c r="N83" i="60"/>
  <c r="AH56" i="60"/>
  <c r="AS129" i="61"/>
  <c r="M119" i="59"/>
  <c r="R106" i="60"/>
  <c r="AL16" i="61"/>
  <c r="AO60" i="61"/>
  <c r="AB47" i="59"/>
  <c r="CB12" i="60"/>
  <c r="W16" i="60"/>
  <c r="L28" i="60"/>
  <c r="U4" i="60"/>
  <c r="AU48" i="59"/>
  <c r="BP47" i="60"/>
  <c r="X108" i="60"/>
  <c r="W51" i="59"/>
  <c r="AH98" i="61"/>
  <c r="BJ119" i="59"/>
  <c r="AS33" i="59"/>
  <c r="O88" i="61"/>
  <c r="AC103" i="60"/>
  <c r="BM45" i="61"/>
  <c r="AC114" i="61"/>
  <c r="BL96" i="60"/>
  <c r="BI76" i="61"/>
  <c r="BD55" i="60"/>
  <c r="S47" i="59"/>
  <c r="BZ15" i="61"/>
  <c r="BE51" i="61"/>
  <c r="AA95" i="59"/>
  <c r="BH11" i="60"/>
  <c r="AA41" i="60"/>
  <c r="V111" i="61"/>
  <c r="AP9" i="61"/>
  <c r="BS115" i="61"/>
  <c r="BZ110" i="59"/>
  <c r="AQ65" i="61"/>
  <c r="BN77" i="60"/>
  <c r="R115" i="61"/>
  <c r="BH123" i="61"/>
  <c r="AE121" i="61"/>
  <c r="AO27" i="59"/>
  <c r="BX89" i="61"/>
  <c r="AK91" i="60"/>
  <c r="BK5" i="61"/>
  <c r="AX123" i="60"/>
  <c r="BS21" i="59"/>
  <c r="BW34" i="60"/>
  <c r="CA88" i="61"/>
  <c r="BE44" i="59"/>
  <c r="BY5" i="60"/>
  <c r="AA54" i="61"/>
  <c r="N22" i="60"/>
  <c r="W120" i="60"/>
  <c r="N10" i="61"/>
  <c r="AP50" i="59"/>
  <c r="BB102" i="60"/>
  <c r="AV63" i="61"/>
  <c r="BK27" i="59"/>
  <c r="AK113" i="60"/>
  <c r="BJ30" i="59"/>
  <c r="AE116" i="61"/>
  <c r="W100" i="60"/>
  <c r="AW37" i="61"/>
  <c r="AP31" i="59"/>
  <c r="BG116" i="60"/>
  <c r="AE116" i="59"/>
  <c r="P39" i="61"/>
  <c r="AT120" i="61"/>
  <c r="AV105" i="60"/>
  <c r="AZ5" i="60"/>
  <c r="AL55" i="60"/>
  <c r="V9" i="61"/>
  <c r="AS13" i="59"/>
  <c r="W121" i="60"/>
  <c r="T71" i="60"/>
  <c r="BI96" i="59"/>
  <c r="S116" i="60"/>
  <c r="AW60" i="60"/>
  <c r="BT50" i="61"/>
  <c r="O4" i="60"/>
  <c r="BX107" i="60"/>
  <c r="BY98" i="61"/>
  <c r="AE7" i="61"/>
  <c r="BH90" i="60"/>
  <c r="BZ57" i="59"/>
  <c r="BQ87" i="59"/>
  <c r="S8" i="60"/>
  <c r="AV30" i="59"/>
  <c r="BH78" i="61"/>
  <c r="T67" i="60"/>
  <c r="Z10" i="61"/>
  <c r="AA72" i="60"/>
  <c r="K14" i="59"/>
  <c r="T123" i="61"/>
  <c r="Y91" i="59"/>
  <c r="CA20" i="59"/>
  <c r="AT99" i="60"/>
  <c r="L19" i="59"/>
  <c r="BK40" i="61"/>
  <c r="AQ111" i="61"/>
  <c r="BM37" i="60"/>
  <c r="AN81" i="60"/>
  <c r="V74" i="60"/>
  <c r="AU113" i="59"/>
  <c r="BL10" i="59"/>
  <c r="BI35" i="61"/>
  <c r="AL125" i="61"/>
  <c r="CA70" i="61"/>
  <c r="AQ8" i="61"/>
  <c r="O59" i="59"/>
  <c r="AV62" i="59"/>
  <c r="BR15" i="60"/>
  <c r="AO42" i="61"/>
  <c r="BA71" i="60"/>
  <c r="AR9" i="61"/>
  <c r="BZ10" i="61"/>
  <c r="AL31" i="61"/>
  <c r="AR49" i="60"/>
  <c r="AL24" i="60"/>
  <c r="AI98" i="61"/>
  <c r="BE75" i="59"/>
  <c r="BO52" i="60"/>
  <c r="AO95" i="59"/>
  <c r="AR15" i="61"/>
  <c r="AP15" i="60"/>
  <c r="L74" i="61"/>
  <c r="BE78" i="59"/>
  <c r="BY5" i="59"/>
  <c r="BE42" i="59"/>
  <c r="BD113" i="60"/>
  <c r="AN19" i="59"/>
  <c r="AX72" i="61"/>
  <c r="BJ108" i="60"/>
  <c r="AW128" i="59"/>
  <c r="BQ83" i="61"/>
  <c r="CB67" i="60"/>
  <c r="AI15" i="60"/>
  <c r="AQ114" i="59"/>
  <c r="Z69" i="60"/>
  <c r="BB50" i="61"/>
  <c r="Q9" i="59"/>
  <c r="AE31" i="61"/>
  <c r="CD97" i="60"/>
  <c r="BM108" i="61"/>
  <c r="AG37" i="60"/>
  <c r="AI114" i="59"/>
  <c r="CC88" i="61"/>
  <c r="BO102" i="60"/>
  <c r="CD53" i="60"/>
  <c r="L30" i="61"/>
  <c r="AO55" i="59"/>
  <c r="AP10" i="61"/>
  <c r="BS93" i="61"/>
  <c r="Z93" i="60"/>
  <c r="CA52" i="60"/>
  <c r="AQ26" i="59"/>
  <c r="W36" i="61"/>
  <c r="AJ80" i="60"/>
  <c r="AQ66" i="59"/>
  <c r="AQ72" i="59"/>
  <c r="W32" i="60"/>
  <c r="BL11" i="61"/>
  <c r="P21" i="59"/>
  <c r="BU91" i="60"/>
  <c r="BE59" i="59"/>
  <c r="AY23" i="60"/>
  <c r="BB90" i="60"/>
  <c r="O68" i="61"/>
  <c r="V5" i="59"/>
  <c r="BR95" i="61"/>
  <c r="BL24" i="59"/>
  <c r="X55" i="61"/>
  <c r="BI101" i="60"/>
  <c r="BN53" i="61"/>
  <c r="CD47" i="60"/>
  <c r="M31" i="59"/>
  <c r="AD77" i="60"/>
  <c r="AA81" i="59"/>
  <c r="BQ31" i="60"/>
  <c r="BT127" i="61"/>
  <c r="AJ12" i="59"/>
  <c r="BM71" i="59"/>
  <c r="BK97" i="61"/>
  <c r="L13" i="61"/>
  <c r="BV110" i="60"/>
  <c r="AT41" i="61"/>
  <c r="AG82" i="61"/>
  <c r="AJ49" i="60"/>
  <c r="BE7" i="61"/>
  <c r="AV22" i="61"/>
  <c r="AG65" i="61"/>
  <c r="BA93" i="59"/>
  <c r="BC6" i="60"/>
  <c r="BH33" i="60"/>
  <c r="AS86" i="59"/>
  <c r="AY9" i="61"/>
  <c r="AR32" i="61"/>
  <c r="T55" i="60"/>
  <c r="AI52" i="61"/>
  <c r="AG4" i="61"/>
  <c r="AD84" i="61"/>
  <c r="BD44" i="60"/>
  <c r="Y84" i="61"/>
  <c r="BM36" i="60"/>
  <c r="X74" i="61"/>
  <c r="AO8" i="60"/>
  <c r="AO43" i="61"/>
  <c r="BO43" i="59"/>
  <c r="BJ8" i="60"/>
  <c r="AV31" i="61"/>
  <c r="AJ75" i="59"/>
  <c r="AU46" i="60"/>
  <c r="O117" i="61"/>
  <c r="BD88" i="60"/>
  <c r="AT17" i="59"/>
  <c r="CC53" i="59"/>
  <c r="BC14" i="60"/>
  <c r="AF45" i="59"/>
  <c r="V96" i="59"/>
  <c r="BJ66" i="59"/>
  <c r="BK49" i="60"/>
  <c r="U29" i="60"/>
  <c r="BK113" i="61"/>
  <c r="BN24" i="60"/>
  <c r="AA25" i="61"/>
  <c r="AZ92" i="59"/>
  <c r="BQ100" i="59"/>
  <c r="BB28" i="60"/>
  <c r="BW87" i="59"/>
  <c r="W29" i="59"/>
  <c r="O106" i="60"/>
  <c r="T105" i="59"/>
  <c r="CA120" i="59"/>
  <c r="AG61" i="61"/>
  <c r="Y104" i="59"/>
  <c r="BO22" i="61"/>
  <c r="W91" i="59"/>
  <c r="BY8" i="59"/>
  <c r="BD96" i="59"/>
  <c r="W81" i="60"/>
  <c r="AE94" i="60"/>
  <c r="BD105" i="60"/>
  <c r="AH40" i="60"/>
  <c r="AF127" i="60"/>
  <c r="BC86" i="60"/>
  <c r="AE127" i="59"/>
  <c r="AF79" i="61"/>
  <c r="M92" i="59"/>
  <c r="BY16" i="59"/>
  <c r="BN122" i="60"/>
  <c r="BZ118" i="60"/>
  <c r="AF125" i="60"/>
  <c r="CA24" i="59"/>
  <c r="AC97" i="59"/>
  <c r="AS92" i="61"/>
  <c r="BU105" i="61"/>
  <c r="AV41" i="60"/>
  <c r="BN99" i="60"/>
  <c r="P9" i="61"/>
  <c r="P37" i="61"/>
  <c r="BY62" i="60"/>
  <c r="AC116" i="60"/>
  <c r="Z32" i="61"/>
  <c r="N94" i="60"/>
  <c r="P45" i="59"/>
  <c r="R85" i="60"/>
  <c r="S25" i="59"/>
  <c r="AL63" i="60"/>
  <c r="AA52" i="59"/>
  <c r="AS8" i="59"/>
  <c r="V56" i="61"/>
  <c r="AT32" i="61"/>
  <c r="Q56" i="60"/>
  <c r="BA17" i="60"/>
  <c r="AT80" i="59"/>
  <c r="BM66" i="59"/>
  <c r="U29" i="59"/>
  <c r="AD5" i="59"/>
  <c r="S124" i="59"/>
  <c r="AV95" i="59"/>
  <c r="AE64" i="60"/>
  <c r="Z8" i="60"/>
  <c r="AI5" i="61"/>
  <c r="CD92" i="59"/>
  <c r="BI85" i="59"/>
  <c r="AL78" i="61"/>
  <c r="AY101" i="61"/>
  <c r="BI109" i="60"/>
  <c r="M115" i="61"/>
  <c r="Y28" i="61"/>
  <c r="BU100" i="61"/>
  <c r="Q77" i="61"/>
  <c r="S73" i="59"/>
  <c r="BR37" i="61"/>
  <c r="BS56" i="59"/>
  <c r="AV109" i="60"/>
  <c r="L10" i="59"/>
  <c r="AB29" i="59"/>
  <c r="BD45" i="60"/>
  <c r="CA12" i="59"/>
  <c r="BW110" i="61"/>
  <c r="Y24" i="60"/>
  <c r="BH22" i="61"/>
  <c r="T63" i="60"/>
  <c r="BP29" i="61"/>
  <c r="BN18" i="59"/>
  <c r="AG9" i="61"/>
  <c r="AO82" i="60"/>
  <c r="AJ20" i="61"/>
  <c r="AQ124" i="59"/>
  <c r="R125" i="60"/>
  <c r="BH98" i="61"/>
  <c r="AZ16" i="60"/>
  <c r="K109" i="60"/>
  <c r="BH111" i="60"/>
  <c r="BY104" i="60"/>
  <c r="BB10" i="61"/>
  <c r="Y57" i="59"/>
  <c r="BT128" i="60"/>
  <c r="V81" i="60"/>
  <c r="BL49" i="59"/>
  <c r="M38" i="59"/>
  <c r="AI115" i="59"/>
  <c r="BW80" i="60"/>
  <c r="AW69" i="61"/>
  <c r="AE31" i="60"/>
  <c r="AO20" i="59"/>
  <c r="AN39" i="59"/>
  <c r="AS63" i="60"/>
  <c r="W55" i="60"/>
  <c r="BQ108" i="59"/>
  <c r="P67" i="61"/>
  <c r="AJ101" i="60"/>
  <c r="Z67" i="60"/>
  <c r="BL88" i="61"/>
  <c r="L128" i="61"/>
  <c r="BQ105" i="60"/>
  <c r="BE58" i="61"/>
  <c r="AJ82" i="61"/>
  <c r="L82" i="59"/>
  <c r="BJ4" i="61"/>
  <c r="AG75" i="61"/>
  <c r="CD26" i="60"/>
  <c r="P54" i="59"/>
  <c r="BW53" i="59"/>
  <c r="K53" i="61"/>
  <c r="BW64" i="59"/>
  <c r="AG69" i="60"/>
  <c r="AM115" i="60"/>
  <c r="BF52" i="59"/>
  <c r="AG66" i="61"/>
  <c r="AU106" i="60"/>
  <c r="BA98" i="59"/>
  <c r="AO44" i="59"/>
  <c r="AR77" i="61"/>
  <c r="V127" i="61"/>
  <c r="BK73" i="61"/>
  <c r="Z84" i="60"/>
  <c r="AY56" i="59"/>
  <c r="P112" i="60"/>
  <c r="AB92" i="59"/>
  <c r="BE53" i="59"/>
  <c r="AU6" i="61"/>
  <c r="AI24" i="60"/>
  <c r="AJ117" i="61"/>
  <c r="AW61" i="61"/>
  <c r="BK6" i="60"/>
  <c r="AR123" i="60"/>
  <c r="BB13" i="61"/>
  <c r="AS124" i="61"/>
  <c r="AX48" i="60"/>
  <c r="BB88" i="60"/>
  <c r="X54" i="61"/>
  <c r="AC22" i="60"/>
  <c r="BA128" i="60"/>
  <c r="AL27" i="61"/>
  <c r="AR40" i="61"/>
  <c r="AJ94" i="60"/>
  <c r="AB65" i="61"/>
  <c r="X50" i="60"/>
  <c r="BL7" i="60"/>
  <c r="CA54" i="60"/>
  <c r="AR89" i="60"/>
  <c r="AB17" i="60"/>
  <c r="AZ93" i="60"/>
  <c r="BF38" i="61"/>
  <c r="AW57" i="60"/>
  <c r="BV80" i="61"/>
  <c r="AI21" i="61"/>
  <c r="L129" i="60"/>
  <c r="BU111" i="60"/>
  <c r="AG113" i="59"/>
  <c r="N117" i="60"/>
  <c r="AQ7" i="59"/>
  <c r="AX104" i="60"/>
  <c r="AD92" i="59"/>
  <c r="AV77" i="59"/>
  <c r="BG85" i="60"/>
  <c r="BE8" i="59"/>
  <c r="AJ106" i="59"/>
  <c r="BQ30" i="61"/>
  <c r="BE25" i="60"/>
  <c r="AJ88" i="61"/>
  <c r="R27" i="59"/>
  <c r="AN17" i="59"/>
  <c r="P58" i="61"/>
  <c r="BC117" i="61"/>
  <c r="BS111" i="60"/>
  <c r="AJ44" i="59"/>
  <c r="Y10" i="60"/>
  <c r="BE61" i="60"/>
  <c r="AX75" i="59"/>
  <c r="T123" i="59"/>
  <c r="BX75" i="60"/>
  <c r="BD121" i="60"/>
  <c r="K11" i="59"/>
  <c r="L23" i="59"/>
  <c r="BE63" i="59"/>
  <c r="AC108" i="60"/>
  <c r="O23" i="60"/>
  <c r="BU28" i="60"/>
  <c r="AA82" i="61"/>
  <c r="BC56" i="59"/>
  <c r="BE38" i="61"/>
  <c r="BC74" i="59"/>
  <c r="V125" i="61"/>
  <c r="AI95" i="61"/>
  <c r="AI64" i="61"/>
  <c r="AV71" i="61"/>
  <c r="AW41" i="61"/>
  <c r="CA47" i="60"/>
  <c r="BE88" i="59"/>
  <c r="AF21" i="61"/>
  <c r="BO24" i="59"/>
  <c r="BW5" i="59"/>
  <c r="K8" i="60"/>
  <c r="W53" i="60"/>
  <c r="BD81" i="60"/>
  <c r="Q95" i="60"/>
  <c r="AI74" i="60"/>
  <c r="AV28" i="60"/>
  <c r="AQ24" i="59"/>
  <c r="BM116" i="59"/>
  <c r="BZ117" i="59"/>
  <c r="AF18" i="59"/>
  <c r="L50" i="61"/>
  <c r="Z123" i="59"/>
  <c r="AC74" i="59"/>
  <c r="L32" i="61"/>
  <c r="L38" i="59"/>
  <c r="BI21" i="61"/>
  <c r="S126" i="60"/>
  <c r="AJ28" i="61"/>
  <c r="AE57" i="61"/>
  <c r="S14" i="60"/>
  <c r="AE68" i="60"/>
  <c r="W56" i="60"/>
  <c r="AE112" i="60"/>
  <c r="AF77" i="60"/>
  <c r="AL89" i="61"/>
  <c r="BZ126" i="59"/>
  <c r="AI66" i="61"/>
  <c r="AL9" i="59"/>
  <c r="BP56" i="59"/>
  <c r="N127" i="59"/>
  <c r="U95" i="61"/>
  <c r="AO23" i="59"/>
  <c r="AI107" i="61"/>
  <c r="AJ120" i="59"/>
  <c r="AV75" i="59"/>
  <c r="CD40" i="59"/>
  <c r="AE103" i="60"/>
  <c r="BW27" i="60"/>
  <c r="AG50" i="59"/>
  <c r="BH82" i="59"/>
  <c r="L75" i="61"/>
  <c r="AB57" i="59"/>
  <c r="AL6" i="60"/>
  <c r="BK34" i="59"/>
  <c r="BW22" i="60"/>
  <c r="P124" i="60"/>
  <c r="AP82" i="59"/>
  <c r="BI51" i="59"/>
  <c r="P129" i="59"/>
  <c r="AA30" i="59"/>
  <c r="AU67" i="60"/>
  <c r="O114" i="60"/>
  <c r="AA98" i="61"/>
  <c r="CC122" i="61"/>
  <c r="BM79" i="59"/>
  <c r="BO55" i="61"/>
  <c r="AK102" i="60"/>
  <c r="AO89" i="61"/>
  <c r="N22" i="61"/>
  <c r="BT106" i="60"/>
  <c r="AS106" i="61"/>
  <c r="BR33" i="59"/>
  <c r="AY58" i="61"/>
  <c r="BN41" i="59"/>
  <c r="AQ92" i="61"/>
  <c r="AE19" i="61"/>
  <c r="Q64" i="61"/>
  <c r="BH91" i="61"/>
  <c r="P31" i="59"/>
  <c r="AN21" i="61"/>
  <c r="AL39" i="60"/>
  <c r="V77" i="59"/>
  <c r="L53" i="61"/>
  <c r="V100" i="59"/>
  <c r="AX85" i="59"/>
  <c r="BS33" i="61"/>
  <c r="AZ67" i="60"/>
  <c r="L109" i="59"/>
  <c r="BW105" i="59"/>
  <c r="N118" i="60"/>
  <c r="AC86" i="60"/>
  <c r="BI99" i="60"/>
  <c r="AB52" i="59"/>
  <c r="BU45" i="59"/>
  <c r="AE102" i="61"/>
  <c r="AM5" i="60"/>
  <c r="AB61" i="59"/>
  <c r="Q97" i="60"/>
  <c r="BH84" i="60"/>
  <c r="BT46" i="61"/>
  <c r="CA82" i="59"/>
  <c r="U119" i="61"/>
  <c r="AU107" i="60"/>
  <c r="AQ83" i="61"/>
  <c r="BB73" i="59"/>
  <c r="BE64" i="60"/>
  <c r="AI34" i="60"/>
  <c r="AD7" i="60"/>
  <c r="BK15" i="60"/>
  <c r="L124" i="61"/>
  <c r="AI113" i="59"/>
  <c r="AU59" i="60"/>
  <c r="Q96" i="59"/>
  <c r="BL19" i="59"/>
  <c r="AW84" i="61"/>
  <c r="AZ73" i="59"/>
  <c r="BV83" i="59"/>
  <c r="AY111" i="60"/>
  <c r="BR32" i="59"/>
  <c r="AS90" i="60"/>
  <c r="CB16" i="60"/>
  <c r="BQ30" i="59"/>
  <c r="AA73" i="60"/>
  <c r="AP26" i="59"/>
  <c r="V60" i="59"/>
  <c r="O53" i="60"/>
  <c r="AH125" i="59"/>
  <c r="AT20" i="61"/>
  <c r="AN114" i="59"/>
  <c r="AZ105" i="59"/>
  <c r="BZ119" i="60"/>
  <c r="BU48" i="61"/>
  <c r="P111" i="61"/>
  <c r="AS105" i="60"/>
  <c r="BT117" i="59"/>
  <c r="U83" i="59"/>
  <c r="BI102" i="61"/>
  <c r="BU36" i="60"/>
  <c r="BU110" i="59"/>
  <c r="AD87" i="61"/>
  <c r="AA119" i="61"/>
  <c r="BY74" i="60"/>
  <c r="BK34" i="61"/>
  <c r="V21" i="61"/>
  <c r="BD50" i="60"/>
  <c r="BM89" i="59"/>
  <c r="BB113" i="59"/>
  <c r="O14" i="60"/>
  <c r="X4" i="61"/>
  <c r="Y48" i="60"/>
  <c r="AI13" i="59"/>
  <c r="AQ100" i="60"/>
  <c r="V119" i="61"/>
  <c r="V24" i="59"/>
  <c r="AQ71" i="60"/>
  <c r="BI25" i="59"/>
  <c r="BK126" i="59"/>
  <c r="Y101" i="61"/>
  <c r="BR100" i="61"/>
  <c r="BA106" i="59"/>
  <c r="AB99" i="61"/>
  <c r="BF109" i="61"/>
  <c r="BT114" i="59"/>
  <c r="BP68" i="60"/>
  <c r="BL96" i="59"/>
  <c r="AY20" i="60"/>
  <c r="X107" i="59"/>
  <c r="BD124" i="59"/>
  <c r="AJ106" i="60"/>
  <c r="AH104" i="59"/>
  <c r="BH59" i="59"/>
  <c r="AA74" i="60"/>
  <c r="BB25" i="59"/>
  <c r="BS86" i="59"/>
  <c r="AC45" i="61"/>
  <c r="AT31" i="59"/>
  <c r="BR58" i="59"/>
  <c r="AJ52" i="59"/>
  <c r="N6" i="59"/>
  <c r="R88" i="59"/>
  <c r="AE20" i="61"/>
  <c r="P47" i="60"/>
  <c r="AG96" i="61"/>
  <c r="AU124" i="59"/>
  <c r="AE129" i="59"/>
  <c r="AJ45" i="61"/>
  <c r="P27" i="61"/>
  <c r="AI55" i="60"/>
  <c r="BK77" i="59"/>
  <c r="AN55" i="60"/>
  <c r="CC108" i="61"/>
  <c r="AE54" i="60"/>
  <c r="AN73" i="60"/>
  <c r="T57" i="61"/>
  <c r="Z106" i="59"/>
  <c r="BE8" i="61"/>
  <c r="AQ52" i="59"/>
  <c r="AD8" i="60"/>
  <c r="Y93" i="59"/>
  <c r="S22" i="59"/>
  <c r="AZ16" i="61"/>
  <c r="BT22" i="61"/>
  <c r="CC32" i="60"/>
  <c r="AO53" i="60"/>
  <c r="AZ117" i="61"/>
  <c r="R125" i="59"/>
  <c r="BL69" i="59"/>
  <c r="BB56" i="61"/>
  <c r="AN65" i="60"/>
  <c r="BW97" i="60"/>
  <c r="BL83" i="60"/>
  <c r="BV16" i="61"/>
  <c r="AH81" i="59"/>
  <c r="X71" i="61"/>
  <c r="BP12" i="59"/>
  <c r="AA62" i="59"/>
  <c r="AD104" i="59"/>
  <c r="Z26" i="59"/>
  <c r="BW7" i="59"/>
  <c r="X102" i="61"/>
  <c r="AX24" i="60"/>
  <c r="AI4" i="59"/>
  <c r="U68" i="61"/>
  <c r="BF55" i="59"/>
  <c r="Z29" i="60"/>
  <c r="AL98" i="61"/>
  <c r="BK14" i="61"/>
  <c r="AD22" i="59"/>
  <c r="AE75" i="61"/>
  <c r="BX52" i="61"/>
  <c r="AD108" i="61"/>
  <c r="AI68" i="61"/>
  <c r="AN51" i="60"/>
  <c r="BU46" i="61"/>
  <c r="BZ125" i="60"/>
  <c r="BE89" i="59"/>
  <c r="M95" i="59"/>
  <c r="BT68" i="60"/>
  <c r="BZ58" i="60"/>
  <c r="AT6" i="59"/>
  <c r="BP33" i="59"/>
  <c r="AD118" i="60"/>
  <c r="K98" i="60"/>
  <c r="BA101" i="59"/>
  <c r="M75" i="61"/>
  <c r="AA75" i="60"/>
  <c r="BK95" i="61"/>
  <c r="Q80" i="60"/>
  <c r="AE122" i="60"/>
  <c r="BO14" i="60"/>
  <c r="AP83" i="60"/>
  <c r="BI90" i="60"/>
  <c r="R46" i="59"/>
  <c r="W103" i="60"/>
  <c r="Z56" i="61"/>
  <c r="AW119" i="61"/>
  <c r="CC107" i="61"/>
  <c r="AY14" i="61"/>
  <c r="AW60" i="59"/>
  <c r="AZ71" i="60"/>
  <c r="P40" i="59"/>
  <c r="BH83" i="59"/>
  <c r="BO45" i="61"/>
  <c r="V27" i="59"/>
  <c r="AN45" i="60"/>
  <c r="AP121" i="60"/>
  <c r="BP115" i="59"/>
  <c r="BX66" i="60"/>
  <c r="BH120" i="60"/>
  <c r="AO9" i="59"/>
  <c r="BC99" i="61"/>
  <c r="BX94" i="59"/>
  <c r="CB4" i="61"/>
  <c r="BM101" i="60"/>
  <c r="AV73" i="59"/>
  <c r="K18" i="59"/>
  <c r="AF110" i="59"/>
  <c r="BF77" i="59"/>
  <c r="Q6" i="60"/>
  <c r="AH82" i="59"/>
  <c r="R6" i="59"/>
  <c r="AH59" i="60"/>
  <c r="AZ27" i="59"/>
  <c r="P23" i="60"/>
  <c r="CC111" i="59"/>
  <c r="BS52" i="59"/>
  <c r="Q52" i="60"/>
  <c r="AK66" i="59"/>
  <c r="AG46" i="59"/>
  <c r="BB126" i="60"/>
  <c r="BN117" i="61"/>
  <c r="BO117" i="60"/>
  <c r="CC65" i="60"/>
  <c r="AW106" i="60"/>
  <c r="BA91" i="59"/>
  <c r="BW39" i="59"/>
  <c r="AK102" i="59"/>
  <c r="BS61" i="59"/>
  <c r="AG48" i="60"/>
  <c r="O25" i="61"/>
  <c r="BG36" i="61"/>
  <c r="K83" i="60"/>
  <c r="AR109" i="59"/>
  <c r="AQ95" i="59"/>
  <c r="BV17" i="61"/>
  <c r="AL101" i="60"/>
  <c r="BR49" i="59"/>
  <c r="BA118" i="60"/>
  <c r="T26" i="59"/>
  <c r="AD55" i="60"/>
  <c r="AA117" i="59"/>
  <c r="AG49" i="60"/>
  <c r="AK22" i="61"/>
  <c r="BQ54" i="59"/>
  <c r="AY5" i="59"/>
  <c r="BA67" i="59"/>
  <c r="BK43" i="61"/>
  <c r="AR27" i="60"/>
  <c r="BC103" i="59"/>
  <c r="P18" i="59"/>
  <c r="BZ97" i="61"/>
  <c r="L114" i="61"/>
  <c r="AC89" i="60"/>
  <c r="Z110" i="61"/>
  <c r="BD47" i="60"/>
  <c r="BW26" i="59"/>
  <c r="O84" i="60"/>
  <c r="AW59" i="59"/>
  <c r="BP13" i="60"/>
  <c r="AX73" i="59"/>
  <c r="BT41" i="59"/>
  <c r="AC121" i="59"/>
  <c r="L29" i="61"/>
  <c r="BN84" i="61"/>
  <c r="BV23" i="59"/>
  <c r="P95" i="59"/>
  <c r="AP123" i="59"/>
  <c r="BC89" i="61"/>
  <c r="BR56" i="60"/>
  <c r="BC10" i="60"/>
  <c r="BW44" i="61"/>
  <c r="BX80" i="61"/>
  <c r="AI45" i="59"/>
  <c r="AU31" i="61"/>
  <c r="BL57" i="59"/>
  <c r="CB92" i="61"/>
  <c r="BI41" i="61"/>
  <c r="AF27" i="59"/>
  <c r="BJ80" i="60"/>
  <c r="AF126" i="61"/>
  <c r="Z40" i="61"/>
  <c r="M77" i="59"/>
  <c r="BH5" i="59"/>
  <c r="AW91" i="60"/>
  <c r="T79" i="60"/>
  <c r="BL120" i="60"/>
  <c r="BJ32" i="60"/>
  <c r="AN49" i="59"/>
  <c r="BF68" i="61"/>
  <c r="BY8" i="61"/>
  <c r="BI120" i="60"/>
  <c r="Q92" i="59"/>
  <c r="BC51" i="59"/>
  <c r="BJ105" i="61"/>
  <c r="AN35" i="60"/>
  <c r="K14" i="61"/>
  <c r="AZ29" i="59"/>
  <c r="BH59" i="60"/>
  <c r="AS80" i="59"/>
  <c r="AQ115" i="61"/>
  <c r="AH124" i="59"/>
  <c r="R38" i="59"/>
  <c r="AH69" i="59"/>
  <c r="AI82" i="59"/>
  <c r="P76" i="61"/>
  <c r="AR73" i="60"/>
  <c r="BN95" i="61"/>
  <c r="K39" i="61"/>
  <c r="BF74" i="60"/>
  <c r="AJ128" i="60"/>
  <c r="AX48" i="61"/>
  <c r="AJ25" i="60"/>
  <c r="BW83" i="60"/>
  <c r="BA59" i="60"/>
  <c r="AV88" i="60"/>
  <c r="AG90" i="59"/>
  <c r="BY72" i="60"/>
  <c r="AY124" i="60"/>
  <c r="AW63" i="61"/>
  <c r="AJ7" i="59"/>
  <c r="BU65" i="59"/>
  <c r="BG112" i="61"/>
  <c r="BJ62" i="61"/>
  <c r="AZ38" i="59"/>
  <c r="BJ34" i="59"/>
  <c r="BZ77" i="61"/>
  <c r="BN112" i="59"/>
  <c r="BY44" i="61"/>
  <c r="BD27" i="59"/>
  <c r="X80" i="59"/>
  <c r="CB95" i="60"/>
  <c r="L93" i="59"/>
  <c r="BP100" i="59"/>
  <c r="AM120" i="59"/>
  <c r="AN100" i="61"/>
  <c r="AK38" i="60"/>
  <c r="X126" i="59"/>
  <c r="BT42" i="61"/>
  <c r="R124" i="60"/>
  <c r="BR77" i="59"/>
  <c r="AO129" i="59"/>
  <c r="AK123" i="60"/>
  <c r="AY56" i="61"/>
  <c r="U31" i="61"/>
  <c r="K115" i="60"/>
  <c r="AC113" i="59"/>
  <c r="AC33" i="61"/>
  <c r="V128" i="61"/>
  <c r="BV97" i="59"/>
  <c r="X32" i="60"/>
  <c r="X110" i="61"/>
  <c r="BK126" i="60"/>
  <c r="AD35" i="61"/>
  <c r="BJ112" i="60"/>
  <c r="AD40" i="59"/>
  <c r="BY105" i="60"/>
  <c r="AM100" i="61"/>
  <c r="BG113" i="60"/>
  <c r="AD74" i="59"/>
  <c r="BY46" i="61"/>
  <c r="AL112" i="59"/>
  <c r="BO61" i="59"/>
  <c r="AJ107" i="59"/>
  <c r="BX60" i="59"/>
  <c r="BC22" i="60"/>
  <c r="AT92" i="60"/>
  <c r="O125" i="59"/>
  <c r="AS30" i="60"/>
  <c r="BI10" i="61"/>
  <c r="AX113" i="60"/>
  <c r="BC18" i="59"/>
  <c r="X115" i="61"/>
  <c r="AG95" i="59"/>
  <c r="N109" i="61"/>
  <c r="CD42" i="61"/>
  <c r="AT118" i="59"/>
  <c r="AN87" i="60"/>
  <c r="BO42" i="59"/>
  <c r="S5" i="61"/>
  <c r="AQ95" i="61"/>
  <c r="AL36" i="59"/>
  <c r="BF72" i="59"/>
  <c r="T125" i="59"/>
  <c r="AG96" i="59"/>
  <c r="AA48" i="61"/>
  <c r="V25" i="61"/>
  <c r="BC88" i="61"/>
  <c r="AP79" i="59"/>
  <c r="AC125" i="61"/>
  <c r="AI82" i="60"/>
  <c r="AR116" i="60"/>
  <c r="AX4" i="61"/>
  <c r="BI52" i="59"/>
  <c r="BK46" i="60"/>
  <c r="T43" i="61"/>
  <c r="V29" i="61"/>
  <c r="AY18" i="60"/>
  <c r="Q106" i="61"/>
  <c r="BK17" i="59"/>
  <c r="AA13" i="59"/>
  <c r="AD6" i="60"/>
  <c r="AE79" i="60"/>
  <c r="M75" i="59"/>
  <c r="BH128" i="60"/>
  <c r="BQ44" i="60"/>
  <c r="AE118" i="61"/>
  <c r="BV46" i="59"/>
  <c r="BM47" i="60"/>
  <c r="AP64" i="61"/>
  <c r="BL40" i="60"/>
  <c r="N44" i="60"/>
  <c r="AP22" i="59"/>
  <c r="AP9" i="60"/>
  <c r="AJ5" i="60"/>
  <c r="AM32" i="60"/>
  <c r="BE6" i="59"/>
  <c r="BC17" i="60"/>
  <c r="AY75" i="60"/>
  <c r="W114" i="59"/>
  <c r="AP65" i="60"/>
  <c r="AX89" i="61"/>
  <c r="AO124" i="61"/>
  <c r="AB58" i="61"/>
  <c r="BH43" i="60"/>
  <c r="AC124" i="61"/>
  <c r="T127" i="59"/>
  <c r="Y70" i="60"/>
  <c r="BG67" i="61"/>
  <c r="BT78" i="60"/>
  <c r="R107" i="60"/>
  <c r="BK124" i="60"/>
  <c r="AF122" i="61"/>
  <c r="BM15" i="60"/>
  <c r="BP94" i="59"/>
  <c r="BN15" i="60"/>
  <c r="BC79" i="60"/>
  <c r="BD40" i="60"/>
  <c r="BP68" i="61"/>
  <c r="BV34" i="59"/>
  <c r="BF98" i="59"/>
  <c r="CB120" i="61"/>
  <c r="BW96" i="59"/>
  <c r="BR90" i="59"/>
  <c r="AP70" i="61"/>
  <c r="BR107" i="61"/>
  <c r="BJ17" i="61"/>
  <c r="AW64" i="59"/>
  <c r="BG66" i="60"/>
  <c r="K20" i="60"/>
  <c r="AQ31" i="60"/>
  <c r="AJ96" i="60"/>
  <c r="AB96" i="61"/>
  <c r="AA85" i="60"/>
  <c r="BN118" i="61"/>
  <c r="AY109" i="59"/>
  <c r="AC38" i="61"/>
  <c r="AQ69" i="60"/>
  <c r="O15" i="59"/>
  <c r="AQ27" i="59"/>
  <c r="AP69" i="61"/>
  <c r="BO6" i="60"/>
  <c r="BF75" i="61"/>
  <c r="BC76" i="59"/>
  <c r="BB54" i="59"/>
  <c r="BV72" i="60"/>
  <c r="AI10" i="59"/>
  <c r="P36" i="60"/>
  <c r="BM26" i="59"/>
  <c r="AW91" i="61"/>
  <c r="AU55" i="60"/>
  <c r="BA38" i="59"/>
  <c r="BK117" i="59"/>
  <c r="BY116" i="61"/>
  <c r="R39" i="60"/>
  <c r="O89" i="60"/>
  <c r="AZ31" i="59"/>
  <c r="M82" i="59"/>
  <c r="CA101" i="60"/>
  <c r="BP96" i="61"/>
  <c r="BA73" i="60"/>
  <c r="BA64" i="60"/>
  <c r="AX125" i="60"/>
  <c r="BP120" i="59"/>
  <c r="BI83" i="60"/>
  <c r="Q25" i="60"/>
  <c r="AR10" i="61"/>
  <c r="BC38" i="59"/>
  <c r="O93" i="59"/>
  <c r="BP82" i="59"/>
  <c r="CD33" i="59"/>
  <c r="AP8" i="59"/>
  <c r="BC84" i="59"/>
  <c r="BM84" i="60"/>
  <c r="AW51" i="60"/>
  <c r="AW126" i="60"/>
  <c r="U125" i="61"/>
  <c r="BN81" i="61"/>
  <c r="BU96" i="60"/>
  <c r="BK110" i="61"/>
  <c r="AF112" i="60"/>
  <c r="S71" i="59"/>
  <c r="AO124" i="60"/>
  <c r="AK55" i="60"/>
  <c r="BP54" i="59"/>
  <c r="BB4" i="60"/>
  <c r="T18" i="60"/>
  <c r="AT39" i="59"/>
  <c r="AG30" i="61"/>
  <c r="AU50" i="59"/>
  <c r="U4" i="59"/>
  <c r="AD70" i="60"/>
  <c r="AH95" i="59"/>
  <c r="BY13" i="59"/>
  <c r="Q72" i="61"/>
  <c r="BS54" i="60"/>
  <c r="AT4" i="59"/>
  <c r="AK100" i="60"/>
  <c r="BG51" i="59"/>
  <c r="AU58" i="59"/>
  <c r="N118" i="59"/>
  <c r="AW10" i="59"/>
  <c r="BC127" i="59"/>
  <c r="AW105" i="60"/>
  <c r="AZ88" i="59"/>
  <c r="AT62" i="61"/>
  <c r="CD38" i="61"/>
  <c r="BB68" i="60"/>
  <c r="AG26" i="61"/>
  <c r="BT72" i="59"/>
  <c r="BT71" i="61"/>
  <c r="AJ110" i="59"/>
  <c r="BF8" i="59"/>
  <c r="BR18" i="61"/>
  <c r="BL108" i="61"/>
  <c r="AF33" i="60"/>
  <c r="BL33" i="60"/>
  <c r="AV88" i="61"/>
  <c r="BB119" i="60"/>
  <c r="L48" i="61"/>
  <c r="AX35" i="60"/>
  <c r="BQ65" i="59"/>
  <c r="CC94" i="59"/>
  <c r="AS34" i="60"/>
  <c r="BO20" i="59"/>
  <c r="AN115" i="60"/>
  <c r="AA59" i="60"/>
  <c r="U59" i="61"/>
  <c r="BE125" i="60"/>
  <c r="W98" i="61"/>
  <c r="BJ56" i="59"/>
  <c r="AU75" i="59"/>
  <c r="AR30" i="59"/>
  <c r="AE49" i="59"/>
  <c r="AS23" i="61"/>
  <c r="AO102" i="59"/>
  <c r="AZ89" i="59"/>
  <c r="AP95" i="60"/>
  <c r="P67" i="59"/>
  <c r="AK117" i="59"/>
  <c r="AU48" i="60"/>
  <c r="AM17" i="60"/>
  <c r="Z15" i="60"/>
  <c r="BX103" i="61"/>
  <c r="K73" i="59"/>
  <c r="BK34" i="60"/>
  <c r="R100" i="59"/>
  <c r="Y52" i="60"/>
  <c r="M116" i="61"/>
  <c r="BQ11" i="59"/>
  <c r="R14" i="59"/>
  <c r="Q22" i="60"/>
  <c r="AH10" i="60"/>
  <c r="AL114" i="59"/>
  <c r="AY19" i="59"/>
  <c r="AF15" i="60"/>
  <c r="BO65" i="60"/>
  <c r="AN107" i="60"/>
  <c r="AP17" i="59"/>
  <c r="AK104" i="60"/>
  <c r="U44" i="61"/>
  <c r="BK116" i="60"/>
  <c r="BR66" i="61"/>
  <c r="O115" i="59"/>
  <c r="AC73" i="60"/>
  <c r="AW128" i="61"/>
  <c r="AC55" i="60"/>
  <c r="Y13" i="61"/>
  <c r="BN107" i="61"/>
  <c r="AO22" i="61"/>
  <c r="BB13" i="59"/>
  <c r="R107" i="61"/>
  <c r="BC94" i="61"/>
  <c r="AG107" i="59"/>
  <c r="BO56" i="61"/>
  <c r="BI48" i="60"/>
  <c r="BG94" i="60"/>
  <c r="BL79" i="60"/>
  <c r="BH10" i="61"/>
  <c r="AI112" i="60"/>
  <c r="O70" i="59"/>
  <c r="BX87" i="60"/>
  <c r="BK91" i="60"/>
  <c r="T109" i="60"/>
  <c r="BR25" i="59"/>
  <c r="AJ93" i="61"/>
  <c r="AY120" i="60"/>
  <c r="BX70" i="59"/>
  <c r="AG10" i="61"/>
  <c r="BT33" i="59"/>
  <c r="R88" i="61"/>
  <c r="BB56" i="60"/>
  <c r="BB127" i="60"/>
  <c r="BH68" i="60"/>
  <c r="V65" i="59"/>
  <c r="AT96" i="59"/>
  <c r="BG128" i="60"/>
  <c r="X44" i="60"/>
  <c r="P63" i="59"/>
  <c r="AN116" i="61"/>
  <c r="BI105" i="59"/>
  <c r="Z60" i="61"/>
  <c r="AR124" i="60"/>
  <c r="S77" i="59"/>
  <c r="BE44" i="61"/>
  <c r="AG112" i="60"/>
  <c r="AA113" i="61"/>
  <c r="CA69" i="59"/>
  <c r="V92" i="60"/>
  <c r="AQ123" i="59"/>
  <c r="O79" i="61"/>
  <c r="BA88" i="60"/>
  <c r="BC77" i="61"/>
  <c r="AU30" i="59"/>
  <c r="AI57" i="61"/>
  <c r="X77" i="61"/>
  <c r="AD56" i="59"/>
  <c r="BI106" i="61"/>
  <c r="BS78" i="61"/>
  <c r="AS78" i="61"/>
  <c r="AE95" i="61"/>
  <c r="N78" i="59"/>
  <c r="AW42" i="60"/>
  <c r="AI59" i="60"/>
  <c r="BE32" i="60"/>
  <c r="P107" i="59"/>
  <c r="U91" i="61"/>
  <c r="BO113" i="60"/>
  <c r="AC74" i="61"/>
  <c r="R77" i="60"/>
  <c r="BD29" i="60"/>
  <c r="BC31" i="59"/>
  <c r="AT70" i="61"/>
  <c r="BT43" i="59"/>
  <c r="BJ10" i="61"/>
  <c r="BN112" i="61"/>
  <c r="AP83" i="59"/>
  <c r="T67" i="59"/>
  <c r="AX32" i="60"/>
  <c r="K119" i="61"/>
  <c r="M129" i="59"/>
  <c r="K80" i="60"/>
  <c r="Z16" i="61"/>
  <c r="Z102" i="59"/>
  <c r="AW86" i="61"/>
  <c r="S92" i="60"/>
  <c r="BD10" i="61"/>
  <c r="BL63" i="60"/>
  <c r="BG79" i="61"/>
  <c r="AJ18" i="61"/>
  <c r="AH72" i="61"/>
  <c r="BM43" i="60"/>
  <c r="AN108" i="60"/>
  <c r="BL103" i="61"/>
  <c r="AA28" i="61"/>
  <c r="AI62" i="60"/>
  <c r="BC103" i="60"/>
  <c r="AO65" i="59"/>
  <c r="BC87" i="61"/>
  <c r="CA58" i="59"/>
  <c r="BN52" i="59"/>
  <c r="AH13" i="61"/>
  <c r="V42" i="60"/>
  <c r="AU73" i="59"/>
  <c r="K112" i="59"/>
  <c r="BH41" i="61"/>
  <c r="T27" i="59"/>
  <c r="BP120" i="61"/>
  <c r="AS58" i="61"/>
  <c r="BC10" i="59"/>
  <c r="BM68" i="61"/>
  <c r="M23" i="61"/>
  <c r="AU92" i="60"/>
  <c r="CA68" i="60"/>
  <c r="AJ51" i="61"/>
  <c r="AR22" i="60"/>
  <c r="X35" i="59"/>
  <c r="AY45" i="59"/>
  <c r="Q30" i="61"/>
  <c r="BG64" i="60"/>
  <c r="AM64" i="61"/>
  <c r="AO67" i="60"/>
  <c r="BH114" i="59"/>
  <c r="L106" i="59"/>
  <c r="AP62" i="59"/>
  <c r="BI102" i="60"/>
  <c r="AR64" i="61"/>
  <c r="BZ108" i="59"/>
  <c r="AE83" i="61"/>
  <c r="BN71" i="60"/>
  <c r="AD51" i="59"/>
  <c r="AN55" i="61"/>
  <c r="AR89" i="59"/>
  <c r="AZ113" i="61"/>
  <c r="AL34" i="60"/>
  <c r="Y114" i="59"/>
  <c r="O46" i="61"/>
  <c r="AB21" i="61"/>
  <c r="N40" i="60"/>
  <c r="R52" i="61"/>
  <c r="BJ16" i="60"/>
  <c r="BK25" i="59"/>
  <c r="X88" i="59"/>
  <c r="AG13" i="61"/>
  <c r="BL12" i="61"/>
  <c r="O89" i="59"/>
  <c r="BV105" i="59"/>
  <c r="BP123" i="61"/>
  <c r="BD81" i="59"/>
  <c r="BF116" i="61"/>
  <c r="U68" i="60"/>
  <c r="W60" i="60"/>
  <c r="AV11" i="59"/>
  <c r="BA114" i="61"/>
  <c r="BE60" i="59"/>
  <c r="AI10" i="60"/>
  <c r="AQ69" i="61"/>
  <c r="AN46" i="59"/>
  <c r="AD72" i="60"/>
  <c r="N49" i="61"/>
  <c r="AN118" i="61"/>
  <c r="BA44" i="59"/>
  <c r="BX90" i="61"/>
  <c r="BX28" i="60"/>
  <c r="M106" i="61"/>
  <c r="BU16" i="59"/>
  <c r="AQ29" i="60"/>
  <c r="BO16" i="61"/>
  <c r="AA5" i="61"/>
  <c r="AL33" i="61"/>
  <c r="P16" i="61"/>
  <c r="AQ96" i="60"/>
  <c r="AM121" i="60"/>
  <c r="U13" i="60"/>
  <c r="CA116" i="60"/>
  <c r="Q129" i="59"/>
  <c r="AX95" i="60"/>
  <c r="AI115" i="61"/>
  <c r="BA30" i="60"/>
  <c r="CD90" i="61"/>
  <c r="AU78" i="60"/>
  <c r="AP81" i="59"/>
  <c r="CD115" i="60"/>
  <c r="BQ43" i="60"/>
  <c r="AD24" i="59"/>
  <c r="CB15" i="61"/>
  <c r="O60" i="61"/>
  <c r="AH116" i="60"/>
  <c r="AQ65" i="59"/>
  <c r="BM10" i="61"/>
  <c r="BM45" i="59"/>
  <c r="AO117" i="60"/>
  <c r="AU5" i="59"/>
  <c r="BO57" i="61"/>
  <c r="BP75" i="59"/>
  <c r="N30" i="59"/>
  <c r="AF4" i="60"/>
  <c r="AX76" i="59"/>
  <c r="CD19" i="59"/>
  <c r="BG4" i="60"/>
  <c r="BQ116" i="59"/>
  <c r="AW83" i="61"/>
  <c r="BP110" i="59"/>
  <c r="T80" i="59"/>
  <c r="BW37" i="60"/>
  <c r="BH11" i="59"/>
  <c r="K71" i="60"/>
  <c r="M125" i="61"/>
  <c r="AP48" i="60"/>
  <c r="AJ31" i="59"/>
  <c r="BX92" i="61"/>
  <c r="Z88" i="59"/>
  <c r="AX83" i="59"/>
  <c r="AL128" i="59"/>
  <c r="BU7" i="60"/>
  <c r="BP82" i="61"/>
  <c r="P57" i="59"/>
  <c r="N93" i="59"/>
  <c r="BI5" i="61"/>
  <c r="BK47" i="60"/>
  <c r="AB22" i="59"/>
  <c r="AY113" i="61"/>
  <c r="BD102" i="61"/>
  <c r="AE55" i="59"/>
  <c r="AM120" i="61"/>
  <c r="W30" i="59"/>
  <c r="BB55" i="59"/>
  <c r="AH96" i="60"/>
  <c r="BB82" i="61"/>
  <c r="BF125" i="59"/>
  <c r="AM125" i="61"/>
  <c r="AB110" i="59"/>
  <c r="CA15" i="59"/>
  <c r="BO46" i="61"/>
  <c r="AH34" i="59"/>
  <c r="AB85" i="60"/>
  <c r="BM62" i="60"/>
  <c r="AN63" i="60"/>
  <c r="K70" i="61"/>
  <c r="BZ95" i="61"/>
  <c r="AK36" i="61"/>
  <c r="BE91" i="61"/>
  <c r="BQ34" i="59"/>
  <c r="AU30" i="60"/>
  <c r="AA51" i="59"/>
  <c r="AC9" i="59"/>
  <c r="AT86" i="59"/>
  <c r="Y48" i="61"/>
  <c r="AY106" i="59"/>
  <c r="Z61" i="61"/>
  <c r="AX70" i="61"/>
  <c r="U126" i="60"/>
  <c r="CB20" i="59"/>
  <c r="AS102" i="60"/>
  <c r="BI20" i="59"/>
  <c r="Q74" i="61"/>
  <c r="AW127" i="60"/>
  <c r="BA40" i="60"/>
  <c r="Z107" i="59"/>
  <c r="BP114" i="60"/>
  <c r="BX51" i="60"/>
  <c r="AR104" i="61"/>
  <c r="AX104" i="59"/>
  <c r="K74" i="60"/>
  <c r="AF122" i="59"/>
  <c r="AT69" i="61"/>
  <c r="BH51" i="60"/>
  <c r="BK96" i="61"/>
  <c r="Y75" i="59"/>
  <c r="AZ55" i="60"/>
  <c r="AI84" i="59"/>
  <c r="AW66" i="59"/>
  <c r="BK112" i="61"/>
  <c r="Z33" i="59"/>
  <c r="AQ9" i="60"/>
  <c r="Z66" i="61"/>
  <c r="Q116" i="59"/>
  <c r="Y11" i="60"/>
  <c r="AJ122" i="60"/>
  <c r="AN109" i="61"/>
  <c r="BC123" i="61"/>
  <c r="BL28" i="59"/>
  <c r="BB73" i="61"/>
  <c r="AR97" i="61"/>
  <c r="AM129" i="61"/>
  <c r="BU22" i="61"/>
  <c r="P112" i="59"/>
  <c r="BQ66" i="59"/>
  <c r="AK15" i="60"/>
  <c r="BT121" i="59"/>
  <c r="BI61" i="60"/>
  <c r="AX116" i="61"/>
  <c r="BA28" i="61"/>
  <c r="AF88" i="59"/>
  <c r="V5" i="61"/>
  <c r="AF55" i="59"/>
  <c r="AC71" i="59"/>
  <c r="AV126" i="61"/>
  <c r="AU24" i="61"/>
  <c r="BB74" i="60"/>
  <c r="AJ122" i="61"/>
  <c r="AU42" i="59"/>
  <c r="BW112" i="59"/>
  <c r="BK123" i="61"/>
  <c r="BA115" i="59"/>
  <c r="AQ110" i="60"/>
  <c r="BH99" i="59"/>
  <c r="AY100" i="59"/>
  <c r="AL103" i="59"/>
  <c r="AO68" i="61"/>
  <c r="AZ66" i="59"/>
  <c r="AG19" i="61"/>
  <c r="BR45" i="61"/>
  <c r="BF128" i="60"/>
  <c r="BX47" i="60"/>
  <c r="AW125" i="59"/>
  <c r="V11" i="59"/>
  <c r="W89" i="61"/>
  <c r="BT87" i="60"/>
  <c r="R67" i="60"/>
  <c r="AK25" i="61"/>
  <c r="U118" i="60"/>
  <c r="AW13" i="59"/>
  <c r="BB71" i="61"/>
  <c r="X58" i="61"/>
  <c r="P7" i="60"/>
  <c r="S94" i="59"/>
  <c r="Z40" i="59"/>
  <c r="P5" i="61"/>
  <c r="W44" i="60"/>
  <c r="BB88" i="59"/>
  <c r="AL30" i="61"/>
  <c r="BG127" i="59"/>
  <c r="AY88" i="61"/>
  <c r="AT19" i="61"/>
  <c r="AU22" i="61"/>
  <c r="BV102" i="61"/>
  <c r="AK126" i="60"/>
  <c r="K50" i="59"/>
  <c r="AT41" i="59"/>
  <c r="AG20" i="60"/>
  <c r="BY110" i="61"/>
  <c r="BY48" i="61"/>
  <c r="O14" i="59"/>
  <c r="AC83" i="59"/>
  <c r="BF102" i="61"/>
  <c r="BQ107" i="59"/>
  <c r="CA52" i="59"/>
  <c r="O61" i="59"/>
  <c r="BZ74" i="59"/>
  <c r="BK66" i="59"/>
  <c r="AY13" i="59"/>
  <c r="AQ105" i="61"/>
  <c r="Q29" i="60"/>
  <c r="AV27" i="59"/>
  <c r="X101" i="60"/>
  <c r="BG7" i="60"/>
  <c r="BW70" i="60"/>
  <c r="V97" i="61"/>
  <c r="AH38" i="61"/>
  <c r="P108" i="59"/>
  <c r="AX25" i="59"/>
  <c r="BV96" i="59"/>
  <c r="AF79" i="60"/>
  <c r="AQ51" i="59"/>
  <c r="BA96" i="59"/>
  <c r="BW51" i="59"/>
  <c r="U20" i="60"/>
  <c r="AU26" i="59"/>
  <c r="BR29" i="60"/>
  <c r="M127" i="59"/>
  <c r="BU45" i="61"/>
  <c r="R6" i="60"/>
  <c r="BE124" i="59"/>
  <c r="AU63" i="60"/>
  <c r="AK101" i="59"/>
  <c r="BT68" i="61"/>
  <c r="Z55" i="60"/>
  <c r="AJ47" i="59"/>
  <c r="AP41" i="59"/>
  <c r="AJ115" i="61"/>
  <c r="AI117" i="59"/>
  <c r="AF34" i="61"/>
  <c r="BI91" i="59"/>
  <c r="Z76" i="60"/>
  <c r="AF34" i="59"/>
  <c r="AZ34" i="61"/>
  <c r="AP100" i="59"/>
  <c r="R70" i="59"/>
  <c r="CA48" i="60"/>
  <c r="AP124" i="60"/>
  <c r="BB5" i="61"/>
  <c r="BB35" i="60"/>
  <c r="Q91" i="61"/>
  <c r="BD21" i="61"/>
  <c r="Y81" i="60"/>
  <c r="AZ89" i="61"/>
  <c r="AC114" i="59"/>
  <c r="Z39" i="60"/>
  <c r="AN4" i="59"/>
  <c r="CD40" i="60"/>
  <c r="BT15" i="61"/>
  <c r="Q9" i="60"/>
  <c r="BJ100" i="61"/>
  <c r="BX52" i="60"/>
  <c r="BN121" i="59"/>
  <c r="BW89" i="59"/>
  <c r="N74" i="60"/>
  <c r="AM16" i="60"/>
  <c r="BQ111" i="60"/>
  <c r="AO24" i="61"/>
  <c r="BP9" i="61"/>
  <c r="T82" i="60"/>
  <c r="BP52" i="61"/>
  <c r="AP89" i="59"/>
  <c r="BR70" i="61"/>
  <c r="BT20" i="60"/>
  <c r="AQ8" i="60"/>
  <c r="AD10" i="60"/>
  <c r="AU52" i="61"/>
  <c r="AQ4" i="59"/>
  <c r="X81" i="59"/>
  <c r="Q8" i="59"/>
  <c r="BU17" i="61"/>
  <c r="BE89" i="60"/>
  <c r="AY125" i="61"/>
  <c r="AW111" i="59"/>
  <c r="AA50" i="59"/>
  <c r="AM82" i="60"/>
  <c r="BZ113" i="60"/>
  <c r="AK8" i="59"/>
  <c r="AQ34" i="59"/>
  <c r="BW42" i="60"/>
  <c r="BN90" i="60"/>
  <c r="AA95" i="61"/>
  <c r="BS85" i="60"/>
  <c r="AL66" i="61"/>
  <c r="N86" i="60"/>
  <c r="L103" i="60"/>
  <c r="BW38" i="61"/>
  <c r="AC51" i="60"/>
  <c r="BQ28" i="60"/>
  <c r="S19" i="60"/>
  <c r="BF67" i="59"/>
  <c r="BL70" i="60"/>
  <c r="BV125" i="61"/>
  <c r="AU57" i="61"/>
  <c r="BL20" i="60"/>
  <c r="BY67" i="61"/>
  <c r="BA13" i="61"/>
  <c r="P93" i="59"/>
  <c r="Y38" i="60"/>
  <c r="BP23" i="59"/>
  <c r="X70" i="61"/>
  <c r="BL90" i="59"/>
  <c r="BK108" i="60"/>
  <c r="AX53" i="59"/>
  <c r="W108" i="60"/>
  <c r="AF17" i="61"/>
  <c r="BI62" i="61"/>
  <c r="AP10" i="59"/>
  <c r="AV109" i="61"/>
  <c r="AY82" i="59"/>
  <c r="R54" i="60"/>
  <c r="AF63" i="61"/>
  <c r="BE83" i="61"/>
  <c r="N70" i="61"/>
  <c r="AZ109" i="59"/>
  <c r="Q87" i="60"/>
  <c r="AO94" i="61"/>
  <c r="T25" i="61"/>
  <c r="Y82" i="60"/>
  <c r="BB70" i="59"/>
  <c r="BH85" i="61"/>
  <c r="BP116" i="59"/>
  <c r="AW128" i="60"/>
  <c r="AD53" i="60"/>
  <c r="BX83" i="61"/>
  <c r="AF39" i="61"/>
  <c r="S32" i="59"/>
  <c r="M54" i="61"/>
  <c r="AC128" i="60"/>
  <c r="AB66" i="61"/>
  <c r="BC68" i="60"/>
  <c r="BN116" i="59"/>
  <c r="AL124" i="60"/>
  <c r="O61" i="60"/>
  <c r="BK37" i="59"/>
  <c r="AL126" i="60"/>
  <c r="AH10" i="59"/>
  <c r="AB35" i="61"/>
  <c r="AA108" i="59"/>
  <c r="AV69" i="59"/>
  <c r="P7" i="61"/>
  <c r="AN95" i="59"/>
  <c r="BF58" i="61"/>
  <c r="CD66" i="59"/>
  <c r="BI115" i="61"/>
  <c r="AX31" i="60"/>
  <c r="AS87" i="60"/>
  <c r="AW55" i="59"/>
  <c r="X115" i="60"/>
  <c r="AZ40" i="61"/>
  <c r="BY27" i="60"/>
  <c r="AD117" i="60"/>
  <c r="AP6" i="60"/>
  <c r="BN81" i="59"/>
  <c r="CD74" i="61"/>
  <c r="AP90" i="59"/>
  <c r="CC117" i="60"/>
  <c r="AT95" i="60"/>
  <c r="T63" i="59"/>
  <c r="BP24" i="59"/>
  <c r="CB79" i="61"/>
  <c r="BE72" i="59"/>
  <c r="AF4" i="61"/>
  <c r="BM12" i="60"/>
  <c r="BJ55" i="61"/>
  <c r="BC91" i="60"/>
  <c r="L39" i="60"/>
  <c r="AV115" i="61"/>
  <c r="V106" i="61"/>
  <c r="BX94" i="61"/>
  <c r="AC87" i="60"/>
  <c r="AD43" i="59"/>
  <c r="AH57" i="61"/>
  <c r="AA12" i="61"/>
  <c r="BW81" i="60"/>
  <c r="U126" i="61"/>
  <c r="BM121" i="59"/>
  <c r="AS35" i="59"/>
  <c r="AI88" i="59"/>
  <c r="BE71" i="61"/>
  <c r="BT40" i="61"/>
  <c r="BU27" i="61"/>
  <c r="BF22" i="59"/>
  <c r="BQ78" i="59"/>
  <c r="AH112" i="61"/>
  <c r="Q29" i="61"/>
  <c r="AI42" i="59"/>
  <c r="BJ99" i="60"/>
  <c r="AN36" i="61"/>
  <c r="BQ28" i="59"/>
  <c r="U47" i="61"/>
  <c r="AG20" i="59"/>
  <c r="AC96" i="59"/>
  <c r="AQ114" i="61"/>
  <c r="BF34" i="59"/>
  <c r="AC33" i="60"/>
  <c r="AL126" i="61"/>
  <c r="AG78" i="61"/>
  <c r="BN88" i="60"/>
  <c r="CB24" i="61"/>
  <c r="BS104" i="59"/>
  <c r="AB113" i="59"/>
  <c r="BE34" i="61"/>
  <c r="K45" i="61"/>
  <c r="BG71" i="59"/>
  <c r="BD83" i="60"/>
  <c r="BB56" i="59"/>
  <c r="AN79" i="59"/>
  <c r="AE28" i="60"/>
  <c r="T49" i="61"/>
  <c r="BE16" i="60"/>
  <c r="T4" i="60"/>
  <c r="AN31" i="60"/>
  <c r="Z100" i="60"/>
  <c r="O105" i="59"/>
  <c r="BQ88" i="60"/>
  <c r="BE104" i="60"/>
  <c r="AN30" i="60"/>
  <c r="BL87" i="59"/>
  <c r="X90" i="60"/>
  <c r="AB123" i="59"/>
  <c r="AZ124" i="59"/>
  <c r="AF60" i="59"/>
  <c r="X124" i="60"/>
  <c r="L95" i="59"/>
  <c r="BF37" i="59"/>
  <c r="Z44" i="60"/>
  <c r="AU44" i="61"/>
  <c r="BK70" i="60"/>
  <c r="AP107" i="60"/>
  <c r="AK101" i="60"/>
  <c r="AU98" i="60"/>
  <c r="BL62" i="60"/>
  <c r="O65" i="61"/>
  <c r="CA61" i="61"/>
  <c r="BD93" i="61"/>
  <c r="BE62" i="59"/>
  <c r="Q16" i="60"/>
  <c r="AQ84" i="60"/>
  <c r="Z13" i="59"/>
  <c r="AE13" i="60"/>
  <c r="BY58" i="59"/>
  <c r="BH18" i="61"/>
  <c r="AR46" i="61"/>
  <c r="R82" i="60"/>
  <c r="N96" i="61"/>
  <c r="AE97" i="60"/>
  <c r="AD46" i="61"/>
  <c r="O113" i="59"/>
  <c r="R83" i="59"/>
  <c r="BL61" i="60"/>
  <c r="CA16" i="59"/>
  <c r="CB28" i="60"/>
  <c r="AR120" i="59"/>
  <c r="T98" i="60"/>
  <c r="M73" i="59"/>
  <c r="BD63" i="59"/>
  <c r="BA33" i="61"/>
  <c r="BJ15" i="59"/>
  <c r="BO90" i="59"/>
  <c r="BI61" i="59"/>
  <c r="BE4" i="61"/>
  <c r="AH50" i="61"/>
  <c r="AR110" i="59"/>
  <c r="BQ113" i="60"/>
  <c r="AR19" i="61"/>
  <c r="AL63" i="59"/>
  <c r="T7" i="61"/>
  <c r="BD53" i="59"/>
  <c r="Q85" i="60"/>
  <c r="P6" i="60"/>
  <c r="S70" i="60"/>
  <c r="AB81" i="61"/>
  <c r="BM4" i="59"/>
  <c r="AC98" i="60"/>
  <c r="BN104" i="59"/>
  <c r="BJ128" i="59"/>
  <c r="CA98" i="61"/>
  <c r="AF92" i="61"/>
  <c r="BZ95" i="60"/>
  <c r="AR84" i="61"/>
  <c r="CC60" i="60"/>
  <c r="BP24" i="61"/>
  <c r="K118" i="60"/>
  <c r="AB128" i="59"/>
  <c r="Q87" i="61"/>
  <c r="BY11" i="60"/>
  <c r="BM74" i="59"/>
  <c r="BY93" i="60"/>
  <c r="AE7" i="60"/>
  <c r="N120" i="59"/>
  <c r="BP58" i="59"/>
  <c r="P72" i="59"/>
  <c r="BN85" i="59"/>
  <c r="BC129" i="60"/>
  <c r="CA92" i="61"/>
  <c r="AL75" i="61"/>
  <c r="BI67" i="60"/>
  <c r="Z6" i="59"/>
  <c r="BX73" i="59"/>
  <c r="CC23" i="60"/>
  <c r="N5" i="61"/>
  <c r="Q48" i="60"/>
  <c r="BH118" i="59"/>
  <c r="AH37" i="59"/>
  <c r="AI44" i="60"/>
  <c r="AI93" i="61"/>
  <c r="BB46" i="61"/>
  <c r="BR127" i="61"/>
  <c r="BD16" i="60"/>
  <c r="BA12" i="60"/>
  <c r="Q99" i="59"/>
  <c r="AV91" i="61"/>
  <c r="BC12" i="60"/>
  <c r="V18" i="61"/>
  <c r="AH17" i="59"/>
  <c r="BG35" i="59"/>
  <c r="AW55" i="60"/>
  <c r="L28" i="59"/>
  <c r="R105" i="59"/>
  <c r="AD39" i="60"/>
  <c r="AK23" i="60"/>
  <c r="L117" i="60"/>
  <c r="BG103" i="59"/>
  <c r="W37" i="61"/>
  <c r="AX109" i="60"/>
  <c r="AL31" i="59"/>
  <c r="AW84" i="60"/>
  <c r="CC16" i="61"/>
  <c r="T119" i="59"/>
  <c r="AA108" i="60"/>
  <c r="BR31" i="61"/>
  <c r="BO57" i="60"/>
  <c r="K110" i="61"/>
  <c r="BT118" i="59"/>
  <c r="BM59" i="61"/>
  <c r="BQ89" i="60"/>
  <c r="BM76" i="60"/>
  <c r="AH29" i="59"/>
  <c r="AD61" i="60"/>
  <c r="BO49" i="59"/>
  <c r="BM102" i="59"/>
  <c r="AL84" i="59"/>
  <c r="Z75" i="59"/>
  <c r="AE48" i="59"/>
  <c r="AP40" i="59"/>
  <c r="U64" i="61"/>
  <c r="CA101" i="61"/>
  <c r="BA128" i="61"/>
  <c r="BB75" i="60"/>
  <c r="BR92" i="60"/>
  <c r="AJ102" i="61"/>
  <c r="BX115" i="61"/>
  <c r="W93" i="59"/>
  <c r="AO91" i="59"/>
  <c r="AV108" i="60"/>
  <c r="AY80" i="60"/>
  <c r="CB95" i="59"/>
  <c r="AL118" i="59"/>
  <c r="BL111" i="61"/>
  <c r="M74" i="59"/>
  <c r="Q85" i="61"/>
  <c r="AT25" i="60"/>
  <c r="AL121" i="61"/>
  <c r="V60" i="61"/>
  <c r="AY59" i="61"/>
  <c r="BA118" i="59"/>
  <c r="BC6" i="61"/>
  <c r="CA72" i="60"/>
  <c r="AT65" i="60"/>
  <c r="L104" i="60"/>
  <c r="AC14" i="60"/>
  <c r="AL50" i="59"/>
  <c r="BK110" i="59"/>
  <c r="BH10" i="60"/>
  <c r="BD57" i="61"/>
  <c r="K104" i="61"/>
  <c r="AQ40" i="61"/>
  <c r="AR58" i="59"/>
  <c r="BJ114" i="61"/>
  <c r="BI84" i="59"/>
  <c r="X14" i="59"/>
  <c r="AL108" i="60"/>
  <c r="AV15" i="60"/>
  <c r="BD43" i="60"/>
  <c r="T83" i="59"/>
  <c r="AM96" i="61"/>
  <c r="BY42" i="60"/>
  <c r="BP109" i="61"/>
  <c r="AJ71" i="59"/>
  <c r="AT31" i="61"/>
  <c r="AH121" i="59"/>
  <c r="T77" i="61"/>
  <c r="AX120" i="61"/>
  <c r="BN124" i="60"/>
  <c r="BY88" i="59"/>
  <c r="AA118" i="59"/>
  <c r="BY71" i="60"/>
  <c r="S17" i="59"/>
  <c r="BR26" i="61"/>
  <c r="BS30" i="60"/>
  <c r="P32" i="61"/>
  <c r="K91" i="59"/>
  <c r="AD58" i="60"/>
  <c r="BC80" i="60"/>
  <c r="AC124" i="60"/>
  <c r="AH67" i="60"/>
  <c r="M76" i="59"/>
  <c r="Y108" i="60"/>
  <c r="AE22" i="60"/>
  <c r="AA81" i="60"/>
  <c r="BW91" i="60"/>
  <c r="T28" i="61"/>
  <c r="Z114" i="61"/>
  <c r="S125" i="59"/>
  <c r="CD128" i="60"/>
  <c r="BS22" i="59"/>
  <c r="AB20" i="59"/>
  <c r="V71" i="61"/>
  <c r="BL90" i="61"/>
  <c r="BO50" i="60"/>
  <c r="BV72" i="59"/>
  <c r="AF66" i="61"/>
  <c r="BD51" i="59"/>
  <c r="BL60" i="61"/>
  <c r="AN117" i="60"/>
  <c r="AV36" i="59"/>
  <c r="L89" i="59"/>
  <c r="BC19" i="60"/>
  <c r="BR106" i="59"/>
  <c r="BO19" i="61"/>
  <c r="AT37" i="61"/>
  <c r="BF86" i="61"/>
  <c r="BG20" i="60"/>
  <c r="BP122" i="59"/>
  <c r="K124" i="59"/>
  <c r="AW127" i="61"/>
  <c r="AR44" i="59"/>
  <c r="BV96" i="61"/>
  <c r="M106" i="60"/>
  <c r="BL5" i="60"/>
  <c r="AR106" i="59"/>
  <c r="BD39" i="59"/>
  <c r="AN12" i="60"/>
  <c r="AD126" i="59"/>
  <c r="P32" i="59"/>
  <c r="Q92" i="60"/>
  <c r="Y123" i="60"/>
  <c r="O82" i="59"/>
  <c r="AH41" i="59"/>
  <c r="AZ90" i="60"/>
  <c r="U45" i="59"/>
  <c r="BO60" i="61"/>
  <c r="BM15" i="61"/>
  <c r="N54" i="59"/>
  <c r="AS125" i="60"/>
  <c r="Q45" i="61"/>
  <c r="AF11" i="61"/>
  <c r="T87" i="61"/>
  <c r="AS70" i="59"/>
  <c r="AN64" i="59"/>
  <c r="BI30" i="59"/>
  <c r="M99" i="61"/>
  <c r="M124" i="60"/>
  <c r="AX74" i="60"/>
  <c r="X74" i="60"/>
  <c r="AF27" i="61"/>
  <c r="AB54" i="59"/>
  <c r="CC104" i="61"/>
  <c r="BM63" i="59"/>
  <c r="AK66" i="60"/>
  <c r="AM87" i="61"/>
  <c r="AI83" i="61"/>
  <c r="AQ98" i="60"/>
  <c r="AA18" i="59"/>
  <c r="R49" i="60"/>
  <c r="AU73" i="61"/>
  <c r="BD51" i="61"/>
  <c r="AW82" i="61"/>
  <c r="BL122" i="59"/>
  <c r="BM33" i="61"/>
  <c r="AH74" i="59"/>
  <c r="AK45" i="59"/>
  <c r="R5" i="60"/>
  <c r="AW94" i="61"/>
  <c r="AZ73" i="61"/>
  <c r="AD12" i="59"/>
  <c r="AI104" i="60"/>
  <c r="BP95" i="59"/>
  <c r="BQ127" i="61"/>
  <c r="X8" i="61"/>
  <c r="AA126" i="59"/>
  <c r="BJ38" i="59"/>
  <c r="AL93" i="61"/>
  <c r="BI118" i="59"/>
  <c r="AG36" i="60"/>
  <c r="BT122" i="61"/>
  <c r="Z5" i="60"/>
  <c r="AS71" i="59"/>
  <c r="X26" i="61"/>
  <c r="BQ53" i="61"/>
  <c r="Y5" i="59"/>
  <c r="AV116" i="61"/>
  <c r="R38" i="60"/>
  <c r="X103" i="61"/>
  <c r="BP78" i="61"/>
  <c r="Y47" i="60"/>
  <c r="AE105" i="61"/>
  <c r="BL43" i="61"/>
  <c r="AL61" i="59"/>
  <c r="BO35" i="60"/>
  <c r="AK95" i="60"/>
  <c r="AC41" i="61"/>
  <c r="L76" i="61"/>
  <c r="V79" i="59"/>
  <c r="AZ118" i="60"/>
  <c r="BA89" i="61"/>
  <c r="X6" i="61"/>
  <c r="BG45" i="61"/>
  <c r="AK20" i="61"/>
  <c r="N81" i="61"/>
  <c r="AY73" i="59"/>
  <c r="BY73" i="59"/>
  <c r="S81" i="59"/>
  <c r="BG59" i="61"/>
  <c r="AD94" i="60"/>
  <c r="BH96" i="61"/>
  <c r="AW106" i="59"/>
  <c r="AE129" i="60"/>
  <c r="BB123" i="61"/>
  <c r="BS57" i="59"/>
  <c r="BL93" i="61"/>
  <c r="BQ103" i="60"/>
  <c r="AH118" i="59"/>
  <c r="O45" i="59"/>
  <c r="AS48" i="60"/>
  <c r="AO37" i="61"/>
  <c r="U31" i="59"/>
  <c r="U25" i="61"/>
  <c r="M84" i="59"/>
  <c r="AP118" i="61"/>
  <c r="N48" i="61"/>
  <c r="O78" i="60"/>
  <c r="BN70" i="60"/>
  <c r="BO110" i="61"/>
  <c r="X7" i="61"/>
  <c r="U76" i="59"/>
  <c r="BF84" i="60"/>
  <c r="AS61" i="59"/>
  <c r="AL123" i="61"/>
  <c r="BO62" i="59"/>
  <c r="BP116" i="61"/>
  <c r="AE63" i="61"/>
  <c r="BO111" i="60"/>
  <c r="BN92" i="61"/>
  <c r="X127" i="60"/>
  <c r="AS36" i="61"/>
  <c r="BP102" i="61"/>
  <c r="BQ48" i="59"/>
  <c r="K20" i="59"/>
  <c r="BL37" i="60"/>
  <c r="AA102" i="61"/>
  <c r="AP34" i="59"/>
  <c r="BL29" i="60"/>
  <c r="Z92" i="60"/>
  <c r="BB104" i="61"/>
  <c r="O85" i="61"/>
  <c r="AH65" i="59"/>
  <c r="BA99" i="60"/>
  <c r="AQ38" i="59"/>
  <c r="AM50" i="61"/>
  <c r="AX34" i="61"/>
  <c r="X78" i="60"/>
  <c r="BP89" i="59"/>
  <c r="AO65" i="61"/>
  <c r="BH104" i="59"/>
  <c r="BV50" i="60"/>
  <c r="BO65" i="59"/>
  <c r="BP77" i="61"/>
  <c r="M34" i="60"/>
  <c r="BF46" i="61"/>
  <c r="BG87" i="59"/>
  <c r="AJ76" i="59"/>
  <c r="N102" i="61"/>
  <c r="AE73" i="61"/>
  <c r="BA79" i="61"/>
  <c r="AY34" i="61"/>
  <c r="BM74" i="60"/>
  <c r="BH52" i="60"/>
  <c r="AO111" i="60"/>
  <c r="AI13" i="60"/>
  <c r="X46" i="59"/>
  <c r="BE14" i="61"/>
  <c r="R56" i="60"/>
  <c r="AU18" i="59"/>
  <c r="K104" i="59"/>
  <c r="AQ49" i="59"/>
  <c r="BJ118" i="59"/>
  <c r="T122" i="59"/>
  <c r="S117" i="61"/>
  <c r="O84" i="59"/>
  <c r="R103" i="61"/>
  <c r="AT86" i="60"/>
  <c r="P67" i="60"/>
  <c r="BG75" i="60"/>
  <c r="AW109" i="60"/>
  <c r="AJ53" i="59"/>
  <c r="AN13" i="60"/>
  <c r="BH74" i="60"/>
  <c r="AL75" i="59"/>
  <c r="AL28" i="59"/>
  <c r="AM25" i="60"/>
  <c r="AQ12" i="60"/>
  <c r="M26" i="60"/>
  <c r="AS94" i="60"/>
  <c r="N25" i="60"/>
  <c r="AB26" i="61"/>
  <c r="AH43" i="59"/>
  <c r="AC9" i="61"/>
  <c r="BG47" i="60"/>
  <c r="BF50" i="59"/>
  <c r="BZ103" i="61"/>
  <c r="AX43" i="59"/>
  <c r="AJ77" i="61"/>
  <c r="S86" i="61"/>
  <c r="BQ90" i="60"/>
  <c r="BN30" i="59"/>
  <c r="AE36" i="61"/>
  <c r="AQ66" i="61"/>
  <c r="CA68" i="59"/>
  <c r="BO112" i="59"/>
  <c r="BQ96" i="60"/>
  <c r="AR19" i="60"/>
  <c r="X114" i="61"/>
  <c r="CB14" i="61"/>
  <c r="AD80" i="59"/>
  <c r="BB123" i="60"/>
  <c r="AU125" i="59"/>
  <c r="BV113" i="60"/>
  <c r="AI92" i="59"/>
  <c r="BR49" i="61"/>
  <c r="T128" i="59"/>
  <c r="AM50" i="60"/>
  <c r="BD113" i="61"/>
  <c r="AU20" i="59"/>
  <c r="AL97" i="61"/>
  <c r="AV100" i="61"/>
  <c r="AZ23" i="61"/>
  <c r="AV29" i="61"/>
  <c r="AA97" i="59"/>
  <c r="AC112" i="59"/>
  <c r="BG67" i="60"/>
  <c r="AC10" i="61"/>
  <c r="BO61" i="61"/>
  <c r="BG82" i="59"/>
  <c r="CA78" i="59"/>
  <c r="R10" i="60"/>
  <c r="AI97" i="61"/>
  <c r="CA45" i="61"/>
  <c r="O17" i="59"/>
  <c r="BY117" i="59"/>
  <c r="L78" i="60"/>
  <c r="BM88" i="61"/>
  <c r="BZ77" i="59"/>
  <c r="BD23" i="59"/>
  <c r="BW94" i="61"/>
  <c r="K49" i="60"/>
  <c r="AI8" i="61"/>
  <c r="CA94" i="59"/>
  <c r="L87" i="60"/>
  <c r="BN82" i="59"/>
  <c r="BB66" i="59"/>
  <c r="BM60" i="59"/>
  <c r="L21" i="61"/>
  <c r="L117" i="61"/>
  <c r="BG81" i="60"/>
  <c r="BO56" i="60"/>
  <c r="BF115" i="61"/>
  <c r="AA11" i="60"/>
  <c r="AQ99" i="60"/>
  <c r="BK89" i="60"/>
  <c r="Z52" i="60"/>
  <c r="K14" i="60"/>
  <c r="BR112" i="59"/>
  <c r="Y31" i="60"/>
  <c r="AW75" i="61"/>
  <c r="V126" i="61"/>
  <c r="CA118" i="61"/>
  <c r="AC94" i="60"/>
  <c r="BN27" i="59"/>
  <c r="K45" i="60"/>
  <c r="Y29" i="61"/>
  <c r="AP123" i="60"/>
  <c r="AQ41" i="61"/>
  <c r="AZ20" i="61"/>
  <c r="BU128" i="61"/>
  <c r="AL88" i="60"/>
  <c r="BE47" i="60"/>
  <c r="AT107" i="60"/>
  <c r="BG78" i="61"/>
  <c r="BZ69" i="59"/>
  <c r="BC13" i="61"/>
  <c r="AB35" i="60"/>
  <c r="L31" i="60"/>
  <c r="AV29" i="60"/>
  <c r="L22" i="61"/>
  <c r="U19" i="60"/>
  <c r="S113" i="60"/>
  <c r="BF50" i="61"/>
  <c r="AG100" i="59"/>
  <c r="BW9" i="60"/>
  <c r="BH114" i="61"/>
  <c r="N34" i="60"/>
  <c r="BY9" i="61"/>
  <c r="BV30" i="60"/>
  <c r="BN103" i="60"/>
  <c r="BH75" i="59"/>
  <c r="X47" i="61"/>
  <c r="S46" i="59"/>
  <c r="AE106" i="60"/>
  <c r="AT20" i="60"/>
  <c r="AP110" i="59"/>
  <c r="AO41" i="61"/>
  <c r="AR82" i="59"/>
  <c r="BY118" i="60"/>
  <c r="BO87" i="60"/>
  <c r="M107" i="60"/>
  <c r="U66" i="59"/>
  <c r="N95" i="61"/>
  <c r="BG6" i="60"/>
  <c r="AW69" i="59"/>
  <c r="R12" i="60"/>
  <c r="BC116" i="59"/>
  <c r="AK11" i="60"/>
  <c r="Q76" i="61"/>
  <c r="AT99" i="59"/>
  <c r="BF25" i="61"/>
  <c r="AG93" i="60"/>
  <c r="K105" i="59"/>
  <c r="X26" i="59"/>
  <c r="BQ50" i="59"/>
  <c r="BH21" i="60"/>
  <c r="V96" i="61"/>
  <c r="O62" i="60"/>
  <c r="AH38" i="60"/>
  <c r="R57" i="61"/>
  <c r="AQ113" i="59"/>
  <c r="BQ11" i="61"/>
  <c r="N71" i="60"/>
  <c r="S122" i="59"/>
  <c r="BZ26" i="59"/>
  <c r="BQ120" i="61"/>
  <c r="AM117" i="59"/>
  <c r="BH40" i="59"/>
  <c r="BT78" i="59"/>
  <c r="AO56" i="59"/>
  <c r="BG82" i="61"/>
  <c r="AX72" i="59"/>
  <c r="AS85" i="59"/>
  <c r="Y30" i="59"/>
  <c r="AP117" i="61"/>
  <c r="AS69" i="60"/>
  <c r="BD98" i="60"/>
  <c r="O60" i="60"/>
  <c r="AU95" i="59"/>
  <c r="BA29" i="59"/>
  <c r="AG126" i="60"/>
  <c r="BJ75" i="60"/>
  <c r="AJ90" i="59"/>
  <c r="AA69" i="60"/>
  <c r="Z21" i="59"/>
  <c r="N68" i="59"/>
  <c r="Y54" i="61"/>
  <c r="U45" i="61"/>
  <c r="BQ110" i="60"/>
  <c r="U7" i="61"/>
  <c r="AE21" i="61"/>
  <c r="BY76" i="59"/>
  <c r="AJ66" i="60"/>
  <c r="P46" i="60"/>
  <c r="AZ85" i="59"/>
  <c r="BR22" i="59"/>
  <c r="BK27" i="60"/>
  <c r="BH76" i="59"/>
  <c r="BS90" i="59"/>
  <c r="AR38" i="59"/>
  <c r="R73" i="59"/>
  <c r="Y118" i="60"/>
  <c r="R79" i="60"/>
  <c r="N84" i="59"/>
  <c r="M118" i="60"/>
  <c r="AQ44" i="59"/>
  <c r="BG70" i="60"/>
  <c r="BJ91" i="59"/>
  <c r="Z35" i="59"/>
  <c r="AP125" i="60"/>
  <c r="AY25" i="61"/>
  <c r="Y113" i="60"/>
  <c r="AW15" i="61"/>
  <c r="AH35" i="61"/>
  <c r="BN126" i="60"/>
  <c r="CC68" i="59"/>
  <c r="BY16" i="60"/>
  <c r="M40" i="60"/>
  <c r="BQ91" i="60"/>
  <c r="BH119" i="61"/>
  <c r="BE95" i="59"/>
  <c r="S82" i="59"/>
  <c r="AS23" i="59"/>
  <c r="AU128" i="61"/>
  <c r="BZ54" i="60"/>
  <c r="AB97" i="61"/>
  <c r="AW33" i="60"/>
  <c r="AN70" i="60"/>
  <c r="BL100" i="61"/>
  <c r="AI58" i="60"/>
  <c r="Q83" i="61"/>
  <c r="AA18" i="61"/>
  <c r="AQ25" i="60"/>
  <c r="AV52" i="61"/>
  <c r="AF65" i="61"/>
  <c r="AA22" i="61"/>
  <c r="BX69" i="59"/>
  <c r="U66" i="61"/>
  <c r="AD26" i="61"/>
  <c r="BX13" i="61"/>
  <c r="AI24" i="61"/>
  <c r="BP10" i="61"/>
  <c r="BE126" i="59"/>
  <c r="BH68" i="59"/>
  <c r="BZ8" i="60"/>
  <c r="BQ6" i="61"/>
  <c r="P107" i="61"/>
  <c r="N18" i="61"/>
  <c r="AM81" i="59"/>
  <c r="BQ73" i="61"/>
  <c r="BC70" i="60"/>
  <c r="AG119" i="59"/>
  <c r="K127" i="59"/>
  <c r="BI103" i="61"/>
  <c r="L82" i="60"/>
  <c r="W16" i="59"/>
  <c r="Q51" i="61"/>
  <c r="CB84" i="61"/>
  <c r="AC120" i="61"/>
  <c r="S110" i="60"/>
  <c r="BB41" i="60"/>
  <c r="X47" i="59"/>
  <c r="BJ121" i="61"/>
  <c r="AN67" i="59"/>
  <c r="Y110" i="59"/>
  <c r="BQ26" i="61"/>
  <c r="AY19" i="60"/>
  <c r="AG119" i="61"/>
  <c r="BA46" i="59"/>
  <c r="AW17" i="59"/>
  <c r="AC47" i="60"/>
  <c r="AH126" i="61"/>
  <c r="Q99" i="60"/>
  <c r="AD61" i="59"/>
  <c r="AA96" i="59"/>
  <c r="BH63" i="60"/>
  <c r="CC35" i="60"/>
  <c r="AL24" i="61"/>
  <c r="K112" i="60"/>
  <c r="BQ33" i="59"/>
  <c r="AR43" i="59"/>
  <c r="CB102" i="60"/>
  <c r="AT100" i="60"/>
  <c r="AW83" i="60"/>
  <c r="O77" i="59"/>
  <c r="V26" i="59"/>
  <c r="AW28" i="61"/>
  <c r="BE82" i="61"/>
  <c r="AD99" i="61"/>
  <c r="AG74" i="61"/>
  <c r="AS119" i="59"/>
  <c r="BH47" i="61"/>
  <c r="AD18" i="59"/>
  <c r="AB93" i="59"/>
  <c r="AD29" i="60"/>
  <c r="R67" i="61"/>
  <c r="O8" i="59"/>
  <c r="BG122" i="59"/>
  <c r="BJ7" i="60"/>
  <c r="BC41" i="59"/>
  <c r="W78" i="61"/>
  <c r="AS124" i="60"/>
  <c r="BQ71" i="61"/>
  <c r="CD82" i="61"/>
  <c r="BH13" i="61"/>
  <c r="AI37" i="59"/>
  <c r="BI100" i="61"/>
  <c r="V8" i="59"/>
  <c r="BH106" i="60"/>
  <c r="BO59" i="60"/>
  <c r="L15" i="61"/>
  <c r="BK30" i="61"/>
  <c r="L127" i="59"/>
  <c r="AU70" i="59"/>
  <c r="AF77" i="61"/>
  <c r="Z101" i="59"/>
  <c r="AH55" i="60"/>
  <c r="W127" i="61"/>
  <c r="AW129" i="60"/>
  <c r="BH116" i="61"/>
  <c r="AA106" i="61"/>
  <c r="AZ103" i="61"/>
  <c r="L68" i="59"/>
  <c r="Z22" i="59"/>
  <c r="BT17" i="60"/>
  <c r="AB44" i="59"/>
  <c r="AQ77" i="61"/>
  <c r="BV80" i="59"/>
  <c r="AN42" i="59"/>
  <c r="Z129" i="60"/>
  <c r="Z19" i="61"/>
  <c r="AM31" i="59"/>
  <c r="AO125" i="60"/>
  <c r="AJ108" i="60"/>
  <c r="AU94" i="61"/>
  <c r="AD65" i="59"/>
  <c r="BD59" i="61"/>
  <c r="AL102" i="61"/>
  <c r="AW97" i="61"/>
  <c r="P81" i="61"/>
  <c r="BH15" i="60"/>
  <c r="BO98" i="60"/>
  <c r="AR115" i="61"/>
  <c r="L27" i="60"/>
  <c r="AE119" i="59"/>
  <c r="BP52" i="59"/>
  <c r="AB17" i="61"/>
  <c r="AG31" i="61"/>
  <c r="L29" i="60"/>
  <c r="BK37" i="61"/>
  <c r="AU10" i="60"/>
  <c r="BS69" i="60"/>
  <c r="K48" i="61"/>
  <c r="AQ83" i="59"/>
  <c r="AW93" i="61"/>
  <c r="T121" i="60"/>
  <c r="AY9" i="60"/>
  <c r="AE74" i="60"/>
  <c r="AJ30" i="60"/>
  <c r="BA102" i="59"/>
  <c r="BF39" i="59"/>
  <c r="BE46" i="59"/>
  <c r="AP59" i="60"/>
  <c r="BM126" i="59"/>
  <c r="CC20" i="59"/>
  <c r="AY66" i="59"/>
  <c r="AQ18" i="60"/>
  <c r="U73" i="59"/>
  <c r="AO105" i="59"/>
  <c r="AI83" i="59"/>
  <c r="CA70" i="60"/>
  <c r="AT66" i="60"/>
  <c r="P105" i="59"/>
  <c r="BG102" i="60"/>
  <c r="BD48" i="61"/>
  <c r="BA69" i="60"/>
  <c r="X98" i="59"/>
  <c r="BQ91" i="59"/>
  <c r="BX74" i="59"/>
  <c r="CC106" i="59"/>
  <c r="T76" i="61"/>
  <c r="BK102" i="59"/>
  <c r="P17" i="60"/>
  <c r="AB119" i="59"/>
  <c r="CD115" i="61"/>
  <c r="Z95" i="59"/>
  <c r="BO105" i="59"/>
  <c r="AH125" i="60"/>
  <c r="AY29" i="59"/>
  <c r="L126" i="61"/>
  <c r="S8" i="59"/>
  <c r="AV93" i="59"/>
  <c r="CA33" i="59"/>
  <c r="AP34" i="60"/>
  <c r="AE60" i="59"/>
  <c r="BI50" i="60"/>
  <c r="BY38" i="61"/>
  <c r="BH23" i="61"/>
  <c r="BX58" i="60"/>
  <c r="BA83" i="60"/>
  <c r="AE80" i="59"/>
  <c r="AT97" i="60"/>
  <c r="N98" i="61"/>
  <c r="R64" i="60"/>
  <c r="Q67" i="60"/>
  <c r="X18" i="59"/>
  <c r="BS110" i="61"/>
  <c r="AP37" i="60"/>
  <c r="W29" i="60"/>
  <c r="P85" i="61"/>
  <c r="AJ125" i="60"/>
  <c r="AM98" i="61"/>
  <c r="U41" i="59"/>
  <c r="CA39" i="60"/>
  <c r="S64" i="59"/>
  <c r="AL13" i="59"/>
  <c r="AD100" i="60"/>
  <c r="BW79" i="60"/>
  <c r="BC56" i="61"/>
  <c r="BE92" i="60"/>
  <c r="AM84" i="61"/>
  <c r="K91" i="61"/>
  <c r="AY8" i="60"/>
  <c r="X96" i="60"/>
  <c r="CA96" i="61"/>
  <c r="AL87" i="61"/>
  <c r="AJ38" i="61"/>
  <c r="AN123" i="60"/>
  <c r="AC26" i="59"/>
  <c r="M4" i="59"/>
  <c r="AO51" i="60"/>
  <c r="P107" i="60"/>
  <c r="M110" i="59"/>
  <c r="AR8" i="59"/>
  <c r="L125" i="59"/>
  <c r="AD71" i="60"/>
  <c r="Q110" i="59"/>
  <c r="BB122" i="60"/>
  <c r="AZ84" i="61"/>
  <c r="BS108" i="59"/>
  <c r="T64" i="60"/>
  <c r="BM118" i="59"/>
  <c r="U45" i="60"/>
  <c r="AA79" i="59"/>
  <c r="BE50" i="60"/>
  <c r="AE103" i="61"/>
  <c r="AX68" i="61"/>
  <c r="BK67" i="60"/>
  <c r="AM51" i="59"/>
  <c r="AW66" i="61"/>
  <c r="BC27" i="61"/>
  <c r="N77" i="61"/>
  <c r="AK37" i="60"/>
  <c r="P87" i="59"/>
  <c r="AV16" i="59"/>
  <c r="BV48" i="61"/>
  <c r="N89" i="60"/>
  <c r="AG32" i="59"/>
  <c r="AZ23" i="60"/>
  <c r="U40" i="61"/>
  <c r="CD56" i="61"/>
  <c r="BL44" i="60"/>
  <c r="X114" i="60"/>
  <c r="BE106" i="60"/>
  <c r="BP17" i="60"/>
  <c r="AV51" i="60"/>
  <c r="BW46" i="59"/>
  <c r="BC75" i="59"/>
  <c r="AP121" i="59"/>
  <c r="AJ121" i="59"/>
  <c r="AN75" i="61"/>
  <c r="AC84" i="59"/>
  <c r="R7" i="61"/>
  <c r="W43" i="60"/>
  <c r="S72" i="59"/>
  <c r="S121" i="60"/>
  <c r="T58" i="60"/>
  <c r="W94" i="61"/>
  <c r="M6" i="59"/>
  <c r="AG65" i="59"/>
  <c r="AT25" i="59"/>
  <c r="BA8" i="59"/>
  <c r="CA115" i="61"/>
  <c r="AQ128" i="59"/>
  <c r="O20" i="59"/>
  <c r="CC50" i="59"/>
  <c r="AW108" i="61"/>
  <c r="BP20" i="60"/>
  <c r="BU4" i="61"/>
  <c r="U95" i="59"/>
  <c r="BA56" i="59"/>
  <c r="AI128" i="60"/>
  <c r="AO44" i="61"/>
  <c r="BQ88" i="61"/>
  <c r="BA25" i="59"/>
  <c r="BJ8" i="61"/>
  <c r="AX101" i="61"/>
  <c r="BS25" i="61"/>
  <c r="BC16" i="61"/>
  <c r="AM52" i="60"/>
  <c r="AX66" i="61"/>
  <c r="BQ20" i="60"/>
  <c r="L85" i="59"/>
  <c r="AY76" i="61"/>
  <c r="R82" i="59"/>
  <c r="AI103" i="59"/>
  <c r="AC64" i="60"/>
  <c r="AA120" i="60"/>
  <c r="BB65" i="59"/>
  <c r="O81" i="60"/>
  <c r="AM54" i="60"/>
  <c r="R26" i="60"/>
  <c r="AZ8" i="60"/>
  <c r="BU52" i="61"/>
  <c r="BK119" i="61"/>
  <c r="AP27" i="61"/>
  <c r="S111" i="60"/>
  <c r="AS29" i="59"/>
  <c r="BF68" i="60"/>
  <c r="AW11" i="61"/>
  <c r="S93" i="61"/>
  <c r="BD66" i="60"/>
  <c r="BA101" i="61"/>
  <c r="BE44" i="60"/>
  <c r="T70" i="59"/>
  <c r="M111" i="59"/>
  <c r="BC13" i="59"/>
  <c r="S120" i="59"/>
  <c r="AQ69" i="59"/>
  <c r="BO36" i="59"/>
  <c r="AO112" i="61"/>
  <c r="AY117" i="59"/>
  <c r="N32" i="61"/>
  <c r="K16" i="61"/>
  <c r="BJ53" i="59"/>
  <c r="AK31" i="60"/>
  <c r="AN76" i="59"/>
  <c r="AH64" i="61"/>
  <c r="AZ19" i="61"/>
  <c r="Y103" i="59"/>
  <c r="AU9" i="61"/>
  <c r="BR8" i="59"/>
  <c r="AW59" i="61"/>
  <c r="AF5" i="61"/>
  <c r="BQ18" i="61"/>
  <c r="N114" i="61"/>
  <c r="BS58" i="59"/>
  <c r="AM92" i="59"/>
  <c r="BM39" i="61"/>
  <c r="BO46" i="60"/>
  <c r="T5" i="60"/>
  <c r="AU104" i="60"/>
  <c r="BA39" i="60"/>
  <c r="V8" i="60"/>
  <c r="BP10" i="59"/>
  <c r="CD29" i="60"/>
  <c r="BQ63" i="61"/>
  <c r="AQ9" i="61"/>
  <c r="S92" i="61"/>
  <c r="Q96" i="61"/>
  <c r="AA125" i="59"/>
  <c r="BZ89" i="60"/>
  <c r="AQ84" i="59"/>
  <c r="AU93" i="60"/>
  <c r="AB70" i="60"/>
  <c r="AJ26" i="61"/>
  <c r="O80" i="60"/>
  <c r="P78" i="59"/>
  <c r="AQ12" i="61"/>
  <c r="BV43" i="59"/>
  <c r="K112" i="61"/>
  <c r="AJ75" i="61"/>
  <c r="AF129" i="60"/>
  <c r="AO106" i="59"/>
  <c r="W19" i="61"/>
  <c r="CA32" i="60"/>
  <c r="AW105" i="61"/>
  <c r="AO118" i="60"/>
  <c r="AS82" i="61"/>
  <c r="R127" i="60"/>
  <c r="BU74" i="60"/>
  <c r="BG109" i="60"/>
  <c r="BP42" i="59"/>
  <c r="AS112" i="59"/>
  <c r="AG118" i="60"/>
  <c r="BR61" i="61"/>
  <c r="AT108" i="59"/>
  <c r="BG14" i="59"/>
  <c r="AO127" i="59"/>
  <c r="AA45" i="59"/>
  <c r="AA74" i="61"/>
  <c r="CC19" i="60"/>
  <c r="AD9" i="59"/>
  <c r="AQ120" i="61"/>
  <c r="BS69" i="59"/>
  <c r="BB16" i="61"/>
  <c r="AJ79" i="61"/>
  <c r="O128" i="60"/>
  <c r="BP34" i="61"/>
  <c r="W71" i="60"/>
  <c r="AG86" i="60"/>
  <c r="R112" i="61"/>
  <c r="BU109" i="59"/>
  <c r="AJ35" i="59"/>
  <c r="AC44" i="61"/>
  <c r="BQ46" i="60"/>
  <c r="AT72" i="59"/>
  <c r="AV50" i="61"/>
  <c r="Y43" i="61"/>
  <c r="Q83" i="59"/>
  <c r="W117" i="61"/>
  <c r="AV62" i="61"/>
  <c r="M110" i="60"/>
  <c r="AH14" i="60"/>
  <c r="K39" i="60"/>
  <c r="BN63" i="61"/>
  <c r="AE21" i="60"/>
  <c r="BG8" i="60"/>
  <c r="BI96" i="61"/>
  <c r="AQ76" i="61"/>
  <c r="AW88" i="59"/>
  <c r="BC113" i="61"/>
  <c r="AH128" i="59"/>
  <c r="BY73" i="61"/>
  <c r="X106" i="61"/>
  <c r="AQ106" i="60"/>
  <c r="AA84" i="60"/>
  <c r="AX65" i="59"/>
  <c r="P126" i="61"/>
  <c r="AS109" i="59"/>
  <c r="CB48" i="59"/>
  <c r="AA107" i="60"/>
  <c r="CC93" i="59"/>
  <c r="BB62" i="60"/>
  <c r="BX16" i="60"/>
  <c r="AL97" i="59"/>
  <c r="P77" i="59"/>
  <c r="O49" i="60"/>
  <c r="AS120" i="60"/>
  <c r="AC72" i="60"/>
  <c r="N104" i="59"/>
  <c r="M39" i="61"/>
  <c r="U8" i="59"/>
  <c r="BZ25" i="61"/>
  <c r="BD13" i="60"/>
  <c r="AB118" i="60"/>
  <c r="AZ107" i="60"/>
  <c r="AS96" i="59"/>
  <c r="M94" i="60"/>
  <c r="L69" i="61"/>
  <c r="AT40" i="59"/>
  <c r="BW106" i="61"/>
  <c r="Y33" i="61"/>
  <c r="BT112" i="61"/>
  <c r="BM126" i="60"/>
  <c r="BA90" i="60"/>
  <c r="CB90" i="59"/>
  <c r="BM26" i="61"/>
  <c r="BS23" i="61"/>
  <c r="BA47" i="60"/>
  <c r="AN47" i="61"/>
  <c r="BQ82" i="61"/>
  <c r="BO23" i="60"/>
  <c r="BJ107" i="60"/>
  <c r="BK92" i="59"/>
  <c r="AW67" i="59"/>
  <c r="AA112" i="59"/>
  <c r="AB73" i="60"/>
  <c r="T51" i="60"/>
  <c r="BB40" i="61"/>
  <c r="BL65" i="59"/>
  <c r="BU62" i="60"/>
  <c r="Y91" i="60"/>
  <c r="AX47" i="60"/>
  <c r="W15" i="60"/>
  <c r="AW121" i="61"/>
  <c r="BS81" i="59"/>
  <c r="AK41" i="60"/>
  <c r="W96" i="61"/>
  <c r="BK75" i="61"/>
  <c r="N121" i="61"/>
  <c r="AN122" i="61"/>
  <c r="BP100" i="60"/>
  <c r="N19" i="61"/>
  <c r="BR122" i="61"/>
  <c r="K125" i="59"/>
  <c r="BF102" i="59"/>
  <c r="AQ40" i="59"/>
  <c r="AU31" i="60"/>
  <c r="BC124" i="61"/>
  <c r="AK21" i="60"/>
  <c r="AW127" i="59"/>
  <c r="AB82" i="60"/>
  <c r="BL82" i="61"/>
  <c r="AT113" i="61"/>
  <c r="AC22" i="59"/>
  <c r="AW124" i="59"/>
  <c r="BH16" i="59"/>
  <c r="AX124" i="61"/>
  <c r="AP57" i="60"/>
  <c r="AZ48" i="59"/>
  <c r="Z53" i="59"/>
  <c r="W58" i="60"/>
  <c r="AZ31" i="61"/>
  <c r="Q17" i="60"/>
  <c r="P109" i="59"/>
  <c r="BY29" i="60"/>
  <c r="CA79" i="61"/>
  <c r="BI32" i="61"/>
  <c r="BA37" i="61"/>
  <c r="AK70" i="60"/>
  <c r="P120" i="61"/>
  <c r="AU13" i="61"/>
  <c r="AO72" i="59"/>
  <c r="M79" i="59"/>
  <c r="BF101" i="61"/>
  <c r="AE85" i="61"/>
  <c r="S67" i="59"/>
  <c r="R118" i="60"/>
  <c r="BL97" i="59"/>
  <c r="K72" i="59"/>
  <c r="BK78" i="59"/>
  <c r="AO28" i="59"/>
  <c r="T19" i="59"/>
  <c r="BB17" i="60"/>
  <c r="Z111" i="59"/>
  <c r="W59" i="60"/>
  <c r="Q90" i="59"/>
  <c r="BQ5" i="61"/>
  <c r="AS81" i="60"/>
  <c r="BI70" i="60"/>
  <c r="AO50" i="60"/>
  <c r="W94" i="59"/>
  <c r="T20" i="60"/>
  <c r="BD32" i="59"/>
  <c r="AD28" i="59"/>
  <c r="BG112" i="59"/>
  <c r="BC49" i="59"/>
  <c r="BX97" i="59"/>
  <c r="BP9" i="60"/>
  <c r="K97" i="60"/>
  <c r="BT74" i="59"/>
  <c r="R80" i="61"/>
  <c r="AD95" i="60"/>
  <c r="R62" i="61"/>
  <c r="Y74" i="60"/>
  <c r="BO126" i="59"/>
  <c r="BN103" i="59"/>
  <c r="AG101" i="60"/>
  <c r="AU67" i="61"/>
  <c r="AR41" i="61"/>
  <c r="Q104" i="60"/>
  <c r="BX65" i="61"/>
  <c r="AP119" i="61"/>
  <c r="AS63" i="61"/>
  <c r="AM92" i="61"/>
  <c r="BR36" i="59"/>
  <c r="AO80" i="61"/>
  <c r="BA37" i="59"/>
  <c r="BQ46" i="61"/>
  <c r="AF117" i="59"/>
  <c r="BK4" i="60"/>
  <c r="X75" i="59"/>
  <c r="AR4" i="60"/>
  <c r="AV117" i="59"/>
  <c r="BE59" i="60"/>
  <c r="BC96" i="61"/>
  <c r="BM5" i="60"/>
  <c r="AA88" i="61"/>
  <c r="U94" i="61"/>
  <c r="BN47" i="60"/>
  <c r="S60" i="59"/>
  <c r="O126" i="59"/>
  <c r="AB41" i="61"/>
  <c r="AS102" i="61"/>
  <c r="AG97" i="61"/>
  <c r="AF41" i="60"/>
  <c r="T129" i="59"/>
  <c r="CA42" i="61"/>
  <c r="S11" i="59"/>
  <c r="R124" i="59"/>
  <c r="U84" i="60"/>
  <c r="N20" i="60"/>
  <c r="AF20" i="61"/>
  <c r="BJ117" i="60"/>
  <c r="AG47" i="60"/>
  <c r="AI79" i="60"/>
  <c r="AU20" i="61"/>
  <c r="AP42" i="60"/>
  <c r="BU39" i="60"/>
  <c r="AS25" i="59"/>
  <c r="N11" i="60"/>
  <c r="S43" i="59"/>
  <c r="AK51" i="61"/>
  <c r="BR30" i="60"/>
  <c r="T16" i="59"/>
  <c r="AF25" i="59"/>
  <c r="M89" i="59"/>
  <c r="AP111" i="60"/>
  <c r="AO69" i="60"/>
  <c r="AP74" i="61"/>
  <c r="BI88" i="60"/>
  <c r="AV121" i="60"/>
  <c r="BR38" i="59"/>
  <c r="AM44" i="59"/>
  <c r="BG118" i="59"/>
  <c r="AD102" i="60"/>
  <c r="AV78" i="59"/>
  <c r="AB59" i="60"/>
  <c r="AF128" i="59"/>
  <c r="AC21" i="59"/>
  <c r="W77" i="61"/>
  <c r="AJ16" i="60"/>
  <c r="BU20" i="61"/>
  <c r="AF29" i="61"/>
  <c r="T36" i="61"/>
  <c r="AV25" i="61"/>
  <c r="BJ35" i="60"/>
  <c r="BO31" i="60"/>
  <c r="T7" i="59"/>
  <c r="BK63" i="59"/>
  <c r="AW122" i="59"/>
  <c r="AN80" i="61"/>
  <c r="BF13" i="59"/>
  <c r="AZ84" i="60"/>
  <c r="AN38" i="61"/>
  <c r="AS7" i="59"/>
  <c r="AC122" i="61"/>
  <c r="BI129" i="61"/>
  <c r="BH105" i="59"/>
  <c r="Y36" i="59"/>
  <c r="BU114" i="60"/>
  <c r="BD105" i="59"/>
  <c r="BL54" i="59"/>
  <c r="AN66" i="59"/>
  <c r="BP60" i="59"/>
  <c r="BW115" i="59"/>
  <c r="AW31" i="60"/>
  <c r="AE44" i="60"/>
  <c r="AR21" i="61"/>
  <c r="AT96" i="60"/>
  <c r="AG125" i="60"/>
  <c r="K11" i="60"/>
  <c r="BJ14" i="61"/>
  <c r="N15" i="61"/>
  <c r="R40" i="60"/>
  <c r="Y32" i="59"/>
  <c r="BN100" i="59"/>
  <c r="AY93" i="59"/>
  <c r="AU107" i="59"/>
  <c r="BC79" i="61"/>
  <c r="BD52" i="60"/>
  <c r="BR112" i="61"/>
  <c r="BH100" i="60"/>
  <c r="AA9" i="61"/>
  <c r="AI19" i="61"/>
  <c r="O76" i="60"/>
  <c r="AN45" i="61"/>
  <c r="BX72" i="59"/>
  <c r="AX56" i="61"/>
  <c r="AP128" i="61"/>
  <c r="BL126" i="59"/>
  <c r="Q31" i="60"/>
  <c r="BK58" i="61"/>
  <c r="BC109" i="61"/>
  <c r="BF118" i="61"/>
  <c r="BH39" i="59"/>
  <c r="CD23" i="61"/>
  <c r="BF63" i="61"/>
  <c r="AF85" i="60"/>
  <c r="V102" i="59"/>
  <c r="BL16" i="61"/>
  <c r="T28" i="59"/>
  <c r="AR81" i="59"/>
  <c r="AA91" i="61"/>
  <c r="AZ32" i="59"/>
  <c r="AA115" i="59"/>
  <c r="AA95" i="60"/>
  <c r="AU83" i="61"/>
  <c r="AE101" i="61"/>
  <c r="CD41" i="61"/>
  <c r="BI50" i="59"/>
  <c r="AZ76" i="59"/>
  <c r="Z17" i="60"/>
  <c r="AF11" i="60"/>
  <c r="AS59" i="60"/>
  <c r="S76" i="60"/>
  <c r="BF111" i="61"/>
  <c r="AC118" i="59"/>
  <c r="R47" i="60"/>
  <c r="AJ64" i="59"/>
  <c r="AZ127" i="61"/>
  <c r="AB108" i="59"/>
  <c r="R84" i="61"/>
  <c r="BF79" i="60"/>
  <c r="AX71" i="61"/>
  <c r="BW103" i="59"/>
  <c r="O85" i="59"/>
  <c r="AY67" i="60"/>
  <c r="AQ103" i="59"/>
  <c r="AR39" i="59"/>
  <c r="Z45" i="61"/>
  <c r="AH117" i="59"/>
  <c r="AI39" i="59"/>
  <c r="AM128" i="61"/>
  <c r="BJ63" i="59"/>
  <c r="BG118" i="60"/>
  <c r="AS91" i="59"/>
  <c r="W129" i="59"/>
  <c r="BB114" i="60"/>
  <c r="L115" i="59"/>
  <c r="BK83" i="60"/>
  <c r="AI120" i="61"/>
  <c r="AV129" i="59"/>
  <c r="BT19" i="61"/>
  <c r="Q68" i="61"/>
  <c r="AT35" i="59"/>
  <c r="AF60" i="61"/>
  <c r="AK59" i="60"/>
  <c r="V15" i="61"/>
  <c r="AZ59" i="59"/>
  <c r="AV104" i="60"/>
  <c r="BA11" i="61"/>
  <c r="AP64" i="59"/>
  <c r="AM11" i="61"/>
  <c r="BF81" i="61"/>
  <c r="BD8" i="59"/>
  <c r="AW19" i="59"/>
  <c r="BJ105" i="59"/>
  <c r="BN12" i="59"/>
  <c r="AB27" i="61"/>
  <c r="AS99" i="59"/>
  <c r="BQ100" i="60"/>
  <c r="AY58" i="59"/>
  <c r="AZ5" i="59"/>
  <c r="AQ7" i="60"/>
  <c r="BQ102" i="61"/>
  <c r="AR98" i="59"/>
  <c r="BZ44" i="60"/>
  <c r="AT38" i="60"/>
  <c r="M24" i="61"/>
  <c r="Y67" i="61"/>
  <c r="AA112" i="61"/>
  <c r="AC25" i="61"/>
  <c r="BV119" i="61"/>
  <c r="O11" i="60"/>
  <c r="Z70" i="61"/>
  <c r="Y124" i="60"/>
  <c r="AW4" i="60"/>
  <c r="P29" i="61"/>
  <c r="U85" i="60"/>
  <c r="BQ128" i="59"/>
  <c r="BC4" i="60"/>
  <c r="BJ9" i="59"/>
  <c r="AM97" i="60"/>
  <c r="AW118" i="61"/>
  <c r="BB21" i="61"/>
  <c r="AA107" i="61"/>
  <c r="BM50" i="60"/>
  <c r="AG123" i="60"/>
  <c r="AI48" i="60"/>
  <c r="W66" i="59"/>
  <c r="AJ76" i="61"/>
  <c r="BJ113" i="61"/>
  <c r="BL22" i="59"/>
  <c r="BO84" i="60"/>
  <c r="AB36" i="61"/>
  <c r="BQ94" i="61"/>
  <c r="AH127" i="59"/>
  <c r="K120" i="60"/>
  <c r="AU77" i="61"/>
  <c r="AN113" i="59"/>
  <c r="BO76" i="59"/>
  <c r="BD73" i="59"/>
  <c r="BG80" i="61"/>
  <c r="O17" i="60"/>
  <c r="AO99" i="59"/>
  <c r="AL56" i="61"/>
  <c r="U35" i="59"/>
  <c r="P15" i="61"/>
  <c r="W83" i="60"/>
  <c r="BD21" i="59"/>
  <c r="Y56" i="59"/>
  <c r="AO40" i="61"/>
  <c r="Y128" i="60"/>
  <c r="BQ22" i="59"/>
  <c r="BC23" i="61"/>
  <c r="AQ109" i="59"/>
  <c r="AS112" i="60"/>
  <c r="AJ67" i="61"/>
  <c r="AC69" i="60"/>
  <c r="BG116" i="59"/>
  <c r="AG57" i="60"/>
  <c r="BB80" i="59"/>
  <c r="BR89" i="61"/>
  <c r="BT60" i="60"/>
  <c r="AB121" i="61"/>
  <c r="AZ51" i="60"/>
  <c r="BO100" i="61"/>
  <c r="AC35" i="61"/>
  <c r="BV42" i="61"/>
  <c r="BI46" i="59"/>
  <c r="P106" i="60"/>
  <c r="AN10" i="60"/>
  <c r="BJ4" i="59"/>
  <c r="BI104" i="60"/>
  <c r="AM102" i="61"/>
  <c r="BD4" i="61"/>
  <c r="BC83" i="60"/>
  <c r="V7" i="59"/>
  <c r="AC31" i="59"/>
  <c r="BZ41" i="60"/>
  <c r="V20" i="60"/>
  <c r="AB86" i="59"/>
  <c r="AS47" i="60"/>
  <c r="S80" i="60"/>
  <c r="W39" i="61"/>
  <c r="Y38" i="59"/>
  <c r="AE11" i="61"/>
  <c r="BI119" i="59"/>
  <c r="AT107" i="59"/>
  <c r="AU85" i="59"/>
  <c r="AZ95" i="61"/>
  <c r="AA60" i="60"/>
  <c r="BP41" i="60"/>
  <c r="Q91" i="60"/>
  <c r="BQ52" i="60"/>
  <c r="CB91" i="60"/>
  <c r="V83" i="61"/>
  <c r="BR53" i="59"/>
  <c r="BB8" i="60"/>
  <c r="AD33" i="60"/>
  <c r="W109" i="60"/>
  <c r="BD79" i="59"/>
  <c r="AT81" i="60"/>
  <c r="BS116" i="59"/>
  <c r="BC29" i="61"/>
  <c r="BF108" i="60"/>
  <c r="AL93" i="60"/>
  <c r="O123" i="59"/>
  <c r="AZ114" i="61"/>
  <c r="AM121" i="61"/>
  <c r="AW74" i="59"/>
  <c r="T66" i="60"/>
  <c r="AA50" i="61"/>
  <c r="Z98" i="61"/>
  <c r="AS101" i="59"/>
  <c r="AQ105" i="60"/>
  <c r="AF117" i="61"/>
  <c r="M13" i="61"/>
  <c r="CB12" i="61"/>
  <c r="AM83" i="59"/>
  <c r="AD97" i="60"/>
  <c r="BP19" i="59"/>
  <c r="AM62" i="61"/>
  <c r="AH16" i="61"/>
  <c r="AF40" i="59"/>
  <c r="BC57" i="60"/>
  <c r="AR11" i="61"/>
  <c r="V46" i="60"/>
  <c r="BA49" i="61"/>
  <c r="L74" i="59"/>
  <c r="BF120" i="61"/>
  <c r="Y94" i="60"/>
  <c r="AP13" i="60"/>
  <c r="R35" i="59"/>
  <c r="BN71" i="59"/>
  <c r="AN61" i="61"/>
  <c r="BD16" i="59"/>
  <c r="BZ98" i="60"/>
  <c r="AV118" i="61"/>
  <c r="AV12" i="61"/>
  <c r="T14" i="60"/>
  <c r="AB89" i="59"/>
  <c r="AH39" i="60"/>
  <c r="BU83" i="59"/>
  <c r="BN89" i="61"/>
  <c r="N70" i="60"/>
  <c r="AX70" i="59"/>
  <c r="AR76" i="59"/>
  <c r="AU97" i="59"/>
  <c r="W125" i="61"/>
  <c r="AV87" i="59"/>
  <c r="AD82" i="60"/>
  <c r="Y31" i="61"/>
  <c r="BK83" i="59"/>
  <c r="V41" i="61"/>
  <c r="AR15" i="59"/>
  <c r="AP66" i="61"/>
  <c r="AK66" i="61"/>
  <c r="BM18" i="59"/>
  <c r="AQ104" i="60"/>
  <c r="AY20" i="59"/>
  <c r="AO100" i="60"/>
  <c r="BG117" i="61"/>
  <c r="BS98" i="61"/>
  <c r="T94" i="60"/>
  <c r="AZ45" i="60"/>
  <c r="CA101" i="59"/>
  <c r="AW89" i="59"/>
  <c r="AW35" i="59"/>
  <c r="AT63" i="59"/>
  <c r="AJ109" i="61"/>
  <c r="K45" i="59"/>
  <c r="V37" i="61"/>
  <c r="AG4" i="60"/>
  <c r="AA72" i="59"/>
  <c r="BI89" i="60"/>
  <c r="AG106" i="60"/>
  <c r="K78" i="59"/>
  <c r="BR82" i="59"/>
  <c r="AV124" i="59"/>
  <c r="AO24" i="59"/>
  <c r="AA60" i="59"/>
  <c r="AL114" i="61"/>
  <c r="Y40" i="61"/>
  <c r="L86" i="60"/>
  <c r="AN27" i="59"/>
  <c r="Y21" i="59"/>
  <c r="BI114" i="61"/>
  <c r="BK126" i="61"/>
  <c r="W108" i="61"/>
  <c r="BK52" i="61"/>
  <c r="AD68" i="59"/>
  <c r="AD116" i="61"/>
  <c r="M30" i="61"/>
  <c r="BT57" i="60"/>
  <c r="BY49" i="59"/>
  <c r="BI121" i="59"/>
  <c r="L7" i="61"/>
  <c r="AR7" i="60"/>
  <c r="AD92" i="61"/>
  <c r="BA36" i="60"/>
  <c r="Q69" i="60"/>
  <c r="AL6" i="61"/>
  <c r="BA52" i="61"/>
  <c r="AS39" i="59"/>
  <c r="AA111" i="61"/>
  <c r="AU92" i="61"/>
  <c r="AO45" i="60"/>
  <c r="AH30" i="59"/>
  <c r="M76" i="61"/>
  <c r="BP62" i="59"/>
  <c r="AT110" i="59"/>
  <c r="BR58" i="61"/>
  <c r="Y79" i="60"/>
  <c r="CC30" i="59"/>
  <c r="AE53" i="59"/>
  <c r="AA92" i="61"/>
  <c r="W48" i="61"/>
  <c r="BL64" i="61"/>
  <c r="S96" i="59"/>
  <c r="X112" i="59"/>
  <c r="O30" i="61"/>
  <c r="T88" i="59"/>
  <c r="AN92" i="60"/>
  <c r="L123" i="60"/>
  <c r="AW87" i="60"/>
  <c r="S77" i="61"/>
  <c r="AQ109" i="60"/>
  <c r="AB91" i="59"/>
  <c r="BZ38" i="59"/>
  <c r="AX20" i="60"/>
  <c r="BI9" i="61"/>
  <c r="AJ86" i="59"/>
  <c r="BB126" i="59"/>
  <c r="BR93" i="60"/>
  <c r="BC37" i="60"/>
  <c r="BO32" i="61"/>
  <c r="AX68" i="60"/>
  <c r="AM52" i="59"/>
  <c r="BI15" i="59"/>
  <c r="O119" i="60"/>
  <c r="U28" i="61"/>
  <c r="AG126" i="61"/>
  <c r="AS90" i="61"/>
  <c r="BW44" i="60"/>
  <c r="CC123" i="59"/>
  <c r="BC106" i="60"/>
  <c r="AD58" i="61"/>
  <c r="AU100" i="61"/>
  <c r="AX13" i="59"/>
  <c r="AN120" i="60"/>
  <c r="AM7" i="60"/>
  <c r="U35" i="61"/>
  <c r="BL122" i="61"/>
  <c r="AB9" i="59"/>
  <c r="U26" i="61"/>
  <c r="BP127" i="61"/>
  <c r="AS76" i="59"/>
  <c r="R103" i="60"/>
  <c r="AY29" i="60"/>
  <c r="AJ78" i="60"/>
  <c r="AE12" i="60"/>
  <c r="W101" i="60"/>
  <c r="L120" i="59"/>
  <c r="W81" i="61"/>
  <c r="BI97" i="59"/>
  <c r="BC94" i="60"/>
  <c r="BV99" i="60"/>
  <c r="AH46" i="60"/>
  <c r="BB50" i="59"/>
  <c r="AL72" i="61"/>
  <c r="AB69" i="61"/>
  <c r="W78" i="59"/>
  <c r="BN76" i="61"/>
  <c r="S87" i="60"/>
  <c r="BZ104" i="60"/>
  <c r="X18" i="61"/>
  <c r="U87" i="59"/>
  <c r="BI45" i="60"/>
  <c r="BB71" i="60"/>
  <c r="AJ91" i="61"/>
  <c r="AO31" i="60"/>
  <c r="AU59" i="61"/>
  <c r="BG45" i="60"/>
  <c r="AK29" i="60"/>
  <c r="BM41" i="60"/>
  <c r="AW56" i="61"/>
  <c r="BF33" i="60"/>
  <c r="S16" i="59"/>
  <c r="AF77" i="59"/>
  <c r="BJ54" i="60"/>
  <c r="Q115" i="60"/>
  <c r="BA123" i="60"/>
  <c r="BA36" i="59"/>
  <c r="AP103" i="60"/>
  <c r="BI57" i="59"/>
  <c r="BE98" i="59"/>
  <c r="BK18" i="59"/>
  <c r="AL29" i="60"/>
  <c r="BB115" i="60"/>
  <c r="BN110" i="60"/>
  <c r="BP74" i="60"/>
  <c r="AL77" i="59"/>
  <c r="BF101" i="59"/>
  <c r="AB38" i="59"/>
  <c r="AJ19" i="60"/>
  <c r="BX96" i="59"/>
  <c r="BN67" i="60"/>
  <c r="BP27" i="59"/>
  <c r="BX4" i="59"/>
  <c r="CC97" i="60"/>
  <c r="AF43" i="60"/>
  <c r="T24" i="61"/>
  <c r="Q68" i="59"/>
  <c r="AF102" i="60"/>
  <c r="T111" i="61"/>
  <c r="P64" i="59"/>
  <c r="AM27" i="59"/>
  <c r="W8" i="61"/>
  <c r="AS115" i="61"/>
  <c r="AA74" i="59"/>
  <c r="BQ63" i="59"/>
  <c r="AT79" i="59"/>
  <c r="BK78" i="60"/>
  <c r="AM11" i="60"/>
  <c r="W6" i="60"/>
  <c r="AD61" i="61"/>
  <c r="AX78" i="59"/>
  <c r="CC100" i="60"/>
  <c r="BO125" i="61"/>
  <c r="BD84" i="60"/>
  <c r="AK113" i="59"/>
  <c r="AU82" i="61"/>
  <c r="AN16" i="59"/>
  <c r="AU98" i="59"/>
  <c r="AS62" i="59"/>
  <c r="BQ43" i="59"/>
  <c r="AZ109" i="60"/>
  <c r="BY94" i="60"/>
  <c r="BR32" i="61"/>
  <c r="BB50" i="60"/>
  <c r="AR88" i="60"/>
  <c r="BO22" i="59"/>
  <c r="Z36" i="60"/>
  <c r="BR21" i="60"/>
  <c r="BK38" i="61"/>
  <c r="BG12" i="60"/>
  <c r="BZ102" i="61"/>
  <c r="N85" i="60"/>
  <c r="P38" i="60"/>
  <c r="AI118" i="61"/>
  <c r="AI18" i="59"/>
  <c r="AI73" i="61"/>
  <c r="Z108" i="59"/>
  <c r="AU111" i="60"/>
  <c r="L84" i="61"/>
  <c r="Y94" i="61"/>
  <c r="AV114" i="59"/>
  <c r="AW39" i="60"/>
  <c r="AE44" i="61"/>
  <c r="AL21" i="61"/>
  <c r="AZ40" i="59"/>
  <c r="AH64" i="59"/>
  <c r="BA90" i="61"/>
  <c r="AN66" i="60"/>
  <c r="BU6" i="60"/>
  <c r="M42" i="59"/>
  <c r="BO29" i="59"/>
  <c r="Q108" i="61"/>
  <c r="AJ122" i="59"/>
  <c r="AU23" i="61"/>
  <c r="BI118" i="60"/>
  <c r="S71" i="60"/>
  <c r="BK35" i="61"/>
  <c r="L120" i="61"/>
  <c r="BE129" i="60"/>
  <c r="AE119" i="60"/>
  <c r="Z18" i="61"/>
  <c r="AR24" i="59"/>
  <c r="BS23" i="59"/>
  <c r="BU67" i="61"/>
  <c r="AU69" i="59"/>
  <c r="AJ87" i="59"/>
  <c r="BX25" i="60"/>
  <c r="BM72" i="59"/>
  <c r="CB17" i="60"/>
  <c r="BL42" i="60"/>
  <c r="AG44" i="59"/>
  <c r="AE27" i="60"/>
  <c r="Q73" i="59"/>
  <c r="BJ72" i="60"/>
  <c r="BP108" i="61"/>
  <c r="AX64" i="59"/>
  <c r="BO112" i="60"/>
  <c r="BE65" i="61"/>
  <c r="BY83" i="60"/>
  <c r="BV58" i="61"/>
  <c r="BK8" i="59"/>
  <c r="BB48" i="60"/>
  <c r="AD52" i="61"/>
  <c r="BN64" i="61"/>
  <c r="BN48" i="61"/>
  <c r="AB51" i="61"/>
  <c r="BG93" i="61"/>
  <c r="BD66" i="61"/>
  <c r="BK38" i="60"/>
  <c r="AD75" i="59"/>
  <c r="AC14" i="61"/>
  <c r="U90" i="59"/>
  <c r="Y76" i="60"/>
  <c r="BP16" i="59"/>
  <c r="AH54" i="59"/>
  <c r="BO115" i="60"/>
  <c r="AE71" i="60"/>
  <c r="O19" i="61"/>
  <c r="AL94" i="60"/>
  <c r="BR10" i="60"/>
  <c r="BY15" i="61"/>
  <c r="BP92" i="61"/>
  <c r="CB96" i="60"/>
  <c r="BX30" i="60"/>
  <c r="AO77" i="59"/>
  <c r="Q80" i="61"/>
  <c r="Q6" i="59"/>
  <c r="AP94" i="59"/>
  <c r="AU74" i="60"/>
  <c r="AI53" i="61"/>
  <c r="BE126" i="61"/>
  <c r="AH6" i="61"/>
  <c r="AH98" i="60"/>
  <c r="AV97" i="59"/>
  <c r="BJ30" i="60"/>
  <c r="AX125" i="59"/>
  <c r="BF84" i="61"/>
  <c r="L98" i="59"/>
  <c r="AU115" i="60"/>
  <c r="AI127" i="60"/>
  <c r="AW53" i="61"/>
  <c r="AX72" i="60"/>
  <c r="L72" i="60"/>
  <c r="AP92" i="60"/>
  <c r="P23" i="59"/>
  <c r="BE45" i="60"/>
  <c r="BJ109" i="60"/>
  <c r="BI17" i="59"/>
  <c r="AC117" i="61"/>
  <c r="M4" i="60"/>
  <c r="AL80" i="60"/>
  <c r="Z90" i="59"/>
  <c r="BH46" i="61"/>
  <c r="CB77" i="61"/>
  <c r="AO43" i="59"/>
  <c r="AO79" i="60"/>
  <c r="AB128" i="61"/>
  <c r="AO39" i="61"/>
  <c r="M80" i="61"/>
  <c r="AN17" i="60"/>
  <c r="W110" i="59"/>
  <c r="AN25" i="61"/>
  <c r="AQ79" i="61"/>
  <c r="AO57" i="60"/>
  <c r="BQ93" i="60"/>
  <c r="K25" i="59"/>
  <c r="AX13" i="61"/>
  <c r="R122" i="59"/>
  <c r="Q90" i="60"/>
  <c r="AM116" i="61"/>
  <c r="AQ129" i="59"/>
  <c r="BZ32" i="59"/>
  <c r="AB122" i="61"/>
  <c r="CA48" i="59"/>
  <c r="BZ87" i="60"/>
  <c r="BI96" i="60"/>
  <c r="Y73" i="61"/>
  <c r="AO27" i="60"/>
  <c r="AB100" i="59"/>
  <c r="AS116" i="61"/>
  <c r="BJ126" i="60"/>
  <c r="BL11" i="60"/>
  <c r="AK7" i="59"/>
  <c r="AE55" i="60"/>
  <c r="BU38" i="60"/>
  <c r="BT41" i="61"/>
  <c r="P17" i="61"/>
  <c r="BU51" i="60"/>
  <c r="Y4" i="59"/>
  <c r="AA64" i="60"/>
  <c r="BM124" i="61"/>
  <c r="K71" i="59"/>
  <c r="AT127" i="61"/>
  <c r="P80" i="61"/>
  <c r="AB106" i="61"/>
  <c r="AA32" i="61"/>
  <c r="Y17" i="60"/>
  <c r="V112" i="61"/>
  <c r="AR124" i="59"/>
  <c r="P110" i="61"/>
  <c r="AB80" i="59"/>
  <c r="BL71" i="59"/>
  <c r="BJ79" i="61"/>
  <c r="U105" i="59"/>
  <c r="AM113" i="59"/>
  <c r="AU61" i="61"/>
  <c r="AF16" i="59"/>
  <c r="AW113" i="60"/>
  <c r="CD20" i="61"/>
  <c r="AR47" i="59"/>
  <c r="BK129" i="60"/>
  <c r="AW108" i="60"/>
  <c r="BC25" i="60"/>
  <c r="AL115" i="59"/>
  <c r="BO126" i="61"/>
  <c r="BU90" i="61"/>
  <c r="AL52" i="59"/>
  <c r="AO114" i="61"/>
  <c r="BF94" i="60"/>
  <c r="BI114" i="59"/>
  <c r="BM61" i="60"/>
  <c r="AO94" i="60"/>
  <c r="BH76" i="60"/>
  <c r="BG122" i="61"/>
  <c r="AL125" i="60"/>
  <c r="AG71" i="60"/>
  <c r="O11" i="61"/>
  <c r="AF70" i="59"/>
  <c r="AN33" i="59"/>
  <c r="AK64" i="60"/>
  <c r="BH26" i="61"/>
  <c r="BD46" i="60"/>
  <c r="AY60" i="60"/>
  <c r="R68" i="59"/>
  <c r="BF11" i="61"/>
  <c r="T45" i="59"/>
  <c r="L85" i="60"/>
  <c r="T40" i="59"/>
  <c r="V92" i="59"/>
  <c r="AB31" i="61"/>
  <c r="K4" i="60"/>
  <c r="AU34" i="61"/>
  <c r="AC110" i="61"/>
  <c r="U57" i="60"/>
  <c r="BT113" i="61"/>
  <c r="BS55" i="59"/>
  <c r="BV104" i="61"/>
  <c r="AS22" i="61"/>
  <c r="BV36" i="61"/>
  <c r="L59" i="60"/>
  <c r="CB51" i="59"/>
  <c r="O96" i="59"/>
  <c r="Z19" i="59"/>
  <c r="M112" i="60"/>
  <c r="AA51" i="61"/>
  <c r="CB53" i="59"/>
  <c r="BM119" i="61"/>
  <c r="AF96" i="61"/>
  <c r="BU15" i="60"/>
  <c r="AZ83" i="60"/>
  <c r="AR7" i="61"/>
  <c r="AX45" i="59"/>
  <c r="AL20" i="59"/>
  <c r="BJ5" i="60"/>
  <c r="BD8" i="61"/>
  <c r="BL22" i="60"/>
  <c r="BH37" i="60"/>
  <c r="BH7" i="60"/>
  <c r="AA84" i="61"/>
  <c r="AR78" i="59"/>
  <c r="BH44" i="61"/>
  <c r="CA40" i="59"/>
  <c r="AG32" i="60"/>
  <c r="AZ91" i="60"/>
  <c r="BE93" i="59"/>
  <c r="AI46" i="59"/>
  <c r="BM31" i="59"/>
  <c r="AP58" i="60"/>
  <c r="X51" i="59"/>
  <c r="R63" i="59"/>
  <c r="BJ69" i="59"/>
  <c r="Q124" i="59"/>
  <c r="AL90" i="60"/>
  <c r="AS6" i="60"/>
  <c r="W110" i="60"/>
  <c r="BO38" i="59"/>
  <c r="Z112" i="59"/>
  <c r="AR95" i="60"/>
  <c r="V119" i="59"/>
  <c r="BI49" i="61"/>
  <c r="AD12" i="60"/>
  <c r="AG67" i="61"/>
  <c r="AJ109" i="60"/>
  <c r="AV111" i="59"/>
  <c r="W46" i="61"/>
  <c r="BT68" i="59"/>
  <c r="AF76" i="59"/>
  <c r="AQ74" i="59"/>
  <c r="AZ15" i="61"/>
  <c r="AH60" i="60"/>
  <c r="T115" i="61"/>
  <c r="BE65" i="60"/>
  <c r="BH74" i="59"/>
  <c r="BQ107" i="61"/>
  <c r="AO62" i="61"/>
  <c r="BH119" i="60"/>
  <c r="AW96" i="60"/>
  <c r="AG125" i="59"/>
  <c r="BR122" i="59"/>
  <c r="AK71" i="59"/>
  <c r="U32" i="61"/>
  <c r="M29" i="60"/>
  <c r="AJ125" i="61"/>
  <c r="N5" i="59"/>
  <c r="BF112" i="61"/>
  <c r="N19" i="59"/>
  <c r="BT56" i="59"/>
  <c r="BM108" i="60"/>
  <c r="AU80" i="60"/>
  <c r="BN82" i="61"/>
  <c r="X84" i="59"/>
  <c r="N100" i="59"/>
  <c r="AW27" i="59"/>
  <c r="AQ29" i="61"/>
  <c r="AR101" i="61"/>
  <c r="BA96" i="60"/>
  <c r="AM56" i="59"/>
  <c r="L78" i="61"/>
  <c r="AD73" i="61"/>
  <c r="BB110" i="61"/>
  <c r="AL98" i="59"/>
  <c r="M103" i="59"/>
  <c r="AZ12" i="60"/>
  <c r="AV18" i="60"/>
  <c r="AW122" i="61"/>
  <c r="T91" i="59"/>
  <c r="AI18" i="60"/>
  <c r="BR4" i="61"/>
  <c r="BP11" i="59"/>
  <c r="BM109" i="59"/>
  <c r="W97" i="60"/>
  <c r="AA11" i="61"/>
  <c r="O15" i="60"/>
  <c r="BU58" i="59"/>
  <c r="K36" i="60"/>
  <c r="AM124" i="60"/>
  <c r="AA94" i="59"/>
  <c r="BT6" i="59"/>
  <c r="AL48" i="61"/>
  <c r="BH25" i="60"/>
  <c r="AD27" i="60"/>
  <c r="CD62" i="60"/>
  <c r="BO39" i="59"/>
  <c r="AE4" i="60"/>
  <c r="AQ11" i="60"/>
  <c r="BU106" i="60"/>
  <c r="U9" i="59"/>
  <c r="BK110" i="60"/>
  <c r="AI86" i="60"/>
  <c r="BT20" i="61"/>
  <c r="BQ59" i="60"/>
  <c r="AX57" i="59"/>
  <c r="R51" i="59"/>
  <c r="BC87" i="60"/>
  <c r="P88" i="59"/>
  <c r="N79" i="59"/>
  <c r="BJ41" i="59"/>
  <c r="BZ25" i="60"/>
  <c r="BM54" i="61"/>
  <c r="V48" i="61"/>
  <c r="AM54" i="59"/>
  <c r="T61" i="59"/>
  <c r="X104" i="59"/>
  <c r="BW111" i="59"/>
  <c r="BB114" i="61"/>
  <c r="AV76" i="59"/>
  <c r="BF5" i="60"/>
  <c r="AW90" i="59"/>
  <c r="BH118" i="60"/>
  <c r="Y17" i="61"/>
  <c r="BA43" i="60"/>
  <c r="BP69" i="59"/>
  <c r="AI120" i="59"/>
  <c r="BD109" i="59"/>
  <c r="AI25" i="60"/>
  <c r="AT94" i="60"/>
  <c r="AM36" i="59"/>
  <c r="AU93" i="61"/>
  <c r="BW60" i="61"/>
  <c r="AR100" i="59"/>
  <c r="N59" i="59"/>
  <c r="Q60" i="60"/>
  <c r="BD111" i="60"/>
  <c r="BP68" i="59"/>
  <c r="AU93" i="59"/>
  <c r="AZ91" i="61"/>
  <c r="BG71" i="61"/>
  <c r="R77" i="61"/>
  <c r="X109" i="60"/>
  <c r="AZ129" i="60"/>
  <c r="BF4" i="61"/>
  <c r="BY43" i="59"/>
  <c r="AZ98" i="61"/>
  <c r="BV90" i="59"/>
  <c r="BO37" i="59"/>
  <c r="CC55" i="61"/>
  <c r="BL49" i="60"/>
  <c r="W95" i="61"/>
  <c r="CA91" i="61"/>
  <c r="U62" i="60"/>
  <c r="Z57" i="60"/>
  <c r="AV7" i="59"/>
  <c r="BZ25" i="59"/>
  <c r="AI102" i="60"/>
  <c r="V23" i="61"/>
  <c r="BG116" i="61"/>
  <c r="AR68" i="61"/>
  <c r="CC76" i="60"/>
  <c r="BQ108" i="60"/>
  <c r="BL11" i="59"/>
  <c r="AU112" i="59"/>
  <c r="AX45" i="61"/>
  <c r="BC109" i="59"/>
  <c r="AJ106" i="61"/>
  <c r="AZ52" i="61"/>
  <c r="AV28" i="61"/>
  <c r="BH120" i="61"/>
  <c r="S100" i="61"/>
  <c r="AS104" i="60"/>
  <c r="BX27" i="61"/>
  <c r="AW53" i="59"/>
  <c r="AR83" i="59"/>
  <c r="O65" i="60"/>
  <c r="AQ126" i="60"/>
  <c r="AC59" i="60"/>
  <c r="AJ126" i="59"/>
  <c r="AW119" i="60"/>
  <c r="M103" i="60"/>
  <c r="BZ94" i="60"/>
  <c r="AT16" i="61"/>
  <c r="N4" i="61"/>
  <c r="AO128" i="61"/>
  <c r="AT98" i="60"/>
  <c r="AC62" i="61"/>
  <c r="BQ38" i="61"/>
  <c r="AK40" i="59"/>
  <c r="BF61" i="61"/>
  <c r="AJ6" i="61"/>
  <c r="AY33" i="59"/>
  <c r="BE121" i="61"/>
  <c r="M46" i="61"/>
  <c r="AO90" i="61"/>
  <c r="BE15" i="61"/>
  <c r="N36" i="60"/>
  <c r="AA90" i="61"/>
  <c r="AN8" i="59"/>
  <c r="AD124" i="59"/>
  <c r="AP114" i="61"/>
  <c r="AT113" i="60"/>
  <c r="BH126" i="61"/>
  <c r="Q83" i="60"/>
  <c r="Q52" i="61"/>
  <c r="BC28" i="61"/>
  <c r="AQ123" i="61"/>
  <c r="T96" i="59"/>
  <c r="BC28" i="59"/>
  <c r="AW22" i="61"/>
  <c r="BT101" i="59"/>
  <c r="CB9" i="59"/>
  <c r="Z106" i="61"/>
  <c r="AC89" i="59"/>
  <c r="Q125" i="59"/>
  <c r="K79" i="59"/>
  <c r="AU43" i="59"/>
  <c r="K42" i="60"/>
  <c r="BH6" i="61"/>
  <c r="AZ116" i="59"/>
  <c r="AP16" i="60"/>
  <c r="AH35" i="59"/>
  <c r="X88" i="60"/>
  <c r="CA68" i="61"/>
  <c r="BR92" i="59"/>
  <c r="BS88" i="61"/>
  <c r="Q49" i="60"/>
  <c r="AB112" i="61"/>
  <c r="BP109" i="59"/>
  <c r="AW11" i="60"/>
  <c r="BT78" i="61"/>
  <c r="K120" i="59"/>
  <c r="AK106" i="59"/>
  <c r="BD22" i="59"/>
  <c r="T111" i="60"/>
  <c r="R105" i="61"/>
  <c r="W109" i="59"/>
  <c r="U26" i="59"/>
  <c r="S41" i="59"/>
  <c r="AX7" i="59"/>
  <c r="L93" i="61"/>
  <c r="AN112" i="60"/>
  <c r="BU28" i="59"/>
  <c r="BB14" i="60"/>
  <c r="AY123" i="60"/>
  <c r="CC17" i="59"/>
  <c r="BA68" i="60"/>
  <c r="AQ104" i="59"/>
  <c r="AN91" i="60"/>
  <c r="AS102" i="59"/>
  <c r="R22" i="59"/>
  <c r="BM129" i="60"/>
  <c r="BJ54" i="61"/>
  <c r="BR40" i="61"/>
  <c r="AX76" i="61"/>
  <c r="AQ16" i="61"/>
  <c r="AW101" i="60"/>
  <c r="AG6" i="61"/>
  <c r="BK46" i="59"/>
  <c r="L13" i="60"/>
  <c r="L61" i="59"/>
  <c r="S9" i="61"/>
  <c r="V118" i="59"/>
  <c r="AR70" i="60"/>
  <c r="AF74" i="59"/>
  <c r="BV35" i="60"/>
  <c r="AZ113" i="60"/>
  <c r="BA66" i="61"/>
  <c r="AQ37" i="60"/>
  <c r="K101" i="59"/>
  <c r="BI38" i="59"/>
  <c r="BR27" i="61"/>
  <c r="V4" i="61"/>
  <c r="R20" i="60"/>
  <c r="BP45" i="60"/>
  <c r="BR105" i="61"/>
  <c r="AS26" i="61"/>
  <c r="O112" i="60"/>
  <c r="BO18" i="60"/>
  <c r="AA24" i="61"/>
  <c r="Z42" i="60"/>
  <c r="Y94" i="59"/>
  <c r="L105" i="59"/>
  <c r="K117" i="60"/>
  <c r="AR85" i="61"/>
  <c r="AQ78" i="61"/>
  <c r="AO20" i="60"/>
  <c r="AE18" i="61"/>
  <c r="BJ107" i="61"/>
  <c r="AS29" i="61"/>
  <c r="BL4" i="59"/>
  <c r="T98" i="59"/>
  <c r="AS104" i="61"/>
  <c r="BK61" i="60"/>
  <c r="BC95" i="61"/>
  <c r="P7" i="59"/>
  <c r="BM86" i="59"/>
  <c r="AZ44" i="60"/>
  <c r="AA121" i="60"/>
  <c r="K42" i="61"/>
  <c r="AS46" i="59"/>
  <c r="AC112" i="60"/>
  <c r="AB21" i="59"/>
  <c r="BQ94" i="59"/>
  <c r="AI100" i="59"/>
  <c r="L81" i="59"/>
  <c r="BV110" i="61"/>
  <c r="BC111" i="61"/>
  <c r="AV68" i="59"/>
  <c r="AL96" i="61"/>
  <c r="BT111" i="59"/>
  <c r="CC99" i="60"/>
  <c r="AY40" i="59"/>
  <c r="W121" i="61"/>
  <c r="BY24" i="59"/>
  <c r="BC112" i="60"/>
  <c r="BG78" i="59"/>
  <c r="Q43" i="61"/>
  <c r="BX98" i="59"/>
  <c r="BU69" i="60"/>
  <c r="Z80" i="61"/>
  <c r="O100" i="60"/>
  <c r="BA13" i="60"/>
  <c r="BA23" i="61"/>
  <c r="BT62" i="60"/>
  <c r="AQ30" i="61"/>
  <c r="Z82" i="60"/>
  <c r="AS64" i="60"/>
  <c r="P98" i="59"/>
  <c r="BP100" i="61"/>
  <c r="CB113" i="60"/>
  <c r="AC23" i="60"/>
  <c r="R7" i="60"/>
  <c r="AK57" i="61"/>
  <c r="AD57" i="60"/>
  <c r="X10" i="59"/>
  <c r="M84" i="61"/>
  <c r="AT47" i="59"/>
  <c r="AV73" i="60"/>
  <c r="AY39" i="59"/>
  <c r="AF123" i="61"/>
  <c r="AG59" i="59"/>
  <c r="AO120" i="60"/>
  <c r="AC6" i="61"/>
  <c r="X94" i="59"/>
  <c r="AU33" i="59"/>
  <c r="BD76" i="60"/>
  <c r="BF76" i="60"/>
  <c r="BE11" i="61"/>
  <c r="AV92" i="59"/>
  <c r="L90" i="61"/>
  <c r="U72" i="59"/>
  <c r="L20" i="59"/>
  <c r="Y109" i="61"/>
  <c r="BF38" i="60"/>
  <c r="AI80" i="61"/>
  <c r="BS103" i="59"/>
  <c r="AK114" i="61"/>
  <c r="AN26" i="60"/>
  <c r="BE110" i="59"/>
  <c r="X112" i="60"/>
  <c r="AF118" i="61"/>
  <c r="BX55" i="60"/>
  <c r="BZ86" i="59"/>
  <c r="K106" i="59"/>
  <c r="S37" i="60"/>
  <c r="AN121" i="59"/>
  <c r="BE124" i="60"/>
  <c r="AR125" i="59"/>
  <c r="BT6" i="60"/>
  <c r="R4" i="60"/>
  <c r="BD52" i="61"/>
  <c r="BQ10" i="59"/>
  <c r="AV71" i="59"/>
  <c r="O80" i="61"/>
  <c r="R83" i="60"/>
  <c r="AR129" i="60"/>
  <c r="O83" i="60"/>
  <c r="P23" i="61"/>
  <c r="AJ98" i="59"/>
  <c r="AD43" i="61"/>
  <c r="AE42" i="59"/>
  <c r="BK4" i="61"/>
  <c r="W61" i="61"/>
  <c r="AW87" i="59"/>
  <c r="AY108" i="60"/>
  <c r="AX111" i="59"/>
  <c r="AU10" i="59"/>
  <c r="AY50" i="61"/>
  <c r="BH14" i="61"/>
  <c r="AD59" i="59"/>
  <c r="Q74" i="60"/>
  <c r="K33" i="59"/>
  <c r="BG83" i="59"/>
  <c r="BP19" i="60"/>
  <c r="BG38" i="61"/>
  <c r="AF73" i="61"/>
  <c r="CA56" i="60"/>
  <c r="AO84" i="60"/>
  <c r="BX9" i="61"/>
  <c r="CC121" i="61"/>
  <c r="BJ58" i="59"/>
  <c r="AS109" i="61"/>
  <c r="N59" i="60"/>
  <c r="AL74" i="59"/>
  <c r="AH45" i="60"/>
  <c r="S49" i="59"/>
  <c r="K29" i="60"/>
  <c r="BF75" i="59"/>
  <c r="AD70" i="59"/>
  <c r="BO58" i="60"/>
  <c r="CA48" i="61"/>
  <c r="CC80" i="61"/>
  <c r="AO30" i="59"/>
  <c r="BU11" i="60"/>
  <c r="AL22" i="61"/>
  <c r="AN127" i="60"/>
  <c r="AG74" i="60"/>
  <c r="BB34" i="60"/>
  <c r="BI121" i="61"/>
  <c r="BE45" i="59"/>
  <c r="AH59" i="61"/>
  <c r="AJ77" i="59"/>
  <c r="Y46" i="60"/>
  <c r="AQ57" i="61"/>
  <c r="BO38" i="60"/>
  <c r="BA84" i="59"/>
  <c r="V46" i="59"/>
  <c r="AP60" i="60"/>
  <c r="N58" i="59"/>
  <c r="AJ42" i="59"/>
  <c r="BR47" i="59"/>
  <c r="M106" i="59"/>
  <c r="BQ39" i="60"/>
  <c r="BL56" i="61"/>
  <c r="T29" i="60"/>
  <c r="L99" i="59"/>
  <c r="AE92" i="60"/>
  <c r="BY111" i="59"/>
  <c r="AW47" i="61"/>
  <c r="M57" i="59"/>
  <c r="N76" i="60"/>
  <c r="BE35" i="59"/>
  <c r="S122" i="61"/>
  <c r="BK116" i="59"/>
  <c r="BY107" i="61"/>
  <c r="AP67" i="59"/>
  <c r="AB5" i="59"/>
  <c r="AJ65" i="60"/>
  <c r="BQ8" i="61"/>
  <c r="W18" i="61"/>
  <c r="BA97" i="60"/>
  <c r="P129" i="60"/>
  <c r="AG58" i="59"/>
  <c r="U57" i="61"/>
  <c r="R36" i="61"/>
  <c r="BG19" i="59"/>
  <c r="BF73" i="61"/>
  <c r="BA86" i="59"/>
  <c r="T85" i="60"/>
  <c r="AP95" i="61"/>
  <c r="AM58" i="60"/>
  <c r="AC48" i="60"/>
  <c r="U77" i="61"/>
  <c r="AJ108" i="61"/>
  <c r="AO36" i="61"/>
  <c r="U62" i="59"/>
  <c r="CB18" i="60"/>
  <c r="AH113" i="61"/>
  <c r="BM12" i="61"/>
  <c r="AB91" i="61"/>
  <c r="AA91" i="59"/>
  <c r="BE116" i="61"/>
  <c r="BK51" i="59"/>
  <c r="BH111" i="61"/>
  <c r="R44" i="60"/>
  <c r="BY126" i="59"/>
  <c r="AG45" i="60"/>
  <c r="AQ23" i="59"/>
  <c r="AG24" i="59"/>
  <c r="CB93" i="61"/>
  <c r="BA54" i="60"/>
  <c r="S129" i="59"/>
  <c r="Y123" i="61"/>
  <c r="L24" i="60"/>
  <c r="AG25" i="60"/>
  <c r="AA121" i="59"/>
  <c r="AB120" i="61"/>
  <c r="BA14" i="60"/>
  <c r="BD118" i="61"/>
  <c r="BZ60" i="59"/>
  <c r="AT81" i="59"/>
  <c r="U30" i="59"/>
  <c r="N124" i="59"/>
  <c r="BC31" i="60"/>
  <c r="BU92" i="61"/>
  <c r="CD47" i="59"/>
  <c r="AA68" i="59"/>
  <c r="BN9" i="60"/>
  <c r="BK17" i="60"/>
  <c r="Z9" i="59"/>
  <c r="BJ114" i="60"/>
  <c r="BJ50" i="61"/>
  <c r="BR37" i="60"/>
  <c r="AM8" i="59"/>
  <c r="R42" i="60"/>
  <c r="Z58" i="59"/>
  <c r="T108" i="59"/>
  <c r="AS68" i="59"/>
  <c r="CA104" i="61"/>
  <c r="AC113" i="61"/>
  <c r="AM14" i="60"/>
  <c r="BP114" i="59"/>
  <c r="W37" i="60"/>
  <c r="P104" i="60"/>
  <c r="AS56" i="61"/>
  <c r="X43" i="61"/>
  <c r="P14" i="61"/>
  <c r="AU21" i="61"/>
  <c r="BQ15" i="59"/>
  <c r="S16" i="61"/>
  <c r="W104" i="61"/>
  <c r="AW109" i="59"/>
  <c r="AP116" i="60"/>
  <c r="BW60" i="59"/>
  <c r="BK93" i="60"/>
  <c r="U129" i="59"/>
  <c r="Y6" i="60"/>
  <c r="L85" i="61"/>
  <c r="AJ14" i="60"/>
  <c r="AY56" i="60"/>
  <c r="L5" i="61"/>
  <c r="BX116" i="60"/>
  <c r="BB68" i="61"/>
  <c r="BC76" i="60"/>
  <c r="BN17" i="59"/>
  <c r="W13" i="60"/>
  <c r="AY28" i="59"/>
  <c r="AL94" i="59"/>
  <c r="W70" i="59"/>
  <c r="AR5" i="59"/>
  <c r="AN4" i="60"/>
  <c r="AC114" i="60"/>
  <c r="BY120" i="60"/>
  <c r="AV126" i="60"/>
  <c r="BH43" i="61"/>
  <c r="CB58" i="61"/>
  <c r="AD118" i="61"/>
  <c r="AT11" i="60"/>
  <c r="K101" i="60"/>
  <c r="BD69" i="60"/>
  <c r="BH63" i="59"/>
  <c r="S18" i="60"/>
  <c r="AT47" i="60"/>
  <c r="AI31" i="61"/>
  <c r="BC43" i="61"/>
  <c r="BZ123" i="61"/>
  <c r="AS87" i="59"/>
  <c r="BE129" i="59"/>
  <c r="V55" i="61"/>
  <c r="Z46" i="61"/>
  <c r="AP128" i="60"/>
  <c r="AD117" i="59"/>
  <c r="BM89" i="60"/>
  <c r="AX73" i="61"/>
  <c r="BM106" i="59"/>
  <c r="X68" i="60"/>
  <c r="BG28" i="59"/>
  <c r="K58" i="60"/>
  <c r="BS29" i="61"/>
  <c r="BW62" i="59"/>
  <c r="BI86" i="60"/>
  <c r="AV15" i="59"/>
  <c r="AB118" i="61"/>
  <c r="BG67" i="59"/>
  <c r="BJ116" i="61"/>
  <c r="Y44" i="60"/>
  <c r="O101" i="60"/>
  <c r="AM46" i="60"/>
  <c r="AL58" i="59"/>
  <c r="BL42" i="61"/>
  <c r="Z73" i="60"/>
  <c r="L42" i="60"/>
  <c r="AS118" i="60"/>
  <c r="CC114" i="59"/>
  <c r="BQ119" i="61"/>
  <c r="AL110" i="59"/>
  <c r="AS117" i="59"/>
  <c r="BF121" i="61"/>
  <c r="Z99" i="60"/>
  <c r="X71" i="60"/>
  <c r="BB95" i="59"/>
  <c r="W115" i="61"/>
  <c r="BJ82" i="59"/>
  <c r="T40" i="61"/>
  <c r="U114" i="60"/>
  <c r="P97" i="61"/>
  <c r="O91" i="59"/>
  <c r="N89" i="61"/>
  <c r="U98" i="59"/>
  <c r="AA38" i="60"/>
  <c r="BJ77" i="59"/>
  <c r="AO109" i="61"/>
  <c r="AF86" i="60"/>
  <c r="M52" i="60"/>
  <c r="T128" i="60"/>
  <c r="BE99" i="59"/>
  <c r="Q42" i="60"/>
  <c r="AY27" i="59"/>
  <c r="AC59" i="61"/>
  <c r="BK101" i="61"/>
  <c r="BB113" i="60"/>
  <c r="BO49" i="61"/>
  <c r="AP27" i="59"/>
  <c r="Q120" i="61"/>
  <c r="AG33" i="61"/>
  <c r="BC33" i="60"/>
  <c r="AU19" i="61"/>
  <c r="U80" i="61"/>
  <c r="AH12" i="61"/>
  <c r="BN90" i="61"/>
  <c r="AW97" i="60"/>
  <c r="L4" i="61"/>
  <c r="AW32" i="61"/>
  <c r="AX10" i="61"/>
  <c r="AO114" i="60"/>
  <c r="X91" i="60"/>
  <c r="AV95" i="61"/>
  <c r="AI112" i="59"/>
  <c r="P124" i="61"/>
  <c r="BR55" i="61"/>
  <c r="AZ82" i="59"/>
  <c r="BM34" i="60"/>
  <c r="BJ111" i="61"/>
  <c r="R99" i="59"/>
  <c r="AQ5" i="59"/>
  <c r="AO46" i="60"/>
  <c r="N116" i="59"/>
  <c r="X105" i="61"/>
  <c r="AD89" i="60"/>
  <c r="Q54" i="59"/>
  <c r="AX84" i="61"/>
  <c r="AA13" i="61"/>
  <c r="BL28" i="60"/>
  <c r="AP76" i="61"/>
  <c r="AD115" i="59"/>
  <c r="R13" i="59"/>
  <c r="M60" i="61"/>
  <c r="BH19" i="61"/>
  <c r="AC7" i="59"/>
  <c r="BG6" i="61"/>
  <c r="AW53" i="60"/>
  <c r="BD125" i="61"/>
  <c r="AM82" i="61"/>
  <c r="AZ94" i="60"/>
  <c r="BC46" i="59"/>
  <c r="BH94" i="59"/>
  <c r="AQ26" i="60"/>
  <c r="Q7" i="61"/>
  <c r="AR85" i="59"/>
  <c r="AE68" i="61"/>
  <c r="AL88" i="59"/>
  <c r="AK115" i="60"/>
  <c r="AE122" i="59"/>
  <c r="BR74" i="61"/>
  <c r="L101" i="61"/>
  <c r="P11" i="60"/>
  <c r="AJ116" i="59"/>
  <c r="BX49" i="59"/>
  <c r="BQ81" i="60"/>
  <c r="AD115" i="61"/>
  <c r="BG73" i="59"/>
  <c r="AR40" i="60"/>
  <c r="AD42" i="60"/>
  <c r="BC21" i="61"/>
  <c r="X81" i="61"/>
  <c r="Q65" i="61"/>
  <c r="BY64" i="60"/>
  <c r="AF84" i="61"/>
  <c r="AR8" i="60"/>
  <c r="Z125" i="61"/>
  <c r="BI92" i="60"/>
  <c r="BH42" i="61"/>
  <c r="AD19" i="59"/>
  <c r="BF85" i="59"/>
  <c r="AO18" i="61"/>
  <c r="AK42" i="60"/>
  <c r="BN41" i="61"/>
  <c r="AO57" i="61"/>
  <c r="BI15" i="61"/>
  <c r="CB128" i="61"/>
  <c r="AY24" i="61"/>
  <c r="BX42" i="60"/>
  <c r="T74" i="60"/>
  <c r="K82" i="61"/>
  <c r="V85" i="61"/>
  <c r="AL60" i="59"/>
  <c r="W20" i="61"/>
  <c r="BI72" i="60"/>
  <c r="AF71" i="61"/>
  <c r="AA111" i="60"/>
  <c r="AC56" i="60"/>
  <c r="AT34" i="61"/>
  <c r="AI18" i="61"/>
  <c r="AB87" i="61"/>
  <c r="BZ81" i="60"/>
  <c r="T79" i="61"/>
  <c r="BR35" i="60"/>
  <c r="BP81" i="60"/>
  <c r="AM68" i="59"/>
  <c r="S53" i="60"/>
  <c r="BQ36" i="60"/>
  <c r="BR49" i="60"/>
  <c r="AS76" i="61"/>
  <c r="AP92" i="59"/>
  <c r="BC51" i="61"/>
  <c r="BP13" i="61"/>
  <c r="BU50" i="61"/>
  <c r="CA60" i="60"/>
  <c r="AF35" i="60"/>
  <c r="AV74" i="59"/>
  <c r="S5" i="59"/>
  <c r="AI69" i="60"/>
  <c r="K127" i="61"/>
  <c r="BM30" i="59"/>
  <c r="Q75" i="59"/>
  <c r="BC129" i="59"/>
  <c r="AP54" i="60"/>
  <c r="AD21" i="60"/>
  <c r="BC54" i="61"/>
  <c r="T44" i="59"/>
  <c r="BS47" i="61"/>
  <c r="AP114" i="60"/>
  <c r="AU118" i="60"/>
  <c r="BH57" i="59"/>
  <c r="V115" i="60"/>
  <c r="BE106" i="59"/>
  <c r="S123" i="59"/>
  <c r="AY95" i="61"/>
  <c r="BN70" i="59"/>
  <c r="CC43" i="59"/>
  <c r="K30" i="60"/>
  <c r="AP28" i="60"/>
  <c r="AR100" i="60"/>
  <c r="AS93" i="59"/>
  <c r="BM113" i="60"/>
  <c r="P22" i="59"/>
  <c r="AB84" i="61"/>
  <c r="BP48" i="61"/>
  <c r="AO119" i="61"/>
  <c r="AO35" i="59"/>
  <c r="AZ54" i="61"/>
  <c r="N107" i="60"/>
  <c r="BF106" i="59"/>
  <c r="AZ53" i="59"/>
  <c r="S64" i="61"/>
  <c r="AI124" i="61"/>
  <c r="BQ113" i="61"/>
  <c r="BI78" i="61"/>
  <c r="BC55" i="59"/>
  <c r="CB118" i="59"/>
  <c r="AT59" i="59"/>
  <c r="AX110" i="61"/>
  <c r="L72" i="59"/>
  <c r="BD104" i="61"/>
  <c r="AU7" i="59"/>
  <c r="V85" i="60"/>
  <c r="Q84" i="59"/>
  <c r="T102" i="60"/>
  <c r="AV60" i="60"/>
  <c r="AI47" i="60"/>
  <c r="AC44" i="60"/>
  <c r="AH76" i="60"/>
  <c r="BH115" i="59"/>
  <c r="BR45" i="59"/>
  <c r="BT31" i="60"/>
  <c r="AD57" i="59"/>
  <c r="CD45" i="59"/>
  <c r="AK9" i="60"/>
  <c r="BJ57" i="60"/>
  <c r="AG81" i="61"/>
  <c r="AT34" i="60"/>
  <c r="O64" i="59"/>
  <c r="AI52" i="60"/>
  <c r="BB109" i="59"/>
  <c r="R65" i="60"/>
  <c r="Q65" i="60"/>
  <c r="BM5" i="61"/>
  <c r="K20" i="61"/>
  <c r="CA27" i="61"/>
  <c r="AA70" i="61"/>
  <c r="BN60" i="60"/>
  <c r="AT85" i="59"/>
  <c r="BR101" i="61"/>
  <c r="AF82" i="59"/>
  <c r="AH43" i="60"/>
  <c r="BN27" i="60"/>
  <c r="AW40" i="60"/>
  <c r="S90" i="59"/>
  <c r="BD60" i="59"/>
  <c r="AS14" i="59"/>
  <c r="O63" i="61"/>
  <c r="R34" i="60"/>
  <c r="AH121" i="60"/>
  <c r="BM70" i="60"/>
  <c r="BE24" i="59"/>
  <c r="AV80" i="61"/>
  <c r="BE13" i="59"/>
  <c r="AQ110" i="61"/>
  <c r="BQ38" i="59"/>
  <c r="Z44" i="59"/>
  <c r="R108" i="59"/>
  <c r="AW72" i="61"/>
  <c r="O82" i="60"/>
  <c r="BF28" i="61"/>
  <c r="Q84" i="60"/>
  <c r="BL8" i="59"/>
  <c r="AJ110" i="60"/>
  <c r="BG76" i="59"/>
  <c r="M16" i="59"/>
  <c r="AQ45" i="61"/>
  <c r="AP47" i="59"/>
  <c r="V35" i="61"/>
  <c r="AQ22" i="59"/>
  <c r="BG44" i="60"/>
  <c r="T36" i="59"/>
  <c r="AT97" i="59"/>
  <c r="AN111" i="59"/>
  <c r="BP53" i="59"/>
  <c r="BX126" i="60"/>
  <c r="Z29" i="59"/>
  <c r="CC86" i="61"/>
  <c r="AY34" i="60"/>
  <c r="AA23" i="61"/>
  <c r="AL95" i="59"/>
  <c r="AQ20" i="60"/>
  <c r="BN122" i="59"/>
  <c r="Y62" i="60"/>
  <c r="AN53" i="59"/>
  <c r="BP67" i="59"/>
  <c r="P65" i="60"/>
  <c r="AJ91" i="59"/>
  <c r="BE70" i="60"/>
  <c r="BZ93" i="59"/>
  <c r="BS125" i="61"/>
  <c r="AS19" i="60"/>
  <c r="P53" i="59"/>
  <c r="BE66" i="61"/>
  <c r="BZ8" i="59"/>
  <c r="BM24" i="59"/>
  <c r="AX64" i="61"/>
  <c r="L88" i="61"/>
  <c r="BP70" i="61"/>
  <c r="Y55" i="61"/>
  <c r="AY89" i="60"/>
  <c r="AW64" i="60"/>
  <c r="BM38" i="61"/>
  <c r="V109" i="59"/>
  <c r="K66" i="59"/>
  <c r="AM42" i="61"/>
  <c r="S31" i="60"/>
  <c r="AT110" i="60"/>
  <c r="BV36" i="60"/>
  <c r="AS37" i="60"/>
  <c r="BS23" i="60"/>
  <c r="BI35" i="60"/>
  <c r="Z19" i="60"/>
  <c r="Z51" i="61"/>
  <c r="AN116" i="59"/>
  <c r="AR23" i="59"/>
  <c r="AL122" i="59"/>
  <c r="BA69" i="59"/>
  <c r="AI77" i="61"/>
  <c r="AD13" i="61"/>
  <c r="N79" i="61"/>
  <c r="AO98" i="61"/>
  <c r="N115" i="60"/>
  <c r="AX52" i="61"/>
  <c r="AD112" i="59"/>
  <c r="AZ93" i="61"/>
  <c r="O129" i="60"/>
  <c r="AT115" i="60"/>
  <c r="AT69" i="59"/>
  <c r="BA23" i="59"/>
  <c r="AJ39" i="59"/>
  <c r="AI14" i="61"/>
  <c r="AU27" i="61"/>
  <c r="BD94" i="60"/>
  <c r="S45" i="60"/>
  <c r="BL24" i="61"/>
  <c r="AJ8" i="60"/>
  <c r="BV65" i="60"/>
  <c r="BD72" i="61"/>
  <c r="AQ31" i="59"/>
  <c r="M31" i="60"/>
  <c r="BC48" i="59"/>
  <c r="L4" i="59"/>
  <c r="CC98" i="61"/>
  <c r="BK54" i="61"/>
  <c r="AT49" i="61"/>
  <c r="BG110" i="59"/>
  <c r="AO54" i="59"/>
  <c r="BG38" i="60"/>
  <c r="V32" i="59"/>
  <c r="BF52" i="60"/>
  <c r="L95" i="60"/>
  <c r="AH15" i="59"/>
  <c r="BW5" i="61"/>
  <c r="AI45" i="61"/>
  <c r="AU84" i="61"/>
  <c r="AU120" i="61"/>
  <c r="O48" i="60"/>
  <c r="AY104" i="59"/>
  <c r="AB111" i="61"/>
  <c r="BH67" i="60"/>
  <c r="BG113" i="61"/>
  <c r="BO21" i="61"/>
  <c r="AD6" i="61"/>
  <c r="BF64" i="61"/>
  <c r="BK8" i="60"/>
  <c r="V120" i="60"/>
  <c r="AR64" i="60"/>
  <c r="V103" i="61"/>
  <c r="X78" i="59"/>
  <c r="AX107" i="59"/>
  <c r="P43" i="60"/>
  <c r="BD109" i="61"/>
  <c r="BQ15" i="61"/>
  <c r="BC119" i="61"/>
  <c r="M48" i="61"/>
  <c r="N73" i="61"/>
  <c r="AQ80" i="61"/>
  <c r="T13" i="61"/>
  <c r="AS40" i="59"/>
  <c r="BH93" i="60"/>
  <c r="AY55" i="60"/>
  <c r="AN40" i="61"/>
  <c r="Q117" i="60"/>
  <c r="AB73" i="59"/>
  <c r="BP80" i="61"/>
  <c r="AZ129" i="61"/>
  <c r="BN59" i="59"/>
  <c r="AY16" i="61"/>
  <c r="BP56" i="61"/>
  <c r="AV45" i="60"/>
  <c r="AN42" i="61"/>
  <c r="L127" i="60"/>
  <c r="BH69" i="60"/>
  <c r="BG98" i="61"/>
  <c r="AI39" i="60"/>
  <c r="BM107" i="61"/>
  <c r="AY108" i="59"/>
  <c r="Z50" i="61"/>
  <c r="CC97" i="59"/>
  <c r="BU106" i="59"/>
  <c r="AL28" i="61"/>
  <c r="AI77" i="59"/>
  <c r="BC30" i="61"/>
  <c r="AM55" i="60"/>
  <c r="W23" i="60"/>
  <c r="U54" i="59"/>
  <c r="BQ32" i="61"/>
  <c r="AY27" i="60"/>
  <c r="AB98" i="60"/>
  <c r="BB23" i="61"/>
  <c r="BM19" i="59"/>
  <c r="AT28" i="60"/>
  <c r="AR62" i="59"/>
  <c r="P115" i="59"/>
  <c r="BF8" i="60"/>
  <c r="BT115" i="61"/>
  <c r="BG29" i="59"/>
  <c r="BJ43" i="61"/>
  <c r="BI115" i="60"/>
  <c r="AW22" i="60"/>
  <c r="BC25" i="61"/>
  <c r="BQ40" i="61"/>
  <c r="BC35" i="61"/>
  <c r="AY129" i="59"/>
  <c r="W23" i="61"/>
  <c r="BI47" i="61"/>
  <c r="BZ7" i="60"/>
  <c r="BL118" i="59"/>
  <c r="AP14" i="61"/>
  <c r="AT94" i="59"/>
  <c r="Q13" i="60"/>
  <c r="AJ12" i="60"/>
  <c r="AX81" i="61"/>
  <c r="BA7" i="60"/>
  <c r="AO10" i="59"/>
  <c r="CB101" i="60"/>
  <c r="AM83" i="60"/>
  <c r="W5" i="60"/>
  <c r="AJ21" i="60"/>
  <c r="P79" i="59"/>
  <c r="BF123" i="60"/>
  <c r="AA103" i="60"/>
  <c r="AO105" i="61"/>
  <c r="AE65" i="59"/>
  <c r="AA107" i="59"/>
  <c r="BH56" i="59"/>
  <c r="AK31" i="61"/>
  <c r="AM92" i="60"/>
  <c r="BV114" i="59"/>
  <c r="O80" i="59"/>
  <c r="BP34" i="59"/>
  <c r="L14" i="60"/>
  <c r="AL118" i="61"/>
  <c r="BZ112" i="59"/>
  <c r="AX67" i="61"/>
  <c r="CB87" i="59"/>
  <c r="BX60" i="60"/>
  <c r="BF90" i="60"/>
  <c r="V93" i="61"/>
  <c r="AB9" i="60"/>
  <c r="BM37" i="61"/>
  <c r="AX106" i="61"/>
  <c r="AX116" i="60"/>
  <c r="BL74" i="61"/>
  <c r="AA63" i="59"/>
  <c r="AQ111" i="59"/>
  <c r="BO7" i="61"/>
  <c r="AM107" i="61"/>
  <c r="Z128" i="59"/>
  <c r="O118" i="61"/>
  <c r="AO68" i="60"/>
  <c r="Z121" i="60"/>
  <c r="BE7" i="59"/>
  <c r="BI113" i="61"/>
  <c r="BX113" i="61"/>
  <c r="U117" i="60"/>
  <c r="U115" i="60"/>
  <c r="BI108" i="59"/>
  <c r="BE35" i="60"/>
  <c r="Z26" i="61"/>
  <c r="AW113" i="59"/>
  <c r="AN63" i="59"/>
  <c r="BX64" i="60"/>
  <c r="AC34" i="59"/>
  <c r="BH34" i="60"/>
  <c r="AA78" i="61"/>
  <c r="P74" i="60"/>
  <c r="BJ51" i="59"/>
  <c r="Z47" i="61"/>
  <c r="AS118" i="59"/>
  <c r="BB87" i="61"/>
  <c r="T17" i="61"/>
  <c r="AB59" i="59"/>
  <c r="AZ60" i="61"/>
  <c r="T97" i="59"/>
  <c r="BH34" i="61"/>
  <c r="BG63" i="61"/>
  <c r="AR31" i="60"/>
  <c r="AE23" i="59"/>
  <c r="BC84" i="60"/>
  <c r="BN64" i="59"/>
  <c r="AH70" i="61"/>
  <c r="BQ49" i="60"/>
  <c r="U19" i="61"/>
  <c r="BD127" i="59"/>
  <c r="BJ124" i="61"/>
  <c r="AS98" i="59"/>
  <c r="BN56" i="60"/>
  <c r="X122" i="60"/>
  <c r="BR79" i="60"/>
  <c r="Q53" i="60"/>
  <c r="S20" i="60"/>
  <c r="BK84" i="61"/>
  <c r="BK98" i="61"/>
  <c r="Z83" i="60"/>
  <c r="BQ87" i="60"/>
  <c r="AV110" i="59"/>
  <c r="BY98" i="59"/>
  <c r="U74" i="59"/>
  <c r="O87" i="59"/>
  <c r="AE123" i="59"/>
  <c r="N33" i="60"/>
  <c r="L103" i="61"/>
  <c r="AF63" i="60"/>
  <c r="BY32" i="61"/>
  <c r="AW101" i="59"/>
  <c r="AO94" i="59"/>
  <c r="AP32" i="61"/>
  <c r="Z99" i="61"/>
  <c r="BG117" i="59"/>
  <c r="AS77" i="61"/>
  <c r="AH44" i="61"/>
  <c r="AZ128" i="61"/>
  <c r="BC54" i="60"/>
  <c r="CA29" i="59"/>
  <c r="AF122" i="60"/>
  <c r="BK114" i="61"/>
  <c r="BZ22" i="59"/>
  <c r="AY42" i="59"/>
  <c r="T60" i="59"/>
  <c r="BV94" i="61"/>
  <c r="AC77" i="61"/>
  <c r="N30" i="61"/>
  <c r="BU73" i="60"/>
  <c r="BN61" i="59"/>
  <c r="AY35" i="61"/>
  <c r="O10" i="60"/>
  <c r="Q13" i="59"/>
  <c r="BU69" i="59"/>
  <c r="AE32" i="60"/>
  <c r="AU76" i="59"/>
  <c r="AD79" i="60"/>
  <c r="BP90" i="60"/>
  <c r="AM6" i="61"/>
  <c r="AE39" i="60"/>
  <c r="BM64" i="61"/>
  <c r="AC16" i="59"/>
  <c r="X11" i="60"/>
  <c r="AG103" i="60"/>
  <c r="M27" i="60"/>
  <c r="CD56" i="59"/>
  <c r="AA109" i="59"/>
  <c r="BP53" i="60"/>
  <c r="AP71" i="59"/>
  <c r="BD86" i="59"/>
  <c r="M51" i="59"/>
  <c r="AC32" i="60"/>
  <c r="BQ83" i="60"/>
  <c r="M21" i="60"/>
  <c r="BG24" i="59"/>
  <c r="BJ83" i="59"/>
  <c r="BM67" i="59"/>
  <c r="BN37" i="60"/>
  <c r="U53" i="61"/>
  <c r="AW116" i="60"/>
  <c r="AY66" i="60"/>
  <c r="BN129" i="61"/>
  <c r="BN78" i="59"/>
  <c r="BE12" i="61"/>
  <c r="Q56" i="61"/>
  <c r="Q14" i="61"/>
  <c r="AK93" i="59"/>
  <c r="AD85" i="60"/>
  <c r="AO104" i="60"/>
  <c r="BM123" i="60"/>
  <c r="W91" i="61"/>
  <c r="AW102" i="60"/>
  <c r="AT129" i="61"/>
  <c r="BT7" i="61"/>
  <c r="AB99" i="59"/>
  <c r="BF44" i="60"/>
  <c r="W33" i="61"/>
  <c r="AW70" i="61"/>
  <c r="AP18" i="61"/>
  <c r="M85" i="60"/>
  <c r="AB92" i="61"/>
  <c r="L116" i="61"/>
  <c r="Z109" i="61"/>
  <c r="V22" i="61"/>
  <c r="BZ15" i="59"/>
  <c r="CA98" i="60"/>
  <c r="BN114" i="59"/>
  <c r="BD110" i="60"/>
  <c r="AK16" i="59"/>
  <c r="M120" i="61"/>
  <c r="AP78" i="61"/>
  <c r="CC129" i="59"/>
  <c r="AF18" i="60"/>
  <c r="R80" i="59"/>
  <c r="N39" i="61"/>
  <c r="AC115" i="61"/>
  <c r="AL12" i="59"/>
  <c r="AA90" i="60"/>
  <c r="P71" i="60"/>
  <c r="W50" i="61"/>
  <c r="BL124" i="61"/>
  <c r="Y16" i="60"/>
  <c r="AX108" i="61"/>
  <c r="P41" i="60"/>
  <c r="AV40" i="60"/>
  <c r="AL63" i="61"/>
  <c r="BV12" i="60"/>
  <c r="AE71" i="61"/>
  <c r="AI59" i="59"/>
  <c r="AQ19" i="59"/>
  <c r="L11" i="61"/>
  <c r="BI94" i="60"/>
  <c r="AK84" i="59"/>
  <c r="AU28" i="59"/>
  <c r="P57" i="61"/>
  <c r="V62" i="61"/>
  <c r="AZ96" i="59"/>
  <c r="T29" i="59"/>
  <c r="BO42" i="60"/>
  <c r="AZ54" i="59"/>
  <c r="P92" i="61"/>
  <c r="AJ124" i="61"/>
  <c r="BF127" i="60"/>
  <c r="BO125" i="60"/>
  <c r="AG83" i="61"/>
  <c r="BU93" i="59"/>
  <c r="K10" i="59"/>
  <c r="BM69" i="60"/>
  <c r="BF89" i="60"/>
  <c r="AQ39" i="60"/>
  <c r="Q114" i="60"/>
  <c r="V95" i="59"/>
  <c r="V58" i="61"/>
  <c r="AZ12" i="59"/>
  <c r="AK93" i="60"/>
  <c r="AG80" i="60"/>
  <c r="AP85" i="60"/>
  <c r="AC85" i="61"/>
  <c r="L60" i="59"/>
  <c r="K103" i="59"/>
  <c r="BZ9" i="61"/>
  <c r="X75" i="61"/>
  <c r="Z72" i="60"/>
  <c r="BN127" i="60"/>
  <c r="BH9" i="60"/>
  <c r="BK123" i="60"/>
  <c r="M116" i="59"/>
  <c r="BB115" i="59"/>
  <c r="T45" i="60"/>
  <c r="O52" i="61"/>
  <c r="AN50" i="60"/>
  <c r="CD18" i="61"/>
  <c r="BR5" i="59"/>
  <c r="BI44" i="59"/>
  <c r="Y121" i="60"/>
  <c r="Q95" i="59"/>
  <c r="BI81" i="60"/>
  <c r="O24" i="60"/>
  <c r="T93" i="60"/>
  <c r="BE127" i="61"/>
  <c r="AC122" i="59"/>
  <c r="BX20" i="61"/>
  <c r="BI53" i="59"/>
  <c r="AS84" i="59"/>
  <c r="AR29" i="60"/>
  <c r="CA111" i="61"/>
  <c r="BR74" i="60"/>
  <c r="BI125" i="59"/>
  <c r="CA116" i="59"/>
  <c r="AV21" i="60"/>
  <c r="BF31" i="61"/>
  <c r="K8" i="59"/>
  <c r="AD4" i="59"/>
  <c r="Z51" i="60"/>
  <c r="BG52" i="59"/>
  <c r="BG115" i="61"/>
  <c r="AK33" i="59"/>
  <c r="AZ53" i="61"/>
  <c r="BQ61" i="61"/>
  <c r="BU27" i="60"/>
  <c r="BP90" i="59"/>
  <c r="CB89" i="61"/>
  <c r="AG110" i="60"/>
  <c r="AZ28" i="61"/>
  <c r="BP49" i="61"/>
  <c r="AQ73" i="60"/>
  <c r="AT52" i="59"/>
  <c r="AX97" i="61"/>
  <c r="Q69" i="59"/>
  <c r="AN80" i="59"/>
  <c r="P77" i="60"/>
  <c r="Y77" i="61"/>
  <c r="BO14" i="61"/>
  <c r="AD100" i="61"/>
  <c r="BQ57" i="61"/>
  <c r="BH85" i="59"/>
  <c r="AB52" i="61"/>
  <c r="CB28" i="61"/>
  <c r="AY110" i="59"/>
  <c r="Y68" i="59"/>
  <c r="AA119" i="60"/>
  <c r="AA106" i="59"/>
  <c r="BH72" i="60"/>
  <c r="AF64" i="60"/>
  <c r="R76" i="60"/>
  <c r="BF106" i="61"/>
  <c r="AG63" i="60"/>
  <c r="K105" i="61"/>
  <c r="BY94" i="61"/>
  <c r="BQ73" i="60"/>
  <c r="AH83" i="59"/>
  <c r="AQ116" i="60"/>
  <c r="BJ45" i="60"/>
  <c r="AM61" i="61"/>
  <c r="BO71" i="59"/>
  <c r="AB62" i="60"/>
  <c r="AK124" i="60"/>
  <c r="AS119" i="61"/>
  <c r="AP94" i="60"/>
  <c r="AT9" i="60"/>
  <c r="BI14" i="59"/>
  <c r="BR107" i="60"/>
  <c r="S44" i="61"/>
  <c r="BJ9" i="60"/>
  <c r="AO78" i="59"/>
  <c r="AC17" i="60"/>
  <c r="T127" i="61"/>
  <c r="CD126" i="61"/>
  <c r="AD127" i="60"/>
  <c r="AP36" i="61"/>
  <c r="Q19" i="60"/>
  <c r="BV94" i="59"/>
  <c r="BN30" i="61"/>
  <c r="BF66" i="60"/>
  <c r="AW89" i="61"/>
  <c r="BN44" i="59"/>
  <c r="W62" i="61"/>
  <c r="AT112" i="61"/>
  <c r="AH5" i="61"/>
  <c r="AJ60" i="60"/>
  <c r="BD123" i="61"/>
  <c r="BI100" i="60"/>
  <c r="AS18" i="60"/>
  <c r="V49" i="61"/>
  <c r="CC45" i="60"/>
  <c r="T123" i="60"/>
  <c r="BR61" i="59"/>
  <c r="BO109" i="61"/>
  <c r="AV75" i="61"/>
  <c r="AC57" i="60"/>
  <c r="K106" i="60"/>
  <c r="AI80" i="59"/>
  <c r="AL73" i="59"/>
  <c r="S108" i="59"/>
  <c r="BI127" i="61"/>
  <c r="BG42" i="60"/>
  <c r="BK47" i="61"/>
  <c r="BZ70" i="60"/>
  <c r="L99" i="61"/>
  <c r="AV74" i="61"/>
  <c r="L15" i="59"/>
  <c r="AZ105" i="60"/>
  <c r="BI74" i="60"/>
  <c r="AW98" i="60"/>
  <c r="BH43" i="59"/>
  <c r="BR111" i="59"/>
  <c r="AE13" i="61"/>
  <c r="CC42" i="59"/>
  <c r="BI101" i="61"/>
  <c r="S72" i="60"/>
  <c r="K10" i="61"/>
  <c r="AP89" i="60"/>
  <c r="M19" i="59"/>
  <c r="BP58" i="61"/>
  <c r="BQ117" i="59"/>
  <c r="AJ41" i="60"/>
  <c r="CC81" i="59"/>
  <c r="BJ46" i="59"/>
  <c r="AG37" i="59"/>
  <c r="AB60" i="61"/>
  <c r="N85" i="61"/>
  <c r="BF9" i="61"/>
  <c r="AL124" i="59"/>
  <c r="AM123" i="60"/>
  <c r="L107" i="60"/>
  <c r="AE87" i="61"/>
  <c r="AI91" i="59"/>
  <c r="BH108" i="60"/>
  <c r="AR30" i="60"/>
  <c r="AC118" i="61"/>
  <c r="P87" i="61"/>
  <c r="BW103" i="60"/>
  <c r="BD48" i="60"/>
  <c r="BT60" i="61"/>
  <c r="BJ70" i="60"/>
  <c r="BX86" i="59"/>
  <c r="AB96" i="60"/>
  <c r="BZ84" i="61"/>
  <c r="AS107" i="60"/>
  <c r="BQ85" i="59"/>
  <c r="BF97" i="60"/>
  <c r="BI34" i="60"/>
  <c r="BK80" i="61"/>
  <c r="BC42" i="60"/>
  <c r="X28" i="60"/>
  <c r="BG89" i="61"/>
  <c r="AO69" i="59"/>
  <c r="AF40" i="61"/>
  <c r="P65" i="61"/>
  <c r="BS92" i="59"/>
  <c r="BR104" i="60"/>
  <c r="BL93" i="59"/>
  <c r="Z7" i="59"/>
  <c r="BO25" i="61"/>
  <c r="BL128" i="60"/>
  <c r="AG85" i="60"/>
  <c r="BW128" i="59"/>
  <c r="BQ99" i="60"/>
  <c r="AP5" i="60"/>
  <c r="X103" i="60"/>
  <c r="BM118" i="60"/>
  <c r="BM55" i="59"/>
  <c r="BS105" i="61"/>
  <c r="BY77" i="60"/>
  <c r="BV20" i="61"/>
  <c r="BA22" i="59"/>
  <c r="BE12" i="59"/>
  <c r="BG98" i="59"/>
  <c r="AT88" i="60"/>
  <c r="AI55" i="59"/>
  <c r="W52" i="60"/>
  <c r="BY97" i="60"/>
  <c r="BN126" i="59"/>
  <c r="N111" i="59"/>
  <c r="AF87" i="61"/>
  <c r="BG104" i="60"/>
  <c r="R8" i="60"/>
  <c r="AD16" i="61"/>
  <c r="AY98" i="60"/>
  <c r="AA80" i="60"/>
  <c r="AZ118" i="61"/>
  <c r="W7" i="59"/>
  <c r="AP107" i="59"/>
  <c r="AZ33" i="59"/>
  <c r="AR54" i="59"/>
  <c r="AJ46" i="59"/>
  <c r="P35" i="60"/>
  <c r="BJ122" i="60"/>
  <c r="AM15" i="59"/>
  <c r="K62" i="61"/>
  <c r="BC39" i="61"/>
  <c r="BN72" i="61"/>
  <c r="BO58" i="61"/>
  <c r="BD93" i="60"/>
  <c r="CD119" i="59"/>
  <c r="BU125" i="60"/>
  <c r="AT81" i="61"/>
  <c r="BG33" i="59"/>
  <c r="N32" i="60"/>
  <c r="BR97" i="60"/>
  <c r="U65" i="60"/>
  <c r="AU56" i="59"/>
  <c r="V33" i="60"/>
  <c r="BV26" i="60"/>
  <c r="Q20" i="59"/>
  <c r="P118" i="61"/>
  <c r="BN62" i="59"/>
  <c r="U114" i="61"/>
  <c r="AN88" i="60"/>
  <c r="BJ70" i="61"/>
  <c r="BR62" i="60"/>
  <c r="AK33" i="60"/>
  <c r="BN104" i="61"/>
  <c r="AG78" i="60"/>
  <c r="BL19" i="60"/>
  <c r="BE38" i="60"/>
  <c r="BC52" i="59"/>
  <c r="AG62" i="59"/>
  <c r="AF32" i="59"/>
  <c r="X65" i="59"/>
  <c r="AZ97" i="59"/>
  <c r="BL116" i="61"/>
  <c r="M51" i="60"/>
  <c r="W93" i="60"/>
  <c r="BJ86" i="59"/>
  <c r="BD97" i="60"/>
  <c r="AL108" i="61"/>
  <c r="V54" i="60"/>
  <c r="AW92" i="60"/>
  <c r="AT46" i="60"/>
  <c r="AZ87" i="59"/>
  <c r="Z84" i="61"/>
  <c r="AV114" i="61"/>
  <c r="AS20" i="59"/>
  <c r="T107" i="61"/>
  <c r="N11" i="59"/>
  <c r="AU40" i="59"/>
  <c r="AC34" i="61"/>
  <c r="AL75" i="60"/>
  <c r="BP22" i="60"/>
  <c r="BM30" i="60"/>
  <c r="AQ21" i="59"/>
  <c r="BK49" i="61"/>
  <c r="AB64" i="59"/>
  <c r="CC72" i="61"/>
  <c r="P29" i="59"/>
  <c r="BG119" i="60"/>
  <c r="AN24" i="60"/>
  <c r="BR31" i="59"/>
  <c r="CA64" i="60"/>
  <c r="AV33" i="60"/>
  <c r="AU113" i="60"/>
  <c r="L48" i="60"/>
  <c r="BJ98" i="60"/>
  <c r="BR123" i="61"/>
  <c r="AR121" i="60"/>
  <c r="Q4" i="61"/>
  <c r="AO48" i="61"/>
  <c r="BF30" i="61"/>
  <c r="T85" i="59"/>
  <c r="O35" i="59"/>
  <c r="BU118" i="61"/>
  <c r="W99" i="60"/>
  <c r="AW10" i="61"/>
  <c r="BE9" i="60"/>
  <c r="AR60" i="60"/>
  <c r="AL45" i="61"/>
  <c r="N59" i="61"/>
  <c r="Q61" i="61"/>
  <c r="T100" i="60"/>
  <c r="BT70" i="59"/>
  <c r="AZ58" i="59"/>
  <c r="AY43" i="59"/>
  <c r="AK91" i="61"/>
  <c r="BW75" i="60"/>
  <c r="AH93" i="59"/>
  <c r="AU38" i="61"/>
  <c r="BD81" i="61"/>
  <c r="AZ36" i="61"/>
  <c r="BP43" i="59"/>
  <c r="AH20" i="59"/>
  <c r="AW37" i="60"/>
  <c r="AK62" i="59"/>
  <c r="BN4" i="60"/>
  <c r="BL6" i="61"/>
  <c r="AN9" i="59"/>
  <c r="AW68" i="61"/>
  <c r="AR13" i="60"/>
  <c r="BJ26" i="59"/>
  <c r="BB6" i="61"/>
  <c r="BZ67" i="59"/>
  <c r="AJ84" i="60"/>
  <c r="V6" i="59"/>
  <c r="AL4" i="60"/>
  <c r="BD96" i="61"/>
  <c r="AO7" i="60"/>
  <c r="BW114" i="60"/>
  <c r="AO93" i="61"/>
  <c r="AF121" i="61"/>
  <c r="CB66" i="61"/>
  <c r="BE100" i="61"/>
  <c r="AI75" i="59"/>
  <c r="BJ77" i="61"/>
  <c r="AD113" i="60"/>
  <c r="O34" i="60"/>
  <c r="AP12" i="60"/>
  <c r="BL109" i="61"/>
  <c r="AO66" i="60"/>
  <c r="AP57" i="61"/>
  <c r="O40" i="60"/>
  <c r="BF51" i="60"/>
  <c r="AU21" i="59"/>
  <c r="AS127" i="61"/>
  <c r="AC35" i="60"/>
  <c r="Y15" i="60"/>
  <c r="AB60" i="59"/>
  <c r="BS113" i="61"/>
  <c r="BG104" i="59"/>
  <c r="AE41" i="59"/>
  <c r="Y124" i="59"/>
  <c r="AN72" i="60"/>
  <c r="BG129" i="59"/>
  <c r="V125" i="59"/>
  <c r="S11" i="60"/>
  <c r="AJ125" i="59"/>
  <c r="AW54" i="61"/>
  <c r="BL57" i="61"/>
  <c r="AV41" i="61"/>
  <c r="P19" i="61"/>
  <c r="AX9" i="61"/>
  <c r="CA26" i="61"/>
  <c r="AO124" i="59"/>
  <c r="Y30" i="61"/>
  <c r="S20" i="61"/>
  <c r="BG99" i="61"/>
  <c r="AB54" i="61"/>
  <c r="AJ49" i="61"/>
  <c r="O69" i="60"/>
  <c r="V61" i="60"/>
  <c r="AK110" i="60"/>
  <c r="AQ35" i="59"/>
  <c r="U109" i="59"/>
  <c r="BQ7" i="60"/>
  <c r="BS15" i="60"/>
  <c r="AP44" i="60"/>
  <c r="BF87" i="61"/>
  <c r="AC30" i="61"/>
  <c r="AO47" i="60"/>
  <c r="BX113" i="59"/>
  <c r="BA120" i="61"/>
  <c r="BV98" i="61"/>
  <c r="BD21" i="60"/>
  <c r="AH16" i="60"/>
  <c r="X110" i="59"/>
  <c r="BT44" i="59"/>
  <c r="U86" i="59"/>
  <c r="AO100" i="61"/>
  <c r="CB45" i="60"/>
  <c r="BR98" i="59"/>
  <c r="BE64" i="61"/>
  <c r="CC109" i="60"/>
  <c r="AV39" i="59"/>
  <c r="Y108" i="59"/>
  <c r="P96" i="60"/>
  <c r="AA114" i="60"/>
  <c r="AN25" i="60"/>
  <c r="P119" i="60"/>
  <c r="BA41" i="60"/>
  <c r="AE65" i="61"/>
  <c r="T14" i="61"/>
  <c r="AZ74" i="59"/>
  <c r="BT64" i="61"/>
  <c r="AB66" i="60"/>
  <c r="BE32" i="59"/>
  <c r="BK45" i="60"/>
  <c r="BO80" i="61"/>
  <c r="AB34" i="61"/>
  <c r="AC5" i="60"/>
  <c r="AQ62" i="61"/>
  <c r="AF110" i="61"/>
  <c r="BJ19" i="60"/>
  <c r="BO52" i="59"/>
  <c r="BR97" i="61"/>
  <c r="AA40" i="59"/>
  <c r="BK21" i="59"/>
  <c r="BD64" i="60"/>
  <c r="AA110" i="60"/>
  <c r="BQ106" i="59"/>
  <c r="T99" i="59"/>
  <c r="U125" i="60"/>
  <c r="CC7" i="59"/>
  <c r="AK6" i="59"/>
  <c r="BI63" i="60"/>
  <c r="AY83" i="61"/>
  <c r="O112" i="59"/>
  <c r="AO68" i="59"/>
  <c r="AU109" i="60"/>
  <c r="AC58" i="59"/>
  <c r="O117" i="60"/>
  <c r="AZ77" i="61"/>
  <c r="AN40" i="60"/>
  <c r="BY31" i="59"/>
  <c r="BO11" i="61"/>
  <c r="AS49" i="61"/>
  <c r="AF74" i="61"/>
  <c r="AC54" i="60"/>
  <c r="AJ86" i="61"/>
  <c r="BX121" i="61"/>
  <c r="BJ27" i="60"/>
  <c r="AB66" i="59"/>
  <c r="AK117" i="61"/>
  <c r="BF7" i="61"/>
  <c r="BZ93" i="60"/>
  <c r="AR75" i="61"/>
  <c r="O60" i="59"/>
  <c r="AX17" i="61"/>
  <c r="AF16" i="60"/>
  <c r="AW44" i="60"/>
  <c r="P127" i="60"/>
  <c r="BI46" i="61"/>
  <c r="CC77" i="61"/>
  <c r="AB97" i="59"/>
  <c r="AF36" i="59"/>
  <c r="O57" i="61"/>
  <c r="R44" i="59"/>
  <c r="M73" i="61"/>
  <c r="BJ41" i="61"/>
  <c r="AL53" i="61"/>
  <c r="BK88" i="61"/>
  <c r="BD87" i="61"/>
  <c r="AE115" i="61"/>
  <c r="BG96" i="61"/>
  <c r="BN14" i="61"/>
  <c r="BB77" i="60"/>
  <c r="Q48" i="59"/>
  <c r="BJ122" i="59"/>
  <c r="BO31" i="59"/>
  <c r="Y86" i="60"/>
  <c r="BG55" i="59"/>
  <c r="BL25" i="60"/>
  <c r="AT19" i="59"/>
  <c r="AV128" i="60"/>
  <c r="CC15" i="61"/>
  <c r="O57" i="60"/>
  <c r="BM59" i="60"/>
  <c r="Y36" i="61"/>
  <c r="AC7" i="60"/>
  <c r="AB126" i="61"/>
  <c r="AK36" i="60"/>
  <c r="BX15" i="60"/>
  <c r="S55" i="59"/>
  <c r="AR48" i="59"/>
  <c r="BH46" i="59"/>
  <c r="AJ87" i="60"/>
  <c r="BQ116" i="61"/>
  <c r="AF6" i="59"/>
  <c r="BG49" i="61"/>
  <c r="AN12" i="59"/>
  <c r="BV122" i="60"/>
  <c r="BU19" i="61"/>
  <c r="R84" i="59"/>
  <c r="BF86" i="59"/>
  <c r="BL22" i="61"/>
  <c r="AU127" i="60"/>
  <c r="AK113" i="61"/>
  <c r="AP66" i="60"/>
  <c r="AM30" i="60"/>
  <c r="K72" i="61"/>
  <c r="BA129" i="59"/>
  <c r="V38" i="59"/>
  <c r="AF72" i="59"/>
  <c r="S4" i="61"/>
  <c r="N20" i="61"/>
  <c r="N80" i="59"/>
  <c r="U52" i="61"/>
  <c r="AL109" i="59"/>
  <c r="AJ81" i="61"/>
  <c r="AB114" i="61"/>
  <c r="U60" i="59"/>
  <c r="AP29" i="60"/>
  <c r="BD85" i="61"/>
  <c r="AX129" i="61"/>
  <c r="BF40" i="61"/>
  <c r="BI49" i="60"/>
  <c r="BV117" i="60"/>
  <c r="T126" i="60"/>
  <c r="BN48" i="60"/>
  <c r="BA128" i="59"/>
  <c r="Y42" i="61"/>
  <c r="BO10" i="60"/>
  <c r="AB116" i="59"/>
  <c r="CB11" i="59"/>
  <c r="AX44" i="61"/>
  <c r="BC124" i="60"/>
  <c r="AJ62" i="60"/>
  <c r="U82" i="59"/>
  <c r="AF101" i="60"/>
  <c r="AH112" i="60"/>
  <c r="BL65" i="60"/>
  <c r="L126" i="60"/>
  <c r="AN95" i="60"/>
  <c r="AS50" i="59"/>
  <c r="CD46" i="60"/>
  <c r="L25" i="61"/>
  <c r="AE35" i="59"/>
  <c r="AB100" i="61"/>
  <c r="O50" i="59"/>
  <c r="V100" i="61"/>
  <c r="BJ15" i="61"/>
  <c r="BH101" i="60"/>
  <c r="BA115" i="60"/>
  <c r="Z94" i="59"/>
  <c r="P12" i="60"/>
  <c r="AV83" i="61"/>
  <c r="BO53" i="60"/>
  <c r="BA77" i="59"/>
  <c r="AE25" i="60"/>
  <c r="BK103" i="60"/>
  <c r="BE25" i="61"/>
  <c r="BF95" i="60"/>
  <c r="BA17" i="61"/>
  <c r="AK122" i="59"/>
  <c r="W88" i="60"/>
  <c r="CD28" i="59"/>
  <c r="AM124" i="61"/>
  <c r="AS89" i="61"/>
  <c r="AA78" i="60"/>
  <c r="BE41" i="59"/>
  <c r="BZ114" i="59"/>
  <c r="V10" i="59"/>
  <c r="BP32" i="59"/>
  <c r="BI24" i="61"/>
  <c r="AO129" i="60"/>
  <c r="BK13" i="61"/>
  <c r="AI72" i="59"/>
  <c r="AH20" i="60"/>
  <c r="Y18" i="59"/>
  <c r="BJ63" i="61"/>
  <c r="BV57" i="60"/>
  <c r="AR97" i="60"/>
  <c r="AF107" i="60"/>
  <c r="AY67" i="61"/>
  <c r="Y120" i="61"/>
  <c r="BY57" i="60"/>
  <c r="T103" i="60"/>
  <c r="S18" i="59"/>
  <c r="AT103" i="59"/>
  <c r="BG9" i="59"/>
  <c r="L102" i="60"/>
  <c r="BN16" i="60"/>
  <c r="BU84" i="60"/>
  <c r="BJ46" i="61"/>
  <c r="BO42" i="61"/>
  <c r="N127" i="60"/>
  <c r="T49" i="59"/>
  <c r="BI25" i="60"/>
  <c r="AX26" i="61"/>
  <c r="AM105" i="61"/>
  <c r="AC126" i="61"/>
  <c r="AC40" i="61"/>
  <c r="AH78" i="60"/>
  <c r="O29" i="59"/>
  <c r="AV22" i="59"/>
  <c r="BP15" i="60"/>
  <c r="BO128" i="59"/>
  <c r="AM108" i="60"/>
  <c r="AZ125" i="61"/>
  <c r="AU117" i="60"/>
  <c r="BC104" i="59"/>
  <c r="BH5" i="60"/>
  <c r="AG25" i="61"/>
  <c r="AK13" i="60"/>
  <c r="K126" i="59"/>
  <c r="X39" i="60"/>
  <c r="U42" i="61"/>
  <c r="AV47" i="60"/>
  <c r="BK19" i="61"/>
  <c r="AP19" i="61"/>
  <c r="X20" i="60"/>
  <c r="V105" i="60"/>
  <c r="L22" i="60"/>
  <c r="AK61" i="60"/>
  <c r="AE50" i="60"/>
  <c r="AY87" i="60"/>
  <c r="BG21" i="59"/>
  <c r="BP60" i="61"/>
  <c r="Z14" i="60"/>
  <c r="AT90" i="60"/>
  <c r="BM123" i="59"/>
  <c r="T52" i="60"/>
  <c r="AW116" i="61"/>
  <c r="AB67" i="59"/>
  <c r="P49" i="60"/>
  <c r="AI47" i="61"/>
  <c r="T114" i="59"/>
  <c r="BE6" i="61"/>
  <c r="K61" i="60"/>
  <c r="BK20" i="60"/>
  <c r="BX18" i="61"/>
  <c r="AD106" i="60"/>
  <c r="AM122" i="61"/>
  <c r="V12" i="60"/>
  <c r="BQ115" i="59"/>
  <c r="AO39" i="60"/>
  <c r="AF121" i="60"/>
  <c r="X113" i="60"/>
  <c r="AA102" i="60"/>
  <c r="S121" i="59"/>
  <c r="AC54" i="59"/>
  <c r="BO12" i="61"/>
  <c r="AW8" i="60"/>
  <c r="AM109" i="61"/>
  <c r="BJ10" i="59"/>
  <c r="BF70" i="61"/>
  <c r="AB72" i="61"/>
  <c r="AJ27" i="60"/>
  <c r="BA52" i="60"/>
  <c r="BZ80" i="59"/>
  <c r="BR115" i="59"/>
  <c r="AF48" i="59"/>
  <c r="BT31" i="59"/>
  <c r="AN34" i="59"/>
  <c r="BC50" i="61"/>
  <c r="AI118" i="59"/>
  <c r="N129" i="60"/>
  <c r="AC42" i="60"/>
  <c r="AU40" i="60"/>
  <c r="BL78" i="60"/>
  <c r="BF14" i="59"/>
  <c r="AD107" i="59"/>
  <c r="BV69" i="59"/>
  <c r="V36" i="59"/>
  <c r="BY68" i="60"/>
  <c r="L114" i="59"/>
  <c r="AJ54" i="61"/>
  <c r="BS77" i="61"/>
  <c r="K7" i="61"/>
  <c r="Z90" i="61"/>
  <c r="BO30" i="59"/>
  <c r="BF77" i="61"/>
  <c r="BN36" i="60"/>
  <c r="AB71" i="59"/>
  <c r="AQ87" i="61"/>
  <c r="CA126" i="59"/>
  <c r="M38" i="60"/>
  <c r="AB14" i="61"/>
  <c r="AU112" i="61"/>
  <c r="AA125" i="60"/>
  <c r="R111" i="61"/>
  <c r="BL10" i="60"/>
  <c r="AR51" i="61"/>
  <c r="BH49" i="59"/>
  <c r="Z59" i="61"/>
  <c r="AB11" i="61"/>
  <c r="AE60" i="60"/>
  <c r="AS124" i="59"/>
  <c r="AX93" i="61"/>
  <c r="BH48" i="61"/>
  <c r="AO50" i="59"/>
  <c r="AY113" i="59"/>
  <c r="BP48" i="59"/>
  <c r="M15" i="59"/>
  <c r="Y85" i="59"/>
  <c r="L107" i="59"/>
  <c r="AG35" i="60"/>
  <c r="BW56" i="61"/>
  <c r="BX66" i="59"/>
  <c r="Z119" i="60"/>
  <c r="BE19" i="59"/>
  <c r="K114" i="59"/>
  <c r="R52" i="59"/>
  <c r="BR103" i="60"/>
  <c r="BL71" i="61"/>
  <c r="AC38" i="59"/>
  <c r="AC22" i="61"/>
  <c r="Y85" i="60"/>
  <c r="AK19" i="59"/>
  <c r="AF99" i="59"/>
  <c r="BG36" i="59"/>
  <c r="AZ127" i="59"/>
  <c r="BQ76" i="59"/>
  <c r="BL80" i="60"/>
  <c r="BH65" i="60"/>
  <c r="S91" i="61"/>
  <c r="AN47" i="60"/>
  <c r="AI91" i="61"/>
  <c r="BR116" i="59"/>
  <c r="BQ22" i="60"/>
  <c r="AA5" i="60"/>
  <c r="AS118" i="61"/>
  <c r="BO114" i="60"/>
  <c r="AI36" i="61"/>
  <c r="R95" i="60"/>
  <c r="BK84" i="60"/>
  <c r="BG100" i="60"/>
  <c r="AM37" i="60"/>
  <c r="U13" i="59"/>
  <c r="BI46" i="60"/>
  <c r="AQ118" i="61"/>
  <c r="BK69" i="61"/>
  <c r="BO111" i="61"/>
  <c r="BX87" i="59"/>
  <c r="AZ26" i="61"/>
  <c r="BF44" i="59"/>
  <c r="S70" i="61"/>
  <c r="Z15" i="59"/>
  <c r="Y14" i="61"/>
  <c r="AI63" i="60"/>
  <c r="N43" i="60"/>
  <c r="BQ55" i="60"/>
  <c r="AE4" i="61"/>
  <c r="R43" i="61"/>
  <c r="K21" i="61"/>
  <c r="AH97" i="61"/>
  <c r="AO34" i="60"/>
  <c r="AO90" i="60"/>
  <c r="AR28" i="60"/>
  <c r="CA127" i="61"/>
  <c r="AH83" i="60"/>
  <c r="BS42" i="59"/>
  <c r="BQ100" i="61"/>
  <c r="AX30" i="59"/>
  <c r="AL116" i="60"/>
  <c r="Z98" i="60"/>
  <c r="BL101" i="60"/>
  <c r="BJ85" i="60"/>
  <c r="AQ71" i="59"/>
  <c r="AV45" i="61"/>
  <c r="AV89" i="59"/>
  <c r="CA58" i="61"/>
  <c r="BW28" i="59"/>
  <c r="BB37" i="59"/>
  <c r="V53" i="61"/>
  <c r="M11" i="59"/>
  <c r="BQ26" i="59"/>
  <c r="AY35" i="60"/>
  <c r="AH104" i="61"/>
  <c r="K64" i="61"/>
  <c r="N107" i="61"/>
  <c r="AF30" i="61"/>
  <c r="AV85" i="61"/>
  <c r="BH63" i="61"/>
  <c r="U121" i="61"/>
  <c r="AW90" i="60"/>
  <c r="BP97" i="61"/>
  <c r="BU5" i="60"/>
  <c r="BB57" i="60"/>
  <c r="BE104" i="61"/>
  <c r="AM70" i="61"/>
  <c r="W124" i="60"/>
  <c r="BF59" i="61"/>
  <c r="K51" i="59"/>
  <c r="BW8" i="61"/>
  <c r="BN49" i="61"/>
  <c r="AL119" i="60"/>
  <c r="N93" i="61"/>
  <c r="Y36" i="60"/>
  <c r="AM104" i="61"/>
  <c r="BI112" i="61"/>
  <c r="AX123" i="61"/>
  <c r="BT17" i="59"/>
  <c r="BB62" i="61"/>
  <c r="AF98" i="60"/>
  <c r="M10" i="61"/>
  <c r="AW100" i="60"/>
  <c r="AK28" i="59"/>
  <c r="S23" i="61"/>
  <c r="AK125" i="60"/>
  <c r="BJ76" i="59"/>
  <c r="AA15" i="59"/>
  <c r="AW126" i="61"/>
  <c r="AJ44" i="61"/>
  <c r="AT23" i="60"/>
  <c r="BA114" i="59"/>
  <c r="AN35" i="61"/>
  <c r="BC19" i="59"/>
  <c r="AA48" i="60"/>
  <c r="AJ82" i="59"/>
  <c r="AF79" i="59"/>
  <c r="K28" i="60"/>
  <c r="BZ111" i="60"/>
  <c r="BA31" i="61"/>
  <c r="BN108" i="60"/>
  <c r="AE45" i="61"/>
  <c r="AQ92" i="59"/>
  <c r="BS123" i="59"/>
  <c r="BD32" i="60"/>
  <c r="AM88" i="61"/>
  <c r="AI15" i="59"/>
  <c r="BH12" i="61"/>
  <c r="AI43" i="59"/>
  <c r="BJ67" i="60"/>
  <c r="M38" i="61"/>
  <c r="BE117" i="61"/>
  <c r="AK22" i="60"/>
  <c r="AJ78" i="59"/>
  <c r="U43" i="61"/>
  <c r="BP115" i="60"/>
  <c r="BA129" i="61"/>
  <c r="BN55" i="60"/>
  <c r="U41" i="61"/>
  <c r="BO59" i="59"/>
  <c r="O61" i="61"/>
  <c r="AW37" i="59"/>
  <c r="U76" i="60"/>
  <c r="AS55" i="59"/>
  <c r="K30" i="59"/>
  <c r="AD64" i="61"/>
  <c r="M97" i="59"/>
  <c r="BY25" i="59"/>
  <c r="R34" i="61"/>
  <c r="AU121" i="60"/>
  <c r="CD74" i="59"/>
  <c r="BV89" i="61"/>
  <c r="AZ120" i="60"/>
  <c r="BY81" i="60"/>
  <c r="L29" i="59"/>
  <c r="AY30" i="60"/>
  <c r="BE55" i="59"/>
  <c r="AS111" i="60"/>
  <c r="BY35" i="59"/>
  <c r="S97" i="60"/>
  <c r="AS114" i="61"/>
  <c r="AS18" i="59"/>
  <c r="AI50" i="61"/>
  <c r="AL112" i="61"/>
  <c r="AF102" i="61"/>
  <c r="BT13" i="60"/>
  <c r="BQ37" i="61"/>
  <c r="N82" i="59"/>
  <c r="T57" i="60"/>
  <c r="U55" i="61"/>
  <c r="U49" i="59"/>
  <c r="AP18" i="59"/>
  <c r="AS50" i="61"/>
  <c r="CA22" i="61"/>
  <c r="AG6" i="59"/>
  <c r="AK96" i="60"/>
  <c r="AF47" i="59"/>
  <c r="AK11" i="61"/>
  <c r="BG61" i="60"/>
  <c r="BL69" i="60"/>
  <c r="BW86" i="59"/>
  <c r="Q85" i="59"/>
  <c r="BF122" i="61"/>
  <c r="BU121" i="59"/>
  <c r="AE96" i="59"/>
  <c r="P56" i="61"/>
  <c r="BQ125" i="59"/>
  <c r="AS60" i="60"/>
  <c r="AY110" i="61"/>
  <c r="BR129" i="59"/>
  <c r="BJ17" i="60"/>
  <c r="BO84" i="61"/>
  <c r="AD42" i="59"/>
  <c r="BT76" i="60"/>
  <c r="R104" i="60"/>
  <c r="BD128" i="60"/>
  <c r="BF55" i="60"/>
  <c r="CD91" i="60"/>
  <c r="S37" i="59"/>
  <c r="BT126" i="60"/>
  <c r="BF99" i="61"/>
  <c r="AF21" i="59"/>
  <c r="BD114" i="59"/>
  <c r="BQ6" i="59"/>
  <c r="BB104" i="59"/>
  <c r="BZ115" i="59"/>
  <c r="Y121" i="61"/>
  <c r="AX24" i="61"/>
  <c r="AT96" i="61"/>
  <c r="BS38" i="61"/>
  <c r="AE46" i="59"/>
  <c r="BQ17" i="61"/>
  <c r="Q39" i="59"/>
  <c r="U65" i="59"/>
  <c r="U71" i="61"/>
  <c r="BL21" i="59"/>
  <c r="AG51" i="60"/>
  <c r="AP122" i="61"/>
  <c r="BO39" i="60"/>
  <c r="BP98" i="60"/>
  <c r="AC80" i="61"/>
  <c r="BG27" i="59"/>
  <c r="AS66" i="60"/>
  <c r="BA12" i="59"/>
  <c r="AB63" i="61"/>
  <c r="AI38" i="59"/>
  <c r="BM46" i="60"/>
  <c r="BE129" i="61"/>
  <c r="AA10" i="59"/>
  <c r="AX57" i="60"/>
  <c r="K87" i="60"/>
  <c r="BF98" i="60"/>
  <c r="BG32" i="61"/>
  <c r="BQ103" i="61"/>
  <c r="AG99" i="60"/>
  <c r="CD101" i="59"/>
  <c r="CA123" i="60"/>
  <c r="BP94" i="60"/>
  <c r="AL123" i="60"/>
  <c r="AL46" i="61"/>
  <c r="AU88" i="59"/>
  <c r="AK32" i="60"/>
  <c r="AL8" i="59"/>
  <c r="U11" i="59"/>
  <c r="BK93" i="61"/>
  <c r="AF62" i="59"/>
  <c r="CA88" i="60"/>
  <c r="N107" i="59"/>
  <c r="AR93" i="60"/>
  <c r="AE4" i="59"/>
  <c r="U105" i="61"/>
  <c r="BZ120" i="61"/>
  <c r="AN64" i="61"/>
  <c r="AE113" i="59"/>
  <c r="BT107" i="59"/>
  <c r="AS121" i="59"/>
  <c r="AA110" i="61"/>
  <c r="AD112" i="61"/>
  <c r="AV15" i="61"/>
  <c r="Z117" i="60"/>
  <c r="BM32" i="61"/>
  <c r="BQ14" i="59"/>
  <c r="V33" i="61"/>
  <c r="AI67" i="59"/>
  <c r="BG106" i="60"/>
  <c r="AJ88" i="59"/>
  <c r="Q101" i="60"/>
  <c r="AT51" i="61"/>
  <c r="BW23" i="60"/>
  <c r="CB103" i="61"/>
  <c r="AL45" i="60"/>
  <c r="BA121" i="60"/>
  <c r="W38" i="60"/>
  <c r="BK70" i="61"/>
  <c r="AN69" i="60"/>
  <c r="U77" i="59"/>
  <c r="AE52" i="61"/>
  <c r="BM105" i="60"/>
  <c r="BK37" i="60"/>
  <c r="AB23" i="59"/>
  <c r="BZ10" i="59"/>
  <c r="CC56" i="59"/>
  <c r="AI74" i="59"/>
  <c r="AV67" i="59"/>
  <c r="BC73" i="60"/>
  <c r="BM8" i="60"/>
  <c r="L43" i="61"/>
  <c r="AJ29" i="60"/>
  <c r="AF69" i="60"/>
  <c r="AK99" i="59"/>
  <c r="CA119" i="60"/>
  <c r="BL121" i="60"/>
  <c r="W95" i="60"/>
  <c r="BY88" i="60"/>
  <c r="BV81" i="59"/>
  <c r="AC79" i="60"/>
  <c r="AE41" i="61"/>
  <c r="BG79" i="60"/>
  <c r="L69" i="59"/>
  <c r="AX40" i="59"/>
  <c r="AO17" i="60"/>
  <c r="AX115" i="59"/>
  <c r="BI117" i="61"/>
  <c r="U112" i="59"/>
  <c r="AJ22" i="59"/>
  <c r="U69" i="60"/>
  <c r="AJ83" i="61"/>
  <c r="BG62" i="61"/>
  <c r="AT120" i="60"/>
  <c r="AG39" i="61"/>
  <c r="BC34" i="61"/>
  <c r="AG117" i="61"/>
  <c r="CB79" i="59"/>
  <c r="T81" i="59"/>
  <c r="BD66" i="59"/>
  <c r="BY80" i="59"/>
  <c r="AR67" i="59"/>
  <c r="N62" i="61"/>
  <c r="AB92" i="60"/>
  <c r="BA52" i="59"/>
  <c r="AG54" i="60"/>
  <c r="AB105" i="59"/>
  <c r="BQ25" i="59"/>
  <c r="BR67" i="59"/>
  <c r="BR107" i="59"/>
  <c r="BN38" i="61"/>
  <c r="AS113" i="60"/>
  <c r="AC95" i="61"/>
  <c r="BZ6" i="60"/>
  <c r="BJ22" i="61"/>
  <c r="BB106" i="61"/>
  <c r="AT65" i="59"/>
  <c r="CD54" i="59"/>
  <c r="X90" i="61"/>
  <c r="AK12" i="59"/>
  <c r="BP30" i="60"/>
  <c r="AA67" i="59"/>
  <c r="CB69" i="61"/>
  <c r="T73" i="60"/>
  <c r="BV122" i="61"/>
  <c r="AC65" i="61"/>
  <c r="BR125" i="59"/>
  <c r="W111" i="59"/>
  <c r="AK129" i="60"/>
  <c r="BE76" i="60"/>
  <c r="R28" i="60"/>
  <c r="AI66" i="59"/>
  <c r="BV104" i="60"/>
  <c r="W38" i="59"/>
  <c r="AQ61" i="59"/>
  <c r="BW57" i="61"/>
  <c r="BJ10" i="60"/>
  <c r="BO9" i="61"/>
  <c r="AG111" i="60"/>
  <c r="S38" i="61"/>
  <c r="AO63" i="61"/>
  <c r="AU13" i="60"/>
  <c r="BP77" i="59"/>
  <c r="S119" i="60"/>
  <c r="BA112" i="61"/>
  <c r="BV51" i="60"/>
  <c r="AP45" i="60"/>
  <c r="Q75" i="60"/>
  <c r="AS42" i="61"/>
  <c r="AB19" i="61"/>
  <c r="O34" i="61"/>
  <c r="AM129" i="59"/>
  <c r="AH60" i="59"/>
  <c r="AK116" i="60"/>
  <c r="L97" i="61"/>
  <c r="AB114" i="59"/>
  <c r="AL64" i="61"/>
  <c r="AQ111" i="60"/>
  <c r="BG109" i="61"/>
  <c r="BC106" i="61"/>
  <c r="BC11" i="60"/>
  <c r="CA103" i="60"/>
  <c r="S107" i="60"/>
  <c r="BG93" i="60"/>
  <c r="R129" i="61"/>
  <c r="BU12" i="59"/>
  <c r="AY47" i="61"/>
  <c r="AY11" i="59"/>
  <c r="S129" i="60"/>
  <c r="BE55" i="60"/>
  <c r="AI92" i="60"/>
  <c r="BS13" i="60"/>
  <c r="BF13" i="60"/>
  <c r="BQ47" i="59"/>
  <c r="AE80" i="61"/>
  <c r="BK114" i="60"/>
  <c r="BE122" i="61"/>
  <c r="U103" i="61"/>
  <c r="AF109" i="61"/>
  <c r="AL121" i="60"/>
  <c r="AD86" i="59"/>
  <c r="L60" i="61"/>
  <c r="BF86" i="60"/>
  <c r="AW14" i="61"/>
  <c r="K60" i="59"/>
  <c r="CC22" i="60"/>
  <c r="Y117" i="60"/>
  <c r="AS56" i="60"/>
  <c r="BE66" i="60"/>
  <c r="BQ34" i="61"/>
  <c r="BD103" i="59"/>
  <c r="AS60" i="59"/>
  <c r="AY37" i="61"/>
  <c r="M49" i="59"/>
  <c r="BI67" i="59"/>
  <c r="O72" i="59"/>
  <c r="R11" i="60"/>
  <c r="BM18" i="60"/>
  <c r="U34" i="61"/>
  <c r="CD76" i="59"/>
  <c r="BI128" i="60"/>
  <c r="BW126" i="59"/>
  <c r="O129" i="59"/>
  <c r="AE84" i="61"/>
  <c r="BR87" i="60"/>
  <c r="AE37" i="60"/>
  <c r="BI112" i="60"/>
  <c r="U86" i="61"/>
  <c r="O37" i="59"/>
  <c r="S26" i="61"/>
  <c r="AK74" i="61"/>
  <c r="Y69" i="60"/>
  <c r="AF102" i="59"/>
  <c r="BD113" i="59"/>
  <c r="T7" i="60"/>
  <c r="AY122" i="59"/>
  <c r="BB121" i="60"/>
  <c r="AV42" i="60"/>
  <c r="BW88" i="59"/>
  <c r="U68" i="59"/>
  <c r="AH75" i="59"/>
  <c r="AO78" i="61"/>
  <c r="AK98" i="59"/>
  <c r="X89" i="59"/>
  <c r="M105" i="61"/>
  <c r="CC103" i="59"/>
  <c r="AY87" i="61"/>
  <c r="V88" i="59"/>
  <c r="BQ41" i="60"/>
  <c r="BC60" i="60"/>
  <c r="BU113" i="59"/>
  <c r="S29" i="61"/>
  <c r="BB125" i="59"/>
  <c r="S102" i="60"/>
  <c r="AZ4" i="60"/>
  <c r="AV55" i="61"/>
  <c r="BP22" i="61"/>
  <c r="BR106" i="60"/>
  <c r="BR34" i="60"/>
  <c r="AB83" i="59"/>
  <c r="BQ29" i="61"/>
  <c r="AF99" i="61"/>
  <c r="AV81" i="59"/>
  <c r="AT16" i="60"/>
  <c r="AD87" i="60"/>
  <c r="AQ103" i="61"/>
  <c r="AS80" i="61"/>
  <c r="AN125" i="59"/>
  <c r="BJ94" i="61"/>
  <c r="AI121" i="59"/>
  <c r="AY33" i="61"/>
  <c r="AA117" i="61"/>
  <c r="X74" i="59"/>
  <c r="AS67" i="61"/>
  <c r="T41" i="61"/>
  <c r="T43" i="60"/>
  <c r="BK128" i="59"/>
  <c r="K93" i="59"/>
  <c r="AO58" i="60"/>
  <c r="AC61" i="59"/>
  <c r="BR123" i="59"/>
  <c r="AU77" i="59"/>
  <c r="BP55" i="59"/>
  <c r="AQ28" i="61"/>
  <c r="M80" i="60"/>
  <c r="AP47" i="60"/>
  <c r="AQ122" i="59"/>
  <c r="AP86" i="59"/>
  <c r="BR57" i="61"/>
  <c r="AF125" i="61"/>
  <c r="V25" i="59"/>
  <c r="L91" i="61"/>
  <c r="R97" i="60"/>
  <c r="W22" i="61"/>
  <c r="AM63" i="61"/>
  <c r="BX67" i="60"/>
  <c r="BA6" i="60"/>
  <c r="AK56" i="59"/>
  <c r="N115" i="59"/>
  <c r="O120" i="59"/>
  <c r="AL107" i="60"/>
  <c r="BR25" i="61"/>
  <c r="S80" i="61"/>
  <c r="AW65" i="60"/>
  <c r="BL79" i="61"/>
  <c r="O54" i="60"/>
  <c r="BG60" i="60"/>
  <c r="AF32" i="61"/>
  <c r="AR5" i="61"/>
  <c r="AV72" i="60"/>
  <c r="Y74" i="61"/>
  <c r="BP35" i="60"/>
  <c r="N47" i="60"/>
  <c r="AI46" i="60"/>
  <c r="AQ117" i="59"/>
  <c r="BH70" i="60"/>
  <c r="AD49" i="59"/>
  <c r="AS46" i="60"/>
  <c r="AW14" i="59"/>
  <c r="AU64" i="61"/>
  <c r="AV107" i="61"/>
  <c r="O8" i="60"/>
  <c r="AH32" i="59"/>
  <c r="U110" i="60"/>
  <c r="AQ129" i="60"/>
  <c r="BD28" i="61"/>
  <c r="BI9" i="60"/>
  <c r="BR59" i="59"/>
  <c r="T66" i="59"/>
  <c r="BQ16" i="59"/>
  <c r="U30" i="60"/>
  <c r="AP68" i="59"/>
  <c r="Y64" i="60"/>
  <c r="BA31" i="59"/>
  <c r="BX4" i="60"/>
  <c r="AK74" i="60"/>
  <c r="CB49" i="60"/>
  <c r="AF44" i="59"/>
  <c r="AL42" i="61"/>
  <c r="R58" i="60"/>
  <c r="AZ67" i="61"/>
  <c r="BS35" i="60"/>
  <c r="BJ35" i="61"/>
  <c r="O16" i="60"/>
  <c r="O6" i="60"/>
  <c r="BM17" i="60"/>
  <c r="Z77" i="59"/>
  <c r="S72" i="61"/>
  <c r="AJ50" i="60"/>
  <c r="BA45" i="59"/>
  <c r="AL53" i="59"/>
  <c r="BJ6" i="60"/>
  <c r="O24" i="61"/>
  <c r="AU117" i="59"/>
  <c r="AF36" i="60"/>
  <c r="BG65" i="60"/>
  <c r="AZ104" i="61"/>
  <c r="AK84" i="60"/>
  <c r="AK57" i="60"/>
  <c r="AD125" i="59"/>
  <c r="BD74" i="59"/>
  <c r="N58" i="60"/>
  <c r="CD5" i="61"/>
  <c r="AK83" i="59"/>
  <c r="AY24" i="60"/>
  <c r="AS111" i="61"/>
  <c r="BE56" i="59"/>
  <c r="BC110" i="59"/>
  <c r="BF56" i="59"/>
  <c r="AU96" i="61"/>
  <c r="P103" i="61"/>
  <c r="BA109" i="60"/>
  <c r="AC10" i="60"/>
  <c r="AA111" i="59"/>
  <c r="P112" i="61"/>
  <c r="AX58" i="61"/>
  <c r="K69" i="60"/>
  <c r="BR65" i="61"/>
  <c r="X66" i="61"/>
  <c r="AS17" i="59"/>
  <c r="AO13" i="61"/>
  <c r="BI57" i="61"/>
  <c r="Y127" i="61"/>
  <c r="T56" i="60"/>
  <c r="AU126" i="60"/>
  <c r="BD45" i="59"/>
  <c r="AG94" i="60"/>
  <c r="BK11" i="61"/>
  <c r="AO93" i="60"/>
  <c r="BI10" i="60"/>
  <c r="AH88" i="61"/>
  <c r="BR69" i="60"/>
  <c r="X36" i="61"/>
  <c r="AS69" i="59"/>
  <c r="BJ39" i="59"/>
  <c r="W88" i="61"/>
  <c r="AJ108" i="59"/>
  <c r="P21" i="60"/>
  <c r="U111" i="61"/>
  <c r="S57" i="60"/>
  <c r="AA103" i="61"/>
  <c r="BR41" i="59"/>
  <c r="AE36" i="60"/>
  <c r="AQ53" i="61"/>
  <c r="BA19" i="59"/>
  <c r="BO25" i="60"/>
  <c r="AZ76" i="61"/>
  <c r="AN81" i="61"/>
  <c r="BQ79" i="60"/>
  <c r="BC15" i="61"/>
  <c r="W41" i="60"/>
  <c r="AH105" i="59"/>
  <c r="AV112" i="61"/>
  <c r="BW115" i="60"/>
  <c r="BI86" i="61"/>
  <c r="AO55" i="60"/>
  <c r="AT15" i="59"/>
  <c r="S112" i="59"/>
  <c r="BI126" i="59"/>
  <c r="AF98" i="61"/>
  <c r="AI6" i="59"/>
  <c r="BO6" i="61"/>
  <c r="X68" i="61"/>
  <c r="L52" i="60"/>
  <c r="AU121" i="61"/>
  <c r="AA106" i="60"/>
  <c r="BI39" i="60"/>
  <c r="AY73" i="61"/>
  <c r="AJ46" i="61"/>
  <c r="S83" i="59"/>
  <c r="BD18" i="60"/>
  <c r="BU72" i="59"/>
  <c r="BY54" i="59"/>
  <c r="O86" i="60"/>
  <c r="AJ90" i="60"/>
  <c r="W40" i="61"/>
  <c r="BM127" i="59"/>
  <c r="BC85" i="60"/>
  <c r="AG83" i="60"/>
  <c r="AD11" i="60"/>
  <c r="AK76" i="60"/>
  <c r="S34" i="61"/>
  <c r="BL92" i="61"/>
  <c r="BC56" i="60"/>
  <c r="BD15" i="61"/>
  <c r="AU71" i="61"/>
  <c r="AK88" i="60"/>
  <c r="AW14" i="60"/>
  <c r="AC90" i="60"/>
  <c r="BZ115" i="61"/>
  <c r="AI8" i="60"/>
  <c r="AH36" i="61"/>
  <c r="AQ124" i="61"/>
  <c r="CC124" i="61"/>
  <c r="AP38" i="59"/>
  <c r="BZ93" i="61"/>
  <c r="AP101" i="59"/>
  <c r="BJ104" i="59"/>
  <c r="AI99" i="60"/>
  <c r="P36" i="59"/>
  <c r="BD112" i="60"/>
  <c r="R112" i="60"/>
  <c r="AA129" i="61"/>
  <c r="Y129" i="61"/>
  <c r="AP75" i="61"/>
  <c r="BS8" i="61"/>
  <c r="BP92" i="59"/>
  <c r="BO122" i="60"/>
  <c r="CD7" i="60"/>
  <c r="AD111" i="60"/>
  <c r="AP119" i="60"/>
  <c r="BD89" i="61"/>
  <c r="BD106" i="61"/>
  <c r="BA35" i="60"/>
  <c r="AH91" i="61"/>
  <c r="R14" i="60"/>
  <c r="R117" i="60"/>
  <c r="AL52" i="61"/>
  <c r="AZ14" i="59"/>
  <c r="AI110" i="59"/>
  <c r="BV64" i="60"/>
  <c r="AL35" i="59"/>
  <c r="BN68" i="61"/>
  <c r="AR78" i="61"/>
  <c r="M13" i="59"/>
  <c r="AC19" i="59"/>
  <c r="BA19" i="60"/>
  <c r="Y45" i="60"/>
  <c r="AX85" i="61"/>
  <c r="AL104" i="59"/>
  <c r="AQ47" i="59"/>
  <c r="Q77" i="59"/>
  <c r="AJ118" i="60"/>
  <c r="AZ50" i="61"/>
  <c r="BE115" i="59"/>
  <c r="U50" i="61"/>
  <c r="AB10" i="59"/>
  <c r="BB39" i="60"/>
  <c r="M116" i="60"/>
  <c r="BU55" i="61"/>
  <c r="AF121" i="59"/>
  <c r="AA75" i="59"/>
  <c r="AA93" i="61"/>
  <c r="AJ34" i="60"/>
  <c r="BL68" i="60"/>
  <c r="BY9" i="59"/>
  <c r="BH24" i="61"/>
  <c r="K87" i="59"/>
  <c r="AQ75" i="61"/>
  <c r="Q43" i="60"/>
  <c r="R24" i="59"/>
  <c r="AB58" i="60"/>
  <c r="AM125" i="60"/>
  <c r="Y129" i="60"/>
  <c r="AJ86" i="60"/>
  <c r="AU17" i="60"/>
  <c r="AD35" i="60"/>
  <c r="S15" i="60"/>
  <c r="AF105" i="60"/>
  <c r="BM65" i="60"/>
  <c r="AH124" i="60"/>
  <c r="Z89" i="59"/>
  <c r="AR109" i="60"/>
  <c r="BP117" i="59"/>
  <c r="BN100" i="60"/>
  <c r="Z14" i="59"/>
  <c r="AP88" i="60"/>
  <c r="BV110" i="59"/>
  <c r="BZ104" i="59"/>
  <c r="AZ81" i="60"/>
  <c r="Y23" i="61"/>
  <c r="AQ96" i="59"/>
  <c r="AA60" i="61"/>
  <c r="BI108" i="60"/>
  <c r="AY65" i="59"/>
  <c r="AF53" i="59"/>
  <c r="AI69" i="59"/>
  <c r="AN48" i="59"/>
  <c r="BO71" i="60"/>
  <c r="BP71" i="61"/>
  <c r="BF34" i="60"/>
  <c r="AH57" i="60"/>
  <c r="N119" i="61"/>
  <c r="K119" i="60"/>
  <c r="R85" i="59"/>
  <c r="AW57" i="61"/>
  <c r="BM125" i="61"/>
  <c r="V67" i="60"/>
  <c r="AE86" i="59"/>
  <c r="AU37" i="61"/>
  <c r="BQ51" i="60"/>
  <c r="BO107" i="60"/>
  <c r="AF45" i="61"/>
  <c r="AG115" i="61"/>
  <c r="BX45" i="60"/>
  <c r="BA34" i="60"/>
  <c r="AO27" i="61"/>
  <c r="AH70" i="60"/>
  <c r="AX119" i="61"/>
  <c r="BG34" i="60"/>
  <c r="O34" i="59"/>
  <c r="AW124" i="60"/>
  <c r="BD94" i="61"/>
  <c r="AS125" i="61"/>
  <c r="AS70" i="61"/>
  <c r="AY39" i="60"/>
  <c r="N80" i="60"/>
  <c r="AA59" i="61"/>
  <c r="BZ66" i="60"/>
  <c r="X100" i="59"/>
  <c r="O121" i="60"/>
  <c r="V121" i="61"/>
  <c r="N99" i="60"/>
  <c r="BM112" i="61"/>
  <c r="BI93" i="61"/>
  <c r="P9" i="60"/>
  <c r="AZ21" i="59"/>
  <c r="AI7" i="59"/>
  <c r="P118" i="60"/>
  <c r="BR69" i="61"/>
  <c r="U36" i="61"/>
  <c r="BR19" i="60"/>
  <c r="AR45" i="60"/>
  <c r="W26" i="61"/>
  <c r="M128" i="59"/>
  <c r="AA67" i="61"/>
  <c r="AX89" i="59"/>
  <c r="X41" i="60"/>
  <c r="S114" i="59"/>
  <c r="AQ75" i="60"/>
  <c r="AC104" i="60"/>
  <c r="BS88" i="59"/>
  <c r="BS43" i="60"/>
  <c r="BH19" i="59"/>
  <c r="BQ86" i="60"/>
  <c r="BR35" i="61"/>
  <c r="BU63" i="61"/>
  <c r="BS107" i="61"/>
  <c r="AL111" i="59"/>
  <c r="AE109" i="60"/>
  <c r="AB115" i="59"/>
  <c r="BR50" i="59"/>
  <c r="AE114" i="60"/>
  <c r="BH25" i="61"/>
  <c r="AE117" i="60"/>
  <c r="N83" i="61"/>
  <c r="AM32" i="61"/>
  <c r="AA58" i="61"/>
  <c r="AH56" i="61"/>
  <c r="M79" i="61"/>
  <c r="BW25" i="59"/>
  <c r="BB84" i="61"/>
  <c r="AH91" i="59"/>
  <c r="AP129" i="60"/>
  <c r="AR73" i="61"/>
  <c r="M61" i="61"/>
  <c r="BB117" i="59"/>
  <c r="AX114" i="60"/>
  <c r="M75" i="60"/>
  <c r="U10" i="59"/>
  <c r="R122" i="61"/>
  <c r="AE74" i="61"/>
  <c r="AF29" i="60"/>
  <c r="AV11" i="61"/>
  <c r="AF57" i="60"/>
  <c r="BM65" i="59"/>
  <c r="BJ104" i="60"/>
  <c r="T84" i="59"/>
  <c r="AI68" i="59"/>
  <c r="S91" i="59"/>
  <c r="AM107" i="60"/>
  <c r="AO101" i="60"/>
  <c r="BM98" i="59"/>
  <c r="Y39" i="59"/>
  <c r="BD96" i="60"/>
  <c r="BH119" i="59"/>
  <c r="BK93" i="59"/>
  <c r="AO101" i="59"/>
  <c r="BJ115" i="61"/>
  <c r="BE52" i="61"/>
  <c r="W74" i="59"/>
  <c r="BD47" i="61"/>
  <c r="BA92" i="61"/>
  <c r="BI122" i="61"/>
  <c r="AU105" i="61"/>
  <c r="BI60" i="60"/>
  <c r="R91" i="60"/>
  <c r="M126" i="59"/>
  <c r="AV44" i="60"/>
  <c r="AT64" i="61"/>
  <c r="AR49" i="59"/>
  <c r="T19" i="61"/>
  <c r="K70" i="59"/>
  <c r="BK60" i="61"/>
  <c r="N119" i="60"/>
  <c r="BE119" i="61"/>
  <c r="BP82" i="60"/>
  <c r="AP67" i="60"/>
  <c r="Z113" i="59"/>
  <c r="AA93" i="60"/>
  <c r="AR63" i="59"/>
  <c r="BH29" i="61"/>
  <c r="BR114" i="60"/>
  <c r="BE80" i="61"/>
  <c r="U72" i="61"/>
  <c r="AP120" i="60"/>
  <c r="AY112" i="60"/>
  <c r="AY92" i="61"/>
  <c r="AZ35" i="60"/>
  <c r="O71" i="59"/>
  <c r="AB129" i="59"/>
  <c r="BR13" i="60"/>
  <c r="BM56" i="61"/>
  <c r="AL20" i="61"/>
  <c r="AJ113" i="60"/>
  <c r="AQ62" i="60"/>
  <c r="BF66" i="61"/>
  <c r="AR119" i="59"/>
  <c r="AN117" i="59"/>
  <c r="R39" i="59"/>
  <c r="V126" i="60"/>
  <c r="AC113" i="60"/>
  <c r="BN117" i="59"/>
  <c r="BZ79" i="59"/>
  <c r="AW120" i="61"/>
  <c r="X36" i="59"/>
  <c r="AR12" i="60"/>
  <c r="BC30" i="60"/>
  <c r="V7" i="61"/>
  <c r="R112" i="59"/>
  <c r="AK47" i="59"/>
  <c r="CD77" i="61"/>
  <c r="AS20" i="60"/>
  <c r="AX29" i="61"/>
  <c r="BK60" i="59"/>
  <c r="AO87" i="59"/>
  <c r="W43" i="61"/>
  <c r="AW73" i="61"/>
  <c r="BV125" i="60"/>
  <c r="AU6" i="59"/>
  <c r="Z45" i="59"/>
  <c r="BN94" i="60"/>
  <c r="BR127" i="60"/>
  <c r="N103" i="59"/>
  <c r="AS94" i="61"/>
  <c r="AN97" i="60"/>
  <c r="L128" i="59"/>
  <c r="AX111" i="61"/>
  <c r="BF51" i="59"/>
  <c r="BN33" i="61"/>
  <c r="BQ10" i="60"/>
  <c r="P41" i="59"/>
  <c r="AL85" i="60"/>
  <c r="AQ81" i="59"/>
  <c r="W24" i="60"/>
  <c r="BE66" i="59"/>
  <c r="V25" i="60"/>
  <c r="AE33" i="61"/>
  <c r="AQ19" i="61"/>
  <c r="BJ71" i="59"/>
  <c r="Y104" i="61"/>
  <c r="BA32" i="59"/>
  <c r="AA103" i="59"/>
  <c r="BJ81" i="61"/>
  <c r="CD121" i="61"/>
  <c r="P127" i="61"/>
  <c r="AH36" i="59"/>
  <c r="T115" i="59"/>
  <c r="AO102" i="61"/>
  <c r="BN113" i="60"/>
  <c r="BR16" i="59"/>
  <c r="AI111" i="61"/>
  <c r="AL54" i="61"/>
  <c r="AO113" i="59"/>
  <c r="V123" i="60"/>
  <c r="S21" i="61"/>
  <c r="U89" i="60"/>
  <c r="V51" i="60"/>
  <c r="AE121" i="59"/>
  <c r="K63" i="59"/>
  <c r="AT61" i="60"/>
  <c r="BA91" i="61"/>
  <c r="AQ47" i="61"/>
  <c r="BM8" i="59"/>
  <c r="BZ55" i="61"/>
  <c r="AI89" i="60"/>
  <c r="AP100" i="60"/>
  <c r="X48" i="61"/>
  <c r="S52" i="60"/>
  <c r="BI14" i="61"/>
  <c r="AY26" i="59"/>
  <c r="AZ18" i="61"/>
  <c r="BO29" i="61"/>
  <c r="S48" i="61"/>
  <c r="AF29" i="59"/>
  <c r="BQ96" i="59"/>
  <c r="AC77" i="60"/>
  <c r="AP43" i="60"/>
  <c r="AA57" i="60"/>
  <c r="M31" i="61"/>
  <c r="BM20" i="60"/>
  <c r="W68" i="60"/>
  <c r="BG22" i="61"/>
  <c r="BJ75" i="59"/>
  <c r="R87" i="61"/>
  <c r="BO109" i="60"/>
  <c r="AC9" i="60"/>
  <c r="BD86" i="61"/>
  <c r="BV26" i="61"/>
  <c r="BA104" i="59"/>
  <c r="AX16" i="60"/>
  <c r="X73" i="59"/>
  <c r="L119" i="61"/>
  <c r="BW28" i="60"/>
  <c r="AQ108" i="60"/>
  <c r="BS15" i="61"/>
  <c r="BA121" i="59"/>
  <c r="AD13" i="60"/>
  <c r="AL37" i="59"/>
  <c r="AJ43" i="60"/>
  <c r="BQ26" i="60"/>
  <c r="AT30" i="59"/>
  <c r="BI71" i="61"/>
  <c r="AF22" i="61"/>
  <c r="BG49" i="60"/>
  <c r="S78" i="60"/>
  <c r="BM19" i="61"/>
  <c r="Q42" i="59"/>
  <c r="BA62" i="61"/>
  <c r="AH100" i="59"/>
  <c r="AE27" i="61"/>
  <c r="BI102" i="59"/>
  <c r="BI87" i="60"/>
  <c r="AK22" i="59"/>
  <c r="BG56" i="59"/>
  <c r="AC34" i="60"/>
  <c r="AJ14" i="59"/>
  <c r="K24" i="59"/>
  <c r="BJ111" i="59"/>
  <c r="AS106" i="60"/>
  <c r="AG120" i="61"/>
  <c r="AV9" i="59"/>
  <c r="AS28" i="61"/>
  <c r="AT47" i="61"/>
  <c r="BS27" i="61"/>
  <c r="AB40" i="61"/>
  <c r="AN83" i="60"/>
  <c r="AM34" i="60"/>
  <c r="AZ90" i="59"/>
  <c r="BB38" i="60"/>
  <c r="AZ44" i="61"/>
  <c r="K27" i="59"/>
  <c r="AU100" i="59"/>
  <c r="W57" i="59"/>
  <c r="BK118" i="61"/>
  <c r="AS77" i="59"/>
  <c r="BE26" i="59"/>
  <c r="BY23" i="60"/>
  <c r="W21" i="59"/>
  <c r="N126" i="59"/>
  <c r="V37" i="60"/>
  <c r="BO89" i="60"/>
  <c r="BR129" i="60"/>
  <c r="BR75" i="59"/>
  <c r="AB103" i="61"/>
  <c r="Q57" i="61"/>
  <c r="AL10" i="59"/>
  <c r="AL69" i="59"/>
  <c r="U38" i="59"/>
  <c r="BW72" i="61"/>
  <c r="L38" i="60"/>
  <c r="O66" i="59"/>
  <c r="L48" i="59"/>
  <c r="AE10" i="61"/>
  <c r="BC40" i="61"/>
  <c r="AX50" i="61"/>
  <c r="AP72" i="59"/>
  <c r="U16" i="60"/>
  <c r="M107" i="61"/>
  <c r="AW83" i="59"/>
  <c r="BL57" i="60"/>
  <c r="AC117" i="60"/>
  <c r="V124" i="61"/>
  <c r="X127" i="59"/>
  <c r="R94" i="60"/>
  <c r="AL59" i="59"/>
  <c r="AT26" i="61"/>
  <c r="U27" i="60"/>
  <c r="S12" i="59"/>
  <c r="BN105" i="61"/>
  <c r="AY60" i="59"/>
  <c r="O125" i="60"/>
  <c r="U119" i="59"/>
  <c r="AM111" i="61"/>
  <c r="Z117" i="59"/>
  <c r="L100" i="61"/>
  <c r="BH126" i="59"/>
  <c r="BV69" i="61"/>
  <c r="L67" i="61"/>
  <c r="AT127" i="60"/>
  <c r="AM79" i="60"/>
  <c r="BX97" i="60"/>
  <c r="CC51" i="59"/>
  <c r="AA94" i="60"/>
  <c r="M55" i="59"/>
  <c r="BR52" i="59"/>
  <c r="BS32" i="60"/>
  <c r="BE111" i="61"/>
  <c r="O19" i="59"/>
  <c r="BK26" i="60"/>
  <c r="AB86" i="60"/>
  <c r="X107" i="61"/>
  <c r="AB103" i="60"/>
  <c r="Q73" i="60"/>
  <c r="BL84" i="61"/>
  <c r="CA104" i="59"/>
  <c r="BN41" i="60"/>
  <c r="BB107" i="60"/>
  <c r="BD114" i="60"/>
  <c r="AA89" i="61"/>
  <c r="AT56" i="61"/>
  <c r="AV48" i="60"/>
  <c r="AL82" i="61"/>
  <c r="Y44" i="61"/>
  <c r="BE70" i="59"/>
  <c r="AJ56" i="60"/>
  <c r="Z48" i="61"/>
  <c r="AU79" i="61"/>
  <c r="BR78" i="61"/>
  <c r="BA28" i="60"/>
  <c r="BQ35" i="61"/>
  <c r="AY118" i="60"/>
  <c r="AA27" i="61"/>
  <c r="AM45" i="60"/>
  <c r="AX75" i="61"/>
  <c r="AW25" i="60"/>
  <c r="AJ72" i="61"/>
  <c r="U69" i="61"/>
  <c r="L41" i="59"/>
  <c r="AQ49" i="61"/>
  <c r="AV57" i="60"/>
  <c r="AW114" i="61"/>
  <c r="L116" i="59"/>
  <c r="BO120" i="60"/>
  <c r="Y47" i="61"/>
  <c r="AW104" i="61"/>
  <c r="AS24" i="59"/>
  <c r="W26" i="60"/>
  <c r="S19" i="59"/>
  <c r="AC20" i="61"/>
  <c r="BK32" i="61"/>
  <c r="AF124" i="59"/>
  <c r="BW122" i="59"/>
  <c r="Q96" i="60"/>
  <c r="R87" i="60"/>
  <c r="L11" i="59"/>
  <c r="AJ55" i="61"/>
  <c r="AY55" i="59"/>
  <c r="BV45" i="59"/>
  <c r="AM75" i="61"/>
  <c r="M18" i="59"/>
  <c r="CD101" i="60"/>
  <c r="N60" i="61"/>
  <c r="AW129" i="61"/>
  <c r="AE30" i="61"/>
  <c r="BA116" i="60"/>
  <c r="BL64" i="60"/>
  <c r="P4" i="59"/>
  <c r="BQ73" i="59"/>
  <c r="CB104" i="60"/>
  <c r="CC36" i="60"/>
  <c r="AO96" i="59"/>
  <c r="AN51" i="59"/>
  <c r="BF71" i="60"/>
  <c r="AV64" i="60"/>
  <c r="Z34" i="61"/>
  <c r="AV19" i="59"/>
  <c r="AA76" i="61"/>
  <c r="AD9" i="60"/>
  <c r="AS95" i="61"/>
  <c r="BG99" i="60"/>
  <c r="AB83" i="60"/>
  <c r="AO25" i="61"/>
  <c r="AK39" i="60"/>
  <c r="AL73" i="60"/>
  <c r="AY10" i="60"/>
  <c r="BN96" i="61"/>
  <c r="AR87" i="59"/>
  <c r="AP53" i="59"/>
  <c r="AX119" i="60"/>
  <c r="O85" i="60"/>
  <c r="AA46" i="59"/>
  <c r="X37" i="60"/>
  <c r="BG103" i="60"/>
  <c r="BJ17" i="59"/>
  <c r="AZ99" i="59"/>
  <c r="CA25" i="60"/>
  <c r="BQ48" i="60"/>
  <c r="AL109" i="61"/>
  <c r="AM89" i="60"/>
  <c r="L41" i="61"/>
  <c r="BH56" i="61"/>
  <c r="BT53" i="59"/>
  <c r="AS88" i="61"/>
  <c r="K121" i="59"/>
  <c r="BC47" i="59"/>
  <c r="V83" i="59"/>
  <c r="N13" i="60"/>
  <c r="Z53" i="61"/>
  <c r="AN120" i="59"/>
  <c r="BX65" i="60"/>
  <c r="AQ66" i="60"/>
  <c r="BS41" i="61"/>
  <c r="BM44" i="59"/>
  <c r="P34" i="60"/>
  <c r="R111" i="59"/>
  <c r="AZ56" i="61"/>
  <c r="BQ64" i="60"/>
  <c r="BO92" i="60"/>
  <c r="BE84" i="60"/>
  <c r="AX27" i="59"/>
  <c r="BE56" i="61"/>
  <c r="AA22" i="60"/>
  <c r="R60" i="59"/>
  <c r="AX127" i="60"/>
  <c r="BP71" i="60"/>
  <c r="AF52" i="60"/>
  <c r="BP79" i="61"/>
  <c r="AL87" i="59"/>
  <c r="AX82" i="61"/>
  <c r="AA115" i="60"/>
  <c r="BO101" i="59"/>
  <c r="AK37" i="59"/>
  <c r="AM65" i="59"/>
  <c r="CC54" i="59"/>
  <c r="Q54" i="60"/>
  <c r="AJ26" i="59"/>
  <c r="AH128" i="61"/>
  <c r="AM103" i="60"/>
  <c r="BJ114" i="59"/>
  <c r="CA91" i="60"/>
  <c r="AR63" i="60"/>
  <c r="BJ110" i="60"/>
  <c r="BR94" i="60"/>
  <c r="U75" i="61"/>
  <c r="AE75" i="59"/>
  <c r="AI128" i="59"/>
  <c r="Z62" i="59"/>
  <c r="BH98" i="60"/>
  <c r="BA101" i="60"/>
  <c r="CB63" i="61"/>
  <c r="Y58" i="60"/>
  <c r="BT90" i="61"/>
  <c r="BA66" i="60"/>
  <c r="AE90" i="59"/>
  <c r="BK50" i="61"/>
  <c r="CC17" i="60"/>
  <c r="BO122" i="61"/>
  <c r="Y115" i="61"/>
  <c r="AD120" i="59"/>
  <c r="AE111" i="61"/>
  <c r="Z124" i="59"/>
  <c r="AZ108" i="59"/>
  <c r="AA56" i="60"/>
  <c r="P66" i="61"/>
  <c r="BN94" i="61"/>
  <c r="AK61" i="61"/>
  <c r="BR86" i="61"/>
  <c r="AZ72" i="59"/>
  <c r="BS34" i="60"/>
  <c r="O39" i="60"/>
  <c r="AA32" i="59"/>
  <c r="AX33" i="61"/>
  <c r="BJ54" i="59"/>
  <c r="BX106" i="61"/>
  <c r="BX6" i="61"/>
  <c r="AB63" i="60"/>
  <c r="AI72" i="61"/>
  <c r="AF115" i="61"/>
  <c r="Y6" i="59"/>
  <c r="BF92" i="61"/>
  <c r="BH102" i="59"/>
  <c r="P69" i="61"/>
  <c r="AR116" i="61"/>
  <c r="AW43" i="61"/>
  <c r="K96" i="59"/>
  <c r="AU35" i="60"/>
  <c r="AJ13" i="61"/>
  <c r="N51" i="59"/>
  <c r="AJ84" i="59"/>
  <c r="AQ26" i="61"/>
  <c r="BT117" i="60"/>
  <c r="BE43" i="61"/>
  <c r="BU18" i="59"/>
  <c r="AV108" i="61"/>
  <c r="AH122" i="61"/>
  <c r="AB105" i="61"/>
  <c r="AE48" i="61"/>
  <c r="M87" i="59"/>
  <c r="BK31" i="60"/>
  <c r="AM72" i="61"/>
  <c r="W28" i="61"/>
  <c r="V123" i="59"/>
  <c r="AY119" i="60"/>
  <c r="BN44" i="61"/>
  <c r="AS27" i="60"/>
  <c r="Q28" i="60"/>
  <c r="BE21" i="61"/>
  <c r="BW31" i="59"/>
  <c r="BB35" i="61"/>
  <c r="Z55" i="59"/>
  <c r="X124" i="61"/>
  <c r="AA83" i="60"/>
  <c r="W101" i="59"/>
  <c r="Q19" i="61"/>
  <c r="AA8" i="60"/>
  <c r="AG45" i="61"/>
  <c r="BQ29" i="59"/>
  <c r="BK53" i="59"/>
  <c r="AL7" i="59"/>
  <c r="AV40" i="61"/>
  <c r="AJ102" i="59"/>
  <c r="BC29" i="59"/>
  <c r="BE100" i="59"/>
  <c r="AP97" i="60"/>
  <c r="AC68" i="61"/>
  <c r="BQ12" i="59"/>
  <c r="AY69" i="60"/>
  <c r="AB6" i="61"/>
  <c r="AV37" i="59"/>
  <c r="AT67" i="60"/>
  <c r="S36" i="60"/>
  <c r="P89" i="60"/>
  <c r="AW74" i="60"/>
  <c r="AB49" i="59"/>
  <c r="V107" i="61"/>
  <c r="V49" i="60"/>
  <c r="AX37" i="59"/>
  <c r="AI21" i="59"/>
  <c r="BT129" i="61"/>
  <c r="BX119" i="61"/>
  <c r="V99" i="61"/>
  <c r="W57" i="60"/>
  <c r="AO117" i="59"/>
  <c r="S103" i="59"/>
  <c r="AV59" i="61"/>
  <c r="W84" i="60"/>
  <c r="AT75" i="60"/>
  <c r="BD26" i="61"/>
  <c r="BB116" i="60"/>
  <c r="AW43" i="60"/>
  <c r="AL22" i="59"/>
  <c r="AR17" i="61"/>
  <c r="AE107" i="61"/>
  <c r="X128" i="59"/>
  <c r="BX34" i="61"/>
  <c r="BW102" i="61"/>
  <c r="Q56" i="59"/>
  <c r="BA29" i="60"/>
  <c r="AJ105" i="59"/>
  <c r="BZ119" i="59"/>
  <c r="BN91" i="61"/>
  <c r="BH121" i="60"/>
  <c r="K5" i="61"/>
  <c r="AN7" i="59"/>
  <c r="BM128" i="61"/>
  <c r="BJ12" i="59"/>
  <c r="BH128" i="61"/>
  <c r="BD36" i="60"/>
  <c r="AH116" i="61"/>
  <c r="AV102" i="60"/>
  <c r="AH78" i="59"/>
  <c r="X128" i="61"/>
  <c r="S117" i="59"/>
  <c r="AO31" i="61"/>
  <c r="AY78" i="59"/>
  <c r="BS116" i="60"/>
  <c r="AA66" i="59"/>
  <c r="AO60" i="59"/>
  <c r="AP124" i="59"/>
  <c r="AX96" i="61"/>
  <c r="Q33" i="59"/>
  <c r="W107" i="60"/>
  <c r="AS61" i="60"/>
  <c r="BV5" i="59"/>
  <c r="AY116" i="59"/>
  <c r="BZ58" i="61"/>
  <c r="AV84" i="59"/>
  <c r="AM12" i="59"/>
  <c r="BE85" i="61"/>
  <c r="AR77" i="59"/>
  <c r="AK38" i="59"/>
  <c r="AN20" i="59"/>
  <c r="AM94" i="61"/>
  <c r="M99" i="60"/>
  <c r="AA73" i="61"/>
  <c r="K88" i="61"/>
  <c r="BN95" i="60"/>
  <c r="AF120" i="60"/>
  <c r="AV32" i="59"/>
  <c r="Y88" i="61"/>
  <c r="BC93" i="61"/>
  <c r="S56" i="59"/>
  <c r="AE10" i="59"/>
  <c r="U109" i="61"/>
  <c r="AA129" i="59"/>
  <c r="CA100" i="60"/>
  <c r="CB118" i="61"/>
  <c r="AU10" i="61"/>
  <c r="AS11" i="61"/>
  <c r="AV26" i="60"/>
  <c r="W17" i="60"/>
  <c r="BN109" i="61"/>
  <c r="Q27" i="60"/>
  <c r="AX88" i="60"/>
  <c r="AP101" i="60"/>
  <c r="AC45" i="60"/>
  <c r="U93" i="61"/>
  <c r="AS24" i="61"/>
  <c r="AD85" i="61"/>
  <c r="AV53" i="61"/>
  <c r="N35" i="60"/>
  <c r="BJ88" i="61"/>
  <c r="S107" i="59"/>
  <c r="AX120" i="59"/>
  <c r="BG14" i="60"/>
  <c r="BK111" i="61"/>
  <c r="BA95" i="61"/>
  <c r="AY107" i="59"/>
  <c r="AU65" i="61"/>
  <c r="BM121" i="60"/>
  <c r="AE126" i="61"/>
  <c r="AW96" i="59"/>
  <c r="L6" i="59"/>
  <c r="BN111" i="60"/>
  <c r="BR77" i="60"/>
  <c r="BW97" i="59"/>
  <c r="AP79" i="60"/>
  <c r="AM28" i="61"/>
  <c r="BJ37" i="59"/>
  <c r="BJ81" i="60"/>
  <c r="AN74" i="59"/>
  <c r="BL82" i="60"/>
  <c r="AM95" i="60"/>
  <c r="AR29" i="59"/>
  <c r="BE73" i="61"/>
  <c r="AE101" i="60"/>
  <c r="X48" i="59"/>
  <c r="BN74" i="59"/>
  <c r="BI18" i="59"/>
  <c r="BY116" i="60"/>
  <c r="BC52" i="61"/>
  <c r="BD97" i="61"/>
  <c r="BR76" i="59"/>
  <c r="BG125" i="59"/>
  <c r="AV100" i="60"/>
  <c r="AE98" i="61"/>
  <c r="AE93" i="60"/>
  <c r="AT104" i="60"/>
  <c r="AB107" i="61"/>
  <c r="R9" i="60"/>
  <c r="AI60" i="59"/>
  <c r="CC94" i="60"/>
  <c r="AX34" i="60"/>
  <c r="L59" i="59"/>
  <c r="AC5" i="59"/>
  <c r="BR101" i="60"/>
  <c r="AJ65" i="61"/>
  <c r="BR39" i="59"/>
  <c r="AU32" i="59"/>
  <c r="BF79" i="61"/>
  <c r="O9" i="59"/>
  <c r="BG66" i="61"/>
  <c r="BX15" i="59"/>
  <c r="BX71" i="60"/>
  <c r="V35" i="59"/>
  <c r="AG6" i="60"/>
  <c r="BZ99" i="61"/>
  <c r="BP123" i="60"/>
  <c r="BA4" i="60"/>
  <c r="BK16" i="59"/>
  <c r="BK42" i="61"/>
  <c r="AM74" i="59"/>
  <c r="CA75" i="61"/>
  <c r="AS38" i="61"/>
  <c r="X100" i="61"/>
  <c r="V37" i="59"/>
  <c r="BE103" i="59"/>
  <c r="AH73" i="59"/>
  <c r="K28" i="61"/>
  <c r="M114" i="59"/>
  <c r="W66" i="61"/>
  <c r="AM99" i="59"/>
  <c r="AB39" i="61"/>
  <c r="BB66" i="61"/>
  <c r="AD4" i="60"/>
  <c r="BI14" i="60"/>
  <c r="AZ94" i="61"/>
  <c r="AY30" i="59"/>
  <c r="P94" i="60"/>
  <c r="BQ77" i="60"/>
  <c r="BO64" i="60"/>
  <c r="BH89" i="60"/>
  <c r="BW57" i="60"/>
  <c r="AK90" i="60"/>
  <c r="M105" i="60"/>
  <c r="BG77" i="60"/>
  <c r="W77" i="60"/>
  <c r="W50" i="60"/>
  <c r="V129" i="59"/>
  <c r="AQ31" i="61"/>
  <c r="Z113" i="61"/>
  <c r="AL100" i="59"/>
  <c r="BD123" i="60"/>
  <c r="AL14" i="61"/>
  <c r="X98" i="60"/>
  <c r="BR78" i="59"/>
  <c r="AZ26" i="59"/>
  <c r="AQ126" i="59"/>
  <c r="AV20" i="60"/>
  <c r="O42" i="61"/>
  <c r="BW48" i="60"/>
  <c r="AY10" i="61"/>
  <c r="BB96" i="60"/>
  <c r="AY59" i="60"/>
  <c r="S73" i="61"/>
  <c r="BV92" i="61"/>
  <c r="BF61" i="59"/>
  <c r="AC99" i="61"/>
  <c r="AP42" i="59"/>
  <c r="AO53" i="59"/>
  <c r="AZ49" i="61"/>
  <c r="BB58" i="61"/>
  <c r="AW109" i="61"/>
  <c r="AW21" i="61"/>
  <c r="AH103" i="61"/>
  <c r="BR74" i="59"/>
  <c r="V32" i="61"/>
  <c r="BL105" i="61"/>
  <c r="BG124" i="61"/>
  <c r="BJ91" i="60"/>
  <c r="AS89" i="59"/>
  <c r="BD101" i="61"/>
  <c r="O14" i="61"/>
  <c r="AV83" i="60"/>
  <c r="BC81" i="59"/>
  <c r="AD74" i="60"/>
  <c r="AZ120" i="59"/>
  <c r="AM119" i="61"/>
  <c r="AO58" i="59"/>
  <c r="BI56" i="61"/>
  <c r="Q49" i="59"/>
  <c r="Y32" i="60"/>
  <c r="M60" i="60"/>
  <c r="U60" i="60"/>
  <c r="AY121" i="59"/>
  <c r="AZ86" i="59"/>
  <c r="L81" i="60"/>
  <c r="K35" i="59"/>
  <c r="AC81" i="59"/>
  <c r="T12" i="59"/>
  <c r="U11" i="61"/>
  <c r="CA66" i="61"/>
  <c r="AT30" i="61"/>
  <c r="BF129" i="59"/>
  <c r="Z46" i="59"/>
  <c r="BN104" i="60"/>
  <c r="AW26" i="60"/>
  <c r="AD111" i="59"/>
  <c r="AW72" i="60"/>
  <c r="M76" i="60"/>
  <c r="AJ36" i="60"/>
  <c r="AL8" i="61"/>
  <c r="BH101" i="61"/>
  <c r="BV71" i="60"/>
  <c r="AW95" i="59"/>
  <c r="AA101" i="59"/>
  <c r="BB40" i="59"/>
  <c r="AC39" i="61"/>
  <c r="AP4" i="59"/>
  <c r="U55" i="60"/>
  <c r="BL127" i="61"/>
  <c r="AV93" i="61"/>
  <c r="P14" i="59"/>
  <c r="AD101" i="61"/>
  <c r="BJ123" i="61"/>
  <c r="AO61" i="59"/>
  <c r="M32" i="60"/>
  <c r="O93" i="61"/>
  <c r="AV27" i="61"/>
  <c r="BP4" i="61"/>
  <c r="AF9" i="61"/>
  <c r="T90" i="59"/>
  <c r="Y35" i="60"/>
  <c r="N23" i="61"/>
  <c r="AC73" i="61"/>
  <c r="AY90" i="59"/>
  <c r="AX54" i="61"/>
  <c r="AS83" i="60"/>
  <c r="BD27" i="61"/>
  <c r="AL18" i="61"/>
  <c r="BJ55" i="59"/>
  <c r="O98" i="59"/>
  <c r="AJ104" i="61"/>
  <c r="AY11" i="61"/>
  <c r="O4" i="61"/>
  <c r="Y82" i="61"/>
  <c r="AB35" i="59"/>
  <c r="AJ16" i="61"/>
  <c r="BR70" i="59"/>
  <c r="Z119" i="59"/>
  <c r="AU109" i="61"/>
  <c r="V64" i="61"/>
  <c r="BW71" i="59"/>
  <c r="AA12" i="59"/>
  <c r="AS53" i="60"/>
  <c r="L109" i="60"/>
  <c r="BS9" i="60"/>
  <c r="AV52" i="60"/>
  <c r="BW37" i="59"/>
  <c r="BD79" i="60"/>
  <c r="AD118" i="59"/>
  <c r="AS10" i="59"/>
  <c r="AT93" i="61"/>
  <c r="BB7" i="61"/>
  <c r="K18" i="60"/>
  <c r="T58" i="59"/>
  <c r="Z87" i="61"/>
  <c r="S53" i="59"/>
  <c r="BL15" i="61"/>
  <c r="L113" i="60"/>
  <c r="V105" i="59"/>
  <c r="AE88" i="61"/>
  <c r="P119" i="61"/>
  <c r="AT109" i="61"/>
  <c r="AO122" i="59"/>
  <c r="AN61" i="60"/>
  <c r="BM121" i="61"/>
  <c r="M128" i="61"/>
  <c r="AN128" i="61"/>
  <c r="AU4" i="61"/>
  <c r="BO123" i="60"/>
  <c r="BQ23" i="60"/>
  <c r="BV7" i="59"/>
  <c r="AV24" i="60"/>
  <c r="AL84" i="61"/>
  <c r="BB83" i="61"/>
  <c r="BL99" i="59"/>
  <c r="AZ17" i="59"/>
  <c r="Q55" i="61"/>
  <c r="AM17" i="59"/>
  <c r="BW79" i="59"/>
  <c r="V73" i="61"/>
  <c r="X31" i="59"/>
  <c r="BW52" i="60"/>
  <c r="AY106" i="60"/>
  <c r="BC48" i="61"/>
  <c r="AN102" i="61"/>
  <c r="AH67" i="59"/>
  <c r="AE112" i="61"/>
  <c r="BE110" i="60"/>
  <c r="L34" i="61"/>
  <c r="AO126" i="60"/>
  <c r="BL78" i="61"/>
  <c r="BA17" i="59"/>
  <c r="BY47" i="60"/>
  <c r="BM85" i="59"/>
  <c r="BY28" i="61"/>
  <c r="BH13" i="60"/>
  <c r="AG50" i="60"/>
  <c r="AY63" i="61"/>
  <c r="AV38" i="60"/>
  <c r="BJ53" i="61"/>
  <c r="BJ124" i="59"/>
  <c r="CB43" i="61"/>
  <c r="M14" i="59"/>
  <c r="BQ121" i="61"/>
  <c r="BC120" i="59"/>
  <c r="Q87" i="59"/>
  <c r="BB12" i="60"/>
  <c r="AR61" i="61"/>
  <c r="AP77" i="59"/>
  <c r="N7" i="60"/>
  <c r="BU92" i="60"/>
  <c r="BK72" i="59"/>
  <c r="BF73" i="59"/>
  <c r="BX111" i="60"/>
  <c r="CB60" i="60"/>
  <c r="BC87" i="59"/>
  <c r="BQ86" i="61"/>
  <c r="BE37" i="59"/>
  <c r="AP103" i="59"/>
  <c r="BQ114" i="59"/>
  <c r="Z29" i="61"/>
  <c r="BY77" i="59"/>
  <c r="AM90" i="59"/>
  <c r="BI71" i="59"/>
  <c r="L90" i="60"/>
  <c r="AU31" i="59"/>
  <c r="AI122" i="60"/>
  <c r="AL65" i="61"/>
  <c r="AT98" i="59"/>
  <c r="BH99" i="60"/>
  <c r="X21" i="61"/>
  <c r="AA19" i="60"/>
  <c r="AW7" i="61"/>
  <c r="Q117" i="61"/>
  <c r="BI106" i="60"/>
  <c r="R129" i="60"/>
  <c r="CB100" i="61"/>
  <c r="AJ47" i="61"/>
  <c r="CC113" i="61"/>
  <c r="R48" i="60"/>
  <c r="AW58" i="59"/>
  <c r="AT11" i="59"/>
  <c r="BS129" i="61"/>
  <c r="BX63" i="61"/>
  <c r="BM4" i="60"/>
  <c r="R72" i="61"/>
  <c r="AK60" i="59"/>
  <c r="BD9" i="60"/>
  <c r="AI105" i="61"/>
  <c r="BG121" i="60"/>
  <c r="BK24" i="61"/>
  <c r="BH78" i="59"/>
  <c r="AZ20" i="59"/>
  <c r="M37" i="61"/>
  <c r="AZ123" i="61"/>
  <c r="P24" i="59"/>
  <c r="BN83" i="60"/>
  <c r="BQ74" i="60"/>
  <c r="AJ126" i="61"/>
  <c r="BT69" i="61"/>
  <c r="AZ78" i="60"/>
  <c r="AP30" i="60"/>
  <c r="K68" i="59"/>
  <c r="AT57" i="61"/>
  <c r="AB83" i="61"/>
  <c r="T12" i="61"/>
  <c r="CB122" i="61"/>
  <c r="P83" i="60"/>
  <c r="CC48" i="61"/>
  <c r="BE101" i="59"/>
  <c r="AI27" i="59"/>
  <c r="AS100" i="59"/>
  <c r="AZ29" i="60"/>
  <c r="AW65" i="59"/>
  <c r="AG127" i="60"/>
  <c r="BA109" i="59"/>
  <c r="M111" i="60"/>
  <c r="AT80" i="60"/>
  <c r="BV12" i="61"/>
  <c r="BP20" i="59"/>
  <c r="T75" i="59"/>
  <c r="BI44" i="60"/>
  <c r="Q7" i="60"/>
  <c r="N27" i="60"/>
  <c r="BG41" i="59"/>
  <c r="Z112" i="61"/>
  <c r="BB61" i="59"/>
  <c r="P84" i="61"/>
  <c r="BK80" i="60"/>
  <c r="BA28" i="59"/>
  <c r="CA30" i="61"/>
  <c r="BB81" i="60"/>
  <c r="BV115" i="61"/>
  <c r="AM66" i="61"/>
  <c r="AP16" i="59"/>
  <c r="BD121" i="59"/>
  <c r="AR127" i="60"/>
  <c r="BJ60" i="59"/>
  <c r="O46" i="60"/>
  <c r="AB124" i="59"/>
  <c r="AB103" i="59"/>
  <c r="AF11" i="59"/>
  <c r="AF94" i="60"/>
  <c r="AV68" i="60"/>
  <c r="L101" i="60"/>
  <c r="AA41" i="59"/>
  <c r="AR95" i="59"/>
  <c r="BK23" i="61"/>
  <c r="AE89" i="59"/>
  <c r="BB58" i="60"/>
  <c r="AA86" i="61"/>
  <c r="BW116" i="60"/>
  <c r="AF84" i="59"/>
  <c r="BQ66" i="60"/>
  <c r="X103" i="59"/>
  <c r="AI64" i="59"/>
  <c r="U116" i="61"/>
  <c r="BH66" i="61"/>
  <c r="AU9" i="59"/>
  <c r="CD69" i="59"/>
  <c r="AU34" i="60"/>
  <c r="T22" i="60"/>
  <c r="N82" i="60"/>
  <c r="AQ57" i="59"/>
  <c r="AX37" i="61"/>
  <c r="BB75" i="61"/>
  <c r="BA99" i="61"/>
  <c r="BG38" i="59"/>
  <c r="BE127" i="59"/>
  <c r="AU90" i="61"/>
  <c r="BW80" i="59"/>
  <c r="L80" i="60"/>
  <c r="AA69" i="59"/>
  <c r="CC125" i="59"/>
  <c r="M86" i="59"/>
  <c r="BE17" i="61"/>
  <c r="BD56" i="59"/>
  <c r="BH81" i="60"/>
  <c r="AN99" i="61"/>
  <c r="AF42" i="61"/>
  <c r="BM80" i="60"/>
  <c r="U52" i="60"/>
  <c r="S5" i="60"/>
  <c r="BN40" i="61"/>
  <c r="K94" i="61"/>
  <c r="AI88" i="61"/>
  <c r="AA63" i="60"/>
  <c r="N114" i="60"/>
  <c r="AC119" i="60"/>
  <c r="AN82" i="61"/>
  <c r="U113" i="59"/>
  <c r="Q122" i="59"/>
  <c r="BJ73" i="61"/>
  <c r="Q105" i="61"/>
  <c r="CD113" i="61"/>
  <c r="AZ115" i="60"/>
  <c r="AA34" i="60"/>
  <c r="S32" i="61"/>
  <c r="AW93" i="60"/>
  <c r="Z79" i="60"/>
  <c r="AM18" i="60"/>
  <c r="AH69" i="60"/>
  <c r="CD77" i="60"/>
  <c r="CD38" i="60"/>
  <c r="BY37" i="60"/>
  <c r="P123" i="59"/>
  <c r="AH62" i="59"/>
  <c r="AV91" i="60"/>
  <c r="BE120" i="61"/>
  <c r="AP60" i="59"/>
  <c r="BN125" i="61"/>
  <c r="BT121" i="60"/>
  <c r="AS91" i="60"/>
  <c r="K97" i="59"/>
  <c r="BU78" i="61"/>
  <c r="AI32" i="61"/>
  <c r="M20" i="60"/>
  <c r="BP43" i="60"/>
  <c r="BC33" i="61"/>
  <c r="AJ124" i="60"/>
  <c r="BE33" i="59"/>
  <c r="BQ16" i="60"/>
  <c r="N39" i="60"/>
  <c r="AX83" i="60"/>
  <c r="BH53" i="61"/>
  <c r="AY74" i="59"/>
  <c r="O75" i="59"/>
  <c r="S54" i="59"/>
  <c r="P86" i="60"/>
  <c r="BJ27" i="59"/>
  <c r="U25" i="59"/>
  <c r="AQ14" i="59"/>
  <c r="AM85" i="61"/>
  <c r="Y51" i="60"/>
  <c r="AO110" i="61"/>
  <c r="AU4" i="60"/>
  <c r="AD64" i="59"/>
  <c r="AW8" i="59"/>
  <c r="AC106" i="61"/>
  <c r="AV52" i="59"/>
  <c r="BH68" i="61"/>
  <c r="CD13" i="59"/>
  <c r="BU43" i="59"/>
  <c r="AF50" i="61"/>
  <c r="AG29" i="61"/>
  <c r="BK16" i="60"/>
  <c r="O58" i="59"/>
  <c r="CD47" i="61"/>
  <c r="S114" i="60"/>
  <c r="AD44" i="61"/>
  <c r="AX102" i="61"/>
  <c r="S120" i="60"/>
  <c r="T65" i="59"/>
  <c r="AC76" i="60"/>
  <c r="BJ48" i="60"/>
  <c r="BQ102" i="59"/>
  <c r="V114" i="59"/>
  <c r="BD49" i="61"/>
  <c r="AU103" i="59"/>
  <c r="S80" i="59"/>
  <c r="AA42" i="60"/>
  <c r="AI32" i="60"/>
  <c r="AG72" i="61"/>
  <c r="AL73" i="61"/>
  <c r="AP98" i="60"/>
  <c r="BH79" i="60"/>
  <c r="BR76" i="60"/>
  <c r="BN127" i="59"/>
  <c r="X59" i="61"/>
  <c r="AD110" i="60"/>
  <c r="AC101" i="60"/>
  <c r="Q25" i="59"/>
  <c r="L91" i="59"/>
  <c r="K47" i="60"/>
  <c r="V87" i="61"/>
  <c r="AL43" i="61"/>
  <c r="BM51" i="59"/>
  <c r="AZ101" i="61"/>
  <c r="P102" i="60"/>
  <c r="BH83" i="60"/>
  <c r="BD119" i="59"/>
  <c r="BR36" i="61"/>
  <c r="AQ13" i="59"/>
  <c r="BQ114" i="60"/>
  <c r="R53" i="59"/>
  <c r="Y80" i="60"/>
  <c r="S24" i="61"/>
  <c r="BI43" i="60"/>
  <c r="BA81" i="59"/>
  <c r="T70" i="60"/>
  <c r="AF56" i="59"/>
  <c r="L57" i="61"/>
  <c r="AS84" i="60"/>
  <c r="U109" i="60"/>
  <c r="AB119" i="60"/>
  <c r="AI99" i="61"/>
  <c r="BM6" i="60"/>
  <c r="AU41" i="60"/>
  <c r="BP24" i="60"/>
  <c r="T78" i="60"/>
  <c r="BP37" i="60"/>
  <c r="CB101" i="61"/>
  <c r="AC24" i="60"/>
  <c r="T58" i="61"/>
  <c r="BN13" i="60"/>
  <c r="CB114" i="59"/>
  <c r="AK30" i="59"/>
  <c r="P51" i="60"/>
  <c r="N45" i="59"/>
  <c r="BK101" i="60"/>
  <c r="AV17" i="59"/>
  <c r="AE15" i="59"/>
  <c r="AY100" i="60"/>
  <c r="AX41" i="59"/>
  <c r="R113" i="60"/>
  <c r="AD67" i="60"/>
  <c r="BK44" i="59"/>
  <c r="BP110" i="61"/>
  <c r="X41" i="61"/>
  <c r="BL59" i="60"/>
  <c r="BW36" i="59"/>
  <c r="S12" i="60"/>
  <c r="BF113" i="59"/>
  <c r="AS113" i="61"/>
  <c r="L54" i="60"/>
  <c r="BK17" i="61"/>
  <c r="BL21" i="60"/>
  <c r="BK83" i="61"/>
  <c r="CB125" i="60"/>
  <c r="T83" i="61"/>
  <c r="BL75" i="59"/>
  <c r="BV92" i="59"/>
  <c r="T118" i="61"/>
  <c r="AD40" i="61"/>
  <c r="AO72" i="61"/>
  <c r="CC75" i="59"/>
  <c r="BL23" i="60"/>
  <c r="N50" i="59"/>
  <c r="AA31" i="61"/>
  <c r="S111" i="61"/>
  <c r="S12" i="61"/>
  <c r="BC101" i="60"/>
  <c r="BP114" i="61"/>
  <c r="AS27" i="61"/>
  <c r="O98" i="61"/>
  <c r="AW46" i="59"/>
  <c r="AR112" i="60"/>
  <c r="AQ89" i="60"/>
  <c r="BK82" i="59"/>
  <c r="AD108" i="59"/>
  <c r="BO117" i="59"/>
  <c r="BF46" i="60"/>
  <c r="AR37" i="60"/>
  <c r="BP84" i="59"/>
  <c r="AE51" i="60"/>
  <c r="K82" i="59"/>
  <c r="AI128" i="61"/>
  <c r="AH107" i="60"/>
  <c r="BR79" i="59"/>
  <c r="K19" i="60"/>
  <c r="AK82" i="61"/>
  <c r="V26" i="61"/>
  <c r="Z6" i="61"/>
  <c r="L10" i="61"/>
  <c r="AD11" i="59"/>
  <c r="AD122" i="60"/>
  <c r="Y106" i="61"/>
  <c r="K37" i="59"/>
  <c r="AT35" i="60"/>
  <c r="AA112" i="60"/>
  <c r="BS96" i="59"/>
  <c r="AZ106" i="61"/>
  <c r="AC56" i="59"/>
  <c r="BW94" i="59"/>
  <c r="S99" i="59"/>
  <c r="BM55" i="60"/>
  <c r="T45" i="61"/>
  <c r="BO54" i="59"/>
  <c r="BY63" i="61"/>
  <c r="AX102" i="60"/>
  <c r="AY54" i="60"/>
  <c r="BH24" i="59"/>
  <c r="BR24" i="61"/>
  <c r="BJ7" i="61"/>
  <c r="S51" i="61"/>
  <c r="N112" i="60"/>
  <c r="BB84" i="60"/>
  <c r="AN83" i="61"/>
  <c r="Z94" i="60"/>
  <c r="AL77" i="61"/>
  <c r="AC14" i="59"/>
  <c r="BS13" i="59"/>
  <c r="AP93" i="60"/>
  <c r="W118" i="59"/>
  <c r="AY57" i="60"/>
  <c r="AY79" i="59"/>
  <c r="S124" i="60"/>
  <c r="CD9" i="61"/>
  <c r="BV24" i="59"/>
  <c r="O108" i="60"/>
  <c r="L35" i="60"/>
  <c r="AE91" i="61"/>
  <c r="AQ52" i="61"/>
  <c r="V39" i="61"/>
  <c r="BR71" i="61"/>
  <c r="Y47" i="59"/>
  <c r="BE75" i="60"/>
  <c r="BO107" i="59"/>
  <c r="BA46" i="60"/>
  <c r="AW29" i="59"/>
  <c r="BE71" i="59"/>
  <c r="AN118" i="59"/>
  <c r="BD54" i="60"/>
  <c r="AV97" i="60"/>
  <c r="V65" i="60"/>
  <c r="AL76" i="61"/>
  <c r="BG74" i="61"/>
  <c r="AE30" i="59"/>
  <c r="BC15" i="60"/>
  <c r="AM119" i="60"/>
  <c r="AC112" i="61"/>
  <c r="BZ105" i="61"/>
  <c r="CD87" i="61"/>
  <c r="AW76" i="60"/>
  <c r="AG79" i="60"/>
  <c r="M71" i="61"/>
  <c r="AT22" i="60"/>
  <c r="BT98" i="61"/>
  <c r="W116" i="61"/>
  <c r="AV58" i="61"/>
  <c r="CC114" i="60"/>
  <c r="BQ127" i="60"/>
  <c r="BC110" i="61"/>
  <c r="BR48" i="61"/>
  <c r="R82" i="61"/>
  <c r="BM44" i="60"/>
  <c r="Q102" i="60"/>
  <c r="BC94" i="59"/>
  <c r="AF115" i="60"/>
  <c r="AM25" i="61"/>
  <c r="AU5" i="60"/>
  <c r="CD87" i="60"/>
  <c r="AD62" i="60"/>
  <c r="AI8" i="59"/>
  <c r="BO110" i="60"/>
  <c r="BC66" i="60"/>
  <c r="AY59" i="59"/>
  <c r="Z72" i="61"/>
  <c r="Y118" i="59"/>
  <c r="BT122" i="60"/>
  <c r="BC26" i="61"/>
  <c r="AN98" i="61"/>
  <c r="O17" i="61"/>
  <c r="BR39" i="60"/>
  <c r="T25" i="60"/>
  <c r="T84" i="61"/>
  <c r="BY40" i="61"/>
  <c r="AL47" i="59"/>
  <c r="BI79" i="60"/>
  <c r="BE31" i="61"/>
  <c r="AV19" i="60"/>
  <c r="BW4" i="59"/>
  <c r="AR117" i="59"/>
  <c r="BT13" i="59"/>
  <c r="AM111" i="60"/>
  <c r="CA14" i="61"/>
  <c r="BT106" i="59"/>
  <c r="O41" i="60"/>
  <c r="BO97" i="59"/>
  <c r="N67" i="60"/>
  <c r="AC99" i="60"/>
  <c r="Z123" i="60"/>
  <c r="BC90" i="61"/>
  <c r="BE54" i="59"/>
  <c r="L122" i="60"/>
  <c r="BA65" i="61"/>
  <c r="BO30" i="60"/>
  <c r="BE43" i="59"/>
  <c r="AJ68" i="59"/>
  <c r="AF57" i="61"/>
  <c r="AX101" i="59"/>
  <c r="AF91" i="60"/>
  <c r="BQ90" i="61"/>
  <c r="BY121" i="60"/>
  <c r="T4" i="61"/>
  <c r="BH95" i="60"/>
  <c r="BU126" i="61"/>
  <c r="Y27" i="61"/>
  <c r="AX34" i="59"/>
  <c r="BA79" i="59"/>
  <c r="AB42" i="59"/>
  <c r="BM14" i="59"/>
  <c r="BQ51" i="59"/>
  <c r="BP88" i="59"/>
  <c r="AO78" i="60"/>
  <c r="CA119" i="61"/>
  <c r="BF76" i="61"/>
  <c r="AB109" i="60"/>
  <c r="AU44" i="60"/>
  <c r="BI39" i="61"/>
  <c r="AE86" i="60"/>
  <c r="BT38" i="61"/>
  <c r="BF71" i="61"/>
  <c r="V38" i="61"/>
  <c r="AK111" i="61"/>
  <c r="W106" i="59"/>
  <c r="AU47" i="61"/>
  <c r="BE80" i="59"/>
  <c r="BJ90" i="60"/>
  <c r="N8" i="60"/>
  <c r="AL24" i="59"/>
  <c r="BA65" i="60"/>
  <c r="R121" i="59"/>
  <c r="AB73" i="61"/>
  <c r="AZ40" i="60"/>
  <c r="BI122" i="59"/>
  <c r="BM81" i="59"/>
  <c r="BP28" i="61"/>
  <c r="AV126" i="59"/>
  <c r="AN29" i="61"/>
  <c r="AZ10" i="61"/>
  <c r="BA43" i="59"/>
  <c r="BP5" i="60"/>
  <c r="AK46" i="61"/>
  <c r="BF19" i="59"/>
  <c r="BT65" i="61"/>
  <c r="AY15" i="60"/>
  <c r="AP73" i="61"/>
  <c r="AP20" i="60"/>
  <c r="AH90" i="61"/>
  <c r="AH42" i="61"/>
  <c r="P120" i="59"/>
  <c r="AA16" i="59"/>
  <c r="AF15" i="61"/>
  <c r="BQ13" i="59"/>
  <c r="M91" i="59"/>
  <c r="BA47" i="61"/>
  <c r="AM65" i="60"/>
  <c r="AG57" i="61"/>
  <c r="M123" i="60"/>
  <c r="N42" i="59"/>
  <c r="W48" i="60"/>
  <c r="BM57" i="59"/>
  <c r="W76" i="61"/>
  <c r="BG56" i="61"/>
  <c r="AX94" i="61"/>
  <c r="X80" i="61"/>
  <c r="AF93" i="61"/>
  <c r="Z99" i="59"/>
  <c r="BK94" i="60"/>
  <c r="BI76" i="60"/>
  <c r="AG80" i="59"/>
  <c r="X59" i="60"/>
  <c r="AY5" i="60"/>
  <c r="BG92" i="61"/>
  <c r="BL6" i="60"/>
  <c r="CD22" i="60"/>
  <c r="AB23" i="61"/>
  <c r="BD91" i="60"/>
  <c r="BC127" i="60"/>
  <c r="AP70" i="60"/>
  <c r="BQ98" i="60"/>
  <c r="BL69" i="61"/>
  <c r="AT112" i="60"/>
  <c r="AH17" i="61"/>
  <c r="AY68" i="60"/>
  <c r="AP27" i="60"/>
  <c r="BE121" i="60"/>
  <c r="AG108" i="61"/>
  <c r="BV112" i="59"/>
  <c r="BC77" i="60"/>
  <c r="AO16" i="60"/>
  <c r="AG59" i="60"/>
  <c r="AX6" i="61"/>
  <c r="AT111" i="59"/>
  <c r="M33" i="60"/>
  <c r="BP118" i="61"/>
  <c r="CC126" i="59"/>
  <c r="R127" i="61"/>
  <c r="AP71" i="60"/>
  <c r="W98" i="59"/>
  <c r="BN65" i="59"/>
  <c r="AL58" i="60"/>
  <c r="AN84" i="61"/>
  <c r="AO107" i="60"/>
  <c r="U104" i="60"/>
  <c r="BN98" i="59"/>
  <c r="O13" i="60"/>
  <c r="X65" i="61"/>
  <c r="AD54" i="61"/>
  <c r="AU18" i="61"/>
  <c r="Q58" i="59"/>
  <c r="BK102" i="61"/>
  <c r="BD102" i="60"/>
  <c r="AQ89" i="59"/>
  <c r="BK44" i="61"/>
  <c r="K77" i="59"/>
  <c r="BF29" i="59"/>
  <c r="AE57" i="59"/>
  <c r="AW70" i="60"/>
  <c r="BR109" i="59"/>
  <c r="AJ103" i="60"/>
  <c r="M25" i="61"/>
  <c r="AC107" i="59"/>
  <c r="Q38" i="59"/>
  <c r="AG50" i="61"/>
  <c r="Y63" i="60"/>
  <c r="AY68" i="61"/>
  <c r="BF65" i="61"/>
  <c r="Z37" i="59"/>
  <c r="BO116" i="61"/>
  <c r="BF34" i="61"/>
  <c r="BJ127" i="60"/>
  <c r="BF97" i="59"/>
  <c r="AK58" i="59"/>
  <c r="AK94" i="61"/>
  <c r="AJ10" i="60"/>
  <c r="AE110" i="61"/>
  <c r="BA120" i="60"/>
  <c r="BI93" i="60"/>
  <c r="T42" i="61"/>
  <c r="BF127" i="61"/>
  <c r="AP63" i="60"/>
  <c r="Y106" i="60"/>
  <c r="BK50" i="60"/>
  <c r="BY121" i="59"/>
  <c r="AN28" i="60"/>
  <c r="AT83" i="59"/>
  <c r="V80" i="60"/>
  <c r="BH18" i="59"/>
  <c r="AW4" i="59"/>
  <c r="BK31" i="59"/>
  <c r="BE103" i="60"/>
  <c r="BY25" i="60"/>
  <c r="U127" i="61"/>
  <c r="AM114" i="60"/>
  <c r="AK98" i="60"/>
  <c r="BG13" i="60"/>
  <c r="AV70" i="61"/>
  <c r="O95" i="60"/>
  <c r="BS61" i="61"/>
  <c r="AD114" i="61"/>
  <c r="M63" i="61"/>
  <c r="U110" i="61"/>
  <c r="BF17" i="60"/>
  <c r="AR120" i="61"/>
  <c r="BL14" i="61"/>
  <c r="AO56" i="60"/>
  <c r="AI51" i="59"/>
  <c r="S105" i="60"/>
  <c r="N51" i="60"/>
  <c r="O114" i="59"/>
  <c r="AP10" i="60"/>
  <c r="AW48" i="61"/>
  <c r="AO16" i="59"/>
  <c r="AS114" i="60"/>
  <c r="CD28" i="61"/>
  <c r="BA51" i="60"/>
  <c r="CD79" i="60"/>
  <c r="AJ18" i="60"/>
  <c r="BI7" i="61"/>
  <c r="BK21" i="60"/>
  <c r="U8" i="60"/>
  <c r="AN31" i="61"/>
  <c r="BA54" i="61"/>
  <c r="BJ24" i="60"/>
  <c r="AS54" i="60"/>
  <c r="R43" i="60"/>
  <c r="BG43" i="60"/>
  <c r="BQ71" i="60"/>
  <c r="V59" i="59"/>
  <c r="T6" i="60"/>
  <c r="BK32" i="59"/>
  <c r="BK99" i="61"/>
  <c r="BA20" i="59"/>
  <c r="BP106" i="61"/>
  <c r="AB115" i="61"/>
  <c r="Q121" i="60"/>
  <c r="AG51" i="61"/>
  <c r="BW11" i="60"/>
  <c r="AH99" i="59"/>
  <c r="AE29" i="61"/>
  <c r="S42" i="60"/>
  <c r="AJ15" i="60"/>
  <c r="AA25" i="60"/>
  <c r="N72" i="60"/>
  <c r="AH41" i="60"/>
  <c r="AD44" i="60"/>
  <c r="BA92" i="60"/>
  <c r="S57" i="61"/>
  <c r="AI39" i="61"/>
  <c r="X7" i="59"/>
  <c r="BH66" i="59"/>
  <c r="AU122" i="59"/>
  <c r="AP128" i="59"/>
  <c r="M94" i="59"/>
  <c r="BW113" i="59"/>
  <c r="O110" i="61"/>
  <c r="X107" i="60"/>
  <c r="M84" i="60"/>
  <c r="AD128" i="59"/>
  <c r="L129" i="61"/>
  <c r="M19" i="60"/>
  <c r="AY104" i="60"/>
  <c r="BY64" i="61"/>
  <c r="K102" i="59"/>
  <c r="AA75" i="61"/>
  <c r="AM90" i="61"/>
  <c r="X23" i="60"/>
  <c r="Z115" i="59"/>
  <c r="BO15" i="61"/>
  <c r="BH93" i="59"/>
  <c r="AU88" i="60"/>
  <c r="Z122" i="59"/>
  <c r="X72" i="61"/>
  <c r="Q21" i="60"/>
  <c r="AM106" i="59"/>
  <c r="BN28" i="60"/>
  <c r="AZ106" i="60"/>
  <c r="AX60" i="60"/>
  <c r="AX117" i="61"/>
  <c r="T50" i="60"/>
  <c r="AD100" i="59"/>
  <c r="Q81" i="59"/>
  <c r="AG67" i="60"/>
  <c r="BU87" i="60"/>
  <c r="AN75" i="59"/>
  <c r="P8" i="59"/>
  <c r="AZ17" i="61"/>
  <c r="BF115" i="60"/>
  <c r="AD38" i="60"/>
  <c r="BK65" i="60"/>
  <c r="BJ98" i="61"/>
  <c r="Q40" i="61"/>
  <c r="R100" i="60"/>
  <c r="AL60" i="61"/>
  <c r="V55" i="59"/>
  <c r="AT112" i="59"/>
  <c r="BJ95" i="61"/>
  <c r="AE53" i="60"/>
  <c r="AN103" i="59"/>
  <c r="BS20" i="61"/>
  <c r="BS14" i="61"/>
  <c r="BC41" i="61"/>
  <c r="BO4" i="59"/>
  <c r="BE56" i="60"/>
  <c r="AR19" i="59"/>
  <c r="M54" i="60"/>
  <c r="AL36" i="60"/>
  <c r="AT118" i="61"/>
  <c r="BU14" i="61"/>
  <c r="AT18" i="60"/>
  <c r="BC42" i="59"/>
  <c r="T59" i="60"/>
  <c r="AI100" i="61"/>
  <c r="AL23" i="61"/>
  <c r="AI46" i="61"/>
  <c r="AB98" i="61"/>
  <c r="CB30" i="60"/>
  <c r="BD36" i="59"/>
  <c r="Y4" i="61"/>
  <c r="AX95" i="61"/>
  <c r="AN75" i="60"/>
  <c r="AE83" i="59"/>
  <c r="AL119" i="59"/>
  <c r="BE119" i="59"/>
  <c r="AX42" i="61"/>
  <c r="BJ5" i="59"/>
  <c r="M9" i="59"/>
  <c r="AE98" i="59"/>
  <c r="P111" i="59"/>
  <c r="AE38" i="60"/>
  <c r="AZ54" i="60"/>
  <c r="AH51" i="59"/>
  <c r="AI105" i="60"/>
  <c r="AT71" i="60"/>
  <c r="AO64" i="59"/>
  <c r="Q72" i="60"/>
  <c r="R18" i="60"/>
  <c r="BN92" i="60"/>
  <c r="AV127" i="61"/>
  <c r="M86" i="61"/>
  <c r="AR35" i="59"/>
  <c r="AI76" i="60"/>
  <c r="AN94" i="60"/>
  <c r="BA9" i="60"/>
  <c r="BM37" i="59"/>
  <c r="BC5" i="59"/>
  <c r="BS48" i="61"/>
  <c r="AI85" i="61"/>
  <c r="X118" i="60"/>
  <c r="AQ77" i="60"/>
  <c r="S88" i="59"/>
  <c r="AY105" i="60"/>
  <c r="AR106" i="60"/>
  <c r="AM100" i="60"/>
  <c r="CB31" i="61"/>
  <c r="AC71" i="60"/>
  <c r="BM94" i="61"/>
  <c r="P117" i="61"/>
  <c r="AL41" i="59"/>
  <c r="BD42" i="59"/>
  <c r="X95" i="59"/>
  <c r="CC12" i="60"/>
  <c r="Q99" i="61"/>
  <c r="AO121" i="60"/>
  <c r="AI65" i="61"/>
  <c r="T72" i="60"/>
  <c r="BC59" i="61"/>
  <c r="BU8" i="60"/>
  <c r="S10" i="59"/>
  <c r="AE42" i="60"/>
  <c r="BM113" i="59"/>
  <c r="AJ56" i="59"/>
  <c r="M83" i="61"/>
  <c r="L37" i="59"/>
  <c r="BQ82" i="59"/>
  <c r="BC110" i="60"/>
  <c r="O68" i="59"/>
  <c r="BU94" i="59"/>
  <c r="BW40" i="59"/>
  <c r="U53" i="59"/>
  <c r="W90" i="59"/>
  <c r="BL109" i="60"/>
  <c r="AQ11" i="59"/>
  <c r="AC89" i="61"/>
  <c r="AU12" i="59"/>
  <c r="Q15" i="59"/>
  <c r="AR89" i="61"/>
  <c r="R58" i="59"/>
  <c r="AC37" i="61"/>
  <c r="Z6" i="60"/>
  <c r="BR42" i="61"/>
  <c r="AT13" i="59"/>
  <c r="O11" i="59"/>
  <c r="BJ23" i="60"/>
  <c r="Z83" i="61"/>
  <c r="AZ64" i="59"/>
  <c r="CA97" i="59"/>
  <c r="P105" i="60"/>
  <c r="Y95" i="61"/>
  <c r="Y71" i="60"/>
  <c r="AW82" i="59"/>
  <c r="R45" i="61"/>
  <c r="AG115" i="59"/>
  <c r="AS107" i="61"/>
  <c r="AJ112" i="60"/>
  <c r="BT91" i="61"/>
  <c r="BR113" i="59"/>
  <c r="BA70" i="59"/>
  <c r="BD23" i="61"/>
  <c r="AF97" i="59"/>
  <c r="BI80" i="59"/>
  <c r="Q5" i="61"/>
  <c r="AC78" i="60"/>
  <c r="CB111" i="59"/>
  <c r="AM69" i="59"/>
  <c r="BZ60" i="61"/>
  <c r="BF115" i="59"/>
  <c r="AP90" i="60"/>
  <c r="CD80" i="59"/>
  <c r="X82" i="60"/>
  <c r="O102" i="59"/>
  <c r="AB95" i="60"/>
  <c r="AC91" i="59"/>
  <c r="AE85" i="60"/>
  <c r="BK6" i="59"/>
  <c r="AI34" i="61"/>
  <c r="BG105" i="59"/>
  <c r="AX90" i="61"/>
  <c r="AY86" i="60"/>
  <c r="BZ27" i="61"/>
  <c r="BF54" i="60"/>
  <c r="BN88" i="61"/>
  <c r="AM55" i="61"/>
  <c r="AQ84" i="61"/>
  <c r="AI41" i="60"/>
  <c r="P122" i="60"/>
  <c r="BX115" i="59"/>
  <c r="BF70" i="60"/>
  <c r="AL95" i="61"/>
  <c r="BG18" i="59"/>
  <c r="S93" i="59"/>
  <c r="AK60" i="60"/>
  <c r="AL34" i="61"/>
  <c r="V52" i="60"/>
  <c r="BR23" i="59"/>
  <c r="AM48" i="60"/>
  <c r="BC101" i="59"/>
  <c r="AJ74" i="61"/>
  <c r="BV96" i="60"/>
  <c r="Q103" i="61"/>
  <c r="T31" i="61"/>
  <c r="BD35" i="59"/>
  <c r="AD78" i="60"/>
  <c r="BJ28" i="59"/>
  <c r="P79" i="60"/>
  <c r="BM26" i="60"/>
  <c r="AH77" i="59"/>
  <c r="BU43" i="61"/>
  <c r="O113" i="61"/>
  <c r="AY102" i="59"/>
  <c r="BS60" i="60"/>
  <c r="AM99" i="61"/>
  <c r="BW53" i="60"/>
  <c r="AP99" i="59"/>
  <c r="AS73" i="59"/>
  <c r="AD66" i="59"/>
  <c r="AT60" i="59"/>
  <c r="BI126" i="61"/>
  <c r="BI79" i="61"/>
  <c r="W88" i="59"/>
  <c r="Y26" i="60"/>
  <c r="L33" i="60"/>
  <c r="AC96" i="61"/>
  <c r="V18" i="59"/>
  <c r="BL12" i="60"/>
  <c r="Y88" i="60"/>
  <c r="BS46" i="60"/>
  <c r="BC24" i="61"/>
  <c r="AT24" i="61"/>
  <c r="AH79" i="60"/>
  <c r="AW102" i="59"/>
  <c r="U91" i="59"/>
  <c r="BL15" i="60"/>
  <c r="BA33" i="60"/>
  <c r="BP81" i="59"/>
  <c r="CA17" i="59"/>
  <c r="BO104" i="60"/>
  <c r="AK121" i="61"/>
  <c r="AK91" i="59"/>
  <c r="AV129" i="60"/>
  <c r="AX128" i="59"/>
  <c r="AM82" i="59"/>
  <c r="BW125" i="59"/>
  <c r="BD58" i="59"/>
  <c r="K114" i="61"/>
  <c r="T99" i="60"/>
  <c r="Z25" i="60"/>
  <c r="AE77" i="61"/>
  <c r="K92" i="60"/>
  <c r="BK108" i="61"/>
  <c r="AK96" i="61"/>
  <c r="S29" i="60"/>
  <c r="N28" i="59"/>
  <c r="BK80" i="59"/>
  <c r="X114" i="59"/>
  <c r="AD91" i="60"/>
  <c r="AB115" i="60"/>
  <c r="U4" i="61"/>
  <c r="P33" i="60"/>
  <c r="AF62" i="61"/>
  <c r="BP28" i="59"/>
  <c r="BL87" i="61"/>
  <c r="BY19" i="59"/>
  <c r="BH55" i="60"/>
  <c r="AC33" i="59"/>
  <c r="AH73" i="61"/>
  <c r="W124" i="59"/>
  <c r="Q105" i="60"/>
  <c r="AZ43" i="61"/>
  <c r="P69" i="60"/>
  <c r="AX88" i="59"/>
  <c r="T15" i="59"/>
  <c r="AJ91" i="60"/>
  <c r="M64" i="59"/>
  <c r="CD83" i="61"/>
  <c r="AZ30" i="61"/>
  <c r="AG124" i="61"/>
  <c r="BA86" i="60"/>
  <c r="AX63" i="59"/>
  <c r="AS92" i="59"/>
  <c r="AC57" i="59"/>
  <c r="BA106" i="60"/>
  <c r="O32" i="59"/>
  <c r="AR17" i="59"/>
  <c r="AI35" i="59"/>
  <c r="BZ53" i="61"/>
  <c r="CA123" i="59"/>
  <c r="AZ71" i="61"/>
  <c r="AI63" i="61"/>
  <c r="V11" i="60"/>
  <c r="BJ74" i="59"/>
  <c r="T61" i="60"/>
  <c r="AJ58" i="59"/>
  <c r="Q60" i="61"/>
  <c r="N92" i="61"/>
  <c r="AJ98" i="60"/>
  <c r="AP41" i="60"/>
  <c r="BP26" i="60"/>
  <c r="AC64" i="61"/>
  <c r="AF61" i="60"/>
  <c r="AE89" i="60"/>
  <c r="S28" i="61"/>
  <c r="AD93" i="60"/>
  <c r="BU36" i="59"/>
  <c r="AL72" i="59"/>
  <c r="CC116" i="59"/>
  <c r="X83" i="61"/>
  <c r="BR23" i="61"/>
  <c r="BH120" i="59"/>
  <c r="AZ62" i="61"/>
  <c r="AZ121" i="61"/>
  <c r="BP95" i="61"/>
  <c r="BQ24" i="59"/>
  <c r="U88" i="59"/>
  <c r="BV8" i="59"/>
  <c r="BY66" i="59"/>
  <c r="O59" i="61"/>
  <c r="AR25" i="60"/>
  <c r="BB112" i="60"/>
  <c r="BG27" i="61"/>
  <c r="AP78" i="60"/>
  <c r="AW110" i="60"/>
  <c r="AP125" i="59"/>
  <c r="AS90" i="59"/>
  <c r="AC105" i="61"/>
  <c r="AP114" i="59"/>
  <c r="T62" i="60"/>
  <c r="BJ118" i="60"/>
  <c r="AJ55" i="60"/>
  <c r="N71" i="61"/>
  <c r="BA58" i="60"/>
  <c r="AL11" i="60"/>
  <c r="AQ121" i="61"/>
  <c r="AF78" i="61"/>
  <c r="BP99" i="60"/>
  <c r="BM77" i="60"/>
  <c r="BS26" i="60"/>
  <c r="AA52" i="61"/>
  <c r="AP91" i="60"/>
  <c r="AW48" i="60"/>
  <c r="Q68" i="60"/>
  <c r="O108" i="61"/>
  <c r="Z86" i="61"/>
  <c r="CB79" i="60"/>
  <c r="AR47" i="60"/>
  <c r="AR17" i="60"/>
  <c r="AX85" i="60"/>
  <c r="BE126" i="60"/>
  <c r="BO127" i="61"/>
  <c r="AC84" i="60"/>
  <c r="BQ95" i="59"/>
  <c r="AB6" i="59"/>
  <c r="AX123" i="59"/>
  <c r="BA26" i="61"/>
  <c r="CA36" i="60"/>
  <c r="W68" i="61"/>
  <c r="AF76" i="60"/>
  <c r="AV119" i="61"/>
  <c r="AK17" i="60"/>
  <c r="N110" i="61"/>
  <c r="BC45" i="59"/>
  <c r="AU11" i="60"/>
  <c r="AG35" i="59"/>
  <c r="BG30" i="61"/>
  <c r="BW55" i="61"/>
  <c r="AI13" i="61"/>
  <c r="AG55" i="61"/>
  <c r="AV100" i="59"/>
  <c r="AQ125" i="61"/>
  <c r="S129" i="61"/>
  <c r="BS13" i="61"/>
  <c r="AR84" i="60"/>
  <c r="R106" i="61"/>
  <c r="AC25" i="60"/>
  <c r="AH66" i="61"/>
  <c r="BT105" i="60"/>
  <c r="AU14" i="59"/>
  <c r="AI50" i="59"/>
  <c r="AB102" i="61"/>
  <c r="Y80" i="61"/>
  <c r="CC106" i="61"/>
  <c r="BP104" i="59"/>
  <c r="AN119" i="60"/>
  <c r="AF90" i="61"/>
  <c r="P124" i="59"/>
  <c r="AV112" i="60"/>
  <c r="BK117" i="61"/>
  <c r="CB108" i="61"/>
  <c r="CB91" i="61"/>
  <c r="S47" i="61"/>
  <c r="X87" i="61"/>
  <c r="BT47" i="61"/>
  <c r="R110" i="59"/>
  <c r="U127" i="59"/>
  <c r="CB107" i="61"/>
  <c r="AY77" i="59"/>
  <c r="Z8" i="61"/>
  <c r="BL21" i="61"/>
  <c r="BE73" i="60"/>
  <c r="BY105" i="61"/>
  <c r="AR14" i="60"/>
  <c r="AY129" i="60"/>
  <c r="BF47" i="59"/>
  <c r="AW92" i="61"/>
  <c r="X56" i="61"/>
  <c r="T21" i="60"/>
  <c r="BW92" i="60"/>
  <c r="BF90" i="59"/>
  <c r="AM60" i="61"/>
  <c r="V59" i="61"/>
  <c r="AS105" i="59"/>
  <c r="AO90" i="59"/>
  <c r="AJ95" i="60"/>
  <c r="K41" i="59"/>
  <c r="BR57" i="60"/>
  <c r="BK109" i="61"/>
  <c r="BA5" i="59"/>
  <c r="BX93" i="61"/>
  <c r="V21" i="59"/>
  <c r="BS22" i="61"/>
  <c r="T112" i="61"/>
  <c r="AR67" i="61"/>
  <c r="BD39" i="60"/>
  <c r="AQ86" i="61"/>
  <c r="AV122" i="60"/>
  <c r="AN18" i="59"/>
  <c r="T113" i="59"/>
  <c r="BM87" i="60"/>
  <c r="BN59" i="60"/>
  <c r="AI75" i="60"/>
  <c r="Q118" i="61"/>
  <c r="P48" i="61"/>
  <c r="AE109" i="61"/>
  <c r="AZ112" i="59"/>
  <c r="BG39" i="59"/>
  <c r="AO28" i="60"/>
  <c r="BA124" i="59"/>
  <c r="BW78" i="61"/>
  <c r="AT21" i="59"/>
  <c r="BH60" i="59"/>
  <c r="AT58" i="60"/>
  <c r="U6" i="60"/>
  <c r="S75" i="61"/>
  <c r="AG118" i="59"/>
  <c r="Q33" i="61"/>
  <c r="AX96" i="60"/>
  <c r="AC75" i="59"/>
  <c r="AB27" i="59"/>
  <c r="AJ23" i="60"/>
  <c r="AJ100" i="60"/>
  <c r="AO80" i="60"/>
  <c r="AC36" i="60"/>
  <c r="BJ84" i="59"/>
  <c r="AS30" i="61"/>
  <c r="AH33" i="61"/>
  <c r="BA22" i="60"/>
  <c r="M98" i="59"/>
  <c r="S120" i="61"/>
  <c r="AD128" i="60"/>
  <c r="BH21" i="61"/>
  <c r="BH36" i="61"/>
  <c r="AO103" i="60"/>
  <c r="AE125" i="61"/>
  <c r="AJ9" i="60"/>
  <c r="U15" i="60"/>
  <c r="S111" i="59"/>
  <c r="BM39" i="59"/>
  <c r="AR56" i="59"/>
  <c r="P70" i="60"/>
  <c r="N118" i="61"/>
  <c r="BR20" i="61"/>
  <c r="AN90" i="59"/>
  <c r="AO72" i="60"/>
  <c r="AT129" i="60"/>
  <c r="BT63" i="61"/>
  <c r="AQ46" i="60"/>
  <c r="Y104" i="60"/>
  <c r="BD4" i="60"/>
  <c r="BI40" i="60"/>
  <c r="P103" i="60"/>
  <c r="BE118" i="61"/>
  <c r="BK11" i="59"/>
  <c r="BV125" i="59"/>
  <c r="AP68" i="60"/>
  <c r="P122" i="61"/>
  <c r="P37" i="60"/>
  <c r="X63" i="61"/>
  <c r="K17" i="61"/>
  <c r="V60" i="60"/>
  <c r="AW112" i="61"/>
  <c r="AV14" i="60"/>
  <c r="CA7" i="61"/>
  <c r="BI22" i="60"/>
  <c r="AV34" i="61"/>
  <c r="AC125" i="60"/>
  <c r="BE5" i="60"/>
  <c r="AU72" i="59"/>
  <c r="BC9" i="61"/>
  <c r="P55" i="59"/>
  <c r="AO123" i="61"/>
  <c r="BN122" i="61"/>
  <c r="AO41" i="60"/>
  <c r="BF106" i="60"/>
  <c r="AZ98" i="60"/>
  <c r="BM68" i="60"/>
  <c r="X48" i="60"/>
  <c r="AK109" i="60"/>
  <c r="AE15" i="61"/>
  <c r="AA56" i="61"/>
  <c r="AZ124" i="60"/>
  <c r="BD104" i="59"/>
  <c r="AN76" i="60"/>
  <c r="BE37" i="60"/>
  <c r="BN19" i="61"/>
  <c r="AW47" i="59"/>
  <c r="BT55" i="60"/>
  <c r="BF127" i="59"/>
  <c r="R126" i="60"/>
  <c r="AA125" i="61"/>
  <c r="BK38" i="59"/>
  <c r="O51" i="61"/>
  <c r="BL50" i="60"/>
  <c r="L37" i="61"/>
  <c r="BD50" i="61"/>
  <c r="Q104" i="59"/>
  <c r="BN73" i="61"/>
  <c r="BN87" i="59"/>
  <c r="BU24" i="61"/>
  <c r="AX40" i="61"/>
  <c r="R92" i="60"/>
  <c r="BC96" i="59"/>
  <c r="AK123" i="61"/>
  <c r="BV43" i="61"/>
  <c r="AO128" i="60"/>
  <c r="AM40" i="59"/>
  <c r="AX36" i="60"/>
  <c r="N111" i="60"/>
  <c r="AK112" i="60"/>
  <c r="BB117" i="61"/>
  <c r="AW113" i="61"/>
  <c r="AV76" i="61"/>
  <c r="BH107" i="60"/>
  <c r="AD97" i="59"/>
  <c r="AR52" i="61"/>
  <c r="BJ110" i="61"/>
  <c r="AW24" i="59"/>
  <c r="BH60" i="60"/>
  <c r="L86" i="61"/>
  <c r="BD40" i="59"/>
  <c r="L80" i="61"/>
  <c r="BV14" i="59"/>
  <c r="BK61" i="59"/>
  <c r="Z98" i="59"/>
  <c r="BA42" i="61"/>
  <c r="BN51" i="61"/>
  <c r="AY100" i="61"/>
  <c r="M43" i="61"/>
  <c r="AL47" i="61"/>
  <c r="Z87" i="59"/>
  <c r="BY32" i="60"/>
  <c r="CC87" i="60"/>
  <c r="W14" i="59"/>
  <c r="O54" i="61"/>
  <c r="BC71" i="59"/>
  <c r="BL91" i="61"/>
  <c r="AZ62" i="59"/>
  <c r="O86" i="61"/>
  <c r="BN86" i="61"/>
  <c r="AH126" i="59"/>
  <c r="AR105" i="60"/>
  <c r="T59" i="59"/>
  <c r="CC119" i="59"/>
  <c r="BO41" i="60"/>
  <c r="BY59" i="60"/>
  <c r="AE62" i="59"/>
  <c r="AZ97" i="60"/>
  <c r="Y118" i="61"/>
  <c r="AQ61" i="61"/>
  <c r="BQ101" i="61"/>
  <c r="BN108" i="61"/>
  <c r="AS94" i="59"/>
  <c r="W8" i="60"/>
  <c r="AP73" i="60"/>
  <c r="Y25" i="60"/>
  <c r="AP111" i="61"/>
  <c r="AQ102" i="61"/>
  <c r="BT129" i="59"/>
  <c r="AO121" i="61"/>
  <c r="AH19" i="60"/>
  <c r="AZ115" i="59"/>
  <c r="BY50" i="59"/>
  <c r="AS122" i="59"/>
  <c r="BI107" i="60"/>
  <c r="O128" i="59"/>
  <c r="BX20" i="59"/>
  <c r="AB125" i="61"/>
  <c r="AP55" i="59"/>
  <c r="Q8" i="60"/>
  <c r="AI23" i="60"/>
  <c r="AF109" i="59"/>
  <c r="AJ76" i="60"/>
  <c r="Z108" i="60"/>
  <c r="S47" i="60"/>
  <c r="R99" i="60"/>
  <c r="CC121" i="59"/>
  <c r="BP122" i="60"/>
  <c r="AD15" i="60"/>
  <c r="R91" i="61"/>
  <c r="AS32" i="60"/>
  <c r="BJ75" i="61"/>
  <c r="R119" i="59"/>
  <c r="AI10" i="61"/>
  <c r="AZ101" i="60"/>
  <c r="O6" i="59"/>
  <c r="BR54" i="61"/>
  <c r="AP16" i="61"/>
  <c r="N111" i="61"/>
  <c r="AP86" i="61"/>
  <c r="AT101" i="59"/>
  <c r="BK125" i="61"/>
  <c r="AM129" i="60"/>
  <c r="AH27" i="60"/>
  <c r="AE51" i="59"/>
  <c r="AI9" i="60"/>
  <c r="AI112" i="61"/>
  <c r="BS108" i="61"/>
  <c r="R80" i="60"/>
  <c r="AH40" i="61"/>
  <c r="CD55" i="61"/>
  <c r="AP126" i="60"/>
  <c r="BC121" i="59"/>
  <c r="AM104" i="59"/>
  <c r="AW46" i="61"/>
  <c r="AD56" i="61"/>
  <c r="AD92" i="60"/>
  <c r="BW34" i="61"/>
  <c r="R71" i="59"/>
  <c r="AI108" i="61"/>
  <c r="AX23" i="61"/>
  <c r="AG122" i="60"/>
  <c r="BI85" i="61"/>
  <c r="AJ19" i="59"/>
  <c r="AF7" i="59"/>
  <c r="AN10" i="59"/>
  <c r="AZ88" i="60"/>
  <c r="AO116" i="59"/>
  <c r="N12" i="60"/>
  <c r="V71" i="59"/>
  <c r="BV76" i="60"/>
  <c r="BF8" i="61"/>
  <c r="BG15" i="60"/>
  <c r="AD41" i="59"/>
  <c r="AW41" i="59"/>
  <c r="AP88" i="59"/>
  <c r="AQ94" i="59"/>
  <c r="BL37" i="61"/>
  <c r="AS34" i="61"/>
  <c r="AZ72" i="61"/>
  <c r="BR56" i="59"/>
  <c r="AL54" i="60"/>
  <c r="BL129" i="59"/>
  <c r="U46" i="60"/>
  <c r="AM6" i="60"/>
  <c r="AN38" i="60"/>
  <c r="R13" i="61"/>
  <c r="AZ113" i="59"/>
  <c r="N42" i="60"/>
  <c r="CC78" i="59"/>
  <c r="AX80" i="60"/>
  <c r="AM116" i="60"/>
  <c r="U32" i="59"/>
  <c r="BH59" i="61"/>
  <c r="AW123" i="61"/>
  <c r="W95" i="59"/>
  <c r="AC21" i="61"/>
  <c r="AC56" i="61"/>
  <c r="BI67" i="61"/>
  <c r="CC24" i="60"/>
  <c r="BP69" i="61"/>
  <c r="AY50" i="59"/>
  <c r="BP12" i="61"/>
  <c r="BK55" i="61"/>
  <c r="BH44" i="59"/>
  <c r="CB29" i="60"/>
  <c r="Z36" i="59"/>
  <c r="N25" i="59"/>
  <c r="AH27" i="61"/>
  <c r="BL70" i="59"/>
  <c r="AY61" i="60"/>
  <c r="CC32" i="59"/>
  <c r="BF40" i="59"/>
  <c r="AU105" i="59"/>
  <c r="AO113" i="61"/>
  <c r="BX19" i="59"/>
  <c r="BI91" i="60"/>
  <c r="BW20" i="61"/>
  <c r="BQ69" i="60"/>
  <c r="AO108" i="60"/>
  <c r="M65" i="61"/>
  <c r="BD126" i="59"/>
  <c r="AN67" i="60"/>
  <c r="AH25" i="61"/>
  <c r="R23" i="60"/>
  <c r="BQ42" i="61"/>
  <c r="BQ68" i="59"/>
  <c r="BD92" i="61"/>
  <c r="BN38" i="60"/>
  <c r="AZ64" i="61"/>
  <c r="T94" i="59"/>
  <c r="BL49" i="61"/>
  <c r="AJ95" i="59"/>
  <c r="BW13" i="60"/>
  <c r="BE29" i="59"/>
  <c r="BF33" i="59"/>
  <c r="BJ5" i="61"/>
  <c r="BV108" i="60"/>
  <c r="R73" i="61"/>
  <c r="N53" i="60"/>
  <c r="BO21" i="60"/>
  <c r="BV123" i="59"/>
  <c r="AO8" i="59"/>
  <c r="AM53" i="60"/>
  <c r="BH88" i="59"/>
  <c r="AL15" i="61"/>
  <c r="AB24" i="61"/>
  <c r="BP71" i="59"/>
  <c r="Y57" i="60"/>
  <c r="CB108" i="59"/>
  <c r="BJ56" i="61"/>
  <c r="X10" i="61"/>
  <c r="CD92" i="60"/>
  <c r="S33" i="61"/>
  <c r="BP106" i="59"/>
  <c r="X108" i="61"/>
  <c r="Y40" i="60"/>
  <c r="AA33" i="60"/>
  <c r="K103" i="60"/>
  <c r="BX33" i="60"/>
  <c r="AK15" i="59"/>
  <c r="BH13" i="59"/>
  <c r="X17" i="60"/>
  <c r="AO18" i="59"/>
  <c r="AR128" i="59"/>
  <c r="AS83" i="59"/>
  <c r="AM77" i="59"/>
  <c r="AH87" i="59"/>
  <c r="BE87" i="61"/>
  <c r="BD30" i="61"/>
  <c r="BG88" i="61"/>
  <c r="BN116" i="61"/>
  <c r="W85" i="61"/>
  <c r="BQ116" i="60"/>
  <c r="AR44" i="60"/>
  <c r="AN26" i="59"/>
  <c r="T53" i="59"/>
  <c r="BP5" i="59"/>
  <c r="BR20" i="59"/>
  <c r="AQ100" i="61"/>
  <c r="BD12" i="61"/>
  <c r="BB104" i="60"/>
  <c r="BA82" i="59"/>
  <c r="AY98" i="61"/>
  <c r="AG124" i="60"/>
  <c r="AF13" i="59"/>
  <c r="AI44" i="61"/>
  <c r="BD107" i="61"/>
  <c r="BQ17" i="60"/>
  <c r="X21" i="60"/>
  <c r="AL127" i="59"/>
  <c r="BA18" i="59"/>
  <c r="AE88" i="60"/>
  <c r="AV110" i="61"/>
  <c r="AK114" i="60"/>
  <c r="BT23" i="61"/>
  <c r="AN23" i="59"/>
  <c r="AQ15" i="59"/>
  <c r="X39" i="61"/>
  <c r="BX92" i="59"/>
  <c r="Z102" i="61"/>
  <c r="T10" i="61"/>
  <c r="CD80" i="60"/>
  <c r="AV96" i="61"/>
  <c r="AJ25" i="61"/>
  <c r="BD77" i="59"/>
  <c r="Z63" i="60"/>
  <c r="AE116" i="60"/>
  <c r="O27" i="60"/>
  <c r="M43" i="59"/>
  <c r="Q108" i="60"/>
  <c r="BA116" i="61"/>
  <c r="AF92" i="60"/>
  <c r="BG30" i="59"/>
  <c r="N113" i="60"/>
  <c r="BP75" i="61"/>
  <c r="BQ20" i="61"/>
  <c r="AO40" i="59"/>
  <c r="BH12" i="60"/>
  <c r="AA33" i="61"/>
  <c r="BN18" i="60"/>
  <c r="AE69" i="59"/>
  <c r="L79" i="59"/>
  <c r="AT121" i="59"/>
  <c r="AZ104" i="59"/>
  <c r="U12" i="59"/>
  <c r="N117" i="61"/>
  <c r="BA100" i="60"/>
  <c r="AY124" i="59"/>
  <c r="AI5" i="59"/>
  <c r="BE125" i="59"/>
  <c r="BF7" i="59"/>
  <c r="CD41" i="59"/>
  <c r="AM117" i="61"/>
  <c r="BR120" i="60"/>
  <c r="AK122" i="60"/>
  <c r="BG68" i="60"/>
  <c r="BO5" i="61"/>
  <c r="W85" i="60"/>
  <c r="CA23" i="61"/>
  <c r="AN57" i="59"/>
  <c r="AE55" i="61"/>
  <c r="BA116" i="59"/>
  <c r="W35" i="60"/>
  <c r="BE26" i="61"/>
  <c r="V14" i="60"/>
  <c r="R123" i="60"/>
  <c r="M83" i="60"/>
  <c r="S41" i="61"/>
  <c r="X54" i="59"/>
  <c r="BR121" i="59"/>
  <c r="AY9" i="59"/>
  <c r="BP62" i="60"/>
  <c r="S109" i="60"/>
  <c r="Z42" i="59"/>
  <c r="AV4" i="61"/>
  <c r="AB53" i="59"/>
  <c r="P69" i="59"/>
  <c r="K43" i="61"/>
  <c r="BO117" i="61"/>
  <c r="AL37" i="60"/>
  <c r="AK62" i="60"/>
  <c r="Y28" i="60"/>
  <c r="Z104" i="60"/>
  <c r="P40" i="60"/>
  <c r="BX30" i="61"/>
  <c r="AH21" i="61"/>
  <c r="M7" i="59"/>
  <c r="BE31" i="59"/>
  <c r="O25" i="59"/>
  <c r="AC129" i="61"/>
  <c r="O63" i="60"/>
  <c r="AO84" i="59"/>
  <c r="CD81" i="61"/>
  <c r="BG111" i="60"/>
  <c r="AK44" i="61"/>
  <c r="AT109" i="59"/>
  <c r="AB90" i="59"/>
  <c r="BG37" i="59"/>
  <c r="AZ108" i="61"/>
  <c r="R92" i="59"/>
  <c r="M127" i="60"/>
  <c r="AS70" i="60"/>
  <c r="BE79" i="60"/>
  <c r="BS26" i="59"/>
  <c r="AS97" i="61"/>
  <c r="K30" i="61"/>
  <c r="BG64" i="59"/>
  <c r="BD5" i="61"/>
  <c r="S91" i="60"/>
  <c r="AZ25" i="59"/>
  <c r="T25" i="59"/>
  <c r="AY38" i="61"/>
  <c r="AC41" i="59"/>
  <c r="BZ70" i="59"/>
  <c r="AI108" i="59"/>
  <c r="AJ92" i="61"/>
  <c r="P51" i="59"/>
  <c r="AX14" i="60"/>
  <c r="AL49" i="59"/>
  <c r="BZ57" i="61"/>
  <c r="AP19" i="60"/>
  <c r="AU27" i="59"/>
  <c r="P14" i="60"/>
  <c r="AE79" i="61"/>
  <c r="BM69" i="61"/>
  <c r="BM54" i="59"/>
  <c r="BR69" i="59"/>
  <c r="BR110" i="60"/>
  <c r="BO40" i="60"/>
  <c r="O121" i="61"/>
  <c r="BY75" i="60"/>
  <c r="BN16" i="61"/>
  <c r="AF48" i="61"/>
  <c r="BZ33" i="60"/>
  <c r="AF91" i="59"/>
  <c r="AK126" i="59"/>
  <c r="BB92" i="61"/>
  <c r="L34" i="59"/>
  <c r="BB94" i="60"/>
  <c r="AP48" i="59"/>
  <c r="BF126" i="59"/>
  <c r="P108" i="60"/>
  <c r="AJ98" i="61"/>
  <c r="BM122" i="59"/>
  <c r="BQ24" i="60"/>
  <c r="S100" i="59"/>
  <c r="BK87" i="59"/>
  <c r="AO98" i="60"/>
  <c r="BN23" i="60"/>
  <c r="BN92" i="59"/>
  <c r="AG116" i="59"/>
  <c r="BM106" i="60"/>
  <c r="L93" i="60"/>
  <c r="AT50" i="60"/>
  <c r="AL109" i="60"/>
  <c r="AM93" i="61"/>
  <c r="BF118" i="59"/>
  <c r="AB16" i="61"/>
  <c r="AP122" i="60"/>
  <c r="V122" i="61"/>
  <c r="BG13" i="59"/>
  <c r="BI127" i="59"/>
  <c r="Z56" i="60"/>
  <c r="AI16" i="59"/>
  <c r="BE65" i="59"/>
  <c r="BE113" i="59"/>
  <c r="BN14" i="59"/>
  <c r="T81" i="61"/>
  <c r="BL85" i="59"/>
  <c r="AN82" i="59"/>
  <c r="BJ106" i="61"/>
  <c r="AW118" i="59"/>
  <c r="BP91" i="59"/>
  <c r="BI120" i="59"/>
  <c r="BB54" i="60"/>
  <c r="X49" i="61"/>
  <c r="U129" i="61"/>
  <c r="AB102" i="60"/>
  <c r="T38" i="60"/>
  <c r="AV45" i="59"/>
  <c r="AB57" i="60"/>
  <c r="K31" i="60"/>
  <c r="M124" i="59"/>
  <c r="BK104" i="60"/>
  <c r="CD79" i="59"/>
  <c r="AH93" i="61"/>
  <c r="Y75" i="60"/>
  <c r="K56" i="60"/>
  <c r="Z128" i="61"/>
  <c r="AU115" i="59"/>
  <c r="AM77" i="61"/>
  <c r="K84" i="59"/>
  <c r="BR9" i="60"/>
  <c r="Y60" i="60"/>
  <c r="R122" i="60"/>
  <c r="BJ90" i="61"/>
  <c r="Y14" i="59"/>
  <c r="AE89" i="61"/>
  <c r="BJ103" i="59"/>
  <c r="BK43" i="59"/>
  <c r="AF66" i="60"/>
  <c r="T88" i="61"/>
  <c r="AA128" i="59"/>
  <c r="Z121" i="59"/>
  <c r="AJ54" i="59"/>
  <c r="AS71" i="61"/>
  <c r="BL13" i="61"/>
  <c r="BQ121" i="59"/>
  <c r="U36" i="60"/>
  <c r="Q70" i="60"/>
  <c r="BL118" i="60"/>
  <c r="R27" i="60"/>
  <c r="AF54" i="61"/>
  <c r="AY70" i="59"/>
  <c r="AB80" i="61"/>
  <c r="L6" i="61"/>
  <c r="N84" i="61"/>
  <c r="BV31" i="59"/>
  <c r="AA104" i="61"/>
  <c r="L84" i="60"/>
  <c r="AB30" i="61"/>
  <c r="K96" i="61"/>
  <c r="BE108" i="61"/>
  <c r="AX10" i="59"/>
  <c r="BM45" i="60"/>
  <c r="AX98" i="59"/>
  <c r="AS115" i="60"/>
  <c r="AO19" i="59"/>
  <c r="R75" i="60"/>
  <c r="Y9" i="59"/>
  <c r="AO99" i="61"/>
  <c r="AG99" i="59"/>
  <c r="CC45" i="61"/>
  <c r="AP37" i="59"/>
  <c r="AJ127" i="61"/>
  <c r="AL83" i="59"/>
  <c r="BI84" i="60"/>
  <c r="AA56" i="59"/>
  <c r="BV32" i="61"/>
  <c r="AY119" i="61"/>
  <c r="BK28" i="61"/>
  <c r="BU21" i="60"/>
  <c r="S95" i="61"/>
  <c r="BL34" i="61"/>
  <c r="AY47" i="59"/>
  <c r="BU19" i="60"/>
  <c r="BD32" i="61"/>
  <c r="AM56" i="60"/>
  <c r="AI41" i="59"/>
  <c r="Q76" i="60"/>
  <c r="BD104" i="60"/>
  <c r="AO42" i="60"/>
  <c r="CC25" i="60"/>
  <c r="AF40" i="60"/>
  <c r="BQ57" i="60"/>
  <c r="AZ42" i="61"/>
  <c r="V126" i="59"/>
  <c r="AI114" i="60"/>
  <c r="BO124" i="59"/>
  <c r="BK90" i="59"/>
  <c r="BH45" i="61"/>
  <c r="Y102" i="60"/>
  <c r="AD116" i="59"/>
  <c r="T90" i="61"/>
  <c r="AC42" i="61"/>
  <c r="BK74" i="60"/>
  <c r="BW77" i="61"/>
  <c r="BK29" i="59"/>
  <c r="K127" i="60"/>
  <c r="BK6" i="61"/>
  <c r="U18" i="59"/>
  <c r="AR114" i="59"/>
  <c r="BK71" i="59"/>
  <c r="AL98" i="60"/>
  <c r="AJ78" i="61"/>
  <c r="BI66" i="60"/>
  <c r="S79" i="61"/>
  <c r="AM10" i="61"/>
  <c r="BQ59" i="59"/>
  <c r="AA45" i="60"/>
  <c r="AE52" i="59"/>
  <c r="BK97" i="60"/>
  <c r="BZ75" i="60"/>
  <c r="AK42" i="61"/>
  <c r="AB24" i="59"/>
  <c r="Q51" i="59"/>
  <c r="BT66" i="59"/>
  <c r="BB14" i="61"/>
  <c r="AZ75" i="61"/>
  <c r="AI106" i="60"/>
  <c r="L121" i="61"/>
  <c r="BJ65" i="60"/>
  <c r="S119" i="61"/>
  <c r="BN95" i="59"/>
  <c r="BH109" i="61"/>
  <c r="AT90" i="59"/>
  <c r="AJ38" i="59"/>
  <c r="AF58" i="61"/>
  <c r="AZ20" i="60"/>
  <c r="BU116" i="61"/>
  <c r="AC65" i="60"/>
  <c r="BN27" i="61"/>
  <c r="BB22" i="61"/>
  <c r="BB39" i="61"/>
  <c r="BP105" i="59"/>
  <c r="AC104" i="61"/>
  <c r="BE50" i="61"/>
  <c r="CA114" i="61"/>
  <c r="BH71" i="60"/>
  <c r="W71" i="61"/>
  <c r="Y22" i="59"/>
  <c r="BQ97" i="60"/>
  <c r="V105" i="61"/>
  <c r="BA21" i="60"/>
  <c r="BL8" i="60"/>
  <c r="AZ13" i="61"/>
  <c r="X70" i="59"/>
  <c r="AF7" i="61"/>
  <c r="AF101" i="59"/>
  <c r="BX106" i="60"/>
  <c r="BO63" i="60"/>
  <c r="BD34" i="59"/>
  <c r="CB20" i="61"/>
  <c r="AW80" i="59"/>
  <c r="BI80" i="60"/>
  <c r="BP119" i="59"/>
  <c r="K25" i="60"/>
  <c r="AI75" i="61"/>
  <c r="AR5" i="60"/>
  <c r="AJ46" i="60"/>
  <c r="AF49" i="59"/>
  <c r="AC43" i="60"/>
  <c r="AB44" i="61"/>
  <c r="AJ15" i="59"/>
  <c r="AV33" i="59"/>
  <c r="X31" i="61"/>
  <c r="AJ114" i="61"/>
  <c r="N128" i="59"/>
  <c r="N69" i="61"/>
  <c r="P83" i="59"/>
  <c r="CD9" i="60"/>
  <c r="Q104" i="61"/>
  <c r="AB89" i="61"/>
  <c r="AV20" i="61"/>
  <c r="W101" i="61"/>
  <c r="CC128" i="59"/>
  <c r="AE16" i="61"/>
  <c r="BV116" i="60"/>
  <c r="AZ60" i="60"/>
  <c r="AU7" i="61"/>
  <c r="BP101" i="59"/>
  <c r="AN100" i="60"/>
  <c r="K90" i="61"/>
  <c r="AJ71" i="60"/>
  <c r="AZ110" i="59"/>
  <c r="AQ97" i="61"/>
  <c r="AG31" i="60"/>
  <c r="BI104" i="59"/>
  <c r="AO75" i="61"/>
  <c r="CB63" i="60"/>
  <c r="BL39" i="60"/>
  <c r="Y10" i="61"/>
  <c r="AK52" i="59"/>
  <c r="AS93" i="61"/>
  <c r="AW36" i="60"/>
  <c r="AU61" i="60"/>
  <c r="BL88" i="60"/>
  <c r="AG54" i="61"/>
  <c r="AM112" i="59"/>
  <c r="BI28" i="59"/>
  <c r="AK34" i="60"/>
  <c r="AJ118" i="61"/>
  <c r="BQ65" i="61"/>
  <c r="CA108" i="60"/>
  <c r="BB12" i="59"/>
  <c r="BB34" i="61"/>
  <c r="BT94" i="59"/>
  <c r="BW87" i="60"/>
  <c r="AE99" i="61"/>
  <c r="BE10" i="59"/>
  <c r="AA17" i="60"/>
  <c r="Y126" i="61"/>
  <c r="BH125" i="59"/>
  <c r="AM13" i="59"/>
  <c r="AC96" i="60"/>
  <c r="AJ64" i="60"/>
  <c r="Y58" i="61"/>
  <c r="AK78" i="60"/>
  <c r="AE90" i="61"/>
  <c r="AK23" i="61"/>
  <c r="M56" i="60"/>
  <c r="BX56" i="61"/>
  <c r="BB24" i="59"/>
  <c r="AK29" i="59"/>
  <c r="BA125" i="60"/>
  <c r="Y95" i="59"/>
  <c r="AZ74" i="61"/>
  <c r="Q35" i="60"/>
  <c r="AO30" i="60"/>
  <c r="AG43" i="59"/>
  <c r="Q54" i="61"/>
  <c r="BQ77" i="61"/>
  <c r="M24" i="59"/>
  <c r="BB106" i="60"/>
  <c r="AI20" i="59"/>
  <c r="BE105" i="61"/>
  <c r="AD33" i="59"/>
  <c r="AV90" i="61"/>
  <c r="AM38" i="60"/>
  <c r="T4" i="59"/>
  <c r="AB53" i="61"/>
  <c r="CC126" i="61"/>
  <c r="BU37" i="59"/>
  <c r="L74" i="60"/>
  <c r="BN37" i="61"/>
  <c r="AL44" i="59"/>
  <c r="AU57" i="60"/>
  <c r="BL14" i="60"/>
  <c r="AS100" i="60"/>
  <c r="AO116" i="60"/>
  <c r="BC98" i="60"/>
  <c r="AY54" i="59"/>
  <c r="BR72" i="59"/>
  <c r="AE66" i="61"/>
  <c r="BK68" i="61"/>
  <c r="L4" i="60"/>
  <c r="AJ70" i="60"/>
  <c r="BD24" i="61"/>
  <c r="AK82" i="59"/>
  <c r="V5" i="60"/>
  <c r="AP65" i="61"/>
  <c r="AB120" i="60"/>
  <c r="AE77" i="60"/>
  <c r="AB96" i="59"/>
  <c r="Q61" i="60"/>
  <c r="AF119" i="60"/>
  <c r="P74" i="61"/>
  <c r="P73" i="60"/>
  <c r="AT20" i="59"/>
  <c r="AU33" i="61"/>
  <c r="AA47" i="61"/>
  <c r="CD103" i="60"/>
  <c r="CA20" i="61"/>
  <c r="BP88" i="60"/>
  <c r="AI126" i="59"/>
  <c r="P125" i="60"/>
  <c r="AG81" i="60"/>
  <c r="BQ61" i="60"/>
  <c r="AD26" i="59"/>
  <c r="Z75" i="61"/>
  <c r="AK75" i="59"/>
  <c r="BK7" i="59"/>
  <c r="AX28" i="59"/>
  <c r="CC58" i="59"/>
  <c r="AG5" i="61"/>
  <c r="AF118" i="60"/>
  <c r="BV70" i="60"/>
  <c r="AV105" i="61"/>
  <c r="W10" i="61"/>
  <c r="CD84" i="59"/>
  <c r="L88" i="59"/>
  <c r="T99" i="61"/>
  <c r="BH35" i="59"/>
  <c r="BC82" i="61"/>
  <c r="BE71" i="60"/>
  <c r="P60" i="60"/>
  <c r="AK5" i="59"/>
  <c r="BK26" i="59"/>
  <c r="U86" i="60"/>
  <c r="BA5" i="60"/>
  <c r="BI107" i="59"/>
  <c r="AA89" i="60"/>
  <c r="M68" i="59"/>
  <c r="S23" i="59"/>
  <c r="BP41" i="59"/>
  <c r="BF57" i="59"/>
  <c r="AL108" i="59"/>
  <c r="U118" i="59"/>
  <c r="BL91" i="60"/>
  <c r="BF103" i="59"/>
  <c r="BM10" i="59"/>
  <c r="AA123" i="61"/>
  <c r="AY39" i="61"/>
  <c r="BC11" i="61"/>
  <c r="V39" i="60"/>
  <c r="BV44" i="61"/>
  <c r="BI95" i="61"/>
  <c r="BO129" i="61"/>
  <c r="BI74" i="61"/>
  <c r="BM120" i="60"/>
  <c r="BA58" i="61"/>
  <c r="P72" i="60"/>
  <c r="U96" i="61"/>
  <c r="AR75" i="59"/>
  <c r="R19" i="60"/>
  <c r="AN26" i="61"/>
  <c r="S62" i="61"/>
  <c r="BL20" i="61"/>
  <c r="BF100" i="60"/>
  <c r="AZ8" i="61"/>
  <c r="AW27" i="60"/>
  <c r="O15" i="61"/>
  <c r="BO33" i="61"/>
  <c r="BV37" i="59"/>
  <c r="AC66" i="61"/>
  <c r="L129" i="59"/>
  <c r="BH62" i="61"/>
  <c r="BT52" i="60"/>
  <c r="BI123" i="60"/>
  <c r="BR84" i="61"/>
  <c r="CB121" i="59"/>
  <c r="AA115" i="61"/>
  <c r="BI84" i="61"/>
  <c r="BT61" i="59"/>
  <c r="CD42" i="59"/>
  <c r="BE27" i="61"/>
  <c r="AV40" i="59"/>
  <c r="BD37" i="59"/>
  <c r="X51" i="60"/>
  <c r="AM78" i="60"/>
  <c r="AW36" i="61"/>
  <c r="S101" i="60"/>
  <c r="BP96" i="59"/>
  <c r="BJ85" i="59"/>
  <c r="AF80" i="59"/>
  <c r="AH114" i="60"/>
  <c r="AW59" i="60"/>
  <c r="M69" i="60"/>
  <c r="AH92" i="60"/>
  <c r="AD16" i="59"/>
  <c r="U106" i="61"/>
  <c r="BL86" i="59"/>
  <c r="BH98" i="59"/>
  <c r="AI35" i="61"/>
  <c r="BH30" i="60"/>
  <c r="AC20" i="59"/>
  <c r="BS68" i="59"/>
  <c r="BN39" i="59"/>
  <c r="R126" i="61"/>
  <c r="BD89" i="60"/>
  <c r="V28" i="59"/>
  <c r="AL92" i="59"/>
  <c r="BV50" i="59"/>
  <c r="BI32" i="60"/>
  <c r="CA54" i="59"/>
  <c r="BT60" i="59"/>
  <c r="P86" i="61"/>
  <c r="P68" i="59"/>
  <c r="AL70" i="61"/>
  <c r="BV75" i="60"/>
  <c r="O108" i="59"/>
  <c r="Z18" i="60"/>
  <c r="P8" i="61"/>
  <c r="BO16" i="59"/>
  <c r="AW9" i="61"/>
  <c r="Q123" i="60"/>
  <c r="BR83" i="60"/>
  <c r="CB27" i="60"/>
  <c r="S125" i="61"/>
  <c r="BT124" i="61"/>
  <c r="AD68" i="60"/>
  <c r="P45" i="60"/>
  <c r="AX15" i="61"/>
  <c r="AC77" i="59"/>
  <c r="BM40" i="61"/>
  <c r="W31" i="61"/>
  <c r="BS84" i="61"/>
  <c r="AS47" i="59"/>
  <c r="V84" i="59"/>
  <c r="BC64" i="60"/>
  <c r="BK112" i="60"/>
  <c r="BB15" i="59"/>
  <c r="AM91" i="60"/>
  <c r="AQ102" i="60"/>
  <c r="BE9" i="61"/>
  <c r="AC36" i="61"/>
  <c r="BK89" i="61"/>
  <c r="BC122" i="59"/>
  <c r="BA126" i="60"/>
  <c r="V124" i="59"/>
  <c r="M97" i="60"/>
  <c r="N103" i="60"/>
  <c r="P48" i="59"/>
  <c r="N34" i="59"/>
  <c r="AP40" i="60"/>
  <c r="AI54" i="59"/>
  <c r="BE98" i="61"/>
  <c r="T37" i="59"/>
  <c r="BB47" i="61"/>
  <c r="BS122" i="60"/>
  <c r="P91" i="59"/>
  <c r="AL99" i="59"/>
  <c r="V93" i="59"/>
  <c r="AL25" i="61"/>
  <c r="AL32" i="61"/>
  <c r="BQ23" i="59"/>
  <c r="BQ67" i="60"/>
  <c r="BH72" i="59"/>
  <c r="BM52" i="60"/>
  <c r="BI5" i="60"/>
  <c r="BH26" i="60"/>
  <c r="AB82" i="61"/>
  <c r="CD125" i="61"/>
  <c r="AU45" i="61"/>
  <c r="O73" i="59"/>
  <c r="AH86" i="61"/>
  <c r="BQ98" i="61"/>
  <c r="BX32" i="61"/>
  <c r="M45" i="59"/>
  <c r="BG83" i="61"/>
  <c r="L45" i="61"/>
  <c r="Y112" i="61"/>
  <c r="BA32" i="60"/>
  <c r="BH84" i="61"/>
  <c r="BE86" i="59"/>
  <c r="S59" i="61"/>
  <c r="T57" i="59"/>
  <c r="BH75" i="61"/>
  <c r="W21" i="61"/>
  <c r="BO100" i="60"/>
  <c r="AU101" i="59"/>
  <c r="BQ70" i="61"/>
  <c r="W11" i="61"/>
  <c r="BX13" i="59"/>
  <c r="BR111" i="61"/>
  <c r="AH97" i="60"/>
  <c r="BK39" i="60"/>
  <c r="N109" i="60"/>
  <c r="AF88" i="61"/>
  <c r="U61" i="61"/>
  <c r="L70" i="59"/>
  <c r="AB56" i="59"/>
  <c r="AR105" i="61"/>
  <c r="AY38" i="60"/>
  <c r="Z96" i="60"/>
  <c r="AN49" i="60"/>
  <c r="AV13" i="60"/>
  <c r="AZ63" i="60"/>
  <c r="BN35" i="60"/>
  <c r="V31" i="60"/>
  <c r="AV63" i="60"/>
  <c r="BH126" i="60"/>
  <c r="V42" i="61"/>
  <c r="S109" i="59"/>
  <c r="AP109" i="60"/>
  <c r="BH87" i="60"/>
  <c r="AR69" i="60"/>
  <c r="AM98" i="59"/>
  <c r="AH68" i="60"/>
  <c r="AE31" i="59"/>
  <c r="AA50" i="60"/>
  <c r="AR38" i="60"/>
  <c r="AY109" i="61"/>
  <c r="BK67" i="61"/>
  <c r="BI78" i="60"/>
  <c r="BK60" i="60"/>
  <c r="L113" i="59"/>
  <c r="AM47" i="61"/>
  <c r="AQ109" i="61"/>
  <c r="X104" i="61"/>
  <c r="AZ70" i="59"/>
  <c r="BV48" i="60"/>
  <c r="BM108" i="59"/>
  <c r="V54" i="61"/>
  <c r="AE104" i="60"/>
  <c r="BR123" i="60"/>
  <c r="BJ48" i="59"/>
  <c r="BB118" i="59"/>
  <c r="AS85" i="60"/>
  <c r="R95" i="61"/>
  <c r="AG68" i="59"/>
  <c r="N123" i="59"/>
  <c r="AS125" i="59"/>
  <c r="BU94" i="61"/>
  <c r="BW35" i="59"/>
  <c r="BB81" i="59"/>
  <c r="X70" i="60"/>
  <c r="AR13" i="59"/>
  <c r="AD36" i="61"/>
  <c r="AS25" i="60"/>
  <c r="BM110" i="60"/>
  <c r="AA81" i="61"/>
  <c r="W73" i="61"/>
  <c r="AM4" i="60"/>
  <c r="BD107" i="60"/>
  <c r="BM77" i="61"/>
  <c r="BB77" i="61"/>
  <c r="BT87" i="61"/>
  <c r="CA25" i="61"/>
  <c r="BU11" i="61"/>
  <c r="AJ59" i="60"/>
  <c r="AM88" i="59"/>
  <c r="BK92" i="61"/>
  <c r="CA73" i="60"/>
  <c r="BP51" i="60"/>
  <c r="AT115" i="59"/>
  <c r="AR99" i="60"/>
  <c r="M59" i="60"/>
  <c r="AM109" i="60"/>
  <c r="BR57" i="59"/>
  <c r="Q109" i="61"/>
  <c r="BE21" i="59"/>
  <c r="AI45" i="60"/>
  <c r="AJ120" i="61"/>
  <c r="CD11" i="60"/>
  <c r="BC81" i="61"/>
  <c r="AD104" i="60"/>
  <c r="BD6" i="59"/>
  <c r="P53" i="61"/>
  <c r="L35" i="61"/>
  <c r="AX43" i="60"/>
  <c r="BI90" i="61"/>
  <c r="BM73" i="60"/>
  <c r="CB111" i="60"/>
  <c r="AN74" i="61"/>
  <c r="BI129" i="60"/>
  <c r="BR71" i="60"/>
  <c r="CD70" i="60"/>
  <c r="AC58" i="60"/>
  <c r="AJ24" i="61"/>
  <c r="CC8" i="61"/>
  <c r="BD63" i="61"/>
  <c r="AE32" i="59"/>
  <c r="T63" i="61"/>
  <c r="AT60" i="60"/>
  <c r="N63" i="60"/>
  <c r="BH90" i="59"/>
  <c r="O33" i="59"/>
  <c r="BJ66" i="61"/>
  <c r="AL58" i="61"/>
  <c r="AX52" i="59"/>
  <c r="AW26" i="61"/>
  <c r="AH31" i="60"/>
  <c r="AU35" i="61"/>
  <c r="AU34" i="59"/>
  <c r="AZ80" i="61"/>
  <c r="BF62" i="61"/>
  <c r="V94" i="61"/>
  <c r="BQ129" i="61"/>
  <c r="BC71" i="61"/>
  <c r="BH54" i="61"/>
  <c r="AW49" i="61"/>
  <c r="Z47" i="59"/>
  <c r="AM78" i="59"/>
  <c r="AQ39" i="61"/>
  <c r="AW16" i="61"/>
  <c r="BD43" i="61"/>
  <c r="AF103" i="60"/>
  <c r="AF64" i="59"/>
  <c r="AV38" i="61"/>
  <c r="BW50" i="61"/>
  <c r="AA19" i="61"/>
  <c r="AV28" i="59"/>
  <c r="AZ111" i="59"/>
  <c r="AA20" i="60"/>
  <c r="BL74" i="59"/>
  <c r="S70" i="59"/>
  <c r="AA109" i="61"/>
  <c r="BJ105" i="60"/>
  <c r="AZ27" i="61"/>
  <c r="BZ50" i="60"/>
  <c r="Q97" i="61"/>
  <c r="BN120" i="59"/>
  <c r="AD83" i="61"/>
  <c r="T90" i="60"/>
  <c r="BQ118" i="60"/>
  <c r="BS84" i="60"/>
  <c r="Q24" i="60"/>
  <c r="AV90" i="60"/>
  <c r="AW79" i="60"/>
  <c r="AF68" i="61"/>
  <c r="BH28" i="59"/>
  <c r="AE28" i="61"/>
  <c r="K116" i="59"/>
  <c r="AC39" i="60"/>
  <c r="U78" i="61"/>
  <c r="AB61" i="61"/>
  <c r="P50" i="59"/>
  <c r="BF57" i="60"/>
  <c r="AS21" i="59"/>
  <c r="BR124" i="59"/>
  <c r="BJ29" i="59"/>
  <c r="BN64" i="60"/>
  <c r="CB85" i="60"/>
  <c r="BE77" i="61"/>
  <c r="BG91" i="61"/>
  <c r="BO121" i="61"/>
  <c r="CA125" i="60"/>
  <c r="R30" i="60"/>
  <c r="CB30" i="59"/>
  <c r="BH77" i="60"/>
  <c r="AM24" i="59"/>
  <c r="BD51" i="60"/>
  <c r="AT123" i="60"/>
  <c r="AB77" i="59"/>
  <c r="V24" i="61"/>
  <c r="V116" i="61"/>
  <c r="Y92" i="60"/>
  <c r="CB32" i="59"/>
  <c r="AZ69" i="61"/>
  <c r="V54" i="59"/>
  <c r="BL45" i="60"/>
  <c r="X99" i="61"/>
  <c r="BD28" i="60"/>
  <c r="AI9" i="59"/>
  <c r="AG87" i="60"/>
  <c r="Q103" i="60"/>
  <c r="BB78" i="59"/>
  <c r="AE66" i="60"/>
  <c r="AK95" i="59"/>
  <c r="AI62" i="61"/>
  <c r="S112" i="61"/>
  <c r="BK125" i="59"/>
  <c r="AU28" i="61"/>
  <c r="S76" i="61"/>
  <c r="AX112" i="59"/>
  <c r="AY26" i="60"/>
  <c r="BR4" i="60"/>
  <c r="AS43" i="60"/>
  <c r="AV49" i="60"/>
  <c r="AS20" i="61"/>
  <c r="AU46" i="61"/>
  <c r="BY102" i="61"/>
  <c r="AD124" i="60"/>
  <c r="Q78" i="61"/>
  <c r="AC115" i="59"/>
  <c r="Y114" i="60"/>
  <c r="BG114" i="60"/>
  <c r="BP23" i="61"/>
  <c r="Y66" i="60"/>
  <c r="AH13" i="60"/>
  <c r="S95" i="60"/>
  <c r="BL122" i="60"/>
  <c r="AA37" i="61"/>
  <c r="AY78" i="60"/>
  <c r="BC59" i="60"/>
  <c r="AF23" i="61"/>
  <c r="AL29" i="61"/>
  <c r="BD128" i="61"/>
  <c r="AZ116" i="60"/>
  <c r="AR103" i="61"/>
  <c r="BY124" i="59"/>
  <c r="BA56" i="60"/>
  <c r="AS38" i="59"/>
  <c r="AE22" i="61"/>
  <c r="AE42" i="61"/>
  <c r="CD45" i="60"/>
  <c r="AL100" i="61"/>
  <c r="O87" i="60"/>
  <c r="BQ19" i="60"/>
  <c r="L8" i="60"/>
  <c r="AX12" i="60"/>
  <c r="BG74" i="60"/>
  <c r="AH46" i="59"/>
  <c r="AM97" i="61"/>
  <c r="AU27" i="60"/>
  <c r="N18" i="60"/>
  <c r="BN50" i="61"/>
  <c r="AB42" i="61"/>
  <c r="Y33" i="60"/>
  <c r="AH101" i="61"/>
  <c r="AR102" i="61"/>
  <c r="W62" i="60"/>
  <c r="AQ48" i="61"/>
  <c r="BR8" i="61"/>
  <c r="AB60" i="60"/>
  <c r="AS88" i="59"/>
  <c r="AC13" i="60"/>
  <c r="CD64" i="60"/>
  <c r="CB72" i="60"/>
  <c r="Q45" i="60"/>
  <c r="AK54" i="60"/>
  <c r="BX83" i="60"/>
  <c r="AK45" i="61"/>
  <c r="AB122" i="59"/>
  <c r="BQ32" i="60"/>
  <c r="BO87" i="59"/>
  <c r="AM23" i="60"/>
  <c r="P44" i="59"/>
  <c r="AP20" i="61"/>
  <c r="AU84" i="60"/>
  <c r="V67" i="59"/>
  <c r="BL62" i="61"/>
  <c r="BF81" i="60"/>
  <c r="W52" i="59"/>
  <c r="BD28" i="59"/>
  <c r="AR12" i="59"/>
  <c r="N113" i="61"/>
  <c r="Q37" i="60"/>
  <c r="AF110" i="60"/>
  <c r="AB38" i="60"/>
  <c r="R50" i="61"/>
  <c r="BO12" i="59"/>
  <c r="AJ112" i="61"/>
  <c r="CD61" i="59"/>
  <c r="AM102" i="60"/>
  <c r="BQ29" i="60"/>
  <c r="BG90" i="59"/>
  <c r="S33" i="59"/>
  <c r="Q44" i="59"/>
  <c r="AJ50" i="59"/>
  <c r="W89" i="60"/>
  <c r="AV17" i="61"/>
  <c r="AE76" i="59"/>
  <c r="W84" i="59"/>
  <c r="BI97" i="61"/>
  <c r="AT71" i="59"/>
  <c r="AK86" i="59"/>
  <c r="AH61" i="60"/>
  <c r="AX28" i="61"/>
  <c r="AQ98" i="59"/>
  <c r="AE8" i="59"/>
  <c r="AT74" i="60"/>
  <c r="W32" i="59"/>
  <c r="AP4" i="61"/>
  <c r="AQ118" i="60"/>
  <c r="BQ96" i="61"/>
  <c r="AT26" i="59"/>
  <c r="AK90" i="59"/>
  <c r="AA40" i="60"/>
  <c r="Q120" i="60"/>
  <c r="BD30" i="60"/>
  <c r="AR16" i="61"/>
  <c r="O104" i="59"/>
  <c r="BN117" i="60"/>
  <c r="L111" i="59"/>
  <c r="AB49" i="61"/>
  <c r="BC65" i="61"/>
  <c r="AK35" i="59"/>
  <c r="CD14" i="61"/>
  <c r="AQ115" i="59"/>
  <c r="AP48" i="61"/>
  <c r="X38" i="60"/>
  <c r="M87" i="60"/>
  <c r="AT128" i="59"/>
  <c r="AZ11" i="59"/>
  <c r="AD7" i="59"/>
  <c r="BK68" i="60"/>
  <c r="AX24" i="59"/>
  <c r="BM83" i="59"/>
  <c r="BM75" i="59"/>
  <c r="V8" i="61"/>
  <c r="BM29" i="59"/>
  <c r="AF43" i="61"/>
  <c r="BV15" i="61"/>
  <c r="R60" i="60"/>
  <c r="W40" i="59"/>
  <c r="R46" i="60"/>
  <c r="U79" i="60"/>
  <c r="AW41" i="60"/>
  <c r="BJ94" i="59"/>
  <c r="BA42" i="60"/>
  <c r="T124" i="60"/>
  <c r="AX106" i="60"/>
  <c r="X14" i="61"/>
  <c r="BH97" i="59"/>
  <c r="AA82" i="60"/>
  <c r="V79" i="61"/>
  <c r="AS15" i="59"/>
  <c r="AA101" i="61"/>
  <c r="N52" i="60"/>
  <c r="X25" i="61"/>
  <c r="BC126" i="60"/>
  <c r="W110" i="61"/>
  <c r="AG66" i="60"/>
  <c r="U92" i="59"/>
  <c r="AF127" i="59"/>
  <c r="BU7" i="59"/>
  <c r="T105" i="60"/>
  <c r="N70" i="59"/>
  <c r="BV124" i="59"/>
  <c r="Q63" i="61"/>
  <c r="AU43" i="61"/>
  <c r="CA125" i="59"/>
  <c r="P38" i="59"/>
  <c r="BN116" i="60"/>
  <c r="BC97" i="60"/>
  <c r="BR68" i="60"/>
  <c r="AP5" i="59"/>
  <c r="BY22" i="60"/>
  <c r="AB94" i="60"/>
  <c r="V16" i="59"/>
  <c r="AK8" i="61"/>
  <c r="AR46" i="59"/>
  <c r="AE56" i="61"/>
  <c r="BT22" i="59"/>
  <c r="AF105" i="61"/>
  <c r="CC95" i="60"/>
  <c r="T87" i="60"/>
  <c r="BM53" i="60"/>
  <c r="AD119" i="60"/>
  <c r="BQ53" i="60"/>
  <c r="BN93" i="61"/>
  <c r="BO74" i="60"/>
  <c r="T38" i="59"/>
  <c r="AN57" i="60"/>
  <c r="AS33" i="60"/>
  <c r="BO64" i="61"/>
  <c r="K83" i="61"/>
  <c r="S78" i="59"/>
  <c r="BN12" i="60"/>
  <c r="BQ72" i="61"/>
  <c r="AE91" i="59"/>
  <c r="AX11" i="60"/>
  <c r="BQ68" i="60"/>
  <c r="BB13" i="60"/>
  <c r="AZ69" i="59"/>
  <c r="V76" i="60"/>
  <c r="BF119" i="60"/>
  <c r="BI115" i="59"/>
  <c r="BJ121" i="60"/>
  <c r="AD85" i="59"/>
  <c r="AF108" i="59"/>
  <c r="W4" i="59"/>
  <c r="BH33" i="61"/>
  <c r="BV42" i="59"/>
  <c r="AY69" i="59"/>
  <c r="AX121" i="61"/>
  <c r="Z32" i="60"/>
  <c r="S16" i="60"/>
  <c r="AU42" i="61"/>
  <c r="BJ80" i="61"/>
  <c r="BJ60" i="60"/>
  <c r="AT95" i="61"/>
  <c r="BL112" i="60"/>
  <c r="AW27" i="61"/>
  <c r="BY66" i="61"/>
  <c r="BG89" i="59"/>
  <c r="Z120" i="59"/>
  <c r="BQ60" i="59"/>
  <c r="V51" i="59"/>
  <c r="R75" i="61"/>
  <c r="AO119" i="59"/>
  <c r="BG18" i="60"/>
  <c r="BE68" i="61"/>
  <c r="V92" i="61"/>
  <c r="BC36" i="59"/>
  <c r="AT67" i="59"/>
  <c r="AS9" i="61"/>
  <c r="BC27" i="59"/>
  <c r="K59" i="61"/>
  <c r="AG11" i="61"/>
  <c r="AH44" i="59"/>
  <c r="V76" i="61"/>
  <c r="Z10" i="60"/>
  <c r="BA53" i="61"/>
  <c r="AF109" i="60"/>
  <c r="Q12" i="59"/>
  <c r="AE29" i="60"/>
  <c r="AC129" i="60"/>
  <c r="Y101" i="60"/>
  <c r="AI5" i="60"/>
  <c r="AE93" i="61"/>
  <c r="N98" i="60"/>
  <c r="BB42" i="60"/>
  <c r="Y43" i="60"/>
  <c r="BG120" i="60"/>
  <c r="AC79" i="59"/>
  <c r="AB88" i="61"/>
  <c r="T120" i="59"/>
  <c r="AI19" i="60"/>
  <c r="AX16" i="61"/>
  <c r="W25" i="61"/>
  <c r="AK72" i="61"/>
  <c r="CB61" i="61"/>
  <c r="BB127" i="59"/>
  <c r="AO115" i="61"/>
  <c r="BI6" i="61"/>
  <c r="Q26" i="61"/>
  <c r="O116" i="61"/>
  <c r="AF8" i="59"/>
  <c r="Q33" i="60"/>
  <c r="AJ63" i="59"/>
  <c r="AS34" i="59"/>
  <c r="AN59" i="60"/>
  <c r="BB59" i="60"/>
  <c r="BA62" i="60"/>
  <c r="AG24" i="60"/>
  <c r="L36" i="61"/>
  <c r="AQ28" i="60"/>
  <c r="K85" i="60"/>
  <c r="BN51" i="60"/>
  <c r="O57" i="59"/>
  <c r="BQ123" i="59"/>
  <c r="BA4" i="59"/>
  <c r="BE117" i="59"/>
  <c r="AE5" i="61"/>
  <c r="BN67" i="59"/>
  <c r="BG22" i="59"/>
  <c r="BM32" i="60"/>
  <c r="AD60" i="59"/>
  <c r="CD118" i="59"/>
  <c r="AP52" i="59"/>
  <c r="AL126" i="59"/>
  <c r="BK22" i="61"/>
  <c r="BO76" i="60"/>
  <c r="AL26" i="59"/>
  <c r="BD88" i="61"/>
  <c r="BG77" i="59"/>
  <c r="BI25" i="61"/>
  <c r="BI15" i="60"/>
  <c r="AC40" i="60"/>
  <c r="T93" i="59"/>
  <c r="AY80" i="59"/>
  <c r="AL106" i="60"/>
  <c r="AH18" i="59"/>
  <c r="X45" i="59"/>
  <c r="BG50" i="59"/>
  <c r="BJ126" i="61"/>
  <c r="BH15" i="61"/>
  <c r="BK128" i="60"/>
  <c r="BG29" i="61"/>
  <c r="AF94" i="59"/>
  <c r="BD42" i="60"/>
  <c r="AI129" i="61"/>
  <c r="BM125" i="59"/>
  <c r="BD56" i="60"/>
  <c r="N68" i="60"/>
  <c r="BE123" i="61"/>
  <c r="BP98" i="61"/>
  <c r="AO67" i="61"/>
  <c r="AH56" i="59"/>
  <c r="AT126" i="60"/>
  <c r="BP72" i="61"/>
  <c r="BN44" i="60"/>
  <c r="AE115" i="60"/>
  <c r="AF75" i="61"/>
  <c r="S65" i="59"/>
  <c r="BK58" i="60"/>
  <c r="BM111" i="59"/>
  <c r="Y81" i="61"/>
  <c r="AO91" i="60"/>
  <c r="Y72" i="61"/>
  <c r="L68" i="61"/>
  <c r="BP126" i="61"/>
  <c r="P22" i="61"/>
  <c r="BH64" i="59"/>
  <c r="Q125" i="60"/>
  <c r="AX44" i="59"/>
  <c r="BL72" i="60"/>
  <c r="BG120" i="59"/>
  <c r="R93" i="60"/>
  <c r="O95" i="61"/>
  <c r="AW30" i="60"/>
  <c r="AS109" i="60"/>
  <c r="Z43" i="59"/>
  <c r="CB25" i="59"/>
  <c r="AF120" i="59"/>
  <c r="BE48" i="60"/>
  <c r="BT49" i="61"/>
  <c r="BN123" i="60"/>
  <c r="R10" i="59"/>
  <c r="BS110" i="60"/>
  <c r="BI75" i="59"/>
  <c r="AQ73" i="61"/>
  <c r="AW4" i="61"/>
  <c r="BJ12" i="60"/>
  <c r="BX21" i="60"/>
  <c r="AU58" i="61"/>
  <c r="BG63" i="60"/>
  <c r="BL104" i="61"/>
  <c r="P118" i="59"/>
  <c r="BN114" i="61"/>
  <c r="CB59" i="60"/>
  <c r="K9" i="59"/>
  <c r="K100" i="61"/>
  <c r="AG98" i="59"/>
  <c r="K54" i="60"/>
  <c r="AY6" i="60"/>
  <c r="P28" i="61"/>
  <c r="AU11" i="61"/>
  <c r="AW11" i="59"/>
  <c r="AO17" i="61"/>
  <c r="BC11" i="59"/>
  <c r="W27" i="59"/>
  <c r="AT116" i="60"/>
  <c r="BD108" i="60"/>
  <c r="CC38" i="60"/>
  <c r="AC23" i="61"/>
  <c r="AL48" i="60"/>
  <c r="BO97" i="61"/>
  <c r="O127" i="60"/>
  <c r="Z97" i="59"/>
  <c r="AS97" i="60"/>
  <c r="W7" i="60"/>
  <c r="BN17" i="61"/>
  <c r="AO6" i="60"/>
  <c r="BO27" i="61"/>
  <c r="AX18" i="59"/>
  <c r="BP25" i="59"/>
  <c r="BR13" i="61"/>
  <c r="BA94" i="60"/>
  <c r="AD95" i="59"/>
  <c r="AA27" i="59"/>
  <c r="S10" i="60"/>
  <c r="AF105" i="59"/>
  <c r="AP96" i="61"/>
  <c r="Q10" i="60"/>
  <c r="CD35" i="60"/>
  <c r="X80" i="60"/>
  <c r="BJ11" i="59"/>
  <c r="S96" i="60"/>
  <c r="AI104" i="59"/>
  <c r="BR85" i="61"/>
  <c r="BA66" i="59"/>
  <c r="BJ102" i="61"/>
  <c r="BQ118" i="61"/>
  <c r="BM5" i="59"/>
  <c r="BN106" i="59"/>
  <c r="AB12" i="59"/>
  <c r="AJ113" i="59"/>
  <c r="AG95" i="61"/>
  <c r="AE129" i="61"/>
  <c r="BB98" i="59"/>
  <c r="AQ58" i="59"/>
  <c r="BU98" i="61"/>
  <c r="AG116" i="60"/>
  <c r="AB87" i="60"/>
  <c r="AH12" i="60"/>
  <c r="AT105" i="60"/>
  <c r="Z88" i="61"/>
  <c r="Z118" i="61"/>
  <c r="BR46" i="59"/>
  <c r="AL99" i="61"/>
  <c r="AD98" i="61"/>
  <c r="AV103" i="60"/>
  <c r="AG64" i="59"/>
  <c r="AH67" i="61"/>
  <c r="P95" i="61"/>
  <c r="AX53" i="60"/>
  <c r="AU83" i="59"/>
  <c r="O99" i="59"/>
  <c r="BF96" i="59"/>
  <c r="AK110" i="61"/>
  <c r="BR108" i="60"/>
  <c r="BE10" i="60"/>
  <c r="BX122" i="60"/>
  <c r="AM19" i="60"/>
  <c r="AJ107" i="61"/>
  <c r="N86" i="61"/>
  <c r="AG56" i="60"/>
  <c r="X49" i="59"/>
  <c r="AU74" i="61"/>
  <c r="AA86" i="60"/>
  <c r="BA30" i="59"/>
  <c r="BI7" i="60"/>
  <c r="AU100" i="60"/>
  <c r="AU110" i="60"/>
  <c r="BM9" i="60"/>
  <c r="AN77" i="61"/>
  <c r="AL123" i="59"/>
  <c r="AJ107" i="60"/>
  <c r="N36" i="59"/>
  <c r="BL90" i="60"/>
  <c r="AK18" i="60"/>
  <c r="AY16" i="60"/>
  <c r="K68" i="61"/>
  <c r="AY34" i="59"/>
  <c r="AC76" i="59"/>
  <c r="BL116" i="59"/>
  <c r="P39" i="60"/>
  <c r="AQ110" i="59"/>
  <c r="AB15" i="59"/>
  <c r="BH25" i="59"/>
  <c r="AG55" i="59"/>
  <c r="BD112" i="61"/>
  <c r="AV69" i="61"/>
  <c r="K26" i="60"/>
  <c r="BP30" i="59"/>
  <c r="BH67" i="61"/>
  <c r="AW61" i="60"/>
  <c r="AJ12" i="61"/>
  <c r="V129" i="61"/>
  <c r="AG56" i="59"/>
  <c r="S7" i="59"/>
  <c r="BA8" i="60"/>
  <c r="AS49" i="59"/>
  <c r="BN73" i="59"/>
  <c r="AU122" i="61"/>
  <c r="AQ103" i="60"/>
  <c r="AO42" i="59"/>
  <c r="AE65" i="60"/>
  <c r="M74" i="61"/>
  <c r="BM52" i="59"/>
  <c r="AF30" i="60"/>
  <c r="BG7" i="61"/>
  <c r="AG89" i="60"/>
  <c r="U59" i="60"/>
  <c r="BO88" i="60"/>
  <c r="R63" i="60"/>
  <c r="AK120" i="61"/>
  <c r="AE75" i="60"/>
  <c r="AF69" i="61"/>
  <c r="BH77" i="61"/>
  <c r="W105" i="60"/>
  <c r="BR82" i="60"/>
  <c r="CB23" i="59"/>
  <c r="T34" i="60"/>
  <c r="AQ112" i="59"/>
  <c r="L18" i="61"/>
  <c r="BH56" i="60"/>
  <c r="BE83" i="60"/>
  <c r="BJ112" i="59"/>
  <c r="U103" i="60"/>
  <c r="BB121" i="59"/>
  <c r="Y63" i="61"/>
  <c r="AT104" i="61"/>
  <c r="BT36" i="59"/>
  <c r="BD115" i="59"/>
  <c r="BB120" i="59"/>
  <c r="CC99" i="61"/>
  <c r="X116" i="59"/>
  <c r="P89" i="61"/>
  <c r="BH82" i="60"/>
  <c r="AV18" i="61"/>
  <c r="AF117" i="60"/>
  <c r="P100" i="60"/>
  <c r="AD32" i="61"/>
  <c r="T106" i="60"/>
  <c r="AJ58" i="60"/>
  <c r="K52" i="60"/>
  <c r="BD18" i="61"/>
  <c r="P80" i="60"/>
  <c r="BI11" i="61"/>
  <c r="K122" i="60"/>
  <c r="V74" i="61"/>
  <c r="AL51" i="61"/>
  <c r="V65" i="61"/>
  <c r="AN53" i="61"/>
  <c r="R42" i="61"/>
  <c r="P27" i="60"/>
  <c r="BJ19" i="59"/>
  <c r="BJ63" i="60"/>
  <c r="BR20" i="60"/>
  <c r="AI15" i="61"/>
  <c r="BI26" i="59"/>
  <c r="L97" i="59"/>
  <c r="CC104" i="59"/>
  <c r="AM49" i="59"/>
  <c r="AE64" i="61"/>
  <c r="BL56" i="59"/>
  <c r="AN71" i="60"/>
  <c r="BP32" i="61"/>
  <c r="CB67" i="59"/>
  <c r="AZ90" i="61"/>
  <c r="AX112" i="61"/>
  <c r="BC76" i="61"/>
  <c r="BI120" i="61"/>
  <c r="BQ80" i="61"/>
  <c r="S34" i="60"/>
  <c r="AZ88" i="61"/>
  <c r="BJ64" i="59"/>
  <c r="AB117" i="61"/>
  <c r="AT93" i="60"/>
  <c r="AT54" i="61"/>
  <c r="W74" i="60"/>
  <c r="O78" i="61"/>
  <c r="W60" i="61"/>
  <c r="AP117" i="59"/>
  <c r="AA28" i="60"/>
  <c r="Z31" i="59"/>
  <c r="BP128" i="59"/>
  <c r="AG106" i="59"/>
  <c r="BR48" i="59"/>
  <c r="BF20" i="59"/>
  <c r="AX81" i="60"/>
  <c r="AY88" i="60"/>
  <c r="AG52" i="60"/>
  <c r="AY21" i="59"/>
  <c r="CB45" i="59"/>
  <c r="AN35" i="59"/>
  <c r="BN113" i="59"/>
  <c r="AB33" i="59"/>
  <c r="AM98" i="60"/>
  <c r="AB71" i="61"/>
  <c r="T92" i="59"/>
  <c r="AQ85" i="61"/>
  <c r="AC62" i="59"/>
  <c r="AV70" i="59"/>
  <c r="BO13" i="59"/>
  <c r="AD31" i="60"/>
  <c r="AI40" i="61"/>
  <c r="AR16" i="59"/>
  <c r="BZ76" i="61"/>
  <c r="AF81" i="59"/>
  <c r="AW63" i="60"/>
  <c r="BK123" i="59"/>
  <c r="AS123" i="61"/>
  <c r="AQ79" i="60"/>
  <c r="K62" i="60"/>
  <c r="CA57" i="60"/>
  <c r="BY102" i="59"/>
  <c r="U98" i="60"/>
  <c r="AC68" i="60"/>
  <c r="O72" i="61"/>
  <c r="S58" i="60"/>
  <c r="BF42" i="60"/>
  <c r="BQ35" i="59"/>
  <c r="U93" i="59"/>
  <c r="AN97" i="59"/>
  <c r="BW102" i="60"/>
  <c r="BE110" i="61"/>
  <c r="AY71" i="59"/>
  <c r="BC107" i="60"/>
  <c r="BL123" i="59"/>
  <c r="BT102" i="59"/>
  <c r="AY72" i="60"/>
  <c r="BX93" i="60"/>
  <c r="W91" i="60"/>
  <c r="AE66" i="59"/>
  <c r="BQ58" i="61"/>
  <c r="CC96" i="59"/>
  <c r="U90" i="60"/>
  <c r="N24" i="61"/>
  <c r="BQ38" i="60"/>
  <c r="BU61" i="60"/>
  <c r="AR57" i="61"/>
  <c r="AK50" i="60"/>
  <c r="AV48" i="61"/>
  <c r="BG115" i="59"/>
  <c r="M88" i="61"/>
  <c r="BR90" i="60"/>
  <c r="BC32" i="61"/>
  <c r="AU82" i="59"/>
  <c r="BE125" i="61"/>
  <c r="BC5" i="60"/>
  <c r="AG127" i="61"/>
  <c r="BT99" i="61"/>
  <c r="BK29" i="61"/>
  <c r="BO37" i="60"/>
  <c r="L46" i="59"/>
  <c r="S7" i="61"/>
  <c r="AG46" i="60"/>
  <c r="AK128" i="61"/>
  <c r="BY100" i="59"/>
  <c r="AK30" i="61"/>
  <c r="P47" i="59"/>
  <c r="BR120" i="59"/>
  <c r="BM113" i="61"/>
  <c r="Q117" i="59"/>
  <c r="S104" i="60"/>
  <c r="AQ105" i="59"/>
  <c r="AS41" i="61"/>
  <c r="AY48" i="59"/>
  <c r="BF10" i="59"/>
  <c r="BM105" i="59"/>
  <c r="AL26" i="61"/>
  <c r="CA42" i="60"/>
  <c r="BK39" i="59"/>
  <c r="W54" i="60"/>
  <c r="V17" i="59"/>
  <c r="BI119" i="61"/>
  <c r="AL6" i="59"/>
  <c r="AK71" i="60"/>
  <c r="AY65" i="60"/>
  <c r="AE46" i="60"/>
  <c r="BR86" i="60"/>
  <c r="BF16" i="59"/>
  <c r="AM105" i="59"/>
  <c r="BC63" i="60"/>
  <c r="O31" i="61"/>
  <c r="CA16" i="60"/>
  <c r="Q35" i="61"/>
  <c r="AO26" i="60"/>
  <c r="AE100" i="61"/>
  <c r="AJ118" i="59"/>
  <c r="BU44" i="61"/>
  <c r="U76" i="61"/>
  <c r="W97" i="61"/>
  <c r="AK97" i="59"/>
  <c r="X125" i="59"/>
  <c r="M126" i="61"/>
  <c r="BC70" i="61"/>
  <c r="BR11" i="59"/>
  <c r="R23" i="61"/>
  <c r="CA128" i="59"/>
  <c r="Z53" i="60"/>
  <c r="AI78" i="60"/>
  <c r="AP53" i="61"/>
  <c r="BY28" i="59"/>
  <c r="L114" i="60"/>
  <c r="AJ70" i="61"/>
  <c r="AS25" i="61"/>
  <c r="BL127" i="59"/>
  <c r="BG107" i="59"/>
  <c r="BJ47" i="61"/>
  <c r="Z101" i="60"/>
  <c r="BT36" i="61"/>
  <c r="BH116" i="59"/>
  <c r="AD34" i="60"/>
  <c r="BQ64" i="59"/>
  <c r="V97" i="59"/>
  <c r="AV36" i="60"/>
  <c r="AO36" i="59"/>
  <c r="AQ88" i="59"/>
  <c r="W58" i="61"/>
  <c r="AS112" i="61"/>
  <c r="AO58" i="61"/>
  <c r="BF68" i="59"/>
  <c r="BZ28" i="60"/>
  <c r="BA58" i="59"/>
  <c r="X16" i="61"/>
  <c r="BT35" i="61"/>
  <c r="M64" i="60"/>
  <c r="N97" i="59"/>
  <c r="BS100" i="59"/>
  <c r="BH39" i="60"/>
  <c r="BU59" i="59"/>
  <c r="AX37" i="60"/>
  <c r="AI65" i="60"/>
  <c r="AD14" i="59"/>
  <c r="K92" i="59"/>
  <c r="BO106" i="60"/>
  <c r="BH108" i="61"/>
  <c r="AT82" i="59"/>
  <c r="M61" i="60"/>
  <c r="AY31" i="61"/>
  <c r="BH82" i="61"/>
  <c r="BQ126" i="59"/>
  <c r="Y32" i="61"/>
  <c r="AO33" i="59"/>
  <c r="AL110" i="60"/>
  <c r="P62" i="59"/>
  <c r="AV127" i="59"/>
  <c r="BP29" i="60"/>
  <c r="K13" i="59"/>
  <c r="BO92" i="61"/>
  <c r="AQ63" i="60"/>
  <c r="BF79" i="59"/>
  <c r="BP35" i="59"/>
  <c r="AK109" i="59"/>
  <c r="BQ75" i="61"/>
  <c r="AD80" i="60"/>
  <c r="BN81" i="60"/>
  <c r="BG34" i="59"/>
  <c r="BT8" i="60"/>
  <c r="BR13" i="59"/>
  <c r="AN100" i="59"/>
  <c r="Y49" i="60"/>
  <c r="S7" i="60"/>
  <c r="S128" i="59"/>
  <c r="AV18" i="59"/>
  <c r="AE59" i="61"/>
  <c r="BL121" i="61"/>
  <c r="AE103" i="59"/>
  <c r="AT70" i="60"/>
  <c r="BR85" i="60"/>
  <c r="AE24" i="60"/>
  <c r="AP106" i="60"/>
  <c r="BQ82" i="60"/>
  <c r="W126" i="61"/>
  <c r="BC52" i="60"/>
  <c r="AG94" i="59"/>
  <c r="BR24" i="60"/>
  <c r="S15" i="59"/>
  <c r="BF12" i="61"/>
  <c r="BD42" i="61"/>
  <c r="AE14" i="60"/>
  <c r="AN94" i="59"/>
  <c r="AL29" i="59"/>
  <c r="CA22" i="59"/>
  <c r="K23" i="60"/>
  <c r="AH63" i="61"/>
  <c r="BX67" i="61"/>
  <c r="BC13" i="60"/>
  <c r="X122" i="59"/>
  <c r="AS81" i="61"/>
  <c r="N41" i="61"/>
  <c r="P84" i="60"/>
  <c r="O73" i="61"/>
  <c r="AZ57" i="61"/>
  <c r="BH123" i="60"/>
  <c r="AB14" i="60"/>
  <c r="AS114" i="59"/>
  <c r="L66" i="59"/>
  <c r="AL117" i="59"/>
  <c r="AR121" i="59"/>
  <c r="BI16" i="59"/>
  <c r="BL102" i="61"/>
  <c r="AY44" i="59"/>
  <c r="BA26" i="59"/>
  <c r="AS85" i="61"/>
  <c r="BN55" i="59"/>
  <c r="P25" i="61"/>
  <c r="BJ58" i="61"/>
  <c r="CD105" i="61"/>
  <c r="AZ82" i="61"/>
  <c r="AA53" i="60"/>
  <c r="AJ120" i="60"/>
  <c r="P20" i="60"/>
  <c r="BM62" i="59"/>
  <c r="AJ72" i="59"/>
  <c r="S53" i="61"/>
  <c r="AE82" i="61"/>
  <c r="BU104" i="60"/>
  <c r="AE35" i="61"/>
  <c r="AH72" i="59"/>
  <c r="BQ110" i="61"/>
  <c r="AT42" i="59"/>
  <c r="P61" i="61"/>
  <c r="BN68" i="59"/>
  <c r="AP85" i="59"/>
  <c r="AA98" i="60"/>
  <c r="V98" i="61"/>
  <c r="AU71" i="60"/>
  <c r="BF97" i="61"/>
  <c r="BD86" i="60"/>
  <c r="CB102" i="61"/>
  <c r="X95" i="60"/>
  <c r="BB79" i="60"/>
  <c r="X8" i="60"/>
  <c r="AU125" i="60"/>
  <c r="BP40" i="59"/>
  <c r="BS22" i="60"/>
  <c r="Q11" i="61"/>
  <c r="V31" i="59"/>
  <c r="BW7" i="61"/>
  <c r="BK76" i="61"/>
  <c r="L98" i="61"/>
  <c r="BF105" i="60"/>
  <c r="CC14" i="59"/>
  <c r="AS52" i="61"/>
  <c r="AD86" i="60"/>
  <c r="CA102" i="61"/>
  <c r="BI10" i="59"/>
  <c r="AR65" i="60"/>
  <c r="O12" i="59"/>
  <c r="Z48" i="60"/>
  <c r="BO121" i="60"/>
  <c r="AJ101" i="59"/>
  <c r="BM111" i="60"/>
  <c r="BP89" i="60"/>
  <c r="BE70" i="61"/>
  <c r="AR69" i="61"/>
  <c r="AL25" i="59"/>
  <c r="AZ119" i="61"/>
  <c r="AD77" i="59"/>
  <c r="AD37" i="61"/>
  <c r="AL16" i="59"/>
  <c r="P13" i="60"/>
  <c r="U117" i="59"/>
  <c r="BJ74" i="60"/>
  <c r="AE120" i="60"/>
  <c r="U69" i="59"/>
  <c r="P115" i="60"/>
  <c r="AE25" i="61"/>
  <c r="BZ92" i="60"/>
  <c r="BI55" i="60"/>
  <c r="AX66" i="60"/>
  <c r="N38" i="61"/>
  <c r="BE111" i="60"/>
  <c r="AG99" i="61"/>
  <c r="BA60" i="61"/>
  <c r="AC13" i="59"/>
  <c r="AY70" i="61"/>
  <c r="BR94" i="59"/>
  <c r="AU60" i="61"/>
  <c r="AL101" i="59"/>
  <c r="AG37" i="61"/>
  <c r="AV58" i="59"/>
  <c r="K91" i="60"/>
  <c r="R78" i="60"/>
  <c r="BI68" i="59"/>
  <c r="AF112" i="59"/>
  <c r="X120" i="59"/>
  <c r="AR4" i="59"/>
  <c r="BK72" i="60"/>
  <c r="BO75" i="61"/>
  <c r="BA92" i="59"/>
  <c r="U23" i="61"/>
  <c r="BW111" i="61"/>
  <c r="BJ29" i="61"/>
  <c r="AI96" i="61"/>
  <c r="AR59" i="60"/>
  <c r="Q59" i="61"/>
  <c r="AT79" i="60"/>
  <c r="BN29" i="60"/>
  <c r="BE117" i="60"/>
  <c r="AF113" i="61"/>
  <c r="BV116" i="59"/>
  <c r="BC88" i="59"/>
  <c r="O31" i="59"/>
  <c r="BA64" i="61"/>
  <c r="AK107" i="60"/>
  <c r="AV34" i="60"/>
  <c r="N87" i="59"/>
  <c r="T42" i="59"/>
  <c r="V7" i="60"/>
  <c r="V30" i="59"/>
  <c r="BJ42" i="59"/>
  <c r="AM68" i="61"/>
  <c r="BH51" i="61"/>
  <c r="S98" i="60"/>
  <c r="BZ17" i="60"/>
  <c r="BG72" i="59"/>
  <c r="AB32" i="59"/>
  <c r="P31" i="60"/>
  <c r="O32" i="60"/>
  <c r="AW95" i="60"/>
  <c r="AE12" i="61"/>
  <c r="AV26" i="59"/>
  <c r="Q14" i="60"/>
  <c r="AF52" i="59"/>
  <c r="BO50" i="61"/>
  <c r="AQ4" i="60"/>
  <c r="Z57" i="59"/>
  <c r="BU6" i="59"/>
  <c r="BT18" i="61"/>
  <c r="BZ91" i="59"/>
  <c r="BW8" i="59"/>
  <c r="BD62" i="59"/>
  <c r="BZ100" i="59"/>
  <c r="AB41" i="59"/>
  <c r="AT21" i="60"/>
  <c r="AT113" i="59"/>
  <c r="AZ121" i="59"/>
  <c r="BJ87" i="59"/>
  <c r="AO97" i="60"/>
  <c r="AZ101" i="59"/>
  <c r="CB85" i="61"/>
  <c r="CD35" i="59"/>
  <c r="T78" i="59"/>
  <c r="AN72" i="59"/>
  <c r="BD60" i="60"/>
  <c r="AD18" i="60"/>
  <c r="T39" i="60"/>
  <c r="AD47" i="60"/>
  <c r="AW91" i="59"/>
  <c r="BD82" i="61"/>
  <c r="BG54" i="60"/>
  <c r="L66" i="61"/>
  <c r="AV125" i="60"/>
  <c r="AJ54" i="60"/>
  <c r="AF22" i="59"/>
  <c r="AJ95" i="61"/>
  <c r="BH74" i="61"/>
  <c r="AY32" i="59"/>
  <c r="N94" i="61"/>
  <c r="AO14" i="61"/>
  <c r="BC7" i="60"/>
  <c r="N124" i="61"/>
  <c r="U42" i="60"/>
  <c r="AQ33" i="60"/>
  <c r="N61" i="60"/>
  <c r="M48" i="60"/>
  <c r="BQ7" i="59"/>
  <c r="N123" i="61"/>
  <c r="AR70" i="61"/>
  <c r="AF10" i="60"/>
  <c r="M7" i="61"/>
  <c r="BL61" i="61"/>
  <c r="AK12" i="61"/>
  <c r="AP104" i="60"/>
  <c r="BZ58" i="59"/>
  <c r="BD90" i="59"/>
  <c r="BQ36" i="59"/>
  <c r="BI71" i="60"/>
  <c r="AJ43" i="61"/>
  <c r="BE9" i="59"/>
  <c r="AK117" i="60"/>
  <c r="N31" i="59"/>
  <c r="AW101" i="61"/>
  <c r="BG100" i="59"/>
  <c r="P127" i="59"/>
  <c r="AY82" i="61"/>
  <c r="R121" i="60"/>
  <c r="BC86" i="59"/>
  <c r="AR45" i="59"/>
  <c r="AS78" i="59"/>
  <c r="AZ37" i="59"/>
  <c r="S82" i="61"/>
  <c r="CB94" i="59"/>
  <c r="P29" i="60"/>
  <c r="BP121" i="61"/>
  <c r="AH85" i="59"/>
  <c r="CD95" i="60"/>
  <c r="K88" i="60"/>
  <c r="AS30" i="59"/>
  <c r="BP49" i="59"/>
  <c r="BT92" i="61"/>
  <c r="AX33" i="59"/>
  <c r="N66" i="60"/>
  <c r="K49" i="61"/>
  <c r="BN52" i="61"/>
  <c r="AV82" i="61"/>
  <c r="BP18" i="61"/>
  <c r="BP32" i="60"/>
  <c r="M14" i="60"/>
  <c r="O117" i="59"/>
  <c r="AF95" i="61"/>
  <c r="AU29" i="59"/>
  <c r="AJ23" i="61"/>
  <c r="AR43" i="60"/>
  <c r="AN87" i="59"/>
  <c r="R109" i="59"/>
  <c r="BK87" i="60"/>
  <c r="BJ18" i="60"/>
  <c r="AR34" i="59"/>
  <c r="AJ30" i="59"/>
  <c r="AO8" i="61"/>
  <c r="AH94" i="59"/>
  <c r="BV89" i="59"/>
  <c r="L26" i="60"/>
  <c r="AG14" i="60"/>
  <c r="AA5" i="59"/>
  <c r="K51" i="60"/>
  <c r="X29" i="60"/>
  <c r="AD51" i="60"/>
  <c r="P116" i="61"/>
  <c r="T126" i="61"/>
  <c r="AG40" i="61"/>
  <c r="CD66" i="60"/>
  <c r="W84" i="61"/>
  <c r="BN99" i="59"/>
  <c r="AP40" i="61"/>
  <c r="AO70" i="61"/>
  <c r="N26" i="61"/>
  <c r="AR96" i="59"/>
  <c r="AC62" i="60"/>
  <c r="AM112" i="60"/>
  <c r="BF65" i="59"/>
  <c r="BM31" i="60"/>
  <c r="V104" i="59"/>
  <c r="AR54" i="60"/>
  <c r="AH38" i="59"/>
  <c r="W12" i="60"/>
  <c r="CB36" i="61"/>
  <c r="BH14" i="60"/>
  <c r="V53" i="60"/>
  <c r="U54" i="61"/>
  <c r="BK90" i="60"/>
  <c r="S35" i="60"/>
  <c r="BC34" i="59"/>
  <c r="BK79" i="61"/>
  <c r="BJ13" i="61"/>
  <c r="BS6" i="59"/>
  <c r="Y52" i="59"/>
  <c r="BU120" i="60"/>
  <c r="AZ126" i="59"/>
  <c r="CC71" i="60"/>
  <c r="BS46" i="59"/>
  <c r="BI78" i="59"/>
  <c r="AR97" i="59"/>
  <c r="AB127" i="61"/>
  <c r="BG61" i="59"/>
  <c r="AJ113" i="61"/>
  <c r="BN5" i="60"/>
  <c r="BF114" i="60"/>
  <c r="AU51" i="61"/>
  <c r="BD60" i="61"/>
  <c r="BE13" i="61"/>
  <c r="AX42" i="59"/>
  <c r="AL90" i="59"/>
  <c r="AS45" i="59"/>
  <c r="BX39" i="61"/>
  <c r="BN49" i="59"/>
  <c r="BO124" i="60"/>
  <c r="AB41" i="60"/>
  <c r="Q62" i="61"/>
  <c r="AJ96" i="61"/>
  <c r="BZ65" i="59"/>
  <c r="AE102" i="59"/>
  <c r="BQ14" i="60"/>
  <c r="P50" i="61"/>
  <c r="BW92" i="61"/>
  <c r="AM113" i="61"/>
  <c r="BG97" i="60"/>
  <c r="AQ125" i="59"/>
  <c r="AV78" i="60"/>
  <c r="U49" i="60"/>
  <c r="V48" i="59"/>
  <c r="BR73" i="60"/>
  <c r="CB5" i="60"/>
  <c r="L26" i="61"/>
  <c r="P79" i="61"/>
  <c r="BV126" i="60"/>
  <c r="AX87" i="60"/>
  <c r="BF5" i="59"/>
  <c r="AU74" i="59"/>
  <c r="AI56" i="59"/>
  <c r="AV104" i="61"/>
  <c r="S75" i="59"/>
  <c r="X67" i="60"/>
  <c r="L13" i="59"/>
  <c r="CA76" i="60"/>
  <c r="AP21" i="60"/>
  <c r="AH120" i="61"/>
  <c r="AR69" i="59"/>
  <c r="AT73" i="59"/>
  <c r="AV65" i="60"/>
  <c r="AZ65" i="59"/>
  <c r="BM82" i="59"/>
  <c r="BN39" i="61"/>
  <c r="BE29" i="61"/>
  <c r="M62" i="60"/>
  <c r="AR102" i="59"/>
  <c r="AR82" i="60"/>
  <c r="AE120" i="61"/>
  <c r="AM47" i="60"/>
  <c r="AA32" i="60"/>
  <c r="L21" i="60"/>
  <c r="M79" i="60"/>
  <c r="M30" i="60"/>
  <c r="T40" i="60"/>
  <c r="AN54" i="59"/>
  <c r="AI22" i="59"/>
  <c r="AJ41" i="61"/>
  <c r="BI98" i="60"/>
  <c r="BM86" i="60"/>
  <c r="AP33" i="59"/>
  <c r="AD37" i="59"/>
  <c r="BU59" i="60"/>
  <c r="AL117" i="60"/>
  <c r="AB11" i="60"/>
  <c r="BU65" i="60"/>
  <c r="BT125" i="60"/>
  <c r="BH64" i="60"/>
  <c r="AP11" i="60"/>
  <c r="AA64" i="61"/>
  <c r="N50" i="61"/>
  <c r="AC101" i="61"/>
  <c r="AE71" i="59"/>
  <c r="BA78" i="59"/>
  <c r="AW71" i="59"/>
  <c r="AD33" i="61"/>
  <c r="BB72" i="61"/>
  <c r="BL35" i="59"/>
  <c r="CB82" i="61"/>
  <c r="AJ24" i="60"/>
  <c r="BP51" i="61"/>
  <c r="BM96" i="59"/>
  <c r="N72" i="61"/>
  <c r="R93" i="59"/>
  <c r="R51" i="61"/>
  <c r="BK14" i="59"/>
  <c r="AB109" i="59"/>
  <c r="BN119" i="59"/>
  <c r="AN98" i="60"/>
  <c r="AF96" i="60"/>
  <c r="BH85" i="60"/>
  <c r="AQ106" i="61"/>
  <c r="BW35" i="61"/>
  <c r="BW41" i="59"/>
  <c r="V53" i="59"/>
  <c r="BY114" i="61"/>
  <c r="BQ113" i="59"/>
  <c r="BB19" i="60"/>
  <c r="AJ97" i="61"/>
  <c r="S13" i="60"/>
  <c r="AZ63" i="59"/>
  <c r="P33" i="61"/>
  <c r="AD89" i="61"/>
  <c r="AR101" i="59"/>
  <c r="N56" i="59"/>
  <c r="AN28" i="61"/>
  <c r="AY85" i="59"/>
  <c r="V74" i="59"/>
  <c r="L35" i="59"/>
  <c r="W53" i="61"/>
  <c r="AV43" i="60"/>
  <c r="O44" i="60"/>
  <c r="AS45" i="60"/>
  <c r="AW98" i="59"/>
  <c r="X55" i="59"/>
  <c r="AP35" i="61"/>
  <c r="BJ51" i="60"/>
  <c r="Q127" i="60"/>
  <c r="AI122" i="59"/>
  <c r="U81" i="59"/>
  <c r="BI34" i="61"/>
  <c r="BQ62" i="60"/>
  <c r="P63" i="60"/>
  <c r="AG109" i="61"/>
  <c r="BM64" i="59"/>
  <c r="Z37" i="61"/>
  <c r="AS51" i="59"/>
  <c r="AQ6" i="61"/>
  <c r="BX6" i="60"/>
  <c r="CB99" i="60"/>
  <c r="BW52" i="61"/>
  <c r="Z33" i="61"/>
  <c r="Q79" i="60"/>
  <c r="AM67" i="61"/>
  <c r="BC119" i="60"/>
  <c r="BY96" i="60"/>
  <c r="Q101" i="61"/>
  <c r="BH110" i="59"/>
  <c r="AT35" i="61"/>
  <c r="BX24" i="59"/>
  <c r="BK45" i="59"/>
  <c r="AL11" i="61"/>
  <c r="AG88" i="61"/>
  <c r="AN69" i="61"/>
  <c r="W127" i="59"/>
  <c r="AO7" i="59"/>
  <c r="BD71" i="59"/>
  <c r="AQ36" i="60"/>
  <c r="BQ15" i="60"/>
  <c r="U108" i="60"/>
  <c r="AI60" i="61"/>
  <c r="AH113" i="59"/>
  <c r="AJ67" i="59"/>
  <c r="AA104" i="60"/>
  <c r="BG81" i="59"/>
  <c r="L62" i="59"/>
  <c r="P60" i="61"/>
  <c r="BK51" i="60"/>
  <c r="AP82" i="60"/>
  <c r="AO60" i="60"/>
  <c r="O56" i="61"/>
  <c r="BK65" i="61"/>
  <c r="AI16" i="60"/>
  <c r="BS54" i="61"/>
  <c r="AP75" i="60"/>
  <c r="AF16" i="61"/>
  <c r="W44" i="61"/>
  <c r="Y97" i="59"/>
  <c r="O107" i="61"/>
  <c r="BF124" i="60"/>
  <c r="BQ46" i="59"/>
  <c r="S32" i="60"/>
  <c r="BK29" i="60"/>
  <c r="Z26" i="60"/>
  <c r="BO31" i="61"/>
  <c r="BH23" i="60"/>
  <c r="O47" i="59"/>
  <c r="BR45" i="60"/>
  <c r="N95" i="60"/>
  <c r="AP69" i="59"/>
  <c r="AU51" i="59"/>
  <c r="BZ77" i="60"/>
  <c r="CD107" i="59"/>
  <c r="AR119" i="60"/>
  <c r="AK53" i="60"/>
  <c r="BW94" i="60"/>
  <c r="BM75" i="60"/>
  <c r="O41" i="61"/>
  <c r="AP116" i="59"/>
  <c r="T42" i="60"/>
  <c r="V116" i="59"/>
  <c r="AZ38" i="61"/>
  <c r="BP9" i="59"/>
  <c r="AT29" i="59"/>
  <c r="AG124" i="59"/>
  <c r="AI73" i="60"/>
  <c r="BA27" i="59"/>
  <c r="BQ104" i="59"/>
  <c r="AE17" i="60"/>
  <c r="BJ99" i="61"/>
  <c r="X9" i="60"/>
  <c r="BW93" i="59"/>
  <c r="BC51" i="60"/>
  <c r="AL71" i="61"/>
  <c r="AU13" i="59"/>
  <c r="BF83" i="59"/>
  <c r="BE78" i="61"/>
  <c r="BP27" i="61"/>
  <c r="AX97" i="60"/>
  <c r="V95" i="61"/>
  <c r="AO81" i="59"/>
  <c r="Y14" i="60"/>
  <c r="BR18" i="59"/>
  <c r="BI53" i="60"/>
  <c r="AN67" i="61"/>
  <c r="Q18" i="61"/>
  <c r="BN15" i="59"/>
  <c r="BM34" i="61"/>
  <c r="BK90" i="61"/>
  <c r="N54" i="60"/>
  <c r="BO13" i="60"/>
  <c r="L118" i="61"/>
  <c r="BA88" i="59"/>
  <c r="BS40" i="60"/>
  <c r="U81" i="60"/>
  <c r="AJ35" i="60"/>
  <c r="AV54" i="60"/>
  <c r="P10" i="61"/>
  <c r="BM84" i="59"/>
  <c r="L96" i="59"/>
  <c r="K46" i="61"/>
  <c r="N29" i="61"/>
  <c r="BA114" i="60"/>
  <c r="AS81" i="59"/>
  <c r="CA77" i="59"/>
  <c r="BW13" i="59"/>
  <c r="BH103" i="60"/>
  <c r="BD87" i="60"/>
  <c r="AM73" i="61"/>
  <c r="X121" i="60"/>
  <c r="AL52" i="60"/>
  <c r="BM48" i="60"/>
  <c r="U92" i="61"/>
  <c r="T68" i="59"/>
  <c r="M67" i="61"/>
  <c r="BG69" i="61"/>
  <c r="N29" i="60"/>
  <c r="O69" i="59"/>
  <c r="BA51" i="61"/>
  <c r="CB86" i="60"/>
  <c r="AJ60" i="59"/>
  <c r="BQ117" i="61"/>
  <c r="AT46" i="59"/>
  <c r="L7" i="60"/>
  <c r="AH70" i="59"/>
  <c r="AS127" i="60"/>
  <c r="AE59" i="60"/>
  <c r="U12" i="61"/>
  <c r="CB36" i="59"/>
  <c r="AM68" i="60"/>
  <c r="BX7" i="60"/>
  <c r="N53" i="59"/>
  <c r="AV61" i="61"/>
  <c r="AS79" i="59"/>
  <c r="BV15" i="60"/>
  <c r="P32" i="60"/>
  <c r="AE34" i="59"/>
  <c r="BT9" i="59"/>
  <c r="BO73" i="61"/>
  <c r="BA38" i="61"/>
  <c r="P68" i="60"/>
  <c r="BO33" i="60"/>
  <c r="BE23" i="61"/>
  <c r="BN48" i="59"/>
  <c r="AH88" i="59"/>
  <c r="AT114" i="60"/>
  <c r="AJ29" i="61"/>
  <c r="CC93" i="61"/>
  <c r="BZ36" i="59"/>
  <c r="R107" i="59"/>
  <c r="AW78" i="60"/>
  <c r="AJ17" i="60"/>
  <c r="AF96" i="59"/>
  <c r="BV82" i="59"/>
  <c r="K6" i="61"/>
  <c r="Q37" i="61"/>
  <c r="AN11" i="60"/>
  <c r="AE72" i="60"/>
  <c r="AY75" i="59"/>
  <c r="AY46" i="59"/>
  <c r="AM23" i="59"/>
  <c r="L72" i="61"/>
  <c r="M26" i="59"/>
  <c r="BR87" i="59"/>
  <c r="L124" i="60"/>
  <c r="Y83" i="59"/>
  <c r="AZ124" i="61"/>
  <c r="AO112" i="59"/>
  <c r="AP51" i="60"/>
  <c r="AE15" i="60"/>
  <c r="AS63" i="59"/>
  <c r="BO51" i="59"/>
  <c r="AL119" i="61"/>
  <c r="AN53" i="60"/>
  <c r="V19" i="61"/>
  <c r="O49" i="59"/>
  <c r="AW54" i="59"/>
  <c r="V108" i="61"/>
  <c r="BA6" i="59"/>
  <c r="AS9" i="59"/>
  <c r="BH16" i="60"/>
  <c r="BP78" i="59"/>
  <c r="W17" i="61"/>
  <c r="AJ53" i="60"/>
  <c r="BF95" i="61"/>
  <c r="AM27" i="61"/>
  <c r="AW6" i="59"/>
  <c r="BJ22" i="59"/>
  <c r="AU106" i="59"/>
  <c r="AI117" i="61"/>
  <c r="L96" i="60"/>
  <c r="AL124" i="61"/>
  <c r="CD19" i="61"/>
  <c r="AB14" i="59"/>
  <c r="AH41" i="61"/>
  <c r="AN9" i="60"/>
  <c r="BH96" i="59"/>
  <c r="T120" i="61"/>
  <c r="AZ4" i="61"/>
  <c r="S27" i="60"/>
  <c r="BU13" i="61"/>
  <c r="AL23" i="59"/>
  <c r="AT41" i="60"/>
  <c r="V29" i="59"/>
  <c r="AZ87" i="60"/>
  <c r="AQ14" i="60"/>
  <c r="W61" i="60"/>
  <c r="AO123" i="59"/>
  <c r="O110" i="59"/>
  <c r="BX126" i="61"/>
  <c r="BR71" i="59"/>
  <c r="BP57" i="61"/>
  <c r="BH38" i="61"/>
  <c r="BP15" i="59"/>
  <c r="U104" i="61"/>
  <c r="AE54" i="59"/>
  <c r="AP81" i="61"/>
  <c r="R109" i="61"/>
  <c r="AO76" i="61"/>
  <c r="AJ31" i="61"/>
  <c r="BF63" i="60"/>
  <c r="K60" i="60"/>
  <c r="AH28" i="59"/>
  <c r="O92" i="61"/>
  <c r="AN31" i="59"/>
  <c r="AX56" i="59"/>
  <c r="AU99" i="59"/>
  <c r="BF98" i="61"/>
  <c r="BN125" i="60"/>
  <c r="BL6" i="59"/>
  <c r="BE120" i="59"/>
  <c r="BH35" i="60"/>
  <c r="AT95" i="59"/>
  <c r="AG26" i="60"/>
  <c r="BI98" i="61"/>
  <c r="BA81" i="60"/>
  <c r="AC31" i="60"/>
  <c r="Q94" i="60"/>
  <c r="AU15" i="61"/>
  <c r="BC39" i="60"/>
  <c r="K113" i="61"/>
  <c r="BE69" i="61"/>
  <c r="K25" i="61"/>
  <c r="BH79" i="59"/>
  <c r="Z76" i="59"/>
  <c r="CA108" i="59"/>
  <c r="AW29" i="61"/>
  <c r="CC31" i="61"/>
  <c r="U96" i="60"/>
  <c r="AY89" i="61"/>
  <c r="BM128" i="60"/>
  <c r="AB45" i="61"/>
  <c r="AB50" i="59"/>
  <c r="AQ64" i="61"/>
  <c r="K105" i="60"/>
  <c r="O43" i="60"/>
  <c r="AC118" i="60"/>
  <c r="P4" i="61"/>
  <c r="AW9" i="59"/>
  <c r="BS62" i="60"/>
  <c r="AJ34" i="59"/>
  <c r="BA5" i="61"/>
  <c r="T108" i="61"/>
  <c r="AR74" i="61"/>
  <c r="AW81" i="61"/>
  <c r="AD20" i="61"/>
  <c r="CB4" i="60"/>
  <c r="BO27" i="60"/>
  <c r="AC123" i="59"/>
  <c r="W129" i="61"/>
  <c r="AD66" i="60"/>
  <c r="BQ104" i="60"/>
  <c r="AQ93" i="61"/>
  <c r="U22" i="61"/>
  <c r="V70" i="60"/>
  <c r="AU124" i="61"/>
  <c r="BA49" i="60"/>
  <c r="BB46" i="59"/>
  <c r="R105" i="60"/>
  <c r="AL100" i="60"/>
  <c r="AB17" i="59"/>
  <c r="AZ129" i="59"/>
  <c r="BQ74" i="61"/>
  <c r="O7" i="60"/>
  <c r="Y24" i="61"/>
  <c r="M122" i="59"/>
  <c r="W87" i="61"/>
  <c r="AR51" i="59"/>
  <c r="AG81" i="59"/>
  <c r="AO9" i="61"/>
  <c r="AI98" i="60"/>
  <c r="AQ25" i="61"/>
  <c r="AF37" i="61"/>
  <c r="BA62" i="59"/>
  <c r="AO66" i="61"/>
  <c r="AO54" i="60"/>
  <c r="AF38" i="61"/>
  <c r="AE36" i="59"/>
  <c r="AZ109" i="61"/>
  <c r="AV50" i="60"/>
  <c r="BN42" i="59"/>
  <c r="BL31" i="59"/>
  <c r="Q16" i="59"/>
  <c r="BM41" i="59"/>
  <c r="BX117" i="61"/>
  <c r="AC100" i="60"/>
  <c r="AL9" i="60"/>
  <c r="BN121" i="60"/>
  <c r="BH37" i="59"/>
  <c r="BP6" i="60"/>
  <c r="AS47" i="61"/>
  <c r="AA43" i="59"/>
  <c r="AD96" i="59"/>
  <c r="AQ74" i="60"/>
  <c r="BA77" i="61"/>
  <c r="T16" i="61"/>
  <c r="K58" i="59"/>
  <c r="AU119" i="59"/>
  <c r="BC91" i="59"/>
  <c r="AH13" i="59"/>
  <c r="N33" i="61"/>
  <c r="BK59" i="61"/>
  <c r="AM108" i="59"/>
  <c r="BJ90" i="59"/>
  <c r="BG62" i="59"/>
  <c r="BN40" i="60"/>
  <c r="BB98" i="60"/>
  <c r="AT104" i="59"/>
  <c r="BS99" i="59"/>
  <c r="AT105" i="61"/>
  <c r="BK64" i="60"/>
  <c r="K68" i="60"/>
  <c r="AW123" i="60"/>
  <c r="BM41" i="61"/>
  <c r="AL42" i="59"/>
  <c r="BQ42" i="60"/>
  <c r="BH69" i="61"/>
  <c r="BT16" i="60"/>
  <c r="AI116" i="60"/>
  <c r="CA115" i="60"/>
  <c r="BG122" i="60"/>
  <c r="BS91" i="60"/>
  <c r="BO120" i="59"/>
  <c r="AN38" i="59"/>
  <c r="AX38" i="61"/>
  <c r="BO109" i="59"/>
  <c r="BB116" i="59"/>
  <c r="AN56" i="60"/>
  <c r="N31" i="60"/>
  <c r="CA127" i="60"/>
  <c r="BM48" i="59"/>
  <c r="BV22" i="60"/>
  <c r="BY124" i="60"/>
  <c r="AW23" i="60"/>
  <c r="Y42" i="59"/>
  <c r="CC61" i="59"/>
  <c r="AJ11" i="61"/>
  <c r="AJ114" i="59"/>
  <c r="Y112" i="59"/>
  <c r="BE82" i="59"/>
  <c r="AJ34" i="61"/>
  <c r="BD115" i="60"/>
  <c r="Z4" i="59"/>
  <c r="AV67" i="60"/>
  <c r="AR36" i="60"/>
  <c r="BG39" i="61"/>
  <c r="BQ87" i="61"/>
  <c r="Y8" i="60"/>
  <c r="AZ24" i="60"/>
  <c r="BB81" i="61"/>
  <c r="AE78" i="61"/>
  <c r="AI27" i="61"/>
  <c r="AI53" i="60"/>
  <c r="AQ126" i="61"/>
  <c r="BM43" i="59"/>
  <c r="T9" i="60"/>
  <c r="AA79" i="60"/>
  <c r="AT24" i="60"/>
  <c r="BP103" i="61"/>
  <c r="T39" i="61"/>
  <c r="AU11" i="59"/>
  <c r="AR21" i="59"/>
  <c r="BH89" i="61"/>
  <c r="AD79" i="61"/>
  <c r="AY12" i="60"/>
  <c r="T87" i="59"/>
  <c r="U14" i="59"/>
  <c r="BW116" i="59"/>
  <c r="BX36" i="59"/>
  <c r="AS54" i="59"/>
  <c r="CD122" i="59"/>
  <c r="BQ122" i="60"/>
  <c r="Z12" i="60"/>
  <c r="AI49" i="61"/>
  <c r="AG16" i="60"/>
  <c r="T69" i="59"/>
  <c r="AJ121" i="60"/>
  <c r="BV86" i="59"/>
  <c r="AR123" i="59"/>
  <c r="BL66" i="61"/>
  <c r="BJ25" i="61"/>
  <c r="AB36" i="59"/>
  <c r="AJ123" i="59"/>
  <c r="X121" i="61"/>
  <c r="BE17" i="60"/>
  <c r="BN85" i="60"/>
  <c r="BQ44" i="61"/>
  <c r="BM120" i="59"/>
  <c r="BG13" i="61"/>
  <c r="V108" i="59"/>
  <c r="AO43" i="60"/>
  <c r="CC83" i="61"/>
  <c r="BQ128" i="61"/>
  <c r="BK12" i="61"/>
  <c r="AR129" i="59"/>
  <c r="BO129" i="59"/>
  <c r="AG33" i="60"/>
  <c r="AZ47" i="61"/>
  <c r="AL12" i="61"/>
  <c r="P96" i="61"/>
  <c r="Y38" i="61"/>
  <c r="AM17" i="61"/>
  <c r="BF23" i="60"/>
  <c r="BM7" i="61"/>
  <c r="AN39" i="60"/>
  <c r="BM21" i="59"/>
  <c r="Y41" i="59"/>
  <c r="BE94" i="60"/>
  <c r="Q64" i="60"/>
  <c r="AA120" i="59"/>
  <c r="AR57" i="59"/>
  <c r="BD116" i="60"/>
  <c r="BY16" i="61"/>
  <c r="AC66" i="60"/>
  <c r="AZ94" i="59"/>
  <c r="BF89" i="61"/>
  <c r="BQ35" i="60"/>
  <c r="S65" i="60"/>
  <c r="AX15" i="60"/>
  <c r="Q79" i="59"/>
  <c r="M36" i="59"/>
  <c r="AI58" i="61"/>
  <c r="AL53" i="60"/>
  <c r="BJ69" i="61"/>
  <c r="BI68" i="60"/>
  <c r="BC20" i="61"/>
  <c r="AV81" i="61"/>
  <c r="AQ67" i="59"/>
  <c r="BI112" i="59"/>
  <c r="T100" i="59"/>
  <c r="P55" i="60"/>
  <c r="BD11" i="59"/>
  <c r="S52" i="61"/>
  <c r="BG108" i="60"/>
  <c r="BO10" i="59"/>
  <c r="BX38" i="60"/>
  <c r="AA92" i="60"/>
  <c r="BC33" i="59"/>
  <c r="BB26" i="61"/>
  <c r="BI17" i="61"/>
  <c r="T48" i="59"/>
  <c r="AO79" i="61"/>
  <c r="CD40" i="61"/>
  <c r="AI108" i="60"/>
  <c r="BW70" i="61"/>
  <c r="AZ122" i="61"/>
  <c r="Z70" i="59"/>
  <c r="Q15" i="60"/>
  <c r="T56" i="61"/>
  <c r="BJ62" i="59"/>
  <c r="AK44" i="59"/>
  <c r="BG68" i="59"/>
  <c r="BC36" i="60"/>
  <c r="BI24" i="59"/>
  <c r="BK56" i="61"/>
  <c r="AC20" i="60"/>
  <c r="AN129" i="59"/>
  <c r="BI109" i="59"/>
  <c r="BW30" i="59"/>
  <c r="T119" i="60"/>
  <c r="AN56" i="59"/>
  <c r="AF76" i="61"/>
  <c r="AR119" i="61"/>
  <c r="AG75" i="60"/>
  <c r="AI94" i="60"/>
  <c r="AZ15" i="59"/>
  <c r="AG104" i="61"/>
  <c r="W30" i="61"/>
  <c r="S106" i="59"/>
  <c r="AA37" i="60"/>
  <c r="V30" i="60"/>
  <c r="BK117" i="60"/>
  <c r="AZ115" i="61"/>
  <c r="BX114" i="61"/>
  <c r="AN59" i="59"/>
  <c r="AR34" i="60"/>
  <c r="BN21" i="59"/>
  <c r="N57" i="60"/>
  <c r="AB33" i="61"/>
  <c r="CC90" i="60"/>
  <c r="AO63" i="59"/>
  <c r="AW30" i="61"/>
  <c r="AR46" i="60"/>
  <c r="AS89" i="60"/>
  <c r="N112" i="61"/>
  <c r="AP28" i="61"/>
  <c r="BY97" i="59"/>
  <c r="AF52" i="61"/>
  <c r="U8" i="61"/>
  <c r="BB109" i="60"/>
  <c r="AX68" i="59"/>
  <c r="O110" i="60"/>
  <c r="BS117" i="59"/>
  <c r="BS50" i="61"/>
  <c r="AX116" i="59"/>
  <c r="BN79" i="60"/>
  <c r="BG48" i="59"/>
  <c r="AO96" i="60"/>
  <c r="BG96" i="59"/>
  <c r="AJ20" i="59"/>
  <c r="AZ95" i="59"/>
  <c r="O66" i="60"/>
  <c r="AO74" i="60"/>
  <c r="AC104" i="59"/>
  <c r="AP105" i="59"/>
  <c r="AA10" i="60"/>
  <c r="BQ69" i="61"/>
  <c r="AM42" i="59"/>
  <c r="AC16" i="61"/>
  <c r="BB53" i="61"/>
  <c r="K126" i="60"/>
  <c r="BX80" i="60"/>
  <c r="AC125" i="59"/>
  <c r="AL56" i="60"/>
  <c r="CC11" i="61"/>
  <c r="AQ108" i="61"/>
  <c r="AP118" i="60"/>
  <c r="O21" i="60"/>
  <c r="BK9" i="60"/>
  <c r="AS79" i="60"/>
  <c r="BI42" i="59"/>
  <c r="V40" i="60"/>
  <c r="BB40" i="60"/>
  <c r="AC127" i="60"/>
  <c r="AO36" i="60"/>
  <c r="BB26" i="60"/>
  <c r="R110" i="60"/>
  <c r="BP103" i="60"/>
  <c r="AV10" i="59"/>
  <c r="AQ58" i="60"/>
  <c r="N116" i="60"/>
  <c r="BO119" i="59"/>
  <c r="BA48" i="61"/>
  <c r="BO45" i="59"/>
  <c r="BM110" i="61"/>
  <c r="AN112" i="61"/>
  <c r="AG79" i="59"/>
  <c r="AA65" i="59"/>
  <c r="S56" i="61"/>
  <c r="BR96" i="59"/>
  <c r="BP121" i="60"/>
  <c r="BG113" i="59"/>
  <c r="BI49" i="59"/>
  <c r="BZ24" i="59"/>
  <c r="BM124" i="59"/>
  <c r="AP81" i="60"/>
  <c r="AL40" i="59"/>
  <c r="M25" i="59"/>
  <c r="AW28" i="60"/>
  <c r="AQ83" i="60"/>
  <c r="Q110" i="60"/>
  <c r="AY105" i="61"/>
  <c r="AH8" i="59"/>
  <c r="AR122" i="61"/>
  <c r="L117" i="59"/>
  <c r="AK49" i="59"/>
  <c r="AG72" i="60"/>
  <c r="BW97" i="61"/>
  <c r="AL85" i="61"/>
  <c r="AQ55" i="59"/>
  <c r="BD67" i="61"/>
  <c r="AF26" i="61"/>
  <c r="W90" i="60"/>
  <c r="AR35" i="60"/>
  <c r="BL110" i="60"/>
  <c r="L92" i="60"/>
  <c r="R17" i="59"/>
  <c r="BR91" i="60"/>
  <c r="AN44" i="59"/>
  <c r="BU127" i="60"/>
  <c r="AX50" i="59"/>
  <c r="W112" i="60"/>
  <c r="W27" i="61"/>
  <c r="CA118" i="59"/>
  <c r="V94" i="60"/>
  <c r="AB20" i="61"/>
  <c r="O121" i="59"/>
  <c r="AX12" i="59"/>
  <c r="BZ62" i="60"/>
  <c r="AK59" i="59"/>
  <c r="BL98" i="61"/>
  <c r="AZ35" i="61"/>
  <c r="BZ26" i="61"/>
  <c r="S107" i="61"/>
  <c r="BB23" i="59"/>
  <c r="BA40" i="59"/>
  <c r="AW18" i="59"/>
  <c r="U47" i="59"/>
  <c r="Z117" i="61"/>
  <c r="V102" i="61"/>
  <c r="Q109" i="60"/>
  <c r="BD38" i="60"/>
  <c r="P76" i="60"/>
  <c r="BJ25" i="59"/>
  <c r="AO18" i="60"/>
  <c r="AZ21" i="60"/>
  <c r="BE116" i="59"/>
  <c r="M53" i="60"/>
  <c r="BL77" i="59"/>
  <c r="AT9" i="61"/>
  <c r="CC44" i="61"/>
  <c r="BM56" i="60"/>
  <c r="AK30" i="60"/>
  <c r="Y115" i="60"/>
  <c r="X57" i="61"/>
  <c r="O19" i="60"/>
  <c r="BN38" i="59"/>
  <c r="BM66" i="60"/>
  <c r="BN34" i="59"/>
  <c r="BO72" i="60"/>
  <c r="AL105" i="59"/>
  <c r="BK81" i="59"/>
  <c r="AB46" i="60"/>
  <c r="M120" i="60"/>
  <c r="AC81" i="61"/>
  <c r="K95" i="59"/>
  <c r="AD54" i="59"/>
  <c r="L108" i="60"/>
  <c r="AT40" i="61"/>
  <c r="T51" i="59"/>
  <c r="AN116" i="60"/>
  <c r="AF10" i="59"/>
  <c r="AJ129" i="61"/>
  <c r="CC84" i="59"/>
  <c r="U17" i="60"/>
  <c r="AN39" i="61"/>
  <c r="AR78" i="60"/>
  <c r="BB124" i="60"/>
  <c r="AA7" i="60"/>
  <c r="AL61" i="60"/>
  <c r="AP74" i="60"/>
  <c r="BJ93" i="60"/>
  <c r="K67" i="59"/>
  <c r="AP32" i="59"/>
  <c r="BJ37" i="61"/>
  <c r="BH45" i="60"/>
  <c r="BH27" i="59"/>
  <c r="BM38" i="59"/>
  <c r="BW101" i="60"/>
  <c r="BU99" i="61"/>
  <c r="BE7" i="60"/>
  <c r="AX118" i="61"/>
  <c r="AD5" i="60"/>
  <c r="AK104" i="59"/>
  <c r="BI117" i="60"/>
  <c r="BQ78" i="60"/>
  <c r="AT101" i="60"/>
  <c r="BY42" i="61"/>
  <c r="Z110" i="60"/>
  <c r="BP67" i="61"/>
  <c r="AJ30" i="61"/>
  <c r="M81" i="60"/>
  <c r="M112" i="61"/>
  <c r="Y102" i="61"/>
  <c r="P93" i="60"/>
  <c r="BQ102" i="60"/>
  <c r="S18" i="61"/>
  <c r="AP118" i="59"/>
  <c r="BX62" i="61"/>
  <c r="BI85" i="60"/>
  <c r="X112" i="61"/>
  <c r="AA68" i="61"/>
  <c r="BH80" i="61"/>
  <c r="R24" i="60"/>
  <c r="BS20" i="59"/>
  <c r="AA12" i="60"/>
  <c r="CA4" i="61"/>
  <c r="BJ61" i="59"/>
  <c r="BN26" i="61"/>
  <c r="BD119" i="60"/>
  <c r="BN120" i="61"/>
  <c r="BK75" i="59"/>
  <c r="Y79" i="61"/>
  <c r="N45" i="61"/>
  <c r="BN39" i="60"/>
  <c r="BO20" i="61"/>
  <c r="AZ77" i="59"/>
  <c r="L14" i="61"/>
  <c r="BW104" i="60"/>
  <c r="BY75" i="61"/>
  <c r="AN36" i="59"/>
  <c r="AL67" i="59"/>
  <c r="AW73" i="59"/>
  <c r="O97" i="61"/>
  <c r="AC116" i="61"/>
  <c r="O39" i="59"/>
  <c r="S40" i="60"/>
  <c r="V81" i="61"/>
  <c r="AT128" i="61"/>
  <c r="V110" i="61"/>
  <c r="AO38" i="59"/>
  <c r="AL59" i="61"/>
  <c r="AP12" i="59"/>
  <c r="AM69" i="61"/>
  <c r="R90" i="59"/>
  <c r="W65" i="61"/>
  <c r="BI9" i="59"/>
  <c r="AW49" i="60"/>
  <c r="BA60" i="60"/>
  <c r="BF17" i="59"/>
  <c r="S39" i="60"/>
  <c r="W76" i="60"/>
  <c r="BK9" i="59"/>
  <c r="AL72" i="60"/>
  <c r="CA76" i="61"/>
  <c r="AU78" i="59"/>
  <c r="CD36" i="61"/>
  <c r="BR64" i="60"/>
  <c r="BA71" i="59"/>
  <c r="BK98" i="60"/>
  <c r="Y16" i="59"/>
  <c r="AD48" i="60"/>
  <c r="BJ30" i="61"/>
  <c r="BG76" i="60"/>
  <c r="AQ13" i="60"/>
  <c r="Y28" i="59"/>
  <c r="AZ6" i="59"/>
  <c r="AQ29" i="59"/>
  <c r="T74" i="59"/>
  <c r="BG98" i="60"/>
  <c r="BN7" i="60"/>
  <c r="BF39" i="61"/>
  <c r="AX11" i="59"/>
  <c r="AI11" i="59"/>
  <c r="N66" i="61"/>
  <c r="BX78" i="61"/>
  <c r="X119" i="60"/>
  <c r="BV129" i="60"/>
  <c r="AJ114" i="60"/>
  <c r="AN36" i="60"/>
  <c r="AQ80" i="59"/>
  <c r="BJ122" i="61"/>
  <c r="AB80" i="60"/>
  <c r="AZ34" i="60"/>
  <c r="Q62" i="60"/>
  <c r="BL26" i="61"/>
  <c r="BQ112" i="59"/>
  <c r="BG104" i="61"/>
  <c r="AH106" i="60"/>
  <c r="BW108" i="61"/>
  <c r="K113" i="59"/>
  <c r="BU25" i="60"/>
  <c r="O106" i="61"/>
  <c r="AP84" i="60"/>
  <c r="AN95" i="61"/>
  <c r="BX31" i="59"/>
  <c r="AG22" i="60"/>
  <c r="M49" i="60"/>
  <c r="CD84" i="61"/>
  <c r="AH118" i="61"/>
  <c r="AX51" i="59"/>
  <c r="BM49" i="59"/>
  <c r="P129" i="61"/>
  <c r="AR102" i="60"/>
  <c r="U128" i="59"/>
  <c r="AE92" i="61"/>
  <c r="S38" i="60"/>
  <c r="AZ92" i="61"/>
  <c r="AP72" i="61"/>
  <c r="BN94" i="59"/>
  <c r="BJ78" i="60"/>
  <c r="BD61" i="60"/>
  <c r="BM116" i="61"/>
  <c r="BA75" i="60"/>
  <c r="BP64" i="59"/>
  <c r="AW82" i="60"/>
  <c r="CD26" i="61"/>
  <c r="AO46" i="61"/>
  <c r="AF15" i="59"/>
  <c r="AH93" i="60"/>
  <c r="BE6" i="60"/>
  <c r="CA49" i="60"/>
  <c r="BK82" i="60"/>
  <c r="AF65" i="59"/>
  <c r="AL71" i="59"/>
  <c r="BQ57" i="59"/>
  <c r="AI111" i="60"/>
  <c r="BT84" i="61"/>
  <c r="K110" i="59"/>
  <c r="AV11" i="60"/>
  <c r="V45" i="61"/>
  <c r="BS21" i="60"/>
  <c r="BE13" i="60"/>
  <c r="S83" i="61"/>
  <c r="O4" i="59"/>
  <c r="AE40" i="61"/>
  <c r="AN68" i="61"/>
  <c r="CC103" i="60"/>
  <c r="AD50" i="59"/>
  <c r="AA77" i="59"/>
  <c r="AE30" i="60"/>
  <c r="R89" i="60"/>
  <c r="BK115" i="61"/>
  <c r="AV64" i="59"/>
  <c r="BY61" i="60"/>
  <c r="AB21" i="60"/>
  <c r="X43" i="60"/>
  <c r="AA39" i="59"/>
  <c r="BZ83" i="60"/>
  <c r="AB67" i="61"/>
  <c r="BG72" i="61"/>
  <c r="AW75" i="60"/>
  <c r="BA38" i="60"/>
  <c r="L50" i="60"/>
  <c r="M46" i="60"/>
  <c r="BG59" i="59"/>
  <c r="BW43" i="61"/>
  <c r="O98" i="60"/>
  <c r="AN13" i="59"/>
  <c r="AT14" i="60"/>
  <c r="BH92" i="61"/>
  <c r="AC61" i="61"/>
  <c r="AL86" i="61"/>
  <c r="CD73" i="61"/>
  <c r="BS83" i="61"/>
  <c r="AH100" i="60"/>
  <c r="CA94" i="60"/>
  <c r="AC95" i="60"/>
  <c r="BK50" i="59"/>
  <c r="AJ13" i="60"/>
  <c r="AV7" i="60"/>
  <c r="X23" i="61"/>
  <c r="AW17" i="60"/>
  <c r="BR15" i="59"/>
  <c r="P46" i="61"/>
  <c r="L46" i="61"/>
  <c r="AE128" i="60"/>
  <c r="BI99" i="61"/>
  <c r="AP129" i="59"/>
  <c r="BI95" i="60"/>
  <c r="BO37" i="61"/>
  <c r="AF12" i="59"/>
  <c r="BA26" i="60"/>
  <c r="Y127" i="60"/>
  <c r="Q126" i="61"/>
  <c r="AH48" i="59"/>
  <c r="AY121" i="60"/>
  <c r="S83" i="60"/>
  <c r="L104" i="59"/>
  <c r="AW39" i="59"/>
  <c r="W82" i="60"/>
  <c r="AT100" i="61"/>
  <c r="CA105" i="59"/>
  <c r="L9" i="59"/>
  <c r="AJ8" i="61"/>
  <c r="AI70" i="60"/>
  <c r="N98" i="59"/>
  <c r="T82" i="61"/>
  <c r="AO103" i="61"/>
  <c r="S45" i="61"/>
  <c r="AV36" i="61"/>
  <c r="AU108" i="59"/>
  <c r="V12" i="61"/>
  <c r="AN29" i="60"/>
  <c r="AD46" i="60"/>
  <c r="CD32" i="61"/>
  <c r="AG52" i="59"/>
  <c r="Z39" i="59"/>
  <c r="BN90" i="59"/>
  <c r="AW98" i="61"/>
  <c r="K76" i="59"/>
  <c r="AG88" i="59"/>
  <c r="AD93" i="61"/>
  <c r="BM124" i="60"/>
  <c r="BN58" i="61"/>
  <c r="P116" i="60"/>
  <c r="BU15" i="59"/>
  <c r="AN50" i="59"/>
  <c r="AA26" i="59"/>
  <c r="AQ73" i="59"/>
  <c r="O63" i="59"/>
  <c r="BO53" i="59"/>
  <c r="Q120" i="59"/>
  <c r="BC36" i="61"/>
  <c r="X60" i="60"/>
  <c r="AE14" i="61"/>
  <c r="AI49" i="60"/>
  <c r="BX48" i="61"/>
  <c r="AS106" i="59"/>
  <c r="BT69" i="59"/>
  <c r="CA39" i="59"/>
  <c r="AN64" i="60"/>
  <c r="BP111" i="59"/>
  <c r="AS110" i="59"/>
  <c r="W79" i="61"/>
  <c r="BC49" i="60"/>
  <c r="K44" i="59"/>
  <c r="BC14" i="61"/>
  <c r="Z41" i="61"/>
  <c r="AO110" i="60"/>
  <c r="AG90" i="60"/>
  <c r="BH61" i="61"/>
  <c r="AW56" i="59"/>
  <c r="BB27" i="60"/>
  <c r="AL39" i="61"/>
  <c r="P6" i="61"/>
  <c r="BD63" i="60"/>
  <c r="AT76" i="60"/>
  <c r="Y96" i="61"/>
  <c r="Q4" i="59"/>
  <c r="AC50" i="61"/>
  <c r="X76" i="60"/>
  <c r="BA100" i="59"/>
  <c r="AH54" i="60"/>
  <c r="BA111" i="59"/>
  <c r="BR34" i="61"/>
  <c r="Z111" i="60"/>
  <c r="AS7" i="60"/>
  <c r="BN124" i="59"/>
  <c r="BP47" i="59"/>
  <c r="BW22" i="61"/>
  <c r="BR80" i="60"/>
  <c r="O48" i="59"/>
  <c r="U44" i="60"/>
  <c r="AA55" i="61"/>
  <c r="BO51" i="60"/>
  <c r="Q102" i="61"/>
  <c r="AV79" i="59"/>
  <c r="BX127" i="61"/>
  <c r="AM100" i="59"/>
  <c r="BP93" i="61"/>
  <c r="CB11" i="60"/>
  <c r="K7" i="60"/>
  <c r="K26" i="61"/>
  <c r="P101" i="61"/>
  <c r="AO62" i="59"/>
  <c r="BC115" i="59"/>
  <c r="BC126" i="61"/>
  <c r="X6" i="60"/>
  <c r="Z127" i="59"/>
  <c r="AH26" i="59"/>
  <c r="AY36" i="61"/>
  <c r="BH116" i="60"/>
  <c r="BN5" i="59"/>
  <c r="BS65" i="59"/>
  <c r="CA93" i="59"/>
  <c r="BT29" i="61"/>
  <c r="AH90" i="59"/>
  <c r="AW64" i="61"/>
  <c r="BC62" i="59"/>
  <c r="AU123" i="59"/>
  <c r="CC116" i="60"/>
  <c r="AB10" i="60"/>
  <c r="BS59" i="61"/>
  <c r="AO98" i="59"/>
  <c r="Y42" i="60"/>
  <c r="BJ72" i="61"/>
  <c r="R52" i="60"/>
  <c r="AH19" i="59"/>
  <c r="W31" i="59"/>
  <c r="BK27" i="61"/>
  <c r="T62" i="59"/>
  <c r="AA53" i="61"/>
  <c r="V93" i="60"/>
  <c r="BH31" i="60"/>
  <c r="BI50" i="61"/>
  <c r="N9" i="60"/>
  <c r="AN92" i="59"/>
  <c r="CD15" i="61"/>
  <c r="AZ50" i="60"/>
  <c r="N120" i="61"/>
  <c r="AU97" i="61"/>
  <c r="W31" i="60"/>
  <c r="R15" i="59"/>
  <c r="AC46" i="60"/>
  <c r="Y53" i="59"/>
  <c r="AX8" i="61"/>
  <c r="CB54" i="59"/>
  <c r="AL33" i="59"/>
  <c r="Z68" i="59"/>
  <c r="AY8" i="59"/>
  <c r="BU15" i="61"/>
  <c r="BI105" i="60"/>
  <c r="BL50" i="61"/>
  <c r="AD88" i="61"/>
  <c r="BE59" i="61"/>
  <c r="AO80" i="59"/>
  <c r="BK119" i="59"/>
  <c r="Q4" i="60"/>
  <c r="Q126" i="60"/>
  <c r="AV106" i="60"/>
  <c r="N21" i="61"/>
  <c r="AV92" i="60"/>
  <c r="AR33" i="59"/>
  <c r="AK127" i="59"/>
  <c r="AT92" i="61"/>
  <c r="AL80" i="59"/>
  <c r="AJ6" i="59"/>
  <c r="BT5" i="61"/>
  <c r="BH124" i="60"/>
  <c r="BJ20" i="61"/>
  <c r="AT119" i="59"/>
  <c r="AL49" i="60"/>
  <c r="AP106" i="59"/>
  <c r="O18" i="61"/>
  <c r="AC70" i="60"/>
  <c r="V122" i="59"/>
  <c r="AH47" i="59"/>
  <c r="AH108" i="59"/>
  <c r="AC100" i="61"/>
  <c r="AK19" i="60"/>
  <c r="AZ41" i="61"/>
  <c r="BH110" i="61"/>
  <c r="K15" i="60"/>
  <c r="BR76" i="61"/>
  <c r="L103" i="59"/>
  <c r="BQ30" i="60"/>
  <c r="BY54" i="61"/>
  <c r="AF62" i="60"/>
  <c r="AY12" i="61"/>
  <c r="BK106" i="60"/>
  <c r="BW19" i="60"/>
  <c r="BD44" i="61"/>
  <c r="BH113" i="60"/>
  <c r="AM4" i="61"/>
  <c r="BC5" i="61"/>
  <c r="BN74" i="61"/>
  <c r="BR7" i="60"/>
  <c r="AZ99" i="60"/>
  <c r="AS41" i="60"/>
  <c r="V34" i="61"/>
  <c r="K107" i="60"/>
  <c r="AK116" i="61"/>
  <c r="W32" i="61"/>
  <c r="AH83" i="61"/>
  <c r="Z114" i="59"/>
  <c r="BI73" i="59"/>
  <c r="BA48" i="60"/>
  <c r="R9" i="59"/>
  <c r="BS6" i="61"/>
  <c r="P87" i="60"/>
  <c r="BK33" i="61"/>
  <c r="BR68" i="61"/>
  <c r="AN62" i="60"/>
  <c r="V111" i="59"/>
  <c r="BJ40" i="61"/>
  <c r="Q9" i="61"/>
  <c r="BJ66" i="60"/>
  <c r="BC108" i="59"/>
  <c r="BN17" i="60"/>
  <c r="L100" i="60"/>
  <c r="AA35" i="60"/>
  <c r="BN96" i="60"/>
  <c r="AD65" i="61"/>
  <c r="AF51" i="61"/>
  <c r="AZ114" i="60"/>
  <c r="AU54" i="59"/>
  <c r="BH93" i="61"/>
  <c r="AF46" i="61"/>
  <c r="AF106" i="59"/>
  <c r="AO29" i="60"/>
  <c r="BY81" i="59"/>
  <c r="BK77" i="61"/>
  <c r="O101" i="61"/>
  <c r="AJ70" i="59"/>
  <c r="Z109" i="60"/>
  <c r="AI11" i="60"/>
  <c r="AK32" i="61"/>
  <c r="X111" i="60"/>
  <c r="AP47" i="61"/>
  <c r="AI116" i="61"/>
  <c r="AD101" i="60"/>
  <c r="R89" i="59"/>
  <c r="S62" i="60"/>
  <c r="BL19" i="61"/>
  <c r="BI72" i="61"/>
  <c r="P115" i="61"/>
  <c r="AO82" i="61"/>
  <c r="AY62" i="60"/>
  <c r="M63" i="60"/>
  <c r="BK20" i="61"/>
  <c r="BN120" i="60"/>
  <c r="AY120" i="59"/>
  <c r="AU110" i="59"/>
  <c r="BQ95" i="60"/>
  <c r="AH123" i="59"/>
  <c r="AH55" i="59"/>
  <c r="AG82" i="60"/>
  <c r="BO75" i="60"/>
  <c r="AL104" i="60"/>
  <c r="AJ69" i="61"/>
  <c r="Z14" i="61"/>
  <c r="AJ83" i="59"/>
  <c r="AL80" i="61"/>
  <c r="BA102" i="61"/>
  <c r="O13" i="59"/>
  <c r="BD11" i="60"/>
  <c r="AX101" i="60"/>
  <c r="AI102" i="61"/>
  <c r="K72" i="60"/>
  <c r="M94" i="61"/>
  <c r="AA87" i="61"/>
  <c r="T52" i="59"/>
  <c r="AR92" i="59"/>
  <c r="AA80" i="59"/>
  <c r="AO17" i="59"/>
  <c r="BJ123" i="59"/>
  <c r="BI124" i="60"/>
  <c r="P31" i="61"/>
  <c r="CC80" i="59"/>
  <c r="BB27" i="61"/>
  <c r="AE45" i="60"/>
  <c r="AA123" i="59"/>
  <c r="AJ42" i="60"/>
  <c r="BH7" i="61"/>
  <c r="BD68" i="59"/>
  <c r="AO106" i="60"/>
  <c r="BL113" i="59"/>
  <c r="CD48" i="60"/>
  <c r="AY64" i="59"/>
  <c r="BO39" i="61"/>
  <c r="AS117" i="60"/>
  <c r="AD90" i="60"/>
  <c r="AP111" i="59"/>
  <c r="O49" i="61"/>
  <c r="BY49" i="60"/>
  <c r="AC105" i="60"/>
  <c r="AH58" i="59"/>
  <c r="AY23" i="59"/>
  <c r="BR102" i="59"/>
  <c r="AT125" i="60"/>
  <c r="BZ105" i="60"/>
  <c r="AP78" i="59"/>
  <c r="BB30" i="60"/>
  <c r="AV101" i="61"/>
  <c r="BO32" i="60"/>
  <c r="BA4" i="61"/>
  <c r="BC122" i="61"/>
  <c r="AP5" i="61"/>
  <c r="AC111" i="60"/>
  <c r="BW24" i="60"/>
  <c r="AQ98" i="61"/>
  <c r="AX77" i="61"/>
  <c r="BP7" i="61"/>
  <c r="U59" i="59"/>
  <c r="AZ49" i="60"/>
  <c r="BB20" i="61"/>
  <c r="BP121" i="59"/>
  <c r="BM117" i="60"/>
  <c r="AX32" i="61"/>
  <c r="AS119" i="60"/>
  <c r="CC65" i="61"/>
  <c r="BS12" i="61"/>
  <c r="X64" i="59"/>
  <c r="BJ11" i="61"/>
  <c r="O42" i="59"/>
  <c r="BI40" i="61"/>
  <c r="BI87" i="61"/>
  <c r="BV24" i="61"/>
  <c r="X121" i="59"/>
  <c r="AO69" i="61"/>
  <c r="BY119" i="61"/>
  <c r="AB8" i="61"/>
  <c r="BF124" i="61"/>
  <c r="BZ51" i="61"/>
  <c r="AG75" i="59"/>
  <c r="K94" i="60"/>
  <c r="O33" i="61"/>
  <c r="AE127" i="61"/>
  <c r="P10" i="60"/>
  <c r="BC123" i="59"/>
  <c r="BE121" i="59"/>
  <c r="BM49" i="61"/>
  <c r="S21" i="60"/>
  <c r="W87" i="60"/>
  <c r="AZ111" i="61"/>
  <c r="BZ46" i="61"/>
  <c r="Q115" i="59"/>
  <c r="AL51" i="59"/>
  <c r="BA70" i="60"/>
  <c r="AQ15" i="60"/>
  <c r="BB60" i="59"/>
  <c r="BF109" i="59"/>
  <c r="BM117" i="61"/>
  <c r="BR81" i="60"/>
  <c r="AM84" i="60"/>
  <c r="BO44" i="60"/>
  <c r="AM123" i="61"/>
  <c r="N34" i="61"/>
  <c r="Z78" i="61"/>
  <c r="N4" i="60"/>
  <c r="N75" i="61"/>
  <c r="BM73" i="59"/>
  <c r="AC106" i="59"/>
  <c r="AG105" i="60"/>
  <c r="BS101" i="59"/>
  <c r="BH55" i="61"/>
  <c r="AQ25" i="59"/>
  <c r="AP26" i="61"/>
  <c r="AU104" i="59"/>
  <c r="W4" i="60"/>
  <c r="BI77" i="59"/>
  <c r="BA85" i="59"/>
  <c r="AA55" i="60"/>
  <c r="AC67" i="61"/>
  <c r="BU44" i="60"/>
  <c r="V107" i="59"/>
  <c r="AE56" i="59"/>
  <c r="BC29" i="60"/>
  <c r="BH127" i="61"/>
  <c r="R28" i="59"/>
  <c r="BA40" i="61"/>
  <c r="AI17" i="60"/>
  <c r="BK58" i="59"/>
  <c r="AM24" i="61"/>
  <c r="BG25" i="61"/>
  <c r="AK16" i="60"/>
  <c r="BK47" i="59"/>
  <c r="BC103" i="61"/>
  <c r="AS113" i="59"/>
  <c r="CD89" i="60"/>
  <c r="BI45" i="59"/>
  <c r="L81" i="61"/>
  <c r="AA15" i="61"/>
  <c r="AG85" i="61"/>
  <c r="L16" i="61"/>
  <c r="BC68" i="61"/>
  <c r="BM95" i="60"/>
  <c r="AA30" i="60"/>
  <c r="P119" i="59"/>
  <c r="BL125" i="61"/>
  <c r="AH27" i="59"/>
  <c r="AH30" i="60"/>
  <c r="W45" i="59"/>
  <c r="AV80" i="59"/>
  <c r="AR25" i="61"/>
  <c r="R98" i="59"/>
  <c r="BF88" i="61"/>
  <c r="AF50" i="59"/>
  <c r="AS35" i="60"/>
  <c r="T37" i="60"/>
  <c r="O55" i="61"/>
  <c r="L40" i="61"/>
  <c r="BG106" i="59"/>
  <c r="AC78" i="59"/>
  <c r="Y97" i="60"/>
  <c r="AP115" i="61"/>
  <c r="BH109" i="60"/>
  <c r="BN52" i="60"/>
  <c r="BO118" i="60"/>
  <c r="BO15" i="60"/>
  <c r="BC37" i="61"/>
  <c r="BF69" i="60"/>
  <c r="Q30" i="60"/>
  <c r="BW36" i="60"/>
  <c r="Z103" i="59"/>
  <c r="T46" i="60"/>
  <c r="AP51" i="59"/>
  <c r="M47" i="61"/>
  <c r="BL60" i="60"/>
  <c r="AO66" i="59"/>
  <c r="AT93" i="59"/>
  <c r="BA64" i="59"/>
  <c r="BK13" i="60"/>
  <c r="BK100" i="59"/>
  <c r="BY53" i="59"/>
  <c r="BY78" i="59"/>
  <c r="BE26" i="60"/>
  <c r="AZ78" i="59"/>
  <c r="BD38" i="61"/>
  <c r="Q55" i="59"/>
  <c r="AT58" i="61"/>
  <c r="BE105" i="59"/>
  <c r="AJ63" i="60"/>
  <c r="AH71" i="59"/>
  <c r="AA37" i="59"/>
  <c r="AF47" i="60"/>
  <c r="K109" i="59"/>
  <c r="AA24" i="59"/>
  <c r="S44" i="60"/>
  <c r="U58" i="60"/>
  <c r="AQ119" i="60"/>
  <c r="AH66" i="59"/>
  <c r="AX16" i="59"/>
  <c r="CD51" i="61"/>
  <c r="BG26" i="61"/>
  <c r="BL115" i="60"/>
  <c r="AC80" i="60"/>
  <c r="AM21" i="60"/>
  <c r="AL65" i="59"/>
  <c r="BY93" i="61"/>
  <c r="BF125" i="60"/>
  <c r="BH40" i="60"/>
  <c r="Z69" i="59"/>
  <c r="AC94" i="61"/>
  <c r="BM78" i="61"/>
  <c r="BJ58" i="60"/>
  <c r="BN109" i="60"/>
  <c r="AC64" i="59"/>
  <c r="BO101" i="60"/>
  <c r="T127" i="60"/>
  <c r="O83" i="61"/>
  <c r="AT74" i="61"/>
  <c r="AQ127" i="61"/>
  <c r="M67" i="59"/>
  <c r="AE33" i="60"/>
  <c r="AC54" i="61"/>
  <c r="BI4" i="61"/>
  <c r="BH48" i="59"/>
  <c r="CC24" i="59"/>
  <c r="BO111" i="59"/>
  <c r="AP11" i="59"/>
  <c r="U21" i="59"/>
  <c r="BR119" i="59"/>
  <c r="BI80" i="61"/>
  <c r="Y81" i="59"/>
  <c r="AX19" i="61"/>
  <c r="AE95" i="59"/>
  <c r="AF51" i="60"/>
  <c r="BF101" i="60"/>
  <c r="Y120" i="60"/>
  <c r="K104" i="60"/>
  <c r="BD125" i="60"/>
  <c r="BE81" i="59"/>
  <c r="Q15" i="61"/>
  <c r="BM91" i="60"/>
  <c r="BV33" i="60"/>
  <c r="BQ110" i="59"/>
  <c r="W106" i="60"/>
  <c r="O56" i="60"/>
  <c r="AG16" i="61"/>
  <c r="W72" i="60"/>
  <c r="BJ117" i="59"/>
  <c r="BN76" i="59"/>
  <c r="L94" i="60"/>
  <c r="BV100" i="59"/>
  <c r="BK81" i="61"/>
  <c r="AI33" i="61"/>
  <c r="BM62" i="61"/>
  <c r="BH5" i="61"/>
  <c r="Z111" i="61"/>
  <c r="BB116" i="61"/>
  <c r="AE8" i="61"/>
  <c r="AW129" i="59"/>
  <c r="BX23" i="60"/>
  <c r="BA76" i="61"/>
  <c r="W92" i="60"/>
  <c r="AP59" i="61"/>
  <c r="BS24" i="61"/>
  <c r="BY100" i="61"/>
  <c r="T74" i="61"/>
  <c r="S102" i="61"/>
  <c r="N108" i="60"/>
  <c r="AW81" i="60"/>
  <c r="W79" i="59"/>
  <c r="BE20" i="61"/>
  <c r="BH50" i="60"/>
  <c r="CA86" i="59"/>
  <c r="W18" i="60"/>
  <c r="N35" i="59"/>
  <c r="Z18" i="59"/>
  <c r="AH21" i="59"/>
  <c r="AK71" i="61"/>
  <c r="AY37" i="60"/>
  <c r="AS64" i="61"/>
  <c r="V40" i="59"/>
  <c r="BH81" i="61"/>
  <c r="AD30" i="59"/>
  <c r="AK39" i="61"/>
  <c r="BG30" i="60"/>
  <c r="AR63" i="61"/>
  <c r="V88" i="61"/>
  <c r="BA122" i="61"/>
  <c r="L9" i="60"/>
  <c r="AP46" i="60"/>
  <c r="AM12" i="61"/>
  <c r="P35" i="59"/>
  <c r="R62" i="60"/>
  <c r="BQ67" i="59"/>
  <c r="BS70" i="59"/>
  <c r="AG40" i="60"/>
  <c r="AU41" i="61"/>
  <c r="AM64" i="60"/>
  <c r="AL101" i="61"/>
  <c r="AC120" i="60"/>
  <c r="AI43" i="61"/>
  <c r="BR95" i="59"/>
  <c r="AH39" i="61"/>
  <c r="AX74" i="61"/>
  <c r="AI101" i="59"/>
  <c r="Y128" i="61"/>
  <c r="AJ74" i="60"/>
  <c r="Q118" i="59"/>
  <c r="CB46" i="59"/>
  <c r="K57" i="59"/>
  <c r="BQ98" i="59"/>
  <c r="P52" i="61"/>
  <c r="BG66" i="59"/>
  <c r="BD110" i="61"/>
  <c r="U30" i="61"/>
  <c r="BW61" i="59"/>
  <c r="BC111" i="59"/>
  <c r="AV81" i="60"/>
  <c r="S10" i="61"/>
  <c r="AJ28" i="59"/>
  <c r="P43" i="59"/>
  <c r="BA46" i="61"/>
  <c r="AC32" i="59"/>
  <c r="P20" i="59"/>
  <c r="AM20" i="61"/>
  <c r="AI63" i="59"/>
  <c r="BB118" i="61"/>
  <c r="N38" i="60"/>
  <c r="AC28" i="60"/>
  <c r="N102" i="60"/>
  <c r="W59" i="61"/>
  <c r="BR67" i="60"/>
  <c r="Q46" i="59"/>
  <c r="U52" i="59"/>
  <c r="BS47" i="60"/>
  <c r="AF10" i="61"/>
  <c r="N55" i="60"/>
  <c r="BY112" i="60"/>
  <c r="AE9" i="61"/>
  <c r="Z21" i="61"/>
  <c r="AE99" i="60"/>
  <c r="AX100" i="61"/>
  <c r="BH9" i="61"/>
  <c r="AY41" i="60"/>
  <c r="BK40" i="60"/>
  <c r="BY33" i="59"/>
  <c r="BH35" i="61"/>
  <c r="BF54" i="59"/>
  <c r="AZ10" i="60"/>
  <c r="BR50" i="61"/>
  <c r="L70" i="61"/>
  <c r="AI31" i="59"/>
  <c r="AF83" i="59"/>
  <c r="L106" i="61"/>
  <c r="AF93" i="59"/>
  <c r="R109" i="60"/>
  <c r="O54" i="59"/>
  <c r="AW107" i="61"/>
  <c r="AM126" i="59"/>
  <c r="BO102" i="59"/>
  <c r="U64" i="59"/>
  <c r="BU16" i="61"/>
  <c r="AO59" i="59"/>
  <c r="U92" i="60"/>
  <c r="BF58" i="60"/>
  <c r="BI105" i="61"/>
  <c r="BQ7" i="61"/>
  <c r="BD80" i="61"/>
  <c r="S25" i="61"/>
  <c r="BQ28" i="61"/>
  <c r="BY38" i="59"/>
  <c r="N129" i="59"/>
  <c r="BM102" i="60"/>
  <c r="BG17" i="59"/>
  <c r="AU114" i="59"/>
  <c r="BN51" i="59"/>
  <c r="P8" i="60"/>
  <c r="V117" i="60"/>
  <c r="AY96" i="61"/>
  <c r="CB96" i="59"/>
  <c r="AE51" i="61"/>
  <c r="BU39" i="61"/>
  <c r="AP119" i="59"/>
  <c r="AE7" i="59"/>
  <c r="AP98" i="59"/>
  <c r="AQ93" i="60"/>
  <c r="CD39" i="60"/>
  <c r="AE100" i="59"/>
  <c r="BN58" i="60"/>
  <c r="AP21" i="59"/>
  <c r="AN74" i="60"/>
  <c r="R55" i="60"/>
  <c r="BX70" i="61"/>
  <c r="AX83" i="61"/>
  <c r="AQ10" i="59"/>
  <c r="BC114" i="61"/>
  <c r="AR115" i="59"/>
  <c r="O52" i="60"/>
  <c r="BY13" i="61"/>
  <c r="AR86" i="60"/>
  <c r="BD12" i="60"/>
  <c r="BE67" i="61"/>
  <c r="AI71" i="59"/>
  <c r="BD110" i="59"/>
  <c r="BA20" i="60"/>
  <c r="AN7" i="60"/>
  <c r="AA109" i="60"/>
  <c r="BJ6" i="61"/>
  <c r="AM79" i="59"/>
  <c r="U106" i="60"/>
  <c r="AV123" i="60"/>
  <c r="AV71" i="60"/>
  <c r="BU86" i="60"/>
  <c r="BH46" i="60"/>
  <c r="BE39" i="61"/>
  <c r="AK94" i="59"/>
  <c r="AD79" i="59"/>
  <c r="BR114" i="61"/>
  <c r="BW29" i="59"/>
  <c r="P80" i="59"/>
  <c r="AF46" i="60"/>
  <c r="M12" i="61"/>
  <c r="AJ77" i="60"/>
  <c r="O87" i="61"/>
  <c r="BE39" i="59"/>
  <c r="BQ56" i="59"/>
  <c r="AA118" i="61"/>
  <c r="AT84" i="59"/>
  <c r="AD108" i="60"/>
  <c r="CJ57" i="59" l="1"/>
  <c r="CF57" i="59"/>
  <c r="CK57" i="59"/>
  <c r="CH57" i="59"/>
  <c r="CI57" i="59"/>
  <c r="CG57" i="59"/>
  <c r="CK104" i="60"/>
  <c r="CI104" i="60"/>
  <c r="CH104" i="60"/>
  <c r="CJ104" i="60"/>
  <c r="CG104" i="60"/>
  <c r="CF104" i="60"/>
  <c r="CH109" i="59"/>
  <c r="CK109" i="59"/>
  <c r="CG109" i="59"/>
  <c r="CF109" i="59"/>
  <c r="CI109" i="59"/>
  <c r="CJ109" i="59"/>
  <c r="CF94" i="60"/>
  <c r="CK94" i="60"/>
  <c r="CJ94" i="60"/>
  <c r="CH94" i="60"/>
  <c r="CG94" i="60"/>
  <c r="CI94" i="60"/>
  <c r="CJ72" i="60"/>
  <c r="CH72" i="60"/>
  <c r="CG72" i="60"/>
  <c r="CI72" i="60"/>
  <c r="CK72" i="60"/>
  <c r="CF72" i="60"/>
  <c r="CH107" i="60"/>
  <c r="CI107" i="60"/>
  <c r="CK107" i="60"/>
  <c r="CG107" i="60"/>
  <c r="CJ107" i="60"/>
  <c r="CF107" i="60"/>
  <c r="CK15" i="60"/>
  <c r="CF15" i="60"/>
  <c r="CH15" i="60"/>
  <c r="CI15" i="60"/>
  <c r="CJ15" i="60"/>
  <c r="CG15" i="60"/>
  <c r="CG26" i="61"/>
  <c r="CH26" i="61"/>
  <c r="CK26" i="61"/>
  <c r="CJ26" i="61"/>
  <c r="CF26" i="61"/>
  <c r="CI26" i="61"/>
  <c r="CI7" i="60"/>
  <c r="CF7" i="60"/>
  <c r="CH7" i="60"/>
  <c r="CK7" i="60"/>
  <c r="CG7" i="60"/>
  <c r="CJ7" i="60"/>
  <c r="CK44" i="59"/>
  <c r="CJ44" i="59"/>
  <c r="CF44" i="59"/>
  <c r="CG44" i="59"/>
  <c r="CH44" i="59"/>
  <c r="CI44" i="59"/>
  <c r="CI76" i="59"/>
  <c r="CJ76" i="59"/>
  <c r="CG76" i="59"/>
  <c r="CH76" i="59"/>
  <c r="CK76" i="59"/>
  <c r="CF76" i="59"/>
  <c r="CK110" i="59"/>
  <c r="CF110" i="59"/>
  <c r="CG110" i="59"/>
  <c r="CH110" i="59"/>
  <c r="CJ110" i="59"/>
  <c r="CI110" i="59"/>
  <c r="CJ113" i="59"/>
  <c r="CF113" i="59"/>
  <c r="CG113" i="59"/>
  <c r="CH113" i="59"/>
  <c r="CI113" i="59"/>
  <c r="CK113" i="59"/>
  <c r="CF67" i="59"/>
  <c r="CI67" i="59"/>
  <c r="CJ67" i="59"/>
  <c r="CK67" i="59"/>
  <c r="CH67" i="59"/>
  <c r="CG67" i="59"/>
  <c r="CI95" i="59"/>
  <c r="CF95" i="59"/>
  <c r="CG95" i="59"/>
  <c r="CK95" i="59"/>
  <c r="CJ95" i="59"/>
  <c r="CH95" i="59"/>
  <c r="CF126" i="60"/>
  <c r="CG126" i="60"/>
  <c r="CH126" i="60"/>
  <c r="CJ126" i="60"/>
  <c r="CI126" i="60"/>
  <c r="CK126" i="60"/>
  <c r="CI68" i="60"/>
  <c r="CG68" i="60"/>
  <c r="CK68" i="60"/>
  <c r="CJ68" i="60"/>
  <c r="CH68" i="60"/>
  <c r="CF68" i="60"/>
  <c r="CH58" i="59"/>
  <c r="CI58" i="59"/>
  <c r="CG58" i="59"/>
  <c r="CF58" i="59"/>
  <c r="CJ58" i="59"/>
  <c r="CK58" i="59"/>
  <c r="CH105" i="60"/>
  <c r="CF105" i="60"/>
  <c r="CK105" i="60"/>
  <c r="CI105" i="60"/>
  <c r="CG105" i="60"/>
  <c r="CJ105" i="60"/>
  <c r="CH25" i="61"/>
  <c r="CJ25" i="61"/>
  <c r="CI25" i="61"/>
  <c r="CF25" i="61"/>
  <c r="CG25" i="61"/>
  <c r="CK25" i="61"/>
  <c r="CH113" i="61"/>
  <c r="CK113" i="61"/>
  <c r="CJ113" i="61"/>
  <c r="CG113" i="61"/>
  <c r="CI113" i="61"/>
  <c r="CF113" i="61"/>
  <c r="CK60" i="60"/>
  <c r="CH60" i="60"/>
  <c r="CI60" i="60"/>
  <c r="CG60" i="60"/>
  <c r="CF60" i="60"/>
  <c r="CJ60" i="60"/>
  <c r="CI6" i="61"/>
  <c r="CK6" i="61"/>
  <c r="CH6" i="61"/>
  <c r="CG6" i="61"/>
  <c r="CF6" i="61"/>
  <c r="CJ6" i="61"/>
  <c r="CG46" i="61"/>
  <c r="CF46" i="61"/>
  <c r="CJ46" i="61"/>
  <c r="CH46" i="61"/>
  <c r="CI46" i="61"/>
  <c r="CK46" i="61"/>
  <c r="CG51" i="60"/>
  <c r="CJ51" i="60"/>
  <c r="CI51" i="60"/>
  <c r="CK51" i="60"/>
  <c r="CH51" i="60"/>
  <c r="CF51" i="60"/>
  <c r="CF49" i="61"/>
  <c r="CG49" i="61"/>
  <c r="CJ49" i="61"/>
  <c r="CH49" i="61"/>
  <c r="CK49" i="61"/>
  <c r="CI49" i="61"/>
  <c r="CH88" i="60"/>
  <c r="CJ88" i="60"/>
  <c r="CK88" i="60"/>
  <c r="CI88" i="60"/>
  <c r="CG88" i="60"/>
  <c r="CF88" i="60"/>
  <c r="CK91" i="60"/>
  <c r="CG91" i="60"/>
  <c r="CH91" i="60"/>
  <c r="CI91" i="60"/>
  <c r="CF91" i="60"/>
  <c r="CJ91" i="60"/>
  <c r="CH23" i="60"/>
  <c r="CI23" i="60"/>
  <c r="CG23" i="60"/>
  <c r="CF23" i="60"/>
  <c r="CJ23" i="60"/>
  <c r="CK23" i="60"/>
  <c r="CF13" i="59"/>
  <c r="CK13" i="59"/>
  <c r="CI13" i="59"/>
  <c r="CG13" i="59"/>
  <c r="CJ13" i="59"/>
  <c r="CH13" i="59"/>
  <c r="CK92" i="59"/>
  <c r="CH92" i="59"/>
  <c r="CJ92" i="59"/>
  <c r="CF92" i="59"/>
  <c r="CI92" i="59"/>
  <c r="CG92" i="59"/>
  <c r="CI62" i="60"/>
  <c r="CJ62" i="60"/>
  <c r="CH62" i="60"/>
  <c r="CG62" i="60"/>
  <c r="CF62" i="60"/>
  <c r="CK62" i="60"/>
  <c r="CH122" i="60"/>
  <c r="CJ122" i="60"/>
  <c r="CI122" i="60"/>
  <c r="CK122" i="60"/>
  <c r="CF122" i="60"/>
  <c r="CG122" i="60"/>
  <c r="CF52" i="60"/>
  <c r="CI52" i="60"/>
  <c r="CJ52" i="60"/>
  <c r="CH52" i="60"/>
  <c r="CK52" i="60"/>
  <c r="CG52" i="60"/>
  <c r="CG26" i="60"/>
  <c r="CJ26" i="60"/>
  <c r="CH26" i="60"/>
  <c r="CI26" i="60"/>
  <c r="CF26" i="60"/>
  <c r="CK26" i="60"/>
  <c r="CJ68" i="61"/>
  <c r="CI68" i="61"/>
  <c r="CG68" i="61"/>
  <c r="CH68" i="61"/>
  <c r="CK68" i="61"/>
  <c r="CF68" i="61"/>
  <c r="CG54" i="60"/>
  <c r="CK54" i="60"/>
  <c r="CH54" i="60"/>
  <c r="CF54" i="60"/>
  <c r="CJ54" i="60"/>
  <c r="CI54" i="60"/>
  <c r="CF100" i="61"/>
  <c r="CJ100" i="61"/>
  <c r="CG100" i="61"/>
  <c r="CI100" i="61"/>
  <c r="CK100" i="61"/>
  <c r="CH100" i="61"/>
  <c r="CJ9" i="59"/>
  <c r="CI9" i="59"/>
  <c r="CK9" i="59"/>
  <c r="CF9" i="59"/>
  <c r="CH9" i="59"/>
  <c r="CG9" i="59"/>
  <c r="CG85" i="60"/>
  <c r="CJ85" i="60"/>
  <c r="CK85" i="60"/>
  <c r="CI85" i="60"/>
  <c r="CH85" i="60"/>
  <c r="CF85" i="60"/>
  <c r="CH59" i="61"/>
  <c r="CG59" i="61"/>
  <c r="CK59" i="61"/>
  <c r="CI59" i="61"/>
  <c r="CJ59" i="61"/>
  <c r="CF59" i="61"/>
  <c r="CG83" i="61"/>
  <c r="CK83" i="61"/>
  <c r="CJ83" i="61"/>
  <c r="CF83" i="61"/>
  <c r="CI83" i="61"/>
  <c r="CH83" i="61"/>
  <c r="CI116" i="59"/>
  <c r="CH116" i="59"/>
  <c r="CG116" i="59"/>
  <c r="CK116" i="59"/>
  <c r="CJ116" i="59"/>
  <c r="CF116" i="59"/>
  <c r="CG90" i="61"/>
  <c r="CK90" i="61"/>
  <c r="CI90" i="61"/>
  <c r="CJ90" i="61"/>
  <c r="CF90" i="61"/>
  <c r="CH90" i="61"/>
  <c r="CG25" i="60"/>
  <c r="CH25" i="60"/>
  <c r="CJ25" i="60"/>
  <c r="CK25" i="60"/>
  <c r="CI25" i="60"/>
  <c r="CF25" i="60"/>
  <c r="CG127" i="60"/>
  <c r="CF127" i="60"/>
  <c r="CH127" i="60"/>
  <c r="CK127" i="60"/>
  <c r="CJ127" i="60"/>
  <c r="CI127" i="60"/>
  <c r="CJ96" i="61"/>
  <c r="CF96" i="61"/>
  <c r="CG96" i="61"/>
  <c r="CI96" i="61"/>
  <c r="CK96" i="61"/>
  <c r="CH96" i="61"/>
  <c r="CH84" i="59"/>
  <c r="CI84" i="59"/>
  <c r="CG84" i="59"/>
  <c r="CJ84" i="59"/>
  <c r="CF84" i="59"/>
  <c r="CK84" i="59"/>
  <c r="CI56" i="60"/>
  <c r="CK56" i="60"/>
  <c r="CF56" i="60"/>
  <c r="CG56" i="60"/>
  <c r="CH56" i="60"/>
  <c r="CJ56" i="60"/>
  <c r="CF31" i="60"/>
  <c r="CK31" i="60"/>
  <c r="CH31" i="60"/>
  <c r="CI31" i="60"/>
  <c r="CJ31" i="60"/>
  <c r="CG31" i="60"/>
  <c r="CK30" i="61"/>
  <c r="CF30" i="61"/>
  <c r="CI30" i="61"/>
  <c r="CG30" i="61"/>
  <c r="CJ30" i="61"/>
  <c r="CH30" i="61"/>
  <c r="CG43" i="61"/>
  <c r="CK43" i="61"/>
  <c r="CJ43" i="61"/>
  <c r="CF43" i="61"/>
  <c r="CI43" i="61"/>
  <c r="CH43" i="61"/>
  <c r="CH103" i="60"/>
  <c r="CF103" i="60"/>
  <c r="CJ103" i="60"/>
  <c r="CK103" i="60"/>
  <c r="CI103" i="60"/>
  <c r="CG103" i="60"/>
  <c r="CH17" i="61"/>
  <c r="CJ17" i="61"/>
  <c r="CK17" i="61"/>
  <c r="CI17" i="61"/>
  <c r="CF17" i="61"/>
  <c r="CG17" i="61"/>
  <c r="CH41" i="59"/>
  <c r="CK41" i="59"/>
  <c r="CJ41" i="59"/>
  <c r="CF41" i="59"/>
  <c r="CI41" i="59"/>
  <c r="CG41" i="59"/>
  <c r="CI92" i="60"/>
  <c r="CF92" i="60"/>
  <c r="CH92" i="60"/>
  <c r="CK92" i="60"/>
  <c r="CG92" i="60"/>
  <c r="CJ92" i="60"/>
  <c r="CH114" i="61"/>
  <c r="CF114" i="61"/>
  <c r="CI114" i="61"/>
  <c r="CG114" i="61"/>
  <c r="CK114" i="61"/>
  <c r="CJ114" i="61"/>
  <c r="CK102" i="59"/>
  <c r="CF102" i="59"/>
  <c r="CI102" i="59"/>
  <c r="CH102" i="59"/>
  <c r="CJ102" i="59"/>
  <c r="CG102" i="59"/>
  <c r="CJ77" i="59"/>
  <c r="CK77" i="59"/>
  <c r="CF77" i="59"/>
  <c r="CG77" i="59"/>
  <c r="CH77" i="59"/>
  <c r="CI77" i="59"/>
  <c r="CJ37" i="59"/>
  <c r="CI37" i="59"/>
  <c r="CF37" i="59"/>
  <c r="CG37" i="59"/>
  <c r="CH37" i="59"/>
  <c r="CK37" i="59"/>
  <c r="CH19" i="60"/>
  <c r="CK19" i="60"/>
  <c r="CF19" i="60"/>
  <c r="CI19" i="60"/>
  <c r="CJ19" i="60"/>
  <c r="CG19" i="60"/>
  <c r="CG82" i="59"/>
  <c r="CH82" i="59"/>
  <c r="CF82" i="59"/>
  <c r="CJ82" i="59"/>
  <c r="CK82" i="59"/>
  <c r="CI82" i="59"/>
  <c r="CG47" i="60"/>
  <c r="CF47" i="60"/>
  <c r="CI47" i="60"/>
  <c r="CH47" i="60"/>
  <c r="CJ47" i="60"/>
  <c r="CK47" i="60"/>
  <c r="CJ97" i="59"/>
  <c r="CH97" i="59"/>
  <c r="CI97" i="59"/>
  <c r="CG97" i="59"/>
  <c r="CF97" i="59"/>
  <c r="CK97" i="59"/>
  <c r="CG94" i="61"/>
  <c r="CI94" i="61"/>
  <c r="CJ94" i="61"/>
  <c r="CH94" i="61"/>
  <c r="CK94" i="61"/>
  <c r="CF94" i="61"/>
  <c r="CJ68" i="59"/>
  <c r="CK68" i="59"/>
  <c r="CF68" i="59"/>
  <c r="CG68" i="59"/>
  <c r="CH68" i="59"/>
  <c r="CI68" i="59"/>
  <c r="CI18" i="60"/>
  <c r="CJ18" i="60"/>
  <c r="CH18" i="60"/>
  <c r="CG18" i="60"/>
  <c r="CK18" i="60"/>
  <c r="CF18" i="60"/>
  <c r="CF35" i="59"/>
  <c r="CG35" i="59"/>
  <c r="CJ35" i="59"/>
  <c r="CI35" i="59"/>
  <c r="CK35" i="59"/>
  <c r="CH35" i="59"/>
  <c r="CF28" i="61"/>
  <c r="CH28" i="61"/>
  <c r="CI28" i="61"/>
  <c r="CJ28" i="61"/>
  <c r="CG28" i="61"/>
  <c r="CK28" i="61"/>
  <c r="CH88" i="61"/>
  <c r="CJ88" i="61"/>
  <c r="CF88" i="61"/>
  <c r="CK88" i="61"/>
  <c r="CI88" i="61"/>
  <c r="CG88" i="61"/>
  <c r="CK5" i="61"/>
  <c r="CH5" i="61"/>
  <c r="CI5" i="61"/>
  <c r="CG5" i="61"/>
  <c r="CJ5" i="61"/>
  <c r="CF5" i="61"/>
  <c r="CJ96" i="59"/>
  <c r="CK96" i="59"/>
  <c r="CH96" i="59"/>
  <c r="CG96" i="59"/>
  <c r="CF96" i="59"/>
  <c r="CI96" i="59"/>
  <c r="CI121" i="59"/>
  <c r="CG121" i="59"/>
  <c r="CH121" i="59"/>
  <c r="CF121" i="59"/>
  <c r="CK121" i="59"/>
  <c r="CJ121" i="59"/>
  <c r="CG27" i="59"/>
  <c r="CF27" i="59"/>
  <c r="CH27" i="59"/>
  <c r="CK27" i="59"/>
  <c r="CJ27" i="59"/>
  <c r="CI27" i="59"/>
  <c r="CK24" i="59"/>
  <c r="CH24" i="59"/>
  <c r="CG24" i="59"/>
  <c r="CJ24" i="59"/>
  <c r="CI24" i="59"/>
  <c r="CF24" i="59"/>
  <c r="CH63" i="59"/>
  <c r="CF63" i="59"/>
  <c r="CG63" i="59"/>
  <c r="CI63" i="59"/>
  <c r="CK63" i="59"/>
  <c r="CJ63" i="59"/>
  <c r="CG70" i="59"/>
  <c r="CH70" i="59"/>
  <c r="CF70" i="59"/>
  <c r="CK70" i="59"/>
  <c r="CJ70" i="59"/>
  <c r="CI70" i="59"/>
  <c r="CF119" i="60"/>
  <c r="CJ119" i="60"/>
  <c r="CH119" i="60"/>
  <c r="CG119" i="60"/>
  <c r="CI119" i="60"/>
  <c r="CK119" i="60"/>
  <c r="CJ87" i="59"/>
  <c r="CI87" i="59"/>
  <c r="CH87" i="59"/>
  <c r="CK87" i="59"/>
  <c r="CG87" i="59"/>
  <c r="CF87" i="59"/>
  <c r="CI69" i="60"/>
  <c r="CK69" i="60"/>
  <c r="CG69" i="60"/>
  <c r="CH69" i="60"/>
  <c r="CJ69" i="60"/>
  <c r="CF69" i="60"/>
  <c r="CF93" i="59"/>
  <c r="CJ93" i="59"/>
  <c r="CI93" i="59"/>
  <c r="CG93" i="59"/>
  <c r="CH93" i="59"/>
  <c r="CK93" i="59"/>
  <c r="CJ60" i="59"/>
  <c r="CI60" i="59"/>
  <c r="CK60" i="59"/>
  <c r="CH60" i="59"/>
  <c r="CG60" i="59"/>
  <c r="CF60" i="59"/>
  <c r="CJ87" i="60"/>
  <c r="CG87" i="60"/>
  <c r="CH87" i="60"/>
  <c r="CF87" i="60"/>
  <c r="CK87" i="60"/>
  <c r="CI87" i="60"/>
  <c r="CH30" i="59"/>
  <c r="CI30" i="59"/>
  <c r="CF30" i="59"/>
  <c r="CK30" i="59"/>
  <c r="CG30" i="59"/>
  <c r="CJ30" i="59"/>
  <c r="CF28" i="60"/>
  <c r="CJ28" i="60"/>
  <c r="CH28" i="60"/>
  <c r="CG28" i="60"/>
  <c r="CK28" i="60"/>
  <c r="CI28" i="60"/>
  <c r="CK51" i="59"/>
  <c r="CG51" i="59"/>
  <c r="CJ51" i="59"/>
  <c r="CH51" i="59"/>
  <c r="CF51" i="59"/>
  <c r="CI51" i="59"/>
  <c r="CK64" i="61"/>
  <c r="CG64" i="61"/>
  <c r="CJ64" i="61"/>
  <c r="CH64" i="61"/>
  <c r="CF64" i="61"/>
  <c r="CI64" i="61"/>
  <c r="CG21" i="61"/>
  <c r="CI21" i="61"/>
  <c r="CH21" i="61"/>
  <c r="CF21" i="61"/>
  <c r="CK21" i="61"/>
  <c r="CJ21" i="61"/>
  <c r="CF114" i="59"/>
  <c r="CG114" i="59"/>
  <c r="CI114" i="59"/>
  <c r="CK114" i="59"/>
  <c r="CH114" i="59"/>
  <c r="CJ114" i="59"/>
  <c r="CK7" i="61"/>
  <c r="CJ7" i="61"/>
  <c r="CG7" i="61"/>
  <c r="CH7" i="61"/>
  <c r="CF7" i="61"/>
  <c r="CI7" i="61"/>
  <c r="CI61" i="60"/>
  <c r="CK61" i="60"/>
  <c r="CH61" i="60"/>
  <c r="CG61" i="60"/>
  <c r="CJ61" i="60"/>
  <c r="CF61" i="60"/>
  <c r="CK126" i="59"/>
  <c r="CI126" i="59"/>
  <c r="CG126" i="59"/>
  <c r="CJ126" i="59"/>
  <c r="CH126" i="59"/>
  <c r="CF126" i="59"/>
  <c r="CF72" i="61"/>
  <c r="CI72" i="61"/>
  <c r="CJ72" i="61"/>
  <c r="CG72" i="61"/>
  <c r="CH72" i="61"/>
  <c r="CK72" i="61"/>
  <c r="CF62" i="61"/>
  <c r="CI62" i="61"/>
  <c r="CG62" i="61"/>
  <c r="CJ62" i="61"/>
  <c r="CK62" i="61"/>
  <c r="CH62" i="61"/>
  <c r="CK10" i="61"/>
  <c r="CF10" i="61"/>
  <c r="CH10" i="61"/>
  <c r="CJ10" i="61"/>
  <c r="CI10" i="61"/>
  <c r="CG10" i="61"/>
  <c r="CH106" i="60"/>
  <c r="CI106" i="60"/>
  <c r="CF106" i="60"/>
  <c r="CG106" i="60"/>
  <c r="CK106" i="60"/>
  <c r="CJ106" i="60"/>
  <c r="CG105" i="61"/>
  <c r="CK105" i="61"/>
  <c r="CF105" i="61"/>
  <c r="CI105" i="61"/>
  <c r="CH105" i="61"/>
  <c r="CJ105" i="61"/>
  <c r="CJ8" i="59"/>
  <c r="CH8" i="59"/>
  <c r="CI8" i="59"/>
  <c r="CG8" i="59"/>
  <c r="CF8" i="59"/>
  <c r="CK8" i="59"/>
  <c r="CF103" i="59"/>
  <c r="CK103" i="59"/>
  <c r="CJ103" i="59"/>
  <c r="CH103" i="59"/>
  <c r="CI103" i="59"/>
  <c r="CG103" i="59"/>
  <c r="CG10" i="59"/>
  <c r="CK10" i="59"/>
  <c r="CF10" i="59"/>
  <c r="CH10" i="59"/>
  <c r="CI10" i="59"/>
  <c r="CJ10" i="59"/>
  <c r="CK66" i="59"/>
  <c r="CI66" i="59"/>
  <c r="CG66" i="59"/>
  <c r="CJ66" i="59"/>
  <c r="CF66" i="59"/>
  <c r="CH66" i="59"/>
  <c r="CH20" i="61"/>
  <c r="CJ20" i="61"/>
  <c r="CG20" i="61"/>
  <c r="CK20" i="61"/>
  <c r="CF20" i="61"/>
  <c r="CI20" i="61"/>
  <c r="CG30" i="60"/>
  <c r="CI30" i="60"/>
  <c r="CH30" i="60"/>
  <c r="CF30" i="60"/>
  <c r="CJ30" i="60"/>
  <c r="CK30" i="60"/>
  <c r="CI127" i="61"/>
  <c r="CH127" i="61"/>
  <c r="CG127" i="61"/>
  <c r="CJ127" i="61"/>
  <c r="CF127" i="61"/>
  <c r="CK127" i="61"/>
  <c r="CH82" i="61"/>
  <c r="CI82" i="61"/>
  <c r="CF82" i="61"/>
  <c r="CJ82" i="61"/>
  <c r="CK82" i="61"/>
  <c r="CG82" i="61"/>
  <c r="CG58" i="60"/>
  <c r="CK58" i="60"/>
  <c r="CJ58" i="60"/>
  <c r="CI58" i="60"/>
  <c r="CH58" i="60"/>
  <c r="CF58" i="60"/>
  <c r="CI101" i="60"/>
  <c r="CJ101" i="60"/>
  <c r="CK101" i="60"/>
  <c r="CF101" i="60"/>
  <c r="CG101" i="60"/>
  <c r="CH101" i="60"/>
  <c r="CG29" i="60"/>
  <c r="CJ29" i="60"/>
  <c r="CI29" i="60"/>
  <c r="CK29" i="60"/>
  <c r="CH29" i="60"/>
  <c r="CF29" i="60"/>
  <c r="CF33" i="59"/>
  <c r="CK33" i="59"/>
  <c r="CJ33" i="59"/>
  <c r="CI33" i="59"/>
  <c r="CH33" i="59"/>
  <c r="CG33" i="59"/>
  <c r="CF106" i="59"/>
  <c r="CI106" i="59"/>
  <c r="CJ106" i="59"/>
  <c r="CG106" i="59"/>
  <c r="CH106" i="59"/>
  <c r="CK106" i="59"/>
  <c r="CJ42" i="61"/>
  <c r="CF42" i="61"/>
  <c r="CG42" i="61"/>
  <c r="CI42" i="61"/>
  <c r="CK42" i="61"/>
  <c r="CH42" i="61"/>
  <c r="CG117" i="60"/>
  <c r="CI117" i="60"/>
  <c r="CK117" i="60"/>
  <c r="CJ117" i="60"/>
  <c r="CH117" i="60"/>
  <c r="CF117" i="60"/>
  <c r="CG101" i="59"/>
  <c r="CK101" i="59"/>
  <c r="CJ101" i="59"/>
  <c r="CI101" i="59"/>
  <c r="CH101" i="59"/>
  <c r="CF101" i="59"/>
  <c r="CI120" i="59"/>
  <c r="CF120" i="59"/>
  <c r="CJ120" i="59"/>
  <c r="CK120" i="59"/>
  <c r="CH120" i="59"/>
  <c r="CG120" i="59"/>
  <c r="CI42" i="60"/>
  <c r="CF42" i="60"/>
  <c r="CH42" i="60"/>
  <c r="CK42" i="60"/>
  <c r="CJ42" i="60"/>
  <c r="CG42" i="60"/>
  <c r="CH79" i="59"/>
  <c r="CF79" i="59"/>
  <c r="CK79" i="59"/>
  <c r="CJ79" i="59"/>
  <c r="CI79" i="59"/>
  <c r="CG79" i="59"/>
  <c r="CI36" i="60"/>
  <c r="CH36" i="60"/>
  <c r="CK36" i="60"/>
  <c r="CG36" i="60"/>
  <c r="CJ36" i="60"/>
  <c r="CF36" i="60"/>
  <c r="CI4" i="60"/>
  <c r="CH4" i="60"/>
  <c r="CK4" i="60"/>
  <c r="CJ4" i="60"/>
  <c r="CF4" i="60"/>
  <c r="CG4" i="60"/>
  <c r="CF71" i="59"/>
  <c r="CH71" i="59"/>
  <c r="CG71" i="59"/>
  <c r="CI71" i="59"/>
  <c r="CJ71" i="59"/>
  <c r="CK71" i="59"/>
  <c r="CK25" i="59"/>
  <c r="CG25" i="59"/>
  <c r="CI25" i="59"/>
  <c r="CF25" i="59"/>
  <c r="CJ25" i="59"/>
  <c r="CH25" i="59"/>
  <c r="CJ78" i="59"/>
  <c r="CK78" i="59"/>
  <c r="CH78" i="59"/>
  <c r="CI78" i="59"/>
  <c r="CF78" i="59"/>
  <c r="CG78" i="59"/>
  <c r="CH45" i="59"/>
  <c r="CG45" i="59"/>
  <c r="CI45" i="59"/>
  <c r="CF45" i="59"/>
  <c r="CK45" i="59"/>
  <c r="CJ45" i="59"/>
  <c r="CK120" i="60"/>
  <c r="CI120" i="60"/>
  <c r="CJ120" i="60"/>
  <c r="CH120" i="60"/>
  <c r="CG120" i="60"/>
  <c r="CF120" i="60"/>
  <c r="CK11" i="60"/>
  <c r="CH11" i="60"/>
  <c r="CI11" i="60"/>
  <c r="CG11" i="60"/>
  <c r="CJ11" i="60"/>
  <c r="CF11" i="60"/>
  <c r="CK97" i="60"/>
  <c r="CH97" i="60"/>
  <c r="CG97" i="60"/>
  <c r="CI97" i="60"/>
  <c r="CF97" i="60"/>
  <c r="CJ97" i="60"/>
  <c r="CF72" i="59"/>
  <c r="CI72" i="59"/>
  <c r="CJ72" i="59"/>
  <c r="CK72" i="59"/>
  <c r="CH72" i="59"/>
  <c r="CG72" i="59"/>
  <c r="CH125" i="59"/>
  <c r="CJ125" i="59"/>
  <c r="CI125" i="59"/>
  <c r="CF125" i="59"/>
  <c r="CK125" i="59"/>
  <c r="CG125" i="59"/>
  <c r="CG39" i="60"/>
  <c r="CH39" i="60"/>
  <c r="CF39" i="60"/>
  <c r="CK39" i="60"/>
  <c r="CI39" i="60"/>
  <c r="CJ39" i="60"/>
  <c r="CG112" i="61"/>
  <c r="CJ112" i="61"/>
  <c r="CH112" i="61"/>
  <c r="CI112" i="61"/>
  <c r="CK112" i="61"/>
  <c r="CF112" i="61"/>
  <c r="CK16" i="61"/>
  <c r="CG16" i="61"/>
  <c r="CF16" i="61"/>
  <c r="CJ16" i="61"/>
  <c r="CH16" i="61"/>
  <c r="CI16" i="61"/>
  <c r="CG91" i="61"/>
  <c r="CJ91" i="61"/>
  <c r="CK91" i="61"/>
  <c r="CH91" i="61"/>
  <c r="CF91" i="61"/>
  <c r="CI91" i="61"/>
  <c r="CH48" i="61"/>
  <c r="CF48" i="61"/>
  <c r="CI48" i="61"/>
  <c r="CG48" i="61"/>
  <c r="CK48" i="61"/>
  <c r="CJ48" i="61"/>
  <c r="CG112" i="60"/>
  <c r="CH112" i="60"/>
  <c r="CF112" i="60"/>
  <c r="CI112" i="60"/>
  <c r="CK112" i="60"/>
  <c r="CJ112" i="60"/>
  <c r="CK127" i="59"/>
  <c r="CI127" i="59"/>
  <c r="CG127" i="59"/>
  <c r="CJ127" i="59"/>
  <c r="CF127" i="59"/>
  <c r="CH127" i="59"/>
  <c r="CJ105" i="59"/>
  <c r="CG105" i="59"/>
  <c r="CF105" i="59"/>
  <c r="CK105" i="59"/>
  <c r="CI105" i="59"/>
  <c r="CH105" i="59"/>
  <c r="CH45" i="60"/>
  <c r="CG45" i="60"/>
  <c r="CK45" i="60"/>
  <c r="CF45" i="60"/>
  <c r="CJ45" i="60"/>
  <c r="CI45" i="60"/>
  <c r="CI14" i="60"/>
  <c r="CG14" i="60"/>
  <c r="CF14" i="60"/>
  <c r="CH14" i="60"/>
  <c r="CJ14" i="60"/>
  <c r="CK14" i="60"/>
  <c r="CK49" i="60"/>
  <c r="CI49" i="60"/>
  <c r="CG49" i="60"/>
  <c r="CJ49" i="60"/>
  <c r="CH49" i="60"/>
  <c r="CF49" i="60"/>
  <c r="CF104" i="59"/>
  <c r="CG104" i="59"/>
  <c r="CH104" i="59"/>
  <c r="CI104" i="59"/>
  <c r="CK104" i="59"/>
  <c r="CJ104" i="59"/>
  <c r="CF20" i="59"/>
  <c r="CH20" i="59"/>
  <c r="CG20" i="59"/>
  <c r="CK20" i="59"/>
  <c r="CI20" i="59"/>
  <c r="CJ20" i="59"/>
  <c r="CK124" i="59"/>
  <c r="CH124" i="59"/>
  <c r="CF124" i="59"/>
  <c r="CG124" i="59"/>
  <c r="CJ124" i="59"/>
  <c r="CI124" i="59"/>
  <c r="CJ91" i="59"/>
  <c r="CG91" i="59"/>
  <c r="CI91" i="59"/>
  <c r="CK91" i="59"/>
  <c r="CF91" i="59"/>
  <c r="CH91" i="59"/>
  <c r="CJ104" i="61"/>
  <c r="CF104" i="61"/>
  <c r="CK104" i="61"/>
  <c r="CI104" i="61"/>
  <c r="CG104" i="61"/>
  <c r="CH104" i="61"/>
  <c r="CI110" i="61"/>
  <c r="CH110" i="61"/>
  <c r="CG110" i="61"/>
  <c r="CJ110" i="61"/>
  <c r="CK110" i="61"/>
  <c r="CF110" i="61"/>
  <c r="CI118" i="60"/>
  <c r="CH118" i="60"/>
  <c r="CF118" i="60"/>
  <c r="CJ118" i="60"/>
  <c r="CG118" i="60"/>
  <c r="CK118" i="60"/>
  <c r="CK45" i="61"/>
  <c r="CF45" i="61"/>
  <c r="CH45" i="61"/>
  <c r="CI45" i="61"/>
  <c r="CJ45" i="61"/>
  <c r="CG45" i="61"/>
  <c r="CH50" i="59"/>
  <c r="CJ50" i="59"/>
  <c r="CK50" i="59"/>
  <c r="CG50" i="59"/>
  <c r="CI50" i="59"/>
  <c r="CF50" i="59"/>
  <c r="CG74" i="60"/>
  <c r="CH74" i="60"/>
  <c r="CI74" i="60"/>
  <c r="CK74" i="60"/>
  <c r="CJ74" i="60"/>
  <c r="CF74" i="60"/>
  <c r="CH70" i="61"/>
  <c r="CF70" i="61"/>
  <c r="CI70" i="61"/>
  <c r="CK70" i="61"/>
  <c r="CJ70" i="61"/>
  <c r="CG70" i="61"/>
  <c r="CJ71" i="60"/>
  <c r="CF71" i="60"/>
  <c r="CK71" i="60"/>
  <c r="CI71" i="60"/>
  <c r="CG71" i="60"/>
  <c r="CH71" i="60"/>
  <c r="CG112" i="59"/>
  <c r="CH112" i="59"/>
  <c r="CF112" i="59"/>
  <c r="CK112" i="59"/>
  <c r="CJ112" i="59"/>
  <c r="CI112" i="59"/>
  <c r="CG80" i="60"/>
  <c r="CK80" i="60"/>
  <c r="CH80" i="60"/>
  <c r="CI80" i="60"/>
  <c r="CF80" i="60"/>
  <c r="CJ80" i="60"/>
  <c r="CF119" i="61"/>
  <c r="CH119" i="61"/>
  <c r="CI119" i="61"/>
  <c r="CG119" i="61"/>
  <c r="CJ119" i="61"/>
  <c r="CK119" i="61"/>
  <c r="CK73" i="59"/>
  <c r="CH73" i="59"/>
  <c r="CF73" i="59"/>
  <c r="CJ73" i="59"/>
  <c r="CI73" i="59"/>
  <c r="CG73" i="59"/>
  <c r="CK20" i="60"/>
  <c r="CF20" i="60"/>
  <c r="CG20" i="60"/>
  <c r="CI20" i="60"/>
  <c r="CJ20" i="60"/>
  <c r="CH20" i="60"/>
  <c r="CI115" i="60"/>
  <c r="CK115" i="60"/>
  <c r="CG115" i="60"/>
  <c r="CH115" i="60"/>
  <c r="CJ115" i="60"/>
  <c r="CF115" i="60"/>
  <c r="CK39" i="61"/>
  <c r="CH39" i="61"/>
  <c r="CI39" i="61"/>
  <c r="CJ39" i="61"/>
  <c r="CF39" i="61"/>
  <c r="CG39" i="61"/>
  <c r="CK14" i="61"/>
  <c r="CJ14" i="61"/>
  <c r="CG14" i="61"/>
  <c r="CF14" i="61"/>
  <c r="CH14" i="61"/>
  <c r="CI14" i="61"/>
  <c r="CJ83" i="60"/>
  <c r="CG83" i="60"/>
  <c r="CH83" i="60"/>
  <c r="CI83" i="60"/>
  <c r="CK83" i="60"/>
  <c r="CF83" i="60"/>
  <c r="CI18" i="59"/>
  <c r="CG18" i="59"/>
  <c r="CK18" i="59"/>
  <c r="CH18" i="59"/>
  <c r="CJ18" i="59"/>
  <c r="CF18" i="59"/>
  <c r="CJ98" i="60"/>
  <c r="CI98" i="60"/>
  <c r="CK98" i="60"/>
  <c r="CG98" i="60"/>
  <c r="CF98" i="60"/>
  <c r="CH98" i="60"/>
  <c r="CJ8" i="60"/>
  <c r="CG8" i="60"/>
  <c r="CF8" i="60"/>
  <c r="CK8" i="60"/>
  <c r="CH8" i="60"/>
  <c r="CI8" i="60"/>
  <c r="CJ11" i="59"/>
  <c r="CG11" i="59"/>
  <c r="CK11" i="59"/>
  <c r="CF11" i="59"/>
  <c r="CI11" i="59"/>
  <c r="CH11" i="59"/>
  <c r="CI53" i="61"/>
  <c r="CF53" i="61"/>
  <c r="CH53" i="61"/>
  <c r="CK53" i="61"/>
  <c r="CG53" i="61"/>
  <c r="CJ53" i="61"/>
  <c r="CK109" i="60"/>
  <c r="CI109" i="60"/>
  <c r="CG109" i="60"/>
  <c r="CJ109" i="60"/>
  <c r="CH109" i="60"/>
  <c r="CF109" i="60"/>
  <c r="CH14" i="59"/>
  <c r="CJ14" i="59"/>
  <c r="CG14" i="59"/>
  <c r="CF14" i="59"/>
  <c r="CI14" i="59"/>
  <c r="CK14" i="59"/>
  <c r="CI35" i="60"/>
  <c r="CH35" i="60"/>
  <c r="CJ35" i="60"/>
  <c r="CG35" i="60"/>
  <c r="CF35" i="60"/>
  <c r="CK35" i="60"/>
  <c r="CJ43" i="59"/>
  <c r="CG43" i="59"/>
  <c r="CF43" i="59"/>
  <c r="CK43" i="59"/>
  <c r="CI43" i="59"/>
  <c r="CH43" i="59"/>
  <c r="CK34" i="59"/>
  <c r="CH34" i="59"/>
  <c r="CG34" i="59"/>
  <c r="CJ34" i="59"/>
  <c r="CI34" i="59"/>
  <c r="CF34" i="59"/>
  <c r="CH59" i="59"/>
  <c r="CI59" i="59"/>
  <c r="CF59" i="59"/>
  <c r="CK59" i="59"/>
  <c r="CJ59" i="59"/>
  <c r="CG59" i="59"/>
  <c r="CI6" i="59"/>
  <c r="CH6" i="59"/>
  <c r="CF6" i="59"/>
  <c r="CK6" i="59"/>
  <c r="CJ6" i="59"/>
  <c r="CG6" i="59"/>
  <c r="CJ81" i="59"/>
  <c r="CG81" i="59"/>
  <c r="CH81" i="59"/>
  <c r="CF81" i="59"/>
  <c r="CI81" i="59"/>
  <c r="CK81" i="59"/>
  <c r="CG128" i="59"/>
  <c r="CI128" i="59"/>
  <c r="CK128" i="59"/>
  <c r="CJ128" i="59"/>
  <c r="CH128" i="59"/>
  <c r="CF128" i="59"/>
  <c r="CG75" i="60"/>
  <c r="CK75" i="60"/>
  <c r="CH75" i="60"/>
  <c r="CF75" i="60"/>
  <c r="CJ75" i="60"/>
  <c r="CI75" i="60"/>
  <c r="CK73" i="60"/>
  <c r="CJ73" i="60"/>
  <c r="CH73" i="60"/>
  <c r="CF73" i="60"/>
  <c r="CG73" i="60"/>
  <c r="CI73" i="60"/>
  <c r="CJ129" i="59"/>
  <c r="CK129" i="59"/>
  <c r="CI129" i="59"/>
  <c r="CF129" i="59"/>
  <c r="CH129" i="59"/>
  <c r="CG129" i="59"/>
  <c r="CI40" i="60"/>
  <c r="CK40" i="60"/>
  <c r="CF40" i="60"/>
  <c r="CH40" i="60"/>
  <c r="CG40" i="60"/>
  <c r="CJ40" i="60"/>
  <c r="CI34" i="60"/>
  <c r="CG34" i="60"/>
  <c r="CJ34" i="60"/>
  <c r="CF34" i="60"/>
  <c r="CK34" i="60"/>
  <c r="CH34" i="60"/>
  <c r="CF80" i="59"/>
  <c r="CK80" i="59"/>
  <c r="CH80" i="59"/>
  <c r="CG80" i="59"/>
  <c r="CJ80" i="59"/>
  <c r="CI80" i="59"/>
  <c r="CI61" i="61"/>
  <c r="CK61" i="61"/>
  <c r="CF61" i="61"/>
  <c r="CJ61" i="61"/>
  <c r="CH61" i="61"/>
  <c r="CG61" i="61"/>
  <c r="CK124" i="60"/>
  <c r="CI124" i="60"/>
  <c r="CF124" i="60"/>
  <c r="CJ124" i="60"/>
  <c r="CH124" i="60"/>
  <c r="CG124" i="60"/>
  <c r="CJ41" i="60"/>
  <c r="CF41" i="60"/>
  <c r="CI41" i="60"/>
  <c r="CK41" i="60"/>
  <c r="CG41" i="60"/>
  <c r="CH41" i="60"/>
  <c r="CF56" i="61"/>
  <c r="CK56" i="61"/>
  <c r="CI56" i="61"/>
  <c r="CH56" i="61"/>
  <c r="CG56" i="61"/>
  <c r="CJ56" i="61"/>
  <c r="CG10" i="60"/>
  <c r="CH10" i="60"/>
  <c r="CJ10" i="60"/>
  <c r="CK10" i="60"/>
  <c r="CF10" i="60"/>
  <c r="CI10" i="60"/>
  <c r="CK26" i="59"/>
  <c r="CH26" i="59"/>
  <c r="CI26" i="59"/>
  <c r="CG26" i="59"/>
  <c r="CF26" i="59"/>
  <c r="CJ26" i="59"/>
  <c r="CI78" i="61"/>
  <c r="CH78" i="61"/>
  <c r="CF78" i="61"/>
  <c r="CG78" i="61"/>
  <c r="CJ78" i="61"/>
  <c r="CK78" i="61"/>
  <c r="CG17" i="60"/>
  <c r="CJ17" i="60"/>
  <c r="CK17" i="60"/>
  <c r="CI17" i="60"/>
  <c r="CF17" i="60"/>
  <c r="CH17" i="60"/>
  <c r="CF48" i="60"/>
  <c r="CI48" i="60"/>
  <c r="CH48" i="60"/>
  <c r="CG48" i="60"/>
  <c r="CK48" i="60"/>
  <c r="CJ48" i="60"/>
  <c r="CI95" i="60"/>
  <c r="CG95" i="60"/>
  <c r="CJ95" i="60"/>
  <c r="CK95" i="60"/>
  <c r="CH95" i="60"/>
  <c r="CF95" i="60"/>
  <c r="CK96" i="60"/>
  <c r="CI96" i="60"/>
  <c r="CF96" i="60"/>
  <c r="CH96" i="60"/>
  <c r="CG96" i="60"/>
  <c r="CJ96" i="60"/>
  <c r="CK118" i="61"/>
  <c r="CH118" i="61"/>
  <c r="CF118" i="61"/>
  <c r="CG118" i="61"/>
  <c r="CI118" i="61"/>
  <c r="CJ118" i="61"/>
  <c r="CK39" i="59"/>
  <c r="CF39" i="59"/>
  <c r="CJ39" i="59"/>
  <c r="CH39" i="59"/>
  <c r="CG39" i="59"/>
  <c r="CI39" i="59"/>
  <c r="CG16" i="59"/>
  <c r="CH16" i="59"/>
  <c r="CI16" i="59"/>
  <c r="CJ16" i="59"/>
  <c r="CK16" i="59"/>
  <c r="CF16" i="59"/>
  <c r="CK46" i="60"/>
  <c r="CH46" i="60"/>
  <c r="CF46" i="60"/>
  <c r="CI46" i="60"/>
  <c r="CJ46" i="60"/>
  <c r="CG46" i="60"/>
  <c r="CG41" i="61"/>
  <c r="CI41" i="61"/>
  <c r="CH41" i="61"/>
  <c r="CF41" i="61"/>
  <c r="CJ41" i="61"/>
  <c r="CK41" i="61"/>
  <c r="CG74" i="61"/>
  <c r="CJ74" i="61"/>
  <c r="CF74" i="61"/>
  <c r="CH74" i="61"/>
  <c r="CK74" i="61"/>
  <c r="CI74" i="61"/>
  <c r="CI99" i="59"/>
  <c r="CF99" i="59"/>
  <c r="CH99" i="59"/>
  <c r="CJ99" i="59"/>
  <c r="CK99" i="59"/>
  <c r="CG99" i="59"/>
  <c r="CK13" i="61"/>
  <c r="CH13" i="61"/>
  <c r="CI13" i="61"/>
  <c r="CG13" i="61"/>
  <c r="CF13" i="61"/>
  <c r="CJ13" i="61"/>
  <c r="CI100" i="59"/>
  <c r="CF100" i="59"/>
  <c r="CK100" i="59"/>
  <c r="CG100" i="59"/>
  <c r="CH100" i="59"/>
  <c r="CJ100" i="59"/>
  <c r="CG81" i="61"/>
  <c r="CF81" i="61"/>
  <c r="CK81" i="61"/>
  <c r="CJ81" i="61"/>
  <c r="CH81" i="61"/>
  <c r="CI81" i="61"/>
  <c r="CI52" i="61"/>
  <c r="CJ52" i="61"/>
  <c r="CK52" i="61"/>
  <c r="CF52" i="61"/>
  <c r="CH52" i="61"/>
  <c r="CG52" i="61"/>
  <c r="CG48" i="59"/>
  <c r="CF48" i="59"/>
  <c r="CH48" i="59"/>
  <c r="CI48" i="59"/>
  <c r="CJ48" i="59"/>
  <c r="CK48" i="59"/>
  <c r="CH27" i="61"/>
  <c r="CF27" i="61"/>
  <c r="CJ27" i="61"/>
  <c r="CI27" i="61"/>
  <c r="CK27" i="61"/>
  <c r="CG27" i="61"/>
  <c r="CF86" i="61"/>
  <c r="CG86" i="61"/>
  <c r="CH86" i="61"/>
  <c r="CK86" i="61"/>
  <c r="CI86" i="61"/>
  <c r="CJ86" i="61"/>
  <c r="CG12" i="61"/>
  <c r="CI12" i="61"/>
  <c r="CF12" i="61"/>
  <c r="CH12" i="61"/>
  <c r="CK12" i="61"/>
  <c r="CJ12" i="61"/>
  <c r="CJ79" i="61"/>
  <c r="CK79" i="61"/>
  <c r="CF79" i="61"/>
  <c r="CG79" i="61"/>
  <c r="CI79" i="61"/>
  <c r="CH79" i="61"/>
  <c r="CJ53" i="59"/>
  <c r="CG53" i="59"/>
  <c r="CI53" i="59"/>
  <c r="CH53" i="59"/>
  <c r="CK53" i="59"/>
  <c r="CF53" i="59"/>
  <c r="CK56" i="59"/>
  <c r="CG56" i="59"/>
  <c r="CF56" i="59"/>
  <c r="CI56" i="59"/>
  <c r="CJ56" i="59"/>
  <c r="CH56" i="59"/>
  <c r="CG29" i="59"/>
  <c r="CI29" i="59"/>
  <c r="CJ29" i="59"/>
  <c r="CH29" i="59"/>
  <c r="CF29" i="59"/>
  <c r="CK29" i="59"/>
  <c r="CJ128" i="60"/>
  <c r="CI128" i="60"/>
  <c r="CG128" i="60"/>
  <c r="CK128" i="60"/>
  <c r="CH128" i="60"/>
  <c r="CF128" i="60"/>
  <c r="CH116" i="60"/>
  <c r="CG116" i="60"/>
  <c r="CK116" i="60"/>
  <c r="CI116" i="60"/>
  <c r="CJ116" i="60"/>
  <c r="CF116" i="60"/>
  <c r="CF55" i="60"/>
  <c r="CK55" i="60"/>
  <c r="CJ55" i="60"/>
  <c r="CH55" i="60"/>
  <c r="CI55" i="60"/>
  <c r="CG55" i="60"/>
  <c r="CJ118" i="59"/>
  <c r="CH118" i="59"/>
  <c r="CF118" i="59"/>
  <c r="CK118" i="59"/>
  <c r="CI118" i="59"/>
  <c r="CG118" i="59"/>
  <c r="CJ46" i="59"/>
  <c r="CG46" i="59"/>
  <c r="CK46" i="59"/>
  <c r="CF46" i="59"/>
  <c r="CH46" i="59"/>
  <c r="CI46" i="59"/>
  <c r="CK77" i="60"/>
  <c r="CF77" i="60"/>
  <c r="CG77" i="60"/>
  <c r="CJ77" i="60"/>
  <c r="CI77" i="60"/>
  <c r="CH77" i="60"/>
  <c r="CI66" i="60"/>
  <c r="CH66" i="60"/>
  <c r="CK66" i="60"/>
  <c r="CF66" i="60"/>
  <c r="CG66" i="60"/>
  <c r="CJ66" i="60"/>
  <c r="CG52" i="59"/>
  <c r="CH52" i="59"/>
  <c r="CF52" i="59"/>
  <c r="CK52" i="59"/>
  <c r="CJ52" i="59"/>
  <c r="CI52" i="59"/>
  <c r="CG113" i="60"/>
  <c r="CI113" i="60"/>
  <c r="CH113" i="60"/>
  <c r="CJ113" i="60"/>
  <c r="CK113" i="60"/>
  <c r="CF113" i="60"/>
  <c r="CK37" i="60"/>
  <c r="CH37" i="60"/>
  <c r="CJ37" i="60"/>
  <c r="CF37" i="60"/>
  <c r="CG37" i="60"/>
  <c r="CI37" i="60"/>
  <c r="CF75" i="59"/>
  <c r="CH75" i="59"/>
  <c r="CG75" i="59"/>
  <c r="CK75" i="59"/>
  <c r="CJ75" i="59"/>
  <c r="CI75" i="59"/>
  <c r="CH123" i="60"/>
  <c r="CI123" i="60"/>
  <c r="CK123" i="60"/>
  <c r="CF123" i="60"/>
  <c r="CJ123" i="60"/>
  <c r="CG123" i="60"/>
  <c r="CH65" i="60"/>
  <c r="CG65" i="60"/>
  <c r="CI65" i="60"/>
  <c r="CJ65" i="60"/>
  <c r="CF65" i="60"/>
  <c r="CK65" i="60"/>
  <c r="CF50" i="60"/>
  <c r="CH50" i="60"/>
  <c r="CJ50" i="60"/>
  <c r="CI50" i="60"/>
  <c r="CK50" i="60"/>
  <c r="CG50" i="60"/>
  <c r="CH33" i="60"/>
  <c r="CK33" i="60"/>
  <c r="CF33" i="60"/>
  <c r="CJ33" i="60"/>
  <c r="CG33" i="60"/>
  <c r="CI33" i="60"/>
  <c r="CK107" i="61"/>
  <c r="CH107" i="61"/>
  <c r="CJ107" i="61"/>
  <c r="CI107" i="61"/>
  <c r="CF107" i="61"/>
  <c r="CG107" i="61"/>
  <c r="CJ47" i="59"/>
  <c r="CG47" i="59"/>
  <c r="CI47" i="59"/>
  <c r="CH47" i="59"/>
  <c r="CF47" i="59"/>
  <c r="CK47" i="59"/>
  <c r="CF116" i="61"/>
  <c r="CJ116" i="61"/>
  <c r="CK116" i="61"/>
  <c r="CG116" i="61"/>
  <c r="CI116" i="61"/>
  <c r="CH116" i="61"/>
  <c r="CK43" i="60"/>
  <c r="CH43" i="60"/>
  <c r="CI43" i="60"/>
  <c r="CF43" i="60"/>
  <c r="CG43" i="60"/>
  <c r="CJ43" i="60"/>
  <c r="CJ84" i="60"/>
  <c r="CK84" i="60"/>
  <c r="CI84" i="60"/>
  <c r="CF84" i="60"/>
  <c r="CG84" i="60"/>
  <c r="CH84" i="60"/>
  <c r="CI7" i="59"/>
  <c r="CG7" i="59"/>
  <c r="CF7" i="59"/>
  <c r="CK7" i="59"/>
  <c r="CJ7" i="59"/>
  <c r="CH7" i="59"/>
  <c r="CG84" i="61"/>
  <c r="CH84" i="61"/>
  <c r="CI84" i="61"/>
  <c r="CF84" i="61"/>
  <c r="CJ84" i="61"/>
  <c r="CK84" i="61"/>
  <c r="CI125" i="61"/>
  <c r="CH125" i="61"/>
  <c r="CK125" i="61"/>
  <c r="CG125" i="61"/>
  <c r="CF125" i="61"/>
  <c r="CJ125" i="61"/>
  <c r="CF28" i="59"/>
  <c r="CH28" i="59"/>
  <c r="CG28" i="59"/>
  <c r="CJ28" i="59"/>
  <c r="CK28" i="59"/>
  <c r="CI28" i="59"/>
  <c r="CJ123" i="61"/>
  <c r="CI123" i="61"/>
  <c r="CG123" i="61"/>
  <c r="CH123" i="61"/>
  <c r="CK123" i="61"/>
  <c r="CF123" i="61"/>
  <c r="CG69" i="59"/>
  <c r="CI69" i="59"/>
  <c r="CH69" i="59"/>
  <c r="CF69" i="59"/>
  <c r="CK69" i="59"/>
  <c r="CJ69" i="59"/>
  <c r="CJ5" i="59"/>
  <c r="CF5" i="59"/>
  <c r="CK5" i="59"/>
  <c r="CG5" i="59"/>
  <c r="CI5" i="59"/>
  <c r="CH5" i="59"/>
  <c r="CH83" i="59"/>
  <c r="CK83" i="59"/>
  <c r="CF83" i="59"/>
  <c r="CI83" i="59"/>
  <c r="CJ83" i="59"/>
  <c r="CG83" i="59"/>
  <c r="CH97" i="61"/>
  <c r="CG97" i="61"/>
  <c r="CK97" i="61"/>
  <c r="CJ97" i="61"/>
  <c r="CF97" i="61"/>
  <c r="CI97" i="61"/>
  <c r="CJ36" i="61"/>
  <c r="CK36" i="61"/>
  <c r="CG36" i="61"/>
  <c r="CF36" i="61"/>
  <c r="CI36" i="61"/>
  <c r="CH36" i="61"/>
  <c r="CG81" i="60"/>
  <c r="CJ81" i="60"/>
  <c r="CI81" i="60"/>
  <c r="CF81" i="60"/>
  <c r="CK81" i="60"/>
  <c r="CH81" i="60"/>
  <c r="CI34" i="61"/>
  <c r="CK34" i="61"/>
  <c r="CF34" i="61"/>
  <c r="CG34" i="61"/>
  <c r="CJ34" i="61"/>
  <c r="CH34" i="61"/>
  <c r="CI103" i="61"/>
  <c r="CH103" i="61"/>
  <c r="CJ103" i="61"/>
  <c r="CF103" i="61"/>
  <c r="CG103" i="61"/>
  <c r="CK103" i="61"/>
  <c r="CJ63" i="61"/>
  <c r="CG63" i="61"/>
  <c r="CI63" i="61"/>
  <c r="CH63" i="61"/>
  <c r="CF63" i="61"/>
  <c r="CK63" i="61"/>
  <c r="CK109" i="61"/>
  <c r="CH109" i="61"/>
  <c r="CJ109" i="61"/>
  <c r="CG109" i="61"/>
  <c r="CI109" i="61"/>
  <c r="CF109" i="61"/>
  <c r="CG23" i="59"/>
  <c r="CF23" i="59"/>
  <c r="CK23" i="59"/>
  <c r="CJ23" i="59"/>
  <c r="CH23" i="59"/>
  <c r="CI23" i="59"/>
  <c r="CI5" i="60"/>
  <c r="CK5" i="60"/>
  <c r="CJ5" i="60"/>
  <c r="CH5" i="60"/>
  <c r="CG5" i="60"/>
  <c r="CF5" i="60"/>
  <c r="CF86" i="59"/>
  <c r="CG86" i="59"/>
  <c r="CJ86" i="59"/>
  <c r="CI86" i="59"/>
  <c r="CH86" i="59"/>
  <c r="CK86" i="59"/>
  <c r="CF93" i="61"/>
  <c r="CK93" i="61"/>
  <c r="CH93" i="61"/>
  <c r="CJ93" i="61"/>
  <c r="CG93" i="61"/>
  <c r="CI93" i="61"/>
  <c r="CI80" i="61"/>
  <c r="CK80" i="61"/>
  <c r="CJ80" i="61"/>
  <c r="CH80" i="61"/>
  <c r="CG80" i="61"/>
  <c r="CF80" i="61"/>
  <c r="CH49" i="59"/>
  <c r="CF49" i="59"/>
  <c r="CI49" i="59"/>
  <c r="CJ49" i="59"/>
  <c r="CK49" i="59"/>
  <c r="CG49" i="59"/>
  <c r="CJ22" i="61"/>
  <c r="CI22" i="61"/>
  <c r="CK22" i="61"/>
  <c r="CF22" i="61"/>
  <c r="CG22" i="61"/>
  <c r="CH22" i="61"/>
  <c r="CJ85" i="61"/>
  <c r="CG85" i="61"/>
  <c r="CF85" i="61"/>
  <c r="CH85" i="61"/>
  <c r="CK85" i="61"/>
  <c r="CI85" i="61"/>
  <c r="CJ95" i="61"/>
  <c r="CK95" i="61"/>
  <c r="CG95" i="61"/>
  <c r="CI95" i="61"/>
  <c r="CF95" i="61"/>
  <c r="CH95" i="61"/>
  <c r="CF21" i="60"/>
  <c r="CK21" i="60"/>
  <c r="CH21" i="60"/>
  <c r="CG21" i="60"/>
  <c r="CJ21" i="60"/>
  <c r="CI21" i="60"/>
  <c r="CF15" i="59"/>
  <c r="CG15" i="59"/>
  <c r="CJ15" i="59"/>
  <c r="CH15" i="59"/>
  <c r="CI15" i="59"/>
  <c r="CK15" i="59"/>
  <c r="CJ122" i="59"/>
  <c r="CF122" i="59"/>
  <c r="CK122" i="59"/>
  <c r="CI122" i="59"/>
  <c r="CH122" i="59"/>
  <c r="CG122" i="59"/>
  <c r="CF88" i="59"/>
  <c r="CH88" i="59"/>
  <c r="CJ88" i="59"/>
  <c r="CG88" i="59"/>
  <c r="CI88" i="59"/>
  <c r="CK88" i="59"/>
  <c r="CJ12" i="59"/>
  <c r="CH12" i="59"/>
  <c r="CG12" i="59"/>
  <c r="CI12" i="59"/>
  <c r="CF12" i="59"/>
  <c r="CK12" i="59"/>
  <c r="CF119" i="59"/>
  <c r="CI119" i="59"/>
  <c r="CJ119" i="59"/>
  <c r="CG119" i="59"/>
  <c r="CK119" i="59"/>
  <c r="CH119" i="59"/>
  <c r="CF76" i="61"/>
  <c r="CI76" i="61"/>
  <c r="CJ76" i="61"/>
  <c r="CK76" i="61"/>
  <c r="CH76" i="61"/>
  <c r="CG76" i="61"/>
  <c r="CJ22" i="59"/>
  <c r="CH22" i="59"/>
  <c r="CK22" i="59"/>
  <c r="CI22" i="59"/>
  <c r="CF22" i="59"/>
  <c r="CG22" i="59"/>
  <c r="CK98" i="59"/>
  <c r="CH98" i="59"/>
  <c r="CG98" i="59"/>
  <c r="CJ98" i="59"/>
  <c r="CF98" i="59"/>
  <c r="CI98" i="59"/>
  <c r="CF21" i="59"/>
  <c r="CJ21" i="59"/>
  <c r="CI21" i="59"/>
  <c r="CH21" i="59"/>
  <c r="CK21" i="59"/>
  <c r="CG21" i="59"/>
  <c r="CH110" i="60"/>
  <c r="CK110" i="60"/>
  <c r="CG110" i="60"/>
  <c r="CJ110" i="60"/>
  <c r="CI110" i="60"/>
  <c r="CF110" i="60"/>
  <c r="CJ121" i="60"/>
  <c r="CG121" i="60"/>
  <c r="CF121" i="60"/>
  <c r="CH121" i="60"/>
  <c r="CI121" i="60"/>
  <c r="CK121" i="60"/>
  <c r="CJ53" i="60"/>
  <c r="CH53" i="60"/>
  <c r="CF53" i="60"/>
  <c r="CG53" i="60"/>
  <c r="CK53" i="60"/>
  <c r="CI53" i="60"/>
  <c r="CJ92" i="61"/>
  <c r="CK92" i="61"/>
  <c r="CG92" i="61"/>
  <c r="CF92" i="61"/>
  <c r="CH92" i="61"/>
  <c r="CI92" i="61"/>
  <c r="CK54" i="59"/>
  <c r="CI54" i="59"/>
  <c r="CJ54" i="59"/>
  <c r="CF54" i="59"/>
  <c r="CH54" i="59"/>
  <c r="CG54" i="59"/>
  <c r="CG70" i="60"/>
  <c r="CH70" i="60"/>
  <c r="CJ70" i="60"/>
  <c r="CI70" i="60"/>
  <c r="CF70" i="60"/>
  <c r="CK70" i="60"/>
  <c r="CI12" i="60"/>
  <c r="CK12" i="60"/>
  <c r="CF12" i="60"/>
  <c r="CG12" i="60"/>
  <c r="CH12" i="60"/>
  <c r="CJ12" i="60"/>
  <c r="CG66" i="61"/>
  <c r="CJ66" i="61"/>
  <c r="CH66" i="61"/>
  <c r="CK66" i="61"/>
  <c r="CI66" i="61"/>
  <c r="CF66" i="61"/>
  <c r="CI57" i="61"/>
  <c r="CJ57" i="61"/>
  <c r="CF57" i="61"/>
  <c r="CG57" i="61"/>
  <c r="CH57" i="61"/>
  <c r="CK57" i="61"/>
  <c r="CG93" i="60"/>
  <c r="CI93" i="60"/>
  <c r="CJ93" i="60"/>
  <c r="CK93" i="60"/>
  <c r="CH93" i="60"/>
  <c r="CF93" i="60"/>
  <c r="CF100" i="60"/>
  <c r="CJ100" i="60"/>
  <c r="CI100" i="60"/>
  <c r="CH100" i="60"/>
  <c r="CG100" i="60"/>
  <c r="CK100" i="60"/>
  <c r="CG74" i="59"/>
  <c r="CH74" i="59"/>
  <c r="CI74" i="59"/>
  <c r="CK74" i="59"/>
  <c r="CF74" i="59"/>
  <c r="CJ74" i="59"/>
  <c r="CK78" i="60"/>
  <c r="CJ78" i="60"/>
  <c r="CI78" i="60"/>
  <c r="CF78" i="60"/>
  <c r="CH78" i="60"/>
  <c r="CG78" i="60"/>
  <c r="CJ129" i="60"/>
  <c r="CK129" i="60"/>
  <c r="CF129" i="60"/>
  <c r="CG129" i="60"/>
  <c r="CH129" i="60"/>
  <c r="CI129" i="60"/>
  <c r="CF54" i="61"/>
  <c r="CK54" i="61"/>
  <c r="CI54" i="61"/>
  <c r="CG54" i="61"/>
  <c r="CJ54" i="61"/>
  <c r="CH54" i="61"/>
  <c r="CI85" i="59"/>
  <c r="CK85" i="59"/>
  <c r="CF85" i="59"/>
  <c r="CG85" i="59"/>
  <c r="CJ85" i="59"/>
  <c r="CH85" i="59"/>
  <c r="CI69" i="61"/>
  <c r="CH69" i="61"/>
  <c r="CK69" i="61"/>
  <c r="CG69" i="61"/>
  <c r="CF69" i="61"/>
  <c r="CJ69" i="61"/>
  <c r="CK13" i="60"/>
  <c r="CF13" i="60"/>
  <c r="CI13" i="60"/>
  <c r="CG13" i="60"/>
  <c r="CJ13" i="60"/>
  <c r="CH13" i="60"/>
  <c r="CJ101" i="61"/>
  <c r="CH101" i="61"/>
  <c r="CF101" i="61"/>
  <c r="CG101" i="61"/>
  <c r="CI101" i="61"/>
  <c r="CK101" i="61"/>
  <c r="CG33" i="61"/>
  <c r="CH33" i="61"/>
  <c r="CI33" i="61"/>
  <c r="CJ33" i="61"/>
  <c r="CF33" i="61"/>
  <c r="CK33" i="61"/>
  <c r="CK64" i="60"/>
  <c r="CF64" i="60"/>
  <c r="CH64" i="60"/>
  <c r="CG64" i="60"/>
  <c r="CI64" i="60"/>
  <c r="CJ64" i="60"/>
  <c r="CK19" i="59"/>
  <c r="CG19" i="59"/>
  <c r="CI19" i="59"/>
  <c r="CH19" i="59"/>
  <c r="CF19" i="59"/>
  <c r="CJ19" i="59"/>
  <c r="CJ6" i="60"/>
  <c r="CK6" i="60"/>
  <c r="CI6" i="60"/>
  <c r="CF6" i="60"/>
  <c r="CG6" i="60"/>
  <c r="CH6" i="60"/>
  <c r="CF47" i="61"/>
  <c r="CG47" i="61"/>
  <c r="CJ47" i="61"/>
  <c r="CI47" i="61"/>
  <c r="CH47" i="61"/>
  <c r="CK47" i="61"/>
  <c r="CF23" i="61"/>
  <c r="CI23" i="61"/>
  <c r="CG23" i="61"/>
  <c r="CK23" i="61"/>
  <c r="CJ23" i="61"/>
  <c r="CH23" i="61"/>
  <c r="CI77" i="61"/>
  <c r="CF77" i="61"/>
  <c r="CG77" i="61"/>
  <c r="CJ77" i="61"/>
  <c r="CK77" i="61"/>
  <c r="CH77" i="61"/>
  <c r="CF44" i="60"/>
  <c r="CJ44" i="60"/>
  <c r="CG44" i="60"/>
  <c r="CH44" i="60"/>
  <c r="CI44" i="60"/>
  <c r="CK44" i="60"/>
  <c r="CI19" i="61"/>
  <c r="CG19" i="61"/>
  <c r="CH19" i="61"/>
  <c r="CJ19" i="61"/>
  <c r="CK19" i="61"/>
  <c r="CF19" i="61"/>
  <c r="CH108" i="60"/>
  <c r="CG108" i="60"/>
  <c r="CF108" i="60"/>
  <c r="CJ108" i="60"/>
  <c r="CK108" i="60"/>
  <c r="CI108" i="60"/>
  <c r="CJ129" i="61"/>
  <c r="CK129" i="61"/>
  <c r="CI129" i="61"/>
  <c r="CH129" i="61"/>
  <c r="CG129" i="61"/>
  <c r="CF129" i="61"/>
  <c r="CI11" i="61"/>
  <c r="CG11" i="61"/>
  <c r="CF11" i="61"/>
  <c r="CH11" i="61"/>
  <c r="CJ11" i="61"/>
  <c r="CK11" i="61"/>
  <c r="CK32" i="60"/>
  <c r="CJ32" i="60"/>
  <c r="CI32" i="60"/>
  <c r="CF32" i="60"/>
  <c r="CH32" i="60"/>
  <c r="CG32" i="60"/>
  <c r="CJ35" i="61"/>
  <c r="CF35" i="61"/>
  <c r="CK35" i="61"/>
  <c r="CI35" i="61"/>
  <c r="CH35" i="61"/>
  <c r="CG35" i="61"/>
  <c r="CI24" i="60"/>
  <c r="CG24" i="60"/>
  <c r="CH24" i="60"/>
  <c r="CF24" i="60"/>
  <c r="CJ24" i="60"/>
  <c r="CK24" i="60"/>
  <c r="CJ107" i="59"/>
  <c r="CG107" i="59"/>
  <c r="CK107" i="59"/>
  <c r="CH107" i="59"/>
  <c r="CF107" i="59"/>
  <c r="CI107" i="59"/>
  <c r="CJ125" i="60"/>
  <c r="CK125" i="60"/>
  <c r="CH125" i="60"/>
  <c r="CF125" i="60"/>
  <c r="CI125" i="60"/>
  <c r="CG125" i="60"/>
  <c r="CF60" i="61"/>
  <c r="CJ60" i="61"/>
  <c r="CK60" i="61"/>
  <c r="CI60" i="61"/>
  <c r="CH60" i="61"/>
  <c r="CG60" i="61"/>
  <c r="CF62" i="59"/>
  <c r="CK62" i="59"/>
  <c r="CG62" i="59"/>
  <c r="CI62" i="59"/>
  <c r="CJ62" i="59"/>
  <c r="CH62" i="59"/>
  <c r="CG50" i="61"/>
  <c r="CI50" i="61"/>
  <c r="CF50" i="61"/>
  <c r="CJ50" i="61"/>
  <c r="CK50" i="61"/>
  <c r="CH50" i="61"/>
  <c r="CH63" i="60"/>
  <c r="CF63" i="60"/>
  <c r="CJ63" i="60"/>
  <c r="CK63" i="60"/>
  <c r="CG63" i="60"/>
  <c r="CI63" i="60"/>
  <c r="CF38" i="60"/>
  <c r="CG38" i="60"/>
  <c r="CK38" i="60"/>
  <c r="CI38" i="60"/>
  <c r="CJ38" i="60"/>
  <c r="CH38" i="60"/>
  <c r="CG115" i="59"/>
  <c r="CF115" i="59"/>
  <c r="CJ115" i="59"/>
  <c r="CH115" i="59"/>
  <c r="CI115" i="59"/>
  <c r="CK115" i="59"/>
  <c r="CK44" i="61"/>
  <c r="CG44" i="61"/>
  <c r="CH44" i="61"/>
  <c r="CI44" i="61"/>
  <c r="CF44" i="61"/>
  <c r="CJ44" i="61"/>
  <c r="CK64" i="59"/>
  <c r="CI64" i="59"/>
  <c r="CG64" i="59"/>
  <c r="CH64" i="59"/>
  <c r="CJ64" i="59"/>
  <c r="CF64" i="59"/>
  <c r="CH9" i="60"/>
  <c r="CG9" i="60"/>
  <c r="CK9" i="60"/>
  <c r="CI9" i="60"/>
  <c r="CF9" i="60"/>
  <c r="CJ9" i="60"/>
  <c r="CH114" i="60"/>
  <c r="CF114" i="60"/>
  <c r="CG114" i="60"/>
  <c r="CK114" i="60"/>
  <c r="CJ114" i="60"/>
  <c r="CI114" i="60"/>
  <c r="CI65" i="59"/>
  <c r="CK65" i="59"/>
  <c r="CH65" i="59"/>
  <c r="CG65" i="59"/>
  <c r="CJ65" i="59"/>
  <c r="CF65" i="59"/>
  <c r="CI89" i="59"/>
  <c r="CH89" i="59"/>
  <c r="CF89" i="59"/>
  <c r="CG89" i="59"/>
  <c r="CK89" i="59"/>
  <c r="CJ89" i="59"/>
  <c r="CF18" i="61"/>
  <c r="CH18" i="61"/>
  <c r="CK18" i="61"/>
  <c r="CG18" i="61"/>
  <c r="CJ18" i="61"/>
  <c r="CI18" i="61"/>
  <c r="CJ122" i="61"/>
  <c r="CH122" i="61"/>
  <c r="CI122" i="61"/>
  <c r="CK122" i="61"/>
  <c r="CF122" i="61"/>
  <c r="CG122" i="61"/>
  <c r="CI115" i="61"/>
  <c r="CJ115" i="61"/>
  <c r="CH115" i="61"/>
  <c r="CG115" i="61"/>
  <c r="CK115" i="61"/>
  <c r="CF115" i="61"/>
  <c r="CJ32" i="61"/>
  <c r="CK32" i="61"/>
  <c r="CG32" i="61"/>
  <c r="CH32" i="61"/>
  <c r="CF32" i="61"/>
  <c r="CI32" i="61"/>
  <c r="CI36" i="59"/>
  <c r="CG36" i="59"/>
  <c r="CF36" i="59"/>
  <c r="CH36" i="59"/>
  <c r="CK36" i="59"/>
  <c r="CJ36" i="59"/>
  <c r="CK40" i="59"/>
  <c r="CG40" i="59"/>
  <c r="CF40" i="59"/>
  <c r="CH40" i="59"/>
  <c r="CJ40" i="59"/>
  <c r="CI40" i="59"/>
  <c r="CH29" i="61"/>
  <c r="CG29" i="61"/>
  <c r="CF29" i="61"/>
  <c r="CK29" i="61"/>
  <c r="CJ29" i="61"/>
  <c r="CI29" i="61"/>
  <c r="CI89" i="60"/>
  <c r="CF89" i="60"/>
  <c r="CJ89" i="60"/>
  <c r="CH89" i="60"/>
  <c r="CK89" i="60"/>
  <c r="CG89" i="60"/>
  <c r="CF90" i="59"/>
  <c r="CK90" i="59"/>
  <c r="CJ90" i="59"/>
  <c r="CI90" i="59"/>
  <c r="CH90" i="59"/>
  <c r="CG90" i="59"/>
  <c r="CH123" i="59"/>
  <c r="CK123" i="59"/>
  <c r="CI123" i="59"/>
  <c r="CG123" i="59"/>
  <c r="CJ123" i="59"/>
  <c r="CF123" i="59"/>
  <c r="CG87" i="61"/>
  <c r="CI87" i="61"/>
  <c r="CJ87" i="61"/>
  <c r="CK87" i="61"/>
  <c r="CF87" i="61"/>
  <c r="CH87" i="61"/>
  <c r="CK59" i="60"/>
  <c r="CH59" i="60"/>
  <c r="CJ59" i="60"/>
  <c r="CI59" i="60"/>
  <c r="CF59" i="60"/>
  <c r="CG59" i="60"/>
  <c r="CK76" i="60"/>
  <c r="CJ76" i="60"/>
  <c r="CH76" i="60"/>
  <c r="CG76" i="60"/>
  <c r="CI76" i="60"/>
  <c r="CF76" i="60"/>
  <c r="CH111" i="61"/>
  <c r="CK111" i="61"/>
  <c r="CI111" i="61"/>
  <c r="CF111" i="61"/>
  <c r="CJ111" i="61"/>
  <c r="CG111" i="61"/>
  <c r="CG99" i="60"/>
  <c r="CF99" i="60"/>
  <c r="CH99" i="60"/>
  <c r="CI99" i="60"/>
  <c r="CK99" i="60"/>
  <c r="CJ99" i="60"/>
  <c r="CI31" i="59"/>
  <c r="CG31" i="59"/>
  <c r="CK31" i="59"/>
  <c r="CH31" i="59"/>
  <c r="CJ31" i="59"/>
  <c r="CF31" i="59"/>
  <c r="CH38" i="59"/>
  <c r="CJ38" i="59"/>
  <c r="CG38" i="59"/>
  <c r="CK38" i="59"/>
  <c r="CF38" i="59"/>
  <c r="CI38" i="59"/>
  <c r="CJ57" i="60"/>
  <c r="CK57" i="60"/>
  <c r="CF57" i="60"/>
  <c r="CI57" i="60"/>
  <c r="CH57" i="60"/>
  <c r="CG57" i="60"/>
  <c r="CG82" i="60"/>
  <c r="CF82" i="60"/>
  <c r="CJ82" i="60"/>
  <c r="CK82" i="60"/>
  <c r="CH82" i="60"/>
  <c r="CI82" i="60"/>
  <c r="CH15" i="61"/>
  <c r="CI15" i="61"/>
  <c r="CK15" i="61"/>
  <c r="CF15" i="61"/>
  <c r="CG15" i="61"/>
  <c r="CJ15" i="61"/>
  <c r="CK73" i="61"/>
  <c r="CI73" i="61"/>
  <c r="CF73" i="61"/>
  <c r="CJ73" i="61"/>
  <c r="CH73" i="61"/>
  <c r="CG73" i="61"/>
  <c r="CH51" i="61"/>
  <c r="CJ51" i="61"/>
  <c r="CI51" i="61"/>
  <c r="CK51" i="61"/>
  <c r="CF51" i="61"/>
  <c r="CG51" i="61"/>
  <c r="CI108" i="59"/>
  <c r="CJ108" i="59"/>
  <c r="CG108" i="59"/>
  <c r="CK108" i="59"/>
  <c r="CF108" i="59"/>
  <c r="CH108" i="59"/>
  <c r="CF102" i="60"/>
  <c r="CK102" i="60"/>
  <c r="CH102" i="60"/>
  <c r="CJ102" i="60"/>
  <c r="CI102" i="60"/>
  <c r="CG102" i="60"/>
  <c r="CJ128" i="61"/>
  <c r="CK128" i="61"/>
  <c r="CH128" i="61"/>
  <c r="CI128" i="61"/>
  <c r="CG128" i="61"/>
  <c r="CF128" i="61"/>
  <c r="CH94" i="59"/>
  <c r="CK94" i="59"/>
  <c r="CF94" i="59"/>
  <c r="CG94" i="59"/>
  <c r="CJ94" i="59"/>
  <c r="CI94" i="59"/>
  <c r="CH117" i="59"/>
  <c r="CF117" i="59"/>
  <c r="CK117" i="59"/>
  <c r="CI117" i="59"/>
  <c r="CJ117" i="59"/>
  <c r="CG117" i="59"/>
  <c r="CI111" i="60"/>
  <c r="CJ111" i="60"/>
  <c r="CG111" i="60"/>
  <c r="CF111" i="60"/>
  <c r="CK111" i="60"/>
  <c r="CH111" i="60"/>
  <c r="CK121" i="61"/>
  <c r="CF121" i="61"/>
  <c r="CJ121" i="61"/>
  <c r="CI121" i="61"/>
  <c r="CH121" i="61"/>
  <c r="CG121" i="61"/>
  <c r="CK120" i="61"/>
  <c r="CJ120" i="61"/>
  <c r="CG120" i="61"/>
  <c r="CH120" i="61"/>
  <c r="CF120" i="61"/>
  <c r="CI120" i="61"/>
  <c r="CH27" i="60"/>
  <c r="CK27" i="60"/>
  <c r="CI27" i="60"/>
  <c r="CJ27" i="60"/>
  <c r="CG27" i="60"/>
  <c r="CF27" i="60"/>
  <c r="CJ71" i="61"/>
  <c r="CI71" i="61"/>
  <c r="CH71" i="61"/>
  <c r="CK71" i="61"/>
  <c r="CG71" i="61"/>
  <c r="CF71" i="61"/>
  <c r="CJ102" i="61"/>
  <c r="CF102" i="61"/>
  <c r="CG102" i="61"/>
  <c r="CH102" i="61"/>
  <c r="CK102" i="61"/>
  <c r="CI102" i="61"/>
  <c r="CG40" i="61"/>
  <c r="CJ40" i="61"/>
  <c r="CH40" i="61"/>
  <c r="CK40" i="61"/>
  <c r="CF40" i="61"/>
  <c r="CI40" i="61"/>
  <c r="CH65" i="61"/>
  <c r="CK65" i="61"/>
  <c r="CG65" i="61"/>
  <c r="CJ65" i="61"/>
  <c r="CI65" i="61"/>
  <c r="CF65" i="61"/>
  <c r="CI42" i="59"/>
  <c r="CH42" i="59"/>
  <c r="CG42" i="59"/>
  <c r="CJ42" i="59"/>
  <c r="CK42" i="59"/>
  <c r="CF42" i="59"/>
  <c r="CI32" i="59"/>
  <c r="CH32" i="59"/>
  <c r="CG32" i="59"/>
  <c r="CK32" i="59"/>
  <c r="CF32" i="59"/>
  <c r="CJ32" i="59"/>
  <c r="CF89" i="61"/>
  <c r="CI89" i="61"/>
  <c r="CJ89" i="61"/>
  <c r="CG89" i="61"/>
  <c r="CH89" i="61"/>
  <c r="CK89" i="61"/>
  <c r="CK17" i="59"/>
  <c r="CI17" i="59"/>
  <c r="CF17" i="59"/>
  <c r="CG17" i="59"/>
  <c r="CJ17" i="59"/>
  <c r="CH17" i="59"/>
  <c r="CH67" i="60"/>
  <c r="CF67" i="60"/>
  <c r="CG67" i="60"/>
  <c r="CI67" i="60"/>
  <c r="CJ67" i="60"/>
  <c r="CK67" i="60"/>
  <c r="CK90" i="60"/>
  <c r="CG90" i="60"/>
  <c r="CI90" i="60"/>
  <c r="CF90" i="60"/>
  <c r="CJ90" i="60"/>
  <c r="CH90" i="60"/>
  <c r="CJ55" i="61"/>
  <c r="CG55" i="61"/>
  <c r="CK55" i="61"/>
  <c r="CH55" i="61"/>
  <c r="CF55" i="61"/>
  <c r="CI55" i="61"/>
  <c r="CK86" i="60"/>
  <c r="CJ86" i="60"/>
  <c r="CI86" i="60"/>
  <c r="CG86" i="60"/>
  <c r="CH86" i="60"/>
  <c r="CF86" i="60"/>
  <c r="CH99" i="61"/>
  <c r="CK99" i="61"/>
  <c r="CF99" i="61"/>
  <c r="CJ99" i="61"/>
  <c r="CG99" i="61"/>
  <c r="CI99" i="61"/>
  <c r="CJ4" i="61"/>
  <c r="CG4" i="61"/>
  <c r="CH4" i="61"/>
  <c r="N8" i="58" s="1"/>
  <c r="CI4" i="61"/>
  <c r="CF4" i="61"/>
  <c r="CK4" i="61"/>
  <c r="CF31" i="61"/>
  <c r="CK31" i="61"/>
  <c r="CI31" i="61"/>
  <c r="CJ31" i="61"/>
  <c r="CH31" i="61"/>
  <c r="CG31" i="61"/>
  <c r="CK37" i="61"/>
  <c r="CG37" i="61"/>
  <c r="CI37" i="61"/>
  <c r="CH37" i="61"/>
  <c r="CF37" i="61"/>
  <c r="CJ37" i="61"/>
  <c r="CG22" i="60"/>
  <c r="CJ22" i="60"/>
  <c r="CK22" i="60"/>
  <c r="CI22" i="60"/>
  <c r="CF22" i="60"/>
  <c r="CH22" i="60"/>
  <c r="CH38" i="61"/>
  <c r="CK38" i="61"/>
  <c r="CF38" i="61"/>
  <c r="CI38" i="61"/>
  <c r="CJ38" i="61"/>
  <c r="CG38" i="61"/>
  <c r="CK67" i="61"/>
  <c r="CJ67" i="61"/>
  <c r="CI67" i="61"/>
  <c r="CF67" i="61"/>
  <c r="CG67" i="61"/>
  <c r="CH67" i="61"/>
  <c r="CF8" i="61"/>
  <c r="CG8" i="61"/>
  <c r="CH8" i="61"/>
  <c r="CJ8" i="61"/>
  <c r="CI8" i="61"/>
  <c r="CK8" i="61"/>
  <c r="CK111" i="59"/>
  <c r="CH111" i="59"/>
  <c r="CJ111" i="59"/>
  <c r="CI111" i="59"/>
  <c r="CG111" i="59"/>
  <c r="CF111" i="59"/>
  <c r="CH24" i="61"/>
  <c r="CF24" i="61"/>
  <c r="CI24" i="61"/>
  <c r="CK24" i="61"/>
  <c r="CG24" i="61"/>
  <c r="CJ24" i="61"/>
  <c r="CF106" i="61"/>
  <c r="CJ106" i="61"/>
  <c r="CG106" i="61"/>
  <c r="CK106" i="61"/>
  <c r="CH106" i="61"/>
  <c r="CI106" i="61"/>
  <c r="CH98" i="61"/>
  <c r="CJ98" i="61"/>
  <c r="CK98" i="61"/>
  <c r="CI98" i="61"/>
  <c r="CG98" i="61"/>
  <c r="CF98" i="61"/>
  <c r="CF108" i="61"/>
  <c r="CK108" i="61"/>
  <c r="CG108" i="61"/>
  <c r="CH108" i="61"/>
  <c r="CI108" i="61"/>
  <c r="CJ108" i="61"/>
  <c r="CK4" i="59"/>
  <c r="CI4" i="59"/>
  <c r="CH4" i="59"/>
  <c r="CJ4" i="59"/>
  <c r="CG4" i="59"/>
  <c r="CF4" i="59"/>
  <c r="CF16" i="60"/>
  <c r="L7" i="58" s="1"/>
  <c r="CG16" i="60"/>
  <c r="CJ16" i="60"/>
  <c r="CI16" i="60"/>
  <c r="CH16" i="60"/>
  <c r="N7" i="58" s="1"/>
  <c r="CK16" i="60"/>
  <c r="CF9" i="61"/>
  <c r="CI9" i="61"/>
  <c r="CG9" i="61"/>
  <c r="CK9" i="61"/>
  <c r="CJ9" i="61"/>
  <c r="CH9" i="61"/>
  <c r="CI79" i="60"/>
  <c r="CF79" i="60"/>
  <c r="CH79" i="60"/>
  <c r="CG79" i="60"/>
  <c r="CK79" i="60"/>
  <c r="Q7" i="58" s="1"/>
  <c r="CJ79" i="60"/>
  <c r="CI58" i="61"/>
  <c r="CF58" i="61"/>
  <c r="CH58" i="61"/>
  <c r="CJ58" i="61"/>
  <c r="CG58" i="61"/>
  <c r="CK58" i="61"/>
  <c r="CI124" i="61"/>
  <c r="CF124" i="61"/>
  <c r="CJ124" i="61"/>
  <c r="CH124" i="61"/>
  <c r="CG124" i="61"/>
  <c r="CK124" i="61"/>
  <c r="CJ75" i="61"/>
  <c r="CH75" i="61"/>
  <c r="CK75" i="61"/>
  <c r="CF75" i="61"/>
  <c r="CI75" i="61"/>
  <c r="CG75" i="61"/>
  <c r="CG126" i="61"/>
  <c r="CF126" i="61"/>
  <c r="CK126" i="61"/>
  <c r="CI126" i="61"/>
  <c r="CH126" i="61"/>
  <c r="CJ126" i="61"/>
  <c r="CH117" i="61"/>
  <c r="CK117" i="61"/>
  <c r="CJ117" i="61"/>
  <c r="CF117" i="61"/>
  <c r="CI117" i="61"/>
  <c r="CG117" i="61"/>
  <c r="CJ55" i="59"/>
  <c r="CF55" i="59"/>
  <c r="CK55" i="59"/>
  <c r="CG55" i="59"/>
  <c r="CI55" i="59"/>
  <c r="CH55" i="59"/>
  <c r="CI61" i="59"/>
  <c r="CK61" i="59"/>
  <c r="CH61" i="59"/>
  <c r="CF61" i="59"/>
  <c r="L6" i="58" s="1"/>
  <c r="CG61" i="59"/>
  <c r="CJ61" i="59"/>
  <c r="P6" i="58"/>
  <c r="P7" i="58"/>
  <c r="O7" i="58" l="1"/>
  <c r="P8" i="58"/>
  <c r="P27" i="58" s="1"/>
  <c r="M8" i="58"/>
  <c r="N6" i="58"/>
  <c r="N35" i="58" s="1"/>
  <c r="O8" i="58"/>
  <c r="Q6" i="58"/>
  <c r="N32" i="58"/>
  <c r="N24" i="58"/>
  <c r="P26" i="58"/>
  <c r="P35" i="58"/>
  <c r="P31" i="58"/>
  <c r="P28" i="58"/>
  <c r="P29" i="58"/>
  <c r="P22" i="58"/>
  <c r="P42" i="58" s="1"/>
  <c r="O6" i="58"/>
  <c r="Q8" i="58"/>
  <c r="Q35" i="58" s="1"/>
  <c r="P32" i="58"/>
  <c r="P25" i="58"/>
  <c r="P36" i="58"/>
  <c r="P43" i="58" s="1"/>
  <c r="M6" i="58"/>
  <c r="P30" i="58"/>
  <c r="P34" i="58"/>
  <c r="P23" i="58"/>
  <c r="M7" i="58"/>
  <c r="P33" i="58"/>
  <c r="P24" i="58"/>
  <c r="P9" i="58"/>
  <c r="L8" i="58"/>
  <c r="L35" i="58" s="1"/>
  <c r="N33" i="58"/>
  <c r="N31" i="58"/>
  <c r="N30" i="58"/>
  <c r="N34" i="58"/>
  <c r="N29" i="58"/>
  <c r="N27" i="58"/>
  <c r="N36" i="58"/>
  <c r="N43" i="58" s="1"/>
  <c r="N23" i="58"/>
  <c r="N25" i="58"/>
  <c r="N9" i="58"/>
  <c r="N26" i="58"/>
  <c r="P46" i="58"/>
  <c r="N28" i="58" l="1"/>
  <c r="P37" i="58"/>
  <c r="P41" i="58"/>
  <c r="N22" i="58"/>
  <c r="N42" i="58" s="1"/>
  <c r="P40" i="58"/>
  <c r="P44" i="58" s="1"/>
  <c r="L32" i="58"/>
  <c r="L34" i="58"/>
  <c r="L24" i="58"/>
  <c r="L28" i="58"/>
  <c r="Q27" i="58"/>
  <c r="Q26" i="58"/>
  <c r="Q28" i="58"/>
  <c r="Q22" i="58"/>
  <c r="M23" i="58"/>
  <c r="M28" i="58"/>
  <c r="M24" i="58"/>
  <c r="M31" i="58"/>
  <c r="M26" i="58"/>
  <c r="M27" i="58"/>
  <c r="M34" i="58"/>
  <c r="M33" i="58"/>
  <c r="M32" i="58"/>
  <c r="M30" i="58"/>
  <c r="M35" i="58"/>
  <c r="M36" i="58"/>
  <c r="M43" i="58" s="1"/>
  <c r="M9" i="58"/>
  <c r="M22" i="58"/>
  <c r="M29" i="58"/>
  <c r="M25" i="58"/>
  <c r="L25" i="58"/>
  <c r="L31" i="58"/>
  <c r="Q23" i="58"/>
  <c r="Q33" i="58"/>
  <c r="Q30" i="58"/>
  <c r="Q36" i="58"/>
  <c r="Q43" i="58" s="1"/>
  <c r="L36" i="58"/>
  <c r="L43" i="58" s="1"/>
  <c r="L30" i="58"/>
  <c r="L33" i="58"/>
  <c r="L22" i="58"/>
  <c r="O35" i="58"/>
  <c r="O26" i="58"/>
  <c r="O27" i="58"/>
  <c r="O29" i="58"/>
  <c r="O9" i="58"/>
  <c r="O25" i="58"/>
  <c r="O31" i="58"/>
  <c r="O30" i="58"/>
  <c r="O34" i="58"/>
  <c r="O32" i="58"/>
  <c r="O24" i="58"/>
  <c r="O28" i="58"/>
  <c r="O33" i="58"/>
  <c r="O22" i="58"/>
  <c r="O36" i="58"/>
  <c r="O43" i="58" s="1"/>
  <c r="L27" i="58"/>
  <c r="O23" i="58"/>
  <c r="O46" i="58" s="1"/>
  <c r="Q25" i="58"/>
  <c r="Q9" i="58"/>
  <c r="Q24" i="58"/>
  <c r="Q29" i="58"/>
  <c r="L29" i="58"/>
  <c r="L26" i="58"/>
  <c r="L23" i="58"/>
  <c r="L9" i="58"/>
  <c r="Q32" i="58"/>
  <c r="Q34" i="58"/>
  <c r="Q31" i="58"/>
  <c r="N40" i="58"/>
  <c r="N46" i="58"/>
  <c r="N49" i="58" s="1"/>
  <c r="J17" i="68"/>
  <c r="P49" i="58"/>
  <c r="P48" i="58"/>
  <c r="J17" i="3" s="1"/>
  <c r="J17" i="78"/>
  <c r="N37" i="58" l="1"/>
  <c r="N41" i="58"/>
  <c r="N44" i="58" s="1"/>
  <c r="O42" i="58"/>
  <c r="O40" i="58"/>
  <c r="O37" i="58"/>
  <c r="O41" i="58"/>
  <c r="Q37" i="58"/>
  <c r="Q42" i="58"/>
  <c r="Q41" i="58"/>
  <c r="Q40" i="58"/>
  <c r="I17" i="68"/>
  <c r="I29" i="68" s="1"/>
  <c r="I30" i="68" s="1"/>
  <c r="I17" i="78"/>
  <c r="I29" i="78" s="1"/>
  <c r="I30" i="78" s="1"/>
  <c r="O49" i="58"/>
  <c r="O48" i="58"/>
  <c r="I17" i="3" s="1"/>
  <c r="I29" i="3" s="1"/>
  <c r="I30" i="3" s="1"/>
  <c r="Q46" i="58"/>
  <c r="L46" i="58"/>
  <c r="L42" i="58"/>
  <c r="L40" i="58"/>
  <c r="L41" i="58"/>
  <c r="L37" i="58"/>
  <c r="M42" i="58"/>
  <c r="M41" i="58"/>
  <c r="M40" i="58"/>
  <c r="M37" i="58"/>
  <c r="M46" i="58"/>
  <c r="H17" i="67"/>
  <c r="H17" i="77"/>
  <c r="H17" i="68"/>
  <c r="H29" i="68" s="1"/>
  <c r="H30" i="68" s="1"/>
  <c r="H17" i="78"/>
  <c r="H29" i="78" s="1"/>
  <c r="H30" i="78" s="1"/>
  <c r="N48" i="58"/>
  <c r="H17" i="3" s="1"/>
  <c r="H29" i="3" s="1"/>
  <c r="H30" i="3" s="1"/>
  <c r="J17" i="77"/>
  <c r="J17" i="67"/>
  <c r="J29" i="68"/>
  <c r="J30" i="68" s="1"/>
  <c r="J29" i="78"/>
  <c r="J30" i="78" s="1"/>
  <c r="J29" i="3"/>
  <c r="J30" i="3" s="1"/>
  <c r="Q44" i="58" l="1"/>
  <c r="G17" i="68"/>
  <c r="G29" i="68" s="1"/>
  <c r="G30" i="68" s="1"/>
  <c r="M48" i="58"/>
  <c r="G17" i="3" s="1"/>
  <c r="G29" i="3" s="1"/>
  <c r="G30" i="3" s="1"/>
  <c r="M49" i="58"/>
  <c r="G17" i="78"/>
  <c r="G29" i="78" s="1"/>
  <c r="G30" i="78" s="1"/>
  <c r="I17" i="77"/>
  <c r="I17" i="67"/>
  <c r="M44" i="58"/>
  <c r="L48" i="58"/>
  <c r="F17" i="3" s="1"/>
  <c r="F17" i="78"/>
  <c r="F29" i="78" s="1"/>
  <c r="F30" i="78" s="1"/>
  <c r="F17" i="68"/>
  <c r="L44" i="58"/>
  <c r="Q49" i="58"/>
  <c r="K17" i="68"/>
  <c r="K29" i="68" s="1"/>
  <c r="K30" i="68" s="1"/>
  <c r="Q48" i="58"/>
  <c r="K17" i="3" s="1"/>
  <c r="K29" i="3" s="1"/>
  <c r="K30" i="3" s="1"/>
  <c r="K17" i="78"/>
  <c r="K29" i="78" s="1"/>
  <c r="K30" i="78" s="1"/>
  <c r="O44" i="58"/>
  <c r="L49" i="58"/>
  <c r="H17" i="69"/>
  <c r="E7" i="30"/>
  <c r="E10" i="30" s="1"/>
  <c r="G7" i="30"/>
  <c r="G10" i="30" s="1"/>
  <c r="J17" i="69"/>
  <c r="E17" i="78" l="1"/>
  <c r="D33" i="78"/>
  <c r="F17" i="67"/>
  <c r="F17" i="77"/>
  <c r="F7" i="30"/>
  <c r="F10" i="30" s="1"/>
  <c r="I17" i="69"/>
  <c r="G17" i="77"/>
  <c r="G17" i="67"/>
  <c r="F29" i="68"/>
  <c r="F30" i="68" s="1"/>
  <c r="D33" i="68" s="1"/>
  <c r="E17" i="68"/>
  <c r="K17" i="77"/>
  <c r="K17" i="67"/>
  <c r="F29" i="3"/>
  <c r="F30" i="3" s="1"/>
  <c r="D33" i="3" s="1"/>
  <c r="E17" i="3"/>
  <c r="H23" i="67"/>
  <c r="H23" i="77"/>
  <c r="H29" i="77" s="1"/>
  <c r="H30" i="77" s="1"/>
  <c r="J23" i="67"/>
  <c r="J23" i="77"/>
  <c r="H7" i="30" l="1"/>
  <c r="H10" i="30" s="1"/>
  <c r="K17" i="69"/>
  <c r="I23" i="77"/>
  <c r="I29" i="77" s="1"/>
  <c r="I30" i="77" s="1"/>
  <c r="I23" i="67"/>
  <c r="D7" i="30"/>
  <c r="D10" i="30" s="1"/>
  <c r="G17" i="69"/>
  <c r="E17" i="77"/>
  <c r="C7" i="30"/>
  <c r="C10" i="30" s="1"/>
  <c r="F17" i="69"/>
  <c r="E17" i="69" s="1"/>
  <c r="E17" i="67"/>
  <c r="H23" i="69"/>
  <c r="H29" i="69" s="1"/>
  <c r="H30" i="69" s="1"/>
  <c r="H29" i="67"/>
  <c r="H30" i="67" s="1"/>
  <c r="J23" i="69"/>
  <c r="J29" i="67"/>
  <c r="J30" i="67" s="1"/>
  <c r="J29" i="77"/>
  <c r="J30" i="77" s="1"/>
  <c r="F23" i="67" l="1"/>
  <c r="F23" i="77"/>
  <c r="I23" i="69"/>
  <c r="I29" i="69" s="1"/>
  <c r="I30" i="69" s="1"/>
  <c r="I29" i="67"/>
  <c r="I30" i="67" s="1"/>
  <c r="C6" i="70"/>
  <c r="C6" i="82"/>
  <c r="C6" i="85"/>
  <c r="G23" i="77"/>
  <c r="G29" i="77" s="1"/>
  <c r="G30" i="77" s="1"/>
  <c r="G23" i="67"/>
  <c r="K23" i="67"/>
  <c r="K23" i="77"/>
  <c r="K29" i="77" s="1"/>
  <c r="K30" i="77" s="1"/>
  <c r="J29" i="69"/>
  <c r="J30" i="69" s="1"/>
  <c r="E6" i="85" l="1"/>
  <c r="F6" i="85" s="1"/>
  <c r="K29" i="67"/>
  <c r="K30" i="67" s="1"/>
  <c r="K23" i="69"/>
  <c r="K29" i="69" s="1"/>
  <c r="K30" i="69" s="1"/>
  <c r="E6" i="82"/>
  <c r="F6" i="82" s="1"/>
  <c r="G23" i="69"/>
  <c r="G29" i="69" s="1"/>
  <c r="G30" i="69" s="1"/>
  <c r="G29" i="67"/>
  <c r="G30" i="67" s="1"/>
  <c r="E6" i="70"/>
  <c r="F6" i="70" s="1"/>
  <c r="F29" i="77"/>
  <c r="F30" i="77" s="1"/>
  <c r="D33" i="77" s="1"/>
  <c r="E23" i="77"/>
  <c r="F23" i="69"/>
  <c r="E23" i="67"/>
  <c r="F29" i="67"/>
  <c r="F30" i="67" s="1"/>
  <c r="D33" i="67" s="1"/>
  <c r="F29" i="69" l="1"/>
  <c r="F30" i="69" s="1"/>
  <c r="D33" i="69" s="1"/>
  <c r="E23" i="69"/>
  <c r="Q26" i="70"/>
  <c r="Q34" i="70"/>
  <c r="Q53" i="70"/>
  <c r="Q49" i="70"/>
  <c r="Q15" i="70"/>
  <c r="Q33" i="70"/>
  <c r="Q55" i="70"/>
  <c r="Q24" i="70"/>
  <c r="Q17" i="70"/>
  <c r="Q47" i="70"/>
  <c r="Q22" i="70"/>
  <c r="Q28" i="70"/>
  <c r="Q25" i="70"/>
  <c r="Q7" i="70"/>
  <c r="Q21" i="70"/>
  <c r="Q43" i="70"/>
  <c r="Q32" i="70"/>
  <c r="Q16" i="70"/>
  <c r="Q30" i="70"/>
  <c r="Q20" i="70"/>
  <c r="Q41" i="70"/>
  <c r="Q36" i="70"/>
  <c r="Q18" i="70"/>
  <c r="Q12" i="70"/>
  <c r="Q54" i="70"/>
  <c r="Q23" i="70"/>
  <c r="Q44" i="70"/>
  <c r="Q6" i="70"/>
  <c r="Q10" i="70"/>
  <c r="Q29" i="70"/>
  <c r="Q45" i="70"/>
  <c r="Q42" i="70"/>
  <c r="Q9" i="70"/>
  <c r="Q38" i="70"/>
  <c r="Q37" i="70"/>
  <c r="Q27" i="70"/>
  <c r="Q46" i="70"/>
  <c r="Q52" i="70"/>
  <c r="Q4" i="70"/>
  <c r="Q48" i="70"/>
  <c r="Q39" i="70"/>
  <c r="Q14" i="70"/>
  <c r="Q19" i="70"/>
  <c r="Q5" i="70"/>
  <c r="Q11" i="70"/>
  <c r="Q50" i="70"/>
  <c r="Q35" i="70"/>
  <c r="Q13" i="70"/>
  <c r="Q40" i="70"/>
  <c r="Q31" i="70"/>
  <c r="Q8" i="70"/>
  <c r="Q51" i="70"/>
  <c r="Q39" i="82"/>
  <c r="Q53" i="82"/>
  <c r="Q21" i="82"/>
  <c r="Q9" i="82"/>
  <c r="Q37" i="82"/>
  <c r="Q52" i="82"/>
  <c r="Q45" i="82"/>
  <c r="Q24" i="82"/>
  <c r="Q28" i="82"/>
  <c r="Q43" i="82"/>
  <c r="Q47" i="82"/>
  <c r="Q13" i="82"/>
  <c r="Q4" i="82"/>
  <c r="Q30" i="82"/>
  <c r="Q8" i="82"/>
  <c r="Q23" i="82"/>
  <c r="Q40" i="82"/>
  <c r="Q48" i="82"/>
  <c r="Q36" i="82"/>
  <c r="Q12" i="82"/>
  <c r="Q55" i="82"/>
  <c r="Q34" i="82"/>
  <c r="Q27" i="82"/>
  <c r="Q19" i="82"/>
  <c r="Q5" i="82"/>
  <c r="Q14" i="82"/>
  <c r="Q29" i="82"/>
  <c r="Q51" i="82"/>
  <c r="Q11" i="82"/>
  <c r="Q7" i="82"/>
  <c r="Q35" i="82"/>
  <c r="Q42" i="82"/>
  <c r="Q54" i="82"/>
  <c r="Q44" i="82"/>
  <c r="Q33" i="82"/>
  <c r="Q20" i="82"/>
  <c r="Q49" i="82"/>
  <c r="Q17" i="82"/>
  <c r="Q15" i="82"/>
  <c r="Q16" i="82"/>
  <c r="Q50" i="82"/>
  <c r="Q6" i="82"/>
  <c r="Q31" i="82"/>
  <c r="Q46" i="82"/>
  <c r="Q41" i="82"/>
  <c r="Q32" i="82"/>
  <c r="Q38" i="82"/>
  <c r="Q10" i="82"/>
  <c r="Q25" i="82"/>
  <c r="Q18" i="82"/>
  <c r="Q22" i="82"/>
  <c r="Q26" i="82"/>
  <c r="Q49" i="85"/>
  <c r="Q47" i="85"/>
  <c r="Q11" i="85"/>
  <c r="Q21" i="85"/>
  <c r="Q46" i="85"/>
  <c r="Q10" i="85"/>
  <c r="Q18" i="85"/>
  <c r="Q9" i="85"/>
  <c r="Q35" i="85"/>
  <c r="Q40" i="85"/>
  <c r="Q15" i="85"/>
  <c r="Q25" i="85"/>
  <c r="Q23" i="85"/>
  <c r="Q19" i="85"/>
  <c r="Q33" i="85"/>
  <c r="Q16" i="85"/>
  <c r="Q17" i="85"/>
  <c r="Q26" i="85"/>
  <c r="Q34" i="85"/>
  <c r="Q54" i="85"/>
  <c r="Q31" i="85"/>
  <c r="Q6" i="85"/>
  <c r="Q53" i="85"/>
  <c r="Q4" i="85"/>
  <c r="Q14" i="85"/>
  <c r="Q48" i="85"/>
  <c r="Q39" i="85"/>
  <c r="Q38" i="85"/>
  <c r="Q36" i="85"/>
  <c r="Q44" i="85"/>
  <c r="Q50" i="85"/>
  <c r="Q29" i="85"/>
  <c r="Q5" i="85"/>
  <c r="Q20" i="85"/>
  <c r="Q12" i="85"/>
  <c r="Q51" i="85"/>
  <c r="Q30" i="85"/>
  <c r="Q27" i="85"/>
  <c r="Q43" i="85"/>
  <c r="Q45" i="85"/>
  <c r="Q24" i="85"/>
  <c r="Q22" i="85"/>
  <c r="Q32" i="85"/>
  <c r="Q41" i="85"/>
  <c r="Q52" i="85"/>
  <c r="Q28" i="85"/>
  <c r="Q7" i="85"/>
  <c r="Q55" i="85"/>
  <c r="Q13" i="85"/>
  <c r="Q37" i="85"/>
  <c r="Q42" i="85"/>
  <c r="Q8" i="85"/>
  <c r="Q56" i="82" l="1"/>
  <c r="Q57" i="82" s="1"/>
  <c r="Q56" i="70"/>
  <c r="Q57" i="70" s="1"/>
  <c r="C7" i="82"/>
  <c r="C7" i="70"/>
  <c r="C7" i="85"/>
  <c r="Q56" i="85"/>
  <c r="Q57" i="85" s="1"/>
  <c r="E7" i="70" l="1"/>
  <c r="C8" i="70"/>
  <c r="C9" i="70" s="1"/>
  <c r="C8" i="82"/>
  <c r="C9" i="82" s="1"/>
  <c r="E7" i="82"/>
  <c r="F7" i="70"/>
  <c r="C8" i="85"/>
  <c r="C9" i="85" s="1"/>
  <c r="E7" i="85"/>
  <c r="R35" i="82" l="1"/>
  <c r="R5" i="82"/>
  <c r="R14" i="82"/>
  <c r="R8" i="82"/>
  <c r="R54" i="82"/>
  <c r="R27" i="82"/>
  <c r="R38" i="82"/>
  <c r="R32" i="82"/>
  <c r="R31" i="82"/>
  <c r="R34" i="82"/>
  <c r="R18" i="82"/>
  <c r="R21" i="82"/>
  <c r="R13" i="82"/>
  <c r="R7" i="82"/>
  <c r="R55" i="82"/>
  <c r="R36" i="82"/>
  <c r="R17" i="82"/>
  <c r="R46" i="82"/>
  <c r="R30" i="82"/>
  <c r="R19" i="82"/>
  <c r="R26" i="82"/>
  <c r="R52" i="82"/>
  <c r="R42" i="82"/>
  <c r="R22" i="82"/>
  <c r="E8" i="82"/>
  <c r="F8" i="82" s="1"/>
  <c r="R41" i="82"/>
  <c r="R40" i="82"/>
  <c r="R6" i="82"/>
  <c r="R33" i="82"/>
  <c r="R45" i="82"/>
  <c r="R43" i="82"/>
  <c r="R12" i="82"/>
  <c r="R50" i="82"/>
  <c r="R37" i="82"/>
  <c r="R53" i="82"/>
  <c r="R28" i="82"/>
  <c r="R4" i="82"/>
  <c r="R44" i="82"/>
  <c r="R9" i="82"/>
  <c r="R20" i="82"/>
  <c r="R29" i="82"/>
  <c r="R39" i="82"/>
  <c r="R24" i="82"/>
  <c r="R49" i="82"/>
  <c r="R11" i="82"/>
  <c r="R25" i="82"/>
  <c r="F7" i="82"/>
  <c r="R15" i="82"/>
  <c r="R48" i="82"/>
  <c r="R47" i="82"/>
  <c r="R23" i="82"/>
  <c r="R10" i="82"/>
  <c r="R51" i="82"/>
  <c r="R16" i="82"/>
  <c r="R50" i="85"/>
  <c r="R10" i="85"/>
  <c r="R33" i="85"/>
  <c r="R42" i="85"/>
  <c r="R35" i="85"/>
  <c r="R5" i="85"/>
  <c r="R52" i="85"/>
  <c r="R21" i="85"/>
  <c r="R44" i="85"/>
  <c r="R16" i="85"/>
  <c r="R45" i="85"/>
  <c r="R9" i="85"/>
  <c r="R15" i="85"/>
  <c r="R8" i="85"/>
  <c r="R49" i="85"/>
  <c r="R23" i="85"/>
  <c r="R34" i="85"/>
  <c r="R32" i="85"/>
  <c r="R24" i="85"/>
  <c r="R27" i="85"/>
  <c r="R39" i="85"/>
  <c r="R6" i="85"/>
  <c r="R51" i="85"/>
  <c r="R28" i="85"/>
  <c r="R20" i="85"/>
  <c r="R29" i="85"/>
  <c r="R31" i="85"/>
  <c r="F7" i="85"/>
  <c r="R53" i="85"/>
  <c r="R22" i="85"/>
  <c r="R25" i="85"/>
  <c r="R26" i="85"/>
  <c r="R12" i="85"/>
  <c r="R55" i="85"/>
  <c r="R18" i="85"/>
  <c r="R11" i="85"/>
  <c r="R37" i="85"/>
  <c r="R43" i="85"/>
  <c r="R36" i="85"/>
  <c r="R14" i="85"/>
  <c r="E8" i="85"/>
  <c r="F8" i="85" s="1"/>
  <c r="R4" i="85"/>
  <c r="R47" i="85"/>
  <c r="R13" i="85"/>
  <c r="R54" i="85"/>
  <c r="R40" i="85"/>
  <c r="R17" i="85"/>
  <c r="R38" i="85"/>
  <c r="R46" i="85"/>
  <c r="R7" i="85"/>
  <c r="R48" i="85"/>
  <c r="R41" i="85"/>
  <c r="R30" i="85"/>
  <c r="R19" i="85"/>
  <c r="R8" i="70"/>
  <c r="R35" i="70"/>
  <c r="R38" i="70"/>
  <c r="R40" i="70"/>
  <c r="R10" i="70"/>
  <c r="R43" i="70"/>
  <c r="R45" i="70"/>
  <c r="R26" i="70"/>
  <c r="R33" i="70"/>
  <c r="R44" i="70"/>
  <c r="R4" i="70"/>
  <c r="R51" i="70"/>
  <c r="E8" i="70"/>
  <c r="F8" i="70" s="1"/>
  <c r="R30" i="70"/>
  <c r="R24" i="70"/>
  <c r="R52" i="70"/>
  <c r="R5" i="70"/>
  <c r="R19" i="70"/>
  <c r="R31" i="70"/>
  <c r="R13" i="70"/>
  <c r="R34" i="70"/>
  <c r="R46" i="70"/>
  <c r="R6" i="70"/>
  <c r="R7" i="70"/>
  <c r="R15" i="70"/>
  <c r="R55" i="70"/>
  <c r="R14" i="70"/>
  <c r="R32" i="70"/>
  <c r="R22" i="70"/>
  <c r="R36" i="70"/>
  <c r="R42" i="70"/>
  <c r="R41" i="70"/>
  <c r="R29" i="70"/>
  <c r="R50" i="70"/>
  <c r="R23" i="70"/>
  <c r="R11" i="70"/>
  <c r="R39" i="70"/>
  <c r="R27" i="70"/>
  <c r="R28" i="70"/>
  <c r="R37" i="70"/>
  <c r="R18" i="70"/>
  <c r="R49" i="70"/>
  <c r="R17" i="70"/>
  <c r="R21" i="70"/>
  <c r="R47" i="70"/>
  <c r="R53" i="70"/>
  <c r="R16" i="70"/>
  <c r="R12" i="70"/>
  <c r="R54" i="70"/>
  <c r="R25" i="70"/>
  <c r="R9" i="70"/>
  <c r="R20" i="70"/>
  <c r="R48" i="70"/>
  <c r="R56" i="70" l="1"/>
  <c r="R57" i="70" s="1"/>
  <c r="S18" i="85"/>
  <c r="T18" i="85" s="1"/>
  <c r="S44" i="85"/>
  <c r="T44" i="85" s="1"/>
  <c r="S41" i="85"/>
  <c r="T41" i="85" s="1"/>
  <c r="S19" i="85"/>
  <c r="T19" i="85" s="1"/>
  <c r="S46" i="85"/>
  <c r="T46" i="85" s="1"/>
  <c r="S7" i="85"/>
  <c r="T7" i="85" s="1"/>
  <c r="S49" i="85"/>
  <c r="T49" i="85" s="1"/>
  <c r="S31" i="85"/>
  <c r="T31" i="85" s="1"/>
  <c r="S4" i="85"/>
  <c r="T4" i="85" s="1"/>
  <c r="S5" i="85"/>
  <c r="T5" i="85" s="1"/>
  <c r="S14" i="85"/>
  <c r="T14" i="85" s="1"/>
  <c r="S20" i="85"/>
  <c r="T20" i="85" s="1"/>
  <c r="S11" i="85"/>
  <c r="T11" i="85" s="1"/>
  <c r="S33" i="85"/>
  <c r="T33" i="85" s="1"/>
  <c r="S35" i="85"/>
  <c r="T35" i="85" s="1"/>
  <c r="S28" i="85"/>
  <c r="T28" i="85" s="1"/>
  <c r="S51" i="85"/>
  <c r="S22" i="85"/>
  <c r="T22" i="85" s="1"/>
  <c r="S21" i="85"/>
  <c r="T21" i="85" s="1"/>
  <c r="S54" i="85"/>
  <c r="T54" i="85" s="1"/>
  <c r="S16" i="85"/>
  <c r="T16" i="85" s="1"/>
  <c r="S10" i="85"/>
  <c r="T10" i="85" s="1"/>
  <c r="S6" i="85"/>
  <c r="T6" i="85" s="1"/>
  <c r="S29" i="85"/>
  <c r="T29" i="85" s="1"/>
  <c r="S45" i="85"/>
  <c r="T45" i="85" s="1"/>
  <c r="S47" i="85"/>
  <c r="T47" i="85" s="1"/>
  <c r="S32" i="85"/>
  <c r="T32" i="85" s="1"/>
  <c r="S26" i="85"/>
  <c r="T26" i="85" s="1"/>
  <c r="S27" i="85"/>
  <c r="T27" i="85" s="1"/>
  <c r="S37" i="85"/>
  <c r="T37" i="85" s="1"/>
  <c r="S24" i="85"/>
  <c r="T24" i="85" s="1"/>
  <c r="S30" i="85"/>
  <c r="T30" i="85" s="1"/>
  <c r="S53" i="85"/>
  <c r="T53" i="85" s="1"/>
  <c r="S39" i="85"/>
  <c r="T39" i="85" s="1"/>
  <c r="S50" i="85"/>
  <c r="T50" i="85" s="1"/>
  <c r="S34" i="85"/>
  <c r="T34" i="85" s="1"/>
  <c r="S40" i="85"/>
  <c r="T40" i="85" s="1"/>
  <c r="S38" i="85"/>
  <c r="T38" i="85" s="1"/>
  <c r="S25" i="85"/>
  <c r="T25" i="85" s="1"/>
  <c r="S52" i="85"/>
  <c r="T52" i="85" s="1"/>
  <c r="S42" i="85"/>
  <c r="T42" i="85" s="1"/>
  <c r="S55" i="85"/>
  <c r="T55" i="85" s="1"/>
  <c r="S36" i="85"/>
  <c r="T36" i="85" s="1"/>
  <c r="S9" i="85"/>
  <c r="T9" i="85" s="1"/>
  <c r="S8" i="85"/>
  <c r="T8" i="85" s="1"/>
  <c r="S12" i="85"/>
  <c r="T12" i="85" s="1"/>
  <c r="S48" i="85"/>
  <c r="T48" i="85" s="1"/>
  <c r="S15" i="85"/>
  <c r="T15" i="85" s="1"/>
  <c r="S43" i="85"/>
  <c r="T43" i="85" s="1"/>
  <c r="S17" i="85"/>
  <c r="T17" i="85" s="1"/>
  <c r="S13" i="85"/>
  <c r="T13" i="85" s="1"/>
  <c r="S23" i="85"/>
  <c r="T23" i="85" s="1"/>
  <c r="S44" i="70"/>
  <c r="T44" i="70" s="1"/>
  <c r="S30" i="70"/>
  <c r="T30" i="70" s="1"/>
  <c r="S34" i="70"/>
  <c r="T34" i="70" s="1"/>
  <c r="S48" i="70"/>
  <c r="T48" i="70" s="1"/>
  <c r="S38" i="70"/>
  <c r="T38" i="70" s="1"/>
  <c r="S55" i="70"/>
  <c r="T55" i="70" s="1"/>
  <c r="S12" i="70"/>
  <c r="T12" i="70" s="1"/>
  <c r="S28" i="70"/>
  <c r="T28" i="70" s="1"/>
  <c r="S52" i="70"/>
  <c r="T52" i="70" s="1"/>
  <c r="S11" i="70"/>
  <c r="T11" i="70" s="1"/>
  <c r="S51" i="70"/>
  <c r="T51" i="70" s="1"/>
  <c r="S21" i="70"/>
  <c r="T21" i="70" s="1"/>
  <c r="S23" i="70"/>
  <c r="T23" i="70" s="1"/>
  <c r="S17" i="70"/>
  <c r="T17" i="70" s="1"/>
  <c r="S22" i="70"/>
  <c r="T22" i="70" s="1"/>
  <c r="S50" i="70"/>
  <c r="T50" i="70" s="1"/>
  <c r="S18" i="70"/>
  <c r="T18" i="70" s="1"/>
  <c r="S7" i="70"/>
  <c r="T7" i="70" s="1"/>
  <c r="S24" i="70"/>
  <c r="T24" i="70" s="1"/>
  <c r="S10" i="70"/>
  <c r="T10" i="70" s="1"/>
  <c r="S42" i="70"/>
  <c r="T42" i="70" s="1"/>
  <c r="S53" i="70"/>
  <c r="T53" i="70" s="1"/>
  <c r="S16" i="70"/>
  <c r="T16" i="70" s="1"/>
  <c r="S26" i="70"/>
  <c r="T26" i="70" s="1"/>
  <c r="S4" i="70"/>
  <c r="T4" i="70" s="1"/>
  <c r="S5" i="70"/>
  <c r="T5" i="70" s="1"/>
  <c r="S41" i="70"/>
  <c r="T41" i="70" s="1"/>
  <c r="S35" i="70"/>
  <c r="T35" i="70" s="1"/>
  <c r="S37" i="70"/>
  <c r="T37" i="70" s="1"/>
  <c r="S40" i="70"/>
  <c r="T40" i="70" s="1"/>
  <c r="S47" i="70"/>
  <c r="T47" i="70" s="1"/>
  <c r="S31" i="70"/>
  <c r="T31" i="70" s="1"/>
  <c r="S45" i="70"/>
  <c r="T45" i="70" s="1"/>
  <c r="S13" i="70"/>
  <c r="T13" i="70" s="1"/>
  <c r="S27" i="70"/>
  <c r="T27" i="70" s="1"/>
  <c r="S54" i="70"/>
  <c r="T54" i="70" s="1"/>
  <c r="S32" i="70"/>
  <c r="T32" i="70" s="1"/>
  <c r="S43" i="70"/>
  <c r="T43" i="70" s="1"/>
  <c r="S19" i="70"/>
  <c r="T19" i="70" s="1"/>
  <c r="S29" i="70"/>
  <c r="T29" i="70" s="1"/>
  <c r="S8" i="70"/>
  <c r="T8" i="70" s="1"/>
  <c r="S6" i="70"/>
  <c r="T6" i="70" s="1"/>
  <c r="S33" i="70"/>
  <c r="T33" i="70" s="1"/>
  <c r="S9" i="70"/>
  <c r="T9" i="70" s="1"/>
  <c r="S39" i="70"/>
  <c r="T39" i="70" s="1"/>
  <c r="S25" i="70"/>
  <c r="T25" i="70" s="1"/>
  <c r="S36" i="70"/>
  <c r="T36" i="70" s="1"/>
  <c r="S15" i="70"/>
  <c r="T15" i="70" s="1"/>
  <c r="S49" i="70"/>
  <c r="T49" i="70" s="1"/>
  <c r="S14" i="70"/>
  <c r="T14" i="70" s="1"/>
  <c r="S46" i="70"/>
  <c r="T46" i="70" s="1"/>
  <c r="S20" i="70"/>
  <c r="T20" i="70" s="1"/>
  <c r="R56" i="85"/>
  <c r="R57" i="85" s="1"/>
  <c r="R56" i="82"/>
  <c r="R57" i="82" s="1"/>
  <c r="S23" i="82"/>
  <c r="T23" i="82" s="1"/>
  <c r="S52" i="82"/>
  <c r="T52" i="82" s="1"/>
  <c r="S31" i="82"/>
  <c r="T31" i="82" s="1"/>
  <c r="S12" i="82"/>
  <c r="T12" i="82" s="1"/>
  <c r="S46" i="82"/>
  <c r="T46" i="82" s="1"/>
  <c r="S37" i="82"/>
  <c r="T37" i="82" s="1"/>
  <c r="S28" i="82"/>
  <c r="T28" i="82" s="1"/>
  <c r="S48" i="82"/>
  <c r="T48" i="82" s="1"/>
  <c r="S36" i="82"/>
  <c r="T36" i="82" s="1"/>
  <c r="S32" i="82"/>
  <c r="T32" i="82" s="1"/>
  <c r="S38" i="82"/>
  <c r="T38" i="82" s="1"/>
  <c r="S42" i="82"/>
  <c r="T42" i="82" s="1"/>
  <c r="S53" i="82"/>
  <c r="T53" i="82" s="1"/>
  <c r="S6" i="82"/>
  <c r="T6" i="82" s="1"/>
  <c r="S10" i="82"/>
  <c r="T10" i="82" s="1"/>
  <c r="S55" i="82"/>
  <c r="T55" i="82" s="1"/>
  <c r="S35" i="82"/>
  <c r="T35" i="82" s="1"/>
  <c r="AW91" i="82" s="1"/>
  <c r="S16" i="82"/>
  <c r="T16" i="82" s="1"/>
  <c r="S29" i="82"/>
  <c r="T29" i="82" s="1"/>
  <c r="S18" i="82"/>
  <c r="T18" i="82" s="1"/>
  <c r="S5" i="82"/>
  <c r="T5" i="82" s="1"/>
  <c r="S45" i="82"/>
  <c r="T45" i="82" s="1"/>
  <c r="S49" i="82"/>
  <c r="T49" i="82" s="1"/>
  <c r="S19" i="82"/>
  <c r="T19" i="82" s="1"/>
  <c r="S40" i="82"/>
  <c r="T40" i="82" s="1"/>
  <c r="S26" i="82"/>
  <c r="T26" i="82" s="1"/>
  <c r="S22" i="82"/>
  <c r="T22" i="82" s="1"/>
  <c r="S27" i="82"/>
  <c r="T27" i="82" s="1"/>
  <c r="S50" i="82"/>
  <c r="T50" i="82" s="1"/>
  <c r="S34" i="82"/>
  <c r="T34" i="82" s="1"/>
  <c r="S30" i="82"/>
  <c r="T30" i="82" s="1"/>
  <c r="S20" i="82"/>
  <c r="T20" i="82" s="1"/>
  <c r="S43" i="82"/>
  <c r="T43" i="82" s="1"/>
  <c r="S25" i="82"/>
  <c r="T25" i="82" s="1"/>
  <c r="S54" i="82"/>
  <c r="T54" i="82" s="1"/>
  <c r="S15" i="82"/>
  <c r="T15" i="82" s="1"/>
  <c r="S7" i="82"/>
  <c r="T7" i="82" s="1"/>
  <c r="S11" i="82"/>
  <c r="T11" i="82" s="1"/>
  <c r="S9" i="82"/>
  <c r="T9" i="82" s="1"/>
  <c r="S17" i="82"/>
  <c r="T17" i="82" s="1"/>
  <c r="S13" i="82"/>
  <c r="T13" i="82" s="1"/>
  <c r="S51" i="82"/>
  <c r="S4" i="82"/>
  <c r="T4" i="82" s="1"/>
  <c r="AJ60" i="82" s="1"/>
  <c r="S39" i="82"/>
  <c r="T39" i="82" s="1"/>
  <c r="S14" i="82"/>
  <c r="T14" i="82" s="1"/>
  <c r="S21" i="82"/>
  <c r="T21" i="82" s="1"/>
  <c r="S33" i="82"/>
  <c r="T33" i="82" s="1"/>
  <c r="AW89" i="82" s="1"/>
  <c r="S47" i="82"/>
  <c r="T47" i="82" s="1"/>
  <c r="S44" i="82"/>
  <c r="T44" i="82" s="1"/>
  <c r="S41" i="82"/>
  <c r="T41" i="82" s="1"/>
  <c r="S8" i="82"/>
  <c r="T8" i="82" s="1"/>
  <c r="S24" i="82"/>
  <c r="T24" i="82" s="1"/>
  <c r="AW95" i="82" l="1"/>
  <c r="AJ95" i="82"/>
  <c r="AJ71" i="82"/>
  <c r="AW71" i="82"/>
  <c r="AJ75" i="82"/>
  <c r="AW75" i="82"/>
  <c r="AJ111" i="82"/>
  <c r="AW111" i="82"/>
  <c r="AW104" i="82"/>
  <c r="AJ104" i="82"/>
  <c r="AW68" i="82"/>
  <c r="AJ68" i="82"/>
  <c r="AW110" i="82"/>
  <c r="AJ110" i="82"/>
  <c r="AJ78" i="82"/>
  <c r="AW78" i="82"/>
  <c r="AJ85" i="82"/>
  <c r="AW85" i="82"/>
  <c r="AW84" i="82"/>
  <c r="AJ84" i="82"/>
  <c r="AJ87" i="82"/>
  <c r="AW87" i="82"/>
  <c r="AJ97" i="82"/>
  <c r="AW97" i="82"/>
  <c r="AJ77" i="82"/>
  <c r="AW77" i="82"/>
  <c r="T51" i="82"/>
  <c r="AW107" i="82" s="1"/>
  <c r="S56" i="82"/>
  <c r="S57" i="82" s="1"/>
  <c r="AJ81" i="82"/>
  <c r="AW81" i="82"/>
  <c r="AJ90" i="82"/>
  <c r="AJ89" i="82" s="1"/>
  <c r="AW90" i="82"/>
  <c r="AW82" i="82"/>
  <c r="AJ82" i="82"/>
  <c r="AW101" i="82"/>
  <c r="AJ101" i="82"/>
  <c r="AW72" i="82"/>
  <c r="AJ72" i="82"/>
  <c r="AW62" i="82"/>
  <c r="AJ62" i="82"/>
  <c r="AJ88" i="82"/>
  <c r="AW88" i="82"/>
  <c r="AJ93" i="82"/>
  <c r="AW93" i="82"/>
  <c r="AW108" i="82"/>
  <c r="AJ108" i="82"/>
  <c r="AJ103" i="82"/>
  <c r="AW103" i="82"/>
  <c r="AW73" i="82"/>
  <c r="AJ73" i="82"/>
  <c r="AJ83" i="82"/>
  <c r="AW83" i="82"/>
  <c r="AJ74" i="82"/>
  <c r="AW74" i="82"/>
  <c r="AW98" i="82"/>
  <c r="AJ98" i="82"/>
  <c r="AJ64" i="82"/>
  <c r="AW64" i="82"/>
  <c r="AJ65" i="82"/>
  <c r="AW65" i="82"/>
  <c r="AJ86" i="82"/>
  <c r="AW86" i="82"/>
  <c r="AJ105" i="82"/>
  <c r="AW105" i="82"/>
  <c r="AW66" i="82"/>
  <c r="AJ66" i="82"/>
  <c r="AW94" i="82"/>
  <c r="AJ94" i="82"/>
  <c r="T51" i="85"/>
  <c r="S56" i="85"/>
  <c r="S57" i="85" s="1"/>
  <c r="T56" i="85"/>
  <c r="N52" i="85" s="1"/>
  <c r="AW100" i="82"/>
  <c r="AJ100" i="82"/>
  <c r="AJ70" i="82"/>
  <c r="AW70" i="82"/>
  <c r="AW69" i="82"/>
  <c r="AJ69" i="82"/>
  <c r="AW63" i="82"/>
  <c r="AJ63" i="82"/>
  <c r="AW99" i="82"/>
  <c r="AJ99" i="82"/>
  <c r="AW106" i="82"/>
  <c r="AJ106" i="82"/>
  <c r="AJ96" i="82"/>
  <c r="AW96" i="82"/>
  <c r="AW61" i="82"/>
  <c r="AJ61" i="82"/>
  <c r="AW109" i="82"/>
  <c r="AJ109" i="82"/>
  <c r="AW92" i="82"/>
  <c r="AJ92" i="82"/>
  <c r="AJ91" i="82" s="1"/>
  <c r="AJ102" i="82"/>
  <c r="AW102" i="82"/>
  <c r="AJ79" i="82"/>
  <c r="AW79" i="82"/>
  <c r="S56" i="70"/>
  <c r="N30" i="85"/>
  <c r="N50" i="85"/>
  <c r="N16" i="85"/>
  <c r="N23" i="85"/>
  <c r="N40" i="85"/>
  <c r="N38" i="85"/>
  <c r="N26" i="85"/>
  <c r="N8" i="85" l="1"/>
  <c r="N39" i="85"/>
  <c r="N48" i="85"/>
  <c r="AJ67" i="82"/>
  <c r="N11" i="85"/>
  <c r="N33" i="85"/>
  <c r="N54" i="85"/>
  <c r="N34" i="85"/>
  <c r="AW60" i="82"/>
  <c r="N25" i="85"/>
  <c r="N44" i="85"/>
  <c r="N14" i="85"/>
  <c r="N10" i="85"/>
  <c r="N21" i="85"/>
  <c r="N27" i="85"/>
  <c r="N53" i="85"/>
  <c r="N49" i="85"/>
  <c r="N42" i="85"/>
  <c r="N5" i="85"/>
  <c r="N35" i="85"/>
  <c r="N29" i="85"/>
  <c r="N4" i="85"/>
  <c r="N22" i="85"/>
  <c r="AW67" i="82"/>
  <c r="N47" i="85"/>
  <c r="N6" i="85"/>
  <c r="N31" i="85"/>
  <c r="N32" i="85"/>
  <c r="N15" i="85"/>
  <c r="N7" i="85"/>
  <c r="T57" i="85"/>
  <c r="N45" i="85"/>
  <c r="N13" i="85"/>
  <c r="N17" i="85"/>
  <c r="N36" i="85"/>
  <c r="N43" i="85"/>
  <c r="N37" i="85"/>
  <c r="N51" i="85"/>
  <c r="AJ107" i="82"/>
  <c r="AW80" i="82"/>
  <c r="AW76" i="82"/>
  <c r="AW114" i="85"/>
  <c r="N46" i="85"/>
  <c r="AJ114" i="85"/>
  <c r="N19" i="85"/>
  <c r="N20" i="85"/>
  <c r="N41" i="85"/>
  <c r="N9" i="85"/>
  <c r="N55" i="85"/>
  <c r="N28" i="85"/>
  <c r="N24" i="85"/>
  <c r="N12" i="85"/>
  <c r="N18" i="85"/>
  <c r="S57" i="70"/>
  <c r="T56" i="70"/>
  <c r="T56" i="82"/>
  <c r="AJ80" i="82"/>
  <c r="AJ76" i="82"/>
  <c r="N44" i="82" l="1"/>
  <c r="N27" i="82"/>
  <c r="N11" i="82"/>
  <c r="N29" i="82"/>
  <c r="N36" i="82"/>
  <c r="N50" i="82"/>
  <c r="N38" i="82"/>
  <c r="N43" i="82"/>
  <c r="N15" i="82"/>
  <c r="N40" i="82"/>
  <c r="N32" i="82"/>
  <c r="N41" i="82"/>
  <c r="N46" i="82"/>
  <c r="N28" i="82"/>
  <c r="AJ114" i="82"/>
  <c r="AJ117" i="82" s="1"/>
  <c r="N45" i="82"/>
  <c r="N9" i="82"/>
  <c r="N21" i="82"/>
  <c r="N23" i="82"/>
  <c r="N47" i="82"/>
  <c r="N22" i="82"/>
  <c r="AW114" i="82"/>
  <c r="N8" i="82"/>
  <c r="N34" i="82"/>
  <c r="N13" i="82"/>
  <c r="N35" i="82"/>
  <c r="N54" i="82"/>
  <c r="N20" i="82"/>
  <c r="T57" i="82"/>
  <c r="N7" i="82"/>
  <c r="N10" i="82"/>
  <c r="N17" i="82"/>
  <c r="N25" i="82"/>
  <c r="N48" i="82"/>
  <c r="N19" i="82"/>
  <c r="N39" i="82"/>
  <c r="N55" i="82"/>
  <c r="N12" i="82"/>
  <c r="N14" i="82"/>
  <c r="N42" i="82"/>
  <c r="N49" i="82"/>
  <c r="N6" i="82"/>
  <c r="N30" i="82"/>
  <c r="N31" i="82"/>
  <c r="N24" i="82"/>
  <c r="N26" i="82"/>
  <c r="N33" i="82"/>
  <c r="N53" i="82"/>
  <c r="N18" i="82"/>
  <c r="N16" i="82"/>
  <c r="N5" i="82"/>
  <c r="N4" i="82"/>
  <c r="N52" i="82"/>
  <c r="N37" i="82"/>
  <c r="N12" i="70"/>
  <c r="N10" i="70"/>
  <c r="N18" i="70"/>
  <c r="N40" i="70"/>
  <c r="N26" i="70"/>
  <c r="N31" i="70"/>
  <c r="N25" i="70"/>
  <c r="N38" i="70"/>
  <c r="N41" i="70"/>
  <c r="AJ114" i="70"/>
  <c r="N23" i="70"/>
  <c r="N5" i="70"/>
  <c r="N19" i="70"/>
  <c r="N29" i="70"/>
  <c r="N30" i="70"/>
  <c r="N36" i="70"/>
  <c r="N32" i="70"/>
  <c r="N7" i="70"/>
  <c r="N27" i="70"/>
  <c r="N43" i="70"/>
  <c r="N39" i="70"/>
  <c r="N52" i="70"/>
  <c r="N35" i="70"/>
  <c r="N15" i="70"/>
  <c r="N34" i="70"/>
  <c r="T57" i="70"/>
  <c r="N55" i="70"/>
  <c r="N54" i="70"/>
  <c r="N16" i="70"/>
  <c r="N13" i="70"/>
  <c r="N33" i="70"/>
  <c r="N14" i="70"/>
  <c r="N53" i="70"/>
  <c r="N11" i="70"/>
  <c r="N45" i="70"/>
  <c r="N17" i="70"/>
  <c r="N9" i="70"/>
  <c r="N48" i="70"/>
  <c r="N20" i="70"/>
  <c r="N42" i="70"/>
  <c r="N47" i="70"/>
  <c r="N44" i="70"/>
  <c r="N4" i="70"/>
  <c r="N8" i="70"/>
  <c r="N24" i="70"/>
  <c r="N37" i="70"/>
  <c r="AW114" i="70"/>
  <c r="N6" i="70"/>
  <c r="N49" i="70"/>
  <c r="N22" i="70"/>
  <c r="N21" i="70"/>
  <c r="N46" i="70"/>
  <c r="N28" i="70"/>
  <c r="N51" i="70"/>
  <c r="N50" i="70"/>
  <c r="N51" i="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Perlotti</author>
  </authors>
  <commentList>
    <comment ref="F5" authorId="0" shapeId="0" xr:uid="{1D8F59FA-F310-4E87-8398-4E74B215C744}">
      <text>
        <r>
          <rPr>
            <b/>
            <sz val="9"/>
            <color indexed="81"/>
            <rFont val="Segoe UI"/>
            <family val="2"/>
          </rPr>
          <t>Margem aprovada na 4ª RTO, com ajuste da fiscalização da base</t>
        </r>
      </text>
    </comment>
    <comment ref="F17" authorId="0" shapeId="0" xr:uid="{F5E1D568-CDC7-4A77-9471-BDCE698D241A}">
      <text>
        <r>
          <rPr>
            <b/>
            <sz val="9"/>
            <color indexed="81"/>
            <rFont val="Segoe UI"/>
            <family val="2"/>
          </rPr>
          <t>RTA</t>
        </r>
      </text>
    </comment>
    <comment ref="F29" authorId="0" shapeId="0" xr:uid="{AD51C908-327A-416A-92A9-7B8B7E5D2838}">
      <text>
        <r>
          <rPr>
            <b/>
            <sz val="9"/>
            <color indexed="81"/>
            <rFont val="Segoe UI"/>
            <family val="2"/>
          </rPr>
          <t>RTA</t>
        </r>
      </text>
    </comment>
    <comment ref="N31" authorId="0" shapeId="0" xr:uid="{04D78A04-F60E-4590-A2DF-338F70C86CBB}">
      <text>
        <r>
          <rPr>
            <b/>
            <sz val="9"/>
            <color indexed="81"/>
            <rFont val="Segoe UI"/>
            <family val="2"/>
          </rPr>
          <t>Ajuste fiscalização da base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B158" authorId="0" shapeId="0" xr:uid="{00000000-0006-0000-0A00-000001000000}">
      <text>
        <r>
          <rPr>
            <b/>
            <sz val="9"/>
            <color indexed="81"/>
            <rFont val="Segoe UI"/>
            <family val="2"/>
          </rPr>
          <t>Plano de Negócios informa que projeção considera um índice de coletivização de 55 apartamentos por medidor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B8" authorId="0" shapeId="0" xr:uid="{00000000-0006-0000-0C00-000001000000}">
      <text>
        <r>
          <rPr>
            <b/>
            <sz val="9"/>
            <color indexed="81"/>
            <rFont val="Segoe UI"/>
            <family val="2"/>
          </rPr>
          <t>Inclui P&amp;D nas projeções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L28" authorId="0" shapeId="0" xr:uid="{00000000-0006-0000-0E00-000001000000}">
      <text>
        <r>
          <rPr>
            <b/>
            <sz val="9"/>
            <color indexed="81"/>
            <rFont val="Segoe UI"/>
            <family val="2"/>
          </rPr>
          <t>Deliberação Arsesp 852 de fevereiro/2019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32" authorId="0" shapeId="0" xr:uid="{00000000-0006-0000-0E00-000002000000}">
      <text>
        <r>
          <rPr>
            <b/>
            <sz val="9"/>
            <color indexed="81"/>
            <rFont val="Segoe UI"/>
            <family val="2"/>
          </rPr>
          <t>exclusivamente para efeito de cálculo de IRPJ+CSLL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M14" authorId="0" shapeId="0" xr:uid="{00000000-0006-0000-0F00-000001000000}">
      <text>
        <r>
          <rPr>
            <b/>
            <sz val="9"/>
            <color indexed="81"/>
            <rFont val="Segoe UI"/>
            <family val="2"/>
          </rPr>
          <t>Ano bissexto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S3" authorId="0" shapeId="0" xr:uid="{00000000-0006-0000-2100-000001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K3" authorId="0" shapeId="0" xr:uid="{00000000-0006-0000-2100-000002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C3" authorId="0" shapeId="0" xr:uid="{00000000-0006-0000-2100-000003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<sst xmlns="http://schemas.openxmlformats.org/spreadsheetml/2006/main" count="6949" uniqueCount="751">
  <si>
    <t>Unidade</t>
  </si>
  <si>
    <t>m³</t>
  </si>
  <si>
    <t>%</t>
  </si>
  <si>
    <t>Volume</t>
  </si>
  <si>
    <t>Discriminação</t>
  </si>
  <si>
    <t>Descrição</t>
  </si>
  <si>
    <t>OPEX</t>
  </si>
  <si>
    <t>Total</t>
  </si>
  <si>
    <t>Total Geral</t>
  </si>
  <si>
    <t>RESUMO DA BASE DE REMUNERAÇÃO REGULATÓRIA</t>
  </si>
  <si>
    <t>Componentes
da
Fórmula</t>
  </si>
  <si>
    <t>VF</t>
  </si>
  <si>
    <t>RRD</t>
  </si>
  <si>
    <t>IRCS</t>
  </si>
  <si>
    <t>CAPEX</t>
  </si>
  <si>
    <t xml:space="preserve">    = Livre Fluxo de Caixa + Bdk</t>
  </si>
  <si>
    <t xml:space="preserve">Valor Presente Líquido = </t>
  </si>
  <si>
    <t>Calculado</t>
  </si>
  <si>
    <t>Atual</t>
  </si>
  <si>
    <t>Variação</t>
  </si>
  <si>
    <t xml:space="preserve">Taxa Interna de Retorno (TIR)  = </t>
  </si>
  <si>
    <t xml:space="preserve">FLUXO DE CAIXA DESCONTADO </t>
  </si>
  <si>
    <t xml:space="preserve">    = Livre Fluxo de Caixa + Bdk (Descontados)</t>
  </si>
  <si>
    <t>Valor Presente</t>
  </si>
  <si>
    <t>Serviços Técnicos</t>
  </si>
  <si>
    <t>Base de Remuneração Regulatória</t>
  </si>
  <si>
    <t>Mercado</t>
  </si>
  <si>
    <t>Estrutura de Capital</t>
  </si>
  <si>
    <t>(A) Participação de Capital Próprio</t>
  </si>
  <si>
    <t>(B) Participação de Capital Terceiro</t>
  </si>
  <si>
    <t>Custo do Capital Próprio</t>
  </si>
  <si>
    <t>(1) Taxa de Livre Risco</t>
  </si>
  <si>
    <t>(2) Taxa de Retorno de Mercado</t>
  </si>
  <si>
    <t>(3) Prêmio Risco de Mercado = (2)-(1)</t>
  </si>
  <si>
    <t>(4) Beta Desalavancado</t>
  </si>
  <si>
    <t>(5) IR + CSLL</t>
  </si>
  <si>
    <t>(6) Beta Alavancado = (4)*[1+(((B)/(A))*(1-(5)))]</t>
  </si>
  <si>
    <t>(7) Prêmio de Risco de Negócio e Financeiro = (6)*(3)</t>
  </si>
  <si>
    <t>(8) Prêmio Risco Brasil</t>
  </si>
  <si>
    <t>(9) Taxa Inflação Americana</t>
  </si>
  <si>
    <t>Custo do Capital de Terceiros</t>
  </si>
  <si>
    <t>(12) Taxa de Livre Risco = (1)</t>
  </si>
  <si>
    <t>(13) Prêmio de Risco Brasil = (8)</t>
  </si>
  <si>
    <t>(14) Risco de Crédito</t>
  </si>
  <si>
    <t>WACC</t>
  </si>
  <si>
    <t>(18) WACC = (A) x (11)+ (B) x (17)</t>
  </si>
  <si>
    <t xml:space="preserve">  (+) Outras Receitas</t>
  </si>
  <si>
    <t xml:space="preserve">  (+) Receita Requerida Direta -&gt; Tarifária</t>
  </si>
  <si>
    <t xml:space="preserve">  (-) Imposto de renda/Contrib.Social</t>
  </si>
  <si>
    <t xml:space="preserve">  (-) Investimentos</t>
  </si>
  <si>
    <t xml:space="preserve">  (-) Variação do Capital de Giro</t>
  </si>
  <si>
    <t xml:space="preserve">  (-) Base de Capital Inicial</t>
  </si>
  <si>
    <t xml:space="preserve">  (+) Base de Capital Final</t>
  </si>
  <si>
    <t>Depreciação Técnica</t>
  </si>
  <si>
    <t>Anos</t>
  </si>
  <si>
    <t>Ano 1</t>
  </si>
  <si>
    <t>Valor Inicial</t>
  </si>
  <si>
    <t>Ano 2</t>
  </si>
  <si>
    <t>Ano 3</t>
  </si>
  <si>
    <t>Ano 4</t>
  </si>
  <si>
    <t>Contas a receber de clientes</t>
  </si>
  <si>
    <t>IRPJ / CSLL</t>
  </si>
  <si>
    <t>IRPJ/CSLL</t>
  </si>
  <si>
    <t>Depreciação Contábil</t>
  </si>
  <si>
    <t>VarWK</t>
  </si>
  <si>
    <t>Participação</t>
  </si>
  <si>
    <t>Estoques</t>
  </si>
  <si>
    <t>Depreciação Base</t>
  </si>
  <si>
    <t>Amortização Base</t>
  </si>
  <si>
    <t>Amortização CAPEX</t>
  </si>
  <si>
    <t>Depreciação da Base</t>
  </si>
  <si>
    <t>Fator X</t>
  </si>
  <si>
    <t xml:space="preserve">  (-) Depreciação Contábil</t>
  </si>
  <si>
    <t>WACC Comgás</t>
  </si>
  <si>
    <t>(11) Custo Real Capital Próprio (CAPM) = [(10)+1]/[1+(9)]-1</t>
  </si>
  <si>
    <t>(17) Custo Real da Dívida Líquido de Impostos = [(1)+(16)/[1+(9)]-1</t>
  </si>
  <si>
    <t>Número de domicílios</t>
  </si>
  <si>
    <t>Volume Residencial Individual</t>
  </si>
  <si>
    <t>Residencial Individual</t>
  </si>
  <si>
    <t>Residencial Coletivo</t>
  </si>
  <si>
    <t>Comércio</t>
  </si>
  <si>
    <t>Indústria</t>
  </si>
  <si>
    <t>GNV</t>
  </si>
  <si>
    <t>Cogeração</t>
  </si>
  <si>
    <t>Refrigeração</t>
  </si>
  <si>
    <t>Termogeração</t>
  </si>
  <si>
    <t>2009/2010</t>
  </si>
  <si>
    <t>2010/2011</t>
  </si>
  <si>
    <t>2011/2012</t>
  </si>
  <si>
    <t>2012/2013</t>
  </si>
  <si>
    <t>2013/2014</t>
  </si>
  <si>
    <t>2014/2015</t>
  </si>
  <si>
    <t>2015/2016</t>
  </si>
  <si>
    <t>2016/2017</t>
  </si>
  <si>
    <t>2017/2018</t>
  </si>
  <si>
    <t>2018/2019</t>
  </si>
  <si>
    <t>2019/2020</t>
  </si>
  <si>
    <t>2020/2021</t>
  </si>
  <si>
    <t>2021/2022</t>
  </si>
  <si>
    <t>2022/2023</t>
  </si>
  <si>
    <t>2023/2024</t>
  </si>
  <si>
    <t>2024/2025</t>
  </si>
  <si>
    <t>2008/2009</t>
  </si>
  <si>
    <t>Volume (m³)</t>
  </si>
  <si>
    <t>Clientes</t>
  </si>
  <si>
    <t>Consumo médio mensal</t>
  </si>
  <si>
    <t>Volume Residencial Coletivo</t>
  </si>
  <si>
    <t>Volume Comercial</t>
  </si>
  <si>
    <t>Número de usuários</t>
  </si>
  <si>
    <t>Volume Industrial</t>
  </si>
  <si>
    <t>Volume GNV</t>
  </si>
  <si>
    <t>Volume Cogeração</t>
  </si>
  <si>
    <t>Volume Refrigeração</t>
  </si>
  <si>
    <t>Número de postos</t>
  </si>
  <si>
    <t>Capital de Giro</t>
  </si>
  <si>
    <t>Volume Total</t>
  </si>
  <si>
    <t>Data</t>
  </si>
  <si>
    <r>
      <t>(10) r</t>
    </r>
    <r>
      <rPr>
        <vertAlign val="subscript"/>
        <sz val="9.9"/>
        <color theme="1"/>
        <rFont val="Arial Narrow"/>
        <family val="2"/>
      </rPr>
      <t>E</t>
    </r>
    <r>
      <rPr>
        <sz val="11"/>
        <color theme="1"/>
        <rFont val="Arial Narrow"/>
        <family val="2"/>
      </rPr>
      <t xml:space="preserve"> Nominal = (1)+(7)+(8)</t>
    </r>
  </si>
  <si>
    <r>
      <t>(15) r</t>
    </r>
    <r>
      <rPr>
        <vertAlign val="subscript"/>
        <sz val="9.9"/>
        <color theme="1"/>
        <rFont val="Arial Narrow"/>
        <family val="2"/>
      </rPr>
      <t>D</t>
    </r>
    <r>
      <rPr>
        <sz val="11"/>
        <color theme="1"/>
        <rFont val="Arial Narrow"/>
        <family val="2"/>
      </rPr>
      <t xml:space="preserve"> Nominal = (12)+(13)+(14)</t>
    </r>
  </si>
  <si>
    <r>
      <t>(16) r</t>
    </r>
    <r>
      <rPr>
        <vertAlign val="subscript"/>
        <sz val="9.9"/>
        <color theme="1"/>
        <rFont val="Arial Narrow"/>
        <family val="2"/>
      </rPr>
      <t>D</t>
    </r>
    <r>
      <rPr>
        <sz val="11"/>
        <color theme="1"/>
        <rFont val="Arial Narrow"/>
        <family val="2"/>
      </rPr>
      <t xml:space="preserve"> nominal após Impostos = (15)*[1-(5)]</t>
    </r>
  </si>
  <si>
    <t>Base de Dados - Histórico (até maio/2018 do Anexo I do Plano de Negócios) e Plano de Negócios Comgás</t>
  </si>
  <si>
    <t>GNV - Postos</t>
  </si>
  <si>
    <t>GNV - Frota</t>
  </si>
  <si>
    <t>Dados originais do Plano de Negócios Comgás</t>
  </si>
  <si>
    <t>Mercado Faturado Comgás</t>
  </si>
  <si>
    <t>Número de veículos</t>
  </si>
  <si>
    <t>Crescimento %</t>
  </si>
  <si>
    <t>Crescimento (físico)</t>
  </si>
  <si>
    <t>IGP-M - geral - índice (ago. 1994 = 100)</t>
  </si>
  <si>
    <t>Fonte: IPEAData, a partir de Fundação Getulio Vargas, Conjuntura Econômica - IGP (FGV/Conj. Econ. - IGP)</t>
  </si>
  <si>
    <t>Custo Médio Ponderado de Capital - WACC (NT.F-0002-2019)</t>
  </si>
  <si>
    <t>Pessoal</t>
  </si>
  <si>
    <t>Serviços</t>
  </si>
  <si>
    <t>Outras Despesas</t>
  </si>
  <si>
    <t>Materiais</t>
  </si>
  <si>
    <t>Custos Operacionais - R$</t>
  </si>
  <si>
    <t>Realizado até dez/18</t>
  </si>
  <si>
    <t>Operações / Suprimentos</t>
  </si>
  <si>
    <t xml:space="preserve">Comercial </t>
  </si>
  <si>
    <t>Finanças</t>
  </si>
  <si>
    <t>Presidência</t>
  </si>
  <si>
    <t xml:space="preserve">Recursos Humanos </t>
  </si>
  <si>
    <t>Regulatório</t>
  </si>
  <si>
    <t>Jurídico</t>
  </si>
  <si>
    <t>Total Pessoal</t>
  </si>
  <si>
    <t>Administrativo</t>
  </si>
  <si>
    <t>outras despesas comerciais</t>
  </si>
  <si>
    <t>comunicação e marketing</t>
  </si>
  <si>
    <t>Licenças e autorizações</t>
  </si>
  <si>
    <t>Infraestrutura predial</t>
  </si>
  <si>
    <t>manutenção da rede</t>
  </si>
  <si>
    <t>atendimento ao cliente</t>
  </si>
  <si>
    <t>faturamento, arrecadação e crédito e cobrança</t>
  </si>
  <si>
    <t>Outros (operações)</t>
  </si>
  <si>
    <t>Suporte</t>
  </si>
  <si>
    <t>Medição</t>
  </si>
  <si>
    <t>Laboratório de gás</t>
  </si>
  <si>
    <t>P&amp;D C&amp;R</t>
  </si>
  <si>
    <t>Emergência (1°)</t>
  </si>
  <si>
    <t>Gestão aquisição de gás e transporte</t>
  </si>
  <si>
    <t>MSO</t>
  </si>
  <si>
    <t>Total MSO</t>
  </si>
  <si>
    <t>PDD</t>
  </si>
  <si>
    <t>Taxa de Fiscalização</t>
  </si>
  <si>
    <t>O</t>
  </si>
  <si>
    <t>C</t>
  </si>
  <si>
    <t>Com</t>
  </si>
  <si>
    <t>Operações</t>
  </si>
  <si>
    <t>Comercialização</t>
  </si>
  <si>
    <t>Adm</t>
  </si>
  <si>
    <t>Centro de Custo</t>
  </si>
  <si>
    <t>% de capitalização de mão de obra</t>
  </si>
  <si>
    <t xml:space="preserve">Jurídico </t>
  </si>
  <si>
    <t>Regulatório e Institucional</t>
  </si>
  <si>
    <t>Fixo</t>
  </si>
  <si>
    <t>Extensão de rede</t>
  </si>
  <si>
    <t>Extensão adicional de rede</t>
  </si>
  <si>
    <t>Novos domicílios</t>
  </si>
  <si>
    <t>Moeda</t>
  </si>
  <si>
    <t>corrente</t>
  </si>
  <si>
    <t>Dispêndio médio mensal por empregado (OPEX/empregados)</t>
  </si>
  <si>
    <t xml:space="preserve">Jurídico Comercial </t>
  </si>
  <si>
    <t>Jurídico Corporativo</t>
  </si>
  <si>
    <t xml:space="preserve">Controles Internos </t>
  </si>
  <si>
    <t xml:space="preserve">Projetos </t>
  </si>
  <si>
    <t xml:space="preserve">Finanças </t>
  </si>
  <si>
    <t>Operações e Serviços</t>
  </si>
  <si>
    <t>SSM</t>
  </si>
  <si>
    <t xml:space="preserve">Integridadade </t>
  </si>
  <si>
    <t>Treinamento Técnico</t>
  </si>
  <si>
    <t xml:space="preserve">Engenharia </t>
  </si>
  <si>
    <t>Licenças, Autorizações e Cadastro</t>
  </si>
  <si>
    <t>Sala de Controle</t>
  </si>
  <si>
    <t xml:space="preserve">Instalações </t>
  </si>
  <si>
    <t>Laboratório Qual Gás</t>
  </si>
  <si>
    <t xml:space="preserve">Medição </t>
  </si>
  <si>
    <t xml:space="preserve">Renovação  </t>
  </si>
  <si>
    <t>Obras Especiais</t>
  </si>
  <si>
    <t xml:space="preserve">Operações </t>
  </si>
  <si>
    <t xml:space="preserve">Emergência e Reparo de Rede  </t>
  </si>
  <si>
    <t xml:space="preserve">Sala de Rádio </t>
  </si>
  <si>
    <t xml:space="preserve">Reparo de Rede </t>
  </si>
  <si>
    <t>Emergência (1º)</t>
  </si>
  <si>
    <t xml:space="preserve">Manutenção </t>
  </si>
  <si>
    <t xml:space="preserve">Manutenção RMSP </t>
  </si>
  <si>
    <t>HOT TAP</t>
  </si>
  <si>
    <t xml:space="preserve">Automação </t>
  </si>
  <si>
    <t xml:space="preserve">Inspeção </t>
  </si>
  <si>
    <t xml:space="preserve">Manutenção Baixada </t>
  </si>
  <si>
    <t xml:space="preserve">Projetos Estruturantes </t>
  </si>
  <si>
    <t xml:space="preserve">Produtividade e Custos </t>
  </si>
  <si>
    <t>Assistência ao Cliente</t>
  </si>
  <si>
    <t xml:space="preserve">Construção </t>
  </si>
  <si>
    <t xml:space="preserve">Tecnologia e P&amp;D </t>
  </si>
  <si>
    <t xml:space="preserve">Materiais </t>
  </si>
  <si>
    <t xml:space="preserve">Administração de Frota </t>
  </si>
  <si>
    <t xml:space="preserve">Infraestrutura Predial </t>
  </si>
  <si>
    <t>Seg. Prev. e Perdas</t>
  </si>
  <si>
    <t>Marketing</t>
  </si>
  <si>
    <t>Prédios &amp; Comércio</t>
  </si>
  <si>
    <t xml:space="preserve">Desenvolvimento </t>
  </si>
  <si>
    <t xml:space="preserve">Vendas Residência e Comércio </t>
  </si>
  <si>
    <t>Reg. SJC-Mogi-Taubaté</t>
  </si>
  <si>
    <t>Construção de Ramal</t>
  </si>
  <si>
    <t>Ligações / Vendas Vale</t>
  </si>
  <si>
    <t xml:space="preserve">Construção de Rede </t>
  </si>
  <si>
    <t>Residencial Alto Consumo</t>
  </si>
  <si>
    <t>Regional ABC</t>
  </si>
  <si>
    <t>Lig. e Vendas ABC</t>
  </si>
  <si>
    <t>Ligações Casas II</t>
  </si>
  <si>
    <t>Ligações Casas I</t>
  </si>
  <si>
    <t>Conexão de Clientes</t>
  </si>
  <si>
    <t>Experiência Cliente</t>
  </si>
  <si>
    <t>Ouvidoria</t>
  </si>
  <si>
    <t xml:space="preserve">Faturamento, Arrecadação e Crédito e Cobrança </t>
  </si>
  <si>
    <t>Faturamento</t>
  </si>
  <si>
    <t xml:space="preserve">GNV </t>
  </si>
  <si>
    <t>Suporte CIG</t>
  </si>
  <si>
    <t xml:space="preserve">Varejo Campinas / Americana </t>
  </si>
  <si>
    <t xml:space="preserve">Ligações / Vendas Campinas </t>
  </si>
  <si>
    <t>Regional Oeste/Sul</t>
  </si>
  <si>
    <t>Varejo Sudoeste</t>
  </si>
  <si>
    <t xml:space="preserve">Ligações Comerciais </t>
  </si>
  <si>
    <t xml:space="preserve">Novas Habitações </t>
  </si>
  <si>
    <t>NH - Redes, Franquias Retenção Gdes Clientes</t>
  </si>
  <si>
    <t>Novas Habitações I</t>
  </si>
  <si>
    <t xml:space="preserve">Geração Distribuída &amp; Aplicações </t>
  </si>
  <si>
    <t xml:space="preserve">Ativação de Clientes </t>
  </si>
  <si>
    <t xml:space="preserve">Parcerias </t>
  </si>
  <si>
    <t>Novas Habitações II</t>
  </si>
  <si>
    <t xml:space="preserve">Comercial  </t>
  </si>
  <si>
    <t>Indústrias</t>
  </si>
  <si>
    <t>Crédito e Cobrança</t>
  </si>
  <si>
    <t xml:space="preserve">Vendas Indústrias </t>
  </si>
  <si>
    <t>Novas Indústrias</t>
  </si>
  <si>
    <t xml:space="preserve">Suporte ao Negócio </t>
  </si>
  <si>
    <t xml:space="preserve">Planejamento e Suporte </t>
  </si>
  <si>
    <t xml:space="preserve">Estratégia de Investimento </t>
  </si>
  <si>
    <t xml:space="preserve">Suprimentos   </t>
  </si>
  <si>
    <t xml:space="preserve">Suprimentos de Gás </t>
  </si>
  <si>
    <t>Informações | BI</t>
  </si>
  <si>
    <t xml:space="preserve">Regulatório e Institucional </t>
  </si>
  <si>
    <t>Assuntos Regulatórios</t>
  </si>
  <si>
    <t xml:space="preserve">Projetos Estratégicos </t>
  </si>
  <si>
    <t>Relações Institucionais</t>
  </si>
  <si>
    <t xml:space="preserve">Licenças e Autorizações </t>
  </si>
  <si>
    <t>P&amp;D - Pesq. e Desenv</t>
  </si>
  <si>
    <t>Conservação e Racion</t>
  </si>
  <si>
    <t>Relações Institucionais (Interior)</t>
  </si>
  <si>
    <t>Relações Institucionais (RMSP)</t>
  </si>
  <si>
    <t>Comunicação</t>
  </si>
  <si>
    <t>Recursos Humanos</t>
  </si>
  <si>
    <t>Consultoria de RH</t>
  </si>
  <si>
    <t>Desenvolvimento e Inteligência de RH</t>
  </si>
  <si>
    <t xml:space="preserve">Serviços de RH </t>
  </si>
  <si>
    <t xml:space="preserve">Saúde &amp; Qualidade Vida </t>
  </si>
  <si>
    <t>Projetos e Processos</t>
  </si>
  <si>
    <t>Projetos, Processos de TI</t>
  </si>
  <si>
    <t>Infraestrutura de TI</t>
  </si>
  <si>
    <t>Sistemas de TI</t>
  </si>
  <si>
    <t xml:space="preserve">Controladoria </t>
  </si>
  <si>
    <t>Tributário</t>
  </si>
  <si>
    <t xml:space="preserve">Planejamento Financeiro </t>
  </si>
  <si>
    <t>Tesouraria</t>
  </si>
  <si>
    <t xml:space="preserve">Contratações </t>
  </si>
  <si>
    <t xml:space="preserve">Suporte </t>
  </si>
  <si>
    <t xml:space="preserve">Projetos Especiais </t>
  </si>
  <si>
    <t xml:space="preserve">Comércio </t>
  </si>
  <si>
    <t xml:space="preserve">Casas &amp; Califórnia </t>
  </si>
  <si>
    <t>Ass. Reg. Tarifários</t>
  </si>
  <si>
    <t>Brigada Regulatória</t>
  </si>
  <si>
    <t>Serviços de TI</t>
  </si>
  <si>
    <t xml:space="preserve">Sindicato </t>
  </si>
  <si>
    <t xml:space="preserve">Afastados </t>
  </si>
  <si>
    <t>Orçamento Pessoal</t>
  </si>
  <si>
    <t xml:space="preserve">Conselho de Administração </t>
  </si>
  <si>
    <t>Conselho Fiscal</t>
  </si>
  <si>
    <t>m³/mês/usuário</t>
  </si>
  <si>
    <t>Consumo Médio Mensal (m³/usuário médio)</t>
  </si>
  <si>
    <t>Usuários</t>
  </si>
  <si>
    <t>Usuários (média período)</t>
  </si>
  <si>
    <t>Usuários (final período)</t>
  </si>
  <si>
    <t>Driver de projeção de empregados</t>
  </si>
  <si>
    <t xml:space="preserve">Centro </t>
  </si>
  <si>
    <t xml:space="preserve">Descrição </t>
  </si>
  <si>
    <t xml:space="preserve">Diretoria </t>
  </si>
  <si>
    <t>Outros</t>
  </si>
  <si>
    <t>Aquecedores</t>
  </si>
  <si>
    <t>Novos usuários comerciais</t>
  </si>
  <si>
    <t>Empregados da Presidência</t>
  </si>
  <si>
    <t>Empregados de Finanças</t>
  </si>
  <si>
    <t>Empregados do Jurídico</t>
  </si>
  <si>
    <t>Empregados de Operações</t>
  </si>
  <si>
    <t>Empregados do Regulatório</t>
  </si>
  <si>
    <t>Empregados do Comercial</t>
  </si>
  <si>
    <t>Empregados de RH</t>
  </si>
  <si>
    <t>Novos usuários</t>
  </si>
  <si>
    <t>Usuários residenciais</t>
  </si>
  <si>
    <t>Novos usuários residenciais</t>
  </si>
  <si>
    <t>Empregados</t>
  </si>
  <si>
    <t/>
  </si>
  <si>
    <t>Driver Empregados (Pessoal)</t>
  </si>
  <si>
    <t>Custos unitários MSO (fonte: Comgás)</t>
  </si>
  <si>
    <t>Média 2018</t>
  </si>
  <si>
    <t>Empregados (base)</t>
  </si>
  <si>
    <t>Diretoria</t>
  </si>
  <si>
    <t>Novas conexões RES</t>
  </si>
  <si>
    <t>Novas conexões NH</t>
  </si>
  <si>
    <t>Desconexões RES</t>
  </si>
  <si>
    <t>Desconexões NH</t>
  </si>
  <si>
    <t>Conexões RES</t>
  </si>
  <si>
    <t>Conexões NH</t>
  </si>
  <si>
    <t>Dados originais Comgás</t>
  </si>
  <si>
    <t>Dados Arsesp</t>
  </si>
  <si>
    <t>RES</t>
  </si>
  <si>
    <t>COM</t>
  </si>
  <si>
    <t>IND</t>
  </si>
  <si>
    <t>COM Líquido Arsesp</t>
  </si>
  <si>
    <t>LCOM</t>
  </si>
  <si>
    <t>COGEN</t>
  </si>
  <si>
    <t>REFRI</t>
  </si>
  <si>
    <t>Adições Líquidas Comgás</t>
  </si>
  <si>
    <t>Adições Líquidas Arsesp</t>
  </si>
  <si>
    <t>COM + LCOM</t>
  </si>
  <si>
    <t xml:space="preserve">Novas conexões Comgás </t>
  </si>
  <si>
    <t>Dados Auxiliares</t>
  </si>
  <si>
    <t>Custos Unitários</t>
  </si>
  <si>
    <t>Manpower</t>
  </si>
  <si>
    <t>Despesas de Conexão</t>
  </si>
  <si>
    <t>Custos Operacionais - R$ (abr/18)</t>
  </si>
  <si>
    <t>PDD (% da Receita)</t>
  </si>
  <si>
    <t>Receita Operacional Bruta</t>
  </si>
  <si>
    <t>ICMS</t>
  </si>
  <si>
    <t>PIS</t>
  </si>
  <si>
    <t>Cofins</t>
  </si>
  <si>
    <t>Receita Operacional Líquida</t>
  </si>
  <si>
    <t>Custo Gás Bruto</t>
  </si>
  <si>
    <t>Custo Gás Líquido</t>
  </si>
  <si>
    <t>Receita Margem Distribuição</t>
  </si>
  <si>
    <t>P&amp;D C&amp;R (% da Receita)</t>
  </si>
  <si>
    <t>Taxa de Fiscalização (% da Receita)</t>
  </si>
  <si>
    <t>Caixa e equivalente de caixa</t>
  </si>
  <si>
    <t>Títutlos e valores mobiliários</t>
  </si>
  <si>
    <t>Imposto de renda e contribuição social a recuperar</t>
  </si>
  <si>
    <t>Outros tributos a recuperar</t>
  </si>
  <si>
    <t>Instrumentos financeiros derivativos</t>
  </si>
  <si>
    <t>Recebíveis de partes relacionadas</t>
  </si>
  <si>
    <t>Outros ativos</t>
  </si>
  <si>
    <t>Empréstimos, financiamentos e debêntures</t>
  </si>
  <si>
    <t>Fornecedores</t>
  </si>
  <si>
    <t>Outros passivos financeiros</t>
  </si>
  <si>
    <t>Pagáveis a partes relacionadas</t>
  </si>
  <si>
    <t>Ordenados e salários a pagar</t>
  </si>
  <si>
    <t>Imposto de renda e contribuição social correntes</t>
  </si>
  <si>
    <t>Outros tributos a pagar</t>
  </si>
  <si>
    <t>Dividendos e juros sobre capital próprio a pagar</t>
  </si>
  <si>
    <t>Outras contas a pagar</t>
  </si>
  <si>
    <t>Ativo Circulante</t>
  </si>
  <si>
    <t>Passivo Circulante</t>
  </si>
  <si>
    <t>Moeda corrente</t>
  </si>
  <si>
    <t>IGPM (fator)</t>
  </si>
  <si>
    <t>R$/m³</t>
  </si>
  <si>
    <t>Tubulações</t>
  </si>
  <si>
    <t>Medidores</t>
  </si>
  <si>
    <t>Ramais</t>
  </si>
  <si>
    <t>Válvulas</t>
  </si>
  <si>
    <t>Estações</t>
  </si>
  <si>
    <t>Projeto Subida da Serra</t>
  </si>
  <si>
    <t>Renovação de Redes e Ramais</t>
  </si>
  <si>
    <t>Remanejamento</t>
  </si>
  <si>
    <t>Reforço</t>
  </si>
  <si>
    <t>Indicadores de Qualidade</t>
  </si>
  <si>
    <t>SCADA</t>
  </si>
  <si>
    <t>Projetos de Manutenção</t>
  </si>
  <si>
    <t>Espaço Confinado</t>
  </si>
  <si>
    <t>Aplicação de Novas Tecnologias</t>
  </si>
  <si>
    <t>Ramais TER</t>
  </si>
  <si>
    <t>Instalações</t>
  </si>
  <si>
    <t>Móveis e Utensílios</t>
  </si>
  <si>
    <t>Informática</t>
  </si>
  <si>
    <t>Veículos</t>
  </si>
  <si>
    <t>Valor Contábil líquido de baixas</t>
  </si>
  <si>
    <t>Fonte: Balanço Patrimonial Comgás 2017</t>
  </si>
  <si>
    <t>Bens 100% Depreciados</t>
  </si>
  <si>
    <t>Depreciação anual média (%)</t>
  </si>
  <si>
    <t>Comercial</t>
  </si>
  <si>
    <t>Industrial</t>
  </si>
  <si>
    <t>Data de Referência</t>
  </si>
  <si>
    <t>*** Inclui dívida de dez/99, em moeda de mai/99 (R$ 128 milhões), além dos ativos pré concessão</t>
  </si>
  <si>
    <t>Fator IGP-M</t>
  </si>
  <si>
    <t>Ativos pré concessão (R$ '000, nominal)</t>
  </si>
  <si>
    <t>Base Líquida de Ativos em Serviço* (R$ '000, nominal)</t>
  </si>
  <si>
    <t>BRRL0** (R$ '000, nominal)</t>
  </si>
  <si>
    <t>Valor Econômico Mínimo*** (R$ '000, nominal)</t>
  </si>
  <si>
    <t>Valor Econômico Mínimo*** (R$ '000, abr/18)</t>
  </si>
  <si>
    <t>** NT nº 4/CSPE de março/2004 (Anexo I) e NT Final de Cálculo da Margem Máxima e Fator X da Comgás de maio/2009 (Anexo I)</t>
  </si>
  <si>
    <t>Variação Capital de Giro</t>
  </si>
  <si>
    <t>Depreciação t</t>
  </si>
  <si>
    <t>Imobilizações t</t>
  </si>
  <si>
    <t>BRRL t</t>
  </si>
  <si>
    <t>VEM t</t>
  </si>
  <si>
    <t>Base de Ativos em Serviço t-1</t>
  </si>
  <si>
    <t>Base de Ativos em Serviço t</t>
  </si>
  <si>
    <t>Movimentação da Base de Ativos (R$, abr/18)</t>
  </si>
  <si>
    <t>Variação de Capital de Giro</t>
  </si>
  <si>
    <t>Depreciação das Imobilizações</t>
  </si>
  <si>
    <t>Imobilizações</t>
  </si>
  <si>
    <t>Ano 5</t>
  </si>
  <si>
    <t>Ano 6</t>
  </si>
  <si>
    <t>Depreciação Contábil 31/12/2017 (R$ '000, nominal)</t>
  </si>
  <si>
    <t>Depreciação Contábil 31/12/2017 (R$, abr/18)</t>
  </si>
  <si>
    <t>Volume Faturado - (1.000 m³)</t>
  </si>
  <si>
    <t>Serviços Correlatos</t>
  </si>
  <si>
    <t>Serviços Acessórios</t>
  </si>
  <si>
    <t xml:space="preserve">  (+) Receitas TUSD</t>
  </si>
  <si>
    <t>ML</t>
  </si>
  <si>
    <t>MLE</t>
  </si>
  <si>
    <t xml:space="preserve">  (+) Receitas TUSD-Específica</t>
  </si>
  <si>
    <t>PMSO</t>
  </si>
  <si>
    <t xml:space="preserve">  (-) Despesas Operacionais</t>
  </si>
  <si>
    <t xml:space="preserve">  (-) PDD</t>
  </si>
  <si>
    <t xml:space="preserve">  (-) P&amp;D C&amp;R</t>
  </si>
  <si>
    <t>PDCR</t>
  </si>
  <si>
    <t xml:space="preserve">  (-) Taxa de Regulação e Fiscalização</t>
  </si>
  <si>
    <t>TFR</t>
  </si>
  <si>
    <t xml:space="preserve">  (-) Despesas de Conexão</t>
  </si>
  <si>
    <t>DC</t>
  </si>
  <si>
    <t>BRRL0</t>
  </si>
  <si>
    <t>BRRLt</t>
  </si>
  <si>
    <t>Margem Média Máxima - P0 (R$ / m3)</t>
  </si>
  <si>
    <t>TUSD-E</t>
  </si>
  <si>
    <t>Atividades Extra-Concessão</t>
  </si>
  <si>
    <t xml:space="preserve">  (+) Receitas Correlatas</t>
  </si>
  <si>
    <t xml:space="preserve">  (+) Receitas Acessórias</t>
  </si>
  <si>
    <t xml:space="preserve">  (+) Receitas Atividades Extra-Concessão</t>
  </si>
  <si>
    <t>ORC</t>
  </si>
  <si>
    <t>ORA</t>
  </si>
  <si>
    <t>OREC</t>
  </si>
  <si>
    <t>Percentual de Compartilhamento</t>
  </si>
  <si>
    <t>Total (abr/18)</t>
  </si>
  <si>
    <t>COM Líquido Comgás</t>
  </si>
  <si>
    <t>OPEX / Empregado</t>
  </si>
  <si>
    <t>R$ (abr/18)</t>
  </si>
  <si>
    <t>R$ de abr/18</t>
  </si>
  <si>
    <t>Outros Custos - R$ (abr/18)</t>
  </si>
  <si>
    <t>Outras Receitas - R$ (abr/18)</t>
  </si>
  <si>
    <t>Expansão</t>
  </si>
  <si>
    <t>Suporte Operacional</t>
  </si>
  <si>
    <t>Suporte Administrativo</t>
  </si>
  <si>
    <t>Fluxo de Investimentos</t>
  </si>
  <si>
    <t>Juros sobre Obras em Andamento (JOA)</t>
  </si>
  <si>
    <t>Manpower estimado no CAPEX</t>
  </si>
  <si>
    <t>Manpower estimado no CAPEX (abr/18)</t>
  </si>
  <si>
    <t>Manpower ajustado</t>
  </si>
  <si>
    <t>OPEX sem manpower</t>
  </si>
  <si>
    <t>CAPEX Total (abr/18)</t>
  </si>
  <si>
    <t>Total (dez/17)</t>
  </si>
  <si>
    <t>Manpower estimado no OPEX</t>
  </si>
  <si>
    <t>Base de Ativos Inicial Bruta</t>
  </si>
  <si>
    <t>Depreciação VEM</t>
  </si>
  <si>
    <t>Depreciação Marginal VEM (R$ '000, abr/18)</t>
  </si>
  <si>
    <t>Perdas (% do Mercado)</t>
  </si>
  <si>
    <t xml:space="preserve">  (-) Perdas Regulatórias</t>
  </si>
  <si>
    <t>Despesas de Comercialização</t>
  </si>
  <si>
    <t>OPEX para TUSD-E</t>
  </si>
  <si>
    <t>UTE Fernando Gasparian</t>
  </si>
  <si>
    <t>Tipo</t>
  </si>
  <si>
    <t>TUSD</t>
  </si>
  <si>
    <t>UTE Euzébio Rocha</t>
  </si>
  <si>
    <t>Usina São João</t>
  </si>
  <si>
    <t>OPEX para TUSD</t>
  </si>
  <si>
    <t>Ciclo Tarifário - R$ (abr/18)</t>
  </si>
  <si>
    <t>Encargo de Comercialização - (R$/m³)</t>
  </si>
  <si>
    <t>Volume Mercado Livre e Específico - m³</t>
  </si>
  <si>
    <t>Responsabilidade de Custos</t>
  </si>
  <si>
    <t>Receita Requerida</t>
  </si>
  <si>
    <t>Imposto de Renda</t>
  </si>
  <si>
    <t>Custos de Capital</t>
  </si>
  <si>
    <t>Custos Operacionais</t>
  </si>
  <si>
    <t>check</t>
  </si>
  <si>
    <t>Até 50000,00 m³</t>
  </si>
  <si>
    <t>50000,01 a 300000,00 m³</t>
  </si>
  <si>
    <t>300000,01 a 500000,00 m³</t>
  </si>
  <si>
    <t>500000,01 a 1000000,00 m³</t>
  </si>
  <si>
    <t>1000000,01 a 2000000,00 m³</t>
  </si>
  <si>
    <t>&gt; 2000000,00 m³</t>
  </si>
  <si>
    <t>0,00 a 1,00 m³</t>
  </si>
  <si>
    <t>1,01 a 3,00 m³</t>
  </si>
  <si>
    <t>3,01 a 7,00 m³</t>
  </si>
  <si>
    <t>7,01 a 14,00 m³</t>
  </si>
  <si>
    <t>14,01 a 34,00m³</t>
  </si>
  <si>
    <t>30,01 a 600,00 m³</t>
  </si>
  <si>
    <t>600,01 a 1000,00 m³</t>
  </si>
  <si>
    <t>&gt; 1000,00 m³</t>
  </si>
  <si>
    <t>Residencial coletivo</t>
  </si>
  <si>
    <t>Até 500,00 m³</t>
  </si>
  <si>
    <t>500,01 a 2000,00 m³</t>
  </si>
  <si>
    <t>&gt; 2000,00 m³</t>
  </si>
  <si>
    <t>0,01 a 50,00 m³</t>
  </si>
  <si>
    <t>50,01 a 150,00 m³</t>
  </si>
  <si>
    <t>150,01 a 500,00 m³</t>
  </si>
  <si>
    <t>2000,01 a 3500,00 m³</t>
  </si>
  <si>
    <t>3500,01 a 50000,00 m³</t>
  </si>
  <si>
    <t>&gt; 50000,00 m³</t>
  </si>
  <si>
    <t>Posto</t>
  </si>
  <si>
    <t>Até 5000,00 m³</t>
  </si>
  <si>
    <t>5000,01 a 50000,00 m³</t>
  </si>
  <si>
    <t>50000,01 a 100000,00 m³</t>
  </si>
  <si>
    <t>100000,01 a 500000,00 m³</t>
  </si>
  <si>
    <t>500000,01 a 2000000,00 m³</t>
  </si>
  <si>
    <t>2000000,01 a 4000000,00 m³</t>
  </si>
  <si>
    <t>4000000,01 a 7000000,00 m³</t>
  </si>
  <si>
    <t>7000000,01 a 10000000,00 m³</t>
  </si>
  <si>
    <t>&gt; 10000000,00 m³</t>
  </si>
  <si>
    <t>Cogeração Revenda</t>
  </si>
  <si>
    <t>Termogeração Revenda</t>
  </si>
  <si>
    <t>GNC</t>
  </si>
  <si>
    <t>Industrial Interruptível</t>
  </si>
  <si>
    <t>GNV Interruptível</t>
  </si>
  <si>
    <t>Até 5.000,00 m3</t>
  </si>
  <si>
    <t>5.000,01 a 50.000,00 m3</t>
  </si>
  <si>
    <t>50.000,01 a 100.000,00 m3</t>
  </si>
  <si>
    <t>100.000,01 a 500.000,00 m3</t>
  </si>
  <si>
    <t>0</t>
  </si>
  <si>
    <t>Cogeração Próprio</t>
  </si>
  <si>
    <t>Termogeração Próprio</t>
  </si>
  <si>
    <t>Alocação de Custo Indireto</t>
  </si>
  <si>
    <t>Alocação de Custos Totais</t>
  </si>
  <si>
    <t>Análise de Neutralidade</t>
  </si>
  <si>
    <t>Alocação de Mercado por Banda</t>
  </si>
  <si>
    <t>Fonte: Comgás</t>
  </si>
  <si>
    <t>Alocação de Usuários por Banda</t>
  </si>
  <si>
    <t>Usuários (ciclo)</t>
  </si>
  <si>
    <t>Mercado (ciclo)</t>
  </si>
  <si>
    <t>% Custos Diretos</t>
  </si>
  <si>
    <t>Custos Diretos</t>
  </si>
  <si>
    <t>Custos Indiretos</t>
  </si>
  <si>
    <t>Alocação de Custo Direto Capital</t>
  </si>
  <si>
    <t>Alocação de Custo Direto OPEX</t>
  </si>
  <si>
    <t>Alocação de Custo Direto IRPJ+CSLL</t>
  </si>
  <si>
    <t>Variável</t>
  </si>
  <si>
    <t>Estrutura Atual (Deliberação 852/2019)</t>
  </si>
  <si>
    <t>Receita Atual</t>
  </si>
  <si>
    <t>Subsídio</t>
  </si>
  <si>
    <t>Alocação de Custo Total</t>
  </si>
  <si>
    <t>Subsídio Atual</t>
  </si>
  <si>
    <t>Estrutura Proposta</t>
  </si>
  <si>
    <t>Receita</t>
  </si>
  <si>
    <t>Margem</t>
  </si>
  <si>
    <t>Dif (R$/m³)</t>
  </si>
  <si>
    <t>Dif (%)</t>
  </si>
  <si>
    <t>Termogeração Livre</t>
  </si>
  <si>
    <t>Termogeração Específica</t>
  </si>
  <si>
    <t>TUSD - (R$ / m3)</t>
  </si>
  <si>
    <t>Fonte: Adaptado de estudo de custos Comgás / IPT</t>
  </si>
  <si>
    <t>Receita Eficiente</t>
  </si>
  <si>
    <t>Receita sem Eficiência</t>
  </si>
  <si>
    <t>Mercado mensal</t>
  </si>
  <si>
    <t>Tarifa FCD</t>
  </si>
  <si>
    <t>Tarifa Efetiva</t>
  </si>
  <si>
    <t>Diferença</t>
  </si>
  <si>
    <t>Diferença capitalizada</t>
  </si>
  <si>
    <t>Residencial</t>
  </si>
  <si>
    <t>Ajuste Compensatório Residencial Individual</t>
  </si>
  <si>
    <t>Ajuste Compensatório Residencial Coletivo</t>
  </si>
  <si>
    <t>Ajuste Compensatório Comercial</t>
  </si>
  <si>
    <t>Ajuste Compensatório Industrial</t>
  </si>
  <si>
    <t>Ajuste Compensatório GNV</t>
  </si>
  <si>
    <t>Ajuste Compensatório Cogeração</t>
  </si>
  <si>
    <t>Ajuste Compensatório Refrigeração</t>
  </si>
  <si>
    <t>Margem de Distribuição - 4ª RTO</t>
  </si>
  <si>
    <t>Margem de Distribuição com PIS/Pasep e Cofins  - 4ª RTO</t>
  </si>
  <si>
    <t>Tarifas (Margem + Custo do Gás + PIS/Cofins) - 4ª RTO</t>
  </si>
  <si>
    <t>SEGMENTO INDUSTRIAL/INTERRUPTÍVEL</t>
  </si>
  <si>
    <t>SEGMENTO INDUSTRIAL</t>
  </si>
  <si>
    <t xml:space="preserve">Fixo       </t>
  </si>
  <si>
    <t>SEGMENTO RESIDENCIAL INDIVIDUAL</t>
  </si>
  <si>
    <t>SEGMENTO RESIDENCIAL COLETIVO</t>
  </si>
  <si>
    <t>SEGMENTO COMERCIAL</t>
  </si>
  <si>
    <t>SEGMENTO COGERAÇÃO</t>
  </si>
  <si>
    <t>Consumo Próprio</t>
  </si>
  <si>
    <t>Revenda a Distrib.</t>
  </si>
  <si>
    <t>Termo Variável R$/m³</t>
  </si>
  <si>
    <t>SEGMENTO TERMOELÉTRICAS</t>
  </si>
  <si>
    <t>SEGMENTO GNV</t>
  </si>
  <si>
    <t xml:space="preserve">Variável </t>
  </si>
  <si>
    <t>Postos</t>
  </si>
  <si>
    <t>Transporte Público</t>
  </si>
  <si>
    <t>Frotas</t>
  </si>
  <si>
    <t>REFRIGERAÇÃO/GNL</t>
  </si>
  <si>
    <t>REFRIGERAÇÃO</t>
  </si>
  <si>
    <t>Índice PIS/Cofins</t>
  </si>
  <si>
    <t>Índice PIS/Cofins sobre base com ICMS</t>
  </si>
  <si>
    <t>Até 50.000,00 m³</t>
  </si>
  <si>
    <t>50.000,01 a 300.000,00 m³</t>
  </si>
  <si>
    <t>300.000,01 a 500.000,00 m³</t>
  </si>
  <si>
    <t>500.000,01 a 1.000.000,00 m³</t>
  </si>
  <si>
    <t>1.000.000,01 a 2.000.000,00 m³</t>
  </si>
  <si>
    <t>&gt; 2.000.000,00 m³</t>
  </si>
  <si>
    <t>Categoria</t>
  </si>
  <si>
    <t>Termo Fixo R$</t>
  </si>
  <si>
    <t>14,01 a 34,00 m³</t>
  </si>
  <si>
    <t>34,01 a 600,00 m³</t>
  </si>
  <si>
    <t>600,01 a 1.000,00 m³</t>
  </si>
  <si>
    <t>&gt; 1.000,00 m³</t>
  </si>
  <si>
    <t>500,01 a 2.000,00 m³</t>
  </si>
  <si>
    <t>&gt; 2.000,00 m³</t>
  </si>
  <si>
    <t>0,00 m³</t>
  </si>
  <si>
    <t>2.000,01 a 3.500,00 m³</t>
  </si>
  <si>
    <t>3.500,01 a 50.000,00 m³</t>
  </si>
  <si>
    <t>&gt; 50.000,00 m³</t>
  </si>
  <si>
    <t>Até 5.000,00 m³</t>
  </si>
  <si>
    <t>5.000,01 a 50.000,00 m³</t>
  </si>
  <si>
    <t>50.000,01 a 100.000,00 m³</t>
  </si>
  <si>
    <t>100.000,01 a 500.000,00 m³</t>
  </si>
  <si>
    <t>500.000,01 a 2.000.000,00 m³</t>
  </si>
  <si>
    <t>2.000.000,01 a 4.000.000,00 m³</t>
  </si>
  <si>
    <t>4.000.000,01 a 7.000.000,00 m³</t>
  </si>
  <si>
    <t>7.000.000,01 a 10.000.000,00 m³</t>
  </si>
  <si>
    <t>&gt; 10.000.000,00 m³</t>
  </si>
  <si>
    <t>Única</t>
  </si>
  <si>
    <t>Estrutura Tarifária - 4ª RTO</t>
  </si>
  <si>
    <t>Custo do Gás</t>
  </si>
  <si>
    <t>Notas:</t>
  </si>
  <si>
    <t>1. Os valores não incluem ICMS</t>
  </si>
  <si>
    <t>2. Valores para Gás Natural referido nas seguintes condições:</t>
  </si>
  <si>
    <t>Poder Calorífico Superior = 9.400 kcal/m³ (39.348,400 kJ/m³ ou 10,932 kWh/m³)</t>
  </si>
  <si>
    <t>Temperatura = 293,15° K (20° C)</t>
  </si>
  <si>
    <t>Pressão = 101.325 Pa (1 atm)</t>
  </si>
  <si>
    <t>3. Fórmula de Cálculo do Importe: I = F + (CM x V), na qual:</t>
  </si>
  <si>
    <t>F = Valor do encargo Fixo</t>
  </si>
  <si>
    <t>CM = Consumo Mensal Medido em m³</t>
  </si>
  <si>
    <t>V = Valor do encargo Variável</t>
  </si>
  <si>
    <t>R$/mês</t>
  </si>
  <si>
    <t>Estrutura Proposta Ajustada</t>
  </si>
  <si>
    <t>Cálculo Tarifa Aposentado</t>
  </si>
  <si>
    <t>Mercado Livre</t>
  </si>
  <si>
    <t>Clientes Específicos</t>
  </si>
  <si>
    <t>SEM ICMS</t>
  </si>
  <si>
    <t>Segmento</t>
  </si>
  <si>
    <t>Fatura Mensal</t>
  </si>
  <si>
    <t xml:space="preserve">Residencial </t>
  </si>
  <si>
    <t xml:space="preserve">GNV  </t>
  </si>
  <si>
    <t>FEVEREIRO/2019</t>
  </si>
  <si>
    <t>4ª RTO</t>
  </si>
  <si>
    <t>Volume Termogeração (Mercado Livre e TUSD-E)</t>
  </si>
  <si>
    <t>Ajuste Compensatório Termogeração Livre</t>
  </si>
  <si>
    <t>Energia</t>
  </si>
  <si>
    <t>Rede</t>
  </si>
  <si>
    <t>Índice Produto</t>
  </si>
  <si>
    <t>Índice Insumo</t>
  </si>
  <si>
    <t>PTF</t>
  </si>
  <si>
    <t>PTF Líquida</t>
  </si>
  <si>
    <t>CSV</t>
  </si>
  <si>
    <t>Média Quarto Ciclo</t>
  </si>
  <si>
    <t>PTFe*</t>
  </si>
  <si>
    <r>
      <t xml:space="preserve">* ELLERY JR, R. Produtividade Total dos Fatores no Brasil no Período Pós-Reformas. </t>
    </r>
    <r>
      <rPr>
        <b/>
        <sz val="10"/>
        <color theme="1"/>
        <rFont val="Arial Narrow"/>
        <family val="2"/>
      </rPr>
      <t>Economia Aplicada</t>
    </r>
    <r>
      <rPr>
        <sz val="10"/>
        <color theme="1"/>
        <rFont val="Arial Narrow"/>
        <family val="2"/>
      </rPr>
      <t xml:space="preserve">, v. 21, n. 4, 2017. MENEZES FILHO, N.; CAMPOS, G.; KOMATSU, B. A Evolução da Produtividade no Brasil. </t>
    </r>
    <r>
      <rPr>
        <b/>
        <sz val="10"/>
        <color theme="1"/>
        <rFont val="Arial Narrow"/>
        <family val="2"/>
      </rPr>
      <t>Insper Policy Paper</t>
    </r>
    <r>
      <rPr>
        <sz val="10"/>
        <color theme="1"/>
        <rFont val="Arial Narrow"/>
        <family val="2"/>
      </rPr>
      <t>, n. 12, 2014.</t>
    </r>
  </si>
  <si>
    <t>Preço do Gás + Transporte</t>
  </si>
  <si>
    <t>Custo do Gás + Transporte (Deliberação 852/2019)</t>
  </si>
  <si>
    <t>CAPEX Total</t>
  </si>
  <si>
    <t>Depreciação</t>
  </si>
  <si>
    <r>
      <t>5 m</t>
    </r>
    <r>
      <rPr>
        <vertAlign val="superscript"/>
        <sz val="11"/>
        <rFont val="Arial Narrow"/>
        <family val="2"/>
      </rPr>
      <t>³</t>
    </r>
    <r>
      <rPr>
        <sz val="11"/>
        <rFont val="Arial Narrow"/>
        <family val="2"/>
      </rPr>
      <t>/mês (cocção)</t>
    </r>
  </si>
  <si>
    <r>
      <t>10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(cocção)</t>
    </r>
  </si>
  <si>
    <r>
      <t>30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(cocção e aquecimento de água)</t>
    </r>
  </si>
  <si>
    <t>Faixa de consumo</t>
  </si>
  <si>
    <t>Fatura Mensal (com ICMS)</t>
  </si>
  <si>
    <t>Fev/2019</t>
  </si>
  <si>
    <r>
      <t>100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(lanchonete)</t>
    </r>
  </si>
  <si>
    <r>
      <t>1.000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(lavanderia)</t>
    </r>
  </si>
  <si>
    <r>
      <t>50.000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(pequena indústria)</t>
    </r>
  </si>
  <si>
    <r>
      <t>1.000.000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(grande indústria)</t>
    </r>
  </si>
  <si>
    <r>
      <t>10.000.000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(grande indústria)</t>
    </r>
  </si>
  <si>
    <t>TUSD-E para térmicas existentes - (R$/m³)</t>
  </si>
  <si>
    <t>Efeitos Percebidos pelo Consumidor Médio</t>
  </si>
  <si>
    <t>TUSD - E (R$ / m³)</t>
  </si>
  <si>
    <t>TUSD - (R$ / m³)</t>
  </si>
  <si>
    <t>Estrutura Tarifária - 4ª RTO (com ajuste compensatório de alteração do ciclo) - Referência para cálculo da Receita Requerida</t>
  </si>
  <si>
    <t>Desconto Alto Fator de Carga</t>
  </si>
  <si>
    <t>Desconto Aposentado</t>
  </si>
  <si>
    <t>Estrutura Tarifária - 4ª RTO (com ajuste compensatório de alteração do ciclo)</t>
  </si>
  <si>
    <t>SEGMENTO INDUSTRIAL/INTERRUPTÍVEL/ALTO FC</t>
  </si>
  <si>
    <t>Conexões</t>
  </si>
  <si>
    <t>Investimento Expansão por Conexão</t>
  </si>
  <si>
    <t>CAPEX: Imobilizações anuais</t>
  </si>
  <si>
    <t>* Itens fazem parte do Valor Econômico Mínimo</t>
  </si>
  <si>
    <t>* Valores obtidos em laudo de ativos, com ajuste na depreciação acumulada para cada ciclo de referência</t>
  </si>
  <si>
    <t>Laudo fiscalizado (Del. Arsesp nº 838/2018)</t>
  </si>
  <si>
    <t>IGPM</t>
  </si>
  <si>
    <t>X</t>
  </si>
  <si>
    <t>IGPM-X</t>
  </si>
  <si>
    <t>Dados Reajuste Mai/2019</t>
  </si>
  <si>
    <t>Dados Reajuste Mai/2020</t>
  </si>
  <si>
    <t>Efetivamente aplicado em Mai/20</t>
  </si>
  <si>
    <t>IGPM - X</t>
  </si>
  <si>
    <t>Ajuste linear</t>
  </si>
  <si>
    <t>Efetivamente aplicado em Mai/19</t>
  </si>
  <si>
    <t>ATIVO IMOBILIZADO EM SERVIÇO 30/05/2018</t>
  </si>
  <si>
    <t>Base Blindada - Valor de aquisição</t>
  </si>
  <si>
    <t>Base Blindada - Depreciação acumulada</t>
  </si>
  <si>
    <t>Base Blindada - Valor líquido</t>
  </si>
  <si>
    <t>Base Incremental - Valor de aquisição</t>
  </si>
  <si>
    <t>Base Incremental - Depreciação acumulada</t>
  </si>
  <si>
    <t>Base Incremental - Valor líquido</t>
  </si>
  <si>
    <t>Valor Econômico Mínimo (ajustado em fev/21)</t>
  </si>
  <si>
    <t>Margem FCD</t>
  </si>
  <si>
    <t>Margem Efetiva</t>
  </si>
  <si>
    <t>Ciclo, sem capitalização</t>
  </si>
  <si>
    <t>Ajustes compensatórios</t>
  </si>
  <si>
    <t>3ª RTO</t>
  </si>
  <si>
    <t>Total Quarto Ciclo</t>
  </si>
  <si>
    <t>Total Quinto Ciclo</t>
  </si>
  <si>
    <t>Diferença a ser compensada (R$ abr/18)</t>
  </si>
  <si>
    <t>Selic</t>
  </si>
  <si>
    <t>Valor capitalizado</t>
  </si>
  <si>
    <t>Selic / WACC</t>
  </si>
  <si>
    <t>Avaliação de equilíbrio do FC (fev/21)</t>
  </si>
  <si>
    <t>Diferença a ser compensada (R$ nominais até abr/2021; R$ abr/20 para os períodos seguintes)</t>
  </si>
  <si>
    <t>Parte 1</t>
  </si>
  <si>
    <t>Parte 2</t>
  </si>
  <si>
    <t>Parte 3</t>
  </si>
  <si>
    <t>Parte 3.1</t>
  </si>
  <si>
    <t>Parte 3.2</t>
  </si>
  <si>
    <t>Parte 4</t>
  </si>
  <si>
    <t>Parte 4.1</t>
  </si>
  <si>
    <t>Parte 4.2</t>
  </si>
  <si>
    <t>Parte 4.3</t>
  </si>
  <si>
    <t>Parte 4.4</t>
  </si>
  <si>
    <t>Parte 5</t>
  </si>
  <si>
    <t>Parte 5.1</t>
  </si>
  <si>
    <t>Parte 5.2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</si>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</sst>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3" formatCode="_-* #,##0.00_-;\-* #,##0.00_-;_-* &quot;-&quot;??_-;_-@_-"/>
    <numFmt numFmtId="164" formatCode="&quot;R$&quot;#,##0.00;[Red]\-&quot;R$&quot;#,##0.00"/>
    <numFmt numFmtId="165" formatCode="0.0%"/>
    <numFmt numFmtId="166" formatCode="_-* #,##0_-;\-* #,##0_-;_-* &quot;-&quot;??_-;_-@_-"/>
    <numFmt numFmtId="167" formatCode="_ * #,##0_ ;_ * \-#,##0_ ;_ * &quot;-&quot;??_ ;_ @_ "/>
    <numFmt numFmtId="168" formatCode="0.000000%"/>
    <numFmt numFmtId="169" formatCode="#,##0.00000_ ;\-#,##0.00000\ "/>
    <numFmt numFmtId="170" formatCode="0.0000%"/>
    <numFmt numFmtId="171" formatCode="_([$€-2]* #,##0.00_);_([$€-2]* \(#,##0.00\);_([$€-2]* &quot;-&quot;??_)"/>
    <numFmt numFmtId="172" formatCode="0.0000"/>
    <numFmt numFmtId="173" formatCode="#,##0.0000_ ;\-#,##0.0000\ "/>
    <numFmt numFmtId="174" formatCode="0.000"/>
    <numFmt numFmtId="175" formatCode="_-* #,##0.000_-;\-* #,##0.000_-;_-* &quot;-&quot;??_-;_-@_-"/>
    <numFmt numFmtId="176" formatCode="_(* #,##0.000_);_(* \(#,##0.000\);_(* &quot;-&quot;??_);_(@_)"/>
    <numFmt numFmtId="177" formatCode="_-* #,##0.0_-;\-* #,##0.0_-;_-* &quot;-&quot;?_-;_-@_-"/>
    <numFmt numFmtId="178" formatCode="_-* #,##0_-;\-* #,##0_-;_-* &quot;-&quot;?_-;_-@_-"/>
    <numFmt numFmtId="179" formatCode="_-* #,##0.0000_-;\-* #,##0.0000_-;_-* &quot;-&quot;??_-;_-@_-"/>
    <numFmt numFmtId="180" formatCode="#,##0_ ;\-#,##0\ "/>
    <numFmt numFmtId="181" formatCode="#,##0.00_ ;\-#,##0.00\ "/>
    <numFmt numFmtId="182" formatCode="_-* #,##0_-;\-* #,##0_-;_-* &quot;-&quot;????_-;_-@_-"/>
    <numFmt numFmtId="183" formatCode="_-* #,##0.000_-;\-* #,##0.000_-;_-* &quot;-&quot;???_-;_-@_-"/>
    <numFmt numFmtId="184" formatCode="_(* #,##0.00_);_(* \(#,##0.00\);_(* &quot;-&quot;??_);_(@_)"/>
    <numFmt numFmtId="185" formatCode="#,##0.00;[Red]#,##0.00"/>
    <numFmt numFmtId="186" formatCode="#,##0.000000;[Red]#,##0.000000"/>
    <numFmt numFmtId="187" formatCode="0.000000"/>
    <numFmt numFmtId="188" formatCode="&quot;R$&quot;\ #,##0.00;[Red]&quot;R$&quot;\ #,##0.00"/>
    <numFmt numFmtId="189" formatCode="_-* #,##0.00000_-;\-* #,##0.00000_-;_-* &quot;-&quot;??_-;_-@_-"/>
    <numFmt numFmtId="190" formatCode="_ * #,##0.000_ ;_ * \-#,##0.000_ ;_ * &quot;-&quot;??_ ;_ @_ "/>
    <numFmt numFmtId="191" formatCode="_-* #,##0_-;\-* #,##0_-;_-* &quot;-&quot;???_-;_-@_-"/>
    <numFmt numFmtId="192" formatCode="0.000%"/>
    <numFmt numFmtId="193" formatCode="#,##0.0000;[Red]#,##0.0000"/>
    <numFmt numFmtId="194" formatCode="0.0000000"/>
    <numFmt numFmtId="195" formatCode="_-* #,##0.0000000_-;\-* #,##0.0000000_-;_-* &quot;-&quot;??_-;_-@_-"/>
  </numFmts>
  <fonts count="56" x14ac:knownFonts="1"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12"/>
      <name val="Arial Narrow"/>
      <family val="2"/>
    </font>
    <font>
      <b/>
      <sz val="11"/>
      <name val="Arial Narrow"/>
      <family val="2"/>
    </font>
    <font>
      <b/>
      <u/>
      <sz val="12"/>
      <name val="Arial Narrow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Trebuchet MS"/>
      <family val="2"/>
    </font>
    <font>
      <u/>
      <sz val="10"/>
      <color rgb="FF0000FF"/>
      <name val="Arial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0"/>
      <name val="Arial Narrow"/>
      <family val="2"/>
    </font>
    <font>
      <b/>
      <u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2"/>
      <color theme="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1"/>
      <color theme="1"/>
      <name val="Arial Narrow"/>
      <family val="2"/>
    </font>
    <font>
      <sz val="11"/>
      <color rgb="FF000000"/>
      <name val="Calibri"/>
      <family val="2"/>
    </font>
    <font>
      <vertAlign val="subscript"/>
      <sz val="9.9"/>
      <color theme="1"/>
      <name val="Arial Narrow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 Narrow"/>
      <family val="2"/>
    </font>
    <font>
      <sz val="8"/>
      <color rgb="FF000000"/>
      <name val="Arial"/>
      <family val="2"/>
    </font>
    <font>
      <i/>
      <sz val="11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1"/>
      <color theme="0"/>
      <name val="Arial Narrow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vertAlign val="superscript"/>
      <sz val="11"/>
      <name val="Arial Narrow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Arial Nova"/>
      <family val="2"/>
    </font>
    <font>
      <b/>
      <sz val="15"/>
      <color theme="1"/>
      <name val="Arial Narrow"/>
      <family val="2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</borders>
  <cellStyleXfs count="79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20" borderId="0" applyNumberFormat="0" applyBorder="0" applyAlignment="0" applyProtection="0"/>
    <xf numFmtId="0" fontId="19" fillId="22" borderId="0" applyNumberFormat="0" applyBorder="0" applyAlignment="0" applyProtection="0"/>
    <xf numFmtId="0" fontId="13" fillId="3" borderId="0" applyNumberFormat="0" applyBorder="0" applyAlignment="0" applyProtection="0"/>
    <xf numFmtId="0" fontId="12" fillId="8" borderId="1" applyNumberFormat="0" applyAlignment="0" applyProtection="0"/>
    <xf numFmtId="0" fontId="12" fillId="8" borderId="1" applyNumberFormat="0" applyAlignment="0" applyProtection="0"/>
    <xf numFmtId="43" fontId="18" fillId="0" borderId="0" applyFont="0" applyFill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20" borderId="0" applyNumberFormat="0" applyBorder="0" applyAlignment="0" applyProtection="0"/>
    <xf numFmtId="0" fontId="16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14" fillId="21" borderId="0" applyNumberFormat="0" applyBorder="0" applyAlignment="0" applyProtection="0"/>
    <xf numFmtId="0" fontId="5" fillId="0" borderId="0"/>
    <xf numFmtId="171" fontId="5" fillId="0" borderId="0"/>
    <xf numFmtId="0" fontId="5" fillId="0" borderId="0"/>
    <xf numFmtId="0" fontId="15" fillId="8" borderId="5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5" fillId="8" borderId="5" applyNumberFormat="0" applyAlignment="0" applyProtection="0"/>
    <xf numFmtId="0" fontId="1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7" fillId="0" borderId="6" applyNumberFormat="0" applyFill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84" fontId="5" fillId="0" borderId="0" applyFont="0" applyFill="0" applyBorder="0" applyAlignment="0" applyProtection="0"/>
  </cellStyleXfs>
  <cellXfs count="362">
    <xf numFmtId="0" fontId="0" fillId="0" borderId="0" xfId="0"/>
    <xf numFmtId="0" fontId="21" fillId="0" borderId="0" xfId="0" applyFont="1"/>
    <xf numFmtId="0" fontId="22" fillId="0" borderId="0" xfId="0" applyFont="1"/>
    <xf numFmtId="0" fontId="1" fillId="0" borderId="0" xfId="24" applyFont="1" applyFill="1" applyAlignment="1">
      <alignment vertical="center"/>
    </xf>
    <xf numFmtId="0" fontId="2" fillId="0" borderId="0" xfId="24" applyFont="1" applyFill="1" applyAlignment="1">
      <alignment vertical="center"/>
    </xf>
    <xf numFmtId="167" fontId="2" fillId="0" borderId="0" xfId="24" applyNumberFormat="1" applyFont="1" applyFill="1" applyAlignment="1">
      <alignment vertical="center"/>
    </xf>
    <xf numFmtId="168" fontId="2" fillId="0" borderId="0" xfId="24" applyNumberFormat="1" applyFont="1" applyFill="1" applyAlignment="1">
      <alignment vertical="center"/>
    </xf>
    <xf numFmtId="168" fontId="1" fillId="0" borderId="0" xfId="24" applyNumberFormat="1" applyFont="1" applyFill="1" applyAlignment="1">
      <alignment horizontal="center" vertical="center"/>
    </xf>
    <xf numFmtId="0" fontId="2" fillId="0" borderId="0" xfId="24" applyFont="1" applyFill="1" applyAlignment="1">
      <alignment horizontal="right" vertical="center"/>
    </xf>
    <xf numFmtId="0" fontId="1" fillId="0" borderId="9" xfId="24" applyFont="1" applyFill="1" applyBorder="1" applyAlignment="1">
      <alignment horizontal="center" vertical="center"/>
    </xf>
    <xf numFmtId="0" fontId="1" fillId="0" borderId="0" xfId="24" applyFont="1" applyFill="1" applyBorder="1" applyAlignment="1">
      <alignment vertical="center"/>
    </xf>
    <xf numFmtId="167" fontId="1" fillId="0" borderId="9" xfId="24" applyNumberFormat="1" applyFont="1" applyFill="1" applyBorder="1" applyAlignment="1">
      <alignment horizontal="center" vertical="center"/>
    </xf>
    <xf numFmtId="0" fontId="1" fillId="0" borderId="9" xfId="24" applyFont="1" applyFill="1" applyBorder="1" applyAlignment="1">
      <alignment vertical="center"/>
    </xf>
    <xf numFmtId="0" fontId="2" fillId="0" borderId="10" xfId="24" applyFont="1" applyFill="1" applyBorder="1" applyAlignment="1">
      <alignment vertical="center"/>
    </xf>
    <xf numFmtId="0" fontId="2" fillId="0" borderId="0" xfId="24" applyFont="1" applyFill="1" applyBorder="1" applyAlignment="1">
      <alignment vertical="center"/>
    </xf>
    <xf numFmtId="0" fontId="2" fillId="0" borderId="0" xfId="0" applyFont="1"/>
    <xf numFmtId="0" fontId="1" fillId="0" borderId="0" xfId="24" applyFont="1" applyFill="1" applyBorder="1" applyAlignment="1">
      <alignment horizontal="right" vertical="center"/>
    </xf>
    <xf numFmtId="10" fontId="1" fillId="0" borderId="30" xfId="65" quotePrefix="1" applyNumberFormat="1" applyFont="1" applyFill="1" applyBorder="1" applyAlignment="1">
      <alignment horizontal="center" vertical="center"/>
    </xf>
    <xf numFmtId="167" fontId="1" fillId="0" borderId="9" xfId="24" applyNumberFormat="1" applyFont="1" applyFill="1" applyBorder="1" applyAlignment="1">
      <alignment vertical="center"/>
    </xf>
    <xf numFmtId="167" fontId="2" fillId="0" borderId="9" xfId="24" applyNumberFormat="1" applyFont="1" applyFill="1" applyBorder="1" applyAlignment="1">
      <alignment vertical="center"/>
    </xf>
    <xf numFmtId="167" fontId="2" fillId="0" borderId="0" xfId="24" applyNumberFormat="1" applyFont="1" applyFill="1" applyBorder="1" applyAlignment="1">
      <alignment vertical="center"/>
    </xf>
    <xf numFmtId="169" fontId="1" fillId="0" borderId="9" xfId="24" quotePrefix="1" applyNumberFormat="1" applyFont="1" applyFill="1" applyBorder="1" applyAlignment="1">
      <alignment horizontal="center" vertical="center"/>
    </xf>
    <xf numFmtId="10" fontId="1" fillId="0" borderId="9" xfId="65" quotePrefix="1" applyNumberFormat="1" applyFont="1" applyFill="1" applyBorder="1" applyAlignment="1">
      <alignment horizontal="center" vertical="center"/>
    </xf>
    <xf numFmtId="0" fontId="24" fillId="0" borderId="0" xfId="0" applyFont="1"/>
    <xf numFmtId="0" fontId="4" fillId="0" borderId="0" xfId="0" applyFont="1" applyAlignment="1">
      <alignment vertical="center"/>
    </xf>
    <xf numFmtId="0" fontId="22" fillId="23" borderId="0" xfId="0" applyFont="1" applyFill="1"/>
    <xf numFmtId="0" fontId="26" fillId="23" borderId="0" xfId="0" applyFont="1" applyFill="1"/>
    <xf numFmtId="166" fontId="22" fillId="23" borderId="0" xfId="0" applyNumberFormat="1" applyFont="1" applyFill="1"/>
    <xf numFmtId="0" fontId="22" fillId="24" borderId="11" xfId="0" applyFont="1" applyFill="1" applyBorder="1"/>
    <xf numFmtId="0" fontId="22" fillId="24" borderId="0" xfId="0" applyFont="1" applyFill="1"/>
    <xf numFmtId="0" fontId="27" fillId="25" borderId="12" xfId="0" applyFont="1" applyFill="1" applyBorder="1" applyAlignment="1">
      <alignment horizontal="center" vertical="center"/>
    </xf>
    <xf numFmtId="166" fontId="27" fillId="25" borderId="13" xfId="0" applyNumberFormat="1" applyFont="1" applyFill="1" applyBorder="1" applyAlignment="1">
      <alignment horizontal="center" vertical="center"/>
    </xf>
    <xf numFmtId="0" fontId="22" fillId="23" borderId="9" xfId="0" applyFont="1" applyFill="1" applyBorder="1" applyAlignment="1">
      <alignment vertical="center"/>
    </xf>
    <xf numFmtId="0" fontId="25" fillId="23" borderId="16" xfId="0" applyFont="1" applyFill="1" applyBorder="1" applyAlignment="1">
      <alignment vertical="center"/>
    </xf>
    <xf numFmtId="0" fontId="28" fillId="0" borderId="0" xfId="0" applyFont="1"/>
    <xf numFmtId="0" fontId="21" fillId="0" borderId="9" xfId="0" applyFont="1" applyBorder="1"/>
    <xf numFmtId="166" fontId="21" fillId="0" borderId="9" xfId="76" applyNumberFormat="1" applyFont="1" applyBorder="1"/>
    <xf numFmtId="0" fontId="4" fillId="0" borderId="0" xfId="24" applyFont="1" applyFill="1" applyAlignment="1">
      <alignment vertical="center"/>
    </xf>
    <xf numFmtId="167" fontId="1" fillId="0" borderId="0" xfId="24" applyNumberFormat="1" applyFont="1" applyFill="1" applyBorder="1" applyAlignment="1">
      <alignment vertical="center"/>
    </xf>
    <xf numFmtId="10" fontId="21" fillId="0" borderId="9" xfId="65" applyNumberFormat="1" applyFont="1" applyBorder="1" applyAlignment="1">
      <alignment horizontal="center"/>
    </xf>
    <xf numFmtId="167" fontId="2" fillId="0" borderId="9" xfId="24" quotePrefix="1" applyNumberFormat="1" applyFont="1" applyFill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2" fillId="26" borderId="0" xfId="0" applyFont="1" applyFill="1"/>
    <xf numFmtId="43" fontId="21" fillId="0" borderId="0" xfId="76" applyFont="1"/>
    <xf numFmtId="165" fontId="21" fillId="0" borderId="0" xfId="65" applyNumberFormat="1" applyFont="1"/>
    <xf numFmtId="0" fontId="21" fillId="0" borderId="9" xfId="0" applyFont="1" applyBorder="1" applyAlignment="1">
      <alignment horizontal="left"/>
    </xf>
    <xf numFmtId="0" fontId="28" fillId="28" borderId="9" xfId="0" applyFont="1" applyFill="1" applyBorder="1" applyAlignment="1">
      <alignment horizontal="center"/>
    </xf>
    <xf numFmtId="0" fontId="28" fillId="0" borderId="19" xfId="0" applyFont="1" applyBorder="1"/>
    <xf numFmtId="0" fontId="21" fillId="0" borderId="19" xfId="0" applyFont="1" applyBorder="1"/>
    <xf numFmtId="166" fontId="21" fillId="0" borderId="9" xfId="76" applyNumberFormat="1" applyFont="1" applyFill="1" applyBorder="1"/>
    <xf numFmtId="0" fontId="30" fillId="0" borderId="0" xfId="0" applyFont="1"/>
    <xf numFmtId="166" fontId="21" fillId="0" borderId="0" xfId="76" applyNumberFormat="1" applyFont="1"/>
    <xf numFmtId="0" fontId="21" fillId="0" borderId="0" xfId="0" applyFont="1" applyAlignment="1">
      <alignment horizontal="center" vertical="center" wrapText="1"/>
    </xf>
    <xf numFmtId="166" fontId="21" fillId="0" borderId="0" xfId="0" applyNumberFormat="1" applyFont="1"/>
    <xf numFmtId="166" fontId="21" fillId="0" borderId="8" xfId="76" applyNumberFormat="1" applyFont="1" applyFill="1" applyBorder="1" applyAlignment="1">
      <alignment horizontal="center"/>
    </xf>
    <xf numFmtId="0" fontId="28" fillId="28" borderId="9" xfId="0" applyFont="1" applyFill="1" applyBorder="1"/>
    <xf numFmtId="165" fontId="21" fillId="27" borderId="9" xfId="65" applyNumberFormat="1" applyFont="1" applyFill="1" applyBorder="1"/>
    <xf numFmtId="3" fontId="21" fillId="27" borderId="9" xfId="0" applyNumberFormat="1" applyFont="1" applyFill="1" applyBorder="1"/>
    <xf numFmtId="2" fontId="21" fillId="0" borderId="9" xfId="76" applyNumberFormat="1" applyFont="1" applyFill="1" applyBorder="1"/>
    <xf numFmtId="165" fontId="21" fillId="0" borderId="8" xfId="65" applyNumberFormat="1" applyFont="1" applyFill="1" applyBorder="1"/>
    <xf numFmtId="17" fontId="21" fillId="0" borderId="0" xfId="0" applyNumberFormat="1" applyFont="1"/>
    <xf numFmtId="10" fontId="21" fillId="0" borderId="19" xfId="0" applyNumberFormat="1" applyFont="1" applyBorder="1"/>
    <xf numFmtId="0" fontId="28" fillId="0" borderId="9" xfId="0" applyFont="1" applyBorder="1"/>
    <xf numFmtId="10" fontId="21" fillId="0" borderId="0" xfId="65" applyNumberFormat="1" applyFont="1" applyBorder="1" applyAlignment="1">
      <alignment horizontal="center"/>
    </xf>
    <xf numFmtId="0" fontId="28" fillId="0" borderId="9" xfId="0" applyFont="1" applyBorder="1" applyAlignment="1">
      <alignment horizontal="left"/>
    </xf>
    <xf numFmtId="10" fontId="1" fillId="0" borderId="0" xfId="65" quotePrefix="1" applyNumberFormat="1" applyFont="1" applyFill="1" applyBorder="1" applyAlignment="1">
      <alignment horizontal="center" vertical="center"/>
    </xf>
    <xf numFmtId="17" fontId="21" fillId="0" borderId="9" xfId="0" applyNumberFormat="1" applyFont="1" applyBorder="1"/>
    <xf numFmtId="43" fontId="21" fillId="0" borderId="9" xfId="76" applyFont="1" applyBorder="1"/>
    <xf numFmtId="43" fontId="21" fillId="0" borderId="0" xfId="0" applyNumberFormat="1" applyFont="1"/>
    <xf numFmtId="165" fontId="2" fillId="0" borderId="0" xfId="65" applyNumberFormat="1" applyFont="1" applyFill="1" applyBorder="1"/>
    <xf numFmtId="2" fontId="21" fillId="0" borderId="9" xfId="76" applyNumberFormat="1" applyFont="1" applyFill="1" applyBorder="1" applyAlignment="1">
      <alignment horizontal="center"/>
    </xf>
    <xf numFmtId="173" fontId="1" fillId="0" borderId="9" xfId="24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170" fontId="1" fillId="0" borderId="9" xfId="65" quotePrefix="1" applyNumberFormat="1" applyFont="1" applyFill="1" applyBorder="1" applyAlignment="1">
      <alignment horizontal="center" vertical="center"/>
    </xf>
    <xf numFmtId="166" fontId="21" fillId="0" borderId="0" xfId="76" applyNumberFormat="1" applyFont="1" applyBorder="1"/>
    <xf numFmtId="0" fontId="28" fillId="0" borderId="9" xfId="0" applyFont="1" applyBorder="1" applyAlignment="1">
      <alignment horizontal="center"/>
    </xf>
    <xf numFmtId="166" fontId="21" fillId="30" borderId="9" xfId="76" applyNumberFormat="1" applyFont="1" applyFill="1" applyBorder="1"/>
    <xf numFmtId="1" fontId="21" fillId="0" borderId="9" xfId="76" applyNumberFormat="1" applyFont="1" applyFill="1" applyBorder="1"/>
    <xf numFmtId="0" fontId="22" fillId="23" borderId="22" xfId="0" applyFont="1" applyFill="1" applyBorder="1" applyAlignment="1">
      <alignment vertical="center"/>
    </xf>
    <xf numFmtId="0" fontId="25" fillId="23" borderId="0" xfId="0" applyFont="1" applyFill="1" applyAlignment="1">
      <alignment vertical="center"/>
    </xf>
    <xf numFmtId="166" fontId="25" fillId="23" borderId="0" xfId="76" applyNumberFormat="1" applyFont="1" applyFill="1" applyBorder="1" applyAlignment="1">
      <alignment vertical="center"/>
    </xf>
    <xf numFmtId="165" fontId="21" fillId="0" borderId="0" xfId="65" applyNumberFormat="1" applyFont="1" applyBorder="1"/>
    <xf numFmtId="10" fontId="21" fillId="0" borderId="0" xfId="65" applyNumberFormat="1" applyFont="1"/>
    <xf numFmtId="10" fontId="21" fillId="0" borderId="9" xfId="0" applyNumberFormat="1" applyFont="1" applyBorder="1" applyAlignment="1">
      <alignment horizontal="center"/>
    </xf>
    <xf numFmtId="172" fontId="21" fillId="0" borderId="9" xfId="76" applyNumberFormat="1" applyFont="1" applyBorder="1" applyAlignment="1">
      <alignment horizontal="center"/>
    </xf>
    <xf numFmtId="10" fontId="21" fillId="0" borderId="9" xfId="65" applyNumberFormat="1" applyFont="1" applyFill="1" applyBorder="1" applyAlignment="1">
      <alignment horizontal="center"/>
    </xf>
    <xf numFmtId="17" fontId="28" fillId="0" borderId="9" xfId="0" applyNumberFormat="1" applyFont="1" applyBorder="1" applyAlignment="1">
      <alignment horizontal="center"/>
    </xf>
    <xf numFmtId="166" fontId="21" fillId="29" borderId="9" xfId="76" applyNumberFormat="1" applyFont="1" applyFill="1" applyBorder="1"/>
    <xf numFmtId="43" fontId="21" fillId="30" borderId="9" xfId="76" applyFont="1" applyFill="1" applyBorder="1"/>
    <xf numFmtId="166" fontId="21" fillId="27" borderId="9" xfId="76" applyNumberFormat="1" applyFont="1" applyFill="1" applyBorder="1"/>
    <xf numFmtId="43" fontId="21" fillId="27" borderId="9" xfId="76" applyFont="1" applyFill="1" applyBorder="1"/>
    <xf numFmtId="176" fontId="21" fillId="0" borderId="0" xfId="76" applyNumberFormat="1" applyFont="1" applyFill="1"/>
    <xf numFmtId="176" fontId="21" fillId="0" borderId="0" xfId="76" applyNumberFormat="1" applyFont="1" applyFill="1" applyAlignment="1">
      <alignment horizontal="right"/>
    </xf>
    <xf numFmtId="174" fontId="21" fillId="0" borderId="0" xfId="0" applyNumberFormat="1" applyFont="1"/>
    <xf numFmtId="17" fontId="21" fillId="0" borderId="0" xfId="0" applyNumberFormat="1" applyFont="1" applyAlignment="1">
      <alignment horizontal="left"/>
    </xf>
    <xf numFmtId="166" fontId="21" fillId="0" borderId="9" xfId="76" applyNumberFormat="1" applyFont="1" applyBorder="1" applyAlignment="1">
      <alignment horizontal="center" vertical="center"/>
    </xf>
    <xf numFmtId="166" fontId="28" fillId="0" borderId="9" xfId="76" applyNumberFormat="1" applyFont="1" applyBorder="1" applyAlignment="1">
      <alignment horizontal="center" vertical="center"/>
    </xf>
    <xf numFmtId="166" fontId="21" fillId="30" borderId="9" xfId="76" applyNumberFormat="1" applyFont="1" applyFill="1" applyBorder="1" applyAlignment="1">
      <alignment horizontal="center" vertical="center"/>
    </xf>
    <xf numFmtId="166" fontId="28" fillId="30" borderId="9" xfId="76" applyNumberFormat="1" applyFont="1" applyFill="1" applyBorder="1" applyAlignment="1">
      <alignment horizontal="center" vertical="center"/>
    </xf>
    <xf numFmtId="166" fontId="35" fillId="0" borderId="9" xfId="76" applyNumberFormat="1" applyFont="1" applyBorder="1" applyAlignment="1">
      <alignment horizontal="center" vertical="center"/>
    </xf>
    <xf numFmtId="166" fontId="3" fillId="0" borderId="9" xfId="76" applyNumberFormat="1" applyFont="1" applyBorder="1" applyAlignment="1">
      <alignment horizontal="center" vertical="center"/>
    </xf>
    <xf numFmtId="165" fontId="21" fillId="31" borderId="0" xfId="0" applyNumberFormat="1" applyFont="1" applyFill="1"/>
    <xf numFmtId="165" fontId="21" fillId="32" borderId="0" xfId="65" applyNumberFormat="1" applyFont="1" applyFill="1"/>
    <xf numFmtId="165" fontId="21" fillId="31" borderId="0" xfId="65" applyNumberFormat="1" applyFont="1" applyFill="1"/>
    <xf numFmtId="0" fontId="21" fillId="0" borderId="0" xfId="0" applyFont="1" applyAlignment="1">
      <alignment horizontal="center" vertical="center"/>
    </xf>
    <xf numFmtId="17" fontId="21" fillId="0" borderId="0" xfId="0" applyNumberFormat="1" applyFont="1" applyAlignment="1">
      <alignment horizontal="center" vertical="center"/>
    </xf>
    <xf numFmtId="175" fontId="21" fillId="0" borderId="0" xfId="0" applyNumberFormat="1" applyFont="1"/>
    <xf numFmtId="1" fontId="21" fillId="0" borderId="0" xfId="0" applyNumberFormat="1" applyFont="1"/>
    <xf numFmtId="1" fontId="28" fillId="0" borderId="0" xfId="0" applyNumberFormat="1" applyFont="1"/>
    <xf numFmtId="166" fontId="21" fillId="30" borderId="0" xfId="0" applyNumberFormat="1" applyFont="1" applyFill="1"/>
    <xf numFmtId="2" fontId="21" fillId="0" borderId="0" xfId="0" applyNumberFormat="1" applyFont="1"/>
    <xf numFmtId="177" fontId="21" fillId="0" borderId="0" xfId="0" applyNumberFormat="1" applyFont="1"/>
    <xf numFmtId="178" fontId="21" fillId="0" borderId="0" xfId="0" applyNumberFormat="1" applyFont="1"/>
    <xf numFmtId="3" fontId="36" fillId="0" borderId="0" xfId="0" applyNumberFormat="1" applyFont="1"/>
    <xf numFmtId="0" fontId="27" fillId="25" borderId="29" xfId="0" applyFont="1" applyFill="1" applyBorder="1" applyAlignment="1">
      <alignment horizontal="center"/>
    </xf>
    <xf numFmtId="43" fontId="21" fillId="33" borderId="0" xfId="0" applyNumberFormat="1" applyFont="1" applyFill="1"/>
    <xf numFmtId="9" fontId="21" fillId="0" borderId="0" xfId="65" applyFont="1"/>
    <xf numFmtId="2" fontId="21" fillId="0" borderId="9" xfId="0" applyNumberFormat="1" applyFont="1" applyBorder="1"/>
    <xf numFmtId="1" fontId="21" fillId="0" borderId="9" xfId="0" applyNumberFormat="1" applyFont="1" applyBorder="1"/>
    <xf numFmtId="10" fontId="21" fillId="30" borderId="9" xfId="65" applyNumberFormat="1" applyFont="1" applyFill="1" applyBorder="1" applyAlignment="1">
      <alignment horizontal="center" vertical="center"/>
    </xf>
    <xf numFmtId="9" fontId="21" fillId="0" borderId="0" xfId="0" applyNumberFormat="1" applyFont="1"/>
    <xf numFmtId="10" fontId="21" fillId="0" borderId="0" xfId="0" applyNumberFormat="1" applyFont="1"/>
    <xf numFmtId="166" fontId="28" fillId="0" borderId="0" xfId="76" applyNumberFormat="1" applyFont="1"/>
    <xf numFmtId="14" fontId="21" fillId="0" borderId="9" xfId="0" applyNumberFormat="1" applyFont="1" applyBorder="1"/>
    <xf numFmtId="166" fontId="28" fillId="0" borderId="9" xfId="76" applyNumberFormat="1" applyFont="1" applyBorder="1"/>
    <xf numFmtId="0" fontId="21" fillId="0" borderId="0" xfId="0" applyFont="1" applyAlignment="1">
      <alignment horizontal="right"/>
    </xf>
    <xf numFmtId="174" fontId="28" fillId="0" borderId="0" xfId="0" applyNumberFormat="1" applyFont="1"/>
    <xf numFmtId="0" fontId="2" fillId="0" borderId="9" xfId="0" applyFont="1" applyBorder="1"/>
    <xf numFmtId="0" fontId="1" fillId="0" borderId="9" xfId="0" applyFont="1" applyBorder="1"/>
    <xf numFmtId="0" fontId="22" fillId="23" borderId="0" xfId="0" applyFont="1" applyFill="1" applyAlignment="1">
      <alignment horizontal="left" vertical="center"/>
    </xf>
    <xf numFmtId="0" fontId="22" fillId="23" borderId="18" xfId="0" applyFont="1" applyFill="1" applyBorder="1" applyAlignment="1">
      <alignment vertical="center"/>
    </xf>
    <xf numFmtId="166" fontId="21" fillId="0" borderId="24" xfId="76" applyNumberFormat="1" applyFont="1" applyBorder="1"/>
    <xf numFmtId="0" fontId="21" fillId="0" borderId="22" xfId="0" applyFont="1" applyBorder="1"/>
    <xf numFmtId="43" fontId="21" fillId="0" borderId="21" xfId="76" applyFont="1" applyBorder="1"/>
    <xf numFmtId="0" fontId="27" fillId="25" borderId="29" xfId="0" applyFont="1" applyFill="1" applyBorder="1" applyAlignment="1">
      <alignment horizontal="left" vertical="center" wrapText="1"/>
    </xf>
    <xf numFmtId="166" fontId="21" fillId="0" borderId="9" xfId="0" applyNumberFormat="1" applyFont="1" applyBorder="1"/>
    <xf numFmtId="166" fontId="28" fillId="0" borderId="9" xfId="0" applyNumberFormat="1" applyFont="1" applyBorder="1"/>
    <xf numFmtId="0" fontId="1" fillId="0" borderId="0" xfId="24" quotePrefix="1" applyFont="1" applyFill="1" applyBorder="1" applyAlignment="1">
      <alignment horizontal="center" vertical="center"/>
    </xf>
    <xf numFmtId="170" fontId="1" fillId="0" borderId="0" xfId="65" quotePrefix="1" applyNumberFormat="1" applyFont="1" applyFill="1" applyBorder="1" applyAlignment="1">
      <alignment horizontal="center" vertical="center"/>
    </xf>
    <xf numFmtId="166" fontId="2" fillId="0" borderId="9" xfId="24" applyNumberFormat="1" applyFont="1" applyFill="1" applyBorder="1" applyAlignment="1">
      <alignment vertical="center"/>
    </xf>
    <xf numFmtId="17" fontId="23" fillId="0" borderId="0" xfId="24" applyNumberFormat="1" applyFont="1" applyFill="1" applyBorder="1" applyAlignment="1">
      <alignment vertical="center"/>
    </xf>
    <xf numFmtId="167" fontId="23" fillId="0" borderId="0" xfId="24" applyNumberFormat="1" applyFont="1" applyFill="1" applyBorder="1" applyAlignment="1">
      <alignment vertical="center"/>
    </xf>
    <xf numFmtId="166" fontId="1" fillId="0" borderId="30" xfId="76" quotePrefix="1" applyNumberFormat="1" applyFont="1" applyFill="1" applyBorder="1" applyAlignment="1">
      <alignment horizontal="center" vertical="center"/>
    </xf>
    <xf numFmtId="164" fontId="21" fillId="0" borderId="0" xfId="0" applyNumberFormat="1" applyFont="1"/>
    <xf numFmtId="164" fontId="21" fillId="0" borderId="0" xfId="76" applyNumberFormat="1" applyFont="1"/>
    <xf numFmtId="10" fontId="21" fillId="0" borderId="9" xfId="65" applyNumberFormat="1" applyFont="1" applyBorder="1"/>
    <xf numFmtId="178" fontId="28" fillId="0" borderId="0" xfId="0" applyNumberFormat="1" applyFont="1"/>
    <xf numFmtId="10" fontId="28" fillId="0" borderId="9" xfId="0" applyNumberFormat="1" applyFont="1" applyBorder="1"/>
    <xf numFmtId="43" fontId="2" fillId="0" borderId="0" xfId="0" applyNumberFormat="1" applyFont="1"/>
    <xf numFmtId="43" fontId="2" fillId="0" borderId="9" xfId="24" applyNumberFormat="1" applyFont="1" applyFill="1" applyBorder="1" applyAlignment="1">
      <alignment vertical="center"/>
    </xf>
    <xf numFmtId="166" fontId="2" fillId="0" borderId="9" xfId="76" applyNumberFormat="1" applyFont="1" applyBorder="1"/>
    <xf numFmtId="166" fontId="1" fillId="0" borderId="9" xfId="76" applyNumberFormat="1" applyFont="1" applyBorder="1"/>
    <xf numFmtId="166" fontId="2" fillId="0" borderId="0" xfId="0" applyNumberFormat="1" applyFont="1"/>
    <xf numFmtId="0" fontId="1" fillId="0" borderId="0" xfId="0" applyFont="1"/>
    <xf numFmtId="10" fontId="1" fillId="0" borderId="0" xfId="0" applyNumberFormat="1" applyFont="1"/>
    <xf numFmtId="43" fontId="28" fillId="0" borderId="0" xfId="0" applyNumberFormat="1" applyFont="1"/>
    <xf numFmtId="2" fontId="35" fillId="0" borderId="9" xfId="65" applyNumberFormat="1" applyFont="1" applyFill="1" applyBorder="1" applyAlignment="1">
      <alignment horizontal="center"/>
    </xf>
    <xf numFmtId="172" fontId="28" fillId="0" borderId="9" xfId="0" applyNumberFormat="1" applyFont="1" applyBorder="1"/>
    <xf numFmtId="43" fontId="1" fillId="0" borderId="0" xfId="76" quotePrefix="1" applyFont="1" applyFill="1" applyBorder="1" applyAlignment="1">
      <alignment horizontal="center" vertical="center"/>
    </xf>
    <xf numFmtId="0" fontId="37" fillId="0" borderId="0" xfId="0" applyFont="1"/>
    <xf numFmtId="0" fontId="21" fillId="0" borderId="0" xfId="0" quotePrefix="1" applyFont="1"/>
    <xf numFmtId="165" fontId="28" fillId="0" borderId="0" xfId="65" applyNumberFormat="1" applyFont="1"/>
    <xf numFmtId="0" fontId="28" fillId="0" borderId="0" xfId="0" applyFont="1" applyAlignment="1">
      <alignment horizontal="center" vertical="center" wrapText="1"/>
    </xf>
    <xf numFmtId="166" fontId="28" fillId="0" borderId="0" xfId="0" applyNumberFormat="1" applyFont="1"/>
    <xf numFmtId="0" fontId="28" fillId="0" borderId="0" xfId="0" applyFont="1" applyAlignment="1">
      <alignment horizontal="center" vertical="center"/>
    </xf>
    <xf numFmtId="9" fontId="21" fillId="0" borderId="9" xfId="65" applyFont="1" applyBorder="1"/>
    <xf numFmtId="166" fontId="21" fillId="0" borderId="19" xfId="76" applyNumberFormat="1" applyFont="1" applyBorder="1"/>
    <xf numFmtId="0" fontId="28" fillId="0" borderId="0" xfId="0" applyFont="1" applyAlignment="1">
      <alignment horizontal="center"/>
    </xf>
    <xf numFmtId="179" fontId="28" fillId="0" borderId="0" xfId="76" applyNumberFormat="1" applyFont="1"/>
    <xf numFmtId="179" fontId="21" fillId="0" borderId="0" xfId="76" applyNumberFormat="1" applyFont="1"/>
    <xf numFmtId="179" fontId="28" fillId="0" borderId="0" xfId="0" applyNumberFormat="1" applyFont="1"/>
    <xf numFmtId="3" fontId="21" fillId="0" borderId="0" xfId="0" applyNumberFormat="1" applyFont="1"/>
    <xf numFmtId="175" fontId="21" fillId="0" borderId="0" xfId="76" applyNumberFormat="1" applyFont="1"/>
    <xf numFmtId="179" fontId="21" fillId="0" borderId="0" xfId="0" applyNumberFormat="1" applyFont="1"/>
    <xf numFmtId="0" fontId="28" fillId="0" borderId="9" xfId="0" applyFont="1" applyBorder="1" applyAlignment="1">
      <alignment horizontal="center" wrapText="1"/>
    </xf>
    <xf numFmtId="9" fontId="21" fillId="0" borderId="9" xfId="0" applyNumberFormat="1" applyFont="1" applyBorder="1" applyAlignment="1">
      <alignment horizontal="center"/>
    </xf>
    <xf numFmtId="165" fontId="21" fillId="0" borderId="9" xfId="65" applyNumberFormat="1" applyFont="1" applyBorder="1"/>
    <xf numFmtId="165" fontId="21" fillId="0" borderId="0" xfId="0" applyNumberFormat="1" applyFont="1"/>
    <xf numFmtId="173" fontId="1" fillId="0" borderId="0" xfId="24" quotePrefix="1" applyNumberFormat="1" applyFont="1" applyFill="1" applyBorder="1" applyAlignment="1">
      <alignment horizontal="center" vertical="center"/>
    </xf>
    <xf numFmtId="172" fontId="21" fillId="0" borderId="9" xfId="0" applyNumberFormat="1" applyFont="1" applyBorder="1"/>
    <xf numFmtId="182" fontId="21" fillId="0" borderId="9" xfId="0" applyNumberFormat="1" applyFont="1" applyBorder="1"/>
    <xf numFmtId="183" fontId="21" fillId="0" borderId="0" xfId="0" applyNumberFormat="1" applyFont="1"/>
    <xf numFmtId="173" fontId="2" fillId="0" borderId="10" xfId="76" applyNumberFormat="1" applyFont="1" applyFill="1" applyBorder="1" applyAlignment="1">
      <alignment vertical="center"/>
    </xf>
    <xf numFmtId="165" fontId="1" fillId="0" borderId="0" xfId="65" quotePrefix="1" applyNumberFormat="1" applyFont="1" applyFill="1" applyBorder="1" applyAlignment="1">
      <alignment horizontal="center" vertical="center"/>
    </xf>
    <xf numFmtId="184" fontId="39" fillId="0" borderId="24" xfId="78" applyFont="1" applyFill="1" applyBorder="1" applyAlignment="1">
      <alignment horizontal="center"/>
    </xf>
    <xf numFmtId="184" fontId="39" fillId="0" borderId="21" xfId="78" applyFont="1" applyFill="1" applyBorder="1" applyAlignment="1">
      <alignment horizontal="center"/>
    </xf>
    <xf numFmtId="0" fontId="40" fillId="0" borderId="18" xfId="0" applyFont="1" applyBorder="1" applyAlignment="1">
      <alignment horizontal="center" wrapText="1"/>
    </xf>
    <xf numFmtId="0" fontId="40" fillId="0" borderId="22" xfId="0" applyFont="1" applyBorder="1" applyAlignment="1">
      <alignment horizontal="center"/>
    </xf>
    <xf numFmtId="185" fontId="40" fillId="0" borderId="33" xfId="0" applyNumberFormat="1" applyFont="1" applyBorder="1" applyAlignment="1">
      <alignment horizontal="center"/>
    </xf>
    <xf numFmtId="186" fontId="40" fillId="0" borderId="33" xfId="0" applyNumberFormat="1" applyFont="1" applyBorder="1" applyAlignment="1">
      <alignment horizontal="center"/>
    </xf>
    <xf numFmtId="185" fontId="40" fillId="0" borderId="34" xfId="0" applyNumberFormat="1" applyFont="1" applyBorder="1" applyAlignment="1">
      <alignment horizontal="center"/>
    </xf>
    <xf numFmtId="186" fontId="40" fillId="0" borderId="34" xfId="0" applyNumberFormat="1" applyFont="1" applyBorder="1" applyAlignment="1">
      <alignment horizontal="center"/>
    </xf>
    <xf numFmtId="185" fontId="40" fillId="0" borderId="35" xfId="0" applyNumberFormat="1" applyFont="1" applyBorder="1" applyAlignment="1">
      <alignment horizontal="center"/>
    </xf>
    <xf numFmtId="186" fontId="40" fillId="0" borderId="35" xfId="0" applyNumberFormat="1" applyFont="1" applyBorder="1" applyAlignment="1">
      <alignment horizontal="center"/>
    </xf>
    <xf numFmtId="0" fontId="40" fillId="0" borderId="0" xfId="0" applyFont="1"/>
    <xf numFmtId="0" fontId="40" fillId="0" borderId="9" xfId="0" applyFont="1" applyBorder="1" applyAlignment="1">
      <alignment horizontal="center"/>
    </xf>
    <xf numFmtId="0" fontId="40" fillId="0" borderId="36" xfId="0" applyFont="1" applyBorder="1" applyAlignment="1">
      <alignment horizontal="center"/>
    </xf>
    <xf numFmtId="186" fontId="40" fillId="0" borderId="9" xfId="0" applyNumberFormat="1" applyFont="1" applyBorder="1" applyAlignment="1">
      <alignment horizontal="center"/>
    </xf>
    <xf numFmtId="0" fontId="40" fillId="0" borderId="18" xfId="0" applyFont="1" applyBorder="1"/>
    <xf numFmtId="0" fontId="40" fillId="0" borderId="18" xfId="0" applyFont="1" applyBorder="1" applyAlignment="1">
      <alignment horizontal="center" vertical="center" wrapText="1"/>
    </xf>
    <xf numFmtId="0" fontId="40" fillId="0" borderId="22" xfId="0" applyFont="1" applyBorder="1"/>
    <xf numFmtId="0" fontId="40" fillId="0" borderId="22" xfId="0" applyFont="1" applyBorder="1" applyAlignment="1">
      <alignment horizontal="center" vertical="center" wrapText="1"/>
    </xf>
    <xf numFmtId="186" fontId="40" fillId="0" borderId="37" xfId="0" applyNumberFormat="1" applyFont="1" applyBorder="1" applyAlignment="1">
      <alignment horizontal="center"/>
    </xf>
    <xf numFmtId="187" fontId="39" fillId="0" borderId="9" xfId="0" applyNumberFormat="1" applyFont="1" applyBorder="1" applyAlignment="1">
      <alignment horizontal="center"/>
    </xf>
    <xf numFmtId="43" fontId="40" fillId="0" borderId="9" xfId="76" applyFont="1" applyFill="1" applyBorder="1" applyAlignment="1">
      <alignment horizontal="center"/>
    </xf>
    <xf numFmtId="10" fontId="28" fillId="0" borderId="9" xfId="65" applyNumberFormat="1" applyFont="1" applyBorder="1"/>
    <xf numFmtId="182" fontId="21" fillId="0" borderId="0" xfId="0" applyNumberFormat="1" applyFont="1"/>
    <xf numFmtId="0" fontId="41" fillId="0" borderId="0" xfId="0" applyFont="1"/>
    <xf numFmtId="0" fontId="42" fillId="0" borderId="0" xfId="0" applyFont="1"/>
    <xf numFmtId="186" fontId="41" fillId="0" borderId="0" xfId="0" applyNumberFormat="1" applyFont="1"/>
    <xf numFmtId="185" fontId="41" fillId="0" borderId="9" xfId="0" applyNumberFormat="1" applyFont="1" applyBorder="1"/>
    <xf numFmtId="0" fontId="41" fillId="0" borderId="9" xfId="0" applyFont="1" applyBorder="1"/>
    <xf numFmtId="165" fontId="41" fillId="0" borderId="0" xfId="65" applyNumberFormat="1" applyFont="1"/>
    <xf numFmtId="0" fontId="41" fillId="34" borderId="9" xfId="0" applyFont="1" applyFill="1" applyBorder="1"/>
    <xf numFmtId="0" fontId="43" fillId="0" borderId="0" xfId="0" applyFont="1"/>
    <xf numFmtId="0" fontId="41" fillId="0" borderId="9" xfId="0" applyFont="1" applyBorder="1" applyAlignment="1">
      <alignment horizontal="center"/>
    </xf>
    <xf numFmtId="0" fontId="41" fillId="0" borderId="0" xfId="0" applyFont="1" applyAlignment="1">
      <alignment horizontal="left" indent="2"/>
    </xf>
    <xf numFmtId="0" fontId="42" fillId="0" borderId="9" xfId="0" applyFont="1" applyBorder="1"/>
    <xf numFmtId="0" fontId="29" fillId="35" borderId="9" xfId="0" applyFont="1" applyFill="1" applyBorder="1" applyAlignment="1">
      <alignment horizontal="center"/>
    </xf>
    <xf numFmtId="43" fontId="29" fillId="35" borderId="9" xfId="76" applyFont="1" applyFill="1" applyBorder="1" applyAlignment="1">
      <alignment horizontal="center"/>
    </xf>
    <xf numFmtId="0" fontId="29" fillId="35" borderId="9" xfId="76" applyNumberFormat="1" applyFont="1" applyFill="1" applyBorder="1" applyAlignment="1">
      <alignment horizontal="center"/>
    </xf>
    <xf numFmtId="0" fontId="44" fillId="35" borderId="9" xfId="0" applyFont="1" applyFill="1" applyBorder="1"/>
    <xf numFmtId="189" fontId="21" fillId="0" borderId="0" xfId="76" applyNumberFormat="1" applyFont="1"/>
    <xf numFmtId="0" fontId="21" fillId="0" borderId="9" xfId="0" applyFont="1" applyBorder="1" applyAlignment="1">
      <alignment horizontal="center"/>
    </xf>
    <xf numFmtId="167" fontId="21" fillId="0" borderId="9" xfId="76" applyNumberFormat="1" applyFont="1" applyBorder="1" applyAlignment="1">
      <alignment horizontal="center"/>
    </xf>
    <xf numFmtId="3" fontId="21" fillId="0" borderId="9" xfId="0" applyNumberFormat="1" applyFont="1" applyBorder="1" applyAlignment="1">
      <alignment horizontal="center"/>
    </xf>
    <xf numFmtId="167" fontId="21" fillId="0" borderId="9" xfId="0" applyNumberFormat="1" applyFont="1" applyBorder="1"/>
    <xf numFmtId="190" fontId="21" fillId="0" borderId="9" xfId="0" applyNumberFormat="1" applyFont="1" applyBorder="1"/>
    <xf numFmtId="183" fontId="21" fillId="0" borderId="9" xfId="0" applyNumberFormat="1" applyFont="1" applyBorder="1"/>
    <xf numFmtId="0" fontId="44" fillId="37" borderId="9" xfId="0" applyFont="1" applyFill="1" applyBorder="1"/>
    <xf numFmtId="0" fontId="44" fillId="37" borderId="9" xfId="0" applyFont="1" applyFill="1" applyBorder="1" applyAlignment="1">
      <alignment horizontal="center" vertical="center"/>
    </xf>
    <xf numFmtId="0" fontId="44" fillId="25" borderId="9" xfId="0" applyFont="1" applyFill="1" applyBorder="1"/>
    <xf numFmtId="10" fontId="29" fillId="25" borderId="9" xfId="0" applyNumberFormat="1" applyFont="1" applyFill="1" applyBorder="1" applyAlignment="1">
      <alignment horizontal="center"/>
    </xf>
    <xf numFmtId="0" fontId="29" fillId="25" borderId="18" xfId="0" applyFont="1" applyFill="1" applyBorder="1" applyAlignment="1">
      <alignment horizontal="center"/>
    </xf>
    <xf numFmtId="0" fontId="44" fillId="37" borderId="9" xfId="0" applyFont="1" applyFill="1" applyBorder="1" applyAlignment="1">
      <alignment wrapText="1"/>
    </xf>
    <xf numFmtId="191" fontId="21" fillId="0" borderId="9" xfId="0" applyNumberFormat="1" applyFont="1" applyBorder="1"/>
    <xf numFmtId="0" fontId="29" fillId="25" borderId="9" xfId="0" applyFont="1" applyFill="1" applyBorder="1"/>
    <xf numFmtId="167" fontId="23" fillId="37" borderId="9" xfId="24" applyNumberFormat="1" applyFont="1" applyFill="1" applyBorder="1" applyAlignment="1">
      <alignment horizontal="center" vertical="center" wrapText="1"/>
    </xf>
    <xf numFmtId="17" fontId="23" fillId="37" borderId="9" xfId="24" applyNumberFormat="1" applyFont="1" applyFill="1" applyBorder="1" applyAlignment="1">
      <alignment horizontal="center" vertical="center" wrapText="1"/>
    </xf>
    <xf numFmtId="0" fontId="23" fillId="37" borderId="9" xfId="24" applyNumberFormat="1" applyFont="1" applyFill="1" applyBorder="1" applyAlignment="1">
      <alignment horizontal="center" vertical="center" wrapText="1"/>
    </xf>
    <xf numFmtId="2" fontId="46" fillId="0" borderId="9" xfId="0" applyNumberFormat="1" applyFont="1" applyBorder="1" applyAlignment="1">
      <alignment horizontal="left"/>
    </xf>
    <xf numFmtId="180" fontId="46" fillId="0" borderId="9" xfId="24" quotePrefix="1" applyNumberFormat="1" applyFont="1" applyFill="1" applyBorder="1" applyAlignment="1">
      <alignment horizontal="center" vertical="center"/>
    </xf>
    <xf numFmtId="181" fontId="46" fillId="0" borderId="9" xfId="24" quotePrefix="1" applyNumberFormat="1" applyFont="1" applyFill="1" applyBorder="1" applyAlignment="1">
      <alignment horizontal="center" vertical="center"/>
    </xf>
    <xf numFmtId="169" fontId="47" fillId="0" borderId="9" xfId="24" quotePrefix="1" applyNumberFormat="1" applyFont="1" applyFill="1" applyBorder="1" applyAlignment="1">
      <alignment horizontal="center" vertical="center"/>
    </xf>
    <xf numFmtId="0" fontId="45" fillId="37" borderId="9" xfId="0" applyFont="1" applyFill="1" applyBorder="1" applyAlignment="1">
      <alignment horizontal="center"/>
    </xf>
    <xf numFmtId="0" fontId="29" fillId="37" borderId="7" xfId="0" applyFont="1" applyFill="1" applyBorder="1" applyAlignment="1">
      <alignment horizontal="center"/>
    </xf>
    <xf numFmtId="0" fontId="29" fillId="37" borderId="7" xfId="0" applyFont="1" applyFill="1" applyBorder="1" applyAlignment="1">
      <alignment horizontal="center" vertical="center"/>
    </xf>
    <xf numFmtId="0" fontId="29" fillId="37" borderId="18" xfId="0" applyFont="1" applyFill="1" applyBorder="1" applyAlignment="1">
      <alignment horizontal="center"/>
    </xf>
    <xf numFmtId="0" fontId="29" fillId="37" borderId="9" xfId="0" applyFont="1" applyFill="1" applyBorder="1" applyAlignment="1">
      <alignment horizontal="center"/>
    </xf>
    <xf numFmtId="43" fontId="41" fillId="0" borderId="0" xfId="0" applyNumberFormat="1" applyFont="1"/>
    <xf numFmtId="0" fontId="35" fillId="0" borderId="0" xfId="0" applyFont="1"/>
    <xf numFmtId="0" fontId="35" fillId="0" borderId="0" xfId="0" applyFont="1" applyAlignment="1">
      <alignment vertical="center"/>
    </xf>
    <xf numFmtId="188" fontId="35" fillId="0" borderId="9" xfId="0" applyNumberFormat="1" applyFont="1" applyBorder="1"/>
    <xf numFmtId="49" fontId="29" fillId="36" borderId="9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185" fontId="40" fillId="0" borderId="0" xfId="0" applyNumberFormat="1" applyFont="1" applyAlignment="1">
      <alignment horizontal="center"/>
    </xf>
    <xf numFmtId="186" fontId="40" fillId="0" borderId="0" xfId="0" applyNumberFormat="1" applyFont="1" applyAlignment="1">
      <alignment horizontal="center"/>
    </xf>
    <xf numFmtId="166" fontId="41" fillId="0" borderId="0" xfId="76" applyNumberFormat="1" applyFont="1" applyBorder="1"/>
    <xf numFmtId="166" fontId="41" fillId="0" borderId="0" xfId="0" applyNumberFormat="1" applyFont="1"/>
    <xf numFmtId="192" fontId="41" fillId="0" borderId="0" xfId="65" applyNumberFormat="1" applyFont="1" applyBorder="1"/>
    <xf numFmtId="166" fontId="2" fillId="0" borderId="9" xfId="76" applyNumberFormat="1" applyFont="1" applyFill="1" applyBorder="1"/>
    <xf numFmtId="10" fontId="1" fillId="0" borderId="9" xfId="65" applyNumberFormat="1" applyFont="1" applyBorder="1"/>
    <xf numFmtId="10" fontId="2" fillId="0" borderId="9" xfId="65" applyNumberFormat="1" applyFont="1" applyBorder="1"/>
    <xf numFmtId="0" fontId="35" fillId="0" borderId="9" xfId="0" applyFont="1" applyBorder="1" applyAlignment="1">
      <alignment horizontal="left" vertical="center"/>
    </xf>
    <xf numFmtId="43" fontId="35" fillId="0" borderId="9" xfId="76" applyFont="1" applyFill="1" applyBorder="1" applyAlignment="1">
      <alignment vertical="center"/>
    </xf>
    <xf numFmtId="10" fontId="35" fillId="0" borderId="9" xfId="0" applyNumberFormat="1" applyFont="1" applyBorder="1" applyAlignment="1">
      <alignment horizontal="center" vertical="center"/>
    </xf>
    <xf numFmtId="193" fontId="42" fillId="34" borderId="9" xfId="0" applyNumberFormat="1" applyFont="1" applyFill="1" applyBorder="1"/>
    <xf numFmtId="166" fontId="2" fillId="0" borderId="9" xfId="0" applyNumberFormat="1" applyFont="1" applyBorder="1"/>
    <xf numFmtId="166" fontId="1" fillId="0" borderId="9" xfId="0" applyNumberFormat="1" applyFont="1" applyBorder="1"/>
    <xf numFmtId="0" fontId="23" fillId="25" borderId="0" xfId="0" applyFont="1" applyFill="1" applyAlignment="1">
      <alignment horizontal="center" vertical="center"/>
    </xf>
    <xf numFmtId="166" fontId="22" fillId="24" borderId="0" xfId="0" applyNumberFormat="1" applyFont="1" applyFill="1"/>
    <xf numFmtId="173" fontId="2" fillId="0" borderId="10" xfId="24" applyNumberFormat="1" applyFont="1" applyFill="1" applyBorder="1" applyAlignment="1">
      <alignment vertical="center"/>
    </xf>
    <xf numFmtId="0" fontId="28" fillId="0" borderId="9" xfId="0" applyFont="1" applyBorder="1" applyAlignment="1">
      <alignment wrapText="1"/>
    </xf>
    <xf numFmtId="0" fontId="0" fillId="0" borderId="9" xfId="0" applyBorder="1"/>
    <xf numFmtId="182" fontId="0" fillId="0" borderId="0" xfId="0" applyNumberFormat="1"/>
    <xf numFmtId="0" fontId="49" fillId="0" borderId="0" xfId="0" applyFont="1"/>
    <xf numFmtId="2" fontId="0" fillId="0" borderId="9" xfId="0" applyNumberFormat="1" applyBorder="1"/>
    <xf numFmtId="175" fontId="28" fillId="0" borderId="9" xfId="76" applyNumberFormat="1" applyFont="1" applyBorder="1"/>
    <xf numFmtId="167" fontId="1" fillId="31" borderId="9" xfId="24" applyNumberFormat="1" applyFont="1" applyFill="1" applyBorder="1" applyAlignment="1">
      <alignment vertical="center"/>
    </xf>
    <xf numFmtId="166" fontId="21" fillId="31" borderId="9" xfId="0" applyNumberFormat="1" applyFont="1" applyFill="1" applyBorder="1"/>
    <xf numFmtId="166" fontId="28" fillId="31" borderId="9" xfId="76" applyNumberFormat="1" applyFont="1" applyFill="1" applyBorder="1"/>
    <xf numFmtId="173" fontId="1" fillId="31" borderId="9" xfId="24" quotePrefix="1" applyNumberFormat="1" applyFont="1" applyFill="1" applyBorder="1" applyAlignment="1">
      <alignment horizontal="center" vertical="center"/>
    </xf>
    <xf numFmtId="170" fontId="1" fillId="31" borderId="9" xfId="65" quotePrefix="1" applyNumberFormat="1" applyFont="1" applyFill="1" applyBorder="1" applyAlignment="1">
      <alignment horizontal="center" vertical="center"/>
    </xf>
    <xf numFmtId="166" fontId="28" fillId="31" borderId="9" xfId="0" applyNumberFormat="1" applyFont="1" applyFill="1" applyBorder="1"/>
    <xf numFmtId="172" fontId="21" fillId="31" borderId="9" xfId="0" applyNumberFormat="1" applyFont="1" applyFill="1" applyBorder="1"/>
    <xf numFmtId="194" fontId="0" fillId="0" borderId="0" xfId="0" applyNumberFormat="1"/>
    <xf numFmtId="166" fontId="21" fillId="31" borderId="9" xfId="76" applyNumberFormat="1" applyFont="1" applyFill="1" applyBorder="1"/>
    <xf numFmtId="166" fontId="21" fillId="31" borderId="18" xfId="76" applyNumberFormat="1" applyFont="1" applyFill="1" applyBorder="1"/>
    <xf numFmtId="166" fontId="28" fillId="31" borderId="32" xfId="76" applyNumberFormat="1" applyFont="1" applyFill="1" applyBorder="1" applyAlignment="1">
      <alignment horizontal="left" indent="2"/>
    </xf>
    <xf numFmtId="166" fontId="28" fillId="31" borderId="32" xfId="76" applyNumberFormat="1" applyFont="1" applyFill="1" applyBorder="1"/>
    <xf numFmtId="166" fontId="21" fillId="31" borderId="25" xfId="76" applyNumberFormat="1" applyFont="1" applyFill="1" applyBorder="1"/>
    <xf numFmtId="166" fontId="22" fillId="31" borderId="15" xfId="76" applyNumberFormat="1" applyFont="1" applyFill="1" applyBorder="1" applyAlignment="1">
      <alignment vertical="center"/>
    </xf>
    <xf numFmtId="166" fontId="25" fillId="31" borderId="17" xfId="76" applyNumberFormat="1" applyFont="1" applyFill="1" applyBorder="1" applyAlignment="1">
      <alignment vertical="center"/>
    </xf>
    <xf numFmtId="166" fontId="22" fillId="23" borderId="14" xfId="76" applyNumberFormat="1" applyFont="1" applyFill="1" applyBorder="1" applyAlignment="1">
      <alignment vertical="center"/>
    </xf>
    <xf numFmtId="166" fontId="22" fillId="23" borderId="15" xfId="76" applyNumberFormat="1" applyFont="1" applyFill="1" applyBorder="1" applyAlignment="1">
      <alignment vertical="center"/>
    </xf>
    <xf numFmtId="10" fontId="22" fillId="0" borderId="31" xfId="65" applyNumberFormat="1" applyFont="1" applyFill="1" applyBorder="1" applyAlignment="1">
      <alignment vertical="center"/>
    </xf>
    <xf numFmtId="166" fontId="49" fillId="0" borderId="0" xfId="0" applyNumberFormat="1" applyFont="1"/>
    <xf numFmtId="0" fontId="49" fillId="0" borderId="9" xfId="0" applyFont="1" applyBorder="1"/>
    <xf numFmtId="0" fontId="49" fillId="0" borderId="9" xfId="0" applyFont="1" applyBorder="1" applyAlignment="1">
      <alignment horizontal="center" vertical="center" wrapText="1"/>
    </xf>
    <xf numFmtId="166" fontId="0" fillId="0" borderId="9" xfId="76" applyNumberFormat="1" applyFont="1" applyBorder="1"/>
    <xf numFmtId="166" fontId="49" fillId="0" borderId="9" xfId="0" applyNumberFormat="1" applyFont="1" applyBorder="1"/>
    <xf numFmtId="0" fontId="50" fillId="0" borderId="0" xfId="0" applyFont="1"/>
    <xf numFmtId="17" fontId="0" fillId="0" borderId="0" xfId="0" applyNumberFormat="1"/>
    <xf numFmtId="0" fontId="51" fillId="0" borderId="0" xfId="0" applyFont="1"/>
    <xf numFmtId="166" fontId="0" fillId="0" borderId="9" xfId="0" applyNumberFormat="1" applyBorder="1"/>
    <xf numFmtId="0" fontId="51" fillId="0" borderId="9" xfId="0" applyFont="1" applyBorder="1"/>
    <xf numFmtId="16" fontId="0" fillId="0" borderId="0" xfId="0" applyNumberFormat="1"/>
    <xf numFmtId="0" fontId="52" fillId="0" borderId="9" xfId="0" applyFont="1" applyBorder="1"/>
    <xf numFmtId="9" fontId="0" fillId="0" borderId="0" xfId="65" applyFont="1"/>
    <xf numFmtId="179" fontId="2" fillId="0" borderId="0" xfId="76" applyNumberFormat="1" applyFont="1" applyFill="1" applyAlignment="1">
      <alignment vertical="center"/>
    </xf>
    <xf numFmtId="189" fontId="2" fillId="0" borderId="0" xfId="76" applyNumberFormat="1" applyFont="1" applyFill="1" applyAlignment="1">
      <alignment vertical="center"/>
    </xf>
    <xf numFmtId="166" fontId="21" fillId="0" borderId="0" xfId="0" applyNumberFormat="1" applyFont="1" applyAlignment="1">
      <alignment horizontal="center"/>
    </xf>
    <xf numFmtId="43" fontId="21" fillId="0" borderId="0" xfId="76" applyFont="1" applyBorder="1"/>
    <xf numFmtId="43" fontId="30" fillId="0" borderId="0" xfId="0" applyNumberFormat="1" applyFont="1"/>
    <xf numFmtId="195" fontId="21" fillId="0" borderId="0" xfId="76" applyNumberFormat="1" applyFont="1"/>
    <xf numFmtId="9" fontId="2" fillId="0" borderId="0" xfId="65" applyFont="1"/>
    <xf numFmtId="0" fontId="53" fillId="23" borderId="0" xfId="0" applyFont="1" applyFill="1" applyAlignment="1">
      <alignment horizontal="center" vertical="center"/>
    </xf>
    <xf numFmtId="0" fontId="21" fillId="38" borderId="0" xfId="0" applyFont="1" applyFill="1"/>
    <xf numFmtId="1" fontId="21" fillId="38" borderId="0" xfId="0" applyNumberFormat="1" applyFont="1" applyFill="1"/>
    <xf numFmtId="166" fontId="21" fillId="38" borderId="0" xfId="76" applyNumberFormat="1" applyFont="1" applyFill="1"/>
    <xf numFmtId="0" fontId="21" fillId="23" borderId="0" xfId="0" applyFont="1" applyFill="1"/>
    <xf numFmtId="166" fontId="21" fillId="0" borderId="0" xfId="65" applyNumberFormat="1" applyFont="1"/>
    <xf numFmtId="0" fontId="23" fillId="37" borderId="9" xfId="24" applyFont="1" applyFill="1" applyBorder="1" applyAlignment="1">
      <alignment horizontal="center" vertical="center" wrapText="1"/>
    </xf>
    <xf numFmtId="168" fontId="23" fillId="37" borderId="9" xfId="24" applyNumberFormat="1" applyFont="1" applyFill="1" applyBorder="1" applyAlignment="1">
      <alignment horizontal="center" vertical="center"/>
    </xf>
    <xf numFmtId="0" fontId="1" fillId="0" borderId="24" xfId="24" quotePrefix="1" applyFont="1" applyFill="1" applyBorder="1" applyAlignment="1">
      <alignment horizontal="center" vertical="center"/>
    </xf>
    <xf numFmtId="0" fontId="1" fillId="0" borderId="25" xfId="24" quotePrefix="1" applyFont="1" applyFill="1" applyBorder="1" applyAlignment="1">
      <alignment horizontal="center" vertical="center"/>
    </xf>
    <xf numFmtId="0" fontId="1" fillId="0" borderId="21" xfId="24" quotePrefix="1" applyFont="1" applyFill="1" applyBorder="1" applyAlignment="1">
      <alignment horizontal="center" vertical="center"/>
    </xf>
    <xf numFmtId="184" fontId="38" fillId="36" borderId="24" xfId="78" applyFont="1" applyFill="1" applyBorder="1" applyAlignment="1">
      <alignment horizontal="center"/>
    </xf>
    <xf numFmtId="184" fontId="38" fillId="36" borderId="21" xfId="78" applyFont="1" applyFill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9" fillId="0" borderId="21" xfId="0" applyFont="1" applyBorder="1" applyAlignment="1">
      <alignment horizontal="center"/>
    </xf>
    <xf numFmtId="0" fontId="42" fillId="0" borderId="18" xfId="0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/>
    </xf>
    <xf numFmtId="187" fontId="39" fillId="0" borderId="24" xfId="0" applyNumberFormat="1" applyFont="1" applyBorder="1" applyAlignment="1">
      <alignment horizontal="center"/>
    </xf>
    <xf numFmtId="187" fontId="39" fillId="0" borderId="21" xfId="0" applyNumberFormat="1" applyFont="1" applyBorder="1" applyAlignment="1">
      <alignment horizontal="center"/>
    </xf>
    <xf numFmtId="0" fontId="2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9" fillId="36" borderId="9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29" fillId="25" borderId="9" xfId="0" applyFont="1" applyFill="1" applyBorder="1" applyAlignment="1">
      <alignment horizontal="center"/>
    </xf>
    <xf numFmtId="0" fontId="3" fillId="0" borderId="24" xfId="0" applyFont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21" fillId="0" borderId="21" xfId="0" applyFont="1" applyBorder="1" applyAlignment="1">
      <alignment horizontal="left"/>
    </xf>
    <xf numFmtId="0" fontId="29" fillId="25" borderId="24" xfId="0" applyFont="1" applyFill="1" applyBorder="1" applyAlignment="1">
      <alignment horizontal="left"/>
    </xf>
    <xf numFmtId="0" fontId="44" fillId="25" borderId="21" xfId="0" applyFont="1" applyFill="1" applyBorder="1" applyAlignment="1">
      <alignment horizontal="left"/>
    </xf>
    <xf numFmtId="0" fontId="23" fillId="25" borderId="20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5" fillId="23" borderId="26" xfId="0" applyFont="1" applyFill="1" applyBorder="1" applyAlignment="1">
      <alignment horizontal="center" vertical="center"/>
    </xf>
    <xf numFmtId="0" fontId="25" fillId="23" borderId="27" xfId="0" applyFont="1" applyFill="1" applyBorder="1" applyAlignment="1">
      <alignment horizontal="center" vertical="center"/>
    </xf>
    <xf numFmtId="0" fontId="25" fillId="23" borderId="28" xfId="0" applyFont="1" applyFill="1" applyBorder="1" applyAlignment="1">
      <alignment horizontal="center" vertical="center"/>
    </xf>
    <xf numFmtId="0" fontId="41" fillId="0" borderId="38" xfId="0" applyFont="1" applyBorder="1" applyAlignment="1">
      <alignment horizontal="left" wrapText="1"/>
    </xf>
    <xf numFmtId="0" fontId="41" fillId="0" borderId="0" xfId="0" applyFont="1" applyAlignment="1">
      <alignment horizontal="left" wrapText="1"/>
    </xf>
    <xf numFmtId="0" fontId="1" fillId="0" borderId="18" xfId="24" quotePrefix="1" applyFont="1" applyFill="1" applyBorder="1" applyAlignment="1">
      <alignment horizontal="center" vertical="center" wrapText="1"/>
    </xf>
    <xf numFmtId="0" fontId="1" fillId="0" borderId="22" xfId="24" quotePrefix="1" applyFont="1" applyFill="1" applyBorder="1" applyAlignment="1">
      <alignment horizontal="center" vertical="center" wrapText="1"/>
    </xf>
    <xf numFmtId="169" fontId="1" fillId="0" borderId="18" xfId="24" quotePrefix="1" applyNumberFormat="1" applyFont="1" applyFill="1" applyBorder="1" applyAlignment="1">
      <alignment horizontal="center" vertical="center"/>
    </xf>
    <xf numFmtId="169" fontId="1" fillId="0" borderId="22" xfId="24" quotePrefix="1" applyNumberFormat="1" applyFont="1" applyFill="1" applyBorder="1" applyAlignment="1">
      <alignment horizontal="center" vertical="center"/>
    </xf>
    <xf numFmtId="173" fontId="1" fillId="0" borderId="9" xfId="24" quotePrefix="1" applyNumberFormat="1" applyFont="1" applyFill="1" applyBorder="1" applyAlignment="1">
      <alignment horizontal="center" vertical="center"/>
    </xf>
    <xf numFmtId="169" fontId="1" fillId="0" borderId="9" xfId="24" quotePrefix="1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wrapText="1"/>
    </xf>
  </cellXfs>
  <cellStyles count="79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20% - Ênfase1" xfId="7" xr:uid="{00000000-0005-0000-0000-000006000000}"/>
    <cellStyle name="20% - Ênfase2" xfId="8" xr:uid="{00000000-0005-0000-0000-000007000000}"/>
    <cellStyle name="20% - Ênfase3" xfId="9" xr:uid="{00000000-0005-0000-0000-000008000000}"/>
    <cellStyle name="20% - Ênfase4" xfId="10" xr:uid="{00000000-0005-0000-0000-000009000000}"/>
    <cellStyle name="20% - Ênfase5" xfId="11" xr:uid="{00000000-0005-0000-0000-00000A000000}"/>
    <cellStyle name="20% - Ênfase6" xfId="12" xr:uid="{00000000-0005-0000-0000-00000B000000}"/>
    <cellStyle name="40% - Accent1 2" xfId="13" xr:uid="{00000000-0005-0000-0000-00000C000000}"/>
    <cellStyle name="40% - Accent2 2" xfId="14" xr:uid="{00000000-0005-0000-0000-00000D000000}"/>
    <cellStyle name="40% - Accent3 2" xfId="15" xr:uid="{00000000-0005-0000-0000-00000E000000}"/>
    <cellStyle name="40% - Accent4 2" xfId="16" xr:uid="{00000000-0005-0000-0000-00000F000000}"/>
    <cellStyle name="40% - Accent5 2" xfId="17" xr:uid="{00000000-0005-0000-0000-000010000000}"/>
    <cellStyle name="40% - Accent6 2" xfId="18" xr:uid="{00000000-0005-0000-0000-000011000000}"/>
    <cellStyle name="40% - Ênfase1" xfId="19" xr:uid="{00000000-0005-0000-0000-000012000000}"/>
    <cellStyle name="40% - Ênfase2" xfId="20" xr:uid="{00000000-0005-0000-0000-000013000000}"/>
    <cellStyle name="40% - Ênfase3" xfId="21" xr:uid="{00000000-0005-0000-0000-000014000000}"/>
    <cellStyle name="40% - Ênfase4" xfId="22" xr:uid="{00000000-0005-0000-0000-000015000000}"/>
    <cellStyle name="40% - Ênfase5" xfId="23" xr:uid="{00000000-0005-0000-0000-000016000000}"/>
    <cellStyle name="40% - Ênfase6" xfId="24" builtinId="51"/>
    <cellStyle name="60% - Accent1 2" xfId="25" xr:uid="{00000000-0005-0000-0000-000018000000}"/>
    <cellStyle name="60% - Accent2 2" xfId="26" xr:uid="{00000000-0005-0000-0000-000019000000}"/>
    <cellStyle name="60% - Accent3 2" xfId="27" xr:uid="{00000000-0005-0000-0000-00001A000000}"/>
    <cellStyle name="60% - Accent4 2" xfId="28" xr:uid="{00000000-0005-0000-0000-00001B000000}"/>
    <cellStyle name="60% - Accent5 2" xfId="29" xr:uid="{00000000-0005-0000-0000-00001C000000}"/>
    <cellStyle name="60% - Accent6 2" xfId="30" xr:uid="{00000000-0005-0000-0000-00001D000000}"/>
    <cellStyle name="60% - Ênfase1" xfId="31" xr:uid="{00000000-0005-0000-0000-00001E000000}"/>
    <cellStyle name="60% - Ênfase2" xfId="32" xr:uid="{00000000-0005-0000-0000-00001F000000}"/>
    <cellStyle name="60% - Ênfase3" xfId="33" xr:uid="{00000000-0005-0000-0000-000020000000}"/>
    <cellStyle name="60% - Ênfase4" xfId="34" xr:uid="{00000000-0005-0000-0000-000021000000}"/>
    <cellStyle name="60% - Ênfase5" xfId="35" xr:uid="{00000000-0005-0000-0000-000022000000}"/>
    <cellStyle name="60% - Ênfase6" xfId="36" xr:uid="{00000000-0005-0000-0000-000023000000}"/>
    <cellStyle name="Accent1 2" xfId="37" xr:uid="{00000000-0005-0000-0000-000024000000}"/>
    <cellStyle name="Accent2 2" xfId="38" xr:uid="{00000000-0005-0000-0000-000025000000}"/>
    <cellStyle name="Accent3 2" xfId="39" xr:uid="{00000000-0005-0000-0000-000026000000}"/>
    <cellStyle name="Accent4 2" xfId="40" xr:uid="{00000000-0005-0000-0000-000027000000}"/>
    <cellStyle name="Accent5 2" xfId="41" xr:uid="{00000000-0005-0000-0000-000028000000}"/>
    <cellStyle name="Accent6 2" xfId="42" xr:uid="{00000000-0005-0000-0000-000029000000}"/>
    <cellStyle name="Accent6 3" xfId="43" xr:uid="{00000000-0005-0000-0000-00002A000000}"/>
    <cellStyle name="Bad 2" xfId="44" xr:uid="{00000000-0005-0000-0000-00002B000000}"/>
    <cellStyle name="Calculation 2" xfId="45" xr:uid="{00000000-0005-0000-0000-00002C000000}"/>
    <cellStyle name="Cálculo" xfId="46" xr:uid="{00000000-0005-0000-0000-00002D000000}"/>
    <cellStyle name="Comma 2" xfId="47" xr:uid="{00000000-0005-0000-0000-00002E000000}"/>
    <cellStyle name="Ênfase1" xfId="48" xr:uid="{00000000-0005-0000-0000-00002F000000}"/>
    <cellStyle name="Ênfase2" xfId="49" xr:uid="{00000000-0005-0000-0000-000030000000}"/>
    <cellStyle name="Ênfase3" xfId="50" xr:uid="{00000000-0005-0000-0000-000031000000}"/>
    <cellStyle name="Ênfase4" xfId="51" xr:uid="{00000000-0005-0000-0000-000032000000}"/>
    <cellStyle name="Ênfase5" xfId="52" xr:uid="{00000000-0005-0000-0000-000033000000}"/>
    <cellStyle name="Ênfase6" xfId="53" xr:uid="{00000000-0005-0000-0000-000034000000}"/>
    <cellStyle name="Explanatory Text 2" xfId="54" xr:uid="{00000000-0005-0000-0000-000035000000}"/>
    <cellStyle name="Heading 1 2" xfId="55" xr:uid="{00000000-0005-0000-0000-000036000000}"/>
    <cellStyle name="Heading 2 2" xfId="56" xr:uid="{00000000-0005-0000-0000-000037000000}"/>
    <cellStyle name="Heading 3 2" xfId="57" xr:uid="{00000000-0005-0000-0000-000038000000}"/>
    <cellStyle name="Heading 4 2" xfId="58" xr:uid="{00000000-0005-0000-0000-000039000000}"/>
    <cellStyle name="Hyperlink 2" xfId="59" xr:uid="{00000000-0005-0000-0000-00003A000000}"/>
    <cellStyle name="Neutral 2" xfId="60" xr:uid="{00000000-0005-0000-0000-00003B000000}"/>
    <cellStyle name="Normal" xfId="0" builtinId="0"/>
    <cellStyle name="Normal 2" xfId="61" xr:uid="{00000000-0005-0000-0000-00003D000000}"/>
    <cellStyle name="Normal 2 22" xfId="62" xr:uid="{00000000-0005-0000-0000-00003E000000}"/>
    <cellStyle name="Normal 3" xfId="63" xr:uid="{00000000-0005-0000-0000-00003F000000}"/>
    <cellStyle name="Output 2" xfId="64" xr:uid="{00000000-0005-0000-0000-000040000000}"/>
    <cellStyle name="Porcentagem" xfId="65" builtinId="5"/>
    <cellStyle name="Porcentagem 2" xfId="66" xr:uid="{00000000-0005-0000-0000-000042000000}"/>
    <cellStyle name="Saída" xfId="67" xr:uid="{00000000-0005-0000-0000-000043000000}"/>
    <cellStyle name="Texto Explicativo" xfId="68" xr:uid="{00000000-0005-0000-0000-000044000000}"/>
    <cellStyle name="Title 2" xfId="69" xr:uid="{00000000-0005-0000-0000-000045000000}"/>
    <cellStyle name="Título" xfId="70" xr:uid="{00000000-0005-0000-0000-000046000000}"/>
    <cellStyle name="Título 1" xfId="71" xr:uid="{00000000-0005-0000-0000-000047000000}"/>
    <cellStyle name="Título 2" xfId="72" xr:uid="{00000000-0005-0000-0000-000048000000}"/>
    <cellStyle name="Título 3" xfId="73" xr:uid="{00000000-0005-0000-0000-000049000000}"/>
    <cellStyle name="Título 4" xfId="74" xr:uid="{00000000-0005-0000-0000-00004A000000}"/>
    <cellStyle name="Total 2" xfId="75" xr:uid="{00000000-0005-0000-0000-00004B000000}"/>
    <cellStyle name="Vírgula" xfId="76" builtinId="3"/>
    <cellStyle name="Vírgula 2" xfId="77" xr:uid="{00000000-0005-0000-0000-00004D000000}"/>
    <cellStyle name="Vírgula 3" xfId="78" xr:uid="{00000000-0005-0000-0000-00004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9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A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31</xdr:row>
          <xdr:rowOff>76200</xdr:rowOff>
        </xdr:from>
        <xdr:to>
          <xdr:col>6</xdr:col>
          <xdr:colOff>1038225</xdr:colOff>
          <xdr:row>33</xdr:row>
          <xdr:rowOff>28575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A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31</xdr:row>
          <xdr:rowOff>19050</xdr:rowOff>
        </xdr:from>
        <xdr:to>
          <xdr:col>4</xdr:col>
          <xdr:colOff>1143000</xdr:colOff>
          <xdr:row>34</xdr:row>
          <xdr:rowOff>28575</xdr:rowOff>
        </xdr:to>
        <xdr:sp macro="" textlink="">
          <xdr:nvSpPr>
            <xdr:cNvPr id="351233" name="Button 1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277505" name="Button 1" hidden="1">
              <a:extLst>
                <a:ext uri="{63B3BB69-23CF-44E3-9099-C40C66FF867C}">
                  <a14:compatExt spid="_x0000_s277505"/>
                </a:ext>
                <a:ext uri="{FF2B5EF4-FFF2-40B4-BE49-F238E27FC236}">
                  <a16:creationId xmlns:a16="http://schemas.microsoft.com/office/drawing/2014/main" id="{00000000-0008-0000-1C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276481" name="Button 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1D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296957</xdr:colOff>
      <xdr:row>2</xdr:row>
      <xdr:rowOff>17434</xdr:rowOff>
    </xdr:from>
    <xdr:to>
      <xdr:col>18</xdr:col>
      <xdr:colOff>48746</xdr:colOff>
      <xdr:row>18</xdr:row>
      <xdr:rowOff>45466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49E5D60-475B-6169-E920-0F3A06E32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790" y="377267"/>
          <a:ext cx="10186956" cy="29066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1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F75B-4135-46AB-8781-0A3EB626FC4A}">
  <dimension ref="A2:AI94"/>
  <sheetViews>
    <sheetView showGridLines="0" topLeftCell="A5" zoomScale="70" zoomScaleNormal="70" workbookViewId="0">
      <selection activeCell="P6" sqref="P6"/>
    </sheetView>
  </sheetViews>
  <sheetFormatPr defaultRowHeight="15" x14ac:dyDescent="0.25"/>
  <cols>
    <col min="3" max="3" width="13.7109375" bestFit="1" customWidth="1"/>
    <col min="5" max="5" width="15.140625" bestFit="1" customWidth="1"/>
    <col min="7" max="7" width="12.42578125" customWidth="1"/>
    <col min="8" max="8" width="15.140625" customWidth="1"/>
    <col min="10" max="10" width="11.140625" customWidth="1"/>
    <col min="13" max="13" width="10" bestFit="1" customWidth="1"/>
    <col min="14" max="14" width="11.28515625" customWidth="1"/>
    <col min="18" max="18" width="17.5703125" customWidth="1"/>
    <col min="19" max="19" width="26.5703125" customWidth="1"/>
    <col min="20" max="20" width="10.140625" customWidth="1"/>
    <col min="21" max="21" width="11" customWidth="1"/>
    <col min="22" max="22" width="14.85546875" customWidth="1"/>
  </cols>
  <sheetData>
    <row r="2" spans="1:35" ht="16.5" x14ac:dyDescent="0.3">
      <c r="B2" s="23" t="s">
        <v>735</v>
      </c>
      <c r="C2" s="1"/>
      <c r="D2" s="1"/>
      <c r="E2" s="1"/>
      <c r="F2" s="1"/>
      <c r="G2" s="1"/>
      <c r="H2" s="1"/>
    </row>
    <row r="3" spans="1:35" ht="16.5" x14ac:dyDescent="0.3">
      <c r="B3" s="1"/>
      <c r="C3" s="1"/>
      <c r="D3" s="1"/>
      <c r="E3" s="1"/>
      <c r="F3" s="1"/>
      <c r="G3" s="1"/>
      <c r="H3" s="1"/>
    </row>
    <row r="4" spans="1:35" ht="33" x14ac:dyDescent="0.3">
      <c r="B4" s="35"/>
      <c r="C4" s="273" t="s">
        <v>577</v>
      </c>
      <c r="D4" s="273" t="s">
        <v>724</v>
      </c>
      <c r="E4" s="273" t="s">
        <v>495</v>
      </c>
      <c r="F4" s="273" t="s">
        <v>725</v>
      </c>
      <c r="G4" s="273" t="s">
        <v>495</v>
      </c>
      <c r="H4" s="273" t="s">
        <v>580</v>
      </c>
      <c r="R4" s="276" t="s">
        <v>727</v>
      </c>
      <c r="T4" s="302"/>
    </row>
    <row r="5" spans="1:35" ht="16.5" x14ac:dyDescent="0.3">
      <c r="A5" t="s">
        <v>95</v>
      </c>
      <c r="B5" s="66">
        <v>43252</v>
      </c>
      <c r="C5" s="36">
        <f>HLOOKUP(A5,Resultados!$F$6:$K$8,3,0)/12</f>
        <v>439112.89756041439</v>
      </c>
      <c r="D5" s="179">
        <f>Resultados!$F$34</f>
        <v>0.47571103822862232</v>
      </c>
      <c r="E5" s="180">
        <f>C5*D5</f>
        <v>208890.85239804341</v>
      </c>
      <c r="F5" s="179">
        <v>0.51854999856035822</v>
      </c>
      <c r="G5" s="180">
        <f>C5*F5</f>
        <v>227701.9923977876</v>
      </c>
      <c r="H5" s="180">
        <f>E5-G5</f>
        <v>-18811.139999744191</v>
      </c>
    </row>
    <row r="6" spans="1:35" ht="30" x14ac:dyDescent="0.3">
      <c r="A6" t="s">
        <v>95</v>
      </c>
      <c r="B6" s="66">
        <v>43282</v>
      </c>
      <c r="C6" s="36">
        <f>HLOOKUP(A6,Resultados!$F$6:$K$8,3,0)/12</f>
        <v>439112.89756041439</v>
      </c>
      <c r="D6" s="179">
        <f>Resultados!$F$34</f>
        <v>0.47571103822862232</v>
      </c>
      <c r="E6" s="180">
        <f t="shared" ref="E6:E69" si="0">C6*D6</f>
        <v>208890.85239804341</v>
      </c>
      <c r="F6" s="179">
        <f>F5</f>
        <v>0.51854999856035822</v>
      </c>
      <c r="G6" s="180">
        <f t="shared" ref="G6:G69" si="1">C6*F6</f>
        <v>227701.9923977876</v>
      </c>
      <c r="H6" s="180">
        <f t="shared" ref="H6:H69" si="2">E6-G6</f>
        <v>-18811.139999744191</v>
      </c>
      <c r="M6" s="286"/>
      <c r="R6" s="298" t="s">
        <v>728</v>
      </c>
      <c r="S6" s="299" t="s">
        <v>731</v>
      </c>
      <c r="T6" s="299" t="s">
        <v>707</v>
      </c>
      <c r="U6" s="299" t="s">
        <v>732</v>
      </c>
      <c r="V6" s="299" t="s">
        <v>733</v>
      </c>
      <c r="Y6" s="303"/>
      <c r="AD6" s="303"/>
    </row>
    <row r="7" spans="1:35" ht="16.5" x14ac:dyDescent="0.3">
      <c r="A7" t="s">
        <v>95</v>
      </c>
      <c r="B7" s="66">
        <v>43313</v>
      </c>
      <c r="C7" s="36">
        <f>HLOOKUP(A7,Resultados!$F$6:$K$8,3,0)/12</f>
        <v>439112.89756041439</v>
      </c>
      <c r="D7" s="179">
        <f>Resultados!$F$34</f>
        <v>0.47571103822862232</v>
      </c>
      <c r="E7" s="180">
        <f t="shared" si="0"/>
        <v>208890.85239804341</v>
      </c>
      <c r="F7" s="179">
        <f t="shared" ref="F7:F28" si="3">F6</f>
        <v>0.51854999856035822</v>
      </c>
      <c r="G7" s="180">
        <f t="shared" si="1"/>
        <v>227701.9923977876</v>
      </c>
      <c r="H7" s="180">
        <f t="shared" si="2"/>
        <v>-18811.139999744191</v>
      </c>
      <c r="R7" s="274" t="s">
        <v>91</v>
      </c>
      <c r="S7" s="300">
        <v>592098538.26559639</v>
      </c>
      <c r="T7" s="306"/>
      <c r="U7" s="306"/>
      <c r="V7" s="305"/>
      <c r="Y7" s="303"/>
      <c r="AD7" s="303"/>
    </row>
    <row r="8" spans="1:35" ht="16.5" x14ac:dyDescent="0.3">
      <c r="A8" t="s">
        <v>95</v>
      </c>
      <c r="B8" s="66">
        <v>43344</v>
      </c>
      <c r="C8" s="36">
        <f>HLOOKUP(A8,Resultados!$F$6:$K$8,3,0)/12</f>
        <v>439112.89756041439</v>
      </c>
      <c r="D8" s="179">
        <f>Resultados!$F$34</f>
        <v>0.47571103822862232</v>
      </c>
      <c r="E8" s="180">
        <f t="shared" si="0"/>
        <v>208890.85239804341</v>
      </c>
      <c r="F8" s="179">
        <f t="shared" si="3"/>
        <v>0.51854999856035822</v>
      </c>
      <c r="G8" s="180">
        <f t="shared" si="1"/>
        <v>227701.9923977876</v>
      </c>
      <c r="H8" s="180">
        <f t="shared" si="2"/>
        <v>-18811.139999744191</v>
      </c>
      <c r="K8" s="307"/>
      <c r="R8" s="274" t="s">
        <v>92</v>
      </c>
      <c r="S8" s="300">
        <v>449330434.74830389</v>
      </c>
      <c r="T8" s="306"/>
      <c r="U8" s="306"/>
      <c r="V8" s="305"/>
      <c r="Y8" s="303"/>
      <c r="AD8" s="303"/>
    </row>
    <row r="9" spans="1:35" ht="16.5" x14ac:dyDescent="0.3">
      <c r="A9" t="s">
        <v>95</v>
      </c>
      <c r="B9" s="66">
        <v>43374</v>
      </c>
      <c r="C9" s="36">
        <f>HLOOKUP(A9,Resultados!$F$6:$K$8,3,0)/12</f>
        <v>439112.89756041439</v>
      </c>
      <c r="D9" s="179">
        <f>Resultados!$F$34</f>
        <v>0.47571103822862232</v>
      </c>
      <c r="E9" s="180">
        <f t="shared" si="0"/>
        <v>208890.85239804341</v>
      </c>
      <c r="F9" s="179">
        <f t="shared" si="3"/>
        <v>0.51854999856035822</v>
      </c>
      <c r="G9" s="180">
        <f t="shared" si="1"/>
        <v>227701.9923977876</v>
      </c>
      <c r="H9" s="180">
        <f t="shared" si="2"/>
        <v>-18811.139999744191</v>
      </c>
      <c r="K9" s="307"/>
      <c r="R9" s="274" t="s">
        <v>93</v>
      </c>
      <c r="S9" s="300">
        <v>-11846002.230113506</v>
      </c>
      <c r="T9" s="306"/>
      <c r="U9" s="306"/>
      <c r="V9" s="305"/>
      <c r="Y9" s="303"/>
      <c r="AD9" s="303"/>
    </row>
    <row r="10" spans="1:35" ht="16.5" x14ac:dyDescent="0.3">
      <c r="A10" t="s">
        <v>95</v>
      </c>
      <c r="B10" s="66">
        <v>43405</v>
      </c>
      <c r="C10" s="36">
        <f>HLOOKUP(A10,Resultados!$F$6:$K$8,3,0)/12</f>
        <v>439112.89756041439</v>
      </c>
      <c r="D10" s="179">
        <f>Resultados!$F$34</f>
        <v>0.47571103822862232</v>
      </c>
      <c r="E10" s="180">
        <f t="shared" si="0"/>
        <v>208890.85239804341</v>
      </c>
      <c r="F10" s="179">
        <f t="shared" si="3"/>
        <v>0.51854999856035822</v>
      </c>
      <c r="G10" s="180">
        <f t="shared" si="1"/>
        <v>227701.9923977876</v>
      </c>
      <c r="H10" s="180">
        <f t="shared" si="2"/>
        <v>-18811.139999744191</v>
      </c>
      <c r="R10" s="274" t="s">
        <v>94</v>
      </c>
      <c r="S10" s="300">
        <v>-122436050.08353424</v>
      </c>
      <c r="T10" s="306"/>
      <c r="U10" s="306"/>
      <c r="V10" s="305"/>
      <c r="Y10" s="303"/>
      <c r="AD10" s="303"/>
    </row>
    <row r="11" spans="1:35" ht="16.5" x14ac:dyDescent="0.3">
      <c r="A11" t="s">
        <v>95</v>
      </c>
      <c r="B11" s="66">
        <v>43435</v>
      </c>
      <c r="C11" s="36">
        <f>HLOOKUP(A11,Resultados!$F$6:$K$8,3,0)/12</f>
        <v>439112.89756041439</v>
      </c>
      <c r="D11" s="179">
        <f>Resultados!$F$34</f>
        <v>0.47571103822862232</v>
      </c>
      <c r="E11" s="180">
        <f t="shared" si="0"/>
        <v>208890.85239804341</v>
      </c>
      <c r="F11" s="179">
        <f t="shared" si="3"/>
        <v>0.51854999856035822</v>
      </c>
      <c r="G11" s="180">
        <f t="shared" si="1"/>
        <v>227701.9923977876</v>
      </c>
      <c r="H11" s="180">
        <f t="shared" si="2"/>
        <v>-18811.139999744191</v>
      </c>
      <c r="R11" s="298" t="s">
        <v>729</v>
      </c>
      <c r="S11" s="301">
        <f>SUM(S7:S10)</f>
        <v>907146920.70025253</v>
      </c>
      <c r="T11" s="274"/>
      <c r="U11" s="301"/>
      <c r="V11" s="301"/>
      <c r="Y11" s="303"/>
      <c r="AD11" s="303"/>
    </row>
    <row r="12" spans="1:35" ht="16.5" x14ac:dyDescent="0.3">
      <c r="A12" t="s">
        <v>95</v>
      </c>
      <c r="B12" s="66">
        <v>43466</v>
      </c>
      <c r="C12" s="36">
        <f>HLOOKUP(A12,Resultados!$F$6:$K$8,3,0)/12</f>
        <v>439112.89756041439</v>
      </c>
      <c r="D12" s="179">
        <f>Resultados!$F$34</f>
        <v>0.47571103822862232</v>
      </c>
      <c r="E12" s="180">
        <f t="shared" si="0"/>
        <v>208890.85239804341</v>
      </c>
      <c r="F12" s="179">
        <f t="shared" si="3"/>
        <v>0.51854999856035822</v>
      </c>
      <c r="G12" s="180">
        <f t="shared" si="1"/>
        <v>227701.9923977876</v>
      </c>
      <c r="H12" s="180">
        <f t="shared" si="2"/>
        <v>-18811.139999744191</v>
      </c>
      <c r="N12" s="309"/>
      <c r="Y12" s="303"/>
      <c r="AD12" s="303"/>
      <c r="AI12" s="304"/>
    </row>
    <row r="13" spans="1:35" ht="60" x14ac:dyDescent="0.3">
      <c r="A13" t="s">
        <v>95</v>
      </c>
      <c r="B13" s="66">
        <v>43497</v>
      </c>
      <c r="C13" s="36">
        <f>HLOOKUP(A13,Resultados!$F$6:$K$8,3,0)/12</f>
        <v>439112.89756041439</v>
      </c>
      <c r="D13" s="179">
        <f>Resultados!$F$34</f>
        <v>0.47571103822862232</v>
      </c>
      <c r="E13" s="180">
        <f t="shared" si="0"/>
        <v>208890.85239804341</v>
      </c>
      <c r="F13" s="179">
        <f t="shared" si="3"/>
        <v>0.51854999856035822</v>
      </c>
      <c r="G13" s="180">
        <f t="shared" si="1"/>
        <v>227701.9923977876</v>
      </c>
      <c r="H13" s="180">
        <f t="shared" si="2"/>
        <v>-18811.139999744191</v>
      </c>
      <c r="R13" s="298" t="s">
        <v>664</v>
      </c>
      <c r="S13" s="299" t="s">
        <v>736</v>
      </c>
      <c r="T13" s="299" t="s">
        <v>707</v>
      </c>
      <c r="U13" s="299" t="s">
        <v>734</v>
      </c>
      <c r="V13" s="299" t="s">
        <v>733</v>
      </c>
      <c r="Y13" s="303"/>
      <c r="AD13" s="303"/>
    </row>
    <row r="14" spans="1:35" ht="16.5" x14ac:dyDescent="0.3">
      <c r="A14" t="s">
        <v>95</v>
      </c>
      <c r="B14" s="66">
        <v>43525</v>
      </c>
      <c r="C14" s="36">
        <f>HLOOKUP(A14,Resultados!$F$6:$K$8,3,0)/12</f>
        <v>439112.89756041439</v>
      </c>
      <c r="D14" s="179">
        <f>Resultados!$F$34</f>
        <v>0.47571103822862232</v>
      </c>
      <c r="E14" s="180">
        <f t="shared" si="0"/>
        <v>208890.85239804341</v>
      </c>
      <c r="F14" s="179">
        <f t="shared" si="3"/>
        <v>0.51854999856035822</v>
      </c>
      <c r="G14" s="180">
        <f t="shared" si="1"/>
        <v>227701.9923977876</v>
      </c>
      <c r="H14" s="180">
        <f t="shared" si="2"/>
        <v>-18811.139999744191</v>
      </c>
      <c r="R14" s="274" t="s">
        <v>95</v>
      </c>
      <c r="S14" s="300">
        <f>SUMIF($A$5:$A$76,R14,$H$5:$H$76)*1000</f>
        <v>-225733679.9969303</v>
      </c>
      <c r="T14" s="306"/>
      <c r="U14" s="306"/>
      <c r="V14" s="305"/>
      <c r="Y14" s="303"/>
      <c r="AD14" s="303"/>
    </row>
    <row r="15" spans="1:35" ht="16.5" x14ac:dyDescent="0.3">
      <c r="A15" t="s">
        <v>95</v>
      </c>
      <c r="B15" s="66">
        <v>43556</v>
      </c>
      <c r="C15" s="36">
        <f>HLOOKUP(A15,Resultados!$F$6:$K$8,3,0)/12</f>
        <v>439112.89756041439</v>
      </c>
      <c r="D15" s="179">
        <f>Resultados!$F$34</f>
        <v>0.47571103822862232</v>
      </c>
      <c r="E15" s="180">
        <f t="shared" si="0"/>
        <v>208890.85239804341</v>
      </c>
      <c r="F15" s="179">
        <f t="shared" si="3"/>
        <v>0.51854999856035822</v>
      </c>
      <c r="G15" s="180">
        <f t="shared" si="1"/>
        <v>227701.9923977876</v>
      </c>
      <c r="H15" s="180">
        <f t="shared" si="2"/>
        <v>-18811.139999744191</v>
      </c>
      <c r="R15" s="274" t="s">
        <v>96</v>
      </c>
      <c r="S15" s="300">
        <f t="shared" ref="S15:S19" si="4">SUMIF($A$5:$A$76,R15,$H$5:$H$76)*1000</f>
        <v>-246302714.12824655</v>
      </c>
      <c r="T15" s="306"/>
      <c r="U15" s="306"/>
      <c r="V15" s="305"/>
      <c r="Y15" s="303"/>
      <c r="AD15" s="303"/>
    </row>
    <row r="16" spans="1:35" ht="16.5" x14ac:dyDescent="0.3">
      <c r="A16" t="s">
        <v>95</v>
      </c>
      <c r="B16" s="66">
        <v>43586</v>
      </c>
      <c r="C16" s="36">
        <f>HLOOKUP(A16,Resultados!$F$6:$K$8,3,0)/12</f>
        <v>439112.89756041439</v>
      </c>
      <c r="D16" s="179">
        <f>Resultados!$F$34</f>
        <v>0.47571103822862232</v>
      </c>
      <c r="E16" s="180">
        <f t="shared" si="0"/>
        <v>208890.85239804341</v>
      </c>
      <c r="F16" s="179">
        <f t="shared" si="3"/>
        <v>0.51854999856035822</v>
      </c>
      <c r="G16" s="180">
        <f t="shared" si="1"/>
        <v>227701.9923977876</v>
      </c>
      <c r="H16" s="180">
        <f t="shared" si="2"/>
        <v>-18811.139999744191</v>
      </c>
      <c r="J16" s="276" t="s">
        <v>710</v>
      </c>
      <c r="R16" s="274" t="s">
        <v>97</v>
      </c>
      <c r="S16" s="300">
        <f t="shared" si="4"/>
        <v>-283608050.11693537</v>
      </c>
      <c r="T16" s="306"/>
      <c r="U16" s="306"/>
      <c r="V16" s="305"/>
      <c r="Y16" s="303"/>
      <c r="AD16" s="303"/>
    </row>
    <row r="17" spans="1:30" ht="16.5" x14ac:dyDescent="0.3">
      <c r="A17" t="s">
        <v>96</v>
      </c>
      <c r="B17" s="66">
        <v>43617</v>
      </c>
      <c r="C17" s="36">
        <f>HLOOKUP(A17,Resultados!$F$6:$K$8,3,0)/12</f>
        <v>444620.8510363992</v>
      </c>
      <c r="D17" s="285">
        <f>D16*K20</f>
        <v>0.51410577602337237</v>
      </c>
      <c r="E17" s="180">
        <f t="shared" si="0"/>
        <v>228582.14765824025</v>
      </c>
      <c r="F17" s="285">
        <f>0.5182*N18</f>
        <v>0.56026921197000001</v>
      </c>
      <c r="G17" s="180">
        <f t="shared" si="1"/>
        <v>249107.37383559413</v>
      </c>
      <c r="H17" s="180">
        <f t="shared" si="2"/>
        <v>-20525.226177353878</v>
      </c>
      <c r="J17" s="274" t="s">
        <v>707</v>
      </c>
      <c r="K17" s="277">
        <v>8.6424350577289477</v>
      </c>
      <c r="M17" s="276" t="s">
        <v>715</v>
      </c>
      <c r="R17" s="274" t="s">
        <v>98</v>
      </c>
      <c r="S17" s="300">
        <f t="shared" si="4"/>
        <v>-290529811.36790502</v>
      </c>
      <c r="T17" s="306"/>
      <c r="U17" s="308"/>
      <c r="V17" s="305"/>
      <c r="Y17" s="303"/>
      <c r="AD17" s="303"/>
    </row>
    <row r="18" spans="1:30" ht="16.5" x14ac:dyDescent="0.3">
      <c r="A18" t="s">
        <v>96</v>
      </c>
      <c r="B18" s="66">
        <v>43647</v>
      </c>
      <c r="C18" s="36">
        <f>HLOOKUP(A18,Resultados!$F$6:$K$8,3,0)/12</f>
        <v>444620.8510363992</v>
      </c>
      <c r="D18" s="179">
        <f>D17</f>
        <v>0.51410577602337237</v>
      </c>
      <c r="E18" s="180">
        <f t="shared" si="0"/>
        <v>228582.14765824025</v>
      </c>
      <c r="F18" s="179">
        <f t="shared" si="3"/>
        <v>0.56026921197000001</v>
      </c>
      <c r="G18" s="180">
        <f t="shared" si="1"/>
        <v>249107.37383559413</v>
      </c>
      <c r="H18" s="180">
        <f t="shared" si="2"/>
        <v>-20525.226177353878</v>
      </c>
      <c r="J18" s="274" t="s">
        <v>708</v>
      </c>
      <c r="K18" s="277">
        <f>FatorX!H34*100</f>
        <v>0.5714145336229558</v>
      </c>
      <c r="M18" s="274" t="s">
        <v>713</v>
      </c>
      <c r="N18" s="277">
        <v>1.0811833500000001</v>
      </c>
      <c r="R18" s="274" t="s">
        <v>99</v>
      </c>
      <c r="S18" s="300">
        <f t="shared" si="4"/>
        <v>-290548559.17621475</v>
      </c>
      <c r="T18" s="306"/>
      <c r="U18" s="308"/>
      <c r="V18" s="305"/>
      <c r="Y18" s="303"/>
      <c r="AD18" s="303"/>
    </row>
    <row r="19" spans="1:30" ht="16.5" x14ac:dyDescent="0.3">
      <c r="A19" t="s">
        <v>96</v>
      </c>
      <c r="B19" s="66">
        <v>43678</v>
      </c>
      <c r="C19" s="36">
        <f>HLOOKUP(A19,Resultados!$F$6:$K$8,3,0)/12</f>
        <v>444620.8510363992</v>
      </c>
      <c r="D19" s="179">
        <f t="shared" ref="D19:D76" si="5">D18</f>
        <v>0.51410577602337237</v>
      </c>
      <c r="E19" s="180">
        <f t="shared" si="0"/>
        <v>228582.14765824025</v>
      </c>
      <c r="F19" s="179">
        <f t="shared" si="3"/>
        <v>0.56026921197000001</v>
      </c>
      <c r="G19" s="180">
        <f t="shared" si="1"/>
        <v>249107.37383559413</v>
      </c>
      <c r="H19" s="180">
        <f t="shared" si="2"/>
        <v>-20525.226177353878</v>
      </c>
      <c r="J19" s="274" t="s">
        <v>709</v>
      </c>
      <c r="K19" s="277">
        <f>K17-K18</f>
        <v>8.0710205241059914</v>
      </c>
      <c r="R19" s="274" t="s">
        <v>100</v>
      </c>
      <c r="S19" s="300">
        <f t="shared" si="4"/>
        <v>-290659466.44797081</v>
      </c>
      <c r="T19" s="306"/>
      <c r="U19" s="308"/>
      <c r="V19" s="305"/>
      <c r="Y19" s="303"/>
      <c r="AD19" s="303"/>
    </row>
    <row r="20" spans="1:30" ht="16.5" x14ac:dyDescent="0.3">
      <c r="A20" t="s">
        <v>96</v>
      </c>
      <c r="B20" s="66">
        <v>43709</v>
      </c>
      <c r="C20" s="36">
        <f>HLOOKUP(A20,Resultados!$F$6:$K$8,3,0)/12</f>
        <v>444620.8510363992</v>
      </c>
      <c r="D20" s="179">
        <f t="shared" si="5"/>
        <v>0.51410577602337237</v>
      </c>
      <c r="E20" s="180">
        <f t="shared" si="0"/>
        <v>228582.14765824025</v>
      </c>
      <c r="F20" s="179">
        <f t="shared" si="3"/>
        <v>0.56026921197000001</v>
      </c>
      <c r="G20" s="180">
        <f t="shared" si="1"/>
        <v>249107.37383559413</v>
      </c>
      <c r="H20" s="180">
        <f t="shared" si="2"/>
        <v>-20525.226177353878</v>
      </c>
      <c r="J20" s="274" t="s">
        <v>709</v>
      </c>
      <c r="K20" s="277">
        <f>ROUND(1+(K19/100),8)</f>
        <v>1.0807102099999999</v>
      </c>
      <c r="R20" s="298" t="s">
        <v>730</v>
      </c>
      <c r="S20" s="301">
        <f>SUM(S14:S19)</f>
        <v>-1627382281.2342029</v>
      </c>
      <c r="T20" s="274"/>
      <c r="U20" s="301"/>
      <c r="V20" s="301"/>
      <c r="Y20" s="303"/>
      <c r="AD20" s="303"/>
    </row>
    <row r="21" spans="1:30" ht="16.5" x14ac:dyDescent="0.3">
      <c r="A21" t="s">
        <v>96</v>
      </c>
      <c r="B21" s="66">
        <v>43739</v>
      </c>
      <c r="C21" s="36">
        <f>HLOOKUP(A21,Resultados!$F$6:$K$8,3,0)/12</f>
        <v>444620.8510363992</v>
      </c>
      <c r="D21" s="179">
        <f t="shared" si="5"/>
        <v>0.51410577602337237</v>
      </c>
      <c r="E21" s="180">
        <f t="shared" si="0"/>
        <v>228582.14765824025</v>
      </c>
      <c r="F21" s="179">
        <f t="shared" si="3"/>
        <v>0.56026921197000001</v>
      </c>
      <c r="G21" s="180">
        <f t="shared" si="1"/>
        <v>249107.37383559413</v>
      </c>
      <c r="H21" s="180">
        <f t="shared" si="2"/>
        <v>-20525.226177353878</v>
      </c>
      <c r="Y21" s="303"/>
      <c r="AD21" s="303"/>
    </row>
    <row r="22" spans="1:30" ht="16.5" x14ac:dyDescent="0.3">
      <c r="A22" t="s">
        <v>96</v>
      </c>
      <c r="B22" s="66">
        <v>43770</v>
      </c>
      <c r="C22" s="36">
        <f>HLOOKUP(A22,Resultados!$F$6:$K$8,3,0)/12</f>
        <v>444620.8510363992</v>
      </c>
      <c r="D22" s="179">
        <f t="shared" si="5"/>
        <v>0.51410577602337237</v>
      </c>
      <c r="E22" s="180">
        <f t="shared" si="0"/>
        <v>228582.14765824025</v>
      </c>
      <c r="F22" s="179">
        <f t="shared" si="3"/>
        <v>0.56026921197000001</v>
      </c>
      <c r="G22" s="180">
        <f t="shared" si="1"/>
        <v>249107.37383559413</v>
      </c>
      <c r="H22" s="180">
        <f t="shared" si="2"/>
        <v>-20525.226177353878</v>
      </c>
      <c r="Y22" s="303"/>
      <c r="AD22" s="303"/>
    </row>
    <row r="23" spans="1:30" ht="16.5" x14ac:dyDescent="0.3">
      <c r="A23" t="s">
        <v>96</v>
      </c>
      <c r="B23" s="66">
        <v>43800</v>
      </c>
      <c r="C23" s="36">
        <f>HLOOKUP(A23,Resultados!$F$6:$K$8,3,0)/12</f>
        <v>444620.8510363992</v>
      </c>
      <c r="D23" s="179">
        <f t="shared" si="5"/>
        <v>0.51410577602337237</v>
      </c>
      <c r="E23" s="180">
        <f t="shared" si="0"/>
        <v>228582.14765824025</v>
      </c>
      <c r="F23" s="179">
        <f t="shared" si="3"/>
        <v>0.56026921197000001</v>
      </c>
      <c r="G23" s="180">
        <f t="shared" si="1"/>
        <v>249107.37383559413</v>
      </c>
      <c r="H23" s="180">
        <f t="shared" si="2"/>
        <v>-20525.226177353878</v>
      </c>
      <c r="Y23" s="303"/>
      <c r="AD23" s="303"/>
    </row>
    <row r="24" spans="1:30" ht="16.5" x14ac:dyDescent="0.3">
      <c r="A24" t="s">
        <v>96</v>
      </c>
      <c r="B24" s="66">
        <v>43831</v>
      </c>
      <c r="C24" s="36">
        <f>HLOOKUP(A24,Resultados!$F$6:$K$8,3,0)/12</f>
        <v>444620.8510363992</v>
      </c>
      <c r="D24" s="179">
        <f t="shared" si="5"/>
        <v>0.51410577602337237</v>
      </c>
      <c r="E24" s="180">
        <f t="shared" si="0"/>
        <v>228582.14765824025</v>
      </c>
      <c r="F24" s="179">
        <f t="shared" si="3"/>
        <v>0.56026921197000001</v>
      </c>
      <c r="G24" s="180">
        <f t="shared" si="1"/>
        <v>249107.37383559413</v>
      </c>
      <c r="H24" s="180">
        <f t="shared" si="2"/>
        <v>-20525.226177353878</v>
      </c>
      <c r="Y24" s="303"/>
      <c r="AD24" s="303"/>
    </row>
    <row r="25" spans="1:30" ht="16.5" x14ac:dyDescent="0.3">
      <c r="A25" t="s">
        <v>96</v>
      </c>
      <c r="B25" s="66">
        <v>43862</v>
      </c>
      <c r="C25" s="36">
        <f>HLOOKUP(A25,Resultados!$F$6:$K$8,3,0)/12</f>
        <v>444620.8510363992</v>
      </c>
      <c r="D25" s="179">
        <f t="shared" si="5"/>
        <v>0.51410577602337237</v>
      </c>
      <c r="E25" s="180">
        <f t="shared" si="0"/>
        <v>228582.14765824025</v>
      </c>
      <c r="F25" s="179">
        <f t="shared" si="3"/>
        <v>0.56026921197000001</v>
      </c>
      <c r="G25" s="180">
        <f t="shared" si="1"/>
        <v>249107.37383559413</v>
      </c>
      <c r="H25" s="180">
        <f t="shared" si="2"/>
        <v>-20525.226177353878</v>
      </c>
      <c r="Y25" s="303"/>
      <c r="AD25" s="303"/>
    </row>
    <row r="26" spans="1:30" ht="16.5" x14ac:dyDescent="0.3">
      <c r="A26" t="s">
        <v>96</v>
      </c>
      <c r="B26" s="66">
        <v>43891</v>
      </c>
      <c r="C26" s="36">
        <f>HLOOKUP(A26,Resultados!$F$6:$K$8,3,0)/12</f>
        <v>444620.8510363992</v>
      </c>
      <c r="D26" s="179">
        <f t="shared" si="5"/>
        <v>0.51410577602337237</v>
      </c>
      <c r="E26" s="180">
        <f t="shared" si="0"/>
        <v>228582.14765824025</v>
      </c>
      <c r="F26" s="179">
        <f t="shared" si="3"/>
        <v>0.56026921197000001</v>
      </c>
      <c r="G26" s="180">
        <f t="shared" si="1"/>
        <v>249107.37383559413</v>
      </c>
      <c r="H26" s="180">
        <f t="shared" si="2"/>
        <v>-20525.226177353878</v>
      </c>
      <c r="Y26" s="303"/>
      <c r="AD26" s="303"/>
    </row>
    <row r="27" spans="1:30" ht="16.5" x14ac:dyDescent="0.3">
      <c r="A27" t="s">
        <v>96</v>
      </c>
      <c r="B27" s="66">
        <v>43922</v>
      </c>
      <c r="C27" s="36">
        <f>HLOOKUP(A27,Resultados!$F$6:$K$8,3,0)/12</f>
        <v>444620.8510363992</v>
      </c>
      <c r="D27" s="179">
        <f t="shared" si="5"/>
        <v>0.51410577602337237</v>
      </c>
      <c r="E27" s="180">
        <f t="shared" si="0"/>
        <v>228582.14765824025</v>
      </c>
      <c r="F27" s="179">
        <f t="shared" si="3"/>
        <v>0.56026921197000001</v>
      </c>
      <c r="G27" s="180">
        <f t="shared" si="1"/>
        <v>249107.37383559413</v>
      </c>
      <c r="H27" s="180">
        <f t="shared" si="2"/>
        <v>-20525.226177353878</v>
      </c>
      <c r="Y27" s="303"/>
      <c r="AD27" s="303"/>
    </row>
    <row r="28" spans="1:30" ht="16.5" x14ac:dyDescent="0.3">
      <c r="A28" t="s">
        <v>96</v>
      </c>
      <c r="B28" s="66">
        <v>43952</v>
      </c>
      <c r="C28" s="36">
        <f>HLOOKUP(A28,Resultados!$F$6:$K$8,3,0)/12</f>
        <v>444620.8510363992</v>
      </c>
      <c r="D28" s="179">
        <f t="shared" si="5"/>
        <v>0.51410577602337237</v>
      </c>
      <c r="E28" s="180">
        <f t="shared" si="0"/>
        <v>228582.14765824025</v>
      </c>
      <c r="F28" s="179">
        <f t="shared" si="3"/>
        <v>0.56026921197000001</v>
      </c>
      <c r="G28" s="180">
        <f t="shared" si="1"/>
        <v>249107.37383559413</v>
      </c>
      <c r="H28" s="180">
        <f t="shared" si="2"/>
        <v>-20525.226177353878</v>
      </c>
      <c r="Y28" s="303"/>
      <c r="AD28" s="303"/>
    </row>
    <row r="29" spans="1:30" ht="16.5" x14ac:dyDescent="0.3">
      <c r="A29" t="s">
        <v>97</v>
      </c>
      <c r="B29" s="66">
        <v>43983</v>
      </c>
      <c r="C29" s="36">
        <f>HLOOKUP(A29,Resultados!$F$6:$K$8,3,0)/12</f>
        <v>479855.49334999447</v>
      </c>
      <c r="D29" s="285">
        <f>D28*K33</f>
        <v>0.54553481521237734</v>
      </c>
      <c r="E29" s="180">
        <f t="shared" si="0"/>
        <v>261777.87789333341</v>
      </c>
      <c r="F29" s="285">
        <f>F28*N30</f>
        <v>0.59478715160101847</v>
      </c>
      <c r="G29" s="180">
        <f t="shared" si="1"/>
        <v>285411.88206974469</v>
      </c>
      <c r="H29" s="180">
        <f t="shared" si="2"/>
        <v>-23634.004176411283</v>
      </c>
      <c r="J29" s="276" t="s">
        <v>711</v>
      </c>
      <c r="M29" s="276" t="s">
        <v>712</v>
      </c>
      <c r="Y29" s="303"/>
      <c r="AD29" s="303"/>
    </row>
    <row r="30" spans="1:30" ht="16.5" x14ac:dyDescent="0.3">
      <c r="A30" t="s">
        <v>97</v>
      </c>
      <c r="B30" s="66">
        <v>44013</v>
      </c>
      <c r="C30" s="36">
        <f>HLOOKUP(A30,Resultados!$F$6:$K$8,3,0)/12</f>
        <v>479855.49334999447</v>
      </c>
      <c r="D30" s="179">
        <f t="shared" si="5"/>
        <v>0.54553481521237734</v>
      </c>
      <c r="E30" s="180">
        <f t="shared" si="0"/>
        <v>261777.87789333341</v>
      </c>
      <c r="F30" s="179">
        <f t="shared" ref="F30:F76" si="6">F29</f>
        <v>0.59478715160101847</v>
      </c>
      <c r="G30" s="180">
        <f t="shared" si="1"/>
        <v>285411.88206974469</v>
      </c>
      <c r="H30" s="180">
        <f t="shared" si="2"/>
        <v>-23634.004176411283</v>
      </c>
      <c r="J30" s="274" t="s">
        <v>707</v>
      </c>
      <c r="K30" s="277">
        <v>6.6847560000000001</v>
      </c>
      <c r="M30" s="274" t="s">
        <v>713</v>
      </c>
      <c r="N30" s="277">
        <v>1.06160956</v>
      </c>
      <c r="Y30" s="303"/>
      <c r="AD30" s="303"/>
    </row>
    <row r="31" spans="1:30" ht="16.5" x14ac:dyDescent="0.3">
      <c r="A31" t="s">
        <v>97</v>
      </c>
      <c r="B31" s="66">
        <v>44044</v>
      </c>
      <c r="C31" s="36">
        <f>HLOOKUP(A31,Resultados!$F$6:$K$8,3,0)/12</f>
        <v>479855.49334999447</v>
      </c>
      <c r="D31" s="179">
        <f t="shared" si="5"/>
        <v>0.54553481521237734</v>
      </c>
      <c r="E31" s="180">
        <f t="shared" si="0"/>
        <v>261777.87789333341</v>
      </c>
      <c r="F31" s="179">
        <f t="shared" si="6"/>
        <v>0.59478715160101847</v>
      </c>
      <c r="G31" s="180">
        <f t="shared" si="1"/>
        <v>285411.88206974469</v>
      </c>
      <c r="H31" s="180">
        <f t="shared" si="2"/>
        <v>-23634.004176411283</v>
      </c>
      <c r="J31" s="274" t="s">
        <v>708</v>
      </c>
      <c r="K31" s="277">
        <f>K18</f>
        <v>0.5714145336229558</v>
      </c>
      <c r="M31" s="274" t="s">
        <v>714</v>
      </c>
      <c r="N31" s="277">
        <v>1.0003057</v>
      </c>
      <c r="Y31" s="303"/>
      <c r="AD31" s="303"/>
    </row>
    <row r="32" spans="1:30" ht="16.5" x14ac:dyDescent="0.3">
      <c r="A32" t="s">
        <v>97</v>
      </c>
      <c r="B32" s="66">
        <v>44075</v>
      </c>
      <c r="C32" s="36">
        <f>HLOOKUP(A32,Resultados!$F$6:$K$8,3,0)/12</f>
        <v>479855.49334999447</v>
      </c>
      <c r="D32" s="179">
        <f t="shared" si="5"/>
        <v>0.54553481521237734</v>
      </c>
      <c r="E32" s="180">
        <f t="shared" si="0"/>
        <v>261777.87789333341</v>
      </c>
      <c r="F32" s="179">
        <f t="shared" si="6"/>
        <v>0.59478715160101847</v>
      </c>
      <c r="G32" s="180">
        <f t="shared" si="1"/>
        <v>285411.88206974469</v>
      </c>
      <c r="H32" s="180">
        <f t="shared" si="2"/>
        <v>-23634.004176411283</v>
      </c>
      <c r="J32" s="274" t="s">
        <v>709</v>
      </c>
      <c r="K32" s="277">
        <f>K30-K31</f>
        <v>6.1133414663770447</v>
      </c>
      <c r="Y32" s="303"/>
      <c r="AD32" s="303"/>
    </row>
    <row r="33" spans="1:30" ht="16.5" x14ac:dyDescent="0.3">
      <c r="A33" t="s">
        <v>97</v>
      </c>
      <c r="B33" s="66">
        <v>44105</v>
      </c>
      <c r="C33" s="36">
        <f>HLOOKUP(A33,Resultados!$F$6:$K$8,3,0)/12</f>
        <v>479855.49334999447</v>
      </c>
      <c r="D33" s="179">
        <f t="shared" si="5"/>
        <v>0.54553481521237734</v>
      </c>
      <c r="E33" s="180">
        <f t="shared" si="0"/>
        <v>261777.87789333341</v>
      </c>
      <c r="F33" s="179">
        <f t="shared" si="6"/>
        <v>0.59478715160101847</v>
      </c>
      <c r="G33" s="180">
        <f t="shared" si="1"/>
        <v>285411.88206974469</v>
      </c>
      <c r="H33" s="180">
        <f t="shared" si="2"/>
        <v>-23634.004176411283</v>
      </c>
      <c r="J33" s="274" t="s">
        <v>709</v>
      </c>
      <c r="K33" s="277">
        <f>ROUND(1+(K32/100),8)</f>
        <v>1.0611334100000001</v>
      </c>
      <c r="Y33" s="303"/>
      <c r="AD33" s="303"/>
    </row>
    <row r="34" spans="1:30" ht="16.5" x14ac:dyDescent="0.3">
      <c r="A34" t="s">
        <v>97</v>
      </c>
      <c r="B34" s="66">
        <v>44136</v>
      </c>
      <c r="C34" s="36">
        <f>HLOOKUP(A34,Resultados!$F$6:$K$8,3,0)/12</f>
        <v>479855.49334999447</v>
      </c>
      <c r="D34" s="179">
        <f t="shared" si="5"/>
        <v>0.54553481521237734</v>
      </c>
      <c r="E34" s="180">
        <f t="shared" si="0"/>
        <v>261777.87789333341</v>
      </c>
      <c r="F34" s="179">
        <f t="shared" si="6"/>
        <v>0.59478715160101847</v>
      </c>
      <c r="G34" s="180">
        <f t="shared" si="1"/>
        <v>285411.88206974469</v>
      </c>
      <c r="H34" s="180">
        <f t="shared" si="2"/>
        <v>-23634.004176411283</v>
      </c>
      <c r="Y34" s="303"/>
      <c r="AD34" s="303"/>
    </row>
    <row r="35" spans="1:30" ht="16.5" x14ac:dyDescent="0.3">
      <c r="A35" t="s">
        <v>97</v>
      </c>
      <c r="B35" s="66">
        <v>44166</v>
      </c>
      <c r="C35" s="36">
        <f>HLOOKUP(A35,Resultados!$F$6:$K$8,3,0)/12</f>
        <v>479855.49334999447</v>
      </c>
      <c r="D35" s="179">
        <f t="shared" si="5"/>
        <v>0.54553481521237734</v>
      </c>
      <c r="E35" s="180">
        <f t="shared" si="0"/>
        <v>261777.87789333341</v>
      </c>
      <c r="F35" s="179">
        <f t="shared" si="6"/>
        <v>0.59478715160101847</v>
      </c>
      <c r="G35" s="180">
        <f t="shared" si="1"/>
        <v>285411.88206974469</v>
      </c>
      <c r="H35" s="180">
        <f t="shared" si="2"/>
        <v>-23634.004176411283</v>
      </c>
      <c r="Y35" s="303"/>
      <c r="AD35" s="303"/>
    </row>
    <row r="36" spans="1:30" ht="16.5" x14ac:dyDescent="0.3">
      <c r="A36" t="s">
        <v>97</v>
      </c>
      <c r="B36" s="66">
        <v>44197</v>
      </c>
      <c r="C36" s="36">
        <f>HLOOKUP(A36,Resultados!$F$6:$K$8,3,0)/12</f>
        <v>479855.49334999447</v>
      </c>
      <c r="D36" s="179">
        <f t="shared" si="5"/>
        <v>0.54553481521237734</v>
      </c>
      <c r="E36" s="180">
        <f t="shared" si="0"/>
        <v>261777.87789333341</v>
      </c>
      <c r="F36" s="179">
        <f t="shared" si="6"/>
        <v>0.59478715160101847</v>
      </c>
      <c r="G36" s="180">
        <f t="shared" si="1"/>
        <v>285411.88206974469</v>
      </c>
      <c r="H36" s="180">
        <f t="shared" si="2"/>
        <v>-23634.004176411283</v>
      </c>
      <c r="Y36" s="303"/>
      <c r="AD36" s="303"/>
    </row>
    <row r="37" spans="1:30" ht="16.5" x14ac:dyDescent="0.3">
      <c r="A37" t="s">
        <v>97</v>
      </c>
      <c r="B37" s="66">
        <v>44228</v>
      </c>
      <c r="C37" s="36">
        <f>HLOOKUP(A37,Resultados!$F$6:$K$8,3,0)/12</f>
        <v>479855.49334999447</v>
      </c>
      <c r="D37" s="179">
        <f t="shared" si="5"/>
        <v>0.54553481521237734</v>
      </c>
      <c r="E37" s="180">
        <f t="shared" si="0"/>
        <v>261777.87789333341</v>
      </c>
      <c r="F37" s="179">
        <f t="shared" si="6"/>
        <v>0.59478715160101847</v>
      </c>
      <c r="G37" s="180">
        <f t="shared" si="1"/>
        <v>285411.88206974469</v>
      </c>
      <c r="H37" s="180">
        <f t="shared" si="2"/>
        <v>-23634.004176411283</v>
      </c>
      <c r="Y37" s="303"/>
      <c r="AD37" s="303"/>
    </row>
    <row r="38" spans="1:30" ht="16.5" x14ac:dyDescent="0.3">
      <c r="A38" t="s">
        <v>97</v>
      </c>
      <c r="B38" s="66">
        <v>44256</v>
      </c>
      <c r="C38" s="36">
        <f>HLOOKUP(A38,Resultados!$F$6:$K$8,3,0)/12</f>
        <v>479855.49334999447</v>
      </c>
      <c r="D38" s="179">
        <f t="shared" si="5"/>
        <v>0.54553481521237734</v>
      </c>
      <c r="E38" s="180">
        <f t="shared" si="0"/>
        <v>261777.87789333341</v>
      </c>
      <c r="F38" s="179">
        <f t="shared" si="6"/>
        <v>0.59478715160101847</v>
      </c>
      <c r="G38" s="180">
        <f t="shared" si="1"/>
        <v>285411.88206974469</v>
      </c>
      <c r="H38" s="180">
        <f t="shared" si="2"/>
        <v>-23634.004176411283</v>
      </c>
      <c r="Y38" s="303"/>
      <c r="AD38" s="303"/>
    </row>
    <row r="39" spans="1:30" ht="16.5" x14ac:dyDescent="0.3">
      <c r="A39" t="s">
        <v>97</v>
      </c>
      <c r="B39" s="66">
        <v>44287</v>
      </c>
      <c r="C39" s="36">
        <f>HLOOKUP(A39,Resultados!$F$6:$K$8,3,0)/12</f>
        <v>479855.49334999447</v>
      </c>
      <c r="D39" s="179">
        <f t="shared" si="5"/>
        <v>0.54553481521237734</v>
      </c>
      <c r="E39" s="180">
        <f t="shared" si="0"/>
        <v>261777.87789333341</v>
      </c>
      <c r="F39" s="179">
        <f t="shared" si="6"/>
        <v>0.59478715160101847</v>
      </c>
      <c r="G39" s="180">
        <f t="shared" si="1"/>
        <v>285411.88206974469</v>
      </c>
      <c r="H39" s="180">
        <f t="shared" si="2"/>
        <v>-23634.004176411283</v>
      </c>
      <c r="Y39" s="303"/>
      <c r="AD39" s="303"/>
    </row>
    <row r="40" spans="1:30" ht="16.5" x14ac:dyDescent="0.3">
      <c r="A40" t="s">
        <v>97</v>
      </c>
      <c r="B40" s="66">
        <v>44317</v>
      </c>
      <c r="C40" s="36">
        <f>HLOOKUP(A40,Resultados!$F$6:$K$8,3,0)/12</f>
        <v>479855.49334999447</v>
      </c>
      <c r="D40" s="179">
        <f t="shared" si="5"/>
        <v>0.54553481521237734</v>
      </c>
      <c r="E40" s="180">
        <f t="shared" si="0"/>
        <v>261777.87789333341</v>
      </c>
      <c r="F40" s="179">
        <f t="shared" si="6"/>
        <v>0.59478715160101847</v>
      </c>
      <c r="G40" s="180">
        <f t="shared" si="1"/>
        <v>285411.88206974469</v>
      </c>
      <c r="H40" s="180">
        <f t="shared" si="2"/>
        <v>-23634.004176411283</v>
      </c>
      <c r="Y40" s="303"/>
      <c r="Z40" s="304"/>
      <c r="AD40" s="303"/>
    </row>
    <row r="41" spans="1:30" ht="16.5" x14ac:dyDescent="0.3">
      <c r="A41" t="s">
        <v>98</v>
      </c>
      <c r="B41" s="66">
        <v>44348</v>
      </c>
      <c r="C41" s="36">
        <f>HLOOKUP(A41,Resultados!$F$6:$K$8,3,0)/12</f>
        <v>494391.91298402846</v>
      </c>
      <c r="D41" s="285">
        <f>D40*(1-$K$31/100)</f>
        <v>0.54241754999228065</v>
      </c>
      <c r="E41" s="180">
        <f t="shared" si="0"/>
        <v>268166.85017679352</v>
      </c>
      <c r="F41" s="285">
        <f>F40*(1-$K$31/100)</f>
        <v>0.59138845137264817</v>
      </c>
      <c r="G41" s="180">
        <f t="shared" si="1"/>
        <v>292377.66779078561</v>
      </c>
      <c r="H41" s="180">
        <f t="shared" si="2"/>
        <v>-24210.817613992083</v>
      </c>
      <c r="Y41" s="303"/>
      <c r="Z41" s="304"/>
      <c r="AD41" s="303"/>
    </row>
    <row r="42" spans="1:30" ht="16.5" x14ac:dyDescent="0.3">
      <c r="A42" t="s">
        <v>98</v>
      </c>
      <c r="B42" s="66">
        <v>44378</v>
      </c>
      <c r="C42" s="36">
        <f>HLOOKUP(A42,Resultados!$F$6:$K$8,3,0)/12</f>
        <v>494391.91298402846</v>
      </c>
      <c r="D42" s="179">
        <f t="shared" si="5"/>
        <v>0.54241754999228065</v>
      </c>
      <c r="E42" s="180">
        <f t="shared" si="0"/>
        <v>268166.85017679352</v>
      </c>
      <c r="F42" s="179">
        <f t="shared" si="6"/>
        <v>0.59138845137264817</v>
      </c>
      <c r="G42" s="180">
        <f t="shared" si="1"/>
        <v>292377.66779078561</v>
      </c>
      <c r="H42" s="180">
        <f t="shared" si="2"/>
        <v>-24210.817613992083</v>
      </c>
      <c r="Y42" s="303"/>
      <c r="Z42" s="304"/>
      <c r="AD42" s="303"/>
    </row>
    <row r="43" spans="1:30" ht="16.5" x14ac:dyDescent="0.3">
      <c r="A43" t="s">
        <v>98</v>
      </c>
      <c r="B43" s="66">
        <v>44409</v>
      </c>
      <c r="C43" s="36">
        <f>HLOOKUP(A43,Resultados!$F$6:$K$8,3,0)/12</f>
        <v>494391.91298402846</v>
      </c>
      <c r="D43" s="179">
        <f t="shared" si="5"/>
        <v>0.54241754999228065</v>
      </c>
      <c r="E43" s="180">
        <f t="shared" si="0"/>
        <v>268166.85017679352</v>
      </c>
      <c r="F43" s="179">
        <f t="shared" si="6"/>
        <v>0.59138845137264817</v>
      </c>
      <c r="G43" s="180">
        <f t="shared" si="1"/>
        <v>292377.66779078561</v>
      </c>
      <c r="H43" s="180">
        <f t="shared" si="2"/>
        <v>-24210.817613992083</v>
      </c>
      <c r="Y43" s="303"/>
      <c r="AD43" s="303"/>
    </row>
    <row r="44" spans="1:30" ht="16.5" x14ac:dyDescent="0.3">
      <c r="A44" t="s">
        <v>98</v>
      </c>
      <c r="B44" s="66">
        <v>44440</v>
      </c>
      <c r="C44" s="36">
        <f>HLOOKUP(A44,Resultados!$F$6:$K$8,3,0)/12</f>
        <v>494391.91298402846</v>
      </c>
      <c r="D44" s="179">
        <f t="shared" si="5"/>
        <v>0.54241754999228065</v>
      </c>
      <c r="E44" s="180">
        <f t="shared" si="0"/>
        <v>268166.85017679352</v>
      </c>
      <c r="F44" s="179">
        <f t="shared" si="6"/>
        <v>0.59138845137264817</v>
      </c>
      <c r="G44" s="180">
        <f t="shared" si="1"/>
        <v>292377.66779078561</v>
      </c>
      <c r="H44" s="180">
        <f t="shared" si="2"/>
        <v>-24210.817613992083</v>
      </c>
      <c r="AD44" s="303"/>
    </row>
    <row r="45" spans="1:30" ht="16.5" x14ac:dyDescent="0.3">
      <c r="A45" t="s">
        <v>98</v>
      </c>
      <c r="B45" s="66">
        <v>44470</v>
      </c>
      <c r="C45" s="36">
        <f>HLOOKUP(A45,Resultados!$F$6:$K$8,3,0)/12</f>
        <v>494391.91298402846</v>
      </c>
      <c r="D45" s="179">
        <f t="shared" si="5"/>
        <v>0.54241754999228065</v>
      </c>
      <c r="E45" s="180">
        <f t="shared" si="0"/>
        <v>268166.85017679352</v>
      </c>
      <c r="F45" s="179">
        <f t="shared" si="6"/>
        <v>0.59138845137264817</v>
      </c>
      <c r="G45" s="180">
        <f t="shared" si="1"/>
        <v>292377.66779078561</v>
      </c>
      <c r="H45" s="180">
        <f t="shared" si="2"/>
        <v>-24210.817613992083</v>
      </c>
      <c r="AD45" s="303"/>
    </row>
    <row r="46" spans="1:30" ht="16.5" x14ac:dyDescent="0.3">
      <c r="A46" t="s">
        <v>98</v>
      </c>
      <c r="B46" s="66">
        <v>44501</v>
      </c>
      <c r="C46" s="36">
        <f>HLOOKUP(A46,Resultados!$F$6:$K$8,3,0)/12</f>
        <v>494391.91298402846</v>
      </c>
      <c r="D46" s="179">
        <f t="shared" si="5"/>
        <v>0.54241754999228065</v>
      </c>
      <c r="E46" s="180">
        <f t="shared" si="0"/>
        <v>268166.85017679352</v>
      </c>
      <c r="F46" s="179">
        <f t="shared" si="6"/>
        <v>0.59138845137264817</v>
      </c>
      <c r="G46" s="180">
        <f t="shared" si="1"/>
        <v>292377.66779078561</v>
      </c>
      <c r="H46" s="180">
        <f t="shared" si="2"/>
        <v>-24210.817613992083</v>
      </c>
      <c r="AD46" s="303"/>
    </row>
    <row r="47" spans="1:30" ht="16.5" x14ac:dyDescent="0.3">
      <c r="A47" t="s">
        <v>98</v>
      </c>
      <c r="B47" s="66">
        <v>44531</v>
      </c>
      <c r="C47" s="36">
        <f>HLOOKUP(A47,Resultados!$F$6:$K$8,3,0)/12</f>
        <v>494391.91298402846</v>
      </c>
      <c r="D47" s="179">
        <f t="shared" si="5"/>
        <v>0.54241754999228065</v>
      </c>
      <c r="E47" s="180">
        <f t="shared" si="0"/>
        <v>268166.85017679352</v>
      </c>
      <c r="F47" s="179">
        <f t="shared" si="6"/>
        <v>0.59138845137264817</v>
      </c>
      <c r="G47" s="180">
        <f t="shared" si="1"/>
        <v>292377.66779078561</v>
      </c>
      <c r="H47" s="180">
        <f t="shared" si="2"/>
        <v>-24210.817613992083</v>
      </c>
      <c r="AD47" s="303"/>
    </row>
    <row r="48" spans="1:30" ht="16.5" x14ac:dyDescent="0.3">
      <c r="A48" t="s">
        <v>98</v>
      </c>
      <c r="B48" s="66">
        <v>44562</v>
      </c>
      <c r="C48" s="36">
        <f>HLOOKUP(A48,Resultados!$F$6:$K$8,3,0)/12</f>
        <v>494391.91298402846</v>
      </c>
      <c r="D48" s="179">
        <f t="shared" si="5"/>
        <v>0.54241754999228065</v>
      </c>
      <c r="E48" s="180">
        <f t="shared" si="0"/>
        <v>268166.85017679352</v>
      </c>
      <c r="F48" s="179">
        <f t="shared" si="6"/>
        <v>0.59138845137264817</v>
      </c>
      <c r="G48" s="180">
        <f t="shared" si="1"/>
        <v>292377.66779078561</v>
      </c>
      <c r="H48" s="180">
        <f t="shared" si="2"/>
        <v>-24210.817613992083</v>
      </c>
      <c r="AD48" s="303"/>
    </row>
    <row r="49" spans="1:30" ht="16.5" x14ac:dyDescent="0.3">
      <c r="A49" t="s">
        <v>98</v>
      </c>
      <c r="B49" s="66">
        <v>44593</v>
      </c>
      <c r="C49" s="36">
        <f>HLOOKUP(A49,Resultados!$F$6:$K$8,3,0)/12</f>
        <v>494391.91298402846</v>
      </c>
      <c r="D49" s="179">
        <f t="shared" si="5"/>
        <v>0.54241754999228065</v>
      </c>
      <c r="E49" s="180">
        <f t="shared" si="0"/>
        <v>268166.85017679352</v>
      </c>
      <c r="F49" s="179">
        <f t="shared" si="6"/>
        <v>0.59138845137264817</v>
      </c>
      <c r="G49" s="180">
        <f t="shared" si="1"/>
        <v>292377.66779078561</v>
      </c>
      <c r="H49" s="180">
        <f t="shared" si="2"/>
        <v>-24210.817613992083</v>
      </c>
      <c r="AD49" s="303"/>
    </row>
    <row r="50" spans="1:30" ht="16.5" x14ac:dyDescent="0.3">
      <c r="A50" t="s">
        <v>98</v>
      </c>
      <c r="B50" s="66">
        <v>44621</v>
      </c>
      <c r="C50" s="36">
        <f>HLOOKUP(A50,Resultados!$F$6:$K$8,3,0)/12</f>
        <v>494391.91298402846</v>
      </c>
      <c r="D50" s="179">
        <f t="shared" si="5"/>
        <v>0.54241754999228065</v>
      </c>
      <c r="E50" s="180">
        <f t="shared" si="0"/>
        <v>268166.85017679352</v>
      </c>
      <c r="F50" s="179">
        <f t="shared" si="6"/>
        <v>0.59138845137264817</v>
      </c>
      <c r="G50" s="180">
        <f t="shared" si="1"/>
        <v>292377.66779078561</v>
      </c>
      <c r="H50" s="180">
        <f t="shared" si="2"/>
        <v>-24210.817613992083</v>
      </c>
      <c r="AD50" s="303"/>
    </row>
    <row r="51" spans="1:30" ht="16.5" x14ac:dyDescent="0.3">
      <c r="A51" t="s">
        <v>98</v>
      </c>
      <c r="B51" s="66">
        <v>44652</v>
      </c>
      <c r="C51" s="36">
        <f>HLOOKUP(A51,Resultados!$F$6:$K$8,3,0)/12</f>
        <v>494391.91298402846</v>
      </c>
      <c r="D51" s="179">
        <f t="shared" si="5"/>
        <v>0.54241754999228065</v>
      </c>
      <c r="E51" s="180">
        <f t="shared" si="0"/>
        <v>268166.85017679352</v>
      </c>
      <c r="F51" s="179">
        <f t="shared" si="6"/>
        <v>0.59138845137264817</v>
      </c>
      <c r="G51" s="180">
        <f t="shared" si="1"/>
        <v>292377.66779078561</v>
      </c>
      <c r="H51" s="180">
        <f t="shared" si="2"/>
        <v>-24210.817613992083</v>
      </c>
      <c r="AD51" s="303"/>
    </row>
    <row r="52" spans="1:30" ht="16.5" x14ac:dyDescent="0.3">
      <c r="A52" t="s">
        <v>98</v>
      </c>
      <c r="B52" s="66">
        <v>44682</v>
      </c>
      <c r="C52" s="36">
        <f>HLOOKUP(A52,Resultados!$F$6:$K$8,3,0)/12</f>
        <v>494391.91298402846</v>
      </c>
      <c r="D52" s="179">
        <f t="shared" si="5"/>
        <v>0.54241754999228065</v>
      </c>
      <c r="E52" s="180">
        <f t="shared" si="0"/>
        <v>268166.85017679352</v>
      </c>
      <c r="F52" s="179">
        <f t="shared" si="6"/>
        <v>0.59138845137264817</v>
      </c>
      <c r="G52" s="180">
        <f t="shared" si="1"/>
        <v>292377.66779078561</v>
      </c>
      <c r="H52" s="180">
        <f t="shared" si="2"/>
        <v>-24210.817613992083</v>
      </c>
      <c r="AD52" s="303"/>
    </row>
    <row r="53" spans="1:30" ht="16.5" x14ac:dyDescent="0.3">
      <c r="A53" t="s">
        <v>99</v>
      </c>
      <c r="B53" s="66">
        <v>44713</v>
      </c>
      <c r="C53" s="36">
        <f>HLOOKUP(A53,Resultados!$F$6:$K$8,3,0)/12</f>
        <v>497265.26193467964</v>
      </c>
      <c r="D53" s="285">
        <f>D52*(1-$K$31/100)</f>
        <v>0.53931809727870317</v>
      </c>
      <c r="E53" s="180">
        <f t="shared" si="0"/>
        <v>268184.15490940737</v>
      </c>
      <c r="F53" s="285">
        <f>F52*(1-$K$31/100)</f>
        <v>0.58800917181133716</v>
      </c>
      <c r="G53" s="180">
        <f t="shared" si="1"/>
        <v>292396.5348407586</v>
      </c>
      <c r="H53" s="180">
        <f t="shared" si="2"/>
        <v>-24212.379931351228</v>
      </c>
      <c r="AD53" s="303"/>
    </row>
    <row r="54" spans="1:30" ht="16.5" x14ac:dyDescent="0.3">
      <c r="A54" t="s">
        <v>99</v>
      </c>
      <c r="B54" s="66">
        <v>44743</v>
      </c>
      <c r="C54" s="36">
        <f>HLOOKUP(A54,Resultados!$F$6:$K$8,3,0)/12</f>
        <v>497265.26193467964</v>
      </c>
      <c r="D54" s="179">
        <f t="shared" si="5"/>
        <v>0.53931809727870317</v>
      </c>
      <c r="E54" s="180">
        <f t="shared" si="0"/>
        <v>268184.15490940737</v>
      </c>
      <c r="F54" s="179">
        <f t="shared" si="6"/>
        <v>0.58800917181133716</v>
      </c>
      <c r="G54" s="180">
        <f t="shared" si="1"/>
        <v>292396.5348407586</v>
      </c>
      <c r="H54" s="180">
        <f t="shared" si="2"/>
        <v>-24212.379931351228</v>
      </c>
      <c r="AD54" s="303"/>
    </row>
    <row r="55" spans="1:30" ht="16.5" x14ac:dyDescent="0.3">
      <c r="A55" t="s">
        <v>99</v>
      </c>
      <c r="B55" s="66">
        <v>44774</v>
      </c>
      <c r="C55" s="36">
        <f>HLOOKUP(A55,Resultados!$F$6:$K$8,3,0)/12</f>
        <v>497265.26193467964</v>
      </c>
      <c r="D55" s="179">
        <f t="shared" si="5"/>
        <v>0.53931809727870317</v>
      </c>
      <c r="E55" s="180">
        <f t="shared" si="0"/>
        <v>268184.15490940737</v>
      </c>
      <c r="F55" s="179">
        <f t="shared" si="6"/>
        <v>0.58800917181133716</v>
      </c>
      <c r="G55" s="180">
        <f t="shared" si="1"/>
        <v>292396.5348407586</v>
      </c>
      <c r="H55" s="180">
        <f t="shared" si="2"/>
        <v>-24212.379931351228</v>
      </c>
      <c r="AD55" s="303"/>
    </row>
    <row r="56" spans="1:30" ht="16.5" x14ac:dyDescent="0.3">
      <c r="A56" t="s">
        <v>99</v>
      </c>
      <c r="B56" s="66">
        <v>44805</v>
      </c>
      <c r="C56" s="36">
        <f>HLOOKUP(A56,Resultados!$F$6:$K$8,3,0)/12</f>
        <v>497265.26193467964</v>
      </c>
      <c r="D56" s="179">
        <f t="shared" si="5"/>
        <v>0.53931809727870317</v>
      </c>
      <c r="E56" s="180">
        <f t="shared" si="0"/>
        <v>268184.15490940737</v>
      </c>
      <c r="F56" s="179">
        <f t="shared" si="6"/>
        <v>0.58800917181133716</v>
      </c>
      <c r="G56" s="180">
        <f t="shared" si="1"/>
        <v>292396.5348407586</v>
      </c>
      <c r="H56" s="180">
        <f t="shared" si="2"/>
        <v>-24212.379931351228</v>
      </c>
      <c r="AD56" s="303"/>
    </row>
    <row r="57" spans="1:30" ht="16.5" x14ac:dyDescent="0.3">
      <c r="A57" t="s">
        <v>99</v>
      </c>
      <c r="B57" s="66">
        <v>44835</v>
      </c>
      <c r="C57" s="36">
        <f>HLOOKUP(A57,Resultados!$F$6:$K$8,3,0)/12</f>
        <v>497265.26193467964</v>
      </c>
      <c r="D57" s="179">
        <f t="shared" si="5"/>
        <v>0.53931809727870317</v>
      </c>
      <c r="E57" s="180">
        <f t="shared" si="0"/>
        <v>268184.15490940737</v>
      </c>
      <c r="F57" s="179">
        <f t="shared" si="6"/>
        <v>0.58800917181133716</v>
      </c>
      <c r="G57" s="180">
        <f t="shared" si="1"/>
        <v>292396.5348407586</v>
      </c>
      <c r="H57" s="180">
        <f t="shared" si="2"/>
        <v>-24212.379931351228</v>
      </c>
      <c r="AD57" s="303"/>
    </row>
    <row r="58" spans="1:30" ht="16.5" x14ac:dyDescent="0.3">
      <c r="A58" t="s">
        <v>99</v>
      </c>
      <c r="B58" s="66">
        <v>44866</v>
      </c>
      <c r="C58" s="36">
        <f>HLOOKUP(A58,Resultados!$F$6:$K$8,3,0)/12</f>
        <v>497265.26193467964</v>
      </c>
      <c r="D58" s="179">
        <f t="shared" si="5"/>
        <v>0.53931809727870317</v>
      </c>
      <c r="E58" s="180">
        <f t="shared" si="0"/>
        <v>268184.15490940737</v>
      </c>
      <c r="F58" s="179">
        <f t="shared" si="6"/>
        <v>0.58800917181133716</v>
      </c>
      <c r="G58" s="180">
        <f t="shared" si="1"/>
        <v>292396.5348407586</v>
      </c>
      <c r="H58" s="180">
        <f t="shared" si="2"/>
        <v>-24212.379931351228</v>
      </c>
      <c r="AD58" s="303"/>
    </row>
    <row r="59" spans="1:30" ht="16.5" x14ac:dyDescent="0.3">
      <c r="A59" t="s">
        <v>99</v>
      </c>
      <c r="B59" s="66">
        <v>44896</v>
      </c>
      <c r="C59" s="36">
        <f>HLOOKUP(A59,Resultados!$F$6:$K$8,3,0)/12</f>
        <v>497265.26193467964</v>
      </c>
      <c r="D59" s="179">
        <f t="shared" si="5"/>
        <v>0.53931809727870317</v>
      </c>
      <c r="E59" s="180">
        <f t="shared" si="0"/>
        <v>268184.15490940737</v>
      </c>
      <c r="F59" s="179">
        <f t="shared" si="6"/>
        <v>0.58800917181133716</v>
      </c>
      <c r="G59" s="180">
        <f t="shared" si="1"/>
        <v>292396.5348407586</v>
      </c>
      <c r="H59" s="180">
        <f t="shared" si="2"/>
        <v>-24212.379931351228</v>
      </c>
      <c r="AD59" s="303"/>
    </row>
    <row r="60" spans="1:30" ht="16.5" x14ac:dyDescent="0.3">
      <c r="A60" t="s">
        <v>99</v>
      </c>
      <c r="B60" s="66">
        <v>44927</v>
      </c>
      <c r="C60" s="36">
        <f>HLOOKUP(A60,Resultados!$F$6:$K$8,3,0)/12</f>
        <v>497265.26193467964</v>
      </c>
      <c r="D60" s="179">
        <f t="shared" si="5"/>
        <v>0.53931809727870317</v>
      </c>
      <c r="E60" s="180">
        <f t="shared" si="0"/>
        <v>268184.15490940737</v>
      </c>
      <c r="F60" s="179">
        <f t="shared" si="6"/>
        <v>0.58800917181133716</v>
      </c>
      <c r="G60" s="180">
        <f t="shared" si="1"/>
        <v>292396.5348407586</v>
      </c>
      <c r="H60" s="180">
        <f t="shared" si="2"/>
        <v>-24212.379931351228</v>
      </c>
      <c r="AD60" s="303"/>
    </row>
    <row r="61" spans="1:30" ht="16.5" x14ac:dyDescent="0.3">
      <c r="A61" t="s">
        <v>99</v>
      </c>
      <c r="B61" s="66">
        <v>44958</v>
      </c>
      <c r="C61" s="36">
        <f>HLOOKUP(A61,Resultados!$F$6:$K$8,3,0)/12</f>
        <v>497265.26193467964</v>
      </c>
      <c r="D61" s="179">
        <f t="shared" si="5"/>
        <v>0.53931809727870317</v>
      </c>
      <c r="E61" s="180">
        <f t="shared" si="0"/>
        <v>268184.15490940737</v>
      </c>
      <c r="F61" s="179">
        <f t="shared" si="6"/>
        <v>0.58800917181133716</v>
      </c>
      <c r="G61" s="180">
        <f t="shared" si="1"/>
        <v>292396.5348407586</v>
      </c>
      <c r="H61" s="180">
        <f t="shared" si="2"/>
        <v>-24212.379931351228</v>
      </c>
      <c r="AD61" s="303"/>
    </row>
    <row r="62" spans="1:30" ht="16.5" x14ac:dyDescent="0.3">
      <c r="A62" t="s">
        <v>99</v>
      </c>
      <c r="B62" s="66">
        <v>44986</v>
      </c>
      <c r="C62" s="36">
        <f>HLOOKUP(A62,Resultados!$F$6:$K$8,3,0)/12</f>
        <v>497265.26193467964</v>
      </c>
      <c r="D62" s="179">
        <f t="shared" si="5"/>
        <v>0.53931809727870317</v>
      </c>
      <c r="E62" s="180">
        <f t="shared" si="0"/>
        <v>268184.15490940737</v>
      </c>
      <c r="F62" s="179">
        <f t="shared" si="6"/>
        <v>0.58800917181133716</v>
      </c>
      <c r="G62" s="180">
        <f t="shared" si="1"/>
        <v>292396.5348407586</v>
      </c>
      <c r="H62" s="180">
        <f t="shared" si="2"/>
        <v>-24212.379931351228</v>
      </c>
      <c r="AD62" s="303"/>
    </row>
    <row r="63" spans="1:30" ht="16.5" x14ac:dyDescent="0.3">
      <c r="A63" t="s">
        <v>99</v>
      </c>
      <c r="B63" s="66">
        <v>45017</v>
      </c>
      <c r="C63" s="36">
        <f>HLOOKUP(A63,Resultados!$F$6:$K$8,3,0)/12</f>
        <v>497265.26193467964</v>
      </c>
      <c r="D63" s="179">
        <f t="shared" si="5"/>
        <v>0.53931809727870317</v>
      </c>
      <c r="E63" s="180">
        <f t="shared" si="0"/>
        <v>268184.15490940737</v>
      </c>
      <c r="F63" s="179">
        <f t="shared" si="6"/>
        <v>0.58800917181133716</v>
      </c>
      <c r="G63" s="180">
        <f t="shared" si="1"/>
        <v>292396.5348407586</v>
      </c>
      <c r="H63" s="180">
        <f t="shared" si="2"/>
        <v>-24212.379931351228</v>
      </c>
      <c r="AD63" s="303"/>
    </row>
    <row r="64" spans="1:30" ht="16.5" x14ac:dyDescent="0.3">
      <c r="A64" t="s">
        <v>99</v>
      </c>
      <c r="B64" s="66">
        <v>45047</v>
      </c>
      <c r="C64" s="36">
        <f>HLOOKUP(A64,Resultados!$F$6:$K$8,3,0)/12</f>
        <v>497265.26193467964</v>
      </c>
      <c r="D64" s="179">
        <f t="shared" si="5"/>
        <v>0.53931809727870317</v>
      </c>
      <c r="E64" s="180">
        <f t="shared" si="0"/>
        <v>268184.15490940737</v>
      </c>
      <c r="F64" s="179">
        <f t="shared" si="6"/>
        <v>0.58800917181133716</v>
      </c>
      <c r="G64" s="180">
        <f t="shared" si="1"/>
        <v>292396.5348407586</v>
      </c>
      <c r="H64" s="180">
        <f t="shared" si="2"/>
        <v>-24212.379931351228</v>
      </c>
      <c r="AD64" s="303"/>
    </row>
    <row r="65" spans="1:30" ht="16.5" x14ac:dyDescent="0.3">
      <c r="A65" t="s">
        <v>100</v>
      </c>
      <c r="B65" s="66">
        <v>45078</v>
      </c>
      <c r="C65" s="36">
        <f>HLOOKUP(A65,Resultados!$F$6:$K$8,3,0)/12</f>
        <v>500313.9430328664</v>
      </c>
      <c r="D65" s="285">
        <f>D64*(1-$K$31/100)</f>
        <v>0.53623635528839386</v>
      </c>
      <c r="E65" s="180">
        <f t="shared" si="0"/>
        <v>268286.52531190938</v>
      </c>
      <c r="F65" s="285">
        <f>F64*(1-$K$31/100)</f>
        <v>0.58464920194457115</v>
      </c>
      <c r="G65" s="180">
        <f t="shared" si="1"/>
        <v>292508.14751590695</v>
      </c>
      <c r="H65" s="180">
        <f t="shared" si="2"/>
        <v>-24221.622203997569</v>
      </c>
      <c r="AD65" s="303"/>
    </row>
    <row r="66" spans="1:30" ht="16.5" x14ac:dyDescent="0.3">
      <c r="A66" t="s">
        <v>100</v>
      </c>
      <c r="B66" s="66">
        <v>45108</v>
      </c>
      <c r="C66" s="36">
        <f>HLOOKUP(A66,Resultados!$F$6:$K$8,3,0)/12</f>
        <v>500313.9430328664</v>
      </c>
      <c r="D66" s="179">
        <f t="shared" si="5"/>
        <v>0.53623635528839386</v>
      </c>
      <c r="E66" s="180">
        <f t="shared" si="0"/>
        <v>268286.52531190938</v>
      </c>
      <c r="F66" s="179">
        <f t="shared" si="6"/>
        <v>0.58464920194457115</v>
      </c>
      <c r="G66" s="180">
        <f t="shared" si="1"/>
        <v>292508.14751590695</v>
      </c>
      <c r="H66" s="180">
        <f t="shared" si="2"/>
        <v>-24221.622203997569</v>
      </c>
      <c r="AD66" s="303"/>
    </row>
    <row r="67" spans="1:30" ht="16.5" x14ac:dyDescent="0.3">
      <c r="A67" t="s">
        <v>100</v>
      </c>
      <c r="B67" s="66">
        <v>45139</v>
      </c>
      <c r="C67" s="36">
        <f>HLOOKUP(A67,Resultados!$F$6:$K$8,3,0)/12</f>
        <v>500313.9430328664</v>
      </c>
      <c r="D67" s="179">
        <f t="shared" si="5"/>
        <v>0.53623635528839386</v>
      </c>
      <c r="E67" s="180">
        <f t="shared" si="0"/>
        <v>268286.52531190938</v>
      </c>
      <c r="F67" s="179">
        <f t="shared" si="6"/>
        <v>0.58464920194457115</v>
      </c>
      <c r="G67" s="180">
        <f t="shared" si="1"/>
        <v>292508.14751590695</v>
      </c>
      <c r="H67" s="180">
        <f t="shared" si="2"/>
        <v>-24221.622203997569</v>
      </c>
      <c r="AD67" s="303"/>
    </row>
    <row r="68" spans="1:30" ht="16.5" x14ac:dyDescent="0.3">
      <c r="A68" t="s">
        <v>100</v>
      </c>
      <c r="B68" s="66">
        <v>45170</v>
      </c>
      <c r="C68" s="36">
        <f>HLOOKUP(A68,Resultados!$F$6:$K$8,3,0)/12</f>
        <v>500313.9430328664</v>
      </c>
      <c r="D68" s="179">
        <f t="shared" si="5"/>
        <v>0.53623635528839386</v>
      </c>
      <c r="E68" s="180">
        <f t="shared" si="0"/>
        <v>268286.52531190938</v>
      </c>
      <c r="F68" s="179">
        <f t="shared" si="6"/>
        <v>0.58464920194457115</v>
      </c>
      <c r="G68" s="180">
        <f t="shared" si="1"/>
        <v>292508.14751590695</v>
      </c>
      <c r="H68" s="180">
        <f t="shared" si="2"/>
        <v>-24221.622203997569</v>
      </c>
      <c r="AD68" s="303"/>
    </row>
    <row r="69" spans="1:30" ht="16.5" x14ac:dyDescent="0.3">
      <c r="A69" t="s">
        <v>100</v>
      </c>
      <c r="B69" s="66">
        <v>45200</v>
      </c>
      <c r="C69" s="36">
        <f>HLOOKUP(A69,Resultados!$F$6:$K$8,3,0)/12</f>
        <v>500313.9430328664</v>
      </c>
      <c r="D69" s="179">
        <f t="shared" si="5"/>
        <v>0.53623635528839386</v>
      </c>
      <c r="E69" s="180">
        <f t="shared" si="0"/>
        <v>268286.52531190938</v>
      </c>
      <c r="F69" s="179">
        <f t="shared" si="6"/>
        <v>0.58464920194457115</v>
      </c>
      <c r="G69" s="180">
        <f t="shared" si="1"/>
        <v>292508.14751590695</v>
      </c>
      <c r="H69" s="180">
        <f t="shared" si="2"/>
        <v>-24221.622203997569</v>
      </c>
      <c r="AD69" s="303"/>
    </row>
    <row r="70" spans="1:30" ht="16.5" x14ac:dyDescent="0.3">
      <c r="A70" t="s">
        <v>100</v>
      </c>
      <c r="B70" s="66">
        <v>45231</v>
      </c>
      <c r="C70" s="36">
        <f>HLOOKUP(A70,Resultados!$F$6:$K$8,3,0)/12</f>
        <v>500313.9430328664</v>
      </c>
      <c r="D70" s="179">
        <f t="shared" si="5"/>
        <v>0.53623635528839386</v>
      </c>
      <c r="E70" s="180">
        <f t="shared" ref="E70:E76" si="7">C70*D70</f>
        <v>268286.52531190938</v>
      </c>
      <c r="F70" s="179">
        <f t="shared" si="6"/>
        <v>0.58464920194457115</v>
      </c>
      <c r="G70" s="180">
        <f t="shared" ref="G70:G76" si="8">C70*F70</f>
        <v>292508.14751590695</v>
      </c>
      <c r="H70" s="180">
        <f t="shared" ref="H70:H76" si="9">E70-G70</f>
        <v>-24221.622203997569</v>
      </c>
      <c r="AD70" s="303"/>
    </row>
    <row r="71" spans="1:30" ht="16.5" x14ac:dyDescent="0.3">
      <c r="A71" t="s">
        <v>100</v>
      </c>
      <c r="B71" s="66">
        <v>45261</v>
      </c>
      <c r="C71" s="36">
        <f>HLOOKUP(A71,Resultados!$F$6:$K$8,3,0)/12</f>
        <v>500313.9430328664</v>
      </c>
      <c r="D71" s="179">
        <f t="shared" si="5"/>
        <v>0.53623635528839386</v>
      </c>
      <c r="E71" s="180">
        <f t="shared" si="7"/>
        <v>268286.52531190938</v>
      </c>
      <c r="F71" s="179">
        <f t="shared" si="6"/>
        <v>0.58464920194457115</v>
      </c>
      <c r="G71" s="180">
        <f t="shared" si="8"/>
        <v>292508.14751590695</v>
      </c>
      <c r="H71" s="180">
        <f t="shared" si="9"/>
        <v>-24221.622203997569</v>
      </c>
      <c r="AD71" s="303"/>
    </row>
    <row r="72" spans="1:30" ht="16.5" x14ac:dyDescent="0.3">
      <c r="A72" t="s">
        <v>100</v>
      </c>
      <c r="B72" s="66">
        <v>45292</v>
      </c>
      <c r="C72" s="36">
        <f>HLOOKUP(A72,Resultados!$F$6:$K$8,3,0)/12</f>
        <v>500313.9430328664</v>
      </c>
      <c r="D72" s="179">
        <f t="shared" si="5"/>
        <v>0.53623635528839386</v>
      </c>
      <c r="E72" s="180">
        <f t="shared" si="7"/>
        <v>268286.52531190938</v>
      </c>
      <c r="F72" s="179">
        <f t="shared" si="6"/>
        <v>0.58464920194457115</v>
      </c>
      <c r="G72" s="180">
        <f t="shared" si="8"/>
        <v>292508.14751590695</v>
      </c>
      <c r="H72" s="180">
        <f t="shared" si="9"/>
        <v>-24221.622203997569</v>
      </c>
      <c r="AD72" s="303"/>
    </row>
    <row r="73" spans="1:30" ht="16.5" x14ac:dyDescent="0.3">
      <c r="A73" t="s">
        <v>100</v>
      </c>
      <c r="B73" s="66">
        <v>45323</v>
      </c>
      <c r="C73" s="36">
        <f>HLOOKUP(A73,Resultados!$F$6:$K$8,3,0)/12</f>
        <v>500313.9430328664</v>
      </c>
      <c r="D73" s="179">
        <f t="shared" si="5"/>
        <v>0.53623635528839386</v>
      </c>
      <c r="E73" s="180">
        <f t="shared" si="7"/>
        <v>268286.52531190938</v>
      </c>
      <c r="F73" s="179">
        <f t="shared" si="6"/>
        <v>0.58464920194457115</v>
      </c>
      <c r="G73" s="180">
        <f t="shared" si="8"/>
        <v>292508.14751590695</v>
      </c>
      <c r="H73" s="180">
        <f t="shared" si="9"/>
        <v>-24221.622203997569</v>
      </c>
      <c r="AD73" s="303"/>
    </row>
    <row r="74" spans="1:30" ht="16.5" x14ac:dyDescent="0.3">
      <c r="A74" t="s">
        <v>100</v>
      </c>
      <c r="B74" s="66">
        <v>45352</v>
      </c>
      <c r="C74" s="36">
        <f>HLOOKUP(A74,Resultados!$F$6:$K$8,3,0)/12</f>
        <v>500313.9430328664</v>
      </c>
      <c r="D74" s="179">
        <f t="shared" si="5"/>
        <v>0.53623635528839386</v>
      </c>
      <c r="E74" s="180">
        <f t="shared" si="7"/>
        <v>268286.52531190938</v>
      </c>
      <c r="F74" s="179">
        <f t="shared" si="6"/>
        <v>0.58464920194457115</v>
      </c>
      <c r="G74" s="180">
        <f t="shared" si="8"/>
        <v>292508.14751590695</v>
      </c>
      <c r="H74" s="180">
        <f t="shared" si="9"/>
        <v>-24221.622203997569</v>
      </c>
      <c r="AD74" s="303"/>
    </row>
    <row r="75" spans="1:30" ht="16.5" x14ac:dyDescent="0.3">
      <c r="A75" t="s">
        <v>100</v>
      </c>
      <c r="B75" s="66">
        <v>45383</v>
      </c>
      <c r="C75" s="36">
        <f>HLOOKUP(A75,Resultados!$F$6:$K$8,3,0)/12</f>
        <v>500313.9430328664</v>
      </c>
      <c r="D75" s="179">
        <f t="shared" si="5"/>
        <v>0.53623635528839386</v>
      </c>
      <c r="E75" s="180">
        <f t="shared" si="7"/>
        <v>268286.52531190938</v>
      </c>
      <c r="F75" s="179">
        <f t="shared" si="6"/>
        <v>0.58464920194457115</v>
      </c>
      <c r="G75" s="180">
        <f t="shared" si="8"/>
        <v>292508.14751590695</v>
      </c>
      <c r="H75" s="180">
        <f t="shared" si="9"/>
        <v>-24221.622203997569</v>
      </c>
      <c r="AD75" s="303"/>
    </row>
    <row r="76" spans="1:30" ht="16.5" x14ac:dyDescent="0.3">
      <c r="A76" t="s">
        <v>100</v>
      </c>
      <c r="B76" s="66">
        <v>45413</v>
      </c>
      <c r="C76" s="36">
        <f>HLOOKUP(A76,Resultados!$F$6:$K$8,3,0)/12</f>
        <v>500313.9430328664</v>
      </c>
      <c r="D76" s="179">
        <f t="shared" si="5"/>
        <v>0.53623635528839386</v>
      </c>
      <c r="E76" s="180">
        <f t="shared" si="7"/>
        <v>268286.52531190938</v>
      </c>
      <c r="F76" s="179">
        <f t="shared" si="6"/>
        <v>0.58464920194457115</v>
      </c>
      <c r="G76" s="180">
        <f t="shared" si="8"/>
        <v>292508.14751590695</v>
      </c>
      <c r="H76" s="180">
        <f t="shared" si="9"/>
        <v>-24221.622203997569</v>
      </c>
      <c r="AD76" s="303"/>
    </row>
    <row r="77" spans="1:30" x14ac:dyDescent="0.25">
      <c r="A77" s="276" t="s">
        <v>726</v>
      </c>
      <c r="B77" s="276"/>
      <c r="C77" s="297">
        <f>SUM(C5:C76)</f>
        <v>34266724.318780601</v>
      </c>
      <c r="D77" s="276">
        <f>E77/C77</f>
        <v>0.5266526421459512</v>
      </c>
      <c r="E77" s="297">
        <f>SUM(E5:E76)</f>
        <v>18046660.900172722</v>
      </c>
      <c r="F77" s="276">
        <f>G77/C77</f>
        <v>0.57414426305767929</v>
      </c>
      <c r="G77" s="297">
        <f>SUM(G5:G76)</f>
        <v>19674043.181406945</v>
      </c>
      <c r="H77" s="297">
        <f>SUM(H5:H76)</f>
        <v>-1627382.2812342031</v>
      </c>
      <c r="AD77" s="303"/>
    </row>
    <row r="78" spans="1:30" x14ac:dyDescent="0.25">
      <c r="H78" s="275"/>
      <c r="AD78" s="303"/>
    </row>
    <row r="79" spans="1:30" x14ac:dyDescent="0.25">
      <c r="AD79" s="303"/>
    </row>
    <row r="80" spans="1:30" x14ac:dyDescent="0.25">
      <c r="AD80" s="303"/>
    </row>
    <row r="81" spans="30:32" x14ac:dyDescent="0.25">
      <c r="AD81" s="303"/>
    </row>
    <row r="82" spans="30:32" x14ac:dyDescent="0.25">
      <c r="AD82" s="303"/>
    </row>
    <row r="83" spans="30:32" x14ac:dyDescent="0.25">
      <c r="AD83" s="303"/>
    </row>
    <row r="84" spans="30:32" x14ac:dyDescent="0.25">
      <c r="AD84" s="303"/>
    </row>
    <row r="85" spans="30:32" x14ac:dyDescent="0.25">
      <c r="AD85" s="303"/>
    </row>
    <row r="86" spans="30:32" x14ac:dyDescent="0.25">
      <c r="AD86" s="303"/>
    </row>
    <row r="87" spans="30:32" x14ac:dyDescent="0.25">
      <c r="AD87" s="303"/>
    </row>
    <row r="88" spans="30:32" x14ac:dyDescent="0.25">
      <c r="AD88" s="303"/>
    </row>
    <row r="89" spans="30:32" x14ac:dyDescent="0.25">
      <c r="AD89" s="303"/>
    </row>
    <row r="90" spans="30:32" x14ac:dyDescent="0.25">
      <c r="AD90" s="303"/>
    </row>
    <row r="91" spans="30:32" x14ac:dyDescent="0.25">
      <c r="AD91" s="303"/>
      <c r="AE91" s="304"/>
      <c r="AF91" s="304"/>
    </row>
    <row r="92" spans="30:32" x14ac:dyDescent="0.25">
      <c r="AD92" s="303"/>
      <c r="AE92" s="304"/>
      <c r="AF92" s="304"/>
    </row>
    <row r="93" spans="30:32" x14ac:dyDescent="0.25">
      <c r="AD93" s="303"/>
      <c r="AE93" s="304"/>
      <c r="AF93" s="304"/>
    </row>
    <row r="94" spans="30:32" x14ac:dyDescent="0.25">
      <c r="AD94" s="303"/>
      <c r="AE94" s="304"/>
      <c r="AF94" s="30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6">
    <tabColor theme="6"/>
  </sheetPr>
  <dimension ref="A1:M51"/>
  <sheetViews>
    <sheetView showGridLines="0" topLeftCell="A4" zoomScale="61" zoomScaleNormal="100" workbookViewId="0">
      <selection activeCell="G26" sqref="G26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311">
        <f>E10/E8</f>
        <v>0.47571103822862232</v>
      </c>
      <c r="F3" s="311">
        <f>F10/F8</f>
        <v>0.47866997750525109</v>
      </c>
      <c r="G3" s="311">
        <f t="shared" ref="G3:K3" si="0">G10/G8</f>
        <v>0.47827559265727115</v>
      </c>
      <c r="H3" s="311">
        <f t="shared" si="0"/>
        <v>0.47466184658543875</v>
      </c>
      <c r="I3" s="311">
        <f t="shared" si="0"/>
        <v>0.47428751920749784</v>
      </c>
      <c r="J3" s="311">
        <f t="shared" si="0"/>
        <v>0.47372181039054023</v>
      </c>
      <c r="K3" s="311">
        <f t="shared" si="0"/>
        <v>0.47378310748798286</v>
      </c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Resultados_TUSD!F8</f>
        <v>5269354.7707249727</v>
      </c>
      <c r="G8" s="40">
        <f>Resultados_TUSD!G8</f>
        <v>5335450.2124367906</v>
      </c>
      <c r="H8" s="40">
        <f>Resultados_TUSD!H8</f>
        <v>5758265.9201999335</v>
      </c>
      <c r="I8" s="40">
        <f>Resultados_TUSD!I8</f>
        <v>5932702.9558083415</v>
      </c>
      <c r="J8" s="40">
        <f>Resultados_TUSD!J8</f>
        <v>5967183.1432161555</v>
      </c>
      <c r="K8" s="40">
        <f>Resultados_TUSD!K8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12375173.206533337</v>
      </c>
      <c r="F10" s="19">
        <f>Resultados_TUSD!F10+Resultados_Com!F10</f>
        <v>2522281.92957011</v>
      </c>
      <c r="G10" s="19">
        <f>Resultados_TUSD!G10+Resultados_Com!G10</f>
        <v>2551815.6124465694</v>
      </c>
      <c r="H10" s="19">
        <f>Resultados_TUSD!H10+Resultados_Com!H10</f>
        <v>2733229.1348121013</v>
      </c>
      <c r="I10" s="19">
        <f>Resultados_TUSD!I10+Resultados_Com!I10</f>
        <v>2813806.9671053281</v>
      </c>
      <c r="J10" s="19">
        <f>Resultados_TUSD!J10+Resultados_Com!J10</f>
        <v>2826784.8015362713</v>
      </c>
      <c r="K10" s="19">
        <f>Resultados_TUSD!K10+Resultados_Com!K10</f>
        <v>2844483.535796125</v>
      </c>
    </row>
    <row r="11" spans="3:11" x14ac:dyDescent="0.25">
      <c r="C11" s="12" t="s">
        <v>452</v>
      </c>
      <c r="D11" s="9" t="s">
        <v>455</v>
      </c>
      <c r="E11" s="18">
        <f>NPV($D$34,F11:K11)</f>
        <v>20281.162688422839</v>
      </c>
      <c r="F11" s="19">
        <f>Resultados_TUSD!F11+Resultados_Com!F11</f>
        <v>4133.6641763263451</v>
      </c>
      <c r="G11" s="19">
        <f>Resultados_TUSD!G11+Resultados_Com!G11</f>
        <v>4182.0657152146687</v>
      </c>
      <c r="H11" s="19">
        <f>Resultados_TUSD!H11+Resultados_Com!H11</f>
        <v>4479.376880042063</v>
      </c>
      <c r="I11" s="19">
        <f>Resultados_TUSD!I11+Resultados_Com!I11</f>
        <v>4611.432577246901</v>
      </c>
      <c r="J11" s="19">
        <f>Resultados_TUSD!J11+Resultados_Com!J11</f>
        <v>4632.7014166437029</v>
      </c>
      <c r="K11" s="19">
        <f>Resultados_TUSD!K11+Resultados_Com!K11</f>
        <v>4661.7071447181788</v>
      </c>
    </row>
    <row r="12" spans="3:11" x14ac:dyDescent="0.25">
      <c r="C12" s="12" t="s">
        <v>453</v>
      </c>
      <c r="D12" s="9" t="s">
        <v>456</v>
      </c>
      <c r="E12" s="18">
        <f>NPV($D$34,F12:K12)</f>
        <v>3591.3692529573905</v>
      </c>
      <c r="F12" s="19">
        <f>Resultados_TUSD!F12+Resultados_Com!F12</f>
        <v>731.98537248479261</v>
      </c>
      <c r="G12" s="19">
        <f>Resultados_TUSD!G12+Resultados_Com!G12</f>
        <v>740.55627156143066</v>
      </c>
      <c r="H12" s="19">
        <f>Resultados_TUSD!H12+Resultados_Com!H12</f>
        <v>793.20385357267094</v>
      </c>
      <c r="I12" s="19">
        <f>Resultados_TUSD!I12+Resultados_Com!I12</f>
        <v>816.58815248616622</v>
      </c>
      <c r="J12" s="19">
        <f>Resultados_TUSD!J12+Resultados_Com!J12</f>
        <v>820.3544186036097</v>
      </c>
      <c r="K12" s="19">
        <f>Resultados_TUSD!K12+Resultados_Com!K12</f>
        <v>825.49072570624833</v>
      </c>
    </row>
    <row r="13" spans="3:11" x14ac:dyDescent="0.25">
      <c r="C13" s="12" t="s">
        <v>454</v>
      </c>
      <c r="D13" s="9" t="s">
        <v>457</v>
      </c>
      <c r="E13" s="18">
        <f>NPV($D$34,F13:K13)</f>
        <v>2949.2016193499749</v>
      </c>
      <c r="F13" s="19">
        <f>Resultados_TUSD!F13+Resultados_Com!F13</f>
        <v>643.110005134635</v>
      </c>
      <c r="G13" s="19">
        <f>Resultados_TUSD!G13+Resultados_Com!G13</f>
        <v>643.110005134635</v>
      </c>
      <c r="H13" s="19">
        <f>Resultados_TUSD!H13+Resultados_Com!H13</f>
        <v>643.110005134635</v>
      </c>
      <c r="I13" s="19">
        <f>Resultados_TUSD!I13+Resultados_Com!I13</f>
        <v>643.110005134635</v>
      </c>
      <c r="J13" s="19">
        <f>Resultados_TUSD!J13+Resultados_Com!J13</f>
        <v>643.110005134635</v>
      </c>
      <c r="K13" s="19">
        <f>Resultados_TUSD!K13+Resultados_Com!K13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ref="E14" si="1">NPV($D$34,F14:K14)</f>
        <v>0</v>
      </c>
      <c r="F14" s="19">
        <f>Resultados_TUSD!F14+Resultados_Com!F14</f>
        <v>0</v>
      </c>
      <c r="G14" s="19">
        <f>Resultados_TUSD!G14+Resultados_Com!G14</f>
        <v>0</v>
      </c>
      <c r="H14" s="19">
        <f>Resultados_TUSD!H14+Resultados_Com!H14</f>
        <v>0</v>
      </c>
      <c r="I14" s="19">
        <f>Resultados_TUSD!I14+Resultados_Com!I14</f>
        <v>0</v>
      </c>
      <c r="J14" s="19">
        <f>Resultados_TUSD!J14+Resultados_Com!J14</f>
        <v>0</v>
      </c>
      <c r="K14" s="19">
        <f>Resultados_TUSD!K14+Resultados_Com!K14</f>
        <v>0</v>
      </c>
    </row>
    <row r="15" spans="3:11" x14ac:dyDescent="0.25">
      <c r="C15" s="12" t="s">
        <v>437</v>
      </c>
      <c r="D15" s="9" t="s">
        <v>436</v>
      </c>
      <c r="E15" s="18">
        <f>NPV($D$34,F15:K15)</f>
        <v>7414.5425530788616</v>
      </c>
      <c r="F15" s="19">
        <f>Resultados_TUSD!F15+Resultados_Com!F15</f>
        <v>1616.8329991736875</v>
      </c>
      <c r="G15" s="19">
        <f>Resultados_TUSD!G15+Resultados_Com!G15</f>
        <v>1616.8329991736875</v>
      </c>
      <c r="H15" s="19">
        <f>Resultados_TUSD!H15+Resultados_Com!H15</f>
        <v>1616.8329991736875</v>
      </c>
      <c r="I15" s="19">
        <f>Resultados_TUSD!I15+Resultados_Com!I15</f>
        <v>1616.8329991736875</v>
      </c>
      <c r="J15" s="19">
        <f>Resultados_TUSD!J15+Resultados_Com!J15</f>
        <v>1616.8329991736875</v>
      </c>
      <c r="K15" s="19">
        <f>Resultados_TUSD!K15+Resultados_Com!K15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2787816.6503338842</v>
      </c>
      <c r="F17" s="19">
        <f ca="1">Resultados_TUSD!F17+Resultados_Com!F17</f>
        <v>574075.25717658899</v>
      </c>
      <c r="G17" s="19">
        <f ca="1">Resultados_TUSD!G17+Resultados_Com!G17</f>
        <v>589037.72267942945</v>
      </c>
      <c r="H17" s="19">
        <f ca="1">Resultados_TUSD!H17+Resultados_Com!H17</f>
        <v>598960.96674059611</v>
      </c>
      <c r="I17" s="19">
        <f ca="1">Resultados_TUSD!I17+Resultados_Com!I17</f>
        <v>614524.86495626648</v>
      </c>
      <c r="J17" s="19">
        <f ca="1">Resultados_TUSD!J17+Resultados_Com!J17</f>
        <v>640858.94428365876</v>
      </c>
      <c r="K17" s="19">
        <f ca="1">Resultados_TUSD!K17+Resultados_Com!K17</f>
        <v>652157.9963101492</v>
      </c>
    </row>
    <row r="18" spans="3:11" x14ac:dyDescent="0.25">
      <c r="C18" s="12" t="s">
        <v>440</v>
      </c>
      <c r="D18" s="9" t="s">
        <v>162</v>
      </c>
      <c r="E18" s="18">
        <f>NPV($D$34,F18:K18)</f>
        <v>124193.11127339334</v>
      </c>
      <c r="F18" s="19">
        <f>Resultados_TUSD!F18+Resultados_Com!F18</f>
        <v>25313.200968605644</v>
      </c>
      <c r="G18" s="19">
        <f>Resultados_TUSD!G18+Resultados_Com!G18</f>
        <v>25609.520678931945</v>
      </c>
      <c r="H18" s="19">
        <f>Resultados_TUSD!H18+Resultados_Com!H18</f>
        <v>27429.69334826999</v>
      </c>
      <c r="I18" s="19">
        <f>Resultados_TUSD!I18+Resultados_Com!I18</f>
        <v>28238.153303085925</v>
      </c>
      <c r="J18" s="19">
        <f>Resultados_TUSD!J18+Resultados_Com!J18</f>
        <v>28368.363549986927</v>
      </c>
      <c r="K18" s="19">
        <f>Resultados_TUSD!K18+Resultados_Com!K18</f>
        <v>28545.939906818545</v>
      </c>
    </row>
    <row r="19" spans="3:11" x14ac:dyDescent="0.25">
      <c r="C19" s="12" t="s">
        <v>441</v>
      </c>
      <c r="D19" s="9" t="s">
        <v>442</v>
      </c>
      <c r="E19" s="18">
        <f>NPV($D$34,F19:K19)</f>
        <v>30937.933016333343</v>
      </c>
      <c r="F19" s="19">
        <f>Resultados_TUSD!F19+Resultados_Com!F19</f>
        <v>6305.7048239252754</v>
      </c>
      <c r="G19" s="19">
        <f>Resultados_TUSD!G19+Resultados_Com!G19</f>
        <v>6379.5390311164238</v>
      </c>
      <c r="H19" s="19">
        <f>Resultados_TUSD!H19+Resultados_Com!H19</f>
        <v>6833.0728370302531</v>
      </c>
      <c r="I19" s="19">
        <f>Resultados_TUSD!I19+Resultados_Com!I19</f>
        <v>7034.5174177633216</v>
      </c>
      <c r="J19" s="19">
        <f>Resultados_TUSD!J19+Resultados_Com!J19</f>
        <v>7066.9620038406792</v>
      </c>
      <c r="K19" s="19">
        <f>Resultados_TUSD!K19+Resultados_Com!K19</f>
        <v>7111.208839490313</v>
      </c>
    </row>
    <row r="20" spans="3:11" x14ac:dyDescent="0.25">
      <c r="C20" s="12" t="s">
        <v>443</v>
      </c>
      <c r="D20" s="9" t="s">
        <v>444</v>
      </c>
      <c r="E20" s="18">
        <f>NPV($D$34,F20:K20)</f>
        <v>200870.15084398873</v>
      </c>
      <c r="F20" s="19">
        <f>Resultados_TUSD!F20+Resultados_Com!F20</f>
        <v>42546.512963857531</v>
      </c>
      <c r="G20" s="19">
        <f>Resultados_TUSD!G20+Resultados_Com!G20</f>
        <v>42829.339564066424</v>
      </c>
      <c r="H20" s="19">
        <f>Resultados_TUSD!H20+Resultados_Com!H20</f>
        <v>43742.871841495609</v>
      </c>
      <c r="I20" s="19">
        <f>Resultados_TUSD!I20+Resultados_Com!I20</f>
        <v>44803.189760702182</v>
      </c>
      <c r="J20" s="19">
        <f>Resultados_TUSD!J20+Resultados_Com!J20</f>
        <v>44661.201838036184</v>
      </c>
      <c r="K20" s="19">
        <f>Resultados_TUSD!K20+Resultados_Com!K20</f>
        <v>44978.860095578028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Resultados_TUSD!F21+Resultados_Com!F21</f>
        <v>79064.629019272048</v>
      </c>
      <c r="G21" s="19">
        <f>Resultados_TUSD!G21+Resultados_Com!G21</f>
        <v>86040.736825749656</v>
      </c>
      <c r="H21" s="19">
        <f>Resultados_TUSD!H21+Resultados_Com!H21</f>
        <v>95941.174220418092</v>
      </c>
      <c r="I21" s="19">
        <f>Resultados_TUSD!I21+Resultados_Com!I21</f>
        <v>94945.446144061265</v>
      </c>
      <c r="J21" s="19">
        <f>Resultados_TUSD!J21+Resultados_Com!J21</f>
        <v>92939.633246586978</v>
      </c>
      <c r="K21" s="19">
        <f>Resultados_TUSD!K21+Resultados_Com!K21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9">
        <f ca="1">Resultados_TUSD!F23+Resultados_Com!F23</f>
        <v>508339.14974548417</v>
      </c>
      <c r="G23" s="19">
        <f ca="1">Resultados_TUSD!G23+Resultados_Com!G23</f>
        <v>499797.16402259935</v>
      </c>
      <c r="H23" s="19">
        <f ca="1">Resultados_TUSD!H23+Resultados_Com!H23</f>
        <v>540804.03020117618</v>
      </c>
      <c r="I23" s="19">
        <f ca="1">Resultados_TUSD!I23+Resultados_Com!I23</f>
        <v>547737.5553588703</v>
      </c>
      <c r="J23" s="19">
        <f ca="1">Resultados_TUSD!J23+Resultados_Com!J23</f>
        <v>531422.95995622815</v>
      </c>
      <c r="K23" s="19">
        <f ca="1">Resultados_TUSD!K23+Resultados_Com!K23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Resultados_TUSD!F24+Resultados_Com!F24</f>
        <v>652975.81856177084</v>
      </c>
      <c r="G24" s="19">
        <f>Resultados_TUSD!G24+Resultados_Com!G24</f>
        <v>708609.79317891994</v>
      </c>
      <c r="H24" s="19">
        <f>Resultados_TUSD!H24+Resultados_Com!H24</f>
        <v>911910.31421342283</v>
      </c>
      <c r="I24" s="19">
        <f>Resultados_TUSD!I24+Resultados_Com!I24</f>
        <v>929242.72129706491</v>
      </c>
      <c r="J24" s="19">
        <f>Resultados_TUSD!J24+Resultados_Com!J24</f>
        <v>632325.34514715313</v>
      </c>
      <c r="K24" s="19">
        <f>Resultados_TUSD!K24+Resultados_Com!K24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Resultados_TUSD!F25+Resultados_Com!F25</f>
        <v>34760.70985035941</v>
      </c>
      <c r="G25" s="19">
        <f>Resultados_TUSD!G25+Resultados_Com!G25</f>
        <v>2495.8250560434162</v>
      </c>
      <c r="H25" s="19">
        <f>Resultados_TUSD!H25+Resultados_Com!H25</f>
        <v>15965.912477369815</v>
      </c>
      <c r="I25" s="19">
        <f>Resultados_TUSD!I25+Resultados_Com!I25</f>
        <v>6586.9039210242327</v>
      </c>
      <c r="J25" s="19">
        <f>Resultados_TUSD!J25+Resultados_Com!J25</f>
        <v>1302.0037908923923</v>
      </c>
      <c r="K25" s="19">
        <f>Resultados_TUSD!K25+Resultados_Com!K25</f>
        <v>1381.4522410032152</v>
      </c>
    </row>
    <row r="26" spans="3:11" x14ac:dyDescent="0.25">
      <c r="C26" s="12" t="s">
        <v>51</v>
      </c>
      <c r="D26" s="9" t="s">
        <v>447</v>
      </c>
      <c r="E26" s="279">
        <f>Resultados_TUSD!E26+Resultados_Com!E26</f>
        <v>7868081.772944021</v>
      </c>
      <c r="F26" s="19">
        <f>Resultados_TUSD!F26+Resultados_Com!F26</f>
        <v>0</v>
      </c>
      <c r="G26" s="19">
        <f>Resultados_TUSD!G26+Resultados_Com!G26</f>
        <v>0</v>
      </c>
      <c r="H26" s="19">
        <f>Resultados_TUSD!H26+Resultados_Com!H26</f>
        <v>0</v>
      </c>
      <c r="I26" s="19">
        <f>Resultados_TUSD!I26+Resultados_Com!I26</f>
        <v>0</v>
      </c>
      <c r="J26" s="19">
        <f>Resultados_TUSD!J26+Resultados_Com!J26</f>
        <v>0</v>
      </c>
      <c r="K26" s="19">
        <f>Resultados_TUSD!K26+Resultados_Com!K26</f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f>Resultados_TUSD!F27+Resultados_Com!F27</f>
        <v>0</v>
      </c>
      <c r="G27" s="19">
        <f>Resultados_TUSD!G27+Resultados_Com!G27</f>
        <v>0</v>
      </c>
      <c r="H27" s="19">
        <f>Resultados_TUSD!H27+Resultados_Com!H27</f>
        <v>0</v>
      </c>
      <c r="I27" s="19">
        <f>Resultados_TUSD!I27+Resultados_Com!I27</f>
        <v>0</v>
      </c>
      <c r="J27" s="19">
        <f>Resultados_TUSD!J27+Resultados_Com!J27</f>
        <v>0</v>
      </c>
      <c r="K27" s="279">
        <f>Resultados_TUSD!K27+Resultados_Com!K27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t="shared" ref="F29:K29" ca="1" si="2">F10+F11+F12+F13+F14+F15-F17-F18-F19-F20-F21-F23-F24-F25-F26+F27</f>
        <v>606026.53901336552</v>
      </c>
      <c r="G29" s="18">
        <f t="shared" ca="1" si="2"/>
        <v>598198.53640079708</v>
      </c>
      <c r="H29" s="18">
        <f t="shared" ca="1" si="2"/>
        <v>499173.62267024588</v>
      </c>
      <c r="I29" s="18">
        <f t="shared" ca="1" si="2"/>
        <v>548381.57868053077</v>
      </c>
      <c r="J29" s="18">
        <f t="shared" ca="1" si="2"/>
        <v>855552.38655944448</v>
      </c>
      <c r="K29" s="18">
        <f t="shared" ca="1" si="2"/>
        <v>8745275.2348351609</v>
      </c>
    </row>
    <row r="30" spans="3:11" x14ac:dyDescent="0.25">
      <c r="C30" s="12" t="s">
        <v>22</v>
      </c>
      <c r="D30" s="9"/>
      <c r="E30" s="18">
        <f t="shared" ref="E30:K30" si="3">E29/(1+$D$34)^(YEAR(E7)-YEAR($E$6))</f>
        <v>-7868081.772944021</v>
      </c>
      <c r="F30" s="18">
        <f t="shared" ca="1" si="3"/>
        <v>559758.22893783695</v>
      </c>
      <c r="G30" s="18">
        <f t="shared" ca="1" si="3"/>
        <v>510344.02377472201</v>
      </c>
      <c r="H30" s="18">
        <f t="shared" ca="1" si="3"/>
        <v>393349.09863681562</v>
      </c>
      <c r="I30" s="18">
        <f t="shared" ca="1" si="3"/>
        <v>399133.54754371231</v>
      </c>
      <c r="J30" s="18">
        <f t="shared" ca="1" si="3"/>
        <v>575162.84793297341</v>
      </c>
      <c r="K30" s="18">
        <f t="shared" ca="1" si="3"/>
        <v>5430334.0261180233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25" t="s">
        <v>449</v>
      </c>
      <c r="G32" s="326"/>
      <c r="H32" s="327"/>
      <c r="I32" s="137"/>
      <c r="J32" s="137"/>
      <c r="K32" s="4"/>
    </row>
    <row r="33" spans="3:11" x14ac:dyDescent="0.25">
      <c r="C33" s="16" t="s">
        <v>16</v>
      </c>
      <c r="D33" s="142">
        <f ca="1">SUM(E30:K30)</f>
        <v>6.1467289924621582E-8</v>
      </c>
      <c r="E33" s="15"/>
      <c r="F33" s="21" t="s">
        <v>17</v>
      </c>
      <c r="G33" s="21" t="s">
        <v>18</v>
      </c>
      <c r="H33" s="22" t="s">
        <v>19</v>
      </c>
      <c r="I33" s="158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f>E10/E8</f>
        <v>0.47571103822862232</v>
      </c>
      <c r="G34" s="71">
        <f>Estrutura!AI114</f>
        <v>0.5181648003756284</v>
      </c>
      <c r="H34" s="73">
        <f>F34/G34-1</f>
        <v>-8.1931003642529254E-2</v>
      </c>
      <c r="I34" s="158"/>
      <c r="J34" s="138"/>
      <c r="K34" s="69"/>
    </row>
    <row r="35" spans="3:11" ht="16.5" thickBot="1" x14ac:dyDescent="0.3">
      <c r="C35" s="13"/>
      <c r="D35" s="13"/>
      <c r="E35" s="13"/>
      <c r="F35" s="182"/>
      <c r="G35" s="272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H3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B2:M94"/>
  <sheetViews>
    <sheetView showGridLines="0" topLeftCell="C1" zoomScaleNormal="100" workbookViewId="0">
      <selection activeCell="J63" sqref="J63"/>
    </sheetView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1.85546875" style="207" bestFit="1" customWidth="1"/>
    <col min="13" max="16384" width="9.140625" style="207"/>
  </cols>
  <sheetData>
    <row r="2" spans="2:13" x14ac:dyDescent="0.2">
      <c r="B2" s="214" t="s">
        <v>699</v>
      </c>
    </row>
    <row r="4" spans="2:13" x14ac:dyDescent="0.2">
      <c r="C4" s="328" t="s">
        <v>590</v>
      </c>
      <c r="D4" s="329"/>
      <c r="F4" s="328" t="s">
        <v>591</v>
      </c>
      <c r="G4" s="329"/>
      <c r="I4" s="328" t="s">
        <v>592</v>
      </c>
      <c r="J4" s="329"/>
    </row>
    <row r="5" spans="2:1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</row>
    <row r="6" spans="2:13" x14ac:dyDescent="0.2">
      <c r="C6" s="330" t="s">
        <v>593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</row>
    <row r="7" spans="2:13" x14ac:dyDescent="0.2">
      <c r="B7" s="332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642</v>
      </c>
      <c r="M7" s="204">
        <v>1.401967</v>
      </c>
    </row>
    <row r="8" spans="2:13" x14ac:dyDescent="0.2">
      <c r="B8" s="333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</row>
    <row r="9" spans="2:13" x14ac:dyDescent="0.2">
      <c r="B9" s="215" t="s">
        <v>613</v>
      </c>
      <c r="C9" s="188">
        <f>ROUND(Margens_Ajuste!C9*Estrutura_calculocompensacao!$AX$59,2)</f>
        <v>168.39</v>
      </c>
      <c r="D9" s="189">
        <f>ROUND(Margens_Ajuste!D9*Estrutura_calculocompensacao!$AX$59,6)</f>
        <v>0.88231499999999996</v>
      </c>
      <c r="F9" s="188">
        <f t="shared" ref="F9:F14" si="0">ROUND(+C9/$M$6,2)</f>
        <v>188.58</v>
      </c>
      <c r="G9" s="189">
        <f>ROUND(+D9/$M$6,6)</f>
        <v>0.98809999999999998</v>
      </c>
      <c r="I9" s="188">
        <f t="shared" ref="I9:I14" si="1">F9</f>
        <v>188.58</v>
      </c>
      <c r="J9" s="189">
        <f>ROUND(G9+$M$7,6)</f>
        <v>2.3900670000000002</v>
      </c>
    </row>
    <row r="10" spans="2:13" x14ac:dyDescent="0.2">
      <c r="B10" s="215" t="s">
        <v>614</v>
      </c>
      <c r="C10" s="190">
        <f>ROUND(Margens_Ajuste!C10*Estrutura_calculocompensacao!$AX$59,2)</f>
        <v>26777.14</v>
      </c>
      <c r="D10" s="191">
        <f>ROUND(Margens_Ajuste!D10*Estrutura_calculocompensacao!$AX$59,6)</f>
        <v>0.350219</v>
      </c>
      <c r="F10" s="190">
        <f t="shared" si="0"/>
        <v>29987.58</v>
      </c>
      <c r="G10" s="191">
        <f t="shared" ref="G10:G14" si="2">ROUND(+D10/$M$6,6)</f>
        <v>0.392208</v>
      </c>
      <c r="I10" s="190">
        <f t="shared" si="1"/>
        <v>29987.58</v>
      </c>
      <c r="J10" s="191">
        <f t="shared" ref="J10:J14" si="3">ROUND(G10+$M$7,6)</f>
        <v>1.7941750000000001</v>
      </c>
    </row>
    <row r="11" spans="2:13" x14ac:dyDescent="0.2">
      <c r="B11" s="215" t="s">
        <v>615</v>
      </c>
      <c r="C11" s="190">
        <f>ROUND(Margens_Ajuste!C11*Estrutura_calculocompensacao!$AX$59,2)</f>
        <v>48242.2</v>
      </c>
      <c r="D11" s="191">
        <f>ROUND(Margens_Ajuste!D11*Estrutura_calculocompensacao!$AX$59,6)</f>
        <v>0.288466</v>
      </c>
      <c r="F11" s="190">
        <f t="shared" si="0"/>
        <v>54026.18</v>
      </c>
      <c r="G11" s="191">
        <f t="shared" si="2"/>
        <v>0.32305200000000001</v>
      </c>
      <c r="I11" s="190">
        <f t="shared" si="1"/>
        <v>54026.18</v>
      </c>
      <c r="J11" s="191">
        <f t="shared" si="3"/>
        <v>1.7250190000000001</v>
      </c>
    </row>
    <row r="12" spans="2:13" x14ac:dyDescent="0.2">
      <c r="B12" s="215" t="s">
        <v>616</v>
      </c>
      <c r="C12" s="190">
        <f>ROUND(Margens_Ajuste!C12*Estrutura_calculocompensacao!$AX$59,2)</f>
        <v>53919.54</v>
      </c>
      <c r="D12" s="191">
        <f>ROUND(Margens_Ajuste!D12*Estrutura_calculocompensacao!$AX$59,6)</f>
        <v>0.27711200000000002</v>
      </c>
      <c r="F12" s="190">
        <f t="shared" si="0"/>
        <v>60384.2</v>
      </c>
      <c r="G12" s="191">
        <f t="shared" si="2"/>
        <v>0.310336</v>
      </c>
      <c r="I12" s="190">
        <f t="shared" si="1"/>
        <v>60384.2</v>
      </c>
      <c r="J12" s="191">
        <f t="shared" si="3"/>
        <v>1.7123029999999999</v>
      </c>
    </row>
    <row r="13" spans="2:13" x14ac:dyDescent="0.2">
      <c r="B13" s="215" t="s">
        <v>617</v>
      </c>
      <c r="C13" s="190">
        <f>ROUND(Margens_Ajuste!C13*Estrutura_calculocompensacao!$AX$59,2)</f>
        <v>77127.58</v>
      </c>
      <c r="D13" s="191">
        <f>ROUND(Margens_Ajuste!D13*Estrutura_calculocompensacao!$AX$59,6)</f>
        <v>0.25390699999999999</v>
      </c>
      <c r="F13" s="190">
        <f t="shared" si="0"/>
        <v>86374.76</v>
      </c>
      <c r="G13" s="191">
        <f t="shared" si="2"/>
        <v>0.28434900000000002</v>
      </c>
      <c r="I13" s="190">
        <f t="shared" si="1"/>
        <v>86374.76</v>
      </c>
      <c r="J13" s="191">
        <f t="shared" si="3"/>
        <v>1.6863159999999999</v>
      </c>
      <c r="K13" s="209"/>
    </row>
    <row r="14" spans="2:13" x14ac:dyDescent="0.2">
      <c r="B14" s="215" t="s">
        <v>618</v>
      </c>
      <c r="C14" s="192">
        <f>ROUND(Margens_Ajuste!C14*Estrutura_calculocompensacao!$AX$59,2)</f>
        <v>137676.74</v>
      </c>
      <c r="D14" s="193">
        <f>ROUND(Margens_Ajuste!D14*Estrutura_calculocompensacao!$AX$59,6)</f>
        <v>0.23342499999999999</v>
      </c>
      <c r="F14" s="192">
        <f t="shared" si="0"/>
        <v>154183.44</v>
      </c>
      <c r="G14" s="193">
        <f t="shared" si="2"/>
        <v>0.261411</v>
      </c>
      <c r="I14" s="192">
        <f t="shared" si="1"/>
        <v>154183.44</v>
      </c>
      <c r="J14" s="193">
        <f t="shared" si="3"/>
        <v>1.663378</v>
      </c>
      <c r="M14" s="209"/>
    </row>
    <row r="15" spans="2:13" x14ac:dyDescent="0.2">
      <c r="C15" s="194"/>
      <c r="D15" s="194"/>
      <c r="F15" s="194"/>
      <c r="G15" s="194"/>
      <c r="I15" s="194"/>
      <c r="J15" s="194"/>
    </row>
    <row r="16" spans="2:1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</row>
    <row r="17" spans="2:10" x14ac:dyDescent="0.2">
      <c r="B17" s="332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</row>
    <row r="18" spans="2:10" x14ac:dyDescent="0.2">
      <c r="B18" s="333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10" x14ac:dyDescent="0.2">
      <c r="B19" s="215" t="s">
        <v>506</v>
      </c>
      <c r="C19" s="188">
        <f>ROUND(Margens_Ajuste!C19*Estrutura_calculocompensacao!$AX$66,2)</f>
        <v>6.42</v>
      </c>
      <c r="D19" s="189">
        <f>ROUND(Margens_Ajuste!D19*Estrutura_calculocompensacao!$AX$66,6)</f>
        <v>0</v>
      </c>
      <c r="F19" s="188">
        <f t="shared" ref="F19:F26" si="4">ROUND(+C19/$M$6,2)</f>
        <v>7.19</v>
      </c>
      <c r="G19" s="189">
        <f t="shared" ref="G19:G26" si="5">ROUND(+D19/$M$6,6)</f>
        <v>0</v>
      </c>
      <c r="I19" s="188">
        <f t="shared" ref="I19:I26" si="6">F19</f>
        <v>7.19</v>
      </c>
      <c r="J19" s="191">
        <f>ROUND(G19+$M$7,6)</f>
        <v>1.401967</v>
      </c>
    </row>
    <row r="20" spans="2:10" x14ac:dyDescent="0.2">
      <c r="B20" s="215" t="s">
        <v>507</v>
      </c>
      <c r="C20" s="190">
        <f>ROUND(Margens_Ajuste!C20*Estrutura_calculocompensacao!$AX$66,2)</f>
        <v>7.9</v>
      </c>
      <c r="D20" s="191">
        <f>ROUND(Margens_Ajuste!D20*Estrutura_calculocompensacao!$AX$66,6)</f>
        <v>4.0078740000000002</v>
      </c>
      <c r="F20" s="190">
        <f t="shared" si="4"/>
        <v>8.85</v>
      </c>
      <c r="G20" s="191">
        <f t="shared" si="5"/>
        <v>4.488397</v>
      </c>
      <c r="I20" s="190">
        <f t="shared" si="6"/>
        <v>8.85</v>
      </c>
      <c r="J20" s="191">
        <f>ROUND(G20+$M$7,6)</f>
        <v>5.8903639999999999</v>
      </c>
    </row>
    <row r="21" spans="2:10" x14ac:dyDescent="0.2">
      <c r="B21" s="215" t="s">
        <v>508</v>
      </c>
      <c r="C21" s="190">
        <f>ROUND(Margens_Ajuste!C21*Estrutura_calculocompensacao!$AX$66,2)</f>
        <v>7.9</v>
      </c>
      <c r="D21" s="191">
        <f>ROUND(Margens_Ajuste!D21*Estrutura_calculocompensacao!$AX$66,6)</f>
        <v>1.253274</v>
      </c>
      <c r="F21" s="190">
        <f t="shared" si="4"/>
        <v>8.85</v>
      </c>
      <c r="G21" s="191">
        <f t="shared" si="5"/>
        <v>1.403535</v>
      </c>
      <c r="I21" s="190">
        <f t="shared" si="6"/>
        <v>8.85</v>
      </c>
      <c r="J21" s="191">
        <f t="shared" ref="J21:J26" si="7">ROUND(G21+$M$7,6)</f>
        <v>2.8055020000000002</v>
      </c>
    </row>
    <row r="22" spans="2:10" x14ac:dyDescent="0.2">
      <c r="B22" s="215" t="s">
        <v>509</v>
      </c>
      <c r="C22" s="190">
        <f>ROUND(Margens_Ajuste!C22*Estrutura_calculocompensacao!$AX$66,2)</f>
        <v>8.89</v>
      </c>
      <c r="D22" s="191">
        <f>ROUND(Margens_Ajuste!D22*Estrutura_calculocompensacao!$AX$66,6)</f>
        <v>3.2301600000000001</v>
      </c>
      <c r="F22" s="190">
        <f t="shared" si="4"/>
        <v>9.9600000000000009</v>
      </c>
      <c r="G22" s="191">
        <f t="shared" si="5"/>
        <v>3.6174390000000001</v>
      </c>
      <c r="I22" s="190">
        <f t="shared" si="6"/>
        <v>9.9600000000000009</v>
      </c>
      <c r="J22" s="191">
        <f t="shared" si="7"/>
        <v>5.019406</v>
      </c>
    </row>
    <row r="23" spans="2:10" x14ac:dyDescent="0.2">
      <c r="B23" s="215" t="s">
        <v>621</v>
      </c>
      <c r="C23" s="190">
        <f>ROUND(Margens_Ajuste!C23*Estrutura_calculocompensacao!$AX$66,2)</f>
        <v>9.8800000000000008</v>
      </c>
      <c r="D23" s="191">
        <f>ROUND(Margens_Ajuste!D23*Estrutura_calculocompensacao!$AX$66,6)</f>
        <v>4.1659069999999998</v>
      </c>
      <c r="F23" s="190">
        <f t="shared" si="4"/>
        <v>11.06</v>
      </c>
      <c r="G23" s="191">
        <f t="shared" si="5"/>
        <v>4.6653770000000003</v>
      </c>
      <c r="I23" s="190">
        <f t="shared" si="6"/>
        <v>11.06</v>
      </c>
      <c r="J23" s="191">
        <f t="shared" si="7"/>
        <v>6.0673440000000003</v>
      </c>
    </row>
    <row r="24" spans="2:10" x14ac:dyDescent="0.2">
      <c r="B24" s="215" t="s">
        <v>622</v>
      </c>
      <c r="C24" s="190">
        <f>ROUND(Margens_Ajuste!C24*Estrutura_calculocompensacao!$AX$66,2)</f>
        <v>9.8800000000000008</v>
      </c>
      <c r="D24" s="191">
        <f>ROUND(Margens_Ajuste!D24*Estrutura_calculocompensacao!$AX$66,6)</f>
        <v>4.5842929999999997</v>
      </c>
      <c r="F24" s="190">
        <f t="shared" si="4"/>
        <v>11.06</v>
      </c>
      <c r="G24" s="191">
        <f t="shared" si="5"/>
        <v>5.1339249999999996</v>
      </c>
      <c r="I24" s="190">
        <f t="shared" si="6"/>
        <v>11.06</v>
      </c>
      <c r="J24" s="191">
        <f t="shared" si="7"/>
        <v>6.5358919999999996</v>
      </c>
    </row>
    <row r="25" spans="2:10" x14ac:dyDescent="0.2">
      <c r="B25" s="215" t="s">
        <v>623</v>
      </c>
      <c r="C25" s="190">
        <f>ROUND(Margens_Ajuste!C25*Estrutura_calculocompensacao!$AX$66,2)</f>
        <v>9.8800000000000008</v>
      </c>
      <c r="D25" s="191">
        <f>ROUND(Margens_Ajuste!D25*Estrutura_calculocompensacao!$AX$66,6)</f>
        <v>3.737088</v>
      </c>
      <c r="F25" s="190">
        <f t="shared" si="4"/>
        <v>11.06</v>
      </c>
      <c r="G25" s="191">
        <f t="shared" si="5"/>
        <v>4.1851450000000003</v>
      </c>
      <c r="I25" s="190">
        <f t="shared" si="6"/>
        <v>11.06</v>
      </c>
      <c r="J25" s="191">
        <f t="shared" si="7"/>
        <v>5.5871120000000003</v>
      </c>
    </row>
    <row r="26" spans="2:10" x14ac:dyDescent="0.2">
      <c r="B26" s="215" t="s">
        <v>624</v>
      </c>
      <c r="C26" s="192">
        <f>ROUND(Margens_Ajuste!C26*Estrutura_calculocompensacao!$AX$66,2)</f>
        <v>9.8800000000000008</v>
      </c>
      <c r="D26" s="193">
        <f>ROUND(Margens_Ajuste!D26*Estrutura_calculocompensacao!$AX$66,6)</f>
        <v>2.128574</v>
      </c>
      <c r="F26" s="192">
        <f t="shared" si="4"/>
        <v>11.06</v>
      </c>
      <c r="G26" s="193">
        <f t="shared" si="5"/>
        <v>2.3837790000000001</v>
      </c>
      <c r="I26" s="192">
        <f t="shared" si="6"/>
        <v>11.06</v>
      </c>
      <c r="J26" s="193">
        <f t="shared" si="7"/>
        <v>3.7857460000000001</v>
      </c>
    </row>
    <row r="27" spans="2:10" x14ac:dyDescent="0.2">
      <c r="C27" s="194"/>
      <c r="D27" s="194"/>
      <c r="F27" s="194"/>
      <c r="G27" s="194"/>
      <c r="I27" s="194"/>
      <c r="J27" s="194"/>
    </row>
    <row r="28" spans="2:10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10" x14ac:dyDescent="0.2">
      <c r="B29" s="332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10" x14ac:dyDescent="0.2">
      <c r="B30" s="333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10" x14ac:dyDescent="0.2">
      <c r="B31" s="215" t="s">
        <v>515</v>
      </c>
      <c r="C31" s="188">
        <f>ROUND(Estrutura!AK77*(1+Ajuste!$V$6),2)</f>
        <v>47.32</v>
      </c>
      <c r="D31" s="189">
        <f>ROUND(Estrutura!AL77*(1+Ajuste!$V$6),6)</f>
        <v>3.0224000000000002</v>
      </c>
      <c r="F31" s="188">
        <f>ROUND(+C31/$M$6,2)</f>
        <v>52.99</v>
      </c>
      <c r="G31" s="189">
        <f t="shared" ref="G31:G33" si="8">ROUND(+D31/$M$6,6)</f>
        <v>3.3847700000000001</v>
      </c>
      <c r="I31" s="188">
        <f>F31</f>
        <v>52.99</v>
      </c>
      <c r="J31" s="189">
        <f>ROUND(G31+$M$7,6)</f>
        <v>4.7867369999999996</v>
      </c>
    </row>
    <row r="32" spans="2:10" x14ac:dyDescent="0.2">
      <c r="B32" s="215" t="s">
        <v>625</v>
      </c>
      <c r="C32" s="190">
        <f>ROUND(Estrutura!AK78*(1+Ajuste!$V$6),2)</f>
        <v>47.32</v>
      </c>
      <c r="D32" s="191">
        <f>ROUND(Estrutura!AL78*(1+Ajuste!$V$6),6)</f>
        <v>2.8409800000000001</v>
      </c>
      <c r="F32" s="190">
        <f>ROUND(+C32/$M$6,2)</f>
        <v>52.99</v>
      </c>
      <c r="G32" s="191">
        <f t="shared" si="8"/>
        <v>3.1815980000000001</v>
      </c>
      <c r="I32" s="190">
        <f>F32</f>
        <v>52.99</v>
      </c>
      <c r="J32" s="191">
        <f t="shared" ref="J32:J33" si="9">ROUND(G32+$M$7,6)</f>
        <v>4.5835650000000001</v>
      </c>
    </row>
    <row r="33" spans="2:10" x14ac:dyDescent="0.2">
      <c r="B33" s="215" t="s">
        <v>626</v>
      </c>
      <c r="C33" s="192">
        <f>ROUND(Estrutura!AK79*(1+Ajuste!$V$6),2)</f>
        <v>47.32</v>
      </c>
      <c r="D33" s="193">
        <f>ROUND(Estrutura!AL79*(1+Ajuste!$V$6),6)</f>
        <v>2.6494710000000001</v>
      </c>
      <c r="F33" s="192">
        <f>ROUND(+C33/$M$6,2)</f>
        <v>52.99</v>
      </c>
      <c r="G33" s="193">
        <f t="shared" si="8"/>
        <v>2.9671280000000002</v>
      </c>
      <c r="I33" s="192">
        <f>F33</f>
        <v>52.99</v>
      </c>
      <c r="J33" s="193">
        <f t="shared" si="9"/>
        <v>4.3690949999999997</v>
      </c>
    </row>
    <row r="34" spans="2:10" x14ac:dyDescent="0.2">
      <c r="C34" s="194"/>
      <c r="D34" s="194"/>
      <c r="F34" s="194"/>
      <c r="G34" s="194"/>
      <c r="I34" s="194"/>
      <c r="J34" s="194"/>
    </row>
    <row r="35" spans="2:10" x14ac:dyDescent="0.2">
      <c r="C35" s="334" t="s">
        <v>598</v>
      </c>
      <c r="D35" s="335"/>
      <c r="F35" s="334" t="s">
        <v>598</v>
      </c>
      <c r="G35" s="335"/>
      <c r="I35" s="334" t="s">
        <v>598</v>
      </c>
      <c r="J35" s="335"/>
    </row>
    <row r="36" spans="2:10" x14ac:dyDescent="0.2">
      <c r="B36" s="332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</row>
    <row r="37" spans="2:10" x14ac:dyDescent="0.2">
      <c r="B37" s="333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</row>
    <row r="38" spans="2:10" x14ac:dyDescent="0.2">
      <c r="B38" s="215" t="s">
        <v>627</v>
      </c>
      <c r="C38" s="188">
        <f>ROUND(Estrutura!AK81*(1+Ajuste!$AG$6),2)</f>
        <v>32.270000000000003</v>
      </c>
      <c r="D38" s="189">
        <f>ROUND(Estrutura!AL81*(1+Ajuste!$AG$6),6)</f>
        <v>0</v>
      </c>
      <c r="F38" s="188">
        <f t="shared" ref="F38:F45" si="10">ROUND(+C38/$M$6,2)</f>
        <v>36.14</v>
      </c>
      <c r="G38" s="189">
        <f t="shared" ref="G38:G45" si="11">ROUND(+D38/$M$6,6)</f>
        <v>0</v>
      </c>
      <c r="I38" s="188">
        <f t="shared" ref="I38:I45" si="12">F38</f>
        <v>36.14</v>
      </c>
      <c r="J38" s="191">
        <f t="shared" ref="J38:J45" si="13">ROUND(G38+$M$7,6)</f>
        <v>1.401967</v>
      </c>
    </row>
    <row r="39" spans="2:10" x14ac:dyDescent="0.2">
      <c r="B39" s="215" t="s">
        <v>518</v>
      </c>
      <c r="C39" s="190">
        <f>ROUND(Estrutura!AK82*(1+Ajuste!$AG$6),2)</f>
        <v>32.270000000000003</v>
      </c>
      <c r="D39" s="191">
        <f>ROUND(Estrutura!AL82*(1+Ajuste!$AG$6),6)</f>
        <v>3.1659619999999999</v>
      </c>
      <c r="F39" s="190">
        <f t="shared" si="10"/>
        <v>36.14</v>
      </c>
      <c r="G39" s="191">
        <f t="shared" si="11"/>
        <v>3.545544</v>
      </c>
      <c r="I39" s="190">
        <f t="shared" si="12"/>
        <v>36.14</v>
      </c>
      <c r="J39" s="191">
        <f t="shared" si="13"/>
        <v>4.9475110000000004</v>
      </c>
    </row>
    <row r="40" spans="2:10" x14ac:dyDescent="0.2">
      <c r="B40" s="215" t="s">
        <v>519</v>
      </c>
      <c r="C40" s="190">
        <f>ROUND(Estrutura!AK83*(1+Ajuste!$AG$6),2)</f>
        <v>52.43</v>
      </c>
      <c r="D40" s="191">
        <f>ROUND(Estrutura!AL83*(1+Ajuste!$AG$6),6)</f>
        <v>2.7626550000000001</v>
      </c>
      <c r="F40" s="190">
        <f t="shared" si="10"/>
        <v>58.72</v>
      </c>
      <c r="G40" s="191">
        <f t="shared" si="11"/>
        <v>3.0938829999999999</v>
      </c>
      <c r="I40" s="190">
        <f t="shared" si="12"/>
        <v>58.72</v>
      </c>
      <c r="J40" s="191">
        <f t="shared" si="13"/>
        <v>4.4958499999999999</v>
      </c>
    </row>
    <row r="41" spans="2:10" x14ac:dyDescent="0.2">
      <c r="B41" s="215" t="s">
        <v>520</v>
      </c>
      <c r="C41" s="190">
        <f>ROUND(Estrutura!AK84*(1+Ajuste!$AG$6),2)</f>
        <v>92.75</v>
      </c>
      <c r="D41" s="191">
        <f>ROUND(Estrutura!AL84*(1+Ajuste!$AG$6),6)</f>
        <v>2.4954689999999999</v>
      </c>
      <c r="F41" s="190">
        <f t="shared" si="10"/>
        <v>103.87</v>
      </c>
      <c r="G41" s="191">
        <f t="shared" si="11"/>
        <v>2.7946620000000002</v>
      </c>
      <c r="I41" s="190">
        <f t="shared" si="12"/>
        <v>103.87</v>
      </c>
      <c r="J41" s="191">
        <f t="shared" si="13"/>
        <v>4.1966289999999997</v>
      </c>
    </row>
    <row r="42" spans="2:10" x14ac:dyDescent="0.2">
      <c r="B42" s="215" t="s">
        <v>625</v>
      </c>
      <c r="C42" s="190">
        <f>ROUND(Estrutura!AK85*(1+Ajuste!$AG$6),2)</f>
        <v>211.73</v>
      </c>
      <c r="D42" s="191">
        <f>ROUND(Estrutura!AL85*(1+Ajuste!$AG$6),6)</f>
        <v>2.2574540000000001</v>
      </c>
      <c r="F42" s="190">
        <f t="shared" si="10"/>
        <v>237.12</v>
      </c>
      <c r="G42" s="191">
        <f t="shared" si="11"/>
        <v>2.528111</v>
      </c>
      <c r="I42" s="190">
        <f t="shared" si="12"/>
        <v>237.12</v>
      </c>
      <c r="J42" s="191">
        <f t="shared" si="13"/>
        <v>3.930078</v>
      </c>
    </row>
    <row r="43" spans="2:10" x14ac:dyDescent="0.2">
      <c r="B43" s="215" t="s">
        <v>628</v>
      </c>
      <c r="C43" s="190">
        <f>ROUND(Estrutura!AK86*(1+Ajuste!$AG$6),2)</f>
        <v>975.98</v>
      </c>
      <c r="D43" s="191">
        <f>ROUND(Estrutura!AL86*(1+Ajuste!$AG$6),6)</f>
        <v>1.8753789999999999</v>
      </c>
      <c r="F43" s="190">
        <f t="shared" si="10"/>
        <v>1092.99</v>
      </c>
      <c r="G43" s="191">
        <f t="shared" si="11"/>
        <v>2.1002269999999998</v>
      </c>
      <c r="I43" s="190">
        <f t="shared" si="12"/>
        <v>1092.99</v>
      </c>
      <c r="J43" s="191">
        <f t="shared" si="13"/>
        <v>3.5021939999999998</v>
      </c>
    </row>
    <row r="44" spans="2:10" x14ac:dyDescent="0.2">
      <c r="B44" s="215" t="s">
        <v>629</v>
      </c>
      <c r="C44" s="190">
        <f>ROUND(Estrutura!AK87*(1+Ajuste!$AG$6),2)</f>
        <v>3660.03</v>
      </c>
      <c r="D44" s="191">
        <f>ROUND(Estrutura!AL87*(1+Ajuste!$AG$6),6)</f>
        <v>1.109091</v>
      </c>
      <c r="F44" s="190">
        <f t="shared" si="10"/>
        <v>4098.8500000000004</v>
      </c>
      <c r="G44" s="191">
        <f t="shared" si="11"/>
        <v>1.242065</v>
      </c>
      <c r="I44" s="190">
        <f t="shared" si="12"/>
        <v>4098.8500000000004</v>
      </c>
      <c r="J44" s="191">
        <f t="shared" si="13"/>
        <v>2.6440320000000002</v>
      </c>
    </row>
    <row r="45" spans="2:10" x14ac:dyDescent="0.2">
      <c r="B45" s="215" t="s">
        <v>630</v>
      </c>
      <c r="C45" s="192">
        <f>ROUND(Estrutura!AK88*(1+Ajuste!$AG$6),2)</f>
        <v>9709.6299999999992</v>
      </c>
      <c r="D45" s="193">
        <f>ROUND(Estrutura!AL88*(1+Ajuste!$AG$6),6)</f>
        <v>0.98809999999999998</v>
      </c>
      <c r="F45" s="192">
        <f t="shared" si="10"/>
        <v>10873.76</v>
      </c>
      <c r="G45" s="193">
        <f t="shared" si="11"/>
        <v>1.106568</v>
      </c>
      <c r="I45" s="192">
        <f t="shared" si="12"/>
        <v>10873.76</v>
      </c>
      <c r="J45" s="193">
        <f t="shared" si="13"/>
        <v>2.5085350000000002</v>
      </c>
    </row>
    <row r="46" spans="2:10" x14ac:dyDescent="0.2">
      <c r="C46" s="194"/>
      <c r="D46" s="194"/>
      <c r="F46" s="194"/>
      <c r="G46" s="194"/>
      <c r="I46" s="194"/>
      <c r="J46" s="194"/>
    </row>
    <row r="47" spans="2:10" x14ac:dyDescent="0.2">
      <c r="C47" s="330" t="s">
        <v>599</v>
      </c>
      <c r="D47" s="331"/>
      <c r="F47" s="330" t="s">
        <v>599</v>
      </c>
      <c r="G47" s="331"/>
    </row>
    <row r="48" spans="2:10" x14ac:dyDescent="0.2">
      <c r="B48" s="332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33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ROUND(Estrutura!AL92,7)</f>
        <v>0.423674</v>
      </c>
      <c r="D50" s="189">
        <f>C50</f>
        <v>0.423674</v>
      </c>
      <c r="F50" s="189">
        <f t="shared" ref="F50:F58" si="14">ROUND(+C50/$M$6,7)</f>
        <v>0.47447020000000001</v>
      </c>
      <c r="G50" s="189">
        <f t="shared" ref="G50:G58" si="15">ROUND(+D50/$M$5,7)</f>
        <v>0.466088</v>
      </c>
    </row>
    <row r="51" spans="2:10" x14ac:dyDescent="0.2">
      <c r="B51" s="215" t="s">
        <v>632</v>
      </c>
      <c r="C51" s="191">
        <f>ROUND(Estrutura!AL93,7)</f>
        <v>0.33271800000000001</v>
      </c>
      <c r="D51" s="191">
        <f>ROUND(Estrutura!AL93,7)</f>
        <v>0.33271800000000001</v>
      </c>
      <c r="F51" s="191">
        <f t="shared" si="14"/>
        <v>0.37260910000000003</v>
      </c>
      <c r="G51" s="191">
        <f t="shared" si="15"/>
        <v>0.36602639999999997</v>
      </c>
    </row>
    <row r="52" spans="2:10" x14ac:dyDescent="0.2">
      <c r="B52" s="215" t="s">
        <v>633</v>
      </c>
      <c r="C52" s="191">
        <f>ROUND(Estrutura!AL94,7)</f>
        <v>0.28642800000000002</v>
      </c>
      <c r="D52" s="191">
        <f>ROUND(Estrutura!AL94,7)</f>
        <v>0.28642800000000002</v>
      </c>
      <c r="F52" s="191">
        <f t="shared" si="14"/>
        <v>0.32076919999999998</v>
      </c>
      <c r="G52" s="191">
        <f t="shared" si="15"/>
        <v>0.3151023</v>
      </c>
    </row>
    <row r="53" spans="2:10" x14ac:dyDescent="0.2">
      <c r="B53" s="215" t="s">
        <v>634</v>
      </c>
      <c r="C53" s="191">
        <f>ROUND(Estrutura!AL95,7)</f>
        <v>0.21757799999999999</v>
      </c>
      <c r="D53" s="191">
        <f>ROUND(Estrutura!AL95,7)</f>
        <v>0.21757799999999999</v>
      </c>
      <c r="F53" s="191">
        <f t="shared" si="14"/>
        <v>0.2436644</v>
      </c>
      <c r="G53" s="191">
        <f t="shared" si="15"/>
        <v>0.23935970000000001</v>
      </c>
    </row>
    <row r="54" spans="2:10" x14ac:dyDescent="0.2">
      <c r="B54" s="215" t="s">
        <v>635</v>
      </c>
      <c r="C54" s="191">
        <f>ROUND(Estrutura!AL96,7)</f>
        <v>0.224915</v>
      </c>
      <c r="D54" s="191">
        <f>ROUND(Estrutura!AL96,7)</f>
        <v>0.224915</v>
      </c>
      <c r="F54" s="191">
        <f t="shared" si="14"/>
        <v>0.25188110000000002</v>
      </c>
      <c r="G54" s="191">
        <f t="shared" si="15"/>
        <v>0.24743119999999999</v>
      </c>
    </row>
    <row r="55" spans="2:10" x14ac:dyDescent="0.2">
      <c r="B55" s="215" t="s">
        <v>636</v>
      </c>
      <c r="C55" s="191">
        <f>ROUND(Estrutura!AL97,7)</f>
        <v>0.20358000000000001</v>
      </c>
      <c r="D55" s="191">
        <f>ROUND(Estrutura!AL97,7)</f>
        <v>0.20358000000000001</v>
      </c>
      <c r="F55" s="191">
        <f t="shared" si="14"/>
        <v>0.2279882</v>
      </c>
      <c r="G55" s="191">
        <f t="shared" si="15"/>
        <v>0.2239604</v>
      </c>
    </row>
    <row r="56" spans="2:10" x14ac:dyDescent="0.2">
      <c r="B56" s="215" t="s">
        <v>637</v>
      </c>
      <c r="C56" s="191">
        <f>ROUND(Estrutura!AL98,7)</f>
        <v>0.17813599999999999</v>
      </c>
      <c r="D56" s="191">
        <f>ROUND(Estrutura!AL98,7)</f>
        <v>0.17813599999999999</v>
      </c>
      <c r="F56" s="191">
        <f t="shared" si="14"/>
        <v>0.19949359999999999</v>
      </c>
      <c r="G56" s="191">
        <f t="shared" si="15"/>
        <v>0.19596920000000001</v>
      </c>
    </row>
    <row r="57" spans="2:10" x14ac:dyDescent="0.2">
      <c r="B57" s="215" t="s">
        <v>638</v>
      </c>
      <c r="C57" s="191">
        <f>ROUND(Estrutura!AL99,7)</f>
        <v>0.15268799999999999</v>
      </c>
      <c r="D57" s="191">
        <f>ROUND(Estrutura!AL99,7)</f>
        <v>0.15268799999999999</v>
      </c>
      <c r="F57" s="191">
        <f t="shared" si="14"/>
        <v>0.17099449999999999</v>
      </c>
      <c r="G57" s="191">
        <f t="shared" si="15"/>
        <v>0.1679736</v>
      </c>
    </row>
    <row r="58" spans="2:10" x14ac:dyDescent="0.2">
      <c r="B58" s="215" t="s">
        <v>639</v>
      </c>
      <c r="C58" s="193">
        <f>ROUND(Estrutura!AL100,7)</f>
        <v>0.12664900000000001</v>
      </c>
      <c r="D58" s="193">
        <f>ROUND(Estrutura!AL100,7)</f>
        <v>0.12664900000000001</v>
      </c>
      <c r="F58" s="193">
        <f t="shared" si="14"/>
        <v>0.1418335</v>
      </c>
      <c r="G58" s="193">
        <f t="shared" si="15"/>
        <v>0.1393278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32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33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ROUND(Estrutura!AL103,7)</f>
        <v>4.9215599999999998E-2</v>
      </c>
      <c r="D63" s="197">
        <f>C63</f>
        <v>4.9215599999999998E-2</v>
      </c>
      <c r="F63" s="197">
        <f>ROUND(+C63/$M$6,7)</f>
        <v>5.51163E-2</v>
      </c>
      <c r="G63" s="197">
        <f>ROUND(+D63/$M$5,7)</f>
        <v>5.4142599999999999E-2</v>
      </c>
      <c r="I63" s="197">
        <f>ROUND(Margens!I63,7)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32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33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ROUND(Estrutura!AK90,2)</f>
        <v>0</v>
      </c>
      <c r="D68" s="191">
        <f>ROUND(Estrutura!AL90*(1+Ajuste!$BC$6),6)</f>
        <v>0.225357</v>
      </c>
      <c r="F68" s="190">
        <f t="shared" ref="F68:I70" si="16">ROUND(+C68/$M$6,6)</f>
        <v>0</v>
      </c>
      <c r="G68" s="202">
        <f t="shared" si="16"/>
        <v>0.25237599999999999</v>
      </c>
      <c r="I68" s="190">
        <f t="shared" si="16"/>
        <v>0</v>
      </c>
      <c r="J68" s="202">
        <f>ROUND(G68+$M$7,6)</f>
        <v>1.6543429999999999</v>
      </c>
    </row>
    <row r="69" spans="2:10" x14ac:dyDescent="0.2">
      <c r="B69" s="215" t="s">
        <v>607</v>
      </c>
      <c r="C69" s="190">
        <v>0</v>
      </c>
      <c r="D69" s="191">
        <f>ROUND(Margens!D69*(1+Ajuste!$BC$6),6)</f>
        <v>0.13939399999999999</v>
      </c>
      <c r="F69" s="190">
        <f t="shared" si="16"/>
        <v>0</v>
      </c>
      <c r="G69" s="191">
        <f t="shared" si="16"/>
        <v>0.156107</v>
      </c>
      <c r="I69" s="190">
        <f t="shared" si="16"/>
        <v>0</v>
      </c>
      <c r="J69" s="191">
        <f t="shared" ref="J69:J70" si="17">ROUND(G69+$M$7,6)</f>
        <v>1.558074</v>
      </c>
    </row>
    <row r="70" spans="2:10" x14ac:dyDescent="0.2">
      <c r="B70" s="215" t="s">
        <v>608</v>
      </c>
      <c r="C70" s="192">
        <v>0</v>
      </c>
      <c r="D70" s="193">
        <f>ROUND(Margens!D70*(1+Ajuste!$BC$6),6)</f>
        <v>0.13939399999999999</v>
      </c>
      <c r="F70" s="192">
        <f t="shared" si="16"/>
        <v>0</v>
      </c>
      <c r="G70" s="193">
        <f t="shared" si="16"/>
        <v>0.156107</v>
      </c>
      <c r="I70" s="192">
        <f t="shared" si="16"/>
        <v>0</v>
      </c>
      <c r="J70" s="193">
        <f t="shared" si="17"/>
        <v>1.558074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32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33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18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19">C51</f>
        <v>0.33271800000000001</v>
      </c>
      <c r="F75" s="190"/>
      <c r="G75" s="191">
        <f t="shared" si="18"/>
        <v>0.37260900000000002</v>
      </c>
      <c r="I75" s="190"/>
      <c r="J75" s="191">
        <f t="shared" ref="J75:J82" si="20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19"/>
        <v>0.28642800000000002</v>
      </c>
      <c r="F76" s="190"/>
      <c r="G76" s="191">
        <f t="shared" si="18"/>
        <v>0.32076900000000003</v>
      </c>
      <c r="I76" s="190"/>
      <c r="J76" s="191">
        <f t="shared" si="20"/>
        <v>1.722736</v>
      </c>
    </row>
    <row r="77" spans="2:10" x14ac:dyDescent="0.2">
      <c r="B77" s="215" t="s">
        <v>634</v>
      </c>
      <c r="C77" s="190">
        <v>0</v>
      </c>
      <c r="D77" s="191">
        <f t="shared" si="19"/>
        <v>0.21757799999999999</v>
      </c>
      <c r="F77" s="190"/>
      <c r="G77" s="191">
        <f t="shared" si="18"/>
        <v>0.24366399999999999</v>
      </c>
      <c r="I77" s="190"/>
      <c r="J77" s="191">
        <f t="shared" si="20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19"/>
        <v>0.224915</v>
      </c>
      <c r="F78" s="190"/>
      <c r="G78" s="191">
        <f t="shared" si="18"/>
        <v>0.25188100000000002</v>
      </c>
      <c r="I78" s="190"/>
      <c r="J78" s="191">
        <f t="shared" si="20"/>
        <v>1.653848</v>
      </c>
    </row>
    <row r="79" spans="2:10" x14ac:dyDescent="0.2">
      <c r="B79" s="215" t="s">
        <v>636</v>
      </c>
      <c r="C79" s="190">
        <v>0</v>
      </c>
      <c r="D79" s="191">
        <f t="shared" si="19"/>
        <v>0.20358000000000001</v>
      </c>
      <c r="F79" s="190"/>
      <c r="G79" s="191">
        <f t="shared" si="18"/>
        <v>0.227988</v>
      </c>
      <c r="I79" s="190"/>
      <c r="J79" s="191">
        <f t="shared" si="20"/>
        <v>1.629955</v>
      </c>
    </row>
    <row r="80" spans="2:10" x14ac:dyDescent="0.2">
      <c r="B80" s="215" t="s">
        <v>637</v>
      </c>
      <c r="C80" s="190">
        <v>0</v>
      </c>
      <c r="D80" s="191">
        <f t="shared" si="19"/>
        <v>0.17813599999999999</v>
      </c>
      <c r="F80" s="190"/>
      <c r="G80" s="191">
        <f t="shared" si="18"/>
        <v>0.199494</v>
      </c>
      <c r="I80" s="190"/>
      <c r="J80" s="191">
        <f t="shared" si="20"/>
        <v>1.601461</v>
      </c>
    </row>
    <row r="81" spans="2:10" x14ac:dyDescent="0.2">
      <c r="B81" s="215" t="s">
        <v>638</v>
      </c>
      <c r="C81" s="190">
        <v>0</v>
      </c>
      <c r="D81" s="191">
        <f t="shared" si="19"/>
        <v>0.15268799999999999</v>
      </c>
      <c r="F81" s="190"/>
      <c r="G81" s="191">
        <f t="shared" si="18"/>
        <v>0.17099400000000001</v>
      </c>
      <c r="I81" s="190"/>
      <c r="J81" s="191">
        <f t="shared" si="20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19"/>
        <v>0.12664900000000001</v>
      </c>
      <c r="F82" s="192"/>
      <c r="G82" s="193">
        <f t="shared" si="18"/>
        <v>0.14183399999999999</v>
      </c>
      <c r="I82" s="192"/>
      <c r="J82" s="193">
        <f t="shared" si="20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2" spans="2:10" x14ac:dyDescent="0.2">
      <c r="B92" s="216"/>
    </row>
    <row r="93" spans="2:10" x14ac:dyDescent="0.2">
      <c r="B93" s="216"/>
    </row>
    <row r="94" spans="2:10" x14ac:dyDescent="0.2">
      <c r="B94" s="216"/>
    </row>
  </sheetData>
  <mergeCells count="33">
    <mergeCell ref="B72:B73"/>
    <mergeCell ref="C72:D72"/>
    <mergeCell ref="F72:G72"/>
    <mergeCell ref="I72:J72"/>
    <mergeCell ref="B61:B62"/>
    <mergeCell ref="C65:D65"/>
    <mergeCell ref="F65:G65"/>
    <mergeCell ref="I65:J65"/>
    <mergeCell ref="B66:B67"/>
    <mergeCell ref="I35:J35"/>
    <mergeCell ref="B36:B37"/>
    <mergeCell ref="B48:B49"/>
    <mergeCell ref="C60:D60"/>
    <mergeCell ref="F60:G60"/>
    <mergeCell ref="C47:D47"/>
    <mergeCell ref="F47:G47"/>
    <mergeCell ref="B7:B8"/>
    <mergeCell ref="C16:D16"/>
    <mergeCell ref="F16:G16"/>
    <mergeCell ref="B29:B30"/>
    <mergeCell ref="C35:D35"/>
    <mergeCell ref="F35:G35"/>
    <mergeCell ref="I16:J16"/>
    <mergeCell ref="B17:B18"/>
    <mergeCell ref="C28:D28"/>
    <mergeCell ref="F28:G28"/>
    <mergeCell ref="I28:J28"/>
    <mergeCell ref="C4:D4"/>
    <mergeCell ref="F4:G4"/>
    <mergeCell ref="I4:J4"/>
    <mergeCell ref="C6:D6"/>
    <mergeCell ref="F6:G6"/>
    <mergeCell ref="I6:J6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/>
  </sheetPr>
  <dimension ref="B2:BA123"/>
  <sheetViews>
    <sheetView showGridLines="0" zoomScaleNormal="100" workbookViewId="0"/>
  </sheetViews>
  <sheetFormatPr defaultColWidth="9.140625" defaultRowHeight="16.5" x14ac:dyDescent="0.3"/>
  <cols>
    <col min="1" max="1" width="2.7109375" style="1" customWidth="1"/>
    <col min="2" max="2" width="24.140625" style="1" customWidth="1"/>
    <col min="3" max="6" width="17" style="1" customWidth="1"/>
    <col min="7" max="7" width="9.140625" style="1"/>
    <col min="8" max="8" width="3.5703125" style="1" customWidth="1"/>
    <col min="9" max="9" width="25.85546875" style="1" bestFit="1" customWidth="1"/>
    <col min="10" max="12" width="14.42578125" style="1" customWidth="1"/>
    <col min="13" max="13" width="14.5703125" style="1" bestFit="1" customWidth="1"/>
    <col min="14" max="15" width="16.5703125" style="1" customWidth="1"/>
    <col min="16" max="16" width="14.5703125" style="1" bestFit="1" customWidth="1"/>
    <col min="17" max="17" width="14.5703125" style="1" customWidth="1"/>
    <col min="18" max="19" width="13.5703125" style="1" bestFit="1" customWidth="1"/>
    <col min="20" max="21" width="14.5703125" style="1" bestFit="1" customWidth="1"/>
    <col min="22" max="24" width="10" style="1" bestFit="1" customWidth="1"/>
    <col min="25" max="25" width="16.7109375" style="1" customWidth="1"/>
    <col min="26" max="27" width="18.28515625" style="1" customWidth="1"/>
    <col min="28" max="34" width="14.42578125" style="1" customWidth="1"/>
    <col min="35" max="35" width="11.85546875" style="1" customWidth="1"/>
    <col min="36" max="36" width="14.7109375" style="1" customWidth="1"/>
    <col min="37" max="37" width="11" style="1" bestFit="1" customWidth="1"/>
    <col min="38" max="38" width="9.140625" style="1"/>
    <col min="39" max="44" width="14.7109375" style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bestFit="1" customWidth="1"/>
    <col min="50" max="50" width="10" style="1" bestFit="1" customWidth="1"/>
    <col min="51" max="16384" width="9.140625" style="1"/>
  </cols>
  <sheetData>
    <row r="2" spans="2:22" x14ac:dyDescent="0.3">
      <c r="B2" s="23" t="s">
        <v>494</v>
      </c>
      <c r="I2" s="1" t="s">
        <v>574</v>
      </c>
    </row>
    <row r="3" spans="2:22" ht="49.5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x14ac:dyDescent="0.3">
      <c r="B4" s="231"/>
      <c r="C4" s="236" t="s">
        <v>495</v>
      </c>
      <c r="D4" s="236" t="s">
        <v>554</v>
      </c>
      <c r="E4" s="236" t="s">
        <v>555</v>
      </c>
      <c r="F4" s="236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35" ca="1" si="0">$E$6*K4</f>
        <v>283886122.42683184</v>
      </c>
      <c r="R4" s="122">
        <f t="shared" ref="R4:R35" ca="1" si="1">$E$7*L4</f>
        <v>1258518260.2842596</v>
      </c>
      <c r="S4" s="122">
        <f t="shared" ref="S4:S35" ca="1" si="2">$F$8*M4</f>
        <v>701361947.89369559</v>
      </c>
      <c r="T4" s="122">
        <f t="shared" ref="T4:T35" ca="1" si="3">SUM(P4:S4)</f>
        <v>5523410128.1007099</v>
      </c>
      <c r="V4" s="44"/>
    </row>
    <row r="5" spans="2:22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ref="Q36:Q55" ca="1" si="8">$E$6*K36</f>
        <v>155935.21422438833</v>
      </c>
      <c r="R36" s="51">
        <f t="shared" ref="R36:R55" ca="1" si="9">$E$7*L36</f>
        <v>460314.36966534553</v>
      </c>
      <c r="S36" s="51">
        <f t="shared" ref="S36:S55" ca="1" si="10">$F$8*M36</f>
        <v>267321.20896862977</v>
      </c>
      <c r="T36" s="51">
        <f t="shared" ref="T36:T56" ca="1" si="11">SUM(P36:S36)</f>
        <v>2095650.2976661485</v>
      </c>
    </row>
    <row r="37" spans="8:22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8"/>
        <v>699156.60908077203</v>
      </c>
      <c r="R37" s="51">
        <f t="shared" ca="1" si="9"/>
        <v>2110250.3339697947</v>
      </c>
      <c r="S37" s="51">
        <f t="shared" ca="1" si="10"/>
        <v>1215985.4519833177</v>
      </c>
      <c r="T37" s="51">
        <f t="shared" ca="1" si="11"/>
        <v>9547622.128610177</v>
      </c>
    </row>
    <row r="38" spans="8:22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8"/>
        <v>656934.93809918605</v>
      </c>
      <c r="R38" s="51">
        <f t="shared" ca="1" si="9"/>
        <v>1993408.5812767879</v>
      </c>
      <c r="S38" s="51">
        <f t="shared" ca="1" si="10"/>
        <v>1146266.2527154156</v>
      </c>
      <c r="T38" s="51">
        <f t="shared" ca="1" si="11"/>
        <v>9005292.9700022265</v>
      </c>
    </row>
    <row r="39" spans="8:22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8"/>
        <v>2823558.5237324289</v>
      </c>
      <c r="R39" s="51">
        <f t="shared" ca="1" si="9"/>
        <v>8602954.7146292198</v>
      </c>
      <c r="S39" s="51">
        <f t="shared" ca="1" si="10"/>
        <v>4939801.7475564759</v>
      </c>
      <c r="T39" s="51">
        <f t="shared" ca="1" si="11"/>
        <v>38819575.570919961</v>
      </c>
    </row>
    <row r="40" spans="8:22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8"/>
        <v>4320484.3448503055</v>
      </c>
      <c r="R40" s="51">
        <f t="shared" ca="1" si="9"/>
        <v>13176666.846162172</v>
      </c>
      <c r="S40" s="51">
        <f t="shared" ca="1" si="10"/>
        <v>7562150.9533838276</v>
      </c>
      <c r="T40" s="51">
        <f t="shared" ca="1" si="11"/>
        <v>59437535.49878516</v>
      </c>
    </row>
    <row r="41" spans="8:22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8"/>
        <v>3257904.9036569605</v>
      </c>
      <c r="R41" s="51">
        <f t="shared" ca="1" si="9"/>
        <v>9934652.6992630325</v>
      </c>
      <c r="S41" s="51">
        <f t="shared" ca="1" si="10"/>
        <v>5702164.6270766594</v>
      </c>
      <c r="T41" s="51">
        <f t="shared" ca="1" si="11"/>
        <v>44816057.632466063</v>
      </c>
    </row>
    <row r="42" spans="8:22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8"/>
        <v>3830804.511314047</v>
      </c>
      <c r="R42" s="51">
        <f t="shared" ca="1" si="9"/>
        <v>11672399.656776659</v>
      </c>
      <c r="S42" s="51">
        <f t="shared" ca="1" si="10"/>
        <v>6702926.1872429093</v>
      </c>
      <c r="T42" s="51">
        <f t="shared" ca="1" si="11"/>
        <v>52671362.176118664</v>
      </c>
    </row>
    <row r="43" spans="8:22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8"/>
        <v>2026010.0560031144</v>
      </c>
      <c r="R43" s="51">
        <f t="shared" ca="1" si="9"/>
        <v>6175191.8398293164</v>
      </c>
      <c r="S43" s="51">
        <f t="shared" ca="1" si="10"/>
        <v>3545364.9928374239</v>
      </c>
      <c r="T43" s="51">
        <f t="shared" ca="1" si="11"/>
        <v>27861785.895167161</v>
      </c>
    </row>
    <row r="44" spans="8:22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8"/>
        <v>54749.189723585565</v>
      </c>
      <c r="R44" s="51">
        <f t="shared" ca="1" si="9"/>
        <v>167012.15740168473</v>
      </c>
      <c r="S44" s="51">
        <f t="shared" ca="1" si="10"/>
        <v>95832.221765787894</v>
      </c>
      <c r="T44" s="51">
        <f t="shared" ca="1" si="11"/>
        <v>753271.83483130287</v>
      </c>
    </row>
    <row r="45" spans="8:22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8"/>
        <v>0</v>
      </c>
      <c r="R45" s="122">
        <f t="shared" ca="1" si="9"/>
        <v>0</v>
      </c>
      <c r="S45" s="122">
        <f t="shared" ca="1" si="10"/>
        <v>0</v>
      </c>
      <c r="T45" s="122">
        <f t="shared" ca="1" si="11"/>
        <v>0</v>
      </c>
    </row>
    <row r="46" spans="8:22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8"/>
        <v>0</v>
      </c>
      <c r="R46" s="122">
        <f t="shared" ca="1" si="9"/>
        <v>0</v>
      </c>
      <c r="S46" s="122">
        <f t="shared" ca="1" si="10"/>
        <v>0</v>
      </c>
      <c r="T46" s="122">
        <f t="shared" ca="1" si="11"/>
        <v>0</v>
      </c>
    </row>
    <row r="47" spans="8:22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8"/>
        <v>39276564.559868686</v>
      </c>
      <c r="R47" s="122">
        <f t="shared" ca="1" si="9"/>
        <v>52661367.121979289</v>
      </c>
      <c r="S47" s="122">
        <f t="shared" ca="1" si="10"/>
        <v>33971702.798566729</v>
      </c>
      <c r="T47" s="122">
        <f t="shared" ca="1" si="11"/>
        <v>264919169.39649174</v>
      </c>
      <c r="V47" s="44"/>
    </row>
    <row r="48" spans="8:22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8"/>
        <v>0</v>
      </c>
      <c r="R48" s="122">
        <f t="shared" ca="1" si="9"/>
        <v>0</v>
      </c>
      <c r="S48" s="122">
        <f t="shared" ca="1" si="10"/>
        <v>0</v>
      </c>
      <c r="T48" s="122">
        <f t="shared" ca="1" si="11"/>
        <v>0</v>
      </c>
    </row>
    <row r="49" spans="2:53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8"/>
        <v>0</v>
      </c>
      <c r="R49" s="122">
        <f t="shared" ca="1" si="9"/>
        <v>0</v>
      </c>
      <c r="S49" s="122">
        <f t="shared" ca="1" si="10"/>
        <v>0</v>
      </c>
      <c r="T49" s="122">
        <f t="shared" ca="1" si="11"/>
        <v>0</v>
      </c>
    </row>
    <row r="50" spans="2:53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8"/>
        <v>0</v>
      </c>
      <c r="R50" s="122">
        <f t="shared" ca="1" si="9"/>
        <v>0</v>
      </c>
      <c r="S50" s="122">
        <f t="shared" ca="1" si="10"/>
        <v>0</v>
      </c>
      <c r="T50" s="122">
        <f t="shared" ca="1" si="11"/>
        <v>0</v>
      </c>
    </row>
    <row r="51" spans="2:53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8"/>
        <v>1534545.9827809178</v>
      </c>
      <c r="R51" s="122">
        <f t="shared" ca="1" si="9"/>
        <v>8372996.2410158729</v>
      </c>
      <c r="S51" s="122">
        <f t="shared" ca="1" si="10"/>
        <v>4613493.7004882488</v>
      </c>
      <c r="T51" s="122">
        <f t="shared" ca="1" si="11"/>
        <v>36344430.355390526</v>
      </c>
      <c r="V51" s="44"/>
    </row>
    <row r="52" spans="2:53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8"/>
        <v>314627.96379411191</v>
      </c>
      <c r="R52" s="51">
        <f t="shared" ca="1" si="9"/>
        <v>1611389.8821584531</v>
      </c>
      <c r="S52" s="51">
        <f t="shared" ca="1" si="10"/>
        <v>892355.28390126349</v>
      </c>
      <c r="T52" s="51">
        <f t="shared" ca="1" si="11"/>
        <v>7025446.916744981</v>
      </c>
    </row>
    <row r="53" spans="2:53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8"/>
        <v>1071583.5480793798</v>
      </c>
      <c r="R53" s="51">
        <f t="shared" ca="1" si="9"/>
        <v>5931836.653497058</v>
      </c>
      <c r="S53" s="51">
        <f t="shared" ca="1" si="10"/>
        <v>3265134.6876652292</v>
      </c>
      <c r="T53" s="51">
        <f t="shared" ca="1" si="11"/>
        <v>25724968.637748655</v>
      </c>
    </row>
    <row r="54" spans="2:53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8"/>
        <v>143468.47823382504</v>
      </c>
      <c r="R54" s="51">
        <f t="shared" ca="1" si="9"/>
        <v>802629.68435601797</v>
      </c>
      <c r="S54" s="51">
        <f t="shared" ca="1" si="10"/>
        <v>441093.76729854732</v>
      </c>
      <c r="T54" s="51">
        <f t="shared" ca="1" si="11"/>
        <v>3476476.0013988269</v>
      </c>
    </row>
    <row r="55" spans="2:53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8"/>
        <v>4865.9926736010593</v>
      </c>
      <c r="R55" s="51">
        <f t="shared" ca="1" si="9"/>
        <v>27140.021004342645</v>
      </c>
      <c r="S55" s="51">
        <f t="shared" ca="1" si="10"/>
        <v>14909.961623207402</v>
      </c>
      <c r="T55" s="51">
        <f t="shared" ca="1" si="11"/>
        <v>117538.79949805319</v>
      </c>
    </row>
    <row r="56" spans="2:53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12">Q51+Q47+Q35+Q33+Q4+Q11+Q20+Q24</f>
        <v>2156769180.4513626</v>
      </c>
      <c r="R56" s="163">
        <f t="shared" ca="1" si="12"/>
        <v>2403856087.6879749</v>
      </c>
      <c r="S56" s="163">
        <f t="shared" ca="1" si="12"/>
        <v>1590841522.4492929</v>
      </c>
      <c r="T56" s="163">
        <f t="shared" ca="1" si="11"/>
        <v>12375173206.533274</v>
      </c>
      <c r="V56" s="44"/>
    </row>
    <row r="57" spans="2:53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566</v>
      </c>
      <c r="AL58" s="336"/>
      <c r="AM58" s="167"/>
      <c r="AN58" s="167"/>
      <c r="AO58" s="167"/>
      <c r="AP58" s="167"/>
      <c r="AQ58" s="167"/>
      <c r="AR58" s="167"/>
      <c r="AU58" s="34">
        <v>1.2425558792107299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3">L59</f>
        <v>2019/2020</v>
      </c>
      <c r="U59" s="164" t="str">
        <f t="shared" si="13"/>
        <v>2020/2021</v>
      </c>
      <c r="V59" s="164" t="str">
        <f t="shared" si="13"/>
        <v>2021/2022</v>
      </c>
      <c r="W59" s="164" t="str">
        <f t="shared" si="13"/>
        <v>2022/2023</v>
      </c>
      <c r="X59" s="164" t="str">
        <f t="shared" si="13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4">T59</f>
        <v>2019/2020</v>
      </c>
      <c r="AD59" s="164" t="str">
        <f t="shared" si="14"/>
        <v>2020/2021</v>
      </c>
      <c r="AE59" s="164" t="str">
        <f t="shared" si="14"/>
        <v>2021/2022</v>
      </c>
      <c r="AF59" s="164" t="str">
        <f t="shared" si="14"/>
        <v>2022/2023</v>
      </c>
      <c r="AG59" s="164" t="str">
        <f t="shared" si="14"/>
        <v>2023/2024</v>
      </c>
      <c r="AH59" s="164" t="s">
        <v>562</v>
      </c>
      <c r="AI59" s="164" t="s">
        <v>568</v>
      </c>
      <c r="AJ59" s="164"/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5">AC59</f>
        <v>2019/2020</v>
      </c>
      <c r="AO59" s="164" t="str">
        <f t="shared" si="15"/>
        <v>2020/2021</v>
      </c>
      <c r="AP59" s="164" t="str">
        <f t="shared" si="15"/>
        <v>2021/2022</v>
      </c>
      <c r="AQ59" s="164" t="str">
        <f t="shared" si="15"/>
        <v>2022/2023</v>
      </c>
      <c r="AR59" s="164" t="str">
        <f t="shared" si="15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/>
      <c r="AX59" s="164"/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6">SUM(AC61:AC66)</f>
        <v>1500317508.7054586</v>
      </c>
      <c r="AD60" s="122">
        <f t="shared" si="16"/>
        <v>1505382808.7808912</v>
      </c>
      <c r="AE60" s="122">
        <f t="shared" si="16"/>
        <v>1543004043.3284941</v>
      </c>
      <c r="AF60" s="122">
        <f t="shared" si="16"/>
        <v>1530892531.2487528</v>
      </c>
      <c r="AG60" s="122">
        <f t="shared" si="16"/>
        <v>1545547625.8855338</v>
      </c>
      <c r="AH60" s="122">
        <f>NPV(WACC!$C$28,Estrutura!AB60:AG60)</f>
        <v>6947770851.5946236</v>
      </c>
      <c r="AI60" s="168">
        <f t="shared" ref="AI60:AI80" si="17">AH60/Q60</f>
        <v>0.40995790245794184</v>
      </c>
      <c r="AJ60" s="122"/>
      <c r="AK60" s="163"/>
      <c r="AL60" s="68"/>
      <c r="AM60" s="122">
        <f>SUM(AM61:AM66)</f>
        <v>1302457146.0276048</v>
      </c>
      <c r="AN60" s="122">
        <f t="shared" ref="AN60" si="18">SUM(AN61:AN66)</f>
        <v>1319484073.7164934</v>
      </c>
      <c r="AO60" s="122">
        <f t="shared" ref="AO60" si="19">SUM(AO61:AO66)</f>
        <v>1325957969.2345822</v>
      </c>
      <c r="AP60" s="122">
        <f t="shared" ref="AP60" si="20">SUM(AP61:AP66)</f>
        <v>1360371303.7421124</v>
      </c>
      <c r="AQ60" s="122">
        <f t="shared" ref="AQ60" si="21">SUM(AQ61:AQ66)</f>
        <v>1352395331.1265087</v>
      </c>
      <c r="AR60" s="122">
        <f t="shared" ref="AR60" si="22">SUM(AR61:AR66)</f>
        <v>1367096051.6734993</v>
      </c>
      <c r="AS60" s="122">
        <f>NPV(WACC!$C$28,Estrutura!AM60:AR60)</f>
        <v>6121770491.8882866</v>
      </c>
      <c r="AT60" s="168">
        <f t="shared" ref="AT60:AT80" si="23">AS60/Q60</f>
        <v>0.36121919444240685</v>
      </c>
      <c r="AU60" s="68">
        <f>AT60-AI60</f>
        <v>-4.8738708015534982E-2</v>
      </c>
      <c r="AV60" s="44">
        <f>AT60/AI60-1</f>
        <v>-0.11888710456199869</v>
      </c>
      <c r="AW60" s="122"/>
      <c r="AX60" s="68"/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24">$J61*L$60</f>
        <v>146853364.08139157</v>
      </c>
      <c r="M61" s="112">
        <f t="shared" si="24"/>
        <v>146045743.43203655</v>
      </c>
      <c r="N61" s="112">
        <f t="shared" si="24"/>
        <v>148871799.71074098</v>
      </c>
      <c r="O61" s="112">
        <f t="shared" si="24"/>
        <v>145959011.61631998</v>
      </c>
      <c r="P61" s="112">
        <f t="shared" si="24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25">$R61*T$60</f>
        <v>931.75438338878303</v>
      </c>
      <c r="U61" s="171">
        <f t="shared" si="25"/>
        <v>980.95611972176027</v>
      </c>
      <c r="V61" s="171">
        <f t="shared" si="25"/>
        <v>1034.5798551108301</v>
      </c>
      <c r="W61" s="171">
        <f t="shared" si="25"/>
        <v>1088.0916411567075</v>
      </c>
      <c r="X61" s="171">
        <f t="shared" si="25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1" si="26">$Z61*12*T61+$AA61*L61</f>
        <v>144573106.16797379</v>
      </c>
      <c r="AD61" s="51">
        <f t="shared" si="26"/>
        <v>143896112.97866946</v>
      </c>
      <c r="AE61" s="51">
        <f t="shared" si="26"/>
        <v>146755872.9544791</v>
      </c>
      <c r="AF61" s="51">
        <f t="shared" si="26"/>
        <v>144044802.39329061</v>
      </c>
      <c r="AG61" s="51">
        <f t="shared" si="26"/>
        <v>144411407.16999358</v>
      </c>
      <c r="AH61" s="51">
        <f>NPV(WACC!$C$28,Estrutura!AB61:AG61)</f>
        <v>662911880.73591292</v>
      </c>
      <c r="AI61" s="169">
        <f t="shared" si="17"/>
        <v>0.98546500855985686</v>
      </c>
      <c r="AJ61" s="51"/>
      <c r="AK61" s="68">
        <v>171.87850299999999</v>
      </c>
      <c r="AL61" s="68">
        <v>0.90059999999999996</v>
      </c>
      <c r="AM61" s="51">
        <f>$AK61*12*S61+$AL61*K61</f>
        <v>133495287.22947836</v>
      </c>
      <c r="AN61" s="51">
        <f t="shared" ref="AN61:AN66" si="27">$AK61*12*T61+$AL61*L61</f>
        <v>134177922.27466787</v>
      </c>
      <c r="AO61" s="51">
        <f t="shared" ref="AO61:AO66" si="28">$AK61*12*U61+$AL61*M61</f>
        <v>133552059.7672897</v>
      </c>
      <c r="AP61" s="51">
        <f t="shared" ref="AP61:AP66" si="29">$AK61*12*V61+$AL61*N61</f>
        <v>136207807.2602582</v>
      </c>
      <c r="AQ61" s="51">
        <f t="shared" ref="AQ61:AQ66" si="30">$AK61*12*W61+$AL61*O61</f>
        <v>133694920.61056371</v>
      </c>
      <c r="AR61" s="51">
        <f t="shared" ref="AR61:AR66" si="31">$AK61*12*X61+$AL61*P61</f>
        <v>134037367.02335386</v>
      </c>
      <c r="AS61" s="51">
        <f>NPV(WACC!$C$28,Estrutura!AM61:AR61)</f>
        <v>615260654.09021807</v>
      </c>
      <c r="AT61" s="169">
        <f t="shared" si="23"/>
        <v>0.9146281178072615</v>
      </c>
      <c r="AU61" s="68">
        <f t="shared" ref="AU61:AU112" si="32">AT61-AI61</f>
        <v>-7.0836890752595361E-2</v>
      </c>
      <c r="AV61" s="44">
        <f t="shared" ref="AV61:AV114" si="33">AT61/AI61-1</f>
        <v>-7.1881690508844409E-2</v>
      </c>
      <c r="AW61" s="53"/>
      <c r="AX61" s="68"/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34">$J62*K$60</f>
        <v>515460249.35630125</v>
      </c>
      <c r="L62" s="112">
        <f t="shared" si="24"/>
        <v>517741161.26724958</v>
      </c>
      <c r="M62" s="112">
        <f t="shared" si="24"/>
        <v>514893841.72863334</v>
      </c>
      <c r="N62" s="112">
        <f t="shared" si="24"/>
        <v>524857288.38643068</v>
      </c>
      <c r="O62" s="112">
        <f t="shared" si="24"/>
        <v>514588063.0270775</v>
      </c>
      <c r="P62" s="112">
        <f t="shared" si="24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35">$R62*S$60</f>
        <v>291.0896710895675</v>
      </c>
      <c r="T62" s="171">
        <f t="shared" si="25"/>
        <v>307.06455417978083</v>
      </c>
      <c r="U62" s="171">
        <f t="shared" si="25"/>
        <v>323.27924498381947</v>
      </c>
      <c r="V62" s="171">
        <f t="shared" si="25"/>
        <v>340.95122881802769</v>
      </c>
      <c r="W62" s="171">
        <f t="shared" si="25"/>
        <v>358.58631915780126</v>
      </c>
      <c r="X62" s="171">
        <f t="shared" si="25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36">$Z62*12*S62+$AA62*K62</f>
        <v>309032425.47098458</v>
      </c>
      <c r="AC62" s="51">
        <f t="shared" ref="AC62:AC66" si="37">$Z62*12*T62+$AA62*L62</f>
        <v>315394607.77585942</v>
      </c>
      <c r="AD62" s="51">
        <f t="shared" ref="AD62:AD66" si="38">$Z62*12*U62+$AA62*M62</f>
        <v>319748707.89577782</v>
      </c>
      <c r="AE62" s="51">
        <f t="shared" ref="AE62:AE66" si="39">$Z62*12*V62+$AA62*N62</f>
        <v>329818499.08018941</v>
      </c>
      <c r="AF62" s="51">
        <f t="shared" ref="AF62:AF66" si="40">$Z62*12*W62+$AA62*O62</f>
        <v>331631394.9719274</v>
      </c>
      <c r="AG62" s="51">
        <f t="shared" ref="AG62:AG66" si="41">$Z62*12*X62+$AA62*P62</f>
        <v>337664050.71498311</v>
      </c>
      <c r="AH62" s="51">
        <f>NPV(WACC!$C$28,Estrutura!AB62:AG62)</f>
        <v>1479146675.9550231</v>
      </c>
      <c r="AI62" s="169">
        <f t="shared" si="17"/>
        <v>0.62368866862110617</v>
      </c>
      <c r="AJ62" s="51"/>
      <c r="AK62" s="68">
        <v>27332.078503000001</v>
      </c>
      <c r="AL62" s="68">
        <v>0.35747699999999999</v>
      </c>
      <c r="AM62" s="51">
        <f t="shared" ref="AM62:AM66" si="42">$AK62*12*S62+$AL62*K62</f>
        <v>279738212.4587326</v>
      </c>
      <c r="AN62" s="51">
        <f t="shared" si="27"/>
        <v>285793107.11029816</v>
      </c>
      <c r="AO62" s="51">
        <f t="shared" si="28"/>
        <v>290093430.28708655</v>
      </c>
      <c r="AP62" s="51">
        <f t="shared" si="29"/>
        <v>299451277.90149987</v>
      </c>
      <c r="AQ62" s="51">
        <f t="shared" si="30"/>
        <v>301564310.11060464</v>
      </c>
      <c r="AR62" s="51">
        <f t="shared" si="31"/>
        <v>307349245.67179847</v>
      </c>
      <c r="AS62" s="51">
        <f>NPV(WACC!$C$28,Estrutura!AM62:AR62)</f>
        <v>1342327044.7776654</v>
      </c>
      <c r="AT62" s="169">
        <f t="shared" si="23"/>
        <v>0.56599807241627664</v>
      </c>
      <c r="AU62" s="68">
        <f t="shared" si="32"/>
        <v>-5.7690596204829525E-2</v>
      </c>
      <c r="AV62" s="44">
        <f t="shared" si="33"/>
        <v>-9.2499028934381444E-2</v>
      </c>
      <c r="AW62" s="53"/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34"/>
        <v>224518284.73638821</v>
      </c>
      <c r="L63" s="112">
        <f t="shared" si="24"/>
        <v>225511778.28030443</v>
      </c>
      <c r="M63" s="112">
        <f t="shared" si="24"/>
        <v>224271575.37483335</v>
      </c>
      <c r="N63" s="112">
        <f t="shared" si="24"/>
        <v>228611339.60779729</v>
      </c>
      <c r="O63" s="112">
        <f t="shared" si="24"/>
        <v>224138387.78244776</v>
      </c>
      <c r="P63" s="112">
        <f t="shared" si="24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35"/>
        <v>39.55203120779688</v>
      </c>
      <c r="T63" s="171">
        <f t="shared" si="25"/>
        <v>41.7226306390993</v>
      </c>
      <c r="U63" s="171">
        <f t="shared" si="25"/>
        <v>43.925814126529808</v>
      </c>
      <c r="V63" s="171">
        <f t="shared" si="25"/>
        <v>46.327008416584903</v>
      </c>
      <c r="W63" s="171">
        <f t="shared" si="25"/>
        <v>48.723189774927988</v>
      </c>
      <c r="X63" s="171">
        <f t="shared" si="25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36"/>
        <v>99752174.937844664</v>
      </c>
      <c r="AC63" s="51">
        <f t="shared" si="37"/>
        <v>101324679.48977798</v>
      </c>
      <c r="AD63" s="51">
        <f t="shared" si="38"/>
        <v>102146269.43354061</v>
      </c>
      <c r="AE63" s="51">
        <f t="shared" si="39"/>
        <v>105002078.63985135</v>
      </c>
      <c r="AF63" s="51">
        <f t="shared" si="40"/>
        <v>104819559.3328428</v>
      </c>
      <c r="AG63" s="51">
        <f t="shared" si="41"/>
        <v>106239615.88342772</v>
      </c>
      <c r="AH63" s="51">
        <f>NPV(WACC!$C$28,Estrutura!AB63:AG63)</f>
        <v>471932018.3811295</v>
      </c>
      <c r="AI63" s="169">
        <f t="shared" si="17"/>
        <v>0.45685619556235174</v>
      </c>
      <c r="AJ63" s="51"/>
      <c r="AK63" s="68">
        <v>49241.978503000006</v>
      </c>
      <c r="AL63" s="68">
        <v>0.29444389999999998</v>
      </c>
      <c r="AM63" s="51">
        <f t="shared" si="42"/>
        <v>89479482.624904454</v>
      </c>
      <c r="AN63" s="51">
        <f t="shared" si="27"/>
        <v>91054626.065017775</v>
      </c>
      <c r="AO63" s="51">
        <f t="shared" si="28"/>
        <v>91991325.251854151</v>
      </c>
      <c r="AP63" s="51">
        <f t="shared" si="29"/>
        <v>94688017.049037591</v>
      </c>
      <c r="AQ63" s="51">
        <f t="shared" si="30"/>
        <v>94786896.200311393</v>
      </c>
      <c r="AR63" s="51">
        <f t="shared" si="31"/>
        <v>96241053.506450325</v>
      </c>
      <c r="AS63" s="51">
        <f>NPV(WACC!$C$28,Estrutura!AM63:AR63)</f>
        <v>425219573.51154685</v>
      </c>
      <c r="AT63" s="169">
        <f t="shared" si="23"/>
        <v>0.41163597523964657</v>
      </c>
      <c r="AU63" s="68">
        <f t="shared" si="32"/>
        <v>-4.5220220322705174E-2</v>
      </c>
      <c r="AV63" s="44">
        <f t="shared" si="33"/>
        <v>-9.8981300378432779E-2</v>
      </c>
      <c r="AW63" s="53"/>
      <c r="AX63" s="68"/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34"/>
        <v>494465950.51874471</v>
      </c>
      <c r="L64" s="112">
        <f t="shared" si="24"/>
        <v>496653962.64481074</v>
      </c>
      <c r="M64" s="112">
        <f t="shared" si="24"/>
        <v>493922612.23738235</v>
      </c>
      <c r="N64" s="112">
        <f t="shared" si="24"/>
        <v>503480255.38880438</v>
      </c>
      <c r="O64" s="112">
        <f t="shared" si="24"/>
        <v>493629287.66676408</v>
      </c>
      <c r="P64" s="112">
        <f t="shared" si="24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35"/>
        <v>50.760956809470066</v>
      </c>
      <c r="T64" s="171">
        <f t="shared" si="25"/>
        <v>53.546697531713484</v>
      </c>
      <c r="U64" s="171">
        <f t="shared" si="25"/>
        <v>56.374256532697267</v>
      </c>
      <c r="V64" s="171">
        <f t="shared" si="25"/>
        <v>59.455941996795637</v>
      </c>
      <c r="W64" s="171">
        <f t="shared" si="25"/>
        <v>62.531193879549342</v>
      </c>
      <c r="X64" s="171">
        <f t="shared" si="25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36"/>
        <v>196886602.8377589</v>
      </c>
      <c r="AC64" s="51">
        <f t="shared" si="37"/>
        <v>199387591.96308663</v>
      </c>
      <c r="AD64" s="51">
        <f t="shared" si="38"/>
        <v>200277762.56973049</v>
      </c>
      <c r="AE64" s="51">
        <f t="shared" si="39"/>
        <v>205420086.70496202</v>
      </c>
      <c r="AF64" s="51">
        <f t="shared" si="40"/>
        <v>204098083.07989654</v>
      </c>
      <c r="AG64" s="51">
        <f t="shared" si="41"/>
        <v>206240448.41514286</v>
      </c>
      <c r="AH64" s="51">
        <f>NPV(WACC!$C$28,Estrutura!AB64:AG64)</f>
        <v>924564291.12140274</v>
      </c>
      <c r="AI64" s="169">
        <f t="shared" si="17"/>
        <v>0.40639889303616566</v>
      </c>
      <c r="AJ64" s="51"/>
      <c r="AK64" s="68">
        <v>55036.978502999998</v>
      </c>
      <c r="AL64" s="68">
        <v>0.28285481154979042</v>
      </c>
      <c r="AM64" s="51">
        <f t="shared" si="42"/>
        <v>173386829.51634169</v>
      </c>
      <c r="AN64" s="51">
        <f t="shared" si="27"/>
        <v>175845544.30086929</v>
      </c>
      <c r="AO64" s="51">
        <f t="shared" si="28"/>
        <v>176940412.343537</v>
      </c>
      <c r="AP64" s="51">
        <f t="shared" si="29"/>
        <v>181679117.57567969</v>
      </c>
      <c r="AQ64" s="51">
        <f t="shared" si="30"/>
        <v>180923754.81822801</v>
      </c>
      <c r="AR64" s="51">
        <f t="shared" si="31"/>
        <v>183091190.89941046</v>
      </c>
      <c r="AS64" s="51">
        <f>NPV(WACC!$C$28,Estrutura!AM64:AR64)</f>
        <v>817150826.56834626</v>
      </c>
      <c r="AT64" s="169">
        <f t="shared" si="23"/>
        <v>0.35918453108130882</v>
      </c>
      <c r="AU64" s="68">
        <f t="shared" si="32"/>
        <v>-4.7214361954856843E-2</v>
      </c>
      <c r="AV64" s="44">
        <f t="shared" si="33"/>
        <v>-0.11617738818657464</v>
      </c>
      <c r="AW64" s="53"/>
      <c r="AX64" s="68"/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34"/>
        <v>412733305.90022266</v>
      </c>
      <c r="L65" s="112">
        <f t="shared" si="24"/>
        <v>414559651.02508634</v>
      </c>
      <c r="M65" s="112">
        <f t="shared" si="24"/>
        <v>412279778.60505992</v>
      </c>
      <c r="N65" s="112">
        <f t="shared" si="24"/>
        <v>420257593.15500534</v>
      </c>
      <c r="O65" s="112">
        <f t="shared" si="24"/>
        <v>412034939.05724871</v>
      </c>
      <c r="P65" s="112">
        <f t="shared" si="24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35"/>
        <v>21.30692149492447</v>
      </c>
      <c r="T65" s="171">
        <f t="shared" si="25"/>
        <v>22.476236704975459</v>
      </c>
      <c r="U65" s="171">
        <f t="shared" si="25"/>
        <v>23.663105145662318</v>
      </c>
      <c r="V65" s="171">
        <f t="shared" si="25"/>
        <v>24.956643218674838</v>
      </c>
      <c r="W65" s="171">
        <f t="shared" si="25"/>
        <v>26.247480794666462</v>
      </c>
      <c r="X65" s="171">
        <f t="shared" si="25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36"/>
        <v>147217970.58384508</v>
      </c>
      <c r="AC65" s="51">
        <f t="shared" si="37"/>
        <v>148859091.07909253</v>
      </c>
      <c r="AD65" s="51">
        <f t="shared" si="38"/>
        <v>149246872.43511254</v>
      </c>
      <c r="AE65" s="51">
        <f t="shared" si="39"/>
        <v>152904172.27820715</v>
      </c>
      <c r="AF65" s="51">
        <f t="shared" si="40"/>
        <v>151550368.13829055</v>
      </c>
      <c r="AG65" s="51">
        <f t="shared" si="41"/>
        <v>152901408.01320082</v>
      </c>
      <c r="AH65" s="51">
        <f>NPV(WACC!$C$28,Estrutura!AB65:AG65)</f>
        <v>688697682.10137618</v>
      </c>
      <c r="AI65" s="169">
        <f t="shared" si="17"/>
        <v>0.36266938561061024</v>
      </c>
      <c r="AJ65" s="51"/>
      <c r="AK65" s="68">
        <v>78725.97850300002</v>
      </c>
      <c r="AL65" s="68">
        <v>0.25916899999999998</v>
      </c>
      <c r="AM65" s="51">
        <f t="shared" si="42"/>
        <v>127096577.0797492</v>
      </c>
      <c r="AN65" s="51">
        <f t="shared" si="27"/>
        <v>128674574.92849146</v>
      </c>
      <c r="AO65" s="51">
        <f t="shared" si="28"/>
        <v>129204951.22543447</v>
      </c>
      <c r="AP65" s="51">
        <f t="shared" si="29"/>
        <v>132494574.05087481</v>
      </c>
      <c r="AQ65" s="51">
        <f t="shared" si="30"/>
        <v>131582986.4261139</v>
      </c>
      <c r="AR65" s="51">
        <f t="shared" si="31"/>
        <v>132925988.26081251</v>
      </c>
      <c r="AS65" s="51">
        <f>NPV(WACC!$C$28,Estrutura!AM65:AR65)</f>
        <v>596417311.99427152</v>
      </c>
      <c r="AT65" s="169">
        <f t="shared" si="23"/>
        <v>0.314074383768079</v>
      </c>
      <c r="AU65" s="68">
        <f t="shared" si="32"/>
        <v>-4.8595001842531238E-2</v>
      </c>
      <c r="AV65" s="44">
        <f t="shared" si="33"/>
        <v>-0.13399256670290494</v>
      </c>
      <c r="AW65" s="53"/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34"/>
        <v>1890093256.8131752</v>
      </c>
      <c r="L66" s="112">
        <f t="shared" si="24"/>
        <v>1898456920.602288</v>
      </c>
      <c r="M66" s="112">
        <f t="shared" si="24"/>
        <v>1888016349.3523197</v>
      </c>
      <c r="N66" s="112">
        <f t="shared" si="24"/>
        <v>1924550385.4220986</v>
      </c>
      <c r="O66" s="112">
        <f t="shared" si="24"/>
        <v>1886895117.8652949</v>
      </c>
      <c r="P66" s="112">
        <f t="shared" si="24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35"/>
        <v>29.010101611686011</v>
      </c>
      <c r="T66" s="171">
        <f t="shared" si="25"/>
        <v>30.602164222314659</v>
      </c>
      <c r="U66" s="171">
        <f t="shared" si="25"/>
        <v>32.218126156197549</v>
      </c>
      <c r="V66" s="171">
        <f t="shared" si="25"/>
        <v>33.979322439086978</v>
      </c>
      <c r="W66" s="171">
        <f t="shared" si="25"/>
        <v>35.736841903014216</v>
      </c>
      <c r="X66" s="171">
        <f t="shared" si="25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36"/>
        <v>586103206.29948449</v>
      </c>
      <c r="AC66" s="51">
        <f t="shared" si="37"/>
        <v>590778432.22966826</v>
      </c>
      <c r="AD66" s="51">
        <f t="shared" si="38"/>
        <v>590067083.46806026</v>
      </c>
      <c r="AE66" s="51">
        <f t="shared" si="39"/>
        <v>603103333.67080498</v>
      </c>
      <c r="AF66" s="51">
        <f t="shared" si="40"/>
        <v>594748323.33250487</v>
      </c>
      <c r="AG66" s="51">
        <f t="shared" si="41"/>
        <v>598090695.68878567</v>
      </c>
      <c r="AH66" s="51">
        <f>NPV(WACC!$C$28,Estrutura!AB66:AG66)</f>
        <v>2720518303.2997794</v>
      </c>
      <c r="AI66" s="169">
        <f t="shared" si="17"/>
        <v>0.31283851146363806</v>
      </c>
      <c r="AJ66" s="51"/>
      <c r="AK66" s="68">
        <v>140529.97850299999</v>
      </c>
      <c r="AL66" s="68">
        <v>0.238263</v>
      </c>
      <c r="AM66" s="51">
        <f t="shared" si="42"/>
        <v>499260757.11839849</v>
      </c>
      <c r="AN66" s="51">
        <f t="shared" si="27"/>
        <v>503938299.03714883</v>
      </c>
      <c r="AO66" s="51">
        <f t="shared" si="28"/>
        <v>504175790.35938036</v>
      </c>
      <c r="AP66" s="51">
        <f t="shared" si="29"/>
        <v>515850509.90476227</v>
      </c>
      <c r="AQ66" s="51">
        <f t="shared" si="30"/>
        <v>509842462.96068716</v>
      </c>
      <c r="AR66" s="51">
        <f t="shared" si="31"/>
        <v>513451206.3116737</v>
      </c>
      <c r="AS66" s="51">
        <f>NPV(WACC!$C$28,Estrutura!AM66:AR66)</f>
        <v>2325395080.9462385</v>
      </c>
      <c r="AT66" s="169">
        <f t="shared" si="23"/>
        <v>0.26740240446304603</v>
      </c>
      <c r="AU66" s="68">
        <f t="shared" si="32"/>
        <v>-4.543610700059203E-2</v>
      </c>
      <c r="AV66" s="44">
        <f t="shared" si="33"/>
        <v>-0.14523821503949708</v>
      </c>
      <c r="AW66" s="53"/>
      <c r="AX66" s="68"/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43">SUM(AB68:AB75)</f>
        <v>491485909.06948113</v>
      </c>
      <c r="AC67" s="122">
        <f t="shared" si="43"/>
        <v>562023704.521559</v>
      </c>
      <c r="AD67" s="122">
        <f t="shared" si="43"/>
        <v>597737684.27031243</v>
      </c>
      <c r="AE67" s="122">
        <f t="shared" si="43"/>
        <v>636355524.88043237</v>
      </c>
      <c r="AF67" s="122">
        <f t="shared" si="43"/>
        <v>677103551.68197095</v>
      </c>
      <c r="AG67" s="122">
        <f t="shared" si="43"/>
        <v>711142656.17839742</v>
      </c>
      <c r="AH67" s="122">
        <f>NPV(WACC!$C$28,Estrutura!AB67:AG67)</f>
        <v>2764403824.2511134</v>
      </c>
      <c r="AI67" s="168">
        <f t="shared" si="17"/>
        <v>3.1850198343482412</v>
      </c>
      <c r="AJ67" s="122"/>
      <c r="AL67" s="53"/>
      <c r="AM67" s="122">
        <f t="shared" ref="AM67" si="44">SUM(AM68:AM75)</f>
        <v>549811370.75039613</v>
      </c>
      <c r="AN67" s="122">
        <f t="shared" ref="AN67" si="45">SUM(AN68:AN75)</f>
        <v>629648657.75209522</v>
      </c>
      <c r="AO67" s="122">
        <f t="shared" ref="AO67" si="46">SUM(AO68:AO75)</f>
        <v>669732033.99869049</v>
      </c>
      <c r="AP67" s="122">
        <f t="shared" ref="AP67" si="47">SUM(AP68:AP75)</f>
        <v>713084308.8152504</v>
      </c>
      <c r="AQ67" s="122">
        <f t="shared" ref="AQ67" si="48">SUM(AQ68:AQ75)</f>
        <v>758837633.99217796</v>
      </c>
      <c r="AR67" s="122">
        <f t="shared" ref="AR67" si="49">SUM(AR68:AR75)</f>
        <v>797018563.51842141</v>
      </c>
      <c r="AS67" s="122">
        <f>NPV(WACC!$C$28,Estrutura!AM67:AR67)</f>
        <v>3096818952.7623286</v>
      </c>
      <c r="AT67" s="168">
        <f t="shared" si="23"/>
        <v>3.5680133638237903</v>
      </c>
      <c r="AU67" s="68">
        <f t="shared" si="32"/>
        <v>0.3829935294755491</v>
      </c>
      <c r="AV67" s="44">
        <f t="shared" si="33"/>
        <v>0.12024839699433842</v>
      </c>
      <c r="AW67" s="122"/>
      <c r="AX67" s="44"/>
      <c r="AY67" s="116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50">$J68*L$67</f>
        <v>13541955.118507532</v>
      </c>
      <c r="M68" s="112">
        <f t="shared" si="50"/>
        <v>14428282.827279273</v>
      </c>
      <c r="N68" s="112">
        <f t="shared" si="50"/>
        <v>15390169.581363488</v>
      </c>
      <c r="O68" s="112">
        <f t="shared" si="50"/>
        <v>16408586.812795715</v>
      </c>
      <c r="P68" s="112">
        <f t="shared" si="50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51">$R68*T$67</f>
        <v>201479.58246252892</v>
      </c>
      <c r="U68" s="171">
        <f t="shared" si="51"/>
        <v>212822.17921778714</v>
      </c>
      <c r="V68" s="171">
        <f t="shared" si="51"/>
        <v>224889.30608685536</v>
      </c>
      <c r="W68" s="171">
        <f t="shared" si="51"/>
        <v>237425.5098879532</v>
      </c>
      <c r="X68" s="171">
        <f t="shared" si="51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B75" si="52">$Z68*12*S68+$AA68*K68</f>
        <v>17406238.113743447</v>
      </c>
      <c r="AC68" s="51">
        <f t="shared" ref="AC68:AC75" si="53">$Z68*12*T68+$AA68*L68</f>
        <v>18205695.071314115</v>
      </c>
      <c r="AD68" s="51">
        <f t="shared" ref="AD68:AD75" si="54">$Z68*12*U68+$AA68*M68</f>
        <v>19230612.114119247</v>
      </c>
      <c r="AE68" s="51">
        <f t="shared" ref="AE68:AE75" si="55">$Z68*12*V68+$AA68*N68</f>
        <v>20320997.69800825</v>
      </c>
      <c r="AF68" s="51">
        <f t="shared" ref="AF68:AF75" si="56">$Z68*12*W68+$AA68*O68</f>
        <v>21453769.07347545</v>
      </c>
      <c r="AG68" s="51">
        <f t="shared" ref="AG68:AG75" si="57">$Z68*12*X68+$AA68*P68</f>
        <v>22472070.517185524</v>
      </c>
      <c r="AH68" s="51">
        <f>NPV(WACC!$C$28,Estrutura!AB68:AG68)</f>
        <v>89930045.797854558</v>
      </c>
      <c r="AI68" s="169">
        <f t="shared" si="17"/>
        <v>1.3516502038288092</v>
      </c>
      <c r="AJ68" s="51"/>
      <c r="AK68" s="68">
        <f>Z68*$AU$58*0.65</f>
        <v>6.0816897507969179</v>
      </c>
      <c r="AL68" s="68">
        <f t="shared" ref="AL68:AL71" si="58">AA68*$AU$58*0.9</f>
        <v>0</v>
      </c>
      <c r="AM68" s="51">
        <f>$AK68*12*S68+$AL68*K68</f>
        <v>14058345.277062973</v>
      </c>
      <c r="AN68" s="51">
        <f t="shared" ref="AN68:AN75" si="59">$AK68*12*T68+$AL68*L68</f>
        <v>14704035.739886455</v>
      </c>
      <c r="AO68" s="51">
        <f t="shared" ref="AO68:AO75" si="60">$AK68*12*U68+$AL68*M68</f>
        <v>15531821.593092969</v>
      </c>
      <c r="AP68" s="51">
        <f t="shared" ref="AP68:AP75" si="61">$AK68*12*V68+$AL68*N68</f>
        <v>16412483.854707109</v>
      </c>
      <c r="AQ68" s="51">
        <f t="shared" ref="AQ68:AQ75" si="62">$AK68*12*W68+$AL68*O68</f>
        <v>17327379.480759565</v>
      </c>
      <c r="AR68" s="51">
        <f t="shared" ref="AR68:AR75" si="63">$AK68*12*X68+$AL68*P68</f>
        <v>18149822.170458537</v>
      </c>
      <c r="AS68" s="51">
        <f>NPV(WACC!$C$28,Estrutura!AM68:AR68)</f>
        <v>72633019.630479336</v>
      </c>
      <c r="AT68" s="169">
        <f t="shared" si="23"/>
        <v>1.0916755898125141</v>
      </c>
      <c r="AU68" s="68">
        <f t="shared" si="32"/>
        <v>-0.25997461401629507</v>
      </c>
      <c r="AV68" s="44">
        <f t="shared" si="33"/>
        <v>-0.19233867851302577</v>
      </c>
      <c r="AW68" s="53"/>
      <c r="AX68" s="68"/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64">$J69*K$67</f>
        <v>20660306.501390029</v>
      </c>
      <c r="L69" s="112">
        <f t="shared" si="50"/>
        <v>24219390.437208671</v>
      </c>
      <c r="M69" s="112">
        <f t="shared" si="50"/>
        <v>25804561.606822263</v>
      </c>
      <c r="N69" s="112">
        <f t="shared" si="50"/>
        <v>27524867.917814706</v>
      </c>
      <c r="O69" s="112">
        <f t="shared" si="50"/>
        <v>29346277.333234228</v>
      </c>
      <c r="P69" s="112">
        <f t="shared" si="50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65">$R69*S$67</f>
        <v>162073.1683022104</v>
      </c>
      <c r="T69" s="171">
        <f t="shared" si="51"/>
        <v>169517.08129409453</v>
      </c>
      <c r="U69" s="171">
        <f t="shared" si="51"/>
        <v>179060.3008737005</v>
      </c>
      <c r="V69" s="171">
        <f t="shared" si="51"/>
        <v>189213.11190024921</v>
      </c>
      <c r="W69" s="171">
        <f t="shared" si="51"/>
        <v>199760.58600604485</v>
      </c>
      <c r="X69" s="171">
        <f t="shared" si="51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52"/>
        <v>93557819.242413491</v>
      </c>
      <c r="AC69" s="51">
        <f t="shared" si="53"/>
        <v>107824518.23566082</v>
      </c>
      <c r="AD69" s="51">
        <f t="shared" si="54"/>
        <v>114741469.8312311</v>
      </c>
      <c r="AE69" s="51">
        <f t="shared" si="55"/>
        <v>122229658.32298443</v>
      </c>
      <c r="AF69" s="51">
        <f t="shared" si="56"/>
        <v>130139676.02316502</v>
      </c>
      <c r="AG69" s="51">
        <f t="shared" si="57"/>
        <v>136711763.25300884</v>
      </c>
      <c r="AH69" s="51">
        <f>NPV(WACC!$C$28,Estrutura!AB69:AG69)</f>
        <v>530163251.46825796</v>
      </c>
      <c r="AI69" s="169">
        <f t="shared" si="17"/>
        <v>4.4554059695155921</v>
      </c>
      <c r="AJ69" s="51"/>
      <c r="AK69" s="68">
        <f>Z69*$AU$58*0.8</f>
        <v>7.4851566163654368</v>
      </c>
      <c r="AL69" s="68">
        <f>AA69*$AU$58*0.8</f>
        <v>3.7967945003491446</v>
      </c>
      <c r="AM69" s="51">
        <f t="shared" ref="AM69:AM75" si="66">$AK69*12*S69+$AL69*K69</f>
        <v>93000654.676636532</v>
      </c>
      <c r="AN69" s="51">
        <f t="shared" si="59"/>
        <v>107182391.24542794</v>
      </c>
      <c r="AO69" s="51">
        <f t="shared" si="60"/>
        <v>114058150.34246144</v>
      </c>
      <c r="AP69" s="51">
        <f t="shared" si="61"/>
        <v>121501744.45051442</v>
      </c>
      <c r="AQ69" s="51">
        <f t="shared" si="62"/>
        <v>129364655.64893068</v>
      </c>
      <c r="AR69" s="51">
        <f t="shared" si="63"/>
        <v>135897604.14983326</v>
      </c>
      <c r="AS69" s="51">
        <f>NPV(WACC!$C$28,Estrutura!AM69:AR69)</f>
        <v>527005972.04268843</v>
      </c>
      <c r="AT69" s="169">
        <f t="shared" si="23"/>
        <v>4.4288727053537444</v>
      </c>
      <c r="AU69" s="68">
        <f t="shared" si="32"/>
        <v>-2.6533264161847647E-2</v>
      </c>
      <c r="AV69" s="44">
        <f t="shared" si="33"/>
        <v>-5.9552966314161404E-3</v>
      </c>
      <c r="AW69" s="53"/>
      <c r="AX69" s="68"/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64"/>
        <v>30963859.390181664</v>
      </c>
      <c r="L70" s="112">
        <f t="shared" si="50"/>
        <v>36297902.935911648</v>
      </c>
      <c r="M70" s="112">
        <f t="shared" si="50"/>
        <v>38673618.765780039</v>
      </c>
      <c r="N70" s="112">
        <f t="shared" si="50"/>
        <v>41251863.319800973</v>
      </c>
      <c r="O70" s="112">
        <f t="shared" si="50"/>
        <v>43981632.35915228</v>
      </c>
      <c r="P70" s="112">
        <f t="shared" si="50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65"/>
        <v>314049.22613921092</v>
      </c>
      <c r="T70" s="171">
        <f t="shared" si="51"/>
        <v>328473.29854451946</v>
      </c>
      <c r="U70" s="171">
        <f t="shared" si="51"/>
        <v>346965.19794555649</v>
      </c>
      <c r="V70" s="171">
        <f t="shared" si="51"/>
        <v>366638.30287357181</v>
      </c>
      <c r="W70" s="171">
        <f t="shared" si="51"/>
        <v>387076.14656693349</v>
      </c>
      <c r="X70" s="171">
        <f t="shared" si="51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52"/>
        <v>65360164.380103059</v>
      </c>
      <c r="AC70" s="51">
        <f t="shared" si="53"/>
        <v>73034409.160882801</v>
      </c>
      <c r="AD70" s="51">
        <f t="shared" si="54"/>
        <v>77542849.415070385</v>
      </c>
      <c r="AE70" s="51">
        <f t="shared" si="55"/>
        <v>82399920.063286483</v>
      </c>
      <c r="AF70" s="51">
        <f t="shared" si="56"/>
        <v>87507070.624177128</v>
      </c>
      <c r="AG70" s="51">
        <f t="shared" si="57"/>
        <v>91845712.650020704</v>
      </c>
      <c r="AH70" s="51">
        <f>NPV(WACC!$C$28,Estrutura!AB70:AG70)</f>
        <v>359615574.96007025</v>
      </c>
      <c r="AI70" s="169">
        <f t="shared" si="17"/>
        <v>2.0164981484154421</v>
      </c>
      <c r="AJ70" s="51"/>
      <c r="AK70" s="68">
        <f t="shared" ref="AK70:AL70" si="67">Z70*$AU$58*0.8</f>
        <v>7.4851566163654368</v>
      </c>
      <c r="AL70" s="68">
        <f t="shared" si="67"/>
        <v>1.1872691008987759</v>
      </c>
      <c r="AM70" s="51">
        <f t="shared" si="66"/>
        <v>64970925.213341415</v>
      </c>
      <c r="AN70" s="51">
        <f t="shared" si="59"/>
        <v>72599467.590029538</v>
      </c>
      <c r="AO70" s="51">
        <f t="shared" si="60"/>
        <v>77081058.745158404</v>
      </c>
      <c r="AP70" s="51">
        <f t="shared" si="61"/>
        <v>81909204.096904635</v>
      </c>
      <c r="AQ70" s="51">
        <f t="shared" si="62"/>
        <v>86985940.061263874</v>
      </c>
      <c r="AR70" s="51">
        <f t="shared" si="63"/>
        <v>91298744.186866015</v>
      </c>
      <c r="AS70" s="51">
        <f>NPV(WACC!$C$28,Estrutura!AM70:AR70)</f>
        <v>357473957.53790575</v>
      </c>
      <c r="AT70" s="169">
        <f t="shared" si="23"/>
        <v>2.0044893037849265</v>
      </c>
      <c r="AU70" s="68">
        <f t="shared" si="32"/>
        <v>-1.2008844630515547E-2</v>
      </c>
      <c r="AV70" s="44">
        <f t="shared" si="33"/>
        <v>-5.9552966314162514E-3</v>
      </c>
      <c r="AW70" s="53"/>
      <c r="AX70" s="68"/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64"/>
        <v>32002207.326410539</v>
      </c>
      <c r="L71" s="112">
        <f t="shared" si="50"/>
        <v>37515123.700545758</v>
      </c>
      <c r="M71" s="112">
        <f t="shared" si="50"/>
        <v>39970507.235848576</v>
      </c>
      <c r="N71" s="112">
        <f t="shared" si="50"/>
        <v>42635211.131969802</v>
      </c>
      <c r="O71" s="112">
        <f t="shared" si="50"/>
        <v>45456520.764264464</v>
      </c>
      <c r="P71" s="112">
        <f t="shared" si="50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65"/>
        <v>262178.79751924606</v>
      </c>
      <c r="T71" s="171">
        <f t="shared" si="51"/>
        <v>274220.49558373349</v>
      </c>
      <c r="U71" s="171">
        <f t="shared" si="51"/>
        <v>289658.15167482564</v>
      </c>
      <c r="V71" s="171">
        <f t="shared" si="51"/>
        <v>306081.91764586687</v>
      </c>
      <c r="W71" s="171">
        <f t="shared" si="51"/>
        <v>323144.11311530141</v>
      </c>
      <c r="X71" s="171">
        <f t="shared" si="51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52"/>
        <v>111259076.11731604</v>
      </c>
      <c r="AC71" s="51">
        <f t="shared" si="53"/>
        <v>127432322.41646053</v>
      </c>
      <c r="AD71" s="51">
        <f t="shared" si="54"/>
        <v>135546008.65000677</v>
      </c>
      <c r="AE71" s="51">
        <f t="shared" si="55"/>
        <v>144321569.35522348</v>
      </c>
      <c r="AF71" s="51">
        <f t="shared" si="56"/>
        <v>153583343.52397841</v>
      </c>
      <c r="AG71" s="51">
        <f t="shared" si="57"/>
        <v>161311510.86283109</v>
      </c>
      <c r="AH71" s="51">
        <f>NPV(WACC!$C$28,Estrutura!AB71:AG71)</f>
        <v>626750096.2170155</v>
      </c>
      <c r="AI71" s="169">
        <f t="shared" si="17"/>
        <v>3.4003912991821266</v>
      </c>
      <c r="AJ71" s="51"/>
      <c r="AK71" s="68">
        <f t="shared" ref="AK71" si="68">Z71*$AU$58*0.9</f>
        <v>8.4208011934111173</v>
      </c>
      <c r="AL71" s="68">
        <f t="shared" si="58"/>
        <v>3.0600386360646272</v>
      </c>
      <c r="AM71" s="51">
        <f t="shared" si="66"/>
        <v>124421057.23061264</v>
      </c>
      <c r="AN71" s="51">
        <f t="shared" si="59"/>
        <v>142507603.2780453</v>
      </c>
      <c r="AO71" s="51">
        <f t="shared" si="60"/>
        <v>151581140.95645297</v>
      </c>
      <c r="AP71" s="51">
        <f t="shared" si="61"/>
        <v>161394853.04932684</v>
      </c>
      <c r="AQ71" s="51">
        <f t="shared" si="62"/>
        <v>171752297.80010453</v>
      </c>
      <c r="AR71" s="51">
        <f t="shared" si="63"/>
        <v>180394709.58627868</v>
      </c>
      <c r="AS71" s="51">
        <f>NPV(WACC!$C$28,Estrutura!AM71:AR71)</f>
        <v>700894815.16530895</v>
      </c>
      <c r="AT71" s="169">
        <f t="shared" si="23"/>
        <v>3.8026585803741875</v>
      </c>
      <c r="AU71" s="68">
        <f t="shared" si="32"/>
        <v>0.4022672811920609</v>
      </c>
      <c r="AV71" s="44">
        <f t="shared" si="33"/>
        <v>0.11830029128965713</v>
      </c>
      <c r="AW71" s="53"/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64"/>
        <v>32625778.541928381</v>
      </c>
      <c r="L72" s="112">
        <f t="shared" si="50"/>
        <v>38246115.505193733</v>
      </c>
      <c r="M72" s="112">
        <f t="shared" si="50"/>
        <v>40749342.81827271</v>
      </c>
      <c r="N72" s="112">
        <f t="shared" si="50"/>
        <v>43465969.153072968</v>
      </c>
      <c r="O72" s="112">
        <f t="shared" si="50"/>
        <v>46342252.726971664</v>
      </c>
      <c r="P72" s="112">
        <f t="shared" si="50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65"/>
        <v>238786.33797169614</v>
      </c>
      <c r="T72" s="171">
        <f t="shared" si="51"/>
        <v>249753.63590343963</v>
      </c>
      <c r="U72" s="171">
        <f t="shared" si="51"/>
        <v>263813.89325353195</v>
      </c>
      <c r="V72" s="171">
        <f t="shared" si="51"/>
        <v>278772.27649823803</v>
      </c>
      <c r="W72" s="171">
        <f t="shared" si="51"/>
        <v>294312.12644969899</v>
      </c>
      <c r="X72" s="171">
        <f t="shared" si="51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52"/>
        <v>125200055.99015495</v>
      </c>
      <c r="AC72" s="51">
        <f t="shared" si="53"/>
        <v>144041914.42635971</v>
      </c>
      <c r="AD72" s="51">
        <f t="shared" si="54"/>
        <v>153262944.60767585</v>
      </c>
      <c r="AE72" s="51">
        <f t="shared" si="55"/>
        <v>163242909.91890061</v>
      </c>
      <c r="AF72" s="51">
        <f t="shared" si="56"/>
        <v>173782506.79267859</v>
      </c>
      <c r="AG72" s="51">
        <f t="shared" si="57"/>
        <v>182549791.66939983</v>
      </c>
      <c r="AH72" s="51">
        <f>NPV(WACC!$C$28,Estrutura!AB72:AG72)</f>
        <v>708296701.63850319</v>
      </c>
      <c r="AI72" s="169">
        <f t="shared" si="17"/>
        <v>3.7693698883312869</v>
      </c>
      <c r="AJ72" s="51"/>
      <c r="AK72" s="68">
        <f t="shared" ref="AK72:AL75" si="69">Z72*$AU$58</f>
        <v>9.356445770456796</v>
      </c>
      <c r="AL72" s="68">
        <f t="shared" si="69"/>
        <v>3.9465040939670253</v>
      </c>
      <c r="AM72" s="51">
        <f t="shared" si="66"/>
        <v>155568065.6480796</v>
      </c>
      <c r="AN72" s="51">
        <f t="shared" si="59"/>
        <v>178980127.62324211</v>
      </c>
      <c r="AO72" s="51">
        <f t="shared" si="60"/>
        <v>190437772.88741603</v>
      </c>
      <c r="AP72" s="51">
        <f t="shared" si="61"/>
        <v>202838437.45919752</v>
      </c>
      <c r="AQ72" s="51">
        <f t="shared" si="62"/>
        <v>215934475.5192214</v>
      </c>
      <c r="AR72" s="51">
        <f t="shared" si="63"/>
        <v>226828316.88750672</v>
      </c>
      <c r="AS72" s="51">
        <f>NPV(WACC!$C$28,Estrutura!AM72:AR72)</f>
        <v>880098230.84649038</v>
      </c>
      <c r="AT72" s="169">
        <f t="shared" si="23"/>
        <v>4.6836527156659331</v>
      </c>
      <c r="AU72" s="68">
        <f t="shared" si="32"/>
        <v>0.91428282733464616</v>
      </c>
      <c r="AV72" s="44">
        <f t="shared" si="33"/>
        <v>0.24255587921072985</v>
      </c>
      <c r="AW72" s="53"/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64"/>
        <v>17314592.264244977</v>
      </c>
      <c r="L73" s="112">
        <f t="shared" si="50"/>
        <v>20297320.86891393</v>
      </c>
      <c r="M73" s="112">
        <f t="shared" si="50"/>
        <v>21625790.631405063</v>
      </c>
      <c r="N73" s="112">
        <f t="shared" si="50"/>
        <v>23067511.853809852</v>
      </c>
      <c r="O73" s="112">
        <f t="shared" si="50"/>
        <v>24593963.621218238</v>
      </c>
      <c r="P73" s="112">
        <f t="shared" si="50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65"/>
        <v>67315.365025742169</v>
      </c>
      <c r="T73" s="171">
        <f t="shared" si="51"/>
        <v>70407.115039132332</v>
      </c>
      <c r="U73" s="171">
        <f t="shared" si="51"/>
        <v>74370.789694545514</v>
      </c>
      <c r="V73" s="171">
        <f t="shared" si="51"/>
        <v>78587.651667744707</v>
      </c>
      <c r="W73" s="171">
        <f t="shared" si="51"/>
        <v>82968.432749331754</v>
      </c>
      <c r="X73" s="171">
        <f t="shared" si="51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52"/>
        <v>66598813.177304156</v>
      </c>
      <c r="AC73" s="51">
        <f t="shared" si="53"/>
        <v>77303112.489235327</v>
      </c>
      <c r="AD73" s="51">
        <f t="shared" si="54"/>
        <v>82304402.141041696</v>
      </c>
      <c r="AE73" s="51">
        <f t="shared" si="55"/>
        <v>87724394.749924526</v>
      </c>
      <c r="AF73" s="51">
        <f t="shared" si="56"/>
        <v>93455340.647822246</v>
      </c>
      <c r="AG73" s="51">
        <f t="shared" si="57"/>
        <v>98194119.657589406</v>
      </c>
      <c r="AH73" s="51">
        <f>NPV(WACC!$C$28,Estrutura!AB73:AG73)</f>
        <v>379969762.20157057</v>
      </c>
      <c r="AI73" s="169">
        <f t="shared" si="17"/>
        <v>3.8102299770860277</v>
      </c>
      <c r="AJ73" s="51"/>
      <c r="AK73" s="68">
        <f t="shared" si="69"/>
        <v>9.356445770456796</v>
      </c>
      <c r="AL73" s="68">
        <f t="shared" si="69"/>
        <v>4.3428545683176631</v>
      </c>
      <c r="AM73" s="51">
        <f t="shared" si="66"/>
        <v>82752746.861916304</v>
      </c>
      <c r="AN73" s="51">
        <f t="shared" si="59"/>
        <v>96053436.904787749</v>
      </c>
      <c r="AO73" s="51">
        <f t="shared" si="60"/>
        <v>102267818.76527554</v>
      </c>
      <c r="AP73" s="51">
        <f t="shared" si="61"/>
        <v>109002462.44672158</v>
      </c>
      <c r="AQ73" s="51">
        <f t="shared" si="62"/>
        <v>116123482.96559301</v>
      </c>
      <c r="AR73" s="51">
        <f t="shared" si="63"/>
        <v>122011680.68445961</v>
      </c>
      <c r="AS73" s="51">
        <f>NPV(WACC!$C$28,Estrutura!AM73:AR73)</f>
        <v>472133661.94586438</v>
      </c>
      <c r="AT73" s="169">
        <f t="shared" si="23"/>
        <v>4.7344236591732072</v>
      </c>
      <c r="AU73" s="68">
        <f t="shared" si="32"/>
        <v>0.92419368208717945</v>
      </c>
      <c r="AV73" s="44">
        <f t="shared" si="33"/>
        <v>0.24255587921072963</v>
      </c>
      <c r="AW73" s="53"/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64"/>
        <v>2442585.5748168821</v>
      </c>
      <c r="L74" s="112">
        <f t="shared" si="50"/>
        <v>2863361.8629425308</v>
      </c>
      <c r="M74" s="112">
        <f t="shared" si="50"/>
        <v>3050770.323327824</v>
      </c>
      <c r="N74" s="112">
        <f t="shared" si="50"/>
        <v>3254155.272104546</v>
      </c>
      <c r="O74" s="112">
        <f t="shared" si="50"/>
        <v>3469493.2373782001</v>
      </c>
      <c r="P74" s="112">
        <f t="shared" si="50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65"/>
        <v>90.782175365054258</v>
      </c>
      <c r="T74" s="171">
        <f t="shared" si="51"/>
        <v>94.951740393679771</v>
      </c>
      <c r="U74" s="171">
        <f t="shared" si="51"/>
        <v>100.29719172592964</v>
      </c>
      <c r="V74" s="171">
        <f t="shared" si="51"/>
        <v>105.98409401034577</v>
      </c>
      <c r="W74" s="171">
        <f t="shared" si="51"/>
        <v>111.89205924580818</v>
      </c>
      <c r="X74" s="171">
        <f t="shared" si="51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52"/>
        <v>6967576.3731794748</v>
      </c>
      <c r="AC74" s="51">
        <f t="shared" si="53"/>
        <v>8166821.7820061622</v>
      </c>
      <c r="AD74" s="51">
        <f t="shared" si="54"/>
        <v>8701265.7963744942</v>
      </c>
      <c r="AE74" s="51">
        <f t="shared" si="55"/>
        <v>9281260.6033754218</v>
      </c>
      <c r="AF74" s="51">
        <f t="shared" si="56"/>
        <v>9895331.7170263827</v>
      </c>
      <c r="AG74" s="51">
        <f t="shared" si="57"/>
        <v>10399849.703667831</v>
      </c>
      <c r="AH74" s="51">
        <f>NPV(WACC!$C$28,Estrutura!AB74:AG74)</f>
        <v>40124965.497667231</v>
      </c>
      <c r="AI74" s="169">
        <f t="shared" si="17"/>
        <v>2.8521955990534065</v>
      </c>
      <c r="AJ74" s="51"/>
      <c r="AK74" s="68">
        <f t="shared" si="69"/>
        <v>9.356445770456796</v>
      </c>
      <c r="AL74" s="68">
        <f t="shared" si="69"/>
        <v>3.5402690875972649</v>
      </c>
      <c r="AM74" s="51">
        <f t="shared" si="66"/>
        <v>8657602.9863439295</v>
      </c>
      <c r="AN74" s="51">
        <f t="shared" si="59"/>
        <v>10147732.419698006</v>
      </c>
      <c r="AO74" s="51">
        <f t="shared" si="60"/>
        <v>10811808.97186036</v>
      </c>
      <c r="AP74" s="51">
        <f t="shared" si="61"/>
        <v>11532484.929211056</v>
      </c>
      <c r="AQ74" s="51">
        <f t="shared" si="62"/>
        <v>12295502.601731539</v>
      </c>
      <c r="AR74" s="51">
        <f t="shared" si="63"/>
        <v>12922394.392200431</v>
      </c>
      <c r="AS74" s="51">
        <f>NPV(WACC!$C$28,Estrutura!AM74:AR74)</f>
        <v>49857511.782254107</v>
      </c>
      <c r="AT74" s="169">
        <f t="shared" si="23"/>
        <v>3.5440124102627797</v>
      </c>
      <c r="AU74" s="68">
        <f t="shared" si="32"/>
        <v>0.69181681120937322</v>
      </c>
      <c r="AV74" s="44">
        <f t="shared" si="33"/>
        <v>0.24255587921072985</v>
      </c>
      <c r="AW74" s="53"/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64"/>
        <v>3135438.5232428517</v>
      </c>
      <c r="L75" s="112">
        <f t="shared" si="50"/>
        <v>3675570.3397321068</v>
      </c>
      <c r="M75" s="112">
        <f t="shared" si="50"/>
        <v>3916138.2495453511</v>
      </c>
      <c r="N75" s="112">
        <f t="shared" si="50"/>
        <v>4177214.467311075</v>
      </c>
      <c r="O75" s="112">
        <f t="shared" si="50"/>
        <v>4453634.241011885</v>
      </c>
      <c r="P75" s="112">
        <f t="shared" si="50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65"/>
        <v>529.55535864317949</v>
      </c>
      <c r="T75" s="171">
        <f t="shared" si="51"/>
        <v>553.87748460282899</v>
      </c>
      <c r="U75" s="171">
        <f t="shared" si="51"/>
        <v>585.05885237658356</v>
      </c>
      <c r="V75" s="171">
        <f t="shared" si="51"/>
        <v>618.23198979791891</v>
      </c>
      <c r="W75" s="171">
        <f t="shared" si="51"/>
        <v>652.69464324873115</v>
      </c>
      <c r="X75" s="171">
        <f t="shared" si="51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52"/>
        <v>5136165.6752664279</v>
      </c>
      <c r="AC75" s="51">
        <f t="shared" si="53"/>
        <v>6014910.9396395637</v>
      </c>
      <c r="AD75" s="51">
        <f t="shared" si="54"/>
        <v>6408131.7147929268</v>
      </c>
      <c r="AE75" s="51">
        <f t="shared" si="55"/>
        <v>6834814.1687292447</v>
      </c>
      <c r="AF75" s="51">
        <f t="shared" si="56"/>
        <v>7286513.2796476828</v>
      </c>
      <c r="AG75" s="51">
        <f t="shared" si="57"/>
        <v>7657837.8646941027</v>
      </c>
      <c r="AH75" s="51">
        <f>NPV(WACC!$C$28,Estrutura!AB75:AG75)</f>
        <v>29553426.470174018</v>
      </c>
      <c r="AI75" s="169">
        <f t="shared" si="17"/>
        <v>1.6365300052626197</v>
      </c>
      <c r="AJ75" s="51"/>
      <c r="AK75" s="68">
        <f t="shared" si="69"/>
        <v>9.356445770456796</v>
      </c>
      <c r="AL75" s="68">
        <f t="shared" si="69"/>
        <v>2.0164693830183409</v>
      </c>
      <c r="AM75" s="51">
        <f t="shared" si="66"/>
        <v>6381972.8564026477</v>
      </c>
      <c r="AN75" s="51">
        <f t="shared" si="59"/>
        <v>7473862.9509780752</v>
      </c>
      <c r="AO75" s="51">
        <f t="shared" si="60"/>
        <v>7962461.7369726859</v>
      </c>
      <c r="AP75" s="51">
        <f t="shared" si="61"/>
        <v>8492638.5286673196</v>
      </c>
      <c r="AQ75" s="51">
        <f t="shared" si="62"/>
        <v>9053899.9145732839</v>
      </c>
      <c r="AR75" s="51">
        <f t="shared" si="63"/>
        <v>9515291.4608181994</v>
      </c>
      <c r="AS75" s="51">
        <f>NPV(WACC!$C$28,Estrutura!AM75:AR75)</f>
        <v>36721783.811336726</v>
      </c>
      <c r="AT75" s="169">
        <f t="shared" si="23"/>
        <v>2.0334799795438343</v>
      </c>
      <c r="AU75" s="68">
        <f t="shared" si="32"/>
        <v>0.39694997428121459</v>
      </c>
      <c r="AV75" s="44">
        <f t="shared" si="33"/>
        <v>0.24255587921072963</v>
      </c>
      <c r="AW75" s="53"/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70">SUM(AB77:AB79)</f>
        <v>288524707.96659333</v>
      </c>
      <c r="AC76" s="122">
        <f t="shared" si="70"/>
        <v>316559857.10195947</v>
      </c>
      <c r="AD76" s="122">
        <f t="shared" si="70"/>
        <v>326048750.81433839</v>
      </c>
      <c r="AE76" s="122">
        <f t="shared" si="70"/>
        <v>343735368.67480791</v>
      </c>
      <c r="AF76" s="122">
        <f t="shared" si="70"/>
        <v>363934619.52690709</v>
      </c>
      <c r="AG76" s="122">
        <f t="shared" si="70"/>
        <v>375101881.29606152</v>
      </c>
      <c r="AH76" s="122">
        <f>NPV(WACC!$C$28,Estrutura!AB76:AG76)</f>
        <v>1521255798.0690255</v>
      </c>
      <c r="AI76" s="168">
        <f t="shared" si="17"/>
        <v>2.2577110942500327</v>
      </c>
      <c r="AJ76" s="122"/>
      <c r="AL76" s="53"/>
      <c r="AM76" s="122">
        <f t="shared" ref="AM76" si="71">SUM(AM77:AM79)</f>
        <v>358508072.18144941</v>
      </c>
      <c r="AN76" s="122">
        <f t="shared" ref="AN76" si="72">SUM(AN77:AN79)</f>
        <v>393343311.56414831</v>
      </c>
      <c r="AO76" s="122">
        <f t="shared" ref="AO76" si="73">SUM(AO77:AO79)</f>
        <v>405133792.23367035</v>
      </c>
      <c r="AP76" s="122">
        <f t="shared" ref="AP76" si="74">SUM(AP77:AP79)</f>
        <v>427110403.23955035</v>
      </c>
      <c r="AQ76" s="122">
        <f t="shared" ref="AQ76" si="75">SUM(AQ77:AQ79)</f>
        <v>452209101.14147842</v>
      </c>
      <c r="AR76" s="122">
        <f t="shared" ref="AR76" si="76">SUM(AR77:AR79)</f>
        <v>466085047.90742654</v>
      </c>
      <c r="AS76" s="122">
        <f>NPV(WACC!$C$28,Estrutura!AM76:AR76)</f>
        <v>1890245335.6740785</v>
      </c>
      <c r="AT76" s="168">
        <f t="shared" si="23"/>
        <v>2.8053321937196682</v>
      </c>
      <c r="AU76" s="68">
        <f t="shared" si="32"/>
        <v>0.54762109946963555</v>
      </c>
      <c r="AV76" s="44">
        <f t="shared" si="33"/>
        <v>0.24255587921072985</v>
      </c>
      <c r="AW76" s="122"/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77">$J77*L$76</f>
        <v>53882768.990791537</v>
      </c>
      <c r="M77" s="112">
        <f t="shared" si="77"/>
        <v>55482845.32376831</v>
      </c>
      <c r="N77" s="112">
        <f t="shared" si="77"/>
        <v>58506558.325828724</v>
      </c>
      <c r="O77" s="112">
        <f t="shared" si="77"/>
        <v>61966303.969561219</v>
      </c>
      <c r="P77" s="112">
        <f t="shared" si="77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78">$R77*T$76</f>
        <v>8601.5848485238021</v>
      </c>
      <c r="U77" s="171">
        <f t="shared" si="78"/>
        <v>8978.8579660942905</v>
      </c>
      <c r="V77" s="171">
        <f t="shared" si="78"/>
        <v>9354.6723543978023</v>
      </c>
      <c r="W77" s="171">
        <f t="shared" si="78"/>
        <v>9732.5558540273323</v>
      </c>
      <c r="X77" s="171">
        <f t="shared" si="78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C79" si="79">$Z77*12*T77+$AA77*L77</f>
        <v>130365457.24781306</v>
      </c>
      <c r="AD77" s="51">
        <f t="shared" ref="AD77:AD79" si="80">$Z77*12*U77+$AA77*M77</f>
        <v>134290503.41493276</v>
      </c>
      <c r="AE77" s="51">
        <f t="shared" ref="AE77:AE79" si="81">$Z77*12*V77+$AA77*N77</f>
        <v>141558987.00751722</v>
      </c>
      <c r="AF77" s="51">
        <f t="shared" ref="AF77:AF79" si="82">$Z77*12*W77+$AA77*O77</f>
        <v>149852611.85341769</v>
      </c>
      <c r="AG77" s="51">
        <f t="shared" ref="AG77:AG79" si="83">$Z77*12*X77+$AA77*P77</f>
        <v>154455138.53575936</v>
      </c>
      <c r="AH77" s="51">
        <f>NPV(WACC!$C$28,Estrutura!AB77:AG77)</f>
        <v>626518702.32256949</v>
      </c>
      <c r="AI77" s="169">
        <f t="shared" si="17"/>
        <v>2.4198614277463397</v>
      </c>
      <c r="AJ77" s="51"/>
      <c r="AK77" s="68">
        <f>Z77*$AU$58</f>
        <v>45.701205237370644</v>
      </c>
      <c r="AL77" s="68">
        <f t="shared" ref="AL77:AL79" si="84">AA77*$AU$58</f>
        <v>2.9187277261455074</v>
      </c>
      <c r="AM77" s="51">
        <f t="shared" ref="AM77:AM79" si="85">$AK77*12*S77+$AL77*K77</f>
        <v>147705226.27566367</v>
      </c>
      <c r="AN77" s="51">
        <f t="shared" ref="AN77:AN79" si="86">$AK77*12*T77+$AL77*L77</f>
        <v>161986365.34926516</v>
      </c>
      <c r="AO77" s="51">
        <f t="shared" ref="AO77:AO79" si="87">$AK77*12*U77+$AL77*M77</f>
        <v>166863454.54039326</v>
      </c>
      <c r="AP77" s="51">
        <f t="shared" ref="AP77:AP79" si="88">$AK77*12*V77+$AL77*N77</f>
        <v>175894951.56130588</v>
      </c>
      <c r="AQ77" s="51">
        <f t="shared" ref="AQ77:AQ79" si="89">$AK77*12*W77+$AL77*O77</f>
        <v>186200243.87354764</v>
      </c>
      <c r="AR77" s="51">
        <f t="shared" ref="AR77:AR79" si="90">$AK77*12*X77+$AL77*P77</f>
        <v>191919140.46191552</v>
      </c>
      <c r="AS77" s="51">
        <f>NPV(WACC!$C$28,Estrutura!AM77:AR77)</f>
        <v>778484497.0063858</v>
      </c>
      <c r="AT77" s="169">
        <f t="shared" si="23"/>
        <v>3.0068130439214849</v>
      </c>
      <c r="AU77" s="68">
        <f t="shared" si="32"/>
        <v>0.58695161617514513</v>
      </c>
      <c r="AV77" s="44">
        <f t="shared" si="33"/>
        <v>0.24255587921072963</v>
      </c>
      <c r="AW77" s="53"/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91">$J78*K$76</f>
        <v>36365020.08578226</v>
      </c>
      <c r="L78" s="112">
        <f t="shared" si="77"/>
        <v>39935285.495448425</v>
      </c>
      <c r="M78" s="112">
        <f t="shared" si="77"/>
        <v>41121184.185674571</v>
      </c>
      <c r="N78" s="112">
        <f t="shared" si="77"/>
        <v>43362213.075897686</v>
      </c>
      <c r="O78" s="112">
        <f t="shared" si="77"/>
        <v>45926408.13513273</v>
      </c>
      <c r="P78" s="112">
        <f t="shared" si="77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92">$R78*S$76</f>
        <v>4623.5353809412991</v>
      </c>
      <c r="T78" s="171">
        <f t="shared" si="78"/>
        <v>4850.8770224943264</v>
      </c>
      <c r="U78" s="171">
        <f t="shared" si="78"/>
        <v>5063.6407781807638</v>
      </c>
      <c r="V78" s="171">
        <f t="shared" si="78"/>
        <v>5275.581881250524</v>
      </c>
      <c r="W78" s="171">
        <f t="shared" si="78"/>
        <v>5488.6898628391982</v>
      </c>
      <c r="X78" s="171">
        <f t="shared" si="78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93">$Z78*12*S78+$AA78*K78</f>
        <v>82333662.434617251</v>
      </c>
      <c r="AC78" s="51">
        <f t="shared" si="79"/>
        <v>90317055.139175341</v>
      </c>
      <c r="AD78" s="51">
        <f t="shared" si="80"/>
        <v>93029394.025038496</v>
      </c>
      <c r="AE78" s="51">
        <f t="shared" si="81"/>
        <v>98071069.87315084</v>
      </c>
      <c r="AF78" s="51">
        <f t="shared" si="82"/>
        <v>103826803.23362426</v>
      </c>
      <c r="AG78" s="51">
        <f t="shared" si="83"/>
        <v>107013977.04651992</v>
      </c>
      <c r="AH78" s="51">
        <f>NPV(WACC!$C$28,Estrutura!AB78:AG78)</f>
        <v>434037041.68269271</v>
      </c>
      <c r="AI78" s="169">
        <f t="shared" si="17"/>
        <v>2.2619154350257102</v>
      </c>
      <c r="AJ78" s="51"/>
      <c r="AK78" s="68">
        <f t="shared" ref="AK78:AK79" si="94">Z78*$AU$58</f>
        <v>45.701205237370644</v>
      </c>
      <c r="AL78" s="68">
        <f t="shared" si="84"/>
        <v>2.7435310748444324</v>
      </c>
      <c r="AM78" s="51">
        <f t="shared" si="85"/>
        <v>102304176.31508529</v>
      </c>
      <c r="AN78" s="51">
        <f t="shared" si="86"/>
        <v>112223987.85618199</v>
      </c>
      <c r="AO78" s="51">
        <f t="shared" si="87"/>
        <v>115594220.48522313</v>
      </c>
      <c r="AP78" s="51">
        <f t="shared" si="88"/>
        <v>121858784.45136988</v>
      </c>
      <c r="AQ78" s="51">
        <f t="shared" si="89"/>
        <v>129010604.77759546</v>
      </c>
      <c r="AR78" s="51">
        <f t="shared" si="90"/>
        <v>132970846.33687545</v>
      </c>
      <c r="AS78" s="51">
        <f>NPV(WACC!$C$28,Estrutura!AM78:AR78)</f>
        <v>539315277.93806243</v>
      </c>
      <c r="AT78" s="169">
        <f t="shared" si="23"/>
        <v>2.8105563220686918</v>
      </c>
      <c r="AU78" s="68">
        <f t="shared" si="32"/>
        <v>0.54864088704298153</v>
      </c>
      <c r="AV78" s="44">
        <f t="shared" si="33"/>
        <v>0.24255587921072985</v>
      </c>
      <c r="AW78" s="53"/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91"/>
        <v>42262455.077590272</v>
      </c>
      <c r="L79" s="112">
        <f t="shared" si="77"/>
        <v>46411722.179193877</v>
      </c>
      <c r="M79" s="112">
        <f t="shared" si="77"/>
        <v>47789941.963041902</v>
      </c>
      <c r="N79" s="112">
        <f t="shared" si="77"/>
        <v>50394405.884063244</v>
      </c>
      <c r="O79" s="112">
        <f t="shared" si="77"/>
        <v>53374444.89532917</v>
      </c>
      <c r="P79" s="112">
        <f t="shared" si="77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92"/>
        <v>668.03847363890259</v>
      </c>
      <c r="T79" s="171">
        <f t="shared" si="78"/>
        <v>700.88627314827443</v>
      </c>
      <c r="U79" s="171">
        <f t="shared" si="78"/>
        <v>731.6277648605128</v>
      </c>
      <c r="V79" s="171">
        <f t="shared" si="78"/>
        <v>762.25039437032376</v>
      </c>
      <c r="W79" s="171">
        <f t="shared" si="78"/>
        <v>793.04162208053151</v>
      </c>
      <c r="X79" s="171">
        <f t="shared" si="78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93"/>
        <v>87318945.896919101</v>
      </c>
      <c r="AC79" s="51">
        <f t="shared" si="79"/>
        <v>95877344.714971095</v>
      </c>
      <c r="AD79" s="51">
        <f t="shared" si="80"/>
        <v>98728853.374367118</v>
      </c>
      <c r="AE79" s="51">
        <f t="shared" si="81"/>
        <v>104105311.79413985</v>
      </c>
      <c r="AF79" s="51">
        <f t="shared" si="82"/>
        <v>110255204.43986508</v>
      </c>
      <c r="AG79" s="51">
        <f t="shared" si="83"/>
        <v>113632765.71378222</v>
      </c>
      <c r="AH79" s="51">
        <f>NPV(WACC!$C$28,Estrutura!AB79:AG79)</f>
        <v>460700054.0637632</v>
      </c>
      <c r="AI79" s="169">
        <f t="shared" si="17"/>
        <v>2.0658412369675059</v>
      </c>
      <c r="AJ79" s="51"/>
      <c r="AK79" s="68">
        <f t="shared" si="94"/>
        <v>45.701205237370644</v>
      </c>
      <c r="AL79" s="68">
        <f t="shared" si="84"/>
        <v>2.5585903003385861</v>
      </c>
      <c r="AM79" s="51">
        <f t="shared" si="85"/>
        <v>108498669.59070048</v>
      </c>
      <c r="AN79" s="51">
        <f t="shared" si="86"/>
        <v>119132958.35870115</v>
      </c>
      <c r="AO79" s="51">
        <f t="shared" si="87"/>
        <v>122676117.20805398</v>
      </c>
      <c r="AP79" s="51">
        <f t="shared" si="88"/>
        <v>129356667.2268746</v>
      </c>
      <c r="AQ79" s="51">
        <f t="shared" si="89"/>
        <v>136998252.49033535</v>
      </c>
      <c r="AR79" s="51">
        <f t="shared" si="90"/>
        <v>141195061.10863554</v>
      </c>
      <c r="AS79" s="51">
        <f>NPV(WACC!$C$28,Estrutura!AM79:AR79)</f>
        <v>572445560.72963011</v>
      </c>
      <c r="AT79" s="169">
        <f t="shared" si="23"/>
        <v>2.5669231745099412</v>
      </c>
      <c r="AU79" s="68">
        <f t="shared" si="32"/>
        <v>0.50108193754243535</v>
      </c>
      <c r="AV79" s="44">
        <f t="shared" si="33"/>
        <v>0.24255587921073007</v>
      </c>
      <c r="AW79" s="53"/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95">SUM(AB81:AB88)</f>
        <v>273496578.86506718</v>
      </c>
      <c r="AC80" s="122">
        <f t="shared" si="95"/>
        <v>289370674.20469803</v>
      </c>
      <c r="AD80" s="122">
        <f t="shared" si="95"/>
        <v>310047234.70367265</v>
      </c>
      <c r="AE80" s="122">
        <f t="shared" si="95"/>
        <v>328838127.38020068</v>
      </c>
      <c r="AF80" s="122">
        <f t="shared" si="95"/>
        <v>344415917.78384638</v>
      </c>
      <c r="AG80" s="122">
        <f t="shared" si="95"/>
        <v>359344188.7280072</v>
      </c>
      <c r="AH80" s="122">
        <f>NPV(WACC!$C$28,Estrutura!AB80:AG80)</f>
        <v>1437820472.4615178</v>
      </c>
      <c r="AI80" s="168">
        <f t="shared" si="17"/>
        <v>1.9023790707772137</v>
      </c>
      <c r="AJ80" s="122"/>
      <c r="AL80" s="53"/>
      <c r="AM80" s="122">
        <f t="shared" ref="AM80" si="96">SUM(AM81:AM88)</f>
        <v>296743788.06859791</v>
      </c>
      <c r="AN80" s="122">
        <f t="shared" ref="AN80" si="97">SUM(AN81:AN88)</f>
        <v>313967181.51209736</v>
      </c>
      <c r="AO80" s="122">
        <f t="shared" ref="AO80" si="98">SUM(AO81:AO88)</f>
        <v>336401249.65348482</v>
      </c>
      <c r="AP80" s="122">
        <f t="shared" ref="AP80" si="99">SUM(AP81:AP88)</f>
        <v>356789368.20751768</v>
      </c>
      <c r="AQ80" s="122">
        <f t="shared" ref="AQ80" si="100">SUM(AQ81:AQ88)</f>
        <v>373691270.79547334</v>
      </c>
      <c r="AR80" s="122">
        <f t="shared" ref="AR80" si="101">SUM(AR81:AR88)</f>
        <v>389888444.7698878</v>
      </c>
      <c r="AS80" s="122">
        <f>NPV(WACC!$C$28,Estrutura!AM80:AR80)</f>
        <v>1560035212.6207471</v>
      </c>
      <c r="AT80" s="168">
        <f t="shared" si="23"/>
        <v>2.0640812917932774</v>
      </c>
      <c r="AU80" s="68">
        <f t="shared" si="32"/>
        <v>0.16170222101606369</v>
      </c>
      <c r="AV80" s="44">
        <f t="shared" si="33"/>
        <v>8.5000000000000187E-2</v>
      </c>
      <c r="AW80" s="122"/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102">$J81*L$80</f>
        <v>0</v>
      </c>
      <c r="M81" s="112">
        <f t="shared" si="102"/>
        <v>0</v>
      </c>
      <c r="N81" s="112">
        <f t="shared" si="102"/>
        <v>0</v>
      </c>
      <c r="O81" s="112">
        <f t="shared" si="102"/>
        <v>0</v>
      </c>
      <c r="P81" s="112">
        <f t="shared" si="102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103">$R81*T$80</f>
        <v>873.58497080809252</v>
      </c>
      <c r="U81" s="171">
        <f t="shared" si="103"/>
        <v>925.66965261003566</v>
      </c>
      <c r="V81" s="171">
        <f t="shared" si="103"/>
        <v>991.90240218939073</v>
      </c>
      <c r="W81" s="171">
        <f t="shared" si="103"/>
        <v>1057.1934069109877</v>
      </c>
      <c r="X81" s="171">
        <f t="shared" si="103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B88" si="104">$Z81*12*S81+$AA81*K81</f>
        <v>296536.50183172541</v>
      </c>
      <c r="AC81" s="51">
        <f t="shared" ref="AC81:AC88" si="105">$Z81*12*T81+$AA81*L81</f>
        <v>307466.96632561623</v>
      </c>
      <c r="AD81" s="51">
        <f t="shared" ref="AD81:AD88" si="106">$Z81*12*U81+$AA81*M81</f>
        <v>325798.69093262812</v>
      </c>
      <c r="AE81" s="51">
        <f t="shared" ref="AE81:AE88" si="107">$Z81*12*V81+$AA81*N81</f>
        <v>349109.96947457793</v>
      </c>
      <c r="AF81" s="51">
        <f t="shared" ref="AF81:AF88" si="108">$Z81*12*W81+$AA81*O81</f>
        <v>372089.79149639123</v>
      </c>
      <c r="AG81" s="51">
        <f t="shared" ref="AG81:AG88" si="109">$Z81*12*X81+$AA81*P81</f>
        <v>394537.99708043039</v>
      </c>
      <c r="AH81" s="51">
        <f>NPV(WACC!$C$28,Estrutura!AB81:AG81)</f>
        <v>1542164.4911195133</v>
      </c>
      <c r="AI81" s="169">
        <v>0</v>
      </c>
      <c r="AJ81" s="51"/>
      <c r="AK81" s="68">
        <f>Z81*1.085</f>
        <v>31.823049999999999</v>
      </c>
      <c r="AL81" s="68">
        <f t="shared" ref="AL81:AL88" si="110">AA81*1.085</f>
        <v>0</v>
      </c>
      <c r="AM81" s="51">
        <f t="shared" ref="AM81:AM88" si="111">$AK81*12*S81+$AL81*K81</f>
        <v>321742.1044874221</v>
      </c>
      <c r="AN81" s="51">
        <f t="shared" ref="AN81:AN88" si="112">$AK81*12*T81+$AL81*L81</f>
        <v>333601.65846329363</v>
      </c>
      <c r="AO81" s="51">
        <f t="shared" ref="AO81:AO88" si="113">$AK81*12*U81+$AL81*M81</f>
        <v>353491.57966190152</v>
      </c>
      <c r="AP81" s="51">
        <f t="shared" ref="AP81:AP88" si="114">$AK81*12*V81+$AL81*N81</f>
        <v>378784.31687991711</v>
      </c>
      <c r="AQ81" s="51">
        <f t="shared" ref="AQ81:AQ88" si="115">$AK81*12*W81+$AL81*O81</f>
        <v>403717.42377358448</v>
      </c>
      <c r="AR81" s="51">
        <f t="shared" ref="AR81:AR88" si="116">$AK81*12*X81+$AL81*P81</f>
        <v>428073.72683226701</v>
      </c>
      <c r="AS81" s="51">
        <f>NPV(WACC!$C$28,Estrutura!AM81:AR81)</f>
        <v>1673248.4728646721</v>
      </c>
      <c r="AT81" s="169">
        <v>0</v>
      </c>
      <c r="AU81" s="68">
        <f t="shared" si="32"/>
        <v>0</v>
      </c>
      <c r="AV81" s="44">
        <v>0</v>
      </c>
      <c r="AW81" s="53"/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117">$J82*K$80</f>
        <v>654022.76526453102</v>
      </c>
      <c r="L82" s="112">
        <f t="shared" si="102"/>
        <v>694132.13418320043</v>
      </c>
      <c r="M82" s="112">
        <f t="shared" si="102"/>
        <v>744975.05518784653</v>
      </c>
      <c r="N82" s="112">
        <f t="shared" si="102"/>
        <v>788905.38406248973</v>
      </c>
      <c r="O82" s="112">
        <f t="shared" si="102"/>
        <v>824073.51547721669</v>
      </c>
      <c r="P82" s="112">
        <f t="shared" si="102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118">$R82*S$80</f>
        <v>3108.3599141970326</v>
      </c>
      <c r="T82" s="171">
        <f t="shared" si="103"/>
        <v>3222.9354132215822</v>
      </c>
      <c r="U82" s="171">
        <f t="shared" si="103"/>
        <v>3415.0925256666137</v>
      </c>
      <c r="V82" s="171">
        <f t="shared" si="103"/>
        <v>3659.446402241299</v>
      </c>
      <c r="W82" s="171">
        <f t="shared" si="103"/>
        <v>3900.3258796977389</v>
      </c>
      <c r="X82" s="171">
        <f t="shared" si="103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104"/>
        <v>2976256.6324661919</v>
      </c>
      <c r="AC82" s="51">
        <f t="shared" si="105"/>
        <v>3132014.9822886679</v>
      </c>
      <c r="AD82" s="51">
        <f t="shared" si="106"/>
        <v>3345969.4756609323</v>
      </c>
      <c r="AE82" s="51">
        <f t="shared" si="107"/>
        <v>3558401.1167416498</v>
      </c>
      <c r="AF82" s="51">
        <f t="shared" si="108"/>
        <v>3744392.8297509169</v>
      </c>
      <c r="AG82" s="51">
        <f t="shared" si="109"/>
        <v>3923783.1842937008</v>
      </c>
      <c r="AH82" s="51">
        <f>NPV(WACC!$C$28,Estrutura!AB82:AG82)</f>
        <v>15601327.721462326</v>
      </c>
      <c r="AI82" s="169">
        <f t="shared" ref="AI82:AI100" si="119">AH82/Q82</f>
        <v>4.5299279940362469</v>
      </c>
      <c r="AJ82" s="51"/>
      <c r="AK82" s="68">
        <f t="shared" ref="AK82:AK88" si="120">Z82*1.085</f>
        <v>31.823049999999999</v>
      </c>
      <c r="AL82" s="68">
        <f t="shared" si="110"/>
        <v>3.1225649</v>
      </c>
      <c r="AM82" s="51">
        <f t="shared" si="111"/>
        <v>3229238.4462258182</v>
      </c>
      <c r="AN82" s="51">
        <f t="shared" si="112"/>
        <v>3398236.2557832049</v>
      </c>
      <c r="AO82" s="51">
        <f t="shared" si="113"/>
        <v>3630376.8810921116</v>
      </c>
      <c r="AP82" s="51">
        <f t="shared" si="114"/>
        <v>3860865.2116646892</v>
      </c>
      <c r="AQ82" s="51">
        <f t="shared" si="115"/>
        <v>4062666.2202797448</v>
      </c>
      <c r="AR82" s="51">
        <f t="shared" si="116"/>
        <v>4257304.754958665</v>
      </c>
      <c r="AS82" s="51">
        <f>NPV(WACC!$C$28,Estrutura!AM82:AR82)</f>
        <v>16927440.577786624</v>
      </c>
      <c r="AT82" s="169">
        <f t="shared" ref="AT82:AT100" si="121">AS82/Q82</f>
        <v>4.9149718735293284</v>
      </c>
      <c r="AU82" s="68">
        <f t="shared" si="32"/>
        <v>0.3850438794930815</v>
      </c>
      <c r="AV82" s="44">
        <f t="shared" si="33"/>
        <v>8.5000000000000187E-2</v>
      </c>
      <c r="AW82" s="53"/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117"/>
        <v>939110.95356779534</v>
      </c>
      <c r="L83" s="112">
        <f t="shared" si="102"/>
        <v>996703.97584887594</v>
      </c>
      <c r="M83" s="112">
        <f t="shared" si="102"/>
        <v>1069709.3000710888</v>
      </c>
      <c r="N83" s="112">
        <f t="shared" si="102"/>
        <v>1132788.8367953594</v>
      </c>
      <c r="O83" s="112">
        <f t="shared" si="102"/>
        <v>1183286.738676074</v>
      </c>
      <c r="P83" s="112">
        <f t="shared" si="102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118"/>
        <v>1129.6703573738162</v>
      </c>
      <c r="T83" s="171">
        <f t="shared" si="103"/>
        <v>1171.3104983170126</v>
      </c>
      <c r="U83" s="171">
        <f t="shared" si="103"/>
        <v>1241.1461029058637</v>
      </c>
      <c r="V83" s="171">
        <f t="shared" si="103"/>
        <v>1329.951562600228</v>
      </c>
      <c r="W83" s="171">
        <f t="shared" si="103"/>
        <v>1417.4943224136546</v>
      </c>
      <c r="X83" s="171">
        <f t="shared" si="103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104"/>
        <v>3004492.9471469228</v>
      </c>
      <c r="AC83" s="51">
        <f t="shared" si="105"/>
        <v>3172942.5156421685</v>
      </c>
      <c r="AD83" s="51">
        <f t="shared" si="106"/>
        <v>3396222.9174656486</v>
      </c>
      <c r="AE83" s="51">
        <f t="shared" si="107"/>
        <v>3605425.690458592</v>
      </c>
      <c r="AF83" s="51">
        <f t="shared" si="108"/>
        <v>3782309.7385937702</v>
      </c>
      <c r="AG83" s="51">
        <f t="shared" si="109"/>
        <v>3952221.6154925302</v>
      </c>
      <c r="AH83" s="51">
        <f>NPV(WACC!$C$28,Estrutura!AB83:AG83)</f>
        <v>15779300.174662214</v>
      </c>
      <c r="AI83" s="169">
        <f t="shared" si="119"/>
        <v>3.1907548377673316</v>
      </c>
      <c r="AJ83" s="51"/>
      <c r="AK83" s="68">
        <f t="shared" si="120"/>
        <v>51.711099999999995</v>
      </c>
      <c r="AL83" s="68">
        <f t="shared" si="110"/>
        <v>2.7247865400000002</v>
      </c>
      <c r="AM83" s="51">
        <f t="shared" si="111"/>
        <v>3259874.8476544116</v>
      </c>
      <c r="AN83" s="51">
        <f t="shared" si="112"/>
        <v>3442642.6294717528</v>
      </c>
      <c r="AO83" s="51">
        <f t="shared" si="113"/>
        <v>3684901.865450229</v>
      </c>
      <c r="AP83" s="51">
        <f t="shared" si="114"/>
        <v>3911886.8741475721</v>
      </c>
      <c r="AQ83" s="51">
        <f t="shared" si="115"/>
        <v>4103806.0663742409</v>
      </c>
      <c r="AR83" s="51">
        <f t="shared" si="116"/>
        <v>4288160.4528093953</v>
      </c>
      <c r="AS83" s="51">
        <f>NPV(WACC!$C$28,Estrutura!AM83:AR83)</f>
        <v>17120540.689508505</v>
      </c>
      <c r="AT83" s="169">
        <f t="shared" si="121"/>
        <v>3.4619689989775555</v>
      </c>
      <c r="AU83" s="68">
        <f t="shared" si="32"/>
        <v>0.2712141612102239</v>
      </c>
      <c r="AV83" s="44">
        <f t="shared" si="33"/>
        <v>8.5000000000000187E-2</v>
      </c>
      <c r="AW83" s="53"/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117"/>
        <v>24351323.069880974</v>
      </c>
      <c r="L84" s="112">
        <f t="shared" si="102"/>
        <v>25844720.933902588</v>
      </c>
      <c r="M84" s="112">
        <f t="shared" si="102"/>
        <v>27737762.676417176</v>
      </c>
      <c r="N84" s="112">
        <f t="shared" si="102"/>
        <v>29373426.888441771</v>
      </c>
      <c r="O84" s="112">
        <f t="shared" si="102"/>
        <v>30682846.950444758</v>
      </c>
      <c r="P84" s="112">
        <f t="shared" si="102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118"/>
        <v>8290.3767794115392</v>
      </c>
      <c r="T84" s="171">
        <f t="shared" si="103"/>
        <v>8595.9636750165773</v>
      </c>
      <c r="U84" s="171">
        <f t="shared" si="103"/>
        <v>9108.4702402109706</v>
      </c>
      <c r="V84" s="171">
        <f t="shared" si="103"/>
        <v>9760.1919713597508</v>
      </c>
      <c r="W84" s="171">
        <f t="shared" si="103"/>
        <v>10402.647054318675</v>
      </c>
      <c r="X84" s="171">
        <f t="shared" si="103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104"/>
        <v>63627177.056522384</v>
      </c>
      <c r="AC84" s="51">
        <f t="shared" si="105"/>
        <v>67324036.34819442</v>
      </c>
      <c r="AD84" s="51">
        <f t="shared" si="106"/>
        <v>72136810.565931395</v>
      </c>
      <c r="AE84" s="51">
        <f t="shared" si="107"/>
        <v>76506584.779215381</v>
      </c>
      <c r="AF84" s="51">
        <f t="shared" si="108"/>
        <v>80126916.82829693</v>
      </c>
      <c r="AG84" s="51">
        <f t="shared" si="109"/>
        <v>83596036.489953473</v>
      </c>
      <c r="AH84" s="51">
        <f>NPV(WACC!$C$28,Estrutura!AB84:AG84)</f>
        <v>334509760.59565061</v>
      </c>
      <c r="AI84" s="169">
        <f t="shared" si="119"/>
        <v>2.6086080878362177</v>
      </c>
      <c r="AJ84" s="51"/>
      <c r="AK84" s="68">
        <f t="shared" si="120"/>
        <v>91.476349999999996</v>
      </c>
      <c r="AL84" s="68">
        <f t="shared" si="110"/>
        <v>2.4612628249999999</v>
      </c>
      <c r="AM84" s="51">
        <f t="shared" si="111"/>
        <v>69035487.106326789</v>
      </c>
      <c r="AN84" s="51">
        <f t="shared" si="112"/>
        <v>73046579.437790945</v>
      </c>
      <c r="AO84" s="51">
        <f t="shared" si="113"/>
        <v>78268439.464035571</v>
      </c>
      <c r="AP84" s="51">
        <f t="shared" si="114"/>
        <v>83009644.485448688</v>
      </c>
      <c r="AQ84" s="51">
        <f t="shared" si="115"/>
        <v>86937704.758702189</v>
      </c>
      <c r="AR84" s="51">
        <f t="shared" si="116"/>
        <v>90701699.591599524</v>
      </c>
      <c r="AS84" s="51">
        <f>NPV(WACC!$C$28,Estrutura!AM84:AR84)</f>
        <v>362943090.24628091</v>
      </c>
      <c r="AT84" s="169">
        <f t="shared" si="121"/>
        <v>2.8303397753022961</v>
      </c>
      <c r="AU84" s="68">
        <f t="shared" si="32"/>
        <v>0.22173168746607841</v>
      </c>
      <c r="AV84" s="44">
        <f t="shared" si="33"/>
        <v>8.4999999999999964E-2</v>
      </c>
      <c r="AW84" s="53"/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117"/>
        <v>49911131.501393259</v>
      </c>
      <c r="L85" s="112">
        <f t="shared" si="102"/>
        <v>52972040.223321155</v>
      </c>
      <c r="M85" s="112">
        <f t="shared" si="102"/>
        <v>56852069.865945987</v>
      </c>
      <c r="N85" s="112">
        <f t="shared" si="102"/>
        <v>60204571.549086832</v>
      </c>
      <c r="O85" s="112">
        <f t="shared" si="102"/>
        <v>62888394.383585207</v>
      </c>
      <c r="P85" s="112">
        <f t="shared" si="102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118"/>
        <v>4223.4340580667167</v>
      </c>
      <c r="T85" s="171">
        <f t="shared" si="103"/>
        <v>4379.1116752532307</v>
      </c>
      <c r="U85" s="171">
        <f t="shared" si="103"/>
        <v>4640.2020623391645</v>
      </c>
      <c r="V85" s="171">
        <f t="shared" si="103"/>
        <v>4972.2139634811692</v>
      </c>
      <c r="W85" s="171">
        <f t="shared" si="103"/>
        <v>5299.5050806816835</v>
      </c>
      <c r="X85" s="171">
        <f t="shared" si="103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104"/>
        <v>112176396.70264679</v>
      </c>
      <c r="AC85" s="51">
        <f t="shared" si="105"/>
        <v>118817194.70722543</v>
      </c>
      <c r="AD85" s="51">
        <f t="shared" si="106"/>
        <v>127382362.37798108</v>
      </c>
      <c r="AE85" s="51">
        <f t="shared" si="107"/>
        <v>135028802.05677941</v>
      </c>
      <c r="AF85" s="51">
        <f t="shared" si="108"/>
        <v>141292153.92639634</v>
      </c>
      <c r="AG85" s="51">
        <f t="shared" si="109"/>
        <v>147285530.13587004</v>
      </c>
      <c r="AH85" s="51">
        <f>NPV(WACC!$C$28,Estrutura!AB85:AG85)</f>
        <v>590078550.74294376</v>
      </c>
      <c r="AI85" s="169">
        <f t="shared" si="119"/>
        <v>2.2450965231711835</v>
      </c>
      <c r="AJ85" s="51"/>
      <c r="AK85" s="68">
        <f t="shared" si="120"/>
        <v>208.82995</v>
      </c>
      <c r="AL85" s="68">
        <f t="shared" si="110"/>
        <v>2.2265100549999999</v>
      </c>
      <c r="AM85" s="51">
        <f t="shared" si="111"/>
        <v>121711390.42237176</v>
      </c>
      <c r="AN85" s="51">
        <f t="shared" si="112"/>
        <v>128916656.25733957</v>
      </c>
      <c r="AO85" s="51">
        <f t="shared" si="113"/>
        <v>138209863.18010944</v>
      </c>
      <c r="AP85" s="51">
        <f t="shared" si="114"/>
        <v>146506250.23160565</v>
      </c>
      <c r="AQ85" s="51">
        <f t="shared" si="115"/>
        <v>153301987.01014</v>
      </c>
      <c r="AR85" s="51">
        <f t="shared" si="116"/>
        <v>159804800.19741899</v>
      </c>
      <c r="AS85" s="51">
        <f>NPV(WACC!$C$28,Estrutura!AM85:AR85)</f>
        <v>640235227.55609393</v>
      </c>
      <c r="AT85" s="169">
        <f t="shared" si="121"/>
        <v>2.4359297276407341</v>
      </c>
      <c r="AU85" s="68">
        <f t="shared" si="32"/>
        <v>0.19083320446955065</v>
      </c>
      <c r="AV85" s="44">
        <f t="shared" si="33"/>
        <v>8.4999999999999964E-2</v>
      </c>
      <c r="AW85" s="53"/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117"/>
        <v>11308971.822678909</v>
      </c>
      <c r="L86" s="112">
        <f t="shared" si="102"/>
        <v>12002519.122585511</v>
      </c>
      <c r="M86" s="112">
        <f t="shared" si="102"/>
        <v>12881664.607363356</v>
      </c>
      <c r="N86" s="112">
        <f t="shared" si="102"/>
        <v>13641281.669322072</v>
      </c>
      <c r="O86" s="112">
        <f t="shared" si="102"/>
        <v>14249388.035565384</v>
      </c>
      <c r="P86" s="112">
        <f t="shared" si="102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118"/>
        <v>271.12875003745023</v>
      </c>
      <c r="T86" s="171">
        <f t="shared" si="103"/>
        <v>281.12267374414813</v>
      </c>
      <c r="U86" s="171">
        <f t="shared" si="103"/>
        <v>297.8837050102091</v>
      </c>
      <c r="V86" s="171">
        <f t="shared" si="103"/>
        <v>319.19763356137378</v>
      </c>
      <c r="W86" s="171">
        <f t="shared" si="103"/>
        <v>340.20850535075266</v>
      </c>
      <c r="X86" s="171">
        <f t="shared" si="103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104"/>
        <v>22165674.556181557</v>
      </c>
      <c r="AC86" s="51">
        <f t="shared" si="105"/>
        <v>23454409.216081582</v>
      </c>
      <c r="AD86" s="51">
        <f t="shared" si="106"/>
        <v>25131590.058677092</v>
      </c>
      <c r="AE86" s="51">
        <f t="shared" si="107"/>
        <v>26653474.209796961</v>
      </c>
      <c r="AF86" s="51">
        <f t="shared" si="108"/>
        <v>27913841.499572303</v>
      </c>
      <c r="AG86" s="51">
        <f t="shared" si="109"/>
        <v>29121507.39765542</v>
      </c>
      <c r="AH86" s="51">
        <f>NPV(WACC!$C$28,Estrutura!AB86:AG86)</f>
        <v>116534824.08728351</v>
      </c>
      <c r="AI86" s="169">
        <f t="shared" si="119"/>
        <v>1.9568395051773495</v>
      </c>
      <c r="AJ86" s="51"/>
      <c r="AK86" s="68">
        <f t="shared" si="120"/>
        <v>962.60115000000008</v>
      </c>
      <c r="AL86" s="68">
        <f t="shared" si="110"/>
        <v>1.8496721949999999</v>
      </c>
      <c r="AM86" s="51">
        <f t="shared" si="111"/>
        <v>24049756.893456992</v>
      </c>
      <c r="AN86" s="51">
        <f t="shared" si="112"/>
        <v>25448033.999448515</v>
      </c>
      <c r="AO86" s="51">
        <f t="shared" si="113"/>
        <v>27267775.213664651</v>
      </c>
      <c r="AP86" s="51">
        <f t="shared" si="114"/>
        <v>28919019.517629705</v>
      </c>
      <c r="AQ86" s="51">
        <f t="shared" si="115"/>
        <v>30286518.027035948</v>
      </c>
      <c r="AR86" s="51">
        <f t="shared" si="116"/>
        <v>31596835.526456125</v>
      </c>
      <c r="AS86" s="51">
        <f>NPV(WACC!$C$28,Estrutura!AM86:AR86)</f>
        <v>126440284.13470262</v>
      </c>
      <c r="AT86" s="169">
        <f t="shared" si="121"/>
        <v>2.1231708631174246</v>
      </c>
      <c r="AU86" s="68">
        <f t="shared" si="32"/>
        <v>0.16633135794007514</v>
      </c>
      <c r="AV86" s="44">
        <f t="shared" si="33"/>
        <v>8.5000000000000187E-2</v>
      </c>
      <c r="AW86" s="53"/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117"/>
        <v>45102818.073741905</v>
      </c>
      <c r="L87" s="112">
        <f t="shared" si="102"/>
        <v>47868846.514142819</v>
      </c>
      <c r="M87" s="112">
        <f t="shared" si="102"/>
        <v>51375083.816880561</v>
      </c>
      <c r="N87" s="112">
        <f t="shared" si="102"/>
        <v>54404613.882781669</v>
      </c>
      <c r="O87" s="112">
        <f t="shared" si="102"/>
        <v>56829883.945896864</v>
      </c>
      <c r="P87" s="112">
        <f t="shared" si="102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118"/>
        <v>308.07502172509902</v>
      </c>
      <c r="T87" s="171">
        <f t="shared" si="103"/>
        <v>319.43080108318873</v>
      </c>
      <c r="U87" s="171">
        <f t="shared" si="103"/>
        <v>338.47583068891504</v>
      </c>
      <c r="V87" s="171">
        <f t="shared" si="103"/>
        <v>362.69417345241862</v>
      </c>
      <c r="W87" s="171">
        <f t="shared" si="103"/>
        <v>386.56816240446477</v>
      </c>
      <c r="X87" s="171">
        <f t="shared" si="103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104"/>
        <v>57772109.340770498</v>
      </c>
      <c r="AC87" s="51">
        <f t="shared" si="105"/>
        <v>61014173.397408687</v>
      </c>
      <c r="AD87" s="51">
        <f t="shared" si="106"/>
        <v>65309501.27053079</v>
      </c>
      <c r="AE87" s="51">
        <f t="shared" si="107"/>
        <v>69330759.800428659</v>
      </c>
      <c r="AF87" s="51">
        <f t="shared" si="108"/>
        <v>72729060.000094429</v>
      </c>
      <c r="AG87" s="51">
        <f t="shared" si="109"/>
        <v>75993212.319709405</v>
      </c>
      <c r="AH87" s="51">
        <f>NPV(WACC!$C$28,Estrutura!AB87:AG87)</f>
        <v>303421478.55185783</v>
      </c>
      <c r="AI87" s="169">
        <f t="shared" si="119"/>
        <v>1.277512760724564</v>
      </c>
      <c r="AJ87" s="51"/>
      <c r="AK87" s="68">
        <f t="shared" si="120"/>
        <v>3609.8600999999999</v>
      </c>
      <c r="AL87" s="68">
        <f t="shared" si="110"/>
        <v>1.09388832</v>
      </c>
      <c r="AM87" s="51">
        <f t="shared" si="111"/>
        <v>62682738.634735987</v>
      </c>
      <c r="AN87" s="51">
        <f t="shared" si="112"/>
        <v>66200378.136188425</v>
      </c>
      <c r="AO87" s="51">
        <f t="shared" si="113"/>
        <v>70860808.878525913</v>
      </c>
      <c r="AP87" s="51">
        <f t="shared" si="114"/>
        <v>75223874.383465096</v>
      </c>
      <c r="AQ87" s="51">
        <f t="shared" si="115"/>
        <v>78911030.100102469</v>
      </c>
      <c r="AR87" s="51">
        <f t="shared" si="116"/>
        <v>82452635.366884694</v>
      </c>
      <c r="AS87" s="51">
        <f>NPV(WACC!$C$28,Estrutura!AM87:AR87)</f>
        <v>329212304.22876579</v>
      </c>
      <c r="AT87" s="169">
        <f t="shared" si="121"/>
        <v>1.3861013453861519</v>
      </c>
      <c r="AU87" s="68">
        <f t="shared" si="32"/>
        <v>0.10858858466158794</v>
      </c>
      <c r="AV87" s="44">
        <f t="shared" si="33"/>
        <v>8.4999999999999964E-2</v>
      </c>
      <c r="AW87" s="53"/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117"/>
        <v>11258498.451932728</v>
      </c>
      <c r="L88" s="112">
        <f t="shared" si="102"/>
        <v>11948950.362572554</v>
      </c>
      <c r="M88" s="112">
        <f t="shared" si="102"/>
        <v>12824172.109924152</v>
      </c>
      <c r="N88" s="112">
        <f t="shared" si="102"/>
        <v>13580398.904916557</v>
      </c>
      <c r="O88" s="112">
        <f t="shared" si="102"/>
        <v>14185791.215580126</v>
      </c>
      <c r="P88" s="112">
        <f t="shared" si="102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118"/>
        <v>12.891979557190311</v>
      </c>
      <c r="T88" s="171">
        <f t="shared" si="103"/>
        <v>13.367183533548674</v>
      </c>
      <c r="U88" s="171">
        <f t="shared" si="103"/>
        <v>14.164158669566671</v>
      </c>
      <c r="V88" s="171">
        <f t="shared" si="103"/>
        <v>15.177620838838925</v>
      </c>
      <c r="W88" s="171">
        <f t="shared" si="103"/>
        <v>16.176672874264916</v>
      </c>
      <c r="X88" s="171">
        <f t="shared" si="103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104"/>
        <v>11477935.127501138</v>
      </c>
      <c r="AC88" s="51">
        <f t="shared" si="105"/>
        <v>12148436.071531497</v>
      </c>
      <c r="AD88" s="51">
        <f t="shared" si="106"/>
        <v>13018979.346493108</v>
      </c>
      <c r="AE88" s="51">
        <f t="shared" si="107"/>
        <v>13805569.757305419</v>
      </c>
      <c r="AF88" s="51">
        <f t="shared" si="108"/>
        <v>14455153.169645287</v>
      </c>
      <c r="AG88" s="51">
        <f t="shared" si="109"/>
        <v>15077359.587952191</v>
      </c>
      <c r="AH88" s="51">
        <f>NPV(WACC!$C$28,Estrutura!AB88:AG88)</f>
        <v>60353066.096538357</v>
      </c>
      <c r="AI88" s="169">
        <f t="shared" si="119"/>
        <v>1.0179852148024771</v>
      </c>
      <c r="AJ88" s="51"/>
      <c r="AK88" s="68">
        <f t="shared" si="120"/>
        <v>9576.5354999999981</v>
      </c>
      <c r="AL88" s="68">
        <f t="shared" si="110"/>
        <v>0.97455567999999992</v>
      </c>
      <c r="AM88" s="51">
        <f t="shared" si="111"/>
        <v>12453559.613338735</v>
      </c>
      <c r="AN88" s="51">
        <f t="shared" si="112"/>
        <v>13181053.137611674</v>
      </c>
      <c r="AO88" s="51">
        <f t="shared" si="113"/>
        <v>14125592.59094502</v>
      </c>
      <c r="AP88" s="51">
        <f t="shared" si="114"/>
        <v>14979043.186676379</v>
      </c>
      <c r="AQ88" s="51">
        <f t="shared" si="115"/>
        <v>15683841.189065134</v>
      </c>
      <c r="AR88" s="51">
        <f t="shared" si="116"/>
        <v>16358935.152928125</v>
      </c>
      <c r="AS88" s="51">
        <f>NPV(WACC!$C$28,Estrutura!AM88:AR88)</f>
        <v>65483076.714744121</v>
      </c>
      <c r="AT88" s="169">
        <f t="shared" si="121"/>
        <v>1.1045139580606878</v>
      </c>
      <c r="AU88" s="68">
        <f t="shared" si="32"/>
        <v>8.6528743258210694E-2</v>
      </c>
      <c r="AV88" s="44">
        <f t="shared" si="33"/>
        <v>8.5000000000000187E-2</v>
      </c>
      <c r="AW88" s="53"/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122">AB90</f>
        <v>68093934.011110455</v>
      </c>
      <c r="AC89" s="122">
        <f t="shared" si="122"/>
        <v>43320330.373078845</v>
      </c>
      <c r="AD89" s="122">
        <f t="shared" si="122"/>
        <v>45688428.006982923</v>
      </c>
      <c r="AE89" s="122">
        <f t="shared" si="122"/>
        <v>48462364.972924881</v>
      </c>
      <c r="AF89" s="122">
        <f t="shared" si="122"/>
        <v>51735104.347828887</v>
      </c>
      <c r="AG89" s="122">
        <f t="shared" si="122"/>
        <v>53898771.474198192</v>
      </c>
      <c r="AH89" s="122">
        <f>NPV(WACC!$C$28,Estrutura!AB89:AG89)</f>
        <v>239376725.56337789</v>
      </c>
      <c r="AI89" s="168">
        <f t="shared" si="119"/>
        <v>0.21282700000000002</v>
      </c>
      <c r="AJ89" s="122"/>
      <c r="AL89" s="53"/>
      <c r="AM89" s="122">
        <f t="shared" ref="AM89" si="123">AM90</f>
        <v>71498630.711665988</v>
      </c>
      <c r="AN89" s="122">
        <f t="shared" ref="AN89" si="124">AN90</f>
        <v>45486346.891732797</v>
      </c>
      <c r="AO89" s="122">
        <f t="shared" ref="AO89" si="125">AO90</f>
        <v>47972849.40733207</v>
      </c>
      <c r="AP89" s="122">
        <f t="shared" ref="AP89" si="126">AP90</f>
        <v>50885483.221571133</v>
      </c>
      <c r="AQ89" s="122">
        <f t="shared" ref="AQ89" si="127">AQ90</f>
        <v>54321859.565220341</v>
      </c>
      <c r="AR89" s="122">
        <f t="shared" ref="AR89" si="128">AR90</f>
        <v>56593710.047908105</v>
      </c>
      <c r="AS89" s="122">
        <f>NPV(WACC!$C$28,Estrutura!AM89:AR89)</f>
        <v>251345561.84154677</v>
      </c>
      <c r="AT89" s="168">
        <f t="shared" si="121"/>
        <v>0.22346835000000001</v>
      </c>
      <c r="AU89" s="68">
        <f t="shared" si="32"/>
        <v>1.0641349999999994E-2</v>
      </c>
      <c r="AV89" s="44">
        <f t="shared" si="33"/>
        <v>5.0000000000000044E-2</v>
      </c>
      <c r="AW89" s="122"/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129">K89</f>
        <v>319949696.28435516</v>
      </c>
      <c r="L90" s="53">
        <f t="shared" si="129"/>
        <v>203547155.07467967</v>
      </c>
      <c r="M90" s="53">
        <f t="shared" si="129"/>
        <v>214674021.65600663</v>
      </c>
      <c r="N90" s="53">
        <f t="shared" si="129"/>
        <v>227707786.00894099</v>
      </c>
      <c r="O90" s="53">
        <f t="shared" si="129"/>
        <v>243085249.27677828</v>
      </c>
      <c r="P90" s="53">
        <f t="shared" si="129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130">T89</f>
        <v>263</v>
      </c>
      <c r="U90" s="171">
        <f t="shared" si="130"/>
        <v>263</v>
      </c>
      <c r="V90" s="171">
        <f t="shared" si="130"/>
        <v>263</v>
      </c>
      <c r="W90" s="171">
        <f t="shared" si="130"/>
        <v>263</v>
      </c>
      <c r="X90" s="171">
        <f t="shared" si="130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" si="131">$Z90*12*T90+$AA90*L90</f>
        <v>43320330.373078845</v>
      </c>
      <c r="AD90" s="51">
        <f t="shared" ref="AD90" si="132">$Z90*12*U90+$AA90*M90</f>
        <v>45688428.006982923</v>
      </c>
      <c r="AE90" s="51">
        <f t="shared" ref="AE90" si="133">$Z90*12*V90+$AA90*N90</f>
        <v>48462364.972924881</v>
      </c>
      <c r="AF90" s="51">
        <f t="shared" ref="AF90" si="134">$Z90*12*W90+$AA90*O90</f>
        <v>51735104.347828887</v>
      </c>
      <c r="AG90" s="51">
        <f t="shared" ref="AG90" si="135">$Z90*12*X90+$AA90*P90</f>
        <v>53898771.474198192</v>
      </c>
      <c r="AH90" s="51">
        <f>NPV(WACC!$C$28,Estrutura!AB90:AG90)</f>
        <v>239376725.56337789</v>
      </c>
      <c r="AI90" s="169">
        <f t="shared" si="119"/>
        <v>0.21282700000000002</v>
      </c>
      <c r="AJ90" s="51"/>
      <c r="AK90" s="68">
        <f>Z90</f>
        <v>0</v>
      </c>
      <c r="AL90" s="68">
        <f>AA90*1.05</f>
        <v>0.22346835000000001</v>
      </c>
      <c r="AM90" s="51">
        <f t="shared" ref="AM90:AR90" si="136">$AK90*12*S90+$AL90*K90</f>
        <v>71498630.711665988</v>
      </c>
      <c r="AN90" s="51">
        <f t="shared" si="136"/>
        <v>45486346.891732797</v>
      </c>
      <c r="AO90" s="51">
        <f t="shared" si="136"/>
        <v>47972849.40733207</v>
      </c>
      <c r="AP90" s="51">
        <f t="shared" si="136"/>
        <v>50885483.221571133</v>
      </c>
      <c r="AQ90" s="51">
        <f t="shared" si="136"/>
        <v>54321859.565220341</v>
      </c>
      <c r="AR90" s="51">
        <f t="shared" si="136"/>
        <v>56593710.047908105</v>
      </c>
      <c r="AS90" s="51">
        <f>NPV(WACC!$C$28,Estrutura!AM90:AR90)</f>
        <v>251345561.84154677</v>
      </c>
      <c r="AT90" s="169">
        <f t="shared" si="121"/>
        <v>0.22346835000000001</v>
      </c>
      <c r="AU90" s="68">
        <f t="shared" si="32"/>
        <v>1.0641349999999994E-2</v>
      </c>
      <c r="AV90" s="44">
        <f t="shared" si="33"/>
        <v>5.0000000000000044E-2</v>
      </c>
      <c r="AW90" s="53"/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137">SUM(AB92:AB100)</f>
        <v>72212215.36939159</v>
      </c>
      <c r="AC91" s="122">
        <f t="shared" si="137"/>
        <v>86409077.636573106</v>
      </c>
      <c r="AD91" s="122">
        <f t="shared" si="137"/>
        <v>82696304.619385362</v>
      </c>
      <c r="AE91" s="122">
        <f t="shared" si="137"/>
        <v>80655098.877594367</v>
      </c>
      <c r="AF91" s="122">
        <f t="shared" si="137"/>
        <v>79515558.262956828</v>
      </c>
      <c r="AG91" s="122">
        <f t="shared" si="137"/>
        <v>78710445.878004521</v>
      </c>
      <c r="AH91" s="122">
        <f>NPV(WACC!$C$28,Estrutura!AB91:AG91)</f>
        <v>366617127.95681834</v>
      </c>
      <c r="AI91" s="168">
        <f t="shared" si="119"/>
        <v>0.20949632151819989</v>
      </c>
      <c r="AJ91" s="122"/>
      <c r="AL91" s="53"/>
      <c r="AM91" s="122">
        <f t="shared" ref="AM91" si="138">SUM(AM92:AM100)</f>
        <v>72212215.36939159</v>
      </c>
      <c r="AN91" s="122">
        <f t="shared" ref="AN91" si="139">SUM(AN92:AN100)</f>
        <v>86409077.636573106</v>
      </c>
      <c r="AO91" s="122">
        <f t="shared" ref="AO91" si="140">SUM(AO92:AO100)</f>
        <v>82696304.619385362</v>
      </c>
      <c r="AP91" s="122">
        <f t="shared" ref="AP91" si="141">SUM(AP92:AP100)</f>
        <v>80655098.877594367</v>
      </c>
      <c r="AQ91" s="122">
        <f t="shared" ref="AQ91" si="142">SUM(AQ92:AQ100)</f>
        <v>79515558.262956828</v>
      </c>
      <c r="AR91" s="122">
        <f t="shared" ref="AR91" si="143">SUM(AR92:AR100)</f>
        <v>78710445.878004521</v>
      </c>
      <c r="AS91" s="122">
        <f>NPV(WACC!$C$28,Estrutura!AM91:AR91)</f>
        <v>366617127.95681834</v>
      </c>
      <c r="AT91" s="168">
        <f t="shared" si="121"/>
        <v>0.20949632151819989</v>
      </c>
      <c r="AU91" s="68">
        <f t="shared" si="32"/>
        <v>0</v>
      </c>
      <c r="AV91" s="44">
        <f t="shared" si="33"/>
        <v>0</v>
      </c>
      <c r="AW91" s="122"/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144">$J92*L$91</f>
        <v>3573707.7029762827</v>
      </c>
      <c r="M92" s="112">
        <f t="shared" si="144"/>
        <v>3420154.7905527567</v>
      </c>
      <c r="N92" s="112">
        <f t="shared" si="144"/>
        <v>3335734.5782056414</v>
      </c>
      <c r="O92" s="112">
        <f t="shared" si="144"/>
        <v>3288605.4433534844</v>
      </c>
      <c r="P92" s="112">
        <f t="shared" si="144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145">$R92*T$91</f>
        <v>5.4726266122368328</v>
      </c>
      <c r="U92" s="171">
        <f t="shared" si="145"/>
        <v>6.5376271668339809</v>
      </c>
      <c r="V92" s="171">
        <f t="shared" si="145"/>
        <v>7.5499049216985972</v>
      </c>
      <c r="W92" s="171">
        <f t="shared" si="145"/>
        <v>8.5621826765632143</v>
      </c>
      <c r="X92" s="171">
        <f t="shared" si="145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B102" si="146">$Z92*12*S92+$AA92*K92</f>
        <v>1265325.151241994</v>
      </c>
      <c r="AC92" s="51">
        <f t="shared" ref="AC92:AC102" si="147">$Z92*12*T92+$AA92*L92</f>
        <v>1514087.0373507736</v>
      </c>
      <c r="AD92" s="51">
        <f t="shared" ref="AD92:AD102" si="148">$Z92*12*U92+$AA92*M92</f>
        <v>1449030.6607326486</v>
      </c>
      <c r="AE92" s="51">
        <f t="shared" ref="AE92:AE102" si="149">$Z92*12*V92+$AA92*N92</f>
        <v>1413264.0116866969</v>
      </c>
      <c r="AF92" s="51">
        <f t="shared" ref="AF92:AF102" si="150">$Z92*12*W92+$AA92*O92</f>
        <v>1393296.6226073441</v>
      </c>
      <c r="AG92" s="51">
        <f t="shared" ref="AG92:AG102" si="151">$Z92*12*X92+$AA92*P92</f>
        <v>1379189.1901591716</v>
      </c>
      <c r="AH92" s="51">
        <f>NPV(WACC!$C$28,Estrutura!AB92:AG92)</f>
        <v>6423980.6313502826</v>
      </c>
      <c r="AI92" s="169">
        <f t="shared" si="119"/>
        <v>0.42367399999999994</v>
      </c>
      <c r="AJ92" s="51"/>
      <c r="AK92" s="68">
        <f t="shared" ref="AK92:AK111" si="152">Z92</f>
        <v>0</v>
      </c>
      <c r="AL92" s="68">
        <f t="shared" ref="AL92:AL111" si="153">AA92</f>
        <v>0.423674</v>
      </c>
      <c r="AM92" s="51">
        <f t="shared" ref="AM92:AM102" si="154">$AK92*12*S92+$AL92*K92</f>
        <v>1265325.151241994</v>
      </c>
      <c r="AN92" s="51">
        <f t="shared" ref="AN92:AN102" si="155">$AK92*12*T92+$AL92*L92</f>
        <v>1514087.0373507736</v>
      </c>
      <c r="AO92" s="51">
        <f t="shared" ref="AO92:AO102" si="156">$AK92*12*U92+$AL92*M92</f>
        <v>1449030.6607326486</v>
      </c>
      <c r="AP92" s="51">
        <f t="shared" ref="AP92:AP102" si="157">$AK92*12*V92+$AL92*N92</f>
        <v>1413264.0116866969</v>
      </c>
      <c r="AQ92" s="51">
        <f t="shared" ref="AQ92:AQ102" si="158">$AK92*12*W92+$AL92*O92</f>
        <v>1393296.6226073441</v>
      </c>
      <c r="AR92" s="51">
        <f t="shared" ref="AR92:AR102" si="159">$AK92*12*X92+$AL92*P92</f>
        <v>1379189.1901591716</v>
      </c>
      <c r="AS92" s="51">
        <f>NPV(WACC!$C$28,Estrutura!AM92:AR92)</f>
        <v>6423980.6313502826</v>
      </c>
      <c r="AT92" s="169">
        <f t="shared" si="121"/>
        <v>0.42367399999999994</v>
      </c>
      <c r="AU92" s="68">
        <f t="shared" si="32"/>
        <v>0</v>
      </c>
      <c r="AV92" s="44">
        <f t="shared" si="33"/>
        <v>0</v>
      </c>
      <c r="AW92" s="53"/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160">$J93*K$91</f>
        <v>13466284.146592936</v>
      </c>
      <c r="L93" s="112">
        <f t="shared" si="144"/>
        <v>16113744.556192068</v>
      </c>
      <c r="M93" s="112">
        <f t="shared" si="144"/>
        <v>15421378.920191297</v>
      </c>
      <c r="N93" s="112">
        <f t="shared" si="144"/>
        <v>15040730.627101185</v>
      </c>
      <c r="O93" s="112">
        <f t="shared" si="144"/>
        <v>14828226.722674554</v>
      </c>
      <c r="P93" s="112">
        <f t="shared" si="144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161">$R93*S$91</f>
        <v>15.896968202768143</v>
      </c>
      <c r="T93" s="171">
        <f t="shared" si="145"/>
        <v>20.42209529018977</v>
      </c>
      <c r="U93" s="171">
        <f t="shared" si="145"/>
        <v>24.396337340881804</v>
      </c>
      <c r="V93" s="171">
        <f t="shared" si="145"/>
        <v>28.173834735598987</v>
      </c>
      <c r="W93" s="171">
        <f t="shared" si="145"/>
        <v>31.951332130316175</v>
      </c>
      <c r="X93" s="171">
        <f t="shared" si="145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146"/>
        <v>4480475.1286861086</v>
      </c>
      <c r="AC93" s="51">
        <f t="shared" si="147"/>
        <v>5361332.861247113</v>
      </c>
      <c r="AD93" s="51">
        <f t="shared" si="148"/>
        <v>5130970.3515682081</v>
      </c>
      <c r="AE93" s="51">
        <f t="shared" si="149"/>
        <v>5004321.8127878523</v>
      </c>
      <c r="AF93" s="51">
        <f t="shared" si="150"/>
        <v>4933617.9387148321</v>
      </c>
      <c r="AG93" s="51">
        <f t="shared" si="151"/>
        <v>4883663.9801203851</v>
      </c>
      <c r="AH93" s="51">
        <f>NPV(WACC!$C$28,Estrutura!AB93:AG93)</f>
        <v>22747106.083898246</v>
      </c>
      <c r="AI93" s="169">
        <f t="shared" si="119"/>
        <v>0.33271800000000012</v>
      </c>
      <c r="AJ93" s="51"/>
      <c r="AK93" s="68">
        <f t="shared" si="152"/>
        <v>0</v>
      </c>
      <c r="AL93" s="68">
        <f t="shared" si="153"/>
        <v>0.33271800000000001</v>
      </c>
      <c r="AM93" s="51">
        <f t="shared" si="154"/>
        <v>4480475.1286861086</v>
      </c>
      <c r="AN93" s="51">
        <f t="shared" si="155"/>
        <v>5361332.861247113</v>
      </c>
      <c r="AO93" s="51">
        <f t="shared" si="156"/>
        <v>5130970.3515682081</v>
      </c>
      <c r="AP93" s="51">
        <f t="shared" si="157"/>
        <v>5004321.8127878523</v>
      </c>
      <c r="AQ93" s="51">
        <f t="shared" si="158"/>
        <v>4933617.9387148321</v>
      </c>
      <c r="AR93" s="51">
        <f t="shared" si="159"/>
        <v>4883663.9801203851</v>
      </c>
      <c r="AS93" s="51">
        <f>NPV(WACC!$C$28,Estrutura!AM93:AR93)</f>
        <v>22747106.083898246</v>
      </c>
      <c r="AT93" s="169">
        <f t="shared" si="121"/>
        <v>0.33271800000000012</v>
      </c>
      <c r="AU93" s="68">
        <f t="shared" si="32"/>
        <v>0</v>
      </c>
      <c r="AV93" s="44">
        <f t="shared" si="33"/>
        <v>0</v>
      </c>
      <c r="AW93" s="53"/>
    </row>
    <row r="94" spans="2:51" x14ac:dyDescent="0.3">
      <c r="F94" s="171"/>
      <c r="I94" s="1" t="s">
        <v>527</v>
      </c>
      <c r="J94" s="44">
        <v>3.6985228261479465E-2</v>
      </c>
      <c r="K94" s="112">
        <f t="shared" si="160"/>
        <v>12748602.215777043</v>
      </c>
      <c r="L94" s="112">
        <f t="shared" si="144"/>
        <v>15254966.946877481</v>
      </c>
      <c r="M94" s="112">
        <f t="shared" si="144"/>
        <v>14599500.748098323</v>
      </c>
      <c r="N94" s="112">
        <f t="shared" si="144"/>
        <v>14239139.001688261</v>
      </c>
      <c r="O94" s="112">
        <f t="shared" si="144"/>
        <v>14037960.434732206</v>
      </c>
      <c r="P94" s="112">
        <f t="shared" si="144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161"/>
        <v>1.2939929267265238</v>
      </c>
      <c r="T94" s="171">
        <f t="shared" si="145"/>
        <v>1.6623324974531333</v>
      </c>
      <c r="U94" s="171">
        <f t="shared" si="145"/>
        <v>1.9858307291347641</v>
      </c>
      <c r="V94" s="171">
        <f t="shared" si="145"/>
        <v>2.2933141968717599</v>
      </c>
      <c r="W94" s="171">
        <f t="shared" si="145"/>
        <v>2.6007976646087561</v>
      </c>
      <c r="X94" s="171">
        <f t="shared" si="145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146"/>
        <v>3651556.6354605872</v>
      </c>
      <c r="AC94" s="51">
        <f t="shared" si="147"/>
        <v>4369449.6726602232</v>
      </c>
      <c r="AD94" s="51">
        <f t="shared" si="148"/>
        <v>4181705.8002763069</v>
      </c>
      <c r="AE94" s="51">
        <f t="shared" si="149"/>
        <v>4078488.1059755655</v>
      </c>
      <c r="AF94" s="51">
        <f t="shared" si="150"/>
        <v>4020864.9313994767</v>
      </c>
      <c r="AG94" s="51">
        <f t="shared" si="151"/>
        <v>3980152.7962499685</v>
      </c>
      <c r="AH94" s="51">
        <f>NPV(WACC!$C$28,Estrutura!AB94:AG94)</f>
        <v>18538736.132331222</v>
      </c>
      <c r="AI94" s="169">
        <f t="shared" si="119"/>
        <v>0.28642800000000013</v>
      </c>
      <c r="AJ94" s="51"/>
      <c r="AK94" s="68">
        <f t="shared" si="152"/>
        <v>0</v>
      </c>
      <c r="AL94" s="68">
        <f t="shared" si="153"/>
        <v>0.28642800000000002</v>
      </c>
      <c r="AM94" s="51">
        <f t="shared" si="154"/>
        <v>3651556.6354605872</v>
      </c>
      <c r="AN94" s="51">
        <f t="shared" si="155"/>
        <v>4369449.6726602232</v>
      </c>
      <c r="AO94" s="51">
        <f t="shared" si="156"/>
        <v>4181705.8002763069</v>
      </c>
      <c r="AP94" s="51">
        <f t="shared" si="157"/>
        <v>4078488.1059755655</v>
      </c>
      <c r="AQ94" s="51">
        <f t="shared" si="158"/>
        <v>4020864.9313994767</v>
      </c>
      <c r="AR94" s="51">
        <f t="shared" si="159"/>
        <v>3980152.7962499685</v>
      </c>
      <c r="AS94" s="51">
        <f>NPV(WACC!$C$28,Estrutura!AM94:AR94)</f>
        <v>18538736.132331222</v>
      </c>
      <c r="AT94" s="169">
        <f t="shared" si="121"/>
        <v>0.28642800000000013</v>
      </c>
      <c r="AU94" s="68">
        <f t="shared" si="32"/>
        <v>0</v>
      </c>
      <c r="AV94" s="44">
        <f t="shared" si="33"/>
        <v>0</v>
      </c>
      <c r="AW94" s="53"/>
    </row>
    <row r="95" spans="2:51" x14ac:dyDescent="0.3">
      <c r="F95" s="171"/>
      <c r="I95" s="1" t="s">
        <v>528</v>
      </c>
      <c r="J95" s="44">
        <v>0.15837078292601003</v>
      </c>
      <c r="K95" s="112">
        <f t="shared" si="160"/>
        <v>54589526.928178899</v>
      </c>
      <c r="L95" s="112">
        <f t="shared" si="144"/>
        <v>65321783.1131685</v>
      </c>
      <c r="M95" s="112">
        <f t="shared" si="144"/>
        <v>62515076.220668204</v>
      </c>
      <c r="N95" s="112">
        <f t="shared" si="144"/>
        <v>60972006.876548849</v>
      </c>
      <c r="O95" s="112">
        <f t="shared" si="144"/>
        <v>60110560.059686929</v>
      </c>
      <c r="P95" s="112">
        <f t="shared" si="144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161"/>
        <v>8.5338985585899962</v>
      </c>
      <c r="T95" s="171">
        <f t="shared" si="145"/>
        <v>10.963102356208436</v>
      </c>
      <c r="U95" s="171">
        <f t="shared" si="145"/>
        <v>13.096576995855935</v>
      </c>
      <c r="V95" s="171">
        <f t="shared" si="145"/>
        <v>15.124434079085241</v>
      </c>
      <c r="W95" s="171">
        <f t="shared" si="145"/>
        <v>17.152291162314548</v>
      </c>
      <c r="X95" s="171">
        <f t="shared" si="145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146"/>
        <v>11877480.089979308</v>
      </c>
      <c r="AC95" s="51">
        <f t="shared" si="147"/>
        <v>14212582.926196976</v>
      </c>
      <c r="AD95" s="51">
        <f t="shared" si="148"/>
        <v>13601905.253940547</v>
      </c>
      <c r="AE95" s="51">
        <f t="shared" si="149"/>
        <v>13266167.312185746</v>
      </c>
      <c r="AF95" s="51">
        <f t="shared" si="150"/>
        <v>13078735.436666563</v>
      </c>
      <c r="AG95" s="51">
        <f t="shared" si="151"/>
        <v>12946310.385398574</v>
      </c>
      <c r="AH95" s="51">
        <f>NPV(WACC!$C$28,Estrutura!AB95:AG95)</f>
        <v>60301260.883324645</v>
      </c>
      <c r="AI95" s="169">
        <f t="shared" si="119"/>
        <v>0.21757800000000002</v>
      </c>
      <c r="AJ95" s="51"/>
      <c r="AK95" s="68">
        <f t="shared" si="152"/>
        <v>0</v>
      </c>
      <c r="AL95" s="68">
        <f t="shared" si="153"/>
        <v>0.21757799999999999</v>
      </c>
      <c r="AM95" s="51">
        <f t="shared" si="154"/>
        <v>11877480.089979308</v>
      </c>
      <c r="AN95" s="51">
        <f t="shared" si="155"/>
        <v>14212582.926196976</v>
      </c>
      <c r="AO95" s="51">
        <f t="shared" si="156"/>
        <v>13601905.253940547</v>
      </c>
      <c r="AP95" s="51">
        <f t="shared" si="157"/>
        <v>13266167.312185746</v>
      </c>
      <c r="AQ95" s="51">
        <f t="shared" si="158"/>
        <v>13078735.436666563</v>
      </c>
      <c r="AR95" s="51">
        <f t="shared" si="159"/>
        <v>12946310.385398574</v>
      </c>
      <c r="AS95" s="51">
        <f>NPV(WACC!$C$28,Estrutura!AM95:AR95)</f>
        <v>60301260.883324645</v>
      </c>
      <c r="AT95" s="169">
        <f t="shared" si="121"/>
        <v>0.21757800000000002</v>
      </c>
      <c r="AU95" s="68">
        <f t="shared" si="32"/>
        <v>0</v>
      </c>
      <c r="AV95" s="44">
        <f t="shared" si="33"/>
        <v>0</v>
      </c>
      <c r="AW95" s="53"/>
    </row>
    <row r="96" spans="2:51" x14ac:dyDescent="0.3">
      <c r="F96" s="171"/>
      <c r="I96" s="1" t="s">
        <v>529</v>
      </c>
      <c r="J96" s="44">
        <v>0.24244612638073568</v>
      </c>
      <c r="K96" s="112">
        <f t="shared" si="160"/>
        <v>83569829.612303957</v>
      </c>
      <c r="L96" s="112">
        <f t="shared" si="144"/>
        <v>99999589.516894802</v>
      </c>
      <c r="M96" s="112">
        <f t="shared" si="144"/>
        <v>95702867.600133672</v>
      </c>
      <c r="N96" s="112">
        <f t="shared" si="144"/>
        <v>93340618.842461094</v>
      </c>
      <c r="O96" s="112">
        <f t="shared" si="144"/>
        <v>92021850.064707667</v>
      </c>
      <c r="P96" s="112">
        <f t="shared" si="144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161"/>
        <v>1.8409023800967037</v>
      </c>
      <c r="T96" s="171">
        <f t="shared" si="145"/>
        <v>2.3649216219559142</v>
      </c>
      <c r="U96" s="171">
        <f t="shared" si="145"/>
        <v>2.8251472169800897</v>
      </c>
      <c r="V96" s="171">
        <f t="shared" si="145"/>
        <v>3.2625893667060391</v>
      </c>
      <c r="W96" s="171">
        <f t="shared" si="145"/>
        <v>3.7000315164319892</v>
      </c>
      <c r="X96" s="171">
        <f t="shared" si="145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146"/>
        <v>18796108.227251343</v>
      </c>
      <c r="AC96" s="51">
        <f t="shared" si="147"/>
        <v>22491407.676192395</v>
      </c>
      <c r="AD96" s="51">
        <f t="shared" si="148"/>
        <v>21525010.466284066</v>
      </c>
      <c r="AE96" s="51">
        <f t="shared" si="149"/>
        <v>20993705.286952138</v>
      </c>
      <c r="AF96" s="51">
        <f t="shared" si="150"/>
        <v>20697094.407303724</v>
      </c>
      <c r="AG96" s="51">
        <f t="shared" si="151"/>
        <v>20487531.808437962</v>
      </c>
      <c r="AH96" s="51">
        <f>NPV(WACC!$C$28,Estrutura!AB96:AG96)</f>
        <v>95426724.963229343</v>
      </c>
      <c r="AI96" s="169">
        <f t="shared" si="119"/>
        <v>0.224915</v>
      </c>
      <c r="AJ96" s="51"/>
      <c r="AK96" s="68">
        <f t="shared" si="152"/>
        <v>0</v>
      </c>
      <c r="AL96" s="68">
        <f t="shared" si="153"/>
        <v>0.224915</v>
      </c>
      <c r="AM96" s="51">
        <f t="shared" si="154"/>
        <v>18796108.227251343</v>
      </c>
      <c r="AN96" s="51">
        <f t="shared" si="155"/>
        <v>22491407.676192395</v>
      </c>
      <c r="AO96" s="51">
        <f t="shared" si="156"/>
        <v>21525010.466284066</v>
      </c>
      <c r="AP96" s="51">
        <f t="shared" si="157"/>
        <v>20993705.286952138</v>
      </c>
      <c r="AQ96" s="51">
        <f t="shared" si="158"/>
        <v>20697094.407303724</v>
      </c>
      <c r="AR96" s="51">
        <f t="shared" si="159"/>
        <v>20487531.808437962</v>
      </c>
      <c r="AS96" s="51">
        <f>NPV(WACC!$C$28,Estrutura!AM96:AR96)</f>
        <v>95426724.963229343</v>
      </c>
      <c r="AT96" s="169">
        <f t="shared" si="121"/>
        <v>0.224915</v>
      </c>
      <c r="AU96" s="68">
        <f t="shared" si="32"/>
        <v>0</v>
      </c>
      <c r="AV96" s="44">
        <f t="shared" si="33"/>
        <v>0</v>
      </c>
      <c r="AW96" s="53"/>
    </row>
    <row r="97" spans="2:49" x14ac:dyDescent="0.3">
      <c r="F97" s="171"/>
      <c r="I97" s="1" t="s">
        <v>530</v>
      </c>
      <c r="J97" s="44">
        <v>0.18281379079777083</v>
      </c>
      <c r="K97" s="112">
        <f t="shared" si="160"/>
        <v>63014895.621623874</v>
      </c>
      <c r="L97" s="112">
        <f t="shared" si="144"/>
        <v>75403572.375892416</v>
      </c>
      <c r="M97" s="112">
        <f t="shared" si="144"/>
        <v>72163677.256374508</v>
      </c>
      <c r="N97" s="112">
        <f t="shared" si="144"/>
        <v>70382449.993047267</v>
      </c>
      <c r="O97" s="112">
        <f t="shared" si="144"/>
        <v>69388047.141387582</v>
      </c>
      <c r="P97" s="112">
        <f t="shared" si="144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161"/>
        <v>0.58916313388370056</v>
      </c>
      <c r="T97" s="171">
        <f t="shared" si="145"/>
        <v>0.75687046159812021</v>
      </c>
      <c r="U97" s="171">
        <f t="shared" si="145"/>
        <v>0.90416124506904538</v>
      </c>
      <c r="V97" s="171">
        <f t="shared" si="145"/>
        <v>1.0441604055958653</v>
      </c>
      <c r="W97" s="171">
        <f t="shared" si="145"/>
        <v>1.1841595661226854</v>
      </c>
      <c r="X97" s="171">
        <f t="shared" si="145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146"/>
        <v>12828572.450650189</v>
      </c>
      <c r="AC97" s="51">
        <f t="shared" si="147"/>
        <v>15350659.264284179</v>
      </c>
      <c r="AD97" s="51">
        <f t="shared" si="148"/>
        <v>14691081.415852724</v>
      </c>
      <c r="AE97" s="51">
        <f t="shared" si="149"/>
        <v>14328459.169584563</v>
      </c>
      <c r="AF97" s="51">
        <f t="shared" si="150"/>
        <v>14126018.637043685</v>
      </c>
      <c r="AG97" s="51">
        <f t="shared" si="151"/>
        <v>13982989.614759261</v>
      </c>
      <c r="AH97" s="51">
        <f>NPV(WACC!$C$28,Estrutura!AB97:AG97)</f>
        <v>65129900.302668996</v>
      </c>
      <c r="AI97" s="169">
        <f t="shared" si="119"/>
        <v>0.20358000000000001</v>
      </c>
      <c r="AJ97" s="51"/>
      <c r="AK97" s="68">
        <f t="shared" si="152"/>
        <v>0</v>
      </c>
      <c r="AL97" s="68">
        <f t="shared" si="153"/>
        <v>0.20358000000000001</v>
      </c>
      <c r="AM97" s="51">
        <f t="shared" si="154"/>
        <v>12828572.450650189</v>
      </c>
      <c r="AN97" s="51">
        <f t="shared" si="155"/>
        <v>15350659.264284179</v>
      </c>
      <c r="AO97" s="51">
        <f t="shared" si="156"/>
        <v>14691081.415852724</v>
      </c>
      <c r="AP97" s="51">
        <f t="shared" si="157"/>
        <v>14328459.169584563</v>
      </c>
      <c r="AQ97" s="51">
        <f t="shared" si="158"/>
        <v>14126018.637043685</v>
      </c>
      <c r="AR97" s="51">
        <f t="shared" si="159"/>
        <v>13982989.614759261</v>
      </c>
      <c r="AS97" s="51">
        <f>NPV(WACC!$C$28,Estrutura!AM97:AR97)</f>
        <v>65129900.302668996</v>
      </c>
      <c r="AT97" s="169">
        <f t="shared" si="121"/>
        <v>0.20358000000000001</v>
      </c>
      <c r="AU97" s="68">
        <f t="shared" si="32"/>
        <v>0</v>
      </c>
      <c r="AV97" s="44">
        <f t="shared" si="33"/>
        <v>0</v>
      </c>
      <c r="AW97" s="53"/>
    </row>
    <row r="98" spans="2:49" x14ac:dyDescent="0.3">
      <c r="F98" s="171"/>
      <c r="I98" s="1" t="s">
        <v>531</v>
      </c>
      <c r="J98" s="44">
        <v>0.21491206797873741</v>
      </c>
      <c r="K98" s="112">
        <f t="shared" si="160"/>
        <v>74078993.014746934</v>
      </c>
      <c r="L98" s="112">
        <f t="shared" si="144"/>
        <v>88642862.23468563</v>
      </c>
      <c r="M98" s="112">
        <f t="shared" si="144"/>
        <v>84834109.311116233</v>
      </c>
      <c r="N98" s="112">
        <f t="shared" si="144"/>
        <v>82740135.803804487</v>
      </c>
      <c r="O98" s="112">
        <f t="shared" si="144"/>
        <v>81571136.614402294</v>
      </c>
      <c r="P98" s="112">
        <f t="shared" si="144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161"/>
        <v>5.2597210859905812E-2</v>
      </c>
      <c r="T98" s="171">
        <f t="shared" si="145"/>
        <v>6.7569189198740387E-2</v>
      </c>
      <c r="U98" s="171">
        <f t="shared" si="145"/>
        <v>8.0718491913716842E-2</v>
      </c>
      <c r="V98" s="171">
        <f t="shared" si="145"/>
        <v>9.3216839048743963E-2</v>
      </c>
      <c r="W98" s="171">
        <f t="shared" si="145"/>
        <v>0.1057151861837711</v>
      </c>
      <c r="X98" s="171">
        <f t="shared" si="145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146"/>
        <v>13196135.499674959</v>
      </c>
      <c r="AC98" s="51">
        <f t="shared" si="147"/>
        <v>15790484.907037959</v>
      </c>
      <c r="AD98" s="51">
        <f t="shared" si="148"/>
        <v>15112008.896245001</v>
      </c>
      <c r="AE98" s="51">
        <f t="shared" si="149"/>
        <v>14738996.831546515</v>
      </c>
      <c r="AF98" s="51">
        <f t="shared" si="150"/>
        <v>14530755.991943166</v>
      </c>
      <c r="AG98" s="51">
        <f t="shared" si="151"/>
        <v>14383628.915589819</v>
      </c>
      <c r="AH98" s="51">
        <f>NPV(WACC!$C$28,Estrutura!AB98:AG98)</f>
        <v>66995996.068976574</v>
      </c>
      <c r="AI98" s="169">
        <f t="shared" si="119"/>
        <v>0.17813599999999996</v>
      </c>
      <c r="AJ98" s="51"/>
      <c r="AK98" s="68">
        <f t="shared" si="152"/>
        <v>0</v>
      </c>
      <c r="AL98" s="68">
        <f t="shared" si="153"/>
        <v>0.17813599999999999</v>
      </c>
      <c r="AM98" s="51">
        <f t="shared" si="154"/>
        <v>13196135.499674959</v>
      </c>
      <c r="AN98" s="51">
        <f t="shared" si="155"/>
        <v>15790484.907037959</v>
      </c>
      <c r="AO98" s="51">
        <f t="shared" si="156"/>
        <v>15112008.896245001</v>
      </c>
      <c r="AP98" s="51">
        <f t="shared" si="157"/>
        <v>14738996.831546515</v>
      </c>
      <c r="AQ98" s="51">
        <f t="shared" si="158"/>
        <v>14530755.991943166</v>
      </c>
      <c r="AR98" s="51">
        <f t="shared" si="159"/>
        <v>14383628.915589819</v>
      </c>
      <c r="AS98" s="51">
        <f>NPV(WACC!$C$28,Estrutura!AM98:AR98)</f>
        <v>66995996.068976574</v>
      </c>
      <c r="AT98" s="169">
        <f t="shared" si="121"/>
        <v>0.17813599999999996</v>
      </c>
      <c r="AU98" s="68">
        <f t="shared" si="32"/>
        <v>0</v>
      </c>
      <c r="AV98" s="44">
        <f t="shared" si="33"/>
        <v>0</v>
      </c>
      <c r="AW98" s="53"/>
    </row>
    <row r="99" spans="2:49" x14ac:dyDescent="0.3">
      <c r="F99" s="171"/>
      <c r="I99" s="1" t="s">
        <v>532</v>
      </c>
      <c r="J99" s="44">
        <v>0.11366930009813708</v>
      </c>
      <c r="K99" s="112">
        <f t="shared" si="160"/>
        <v>39181174.734190188</v>
      </c>
      <c r="L99" s="112">
        <f t="shared" si="144"/>
        <v>46884161.525583483</v>
      </c>
      <c r="M99" s="112">
        <f t="shared" si="144"/>
        <v>44869671.212681659</v>
      </c>
      <c r="N99" s="112">
        <f t="shared" si="144"/>
        <v>43762146.143295057</v>
      </c>
      <c r="O99" s="112">
        <f t="shared" si="144"/>
        <v>43143849.921382651</v>
      </c>
      <c r="P99" s="112">
        <f t="shared" si="144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161"/>
        <v>0.83096155933375637</v>
      </c>
      <c r="T99" s="171">
        <f t="shared" si="145"/>
        <v>1.0674976467678703</v>
      </c>
      <c r="U99" s="171">
        <f t="shared" si="145"/>
        <v>1.2752380366013094</v>
      </c>
      <c r="V99" s="171">
        <f t="shared" si="145"/>
        <v>1.4726942487202217</v>
      </c>
      <c r="W99" s="171">
        <f t="shared" si="145"/>
        <v>1.6701504608391344</v>
      </c>
      <c r="X99" s="171">
        <f t="shared" si="145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146"/>
        <v>5982495.2078140313</v>
      </c>
      <c r="AC99" s="51">
        <f t="shared" si="147"/>
        <v>7158648.8550182907</v>
      </c>
      <c r="AD99" s="51">
        <f t="shared" si="148"/>
        <v>6851060.3581219362</v>
      </c>
      <c r="AE99" s="51">
        <f t="shared" si="149"/>
        <v>6681954.5703274356</v>
      </c>
      <c r="AF99" s="51">
        <f t="shared" si="150"/>
        <v>6587548.1567960735</v>
      </c>
      <c r="AG99" s="51">
        <f t="shared" si="151"/>
        <v>6520847.7937052827</v>
      </c>
      <c r="AH99" s="51">
        <f>NPV(WACC!$C$28,Estrutura!AB99:AG99)</f>
        <v>30372772.804223813</v>
      </c>
      <c r="AI99" s="169">
        <f t="shared" si="119"/>
        <v>0.15268799999999999</v>
      </c>
      <c r="AJ99" s="51"/>
      <c r="AK99" s="68">
        <f t="shared" si="152"/>
        <v>0</v>
      </c>
      <c r="AL99" s="68">
        <f t="shared" si="153"/>
        <v>0.15268799999999999</v>
      </c>
      <c r="AM99" s="51">
        <f t="shared" si="154"/>
        <v>5982495.2078140313</v>
      </c>
      <c r="AN99" s="51">
        <f t="shared" si="155"/>
        <v>7158648.8550182907</v>
      </c>
      <c r="AO99" s="51">
        <f t="shared" si="156"/>
        <v>6851060.3581219362</v>
      </c>
      <c r="AP99" s="51">
        <f t="shared" si="157"/>
        <v>6681954.5703274356</v>
      </c>
      <c r="AQ99" s="51">
        <f t="shared" si="158"/>
        <v>6587548.1567960735</v>
      </c>
      <c r="AR99" s="51">
        <f t="shared" si="159"/>
        <v>6520847.7937052827</v>
      </c>
      <c r="AS99" s="51">
        <f>NPV(WACC!$C$28,Estrutura!AM99:AR99)</f>
        <v>30372772.804223813</v>
      </c>
      <c r="AT99" s="169">
        <f t="shared" si="121"/>
        <v>0.15268799999999999</v>
      </c>
      <c r="AU99" s="68">
        <f t="shared" si="32"/>
        <v>0</v>
      </c>
      <c r="AV99" s="44">
        <f t="shared" si="33"/>
        <v>0</v>
      </c>
      <c r="AW99" s="53"/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160"/>
        <v>1058571.1583435754</v>
      </c>
      <c r="L100" s="112">
        <f t="shared" si="144"/>
        <v>1266685.3791598033</v>
      </c>
      <c r="M100" s="112">
        <f t="shared" si="144"/>
        <v>1212259.2074467954</v>
      </c>
      <c r="N100" s="112">
        <f t="shared" si="144"/>
        <v>1182336.8249876481</v>
      </c>
      <c r="O100" s="112">
        <f t="shared" si="144"/>
        <v>1165632.1051248682</v>
      </c>
      <c r="P100" s="112">
        <f t="shared" si="144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161"/>
        <v>0.36818047601934067</v>
      </c>
      <c r="T100" s="171">
        <f t="shared" si="145"/>
        <v>0.47298432439118271</v>
      </c>
      <c r="U100" s="171">
        <f t="shared" si="145"/>
        <v>0.56502944339601779</v>
      </c>
      <c r="V100" s="171">
        <f t="shared" si="145"/>
        <v>0.6525178733412077</v>
      </c>
      <c r="W100" s="171">
        <f t="shared" si="145"/>
        <v>0.7400063032863976</v>
      </c>
      <c r="X100" s="171">
        <f t="shared" si="145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146"/>
        <v>134066.97863305549</v>
      </c>
      <c r="AC100" s="51">
        <f t="shared" si="147"/>
        <v>160424.43658520994</v>
      </c>
      <c r="AD100" s="51">
        <f t="shared" si="148"/>
        <v>153531.41636392919</v>
      </c>
      <c r="AE100" s="51">
        <f t="shared" si="149"/>
        <v>149741.77654786065</v>
      </c>
      <c r="AF100" s="51">
        <f t="shared" si="150"/>
        <v>147626.14048195945</v>
      </c>
      <c r="AG100" s="51">
        <f t="shared" si="151"/>
        <v>146131.39358410481</v>
      </c>
      <c r="AH100" s="51">
        <f>NPV(WACC!$C$28,Estrutura!AB100:AG100)</f>
        <v>680650.08681526431</v>
      </c>
      <c r="AI100" s="169">
        <f t="shared" si="119"/>
        <v>0.12664899999999998</v>
      </c>
      <c r="AJ100" s="51"/>
      <c r="AK100" s="68">
        <f t="shared" si="152"/>
        <v>0</v>
      </c>
      <c r="AL100" s="68">
        <f t="shared" si="153"/>
        <v>0.12664900000000001</v>
      </c>
      <c r="AM100" s="51">
        <f t="shared" si="154"/>
        <v>134066.97863305549</v>
      </c>
      <c r="AN100" s="51">
        <f t="shared" si="155"/>
        <v>160424.43658520994</v>
      </c>
      <c r="AO100" s="51">
        <f t="shared" si="156"/>
        <v>153531.41636392919</v>
      </c>
      <c r="AP100" s="51">
        <f t="shared" si="157"/>
        <v>149741.77654786065</v>
      </c>
      <c r="AQ100" s="51">
        <f t="shared" si="158"/>
        <v>147626.14048195945</v>
      </c>
      <c r="AR100" s="51">
        <f t="shared" si="159"/>
        <v>146131.39358410481</v>
      </c>
      <c r="AS100" s="51">
        <f>NPV(WACC!$C$28,Estrutura!AM100:AR100)</f>
        <v>680650.08681526431</v>
      </c>
      <c r="AT100" s="169">
        <f t="shared" si="121"/>
        <v>0.12664899999999998</v>
      </c>
      <c r="AU100" s="68">
        <f t="shared" si="32"/>
        <v>0</v>
      </c>
      <c r="AV100" s="44">
        <f t="shared" si="33"/>
        <v>0</v>
      </c>
      <c r="AW100" s="53"/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146"/>
        <v>0</v>
      </c>
      <c r="AC101" s="51">
        <f t="shared" si="147"/>
        <v>0</v>
      </c>
      <c r="AD101" s="51">
        <f t="shared" si="148"/>
        <v>0</v>
      </c>
      <c r="AE101" s="51">
        <f t="shared" si="149"/>
        <v>0</v>
      </c>
      <c r="AF101" s="51">
        <f t="shared" si="150"/>
        <v>0</v>
      </c>
      <c r="AG101" s="51">
        <f t="shared" si="151"/>
        <v>0</v>
      </c>
      <c r="AH101" s="122">
        <f>NPV(WACC!$C$28,Estrutura!AB101:AG101)</f>
        <v>0</v>
      </c>
      <c r="AI101" s="168">
        <v>0</v>
      </c>
      <c r="AJ101" s="122"/>
      <c r="AK101" s="68">
        <f t="shared" si="152"/>
        <v>0</v>
      </c>
      <c r="AL101" s="68">
        <f t="shared" si="153"/>
        <v>0</v>
      </c>
      <c r="AM101" s="51">
        <f t="shared" si="154"/>
        <v>0</v>
      </c>
      <c r="AN101" s="51">
        <f t="shared" si="155"/>
        <v>0</v>
      </c>
      <c r="AO101" s="51">
        <f t="shared" si="156"/>
        <v>0</v>
      </c>
      <c r="AP101" s="51">
        <f t="shared" si="157"/>
        <v>0</v>
      </c>
      <c r="AQ101" s="51">
        <f t="shared" si="158"/>
        <v>0</v>
      </c>
      <c r="AR101" s="51">
        <f t="shared" si="159"/>
        <v>0</v>
      </c>
      <c r="AS101" s="122">
        <f>NPV(WACC!$C$28,Estrutura!AM101:AR101)</f>
        <v>0</v>
      </c>
      <c r="AT101" s="168">
        <v>0</v>
      </c>
      <c r="AU101" s="68">
        <f t="shared" si="32"/>
        <v>0</v>
      </c>
      <c r="AV101" s="44">
        <v>0</v>
      </c>
      <c r="AW101" s="53"/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146"/>
        <v>0</v>
      </c>
      <c r="AC102" s="51">
        <f t="shared" si="147"/>
        <v>0</v>
      </c>
      <c r="AD102" s="51">
        <f t="shared" si="148"/>
        <v>0</v>
      </c>
      <c r="AE102" s="51">
        <f t="shared" si="149"/>
        <v>0</v>
      </c>
      <c r="AF102" s="51">
        <f t="shared" si="150"/>
        <v>0</v>
      </c>
      <c r="AG102" s="51">
        <f t="shared" si="151"/>
        <v>0</v>
      </c>
      <c r="AH102" s="122">
        <f>NPV(WACC!$C$28,Estrutura!AB102:AG102)</f>
        <v>0</v>
      </c>
      <c r="AI102" s="168">
        <v>0</v>
      </c>
      <c r="AJ102" s="122"/>
      <c r="AK102" s="68">
        <f t="shared" si="152"/>
        <v>0</v>
      </c>
      <c r="AL102" s="68">
        <f t="shared" si="153"/>
        <v>0</v>
      </c>
      <c r="AM102" s="51">
        <f t="shared" si="154"/>
        <v>0</v>
      </c>
      <c r="AN102" s="51">
        <f t="shared" si="155"/>
        <v>0</v>
      </c>
      <c r="AO102" s="51">
        <f t="shared" si="156"/>
        <v>0</v>
      </c>
      <c r="AP102" s="51">
        <f t="shared" si="157"/>
        <v>0</v>
      </c>
      <c r="AQ102" s="51">
        <f t="shared" si="158"/>
        <v>0</v>
      </c>
      <c r="AR102" s="51">
        <f t="shared" si="159"/>
        <v>0</v>
      </c>
      <c r="AS102" s="122">
        <f>NPV(WACC!$C$28,Estrutura!AM102:AR102)</f>
        <v>0</v>
      </c>
      <c r="AT102" s="168">
        <v>0</v>
      </c>
      <c r="AU102" s="68">
        <f t="shared" si="32"/>
        <v>0</v>
      </c>
      <c r="AV102" s="44">
        <v>0</v>
      </c>
      <c r="AW102" s="53"/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162">SUM(AB112:AB113)</f>
        <v>23028452.583558869</v>
      </c>
      <c r="AC103" s="122">
        <f t="shared" si="162"/>
        <v>25116492.654420629</v>
      </c>
      <c r="AD103" s="122">
        <f t="shared" si="162"/>
        <v>44899267.41586376</v>
      </c>
      <c r="AE103" s="122">
        <f t="shared" si="162"/>
        <v>48158257.99638699</v>
      </c>
      <c r="AF103" s="122">
        <f t="shared" si="162"/>
        <v>51324485.219999999</v>
      </c>
      <c r="AG103" s="122">
        <f t="shared" si="162"/>
        <v>51324485.219999999</v>
      </c>
      <c r="AH103" s="122">
        <f>NPV(WACC!$C$28,Estrutura!AB103:AG103)</f>
        <v>179503792.98808277</v>
      </c>
      <c r="AI103" s="168">
        <v>0</v>
      </c>
      <c r="AJ103" s="122"/>
      <c r="AK103" s="68">
        <f t="shared" si="152"/>
        <v>0</v>
      </c>
      <c r="AL103" s="173">
        <f>AA103*1.05</f>
        <v>4.9215599999999998E-2</v>
      </c>
      <c r="AM103" s="122">
        <f t="shared" ref="AM103:AR103" si="163">SUM(AM112:AM113)</f>
        <v>21803866.24556639</v>
      </c>
      <c r="AN103" s="122">
        <f t="shared" si="163"/>
        <v>23780870.399677772</v>
      </c>
      <c r="AO103" s="122">
        <f t="shared" si="163"/>
        <v>42511654.55894985</v>
      </c>
      <c r="AP103" s="122">
        <f t="shared" si="163"/>
        <v>45597341.469759546</v>
      </c>
      <c r="AQ103" s="122">
        <f t="shared" si="163"/>
        <v>48595197.910014555</v>
      </c>
      <c r="AR103" s="122">
        <f t="shared" si="163"/>
        <v>48595197.910014555</v>
      </c>
      <c r="AS103" s="122">
        <f>NPV(WACC!$C$28,Estrutura!AM103:AR103)</f>
        <v>169958301.74357015</v>
      </c>
      <c r="AT103" s="168">
        <v>0</v>
      </c>
      <c r="AU103" s="68">
        <f t="shared" si="32"/>
        <v>0</v>
      </c>
      <c r="AV103" s="44">
        <v>0</v>
      </c>
      <c r="AW103" s="122"/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B106" si="164">$Z104*12*S104+$AA104*K104</f>
        <v>0</v>
      </c>
      <c r="AC104" s="51">
        <f t="shared" ref="AC104:AC106" si="165">$Z104*12*T104+$AA104*L104</f>
        <v>0</v>
      </c>
      <c r="AD104" s="51">
        <f t="shared" ref="AD104:AD106" si="166">$Z104*12*U104+$AA104*M104</f>
        <v>0</v>
      </c>
      <c r="AE104" s="51">
        <f t="shared" ref="AE104:AE106" si="167">$Z104*12*V104+$AA104*N104</f>
        <v>0</v>
      </c>
      <c r="AF104" s="51">
        <f t="shared" ref="AF104:AF106" si="168">$Z104*12*W104+$AA104*O104</f>
        <v>0</v>
      </c>
      <c r="AG104" s="51">
        <f t="shared" ref="AG104:AG106" si="169">$Z104*12*X104+$AA104*P104</f>
        <v>0</v>
      </c>
      <c r="AH104" s="122">
        <f>NPV(WACC!$C$28,Estrutura!AB104:AG104)</f>
        <v>0</v>
      </c>
      <c r="AI104" s="168">
        <v>0</v>
      </c>
      <c r="AJ104" s="122"/>
      <c r="AK104" s="68">
        <f t="shared" si="152"/>
        <v>0</v>
      </c>
      <c r="AL104" s="68">
        <f t="shared" si="153"/>
        <v>0</v>
      </c>
      <c r="AM104" s="51">
        <f t="shared" ref="AM104:AM106" si="170">$AK104*12*S104+$AL104*K104</f>
        <v>0</v>
      </c>
      <c r="AN104" s="51">
        <f t="shared" ref="AN104:AN106" si="171">$AK104*12*T104+$AL104*L104</f>
        <v>0</v>
      </c>
      <c r="AO104" s="51">
        <f t="shared" ref="AO104:AO106" si="172">$AK104*12*U104+$AL104*M104</f>
        <v>0</v>
      </c>
      <c r="AP104" s="51">
        <f t="shared" ref="AP104:AP106" si="173">$AK104*12*V104+$AL104*N104</f>
        <v>0</v>
      </c>
      <c r="AQ104" s="51">
        <f t="shared" ref="AQ104:AQ106" si="174">$AK104*12*W104+$AL104*O104</f>
        <v>0</v>
      </c>
      <c r="AR104" s="51">
        <f t="shared" ref="AR104:AR106" si="175">$AK104*12*X104+$AL104*P104</f>
        <v>0</v>
      </c>
      <c r="AS104" s="122">
        <f>NPV(WACC!$C$28,Estrutura!AM104:AR104)</f>
        <v>0</v>
      </c>
      <c r="AT104" s="168">
        <v>0</v>
      </c>
      <c r="AU104" s="68">
        <f t="shared" si="32"/>
        <v>0</v>
      </c>
      <c r="AV104" s="44">
        <v>0</v>
      </c>
      <c r="AW104" s="53"/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164"/>
        <v>0</v>
      </c>
      <c r="AC105" s="51">
        <f t="shared" si="165"/>
        <v>0</v>
      </c>
      <c r="AD105" s="51">
        <f t="shared" si="166"/>
        <v>0</v>
      </c>
      <c r="AE105" s="51">
        <f t="shared" si="167"/>
        <v>0</v>
      </c>
      <c r="AF105" s="51">
        <f t="shared" si="168"/>
        <v>0</v>
      </c>
      <c r="AG105" s="51">
        <f t="shared" si="169"/>
        <v>0</v>
      </c>
      <c r="AH105" s="122">
        <f>NPV(WACC!$C$28,Estrutura!AB105:AG105)</f>
        <v>0</v>
      </c>
      <c r="AI105" s="168">
        <v>0</v>
      </c>
      <c r="AJ105" s="122"/>
      <c r="AK105" s="68">
        <f t="shared" si="152"/>
        <v>0</v>
      </c>
      <c r="AL105" s="68">
        <f t="shared" si="153"/>
        <v>0</v>
      </c>
      <c r="AM105" s="51">
        <f t="shared" si="170"/>
        <v>0</v>
      </c>
      <c r="AN105" s="51">
        <f t="shared" si="171"/>
        <v>0</v>
      </c>
      <c r="AO105" s="51">
        <f t="shared" si="172"/>
        <v>0</v>
      </c>
      <c r="AP105" s="51">
        <f t="shared" si="173"/>
        <v>0</v>
      </c>
      <c r="AQ105" s="51">
        <f t="shared" si="174"/>
        <v>0</v>
      </c>
      <c r="AR105" s="51">
        <f t="shared" si="175"/>
        <v>0</v>
      </c>
      <c r="AS105" s="122">
        <f>NPV(WACC!$C$28,Estrutura!AM105:AR105)</f>
        <v>0</v>
      </c>
      <c r="AT105" s="168">
        <v>0</v>
      </c>
      <c r="AU105" s="68">
        <f t="shared" si="32"/>
        <v>0</v>
      </c>
      <c r="AV105" s="44">
        <v>0</v>
      </c>
      <c r="AW105" s="53"/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164"/>
        <v>0</v>
      </c>
      <c r="AC106" s="51">
        <f t="shared" si="165"/>
        <v>0</v>
      </c>
      <c r="AD106" s="51">
        <f t="shared" si="166"/>
        <v>0</v>
      </c>
      <c r="AE106" s="51">
        <f t="shared" si="167"/>
        <v>0</v>
      </c>
      <c r="AF106" s="51">
        <f t="shared" si="168"/>
        <v>0</v>
      </c>
      <c r="AG106" s="51">
        <f t="shared" si="169"/>
        <v>0</v>
      </c>
      <c r="AH106" s="122">
        <f>NPV(WACC!$C$28,Estrutura!AB106:AG106)</f>
        <v>0</v>
      </c>
      <c r="AI106" s="168">
        <v>0</v>
      </c>
      <c r="AJ106" s="122"/>
      <c r="AK106" s="68">
        <f t="shared" si="152"/>
        <v>0</v>
      </c>
      <c r="AL106" s="68">
        <f t="shared" si="153"/>
        <v>0</v>
      </c>
      <c r="AM106" s="51">
        <f t="shared" si="170"/>
        <v>0</v>
      </c>
      <c r="AN106" s="51">
        <f t="shared" si="171"/>
        <v>0</v>
      </c>
      <c r="AO106" s="51">
        <f t="shared" si="172"/>
        <v>0</v>
      </c>
      <c r="AP106" s="51">
        <f t="shared" si="173"/>
        <v>0</v>
      </c>
      <c r="AQ106" s="51">
        <f t="shared" si="174"/>
        <v>0</v>
      </c>
      <c r="AR106" s="51">
        <f t="shared" si="175"/>
        <v>0</v>
      </c>
      <c r="AS106" s="122">
        <f>NPV(WACC!$C$28,Estrutura!AM106:AR106)</f>
        <v>0</v>
      </c>
      <c r="AT106" s="168">
        <v>0</v>
      </c>
      <c r="AU106" s="68">
        <f t="shared" si="32"/>
        <v>0</v>
      </c>
      <c r="AV106" s="44">
        <v>0</v>
      </c>
      <c r="AW106" s="53"/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176">SUM(AB108:AB111)</f>
        <v>2830823.1376459161</v>
      </c>
      <c r="AC107" s="122">
        <f t="shared" si="176"/>
        <v>5158360.505648599</v>
      </c>
      <c r="AD107" s="122">
        <f t="shared" si="176"/>
        <v>5445260.9023382803</v>
      </c>
      <c r="AE107" s="122">
        <f t="shared" si="176"/>
        <v>5572552.7090569595</v>
      </c>
      <c r="AF107" s="122">
        <f t="shared" si="176"/>
        <v>5702616.9969707504</v>
      </c>
      <c r="AG107" s="122">
        <f t="shared" si="176"/>
        <v>5834909.1427096641</v>
      </c>
      <c r="AH107" s="122">
        <f>NPV(WACC!$C$28,Estrutura!AB107:AG107)</f>
        <v>22819125.481985614</v>
      </c>
      <c r="AI107" s="168">
        <f t="shared" ref="AI107:AI112" si="177">AH107/Q107</f>
        <v>0.35345261168070707</v>
      </c>
      <c r="AJ107" s="122"/>
      <c r="AK107" s="68">
        <f t="shared" si="152"/>
        <v>0</v>
      </c>
      <c r="AL107" s="68">
        <f t="shared" si="153"/>
        <v>0</v>
      </c>
      <c r="AM107" s="122">
        <f t="shared" ref="AM107" si="178">SUM(AM108:AM111)</f>
        <v>2830823.1376459161</v>
      </c>
      <c r="AN107" s="122">
        <f t="shared" ref="AN107" si="179">SUM(AN108:AN111)</f>
        <v>5158360.505648599</v>
      </c>
      <c r="AO107" s="122">
        <f t="shared" ref="AO107" si="180">SUM(AO108:AO111)</f>
        <v>5445260.9023382803</v>
      </c>
      <c r="AP107" s="122">
        <f t="shared" ref="AP107" si="181">SUM(AP108:AP111)</f>
        <v>5572552.7090569595</v>
      </c>
      <c r="AQ107" s="122">
        <f t="shared" ref="AQ107" si="182">SUM(AQ108:AQ111)</f>
        <v>5702616.9969707504</v>
      </c>
      <c r="AR107" s="122">
        <f t="shared" ref="AR107" si="183">SUM(AR108:AR111)</f>
        <v>5834909.1427096641</v>
      </c>
      <c r="AS107" s="122">
        <f>NPV(WACC!$C$28,Estrutura!AM107:AR107)</f>
        <v>22819125.481985614</v>
      </c>
      <c r="AT107" s="168">
        <f t="shared" ref="AT107:AT114" si="184">AS107/Q107</f>
        <v>0.35345261168070707</v>
      </c>
      <c r="AU107" s="68">
        <f t="shared" si="32"/>
        <v>0</v>
      </c>
      <c r="AV107" s="44">
        <f t="shared" si="33"/>
        <v>0</v>
      </c>
      <c r="AW107" s="122"/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185">$J108*L$107</f>
        <v>4016081.7046113811</v>
      </c>
      <c r="M108" s="112">
        <f t="shared" si="185"/>
        <v>4239450.240588937</v>
      </c>
      <c r="N108" s="112">
        <f t="shared" si="185"/>
        <v>4338554.2670620801</v>
      </c>
      <c r="O108" s="112">
        <f t="shared" si="185"/>
        <v>4439816.8303400623</v>
      </c>
      <c r="P108" s="112">
        <f t="shared" si="185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186">$R108*T$107</f>
        <v>39.968710666829246</v>
      </c>
      <c r="U108" s="171">
        <f t="shared" si="186"/>
        <v>43.228294837716291</v>
      </c>
      <c r="V108" s="171">
        <f t="shared" si="186"/>
        <v>46.487879008603336</v>
      </c>
      <c r="W108" s="171">
        <f t="shared" si="186"/>
        <v>49.747463179490381</v>
      </c>
      <c r="X108" s="171">
        <f t="shared" si="186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B113" si="187">$Z108*12*S108+$AA108*K108</f>
        <v>933760.28556087299</v>
      </c>
      <c r="AC108" s="51">
        <f t="shared" ref="AC108:AC113" si="188">$Z108*12*T108+$AA108*L108</f>
        <v>1701509.4001195221</v>
      </c>
      <c r="AD108" s="51">
        <f t="shared" ref="AD108:AD113" si="189">$Z108*12*U108+$AA108*M108</f>
        <v>1796144.8412312772</v>
      </c>
      <c r="AE108" s="51">
        <f t="shared" ref="AE108:AE113" si="190">$Z108*12*V108+$AA108*N108</f>
        <v>1838132.6405432597</v>
      </c>
      <c r="AF108" s="51">
        <f t="shared" ref="AF108:AF113" si="191">$Z108*12*W108+$AA108*O108</f>
        <v>1881034.9557774956</v>
      </c>
      <c r="AG108" s="51">
        <f t="shared" ref="AG108:AG113" si="192">$Z108*12*X108+$AA108*P108</f>
        <v>1924672.1403616776</v>
      </c>
      <c r="AH108" s="51">
        <f>NPV(WACC!$C$28,Estrutura!AB108:AG108)</f>
        <v>7526995.5381343458</v>
      </c>
      <c r="AI108" s="169">
        <f t="shared" si="177"/>
        <v>0.42367399999999988</v>
      </c>
      <c r="AJ108" s="51"/>
      <c r="AK108" s="68">
        <f t="shared" si="152"/>
        <v>0</v>
      </c>
      <c r="AL108" s="68">
        <f t="shared" si="153"/>
        <v>0.423674</v>
      </c>
      <c r="AM108" s="51">
        <f t="shared" ref="AM108:AM112" si="193">$AK108*12*S108+$AL108*K108</f>
        <v>933760.28556087299</v>
      </c>
      <c r="AN108" s="51">
        <f t="shared" ref="AN108:AN113" si="194">$AK108*12*T108+$AL108*L108</f>
        <v>1701509.4001195221</v>
      </c>
      <c r="AO108" s="51">
        <f t="shared" ref="AO108:AO113" si="195">$AK108*12*U108+$AL108*M108</f>
        <v>1796144.8412312772</v>
      </c>
      <c r="AP108" s="51">
        <f t="shared" ref="AP108:AP113" si="196">$AK108*12*V108+$AL108*N108</f>
        <v>1838132.6405432597</v>
      </c>
      <c r="AQ108" s="51">
        <f t="shared" ref="AQ108:AQ113" si="197">$AK108*12*W108+$AL108*O108</f>
        <v>1881034.9557774956</v>
      </c>
      <c r="AR108" s="51">
        <f t="shared" ref="AR108:AR113" si="198">$AK108*12*X108+$AL108*P108</f>
        <v>1924672.1403616776</v>
      </c>
      <c r="AS108" s="51">
        <f>NPV(WACC!$C$28,Estrutura!AM108:AR108)</f>
        <v>7526995.5381343458</v>
      </c>
      <c r="AT108" s="169">
        <f t="shared" si="184"/>
        <v>0.42367399999999988</v>
      </c>
      <c r="AU108" s="68">
        <f t="shared" si="32"/>
        <v>0</v>
      </c>
      <c r="AV108" s="44">
        <f t="shared" si="33"/>
        <v>0</v>
      </c>
      <c r="AW108" s="53"/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199">$J109*K$107</f>
        <v>5094127.9544757092</v>
      </c>
      <c r="L109" s="112">
        <f t="shared" si="185"/>
        <v>9282582.1937219165</v>
      </c>
      <c r="M109" s="112">
        <f t="shared" si="185"/>
        <v>9798865.7126359418</v>
      </c>
      <c r="N109" s="112">
        <f t="shared" si="185"/>
        <v>10027930.094072564</v>
      </c>
      <c r="O109" s="112">
        <f t="shared" si="185"/>
        <v>10261983.615866089</v>
      </c>
      <c r="P109" s="112">
        <f t="shared" si="185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200">$R109*S$107</f>
        <v>36.855938285523592</v>
      </c>
      <c r="T109" s="171">
        <f t="shared" si="186"/>
        <v>40.687691783589813</v>
      </c>
      <c r="U109" s="171">
        <f t="shared" si="186"/>
        <v>44.0059113076884</v>
      </c>
      <c r="V109" s="171">
        <f t="shared" si="186"/>
        <v>47.324130831786988</v>
      </c>
      <c r="W109" s="171">
        <f t="shared" si="186"/>
        <v>50.642350355885576</v>
      </c>
      <c r="X109" s="171">
        <f t="shared" si="186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201">AA93</f>
        <v>0.33271800000000001</v>
      </c>
      <c r="AB109" s="51">
        <f t="shared" si="187"/>
        <v>1694908.0647572491</v>
      </c>
      <c r="AC109" s="51">
        <f t="shared" si="188"/>
        <v>3088482.1823307686</v>
      </c>
      <c r="AD109" s="51">
        <f t="shared" si="189"/>
        <v>3260259.0021768054</v>
      </c>
      <c r="AE109" s="51">
        <f t="shared" si="190"/>
        <v>3336472.8450396354</v>
      </c>
      <c r="AF109" s="51">
        <f t="shared" si="191"/>
        <v>3414346.6647037338</v>
      </c>
      <c r="AG109" s="51">
        <f t="shared" si="192"/>
        <v>3493554.377024252</v>
      </c>
      <c r="AH109" s="51">
        <f>NPV(WACC!$C$28,Estrutura!AB109:AG109)</f>
        <v>13662570.188785411</v>
      </c>
      <c r="AI109" s="169">
        <f t="shared" si="177"/>
        <v>0.33271800000000012</v>
      </c>
      <c r="AJ109" s="51"/>
      <c r="AK109" s="68">
        <f t="shared" si="152"/>
        <v>0</v>
      </c>
      <c r="AL109" s="68">
        <f t="shared" si="153"/>
        <v>0.33271800000000001</v>
      </c>
      <c r="AM109" s="51">
        <f t="shared" si="193"/>
        <v>1694908.0647572491</v>
      </c>
      <c r="AN109" s="51">
        <f t="shared" si="194"/>
        <v>3088482.1823307686</v>
      </c>
      <c r="AO109" s="51">
        <f t="shared" si="195"/>
        <v>3260259.0021768054</v>
      </c>
      <c r="AP109" s="51">
        <f t="shared" si="196"/>
        <v>3336472.8450396354</v>
      </c>
      <c r="AQ109" s="51">
        <f t="shared" si="197"/>
        <v>3414346.6647037338</v>
      </c>
      <c r="AR109" s="51">
        <f t="shared" si="198"/>
        <v>3493554.377024252</v>
      </c>
      <c r="AS109" s="51">
        <f>NPV(WACC!$C$28,Estrutura!AM109:AR109)</f>
        <v>13662570.188785411</v>
      </c>
      <c r="AT109" s="169">
        <f t="shared" si="184"/>
        <v>0.33271800000000012</v>
      </c>
      <c r="AU109" s="68">
        <f t="shared" si="32"/>
        <v>0</v>
      </c>
      <c r="AV109" s="44">
        <f t="shared" si="33"/>
        <v>0</v>
      </c>
      <c r="AW109" s="53"/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199"/>
        <v>689365.26858160517</v>
      </c>
      <c r="L110" s="112">
        <f t="shared" si="185"/>
        <v>1256169.8144004578</v>
      </c>
      <c r="M110" s="112">
        <f t="shared" si="185"/>
        <v>1326036.1251529627</v>
      </c>
      <c r="N110" s="112">
        <f t="shared" si="185"/>
        <v>1357034.3706314254</v>
      </c>
      <c r="O110" s="112">
        <f t="shared" si="185"/>
        <v>1388707.7738823004</v>
      </c>
      <c r="P110" s="112">
        <f t="shared" si="185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200"/>
        <v>4.2780187511371608</v>
      </c>
      <c r="T110" s="171">
        <f t="shared" si="186"/>
        <v>4.7227859739241964</v>
      </c>
      <c r="U110" s="171">
        <f t="shared" si="186"/>
        <v>5.1079452183995677</v>
      </c>
      <c r="V110" s="171">
        <f t="shared" si="186"/>
        <v>5.493104462874939</v>
      </c>
      <c r="W110" s="171">
        <f t="shared" si="186"/>
        <v>5.8782637073503103</v>
      </c>
      <c r="X110" s="171">
        <f t="shared" si="186"/>
        <v>6.2634229518256817</v>
      </c>
      <c r="Y110" s="51">
        <f>NPV(WACC!$C$28,S110:X110)</f>
        <v>23.844763350382536</v>
      </c>
      <c r="Z110" s="43">
        <v>0</v>
      </c>
      <c r="AA110" s="43">
        <f t="shared" si="201"/>
        <v>0.28642800000000002</v>
      </c>
      <c r="AB110" s="51">
        <f t="shared" si="187"/>
        <v>197453.51514929201</v>
      </c>
      <c r="AC110" s="51">
        <f t="shared" si="188"/>
        <v>359802.20759909431</v>
      </c>
      <c r="AD110" s="51">
        <f t="shared" si="189"/>
        <v>379813.87525531283</v>
      </c>
      <c r="AE110" s="51">
        <f t="shared" si="190"/>
        <v>388692.64071121794</v>
      </c>
      <c r="AF110" s="51">
        <f t="shared" si="191"/>
        <v>397764.79025755957</v>
      </c>
      <c r="AG110" s="51">
        <f t="shared" si="192"/>
        <v>406992.3357214253</v>
      </c>
      <c r="AH110" s="51">
        <f>NPV(WACC!$C$28,Estrutura!AB110:AG110)</f>
        <v>1591663.0322577306</v>
      </c>
      <c r="AI110" s="169">
        <f t="shared" si="177"/>
        <v>0.28642800000000002</v>
      </c>
      <c r="AJ110" s="51"/>
      <c r="AK110" s="68">
        <f t="shared" si="152"/>
        <v>0</v>
      </c>
      <c r="AL110" s="68">
        <f t="shared" si="153"/>
        <v>0.28642800000000002</v>
      </c>
      <c r="AM110" s="51">
        <f t="shared" si="193"/>
        <v>197453.51514929201</v>
      </c>
      <c r="AN110" s="51">
        <f t="shared" si="194"/>
        <v>359802.20759909431</v>
      </c>
      <c r="AO110" s="51">
        <f t="shared" si="195"/>
        <v>379813.87525531283</v>
      </c>
      <c r="AP110" s="51">
        <f t="shared" si="196"/>
        <v>388692.64071121794</v>
      </c>
      <c r="AQ110" s="51">
        <f t="shared" si="197"/>
        <v>397764.79025755957</v>
      </c>
      <c r="AR110" s="51">
        <f t="shared" si="198"/>
        <v>406992.3357214253</v>
      </c>
      <c r="AS110" s="51">
        <f>NPV(WACC!$C$28,Estrutura!AM110:AR110)</f>
        <v>1591663.0322577306</v>
      </c>
      <c r="AT110" s="169">
        <f t="shared" si="184"/>
        <v>0.28642800000000002</v>
      </c>
      <c r="AU110" s="68">
        <f t="shared" si="32"/>
        <v>0</v>
      </c>
      <c r="AV110" s="44">
        <f t="shared" si="33"/>
        <v>0</v>
      </c>
      <c r="AW110" s="53"/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199"/>
        <v>21607.295675581361</v>
      </c>
      <c r="L111" s="112">
        <f t="shared" si="185"/>
        <v>39373.078156863659</v>
      </c>
      <c r="M111" s="112">
        <f t="shared" si="185"/>
        <v>41562.950642458309</v>
      </c>
      <c r="N111" s="112">
        <f t="shared" si="185"/>
        <v>42534.552035803106</v>
      </c>
      <c r="O111" s="112">
        <f t="shared" si="185"/>
        <v>43527.3154085528</v>
      </c>
      <c r="P111" s="112">
        <f t="shared" si="185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200"/>
        <v>0.41137592241527743</v>
      </c>
      <c r="T111" s="171">
        <f t="shared" si="186"/>
        <v>0.45414490899007043</v>
      </c>
      <c r="U111" s="171">
        <f t="shared" si="186"/>
        <v>0.49118196952906651</v>
      </c>
      <c r="V111" s="171">
        <f t="shared" si="186"/>
        <v>0.52821903006806248</v>
      </c>
      <c r="W111" s="171">
        <f t="shared" si="186"/>
        <v>0.56525609060705861</v>
      </c>
      <c r="X111" s="171">
        <f t="shared" si="186"/>
        <v>0.60229315114605464</v>
      </c>
      <c r="Y111" s="51">
        <f>NPV(WACC!$C$28,S111:X111)</f>
        <v>2.2929215809141086</v>
      </c>
      <c r="Z111" s="43">
        <v>0</v>
      </c>
      <c r="AA111" s="43">
        <f t="shared" si="201"/>
        <v>0.21757799999999999</v>
      </c>
      <c r="AB111" s="51">
        <f t="shared" si="187"/>
        <v>4701.2721785016411</v>
      </c>
      <c r="AC111" s="51">
        <f t="shared" si="188"/>
        <v>8566.7155992140815</v>
      </c>
      <c r="AD111" s="51">
        <f t="shared" si="189"/>
        <v>9043.1836748847945</v>
      </c>
      <c r="AE111" s="51">
        <f t="shared" si="190"/>
        <v>9254.5827628459683</v>
      </c>
      <c r="AF111" s="51">
        <f t="shared" si="191"/>
        <v>9470.586231962101</v>
      </c>
      <c r="AG111" s="51">
        <f t="shared" si="192"/>
        <v>9690.2896023089452</v>
      </c>
      <c r="AH111" s="51">
        <f>NPV(WACC!$C$28,Estrutura!AB111:AG111)</f>
        <v>37896.722808126004</v>
      </c>
      <c r="AI111" s="169">
        <f t="shared" si="177"/>
        <v>0.21757799999999997</v>
      </c>
      <c r="AJ111" s="51"/>
      <c r="AK111" s="68">
        <f t="shared" si="152"/>
        <v>0</v>
      </c>
      <c r="AL111" s="68">
        <f t="shared" si="153"/>
        <v>0.21757799999999999</v>
      </c>
      <c r="AM111" s="51">
        <f t="shared" si="193"/>
        <v>4701.2721785016411</v>
      </c>
      <c r="AN111" s="51">
        <f t="shared" si="194"/>
        <v>8566.7155992140815</v>
      </c>
      <c r="AO111" s="51">
        <f t="shared" si="195"/>
        <v>9043.1836748847945</v>
      </c>
      <c r="AP111" s="51">
        <f t="shared" si="196"/>
        <v>9254.5827628459683</v>
      </c>
      <c r="AQ111" s="51">
        <f t="shared" si="197"/>
        <v>9470.586231962101</v>
      </c>
      <c r="AR111" s="51">
        <f t="shared" si="198"/>
        <v>9690.2896023089452</v>
      </c>
      <c r="AS111" s="51">
        <f>NPV(WACC!$C$28,Estrutura!AM111:AR111)</f>
        <v>37896.722808126004</v>
      </c>
      <c r="AT111" s="169">
        <f t="shared" si="184"/>
        <v>0.21757799999999997</v>
      </c>
      <c r="AU111" s="68">
        <f t="shared" si="32"/>
        <v>0</v>
      </c>
      <c r="AV111" s="44">
        <f t="shared" si="33"/>
        <v>0</v>
      </c>
      <c r="AW111" s="53"/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222">
        <v>4.6871676000000001E-2</v>
      </c>
      <c r="AB112" s="51">
        <f t="shared" si="187"/>
        <v>23028452.583558869</v>
      </c>
      <c r="AC112" s="51">
        <f t="shared" si="188"/>
        <v>25116492.654420629</v>
      </c>
      <c r="AD112" s="51">
        <f t="shared" si="189"/>
        <v>44899267.41586376</v>
      </c>
      <c r="AE112" s="51">
        <f t="shared" si="190"/>
        <v>48158257.99638699</v>
      </c>
      <c r="AF112" s="51">
        <f t="shared" si="191"/>
        <v>51324485.219999999</v>
      </c>
      <c r="AG112" s="51">
        <f t="shared" si="192"/>
        <v>51324485.219999999</v>
      </c>
      <c r="AH112" s="51">
        <f>NPV(WACC!$C$28,Estrutura!AB112:AG112)</f>
        <v>179503792.98808277</v>
      </c>
      <c r="AI112" s="169">
        <f t="shared" si="177"/>
        <v>4.6871675999999994E-2</v>
      </c>
      <c r="AK112" s="43">
        <f>AK103*(Resultados_TUSD!$F$34/Resultados!$F$34)</f>
        <v>0</v>
      </c>
      <c r="AL112" s="169">
        <f>AL103*(Resultados_TUSD!F34/Resultados!F34)</f>
        <v>4.4379176173529274E-2</v>
      </c>
      <c r="AM112" s="51">
        <f t="shared" si="193"/>
        <v>21803866.24556639</v>
      </c>
      <c r="AN112" s="51">
        <f t="shared" si="194"/>
        <v>23780870.399677772</v>
      </c>
      <c r="AO112" s="51">
        <f t="shared" si="195"/>
        <v>42511654.55894985</v>
      </c>
      <c r="AP112" s="51">
        <f t="shared" si="196"/>
        <v>45597341.469759546</v>
      </c>
      <c r="AQ112" s="51">
        <f t="shared" si="197"/>
        <v>48595197.910014555</v>
      </c>
      <c r="AR112" s="51">
        <f t="shared" si="198"/>
        <v>48595197.910014555</v>
      </c>
      <c r="AS112" s="51">
        <f>NPV(WACC!$C$28,Estrutura!AM112:AR112)</f>
        <v>169958301.74357015</v>
      </c>
      <c r="AT112" s="169">
        <f t="shared" si="184"/>
        <v>4.4379176173529274E-2</v>
      </c>
      <c r="AU112" s="68">
        <f t="shared" si="32"/>
        <v>-2.4924998264707204E-3</v>
      </c>
      <c r="AV112" s="44">
        <f>AT112/AI112-1</f>
        <v>-5.3177100525927834E-2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187"/>
        <v>0</v>
      </c>
      <c r="AC113" s="51">
        <f t="shared" si="188"/>
        <v>0</v>
      </c>
      <c r="AD113" s="51">
        <f t="shared" si="189"/>
        <v>0</v>
      </c>
      <c r="AE113" s="51">
        <f t="shared" si="190"/>
        <v>0</v>
      </c>
      <c r="AF113" s="51">
        <f t="shared" si="191"/>
        <v>0</v>
      </c>
      <c r="AG113" s="51">
        <f t="shared" si="192"/>
        <v>0</v>
      </c>
      <c r="AH113" s="51">
        <f>NPV(WACC!$C$28,Estrutura!AB113:AG113)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194"/>
        <v>0</v>
      </c>
      <c r="AO113" s="51">
        <f t="shared" si="195"/>
        <v>0</v>
      </c>
      <c r="AP113" s="51">
        <f t="shared" si="196"/>
        <v>0</v>
      </c>
      <c r="AQ113" s="51">
        <f t="shared" si="197"/>
        <v>0</v>
      </c>
      <c r="AR113" s="51">
        <f t="shared" si="198"/>
        <v>0</v>
      </c>
      <c r="AS113" s="51">
        <f>NPV(WACC!$C$28,Estrutura!AM113:AR113)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202">SUM(F101:F107,F91,F89,F80,F76,F67,F60,)+F112+F113</f>
        <v>0</v>
      </c>
      <c r="H114" s="34" t="s">
        <v>7</v>
      </c>
      <c r="K114" s="163">
        <f t="shared" ref="K114:P114" si="203">SUM(K101:K107,K91,K89,K80,K76,K67,K60,)+K112+K113</f>
        <v>5269354770.7249727</v>
      </c>
      <c r="L114" s="163">
        <f t="shared" si="203"/>
        <v>5335450212.4367905</v>
      </c>
      <c r="M114" s="163">
        <f t="shared" si="203"/>
        <v>5758265920.1999331</v>
      </c>
      <c r="N114" s="163">
        <f t="shared" si="203"/>
        <v>5932702955.808341</v>
      </c>
      <c r="O114" s="163">
        <f t="shared" si="203"/>
        <v>5967183143.216156</v>
      </c>
      <c r="P114" s="163">
        <f t="shared" si="203"/>
        <v>6003767316.3943968</v>
      </c>
      <c r="Q114" s="122">
        <f>NPV(WACC!$C$28,K114:P114)</f>
        <v>26014055197.487225</v>
      </c>
      <c r="S114" s="163">
        <f t="shared" ref="S114" si="204">SUM(S101:S107,S91,S89,S80,S76,S67,S60,)+S112+S113</f>
        <v>1271024.2682933505</v>
      </c>
      <c r="T114" s="163">
        <f t="shared" ref="T114" si="205">SUM(T101:T107,T91,T89,T80,T76,T67,T60,)+T112+T113</f>
        <v>1329292.4630875888</v>
      </c>
      <c r="U114" s="163">
        <f t="shared" ref="U114" si="206">SUM(U101:U107,U91,U89,U80,U76,U67,U60,)+U112+U113</f>
        <v>1404002.0161579533</v>
      </c>
      <c r="V114" s="163">
        <f t="shared" ref="V114" si="207">SUM(V101:V107,V91,V89,V80,V76,V67,V60,)+V112+V113</f>
        <v>1483675.8131160773</v>
      </c>
      <c r="W114" s="163">
        <f t="shared" ref="W114" si="208">SUM(W101:W107,W91,W89,W80,W76,W67,W60,)+W112+W113</f>
        <v>1566346.3245680241</v>
      </c>
      <c r="X114" s="163">
        <f t="shared" ref="X114" si="209">SUM(X101:X107,X91,X89,X80,X76,X67,X60,)+X112+X113</f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210">SUM(AB101:AB107,AB91,AB89,AB80,AB76,AB67,AB60,)</f>
        <v>2702504745.1038418</v>
      </c>
      <c r="AC114" s="163">
        <f t="shared" si="210"/>
        <v>2828276005.7033963</v>
      </c>
      <c r="AD114" s="163">
        <f t="shared" si="210"/>
        <v>2917945739.5137854</v>
      </c>
      <c r="AE114" s="163">
        <f t="shared" si="210"/>
        <v>3034781338.8198981</v>
      </c>
      <c r="AF114" s="163">
        <f t="shared" si="210"/>
        <v>3104624385.0692339</v>
      </c>
      <c r="AG114" s="163">
        <f t="shared" si="210"/>
        <v>3180904963.8029122</v>
      </c>
      <c r="AH114" s="163">
        <f>NPV(WACC!$C$28,Estrutura!AB114:AG114)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211">SUM(AM101:AM107,AM91,AM89,AM80,AM76,AM67,AM60,)</f>
        <v>2675865912.4923182</v>
      </c>
      <c r="AN114" s="163">
        <f t="shared" si="211"/>
        <v>2817277879.9784665</v>
      </c>
      <c r="AO114" s="163">
        <f t="shared" si="211"/>
        <v>2915851114.6084337</v>
      </c>
      <c r="AP114" s="163">
        <f t="shared" si="211"/>
        <v>3040065860.2824125</v>
      </c>
      <c r="AQ114" s="163">
        <f t="shared" si="211"/>
        <v>3125268569.790801</v>
      </c>
      <c r="AR114" s="163">
        <f t="shared" si="211"/>
        <v>3209822370.8478718</v>
      </c>
      <c r="AS114" s="163">
        <f>NPV(WACC!$C$28,Estrutura!AM114:AR114)</f>
        <v>13479610109.96936</v>
      </c>
      <c r="AT114" s="170">
        <f t="shared" si="184"/>
        <v>0.51816642994097273</v>
      </c>
      <c r="AU114" s="68">
        <f>AT114-AI114</f>
        <v>1.6295653443298974E-6</v>
      </c>
      <c r="AV114" s="44">
        <f t="shared" si="33"/>
        <v>3.1448785080545605E-6</v>
      </c>
      <c r="AW114" s="163">
        <f ca="1">AS114-T56</f>
        <v>1104436903.4360867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212">AC114/L114</f>
        <v>0.53009134995033058</v>
      </c>
      <c r="AD115" s="173">
        <f t="shared" si="212"/>
        <v>0.50674035898162739</v>
      </c>
      <c r="AE115" s="173">
        <f t="shared" si="212"/>
        <v>0.51153434807463805</v>
      </c>
      <c r="AF115" s="173">
        <f t="shared" si="212"/>
        <v>0.52028307336247137</v>
      </c>
      <c r="AG115" s="173">
        <f t="shared" si="212"/>
        <v>0.52981816185928177</v>
      </c>
      <c r="AH115" s="173">
        <f t="shared" si="212"/>
        <v>0.5181648003756284</v>
      </c>
      <c r="AM115" s="173">
        <f>AM114/K114</f>
        <v>0.50781661681970314</v>
      </c>
      <c r="AN115" s="173">
        <f t="shared" ref="AN115:AS115" si="213">AN114/L114</f>
        <v>0.52803001954951578</v>
      </c>
      <c r="AO115" s="173">
        <f t="shared" si="213"/>
        <v>0.50637659931259171</v>
      </c>
      <c r="AP115" s="173">
        <f t="shared" si="213"/>
        <v>0.51242509239503942</v>
      </c>
      <c r="AQ115" s="173">
        <f t="shared" si="213"/>
        <v>0.52374269312377142</v>
      </c>
      <c r="AR115" s="173">
        <f t="shared" si="213"/>
        <v>0.53463470545949676</v>
      </c>
      <c r="AS115" s="173">
        <f t="shared" si="213"/>
        <v>0.51816642994097273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/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AK58:AL58"/>
    <mergeCell ref="Z58:AA58"/>
    <mergeCell ref="K58:Q58"/>
    <mergeCell ref="S58:Y58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/>
  </sheetPr>
  <dimension ref="B2:BA123"/>
  <sheetViews>
    <sheetView showGridLines="0" topLeftCell="AQ59" zoomScaleNormal="100" workbookViewId="0">
      <selection activeCell="AX64" sqref="AX64"/>
    </sheetView>
  </sheetViews>
  <sheetFormatPr defaultColWidth="9.140625" defaultRowHeight="16.5" x14ac:dyDescent="0.3"/>
  <cols>
    <col min="1" max="1" width="2.7109375" style="1" customWidth="1"/>
    <col min="2" max="2" width="24.140625" style="1" customWidth="1"/>
    <col min="3" max="6" width="17" style="1" customWidth="1"/>
    <col min="7" max="7" width="9.140625" style="1"/>
    <col min="8" max="8" width="3.5703125" style="1" customWidth="1"/>
    <col min="9" max="9" width="25.85546875" style="1" bestFit="1" customWidth="1"/>
    <col min="10" max="12" width="14.42578125" style="1" customWidth="1"/>
    <col min="13" max="13" width="14.5703125" style="1" bestFit="1" customWidth="1"/>
    <col min="14" max="15" width="16.5703125" style="1" customWidth="1"/>
    <col min="16" max="16" width="14.5703125" style="1" bestFit="1" customWidth="1"/>
    <col min="17" max="17" width="14.5703125" style="1" customWidth="1"/>
    <col min="18" max="19" width="13.5703125" style="1" bestFit="1" customWidth="1"/>
    <col min="20" max="21" width="14.5703125" style="1" bestFit="1" customWidth="1"/>
    <col min="22" max="24" width="10" style="1" bestFit="1" customWidth="1"/>
    <col min="25" max="25" width="16.7109375" style="1" customWidth="1"/>
    <col min="26" max="27" width="18.28515625" style="1" customWidth="1"/>
    <col min="28" max="34" width="14.42578125" style="1" customWidth="1"/>
    <col min="35" max="35" width="11.85546875" style="1" customWidth="1"/>
    <col min="36" max="36" width="14.7109375" style="1" customWidth="1"/>
    <col min="37" max="37" width="11" style="1" bestFit="1" customWidth="1"/>
    <col min="38" max="38" width="9.140625" style="1"/>
    <col min="39" max="44" width="14.7109375" style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bestFit="1" customWidth="1"/>
    <col min="50" max="50" width="16" style="1" bestFit="1" customWidth="1"/>
    <col min="51" max="16384" width="9.140625" style="1"/>
  </cols>
  <sheetData>
    <row r="2" spans="2:22" x14ac:dyDescent="0.3">
      <c r="B2" s="23" t="s">
        <v>494</v>
      </c>
      <c r="I2" s="1" t="s">
        <v>574</v>
      </c>
    </row>
    <row r="3" spans="2:22" ht="49.5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x14ac:dyDescent="0.3">
      <c r="B4" s="231"/>
      <c r="C4" s="236" t="s">
        <v>495</v>
      </c>
      <c r="D4" s="236" t="s">
        <v>554</v>
      </c>
      <c r="E4" s="236" t="s">
        <v>555</v>
      </c>
      <c r="F4" s="236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55" ca="1" si="0">$E$6*K4</f>
        <v>283886122.42683184</v>
      </c>
      <c r="R4" s="122">
        <f t="shared" ref="R4:R55" ca="1" si="1">$E$7*L4</f>
        <v>1258518260.2842596</v>
      </c>
      <c r="S4" s="122">
        <f t="shared" ref="S4:S55" ca="1" si="2">$F$8*M4</f>
        <v>701361947.89369559</v>
      </c>
      <c r="T4" s="122">
        <f t="shared" ref="T4:T35" ca="1" si="3">SUM(P4:S4)</f>
        <v>5523410128.1007099</v>
      </c>
      <c r="V4" s="44"/>
    </row>
    <row r="5" spans="2:22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ca="1" si="0"/>
        <v>155935.21422438833</v>
      </c>
      <c r="R36" s="51">
        <f t="shared" ca="1" si="1"/>
        <v>460314.36966534553</v>
      </c>
      <c r="S36" s="51">
        <f t="shared" ca="1" si="2"/>
        <v>267321.20896862977</v>
      </c>
      <c r="T36" s="51">
        <f t="shared" ref="T36:T56" ca="1" si="8">SUM(P36:S36)</f>
        <v>2095650.2976661485</v>
      </c>
    </row>
    <row r="37" spans="8:22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0"/>
        <v>699156.60908077203</v>
      </c>
      <c r="R37" s="51">
        <f t="shared" ca="1" si="1"/>
        <v>2110250.3339697947</v>
      </c>
      <c r="S37" s="51">
        <f t="shared" ca="1" si="2"/>
        <v>1215985.4519833177</v>
      </c>
      <c r="T37" s="51">
        <f t="shared" ca="1" si="8"/>
        <v>9547622.128610177</v>
      </c>
    </row>
    <row r="38" spans="8:22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0"/>
        <v>656934.93809918605</v>
      </c>
      <c r="R38" s="51">
        <f t="shared" ca="1" si="1"/>
        <v>1993408.5812767879</v>
      </c>
      <c r="S38" s="51">
        <f t="shared" ca="1" si="2"/>
        <v>1146266.2527154156</v>
      </c>
      <c r="T38" s="51">
        <f t="shared" ca="1" si="8"/>
        <v>9005292.9700022265</v>
      </c>
    </row>
    <row r="39" spans="8:22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0"/>
        <v>2823558.5237324289</v>
      </c>
      <c r="R39" s="51">
        <f t="shared" ca="1" si="1"/>
        <v>8602954.7146292198</v>
      </c>
      <c r="S39" s="51">
        <f t="shared" ca="1" si="2"/>
        <v>4939801.7475564759</v>
      </c>
      <c r="T39" s="51">
        <f t="shared" ca="1" si="8"/>
        <v>38819575.570919961</v>
      </c>
    </row>
    <row r="40" spans="8:22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0"/>
        <v>4320484.3448503055</v>
      </c>
      <c r="R40" s="51">
        <f t="shared" ca="1" si="1"/>
        <v>13176666.846162172</v>
      </c>
      <c r="S40" s="51">
        <f t="shared" ca="1" si="2"/>
        <v>7562150.9533838276</v>
      </c>
      <c r="T40" s="51">
        <f t="shared" ca="1" si="8"/>
        <v>59437535.49878516</v>
      </c>
    </row>
    <row r="41" spans="8:22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0"/>
        <v>3257904.9036569605</v>
      </c>
      <c r="R41" s="51">
        <f t="shared" ca="1" si="1"/>
        <v>9934652.6992630325</v>
      </c>
      <c r="S41" s="51">
        <f t="shared" ca="1" si="2"/>
        <v>5702164.6270766594</v>
      </c>
      <c r="T41" s="51">
        <f t="shared" ca="1" si="8"/>
        <v>44816057.632466063</v>
      </c>
    </row>
    <row r="42" spans="8:22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0"/>
        <v>3830804.511314047</v>
      </c>
      <c r="R42" s="51">
        <f t="shared" ca="1" si="1"/>
        <v>11672399.656776659</v>
      </c>
      <c r="S42" s="51">
        <f t="shared" ca="1" si="2"/>
        <v>6702926.1872429093</v>
      </c>
      <c r="T42" s="51">
        <f t="shared" ca="1" si="8"/>
        <v>52671362.176118664</v>
      </c>
    </row>
    <row r="43" spans="8:22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0"/>
        <v>2026010.0560031144</v>
      </c>
      <c r="R43" s="51">
        <f t="shared" ca="1" si="1"/>
        <v>6175191.8398293164</v>
      </c>
      <c r="S43" s="51">
        <f t="shared" ca="1" si="2"/>
        <v>3545364.9928374239</v>
      </c>
      <c r="T43" s="51">
        <f t="shared" ca="1" si="8"/>
        <v>27861785.895167161</v>
      </c>
    </row>
    <row r="44" spans="8:22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0"/>
        <v>54749.189723585565</v>
      </c>
      <c r="R44" s="51">
        <f t="shared" ca="1" si="1"/>
        <v>167012.15740168473</v>
      </c>
      <c r="S44" s="51">
        <f t="shared" ca="1" si="2"/>
        <v>95832.221765787894</v>
      </c>
      <c r="T44" s="51">
        <f t="shared" ca="1" si="8"/>
        <v>753271.83483130287</v>
      </c>
    </row>
    <row r="45" spans="8:22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0"/>
        <v>0</v>
      </c>
      <c r="R45" s="122">
        <f t="shared" ca="1" si="1"/>
        <v>0</v>
      </c>
      <c r="S45" s="122">
        <f t="shared" ca="1" si="2"/>
        <v>0</v>
      </c>
      <c r="T45" s="122">
        <f t="shared" ca="1" si="8"/>
        <v>0</v>
      </c>
    </row>
    <row r="46" spans="8:22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0"/>
        <v>0</v>
      </c>
      <c r="R46" s="122">
        <f t="shared" ca="1" si="1"/>
        <v>0</v>
      </c>
      <c r="S46" s="122">
        <f t="shared" ca="1" si="2"/>
        <v>0</v>
      </c>
      <c r="T46" s="122">
        <f t="shared" ca="1" si="8"/>
        <v>0</v>
      </c>
    </row>
    <row r="47" spans="8:22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0"/>
        <v>39276564.559868686</v>
      </c>
      <c r="R47" s="122">
        <f t="shared" ca="1" si="1"/>
        <v>52661367.121979289</v>
      </c>
      <c r="S47" s="122">
        <f t="shared" ca="1" si="2"/>
        <v>33971702.798566729</v>
      </c>
      <c r="T47" s="122">
        <f t="shared" ca="1" si="8"/>
        <v>264919169.39649174</v>
      </c>
      <c r="V47" s="44"/>
    </row>
    <row r="48" spans="8:22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0"/>
        <v>0</v>
      </c>
      <c r="R48" s="122">
        <f t="shared" ca="1" si="1"/>
        <v>0</v>
      </c>
      <c r="S48" s="122">
        <f t="shared" ca="1" si="2"/>
        <v>0</v>
      </c>
      <c r="T48" s="122">
        <f t="shared" ca="1" si="8"/>
        <v>0</v>
      </c>
    </row>
    <row r="49" spans="2:53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0"/>
        <v>0</v>
      </c>
      <c r="R49" s="122">
        <f t="shared" ca="1" si="1"/>
        <v>0</v>
      </c>
      <c r="S49" s="122">
        <f t="shared" ca="1" si="2"/>
        <v>0</v>
      </c>
      <c r="T49" s="122">
        <f t="shared" ca="1" si="8"/>
        <v>0</v>
      </c>
    </row>
    <row r="50" spans="2:53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0"/>
        <v>0</v>
      </c>
      <c r="R50" s="122">
        <f t="shared" ca="1" si="1"/>
        <v>0</v>
      </c>
      <c r="S50" s="122">
        <f t="shared" ca="1" si="2"/>
        <v>0</v>
      </c>
      <c r="T50" s="122">
        <f t="shared" ca="1" si="8"/>
        <v>0</v>
      </c>
    </row>
    <row r="51" spans="2:53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0"/>
        <v>1534545.9827809178</v>
      </c>
      <c r="R51" s="122">
        <f t="shared" ca="1" si="1"/>
        <v>8372996.2410158729</v>
      </c>
      <c r="S51" s="122">
        <f t="shared" ca="1" si="2"/>
        <v>4613493.7004882488</v>
      </c>
      <c r="T51" s="122">
        <f t="shared" ca="1" si="8"/>
        <v>36344430.355390526</v>
      </c>
      <c r="V51" s="44"/>
    </row>
    <row r="52" spans="2:53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0"/>
        <v>314627.96379411191</v>
      </c>
      <c r="R52" s="51">
        <f t="shared" ca="1" si="1"/>
        <v>1611389.8821584531</v>
      </c>
      <c r="S52" s="51">
        <f t="shared" ca="1" si="2"/>
        <v>892355.28390126349</v>
      </c>
      <c r="T52" s="51">
        <f t="shared" ca="1" si="8"/>
        <v>7025446.916744981</v>
      </c>
    </row>
    <row r="53" spans="2:53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0"/>
        <v>1071583.5480793798</v>
      </c>
      <c r="R53" s="51">
        <f t="shared" ca="1" si="1"/>
        <v>5931836.653497058</v>
      </c>
      <c r="S53" s="51">
        <f t="shared" ca="1" si="2"/>
        <v>3265134.6876652292</v>
      </c>
      <c r="T53" s="51">
        <f t="shared" ca="1" si="8"/>
        <v>25724968.637748655</v>
      </c>
    </row>
    <row r="54" spans="2:53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0"/>
        <v>143468.47823382504</v>
      </c>
      <c r="R54" s="51">
        <f t="shared" ca="1" si="1"/>
        <v>802629.68435601797</v>
      </c>
      <c r="S54" s="51">
        <f t="shared" ca="1" si="2"/>
        <v>441093.76729854732</v>
      </c>
      <c r="T54" s="51">
        <f t="shared" ca="1" si="8"/>
        <v>3476476.0013988269</v>
      </c>
    </row>
    <row r="55" spans="2:53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0"/>
        <v>4865.9926736010593</v>
      </c>
      <c r="R55" s="51">
        <f t="shared" ca="1" si="1"/>
        <v>27140.021004342645</v>
      </c>
      <c r="S55" s="51">
        <f t="shared" ca="1" si="2"/>
        <v>14909.961623207402</v>
      </c>
      <c r="T55" s="51">
        <f t="shared" ca="1" si="8"/>
        <v>117538.79949805319</v>
      </c>
    </row>
    <row r="56" spans="2:53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9">Q51+Q47+Q35+Q33+Q4+Q11+Q20+Q24</f>
        <v>2156769180.4513626</v>
      </c>
      <c r="R56" s="163">
        <f t="shared" ca="1" si="9"/>
        <v>2403856087.6879749</v>
      </c>
      <c r="S56" s="163">
        <f t="shared" ca="1" si="9"/>
        <v>1590841522.4492929</v>
      </c>
      <c r="T56" s="163">
        <f t="shared" ca="1" si="8"/>
        <v>12375173206.533274</v>
      </c>
      <c r="V56" s="44"/>
    </row>
    <row r="57" spans="2:53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566</v>
      </c>
      <c r="AL58" s="336"/>
      <c r="AM58" s="167"/>
      <c r="AN58" s="167"/>
      <c r="AO58" s="167"/>
      <c r="AP58" s="167"/>
      <c r="AQ58" s="167"/>
      <c r="AR58" s="167"/>
      <c r="AU58" s="34">
        <v>1.1816419885725169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0">L59</f>
        <v>2019/2020</v>
      </c>
      <c r="U59" s="164" t="str">
        <f t="shared" si="10"/>
        <v>2020/2021</v>
      </c>
      <c r="V59" s="164" t="str">
        <f t="shared" si="10"/>
        <v>2021/2022</v>
      </c>
      <c r="W59" s="164" t="str">
        <f t="shared" si="10"/>
        <v>2022/2023</v>
      </c>
      <c r="X59" s="164" t="str">
        <f t="shared" si="10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1">T59</f>
        <v>2019/2020</v>
      </c>
      <c r="AD59" s="164" t="str">
        <f t="shared" si="11"/>
        <v>2020/2021</v>
      </c>
      <c r="AE59" s="164" t="str">
        <f t="shared" si="11"/>
        <v>2021/2022</v>
      </c>
      <c r="AF59" s="164" t="str">
        <f t="shared" si="11"/>
        <v>2022/2023</v>
      </c>
      <c r="AG59" s="164" t="str">
        <f t="shared" si="11"/>
        <v>2023/2024</v>
      </c>
      <c r="AH59" s="164" t="s">
        <v>562</v>
      </c>
      <c r="AI59" s="164" t="s">
        <v>568</v>
      </c>
      <c r="AJ59" s="164"/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2">AC59</f>
        <v>2019/2020</v>
      </c>
      <c r="AO59" s="164" t="str">
        <f t="shared" si="12"/>
        <v>2020/2021</v>
      </c>
      <c r="AP59" s="164" t="str">
        <f t="shared" si="12"/>
        <v>2021/2022</v>
      </c>
      <c r="AQ59" s="164" t="str">
        <f t="shared" si="12"/>
        <v>2022/2023</v>
      </c>
      <c r="AR59" s="164" t="str">
        <f t="shared" si="12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/>
      <c r="AX59" s="164">
        <v>1.0035691011658716</v>
      </c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3">SUM(AC61:AC66)</f>
        <v>1500317508.7054586</v>
      </c>
      <c r="AD60" s="122">
        <f t="shared" si="13"/>
        <v>1505382808.7808912</v>
      </c>
      <c r="AE60" s="122">
        <f t="shared" si="13"/>
        <v>1543004043.3284941</v>
      </c>
      <c r="AF60" s="122">
        <f t="shared" si="13"/>
        <v>1530892531.2487528</v>
      </c>
      <c r="AG60" s="122">
        <f t="shared" si="13"/>
        <v>1545547625.8855338</v>
      </c>
      <c r="AH60" s="122">
        <f>NPV(WACC!$C$28,Estrutura_calculocompensacao!AB60:AG60)</f>
        <v>6947770851.5946236</v>
      </c>
      <c r="AI60" s="168">
        <f t="shared" ref="AI60:AI80" si="14">AH60/Q60</f>
        <v>0.40995790245794184</v>
      </c>
      <c r="AJ60" s="122"/>
      <c r="AK60" s="163"/>
      <c r="AL60" s="68"/>
      <c r="AM60" s="122">
        <f>SUM(AM61:AM66)</f>
        <v>1276011901.1644385</v>
      </c>
      <c r="AN60" s="122">
        <f t="shared" ref="AN60:AR60" si="15">SUM(AN61:AN66)</f>
        <v>1292693119.5974333</v>
      </c>
      <c r="AO60" s="122">
        <f t="shared" si="15"/>
        <v>1299035577.4838922</v>
      </c>
      <c r="AP60" s="122">
        <f t="shared" si="15"/>
        <v>1332750185.7121861</v>
      </c>
      <c r="AQ60" s="122">
        <f t="shared" si="15"/>
        <v>1324936170.1762526</v>
      </c>
      <c r="AR60" s="122">
        <f t="shared" si="15"/>
        <v>1339338413.7731862</v>
      </c>
      <c r="AS60" s="122">
        <f>NPV(WACC!$C$28,Estrutura_calculocompensacao!AM60:AR60)</f>
        <v>5997473421.59062</v>
      </c>
      <c r="AT60" s="168">
        <f t="shared" ref="AT60:AT80" si="16">AS60/Q60</f>
        <v>0.35388496202321251</v>
      </c>
      <c r="AU60" s="68">
        <f>AT60-AI60</f>
        <v>-5.6072940434729324E-2</v>
      </c>
      <c r="AV60" s="44">
        <f>AT60/AI60-1</f>
        <v>-0.13677731322786713</v>
      </c>
      <c r="AW60" s="122"/>
      <c r="AX60" s="68" t="s">
        <v>697</v>
      </c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17">$J61*L$60</f>
        <v>146853364.08139157</v>
      </c>
      <c r="M61" s="112">
        <f t="shared" si="17"/>
        <v>146045743.43203655</v>
      </c>
      <c r="N61" s="112">
        <f t="shared" si="17"/>
        <v>148871799.71074098</v>
      </c>
      <c r="O61" s="112">
        <f t="shared" si="17"/>
        <v>145959011.61631998</v>
      </c>
      <c r="P61" s="112">
        <f t="shared" si="17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18">$R61*T$60</f>
        <v>931.75438338878303</v>
      </c>
      <c r="U61" s="171">
        <f t="shared" si="18"/>
        <v>980.95611972176027</v>
      </c>
      <c r="V61" s="171">
        <f t="shared" si="18"/>
        <v>1034.5798551108301</v>
      </c>
      <c r="W61" s="171">
        <f t="shared" si="18"/>
        <v>1088.0916411567075</v>
      </c>
      <c r="X61" s="171">
        <f t="shared" si="18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6" si="19">$Z61*12*T61+$AA61*L61</f>
        <v>144573106.16797379</v>
      </c>
      <c r="AD61" s="51">
        <f t="shared" si="19"/>
        <v>143896112.97866946</v>
      </c>
      <c r="AE61" s="51">
        <f t="shared" si="19"/>
        <v>146755872.9544791</v>
      </c>
      <c r="AF61" s="51">
        <f t="shared" si="19"/>
        <v>144044802.39329061</v>
      </c>
      <c r="AG61" s="51">
        <f t="shared" si="19"/>
        <v>144411407.16999358</v>
      </c>
      <c r="AH61" s="51">
        <f>NPV(WACC!$C$28,Estrutura_calculocompensacao!AB61:AG61)</f>
        <v>662911880.73591292</v>
      </c>
      <c r="AI61" s="169">
        <f t="shared" si="14"/>
        <v>0.98546500855985686</v>
      </c>
      <c r="AJ61" s="51"/>
      <c r="AK61" s="68">
        <f>Margens_Ajuste!C9*$AX$59</f>
        <v>168.38885948462158</v>
      </c>
      <c r="AL61" s="68">
        <f>Margens_Ajuste!D9*$AX$59</f>
        <v>0.88231487165570754</v>
      </c>
      <c r="AM61" s="51">
        <f>$AK61*12*S61+$AL61*K61</f>
        <v>130784896.42724992</v>
      </c>
      <c r="AN61" s="51">
        <f t="shared" ref="AN61:AR66" si="20">$AK61*12*T61+$AL61*L61</f>
        <v>131453671.7769455</v>
      </c>
      <c r="AO61" s="51">
        <f t="shared" si="20"/>
        <v>130840516.35855262</v>
      </c>
      <c r="AP61" s="51">
        <f t="shared" si="20"/>
        <v>133442343.51711117</v>
      </c>
      <c r="AQ61" s="51">
        <f t="shared" si="20"/>
        <v>130980476.72687684</v>
      </c>
      <c r="AR61" s="51">
        <f t="shared" si="20"/>
        <v>131315970.38834611</v>
      </c>
      <c r="AS61" s="51">
        <f>NPV(WACC!$C$28,Estrutura_calculocompensacao!AM61:AR61)</f>
        <v>602768851.49713647</v>
      </c>
      <c r="AT61" s="169">
        <f t="shared" si="16"/>
        <v>0.89605817705487478</v>
      </c>
      <c r="AU61" s="68">
        <f t="shared" ref="AU61:AU112" si="21">AT61-AI61</f>
        <v>-8.9406831504982076E-2</v>
      </c>
      <c r="AV61" s="44">
        <f t="shared" ref="AV61:AV114" si="22">AT61/AI61-1</f>
        <v>-9.0725526252464106E-2</v>
      </c>
      <c r="AW61" s="53"/>
      <c r="AX61" s="68">
        <v>10794273.304065146</v>
      </c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23">$J62*K$60</f>
        <v>515460249.35630125</v>
      </c>
      <c r="L62" s="112">
        <f t="shared" si="17"/>
        <v>517741161.26724958</v>
      </c>
      <c r="M62" s="112">
        <f t="shared" si="17"/>
        <v>514893841.72863334</v>
      </c>
      <c r="N62" s="112">
        <f t="shared" si="17"/>
        <v>524857288.38643068</v>
      </c>
      <c r="O62" s="112">
        <f t="shared" si="17"/>
        <v>514588063.0270775</v>
      </c>
      <c r="P62" s="112">
        <f t="shared" si="17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24">$R62*S$60</f>
        <v>291.0896710895675</v>
      </c>
      <c r="T62" s="171">
        <f t="shared" si="18"/>
        <v>307.06455417978083</v>
      </c>
      <c r="U62" s="171">
        <f t="shared" si="18"/>
        <v>323.27924498381947</v>
      </c>
      <c r="V62" s="171">
        <f t="shared" si="18"/>
        <v>340.95122881802769</v>
      </c>
      <c r="W62" s="171">
        <f t="shared" si="18"/>
        <v>358.58631915780126</v>
      </c>
      <c r="X62" s="171">
        <f t="shared" si="18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25">$Z62*12*S62+$AA62*K62</f>
        <v>309032425.47098458</v>
      </c>
      <c r="AC62" s="51">
        <f t="shared" si="19"/>
        <v>315394607.77585942</v>
      </c>
      <c r="AD62" s="51">
        <f t="shared" si="19"/>
        <v>319748707.89577782</v>
      </c>
      <c r="AE62" s="51">
        <f t="shared" si="19"/>
        <v>329818499.08018941</v>
      </c>
      <c r="AF62" s="51">
        <f t="shared" si="19"/>
        <v>331631394.9719274</v>
      </c>
      <c r="AG62" s="51">
        <f t="shared" si="19"/>
        <v>337664050.71498311</v>
      </c>
      <c r="AH62" s="51">
        <f>NPV(WACC!$C$28,Estrutura_calculocompensacao!AB62:AG62)</f>
        <v>1479146675.9550231</v>
      </c>
      <c r="AI62" s="169">
        <f t="shared" si="14"/>
        <v>0.62368866862110617</v>
      </c>
      <c r="AJ62" s="51"/>
      <c r="AK62" s="68">
        <f>Margens_Ajuste!C10*$AX$59</f>
        <v>26777.140436088681</v>
      </c>
      <c r="AL62" s="68">
        <f>Margens_Ajuste!D10*$AX$59</f>
        <v>0.35021851994115771</v>
      </c>
      <c r="AM62" s="51">
        <f t="shared" ref="AM62:AM66" si="26">$AK62*12*S62+$AL62*K62</f>
        <v>274058313.64518648</v>
      </c>
      <c r="AN62" s="51">
        <f t="shared" si="20"/>
        <v>279990271.49423581</v>
      </c>
      <c r="AO62" s="51">
        <f t="shared" si="20"/>
        <v>284203284.09307206</v>
      </c>
      <c r="AP62" s="51">
        <f t="shared" si="20"/>
        <v>293371129.95003313</v>
      </c>
      <c r="AQ62" s="51">
        <f t="shared" si="20"/>
        <v>295441264.531313</v>
      </c>
      <c r="AR62" s="51">
        <f t="shared" si="20"/>
        <v>301108744.99572271</v>
      </c>
      <c r="AS62" s="51">
        <f>NPV(WACC!$C$28,Estrutura_calculocompensacao!AM62:AR62)</f>
        <v>1315072028.4736826</v>
      </c>
      <c r="AT62" s="169">
        <f t="shared" si="16"/>
        <v>0.55450587552450981</v>
      </c>
      <c r="AU62" s="68">
        <f t="shared" si="21"/>
        <v>-6.9182793096596362E-2</v>
      </c>
      <c r="AV62" s="44">
        <f t="shared" si="22"/>
        <v>-0.11092520447669896</v>
      </c>
      <c r="AW62" s="53"/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23"/>
        <v>224518284.73638821</v>
      </c>
      <c r="L63" s="112">
        <f t="shared" si="17"/>
        <v>225511778.28030443</v>
      </c>
      <c r="M63" s="112">
        <f t="shared" si="17"/>
        <v>224271575.37483335</v>
      </c>
      <c r="N63" s="112">
        <f t="shared" si="17"/>
        <v>228611339.60779729</v>
      </c>
      <c r="O63" s="112">
        <f t="shared" si="17"/>
        <v>224138387.78244776</v>
      </c>
      <c r="P63" s="112">
        <f t="shared" si="17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24"/>
        <v>39.55203120779688</v>
      </c>
      <c r="T63" s="171">
        <f t="shared" si="18"/>
        <v>41.7226306390993</v>
      </c>
      <c r="U63" s="171">
        <f t="shared" si="18"/>
        <v>43.925814126529808</v>
      </c>
      <c r="V63" s="171">
        <f t="shared" si="18"/>
        <v>46.327008416584903</v>
      </c>
      <c r="W63" s="171">
        <f t="shared" si="18"/>
        <v>48.723189774927988</v>
      </c>
      <c r="X63" s="171">
        <f t="shared" si="18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25"/>
        <v>99752174.937844664</v>
      </c>
      <c r="AC63" s="51">
        <f t="shared" si="19"/>
        <v>101324679.48977798</v>
      </c>
      <c r="AD63" s="51">
        <f t="shared" si="19"/>
        <v>102146269.43354061</v>
      </c>
      <c r="AE63" s="51">
        <f t="shared" si="19"/>
        <v>105002078.63985135</v>
      </c>
      <c r="AF63" s="51">
        <f t="shared" si="19"/>
        <v>104819559.3328428</v>
      </c>
      <c r="AG63" s="51">
        <f t="shared" si="19"/>
        <v>106239615.88342772</v>
      </c>
      <c r="AH63" s="51">
        <f>NPV(WACC!$C$28,Estrutura_calculocompensacao!AB63:AG63)</f>
        <v>471932018.3811295</v>
      </c>
      <c r="AI63" s="169">
        <f t="shared" si="14"/>
        <v>0.45685619556235174</v>
      </c>
      <c r="AJ63" s="51"/>
      <c r="AK63" s="68">
        <f>Margens_Ajuste!C11*$AX$59</f>
        <v>48242.198941577182</v>
      </c>
      <c r="AL63" s="68">
        <f>Margens_Ajuste!D11*$AX$59</f>
        <v>0.28846590243911813</v>
      </c>
      <c r="AM63" s="51">
        <f t="shared" si="26"/>
        <v>87662793.117405176</v>
      </c>
      <c r="AN63" s="51">
        <f t="shared" si="20"/>
        <v>89205956.004166812</v>
      </c>
      <c r="AO63" s="51">
        <f t="shared" si="20"/>
        <v>90123636.747097507</v>
      </c>
      <c r="AP63" s="51">
        <f t="shared" si="20"/>
        <v>92765577.464591071</v>
      </c>
      <c r="AQ63" s="51">
        <f t="shared" si="20"/>
        <v>92862448.073196352</v>
      </c>
      <c r="AR63" s="51">
        <f t="shared" si="20"/>
        <v>94287081.129853308</v>
      </c>
      <c r="AS63" s="51">
        <f>NPV(WACC!$C$28,Estrutura_calculocompensacao!AM63:AR63)</f>
        <v>416586392.28784662</v>
      </c>
      <c r="AT63" s="169">
        <f t="shared" si="16"/>
        <v>0.40327858015763973</v>
      </c>
      <c r="AU63" s="68">
        <f t="shared" si="21"/>
        <v>-5.3577615404712009E-2</v>
      </c>
      <c r="AV63" s="44">
        <f t="shared" si="22"/>
        <v>-0.1172745733233681</v>
      </c>
      <c r="AW63" s="53"/>
      <c r="AX63" s="68">
        <v>5997473421.59062</v>
      </c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23"/>
        <v>494465950.51874471</v>
      </c>
      <c r="L64" s="112">
        <f t="shared" si="17"/>
        <v>496653962.64481074</v>
      </c>
      <c r="M64" s="112">
        <f t="shared" si="17"/>
        <v>493922612.23738235</v>
      </c>
      <c r="N64" s="112">
        <f t="shared" si="17"/>
        <v>503480255.38880438</v>
      </c>
      <c r="O64" s="112">
        <f t="shared" si="17"/>
        <v>493629287.66676408</v>
      </c>
      <c r="P64" s="112">
        <f t="shared" si="17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24"/>
        <v>50.760956809470066</v>
      </c>
      <c r="T64" s="171">
        <f t="shared" si="18"/>
        <v>53.546697531713484</v>
      </c>
      <c r="U64" s="171">
        <f t="shared" si="18"/>
        <v>56.374256532697267</v>
      </c>
      <c r="V64" s="171">
        <f t="shared" si="18"/>
        <v>59.455941996795637</v>
      </c>
      <c r="W64" s="171">
        <f t="shared" si="18"/>
        <v>62.531193879549342</v>
      </c>
      <c r="X64" s="171">
        <f t="shared" si="18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25"/>
        <v>196886602.8377589</v>
      </c>
      <c r="AC64" s="51">
        <f t="shared" si="19"/>
        <v>199387591.96308663</v>
      </c>
      <c r="AD64" s="51">
        <f t="shared" si="19"/>
        <v>200277762.56973049</v>
      </c>
      <c r="AE64" s="51">
        <f t="shared" si="19"/>
        <v>205420086.70496202</v>
      </c>
      <c r="AF64" s="51">
        <f t="shared" si="19"/>
        <v>204098083.07989654</v>
      </c>
      <c r="AG64" s="51">
        <f t="shared" si="19"/>
        <v>206240448.41514286</v>
      </c>
      <c r="AH64" s="51">
        <f>NPV(WACC!$C$28,Estrutura_calculocompensacao!AB64:AG64)</f>
        <v>924564291.12140274</v>
      </c>
      <c r="AI64" s="169">
        <f t="shared" si="14"/>
        <v>0.40639889303616566</v>
      </c>
      <c r="AJ64" s="51"/>
      <c r="AK64" s="68">
        <f>Margens_Ajuste!C12*$AX$59</f>
        <v>53919.539882237696</v>
      </c>
      <c r="AL64" s="68">
        <f>Margens_Ajuste!D12*$AX$59</f>
        <v>0.27711152162852742</v>
      </c>
      <c r="AM64" s="51">
        <f t="shared" si="26"/>
        <v>169866301.16353068</v>
      </c>
      <c r="AN64" s="51">
        <f t="shared" si="20"/>
        <v>172275094.82882145</v>
      </c>
      <c r="AO64" s="51">
        <f t="shared" si="20"/>
        <v>173347734.32519338</v>
      </c>
      <c r="AP64" s="51">
        <f t="shared" si="20"/>
        <v>177990224.10949796</v>
      </c>
      <c r="AQ64" s="51">
        <f t="shared" si="20"/>
        <v>177250201.45301065</v>
      </c>
      <c r="AR64" s="51">
        <f t="shared" si="20"/>
        <v>179373630.84730646</v>
      </c>
      <c r="AS64" s="51">
        <f>NPV(WACC!$C$28,Estrutura_calculocompensacao!AM64:AR64)</f>
        <v>800559029.49210715</v>
      </c>
      <c r="AT64" s="169">
        <f t="shared" si="16"/>
        <v>0.35189148717942309</v>
      </c>
      <c r="AU64" s="68">
        <f t="shared" si="21"/>
        <v>-5.4507405856742575E-2</v>
      </c>
      <c r="AV64" s="44">
        <f t="shared" si="22"/>
        <v>-0.13412291910916185</v>
      </c>
      <c r="AW64" s="53"/>
      <c r="AX64" s="68">
        <f>AS60-AX63</f>
        <v>0</v>
      </c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23"/>
        <v>412733305.90022266</v>
      </c>
      <c r="L65" s="112">
        <f t="shared" si="17"/>
        <v>414559651.02508634</v>
      </c>
      <c r="M65" s="112">
        <f t="shared" si="17"/>
        <v>412279778.60505992</v>
      </c>
      <c r="N65" s="112">
        <f t="shared" si="17"/>
        <v>420257593.15500534</v>
      </c>
      <c r="O65" s="112">
        <f t="shared" si="17"/>
        <v>412034939.05724871</v>
      </c>
      <c r="P65" s="112">
        <f t="shared" si="17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24"/>
        <v>21.30692149492447</v>
      </c>
      <c r="T65" s="171">
        <f t="shared" si="18"/>
        <v>22.476236704975459</v>
      </c>
      <c r="U65" s="171">
        <f t="shared" si="18"/>
        <v>23.663105145662318</v>
      </c>
      <c r="V65" s="171">
        <f t="shared" si="18"/>
        <v>24.956643218674838</v>
      </c>
      <c r="W65" s="171">
        <f t="shared" si="18"/>
        <v>26.247480794666462</v>
      </c>
      <c r="X65" s="171">
        <f t="shared" si="18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25"/>
        <v>147217970.58384508</v>
      </c>
      <c r="AC65" s="51">
        <f t="shared" si="19"/>
        <v>148859091.07909253</v>
      </c>
      <c r="AD65" s="51">
        <f t="shared" si="19"/>
        <v>149246872.43511254</v>
      </c>
      <c r="AE65" s="51">
        <f t="shared" si="19"/>
        <v>152904172.27820715</v>
      </c>
      <c r="AF65" s="51">
        <f t="shared" si="19"/>
        <v>151550368.13829055</v>
      </c>
      <c r="AG65" s="51">
        <f t="shared" si="19"/>
        <v>152901408.01320082</v>
      </c>
      <c r="AH65" s="51">
        <f>NPV(WACC!$C$28,Estrutura_calculocompensacao!AB65:AG65)</f>
        <v>688697682.10137618</v>
      </c>
      <c r="AI65" s="169">
        <f t="shared" si="14"/>
        <v>0.36266938561061024</v>
      </c>
      <c r="AJ65" s="51"/>
      <c r="AK65" s="68">
        <f>Margens_Ajuste!C13*$AX$59</f>
        <v>77127.577131249054</v>
      </c>
      <c r="AL65" s="68">
        <f>Margens_Ajuste!D13*$AX$59</f>
        <v>0.25390699687137019</v>
      </c>
      <c r="AM65" s="51">
        <f t="shared" si="26"/>
        <v>124516088.98226917</v>
      </c>
      <c r="AN65" s="51">
        <f t="shared" si="20"/>
        <v>126062048.17682138</v>
      </c>
      <c r="AO65" s="51">
        <f t="shared" si="20"/>
        <v>126581656.06384727</v>
      </c>
      <c r="AP65" s="51">
        <f t="shared" si="20"/>
        <v>129804488.48780239</v>
      </c>
      <c r="AQ65" s="51">
        <f t="shared" si="20"/>
        <v>128911409.17600346</v>
      </c>
      <c r="AR65" s="51">
        <f t="shared" si="20"/>
        <v>130227143.56722239</v>
      </c>
      <c r="AS65" s="51">
        <f>NPV(WACC!$C$28,Estrutura_calculocompensacao!AM65:AR65)</f>
        <v>584308034.19774783</v>
      </c>
      <c r="AT65" s="169">
        <f t="shared" si="16"/>
        <v>0.30769761722335437</v>
      </c>
      <c r="AU65" s="68">
        <f t="shared" si="21"/>
        <v>-5.497176838725587E-2</v>
      </c>
      <c r="AV65" s="44">
        <f t="shared" si="22"/>
        <v>-0.15157543086991576</v>
      </c>
      <c r="AW65" s="53"/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23"/>
        <v>1890093256.8131752</v>
      </c>
      <c r="L66" s="112">
        <f t="shared" si="17"/>
        <v>1898456920.602288</v>
      </c>
      <c r="M66" s="112">
        <f t="shared" si="17"/>
        <v>1888016349.3523197</v>
      </c>
      <c r="N66" s="112">
        <f t="shared" si="17"/>
        <v>1924550385.4220986</v>
      </c>
      <c r="O66" s="112">
        <f t="shared" si="17"/>
        <v>1886895117.8652949</v>
      </c>
      <c r="P66" s="112">
        <f t="shared" si="17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24"/>
        <v>29.010101611686011</v>
      </c>
      <c r="T66" s="171">
        <f t="shared" si="18"/>
        <v>30.602164222314659</v>
      </c>
      <c r="U66" s="171">
        <f t="shared" si="18"/>
        <v>32.218126156197549</v>
      </c>
      <c r="V66" s="171">
        <f t="shared" si="18"/>
        <v>33.979322439086978</v>
      </c>
      <c r="W66" s="171">
        <f t="shared" si="18"/>
        <v>35.736841903014216</v>
      </c>
      <c r="X66" s="171">
        <f t="shared" si="18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25"/>
        <v>586103206.29948449</v>
      </c>
      <c r="AC66" s="51">
        <f t="shared" si="19"/>
        <v>590778432.22966826</v>
      </c>
      <c r="AD66" s="51">
        <f t="shared" si="19"/>
        <v>590067083.46806026</v>
      </c>
      <c r="AE66" s="51">
        <f t="shared" si="19"/>
        <v>603103333.67080498</v>
      </c>
      <c r="AF66" s="51">
        <f t="shared" si="19"/>
        <v>594748323.33250487</v>
      </c>
      <c r="AG66" s="51">
        <f t="shared" si="19"/>
        <v>598090695.68878567</v>
      </c>
      <c r="AH66" s="51">
        <f>NPV(WACC!$C$28,Estrutura_calculocompensacao!AB66:AG66)</f>
        <v>2720518303.2997794</v>
      </c>
      <c r="AI66" s="169">
        <f t="shared" si="14"/>
        <v>0.31283851146363806</v>
      </c>
      <c r="AJ66" s="51"/>
      <c r="AK66" s="68">
        <f>Margens_Ajuste!C14*$AX$59</f>
        <v>137676.74467424356</v>
      </c>
      <c r="AL66" s="68">
        <f>Margens_Ajuste!D14*$AX$59</f>
        <v>0.23342515508567591</v>
      </c>
      <c r="AM66" s="51">
        <f t="shared" si="26"/>
        <v>489123507.8287971</v>
      </c>
      <c r="AN66" s="51">
        <f t="shared" si="20"/>
        <v>493706077.31644243</v>
      </c>
      <c r="AO66" s="51">
        <f t="shared" si="20"/>
        <v>493938749.89612943</v>
      </c>
      <c r="AP66" s="51">
        <f t="shared" si="20"/>
        <v>505376422.18315035</v>
      </c>
      <c r="AQ66" s="51">
        <f t="shared" si="20"/>
        <v>499490370.21585232</v>
      </c>
      <c r="AR66" s="51">
        <f t="shared" si="20"/>
        <v>503025842.84473526</v>
      </c>
      <c r="AS66" s="51">
        <f>NPV(WACC!$C$28,Estrutura_calculocompensacao!AM66:AR66)</f>
        <v>2278179085.6420989</v>
      </c>
      <c r="AT66" s="169">
        <f t="shared" si="16"/>
        <v>0.26197293109015785</v>
      </c>
      <c r="AU66" s="68">
        <f t="shared" si="21"/>
        <v>-5.0865580373480213E-2</v>
      </c>
      <c r="AV66" s="44">
        <f t="shared" si="22"/>
        <v>-0.16259372970259267</v>
      </c>
      <c r="AW66" s="53"/>
      <c r="AX66" s="164">
        <v>1.0399631211997977</v>
      </c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27">SUM(AB68:AB75)</f>
        <v>491485909.06948113</v>
      </c>
      <c r="AC67" s="122">
        <f t="shared" si="27"/>
        <v>562023704.521559</v>
      </c>
      <c r="AD67" s="122">
        <f t="shared" si="27"/>
        <v>597737684.27031243</v>
      </c>
      <c r="AE67" s="122">
        <f t="shared" si="27"/>
        <v>636355524.88043237</v>
      </c>
      <c r="AF67" s="122">
        <f t="shared" si="27"/>
        <v>677103551.68197095</v>
      </c>
      <c r="AG67" s="122">
        <f t="shared" si="27"/>
        <v>711142656.17839742</v>
      </c>
      <c r="AH67" s="122">
        <f>NPV(WACC!$C$28,Estrutura_calculocompensacao!AB67:AG67)</f>
        <v>2764403824.2511134</v>
      </c>
      <c r="AI67" s="168">
        <f t="shared" si="14"/>
        <v>3.1850198343482412</v>
      </c>
      <c r="AJ67" s="122"/>
      <c r="AL67" s="53"/>
      <c r="AM67" s="122">
        <f t="shared" ref="AM67" si="28">SUM(AM68:AM75)</f>
        <v>580403969.82846963</v>
      </c>
      <c r="AN67" s="122">
        <f t="shared" ref="AN67:AR67" si="29">SUM(AN68:AN75)</f>
        <v>664680958.64177716</v>
      </c>
      <c r="AO67" s="122">
        <f t="shared" si="29"/>
        <v>706994285.98792613</v>
      </c>
      <c r="AP67" s="122">
        <f t="shared" si="29"/>
        <v>752758342.64105344</v>
      </c>
      <c r="AQ67" s="122">
        <f t="shared" si="29"/>
        <v>801056998.20741177</v>
      </c>
      <c r="AR67" s="122">
        <f t="shared" si="29"/>
        <v>841362103.69164169</v>
      </c>
      <c r="AS67" s="122">
        <f>NPV(WACC!$C$28,Estrutura_calculocompensacao!AM67:AR67)</f>
        <v>3269119902.7483463</v>
      </c>
      <c r="AT67" s="168">
        <f t="shared" si="16"/>
        <v>3.7665306493116217</v>
      </c>
      <c r="AU67" s="68">
        <f t="shared" si="21"/>
        <v>0.58151081496338053</v>
      </c>
      <c r="AV67" s="44">
        <f t="shared" si="22"/>
        <v>0.18257682689827792</v>
      </c>
      <c r="AW67" s="122"/>
      <c r="AX67" s="68" t="s">
        <v>698</v>
      </c>
      <c r="AY67" s="116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30">$J68*L$67</f>
        <v>13541955.118507532</v>
      </c>
      <c r="M68" s="112">
        <f t="shared" si="30"/>
        <v>14428282.827279273</v>
      </c>
      <c r="N68" s="112">
        <f t="shared" si="30"/>
        <v>15390169.581363488</v>
      </c>
      <c r="O68" s="112">
        <f t="shared" si="30"/>
        <v>16408586.812795715</v>
      </c>
      <c r="P68" s="112">
        <f t="shared" si="30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31">$R68*T$67</f>
        <v>201479.58246252892</v>
      </c>
      <c r="U68" s="171">
        <f t="shared" si="31"/>
        <v>212822.17921778714</v>
      </c>
      <c r="V68" s="171">
        <f t="shared" si="31"/>
        <v>224889.30608685536</v>
      </c>
      <c r="W68" s="171">
        <f t="shared" si="31"/>
        <v>237425.5098879532</v>
      </c>
      <c r="X68" s="171">
        <f t="shared" si="31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G75" si="32">$Z68*12*S68+$AA68*K68</f>
        <v>17406238.113743447</v>
      </c>
      <c r="AC68" s="51">
        <f t="shared" si="32"/>
        <v>18205695.071314115</v>
      </c>
      <c r="AD68" s="51">
        <f t="shared" si="32"/>
        <v>19230612.114119247</v>
      </c>
      <c r="AE68" s="51">
        <f t="shared" si="32"/>
        <v>20320997.69800825</v>
      </c>
      <c r="AF68" s="51">
        <f t="shared" si="32"/>
        <v>21453769.07347545</v>
      </c>
      <c r="AG68" s="51">
        <f t="shared" si="32"/>
        <v>22472070.517185524</v>
      </c>
      <c r="AH68" s="51">
        <f>NPV(WACC!$C$28,Estrutura_calculocompensacao!AB68:AG68)</f>
        <v>89930045.797854558</v>
      </c>
      <c r="AI68" s="169">
        <f t="shared" si="14"/>
        <v>1.3516502038288092</v>
      </c>
      <c r="AJ68" s="51"/>
      <c r="AK68" s="68">
        <f>Margens_Ajuste!C19*$AX$66</f>
        <v>6.4165724578027517</v>
      </c>
      <c r="AL68" s="68">
        <f>Margens_Ajuste!D19*$AX$66</f>
        <v>0</v>
      </c>
      <c r="AM68" s="51">
        <f>$AK68*12*S68+$AL68*K68</f>
        <v>14832455.255591331</v>
      </c>
      <c r="AN68" s="51">
        <f t="shared" ref="AN68:AR75" si="33">$AK68*12*T68+$AL68*L68</f>
        <v>15513700.075663937</v>
      </c>
      <c r="AO68" s="51">
        <f t="shared" si="33"/>
        <v>16387067.202940971</v>
      </c>
      <c r="AP68" s="51">
        <f t="shared" si="33"/>
        <v>17316222.329895467</v>
      </c>
      <c r="AQ68" s="51">
        <f t="shared" si="33"/>
        <v>18281495.850321785</v>
      </c>
      <c r="AR68" s="51">
        <f t="shared" si="33"/>
        <v>19149225.597659212</v>
      </c>
      <c r="AS68" s="51">
        <f>NPV(WACC!$C$28,Estrutura_calculocompensacao!AM68:AR68)</f>
        <v>76632490.703247502</v>
      </c>
      <c r="AT68" s="169">
        <f t="shared" si="16"/>
        <v>1.1517877118819937</v>
      </c>
      <c r="AU68" s="68">
        <f t="shared" si="21"/>
        <v>-0.19986249194681549</v>
      </c>
      <c r="AV68" s="44">
        <f t="shared" si="22"/>
        <v>-0.14786554345248981</v>
      </c>
      <c r="AW68" s="53"/>
      <c r="AX68" s="68">
        <v>969245.73862979491</v>
      </c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34">$J69*K$67</f>
        <v>20660306.501390029</v>
      </c>
      <c r="L69" s="112">
        <f t="shared" si="30"/>
        <v>24219390.437208671</v>
      </c>
      <c r="M69" s="112">
        <f t="shared" si="30"/>
        <v>25804561.606822263</v>
      </c>
      <c r="N69" s="112">
        <f t="shared" si="30"/>
        <v>27524867.917814706</v>
      </c>
      <c r="O69" s="112">
        <f t="shared" si="30"/>
        <v>29346277.333234228</v>
      </c>
      <c r="P69" s="112">
        <f t="shared" si="30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35">$R69*S$67</f>
        <v>162073.1683022104</v>
      </c>
      <c r="T69" s="171">
        <f t="shared" si="31"/>
        <v>169517.08129409453</v>
      </c>
      <c r="U69" s="171">
        <f t="shared" si="31"/>
        <v>179060.3008737005</v>
      </c>
      <c r="V69" s="171">
        <f t="shared" si="31"/>
        <v>189213.11190024921</v>
      </c>
      <c r="W69" s="171">
        <f t="shared" si="31"/>
        <v>199760.58600604485</v>
      </c>
      <c r="X69" s="171">
        <f t="shared" si="31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32"/>
        <v>93557819.242413491</v>
      </c>
      <c r="AC69" s="51">
        <f t="shared" si="32"/>
        <v>107824518.23566082</v>
      </c>
      <c r="AD69" s="51">
        <f t="shared" si="32"/>
        <v>114741469.8312311</v>
      </c>
      <c r="AE69" s="51">
        <f t="shared" si="32"/>
        <v>122229658.32298443</v>
      </c>
      <c r="AF69" s="51">
        <f t="shared" si="32"/>
        <v>130139676.02316502</v>
      </c>
      <c r="AG69" s="51">
        <f t="shared" si="32"/>
        <v>136711763.25300884</v>
      </c>
      <c r="AH69" s="51">
        <f>NPV(WACC!$C$28,Estrutura_calculocompensacao!AB69:AG69)</f>
        <v>530163251.46825796</v>
      </c>
      <c r="AI69" s="169">
        <f t="shared" si="14"/>
        <v>4.4554059695155921</v>
      </c>
      <c r="AJ69" s="51"/>
      <c r="AK69" s="68">
        <f>Margens_Ajuste!C20*$AX$66</f>
        <v>7.9037197211184624</v>
      </c>
      <c r="AL69" s="68">
        <f>Margens_Ajuste!D20*$AX$66</f>
        <v>4.0078743541932944</v>
      </c>
      <c r="AM69" s="51">
        <f t="shared" ref="AM69:AM75" si="36">$AK69*12*S69+$AL69*K69</f>
        <v>98175683.335586071</v>
      </c>
      <c r="AN69" s="51">
        <f t="shared" si="33"/>
        <v>113146059.78936988</v>
      </c>
      <c r="AO69" s="51">
        <f t="shared" si="33"/>
        <v>120404349.86060232</v>
      </c>
      <c r="AP69" s="51">
        <f t="shared" si="33"/>
        <v>128262061.07860968</v>
      </c>
      <c r="AQ69" s="51">
        <f t="shared" si="33"/>
        <v>136562412.51233134</v>
      </c>
      <c r="AR69" s="51">
        <f t="shared" si="33"/>
        <v>143458831.900042</v>
      </c>
      <c r="AS69" s="51">
        <f>NPV(WACC!$C$28,Estrutura_calculocompensacao!AM69:AR69)</f>
        <v>556328895.02163637</v>
      </c>
      <c r="AT69" s="169">
        <f t="shared" si="16"/>
        <v>4.6752977937057469</v>
      </c>
      <c r="AU69" s="68">
        <f t="shared" si="21"/>
        <v>0.21989182419015485</v>
      </c>
      <c r="AV69" s="44">
        <f t="shared" si="22"/>
        <v>4.9353936699524148E-2</v>
      </c>
      <c r="AW69" s="53"/>
      <c r="AX69" s="68">
        <v>3269119902.7483459</v>
      </c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34"/>
        <v>30963859.390181664</v>
      </c>
      <c r="L70" s="112">
        <f t="shared" si="30"/>
        <v>36297902.935911648</v>
      </c>
      <c r="M70" s="112">
        <f t="shared" si="30"/>
        <v>38673618.765780039</v>
      </c>
      <c r="N70" s="112">
        <f t="shared" si="30"/>
        <v>41251863.319800973</v>
      </c>
      <c r="O70" s="112">
        <f t="shared" si="30"/>
        <v>43981632.35915228</v>
      </c>
      <c r="P70" s="112">
        <f t="shared" si="30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35"/>
        <v>314049.22613921092</v>
      </c>
      <c r="T70" s="171">
        <f t="shared" si="31"/>
        <v>328473.29854451946</v>
      </c>
      <c r="U70" s="171">
        <f t="shared" si="31"/>
        <v>346965.19794555649</v>
      </c>
      <c r="V70" s="171">
        <f t="shared" si="31"/>
        <v>366638.30287357181</v>
      </c>
      <c r="W70" s="171">
        <f t="shared" si="31"/>
        <v>387076.14656693349</v>
      </c>
      <c r="X70" s="171">
        <f t="shared" si="31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32"/>
        <v>65360164.380103059</v>
      </c>
      <c r="AC70" s="51">
        <f t="shared" si="32"/>
        <v>73034409.160882801</v>
      </c>
      <c r="AD70" s="51">
        <f t="shared" si="32"/>
        <v>77542849.415070385</v>
      </c>
      <c r="AE70" s="51">
        <f t="shared" si="32"/>
        <v>82399920.063286483</v>
      </c>
      <c r="AF70" s="51">
        <f t="shared" si="32"/>
        <v>87507070.624177128</v>
      </c>
      <c r="AG70" s="51">
        <f t="shared" si="32"/>
        <v>91845712.650020704</v>
      </c>
      <c r="AH70" s="51">
        <f>NPV(WACC!$C$28,Estrutura_calculocompensacao!AB70:AG70)</f>
        <v>359615574.96007025</v>
      </c>
      <c r="AI70" s="169">
        <f t="shared" si="14"/>
        <v>2.0164981484154421</v>
      </c>
      <c r="AJ70" s="51"/>
      <c r="AK70" s="68">
        <f>Margens_Ajuste!C21*$AX$66</f>
        <v>7.9037197211184624</v>
      </c>
      <c r="AL70" s="68">
        <f>Margens_Ajuste!D21*$AX$66</f>
        <v>1.2532741168415731</v>
      </c>
      <c r="AM70" s="51">
        <f t="shared" si="36"/>
        <v>68592088.275698245</v>
      </c>
      <c r="AN70" s="51">
        <f t="shared" si="33"/>
        <v>76645152.896011621</v>
      </c>
      <c r="AO70" s="51">
        <f t="shared" si="33"/>
        <v>81376433.534279451</v>
      </c>
      <c r="AP70" s="51">
        <f t="shared" si="33"/>
        <v>86473569.189463884</v>
      </c>
      <c r="AQ70" s="51">
        <f t="shared" si="33"/>
        <v>91833137.930514678</v>
      </c>
      <c r="AR70" s="51">
        <f t="shared" si="33"/>
        <v>96386244.510824531</v>
      </c>
      <c r="AS70" s="51">
        <f>NPV(WACC!$C$28,Estrutura_calculocompensacao!AM70:AR70)</f>
        <v>377394738.64151275</v>
      </c>
      <c r="AT70" s="169">
        <f t="shared" si="16"/>
        <v>2.116192525245435</v>
      </c>
      <c r="AU70" s="68">
        <f t="shared" si="21"/>
        <v>9.9694376829992937E-2</v>
      </c>
      <c r="AV70" s="44">
        <f t="shared" si="22"/>
        <v>4.9439359469946709E-2</v>
      </c>
      <c r="AW70" s="53"/>
      <c r="AX70" s="68">
        <f>AS67-AX69</f>
        <v>0</v>
      </c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34"/>
        <v>32002207.326410539</v>
      </c>
      <c r="L71" s="112">
        <f t="shared" si="30"/>
        <v>37515123.700545758</v>
      </c>
      <c r="M71" s="112">
        <f t="shared" si="30"/>
        <v>39970507.235848576</v>
      </c>
      <c r="N71" s="112">
        <f t="shared" si="30"/>
        <v>42635211.131969802</v>
      </c>
      <c r="O71" s="112">
        <f t="shared" si="30"/>
        <v>45456520.764264464</v>
      </c>
      <c r="P71" s="112">
        <f t="shared" si="30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35"/>
        <v>262178.79751924606</v>
      </c>
      <c r="T71" s="171">
        <f t="shared" si="31"/>
        <v>274220.49558373349</v>
      </c>
      <c r="U71" s="171">
        <f t="shared" si="31"/>
        <v>289658.15167482564</v>
      </c>
      <c r="V71" s="171">
        <f t="shared" si="31"/>
        <v>306081.91764586687</v>
      </c>
      <c r="W71" s="171">
        <f t="shared" si="31"/>
        <v>323144.11311530141</v>
      </c>
      <c r="X71" s="171">
        <f t="shared" si="31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32"/>
        <v>111259076.11731604</v>
      </c>
      <c r="AC71" s="51">
        <f t="shared" si="32"/>
        <v>127432322.41646053</v>
      </c>
      <c r="AD71" s="51">
        <f t="shared" si="32"/>
        <v>135546008.65000677</v>
      </c>
      <c r="AE71" s="51">
        <f t="shared" si="32"/>
        <v>144321569.35522348</v>
      </c>
      <c r="AF71" s="51">
        <f t="shared" si="32"/>
        <v>153583343.52397841</v>
      </c>
      <c r="AG71" s="51">
        <f t="shared" si="32"/>
        <v>161311510.86283109</v>
      </c>
      <c r="AH71" s="51">
        <f>NPV(WACC!$C$28,Estrutura_calculocompensacao!AB71:AG71)</f>
        <v>626750096.2170155</v>
      </c>
      <c r="AI71" s="169">
        <f t="shared" si="14"/>
        <v>3.4003912991821266</v>
      </c>
      <c r="AJ71" s="51"/>
      <c r="AK71" s="68">
        <f>Margens_Ajuste!C22*$AX$66</f>
        <v>8.8916846862582712</v>
      </c>
      <c r="AL71" s="68">
        <f>Margens_Ajuste!D22*$AX$66</f>
        <v>3.2301597732295715</v>
      </c>
      <c r="AM71" s="51">
        <f t="shared" si="36"/>
        <v>131346777.14788586</v>
      </c>
      <c r="AN71" s="51">
        <f t="shared" si="33"/>
        <v>150439229.64011464</v>
      </c>
      <c r="AO71" s="51">
        <f t="shared" si="33"/>
        <v>160017712.00678265</v>
      </c>
      <c r="AP71" s="51">
        <f t="shared" si="33"/>
        <v>170377550.72010633</v>
      </c>
      <c r="AQ71" s="51">
        <f t="shared" si="33"/>
        <v>181311371.54820386</v>
      </c>
      <c r="AR71" s="51">
        <f t="shared" si="33"/>
        <v>190434756.55078179</v>
      </c>
      <c r="AS71" s="51">
        <f>NPV(WACC!$C$28,Estrutura_calculocompensacao!AM71:AR71)</f>
        <v>739905106.95503771</v>
      </c>
      <c r="AT71" s="169">
        <f t="shared" si="16"/>
        <v>4.0143063448994898</v>
      </c>
      <c r="AU71" s="68">
        <f t="shared" si="21"/>
        <v>0.61391504571736322</v>
      </c>
      <c r="AV71" s="44">
        <f t="shared" si="22"/>
        <v>0.18054247046950866</v>
      </c>
      <c r="AW71" s="53"/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34"/>
        <v>32625778.541928381</v>
      </c>
      <c r="L72" s="112">
        <f t="shared" si="30"/>
        <v>38246115.505193733</v>
      </c>
      <c r="M72" s="112">
        <f t="shared" si="30"/>
        <v>40749342.81827271</v>
      </c>
      <c r="N72" s="112">
        <f t="shared" si="30"/>
        <v>43465969.153072968</v>
      </c>
      <c r="O72" s="112">
        <f t="shared" si="30"/>
        <v>46342252.726971664</v>
      </c>
      <c r="P72" s="112">
        <f t="shared" si="30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35"/>
        <v>238786.33797169614</v>
      </c>
      <c r="T72" s="171">
        <f t="shared" si="31"/>
        <v>249753.63590343963</v>
      </c>
      <c r="U72" s="171">
        <f t="shared" si="31"/>
        <v>263813.89325353195</v>
      </c>
      <c r="V72" s="171">
        <f t="shared" si="31"/>
        <v>278772.27649823803</v>
      </c>
      <c r="W72" s="171">
        <f t="shared" si="31"/>
        <v>294312.12644969899</v>
      </c>
      <c r="X72" s="171">
        <f t="shared" si="31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32"/>
        <v>125200055.99015495</v>
      </c>
      <c r="AC72" s="51">
        <f t="shared" si="32"/>
        <v>144041914.42635971</v>
      </c>
      <c r="AD72" s="51">
        <f t="shared" si="32"/>
        <v>153262944.60767585</v>
      </c>
      <c r="AE72" s="51">
        <f t="shared" si="32"/>
        <v>163242909.91890061</v>
      </c>
      <c r="AF72" s="51">
        <f t="shared" si="32"/>
        <v>173782506.79267859</v>
      </c>
      <c r="AG72" s="51">
        <f t="shared" si="32"/>
        <v>182549791.66939983</v>
      </c>
      <c r="AH72" s="51">
        <f>NPV(WACC!$C$28,Estrutura_calculocompensacao!AB72:AG72)</f>
        <v>708296701.63850319</v>
      </c>
      <c r="AI72" s="169">
        <f t="shared" si="14"/>
        <v>3.7693698883312869</v>
      </c>
      <c r="AJ72" s="51"/>
      <c r="AK72" s="68">
        <f>Margens_Ajuste!C23*$AX$66</f>
        <v>9.8796496513980792</v>
      </c>
      <c r="AL72" s="68">
        <f>Margens_Ajuste!D23*$AX$66</f>
        <v>4.165907150090816</v>
      </c>
      <c r="AM72" s="51">
        <f t="shared" si="36"/>
        <v>164225468.43350726</v>
      </c>
      <c r="AN72" s="51">
        <f t="shared" si="33"/>
        <v>188939507.10895166</v>
      </c>
      <c r="AO72" s="51">
        <f t="shared" si="33"/>
        <v>201034644.67033887</v>
      </c>
      <c r="AP72" s="51">
        <f t="shared" si="33"/>
        <v>214125260.77231669</v>
      </c>
      <c r="AQ72" s="51">
        <f t="shared" si="33"/>
        <v>227949930.35637882</v>
      </c>
      <c r="AR72" s="51">
        <f t="shared" si="33"/>
        <v>239449916.44017941</v>
      </c>
      <c r="AS72" s="51">
        <f>NPV(WACC!$C$28,Estrutura_calculocompensacao!AM72:AR72)</f>
        <v>929071649.56299853</v>
      </c>
      <c r="AT72" s="169">
        <f t="shared" si="16"/>
        <v>4.9442764477991092</v>
      </c>
      <c r="AU72" s="68">
        <f t="shared" si="21"/>
        <v>1.1749065594678223</v>
      </c>
      <c r="AV72" s="44">
        <f t="shared" si="22"/>
        <v>0.31169839900959073</v>
      </c>
      <c r="AW72" s="53"/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34"/>
        <v>17314592.264244977</v>
      </c>
      <c r="L73" s="112">
        <f t="shared" si="30"/>
        <v>20297320.86891393</v>
      </c>
      <c r="M73" s="112">
        <f t="shared" si="30"/>
        <v>21625790.631405063</v>
      </c>
      <c r="N73" s="112">
        <f t="shared" si="30"/>
        <v>23067511.853809852</v>
      </c>
      <c r="O73" s="112">
        <f t="shared" si="30"/>
        <v>24593963.621218238</v>
      </c>
      <c r="P73" s="112">
        <f t="shared" si="30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35"/>
        <v>67315.365025742169</v>
      </c>
      <c r="T73" s="171">
        <f t="shared" si="31"/>
        <v>70407.115039132332</v>
      </c>
      <c r="U73" s="171">
        <f t="shared" si="31"/>
        <v>74370.789694545514</v>
      </c>
      <c r="V73" s="171">
        <f t="shared" si="31"/>
        <v>78587.651667744707</v>
      </c>
      <c r="W73" s="171">
        <f t="shared" si="31"/>
        <v>82968.432749331754</v>
      </c>
      <c r="X73" s="171">
        <f t="shared" si="31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32"/>
        <v>66598813.177304156</v>
      </c>
      <c r="AC73" s="51">
        <f t="shared" si="32"/>
        <v>77303112.489235327</v>
      </c>
      <c r="AD73" s="51">
        <f t="shared" si="32"/>
        <v>82304402.141041696</v>
      </c>
      <c r="AE73" s="51">
        <f t="shared" si="32"/>
        <v>87724394.749924526</v>
      </c>
      <c r="AF73" s="51">
        <f t="shared" si="32"/>
        <v>93455340.647822246</v>
      </c>
      <c r="AG73" s="51">
        <f t="shared" si="32"/>
        <v>98194119.657589406</v>
      </c>
      <c r="AH73" s="51">
        <f>NPV(WACC!$C$28,Estrutura_calculocompensacao!AB73:AG73)</f>
        <v>379969762.20157057</v>
      </c>
      <c r="AI73" s="169">
        <f t="shared" si="14"/>
        <v>3.8102299770860277</v>
      </c>
      <c r="AJ73" s="51"/>
      <c r="AK73" s="68">
        <f>Margens_Ajuste!C24*$AX$66</f>
        <v>9.8796496513980792</v>
      </c>
      <c r="AL73" s="68">
        <f>Margens_Ajuste!D24*$AX$66</f>
        <v>4.5842926334544645</v>
      </c>
      <c r="AM73" s="51">
        <f t="shared" si="36"/>
        <v>87355784.439569607</v>
      </c>
      <c r="AN73" s="51">
        <f t="shared" si="33"/>
        <v>101396030.0928514</v>
      </c>
      <c r="AO73" s="51">
        <f t="shared" si="33"/>
        <v>107956040.8419378</v>
      </c>
      <c r="AP73" s="51">
        <f t="shared" si="33"/>
        <v>115065246.24838518</v>
      </c>
      <c r="AQ73" s="51">
        <f t="shared" si="33"/>
        <v>122582314.82846563</v>
      </c>
      <c r="AR73" s="51">
        <f t="shared" si="33"/>
        <v>128798006.51609293</v>
      </c>
      <c r="AS73" s="51">
        <f>NPV(WACC!$C$28,Estrutura_calculocompensacao!AM73:AR73)</f>
        <v>498394295.29986691</v>
      </c>
      <c r="AT73" s="169">
        <f t="shared" si="16"/>
        <v>4.9977579093591613</v>
      </c>
      <c r="AU73" s="68">
        <f t="shared" si="21"/>
        <v>1.1875279322731336</v>
      </c>
      <c r="AV73" s="44">
        <f t="shared" si="22"/>
        <v>0.31166830858365313</v>
      </c>
      <c r="AW73" s="53"/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34"/>
        <v>2442585.5748168821</v>
      </c>
      <c r="L74" s="112">
        <f t="shared" si="30"/>
        <v>2863361.8629425308</v>
      </c>
      <c r="M74" s="112">
        <f t="shared" si="30"/>
        <v>3050770.323327824</v>
      </c>
      <c r="N74" s="112">
        <f t="shared" si="30"/>
        <v>3254155.272104546</v>
      </c>
      <c r="O74" s="112">
        <f t="shared" si="30"/>
        <v>3469493.2373782001</v>
      </c>
      <c r="P74" s="112">
        <f t="shared" si="30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35"/>
        <v>90.782175365054258</v>
      </c>
      <c r="T74" s="171">
        <f t="shared" si="31"/>
        <v>94.951740393679771</v>
      </c>
      <c r="U74" s="171">
        <f t="shared" si="31"/>
        <v>100.29719172592964</v>
      </c>
      <c r="V74" s="171">
        <f t="shared" si="31"/>
        <v>105.98409401034577</v>
      </c>
      <c r="W74" s="171">
        <f t="shared" si="31"/>
        <v>111.89205924580818</v>
      </c>
      <c r="X74" s="171">
        <f t="shared" si="31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32"/>
        <v>6967576.3731794748</v>
      </c>
      <c r="AC74" s="51">
        <f t="shared" si="32"/>
        <v>8166821.7820061622</v>
      </c>
      <c r="AD74" s="51">
        <f t="shared" si="32"/>
        <v>8701265.7963744942</v>
      </c>
      <c r="AE74" s="51">
        <f t="shared" si="32"/>
        <v>9281260.6033754218</v>
      </c>
      <c r="AF74" s="51">
        <f t="shared" si="32"/>
        <v>9895331.7170263827</v>
      </c>
      <c r="AG74" s="51">
        <f t="shared" si="32"/>
        <v>10399849.703667831</v>
      </c>
      <c r="AH74" s="51">
        <f>NPV(WACC!$C$28,Estrutura_calculocompensacao!AB74:AG74)</f>
        <v>40124965.497667231</v>
      </c>
      <c r="AI74" s="169">
        <f t="shared" si="14"/>
        <v>2.8521955990534065</v>
      </c>
      <c r="AJ74" s="51"/>
      <c r="AK74" s="68">
        <f>Margens_Ajuste!C25*$AX$66</f>
        <v>9.8796496513980792</v>
      </c>
      <c r="AL74" s="68">
        <f>Margens_Ajuste!D25*$AX$66</f>
        <v>3.7370877167321703</v>
      </c>
      <c r="AM74" s="51">
        <f t="shared" si="36"/>
        <v>9138919.3017617408</v>
      </c>
      <c r="AN74" s="51">
        <f t="shared" si="33"/>
        <v>10711891.525708437</v>
      </c>
      <c r="AO74" s="51">
        <f t="shared" si="33"/>
        <v>11412887.115262698</v>
      </c>
      <c r="AP74" s="51">
        <f t="shared" si="33"/>
        <v>12173628.724330449</v>
      </c>
      <c r="AQ74" s="51">
        <f t="shared" si="33"/>
        <v>12979066.012820868</v>
      </c>
      <c r="AR74" s="51">
        <f t="shared" si="33"/>
        <v>13640809.580229109</v>
      </c>
      <c r="AS74" s="51">
        <f>NPV(WACC!$C$28,Estrutura_calculocompensacao!AM74:AR74)</f>
        <v>52629320.206326149</v>
      </c>
      <c r="AT74" s="169">
        <f t="shared" si="16"/>
        <v>3.7410403625738429</v>
      </c>
      <c r="AU74" s="68">
        <f t="shared" si="21"/>
        <v>0.8888447635204364</v>
      </c>
      <c r="AV74" s="44">
        <f t="shared" si="22"/>
        <v>0.31163527628169274</v>
      </c>
      <c r="AW74" s="53"/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34"/>
        <v>3135438.5232428517</v>
      </c>
      <c r="L75" s="112">
        <f t="shared" si="30"/>
        <v>3675570.3397321068</v>
      </c>
      <c r="M75" s="112">
        <f t="shared" si="30"/>
        <v>3916138.2495453511</v>
      </c>
      <c r="N75" s="112">
        <f t="shared" si="30"/>
        <v>4177214.467311075</v>
      </c>
      <c r="O75" s="112">
        <f t="shared" si="30"/>
        <v>4453634.241011885</v>
      </c>
      <c r="P75" s="112">
        <f t="shared" si="30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35"/>
        <v>529.55535864317949</v>
      </c>
      <c r="T75" s="171">
        <f t="shared" si="31"/>
        <v>553.87748460282899</v>
      </c>
      <c r="U75" s="171">
        <f t="shared" si="31"/>
        <v>585.05885237658356</v>
      </c>
      <c r="V75" s="171">
        <f t="shared" si="31"/>
        <v>618.23198979791891</v>
      </c>
      <c r="W75" s="171">
        <f t="shared" si="31"/>
        <v>652.69464324873115</v>
      </c>
      <c r="X75" s="171">
        <f t="shared" si="31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32"/>
        <v>5136165.6752664279</v>
      </c>
      <c r="AC75" s="51">
        <f t="shared" si="32"/>
        <v>6014910.9396395637</v>
      </c>
      <c r="AD75" s="51">
        <f t="shared" si="32"/>
        <v>6408131.7147929268</v>
      </c>
      <c r="AE75" s="51">
        <f t="shared" si="32"/>
        <v>6834814.1687292447</v>
      </c>
      <c r="AF75" s="51">
        <f t="shared" si="32"/>
        <v>7286513.2796476828</v>
      </c>
      <c r="AG75" s="51">
        <f t="shared" si="32"/>
        <v>7657837.8646941027</v>
      </c>
      <c r="AH75" s="51">
        <f>NPV(WACC!$C$28,Estrutura_calculocompensacao!AB75:AG75)</f>
        <v>29553426.470174018</v>
      </c>
      <c r="AI75" s="169">
        <f t="shared" si="14"/>
        <v>1.6365300052626197</v>
      </c>
      <c r="AJ75" s="51"/>
      <c r="AK75" s="68">
        <f>Margens_Ajuste!C26*$AX$66</f>
        <v>9.8796496513980792</v>
      </c>
      <c r="AL75" s="68">
        <f>Margens_Ajuste!D26*$AX$66</f>
        <v>2.1285736372830799</v>
      </c>
      <c r="AM75" s="51">
        <f t="shared" si="36"/>
        <v>6736793.6388695072</v>
      </c>
      <c r="AN75" s="51">
        <f t="shared" si="33"/>
        <v>7889387.5131054586</v>
      </c>
      <c r="AO75" s="51">
        <f t="shared" si="33"/>
        <v>8405150.7557812985</v>
      </c>
      <c r="AP75" s="51">
        <f t="shared" si="33"/>
        <v>8964803.5779457204</v>
      </c>
      <c r="AQ75" s="51">
        <f t="shared" si="33"/>
        <v>9557269.1683748364</v>
      </c>
      <c r="AR75" s="51">
        <f t="shared" si="33"/>
        <v>10044312.595832666</v>
      </c>
      <c r="AS75" s="51">
        <f>NPV(WACC!$C$28,Estrutura_calculocompensacao!AM75:AR75)</f>
        <v>38763406.357720003</v>
      </c>
      <c r="AT75" s="169">
        <f t="shared" si="16"/>
        <v>2.1465354507917755</v>
      </c>
      <c r="AU75" s="68">
        <f t="shared" si="21"/>
        <v>0.51000544552915583</v>
      </c>
      <c r="AV75" s="44">
        <f t="shared" si="22"/>
        <v>0.31163831025958699</v>
      </c>
      <c r="AW75" s="53"/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37">SUM(AB77:AB79)</f>
        <v>288524707.96659333</v>
      </c>
      <c r="AC76" s="122">
        <f t="shared" si="37"/>
        <v>316559857.10195947</v>
      </c>
      <c r="AD76" s="122">
        <f t="shared" si="37"/>
        <v>326048750.81433839</v>
      </c>
      <c r="AE76" s="122">
        <f t="shared" si="37"/>
        <v>343735368.67480791</v>
      </c>
      <c r="AF76" s="122">
        <f t="shared" si="37"/>
        <v>363934619.52690709</v>
      </c>
      <c r="AG76" s="122">
        <f t="shared" si="37"/>
        <v>375101881.29606152</v>
      </c>
      <c r="AH76" s="122">
        <f>NPV(WACC!$C$28,Estrutura_calculocompensacao!AB76:AG76)</f>
        <v>1521255798.0690255</v>
      </c>
      <c r="AI76" s="168">
        <f t="shared" si="14"/>
        <v>2.2577110942500327</v>
      </c>
      <c r="AJ76" s="122"/>
      <c r="AL76" s="53"/>
      <c r="AM76" s="122">
        <f t="shared" ref="AM76" si="38">SUM(AM77:AM79)</f>
        <v>340932909.67395002</v>
      </c>
      <c r="AN76" s="122">
        <f t="shared" ref="AN76:AR76" si="39">SUM(AN77:AN79)</f>
        <v>374060419.04819119</v>
      </c>
      <c r="AO76" s="122">
        <f t="shared" si="39"/>
        <v>385272894.28383982</v>
      </c>
      <c r="AP76" s="122">
        <f t="shared" si="39"/>
        <v>406172144.58360732</v>
      </c>
      <c r="AQ76" s="122">
        <f t="shared" si="39"/>
        <v>430040427.52815676</v>
      </c>
      <c r="AR76" s="122">
        <f t="shared" si="39"/>
        <v>443236132.93197024</v>
      </c>
      <c r="AS76" s="122">
        <f>NPV(WACC!$C$28,Estrutura_calculocompensacao!AM76:AR76)</f>
        <v>1797579726.3577542</v>
      </c>
      <c r="AT76" s="168">
        <f t="shared" si="16"/>
        <v>2.667806227031841</v>
      </c>
      <c r="AU76" s="68">
        <f t="shared" si="21"/>
        <v>0.41009513278180831</v>
      </c>
      <c r="AV76" s="44">
        <f t="shared" si="22"/>
        <v>0.18164198857251668</v>
      </c>
      <c r="AW76" s="122"/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40">$J77*L$76</f>
        <v>53882768.990791537</v>
      </c>
      <c r="M77" s="112">
        <f t="shared" si="40"/>
        <v>55482845.32376831</v>
      </c>
      <c r="N77" s="112">
        <f t="shared" si="40"/>
        <v>58506558.325828724</v>
      </c>
      <c r="O77" s="112">
        <f t="shared" si="40"/>
        <v>61966303.969561219</v>
      </c>
      <c r="P77" s="112">
        <f t="shared" si="40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41">$R77*T$76</f>
        <v>8601.5848485238021</v>
      </c>
      <c r="U77" s="171">
        <f t="shared" si="41"/>
        <v>8978.8579660942905</v>
      </c>
      <c r="V77" s="171">
        <f t="shared" si="41"/>
        <v>9354.6723543978023</v>
      </c>
      <c r="W77" s="171">
        <f t="shared" si="41"/>
        <v>9732.5558540273323</v>
      </c>
      <c r="X77" s="171">
        <f t="shared" si="41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G79" si="42">$Z77*12*T77+$AA77*L77</f>
        <v>130365457.24781306</v>
      </c>
      <c r="AD77" s="51">
        <f t="shared" si="42"/>
        <v>134290503.41493276</v>
      </c>
      <c r="AE77" s="51">
        <f t="shared" si="42"/>
        <v>141558987.00751722</v>
      </c>
      <c r="AF77" s="51">
        <f t="shared" si="42"/>
        <v>149852611.85341769</v>
      </c>
      <c r="AG77" s="51">
        <f t="shared" si="42"/>
        <v>154455138.53575936</v>
      </c>
      <c r="AH77" s="51">
        <f>NPV(WACC!$C$28,Estrutura_calculocompensacao!AB77:AG77)</f>
        <v>626518702.32256949</v>
      </c>
      <c r="AI77" s="169">
        <f t="shared" si="14"/>
        <v>2.4198614277463397</v>
      </c>
      <c r="AJ77" s="51"/>
      <c r="AK77" s="68">
        <f>Z77*$AU$58</f>
        <v>43.460792339697171</v>
      </c>
      <c r="AL77" s="68">
        <f t="shared" ref="AL77:AL79" si="43">AA77*$AU$58</f>
        <v>2.7756427635391736</v>
      </c>
      <c r="AM77" s="51">
        <f t="shared" ref="AM77:AR79" si="44">$AK77*12*S77+$AL77*K77</f>
        <v>140464264.19855905</v>
      </c>
      <c r="AN77" s="51">
        <f t="shared" si="44"/>
        <v>154045298.14347127</v>
      </c>
      <c r="AO77" s="51">
        <f t="shared" si="44"/>
        <v>158683297.50162551</v>
      </c>
      <c r="AP77" s="51">
        <f t="shared" si="44"/>
        <v>167272042.90787375</v>
      </c>
      <c r="AQ77" s="51">
        <f t="shared" si="44"/>
        <v>177072138.26325798</v>
      </c>
      <c r="AR77" s="51">
        <f t="shared" si="44"/>
        <v>182510677.04463825</v>
      </c>
      <c r="AS77" s="51">
        <f>NPV(WACC!$C$28,Estrutura_calculocompensacao!AM77:AR77)</f>
        <v>740320805.29031372</v>
      </c>
      <c r="AT77" s="169">
        <f t="shared" si="16"/>
        <v>2.8594098695521146</v>
      </c>
      <c r="AU77" s="68">
        <f t="shared" si="21"/>
        <v>0.4395484418057749</v>
      </c>
      <c r="AV77" s="44">
        <f t="shared" si="22"/>
        <v>0.1816419885725169</v>
      </c>
      <c r="AW77" s="53"/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45">$J78*K$76</f>
        <v>36365020.08578226</v>
      </c>
      <c r="L78" s="112">
        <f t="shared" si="40"/>
        <v>39935285.495448425</v>
      </c>
      <c r="M78" s="112">
        <f t="shared" si="40"/>
        <v>41121184.185674571</v>
      </c>
      <c r="N78" s="112">
        <f t="shared" si="40"/>
        <v>43362213.075897686</v>
      </c>
      <c r="O78" s="112">
        <f t="shared" si="40"/>
        <v>45926408.13513273</v>
      </c>
      <c r="P78" s="112">
        <f t="shared" si="40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46">$R78*S$76</f>
        <v>4623.5353809412991</v>
      </c>
      <c r="T78" s="171">
        <f t="shared" si="41"/>
        <v>4850.8770224943264</v>
      </c>
      <c r="U78" s="171">
        <f t="shared" si="41"/>
        <v>5063.6407781807638</v>
      </c>
      <c r="V78" s="171">
        <f t="shared" si="41"/>
        <v>5275.581881250524</v>
      </c>
      <c r="W78" s="171">
        <f t="shared" si="41"/>
        <v>5488.6898628391982</v>
      </c>
      <c r="X78" s="171">
        <f t="shared" si="41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47">$Z78*12*S78+$AA78*K78</f>
        <v>82333662.434617251</v>
      </c>
      <c r="AC78" s="51">
        <f t="shared" si="42"/>
        <v>90317055.139175341</v>
      </c>
      <c r="AD78" s="51">
        <f t="shared" si="42"/>
        <v>93029394.025038496</v>
      </c>
      <c r="AE78" s="51">
        <f t="shared" si="42"/>
        <v>98071069.87315084</v>
      </c>
      <c r="AF78" s="51">
        <f t="shared" si="42"/>
        <v>103826803.23362426</v>
      </c>
      <c r="AG78" s="51">
        <f t="shared" si="42"/>
        <v>107013977.04651992</v>
      </c>
      <c r="AH78" s="51">
        <f>NPV(WACC!$C$28,Estrutura_calculocompensacao!AB78:AG78)</f>
        <v>434037041.68269271</v>
      </c>
      <c r="AI78" s="169">
        <f t="shared" si="14"/>
        <v>2.2619154350257102</v>
      </c>
      <c r="AJ78" s="51"/>
      <c r="AK78" s="68">
        <f t="shared" ref="AK78:AK79" si="48">Z78*$AU$58</f>
        <v>43.460792339697171</v>
      </c>
      <c r="AL78" s="68">
        <f t="shared" si="43"/>
        <v>2.6090347880764146</v>
      </c>
      <c r="AM78" s="51">
        <f t="shared" si="44"/>
        <v>97288912.605699465</v>
      </c>
      <c r="AN78" s="51">
        <f t="shared" si="44"/>
        <v>106722424.6366688</v>
      </c>
      <c r="AO78" s="51">
        <f t="shared" si="44"/>
        <v>109927438.15144271</v>
      </c>
      <c r="AP78" s="51">
        <f t="shared" si="44"/>
        <v>115884894.02634424</v>
      </c>
      <c r="AQ78" s="51">
        <f t="shared" si="44"/>
        <v>122686110.24010722</v>
      </c>
      <c r="AR78" s="51">
        <f t="shared" si="44"/>
        <v>126452208.6423035</v>
      </c>
      <c r="AS78" s="51">
        <f>NPV(WACC!$C$28,Estrutura_calculocompensacao!AM78:AR78)</f>
        <v>512876393.04806954</v>
      </c>
      <c r="AT78" s="169">
        <f t="shared" si="16"/>
        <v>2.6727742526266507</v>
      </c>
      <c r="AU78" s="68">
        <f t="shared" si="21"/>
        <v>0.41085881760094045</v>
      </c>
      <c r="AV78" s="44">
        <f t="shared" si="22"/>
        <v>0.18164198857251734</v>
      </c>
      <c r="AW78" s="53"/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45"/>
        <v>42262455.077590272</v>
      </c>
      <c r="L79" s="112">
        <f t="shared" si="40"/>
        <v>46411722.179193877</v>
      </c>
      <c r="M79" s="112">
        <f t="shared" si="40"/>
        <v>47789941.963041902</v>
      </c>
      <c r="N79" s="112">
        <f t="shared" si="40"/>
        <v>50394405.884063244</v>
      </c>
      <c r="O79" s="112">
        <f t="shared" si="40"/>
        <v>53374444.89532917</v>
      </c>
      <c r="P79" s="112">
        <f t="shared" si="40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46"/>
        <v>668.03847363890259</v>
      </c>
      <c r="T79" s="171">
        <f t="shared" si="41"/>
        <v>700.88627314827443</v>
      </c>
      <c r="U79" s="171">
        <f t="shared" si="41"/>
        <v>731.6277648605128</v>
      </c>
      <c r="V79" s="171">
        <f t="shared" si="41"/>
        <v>762.25039437032376</v>
      </c>
      <c r="W79" s="171">
        <f t="shared" si="41"/>
        <v>793.04162208053151</v>
      </c>
      <c r="X79" s="171">
        <f t="shared" si="41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47"/>
        <v>87318945.896919101</v>
      </c>
      <c r="AC79" s="51">
        <f t="shared" si="42"/>
        <v>95877344.714971095</v>
      </c>
      <c r="AD79" s="51">
        <f t="shared" si="42"/>
        <v>98728853.374367118</v>
      </c>
      <c r="AE79" s="51">
        <f t="shared" si="42"/>
        <v>104105311.79413985</v>
      </c>
      <c r="AF79" s="51">
        <f t="shared" si="42"/>
        <v>110255204.43986508</v>
      </c>
      <c r="AG79" s="51">
        <f t="shared" si="42"/>
        <v>113632765.71378222</v>
      </c>
      <c r="AH79" s="51">
        <f>NPV(WACC!$C$28,Estrutura_calculocompensacao!AB79:AG79)</f>
        <v>460700054.0637632</v>
      </c>
      <c r="AI79" s="169">
        <f t="shared" si="14"/>
        <v>2.0658412369675059</v>
      </c>
      <c r="AJ79" s="51"/>
      <c r="AK79" s="68">
        <f t="shared" si="48"/>
        <v>43.460792339697171</v>
      </c>
      <c r="AL79" s="68">
        <f t="shared" si="43"/>
        <v>2.4331603761392695</v>
      </c>
      <c r="AM79" s="51">
        <f t="shared" si="44"/>
        <v>103179732.86969151</v>
      </c>
      <c r="AN79" s="51">
        <f t="shared" si="44"/>
        <v>113292696.26805115</v>
      </c>
      <c r="AO79" s="51">
        <f t="shared" si="44"/>
        <v>116662158.63077161</v>
      </c>
      <c r="AP79" s="51">
        <f t="shared" si="44"/>
        <v>123015207.64938931</v>
      </c>
      <c r="AQ79" s="51">
        <f t="shared" si="44"/>
        <v>130282179.02479157</v>
      </c>
      <c r="AR79" s="51">
        <f t="shared" si="44"/>
        <v>134273247.24502853</v>
      </c>
      <c r="AS79" s="51">
        <f>NPV(WACC!$C$28,Estrutura_calculocompensacao!AM79:AR79)</f>
        <v>544382528.01937115</v>
      </c>
      <c r="AT79" s="169">
        <f t="shared" si="16"/>
        <v>2.4410847473253914</v>
      </c>
      <c r="AU79" s="68">
        <f t="shared" si="21"/>
        <v>0.3752435103578855</v>
      </c>
      <c r="AV79" s="44">
        <f t="shared" si="22"/>
        <v>0.18164198857251668</v>
      </c>
      <c r="AW79" s="53"/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49">SUM(AB81:AB88)</f>
        <v>273496578.86506718</v>
      </c>
      <c r="AC80" s="122">
        <f t="shared" si="49"/>
        <v>289370674.20469803</v>
      </c>
      <c r="AD80" s="122">
        <f t="shared" si="49"/>
        <v>310047234.70367265</v>
      </c>
      <c r="AE80" s="122">
        <f t="shared" si="49"/>
        <v>328838127.38020068</v>
      </c>
      <c r="AF80" s="122">
        <f t="shared" si="49"/>
        <v>344415917.78384638</v>
      </c>
      <c r="AG80" s="122">
        <f t="shared" si="49"/>
        <v>359344188.7280072</v>
      </c>
      <c r="AH80" s="122">
        <f>NPV(WACC!$C$28,Estrutura_calculocompensacao!AB80:AG80)</f>
        <v>1437820472.4615178</v>
      </c>
      <c r="AI80" s="168">
        <f t="shared" si="14"/>
        <v>1.9023790707772137</v>
      </c>
      <c r="AJ80" s="122"/>
      <c r="AL80" s="53"/>
      <c r="AM80" s="122">
        <f t="shared" ref="AM80" si="50">SUM(AM81:AM88)</f>
        <v>294008822.27994728</v>
      </c>
      <c r="AN80" s="122">
        <f t="shared" ref="AN80:AR80" si="51">SUM(AN81:AN88)</f>
        <v>311073474.77005041</v>
      </c>
      <c r="AO80" s="122">
        <f t="shared" si="51"/>
        <v>333300777.3064481</v>
      </c>
      <c r="AP80" s="122">
        <f t="shared" si="51"/>
        <v>353500986.9337157</v>
      </c>
      <c r="AQ80" s="122">
        <f t="shared" si="51"/>
        <v>370247111.61763483</v>
      </c>
      <c r="AR80" s="122">
        <f t="shared" si="51"/>
        <v>386295002.88260776</v>
      </c>
      <c r="AS80" s="122">
        <f>NPV(WACC!$C$28,Estrutura_calculocompensacao!AM80:AR80)</f>
        <v>1545657007.8961318</v>
      </c>
      <c r="AT80" s="168">
        <f t="shared" si="16"/>
        <v>2.045057501085505</v>
      </c>
      <c r="AU80" s="68">
        <f t="shared" si="21"/>
        <v>0.1426784303082913</v>
      </c>
      <c r="AV80" s="44">
        <f t="shared" si="22"/>
        <v>7.5000000000000178E-2</v>
      </c>
      <c r="AW80" s="122"/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52">$J81*L$80</f>
        <v>0</v>
      </c>
      <c r="M81" s="112">
        <f t="shared" si="52"/>
        <v>0</v>
      </c>
      <c r="N81" s="112">
        <f t="shared" si="52"/>
        <v>0</v>
      </c>
      <c r="O81" s="112">
        <f t="shared" si="52"/>
        <v>0</v>
      </c>
      <c r="P81" s="112">
        <f t="shared" si="52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53">$R81*T$80</f>
        <v>873.58497080809252</v>
      </c>
      <c r="U81" s="171">
        <f t="shared" si="53"/>
        <v>925.66965261003566</v>
      </c>
      <c r="V81" s="171">
        <f t="shared" si="53"/>
        <v>991.90240218939073</v>
      </c>
      <c r="W81" s="171">
        <f t="shared" si="53"/>
        <v>1057.1934069109877</v>
      </c>
      <c r="X81" s="171">
        <f t="shared" si="53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G88" si="54">$Z81*12*S81+$AA81*K81</f>
        <v>296536.50183172541</v>
      </c>
      <c r="AC81" s="51">
        <f t="shared" si="54"/>
        <v>307466.96632561623</v>
      </c>
      <c r="AD81" s="51">
        <f t="shared" si="54"/>
        <v>325798.69093262812</v>
      </c>
      <c r="AE81" s="51">
        <f t="shared" si="54"/>
        <v>349109.96947457793</v>
      </c>
      <c r="AF81" s="51">
        <f t="shared" si="54"/>
        <v>372089.79149639123</v>
      </c>
      <c r="AG81" s="51">
        <f t="shared" si="54"/>
        <v>394537.99708043039</v>
      </c>
      <c r="AH81" s="51">
        <f>NPV(WACC!$C$28,Estrutura_calculocompensacao!AB81:AG81)</f>
        <v>1542164.4911195133</v>
      </c>
      <c r="AI81" s="169">
        <v>0</v>
      </c>
      <c r="AJ81" s="51"/>
      <c r="AK81" s="68">
        <f>Z81*1.075</f>
        <v>31.529749999999996</v>
      </c>
      <c r="AL81" s="68">
        <f t="shared" ref="AL81:AL88" si="55">AA81*1.075</f>
        <v>0</v>
      </c>
      <c r="AM81" s="51">
        <f t="shared" ref="AM81:AR88" si="56">$AK81*12*S81+$AL81*K81</f>
        <v>318776.7394691048</v>
      </c>
      <c r="AN81" s="51">
        <f t="shared" si="56"/>
        <v>330526.98880003742</v>
      </c>
      <c r="AO81" s="51">
        <f t="shared" si="56"/>
        <v>350233.59275257523</v>
      </c>
      <c r="AP81" s="51">
        <f t="shared" si="56"/>
        <v>375293.21718517126</v>
      </c>
      <c r="AQ81" s="51">
        <f t="shared" si="56"/>
        <v>399996.52585862053</v>
      </c>
      <c r="AR81" s="51">
        <f t="shared" si="56"/>
        <v>424128.34686146269</v>
      </c>
      <c r="AS81" s="51">
        <f>NPV(WACC!$C$28,Estrutura_calculocompensacao!AM81:AR81)</f>
        <v>1657826.8279534765</v>
      </c>
      <c r="AT81" s="169">
        <v>0</v>
      </c>
      <c r="AU81" s="68">
        <f t="shared" si="21"/>
        <v>0</v>
      </c>
      <c r="AV81" s="44">
        <v>0</v>
      </c>
      <c r="AW81" s="53"/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57">$J82*K$80</f>
        <v>654022.76526453102</v>
      </c>
      <c r="L82" s="112">
        <f t="shared" si="52"/>
        <v>694132.13418320043</v>
      </c>
      <c r="M82" s="112">
        <f t="shared" si="52"/>
        <v>744975.05518784653</v>
      </c>
      <c r="N82" s="112">
        <f t="shared" si="52"/>
        <v>788905.38406248973</v>
      </c>
      <c r="O82" s="112">
        <f t="shared" si="52"/>
        <v>824073.51547721669</v>
      </c>
      <c r="P82" s="112">
        <f t="shared" si="52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58">$R82*S$80</f>
        <v>3108.3599141970326</v>
      </c>
      <c r="T82" s="171">
        <f t="shared" si="53"/>
        <v>3222.9354132215822</v>
      </c>
      <c r="U82" s="171">
        <f t="shared" si="53"/>
        <v>3415.0925256666137</v>
      </c>
      <c r="V82" s="171">
        <f t="shared" si="53"/>
        <v>3659.446402241299</v>
      </c>
      <c r="W82" s="171">
        <f t="shared" si="53"/>
        <v>3900.3258796977389</v>
      </c>
      <c r="X82" s="171">
        <f t="shared" si="53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54"/>
        <v>2976256.6324661919</v>
      </c>
      <c r="AC82" s="51">
        <f t="shared" si="54"/>
        <v>3132014.9822886679</v>
      </c>
      <c r="AD82" s="51">
        <f t="shared" si="54"/>
        <v>3345969.4756609323</v>
      </c>
      <c r="AE82" s="51">
        <f t="shared" si="54"/>
        <v>3558401.1167416498</v>
      </c>
      <c r="AF82" s="51">
        <f t="shared" si="54"/>
        <v>3744392.8297509169</v>
      </c>
      <c r="AG82" s="51">
        <f t="shared" si="54"/>
        <v>3923783.1842937008</v>
      </c>
      <c r="AH82" s="51">
        <f>NPV(WACC!$C$28,Estrutura_calculocompensacao!AB82:AG82)</f>
        <v>15601327.721462326</v>
      </c>
      <c r="AI82" s="169">
        <f t="shared" ref="AI82:AI100" si="59">AH82/Q82</f>
        <v>4.5299279940362469</v>
      </c>
      <c r="AJ82" s="51"/>
      <c r="AK82" s="68">
        <f t="shared" ref="AK82:AK88" si="60">Z82*1.075</f>
        <v>31.529749999999996</v>
      </c>
      <c r="AL82" s="68">
        <f t="shared" si="55"/>
        <v>3.0937855000000001</v>
      </c>
      <c r="AM82" s="51">
        <f t="shared" si="56"/>
        <v>3199475.8799011563</v>
      </c>
      <c r="AN82" s="51">
        <f t="shared" si="56"/>
        <v>3366916.1059603179</v>
      </c>
      <c r="AO82" s="51">
        <f t="shared" si="56"/>
        <v>3596917.1863355022</v>
      </c>
      <c r="AP82" s="51">
        <f t="shared" si="56"/>
        <v>3825281.2004972729</v>
      </c>
      <c r="AQ82" s="51">
        <f t="shared" si="56"/>
        <v>4025222.2919822363</v>
      </c>
      <c r="AR82" s="51">
        <f t="shared" si="56"/>
        <v>4218066.9231157284</v>
      </c>
      <c r="AS82" s="51">
        <f>NPV(WACC!$C$28,Estrutura_calculocompensacao!AM82:AR82)</f>
        <v>16771427.300571999</v>
      </c>
      <c r="AT82" s="169">
        <f t="shared" ref="AT82:AT100" si="61">AS82/Q82</f>
        <v>4.8696725935889651</v>
      </c>
      <c r="AU82" s="68">
        <f t="shared" si="21"/>
        <v>0.33974459955271819</v>
      </c>
      <c r="AV82" s="44">
        <f t="shared" si="22"/>
        <v>7.4999999999999956E-2</v>
      </c>
      <c r="AW82" s="53"/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57"/>
        <v>939110.95356779534</v>
      </c>
      <c r="L83" s="112">
        <f t="shared" si="52"/>
        <v>996703.97584887594</v>
      </c>
      <c r="M83" s="112">
        <f t="shared" si="52"/>
        <v>1069709.3000710888</v>
      </c>
      <c r="N83" s="112">
        <f t="shared" si="52"/>
        <v>1132788.8367953594</v>
      </c>
      <c r="O83" s="112">
        <f t="shared" si="52"/>
        <v>1183286.738676074</v>
      </c>
      <c r="P83" s="112">
        <f t="shared" si="52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58"/>
        <v>1129.6703573738162</v>
      </c>
      <c r="T83" s="171">
        <f t="shared" si="53"/>
        <v>1171.3104983170126</v>
      </c>
      <c r="U83" s="171">
        <f t="shared" si="53"/>
        <v>1241.1461029058637</v>
      </c>
      <c r="V83" s="171">
        <f t="shared" si="53"/>
        <v>1329.951562600228</v>
      </c>
      <c r="W83" s="171">
        <f t="shared" si="53"/>
        <v>1417.4943224136546</v>
      </c>
      <c r="X83" s="171">
        <f t="shared" si="53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54"/>
        <v>3004492.9471469228</v>
      </c>
      <c r="AC83" s="51">
        <f t="shared" si="54"/>
        <v>3172942.5156421685</v>
      </c>
      <c r="AD83" s="51">
        <f t="shared" si="54"/>
        <v>3396222.9174656486</v>
      </c>
      <c r="AE83" s="51">
        <f t="shared" si="54"/>
        <v>3605425.690458592</v>
      </c>
      <c r="AF83" s="51">
        <f t="shared" si="54"/>
        <v>3782309.7385937702</v>
      </c>
      <c r="AG83" s="51">
        <f t="shared" si="54"/>
        <v>3952221.6154925302</v>
      </c>
      <c r="AH83" s="51">
        <f>NPV(WACC!$C$28,Estrutura_calculocompensacao!AB83:AG83)</f>
        <v>15779300.174662214</v>
      </c>
      <c r="AI83" s="169">
        <f t="shared" si="59"/>
        <v>3.1907548377673316</v>
      </c>
      <c r="AJ83" s="51"/>
      <c r="AK83" s="68">
        <f t="shared" si="60"/>
        <v>51.234499999999997</v>
      </c>
      <c r="AL83" s="68">
        <f t="shared" si="55"/>
        <v>2.6996733000000002</v>
      </c>
      <c r="AM83" s="51">
        <f t="shared" si="56"/>
        <v>3229829.9181829426</v>
      </c>
      <c r="AN83" s="51">
        <f t="shared" si="56"/>
        <v>3410913.2043153308</v>
      </c>
      <c r="AO83" s="51">
        <f t="shared" si="56"/>
        <v>3650939.6362755727</v>
      </c>
      <c r="AP83" s="51">
        <f t="shared" si="56"/>
        <v>3875832.6172429863</v>
      </c>
      <c r="AQ83" s="51">
        <f t="shared" si="56"/>
        <v>4065982.9689883031</v>
      </c>
      <c r="AR83" s="51">
        <f t="shared" si="56"/>
        <v>4248638.2366544697</v>
      </c>
      <c r="AS83" s="51">
        <f>NPV(WACC!$C$28,Estrutura_calculocompensacao!AM83:AR83)</f>
        <v>16962747.68776188</v>
      </c>
      <c r="AT83" s="169">
        <f t="shared" si="61"/>
        <v>3.4300614505998817</v>
      </c>
      <c r="AU83" s="68">
        <f t="shared" si="21"/>
        <v>0.23930661283255006</v>
      </c>
      <c r="AV83" s="44">
        <f t="shared" si="22"/>
        <v>7.4999999999999956E-2</v>
      </c>
      <c r="AW83" s="53"/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57"/>
        <v>24351323.069880974</v>
      </c>
      <c r="L84" s="112">
        <f t="shared" si="52"/>
        <v>25844720.933902588</v>
      </c>
      <c r="M84" s="112">
        <f t="shared" si="52"/>
        <v>27737762.676417176</v>
      </c>
      <c r="N84" s="112">
        <f t="shared" si="52"/>
        <v>29373426.888441771</v>
      </c>
      <c r="O84" s="112">
        <f t="shared" si="52"/>
        <v>30682846.950444758</v>
      </c>
      <c r="P84" s="112">
        <f t="shared" si="52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58"/>
        <v>8290.3767794115392</v>
      </c>
      <c r="T84" s="171">
        <f t="shared" si="53"/>
        <v>8595.9636750165773</v>
      </c>
      <c r="U84" s="171">
        <f t="shared" si="53"/>
        <v>9108.4702402109706</v>
      </c>
      <c r="V84" s="171">
        <f t="shared" si="53"/>
        <v>9760.1919713597508</v>
      </c>
      <c r="W84" s="171">
        <f t="shared" si="53"/>
        <v>10402.647054318675</v>
      </c>
      <c r="X84" s="171">
        <f t="shared" si="53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54"/>
        <v>63627177.056522384</v>
      </c>
      <c r="AC84" s="51">
        <f t="shared" si="54"/>
        <v>67324036.34819442</v>
      </c>
      <c r="AD84" s="51">
        <f t="shared" si="54"/>
        <v>72136810.565931395</v>
      </c>
      <c r="AE84" s="51">
        <f t="shared" si="54"/>
        <v>76506584.779215381</v>
      </c>
      <c r="AF84" s="51">
        <f t="shared" si="54"/>
        <v>80126916.82829693</v>
      </c>
      <c r="AG84" s="51">
        <f t="shared" si="54"/>
        <v>83596036.489953473</v>
      </c>
      <c r="AH84" s="51">
        <f>NPV(WACC!$C$28,Estrutura_calculocompensacao!AB84:AG84)</f>
        <v>334509760.59565061</v>
      </c>
      <c r="AI84" s="169">
        <f t="shared" si="59"/>
        <v>2.6086080878362177</v>
      </c>
      <c r="AJ84" s="51"/>
      <c r="AK84" s="68">
        <f t="shared" si="60"/>
        <v>90.633250000000004</v>
      </c>
      <c r="AL84" s="68">
        <f t="shared" si="55"/>
        <v>2.4385783749999996</v>
      </c>
      <c r="AM84" s="51">
        <f t="shared" si="56"/>
        <v>68399215.335761562</v>
      </c>
      <c r="AN84" s="51">
        <f t="shared" si="56"/>
        <v>72373339.074308991</v>
      </c>
      <c r="AO84" s="51">
        <f t="shared" si="56"/>
        <v>77547071.35837625</v>
      </c>
      <c r="AP84" s="51">
        <f t="shared" si="56"/>
        <v>82244578.637656525</v>
      </c>
      <c r="AQ84" s="51">
        <f t="shared" si="56"/>
        <v>86136435.590419218</v>
      </c>
      <c r="AR84" s="51">
        <f t="shared" si="56"/>
        <v>89865739.226699993</v>
      </c>
      <c r="AS84" s="51">
        <f>NPV(WACC!$C$28,Estrutura_calculocompensacao!AM84:AR84)</f>
        <v>359597992.64032441</v>
      </c>
      <c r="AT84" s="169">
        <f t="shared" si="61"/>
        <v>2.804253694423934</v>
      </c>
      <c r="AU84" s="68">
        <f t="shared" si="21"/>
        <v>0.19564560658771635</v>
      </c>
      <c r="AV84" s="44">
        <f t="shared" si="22"/>
        <v>7.4999999999999956E-2</v>
      </c>
      <c r="AW84" s="53"/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57"/>
        <v>49911131.501393259</v>
      </c>
      <c r="L85" s="112">
        <f t="shared" si="52"/>
        <v>52972040.223321155</v>
      </c>
      <c r="M85" s="112">
        <f t="shared" si="52"/>
        <v>56852069.865945987</v>
      </c>
      <c r="N85" s="112">
        <f t="shared" si="52"/>
        <v>60204571.549086832</v>
      </c>
      <c r="O85" s="112">
        <f t="shared" si="52"/>
        <v>62888394.383585207</v>
      </c>
      <c r="P85" s="112">
        <f t="shared" si="52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58"/>
        <v>4223.4340580667167</v>
      </c>
      <c r="T85" s="171">
        <f t="shared" si="53"/>
        <v>4379.1116752532307</v>
      </c>
      <c r="U85" s="171">
        <f t="shared" si="53"/>
        <v>4640.2020623391645</v>
      </c>
      <c r="V85" s="171">
        <f t="shared" si="53"/>
        <v>4972.2139634811692</v>
      </c>
      <c r="W85" s="171">
        <f t="shared" si="53"/>
        <v>5299.5050806816835</v>
      </c>
      <c r="X85" s="171">
        <f t="shared" si="53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54"/>
        <v>112176396.70264679</v>
      </c>
      <c r="AC85" s="51">
        <f t="shared" si="54"/>
        <v>118817194.70722543</v>
      </c>
      <c r="AD85" s="51">
        <f t="shared" si="54"/>
        <v>127382362.37798108</v>
      </c>
      <c r="AE85" s="51">
        <f t="shared" si="54"/>
        <v>135028802.05677941</v>
      </c>
      <c r="AF85" s="51">
        <f t="shared" si="54"/>
        <v>141292153.92639634</v>
      </c>
      <c r="AG85" s="51">
        <f t="shared" si="54"/>
        <v>147285530.13587004</v>
      </c>
      <c r="AH85" s="51">
        <f>NPV(WACC!$C$28,Estrutura_calculocompensacao!AB85:AG85)</f>
        <v>590078550.74294376</v>
      </c>
      <c r="AI85" s="169">
        <f t="shared" si="59"/>
        <v>2.2450965231711835</v>
      </c>
      <c r="AJ85" s="51"/>
      <c r="AK85" s="68">
        <f t="shared" si="60"/>
        <v>206.90525</v>
      </c>
      <c r="AL85" s="68">
        <f t="shared" si="55"/>
        <v>2.2059892250000002</v>
      </c>
      <c r="AM85" s="51">
        <f t="shared" si="56"/>
        <v>120589626.45534532</v>
      </c>
      <c r="AN85" s="51">
        <f t="shared" si="56"/>
        <v>127728484.31026733</v>
      </c>
      <c r="AO85" s="51">
        <f t="shared" si="56"/>
        <v>136936039.55632967</v>
      </c>
      <c r="AP85" s="51">
        <f t="shared" si="56"/>
        <v>145155962.21103787</v>
      </c>
      <c r="AQ85" s="51">
        <f t="shared" si="56"/>
        <v>151889065.47087604</v>
      </c>
      <c r="AR85" s="51">
        <f t="shared" si="56"/>
        <v>158331944.89606032</v>
      </c>
      <c r="AS85" s="51">
        <f>NPV(WACC!$C$28,Estrutura_calculocompensacao!AM85:AR85)</f>
        <v>634334442.04866457</v>
      </c>
      <c r="AT85" s="169">
        <f t="shared" si="61"/>
        <v>2.4134787624090221</v>
      </c>
      <c r="AU85" s="68">
        <f t="shared" si="21"/>
        <v>0.16838223923783868</v>
      </c>
      <c r="AV85" s="44">
        <f t="shared" si="22"/>
        <v>7.4999999999999956E-2</v>
      </c>
      <c r="AW85" s="53"/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57"/>
        <v>11308971.822678909</v>
      </c>
      <c r="L86" s="112">
        <f t="shared" si="52"/>
        <v>12002519.122585511</v>
      </c>
      <c r="M86" s="112">
        <f t="shared" si="52"/>
        <v>12881664.607363356</v>
      </c>
      <c r="N86" s="112">
        <f t="shared" si="52"/>
        <v>13641281.669322072</v>
      </c>
      <c r="O86" s="112">
        <f t="shared" si="52"/>
        <v>14249388.035565384</v>
      </c>
      <c r="P86" s="112">
        <f t="shared" si="52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58"/>
        <v>271.12875003745023</v>
      </c>
      <c r="T86" s="171">
        <f t="shared" si="53"/>
        <v>281.12267374414813</v>
      </c>
      <c r="U86" s="171">
        <f t="shared" si="53"/>
        <v>297.8837050102091</v>
      </c>
      <c r="V86" s="171">
        <f t="shared" si="53"/>
        <v>319.19763356137378</v>
      </c>
      <c r="W86" s="171">
        <f t="shared" si="53"/>
        <v>340.20850535075266</v>
      </c>
      <c r="X86" s="171">
        <f t="shared" si="53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54"/>
        <v>22165674.556181557</v>
      </c>
      <c r="AC86" s="51">
        <f t="shared" si="54"/>
        <v>23454409.216081582</v>
      </c>
      <c r="AD86" s="51">
        <f t="shared" si="54"/>
        <v>25131590.058677092</v>
      </c>
      <c r="AE86" s="51">
        <f t="shared" si="54"/>
        <v>26653474.209796961</v>
      </c>
      <c r="AF86" s="51">
        <f t="shared" si="54"/>
        <v>27913841.499572303</v>
      </c>
      <c r="AG86" s="51">
        <f t="shared" si="54"/>
        <v>29121507.39765542</v>
      </c>
      <c r="AH86" s="51">
        <f>NPV(WACC!$C$28,Estrutura_calculocompensacao!AB86:AG86)</f>
        <v>116534824.08728351</v>
      </c>
      <c r="AI86" s="169">
        <f t="shared" si="59"/>
        <v>1.9568395051773495</v>
      </c>
      <c r="AJ86" s="51"/>
      <c r="AK86" s="68">
        <f t="shared" si="60"/>
        <v>953.72924999999998</v>
      </c>
      <c r="AL86" s="68">
        <f t="shared" si="55"/>
        <v>1.8326245249999999</v>
      </c>
      <c r="AM86" s="51">
        <f t="shared" si="56"/>
        <v>23828100.147895176</v>
      </c>
      <c r="AN86" s="51">
        <f t="shared" si="56"/>
        <v>25213489.907287702</v>
      </c>
      <c r="AO86" s="51">
        <f t="shared" si="56"/>
        <v>27016459.313077878</v>
      </c>
      <c r="AP86" s="51">
        <f t="shared" si="56"/>
        <v>28652484.775531732</v>
      </c>
      <c r="AQ86" s="51">
        <f t="shared" si="56"/>
        <v>30007379.612040225</v>
      </c>
      <c r="AR86" s="51">
        <f t="shared" si="56"/>
        <v>31305620.452479575</v>
      </c>
      <c r="AS86" s="51">
        <f>NPV(WACC!$C$28,Estrutura_calculocompensacao!AM86:AR86)</f>
        <v>125274935.89382978</v>
      </c>
      <c r="AT86" s="169">
        <f t="shared" si="61"/>
        <v>2.1036024680656507</v>
      </c>
      <c r="AU86" s="68">
        <f t="shared" si="21"/>
        <v>0.14676296288830115</v>
      </c>
      <c r="AV86" s="44">
        <f t="shared" si="22"/>
        <v>7.4999999999999956E-2</v>
      </c>
      <c r="AW86" s="53"/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57"/>
        <v>45102818.073741905</v>
      </c>
      <c r="L87" s="112">
        <f t="shared" si="52"/>
        <v>47868846.514142819</v>
      </c>
      <c r="M87" s="112">
        <f t="shared" si="52"/>
        <v>51375083.816880561</v>
      </c>
      <c r="N87" s="112">
        <f t="shared" si="52"/>
        <v>54404613.882781669</v>
      </c>
      <c r="O87" s="112">
        <f t="shared" si="52"/>
        <v>56829883.945896864</v>
      </c>
      <c r="P87" s="112">
        <f t="shared" si="52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58"/>
        <v>308.07502172509902</v>
      </c>
      <c r="T87" s="171">
        <f t="shared" si="53"/>
        <v>319.43080108318873</v>
      </c>
      <c r="U87" s="171">
        <f t="shared" si="53"/>
        <v>338.47583068891504</v>
      </c>
      <c r="V87" s="171">
        <f t="shared" si="53"/>
        <v>362.69417345241862</v>
      </c>
      <c r="W87" s="171">
        <f t="shared" si="53"/>
        <v>386.56816240446477</v>
      </c>
      <c r="X87" s="171">
        <f t="shared" si="53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54"/>
        <v>57772109.340770498</v>
      </c>
      <c r="AC87" s="51">
        <f t="shared" si="54"/>
        <v>61014173.397408687</v>
      </c>
      <c r="AD87" s="51">
        <f t="shared" si="54"/>
        <v>65309501.27053079</v>
      </c>
      <c r="AE87" s="51">
        <f t="shared" si="54"/>
        <v>69330759.800428659</v>
      </c>
      <c r="AF87" s="51">
        <f t="shared" si="54"/>
        <v>72729060.000094429</v>
      </c>
      <c r="AG87" s="51">
        <f t="shared" si="54"/>
        <v>75993212.319709405</v>
      </c>
      <c r="AH87" s="51">
        <f>NPV(WACC!$C$28,Estrutura_calculocompensacao!AB87:AG87)</f>
        <v>303421478.55185783</v>
      </c>
      <c r="AI87" s="169">
        <f t="shared" si="59"/>
        <v>1.277512760724564</v>
      </c>
      <c r="AJ87" s="51"/>
      <c r="AK87" s="68">
        <f t="shared" si="60"/>
        <v>3576.5894999999996</v>
      </c>
      <c r="AL87" s="68">
        <f t="shared" si="55"/>
        <v>1.0838063999999998</v>
      </c>
      <c r="AM87" s="51">
        <f t="shared" si="56"/>
        <v>62105017.541328274</v>
      </c>
      <c r="AN87" s="51">
        <f t="shared" si="56"/>
        <v>65590236.402214326</v>
      </c>
      <c r="AO87" s="51">
        <f t="shared" si="56"/>
        <v>70207713.865820587</v>
      </c>
      <c r="AP87" s="51">
        <f t="shared" si="56"/>
        <v>74530566.7854608</v>
      </c>
      <c r="AQ87" s="51">
        <f t="shared" si="56"/>
        <v>78183739.500101507</v>
      </c>
      <c r="AR87" s="51">
        <f t="shared" si="56"/>
        <v>81692703.243687585</v>
      </c>
      <c r="AS87" s="51">
        <f>NPV(WACC!$C$28,Estrutura_calculocompensacao!AM87:AR87)</f>
        <v>326178089.44324714</v>
      </c>
      <c r="AT87" s="169">
        <f t="shared" si="61"/>
        <v>1.3733262177789061</v>
      </c>
      <c r="AU87" s="68">
        <f t="shared" si="21"/>
        <v>9.5813457054342077E-2</v>
      </c>
      <c r="AV87" s="44">
        <f t="shared" si="22"/>
        <v>7.4999999999999734E-2</v>
      </c>
      <c r="AW87" s="53"/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57"/>
        <v>11258498.451932728</v>
      </c>
      <c r="L88" s="112">
        <f t="shared" si="52"/>
        <v>11948950.362572554</v>
      </c>
      <c r="M88" s="112">
        <f t="shared" si="52"/>
        <v>12824172.109924152</v>
      </c>
      <c r="N88" s="112">
        <f t="shared" si="52"/>
        <v>13580398.904916557</v>
      </c>
      <c r="O88" s="112">
        <f t="shared" si="52"/>
        <v>14185791.215580126</v>
      </c>
      <c r="P88" s="112">
        <f t="shared" si="52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58"/>
        <v>12.891979557190311</v>
      </c>
      <c r="T88" s="171">
        <f t="shared" si="53"/>
        <v>13.367183533548674</v>
      </c>
      <c r="U88" s="171">
        <f t="shared" si="53"/>
        <v>14.164158669566671</v>
      </c>
      <c r="V88" s="171">
        <f t="shared" si="53"/>
        <v>15.177620838838925</v>
      </c>
      <c r="W88" s="171">
        <f t="shared" si="53"/>
        <v>16.176672874264916</v>
      </c>
      <c r="X88" s="171">
        <f t="shared" si="53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54"/>
        <v>11477935.127501138</v>
      </c>
      <c r="AC88" s="51">
        <f t="shared" si="54"/>
        <v>12148436.071531497</v>
      </c>
      <c r="AD88" s="51">
        <f t="shared" si="54"/>
        <v>13018979.346493108</v>
      </c>
      <c r="AE88" s="51">
        <f t="shared" si="54"/>
        <v>13805569.757305419</v>
      </c>
      <c r="AF88" s="51">
        <f t="shared" si="54"/>
        <v>14455153.169645287</v>
      </c>
      <c r="AG88" s="51">
        <f t="shared" si="54"/>
        <v>15077359.587952191</v>
      </c>
      <c r="AH88" s="51">
        <f>NPV(WACC!$C$28,Estrutura_calculocompensacao!AB88:AG88)</f>
        <v>60353066.096538357</v>
      </c>
      <c r="AI88" s="169">
        <f t="shared" si="59"/>
        <v>1.0179852148024771</v>
      </c>
      <c r="AJ88" s="51"/>
      <c r="AK88" s="68">
        <f t="shared" si="60"/>
        <v>9488.2724999999991</v>
      </c>
      <c r="AL88" s="68">
        <f t="shared" si="55"/>
        <v>0.96557359999999992</v>
      </c>
      <c r="AM88" s="51">
        <f t="shared" si="56"/>
        <v>12338780.262063723</v>
      </c>
      <c r="AN88" s="51">
        <f t="shared" si="56"/>
        <v>13059568.776896359</v>
      </c>
      <c r="AO88" s="51">
        <f t="shared" si="56"/>
        <v>13995402.797480091</v>
      </c>
      <c r="AP88" s="51">
        <f t="shared" si="56"/>
        <v>14840987.489103323</v>
      </c>
      <c r="AQ88" s="51">
        <f t="shared" si="56"/>
        <v>15539289.657368682</v>
      </c>
      <c r="AR88" s="51">
        <f t="shared" si="56"/>
        <v>16208161.557048604</v>
      </c>
      <c r="AS88" s="51">
        <f>NPV(WACC!$C$28,Estrutura_calculocompensacao!AM88:AR88)</f>
        <v>64879546.053778745</v>
      </c>
      <c r="AT88" s="169">
        <f t="shared" si="61"/>
        <v>1.094334105912663</v>
      </c>
      <c r="AU88" s="68">
        <f t="shared" si="21"/>
        <v>7.6348891110185946E-2</v>
      </c>
      <c r="AV88" s="44">
        <f t="shared" si="22"/>
        <v>7.5000000000000178E-2</v>
      </c>
      <c r="AW88" s="53"/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62">AB90</f>
        <v>68093934.011110455</v>
      </c>
      <c r="AC89" s="122">
        <f t="shared" si="62"/>
        <v>43320330.373078845</v>
      </c>
      <c r="AD89" s="122">
        <f t="shared" si="62"/>
        <v>45688428.006982923</v>
      </c>
      <c r="AE89" s="122">
        <f t="shared" si="62"/>
        <v>48462364.972924881</v>
      </c>
      <c r="AF89" s="122">
        <f t="shared" si="62"/>
        <v>51735104.347828887</v>
      </c>
      <c r="AG89" s="122">
        <f t="shared" si="62"/>
        <v>53898771.474198192</v>
      </c>
      <c r="AH89" s="122">
        <f>NPV(WACC!$C$28,Estrutura_calculocompensacao!AB89:AG89)</f>
        <v>239376725.56337789</v>
      </c>
      <c r="AI89" s="168">
        <f t="shared" si="59"/>
        <v>0.21282700000000002</v>
      </c>
      <c r="AJ89" s="122"/>
      <c r="AL89" s="53"/>
      <c r="AM89" s="122">
        <f t="shared" ref="AM89:AR89" si="63">AM90</f>
        <v>70136752.031443775</v>
      </c>
      <c r="AN89" s="122">
        <f t="shared" si="63"/>
        <v>44619940.284271218</v>
      </c>
      <c r="AO89" s="122">
        <f t="shared" si="63"/>
        <v>47059080.847192414</v>
      </c>
      <c r="AP89" s="122">
        <f t="shared" si="63"/>
        <v>49916235.922112636</v>
      </c>
      <c r="AQ89" s="122">
        <f t="shared" si="63"/>
        <v>53287157.478263758</v>
      </c>
      <c r="AR89" s="122">
        <f t="shared" si="63"/>
        <v>55515734.61842414</v>
      </c>
      <c r="AS89" s="122">
        <f>NPV(WACC!$C$28,Estrutura_calculocompensacao!AM89:AR89)</f>
        <v>246558027.33027923</v>
      </c>
      <c r="AT89" s="168">
        <f t="shared" si="61"/>
        <v>0.21921181000000003</v>
      </c>
      <c r="AU89" s="68">
        <f t="shared" si="21"/>
        <v>6.3848100000000185E-3</v>
      </c>
      <c r="AV89" s="44">
        <f t="shared" si="22"/>
        <v>3.0000000000000027E-2</v>
      </c>
      <c r="AW89" s="122"/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64">K89</f>
        <v>319949696.28435516</v>
      </c>
      <c r="L90" s="53">
        <f t="shared" si="64"/>
        <v>203547155.07467967</v>
      </c>
      <c r="M90" s="53">
        <f t="shared" si="64"/>
        <v>214674021.65600663</v>
      </c>
      <c r="N90" s="53">
        <f t="shared" si="64"/>
        <v>227707786.00894099</v>
      </c>
      <c r="O90" s="53">
        <f t="shared" si="64"/>
        <v>243085249.27677828</v>
      </c>
      <c r="P90" s="53">
        <f t="shared" si="64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65">T89</f>
        <v>263</v>
      </c>
      <c r="U90" s="171">
        <f t="shared" si="65"/>
        <v>263</v>
      </c>
      <c r="V90" s="171">
        <f t="shared" si="65"/>
        <v>263</v>
      </c>
      <c r="W90" s="171">
        <f t="shared" si="65"/>
        <v>263</v>
      </c>
      <c r="X90" s="171">
        <f t="shared" si="65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:AG90" si="66">$Z90*12*T90+$AA90*L90</f>
        <v>43320330.373078845</v>
      </c>
      <c r="AD90" s="51">
        <f t="shared" si="66"/>
        <v>45688428.006982923</v>
      </c>
      <c r="AE90" s="51">
        <f t="shared" si="66"/>
        <v>48462364.972924881</v>
      </c>
      <c r="AF90" s="51">
        <f t="shared" si="66"/>
        <v>51735104.347828887</v>
      </c>
      <c r="AG90" s="51">
        <f t="shared" si="66"/>
        <v>53898771.474198192</v>
      </c>
      <c r="AH90" s="51">
        <f>NPV(WACC!$C$28,Estrutura_calculocompensacao!AB90:AG90)</f>
        <v>239376725.56337789</v>
      </c>
      <c r="AI90" s="169">
        <f t="shared" si="59"/>
        <v>0.21282700000000002</v>
      </c>
      <c r="AJ90" s="51"/>
      <c r="AK90" s="68">
        <f>Z90</f>
        <v>0</v>
      </c>
      <c r="AL90" s="68">
        <f>AA90*1.03</f>
        <v>0.21921181000000001</v>
      </c>
      <c r="AM90" s="51">
        <f t="shared" ref="AM90:AR90" si="67">$AK90*12*S90+$AL90*K90</f>
        <v>70136752.031443775</v>
      </c>
      <c r="AN90" s="51">
        <f t="shared" si="67"/>
        <v>44619940.284271218</v>
      </c>
      <c r="AO90" s="51">
        <f t="shared" si="67"/>
        <v>47059080.847192414</v>
      </c>
      <c r="AP90" s="51">
        <f t="shared" si="67"/>
        <v>49916235.922112636</v>
      </c>
      <c r="AQ90" s="51">
        <f t="shared" si="67"/>
        <v>53287157.478263758</v>
      </c>
      <c r="AR90" s="51">
        <f t="shared" si="67"/>
        <v>55515734.61842414</v>
      </c>
      <c r="AS90" s="51">
        <f>NPV(WACC!$C$28,Estrutura_calculocompensacao!AM90:AR90)</f>
        <v>246558027.33027923</v>
      </c>
      <c r="AT90" s="169">
        <f t="shared" si="61"/>
        <v>0.21921181000000003</v>
      </c>
      <c r="AU90" s="68">
        <f t="shared" si="21"/>
        <v>6.3848100000000185E-3</v>
      </c>
      <c r="AV90" s="44">
        <f t="shared" si="22"/>
        <v>3.0000000000000027E-2</v>
      </c>
      <c r="AW90" s="53"/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68">SUM(AB92:AB100)</f>
        <v>72212215.36939159</v>
      </c>
      <c r="AC91" s="122">
        <f t="shared" si="68"/>
        <v>86409077.636573106</v>
      </c>
      <c r="AD91" s="122">
        <f t="shared" si="68"/>
        <v>82696304.619385362</v>
      </c>
      <c r="AE91" s="122">
        <f t="shared" si="68"/>
        <v>80655098.877594367</v>
      </c>
      <c r="AF91" s="122">
        <f t="shared" si="68"/>
        <v>79515558.262956828</v>
      </c>
      <c r="AG91" s="122">
        <f t="shared" si="68"/>
        <v>78710445.878004521</v>
      </c>
      <c r="AH91" s="122">
        <f>NPV(WACC!$C$28,Estrutura_calculocompensacao!AB91:AG91)</f>
        <v>366617127.95681834</v>
      </c>
      <c r="AI91" s="168">
        <f t="shared" si="59"/>
        <v>0.20949632151819989</v>
      </c>
      <c r="AJ91" s="122"/>
      <c r="AL91" s="53"/>
      <c r="AM91" s="122">
        <f t="shared" ref="AM91" si="69">SUM(AM92:AM100)</f>
        <v>72212215.36939159</v>
      </c>
      <c r="AN91" s="122">
        <f t="shared" ref="AN91:AR91" si="70">SUM(AN92:AN100)</f>
        <v>86409077.636573106</v>
      </c>
      <c r="AO91" s="122">
        <f t="shared" si="70"/>
        <v>82696304.619385362</v>
      </c>
      <c r="AP91" s="122">
        <f t="shared" si="70"/>
        <v>80655098.877594367</v>
      </c>
      <c r="AQ91" s="122">
        <f t="shared" si="70"/>
        <v>79515558.262956828</v>
      </c>
      <c r="AR91" s="122">
        <f t="shared" si="70"/>
        <v>78710445.878004521</v>
      </c>
      <c r="AS91" s="122">
        <f>NPV(WACC!$C$28,Estrutura_calculocompensacao!AM91:AR91)</f>
        <v>366617127.95681834</v>
      </c>
      <c r="AT91" s="168">
        <f t="shared" si="61"/>
        <v>0.20949632151819989</v>
      </c>
      <c r="AU91" s="68">
        <f t="shared" si="21"/>
        <v>0</v>
      </c>
      <c r="AV91" s="44">
        <f t="shared" si="22"/>
        <v>0</v>
      </c>
      <c r="AW91" s="122"/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71">$J92*L$91</f>
        <v>3573707.7029762827</v>
      </c>
      <c r="M92" s="112">
        <f t="shared" si="71"/>
        <v>3420154.7905527567</v>
      </c>
      <c r="N92" s="112">
        <f t="shared" si="71"/>
        <v>3335734.5782056414</v>
      </c>
      <c r="O92" s="112">
        <f t="shared" si="71"/>
        <v>3288605.4433534844</v>
      </c>
      <c r="P92" s="112">
        <f t="shared" si="71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72">$R92*T$91</f>
        <v>5.4726266122368328</v>
      </c>
      <c r="U92" s="171">
        <f t="shared" si="72"/>
        <v>6.5376271668339809</v>
      </c>
      <c r="V92" s="171">
        <f t="shared" si="72"/>
        <v>7.5499049216985972</v>
      </c>
      <c r="W92" s="171">
        <f t="shared" si="72"/>
        <v>8.5621826765632143</v>
      </c>
      <c r="X92" s="171">
        <f t="shared" si="72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G102" si="73">$Z92*12*S92+$AA92*K92</f>
        <v>1265325.151241994</v>
      </c>
      <c r="AC92" s="51">
        <f t="shared" si="73"/>
        <v>1514087.0373507736</v>
      </c>
      <c r="AD92" s="51">
        <f t="shared" si="73"/>
        <v>1449030.6607326486</v>
      </c>
      <c r="AE92" s="51">
        <f t="shared" si="73"/>
        <v>1413264.0116866969</v>
      </c>
      <c r="AF92" s="51">
        <f t="shared" si="73"/>
        <v>1393296.6226073441</v>
      </c>
      <c r="AG92" s="51">
        <f t="shared" si="73"/>
        <v>1379189.1901591716</v>
      </c>
      <c r="AH92" s="51">
        <f>NPV(WACC!$C$28,Estrutura_calculocompensacao!AB92:AG92)</f>
        <v>6423980.6313502826</v>
      </c>
      <c r="AI92" s="169">
        <f t="shared" si="59"/>
        <v>0.42367399999999994</v>
      </c>
      <c r="AJ92" s="51"/>
      <c r="AK92" s="68">
        <f t="shared" ref="AK92:AL111" si="74">Z92</f>
        <v>0</v>
      </c>
      <c r="AL92" s="68">
        <f t="shared" si="74"/>
        <v>0.423674</v>
      </c>
      <c r="AM92" s="51">
        <f t="shared" ref="AM92:AR102" si="75">$AK92*12*S92+$AL92*K92</f>
        <v>1265325.151241994</v>
      </c>
      <c r="AN92" s="51">
        <f t="shared" si="75"/>
        <v>1514087.0373507736</v>
      </c>
      <c r="AO92" s="51">
        <f t="shared" si="75"/>
        <v>1449030.6607326486</v>
      </c>
      <c r="AP92" s="51">
        <f t="shared" si="75"/>
        <v>1413264.0116866969</v>
      </c>
      <c r="AQ92" s="51">
        <f t="shared" si="75"/>
        <v>1393296.6226073441</v>
      </c>
      <c r="AR92" s="51">
        <f t="shared" si="75"/>
        <v>1379189.1901591716</v>
      </c>
      <c r="AS92" s="51">
        <f>NPV(WACC!$C$28,Estrutura_calculocompensacao!AM92:AR92)</f>
        <v>6423980.6313502826</v>
      </c>
      <c r="AT92" s="169">
        <f t="shared" si="61"/>
        <v>0.42367399999999994</v>
      </c>
      <c r="AU92" s="68">
        <f t="shared" si="21"/>
        <v>0</v>
      </c>
      <c r="AV92" s="44">
        <f t="shared" si="22"/>
        <v>0</v>
      </c>
      <c r="AW92" s="53"/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76">$J93*K$91</f>
        <v>13466284.146592936</v>
      </c>
      <c r="L93" s="112">
        <f t="shared" si="71"/>
        <v>16113744.556192068</v>
      </c>
      <c r="M93" s="112">
        <f t="shared" si="71"/>
        <v>15421378.920191297</v>
      </c>
      <c r="N93" s="112">
        <f t="shared" si="71"/>
        <v>15040730.627101185</v>
      </c>
      <c r="O93" s="112">
        <f t="shared" si="71"/>
        <v>14828226.722674554</v>
      </c>
      <c r="P93" s="112">
        <f t="shared" si="71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77">$R93*S$91</f>
        <v>15.896968202768143</v>
      </c>
      <c r="T93" s="171">
        <f t="shared" si="72"/>
        <v>20.42209529018977</v>
      </c>
      <c r="U93" s="171">
        <f t="shared" si="72"/>
        <v>24.396337340881804</v>
      </c>
      <c r="V93" s="171">
        <f t="shared" si="72"/>
        <v>28.173834735598987</v>
      </c>
      <c r="W93" s="171">
        <f t="shared" si="72"/>
        <v>31.951332130316175</v>
      </c>
      <c r="X93" s="171">
        <f t="shared" si="72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73"/>
        <v>4480475.1286861086</v>
      </c>
      <c r="AC93" s="51">
        <f t="shared" si="73"/>
        <v>5361332.861247113</v>
      </c>
      <c r="AD93" s="51">
        <f t="shared" si="73"/>
        <v>5130970.3515682081</v>
      </c>
      <c r="AE93" s="51">
        <f t="shared" si="73"/>
        <v>5004321.8127878523</v>
      </c>
      <c r="AF93" s="51">
        <f t="shared" si="73"/>
        <v>4933617.9387148321</v>
      </c>
      <c r="AG93" s="51">
        <f t="shared" si="73"/>
        <v>4883663.9801203851</v>
      </c>
      <c r="AH93" s="51">
        <f>NPV(WACC!$C$28,Estrutura_calculocompensacao!AB93:AG93)</f>
        <v>22747106.083898246</v>
      </c>
      <c r="AI93" s="169">
        <f t="shared" si="59"/>
        <v>0.33271800000000012</v>
      </c>
      <c r="AJ93" s="51"/>
      <c r="AK93" s="68">
        <f t="shared" si="74"/>
        <v>0</v>
      </c>
      <c r="AL93" s="68">
        <f t="shared" si="74"/>
        <v>0.33271800000000001</v>
      </c>
      <c r="AM93" s="51">
        <f t="shared" si="75"/>
        <v>4480475.1286861086</v>
      </c>
      <c r="AN93" s="51">
        <f t="shared" si="75"/>
        <v>5361332.861247113</v>
      </c>
      <c r="AO93" s="51">
        <f t="shared" si="75"/>
        <v>5130970.3515682081</v>
      </c>
      <c r="AP93" s="51">
        <f t="shared" si="75"/>
        <v>5004321.8127878523</v>
      </c>
      <c r="AQ93" s="51">
        <f t="shared" si="75"/>
        <v>4933617.9387148321</v>
      </c>
      <c r="AR93" s="51">
        <f t="shared" si="75"/>
        <v>4883663.9801203851</v>
      </c>
      <c r="AS93" s="51">
        <f>NPV(WACC!$C$28,Estrutura_calculocompensacao!AM93:AR93)</f>
        <v>22747106.083898246</v>
      </c>
      <c r="AT93" s="169">
        <f t="shared" si="61"/>
        <v>0.33271800000000012</v>
      </c>
      <c r="AU93" s="68">
        <f t="shared" si="21"/>
        <v>0</v>
      </c>
      <c r="AV93" s="44">
        <f t="shared" si="22"/>
        <v>0</v>
      </c>
      <c r="AW93" s="53"/>
    </row>
    <row r="94" spans="2:51" x14ac:dyDescent="0.3">
      <c r="F94" s="171"/>
      <c r="I94" s="1" t="s">
        <v>527</v>
      </c>
      <c r="J94" s="44">
        <v>3.6985228261479465E-2</v>
      </c>
      <c r="K94" s="112">
        <f t="shared" si="76"/>
        <v>12748602.215777043</v>
      </c>
      <c r="L94" s="112">
        <f t="shared" si="71"/>
        <v>15254966.946877481</v>
      </c>
      <c r="M94" s="112">
        <f t="shared" si="71"/>
        <v>14599500.748098323</v>
      </c>
      <c r="N94" s="112">
        <f t="shared" si="71"/>
        <v>14239139.001688261</v>
      </c>
      <c r="O94" s="112">
        <f t="shared" si="71"/>
        <v>14037960.434732206</v>
      </c>
      <c r="P94" s="112">
        <f t="shared" si="71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77"/>
        <v>1.2939929267265238</v>
      </c>
      <c r="T94" s="171">
        <f t="shared" si="72"/>
        <v>1.6623324974531333</v>
      </c>
      <c r="U94" s="171">
        <f t="shared" si="72"/>
        <v>1.9858307291347641</v>
      </c>
      <c r="V94" s="171">
        <f t="shared" si="72"/>
        <v>2.2933141968717599</v>
      </c>
      <c r="W94" s="171">
        <f t="shared" si="72"/>
        <v>2.6007976646087561</v>
      </c>
      <c r="X94" s="171">
        <f t="shared" si="72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73"/>
        <v>3651556.6354605872</v>
      </c>
      <c r="AC94" s="51">
        <f t="shared" si="73"/>
        <v>4369449.6726602232</v>
      </c>
      <c r="AD94" s="51">
        <f t="shared" si="73"/>
        <v>4181705.8002763069</v>
      </c>
      <c r="AE94" s="51">
        <f t="shared" si="73"/>
        <v>4078488.1059755655</v>
      </c>
      <c r="AF94" s="51">
        <f t="shared" si="73"/>
        <v>4020864.9313994767</v>
      </c>
      <c r="AG94" s="51">
        <f t="shared" si="73"/>
        <v>3980152.7962499685</v>
      </c>
      <c r="AH94" s="51">
        <f>NPV(WACC!$C$28,Estrutura_calculocompensacao!AB94:AG94)</f>
        <v>18538736.132331222</v>
      </c>
      <c r="AI94" s="169">
        <f t="shared" si="59"/>
        <v>0.28642800000000013</v>
      </c>
      <c r="AJ94" s="51"/>
      <c r="AK94" s="68">
        <f t="shared" si="74"/>
        <v>0</v>
      </c>
      <c r="AL94" s="68">
        <f t="shared" si="74"/>
        <v>0.28642800000000002</v>
      </c>
      <c r="AM94" s="51">
        <f t="shared" si="75"/>
        <v>3651556.6354605872</v>
      </c>
      <c r="AN94" s="51">
        <f t="shared" si="75"/>
        <v>4369449.6726602232</v>
      </c>
      <c r="AO94" s="51">
        <f t="shared" si="75"/>
        <v>4181705.8002763069</v>
      </c>
      <c r="AP94" s="51">
        <f t="shared" si="75"/>
        <v>4078488.1059755655</v>
      </c>
      <c r="AQ94" s="51">
        <f t="shared" si="75"/>
        <v>4020864.9313994767</v>
      </c>
      <c r="AR94" s="51">
        <f t="shared" si="75"/>
        <v>3980152.7962499685</v>
      </c>
      <c r="AS94" s="51">
        <f>NPV(WACC!$C$28,Estrutura_calculocompensacao!AM94:AR94)</f>
        <v>18538736.132331222</v>
      </c>
      <c r="AT94" s="169">
        <f t="shared" si="61"/>
        <v>0.28642800000000013</v>
      </c>
      <c r="AU94" s="68">
        <f t="shared" si="21"/>
        <v>0</v>
      </c>
      <c r="AV94" s="44">
        <f t="shared" si="22"/>
        <v>0</v>
      </c>
      <c r="AW94" s="53"/>
    </row>
    <row r="95" spans="2:51" x14ac:dyDescent="0.3">
      <c r="F95" s="171"/>
      <c r="I95" s="1" t="s">
        <v>528</v>
      </c>
      <c r="J95" s="44">
        <v>0.15837078292601003</v>
      </c>
      <c r="K95" s="112">
        <f t="shared" si="76"/>
        <v>54589526.928178899</v>
      </c>
      <c r="L95" s="112">
        <f t="shared" si="71"/>
        <v>65321783.1131685</v>
      </c>
      <c r="M95" s="112">
        <f t="shared" si="71"/>
        <v>62515076.220668204</v>
      </c>
      <c r="N95" s="112">
        <f t="shared" si="71"/>
        <v>60972006.876548849</v>
      </c>
      <c r="O95" s="112">
        <f t="shared" si="71"/>
        <v>60110560.059686929</v>
      </c>
      <c r="P95" s="112">
        <f t="shared" si="71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77"/>
        <v>8.5338985585899962</v>
      </c>
      <c r="T95" s="171">
        <f t="shared" si="72"/>
        <v>10.963102356208436</v>
      </c>
      <c r="U95" s="171">
        <f t="shared" si="72"/>
        <v>13.096576995855935</v>
      </c>
      <c r="V95" s="171">
        <f t="shared" si="72"/>
        <v>15.124434079085241</v>
      </c>
      <c r="W95" s="171">
        <f t="shared" si="72"/>
        <v>17.152291162314548</v>
      </c>
      <c r="X95" s="171">
        <f t="shared" si="72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73"/>
        <v>11877480.089979308</v>
      </c>
      <c r="AC95" s="51">
        <f t="shared" si="73"/>
        <v>14212582.926196976</v>
      </c>
      <c r="AD95" s="51">
        <f t="shared" si="73"/>
        <v>13601905.253940547</v>
      </c>
      <c r="AE95" s="51">
        <f t="shared" si="73"/>
        <v>13266167.312185746</v>
      </c>
      <c r="AF95" s="51">
        <f t="shared" si="73"/>
        <v>13078735.436666563</v>
      </c>
      <c r="AG95" s="51">
        <f t="shared" si="73"/>
        <v>12946310.385398574</v>
      </c>
      <c r="AH95" s="51">
        <f>NPV(WACC!$C$28,Estrutura_calculocompensacao!AB95:AG95)</f>
        <v>60301260.883324645</v>
      </c>
      <c r="AI95" s="169">
        <f t="shared" si="59"/>
        <v>0.21757800000000002</v>
      </c>
      <c r="AJ95" s="51"/>
      <c r="AK95" s="68">
        <f t="shared" si="74"/>
        <v>0</v>
      </c>
      <c r="AL95" s="68">
        <f t="shared" si="74"/>
        <v>0.21757799999999999</v>
      </c>
      <c r="AM95" s="51">
        <f t="shared" si="75"/>
        <v>11877480.089979308</v>
      </c>
      <c r="AN95" s="51">
        <f t="shared" si="75"/>
        <v>14212582.926196976</v>
      </c>
      <c r="AO95" s="51">
        <f t="shared" si="75"/>
        <v>13601905.253940547</v>
      </c>
      <c r="AP95" s="51">
        <f t="shared" si="75"/>
        <v>13266167.312185746</v>
      </c>
      <c r="AQ95" s="51">
        <f t="shared" si="75"/>
        <v>13078735.436666563</v>
      </c>
      <c r="AR95" s="51">
        <f t="shared" si="75"/>
        <v>12946310.385398574</v>
      </c>
      <c r="AS95" s="51">
        <f>NPV(WACC!$C$28,Estrutura_calculocompensacao!AM95:AR95)</f>
        <v>60301260.883324645</v>
      </c>
      <c r="AT95" s="169">
        <f t="shared" si="61"/>
        <v>0.21757800000000002</v>
      </c>
      <c r="AU95" s="68">
        <f t="shared" si="21"/>
        <v>0</v>
      </c>
      <c r="AV95" s="44">
        <f t="shared" si="22"/>
        <v>0</v>
      </c>
      <c r="AW95" s="53"/>
    </row>
    <row r="96" spans="2:51" x14ac:dyDescent="0.3">
      <c r="F96" s="171"/>
      <c r="I96" s="1" t="s">
        <v>529</v>
      </c>
      <c r="J96" s="44">
        <v>0.24244612638073568</v>
      </c>
      <c r="K96" s="112">
        <f t="shared" si="76"/>
        <v>83569829.612303957</v>
      </c>
      <c r="L96" s="112">
        <f t="shared" si="71"/>
        <v>99999589.516894802</v>
      </c>
      <c r="M96" s="112">
        <f t="shared" si="71"/>
        <v>95702867.600133672</v>
      </c>
      <c r="N96" s="112">
        <f t="shared" si="71"/>
        <v>93340618.842461094</v>
      </c>
      <c r="O96" s="112">
        <f t="shared" si="71"/>
        <v>92021850.064707667</v>
      </c>
      <c r="P96" s="112">
        <f t="shared" si="71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77"/>
        <v>1.8409023800967037</v>
      </c>
      <c r="T96" s="171">
        <f t="shared" si="72"/>
        <v>2.3649216219559142</v>
      </c>
      <c r="U96" s="171">
        <f t="shared" si="72"/>
        <v>2.8251472169800897</v>
      </c>
      <c r="V96" s="171">
        <f t="shared" si="72"/>
        <v>3.2625893667060391</v>
      </c>
      <c r="W96" s="171">
        <f t="shared" si="72"/>
        <v>3.7000315164319892</v>
      </c>
      <c r="X96" s="171">
        <f t="shared" si="72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73"/>
        <v>18796108.227251343</v>
      </c>
      <c r="AC96" s="51">
        <f t="shared" si="73"/>
        <v>22491407.676192395</v>
      </c>
      <c r="AD96" s="51">
        <f t="shared" si="73"/>
        <v>21525010.466284066</v>
      </c>
      <c r="AE96" s="51">
        <f t="shared" si="73"/>
        <v>20993705.286952138</v>
      </c>
      <c r="AF96" s="51">
        <f t="shared" si="73"/>
        <v>20697094.407303724</v>
      </c>
      <c r="AG96" s="51">
        <f t="shared" si="73"/>
        <v>20487531.808437962</v>
      </c>
      <c r="AH96" s="51">
        <f>NPV(WACC!$C$28,Estrutura_calculocompensacao!AB96:AG96)</f>
        <v>95426724.963229343</v>
      </c>
      <c r="AI96" s="169">
        <f t="shared" si="59"/>
        <v>0.224915</v>
      </c>
      <c r="AJ96" s="51"/>
      <c r="AK96" s="68">
        <f t="shared" si="74"/>
        <v>0</v>
      </c>
      <c r="AL96" s="68">
        <f t="shared" si="74"/>
        <v>0.224915</v>
      </c>
      <c r="AM96" s="51">
        <f t="shared" si="75"/>
        <v>18796108.227251343</v>
      </c>
      <c r="AN96" s="51">
        <f t="shared" si="75"/>
        <v>22491407.676192395</v>
      </c>
      <c r="AO96" s="51">
        <f t="shared" si="75"/>
        <v>21525010.466284066</v>
      </c>
      <c r="AP96" s="51">
        <f t="shared" si="75"/>
        <v>20993705.286952138</v>
      </c>
      <c r="AQ96" s="51">
        <f t="shared" si="75"/>
        <v>20697094.407303724</v>
      </c>
      <c r="AR96" s="51">
        <f t="shared" si="75"/>
        <v>20487531.808437962</v>
      </c>
      <c r="AS96" s="51">
        <f>NPV(WACC!$C$28,Estrutura_calculocompensacao!AM96:AR96)</f>
        <v>95426724.963229343</v>
      </c>
      <c r="AT96" s="169">
        <f t="shared" si="61"/>
        <v>0.224915</v>
      </c>
      <c r="AU96" s="68">
        <f t="shared" si="21"/>
        <v>0</v>
      </c>
      <c r="AV96" s="44">
        <f t="shared" si="22"/>
        <v>0</v>
      </c>
      <c r="AW96" s="53"/>
    </row>
    <row r="97" spans="2:49" x14ac:dyDescent="0.3">
      <c r="F97" s="171"/>
      <c r="I97" s="1" t="s">
        <v>530</v>
      </c>
      <c r="J97" s="44">
        <v>0.18281379079777083</v>
      </c>
      <c r="K97" s="112">
        <f t="shared" si="76"/>
        <v>63014895.621623874</v>
      </c>
      <c r="L97" s="112">
        <f t="shared" si="71"/>
        <v>75403572.375892416</v>
      </c>
      <c r="M97" s="112">
        <f t="shared" si="71"/>
        <v>72163677.256374508</v>
      </c>
      <c r="N97" s="112">
        <f t="shared" si="71"/>
        <v>70382449.993047267</v>
      </c>
      <c r="O97" s="112">
        <f t="shared" si="71"/>
        <v>69388047.141387582</v>
      </c>
      <c r="P97" s="112">
        <f t="shared" si="71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77"/>
        <v>0.58916313388370056</v>
      </c>
      <c r="T97" s="171">
        <f t="shared" si="72"/>
        <v>0.75687046159812021</v>
      </c>
      <c r="U97" s="171">
        <f t="shared" si="72"/>
        <v>0.90416124506904538</v>
      </c>
      <c r="V97" s="171">
        <f t="shared" si="72"/>
        <v>1.0441604055958653</v>
      </c>
      <c r="W97" s="171">
        <f t="shared" si="72"/>
        <v>1.1841595661226854</v>
      </c>
      <c r="X97" s="171">
        <f t="shared" si="72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73"/>
        <v>12828572.450650189</v>
      </c>
      <c r="AC97" s="51">
        <f t="shared" si="73"/>
        <v>15350659.264284179</v>
      </c>
      <c r="AD97" s="51">
        <f t="shared" si="73"/>
        <v>14691081.415852724</v>
      </c>
      <c r="AE97" s="51">
        <f t="shared" si="73"/>
        <v>14328459.169584563</v>
      </c>
      <c r="AF97" s="51">
        <f t="shared" si="73"/>
        <v>14126018.637043685</v>
      </c>
      <c r="AG97" s="51">
        <f t="shared" si="73"/>
        <v>13982989.614759261</v>
      </c>
      <c r="AH97" s="51">
        <f>NPV(WACC!$C$28,Estrutura_calculocompensacao!AB97:AG97)</f>
        <v>65129900.302668996</v>
      </c>
      <c r="AI97" s="169">
        <f t="shared" si="59"/>
        <v>0.20358000000000001</v>
      </c>
      <c r="AJ97" s="51"/>
      <c r="AK97" s="68">
        <f t="shared" si="74"/>
        <v>0</v>
      </c>
      <c r="AL97" s="68">
        <f t="shared" si="74"/>
        <v>0.20358000000000001</v>
      </c>
      <c r="AM97" s="51">
        <f t="shared" si="75"/>
        <v>12828572.450650189</v>
      </c>
      <c r="AN97" s="51">
        <f t="shared" si="75"/>
        <v>15350659.264284179</v>
      </c>
      <c r="AO97" s="51">
        <f t="shared" si="75"/>
        <v>14691081.415852724</v>
      </c>
      <c r="AP97" s="51">
        <f t="shared" si="75"/>
        <v>14328459.169584563</v>
      </c>
      <c r="AQ97" s="51">
        <f t="shared" si="75"/>
        <v>14126018.637043685</v>
      </c>
      <c r="AR97" s="51">
        <f t="shared" si="75"/>
        <v>13982989.614759261</v>
      </c>
      <c r="AS97" s="51">
        <f>NPV(WACC!$C$28,Estrutura_calculocompensacao!AM97:AR97)</f>
        <v>65129900.302668996</v>
      </c>
      <c r="AT97" s="169">
        <f t="shared" si="61"/>
        <v>0.20358000000000001</v>
      </c>
      <c r="AU97" s="68">
        <f t="shared" si="21"/>
        <v>0</v>
      </c>
      <c r="AV97" s="44">
        <f t="shared" si="22"/>
        <v>0</v>
      </c>
      <c r="AW97" s="53"/>
    </row>
    <row r="98" spans="2:49" x14ac:dyDescent="0.3">
      <c r="F98" s="171"/>
      <c r="I98" s="1" t="s">
        <v>531</v>
      </c>
      <c r="J98" s="44">
        <v>0.21491206797873741</v>
      </c>
      <c r="K98" s="112">
        <f t="shared" si="76"/>
        <v>74078993.014746934</v>
      </c>
      <c r="L98" s="112">
        <f t="shared" si="71"/>
        <v>88642862.23468563</v>
      </c>
      <c r="M98" s="112">
        <f t="shared" si="71"/>
        <v>84834109.311116233</v>
      </c>
      <c r="N98" s="112">
        <f t="shared" si="71"/>
        <v>82740135.803804487</v>
      </c>
      <c r="O98" s="112">
        <f t="shared" si="71"/>
        <v>81571136.614402294</v>
      </c>
      <c r="P98" s="112">
        <f t="shared" si="71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77"/>
        <v>5.2597210859905812E-2</v>
      </c>
      <c r="T98" s="171">
        <f t="shared" si="72"/>
        <v>6.7569189198740387E-2</v>
      </c>
      <c r="U98" s="171">
        <f t="shared" si="72"/>
        <v>8.0718491913716842E-2</v>
      </c>
      <c r="V98" s="171">
        <f t="shared" si="72"/>
        <v>9.3216839048743963E-2</v>
      </c>
      <c r="W98" s="171">
        <f t="shared" si="72"/>
        <v>0.1057151861837711</v>
      </c>
      <c r="X98" s="171">
        <f t="shared" si="72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73"/>
        <v>13196135.499674959</v>
      </c>
      <c r="AC98" s="51">
        <f t="shared" si="73"/>
        <v>15790484.907037959</v>
      </c>
      <c r="AD98" s="51">
        <f t="shared" si="73"/>
        <v>15112008.896245001</v>
      </c>
      <c r="AE98" s="51">
        <f t="shared" si="73"/>
        <v>14738996.831546515</v>
      </c>
      <c r="AF98" s="51">
        <f t="shared" si="73"/>
        <v>14530755.991943166</v>
      </c>
      <c r="AG98" s="51">
        <f t="shared" si="73"/>
        <v>14383628.915589819</v>
      </c>
      <c r="AH98" s="51">
        <f>NPV(WACC!$C$28,Estrutura_calculocompensacao!AB98:AG98)</f>
        <v>66995996.068976574</v>
      </c>
      <c r="AI98" s="169">
        <f t="shared" si="59"/>
        <v>0.17813599999999996</v>
      </c>
      <c r="AJ98" s="51"/>
      <c r="AK98" s="68">
        <f t="shared" si="74"/>
        <v>0</v>
      </c>
      <c r="AL98" s="68">
        <f t="shared" si="74"/>
        <v>0.17813599999999999</v>
      </c>
      <c r="AM98" s="51">
        <f t="shared" si="75"/>
        <v>13196135.499674959</v>
      </c>
      <c r="AN98" s="51">
        <f t="shared" si="75"/>
        <v>15790484.907037959</v>
      </c>
      <c r="AO98" s="51">
        <f t="shared" si="75"/>
        <v>15112008.896245001</v>
      </c>
      <c r="AP98" s="51">
        <f t="shared" si="75"/>
        <v>14738996.831546515</v>
      </c>
      <c r="AQ98" s="51">
        <f t="shared" si="75"/>
        <v>14530755.991943166</v>
      </c>
      <c r="AR98" s="51">
        <f t="shared" si="75"/>
        <v>14383628.915589819</v>
      </c>
      <c r="AS98" s="51">
        <f>NPV(WACC!$C$28,Estrutura_calculocompensacao!AM98:AR98)</f>
        <v>66995996.068976574</v>
      </c>
      <c r="AT98" s="169">
        <f t="shared" si="61"/>
        <v>0.17813599999999996</v>
      </c>
      <c r="AU98" s="68">
        <f t="shared" si="21"/>
        <v>0</v>
      </c>
      <c r="AV98" s="44">
        <f t="shared" si="22"/>
        <v>0</v>
      </c>
      <c r="AW98" s="53"/>
    </row>
    <row r="99" spans="2:49" x14ac:dyDescent="0.3">
      <c r="F99" s="171"/>
      <c r="I99" s="1" t="s">
        <v>532</v>
      </c>
      <c r="J99" s="44">
        <v>0.11366930009813708</v>
      </c>
      <c r="K99" s="112">
        <f t="shared" si="76"/>
        <v>39181174.734190188</v>
      </c>
      <c r="L99" s="112">
        <f t="shared" si="71"/>
        <v>46884161.525583483</v>
      </c>
      <c r="M99" s="112">
        <f t="shared" si="71"/>
        <v>44869671.212681659</v>
      </c>
      <c r="N99" s="112">
        <f t="shared" si="71"/>
        <v>43762146.143295057</v>
      </c>
      <c r="O99" s="112">
        <f t="shared" si="71"/>
        <v>43143849.921382651</v>
      </c>
      <c r="P99" s="112">
        <f t="shared" si="71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77"/>
        <v>0.83096155933375637</v>
      </c>
      <c r="T99" s="171">
        <f t="shared" si="72"/>
        <v>1.0674976467678703</v>
      </c>
      <c r="U99" s="171">
        <f t="shared" si="72"/>
        <v>1.2752380366013094</v>
      </c>
      <c r="V99" s="171">
        <f t="shared" si="72"/>
        <v>1.4726942487202217</v>
      </c>
      <c r="W99" s="171">
        <f t="shared" si="72"/>
        <v>1.6701504608391344</v>
      </c>
      <c r="X99" s="171">
        <f t="shared" si="72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73"/>
        <v>5982495.2078140313</v>
      </c>
      <c r="AC99" s="51">
        <f t="shared" si="73"/>
        <v>7158648.8550182907</v>
      </c>
      <c r="AD99" s="51">
        <f t="shared" si="73"/>
        <v>6851060.3581219362</v>
      </c>
      <c r="AE99" s="51">
        <f t="shared" si="73"/>
        <v>6681954.5703274356</v>
      </c>
      <c r="AF99" s="51">
        <f t="shared" si="73"/>
        <v>6587548.1567960735</v>
      </c>
      <c r="AG99" s="51">
        <f t="shared" si="73"/>
        <v>6520847.7937052827</v>
      </c>
      <c r="AH99" s="51">
        <f>NPV(WACC!$C$28,Estrutura_calculocompensacao!AB99:AG99)</f>
        <v>30372772.804223813</v>
      </c>
      <c r="AI99" s="169">
        <f t="shared" si="59"/>
        <v>0.15268799999999999</v>
      </c>
      <c r="AJ99" s="51"/>
      <c r="AK99" s="68">
        <f t="shared" si="74"/>
        <v>0</v>
      </c>
      <c r="AL99" s="68">
        <f t="shared" si="74"/>
        <v>0.15268799999999999</v>
      </c>
      <c r="AM99" s="51">
        <f t="shared" si="75"/>
        <v>5982495.2078140313</v>
      </c>
      <c r="AN99" s="51">
        <f t="shared" si="75"/>
        <v>7158648.8550182907</v>
      </c>
      <c r="AO99" s="51">
        <f t="shared" si="75"/>
        <v>6851060.3581219362</v>
      </c>
      <c r="AP99" s="51">
        <f t="shared" si="75"/>
        <v>6681954.5703274356</v>
      </c>
      <c r="AQ99" s="51">
        <f t="shared" si="75"/>
        <v>6587548.1567960735</v>
      </c>
      <c r="AR99" s="51">
        <f t="shared" si="75"/>
        <v>6520847.7937052827</v>
      </c>
      <c r="AS99" s="51">
        <f>NPV(WACC!$C$28,Estrutura_calculocompensacao!AM99:AR99)</f>
        <v>30372772.804223813</v>
      </c>
      <c r="AT99" s="169">
        <f t="shared" si="61"/>
        <v>0.15268799999999999</v>
      </c>
      <c r="AU99" s="68">
        <f t="shared" si="21"/>
        <v>0</v>
      </c>
      <c r="AV99" s="44">
        <f t="shared" si="22"/>
        <v>0</v>
      </c>
      <c r="AW99" s="53"/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76"/>
        <v>1058571.1583435754</v>
      </c>
      <c r="L100" s="112">
        <f t="shared" si="71"/>
        <v>1266685.3791598033</v>
      </c>
      <c r="M100" s="112">
        <f t="shared" si="71"/>
        <v>1212259.2074467954</v>
      </c>
      <c r="N100" s="112">
        <f t="shared" si="71"/>
        <v>1182336.8249876481</v>
      </c>
      <c r="O100" s="112">
        <f t="shared" si="71"/>
        <v>1165632.1051248682</v>
      </c>
      <c r="P100" s="112">
        <f t="shared" si="71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77"/>
        <v>0.36818047601934067</v>
      </c>
      <c r="T100" s="171">
        <f t="shared" si="72"/>
        <v>0.47298432439118271</v>
      </c>
      <c r="U100" s="171">
        <f t="shared" si="72"/>
        <v>0.56502944339601779</v>
      </c>
      <c r="V100" s="171">
        <f t="shared" si="72"/>
        <v>0.6525178733412077</v>
      </c>
      <c r="W100" s="171">
        <f t="shared" si="72"/>
        <v>0.7400063032863976</v>
      </c>
      <c r="X100" s="171">
        <f t="shared" si="72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73"/>
        <v>134066.97863305549</v>
      </c>
      <c r="AC100" s="51">
        <f t="shared" si="73"/>
        <v>160424.43658520994</v>
      </c>
      <c r="AD100" s="51">
        <f t="shared" si="73"/>
        <v>153531.41636392919</v>
      </c>
      <c r="AE100" s="51">
        <f t="shared" si="73"/>
        <v>149741.77654786065</v>
      </c>
      <c r="AF100" s="51">
        <f t="shared" si="73"/>
        <v>147626.14048195945</v>
      </c>
      <c r="AG100" s="51">
        <f t="shared" si="73"/>
        <v>146131.39358410481</v>
      </c>
      <c r="AH100" s="51">
        <f>NPV(WACC!$C$28,Estrutura_calculocompensacao!AB100:AG100)</f>
        <v>680650.08681526431</v>
      </c>
      <c r="AI100" s="169">
        <f t="shared" si="59"/>
        <v>0.12664899999999998</v>
      </c>
      <c r="AJ100" s="51"/>
      <c r="AK100" s="68">
        <f t="shared" si="74"/>
        <v>0</v>
      </c>
      <c r="AL100" s="68">
        <f t="shared" si="74"/>
        <v>0.12664900000000001</v>
      </c>
      <c r="AM100" s="51">
        <f t="shared" si="75"/>
        <v>134066.97863305549</v>
      </c>
      <c r="AN100" s="51">
        <f t="shared" si="75"/>
        <v>160424.43658520994</v>
      </c>
      <c r="AO100" s="51">
        <f t="shared" si="75"/>
        <v>153531.41636392919</v>
      </c>
      <c r="AP100" s="51">
        <f t="shared" si="75"/>
        <v>149741.77654786065</v>
      </c>
      <c r="AQ100" s="51">
        <f t="shared" si="75"/>
        <v>147626.14048195945</v>
      </c>
      <c r="AR100" s="51">
        <f t="shared" si="75"/>
        <v>146131.39358410481</v>
      </c>
      <c r="AS100" s="51">
        <f>NPV(WACC!$C$28,Estrutura_calculocompensacao!AM100:AR100)</f>
        <v>680650.08681526431</v>
      </c>
      <c r="AT100" s="169">
        <f t="shared" si="61"/>
        <v>0.12664899999999998</v>
      </c>
      <c r="AU100" s="68">
        <f t="shared" si="21"/>
        <v>0</v>
      </c>
      <c r="AV100" s="44">
        <f t="shared" si="22"/>
        <v>0</v>
      </c>
      <c r="AW100" s="53"/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73"/>
        <v>0</v>
      </c>
      <c r="AC101" s="51">
        <f t="shared" si="73"/>
        <v>0</v>
      </c>
      <c r="AD101" s="51">
        <f t="shared" si="73"/>
        <v>0</v>
      </c>
      <c r="AE101" s="51">
        <f t="shared" si="73"/>
        <v>0</v>
      </c>
      <c r="AF101" s="51">
        <f t="shared" si="73"/>
        <v>0</v>
      </c>
      <c r="AG101" s="51">
        <f t="shared" si="73"/>
        <v>0</v>
      </c>
      <c r="AH101" s="122">
        <f>NPV(WACC!$C$28,Estrutura_calculocompensacao!AB101:AG101)</f>
        <v>0</v>
      </c>
      <c r="AI101" s="168">
        <v>0</v>
      </c>
      <c r="AJ101" s="122"/>
      <c r="AK101" s="68">
        <f t="shared" si="74"/>
        <v>0</v>
      </c>
      <c r="AL101" s="68">
        <f t="shared" si="74"/>
        <v>0</v>
      </c>
      <c r="AM101" s="51">
        <f t="shared" si="75"/>
        <v>0</v>
      </c>
      <c r="AN101" s="51">
        <f t="shared" si="75"/>
        <v>0</v>
      </c>
      <c r="AO101" s="51">
        <f t="shared" si="75"/>
        <v>0</v>
      </c>
      <c r="AP101" s="51">
        <f t="shared" si="75"/>
        <v>0</v>
      </c>
      <c r="AQ101" s="51">
        <f t="shared" si="75"/>
        <v>0</v>
      </c>
      <c r="AR101" s="51">
        <f t="shared" si="75"/>
        <v>0</v>
      </c>
      <c r="AS101" s="122">
        <f>NPV(WACC!$C$28,Estrutura_calculocompensacao!AM101:AR101)</f>
        <v>0</v>
      </c>
      <c r="AT101" s="168">
        <v>0</v>
      </c>
      <c r="AU101" s="68">
        <f t="shared" si="21"/>
        <v>0</v>
      </c>
      <c r="AV101" s="44">
        <v>0</v>
      </c>
      <c r="AW101" s="53"/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73"/>
        <v>0</v>
      </c>
      <c r="AC102" s="51">
        <f t="shared" si="73"/>
        <v>0</v>
      </c>
      <c r="AD102" s="51">
        <f t="shared" si="73"/>
        <v>0</v>
      </c>
      <c r="AE102" s="51">
        <f t="shared" si="73"/>
        <v>0</v>
      </c>
      <c r="AF102" s="51">
        <f t="shared" si="73"/>
        <v>0</v>
      </c>
      <c r="AG102" s="51">
        <f t="shared" si="73"/>
        <v>0</v>
      </c>
      <c r="AH102" s="122">
        <f>NPV(WACC!$C$28,Estrutura_calculocompensacao!AB102:AG102)</f>
        <v>0</v>
      </c>
      <c r="AI102" s="168">
        <v>0</v>
      </c>
      <c r="AJ102" s="122"/>
      <c r="AK102" s="68">
        <f t="shared" si="74"/>
        <v>0</v>
      </c>
      <c r="AL102" s="68">
        <f t="shared" si="74"/>
        <v>0</v>
      </c>
      <c r="AM102" s="51">
        <f t="shared" si="75"/>
        <v>0</v>
      </c>
      <c r="AN102" s="51">
        <f t="shared" si="75"/>
        <v>0</v>
      </c>
      <c r="AO102" s="51">
        <f t="shared" si="75"/>
        <v>0</v>
      </c>
      <c r="AP102" s="51">
        <f t="shared" si="75"/>
        <v>0</v>
      </c>
      <c r="AQ102" s="51">
        <f t="shared" si="75"/>
        <v>0</v>
      </c>
      <c r="AR102" s="51">
        <f t="shared" si="75"/>
        <v>0</v>
      </c>
      <c r="AS102" s="122">
        <f>NPV(WACC!$C$28,Estrutura_calculocompensacao!AM102:AR102)</f>
        <v>0</v>
      </c>
      <c r="AT102" s="168">
        <v>0</v>
      </c>
      <c r="AU102" s="68">
        <f t="shared" si="21"/>
        <v>0</v>
      </c>
      <c r="AV102" s="44">
        <v>0</v>
      </c>
      <c r="AW102" s="53"/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78">SUM(AB112:AB113)</f>
        <v>23028452.583558869</v>
      </c>
      <c r="AC103" s="122">
        <f t="shared" si="78"/>
        <v>25116492.654420629</v>
      </c>
      <c r="AD103" s="122">
        <f t="shared" si="78"/>
        <v>44899267.41586376</v>
      </c>
      <c r="AE103" s="122">
        <f t="shared" si="78"/>
        <v>48158257.99638699</v>
      </c>
      <c r="AF103" s="122">
        <f t="shared" si="78"/>
        <v>51324485.219999999</v>
      </c>
      <c r="AG103" s="122">
        <f t="shared" si="78"/>
        <v>51324485.219999999</v>
      </c>
      <c r="AH103" s="122">
        <f>NPV(WACC!$C$28,Estrutura_calculocompensacao!AB103:AG103)</f>
        <v>179503792.98808277</v>
      </c>
      <c r="AI103" s="168">
        <v>0</v>
      </c>
      <c r="AJ103" s="122"/>
      <c r="AK103" s="68">
        <f t="shared" si="74"/>
        <v>0</v>
      </c>
      <c r="AL103" s="173">
        <f>AA103*1.05</f>
        <v>4.9215599999999998E-2</v>
      </c>
      <c r="AM103" s="122">
        <f t="shared" ref="AM103:AR103" si="79">SUM(AM112:AM113)</f>
        <v>21803866.24556639</v>
      </c>
      <c r="AN103" s="122">
        <f t="shared" si="79"/>
        <v>23780870.399677772</v>
      </c>
      <c r="AO103" s="122">
        <f t="shared" si="79"/>
        <v>42511654.55894985</v>
      </c>
      <c r="AP103" s="122">
        <f t="shared" si="79"/>
        <v>45597341.469759546</v>
      </c>
      <c r="AQ103" s="122">
        <f t="shared" si="79"/>
        <v>48595197.910014555</v>
      </c>
      <c r="AR103" s="122">
        <f t="shared" si="79"/>
        <v>48595197.910014555</v>
      </c>
      <c r="AS103" s="122">
        <f>NPV(WACC!$C$28,Estrutura_calculocompensacao!AM103:AR103)</f>
        <v>169958301.74357015</v>
      </c>
      <c r="AT103" s="168">
        <v>0</v>
      </c>
      <c r="AU103" s="68">
        <f t="shared" si="21"/>
        <v>0</v>
      </c>
      <c r="AV103" s="44">
        <v>0</v>
      </c>
      <c r="AW103" s="122"/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G106" si="80">$Z104*12*S104+$AA104*K104</f>
        <v>0</v>
      </c>
      <c r="AC104" s="51">
        <f t="shared" si="80"/>
        <v>0</v>
      </c>
      <c r="AD104" s="51">
        <f t="shared" si="80"/>
        <v>0</v>
      </c>
      <c r="AE104" s="51">
        <f t="shared" si="80"/>
        <v>0</v>
      </c>
      <c r="AF104" s="51">
        <f t="shared" si="80"/>
        <v>0</v>
      </c>
      <c r="AG104" s="51">
        <f t="shared" si="80"/>
        <v>0</v>
      </c>
      <c r="AH104" s="122">
        <f>NPV(WACC!$C$28,Estrutura_calculocompensacao!AB104:AG104)</f>
        <v>0</v>
      </c>
      <c r="AI104" s="168">
        <v>0</v>
      </c>
      <c r="AJ104" s="122"/>
      <c r="AK104" s="68">
        <f t="shared" si="74"/>
        <v>0</v>
      </c>
      <c r="AL104" s="68">
        <f t="shared" si="74"/>
        <v>0</v>
      </c>
      <c r="AM104" s="51">
        <f t="shared" ref="AM104:AR106" si="81">$AK104*12*S104+$AL104*K104</f>
        <v>0</v>
      </c>
      <c r="AN104" s="51">
        <f t="shared" si="81"/>
        <v>0</v>
      </c>
      <c r="AO104" s="51">
        <f t="shared" si="81"/>
        <v>0</v>
      </c>
      <c r="AP104" s="51">
        <f t="shared" si="81"/>
        <v>0</v>
      </c>
      <c r="AQ104" s="51">
        <f t="shared" si="81"/>
        <v>0</v>
      </c>
      <c r="AR104" s="51">
        <f t="shared" si="81"/>
        <v>0</v>
      </c>
      <c r="AS104" s="122">
        <f>NPV(WACC!$C$28,Estrutura_calculocompensacao!AM104:AR104)</f>
        <v>0</v>
      </c>
      <c r="AT104" s="168">
        <v>0</v>
      </c>
      <c r="AU104" s="68">
        <f t="shared" si="21"/>
        <v>0</v>
      </c>
      <c r="AV104" s="44">
        <v>0</v>
      </c>
      <c r="AW104" s="53"/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80"/>
        <v>0</v>
      </c>
      <c r="AC105" s="51">
        <f t="shared" si="80"/>
        <v>0</v>
      </c>
      <c r="AD105" s="51">
        <f t="shared" si="80"/>
        <v>0</v>
      </c>
      <c r="AE105" s="51">
        <f t="shared" si="80"/>
        <v>0</v>
      </c>
      <c r="AF105" s="51">
        <f t="shared" si="80"/>
        <v>0</v>
      </c>
      <c r="AG105" s="51">
        <f t="shared" si="80"/>
        <v>0</v>
      </c>
      <c r="AH105" s="122">
        <f>NPV(WACC!$C$28,Estrutura_calculocompensacao!AB105:AG105)</f>
        <v>0</v>
      </c>
      <c r="AI105" s="168">
        <v>0</v>
      </c>
      <c r="AJ105" s="122"/>
      <c r="AK105" s="68">
        <f t="shared" si="74"/>
        <v>0</v>
      </c>
      <c r="AL105" s="68">
        <f t="shared" si="74"/>
        <v>0</v>
      </c>
      <c r="AM105" s="51">
        <f t="shared" si="81"/>
        <v>0</v>
      </c>
      <c r="AN105" s="51">
        <f t="shared" si="81"/>
        <v>0</v>
      </c>
      <c r="AO105" s="51">
        <f t="shared" si="81"/>
        <v>0</v>
      </c>
      <c r="AP105" s="51">
        <f t="shared" si="81"/>
        <v>0</v>
      </c>
      <c r="AQ105" s="51">
        <f t="shared" si="81"/>
        <v>0</v>
      </c>
      <c r="AR105" s="51">
        <f t="shared" si="81"/>
        <v>0</v>
      </c>
      <c r="AS105" s="122">
        <f>NPV(WACC!$C$28,Estrutura_calculocompensacao!AM105:AR105)</f>
        <v>0</v>
      </c>
      <c r="AT105" s="168">
        <v>0</v>
      </c>
      <c r="AU105" s="68">
        <f t="shared" si="21"/>
        <v>0</v>
      </c>
      <c r="AV105" s="44">
        <v>0</v>
      </c>
      <c r="AW105" s="53"/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80"/>
        <v>0</v>
      </c>
      <c r="AC106" s="51">
        <f t="shared" si="80"/>
        <v>0</v>
      </c>
      <c r="AD106" s="51">
        <f t="shared" si="80"/>
        <v>0</v>
      </c>
      <c r="AE106" s="51">
        <f t="shared" si="80"/>
        <v>0</v>
      </c>
      <c r="AF106" s="51">
        <f t="shared" si="80"/>
        <v>0</v>
      </c>
      <c r="AG106" s="51">
        <f t="shared" si="80"/>
        <v>0</v>
      </c>
      <c r="AH106" s="122">
        <f>NPV(WACC!$C$28,Estrutura_calculocompensacao!AB106:AG106)</f>
        <v>0</v>
      </c>
      <c r="AI106" s="168">
        <v>0</v>
      </c>
      <c r="AJ106" s="122"/>
      <c r="AK106" s="68">
        <f t="shared" si="74"/>
        <v>0</v>
      </c>
      <c r="AL106" s="68">
        <f t="shared" si="74"/>
        <v>0</v>
      </c>
      <c r="AM106" s="51">
        <f t="shared" si="81"/>
        <v>0</v>
      </c>
      <c r="AN106" s="51">
        <f t="shared" si="81"/>
        <v>0</v>
      </c>
      <c r="AO106" s="51">
        <f t="shared" si="81"/>
        <v>0</v>
      </c>
      <c r="AP106" s="51">
        <f t="shared" si="81"/>
        <v>0</v>
      </c>
      <c r="AQ106" s="51">
        <f t="shared" si="81"/>
        <v>0</v>
      </c>
      <c r="AR106" s="51">
        <f t="shared" si="81"/>
        <v>0</v>
      </c>
      <c r="AS106" s="122">
        <f>NPV(WACC!$C$28,Estrutura_calculocompensacao!AM106:AR106)</f>
        <v>0</v>
      </c>
      <c r="AT106" s="168">
        <v>0</v>
      </c>
      <c r="AU106" s="68">
        <f t="shared" si="21"/>
        <v>0</v>
      </c>
      <c r="AV106" s="44">
        <v>0</v>
      </c>
      <c r="AW106" s="53"/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82">SUM(AB108:AB111)</f>
        <v>2830823.1376459161</v>
      </c>
      <c r="AC107" s="122">
        <f t="shared" si="82"/>
        <v>5158360.505648599</v>
      </c>
      <c r="AD107" s="122">
        <f t="shared" si="82"/>
        <v>5445260.9023382803</v>
      </c>
      <c r="AE107" s="122">
        <f t="shared" si="82"/>
        <v>5572552.7090569595</v>
      </c>
      <c r="AF107" s="122">
        <f t="shared" si="82"/>
        <v>5702616.9969707504</v>
      </c>
      <c r="AG107" s="122">
        <f t="shared" si="82"/>
        <v>5834909.1427096641</v>
      </c>
      <c r="AH107" s="122">
        <f>NPV(WACC!$C$28,Estrutura_calculocompensacao!AB107:AG107)</f>
        <v>22819125.481985614</v>
      </c>
      <c r="AI107" s="168">
        <f t="shared" ref="AI107:AI112" si="83">AH107/Q107</f>
        <v>0.35345261168070707</v>
      </c>
      <c r="AJ107" s="122"/>
      <c r="AK107" s="68">
        <f t="shared" si="74"/>
        <v>0</v>
      </c>
      <c r="AL107" s="68">
        <f t="shared" si="74"/>
        <v>0</v>
      </c>
      <c r="AM107" s="122">
        <f t="shared" ref="AM107" si="84">SUM(AM108:AM111)</f>
        <v>2830823.1376459161</v>
      </c>
      <c r="AN107" s="122">
        <f t="shared" ref="AN107:AR107" si="85">SUM(AN108:AN111)</f>
        <v>5158360.505648599</v>
      </c>
      <c r="AO107" s="122">
        <f t="shared" si="85"/>
        <v>5445260.9023382803</v>
      </c>
      <c r="AP107" s="122">
        <f t="shared" si="85"/>
        <v>5572552.7090569595</v>
      </c>
      <c r="AQ107" s="122">
        <f t="shared" si="85"/>
        <v>5702616.9969707504</v>
      </c>
      <c r="AR107" s="122">
        <f t="shared" si="85"/>
        <v>5834909.1427096641</v>
      </c>
      <c r="AS107" s="122">
        <f>NPV(WACC!$C$28,Estrutura_calculocompensacao!AM107:AR107)</f>
        <v>22819125.481985614</v>
      </c>
      <c r="AT107" s="168">
        <f t="shared" ref="AT107:AT114" si="86">AS107/Q107</f>
        <v>0.35345261168070707</v>
      </c>
      <c r="AU107" s="68">
        <f t="shared" si="21"/>
        <v>0</v>
      </c>
      <c r="AV107" s="44">
        <f t="shared" si="22"/>
        <v>0</v>
      </c>
      <c r="AW107" s="122"/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87">$J108*L$107</f>
        <v>4016081.7046113811</v>
      </c>
      <c r="M108" s="112">
        <f t="shared" si="87"/>
        <v>4239450.240588937</v>
      </c>
      <c r="N108" s="112">
        <f t="shared" si="87"/>
        <v>4338554.2670620801</v>
      </c>
      <c r="O108" s="112">
        <f t="shared" si="87"/>
        <v>4439816.8303400623</v>
      </c>
      <c r="P108" s="112">
        <f t="shared" si="87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88">$R108*T$107</f>
        <v>39.968710666829246</v>
      </c>
      <c r="U108" s="171">
        <f t="shared" si="88"/>
        <v>43.228294837716291</v>
      </c>
      <c r="V108" s="171">
        <f t="shared" si="88"/>
        <v>46.487879008603336</v>
      </c>
      <c r="W108" s="171">
        <f t="shared" si="88"/>
        <v>49.747463179490381</v>
      </c>
      <c r="X108" s="171">
        <f t="shared" si="88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G113" si="89">$Z108*12*S108+$AA108*K108</f>
        <v>933760.28556087299</v>
      </c>
      <c r="AC108" s="51">
        <f t="shared" si="89"/>
        <v>1701509.4001195221</v>
      </c>
      <c r="AD108" s="51">
        <f t="shared" si="89"/>
        <v>1796144.8412312772</v>
      </c>
      <c r="AE108" s="51">
        <f t="shared" si="89"/>
        <v>1838132.6405432597</v>
      </c>
      <c r="AF108" s="51">
        <f t="shared" si="89"/>
        <v>1881034.9557774956</v>
      </c>
      <c r="AG108" s="51">
        <f t="shared" si="89"/>
        <v>1924672.1403616776</v>
      </c>
      <c r="AH108" s="51">
        <f>NPV(WACC!$C$28,Estrutura_calculocompensacao!AB108:AG108)</f>
        <v>7526995.5381343458</v>
      </c>
      <c r="AI108" s="169">
        <f t="shared" si="83"/>
        <v>0.42367399999999988</v>
      </c>
      <c r="AJ108" s="51"/>
      <c r="AK108" s="68">
        <f t="shared" si="74"/>
        <v>0</v>
      </c>
      <c r="AL108" s="68">
        <f t="shared" si="74"/>
        <v>0.423674</v>
      </c>
      <c r="AM108" s="51">
        <f t="shared" ref="AM108:AR113" si="90">$AK108*12*S108+$AL108*K108</f>
        <v>933760.28556087299</v>
      </c>
      <c r="AN108" s="51">
        <f t="shared" si="90"/>
        <v>1701509.4001195221</v>
      </c>
      <c r="AO108" s="51">
        <f t="shared" si="90"/>
        <v>1796144.8412312772</v>
      </c>
      <c r="AP108" s="51">
        <f t="shared" si="90"/>
        <v>1838132.6405432597</v>
      </c>
      <c r="AQ108" s="51">
        <f t="shared" si="90"/>
        <v>1881034.9557774956</v>
      </c>
      <c r="AR108" s="51">
        <f t="shared" si="90"/>
        <v>1924672.1403616776</v>
      </c>
      <c r="AS108" s="51">
        <f>NPV(WACC!$C$28,Estrutura_calculocompensacao!AM108:AR108)</f>
        <v>7526995.5381343458</v>
      </c>
      <c r="AT108" s="169">
        <f t="shared" si="86"/>
        <v>0.42367399999999988</v>
      </c>
      <c r="AU108" s="68">
        <f t="shared" si="21"/>
        <v>0</v>
      </c>
      <c r="AV108" s="44">
        <f t="shared" si="22"/>
        <v>0</v>
      </c>
      <c r="AW108" s="53"/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91">$J109*K$107</f>
        <v>5094127.9544757092</v>
      </c>
      <c r="L109" s="112">
        <f t="shared" si="87"/>
        <v>9282582.1937219165</v>
      </c>
      <c r="M109" s="112">
        <f t="shared" si="87"/>
        <v>9798865.7126359418</v>
      </c>
      <c r="N109" s="112">
        <f t="shared" si="87"/>
        <v>10027930.094072564</v>
      </c>
      <c r="O109" s="112">
        <f t="shared" si="87"/>
        <v>10261983.615866089</v>
      </c>
      <c r="P109" s="112">
        <f t="shared" si="87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92">$R109*S$107</f>
        <v>36.855938285523592</v>
      </c>
      <c r="T109" s="171">
        <f t="shared" si="88"/>
        <v>40.687691783589813</v>
      </c>
      <c r="U109" s="171">
        <f t="shared" si="88"/>
        <v>44.0059113076884</v>
      </c>
      <c r="V109" s="171">
        <f t="shared" si="88"/>
        <v>47.324130831786988</v>
      </c>
      <c r="W109" s="171">
        <f t="shared" si="88"/>
        <v>50.642350355885576</v>
      </c>
      <c r="X109" s="171">
        <f t="shared" si="88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93">AA93</f>
        <v>0.33271800000000001</v>
      </c>
      <c r="AB109" s="51">
        <f t="shared" si="89"/>
        <v>1694908.0647572491</v>
      </c>
      <c r="AC109" s="51">
        <f t="shared" si="89"/>
        <v>3088482.1823307686</v>
      </c>
      <c r="AD109" s="51">
        <f t="shared" si="89"/>
        <v>3260259.0021768054</v>
      </c>
      <c r="AE109" s="51">
        <f t="shared" si="89"/>
        <v>3336472.8450396354</v>
      </c>
      <c r="AF109" s="51">
        <f t="shared" si="89"/>
        <v>3414346.6647037338</v>
      </c>
      <c r="AG109" s="51">
        <f t="shared" si="89"/>
        <v>3493554.377024252</v>
      </c>
      <c r="AH109" s="51">
        <f>NPV(WACC!$C$28,Estrutura_calculocompensacao!AB109:AG109)</f>
        <v>13662570.188785411</v>
      </c>
      <c r="AI109" s="169">
        <f t="shared" si="83"/>
        <v>0.33271800000000012</v>
      </c>
      <c r="AJ109" s="51"/>
      <c r="AK109" s="68">
        <f t="shared" si="74"/>
        <v>0</v>
      </c>
      <c r="AL109" s="68">
        <f t="shared" si="74"/>
        <v>0.33271800000000001</v>
      </c>
      <c r="AM109" s="51">
        <f t="shared" si="90"/>
        <v>1694908.0647572491</v>
      </c>
      <c r="AN109" s="51">
        <f t="shared" si="90"/>
        <v>3088482.1823307686</v>
      </c>
      <c r="AO109" s="51">
        <f t="shared" si="90"/>
        <v>3260259.0021768054</v>
      </c>
      <c r="AP109" s="51">
        <f t="shared" si="90"/>
        <v>3336472.8450396354</v>
      </c>
      <c r="AQ109" s="51">
        <f t="shared" si="90"/>
        <v>3414346.6647037338</v>
      </c>
      <c r="AR109" s="51">
        <f t="shared" si="90"/>
        <v>3493554.377024252</v>
      </c>
      <c r="AS109" s="51">
        <f>NPV(WACC!$C$28,Estrutura_calculocompensacao!AM109:AR109)</f>
        <v>13662570.188785411</v>
      </c>
      <c r="AT109" s="169">
        <f t="shared" si="86"/>
        <v>0.33271800000000012</v>
      </c>
      <c r="AU109" s="68">
        <f t="shared" si="21"/>
        <v>0</v>
      </c>
      <c r="AV109" s="44">
        <f t="shared" si="22"/>
        <v>0</v>
      </c>
      <c r="AW109" s="53"/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91"/>
        <v>689365.26858160517</v>
      </c>
      <c r="L110" s="112">
        <f t="shared" si="87"/>
        <v>1256169.8144004578</v>
      </c>
      <c r="M110" s="112">
        <f t="shared" si="87"/>
        <v>1326036.1251529627</v>
      </c>
      <c r="N110" s="112">
        <f t="shared" si="87"/>
        <v>1357034.3706314254</v>
      </c>
      <c r="O110" s="112">
        <f t="shared" si="87"/>
        <v>1388707.7738823004</v>
      </c>
      <c r="P110" s="112">
        <f t="shared" si="87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92"/>
        <v>4.2780187511371608</v>
      </c>
      <c r="T110" s="171">
        <f t="shared" si="88"/>
        <v>4.7227859739241964</v>
      </c>
      <c r="U110" s="171">
        <f t="shared" si="88"/>
        <v>5.1079452183995677</v>
      </c>
      <c r="V110" s="171">
        <f t="shared" si="88"/>
        <v>5.493104462874939</v>
      </c>
      <c r="W110" s="171">
        <f t="shared" si="88"/>
        <v>5.8782637073503103</v>
      </c>
      <c r="X110" s="171">
        <f t="shared" si="88"/>
        <v>6.2634229518256817</v>
      </c>
      <c r="Y110" s="51">
        <f>NPV(WACC!$C$28,S110:X110)</f>
        <v>23.844763350382536</v>
      </c>
      <c r="Z110" s="43">
        <v>0</v>
      </c>
      <c r="AA110" s="43">
        <f t="shared" si="93"/>
        <v>0.28642800000000002</v>
      </c>
      <c r="AB110" s="51">
        <f t="shared" si="89"/>
        <v>197453.51514929201</v>
      </c>
      <c r="AC110" s="51">
        <f t="shared" si="89"/>
        <v>359802.20759909431</v>
      </c>
      <c r="AD110" s="51">
        <f t="shared" si="89"/>
        <v>379813.87525531283</v>
      </c>
      <c r="AE110" s="51">
        <f t="shared" si="89"/>
        <v>388692.64071121794</v>
      </c>
      <c r="AF110" s="51">
        <f t="shared" si="89"/>
        <v>397764.79025755957</v>
      </c>
      <c r="AG110" s="51">
        <f t="shared" si="89"/>
        <v>406992.3357214253</v>
      </c>
      <c r="AH110" s="51">
        <f>NPV(WACC!$C$28,Estrutura_calculocompensacao!AB110:AG110)</f>
        <v>1591663.0322577306</v>
      </c>
      <c r="AI110" s="169">
        <f t="shared" si="83"/>
        <v>0.28642800000000002</v>
      </c>
      <c r="AJ110" s="51"/>
      <c r="AK110" s="68">
        <f t="shared" si="74"/>
        <v>0</v>
      </c>
      <c r="AL110" s="68">
        <f t="shared" si="74"/>
        <v>0.28642800000000002</v>
      </c>
      <c r="AM110" s="51">
        <f t="shared" si="90"/>
        <v>197453.51514929201</v>
      </c>
      <c r="AN110" s="51">
        <f t="shared" si="90"/>
        <v>359802.20759909431</v>
      </c>
      <c r="AO110" s="51">
        <f t="shared" si="90"/>
        <v>379813.87525531283</v>
      </c>
      <c r="AP110" s="51">
        <f t="shared" si="90"/>
        <v>388692.64071121794</v>
      </c>
      <c r="AQ110" s="51">
        <f t="shared" si="90"/>
        <v>397764.79025755957</v>
      </c>
      <c r="AR110" s="51">
        <f t="shared" si="90"/>
        <v>406992.3357214253</v>
      </c>
      <c r="AS110" s="51">
        <f>NPV(WACC!$C$28,Estrutura_calculocompensacao!AM110:AR110)</f>
        <v>1591663.0322577306</v>
      </c>
      <c r="AT110" s="169">
        <f t="shared" si="86"/>
        <v>0.28642800000000002</v>
      </c>
      <c r="AU110" s="68">
        <f t="shared" si="21"/>
        <v>0</v>
      </c>
      <c r="AV110" s="44">
        <f t="shared" si="22"/>
        <v>0</v>
      </c>
      <c r="AW110" s="53"/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91"/>
        <v>21607.295675581361</v>
      </c>
      <c r="L111" s="112">
        <f t="shared" si="87"/>
        <v>39373.078156863659</v>
      </c>
      <c r="M111" s="112">
        <f t="shared" si="87"/>
        <v>41562.950642458309</v>
      </c>
      <c r="N111" s="112">
        <f t="shared" si="87"/>
        <v>42534.552035803106</v>
      </c>
      <c r="O111" s="112">
        <f t="shared" si="87"/>
        <v>43527.3154085528</v>
      </c>
      <c r="P111" s="112">
        <f t="shared" si="87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92"/>
        <v>0.41137592241527743</v>
      </c>
      <c r="T111" s="171">
        <f t="shared" si="88"/>
        <v>0.45414490899007043</v>
      </c>
      <c r="U111" s="171">
        <f t="shared" si="88"/>
        <v>0.49118196952906651</v>
      </c>
      <c r="V111" s="171">
        <f t="shared" si="88"/>
        <v>0.52821903006806248</v>
      </c>
      <c r="W111" s="171">
        <f t="shared" si="88"/>
        <v>0.56525609060705861</v>
      </c>
      <c r="X111" s="171">
        <f t="shared" si="88"/>
        <v>0.60229315114605464</v>
      </c>
      <c r="Y111" s="51">
        <f>NPV(WACC!$C$28,S111:X111)</f>
        <v>2.2929215809141086</v>
      </c>
      <c r="Z111" s="43">
        <v>0</v>
      </c>
      <c r="AA111" s="43">
        <f t="shared" si="93"/>
        <v>0.21757799999999999</v>
      </c>
      <c r="AB111" s="51">
        <f t="shared" si="89"/>
        <v>4701.2721785016411</v>
      </c>
      <c r="AC111" s="51">
        <f t="shared" si="89"/>
        <v>8566.7155992140815</v>
      </c>
      <c r="AD111" s="51">
        <f t="shared" si="89"/>
        <v>9043.1836748847945</v>
      </c>
      <c r="AE111" s="51">
        <f t="shared" si="89"/>
        <v>9254.5827628459683</v>
      </c>
      <c r="AF111" s="51">
        <f t="shared" si="89"/>
        <v>9470.586231962101</v>
      </c>
      <c r="AG111" s="51">
        <f t="shared" si="89"/>
        <v>9690.2896023089452</v>
      </c>
      <c r="AH111" s="51">
        <f>NPV(WACC!$C$28,Estrutura_calculocompensacao!AB111:AG111)</f>
        <v>37896.722808126004</v>
      </c>
      <c r="AI111" s="169">
        <f t="shared" si="83"/>
        <v>0.21757799999999997</v>
      </c>
      <c r="AJ111" s="51"/>
      <c r="AK111" s="68">
        <f t="shared" si="74"/>
        <v>0</v>
      </c>
      <c r="AL111" s="68">
        <f t="shared" si="74"/>
        <v>0.21757799999999999</v>
      </c>
      <c r="AM111" s="51">
        <f t="shared" si="90"/>
        <v>4701.2721785016411</v>
      </c>
      <c r="AN111" s="51">
        <f t="shared" si="90"/>
        <v>8566.7155992140815</v>
      </c>
      <c r="AO111" s="51">
        <f t="shared" si="90"/>
        <v>9043.1836748847945</v>
      </c>
      <c r="AP111" s="51">
        <f t="shared" si="90"/>
        <v>9254.5827628459683</v>
      </c>
      <c r="AQ111" s="51">
        <f t="shared" si="90"/>
        <v>9470.586231962101</v>
      </c>
      <c r="AR111" s="51">
        <f t="shared" si="90"/>
        <v>9690.2896023089452</v>
      </c>
      <c r="AS111" s="51">
        <f>NPV(WACC!$C$28,Estrutura_calculocompensacao!AM111:AR111)</f>
        <v>37896.722808126004</v>
      </c>
      <c r="AT111" s="169">
        <f t="shared" si="86"/>
        <v>0.21757799999999997</v>
      </c>
      <c r="AU111" s="68">
        <f t="shared" si="21"/>
        <v>0</v>
      </c>
      <c r="AV111" s="44">
        <f t="shared" si="22"/>
        <v>0</v>
      </c>
      <c r="AW111" s="53"/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222">
        <v>4.6871676000000001E-2</v>
      </c>
      <c r="AB112" s="51">
        <f t="shared" si="89"/>
        <v>23028452.583558869</v>
      </c>
      <c r="AC112" s="51">
        <f t="shared" si="89"/>
        <v>25116492.654420629</v>
      </c>
      <c r="AD112" s="51">
        <f t="shared" si="89"/>
        <v>44899267.41586376</v>
      </c>
      <c r="AE112" s="51">
        <f t="shared" si="89"/>
        <v>48158257.99638699</v>
      </c>
      <c r="AF112" s="51">
        <f t="shared" si="89"/>
        <v>51324485.219999999</v>
      </c>
      <c r="AG112" s="51">
        <f t="shared" si="89"/>
        <v>51324485.219999999</v>
      </c>
      <c r="AH112" s="51">
        <f>NPV(WACC!$C$28,Estrutura_calculocompensacao!AB112:AG112)</f>
        <v>179503792.98808277</v>
      </c>
      <c r="AI112" s="169">
        <f t="shared" si="83"/>
        <v>4.6871675999999994E-2</v>
      </c>
      <c r="AK112" s="43">
        <f>AK103*(Resultados_TUSD!$F$34/Resultados!$F$34)</f>
        <v>0</v>
      </c>
      <c r="AL112" s="169">
        <f>AL103*(Resultados_TUSD!F34/Resultados!F34)</f>
        <v>4.4379176173529274E-2</v>
      </c>
      <c r="AM112" s="51">
        <f t="shared" si="90"/>
        <v>21803866.24556639</v>
      </c>
      <c r="AN112" s="51">
        <f t="shared" si="90"/>
        <v>23780870.399677772</v>
      </c>
      <c r="AO112" s="51">
        <f t="shared" si="90"/>
        <v>42511654.55894985</v>
      </c>
      <c r="AP112" s="51">
        <f t="shared" si="90"/>
        <v>45597341.469759546</v>
      </c>
      <c r="AQ112" s="51">
        <f t="shared" si="90"/>
        <v>48595197.910014555</v>
      </c>
      <c r="AR112" s="51">
        <f t="shared" si="90"/>
        <v>48595197.910014555</v>
      </c>
      <c r="AS112" s="51">
        <f>NPV(WACC!$C$28,Estrutura_calculocompensacao!AM112:AR112)</f>
        <v>169958301.74357015</v>
      </c>
      <c r="AT112" s="169">
        <f t="shared" si="86"/>
        <v>4.4379176173529274E-2</v>
      </c>
      <c r="AU112" s="68">
        <f t="shared" si="21"/>
        <v>-2.4924998264707204E-3</v>
      </c>
      <c r="AV112" s="44">
        <f>AT112/AI112-1</f>
        <v>-5.3177100525927834E-2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89"/>
        <v>0</v>
      </c>
      <c r="AC113" s="51">
        <f t="shared" si="89"/>
        <v>0</v>
      </c>
      <c r="AD113" s="51">
        <f t="shared" si="89"/>
        <v>0</v>
      </c>
      <c r="AE113" s="51">
        <f t="shared" si="89"/>
        <v>0</v>
      </c>
      <c r="AF113" s="51">
        <f t="shared" si="89"/>
        <v>0</v>
      </c>
      <c r="AG113" s="51">
        <f t="shared" si="89"/>
        <v>0</v>
      </c>
      <c r="AH113" s="51">
        <f>NPV(WACC!$C$28,Estrutura_calculocompensacao!AB113:AG113)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90"/>
        <v>0</v>
      </c>
      <c r="AO113" s="51">
        <f t="shared" si="90"/>
        <v>0</v>
      </c>
      <c r="AP113" s="51">
        <f t="shared" si="90"/>
        <v>0</v>
      </c>
      <c r="AQ113" s="51">
        <f t="shared" si="90"/>
        <v>0</v>
      </c>
      <c r="AR113" s="51">
        <f t="shared" si="90"/>
        <v>0</v>
      </c>
      <c r="AS113" s="51">
        <f>NPV(WACC!$C$28,Estrutura_calculocompensacao!AM113:AR113)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94">SUM(F101:F107,F91,F89,F80,F76,F67,F60,)+F112+F113</f>
        <v>0</v>
      </c>
      <c r="H114" s="34" t="s">
        <v>7</v>
      </c>
      <c r="K114" s="163">
        <f t="shared" ref="K114:P114" si="95">SUM(K101:K107,K91,K89,K80,K76,K67,K60,)+K112+K113</f>
        <v>5269354770.7249727</v>
      </c>
      <c r="L114" s="163">
        <f t="shared" si="95"/>
        <v>5335450212.4367905</v>
      </c>
      <c r="M114" s="163">
        <f t="shared" si="95"/>
        <v>5758265920.1999331</v>
      </c>
      <c r="N114" s="163">
        <f t="shared" si="95"/>
        <v>5932702955.808341</v>
      </c>
      <c r="O114" s="163">
        <f t="shared" si="95"/>
        <v>5967183143.216156</v>
      </c>
      <c r="P114" s="163">
        <f t="shared" si="95"/>
        <v>6003767316.3943968</v>
      </c>
      <c r="Q114" s="122">
        <f>NPV(WACC!$C$28,K114:P114)</f>
        <v>26014055197.487225</v>
      </c>
      <c r="S114" s="163">
        <f t="shared" ref="S114:X114" si="96">SUM(S101:S107,S91,S89,S80,S76,S67,S60,)+S112+S113</f>
        <v>1271024.2682933505</v>
      </c>
      <c r="T114" s="163">
        <f t="shared" si="96"/>
        <v>1329292.4630875888</v>
      </c>
      <c r="U114" s="163">
        <f t="shared" si="96"/>
        <v>1404002.0161579533</v>
      </c>
      <c r="V114" s="163">
        <f t="shared" si="96"/>
        <v>1483675.8131160773</v>
      </c>
      <c r="W114" s="163">
        <f t="shared" si="96"/>
        <v>1566346.3245680241</v>
      </c>
      <c r="X114" s="163">
        <f t="shared" si="96"/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97">SUM(AB101:AB107,AB91,AB89,AB80,AB76,AB67,AB60,)</f>
        <v>2702504745.1038418</v>
      </c>
      <c r="AC114" s="163">
        <f t="shared" si="97"/>
        <v>2828276005.7033963</v>
      </c>
      <c r="AD114" s="163">
        <f t="shared" si="97"/>
        <v>2917945739.5137854</v>
      </c>
      <c r="AE114" s="163">
        <f t="shared" si="97"/>
        <v>3034781338.8198981</v>
      </c>
      <c r="AF114" s="163">
        <f t="shared" si="97"/>
        <v>3104624385.0692339</v>
      </c>
      <c r="AG114" s="163">
        <f t="shared" si="97"/>
        <v>3180904963.8029122</v>
      </c>
      <c r="AH114" s="163">
        <f>NPV(WACC!$C$28,Estrutura_calculocompensacao!AB114:AG114)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98">SUM(AM101:AM107,AM91,AM89,AM80,AM76,AM67,AM60,)</f>
        <v>2658341259.7308531</v>
      </c>
      <c r="AN114" s="163">
        <f t="shared" si="98"/>
        <v>2802476220.8836231</v>
      </c>
      <c r="AO114" s="163">
        <f t="shared" si="98"/>
        <v>2902315835.9899721</v>
      </c>
      <c r="AP114" s="163">
        <f t="shared" si="98"/>
        <v>3026922888.8490858</v>
      </c>
      <c r="AQ114" s="163">
        <f t="shared" si="98"/>
        <v>3113381238.1776619</v>
      </c>
      <c r="AR114" s="163">
        <f t="shared" si="98"/>
        <v>3198887940.8285589</v>
      </c>
      <c r="AS114" s="163">
        <f>NPV(WACC!$C$28,Estrutura_calculocompensacao!AM114:AR114)</f>
        <v>13415782641.105507</v>
      </c>
      <c r="AT114" s="170">
        <f t="shared" si="86"/>
        <v>0.51571285365771724</v>
      </c>
      <c r="AU114" s="68">
        <f>AT114-AI114</f>
        <v>-2.4519467179111576E-3</v>
      </c>
      <c r="AV114" s="44">
        <f t="shared" si="22"/>
        <v>-4.7319824043117187E-3</v>
      </c>
      <c r="AW114" s="163">
        <f ca="1">AS114-T56</f>
        <v>1040609434.5722332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99">AC114/L114</f>
        <v>0.53009134995033058</v>
      </c>
      <c r="AD115" s="173">
        <f t="shared" si="99"/>
        <v>0.50674035898162739</v>
      </c>
      <c r="AE115" s="173">
        <f t="shared" si="99"/>
        <v>0.51153434807463805</v>
      </c>
      <c r="AF115" s="173">
        <f t="shared" si="99"/>
        <v>0.52028307336247137</v>
      </c>
      <c r="AG115" s="173">
        <f t="shared" si="99"/>
        <v>0.52981816185928177</v>
      </c>
      <c r="AH115" s="173">
        <f t="shared" si="99"/>
        <v>0.5181648003756284</v>
      </c>
      <c r="AM115" s="173">
        <f>AM114/K114</f>
        <v>0.50449084857596538</v>
      </c>
      <c r="AN115" s="173">
        <f t="shared" ref="AN115:AS115" si="100">AN114/L114</f>
        <v>0.52525580959431062</v>
      </c>
      <c r="AO115" s="173">
        <f t="shared" si="100"/>
        <v>0.50402601689662863</v>
      </c>
      <c r="AP115" s="173">
        <f t="shared" si="100"/>
        <v>0.51020974948452691</v>
      </c>
      <c r="AQ115" s="173">
        <f t="shared" si="100"/>
        <v>0.52175057534762215</v>
      </c>
      <c r="AR115" s="173">
        <f t="shared" si="100"/>
        <v>0.53281344400096986</v>
      </c>
      <c r="AS115" s="173">
        <f t="shared" si="100"/>
        <v>0.51571285365771724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/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K58:Q58"/>
    <mergeCell ref="S58:Y58"/>
    <mergeCell ref="Z58:AA58"/>
    <mergeCell ref="AK58:AL58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3"/>
  </sheetPr>
  <dimension ref="B2:X94"/>
  <sheetViews>
    <sheetView showGridLines="0" zoomScaleNormal="100" workbookViewId="0"/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9.42578125" style="207" bestFit="1" customWidth="1"/>
    <col min="13" max="18" width="9.140625" style="207"/>
    <col min="19" max="19" width="13.42578125" style="207" bestFit="1" customWidth="1"/>
    <col min="20" max="24" width="12.85546875" style="207" bestFit="1" customWidth="1"/>
    <col min="25" max="16384" width="9.140625" style="207"/>
  </cols>
  <sheetData>
    <row r="2" spans="2:23" x14ac:dyDescent="0.2">
      <c r="B2" s="214" t="s">
        <v>641</v>
      </c>
    </row>
    <row r="3" spans="2:23" x14ac:dyDescent="0.2">
      <c r="V3" s="337"/>
      <c r="W3" s="337"/>
    </row>
    <row r="4" spans="2:23" x14ac:dyDescent="0.2">
      <c r="C4" s="328" t="s">
        <v>590</v>
      </c>
      <c r="D4" s="329"/>
      <c r="F4" s="328" t="s">
        <v>591</v>
      </c>
      <c r="G4" s="329"/>
      <c r="I4" s="328" t="s">
        <v>592</v>
      </c>
      <c r="J4" s="329"/>
      <c r="V4" s="254"/>
      <c r="W4" s="254"/>
    </row>
    <row r="5" spans="2:2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  <c r="V5" s="255"/>
      <c r="W5" s="255"/>
    </row>
    <row r="6" spans="2:23" x14ac:dyDescent="0.2">
      <c r="C6" s="330" t="s">
        <v>593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  <c r="V6" s="256"/>
      <c r="W6" s="257"/>
    </row>
    <row r="7" spans="2:23" x14ac:dyDescent="0.2">
      <c r="B7" s="332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678</v>
      </c>
      <c r="M7" s="204">
        <v>1.401967</v>
      </c>
      <c r="V7" s="256"/>
      <c r="W7" s="257"/>
    </row>
    <row r="8" spans="2:23" x14ac:dyDescent="0.2">
      <c r="B8" s="333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  <c r="V8" s="256"/>
      <c r="W8" s="257"/>
    </row>
    <row r="9" spans="2:23" x14ac:dyDescent="0.2">
      <c r="B9" s="215" t="s">
        <v>613</v>
      </c>
      <c r="C9" s="188">
        <f>ROUND(Estrutura!AK61,6)</f>
        <v>171.87850299999999</v>
      </c>
      <c r="D9" s="189">
        <f>ROUND(Estrutura!AL61,6)</f>
        <v>0.90059999999999996</v>
      </c>
      <c r="F9" s="188">
        <f>ROUND(+C9/$M$6,6)</f>
        <v>192.485815</v>
      </c>
      <c r="G9" s="189">
        <f>ROUND(+D9/$M$6,6)</f>
        <v>1.0085770000000001</v>
      </c>
      <c r="I9" s="188">
        <f t="shared" ref="I9:I14" si="0">F9</f>
        <v>192.485815</v>
      </c>
      <c r="J9" s="189">
        <f>ROUND(G9+$M$7,6)</f>
        <v>2.4105439999999998</v>
      </c>
      <c r="V9" s="256"/>
      <c r="W9" s="257"/>
    </row>
    <row r="10" spans="2:23" x14ac:dyDescent="0.2">
      <c r="B10" s="215" t="s">
        <v>614</v>
      </c>
      <c r="C10" s="190">
        <f>ROUND(Estrutura!AK62,6)</f>
        <v>27332.078503000001</v>
      </c>
      <c r="D10" s="191">
        <f>ROUND(Estrutura!AL62,6)</f>
        <v>0.35747699999999999</v>
      </c>
      <c r="F10" s="190">
        <f t="shared" ref="F10:F14" si="1">ROUND(+C10/$M$6,6)</f>
        <v>30609.048355999999</v>
      </c>
      <c r="G10" s="191">
        <f t="shared" ref="G10:G14" si="2">ROUND(+D10/$M$6,6)</f>
        <v>0.400337</v>
      </c>
      <c r="I10" s="190">
        <f t="shared" si="0"/>
        <v>30609.048355999999</v>
      </c>
      <c r="J10" s="191">
        <f t="shared" ref="J10:J14" si="3">ROUND(G10+$M$7,6)</f>
        <v>1.8023039999999999</v>
      </c>
      <c r="V10" s="256"/>
      <c r="W10" s="257"/>
    </row>
    <row r="11" spans="2:23" x14ac:dyDescent="0.2">
      <c r="B11" s="215" t="s">
        <v>615</v>
      </c>
      <c r="C11" s="190">
        <f>ROUND(Estrutura!AK63,6)</f>
        <v>49241.978502999998</v>
      </c>
      <c r="D11" s="191">
        <f>ROUND(Estrutura!AL63,6)</f>
        <v>0.29444399999999998</v>
      </c>
      <c r="F11" s="190">
        <f t="shared" si="1"/>
        <v>55145.828042000001</v>
      </c>
      <c r="G11" s="191">
        <f t="shared" si="2"/>
        <v>0.32974599999999998</v>
      </c>
      <c r="I11" s="190">
        <f t="shared" si="0"/>
        <v>55145.828042000001</v>
      </c>
      <c r="J11" s="191">
        <f t="shared" si="3"/>
        <v>1.7317130000000001</v>
      </c>
      <c r="V11" s="256"/>
      <c r="W11" s="257"/>
    </row>
    <row r="12" spans="2:23" x14ac:dyDescent="0.2">
      <c r="B12" s="215" t="s">
        <v>616</v>
      </c>
      <c r="C12" s="190">
        <f>ROUND(Estrutura!AK64,6)</f>
        <v>55036.978502999998</v>
      </c>
      <c r="D12" s="191">
        <f>ROUND(Estrutura!AL64,6)</f>
        <v>0.28285500000000002</v>
      </c>
      <c r="F12" s="190">
        <f t="shared" si="1"/>
        <v>61635.617510999997</v>
      </c>
      <c r="G12" s="191">
        <f t="shared" si="2"/>
        <v>0.31676799999999999</v>
      </c>
      <c r="I12" s="190">
        <f t="shared" si="0"/>
        <v>61635.617510999997</v>
      </c>
      <c r="J12" s="191">
        <f t="shared" si="3"/>
        <v>1.7187349999999999</v>
      </c>
      <c r="V12" s="256"/>
      <c r="W12" s="257"/>
    </row>
    <row r="13" spans="2:23" x14ac:dyDescent="0.2">
      <c r="B13" s="215" t="s">
        <v>617</v>
      </c>
      <c r="C13" s="190">
        <f>ROUND(Estrutura!AK65,6)</f>
        <v>78725.978503000006</v>
      </c>
      <c r="D13" s="191">
        <f>ROUND(Estrutura!AL65,6)</f>
        <v>0.25916899999999998</v>
      </c>
      <c r="F13" s="190">
        <f t="shared" si="1"/>
        <v>88164.801760000002</v>
      </c>
      <c r="G13" s="191">
        <f t="shared" si="2"/>
        <v>0.290242</v>
      </c>
      <c r="I13" s="190">
        <f t="shared" si="0"/>
        <v>88164.801760000002</v>
      </c>
      <c r="J13" s="191">
        <f t="shared" si="3"/>
        <v>1.6922090000000001</v>
      </c>
      <c r="V13" s="256"/>
      <c r="W13" s="257"/>
    </row>
    <row r="14" spans="2:23" x14ac:dyDescent="0.2">
      <c r="B14" s="215" t="s">
        <v>618</v>
      </c>
      <c r="C14" s="192">
        <f>ROUND(Estrutura!AK66,6)</f>
        <v>140529.97850299999</v>
      </c>
      <c r="D14" s="193">
        <f>ROUND(Estrutura!AL66,6)</f>
        <v>0.238263</v>
      </c>
      <c r="F14" s="192">
        <f t="shared" si="1"/>
        <v>157378.77040899999</v>
      </c>
      <c r="G14" s="193">
        <f t="shared" si="2"/>
        <v>0.26682899999999998</v>
      </c>
      <c r="I14" s="192">
        <f t="shared" si="0"/>
        <v>157378.77040899999</v>
      </c>
      <c r="J14" s="193">
        <f t="shared" si="3"/>
        <v>1.6687959999999999</v>
      </c>
    </row>
    <row r="15" spans="2:23" x14ac:dyDescent="0.2">
      <c r="C15" s="194"/>
      <c r="D15" s="194"/>
      <c r="F15" s="194"/>
      <c r="G15" s="194"/>
      <c r="I15" s="194"/>
      <c r="J15" s="194"/>
    </row>
    <row r="16" spans="2:2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  <c r="M16" s="208" t="s">
        <v>655</v>
      </c>
    </row>
    <row r="17" spans="2:24" x14ac:dyDescent="0.2">
      <c r="B17" s="332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  <c r="S17" s="258"/>
      <c r="T17" s="258"/>
      <c r="U17" s="258"/>
      <c r="V17" s="258"/>
      <c r="W17" s="258"/>
      <c r="X17" s="258"/>
    </row>
    <row r="18" spans="2:24" x14ac:dyDescent="0.2">
      <c r="B18" s="333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24" x14ac:dyDescent="0.2">
      <c r="B19" s="215" t="s">
        <v>506</v>
      </c>
      <c r="C19" s="188">
        <f>ROUND(Estrutura!AK68,6)</f>
        <v>6.08169</v>
      </c>
      <c r="D19" s="189">
        <f>ROUND(Estrutura!AL68,6)</f>
        <v>0</v>
      </c>
      <c r="F19" s="188">
        <f t="shared" ref="F19:F26" si="4">ROUND(+C19/$M$6,6)</f>
        <v>6.8108519999999997</v>
      </c>
      <c r="G19" s="189">
        <f t="shared" ref="G19:G26" si="5">ROUND(+D19/$M$6,6)</f>
        <v>0</v>
      </c>
      <c r="I19" s="188">
        <f t="shared" ref="I19:I26" si="6">F19</f>
        <v>6.8108519999999997</v>
      </c>
      <c r="J19" s="191">
        <f t="shared" ref="J19:J26" si="7">ROUND(G19+$M$7,6)</f>
        <v>1.401967</v>
      </c>
      <c r="K19" s="249"/>
      <c r="L19" s="249"/>
      <c r="M19" s="210">
        <f>I19</f>
        <v>6.8108519999999997</v>
      </c>
      <c r="N19" s="211">
        <f>J19*1</f>
        <v>1.401967</v>
      </c>
    </row>
    <row r="20" spans="2:24" x14ac:dyDescent="0.2">
      <c r="B20" s="215" t="s">
        <v>507</v>
      </c>
      <c r="C20" s="190">
        <f>ROUND(Estrutura!AK69,6)</f>
        <v>7.4851570000000001</v>
      </c>
      <c r="D20" s="191">
        <f>ROUND(Estrutura!AL69,6)</f>
        <v>3.7967949999999999</v>
      </c>
      <c r="F20" s="190">
        <f t="shared" si="4"/>
        <v>8.3825869999999991</v>
      </c>
      <c r="G20" s="191">
        <f t="shared" si="5"/>
        <v>4.2520100000000003</v>
      </c>
      <c r="I20" s="190">
        <f t="shared" si="6"/>
        <v>8.3825869999999991</v>
      </c>
      <c r="J20" s="191">
        <f t="shared" si="7"/>
        <v>5.6539770000000003</v>
      </c>
      <c r="K20" s="249"/>
      <c r="L20" s="249"/>
      <c r="M20" s="211"/>
      <c r="N20" s="211">
        <f>J20*2</f>
        <v>11.307954000000001</v>
      </c>
    </row>
    <row r="21" spans="2:24" x14ac:dyDescent="0.2">
      <c r="B21" s="215" t="s">
        <v>508</v>
      </c>
      <c r="C21" s="190">
        <f>ROUND(Estrutura!AK70,6)</f>
        <v>7.4851570000000001</v>
      </c>
      <c r="D21" s="191">
        <f>ROUND(Estrutura!AL70,6)</f>
        <v>1.1872689999999999</v>
      </c>
      <c r="F21" s="190">
        <f t="shared" si="4"/>
        <v>8.3825869999999991</v>
      </c>
      <c r="G21" s="191">
        <f t="shared" si="5"/>
        <v>1.3296159999999999</v>
      </c>
      <c r="I21" s="190">
        <f t="shared" si="6"/>
        <v>8.3825869999999991</v>
      </c>
      <c r="J21" s="191">
        <f t="shared" si="7"/>
        <v>2.7315830000000001</v>
      </c>
      <c r="K21" s="249"/>
      <c r="L21" s="249"/>
      <c r="M21" s="211"/>
      <c r="N21" s="211">
        <f>J21*4</f>
        <v>10.926332</v>
      </c>
      <c r="S21" s="258"/>
      <c r="T21" s="258"/>
      <c r="U21" s="258"/>
      <c r="V21" s="258"/>
      <c r="W21" s="258"/>
      <c r="X21" s="258"/>
    </row>
    <row r="22" spans="2:24" x14ac:dyDescent="0.2">
      <c r="B22" s="215" t="s">
        <v>509</v>
      </c>
      <c r="C22" s="190">
        <f>ROUND(Estrutura!AK71,6)</f>
        <v>8.4208010000000009</v>
      </c>
      <c r="D22" s="191">
        <f>ROUND(Estrutura!AL71,6)</f>
        <v>3.0600390000000002</v>
      </c>
      <c r="F22" s="190">
        <f t="shared" si="4"/>
        <v>9.4304100000000002</v>
      </c>
      <c r="G22" s="191">
        <f t="shared" si="5"/>
        <v>3.4269210000000001</v>
      </c>
      <c r="I22" s="190">
        <f t="shared" si="6"/>
        <v>9.4304100000000002</v>
      </c>
      <c r="J22" s="191">
        <f t="shared" si="7"/>
        <v>4.8288880000000001</v>
      </c>
      <c r="K22" s="249"/>
      <c r="L22" s="249"/>
      <c r="M22" s="213" t="s">
        <v>568</v>
      </c>
      <c r="N22" s="267">
        <f>ROUND(SUM(M19:N21)/7,6)</f>
        <v>4.3495860000000004</v>
      </c>
      <c r="O22" s="212">
        <f>N22/N23-1</f>
        <v>-9.7567594518036538E-3</v>
      </c>
      <c r="S22" s="259"/>
      <c r="T22" s="259"/>
      <c r="U22" s="259"/>
      <c r="V22" s="259"/>
      <c r="W22" s="259"/>
      <c r="X22" s="259"/>
    </row>
    <row r="23" spans="2:24" x14ac:dyDescent="0.2">
      <c r="B23" s="215" t="s">
        <v>621</v>
      </c>
      <c r="C23" s="190">
        <f>ROUND(Estrutura!AK72,6)</f>
        <v>9.356446</v>
      </c>
      <c r="D23" s="191">
        <f>ROUND(Estrutura!AL72,6)</f>
        <v>3.946504</v>
      </c>
      <c r="F23" s="190">
        <f t="shared" si="4"/>
        <v>10.478234</v>
      </c>
      <c r="G23" s="191">
        <f t="shared" si="5"/>
        <v>4.4196689999999998</v>
      </c>
      <c r="I23" s="190">
        <f t="shared" si="6"/>
        <v>10.478234</v>
      </c>
      <c r="J23" s="191">
        <f t="shared" si="7"/>
        <v>5.8216359999999998</v>
      </c>
      <c r="K23" s="249"/>
      <c r="L23" s="249"/>
      <c r="N23" s="207">
        <v>4.392442</v>
      </c>
      <c r="S23" s="258"/>
      <c r="T23" s="258"/>
      <c r="U23" s="258"/>
      <c r="V23" s="258"/>
      <c r="W23" s="258"/>
      <c r="X23" s="258"/>
    </row>
    <row r="24" spans="2:24" x14ac:dyDescent="0.2">
      <c r="B24" s="215" t="s">
        <v>622</v>
      </c>
      <c r="C24" s="190">
        <f>ROUND(Estrutura!AK73,6)</f>
        <v>9.356446</v>
      </c>
      <c r="D24" s="191">
        <f>ROUND(Estrutura!AL73,6)</f>
        <v>4.3428550000000001</v>
      </c>
      <c r="F24" s="190">
        <f t="shared" si="4"/>
        <v>10.478234</v>
      </c>
      <c r="G24" s="191">
        <f t="shared" si="5"/>
        <v>4.8635400000000004</v>
      </c>
      <c r="I24" s="190">
        <f t="shared" si="6"/>
        <v>10.478234</v>
      </c>
      <c r="J24" s="191">
        <f t="shared" si="7"/>
        <v>6.2655070000000004</v>
      </c>
      <c r="K24" s="249"/>
      <c r="L24" s="249"/>
      <c r="S24" s="258"/>
      <c r="T24" s="258"/>
      <c r="U24" s="258"/>
      <c r="V24" s="258"/>
      <c r="W24" s="258"/>
      <c r="X24" s="258"/>
    </row>
    <row r="25" spans="2:24" x14ac:dyDescent="0.2">
      <c r="B25" s="215" t="s">
        <v>623</v>
      </c>
      <c r="C25" s="190">
        <f>ROUND(Estrutura!AK74,6)</f>
        <v>9.356446</v>
      </c>
      <c r="D25" s="191">
        <f>ROUND(Estrutura!AL74,6)</f>
        <v>3.5402689999999999</v>
      </c>
      <c r="F25" s="190">
        <f t="shared" si="4"/>
        <v>10.478234</v>
      </c>
      <c r="G25" s="191">
        <f t="shared" si="5"/>
        <v>3.964728</v>
      </c>
      <c r="I25" s="190">
        <f t="shared" si="6"/>
        <v>10.478234</v>
      </c>
      <c r="J25" s="191">
        <f t="shared" si="7"/>
        <v>5.366695</v>
      </c>
      <c r="K25" s="249"/>
      <c r="L25" s="249"/>
      <c r="S25" s="259"/>
      <c r="T25" s="259"/>
      <c r="U25" s="259"/>
      <c r="V25" s="259"/>
      <c r="W25" s="259"/>
      <c r="X25" s="259"/>
    </row>
    <row r="26" spans="2:24" x14ac:dyDescent="0.2">
      <c r="B26" s="215" t="s">
        <v>624</v>
      </c>
      <c r="C26" s="192">
        <f>ROUND(Estrutura!AK75,6)</f>
        <v>9.356446</v>
      </c>
      <c r="D26" s="193">
        <f>ROUND(Estrutura!AL75,6)</f>
        <v>2.0164689999999998</v>
      </c>
      <c r="F26" s="192">
        <f t="shared" si="4"/>
        <v>10.478234</v>
      </c>
      <c r="G26" s="193">
        <f t="shared" si="5"/>
        <v>2.2582330000000002</v>
      </c>
      <c r="I26" s="192">
        <f t="shared" si="6"/>
        <v>10.478234</v>
      </c>
      <c r="J26" s="193">
        <f t="shared" si="7"/>
        <v>3.6602000000000001</v>
      </c>
      <c r="K26" s="249"/>
      <c r="L26" s="249"/>
      <c r="S26" s="259"/>
      <c r="T26" s="260"/>
    </row>
    <row r="27" spans="2:24" x14ac:dyDescent="0.2">
      <c r="C27" s="194"/>
      <c r="D27" s="194"/>
      <c r="F27" s="194"/>
      <c r="G27" s="194"/>
      <c r="I27" s="194"/>
      <c r="J27" s="194"/>
      <c r="S27" s="259"/>
    </row>
    <row r="28" spans="2:24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24" x14ac:dyDescent="0.2">
      <c r="B29" s="332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24" x14ac:dyDescent="0.2">
      <c r="B30" s="333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24" x14ac:dyDescent="0.2">
      <c r="B31" s="215" t="s">
        <v>515</v>
      </c>
      <c r="C31" s="188">
        <f>ROUND(Estrutura!AK77,6)</f>
        <v>45.701205000000002</v>
      </c>
      <c r="D31" s="189">
        <f>ROUND(Estrutura!AL77,6)</f>
        <v>2.9187280000000002</v>
      </c>
      <c r="F31" s="188">
        <f t="shared" ref="F31:F33" si="8">ROUND(+C31/$M$6,6)</f>
        <v>51.180534999999999</v>
      </c>
      <c r="G31" s="189">
        <f t="shared" ref="G31:G33" si="9">ROUND(+D31/$M$6,6)</f>
        <v>3.2686679999999999</v>
      </c>
      <c r="I31" s="188">
        <f>F31</f>
        <v>51.180534999999999</v>
      </c>
      <c r="J31" s="189">
        <f>ROUND(G31+$M$7,6)</f>
        <v>4.6706349999999999</v>
      </c>
      <c r="S31" s="259"/>
      <c r="T31" s="259"/>
      <c r="U31" s="259"/>
      <c r="V31" s="259"/>
      <c r="W31" s="259"/>
      <c r="X31" s="259"/>
    </row>
    <row r="32" spans="2:24" x14ac:dyDescent="0.2">
      <c r="B32" s="215" t="s">
        <v>625</v>
      </c>
      <c r="C32" s="190">
        <f>ROUND(Estrutura!AK78,6)</f>
        <v>45.701205000000002</v>
      </c>
      <c r="D32" s="191">
        <f>ROUND(Estrutura!AL78,6)</f>
        <v>2.7435309999999999</v>
      </c>
      <c r="F32" s="190">
        <f t="shared" si="8"/>
        <v>51.180534999999999</v>
      </c>
      <c r="G32" s="191">
        <f t="shared" si="9"/>
        <v>3.0724659999999999</v>
      </c>
      <c r="I32" s="190">
        <f>F32</f>
        <v>51.180534999999999</v>
      </c>
      <c r="J32" s="191">
        <f t="shared" ref="J32:J33" si="10">ROUND(G32+$M$7,6)</f>
        <v>4.4744330000000003</v>
      </c>
      <c r="S32" s="259"/>
      <c r="T32" s="259"/>
      <c r="U32" s="259"/>
      <c r="V32" s="259"/>
      <c r="W32" s="259"/>
      <c r="X32" s="259"/>
    </row>
    <row r="33" spans="2:24" x14ac:dyDescent="0.2">
      <c r="B33" s="215" t="s">
        <v>626</v>
      </c>
      <c r="C33" s="192">
        <f>ROUND(Estrutura!AK79,6)</f>
        <v>45.701205000000002</v>
      </c>
      <c r="D33" s="193">
        <f>ROUND(Estrutura!AL79,6)</f>
        <v>2.5585900000000001</v>
      </c>
      <c r="F33" s="192">
        <f t="shared" si="8"/>
        <v>51.180534999999999</v>
      </c>
      <c r="G33" s="193">
        <f t="shared" si="9"/>
        <v>2.865351</v>
      </c>
      <c r="I33" s="192">
        <f>F33</f>
        <v>51.180534999999999</v>
      </c>
      <c r="J33" s="193">
        <f t="shared" si="10"/>
        <v>4.2673180000000004</v>
      </c>
      <c r="S33" s="259"/>
      <c r="T33" s="259"/>
      <c r="U33" s="259"/>
      <c r="V33" s="259"/>
      <c r="W33" s="259"/>
      <c r="X33" s="259"/>
    </row>
    <row r="34" spans="2:24" x14ac:dyDescent="0.2">
      <c r="C34" s="194"/>
      <c r="D34" s="194"/>
      <c r="F34" s="194"/>
      <c r="G34" s="194"/>
      <c r="I34" s="194"/>
      <c r="J34" s="194"/>
      <c r="S34" s="259"/>
    </row>
    <row r="35" spans="2:24" x14ac:dyDescent="0.2">
      <c r="C35" s="334" t="s">
        <v>598</v>
      </c>
      <c r="D35" s="335"/>
      <c r="F35" s="334" t="s">
        <v>598</v>
      </c>
      <c r="G35" s="335"/>
      <c r="I35" s="334" t="s">
        <v>598</v>
      </c>
      <c r="J35" s="335"/>
    </row>
    <row r="36" spans="2:24" x14ac:dyDescent="0.2">
      <c r="B36" s="332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  <c r="S36" s="259"/>
    </row>
    <row r="37" spans="2:24" x14ac:dyDescent="0.2">
      <c r="B37" s="333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  <c r="S37" s="259"/>
    </row>
    <row r="38" spans="2:24" x14ac:dyDescent="0.2">
      <c r="B38" s="215" t="s">
        <v>627</v>
      </c>
      <c r="C38" s="188">
        <f>ROUND(Estrutura!AK81,6)</f>
        <v>31.823049999999999</v>
      </c>
      <c r="D38" s="189">
        <f>ROUND(Estrutura!AL81,6)</f>
        <v>0</v>
      </c>
      <c r="F38" s="188">
        <f t="shared" ref="F38:F45" si="11">ROUND(+C38/$M$6,6)</f>
        <v>35.638463000000002</v>
      </c>
      <c r="G38" s="189">
        <f t="shared" ref="G38:G45" si="12">ROUND(+D38/$M$6,6)</f>
        <v>0</v>
      </c>
      <c r="I38" s="188">
        <f t="shared" ref="I38:I45" si="13">F38</f>
        <v>35.638463000000002</v>
      </c>
      <c r="J38" s="191">
        <f t="shared" ref="J38:J45" si="14">ROUND(G38+$M$7,6)</f>
        <v>1.401967</v>
      </c>
    </row>
    <row r="39" spans="2:24" x14ac:dyDescent="0.2">
      <c r="B39" s="215" t="s">
        <v>518</v>
      </c>
      <c r="C39" s="190">
        <f>ROUND(Estrutura!AK82,6)</f>
        <v>31.823049999999999</v>
      </c>
      <c r="D39" s="191">
        <f>ROUND(Estrutura!AL82,6)</f>
        <v>3.1225649999999998</v>
      </c>
      <c r="F39" s="190">
        <f t="shared" si="11"/>
        <v>35.638463000000002</v>
      </c>
      <c r="G39" s="191">
        <f t="shared" si="12"/>
        <v>3.4969440000000001</v>
      </c>
      <c r="I39" s="190">
        <f t="shared" si="13"/>
        <v>35.638463000000002</v>
      </c>
      <c r="J39" s="191">
        <f t="shared" si="14"/>
        <v>4.898911</v>
      </c>
      <c r="S39" s="260"/>
    </row>
    <row r="40" spans="2:24" x14ac:dyDescent="0.2">
      <c r="B40" s="215" t="s">
        <v>519</v>
      </c>
      <c r="C40" s="190">
        <f>ROUND(Estrutura!AK83,6)</f>
        <v>51.711100000000002</v>
      </c>
      <c r="D40" s="191">
        <f>ROUND(Estrutura!AL83,6)</f>
        <v>2.7247870000000001</v>
      </c>
      <c r="F40" s="190">
        <f t="shared" si="11"/>
        <v>57.910983999999999</v>
      </c>
      <c r="G40" s="191">
        <f t="shared" si="12"/>
        <v>3.0514739999999998</v>
      </c>
      <c r="I40" s="190">
        <f t="shared" si="13"/>
        <v>57.910983999999999</v>
      </c>
      <c r="J40" s="191">
        <f t="shared" si="14"/>
        <v>4.4534409999999998</v>
      </c>
    </row>
    <row r="41" spans="2:24" x14ac:dyDescent="0.2">
      <c r="B41" s="215" t="s">
        <v>520</v>
      </c>
      <c r="C41" s="190">
        <f>ROUND(Estrutura!AK84,6)</f>
        <v>91.476349999999996</v>
      </c>
      <c r="D41" s="191">
        <f>ROUND(Estrutura!AL84,6)</f>
        <v>2.4612630000000002</v>
      </c>
      <c r="F41" s="190">
        <f t="shared" si="11"/>
        <v>102.44387500000001</v>
      </c>
      <c r="G41" s="191">
        <f t="shared" si="12"/>
        <v>2.7563550000000001</v>
      </c>
      <c r="I41" s="190">
        <f t="shared" si="13"/>
        <v>102.44387500000001</v>
      </c>
      <c r="J41" s="191">
        <f t="shared" si="14"/>
        <v>4.1583220000000001</v>
      </c>
    </row>
    <row r="42" spans="2:24" x14ac:dyDescent="0.2">
      <c r="B42" s="215" t="s">
        <v>625</v>
      </c>
      <c r="C42" s="190">
        <f>ROUND(Estrutura!AK85,6)</f>
        <v>208.82995</v>
      </c>
      <c r="D42" s="191">
        <f>ROUND(Estrutura!AL85,6)</f>
        <v>2.2265100000000002</v>
      </c>
      <c r="F42" s="190">
        <f t="shared" si="11"/>
        <v>233.86754300000001</v>
      </c>
      <c r="G42" s="191">
        <f t="shared" si="12"/>
        <v>2.4934569999999998</v>
      </c>
      <c r="I42" s="190">
        <f t="shared" si="13"/>
        <v>233.86754300000001</v>
      </c>
      <c r="J42" s="191">
        <f t="shared" si="14"/>
        <v>3.8954240000000002</v>
      </c>
    </row>
    <row r="43" spans="2:24" x14ac:dyDescent="0.2">
      <c r="B43" s="215" t="s">
        <v>628</v>
      </c>
      <c r="C43" s="190">
        <f>ROUND(Estrutura!AK86,6)</f>
        <v>962.60114999999996</v>
      </c>
      <c r="D43" s="191">
        <f>ROUND(Estrutura!AL86,6)</f>
        <v>1.849672</v>
      </c>
      <c r="F43" s="190">
        <f t="shared" si="11"/>
        <v>1078.0118729999999</v>
      </c>
      <c r="G43" s="191">
        <f t="shared" si="12"/>
        <v>2.0714380000000001</v>
      </c>
      <c r="I43" s="190">
        <f t="shared" si="13"/>
        <v>1078.0118729999999</v>
      </c>
      <c r="J43" s="191">
        <f t="shared" si="14"/>
        <v>3.4734050000000001</v>
      </c>
    </row>
    <row r="44" spans="2:24" x14ac:dyDescent="0.2">
      <c r="B44" s="215" t="s">
        <v>629</v>
      </c>
      <c r="C44" s="190">
        <f>ROUND(Estrutura!AK87,6)</f>
        <v>3609.8600999999999</v>
      </c>
      <c r="D44" s="191">
        <f>ROUND(Estrutura!AL87,6)</f>
        <v>1.093888</v>
      </c>
      <c r="F44" s="190">
        <f t="shared" si="11"/>
        <v>4042.662996</v>
      </c>
      <c r="G44" s="191">
        <f t="shared" si="12"/>
        <v>1.225039</v>
      </c>
      <c r="I44" s="190">
        <f t="shared" si="13"/>
        <v>4042.662996</v>
      </c>
      <c r="J44" s="191">
        <f t="shared" si="14"/>
        <v>2.6270060000000002</v>
      </c>
    </row>
    <row r="45" spans="2:24" x14ac:dyDescent="0.2">
      <c r="B45" s="215" t="s">
        <v>630</v>
      </c>
      <c r="C45" s="192">
        <f>ROUND(Estrutura!AK88,6)</f>
        <v>9576.5355</v>
      </c>
      <c r="D45" s="193">
        <f>ROUND(Estrutura!AL88,6)</f>
        <v>0.97455599999999998</v>
      </c>
      <c r="F45" s="192">
        <f t="shared" si="11"/>
        <v>10724.710826</v>
      </c>
      <c r="G45" s="193">
        <f t="shared" si="12"/>
        <v>1.0913999999999999</v>
      </c>
      <c r="I45" s="192">
        <f t="shared" si="13"/>
        <v>10724.710826</v>
      </c>
      <c r="J45" s="193">
        <f t="shared" si="14"/>
        <v>2.4933670000000001</v>
      </c>
    </row>
    <row r="46" spans="2:24" x14ac:dyDescent="0.2">
      <c r="C46" s="194"/>
      <c r="D46" s="194"/>
      <c r="F46" s="194"/>
      <c r="G46" s="194"/>
      <c r="I46" s="194"/>
      <c r="J46" s="194"/>
    </row>
    <row r="47" spans="2:24" x14ac:dyDescent="0.2">
      <c r="C47" s="330" t="s">
        <v>599</v>
      </c>
      <c r="D47" s="331"/>
      <c r="F47" s="330" t="s">
        <v>599</v>
      </c>
      <c r="G47" s="331"/>
    </row>
    <row r="48" spans="2:24" x14ac:dyDescent="0.2">
      <c r="B48" s="332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33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ROUND(Estrutura!AL92,6)</f>
        <v>0.423674</v>
      </c>
      <c r="D50" s="189">
        <f>C50</f>
        <v>0.423674</v>
      </c>
      <c r="F50" s="189">
        <f t="shared" ref="F50:F58" si="15">ROUND(+C50/$M$6,6)</f>
        <v>0.47447</v>
      </c>
      <c r="G50" s="189">
        <f>ROUND(+D50/$M$5,6)</f>
        <v>0.466088</v>
      </c>
    </row>
    <row r="51" spans="2:10" x14ac:dyDescent="0.2">
      <c r="B51" s="215" t="s">
        <v>632</v>
      </c>
      <c r="C51" s="191">
        <f>ROUND(Estrutura!AL93,6)</f>
        <v>0.33271800000000001</v>
      </c>
      <c r="D51" s="191">
        <f>ROUND(Estrutura!AL93,6)</f>
        <v>0.33271800000000001</v>
      </c>
      <c r="F51" s="191">
        <f t="shared" si="15"/>
        <v>0.37260900000000002</v>
      </c>
      <c r="G51" s="191">
        <f t="shared" ref="G51:G58" si="16">ROUND(+D51/$M$5,6)</f>
        <v>0.36602600000000002</v>
      </c>
    </row>
    <row r="52" spans="2:10" x14ac:dyDescent="0.2">
      <c r="B52" s="215" t="s">
        <v>633</v>
      </c>
      <c r="C52" s="191">
        <f>ROUND(Estrutura!AL94,6)</f>
        <v>0.28642800000000002</v>
      </c>
      <c r="D52" s="191">
        <f>ROUND(Estrutura!AL94,6)</f>
        <v>0.28642800000000002</v>
      </c>
      <c r="F52" s="191">
        <f t="shared" si="15"/>
        <v>0.32076900000000003</v>
      </c>
      <c r="G52" s="191">
        <f t="shared" si="16"/>
        <v>0.31510199999999999</v>
      </c>
    </row>
    <row r="53" spans="2:10" x14ac:dyDescent="0.2">
      <c r="B53" s="215" t="s">
        <v>634</v>
      </c>
      <c r="C53" s="191">
        <f>ROUND(Estrutura!AL95,6)</f>
        <v>0.21757799999999999</v>
      </c>
      <c r="D53" s="191">
        <f>ROUND(Estrutura!AL95,6)</f>
        <v>0.21757799999999999</v>
      </c>
      <c r="F53" s="191">
        <f t="shared" si="15"/>
        <v>0.24366399999999999</v>
      </c>
      <c r="G53" s="191">
        <f t="shared" si="16"/>
        <v>0.23935999999999999</v>
      </c>
    </row>
    <row r="54" spans="2:10" x14ac:dyDescent="0.2">
      <c r="B54" s="215" t="s">
        <v>635</v>
      </c>
      <c r="C54" s="191">
        <f>ROUND(Estrutura!AL96,6)</f>
        <v>0.224915</v>
      </c>
      <c r="D54" s="191">
        <f>ROUND(Estrutura!AL96,6)</f>
        <v>0.224915</v>
      </c>
      <c r="F54" s="191">
        <f t="shared" si="15"/>
        <v>0.25188100000000002</v>
      </c>
      <c r="G54" s="191">
        <f t="shared" si="16"/>
        <v>0.24743100000000001</v>
      </c>
    </row>
    <row r="55" spans="2:10" x14ac:dyDescent="0.2">
      <c r="B55" s="215" t="s">
        <v>636</v>
      </c>
      <c r="C55" s="191">
        <f>ROUND(Estrutura!AL97,6)</f>
        <v>0.20358000000000001</v>
      </c>
      <c r="D55" s="191">
        <f>ROUND(Estrutura!AL97,6)</f>
        <v>0.20358000000000001</v>
      </c>
      <c r="F55" s="191">
        <f t="shared" si="15"/>
        <v>0.227988</v>
      </c>
      <c r="G55" s="191">
        <f t="shared" si="16"/>
        <v>0.22395999999999999</v>
      </c>
    </row>
    <row r="56" spans="2:10" x14ac:dyDescent="0.2">
      <c r="B56" s="215" t="s">
        <v>637</v>
      </c>
      <c r="C56" s="191">
        <f>ROUND(Estrutura!AL98,6)</f>
        <v>0.17813599999999999</v>
      </c>
      <c r="D56" s="191">
        <f>ROUND(Estrutura!AL98,6)</f>
        <v>0.17813599999999999</v>
      </c>
      <c r="F56" s="191">
        <f t="shared" si="15"/>
        <v>0.199494</v>
      </c>
      <c r="G56" s="191">
        <f t="shared" si="16"/>
        <v>0.195969</v>
      </c>
    </row>
    <row r="57" spans="2:10" x14ac:dyDescent="0.2">
      <c r="B57" s="215" t="s">
        <v>638</v>
      </c>
      <c r="C57" s="191">
        <f>ROUND(Estrutura!AL99,6)</f>
        <v>0.15268799999999999</v>
      </c>
      <c r="D57" s="191">
        <f>ROUND(Estrutura!AL99,6)</f>
        <v>0.15268799999999999</v>
      </c>
      <c r="F57" s="191">
        <f t="shared" si="15"/>
        <v>0.17099400000000001</v>
      </c>
      <c r="G57" s="191">
        <f t="shared" si="16"/>
        <v>0.16797400000000001</v>
      </c>
    </row>
    <row r="58" spans="2:10" x14ac:dyDescent="0.2">
      <c r="B58" s="215" t="s">
        <v>639</v>
      </c>
      <c r="C58" s="193">
        <f>ROUND(Estrutura!AL100,6)</f>
        <v>0.12664900000000001</v>
      </c>
      <c r="D58" s="193">
        <f>ROUND(Estrutura!AL100,6)</f>
        <v>0.12664900000000001</v>
      </c>
      <c r="F58" s="193">
        <f t="shared" si="15"/>
        <v>0.14183399999999999</v>
      </c>
      <c r="G58" s="193">
        <f t="shared" si="16"/>
        <v>0.13932800000000001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32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33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ROUND(Estrutura!AL103,6)</f>
        <v>4.9216000000000003E-2</v>
      </c>
      <c r="D63" s="197">
        <f>C63</f>
        <v>4.9216000000000003E-2</v>
      </c>
      <c r="F63" s="197">
        <f t="shared" ref="F63" si="17">ROUND(+C63/$M$6,6)</f>
        <v>5.5116999999999999E-2</v>
      </c>
      <c r="G63" s="197">
        <f t="shared" ref="G63" si="18">ROUND(+D63/$M$5,6)</f>
        <v>5.4142999999999997E-2</v>
      </c>
      <c r="I63" s="197">
        <f>ROUND(Estrutura!AL112,6)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32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33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ROUND(Estrutura!AK90,6)</f>
        <v>0</v>
      </c>
      <c r="D68" s="191">
        <f>ROUND(Estrutura!AL90,6)</f>
        <v>0.223468</v>
      </c>
      <c r="F68" s="190">
        <f t="shared" ref="F68:I70" si="19">ROUND(+C68/$M$6,6)</f>
        <v>0</v>
      </c>
      <c r="G68" s="202">
        <f t="shared" si="19"/>
        <v>0.25026100000000001</v>
      </c>
      <c r="I68" s="190">
        <f t="shared" si="19"/>
        <v>0</v>
      </c>
      <c r="J68" s="202">
        <f>ROUND(G68+$M$7,6)</f>
        <v>1.652228</v>
      </c>
    </row>
    <row r="69" spans="2:10" x14ac:dyDescent="0.2">
      <c r="B69" s="215" t="s">
        <v>607</v>
      </c>
      <c r="C69" s="190">
        <v>0</v>
      </c>
      <c r="D69" s="191">
        <f>0.131644*(1+Estrutura!$AV$90)</f>
        <v>0.13822620000000002</v>
      </c>
      <c r="F69" s="190">
        <f t="shared" si="19"/>
        <v>0</v>
      </c>
      <c r="G69" s="191">
        <f t="shared" si="19"/>
        <v>0.15479899999999999</v>
      </c>
      <c r="I69" s="190">
        <f t="shared" si="19"/>
        <v>0</v>
      </c>
      <c r="J69" s="191">
        <f t="shared" ref="J69:J70" si="20">ROUND(G69+$M$7,6)</f>
        <v>1.5567660000000001</v>
      </c>
    </row>
    <row r="70" spans="2:10" x14ac:dyDescent="0.2">
      <c r="B70" s="215" t="s">
        <v>608</v>
      </c>
      <c r="C70" s="192">
        <v>0</v>
      </c>
      <c r="D70" s="193">
        <f>0.131644*(1+Estrutura!$AV$90)</f>
        <v>0.13822620000000002</v>
      </c>
      <c r="F70" s="192">
        <f t="shared" si="19"/>
        <v>0</v>
      </c>
      <c r="G70" s="193">
        <f t="shared" si="19"/>
        <v>0.15479899999999999</v>
      </c>
      <c r="I70" s="192">
        <f t="shared" si="19"/>
        <v>0</v>
      </c>
      <c r="J70" s="193">
        <f t="shared" si="20"/>
        <v>1.5567660000000001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32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33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21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22">C51</f>
        <v>0.33271800000000001</v>
      </c>
      <c r="F75" s="190"/>
      <c r="G75" s="191">
        <f t="shared" si="21"/>
        <v>0.37260900000000002</v>
      </c>
      <c r="I75" s="190"/>
      <c r="J75" s="191">
        <f t="shared" ref="J75:J82" si="23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22"/>
        <v>0.28642800000000002</v>
      </c>
      <c r="F76" s="190"/>
      <c r="G76" s="191">
        <f t="shared" si="21"/>
        <v>0.32076900000000003</v>
      </c>
      <c r="I76" s="190"/>
      <c r="J76" s="191">
        <f t="shared" si="23"/>
        <v>1.722736</v>
      </c>
    </row>
    <row r="77" spans="2:10" x14ac:dyDescent="0.2">
      <c r="B77" s="215" t="s">
        <v>634</v>
      </c>
      <c r="C77" s="190">
        <v>0</v>
      </c>
      <c r="D77" s="191">
        <f t="shared" si="22"/>
        <v>0.21757799999999999</v>
      </c>
      <c r="F77" s="190"/>
      <c r="G77" s="191">
        <f t="shared" si="21"/>
        <v>0.24366399999999999</v>
      </c>
      <c r="I77" s="190"/>
      <c r="J77" s="191">
        <f t="shared" si="23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22"/>
        <v>0.224915</v>
      </c>
      <c r="F78" s="190"/>
      <c r="G78" s="191">
        <f t="shared" si="21"/>
        <v>0.25188100000000002</v>
      </c>
      <c r="I78" s="190"/>
      <c r="J78" s="191">
        <f t="shared" si="23"/>
        <v>1.653848</v>
      </c>
    </row>
    <row r="79" spans="2:10" x14ac:dyDescent="0.2">
      <c r="B79" s="215" t="s">
        <v>636</v>
      </c>
      <c r="C79" s="190">
        <v>0</v>
      </c>
      <c r="D79" s="191">
        <f t="shared" si="22"/>
        <v>0.20358000000000001</v>
      </c>
      <c r="F79" s="190"/>
      <c r="G79" s="191">
        <f t="shared" si="21"/>
        <v>0.227988</v>
      </c>
      <c r="I79" s="190"/>
      <c r="J79" s="191">
        <f t="shared" si="23"/>
        <v>1.629955</v>
      </c>
    </row>
    <row r="80" spans="2:10" x14ac:dyDescent="0.2">
      <c r="B80" s="215" t="s">
        <v>637</v>
      </c>
      <c r="C80" s="190">
        <v>0</v>
      </c>
      <c r="D80" s="191">
        <f t="shared" si="22"/>
        <v>0.17813599999999999</v>
      </c>
      <c r="F80" s="190"/>
      <c r="G80" s="191">
        <f t="shared" si="21"/>
        <v>0.199494</v>
      </c>
      <c r="I80" s="190"/>
      <c r="J80" s="191">
        <f t="shared" si="23"/>
        <v>1.601461</v>
      </c>
    </row>
    <row r="81" spans="2:10" x14ac:dyDescent="0.2">
      <c r="B81" s="215" t="s">
        <v>638</v>
      </c>
      <c r="C81" s="190">
        <v>0</v>
      </c>
      <c r="D81" s="191">
        <f t="shared" si="22"/>
        <v>0.15268799999999999</v>
      </c>
      <c r="F81" s="190"/>
      <c r="G81" s="191">
        <f t="shared" si="21"/>
        <v>0.17099400000000001</v>
      </c>
      <c r="I81" s="190"/>
      <c r="J81" s="191">
        <f t="shared" si="23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22"/>
        <v>0.12664900000000001</v>
      </c>
      <c r="F82" s="192"/>
      <c r="G82" s="193">
        <f t="shared" si="21"/>
        <v>0.14183399999999999</v>
      </c>
      <c r="I82" s="192"/>
      <c r="J82" s="193">
        <f t="shared" si="23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1" spans="2:10" x14ac:dyDescent="0.2">
      <c r="B91" s="207" t="s">
        <v>649</v>
      </c>
    </row>
    <row r="92" spans="2:10" x14ac:dyDescent="0.2">
      <c r="B92" s="216" t="s">
        <v>650</v>
      </c>
    </row>
    <row r="93" spans="2:10" x14ac:dyDescent="0.2">
      <c r="B93" s="216" t="s">
        <v>651</v>
      </c>
    </row>
    <row r="94" spans="2:10" x14ac:dyDescent="0.2">
      <c r="B94" s="216" t="s">
        <v>652</v>
      </c>
    </row>
  </sheetData>
  <mergeCells count="34">
    <mergeCell ref="V3:W3"/>
    <mergeCell ref="C4:D4"/>
    <mergeCell ref="F4:G4"/>
    <mergeCell ref="I4:J4"/>
    <mergeCell ref="C6:D6"/>
    <mergeCell ref="F6:G6"/>
    <mergeCell ref="I6:J6"/>
    <mergeCell ref="C16:D16"/>
    <mergeCell ref="F16:G16"/>
    <mergeCell ref="I16:J16"/>
    <mergeCell ref="C28:D28"/>
    <mergeCell ref="F28:G28"/>
    <mergeCell ref="I28:J28"/>
    <mergeCell ref="I65:J65"/>
    <mergeCell ref="C35:D35"/>
    <mergeCell ref="F35:G35"/>
    <mergeCell ref="I35:J35"/>
    <mergeCell ref="C47:D47"/>
    <mergeCell ref="F47:G47"/>
    <mergeCell ref="B61:B62"/>
    <mergeCell ref="C60:D60"/>
    <mergeCell ref="F60:G60"/>
    <mergeCell ref="C65:D65"/>
    <mergeCell ref="F65:G65"/>
    <mergeCell ref="B7:B8"/>
    <mergeCell ref="B17:B18"/>
    <mergeCell ref="B29:B30"/>
    <mergeCell ref="B36:B37"/>
    <mergeCell ref="B48:B49"/>
    <mergeCell ref="B66:B67"/>
    <mergeCell ref="B72:B73"/>
    <mergeCell ref="C72:D72"/>
    <mergeCell ref="F72:G72"/>
    <mergeCell ref="I72:J7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3"/>
  </sheetPr>
  <dimension ref="B2:CJ77"/>
  <sheetViews>
    <sheetView showGridLines="0" topLeftCell="A58" workbookViewId="0"/>
  </sheetViews>
  <sheetFormatPr defaultColWidth="9.140625" defaultRowHeight="16.5" x14ac:dyDescent="0.3"/>
  <cols>
    <col min="1" max="1" width="2.85546875" style="1" customWidth="1"/>
    <col min="2" max="2" width="9.140625" style="1"/>
    <col min="3" max="3" width="15.42578125" style="1" bestFit="1" customWidth="1"/>
    <col min="4" max="4" width="10.140625" style="1" bestFit="1" customWidth="1"/>
    <col min="5" max="5" width="17" style="1" bestFit="1" customWidth="1"/>
    <col min="6" max="6" width="12.28515625" style="1" bestFit="1" customWidth="1"/>
    <col min="7" max="7" width="17" style="1" bestFit="1" customWidth="1"/>
    <col min="8" max="8" width="12" style="1" customWidth="1"/>
    <col min="9" max="9" width="20.42578125" style="1" bestFit="1" customWidth="1"/>
    <col min="10" max="10" width="9.140625" style="1"/>
    <col min="11" max="11" width="12.140625" style="1" customWidth="1"/>
    <col min="12" max="13" width="9.140625" style="1"/>
    <col min="14" max="14" width="15.42578125" style="1" bestFit="1" customWidth="1"/>
    <col min="15" max="15" width="10.140625" style="1" bestFit="1" customWidth="1"/>
    <col min="16" max="16" width="17" style="1" bestFit="1" customWidth="1"/>
    <col min="17" max="17" width="12.28515625" style="1" bestFit="1" customWidth="1"/>
    <col min="18" max="18" width="17" style="1" bestFit="1" customWidth="1"/>
    <col min="19" max="19" width="12" style="1" customWidth="1"/>
    <col min="20" max="20" width="20.42578125" style="1" bestFit="1" customWidth="1"/>
    <col min="21" max="21" width="9.140625" style="1"/>
    <col min="22" max="22" width="12.140625" style="1" customWidth="1"/>
    <col min="23" max="24" width="9.140625" style="1"/>
    <col min="25" max="25" width="15.42578125" style="1" bestFit="1" customWidth="1"/>
    <col min="26" max="26" width="10.140625" style="1" bestFit="1" customWidth="1"/>
    <col min="27" max="27" width="17" style="1" bestFit="1" customWidth="1"/>
    <col min="28" max="28" width="12.28515625" style="1" bestFit="1" customWidth="1"/>
    <col min="29" max="29" width="17" style="1" bestFit="1" customWidth="1"/>
    <col min="30" max="30" width="12" style="1" customWidth="1"/>
    <col min="31" max="31" width="20.42578125" style="1" bestFit="1" customWidth="1"/>
    <col min="32" max="32" width="9.140625" style="1"/>
    <col min="33" max="33" width="12.140625" style="1" customWidth="1"/>
    <col min="34" max="35" width="9.140625" style="1"/>
    <col min="36" max="36" width="15.42578125" style="1" bestFit="1" customWidth="1"/>
    <col min="37" max="37" width="10.140625" style="1" bestFit="1" customWidth="1"/>
    <col min="38" max="38" width="17" style="1" bestFit="1" customWidth="1"/>
    <col min="39" max="39" width="12.28515625" style="1" bestFit="1" customWidth="1"/>
    <col min="40" max="40" width="17" style="1" bestFit="1" customWidth="1"/>
    <col min="41" max="41" width="12" style="1" customWidth="1"/>
    <col min="42" max="42" width="20.42578125" style="1" bestFit="1" customWidth="1"/>
    <col min="43" max="43" width="9.140625" style="1"/>
    <col min="44" max="44" width="12.140625" style="1" customWidth="1"/>
    <col min="45" max="46" width="9.140625" style="1"/>
    <col min="47" max="47" width="15.42578125" style="1" bestFit="1" customWidth="1"/>
    <col min="48" max="48" width="10.140625" style="1" bestFit="1" customWidth="1"/>
    <col min="49" max="49" width="17" style="1" bestFit="1" customWidth="1"/>
    <col min="50" max="50" width="12.28515625" style="1" bestFit="1" customWidth="1"/>
    <col min="51" max="51" width="17" style="1" bestFit="1" customWidth="1"/>
    <col min="52" max="52" width="12" style="1" customWidth="1"/>
    <col min="53" max="53" width="20.42578125" style="1" bestFit="1" customWidth="1"/>
    <col min="54" max="54" width="9.140625" style="1"/>
    <col min="55" max="55" width="12.140625" style="1" customWidth="1"/>
    <col min="56" max="57" width="9.140625" style="1"/>
    <col min="58" max="58" width="15.42578125" style="1" bestFit="1" customWidth="1"/>
    <col min="59" max="59" width="10.140625" style="1" bestFit="1" customWidth="1"/>
    <col min="60" max="60" width="17" style="1" bestFit="1" customWidth="1"/>
    <col min="61" max="61" width="12.28515625" style="1" bestFit="1" customWidth="1"/>
    <col min="62" max="62" width="17" style="1" bestFit="1" customWidth="1"/>
    <col min="63" max="63" width="12" style="1" customWidth="1"/>
    <col min="64" max="64" width="20.42578125" style="1" bestFit="1" customWidth="1"/>
    <col min="65" max="65" width="9.140625" style="1"/>
    <col min="66" max="66" width="12.140625" style="1" customWidth="1"/>
    <col min="67" max="68" width="9.140625" style="1"/>
    <col min="69" max="69" width="15.42578125" style="1" bestFit="1" customWidth="1"/>
    <col min="70" max="70" width="10.140625" style="1" bestFit="1" customWidth="1"/>
    <col min="71" max="71" width="17" style="1" bestFit="1" customWidth="1"/>
    <col min="72" max="72" width="12.28515625" style="1" bestFit="1" customWidth="1"/>
    <col min="73" max="73" width="17" style="1" bestFit="1" customWidth="1"/>
    <col min="74" max="74" width="12" style="1" customWidth="1"/>
    <col min="75" max="75" width="20.42578125" style="1" bestFit="1" customWidth="1"/>
    <col min="76" max="76" width="9.140625" style="1"/>
    <col min="77" max="77" width="12.140625" style="1" customWidth="1"/>
    <col min="78" max="79" width="9.140625" style="1"/>
    <col min="80" max="80" width="15.42578125" style="1" bestFit="1" customWidth="1"/>
    <col min="81" max="81" width="10.140625" style="1" bestFit="1" customWidth="1"/>
    <col min="82" max="82" width="17" style="1" bestFit="1" customWidth="1"/>
    <col min="83" max="83" width="12.28515625" style="1" bestFit="1" customWidth="1"/>
    <col min="84" max="84" width="17" style="1" bestFit="1" customWidth="1"/>
    <col min="85" max="85" width="12" style="1" customWidth="1"/>
    <col min="86" max="86" width="20.42578125" style="1" bestFit="1" customWidth="1"/>
    <col min="87" max="87" width="9.140625" style="1"/>
    <col min="88" max="88" width="12.140625" style="1" customWidth="1"/>
    <col min="89" max="16384" width="9.140625" style="1"/>
  </cols>
  <sheetData>
    <row r="2" spans="2:88" x14ac:dyDescent="0.3">
      <c r="B2" s="23" t="s">
        <v>583</v>
      </c>
      <c r="M2" s="23" t="s">
        <v>584</v>
      </c>
      <c r="X2" s="23" t="s">
        <v>585</v>
      </c>
      <c r="AI2" s="23" t="s">
        <v>586</v>
      </c>
      <c r="AT2" s="23" t="s">
        <v>587</v>
      </c>
      <c r="BE2" s="23" t="s">
        <v>588</v>
      </c>
      <c r="BP2" s="23" t="s">
        <v>589</v>
      </c>
      <c r="CA2" s="23" t="s">
        <v>666</v>
      </c>
    </row>
    <row r="4" spans="2:88" x14ac:dyDescent="0.3">
      <c r="B4" s="35"/>
      <c r="C4" s="62" t="s">
        <v>577</v>
      </c>
      <c r="D4" s="62" t="s">
        <v>578</v>
      </c>
      <c r="E4" s="62" t="s">
        <v>495</v>
      </c>
      <c r="F4" s="62" t="s">
        <v>579</v>
      </c>
      <c r="G4" s="62" t="s">
        <v>495</v>
      </c>
      <c r="H4" s="62" t="s">
        <v>580</v>
      </c>
      <c r="I4" s="62" t="s">
        <v>581</v>
      </c>
      <c r="M4" s="35"/>
      <c r="N4" s="62" t="s">
        <v>577</v>
      </c>
      <c r="O4" s="62" t="s">
        <v>578</v>
      </c>
      <c r="P4" s="62" t="s">
        <v>495</v>
      </c>
      <c r="Q4" s="62" t="s">
        <v>579</v>
      </c>
      <c r="R4" s="62" t="s">
        <v>495</v>
      </c>
      <c r="S4" s="62" t="s">
        <v>580</v>
      </c>
      <c r="T4" s="62" t="s">
        <v>581</v>
      </c>
      <c r="X4" s="35"/>
      <c r="Y4" s="62" t="s">
        <v>577</v>
      </c>
      <c r="Z4" s="62" t="s">
        <v>578</v>
      </c>
      <c r="AA4" s="62" t="s">
        <v>495</v>
      </c>
      <c r="AB4" s="62" t="s">
        <v>579</v>
      </c>
      <c r="AC4" s="62" t="s">
        <v>495</v>
      </c>
      <c r="AD4" s="62" t="s">
        <v>580</v>
      </c>
      <c r="AE4" s="62" t="s">
        <v>581</v>
      </c>
      <c r="AI4" s="35"/>
      <c r="AJ4" s="62" t="s">
        <v>577</v>
      </c>
      <c r="AK4" s="62" t="s">
        <v>578</v>
      </c>
      <c r="AL4" s="62" t="s">
        <v>495</v>
      </c>
      <c r="AM4" s="62" t="s">
        <v>579</v>
      </c>
      <c r="AN4" s="62" t="s">
        <v>495</v>
      </c>
      <c r="AO4" s="62" t="s">
        <v>580</v>
      </c>
      <c r="AP4" s="62" t="s">
        <v>581</v>
      </c>
      <c r="AT4" s="35"/>
      <c r="AU4" s="62" t="s">
        <v>577</v>
      </c>
      <c r="AV4" s="62" t="s">
        <v>578</v>
      </c>
      <c r="AW4" s="62" t="s">
        <v>495</v>
      </c>
      <c r="AX4" s="62" t="s">
        <v>579</v>
      </c>
      <c r="AY4" s="62" t="s">
        <v>495</v>
      </c>
      <c r="AZ4" s="62" t="s">
        <v>580</v>
      </c>
      <c r="BA4" s="62" t="s">
        <v>581</v>
      </c>
      <c r="BE4" s="35"/>
      <c r="BF4" s="62" t="s">
        <v>577</v>
      </c>
      <c r="BG4" s="62" t="s">
        <v>578</v>
      </c>
      <c r="BH4" s="62" t="s">
        <v>495</v>
      </c>
      <c r="BI4" s="62" t="s">
        <v>579</v>
      </c>
      <c r="BJ4" s="62" t="s">
        <v>495</v>
      </c>
      <c r="BK4" s="62" t="s">
        <v>580</v>
      </c>
      <c r="BL4" s="62" t="s">
        <v>581</v>
      </c>
      <c r="BP4" s="35"/>
      <c r="BQ4" s="62" t="s">
        <v>577</v>
      </c>
      <c r="BR4" s="62" t="s">
        <v>578</v>
      </c>
      <c r="BS4" s="62" t="s">
        <v>495</v>
      </c>
      <c r="BT4" s="62" t="s">
        <v>579</v>
      </c>
      <c r="BU4" s="62" t="s">
        <v>495</v>
      </c>
      <c r="BV4" s="62" t="s">
        <v>580</v>
      </c>
      <c r="BW4" s="62" t="s">
        <v>581</v>
      </c>
      <c r="CA4" s="35"/>
      <c r="CB4" s="62" t="s">
        <v>577</v>
      </c>
      <c r="CC4" s="62" t="s">
        <v>578</v>
      </c>
      <c r="CD4" s="62" t="s">
        <v>495</v>
      </c>
      <c r="CE4" s="62" t="s">
        <v>579</v>
      </c>
      <c r="CF4" s="62" t="s">
        <v>495</v>
      </c>
      <c r="CG4" s="62" t="s">
        <v>580</v>
      </c>
      <c r="CH4" s="62" t="s">
        <v>581</v>
      </c>
    </row>
    <row r="5" spans="2:88" x14ac:dyDescent="0.3">
      <c r="B5" s="66">
        <v>43252</v>
      </c>
      <c r="C5" s="36">
        <f>HLOOKUP(B5,Mercado!$C$93:$GL$102,2,0)</f>
        <v>16306417.655106399</v>
      </c>
      <c r="D5" s="179">
        <f>Estrutura!AT67</f>
        <v>3.5680133638237903</v>
      </c>
      <c r="E5" s="180">
        <f>C5*D5</f>
        <v>58181516.10951183</v>
      </c>
      <c r="F5" s="179">
        <f>Estrutura!AB116</f>
        <v>3.2614243232973203</v>
      </c>
      <c r="G5" s="180">
        <f>C5*F5</f>
        <v>53182147.166208863</v>
      </c>
      <c r="H5" s="180">
        <f>E5-G5</f>
        <v>4999368.9433029667</v>
      </c>
      <c r="I5" s="180">
        <f>H5*((1+WACC!$C$28)^(($B$17-B5)/365))</f>
        <v>5412605.1236618208</v>
      </c>
      <c r="K5" s="35">
        <v>1.0150305048591732</v>
      </c>
      <c r="M5" s="66">
        <v>43252</v>
      </c>
      <c r="N5" s="36">
        <f>HLOOKUP(M5,Mercado!$C$93:$GL$102,3,0)</f>
        <v>13025201.232003933</v>
      </c>
      <c r="O5" s="179">
        <f>Estrutura!AT76</f>
        <v>2.8053321937196682</v>
      </c>
      <c r="P5" s="180">
        <f>N5*O5</f>
        <v>36540016.345817715</v>
      </c>
      <c r="Q5" s="179">
        <f>Estrutura!AB117</f>
        <v>2.2595176051268568</v>
      </c>
      <c r="R5" s="180">
        <f>N5*Q5</f>
        <v>29430671.494032912</v>
      </c>
      <c r="S5" s="180">
        <f>P5-R5</f>
        <v>7109344.851784803</v>
      </c>
      <c r="T5" s="180">
        <f>S5*((1+WACC!$C$28)^(($B$17-M5)/365))</f>
        <v>7696986.7211333131</v>
      </c>
      <c r="V5" s="35">
        <v>1.0355196642296469</v>
      </c>
      <c r="X5" s="66">
        <v>43252</v>
      </c>
      <c r="Y5" s="36">
        <f>HLOOKUP(X5,Mercado!$C$93:$GL$102,4,0)</f>
        <v>12440019.435797313</v>
      </c>
      <c r="Z5" s="179">
        <f>Estrutura!AT80</f>
        <v>2.0640812917932774</v>
      </c>
      <c r="AA5" s="180">
        <f>Y5*Z5</f>
        <v>25677211.386973996</v>
      </c>
      <c r="AB5" s="179">
        <f>Estrutura!AB118</f>
        <v>1.905555884908487</v>
      </c>
      <c r="AC5" s="180">
        <f>Y5*AB5</f>
        <v>23705152.244259525</v>
      </c>
      <c r="AD5" s="180">
        <f>AA5-AC5</f>
        <v>1972059.1427144706</v>
      </c>
      <c r="AE5" s="180">
        <f>AD5*((1+WACC!$C$28)^(($B$17-X5)/365))</f>
        <v>2135064.9534115866</v>
      </c>
      <c r="AG5" s="35">
        <v>1.0138977949731007</v>
      </c>
      <c r="AI5" s="66">
        <v>43252</v>
      </c>
      <c r="AJ5" s="36">
        <f>HLOOKUP(AI5,Mercado!$C$93:$GL$102,5,0)</f>
        <v>289662317.94134414</v>
      </c>
      <c r="AK5" s="179">
        <f>Estrutura!AT60</f>
        <v>0.36121919444240685</v>
      </c>
      <c r="AL5" s="180">
        <f>AJ5*AK5</f>
        <v>104631589.14709267</v>
      </c>
      <c r="AM5" s="179">
        <f>Estrutura!AB119</f>
        <v>0.40256310647638738</v>
      </c>
      <c r="AN5" s="180">
        <f>AJ5*AM5</f>
        <v>116607362.53961849</v>
      </c>
      <c r="AO5" s="180">
        <f>AL5-AN5</f>
        <v>-11975773.392525822</v>
      </c>
      <c r="AP5" s="180">
        <f>AO5*((1+WACC!$C$28)^(($B$17-AI5)/365))</f>
        <v>-12965662.898520352</v>
      </c>
      <c r="AR5" s="35">
        <v>0.97621239934727078</v>
      </c>
      <c r="AT5" s="66">
        <v>43252</v>
      </c>
      <c r="AU5" s="36">
        <f>HLOOKUP(AT5,Mercado!$C$93:$GL$102,6,0)</f>
        <v>16481552.210777979</v>
      </c>
      <c r="AV5" s="179">
        <f>Estrutura!AT89</f>
        <v>0.22346835000000001</v>
      </c>
      <c r="AW5" s="180">
        <f>AU5*AV5</f>
        <v>3683105.2779814075</v>
      </c>
      <c r="AX5" s="179">
        <f>Estrutura!AB120</f>
        <v>0.21282699999999999</v>
      </c>
      <c r="AY5" s="180">
        <f>AU5*AX5</f>
        <v>3507719.3123632446</v>
      </c>
      <c r="AZ5" s="180">
        <f>AW5-AY5</f>
        <v>175385.96561816288</v>
      </c>
      <c r="BA5" s="180">
        <f>AZ5*((1+WACC!$C$28)^(($B$17-AT5)/365))</f>
        <v>189882.96060743765</v>
      </c>
      <c r="BC5" s="35">
        <v>1.0084517949599605</v>
      </c>
      <c r="BE5" s="66">
        <v>43252</v>
      </c>
      <c r="BF5" s="36">
        <f>HLOOKUP(BE5,Mercado!$C$93:$GL$102,7,0)</f>
        <v>22798873.92110328</v>
      </c>
      <c r="BG5" s="179">
        <f>Estrutura!AT91</f>
        <v>0.20949632151819989</v>
      </c>
      <c r="BH5" s="180">
        <f>BF5*BG5</f>
        <v>4776280.2212283555</v>
      </c>
      <c r="BI5" s="179">
        <f>Estrutura!AB121</f>
        <v>0.20949632151819994</v>
      </c>
      <c r="BJ5" s="180">
        <f>BF5*BI5</f>
        <v>4776280.2212283565</v>
      </c>
      <c r="BK5" s="180">
        <f>BH5-BJ5</f>
        <v>0</v>
      </c>
      <c r="BL5" s="180">
        <f>BK5*((1+WACC!$C$28)^(($B$17-BE5)/365))</f>
        <v>0</v>
      </c>
      <c r="BN5" s="35">
        <v>1</v>
      </c>
      <c r="BP5" s="66">
        <v>43252</v>
      </c>
      <c r="BQ5" s="36">
        <f>HLOOKUP(BP5,Mercado!$C$93:$GL$102,8,0)</f>
        <v>798655.03712830902</v>
      </c>
      <c r="BR5" s="179">
        <f>Estrutura!AT107</f>
        <v>0.35345261168070707</v>
      </c>
      <c r="BS5" s="180">
        <f>BQ5*BR5</f>
        <v>282286.70870495291</v>
      </c>
      <c r="BT5" s="179">
        <f>Estrutura!AB122</f>
        <v>0.35345261168070707</v>
      </c>
      <c r="BU5" s="180">
        <f>BQ5*BT5</f>
        <v>282286.70870495291</v>
      </c>
      <c r="BV5" s="180">
        <f>BS5-BU5</f>
        <v>0</v>
      </c>
      <c r="BW5" s="180">
        <f>BV5*((1+WACC!$C$28)^(($B$17-BP5)/365))</f>
        <v>0</v>
      </c>
      <c r="BY5" s="35">
        <v>1</v>
      </c>
      <c r="CA5" s="66">
        <v>43252</v>
      </c>
      <c r="CB5" s="36">
        <f>HLOOKUP(CA5,Mercado!$C$93:$GL$102,9,0)</f>
        <v>46959985.833333336</v>
      </c>
      <c r="CC5" s="179">
        <f>Estrutura!AT112</f>
        <v>4.4379176173529274E-2</v>
      </c>
      <c r="CD5" s="180">
        <f>CB5*CC5</f>
        <v>2084045.484403939</v>
      </c>
      <c r="CE5" s="179">
        <f>Estrutura!AB123</f>
        <v>4.6871676000000001E-2</v>
      </c>
      <c r="CF5" s="180">
        <f>CB5*CE5</f>
        <v>2201093.24094459</v>
      </c>
      <c r="CG5" s="180">
        <f>CD5-CF5</f>
        <v>-117047.75654065097</v>
      </c>
      <c r="CH5" s="180">
        <f>CG5*((1+WACC!$C$28)^(($B$17-CA5)/365))</f>
        <v>-126722.65118854944</v>
      </c>
      <c r="CJ5" s="35">
        <v>0.99264249704014462</v>
      </c>
    </row>
    <row r="6" spans="2:88" x14ac:dyDescent="0.3">
      <c r="B6" s="66">
        <v>43282</v>
      </c>
      <c r="C6" s="36">
        <f>HLOOKUP(B6,Mercado!$C$93:$GL$102,2,0)</f>
        <v>16757142.219603449</v>
      </c>
      <c r="D6" s="179">
        <f>D5</f>
        <v>3.5680133638237903</v>
      </c>
      <c r="E6" s="180">
        <f t="shared" ref="E6:E69" si="0">C6*D6</f>
        <v>59789707.379040956</v>
      </c>
      <c r="F6" s="179">
        <f>F5</f>
        <v>3.2614243232973203</v>
      </c>
      <c r="G6" s="180">
        <f t="shared" ref="G6:G69" si="1">C6*F6</f>
        <v>54652151.223967135</v>
      </c>
      <c r="H6" s="180">
        <f t="shared" ref="H6:H69" si="2">E6-G6</f>
        <v>5137556.1550738215</v>
      </c>
      <c r="I6" s="180">
        <f>H6*((1+WACC!$C$28)^(($B$17-B6)/365))</f>
        <v>5526025.0419106754</v>
      </c>
      <c r="K6" s="205">
        <f>K5-1</f>
        <v>1.5030504859173233E-2</v>
      </c>
      <c r="M6" s="66">
        <v>43282</v>
      </c>
      <c r="N6" s="36">
        <f>HLOOKUP(M6,Mercado!$C$93:$GL$102,3,0)</f>
        <v>13342953.975298334</v>
      </c>
      <c r="O6" s="179">
        <f>O5</f>
        <v>2.8053321937196682</v>
      </c>
      <c r="P6" s="180">
        <f t="shared" ref="P6:P69" si="3">N6*O6</f>
        <v>37431418.346224241</v>
      </c>
      <c r="Q6" s="179">
        <f>Q5</f>
        <v>2.2595176051268568</v>
      </c>
      <c r="R6" s="180">
        <f t="shared" ref="R6:R69" si="4">N6*Q6</f>
        <v>30148639.411583964</v>
      </c>
      <c r="S6" s="180">
        <f t="shared" ref="S6:S69" si="5">P6-R6</f>
        <v>7282778.9346402772</v>
      </c>
      <c r="T6" s="180">
        <f>S6*((1+WACC!$C$28)^(($B$17-M6)/365))</f>
        <v>7833455.7429170227</v>
      </c>
      <c r="V6" s="205">
        <f>V5-1</f>
        <v>3.5519664229646919E-2</v>
      </c>
      <c r="X6" s="66">
        <v>43282</v>
      </c>
      <c r="Y6" s="36">
        <f>HLOOKUP(X6,Mercado!$C$93:$GL$102,4,0)</f>
        <v>13321897.962521605</v>
      </c>
      <c r="Z6" s="179">
        <f>Z5</f>
        <v>2.0640812917932774</v>
      </c>
      <c r="AA6" s="180">
        <f t="shared" ref="AA6:AA69" si="6">Y6*Z6</f>
        <v>27497480.355619825</v>
      </c>
      <c r="AB6" s="179">
        <f>AB5</f>
        <v>1.905555884908487</v>
      </c>
      <c r="AC6" s="180">
        <f t="shared" ref="AC6:AC69" si="7">Y6*AB6</f>
        <v>25385621.060633428</v>
      </c>
      <c r="AD6" s="180">
        <f t="shared" ref="AD6:AD69" si="8">AA6-AC6</f>
        <v>2111859.294986397</v>
      </c>
      <c r="AE6" s="180">
        <f>AD6*((1+WACC!$C$28)^(($B$17-X6)/365))</f>
        <v>2271544.4847374065</v>
      </c>
      <c r="AG6" s="205">
        <f>AG5-1</f>
        <v>1.389779497310073E-2</v>
      </c>
      <c r="AI6" s="66">
        <v>43282</v>
      </c>
      <c r="AJ6" s="36">
        <f>HLOOKUP(AI6,Mercado!$C$93:$GL$102,5,0)</f>
        <v>299546809.29265326</v>
      </c>
      <c r="AK6" s="179">
        <f>AK5</f>
        <v>0.36121919444240685</v>
      </c>
      <c r="AL6" s="180">
        <f t="shared" ref="AL6:AL69" si="9">AJ6*AK6</f>
        <v>108202057.15048549</v>
      </c>
      <c r="AM6" s="179">
        <f>AM5</f>
        <v>0.40256310647638738</v>
      </c>
      <c r="AN6" s="180">
        <f t="shared" ref="AN6:AN69" si="10">AJ6*AM6</f>
        <v>120586494.08394048</v>
      </c>
      <c r="AO6" s="180">
        <f t="shared" ref="AO6:AO69" si="11">AL6-AN6</f>
        <v>-12384436.93345499</v>
      </c>
      <c r="AP6" s="180">
        <f>AO6*((1+WACC!$C$28)^(($B$17-AI6)/365))</f>
        <v>-13320868.24134234</v>
      </c>
      <c r="AR6" s="205">
        <f>AR5-1</f>
        <v>-2.3787600652729224E-2</v>
      </c>
      <c r="AT6" s="66">
        <v>43282</v>
      </c>
      <c r="AU6" s="36">
        <f>HLOOKUP(AT6,Mercado!$C$93:$GL$102,6,0)</f>
        <v>15683146.446863735</v>
      </c>
      <c r="AV6" s="179">
        <f>AV5</f>
        <v>0.22346835000000001</v>
      </c>
      <c r="AW6" s="180">
        <f t="shared" ref="AW6:AW69" si="12">AU6*AV6</f>
        <v>3504686.8592890017</v>
      </c>
      <c r="AX6" s="179">
        <f>AX5</f>
        <v>0.21282699999999999</v>
      </c>
      <c r="AY6" s="180">
        <f t="shared" ref="AY6:AY69" si="13">AU6*AX6</f>
        <v>3337797.0088466681</v>
      </c>
      <c r="AZ6" s="180">
        <f t="shared" ref="AZ6:AZ69" si="14">AW6-AY6</f>
        <v>166889.85044233361</v>
      </c>
      <c r="BA6" s="180">
        <f>AZ6*((1+WACC!$C$28)^(($B$17-AT6)/365))</f>
        <v>179508.98539070302</v>
      </c>
      <c r="BC6" s="205">
        <f>BC5-1</f>
        <v>8.4517949599605124E-3</v>
      </c>
      <c r="BE6" s="66">
        <v>43282</v>
      </c>
      <c r="BF6" s="36">
        <f>HLOOKUP(BE6,Mercado!$C$93:$GL$102,7,0)</f>
        <v>28562201.723483995</v>
      </c>
      <c r="BG6" s="179">
        <f>BG5</f>
        <v>0.20949632151819989</v>
      </c>
      <c r="BH6" s="180">
        <f t="shared" ref="BH6:BH69" si="15">BF6*BG6</f>
        <v>5983676.1955306856</v>
      </c>
      <c r="BI6" s="179">
        <f>BI5</f>
        <v>0.20949632151819994</v>
      </c>
      <c r="BJ6" s="180">
        <f t="shared" ref="BJ6:BJ69" si="16">BF6*BI6</f>
        <v>5983676.1955306875</v>
      </c>
      <c r="BK6" s="180">
        <f t="shared" ref="BK6:BK69" si="17">BH6-BJ6</f>
        <v>0</v>
      </c>
      <c r="BL6" s="180">
        <f>BK6*((1+WACC!$C$28)^(($B$17-BE6)/365))</f>
        <v>0</v>
      </c>
      <c r="BN6" s="205">
        <f>BN5-1</f>
        <v>0</v>
      </c>
      <c r="BP6" s="66">
        <v>43282</v>
      </c>
      <c r="BQ6" s="36">
        <f>HLOOKUP(BP6,Mercado!$C$93:$GL$102,8,0)</f>
        <v>597533.39733827522</v>
      </c>
      <c r="BR6" s="179">
        <f>BR5</f>
        <v>0.35345261168070707</v>
      </c>
      <c r="BS6" s="180">
        <f t="shared" ref="BS6:BS69" si="18">BQ6*BR6</f>
        <v>211199.73985565905</v>
      </c>
      <c r="BT6" s="179">
        <f>BT5</f>
        <v>0.35345261168070707</v>
      </c>
      <c r="BU6" s="180">
        <f t="shared" ref="BU6:BU69" si="19">BQ6*BT6</f>
        <v>211199.73985565905</v>
      </c>
      <c r="BV6" s="180">
        <f t="shared" ref="BV6:BV69" si="20">BS6-BU6</f>
        <v>0</v>
      </c>
      <c r="BW6" s="180">
        <f>BV6*((1+WACC!$C$28)^(($B$17-BP6)/365))</f>
        <v>0</v>
      </c>
      <c r="BY6" s="205">
        <f>BY5-1</f>
        <v>0</v>
      </c>
      <c r="CA6" s="66">
        <v>43282</v>
      </c>
      <c r="CB6" s="36">
        <f>HLOOKUP(CA6,Mercado!$C$93:$GL$102,9,0)</f>
        <v>46959985.833333336</v>
      </c>
      <c r="CC6" s="179">
        <f>CC5</f>
        <v>4.4379176173529274E-2</v>
      </c>
      <c r="CD6" s="180">
        <f t="shared" ref="CD6:CD69" si="21">CB6*CC6</f>
        <v>2084045.484403939</v>
      </c>
      <c r="CE6" s="179">
        <f>CE5</f>
        <v>4.6871676000000001E-2</v>
      </c>
      <c r="CF6" s="180">
        <f t="shared" ref="CF6:CF69" si="22">CB6*CE6</f>
        <v>2201093.24094459</v>
      </c>
      <c r="CG6" s="180">
        <f t="shared" ref="CG6:CG69" si="23">CD6-CF6</f>
        <v>-117047.75654065097</v>
      </c>
      <c r="CH6" s="180">
        <f>CG6*((1+WACC!$C$28)^(($B$17-CA6)/365))</f>
        <v>-125898.15356165335</v>
      </c>
      <c r="CJ6" s="205">
        <f>CJ5-1</f>
        <v>-7.3575029598553776E-3</v>
      </c>
    </row>
    <row r="7" spans="2:88" x14ac:dyDescent="0.3">
      <c r="B7" s="66">
        <v>43313</v>
      </c>
      <c r="C7" s="36">
        <f>HLOOKUP(B7,Mercado!$C$93:$GL$102,2,0)</f>
        <v>16747173.972963609</v>
      </c>
      <c r="D7" s="179">
        <f t="shared" ref="D7:D70" si="24">D6</f>
        <v>3.5680133638237903</v>
      </c>
      <c r="E7" s="180">
        <f t="shared" si="0"/>
        <v>59754140.541816115</v>
      </c>
      <c r="F7" s="179">
        <f t="shared" ref="F7:F16" si="25">F6</f>
        <v>3.2614243232973203</v>
      </c>
      <c r="G7" s="180">
        <f t="shared" si="1"/>
        <v>54619640.541915335</v>
      </c>
      <c r="H7" s="180">
        <f t="shared" si="2"/>
        <v>5134499.9999007806</v>
      </c>
      <c r="I7" s="180">
        <f>H7*((1+WACC!$C$28)^(($B$17-B7)/365))</f>
        <v>5485611.4009714341</v>
      </c>
      <c r="M7" s="66">
        <v>43313</v>
      </c>
      <c r="N7" s="36">
        <f>HLOOKUP(M7,Mercado!$C$93:$GL$102,3,0)</f>
        <v>13297360.802285528</v>
      </c>
      <c r="O7" s="179">
        <f t="shared" ref="O7:O70" si="26">O6</f>
        <v>2.8053321937196682</v>
      </c>
      <c r="P7" s="180">
        <f t="shared" si="3"/>
        <v>37303514.350157589</v>
      </c>
      <c r="Q7" s="179">
        <f t="shared" ref="Q7:Q16" si="27">Q6</f>
        <v>2.2595176051268568</v>
      </c>
      <c r="R7" s="180">
        <f t="shared" si="4"/>
        <v>30045620.834487937</v>
      </c>
      <c r="S7" s="180">
        <f t="shared" si="5"/>
        <v>7257893.5156696513</v>
      </c>
      <c r="T7" s="180">
        <f>S7*((1+WACC!$C$28)^(($B$17-M7)/365))</f>
        <v>7754208.475482218</v>
      </c>
      <c r="X7" s="66">
        <v>43313</v>
      </c>
      <c r="Y7" s="36">
        <f>HLOOKUP(X7,Mercado!$C$93:$GL$102,4,0)</f>
        <v>13285972.578300735</v>
      </c>
      <c r="Z7" s="179">
        <f t="shared" ref="Z7:Z70" si="28">Z6</f>
        <v>2.0640812917932774</v>
      </c>
      <c r="AA7" s="180">
        <f t="shared" si="6"/>
        <v>27423327.442149039</v>
      </c>
      <c r="AB7" s="179">
        <f t="shared" ref="AB7:AB16" si="29">AB6</f>
        <v>1.905555884908487</v>
      </c>
      <c r="AC7" s="180">
        <f t="shared" si="7"/>
        <v>25317163.23331375</v>
      </c>
      <c r="AD7" s="180">
        <f t="shared" si="8"/>
        <v>2106164.2088352889</v>
      </c>
      <c r="AE7" s="180">
        <f>AD7*((1+WACC!$C$28)^(($B$17-X7)/365))</f>
        <v>2250189.5796140037</v>
      </c>
      <c r="AI7" s="66">
        <v>43313</v>
      </c>
      <c r="AJ7" s="36">
        <f>HLOOKUP(AI7,Mercado!$C$93:$GL$102,5,0)</f>
        <v>302775005.18895108</v>
      </c>
      <c r="AK7" s="179">
        <f t="shared" ref="AK7:AK70" si="30">AK6</f>
        <v>0.36121919444240685</v>
      </c>
      <c r="AL7" s="180">
        <f t="shared" si="9"/>
        <v>109368143.47164847</v>
      </c>
      <c r="AM7" s="179">
        <f t="shared" ref="AM7:AM16" si="31">AM6</f>
        <v>0.40256310647638738</v>
      </c>
      <c r="AN7" s="180">
        <f t="shared" si="10"/>
        <v>121886046.65226845</v>
      </c>
      <c r="AO7" s="180">
        <f t="shared" si="11"/>
        <v>-12517903.180619985</v>
      </c>
      <c r="AP7" s="180">
        <f>AO7*((1+WACC!$C$28)^(($B$17-AI7)/365))</f>
        <v>-13373912.241735809</v>
      </c>
      <c r="AT7" s="66">
        <v>43313</v>
      </c>
      <c r="AU7" s="36">
        <f>HLOOKUP(AT7,Mercado!$C$93:$GL$102,6,0)</f>
        <v>17544246.827643812</v>
      </c>
      <c r="AV7" s="179">
        <f t="shared" ref="AV7:AV70" si="32">AV6</f>
        <v>0.22346835000000001</v>
      </c>
      <c r="AW7" s="180">
        <f t="shared" si="12"/>
        <v>3920583.8905662973</v>
      </c>
      <c r="AX7" s="179">
        <f t="shared" ref="AX7:AX16" si="33">AX6</f>
        <v>0.21282699999999999</v>
      </c>
      <c r="AY7" s="180">
        <f t="shared" si="13"/>
        <v>3733889.4195869495</v>
      </c>
      <c r="AZ7" s="180">
        <f t="shared" si="14"/>
        <v>186694.47097934783</v>
      </c>
      <c r="BA7" s="180">
        <f>AZ7*((1+WACC!$C$28)^(($B$17-AT7)/365))</f>
        <v>199461.15853976653</v>
      </c>
      <c r="BE7" s="66">
        <v>43313</v>
      </c>
      <c r="BF7" s="36">
        <f>HLOOKUP(BE7,Mercado!$C$93:$GL$102,7,0)</f>
        <v>28593954.966730718</v>
      </c>
      <c r="BG7" s="179">
        <f t="shared" ref="BG7:BG70" si="34">BG6</f>
        <v>0.20949632151819989</v>
      </c>
      <c r="BH7" s="180">
        <f t="shared" si="15"/>
        <v>5990328.3831871469</v>
      </c>
      <c r="BI7" s="179">
        <f t="shared" ref="BI7:BI16" si="35">BI6</f>
        <v>0.20949632151819994</v>
      </c>
      <c r="BJ7" s="180">
        <f t="shared" si="16"/>
        <v>5990328.3831871487</v>
      </c>
      <c r="BK7" s="180">
        <f t="shared" si="17"/>
        <v>0</v>
      </c>
      <c r="BL7" s="180">
        <f>BK7*((1+WACC!$C$28)^(($B$17-BE7)/365))</f>
        <v>0</v>
      </c>
      <c r="BP7" s="66">
        <v>43313</v>
      </c>
      <c r="BQ7" s="36">
        <f>HLOOKUP(BP7,Mercado!$C$93:$GL$102,8,0)</f>
        <v>738069.90685753955</v>
      </c>
      <c r="BR7" s="179">
        <f t="shared" ref="BR7:BR70" si="36">BR6</f>
        <v>0.35345261168070707</v>
      </c>
      <c r="BS7" s="180">
        <f t="shared" si="18"/>
        <v>260872.73618173358</v>
      </c>
      <c r="BT7" s="179">
        <f t="shared" ref="BT7:BT16" si="37">BT6</f>
        <v>0.35345261168070707</v>
      </c>
      <c r="BU7" s="180">
        <f t="shared" si="19"/>
        <v>260872.73618173358</v>
      </c>
      <c r="BV7" s="180">
        <f t="shared" si="20"/>
        <v>0</v>
      </c>
      <c r="BW7" s="180">
        <f>BV7*((1+WACC!$C$28)^(($B$17-BP7)/365))</f>
        <v>0</v>
      </c>
      <c r="CA7" s="66">
        <v>43313</v>
      </c>
      <c r="CB7" s="36">
        <f>HLOOKUP(CA7,Mercado!$C$93:$GL$102,9,0)</f>
        <v>46959985.833333336</v>
      </c>
      <c r="CC7" s="179">
        <f t="shared" ref="CC7:CC70" si="38">CC6</f>
        <v>4.4379176173529274E-2</v>
      </c>
      <c r="CD7" s="180">
        <f t="shared" si="21"/>
        <v>2084045.484403939</v>
      </c>
      <c r="CE7" s="179">
        <f t="shared" ref="CE7:CE16" si="39">CE6</f>
        <v>4.6871676000000001E-2</v>
      </c>
      <c r="CF7" s="180">
        <f t="shared" si="22"/>
        <v>2201093.24094459</v>
      </c>
      <c r="CG7" s="180">
        <f t="shared" si="23"/>
        <v>-117047.75654065097</v>
      </c>
      <c r="CH7" s="180">
        <f>CG7*((1+WACC!$C$28)^(($B$17-CA7)/365))</f>
        <v>-125051.80791701845</v>
      </c>
    </row>
    <row r="8" spans="2:88" x14ac:dyDescent="0.3">
      <c r="B8" s="66">
        <v>43344</v>
      </c>
      <c r="C8" s="36">
        <f>HLOOKUP(B8,Mercado!$C$93:$GL$102,2,0)</f>
        <v>16025923.641495172</v>
      </c>
      <c r="D8" s="179">
        <f t="shared" si="24"/>
        <v>3.5680133638237903</v>
      </c>
      <c r="E8" s="180">
        <f t="shared" si="0"/>
        <v>57180709.720474392</v>
      </c>
      <c r="F8" s="179">
        <f t="shared" si="25"/>
        <v>3.2614243232973203</v>
      </c>
      <c r="G8" s="180">
        <f t="shared" si="1"/>
        <v>52267337.167677917</v>
      </c>
      <c r="H8" s="180">
        <f t="shared" si="2"/>
        <v>4913372.5527964756</v>
      </c>
      <c r="I8" s="180">
        <f>H8*((1+WACC!$C$28)^(($B$17-B8)/365))</f>
        <v>5214073.9988520369</v>
      </c>
      <c r="L8" s="121"/>
      <c r="M8" s="66">
        <v>43344</v>
      </c>
      <c r="N8" s="36">
        <f>HLOOKUP(M8,Mercado!$C$93:$GL$102,3,0)</f>
        <v>12688743.513842262</v>
      </c>
      <c r="O8" s="179">
        <f t="shared" si="26"/>
        <v>2.8053321937196682</v>
      </c>
      <c r="P8" s="180">
        <f t="shared" si="3"/>
        <v>35596140.677233323</v>
      </c>
      <c r="Q8" s="179">
        <f t="shared" si="27"/>
        <v>2.2595176051268568</v>
      </c>
      <c r="R8" s="180">
        <f t="shared" si="4"/>
        <v>28670439.356465805</v>
      </c>
      <c r="S8" s="180">
        <f t="shared" si="5"/>
        <v>6925701.3207675181</v>
      </c>
      <c r="T8" s="180">
        <f>S8*((1+WACC!$C$28)^(($B$17-M8)/365))</f>
        <v>7349558.5348756565</v>
      </c>
      <c r="X8" s="66">
        <v>43344</v>
      </c>
      <c r="Y8" s="36">
        <f>HLOOKUP(X8,Mercado!$C$93:$GL$102,4,0)</f>
        <v>12686869.294796484</v>
      </c>
      <c r="Z8" s="179">
        <f t="shared" si="28"/>
        <v>2.0640812917932774</v>
      </c>
      <c r="AA8" s="180">
        <f t="shared" si="6"/>
        <v>26186729.56281599</v>
      </c>
      <c r="AB8" s="179">
        <f t="shared" si="29"/>
        <v>1.905555884908487</v>
      </c>
      <c r="AC8" s="180">
        <f t="shared" si="7"/>
        <v>24175538.445764225</v>
      </c>
      <c r="AD8" s="180">
        <f t="shared" si="8"/>
        <v>2011191.1170517653</v>
      </c>
      <c r="AE8" s="180">
        <f>AD8*((1+WACC!$C$28)^(($B$17-X8)/365))</f>
        <v>2134277.2601628467</v>
      </c>
      <c r="AI8" s="66">
        <v>43344</v>
      </c>
      <c r="AJ8" s="36">
        <f>HLOOKUP(AI8,Mercado!$C$93:$GL$102,5,0)</f>
        <v>294875629.29856718</v>
      </c>
      <c r="AK8" s="179">
        <f t="shared" si="30"/>
        <v>0.36121919444240685</v>
      </c>
      <c r="AL8" s="180">
        <f t="shared" si="9"/>
        <v>106514737.27592622</v>
      </c>
      <c r="AM8" s="179">
        <f t="shared" si="31"/>
        <v>0.40256310647638738</v>
      </c>
      <c r="AN8" s="180">
        <f t="shared" si="10"/>
        <v>118706049.35461083</v>
      </c>
      <c r="AO8" s="180">
        <f t="shared" si="11"/>
        <v>-12191312.078684613</v>
      </c>
      <c r="AP8" s="180">
        <f>AO8*((1+WACC!$C$28)^(($B$17-AI8)/365))</f>
        <v>-12937427.935355933</v>
      </c>
      <c r="AT8" s="66">
        <v>43344</v>
      </c>
      <c r="AU8" s="36">
        <f>HLOOKUP(AT8,Mercado!$C$93:$GL$102,6,0)</f>
        <v>17420696.097909264</v>
      </c>
      <c r="AV8" s="179">
        <f t="shared" si="32"/>
        <v>0.22346835000000001</v>
      </c>
      <c r="AW8" s="180">
        <f t="shared" si="12"/>
        <v>3892974.2128512221</v>
      </c>
      <c r="AX8" s="179">
        <f t="shared" si="33"/>
        <v>0.21282699999999999</v>
      </c>
      <c r="AY8" s="180">
        <f t="shared" si="13"/>
        <v>3707594.4884297349</v>
      </c>
      <c r="AZ8" s="180">
        <f t="shared" si="14"/>
        <v>185379.72442148719</v>
      </c>
      <c r="BA8" s="180">
        <f>AZ8*((1+WACC!$C$28)^(($B$17-AT8)/365))</f>
        <v>196725.07847390798</v>
      </c>
      <c r="BE8" s="66">
        <v>43344</v>
      </c>
      <c r="BF8" s="36">
        <f>HLOOKUP(BE8,Mercado!$C$93:$GL$102,7,0)</f>
        <v>27878348.239481024</v>
      </c>
      <c r="BG8" s="179">
        <f t="shared" si="34"/>
        <v>0.20949632151819989</v>
      </c>
      <c r="BH8" s="180">
        <f t="shared" si="15"/>
        <v>5840411.4061746588</v>
      </c>
      <c r="BI8" s="179">
        <f t="shared" si="35"/>
        <v>0.20949632151819994</v>
      </c>
      <c r="BJ8" s="180">
        <f t="shared" si="16"/>
        <v>5840411.4061746597</v>
      </c>
      <c r="BK8" s="180">
        <f t="shared" si="17"/>
        <v>0</v>
      </c>
      <c r="BL8" s="180">
        <f>BK8*((1+WACC!$C$28)^(($B$17-BE8)/365))</f>
        <v>0</v>
      </c>
      <c r="BP8" s="66">
        <v>43344</v>
      </c>
      <c r="BQ8" s="36">
        <f>HLOOKUP(BP8,Mercado!$C$93:$GL$102,8,0)</f>
        <v>1028818.8238819345</v>
      </c>
      <c r="BR8" s="179">
        <f t="shared" si="36"/>
        <v>0.35345261168070707</v>
      </c>
      <c r="BS8" s="180">
        <f t="shared" si="18"/>
        <v>363638.70024734316</v>
      </c>
      <c r="BT8" s="179">
        <f t="shared" si="37"/>
        <v>0.35345261168070707</v>
      </c>
      <c r="BU8" s="180">
        <f t="shared" si="19"/>
        <v>363638.70024734316</v>
      </c>
      <c r="BV8" s="180">
        <f t="shared" si="20"/>
        <v>0</v>
      </c>
      <c r="BW8" s="180">
        <f>BV8*((1+WACC!$C$28)^(($B$17-BP8)/365))</f>
        <v>0</v>
      </c>
      <c r="CA8" s="66">
        <v>43344</v>
      </c>
      <c r="CB8" s="36">
        <f>HLOOKUP(CA8,Mercado!$C$93:$GL$102,9,0)</f>
        <v>46959985.833333336</v>
      </c>
      <c r="CC8" s="179">
        <f t="shared" si="38"/>
        <v>4.4379176173529274E-2</v>
      </c>
      <c r="CD8" s="180">
        <f t="shared" si="21"/>
        <v>2084045.484403939</v>
      </c>
      <c r="CE8" s="179">
        <f t="shared" si="39"/>
        <v>4.6871676000000001E-2</v>
      </c>
      <c r="CF8" s="180">
        <f t="shared" si="22"/>
        <v>2201093.24094459</v>
      </c>
      <c r="CG8" s="180">
        <f t="shared" si="23"/>
        <v>-117047.75654065097</v>
      </c>
      <c r="CH8" s="180">
        <f>CG8*((1+WACC!$C$28)^(($B$17-CA8)/365))</f>
        <v>-124211.1517994332</v>
      </c>
    </row>
    <row r="9" spans="2:88" x14ac:dyDescent="0.3">
      <c r="B9" s="66">
        <v>43374</v>
      </c>
      <c r="C9" s="36">
        <f>HLOOKUP(B9,Mercado!$C$93:$GL$102,2,0)</f>
        <v>14025734.207068689</v>
      </c>
      <c r="D9" s="179">
        <f t="shared" si="24"/>
        <v>3.5680133638237903</v>
      </c>
      <c r="E9" s="180">
        <f t="shared" si="0"/>
        <v>50044007.08826156</v>
      </c>
      <c r="F9" s="179">
        <f t="shared" si="25"/>
        <v>3.2614243232973203</v>
      </c>
      <c r="G9" s="180">
        <f t="shared" si="1"/>
        <v>45743870.695037074</v>
      </c>
      <c r="H9" s="180">
        <f t="shared" si="2"/>
        <v>4300136.3932244852</v>
      </c>
      <c r="I9" s="180">
        <f>H9*((1+WACC!$C$28)^(($B$17-B9)/365))</f>
        <v>4533617.0856756521</v>
      </c>
      <c r="L9" s="121"/>
      <c r="M9" s="66">
        <v>43374</v>
      </c>
      <c r="N9" s="36">
        <f>HLOOKUP(M9,Mercado!$C$93:$GL$102,3,0)</f>
        <v>11063992.048618682</v>
      </c>
      <c r="O9" s="179">
        <f t="shared" si="26"/>
        <v>2.8053321937196682</v>
      </c>
      <c r="P9" s="180">
        <f t="shared" si="3"/>
        <v>31038173.085048411</v>
      </c>
      <c r="Q9" s="179">
        <f t="shared" si="27"/>
        <v>2.2595176051268568</v>
      </c>
      <c r="R9" s="180">
        <f t="shared" si="4"/>
        <v>24999284.816837471</v>
      </c>
      <c r="S9" s="180">
        <f t="shared" si="5"/>
        <v>6038888.2682109401</v>
      </c>
      <c r="T9" s="180">
        <f>S9*((1+WACC!$C$28)^(($B$17-M9)/365))</f>
        <v>6366776.4293210693</v>
      </c>
      <c r="X9" s="66">
        <v>43374</v>
      </c>
      <c r="Y9" s="36">
        <f>HLOOKUP(X9,Mercado!$C$93:$GL$102,4,0)</f>
        <v>12954321.376754187</v>
      </c>
      <c r="Z9" s="179">
        <f t="shared" si="28"/>
        <v>2.0640812917932774</v>
      </c>
      <c r="AA9" s="180">
        <f t="shared" si="6"/>
        <v>26738772.401636049</v>
      </c>
      <c r="AB9" s="179">
        <f t="shared" si="29"/>
        <v>1.905555884908487</v>
      </c>
      <c r="AC9" s="180">
        <f t="shared" si="7"/>
        <v>24685183.334469754</v>
      </c>
      <c r="AD9" s="180">
        <f t="shared" si="8"/>
        <v>2053589.0671662949</v>
      </c>
      <c r="AE9" s="180">
        <f>AD9*((1+WACC!$C$28)^(($B$17-X9)/365))</f>
        <v>2165090.971656491</v>
      </c>
      <c r="AI9" s="66">
        <v>43374</v>
      </c>
      <c r="AJ9" s="36">
        <f>HLOOKUP(AI9,Mercado!$C$93:$GL$102,5,0)</f>
        <v>305379260.7366479</v>
      </c>
      <c r="AK9" s="179">
        <f t="shared" si="30"/>
        <v>0.36121919444240685</v>
      </c>
      <c r="AL9" s="180">
        <f t="shared" si="9"/>
        <v>110308850.56270967</v>
      </c>
      <c r="AM9" s="179">
        <f t="shared" si="31"/>
        <v>0.40256310647638738</v>
      </c>
      <c r="AN9" s="180">
        <f t="shared" si="10"/>
        <v>122934423.85560766</v>
      </c>
      <c r="AO9" s="180">
        <f t="shared" si="11"/>
        <v>-12625573.292897984</v>
      </c>
      <c r="AP9" s="180">
        <f>AO9*((1+WACC!$C$28)^(($B$17-AI9)/365))</f>
        <v>-13311092.84982728</v>
      </c>
      <c r="AT9" s="66">
        <v>43374</v>
      </c>
      <c r="AU9" s="36">
        <f>HLOOKUP(AT9,Mercado!$C$93:$GL$102,6,0)</f>
        <v>17389660.401727304</v>
      </c>
      <c r="AV9" s="179">
        <f t="shared" si="32"/>
        <v>0.22346835000000001</v>
      </c>
      <c r="AW9" s="180">
        <f t="shared" si="12"/>
        <v>3886038.717034338</v>
      </c>
      <c r="AX9" s="179">
        <f t="shared" si="33"/>
        <v>0.21282699999999999</v>
      </c>
      <c r="AY9" s="180">
        <f t="shared" si="13"/>
        <v>3700989.2543184166</v>
      </c>
      <c r="AZ9" s="180">
        <f t="shared" si="14"/>
        <v>185049.46271592146</v>
      </c>
      <c r="BA9" s="180">
        <f>AZ9*((1+WACC!$C$28)^(($B$17-AT9)/365))</f>
        <v>195096.9292941227</v>
      </c>
      <c r="BE9" s="66">
        <v>43374</v>
      </c>
      <c r="BF9" s="36">
        <f>HLOOKUP(BE9,Mercado!$C$93:$GL$102,7,0)</f>
        <v>25433817.714371137</v>
      </c>
      <c r="BG9" s="179">
        <f t="shared" si="34"/>
        <v>0.20949632151819989</v>
      </c>
      <c r="BH9" s="180">
        <f t="shared" si="15"/>
        <v>5328291.2533251839</v>
      </c>
      <c r="BI9" s="179">
        <f t="shared" si="35"/>
        <v>0.20949632151819994</v>
      </c>
      <c r="BJ9" s="180">
        <f t="shared" si="16"/>
        <v>5328291.2533251848</v>
      </c>
      <c r="BK9" s="180">
        <f t="shared" si="17"/>
        <v>0</v>
      </c>
      <c r="BL9" s="180">
        <f>BK9*((1+WACC!$C$28)^(($B$17-BE9)/365))</f>
        <v>0</v>
      </c>
      <c r="BP9" s="66">
        <v>43374</v>
      </c>
      <c r="BQ9" s="36">
        <f>HLOOKUP(BP9,Mercado!$C$93:$GL$102,8,0)</f>
        <v>1184187.5869627534</v>
      </c>
      <c r="BR9" s="179">
        <f t="shared" si="36"/>
        <v>0.35345261168070707</v>
      </c>
      <c r="BS9" s="180">
        <f t="shared" si="18"/>
        <v>418554.19533185964</v>
      </c>
      <c r="BT9" s="179">
        <f t="shared" si="37"/>
        <v>0.35345261168070707</v>
      </c>
      <c r="BU9" s="180">
        <f t="shared" si="19"/>
        <v>418554.19533185964</v>
      </c>
      <c r="BV9" s="180">
        <f t="shared" si="20"/>
        <v>0</v>
      </c>
      <c r="BW9" s="180">
        <f>BV9*((1+WACC!$C$28)^(($B$17-BP9)/365))</f>
        <v>0</v>
      </c>
      <c r="CA9" s="66">
        <v>43374</v>
      </c>
      <c r="CB9" s="36">
        <f>HLOOKUP(CA9,Mercado!$C$93:$GL$102,9,0)</f>
        <v>46959985.833333336</v>
      </c>
      <c r="CC9" s="179">
        <f t="shared" si="38"/>
        <v>4.4379176173529274E-2</v>
      </c>
      <c r="CD9" s="180">
        <f t="shared" si="21"/>
        <v>2084045.484403939</v>
      </c>
      <c r="CE9" s="179">
        <f t="shared" si="39"/>
        <v>4.6871676000000001E-2</v>
      </c>
      <c r="CF9" s="180">
        <f t="shared" si="22"/>
        <v>2201093.24094459</v>
      </c>
      <c r="CG9" s="180">
        <f t="shared" si="23"/>
        <v>-117047.75654065097</v>
      </c>
      <c r="CH9" s="180">
        <f>CG9*((1+WACC!$C$28)^(($B$17-CA9)/365))</f>
        <v>-123402.99478147208</v>
      </c>
    </row>
    <row r="10" spans="2:88" x14ac:dyDescent="0.3">
      <c r="B10" s="66">
        <v>43405</v>
      </c>
      <c r="C10" s="36">
        <f>HLOOKUP(B10,Mercado!$C$93:$GL$102,2,0)</f>
        <v>13334019.90543391</v>
      </c>
      <c r="D10" s="179">
        <f t="shared" si="24"/>
        <v>3.5680133638237903</v>
      </c>
      <c r="E10" s="180">
        <f t="shared" si="0"/>
        <v>47575961.216080621</v>
      </c>
      <c r="F10" s="179">
        <f t="shared" si="25"/>
        <v>3.2614243232973203</v>
      </c>
      <c r="G10" s="180">
        <f t="shared" si="1"/>
        <v>43487896.846912786</v>
      </c>
      <c r="H10" s="180">
        <f t="shared" si="2"/>
        <v>4088064.3691678345</v>
      </c>
      <c r="I10" s="180">
        <f>H10*((1+WACC!$C$28)^(($B$17-B10)/365))</f>
        <v>4281056.3564455295</v>
      </c>
      <c r="L10" s="121"/>
      <c r="M10" s="66">
        <v>43405</v>
      </c>
      <c r="N10" s="36">
        <f>HLOOKUP(M10,Mercado!$C$93:$GL$102,3,0)</f>
        <v>10502365.491062913</v>
      </c>
      <c r="O10" s="179">
        <f t="shared" si="26"/>
        <v>2.8053321937196682</v>
      </c>
      <c r="P10" s="180">
        <f t="shared" si="3"/>
        <v>29462624.022289261</v>
      </c>
      <c r="Q10" s="179">
        <f t="shared" si="27"/>
        <v>2.2595176051268568</v>
      </c>
      <c r="R10" s="180">
        <f t="shared" si="4"/>
        <v>23730279.72253342</v>
      </c>
      <c r="S10" s="180">
        <f t="shared" si="5"/>
        <v>5732344.2997558415</v>
      </c>
      <c r="T10" s="180">
        <f>S10*((1+WACC!$C$28)^(($B$17-M10)/365))</f>
        <v>6002960.5176690258</v>
      </c>
      <c r="X10" s="66">
        <v>43405</v>
      </c>
      <c r="Y10" s="36">
        <f>HLOOKUP(X10,Mercado!$C$93:$GL$102,4,0)</f>
        <v>12039035.234112937</v>
      </c>
      <c r="Z10" s="179">
        <f t="shared" si="28"/>
        <v>2.0640812917932774</v>
      </c>
      <c r="AA10" s="180">
        <f t="shared" si="6"/>
        <v>24849547.397972614</v>
      </c>
      <c r="AB10" s="179">
        <f t="shared" si="29"/>
        <v>1.905555884908487</v>
      </c>
      <c r="AC10" s="180">
        <f t="shared" si="7"/>
        <v>22941054.438984532</v>
      </c>
      <c r="AD10" s="180">
        <f t="shared" si="8"/>
        <v>1908492.9589880817</v>
      </c>
      <c r="AE10" s="180">
        <f>AD10*((1+WACC!$C$28)^(($B$17-X10)/365))</f>
        <v>1998590.3291856977</v>
      </c>
      <c r="AI10" s="66">
        <v>43405</v>
      </c>
      <c r="AJ10" s="36">
        <f>HLOOKUP(AI10,Mercado!$C$93:$GL$102,5,0)</f>
        <v>294986760.97127503</v>
      </c>
      <c r="AK10" s="179">
        <f t="shared" si="30"/>
        <v>0.36121919444240685</v>
      </c>
      <c r="AL10" s="180">
        <f t="shared" si="9"/>
        <v>106554880.16921879</v>
      </c>
      <c r="AM10" s="179">
        <f t="shared" si="31"/>
        <v>0.40256310647638738</v>
      </c>
      <c r="AN10" s="180">
        <f t="shared" si="10"/>
        <v>118750786.86600402</v>
      </c>
      <c r="AO10" s="180">
        <f t="shared" si="11"/>
        <v>-12195906.696785226</v>
      </c>
      <c r="AP10" s="180">
        <f>AO10*((1+WACC!$C$28)^(($B$17-AI10)/365))</f>
        <v>-12771658.94956716</v>
      </c>
      <c r="AT10" s="66">
        <v>43405</v>
      </c>
      <c r="AU10" s="36">
        <f>HLOOKUP(AT10,Mercado!$C$93:$GL$102,6,0)</f>
        <v>17458209.018110499</v>
      </c>
      <c r="AV10" s="179">
        <f t="shared" si="32"/>
        <v>0.22346835000000001</v>
      </c>
      <c r="AW10" s="180">
        <f t="shared" si="12"/>
        <v>3901357.1632322734</v>
      </c>
      <c r="AX10" s="179">
        <f t="shared" si="33"/>
        <v>0.21282699999999999</v>
      </c>
      <c r="AY10" s="180">
        <f t="shared" si="13"/>
        <v>3715578.2506974027</v>
      </c>
      <c r="AZ10" s="180">
        <f t="shared" si="14"/>
        <v>185778.91253487067</v>
      </c>
      <c r="BA10" s="180">
        <f>AZ10*((1+WACC!$C$28)^(($B$17-AT10)/365))</f>
        <v>194549.28361679474</v>
      </c>
      <c r="BE10" s="66">
        <v>43405</v>
      </c>
      <c r="BF10" s="36">
        <f>HLOOKUP(BE10,Mercado!$C$93:$GL$102,7,0)</f>
        <v>27874619.527491633</v>
      </c>
      <c r="BG10" s="179">
        <f t="shared" si="34"/>
        <v>0.20949632151819989</v>
      </c>
      <c r="BH10" s="180">
        <f t="shared" si="15"/>
        <v>5839630.2547288798</v>
      </c>
      <c r="BI10" s="179">
        <f t="shared" si="35"/>
        <v>0.20949632151819994</v>
      </c>
      <c r="BJ10" s="180">
        <f t="shared" si="16"/>
        <v>5839630.2547288816</v>
      </c>
      <c r="BK10" s="180">
        <f t="shared" si="17"/>
        <v>0</v>
      </c>
      <c r="BL10" s="180">
        <f>BK10*((1+WACC!$C$28)^(($B$17-BE10)/365))</f>
        <v>0</v>
      </c>
      <c r="BP10" s="66">
        <v>43405</v>
      </c>
      <c r="BQ10" s="36">
        <f>HLOOKUP(BP10,Mercado!$C$93:$GL$102,8,0)</f>
        <v>1314082.1701441552</v>
      </c>
      <c r="BR10" s="179">
        <f t="shared" si="36"/>
        <v>0.35345261168070707</v>
      </c>
      <c r="BS10" s="180">
        <f t="shared" si="18"/>
        <v>464465.77500050294</v>
      </c>
      <c r="BT10" s="179">
        <f t="shared" si="37"/>
        <v>0.35345261168070707</v>
      </c>
      <c r="BU10" s="180">
        <f t="shared" si="19"/>
        <v>464465.77500050294</v>
      </c>
      <c r="BV10" s="180">
        <f t="shared" si="20"/>
        <v>0</v>
      </c>
      <c r="BW10" s="180">
        <f>BV10*((1+WACC!$C$28)^(($B$17-BP10)/365))</f>
        <v>0</v>
      </c>
      <c r="CA10" s="66">
        <v>43405</v>
      </c>
      <c r="CB10" s="36">
        <f>HLOOKUP(CA10,Mercado!$C$93:$GL$102,9,0)</f>
        <v>46959985.833333336</v>
      </c>
      <c r="CC10" s="179">
        <f t="shared" si="38"/>
        <v>4.4379176173529274E-2</v>
      </c>
      <c r="CD10" s="180">
        <f t="shared" si="21"/>
        <v>2084045.484403939</v>
      </c>
      <c r="CE10" s="179">
        <f t="shared" si="39"/>
        <v>4.6871676000000001E-2</v>
      </c>
      <c r="CF10" s="180">
        <f t="shared" si="22"/>
        <v>2201093.24094459</v>
      </c>
      <c r="CG10" s="180">
        <f t="shared" si="23"/>
        <v>-117047.75654065097</v>
      </c>
      <c r="CH10" s="180">
        <f>CG10*((1+WACC!$C$28)^(($B$17-CA10)/365))</f>
        <v>-122573.42274873328</v>
      </c>
    </row>
    <row r="11" spans="2:88" x14ac:dyDescent="0.3">
      <c r="B11" s="66">
        <v>43435</v>
      </c>
      <c r="C11" s="36">
        <f>HLOOKUP(B11,Mercado!$C$93:$GL$102,2,0)</f>
        <v>13040389.782598902</v>
      </c>
      <c r="D11" s="179">
        <f t="shared" si="24"/>
        <v>3.5680133638237903</v>
      </c>
      <c r="E11" s="180">
        <f t="shared" si="0"/>
        <v>46528285.013784096</v>
      </c>
      <c r="F11" s="179">
        <f t="shared" si="25"/>
        <v>3.2614243232973203</v>
      </c>
      <c r="G11" s="180">
        <f t="shared" si="1"/>
        <v>42530244.422245912</v>
      </c>
      <c r="H11" s="180">
        <f t="shared" si="2"/>
        <v>3998040.5915381834</v>
      </c>
      <c r="I11" s="180">
        <f>H11*((1+WACC!$C$28)^(($B$17-B11)/365))</f>
        <v>4159542.1464994554</v>
      </c>
      <c r="M11" s="66">
        <v>43435</v>
      </c>
      <c r="N11" s="36">
        <f>HLOOKUP(M11,Mercado!$C$93:$GL$102,3,0)</f>
        <v>10271434.37782919</v>
      </c>
      <c r="O11" s="179">
        <f t="shared" si="26"/>
        <v>2.8053321937196682</v>
      </c>
      <c r="P11" s="180">
        <f t="shared" si="3"/>
        <v>28814785.535803176</v>
      </c>
      <c r="Q11" s="179">
        <f t="shared" si="27"/>
        <v>2.2595176051268568</v>
      </c>
      <c r="R11" s="180">
        <f t="shared" si="4"/>
        <v>23208486.806610279</v>
      </c>
      <c r="S11" s="180">
        <f t="shared" si="5"/>
        <v>5606298.7291928977</v>
      </c>
      <c r="T11" s="180">
        <f>S11*((1+WACC!$C$28)^(($B$17-M11)/365))</f>
        <v>5832766.1553261848</v>
      </c>
      <c r="X11" s="66">
        <v>43435</v>
      </c>
      <c r="Y11" s="36">
        <f>HLOOKUP(X11,Mercado!$C$93:$GL$102,4,0)</f>
        <v>13253457.18513497</v>
      </c>
      <c r="Z11" s="179">
        <f t="shared" si="28"/>
        <v>2.0640812917932774</v>
      </c>
      <c r="AA11" s="180">
        <f t="shared" si="6"/>
        <v>27356213.027420282</v>
      </c>
      <c r="AB11" s="179">
        <f t="shared" si="29"/>
        <v>1.905555884908487</v>
      </c>
      <c r="AC11" s="180">
        <f t="shared" si="7"/>
        <v>25255203.334516615</v>
      </c>
      <c r="AD11" s="180">
        <f t="shared" si="8"/>
        <v>2101009.6929036677</v>
      </c>
      <c r="AE11" s="180">
        <f>AD11*((1+WACC!$C$28)^(($B$17-X11)/365))</f>
        <v>2185880.3500727839</v>
      </c>
      <c r="AI11" s="66">
        <v>43435</v>
      </c>
      <c r="AJ11" s="36">
        <f>HLOOKUP(AI11,Mercado!$C$93:$GL$102,5,0)</f>
        <v>293482013.33444679</v>
      </c>
      <c r="AK11" s="179">
        <f t="shared" si="30"/>
        <v>0.36121919444240685</v>
      </c>
      <c r="AL11" s="180">
        <f t="shared" si="9"/>
        <v>106011336.44000457</v>
      </c>
      <c r="AM11" s="179">
        <f t="shared" si="31"/>
        <v>0.40256310647638738</v>
      </c>
      <c r="AN11" s="180">
        <f t="shared" si="10"/>
        <v>118145030.98285945</v>
      </c>
      <c r="AO11" s="180">
        <f t="shared" si="11"/>
        <v>-12133694.542854875</v>
      </c>
      <c r="AP11" s="180">
        <f>AO11*((1+WACC!$C$28)^(($B$17-AI11)/365))</f>
        <v>-12623837.274332805</v>
      </c>
      <c r="AT11" s="66">
        <v>43435</v>
      </c>
      <c r="AU11" s="36">
        <f>HLOOKUP(AT11,Mercado!$C$93:$GL$102,6,0)</f>
        <v>18617889.268463641</v>
      </c>
      <c r="AV11" s="179">
        <f t="shared" si="32"/>
        <v>0.22346835000000001</v>
      </c>
      <c r="AW11" s="180">
        <f t="shared" si="12"/>
        <v>4160508.9953062772</v>
      </c>
      <c r="AX11" s="179">
        <f t="shared" si="33"/>
        <v>0.21282699999999999</v>
      </c>
      <c r="AY11" s="180">
        <f t="shared" si="13"/>
        <v>3962389.5193393114</v>
      </c>
      <c r="AZ11" s="180">
        <f t="shared" si="14"/>
        <v>198119.47596696578</v>
      </c>
      <c r="BA11" s="180">
        <f>AZ11*((1+WACC!$C$28)^(($B$17-AT11)/365))</f>
        <v>206122.54714750804</v>
      </c>
      <c r="BE11" s="66">
        <v>43435</v>
      </c>
      <c r="BF11" s="36">
        <f>HLOOKUP(BE11,Mercado!$C$93:$GL$102,7,0)</f>
        <v>28602400.798640113</v>
      </c>
      <c r="BG11" s="179">
        <f t="shared" si="34"/>
        <v>0.20949632151819989</v>
      </c>
      <c r="BH11" s="180">
        <f t="shared" si="15"/>
        <v>5992097.7539043259</v>
      </c>
      <c r="BI11" s="179">
        <f t="shared" si="35"/>
        <v>0.20949632151819994</v>
      </c>
      <c r="BJ11" s="180">
        <f t="shared" si="16"/>
        <v>5992097.7539043278</v>
      </c>
      <c r="BK11" s="180">
        <f t="shared" si="17"/>
        <v>0</v>
      </c>
      <c r="BL11" s="180">
        <f>BK11*((1+WACC!$C$28)^(($B$17-BE11)/365))</f>
        <v>0</v>
      </c>
      <c r="BP11" s="66">
        <v>43435</v>
      </c>
      <c r="BQ11" s="36">
        <f>HLOOKUP(BP11,Mercado!$C$93:$GL$102,8,0)</f>
        <v>1353637.6674620784</v>
      </c>
      <c r="BR11" s="179">
        <f t="shared" si="36"/>
        <v>0.35345261168070707</v>
      </c>
      <c r="BS11" s="180">
        <f t="shared" si="18"/>
        <v>478446.76883385208</v>
      </c>
      <c r="BT11" s="179">
        <f t="shared" si="37"/>
        <v>0.35345261168070707</v>
      </c>
      <c r="BU11" s="180">
        <f t="shared" si="19"/>
        <v>478446.76883385208</v>
      </c>
      <c r="BV11" s="180">
        <f t="shared" si="20"/>
        <v>0</v>
      </c>
      <c r="BW11" s="180">
        <f>BV11*((1+WACC!$C$28)^(($B$17-BP11)/365))</f>
        <v>0</v>
      </c>
      <c r="CA11" s="66">
        <v>43435</v>
      </c>
      <c r="CB11" s="36">
        <f>HLOOKUP(CA11,Mercado!$C$93:$GL$102,9,0)</f>
        <v>46959985.833333336</v>
      </c>
      <c r="CC11" s="179">
        <f t="shared" si="38"/>
        <v>4.4379176173529274E-2</v>
      </c>
      <c r="CD11" s="180">
        <f t="shared" si="21"/>
        <v>2084045.484403939</v>
      </c>
      <c r="CE11" s="179">
        <f t="shared" si="39"/>
        <v>4.6871676000000001E-2</v>
      </c>
      <c r="CF11" s="180">
        <f t="shared" si="22"/>
        <v>2201093.24094459</v>
      </c>
      <c r="CG11" s="180">
        <f t="shared" si="23"/>
        <v>-117047.75654065097</v>
      </c>
      <c r="CH11" s="180">
        <f>CG11*((1+WACC!$C$28)^(($B$17-CA11)/365))</f>
        <v>-121775.92131367813</v>
      </c>
    </row>
    <row r="12" spans="2:88" x14ac:dyDescent="0.3">
      <c r="B12" s="66">
        <v>43466</v>
      </c>
      <c r="C12" s="36">
        <f>HLOOKUP(B12,Mercado!$C$93:$GL$102,2,0)</f>
        <v>9966961.9483655766</v>
      </c>
      <c r="D12" s="179">
        <f t="shared" si="24"/>
        <v>3.5680133638237903</v>
      </c>
      <c r="E12" s="180">
        <f t="shared" si="0"/>
        <v>35562253.428491578</v>
      </c>
      <c r="F12" s="179">
        <f t="shared" si="25"/>
        <v>3.2614243232973203</v>
      </c>
      <c r="G12" s="180">
        <f t="shared" si="1"/>
        <v>32506492.127778344</v>
      </c>
      <c r="H12" s="180">
        <f t="shared" si="2"/>
        <v>3055761.3007132336</v>
      </c>
      <c r="I12" s="180">
        <f>H12*((1+WACC!$C$28)^(($B$17-B12)/365))</f>
        <v>3157827.2685892545</v>
      </c>
      <c r="M12" s="66">
        <v>43466</v>
      </c>
      <c r="N12" s="36">
        <f>HLOOKUP(M12,Mercado!$C$93:$GL$102,3,0)</f>
        <v>7917614.2429680284</v>
      </c>
      <c r="O12" s="179">
        <f t="shared" si="26"/>
        <v>2.8053321937196682</v>
      </c>
      <c r="P12" s="180">
        <f t="shared" si="3"/>
        <v>22211538.133251589</v>
      </c>
      <c r="Q12" s="179">
        <f t="shared" si="27"/>
        <v>2.2595176051268568</v>
      </c>
      <c r="R12" s="180">
        <f t="shared" si="4"/>
        <v>17889988.772589412</v>
      </c>
      <c r="S12" s="180">
        <f t="shared" si="5"/>
        <v>4321549.3606621772</v>
      </c>
      <c r="T12" s="180">
        <f>S12*((1+WACC!$C$28)^(($B$17-M12)/365))</f>
        <v>4465894.116293788</v>
      </c>
      <c r="X12" s="66">
        <v>43466</v>
      </c>
      <c r="Y12" s="36">
        <f>HLOOKUP(X12,Mercado!$C$93:$GL$102,4,0)</f>
        <v>9890675.3108661119</v>
      </c>
      <c r="Z12" s="179">
        <f t="shared" si="28"/>
        <v>2.0640812917932774</v>
      </c>
      <c r="AA12" s="180">
        <f t="shared" si="6"/>
        <v>20415157.872360401</v>
      </c>
      <c r="AB12" s="179">
        <f t="shared" si="29"/>
        <v>1.905555884908487</v>
      </c>
      <c r="AC12" s="180">
        <f t="shared" si="7"/>
        <v>18847234.54434</v>
      </c>
      <c r="AD12" s="180">
        <f t="shared" si="8"/>
        <v>1567923.3280204013</v>
      </c>
      <c r="AE12" s="180">
        <f>AD12*((1+WACC!$C$28)^(($B$17-X12)/365))</f>
        <v>1620293.7837861842</v>
      </c>
      <c r="AI12" s="66">
        <v>43466</v>
      </c>
      <c r="AJ12" s="36">
        <f>HLOOKUP(AI12,Mercado!$C$93:$GL$102,5,0)</f>
        <v>269699414.62435031</v>
      </c>
      <c r="AK12" s="179">
        <f t="shared" si="30"/>
        <v>0.36121919444240685</v>
      </c>
      <c r="AL12" s="180">
        <f t="shared" si="9"/>
        <v>97420605.292196497</v>
      </c>
      <c r="AM12" s="179">
        <f t="shared" si="31"/>
        <v>0.40256310647638738</v>
      </c>
      <c r="AN12" s="180">
        <f t="shared" si="10"/>
        <v>108571034.16604169</v>
      </c>
      <c r="AO12" s="180">
        <f t="shared" si="11"/>
        <v>-11150428.87384519</v>
      </c>
      <c r="AP12" s="180">
        <f>AO12*((1+WACC!$C$28)^(($B$17-AI12)/365))</f>
        <v>-11522866.117217602</v>
      </c>
      <c r="AT12" s="66">
        <v>43466</v>
      </c>
      <c r="AU12" s="36">
        <f>HLOOKUP(AT12,Mercado!$C$93:$GL$102,6,0)</f>
        <v>13342755.809840022</v>
      </c>
      <c r="AV12" s="179">
        <f t="shared" si="32"/>
        <v>0.22346835000000001</v>
      </c>
      <c r="AW12" s="180">
        <f t="shared" si="12"/>
        <v>2981683.6252778633</v>
      </c>
      <c r="AX12" s="179">
        <f t="shared" si="33"/>
        <v>0.21282699999999999</v>
      </c>
      <c r="AY12" s="180">
        <f t="shared" si="13"/>
        <v>2839698.6907408223</v>
      </c>
      <c r="AZ12" s="180">
        <f t="shared" si="14"/>
        <v>141984.934537041</v>
      </c>
      <c r="BA12" s="180">
        <f>AZ12*((1+WACC!$C$28)^(($B$17-AT12)/365))</f>
        <v>146727.39585558511</v>
      </c>
      <c r="BE12" s="66">
        <v>43466</v>
      </c>
      <c r="BF12" s="36">
        <f>HLOOKUP(BE12,Mercado!$C$93:$GL$102,7,0)</f>
        <v>28801526.348177463</v>
      </c>
      <c r="BG12" s="179">
        <f t="shared" si="34"/>
        <v>0.20949632151819989</v>
      </c>
      <c r="BH12" s="180">
        <f t="shared" si="15"/>
        <v>6033813.8240526915</v>
      </c>
      <c r="BI12" s="179">
        <f t="shared" si="35"/>
        <v>0.20949632151819994</v>
      </c>
      <c r="BJ12" s="180">
        <f t="shared" si="16"/>
        <v>6033813.8240526924</v>
      </c>
      <c r="BK12" s="180">
        <f t="shared" si="17"/>
        <v>0</v>
      </c>
      <c r="BL12" s="180">
        <f>BK12*((1+WACC!$C$28)^(($B$17-BE12)/365))</f>
        <v>0</v>
      </c>
      <c r="BP12" s="66">
        <v>43466</v>
      </c>
      <c r="BQ12" s="36">
        <f>HLOOKUP(BP12,Mercado!$C$93:$GL$102,8,0)</f>
        <v>1492671.2710825501</v>
      </c>
      <c r="BR12" s="179">
        <f t="shared" si="36"/>
        <v>0.35345261168070707</v>
      </c>
      <c r="BS12" s="180">
        <f t="shared" si="18"/>
        <v>527588.55914488796</v>
      </c>
      <c r="BT12" s="179">
        <f t="shared" si="37"/>
        <v>0.35345261168070707</v>
      </c>
      <c r="BU12" s="180">
        <f t="shared" si="19"/>
        <v>527588.55914488796</v>
      </c>
      <c r="BV12" s="180">
        <f t="shared" si="20"/>
        <v>0</v>
      </c>
      <c r="BW12" s="180">
        <f>BV12*((1+WACC!$C$28)^(($B$17-BP12)/365))</f>
        <v>0</v>
      </c>
      <c r="CA12" s="66">
        <v>43466</v>
      </c>
      <c r="CB12" s="36">
        <f>HLOOKUP(CA12,Mercado!$C$93:$GL$102,9,0)</f>
        <v>49501993.286067754</v>
      </c>
      <c r="CC12" s="179">
        <f t="shared" si="38"/>
        <v>4.4379176173529274E-2</v>
      </c>
      <c r="CD12" s="180">
        <f t="shared" si="21"/>
        <v>2196857.680983264</v>
      </c>
      <c r="CE12" s="179">
        <f t="shared" si="39"/>
        <v>4.6871676000000001E-2</v>
      </c>
      <c r="CF12" s="180">
        <f t="shared" si="22"/>
        <v>2320241.3906587432</v>
      </c>
      <c r="CG12" s="180">
        <f t="shared" si="23"/>
        <v>-123383.70967547921</v>
      </c>
      <c r="CH12" s="180">
        <f>CG12*((1+WACC!$C$28)^(($B$17-CA12)/365))</f>
        <v>-127504.86853210273</v>
      </c>
    </row>
    <row r="13" spans="2:88" x14ac:dyDescent="0.3">
      <c r="B13" s="66">
        <v>43497</v>
      </c>
      <c r="C13" s="36">
        <f>HLOOKUP(B13,Mercado!$C$93:$GL$102,2,0)</f>
        <v>10967093.409805305</v>
      </c>
      <c r="D13" s="179">
        <f t="shared" si="24"/>
        <v>3.5680133638237903</v>
      </c>
      <c r="E13" s="180">
        <f t="shared" si="0"/>
        <v>39130735.84848915</v>
      </c>
      <c r="F13" s="179">
        <f t="shared" si="25"/>
        <v>3.2614243232973203</v>
      </c>
      <c r="G13" s="180">
        <f t="shared" si="1"/>
        <v>35768345.202612773</v>
      </c>
      <c r="H13" s="180">
        <f t="shared" si="2"/>
        <v>3362390.6458763778</v>
      </c>
      <c r="I13" s="180">
        <f>H13*((1+WACC!$C$28)^(($B$17-B13)/365))</f>
        <v>3451339.8587379893</v>
      </c>
      <c r="M13" s="66">
        <v>43497</v>
      </c>
      <c r="N13" s="36">
        <f>HLOOKUP(M13,Mercado!$C$93:$GL$102,3,0)</f>
        <v>8698331.638008317</v>
      </c>
      <c r="O13" s="179">
        <f t="shared" si="26"/>
        <v>2.8053321937196682</v>
      </c>
      <c r="P13" s="180">
        <f t="shared" si="3"/>
        <v>24401709.775755066</v>
      </c>
      <c r="Q13" s="179">
        <f t="shared" si="27"/>
        <v>2.2595176051268568</v>
      </c>
      <c r="R13" s="180">
        <f t="shared" si="4"/>
        <v>19654033.471311722</v>
      </c>
      <c r="S13" s="180">
        <f t="shared" si="5"/>
        <v>4747676.3044433445</v>
      </c>
      <c r="T13" s="180">
        <f>S13*((1+WACC!$C$28)^(($B$17-M13)/365))</f>
        <v>4873272.0827684691</v>
      </c>
      <c r="X13" s="66">
        <v>43497</v>
      </c>
      <c r="Y13" s="36">
        <f>HLOOKUP(X13,Mercado!$C$93:$GL$102,4,0)</f>
        <v>10305242.302419897</v>
      </c>
      <c r="Z13" s="179">
        <f t="shared" si="28"/>
        <v>2.0640812917932774</v>
      </c>
      <c r="AA13" s="180">
        <f t="shared" si="6"/>
        <v>21270857.843821589</v>
      </c>
      <c r="AB13" s="179">
        <f t="shared" si="29"/>
        <v>1.905555884908487</v>
      </c>
      <c r="AC13" s="180">
        <f t="shared" si="7"/>
        <v>19637215.114784122</v>
      </c>
      <c r="AD13" s="180">
        <f t="shared" si="8"/>
        <v>1633642.7290374674</v>
      </c>
      <c r="AE13" s="180">
        <f>AD13*((1+WACC!$C$28)^(($B$17-X13)/365))</f>
        <v>1676859.3716435807</v>
      </c>
      <c r="AI13" s="66">
        <v>43497</v>
      </c>
      <c r="AJ13" s="36">
        <f>HLOOKUP(AI13,Mercado!$C$93:$GL$102,5,0)</f>
        <v>272747086.73131555</v>
      </c>
      <c r="AK13" s="179">
        <f t="shared" si="30"/>
        <v>0.36121919444240685</v>
      </c>
      <c r="AL13" s="180">
        <f t="shared" si="9"/>
        <v>98521482.955599084</v>
      </c>
      <c r="AM13" s="179">
        <f t="shared" si="31"/>
        <v>0.40256310647638738</v>
      </c>
      <c r="AN13" s="180">
        <f t="shared" si="10"/>
        <v>109797914.51694305</v>
      </c>
      <c r="AO13" s="180">
        <f t="shared" si="11"/>
        <v>-11276431.561343968</v>
      </c>
      <c r="AP13" s="180">
        <f>AO13*((1+WACC!$C$28)^(($B$17-AI13)/365))</f>
        <v>-11574740.061725829</v>
      </c>
      <c r="AT13" s="66">
        <v>43497</v>
      </c>
      <c r="AU13" s="36">
        <f>HLOOKUP(AT13,Mercado!$C$93:$GL$102,6,0)</f>
        <v>15929332.025716707</v>
      </c>
      <c r="AV13" s="179">
        <f t="shared" si="32"/>
        <v>0.22346835000000001</v>
      </c>
      <c r="AW13" s="180">
        <f t="shared" si="12"/>
        <v>3559701.5443890705</v>
      </c>
      <c r="AX13" s="179">
        <f t="shared" si="33"/>
        <v>0.21282699999999999</v>
      </c>
      <c r="AY13" s="180">
        <f t="shared" si="13"/>
        <v>3390191.9470372093</v>
      </c>
      <c r="AZ13" s="180">
        <f t="shared" si="14"/>
        <v>169509.59735186119</v>
      </c>
      <c r="BA13" s="180">
        <f>AZ13*((1+WACC!$C$28)^(($B$17-AT13)/365))</f>
        <v>173993.83099539336</v>
      </c>
      <c r="BE13" s="66">
        <v>43497</v>
      </c>
      <c r="BF13" s="36">
        <f>HLOOKUP(BE13,Mercado!$C$93:$GL$102,7,0)</f>
        <v>26429906.364719607</v>
      </c>
      <c r="BG13" s="179">
        <f t="shared" si="34"/>
        <v>0.20949632151819989</v>
      </c>
      <c r="BH13" s="180">
        <f t="shared" si="15"/>
        <v>5536968.1614792161</v>
      </c>
      <c r="BI13" s="179">
        <f t="shared" si="35"/>
        <v>0.20949632151819994</v>
      </c>
      <c r="BJ13" s="180">
        <f t="shared" si="16"/>
        <v>5536968.1614792179</v>
      </c>
      <c r="BK13" s="180">
        <f t="shared" si="17"/>
        <v>0</v>
      </c>
      <c r="BL13" s="180">
        <f>BK13*((1+WACC!$C$28)^(($B$17-BE13)/365))</f>
        <v>0</v>
      </c>
      <c r="BP13" s="66">
        <v>43497</v>
      </c>
      <c r="BQ13" s="36">
        <f>HLOOKUP(BP13,Mercado!$C$93:$GL$102,8,0)</f>
        <v>1489851.8237551779</v>
      </c>
      <c r="BR13" s="179">
        <f t="shared" si="36"/>
        <v>0.35345261168070707</v>
      </c>
      <c r="BS13" s="180">
        <f t="shared" si="18"/>
        <v>526592.01812353218</v>
      </c>
      <c r="BT13" s="179">
        <f t="shared" si="37"/>
        <v>0.35345261168070707</v>
      </c>
      <c r="BU13" s="180">
        <f t="shared" si="19"/>
        <v>526592.01812353218</v>
      </c>
      <c r="BV13" s="180">
        <f t="shared" si="20"/>
        <v>0</v>
      </c>
      <c r="BW13" s="180">
        <f>BV13*((1+WACC!$C$28)^(($B$17-BP13)/365))</f>
        <v>0</v>
      </c>
      <c r="CA13" s="66">
        <v>43497</v>
      </c>
      <c r="CB13" s="36">
        <f>HLOOKUP(CA13,Mercado!$C$93:$GL$102,9,0)</f>
        <v>50368549.191434696</v>
      </c>
      <c r="CC13" s="179">
        <f t="shared" si="38"/>
        <v>4.4379176173529274E-2</v>
      </c>
      <c r="CD13" s="180">
        <f t="shared" si="21"/>
        <v>2235314.7181717558</v>
      </c>
      <c r="CE13" s="179">
        <f t="shared" si="39"/>
        <v>4.6871676000000001E-2</v>
      </c>
      <c r="CF13" s="180">
        <f t="shared" si="22"/>
        <v>2360858.3182909889</v>
      </c>
      <c r="CG13" s="180">
        <f t="shared" si="23"/>
        <v>-125543.60011923313</v>
      </c>
      <c r="CH13" s="180">
        <f>CG13*((1+WACC!$C$28)^(($B$17-CA13)/365))</f>
        <v>-128864.75033243453</v>
      </c>
    </row>
    <row r="14" spans="2:88" x14ac:dyDescent="0.3">
      <c r="B14" s="66">
        <v>43525</v>
      </c>
      <c r="C14" s="36">
        <f>HLOOKUP(B14,Mercado!$C$93:$GL$102,2,0)</f>
        <v>11416937.107760951</v>
      </c>
      <c r="D14" s="179">
        <f t="shared" si="24"/>
        <v>3.5680133638237903</v>
      </c>
      <c r="E14" s="180">
        <f t="shared" si="0"/>
        <v>40735784.174426809</v>
      </c>
      <c r="F14" s="179">
        <f t="shared" si="25"/>
        <v>3.2614243232973203</v>
      </c>
      <c r="G14" s="180">
        <f t="shared" si="1"/>
        <v>37235476.380807325</v>
      </c>
      <c r="H14" s="180">
        <f t="shared" si="2"/>
        <v>3500307.7936194837</v>
      </c>
      <c r="I14" s="180">
        <f>H14*((1+WACC!$C$28)^(($B$17-B14)/365))</f>
        <v>3571082.605365769</v>
      </c>
      <c r="M14" s="66">
        <v>43525</v>
      </c>
      <c r="N14" s="36">
        <f>HLOOKUP(M14,Mercado!$C$93:$GL$102,3,0)</f>
        <v>9022844.7757444102</v>
      </c>
      <c r="O14" s="179">
        <f t="shared" si="26"/>
        <v>2.8053321937196682</v>
      </c>
      <c r="P14" s="180">
        <f t="shared" si="3"/>
        <v>25312076.928331114</v>
      </c>
      <c r="Q14" s="179">
        <f t="shared" si="27"/>
        <v>2.2595176051268568</v>
      </c>
      <c r="R14" s="180">
        <f t="shared" si="4"/>
        <v>20387276.61912138</v>
      </c>
      <c r="S14" s="180">
        <f t="shared" si="5"/>
        <v>4924800.3092097342</v>
      </c>
      <c r="T14" s="180">
        <f>S14*((1+WACC!$C$28)^(($B$17-M14)/365))</f>
        <v>5024377.7850556364</v>
      </c>
      <c r="X14" s="66">
        <v>43525</v>
      </c>
      <c r="Y14" s="36">
        <f>HLOOKUP(X14,Mercado!$C$93:$GL$102,4,0)</f>
        <v>11644993.065421952</v>
      </c>
      <c r="Z14" s="179">
        <f t="shared" si="28"/>
        <v>2.0640812917932774</v>
      </c>
      <c r="AA14" s="180">
        <f t="shared" si="6"/>
        <v>24036212.329399899</v>
      </c>
      <c r="AB14" s="179">
        <f t="shared" si="29"/>
        <v>1.905555884908487</v>
      </c>
      <c r="AC14" s="180">
        <f t="shared" si="7"/>
        <v>22190185.065533321</v>
      </c>
      <c r="AD14" s="180">
        <f t="shared" si="8"/>
        <v>1846027.2638665773</v>
      </c>
      <c r="AE14" s="180">
        <f>AD14*((1+WACC!$C$28)^(($B$17-X14)/365))</f>
        <v>1883353.190551318</v>
      </c>
      <c r="AI14" s="66">
        <v>43525</v>
      </c>
      <c r="AJ14" s="36">
        <f>HLOOKUP(AI14,Mercado!$C$93:$GL$102,5,0)</f>
        <v>299194405.50931847</v>
      </c>
      <c r="AK14" s="179">
        <f t="shared" si="30"/>
        <v>0.36121919444240685</v>
      </c>
      <c r="AL14" s="180">
        <f t="shared" si="9"/>
        <v>108074762.13975084</v>
      </c>
      <c r="AM14" s="179">
        <f t="shared" si="31"/>
        <v>0.40256310647638738</v>
      </c>
      <c r="AN14" s="180">
        <f t="shared" si="10"/>
        <v>120444629.3221872</v>
      </c>
      <c r="AO14" s="180">
        <f t="shared" si="11"/>
        <v>-12369867.182436362</v>
      </c>
      <c r="AP14" s="180">
        <f>AO14*((1+WACC!$C$28)^(($B$17-AI14)/365))</f>
        <v>-12619980.907509152</v>
      </c>
      <c r="AT14" s="66">
        <v>43525</v>
      </c>
      <c r="AU14" s="36">
        <f>HLOOKUP(AT14,Mercado!$C$93:$GL$102,6,0)</f>
        <v>18189521.513936486</v>
      </c>
      <c r="AV14" s="179">
        <f t="shared" si="32"/>
        <v>0.22346835000000001</v>
      </c>
      <c r="AW14" s="180">
        <f t="shared" si="12"/>
        <v>4064782.3600088889</v>
      </c>
      <c r="AX14" s="179">
        <f t="shared" si="33"/>
        <v>0.21282699999999999</v>
      </c>
      <c r="AY14" s="180">
        <f t="shared" si="13"/>
        <v>3871221.2952465601</v>
      </c>
      <c r="AZ14" s="180">
        <f t="shared" si="14"/>
        <v>193561.06476232875</v>
      </c>
      <c r="BA14" s="180">
        <f>AZ14*((1+WACC!$C$28)^(($B$17-AT14)/365))</f>
        <v>197474.79141943471</v>
      </c>
      <c r="BE14" s="66">
        <v>43525</v>
      </c>
      <c r="BF14" s="36">
        <f>HLOOKUP(BE14,Mercado!$C$93:$GL$102,7,0)</f>
        <v>29032790.013295975</v>
      </c>
      <c r="BG14" s="179">
        <f t="shared" si="34"/>
        <v>0.20949632151819989</v>
      </c>
      <c r="BH14" s="180">
        <f t="shared" si="15"/>
        <v>6082262.7111958358</v>
      </c>
      <c r="BI14" s="179">
        <f t="shared" si="35"/>
        <v>0.20949632151819994</v>
      </c>
      <c r="BJ14" s="180">
        <f t="shared" si="16"/>
        <v>6082262.7111958377</v>
      </c>
      <c r="BK14" s="180">
        <f t="shared" si="17"/>
        <v>0</v>
      </c>
      <c r="BL14" s="180">
        <f>BK14*((1+WACC!$C$28)^(($B$17-BE14)/365))</f>
        <v>0</v>
      </c>
      <c r="BP14" s="66">
        <v>43525</v>
      </c>
      <c r="BQ14" s="36">
        <f>HLOOKUP(BP14,Mercado!$C$93:$GL$102,8,0)</f>
        <v>1502973.8104122172</v>
      </c>
      <c r="BR14" s="179">
        <f t="shared" si="36"/>
        <v>0.35345261168070707</v>
      </c>
      <c r="BS14" s="180">
        <f t="shared" si="18"/>
        <v>531230.018577902</v>
      </c>
      <c r="BT14" s="179">
        <f t="shared" si="37"/>
        <v>0.35345261168070707</v>
      </c>
      <c r="BU14" s="180">
        <f t="shared" si="19"/>
        <v>531230.018577902</v>
      </c>
      <c r="BV14" s="180">
        <f t="shared" si="20"/>
        <v>0</v>
      </c>
      <c r="BW14" s="180">
        <f>BV14*((1+WACC!$C$28)^(($B$17-BP14)/365))</f>
        <v>0</v>
      </c>
      <c r="CA14" s="66">
        <v>43525</v>
      </c>
      <c r="CB14" s="36">
        <f>HLOOKUP(CA14,Mercado!$C$93:$GL$102,9,0)</f>
        <v>50373175.522830755</v>
      </c>
      <c r="CC14" s="179">
        <f t="shared" si="38"/>
        <v>4.4379176173529274E-2</v>
      </c>
      <c r="CD14" s="180">
        <f t="shared" si="21"/>
        <v>2235520.0309478184</v>
      </c>
      <c r="CE14" s="179">
        <f t="shared" si="39"/>
        <v>4.6871676000000001E-2</v>
      </c>
      <c r="CF14" s="180">
        <f t="shared" si="22"/>
        <v>2361075.1621972537</v>
      </c>
      <c r="CG14" s="180">
        <f t="shared" si="23"/>
        <v>-125555.13124943525</v>
      </c>
      <c r="CH14" s="180">
        <f>CG14*((1+WACC!$C$28)^(($B$17-CA14)/365))</f>
        <v>-128093.80536093966</v>
      </c>
    </row>
    <row r="15" spans="2:88" x14ac:dyDescent="0.3">
      <c r="B15" s="66">
        <v>43556</v>
      </c>
      <c r="C15" s="36">
        <f>HLOOKUP(B15,Mercado!$C$93:$GL$102,2,0)</f>
        <v>14296674.129766308</v>
      </c>
      <c r="D15" s="179">
        <f t="shared" si="24"/>
        <v>3.5680133638237903</v>
      </c>
      <c r="E15" s="180">
        <f t="shared" si="0"/>
        <v>51010724.353240043</v>
      </c>
      <c r="F15" s="179">
        <f t="shared" si="25"/>
        <v>3.2614243232973203</v>
      </c>
      <c r="G15" s="180">
        <f t="shared" si="1"/>
        <v>46627520.749075383</v>
      </c>
      <c r="H15" s="180">
        <f t="shared" si="2"/>
        <v>4383203.60416466</v>
      </c>
      <c r="I15" s="180">
        <f>H15*((1+WACC!$C$28)^(($B$17-B15)/365))</f>
        <v>4441768.5011602212</v>
      </c>
      <c r="M15" s="66">
        <v>43556</v>
      </c>
      <c r="N15" s="36">
        <f>HLOOKUP(M15,Mercado!$C$93:$GL$102,3,0)</f>
        <v>11247595.694074154</v>
      </c>
      <c r="O15" s="179">
        <f t="shared" si="26"/>
        <v>2.8053321937196682</v>
      </c>
      <c r="P15" s="180">
        <f t="shared" si="3"/>
        <v>31553242.30252894</v>
      </c>
      <c r="Q15" s="179">
        <f t="shared" si="27"/>
        <v>2.2595176051268568</v>
      </c>
      <c r="R15" s="180">
        <f t="shared" si="4"/>
        <v>25414140.486109581</v>
      </c>
      <c r="S15" s="180">
        <f t="shared" si="5"/>
        <v>6139101.8164193593</v>
      </c>
      <c r="T15" s="180">
        <f>S15*((1+WACC!$C$28)^(($B$17-M15)/365))</f>
        <v>6221127.6354304254</v>
      </c>
      <c r="X15" s="66">
        <v>43556</v>
      </c>
      <c r="Y15" s="36">
        <f>HLOOKUP(X15,Mercado!$C$93:$GL$102,4,0)</f>
        <v>12207280.487781826</v>
      </c>
      <c r="Z15" s="179">
        <f t="shared" si="28"/>
        <v>2.0640812917932774</v>
      </c>
      <c r="AA15" s="180">
        <f t="shared" si="6"/>
        <v>25196819.278503582</v>
      </c>
      <c r="AB15" s="179">
        <f t="shared" si="29"/>
        <v>1.905555884908487</v>
      </c>
      <c r="AC15" s="180">
        <f t="shared" si="7"/>
        <v>23261655.172221206</v>
      </c>
      <c r="AD15" s="180">
        <f t="shared" si="8"/>
        <v>1935164.1062823758</v>
      </c>
      <c r="AE15" s="180">
        <f>AD15*((1+WACC!$C$28)^(($B$17-X15)/365))</f>
        <v>1961020.2372743865</v>
      </c>
      <c r="AI15" s="66">
        <v>43556</v>
      </c>
      <c r="AJ15" s="36">
        <f>HLOOKUP(AI15,Mercado!$C$93:$GL$102,5,0)</f>
        <v>292697653.47011364</v>
      </c>
      <c r="AK15" s="179">
        <f t="shared" si="30"/>
        <v>0.36121919444240685</v>
      </c>
      <c r="AL15" s="180">
        <f t="shared" si="9"/>
        <v>105728010.6016572</v>
      </c>
      <c r="AM15" s="179">
        <f t="shared" si="31"/>
        <v>0.40256310647638738</v>
      </c>
      <c r="AN15" s="180">
        <f t="shared" si="10"/>
        <v>117829276.63927808</v>
      </c>
      <c r="AO15" s="180">
        <f t="shared" si="11"/>
        <v>-12101266.037620887</v>
      </c>
      <c r="AP15" s="180">
        <f>AO15*((1+WACC!$C$28)^(($B$17-AI15)/365))</f>
        <v>-12262953.575552225</v>
      </c>
      <c r="AT15" s="66">
        <v>43556</v>
      </c>
      <c r="AU15" s="36">
        <f>HLOOKUP(AT15,Mercado!$C$93:$GL$102,6,0)</f>
        <v>17587622.185423728</v>
      </c>
      <c r="AV15" s="179">
        <f t="shared" si="32"/>
        <v>0.22346835000000001</v>
      </c>
      <c r="AW15" s="180">
        <f t="shared" si="12"/>
        <v>3930276.9102000347</v>
      </c>
      <c r="AX15" s="179">
        <f t="shared" si="33"/>
        <v>0.21282699999999999</v>
      </c>
      <c r="AY15" s="180">
        <f t="shared" si="13"/>
        <v>3743120.8668571757</v>
      </c>
      <c r="AZ15" s="180">
        <f t="shared" si="14"/>
        <v>187156.04334285902</v>
      </c>
      <c r="BA15" s="180">
        <f>AZ15*((1+WACC!$C$28)^(($B$17-AT15)/365))</f>
        <v>189656.67424899741</v>
      </c>
      <c r="BE15" s="66">
        <v>43556</v>
      </c>
      <c r="BF15" s="36">
        <f>HLOOKUP(BE15,Mercado!$C$93:$GL$102,7,0)</f>
        <v>28143827.72520617</v>
      </c>
      <c r="BG15" s="179">
        <f t="shared" si="34"/>
        <v>0.20949632151819989</v>
      </c>
      <c r="BH15" s="180">
        <f t="shared" si="15"/>
        <v>5896028.3818726195</v>
      </c>
      <c r="BI15" s="179">
        <f t="shared" si="35"/>
        <v>0.20949632151819994</v>
      </c>
      <c r="BJ15" s="180">
        <f t="shared" si="16"/>
        <v>5896028.3818726214</v>
      </c>
      <c r="BK15" s="180">
        <f t="shared" si="17"/>
        <v>0</v>
      </c>
      <c r="BL15" s="180">
        <f>BK15*((1+WACC!$C$28)^(($B$17-BE15)/365))</f>
        <v>0</v>
      </c>
      <c r="BP15" s="66">
        <v>43556</v>
      </c>
      <c r="BQ15" s="36">
        <f>HLOOKUP(BP15,Mercado!$C$93:$GL$102,8,0)</f>
        <v>1318888.4161619567</v>
      </c>
      <c r="BR15" s="179">
        <f t="shared" si="36"/>
        <v>0.35345261168070707</v>
      </c>
      <c r="BS15" s="180">
        <f t="shared" si="18"/>
        <v>466164.55520787486</v>
      </c>
      <c r="BT15" s="179">
        <f t="shared" si="37"/>
        <v>0.35345261168070707</v>
      </c>
      <c r="BU15" s="180">
        <f t="shared" si="19"/>
        <v>466164.55520787486</v>
      </c>
      <c r="BV15" s="180">
        <f t="shared" si="20"/>
        <v>0</v>
      </c>
      <c r="BW15" s="180">
        <f>BV15*((1+WACC!$C$28)^(($B$17-BP15)/365))</f>
        <v>0</v>
      </c>
      <c r="CA15" s="66">
        <v>43556</v>
      </c>
      <c r="CB15" s="36">
        <f>HLOOKUP(CA15,Mercado!$C$93:$GL$102,9,0)</f>
        <v>52486672.580532901</v>
      </c>
      <c r="CC15" s="179">
        <f t="shared" si="38"/>
        <v>4.4379176173529274E-2</v>
      </c>
      <c r="CD15" s="180">
        <f t="shared" si="21"/>
        <v>2329315.289213818</v>
      </c>
      <c r="CE15" s="179">
        <f t="shared" si="39"/>
        <v>4.6871676000000001E-2</v>
      </c>
      <c r="CF15" s="180">
        <f t="shared" si="22"/>
        <v>2460138.3115128223</v>
      </c>
      <c r="CG15" s="180">
        <f t="shared" si="23"/>
        <v>-130823.02229900425</v>
      </c>
      <c r="CH15" s="180">
        <f>CG15*((1+WACC!$C$28)^(($B$17-CA15)/365))</f>
        <v>-132570.97596885194</v>
      </c>
    </row>
    <row r="16" spans="2:88" x14ac:dyDescent="0.3">
      <c r="B16" s="66">
        <v>43586</v>
      </c>
      <c r="C16" s="36">
        <f>HLOOKUP(B16,Mercado!$C$93:$GL$102,2,0)</f>
        <v>16014839.746399358</v>
      </c>
      <c r="D16" s="179">
        <f t="shared" si="24"/>
        <v>3.5680133638237903</v>
      </c>
      <c r="E16" s="180">
        <f t="shared" si="0"/>
        <v>57141162.234649308</v>
      </c>
      <c r="F16" s="179">
        <f t="shared" si="25"/>
        <v>3.2614243232973203</v>
      </c>
      <c r="G16" s="180">
        <f t="shared" si="1"/>
        <v>52231187.882615559</v>
      </c>
      <c r="H16" s="180">
        <f t="shared" si="2"/>
        <v>4909974.3520337492</v>
      </c>
      <c r="I16" s="180">
        <f>H16*((1+WACC!$C$28)^(($B$17-B16)/365))</f>
        <v>4943204.862470434</v>
      </c>
      <c r="M16" s="66">
        <v>43586</v>
      </c>
      <c r="N16" s="36">
        <f>HLOOKUP(M16,Mercado!$C$93:$GL$102,3,0)</f>
        <v>12579317.469341548</v>
      </c>
      <c r="O16" s="179">
        <f t="shared" si="26"/>
        <v>2.8053321937196682</v>
      </c>
      <c r="P16" s="180">
        <f t="shared" si="3"/>
        <v>35289164.27176407</v>
      </c>
      <c r="Q16" s="179">
        <f t="shared" si="27"/>
        <v>2.2595176051268568</v>
      </c>
      <c r="R16" s="180">
        <f t="shared" si="4"/>
        <v>28423189.28245705</v>
      </c>
      <c r="S16" s="180">
        <f t="shared" si="5"/>
        <v>6865974.9893070199</v>
      </c>
      <c r="T16" s="180">
        <f>S16*((1+WACC!$C$28)^(($B$17-M16)/365))</f>
        <v>6912443.6339844977</v>
      </c>
      <c r="X16" s="66">
        <v>43586</v>
      </c>
      <c r="Y16" s="36">
        <f>HLOOKUP(X16,Mercado!$C$93:$GL$102,4,0)</f>
        <v>12882884.858788524</v>
      </c>
      <c r="Z16" s="179">
        <f t="shared" si="28"/>
        <v>2.0640812917932774</v>
      </c>
      <c r="AA16" s="180">
        <f t="shared" si="6"/>
        <v>26591321.62135227</v>
      </c>
      <c r="AB16" s="179">
        <f t="shared" si="29"/>
        <v>1.905555884908487</v>
      </c>
      <c r="AC16" s="180">
        <f t="shared" si="7"/>
        <v>24549057.057262916</v>
      </c>
      <c r="AD16" s="180">
        <f t="shared" si="8"/>
        <v>2042264.5640893541</v>
      </c>
      <c r="AE16" s="180">
        <f>AD16*((1+WACC!$C$28)^(($B$17-X16)/365))</f>
        <v>2056086.5291436792</v>
      </c>
      <c r="AI16" s="66">
        <v>43586</v>
      </c>
      <c r="AJ16" s="36">
        <f>HLOOKUP(AI16,Mercado!$C$93:$GL$102,5,0)</f>
        <v>292251402.24739611</v>
      </c>
      <c r="AK16" s="179">
        <f t="shared" si="30"/>
        <v>0.36121919444240685</v>
      </c>
      <c r="AL16" s="180">
        <f t="shared" si="9"/>
        <v>105566816.09446824</v>
      </c>
      <c r="AM16" s="179">
        <f t="shared" si="31"/>
        <v>0.40256310647638738</v>
      </c>
      <c r="AN16" s="180">
        <f t="shared" si="10"/>
        <v>117649632.36079204</v>
      </c>
      <c r="AO16" s="180">
        <f t="shared" si="11"/>
        <v>-12082816.266323805</v>
      </c>
      <c r="AP16" s="180">
        <f>AO16*((1+WACC!$C$28)^(($B$17-AI16)/365))</f>
        <v>-12164592.284537893</v>
      </c>
      <c r="AT16" s="66">
        <v>43586</v>
      </c>
      <c r="AU16" s="36">
        <f>HLOOKUP(AT16,Mercado!$C$93:$GL$102,6,0)</f>
        <v>17902523.268266518</v>
      </c>
      <c r="AV16" s="179">
        <f t="shared" si="32"/>
        <v>0.22346835000000001</v>
      </c>
      <c r="AW16" s="180">
        <f t="shared" si="12"/>
        <v>4000647.335596126</v>
      </c>
      <c r="AX16" s="179">
        <f t="shared" si="33"/>
        <v>0.21282699999999999</v>
      </c>
      <c r="AY16" s="180">
        <f t="shared" si="13"/>
        <v>3810140.319615358</v>
      </c>
      <c r="AZ16" s="180">
        <f t="shared" si="14"/>
        <v>190507.01598076802</v>
      </c>
      <c r="BA16" s="180">
        <f>AZ16*((1+WACC!$C$28)^(($B$17-AT16)/365))</f>
        <v>191796.35986098368</v>
      </c>
      <c r="BE16" s="66">
        <v>43586</v>
      </c>
      <c r="BF16" s="36">
        <f>HLOOKUP(BE16,Mercado!$C$93:$GL$102,7,0)</f>
        <v>28452369.486191027</v>
      </c>
      <c r="BG16" s="179">
        <f t="shared" si="34"/>
        <v>0.20949632151819989</v>
      </c>
      <c r="BH16" s="180">
        <f t="shared" si="15"/>
        <v>5960666.7458336949</v>
      </c>
      <c r="BI16" s="179">
        <f t="shared" si="35"/>
        <v>0.20949632151819994</v>
      </c>
      <c r="BJ16" s="180">
        <f t="shared" si="16"/>
        <v>5960666.7458336968</v>
      </c>
      <c r="BK16" s="180">
        <f t="shared" si="17"/>
        <v>0</v>
      </c>
      <c r="BL16" s="180">
        <f>BK16*((1+WACC!$C$28)^(($B$17-BE16)/365))</f>
        <v>0</v>
      </c>
      <c r="BP16" s="66">
        <v>43586</v>
      </c>
      <c r="BQ16" s="36">
        <f>HLOOKUP(BP16,Mercado!$C$93:$GL$102,8,0)</f>
        <v>1080549.3721758642</v>
      </c>
      <c r="BR16" s="179">
        <f t="shared" si="36"/>
        <v>0.35345261168070707</v>
      </c>
      <c r="BS16" s="180">
        <f t="shared" si="18"/>
        <v>381922.99764550757</v>
      </c>
      <c r="BT16" s="179">
        <f t="shared" si="37"/>
        <v>0.35345261168070707</v>
      </c>
      <c r="BU16" s="180">
        <f t="shared" si="19"/>
        <v>381922.99764550757</v>
      </c>
      <c r="BV16" s="180">
        <f t="shared" si="20"/>
        <v>0</v>
      </c>
      <c r="BW16" s="180">
        <f>BV16*((1+WACC!$C$28)^(($B$17-BP16)/365))</f>
        <v>0</v>
      </c>
      <c r="CA16" s="66">
        <v>43586</v>
      </c>
      <c r="CB16" s="36">
        <f>HLOOKUP(CA16,Mercado!$C$93:$GL$102,9,0)</f>
        <v>51951906.136245444</v>
      </c>
      <c r="CC16" s="179">
        <f t="shared" si="38"/>
        <v>4.4379176173529274E-2</v>
      </c>
      <c r="CD16" s="180">
        <f t="shared" si="21"/>
        <v>2305582.7949710931</v>
      </c>
      <c r="CE16" s="179">
        <f t="shared" si="39"/>
        <v>4.6871676000000001E-2</v>
      </c>
      <c r="CF16" s="180">
        <f t="shared" si="22"/>
        <v>2435072.9120005085</v>
      </c>
      <c r="CG16" s="180">
        <f t="shared" si="23"/>
        <v>-129490.11702941544</v>
      </c>
      <c r="CH16" s="180">
        <f>CG16*((1+WACC!$C$28)^(($B$17-CA16)/365))</f>
        <v>-130366.50097297132</v>
      </c>
    </row>
    <row r="17" spans="2:86" x14ac:dyDescent="0.3">
      <c r="B17" s="66">
        <v>43617</v>
      </c>
      <c r="C17" s="36">
        <f>HLOOKUP(B17,Mercado!$C$93:$GL$102,2,0)</f>
        <v>17076190.474919986</v>
      </c>
      <c r="D17" s="179">
        <f t="shared" si="24"/>
        <v>3.5680133638237903</v>
      </c>
      <c r="E17" s="180">
        <f t="shared" si="0"/>
        <v>60928075.817715026</v>
      </c>
      <c r="F17" s="157">
        <f>D17*$K$5</f>
        <v>3.6216424060263388</v>
      </c>
      <c r="G17" s="180">
        <f t="shared" si="1"/>
        <v>61843855.557353266</v>
      </c>
      <c r="H17" s="180">
        <f t="shared" si="2"/>
        <v>-915779.73963823915</v>
      </c>
      <c r="I17" s="180">
        <f>H17</f>
        <v>-915779.73963823915</v>
      </c>
      <c r="M17" s="66">
        <v>43617</v>
      </c>
      <c r="N17" s="36">
        <f>HLOOKUP(M17,Mercado!$C$93:$GL$102,3,0)</f>
        <v>13363377.258902714</v>
      </c>
      <c r="O17" s="179">
        <f t="shared" si="26"/>
        <v>2.8053321937196682</v>
      </c>
      <c r="P17" s="180">
        <f t="shared" si="3"/>
        <v>37488712.441221073</v>
      </c>
      <c r="Q17" s="157">
        <f>O17*$V$5</f>
        <v>2.9049766512932096</v>
      </c>
      <c r="R17" s="180">
        <f t="shared" si="4"/>
        <v>38820298.919535033</v>
      </c>
      <c r="S17" s="180">
        <f t="shared" si="5"/>
        <v>-1331586.4783139601</v>
      </c>
      <c r="T17" s="180">
        <f>S17</f>
        <v>-1331586.4783139601</v>
      </c>
      <c r="X17" s="66">
        <v>43617</v>
      </c>
      <c r="Y17" s="36">
        <f>HLOOKUP(X17,Mercado!$C$93:$GL$102,4,0)</f>
        <v>13072888.253473846</v>
      </c>
      <c r="Z17" s="179">
        <f t="shared" si="28"/>
        <v>2.0640812917932774</v>
      </c>
      <c r="AA17" s="180">
        <f t="shared" si="6"/>
        <v>26983504.073699459</v>
      </c>
      <c r="AB17" s="157">
        <f>Z17*$AG$5</f>
        <v>2.0927674703944334</v>
      </c>
      <c r="AC17" s="180">
        <f t="shared" si="7"/>
        <v>27358515.280971564</v>
      </c>
      <c r="AD17" s="180">
        <f t="shared" si="8"/>
        <v>-375011.20727210492</v>
      </c>
      <c r="AE17" s="180">
        <f>AD17</f>
        <v>-375011.20727210492</v>
      </c>
      <c r="AI17" s="66">
        <v>43617</v>
      </c>
      <c r="AJ17" s="36">
        <f>HLOOKUP(AI17,Mercado!$C$93:$GL$102,5,0)</f>
        <v>286737019.88170493</v>
      </c>
      <c r="AK17" s="179">
        <f t="shared" si="30"/>
        <v>0.36121919444240685</v>
      </c>
      <c r="AL17" s="180">
        <f t="shared" si="9"/>
        <v>103574915.33848585</v>
      </c>
      <c r="AM17" s="157">
        <f>AK17*$AR$5</f>
        <v>0.35262665649691033</v>
      </c>
      <c r="AN17" s="180">
        <f t="shared" si="10"/>
        <v>101111116.61477371</v>
      </c>
      <c r="AO17" s="180">
        <f t="shared" si="11"/>
        <v>2463798.7237121463</v>
      </c>
      <c r="AP17" s="180">
        <f>AO17</f>
        <v>2463798.7237121463</v>
      </c>
      <c r="AT17" s="66">
        <v>43617</v>
      </c>
      <c r="AU17" s="36">
        <f>HLOOKUP(AT17,Mercado!$C$93:$GL$102,6,0)</f>
        <v>17386541.463309482</v>
      </c>
      <c r="AV17" s="179">
        <f t="shared" si="32"/>
        <v>0.22346835000000001</v>
      </c>
      <c r="AW17" s="180">
        <f t="shared" si="12"/>
        <v>3885341.7330123554</v>
      </c>
      <c r="AX17" s="157">
        <f>AV17*$BC$5</f>
        <v>0.22535705867424069</v>
      </c>
      <c r="AY17" s="180">
        <f t="shared" si="13"/>
        <v>3918179.8446891536</v>
      </c>
      <c r="AZ17" s="180">
        <f t="shared" si="14"/>
        <v>-32838.111676798202</v>
      </c>
      <c r="BA17" s="180">
        <f>AZ17</f>
        <v>-32838.111676798202</v>
      </c>
      <c r="BE17" s="66">
        <v>43617</v>
      </c>
      <c r="BF17" s="36">
        <f>HLOOKUP(BE17,Mercado!$C$93:$GL$102,7,0)</f>
        <v>27013873.754602294</v>
      </c>
      <c r="BG17" s="179">
        <f t="shared" si="34"/>
        <v>0.20949632151819989</v>
      </c>
      <c r="BH17" s="180">
        <f t="shared" si="15"/>
        <v>5659307.1815462233</v>
      </c>
      <c r="BI17" s="157">
        <f>BG17*$BN$5</f>
        <v>0.20949632151819989</v>
      </c>
      <c r="BJ17" s="180">
        <f t="shared" si="16"/>
        <v>5659307.1815462233</v>
      </c>
      <c r="BK17" s="180">
        <f t="shared" si="17"/>
        <v>0</v>
      </c>
      <c r="BL17" s="180">
        <f>BK17</f>
        <v>0</v>
      </c>
      <c r="BP17" s="66">
        <v>43617</v>
      </c>
      <c r="BQ17" s="36">
        <f>HLOOKUP(BP17,Mercado!$C$93:$GL$102,8,0)</f>
        <v>859496.94441651052</v>
      </c>
      <c r="BR17" s="179">
        <f t="shared" si="36"/>
        <v>0.35345261168070707</v>
      </c>
      <c r="BS17" s="180">
        <f t="shared" si="18"/>
        <v>303791.43973560317</v>
      </c>
      <c r="BT17" s="157">
        <f>BR17*$BY$5</f>
        <v>0.35345261168070707</v>
      </c>
      <c r="BU17" s="180">
        <f t="shared" si="19"/>
        <v>303791.43973560317</v>
      </c>
      <c r="BV17" s="180">
        <f t="shared" si="20"/>
        <v>0</v>
      </c>
      <c r="BW17" s="180">
        <f>BV17</f>
        <v>0</v>
      </c>
      <c r="CA17" s="66">
        <v>43617</v>
      </c>
      <c r="CB17" s="36">
        <f>HLOOKUP(CA17,Mercado!$C$93:$GL$102,9,0)</f>
        <v>54728991.247353151</v>
      </c>
      <c r="CC17" s="179">
        <f t="shared" si="38"/>
        <v>4.4379176173529274E-2</v>
      </c>
      <c r="CD17" s="180">
        <f t="shared" si="21"/>
        <v>2428827.544365827</v>
      </c>
      <c r="CE17" s="157">
        <f>CC17*$CJ$5</f>
        <v>4.4052656253476589E-2</v>
      </c>
      <c r="CF17" s="180">
        <f t="shared" si="22"/>
        <v>2410957.4385191775</v>
      </c>
      <c r="CG17" s="180">
        <f t="shared" si="23"/>
        <v>17870.105846649501</v>
      </c>
      <c r="CH17" s="180">
        <f>CG17</f>
        <v>17870.105846649501</v>
      </c>
    </row>
    <row r="18" spans="2:86" x14ac:dyDescent="0.3">
      <c r="B18" s="66">
        <v>43647</v>
      </c>
      <c r="C18" s="36">
        <f>HLOOKUP(B18,Mercado!$C$93:$GL$102,2,0)</f>
        <v>17615691.640147313</v>
      </c>
      <c r="D18" s="179">
        <f t="shared" si="24"/>
        <v>3.5680133638237903</v>
      </c>
      <c r="E18" s="180">
        <f t="shared" si="0"/>
        <v>62853023.185044639</v>
      </c>
      <c r="F18" s="179">
        <f>F17</f>
        <v>3.6216424060263388</v>
      </c>
      <c r="G18" s="180">
        <f t="shared" si="1"/>
        <v>63797735.855441175</v>
      </c>
      <c r="H18" s="180">
        <f t="shared" si="2"/>
        <v>-944712.67039653659</v>
      </c>
      <c r="I18" s="180">
        <f t="shared" ref="I18:I76" si="40">H18</f>
        <v>-944712.67039653659</v>
      </c>
      <c r="M18" s="66">
        <v>43647</v>
      </c>
      <c r="N18" s="36">
        <f>HLOOKUP(M18,Mercado!$C$93:$GL$102,3,0)</f>
        <v>13717946.060206914</v>
      </c>
      <c r="O18" s="179">
        <f t="shared" si="26"/>
        <v>2.8053321937196682</v>
      </c>
      <c r="P18" s="180">
        <f t="shared" si="3"/>
        <v>38483395.714408346</v>
      </c>
      <c r="Q18" s="179">
        <f>Q17</f>
        <v>2.9049766512932096</v>
      </c>
      <c r="R18" s="180">
        <f t="shared" si="4"/>
        <v>39850313.008600757</v>
      </c>
      <c r="S18" s="180">
        <f t="shared" si="5"/>
        <v>-1366917.294192411</v>
      </c>
      <c r="T18" s="180">
        <f t="shared" ref="T18:T76" si="41">S18</f>
        <v>-1366917.294192411</v>
      </c>
      <c r="X18" s="66">
        <v>43647</v>
      </c>
      <c r="Y18" s="36">
        <f>HLOOKUP(X18,Mercado!$C$93:$GL$102,4,0)</f>
        <v>13927410.561754128</v>
      </c>
      <c r="Z18" s="179">
        <f t="shared" si="28"/>
        <v>2.0640812917932774</v>
      </c>
      <c r="AA18" s="180">
        <f t="shared" si="6"/>
        <v>28747307.583640795</v>
      </c>
      <c r="AB18" s="179">
        <f>AB17</f>
        <v>2.0927674703944334</v>
      </c>
      <c r="AC18" s="180">
        <f t="shared" si="7"/>
        <v>29146831.770466901</v>
      </c>
      <c r="AD18" s="180">
        <f t="shared" si="8"/>
        <v>-399524.18682610616</v>
      </c>
      <c r="AE18" s="180">
        <f t="shared" ref="AE18:AE76" si="42">AD18</f>
        <v>-399524.18682610616</v>
      </c>
      <c r="AI18" s="66">
        <v>43647</v>
      </c>
      <c r="AJ18" s="36">
        <f>HLOOKUP(AI18,Mercado!$C$93:$GL$102,5,0)</f>
        <v>296564153.87983555</v>
      </c>
      <c r="AK18" s="179">
        <f t="shared" si="30"/>
        <v>0.36121919444240685</v>
      </c>
      <c r="AL18" s="180">
        <f t="shared" si="9"/>
        <v>107124664.76496819</v>
      </c>
      <c r="AM18" s="179">
        <f>AM17</f>
        <v>0.35262665649691033</v>
      </c>
      <c r="AN18" s="180">
        <f t="shared" si="10"/>
        <v>104576426.01948163</v>
      </c>
      <c r="AO18" s="180">
        <f t="shared" si="11"/>
        <v>2548238.7454865575</v>
      </c>
      <c r="AP18" s="180">
        <f t="shared" ref="AP18:AP76" si="43">AO18</f>
        <v>2548238.7454865575</v>
      </c>
      <c r="AT18" s="66">
        <v>43647</v>
      </c>
      <c r="AU18" s="36">
        <f>HLOOKUP(AT18,Mercado!$C$93:$GL$102,6,0)</f>
        <v>16523974.463405821</v>
      </c>
      <c r="AV18" s="179">
        <f t="shared" si="32"/>
        <v>0.22346835000000001</v>
      </c>
      <c r="AW18" s="180">
        <f t="shared" si="12"/>
        <v>3692585.3087794343</v>
      </c>
      <c r="AX18" s="179">
        <f>AX17</f>
        <v>0.22535705867424069</v>
      </c>
      <c r="AY18" s="180">
        <f t="shared" si="13"/>
        <v>3723794.2826814004</v>
      </c>
      <c r="AZ18" s="180">
        <f t="shared" si="14"/>
        <v>-31208.973901966121</v>
      </c>
      <c r="BA18" s="180">
        <f t="shared" ref="BA18:BA76" si="44">AZ18</f>
        <v>-31208.973901966121</v>
      </c>
      <c r="BE18" s="66">
        <v>43647</v>
      </c>
      <c r="BF18" s="36">
        <f>HLOOKUP(BE18,Mercado!$C$93:$GL$102,7,0)</f>
        <v>28643594.333000392</v>
      </c>
      <c r="BG18" s="179">
        <f t="shared" si="34"/>
        <v>0.20949632151819989</v>
      </c>
      <c r="BH18" s="180">
        <f t="shared" si="15"/>
        <v>6000727.6478231382</v>
      </c>
      <c r="BI18" s="179">
        <f>BI17</f>
        <v>0.20949632151819989</v>
      </c>
      <c r="BJ18" s="180">
        <f t="shared" si="16"/>
        <v>6000727.6478231382</v>
      </c>
      <c r="BK18" s="180">
        <f t="shared" si="17"/>
        <v>0</v>
      </c>
      <c r="BL18" s="180">
        <f t="shared" ref="BL18:BL76" si="45">BK18</f>
        <v>0</v>
      </c>
      <c r="BP18" s="66">
        <v>43647</v>
      </c>
      <c r="BQ18" s="36">
        <f>HLOOKUP(BP18,Mercado!$C$93:$GL$102,8,0)</f>
        <v>748291.4329985159</v>
      </c>
      <c r="BR18" s="179">
        <f t="shared" si="36"/>
        <v>0.35345261168070707</v>
      </c>
      <c r="BS18" s="180">
        <f t="shared" si="18"/>
        <v>264485.56129162427</v>
      </c>
      <c r="BT18" s="179">
        <f>BT17</f>
        <v>0.35345261168070707</v>
      </c>
      <c r="BU18" s="180">
        <f t="shared" si="19"/>
        <v>264485.56129162427</v>
      </c>
      <c r="BV18" s="180">
        <f t="shared" si="20"/>
        <v>0</v>
      </c>
      <c r="BW18" s="180">
        <f t="shared" ref="BW18:BW76" si="46">BV18</f>
        <v>0</v>
      </c>
      <c r="CA18" s="66">
        <v>43647</v>
      </c>
      <c r="CB18" s="36">
        <f>HLOOKUP(CA18,Mercado!$C$93:$GL$102,9,0)</f>
        <v>51753925.245410398</v>
      </c>
      <c r="CC18" s="179">
        <f t="shared" si="38"/>
        <v>4.4379176173529274E-2</v>
      </c>
      <c r="CD18" s="180">
        <f t="shared" si="21"/>
        <v>2296796.5661377325</v>
      </c>
      <c r="CE18" s="179">
        <f>CE17</f>
        <v>4.4052656253476589E-2</v>
      </c>
      <c r="CF18" s="180">
        <f t="shared" si="22"/>
        <v>2279897.8786041881</v>
      </c>
      <c r="CG18" s="180">
        <f t="shared" si="23"/>
        <v>16898.687533544376</v>
      </c>
      <c r="CH18" s="180">
        <f t="shared" ref="CH18:CH76" si="47">CG18</f>
        <v>16898.687533544376</v>
      </c>
    </row>
    <row r="19" spans="2:86" x14ac:dyDescent="0.3">
      <c r="B19" s="66">
        <v>43678</v>
      </c>
      <c r="C19" s="36">
        <f>HLOOKUP(B19,Mercado!$C$93:$GL$102,2,0)</f>
        <v>17626806.266392004</v>
      </c>
      <c r="D19" s="179">
        <f t="shared" si="24"/>
        <v>3.5680133638237903</v>
      </c>
      <c r="E19" s="180">
        <f t="shared" si="0"/>
        <v>62892680.320019603</v>
      </c>
      <c r="F19" s="179">
        <f t="shared" ref="F19:F76" si="48">F18</f>
        <v>3.6216424060263388</v>
      </c>
      <c r="G19" s="180">
        <f t="shared" si="1"/>
        <v>63837989.057176083</v>
      </c>
      <c r="H19" s="180">
        <f t="shared" si="2"/>
        <v>-945308.73715648055</v>
      </c>
      <c r="I19" s="180">
        <f t="shared" si="40"/>
        <v>-945308.73715648055</v>
      </c>
      <c r="M19" s="66">
        <v>43678</v>
      </c>
      <c r="N19" s="36">
        <f>HLOOKUP(M19,Mercado!$C$93:$GL$102,3,0)</f>
        <v>13680371.2995102</v>
      </c>
      <c r="O19" s="179">
        <f t="shared" si="26"/>
        <v>2.8053321937196682</v>
      </c>
      <c r="P19" s="180">
        <f t="shared" si="3"/>
        <v>38377986.028554536</v>
      </c>
      <c r="Q19" s="179">
        <f t="shared" ref="Q19:Q76" si="49">Q18</f>
        <v>2.9049766512932096</v>
      </c>
      <c r="R19" s="180">
        <f t="shared" si="4"/>
        <v>39741159.206098877</v>
      </c>
      <c r="S19" s="180">
        <f t="shared" si="5"/>
        <v>-1363173.1775443405</v>
      </c>
      <c r="T19" s="180">
        <f t="shared" si="41"/>
        <v>-1363173.1775443405</v>
      </c>
      <c r="X19" s="66">
        <v>43678</v>
      </c>
      <c r="Y19" s="36">
        <f>HLOOKUP(X19,Mercado!$C$93:$GL$102,4,0)</f>
        <v>13888314.563498668</v>
      </c>
      <c r="Z19" s="179">
        <f t="shared" si="28"/>
        <v>2.0640812917932774</v>
      </c>
      <c r="AA19" s="180">
        <f t="shared" si="6"/>
        <v>28666610.26505772</v>
      </c>
      <c r="AB19" s="179">
        <f t="shared" ref="AB19:AB76" si="50">AB18</f>
        <v>2.0927674703944334</v>
      </c>
      <c r="AC19" s="180">
        <f t="shared" si="7"/>
        <v>29065012.937095277</v>
      </c>
      <c r="AD19" s="180">
        <f t="shared" si="8"/>
        <v>-398402.67203755677</v>
      </c>
      <c r="AE19" s="180">
        <f t="shared" si="42"/>
        <v>-398402.67203755677</v>
      </c>
      <c r="AI19" s="66">
        <v>43678</v>
      </c>
      <c r="AJ19" s="36">
        <f>HLOOKUP(AI19,Mercado!$C$93:$GL$102,5,0)</f>
        <v>299742106.1212911</v>
      </c>
      <c r="AK19" s="179">
        <f t="shared" si="30"/>
        <v>0.36121919444240685</v>
      </c>
      <c r="AL19" s="180">
        <f t="shared" si="9"/>
        <v>108272602.1136032</v>
      </c>
      <c r="AM19" s="179">
        <f t="shared" ref="AM19:AM76" si="51">AM18</f>
        <v>0.35262665649691033</v>
      </c>
      <c r="AN19" s="180">
        <f t="shared" si="10"/>
        <v>105697056.69289295</v>
      </c>
      <c r="AO19" s="180">
        <f t="shared" si="11"/>
        <v>2575545.4207102507</v>
      </c>
      <c r="AP19" s="180">
        <f t="shared" si="43"/>
        <v>2575545.4207102507</v>
      </c>
      <c r="AT19" s="66">
        <v>43678</v>
      </c>
      <c r="AU19" s="36">
        <f>HLOOKUP(AT19,Mercado!$C$93:$GL$102,6,0)</f>
        <v>18462200.195415564</v>
      </c>
      <c r="AV19" s="179">
        <f t="shared" si="32"/>
        <v>0.22346835000000001</v>
      </c>
      <c r="AW19" s="180">
        <f t="shared" si="12"/>
        <v>4125717.4150391938</v>
      </c>
      <c r="AX19" s="179">
        <f t="shared" ref="AX19:AX76" si="52">AX18</f>
        <v>0.22535705867424069</v>
      </c>
      <c r="AY19" s="180">
        <f t="shared" si="13"/>
        <v>4160587.132693843</v>
      </c>
      <c r="AZ19" s="180">
        <f t="shared" si="14"/>
        <v>-34869.717654649168</v>
      </c>
      <c r="BA19" s="180">
        <f t="shared" si="44"/>
        <v>-34869.717654649168</v>
      </c>
      <c r="BE19" s="66">
        <v>43678</v>
      </c>
      <c r="BF19" s="36">
        <f>HLOOKUP(BE19,Mercado!$C$93:$GL$102,7,0)</f>
        <v>28927364.764845762</v>
      </c>
      <c r="BG19" s="179">
        <f t="shared" si="34"/>
        <v>0.20949632151819989</v>
      </c>
      <c r="BH19" s="180">
        <f t="shared" si="15"/>
        <v>6060176.5094503742</v>
      </c>
      <c r="BI19" s="179">
        <f t="shared" ref="BI19:BI76" si="53">BI18</f>
        <v>0.20949632151819989</v>
      </c>
      <c r="BJ19" s="180">
        <f t="shared" si="16"/>
        <v>6060176.5094503742</v>
      </c>
      <c r="BK19" s="180">
        <f t="shared" si="17"/>
        <v>0</v>
      </c>
      <c r="BL19" s="180">
        <f t="shared" si="45"/>
        <v>0</v>
      </c>
      <c r="BP19" s="66">
        <v>43678</v>
      </c>
      <c r="BQ19" s="36">
        <f>HLOOKUP(BP19,Mercado!$C$93:$GL$102,8,0)</f>
        <v>894746.07619855378</v>
      </c>
      <c r="BR19" s="179">
        <f t="shared" si="36"/>
        <v>0.35345261168070707</v>
      </c>
      <c r="BS19" s="180">
        <f t="shared" si="18"/>
        <v>316250.33742344379</v>
      </c>
      <c r="BT19" s="179">
        <f t="shared" ref="BT19:BT76" si="54">BT18</f>
        <v>0.35345261168070707</v>
      </c>
      <c r="BU19" s="180">
        <f t="shared" si="19"/>
        <v>316250.33742344379</v>
      </c>
      <c r="BV19" s="180">
        <f t="shared" si="20"/>
        <v>0</v>
      </c>
      <c r="BW19" s="180">
        <f t="shared" si="46"/>
        <v>0</v>
      </c>
      <c r="CA19" s="66">
        <v>43678</v>
      </c>
      <c r="CB19" s="36">
        <f>HLOOKUP(CA19,Mercado!$C$93:$GL$102,9,0)</f>
        <v>52504239.927577808</v>
      </c>
      <c r="CC19" s="179">
        <f t="shared" si="38"/>
        <v>4.4379176173529274E-2</v>
      </c>
      <c r="CD19" s="180">
        <f t="shared" si="21"/>
        <v>2330094.9136032253</v>
      </c>
      <c r="CE19" s="179">
        <f t="shared" ref="CE19:CE76" si="55">CE18</f>
        <v>4.4052656253476589E-2</v>
      </c>
      <c r="CF19" s="180">
        <f t="shared" si="22"/>
        <v>2312951.2333796457</v>
      </c>
      <c r="CG19" s="180">
        <f t="shared" si="23"/>
        <v>17143.680223579518</v>
      </c>
      <c r="CH19" s="180">
        <f t="shared" si="47"/>
        <v>17143.680223579518</v>
      </c>
    </row>
    <row r="20" spans="2:86" x14ac:dyDescent="0.3">
      <c r="B20" s="66">
        <v>43709</v>
      </c>
      <c r="C20" s="36">
        <f>HLOOKUP(B20,Mercado!$C$93:$GL$102,2,0)</f>
        <v>16884097.574844647</v>
      </c>
      <c r="D20" s="179">
        <f t="shared" si="24"/>
        <v>3.5680133638237903</v>
      </c>
      <c r="E20" s="180">
        <f t="shared" si="0"/>
        <v>60242685.783150546</v>
      </c>
      <c r="F20" s="179">
        <f t="shared" si="48"/>
        <v>3.6216424060263388</v>
      </c>
      <c r="G20" s="180">
        <f t="shared" si="1"/>
        <v>61148163.764543839</v>
      </c>
      <c r="H20" s="180">
        <f t="shared" si="2"/>
        <v>-905477.98139329255</v>
      </c>
      <c r="I20" s="180">
        <f t="shared" si="40"/>
        <v>-905477.98139329255</v>
      </c>
      <c r="M20" s="66">
        <v>43709</v>
      </c>
      <c r="N20" s="36">
        <f>HLOOKUP(M20,Mercado!$C$93:$GL$102,3,0)</f>
        <v>13062018.04938517</v>
      </c>
      <c r="O20" s="179">
        <f t="shared" si="26"/>
        <v>2.8053321937196682</v>
      </c>
      <c r="P20" s="180">
        <f t="shared" si="3"/>
        <v>36643299.748887599</v>
      </c>
      <c r="Q20" s="179">
        <f t="shared" si="49"/>
        <v>2.9049766512932096</v>
      </c>
      <c r="R20" s="180">
        <f t="shared" si="4"/>
        <v>37944857.452234395</v>
      </c>
      <c r="S20" s="180">
        <f t="shared" si="5"/>
        <v>-1301557.7033467963</v>
      </c>
      <c r="T20" s="180">
        <f t="shared" si="41"/>
        <v>-1301557.7033467963</v>
      </c>
      <c r="X20" s="66">
        <v>43709</v>
      </c>
      <c r="Y20" s="36">
        <f>HLOOKUP(X20,Mercado!$C$93:$GL$102,4,0)</f>
        <v>13267631.443022594</v>
      </c>
      <c r="Z20" s="179">
        <f t="shared" si="28"/>
        <v>2.0640812917932774</v>
      </c>
      <c r="AA20" s="180">
        <f t="shared" si="6"/>
        <v>27385469.847951181</v>
      </c>
      <c r="AB20" s="179">
        <f t="shared" si="50"/>
        <v>2.0927674703944334</v>
      </c>
      <c r="AC20" s="180">
        <f t="shared" si="7"/>
        <v>27766067.493140042</v>
      </c>
      <c r="AD20" s="180">
        <f t="shared" si="8"/>
        <v>-380597.6451888606</v>
      </c>
      <c r="AE20" s="180">
        <f t="shared" si="42"/>
        <v>-380597.6451888606</v>
      </c>
      <c r="AI20" s="66">
        <v>43709</v>
      </c>
      <c r="AJ20" s="36">
        <f>HLOOKUP(AI20,Mercado!$C$93:$GL$102,5,0)</f>
        <v>291004166.98698306</v>
      </c>
      <c r="AK20" s="179">
        <f t="shared" si="30"/>
        <v>0.36121919444240685</v>
      </c>
      <c r="AL20" s="180">
        <f t="shared" si="9"/>
        <v>105116290.77842167</v>
      </c>
      <c r="AM20" s="179">
        <f t="shared" si="51"/>
        <v>0.35262665649691033</v>
      </c>
      <c r="AN20" s="180">
        <f t="shared" si="10"/>
        <v>102615826.43128841</v>
      </c>
      <c r="AO20" s="180">
        <f t="shared" si="11"/>
        <v>2500464.3471332639</v>
      </c>
      <c r="AP20" s="180">
        <f t="shared" si="43"/>
        <v>2500464.3471332639</v>
      </c>
      <c r="AT20" s="66">
        <v>43709</v>
      </c>
      <c r="AU20" s="36">
        <f>HLOOKUP(AT20,Mercado!$C$93:$GL$102,6,0)</f>
        <v>18312852.90398052</v>
      </c>
      <c r="AV20" s="179">
        <f t="shared" si="32"/>
        <v>0.22346835000000001</v>
      </c>
      <c r="AW20" s="180">
        <f t="shared" si="12"/>
        <v>4092343.0222452353</v>
      </c>
      <c r="AX20" s="179">
        <f t="shared" si="52"/>
        <v>0.22535705867424069</v>
      </c>
      <c r="AY20" s="180">
        <f t="shared" si="13"/>
        <v>4126930.6663750769</v>
      </c>
      <c r="AZ20" s="180">
        <f t="shared" si="14"/>
        <v>-34587.644129841588</v>
      </c>
      <c r="BA20" s="180">
        <f t="shared" si="44"/>
        <v>-34587.644129841588</v>
      </c>
      <c r="BE20" s="66">
        <v>43709</v>
      </c>
      <c r="BF20" s="36">
        <f>HLOOKUP(BE20,Mercado!$C$93:$GL$102,7,0)</f>
        <v>28091271.142590679</v>
      </c>
      <c r="BG20" s="179">
        <f t="shared" si="34"/>
        <v>0.20949632151819989</v>
      </c>
      <c r="BH20" s="180">
        <f t="shared" si="15"/>
        <v>5885017.9711431069</v>
      </c>
      <c r="BI20" s="179">
        <f t="shared" si="53"/>
        <v>0.20949632151819989</v>
      </c>
      <c r="BJ20" s="180">
        <f t="shared" si="16"/>
        <v>5885017.9711431069</v>
      </c>
      <c r="BK20" s="180">
        <f t="shared" si="17"/>
        <v>0</v>
      </c>
      <c r="BL20" s="180">
        <f t="shared" si="45"/>
        <v>0</v>
      </c>
      <c r="BP20" s="66">
        <v>43709</v>
      </c>
      <c r="BQ20" s="36">
        <f>HLOOKUP(BP20,Mercado!$C$93:$GL$102,8,0)</f>
        <v>1102446.3723175055</v>
      </c>
      <c r="BR20" s="179">
        <f t="shared" si="36"/>
        <v>0.35345261168070707</v>
      </c>
      <c r="BS20" s="180">
        <f t="shared" si="18"/>
        <v>389662.54953354347</v>
      </c>
      <c r="BT20" s="179">
        <f t="shared" si="54"/>
        <v>0.35345261168070707</v>
      </c>
      <c r="BU20" s="180">
        <f t="shared" si="19"/>
        <v>389662.54953354347</v>
      </c>
      <c r="BV20" s="180">
        <f t="shared" si="20"/>
        <v>0</v>
      </c>
      <c r="BW20" s="180">
        <f t="shared" si="46"/>
        <v>0</v>
      </c>
      <c r="CA20" s="66">
        <v>43709</v>
      </c>
      <c r="CB20" s="36">
        <f>HLOOKUP(CA20,Mercado!$C$93:$GL$102,9,0)</f>
        <v>55972102.842154495</v>
      </c>
      <c r="CC20" s="179">
        <f t="shared" si="38"/>
        <v>4.4379176173529274E-2</v>
      </c>
      <c r="CD20" s="180">
        <f t="shared" si="21"/>
        <v>2483995.8128348729</v>
      </c>
      <c r="CE20" s="179">
        <f t="shared" si="55"/>
        <v>4.4052656253476589E-2</v>
      </c>
      <c r="CF20" s="180">
        <f t="shared" si="22"/>
        <v>2465719.8062896719</v>
      </c>
      <c r="CG20" s="180">
        <f t="shared" si="23"/>
        <v>18276.006545200944</v>
      </c>
      <c r="CH20" s="180">
        <f t="shared" si="47"/>
        <v>18276.006545200944</v>
      </c>
    </row>
    <row r="21" spans="2:86" x14ac:dyDescent="0.3">
      <c r="B21" s="66">
        <v>43739</v>
      </c>
      <c r="C21" s="36">
        <f>HLOOKUP(B21,Mercado!$C$93:$GL$102,2,0)</f>
        <v>14825486.876862498</v>
      </c>
      <c r="D21" s="179">
        <f t="shared" si="24"/>
        <v>3.5680133638237903</v>
      </c>
      <c r="E21" s="180">
        <f t="shared" si="0"/>
        <v>52897535.30183962</v>
      </c>
      <c r="F21" s="179">
        <f t="shared" si="48"/>
        <v>3.6216424060263388</v>
      </c>
      <c r="G21" s="180">
        <f t="shared" si="1"/>
        <v>53692611.963232212</v>
      </c>
      <c r="H21" s="180">
        <f t="shared" si="2"/>
        <v>-795076.66139259189</v>
      </c>
      <c r="I21" s="180">
        <f t="shared" si="40"/>
        <v>-795076.66139259189</v>
      </c>
      <c r="M21" s="66">
        <v>43739</v>
      </c>
      <c r="N21" s="36">
        <f>HLOOKUP(M21,Mercado!$C$93:$GL$102,3,0)</f>
        <v>11415216.504306212</v>
      </c>
      <c r="O21" s="179">
        <f t="shared" si="26"/>
        <v>2.8053321937196682</v>
      </c>
      <c r="P21" s="180">
        <f t="shared" si="3"/>
        <v>32023474.357810307</v>
      </c>
      <c r="Q21" s="179">
        <f t="shared" si="49"/>
        <v>2.9049766512932096</v>
      </c>
      <c r="R21" s="180">
        <f t="shared" si="4"/>
        <v>33160937.414466437</v>
      </c>
      <c r="S21" s="180">
        <f t="shared" si="5"/>
        <v>-1137463.0566561297</v>
      </c>
      <c r="T21" s="180">
        <f t="shared" si="41"/>
        <v>-1137463.0566561297</v>
      </c>
      <c r="X21" s="66">
        <v>43739</v>
      </c>
      <c r="Y21" s="36">
        <f>HLOOKUP(X21,Mercado!$C$93:$GL$102,4,0)</f>
        <v>13573741.297635293</v>
      </c>
      <c r="Z21" s="179">
        <f t="shared" si="28"/>
        <v>2.0640812917932774</v>
      </c>
      <c r="AA21" s="180">
        <f t="shared" si="6"/>
        <v>28017305.472090811</v>
      </c>
      <c r="AB21" s="179">
        <f t="shared" si="50"/>
        <v>2.0927674703944334</v>
      </c>
      <c r="AC21" s="180">
        <f t="shared" si="7"/>
        <v>28406684.239240665</v>
      </c>
      <c r="AD21" s="180">
        <f t="shared" si="8"/>
        <v>-389378.76714985445</v>
      </c>
      <c r="AE21" s="180">
        <f t="shared" si="42"/>
        <v>-389378.76714985445</v>
      </c>
      <c r="AI21" s="66">
        <v>43739</v>
      </c>
      <c r="AJ21" s="36">
        <f>HLOOKUP(AI21,Mercado!$C$93:$GL$102,5,0)</f>
        <v>300185836.8717218</v>
      </c>
      <c r="AK21" s="179">
        <f t="shared" si="30"/>
        <v>0.36121919444240685</v>
      </c>
      <c r="AL21" s="180">
        <f t="shared" si="9"/>
        <v>108432886.1778231</v>
      </c>
      <c r="AM21" s="179">
        <f t="shared" si="51"/>
        <v>0.35262665649691033</v>
      </c>
      <c r="AN21" s="180">
        <f t="shared" si="10"/>
        <v>105853527.9838022</v>
      </c>
      <c r="AO21" s="180">
        <f t="shared" si="11"/>
        <v>2579358.1940208972</v>
      </c>
      <c r="AP21" s="180">
        <f t="shared" si="43"/>
        <v>2579358.1940208972</v>
      </c>
      <c r="AT21" s="66">
        <v>43739</v>
      </c>
      <c r="AU21" s="36">
        <f>HLOOKUP(AT21,Mercado!$C$93:$GL$102,6,0)</f>
        <v>18257281.405158471</v>
      </c>
      <c r="AV21" s="179">
        <f t="shared" si="32"/>
        <v>0.22346835000000001</v>
      </c>
      <c r="AW21" s="180">
        <f t="shared" si="12"/>
        <v>4079924.5510964454</v>
      </c>
      <c r="AX21" s="179">
        <f t="shared" si="52"/>
        <v>0.22535705867424069</v>
      </c>
      <c r="AY21" s="180">
        <f t="shared" si="13"/>
        <v>4114407.236854421</v>
      </c>
      <c r="AZ21" s="180">
        <f t="shared" si="14"/>
        <v>-34482.68575797556</v>
      </c>
      <c r="BA21" s="180">
        <f t="shared" si="44"/>
        <v>-34482.68575797556</v>
      </c>
      <c r="BE21" s="66">
        <v>43739</v>
      </c>
      <c r="BF21" s="36">
        <f>HLOOKUP(BE21,Mercado!$C$93:$GL$102,7,0)</f>
        <v>25704731.490638316</v>
      </c>
      <c r="BG21" s="179">
        <f t="shared" si="34"/>
        <v>0.20949632151819989</v>
      </c>
      <c r="BH21" s="180">
        <f t="shared" si="15"/>
        <v>5385046.6929017622</v>
      </c>
      <c r="BI21" s="179">
        <f t="shared" si="53"/>
        <v>0.20949632151819989</v>
      </c>
      <c r="BJ21" s="180">
        <f t="shared" si="16"/>
        <v>5385046.6929017622</v>
      </c>
      <c r="BK21" s="180">
        <f t="shared" si="17"/>
        <v>0</v>
      </c>
      <c r="BL21" s="180">
        <f t="shared" si="45"/>
        <v>0</v>
      </c>
      <c r="BP21" s="66">
        <v>43739</v>
      </c>
      <c r="BQ21" s="36">
        <f>HLOOKUP(BP21,Mercado!$C$93:$GL$102,8,0)</f>
        <v>1289565.9089665613</v>
      </c>
      <c r="BR21" s="179">
        <f t="shared" si="36"/>
        <v>0.35345261168070707</v>
      </c>
      <c r="BS21" s="180">
        <f t="shared" si="18"/>
        <v>455800.43845863605</v>
      </c>
      <c r="BT21" s="179">
        <f t="shared" si="54"/>
        <v>0.35345261168070707</v>
      </c>
      <c r="BU21" s="180">
        <f t="shared" si="19"/>
        <v>455800.43845863605</v>
      </c>
      <c r="BV21" s="180">
        <f t="shared" si="20"/>
        <v>0</v>
      </c>
      <c r="BW21" s="180">
        <f t="shared" si="46"/>
        <v>0</v>
      </c>
      <c r="CA21" s="66">
        <v>43739</v>
      </c>
      <c r="CB21" s="36">
        <f>HLOOKUP(CA21,Mercado!$C$93:$GL$102,9,0)</f>
        <v>58877777.290053308</v>
      </c>
      <c r="CC21" s="179">
        <f t="shared" si="38"/>
        <v>4.4379176173529274E-2</v>
      </c>
      <c r="CD21" s="180">
        <f t="shared" si="21"/>
        <v>2612947.2510610968</v>
      </c>
      <c r="CE21" s="179">
        <f t="shared" si="55"/>
        <v>4.4052656253476589E-2</v>
      </c>
      <c r="CF21" s="180">
        <f t="shared" si="22"/>
        <v>2593722.4839274688</v>
      </c>
      <c r="CG21" s="180">
        <f t="shared" si="23"/>
        <v>19224.767133628018</v>
      </c>
      <c r="CH21" s="180">
        <f t="shared" si="47"/>
        <v>19224.767133628018</v>
      </c>
    </row>
    <row r="22" spans="2:86" x14ac:dyDescent="0.3">
      <c r="B22" s="66">
        <v>43770</v>
      </c>
      <c r="C22" s="36">
        <f>HLOOKUP(B22,Mercado!$C$93:$GL$102,2,0)</f>
        <v>14088824.277157417</v>
      </c>
      <c r="D22" s="179">
        <f t="shared" si="24"/>
        <v>3.5680133638237903</v>
      </c>
      <c r="E22" s="180">
        <f t="shared" si="0"/>
        <v>50269113.301462717</v>
      </c>
      <c r="F22" s="179">
        <f t="shared" si="48"/>
        <v>3.6216424060263388</v>
      </c>
      <c r="G22" s="180">
        <f t="shared" si="1"/>
        <v>51024683.453206681</v>
      </c>
      <c r="H22" s="180">
        <f t="shared" si="2"/>
        <v>-755570.15174396336</v>
      </c>
      <c r="I22" s="180">
        <f t="shared" si="40"/>
        <v>-755570.15174396336</v>
      </c>
      <c r="M22" s="66">
        <v>43770</v>
      </c>
      <c r="N22" s="36">
        <f>HLOOKUP(M22,Mercado!$C$93:$GL$102,3,0)</f>
        <v>10835487.470346399</v>
      </c>
      <c r="O22" s="179">
        <f t="shared" si="26"/>
        <v>2.8053321937196682</v>
      </c>
      <c r="P22" s="180">
        <f t="shared" si="3"/>
        <v>30397141.835208841</v>
      </c>
      <c r="Q22" s="179">
        <f t="shared" si="49"/>
        <v>2.9049766512932096</v>
      </c>
      <c r="R22" s="180">
        <f t="shared" si="4"/>
        <v>31476838.10673641</v>
      </c>
      <c r="S22" s="180">
        <f t="shared" si="5"/>
        <v>-1079696.2715275697</v>
      </c>
      <c r="T22" s="180">
        <f t="shared" si="41"/>
        <v>-1079696.2715275697</v>
      </c>
      <c r="X22" s="66">
        <v>43770</v>
      </c>
      <c r="Y22" s="36">
        <f>HLOOKUP(X22,Mercado!$C$93:$GL$102,4,0)</f>
        <v>12617934.648868721</v>
      </c>
      <c r="Z22" s="179">
        <f t="shared" si="28"/>
        <v>2.0640812917932774</v>
      </c>
      <c r="AA22" s="180">
        <f t="shared" si="6"/>
        <v>26044442.849800102</v>
      </c>
      <c r="AB22" s="179">
        <f t="shared" si="50"/>
        <v>2.0927674703944334</v>
      </c>
      <c r="AC22" s="180">
        <f t="shared" si="7"/>
        <v>26406403.176715266</v>
      </c>
      <c r="AD22" s="180">
        <f t="shared" si="8"/>
        <v>-361960.32691516355</v>
      </c>
      <c r="AE22" s="180">
        <f t="shared" si="42"/>
        <v>-361960.32691516355</v>
      </c>
      <c r="AI22" s="66">
        <v>43770</v>
      </c>
      <c r="AJ22" s="36">
        <f>HLOOKUP(AI22,Mercado!$C$93:$GL$102,5,0)</f>
        <v>290020831.11846042</v>
      </c>
      <c r="AK22" s="179">
        <f t="shared" si="30"/>
        <v>0.36121919444240685</v>
      </c>
      <c r="AL22" s="180">
        <f t="shared" si="9"/>
        <v>104761090.98812759</v>
      </c>
      <c r="AM22" s="179">
        <f t="shared" si="51"/>
        <v>0.35262665649691033</v>
      </c>
      <c r="AN22" s="180">
        <f t="shared" si="10"/>
        <v>102269075.99175778</v>
      </c>
      <c r="AO22" s="180">
        <f t="shared" si="11"/>
        <v>2492014.9963698089</v>
      </c>
      <c r="AP22" s="180">
        <f t="shared" si="43"/>
        <v>2492014.9963698089</v>
      </c>
      <c r="AT22" s="66">
        <v>43770</v>
      </c>
      <c r="AU22" s="36">
        <f>HLOOKUP(AT22,Mercado!$C$93:$GL$102,6,0)</f>
        <v>18305884.699529573</v>
      </c>
      <c r="AV22" s="179">
        <f t="shared" si="32"/>
        <v>0.22346835000000001</v>
      </c>
      <c r="AW22" s="180">
        <f t="shared" si="12"/>
        <v>4090785.8490941199</v>
      </c>
      <c r="AX22" s="179">
        <f t="shared" si="52"/>
        <v>0.22535705867424069</v>
      </c>
      <c r="AY22" s="180">
        <f t="shared" si="13"/>
        <v>4125360.3323157709</v>
      </c>
      <c r="AZ22" s="180">
        <f t="shared" si="14"/>
        <v>-34574.483221651055</v>
      </c>
      <c r="BA22" s="180">
        <f t="shared" si="44"/>
        <v>-34574.483221651055</v>
      </c>
      <c r="BE22" s="66">
        <v>43770</v>
      </c>
      <c r="BF22" s="36">
        <f>HLOOKUP(BE22,Mercado!$C$93:$GL$102,7,0)</f>
        <v>28177372.990131292</v>
      </c>
      <c r="BG22" s="179">
        <f t="shared" si="34"/>
        <v>0.20949632151819989</v>
      </c>
      <c r="BH22" s="180">
        <f t="shared" si="15"/>
        <v>5903055.9914787868</v>
      </c>
      <c r="BI22" s="179">
        <f t="shared" si="53"/>
        <v>0.20949632151819989</v>
      </c>
      <c r="BJ22" s="180">
        <f t="shared" si="16"/>
        <v>5903055.9914787868</v>
      </c>
      <c r="BK22" s="180">
        <f t="shared" si="17"/>
        <v>0</v>
      </c>
      <c r="BL22" s="180">
        <f t="shared" si="45"/>
        <v>0</v>
      </c>
      <c r="BP22" s="66">
        <v>43770</v>
      </c>
      <c r="BQ22" s="36">
        <f>HLOOKUP(BP22,Mercado!$C$93:$GL$102,8,0)</f>
        <v>1405532.3246028535</v>
      </c>
      <c r="BR22" s="179">
        <f t="shared" si="36"/>
        <v>0.35345261168070707</v>
      </c>
      <c r="BS22" s="180">
        <f t="shared" si="18"/>
        <v>496789.07093253388</v>
      </c>
      <c r="BT22" s="179">
        <f t="shared" si="54"/>
        <v>0.35345261168070707</v>
      </c>
      <c r="BU22" s="180">
        <f t="shared" si="19"/>
        <v>496789.07093253388</v>
      </c>
      <c r="BV22" s="180">
        <f t="shared" si="20"/>
        <v>0</v>
      </c>
      <c r="BW22" s="180">
        <f t="shared" si="46"/>
        <v>0</v>
      </c>
      <c r="CA22" s="66">
        <v>43770</v>
      </c>
      <c r="CB22" s="36">
        <f>HLOOKUP(CA22,Mercado!$C$93:$GL$102,9,0)</f>
        <v>58759993.640684843</v>
      </c>
      <c r="CC22" s="179">
        <f t="shared" si="38"/>
        <v>4.4379176173529274E-2</v>
      </c>
      <c r="CD22" s="180">
        <f t="shared" si="21"/>
        <v>2607720.1097354125</v>
      </c>
      <c r="CE22" s="179">
        <f t="shared" si="55"/>
        <v>4.4052656253476589E-2</v>
      </c>
      <c r="CF22" s="180">
        <f t="shared" si="22"/>
        <v>2588533.80130956</v>
      </c>
      <c r="CG22" s="180">
        <f t="shared" si="23"/>
        <v>19186.308425852563</v>
      </c>
      <c r="CH22" s="180">
        <f t="shared" si="47"/>
        <v>19186.308425852563</v>
      </c>
    </row>
    <row r="23" spans="2:86" x14ac:dyDescent="0.3">
      <c r="B23" s="66">
        <v>43800</v>
      </c>
      <c r="C23" s="36">
        <f>HLOOKUP(B23,Mercado!$C$93:$GL$102,2,0)</f>
        <v>13737986.71780551</v>
      </c>
      <c r="D23" s="179">
        <f t="shared" si="24"/>
        <v>3.5680133638237903</v>
      </c>
      <c r="E23" s="180">
        <f t="shared" si="0"/>
        <v>49017320.201163791</v>
      </c>
      <c r="F23" s="179">
        <f t="shared" si="48"/>
        <v>3.6216424060263388</v>
      </c>
      <c r="G23" s="180">
        <f t="shared" si="1"/>
        <v>49754075.27063103</v>
      </c>
      <c r="H23" s="180">
        <f t="shared" si="2"/>
        <v>-736755.06946723908</v>
      </c>
      <c r="I23" s="180">
        <f t="shared" si="40"/>
        <v>-736755.06946723908</v>
      </c>
      <c r="M23" s="66">
        <v>43800</v>
      </c>
      <c r="N23" s="36">
        <f>HLOOKUP(M23,Mercado!$C$93:$GL$102,3,0)</f>
        <v>10576116.190276401</v>
      </c>
      <c r="O23" s="179">
        <f t="shared" si="26"/>
        <v>2.8053321937196682</v>
      </c>
      <c r="P23" s="180">
        <f t="shared" si="3"/>
        <v>29669519.233102195</v>
      </c>
      <c r="Q23" s="179">
        <f t="shared" si="49"/>
        <v>2.9049766512932096</v>
      </c>
      <c r="R23" s="180">
        <f t="shared" si="4"/>
        <v>30723370.594117038</v>
      </c>
      <c r="S23" s="180">
        <f t="shared" si="5"/>
        <v>-1053851.361014843</v>
      </c>
      <c r="T23" s="180">
        <f t="shared" si="41"/>
        <v>-1053851.361014843</v>
      </c>
      <c r="X23" s="66">
        <v>43800</v>
      </c>
      <c r="Y23" s="36">
        <f>HLOOKUP(X23,Mercado!$C$93:$GL$102,4,0)</f>
        <v>13927547.515841391</v>
      </c>
      <c r="Z23" s="179">
        <f t="shared" si="28"/>
        <v>2.0640812917932774</v>
      </c>
      <c r="AA23" s="180">
        <f t="shared" si="6"/>
        <v>28747590.268010151</v>
      </c>
      <c r="AB23" s="179">
        <f t="shared" si="50"/>
        <v>2.0927674703944334</v>
      </c>
      <c r="AC23" s="180">
        <f t="shared" si="7"/>
        <v>29147118.383525662</v>
      </c>
      <c r="AD23" s="180">
        <f t="shared" si="8"/>
        <v>-399528.11551551148</v>
      </c>
      <c r="AE23" s="180">
        <f t="shared" si="42"/>
        <v>-399528.11551551148</v>
      </c>
      <c r="AI23" s="66">
        <v>43800</v>
      </c>
      <c r="AJ23" s="36">
        <f>HLOOKUP(AI23,Mercado!$C$93:$GL$102,5,0)</f>
        <v>300483405.57079422</v>
      </c>
      <c r="AK23" s="179">
        <f t="shared" si="30"/>
        <v>0.36121919444240685</v>
      </c>
      <c r="AL23" s="180">
        <f t="shared" si="9"/>
        <v>108540373.70359331</v>
      </c>
      <c r="AM23" s="179">
        <f t="shared" si="51"/>
        <v>0.35262665649691033</v>
      </c>
      <c r="AN23" s="180">
        <f t="shared" si="10"/>
        <v>105958458.63923424</v>
      </c>
      <c r="AO23" s="180">
        <f t="shared" si="11"/>
        <v>2581915.0643590689</v>
      </c>
      <c r="AP23" s="180">
        <f t="shared" si="43"/>
        <v>2581915.0643590689</v>
      </c>
      <c r="AT23" s="66">
        <v>43800</v>
      </c>
      <c r="AU23" s="36">
        <f>HLOOKUP(AT23,Mercado!$C$93:$GL$102,6,0)</f>
        <v>19499156.475660414</v>
      </c>
      <c r="AV23" s="179">
        <f t="shared" si="32"/>
        <v>0.22346835000000001</v>
      </c>
      <c r="AW23" s="180">
        <f t="shared" si="12"/>
        <v>4357444.324007648</v>
      </c>
      <c r="AX23" s="179">
        <f t="shared" si="52"/>
        <v>0.22535705867424069</v>
      </c>
      <c r="AY23" s="180">
        <f t="shared" si="13"/>
        <v>4394272.5499836039</v>
      </c>
      <c r="AZ23" s="180">
        <f t="shared" si="14"/>
        <v>-36828.225975955836</v>
      </c>
      <c r="BA23" s="180">
        <f t="shared" si="44"/>
        <v>-36828.225975955836</v>
      </c>
      <c r="BE23" s="66">
        <v>43800</v>
      </c>
      <c r="BF23" s="36">
        <f>HLOOKUP(BE23,Mercado!$C$93:$GL$102,7,0)</f>
        <v>28719371.329006091</v>
      </c>
      <c r="BG23" s="179">
        <f t="shared" si="34"/>
        <v>0.20949632151819989</v>
      </c>
      <c r="BH23" s="180">
        <f t="shared" si="15"/>
        <v>6016602.6497420315</v>
      </c>
      <c r="BI23" s="179">
        <f t="shared" si="53"/>
        <v>0.20949632151819989</v>
      </c>
      <c r="BJ23" s="180">
        <f t="shared" si="16"/>
        <v>6016602.6497420315</v>
      </c>
      <c r="BK23" s="180">
        <f t="shared" si="17"/>
        <v>0</v>
      </c>
      <c r="BL23" s="180">
        <f t="shared" si="45"/>
        <v>0</v>
      </c>
      <c r="BP23" s="66">
        <v>43800</v>
      </c>
      <c r="BQ23" s="36">
        <f>HLOOKUP(BP23,Mercado!$C$93:$GL$102,8,0)</f>
        <v>1446682.8635833098</v>
      </c>
      <c r="BR23" s="179">
        <f t="shared" si="36"/>
        <v>0.35345261168070707</v>
      </c>
      <c r="BS23" s="180">
        <f t="shared" si="18"/>
        <v>511333.8364072449</v>
      </c>
      <c r="BT23" s="179">
        <f t="shared" si="54"/>
        <v>0.35345261168070707</v>
      </c>
      <c r="BU23" s="180">
        <f t="shared" si="19"/>
        <v>511333.8364072449</v>
      </c>
      <c r="BV23" s="180">
        <f t="shared" si="20"/>
        <v>0</v>
      </c>
      <c r="BW23" s="180">
        <f t="shared" si="46"/>
        <v>0</v>
      </c>
      <c r="CA23" s="66">
        <v>43800</v>
      </c>
      <c r="CB23" s="36">
        <f>HLOOKUP(CA23,Mercado!$C$93:$GL$102,9,0)</f>
        <v>57061172.602570049</v>
      </c>
      <c r="CC23" s="179">
        <f t="shared" si="38"/>
        <v>4.4379176173529274E-2</v>
      </c>
      <c r="CD23" s="180">
        <f t="shared" si="21"/>
        <v>2532327.8315976183</v>
      </c>
      <c r="CE23" s="179">
        <f t="shared" si="55"/>
        <v>4.4052656253476589E-2</v>
      </c>
      <c r="CF23" s="180">
        <f t="shared" si="22"/>
        <v>2513696.2220813143</v>
      </c>
      <c r="CG23" s="180">
        <f t="shared" si="23"/>
        <v>18631.609516303986</v>
      </c>
      <c r="CH23" s="180">
        <f t="shared" si="47"/>
        <v>18631.609516303986</v>
      </c>
    </row>
    <row r="24" spans="2:86" x14ac:dyDescent="0.3">
      <c r="B24" s="66">
        <v>43831</v>
      </c>
      <c r="C24" s="36">
        <f>HLOOKUP(B24,Mercado!$C$93:$GL$102,2,0)</f>
        <v>10520594.705507856</v>
      </c>
      <c r="D24" s="179">
        <f t="shared" si="24"/>
        <v>3.5680133638237903</v>
      </c>
      <c r="E24" s="180">
        <f t="shared" si="0"/>
        <v>37537622.504625842</v>
      </c>
      <c r="F24" s="179">
        <f t="shared" si="48"/>
        <v>3.6216424060263388</v>
      </c>
      <c r="G24" s="180">
        <f t="shared" si="1"/>
        <v>38101831.92208343</v>
      </c>
      <c r="H24" s="180">
        <f t="shared" si="2"/>
        <v>-564209.41745758802</v>
      </c>
      <c r="I24" s="180">
        <f t="shared" si="40"/>
        <v>-564209.41745758802</v>
      </c>
      <c r="M24" s="66">
        <v>43831</v>
      </c>
      <c r="N24" s="36">
        <f>HLOOKUP(M24,Mercado!$C$93:$GL$102,3,0)</f>
        <v>8262253.3571180822</v>
      </c>
      <c r="O24" s="179">
        <f t="shared" si="26"/>
        <v>2.8053321937196682</v>
      </c>
      <c r="P24" s="180">
        <f t="shared" si="3"/>
        <v>23178365.335391764</v>
      </c>
      <c r="Q24" s="179">
        <f t="shared" si="49"/>
        <v>2.9049766512932096</v>
      </c>
      <c r="R24" s="180">
        <f t="shared" si="4"/>
        <v>24001653.089496966</v>
      </c>
      <c r="S24" s="180">
        <f t="shared" si="5"/>
        <v>-823287.75410520285</v>
      </c>
      <c r="T24" s="180">
        <f t="shared" si="41"/>
        <v>-823287.75410520285</v>
      </c>
      <c r="X24" s="66">
        <v>43831</v>
      </c>
      <c r="Y24" s="36">
        <f>HLOOKUP(X24,Mercado!$C$93:$GL$102,4,0)</f>
        <v>10368342.474694567</v>
      </c>
      <c r="Z24" s="179">
        <f t="shared" si="28"/>
        <v>2.0640812917932774</v>
      </c>
      <c r="AA24" s="180">
        <f t="shared" si="6"/>
        <v>21401101.728922669</v>
      </c>
      <c r="AB24" s="179">
        <f t="shared" si="50"/>
        <v>2.0927674703944334</v>
      </c>
      <c r="AC24" s="180">
        <f t="shared" si="7"/>
        <v>21698529.852949709</v>
      </c>
      <c r="AD24" s="180">
        <f t="shared" si="8"/>
        <v>-297428.12402703986</v>
      </c>
      <c r="AE24" s="180">
        <f t="shared" si="42"/>
        <v>-297428.12402703986</v>
      </c>
      <c r="AI24" s="66">
        <v>43831</v>
      </c>
      <c r="AJ24" s="36">
        <f>HLOOKUP(AI24,Mercado!$C$93:$GL$102,5,0)</f>
        <v>267697863.82505545</v>
      </c>
      <c r="AK24" s="179">
        <f t="shared" si="30"/>
        <v>0.36121919444240685</v>
      </c>
      <c r="AL24" s="180">
        <f t="shared" si="9"/>
        <v>96697606.724839658</v>
      </c>
      <c r="AM24" s="179">
        <f t="shared" si="51"/>
        <v>0.35262665649691033</v>
      </c>
      <c r="AN24" s="180">
        <f t="shared" si="10"/>
        <v>94397402.671994507</v>
      </c>
      <c r="AO24" s="180">
        <f t="shared" si="11"/>
        <v>2300204.0528451502</v>
      </c>
      <c r="AP24" s="180">
        <f t="shared" si="43"/>
        <v>2300204.0528451502</v>
      </c>
      <c r="AT24" s="66">
        <v>43831</v>
      </c>
      <c r="AU24" s="36">
        <f>HLOOKUP(AT24,Mercado!$C$93:$GL$102,6,0)</f>
        <v>14178622.004594373</v>
      </c>
      <c r="AV24" s="179">
        <f t="shared" si="32"/>
        <v>0.22346835000000001</v>
      </c>
      <c r="AW24" s="180">
        <f t="shared" si="12"/>
        <v>3168473.2646403969</v>
      </c>
      <c r="AX24" s="179">
        <f t="shared" si="52"/>
        <v>0.22535705867424069</v>
      </c>
      <c r="AY24" s="180">
        <f t="shared" si="13"/>
        <v>3195252.5510092541</v>
      </c>
      <c r="AZ24" s="180">
        <f t="shared" si="14"/>
        <v>-26779.286368857138</v>
      </c>
      <c r="BA24" s="180">
        <f t="shared" si="44"/>
        <v>-26779.286368857138</v>
      </c>
      <c r="BE24" s="66">
        <v>43831</v>
      </c>
      <c r="BF24" s="36">
        <f>HLOOKUP(BE24,Mercado!$C$93:$GL$102,7,0)</f>
        <v>28911280.012539957</v>
      </c>
      <c r="BG24" s="179">
        <f t="shared" si="34"/>
        <v>0.20949632151819989</v>
      </c>
      <c r="BH24" s="180">
        <f t="shared" si="15"/>
        <v>6056806.8130097771</v>
      </c>
      <c r="BI24" s="179">
        <f t="shared" si="53"/>
        <v>0.20949632151819989</v>
      </c>
      <c r="BJ24" s="180">
        <f t="shared" si="16"/>
        <v>6056806.8130097771</v>
      </c>
      <c r="BK24" s="180">
        <f t="shared" si="17"/>
        <v>0</v>
      </c>
      <c r="BL24" s="180">
        <f t="shared" si="45"/>
        <v>0</v>
      </c>
      <c r="BP24" s="66">
        <v>43831</v>
      </c>
      <c r="BQ24" s="36">
        <f>HLOOKUP(BP24,Mercado!$C$93:$GL$102,8,0)</f>
        <v>1565109.2895041888</v>
      </c>
      <c r="BR24" s="179">
        <f t="shared" si="36"/>
        <v>0.35345261168070707</v>
      </c>
      <c r="BS24" s="180">
        <f t="shared" si="18"/>
        <v>553191.96594099142</v>
      </c>
      <c r="BT24" s="179">
        <f t="shared" si="54"/>
        <v>0.35345261168070707</v>
      </c>
      <c r="BU24" s="180">
        <f t="shared" si="19"/>
        <v>553191.96594099142</v>
      </c>
      <c r="BV24" s="180">
        <f t="shared" si="20"/>
        <v>0</v>
      </c>
      <c r="BW24" s="180">
        <f t="shared" si="46"/>
        <v>0</v>
      </c>
      <c r="CA24" s="66">
        <v>43831</v>
      </c>
      <c r="CB24" s="36">
        <f>HLOOKUP(CA24,Mercado!$C$93:$GL$102,9,0)</f>
        <v>54598020.537912749</v>
      </c>
      <c r="CC24" s="179">
        <f t="shared" si="38"/>
        <v>4.4379176173529274E-2</v>
      </c>
      <c r="CD24" s="180">
        <f t="shared" si="21"/>
        <v>2423015.1721779993</v>
      </c>
      <c r="CE24" s="179">
        <f t="shared" si="55"/>
        <v>4.4052656253476589E-2</v>
      </c>
      <c r="CF24" s="180">
        <f t="shared" si="22"/>
        <v>2405187.8308769255</v>
      </c>
      <c r="CG24" s="180">
        <f t="shared" si="23"/>
        <v>17827.341301073786</v>
      </c>
      <c r="CH24" s="180">
        <f t="shared" si="47"/>
        <v>17827.341301073786</v>
      </c>
    </row>
    <row r="25" spans="2:86" x14ac:dyDescent="0.3">
      <c r="B25" s="66">
        <v>43862</v>
      </c>
      <c r="C25" s="36">
        <f>HLOOKUP(B25,Mercado!$C$93:$GL$102,2,0)</f>
        <v>11574143.488840306</v>
      </c>
      <c r="D25" s="179">
        <f t="shared" si="24"/>
        <v>3.5680133638237903</v>
      </c>
      <c r="E25" s="180">
        <f t="shared" si="0"/>
        <v>41296698.642996319</v>
      </c>
      <c r="F25" s="179">
        <f t="shared" si="48"/>
        <v>3.6216424060263388</v>
      </c>
      <c r="G25" s="180">
        <f t="shared" si="1"/>
        <v>41917408.872617692</v>
      </c>
      <c r="H25" s="180">
        <f t="shared" si="2"/>
        <v>-620710.22962137312</v>
      </c>
      <c r="I25" s="180">
        <f t="shared" si="40"/>
        <v>-620710.22962137312</v>
      </c>
      <c r="M25" s="66">
        <v>43862</v>
      </c>
      <c r="N25" s="36">
        <f>HLOOKUP(M25,Mercado!$C$93:$GL$102,3,0)</f>
        <v>9070305.7892737016</v>
      </c>
      <c r="O25" s="179">
        <f t="shared" si="26"/>
        <v>2.8053321937196682</v>
      </c>
      <c r="P25" s="180">
        <f t="shared" si="3"/>
        <v>25445220.837531399</v>
      </c>
      <c r="Q25" s="179">
        <f t="shared" si="49"/>
        <v>2.9049766512932096</v>
      </c>
      <c r="R25" s="180">
        <f t="shared" si="4"/>
        <v>26349026.537929729</v>
      </c>
      <c r="S25" s="180">
        <f t="shared" si="5"/>
        <v>-903805.70039832965</v>
      </c>
      <c r="T25" s="180">
        <f t="shared" si="41"/>
        <v>-903805.70039832965</v>
      </c>
      <c r="X25" s="66">
        <v>43862</v>
      </c>
      <c r="Y25" s="36">
        <f>HLOOKUP(X25,Mercado!$C$93:$GL$102,4,0)</f>
        <v>11156172.98999246</v>
      </c>
      <c r="Z25" s="179">
        <f t="shared" si="28"/>
        <v>2.0640812917932774</v>
      </c>
      <c r="AA25" s="180">
        <f t="shared" si="6"/>
        <v>23027247.956652906</v>
      </c>
      <c r="AB25" s="179">
        <f t="shared" si="50"/>
        <v>2.0927674703944334</v>
      </c>
      <c r="AC25" s="180">
        <f t="shared" si="7"/>
        <v>23347275.927549224</v>
      </c>
      <c r="AD25" s="180">
        <f t="shared" si="8"/>
        <v>-320027.97089631855</v>
      </c>
      <c r="AE25" s="180">
        <f t="shared" si="42"/>
        <v>-320027.97089631855</v>
      </c>
      <c r="AI25" s="66">
        <v>43862</v>
      </c>
      <c r="AJ25" s="36">
        <f>HLOOKUP(AI25,Mercado!$C$93:$GL$102,5,0)</f>
        <v>276166943.19595706</v>
      </c>
      <c r="AK25" s="179">
        <f t="shared" si="30"/>
        <v>0.36121919444240685</v>
      </c>
      <c r="AL25" s="180">
        <f t="shared" si="9"/>
        <v>99756800.752865538</v>
      </c>
      <c r="AM25" s="179">
        <f t="shared" si="51"/>
        <v>0.35262665649691033</v>
      </c>
      <c r="AN25" s="180">
        <f t="shared" si="10"/>
        <v>97383825.814162493</v>
      </c>
      <c r="AO25" s="180">
        <f t="shared" si="11"/>
        <v>2372974.9387030452</v>
      </c>
      <c r="AP25" s="180">
        <f t="shared" si="43"/>
        <v>2372974.9387030452</v>
      </c>
      <c r="AT25" s="66">
        <v>43862</v>
      </c>
      <c r="AU25" s="36">
        <f>HLOOKUP(AT25,Mercado!$C$93:$GL$102,6,0)</f>
        <v>16910193.264991466</v>
      </c>
      <c r="AV25" s="179">
        <f t="shared" si="32"/>
        <v>0.22346835000000001</v>
      </c>
      <c r="AW25" s="180">
        <f t="shared" si="12"/>
        <v>3778892.9871087559</v>
      </c>
      <c r="AX25" s="179">
        <f t="shared" si="52"/>
        <v>0.22535705867424069</v>
      </c>
      <c r="AY25" s="180">
        <f t="shared" si="13"/>
        <v>3810831.4158114316</v>
      </c>
      <c r="AZ25" s="180">
        <f t="shared" si="14"/>
        <v>-31938.428702675737</v>
      </c>
      <c r="BA25" s="180">
        <f t="shared" si="44"/>
        <v>-31938.428702675737</v>
      </c>
      <c r="BE25" s="66">
        <v>43862</v>
      </c>
      <c r="BF25" s="36">
        <f>HLOOKUP(BE25,Mercado!$C$93:$GL$102,7,0)</f>
        <v>27484718.142999351</v>
      </c>
      <c r="BG25" s="179">
        <f t="shared" si="34"/>
        <v>0.20949632151819989</v>
      </c>
      <c r="BH25" s="180">
        <f t="shared" si="15"/>
        <v>5757947.3489228934</v>
      </c>
      <c r="BI25" s="179">
        <f t="shared" si="53"/>
        <v>0.20949632151819989</v>
      </c>
      <c r="BJ25" s="180">
        <f t="shared" si="16"/>
        <v>5757947.3489228934</v>
      </c>
      <c r="BK25" s="180">
        <f t="shared" si="17"/>
        <v>0</v>
      </c>
      <c r="BL25" s="180">
        <f t="shared" si="45"/>
        <v>0</v>
      </c>
      <c r="BP25" s="66">
        <v>43862</v>
      </c>
      <c r="BQ25" s="36">
        <f>HLOOKUP(BP25,Mercado!$C$93:$GL$102,8,0)</f>
        <v>1562300.6446569979</v>
      </c>
      <c r="BR25" s="179">
        <f t="shared" si="36"/>
        <v>0.35345261168070707</v>
      </c>
      <c r="BS25" s="180">
        <f t="shared" si="18"/>
        <v>552199.24308446818</v>
      </c>
      <c r="BT25" s="179">
        <f t="shared" si="54"/>
        <v>0.35345261168070707</v>
      </c>
      <c r="BU25" s="180">
        <f t="shared" si="19"/>
        <v>552199.24308446818</v>
      </c>
      <c r="BV25" s="180">
        <f t="shared" si="20"/>
        <v>0</v>
      </c>
      <c r="BW25" s="180">
        <f t="shared" si="46"/>
        <v>0</v>
      </c>
      <c r="CA25" s="66">
        <v>43862</v>
      </c>
      <c r="CB25" s="36">
        <f>HLOOKUP(CA25,Mercado!$C$93:$GL$102,9,0)</f>
        <v>55464576.443279698</v>
      </c>
      <c r="CC25" s="179">
        <f t="shared" si="38"/>
        <v>4.4379176173529274E-2</v>
      </c>
      <c r="CD25" s="180">
        <f t="shared" si="21"/>
        <v>2461472.2093664915</v>
      </c>
      <c r="CE25" s="179">
        <f t="shared" si="55"/>
        <v>4.4052656253476589E-2</v>
      </c>
      <c r="CF25" s="180">
        <f t="shared" si="22"/>
        <v>2443361.9203004758</v>
      </c>
      <c r="CG25" s="180">
        <f t="shared" si="23"/>
        <v>18110.289066015743</v>
      </c>
      <c r="CH25" s="180">
        <f t="shared" si="47"/>
        <v>18110.289066015743</v>
      </c>
    </row>
    <row r="26" spans="2:86" x14ac:dyDescent="0.3">
      <c r="B26" s="66">
        <v>43891</v>
      </c>
      <c r="C26" s="36">
        <f>HLOOKUP(B26,Mercado!$C$93:$GL$102,2,0)</f>
        <v>12090957.631719936</v>
      </c>
      <c r="D26" s="179">
        <f t="shared" si="24"/>
        <v>3.5680133638237903</v>
      </c>
      <c r="E26" s="180">
        <f t="shared" si="0"/>
        <v>43140698.411403976</v>
      </c>
      <c r="F26" s="179">
        <f t="shared" si="48"/>
        <v>3.6216424060263388</v>
      </c>
      <c r="G26" s="180">
        <f t="shared" si="1"/>
        <v>43789124.888504714</v>
      </c>
      <c r="H26" s="180">
        <f t="shared" si="2"/>
        <v>-648426.47710073739</v>
      </c>
      <c r="I26" s="180">
        <f t="shared" si="40"/>
        <v>-648426.47710073739</v>
      </c>
      <c r="M26" s="66">
        <v>43891</v>
      </c>
      <c r="N26" s="36">
        <f>HLOOKUP(M26,Mercado!$C$93:$GL$102,3,0)</f>
        <v>9429212.9514567927</v>
      </c>
      <c r="O26" s="179">
        <f t="shared" si="26"/>
        <v>2.8053321937196682</v>
      </c>
      <c r="P26" s="180">
        <f t="shared" si="3"/>
        <v>26452074.65416019</v>
      </c>
      <c r="Q26" s="179">
        <f t="shared" si="49"/>
        <v>2.9049766512932096</v>
      </c>
      <c r="R26" s="180">
        <f t="shared" si="4"/>
        <v>27391643.464053515</v>
      </c>
      <c r="S26" s="180">
        <f t="shared" si="5"/>
        <v>-939568.80989332497</v>
      </c>
      <c r="T26" s="180">
        <f t="shared" si="41"/>
        <v>-939568.80989332497</v>
      </c>
      <c r="X26" s="66">
        <v>43891</v>
      </c>
      <c r="Y26" s="36">
        <f>HLOOKUP(X26,Mercado!$C$93:$GL$102,4,0)</f>
        <v>12195209.382242128</v>
      </c>
      <c r="Z26" s="179">
        <f t="shared" si="28"/>
        <v>2.0640812917932774</v>
      </c>
      <c r="AA26" s="180">
        <f t="shared" si="6"/>
        <v>25171903.535387829</v>
      </c>
      <c r="AB26" s="179">
        <f t="shared" si="50"/>
        <v>2.0927674703944334</v>
      </c>
      <c r="AC26" s="180">
        <f t="shared" si="7"/>
        <v>25521737.489805318</v>
      </c>
      <c r="AD26" s="180">
        <f t="shared" si="8"/>
        <v>-349833.95441748947</v>
      </c>
      <c r="AE26" s="180">
        <f t="shared" si="42"/>
        <v>-349833.95441748947</v>
      </c>
      <c r="AI26" s="66">
        <v>43891</v>
      </c>
      <c r="AJ26" s="36">
        <f>HLOOKUP(AI26,Mercado!$C$93:$GL$102,5,0)</f>
        <v>297127960.96266359</v>
      </c>
      <c r="AK26" s="179">
        <f t="shared" si="30"/>
        <v>0.36121919444240685</v>
      </c>
      <c r="AL26" s="180">
        <f t="shared" si="9"/>
        <v>107328322.70524825</v>
      </c>
      <c r="AM26" s="179">
        <f t="shared" si="51"/>
        <v>0.35262665649691033</v>
      </c>
      <c r="AN26" s="180">
        <f t="shared" si="10"/>
        <v>104775239.42600855</v>
      </c>
      <c r="AO26" s="180">
        <f t="shared" si="11"/>
        <v>2553083.2792396992</v>
      </c>
      <c r="AP26" s="180">
        <f t="shared" si="43"/>
        <v>2553083.2792396992</v>
      </c>
      <c r="AT26" s="66">
        <v>43891</v>
      </c>
      <c r="AU26" s="36">
        <f>HLOOKUP(AT26,Mercado!$C$93:$GL$102,6,0)</f>
        <v>19284933.534848467</v>
      </c>
      <c r="AV26" s="179">
        <f t="shared" si="32"/>
        <v>0.22346835000000001</v>
      </c>
      <c r="AW26" s="180">
        <f t="shared" si="12"/>
        <v>4309572.2768922541</v>
      </c>
      <c r="AX26" s="179">
        <f t="shared" si="52"/>
        <v>0.22535705867424069</v>
      </c>
      <c r="AY26" s="180">
        <f t="shared" si="13"/>
        <v>4345995.8981416775</v>
      </c>
      <c r="AZ26" s="180">
        <f t="shared" si="14"/>
        <v>-36423.621249423362</v>
      </c>
      <c r="BA26" s="180">
        <f t="shared" si="44"/>
        <v>-36423.621249423362</v>
      </c>
      <c r="BE26" s="66">
        <v>43891</v>
      </c>
      <c r="BF26" s="36">
        <f>HLOOKUP(BE26,Mercado!$C$93:$GL$102,7,0)</f>
        <v>29275172.914527487</v>
      </c>
      <c r="BG26" s="179">
        <f t="shared" si="34"/>
        <v>0.20949632151819989</v>
      </c>
      <c r="BH26" s="180">
        <f t="shared" si="15"/>
        <v>6133041.0374027472</v>
      </c>
      <c r="BI26" s="179">
        <f t="shared" si="53"/>
        <v>0.20949632151819989</v>
      </c>
      <c r="BJ26" s="180">
        <f t="shared" si="16"/>
        <v>6133041.0374027472</v>
      </c>
      <c r="BK26" s="180">
        <f t="shared" si="17"/>
        <v>0</v>
      </c>
      <c r="BL26" s="180">
        <f t="shared" si="45"/>
        <v>0</v>
      </c>
      <c r="BP26" s="66">
        <v>43891</v>
      </c>
      <c r="BQ26" s="36">
        <f>HLOOKUP(BP26,Mercado!$C$93:$GL$102,8,0)</f>
        <v>1559336.6817323389</v>
      </c>
      <c r="BR26" s="179">
        <f t="shared" si="36"/>
        <v>0.35345261168070707</v>
      </c>
      <c r="BS26" s="180">
        <f t="shared" si="18"/>
        <v>551151.62264782272</v>
      </c>
      <c r="BT26" s="179">
        <f t="shared" si="54"/>
        <v>0.35345261168070707</v>
      </c>
      <c r="BU26" s="180">
        <f t="shared" si="19"/>
        <v>551151.62264782272</v>
      </c>
      <c r="BV26" s="180">
        <f t="shared" si="20"/>
        <v>0</v>
      </c>
      <c r="BW26" s="180">
        <f t="shared" si="46"/>
        <v>0</v>
      </c>
      <c r="CA26" s="66">
        <v>43891</v>
      </c>
      <c r="CB26" s="36">
        <f>HLOOKUP(CA26,Mercado!$C$93:$GL$102,9,0)</f>
        <v>55469202.774675757</v>
      </c>
      <c r="CC26" s="179">
        <f t="shared" si="38"/>
        <v>4.4379176173529274E-2</v>
      </c>
      <c r="CD26" s="180">
        <f t="shared" si="21"/>
        <v>2461677.5221425542</v>
      </c>
      <c r="CE26" s="179">
        <f t="shared" si="55"/>
        <v>4.4052656253476589E-2</v>
      </c>
      <c r="CF26" s="180">
        <f t="shared" si="22"/>
        <v>2443565.722487181</v>
      </c>
      <c r="CG26" s="180">
        <f t="shared" si="23"/>
        <v>18111.799655373208</v>
      </c>
      <c r="CH26" s="180">
        <f t="shared" si="47"/>
        <v>18111.799655373208</v>
      </c>
    </row>
    <row r="27" spans="2:86" x14ac:dyDescent="0.3">
      <c r="B27" s="66">
        <v>43922</v>
      </c>
      <c r="C27" s="36">
        <f>HLOOKUP(B27,Mercado!$C$93:$GL$102,2,0)</f>
        <v>15190343.650756296</v>
      </c>
      <c r="D27" s="179">
        <f t="shared" si="24"/>
        <v>3.5680133638237903</v>
      </c>
      <c r="E27" s="180">
        <f t="shared" si="0"/>
        <v>54199349.146974325</v>
      </c>
      <c r="F27" s="179">
        <f t="shared" si="48"/>
        <v>3.6216424060263388</v>
      </c>
      <c r="G27" s="180">
        <f t="shared" si="1"/>
        <v>55013992.727691948</v>
      </c>
      <c r="H27" s="180">
        <f t="shared" si="2"/>
        <v>-814643.58071762323</v>
      </c>
      <c r="I27" s="180">
        <f t="shared" si="40"/>
        <v>-814643.58071762323</v>
      </c>
      <c r="M27" s="66">
        <v>43922</v>
      </c>
      <c r="N27" s="36">
        <f>HLOOKUP(M27,Mercado!$C$93:$GL$102,3,0)</f>
        <v>11779738.301833112</v>
      </c>
      <c r="O27" s="179">
        <f t="shared" si="26"/>
        <v>2.8053321937196682</v>
      </c>
      <c r="P27" s="180">
        <f t="shared" si="3"/>
        <v>33046079.091725081</v>
      </c>
      <c r="Q27" s="179">
        <f t="shared" si="49"/>
        <v>2.9049766512932096</v>
      </c>
      <c r="R27" s="180">
        <f t="shared" si="4"/>
        <v>34219864.72516951</v>
      </c>
      <c r="S27" s="180">
        <f t="shared" si="5"/>
        <v>-1173785.6334444284</v>
      </c>
      <c r="T27" s="180">
        <f t="shared" si="41"/>
        <v>-1173785.6334444284</v>
      </c>
      <c r="X27" s="66">
        <v>43922</v>
      </c>
      <c r="Y27" s="36">
        <f>HLOOKUP(X27,Mercado!$C$93:$GL$102,4,0)</f>
        <v>12793753.100882482</v>
      </c>
      <c r="Z27" s="179">
        <f t="shared" si="28"/>
        <v>2.0640812917932774</v>
      </c>
      <c r="AA27" s="180">
        <f t="shared" si="6"/>
        <v>26407346.427353762</v>
      </c>
      <c r="AB27" s="179">
        <f t="shared" si="50"/>
        <v>2.0927674703944334</v>
      </c>
      <c r="AC27" s="180">
        <f t="shared" si="7"/>
        <v>26774350.313784771</v>
      </c>
      <c r="AD27" s="180">
        <f t="shared" si="8"/>
        <v>-367003.88643100858</v>
      </c>
      <c r="AE27" s="180">
        <f t="shared" si="42"/>
        <v>-367003.88643100858</v>
      </c>
      <c r="AI27" s="66">
        <v>43922</v>
      </c>
      <c r="AJ27" s="36">
        <f>HLOOKUP(AI27,Mercado!$C$93:$GL$102,5,0)</f>
        <v>288780862.76446486</v>
      </c>
      <c r="AK27" s="179">
        <f t="shared" si="30"/>
        <v>0.36121919444240685</v>
      </c>
      <c r="AL27" s="180">
        <f t="shared" si="9"/>
        <v>104313190.61816324</v>
      </c>
      <c r="AM27" s="179">
        <f t="shared" si="51"/>
        <v>0.35262665649691033</v>
      </c>
      <c r="AN27" s="180">
        <f t="shared" si="10"/>
        <v>101831830.09692635</v>
      </c>
      <c r="AO27" s="180">
        <f t="shared" si="11"/>
        <v>2481360.5212368965</v>
      </c>
      <c r="AP27" s="180">
        <f t="shared" si="43"/>
        <v>2481360.5212368965</v>
      </c>
      <c r="AT27" s="66">
        <v>43922</v>
      </c>
      <c r="AU27" s="36">
        <f>HLOOKUP(AT27,Mercado!$C$93:$GL$102,6,0)</f>
        <v>18621865.337313496</v>
      </c>
      <c r="AV27" s="179">
        <f t="shared" si="32"/>
        <v>0.22346835000000001</v>
      </c>
      <c r="AW27" s="180">
        <f t="shared" si="12"/>
        <v>4161397.5208516405</v>
      </c>
      <c r="AX27" s="179">
        <f t="shared" si="52"/>
        <v>0.22535705867424069</v>
      </c>
      <c r="AY27" s="180">
        <f t="shared" si="13"/>
        <v>4196568.7994447667</v>
      </c>
      <c r="AZ27" s="180">
        <f t="shared" si="14"/>
        <v>-35171.278593126219</v>
      </c>
      <c r="BA27" s="180">
        <f t="shared" si="44"/>
        <v>-35171.278593126219</v>
      </c>
      <c r="BE27" s="66">
        <v>43922</v>
      </c>
      <c r="BF27" s="36">
        <f>HLOOKUP(BE27,Mercado!$C$93:$GL$102,7,0)</f>
        <v>28391411.763342448</v>
      </c>
      <c r="BG27" s="179">
        <f t="shared" si="34"/>
        <v>0.20949632151819989</v>
      </c>
      <c r="BH27" s="180">
        <f t="shared" si="15"/>
        <v>5947896.3271287922</v>
      </c>
      <c r="BI27" s="179">
        <f t="shared" si="53"/>
        <v>0.20949632151819989</v>
      </c>
      <c r="BJ27" s="180">
        <f t="shared" si="16"/>
        <v>5947896.3271287922</v>
      </c>
      <c r="BK27" s="180">
        <f t="shared" si="17"/>
        <v>0</v>
      </c>
      <c r="BL27" s="180">
        <f t="shared" si="45"/>
        <v>0</v>
      </c>
      <c r="BP27" s="66">
        <v>43922</v>
      </c>
      <c r="BQ27" s="36">
        <f>HLOOKUP(BP27,Mercado!$C$93:$GL$102,8,0)</f>
        <v>1375148.0741394332</v>
      </c>
      <c r="BR27" s="179">
        <f t="shared" si="36"/>
        <v>0.35345261168070707</v>
      </c>
      <c r="BS27" s="180">
        <f t="shared" si="18"/>
        <v>486049.67825227726</v>
      </c>
      <c r="BT27" s="179">
        <f t="shared" si="54"/>
        <v>0.35345261168070707</v>
      </c>
      <c r="BU27" s="180">
        <f t="shared" si="19"/>
        <v>486049.67825227726</v>
      </c>
      <c r="BV27" s="180">
        <f t="shared" si="20"/>
        <v>0</v>
      </c>
      <c r="BW27" s="180">
        <f t="shared" si="46"/>
        <v>0</v>
      </c>
      <c r="CA27" s="66">
        <v>43922</v>
      </c>
      <c r="CB27" s="36">
        <f>HLOOKUP(CA27,Mercado!$C$93:$GL$102,9,0)</f>
        <v>57582699.832377903</v>
      </c>
      <c r="CC27" s="179">
        <f t="shared" si="38"/>
        <v>4.4379176173529274E-2</v>
      </c>
      <c r="CD27" s="180">
        <f t="shared" si="21"/>
        <v>2555472.7804085533</v>
      </c>
      <c r="CE27" s="179">
        <f t="shared" si="55"/>
        <v>4.4052656253476589E-2</v>
      </c>
      <c r="CF27" s="180">
        <f t="shared" si="22"/>
        <v>2536670.8818628676</v>
      </c>
      <c r="CG27" s="180">
        <f t="shared" si="23"/>
        <v>18801.89854568569</v>
      </c>
      <c r="CH27" s="180">
        <f t="shared" si="47"/>
        <v>18801.89854568569</v>
      </c>
    </row>
    <row r="28" spans="2:86" x14ac:dyDescent="0.3">
      <c r="B28" s="66">
        <v>43952</v>
      </c>
      <c r="C28" s="36">
        <f>HLOOKUP(B28,Mercado!$C$93:$GL$102,2,0)</f>
        <v>16956545.766872734</v>
      </c>
      <c r="D28" s="179">
        <f t="shared" si="24"/>
        <v>3.5680133638237903</v>
      </c>
      <c r="E28" s="180">
        <f t="shared" si="0"/>
        <v>60501181.900491633</v>
      </c>
      <c r="F28" s="179">
        <f t="shared" si="48"/>
        <v>3.6216424060263388</v>
      </c>
      <c r="G28" s="180">
        <f t="shared" si="1"/>
        <v>61410545.209032699</v>
      </c>
      <c r="H28" s="180">
        <f t="shared" si="2"/>
        <v>-909363.30854106694</v>
      </c>
      <c r="I28" s="180">
        <f t="shared" si="40"/>
        <v>-909363.30854106694</v>
      </c>
      <c r="M28" s="66">
        <v>43952</v>
      </c>
      <c r="N28" s="36">
        <f>HLOOKUP(M28,Mercado!$C$93:$GL$102,3,0)</f>
        <v>13134790.973468538</v>
      </c>
      <c r="O28" s="179">
        <f t="shared" si="26"/>
        <v>2.8053321937196682</v>
      </c>
      <c r="P28" s="180">
        <f t="shared" si="3"/>
        <v>36847451.975649789</v>
      </c>
      <c r="Q28" s="179">
        <f t="shared" si="49"/>
        <v>2.9049766512932096</v>
      </c>
      <c r="R28" s="180">
        <f t="shared" si="4"/>
        <v>38156261.097542912</v>
      </c>
      <c r="S28" s="180">
        <f t="shared" si="5"/>
        <v>-1308809.1218931228</v>
      </c>
      <c r="T28" s="180">
        <f t="shared" si="41"/>
        <v>-1308809.1218931228</v>
      </c>
      <c r="X28" s="66">
        <v>43952</v>
      </c>
      <c r="Y28" s="36">
        <f>HLOOKUP(X28,Mercado!$C$93:$GL$102,4,0)</f>
        <v>13497651.242370998</v>
      </c>
      <c r="Z28" s="179">
        <f t="shared" si="28"/>
        <v>2.0640812917932774</v>
      </c>
      <c r="AA28" s="180">
        <f t="shared" si="6"/>
        <v>27860249.412528265</v>
      </c>
      <c r="AB28" s="179">
        <f t="shared" si="50"/>
        <v>2.0927674703944334</v>
      </c>
      <c r="AC28" s="180">
        <f t="shared" si="7"/>
        <v>28247445.446763035</v>
      </c>
      <c r="AD28" s="180">
        <f t="shared" si="8"/>
        <v>-387196.03423476964</v>
      </c>
      <c r="AE28" s="180">
        <f t="shared" si="42"/>
        <v>-387196.03423476964</v>
      </c>
      <c r="AI28" s="66">
        <v>43952</v>
      </c>
      <c r="AJ28" s="36">
        <f>HLOOKUP(AI28,Mercado!$C$93:$GL$102,5,0)</f>
        <v>300369883.20372111</v>
      </c>
      <c r="AK28" s="179">
        <f t="shared" si="30"/>
        <v>0.36121919444240685</v>
      </c>
      <c r="AL28" s="180">
        <f t="shared" si="9"/>
        <v>108499367.24560797</v>
      </c>
      <c r="AM28" s="179">
        <f t="shared" si="51"/>
        <v>0.35262665649691033</v>
      </c>
      <c r="AN28" s="180">
        <f t="shared" si="10"/>
        <v>105918427.62649564</v>
      </c>
      <c r="AO28" s="180">
        <f t="shared" si="11"/>
        <v>2580939.6191123277</v>
      </c>
      <c r="AP28" s="180">
        <f t="shared" si="43"/>
        <v>2580939.6191123277</v>
      </c>
      <c r="AT28" s="66">
        <v>43952</v>
      </c>
      <c r="AU28" s="36">
        <f>HLOOKUP(AT28,Mercado!$C$93:$GL$102,6,0)</f>
        <v>18930515.907798998</v>
      </c>
      <c r="AV28" s="179">
        <f t="shared" si="32"/>
        <v>0.22346835000000001</v>
      </c>
      <c r="AW28" s="180">
        <f t="shared" si="12"/>
        <v>4230371.1545645948</v>
      </c>
      <c r="AX28" s="179">
        <f t="shared" si="52"/>
        <v>0.22535705867424069</v>
      </c>
      <c r="AY28" s="180">
        <f t="shared" si="13"/>
        <v>4266125.3841675054</v>
      </c>
      <c r="AZ28" s="180">
        <f t="shared" si="14"/>
        <v>-35754.229602910578</v>
      </c>
      <c r="BA28" s="180">
        <f t="shared" si="44"/>
        <v>-35754.229602910578</v>
      </c>
      <c r="BE28" s="66">
        <v>43952</v>
      </c>
      <c r="BF28" s="36">
        <f>HLOOKUP(BE28,Mercado!$C$93:$GL$102,7,0)</f>
        <v>28734429.598738678</v>
      </c>
      <c r="BG28" s="179">
        <f t="shared" si="34"/>
        <v>0.20949632151819989</v>
      </c>
      <c r="BH28" s="180">
        <f t="shared" si="15"/>
        <v>6019757.3018594375</v>
      </c>
      <c r="BI28" s="179">
        <f t="shared" si="53"/>
        <v>0.20949632151819989</v>
      </c>
      <c r="BJ28" s="180">
        <f t="shared" si="16"/>
        <v>6019757.3018594375</v>
      </c>
      <c r="BK28" s="180">
        <f t="shared" si="17"/>
        <v>0</v>
      </c>
      <c r="BL28" s="180">
        <f t="shared" si="45"/>
        <v>0</v>
      </c>
      <c r="BP28" s="66">
        <v>43952</v>
      </c>
      <c r="BQ28" s="36">
        <f>HLOOKUP(BP28,Mercado!$C$93:$GL$102,8,0)</f>
        <v>1099401.1977305214</v>
      </c>
      <c r="BR28" s="179">
        <f t="shared" si="36"/>
        <v>0.35345261168070707</v>
      </c>
      <c r="BS28" s="180">
        <f t="shared" si="18"/>
        <v>388586.22462275025</v>
      </c>
      <c r="BT28" s="179">
        <f t="shared" si="54"/>
        <v>0.35345261168070707</v>
      </c>
      <c r="BU28" s="180">
        <f t="shared" si="19"/>
        <v>388586.22462275025</v>
      </c>
      <c r="BV28" s="180">
        <f t="shared" si="20"/>
        <v>0</v>
      </c>
      <c r="BW28" s="180">
        <f t="shared" si="46"/>
        <v>0</v>
      </c>
      <c r="CA28" s="66">
        <v>43952</v>
      </c>
      <c r="CB28" s="36">
        <f>HLOOKUP(CA28,Mercado!$C$93:$GL$102,9,0)</f>
        <v>57047933.388090447</v>
      </c>
      <c r="CC28" s="179">
        <f t="shared" si="38"/>
        <v>4.4379176173529274E-2</v>
      </c>
      <c r="CD28" s="180">
        <f t="shared" si="21"/>
        <v>2531740.2861658288</v>
      </c>
      <c r="CE28" s="179">
        <f t="shared" si="55"/>
        <v>4.4052656253476589E-2</v>
      </c>
      <c r="CF28" s="180">
        <f t="shared" si="22"/>
        <v>2513112.9995167786</v>
      </c>
      <c r="CG28" s="180">
        <f t="shared" si="23"/>
        <v>18627.286649050191</v>
      </c>
      <c r="CH28" s="180">
        <f t="shared" si="47"/>
        <v>18627.286649050191</v>
      </c>
    </row>
    <row r="29" spans="2:86" x14ac:dyDescent="0.3">
      <c r="B29" s="66">
        <v>43983</v>
      </c>
      <c r="C29" s="36">
        <f>HLOOKUP(B29,Mercado!$C$93:$GL$102,2,0)</f>
        <v>18097830.650908303</v>
      </c>
      <c r="D29" s="179">
        <f t="shared" si="24"/>
        <v>3.5680133638237903</v>
      </c>
      <c r="E29" s="180">
        <f t="shared" si="0"/>
        <v>64573301.618660629</v>
      </c>
      <c r="F29" s="179">
        <f t="shared" si="48"/>
        <v>3.6216424060263388</v>
      </c>
      <c r="G29" s="180">
        <f t="shared" si="1"/>
        <v>65543870.942412764</v>
      </c>
      <c r="H29" s="180">
        <f t="shared" si="2"/>
        <v>-970569.32375213504</v>
      </c>
      <c r="I29" s="180">
        <f t="shared" si="40"/>
        <v>-970569.32375213504</v>
      </c>
      <c r="M29" s="66">
        <v>43983</v>
      </c>
      <c r="N29" s="36">
        <f>HLOOKUP(M29,Mercado!$C$93:$GL$102,3,0)</f>
        <v>13965814.180035634</v>
      </c>
      <c r="O29" s="179">
        <f t="shared" si="26"/>
        <v>2.8053321937196682</v>
      </c>
      <c r="P29" s="180">
        <f t="shared" si="3"/>
        <v>39178748.130760618</v>
      </c>
      <c r="Q29" s="179">
        <f t="shared" si="49"/>
        <v>2.9049766512932096</v>
      </c>
      <c r="R29" s="180">
        <f t="shared" si="4"/>
        <v>40570364.109303139</v>
      </c>
      <c r="S29" s="180">
        <f t="shared" si="5"/>
        <v>-1391615.9785425216</v>
      </c>
      <c r="T29" s="180">
        <f t="shared" si="41"/>
        <v>-1391615.9785425216</v>
      </c>
      <c r="X29" s="66">
        <v>43983</v>
      </c>
      <c r="Y29" s="36">
        <f>HLOOKUP(X29,Mercado!$C$93:$GL$102,4,0)</f>
        <v>13689507.166088177</v>
      </c>
      <c r="Z29" s="179">
        <f t="shared" si="28"/>
        <v>2.0640812917932774</v>
      </c>
      <c r="AA29" s="180">
        <f t="shared" si="6"/>
        <v>28256255.635392614</v>
      </c>
      <c r="AB29" s="179">
        <f t="shared" si="50"/>
        <v>2.0927674703944334</v>
      </c>
      <c r="AC29" s="180">
        <f t="shared" si="7"/>
        <v>28648955.282920823</v>
      </c>
      <c r="AD29" s="180">
        <f t="shared" si="8"/>
        <v>-392699.64752820879</v>
      </c>
      <c r="AE29" s="180">
        <f t="shared" si="42"/>
        <v>-392699.64752820879</v>
      </c>
      <c r="AI29" s="66">
        <v>43983</v>
      </c>
      <c r="AJ29" s="36">
        <f>HLOOKUP(AI29,Mercado!$C$93:$GL$102,5,0)</f>
        <v>293116511.00014508</v>
      </c>
      <c r="AK29" s="179">
        <f t="shared" si="30"/>
        <v>0.36121919444240685</v>
      </c>
      <c r="AL29" s="180">
        <f t="shared" si="9"/>
        <v>105879309.98124129</v>
      </c>
      <c r="AM29" s="179">
        <f t="shared" si="51"/>
        <v>0.35262665649691033</v>
      </c>
      <c r="AN29" s="180">
        <f t="shared" si="10"/>
        <v>103360695.238021</v>
      </c>
      <c r="AO29" s="180">
        <f t="shared" si="11"/>
        <v>2518614.7432202846</v>
      </c>
      <c r="AP29" s="180">
        <f t="shared" si="43"/>
        <v>2518614.7432202846</v>
      </c>
      <c r="AT29" s="66">
        <v>43983</v>
      </c>
      <c r="AU29" s="36">
        <f>HLOOKUP(AT29,Mercado!$C$93:$GL$102,6,0)</f>
        <v>18365454.958753772</v>
      </c>
      <c r="AV29" s="179">
        <f t="shared" si="32"/>
        <v>0.22346835000000001</v>
      </c>
      <c r="AW29" s="180">
        <f t="shared" si="12"/>
        <v>4104097.9166320236</v>
      </c>
      <c r="AX29" s="179">
        <f t="shared" si="52"/>
        <v>0.22535705867424069</v>
      </c>
      <c r="AY29" s="180">
        <f t="shared" si="13"/>
        <v>4138784.9107189984</v>
      </c>
      <c r="AZ29" s="180">
        <f t="shared" si="14"/>
        <v>-34686.994086974766</v>
      </c>
      <c r="BA29" s="180">
        <f t="shared" si="44"/>
        <v>-34686.994086974766</v>
      </c>
      <c r="BE29" s="66">
        <v>43983</v>
      </c>
      <c r="BF29" s="36">
        <f>HLOOKUP(BE29,Mercado!$C$93:$GL$102,7,0)</f>
        <v>27260932.118434552</v>
      </c>
      <c r="BG29" s="179">
        <f t="shared" si="34"/>
        <v>0.20949632151819989</v>
      </c>
      <c r="BH29" s="180">
        <f t="shared" si="15"/>
        <v>5711064.9999693865</v>
      </c>
      <c r="BI29" s="179">
        <f t="shared" si="53"/>
        <v>0.20949632151819989</v>
      </c>
      <c r="BJ29" s="180">
        <f t="shared" si="16"/>
        <v>5711064.9999693865</v>
      </c>
      <c r="BK29" s="180">
        <f t="shared" si="17"/>
        <v>0</v>
      </c>
      <c r="BL29" s="180">
        <f t="shared" si="45"/>
        <v>0</v>
      </c>
      <c r="BP29" s="66">
        <v>43983</v>
      </c>
      <c r="BQ29" s="36">
        <f>HLOOKUP(BP29,Mercado!$C$93:$GL$102,8,0)</f>
        <v>867795.45593969722</v>
      </c>
      <c r="BR29" s="179">
        <f t="shared" si="36"/>
        <v>0.35345261168070707</v>
      </c>
      <c r="BS29" s="180">
        <f t="shared" si="18"/>
        <v>306724.57030653593</v>
      </c>
      <c r="BT29" s="179">
        <f t="shared" si="54"/>
        <v>0.35345261168070707</v>
      </c>
      <c r="BU29" s="180">
        <f t="shared" si="19"/>
        <v>306724.57030653593</v>
      </c>
      <c r="BV29" s="180">
        <f t="shared" si="20"/>
        <v>0</v>
      </c>
      <c r="BW29" s="180">
        <f t="shared" si="46"/>
        <v>0</v>
      </c>
      <c r="CA29" s="66">
        <v>43983</v>
      </c>
      <c r="CB29" s="36">
        <f>HLOOKUP(CA29,Mercado!$C$93:$GL$102,9,0)</f>
        <v>58780540.317684457</v>
      </c>
      <c r="CC29" s="179">
        <f t="shared" si="38"/>
        <v>4.4379176173529274E-2</v>
      </c>
      <c r="CD29" s="180">
        <f t="shared" si="21"/>
        <v>2608631.9543337589</v>
      </c>
      <c r="CE29" s="179">
        <f t="shared" si="55"/>
        <v>4.4052656253476589E-2</v>
      </c>
      <c r="CF29" s="180">
        <f t="shared" si="22"/>
        <v>2589438.9370085751</v>
      </c>
      <c r="CG29" s="180">
        <f t="shared" si="23"/>
        <v>19193.017325183842</v>
      </c>
      <c r="CH29" s="180">
        <f t="shared" si="47"/>
        <v>19193.017325183842</v>
      </c>
    </row>
    <row r="30" spans="2:86" x14ac:dyDescent="0.3">
      <c r="B30" s="66">
        <v>44013</v>
      </c>
      <c r="C30" s="36">
        <f>HLOOKUP(B30,Mercado!$C$93:$GL$102,2,0)</f>
        <v>18732987.606863577</v>
      </c>
      <c r="D30" s="179">
        <f t="shared" si="24"/>
        <v>3.5680133638237903</v>
      </c>
      <c r="E30" s="180">
        <f t="shared" si="0"/>
        <v>66839550.125634685</v>
      </c>
      <c r="F30" s="179">
        <f t="shared" si="48"/>
        <v>3.6216424060263388</v>
      </c>
      <c r="G30" s="180">
        <f t="shared" si="1"/>
        <v>67844182.308582991</v>
      </c>
      <c r="H30" s="180">
        <f t="shared" si="2"/>
        <v>-1004632.1829483062</v>
      </c>
      <c r="I30" s="180">
        <f t="shared" si="40"/>
        <v>-1004632.1829483062</v>
      </c>
      <c r="M30" s="66">
        <v>44013</v>
      </c>
      <c r="N30" s="36">
        <f>HLOOKUP(M30,Mercado!$C$93:$GL$102,3,0)</f>
        <v>14375082.754386095</v>
      </c>
      <c r="O30" s="179">
        <f t="shared" si="26"/>
        <v>2.8053321937196682</v>
      </c>
      <c r="P30" s="180">
        <f t="shared" si="3"/>
        <v>40326882.438263714</v>
      </c>
      <c r="Q30" s="179">
        <f t="shared" si="49"/>
        <v>2.9049766512932096</v>
      </c>
      <c r="R30" s="180">
        <f t="shared" si="4"/>
        <v>41759279.761899285</v>
      </c>
      <c r="S30" s="180">
        <f t="shared" si="5"/>
        <v>-1432397.3236355707</v>
      </c>
      <c r="T30" s="180">
        <f t="shared" si="41"/>
        <v>-1432397.3236355707</v>
      </c>
      <c r="X30" s="66">
        <v>44013</v>
      </c>
      <c r="Y30" s="36">
        <f>HLOOKUP(X30,Mercado!$C$93:$GL$102,4,0)</f>
        <v>14582320.276401903</v>
      </c>
      <c r="Z30" s="179">
        <f t="shared" si="28"/>
        <v>2.0640812917932774</v>
      </c>
      <c r="AA30" s="180">
        <f t="shared" si="6"/>
        <v>30099094.473458942</v>
      </c>
      <c r="AB30" s="179">
        <f t="shared" si="50"/>
        <v>2.0927674703944334</v>
      </c>
      <c r="AC30" s="180">
        <f t="shared" si="7"/>
        <v>30517405.517327067</v>
      </c>
      <c r="AD30" s="180">
        <f t="shared" si="8"/>
        <v>-418311.04386812449</v>
      </c>
      <c r="AE30" s="180">
        <f t="shared" si="42"/>
        <v>-418311.04386812449</v>
      </c>
      <c r="AI30" s="66">
        <v>44013</v>
      </c>
      <c r="AJ30" s="36">
        <f>HLOOKUP(AI30,Mercado!$C$93:$GL$102,5,0)</f>
        <v>302706544.69054371</v>
      </c>
      <c r="AK30" s="179">
        <f t="shared" si="30"/>
        <v>0.36121919444240685</v>
      </c>
      <c r="AL30" s="180">
        <f t="shared" si="9"/>
        <v>109343414.22556263</v>
      </c>
      <c r="AM30" s="179">
        <f t="shared" si="51"/>
        <v>0.35262665649691033</v>
      </c>
      <c r="AN30" s="180">
        <f t="shared" si="10"/>
        <v>106742396.75395899</v>
      </c>
      <c r="AO30" s="180">
        <f t="shared" si="11"/>
        <v>2601017.4716036469</v>
      </c>
      <c r="AP30" s="180">
        <f t="shared" si="43"/>
        <v>2601017.4716036469</v>
      </c>
      <c r="AT30" s="66">
        <v>44013</v>
      </c>
      <c r="AU30" s="36">
        <f>HLOOKUP(AT30,Mercado!$C$93:$GL$102,6,0)</f>
        <v>17437398.560571536</v>
      </c>
      <c r="AV30" s="179">
        <f t="shared" si="32"/>
        <v>0.22346835000000001</v>
      </c>
      <c r="AW30" s="180">
        <f t="shared" si="12"/>
        <v>3896706.6846232964</v>
      </c>
      <c r="AX30" s="179">
        <f t="shared" si="52"/>
        <v>0.22535705867424069</v>
      </c>
      <c r="AY30" s="180">
        <f t="shared" si="13"/>
        <v>3929640.8505408401</v>
      </c>
      <c r="AZ30" s="180">
        <f t="shared" si="14"/>
        <v>-32934.165917543694</v>
      </c>
      <c r="BA30" s="180">
        <f t="shared" si="44"/>
        <v>-32934.165917543694</v>
      </c>
      <c r="BE30" s="66">
        <v>44013</v>
      </c>
      <c r="BF30" s="36">
        <f>HLOOKUP(BE30,Mercado!$C$93:$GL$102,7,0)</f>
        <v>28925523.437730607</v>
      </c>
      <c r="BG30" s="179">
        <f t="shared" si="34"/>
        <v>0.20949632151819989</v>
      </c>
      <c r="BH30" s="180">
        <f t="shared" si="15"/>
        <v>6059790.7581930375</v>
      </c>
      <c r="BI30" s="179">
        <f t="shared" si="53"/>
        <v>0.20949632151819989</v>
      </c>
      <c r="BJ30" s="180">
        <f t="shared" si="16"/>
        <v>6059790.7581930375</v>
      </c>
      <c r="BK30" s="180">
        <f t="shared" si="17"/>
        <v>0</v>
      </c>
      <c r="BL30" s="180">
        <f t="shared" si="45"/>
        <v>0</v>
      </c>
      <c r="BP30" s="66">
        <v>44013</v>
      </c>
      <c r="BQ30" s="36">
        <f>HLOOKUP(BP30,Mercado!$C$93:$GL$102,8,0)</f>
        <v>757052.82067809766</v>
      </c>
      <c r="BR30" s="179">
        <f t="shared" si="36"/>
        <v>0.35345261168070707</v>
      </c>
      <c r="BS30" s="180">
        <f t="shared" si="18"/>
        <v>267582.29664891964</v>
      </c>
      <c r="BT30" s="179">
        <f t="shared" si="54"/>
        <v>0.35345261168070707</v>
      </c>
      <c r="BU30" s="180">
        <f t="shared" si="19"/>
        <v>267582.29664891964</v>
      </c>
      <c r="BV30" s="180">
        <f t="shared" si="20"/>
        <v>0</v>
      </c>
      <c r="BW30" s="180">
        <f t="shared" si="46"/>
        <v>0</v>
      </c>
      <c r="CA30" s="66">
        <v>44013</v>
      </c>
      <c r="CB30" s="36">
        <f>HLOOKUP(CA30,Mercado!$C$93:$GL$102,9,0)</f>
        <v>55805474.315741703</v>
      </c>
      <c r="CC30" s="179">
        <f t="shared" si="38"/>
        <v>4.4379176173529274E-2</v>
      </c>
      <c r="CD30" s="180">
        <f t="shared" si="21"/>
        <v>2476600.9761056639</v>
      </c>
      <c r="CE30" s="179">
        <f t="shared" si="55"/>
        <v>4.4052656253476589E-2</v>
      </c>
      <c r="CF30" s="180">
        <f t="shared" si="22"/>
        <v>2458379.3770935861</v>
      </c>
      <c r="CG30" s="180">
        <f t="shared" si="23"/>
        <v>18221.599012077786</v>
      </c>
      <c r="CH30" s="180">
        <f t="shared" si="47"/>
        <v>18221.599012077786</v>
      </c>
    </row>
    <row r="31" spans="2:86" x14ac:dyDescent="0.3">
      <c r="B31" s="66">
        <v>44044</v>
      </c>
      <c r="C31" s="36">
        <f>HLOOKUP(B31,Mercado!$C$93:$GL$102,2,0)</f>
        <v>18767479.030639194</v>
      </c>
      <c r="D31" s="179">
        <f t="shared" si="24"/>
        <v>3.5680133638237903</v>
      </c>
      <c r="E31" s="180">
        <f t="shared" si="0"/>
        <v>66962615.986603394</v>
      </c>
      <c r="F31" s="179">
        <f t="shared" si="48"/>
        <v>3.6216424060263388</v>
      </c>
      <c r="G31" s="180">
        <f t="shared" si="1"/>
        <v>67969097.911572993</v>
      </c>
      <c r="H31" s="180">
        <f t="shared" si="2"/>
        <v>-1006481.9249695987</v>
      </c>
      <c r="I31" s="180">
        <f t="shared" si="40"/>
        <v>-1006481.9249695987</v>
      </c>
      <c r="M31" s="66">
        <v>44044</v>
      </c>
      <c r="N31" s="36">
        <f>HLOOKUP(M31,Mercado!$C$93:$GL$102,3,0)</f>
        <v>14347856.320595073</v>
      </c>
      <c r="O31" s="179">
        <f t="shared" si="26"/>
        <v>2.8053321937196682</v>
      </c>
      <c r="P31" s="180">
        <f t="shared" si="3"/>
        <v>40250503.24702958</v>
      </c>
      <c r="Q31" s="179">
        <f t="shared" si="49"/>
        <v>2.9049766512932096</v>
      </c>
      <c r="R31" s="180">
        <f t="shared" si="4"/>
        <v>41680187.607438385</v>
      </c>
      <c r="S31" s="180">
        <f t="shared" si="5"/>
        <v>-1429684.3604088053</v>
      </c>
      <c r="T31" s="180">
        <f t="shared" si="41"/>
        <v>-1429684.3604088053</v>
      </c>
      <c r="X31" s="66">
        <v>44044</v>
      </c>
      <c r="Y31" s="36">
        <f>HLOOKUP(X31,Mercado!$C$93:$GL$102,4,0)</f>
        <v>14537847.68997241</v>
      </c>
      <c r="Z31" s="179">
        <f t="shared" si="28"/>
        <v>2.0640812917932774</v>
      </c>
      <c r="AA31" s="180">
        <f t="shared" si="6"/>
        <v>30007299.439812165</v>
      </c>
      <c r="AB31" s="179">
        <f t="shared" si="50"/>
        <v>2.0927674703944334</v>
      </c>
      <c r="AC31" s="180">
        <f t="shared" si="7"/>
        <v>30424334.735123117</v>
      </c>
      <c r="AD31" s="180">
        <f t="shared" si="8"/>
        <v>-417035.29531095177</v>
      </c>
      <c r="AE31" s="180">
        <f t="shared" si="42"/>
        <v>-417035.29531095177</v>
      </c>
      <c r="AI31" s="66">
        <v>44044</v>
      </c>
      <c r="AJ31" s="36">
        <f>HLOOKUP(AI31,Mercado!$C$93:$GL$102,5,0)</f>
        <v>304199113.20194191</v>
      </c>
      <c r="AK31" s="179">
        <f t="shared" si="30"/>
        <v>0.36121919444240685</v>
      </c>
      <c r="AL31" s="180">
        <f t="shared" si="9"/>
        <v>109882558.62089999</v>
      </c>
      <c r="AM31" s="179">
        <f t="shared" si="51"/>
        <v>0.35262665649691033</v>
      </c>
      <c r="AN31" s="180">
        <f t="shared" si="10"/>
        <v>107268716.19772591</v>
      </c>
      <c r="AO31" s="180">
        <f t="shared" si="11"/>
        <v>2613842.4231740832</v>
      </c>
      <c r="AP31" s="180">
        <f t="shared" si="43"/>
        <v>2613842.4231740832</v>
      </c>
      <c r="AT31" s="66">
        <v>44044</v>
      </c>
      <c r="AU31" s="36">
        <f>HLOOKUP(AT31,Mercado!$C$93:$GL$102,6,0)</f>
        <v>19463876.119356651</v>
      </c>
      <c r="AV31" s="179">
        <f t="shared" si="32"/>
        <v>0.22346835000000001</v>
      </c>
      <c r="AW31" s="180">
        <f t="shared" si="12"/>
        <v>4349560.2809970342</v>
      </c>
      <c r="AX31" s="179">
        <f t="shared" si="52"/>
        <v>0.22535705867424069</v>
      </c>
      <c r="AY31" s="180">
        <f t="shared" si="13"/>
        <v>4386321.8726580087</v>
      </c>
      <c r="AZ31" s="180">
        <f t="shared" si="14"/>
        <v>-36761.591660974547</v>
      </c>
      <c r="BA31" s="180">
        <f t="shared" si="44"/>
        <v>-36761.591660974547</v>
      </c>
      <c r="BE31" s="66">
        <v>44044</v>
      </c>
      <c r="BF31" s="36">
        <f>HLOOKUP(BE31,Mercado!$C$93:$GL$102,7,0)</f>
        <v>29171084.522185002</v>
      </c>
      <c r="BG31" s="179">
        <f t="shared" si="34"/>
        <v>0.20949632151819989</v>
      </c>
      <c r="BH31" s="180">
        <f t="shared" si="15"/>
        <v>6111234.9020942533</v>
      </c>
      <c r="BI31" s="179">
        <f t="shared" si="53"/>
        <v>0.20949632151819989</v>
      </c>
      <c r="BJ31" s="180">
        <f t="shared" si="16"/>
        <v>6111234.9020942533</v>
      </c>
      <c r="BK31" s="180">
        <f t="shared" si="17"/>
        <v>0</v>
      </c>
      <c r="BL31" s="180">
        <f t="shared" si="45"/>
        <v>0</v>
      </c>
      <c r="BP31" s="66">
        <v>44044</v>
      </c>
      <c r="BQ31" s="36">
        <f>HLOOKUP(BP31,Mercado!$C$93:$GL$102,8,0)</f>
        <v>914481.43727671402</v>
      </c>
      <c r="BR31" s="179">
        <f t="shared" si="36"/>
        <v>0.35345261168070707</v>
      </c>
      <c r="BS31" s="180">
        <f t="shared" si="18"/>
        <v>323225.85233898129</v>
      </c>
      <c r="BT31" s="179">
        <f t="shared" si="54"/>
        <v>0.35345261168070707</v>
      </c>
      <c r="BU31" s="180">
        <f t="shared" si="19"/>
        <v>323225.85233898129</v>
      </c>
      <c r="BV31" s="180">
        <f t="shared" si="20"/>
        <v>0</v>
      </c>
      <c r="BW31" s="180">
        <f t="shared" si="46"/>
        <v>0</v>
      </c>
      <c r="CA31" s="66">
        <v>44044</v>
      </c>
      <c r="CB31" s="36">
        <f>HLOOKUP(CA31,Mercado!$C$93:$GL$102,9,0)</f>
        <v>56555788.997909099</v>
      </c>
      <c r="CC31" s="179">
        <f t="shared" si="38"/>
        <v>4.4379176173529274E-2</v>
      </c>
      <c r="CD31" s="180">
        <f t="shared" si="21"/>
        <v>2509899.3235711567</v>
      </c>
      <c r="CE31" s="179">
        <f t="shared" si="55"/>
        <v>4.4052656253476589E-2</v>
      </c>
      <c r="CF31" s="180">
        <f t="shared" si="22"/>
        <v>2491432.7318690429</v>
      </c>
      <c r="CG31" s="180">
        <f t="shared" si="23"/>
        <v>18466.591702113859</v>
      </c>
      <c r="CH31" s="180">
        <f t="shared" si="47"/>
        <v>18466.591702113859</v>
      </c>
    </row>
    <row r="32" spans="2:86" x14ac:dyDescent="0.3">
      <c r="B32" s="66">
        <v>44075</v>
      </c>
      <c r="C32" s="36">
        <f>HLOOKUP(B32,Mercado!$C$93:$GL$102,2,0)</f>
        <v>18002655.204923574</v>
      </c>
      <c r="D32" s="179">
        <f t="shared" si="24"/>
        <v>3.5680133638237903</v>
      </c>
      <c r="E32" s="180">
        <f t="shared" si="0"/>
        <v>64233714.355479226</v>
      </c>
      <c r="F32" s="179">
        <f t="shared" si="48"/>
        <v>3.6216424060263388</v>
      </c>
      <c r="G32" s="180">
        <f t="shared" si="1"/>
        <v>65199179.511222005</v>
      </c>
      <c r="H32" s="180">
        <f t="shared" si="2"/>
        <v>-965465.15574277937</v>
      </c>
      <c r="I32" s="180">
        <f t="shared" si="40"/>
        <v>-965465.15574277937</v>
      </c>
      <c r="M32" s="66">
        <v>44075</v>
      </c>
      <c r="N32" s="36">
        <f>HLOOKUP(M32,Mercado!$C$93:$GL$102,3,0)</f>
        <v>13710460.678748015</v>
      </c>
      <c r="O32" s="179">
        <f t="shared" si="26"/>
        <v>2.8053321937196682</v>
      </c>
      <c r="P32" s="180">
        <f t="shared" si="3"/>
        <v>38462396.732819423</v>
      </c>
      <c r="Q32" s="179">
        <f t="shared" si="49"/>
        <v>2.9049766512932096</v>
      </c>
      <c r="R32" s="180">
        <f t="shared" si="4"/>
        <v>39828568.150236636</v>
      </c>
      <c r="S32" s="180">
        <f t="shared" si="5"/>
        <v>-1366171.4174172133</v>
      </c>
      <c r="T32" s="180">
        <f t="shared" si="41"/>
        <v>-1366171.4174172133</v>
      </c>
      <c r="X32" s="66">
        <v>44075</v>
      </c>
      <c r="Y32" s="36">
        <f>HLOOKUP(X32,Mercado!$C$93:$GL$102,4,0)</f>
        <v>13885039.819860442</v>
      </c>
      <c r="Z32" s="179">
        <f t="shared" si="28"/>
        <v>2.0640812917932774</v>
      </c>
      <c r="AA32" s="180">
        <f t="shared" si="6"/>
        <v>28659850.927978635</v>
      </c>
      <c r="AB32" s="179">
        <f t="shared" si="50"/>
        <v>2.0927674703944334</v>
      </c>
      <c r="AC32" s="180">
        <f t="shared" si="7"/>
        <v>29058159.660135318</v>
      </c>
      <c r="AD32" s="180">
        <f t="shared" si="8"/>
        <v>-398308.73215668276</v>
      </c>
      <c r="AE32" s="180">
        <f t="shared" si="42"/>
        <v>-398308.73215668276</v>
      </c>
      <c r="AI32" s="66">
        <v>44075</v>
      </c>
      <c r="AJ32" s="36">
        <f>HLOOKUP(AI32,Mercado!$C$93:$GL$102,5,0)</f>
        <v>295159372.01709801</v>
      </c>
      <c r="AK32" s="179">
        <f t="shared" si="30"/>
        <v>0.36121919444240685</v>
      </c>
      <c r="AL32" s="180">
        <f t="shared" si="9"/>
        <v>106617230.59214282</v>
      </c>
      <c r="AM32" s="179">
        <f t="shared" si="51"/>
        <v>0.35262665649691033</v>
      </c>
      <c r="AN32" s="180">
        <f t="shared" si="10"/>
        <v>104081062.48811698</v>
      </c>
      <c r="AO32" s="180">
        <f t="shared" si="11"/>
        <v>2536168.1040258408</v>
      </c>
      <c r="AP32" s="180">
        <f t="shared" si="43"/>
        <v>2536168.1040258408</v>
      </c>
      <c r="AT32" s="66">
        <v>44075</v>
      </c>
      <c r="AU32" s="36">
        <f>HLOOKUP(AT32,Mercado!$C$93:$GL$102,6,0)</f>
        <v>19290285.901929658</v>
      </c>
      <c r="AV32" s="179">
        <f t="shared" si="32"/>
        <v>0.22346835000000001</v>
      </c>
      <c r="AW32" s="180">
        <f t="shared" si="12"/>
        <v>4310768.3615324823</v>
      </c>
      <c r="AX32" s="179">
        <f t="shared" si="52"/>
        <v>0.22535705867424069</v>
      </c>
      <c r="AY32" s="180">
        <f t="shared" si="13"/>
        <v>4347202.09184404</v>
      </c>
      <c r="AZ32" s="180">
        <f t="shared" si="14"/>
        <v>-36433.730311557651</v>
      </c>
      <c r="BA32" s="180">
        <f t="shared" si="44"/>
        <v>-36433.730311557651</v>
      </c>
      <c r="BE32" s="66">
        <v>44075</v>
      </c>
      <c r="BF32" s="36">
        <f>HLOOKUP(BE32,Mercado!$C$93:$GL$102,7,0)</f>
        <v>28303319.003400844</v>
      </c>
      <c r="BG32" s="179">
        <f t="shared" si="34"/>
        <v>0.20949632151819989</v>
      </c>
      <c r="BH32" s="180">
        <f t="shared" si="15"/>
        <v>5929441.2179686399</v>
      </c>
      <c r="BI32" s="179">
        <f t="shared" si="53"/>
        <v>0.20949632151819989</v>
      </c>
      <c r="BJ32" s="180">
        <f t="shared" si="16"/>
        <v>5929441.2179686399</v>
      </c>
      <c r="BK32" s="180">
        <f t="shared" si="17"/>
        <v>0</v>
      </c>
      <c r="BL32" s="180">
        <f t="shared" si="45"/>
        <v>0</v>
      </c>
      <c r="BP32" s="66">
        <v>44075</v>
      </c>
      <c r="BQ32" s="36">
        <f>HLOOKUP(BP32,Mercado!$C$93:$GL$102,8,0)</f>
        <v>1144383.1639842677</v>
      </c>
      <c r="BR32" s="179">
        <f t="shared" si="36"/>
        <v>0.35345261168070707</v>
      </c>
      <c r="BS32" s="180">
        <f t="shared" si="18"/>
        <v>404485.21807367029</v>
      </c>
      <c r="BT32" s="179">
        <f t="shared" si="54"/>
        <v>0.35345261168070707</v>
      </c>
      <c r="BU32" s="180">
        <f t="shared" si="19"/>
        <v>404485.21807367029</v>
      </c>
      <c r="BV32" s="180">
        <f t="shared" si="20"/>
        <v>0</v>
      </c>
      <c r="BW32" s="180">
        <f t="shared" si="46"/>
        <v>0</v>
      </c>
      <c r="CA32" s="66">
        <v>44075</v>
      </c>
      <c r="CB32" s="36">
        <f>HLOOKUP(CA32,Mercado!$C$93:$GL$102,9,0)</f>
        <v>60023651.912485801</v>
      </c>
      <c r="CC32" s="179">
        <f t="shared" si="38"/>
        <v>4.4379176173529274E-2</v>
      </c>
      <c r="CD32" s="180">
        <f t="shared" si="21"/>
        <v>2663800.2228028048</v>
      </c>
      <c r="CE32" s="179">
        <f t="shared" si="55"/>
        <v>4.4052656253476589E-2</v>
      </c>
      <c r="CF32" s="180">
        <f t="shared" si="22"/>
        <v>2644201.3047790695</v>
      </c>
      <c r="CG32" s="180">
        <f t="shared" si="23"/>
        <v>19598.918023735285</v>
      </c>
      <c r="CH32" s="180">
        <f t="shared" si="47"/>
        <v>19598.918023735285</v>
      </c>
    </row>
    <row r="33" spans="2:86" x14ac:dyDescent="0.3">
      <c r="B33" s="66">
        <v>44105</v>
      </c>
      <c r="C33" s="36">
        <f>HLOOKUP(B33,Mercado!$C$93:$GL$102,2,0)</f>
        <v>15874227.670830499</v>
      </c>
      <c r="D33" s="179">
        <f t="shared" si="24"/>
        <v>3.5680133638237903</v>
      </c>
      <c r="E33" s="180">
        <f t="shared" si="0"/>
        <v>56639456.469904624</v>
      </c>
      <c r="F33" s="179">
        <f t="shared" si="48"/>
        <v>3.6216424060263388</v>
      </c>
      <c r="G33" s="180">
        <f t="shared" si="1"/>
        <v>57490776.095596455</v>
      </c>
      <c r="H33" s="180">
        <f t="shared" si="2"/>
        <v>-851319.62569183111</v>
      </c>
      <c r="I33" s="180">
        <f t="shared" si="40"/>
        <v>-851319.62569183111</v>
      </c>
      <c r="M33" s="66">
        <v>44105</v>
      </c>
      <c r="N33" s="36">
        <f>HLOOKUP(M33,Mercado!$C$93:$GL$102,3,0)</f>
        <v>12018157.777377907</v>
      </c>
      <c r="O33" s="179">
        <f t="shared" si="26"/>
        <v>2.8053321937196682</v>
      </c>
      <c r="P33" s="180">
        <f t="shared" si="3"/>
        <v>33714924.922080658</v>
      </c>
      <c r="Q33" s="179">
        <f t="shared" si="49"/>
        <v>2.9049766512932096</v>
      </c>
      <c r="R33" s="180">
        <f t="shared" si="4"/>
        <v>34912467.734840713</v>
      </c>
      <c r="S33" s="180">
        <f t="shared" si="5"/>
        <v>-1197542.8127600551</v>
      </c>
      <c r="T33" s="180">
        <f t="shared" si="41"/>
        <v>-1197542.8127600551</v>
      </c>
      <c r="X33" s="66">
        <v>44105</v>
      </c>
      <c r="Y33" s="36">
        <f>HLOOKUP(X33,Mercado!$C$93:$GL$102,4,0)</f>
        <v>14213757.736379353</v>
      </c>
      <c r="Z33" s="179">
        <f t="shared" si="28"/>
        <v>2.0640812917932774</v>
      </c>
      <c r="AA33" s="180">
        <f t="shared" si="6"/>
        <v>29338351.429742586</v>
      </c>
      <c r="AB33" s="179">
        <f t="shared" si="50"/>
        <v>2.0927674703944334</v>
      </c>
      <c r="AC33" s="180">
        <f t="shared" si="7"/>
        <v>29746089.822761927</v>
      </c>
      <c r="AD33" s="180">
        <f t="shared" si="8"/>
        <v>-407738.39301934093</v>
      </c>
      <c r="AE33" s="180">
        <f t="shared" si="42"/>
        <v>-407738.39301934093</v>
      </c>
      <c r="AI33" s="66">
        <v>44105</v>
      </c>
      <c r="AJ33" s="36">
        <f>HLOOKUP(AI33,Mercado!$C$93:$GL$102,5,0)</f>
        <v>305291408.81573665</v>
      </c>
      <c r="AK33" s="179">
        <f t="shared" si="30"/>
        <v>0.36121919444240685</v>
      </c>
      <c r="AL33" s="180">
        <f t="shared" si="9"/>
        <v>110277116.7626079</v>
      </c>
      <c r="AM33" s="179">
        <f t="shared" si="51"/>
        <v>0.35262665649691033</v>
      </c>
      <c r="AN33" s="180">
        <f t="shared" si="10"/>
        <v>107653888.7479246</v>
      </c>
      <c r="AO33" s="180">
        <f t="shared" si="11"/>
        <v>2623228.0146833062</v>
      </c>
      <c r="AP33" s="180">
        <f t="shared" si="43"/>
        <v>2623228.0146833062</v>
      </c>
      <c r="AT33" s="66">
        <v>44105</v>
      </c>
      <c r="AU33" s="36">
        <f>HLOOKUP(AT33,Mercado!$C$93:$GL$102,6,0)</f>
        <v>19212570.598474562</v>
      </c>
      <c r="AV33" s="179">
        <f t="shared" si="32"/>
        <v>0.22346835000000001</v>
      </c>
      <c r="AW33" s="180">
        <f t="shared" si="12"/>
        <v>4293401.4508996233</v>
      </c>
      <c r="AX33" s="179">
        <f t="shared" si="52"/>
        <v>0.22535705867424069</v>
      </c>
      <c r="AY33" s="180">
        <f t="shared" si="13"/>
        <v>4329688.399643423</v>
      </c>
      <c r="AZ33" s="180">
        <f t="shared" si="14"/>
        <v>-36286.948743799701</v>
      </c>
      <c r="BA33" s="180">
        <f t="shared" si="44"/>
        <v>-36286.948743799701</v>
      </c>
      <c r="BE33" s="66">
        <v>44105</v>
      </c>
      <c r="BF33" s="36">
        <f>HLOOKUP(BE33,Mercado!$C$93:$GL$102,7,0)</f>
        <v>25915437.848738708</v>
      </c>
      <c r="BG33" s="179">
        <f t="shared" si="34"/>
        <v>0.20949632151819989</v>
      </c>
      <c r="BH33" s="180">
        <f t="shared" si="15"/>
        <v>5429188.8998442907</v>
      </c>
      <c r="BI33" s="179">
        <f t="shared" si="53"/>
        <v>0.20949632151819989</v>
      </c>
      <c r="BJ33" s="180">
        <f t="shared" si="16"/>
        <v>5429188.8998442907</v>
      </c>
      <c r="BK33" s="180">
        <f t="shared" si="17"/>
        <v>0</v>
      </c>
      <c r="BL33" s="180">
        <f t="shared" si="45"/>
        <v>0</v>
      </c>
      <c r="BP33" s="66">
        <v>44105</v>
      </c>
      <c r="BQ33" s="36">
        <f>HLOOKUP(BP33,Mercado!$C$93:$GL$102,8,0)</f>
        <v>1330938.2307182306</v>
      </c>
      <c r="BR33" s="179">
        <f t="shared" si="36"/>
        <v>0.35345261168070707</v>
      </c>
      <c r="BS33" s="180">
        <f t="shared" si="18"/>
        <v>470423.59363305807</v>
      </c>
      <c r="BT33" s="179">
        <f t="shared" si="54"/>
        <v>0.35345261168070707</v>
      </c>
      <c r="BU33" s="180">
        <f t="shared" si="19"/>
        <v>470423.59363305807</v>
      </c>
      <c r="BV33" s="180">
        <f t="shared" si="20"/>
        <v>0</v>
      </c>
      <c r="BW33" s="180">
        <f t="shared" si="46"/>
        <v>0</v>
      </c>
      <c r="CA33" s="66">
        <v>44105</v>
      </c>
      <c r="CB33" s="36">
        <f>HLOOKUP(CA33,Mercado!$C$93:$GL$102,9,0)</f>
        <v>62929326.360384449</v>
      </c>
      <c r="CC33" s="179">
        <f t="shared" si="38"/>
        <v>4.4379176173529274E-2</v>
      </c>
      <c r="CD33" s="180">
        <f t="shared" si="21"/>
        <v>2792751.6610290213</v>
      </c>
      <c r="CE33" s="179">
        <f t="shared" si="55"/>
        <v>4.4052656253476589E-2</v>
      </c>
      <c r="CF33" s="180">
        <f t="shared" si="22"/>
        <v>2772203.9824168594</v>
      </c>
      <c r="CG33" s="180">
        <f t="shared" si="23"/>
        <v>20547.678612161893</v>
      </c>
      <c r="CH33" s="180">
        <f t="shared" si="47"/>
        <v>20547.678612161893</v>
      </c>
    </row>
    <row r="34" spans="2:86" x14ac:dyDescent="0.3">
      <c r="B34" s="66">
        <v>44136</v>
      </c>
      <c r="C34" s="36">
        <f>HLOOKUP(B34,Mercado!$C$93:$GL$102,2,0)</f>
        <v>15095508.705771293</v>
      </c>
      <c r="D34" s="179">
        <f t="shared" si="24"/>
        <v>3.5680133638237903</v>
      </c>
      <c r="E34" s="180">
        <f t="shared" si="0"/>
        <v>53860976.795910344</v>
      </c>
      <c r="F34" s="179">
        <f t="shared" si="48"/>
        <v>3.6216424060263388</v>
      </c>
      <c r="G34" s="180">
        <f t="shared" si="1"/>
        <v>54670534.469361089</v>
      </c>
      <c r="H34" s="180">
        <f t="shared" si="2"/>
        <v>-809557.67345074564</v>
      </c>
      <c r="I34" s="180">
        <f t="shared" si="40"/>
        <v>-809557.67345074564</v>
      </c>
      <c r="M34" s="66">
        <v>44136</v>
      </c>
      <c r="N34" s="36">
        <f>HLOOKUP(M34,Mercado!$C$93:$GL$102,3,0)</f>
        <v>11411275.662164032</v>
      </c>
      <c r="O34" s="179">
        <f t="shared" si="26"/>
        <v>2.8053321937196682</v>
      </c>
      <c r="P34" s="180">
        <f t="shared" si="3"/>
        <v>32012418.986478485</v>
      </c>
      <c r="Q34" s="179">
        <f t="shared" si="49"/>
        <v>2.9049766512932096</v>
      </c>
      <c r="R34" s="180">
        <f t="shared" si="4"/>
        <v>33149489.360056974</v>
      </c>
      <c r="S34" s="180">
        <f t="shared" si="5"/>
        <v>-1137070.3735784888</v>
      </c>
      <c r="T34" s="180">
        <f t="shared" si="41"/>
        <v>-1137070.3735784888</v>
      </c>
      <c r="X34" s="66">
        <v>44136</v>
      </c>
      <c r="Y34" s="36">
        <f>HLOOKUP(X34,Mercado!$C$93:$GL$102,4,0)</f>
        <v>13215668.446109459</v>
      </c>
      <c r="Z34" s="179">
        <f t="shared" si="28"/>
        <v>2.0640812917932774</v>
      </c>
      <c r="AA34" s="180">
        <f t="shared" si="6"/>
        <v>27278213.998157267</v>
      </c>
      <c r="AB34" s="179">
        <f t="shared" si="50"/>
        <v>2.0927674703944334</v>
      </c>
      <c r="AC34" s="180">
        <f t="shared" si="7"/>
        <v>27657321.023536026</v>
      </c>
      <c r="AD34" s="180">
        <f t="shared" si="8"/>
        <v>-379107.02537875995</v>
      </c>
      <c r="AE34" s="180">
        <f t="shared" si="42"/>
        <v>-379107.02537875995</v>
      </c>
      <c r="AI34" s="66">
        <v>44136</v>
      </c>
      <c r="AJ34" s="36">
        <f>HLOOKUP(AI34,Mercado!$C$93:$GL$102,5,0)</f>
        <v>294030724.96099198</v>
      </c>
      <c r="AK34" s="179">
        <f t="shared" si="30"/>
        <v>0.36121919444240685</v>
      </c>
      <c r="AL34" s="180">
        <f t="shared" si="9"/>
        <v>106209541.61172642</v>
      </c>
      <c r="AM34" s="179">
        <f t="shared" si="51"/>
        <v>0.35262665649691033</v>
      </c>
      <c r="AN34" s="180">
        <f t="shared" si="10"/>
        <v>103683071.45035724</v>
      </c>
      <c r="AO34" s="180">
        <f t="shared" si="11"/>
        <v>2526470.1613691747</v>
      </c>
      <c r="AP34" s="180">
        <f t="shared" si="43"/>
        <v>2526470.1613691747</v>
      </c>
      <c r="AT34" s="66">
        <v>44136</v>
      </c>
      <c r="AU34" s="36">
        <f>HLOOKUP(AT34,Mercado!$C$93:$GL$102,6,0)</f>
        <v>19244164.52738535</v>
      </c>
      <c r="AV34" s="179">
        <f t="shared" si="32"/>
        <v>0.22346835000000001</v>
      </c>
      <c r="AW34" s="180">
        <f t="shared" si="12"/>
        <v>4300461.6940633338</v>
      </c>
      <c r="AX34" s="179">
        <f t="shared" si="52"/>
        <v>0.22535705867424069</v>
      </c>
      <c r="AY34" s="180">
        <f t="shared" si="13"/>
        <v>4336808.3145347219</v>
      </c>
      <c r="AZ34" s="180">
        <f t="shared" si="14"/>
        <v>-36346.620471388102</v>
      </c>
      <c r="BA34" s="180">
        <f t="shared" si="44"/>
        <v>-36346.620471388102</v>
      </c>
      <c r="BE34" s="66">
        <v>44136</v>
      </c>
      <c r="BF34" s="36">
        <f>HLOOKUP(BE34,Mercado!$C$93:$GL$102,7,0)</f>
        <v>28365894.951019738</v>
      </c>
      <c r="BG34" s="179">
        <f t="shared" si="34"/>
        <v>0.20949632151819989</v>
      </c>
      <c r="BH34" s="180">
        <f t="shared" si="15"/>
        <v>5942550.648810314</v>
      </c>
      <c r="BI34" s="179">
        <f t="shared" si="53"/>
        <v>0.20949632151819989</v>
      </c>
      <c r="BJ34" s="180">
        <f t="shared" si="16"/>
        <v>5942550.648810314</v>
      </c>
      <c r="BK34" s="180">
        <f t="shared" si="17"/>
        <v>0</v>
      </c>
      <c r="BL34" s="180">
        <f t="shared" si="45"/>
        <v>0</v>
      </c>
      <c r="BP34" s="66">
        <v>44136</v>
      </c>
      <c r="BQ34" s="36">
        <f>HLOOKUP(BP34,Mercado!$C$93:$GL$102,8,0)</f>
        <v>1446597.8036730725</v>
      </c>
      <c r="BR34" s="179">
        <f t="shared" si="36"/>
        <v>0.35345261168070707</v>
      </c>
      <c r="BS34" s="180">
        <f t="shared" si="18"/>
        <v>511303.77175982221</v>
      </c>
      <c r="BT34" s="179">
        <f t="shared" si="54"/>
        <v>0.35345261168070707</v>
      </c>
      <c r="BU34" s="180">
        <f t="shared" si="19"/>
        <v>511303.77175982221</v>
      </c>
      <c r="BV34" s="180">
        <f t="shared" si="20"/>
        <v>0</v>
      </c>
      <c r="BW34" s="180">
        <f t="shared" si="46"/>
        <v>0</v>
      </c>
      <c r="CA34" s="66">
        <v>44136</v>
      </c>
      <c r="CB34" s="36">
        <f>HLOOKUP(CA34,Mercado!$C$93:$GL$102,9,0)</f>
        <v>62811542.711016148</v>
      </c>
      <c r="CC34" s="179">
        <f t="shared" si="38"/>
        <v>4.4379176173529274E-2</v>
      </c>
      <c r="CD34" s="180">
        <f t="shared" si="21"/>
        <v>2787524.519703344</v>
      </c>
      <c r="CE34" s="179">
        <f t="shared" si="55"/>
        <v>4.4052656253476589E-2</v>
      </c>
      <c r="CF34" s="180">
        <f t="shared" si="22"/>
        <v>2767015.2997989575</v>
      </c>
      <c r="CG34" s="180">
        <f t="shared" si="23"/>
        <v>20509.219904386438</v>
      </c>
      <c r="CH34" s="180">
        <f t="shared" si="47"/>
        <v>20509.219904386438</v>
      </c>
    </row>
    <row r="35" spans="2:86" x14ac:dyDescent="0.3">
      <c r="B35" s="66">
        <v>44166</v>
      </c>
      <c r="C35" s="36">
        <f>HLOOKUP(B35,Mercado!$C$93:$GL$102,2,0)</f>
        <v>14676161.876681177</v>
      </c>
      <c r="D35" s="179">
        <f t="shared" si="24"/>
        <v>3.5680133638237903</v>
      </c>
      <c r="E35" s="180">
        <f t="shared" si="0"/>
        <v>52364741.705639675</v>
      </c>
      <c r="F35" s="179">
        <f t="shared" si="48"/>
        <v>3.6216424060263388</v>
      </c>
      <c r="G35" s="180">
        <f t="shared" si="1"/>
        <v>53151810.210295647</v>
      </c>
      <c r="H35" s="180">
        <f t="shared" si="2"/>
        <v>-787068.50465597212</v>
      </c>
      <c r="I35" s="180">
        <f t="shared" si="40"/>
        <v>-787068.50465597212</v>
      </c>
      <c r="M35" s="66">
        <v>44166</v>
      </c>
      <c r="N35" s="36">
        <f>HLOOKUP(M35,Mercado!$C$93:$GL$102,3,0)</f>
        <v>11113908.066451631</v>
      </c>
      <c r="O35" s="179">
        <f t="shared" si="26"/>
        <v>2.8053321937196682</v>
      </c>
      <c r="P35" s="180">
        <f t="shared" si="3"/>
        <v>31178204.096857473</v>
      </c>
      <c r="Q35" s="179">
        <f t="shared" si="49"/>
        <v>2.9049766512932096</v>
      </c>
      <c r="R35" s="180">
        <f t="shared" si="4"/>
        <v>32285643.437661249</v>
      </c>
      <c r="S35" s="180">
        <f t="shared" si="5"/>
        <v>-1107439.3408037759</v>
      </c>
      <c r="T35" s="180">
        <f t="shared" si="41"/>
        <v>-1107439.3408037759</v>
      </c>
      <c r="X35" s="66">
        <v>44166</v>
      </c>
      <c r="Y35" s="36">
        <f>HLOOKUP(X35,Mercado!$C$93:$GL$102,4,0)</f>
        <v>14602311.931306165</v>
      </c>
      <c r="Z35" s="179">
        <f t="shared" si="28"/>
        <v>2.0640812917932774</v>
      </c>
      <c r="AA35" s="180">
        <f t="shared" si="6"/>
        <v>30140358.874338817</v>
      </c>
      <c r="AB35" s="179">
        <f t="shared" si="50"/>
        <v>2.0927674703944334</v>
      </c>
      <c r="AC35" s="180">
        <f t="shared" si="7"/>
        <v>30559243.402390055</v>
      </c>
      <c r="AD35" s="180">
        <f t="shared" si="8"/>
        <v>-418884.52805123851</v>
      </c>
      <c r="AE35" s="180">
        <f t="shared" si="42"/>
        <v>-418884.52805123851</v>
      </c>
      <c r="AI35" s="66">
        <v>44166</v>
      </c>
      <c r="AJ35" s="36">
        <f>HLOOKUP(AI35,Mercado!$C$93:$GL$102,5,0)</f>
        <v>305590573.57573521</v>
      </c>
      <c r="AK35" s="179">
        <f t="shared" si="30"/>
        <v>0.36121919444240685</v>
      </c>
      <c r="AL35" s="180">
        <f t="shared" si="9"/>
        <v>110385180.81622013</v>
      </c>
      <c r="AM35" s="179">
        <f t="shared" si="51"/>
        <v>0.35262665649691033</v>
      </c>
      <c r="AN35" s="180">
        <f t="shared" si="10"/>
        <v>107759382.21698458</v>
      </c>
      <c r="AO35" s="180">
        <f t="shared" si="11"/>
        <v>2625798.5992355496</v>
      </c>
      <c r="AP35" s="180">
        <f t="shared" si="43"/>
        <v>2625798.5992355496</v>
      </c>
      <c r="AT35" s="66">
        <v>44166</v>
      </c>
      <c r="AU35" s="36">
        <f>HLOOKUP(AT35,Mercado!$C$93:$GL$102,6,0)</f>
        <v>20479564.712898854</v>
      </c>
      <c r="AV35" s="179">
        <f t="shared" si="32"/>
        <v>0.22346835000000001</v>
      </c>
      <c r="AW35" s="180">
        <f t="shared" si="12"/>
        <v>4576534.5351097304</v>
      </c>
      <c r="AX35" s="179">
        <f t="shared" si="52"/>
        <v>0.22535705867424069</v>
      </c>
      <c r="AY35" s="180">
        <f t="shared" si="13"/>
        <v>4615214.4666276565</v>
      </c>
      <c r="AZ35" s="180">
        <f t="shared" si="14"/>
        <v>-38679.931517926045</v>
      </c>
      <c r="BA35" s="180">
        <f t="shared" si="44"/>
        <v>-38679.931517926045</v>
      </c>
      <c r="BE35" s="66">
        <v>44166</v>
      </c>
      <c r="BF35" s="36">
        <f>HLOOKUP(BE35,Mercado!$C$93:$GL$102,7,0)</f>
        <v>28998772.385880601</v>
      </c>
      <c r="BG35" s="179">
        <f t="shared" si="34"/>
        <v>0.20949632151819989</v>
      </c>
      <c r="BH35" s="180">
        <f t="shared" si="15"/>
        <v>6075136.1433855388</v>
      </c>
      <c r="BI35" s="179">
        <f t="shared" si="53"/>
        <v>0.20949632151819989</v>
      </c>
      <c r="BJ35" s="180">
        <f t="shared" si="16"/>
        <v>6075136.1433855388</v>
      </c>
      <c r="BK35" s="180">
        <f t="shared" si="17"/>
        <v>0</v>
      </c>
      <c r="BL35" s="180">
        <f t="shared" si="45"/>
        <v>0</v>
      </c>
      <c r="BP35" s="66">
        <v>44166</v>
      </c>
      <c r="BQ35" s="36">
        <f>HLOOKUP(BP35,Mercado!$C$93:$GL$102,8,0)</f>
        <v>1487613.6436715957</v>
      </c>
      <c r="BR35" s="179">
        <f t="shared" si="36"/>
        <v>0.35345261168070707</v>
      </c>
      <c r="BS35" s="180">
        <f t="shared" si="18"/>
        <v>525800.92752757831</v>
      </c>
      <c r="BT35" s="179">
        <f t="shared" si="54"/>
        <v>0.35345261168070707</v>
      </c>
      <c r="BU35" s="180">
        <f t="shared" si="19"/>
        <v>525800.92752757831</v>
      </c>
      <c r="BV35" s="180">
        <f t="shared" si="20"/>
        <v>0</v>
      </c>
      <c r="BW35" s="180">
        <f t="shared" si="46"/>
        <v>0</v>
      </c>
      <c r="CA35" s="66">
        <v>44166</v>
      </c>
      <c r="CB35" s="36">
        <f>HLOOKUP(CA35,Mercado!$C$93:$GL$102,9,0)</f>
        <v>61112721.672901355</v>
      </c>
      <c r="CC35" s="179">
        <f t="shared" si="38"/>
        <v>4.4379176173529274E-2</v>
      </c>
      <c r="CD35" s="180">
        <f t="shared" si="21"/>
        <v>2712132.2415655497</v>
      </c>
      <c r="CE35" s="179">
        <f t="shared" si="55"/>
        <v>4.4052656253476589E-2</v>
      </c>
      <c r="CF35" s="180">
        <f t="shared" si="22"/>
        <v>2692177.7205707124</v>
      </c>
      <c r="CG35" s="180">
        <f t="shared" si="23"/>
        <v>19954.520994837396</v>
      </c>
      <c r="CH35" s="180">
        <f t="shared" si="47"/>
        <v>19954.520994837396</v>
      </c>
    </row>
    <row r="36" spans="2:86" x14ac:dyDescent="0.3">
      <c r="B36" s="66">
        <v>44197</v>
      </c>
      <c r="C36" s="36">
        <f>HLOOKUP(B36,Mercado!$C$93:$GL$102,2,0)</f>
        <v>11211884.505995084</v>
      </c>
      <c r="D36" s="179">
        <f t="shared" si="24"/>
        <v>3.5680133638237903</v>
      </c>
      <c r="E36" s="180">
        <f t="shared" si="0"/>
        <v>40004153.751039356</v>
      </c>
      <c r="F36" s="179">
        <f t="shared" si="48"/>
        <v>3.6216424060263388</v>
      </c>
      <c r="G36" s="180">
        <f t="shared" si="1"/>
        <v>40605436.378381461</v>
      </c>
      <c r="H36" s="180">
        <f t="shared" si="2"/>
        <v>-601282.62734210491</v>
      </c>
      <c r="I36" s="180">
        <f t="shared" si="40"/>
        <v>-601282.62734210491</v>
      </c>
      <c r="M36" s="66">
        <v>44197</v>
      </c>
      <c r="N36" s="36">
        <f>HLOOKUP(M36,Mercado!$C$93:$GL$102,3,0)</f>
        <v>8816901.3626722805</v>
      </c>
      <c r="O36" s="179">
        <f t="shared" si="26"/>
        <v>2.8053321937196682</v>
      </c>
      <c r="P36" s="180">
        <f t="shared" si="3"/>
        <v>24734337.241555359</v>
      </c>
      <c r="Q36" s="179">
        <f t="shared" si="49"/>
        <v>2.9049766512932096</v>
      </c>
      <c r="R36" s="180">
        <f t="shared" si="4"/>
        <v>25612892.595318258</v>
      </c>
      <c r="S36" s="180">
        <f t="shared" si="5"/>
        <v>-878555.35376289859</v>
      </c>
      <c r="T36" s="180">
        <f t="shared" si="41"/>
        <v>-878555.35376289859</v>
      </c>
      <c r="X36" s="66">
        <v>44197</v>
      </c>
      <c r="Y36" s="36">
        <f>HLOOKUP(X36,Mercado!$C$93:$GL$102,4,0)</f>
        <v>10903503.414605949</v>
      </c>
      <c r="Z36" s="179">
        <f t="shared" si="28"/>
        <v>2.0640812917932774</v>
      </c>
      <c r="AA36" s="180">
        <f t="shared" si="6"/>
        <v>22505717.413092259</v>
      </c>
      <c r="AB36" s="179">
        <f t="shared" si="50"/>
        <v>2.0927674703944334</v>
      </c>
      <c r="AC36" s="180">
        <f t="shared" si="7"/>
        <v>22818497.25942196</v>
      </c>
      <c r="AD36" s="180">
        <f t="shared" si="8"/>
        <v>-312779.8463297002</v>
      </c>
      <c r="AE36" s="180">
        <f t="shared" si="42"/>
        <v>-312779.8463297002</v>
      </c>
      <c r="AI36" s="66">
        <v>44197</v>
      </c>
      <c r="AJ36" s="36">
        <f>HLOOKUP(AI36,Mercado!$C$93:$GL$102,5,0)</f>
        <v>275850627.87341684</v>
      </c>
      <c r="AK36" s="179">
        <f t="shared" si="30"/>
        <v>0.36121919444240685</v>
      </c>
      <c r="AL36" s="180">
        <f t="shared" si="9"/>
        <v>99642541.586867779</v>
      </c>
      <c r="AM36" s="179">
        <f t="shared" si="51"/>
        <v>0.35262665649691033</v>
      </c>
      <c r="AN36" s="180">
        <f t="shared" si="10"/>
        <v>97272284.599576399</v>
      </c>
      <c r="AO36" s="180">
        <f t="shared" si="11"/>
        <v>2370256.9872913808</v>
      </c>
      <c r="AP36" s="180">
        <f t="shared" si="43"/>
        <v>2370256.9872913808</v>
      </c>
      <c r="AT36" s="66">
        <v>44197</v>
      </c>
      <c r="AU36" s="36">
        <f>HLOOKUP(AT36,Mercado!$C$93:$GL$102,6,0)</f>
        <v>15223431.212618941</v>
      </c>
      <c r="AV36" s="179">
        <f t="shared" si="32"/>
        <v>0.22346835000000001</v>
      </c>
      <c r="AW36" s="180">
        <f t="shared" si="12"/>
        <v>3401955.054422454</v>
      </c>
      <c r="AX36" s="179">
        <f t="shared" si="52"/>
        <v>0.22535705867424069</v>
      </c>
      <c r="AY36" s="180">
        <f t="shared" si="13"/>
        <v>3430707.6810054337</v>
      </c>
      <c r="AZ36" s="180">
        <f t="shared" si="14"/>
        <v>-28752.62658297969</v>
      </c>
      <c r="BA36" s="180">
        <f t="shared" si="44"/>
        <v>-28752.62658297969</v>
      </c>
      <c r="BE36" s="66">
        <v>44197</v>
      </c>
      <c r="BF36" s="36">
        <f>HLOOKUP(BE36,Mercado!$C$93:$GL$102,7,0)</f>
        <v>28923626.729591101</v>
      </c>
      <c r="BG36" s="179">
        <f t="shared" si="34"/>
        <v>0.20949632151819989</v>
      </c>
      <c r="BH36" s="180">
        <f t="shared" si="15"/>
        <v>6059393.4048148179</v>
      </c>
      <c r="BI36" s="179">
        <f t="shared" si="53"/>
        <v>0.20949632151819989</v>
      </c>
      <c r="BJ36" s="180">
        <f t="shared" si="16"/>
        <v>6059393.4048148179</v>
      </c>
      <c r="BK36" s="180">
        <f t="shared" si="17"/>
        <v>0</v>
      </c>
      <c r="BL36" s="180">
        <f t="shared" si="45"/>
        <v>0</v>
      </c>
      <c r="BP36" s="66">
        <v>44197</v>
      </c>
      <c r="BQ36" s="36">
        <f>HLOOKUP(BP36,Mercado!$C$93:$GL$102,8,0)</f>
        <v>1605652.4217171201</v>
      </c>
      <c r="BR36" s="179">
        <f t="shared" si="36"/>
        <v>0.35345261168070707</v>
      </c>
      <c r="BS36" s="180">
        <f t="shared" si="18"/>
        <v>567522.04190736811</v>
      </c>
      <c r="BT36" s="179">
        <f t="shared" si="54"/>
        <v>0.35345261168070707</v>
      </c>
      <c r="BU36" s="180">
        <f t="shared" si="19"/>
        <v>567522.04190736811</v>
      </c>
      <c r="BV36" s="180">
        <f t="shared" si="20"/>
        <v>0</v>
      </c>
      <c r="BW36" s="180">
        <f t="shared" si="46"/>
        <v>0</v>
      </c>
      <c r="CA36" s="66">
        <v>44197</v>
      </c>
      <c r="CB36" s="36">
        <f>HLOOKUP(CA36,Mercado!$C$93:$GL$102,9,0)</f>
        <v>58649569.608244054</v>
      </c>
      <c r="CC36" s="179">
        <f t="shared" si="38"/>
        <v>4.4379176173529274E-2</v>
      </c>
      <c r="CD36" s="180">
        <f t="shared" si="21"/>
        <v>2602819.5821459312</v>
      </c>
      <c r="CE36" s="179">
        <f t="shared" si="55"/>
        <v>4.4052656253476589E-2</v>
      </c>
      <c r="CF36" s="180">
        <f t="shared" si="22"/>
        <v>2583669.3293663231</v>
      </c>
      <c r="CG36" s="180">
        <f t="shared" si="23"/>
        <v>19150.252779608127</v>
      </c>
      <c r="CH36" s="180">
        <f t="shared" si="47"/>
        <v>19150.252779608127</v>
      </c>
    </row>
    <row r="37" spans="2:86" x14ac:dyDescent="0.3">
      <c r="B37" s="66">
        <v>44228</v>
      </c>
      <c r="C37" s="36">
        <f>HLOOKUP(B37,Mercado!$C$93:$GL$102,2,0)</f>
        <v>12322686.45196419</v>
      </c>
      <c r="D37" s="179">
        <f t="shared" si="24"/>
        <v>3.5680133638237903</v>
      </c>
      <c r="E37" s="180">
        <f t="shared" si="0"/>
        <v>43967509.938818596</v>
      </c>
      <c r="F37" s="179">
        <f t="shared" si="48"/>
        <v>3.6216424060263388</v>
      </c>
      <c r="G37" s="180">
        <f t="shared" si="1"/>
        <v>44628363.810599759</v>
      </c>
      <c r="H37" s="180">
        <f t="shared" si="2"/>
        <v>-660853.87178116292</v>
      </c>
      <c r="I37" s="180">
        <f t="shared" si="40"/>
        <v>-660853.87178116292</v>
      </c>
      <c r="M37" s="66">
        <v>44228</v>
      </c>
      <c r="N37" s="36">
        <f>HLOOKUP(M37,Mercado!$C$93:$GL$102,3,0)</f>
        <v>9671013.6971663795</v>
      </c>
      <c r="O37" s="179">
        <f t="shared" si="26"/>
        <v>2.8053321937196682</v>
      </c>
      <c r="P37" s="180">
        <f t="shared" si="3"/>
        <v>27130406.070564717</v>
      </c>
      <c r="Q37" s="179">
        <f t="shared" si="49"/>
        <v>2.9049766512932096</v>
      </c>
      <c r="R37" s="180">
        <f t="shared" si="4"/>
        <v>28094068.984605152</v>
      </c>
      <c r="S37" s="180">
        <f t="shared" si="5"/>
        <v>-963662.91404043511</v>
      </c>
      <c r="T37" s="180">
        <f t="shared" si="41"/>
        <v>-963662.91404043511</v>
      </c>
      <c r="X37" s="66">
        <v>44228</v>
      </c>
      <c r="Y37" s="36">
        <f>HLOOKUP(X37,Mercado!$C$93:$GL$102,4,0)</f>
        <v>11428978.083749423</v>
      </c>
      <c r="Z37" s="179">
        <f t="shared" si="28"/>
        <v>2.0640812917932774</v>
      </c>
      <c r="AA37" s="180">
        <f t="shared" si="6"/>
        <v>23590339.846982565</v>
      </c>
      <c r="AB37" s="179">
        <f t="shared" si="50"/>
        <v>2.0927674703944334</v>
      </c>
      <c r="AC37" s="180">
        <f t="shared" si="7"/>
        <v>23918193.5535217</v>
      </c>
      <c r="AD37" s="180">
        <f t="shared" si="8"/>
        <v>-327853.70653913543</v>
      </c>
      <c r="AE37" s="180">
        <f t="shared" si="42"/>
        <v>-327853.70653913543</v>
      </c>
      <c r="AI37" s="66">
        <v>44228</v>
      </c>
      <c r="AJ37" s="36">
        <f>HLOOKUP(AI37,Mercado!$C$93:$GL$102,5,0)</f>
        <v>274367707.77943134</v>
      </c>
      <c r="AK37" s="179">
        <f t="shared" si="30"/>
        <v>0.36121919444240685</v>
      </c>
      <c r="AL37" s="180">
        <f t="shared" si="9"/>
        <v>99106882.385095879</v>
      </c>
      <c r="AM37" s="179">
        <f t="shared" si="51"/>
        <v>0.35262665649691033</v>
      </c>
      <c r="AN37" s="180">
        <f t="shared" si="10"/>
        <v>96749367.444982201</v>
      </c>
      <c r="AO37" s="180">
        <f t="shared" si="11"/>
        <v>2357514.9401136786</v>
      </c>
      <c r="AP37" s="180">
        <f t="shared" si="43"/>
        <v>2357514.9401136786</v>
      </c>
      <c r="AT37" s="66">
        <v>44228</v>
      </c>
      <c r="AU37" s="36">
        <f>HLOOKUP(AT37,Mercado!$C$93:$GL$102,6,0)</f>
        <v>18141650.581172448</v>
      </c>
      <c r="AV37" s="179">
        <f t="shared" si="32"/>
        <v>0.22346835000000001</v>
      </c>
      <c r="AW37" s="180">
        <f t="shared" si="12"/>
        <v>4054084.7216511481</v>
      </c>
      <c r="AX37" s="179">
        <f t="shared" si="52"/>
        <v>0.22535705867424069</v>
      </c>
      <c r="AY37" s="180">
        <f t="shared" si="13"/>
        <v>4088349.014468852</v>
      </c>
      <c r="AZ37" s="180">
        <f t="shared" si="14"/>
        <v>-34264.292817703914</v>
      </c>
      <c r="BA37" s="180">
        <f t="shared" si="44"/>
        <v>-34264.292817703914</v>
      </c>
      <c r="BE37" s="66">
        <v>44228</v>
      </c>
      <c r="BF37" s="36">
        <f>HLOOKUP(BE37,Mercado!$C$93:$GL$102,7,0)</f>
        <v>27501941.994647224</v>
      </c>
      <c r="BG37" s="179">
        <f t="shared" si="34"/>
        <v>0.20949632151819989</v>
      </c>
      <c r="BH37" s="180">
        <f t="shared" si="15"/>
        <v>5761555.6824854985</v>
      </c>
      <c r="BI37" s="179">
        <f t="shared" si="53"/>
        <v>0.20949632151819989</v>
      </c>
      <c r="BJ37" s="180">
        <f t="shared" si="16"/>
        <v>5761555.6824854985</v>
      </c>
      <c r="BK37" s="180">
        <f t="shared" si="17"/>
        <v>0</v>
      </c>
      <c r="BL37" s="180">
        <f t="shared" si="45"/>
        <v>0</v>
      </c>
      <c r="BP37" s="66">
        <v>44228</v>
      </c>
      <c r="BQ37" s="36">
        <f>HLOOKUP(BP37,Mercado!$C$93:$GL$102,8,0)</f>
        <v>1602852.9704700839</v>
      </c>
      <c r="BR37" s="179">
        <f t="shared" si="36"/>
        <v>0.35345261168070707</v>
      </c>
      <c r="BS37" s="180">
        <f t="shared" si="18"/>
        <v>566532.56855283037</v>
      </c>
      <c r="BT37" s="179">
        <f t="shared" si="54"/>
        <v>0.35345261168070707</v>
      </c>
      <c r="BU37" s="180">
        <f t="shared" si="19"/>
        <v>566532.56855283037</v>
      </c>
      <c r="BV37" s="180">
        <f t="shared" si="20"/>
        <v>0</v>
      </c>
      <c r="BW37" s="180">
        <f t="shared" si="46"/>
        <v>0</v>
      </c>
      <c r="CA37" s="66">
        <v>44228</v>
      </c>
      <c r="CB37" s="36">
        <f>HLOOKUP(CA37,Mercado!$C$93:$GL$102,9,0)</f>
        <v>59516125.513611004</v>
      </c>
      <c r="CC37" s="179">
        <f t="shared" si="38"/>
        <v>4.4379176173529274E-2</v>
      </c>
      <c r="CD37" s="180">
        <f t="shared" si="21"/>
        <v>2641276.619334423</v>
      </c>
      <c r="CE37" s="179">
        <f t="shared" si="55"/>
        <v>4.4052656253476589E-2</v>
      </c>
      <c r="CF37" s="180">
        <f t="shared" si="22"/>
        <v>2621843.4187898734</v>
      </c>
      <c r="CG37" s="180">
        <f t="shared" si="23"/>
        <v>19433.200544549618</v>
      </c>
      <c r="CH37" s="180">
        <f t="shared" si="47"/>
        <v>19433.200544549618</v>
      </c>
    </row>
    <row r="38" spans="2:86" x14ac:dyDescent="0.3">
      <c r="B38" s="66">
        <v>44256</v>
      </c>
      <c r="C38" s="36">
        <f>HLOOKUP(B38,Mercado!$C$93:$GL$102,2,0)</f>
        <v>12906654.520926042</v>
      </c>
      <c r="D38" s="179">
        <f t="shared" si="24"/>
        <v>3.5680133638237903</v>
      </c>
      <c r="E38" s="180">
        <f t="shared" si="0"/>
        <v>46051115.812920853</v>
      </c>
      <c r="F38" s="179">
        <f t="shared" si="48"/>
        <v>3.6216424060263388</v>
      </c>
      <c r="G38" s="180">
        <f t="shared" si="1"/>
        <v>46743287.33291731</v>
      </c>
      <c r="H38" s="180">
        <f t="shared" si="2"/>
        <v>-692171.5199964568</v>
      </c>
      <c r="I38" s="180">
        <f t="shared" si="40"/>
        <v>-692171.5199964568</v>
      </c>
      <c r="M38" s="66">
        <v>44256</v>
      </c>
      <c r="N38" s="36">
        <f>HLOOKUP(M38,Mercado!$C$93:$GL$102,3,0)</f>
        <v>10079305.865007838</v>
      </c>
      <c r="O38" s="179">
        <f t="shared" si="26"/>
        <v>2.8053321937196682</v>
      </c>
      <c r="P38" s="180">
        <f t="shared" si="3"/>
        <v>28275801.233453956</v>
      </c>
      <c r="Q38" s="179">
        <f t="shared" si="49"/>
        <v>2.9049766512932096</v>
      </c>
      <c r="R38" s="180">
        <f t="shared" si="4"/>
        <v>29280148.199090477</v>
      </c>
      <c r="S38" s="180">
        <f t="shared" si="5"/>
        <v>-1004346.9656365216</v>
      </c>
      <c r="T38" s="180">
        <f t="shared" si="41"/>
        <v>-1004346.9656365216</v>
      </c>
      <c r="X38" s="66">
        <v>44256</v>
      </c>
      <c r="Y38" s="36">
        <f>HLOOKUP(X38,Mercado!$C$93:$GL$102,4,0)</f>
        <v>12822780.172775093</v>
      </c>
      <c r="Z38" s="179">
        <f t="shared" si="28"/>
        <v>2.0640812917932774</v>
      </c>
      <c r="AA38" s="180">
        <f t="shared" si="6"/>
        <v>26467260.66340284</v>
      </c>
      <c r="AB38" s="179">
        <f t="shared" si="50"/>
        <v>2.0927674703944334</v>
      </c>
      <c r="AC38" s="180">
        <f t="shared" si="7"/>
        <v>26835097.225602429</v>
      </c>
      <c r="AD38" s="180">
        <f t="shared" si="8"/>
        <v>-367836.56219958887</v>
      </c>
      <c r="AE38" s="180">
        <f t="shared" si="42"/>
        <v>-367836.56219958887</v>
      </c>
      <c r="AI38" s="66">
        <v>44256</v>
      </c>
      <c r="AJ38" s="36">
        <f>HLOOKUP(AI38,Mercado!$C$93:$GL$102,5,0)</f>
        <v>306043011.84909064</v>
      </c>
      <c r="AK38" s="179">
        <f t="shared" si="30"/>
        <v>0.36121919444240685</v>
      </c>
      <c r="AL38" s="180">
        <f t="shared" si="9"/>
        <v>110548610.2048565</v>
      </c>
      <c r="AM38" s="179">
        <f t="shared" si="51"/>
        <v>0.35262665649691033</v>
      </c>
      <c r="AN38" s="180">
        <f t="shared" si="10"/>
        <v>107918924.01258914</v>
      </c>
      <c r="AO38" s="180">
        <f t="shared" si="11"/>
        <v>2629686.1922673583</v>
      </c>
      <c r="AP38" s="180">
        <f t="shared" si="43"/>
        <v>2629686.1922673583</v>
      </c>
      <c r="AT38" s="66">
        <v>44256</v>
      </c>
      <c r="AU38" s="36">
        <f>HLOOKUP(AT38,Mercado!$C$93:$GL$102,6,0)</f>
        <v>20668157.117403548</v>
      </c>
      <c r="AV38" s="179">
        <f t="shared" si="32"/>
        <v>0.22346835000000001</v>
      </c>
      <c r="AW38" s="180">
        <f t="shared" si="12"/>
        <v>4618678.9685669271</v>
      </c>
      <c r="AX38" s="179">
        <f t="shared" si="52"/>
        <v>0.22535705867424069</v>
      </c>
      <c r="AY38" s="180">
        <f t="shared" si="13"/>
        <v>4657715.0961951371</v>
      </c>
      <c r="AZ38" s="180">
        <f t="shared" si="14"/>
        <v>-39036.127628210001</v>
      </c>
      <c r="BA38" s="180">
        <f t="shared" si="44"/>
        <v>-39036.127628210001</v>
      </c>
      <c r="BE38" s="66">
        <v>44256</v>
      </c>
      <c r="BF38" s="36">
        <f>HLOOKUP(BE38,Mercado!$C$93:$GL$102,7,0)</f>
        <v>29290259.117925268</v>
      </c>
      <c r="BG38" s="179">
        <f t="shared" si="34"/>
        <v>0.20949632151819989</v>
      </c>
      <c r="BH38" s="180">
        <f t="shared" si="15"/>
        <v>6136201.5415202575</v>
      </c>
      <c r="BI38" s="179">
        <f t="shared" si="53"/>
        <v>0.20949632151819989</v>
      </c>
      <c r="BJ38" s="180">
        <f t="shared" si="16"/>
        <v>6136201.5415202575</v>
      </c>
      <c r="BK38" s="180">
        <f t="shared" si="17"/>
        <v>0</v>
      </c>
      <c r="BL38" s="180">
        <f t="shared" si="45"/>
        <v>0</v>
      </c>
      <c r="BP38" s="66">
        <v>44256</v>
      </c>
      <c r="BQ38" s="36">
        <f>HLOOKUP(BP38,Mercado!$C$93:$GL$102,8,0)</f>
        <v>1599898.7095517248</v>
      </c>
      <c r="BR38" s="179">
        <f t="shared" si="36"/>
        <v>0.35345261168070707</v>
      </c>
      <c r="BS38" s="180">
        <f t="shared" si="18"/>
        <v>565488.37731565011</v>
      </c>
      <c r="BT38" s="179">
        <f t="shared" si="54"/>
        <v>0.35345261168070707</v>
      </c>
      <c r="BU38" s="180">
        <f t="shared" si="19"/>
        <v>565488.37731565011</v>
      </c>
      <c r="BV38" s="180">
        <f t="shared" si="20"/>
        <v>0</v>
      </c>
      <c r="BW38" s="180">
        <f t="shared" si="46"/>
        <v>0</v>
      </c>
      <c r="CA38" s="66">
        <v>44256</v>
      </c>
      <c r="CB38" s="36">
        <f>HLOOKUP(CA38,Mercado!$C$93:$GL$102,9,0)</f>
        <v>59520751.845007047</v>
      </c>
      <c r="CC38" s="179">
        <f t="shared" si="38"/>
        <v>4.4379176173529274E-2</v>
      </c>
      <c r="CD38" s="180">
        <f t="shared" si="21"/>
        <v>2641481.9321104852</v>
      </c>
      <c r="CE38" s="179">
        <f t="shared" si="55"/>
        <v>4.4052656253476589E-2</v>
      </c>
      <c r="CF38" s="180">
        <f t="shared" si="22"/>
        <v>2622047.2209765781</v>
      </c>
      <c r="CG38" s="180">
        <f t="shared" si="23"/>
        <v>19434.711133907083</v>
      </c>
      <c r="CH38" s="180">
        <f t="shared" si="47"/>
        <v>19434.711133907083</v>
      </c>
    </row>
    <row r="39" spans="2:86" x14ac:dyDescent="0.3">
      <c r="B39" s="66">
        <v>44287</v>
      </c>
      <c r="C39" s="36">
        <f>HLOOKUP(B39,Mercado!$C$93:$GL$102,2,0)</f>
        <v>16250186.66265532</v>
      </c>
      <c r="D39" s="179">
        <f t="shared" si="24"/>
        <v>3.5680133638237903</v>
      </c>
      <c r="E39" s="180">
        <f t="shared" si="0"/>
        <v>57980883.176985301</v>
      </c>
      <c r="F39" s="179">
        <f t="shared" si="48"/>
        <v>3.6216424060263388</v>
      </c>
      <c r="G39" s="180">
        <f t="shared" si="1"/>
        <v>58852365.123316132</v>
      </c>
      <c r="H39" s="180">
        <f t="shared" si="2"/>
        <v>-871481.94633083045</v>
      </c>
      <c r="I39" s="180">
        <f t="shared" si="40"/>
        <v>-871481.94633083045</v>
      </c>
      <c r="M39" s="66">
        <v>44287</v>
      </c>
      <c r="N39" s="36">
        <f>HLOOKUP(M39,Mercado!$C$93:$GL$102,3,0)</f>
        <v>12621344.12680079</v>
      </c>
      <c r="O39" s="179">
        <f t="shared" si="26"/>
        <v>2.8053321937196682</v>
      </c>
      <c r="P39" s="180">
        <f t="shared" si="3"/>
        <v>35407063.006928913</v>
      </c>
      <c r="Q39" s="179">
        <f t="shared" si="49"/>
        <v>2.9049766512932096</v>
      </c>
      <c r="R39" s="180">
        <f t="shared" si="4"/>
        <v>36664709.996292979</v>
      </c>
      <c r="S39" s="180">
        <f t="shared" si="5"/>
        <v>-1257646.9893640652</v>
      </c>
      <c r="T39" s="180">
        <f t="shared" si="41"/>
        <v>-1257646.9893640652</v>
      </c>
      <c r="X39" s="66">
        <v>44287</v>
      </c>
      <c r="Y39" s="36">
        <f>HLOOKUP(X39,Mercado!$C$93:$GL$102,4,0)</f>
        <v>13467737.46967892</v>
      </c>
      <c r="Z39" s="179">
        <f t="shared" si="28"/>
        <v>2.0640812917932774</v>
      </c>
      <c r="AA39" s="180">
        <f t="shared" si="6"/>
        <v>27798504.953947589</v>
      </c>
      <c r="AB39" s="179">
        <f t="shared" si="50"/>
        <v>2.0927674703944334</v>
      </c>
      <c r="AC39" s="180">
        <f t="shared" si="7"/>
        <v>28184842.876356281</v>
      </c>
      <c r="AD39" s="180">
        <f t="shared" si="8"/>
        <v>-386337.92240869254</v>
      </c>
      <c r="AE39" s="180">
        <f t="shared" si="42"/>
        <v>-386337.92240869254</v>
      </c>
      <c r="AI39" s="66">
        <v>44287</v>
      </c>
      <c r="AJ39" s="36">
        <f>HLOOKUP(AI39,Mercado!$C$93:$GL$102,5,0)</f>
        <v>297198062.21586818</v>
      </c>
      <c r="AK39" s="179">
        <f t="shared" si="30"/>
        <v>0.36121919444240685</v>
      </c>
      <c r="AL39" s="180">
        <f t="shared" si="9"/>
        <v>107353644.62346022</v>
      </c>
      <c r="AM39" s="179">
        <f t="shared" si="51"/>
        <v>0.35262665649691033</v>
      </c>
      <c r="AN39" s="180">
        <f t="shared" si="10"/>
        <v>104799958.99654233</v>
      </c>
      <c r="AO39" s="180">
        <f t="shared" si="11"/>
        <v>2553685.6269178838</v>
      </c>
      <c r="AP39" s="180">
        <f t="shared" si="43"/>
        <v>2553685.6269178838</v>
      </c>
      <c r="AT39" s="66">
        <v>44287</v>
      </c>
      <c r="AU39" s="36">
        <f>HLOOKUP(AT39,Mercado!$C$93:$GL$102,6,0)</f>
        <v>19936075.159678705</v>
      </c>
      <c r="AV39" s="179">
        <f t="shared" si="32"/>
        <v>0.22346835000000001</v>
      </c>
      <c r="AW39" s="180">
        <f t="shared" si="12"/>
        <v>4455081.8214093866</v>
      </c>
      <c r="AX39" s="179">
        <f t="shared" si="52"/>
        <v>0.22535705867424069</v>
      </c>
      <c r="AY39" s="180">
        <f t="shared" si="13"/>
        <v>4492735.2594937859</v>
      </c>
      <c r="AZ39" s="180">
        <f t="shared" si="14"/>
        <v>-37653.438084399328</v>
      </c>
      <c r="BA39" s="180">
        <f t="shared" si="44"/>
        <v>-37653.438084399328</v>
      </c>
      <c r="BE39" s="66">
        <v>44287</v>
      </c>
      <c r="BF39" s="36">
        <f>HLOOKUP(BE39,Mercado!$C$93:$GL$102,7,0)</f>
        <v>28413030.527681798</v>
      </c>
      <c r="BG39" s="179">
        <f t="shared" si="34"/>
        <v>0.20949632151819989</v>
      </c>
      <c r="BH39" s="180">
        <f t="shared" si="15"/>
        <v>5952425.3787336545</v>
      </c>
      <c r="BI39" s="179">
        <f t="shared" si="53"/>
        <v>0.20949632151819989</v>
      </c>
      <c r="BJ39" s="180">
        <f t="shared" si="16"/>
        <v>5952425.3787336545</v>
      </c>
      <c r="BK39" s="180">
        <f t="shared" si="17"/>
        <v>0</v>
      </c>
      <c r="BL39" s="180">
        <f t="shared" si="45"/>
        <v>0</v>
      </c>
      <c r="BP39" s="66">
        <v>44287</v>
      </c>
      <c r="BQ39" s="36">
        <f>HLOOKUP(BP39,Mercado!$C$93:$GL$102,8,0)</f>
        <v>1416313.0106579775</v>
      </c>
      <c r="BR39" s="179">
        <f t="shared" si="36"/>
        <v>0.35345261168070707</v>
      </c>
      <c r="BS39" s="180">
        <f t="shared" si="18"/>
        <v>500599.53257442726</v>
      </c>
      <c r="BT39" s="179">
        <f t="shared" si="54"/>
        <v>0.35345261168070707</v>
      </c>
      <c r="BU39" s="180">
        <f t="shared" si="19"/>
        <v>500599.53257442726</v>
      </c>
      <c r="BV39" s="180">
        <f t="shared" si="20"/>
        <v>0</v>
      </c>
      <c r="BW39" s="180">
        <f t="shared" si="46"/>
        <v>0</v>
      </c>
      <c r="CA39" s="66">
        <v>44287</v>
      </c>
      <c r="CB39" s="36">
        <f>HLOOKUP(CA39,Mercado!$C$93:$GL$102,9,0)</f>
        <v>61634248.902709201</v>
      </c>
      <c r="CC39" s="179">
        <f t="shared" si="38"/>
        <v>4.4379176173529274E-2</v>
      </c>
      <c r="CD39" s="180">
        <f t="shared" si="21"/>
        <v>2735277.1903764848</v>
      </c>
      <c r="CE39" s="179">
        <f t="shared" si="55"/>
        <v>4.4052656253476589E-2</v>
      </c>
      <c r="CF39" s="180">
        <f t="shared" si="22"/>
        <v>2715152.3803522652</v>
      </c>
      <c r="CG39" s="180">
        <f t="shared" si="23"/>
        <v>20124.810024219565</v>
      </c>
      <c r="CH39" s="180">
        <f t="shared" si="47"/>
        <v>20124.810024219565</v>
      </c>
    </row>
    <row r="40" spans="2:86" x14ac:dyDescent="0.3">
      <c r="B40" s="66">
        <v>44317</v>
      </c>
      <c r="C40" s="36">
        <f>HLOOKUP(B40,Mercado!$C$93:$GL$102,2,0)</f>
        <v>18055931.409646053</v>
      </c>
      <c r="D40" s="179">
        <f t="shared" si="24"/>
        <v>3.5680133638237903</v>
      </c>
      <c r="E40" s="180">
        <f t="shared" si="0"/>
        <v>64423804.565902844</v>
      </c>
      <c r="F40" s="179">
        <f t="shared" si="48"/>
        <v>3.6216424060263388</v>
      </c>
      <c r="G40" s="180">
        <f t="shared" si="1"/>
        <v>65392126.873477072</v>
      </c>
      <c r="H40" s="180">
        <f t="shared" si="2"/>
        <v>-968322.30757422745</v>
      </c>
      <c r="I40" s="180">
        <f t="shared" si="40"/>
        <v>-968322.30757422745</v>
      </c>
      <c r="M40" s="66">
        <v>44317</v>
      </c>
      <c r="N40" s="36">
        <f>HLOOKUP(M40,Mercado!$C$93:$GL$102,3,0)</f>
        <v>14015039.472456392</v>
      </c>
      <c r="O40" s="179">
        <f t="shared" si="26"/>
        <v>2.8053321937196682</v>
      </c>
      <c r="P40" s="180">
        <f t="shared" si="3"/>
        <v>39316841.428333834</v>
      </c>
      <c r="Q40" s="179">
        <f t="shared" si="49"/>
        <v>2.9049766512932096</v>
      </c>
      <c r="R40" s="180">
        <f t="shared" si="4"/>
        <v>40713362.434438519</v>
      </c>
      <c r="S40" s="180">
        <f t="shared" si="5"/>
        <v>-1396521.0061046854</v>
      </c>
      <c r="T40" s="180">
        <f t="shared" si="41"/>
        <v>-1396521.0061046854</v>
      </c>
      <c r="X40" s="66">
        <v>44317</v>
      </c>
      <c r="Y40" s="36">
        <f>HLOOKUP(X40,Mercado!$C$93:$GL$102,4,0)</f>
        <v>14216314.744697617</v>
      </c>
      <c r="Z40" s="179">
        <f t="shared" si="28"/>
        <v>2.0640812917932774</v>
      </c>
      <c r="AA40" s="180">
        <f t="shared" si="6"/>
        <v>29343629.302775275</v>
      </c>
      <c r="AB40" s="179">
        <f t="shared" si="50"/>
        <v>2.0927674703944334</v>
      </c>
      <c r="AC40" s="180">
        <f t="shared" si="7"/>
        <v>29751441.046591919</v>
      </c>
      <c r="AD40" s="180">
        <f t="shared" si="8"/>
        <v>-407811.74381664395</v>
      </c>
      <c r="AE40" s="180">
        <f t="shared" si="42"/>
        <v>-407811.74381664395</v>
      </c>
      <c r="AI40" s="66">
        <v>44317</v>
      </c>
      <c r="AJ40" s="36">
        <f>HLOOKUP(AI40,Mercado!$C$93:$GL$102,5,0)</f>
        <v>302674621.83291703</v>
      </c>
      <c r="AK40" s="179">
        <f t="shared" si="30"/>
        <v>0.36121919444240685</v>
      </c>
      <c r="AL40" s="180">
        <f t="shared" si="9"/>
        <v>109331883.07664642</v>
      </c>
      <c r="AM40" s="179">
        <f t="shared" si="51"/>
        <v>0.35262665649691033</v>
      </c>
      <c r="AN40" s="180">
        <f t="shared" si="10"/>
        <v>106731139.90340827</v>
      </c>
      <c r="AO40" s="180">
        <f t="shared" si="11"/>
        <v>2600743.1732381433</v>
      </c>
      <c r="AP40" s="180">
        <f t="shared" si="43"/>
        <v>2600743.1732381433</v>
      </c>
      <c r="AT40" s="66">
        <v>44317</v>
      </c>
      <c r="AU40" s="36">
        <f>HLOOKUP(AT40,Mercado!$C$93:$GL$102,6,0)</f>
        <v>20245156.558697022</v>
      </c>
      <c r="AV40" s="179">
        <f t="shared" si="32"/>
        <v>0.22346835000000001</v>
      </c>
      <c r="AW40" s="180">
        <f t="shared" si="12"/>
        <v>4524151.7316637021</v>
      </c>
      <c r="AX40" s="179">
        <f t="shared" si="52"/>
        <v>0.22535705867424069</v>
      </c>
      <c r="AY40" s="180">
        <f t="shared" si="13"/>
        <v>4562388.934467474</v>
      </c>
      <c r="AZ40" s="180">
        <f t="shared" si="14"/>
        <v>-38237.202803771943</v>
      </c>
      <c r="BA40" s="180">
        <f t="shared" si="44"/>
        <v>-38237.202803771943</v>
      </c>
      <c r="BE40" s="66">
        <v>44317</v>
      </c>
      <c r="BF40" s="36">
        <f>HLOOKUP(BE40,Mercado!$C$93:$GL$102,7,0)</f>
        <v>28758429.838742502</v>
      </c>
      <c r="BG40" s="179">
        <f t="shared" si="34"/>
        <v>0.20949632151819989</v>
      </c>
      <c r="BH40" s="180">
        <f t="shared" si="15"/>
        <v>6024785.2638557926</v>
      </c>
      <c r="BI40" s="179">
        <f t="shared" si="53"/>
        <v>0.20949632151819989</v>
      </c>
      <c r="BJ40" s="180">
        <f t="shared" si="16"/>
        <v>6024785.2638557926</v>
      </c>
      <c r="BK40" s="180">
        <f t="shared" si="17"/>
        <v>0</v>
      </c>
      <c r="BL40" s="180">
        <f t="shared" si="45"/>
        <v>0</v>
      </c>
      <c r="BP40" s="66">
        <v>44317</v>
      </c>
      <c r="BQ40" s="36">
        <f>HLOOKUP(BP40,Mercado!$C$93:$GL$102,8,0)</f>
        <v>1118702.3982538863</v>
      </c>
      <c r="BR40" s="179">
        <f t="shared" si="36"/>
        <v>0.35345261168070707</v>
      </c>
      <c r="BS40" s="180">
        <f t="shared" si="18"/>
        <v>395408.2843563066</v>
      </c>
      <c r="BT40" s="179">
        <f t="shared" si="54"/>
        <v>0.35345261168070707</v>
      </c>
      <c r="BU40" s="180">
        <f t="shared" si="19"/>
        <v>395408.2843563066</v>
      </c>
      <c r="BV40" s="180">
        <f t="shared" si="20"/>
        <v>0</v>
      </c>
      <c r="BW40" s="180">
        <f t="shared" si="46"/>
        <v>0</v>
      </c>
      <c r="CA40" s="66">
        <v>44317</v>
      </c>
      <c r="CB40" s="36">
        <f>HLOOKUP(CA40,Mercado!$C$93:$GL$102,9,0)</f>
        <v>61099482.458421752</v>
      </c>
      <c r="CC40" s="179">
        <f t="shared" si="38"/>
        <v>4.4379176173529274E-2</v>
      </c>
      <c r="CD40" s="180">
        <f t="shared" si="21"/>
        <v>2711544.6961337603</v>
      </c>
      <c r="CE40" s="179">
        <f t="shared" si="55"/>
        <v>4.4052656253476589E-2</v>
      </c>
      <c r="CF40" s="180">
        <f t="shared" si="22"/>
        <v>2691594.4980061762</v>
      </c>
      <c r="CG40" s="180">
        <f t="shared" si="23"/>
        <v>19950.198127584066</v>
      </c>
      <c r="CH40" s="180">
        <f t="shared" si="47"/>
        <v>19950.198127584066</v>
      </c>
    </row>
    <row r="41" spans="2:86" x14ac:dyDescent="0.3">
      <c r="B41" s="66">
        <v>44348</v>
      </c>
      <c r="C41" s="36">
        <f>HLOOKUP(B41,Mercado!$C$93:$GL$102,2,0)</f>
        <v>19275305.6164959</v>
      </c>
      <c r="D41" s="179">
        <f t="shared" si="24"/>
        <v>3.5680133638237903</v>
      </c>
      <c r="E41" s="180">
        <f t="shared" si="0"/>
        <v>68774548.031445131</v>
      </c>
      <c r="F41" s="179">
        <f t="shared" si="48"/>
        <v>3.6216424060263388</v>
      </c>
      <c r="G41" s="180">
        <f t="shared" si="1"/>
        <v>69808264.209819213</v>
      </c>
      <c r="H41" s="180">
        <f t="shared" si="2"/>
        <v>-1033716.1783740819</v>
      </c>
      <c r="I41" s="180">
        <f t="shared" si="40"/>
        <v>-1033716.1783740819</v>
      </c>
      <c r="M41" s="66">
        <v>44348</v>
      </c>
      <c r="N41" s="36">
        <f>HLOOKUP(M41,Mercado!$C$93:$GL$102,3,0)</f>
        <v>14918022.040482607</v>
      </c>
      <c r="O41" s="179">
        <f t="shared" si="26"/>
        <v>2.8053321937196682</v>
      </c>
      <c r="P41" s="180">
        <f t="shared" si="3"/>
        <v>41850007.496785432</v>
      </c>
      <c r="Q41" s="179">
        <f t="shared" si="49"/>
        <v>2.9049766512932096</v>
      </c>
      <c r="R41" s="180">
        <f t="shared" si="4"/>
        <v>43336505.711079456</v>
      </c>
      <c r="S41" s="180">
        <f t="shared" si="5"/>
        <v>-1486498.2142940238</v>
      </c>
      <c r="T41" s="180">
        <f t="shared" si="41"/>
        <v>-1486498.2142940238</v>
      </c>
      <c r="X41" s="66">
        <v>44348</v>
      </c>
      <c r="Y41" s="36">
        <f>HLOOKUP(X41,Mercado!$C$93:$GL$102,4,0)</f>
        <v>14416626.029147532</v>
      </c>
      <c r="Z41" s="179">
        <f t="shared" si="28"/>
        <v>2.0640812917932774</v>
      </c>
      <c r="AA41" s="180">
        <f t="shared" si="6"/>
        <v>29757088.077543423</v>
      </c>
      <c r="AB41" s="179">
        <f t="shared" si="50"/>
        <v>2.0927674703944334</v>
      </c>
      <c r="AC41" s="180">
        <f t="shared" si="7"/>
        <v>30170645.986641627</v>
      </c>
      <c r="AD41" s="180">
        <f t="shared" si="8"/>
        <v>-413557.90909820423</v>
      </c>
      <c r="AE41" s="180">
        <f t="shared" si="42"/>
        <v>-413557.90909820423</v>
      </c>
      <c r="AI41" s="66">
        <v>44348</v>
      </c>
      <c r="AJ41" s="36">
        <f>HLOOKUP(AI41,Mercado!$C$93:$GL$102,5,0)</f>
        <v>288351121.49049878</v>
      </c>
      <c r="AK41" s="179">
        <f t="shared" si="30"/>
        <v>0.36121919444240685</v>
      </c>
      <c r="AL41" s="180">
        <f t="shared" si="9"/>
        <v>104157959.82136256</v>
      </c>
      <c r="AM41" s="179">
        <f t="shared" si="51"/>
        <v>0.35262665649691033</v>
      </c>
      <c r="AN41" s="180">
        <f t="shared" si="10"/>
        <v>101680291.86832897</v>
      </c>
      <c r="AO41" s="180">
        <f t="shared" si="11"/>
        <v>2477667.9530335814</v>
      </c>
      <c r="AP41" s="180">
        <f t="shared" si="43"/>
        <v>2477667.9530335814</v>
      </c>
      <c r="AT41" s="66">
        <v>44348</v>
      </c>
      <c r="AU41" s="36">
        <f>HLOOKUP(AT41,Mercado!$C$93:$GL$102,6,0)</f>
        <v>19624065.144034591</v>
      </c>
      <c r="AV41" s="179">
        <f t="shared" si="32"/>
        <v>0.22346835000000001</v>
      </c>
      <c r="AW41" s="180">
        <f t="shared" si="12"/>
        <v>4385357.4580299221</v>
      </c>
      <c r="AX41" s="179">
        <f t="shared" si="52"/>
        <v>0.22535705867424069</v>
      </c>
      <c r="AY41" s="180">
        <f t="shared" si="13"/>
        <v>4422421.6000913251</v>
      </c>
      <c r="AZ41" s="180">
        <f t="shared" si="14"/>
        <v>-37064.142061403021</v>
      </c>
      <c r="BA41" s="180">
        <f t="shared" si="44"/>
        <v>-37064.142061403021</v>
      </c>
      <c r="BE41" s="66">
        <v>44348</v>
      </c>
      <c r="BF41" s="36">
        <f>HLOOKUP(BE41,Mercado!$C$93:$GL$102,7,0)</f>
        <v>27292493.032229211</v>
      </c>
      <c r="BG41" s="179">
        <f t="shared" si="34"/>
        <v>0.20949632151819989</v>
      </c>
      <c r="BH41" s="180">
        <f t="shared" si="15"/>
        <v>5717676.8953131214</v>
      </c>
      <c r="BI41" s="179">
        <f t="shared" si="53"/>
        <v>0.20949632151819989</v>
      </c>
      <c r="BJ41" s="180">
        <f t="shared" si="16"/>
        <v>5717676.8953131214</v>
      </c>
      <c r="BK41" s="180">
        <f t="shared" si="17"/>
        <v>0</v>
      </c>
      <c r="BL41" s="180">
        <f t="shared" si="45"/>
        <v>0</v>
      </c>
      <c r="BP41" s="66">
        <v>44348</v>
      </c>
      <c r="BQ41" s="36">
        <f>HLOOKUP(BP41,Mercado!$C$93:$GL$102,8,0)</f>
        <v>876480.72713550448</v>
      </c>
      <c r="BR41" s="179">
        <f t="shared" si="36"/>
        <v>0.35345261168070707</v>
      </c>
      <c r="BS41" s="180">
        <f t="shared" si="18"/>
        <v>309794.40209384926</v>
      </c>
      <c r="BT41" s="179">
        <f t="shared" si="54"/>
        <v>0.35345261168070707</v>
      </c>
      <c r="BU41" s="180">
        <f t="shared" si="19"/>
        <v>309794.40209384926</v>
      </c>
      <c r="BV41" s="180">
        <f t="shared" si="20"/>
        <v>0</v>
      </c>
      <c r="BW41" s="180">
        <f t="shared" si="46"/>
        <v>0</v>
      </c>
      <c r="CA41" s="66">
        <v>44348</v>
      </c>
      <c r="CB41" s="36">
        <f>HLOOKUP(CA41,Mercado!$C$93:$GL$102,9,0)</f>
        <v>63126169.248954155</v>
      </c>
      <c r="CC41" s="179">
        <f t="shared" si="38"/>
        <v>4.4379176173529274E-2</v>
      </c>
      <c r="CD41" s="180">
        <f t="shared" si="21"/>
        <v>2801487.3862593626</v>
      </c>
      <c r="CE41" s="179">
        <f t="shared" si="55"/>
        <v>4.4052656253476589E-2</v>
      </c>
      <c r="CF41" s="180">
        <f t="shared" si="22"/>
        <v>2780875.4345229617</v>
      </c>
      <c r="CG41" s="180">
        <f t="shared" si="23"/>
        <v>20611.951736400835</v>
      </c>
      <c r="CH41" s="180">
        <f t="shared" si="47"/>
        <v>20611.951736400835</v>
      </c>
    </row>
    <row r="42" spans="2:86" x14ac:dyDescent="0.3">
      <c r="B42" s="66">
        <v>44378</v>
      </c>
      <c r="C42" s="36">
        <f>HLOOKUP(B42,Mercado!$C$93:$GL$102,2,0)</f>
        <v>19996476.771811701</v>
      </c>
      <c r="D42" s="179">
        <f t="shared" si="24"/>
        <v>3.5680133638237903</v>
      </c>
      <c r="E42" s="180">
        <f t="shared" si="0"/>
        <v>71347696.351216152</v>
      </c>
      <c r="F42" s="179">
        <f t="shared" si="48"/>
        <v>3.6216424060263388</v>
      </c>
      <c r="G42" s="180">
        <f t="shared" si="1"/>
        <v>72420088.247913927</v>
      </c>
      <c r="H42" s="180">
        <f t="shared" si="2"/>
        <v>-1072391.8966977745</v>
      </c>
      <c r="I42" s="180">
        <f t="shared" si="40"/>
        <v>-1072391.8966977745</v>
      </c>
      <c r="M42" s="66">
        <v>44378</v>
      </c>
      <c r="N42" s="36">
        <f>HLOOKUP(M42,Mercado!$C$93:$GL$102,3,0)</f>
        <v>15404885.81680478</v>
      </c>
      <c r="O42" s="179">
        <f t="shared" si="26"/>
        <v>2.8053321937196682</v>
      </c>
      <c r="P42" s="180">
        <f t="shared" si="3"/>
        <v>43215822.122457959</v>
      </c>
      <c r="Q42" s="179">
        <f t="shared" si="49"/>
        <v>2.9049766512932096</v>
      </c>
      <c r="R42" s="180">
        <f t="shared" si="4"/>
        <v>44750833.613655806</v>
      </c>
      <c r="S42" s="180">
        <f t="shared" si="5"/>
        <v>-1535011.4911978468</v>
      </c>
      <c r="T42" s="180">
        <f t="shared" si="41"/>
        <v>-1535011.4911978468</v>
      </c>
      <c r="X42" s="66">
        <v>44378</v>
      </c>
      <c r="Y42" s="36">
        <f>HLOOKUP(X42,Mercado!$C$93:$GL$102,4,0)</f>
        <v>15355873.535865299</v>
      </c>
      <c r="Z42" s="179">
        <f t="shared" si="28"/>
        <v>2.0640812917932774</v>
      </c>
      <c r="AA42" s="180">
        <f t="shared" si="6"/>
        <v>31695771.284523048</v>
      </c>
      <c r="AB42" s="179">
        <f t="shared" si="50"/>
        <v>2.0927674703944334</v>
      </c>
      <c r="AC42" s="180">
        <f t="shared" si="7"/>
        <v>32136272.615349647</v>
      </c>
      <c r="AD42" s="180">
        <f t="shared" si="8"/>
        <v>-440501.33082659915</v>
      </c>
      <c r="AE42" s="180">
        <f t="shared" si="42"/>
        <v>-440501.33082659915</v>
      </c>
      <c r="AI42" s="66">
        <v>44378</v>
      </c>
      <c r="AJ42" s="36">
        <f>HLOOKUP(AI42,Mercado!$C$93:$GL$102,5,0)</f>
        <v>298042509.69785601</v>
      </c>
      <c r="AK42" s="179">
        <f t="shared" si="30"/>
        <v>0.36121919444240685</v>
      </c>
      <c r="AL42" s="180">
        <f t="shared" si="9"/>
        <v>107658675.26265278</v>
      </c>
      <c r="AM42" s="179">
        <f t="shared" si="51"/>
        <v>0.35262665649691033</v>
      </c>
      <c r="AN42" s="180">
        <f t="shared" si="10"/>
        <v>105097733.68870294</v>
      </c>
      <c r="AO42" s="180">
        <f t="shared" si="11"/>
        <v>2560941.5739498436</v>
      </c>
      <c r="AP42" s="180">
        <f t="shared" si="43"/>
        <v>2560941.5739498436</v>
      </c>
      <c r="AT42" s="66">
        <v>44378</v>
      </c>
      <c r="AU42" s="36">
        <f>HLOOKUP(AT42,Mercado!$C$93:$GL$102,6,0)</f>
        <v>18617783.440871038</v>
      </c>
      <c r="AV42" s="179">
        <f t="shared" si="32"/>
        <v>0.22346835000000001</v>
      </c>
      <c r="AW42" s="180">
        <f t="shared" si="12"/>
        <v>4160485.3461887734</v>
      </c>
      <c r="AX42" s="179">
        <f t="shared" si="52"/>
        <v>0.22535705867424069</v>
      </c>
      <c r="AY42" s="180">
        <f t="shared" si="13"/>
        <v>4195648.915268681</v>
      </c>
      <c r="AZ42" s="180">
        <f t="shared" si="14"/>
        <v>-35163.569079907611</v>
      </c>
      <c r="BA42" s="180">
        <f t="shared" si="44"/>
        <v>-35163.569079907611</v>
      </c>
      <c r="BE42" s="66">
        <v>44378</v>
      </c>
      <c r="BF42" s="36">
        <f>HLOOKUP(BE42,Mercado!$C$93:$GL$102,7,0)</f>
        <v>28955333.659659788</v>
      </c>
      <c r="BG42" s="179">
        <f t="shared" si="34"/>
        <v>0.20949632151819989</v>
      </c>
      <c r="BH42" s="180">
        <f t="shared" si="15"/>
        <v>6066035.8900308423</v>
      </c>
      <c r="BI42" s="179">
        <f t="shared" si="53"/>
        <v>0.20949632151819989</v>
      </c>
      <c r="BJ42" s="180">
        <f t="shared" si="16"/>
        <v>6066035.8900308423</v>
      </c>
      <c r="BK42" s="180">
        <f t="shared" si="17"/>
        <v>0</v>
      </c>
      <c r="BL42" s="180">
        <f t="shared" si="45"/>
        <v>0</v>
      </c>
      <c r="BP42" s="66">
        <v>44378</v>
      </c>
      <c r="BQ42" s="36">
        <f>HLOOKUP(BP42,Mercado!$C$93:$GL$102,8,0)</f>
        <v>766130.17394924711</v>
      </c>
      <c r="BR42" s="179">
        <f t="shared" si="36"/>
        <v>0.35345261168070707</v>
      </c>
      <c r="BS42" s="180">
        <f t="shared" si="18"/>
        <v>270790.71086975583</v>
      </c>
      <c r="BT42" s="179">
        <f t="shared" si="54"/>
        <v>0.35345261168070707</v>
      </c>
      <c r="BU42" s="180">
        <f t="shared" si="19"/>
        <v>270790.71086975583</v>
      </c>
      <c r="BV42" s="180">
        <f t="shared" si="20"/>
        <v>0</v>
      </c>
      <c r="BW42" s="180">
        <f t="shared" si="46"/>
        <v>0</v>
      </c>
      <c r="CA42" s="66">
        <v>44378</v>
      </c>
      <c r="CB42" s="36">
        <f>HLOOKUP(CA42,Mercado!$C$93:$GL$102,9,0)</f>
        <v>60151103.247011408</v>
      </c>
      <c r="CC42" s="179">
        <f t="shared" si="38"/>
        <v>4.4379176173529274E-2</v>
      </c>
      <c r="CD42" s="180">
        <f t="shared" si="21"/>
        <v>2669456.408031268</v>
      </c>
      <c r="CE42" s="179">
        <f t="shared" si="55"/>
        <v>4.4052656253476589E-2</v>
      </c>
      <c r="CF42" s="180">
        <f t="shared" si="22"/>
        <v>2649815.8746079733</v>
      </c>
      <c r="CG42" s="180">
        <f t="shared" si="23"/>
        <v>19640.533423294779</v>
      </c>
      <c r="CH42" s="180">
        <f t="shared" si="47"/>
        <v>19640.533423294779</v>
      </c>
    </row>
    <row r="43" spans="2:86" x14ac:dyDescent="0.3">
      <c r="B43" s="66">
        <v>44409</v>
      </c>
      <c r="C43" s="36">
        <f>HLOOKUP(B43,Mercado!$C$93:$GL$102,2,0)</f>
        <v>20028758.834612451</v>
      </c>
      <c r="D43" s="179">
        <f t="shared" si="24"/>
        <v>3.5680133638237903</v>
      </c>
      <c r="E43" s="180">
        <f t="shared" si="0"/>
        <v>71462879.182701036</v>
      </c>
      <c r="F43" s="179">
        <f t="shared" si="48"/>
        <v>3.6216424060263388</v>
      </c>
      <c r="G43" s="180">
        <f t="shared" si="1"/>
        <v>72537002.335507125</v>
      </c>
      <c r="H43" s="180">
        <f t="shared" si="2"/>
        <v>-1074123.1528060883</v>
      </c>
      <c r="I43" s="180">
        <f t="shared" si="40"/>
        <v>-1074123.1528060883</v>
      </c>
      <c r="M43" s="66">
        <v>44409</v>
      </c>
      <c r="N43" s="36">
        <f>HLOOKUP(M43,Mercado!$C$93:$GL$102,3,0)</f>
        <v>15389449.497909956</v>
      </c>
      <c r="O43" s="179">
        <f t="shared" si="26"/>
        <v>2.8053321937196682</v>
      </c>
      <c r="P43" s="180">
        <f t="shared" si="3"/>
        <v>43172518.120109782</v>
      </c>
      <c r="Q43" s="179">
        <f t="shared" si="49"/>
        <v>2.9049766512932096</v>
      </c>
      <c r="R43" s="180">
        <f t="shared" si="4"/>
        <v>44705991.467684425</v>
      </c>
      <c r="S43" s="180">
        <f t="shared" si="5"/>
        <v>-1533473.3475746438</v>
      </c>
      <c r="T43" s="180">
        <f t="shared" si="41"/>
        <v>-1533473.3475746438</v>
      </c>
      <c r="X43" s="66">
        <v>44409</v>
      </c>
      <c r="Y43" s="36">
        <f>HLOOKUP(X43,Mercado!$C$93:$GL$102,4,0)</f>
        <v>15295672.544558994</v>
      </c>
      <c r="Z43" s="179">
        <f t="shared" si="28"/>
        <v>2.0640812917932774</v>
      </c>
      <c r="AA43" s="180">
        <f t="shared" si="6"/>
        <v>31571511.544620294</v>
      </c>
      <c r="AB43" s="179">
        <f t="shared" si="50"/>
        <v>2.0927674703944334</v>
      </c>
      <c r="AC43" s="180">
        <f t="shared" si="7"/>
        <v>32010285.939058315</v>
      </c>
      <c r="AD43" s="180">
        <f t="shared" si="8"/>
        <v>-438774.39443802088</v>
      </c>
      <c r="AE43" s="180">
        <f t="shared" si="42"/>
        <v>-438774.39443802088</v>
      </c>
      <c r="AI43" s="66">
        <v>44409</v>
      </c>
      <c r="AJ43" s="36">
        <f>HLOOKUP(AI43,Mercado!$C$93:$GL$102,5,0)</f>
        <v>299066875.85981315</v>
      </c>
      <c r="AK43" s="179">
        <f t="shared" si="30"/>
        <v>0.36121919444240685</v>
      </c>
      <c r="AL43" s="180">
        <f t="shared" si="9"/>
        <v>108028695.982489</v>
      </c>
      <c r="AM43" s="179">
        <f t="shared" si="51"/>
        <v>0.35262665649691033</v>
      </c>
      <c r="AN43" s="180">
        <f t="shared" si="10"/>
        <v>105458952.50342245</v>
      </c>
      <c r="AO43" s="180">
        <f t="shared" si="11"/>
        <v>2569743.4790665507</v>
      </c>
      <c r="AP43" s="180">
        <f t="shared" si="43"/>
        <v>2569743.4790665507</v>
      </c>
      <c r="AT43" s="66">
        <v>44409</v>
      </c>
      <c r="AU43" s="36">
        <f>HLOOKUP(AT43,Mercado!$C$93:$GL$102,6,0)</f>
        <v>20765099.39512739</v>
      </c>
      <c r="AV43" s="179">
        <f t="shared" si="32"/>
        <v>0.22346835000000001</v>
      </c>
      <c r="AW43" s="180">
        <f t="shared" si="12"/>
        <v>4640342.4994151164</v>
      </c>
      <c r="AX43" s="179">
        <f t="shared" si="52"/>
        <v>0.22535705867424069</v>
      </c>
      <c r="AY43" s="180">
        <f t="shared" si="13"/>
        <v>4679561.7227641633</v>
      </c>
      <c r="AZ43" s="180">
        <f t="shared" si="14"/>
        <v>-39219.223349046893</v>
      </c>
      <c r="BA43" s="180">
        <f t="shared" si="44"/>
        <v>-39219.223349046893</v>
      </c>
      <c r="BE43" s="66">
        <v>44409</v>
      </c>
      <c r="BF43" s="36">
        <f>HLOOKUP(BE43,Mercado!$C$93:$GL$102,7,0)</f>
        <v>29203162.122260235</v>
      </c>
      <c r="BG43" s="179">
        <f t="shared" si="34"/>
        <v>0.20949632151819989</v>
      </c>
      <c r="BH43" s="180">
        <f t="shared" si="15"/>
        <v>6117955.0413131472</v>
      </c>
      <c r="BI43" s="179">
        <f t="shared" si="53"/>
        <v>0.20949632151819989</v>
      </c>
      <c r="BJ43" s="180">
        <f t="shared" si="16"/>
        <v>6117955.0413131472</v>
      </c>
      <c r="BK43" s="180">
        <f t="shared" si="17"/>
        <v>0</v>
      </c>
      <c r="BL43" s="180">
        <f t="shared" si="45"/>
        <v>0</v>
      </c>
      <c r="BP43" s="66">
        <v>44409</v>
      </c>
      <c r="BQ43" s="36">
        <f>HLOOKUP(BP43,Mercado!$C$93:$GL$102,8,0)</f>
        <v>934526.1975864881</v>
      </c>
      <c r="BR43" s="179">
        <f t="shared" si="36"/>
        <v>0.35345261168070707</v>
      </c>
      <c r="BS43" s="180">
        <f t="shared" si="18"/>
        <v>330310.72522098472</v>
      </c>
      <c r="BT43" s="179">
        <f t="shared" si="54"/>
        <v>0.35345261168070707</v>
      </c>
      <c r="BU43" s="180">
        <f t="shared" si="19"/>
        <v>330310.72522098472</v>
      </c>
      <c r="BV43" s="180">
        <f t="shared" si="20"/>
        <v>0</v>
      </c>
      <c r="BW43" s="180">
        <f t="shared" si="46"/>
        <v>0</v>
      </c>
      <c r="CA43" s="66">
        <v>44409</v>
      </c>
      <c r="CB43" s="36">
        <f>HLOOKUP(CA43,Mercado!$C$93:$GL$102,9,0)</f>
        <v>60901417.929178946</v>
      </c>
      <c r="CC43" s="179">
        <f t="shared" si="38"/>
        <v>4.4379176173529274E-2</v>
      </c>
      <c r="CD43" s="180">
        <f t="shared" si="21"/>
        <v>2702754.7554967669</v>
      </c>
      <c r="CE43" s="179">
        <f t="shared" si="55"/>
        <v>4.4052656253476589E-2</v>
      </c>
      <c r="CF43" s="180">
        <f t="shared" si="22"/>
        <v>2682869.229383436</v>
      </c>
      <c r="CG43" s="180">
        <f t="shared" si="23"/>
        <v>19885.526113330852</v>
      </c>
      <c r="CH43" s="180">
        <f t="shared" si="47"/>
        <v>19885.526113330852</v>
      </c>
    </row>
    <row r="44" spans="2:86" x14ac:dyDescent="0.3">
      <c r="B44" s="66">
        <v>44440</v>
      </c>
      <c r="C44" s="36">
        <f>HLOOKUP(B44,Mercado!$C$93:$GL$102,2,0)</f>
        <v>19203245.534124132</v>
      </c>
      <c r="D44" s="179">
        <f t="shared" si="24"/>
        <v>3.5680133638237903</v>
      </c>
      <c r="E44" s="180">
        <f t="shared" si="0"/>
        <v>68517436.69454442</v>
      </c>
      <c r="F44" s="179">
        <f t="shared" si="48"/>
        <v>3.6216424060263388</v>
      </c>
      <c r="G44" s="180">
        <f t="shared" si="1"/>
        <v>69547288.359719872</v>
      </c>
      <c r="H44" s="180">
        <f t="shared" si="2"/>
        <v>-1029851.6651754528</v>
      </c>
      <c r="I44" s="180">
        <f t="shared" si="40"/>
        <v>-1029851.6651754528</v>
      </c>
      <c r="M44" s="66">
        <v>44440</v>
      </c>
      <c r="N44" s="36">
        <f>HLOOKUP(M44,Mercado!$C$93:$GL$102,3,0)</f>
        <v>14718039.644972391</v>
      </c>
      <c r="O44" s="179">
        <f t="shared" si="26"/>
        <v>2.8053321937196682</v>
      </c>
      <c r="P44" s="180">
        <f t="shared" si="3"/>
        <v>41288990.444483444</v>
      </c>
      <c r="Q44" s="179">
        <f t="shared" si="49"/>
        <v>2.9049766512932096</v>
      </c>
      <c r="R44" s="180">
        <f t="shared" si="4"/>
        <v>42755561.521452598</v>
      </c>
      <c r="S44" s="180">
        <f t="shared" si="5"/>
        <v>-1466571.0769691542</v>
      </c>
      <c r="T44" s="180">
        <f t="shared" si="41"/>
        <v>-1466571.0769691542</v>
      </c>
      <c r="X44" s="66">
        <v>44440</v>
      </c>
      <c r="Y44" s="36">
        <f>HLOOKUP(X44,Mercado!$C$93:$GL$102,4,0)</f>
        <v>14596548.589795237</v>
      </c>
      <c r="Z44" s="179">
        <f t="shared" si="28"/>
        <v>2.0640812917932774</v>
      </c>
      <c r="AA44" s="180">
        <f t="shared" si="6"/>
        <v>30128462.868947893</v>
      </c>
      <c r="AB44" s="179">
        <f t="shared" si="50"/>
        <v>2.0927674703944334</v>
      </c>
      <c r="AC44" s="180">
        <f t="shared" si="7"/>
        <v>30547182.068755213</v>
      </c>
      <c r="AD44" s="180">
        <f t="shared" si="8"/>
        <v>-418719.19980731979</v>
      </c>
      <c r="AE44" s="180">
        <f t="shared" si="42"/>
        <v>-418719.19980731979</v>
      </c>
      <c r="AI44" s="66">
        <v>44440</v>
      </c>
      <c r="AJ44" s="36">
        <f>HLOOKUP(AI44,Mercado!$C$93:$GL$102,5,0)</f>
        <v>290054100.70925421</v>
      </c>
      <c r="AK44" s="179">
        <f t="shared" si="30"/>
        <v>0.36121919444240685</v>
      </c>
      <c r="AL44" s="180">
        <f t="shared" si="9"/>
        <v>104773108.60291356</v>
      </c>
      <c r="AM44" s="179">
        <f t="shared" si="51"/>
        <v>0.35262665649691033</v>
      </c>
      <c r="AN44" s="180">
        <f t="shared" si="10"/>
        <v>102280807.73632242</v>
      </c>
      <c r="AO44" s="180">
        <f t="shared" si="11"/>
        <v>2492300.8665911406</v>
      </c>
      <c r="AP44" s="180">
        <f t="shared" si="43"/>
        <v>2492300.8665911406</v>
      </c>
      <c r="AT44" s="66">
        <v>44440</v>
      </c>
      <c r="AU44" s="36">
        <f>HLOOKUP(AT44,Mercado!$C$93:$GL$102,6,0)</f>
        <v>20565930.446450684</v>
      </c>
      <c r="AV44" s="179">
        <f t="shared" si="32"/>
        <v>0.22346835000000001</v>
      </c>
      <c r="AW44" s="180">
        <f t="shared" si="12"/>
        <v>4595834.5430830978</v>
      </c>
      <c r="AX44" s="179">
        <f t="shared" si="52"/>
        <v>0.22535705867424069</v>
      </c>
      <c r="AY44" s="180">
        <f t="shared" si="13"/>
        <v>4634677.5943111395</v>
      </c>
      <c r="AZ44" s="180">
        <f t="shared" si="14"/>
        <v>-38843.051228041761</v>
      </c>
      <c r="BA44" s="180">
        <f t="shared" si="44"/>
        <v>-38843.051228041761</v>
      </c>
      <c r="BE44" s="66">
        <v>44440</v>
      </c>
      <c r="BF44" s="36">
        <f>HLOOKUP(BE44,Mercado!$C$93:$GL$102,7,0)</f>
        <v>28340456.142896544</v>
      </c>
      <c r="BG44" s="179">
        <f t="shared" si="34"/>
        <v>0.20949632151819989</v>
      </c>
      <c r="BH44" s="180">
        <f t="shared" si="15"/>
        <v>5937221.3120846972</v>
      </c>
      <c r="BI44" s="179">
        <f t="shared" si="53"/>
        <v>0.20949632151819989</v>
      </c>
      <c r="BJ44" s="180">
        <f t="shared" si="16"/>
        <v>5937221.3120846972</v>
      </c>
      <c r="BK44" s="180">
        <f t="shared" si="17"/>
        <v>0</v>
      </c>
      <c r="BL44" s="180">
        <f t="shared" si="45"/>
        <v>0</v>
      </c>
      <c r="BP44" s="66">
        <v>44440</v>
      </c>
      <c r="BQ44" s="36">
        <f>HLOOKUP(BP44,Mercado!$C$93:$GL$102,8,0)</f>
        <v>1186583.7665222434</v>
      </c>
      <c r="BR44" s="179">
        <f t="shared" si="36"/>
        <v>0.35345261168070707</v>
      </c>
      <c r="BS44" s="180">
        <f t="shared" si="18"/>
        <v>419401.1312552173</v>
      </c>
      <c r="BT44" s="179">
        <f t="shared" si="54"/>
        <v>0.35345261168070707</v>
      </c>
      <c r="BU44" s="180">
        <f t="shared" si="19"/>
        <v>419401.1312552173</v>
      </c>
      <c r="BV44" s="180">
        <f t="shared" si="20"/>
        <v>0</v>
      </c>
      <c r="BW44" s="180">
        <f t="shared" si="46"/>
        <v>0</v>
      </c>
      <c r="CA44" s="66">
        <v>44440</v>
      </c>
      <c r="CB44" s="36">
        <f>HLOOKUP(CA44,Mercado!$C$93:$GL$102,9,0)</f>
        <v>64369280.843755499</v>
      </c>
      <c r="CC44" s="179">
        <f t="shared" si="38"/>
        <v>4.4379176173529274E-2</v>
      </c>
      <c r="CD44" s="180">
        <f t="shared" si="21"/>
        <v>2856655.6547284084</v>
      </c>
      <c r="CE44" s="179">
        <f t="shared" si="55"/>
        <v>4.4052656253476589E-2</v>
      </c>
      <c r="CF44" s="180">
        <f t="shared" si="22"/>
        <v>2835637.8022934566</v>
      </c>
      <c r="CG44" s="180">
        <f t="shared" si="23"/>
        <v>21017.852434951812</v>
      </c>
      <c r="CH44" s="180">
        <f t="shared" si="47"/>
        <v>21017.852434951812</v>
      </c>
    </row>
    <row r="45" spans="2:86" x14ac:dyDescent="0.3">
      <c r="B45" s="66">
        <v>44470</v>
      </c>
      <c r="C45" s="36">
        <f>HLOOKUP(B45,Mercado!$C$93:$GL$102,2,0)</f>
        <v>16972868.455822568</v>
      </c>
      <c r="D45" s="179">
        <f t="shared" si="24"/>
        <v>3.5680133638237903</v>
      </c>
      <c r="E45" s="180">
        <f t="shared" si="0"/>
        <v>60559421.472798184</v>
      </c>
      <c r="F45" s="179">
        <f t="shared" si="48"/>
        <v>3.6216424060263388</v>
      </c>
      <c r="G45" s="180">
        <f t="shared" si="1"/>
        <v>61469660.151513793</v>
      </c>
      <c r="H45" s="180">
        <f t="shared" si="2"/>
        <v>-910238.67871560901</v>
      </c>
      <c r="I45" s="180">
        <f t="shared" si="40"/>
        <v>-910238.67871560901</v>
      </c>
      <c r="M45" s="66">
        <v>44470</v>
      </c>
      <c r="N45" s="36">
        <f>HLOOKUP(M45,Mercado!$C$93:$GL$102,3,0)</f>
        <v>12949147.974809598</v>
      </c>
      <c r="O45" s="179">
        <f t="shared" si="26"/>
        <v>2.8053321937196682</v>
      </c>
      <c r="P45" s="180">
        <f t="shared" si="3"/>
        <v>36326661.694973208</v>
      </c>
      <c r="Q45" s="179">
        <f t="shared" si="49"/>
        <v>2.9049766512932096</v>
      </c>
      <c r="R45" s="180">
        <f t="shared" si="4"/>
        <v>37616972.520962633</v>
      </c>
      <c r="S45" s="180">
        <f t="shared" si="5"/>
        <v>-1290310.8259894252</v>
      </c>
      <c r="T45" s="180">
        <f t="shared" si="41"/>
        <v>-1290310.8259894252</v>
      </c>
      <c r="X45" s="66">
        <v>44470</v>
      </c>
      <c r="Y45" s="36">
        <f>HLOOKUP(X45,Mercado!$C$93:$GL$102,4,0)</f>
        <v>14941400.987230813</v>
      </c>
      <c r="Z45" s="179">
        <f t="shared" si="28"/>
        <v>2.0640812917932774</v>
      </c>
      <c r="AA45" s="180">
        <f t="shared" si="6"/>
        <v>30840266.250924725</v>
      </c>
      <c r="AB45" s="179">
        <f t="shared" si="50"/>
        <v>2.0927674703944334</v>
      </c>
      <c r="AC45" s="180">
        <f t="shared" si="7"/>
        <v>31268877.948195919</v>
      </c>
      <c r="AD45" s="180">
        <f t="shared" si="8"/>
        <v>-428611.69727119431</v>
      </c>
      <c r="AE45" s="180">
        <f t="shared" si="42"/>
        <v>-428611.69727119431</v>
      </c>
      <c r="AI45" s="66">
        <v>44470</v>
      </c>
      <c r="AJ45" s="36">
        <f>HLOOKUP(AI45,Mercado!$C$93:$GL$102,5,0)</f>
        <v>300039475.50299138</v>
      </c>
      <c r="AK45" s="179">
        <f t="shared" si="30"/>
        <v>0.36121919444240685</v>
      </c>
      <c r="AL45" s="180">
        <f t="shared" si="9"/>
        <v>108380017.64211281</v>
      </c>
      <c r="AM45" s="179">
        <f t="shared" si="51"/>
        <v>0.35262665649691033</v>
      </c>
      <c r="AN45" s="180">
        <f t="shared" si="10"/>
        <v>105801917.06370649</v>
      </c>
      <c r="AO45" s="180">
        <f t="shared" si="11"/>
        <v>2578100.578406319</v>
      </c>
      <c r="AP45" s="180">
        <f t="shared" si="43"/>
        <v>2578100.578406319</v>
      </c>
      <c r="AT45" s="66">
        <v>44470</v>
      </c>
      <c r="AU45" s="36">
        <f>HLOOKUP(AT45,Mercado!$C$93:$GL$102,6,0)</f>
        <v>20466458.384357393</v>
      </c>
      <c r="AV45" s="179">
        <f t="shared" si="32"/>
        <v>0.22346835000000001</v>
      </c>
      <c r="AW45" s="180">
        <f t="shared" si="12"/>
        <v>4573605.6854960127</v>
      </c>
      <c r="AX45" s="179">
        <f t="shared" si="52"/>
        <v>0.22535705867424069</v>
      </c>
      <c r="AY45" s="180">
        <f t="shared" si="13"/>
        <v>4612260.8629775345</v>
      </c>
      <c r="AZ45" s="180">
        <f t="shared" si="14"/>
        <v>-38655.177481521852</v>
      </c>
      <c r="BA45" s="180">
        <f t="shared" si="44"/>
        <v>-38655.177481521852</v>
      </c>
      <c r="BE45" s="66">
        <v>44470</v>
      </c>
      <c r="BF45" s="36">
        <f>HLOOKUP(BE45,Mercado!$C$93:$GL$102,7,0)</f>
        <v>25961150.758678991</v>
      </c>
      <c r="BG45" s="179">
        <f t="shared" si="34"/>
        <v>0.20949632151819989</v>
      </c>
      <c r="BH45" s="180">
        <f t="shared" si="15"/>
        <v>5438765.5863226727</v>
      </c>
      <c r="BI45" s="179">
        <f t="shared" si="53"/>
        <v>0.20949632151819989</v>
      </c>
      <c r="BJ45" s="180">
        <f t="shared" si="16"/>
        <v>5438765.5863226727</v>
      </c>
      <c r="BK45" s="180">
        <f t="shared" si="17"/>
        <v>0</v>
      </c>
      <c r="BL45" s="180">
        <f t="shared" si="45"/>
        <v>0</v>
      </c>
      <c r="BP45" s="66">
        <v>44470</v>
      </c>
      <c r="BQ45" s="36">
        <f>HLOOKUP(BP45,Mercado!$C$93:$GL$102,8,0)</f>
        <v>1372650.7510205144</v>
      </c>
      <c r="BR45" s="179">
        <f t="shared" si="36"/>
        <v>0.35345261168070707</v>
      </c>
      <c r="BS45" s="180">
        <f t="shared" si="18"/>
        <v>485166.99287368479</v>
      </c>
      <c r="BT45" s="179">
        <f t="shared" si="54"/>
        <v>0.35345261168070707</v>
      </c>
      <c r="BU45" s="180">
        <f t="shared" si="19"/>
        <v>485166.99287368479</v>
      </c>
      <c r="BV45" s="180">
        <f t="shared" si="20"/>
        <v>0</v>
      </c>
      <c r="BW45" s="180">
        <f t="shared" si="46"/>
        <v>0</v>
      </c>
      <c r="CA45" s="66">
        <v>44470</v>
      </c>
      <c r="CB45" s="36">
        <f>HLOOKUP(CA45,Mercado!$C$93:$GL$102,9,0)</f>
        <v>67274955.291654304</v>
      </c>
      <c r="CC45" s="179">
        <f t="shared" si="38"/>
        <v>4.4379176173529274E-2</v>
      </c>
      <c r="CD45" s="180">
        <f t="shared" si="21"/>
        <v>2985607.0929546319</v>
      </c>
      <c r="CE45" s="179">
        <f t="shared" si="55"/>
        <v>4.4052656253476589E-2</v>
      </c>
      <c r="CF45" s="180">
        <f t="shared" si="22"/>
        <v>2963640.479931253</v>
      </c>
      <c r="CG45" s="180">
        <f t="shared" si="23"/>
        <v>21966.613023378886</v>
      </c>
      <c r="CH45" s="180">
        <f t="shared" si="47"/>
        <v>21966.613023378886</v>
      </c>
    </row>
    <row r="46" spans="2:86" x14ac:dyDescent="0.3">
      <c r="B46" s="66">
        <v>44501</v>
      </c>
      <c r="C46" s="36">
        <f>HLOOKUP(B46,Mercado!$C$93:$GL$102,2,0)</f>
        <v>16144576.848393381</v>
      </c>
      <c r="D46" s="179">
        <f t="shared" si="24"/>
        <v>3.5680133638237903</v>
      </c>
      <c r="E46" s="180">
        <f t="shared" si="0"/>
        <v>57604065.948347755</v>
      </c>
      <c r="F46" s="179">
        <f t="shared" si="48"/>
        <v>3.6216424060263388</v>
      </c>
      <c r="G46" s="180">
        <f t="shared" si="1"/>
        <v>58469884.141492531</v>
      </c>
      <c r="H46" s="180">
        <f t="shared" si="2"/>
        <v>-865818.19314477593</v>
      </c>
      <c r="I46" s="180">
        <f t="shared" si="40"/>
        <v>-865818.19314477593</v>
      </c>
      <c r="M46" s="66">
        <v>44501</v>
      </c>
      <c r="N46" s="36">
        <f>HLOOKUP(M46,Mercado!$C$93:$GL$102,3,0)</f>
        <v>12306896.039167954</v>
      </c>
      <c r="O46" s="179">
        <f t="shared" si="26"/>
        <v>2.8053321937196682</v>
      </c>
      <c r="P46" s="180">
        <f t="shared" si="3"/>
        <v>34524931.663438931</v>
      </c>
      <c r="Q46" s="179">
        <f t="shared" si="49"/>
        <v>2.9049766512932096</v>
      </c>
      <c r="R46" s="180">
        <f t="shared" si="4"/>
        <v>35751245.643675789</v>
      </c>
      <c r="S46" s="180">
        <f t="shared" si="5"/>
        <v>-1226313.9802368581</v>
      </c>
      <c r="T46" s="180">
        <f t="shared" si="41"/>
        <v>-1226313.9802368581</v>
      </c>
      <c r="X46" s="66">
        <v>44501</v>
      </c>
      <c r="Y46" s="36">
        <f>HLOOKUP(X46,Mercado!$C$93:$GL$102,4,0)</f>
        <v>13874801.74408528</v>
      </c>
      <c r="Z46" s="179">
        <f t="shared" si="28"/>
        <v>2.0640812917932774</v>
      </c>
      <c r="AA46" s="180">
        <f t="shared" si="6"/>
        <v>28638718.707307164</v>
      </c>
      <c r="AB46" s="179">
        <f t="shared" si="50"/>
        <v>2.0927674703944334</v>
      </c>
      <c r="AC46" s="180">
        <f t="shared" si="7"/>
        <v>29036733.748193625</v>
      </c>
      <c r="AD46" s="180">
        <f t="shared" si="8"/>
        <v>-398015.04088646173</v>
      </c>
      <c r="AE46" s="180">
        <f t="shared" si="42"/>
        <v>-398015.04088646173</v>
      </c>
      <c r="AI46" s="66">
        <v>44501</v>
      </c>
      <c r="AJ46" s="36">
        <f>HLOOKUP(AI46,Mercado!$C$93:$GL$102,5,0)</f>
        <v>289027969.15597171</v>
      </c>
      <c r="AK46" s="179">
        <f t="shared" si="30"/>
        <v>0.36121919444240685</v>
      </c>
      <c r="AL46" s="180">
        <f t="shared" si="9"/>
        <v>104402450.18984492</v>
      </c>
      <c r="AM46" s="179">
        <f t="shared" si="51"/>
        <v>0.35262665649691033</v>
      </c>
      <c r="AN46" s="180">
        <f t="shared" si="10"/>
        <v>101918966.39756243</v>
      </c>
      <c r="AO46" s="180">
        <f t="shared" si="11"/>
        <v>2483483.7922824919</v>
      </c>
      <c r="AP46" s="180">
        <f t="shared" si="43"/>
        <v>2483483.7922824919</v>
      </c>
      <c r="AT46" s="66">
        <v>44501</v>
      </c>
      <c r="AU46" s="36">
        <f>HLOOKUP(AT46,Mercado!$C$93:$GL$102,6,0)</f>
        <v>20483155.090802409</v>
      </c>
      <c r="AV46" s="179">
        <f t="shared" si="32"/>
        <v>0.22346835000000001</v>
      </c>
      <c r="AW46" s="180">
        <f t="shared" si="12"/>
        <v>4577336.8709357148</v>
      </c>
      <c r="AX46" s="179">
        <f t="shared" si="52"/>
        <v>0.22535705867424069</v>
      </c>
      <c r="AY46" s="180">
        <f t="shared" si="13"/>
        <v>4616023.5836315304</v>
      </c>
      <c r="AZ46" s="180">
        <f t="shared" si="14"/>
        <v>-38686.7126958156</v>
      </c>
      <c r="BA46" s="180">
        <f t="shared" si="44"/>
        <v>-38686.7126958156</v>
      </c>
      <c r="BE46" s="66">
        <v>44501</v>
      </c>
      <c r="BF46" s="36">
        <f>HLOOKUP(BE46,Mercado!$C$93:$GL$102,7,0)</f>
        <v>28405443.1890046</v>
      </c>
      <c r="BG46" s="179">
        <f t="shared" si="34"/>
        <v>0.20949632151819989</v>
      </c>
      <c r="BH46" s="180">
        <f t="shared" si="15"/>
        <v>5950835.8591906689</v>
      </c>
      <c r="BI46" s="179">
        <f t="shared" si="53"/>
        <v>0.20949632151819989</v>
      </c>
      <c r="BJ46" s="180">
        <f t="shared" si="16"/>
        <v>5950835.8591906689</v>
      </c>
      <c r="BK46" s="180">
        <f t="shared" si="17"/>
        <v>0</v>
      </c>
      <c r="BL46" s="180">
        <f t="shared" si="45"/>
        <v>0</v>
      </c>
      <c r="BP46" s="66">
        <v>44501</v>
      </c>
      <c r="BQ46" s="36">
        <f>HLOOKUP(BP46,Mercado!$C$93:$GL$102,8,0)</f>
        <v>1488042.6456403383</v>
      </c>
      <c r="BR46" s="179">
        <f t="shared" si="36"/>
        <v>0.35345261168070707</v>
      </c>
      <c r="BS46" s="180">
        <f t="shared" si="18"/>
        <v>525952.55939384655</v>
      </c>
      <c r="BT46" s="179">
        <f t="shared" si="54"/>
        <v>0.35345261168070707</v>
      </c>
      <c r="BU46" s="180">
        <f t="shared" si="19"/>
        <v>525952.55939384655</v>
      </c>
      <c r="BV46" s="180">
        <f t="shared" si="20"/>
        <v>0</v>
      </c>
      <c r="BW46" s="180">
        <f t="shared" si="46"/>
        <v>0</v>
      </c>
      <c r="CA46" s="66">
        <v>44501</v>
      </c>
      <c r="CB46" s="36">
        <f>HLOOKUP(CA46,Mercado!$C$93:$GL$102,9,0)</f>
        <v>67157171.642286003</v>
      </c>
      <c r="CC46" s="179">
        <f t="shared" si="38"/>
        <v>4.4379176173529274E-2</v>
      </c>
      <c r="CD46" s="180">
        <f t="shared" si="21"/>
        <v>2980379.9516289546</v>
      </c>
      <c r="CE46" s="179">
        <f t="shared" si="55"/>
        <v>4.4052656253476589E-2</v>
      </c>
      <c r="CF46" s="180">
        <f t="shared" si="22"/>
        <v>2958451.7973133512</v>
      </c>
      <c r="CG46" s="180">
        <f t="shared" si="23"/>
        <v>21928.154315603431</v>
      </c>
      <c r="CH46" s="180">
        <f t="shared" si="47"/>
        <v>21928.154315603431</v>
      </c>
    </row>
    <row r="47" spans="2:86" x14ac:dyDescent="0.3">
      <c r="B47" s="66">
        <v>44531</v>
      </c>
      <c r="C47" s="36">
        <f>HLOOKUP(B47,Mercado!$C$93:$GL$102,2,0)</f>
        <v>15656830.299052104</v>
      </c>
      <c r="D47" s="179">
        <f t="shared" si="24"/>
        <v>3.5680133638237903</v>
      </c>
      <c r="E47" s="180">
        <f t="shared" si="0"/>
        <v>55863779.742139138</v>
      </c>
      <c r="F47" s="179">
        <f t="shared" si="48"/>
        <v>3.6216424060263388</v>
      </c>
      <c r="G47" s="180">
        <f t="shared" si="1"/>
        <v>56703440.555005148</v>
      </c>
      <c r="H47" s="180">
        <f t="shared" si="2"/>
        <v>-839660.81286600977</v>
      </c>
      <c r="I47" s="180">
        <f t="shared" si="40"/>
        <v>-839660.81286600977</v>
      </c>
      <c r="M47" s="66">
        <v>44531</v>
      </c>
      <c r="N47" s="36">
        <f>HLOOKUP(M47,Mercado!$C$93:$GL$102,3,0)</f>
        <v>11961117.087194052</v>
      </c>
      <c r="O47" s="179">
        <f t="shared" si="26"/>
        <v>2.8053321937196682</v>
      </c>
      <c r="P47" s="180">
        <f t="shared" si="3"/>
        <v>33554906.8375559</v>
      </c>
      <c r="Q47" s="179">
        <f t="shared" si="49"/>
        <v>2.9049766512932096</v>
      </c>
      <c r="R47" s="180">
        <f t="shared" si="4"/>
        <v>34746765.861682966</v>
      </c>
      <c r="S47" s="180">
        <f t="shared" si="5"/>
        <v>-1191859.0241270661</v>
      </c>
      <c r="T47" s="180">
        <f t="shared" si="41"/>
        <v>-1191859.0241270661</v>
      </c>
      <c r="X47" s="66">
        <v>44531</v>
      </c>
      <c r="Y47" s="36">
        <f>HLOOKUP(X47,Mercado!$C$93:$GL$102,4,0)</f>
        <v>15351990.336660223</v>
      </c>
      <c r="Z47" s="179">
        <f t="shared" si="28"/>
        <v>2.0640812917932774</v>
      </c>
      <c r="AA47" s="180">
        <f t="shared" si="6"/>
        <v>31687756.045691546</v>
      </c>
      <c r="AB47" s="179">
        <f t="shared" si="50"/>
        <v>2.0927674703944334</v>
      </c>
      <c r="AC47" s="180">
        <f t="shared" si="7"/>
        <v>32128145.982372202</v>
      </c>
      <c r="AD47" s="180">
        <f t="shared" si="8"/>
        <v>-440389.93668065593</v>
      </c>
      <c r="AE47" s="180">
        <f t="shared" si="42"/>
        <v>-440389.93668065593</v>
      </c>
      <c r="AI47" s="66">
        <v>44531</v>
      </c>
      <c r="AJ47" s="36">
        <f>HLOOKUP(AI47,Mercado!$C$93:$GL$102,5,0)</f>
        <v>300229201.93859053</v>
      </c>
      <c r="AK47" s="179">
        <f t="shared" si="30"/>
        <v>0.36121919444240685</v>
      </c>
      <c r="AL47" s="180">
        <f t="shared" si="9"/>
        <v>108448550.47234437</v>
      </c>
      <c r="AM47" s="179">
        <f t="shared" si="51"/>
        <v>0.35262665649691033</v>
      </c>
      <c r="AN47" s="180">
        <f t="shared" si="10"/>
        <v>105868819.66234088</v>
      </c>
      <c r="AO47" s="180">
        <f t="shared" si="11"/>
        <v>2579730.8100034893</v>
      </c>
      <c r="AP47" s="180">
        <f t="shared" si="43"/>
        <v>2579730.8100034893</v>
      </c>
      <c r="AT47" s="66">
        <v>44531</v>
      </c>
      <c r="AU47" s="36">
        <f>HLOOKUP(AT47,Mercado!$C$93:$GL$102,6,0)</f>
        <v>21781567.83038269</v>
      </c>
      <c r="AV47" s="179">
        <f t="shared" si="32"/>
        <v>0.22346835000000001</v>
      </c>
      <c r="AW47" s="180">
        <f t="shared" si="12"/>
        <v>4867491.0234687002</v>
      </c>
      <c r="AX47" s="179">
        <f t="shared" si="52"/>
        <v>0.22535705867424069</v>
      </c>
      <c r="AY47" s="180">
        <f t="shared" si="13"/>
        <v>4908630.0595685057</v>
      </c>
      <c r="AZ47" s="180">
        <f t="shared" si="14"/>
        <v>-41139.036099805497</v>
      </c>
      <c r="BA47" s="180">
        <f t="shared" si="44"/>
        <v>-41139.036099805497</v>
      </c>
      <c r="BE47" s="66">
        <v>44531</v>
      </c>
      <c r="BF47" s="36">
        <f>HLOOKUP(BE47,Mercado!$C$93:$GL$102,7,0)</f>
        <v>29036728.479375247</v>
      </c>
      <c r="BG47" s="179">
        <f t="shared" si="34"/>
        <v>0.20949632151819989</v>
      </c>
      <c r="BH47" s="180">
        <f t="shared" si="15"/>
        <v>6083087.8053518683</v>
      </c>
      <c r="BI47" s="179">
        <f t="shared" si="53"/>
        <v>0.20949632151819989</v>
      </c>
      <c r="BJ47" s="180">
        <f t="shared" si="16"/>
        <v>6083087.8053518683</v>
      </c>
      <c r="BK47" s="180">
        <f t="shared" si="17"/>
        <v>0</v>
      </c>
      <c r="BL47" s="180">
        <f t="shared" si="45"/>
        <v>0</v>
      </c>
      <c r="BP47" s="66">
        <v>44531</v>
      </c>
      <c r="BQ47" s="36">
        <f>HLOOKUP(BP47,Mercado!$C$93:$GL$102,8,0)</f>
        <v>1528942.4578029395</v>
      </c>
      <c r="BR47" s="179">
        <f t="shared" si="36"/>
        <v>0.35345261168070707</v>
      </c>
      <c r="BS47" s="180">
        <f t="shared" si="18"/>
        <v>540408.7048199682</v>
      </c>
      <c r="BT47" s="179">
        <f t="shared" si="54"/>
        <v>0.35345261168070707</v>
      </c>
      <c r="BU47" s="180">
        <f t="shared" si="19"/>
        <v>540408.7048199682</v>
      </c>
      <c r="BV47" s="180">
        <f t="shared" si="20"/>
        <v>0</v>
      </c>
      <c r="BW47" s="180">
        <f t="shared" si="46"/>
        <v>0</v>
      </c>
      <c r="CA47" s="66">
        <v>44531</v>
      </c>
      <c r="CB47" s="36">
        <f>HLOOKUP(CA47,Mercado!$C$93:$GL$102,9,0)</f>
        <v>65458350.604171045</v>
      </c>
      <c r="CC47" s="179">
        <f t="shared" si="38"/>
        <v>4.4379176173529274E-2</v>
      </c>
      <c r="CD47" s="180">
        <f t="shared" si="21"/>
        <v>2904987.6734911534</v>
      </c>
      <c r="CE47" s="179">
        <f t="shared" si="55"/>
        <v>4.4052656253476589E-2</v>
      </c>
      <c r="CF47" s="180">
        <f t="shared" si="22"/>
        <v>2883614.2180850985</v>
      </c>
      <c r="CG47" s="180">
        <f t="shared" si="23"/>
        <v>21373.455406054854</v>
      </c>
      <c r="CH47" s="180">
        <f t="shared" si="47"/>
        <v>21373.455406054854</v>
      </c>
    </row>
    <row r="48" spans="2:86" x14ac:dyDescent="0.3">
      <c r="B48" s="66">
        <v>44562</v>
      </c>
      <c r="C48" s="36">
        <f>HLOOKUP(B48,Mercado!$C$93:$GL$102,2,0)</f>
        <v>11972174.557109926</v>
      </c>
      <c r="D48" s="179">
        <f t="shared" si="24"/>
        <v>3.5680133638237903</v>
      </c>
      <c r="E48" s="180">
        <f t="shared" si="0"/>
        <v>42716878.813799381</v>
      </c>
      <c r="F48" s="179">
        <f t="shared" si="48"/>
        <v>3.6216424060263388</v>
      </c>
      <c r="G48" s="180">
        <f t="shared" si="1"/>
        <v>43358935.06837891</v>
      </c>
      <c r="H48" s="180">
        <f t="shared" si="2"/>
        <v>-642056.25457952917</v>
      </c>
      <c r="I48" s="180">
        <f t="shared" si="40"/>
        <v>-642056.25457952917</v>
      </c>
      <c r="M48" s="66">
        <v>44562</v>
      </c>
      <c r="N48" s="36">
        <f>HLOOKUP(M48,Mercado!$C$93:$GL$102,3,0)</f>
        <v>9156387.1525698062</v>
      </c>
      <c r="O48" s="179">
        <f t="shared" si="26"/>
        <v>2.8053321937196682</v>
      </c>
      <c r="P48" s="180">
        <f t="shared" si="3"/>
        <v>25686707.657265242</v>
      </c>
      <c r="Q48" s="179">
        <f t="shared" si="49"/>
        <v>2.9049766512932096</v>
      </c>
      <c r="R48" s="180">
        <f t="shared" si="4"/>
        <v>26599090.888416402</v>
      </c>
      <c r="S48" s="180">
        <f t="shared" si="5"/>
        <v>-912383.23115115985</v>
      </c>
      <c r="T48" s="180">
        <f t="shared" si="41"/>
        <v>-912383.23115115985</v>
      </c>
      <c r="X48" s="66">
        <v>44562</v>
      </c>
      <c r="Y48" s="36">
        <f>HLOOKUP(X48,Mercado!$C$93:$GL$102,4,0)</f>
        <v>11428095.825575706</v>
      </c>
      <c r="Z48" s="179">
        <f t="shared" si="28"/>
        <v>2.0640812917932774</v>
      </c>
      <c r="AA48" s="180">
        <f t="shared" si="6"/>
        <v>23588518.794391662</v>
      </c>
      <c r="AB48" s="179">
        <f t="shared" si="50"/>
        <v>2.0927674703944334</v>
      </c>
      <c r="AC48" s="180">
        <f t="shared" si="7"/>
        <v>23916347.192315254</v>
      </c>
      <c r="AD48" s="180">
        <f t="shared" si="8"/>
        <v>-327828.39792359248</v>
      </c>
      <c r="AE48" s="180">
        <f t="shared" si="42"/>
        <v>-327828.39792359248</v>
      </c>
      <c r="AI48" s="66">
        <v>44562</v>
      </c>
      <c r="AJ48" s="36">
        <f>HLOOKUP(AI48,Mercado!$C$93:$GL$102,5,0)</f>
        <v>271264245.59670871</v>
      </c>
      <c r="AK48" s="179">
        <f t="shared" si="30"/>
        <v>0.36121919444240685</v>
      </c>
      <c r="AL48" s="180">
        <f t="shared" si="9"/>
        <v>97985852.275470331</v>
      </c>
      <c r="AM48" s="179">
        <f t="shared" si="51"/>
        <v>0.35262665649691033</v>
      </c>
      <c r="AN48" s="180">
        <f t="shared" si="10"/>
        <v>95655003.95192413</v>
      </c>
      <c r="AO48" s="180">
        <f t="shared" si="11"/>
        <v>2330848.323546201</v>
      </c>
      <c r="AP48" s="180">
        <f t="shared" si="43"/>
        <v>2330848.323546201</v>
      </c>
      <c r="AT48" s="66">
        <v>44562</v>
      </c>
      <c r="AU48" s="36">
        <f>HLOOKUP(AT48,Mercado!$C$93:$GL$102,6,0)</f>
        <v>16311534.244102651</v>
      </c>
      <c r="AV48" s="179">
        <f t="shared" si="32"/>
        <v>0.22346835000000001</v>
      </c>
      <c r="AW48" s="180">
        <f t="shared" si="12"/>
        <v>3645111.6434981166</v>
      </c>
      <c r="AX48" s="179">
        <f t="shared" si="52"/>
        <v>0.22535705867424069</v>
      </c>
      <c r="AY48" s="180">
        <f t="shared" si="13"/>
        <v>3675919.3797151274</v>
      </c>
      <c r="AZ48" s="180">
        <f t="shared" si="14"/>
        <v>-30807.736217010766</v>
      </c>
      <c r="BA48" s="180">
        <f t="shared" si="44"/>
        <v>-30807.736217010766</v>
      </c>
      <c r="BE48" s="66">
        <v>44562</v>
      </c>
      <c r="BF48" s="36">
        <f>HLOOKUP(BE48,Mercado!$C$93:$GL$102,7,0)</f>
        <v>28961771.868761949</v>
      </c>
      <c r="BG48" s="179">
        <f t="shared" si="34"/>
        <v>0.20949632151819989</v>
      </c>
      <c r="BH48" s="180">
        <f t="shared" si="15"/>
        <v>6067384.6711549098</v>
      </c>
      <c r="BI48" s="179">
        <f t="shared" si="53"/>
        <v>0.20949632151819989</v>
      </c>
      <c r="BJ48" s="180">
        <f t="shared" si="16"/>
        <v>6067384.6711549098</v>
      </c>
      <c r="BK48" s="180">
        <f t="shared" si="17"/>
        <v>0</v>
      </c>
      <c r="BL48" s="180">
        <f t="shared" si="45"/>
        <v>0</v>
      </c>
      <c r="BP48" s="66">
        <v>44562</v>
      </c>
      <c r="BQ48" s="36">
        <f>HLOOKUP(BP48,Mercado!$C$93:$GL$102,8,0)</f>
        <v>1646647.32134197</v>
      </c>
      <c r="BR48" s="179">
        <f t="shared" si="36"/>
        <v>0.35345261168070707</v>
      </c>
      <c r="BS48" s="180">
        <f t="shared" si="18"/>
        <v>582011.79624535982</v>
      </c>
      <c r="BT48" s="179">
        <f t="shared" si="54"/>
        <v>0.35345261168070707</v>
      </c>
      <c r="BU48" s="180">
        <f t="shared" si="19"/>
        <v>582011.79624535982</v>
      </c>
      <c r="BV48" s="180">
        <f t="shared" si="20"/>
        <v>0</v>
      </c>
      <c r="BW48" s="180">
        <f t="shared" si="46"/>
        <v>0</v>
      </c>
      <c r="CA48" s="66">
        <v>44562</v>
      </c>
      <c r="CB48" s="36">
        <f>HLOOKUP(CA48,Mercado!$C$93:$GL$102,9,0)</f>
        <v>62995198.539513744</v>
      </c>
      <c r="CC48" s="179">
        <f t="shared" si="38"/>
        <v>4.4379176173529274E-2</v>
      </c>
      <c r="CD48" s="180">
        <f t="shared" si="21"/>
        <v>2795675.0140715344</v>
      </c>
      <c r="CE48" s="179">
        <f t="shared" si="55"/>
        <v>4.4052656253476589E-2</v>
      </c>
      <c r="CF48" s="180">
        <f t="shared" si="22"/>
        <v>2775105.8268807093</v>
      </c>
      <c r="CG48" s="180">
        <f t="shared" si="23"/>
        <v>20569.18719082512</v>
      </c>
      <c r="CH48" s="180">
        <f t="shared" si="47"/>
        <v>20569.18719082512</v>
      </c>
    </row>
    <row r="49" spans="2:86" x14ac:dyDescent="0.3">
      <c r="B49" s="66">
        <v>44593</v>
      </c>
      <c r="C49" s="36">
        <f>HLOOKUP(B49,Mercado!$C$93:$GL$102,2,0)</f>
        <v>13133433.234211998</v>
      </c>
      <c r="D49" s="179">
        <f t="shared" si="24"/>
        <v>3.5680133638237903</v>
      </c>
      <c r="E49" s="180">
        <f t="shared" si="0"/>
        <v>46860265.292555913</v>
      </c>
      <c r="F49" s="179">
        <f t="shared" si="48"/>
        <v>3.6216424060263388</v>
      </c>
      <c r="G49" s="180">
        <f t="shared" si="1"/>
        <v>47564598.73773782</v>
      </c>
      <c r="H49" s="180">
        <f t="shared" si="2"/>
        <v>-704333.44518190622</v>
      </c>
      <c r="I49" s="180">
        <f t="shared" si="40"/>
        <v>-704333.44518190622</v>
      </c>
      <c r="M49" s="66">
        <v>44593</v>
      </c>
      <c r="N49" s="36">
        <f>HLOOKUP(M49,Mercado!$C$93:$GL$102,3,0)</f>
        <v>10037338.39893136</v>
      </c>
      <c r="O49" s="179">
        <f t="shared" si="26"/>
        <v>2.8053321937196682</v>
      </c>
      <c r="P49" s="180">
        <f t="shared" si="3"/>
        <v>28158068.549780775</v>
      </c>
      <c r="Q49" s="179">
        <f t="shared" si="49"/>
        <v>2.9049766512932096</v>
      </c>
      <c r="R49" s="180">
        <f t="shared" si="4"/>
        <v>29158233.690024368</v>
      </c>
      <c r="S49" s="180">
        <f t="shared" si="5"/>
        <v>-1000165.1402435936</v>
      </c>
      <c r="T49" s="180">
        <f t="shared" si="41"/>
        <v>-1000165.1402435936</v>
      </c>
      <c r="X49" s="66">
        <v>44593</v>
      </c>
      <c r="Y49" s="36">
        <f>HLOOKUP(X49,Mercado!$C$93:$GL$102,4,0)</f>
        <v>11974097.249666721</v>
      </c>
      <c r="Z49" s="179">
        <f t="shared" si="28"/>
        <v>2.0640812917932774</v>
      </c>
      <c r="AA49" s="180">
        <f t="shared" si="6"/>
        <v>24715510.119150415</v>
      </c>
      <c r="AB49" s="179">
        <f t="shared" si="50"/>
        <v>2.0927674703944334</v>
      </c>
      <c r="AC49" s="180">
        <f t="shared" si="7"/>
        <v>25059001.211441964</v>
      </c>
      <c r="AD49" s="180">
        <f t="shared" si="8"/>
        <v>-343491.09229154885</v>
      </c>
      <c r="AE49" s="180">
        <f t="shared" si="42"/>
        <v>-343491.09229154885</v>
      </c>
      <c r="AI49" s="66">
        <v>44593</v>
      </c>
      <c r="AJ49" s="36">
        <f>HLOOKUP(AI49,Mercado!$C$93:$GL$102,5,0)</f>
        <v>269758525.55438846</v>
      </c>
      <c r="AK49" s="179">
        <f t="shared" si="30"/>
        <v>0.36121919444240685</v>
      </c>
      <c r="AL49" s="180">
        <f t="shared" si="9"/>
        <v>97441957.294727623</v>
      </c>
      <c r="AM49" s="179">
        <f t="shared" si="51"/>
        <v>0.35262665649691033</v>
      </c>
      <c r="AN49" s="180">
        <f t="shared" si="10"/>
        <v>95124046.927780345</v>
      </c>
      <c r="AO49" s="180">
        <f t="shared" si="11"/>
        <v>2317910.3669472784</v>
      </c>
      <c r="AP49" s="180">
        <f t="shared" si="43"/>
        <v>2317910.3669472784</v>
      </c>
      <c r="AT49" s="66">
        <v>44593</v>
      </c>
      <c r="AU49" s="36">
        <f>HLOOKUP(AT49,Mercado!$C$93:$GL$102,6,0)</f>
        <v>19425501.778995167</v>
      </c>
      <c r="AV49" s="179">
        <f t="shared" si="32"/>
        <v>0.22346835000000001</v>
      </c>
      <c r="AW49" s="180">
        <f t="shared" si="12"/>
        <v>4340984.830474115</v>
      </c>
      <c r="AX49" s="179">
        <f t="shared" si="52"/>
        <v>0.22535705867424069</v>
      </c>
      <c r="AY49" s="180">
        <f t="shared" si="13"/>
        <v>4377673.9441855811</v>
      </c>
      <c r="AZ49" s="180">
        <f t="shared" si="14"/>
        <v>-36689.113711466081</v>
      </c>
      <c r="BA49" s="180">
        <f t="shared" si="44"/>
        <v>-36689.113711466081</v>
      </c>
      <c r="BE49" s="66">
        <v>44593</v>
      </c>
      <c r="BF49" s="36">
        <f>HLOOKUP(BE49,Mercado!$C$93:$GL$102,7,0)</f>
        <v>27543663.699188992</v>
      </c>
      <c r="BG49" s="179">
        <f t="shared" si="34"/>
        <v>0.20949632151819989</v>
      </c>
      <c r="BH49" s="180">
        <f t="shared" si="15"/>
        <v>5770296.2261144677</v>
      </c>
      <c r="BI49" s="179">
        <f t="shared" si="53"/>
        <v>0.20949632151819989</v>
      </c>
      <c r="BJ49" s="180">
        <f t="shared" si="16"/>
        <v>5770296.2261144677</v>
      </c>
      <c r="BK49" s="180">
        <f t="shared" si="17"/>
        <v>0</v>
      </c>
      <c r="BL49" s="180">
        <f t="shared" si="45"/>
        <v>0</v>
      </c>
      <c r="BP49" s="66">
        <v>44593</v>
      </c>
      <c r="BQ49" s="36">
        <f>HLOOKUP(BP49,Mercado!$C$93:$GL$102,8,0)</f>
        <v>1643855.7893346709</v>
      </c>
      <c r="BR49" s="179">
        <f t="shared" si="36"/>
        <v>0.35345261168070707</v>
      </c>
      <c r="BS49" s="180">
        <f t="shared" si="18"/>
        <v>581025.12196678959</v>
      </c>
      <c r="BT49" s="179">
        <f t="shared" si="54"/>
        <v>0.35345261168070707</v>
      </c>
      <c r="BU49" s="180">
        <f t="shared" si="19"/>
        <v>581025.12196678959</v>
      </c>
      <c r="BV49" s="180">
        <f t="shared" si="20"/>
        <v>0</v>
      </c>
      <c r="BW49" s="180">
        <f t="shared" si="46"/>
        <v>0</v>
      </c>
      <c r="CA49" s="66">
        <v>44593</v>
      </c>
      <c r="CB49" s="36">
        <f>HLOOKUP(CA49,Mercado!$C$93:$GL$102,9,0)</f>
        <v>63861754.444880709</v>
      </c>
      <c r="CC49" s="179">
        <f t="shared" si="38"/>
        <v>4.4379176173529274E-2</v>
      </c>
      <c r="CD49" s="180">
        <f t="shared" si="21"/>
        <v>2834132.0512600271</v>
      </c>
      <c r="CE49" s="179">
        <f t="shared" si="55"/>
        <v>4.4052656253476589E-2</v>
      </c>
      <c r="CF49" s="180">
        <f t="shared" si="22"/>
        <v>2813279.9163042605</v>
      </c>
      <c r="CG49" s="180">
        <f t="shared" si="23"/>
        <v>20852.134955766611</v>
      </c>
      <c r="CH49" s="180">
        <f t="shared" si="47"/>
        <v>20852.134955766611</v>
      </c>
    </row>
    <row r="50" spans="2:86" x14ac:dyDescent="0.3">
      <c r="B50" s="66">
        <v>44621</v>
      </c>
      <c r="C50" s="36">
        <f>HLOOKUP(B50,Mercado!$C$93:$GL$102,2,0)</f>
        <v>13779818.255735928</v>
      </c>
      <c r="D50" s="179">
        <f t="shared" si="24"/>
        <v>3.5680133638237903</v>
      </c>
      <c r="E50" s="180">
        <f t="shared" si="0"/>
        <v>49166575.687528826</v>
      </c>
      <c r="F50" s="179">
        <f t="shared" si="48"/>
        <v>3.6216424060263388</v>
      </c>
      <c r="G50" s="180">
        <f t="shared" si="1"/>
        <v>49905574.142309137</v>
      </c>
      <c r="H50" s="180">
        <f t="shared" si="2"/>
        <v>-738998.45478031039</v>
      </c>
      <c r="I50" s="180">
        <f t="shared" si="40"/>
        <v>-738998.45478031039</v>
      </c>
      <c r="M50" s="66">
        <v>44621</v>
      </c>
      <c r="N50" s="36">
        <f>HLOOKUP(M50,Mercado!$C$93:$GL$102,3,0)</f>
        <v>10475873.296306949</v>
      </c>
      <c r="O50" s="179">
        <f t="shared" si="26"/>
        <v>2.8053321937196682</v>
      </c>
      <c r="P50" s="180">
        <f t="shared" si="3"/>
        <v>29388304.615458068</v>
      </c>
      <c r="Q50" s="179">
        <f t="shared" si="49"/>
        <v>2.9049766512932096</v>
      </c>
      <c r="R50" s="180">
        <f t="shared" si="4"/>
        <v>30432167.327677719</v>
      </c>
      <c r="S50" s="180">
        <f t="shared" si="5"/>
        <v>-1043862.7122196518</v>
      </c>
      <c r="T50" s="180">
        <f t="shared" si="41"/>
        <v>-1043862.7122196518</v>
      </c>
      <c r="X50" s="66">
        <v>44621</v>
      </c>
      <c r="Y50" s="36">
        <f>HLOOKUP(X50,Mercado!$C$93:$GL$102,4,0)</f>
        <v>13431908.40128867</v>
      </c>
      <c r="Z50" s="179">
        <f t="shared" si="28"/>
        <v>2.0640812917932774</v>
      </c>
      <c r="AA50" s="180">
        <f t="shared" si="6"/>
        <v>27724550.844180893</v>
      </c>
      <c r="AB50" s="179">
        <f t="shared" si="50"/>
        <v>2.0927674703944334</v>
      </c>
      <c r="AC50" s="180">
        <f t="shared" si="7"/>
        <v>28109860.967534628</v>
      </c>
      <c r="AD50" s="180">
        <f t="shared" si="8"/>
        <v>-385310.12335373461</v>
      </c>
      <c r="AE50" s="180">
        <f t="shared" si="42"/>
        <v>-385310.12335373461</v>
      </c>
      <c r="AI50" s="66">
        <v>44621</v>
      </c>
      <c r="AJ50" s="36">
        <f>HLOOKUP(AI50,Mercado!$C$93:$GL$102,5,0)</f>
        <v>300578678.68990695</v>
      </c>
      <c r="AK50" s="179">
        <f t="shared" si="30"/>
        <v>0.36121919444240685</v>
      </c>
      <c r="AL50" s="180">
        <f t="shared" si="9"/>
        <v>108574788.18293123</v>
      </c>
      <c r="AM50" s="179">
        <f t="shared" si="51"/>
        <v>0.35262665649691033</v>
      </c>
      <c r="AN50" s="180">
        <f t="shared" si="10"/>
        <v>105992054.480681</v>
      </c>
      <c r="AO50" s="180">
        <f t="shared" si="11"/>
        <v>2582733.7022502273</v>
      </c>
      <c r="AP50" s="180">
        <f t="shared" si="43"/>
        <v>2582733.7022502273</v>
      </c>
      <c r="AT50" s="66">
        <v>44621</v>
      </c>
      <c r="AU50" s="36">
        <f>HLOOKUP(AT50,Mercado!$C$93:$GL$102,6,0)</f>
        <v>22112230.498903479</v>
      </c>
      <c r="AV50" s="179">
        <f t="shared" si="32"/>
        <v>0.22346835000000001</v>
      </c>
      <c r="AW50" s="180">
        <f t="shared" si="12"/>
        <v>4941383.6644096375</v>
      </c>
      <c r="AX50" s="179">
        <f t="shared" si="52"/>
        <v>0.22535705867424069</v>
      </c>
      <c r="AY50" s="180">
        <f t="shared" si="13"/>
        <v>4983147.2259597257</v>
      </c>
      <c r="AZ50" s="180">
        <f t="shared" si="14"/>
        <v>-41763.561550088227</v>
      </c>
      <c r="BA50" s="180">
        <f t="shared" si="44"/>
        <v>-41763.561550088227</v>
      </c>
      <c r="BE50" s="66">
        <v>44621</v>
      </c>
      <c r="BF50" s="36">
        <f>HLOOKUP(BE50,Mercado!$C$93:$GL$102,7,0)</f>
        <v>29330002.264694124</v>
      </c>
      <c r="BG50" s="179">
        <f t="shared" si="34"/>
        <v>0.20949632151819989</v>
      </c>
      <c r="BH50" s="180">
        <f t="shared" si="15"/>
        <v>6144527.584573891</v>
      </c>
      <c r="BI50" s="179">
        <f t="shared" si="53"/>
        <v>0.20949632151819989</v>
      </c>
      <c r="BJ50" s="180">
        <f t="shared" si="16"/>
        <v>6144527.584573891</v>
      </c>
      <c r="BK50" s="180">
        <f t="shared" si="17"/>
        <v>0</v>
      </c>
      <c r="BL50" s="180">
        <f t="shared" si="45"/>
        <v>0</v>
      </c>
      <c r="BP50" s="66">
        <v>44621</v>
      </c>
      <c r="BQ50" s="36">
        <f>HLOOKUP(BP50,Mercado!$C$93:$GL$102,8,0)</f>
        <v>1640909.8855900555</v>
      </c>
      <c r="BR50" s="179">
        <f t="shared" si="36"/>
        <v>0.35345261168070707</v>
      </c>
      <c r="BS50" s="180">
        <f t="shared" si="18"/>
        <v>579983.88459449541</v>
      </c>
      <c r="BT50" s="179">
        <f t="shared" si="54"/>
        <v>0.35345261168070707</v>
      </c>
      <c r="BU50" s="180">
        <f t="shared" si="19"/>
        <v>579983.88459449541</v>
      </c>
      <c r="BV50" s="180">
        <f t="shared" si="20"/>
        <v>0</v>
      </c>
      <c r="BW50" s="180">
        <f t="shared" si="46"/>
        <v>0</v>
      </c>
      <c r="CA50" s="66">
        <v>44621</v>
      </c>
      <c r="CB50" s="36">
        <f>HLOOKUP(CA50,Mercado!$C$93:$GL$102,9,0)</f>
        <v>63866380.776276752</v>
      </c>
      <c r="CC50" s="179">
        <f t="shared" si="38"/>
        <v>4.4379176173529274E-2</v>
      </c>
      <c r="CD50" s="180">
        <f t="shared" si="21"/>
        <v>2834337.3640360893</v>
      </c>
      <c r="CE50" s="179">
        <f t="shared" si="55"/>
        <v>4.4052656253476589E-2</v>
      </c>
      <c r="CF50" s="180">
        <f t="shared" si="22"/>
        <v>2813483.7184909652</v>
      </c>
      <c r="CG50" s="180">
        <f t="shared" si="23"/>
        <v>20853.645545124076</v>
      </c>
      <c r="CH50" s="180">
        <f t="shared" si="47"/>
        <v>20853.645545124076</v>
      </c>
    </row>
    <row r="51" spans="2:86" x14ac:dyDescent="0.3">
      <c r="B51" s="66">
        <v>44652</v>
      </c>
      <c r="C51" s="36">
        <f>HLOOKUP(B51,Mercado!$C$93:$GL$102,2,0)</f>
        <v>17375774.141548906</v>
      </c>
      <c r="D51" s="179">
        <f t="shared" si="24"/>
        <v>3.5680133638237903</v>
      </c>
      <c r="E51" s="180">
        <f t="shared" si="0"/>
        <v>61996994.34383034</v>
      </c>
      <c r="F51" s="179">
        <f t="shared" si="48"/>
        <v>3.6216424060263388</v>
      </c>
      <c r="G51" s="180">
        <f t="shared" si="1"/>
        <v>62928840.46856942</v>
      </c>
      <c r="H51" s="180">
        <f t="shared" si="2"/>
        <v>-931846.12473908067</v>
      </c>
      <c r="I51" s="180">
        <f t="shared" si="40"/>
        <v>-931846.12473908067</v>
      </c>
      <c r="M51" s="66">
        <v>44652</v>
      </c>
      <c r="N51" s="36">
        <f>HLOOKUP(M51,Mercado!$C$93:$GL$102,3,0)</f>
        <v>13136676.977578908</v>
      </c>
      <c r="O51" s="179">
        <f t="shared" si="26"/>
        <v>2.8053321937196682</v>
      </c>
      <c r="P51" s="180">
        <f t="shared" si="3"/>
        <v>36852742.843698099</v>
      </c>
      <c r="Q51" s="179">
        <f t="shared" si="49"/>
        <v>2.9049766512932096</v>
      </c>
      <c r="R51" s="180">
        <f t="shared" si="4"/>
        <v>38161739.895447776</v>
      </c>
      <c r="S51" s="180">
        <f t="shared" si="5"/>
        <v>-1308997.0517496765</v>
      </c>
      <c r="T51" s="180">
        <f t="shared" si="41"/>
        <v>-1308997.0517496765</v>
      </c>
      <c r="X51" s="66">
        <v>44652</v>
      </c>
      <c r="Y51" s="36">
        <f>HLOOKUP(X51,Mercado!$C$93:$GL$102,4,0)</f>
        <v>14113670.52159803</v>
      </c>
      <c r="Z51" s="179">
        <f t="shared" si="28"/>
        <v>2.0640812917932774</v>
      </c>
      <c r="AA51" s="180">
        <f t="shared" si="6"/>
        <v>29131763.28216476</v>
      </c>
      <c r="AB51" s="179">
        <f t="shared" si="50"/>
        <v>2.0927674703944334</v>
      </c>
      <c r="AC51" s="180">
        <f t="shared" si="7"/>
        <v>29536630.555465192</v>
      </c>
      <c r="AD51" s="180">
        <f t="shared" si="8"/>
        <v>-404867.27330043167</v>
      </c>
      <c r="AE51" s="180">
        <f t="shared" si="42"/>
        <v>-404867.27330043167</v>
      </c>
      <c r="AI51" s="66">
        <v>44652</v>
      </c>
      <c r="AJ51" s="36">
        <f>HLOOKUP(AI51,Mercado!$C$93:$GL$102,5,0)</f>
        <v>291977169.18682325</v>
      </c>
      <c r="AK51" s="179">
        <f t="shared" si="30"/>
        <v>0.36121919444240685</v>
      </c>
      <c r="AL51" s="180">
        <f t="shared" si="9"/>
        <v>105467757.84923863</v>
      </c>
      <c r="AM51" s="179">
        <f t="shared" si="51"/>
        <v>0.35262665649691033</v>
      </c>
      <c r="AN51" s="180">
        <f t="shared" si="10"/>
        <v>102958932.9437822</v>
      </c>
      <c r="AO51" s="180">
        <f t="shared" si="11"/>
        <v>2508824.9054564387</v>
      </c>
      <c r="AP51" s="180">
        <f t="shared" si="43"/>
        <v>2508824.9054564387</v>
      </c>
      <c r="AT51" s="66">
        <v>44652</v>
      </c>
      <c r="AU51" s="36">
        <f>HLOOKUP(AT51,Mercado!$C$93:$GL$102,6,0)</f>
        <v>21310155.470216125</v>
      </c>
      <c r="AV51" s="179">
        <f t="shared" si="32"/>
        <v>0.22346835000000001</v>
      </c>
      <c r="AW51" s="180">
        <f t="shared" si="12"/>
        <v>4762145.2811726723</v>
      </c>
      <c r="AX51" s="179">
        <f t="shared" si="52"/>
        <v>0.22535705867424069</v>
      </c>
      <c r="AY51" s="180">
        <f t="shared" si="13"/>
        <v>4802393.9566586865</v>
      </c>
      <c r="AZ51" s="180">
        <f t="shared" si="14"/>
        <v>-40248.675486014225</v>
      </c>
      <c r="BA51" s="180">
        <f t="shared" si="44"/>
        <v>-40248.675486014225</v>
      </c>
      <c r="BE51" s="66">
        <v>44652</v>
      </c>
      <c r="BF51" s="36">
        <f>HLOOKUP(BE51,Mercado!$C$93:$GL$102,7,0)</f>
        <v>28457222.720578734</v>
      </c>
      <c r="BG51" s="179">
        <f t="shared" si="34"/>
        <v>0.20949632151819989</v>
      </c>
      <c r="BH51" s="180">
        <f t="shared" si="15"/>
        <v>5961683.4805853851</v>
      </c>
      <c r="BI51" s="179">
        <f t="shared" si="53"/>
        <v>0.20949632151819989</v>
      </c>
      <c r="BJ51" s="180">
        <f t="shared" si="16"/>
        <v>5961683.4805853851</v>
      </c>
      <c r="BK51" s="180">
        <f t="shared" si="17"/>
        <v>0</v>
      </c>
      <c r="BL51" s="180">
        <f t="shared" si="45"/>
        <v>0</v>
      </c>
      <c r="BP51" s="66">
        <v>44652</v>
      </c>
      <c r="BQ51" s="36">
        <f>HLOOKUP(BP51,Mercado!$C$93:$GL$102,8,0)</f>
        <v>1457843.5238926129</v>
      </c>
      <c r="BR51" s="179">
        <f t="shared" si="36"/>
        <v>0.35345261168070707</v>
      </c>
      <c r="BS51" s="180">
        <f t="shared" si="18"/>
        <v>515278.60094164929</v>
      </c>
      <c r="BT51" s="179">
        <f t="shared" si="54"/>
        <v>0.35345261168070707</v>
      </c>
      <c r="BU51" s="180">
        <f t="shared" si="19"/>
        <v>515278.60094164929</v>
      </c>
      <c r="BV51" s="180">
        <f t="shared" si="20"/>
        <v>0</v>
      </c>
      <c r="BW51" s="180">
        <f t="shared" si="46"/>
        <v>0</v>
      </c>
      <c r="CA51" s="66">
        <v>44652</v>
      </c>
      <c r="CB51" s="36">
        <f>HLOOKUP(CA51,Mercado!$C$93:$GL$102,9,0)</f>
        <v>65979877.833978899</v>
      </c>
      <c r="CC51" s="179">
        <f t="shared" si="38"/>
        <v>4.4379176173529274E-2</v>
      </c>
      <c r="CD51" s="180">
        <f t="shared" si="21"/>
        <v>2928132.6223020884</v>
      </c>
      <c r="CE51" s="179">
        <f t="shared" si="55"/>
        <v>4.4052656253476589E-2</v>
      </c>
      <c r="CF51" s="180">
        <f t="shared" si="22"/>
        <v>2906588.8778666519</v>
      </c>
      <c r="CG51" s="180">
        <f t="shared" si="23"/>
        <v>21543.744435436558</v>
      </c>
      <c r="CH51" s="180">
        <f t="shared" si="47"/>
        <v>21543.744435436558</v>
      </c>
    </row>
    <row r="52" spans="2:86" x14ac:dyDescent="0.3">
      <c r="B52" s="66">
        <v>44682</v>
      </c>
      <c r="C52" s="36">
        <f>HLOOKUP(B52,Mercado!$C$93:$GL$102,2,0)</f>
        <v>19211010.477159616</v>
      </c>
      <c r="D52" s="179">
        <f t="shared" si="24"/>
        <v>3.5680133638237903</v>
      </c>
      <c r="E52" s="180">
        <f t="shared" si="0"/>
        <v>68545142.115064353</v>
      </c>
      <c r="F52" s="179">
        <f t="shared" si="48"/>
        <v>3.6216424060263388</v>
      </c>
      <c r="G52" s="180">
        <f t="shared" si="1"/>
        <v>69575410.206697553</v>
      </c>
      <c r="H52" s="180">
        <f t="shared" si="2"/>
        <v>-1030268.0916332006</v>
      </c>
      <c r="I52" s="180">
        <f t="shared" si="40"/>
        <v>-1030268.0916332006</v>
      </c>
      <c r="M52" s="66">
        <v>44682</v>
      </c>
      <c r="N52" s="36">
        <f>HLOOKUP(M52,Mercado!$C$93:$GL$102,3,0)</f>
        <v>14551843.706879726</v>
      </c>
      <c r="O52" s="179">
        <f t="shared" si="26"/>
        <v>2.8053321937196682</v>
      </c>
      <c r="P52" s="180">
        <f t="shared" si="3"/>
        <v>40822755.628886648</v>
      </c>
      <c r="Q52" s="179">
        <f t="shared" si="49"/>
        <v>2.9049766512932096</v>
      </c>
      <c r="R52" s="180">
        <f t="shared" si="4"/>
        <v>42272766.201753631</v>
      </c>
      <c r="S52" s="180">
        <f t="shared" si="5"/>
        <v>-1450010.5728669837</v>
      </c>
      <c r="T52" s="180">
        <f t="shared" si="41"/>
        <v>-1450010.5728669837</v>
      </c>
      <c r="X52" s="66">
        <v>44682</v>
      </c>
      <c r="Y52" s="36">
        <f>HLOOKUP(X52,Mercado!$C$93:$GL$102,4,0)</f>
        <v>14894289.833671929</v>
      </c>
      <c r="Z52" s="179">
        <f t="shared" si="28"/>
        <v>2.0640812917932774</v>
      </c>
      <c r="AA52" s="180">
        <f t="shared" si="6"/>
        <v>30743025.000229035</v>
      </c>
      <c r="AB52" s="179">
        <f t="shared" si="50"/>
        <v>2.0927674703944334</v>
      </c>
      <c r="AC52" s="180">
        <f t="shared" si="7"/>
        <v>31170285.258535132</v>
      </c>
      <c r="AD52" s="180">
        <f t="shared" si="8"/>
        <v>-427260.25830609724</v>
      </c>
      <c r="AE52" s="180">
        <f t="shared" si="42"/>
        <v>-427260.25830609724</v>
      </c>
      <c r="AI52" s="66">
        <v>44682</v>
      </c>
      <c r="AJ52" s="36">
        <f>HLOOKUP(AI52,Mercado!$C$93:$GL$102,5,0)</f>
        <v>298009929.49085563</v>
      </c>
      <c r="AK52" s="179">
        <f t="shared" si="30"/>
        <v>0.36121919444240685</v>
      </c>
      <c r="AL52" s="180">
        <f t="shared" si="9"/>
        <v>107646906.66652533</v>
      </c>
      <c r="AM52" s="179">
        <f t="shared" si="51"/>
        <v>0.35262665649691033</v>
      </c>
      <c r="AN52" s="180">
        <f t="shared" si="10"/>
        <v>105086245.03924042</v>
      </c>
      <c r="AO52" s="180">
        <f t="shared" si="11"/>
        <v>2560661.6272849143</v>
      </c>
      <c r="AP52" s="180">
        <f t="shared" si="43"/>
        <v>2560661.6272849143</v>
      </c>
      <c r="AT52" s="66">
        <v>44682</v>
      </c>
      <c r="AU52" s="36">
        <f>HLOOKUP(AT52,Mercado!$C$93:$GL$102,6,0)</f>
        <v>21621767.552534729</v>
      </c>
      <c r="AV52" s="179">
        <f t="shared" si="32"/>
        <v>0.22346835000000001</v>
      </c>
      <c r="AW52" s="180">
        <f t="shared" si="12"/>
        <v>4831780.7190484749</v>
      </c>
      <c r="AX52" s="179">
        <f t="shared" si="52"/>
        <v>0.22535705867424069</v>
      </c>
      <c r="AY52" s="180">
        <f t="shared" si="13"/>
        <v>4872617.9389773626</v>
      </c>
      <c r="AZ52" s="180">
        <f t="shared" si="14"/>
        <v>-40837.219928887673</v>
      </c>
      <c r="BA52" s="180">
        <f t="shared" si="44"/>
        <v>-40837.219928887673</v>
      </c>
      <c r="BE52" s="66">
        <v>44682</v>
      </c>
      <c r="BF52" s="36">
        <f>HLOOKUP(BE52,Mercado!$C$93:$GL$102,7,0)</f>
        <v>28804040.37969774</v>
      </c>
      <c r="BG52" s="179">
        <f t="shared" si="34"/>
        <v>0.20949632151819989</v>
      </c>
      <c r="BH52" s="180">
        <f t="shared" si="15"/>
        <v>6034340.5044083698</v>
      </c>
      <c r="BI52" s="179">
        <f t="shared" si="53"/>
        <v>0.20949632151819989</v>
      </c>
      <c r="BJ52" s="180">
        <f t="shared" si="16"/>
        <v>6034340.5044083698</v>
      </c>
      <c r="BK52" s="180">
        <f t="shared" si="17"/>
        <v>0</v>
      </c>
      <c r="BL52" s="180">
        <f t="shared" si="45"/>
        <v>0</v>
      </c>
      <c r="BP52" s="66">
        <v>44682</v>
      </c>
      <c r="BQ52" s="36">
        <f>HLOOKUP(BP52,Mercado!$C$93:$GL$102,8,0)</f>
        <v>1138360.4553700483</v>
      </c>
      <c r="BR52" s="179">
        <f t="shared" si="36"/>
        <v>0.35345261168070707</v>
      </c>
      <c r="BS52" s="180">
        <f t="shared" si="18"/>
        <v>402356.47598458256</v>
      </c>
      <c r="BT52" s="179">
        <f t="shared" si="54"/>
        <v>0.35345261168070707</v>
      </c>
      <c r="BU52" s="180">
        <f t="shared" si="19"/>
        <v>402356.47598458256</v>
      </c>
      <c r="BV52" s="180">
        <f t="shared" si="20"/>
        <v>0</v>
      </c>
      <c r="BW52" s="180">
        <f t="shared" si="46"/>
        <v>0</v>
      </c>
      <c r="CA52" s="66">
        <v>44682</v>
      </c>
      <c r="CB52" s="36">
        <f>HLOOKUP(CA52,Mercado!$C$93:$GL$102,9,0)</f>
        <v>65445111.389691599</v>
      </c>
      <c r="CC52" s="179">
        <f t="shared" si="38"/>
        <v>4.4379176173529274E-2</v>
      </c>
      <c r="CD52" s="180">
        <f t="shared" si="21"/>
        <v>2904400.1280593709</v>
      </c>
      <c r="CE52" s="179">
        <f t="shared" si="55"/>
        <v>4.4052656253476589E-2</v>
      </c>
      <c r="CF52" s="180">
        <f t="shared" si="22"/>
        <v>2883030.9955205694</v>
      </c>
      <c r="CG52" s="180">
        <f t="shared" si="23"/>
        <v>21369.132538801525</v>
      </c>
      <c r="CH52" s="180">
        <f t="shared" si="47"/>
        <v>21369.132538801525</v>
      </c>
    </row>
    <row r="53" spans="2:86" x14ac:dyDescent="0.3">
      <c r="B53" s="66">
        <v>44713</v>
      </c>
      <c r="C53" s="36">
        <f>HLOOKUP(B53,Mercado!$C$93:$GL$102,2,0)</f>
        <v>20498341.045931611</v>
      </c>
      <c r="D53" s="179">
        <f t="shared" si="24"/>
        <v>3.5680133638237903</v>
      </c>
      <c r="E53" s="180">
        <f t="shared" si="0"/>
        <v>73138354.788101718</v>
      </c>
      <c r="F53" s="179">
        <f t="shared" si="48"/>
        <v>3.6216424060263388</v>
      </c>
      <c r="G53" s="180">
        <f t="shared" si="1"/>
        <v>74237661.185136214</v>
      </c>
      <c r="H53" s="180">
        <f t="shared" si="2"/>
        <v>-1099306.3970344961</v>
      </c>
      <c r="I53" s="180">
        <f t="shared" si="40"/>
        <v>-1099306.3970344961</v>
      </c>
      <c r="M53" s="66">
        <v>44713</v>
      </c>
      <c r="N53" s="36">
        <f>HLOOKUP(M53,Mercado!$C$93:$GL$102,3,0)</f>
        <v>15485783.502977202</v>
      </c>
      <c r="O53" s="179">
        <f t="shared" si="26"/>
        <v>2.8053321937196682</v>
      </c>
      <c r="P53" s="180">
        <f t="shared" si="3"/>
        <v>43442767.00587488</v>
      </c>
      <c r="Q53" s="179">
        <f t="shared" si="49"/>
        <v>2.9049766512932096</v>
      </c>
      <c r="R53" s="180">
        <f t="shared" si="4"/>
        <v>44985839.503130339</v>
      </c>
      <c r="S53" s="180">
        <f t="shared" si="5"/>
        <v>-1543072.4972554594</v>
      </c>
      <c r="T53" s="180">
        <f t="shared" si="41"/>
        <v>-1543072.4972554594</v>
      </c>
      <c r="X53" s="66">
        <v>44713</v>
      </c>
      <c r="Y53" s="36">
        <f>HLOOKUP(X53,Mercado!$C$93:$GL$102,4,0)</f>
        <v>15096098.088039719</v>
      </c>
      <c r="Z53" s="179">
        <f t="shared" si="28"/>
        <v>2.0640812917932774</v>
      </c>
      <c r="AA53" s="180">
        <f t="shared" si="6"/>
        <v>31159573.642599046</v>
      </c>
      <c r="AB53" s="179">
        <f t="shared" si="50"/>
        <v>2.0927674703944334</v>
      </c>
      <c r="AC53" s="180">
        <f t="shared" si="7"/>
        <v>31592623.008533124</v>
      </c>
      <c r="AD53" s="180">
        <f t="shared" si="8"/>
        <v>-433049.36593407765</v>
      </c>
      <c r="AE53" s="180">
        <f t="shared" si="42"/>
        <v>-433049.36593407765</v>
      </c>
      <c r="AI53" s="66">
        <v>44713</v>
      </c>
      <c r="AJ53" s="36">
        <f>HLOOKUP(AI53,Mercado!$C$93:$GL$102,5,0)</f>
        <v>290719451.91865683</v>
      </c>
      <c r="AK53" s="179">
        <f t="shared" si="30"/>
        <v>0.36121919444240685</v>
      </c>
      <c r="AL53" s="180">
        <f t="shared" si="9"/>
        <v>105013446.23079525</v>
      </c>
      <c r="AM53" s="179">
        <f t="shared" si="51"/>
        <v>0.35262665649691033</v>
      </c>
      <c r="AN53" s="180">
        <f t="shared" si="10"/>
        <v>102515428.30869024</v>
      </c>
      <c r="AO53" s="180">
        <f t="shared" si="11"/>
        <v>2498017.9221050143</v>
      </c>
      <c r="AP53" s="180">
        <f t="shared" si="43"/>
        <v>2498017.9221050143</v>
      </c>
      <c r="AT53" s="66">
        <v>44713</v>
      </c>
      <c r="AU53" s="36">
        <f>HLOOKUP(AT53,Mercado!$C$93:$GL$102,6,0)</f>
        <v>20943666.784621097</v>
      </c>
      <c r="AV53" s="179">
        <f t="shared" si="32"/>
        <v>0.22346835000000001</v>
      </c>
      <c r="AW53" s="180">
        <f t="shared" si="12"/>
        <v>4680246.6593090817</v>
      </c>
      <c r="AX53" s="179">
        <f t="shared" si="52"/>
        <v>0.22535705867424069</v>
      </c>
      <c r="AY53" s="180">
        <f t="shared" si="13"/>
        <v>4719803.1444356022</v>
      </c>
      <c r="AZ53" s="180">
        <f t="shared" si="14"/>
        <v>-39556.485126520507</v>
      </c>
      <c r="BA53" s="180">
        <f t="shared" si="44"/>
        <v>-39556.485126520507</v>
      </c>
      <c r="BE53" s="66">
        <v>44713</v>
      </c>
      <c r="BF53" s="36">
        <f>HLOOKUP(BE53,Mercado!$C$93:$GL$102,7,0)</f>
        <v>27343436.417575203</v>
      </c>
      <c r="BG53" s="179">
        <f t="shared" si="34"/>
        <v>0.20949632151819989</v>
      </c>
      <c r="BH53" s="180">
        <f t="shared" si="15"/>
        <v>5728349.34714879</v>
      </c>
      <c r="BI53" s="179">
        <f t="shared" si="53"/>
        <v>0.20949632151819989</v>
      </c>
      <c r="BJ53" s="180">
        <f t="shared" si="16"/>
        <v>5728349.34714879</v>
      </c>
      <c r="BK53" s="180">
        <f t="shared" si="17"/>
        <v>0</v>
      </c>
      <c r="BL53" s="180">
        <f t="shared" si="45"/>
        <v>0</v>
      </c>
      <c r="BP53" s="66">
        <v>44713</v>
      </c>
      <c r="BQ53" s="36">
        <f>HLOOKUP(BP53,Mercado!$C$93:$GL$102,8,0)</f>
        <v>885473.90409009729</v>
      </c>
      <c r="BR53" s="179">
        <f t="shared" si="36"/>
        <v>0.35345261168070707</v>
      </c>
      <c r="BS53" s="180">
        <f t="shared" si="18"/>
        <v>312973.06397575681</v>
      </c>
      <c r="BT53" s="179">
        <f t="shared" si="54"/>
        <v>0.35345261168070707</v>
      </c>
      <c r="BU53" s="180">
        <f t="shared" si="19"/>
        <v>312973.06397575681</v>
      </c>
      <c r="BV53" s="180">
        <f t="shared" si="20"/>
        <v>0</v>
      </c>
      <c r="BW53" s="180">
        <f t="shared" si="46"/>
        <v>0</v>
      </c>
      <c r="CA53" s="66">
        <v>44713</v>
      </c>
      <c r="CB53" s="36">
        <f>HLOOKUP(CA53,Mercado!$C$93:$GL$102,9,0)</f>
        <v>71842004.7116808</v>
      </c>
      <c r="CC53" s="179">
        <f t="shared" si="38"/>
        <v>4.4379176173529274E-2</v>
      </c>
      <c r="CD53" s="180">
        <f t="shared" si="21"/>
        <v>3188288.9837592025</v>
      </c>
      <c r="CE53" s="179">
        <f t="shared" si="55"/>
        <v>4.4052656253476589E-2</v>
      </c>
      <c r="CF53" s="180">
        <f t="shared" si="22"/>
        <v>3164831.1381243197</v>
      </c>
      <c r="CG53" s="180">
        <f t="shared" si="23"/>
        <v>23457.845634882804</v>
      </c>
      <c r="CH53" s="180">
        <f t="shared" si="47"/>
        <v>23457.845634882804</v>
      </c>
    </row>
    <row r="54" spans="2:86" x14ac:dyDescent="0.3">
      <c r="B54" s="66">
        <v>44743</v>
      </c>
      <c r="C54" s="36">
        <f>HLOOKUP(B54,Mercado!$C$93:$GL$102,2,0)</f>
        <v>21293723.919241056</v>
      </c>
      <c r="D54" s="179">
        <f t="shared" si="24"/>
        <v>3.5680133638237903</v>
      </c>
      <c r="E54" s="180">
        <f t="shared" si="0"/>
        <v>75976291.509426385</v>
      </c>
      <c r="F54" s="179">
        <f t="shared" si="48"/>
        <v>3.6216424060263388</v>
      </c>
      <c r="G54" s="180">
        <f t="shared" si="1"/>
        <v>77118253.528140783</v>
      </c>
      <c r="H54" s="180">
        <f t="shared" si="2"/>
        <v>-1141962.0187143981</v>
      </c>
      <c r="I54" s="180">
        <f t="shared" si="40"/>
        <v>-1141962.0187143981</v>
      </c>
      <c r="M54" s="66">
        <v>44743</v>
      </c>
      <c r="N54" s="36">
        <f>HLOOKUP(M54,Mercado!$C$93:$GL$102,3,0)</f>
        <v>16002193.04951825</v>
      </c>
      <c r="O54" s="179">
        <f t="shared" si="26"/>
        <v>2.8053321937196682</v>
      </c>
      <c r="P54" s="180">
        <f t="shared" si="3"/>
        <v>44891467.33193066</v>
      </c>
      <c r="Q54" s="179">
        <f t="shared" si="49"/>
        <v>2.9049766512932096</v>
      </c>
      <c r="R54" s="180">
        <f t="shared" si="4"/>
        <v>46485997.178337</v>
      </c>
      <c r="S54" s="180">
        <f t="shared" si="5"/>
        <v>-1594529.8464063406</v>
      </c>
      <c r="T54" s="180">
        <f t="shared" si="41"/>
        <v>-1594529.8464063406</v>
      </c>
      <c r="X54" s="66">
        <v>44743</v>
      </c>
      <c r="Y54" s="36">
        <f>HLOOKUP(X54,Mercado!$C$93:$GL$102,4,0)</f>
        <v>16076109.9554439</v>
      </c>
      <c r="Z54" s="179">
        <f t="shared" si="28"/>
        <v>2.0640812917932774</v>
      </c>
      <c r="AA54" s="180">
        <f t="shared" si="6"/>
        <v>33182397.803843413</v>
      </c>
      <c r="AB54" s="179">
        <f t="shared" si="50"/>
        <v>2.0927674703944334</v>
      </c>
      <c r="AC54" s="180">
        <f t="shared" si="7"/>
        <v>33643559.965237096</v>
      </c>
      <c r="AD54" s="180">
        <f t="shared" si="8"/>
        <v>-461162.1613936834</v>
      </c>
      <c r="AE54" s="180">
        <f t="shared" si="42"/>
        <v>-461162.1613936834</v>
      </c>
      <c r="AI54" s="66">
        <v>44743</v>
      </c>
      <c r="AJ54" s="36">
        <f>HLOOKUP(AI54,Mercado!$C$93:$GL$102,5,0)</f>
        <v>300402396.96944708</v>
      </c>
      <c r="AK54" s="179">
        <f t="shared" si="30"/>
        <v>0.36121919444240685</v>
      </c>
      <c r="AL54" s="180">
        <f t="shared" si="9"/>
        <v>108511111.8418718</v>
      </c>
      <c r="AM54" s="179">
        <f t="shared" si="51"/>
        <v>0.35262665649691033</v>
      </c>
      <c r="AN54" s="180">
        <f t="shared" si="10"/>
        <v>105929892.84699371</v>
      </c>
      <c r="AO54" s="180">
        <f t="shared" si="11"/>
        <v>2581218.9948780835</v>
      </c>
      <c r="AP54" s="180">
        <f t="shared" si="43"/>
        <v>2581218.9948780835</v>
      </c>
      <c r="AT54" s="66">
        <v>44743</v>
      </c>
      <c r="AU54" s="36">
        <f>HLOOKUP(AT54,Mercado!$C$93:$GL$102,6,0)</f>
        <v>19856836.28201269</v>
      </c>
      <c r="AV54" s="179">
        <f t="shared" si="32"/>
        <v>0.22346835000000001</v>
      </c>
      <c r="AW54" s="180">
        <f t="shared" si="12"/>
        <v>4437374.4401615104</v>
      </c>
      <c r="AX54" s="179">
        <f t="shared" si="52"/>
        <v>0.22535705867424069</v>
      </c>
      <c r="AY54" s="180">
        <f t="shared" si="13"/>
        <v>4474878.2190903248</v>
      </c>
      <c r="AZ54" s="180">
        <f t="shared" si="14"/>
        <v>-37503.778928814456</v>
      </c>
      <c r="BA54" s="180">
        <f t="shared" si="44"/>
        <v>-37503.778928814456</v>
      </c>
      <c r="BE54" s="66">
        <v>44743</v>
      </c>
      <c r="BF54" s="36">
        <f>HLOOKUP(BE54,Mercado!$C$93:$GL$102,7,0)</f>
        <v>29004659.100806404</v>
      </c>
      <c r="BG54" s="179">
        <f t="shared" si="34"/>
        <v>0.20949632151819989</v>
      </c>
      <c r="BH54" s="180">
        <f t="shared" si="15"/>
        <v>6076369.3885083208</v>
      </c>
      <c r="BI54" s="179">
        <f t="shared" si="53"/>
        <v>0.20949632151819989</v>
      </c>
      <c r="BJ54" s="180">
        <f t="shared" si="16"/>
        <v>6076369.3885083208</v>
      </c>
      <c r="BK54" s="180">
        <f t="shared" si="17"/>
        <v>0</v>
      </c>
      <c r="BL54" s="180">
        <f t="shared" si="45"/>
        <v>0</v>
      </c>
      <c r="BP54" s="66">
        <v>44743</v>
      </c>
      <c r="BQ54" s="36">
        <f>HLOOKUP(BP54,Mercado!$C$93:$GL$102,8,0)</f>
        <v>775459.69206751301</v>
      </c>
      <c r="BR54" s="179">
        <f t="shared" si="36"/>
        <v>0.35345261168070707</v>
      </c>
      <c r="BS54" s="180">
        <f t="shared" si="18"/>
        <v>274088.25341437937</v>
      </c>
      <c r="BT54" s="179">
        <f t="shared" si="54"/>
        <v>0.35345261168070707</v>
      </c>
      <c r="BU54" s="180">
        <f t="shared" si="19"/>
        <v>274088.25341437937</v>
      </c>
      <c r="BV54" s="180">
        <f t="shared" si="20"/>
        <v>0</v>
      </c>
      <c r="BW54" s="180">
        <f t="shared" si="46"/>
        <v>0</v>
      </c>
      <c r="CA54" s="66">
        <v>44743</v>
      </c>
      <c r="CB54" s="36">
        <f>HLOOKUP(CA54,Mercado!$C$93:$GL$102,9,0)</f>
        <v>68866938.709738046</v>
      </c>
      <c r="CC54" s="179">
        <f t="shared" si="38"/>
        <v>4.4379176173529274E-2</v>
      </c>
      <c r="CD54" s="180">
        <f t="shared" si="21"/>
        <v>3056258.0055311075</v>
      </c>
      <c r="CE54" s="179">
        <f t="shared" si="55"/>
        <v>4.4052656253476589E-2</v>
      </c>
      <c r="CF54" s="180">
        <f t="shared" si="22"/>
        <v>3033771.5782093308</v>
      </c>
      <c r="CG54" s="180">
        <f t="shared" si="23"/>
        <v>22486.427321776748</v>
      </c>
      <c r="CH54" s="180">
        <f t="shared" si="47"/>
        <v>22486.427321776748</v>
      </c>
    </row>
    <row r="55" spans="2:86" x14ac:dyDescent="0.3">
      <c r="B55" s="66">
        <v>44774</v>
      </c>
      <c r="C55" s="36">
        <f>HLOOKUP(B55,Mercado!$C$93:$GL$102,2,0)</f>
        <v>21316096.739399172</v>
      </c>
      <c r="D55" s="179">
        <f t="shared" si="24"/>
        <v>3.5680133638237903</v>
      </c>
      <c r="E55" s="180">
        <f t="shared" si="0"/>
        <v>76056118.030736968</v>
      </c>
      <c r="F55" s="179">
        <f t="shared" si="48"/>
        <v>3.6216424060263388</v>
      </c>
      <c r="G55" s="180">
        <f t="shared" si="1"/>
        <v>77199279.88236782</v>
      </c>
      <c r="H55" s="180">
        <f t="shared" si="2"/>
        <v>-1143161.8516308516</v>
      </c>
      <c r="I55" s="180">
        <f t="shared" si="40"/>
        <v>-1143161.8516308516</v>
      </c>
      <c r="M55" s="66">
        <v>44774</v>
      </c>
      <c r="N55" s="36">
        <f>HLOOKUP(M55,Mercado!$C$93:$GL$102,3,0)</f>
        <v>15975720.601128865</v>
      </c>
      <c r="O55" s="179">
        <f t="shared" si="26"/>
        <v>2.8053321937196682</v>
      </c>
      <c r="P55" s="180">
        <f t="shared" si="3"/>
        <v>44817203.320217334</v>
      </c>
      <c r="Q55" s="179">
        <f t="shared" si="49"/>
        <v>2.9049766512932096</v>
      </c>
      <c r="R55" s="180">
        <f t="shared" si="4"/>
        <v>46409095.333863273</v>
      </c>
      <c r="S55" s="180">
        <f t="shared" si="5"/>
        <v>-1591892.0136459395</v>
      </c>
      <c r="T55" s="180">
        <f t="shared" si="41"/>
        <v>-1591892.0136459395</v>
      </c>
      <c r="X55" s="66">
        <v>44774</v>
      </c>
      <c r="Y55" s="36">
        <f>HLOOKUP(X55,Mercado!$C$93:$GL$102,4,0)</f>
        <v>16001864.647784336</v>
      </c>
      <c r="Z55" s="179">
        <f t="shared" si="28"/>
        <v>2.0640812917932774</v>
      </c>
      <c r="AA55" s="180">
        <f t="shared" si="6"/>
        <v>33029149.453299869</v>
      </c>
      <c r="AB55" s="179">
        <f t="shared" si="50"/>
        <v>2.0927674703944334</v>
      </c>
      <c r="AC55" s="180">
        <f t="shared" si="7"/>
        <v>33488181.800537735</v>
      </c>
      <c r="AD55" s="180">
        <f t="shared" si="8"/>
        <v>-459032.34723786637</v>
      </c>
      <c r="AE55" s="180">
        <f t="shared" si="42"/>
        <v>-459032.34723786637</v>
      </c>
      <c r="AI55" s="66">
        <v>44774</v>
      </c>
      <c r="AJ55" s="36">
        <f>HLOOKUP(AI55,Mercado!$C$93:$GL$102,5,0)</f>
        <v>301523558.91121042</v>
      </c>
      <c r="AK55" s="179">
        <f t="shared" si="30"/>
        <v>0.36121919444240685</v>
      </c>
      <c r="AL55" s="180">
        <f t="shared" si="9"/>
        <v>108916097.05531503</v>
      </c>
      <c r="AM55" s="179">
        <f t="shared" si="51"/>
        <v>0.35262665649691033</v>
      </c>
      <c r="AN55" s="180">
        <f t="shared" si="10"/>
        <v>106325244.4339093</v>
      </c>
      <c r="AO55" s="180">
        <f t="shared" si="11"/>
        <v>2590852.6214057356</v>
      </c>
      <c r="AP55" s="180">
        <f t="shared" si="43"/>
        <v>2590852.6214057356</v>
      </c>
      <c r="AT55" s="66">
        <v>44774</v>
      </c>
      <c r="AU55" s="36">
        <f>HLOOKUP(AT55,Mercado!$C$93:$GL$102,6,0)</f>
        <v>22132656.227144182</v>
      </c>
      <c r="AV55" s="179">
        <f t="shared" si="32"/>
        <v>0.22346835000000001</v>
      </c>
      <c r="AW55" s="180">
        <f t="shared" si="12"/>
        <v>4945948.1681971354</v>
      </c>
      <c r="AX55" s="179">
        <f t="shared" si="52"/>
        <v>0.22535705867424069</v>
      </c>
      <c r="AY55" s="180">
        <f t="shared" si="13"/>
        <v>4987750.3079973301</v>
      </c>
      <c r="AZ55" s="180">
        <f t="shared" si="14"/>
        <v>-41802.139800194651</v>
      </c>
      <c r="BA55" s="180">
        <f t="shared" si="44"/>
        <v>-41802.139800194651</v>
      </c>
      <c r="BE55" s="66">
        <v>44774</v>
      </c>
      <c r="BF55" s="36">
        <f>HLOOKUP(BE55,Mercado!$C$93:$GL$102,7,0)</f>
        <v>29253909.588983893</v>
      </c>
      <c r="BG55" s="179">
        <f t="shared" si="34"/>
        <v>0.20949632151819989</v>
      </c>
      <c r="BH55" s="180">
        <f t="shared" si="15"/>
        <v>6128586.44891812</v>
      </c>
      <c r="BI55" s="179">
        <f t="shared" si="53"/>
        <v>0.20949632151819989</v>
      </c>
      <c r="BJ55" s="180">
        <f t="shared" si="16"/>
        <v>6128586.44891812</v>
      </c>
      <c r="BK55" s="180">
        <f t="shared" si="17"/>
        <v>0</v>
      </c>
      <c r="BL55" s="180">
        <f t="shared" si="45"/>
        <v>0</v>
      </c>
      <c r="BP55" s="66">
        <v>44774</v>
      </c>
      <c r="BQ55" s="36">
        <f>HLOOKUP(BP55,Mercado!$C$93:$GL$102,8,0)</f>
        <v>954818.47728155344</v>
      </c>
      <c r="BR55" s="179">
        <f t="shared" si="36"/>
        <v>0.35345261168070707</v>
      </c>
      <c r="BS55" s="180">
        <f t="shared" si="18"/>
        <v>337483.08447616093</v>
      </c>
      <c r="BT55" s="179">
        <f t="shared" si="54"/>
        <v>0.35345261168070707</v>
      </c>
      <c r="BU55" s="180">
        <f t="shared" si="19"/>
        <v>337483.08447616093</v>
      </c>
      <c r="BV55" s="180">
        <f t="shared" si="20"/>
        <v>0</v>
      </c>
      <c r="BW55" s="180">
        <f t="shared" si="46"/>
        <v>0</v>
      </c>
      <c r="CA55" s="66">
        <v>44774</v>
      </c>
      <c r="CB55" s="36">
        <f>HLOOKUP(CA55,Mercado!$C$93:$GL$102,9,0)</f>
        <v>69617253.391905591</v>
      </c>
      <c r="CC55" s="179">
        <f t="shared" si="38"/>
        <v>4.4379176173529274E-2</v>
      </c>
      <c r="CD55" s="180">
        <f t="shared" si="21"/>
        <v>3089556.3529966064</v>
      </c>
      <c r="CE55" s="179">
        <f t="shared" si="55"/>
        <v>4.4052656253476589E-2</v>
      </c>
      <c r="CF55" s="180">
        <f t="shared" si="22"/>
        <v>3066824.932984794</v>
      </c>
      <c r="CG55" s="180">
        <f t="shared" si="23"/>
        <v>22731.420011812355</v>
      </c>
      <c r="CH55" s="180">
        <f t="shared" si="47"/>
        <v>22731.420011812355</v>
      </c>
    </row>
    <row r="56" spans="2:86" x14ac:dyDescent="0.3">
      <c r="B56" s="66">
        <v>44805</v>
      </c>
      <c r="C56" s="36">
        <f>HLOOKUP(B56,Mercado!$C$93:$GL$102,2,0)</f>
        <v>20420541.984982349</v>
      </c>
      <c r="D56" s="179">
        <f t="shared" si="24"/>
        <v>3.5680133638237903</v>
      </c>
      <c r="E56" s="180">
        <f t="shared" si="0"/>
        <v>72860766.698941812</v>
      </c>
      <c r="F56" s="179">
        <f t="shared" si="48"/>
        <v>3.6216424060263388</v>
      </c>
      <c r="G56" s="180">
        <f t="shared" si="1"/>
        <v>73955900.806853339</v>
      </c>
      <c r="H56" s="180">
        <f t="shared" si="2"/>
        <v>-1095134.1079115272</v>
      </c>
      <c r="I56" s="180">
        <f t="shared" si="40"/>
        <v>-1095134.1079115272</v>
      </c>
      <c r="M56" s="66">
        <v>44805</v>
      </c>
      <c r="N56" s="36">
        <f>HLOOKUP(M56,Mercado!$C$93:$GL$102,3,0)</f>
        <v>15268999.294301711</v>
      </c>
      <c r="O56" s="179">
        <f t="shared" si="26"/>
        <v>2.8053321937196682</v>
      </c>
      <c r="P56" s="180">
        <f t="shared" si="3"/>
        <v>42834615.286187485</v>
      </c>
      <c r="Q56" s="179">
        <f t="shared" si="49"/>
        <v>2.9049766512932096</v>
      </c>
      <c r="R56" s="180">
        <f t="shared" si="4"/>
        <v>44356086.438558966</v>
      </c>
      <c r="S56" s="180">
        <f t="shared" si="5"/>
        <v>-1521471.1523714811</v>
      </c>
      <c r="T56" s="180">
        <f t="shared" si="41"/>
        <v>-1521471.1523714811</v>
      </c>
      <c r="X56" s="66">
        <v>44805</v>
      </c>
      <c r="Y56" s="36">
        <f>HLOOKUP(X56,Mercado!$C$93:$GL$102,4,0)</f>
        <v>15261742.385000989</v>
      </c>
      <c r="Z56" s="179">
        <f t="shared" si="28"/>
        <v>2.0640812917932774</v>
      </c>
      <c r="AA56" s="180">
        <f t="shared" si="6"/>
        <v>31501476.937049054</v>
      </c>
      <c r="AB56" s="179">
        <f t="shared" si="50"/>
        <v>2.0927674703944334</v>
      </c>
      <c r="AC56" s="180">
        <f t="shared" si="7"/>
        <v>31939278.004870027</v>
      </c>
      <c r="AD56" s="180">
        <f t="shared" si="8"/>
        <v>-437801.06782097369</v>
      </c>
      <c r="AE56" s="180">
        <f t="shared" si="42"/>
        <v>-437801.06782097369</v>
      </c>
      <c r="AI56" s="66">
        <v>44805</v>
      </c>
      <c r="AJ56" s="36">
        <f>HLOOKUP(AI56,Mercado!$C$93:$GL$102,5,0)</f>
        <v>292449167.77567911</v>
      </c>
      <c r="AK56" s="179">
        <f t="shared" si="30"/>
        <v>0.36121919444240685</v>
      </c>
      <c r="AL56" s="180">
        <f t="shared" si="9"/>
        <v>105638252.7992831</v>
      </c>
      <c r="AM56" s="179">
        <f t="shared" si="51"/>
        <v>0.35262665649691033</v>
      </c>
      <c r="AN56" s="180">
        <f t="shared" si="10"/>
        <v>103125372.22804169</v>
      </c>
      <c r="AO56" s="180">
        <f t="shared" si="11"/>
        <v>2512880.5712414086</v>
      </c>
      <c r="AP56" s="180">
        <f t="shared" si="43"/>
        <v>2512880.5712414086</v>
      </c>
      <c r="AT56" s="66">
        <v>44805</v>
      </c>
      <c r="AU56" s="36">
        <f>HLOOKUP(AT56,Mercado!$C$93:$GL$102,6,0)</f>
        <v>21908041.766157623</v>
      </c>
      <c r="AV56" s="179">
        <f t="shared" si="32"/>
        <v>0.22346835000000001</v>
      </c>
      <c r="AW56" s="180">
        <f t="shared" si="12"/>
        <v>4895753.9452143302</v>
      </c>
      <c r="AX56" s="179">
        <f t="shared" si="52"/>
        <v>0.22535705867424069</v>
      </c>
      <c r="AY56" s="180">
        <f t="shared" si="13"/>
        <v>4937131.8537336988</v>
      </c>
      <c r="AZ56" s="180">
        <f t="shared" si="14"/>
        <v>-41377.908519368619</v>
      </c>
      <c r="BA56" s="180">
        <f t="shared" si="44"/>
        <v>-41377.908519368619</v>
      </c>
      <c r="BE56" s="66">
        <v>44805</v>
      </c>
      <c r="BF56" s="36">
        <f>HLOOKUP(BE56,Mercado!$C$93:$GL$102,7,0)</f>
        <v>28394776.246094763</v>
      </c>
      <c r="BG56" s="179">
        <f t="shared" si="34"/>
        <v>0.20949632151819989</v>
      </c>
      <c r="BH56" s="180">
        <f t="shared" si="15"/>
        <v>5948601.1738892132</v>
      </c>
      <c r="BI56" s="179">
        <f t="shared" si="53"/>
        <v>0.20949632151819989</v>
      </c>
      <c r="BJ56" s="180">
        <f t="shared" si="16"/>
        <v>5948601.1738892132</v>
      </c>
      <c r="BK56" s="180">
        <f t="shared" si="17"/>
        <v>0</v>
      </c>
      <c r="BL56" s="180">
        <f t="shared" si="45"/>
        <v>0</v>
      </c>
      <c r="BP56" s="66">
        <v>44805</v>
      </c>
      <c r="BQ56" s="36">
        <f>HLOOKUP(BP56,Mercado!$C$93:$GL$102,8,0)</f>
        <v>1228995.9155135509</v>
      </c>
      <c r="BR56" s="179">
        <f t="shared" si="36"/>
        <v>0.35345261168070707</v>
      </c>
      <c r="BS56" s="180">
        <f t="shared" si="18"/>
        <v>434391.81608318619</v>
      </c>
      <c r="BT56" s="179">
        <f t="shared" si="54"/>
        <v>0.35345261168070707</v>
      </c>
      <c r="BU56" s="180">
        <f t="shared" si="19"/>
        <v>434391.81608318619</v>
      </c>
      <c r="BV56" s="180">
        <f t="shared" si="20"/>
        <v>0</v>
      </c>
      <c r="BW56" s="180">
        <f t="shared" si="46"/>
        <v>0</v>
      </c>
      <c r="CA56" s="66">
        <v>44805</v>
      </c>
      <c r="CB56" s="36">
        <f>HLOOKUP(CA56,Mercado!$C$93:$GL$102,9,0)</f>
        <v>73085116.306482151</v>
      </c>
      <c r="CC56" s="179">
        <f t="shared" si="38"/>
        <v>4.4379176173529274E-2</v>
      </c>
      <c r="CD56" s="180">
        <f t="shared" si="21"/>
        <v>3243457.2522282484</v>
      </c>
      <c r="CE56" s="179">
        <f t="shared" si="55"/>
        <v>4.4052656253476589E-2</v>
      </c>
      <c r="CF56" s="180">
        <f t="shared" si="22"/>
        <v>3219593.5058948146</v>
      </c>
      <c r="CG56" s="180">
        <f t="shared" si="23"/>
        <v>23863.746333433781</v>
      </c>
      <c r="CH56" s="180">
        <f t="shared" si="47"/>
        <v>23863.746333433781</v>
      </c>
    </row>
    <row r="57" spans="2:86" x14ac:dyDescent="0.3">
      <c r="B57" s="66">
        <v>44835</v>
      </c>
      <c r="C57" s="36">
        <f>HLOOKUP(B57,Mercado!$C$93:$GL$102,2,0)</f>
        <v>18072775.845731948</v>
      </c>
      <c r="D57" s="179">
        <f t="shared" si="24"/>
        <v>3.5680133638237903</v>
      </c>
      <c r="E57" s="180">
        <f t="shared" si="0"/>
        <v>64483905.738963395</v>
      </c>
      <c r="F57" s="179">
        <f t="shared" si="48"/>
        <v>3.6216424060263388</v>
      </c>
      <c r="G57" s="180">
        <f t="shared" si="1"/>
        <v>65453131.397511348</v>
      </c>
      <c r="H57" s="180">
        <f t="shared" si="2"/>
        <v>-969225.65854795277</v>
      </c>
      <c r="I57" s="180">
        <f t="shared" si="40"/>
        <v>-969225.65854795277</v>
      </c>
      <c r="M57" s="66">
        <v>44835</v>
      </c>
      <c r="N57" s="36">
        <f>HLOOKUP(M57,Mercado!$C$93:$GL$102,3,0)</f>
        <v>13442952.313486287</v>
      </c>
      <c r="O57" s="179">
        <f t="shared" si="26"/>
        <v>2.8053321937196682</v>
      </c>
      <c r="P57" s="180">
        <f t="shared" si="3"/>
        <v>37711946.903661378</v>
      </c>
      <c r="Q57" s="179">
        <f t="shared" si="49"/>
        <v>2.9049766512932096</v>
      </c>
      <c r="R57" s="180">
        <f t="shared" si="4"/>
        <v>39051462.595125698</v>
      </c>
      <c r="S57" s="180">
        <f t="shared" si="5"/>
        <v>-1339515.6914643198</v>
      </c>
      <c r="T57" s="180">
        <f t="shared" si="41"/>
        <v>-1339515.6914643198</v>
      </c>
      <c r="X57" s="66">
        <v>44835</v>
      </c>
      <c r="Y57" s="36">
        <f>HLOOKUP(X57,Mercado!$C$93:$GL$102,4,0)</f>
        <v>15626605.345303264</v>
      </c>
      <c r="Z57" s="179">
        <f t="shared" si="28"/>
        <v>2.0640812917932774</v>
      </c>
      <c r="AA57" s="180">
        <f t="shared" si="6"/>
        <v>32254583.747477293</v>
      </c>
      <c r="AB57" s="179">
        <f t="shared" si="50"/>
        <v>2.0927674703944334</v>
      </c>
      <c r="AC57" s="180">
        <f t="shared" si="7"/>
        <v>32702851.339342441</v>
      </c>
      <c r="AD57" s="180">
        <f t="shared" si="8"/>
        <v>-448267.5918651484</v>
      </c>
      <c r="AE57" s="180">
        <f t="shared" si="42"/>
        <v>-448267.5918651484</v>
      </c>
      <c r="AI57" s="66">
        <v>44835</v>
      </c>
      <c r="AJ57" s="36">
        <f>HLOOKUP(AI57,Mercado!$C$93:$GL$102,5,0)</f>
        <v>302517948.85983461</v>
      </c>
      <c r="AK57" s="179">
        <f t="shared" si="30"/>
        <v>0.36121919444240685</v>
      </c>
      <c r="AL57" s="180">
        <f t="shared" si="9"/>
        <v>109275289.79151869</v>
      </c>
      <c r="AM57" s="179">
        <f t="shared" si="51"/>
        <v>0.35262665649691033</v>
      </c>
      <c r="AN57" s="180">
        <f t="shared" si="10"/>
        <v>106675892.83674678</v>
      </c>
      <c r="AO57" s="180">
        <f t="shared" si="11"/>
        <v>2599396.9547719061</v>
      </c>
      <c r="AP57" s="180">
        <f t="shared" si="43"/>
        <v>2599396.9547719061</v>
      </c>
      <c r="AT57" s="66">
        <v>44835</v>
      </c>
      <c r="AU57" s="36">
        <f>HLOOKUP(AT57,Mercado!$C$93:$GL$102,6,0)</f>
        <v>21787407.128151055</v>
      </c>
      <c r="AV57" s="179">
        <f t="shared" si="32"/>
        <v>0.22346835000000001</v>
      </c>
      <c r="AW57" s="180">
        <f t="shared" si="12"/>
        <v>4868795.9217061549</v>
      </c>
      <c r="AX57" s="179">
        <f t="shared" si="52"/>
        <v>0.22535705867424069</v>
      </c>
      <c r="AY57" s="180">
        <f t="shared" si="13"/>
        <v>4909945.9865383068</v>
      </c>
      <c r="AZ57" s="180">
        <f t="shared" si="14"/>
        <v>-41150.064832151867</v>
      </c>
      <c r="BA57" s="180">
        <f t="shared" si="44"/>
        <v>-41150.064832151867</v>
      </c>
      <c r="BE57" s="66">
        <v>44835</v>
      </c>
      <c r="BF57" s="36">
        <f>HLOOKUP(BE57,Mercado!$C$93:$GL$102,7,0)</f>
        <v>26021776.113339208</v>
      </c>
      <c r="BG57" s="179">
        <f t="shared" si="34"/>
        <v>0.20949632151819989</v>
      </c>
      <c r="BH57" s="180">
        <f t="shared" si="15"/>
        <v>5451466.375114724</v>
      </c>
      <c r="BI57" s="179">
        <f t="shared" si="53"/>
        <v>0.20949632151819989</v>
      </c>
      <c r="BJ57" s="180">
        <f t="shared" si="16"/>
        <v>5451466.375114724</v>
      </c>
      <c r="BK57" s="180">
        <f t="shared" si="17"/>
        <v>0</v>
      </c>
      <c r="BL57" s="180">
        <f t="shared" si="45"/>
        <v>0</v>
      </c>
      <c r="BP57" s="66">
        <v>44835</v>
      </c>
      <c r="BQ57" s="36">
        <f>HLOOKUP(BP57,Mercado!$C$93:$GL$102,8,0)</f>
        <v>1414636.7019335728</v>
      </c>
      <c r="BR57" s="179">
        <f t="shared" si="36"/>
        <v>0.35345261168070707</v>
      </c>
      <c r="BS57" s="180">
        <f t="shared" si="18"/>
        <v>500007.03687780327</v>
      </c>
      <c r="BT57" s="179">
        <f t="shared" si="54"/>
        <v>0.35345261168070707</v>
      </c>
      <c r="BU57" s="180">
        <f t="shared" si="19"/>
        <v>500007.03687780327</v>
      </c>
      <c r="BV57" s="180">
        <f t="shared" si="20"/>
        <v>0</v>
      </c>
      <c r="BW57" s="180">
        <f t="shared" si="46"/>
        <v>0</v>
      </c>
      <c r="CA57" s="66">
        <v>44835</v>
      </c>
      <c r="CB57" s="36">
        <f>HLOOKUP(CA57,Mercado!$C$93:$GL$102,9,0)</f>
        <v>75990790.754380941</v>
      </c>
      <c r="CC57" s="179">
        <f t="shared" si="38"/>
        <v>4.4379176173529274E-2</v>
      </c>
      <c r="CD57" s="180">
        <f t="shared" si="21"/>
        <v>3372408.6904544714</v>
      </c>
      <c r="CE57" s="179">
        <f t="shared" si="55"/>
        <v>4.4052656253476589E-2</v>
      </c>
      <c r="CF57" s="180">
        <f t="shared" si="22"/>
        <v>3347596.1835326105</v>
      </c>
      <c r="CG57" s="180">
        <f t="shared" si="23"/>
        <v>24812.506921860855</v>
      </c>
      <c r="CH57" s="180">
        <f t="shared" si="47"/>
        <v>24812.506921860855</v>
      </c>
    </row>
    <row r="58" spans="2:86" x14ac:dyDescent="0.3">
      <c r="B58" s="66">
        <v>44866</v>
      </c>
      <c r="C58" s="36">
        <f>HLOOKUP(B58,Mercado!$C$93:$GL$102,2,0)</f>
        <v>17172844.901344512</v>
      </c>
      <c r="D58" s="179">
        <f t="shared" si="24"/>
        <v>3.5680133638237903</v>
      </c>
      <c r="E58" s="180">
        <f t="shared" si="0"/>
        <v>61272940.102870457</v>
      </c>
      <c r="F58" s="179">
        <f t="shared" si="48"/>
        <v>3.6216424060263388</v>
      </c>
      <c r="G58" s="180">
        <f t="shared" si="1"/>
        <v>62193903.326822482</v>
      </c>
      <c r="H58" s="180">
        <f t="shared" si="2"/>
        <v>-920963.22395202518</v>
      </c>
      <c r="I58" s="180">
        <f t="shared" si="40"/>
        <v>-920963.22395202518</v>
      </c>
      <c r="M58" s="66">
        <v>44866</v>
      </c>
      <c r="N58" s="36">
        <f>HLOOKUP(M58,Mercado!$C$93:$GL$102,3,0)</f>
        <v>12768024.526559658</v>
      </c>
      <c r="O58" s="179">
        <f t="shared" si="26"/>
        <v>2.8053321937196682</v>
      </c>
      <c r="P58" s="180">
        <f t="shared" si="3"/>
        <v>35818550.254560135</v>
      </c>
      <c r="Q58" s="179">
        <f t="shared" si="49"/>
        <v>2.9049766512932096</v>
      </c>
      <c r="R58" s="180">
        <f t="shared" si="4"/>
        <v>37090813.132794842</v>
      </c>
      <c r="S58" s="180">
        <f t="shared" si="5"/>
        <v>-1272262.8782347068</v>
      </c>
      <c r="T58" s="180">
        <f t="shared" si="41"/>
        <v>-1272262.8782347068</v>
      </c>
      <c r="X58" s="66">
        <v>44866</v>
      </c>
      <c r="Y58" s="36">
        <f>HLOOKUP(X58,Mercado!$C$93:$GL$102,4,0)</f>
        <v>14507631.82655286</v>
      </c>
      <c r="Z58" s="179">
        <f t="shared" si="28"/>
        <v>2.0640812917932774</v>
      </c>
      <c r="AA58" s="180">
        <f t="shared" si="6"/>
        <v>29944931.441412494</v>
      </c>
      <c r="AB58" s="179">
        <f t="shared" si="50"/>
        <v>2.0927674703944334</v>
      </c>
      <c r="AC58" s="180">
        <f t="shared" si="7"/>
        <v>30361099.959068805</v>
      </c>
      <c r="AD58" s="180">
        <f t="shared" si="8"/>
        <v>-416168.51765631139</v>
      </c>
      <c r="AE58" s="180">
        <f t="shared" si="42"/>
        <v>-416168.51765631139</v>
      </c>
      <c r="AI58" s="66">
        <v>44866</v>
      </c>
      <c r="AJ58" s="36">
        <f>HLOOKUP(AI58,Mercado!$C$93:$GL$102,5,0)</f>
        <v>291419683.67191255</v>
      </c>
      <c r="AK58" s="179">
        <f t="shared" si="30"/>
        <v>0.36121919444240685</v>
      </c>
      <c r="AL58" s="180">
        <f t="shared" si="9"/>
        <v>105266383.38062927</v>
      </c>
      <c r="AM58" s="179">
        <f t="shared" si="51"/>
        <v>0.35262665649691033</v>
      </c>
      <c r="AN58" s="180">
        <f t="shared" si="10"/>
        <v>102762348.69061378</v>
      </c>
      <c r="AO58" s="180">
        <f t="shared" si="11"/>
        <v>2504034.6900154948</v>
      </c>
      <c r="AP58" s="180">
        <f t="shared" si="43"/>
        <v>2504034.6900154948</v>
      </c>
      <c r="AT58" s="66">
        <v>44866</v>
      </c>
      <c r="AU58" s="36">
        <f>HLOOKUP(AT58,Mercado!$C$93:$GL$102,6,0)</f>
        <v>21790196.569728695</v>
      </c>
      <c r="AV58" s="179">
        <f t="shared" si="32"/>
        <v>0.22346835000000001</v>
      </c>
      <c r="AW58" s="180">
        <f t="shared" si="12"/>
        <v>4869419.2736129314</v>
      </c>
      <c r="AX58" s="179">
        <f t="shared" si="52"/>
        <v>0.22535705867424069</v>
      </c>
      <c r="AY58" s="180">
        <f t="shared" si="13"/>
        <v>4910574.6068875873</v>
      </c>
      <c r="AZ58" s="180">
        <f t="shared" si="14"/>
        <v>-41155.333274655975</v>
      </c>
      <c r="BA58" s="180">
        <f t="shared" si="44"/>
        <v>-41155.333274655975</v>
      </c>
      <c r="BE58" s="66">
        <v>44866</v>
      </c>
      <c r="BF58" s="36">
        <f>HLOOKUP(BE58,Mercado!$C$93:$GL$102,7,0)</f>
        <v>28461354.382757731</v>
      </c>
      <c r="BG58" s="179">
        <f t="shared" si="34"/>
        <v>0.20949632151819989</v>
      </c>
      <c r="BH58" s="180">
        <f t="shared" si="15"/>
        <v>5962549.0486136414</v>
      </c>
      <c r="BI58" s="179">
        <f t="shared" si="53"/>
        <v>0.20949632151819989</v>
      </c>
      <c r="BJ58" s="180">
        <f t="shared" si="16"/>
        <v>5962549.0486136414</v>
      </c>
      <c r="BK58" s="180">
        <f t="shared" si="17"/>
        <v>0</v>
      </c>
      <c r="BL58" s="180">
        <f t="shared" si="45"/>
        <v>0</v>
      </c>
      <c r="BP58" s="66">
        <v>44866</v>
      </c>
      <c r="BQ58" s="36">
        <f>HLOOKUP(BP58,Mercado!$C$93:$GL$102,8,0)</f>
        <v>1529793.0854968925</v>
      </c>
      <c r="BR58" s="179">
        <f t="shared" si="36"/>
        <v>0.35345261168070707</v>
      </c>
      <c r="BS58" s="180">
        <f t="shared" si="18"/>
        <v>540709.36139996385</v>
      </c>
      <c r="BT58" s="179">
        <f t="shared" si="54"/>
        <v>0.35345261168070707</v>
      </c>
      <c r="BU58" s="180">
        <f t="shared" si="19"/>
        <v>540709.36139996385</v>
      </c>
      <c r="BV58" s="180">
        <f t="shared" si="20"/>
        <v>0</v>
      </c>
      <c r="BW58" s="180">
        <f t="shared" si="46"/>
        <v>0</v>
      </c>
      <c r="CA58" s="66">
        <v>44866</v>
      </c>
      <c r="CB58" s="36">
        <f>HLOOKUP(CA58,Mercado!$C$93:$GL$102,9,0)</f>
        <v>75873007.105012655</v>
      </c>
      <c r="CC58" s="179">
        <f t="shared" si="38"/>
        <v>4.4379176173529274E-2</v>
      </c>
      <c r="CD58" s="180">
        <f t="shared" si="21"/>
        <v>3367181.549128795</v>
      </c>
      <c r="CE58" s="179">
        <f t="shared" si="55"/>
        <v>4.4052656253476589E-2</v>
      </c>
      <c r="CF58" s="180">
        <f t="shared" si="22"/>
        <v>3342407.5009147096</v>
      </c>
      <c r="CG58" s="180">
        <f t="shared" si="23"/>
        <v>24774.0482140854</v>
      </c>
      <c r="CH58" s="180">
        <f t="shared" si="47"/>
        <v>24774.0482140854</v>
      </c>
    </row>
    <row r="59" spans="2:86" x14ac:dyDescent="0.3">
      <c r="B59" s="66">
        <v>44896</v>
      </c>
      <c r="C59" s="36">
        <f>HLOOKUP(B59,Mercado!$C$93:$GL$102,2,0)</f>
        <v>16589742.222426355</v>
      </c>
      <c r="D59" s="179">
        <f t="shared" si="24"/>
        <v>3.5680133638237903</v>
      </c>
      <c r="E59" s="180">
        <f t="shared" si="0"/>
        <v>59192421.952009022</v>
      </c>
      <c r="F59" s="179">
        <f t="shared" si="48"/>
        <v>3.6216424060263388</v>
      </c>
      <c r="G59" s="180">
        <f t="shared" si="1"/>
        <v>60082113.937784925</v>
      </c>
      <c r="H59" s="180">
        <f t="shared" si="2"/>
        <v>-889691.98577590287</v>
      </c>
      <c r="I59" s="180">
        <f t="shared" si="40"/>
        <v>-889691.98577590287</v>
      </c>
      <c r="M59" s="66">
        <v>44896</v>
      </c>
      <c r="N59" s="36">
        <f>HLOOKUP(M59,Mercado!$C$93:$GL$102,3,0)</f>
        <v>12385343.531370144</v>
      </c>
      <c r="O59" s="179">
        <f t="shared" si="26"/>
        <v>2.8053321937196682</v>
      </c>
      <c r="P59" s="180">
        <f t="shared" si="3"/>
        <v>34745002.938830309</v>
      </c>
      <c r="Q59" s="179">
        <f t="shared" si="49"/>
        <v>2.9049766512932096</v>
      </c>
      <c r="R59" s="180">
        <f t="shared" si="4"/>
        <v>35979133.77687566</v>
      </c>
      <c r="S59" s="180">
        <f t="shared" si="5"/>
        <v>-1234130.8380453512</v>
      </c>
      <c r="T59" s="180">
        <f t="shared" si="41"/>
        <v>-1234130.8380453512</v>
      </c>
      <c r="X59" s="66">
        <v>44896</v>
      </c>
      <c r="Y59" s="36">
        <f>HLOOKUP(X59,Mercado!$C$93:$GL$102,4,0)</f>
        <v>16071492.989922207</v>
      </c>
      <c r="Z59" s="179">
        <f t="shared" si="28"/>
        <v>2.0640812917932774</v>
      </c>
      <c r="AA59" s="180">
        <f t="shared" si="6"/>
        <v>33172868.01168523</v>
      </c>
      <c r="AB59" s="179">
        <f t="shared" si="50"/>
        <v>2.0927674703944334</v>
      </c>
      <c r="AC59" s="180">
        <f t="shared" si="7"/>
        <v>33633897.72998137</v>
      </c>
      <c r="AD59" s="180">
        <f t="shared" si="8"/>
        <v>-461029.71829614043</v>
      </c>
      <c r="AE59" s="180">
        <f t="shared" si="42"/>
        <v>-461029.71829614043</v>
      </c>
      <c r="AI59" s="66">
        <v>44896</v>
      </c>
      <c r="AJ59" s="36">
        <f>HLOOKUP(AI59,Mercado!$C$93:$GL$102,5,0)</f>
        <v>302720551.49398261</v>
      </c>
      <c r="AK59" s="179">
        <f t="shared" si="30"/>
        <v>0.36121919444240685</v>
      </c>
      <c r="AL59" s="180">
        <f t="shared" si="9"/>
        <v>109348473.75181754</v>
      </c>
      <c r="AM59" s="179">
        <f t="shared" si="51"/>
        <v>0.35262665649691033</v>
      </c>
      <c r="AN59" s="180">
        <f t="shared" si="10"/>
        <v>106747335.92622386</v>
      </c>
      <c r="AO59" s="180">
        <f t="shared" si="11"/>
        <v>2601137.8255936801</v>
      </c>
      <c r="AP59" s="180">
        <f t="shared" si="43"/>
        <v>2601137.8255936801</v>
      </c>
      <c r="AT59" s="66">
        <v>44896</v>
      </c>
      <c r="AU59" s="36">
        <f>HLOOKUP(AT59,Mercado!$C$93:$GL$102,6,0)</f>
        <v>23156847.667243559</v>
      </c>
      <c r="AV59" s="179">
        <f t="shared" si="32"/>
        <v>0.22346835000000001</v>
      </c>
      <c r="AW59" s="180">
        <f t="shared" si="12"/>
        <v>5174822.5394002674</v>
      </c>
      <c r="AX59" s="179">
        <f t="shared" si="52"/>
        <v>0.22535705867424069</v>
      </c>
      <c r="AY59" s="180">
        <f t="shared" si="13"/>
        <v>5218559.0784574607</v>
      </c>
      <c r="AZ59" s="180">
        <f t="shared" si="14"/>
        <v>-43736.539057193324</v>
      </c>
      <c r="BA59" s="180">
        <f t="shared" si="44"/>
        <v>-43736.539057193324</v>
      </c>
      <c r="BE59" s="66">
        <v>44896</v>
      </c>
      <c r="BF59" s="36">
        <f>HLOOKUP(BE59,Mercado!$C$93:$GL$102,7,0)</f>
        <v>29091422.15087115</v>
      </c>
      <c r="BG59" s="179">
        <f t="shared" si="34"/>
        <v>0.20949632151819989</v>
      </c>
      <c r="BH59" s="180">
        <f t="shared" si="15"/>
        <v>6094545.928340585</v>
      </c>
      <c r="BI59" s="179">
        <f t="shared" si="53"/>
        <v>0.20949632151819989</v>
      </c>
      <c r="BJ59" s="180">
        <f t="shared" si="16"/>
        <v>6094545.928340585</v>
      </c>
      <c r="BK59" s="180">
        <f t="shared" si="17"/>
        <v>0</v>
      </c>
      <c r="BL59" s="180">
        <f t="shared" si="45"/>
        <v>0</v>
      </c>
      <c r="BP59" s="66">
        <v>44896</v>
      </c>
      <c r="BQ59" s="36">
        <f>HLOOKUP(BP59,Mercado!$C$93:$GL$102,8,0)</f>
        <v>1570591.9104689686</v>
      </c>
      <c r="BR59" s="179">
        <f t="shared" si="36"/>
        <v>0.35345261168070707</v>
      </c>
      <c r="BS59" s="180">
        <f t="shared" si="18"/>
        <v>555129.81263984821</v>
      </c>
      <c r="BT59" s="179">
        <f t="shared" si="54"/>
        <v>0.35345261168070707</v>
      </c>
      <c r="BU59" s="180">
        <f t="shared" si="19"/>
        <v>555129.81263984821</v>
      </c>
      <c r="BV59" s="180">
        <f t="shared" si="20"/>
        <v>0</v>
      </c>
      <c r="BW59" s="180">
        <f t="shared" si="46"/>
        <v>0</v>
      </c>
      <c r="CA59" s="66">
        <v>44896</v>
      </c>
      <c r="CB59" s="36">
        <f>HLOOKUP(CA59,Mercado!$C$93:$GL$102,9,0)</f>
        <v>74174186.066897705</v>
      </c>
      <c r="CC59" s="179">
        <f t="shared" si="38"/>
        <v>4.4379176173529274E-2</v>
      </c>
      <c r="CD59" s="180">
        <f t="shared" si="21"/>
        <v>3291789.2709909938</v>
      </c>
      <c r="CE59" s="179">
        <f t="shared" si="55"/>
        <v>4.4052656253476589E-2</v>
      </c>
      <c r="CF59" s="180">
        <f t="shared" si="22"/>
        <v>3267569.9216864575</v>
      </c>
      <c r="CG59" s="180">
        <f t="shared" si="23"/>
        <v>24219.349304536358</v>
      </c>
      <c r="CH59" s="180">
        <f t="shared" si="47"/>
        <v>24219.349304536358</v>
      </c>
    </row>
    <row r="60" spans="2:86" x14ac:dyDescent="0.3">
      <c r="B60" s="66">
        <v>44927</v>
      </c>
      <c r="C60" s="36">
        <f>HLOOKUP(B60,Mercado!$C$93:$GL$102,2,0)</f>
        <v>12642633.906052003</v>
      </c>
      <c r="D60" s="179">
        <f t="shared" si="24"/>
        <v>3.5680133638237903</v>
      </c>
      <c r="E60" s="180">
        <f t="shared" si="0"/>
        <v>45109086.730725311</v>
      </c>
      <c r="F60" s="179">
        <f t="shared" si="48"/>
        <v>3.6216424060263388</v>
      </c>
      <c r="G60" s="180">
        <f t="shared" si="1"/>
        <v>45787099.078024343</v>
      </c>
      <c r="H60" s="180">
        <f t="shared" si="2"/>
        <v>-678012.34729903191</v>
      </c>
      <c r="I60" s="180">
        <f t="shared" si="40"/>
        <v>-678012.34729903191</v>
      </c>
      <c r="M60" s="66">
        <v>44927</v>
      </c>
      <c r="N60" s="36">
        <f>HLOOKUP(M60,Mercado!$C$93:$GL$102,3,0)</f>
        <v>9482397.2672607172</v>
      </c>
      <c r="O60" s="179">
        <f t="shared" si="26"/>
        <v>2.8053321937196682</v>
      </c>
      <c r="P60" s="180">
        <f t="shared" si="3"/>
        <v>26601274.327485897</v>
      </c>
      <c r="Q60" s="179">
        <f t="shared" si="49"/>
        <v>2.9049766512932096</v>
      </c>
      <c r="R60" s="180">
        <f t="shared" si="4"/>
        <v>27546142.659678921</v>
      </c>
      <c r="S60" s="180">
        <f t="shared" si="5"/>
        <v>-944868.33219302446</v>
      </c>
      <c r="T60" s="180">
        <f t="shared" si="41"/>
        <v>-944868.33219302446</v>
      </c>
      <c r="X60" s="66">
        <v>44927</v>
      </c>
      <c r="Y60" s="36">
        <f>HLOOKUP(X60,Mercado!$C$93:$GL$102,4,0)</f>
        <v>11954936.075714193</v>
      </c>
      <c r="Z60" s="179">
        <f t="shared" si="28"/>
        <v>2.0640812917932774</v>
      </c>
      <c r="AA60" s="180">
        <f t="shared" si="6"/>
        <v>24675959.898466207</v>
      </c>
      <c r="AB60" s="179">
        <f t="shared" si="50"/>
        <v>2.0927674703944334</v>
      </c>
      <c r="AC60" s="180">
        <f t="shared" si="7"/>
        <v>25018901.329899546</v>
      </c>
      <c r="AD60" s="180">
        <f t="shared" si="8"/>
        <v>-342941.43143333867</v>
      </c>
      <c r="AE60" s="180">
        <f t="shared" si="42"/>
        <v>-342941.43143333867</v>
      </c>
      <c r="AI60" s="66">
        <v>44927</v>
      </c>
      <c r="AJ60" s="36">
        <f>HLOOKUP(AI60,Mercado!$C$93:$GL$102,5,0)</f>
        <v>272480018.79381871</v>
      </c>
      <c r="AK60" s="179">
        <f t="shared" si="30"/>
        <v>0.36121919444240685</v>
      </c>
      <c r="AL60" s="180">
        <f t="shared" si="9"/>
        <v>98425012.89035508</v>
      </c>
      <c r="AM60" s="179">
        <f t="shared" si="51"/>
        <v>0.35262665649691033</v>
      </c>
      <c r="AN60" s="180">
        <f t="shared" si="10"/>
        <v>96083717.989479586</v>
      </c>
      <c r="AO60" s="180">
        <f t="shared" si="11"/>
        <v>2341294.9008754939</v>
      </c>
      <c r="AP60" s="180">
        <f t="shared" si="43"/>
        <v>2341294.9008754939</v>
      </c>
      <c r="AT60" s="66">
        <v>44927</v>
      </c>
      <c r="AU60" s="36">
        <f>HLOOKUP(AT60,Mercado!$C$93:$GL$102,6,0)</f>
        <v>16479144.546438415</v>
      </c>
      <c r="AV60" s="179">
        <f t="shared" si="32"/>
        <v>0.22346835000000001</v>
      </c>
      <c r="AW60" s="180">
        <f t="shared" si="12"/>
        <v>3682567.2412040909</v>
      </c>
      <c r="AX60" s="179">
        <f t="shared" si="52"/>
        <v>0.22535705867424069</v>
      </c>
      <c r="AY60" s="180">
        <f t="shared" si="13"/>
        <v>3713691.5444530151</v>
      </c>
      <c r="AZ60" s="180">
        <f t="shared" si="14"/>
        <v>-31124.303248924203</v>
      </c>
      <c r="BA60" s="180">
        <f t="shared" si="44"/>
        <v>-31124.303248924203</v>
      </c>
      <c r="BE60" s="66">
        <v>44927</v>
      </c>
      <c r="BF60" s="36">
        <f>HLOOKUP(BE60,Mercado!$C$93:$GL$102,7,0)</f>
        <v>29016610.104598477</v>
      </c>
      <c r="BG60" s="179">
        <f t="shared" si="34"/>
        <v>0.20949632151819989</v>
      </c>
      <c r="BH60" s="180">
        <f t="shared" si="15"/>
        <v>6078873.0798412105</v>
      </c>
      <c r="BI60" s="179">
        <f t="shared" si="53"/>
        <v>0.20949632151819989</v>
      </c>
      <c r="BJ60" s="180">
        <f t="shared" si="16"/>
        <v>6078873.0798412105</v>
      </c>
      <c r="BK60" s="180">
        <f t="shared" si="17"/>
        <v>0</v>
      </c>
      <c r="BL60" s="180">
        <f t="shared" si="45"/>
        <v>0</v>
      </c>
      <c r="BP60" s="66">
        <v>44927</v>
      </c>
      <c r="BQ60" s="36">
        <f>HLOOKUP(BP60,Mercado!$C$93:$GL$102,8,0)</f>
        <v>1688006.1447153103</v>
      </c>
      <c r="BR60" s="179">
        <f t="shared" si="36"/>
        <v>0.35345261168070707</v>
      </c>
      <c r="BS60" s="180">
        <f t="shared" si="18"/>
        <v>596630.18038270797</v>
      </c>
      <c r="BT60" s="179">
        <f t="shared" si="54"/>
        <v>0.35345261168070707</v>
      </c>
      <c r="BU60" s="180">
        <f t="shared" si="19"/>
        <v>596630.18038270797</v>
      </c>
      <c r="BV60" s="180">
        <f t="shared" si="20"/>
        <v>0</v>
      </c>
      <c r="BW60" s="180">
        <f t="shared" si="46"/>
        <v>0</v>
      </c>
      <c r="CA60" s="66">
        <v>44927</v>
      </c>
      <c r="CB60" s="36">
        <f>HLOOKUP(CA60,Mercado!$C$93:$GL$102,9,0)</f>
        <v>63414024.778672799</v>
      </c>
      <c r="CC60" s="179">
        <f t="shared" si="38"/>
        <v>4.4379176173529274E-2</v>
      </c>
      <c r="CD60" s="180">
        <f t="shared" si="21"/>
        <v>2814262.1775252707</v>
      </c>
      <c r="CE60" s="179">
        <f t="shared" si="55"/>
        <v>4.4052656253476589E-2</v>
      </c>
      <c r="CF60" s="180">
        <f t="shared" si="22"/>
        <v>2793556.2352243196</v>
      </c>
      <c r="CG60" s="180">
        <f t="shared" si="23"/>
        <v>20705.942300951108</v>
      </c>
      <c r="CH60" s="180">
        <f t="shared" si="47"/>
        <v>20705.942300951108</v>
      </c>
    </row>
    <row r="61" spans="2:86" x14ac:dyDescent="0.3">
      <c r="B61" s="66">
        <v>44958</v>
      </c>
      <c r="C61" s="36">
        <f>HLOOKUP(B61,Mercado!$C$93:$GL$102,2,0)</f>
        <v>13836444.870758636</v>
      </c>
      <c r="D61" s="179">
        <f t="shared" si="24"/>
        <v>3.5680133638237903</v>
      </c>
      <c r="E61" s="180">
        <f t="shared" si="0"/>
        <v>49368620.206677951</v>
      </c>
      <c r="F61" s="179">
        <f t="shared" si="48"/>
        <v>3.6216424060263388</v>
      </c>
      <c r="G61" s="180">
        <f t="shared" si="1"/>
        <v>50110655.4925851</v>
      </c>
      <c r="H61" s="180">
        <f t="shared" si="2"/>
        <v>-742035.28590714931</v>
      </c>
      <c r="I61" s="180">
        <f t="shared" si="40"/>
        <v>-742035.28590714931</v>
      </c>
      <c r="M61" s="66">
        <v>44958</v>
      </c>
      <c r="N61" s="36">
        <f>HLOOKUP(M61,Mercado!$C$93:$GL$102,3,0)</f>
        <v>10390736.183586678</v>
      </c>
      <c r="O61" s="179">
        <f t="shared" si="26"/>
        <v>2.8053321937196682</v>
      </c>
      <c r="P61" s="180">
        <f t="shared" si="3"/>
        <v>29149466.732263546</v>
      </c>
      <c r="Q61" s="179">
        <f t="shared" si="49"/>
        <v>2.9049766512932096</v>
      </c>
      <c r="R61" s="180">
        <f t="shared" si="4"/>
        <v>30184846.003066812</v>
      </c>
      <c r="S61" s="180">
        <f t="shared" si="5"/>
        <v>-1035379.2708032653</v>
      </c>
      <c r="T61" s="180">
        <f t="shared" si="41"/>
        <v>-1035379.2708032653</v>
      </c>
      <c r="X61" s="66">
        <v>44958</v>
      </c>
      <c r="Y61" s="36">
        <f>HLOOKUP(X61,Mercado!$C$93:$GL$102,4,0)</f>
        <v>12523207.433748081</v>
      </c>
      <c r="Z61" s="179">
        <f t="shared" si="28"/>
        <v>2.0640812917932774</v>
      </c>
      <c r="AA61" s="180">
        <f t="shared" si="6"/>
        <v>25848918.177245915</v>
      </c>
      <c r="AB61" s="179">
        <f t="shared" si="50"/>
        <v>2.0927674703944334</v>
      </c>
      <c r="AC61" s="180">
        <f t="shared" si="7"/>
        <v>26208161.142349735</v>
      </c>
      <c r="AD61" s="180">
        <f t="shared" si="8"/>
        <v>-359242.96510381997</v>
      </c>
      <c r="AE61" s="180">
        <f t="shared" si="42"/>
        <v>-359242.96510381997</v>
      </c>
      <c r="AI61" s="66">
        <v>44958</v>
      </c>
      <c r="AJ61" s="36">
        <f>HLOOKUP(AI61,Mercado!$C$93:$GL$102,5,0)</f>
        <v>270904656.85468996</v>
      </c>
      <c r="AK61" s="179">
        <f t="shared" si="30"/>
        <v>0.36121919444240685</v>
      </c>
      <c r="AL61" s="180">
        <f t="shared" si="9"/>
        <v>97855961.919747755</v>
      </c>
      <c r="AM61" s="179">
        <f t="shared" si="51"/>
        <v>0.35262665649691033</v>
      </c>
      <c r="AN61" s="180">
        <f t="shared" si="10"/>
        <v>95528203.376112118</v>
      </c>
      <c r="AO61" s="180">
        <f t="shared" si="11"/>
        <v>2327758.5436356366</v>
      </c>
      <c r="AP61" s="180">
        <f t="shared" si="43"/>
        <v>2327758.5436356366</v>
      </c>
      <c r="AT61" s="66">
        <v>44958</v>
      </c>
      <c r="AU61" s="36">
        <f>HLOOKUP(AT61,Mercado!$C$93:$GL$102,6,0)</f>
        <v>19614305.767668422</v>
      </c>
      <c r="AV61" s="179">
        <f t="shared" si="32"/>
        <v>0.22346835000000001</v>
      </c>
      <c r="AW61" s="180">
        <f t="shared" si="12"/>
        <v>4383176.546296346</v>
      </c>
      <c r="AX61" s="179">
        <f t="shared" si="52"/>
        <v>0.22535705867424069</v>
      </c>
      <c r="AY61" s="180">
        <f t="shared" si="13"/>
        <v>4420222.2557389503</v>
      </c>
      <c r="AZ61" s="180">
        <f t="shared" si="14"/>
        <v>-37045.709442604333</v>
      </c>
      <c r="BA61" s="180">
        <f t="shared" si="44"/>
        <v>-37045.709442604333</v>
      </c>
      <c r="BE61" s="66">
        <v>44958</v>
      </c>
      <c r="BF61" s="36">
        <f>HLOOKUP(BE61,Mercado!$C$93:$GL$102,7,0)</f>
        <v>27601236.955603294</v>
      </c>
      <c r="BG61" s="179">
        <f t="shared" si="34"/>
        <v>0.20949632151819989</v>
      </c>
      <c r="BH61" s="180">
        <f t="shared" si="15"/>
        <v>5782357.6115510883</v>
      </c>
      <c r="BI61" s="179">
        <f t="shared" si="53"/>
        <v>0.20949632151819989</v>
      </c>
      <c r="BJ61" s="180">
        <f t="shared" si="16"/>
        <v>5782357.6115510883</v>
      </c>
      <c r="BK61" s="180">
        <f t="shared" si="17"/>
        <v>0</v>
      </c>
      <c r="BL61" s="180">
        <f t="shared" si="45"/>
        <v>0</v>
      </c>
      <c r="BP61" s="66">
        <v>44958</v>
      </c>
      <c r="BQ61" s="36">
        <f>HLOOKUP(BP61,Mercado!$C$93:$GL$102,8,0)</f>
        <v>1685221.505379634</v>
      </c>
      <c r="BR61" s="179">
        <f t="shared" si="36"/>
        <v>0.35345261168070707</v>
      </c>
      <c r="BS61" s="180">
        <f t="shared" si="18"/>
        <v>595645.94233692437</v>
      </c>
      <c r="BT61" s="179">
        <f t="shared" si="54"/>
        <v>0.35345261168070707</v>
      </c>
      <c r="BU61" s="180">
        <f t="shared" si="19"/>
        <v>595645.94233692437</v>
      </c>
      <c r="BV61" s="180">
        <f t="shared" si="20"/>
        <v>0</v>
      </c>
      <c r="BW61" s="180">
        <f t="shared" si="46"/>
        <v>0</v>
      </c>
      <c r="CA61" s="66">
        <v>44958</v>
      </c>
      <c r="CB61" s="36">
        <f>HLOOKUP(CA61,Mercado!$C$93:$GL$102,9,0)</f>
        <v>63414024.778672799</v>
      </c>
      <c r="CC61" s="179">
        <f t="shared" si="38"/>
        <v>4.4379176173529274E-2</v>
      </c>
      <c r="CD61" s="180">
        <f t="shared" si="21"/>
        <v>2814262.1775252707</v>
      </c>
      <c r="CE61" s="179">
        <f t="shared" si="55"/>
        <v>4.4052656253476589E-2</v>
      </c>
      <c r="CF61" s="180">
        <f t="shared" si="22"/>
        <v>2793556.2352243196</v>
      </c>
      <c r="CG61" s="180">
        <f t="shared" si="23"/>
        <v>20705.942300951108</v>
      </c>
      <c r="CH61" s="180">
        <f t="shared" si="47"/>
        <v>20705.942300951108</v>
      </c>
    </row>
    <row r="62" spans="2:86" x14ac:dyDescent="0.3">
      <c r="B62" s="66">
        <v>44986</v>
      </c>
      <c r="C62" s="36">
        <f>HLOOKUP(B62,Mercado!$C$93:$GL$102,2,0)</f>
        <v>14514747.907250142</v>
      </c>
      <c r="D62" s="179">
        <f t="shared" si="24"/>
        <v>3.5680133638237903</v>
      </c>
      <c r="E62" s="180">
        <f t="shared" si="0"/>
        <v>51788814.505601898</v>
      </c>
      <c r="F62" s="179">
        <f t="shared" si="48"/>
        <v>3.6216424060263388</v>
      </c>
      <c r="G62" s="180">
        <f t="shared" si="1"/>
        <v>52567226.533679172</v>
      </c>
      <c r="H62" s="180">
        <f t="shared" si="2"/>
        <v>-778412.02807727456</v>
      </c>
      <c r="I62" s="180">
        <f t="shared" si="40"/>
        <v>-778412.02807727456</v>
      </c>
      <c r="M62" s="66">
        <v>44986</v>
      </c>
      <c r="N62" s="36">
        <f>HLOOKUP(M62,Mercado!$C$93:$GL$102,3,0)</f>
        <v>10860458.744478889</v>
      </c>
      <c r="O62" s="179">
        <f t="shared" si="26"/>
        <v>2.8053321937196682</v>
      </c>
      <c r="P62" s="180">
        <f t="shared" si="3"/>
        <v>30467194.554450914</v>
      </c>
      <c r="Q62" s="179">
        <f t="shared" si="49"/>
        <v>2.9049766512932096</v>
      </c>
      <c r="R62" s="180">
        <f t="shared" si="4"/>
        <v>31549379.075044338</v>
      </c>
      <c r="S62" s="180">
        <f t="shared" si="5"/>
        <v>-1082184.5205934234</v>
      </c>
      <c r="T62" s="180">
        <f t="shared" si="41"/>
        <v>-1082184.5205934234</v>
      </c>
      <c r="X62" s="66">
        <v>44986</v>
      </c>
      <c r="Y62" s="36">
        <f>HLOOKUP(X62,Mercado!$C$93:$GL$102,4,0)</f>
        <v>14043972.897556882</v>
      </c>
      <c r="Z62" s="179">
        <f t="shared" si="28"/>
        <v>2.0640812917932774</v>
      </c>
      <c r="AA62" s="180">
        <f t="shared" si="6"/>
        <v>28987901.720298987</v>
      </c>
      <c r="AB62" s="179">
        <f t="shared" si="50"/>
        <v>2.0927674703944334</v>
      </c>
      <c r="AC62" s="180">
        <f t="shared" si="7"/>
        <v>29390769.635108098</v>
      </c>
      <c r="AD62" s="180">
        <f t="shared" si="8"/>
        <v>-402867.91480911151</v>
      </c>
      <c r="AE62" s="180">
        <f t="shared" si="42"/>
        <v>-402867.91480911151</v>
      </c>
      <c r="AI62" s="66">
        <v>44986</v>
      </c>
      <c r="AJ62" s="36">
        <f>HLOOKUP(AI62,Mercado!$C$93:$GL$102,5,0)</f>
        <v>301841499.41412246</v>
      </c>
      <c r="AK62" s="179">
        <f t="shared" si="30"/>
        <v>0.36121919444240685</v>
      </c>
      <c r="AL62" s="180">
        <f t="shared" si="9"/>
        <v>109030943.26765753</v>
      </c>
      <c r="AM62" s="179">
        <f t="shared" si="51"/>
        <v>0.35262665649691033</v>
      </c>
      <c r="AN62" s="180">
        <f t="shared" si="10"/>
        <v>106437358.73041612</v>
      </c>
      <c r="AO62" s="180">
        <f t="shared" si="11"/>
        <v>2593584.5372414142</v>
      </c>
      <c r="AP62" s="180">
        <f t="shared" si="43"/>
        <v>2593584.5372414142</v>
      </c>
      <c r="AT62" s="66">
        <v>44986</v>
      </c>
      <c r="AU62" s="36">
        <f>HLOOKUP(AT62,Mercado!$C$93:$GL$102,6,0)</f>
        <v>22311500.223249376</v>
      </c>
      <c r="AV62" s="179">
        <f t="shared" si="32"/>
        <v>0.22346835000000001</v>
      </c>
      <c r="AW62" s="180">
        <f t="shared" si="12"/>
        <v>4985914.1409141701</v>
      </c>
      <c r="AX62" s="179">
        <f t="shared" si="52"/>
        <v>0.22535705867424069</v>
      </c>
      <c r="AY62" s="180">
        <f t="shared" si="13"/>
        <v>5028054.0649211435</v>
      </c>
      <c r="AZ62" s="180">
        <f t="shared" si="14"/>
        <v>-42139.924006973393</v>
      </c>
      <c r="BA62" s="180">
        <f t="shared" si="44"/>
        <v>-42139.924006973393</v>
      </c>
      <c r="BE62" s="66">
        <v>44986</v>
      </c>
      <c r="BF62" s="36">
        <f>HLOOKUP(BE62,Mercado!$C$93:$GL$102,7,0)</f>
        <v>29385826.026704986</v>
      </c>
      <c r="BG62" s="179">
        <f t="shared" si="34"/>
        <v>0.20949632151819989</v>
      </c>
      <c r="BH62" s="180">
        <f t="shared" si="15"/>
        <v>6156222.4573684735</v>
      </c>
      <c r="BI62" s="179">
        <f t="shared" si="53"/>
        <v>0.20949632151819989</v>
      </c>
      <c r="BJ62" s="180">
        <f t="shared" si="16"/>
        <v>6156222.4573684735</v>
      </c>
      <c r="BK62" s="180">
        <f t="shared" si="17"/>
        <v>0</v>
      </c>
      <c r="BL62" s="180">
        <f t="shared" si="45"/>
        <v>0</v>
      </c>
      <c r="BP62" s="66">
        <v>44986</v>
      </c>
      <c r="BQ62" s="36">
        <f>HLOOKUP(BP62,Mercado!$C$93:$GL$102,8,0)</f>
        <v>1682282.8754714248</v>
      </c>
      <c r="BR62" s="179">
        <f t="shared" si="36"/>
        <v>0.35345261168070707</v>
      </c>
      <c r="BS62" s="180">
        <f t="shared" si="18"/>
        <v>594607.27592110483</v>
      </c>
      <c r="BT62" s="179">
        <f t="shared" si="54"/>
        <v>0.35345261168070707</v>
      </c>
      <c r="BU62" s="180">
        <f t="shared" si="19"/>
        <v>594607.27592110483</v>
      </c>
      <c r="BV62" s="180">
        <f t="shared" si="20"/>
        <v>0</v>
      </c>
      <c r="BW62" s="180">
        <f t="shared" si="46"/>
        <v>0</v>
      </c>
      <c r="CA62" s="66">
        <v>44986</v>
      </c>
      <c r="CB62" s="36">
        <f>HLOOKUP(CA62,Mercado!$C$93:$GL$102,9,0)</f>
        <v>63414024.778672799</v>
      </c>
      <c r="CC62" s="179">
        <f t="shared" si="38"/>
        <v>4.4379176173529274E-2</v>
      </c>
      <c r="CD62" s="180">
        <f t="shared" si="21"/>
        <v>2814262.1775252707</v>
      </c>
      <c r="CE62" s="179">
        <f t="shared" si="55"/>
        <v>4.4052656253476589E-2</v>
      </c>
      <c r="CF62" s="180">
        <f t="shared" si="22"/>
        <v>2793556.2352243196</v>
      </c>
      <c r="CG62" s="180">
        <f t="shared" si="23"/>
        <v>20705.942300951108</v>
      </c>
      <c r="CH62" s="180">
        <f t="shared" si="47"/>
        <v>20705.942300951108</v>
      </c>
    </row>
    <row r="63" spans="2:86" x14ac:dyDescent="0.3">
      <c r="B63" s="66">
        <v>45017</v>
      </c>
      <c r="C63" s="36">
        <f>HLOOKUP(B63,Mercado!$C$93:$GL$102,2,0)</f>
        <v>18293811.90684703</v>
      </c>
      <c r="D63" s="179">
        <f t="shared" si="24"/>
        <v>3.5680133638237903</v>
      </c>
      <c r="E63" s="180">
        <f t="shared" si="0"/>
        <v>65272565.358908981</v>
      </c>
      <c r="F63" s="179">
        <f t="shared" si="48"/>
        <v>3.6216424060263388</v>
      </c>
      <c r="G63" s="180">
        <f t="shared" si="1"/>
        <v>66253644.969706759</v>
      </c>
      <c r="H63" s="180">
        <f t="shared" si="2"/>
        <v>-981079.61079777777</v>
      </c>
      <c r="I63" s="180">
        <f t="shared" si="40"/>
        <v>-981079.61079777777</v>
      </c>
      <c r="M63" s="66">
        <v>45017</v>
      </c>
      <c r="N63" s="36">
        <f>HLOOKUP(M63,Mercado!$C$93:$GL$102,3,0)</f>
        <v>13639074.119081015</v>
      </c>
      <c r="O63" s="179">
        <f t="shared" si="26"/>
        <v>2.8053321937196682</v>
      </c>
      <c r="P63" s="180">
        <f t="shared" si="3"/>
        <v>38262133.718786694</v>
      </c>
      <c r="Q63" s="179">
        <f t="shared" si="49"/>
        <v>2.9049766512932096</v>
      </c>
      <c r="R63" s="180">
        <f t="shared" si="4"/>
        <v>39621191.861187845</v>
      </c>
      <c r="S63" s="180">
        <f t="shared" si="5"/>
        <v>-1359058.1424011514</v>
      </c>
      <c r="T63" s="180">
        <f t="shared" si="41"/>
        <v>-1359058.1424011514</v>
      </c>
      <c r="X63" s="66">
        <v>45017</v>
      </c>
      <c r="Y63" s="36">
        <f>HLOOKUP(X63,Mercado!$C$93:$GL$102,4,0)</f>
        <v>14761207.271737188</v>
      </c>
      <c r="Z63" s="179">
        <f t="shared" si="28"/>
        <v>2.0640812917932774</v>
      </c>
      <c r="AA63" s="180">
        <f t="shared" si="6"/>
        <v>30468331.773875616</v>
      </c>
      <c r="AB63" s="179">
        <f t="shared" si="50"/>
        <v>2.0927674703944334</v>
      </c>
      <c r="AC63" s="180">
        <f t="shared" si="7"/>
        <v>30891774.402041353</v>
      </c>
      <c r="AD63" s="180">
        <f t="shared" si="8"/>
        <v>-423442.62816573679</v>
      </c>
      <c r="AE63" s="180">
        <f t="shared" si="42"/>
        <v>-423442.62816573679</v>
      </c>
      <c r="AI63" s="66">
        <v>45017</v>
      </c>
      <c r="AJ63" s="36">
        <f>HLOOKUP(AI63,Mercado!$C$93:$GL$102,5,0)</f>
        <v>293204468.35703546</v>
      </c>
      <c r="AK63" s="179">
        <f t="shared" si="30"/>
        <v>0.36121919444240685</v>
      </c>
      <c r="AL63" s="180">
        <f t="shared" si="9"/>
        <v>105911081.86684252</v>
      </c>
      <c r="AM63" s="179">
        <f t="shared" si="51"/>
        <v>0.35262665649691033</v>
      </c>
      <c r="AN63" s="180">
        <f t="shared" si="10"/>
        <v>103391711.34669556</v>
      </c>
      <c r="AO63" s="180">
        <f t="shared" si="11"/>
        <v>2519370.520146966</v>
      </c>
      <c r="AP63" s="180">
        <f t="shared" si="43"/>
        <v>2519370.520146966</v>
      </c>
      <c r="AT63" s="66">
        <v>45017</v>
      </c>
      <c r="AU63" s="36">
        <f>HLOOKUP(AT63,Mercado!$C$93:$GL$102,6,0)</f>
        <v>21486309.647824794</v>
      </c>
      <c r="AV63" s="179">
        <f t="shared" si="32"/>
        <v>0.22346835000000001</v>
      </c>
      <c r="AW63" s="180">
        <f t="shared" si="12"/>
        <v>4801510.1645884877</v>
      </c>
      <c r="AX63" s="179">
        <f t="shared" si="52"/>
        <v>0.22535705867424069</v>
      </c>
      <c r="AY63" s="180">
        <f t="shared" si="13"/>
        <v>4842091.5439977562</v>
      </c>
      <c r="AZ63" s="180">
        <f t="shared" si="14"/>
        <v>-40581.379409268498</v>
      </c>
      <c r="BA63" s="180">
        <f t="shared" si="44"/>
        <v>-40581.379409268498</v>
      </c>
      <c r="BE63" s="66">
        <v>45017</v>
      </c>
      <c r="BF63" s="36">
        <f>HLOOKUP(BE63,Mercado!$C$93:$GL$102,7,0)</f>
        <v>28516248.88081352</v>
      </c>
      <c r="BG63" s="179">
        <f t="shared" si="34"/>
        <v>0.20949632151819989</v>
      </c>
      <c r="BH63" s="180">
        <f t="shared" si="15"/>
        <v>5974049.2440279173</v>
      </c>
      <c r="BI63" s="179">
        <f t="shared" si="53"/>
        <v>0.20949632151819989</v>
      </c>
      <c r="BJ63" s="180">
        <f t="shared" si="16"/>
        <v>5974049.2440279173</v>
      </c>
      <c r="BK63" s="180">
        <f t="shared" si="17"/>
        <v>0</v>
      </c>
      <c r="BL63" s="180">
        <f t="shared" si="45"/>
        <v>0</v>
      </c>
      <c r="BP63" s="66">
        <v>45017</v>
      </c>
      <c r="BQ63" s="36">
        <f>HLOOKUP(BP63,Mercado!$C$93:$GL$102,8,0)</f>
        <v>1499668.5294818773</v>
      </c>
      <c r="BR63" s="179">
        <f t="shared" si="36"/>
        <v>0.35345261168070707</v>
      </c>
      <c r="BS63" s="180">
        <f t="shared" si="18"/>
        <v>530061.75840073498</v>
      </c>
      <c r="BT63" s="179">
        <f t="shared" si="54"/>
        <v>0.35345261168070707</v>
      </c>
      <c r="BU63" s="180">
        <f t="shared" si="19"/>
        <v>530061.75840073498</v>
      </c>
      <c r="BV63" s="180">
        <f t="shared" si="20"/>
        <v>0</v>
      </c>
      <c r="BW63" s="180">
        <f t="shared" si="46"/>
        <v>0</v>
      </c>
      <c r="CA63" s="66">
        <v>45017</v>
      </c>
      <c r="CB63" s="36">
        <f>HLOOKUP(CA63,Mercado!$C$93:$GL$102,9,0)</f>
        <v>63414024.778672799</v>
      </c>
      <c r="CC63" s="179">
        <f t="shared" si="38"/>
        <v>4.4379176173529274E-2</v>
      </c>
      <c r="CD63" s="180">
        <f t="shared" si="21"/>
        <v>2814262.1775252707</v>
      </c>
      <c r="CE63" s="179">
        <f t="shared" si="55"/>
        <v>4.4052656253476589E-2</v>
      </c>
      <c r="CF63" s="180">
        <f t="shared" si="22"/>
        <v>2793556.2352243196</v>
      </c>
      <c r="CG63" s="180">
        <f t="shared" si="23"/>
        <v>20705.942300951108</v>
      </c>
      <c r="CH63" s="180">
        <f t="shared" si="47"/>
        <v>20705.942300951108</v>
      </c>
    </row>
    <row r="64" spans="2:86" x14ac:dyDescent="0.3">
      <c r="B64" s="66">
        <v>45047</v>
      </c>
      <c r="C64" s="36">
        <f>HLOOKUP(B64,Mercado!$C$93:$GL$102,2,0)</f>
        <v>20120822.59394329</v>
      </c>
      <c r="D64" s="179">
        <f t="shared" si="24"/>
        <v>3.5680133638237903</v>
      </c>
      <c r="E64" s="180">
        <f t="shared" si="0"/>
        <v>71791363.906317323</v>
      </c>
      <c r="F64" s="179">
        <f t="shared" si="48"/>
        <v>3.6216424060263388</v>
      </c>
      <c r="G64" s="180">
        <f t="shared" si="1"/>
        <v>72870424.350357905</v>
      </c>
      <c r="H64" s="180">
        <f t="shared" si="2"/>
        <v>-1079060.4440405816</v>
      </c>
      <c r="I64" s="180">
        <f t="shared" si="40"/>
        <v>-1079060.4440405816</v>
      </c>
      <c r="M64" s="66">
        <v>45047</v>
      </c>
      <c r="N64" s="36">
        <f>HLOOKUP(M64,Mercado!$C$93:$GL$102,3,0)</f>
        <v>15077957.293479007</v>
      </c>
      <c r="O64" s="179">
        <f t="shared" si="26"/>
        <v>2.8053321937196682</v>
      </c>
      <c r="P64" s="180">
        <f t="shared" si="3"/>
        <v>42298679.010926932</v>
      </c>
      <c r="Q64" s="179">
        <f t="shared" si="49"/>
        <v>2.9049766512932096</v>
      </c>
      <c r="R64" s="180">
        <f t="shared" si="4"/>
        <v>43801113.886752672</v>
      </c>
      <c r="S64" s="180">
        <f t="shared" si="5"/>
        <v>-1502434.8758257404</v>
      </c>
      <c r="T64" s="180">
        <f t="shared" si="41"/>
        <v>-1502434.8758257404</v>
      </c>
      <c r="X64" s="66">
        <v>45047</v>
      </c>
      <c r="Y64" s="36">
        <f>HLOOKUP(X64,Mercado!$C$93:$GL$102,4,0)</f>
        <v>15574128.436196972</v>
      </c>
      <c r="Z64" s="179">
        <f t="shared" si="28"/>
        <v>2.0640812917932774</v>
      </c>
      <c r="AA64" s="180">
        <f t="shared" si="6"/>
        <v>32146267.141139861</v>
      </c>
      <c r="AB64" s="179">
        <f t="shared" si="50"/>
        <v>2.0927674703944334</v>
      </c>
      <c r="AC64" s="180">
        <f t="shared" si="7"/>
        <v>32593029.371017952</v>
      </c>
      <c r="AD64" s="180">
        <f t="shared" si="8"/>
        <v>-446762.22987809032</v>
      </c>
      <c r="AE64" s="180">
        <f t="shared" si="42"/>
        <v>-446762.22987809032</v>
      </c>
      <c r="AI64" s="66">
        <v>45047</v>
      </c>
      <c r="AJ64" s="36">
        <f>HLOOKUP(AI64,Mercado!$C$93:$GL$102,5,0)</f>
        <v>300545019.58974749</v>
      </c>
      <c r="AK64" s="179">
        <f t="shared" si="30"/>
        <v>0.36121919444240685</v>
      </c>
      <c r="AL64" s="180">
        <f t="shared" si="9"/>
        <v>108562629.86988598</v>
      </c>
      <c r="AM64" s="179">
        <f t="shared" si="51"/>
        <v>0.35262665649691033</v>
      </c>
      <c r="AN64" s="180">
        <f t="shared" si="10"/>
        <v>105980185.38473107</v>
      </c>
      <c r="AO64" s="180">
        <f t="shared" si="11"/>
        <v>2582444.4851549119</v>
      </c>
      <c r="AP64" s="180">
        <f t="shared" si="43"/>
        <v>2582444.4851549119</v>
      </c>
      <c r="AT64" s="66">
        <v>45047</v>
      </c>
      <c r="AU64" s="36">
        <f>HLOOKUP(AT64,Mercado!$C$93:$GL$102,6,0)</f>
        <v>21784655.443616938</v>
      </c>
      <c r="AV64" s="179">
        <f t="shared" si="32"/>
        <v>0.22346835000000001</v>
      </c>
      <c r="AW64" s="180">
        <f t="shared" si="12"/>
        <v>4868181.0073035955</v>
      </c>
      <c r="AX64" s="179">
        <f t="shared" si="52"/>
        <v>0.22535705867424069</v>
      </c>
      <c r="AY64" s="180">
        <f t="shared" si="13"/>
        <v>4909325.8750052992</v>
      </c>
      <c r="AZ64" s="180">
        <f t="shared" si="14"/>
        <v>-41144.867701703683</v>
      </c>
      <c r="BA64" s="180">
        <f t="shared" si="44"/>
        <v>-41144.867701703683</v>
      </c>
      <c r="BE64" s="66">
        <v>45047</v>
      </c>
      <c r="BF64" s="36">
        <f>HLOOKUP(BE64,Mercado!$C$93:$GL$102,7,0)</f>
        <v>28863956.331141941</v>
      </c>
      <c r="BG64" s="179">
        <f t="shared" si="34"/>
        <v>0.20949632151819989</v>
      </c>
      <c r="BH64" s="180">
        <f t="shared" si="15"/>
        <v>6046892.6758361934</v>
      </c>
      <c r="BI64" s="179">
        <f t="shared" si="53"/>
        <v>0.20949632151819989</v>
      </c>
      <c r="BJ64" s="180">
        <f t="shared" si="16"/>
        <v>6046892.6758361934</v>
      </c>
      <c r="BK64" s="180">
        <f t="shared" si="17"/>
        <v>0</v>
      </c>
      <c r="BL64" s="180">
        <f t="shared" si="45"/>
        <v>0</v>
      </c>
      <c r="BP64" s="66">
        <v>45047</v>
      </c>
      <c r="BQ64" s="36">
        <f>HLOOKUP(BP64,Mercado!$C$93:$GL$102,8,0)</f>
        <v>1158306.6168914041</v>
      </c>
      <c r="BR64" s="179">
        <f t="shared" si="36"/>
        <v>0.35345261168070707</v>
      </c>
      <c r="BS64" s="180">
        <f t="shared" si="18"/>
        <v>409406.49886731099</v>
      </c>
      <c r="BT64" s="179">
        <f t="shared" si="54"/>
        <v>0.35345261168070707</v>
      </c>
      <c r="BU64" s="180">
        <f t="shared" si="19"/>
        <v>409406.49886731099</v>
      </c>
      <c r="BV64" s="180">
        <f t="shared" si="20"/>
        <v>0</v>
      </c>
      <c r="BW64" s="180">
        <f t="shared" si="46"/>
        <v>0</v>
      </c>
      <c r="CA64" s="66">
        <v>45047</v>
      </c>
      <c r="CB64" s="36">
        <f>HLOOKUP(CA64,Mercado!$C$93:$GL$102,9,0)</f>
        <v>63414024.778672799</v>
      </c>
      <c r="CC64" s="179">
        <f t="shared" si="38"/>
        <v>4.4379176173529274E-2</v>
      </c>
      <c r="CD64" s="180">
        <f t="shared" si="21"/>
        <v>2814262.1775252707</v>
      </c>
      <c r="CE64" s="179">
        <f t="shared" si="55"/>
        <v>4.4052656253476589E-2</v>
      </c>
      <c r="CF64" s="180">
        <f t="shared" si="22"/>
        <v>2793556.2352243196</v>
      </c>
      <c r="CG64" s="180">
        <f t="shared" si="23"/>
        <v>20705.942300951108</v>
      </c>
      <c r="CH64" s="180">
        <f t="shared" si="47"/>
        <v>20705.942300951108</v>
      </c>
    </row>
    <row r="65" spans="2:86" x14ac:dyDescent="0.3">
      <c r="B65" s="66">
        <v>45078</v>
      </c>
      <c r="C65" s="36">
        <f>HLOOKUP(B65,Mercado!$C$93:$GL$102,2,0)</f>
        <v>21439486.806241322</v>
      </c>
      <c r="D65" s="179">
        <f t="shared" si="24"/>
        <v>3.5680133638237903</v>
      </c>
      <c r="E65" s="180">
        <f t="shared" si="0"/>
        <v>76496375.438192874</v>
      </c>
      <c r="F65" s="179">
        <f t="shared" si="48"/>
        <v>3.6216424060263388</v>
      </c>
      <c r="G65" s="180">
        <f t="shared" si="1"/>
        <v>77646154.580925763</v>
      </c>
      <c r="H65" s="180">
        <f t="shared" si="2"/>
        <v>-1149779.1427328885</v>
      </c>
      <c r="I65" s="180">
        <f t="shared" si="40"/>
        <v>-1149779.1427328885</v>
      </c>
      <c r="M65" s="66">
        <v>45078</v>
      </c>
      <c r="N65" s="36">
        <f>HLOOKUP(M65,Mercado!$C$93:$GL$102,3,0)</f>
        <v>16035012.402743878</v>
      </c>
      <c r="O65" s="179">
        <f t="shared" si="26"/>
        <v>2.8053321937196682</v>
      </c>
      <c r="P65" s="180">
        <f t="shared" si="3"/>
        <v>44983536.520111568</v>
      </c>
      <c r="Q65" s="179">
        <f t="shared" si="49"/>
        <v>2.9049766512932096</v>
      </c>
      <c r="R65" s="180">
        <f t="shared" si="4"/>
        <v>46581336.63316799</v>
      </c>
      <c r="S65" s="180">
        <f t="shared" si="5"/>
        <v>-1597800.1130564213</v>
      </c>
      <c r="T65" s="180">
        <f t="shared" si="41"/>
        <v>-1597800.1130564213</v>
      </c>
      <c r="X65" s="66">
        <v>45078</v>
      </c>
      <c r="Y65" s="36">
        <f>HLOOKUP(X65,Mercado!$C$93:$GL$102,4,0)</f>
        <v>15775030.938588038</v>
      </c>
      <c r="Z65" s="179">
        <f t="shared" si="28"/>
        <v>2.0640812917932774</v>
      </c>
      <c r="AA65" s="180">
        <f t="shared" si="6"/>
        <v>32560946.237799715</v>
      </c>
      <c r="AB65" s="179">
        <f t="shared" si="50"/>
        <v>2.0927674703944334</v>
      </c>
      <c r="AC65" s="180">
        <f t="shared" si="7"/>
        <v>33013471.592742812</v>
      </c>
      <c r="AD65" s="180">
        <f t="shared" si="8"/>
        <v>-452525.35494309664</v>
      </c>
      <c r="AE65" s="180">
        <f t="shared" si="42"/>
        <v>-452525.35494309664</v>
      </c>
      <c r="AI65" s="66">
        <v>45078</v>
      </c>
      <c r="AJ65" s="36">
        <f>HLOOKUP(AI65,Mercado!$C$93:$GL$102,5,0)</f>
        <v>293255488.92371017</v>
      </c>
      <c r="AK65" s="179">
        <f t="shared" si="30"/>
        <v>0.36121919444240685</v>
      </c>
      <c r="AL65" s="180">
        <f t="shared" si="9"/>
        <v>105929511.47483675</v>
      </c>
      <c r="AM65" s="179">
        <f t="shared" si="51"/>
        <v>0.35262665649691033</v>
      </c>
      <c r="AN65" s="180">
        <f t="shared" si="10"/>
        <v>103409702.55853464</v>
      </c>
      <c r="AO65" s="180">
        <f t="shared" si="11"/>
        <v>2519808.9163021147</v>
      </c>
      <c r="AP65" s="180">
        <f t="shared" si="43"/>
        <v>2519808.9163021147</v>
      </c>
      <c r="AT65" s="66">
        <v>45078</v>
      </c>
      <c r="AU65" s="36">
        <f>HLOOKUP(AT65,Mercado!$C$93:$GL$102,6,0)</f>
        <v>21088965.092230357</v>
      </c>
      <c r="AV65" s="179">
        <f t="shared" si="32"/>
        <v>0.22346835000000001</v>
      </c>
      <c r="AW65" s="180">
        <f t="shared" si="12"/>
        <v>4712716.2323683156</v>
      </c>
      <c r="AX65" s="179">
        <f t="shared" si="52"/>
        <v>0.22535705867424069</v>
      </c>
      <c r="AY65" s="180">
        <f t="shared" si="13"/>
        <v>4752547.1436687708</v>
      </c>
      <c r="AZ65" s="180">
        <f t="shared" si="14"/>
        <v>-39830.91130045522</v>
      </c>
      <c r="BA65" s="180">
        <f t="shared" si="44"/>
        <v>-39830.91130045522</v>
      </c>
      <c r="BE65" s="66">
        <v>45078</v>
      </c>
      <c r="BF65" s="36">
        <f>HLOOKUP(BE65,Mercado!$C$93:$GL$102,7,0)</f>
        <v>27407301.450622085</v>
      </c>
      <c r="BG65" s="179">
        <f t="shared" si="34"/>
        <v>0.20949632151819989</v>
      </c>
      <c r="BH65" s="180">
        <f t="shared" si="15"/>
        <v>5741728.8366457503</v>
      </c>
      <c r="BI65" s="179">
        <f t="shared" si="53"/>
        <v>0.20949632151819989</v>
      </c>
      <c r="BJ65" s="180">
        <f t="shared" si="16"/>
        <v>5741728.8366457503</v>
      </c>
      <c r="BK65" s="180">
        <f t="shared" si="17"/>
        <v>0</v>
      </c>
      <c r="BL65" s="180">
        <f t="shared" si="45"/>
        <v>0</v>
      </c>
      <c r="BP65" s="66">
        <v>45078</v>
      </c>
      <c r="BQ65" s="36">
        <f>HLOOKUP(BP65,Mercado!$C$93:$GL$102,8,0)</f>
        <v>894716.20479498024</v>
      </c>
      <c r="BR65" s="179">
        <f t="shared" si="36"/>
        <v>0.35345261168070707</v>
      </c>
      <c r="BS65" s="180">
        <f t="shared" si="18"/>
        <v>316239.77929783612</v>
      </c>
      <c r="BT65" s="179">
        <f t="shared" si="54"/>
        <v>0.35345261168070707</v>
      </c>
      <c r="BU65" s="180">
        <f t="shared" si="19"/>
        <v>316239.77929783612</v>
      </c>
      <c r="BV65" s="180">
        <f t="shared" si="20"/>
        <v>0</v>
      </c>
      <c r="BW65" s="180">
        <f t="shared" si="46"/>
        <v>0</v>
      </c>
      <c r="CA65" s="66">
        <v>45078</v>
      </c>
      <c r="CB65" s="36">
        <f>HLOOKUP(CA65,Mercado!$C$93:$GL$102,9,0)</f>
        <v>73875992.588227049</v>
      </c>
      <c r="CC65" s="179">
        <f t="shared" si="38"/>
        <v>4.4379176173529274E-2</v>
      </c>
      <c r="CD65" s="180">
        <f t="shared" si="21"/>
        <v>3278555.6900672712</v>
      </c>
      <c r="CE65" s="179">
        <f t="shared" si="55"/>
        <v>4.4052656253476589E-2</v>
      </c>
      <c r="CF65" s="180">
        <f t="shared" si="22"/>
        <v>3254433.7068735505</v>
      </c>
      <c r="CG65" s="180">
        <f t="shared" si="23"/>
        <v>24121.983193720691</v>
      </c>
      <c r="CH65" s="180">
        <f t="shared" si="47"/>
        <v>24121.983193720691</v>
      </c>
    </row>
    <row r="66" spans="2:86" x14ac:dyDescent="0.3">
      <c r="B66" s="66">
        <v>45108</v>
      </c>
      <c r="C66" s="36">
        <f>HLOOKUP(B66,Mercado!$C$93:$GL$102,2,0)</f>
        <v>22270733.235321008</v>
      </c>
      <c r="D66" s="179">
        <f t="shared" si="24"/>
        <v>3.5680133638237903</v>
      </c>
      <c r="E66" s="180">
        <f t="shared" si="0"/>
        <v>79462273.805779994</v>
      </c>
      <c r="F66" s="179">
        <f t="shared" si="48"/>
        <v>3.6216424060263388</v>
      </c>
      <c r="G66" s="180">
        <f t="shared" si="1"/>
        <v>80656631.89833872</v>
      </c>
      <c r="H66" s="180">
        <f t="shared" si="2"/>
        <v>-1194358.0925587267</v>
      </c>
      <c r="I66" s="180">
        <f t="shared" si="40"/>
        <v>-1194358.0925587267</v>
      </c>
      <c r="M66" s="66">
        <v>45108</v>
      </c>
      <c r="N66" s="36">
        <f>HLOOKUP(M66,Mercado!$C$93:$GL$102,3,0)</f>
        <v>16573164.620320469</v>
      </c>
      <c r="O66" s="179">
        <f t="shared" si="26"/>
        <v>2.8053321937196682</v>
      </c>
      <c r="P66" s="180">
        <f t="shared" si="3"/>
        <v>46493232.261200815</v>
      </c>
      <c r="Q66" s="179">
        <f t="shared" si="49"/>
        <v>2.9049766512932096</v>
      </c>
      <c r="R66" s="180">
        <f t="shared" si="4"/>
        <v>48144656.260069653</v>
      </c>
      <c r="S66" s="180">
        <f t="shared" si="5"/>
        <v>-1651423.998868838</v>
      </c>
      <c r="T66" s="180">
        <f t="shared" si="41"/>
        <v>-1651423.998868838</v>
      </c>
      <c r="X66" s="66">
        <v>45108</v>
      </c>
      <c r="Y66" s="36">
        <f>HLOOKUP(X66,Mercado!$C$93:$GL$102,4,0)</f>
        <v>16793708.484786637</v>
      </c>
      <c r="Z66" s="179">
        <f t="shared" si="28"/>
        <v>2.0640812917932774</v>
      </c>
      <c r="AA66" s="180">
        <f t="shared" si="6"/>
        <v>34663579.503278121</v>
      </c>
      <c r="AB66" s="179">
        <f t="shared" si="50"/>
        <v>2.0927674703944334</v>
      </c>
      <c r="AC66" s="180">
        <f t="shared" si="7"/>
        <v>35145326.824248463</v>
      </c>
      <c r="AD66" s="180">
        <f t="shared" si="8"/>
        <v>-481747.32097034156</v>
      </c>
      <c r="AE66" s="180">
        <f t="shared" si="42"/>
        <v>-481747.32097034156</v>
      </c>
      <c r="AI66" s="66">
        <v>45108</v>
      </c>
      <c r="AJ66" s="36">
        <f>HLOOKUP(AI66,Mercado!$C$93:$GL$102,5,0)</f>
        <v>303025159.36281532</v>
      </c>
      <c r="AK66" s="179">
        <f t="shared" si="30"/>
        <v>0.36121919444240685</v>
      </c>
      <c r="AL66" s="180">
        <f t="shared" si="9"/>
        <v>109458503.96081811</v>
      </c>
      <c r="AM66" s="179">
        <f t="shared" si="51"/>
        <v>0.35262665649691033</v>
      </c>
      <c r="AN66" s="180">
        <f t="shared" si="10"/>
        <v>106854748.78055298</v>
      </c>
      <c r="AO66" s="180">
        <f t="shared" si="11"/>
        <v>2603755.1802651286</v>
      </c>
      <c r="AP66" s="180">
        <f t="shared" si="43"/>
        <v>2603755.1802651286</v>
      </c>
      <c r="AT66" s="66">
        <v>45108</v>
      </c>
      <c r="AU66" s="36">
        <f>HLOOKUP(AT66,Mercado!$C$93:$GL$102,6,0)</f>
        <v>19983706.102205809</v>
      </c>
      <c r="AV66" s="179">
        <f t="shared" si="32"/>
        <v>0.22346835000000001</v>
      </c>
      <c r="AW66" s="180">
        <f t="shared" si="12"/>
        <v>4465725.8295448637</v>
      </c>
      <c r="AX66" s="179">
        <f t="shared" si="52"/>
        <v>0.22535705867424069</v>
      </c>
      <c r="AY66" s="180">
        <f t="shared" si="13"/>
        <v>4503469.2286035763</v>
      </c>
      <c r="AZ66" s="180">
        <f t="shared" si="14"/>
        <v>-37743.399058712646</v>
      </c>
      <c r="BA66" s="180">
        <f t="shared" si="44"/>
        <v>-37743.399058712646</v>
      </c>
      <c r="BE66" s="66">
        <v>45108</v>
      </c>
      <c r="BF66" s="36">
        <f>HLOOKUP(BE66,Mercado!$C$93:$GL$102,7,0)</f>
        <v>29067083.798688009</v>
      </c>
      <c r="BG66" s="179">
        <f t="shared" si="34"/>
        <v>0.20949632151819989</v>
      </c>
      <c r="BH66" s="180">
        <f t="shared" si="15"/>
        <v>6089447.133086402</v>
      </c>
      <c r="BI66" s="179">
        <f t="shared" si="53"/>
        <v>0.20949632151819989</v>
      </c>
      <c r="BJ66" s="180">
        <f t="shared" si="16"/>
        <v>6089447.133086402</v>
      </c>
      <c r="BK66" s="180">
        <f t="shared" si="17"/>
        <v>0</v>
      </c>
      <c r="BL66" s="180">
        <f t="shared" si="45"/>
        <v>0</v>
      </c>
      <c r="BP66" s="66">
        <v>45108</v>
      </c>
      <c r="BQ66" s="36">
        <f>HLOOKUP(BP66,Mercado!$C$93:$GL$102,8,0)</f>
        <v>784993.66816992743</v>
      </c>
      <c r="BR66" s="179">
        <f t="shared" si="36"/>
        <v>0.35345261168070707</v>
      </c>
      <c r="BS66" s="180">
        <f t="shared" si="18"/>
        <v>277458.06216747919</v>
      </c>
      <c r="BT66" s="179">
        <f t="shared" si="54"/>
        <v>0.35345261168070707</v>
      </c>
      <c r="BU66" s="180">
        <f t="shared" si="19"/>
        <v>277458.06216747919</v>
      </c>
      <c r="BV66" s="180">
        <f t="shared" si="20"/>
        <v>0</v>
      </c>
      <c r="BW66" s="180">
        <f t="shared" si="46"/>
        <v>0</v>
      </c>
      <c r="CA66" s="66">
        <v>45108</v>
      </c>
      <c r="CB66" s="36">
        <f>HLOOKUP(CA66,Mercado!$C$93:$GL$102,9,0)</f>
        <v>73875992.588227049</v>
      </c>
      <c r="CC66" s="179">
        <f t="shared" si="38"/>
        <v>4.4379176173529274E-2</v>
      </c>
      <c r="CD66" s="180">
        <f t="shared" si="21"/>
        <v>3278555.6900672712</v>
      </c>
      <c r="CE66" s="179">
        <f t="shared" si="55"/>
        <v>4.4052656253476589E-2</v>
      </c>
      <c r="CF66" s="180">
        <f t="shared" si="22"/>
        <v>3254433.7068735505</v>
      </c>
      <c r="CG66" s="180">
        <f t="shared" si="23"/>
        <v>24121.983193720691</v>
      </c>
      <c r="CH66" s="180">
        <f t="shared" si="47"/>
        <v>24121.983193720691</v>
      </c>
    </row>
    <row r="67" spans="2:86" x14ac:dyDescent="0.3">
      <c r="B67" s="66">
        <v>45139</v>
      </c>
      <c r="C67" s="36">
        <f>HLOOKUP(B67,Mercado!$C$93:$GL$102,2,0)</f>
        <v>22255090.069950167</v>
      </c>
      <c r="D67" s="179">
        <f t="shared" si="24"/>
        <v>3.5680133638237903</v>
      </c>
      <c r="E67" s="180">
        <f t="shared" si="0"/>
        <v>79406458.782684326</v>
      </c>
      <c r="F67" s="179">
        <f t="shared" si="48"/>
        <v>3.6216424060263388</v>
      </c>
      <c r="G67" s="180">
        <f t="shared" si="1"/>
        <v>80599977.947267205</v>
      </c>
      <c r="H67" s="180">
        <f t="shared" si="2"/>
        <v>-1193519.1645828784</v>
      </c>
      <c r="I67" s="180">
        <f t="shared" si="40"/>
        <v>-1193519.1645828784</v>
      </c>
      <c r="M67" s="66">
        <v>45139</v>
      </c>
      <c r="N67" s="36">
        <f>HLOOKUP(M67,Mercado!$C$93:$GL$102,3,0)</f>
        <v>16529877.485068219</v>
      </c>
      <c r="O67" s="179">
        <f t="shared" si="26"/>
        <v>2.8053321937196682</v>
      </c>
      <c r="P67" s="180">
        <f t="shared" si="3"/>
        <v>46371797.467103779</v>
      </c>
      <c r="Q67" s="179">
        <f t="shared" si="49"/>
        <v>2.9049766512932096</v>
      </c>
      <c r="R67" s="180">
        <f t="shared" si="4"/>
        <v>48018908.142860495</v>
      </c>
      <c r="S67" s="180">
        <f t="shared" si="5"/>
        <v>-1647110.6757567152</v>
      </c>
      <c r="T67" s="180">
        <f t="shared" si="41"/>
        <v>-1647110.6757567152</v>
      </c>
      <c r="X67" s="66">
        <v>45139</v>
      </c>
      <c r="Y67" s="36">
        <f>HLOOKUP(X67,Mercado!$C$93:$GL$102,4,0)</f>
        <v>16712777.210709097</v>
      </c>
      <c r="Z67" s="179">
        <f t="shared" si="28"/>
        <v>2.0640812917932774</v>
      </c>
      <c r="AA67" s="180">
        <f t="shared" si="6"/>
        <v>34496530.774533682</v>
      </c>
      <c r="AB67" s="179">
        <f t="shared" si="50"/>
        <v>2.0927674703944334</v>
      </c>
      <c r="AC67" s="180">
        <f t="shared" si="7"/>
        <v>34975956.486521415</v>
      </c>
      <c r="AD67" s="180">
        <f t="shared" si="8"/>
        <v>-479425.71198773384</v>
      </c>
      <c r="AE67" s="180">
        <f t="shared" si="42"/>
        <v>-479425.71198773384</v>
      </c>
      <c r="AI67" s="66">
        <v>45139</v>
      </c>
      <c r="AJ67" s="36">
        <f>HLOOKUP(AI67,Mercado!$C$93:$GL$102,5,0)</f>
        <v>304156384.25084406</v>
      </c>
      <c r="AK67" s="179">
        <f t="shared" si="30"/>
        <v>0.36121919444240685</v>
      </c>
      <c r="AL67" s="180">
        <f t="shared" si="9"/>
        <v>109867124.10360506</v>
      </c>
      <c r="AM67" s="179">
        <f t="shared" si="51"/>
        <v>0.35262665649691033</v>
      </c>
      <c r="AN67" s="180">
        <f t="shared" si="10"/>
        <v>107253648.83056466</v>
      </c>
      <c r="AO67" s="180">
        <f t="shared" si="11"/>
        <v>2613475.273040399</v>
      </c>
      <c r="AP67" s="180">
        <f t="shared" si="43"/>
        <v>2613475.273040399</v>
      </c>
      <c r="AT67" s="66">
        <v>45139</v>
      </c>
      <c r="AU67" s="36">
        <f>HLOOKUP(AT67,Mercado!$C$93:$GL$102,6,0)</f>
        <v>22261883.852613643</v>
      </c>
      <c r="AV67" s="179">
        <f t="shared" si="32"/>
        <v>0.22346835000000001</v>
      </c>
      <c r="AW67" s="180">
        <f t="shared" si="12"/>
        <v>4974826.4524352141</v>
      </c>
      <c r="AX67" s="179">
        <f t="shared" si="52"/>
        <v>0.22535705867424069</v>
      </c>
      <c r="AY67" s="180">
        <f t="shared" si="13"/>
        <v>5016872.6655725837</v>
      </c>
      <c r="AZ67" s="180">
        <f t="shared" si="14"/>
        <v>-42046.213137369603</v>
      </c>
      <c r="BA67" s="180">
        <f t="shared" si="44"/>
        <v>-42046.213137369603</v>
      </c>
      <c r="BE67" s="66">
        <v>45139</v>
      </c>
      <c r="BF67" s="36">
        <f>HLOOKUP(BE67,Mercado!$C$93:$GL$102,7,0)</f>
        <v>29317271.830470007</v>
      </c>
      <c r="BG67" s="179">
        <f t="shared" si="34"/>
        <v>0.20949632151819989</v>
      </c>
      <c r="BH67" s="180">
        <f t="shared" si="15"/>
        <v>6141860.6054326091</v>
      </c>
      <c r="BI67" s="179">
        <f t="shared" si="53"/>
        <v>0.20949632151819989</v>
      </c>
      <c r="BJ67" s="180">
        <f t="shared" si="16"/>
        <v>6141860.6054326091</v>
      </c>
      <c r="BK67" s="180">
        <f t="shared" si="17"/>
        <v>0</v>
      </c>
      <c r="BL67" s="180">
        <f t="shared" si="45"/>
        <v>0</v>
      </c>
      <c r="BP67" s="66">
        <v>45139</v>
      </c>
      <c r="BQ67" s="36">
        <f>HLOOKUP(BP67,Mercado!$C$93:$GL$102,8,0)</f>
        <v>975311.86647716782</v>
      </c>
      <c r="BR67" s="179">
        <f t="shared" si="36"/>
        <v>0.35345261168070707</v>
      </c>
      <c r="BS67" s="180">
        <f t="shared" si="18"/>
        <v>344726.52640954003</v>
      </c>
      <c r="BT67" s="179">
        <f t="shared" si="54"/>
        <v>0.35345261168070707</v>
      </c>
      <c r="BU67" s="180">
        <f t="shared" si="19"/>
        <v>344726.52640954003</v>
      </c>
      <c r="BV67" s="180">
        <f t="shared" si="20"/>
        <v>0</v>
      </c>
      <c r="BW67" s="180">
        <f t="shared" si="46"/>
        <v>0</v>
      </c>
      <c r="CA67" s="66">
        <v>45139</v>
      </c>
      <c r="CB67" s="36">
        <f>HLOOKUP(CA67,Mercado!$C$93:$GL$102,9,0)</f>
        <v>73875992.588227049</v>
      </c>
      <c r="CC67" s="179">
        <f t="shared" si="38"/>
        <v>4.4379176173529274E-2</v>
      </c>
      <c r="CD67" s="180">
        <f t="shared" si="21"/>
        <v>3278555.6900672712</v>
      </c>
      <c r="CE67" s="179">
        <f t="shared" si="55"/>
        <v>4.4052656253476589E-2</v>
      </c>
      <c r="CF67" s="180">
        <f t="shared" si="22"/>
        <v>3254433.7068735505</v>
      </c>
      <c r="CG67" s="180">
        <f t="shared" si="23"/>
        <v>24121.983193720691</v>
      </c>
      <c r="CH67" s="180">
        <f t="shared" si="47"/>
        <v>24121.983193720691</v>
      </c>
    </row>
    <row r="68" spans="2:86" x14ac:dyDescent="0.3">
      <c r="B68" s="66">
        <v>45170</v>
      </c>
      <c r="C68" s="36">
        <f>HLOOKUP(B68,Mercado!$C$93:$GL$102,2,0)</f>
        <v>21292691.796218954</v>
      </c>
      <c r="D68" s="179">
        <f t="shared" si="24"/>
        <v>3.5680133638237903</v>
      </c>
      <c r="E68" s="180">
        <f t="shared" si="0"/>
        <v>75972608.880690411</v>
      </c>
      <c r="F68" s="179">
        <f t="shared" si="48"/>
        <v>3.6216424060263388</v>
      </c>
      <c r="G68" s="180">
        <f t="shared" si="1"/>
        <v>77114515.547635704</v>
      </c>
      <c r="H68" s="180">
        <f t="shared" si="2"/>
        <v>-1141906.6669452935</v>
      </c>
      <c r="I68" s="180">
        <f t="shared" si="40"/>
        <v>-1141906.6669452935</v>
      </c>
      <c r="M68" s="66">
        <v>45170</v>
      </c>
      <c r="N68" s="36">
        <f>HLOOKUP(M68,Mercado!$C$93:$GL$102,3,0)</f>
        <v>15785142.199061738</v>
      </c>
      <c r="O68" s="179">
        <f t="shared" si="26"/>
        <v>2.8053321937196682</v>
      </c>
      <c r="P68" s="180">
        <f t="shared" si="3"/>
        <v>44282567.593470775</v>
      </c>
      <c r="Q68" s="179">
        <f t="shared" si="49"/>
        <v>2.9049766512932096</v>
      </c>
      <c r="R68" s="180">
        <f t="shared" si="4"/>
        <v>45855469.525617503</v>
      </c>
      <c r="S68" s="180">
        <f t="shared" si="5"/>
        <v>-1572901.932146728</v>
      </c>
      <c r="T68" s="180">
        <f t="shared" si="41"/>
        <v>-1572901.932146728</v>
      </c>
      <c r="X68" s="66">
        <v>45170</v>
      </c>
      <c r="Y68" s="36">
        <f>HLOOKUP(X68,Mercado!$C$93:$GL$102,4,0)</f>
        <v>15928807.234975552</v>
      </c>
      <c r="Z68" s="179">
        <f t="shared" si="28"/>
        <v>2.0640812917932774</v>
      </c>
      <c r="AA68" s="180">
        <f t="shared" si="6"/>
        <v>32878353.014294442</v>
      </c>
      <c r="AB68" s="179">
        <f t="shared" si="50"/>
        <v>2.0927674703944334</v>
      </c>
      <c r="AC68" s="180">
        <f t="shared" si="7"/>
        <v>33335289.623540334</v>
      </c>
      <c r="AD68" s="180">
        <f t="shared" si="8"/>
        <v>-456936.60924589261</v>
      </c>
      <c r="AE68" s="180">
        <f t="shared" si="42"/>
        <v>-456936.60924589261</v>
      </c>
      <c r="AI68" s="66">
        <v>45170</v>
      </c>
      <c r="AJ68" s="36">
        <f>HLOOKUP(AI68,Mercado!$C$93:$GL$102,5,0)</f>
        <v>295000661.11497504</v>
      </c>
      <c r="AK68" s="179">
        <f t="shared" si="30"/>
        <v>0.36121919444240685</v>
      </c>
      <c r="AL68" s="180">
        <f t="shared" si="9"/>
        <v>106559901.16792874</v>
      </c>
      <c r="AM68" s="179">
        <f t="shared" si="51"/>
        <v>0.35262665649691033</v>
      </c>
      <c r="AN68" s="180">
        <f t="shared" si="10"/>
        <v>104025096.79335175</v>
      </c>
      <c r="AO68" s="180">
        <f t="shared" si="11"/>
        <v>2534804.3745769858</v>
      </c>
      <c r="AP68" s="180">
        <f t="shared" si="43"/>
        <v>2534804.3745769858</v>
      </c>
      <c r="AT68" s="66">
        <v>45170</v>
      </c>
      <c r="AU68" s="36">
        <f>HLOOKUP(AT68,Mercado!$C$93:$GL$102,6,0)</f>
        <v>22025523.92756699</v>
      </c>
      <c r="AV68" s="179">
        <f t="shared" si="32"/>
        <v>0.22346835000000001</v>
      </c>
      <c r="AW68" s="180">
        <f t="shared" si="12"/>
        <v>4922007.4899789151</v>
      </c>
      <c r="AX68" s="179">
        <f t="shared" si="52"/>
        <v>0.22535705867424069</v>
      </c>
      <c r="AY68" s="180">
        <f t="shared" si="13"/>
        <v>4963607.2880756063</v>
      </c>
      <c r="AZ68" s="180">
        <f t="shared" si="14"/>
        <v>-41599.798096691258</v>
      </c>
      <c r="BA68" s="180">
        <f t="shared" si="44"/>
        <v>-41599.798096691258</v>
      </c>
      <c r="BE68" s="66">
        <v>45170</v>
      </c>
      <c r="BF68" s="36">
        <f>HLOOKUP(BE68,Mercado!$C$93:$GL$102,7,0)</f>
        <v>28460780.764610697</v>
      </c>
      <c r="BG68" s="179">
        <f t="shared" si="34"/>
        <v>0.20949632151819989</v>
      </c>
      <c r="BH68" s="180">
        <f t="shared" si="15"/>
        <v>5962428.8777218815</v>
      </c>
      <c r="BI68" s="179">
        <f t="shared" si="53"/>
        <v>0.20949632151819989</v>
      </c>
      <c r="BJ68" s="180">
        <f t="shared" si="16"/>
        <v>5962428.8777218815</v>
      </c>
      <c r="BK68" s="180">
        <f t="shared" si="17"/>
        <v>0</v>
      </c>
      <c r="BL68" s="180">
        <f t="shared" si="45"/>
        <v>0</v>
      </c>
      <c r="BP68" s="66">
        <v>45170</v>
      </c>
      <c r="BQ68" s="36">
        <f>HLOOKUP(BP68,Mercado!$C$93:$GL$102,8,0)</f>
        <v>1271580.2970155354</v>
      </c>
      <c r="BR68" s="179">
        <f t="shared" si="36"/>
        <v>0.35345261168070707</v>
      </c>
      <c r="BS68" s="180">
        <f t="shared" si="18"/>
        <v>449443.3769418702</v>
      </c>
      <c r="BT68" s="179">
        <f t="shared" si="54"/>
        <v>0.35345261168070707</v>
      </c>
      <c r="BU68" s="180">
        <f t="shared" si="19"/>
        <v>449443.3769418702</v>
      </c>
      <c r="BV68" s="180">
        <f t="shared" si="20"/>
        <v>0</v>
      </c>
      <c r="BW68" s="180">
        <f t="shared" si="46"/>
        <v>0</v>
      </c>
      <c r="CA68" s="66">
        <v>45170</v>
      </c>
      <c r="CB68" s="36">
        <f>HLOOKUP(CA68,Mercado!$C$93:$GL$102,9,0)</f>
        <v>73875992.588227049</v>
      </c>
      <c r="CC68" s="179">
        <f t="shared" si="38"/>
        <v>4.4379176173529274E-2</v>
      </c>
      <c r="CD68" s="180">
        <f t="shared" si="21"/>
        <v>3278555.6900672712</v>
      </c>
      <c r="CE68" s="179">
        <f t="shared" si="55"/>
        <v>4.4052656253476589E-2</v>
      </c>
      <c r="CF68" s="180">
        <f t="shared" si="22"/>
        <v>3254433.7068735505</v>
      </c>
      <c r="CG68" s="180">
        <f t="shared" si="23"/>
        <v>24121.983193720691</v>
      </c>
      <c r="CH68" s="180">
        <f t="shared" si="47"/>
        <v>24121.983193720691</v>
      </c>
    </row>
    <row r="69" spans="2:86" x14ac:dyDescent="0.3">
      <c r="B69" s="66">
        <v>45200</v>
      </c>
      <c r="C69" s="36">
        <f>HLOOKUP(B69,Mercado!$C$93:$GL$102,2,0)</f>
        <v>18855803.657252938</v>
      </c>
      <c r="D69" s="179">
        <f t="shared" si="24"/>
        <v>3.5680133638237903</v>
      </c>
      <c r="E69" s="180">
        <f t="shared" si="0"/>
        <v>67277759.434715986</v>
      </c>
      <c r="F69" s="179">
        <f t="shared" si="48"/>
        <v>3.6216424060263388</v>
      </c>
      <c r="G69" s="180">
        <f t="shared" si="1"/>
        <v>68288978.124813765</v>
      </c>
      <c r="H69" s="180">
        <f t="shared" si="2"/>
        <v>-1011218.690097779</v>
      </c>
      <c r="I69" s="180">
        <f t="shared" si="40"/>
        <v>-1011218.690097779</v>
      </c>
      <c r="M69" s="66">
        <v>45200</v>
      </c>
      <c r="N69" s="36">
        <f>HLOOKUP(M69,Mercado!$C$93:$GL$102,3,0)</f>
        <v>13901879.34038016</v>
      </c>
      <c r="O69" s="179">
        <f t="shared" si="26"/>
        <v>2.8053321937196682</v>
      </c>
      <c r="P69" s="180">
        <f t="shared" si="3"/>
        <v>38999389.666774809</v>
      </c>
      <c r="Q69" s="179">
        <f t="shared" si="49"/>
        <v>2.9049766512932096</v>
      </c>
      <c r="R69" s="180">
        <f t="shared" si="4"/>
        <v>40384634.892899811</v>
      </c>
      <c r="S69" s="180">
        <f t="shared" si="5"/>
        <v>-1385245.2261250019</v>
      </c>
      <c r="T69" s="180">
        <f t="shared" si="41"/>
        <v>-1385245.2261250019</v>
      </c>
      <c r="X69" s="66">
        <v>45200</v>
      </c>
      <c r="Y69" s="36">
        <f>HLOOKUP(X69,Mercado!$C$93:$GL$102,4,0)</f>
        <v>16309888.054399578</v>
      </c>
      <c r="Z69" s="179">
        <f t="shared" si="28"/>
        <v>2.0640812917932774</v>
      </c>
      <c r="AA69" s="180">
        <f t="shared" si="6"/>
        <v>33664934.804328822</v>
      </c>
      <c r="AB69" s="179">
        <f t="shared" si="50"/>
        <v>2.0927674703944334</v>
      </c>
      <c r="AC69" s="180">
        <f t="shared" si="7"/>
        <v>34132803.166022189</v>
      </c>
      <c r="AD69" s="180">
        <f t="shared" si="8"/>
        <v>-467868.36169336736</v>
      </c>
      <c r="AE69" s="180">
        <f t="shared" si="42"/>
        <v>-467868.36169336736</v>
      </c>
      <c r="AI69" s="66">
        <v>45200</v>
      </c>
      <c r="AJ69" s="36">
        <f>HLOOKUP(AI69,Mercado!$C$93:$GL$102,5,0)</f>
        <v>305149819.61947542</v>
      </c>
      <c r="AK69" s="179">
        <f t="shared" si="30"/>
        <v>0.36121919444240685</v>
      </c>
      <c r="AL69" s="180">
        <f t="shared" si="9"/>
        <v>110225972.02719267</v>
      </c>
      <c r="AM69" s="179">
        <f t="shared" si="51"/>
        <v>0.35262665649691033</v>
      </c>
      <c r="AN69" s="180">
        <f t="shared" si="10"/>
        <v>107603960.62305091</v>
      </c>
      <c r="AO69" s="180">
        <f t="shared" si="11"/>
        <v>2622011.4041417539</v>
      </c>
      <c r="AP69" s="180">
        <f t="shared" si="43"/>
        <v>2622011.4041417539</v>
      </c>
      <c r="AT69" s="66">
        <v>45200</v>
      </c>
      <c r="AU69" s="36">
        <f>HLOOKUP(AT69,Mercado!$C$93:$GL$102,6,0)</f>
        <v>21891818.823505253</v>
      </c>
      <c r="AV69" s="179">
        <f t="shared" si="32"/>
        <v>0.22346835000000001</v>
      </c>
      <c r="AW69" s="180">
        <f t="shared" si="12"/>
        <v>4892128.63098766</v>
      </c>
      <c r="AX69" s="179">
        <f t="shared" si="52"/>
        <v>0.22535705867424069</v>
      </c>
      <c r="AY69" s="180">
        <f t="shared" si="13"/>
        <v>4933475.8990945201</v>
      </c>
      <c r="AZ69" s="180">
        <f t="shared" si="14"/>
        <v>-41347.268106860109</v>
      </c>
      <c r="BA69" s="180">
        <f t="shared" si="44"/>
        <v>-41347.268106860109</v>
      </c>
      <c r="BE69" s="66">
        <v>45200</v>
      </c>
      <c r="BF69" s="36">
        <f>HLOOKUP(BE69,Mercado!$C$93:$GL$102,7,0)</f>
        <v>26092604.719649911</v>
      </c>
      <c r="BG69" s="179">
        <f t="shared" si="34"/>
        <v>0.20949632151819989</v>
      </c>
      <c r="BH69" s="180">
        <f t="shared" si="15"/>
        <v>5466304.7075950773</v>
      </c>
      <c r="BI69" s="179">
        <f t="shared" si="53"/>
        <v>0.20949632151819989</v>
      </c>
      <c r="BJ69" s="180">
        <f t="shared" si="16"/>
        <v>5466304.7075950773</v>
      </c>
      <c r="BK69" s="180">
        <f t="shared" si="17"/>
        <v>0</v>
      </c>
      <c r="BL69" s="180">
        <f t="shared" si="45"/>
        <v>0</v>
      </c>
      <c r="BP69" s="66">
        <v>45200</v>
      </c>
      <c r="BQ69" s="36">
        <f>HLOOKUP(BP69,Mercado!$C$93:$GL$102,8,0)</f>
        <v>1456845.7146606834</v>
      </c>
      <c r="BR69" s="179">
        <f t="shared" si="36"/>
        <v>0.35345261168070707</v>
      </c>
      <c r="BS69" s="180">
        <f t="shared" si="18"/>
        <v>514925.92266266473</v>
      </c>
      <c r="BT69" s="179">
        <f t="shared" si="54"/>
        <v>0.35345261168070707</v>
      </c>
      <c r="BU69" s="180">
        <f t="shared" si="19"/>
        <v>514925.92266266473</v>
      </c>
      <c r="BV69" s="180">
        <f t="shared" si="20"/>
        <v>0</v>
      </c>
      <c r="BW69" s="180">
        <f t="shared" si="46"/>
        <v>0</v>
      </c>
      <c r="CA69" s="66">
        <v>45200</v>
      </c>
      <c r="CB69" s="36">
        <f>HLOOKUP(CA69,Mercado!$C$93:$GL$102,9,0)</f>
        <v>73875992.588227049</v>
      </c>
      <c r="CC69" s="179">
        <f t="shared" si="38"/>
        <v>4.4379176173529274E-2</v>
      </c>
      <c r="CD69" s="180">
        <f t="shared" si="21"/>
        <v>3278555.6900672712</v>
      </c>
      <c r="CE69" s="179">
        <f t="shared" si="55"/>
        <v>4.4052656253476589E-2</v>
      </c>
      <c r="CF69" s="180">
        <f t="shared" si="22"/>
        <v>3254433.7068735505</v>
      </c>
      <c r="CG69" s="180">
        <f t="shared" si="23"/>
        <v>24121.983193720691</v>
      </c>
      <c r="CH69" s="180">
        <f t="shared" si="47"/>
        <v>24121.983193720691</v>
      </c>
    </row>
    <row r="70" spans="2:86" x14ac:dyDescent="0.3">
      <c r="B70" s="66">
        <v>45231</v>
      </c>
      <c r="C70" s="36">
        <f>HLOOKUP(B70,Mercado!$C$93:$GL$102,2,0)</f>
        <v>17934574.234559696</v>
      </c>
      <c r="D70" s="179">
        <f t="shared" si="24"/>
        <v>3.5680133638237903</v>
      </c>
      <c r="E70" s="180">
        <f t="shared" ref="E70:E76" si="56">C70*D70</f>
        <v>63990800.54339882</v>
      </c>
      <c r="F70" s="179">
        <f t="shared" si="48"/>
        <v>3.6216424060263388</v>
      </c>
      <c r="G70" s="180">
        <f t="shared" ref="G70:G76" si="57">C70*F70</f>
        <v>64952614.581908762</v>
      </c>
      <c r="H70" s="180">
        <f t="shared" ref="H70:H76" si="58">E70-G70</f>
        <v>-961814.03850994259</v>
      </c>
      <c r="I70" s="180">
        <f t="shared" si="40"/>
        <v>-961814.03850994259</v>
      </c>
      <c r="M70" s="66">
        <v>45231</v>
      </c>
      <c r="N70" s="36">
        <f>HLOOKUP(M70,Mercado!$C$93:$GL$102,3,0)</f>
        <v>13195644.950097682</v>
      </c>
      <c r="O70" s="179">
        <f t="shared" si="26"/>
        <v>2.8053321937196682</v>
      </c>
      <c r="P70" s="180">
        <f t="shared" ref="P70:P76" si="59">N70*O70</f>
        <v>37018167.595403396</v>
      </c>
      <c r="Q70" s="179">
        <f t="shared" si="49"/>
        <v>2.9049766512932096</v>
      </c>
      <c r="R70" s="180">
        <f t="shared" ref="R70:R76" si="60">N70*Q70</f>
        <v>38333040.478788912</v>
      </c>
      <c r="S70" s="180">
        <f t="shared" ref="S70:S76" si="61">P70-R70</f>
        <v>-1314872.8833855167</v>
      </c>
      <c r="T70" s="180">
        <f t="shared" si="41"/>
        <v>-1314872.8833855167</v>
      </c>
      <c r="X70" s="66">
        <v>45231</v>
      </c>
      <c r="Y70" s="36">
        <f>HLOOKUP(X70,Mercado!$C$93:$GL$102,4,0)</f>
        <v>15131411.174218908</v>
      </c>
      <c r="Z70" s="179">
        <f t="shared" si="28"/>
        <v>2.0640812917932774</v>
      </c>
      <c r="AA70" s="180">
        <f t="shared" ref="AA70:AA76" si="62">Y70*Z70</f>
        <v>31232462.723136995</v>
      </c>
      <c r="AB70" s="179">
        <f t="shared" si="50"/>
        <v>2.0927674703944334</v>
      </c>
      <c r="AC70" s="180">
        <f t="shared" ref="AC70:AC76" si="63">Y70*AB70</f>
        <v>31666525.086568169</v>
      </c>
      <c r="AD70" s="180">
        <f t="shared" ref="AD70:AD76" si="64">AA70-AC70</f>
        <v>-434062.36343117431</v>
      </c>
      <c r="AE70" s="180">
        <f t="shared" si="42"/>
        <v>-434062.36343117431</v>
      </c>
      <c r="AI70" s="66">
        <v>45231</v>
      </c>
      <c r="AJ70" s="36">
        <f>HLOOKUP(AI70,Mercado!$C$93:$GL$102,5,0)</f>
        <v>293959119.79986405</v>
      </c>
      <c r="AK70" s="179">
        <f t="shared" si="30"/>
        <v>0.36121919444240685</v>
      </c>
      <c r="AL70" s="180">
        <f t="shared" ref="AL70:AL76" si="65">AJ70*AK70</f>
        <v>106183676.45310587</v>
      </c>
      <c r="AM70" s="179">
        <f t="shared" si="51"/>
        <v>0.35262665649691033</v>
      </c>
      <c r="AN70" s="180">
        <f t="shared" ref="AN70:AN76" si="66">AJ70*AM70</f>
        <v>103657821.56180078</v>
      </c>
      <c r="AO70" s="180">
        <f t="shared" ref="AO70:AO76" si="67">AL70-AN70</f>
        <v>2525854.891305089</v>
      </c>
      <c r="AP70" s="180">
        <f t="shared" si="43"/>
        <v>2525854.891305089</v>
      </c>
      <c r="AT70" s="66">
        <v>45231</v>
      </c>
      <c r="AU70" s="36">
        <f>HLOOKUP(AT70,Mercado!$C$93:$GL$102,6,0)</f>
        <v>21881923.82252042</v>
      </c>
      <c r="AV70" s="179">
        <f t="shared" si="32"/>
        <v>0.22346835000000001</v>
      </c>
      <c r="AW70" s="180">
        <f t="shared" ref="AW70:AW76" si="68">AU70*AV70</f>
        <v>4889917.4114443315</v>
      </c>
      <c r="AX70" s="179">
        <f t="shared" si="52"/>
        <v>0.22535705867424069</v>
      </c>
      <c r="AY70" s="180">
        <f t="shared" ref="AY70:AY76" si="69">AU70*AX70</f>
        <v>4931245.9907769999</v>
      </c>
      <c r="AZ70" s="180">
        <f t="shared" ref="AZ70:AZ76" si="70">AW70-AY70</f>
        <v>-41328.579332668334</v>
      </c>
      <c r="BA70" s="180">
        <f t="shared" si="44"/>
        <v>-41328.579332668334</v>
      </c>
      <c r="BE70" s="66">
        <v>45231</v>
      </c>
      <c r="BF70" s="36">
        <f>HLOOKUP(BE70,Mercado!$C$93:$GL$102,7,0)</f>
        <v>28528461.28308915</v>
      </c>
      <c r="BG70" s="179">
        <f t="shared" si="34"/>
        <v>0.20949632151819989</v>
      </c>
      <c r="BH70" s="180">
        <f t="shared" ref="BH70:BH76" si="71">BF70*BG70</f>
        <v>5976607.6973815616</v>
      </c>
      <c r="BI70" s="179">
        <f t="shared" si="53"/>
        <v>0.20949632151819989</v>
      </c>
      <c r="BJ70" s="180">
        <f t="shared" ref="BJ70:BJ76" si="72">BF70*BI70</f>
        <v>5976607.6973815616</v>
      </c>
      <c r="BK70" s="180">
        <f t="shared" ref="BK70:BK76" si="73">BH70-BJ70</f>
        <v>0</v>
      </c>
      <c r="BL70" s="180">
        <f t="shared" si="45"/>
        <v>0</v>
      </c>
      <c r="BP70" s="66">
        <v>45231</v>
      </c>
      <c r="BQ70" s="36">
        <f>HLOOKUP(BP70,Mercado!$C$93:$GL$102,8,0)</f>
        <v>1571793.3184107775</v>
      </c>
      <c r="BR70" s="179">
        <f t="shared" si="36"/>
        <v>0.35345261168070707</v>
      </c>
      <c r="BS70" s="180">
        <f t="shared" ref="BS70:BS76" si="74">BQ70*BR70</f>
        <v>555554.4534145745</v>
      </c>
      <c r="BT70" s="179">
        <f t="shared" si="54"/>
        <v>0.35345261168070707</v>
      </c>
      <c r="BU70" s="180">
        <f t="shared" ref="BU70:BU76" si="75">BQ70*BT70</f>
        <v>555554.4534145745</v>
      </c>
      <c r="BV70" s="180">
        <f t="shared" ref="BV70:BV76" si="76">BS70-BU70</f>
        <v>0</v>
      </c>
      <c r="BW70" s="180">
        <f t="shared" si="46"/>
        <v>0</v>
      </c>
      <c r="CA70" s="66">
        <v>45231</v>
      </c>
      <c r="CB70" s="36">
        <f>HLOOKUP(CA70,Mercado!$C$93:$GL$102,9,0)</f>
        <v>73875992.588227049</v>
      </c>
      <c r="CC70" s="179">
        <f t="shared" si="38"/>
        <v>4.4379176173529274E-2</v>
      </c>
      <c r="CD70" s="180">
        <f t="shared" ref="CD70:CD76" si="77">CB70*CC70</f>
        <v>3278555.6900672712</v>
      </c>
      <c r="CE70" s="179">
        <f t="shared" si="55"/>
        <v>4.4052656253476589E-2</v>
      </c>
      <c r="CF70" s="180">
        <f t="shared" ref="CF70:CF76" si="78">CB70*CE70</f>
        <v>3254433.7068735505</v>
      </c>
      <c r="CG70" s="180">
        <f t="shared" ref="CG70:CG76" si="79">CD70-CF70</f>
        <v>24121.983193720691</v>
      </c>
      <c r="CH70" s="180">
        <f t="shared" si="47"/>
        <v>24121.983193720691</v>
      </c>
    </row>
    <row r="71" spans="2:86" x14ac:dyDescent="0.3">
      <c r="B71" s="66">
        <v>45261</v>
      </c>
      <c r="C71" s="36">
        <f>HLOOKUP(B71,Mercado!$C$93:$GL$102,2,0)</f>
        <v>17325019.006762166</v>
      </c>
      <c r="D71" s="179">
        <f t="shared" ref="D71:D76" si="80">D70</f>
        <v>3.5680133638237903</v>
      </c>
      <c r="E71" s="180">
        <f t="shared" si="56"/>
        <v>61815899.34462858</v>
      </c>
      <c r="F71" s="179">
        <f t="shared" si="48"/>
        <v>3.6216424060263388</v>
      </c>
      <c r="G71" s="180">
        <f t="shared" si="57"/>
        <v>62745023.520102181</v>
      </c>
      <c r="H71" s="180">
        <f t="shared" si="58"/>
        <v>-929124.17547360063</v>
      </c>
      <c r="I71" s="180">
        <f t="shared" si="40"/>
        <v>-929124.17547360063</v>
      </c>
      <c r="M71" s="66">
        <v>45261</v>
      </c>
      <c r="N71" s="36">
        <f>HLOOKUP(M71,Mercado!$C$93:$GL$102,3,0)</f>
        <v>12778162.141390279</v>
      </c>
      <c r="O71" s="179">
        <f t="shared" ref="O71:O76" si="81">O70</f>
        <v>2.8053321937196682</v>
      </c>
      <c r="P71" s="180">
        <f t="shared" si="59"/>
        <v>35846989.631812006</v>
      </c>
      <c r="Q71" s="179">
        <f t="shared" si="49"/>
        <v>2.9049766512932096</v>
      </c>
      <c r="R71" s="180">
        <f t="shared" si="60"/>
        <v>37120262.667177603</v>
      </c>
      <c r="S71" s="180">
        <f t="shared" si="61"/>
        <v>-1273273.0353655964</v>
      </c>
      <c r="T71" s="180">
        <f t="shared" si="41"/>
        <v>-1273273.0353655964</v>
      </c>
      <c r="X71" s="66">
        <v>45261</v>
      </c>
      <c r="Y71" s="36">
        <f>HLOOKUP(X71,Mercado!$C$93:$GL$102,4,0)</f>
        <v>16780446.710665155</v>
      </c>
      <c r="Z71" s="179">
        <f t="shared" ref="Z71:Z76" si="82">Z70</f>
        <v>2.0640812917932774</v>
      </c>
      <c r="AA71" s="180">
        <f t="shared" si="62"/>
        <v>34636206.123417988</v>
      </c>
      <c r="AB71" s="179">
        <f t="shared" si="50"/>
        <v>2.0927674703944334</v>
      </c>
      <c r="AC71" s="180">
        <f t="shared" si="63"/>
        <v>35117573.014767312</v>
      </c>
      <c r="AD71" s="180">
        <f t="shared" si="64"/>
        <v>-481366.89134932309</v>
      </c>
      <c r="AE71" s="180">
        <f t="shared" si="42"/>
        <v>-481366.89134932309</v>
      </c>
      <c r="AI71" s="66">
        <v>45261</v>
      </c>
      <c r="AJ71" s="36">
        <f>HLOOKUP(AI71,Mercado!$C$93:$GL$102,5,0)</f>
        <v>305387743.75073254</v>
      </c>
      <c r="AK71" s="179">
        <f t="shared" ref="AK71:AK76" si="83">AK70</f>
        <v>0.36121919444240685</v>
      </c>
      <c r="AL71" s="180">
        <f t="shared" si="65"/>
        <v>110311914.79022378</v>
      </c>
      <c r="AM71" s="179">
        <f t="shared" si="51"/>
        <v>0.35262665649691033</v>
      </c>
      <c r="AN71" s="180">
        <f t="shared" si="66"/>
        <v>107687859.01395604</v>
      </c>
      <c r="AO71" s="180">
        <f t="shared" si="67"/>
        <v>2624055.7762677372</v>
      </c>
      <c r="AP71" s="180">
        <f t="shared" si="43"/>
        <v>2624055.7762677372</v>
      </c>
      <c r="AT71" s="66">
        <v>45261</v>
      </c>
      <c r="AU71" s="36">
        <f>HLOOKUP(AT71,Mercado!$C$93:$GL$102,6,0)</f>
        <v>23241935.829548493</v>
      </c>
      <c r="AV71" s="179">
        <f t="shared" ref="AV71:AV76" si="84">AV70</f>
        <v>0.22346835000000001</v>
      </c>
      <c r="AW71" s="180">
        <f t="shared" si="68"/>
        <v>5193837.0506350836</v>
      </c>
      <c r="AX71" s="179">
        <f t="shared" si="52"/>
        <v>0.22535705867424069</v>
      </c>
      <c r="AY71" s="180">
        <f t="shared" si="69"/>
        <v>5237734.2964424966</v>
      </c>
      <c r="AZ71" s="180">
        <f t="shared" si="70"/>
        <v>-43897.245807413012</v>
      </c>
      <c r="BA71" s="180">
        <f t="shared" si="44"/>
        <v>-43897.245807413012</v>
      </c>
      <c r="BE71" s="66">
        <v>45261</v>
      </c>
      <c r="BF71" s="36">
        <f>HLOOKUP(BE71,Mercado!$C$93:$GL$102,7,0)</f>
        <v>29157567.849420551</v>
      </c>
      <c r="BG71" s="179">
        <f t="shared" ref="BG71:BG76" si="85">BG70</f>
        <v>0.20949632151819989</v>
      </c>
      <c r="BH71" s="180">
        <f t="shared" si="71"/>
        <v>6108403.2088709362</v>
      </c>
      <c r="BI71" s="179">
        <f t="shared" si="53"/>
        <v>0.20949632151819989</v>
      </c>
      <c r="BJ71" s="180">
        <f t="shared" si="72"/>
        <v>6108403.2088709362</v>
      </c>
      <c r="BK71" s="180">
        <f t="shared" si="73"/>
        <v>0</v>
      </c>
      <c r="BL71" s="180">
        <f t="shared" si="45"/>
        <v>0</v>
      </c>
      <c r="BP71" s="66">
        <v>45261</v>
      </c>
      <c r="BQ71" s="36">
        <f>HLOOKUP(BP71,Mercado!$C$93:$GL$102,8,0)</f>
        <v>1612503.4502850883</v>
      </c>
      <c r="BR71" s="179">
        <f t="shared" ref="BR71:BR76" si="86">BR70</f>
        <v>0.35345261168070707</v>
      </c>
      <c r="BS71" s="180">
        <f t="shared" si="74"/>
        <v>569943.5558474157</v>
      </c>
      <c r="BT71" s="179">
        <f t="shared" si="54"/>
        <v>0.35345261168070707</v>
      </c>
      <c r="BU71" s="180">
        <f t="shared" si="75"/>
        <v>569943.5558474157</v>
      </c>
      <c r="BV71" s="180">
        <f t="shared" si="76"/>
        <v>0</v>
      </c>
      <c r="BW71" s="180">
        <f t="shared" si="46"/>
        <v>0</v>
      </c>
      <c r="CA71" s="66">
        <v>45261</v>
      </c>
      <c r="CB71" s="36">
        <f>HLOOKUP(CA71,Mercado!$C$93:$GL$102,9,0)</f>
        <v>73875992.588227049</v>
      </c>
      <c r="CC71" s="179">
        <f t="shared" ref="CC71:CC76" si="87">CC70</f>
        <v>4.4379176173529274E-2</v>
      </c>
      <c r="CD71" s="180">
        <f t="shared" si="77"/>
        <v>3278555.6900672712</v>
      </c>
      <c r="CE71" s="179">
        <f t="shared" si="55"/>
        <v>4.4052656253476589E-2</v>
      </c>
      <c r="CF71" s="180">
        <f t="shared" si="78"/>
        <v>3254433.7068735505</v>
      </c>
      <c r="CG71" s="180">
        <f t="shared" si="79"/>
        <v>24121.983193720691</v>
      </c>
      <c r="CH71" s="180">
        <f t="shared" si="47"/>
        <v>24121.983193720691</v>
      </c>
    </row>
    <row r="72" spans="2:86" x14ac:dyDescent="0.3">
      <c r="B72" s="66">
        <v>45292</v>
      </c>
      <c r="C72" s="36">
        <f>HLOOKUP(B72,Mercado!$C$93:$GL$102,2,0)</f>
        <v>13248599.058028022</v>
      </c>
      <c r="D72" s="179">
        <f t="shared" si="80"/>
        <v>3.5680133638237903</v>
      </c>
      <c r="E72" s="180">
        <f t="shared" si="56"/>
        <v>47271178.490987264</v>
      </c>
      <c r="F72" s="179">
        <f t="shared" si="48"/>
        <v>3.6216424060263388</v>
      </c>
      <c r="G72" s="180">
        <f t="shared" si="57"/>
        <v>47981688.168994889</v>
      </c>
      <c r="H72" s="180">
        <f t="shared" si="58"/>
        <v>-710509.67800762504</v>
      </c>
      <c r="I72" s="180">
        <f t="shared" si="40"/>
        <v>-710509.67800762504</v>
      </c>
      <c r="M72" s="66">
        <v>45292</v>
      </c>
      <c r="N72" s="36">
        <f>HLOOKUP(M72,Mercado!$C$93:$GL$102,3,0)</f>
        <v>9765007.3002510034</v>
      </c>
      <c r="O72" s="179">
        <f t="shared" si="81"/>
        <v>2.8053321937196682</v>
      </c>
      <c r="P72" s="180">
        <f t="shared" si="59"/>
        <v>27394089.351301722</v>
      </c>
      <c r="Q72" s="179">
        <f t="shared" si="49"/>
        <v>2.9049766512932096</v>
      </c>
      <c r="R72" s="180">
        <f t="shared" si="60"/>
        <v>28367118.206936903</v>
      </c>
      <c r="S72" s="180">
        <f t="shared" si="61"/>
        <v>-973028.85563518107</v>
      </c>
      <c r="T72" s="180">
        <f t="shared" si="41"/>
        <v>-973028.85563518107</v>
      </c>
      <c r="X72" s="66">
        <v>45292</v>
      </c>
      <c r="Y72" s="36">
        <f>HLOOKUP(X72,Mercado!$C$93:$GL$102,4,0)</f>
        <v>12445287.30876017</v>
      </c>
      <c r="Z72" s="179">
        <f t="shared" si="82"/>
        <v>2.0640812917932774</v>
      </c>
      <c r="AA72" s="180">
        <f t="shared" si="62"/>
        <v>25688084.705004171</v>
      </c>
      <c r="AB72" s="179">
        <f t="shared" si="50"/>
        <v>2.0927674703944334</v>
      </c>
      <c r="AC72" s="180">
        <f t="shared" si="63"/>
        <v>26045092.439485967</v>
      </c>
      <c r="AD72" s="180">
        <f t="shared" si="64"/>
        <v>-357007.73448179662</v>
      </c>
      <c r="AE72" s="180">
        <f t="shared" si="42"/>
        <v>-357007.73448179662</v>
      </c>
      <c r="AI72" s="66">
        <v>45292</v>
      </c>
      <c r="AJ72" s="36">
        <f>HLOOKUP(AI72,Mercado!$C$93:$GL$102,5,0)</f>
        <v>274882399.74709398</v>
      </c>
      <c r="AK72" s="179">
        <f t="shared" si="83"/>
        <v>0.36121919444240685</v>
      </c>
      <c r="AL72" s="180">
        <f t="shared" si="65"/>
        <v>99292799.003040954</v>
      </c>
      <c r="AM72" s="179">
        <f t="shared" si="51"/>
        <v>0.35262665649691033</v>
      </c>
      <c r="AN72" s="180">
        <f t="shared" si="66"/>
        <v>96930861.552664891</v>
      </c>
      <c r="AO72" s="180">
        <f t="shared" si="67"/>
        <v>2361937.4503760636</v>
      </c>
      <c r="AP72" s="180">
        <f t="shared" si="43"/>
        <v>2361937.4503760636</v>
      </c>
      <c r="AT72" s="66">
        <v>45292</v>
      </c>
      <c r="AU72" s="36">
        <f>HLOOKUP(AT72,Mercado!$C$93:$GL$102,6,0)</f>
        <v>17203007.7095645</v>
      </c>
      <c r="AV72" s="179">
        <f t="shared" si="84"/>
        <v>0.22346835000000001</v>
      </c>
      <c r="AW72" s="180">
        <f t="shared" si="68"/>
        <v>3844327.747893658</v>
      </c>
      <c r="AX72" s="179">
        <f t="shared" si="52"/>
        <v>0.22535705867424069</v>
      </c>
      <c r="AY72" s="180">
        <f t="shared" si="69"/>
        <v>3876819.2177777421</v>
      </c>
      <c r="AZ72" s="180">
        <f t="shared" si="70"/>
        <v>-32491.469884084072</v>
      </c>
      <c r="BA72" s="180">
        <f t="shared" si="44"/>
        <v>-32491.469884084072</v>
      </c>
      <c r="BE72" s="66">
        <v>45292</v>
      </c>
      <c r="BF72" s="36">
        <f>HLOOKUP(BE72,Mercado!$C$93:$GL$102,7,0)</f>
        <v>29082869.932890475</v>
      </c>
      <c r="BG72" s="179">
        <f t="shared" si="85"/>
        <v>0.20949632151819989</v>
      </c>
      <c r="BH72" s="180">
        <f t="shared" si="71"/>
        <v>6092754.2701328108</v>
      </c>
      <c r="BI72" s="179">
        <f t="shared" si="53"/>
        <v>0.20949632151819989</v>
      </c>
      <c r="BJ72" s="180">
        <f t="shared" si="72"/>
        <v>6092754.2701328108</v>
      </c>
      <c r="BK72" s="180">
        <f t="shared" si="73"/>
        <v>0</v>
      </c>
      <c r="BL72" s="180">
        <f t="shared" si="45"/>
        <v>0</v>
      </c>
      <c r="BP72" s="66">
        <v>45292</v>
      </c>
      <c r="BQ72" s="36">
        <f>HLOOKUP(BP72,Mercado!$C$93:$GL$102,8,0)</f>
        <v>1729662.4361961116</v>
      </c>
      <c r="BR72" s="179">
        <f t="shared" si="86"/>
        <v>0.35345261168070707</v>
      </c>
      <c r="BS72" s="180">
        <f t="shared" si="74"/>
        <v>611353.70539953001</v>
      </c>
      <c r="BT72" s="179">
        <f t="shared" si="54"/>
        <v>0.35345261168070707</v>
      </c>
      <c r="BU72" s="180">
        <f t="shared" si="75"/>
        <v>611353.70539953001</v>
      </c>
      <c r="BV72" s="180">
        <f t="shared" si="76"/>
        <v>0</v>
      </c>
      <c r="BW72" s="180">
        <f t="shared" si="46"/>
        <v>0</v>
      </c>
      <c r="CA72" s="66">
        <v>45292</v>
      </c>
      <c r="CB72" s="36">
        <f>HLOOKUP(CA72,Mercado!$C$93:$GL$102,9,0)</f>
        <v>73875992.588227049</v>
      </c>
      <c r="CC72" s="179">
        <f t="shared" si="87"/>
        <v>4.4379176173529274E-2</v>
      </c>
      <c r="CD72" s="180">
        <f t="shared" si="77"/>
        <v>3278555.6900672712</v>
      </c>
      <c r="CE72" s="179">
        <f t="shared" si="55"/>
        <v>4.4052656253476589E-2</v>
      </c>
      <c r="CF72" s="180">
        <f t="shared" si="78"/>
        <v>3254433.7068735505</v>
      </c>
      <c r="CG72" s="180">
        <f t="shared" si="79"/>
        <v>24121.983193720691</v>
      </c>
      <c r="CH72" s="180">
        <f t="shared" si="47"/>
        <v>24121.983193720691</v>
      </c>
    </row>
    <row r="73" spans="2:86" x14ac:dyDescent="0.3">
      <c r="B73" s="66">
        <v>45323</v>
      </c>
      <c r="C73" s="36">
        <f>HLOOKUP(B73,Mercado!$C$93:$GL$102,2,0)</f>
        <v>14479828.517138399</v>
      </c>
      <c r="D73" s="179">
        <f t="shared" si="80"/>
        <v>3.5680133638237903</v>
      </c>
      <c r="E73" s="180">
        <f t="shared" si="56"/>
        <v>51664221.655026622</v>
      </c>
      <c r="F73" s="179">
        <f t="shared" si="48"/>
        <v>3.6216424060263388</v>
      </c>
      <c r="G73" s="180">
        <f t="shared" si="57"/>
        <v>52440760.989657909</v>
      </c>
      <c r="H73" s="180">
        <f t="shared" si="58"/>
        <v>-776539.33463128656</v>
      </c>
      <c r="I73" s="180">
        <f t="shared" si="40"/>
        <v>-776539.33463128656</v>
      </c>
      <c r="M73" s="66">
        <v>45323</v>
      </c>
      <c r="N73" s="36">
        <f>HLOOKUP(M73,Mercado!$C$93:$GL$102,3,0)</f>
        <v>10674938.69649755</v>
      </c>
      <c r="O73" s="179">
        <f t="shared" si="81"/>
        <v>2.8053321937196682</v>
      </c>
      <c r="P73" s="180">
        <f t="shared" si="59"/>
        <v>29946749.191268448</v>
      </c>
      <c r="Q73" s="179">
        <f t="shared" si="49"/>
        <v>2.9049766512932096</v>
      </c>
      <c r="R73" s="180">
        <f t="shared" si="60"/>
        <v>31010447.667311754</v>
      </c>
      <c r="S73" s="180">
        <f t="shared" si="61"/>
        <v>-1063698.4760433063</v>
      </c>
      <c r="T73" s="180">
        <f t="shared" si="41"/>
        <v>-1063698.4760433063</v>
      </c>
      <c r="X73" s="66">
        <v>45323</v>
      </c>
      <c r="Y73" s="36">
        <f>HLOOKUP(X73,Mercado!$C$93:$GL$102,4,0)</f>
        <v>13376597.186576528</v>
      </c>
      <c r="Z73" s="179">
        <f t="shared" si="82"/>
        <v>2.0640812917932774</v>
      </c>
      <c r="AA73" s="180">
        <f t="shared" si="62"/>
        <v>27610384.000667199</v>
      </c>
      <c r="AB73" s="179">
        <f t="shared" si="50"/>
        <v>2.0927674703944334</v>
      </c>
      <c r="AC73" s="180">
        <f t="shared" si="63"/>
        <v>27994107.456637058</v>
      </c>
      <c r="AD73" s="180">
        <f t="shared" si="64"/>
        <v>-383723.45596985891</v>
      </c>
      <c r="AE73" s="180">
        <f t="shared" si="42"/>
        <v>-383723.45596985891</v>
      </c>
      <c r="AI73" s="66">
        <v>45323</v>
      </c>
      <c r="AJ73" s="36">
        <f>HLOOKUP(AI73,Mercado!$C$93:$GL$102,5,0)</f>
        <v>267364687.60655597</v>
      </c>
      <c r="AK73" s="179">
        <f t="shared" si="83"/>
        <v>0.36121919444240685</v>
      </c>
      <c r="AL73" s="180">
        <f t="shared" si="65"/>
        <v>96577257.07958591</v>
      </c>
      <c r="AM73" s="179">
        <f t="shared" si="51"/>
        <v>0.35262665649691033</v>
      </c>
      <c r="AN73" s="180">
        <f t="shared" si="66"/>
        <v>94279915.856040746</v>
      </c>
      <c r="AO73" s="180">
        <f t="shared" si="67"/>
        <v>2297341.2235451639</v>
      </c>
      <c r="AP73" s="180">
        <f t="shared" si="43"/>
        <v>2297341.2235451639</v>
      </c>
      <c r="AT73" s="66">
        <v>45323</v>
      </c>
      <c r="AU73" s="36">
        <f>HLOOKUP(AT73,Mercado!$C$93:$GL$102,6,0)</f>
        <v>20466340.628741998</v>
      </c>
      <c r="AV73" s="179">
        <f t="shared" si="84"/>
        <v>0.22346835000000001</v>
      </c>
      <c r="AW73" s="180">
        <f t="shared" si="68"/>
        <v>4573579.3708429374</v>
      </c>
      <c r="AX73" s="179">
        <f t="shared" si="52"/>
        <v>0.22535705867424069</v>
      </c>
      <c r="AY73" s="180">
        <f t="shared" si="69"/>
        <v>4612234.3259184062</v>
      </c>
      <c r="AZ73" s="180">
        <f t="shared" si="70"/>
        <v>-38654.955075468868</v>
      </c>
      <c r="BA73" s="180">
        <f t="shared" si="44"/>
        <v>-38654.955075468868</v>
      </c>
      <c r="BE73" s="66">
        <v>45323</v>
      </c>
      <c r="BF73" s="36">
        <f>HLOOKUP(BE73,Mercado!$C$93:$GL$102,7,0)</f>
        <v>27669656.010667212</v>
      </c>
      <c r="BG73" s="179">
        <f t="shared" si="85"/>
        <v>0.20949632151819989</v>
      </c>
      <c r="BH73" s="180">
        <f t="shared" si="71"/>
        <v>5796691.1519087302</v>
      </c>
      <c r="BI73" s="179">
        <f t="shared" si="53"/>
        <v>0.20949632151819989</v>
      </c>
      <c r="BJ73" s="180">
        <f t="shared" si="72"/>
        <v>5796691.1519087302</v>
      </c>
      <c r="BK73" s="180">
        <f t="shared" si="73"/>
        <v>0</v>
      </c>
      <c r="BL73" s="180">
        <f t="shared" si="45"/>
        <v>0</v>
      </c>
      <c r="BP73" s="66">
        <v>45323</v>
      </c>
      <c r="BQ73" s="36">
        <f>HLOOKUP(BP73,Mercado!$C$93:$GL$102,8,0)</f>
        <v>1726883.8504242084</v>
      </c>
      <c r="BR73" s="179">
        <f t="shared" si="86"/>
        <v>0.35345261168070707</v>
      </c>
      <c r="BS73" s="180">
        <f t="shared" si="74"/>
        <v>610371.60700167203</v>
      </c>
      <c r="BT73" s="179">
        <f t="shared" si="54"/>
        <v>0.35345261168070707</v>
      </c>
      <c r="BU73" s="180">
        <f t="shared" si="75"/>
        <v>610371.60700167203</v>
      </c>
      <c r="BV73" s="180">
        <f t="shared" si="76"/>
        <v>0</v>
      </c>
      <c r="BW73" s="180">
        <f t="shared" si="46"/>
        <v>0</v>
      </c>
      <c r="CA73" s="66">
        <v>45323</v>
      </c>
      <c r="CB73" s="36">
        <f>HLOOKUP(CA73,Mercado!$C$93:$GL$102,9,0)</f>
        <v>73875992.588227049</v>
      </c>
      <c r="CC73" s="179">
        <f t="shared" si="87"/>
        <v>4.4379176173529274E-2</v>
      </c>
      <c r="CD73" s="180">
        <f t="shared" si="77"/>
        <v>3278555.6900672712</v>
      </c>
      <c r="CE73" s="179">
        <f t="shared" si="55"/>
        <v>4.4052656253476589E-2</v>
      </c>
      <c r="CF73" s="180">
        <f t="shared" si="78"/>
        <v>3254433.7068735505</v>
      </c>
      <c r="CG73" s="180">
        <f t="shared" si="79"/>
        <v>24121.983193720691</v>
      </c>
      <c r="CH73" s="180">
        <f t="shared" si="47"/>
        <v>24121.983193720691</v>
      </c>
    </row>
    <row r="74" spans="2:86" x14ac:dyDescent="0.3">
      <c r="B74" s="66">
        <v>45352</v>
      </c>
      <c r="C74" s="36">
        <f>HLOOKUP(B74,Mercado!$C$93:$GL$102,2,0)</f>
        <v>15205904.589368299</v>
      </c>
      <c r="D74" s="179">
        <f t="shared" si="80"/>
        <v>3.5680133638237903</v>
      </c>
      <c r="E74" s="180">
        <f t="shared" si="56"/>
        <v>54254870.783895597</v>
      </c>
      <c r="F74" s="179">
        <f t="shared" si="48"/>
        <v>3.6216424060263388</v>
      </c>
      <c r="G74" s="180">
        <f t="shared" si="57"/>
        <v>55070348.88284675</v>
      </c>
      <c r="H74" s="180">
        <f t="shared" si="58"/>
        <v>-815478.09895115346</v>
      </c>
      <c r="I74" s="180">
        <f t="shared" si="40"/>
        <v>-815478.09895115346</v>
      </c>
      <c r="M74" s="66">
        <v>45352</v>
      </c>
      <c r="N74" s="36">
        <f>HLOOKUP(M74,Mercado!$C$93:$GL$102,3,0)</f>
        <v>11149426.509567194</v>
      </c>
      <c r="O74" s="179">
        <f t="shared" si="81"/>
        <v>2.8053321937196682</v>
      </c>
      <c r="P74" s="180">
        <f t="shared" si="59"/>
        <v>31277845.128800359</v>
      </c>
      <c r="Q74" s="179">
        <f t="shared" si="49"/>
        <v>2.9049766512932096</v>
      </c>
      <c r="R74" s="180">
        <f t="shared" si="60"/>
        <v>32388823.685602244</v>
      </c>
      <c r="S74" s="180">
        <f t="shared" si="61"/>
        <v>-1110978.5568018854</v>
      </c>
      <c r="T74" s="180">
        <f t="shared" si="41"/>
        <v>-1110978.5568018854</v>
      </c>
      <c r="X74" s="66">
        <v>45352</v>
      </c>
      <c r="Y74" s="36">
        <f>HLOOKUP(X74,Mercado!$C$93:$GL$102,4,0)</f>
        <v>14603298.964062924</v>
      </c>
      <c r="Z74" s="179">
        <f t="shared" si="82"/>
        <v>2.0640812917932774</v>
      </c>
      <c r="AA74" s="180">
        <f t="shared" si="62"/>
        <v>30142396.19018643</v>
      </c>
      <c r="AB74" s="179">
        <f t="shared" si="50"/>
        <v>2.0927674703944334</v>
      </c>
      <c r="AC74" s="180">
        <f t="shared" si="63"/>
        <v>30561309.032435615</v>
      </c>
      <c r="AD74" s="180">
        <f t="shared" si="64"/>
        <v>-418912.84224918485</v>
      </c>
      <c r="AE74" s="180">
        <f t="shared" si="42"/>
        <v>-418912.84224918485</v>
      </c>
      <c r="AI74" s="66">
        <v>45352</v>
      </c>
      <c r="AJ74" s="36">
        <f>HLOOKUP(AI74,Mercado!$C$93:$GL$102,5,0)</f>
        <v>304430032.38306737</v>
      </c>
      <c r="AK74" s="179">
        <f t="shared" si="83"/>
        <v>0.36121919444240685</v>
      </c>
      <c r="AL74" s="180">
        <f t="shared" si="65"/>
        <v>109965971.06148742</v>
      </c>
      <c r="AM74" s="179">
        <f t="shared" si="51"/>
        <v>0.35262665649691033</v>
      </c>
      <c r="AN74" s="180">
        <f t="shared" si="66"/>
        <v>107350144.45648718</v>
      </c>
      <c r="AO74" s="180">
        <f t="shared" si="67"/>
        <v>2615826.6050002426</v>
      </c>
      <c r="AP74" s="180">
        <f t="shared" si="43"/>
        <v>2615826.6050002426</v>
      </c>
      <c r="AT74" s="66">
        <v>45352</v>
      </c>
      <c r="AU74" s="36">
        <f>HLOOKUP(AT74,Mercado!$C$93:$GL$102,6,0)</f>
        <v>23266870.338294469</v>
      </c>
      <c r="AV74" s="179">
        <f t="shared" si="84"/>
        <v>0.22346835000000001</v>
      </c>
      <c r="AW74" s="180">
        <f t="shared" si="68"/>
        <v>5199409.1241626069</v>
      </c>
      <c r="AX74" s="179">
        <f t="shared" si="52"/>
        <v>0.22535705867424069</v>
      </c>
      <c r="AY74" s="180">
        <f t="shared" si="69"/>
        <v>5243353.4639929766</v>
      </c>
      <c r="AZ74" s="180">
        <f t="shared" si="70"/>
        <v>-43944.339830369689</v>
      </c>
      <c r="BA74" s="180">
        <f t="shared" si="44"/>
        <v>-43944.339830369689</v>
      </c>
      <c r="BE74" s="66">
        <v>45352</v>
      </c>
      <c r="BF74" s="36">
        <f>HLOOKUP(BE74,Mercado!$C$93:$GL$102,7,0)</f>
        <v>29452718.264142163</v>
      </c>
      <c r="BG74" s="179">
        <f t="shared" si="85"/>
        <v>0.20949632151819989</v>
      </c>
      <c r="BH74" s="180">
        <f t="shared" si="71"/>
        <v>6170236.1350496849</v>
      </c>
      <c r="BI74" s="179">
        <f t="shared" si="53"/>
        <v>0.20949632151819989</v>
      </c>
      <c r="BJ74" s="180">
        <f t="shared" si="72"/>
        <v>6170236.1350496849</v>
      </c>
      <c r="BK74" s="180">
        <f t="shared" si="73"/>
        <v>0</v>
      </c>
      <c r="BL74" s="180">
        <f t="shared" si="45"/>
        <v>0</v>
      </c>
      <c r="BP74" s="66">
        <v>45352</v>
      </c>
      <c r="BQ74" s="36">
        <f>HLOOKUP(BP74,Mercado!$C$93:$GL$102,8,0)</f>
        <v>1723951.6088418872</v>
      </c>
      <c r="BR74" s="179">
        <f t="shared" si="86"/>
        <v>0.35345261168070707</v>
      </c>
      <c r="BS74" s="180">
        <f t="shared" si="74"/>
        <v>609335.19855632179</v>
      </c>
      <c r="BT74" s="179">
        <f t="shared" si="54"/>
        <v>0.35345261168070707</v>
      </c>
      <c r="BU74" s="180">
        <f t="shared" si="75"/>
        <v>609335.19855632179</v>
      </c>
      <c r="BV74" s="180">
        <f t="shared" si="76"/>
        <v>0</v>
      </c>
      <c r="BW74" s="180">
        <f t="shared" si="46"/>
        <v>0</v>
      </c>
      <c r="CA74" s="66">
        <v>45352</v>
      </c>
      <c r="CB74" s="36">
        <f>HLOOKUP(CA74,Mercado!$C$93:$GL$102,9,0)</f>
        <v>73875992.588227049</v>
      </c>
      <c r="CC74" s="179">
        <f t="shared" si="87"/>
        <v>4.4379176173529274E-2</v>
      </c>
      <c r="CD74" s="180">
        <f t="shared" si="77"/>
        <v>3278555.6900672712</v>
      </c>
      <c r="CE74" s="179">
        <f t="shared" si="55"/>
        <v>4.4052656253476589E-2</v>
      </c>
      <c r="CF74" s="180">
        <f t="shared" si="78"/>
        <v>3254433.7068735505</v>
      </c>
      <c r="CG74" s="180">
        <f t="shared" si="79"/>
        <v>24121.983193720691</v>
      </c>
      <c r="CH74" s="180">
        <f t="shared" si="47"/>
        <v>24121.983193720691</v>
      </c>
    </row>
    <row r="75" spans="2:86" x14ac:dyDescent="0.3">
      <c r="B75" s="66">
        <v>45383</v>
      </c>
      <c r="C75" s="36">
        <f>HLOOKUP(B75,Mercado!$C$93:$GL$102,2,0)</f>
        <v>19183780.53921964</v>
      </c>
      <c r="D75" s="179">
        <f t="shared" si="80"/>
        <v>3.5680133638237903</v>
      </c>
      <c r="E75" s="180">
        <f t="shared" si="56"/>
        <v>68447985.332598433</v>
      </c>
      <c r="F75" s="179">
        <f t="shared" si="48"/>
        <v>3.6216424060263388</v>
      </c>
      <c r="G75" s="180">
        <f t="shared" si="57"/>
        <v>69476793.108740672</v>
      </c>
      <c r="H75" s="180">
        <f t="shared" si="58"/>
        <v>-1028807.7761422396</v>
      </c>
      <c r="I75" s="180">
        <f t="shared" si="40"/>
        <v>-1028807.7761422396</v>
      </c>
      <c r="M75" s="66">
        <v>45383</v>
      </c>
      <c r="N75" s="36">
        <f>HLOOKUP(M75,Mercado!$C$93:$GL$102,3,0)</f>
        <v>13990202.474243326</v>
      </c>
      <c r="O75" s="179">
        <f t="shared" si="81"/>
        <v>2.8053321937196682</v>
      </c>
      <c r="P75" s="180">
        <f t="shared" si="59"/>
        <v>39247165.397651359</v>
      </c>
      <c r="Q75" s="179">
        <f t="shared" si="49"/>
        <v>2.9049766512932096</v>
      </c>
      <c r="R75" s="180">
        <f t="shared" si="60"/>
        <v>40641211.534541354</v>
      </c>
      <c r="S75" s="180">
        <f t="shared" si="61"/>
        <v>-1394046.1368899941</v>
      </c>
      <c r="T75" s="180">
        <f t="shared" si="41"/>
        <v>-1394046.1368899941</v>
      </c>
      <c r="X75" s="66">
        <v>45383</v>
      </c>
      <c r="Y75" s="36">
        <f>HLOOKUP(X75,Mercado!$C$93:$GL$102,4,0)</f>
        <v>15352886.674186775</v>
      </c>
      <c r="Z75" s="179">
        <f t="shared" si="82"/>
        <v>2.0640812917932774</v>
      </c>
      <c r="AA75" s="180">
        <f t="shared" si="62"/>
        <v>31689606.159211233</v>
      </c>
      <c r="AB75" s="179">
        <f t="shared" si="50"/>
        <v>2.0927674703944334</v>
      </c>
      <c r="AC75" s="180">
        <f t="shared" si="63"/>
        <v>32130021.808390263</v>
      </c>
      <c r="AD75" s="180">
        <f t="shared" si="64"/>
        <v>-440415.64917903021</v>
      </c>
      <c r="AE75" s="180">
        <f t="shared" si="42"/>
        <v>-440415.64917903021</v>
      </c>
      <c r="AI75" s="66">
        <v>45383</v>
      </c>
      <c r="AJ75" s="36">
        <f>HLOOKUP(AI75,Mercado!$C$93:$GL$102,5,0)</f>
        <v>295719151.37447971</v>
      </c>
      <c r="AK75" s="179">
        <f t="shared" si="83"/>
        <v>0.36121919444240685</v>
      </c>
      <c r="AL75" s="180">
        <f t="shared" si="65"/>
        <v>106819433.64068173</v>
      </c>
      <c r="AM75" s="179">
        <f t="shared" si="51"/>
        <v>0.35262665649691033</v>
      </c>
      <c r="AN75" s="180">
        <f t="shared" si="66"/>
        <v>104278455.61128649</v>
      </c>
      <c r="AO75" s="180">
        <f t="shared" si="67"/>
        <v>2540978.0293952376</v>
      </c>
      <c r="AP75" s="180">
        <f t="shared" si="43"/>
        <v>2540978.0293952376</v>
      </c>
      <c r="AT75" s="66">
        <v>45383</v>
      </c>
      <c r="AU75" s="36">
        <f>HLOOKUP(AT75,Mercado!$C$93:$GL$102,6,0)</f>
        <v>22392294.182090264</v>
      </c>
      <c r="AV75" s="179">
        <f t="shared" si="84"/>
        <v>0.22346835000000001</v>
      </c>
      <c r="AW75" s="180">
        <f t="shared" si="68"/>
        <v>5003969.0335863112</v>
      </c>
      <c r="AX75" s="179">
        <f t="shared" si="52"/>
        <v>0.22535705867424069</v>
      </c>
      <c r="AY75" s="180">
        <f t="shared" si="69"/>
        <v>5046261.5538441744</v>
      </c>
      <c r="AZ75" s="180">
        <f t="shared" si="70"/>
        <v>-42292.520257863216</v>
      </c>
      <c r="BA75" s="180">
        <f t="shared" si="44"/>
        <v>-42292.520257863216</v>
      </c>
      <c r="BE75" s="66">
        <v>45383</v>
      </c>
      <c r="BF75" s="36">
        <f>HLOOKUP(BE75,Mercado!$C$93:$GL$102,7,0)</f>
        <v>28585544.710743733</v>
      </c>
      <c r="BG75" s="179">
        <f t="shared" si="85"/>
        <v>0.20949632151819989</v>
      </c>
      <c r="BH75" s="180">
        <f t="shared" si="71"/>
        <v>5988566.4654948469</v>
      </c>
      <c r="BI75" s="179">
        <f t="shared" si="53"/>
        <v>0.20949632151819989</v>
      </c>
      <c r="BJ75" s="180">
        <f t="shared" si="72"/>
        <v>5988566.4654948469</v>
      </c>
      <c r="BK75" s="180">
        <f t="shared" si="73"/>
        <v>0</v>
      </c>
      <c r="BL75" s="180">
        <f t="shared" si="45"/>
        <v>0</v>
      </c>
      <c r="BP75" s="66">
        <v>45383</v>
      </c>
      <c r="BQ75" s="36">
        <f>HLOOKUP(BP75,Mercado!$C$93:$GL$102,8,0)</f>
        <v>1541734.2505610124</v>
      </c>
      <c r="BR75" s="179">
        <f t="shared" si="86"/>
        <v>0.35345261168070707</v>
      </c>
      <c r="BS75" s="180">
        <f t="shared" si="74"/>
        <v>544929.99737838749</v>
      </c>
      <c r="BT75" s="179">
        <f t="shared" si="54"/>
        <v>0.35345261168070707</v>
      </c>
      <c r="BU75" s="180">
        <f t="shared" si="75"/>
        <v>544929.99737838749</v>
      </c>
      <c r="BV75" s="180">
        <f t="shared" si="76"/>
        <v>0</v>
      </c>
      <c r="BW75" s="180">
        <f t="shared" si="46"/>
        <v>0</v>
      </c>
      <c r="CA75" s="66">
        <v>45383</v>
      </c>
      <c r="CB75" s="36">
        <f>HLOOKUP(CA75,Mercado!$C$93:$GL$102,9,0)</f>
        <v>73875992.588227049</v>
      </c>
      <c r="CC75" s="179">
        <f t="shared" si="87"/>
        <v>4.4379176173529274E-2</v>
      </c>
      <c r="CD75" s="180">
        <f t="shared" si="77"/>
        <v>3278555.6900672712</v>
      </c>
      <c r="CE75" s="179">
        <f t="shared" si="55"/>
        <v>4.4052656253476589E-2</v>
      </c>
      <c r="CF75" s="180">
        <f t="shared" si="78"/>
        <v>3254433.7068735505</v>
      </c>
      <c r="CG75" s="180">
        <f t="shared" si="79"/>
        <v>24121.983193720691</v>
      </c>
      <c r="CH75" s="180">
        <f t="shared" si="47"/>
        <v>24121.983193720691</v>
      </c>
    </row>
    <row r="76" spans="2:86" x14ac:dyDescent="0.3">
      <c r="B76" s="66">
        <v>45413</v>
      </c>
      <c r="C76" s="36">
        <f>HLOOKUP(B76,Mercado!$C$93:$GL$102,2,0)</f>
        <v>21035445.49985069</v>
      </c>
      <c r="D76" s="179">
        <f t="shared" si="80"/>
        <v>3.5680133638237903</v>
      </c>
      <c r="E76" s="180">
        <f t="shared" si="56"/>
        <v>75054750.657454267</v>
      </c>
      <c r="F76" s="179">
        <f t="shared" si="48"/>
        <v>3.6216424060263388</v>
      </c>
      <c r="G76" s="180">
        <f t="shared" si="57"/>
        <v>76182861.451915175</v>
      </c>
      <c r="H76" s="180">
        <f t="shared" si="58"/>
        <v>-1128110.7944609076</v>
      </c>
      <c r="I76" s="180">
        <f t="shared" si="40"/>
        <v>-1128110.7944609076</v>
      </c>
      <c r="M76" s="66">
        <v>45413</v>
      </c>
      <c r="N76" s="36">
        <f>HLOOKUP(M76,Mercado!$C$93:$GL$102,3,0)</f>
        <v>15425183.21003221</v>
      </c>
      <c r="O76" s="179">
        <f t="shared" si="81"/>
        <v>2.8053321937196682</v>
      </c>
      <c r="P76" s="180">
        <f t="shared" si="59"/>
        <v>43272763.053127453</v>
      </c>
      <c r="Q76" s="179">
        <f t="shared" si="49"/>
        <v>2.9049766512932096</v>
      </c>
      <c r="R76" s="180">
        <f t="shared" si="60"/>
        <v>44809797.067063607</v>
      </c>
      <c r="S76" s="180">
        <f t="shared" si="61"/>
        <v>-1537034.0139361545</v>
      </c>
      <c r="T76" s="180">
        <f t="shared" si="41"/>
        <v>-1537034.0139361545</v>
      </c>
      <c r="X76" s="66">
        <v>45413</v>
      </c>
      <c r="Y76" s="36">
        <f>HLOOKUP(X76,Mercado!$C$93:$GL$102,4,0)</f>
        <v>16194796.138640443</v>
      </c>
      <c r="Z76" s="179">
        <f t="shared" si="82"/>
        <v>2.0640812917932774</v>
      </c>
      <c r="AA76" s="180">
        <f t="shared" si="62"/>
        <v>33427375.734173745</v>
      </c>
      <c r="AB76" s="179">
        <f t="shared" si="50"/>
        <v>2.0927674703944334</v>
      </c>
      <c r="AC76" s="180">
        <f t="shared" si="63"/>
        <v>33891942.548616096</v>
      </c>
      <c r="AD76" s="180">
        <f t="shared" si="64"/>
        <v>-464566.81444235146</v>
      </c>
      <c r="AE76" s="180">
        <f t="shared" si="42"/>
        <v>-464566.81444235146</v>
      </c>
      <c r="AI76" s="66">
        <v>45413</v>
      </c>
      <c r="AJ76" s="36">
        <f>HLOOKUP(AI76,Mercado!$C$93:$GL$102,5,0)</f>
        <v>315143132.82426471</v>
      </c>
      <c r="AK76" s="179">
        <f t="shared" si="83"/>
        <v>0.36121919444240685</v>
      </c>
      <c r="AL76" s="180">
        <f t="shared" si="65"/>
        <v>113835748.57283732</v>
      </c>
      <c r="AM76" s="179">
        <f t="shared" si="51"/>
        <v>0.35262665649691033</v>
      </c>
      <c r="AN76" s="180">
        <f t="shared" si="66"/>
        <v>111127869.24578218</v>
      </c>
      <c r="AO76" s="180">
        <f t="shared" si="67"/>
        <v>2707879.3270551413</v>
      </c>
      <c r="AP76" s="180">
        <f t="shared" si="43"/>
        <v>2707879.3270551413</v>
      </c>
      <c r="AT76" s="66">
        <v>45413</v>
      </c>
      <c r="AU76" s="36">
        <f>HLOOKUP(AT76,Mercado!$C$93:$GL$102,6,0)</f>
        <v>22689198.417251326</v>
      </c>
      <c r="AV76" s="179">
        <f t="shared" si="84"/>
        <v>0.22346835000000001</v>
      </c>
      <c r="AW76" s="180">
        <f t="shared" si="68"/>
        <v>5070317.7331257658</v>
      </c>
      <c r="AX76" s="179">
        <f t="shared" si="52"/>
        <v>0.22535705867424069</v>
      </c>
      <c r="AY76" s="180">
        <f t="shared" si="69"/>
        <v>5113171.0189879965</v>
      </c>
      <c r="AZ76" s="180">
        <f t="shared" si="70"/>
        <v>-42853.285862230696</v>
      </c>
      <c r="BA76" s="180">
        <f t="shared" si="44"/>
        <v>-42853.285862230696</v>
      </c>
      <c r="BE76" s="66">
        <v>45413</v>
      </c>
      <c r="BF76" s="36">
        <f>HLOOKUP(BE76,Mercado!$C$93:$GL$102,7,0)</f>
        <v>28933831.745584778</v>
      </c>
      <c r="BG76" s="179">
        <f t="shared" si="85"/>
        <v>0.20949632151819989</v>
      </c>
      <c r="BH76" s="180">
        <f t="shared" si="71"/>
        <v>6061531.3181265276</v>
      </c>
      <c r="BI76" s="179">
        <f t="shared" si="53"/>
        <v>0.20949632151819989</v>
      </c>
      <c r="BJ76" s="180">
        <f t="shared" si="72"/>
        <v>6061531.3181265276</v>
      </c>
      <c r="BK76" s="180">
        <f t="shared" si="73"/>
        <v>0</v>
      </c>
      <c r="BL76" s="180">
        <f t="shared" si="45"/>
        <v>0</v>
      </c>
      <c r="BP76" s="66">
        <v>45413</v>
      </c>
      <c r="BQ76" s="36">
        <f>HLOOKUP(BP76,Mercado!$C$93:$GL$102,8,0)</f>
        <v>1178488.7259859794</v>
      </c>
      <c r="BR76" s="179">
        <f t="shared" si="86"/>
        <v>0.35345261168070707</v>
      </c>
      <c r="BS76" s="180">
        <f t="shared" si="74"/>
        <v>416539.91803601361</v>
      </c>
      <c r="BT76" s="179">
        <f t="shared" si="54"/>
        <v>0.35345261168070707</v>
      </c>
      <c r="BU76" s="180">
        <f t="shared" si="75"/>
        <v>416539.91803601361</v>
      </c>
      <c r="BV76" s="180">
        <f t="shared" si="76"/>
        <v>0</v>
      </c>
      <c r="BW76" s="180">
        <f t="shared" si="46"/>
        <v>0</v>
      </c>
      <c r="CA76" s="66">
        <v>45413</v>
      </c>
      <c r="CB76" s="36">
        <f>HLOOKUP(CA76,Mercado!$C$93:$GL$102,9,0)</f>
        <v>73875992.588227049</v>
      </c>
      <c r="CC76" s="179">
        <f t="shared" si="87"/>
        <v>4.4379176173529274E-2</v>
      </c>
      <c r="CD76" s="180">
        <f t="shared" si="77"/>
        <v>3278555.6900672712</v>
      </c>
      <c r="CE76" s="179">
        <f t="shared" si="55"/>
        <v>4.4052656253476589E-2</v>
      </c>
      <c r="CF76" s="180">
        <f t="shared" si="78"/>
        <v>3254433.7068735505</v>
      </c>
      <c r="CG76" s="180">
        <f t="shared" si="79"/>
        <v>24121.983193720691</v>
      </c>
      <c r="CH76" s="180">
        <f t="shared" si="47"/>
        <v>24121.983193720691</v>
      </c>
    </row>
    <row r="77" spans="2:86" x14ac:dyDescent="0.3">
      <c r="I77" s="206">
        <f>SUM(I5:I76)</f>
        <v>2.7567148208618164E-7</v>
      </c>
      <c r="T77" s="206">
        <f>SUM(T5:T76)</f>
        <v>1.8998980522155762E-7</v>
      </c>
      <c r="AE77" s="206">
        <f>SUM(AE5:AE76)</f>
        <v>-1.9744038581848145E-7</v>
      </c>
      <c r="AP77" s="206">
        <f>SUM(AP5:AP76)</f>
        <v>3.8743019104003906E-7</v>
      </c>
      <c r="BA77" s="206">
        <f>SUM(BA5:BA76)</f>
        <v>5.1222741603851318E-9</v>
      </c>
      <c r="BL77" s="206">
        <f>SUM(BL5:BL76)</f>
        <v>0</v>
      </c>
      <c r="BW77" s="206">
        <f>SUM(BW5:BW76)</f>
        <v>0</v>
      </c>
      <c r="CH77" s="206">
        <f>SUM(CH5:CH76)</f>
        <v>-252791.7211607541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3"/>
  </sheetPr>
  <dimension ref="A1:BA123"/>
  <sheetViews>
    <sheetView showGridLines="0" topLeftCell="H58" zoomScaleNormal="100" workbookViewId="0"/>
  </sheetViews>
  <sheetFormatPr defaultColWidth="9.140625" defaultRowHeight="16.5" x14ac:dyDescent="0.3"/>
  <cols>
    <col min="1" max="1" width="2.7109375" style="1" hidden="1" customWidth="1"/>
    <col min="2" max="2" width="24.140625" style="1" hidden="1" customWidth="1"/>
    <col min="3" max="6" width="17" style="1" hidden="1" customWidth="1"/>
    <col min="7" max="7" width="0" style="1" hidden="1" customWidth="1"/>
    <col min="8" max="8" width="3.5703125" style="1" customWidth="1"/>
    <col min="9" max="9" width="25.85546875" style="1" bestFit="1" customWidth="1"/>
    <col min="10" max="12" width="14.42578125" style="1" hidden="1" customWidth="1"/>
    <col min="13" max="13" width="14.5703125" style="1" hidden="1" customWidth="1"/>
    <col min="14" max="15" width="16.5703125" style="1" hidden="1" customWidth="1"/>
    <col min="16" max="17" width="14.5703125" style="1" hidden="1" customWidth="1"/>
    <col min="18" max="19" width="13.5703125" style="1" hidden="1" customWidth="1"/>
    <col min="20" max="21" width="14.5703125" style="1" hidden="1" customWidth="1"/>
    <col min="22" max="24" width="10" style="1" hidden="1" customWidth="1"/>
    <col min="25" max="25" width="16.7109375" style="1" hidden="1" customWidth="1"/>
    <col min="26" max="27" width="18.28515625" style="1" hidden="1" customWidth="1"/>
    <col min="28" max="34" width="14.42578125" style="1" hidden="1" customWidth="1"/>
    <col min="35" max="35" width="11.85546875" style="1" hidden="1" customWidth="1"/>
    <col min="36" max="36" width="14.7109375" style="1" hidden="1" customWidth="1"/>
    <col min="37" max="38" width="13.7109375" style="1" customWidth="1"/>
    <col min="39" max="44" width="14.7109375" style="1" hidden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hidden="1" customWidth="1"/>
    <col min="50" max="50" width="10" style="1" bestFit="1" customWidth="1"/>
    <col min="51" max="16384" width="9.140625" style="1"/>
  </cols>
  <sheetData>
    <row r="1" spans="2:22" hidden="1" x14ac:dyDescent="0.3"/>
    <row r="2" spans="2:22" hidden="1" x14ac:dyDescent="0.3">
      <c r="B2" s="23" t="s">
        <v>494</v>
      </c>
      <c r="I2" s="1" t="s">
        <v>574</v>
      </c>
    </row>
    <row r="3" spans="2:22" ht="49.5" hidden="1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hidden="1" x14ac:dyDescent="0.3">
      <c r="B4" s="35"/>
      <c r="C4" s="62" t="s">
        <v>495</v>
      </c>
      <c r="D4" s="62" t="s">
        <v>554</v>
      </c>
      <c r="E4" s="62" t="s">
        <v>555</v>
      </c>
      <c r="F4" s="62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55" ca="1" si="0">$E$6*K4</f>
        <v>283886122.42683184</v>
      </c>
      <c r="R4" s="122">
        <f t="shared" ref="R4:R55" ca="1" si="1">$E$7*L4</f>
        <v>1258518260.2842596</v>
      </c>
      <c r="S4" s="122">
        <f t="shared" ref="S4:S55" ca="1" si="2">$F$8*M4</f>
        <v>701361947.89369559</v>
      </c>
      <c r="T4" s="122">
        <f t="shared" ref="T4:T35" ca="1" si="3">SUM(P4:S4)</f>
        <v>5523410128.1007099</v>
      </c>
      <c r="V4" s="44"/>
    </row>
    <row r="5" spans="2:22" hidden="1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hidden="1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hidden="1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hidden="1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hidden="1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hidden="1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hidden="1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hidden="1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hidden="1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hidden="1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hidden="1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hidden="1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hidden="1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hidden="1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hidden="1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hidden="1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hidden="1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hidden="1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hidden="1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hidden="1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hidden="1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hidden="1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hidden="1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hidden="1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hidden="1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hidden="1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hidden="1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hidden="1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hidden="1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hidden="1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hidden="1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hidden="1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ca="1" si="0"/>
        <v>155935.21422438833</v>
      </c>
      <c r="R36" s="51">
        <f t="shared" ca="1" si="1"/>
        <v>460314.36966534553</v>
      </c>
      <c r="S36" s="51">
        <f t="shared" ca="1" si="2"/>
        <v>267321.20896862977</v>
      </c>
      <c r="T36" s="51">
        <f t="shared" ref="T36:T56" ca="1" si="8">SUM(P36:S36)</f>
        <v>2095650.2976661485</v>
      </c>
    </row>
    <row r="37" spans="8:22" hidden="1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0"/>
        <v>699156.60908077203</v>
      </c>
      <c r="R37" s="51">
        <f t="shared" ca="1" si="1"/>
        <v>2110250.3339697947</v>
      </c>
      <c r="S37" s="51">
        <f t="shared" ca="1" si="2"/>
        <v>1215985.4519833177</v>
      </c>
      <c r="T37" s="51">
        <f t="shared" ca="1" si="8"/>
        <v>9547622.128610177</v>
      </c>
    </row>
    <row r="38" spans="8:22" hidden="1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0"/>
        <v>656934.93809918605</v>
      </c>
      <c r="R38" s="51">
        <f t="shared" ca="1" si="1"/>
        <v>1993408.5812767879</v>
      </c>
      <c r="S38" s="51">
        <f t="shared" ca="1" si="2"/>
        <v>1146266.2527154156</v>
      </c>
      <c r="T38" s="51">
        <f t="shared" ca="1" si="8"/>
        <v>9005292.9700022265</v>
      </c>
    </row>
    <row r="39" spans="8:22" hidden="1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0"/>
        <v>2823558.5237324289</v>
      </c>
      <c r="R39" s="51">
        <f t="shared" ca="1" si="1"/>
        <v>8602954.7146292198</v>
      </c>
      <c r="S39" s="51">
        <f t="shared" ca="1" si="2"/>
        <v>4939801.7475564759</v>
      </c>
      <c r="T39" s="51">
        <f t="shared" ca="1" si="8"/>
        <v>38819575.570919961</v>
      </c>
    </row>
    <row r="40" spans="8:22" hidden="1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0"/>
        <v>4320484.3448503055</v>
      </c>
      <c r="R40" s="51">
        <f t="shared" ca="1" si="1"/>
        <v>13176666.846162172</v>
      </c>
      <c r="S40" s="51">
        <f t="shared" ca="1" si="2"/>
        <v>7562150.9533838276</v>
      </c>
      <c r="T40" s="51">
        <f t="shared" ca="1" si="8"/>
        <v>59437535.49878516</v>
      </c>
    </row>
    <row r="41" spans="8:22" hidden="1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0"/>
        <v>3257904.9036569605</v>
      </c>
      <c r="R41" s="51">
        <f t="shared" ca="1" si="1"/>
        <v>9934652.6992630325</v>
      </c>
      <c r="S41" s="51">
        <f t="shared" ca="1" si="2"/>
        <v>5702164.6270766594</v>
      </c>
      <c r="T41" s="51">
        <f t="shared" ca="1" si="8"/>
        <v>44816057.632466063</v>
      </c>
    </row>
    <row r="42" spans="8:22" hidden="1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0"/>
        <v>3830804.511314047</v>
      </c>
      <c r="R42" s="51">
        <f t="shared" ca="1" si="1"/>
        <v>11672399.656776659</v>
      </c>
      <c r="S42" s="51">
        <f t="shared" ca="1" si="2"/>
        <v>6702926.1872429093</v>
      </c>
      <c r="T42" s="51">
        <f t="shared" ca="1" si="8"/>
        <v>52671362.176118664</v>
      </c>
    </row>
    <row r="43" spans="8:22" hidden="1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0"/>
        <v>2026010.0560031144</v>
      </c>
      <c r="R43" s="51">
        <f t="shared" ca="1" si="1"/>
        <v>6175191.8398293164</v>
      </c>
      <c r="S43" s="51">
        <f t="shared" ca="1" si="2"/>
        <v>3545364.9928374239</v>
      </c>
      <c r="T43" s="51">
        <f t="shared" ca="1" si="8"/>
        <v>27861785.895167161</v>
      </c>
    </row>
    <row r="44" spans="8:22" hidden="1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0"/>
        <v>54749.189723585565</v>
      </c>
      <c r="R44" s="51">
        <f t="shared" ca="1" si="1"/>
        <v>167012.15740168473</v>
      </c>
      <c r="S44" s="51">
        <f t="shared" ca="1" si="2"/>
        <v>95832.221765787894</v>
      </c>
      <c r="T44" s="51">
        <f t="shared" ca="1" si="8"/>
        <v>753271.83483130287</v>
      </c>
    </row>
    <row r="45" spans="8:22" hidden="1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0"/>
        <v>0</v>
      </c>
      <c r="R45" s="122">
        <f t="shared" ca="1" si="1"/>
        <v>0</v>
      </c>
      <c r="S45" s="122">
        <f t="shared" ca="1" si="2"/>
        <v>0</v>
      </c>
      <c r="T45" s="122">
        <f t="shared" ca="1" si="8"/>
        <v>0</v>
      </c>
    </row>
    <row r="46" spans="8:22" hidden="1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0"/>
        <v>0</v>
      </c>
      <c r="R46" s="122">
        <f t="shared" ca="1" si="1"/>
        <v>0</v>
      </c>
      <c r="S46" s="122">
        <f t="shared" ca="1" si="2"/>
        <v>0</v>
      </c>
      <c r="T46" s="122">
        <f t="shared" ca="1" si="8"/>
        <v>0</v>
      </c>
    </row>
    <row r="47" spans="8:22" hidden="1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0"/>
        <v>39276564.559868686</v>
      </c>
      <c r="R47" s="122">
        <f t="shared" ca="1" si="1"/>
        <v>52661367.121979289</v>
      </c>
      <c r="S47" s="122">
        <f t="shared" ca="1" si="2"/>
        <v>33971702.798566729</v>
      </c>
      <c r="T47" s="122">
        <f t="shared" ca="1" si="8"/>
        <v>264919169.39649174</v>
      </c>
      <c r="V47" s="44"/>
    </row>
    <row r="48" spans="8:22" hidden="1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0"/>
        <v>0</v>
      </c>
      <c r="R48" s="122">
        <f t="shared" ca="1" si="1"/>
        <v>0</v>
      </c>
      <c r="S48" s="122">
        <f t="shared" ca="1" si="2"/>
        <v>0</v>
      </c>
      <c r="T48" s="122">
        <f t="shared" ca="1" si="8"/>
        <v>0</v>
      </c>
    </row>
    <row r="49" spans="2:53" hidden="1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0"/>
        <v>0</v>
      </c>
      <c r="R49" s="122">
        <f t="shared" ca="1" si="1"/>
        <v>0</v>
      </c>
      <c r="S49" s="122">
        <f t="shared" ca="1" si="2"/>
        <v>0</v>
      </c>
      <c r="T49" s="122">
        <f t="shared" ca="1" si="8"/>
        <v>0</v>
      </c>
    </row>
    <row r="50" spans="2:53" hidden="1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0"/>
        <v>0</v>
      </c>
      <c r="R50" s="122">
        <f t="shared" ca="1" si="1"/>
        <v>0</v>
      </c>
      <c r="S50" s="122">
        <f t="shared" ca="1" si="2"/>
        <v>0</v>
      </c>
      <c r="T50" s="122">
        <f t="shared" ca="1" si="8"/>
        <v>0</v>
      </c>
    </row>
    <row r="51" spans="2:53" hidden="1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0"/>
        <v>1534545.9827809178</v>
      </c>
      <c r="R51" s="122">
        <f t="shared" ca="1" si="1"/>
        <v>8372996.2410158729</v>
      </c>
      <c r="S51" s="122">
        <f t="shared" ca="1" si="2"/>
        <v>4613493.7004882488</v>
      </c>
      <c r="T51" s="122">
        <f t="shared" ca="1" si="8"/>
        <v>36344430.355390526</v>
      </c>
      <c r="V51" s="44"/>
    </row>
    <row r="52" spans="2:53" hidden="1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0"/>
        <v>314627.96379411191</v>
      </c>
      <c r="R52" s="51">
        <f t="shared" ca="1" si="1"/>
        <v>1611389.8821584531</v>
      </c>
      <c r="S52" s="51">
        <f t="shared" ca="1" si="2"/>
        <v>892355.28390126349</v>
      </c>
      <c r="T52" s="51">
        <f t="shared" ca="1" si="8"/>
        <v>7025446.916744981</v>
      </c>
    </row>
    <row r="53" spans="2:53" hidden="1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0"/>
        <v>1071583.5480793798</v>
      </c>
      <c r="R53" s="51">
        <f t="shared" ca="1" si="1"/>
        <v>5931836.653497058</v>
      </c>
      <c r="S53" s="51">
        <f t="shared" ca="1" si="2"/>
        <v>3265134.6876652292</v>
      </c>
      <c r="T53" s="51">
        <f t="shared" ca="1" si="8"/>
        <v>25724968.637748655</v>
      </c>
    </row>
    <row r="54" spans="2:53" hidden="1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0"/>
        <v>143468.47823382504</v>
      </c>
      <c r="R54" s="51">
        <f t="shared" ca="1" si="1"/>
        <v>802629.68435601797</v>
      </c>
      <c r="S54" s="51">
        <f t="shared" ca="1" si="2"/>
        <v>441093.76729854732</v>
      </c>
      <c r="T54" s="51">
        <f t="shared" ca="1" si="8"/>
        <v>3476476.0013988269</v>
      </c>
    </row>
    <row r="55" spans="2:53" hidden="1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0"/>
        <v>4865.9926736010593</v>
      </c>
      <c r="R55" s="51">
        <f t="shared" ca="1" si="1"/>
        <v>27140.021004342645</v>
      </c>
      <c r="S55" s="51">
        <f t="shared" ca="1" si="2"/>
        <v>14909.961623207402</v>
      </c>
      <c r="T55" s="51">
        <f t="shared" ca="1" si="8"/>
        <v>117538.79949805319</v>
      </c>
    </row>
    <row r="56" spans="2:53" hidden="1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9">Q51+Q47+Q35+Q33+Q4+Q11+Q20+Q24</f>
        <v>2156769180.4513626</v>
      </c>
      <c r="R56" s="163">
        <f t="shared" ca="1" si="9"/>
        <v>2403856087.6879749</v>
      </c>
      <c r="S56" s="163">
        <f t="shared" ca="1" si="9"/>
        <v>1590841522.4492929</v>
      </c>
      <c r="T56" s="163">
        <f t="shared" ca="1" si="8"/>
        <v>12375173206.533274</v>
      </c>
      <c r="V56" s="44"/>
    </row>
    <row r="57" spans="2:53" hidden="1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654</v>
      </c>
      <c r="AL58" s="336"/>
      <c r="AM58" s="167"/>
      <c r="AN58" s="167"/>
      <c r="AO58" s="167"/>
      <c r="AP58" s="167"/>
      <c r="AQ58" s="167"/>
      <c r="AR58" s="167"/>
      <c r="AU58" s="34">
        <v>1.1175908072612597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0">L59</f>
        <v>2019/2020</v>
      </c>
      <c r="U59" s="164" t="str">
        <f t="shared" si="10"/>
        <v>2020/2021</v>
      </c>
      <c r="V59" s="164" t="str">
        <f t="shared" si="10"/>
        <v>2021/2022</v>
      </c>
      <c r="W59" s="164" t="str">
        <f t="shared" si="10"/>
        <v>2022/2023</v>
      </c>
      <c r="X59" s="164" t="str">
        <f t="shared" si="10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1">T59</f>
        <v>2019/2020</v>
      </c>
      <c r="AD59" s="164" t="str">
        <f t="shared" si="11"/>
        <v>2020/2021</v>
      </c>
      <c r="AE59" s="164" t="str">
        <f t="shared" si="11"/>
        <v>2021/2022</v>
      </c>
      <c r="AF59" s="164" t="str">
        <f t="shared" si="11"/>
        <v>2022/2023</v>
      </c>
      <c r="AG59" s="164" t="str">
        <f t="shared" si="11"/>
        <v>2023/2024</v>
      </c>
      <c r="AH59" s="164" t="s">
        <v>562</v>
      </c>
      <c r="AI59" s="164" t="s">
        <v>568</v>
      </c>
      <c r="AJ59" s="164" t="s">
        <v>565</v>
      </c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2">AC59</f>
        <v>2019/2020</v>
      </c>
      <c r="AO59" s="164" t="str">
        <f t="shared" si="12"/>
        <v>2020/2021</v>
      </c>
      <c r="AP59" s="164" t="str">
        <f t="shared" si="12"/>
        <v>2021/2022</v>
      </c>
      <c r="AQ59" s="164" t="str">
        <f t="shared" si="12"/>
        <v>2022/2023</v>
      </c>
      <c r="AR59" s="164" t="str">
        <f t="shared" si="12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 t="s">
        <v>563</v>
      </c>
      <c r="AX59" s="164"/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3">SUM(AC61:AC66)</f>
        <v>1500317508.7054586</v>
      </c>
      <c r="AD60" s="122">
        <f t="shared" si="13"/>
        <v>1505382808.7808912</v>
      </c>
      <c r="AE60" s="122">
        <f t="shared" si="13"/>
        <v>1543004043.3284941</v>
      </c>
      <c r="AF60" s="122">
        <f t="shared" si="13"/>
        <v>1530892531.2487528</v>
      </c>
      <c r="AG60" s="122">
        <f t="shared" si="13"/>
        <v>1545547625.8855338</v>
      </c>
      <c r="AH60" s="122">
        <f>NPV(WACC!$C$28,'Estrutura com ajuste'!AB60:AG60)</f>
        <v>6947770851.5946236</v>
      </c>
      <c r="AI60" s="168">
        <f t="shared" ref="AI60:AI80" si="14">AH60/Q60</f>
        <v>0.40995790245794184</v>
      </c>
      <c r="AJ60" s="122">
        <f t="shared" ref="AJ60:AJ66" ca="1" si="15">AH60-T4</f>
        <v>1424360723.4939137</v>
      </c>
      <c r="AK60" s="163"/>
      <c r="AL60" s="68"/>
      <c r="AM60" s="122">
        <f>SUM(AM61:AM66)</f>
        <v>1271473882.2489285</v>
      </c>
      <c r="AN60" s="122">
        <f t="shared" ref="AN60:AR60" si="16">SUM(AN61:AN66)</f>
        <v>1288095775.4634724</v>
      </c>
      <c r="AO60" s="122">
        <f t="shared" si="16"/>
        <v>1294415676.9820533</v>
      </c>
      <c r="AP60" s="122">
        <f t="shared" si="16"/>
        <v>1328010382.3083997</v>
      </c>
      <c r="AQ60" s="122">
        <f t="shared" si="16"/>
        <v>1320224156.5997207</v>
      </c>
      <c r="AR60" s="122">
        <f t="shared" si="16"/>
        <v>1334575179.9425101</v>
      </c>
      <c r="AS60" s="122">
        <f>NPV(WACC!$C$28,'Estrutura com ajuste'!AM60:AR60)</f>
        <v>5976143959.2183571</v>
      </c>
      <c r="AT60" s="168">
        <f t="shared" ref="AT60:AT80" si="17">AS60/Q60</f>
        <v>0.35262640271815399</v>
      </c>
      <c r="AU60" s="68">
        <f>AT60-AI60</f>
        <v>-5.733149973978785E-2</v>
      </c>
      <c r="AV60" s="44">
        <f>AT60/AI60-1</f>
        <v>-0.13984728528478496</v>
      </c>
      <c r="AW60" s="122">
        <f ca="1">SUM(AW61:AW66)</f>
        <v>452733831.11764717</v>
      </c>
      <c r="AX60" s="68"/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18">$J61*L$60</f>
        <v>146853364.08139157</v>
      </c>
      <c r="M61" s="112">
        <f t="shared" si="18"/>
        <v>146045743.43203655</v>
      </c>
      <c r="N61" s="112">
        <f t="shared" si="18"/>
        <v>148871799.71074098</v>
      </c>
      <c r="O61" s="112">
        <f t="shared" si="18"/>
        <v>145959011.61631998</v>
      </c>
      <c r="P61" s="112">
        <f t="shared" si="18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19">$R61*T$60</f>
        <v>931.75438338878303</v>
      </c>
      <c r="U61" s="171">
        <f t="shared" si="19"/>
        <v>980.95611972176027</v>
      </c>
      <c r="V61" s="171">
        <f t="shared" si="19"/>
        <v>1034.5798551108301</v>
      </c>
      <c r="W61" s="171">
        <f t="shared" si="19"/>
        <v>1088.0916411567075</v>
      </c>
      <c r="X61" s="171">
        <f t="shared" si="19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6" si="20">$Z61*12*T61+$AA61*L61</f>
        <v>144573106.16797379</v>
      </c>
      <c r="AD61" s="51">
        <f t="shared" si="20"/>
        <v>143896112.97866946</v>
      </c>
      <c r="AE61" s="51">
        <f t="shared" si="20"/>
        <v>146755872.9544791</v>
      </c>
      <c r="AF61" s="51">
        <f t="shared" si="20"/>
        <v>144044802.39329061</v>
      </c>
      <c r="AG61" s="51">
        <f t="shared" si="20"/>
        <v>144411407.16999358</v>
      </c>
      <c r="AH61" s="51">
        <f>NPV(WACC!$C$28,'Estrutura com ajuste'!AB61:AG61)</f>
        <v>662911880.73591292</v>
      </c>
      <c r="AI61" s="169">
        <f t="shared" si="14"/>
        <v>0.98546500855985686</v>
      </c>
      <c r="AJ61" s="51">
        <f t="shared" ca="1" si="15"/>
        <v>341075723.9667846</v>
      </c>
      <c r="AK61" s="68">
        <f>Margens_Ajuste!C9</f>
        <v>167.79</v>
      </c>
      <c r="AL61" s="68">
        <f>Margens_Ajuste!D9</f>
        <v>0.87917699999999999</v>
      </c>
      <c r="AM61" s="51">
        <f>$AK61*12*S61+$AL61*K61</f>
        <v>130319771.97715016</v>
      </c>
      <c r="AN61" s="51">
        <f t="shared" ref="AN61:AR66" si="21">$AK61*12*T61+$AL61*L61</f>
        <v>130986168.88885124</v>
      </c>
      <c r="AO61" s="51">
        <f t="shared" si="21"/>
        <v>130375194.10128497</v>
      </c>
      <c r="AP61" s="51">
        <f t="shared" si="21"/>
        <v>132967768.10095868</v>
      </c>
      <c r="AQ61" s="51">
        <f t="shared" si="21"/>
        <v>130514656.71343756</v>
      </c>
      <c r="AR61" s="51">
        <f t="shared" si="21"/>
        <v>130848957.22256993</v>
      </c>
      <c r="AS61" s="51">
        <f>NPV(WACC!$C$28,'Estrutura com ajuste'!AM61:AR61)</f>
        <v>600625159.53997052</v>
      </c>
      <c r="AT61" s="169">
        <f t="shared" si="17"/>
        <v>0.89287142859809177</v>
      </c>
      <c r="AU61" s="68">
        <f t="shared" ref="AU61:AU112" si="22">AT61-AI61</f>
        <v>-9.2593579961765093E-2</v>
      </c>
      <c r="AV61" s="44">
        <f t="shared" ref="AV61:AV114" si="23">AT61/AI61-1</f>
        <v>-9.3959277252349982E-2</v>
      </c>
      <c r="AW61" s="53">
        <f t="shared" ref="AW61:AW66" ca="1" si="24">AS61-T5</f>
        <v>278789002.77084219</v>
      </c>
      <c r="AX61" s="68"/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25">$J62*K$60</f>
        <v>515460249.35630125</v>
      </c>
      <c r="L62" s="112">
        <f t="shared" si="18"/>
        <v>517741161.26724958</v>
      </c>
      <c r="M62" s="112">
        <f t="shared" si="18"/>
        <v>514893841.72863334</v>
      </c>
      <c r="N62" s="112">
        <f t="shared" si="18"/>
        <v>524857288.38643068</v>
      </c>
      <c r="O62" s="112">
        <f t="shared" si="18"/>
        <v>514588063.0270775</v>
      </c>
      <c r="P62" s="112">
        <f t="shared" si="18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26">$R62*S$60</f>
        <v>291.0896710895675</v>
      </c>
      <c r="T62" s="171">
        <f t="shared" si="19"/>
        <v>307.06455417978083</v>
      </c>
      <c r="U62" s="171">
        <f t="shared" si="19"/>
        <v>323.27924498381947</v>
      </c>
      <c r="V62" s="171">
        <f t="shared" si="19"/>
        <v>340.95122881802769</v>
      </c>
      <c r="W62" s="171">
        <f t="shared" si="19"/>
        <v>358.58631915780126</v>
      </c>
      <c r="X62" s="171">
        <f t="shared" si="19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27">$Z62*12*S62+$AA62*K62</f>
        <v>309032425.47098458</v>
      </c>
      <c r="AC62" s="51">
        <f t="shared" si="20"/>
        <v>315394607.77585942</v>
      </c>
      <c r="AD62" s="51">
        <f t="shared" si="20"/>
        <v>319748707.89577782</v>
      </c>
      <c r="AE62" s="51">
        <f t="shared" si="20"/>
        <v>329818499.08018941</v>
      </c>
      <c r="AF62" s="51">
        <f t="shared" si="20"/>
        <v>331631394.9719274</v>
      </c>
      <c r="AG62" s="51">
        <f t="shared" si="20"/>
        <v>337664050.71498311</v>
      </c>
      <c r="AH62" s="51">
        <f>NPV(WACC!$C$28,'Estrutura com ajuste'!AB62:AG62)</f>
        <v>1479146675.9550231</v>
      </c>
      <c r="AI62" s="169">
        <f t="shared" si="14"/>
        <v>0.62368866862110617</v>
      </c>
      <c r="AJ62" s="51">
        <f t="shared" ca="1" si="15"/>
        <v>731161515.06636822</v>
      </c>
      <c r="AK62" s="68">
        <f>Margens_Ajuste!C10</f>
        <v>26681.91</v>
      </c>
      <c r="AL62" s="68">
        <f>Margens_Ajuste!D10</f>
        <v>0.34897299999999998</v>
      </c>
      <c r="AM62" s="51">
        <f t="shared" ref="AM62:AM66" si="28">$AK62*12*S62+$AL62*K62</f>
        <v>273083650.46991384</v>
      </c>
      <c r="AN62" s="51">
        <f t="shared" si="21"/>
        <v>278994511.85669631</v>
      </c>
      <c r="AO62" s="51">
        <f t="shared" si="21"/>
        <v>283192541.26388103</v>
      </c>
      <c r="AP62" s="51">
        <f t="shared" si="21"/>
        <v>292327782.52062213</v>
      </c>
      <c r="AQ62" s="51">
        <f t="shared" si="21"/>
        <v>294390554.85874504</v>
      </c>
      <c r="AR62" s="51">
        <f t="shared" si="21"/>
        <v>300037879.45037079</v>
      </c>
      <c r="AS62" s="51">
        <f>NPV(WACC!$C$28,'Estrutura com ajuste'!AM62:AR62)</f>
        <v>1310395095.8094766</v>
      </c>
      <c r="AT62" s="169">
        <f t="shared" si="17"/>
        <v>0.55253382640052029</v>
      </c>
      <c r="AU62" s="68">
        <f t="shared" si="22"/>
        <v>-7.1154842220585879E-2</v>
      </c>
      <c r="AV62" s="44">
        <f t="shared" si="23"/>
        <v>-0.11408711717963371</v>
      </c>
      <c r="AW62" s="53">
        <f t="shared" ca="1" si="24"/>
        <v>562409934.92082179</v>
      </c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25"/>
        <v>224518284.73638821</v>
      </c>
      <c r="L63" s="112">
        <f t="shared" si="18"/>
        <v>225511778.28030443</v>
      </c>
      <c r="M63" s="112">
        <f t="shared" si="18"/>
        <v>224271575.37483335</v>
      </c>
      <c r="N63" s="112">
        <f t="shared" si="18"/>
        <v>228611339.60779729</v>
      </c>
      <c r="O63" s="112">
        <f t="shared" si="18"/>
        <v>224138387.78244776</v>
      </c>
      <c r="P63" s="112">
        <f t="shared" si="18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26"/>
        <v>39.55203120779688</v>
      </c>
      <c r="T63" s="171">
        <f t="shared" si="19"/>
        <v>41.7226306390993</v>
      </c>
      <c r="U63" s="171">
        <f t="shared" si="19"/>
        <v>43.925814126529808</v>
      </c>
      <c r="V63" s="171">
        <f t="shared" si="19"/>
        <v>46.327008416584903</v>
      </c>
      <c r="W63" s="171">
        <f t="shared" si="19"/>
        <v>48.723189774927988</v>
      </c>
      <c r="X63" s="171">
        <f t="shared" si="19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27"/>
        <v>99752174.937844664</v>
      </c>
      <c r="AC63" s="51">
        <f t="shared" si="20"/>
        <v>101324679.48977798</v>
      </c>
      <c r="AD63" s="51">
        <f t="shared" si="20"/>
        <v>102146269.43354061</v>
      </c>
      <c r="AE63" s="51">
        <f t="shared" si="20"/>
        <v>105002078.63985135</v>
      </c>
      <c r="AF63" s="51">
        <f t="shared" si="20"/>
        <v>104819559.3328428</v>
      </c>
      <c r="AG63" s="51">
        <f t="shared" si="20"/>
        <v>106239615.88342772</v>
      </c>
      <c r="AH63" s="51">
        <f>NPV(WACC!$C$28,'Estrutura com ajuste'!AB63:AG63)</f>
        <v>471932018.3811295</v>
      </c>
      <c r="AI63" s="169">
        <f t="shared" si="14"/>
        <v>0.45685619556235174</v>
      </c>
      <c r="AJ63" s="51">
        <f t="shared" ca="1" si="15"/>
        <v>167127407.37450129</v>
      </c>
      <c r="AK63" s="68">
        <f>Margens_Ajuste!C11</f>
        <v>48070.63</v>
      </c>
      <c r="AL63" s="68">
        <f>Margens_Ajuste!D11</f>
        <v>0.28743999999999997</v>
      </c>
      <c r="AM63" s="51">
        <f t="shared" si="28"/>
        <v>87351028.459888905</v>
      </c>
      <c r="AN63" s="51">
        <f t="shared" si="21"/>
        <v>88888703.229836375</v>
      </c>
      <c r="AO63" s="51">
        <f t="shared" si="21"/>
        <v>89803120.325644344</v>
      </c>
      <c r="AP63" s="51">
        <f t="shared" si="21"/>
        <v>92435665.224071711</v>
      </c>
      <c r="AQ63" s="51">
        <f t="shared" si="21"/>
        <v>92532191.321270943</v>
      </c>
      <c r="AR63" s="51">
        <f t="shared" si="21"/>
        <v>93951757.801548108</v>
      </c>
      <c r="AS63" s="51">
        <f>NPV(WACC!$C$28,'Estrutura com ajuste'!AM63:AR63)</f>
        <v>415104841.11546248</v>
      </c>
      <c r="AT63" s="169">
        <f t="shared" si="17"/>
        <v>0.40184435699459137</v>
      </c>
      <c r="AU63" s="68">
        <f t="shared" si="22"/>
        <v>-5.5011838567760374E-2</v>
      </c>
      <c r="AV63" s="44">
        <f t="shared" si="23"/>
        <v>-0.12041390508023075</v>
      </c>
      <c r="AW63" s="53">
        <f t="shared" ca="1" si="24"/>
        <v>110300230.10883427</v>
      </c>
      <c r="AX63" s="68"/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25"/>
        <v>494465950.51874471</v>
      </c>
      <c r="L64" s="112">
        <f t="shared" si="18"/>
        <v>496653962.64481074</v>
      </c>
      <c r="M64" s="112">
        <f t="shared" si="18"/>
        <v>493922612.23738235</v>
      </c>
      <c r="N64" s="112">
        <f t="shared" si="18"/>
        <v>503480255.38880438</v>
      </c>
      <c r="O64" s="112">
        <f t="shared" si="18"/>
        <v>493629287.66676408</v>
      </c>
      <c r="P64" s="112">
        <f t="shared" si="18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26"/>
        <v>50.760956809470066</v>
      </c>
      <c r="T64" s="171">
        <f t="shared" si="19"/>
        <v>53.546697531713484</v>
      </c>
      <c r="U64" s="171">
        <f t="shared" si="19"/>
        <v>56.374256532697267</v>
      </c>
      <c r="V64" s="171">
        <f t="shared" si="19"/>
        <v>59.455941996795637</v>
      </c>
      <c r="W64" s="171">
        <f t="shared" si="19"/>
        <v>62.531193879549342</v>
      </c>
      <c r="X64" s="171">
        <f t="shared" si="19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27"/>
        <v>196886602.8377589</v>
      </c>
      <c r="AC64" s="51">
        <f t="shared" si="20"/>
        <v>199387591.96308663</v>
      </c>
      <c r="AD64" s="51">
        <f t="shared" si="20"/>
        <v>200277762.56973049</v>
      </c>
      <c r="AE64" s="51">
        <f t="shared" si="20"/>
        <v>205420086.70496202</v>
      </c>
      <c r="AF64" s="51">
        <f t="shared" si="20"/>
        <v>204098083.07989654</v>
      </c>
      <c r="AG64" s="51">
        <f t="shared" si="20"/>
        <v>206240448.41514286</v>
      </c>
      <c r="AH64" s="51">
        <f>NPV(WACC!$C$28,'Estrutura com ajuste'!AB64:AG64)</f>
        <v>924564291.12140274</v>
      </c>
      <c r="AI64" s="169">
        <f t="shared" si="14"/>
        <v>0.40639889303616566</v>
      </c>
      <c r="AJ64" s="51">
        <f t="shared" ca="1" si="15"/>
        <v>209611482.38352072</v>
      </c>
      <c r="AK64" s="68">
        <f>Margens_Ajuste!C12</f>
        <v>53727.78</v>
      </c>
      <c r="AL64" s="68">
        <f>Margens_Ajuste!D12</f>
        <v>0.27612599999999998</v>
      </c>
      <c r="AM64" s="51">
        <f t="shared" si="28"/>
        <v>169262187.2935234</v>
      </c>
      <c r="AN64" s="51">
        <f t="shared" si="21"/>
        <v>171662414.30578634</v>
      </c>
      <c r="AO64" s="51">
        <f t="shared" si="21"/>
        <v>172731239.05848727</v>
      </c>
      <c r="AP64" s="51">
        <f t="shared" si="21"/>
        <v>177357218.25504816</v>
      </c>
      <c r="AQ64" s="51">
        <f t="shared" si="21"/>
        <v>176619827.42104617</v>
      </c>
      <c r="AR64" s="51">
        <f t="shared" si="21"/>
        <v>178735705.03408644</v>
      </c>
      <c r="AS64" s="51">
        <f>NPV(WACC!$C$28,'Estrutura com ajuste'!AM64:AR64)</f>
        <v>797711914.96637082</v>
      </c>
      <c r="AT64" s="169">
        <f t="shared" si="17"/>
        <v>0.3506400174842188</v>
      </c>
      <c r="AU64" s="68">
        <f t="shared" si="22"/>
        <v>-5.5758875551946863E-2</v>
      </c>
      <c r="AV64" s="44">
        <f t="shared" si="23"/>
        <v>-0.13720233127452153</v>
      </c>
      <c r="AW64" s="53">
        <f t="shared" ca="1" si="24"/>
        <v>82759106.228488803</v>
      </c>
      <c r="AX64" s="68"/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25"/>
        <v>412733305.90022266</v>
      </c>
      <c r="L65" s="112">
        <f t="shared" si="18"/>
        <v>414559651.02508634</v>
      </c>
      <c r="M65" s="112">
        <f t="shared" si="18"/>
        <v>412279778.60505992</v>
      </c>
      <c r="N65" s="112">
        <f t="shared" si="18"/>
        <v>420257593.15500534</v>
      </c>
      <c r="O65" s="112">
        <f t="shared" si="18"/>
        <v>412034939.05724871</v>
      </c>
      <c r="P65" s="112">
        <f t="shared" si="18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26"/>
        <v>21.30692149492447</v>
      </c>
      <c r="T65" s="171">
        <f t="shared" si="19"/>
        <v>22.476236704975459</v>
      </c>
      <c r="U65" s="171">
        <f t="shared" si="19"/>
        <v>23.663105145662318</v>
      </c>
      <c r="V65" s="171">
        <f t="shared" si="19"/>
        <v>24.956643218674838</v>
      </c>
      <c r="W65" s="171">
        <f t="shared" si="19"/>
        <v>26.247480794666462</v>
      </c>
      <c r="X65" s="171">
        <f t="shared" si="19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27"/>
        <v>147217970.58384508</v>
      </c>
      <c r="AC65" s="51">
        <f t="shared" si="20"/>
        <v>148859091.07909253</v>
      </c>
      <c r="AD65" s="51">
        <f t="shared" si="20"/>
        <v>149246872.43511254</v>
      </c>
      <c r="AE65" s="51">
        <f t="shared" si="20"/>
        <v>152904172.27820715</v>
      </c>
      <c r="AF65" s="51">
        <f t="shared" si="20"/>
        <v>151550368.13829055</v>
      </c>
      <c r="AG65" s="51">
        <f t="shared" si="20"/>
        <v>152901408.01320082</v>
      </c>
      <c r="AH65" s="51">
        <f>NPV(WACC!$C$28,'Estrutura com ajuste'!AB65:AG65)</f>
        <v>688697682.10137618</v>
      </c>
      <c r="AI65" s="169">
        <f t="shared" si="14"/>
        <v>0.36266938561061024</v>
      </c>
      <c r="AJ65" s="51">
        <f t="shared" ca="1" si="15"/>
        <v>53932238.860512972</v>
      </c>
      <c r="AK65" s="68">
        <f>Margens_Ajuste!C13</f>
        <v>76853.279999999999</v>
      </c>
      <c r="AL65" s="68">
        <f>Margens_Ajuste!D13</f>
        <v>0.25300400000000001</v>
      </c>
      <c r="AM65" s="51">
        <f t="shared" si="28"/>
        <v>124073258.96902932</v>
      </c>
      <c r="AN65" s="51">
        <f t="shared" si="21"/>
        <v>125613720.10195602</v>
      </c>
      <c r="AO65" s="51">
        <f t="shared" si="21"/>
        <v>126131480.0513429</v>
      </c>
      <c r="AP65" s="51">
        <f t="shared" si="21"/>
        <v>129342850.768328</v>
      </c>
      <c r="AQ65" s="51">
        <f t="shared" si="21"/>
        <v>128452947.61092564</v>
      </c>
      <c r="AR65" s="51">
        <f t="shared" si="21"/>
        <v>129764002.71384823</v>
      </c>
      <c r="AS65" s="51">
        <f>NPV(WACC!$C$28,'Estrutura com ajuste'!AM65:AR65)</f>
        <v>582229996.43865323</v>
      </c>
      <c r="AT65" s="169">
        <f t="shared" si="17"/>
        <v>0.30660331896019344</v>
      </c>
      <c r="AU65" s="68">
        <f t="shared" si="22"/>
        <v>-5.6066066650416801E-2</v>
      </c>
      <c r="AV65" s="44">
        <f t="shared" si="23"/>
        <v>-0.15459277478307376</v>
      </c>
      <c r="AW65" s="53">
        <f t="shared" ca="1" si="24"/>
        <v>-52535446.802209973</v>
      </c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25"/>
        <v>1890093256.8131752</v>
      </c>
      <c r="L66" s="112">
        <f t="shared" si="18"/>
        <v>1898456920.602288</v>
      </c>
      <c r="M66" s="112">
        <f t="shared" si="18"/>
        <v>1888016349.3523197</v>
      </c>
      <c r="N66" s="112">
        <f t="shared" si="18"/>
        <v>1924550385.4220986</v>
      </c>
      <c r="O66" s="112">
        <f t="shared" si="18"/>
        <v>1886895117.8652949</v>
      </c>
      <c r="P66" s="112">
        <f t="shared" si="18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26"/>
        <v>29.010101611686011</v>
      </c>
      <c r="T66" s="171">
        <f t="shared" si="19"/>
        <v>30.602164222314659</v>
      </c>
      <c r="U66" s="171">
        <f t="shared" si="19"/>
        <v>32.218126156197549</v>
      </c>
      <c r="V66" s="171">
        <f t="shared" si="19"/>
        <v>33.979322439086978</v>
      </c>
      <c r="W66" s="171">
        <f t="shared" si="19"/>
        <v>35.736841903014216</v>
      </c>
      <c r="X66" s="171">
        <f t="shared" si="19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27"/>
        <v>586103206.29948449</v>
      </c>
      <c r="AC66" s="51">
        <f t="shared" si="20"/>
        <v>590778432.22966826</v>
      </c>
      <c r="AD66" s="51">
        <f t="shared" si="20"/>
        <v>590067083.46806026</v>
      </c>
      <c r="AE66" s="51">
        <f t="shared" si="20"/>
        <v>603103333.67080498</v>
      </c>
      <c r="AF66" s="51">
        <f t="shared" si="20"/>
        <v>594748323.33250487</v>
      </c>
      <c r="AG66" s="51">
        <f t="shared" si="20"/>
        <v>598090695.68878567</v>
      </c>
      <c r="AH66" s="51">
        <f>NPV(WACC!$C$28,'Estrutura com ajuste'!AB66:AG66)</f>
        <v>2720518303.2997794</v>
      </c>
      <c r="AI66" s="169">
        <f t="shared" si="14"/>
        <v>0.31283851146363806</v>
      </c>
      <c r="AJ66" s="51">
        <f t="shared" ca="1" si="15"/>
        <v>-78547644.157773495</v>
      </c>
      <c r="AK66" s="68">
        <f>Margens_Ajuste!C14</f>
        <v>137187.10999999999</v>
      </c>
      <c r="AL66" s="68">
        <f>Margens_Ajuste!D14</f>
        <v>0.232595</v>
      </c>
      <c r="AM66" s="51">
        <f t="shared" si="28"/>
        <v>487383985.07942301</v>
      </c>
      <c r="AN66" s="51">
        <f t="shared" si="21"/>
        <v>491950257.08034611</v>
      </c>
      <c r="AO66" s="51">
        <f t="shared" si="21"/>
        <v>492182102.18141258</v>
      </c>
      <c r="AP66" s="51">
        <f t="shared" si="21"/>
        <v>503579097.43937093</v>
      </c>
      <c r="AQ66" s="51">
        <f t="shared" si="21"/>
        <v>497713978.67429531</v>
      </c>
      <c r="AR66" s="51">
        <f t="shared" si="21"/>
        <v>501236877.72008663</v>
      </c>
      <c r="AS66" s="51">
        <f>NPV(WACC!$C$28,'Estrutura com ajuste'!AM66:AR66)</f>
        <v>2270076951.348423</v>
      </c>
      <c r="AT66" s="169">
        <f t="shared" si="17"/>
        <v>0.26104124846591759</v>
      </c>
      <c r="AU66" s="68">
        <f t="shared" si="22"/>
        <v>-5.1797262997720472E-2</v>
      </c>
      <c r="AV66" s="44">
        <f t="shared" si="23"/>
        <v>-0.16557188804979017</v>
      </c>
      <c r="AW66" s="53">
        <f t="shared" ca="1" si="24"/>
        <v>-528988996.10912991</v>
      </c>
      <c r="AX66" s="68"/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29">SUM(AB68:AB75)</f>
        <v>491485909.06948113</v>
      </c>
      <c r="AC67" s="122">
        <f t="shared" si="29"/>
        <v>562023704.521559</v>
      </c>
      <c r="AD67" s="122">
        <f t="shared" si="29"/>
        <v>597737684.27031243</v>
      </c>
      <c r="AE67" s="122">
        <f t="shared" si="29"/>
        <v>636355524.88043237</v>
      </c>
      <c r="AF67" s="122">
        <f t="shared" si="29"/>
        <v>677103551.68197095</v>
      </c>
      <c r="AG67" s="122">
        <f t="shared" si="29"/>
        <v>711142656.17839742</v>
      </c>
      <c r="AH67" s="122">
        <f>NPV(WACC!$C$28,'Estrutura com ajuste'!AB67:AG67)</f>
        <v>2764403824.2511134</v>
      </c>
      <c r="AI67" s="168">
        <f t="shared" si="14"/>
        <v>3.1850198343482412</v>
      </c>
      <c r="AJ67" s="122">
        <f ca="1">SUM(AJ68:AJ75)</f>
        <v>-388296069.11785871</v>
      </c>
      <c r="AL67" s="53"/>
      <c r="AM67" s="122">
        <f t="shared" ref="AM67:AR67" si="30">SUM(AM68:AM75)</f>
        <v>558100530.67926276</v>
      </c>
      <c r="AN67" s="122">
        <f t="shared" si="30"/>
        <v>639138970.5001651</v>
      </c>
      <c r="AO67" s="122">
        <f t="shared" si="30"/>
        <v>679826304.96769154</v>
      </c>
      <c r="AP67" s="122">
        <f t="shared" si="30"/>
        <v>723831766.04628205</v>
      </c>
      <c r="AQ67" s="122">
        <f t="shared" si="30"/>
        <v>770274427.88859499</v>
      </c>
      <c r="AR67" s="122">
        <f t="shared" si="30"/>
        <v>809030711.3207711</v>
      </c>
      <c r="AS67" s="122">
        <f>NPV(WACC!$C$28,'Estrutura com ajuste'!AM67:AR67)</f>
        <v>3143495991.4509144</v>
      </c>
      <c r="AT67" s="168">
        <f t="shared" si="17"/>
        <v>3.6217925160328783</v>
      </c>
      <c r="AU67" s="68">
        <f t="shared" si="22"/>
        <v>0.43677268168463712</v>
      </c>
      <c r="AV67" s="44">
        <f t="shared" si="23"/>
        <v>0.13713342597567069</v>
      </c>
      <c r="AW67" s="122">
        <f ca="1">SUM(AW68:AW75)</f>
        <v>-9203901.9180574045</v>
      </c>
      <c r="AX67" s="44"/>
      <c r="AY67" s="82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31">$J68*L$67</f>
        <v>13541955.118507532</v>
      </c>
      <c r="M68" s="112">
        <f t="shared" si="31"/>
        <v>14428282.827279273</v>
      </c>
      <c r="N68" s="112">
        <f t="shared" si="31"/>
        <v>15390169.581363488</v>
      </c>
      <c r="O68" s="112">
        <f t="shared" si="31"/>
        <v>16408586.812795715</v>
      </c>
      <c r="P68" s="112">
        <f t="shared" si="31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32">$R68*T$67</f>
        <v>201479.58246252892</v>
      </c>
      <c r="U68" s="171">
        <f t="shared" si="32"/>
        <v>212822.17921778714</v>
      </c>
      <c r="V68" s="171">
        <f t="shared" si="32"/>
        <v>224889.30608685536</v>
      </c>
      <c r="W68" s="171">
        <f t="shared" si="32"/>
        <v>237425.5098879532</v>
      </c>
      <c r="X68" s="171">
        <f t="shared" si="32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G75" si="33">$Z68*12*S68+$AA68*K68</f>
        <v>17406238.113743447</v>
      </c>
      <c r="AC68" s="51">
        <f t="shared" si="33"/>
        <v>18205695.071314115</v>
      </c>
      <c r="AD68" s="51">
        <f t="shared" si="33"/>
        <v>19230612.114119247</v>
      </c>
      <c r="AE68" s="51">
        <f t="shared" si="33"/>
        <v>20320997.69800825</v>
      </c>
      <c r="AF68" s="51">
        <f t="shared" si="33"/>
        <v>21453769.07347545</v>
      </c>
      <c r="AG68" s="51">
        <f t="shared" si="33"/>
        <v>22472070.517185524</v>
      </c>
      <c r="AH68" s="51">
        <f>NPV(WACC!$C$28,'Estrutura com ajuste'!AB68:AG68)</f>
        <v>89930045.797854558</v>
      </c>
      <c r="AI68" s="169">
        <f t="shared" si="14"/>
        <v>1.3516502038288092</v>
      </c>
      <c r="AJ68" s="51">
        <f t="shared" ref="AJ68:AJ75" ca="1" si="34">AH68-T12</f>
        <v>-276913456.8387056</v>
      </c>
      <c r="AK68" s="68">
        <f>Margens_Ajuste!C19</f>
        <v>6.17</v>
      </c>
      <c r="AL68" s="68">
        <f>Margens_Ajuste!D19</f>
        <v>0</v>
      </c>
      <c r="AM68" s="51">
        <f t="shared" ref="AM68:AR75" si="35">$AK68*12*S68+$AL68*K68</f>
        <v>14262481.960398015</v>
      </c>
      <c r="AN68" s="51">
        <f t="shared" si="35"/>
        <v>14917548.28552564</v>
      </c>
      <c r="AO68" s="51">
        <f t="shared" si="35"/>
        <v>15757354.149284959</v>
      </c>
      <c r="AP68" s="51">
        <f t="shared" si="35"/>
        <v>16650804.222670769</v>
      </c>
      <c r="AQ68" s="51">
        <f t="shared" si="35"/>
        <v>17578984.752104051</v>
      </c>
      <c r="AR68" s="51">
        <f t="shared" si="35"/>
        <v>18413369.866007261</v>
      </c>
      <c r="AS68" s="51">
        <f>NPV(WACC!$C$28,'Estrutura com ajuste'!AM68:AR68)</f>
        <v>73687700.208866194</v>
      </c>
      <c r="AT68" s="169">
        <f t="shared" si="17"/>
        <v>1.1075274578517595</v>
      </c>
      <c r="AU68" s="68">
        <f t="shared" si="22"/>
        <v>-0.24412274597704964</v>
      </c>
      <c r="AV68" s="44">
        <f t="shared" si="23"/>
        <v>-0.18061088977423667</v>
      </c>
      <c r="AW68" s="53">
        <f t="shared" ref="AW68:AW75" ca="1" si="36">AS68-T12</f>
        <v>-293155802.42769396</v>
      </c>
      <c r="AX68" s="68"/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37">$J69*K$67</f>
        <v>20660306.501390029</v>
      </c>
      <c r="L69" s="112">
        <f t="shared" si="31"/>
        <v>24219390.437208671</v>
      </c>
      <c r="M69" s="112">
        <f t="shared" si="31"/>
        <v>25804561.606822263</v>
      </c>
      <c r="N69" s="112">
        <f t="shared" si="31"/>
        <v>27524867.917814706</v>
      </c>
      <c r="O69" s="112">
        <f t="shared" si="31"/>
        <v>29346277.333234228</v>
      </c>
      <c r="P69" s="112">
        <f t="shared" si="31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38">$R69*S$67</f>
        <v>162073.1683022104</v>
      </c>
      <c r="T69" s="171">
        <f t="shared" si="32"/>
        <v>169517.08129409453</v>
      </c>
      <c r="U69" s="171">
        <f t="shared" si="32"/>
        <v>179060.3008737005</v>
      </c>
      <c r="V69" s="171">
        <f t="shared" si="32"/>
        <v>189213.11190024921</v>
      </c>
      <c r="W69" s="171">
        <f t="shared" si="32"/>
        <v>199760.58600604485</v>
      </c>
      <c r="X69" s="171">
        <f t="shared" si="32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33"/>
        <v>93557819.242413491</v>
      </c>
      <c r="AC69" s="51">
        <f t="shared" si="33"/>
        <v>107824518.23566082</v>
      </c>
      <c r="AD69" s="51">
        <f t="shared" si="33"/>
        <v>114741469.8312311</v>
      </c>
      <c r="AE69" s="51">
        <f t="shared" si="33"/>
        <v>122229658.32298443</v>
      </c>
      <c r="AF69" s="51">
        <f t="shared" si="33"/>
        <v>130139676.02316502</v>
      </c>
      <c r="AG69" s="51">
        <f t="shared" si="33"/>
        <v>136711763.25300884</v>
      </c>
      <c r="AH69" s="51">
        <f>NPV(WACC!$C$28,'Estrutura com ajuste'!AB69:AG69)</f>
        <v>530163251.46825796</v>
      </c>
      <c r="AI69" s="169">
        <f t="shared" si="14"/>
        <v>4.4554059695155921</v>
      </c>
      <c r="AJ69" s="51">
        <f t="shared" ca="1" si="34"/>
        <v>196291536.86295307</v>
      </c>
      <c r="AK69" s="68">
        <f>Margens_Ajuste!C20</f>
        <v>7.6</v>
      </c>
      <c r="AL69" s="68">
        <f>Margens_Ajuste!D20</f>
        <v>3.8538619999999999</v>
      </c>
      <c r="AM69" s="51">
        <f t="shared" si="35"/>
        <v>94403043.08322157</v>
      </c>
      <c r="AN69" s="51">
        <f t="shared" si="35"/>
        <v>108798146.28314331</v>
      </c>
      <c r="AO69" s="51">
        <f t="shared" si="35"/>
        <v>115777518.84287274</v>
      </c>
      <c r="AP69" s="51">
        <f t="shared" si="35"/>
        <v>123333278.32878794</v>
      </c>
      <c r="AQ69" s="51">
        <f t="shared" si="35"/>
        <v>131314668.49976401</v>
      </c>
      <c r="AR69" s="51">
        <f t="shared" si="35"/>
        <v>137946076.14021412</v>
      </c>
      <c r="AS69" s="51">
        <f>NPV(WACC!$C$28,'Estrutura com ajuste'!AM69:AR69)</f>
        <v>534950599.38260496</v>
      </c>
      <c r="AT69" s="169">
        <f t="shared" si="17"/>
        <v>4.4956380648497341</v>
      </c>
      <c r="AU69" s="68">
        <f t="shared" si="22"/>
        <v>4.023209533414196E-2</v>
      </c>
      <c r="AV69" s="44">
        <f t="shared" si="23"/>
        <v>9.0299504937181307E-3</v>
      </c>
      <c r="AW69" s="53">
        <f t="shared" ca="1" si="36"/>
        <v>201078884.77730006</v>
      </c>
      <c r="AX69" s="68"/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37"/>
        <v>30963859.390181664</v>
      </c>
      <c r="L70" s="112">
        <f t="shared" si="31"/>
        <v>36297902.935911648</v>
      </c>
      <c r="M70" s="112">
        <f t="shared" si="31"/>
        <v>38673618.765780039</v>
      </c>
      <c r="N70" s="112">
        <f t="shared" si="31"/>
        <v>41251863.319800973</v>
      </c>
      <c r="O70" s="112">
        <f t="shared" si="31"/>
        <v>43981632.35915228</v>
      </c>
      <c r="P70" s="112">
        <f t="shared" si="31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38"/>
        <v>314049.22613921092</v>
      </c>
      <c r="T70" s="171">
        <f t="shared" si="32"/>
        <v>328473.29854451946</v>
      </c>
      <c r="U70" s="171">
        <f t="shared" si="32"/>
        <v>346965.19794555649</v>
      </c>
      <c r="V70" s="171">
        <f t="shared" si="32"/>
        <v>366638.30287357181</v>
      </c>
      <c r="W70" s="171">
        <f t="shared" si="32"/>
        <v>387076.14656693349</v>
      </c>
      <c r="X70" s="171">
        <f t="shared" si="32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33"/>
        <v>65360164.380103059</v>
      </c>
      <c r="AC70" s="51">
        <f t="shared" si="33"/>
        <v>73034409.160882801</v>
      </c>
      <c r="AD70" s="51">
        <f t="shared" si="33"/>
        <v>77542849.415070385</v>
      </c>
      <c r="AE70" s="51">
        <f t="shared" si="33"/>
        <v>82399920.063286483</v>
      </c>
      <c r="AF70" s="51">
        <f t="shared" si="33"/>
        <v>87507070.624177128</v>
      </c>
      <c r="AG70" s="51">
        <f t="shared" si="33"/>
        <v>91845712.650020704</v>
      </c>
      <c r="AH70" s="51">
        <f>NPV(WACC!$C$28,'Estrutura com ajuste'!AB70:AG70)</f>
        <v>359615574.96007025</v>
      </c>
      <c r="AI70" s="169">
        <f t="shared" si="14"/>
        <v>2.0164981484154421</v>
      </c>
      <c r="AJ70" s="51">
        <f t="shared" ca="1" si="34"/>
        <v>-330229700.17710841</v>
      </c>
      <c r="AK70" s="68">
        <f>Margens_Ajuste!C21</f>
        <v>7.6</v>
      </c>
      <c r="AL70" s="68">
        <f>Margens_Ajuste!D21</f>
        <v>1.205114</v>
      </c>
      <c r="AM70" s="51">
        <f t="shared" si="35"/>
        <v>65956269.869035423</v>
      </c>
      <c r="AN70" s="51">
        <f t="shared" si="35"/>
        <v>73699875.8259684</v>
      </c>
      <c r="AO70" s="51">
        <f t="shared" si="35"/>
        <v>78249345.457938999</v>
      </c>
      <c r="AP70" s="51">
        <f t="shared" si="35"/>
        <v>83150611.23484838</v>
      </c>
      <c r="AQ70" s="51">
        <f t="shared" si="35"/>
        <v>88304225.465771765</v>
      </c>
      <c r="AR70" s="51">
        <f t="shared" si="35"/>
        <v>92682367.812835932</v>
      </c>
      <c r="AS70" s="51">
        <f>NPV(WACC!$C$28,'Estrutura com ajuste'!AM70:AR70)</f>
        <v>362892424.6910941</v>
      </c>
      <c r="AT70" s="169">
        <f t="shared" si="17"/>
        <v>2.034872662411336</v>
      </c>
      <c r="AU70" s="68">
        <f t="shared" si="22"/>
        <v>1.837451399589396E-2</v>
      </c>
      <c r="AV70" s="44">
        <f t="shared" si="23"/>
        <v>9.112090685693186E-3</v>
      </c>
      <c r="AW70" s="53">
        <f t="shared" ca="1" si="36"/>
        <v>-326952850.44608456</v>
      </c>
      <c r="AX70" s="68"/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37"/>
        <v>32002207.326410539</v>
      </c>
      <c r="L71" s="112">
        <f t="shared" si="31"/>
        <v>37515123.700545758</v>
      </c>
      <c r="M71" s="112">
        <f t="shared" si="31"/>
        <v>39970507.235848576</v>
      </c>
      <c r="N71" s="112">
        <f t="shared" si="31"/>
        <v>42635211.131969802</v>
      </c>
      <c r="O71" s="112">
        <f t="shared" si="31"/>
        <v>45456520.764264464</v>
      </c>
      <c r="P71" s="112">
        <f t="shared" si="31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38"/>
        <v>262178.79751924606</v>
      </c>
      <c r="T71" s="171">
        <f t="shared" si="32"/>
        <v>274220.49558373349</v>
      </c>
      <c r="U71" s="171">
        <f t="shared" si="32"/>
        <v>289658.15167482564</v>
      </c>
      <c r="V71" s="171">
        <f t="shared" si="32"/>
        <v>306081.91764586687</v>
      </c>
      <c r="W71" s="171">
        <f t="shared" si="32"/>
        <v>323144.11311530141</v>
      </c>
      <c r="X71" s="171">
        <f t="shared" si="32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33"/>
        <v>111259076.11731604</v>
      </c>
      <c r="AC71" s="51">
        <f t="shared" si="33"/>
        <v>127432322.41646053</v>
      </c>
      <c r="AD71" s="51">
        <f t="shared" si="33"/>
        <v>135546008.65000677</v>
      </c>
      <c r="AE71" s="51">
        <f t="shared" si="33"/>
        <v>144321569.35522348</v>
      </c>
      <c r="AF71" s="51">
        <f t="shared" si="33"/>
        <v>153583343.52397841</v>
      </c>
      <c r="AG71" s="51">
        <f t="shared" si="33"/>
        <v>161311510.86283109</v>
      </c>
      <c r="AH71" s="51">
        <f>NPV(WACC!$C$28,'Estrutura com ajuste'!AB71:AG71)</f>
        <v>626750096.2170155</v>
      </c>
      <c r="AI71" s="169">
        <f t="shared" si="14"/>
        <v>3.4003912991821266</v>
      </c>
      <c r="AJ71" s="51">
        <f t="shared" ca="1" si="34"/>
        <v>-68005765.439107656</v>
      </c>
      <c r="AK71" s="68">
        <f>Margens_Ajuste!C22</f>
        <v>8.5500000000000007</v>
      </c>
      <c r="AL71" s="68">
        <f>Margens_Ajuste!D22</f>
        <v>3.106033</v>
      </c>
      <c r="AM71" s="51">
        <f t="shared" si="35"/>
        <v>126299456.65414755</v>
      </c>
      <c r="AN71" s="51">
        <f t="shared" si="35"/>
        <v>144658235.05986831</v>
      </c>
      <c r="AO71" s="51">
        <f t="shared" si="35"/>
        <v>153868640.86312157</v>
      </c>
      <c r="AP71" s="51">
        <f t="shared" si="35"/>
        <v>163830377.4883315</v>
      </c>
      <c r="AQ71" s="51">
        <f t="shared" si="35"/>
        <v>174344039.56462058</v>
      </c>
      <c r="AR71" s="51">
        <f t="shared" si="35"/>
        <v>183116836.23076808</v>
      </c>
      <c r="AS71" s="51">
        <f>NPV(WACC!$C$28,'Estrutura com ajuste'!AM71:AR71)</f>
        <v>711472447.31276107</v>
      </c>
      <c r="AT71" s="169">
        <f t="shared" si="17"/>
        <v>3.8600468257645657</v>
      </c>
      <c r="AU71" s="68">
        <f t="shared" si="22"/>
        <v>0.45965552658243913</v>
      </c>
      <c r="AV71" s="44">
        <f t="shared" si="23"/>
        <v>0.13517724465798886</v>
      </c>
      <c r="AW71" s="53">
        <f t="shared" ca="1" si="36"/>
        <v>16716585.656637907</v>
      </c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37"/>
        <v>32625778.541928381</v>
      </c>
      <c r="L72" s="112">
        <f t="shared" si="31"/>
        <v>38246115.505193733</v>
      </c>
      <c r="M72" s="112">
        <f t="shared" si="31"/>
        <v>40749342.81827271</v>
      </c>
      <c r="N72" s="112">
        <f t="shared" si="31"/>
        <v>43465969.153072968</v>
      </c>
      <c r="O72" s="112">
        <f t="shared" si="31"/>
        <v>46342252.726971664</v>
      </c>
      <c r="P72" s="112">
        <f t="shared" si="31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38"/>
        <v>238786.33797169614</v>
      </c>
      <c r="T72" s="171">
        <f t="shared" si="32"/>
        <v>249753.63590343963</v>
      </c>
      <c r="U72" s="171">
        <f t="shared" si="32"/>
        <v>263813.89325353195</v>
      </c>
      <c r="V72" s="171">
        <f t="shared" si="32"/>
        <v>278772.27649823803</v>
      </c>
      <c r="W72" s="171">
        <f t="shared" si="32"/>
        <v>294312.12644969899</v>
      </c>
      <c r="X72" s="171">
        <f t="shared" si="32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33"/>
        <v>125200055.99015495</v>
      </c>
      <c r="AC72" s="51">
        <f t="shared" si="33"/>
        <v>144041914.42635971</v>
      </c>
      <c r="AD72" s="51">
        <f t="shared" si="33"/>
        <v>153262944.60767585</v>
      </c>
      <c r="AE72" s="51">
        <f t="shared" si="33"/>
        <v>163242909.91890061</v>
      </c>
      <c r="AF72" s="51">
        <f t="shared" si="33"/>
        <v>173782506.79267859</v>
      </c>
      <c r="AG72" s="51">
        <f t="shared" si="33"/>
        <v>182549791.66939983</v>
      </c>
      <c r="AH72" s="51">
        <f>NPV(WACC!$C$28,'Estrutura com ajuste'!AB72:AG72)</f>
        <v>708296701.63850319</v>
      </c>
      <c r="AI72" s="169">
        <f t="shared" si="14"/>
        <v>3.7693698883312869</v>
      </c>
      <c r="AJ72" s="51">
        <f t="shared" ca="1" si="34"/>
        <v>66821978.332808375</v>
      </c>
      <c r="AK72" s="68">
        <f>Margens_Ajuste!C23</f>
        <v>9.5</v>
      </c>
      <c r="AL72" s="68">
        <f>Margens_Ajuste!D23</f>
        <v>4.0058220000000002</v>
      </c>
      <c r="AM72" s="51">
        <f t="shared" si="35"/>
        <v>157914703.97915798</v>
      </c>
      <c r="AN72" s="51">
        <f t="shared" si="35"/>
        <v>181679045.3982383</v>
      </c>
      <c r="AO72" s="51">
        <f t="shared" si="35"/>
        <v>193309397.77788147</v>
      </c>
      <c r="AP72" s="51">
        <f t="shared" si="35"/>
        <v>205896975.0055002</v>
      </c>
      <c r="AQ72" s="51">
        <f t="shared" si="35"/>
        <v>219190397.91852877</v>
      </c>
      <c r="AR72" s="51">
        <f t="shared" si="35"/>
        <v>230248468.9687148</v>
      </c>
      <c r="AS72" s="51">
        <f>NPV(WACC!$C$28,'Estrutura com ajuste'!AM72:AR72)</f>
        <v>893369803.81682718</v>
      </c>
      <c r="AT72" s="169">
        <f t="shared" si="17"/>
        <v>4.7542805576556741</v>
      </c>
      <c r="AU72" s="68">
        <f t="shared" si="22"/>
        <v>0.9849106693243872</v>
      </c>
      <c r="AV72" s="44">
        <f t="shared" si="23"/>
        <v>0.26129318652789757</v>
      </c>
      <c r="AW72" s="53">
        <f t="shared" ca="1" si="36"/>
        <v>251895080.51113236</v>
      </c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37"/>
        <v>17314592.264244977</v>
      </c>
      <c r="L73" s="112">
        <f t="shared" si="31"/>
        <v>20297320.86891393</v>
      </c>
      <c r="M73" s="112">
        <f t="shared" si="31"/>
        <v>21625790.631405063</v>
      </c>
      <c r="N73" s="112">
        <f t="shared" si="31"/>
        <v>23067511.853809852</v>
      </c>
      <c r="O73" s="112">
        <f t="shared" si="31"/>
        <v>24593963.621218238</v>
      </c>
      <c r="P73" s="112">
        <f t="shared" si="31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38"/>
        <v>67315.365025742169</v>
      </c>
      <c r="T73" s="171">
        <f t="shared" si="32"/>
        <v>70407.115039132332</v>
      </c>
      <c r="U73" s="171">
        <f t="shared" si="32"/>
        <v>74370.789694545514</v>
      </c>
      <c r="V73" s="171">
        <f t="shared" si="32"/>
        <v>78587.651667744707</v>
      </c>
      <c r="W73" s="171">
        <f t="shared" si="32"/>
        <v>82968.432749331754</v>
      </c>
      <c r="X73" s="171">
        <f t="shared" si="32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33"/>
        <v>66598813.177304156</v>
      </c>
      <c r="AC73" s="51">
        <f t="shared" si="33"/>
        <v>77303112.489235327</v>
      </c>
      <c r="AD73" s="51">
        <f t="shared" si="33"/>
        <v>82304402.141041696</v>
      </c>
      <c r="AE73" s="51">
        <f t="shared" si="33"/>
        <v>87724394.749924526</v>
      </c>
      <c r="AF73" s="51">
        <f t="shared" si="33"/>
        <v>93455340.647822246</v>
      </c>
      <c r="AG73" s="51">
        <f t="shared" si="33"/>
        <v>98194119.657589406</v>
      </c>
      <c r="AH73" s="51">
        <f>NPV(WACC!$C$28,'Estrutura com ajuste'!AB73:AG73)</f>
        <v>379969762.20157057</v>
      </c>
      <c r="AI73" s="169">
        <f t="shared" si="14"/>
        <v>3.8102299770860277</v>
      </c>
      <c r="AJ73" s="51">
        <f t="shared" ca="1" si="34"/>
        <v>30537607.52018398</v>
      </c>
      <c r="AK73" s="68">
        <f>Margens_Ajuste!C24</f>
        <v>9.5</v>
      </c>
      <c r="AL73" s="68">
        <f>Margens_Ajuste!D24</f>
        <v>4.4081299999999999</v>
      </c>
      <c r="AM73" s="51">
        <f t="shared" si="35"/>
        <v>83998925.210720807</v>
      </c>
      <c r="AN73" s="51">
        <f t="shared" si="35"/>
        <v>97499640.156346634</v>
      </c>
      <c r="AO73" s="51">
        <f t="shared" si="35"/>
        <v>103807566.4811938</v>
      </c>
      <c r="AP73" s="51">
        <f t="shared" si="35"/>
        <v>110643583.31825772</v>
      </c>
      <c r="AQ73" s="51">
        <f t="shared" si="35"/>
        <v>117871790.19102457</v>
      </c>
      <c r="AR73" s="51">
        <f t="shared" si="35"/>
        <v>123848628.75473854</v>
      </c>
      <c r="AS73" s="51">
        <f>NPV(WACC!$C$28,'Estrutura com ajuste'!AM73:AR73)</f>
        <v>479242278.05777669</v>
      </c>
      <c r="AT73" s="169">
        <f t="shared" si="17"/>
        <v>4.8057068635215483</v>
      </c>
      <c r="AU73" s="68">
        <f t="shared" si="22"/>
        <v>0.99547688643552057</v>
      </c>
      <c r="AV73" s="44">
        <f t="shared" si="23"/>
        <v>0.26126425240001838</v>
      </c>
      <c r="AW73" s="53">
        <f t="shared" ca="1" si="36"/>
        <v>129810123.3763901</v>
      </c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37"/>
        <v>2442585.5748168821</v>
      </c>
      <c r="L74" s="112">
        <f t="shared" si="31"/>
        <v>2863361.8629425308</v>
      </c>
      <c r="M74" s="112">
        <f t="shared" si="31"/>
        <v>3050770.323327824</v>
      </c>
      <c r="N74" s="112">
        <f t="shared" si="31"/>
        <v>3254155.272104546</v>
      </c>
      <c r="O74" s="112">
        <f t="shared" si="31"/>
        <v>3469493.2373782001</v>
      </c>
      <c r="P74" s="112">
        <f t="shared" si="31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38"/>
        <v>90.782175365054258</v>
      </c>
      <c r="T74" s="171">
        <f t="shared" si="32"/>
        <v>94.951740393679771</v>
      </c>
      <c r="U74" s="171">
        <f t="shared" si="32"/>
        <v>100.29719172592964</v>
      </c>
      <c r="V74" s="171">
        <f t="shared" si="32"/>
        <v>105.98409401034577</v>
      </c>
      <c r="W74" s="171">
        <f t="shared" si="32"/>
        <v>111.89205924580818</v>
      </c>
      <c r="X74" s="171">
        <f t="shared" si="32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33"/>
        <v>6967576.3731794748</v>
      </c>
      <c r="AC74" s="51">
        <f t="shared" si="33"/>
        <v>8166821.7820061622</v>
      </c>
      <c r="AD74" s="51">
        <f t="shared" si="33"/>
        <v>8701265.7963744942</v>
      </c>
      <c r="AE74" s="51">
        <f t="shared" si="33"/>
        <v>9281260.6033754218</v>
      </c>
      <c r="AF74" s="51">
        <f t="shared" si="33"/>
        <v>9895331.7170263827</v>
      </c>
      <c r="AG74" s="51">
        <f t="shared" si="33"/>
        <v>10399849.703667831</v>
      </c>
      <c r="AH74" s="51">
        <f>NPV(WACC!$C$28,'Estrutura com ajuste'!AB74:AG74)</f>
        <v>40124965.497667231</v>
      </c>
      <c r="AI74" s="169">
        <f t="shared" si="14"/>
        <v>2.8521955990534065</v>
      </c>
      <c r="AJ74" s="51">
        <f t="shared" ca="1" si="34"/>
        <v>9844491.1436272189</v>
      </c>
      <c r="AK74" s="68">
        <f>Margens_Ajuste!C25</f>
        <v>9.5</v>
      </c>
      <c r="AL74" s="68">
        <f>Margens_Ajuste!D25</f>
        <v>3.5934810000000001</v>
      </c>
      <c r="AM74" s="51">
        <f t="shared" si="35"/>
        <v>8787734.0219701603</v>
      </c>
      <c r="AN74" s="51">
        <f t="shared" si="35"/>
        <v>10300260.949013468</v>
      </c>
      <c r="AO74" s="51">
        <f t="shared" si="35"/>
        <v>10974319.072099149</v>
      </c>
      <c r="AP74" s="51">
        <f t="shared" si="35"/>
        <v>11705827.328074696</v>
      </c>
      <c r="AQ74" s="51">
        <f t="shared" si="35"/>
        <v>12480313.722901074</v>
      </c>
      <c r="AR74" s="51">
        <f t="shared" si="35"/>
        <v>13116628.178595228</v>
      </c>
      <c r="AS74" s="51">
        <f>NPV(WACC!$C$28,'Estrutura com ajuste'!AM74:AR74)</f>
        <v>50606910.123512924</v>
      </c>
      <c r="AT74" s="169">
        <f t="shared" si="17"/>
        <v>3.5972817557778702</v>
      </c>
      <c r="AU74" s="68">
        <f t="shared" si="22"/>
        <v>0.74508615672446377</v>
      </c>
      <c r="AV74" s="44">
        <f t="shared" si="23"/>
        <v>0.26123248944488409</v>
      </c>
      <c r="AW74" s="53">
        <f t="shared" ca="1" si="36"/>
        <v>20326435.769472912</v>
      </c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37"/>
        <v>3135438.5232428517</v>
      </c>
      <c r="L75" s="112">
        <f t="shared" si="31"/>
        <v>3675570.3397321068</v>
      </c>
      <c r="M75" s="112">
        <f t="shared" si="31"/>
        <v>3916138.2495453511</v>
      </c>
      <c r="N75" s="112">
        <f t="shared" si="31"/>
        <v>4177214.467311075</v>
      </c>
      <c r="O75" s="112">
        <f t="shared" si="31"/>
        <v>4453634.241011885</v>
      </c>
      <c r="P75" s="112">
        <f t="shared" si="31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38"/>
        <v>529.55535864317949</v>
      </c>
      <c r="T75" s="171">
        <f t="shared" si="32"/>
        <v>553.87748460282899</v>
      </c>
      <c r="U75" s="171">
        <f t="shared" si="32"/>
        <v>585.05885237658356</v>
      </c>
      <c r="V75" s="171">
        <f t="shared" si="32"/>
        <v>618.23198979791891</v>
      </c>
      <c r="W75" s="171">
        <f t="shared" si="32"/>
        <v>652.69464324873115</v>
      </c>
      <c r="X75" s="171">
        <f t="shared" si="32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33"/>
        <v>5136165.6752664279</v>
      </c>
      <c r="AC75" s="51">
        <f t="shared" si="33"/>
        <v>6014910.9396395637</v>
      </c>
      <c r="AD75" s="51">
        <f t="shared" si="33"/>
        <v>6408131.7147929268</v>
      </c>
      <c r="AE75" s="51">
        <f t="shared" si="33"/>
        <v>6834814.1687292447</v>
      </c>
      <c r="AF75" s="51">
        <f t="shared" si="33"/>
        <v>7286513.2796476828</v>
      </c>
      <c r="AG75" s="51">
        <f t="shared" si="33"/>
        <v>7657837.8646941027</v>
      </c>
      <c r="AH75" s="51">
        <f>NPV(WACC!$C$28,'Estrutura com ajuste'!AB75:AG75)</f>
        <v>29553426.470174018</v>
      </c>
      <c r="AI75" s="169">
        <f t="shared" si="14"/>
        <v>1.6365300052626197</v>
      </c>
      <c r="AJ75" s="51">
        <f t="shared" ca="1" si="34"/>
        <v>-16642760.522509668</v>
      </c>
      <c r="AK75" s="68">
        <f>Margens_Ajuste!C26</f>
        <v>9.5</v>
      </c>
      <c r="AL75" s="68">
        <f>Margens_Ajuste!D26</f>
        <v>2.0467780000000002</v>
      </c>
      <c r="AM75" s="51">
        <f t="shared" si="35"/>
        <v>6477915.9006112805</v>
      </c>
      <c r="AN75" s="51">
        <f t="shared" si="35"/>
        <v>7586218.5420609256</v>
      </c>
      <c r="AO75" s="51">
        <f t="shared" si="35"/>
        <v>8082162.3232988659</v>
      </c>
      <c r="AP75" s="51">
        <f t="shared" si="35"/>
        <v>8620309.119810991</v>
      </c>
      <c r="AQ75" s="51">
        <f t="shared" si="35"/>
        <v>9190007.7738801818</v>
      </c>
      <c r="AR75" s="51">
        <f t="shared" si="35"/>
        <v>9658335.3688971363</v>
      </c>
      <c r="AS75" s="51">
        <f>NPV(WACC!$C$28,'Estrutura com ajuste'!AM75:AR75)</f>
        <v>37273827.857471466</v>
      </c>
      <c r="AT75" s="169">
        <f t="shared" si="17"/>
        <v>2.0640495869847126</v>
      </c>
      <c r="AU75" s="68">
        <f t="shared" si="22"/>
        <v>0.42751958172209292</v>
      </c>
      <c r="AV75" s="44">
        <f t="shared" si="23"/>
        <v>0.26123540683477264</v>
      </c>
      <c r="AW75" s="53">
        <f t="shared" ca="1" si="36"/>
        <v>-8922359.1352122203</v>
      </c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39">SUM(AB77:AB79)</f>
        <v>288524707.96659333</v>
      </c>
      <c r="AC76" s="122">
        <f t="shared" si="39"/>
        <v>316559857.10195947</v>
      </c>
      <c r="AD76" s="122">
        <f t="shared" si="39"/>
        <v>326048750.81433839</v>
      </c>
      <c r="AE76" s="122">
        <f t="shared" si="39"/>
        <v>343735368.67480791</v>
      </c>
      <c r="AF76" s="122">
        <f t="shared" si="39"/>
        <v>363934619.52690709</v>
      </c>
      <c r="AG76" s="122">
        <f t="shared" si="39"/>
        <v>375101881.29606152</v>
      </c>
      <c r="AH76" s="122">
        <f>NPV(WACC!$C$28,'Estrutura com ajuste'!AB76:AG76)</f>
        <v>1521255798.0690255</v>
      </c>
      <c r="AI76" s="168">
        <f t="shared" si="14"/>
        <v>2.2577110942500327</v>
      </c>
      <c r="AJ76" s="122">
        <f ca="1">SUM(AJ77:AJ79)</f>
        <v>-27378324.494560957</v>
      </c>
      <c r="AL76" s="53"/>
      <c r="AM76" s="122">
        <f t="shared" ref="AM76:AR76" si="40">SUM(AM77:AM79)</f>
        <v>371241437.31329525</v>
      </c>
      <c r="AN76" s="122">
        <f t="shared" si="40"/>
        <v>407313977.56864184</v>
      </c>
      <c r="AO76" s="122">
        <f t="shared" si="40"/>
        <v>419523218.87408525</v>
      </c>
      <c r="AP76" s="122">
        <f t="shared" si="40"/>
        <v>442280398.76951325</v>
      </c>
      <c r="AQ76" s="122">
        <f t="shared" si="40"/>
        <v>468270560.91517162</v>
      </c>
      <c r="AR76" s="122">
        <f t="shared" si="40"/>
        <v>482639347.74679142</v>
      </c>
      <c r="AS76" s="122">
        <f>NPV(WACC!$C$28,'Estrutura com ajuste'!AM76:AR76)</f>
        <v>1957382558.4519396</v>
      </c>
      <c r="AT76" s="168">
        <f t="shared" si="17"/>
        <v>2.9049712241148939</v>
      </c>
      <c r="AU76" s="68">
        <f t="shared" si="22"/>
        <v>0.64726012986486126</v>
      </c>
      <c r="AV76" s="44">
        <f t="shared" si="23"/>
        <v>0.28668864298594787</v>
      </c>
      <c r="AW76" s="122">
        <f ca="1">SUM(AW77:AW79)</f>
        <v>408748435.88835299</v>
      </c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41">$J77*L$76</f>
        <v>53882768.990791537</v>
      </c>
      <c r="M77" s="112">
        <f t="shared" si="41"/>
        <v>55482845.32376831</v>
      </c>
      <c r="N77" s="112">
        <f t="shared" si="41"/>
        <v>58506558.325828724</v>
      </c>
      <c r="O77" s="112">
        <f t="shared" si="41"/>
        <v>61966303.969561219</v>
      </c>
      <c r="P77" s="112">
        <f t="shared" si="41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42">$R77*T$76</f>
        <v>8601.5848485238021</v>
      </c>
      <c r="U77" s="171">
        <f t="shared" si="42"/>
        <v>8978.8579660942905</v>
      </c>
      <c r="V77" s="171">
        <f t="shared" si="42"/>
        <v>9354.6723543978023</v>
      </c>
      <c r="W77" s="171">
        <f t="shared" si="42"/>
        <v>9732.5558540273323</v>
      </c>
      <c r="X77" s="171">
        <f t="shared" si="42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G79" si="43">$Z77*12*T77+$AA77*L77</f>
        <v>130365457.24781306</v>
      </c>
      <c r="AD77" s="51">
        <f t="shared" si="43"/>
        <v>134290503.41493276</v>
      </c>
      <c r="AE77" s="51">
        <f t="shared" si="43"/>
        <v>141558987.00751722</v>
      </c>
      <c r="AF77" s="51">
        <f t="shared" si="43"/>
        <v>149852611.85341769</v>
      </c>
      <c r="AG77" s="51">
        <f t="shared" si="43"/>
        <v>154455138.53575936</v>
      </c>
      <c r="AH77" s="51">
        <f>NPV(WACC!$C$28,'Estrutura com ajuste'!AB77:AG77)</f>
        <v>626518702.32256949</v>
      </c>
      <c r="AI77" s="169">
        <f t="shared" si="14"/>
        <v>2.4198614277463397</v>
      </c>
      <c r="AJ77" s="51">
        <f ca="1">AH77-T21</f>
        <v>-6862844.9785605669</v>
      </c>
      <c r="AK77" s="68">
        <f>Margens_Ajuste!C31</f>
        <v>47.32</v>
      </c>
      <c r="AL77" s="68">
        <f>Margens_Ajuste!D31</f>
        <v>3.0224000000000002</v>
      </c>
      <c r="AM77" s="51">
        <f t="shared" ref="AM77:AR79" si="44">$AK77*12*S77+$AL77*K77</f>
        <v>152951226.13552654</v>
      </c>
      <c r="AN77" s="51">
        <f t="shared" si="44"/>
        <v>167739604.9381541</v>
      </c>
      <c r="AO77" s="51">
        <f t="shared" si="44"/>
        <v>172789906.41402435</v>
      </c>
      <c r="AP77" s="51">
        <f t="shared" si="44"/>
        <v>182142179.03370598</v>
      </c>
      <c r="AQ77" s="51">
        <f t="shared" si="44"/>
        <v>192813491.63375273</v>
      </c>
      <c r="AR77" s="51">
        <f t="shared" si="44"/>
        <v>198735503.87003255</v>
      </c>
      <c r="AS77" s="51">
        <f>NPV(WACC!$C$28,'Estrutura com ajuste'!AM77:AR77)</f>
        <v>806133772.65831375</v>
      </c>
      <c r="AT77" s="169">
        <f t="shared" si="17"/>
        <v>3.1136054116627729</v>
      </c>
      <c r="AU77" s="68">
        <f t="shared" si="22"/>
        <v>0.69374398391643322</v>
      </c>
      <c r="AV77" s="44">
        <f t="shared" si="23"/>
        <v>0.28668748382114151</v>
      </c>
      <c r="AW77" s="53">
        <f ca="1">AS77-T21</f>
        <v>172752225.35718369</v>
      </c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45">$J78*K$76</f>
        <v>36365020.08578226</v>
      </c>
      <c r="L78" s="112">
        <f t="shared" si="41"/>
        <v>39935285.495448425</v>
      </c>
      <c r="M78" s="112">
        <f t="shared" si="41"/>
        <v>41121184.185674571</v>
      </c>
      <c r="N78" s="112">
        <f t="shared" si="41"/>
        <v>43362213.075897686</v>
      </c>
      <c r="O78" s="112">
        <f t="shared" si="41"/>
        <v>45926408.13513273</v>
      </c>
      <c r="P78" s="112">
        <f t="shared" si="41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46">$R78*S$76</f>
        <v>4623.5353809412991</v>
      </c>
      <c r="T78" s="171">
        <f t="shared" si="42"/>
        <v>4850.8770224943264</v>
      </c>
      <c r="U78" s="171">
        <f t="shared" si="42"/>
        <v>5063.6407781807638</v>
      </c>
      <c r="V78" s="171">
        <f t="shared" si="42"/>
        <v>5275.581881250524</v>
      </c>
      <c r="W78" s="171">
        <f t="shared" si="42"/>
        <v>5488.6898628391982</v>
      </c>
      <c r="X78" s="171">
        <f t="shared" si="42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47">$Z78*12*S78+$AA78*K78</f>
        <v>82333662.434617251</v>
      </c>
      <c r="AC78" s="51">
        <f t="shared" si="43"/>
        <v>90317055.139175341</v>
      </c>
      <c r="AD78" s="51">
        <f t="shared" si="43"/>
        <v>93029394.025038496</v>
      </c>
      <c r="AE78" s="51">
        <f t="shared" si="43"/>
        <v>98071069.87315084</v>
      </c>
      <c r="AF78" s="51">
        <f t="shared" si="43"/>
        <v>103826803.23362426</v>
      </c>
      <c r="AG78" s="51">
        <f t="shared" si="43"/>
        <v>107013977.04651992</v>
      </c>
      <c r="AH78" s="51">
        <f>NPV(WACC!$C$28,'Estrutura com ajuste'!AB78:AG78)</f>
        <v>434037041.68269271</v>
      </c>
      <c r="AI78" s="169">
        <f t="shared" si="14"/>
        <v>2.2619154350257102</v>
      </c>
      <c r="AJ78" s="51">
        <f ca="1">AH78-T22</f>
        <v>-12938760.057923198</v>
      </c>
      <c r="AK78" s="68">
        <f>Margens_Ajuste!C32</f>
        <v>47.32</v>
      </c>
      <c r="AL78" s="68">
        <f>Margens_Ajuste!D32</f>
        <v>2.8409800000000001</v>
      </c>
      <c r="AM78" s="51">
        <f t="shared" si="44"/>
        <v>105937723.09401938</v>
      </c>
      <c r="AN78" s="51">
        <f t="shared" si="44"/>
        <v>116209869.39531225</v>
      </c>
      <c r="AO78" s="51">
        <f t="shared" si="44"/>
        <v>119699799.62729992</v>
      </c>
      <c r="AP78" s="51">
        <f t="shared" si="44"/>
        <v>126186866.51981311</v>
      </c>
      <c r="AQ78" s="51">
        <f t="shared" si="44"/>
        <v>133592704.635464</v>
      </c>
      <c r="AR78" s="51">
        <f t="shared" si="44"/>
        <v>137693602.11880305</v>
      </c>
      <c r="AS78" s="51">
        <f>NPV(WACC!$C$28,'Estrutura com ajuste'!AM78:AR78)</f>
        <v>558470237.6201371</v>
      </c>
      <c r="AT78" s="169">
        <f t="shared" si="17"/>
        <v>2.9103793666508047</v>
      </c>
      <c r="AU78" s="68">
        <f t="shared" si="22"/>
        <v>0.64846393162509441</v>
      </c>
      <c r="AV78" s="44">
        <f t="shared" si="23"/>
        <v>0.28668796436137489</v>
      </c>
      <c r="AW78" s="53">
        <f ca="1">AS78-T22</f>
        <v>111494435.87952119</v>
      </c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45"/>
        <v>42262455.077590272</v>
      </c>
      <c r="L79" s="112">
        <f t="shared" si="41"/>
        <v>46411722.179193877</v>
      </c>
      <c r="M79" s="112">
        <f t="shared" si="41"/>
        <v>47789941.963041902</v>
      </c>
      <c r="N79" s="112">
        <f t="shared" si="41"/>
        <v>50394405.884063244</v>
      </c>
      <c r="O79" s="112">
        <f t="shared" si="41"/>
        <v>53374444.89532917</v>
      </c>
      <c r="P79" s="112">
        <f t="shared" si="41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46"/>
        <v>668.03847363890259</v>
      </c>
      <c r="T79" s="171">
        <f t="shared" si="42"/>
        <v>700.88627314827443</v>
      </c>
      <c r="U79" s="171">
        <f t="shared" si="42"/>
        <v>731.6277648605128</v>
      </c>
      <c r="V79" s="171">
        <f t="shared" si="42"/>
        <v>762.25039437032376</v>
      </c>
      <c r="W79" s="171">
        <f t="shared" si="42"/>
        <v>793.04162208053151</v>
      </c>
      <c r="X79" s="171">
        <f t="shared" si="42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47"/>
        <v>87318945.896919101</v>
      </c>
      <c r="AC79" s="51">
        <f t="shared" si="43"/>
        <v>95877344.714971095</v>
      </c>
      <c r="AD79" s="51">
        <f t="shared" si="43"/>
        <v>98728853.374367118</v>
      </c>
      <c r="AE79" s="51">
        <f t="shared" si="43"/>
        <v>104105311.79413985</v>
      </c>
      <c r="AF79" s="51">
        <f t="shared" si="43"/>
        <v>110255204.43986508</v>
      </c>
      <c r="AG79" s="51">
        <f t="shared" si="43"/>
        <v>113632765.71378222</v>
      </c>
      <c r="AH79" s="51">
        <f>NPV(WACC!$C$28,'Estrutura com ajuste'!AB79:AG79)</f>
        <v>460700054.0637632</v>
      </c>
      <c r="AI79" s="169">
        <f t="shared" si="14"/>
        <v>2.0658412369675059</v>
      </c>
      <c r="AJ79" s="51">
        <f ca="1">AH79-T23</f>
        <v>-7576719.4580771923</v>
      </c>
      <c r="AK79" s="68">
        <f>Margens_Ajuste!C33</f>
        <v>47.32</v>
      </c>
      <c r="AL79" s="68">
        <f>Margens_Ajuste!D33</f>
        <v>2.6494710000000001</v>
      </c>
      <c r="AM79" s="51">
        <f t="shared" si="44"/>
        <v>112352488.08374929</v>
      </c>
      <c r="AN79" s="51">
        <f t="shared" si="44"/>
        <v>123364503.23517551</v>
      </c>
      <c r="AO79" s="51">
        <f t="shared" si="44"/>
        <v>127033512.83276099</v>
      </c>
      <c r="AP79" s="51">
        <f t="shared" si="44"/>
        <v>133951353.21599418</v>
      </c>
      <c r="AQ79" s="51">
        <f t="shared" si="44"/>
        <v>141864364.64595488</v>
      </c>
      <c r="AR79" s="51">
        <f t="shared" si="44"/>
        <v>146210241.75795585</v>
      </c>
      <c r="AS79" s="51">
        <f>NPV(WACC!$C$28,'Estrutura com ajuste'!AM79:AR79)</f>
        <v>592778548.1734885</v>
      </c>
      <c r="AT79" s="169">
        <f t="shared" si="17"/>
        <v>2.6580990351631972</v>
      </c>
      <c r="AU79" s="68">
        <f t="shared" si="22"/>
        <v>0.59225779819569135</v>
      </c>
      <c r="AV79" s="44">
        <f t="shared" si="23"/>
        <v>0.28669085871529987</v>
      </c>
      <c r="AW79" s="53">
        <f ca="1">AS79-T23</f>
        <v>124501774.6516481</v>
      </c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48">SUM(AB81:AB88)</f>
        <v>273496578.86506718</v>
      </c>
      <c r="AC80" s="122">
        <f t="shared" si="48"/>
        <v>289370674.20469803</v>
      </c>
      <c r="AD80" s="122">
        <f t="shared" si="48"/>
        <v>310047234.70367265</v>
      </c>
      <c r="AE80" s="122">
        <f t="shared" si="48"/>
        <v>328838127.38020068</v>
      </c>
      <c r="AF80" s="122">
        <f t="shared" si="48"/>
        <v>344415917.78384638</v>
      </c>
      <c r="AG80" s="122">
        <f t="shared" si="48"/>
        <v>359344188.7280072</v>
      </c>
      <c r="AH80" s="122">
        <f>NPV(WACC!$C$28,'Estrutura com ajuste'!AB80:AG80)</f>
        <v>1437820472.4615178</v>
      </c>
      <c r="AI80" s="168">
        <f t="shared" si="14"/>
        <v>1.9023790707772137</v>
      </c>
      <c r="AJ80" s="122">
        <f ca="1">SUM(AJ81:AJ88)</f>
        <v>70032304.681812674</v>
      </c>
      <c r="AL80" s="53"/>
      <c r="AM80" s="122">
        <f t="shared" ref="AM80:AR80" si="49">SUM(AM81:AM88)</f>
        <v>300868250.4848879</v>
      </c>
      <c r="AN80" s="122">
        <f t="shared" si="49"/>
        <v>318331025.74486297</v>
      </c>
      <c r="AO80" s="122">
        <f t="shared" si="49"/>
        <v>341076901.78737605</v>
      </c>
      <c r="AP80" s="122">
        <f t="shared" si="49"/>
        <v>361748399.63305467</v>
      </c>
      <c r="AQ80" s="122">
        <f t="shared" si="49"/>
        <v>378885230.02946657</v>
      </c>
      <c r="AR80" s="122">
        <f t="shared" si="49"/>
        <v>395307536.94179422</v>
      </c>
      <c r="AS80" s="122">
        <f>NPV(WACC!$C$28,'Estrutura com ajuste'!AM80:AR80)</f>
        <v>1581718230.2892532</v>
      </c>
      <c r="AT80" s="168">
        <f t="shared" si="17"/>
        <v>2.0927700744291515</v>
      </c>
      <c r="AU80" s="68">
        <f t="shared" si="22"/>
        <v>0.19039100365193784</v>
      </c>
      <c r="AV80" s="44">
        <f t="shared" si="23"/>
        <v>0.10008047637643203</v>
      </c>
      <c r="AW80" s="122">
        <f ca="1">SUM(AW81:AW88)</f>
        <v>213930062.50954765</v>
      </c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50">$J81*L$80</f>
        <v>0</v>
      </c>
      <c r="M81" s="112">
        <f t="shared" si="50"/>
        <v>0</v>
      </c>
      <c r="N81" s="112">
        <f t="shared" si="50"/>
        <v>0</v>
      </c>
      <c r="O81" s="112">
        <f t="shared" si="50"/>
        <v>0</v>
      </c>
      <c r="P81" s="112">
        <f t="shared" si="50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51">$R81*T$80</f>
        <v>873.58497080809252</v>
      </c>
      <c r="U81" s="171">
        <f t="shared" si="51"/>
        <v>925.66965261003566</v>
      </c>
      <c r="V81" s="171">
        <f t="shared" si="51"/>
        <v>991.90240218939073</v>
      </c>
      <c r="W81" s="171">
        <f t="shared" si="51"/>
        <v>1057.1934069109877</v>
      </c>
      <c r="X81" s="171">
        <f t="shared" si="51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G88" si="52">$Z81*12*S81+$AA81*K81</f>
        <v>296536.50183172541</v>
      </c>
      <c r="AC81" s="51">
        <f t="shared" si="52"/>
        <v>307466.96632561623</v>
      </c>
      <c r="AD81" s="51">
        <f t="shared" si="52"/>
        <v>325798.69093262812</v>
      </c>
      <c r="AE81" s="51">
        <f t="shared" si="52"/>
        <v>349109.96947457793</v>
      </c>
      <c r="AF81" s="51">
        <f t="shared" si="52"/>
        <v>372089.79149639123</v>
      </c>
      <c r="AG81" s="51">
        <f t="shared" si="52"/>
        <v>394537.99708043039</v>
      </c>
      <c r="AH81" s="51">
        <f>NPV(WACC!$C$28,'Estrutura com ajuste'!AB81:AG81)</f>
        <v>1542164.4911195133</v>
      </c>
      <c r="AI81" s="169">
        <v>0</v>
      </c>
      <c r="AJ81" s="51">
        <f t="shared" ref="AJ81:AJ88" ca="1" si="53">AH81-T25</f>
        <v>-689247.95941162668</v>
      </c>
      <c r="AK81" s="68">
        <f>Margens_Ajuste!C38</f>
        <v>32.270000000000003</v>
      </c>
      <c r="AL81" s="68">
        <f>Margens_Ajuste!D38</f>
        <v>0</v>
      </c>
      <c r="AM81" s="51">
        <f t="shared" ref="AM81:AR88" si="54">$AK81*12*S81+$AL81*K81</f>
        <v>326260.92444970267</v>
      </c>
      <c r="AN81" s="51">
        <f t="shared" si="54"/>
        <v>338287.04409572575</v>
      </c>
      <c r="AO81" s="51">
        <f t="shared" si="54"/>
        <v>358456.31627671019</v>
      </c>
      <c r="AP81" s="51">
        <f t="shared" si="54"/>
        <v>384104.28622381965</v>
      </c>
      <c r="AQ81" s="51">
        <f t="shared" si="54"/>
        <v>409387.57489221089</v>
      </c>
      <c r="AR81" s="51">
        <f t="shared" si="54"/>
        <v>434085.95860161918</v>
      </c>
      <c r="AS81" s="51">
        <f>NPV(WACC!$C$28,'Estrutura com ajuste'!AM81:AR81)</f>
        <v>1696748.9985825671</v>
      </c>
      <c r="AT81" s="169">
        <v>0</v>
      </c>
      <c r="AU81" s="68">
        <f t="shared" si="22"/>
        <v>0</v>
      </c>
      <c r="AV81" s="44">
        <v>0</v>
      </c>
      <c r="AW81" s="53">
        <f t="shared" ref="AW81:AW111" ca="1" si="55">AS81-T25</f>
        <v>-534663.45194857288</v>
      </c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56">$J82*K$80</f>
        <v>654022.76526453102</v>
      </c>
      <c r="L82" s="112">
        <f t="shared" si="50"/>
        <v>694132.13418320043</v>
      </c>
      <c r="M82" s="112">
        <f t="shared" si="50"/>
        <v>744975.05518784653</v>
      </c>
      <c r="N82" s="112">
        <f t="shared" si="50"/>
        <v>788905.38406248973</v>
      </c>
      <c r="O82" s="112">
        <f t="shared" si="50"/>
        <v>824073.51547721669</v>
      </c>
      <c r="P82" s="112">
        <f t="shared" si="50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57">$R82*S$80</f>
        <v>3108.3599141970326</v>
      </c>
      <c r="T82" s="171">
        <f t="shared" si="51"/>
        <v>3222.9354132215822</v>
      </c>
      <c r="U82" s="171">
        <f t="shared" si="51"/>
        <v>3415.0925256666137</v>
      </c>
      <c r="V82" s="171">
        <f t="shared" si="51"/>
        <v>3659.446402241299</v>
      </c>
      <c r="W82" s="171">
        <f t="shared" si="51"/>
        <v>3900.3258796977389</v>
      </c>
      <c r="X82" s="171">
        <f t="shared" si="51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52"/>
        <v>2976256.6324661919</v>
      </c>
      <c r="AC82" s="51">
        <f t="shared" si="52"/>
        <v>3132014.9822886679</v>
      </c>
      <c r="AD82" s="51">
        <f t="shared" si="52"/>
        <v>3345969.4756609323</v>
      </c>
      <c r="AE82" s="51">
        <f t="shared" si="52"/>
        <v>3558401.1167416498</v>
      </c>
      <c r="AF82" s="51">
        <f t="shared" si="52"/>
        <v>3744392.8297509169</v>
      </c>
      <c r="AG82" s="51">
        <f t="shared" si="52"/>
        <v>3923783.1842937008</v>
      </c>
      <c r="AH82" s="51">
        <f>NPV(WACC!$C$28,'Estrutura com ajuste'!AB82:AG82)</f>
        <v>15601327.721462326</v>
      </c>
      <c r="AI82" s="169">
        <f t="shared" ref="AI82:AI100" si="58">AH82/Q82</f>
        <v>4.5299279940362469</v>
      </c>
      <c r="AJ82" s="51">
        <f t="shared" ca="1" si="53"/>
        <v>3105991.8850032389</v>
      </c>
      <c r="AK82" s="68">
        <f>Margens_Ajuste!C39</f>
        <v>32.270000000000003</v>
      </c>
      <c r="AL82" s="68">
        <f>Margens_Ajuste!D39</f>
        <v>3.1659619999999999</v>
      </c>
      <c r="AM82" s="51">
        <f t="shared" si="54"/>
        <v>3274292.5151360841</v>
      </c>
      <c r="AN82" s="51">
        <f t="shared" si="54"/>
        <v>3445645.469218839</v>
      </c>
      <c r="AO82" s="51">
        <f t="shared" si="54"/>
        <v>3681023.1453117644</v>
      </c>
      <c r="AP82" s="51">
        <f t="shared" si="54"/>
        <v>3914728.4923411687</v>
      </c>
      <c r="AQ82" s="51">
        <f t="shared" si="54"/>
        <v>4119347.628861432</v>
      </c>
      <c r="AR82" s="51">
        <f t="shared" si="54"/>
        <v>4316704.4353763815</v>
      </c>
      <c r="AS82" s="51">
        <f>NPV(WACC!$C$28,'Estrutura com ajuste'!AM82:AR82)</f>
        <v>17163603.623897683</v>
      </c>
      <c r="AT82" s="169">
        <f t="shared" ref="AT82:AT100" si="59">AS82/Q82</f>
        <v>4.9835430626508579</v>
      </c>
      <c r="AU82" s="68">
        <f t="shared" si="22"/>
        <v>0.45361506861461098</v>
      </c>
      <c r="AV82" s="44">
        <f t="shared" si="23"/>
        <v>0.10013736845526133</v>
      </c>
      <c r="AW82" s="53">
        <f t="shared" ca="1" si="55"/>
        <v>4668267.7874385957</v>
      </c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56"/>
        <v>939110.95356779534</v>
      </c>
      <c r="L83" s="112">
        <f t="shared" si="50"/>
        <v>996703.97584887594</v>
      </c>
      <c r="M83" s="112">
        <f t="shared" si="50"/>
        <v>1069709.3000710888</v>
      </c>
      <c r="N83" s="112">
        <f t="shared" si="50"/>
        <v>1132788.8367953594</v>
      </c>
      <c r="O83" s="112">
        <f t="shared" si="50"/>
        <v>1183286.738676074</v>
      </c>
      <c r="P83" s="112">
        <f t="shared" si="50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57"/>
        <v>1129.6703573738162</v>
      </c>
      <c r="T83" s="171">
        <f t="shared" si="51"/>
        <v>1171.3104983170126</v>
      </c>
      <c r="U83" s="171">
        <f t="shared" si="51"/>
        <v>1241.1461029058637</v>
      </c>
      <c r="V83" s="171">
        <f t="shared" si="51"/>
        <v>1329.951562600228</v>
      </c>
      <c r="W83" s="171">
        <f t="shared" si="51"/>
        <v>1417.4943224136546</v>
      </c>
      <c r="X83" s="171">
        <f t="shared" si="51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52"/>
        <v>3004492.9471469228</v>
      </c>
      <c r="AC83" s="51">
        <f t="shared" si="52"/>
        <v>3172942.5156421685</v>
      </c>
      <c r="AD83" s="51">
        <f t="shared" si="52"/>
        <v>3396222.9174656486</v>
      </c>
      <c r="AE83" s="51">
        <f t="shared" si="52"/>
        <v>3605425.690458592</v>
      </c>
      <c r="AF83" s="51">
        <f t="shared" si="52"/>
        <v>3782309.7385937702</v>
      </c>
      <c r="AG83" s="51">
        <f t="shared" si="52"/>
        <v>3952221.6154925302</v>
      </c>
      <c r="AH83" s="51">
        <f>NPV(WACC!$C$28,'Estrutura com ajuste'!AB83:AG83)</f>
        <v>15779300.174662214</v>
      </c>
      <c r="AI83" s="169">
        <f t="shared" si="58"/>
        <v>3.1907548377673316</v>
      </c>
      <c r="AJ83" s="51">
        <f t="shared" ca="1" si="53"/>
        <v>6531085.4019364566</v>
      </c>
      <c r="AK83" s="68">
        <f>Margens_Ajuste!C40</f>
        <v>52.43</v>
      </c>
      <c r="AL83" s="68">
        <f>Margens_Ajuste!D40</f>
        <v>2.7626550000000001</v>
      </c>
      <c r="AM83" s="51">
        <f t="shared" si="54"/>
        <v>3305182.9734741477</v>
      </c>
      <c r="AN83" s="51">
        <f t="shared" si="54"/>
        <v>3490490.9355199081</v>
      </c>
      <c r="AO83" s="51">
        <f t="shared" si="54"/>
        <v>3736117.2284921468</v>
      </c>
      <c r="AP83" s="51">
        <f t="shared" si="54"/>
        <v>3966257.0690424433</v>
      </c>
      <c r="AQ83" s="51">
        <f t="shared" si="54"/>
        <v>4160843.7529269243</v>
      </c>
      <c r="AR83" s="51">
        <f t="shared" si="54"/>
        <v>4347760.4914665762</v>
      </c>
      <c r="AS83" s="51">
        <f>NPV(WACC!$C$28,'Estrutura com ajuste'!AM83:AR83)</f>
        <v>17358494.330123309</v>
      </c>
      <c r="AT83" s="169">
        <f t="shared" si="59"/>
        <v>3.5100859446945276</v>
      </c>
      <c r="AU83" s="68">
        <f t="shared" si="22"/>
        <v>0.31933110692719602</v>
      </c>
      <c r="AV83" s="44">
        <f t="shared" si="23"/>
        <v>0.10008011369204461</v>
      </c>
      <c r="AW83" s="53">
        <f t="shared" ca="1" si="55"/>
        <v>8110279.5573975518</v>
      </c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56"/>
        <v>24351323.069880974</v>
      </c>
      <c r="L84" s="112">
        <f t="shared" si="50"/>
        <v>25844720.933902588</v>
      </c>
      <c r="M84" s="112">
        <f t="shared" si="50"/>
        <v>27737762.676417176</v>
      </c>
      <c r="N84" s="112">
        <f t="shared" si="50"/>
        <v>29373426.888441771</v>
      </c>
      <c r="O84" s="112">
        <f t="shared" si="50"/>
        <v>30682846.950444758</v>
      </c>
      <c r="P84" s="112">
        <f t="shared" si="50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57"/>
        <v>8290.3767794115392</v>
      </c>
      <c r="T84" s="171">
        <f t="shared" si="51"/>
        <v>8595.9636750165773</v>
      </c>
      <c r="U84" s="171">
        <f t="shared" si="51"/>
        <v>9108.4702402109706</v>
      </c>
      <c r="V84" s="171">
        <f t="shared" si="51"/>
        <v>9760.1919713597508</v>
      </c>
      <c r="W84" s="171">
        <f t="shared" si="51"/>
        <v>10402.647054318675</v>
      </c>
      <c r="X84" s="171">
        <f t="shared" si="51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52"/>
        <v>63627177.056522384</v>
      </c>
      <c r="AC84" s="51">
        <f t="shared" si="52"/>
        <v>67324036.34819442</v>
      </c>
      <c r="AD84" s="51">
        <f t="shared" si="52"/>
        <v>72136810.565931395</v>
      </c>
      <c r="AE84" s="51">
        <f t="shared" si="52"/>
        <v>76506584.779215381</v>
      </c>
      <c r="AF84" s="51">
        <f t="shared" si="52"/>
        <v>80126916.82829693</v>
      </c>
      <c r="AG84" s="51">
        <f t="shared" si="52"/>
        <v>83596036.489953473</v>
      </c>
      <c r="AH84" s="51">
        <f>NPV(WACC!$C$28,'Estrutura com ajuste'!AB84:AG84)</f>
        <v>334509760.59565061</v>
      </c>
      <c r="AI84" s="169">
        <f t="shared" si="58"/>
        <v>2.6086080878362177</v>
      </c>
      <c r="AJ84" s="51">
        <f t="shared" ca="1" si="53"/>
        <v>98931133.938920617</v>
      </c>
      <c r="AK84" s="68">
        <f>Margens_Ajuste!C41</f>
        <v>92.75</v>
      </c>
      <c r="AL84" s="68">
        <f>Margens_Ajuste!D41</f>
        <v>2.4954689999999999</v>
      </c>
      <c r="AM84" s="51">
        <f t="shared" si="54"/>
        <v>69995161.185357839</v>
      </c>
      <c r="AN84" s="51">
        <f t="shared" si="54"/>
        <v>74062007.474498406</v>
      </c>
      <c r="AO84" s="51">
        <f t="shared" si="54"/>
        <v>79356454.265710905</v>
      </c>
      <c r="AP84" s="51">
        <f t="shared" si="54"/>
        <v>84163569.887996301</v>
      </c>
      <c r="AQ84" s="51">
        <f t="shared" si="54"/>
        <v>88146239.568036109</v>
      </c>
      <c r="AR84" s="51">
        <f t="shared" si="54"/>
        <v>91962563.241296053</v>
      </c>
      <c r="AS84" s="51">
        <f>NPV(WACC!$C$28,'Estrutura com ajuste'!AM84:AR84)</f>
        <v>367988410.88998216</v>
      </c>
      <c r="AT84" s="169">
        <f t="shared" si="59"/>
        <v>2.8696847086562594</v>
      </c>
      <c r="AU84" s="68">
        <f t="shared" si="22"/>
        <v>0.26107662082004168</v>
      </c>
      <c r="AV84" s="44">
        <f t="shared" si="23"/>
        <v>0.1000827307242611</v>
      </c>
      <c r="AW84" s="53">
        <f t="shared" ca="1" si="55"/>
        <v>132409784.23325217</v>
      </c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56"/>
        <v>49911131.501393259</v>
      </c>
      <c r="L85" s="112">
        <f t="shared" si="50"/>
        <v>52972040.223321155</v>
      </c>
      <c r="M85" s="112">
        <f t="shared" si="50"/>
        <v>56852069.865945987</v>
      </c>
      <c r="N85" s="112">
        <f t="shared" si="50"/>
        <v>60204571.549086832</v>
      </c>
      <c r="O85" s="112">
        <f t="shared" si="50"/>
        <v>62888394.383585207</v>
      </c>
      <c r="P85" s="112">
        <f t="shared" si="50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57"/>
        <v>4223.4340580667167</v>
      </c>
      <c r="T85" s="171">
        <f t="shared" si="51"/>
        <v>4379.1116752532307</v>
      </c>
      <c r="U85" s="171">
        <f t="shared" si="51"/>
        <v>4640.2020623391645</v>
      </c>
      <c r="V85" s="171">
        <f t="shared" si="51"/>
        <v>4972.2139634811692</v>
      </c>
      <c r="W85" s="171">
        <f t="shared" si="51"/>
        <v>5299.5050806816835</v>
      </c>
      <c r="X85" s="171">
        <f t="shared" si="51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52"/>
        <v>112176396.70264679</v>
      </c>
      <c r="AC85" s="51">
        <f t="shared" si="52"/>
        <v>118817194.70722543</v>
      </c>
      <c r="AD85" s="51">
        <f t="shared" si="52"/>
        <v>127382362.37798108</v>
      </c>
      <c r="AE85" s="51">
        <f t="shared" si="52"/>
        <v>135028802.05677941</v>
      </c>
      <c r="AF85" s="51">
        <f t="shared" si="52"/>
        <v>141292153.92639634</v>
      </c>
      <c r="AG85" s="51">
        <f t="shared" si="52"/>
        <v>147285530.13587004</v>
      </c>
      <c r="AH85" s="51">
        <f>NPV(WACC!$C$28,'Estrutura com ajuste'!AB85:AG85)</f>
        <v>590078550.74294376</v>
      </c>
      <c r="AI85" s="169">
        <f t="shared" si="58"/>
        <v>2.2450965231711835</v>
      </c>
      <c r="AJ85" s="51">
        <f t="shared" ca="1" si="53"/>
        <v>107058864.48218679</v>
      </c>
      <c r="AK85" s="68">
        <f>Margens_Ajuste!C42</f>
        <v>211.73</v>
      </c>
      <c r="AL85" s="68">
        <f>Margens_Ajuste!D42</f>
        <v>2.2574540000000001</v>
      </c>
      <c r="AM85" s="51">
        <f t="shared" si="54"/>
        <v>123402815.76971981</v>
      </c>
      <c r="AN85" s="51">
        <f t="shared" si="54"/>
        <v>130708215.87031363</v>
      </c>
      <c r="AO85" s="51">
        <f t="shared" si="54"/>
        <v>140130572.3190681</v>
      </c>
      <c r="AP85" s="51">
        <f t="shared" si="54"/>
        <v>148542253.21162668</v>
      </c>
      <c r="AQ85" s="51">
        <f t="shared" si="54"/>
        <v>155432427.98359478</v>
      </c>
      <c r="AR85" s="51">
        <f t="shared" si="54"/>
        <v>162025608.32965085</v>
      </c>
      <c r="AS85" s="51">
        <f>NPV(WACC!$C$28,'Estrutura com ajuste'!AM85:AR85)</f>
        <v>649132594.68385315</v>
      </c>
      <c r="AT85" s="169">
        <f t="shared" si="59"/>
        <v>2.4697819121994837</v>
      </c>
      <c r="AU85" s="68">
        <f t="shared" si="22"/>
        <v>0.22468538902830026</v>
      </c>
      <c r="AV85" s="44">
        <f t="shared" si="23"/>
        <v>0.10007827579320905</v>
      </c>
      <c r="AW85" s="53">
        <f t="shared" ca="1" si="55"/>
        <v>166112908.42309618</v>
      </c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56"/>
        <v>11308971.822678909</v>
      </c>
      <c r="L86" s="112">
        <f t="shared" si="50"/>
        <v>12002519.122585511</v>
      </c>
      <c r="M86" s="112">
        <f t="shared" si="50"/>
        <v>12881664.607363356</v>
      </c>
      <c r="N86" s="112">
        <f t="shared" si="50"/>
        <v>13641281.669322072</v>
      </c>
      <c r="O86" s="112">
        <f t="shared" si="50"/>
        <v>14249388.035565384</v>
      </c>
      <c r="P86" s="112">
        <f t="shared" si="50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57"/>
        <v>271.12875003745023</v>
      </c>
      <c r="T86" s="171">
        <f t="shared" si="51"/>
        <v>281.12267374414813</v>
      </c>
      <c r="U86" s="171">
        <f t="shared" si="51"/>
        <v>297.8837050102091</v>
      </c>
      <c r="V86" s="171">
        <f t="shared" si="51"/>
        <v>319.19763356137378</v>
      </c>
      <c r="W86" s="171">
        <f t="shared" si="51"/>
        <v>340.20850535075266</v>
      </c>
      <c r="X86" s="171">
        <f t="shared" si="51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52"/>
        <v>22165674.556181557</v>
      </c>
      <c r="AC86" s="51">
        <f t="shared" si="52"/>
        <v>23454409.216081582</v>
      </c>
      <c r="AD86" s="51">
        <f t="shared" si="52"/>
        <v>25131590.058677092</v>
      </c>
      <c r="AE86" s="51">
        <f t="shared" si="52"/>
        <v>26653474.209796961</v>
      </c>
      <c r="AF86" s="51">
        <f t="shared" si="52"/>
        <v>27913841.499572303</v>
      </c>
      <c r="AG86" s="51">
        <f t="shared" si="52"/>
        <v>29121507.39765542</v>
      </c>
      <c r="AH86" s="51">
        <f>NPV(WACC!$C$28,'Estrutura com ajuste'!AB86:AG86)</f>
        <v>116534824.08728351</v>
      </c>
      <c r="AI86" s="169">
        <f t="shared" si="58"/>
        <v>1.9568395051773495</v>
      </c>
      <c r="AJ86" s="51">
        <f t="shared" ca="1" si="53"/>
        <v>13826017.922965303</v>
      </c>
      <c r="AK86" s="68">
        <f>Margens_Ajuste!C43</f>
        <v>975.98</v>
      </c>
      <c r="AL86" s="68">
        <f>Margens_Ajuste!D43</f>
        <v>1.8753789999999999</v>
      </c>
      <c r="AM86" s="51">
        <f t="shared" si="54"/>
        <v>24384003.117382359</v>
      </c>
      <c r="AN86" s="51">
        <f t="shared" si="54"/>
        <v>25801713.595045056</v>
      </c>
      <c r="AO86" s="51">
        <f t="shared" si="54"/>
        <v>27646745.750682849</v>
      </c>
      <c r="AP86" s="51">
        <f t="shared" si="54"/>
        <v>29320939.252570309</v>
      </c>
      <c r="AQ86" s="51">
        <f t="shared" si="54"/>
        <v>30707443.449377306</v>
      </c>
      <c r="AR86" s="51">
        <f t="shared" si="54"/>
        <v>32035971.929213706</v>
      </c>
      <c r="AS86" s="51">
        <f>NPV(WACC!$C$28,'Estrutura com ajuste'!AM86:AR86)</f>
        <v>128197565.30379507</v>
      </c>
      <c r="AT86" s="169">
        <f t="shared" si="59"/>
        <v>2.1526789285417887</v>
      </c>
      <c r="AU86" s="68">
        <f t="shared" si="22"/>
        <v>0.19583942336443916</v>
      </c>
      <c r="AV86" s="44">
        <f t="shared" si="23"/>
        <v>0.10007945099549187</v>
      </c>
      <c r="AW86" s="53">
        <f t="shared" ca="1" si="55"/>
        <v>25488759.139476866</v>
      </c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56"/>
        <v>45102818.073741905</v>
      </c>
      <c r="L87" s="112">
        <f t="shared" si="50"/>
        <v>47868846.514142819</v>
      </c>
      <c r="M87" s="112">
        <f t="shared" si="50"/>
        <v>51375083.816880561</v>
      </c>
      <c r="N87" s="112">
        <f t="shared" si="50"/>
        <v>54404613.882781669</v>
      </c>
      <c r="O87" s="112">
        <f t="shared" si="50"/>
        <v>56829883.945896864</v>
      </c>
      <c r="P87" s="112">
        <f t="shared" si="50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57"/>
        <v>308.07502172509902</v>
      </c>
      <c r="T87" s="171">
        <f t="shared" si="51"/>
        <v>319.43080108318873</v>
      </c>
      <c r="U87" s="171">
        <f t="shared" si="51"/>
        <v>338.47583068891504</v>
      </c>
      <c r="V87" s="171">
        <f t="shared" si="51"/>
        <v>362.69417345241862</v>
      </c>
      <c r="W87" s="171">
        <f t="shared" si="51"/>
        <v>386.56816240446477</v>
      </c>
      <c r="X87" s="171">
        <f t="shared" si="51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52"/>
        <v>57772109.340770498</v>
      </c>
      <c r="AC87" s="51">
        <f t="shared" si="52"/>
        <v>61014173.397408687</v>
      </c>
      <c r="AD87" s="51">
        <f t="shared" si="52"/>
        <v>65309501.27053079</v>
      </c>
      <c r="AE87" s="51">
        <f t="shared" si="52"/>
        <v>69330759.800428659</v>
      </c>
      <c r="AF87" s="51">
        <f t="shared" si="52"/>
        <v>72729060.000094429</v>
      </c>
      <c r="AG87" s="51">
        <f t="shared" si="52"/>
        <v>75993212.319709405</v>
      </c>
      <c r="AH87" s="51">
        <f>NPV(WACC!$C$28,'Estrutura com ajuste'!AB87:AG87)</f>
        <v>303421478.55185783</v>
      </c>
      <c r="AI87" s="169">
        <f t="shared" si="58"/>
        <v>1.277512760724564</v>
      </c>
      <c r="AJ87" s="51">
        <f t="shared" ca="1" si="53"/>
        <v>-113692672.14222121</v>
      </c>
      <c r="AK87" s="68">
        <f>Margens_Ajuste!C44</f>
        <v>3660.03</v>
      </c>
      <c r="AL87" s="68">
        <f>Margens_Ajuste!D44</f>
        <v>1.109091</v>
      </c>
      <c r="AM87" s="51">
        <f t="shared" si="54"/>
        <v>63553895.461398661</v>
      </c>
      <c r="AN87" s="51">
        <f t="shared" si="54"/>
        <v>67120422.627879217</v>
      </c>
      <c r="AO87" s="51">
        <f t="shared" si="54"/>
        <v>71845623.420704082</v>
      </c>
      <c r="AP87" s="51">
        <f t="shared" si="54"/>
        <v>76269326.283800885</v>
      </c>
      <c r="AQ87" s="51">
        <f t="shared" si="54"/>
        <v>80007725.672781259</v>
      </c>
      <c r="AR87" s="51">
        <f t="shared" si="54"/>
        <v>83598551.771327347</v>
      </c>
      <c r="AS87" s="51">
        <f>NPV(WACC!$C$28,'Estrutura com ajuste'!AM87:AR87)</f>
        <v>333787655.34858799</v>
      </c>
      <c r="AT87" s="169">
        <f t="shared" si="59"/>
        <v>1.4053652072204068</v>
      </c>
      <c r="AU87" s="68">
        <f t="shared" si="22"/>
        <v>0.12785244649584282</v>
      </c>
      <c r="AV87" s="44">
        <f t="shared" si="23"/>
        <v>0.10007919327813908</v>
      </c>
      <c r="AW87" s="53">
        <f t="shared" ca="1" si="55"/>
        <v>-83326495.345491052</v>
      </c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56"/>
        <v>11258498.451932728</v>
      </c>
      <c r="L88" s="112">
        <f t="shared" si="50"/>
        <v>11948950.362572554</v>
      </c>
      <c r="M88" s="112">
        <f t="shared" si="50"/>
        <v>12824172.109924152</v>
      </c>
      <c r="N88" s="112">
        <f t="shared" si="50"/>
        <v>13580398.904916557</v>
      </c>
      <c r="O88" s="112">
        <f t="shared" si="50"/>
        <v>14185791.215580126</v>
      </c>
      <c r="P88" s="112">
        <f t="shared" si="50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57"/>
        <v>12.891979557190311</v>
      </c>
      <c r="T88" s="171">
        <f t="shared" si="51"/>
        <v>13.367183533548674</v>
      </c>
      <c r="U88" s="171">
        <f t="shared" si="51"/>
        <v>14.164158669566671</v>
      </c>
      <c r="V88" s="171">
        <f t="shared" si="51"/>
        <v>15.177620838838925</v>
      </c>
      <c r="W88" s="171">
        <f t="shared" si="51"/>
        <v>16.176672874264916</v>
      </c>
      <c r="X88" s="171">
        <f t="shared" si="51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52"/>
        <v>11477935.127501138</v>
      </c>
      <c r="AC88" s="51">
        <f t="shared" si="52"/>
        <v>12148436.071531497</v>
      </c>
      <c r="AD88" s="51">
        <f t="shared" si="52"/>
        <v>13018979.346493108</v>
      </c>
      <c r="AE88" s="51">
        <f t="shared" si="52"/>
        <v>13805569.757305419</v>
      </c>
      <c r="AF88" s="51">
        <f t="shared" si="52"/>
        <v>14455153.169645287</v>
      </c>
      <c r="AG88" s="51">
        <f t="shared" si="52"/>
        <v>15077359.587952191</v>
      </c>
      <c r="AH88" s="51">
        <f>NPV(WACC!$C$28,'Estrutura com ajuste'!AB88:AG88)</f>
        <v>60353066.096538357</v>
      </c>
      <c r="AI88" s="169">
        <f t="shared" si="58"/>
        <v>1.0179852148024771</v>
      </c>
      <c r="AJ88" s="51">
        <f t="shared" ca="1" si="53"/>
        <v>-45038868.84756688</v>
      </c>
      <c r="AK88" s="68">
        <f>Margens_Ajuste!C45</f>
        <v>9709.6299999999992</v>
      </c>
      <c r="AL88" s="68">
        <f>Margens_Ajuste!D45</f>
        <v>0.98809999999999998</v>
      </c>
      <c r="AM88" s="51">
        <f t="shared" si="54"/>
        <v>12626638.53796931</v>
      </c>
      <c r="AN88" s="51">
        <f t="shared" si="54"/>
        <v>13364242.728292143</v>
      </c>
      <c r="AO88" s="51">
        <f t="shared" si="54"/>
        <v>14321909.341129471</v>
      </c>
      <c r="AP88" s="51">
        <f t="shared" si="54"/>
        <v>15187221.149453036</v>
      </c>
      <c r="AQ88" s="51">
        <f t="shared" si="54"/>
        <v>15901814.39899651</v>
      </c>
      <c r="AR88" s="51">
        <f t="shared" si="54"/>
        <v>16586290.784861645</v>
      </c>
      <c r="AS88" s="51">
        <f>NPV(WACC!$C$28,'Estrutura com ajuste'!AM88:AR88)</f>
        <v>66393157.110431097</v>
      </c>
      <c r="AT88" s="169">
        <f t="shared" si="59"/>
        <v>1.1198644356256389</v>
      </c>
      <c r="AU88" s="68">
        <f t="shared" si="22"/>
        <v>0.10187922082316181</v>
      </c>
      <c r="AV88" s="44">
        <f t="shared" si="23"/>
        <v>0.10007927359036328</v>
      </c>
      <c r="AW88" s="53">
        <f t="shared" ca="1" si="55"/>
        <v>-38998777.83367414</v>
      </c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60">AB90</f>
        <v>68093934.011110455</v>
      </c>
      <c r="AC89" s="122">
        <f t="shared" si="60"/>
        <v>43320330.373078845</v>
      </c>
      <c r="AD89" s="122">
        <f t="shared" si="60"/>
        <v>45688428.006982923</v>
      </c>
      <c r="AE89" s="122">
        <f t="shared" si="60"/>
        <v>48462364.972924881</v>
      </c>
      <c r="AF89" s="122">
        <f t="shared" si="60"/>
        <v>51735104.347828887</v>
      </c>
      <c r="AG89" s="122">
        <f t="shared" si="60"/>
        <v>53898771.474198192</v>
      </c>
      <c r="AH89" s="122">
        <f>NPV(WACC!$C$28,'Estrutura com ajuste'!AB89:AG89)</f>
        <v>239376725.56337789</v>
      </c>
      <c r="AI89" s="168">
        <f t="shared" si="58"/>
        <v>0.21282700000000002</v>
      </c>
      <c r="AJ89" s="122">
        <f ca="1">AJ90</f>
        <v>3007584.5995264053</v>
      </c>
      <c r="AL89" s="53"/>
      <c r="AM89" s="122">
        <f t="shared" ref="AM89:AR89" si="61">AM90</f>
        <v>72102903.705553427</v>
      </c>
      <c r="AN89" s="122">
        <f t="shared" si="61"/>
        <v>45870776.226164587</v>
      </c>
      <c r="AO89" s="122">
        <f t="shared" si="61"/>
        <v>48378293.498332687</v>
      </c>
      <c r="AP89" s="122">
        <f t="shared" si="61"/>
        <v>51315543.531616919</v>
      </c>
      <c r="AQ89" s="122">
        <f t="shared" si="61"/>
        <v>54780962.521266922</v>
      </c>
      <c r="AR89" s="122">
        <f t="shared" si="61"/>
        <v>57072013.621913016</v>
      </c>
      <c r="AS89" s="122">
        <f>NPV(WACC!$C$28,'Estrutura com ajuste'!AM89:AR89)</f>
        <v>253469817.00059745</v>
      </c>
      <c r="AT89" s="168">
        <f t="shared" si="59"/>
        <v>0.22535700000000003</v>
      </c>
      <c r="AU89" s="68">
        <f t="shared" si="22"/>
        <v>1.2530000000000013E-2</v>
      </c>
      <c r="AV89" s="44">
        <f t="shared" si="23"/>
        <v>5.8874109018122844E-2</v>
      </c>
      <c r="AW89" s="163">
        <f t="shared" ca="1" si="55"/>
        <v>17100676.036745965</v>
      </c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62">K89</f>
        <v>319949696.28435516</v>
      </c>
      <c r="L90" s="53">
        <f t="shared" si="62"/>
        <v>203547155.07467967</v>
      </c>
      <c r="M90" s="53">
        <f t="shared" si="62"/>
        <v>214674021.65600663</v>
      </c>
      <c r="N90" s="53">
        <f t="shared" si="62"/>
        <v>227707786.00894099</v>
      </c>
      <c r="O90" s="53">
        <f t="shared" si="62"/>
        <v>243085249.27677828</v>
      </c>
      <c r="P90" s="53">
        <f t="shared" si="62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63">T89</f>
        <v>263</v>
      </c>
      <c r="U90" s="171">
        <f t="shared" si="63"/>
        <v>263</v>
      </c>
      <c r="V90" s="171">
        <f t="shared" si="63"/>
        <v>263</v>
      </c>
      <c r="W90" s="171">
        <f t="shared" si="63"/>
        <v>263</v>
      </c>
      <c r="X90" s="171">
        <f t="shared" si="63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:AG90" si="64">$Z90*12*T90+$AA90*L90</f>
        <v>43320330.373078845</v>
      </c>
      <c r="AD90" s="51">
        <f t="shared" si="64"/>
        <v>45688428.006982923</v>
      </c>
      <c r="AE90" s="51">
        <f t="shared" si="64"/>
        <v>48462364.972924881</v>
      </c>
      <c r="AF90" s="51">
        <f t="shared" si="64"/>
        <v>51735104.347828887</v>
      </c>
      <c r="AG90" s="51">
        <f t="shared" si="64"/>
        <v>53898771.474198192</v>
      </c>
      <c r="AH90" s="51">
        <f>NPV(WACC!$C$28,'Estrutura com ajuste'!AB90:AG90)</f>
        <v>239376725.56337789</v>
      </c>
      <c r="AI90" s="169">
        <f t="shared" si="58"/>
        <v>0.21282700000000002</v>
      </c>
      <c r="AJ90" s="51">
        <f ca="1">AH90-T34</f>
        <v>3007584.5995264053</v>
      </c>
      <c r="AK90" s="68">
        <f>Z90</f>
        <v>0</v>
      </c>
      <c r="AL90" s="68">
        <f>Margens_Ajuste!D68</f>
        <v>0.225357</v>
      </c>
      <c r="AM90" s="51">
        <f t="shared" ref="AM90:AR90" si="65">$AK90*12*S90+$AL90*K90</f>
        <v>72102903.705553427</v>
      </c>
      <c r="AN90" s="51">
        <f t="shared" si="65"/>
        <v>45870776.226164587</v>
      </c>
      <c r="AO90" s="51">
        <f t="shared" si="65"/>
        <v>48378293.498332687</v>
      </c>
      <c r="AP90" s="51">
        <f t="shared" si="65"/>
        <v>51315543.531616919</v>
      </c>
      <c r="AQ90" s="51">
        <f t="shared" si="65"/>
        <v>54780962.521266922</v>
      </c>
      <c r="AR90" s="51">
        <f t="shared" si="65"/>
        <v>57072013.621913016</v>
      </c>
      <c r="AS90" s="51">
        <f>NPV(WACC!$C$28,'Estrutura com ajuste'!AM90:AR90)</f>
        <v>253469817.00059745</v>
      </c>
      <c r="AT90" s="169">
        <f t="shared" si="59"/>
        <v>0.22535700000000003</v>
      </c>
      <c r="AU90" s="68">
        <f t="shared" si="22"/>
        <v>1.2530000000000013E-2</v>
      </c>
      <c r="AV90" s="44">
        <f t="shared" si="23"/>
        <v>5.8874109018122844E-2</v>
      </c>
      <c r="AW90" s="53">
        <f t="shared" ca="1" si="55"/>
        <v>17100676.036745965</v>
      </c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66">SUM(AB92:AB100)</f>
        <v>72212215.36939159</v>
      </c>
      <c r="AC91" s="122">
        <f t="shared" si="66"/>
        <v>86409077.636573106</v>
      </c>
      <c r="AD91" s="122">
        <f t="shared" si="66"/>
        <v>82696304.619385362</v>
      </c>
      <c r="AE91" s="122">
        <f t="shared" si="66"/>
        <v>80655098.877594367</v>
      </c>
      <c r="AF91" s="122">
        <f t="shared" si="66"/>
        <v>79515558.262956828</v>
      </c>
      <c r="AG91" s="122">
        <f t="shared" si="66"/>
        <v>78710445.878004521</v>
      </c>
      <c r="AH91" s="122">
        <f>NPV(WACC!$C$28,'Estrutura com ajuste'!AB91:AG91)</f>
        <v>366617127.95681834</v>
      </c>
      <c r="AI91" s="168">
        <f t="shared" si="58"/>
        <v>0.20949632151819989</v>
      </c>
      <c r="AJ91" s="122">
        <f ca="1">SUM(AJ92:AJ100)</f>
        <v>121608973.95225152</v>
      </c>
      <c r="AL91" s="53"/>
      <c r="AM91" s="122">
        <f t="shared" ref="AM91:AR91" si="67">SUM(AM92:AM100)</f>
        <v>72212215.36939159</v>
      </c>
      <c r="AN91" s="122">
        <f t="shared" si="67"/>
        <v>86409077.636573106</v>
      </c>
      <c r="AO91" s="122">
        <f t="shared" si="67"/>
        <v>82696304.619385362</v>
      </c>
      <c r="AP91" s="122">
        <f t="shared" si="67"/>
        <v>80655098.877594367</v>
      </c>
      <c r="AQ91" s="122">
        <f t="shared" si="67"/>
        <v>79515558.262956828</v>
      </c>
      <c r="AR91" s="122">
        <f t="shared" si="67"/>
        <v>78710445.878004521</v>
      </c>
      <c r="AS91" s="122">
        <f>NPV(WACC!$C$28,'Estrutura com ajuste'!AM91:AR91)</f>
        <v>366617127.95681834</v>
      </c>
      <c r="AT91" s="168">
        <f t="shared" si="59"/>
        <v>0.20949632151819989</v>
      </c>
      <c r="AU91" s="68">
        <f t="shared" si="22"/>
        <v>0</v>
      </c>
      <c r="AV91" s="44">
        <f t="shared" si="23"/>
        <v>0</v>
      </c>
      <c r="AW91" s="163">
        <f t="shared" ca="1" si="55"/>
        <v>121608973.95225149</v>
      </c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68">$J92*L$91</f>
        <v>3573707.7029762827</v>
      </c>
      <c r="M92" s="112">
        <f t="shared" si="68"/>
        <v>3420154.7905527567</v>
      </c>
      <c r="N92" s="112">
        <f t="shared" si="68"/>
        <v>3335734.5782056414</v>
      </c>
      <c r="O92" s="112">
        <f t="shared" si="68"/>
        <v>3288605.4433534844</v>
      </c>
      <c r="P92" s="112">
        <f t="shared" si="68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69">$R92*T$91</f>
        <v>5.4726266122368328</v>
      </c>
      <c r="U92" s="171">
        <f t="shared" si="69"/>
        <v>6.5376271668339809</v>
      </c>
      <c r="V92" s="171">
        <f t="shared" si="69"/>
        <v>7.5499049216985972</v>
      </c>
      <c r="W92" s="171">
        <f t="shared" si="69"/>
        <v>8.5621826765632143</v>
      </c>
      <c r="X92" s="171">
        <f t="shared" si="69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G102" si="70">$Z92*12*S92+$AA92*K92</f>
        <v>1265325.151241994</v>
      </c>
      <c r="AC92" s="51">
        <f t="shared" si="70"/>
        <v>1514087.0373507736</v>
      </c>
      <c r="AD92" s="51">
        <f t="shared" si="70"/>
        <v>1449030.6607326486</v>
      </c>
      <c r="AE92" s="51">
        <f t="shared" si="70"/>
        <v>1413264.0116866969</v>
      </c>
      <c r="AF92" s="51">
        <f t="shared" si="70"/>
        <v>1393296.6226073441</v>
      </c>
      <c r="AG92" s="51">
        <f t="shared" si="70"/>
        <v>1379189.1901591716</v>
      </c>
      <c r="AH92" s="51">
        <f>NPV(WACC!$C$28,'Estrutura com ajuste'!AB92:AG92)</f>
        <v>6423980.6313502826</v>
      </c>
      <c r="AI92" s="169">
        <f t="shared" si="58"/>
        <v>0.42367399999999994</v>
      </c>
      <c r="AJ92" s="51">
        <f t="shared" ref="AJ92:AJ106" ca="1" si="71">AH92-T36</f>
        <v>4328330.3336841343</v>
      </c>
      <c r="AK92" s="68">
        <f t="shared" ref="AK92:AL111" si="72">Z92</f>
        <v>0</v>
      </c>
      <c r="AL92" s="68">
        <f t="shared" si="72"/>
        <v>0.423674</v>
      </c>
      <c r="AM92" s="51">
        <f t="shared" ref="AM92:AR102" si="73">$AK92*12*S92+$AL92*K92</f>
        <v>1265325.151241994</v>
      </c>
      <c r="AN92" s="51">
        <f t="shared" si="73"/>
        <v>1514087.0373507736</v>
      </c>
      <c r="AO92" s="51">
        <f t="shared" si="73"/>
        <v>1449030.6607326486</v>
      </c>
      <c r="AP92" s="51">
        <f t="shared" si="73"/>
        <v>1413264.0116866969</v>
      </c>
      <c r="AQ92" s="51">
        <f t="shared" si="73"/>
        <v>1393296.6226073441</v>
      </c>
      <c r="AR92" s="51">
        <f t="shared" si="73"/>
        <v>1379189.1901591716</v>
      </c>
      <c r="AS92" s="51">
        <f>NPV(WACC!$C$28,'Estrutura com ajuste'!AM92:AR92)</f>
        <v>6423980.6313502826</v>
      </c>
      <c r="AT92" s="169">
        <f t="shared" si="59"/>
        <v>0.42367399999999994</v>
      </c>
      <c r="AU92" s="68">
        <f t="shared" si="22"/>
        <v>0</v>
      </c>
      <c r="AV92" s="44">
        <f t="shared" si="23"/>
        <v>0</v>
      </c>
      <c r="AW92" s="53">
        <f t="shared" ca="1" si="55"/>
        <v>4328330.3336841343</v>
      </c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74">$J93*K$91</f>
        <v>13466284.146592936</v>
      </c>
      <c r="L93" s="112">
        <f t="shared" si="68"/>
        <v>16113744.556192068</v>
      </c>
      <c r="M93" s="112">
        <f t="shared" si="68"/>
        <v>15421378.920191297</v>
      </c>
      <c r="N93" s="112">
        <f t="shared" si="68"/>
        <v>15040730.627101185</v>
      </c>
      <c r="O93" s="112">
        <f t="shared" si="68"/>
        <v>14828226.722674554</v>
      </c>
      <c r="P93" s="112">
        <f t="shared" si="68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75">$R93*S$91</f>
        <v>15.896968202768143</v>
      </c>
      <c r="T93" s="171">
        <f t="shared" si="69"/>
        <v>20.42209529018977</v>
      </c>
      <c r="U93" s="171">
        <f t="shared" si="69"/>
        <v>24.396337340881804</v>
      </c>
      <c r="V93" s="171">
        <f t="shared" si="69"/>
        <v>28.173834735598987</v>
      </c>
      <c r="W93" s="171">
        <f t="shared" si="69"/>
        <v>31.951332130316175</v>
      </c>
      <c r="X93" s="171">
        <f t="shared" si="69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70"/>
        <v>4480475.1286861086</v>
      </c>
      <c r="AC93" s="51">
        <f t="shared" si="70"/>
        <v>5361332.861247113</v>
      </c>
      <c r="AD93" s="51">
        <f t="shared" si="70"/>
        <v>5130970.3515682081</v>
      </c>
      <c r="AE93" s="51">
        <f t="shared" si="70"/>
        <v>5004321.8127878523</v>
      </c>
      <c r="AF93" s="51">
        <f t="shared" si="70"/>
        <v>4933617.9387148321</v>
      </c>
      <c r="AG93" s="51">
        <f t="shared" si="70"/>
        <v>4883663.9801203851</v>
      </c>
      <c r="AH93" s="51">
        <f>NPV(WACC!$C$28,'Estrutura com ajuste'!AB93:AG93)</f>
        <v>22747106.083898246</v>
      </c>
      <c r="AI93" s="169">
        <f t="shared" si="58"/>
        <v>0.33271800000000012</v>
      </c>
      <c r="AJ93" s="51">
        <f t="shared" ca="1" si="71"/>
        <v>13199483.955288069</v>
      </c>
      <c r="AK93" s="68">
        <f t="shared" si="72"/>
        <v>0</v>
      </c>
      <c r="AL93" s="68">
        <f t="shared" si="72"/>
        <v>0.33271800000000001</v>
      </c>
      <c r="AM93" s="51">
        <f t="shared" si="73"/>
        <v>4480475.1286861086</v>
      </c>
      <c r="AN93" s="51">
        <f t="shared" si="73"/>
        <v>5361332.861247113</v>
      </c>
      <c r="AO93" s="51">
        <f t="shared" si="73"/>
        <v>5130970.3515682081</v>
      </c>
      <c r="AP93" s="51">
        <f t="shared" si="73"/>
        <v>5004321.8127878523</v>
      </c>
      <c r="AQ93" s="51">
        <f t="shared" si="73"/>
        <v>4933617.9387148321</v>
      </c>
      <c r="AR93" s="51">
        <f t="shared" si="73"/>
        <v>4883663.9801203851</v>
      </c>
      <c r="AS93" s="51">
        <f>NPV(WACC!$C$28,'Estrutura com ajuste'!AM93:AR93)</f>
        <v>22747106.083898246</v>
      </c>
      <c r="AT93" s="169">
        <f t="shared" si="59"/>
        <v>0.33271800000000012</v>
      </c>
      <c r="AU93" s="68">
        <f t="shared" si="22"/>
        <v>0</v>
      </c>
      <c r="AV93" s="44">
        <f t="shared" si="23"/>
        <v>0</v>
      </c>
      <c r="AW93" s="53">
        <f t="shared" ca="1" si="55"/>
        <v>13199483.955288069</v>
      </c>
    </row>
    <row r="94" spans="2:51" x14ac:dyDescent="0.3">
      <c r="F94" s="171"/>
      <c r="I94" s="1" t="s">
        <v>527</v>
      </c>
      <c r="J94" s="44">
        <v>3.6985228261479465E-2</v>
      </c>
      <c r="K94" s="112">
        <f t="shared" si="74"/>
        <v>12748602.215777043</v>
      </c>
      <c r="L94" s="112">
        <f t="shared" si="68"/>
        <v>15254966.946877481</v>
      </c>
      <c r="M94" s="112">
        <f t="shared" si="68"/>
        <v>14599500.748098323</v>
      </c>
      <c r="N94" s="112">
        <f t="shared" si="68"/>
        <v>14239139.001688261</v>
      </c>
      <c r="O94" s="112">
        <f t="shared" si="68"/>
        <v>14037960.434732206</v>
      </c>
      <c r="P94" s="112">
        <f t="shared" si="68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75"/>
        <v>1.2939929267265238</v>
      </c>
      <c r="T94" s="171">
        <f t="shared" si="69"/>
        <v>1.6623324974531333</v>
      </c>
      <c r="U94" s="171">
        <f t="shared" si="69"/>
        <v>1.9858307291347641</v>
      </c>
      <c r="V94" s="171">
        <f t="shared" si="69"/>
        <v>2.2933141968717599</v>
      </c>
      <c r="W94" s="171">
        <f t="shared" si="69"/>
        <v>2.6007976646087561</v>
      </c>
      <c r="X94" s="171">
        <f t="shared" si="69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70"/>
        <v>3651556.6354605872</v>
      </c>
      <c r="AC94" s="51">
        <f t="shared" si="70"/>
        <v>4369449.6726602232</v>
      </c>
      <c r="AD94" s="51">
        <f t="shared" si="70"/>
        <v>4181705.8002763069</v>
      </c>
      <c r="AE94" s="51">
        <f t="shared" si="70"/>
        <v>4078488.1059755655</v>
      </c>
      <c r="AF94" s="51">
        <f t="shared" si="70"/>
        <v>4020864.9313994767</v>
      </c>
      <c r="AG94" s="51">
        <f t="shared" si="70"/>
        <v>3980152.7962499685</v>
      </c>
      <c r="AH94" s="51">
        <f>NPV(WACC!$C$28,'Estrutura com ajuste'!AB94:AG94)</f>
        <v>18538736.132331222</v>
      </c>
      <c r="AI94" s="169">
        <f t="shared" si="58"/>
        <v>0.28642800000000013</v>
      </c>
      <c r="AJ94" s="51">
        <f t="shared" ca="1" si="71"/>
        <v>9533443.1623289958</v>
      </c>
      <c r="AK94" s="68">
        <f t="shared" si="72"/>
        <v>0</v>
      </c>
      <c r="AL94" s="68">
        <f t="shared" si="72"/>
        <v>0.28642800000000002</v>
      </c>
      <c r="AM94" s="51">
        <f t="shared" si="73"/>
        <v>3651556.6354605872</v>
      </c>
      <c r="AN94" s="51">
        <f t="shared" si="73"/>
        <v>4369449.6726602232</v>
      </c>
      <c r="AO94" s="51">
        <f t="shared" si="73"/>
        <v>4181705.8002763069</v>
      </c>
      <c r="AP94" s="51">
        <f t="shared" si="73"/>
        <v>4078488.1059755655</v>
      </c>
      <c r="AQ94" s="51">
        <f t="shared" si="73"/>
        <v>4020864.9313994767</v>
      </c>
      <c r="AR94" s="51">
        <f t="shared" si="73"/>
        <v>3980152.7962499685</v>
      </c>
      <c r="AS94" s="51">
        <f>NPV(WACC!$C$28,'Estrutura com ajuste'!AM94:AR94)</f>
        <v>18538736.132331222</v>
      </c>
      <c r="AT94" s="169">
        <f t="shared" si="59"/>
        <v>0.28642800000000013</v>
      </c>
      <c r="AU94" s="68">
        <f t="shared" si="22"/>
        <v>0</v>
      </c>
      <c r="AV94" s="44">
        <f t="shared" si="23"/>
        <v>0</v>
      </c>
      <c r="AW94" s="53">
        <f t="shared" ca="1" si="55"/>
        <v>9533443.1623289958</v>
      </c>
    </row>
    <row r="95" spans="2:51" x14ac:dyDescent="0.3">
      <c r="F95" s="171"/>
      <c r="I95" s="1" t="s">
        <v>528</v>
      </c>
      <c r="J95" s="44">
        <v>0.15837078292601003</v>
      </c>
      <c r="K95" s="112">
        <f t="shared" si="74"/>
        <v>54589526.928178899</v>
      </c>
      <c r="L95" s="112">
        <f t="shared" si="68"/>
        <v>65321783.1131685</v>
      </c>
      <c r="M95" s="112">
        <f t="shared" si="68"/>
        <v>62515076.220668204</v>
      </c>
      <c r="N95" s="112">
        <f t="shared" si="68"/>
        <v>60972006.876548849</v>
      </c>
      <c r="O95" s="112">
        <f t="shared" si="68"/>
        <v>60110560.059686929</v>
      </c>
      <c r="P95" s="112">
        <f t="shared" si="68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75"/>
        <v>8.5338985585899962</v>
      </c>
      <c r="T95" s="171">
        <f t="shared" si="69"/>
        <v>10.963102356208436</v>
      </c>
      <c r="U95" s="171">
        <f t="shared" si="69"/>
        <v>13.096576995855935</v>
      </c>
      <c r="V95" s="171">
        <f t="shared" si="69"/>
        <v>15.124434079085241</v>
      </c>
      <c r="W95" s="171">
        <f t="shared" si="69"/>
        <v>17.152291162314548</v>
      </c>
      <c r="X95" s="171">
        <f t="shared" si="69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70"/>
        <v>11877480.089979308</v>
      </c>
      <c r="AC95" s="51">
        <f t="shared" si="70"/>
        <v>14212582.926196976</v>
      </c>
      <c r="AD95" s="51">
        <f t="shared" si="70"/>
        <v>13601905.253940547</v>
      </c>
      <c r="AE95" s="51">
        <f t="shared" si="70"/>
        <v>13266167.312185746</v>
      </c>
      <c r="AF95" s="51">
        <f t="shared" si="70"/>
        <v>13078735.436666563</v>
      </c>
      <c r="AG95" s="51">
        <f t="shared" si="70"/>
        <v>12946310.385398574</v>
      </c>
      <c r="AH95" s="51">
        <f>NPV(WACC!$C$28,'Estrutura com ajuste'!AB95:AG95)</f>
        <v>60301260.883324645</v>
      </c>
      <c r="AI95" s="169">
        <f t="shared" si="58"/>
        <v>0.21757800000000002</v>
      </c>
      <c r="AJ95" s="51">
        <f t="shared" ca="1" si="71"/>
        <v>21481685.312404685</v>
      </c>
      <c r="AK95" s="68">
        <f t="shared" si="72"/>
        <v>0</v>
      </c>
      <c r="AL95" s="68">
        <f t="shared" si="72"/>
        <v>0.21757799999999999</v>
      </c>
      <c r="AM95" s="51">
        <f t="shared" si="73"/>
        <v>11877480.089979308</v>
      </c>
      <c r="AN95" s="51">
        <f t="shared" si="73"/>
        <v>14212582.926196976</v>
      </c>
      <c r="AO95" s="51">
        <f t="shared" si="73"/>
        <v>13601905.253940547</v>
      </c>
      <c r="AP95" s="51">
        <f t="shared" si="73"/>
        <v>13266167.312185746</v>
      </c>
      <c r="AQ95" s="51">
        <f t="shared" si="73"/>
        <v>13078735.436666563</v>
      </c>
      <c r="AR95" s="51">
        <f t="shared" si="73"/>
        <v>12946310.385398574</v>
      </c>
      <c r="AS95" s="51">
        <f>NPV(WACC!$C$28,'Estrutura com ajuste'!AM95:AR95)</f>
        <v>60301260.883324645</v>
      </c>
      <c r="AT95" s="169">
        <f t="shared" si="59"/>
        <v>0.21757800000000002</v>
      </c>
      <c r="AU95" s="68">
        <f t="shared" si="22"/>
        <v>0</v>
      </c>
      <c r="AV95" s="44">
        <f t="shared" si="23"/>
        <v>0</v>
      </c>
      <c r="AW95" s="53">
        <f t="shared" ca="1" si="55"/>
        <v>21481685.312404685</v>
      </c>
    </row>
    <row r="96" spans="2:51" x14ac:dyDescent="0.3">
      <c r="F96" s="171"/>
      <c r="I96" s="1" t="s">
        <v>529</v>
      </c>
      <c r="J96" s="44">
        <v>0.24244612638073568</v>
      </c>
      <c r="K96" s="112">
        <f t="shared" si="74"/>
        <v>83569829.612303957</v>
      </c>
      <c r="L96" s="112">
        <f t="shared" si="68"/>
        <v>99999589.516894802</v>
      </c>
      <c r="M96" s="112">
        <f t="shared" si="68"/>
        <v>95702867.600133672</v>
      </c>
      <c r="N96" s="112">
        <f t="shared" si="68"/>
        <v>93340618.842461094</v>
      </c>
      <c r="O96" s="112">
        <f t="shared" si="68"/>
        <v>92021850.064707667</v>
      </c>
      <c r="P96" s="112">
        <f t="shared" si="68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75"/>
        <v>1.8409023800967037</v>
      </c>
      <c r="T96" s="171">
        <f t="shared" si="69"/>
        <v>2.3649216219559142</v>
      </c>
      <c r="U96" s="171">
        <f t="shared" si="69"/>
        <v>2.8251472169800897</v>
      </c>
      <c r="V96" s="171">
        <f t="shared" si="69"/>
        <v>3.2625893667060391</v>
      </c>
      <c r="W96" s="171">
        <f t="shared" si="69"/>
        <v>3.7000315164319892</v>
      </c>
      <c r="X96" s="171">
        <f t="shared" si="69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70"/>
        <v>18796108.227251343</v>
      </c>
      <c r="AC96" s="51">
        <f t="shared" si="70"/>
        <v>22491407.676192395</v>
      </c>
      <c r="AD96" s="51">
        <f t="shared" si="70"/>
        <v>21525010.466284066</v>
      </c>
      <c r="AE96" s="51">
        <f t="shared" si="70"/>
        <v>20993705.286952138</v>
      </c>
      <c r="AF96" s="51">
        <f t="shared" si="70"/>
        <v>20697094.407303724</v>
      </c>
      <c r="AG96" s="51">
        <f t="shared" si="70"/>
        <v>20487531.808437962</v>
      </c>
      <c r="AH96" s="51">
        <f>NPV(WACC!$C$28,'Estrutura com ajuste'!AB96:AG96)</f>
        <v>95426724.963229343</v>
      </c>
      <c r="AI96" s="169">
        <f t="shared" si="58"/>
        <v>0.224915</v>
      </c>
      <c r="AJ96" s="51">
        <f t="shared" ca="1" si="71"/>
        <v>35989189.464444183</v>
      </c>
      <c r="AK96" s="68">
        <f t="shared" si="72"/>
        <v>0</v>
      </c>
      <c r="AL96" s="68">
        <f t="shared" si="72"/>
        <v>0.224915</v>
      </c>
      <c r="AM96" s="51">
        <f t="shared" si="73"/>
        <v>18796108.227251343</v>
      </c>
      <c r="AN96" s="51">
        <f t="shared" si="73"/>
        <v>22491407.676192395</v>
      </c>
      <c r="AO96" s="51">
        <f t="shared" si="73"/>
        <v>21525010.466284066</v>
      </c>
      <c r="AP96" s="51">
        <f t="shared" si="73"/>
        <v>20993705.286952138</v>
      </c>
      <c r="AQ96" s="51">
        <f t="shared" si="73"/>
        <v>20697094.407303724</v>
      </c>
      <c r="AR96" s="51">
        <f t="shared" si="73"/>
        <v>20487531.808437962</v>
      </c>
      <c r="AS96" s="51">
        <f>NPV(WACC!$C$28,'Estrutura com ajuste'!AM96:AR96)</f>
        <v>95426724.963229343</v>
      </c>
      <c r="AT96" s="169">
        <f t="shared" si="59"/>
        <v>0.224915</v>
      </c>
      <c r="AU96" s="68">
        <f t="shared" si="22"/>
        <v>0</v>
      </c>
      <c r="AV96" s="44">
        <f t="shared" si="23"/>
        <v>0</v>
      </c>
      <c r="AW96" s="53">
        <f t="shared" ca="1" si="55"/>
        <v>35989189.464444183</v>
      </c>
    </row>
    <row r="97" spans="2:49" x14ac:dyDescent="0.3">
      <c r="F97" s="171"/>
      <c r="I97" s="1" t="s">
        <v>530</v>
      </c>
      <c r="J97" s="44">
        <v>0.18281379079777083</v>
      </c>
      <c r="K97" s="112">
        <f t="shared" si="74"/>
        <v>63014895.621623874</v>
      </c>
      <c r="L97" s="112">
        <f t="shared" si="68"/>
        <v>75403572.375892416</v>
      </c>
      <c r="M97" s="112">
        <f t="shared" si="68"/>
        <v>72163677.256374508</v>
      </c>
      <c r="N97" s="112">
        <f t="shared" si="68"/>
        <v>70382449.993047267</v>
      </c>
      <c r="O97" s="112">
        <f t="shared" si="68"/>
        <v>69388047.141387582</v>
      </c>
      <c r="P97" s="112">
        <f t="shared" si="68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75"/>
        <v>0.58916313388370056</v>
      </c>
      <c r="T97" s="171">
        <f t="shared" si="69"/>
        <v>0.75687046159812021</v>
      </c>
      <c r="U97" s="171">
        <f t="shared" si="69"/>
        <v>0.90416124506904538</v>
      </c>
      <c r="V97" s="171">
        <f t="shared" si="69"/>
        <v>1.0441604055958653</v>
      </c>
      <c r="W97" s="171">
        <f t="shared" si="69"/>
        <v>1.1841595661226854</v>
      </c>
      <c r="X97" s="171">
        <f t="shared" si="69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70"/>
        <v>12828572.450650189</v>
      </c>
      <c r="AC97" s="51">
        <f t="shared" si="70"/>
        <v>15350659.264284179</v>
      </c>
      <c r="AD97" s="51">
        <f t="shared" si="70"/>
        <v>14691081.415852724</v>
      </c>
      <c r="AE97" s="51">
        <f t="shared" si="70"/>
        <v>14328459.169584563</v>
      </c>
      <c r="AF97" s="51">
        <f t="shared" si="70"/>
        <v>14126018.637043685</v>
      </c>
      <c r="AG97" s="51">
        <f t="shared" si="70"/>
        <v>13982989.614759261</v>
      </c>
      <c r="AH97" s="51">
        <f>NPV(WACC!$C$28,'Estrutura com ajuste'!AB97:AG97)</f>
        <v>65129900.302668996</v>
      </c>
      <c r="AI97" s="169">
        <f t="shared" si="58"/>
        <v>0.20358000000000001</v>
      </c>
      <c r="AJ97" s="51">
        <f t="shared" ca="1" si="71"/>
        <v>20313842.670202933</v>
      </c>
      <c r="AK97" s="68">
        <f t="shared" si="72"/>
        <v>0</v>
      </c>
      <c r="AL97" s="68">
        <f t="shared" si="72"/>
        <v>0.20358000000000001</v>
      </c>
      <c r="AM97" s="51">
        <f t="shared" si="73"/>
        <v>12828572.450650189</v>
      </c>
      <c r="AN97" s="51">
        <f t="shared" si="73"/>
        <v>15350659.264284179</v>
      </c>
      <c r="AO97" s="51">
        <f t="shared" si="73"/>
        <v>14691081.415852724</v>
      </c>
      <c r="AP97" s="51">
        <f t="shared" si="73"/>
        <v>14328459.169584563</v>
      </c>
      <c r="AQ97" s="51">
        <f t="shared" si="73"/>
        <v>14126018.637043685</v>
      </c>
      <c r="AR97" s="51">
        <f t="shared" si="73"/>
        <v>13982989.614759261</v>
      </c>
      <c r="AS97" s="51">
        <f>NPV(WACC!$C$28,'Estrutura com ajuste'!AM97:AR97)</f>
        <v>65129900.302668996</v>
      </c>
      <c r="AT97" s="169">
        <f t="shared" si="59"/>
        <v>0.20358000000000001</v>
      </c>
      <c r="AU97" s="68">
        <f t="shared" si="22"/>
        <v>0</v>
      </c>
      <c r="AV97" s="44">
        <f t="shared" si="23"/>
        <v>0</v>
      </c>
      <c r="AW97" s="53">
        <f t="shared" ca="1" si="55"/>
        <v>20313842.670202933</v>
      </c>
    </row>
    <row r="98" spans="2:49" x14ac:dyDescent="0.3">
      <c r="F98" s="171"/>
      <c r="I98" s="1" t="s">
        <v>531</v>
      </c>
      <c r="J98" s="44">
        <v>0.21491206797873741</v>
      </c>
      <c r="K98" s="112">
        <f t="shared" si="74"/>
        <v>74078993.014746934</v>
      </c>
      <c r="L98" s="112">
        <f t="shared" si="68"/>
        <v>88642862.23468563</v>
      </c>
      <c r="M98" s="112">
        <f t="shared" si="68"/>
        <v>84834109.311116233</v>
      </c>
      <c r="N98" s="112">
        <f t="shared" si="68"/>
        <v>82740135.803804487</v>
      </c>
      <c r="O98" s="112">
        <f t="shared" si="68"/>
        <v>81571136.614402294</v>
      </c>
      <c r="P98" s="112">
        <f t="shared" si="68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75"/>
        <v>5.2597210859905812E-2</v>
      </c>
      <c r="T98" s="171">
        <f t="shared" si="69"/>
        <v>6.7569189198740387E-2</v>
      </c>
      <c r="U98" s="171">
        <f t="shared" si="69"/>
        <v>8.0718491913716842E-2</v>
      </c>
      <c r="V98" s="171">
        <f t="shared" si="69"/>
        <v>9.3216839048743963E-2</v>
      </c>
      <c r="W98" s="171">
        <f t="shared" si="69"/>
        <v>0.1057151861837711</v>
      </c>
      <c r="X98" s="171">
        <f t="shared" si="69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70"/>
        <v>13196135.499674959</v>
      </c>
      <c r="AC98" s="51">
        <f t="shared" si="70"/>
        <v>15790484.907037959</v>
      </c>
      <c r="AD98" s="51">
        <f t="shared" si="70"/>
        <v>15112008.896245001</v>
      </c>
      <c r="AE98" s="51">
        <f t="shared" si="70"/>
        <v>14738996.831546515</v>
      </c>
      <c r="AF98" s="51">
        <f t="shared" si="70"/>
        <v>14530755.991943166</v>
      </c>
      <c r="AG98" s="51">
        <f t="shared" si="70"/>
        <v>14383628.915589819</v>
      </c>
      <c r="AH98" s="51">
        <f>NPV(WACC!$C$28,'Estrutura com ajuste'!AB98:AG98)</f>
        <v>66995996.068976574</v>
      </c>
      <c r="AI98" s="169">
        <f t="shared" si="58"/>
        <v>0.17813599999999996</v>
      </c>
      <c r="AJ98" s="51">
        <f t="shared" ca="1" si="71"/>
        <v>14324633.892857909</v>
      </c>
      <c r="AK98" s="68">
        <f t="shared" si="72"/>
        <v>0</v>
      </c>
      <c r="AL98" s="68">
        <f t="shared" si="72"/>
        <v>0.17813599999999999</v>
      </c>
      <c r="AM98" s="51">
        <f t="shared" si="73"/>
        <v>13196135.499674959</v>
      </c>
      <c r="AN98" s="51">
        <f t="shared" si="73"/>
        <v>15790484.907037959</v>
      </c>
      <c r="AO98" s="51">
        <f t="shared" si="73"/>
        <v>15112008.896245001</v>
      </c>
      <c r="AP98" s="51">
        <f t="shared" si="73"/>
        <v>14738996.831546515</v>
      </c>
      <c r="AQ98" s="51">
        <f t="shared" si="73"/>
        <v>14530755.991943166</v>
      </c>
      <c r="AR98" s="51">
        <f t="shared" si="73"/>
        <v>14383628.915589819</v>
      </c>
      <c r="AS98" s="51">
        <f>NPV(WACC!$C$28,'Estrutura com ajuste'!AM98:AR98)</f>
        <v>66995996.068976574</v>
      </c>
      <c r="AT98" s="169">
        <f t="shared" si="59"/>
        <v>0.17813599999999996</v>
      </c>
      <c r="AU98" s="68">
        <f t="shared" si="22"/>
        <v>0</v>
      </c>
      <c r="AV98" s="44">
        <f t="shared" si="23"/>
        <v>0</v>
      </c>
      <c r="AW98" s="53">
        <f t="shared" ca="1" si="55"/>
        <v>14324633.892857909</v>
      </c>
    </row>
    <row r="99" spans="2:49" x14ac:dyDescent="0.3">
      <c r="F99" s="171"/>
      <c r="I99" s="1" t="s">
        <v>532</v>
      </c>
      <c r="J99" s="44">
        <v>0.11366930009813708</v>
      </c>
      <c r="K99" s="112">
        <f t="shared" si="74"/>
        <v>39181174.734190188</v>
      </c>
      <c r="L99" s="112">
        <f t="shared" si="68"/>
        <v>46884161.525583483</v>
      </c>
      <c r="M99" s="112">
        <f t="shared" si="68"/>
        <v>44869671.212681659</v>
      </c>
      <c r="N99" s="112">
        <f t="shared" si="68"/>
        <v>43762146.143295057</v>
      </c>
      <c r="O99" s="112">
        <f t="shared" si="68"/>
        <v>43143849.921382651</v>
      </c>
      <c r="P99" s="112">
        <f t="shared" si="68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75"/>
        <v>0.83096155933375637</v>
      </c>
      <c r="T99" s="171">
        <f t="shared" si="69"/>
        <v>1.0674976467678703</v>
      </c>
      <c r="U99" s="171">
        <f t="shared" si="69"/>
        <v>1.2752380366013094</v>
      </c>
      <c r="V99" s="171">
        <f t="shared" si="69"/>
        <v>1.4726942487202217</v>
      </c>
      <c r="W99" s="171">
        <f t="shared" si="69"/>
        <v>1.6701504608391344</v>
      </c>
      <c r="X99" s="171">
        <f t="shared" si="69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70"/>
        <v>5982495.2078140313</v>
      </c>
      <c r="AC99" s="51">
        <f t="shared" si="70"/>
        <v>7158648.8550182907</v>
      </c>
      <c r="AD99" s="51">
        <f t="shared" si="70"/>
        <v>6851060.3581219362</v>
      </c>
      <c r="AE99" s="51">
        <f t="shared" si="70"/>
        <v>6681954.5703274356</v>
      </c>
      <c r="AF99" s="51">
        <f t="shared" si="70"/>
        <v>6587548.1567960735</v>
      </c>
      <c r="AG99" s="51">
        <f t="shared" si="70"/>
        <v>6520847.7937052827</v>
      </c>
      <c r="AH99" s="51">
        <f>NPV(WACC!$C$28,'Estrutura com ajuste'!AB99:AG99)</f>
        <v>30372772.804223813</v>
      </c>
      <c r="AI99" s="169">
        <f t="shared" si="58"/>
        <v>0.15268799999999999</v>
      </c>
      <c r="AJ99" s="51">
        <f t="shared" ca="1" si="71"/>
        <v>2510986.9090566523</v>
      </c>
      <c r="AK99" s="68">
        <f t="shared" si="72"/>
        <v>0</v>
      </c>
      <c r="AL99" s="68">
        <f t="shared" si="72"/>
        <v>0.15268799999999999</v>
      </c>
      <c r="AM99" s="51">
        <f t="shared" si="73"/>
        <v>5982495.2078140313</v>
      </c>
      <c r="AN99" s="51">
        <f t="shared" si="73"/>
        <v>7158648.8550182907</v>
      </c>
      <c r="AO99" s="51">
        <f t="shared" si="73"/>
        <v>6851060.3581219362</v>
      </c>
      <c r="AP99" s="51">
        <f t="shared" si="73"/>
        <v>6681954.5703274356</v>
      </c>
      <c r="AQ99" s="51">
        <f t="shared" si="73"/>
        <v>6587548.1567960735</v>
      </c>
      <c r="AR99" s="51">
        <f t="shared" si="73"/>
        <v>6520847.7937052827</v>
      </c>
      <c r="AS99" s="51">
        <f>NPV(WACC!$C$28,'Estrutura com ajuste'!AM99:AR99)</f>
        <v>30372772.804223813</v>
      </c>
      <c r="AT99" s="169">
        <f t="shared" si="59"/>
        <v>0.15268799999999999</v>
      </c>
      <c r="AU99" s="68">
        <f t="shared" si="22"/>
        <v>0</v>
      </c>
      <c r="AV99" s="44">
        <f t="shared" si="23"/>
        <v>0</v>
      </c>
      <c r="AW99" s="53">
        <f t="shared" ca="1" si="55"/>
        <v>2510986.9090566523</v>
      </c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74"/>
        <v>1058571.1583435754</v>
      </c>
      <c r="L100" s="112">
        <f t="shared" si="68"/>
        <v>1266685.3791598033</v>
      </c>
      <c r="M100" s="112">
        <f t="shared" si="68"/>
        <v>1212259.2074467954</v>
      </c>
      <c r="N100" s="112">
        <f t="shared" si="68"/>
        <v>1182336.8249876481</v>
      </c>
      <c r="O100" s="112">
        <f t="shared" si="68"/>
        <v>1165632.1051248682</v>
      </c>
      <c r="P100" s="112">
        <f t="shared" si="68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75"/>
        <v>0.36818047601934067</v>
      </c>
      <c r="T100" s="171">
        <f t="shared" si="69"/>
        <v>0.47298432439118271</v>
      </c>
      <c r="U100" s="171">
        <f t="shared" si="69"/>
        <v>0.56502944339601779</v>
      </c>
      <c r="V100" s="171">
        <f t="shared" si="69"/>
        <v>0.6525178733412077</v>
      </c>
      <c r="W100" s="171">
        <f t="shared" si="69"/>
        <v>0.7400063032863976</v>
      </c>
      <c r="X100" s="171">
        <f t="shared" si="69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70"/>
        <v>134066.97863305549</v>
      </c>
      <c r="AC100" s="51">
        <f t="shared" si="70"/>
        <v>160424.43658520994</v>
      </c>
      <c r="AD100" s="51">
        <f t="shared" si="70"/>
        <v>153531.41636392919</v>
      </c>
      <c r="AE100" s="51">
        <f t="shared" si="70"/>
        <v>149741.77654786065</v>
      </c>
      <c r="AF100" s="51">
        <f t="shared" si="70"/>
        <v>147626.14048195945</v>
      </c>
      <c r="AG100" s="51">
        <f t="shared" si="70"/>
        <v>146131.39358410481</v>
      </c>
      <c r="AH100" s="51">
        <f>NPV(WACC!$C$28,'Estrutura com ajuste'!AB100:AG100)</f>
        <v>680650.08681526431</v>
      </c>
      <c r="AI100" s="169">
        <f t="shared" si="58"/>
        <v>0.12664899999999998</v>
      </c>
      <c r="AJ100" s="51">
        <f t="shared" ca="1" si="71"/>
        <v>-72621.74801603856</v>
      </c>
      <c r="AK100" s="68">
        <f t="shared" si="72"/>
        <v>0</v>
      </c>
      <c r="AL100" s="68">
        <f t="shared" si="72"/>
        <v>0.12664900000000001</v>
      </c>
      <c r="AM100" s="51">
        <f t="shared" si="73"/>
        <v>134066.97863305549</v>
      </c>
      <c r="AN100" s="51">
        <f t="shared" si="73"/>
        <v>160424.43658520994</v>
      </c>
      <c r="AO100" s="51">
        <f t="shared" si="73"/>
        <v>153531.41636392919</v>
      </c>
      <c r="AP100" s="51">
        <f t="shared" si="73"/>
        <v>149741.77654786065</v>
      </c>
      <c r="AQ100" s="51">
        <f t="shared" si="73"/>
        <v>147626.14048195945</v>
      </c>
      <c r="AR100" s="51">
        <f t="shared" si="73"/>
        <v>146131.39358410481</v>
      </c>
      <c r="AS100" s="51">
        <f>NPV(WACC!$C$28,'Estrutura com ajuste'!AM100:AR100)</f>
        <v>680650.08681526431</v>
      </c>
      <c r="AT100" s="169">
        <f t="shared" si="59"/>
        <v>0.12664899999999998</v>
      </c>
      <c r="AU100" s="68">
        <f t="shared" si="22"/>
        <v>0</v>
      </c>
      <c r="AV100" s="44">
        <f t="shared" si="23"/>
        <v>0</v>
      </c>
      <c r="AW100" s="53">
        <f t="shared" ca="1" si="55"/>
        <v>-72621.74801603856</v>
      </c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70"/>
        <v>0</v>
      </c>
      <c r="AC101" s="51">
        <f t="shared" si="70"/>
        <v>0</v>
      </c>
      <c r="AD101" s="51">
        <f t="shared" si="70"/>
        <v>0</v>
      </c>
      <c r="AE101" s="51">
        <f t="shared" si="70"/>
        <v>0</v>
      </c>
      <c r="AF101" s="51">
        <f t="shared" si="70"/>
        <v>0</v>
      </c>
      <c r="AG101" s="51">
        <f t="shared" si="70"/>
        <v>0</v>
      </c>
      <c r="AH101" s="122">
        <f>NPV(WACC!$C$28,'Estrutura com ajuste'!AB101:AG101)</f>
        <v>0</v>
      </c>
      <c r="AI101" s="168">
        <v>0</v>
      </c>
      <c r="AJ101" s="122">
        <f t="shared" ca="1" si="71"/>
        <v>0</v>
      </c>
      <c r="AK101" s="68">
        <f t="shared" si="72"/>
        <v>0</v>
      </c>
      <c r="AL101" s="68">
        <f t="shared" si="72"/>
        <v>0</v>
      </c>
      <c r="AM101" s="51">
        <f t="shared" si="73"/>
        <v>0</v>
      </c>
      <c r="AN101" s="51">
        <f t="shared" si="73"/>
        <v>0</v>
      </c>
      <c r="AO101" s="51">
        <f t="shared" si="73"/>
        <v>0</v>
      </c>
      <c r="AP101" s="51">
        <f t="shared" si="73"/>
        <v>0</v>
      </c>
      <c r="AQ101" s="51">
        <f t="shared" si="73"/>
        <v>0</v>
      </c>
      <c r="AR101" s="51">
        <f t="shared" si="73"/>
        <v>0</v>
      </c>
      <c r="AS101" s="122">
        <f>NPV(WACC!$C$28,'Estrutura com ajuste'!AM101:AR101)</f>
        <v>0</v>
      </c>
      <c r="AT101" s="168">
        <v>0</v>
      </c>
      <c r="AU101" s="68">
        <f t="shared" si="22"/>
        <v>0</v>
      </c>
      <c r="AV101" s="44">
        <v>0</v>
      </c>
      <c r="AW101" s="53">
        <f t="shared" ca="1" si="55"/>
        <v>0</v>
      </c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70"/>
        <v>0</v>
      </c>
      <c r="AC102" s="51">
        <f t="shared" si="70"/>
        <v>0</v>
      </c>
      <c r="AD102" s="51">
        <f t="shared" si="70"/>
        <v>0</v>
      </c>
      <c r="AE102" s="51">
        <f t="shared" si="70"/>
        <v>0</v>
      </c>
      <c r="AF102" s="51">
        <f t="shared" si="70"/>
        <v>0</v>
      </c>
      <c r="AG102" s="51">
        <f t="shared" si="70"/>
        <v>0</v>
      </c>
      <c r="AH102" s="122">
        <f>NPV(WACC!$C$28,'Estrutura com ajuste'!AB102:AG102)</f>
        <v>0</v>
      </c>
      <c r="AI102" s="168">
        <v>0</v>
      </c>
      <c r="AJ102" s="122">
        <f t="shared" ca="1" si="71"/>
        <v>0</v>
      </c>
      <c r="AK102" s="68">
        <f t="shared" si="72"/>
        <v>0</v>
      </c>
      <c r="AL102" s="68">
        <f t="shared" si="72"/>
        <v>0</v>
      </c>
      <c r="AM102" s="51">
        <f t="shared" si="73"/>
        <v>0</v>
      </c>
      <c r="AN102" s="51">
        <f t="shared" si="73"/>
        <v>0</v>
      </c>
      <c r="AO102" s="51">
        <f t="shared" si="73"/>
        <v>0</v>
      </c>
      <c r="AP102" s="51">
        <f t="shared" si="73"/>
        <v>0</v>
      </c>
      <c r="AQ102" s="51">
        <f t="shared" si="73"/>
        <v>0</v>
      </c>
      <c r="AR102" s="51">
        <f t="shared" si="73"/>
        <v>0</v>
      </c>
      <c r="AS102" s="122">
        <f>NPV(WACC!$C$28,'Estrutura com ajuste'!AM102:AR102)</f>
        <v>0</v>
      </c>
      <c r="AT102" s="168">
        <v>0</v>
      </c>
      <c r="AU102" s="68">
        <f t="shared" si="22"/>
        <v>0</v>
      </c>
      <c r="AV102" s="44">
        <v>0</v>
      </c>
      <c r="AW102" s="53">
        <f t="shared" ca="1" si="55"/>
        <v>0</v>
      </c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76">SUM(AB112:AB113)</f>
        <v>23028452.583558869</v>
      </c>
      <c r="AC103" s="122">
        <f t="shared" si="76"/>
        <v>25116492.654420629</v>
      </c>
      <c r="AD103" s="122">
        <f t="shared" si="76"/>
        <v>44899267.41586376</v>
      </c>
      <c r="AE103" s="122">
        <f t="shared" si="76"/>
        <v>48158257.99638699</v>
      </c>
      <c r="AF103" s="122">
        <f t="shared" si="76"/>
        <v>51324485.219999999</v>
      </c>
      <c r="AG103" s="122">
        <f t="shared" si="76"/>
        <v>51324485.219999999</v>
      </c>
      <c r="AH103" s="122">
        <f>NPV(WACC!$C$28,'Estrutura com ajuste'!AB103:AG103)</f>
        <v>179503792.98808277</v>
      </c>
      <c r="AI103" s="168">
        <v>0</v>
      </c>
      <c r="AJ103" s="122">
        <f t="shared" ca="1" si="71"/>
        <v>-85415376.40840897</v>
      </c>
      <c r="AK103" s="68">
        <f t="shared" si="72"/>
        <v>0</v>
      </c>
      <c r="AL103" s="68">
        <f>AA103*1.05</f>
        <v>4.9215599999999998E-2</v>
      </c>
      <c r="AM103" s="122">
        <f t="shared" ref="AM103:AR103" si="77">SUM(AM112:AM113)</f>
        <v>21643613.12071535</v>
      </c>
      <c r="AN103" s="122">
        <f t="shared" si="77"/>
        <v>23606086.774136089</v>
      </c>
      <c r="AO103" s="122">
        <f t="shared" si="77"/>
        <v>42199204.216018356</v>
      </c>
      <c r="AP103" s="122">
        <f t="shared" si="77"/>
        <v>45262212.076965973</v>
      </c>
      <c r="AQ103" s="122">
        <f t="shared" si="77"/>
        <v>48238035</v>
      </c>
      <c r="AR103" s="122">
        <f t="shared" si="77"/>
        <v>48238035</v>
      </c>
      <c r="AS103" s="122">
        <f>NPV(WACC!$C$28,'Estrutura com ajuste'!AM103:AR103)</f>
        <v>168709149.47662657</v>
      </c>
      <c r="AT103" s="168">
        <v>0</v>
      </c>
      <c r="AU103" s="68">
        <f t="shared" si="22"/>
        <v>0</v>
      </c>
      <c r="AV103" s="44">
        <v>0</v>
      </c>
      <c r="AW103" s="163">
        <f t="shared" ca="1" si="55"/>
        <v>-96210019.919865161</v>
      </c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G106" si="78">$Z104*12*S104+$AA104*K104</f>
        <v>0</v>
      </c>
      <c r="AC104" s="51">
        <f t="shared" si="78"/>
        <v>0</v>
      </c>
      <c r="AD104" s="51">
        <f t="shared" si="78"/>
        <v>0</v>
      </c>
      <c r="AE104" s="51">
        <f t="shared" si="78"/>
        <v>0</v>
      </c>
      <c r="AF104" s="51">
        <f t="shared" si="78"/>
        <v>0</v>
      </c>
      <c r="AG104" s="51">
        <f t="shared" si="78"/>
        <v>0</v>
      </c>
      <c r="AH104" s="122">
        <f>NPV(WACC!$C$28,'Estrutura com ajuste'!AB104:AG104)</f>
        <v>0</v>
      </c>
      <c r="AI104" s="168">
        <v>0</v>
      </c>
      <c r="AJ104" s="122">
        <f t="shared" ca="1" si="71"/>
        <v>0</v>
      </c>
      <c r="AK104" s="68">
        <f t="shared" si="72"/>
        <v>0</v>
      </c>
      <c r="AL104" s="68">
        <f t="shared" si="72"/>
        <v>0</v>
      </c>
      <c r="AM104" s="51">
        <f t="shared" ref="AM104:AR106" si="79">$AK104*12*S104+$AL104*K104</f>
        <v>0</v>
      </c>
      <c r="AN104" s="51">
        <f t="shared" si="79"/>
        <v>0</v>
      </c>
      <c r="AO104" s="51">
        <f t="shared" si="79"/>
        <v>0</v>
      </c>
      <c r="AP104" s="51">
        <f t="shared" si="79"/>
        <v>0</v>
      </c>
      <c r="AQ104" s="51">
        <f t="shared" si="79"/>
        <v>0</v>
      </c>
      <c r="AR104" s="51">
        <f t="shared" si="79"/>
        <v>0</v>
      </c>
      <c r="AS104" s="122">
        <f>NPV(WACC!$C$28,'Estrutura com ajuste'!AM104:AR104)</f>
        <v>0</v>
      </c>
      <c r="AT104" s="168">
        <v>0</v>
      </c>
      <c r="AU104" s="68">
        <f t="shared" si="22"/>
        <v>0</v>
      </c>
      <c r="AV104" s="44">
        <v>0</v>
      </c>
      <c r="AW104" s="53">
        <f t="shared" ca="1" si="55"/>
        <v>0</v>
      </c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78"/>
        <v>0</v>
      </c>
      <c r="AC105" s="51">
        <f t="shared" si="78"/>
        <v>0</v>
      </c>
      <c r="AD105" s="51">
        <f t="shared" si="78"/>
        <v>0</v>
      </c>
      <c r="AE105" s="51">
        <f t="shared" si="78"/>
        <v>0</v>
      </c>
      <c r="AF105" s="51">
        <f t="shared" si="78"/>
        <v>0</v>
      </c>
      <c r="AG105" s="51">
        <f t="shared" si="78"/>
        <v>0</v>
      </c>
      <c r="AH105" s="122">
        <f>NPV(WACC!$C$28,'Estrutura com ajuste'!AB105:AG105)</f>
        <v>0</v>
      </c>
      <c r="AI105" s="168">
        <v>0</v>
      </c>
      <c r="AJ105" s="122">
        <f t="shared" ca="1" si="71"/>
        <v>0</v>
      </c>
      <c r="AK105" s="68">
        <f t="shared" si="72"/>
        <v>0</v>
      </c>
      <c r="AL105" s="68">
        <f t="shared" si="72"/>
        <v>0</v>
      </c>
      <c r="AM105" s="51">
        <f t="shared" si="79"/>
        <v>0</v>
      </c>
      <c r="AN105" s="51">
        <f t="shared" si="79"/>
        <v>0</v>
      </c>
      <c r="AO105" s="51">
        <f t="shared" si="79"/>
        <v>0</v>
      </c>
      <c r="AP105" s="51">
        <f t="shared" si="79"/>
        <v>0</v>
      </c>
      <c r="AQ105" s="51">
        <f t="shared" si="79"/>
        <v>0</v>
      </c>
      <c r="AR105" s="51">
        <f t="shared" si="79"/>
        <v>0</v>
      </c>
      <c r="AS105" s="122">
        <f>NPV(WACC!$C$28,'Estrutura com ajuste'!AM105:AR105)</f>
        <v>0</v>
      </c>
      <c r="AT105" s="168">
        <v>0</v>
      </c>
      <c r="AU105" s="68">
        <f t="shared" si="22"/>
        <v>0</v>
      </c>
      <c r="AV105" s="44">
        <v>0</v>
      </c>
      <c r="AW105" s="53">
        <f t="shared" ca="1" si="55"/>
        <v>0</v>
      </c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78"/>
        <v>0</v>
      </c>
      <c r="AC106" s="51">
        <f t="shared" si="78"/>
        <v>0</v>
      </c>
      <c r="AD106" s="51">
        <f t="shared" si="78"/>
        <v>0</v>
      </c>
      <c r="AE106" s="51">
        <f t="shared" si="78"/>
        <v>0</v>
      </c>
      <c r="AF106" s="51">
        <f t="shared" si="78"/>
        <v>0</v>
      </c>
      <c r="AG106" s="51">
        <f t="shared" si="78"/>
        <v>0</v>
      </c>
      <c r="AH106" s="122">
        <f>NPV(WACC!$C$28,'Estrutura com ajuste'!AB106:AG106)</f>
        <v>0</v>
      </c>
      <c r="AI106" s="168">
        <v>0</v>
      </c>
      <c r="AJ106" s="122">
        <f t="shared" ca="1" si="71"/>
        <v>0</v>
      </c>
      <c r="AK106" s="68">
        <f t="shared" si="72"/>
        <v>0</v>
      </c>
      <c r="AL106" s="68">
        <f t="shared" si="72"/>
        <v>0</v>
      </c>
      <c r="AM106" s="51">
        <f t="shared" si="79"/>
        <v>0</v>
      </c>
      <c r="AN106" s="51">
        <f t="shared" si="79"/>
        <v>0</v>
      </c>
      <c r="AO106" s="51">
        <f t="shared" si="79"/>
        <v>0</v>
      </c>
      <c r="AP106" s="51">
        <f t="shared" si="79"/>
        <v>0</v>
      </c>
      <c r="AQ106" s="51">
        <f t="shared" si="79"/>
        <v>0</v>
      </c>
      <c r="AR106" s="51">
        <f t="shared" si="79"/>
        <v>0</v>
      </c>
      <c r="AS106" s="122">
        <f>NPV(WACC!$C$28,'Estrutura com ajuste'!AM106:AR106)</f>
        <v>0</v>
      </c>
      <c r="AT106" s="168">
        <v>0</v>
      </c>
      <c r="AU106" s="68">
        <f t="shared" si="22"/>
        <v>0</v>
      </c>
      <c r="AV106" s="44">
        <v>0</v>
      </c>
      <c r="AW106" s="53">
        <f t="shared" ca="1" si="55"/>
        <v>0</v>
      </c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80">SUM(AB108:AB111)</f>
        <v>2830823.1376459161</v>
      </c>
      <c r="AC107" s="122">
        <f t="shared" si="80"/>
        <v>5158360.505648599</v>
      </c>
      <c r="AD107" s="122">
        <f t="shared" si="80"/>
        <v>5445260.9023382803</v>
      </c>
      <c r="AE107" s="122">
        <f t="shared" si="80"/>
        <v>5572552.7090569595</v>
      </c>
      <c r="AF107" s="122">
        <f t="shared" si="80"/>
        <v>5702616.9969707504</v>
      </c>
      <c r="AG107" s="122">
        <f t="shared" si="80"/>
        <v>5834909.1427096641</v>
      </c>
      <c r="AH107" s="122">
        <f>NPV(WACC!$C$28,'Estrutura com ajuste'!AB107:AG107)</f>
        <v>22819125.481985614</v>
      </c>
      <c r="AI107" s="168">
        <f t="shared" ref="AI107:AI112" si="81">AH107/Q107</f>
        <v>0.35345261168070707</v>
      </c>
      <c r="AJ107" s="122">
        <f ca="1">SUM(AJ108:AJ111)</f>
        <v>-13525304.873404901</v>
      </c>
      <c r="AK107" s="68">
        <f t="shared" si="72"/>
        <v>0</v>
      </c>
      <c r="AL107" s="68">
        <f t="shared" si="72"/>
        <v>0</v>
      </c>
      <c r="AM107" s="122">
        <f t="shared" ref="AM107:AR107" si="82">SUM(AM108:AM111)</f>
        <v>2830823.1376459161</v>
      </c>
      <c r="AN107" s="122">
        <f t="shared" si="82"/>
        <v>5158360.505648599</v>
      </c>
      <c r="AO107" s="122">
        <f t="shared" si="82"/>
        <v>5445260.9023382803</v>
      </c>
      <c r="AP107" s="122">
        <f t="shared" si="82"/>
        <v>5572552.7090569595</v>
      </c>
      <c r="AQ107" s="122">
        <f t="shared" si="82"/>
        <v>5702616.9969707504</v>
      </c>
      <c r="AR107" s="122">
        <f t="shared" si="82"/>
        <v>5834909.1427096641</v>
      </c>
      <c r="AS107" s="122">
        <f>NPV(WACC!$C$28,'Estrutura com ajuste'!AM107:AR107)</f>
        <v>22819125.481985614</v>
      </c>
      <c r="AT107" s="168">
        <f t="shared" ref="AT107:AT114" si="83">AS107/Q107</f>
        <v>0.35345261168070707</v>
      </c>
      <c r="AU107" s="68">
        <f t="shared" si="22"/>
        <v>0</v>
      </c>
      <c r="AV107" s="44">
        <f t="shared" si="23"/>
        <v>0</v>
      </c>
      <c r="AW107" s="163">
        <f t="shared" ca="1" si="55"/>
        <v>-13525304.873404913</v>
      </c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84">$J108*L$107</f>
        <v>4016081.7046113811</v>
      </c>
      <c r="M108" s="112">
        <f t="shared" si="84"/>
        <v>4239450.240588937</v>
      </c>
      <c r="N108" s="112">
        <f t="shared" si="84"/>
        <v>4338554.2670620801</v>
      </c>
      <c r="O108" s="112">
        <f t="shared" si="84"/>
        <v>4439816.8303400623</v>
      </c>
      <c r="P108" s="112">
        <f t="shared" si="84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85">$R108*T$107</f>
        <v>39.968710666829246</v>
      </c>
      <c r="U108" s="171">
        <f t="shared" si="85"/>
        <v>43.228294837716291</v>
      </c>
      <c r="V108" s="171">
        <f t="shared" si="85"/>
        <v>46.487879008603336</v>
      </c>
      <c r="W108" s="171">
        <f t="shared" si="85"/>
        <v>49.747463179490381</v>
      </c>
      <c r="X108" s="171">
        <f t="shared" si="85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G113" si="86">$Z108*12*S108+$AA108*K108</f>
        <v>933760.28556087299</v>
      </c>
      <c r="AC108" s="51">
        <f t="shared" si="86"/>
        <v>1701509.4001195221</v>
      </c>
      <c r="AD108" s="51">
        <f t="shared" si="86"/>
        <v>1796144.8412312772</v>
      </c>
      <c r="AE108" s="51">
        <f t="shared" si="86"/>
        <v>1838132.6405432597</v>
      </c>
      <c r="AF108" s="51">
        <f t="shared" si="86"/>
        <v>1881034.9557774956</v>
      </c>
      <c r="AG108" s="51">
        <f t="shared" si="86"/>
        <v>1924672.1403616776</v>
      </c>
      <c r="AH108" s="51">
        <f>NPV(WACC!$C$28,'Estrutura com ajuste'!AB108:AG108)</f>
        <v>7526995.5381343458</v>
      </c>
      <c r="AI108" s="169">
        <f t="shared" si="81"/>
        <v>0.42367399999999988</v>
      </c>
      <c r="AJ108" s="51">
        <f ca="1">AH108-T52</f>
        <v>501548.62138936482</v>
      </c>
      <c r="AK108" s="68">
        <f t="shared" si="72"/>
        <v>0</v>
      </c>
      <c r="AL108" s="68">
        <f t="shared" si="72"/>
        <v>0.423674</v>
      </c>
      <c r="AM108" s="51">
        <f t="shared" ref="AM108:AR113" si="87">$AK108*12*S108+$AL108*K108</f>
        <v>933760.28556087299</v>
      </c>
      <c r="AN108" s="51">
        <f t="shared" si="87"/>
        <v>1701509.4001195221</v>
      </c>
      <c r="AO108" s="51">
        <f t="shared" si="87"/>
        <v>1796144.8412312772</v>
      </c>
      <c r="AP108" s="51">
        <f t="shared" si="87"/>
        <v>1838132.6405432597</v>
      </c>
      <c r="AQ108" s="51">
        <f t="shared" si="87"/>
        <v>1881034.9557774956</v>
      </c>
      <c r="AR108" s="51">
        <f t="shared" si="87"/>
        <v>1924672.1403616776</v>
      </c>
      <c r="AS108" s="51">
        <f>NPV(WACC!$C$28,'Estrutura com ajuste'!AM108:AR108)</f>
        <v>7526995.5381343458</v>
      </c>
      <c r="AT108" s="169">
        <f t="shared" si="83"/>
        <v>0.42367399999999988</v>
      </c>
      <c r="AU108" s="68">
        <f t="shared" si="22"/>
        <v>0</v>
      </c>
      <c r="AV108" s="44">
        <f t="shared" si="23"/>
        <v>0</v>
      </c>
      <c r="AW108" s="53">
        <f t="shared" ca="1" si="55"/>
        <v>501548.62138936482</v>
      </c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88">$J109*K$107</f>
        <v>5094127.9544757092</v>
      </c>
      <c r="L109" s="112">
        <f t="shared" si="84"/>
        <v>9282582.1937219165</v>
      </c>
      <c r="M109" s="112">
        <f t="shared" si="84"/>
        <v>9798865.7126359418</v>
      </c>
      <c r="N109" s="112">
        <f t="shared" si="84"/>
        <v>10027930.094072564</v>
      </c>
      <c r="O109" s="112">
        <f t="shared" si="84"/>
        <v>10261983.615866089</v>
      </c>
      <c r="P109" s="112">
        <f t="shared" si="84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89">$R109*S$107</f>
        <v>36.855938285523592</v>
      </c>
      <c r="T109" s="171">
        <f t="shared" si="85"/>
        <v>40.687691783589813</v>
      </c>
      <c r="U109" s="171">
        <f t="shared" si="85"/>
        <v>44.0059113076884</v>
      </c>
      <c r="V109" s="171">
        <f t="shared" si="85"/>
        <v>47.324130831786988</v>
      </c>
      <c r="W109" s="171">
        <f t="shared" si="85"/>
        <v>50.642350355885576</v>
      </c>
      <c r="X109" s="171">
        <f t="shared" si="85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90">AA93</f>
        <v>0.33271800000000001</v>
      </c>
      <c r="AB109" s="51">
        <f t="shared" si="86"/>
        <v>1694908.0647572491</v>
      </c>
      <c r="AC109" s="51">
        <f t="shared" si="86"/>
        <v>3088482.1823307686</v>
      </c>
      <c r="AD109" s="51">
        <f t="shared" si="86"/>
        <v>3260259.0021768054</v>
      </c>
      <c r="AE109" s="51">
        <f t="shared" si="86"/>
        <v>3336472.8450396354</v>
      </c>
      <c r="AF109" s="51">
        <f t="shared" si="86"/>
        <v>3414346.6647037338</v>
      </c>
      <c r="AG109" s="51">
        <f t="shared" si="86"/>
        <v>3493554.377024252</v>
      </c>
      <c r="AH109" s="51">
        <f>NPV(WACC!$C$28,'Estrutura com ajuste'!AB109:AG109)</f>
        <v>13662570.188785411</v>
      </c>
      <c r="AI109" s="169">
        <f t="shared" si="81"/>
        <v>0.33271800000000012</v>
      </c>
      <c r="AJ109" s="51">
        <f ca="1">AH109-T53</f>
        <v>-12062398.448963244</v>
      </c>
      <c r="AK109" s="68">
        <f t="shared" si="72"/>
        <v>0</v>
      </c>
      <c r="AL109" s="68">
        <f t="shared" si="72"/>
        <v>0.33271800000000001</v>
      </c>
      <c r="AM109" s="51">
        <f t="shared" si="87"/>
        <v>1694908.0647572491</v>
      </c>
      <c r="AN109" s="51">
        <f t="shared" si="87"/>
        <v>3088482.1823307686</v>
      </c>
      <c r="AO109" s="51">
        <f t="shared" si="87"/>
        <v>3260259.0021768054</v>
      </c>
      <c r="AP109" s="51">
        <f t="shared" si="87"/>
        <v>3336472.8450396354</v>
      </c>
      <c r="AQ109" s="51">
        <f t="shared" si="87"/>
        <v>3414346.6647037338</v>
      </c>
      <c r="AR109" s="51">
        <f t="shared" si="87"/>
        <v>3493554.377024252</v>
      </c>
      <c r="AS109" s="51">
        <f>NPV(WACC!$C$28,'Estrutura com ajuste'!AM109:AR109)</f>
        <v>13662570.188785411</v>
      </c>
      <c r="AT109" s="169">
        <f t="shared" si="83"/>
        <v>0.33271800000000012</v>
      </c>
      <c r="AU109" s="68">
        <f t="shared" si="22"/>
        <v>0</v>
      </c>
      <c r="AV109" s="44">
        <f t="shared" si="23"/>
        <v>0</v>
      </c>
      <c r="AW109" s="53">
        <f t="shared" ca="1" si="55"/>
        <v>-12062398.448963244</v>
      </c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88"/>
        <v>689365.26858160517</v>
      </c>
      <c r="L110" s="112">
        <f t="shared" si="84"/>
        <v>1256169.8144004578</v>
      </c>
      <c r="M110" s="112">
        <f t="shared" si="84"/>
        <v>1326036.1251529627</v>
      </c>
      <c r="N110" s="112">
        <f t="shared" si="84"/>
        <v>1357034.3706314254</v>
      </c>
      <c r="O110" s="112">
        <f t="shared" si="84"/>
        <v>1388707.7738823004</v>
      </c>
      <c r="P110" s="112">
        <f t="shared" si="84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89"/>
        <v>4.2780187511371608</v>
      </c>
      <c r="T110" s="171">
        <f t="shared" si="85"/>
        <v>4.7227859739241964</v>
      </c>
      <c r="U110" s="171">
        <f t="shared" si="85"/>
        <v>5.1079452183995677</v>
      </c>
      <c r="V110" s="171">
        <f t="shared" si="85"/>
        <v>5.493104462874939</v>
      </c>
      <c r="W110" s="171">
        <f t="shared" si="85"/>
        <v>5.8782637073503103</v>
      </c>
      <c r="X110" s="171">
        <f t="shared" si="85"/>
        <v>6.2634229518256817</v>
      </c>
      <c r="Y110" s="51">
        <f>NPV(WACC!$C$28,S110:X110)</f>
        <v>23.844763350382536</v>
      </c>
      <c r="Z110" s="43">
        <v>0</v>
      </c>
      <c r="AA110" s="43">
        <f t="shared" si="90"/>
        <v>0.28642800000000002</v>
      </c>
      <c r="AB110" s="51">
        <f t="shared" si="86"/>
        <v>197453.51514929201</v>
      </c>
      <c r="AC110" s="51">
        <f t="shared" si="86"/>
        <v>359802.20759909431</v>
      </c>
      <c r="AD110" s="51">
        <f t="shared" si="86"/>
        <v>379813.87525531283</v>
      </c>
      <c r="AE110" s="51">
        <f t="shared" si="86"/>
        <v>388692.64071121794</v>
      </c>
      <c r="AF110" s="51">
        <f t="shared" si="86"/>
        <v>397764.79025755957</v>
      </c>
      <c r="AG110" s="51">
        <f t="shared" si="86"/>
        <v>406992.3357214253</v>
      </c>
      <c r="AH110" s="51">
        <f>NPV(WACC!$C$28,'Estrutura com ajuste'!AB110:AG110)</f>
        <v>1591663.0322577306</v>
      </c>
      <c r="AI110" s="169">
        <f t="shared" si="81"/>
        <v>0.28642800000000002</v>
      </c>
      <c r="AJ110" s="51">
        <f ca="1">AH110-T54</f>
        <v>-1884812.9691410963</v>
      </c>
      <c r="AK110" s="68">
        <f t="shared" si="72"/>
        <v>0</v>
      </c>
      <c r="AL110" s="68">
        <f t="shared" si="72"/>
        <v>0.28642800000000002</v>
      </c>
      <c r="AM110" s="51">
        <f t="shared" si="87"/>
        <v>197453.51514929201</v>
      </c>
      <c r="AN110" s="51">
        <f t="shared" si="87"/>
        <v>359802.20759909431</v>
      </c>
      <c r="AO110" s="51">
        <f t="shared" si="87"/>
        <v>379813.87525531283</v>
      </c>
      <c r="AP110" s="51">
        <f t="shared" si="87"/>
        <v>388692.64071121794</v>
      </c>
      <c r="AQ110" s="51">
        <f t="shared" si="87"/>
        <v>397764.79025755957</v>
      </c>
      <c r="AR110" s="51">
        <f t="shared" si="87"/>
        <v>406992.3357214253</v>
      </c>
      <c r="AS110" s="51">
        <f>NPV(WACC!$C$28,'Estrutura com ajuste'!AM110:AR110)</f>
        <v>1591663.0322577306</v>
      </c>
      <c r="AT110" s="169">
        <f t="shared" si="83"/>
        <v>0.28642800000000002</v>
      </c>
      <c r="AU110" s="68">
        <f t="shared" si="22"/>
        <v>0</v>
      </c>
      <c r="AV110" s="44">
        <f t="shared" si="23"/>
        <v>0</v>
      </c>
      <c r="AW110" s="53">
        <f t="shared" ca="1" si="55"/>
        <v>-1884812.9691410963</v>
      </c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88"/>
        <v>21607.295675581361</v>
      </c>
      <c r="L111" s="112">
        <f t="shared" si="84"/>
        <v>39373.078156863659</v>
      </c>
      <c r="M111" s="112">
        <f t="shared" si="84"/>
        <v>41562.950642458309</v>
      </c>
      <c r="N111" s="112">
        <f t="shared" si="84"/>
        <v>42534.552035803106</v>
      </c>
      <c r="O111" s="112">
        <f t="shared" si="84"/>
        <v>43527.3154085528</v>
      </c>
      <c r="P111" s="112">
        <f t="shared" si="84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89"/>
        <v>0.41137592241527743</v>
      </c>
      <c r="T111" s="171">
        <f t="shared" si="85"/>
        <v>0.45414490899007043</v>
      </c>
      <c r="U111" s="171">
        <f t="shared" si="85"/>
        <v>0.49118196952906651</v>
      </c>
      <c r="V111" s="171">
        <f t="shared" si="85"/>
        <v>0.52821903006806248</v>
      </c>
      <c r="W111" s="171">
        <f t="shared" si="85"/>
        <v>0.56525609060705861</v>
      </c>
      <c r="X111" s="171">
        <f t="shared" si="85"/>
        <v>0.60229315114605464</v>
      </c>
      <c r="Y111" s="51">
        <f>NPV(WACC!$C$28,S111:X111)</f>
        <v>2.2929215809141086</v>
      </c>
      <c r="Z111" s="43">
        <v>0</v>
      </c>
      <c r="AA111" s="43">
        <f t="shared" si="90"/>
        <v>0.21757799999999999</v>
      </c>
      <c r="AB111" s="51">
        <f t="shared" si="86"/>
        <v>4701.2721785016411</v>
      </c>
      <c r="AC111" s="51">
        <f t="shared" si="86"/>
        <v>8566.7155992140815</v>
      </c>
      <c r="AD111" s="51">
        <f t="shared" si="86"/>
        <v>9043.1836748847945</v>
      </c>
      <c r="AE111" s="51">
        <f t="shared" si="86"/>
        <v>9254.5827628459683</v>
      </c>
      <c r="AF111" s="51">
        <f t="shared" si="86"/>
        <v>9470.586231962101</v>
      </c>
      <c r="AG111" s="51">
        <f t="shared" si="86"/>
        <v>9690.2896023089452</v>
      </c>
      <c r="AH111" s="51">
        <f>NPV(WACC!$C$28,'Estrutura com ajuste'!AB111:AG111)</f>
        <v>37896.722808126004</v>
      </c>
      <c r="AI111" s="169">
        <f t="shared" si="81"/>
        <v>0.21757799999999997</v>
      </c>
      <c r="AJ111" s="51">
        <f ca="1">AH111-T55</f>
        <v>-79642.076689927198</v>
      </c>
      <c r="AK111" s="68">
        <f t="shared" si="72"/>
        <v>0</v>
      </c>
      <c r="AL111" s="68">
        <f t="shared" si="72"/>
        <v>0.21757799999999999</v>
      </c>
      <c r="AM111" s="51">
        <f t="shared" si="87"/>
        <v>4701.2721785016411</v>
      </c>
      <c r="AN111" s="51">
        <f t="shared" si="87"/>
        <v>8566.7155992140815</v>
      </c>
      <c r="AO111" s="51">
        <f t="shared" si="87"/>
        <v>9043.1836748847945</v>
      </c>
      <c r="AP111" s="51">
        <f t="shared" si="87"/>
        <v>9254.5827628459683</v>
      </c>
      <c r="AQ111" s="51">
        <f t="shared" si="87"/>
        <v>9470.586231962101</v>
      </c>
      <c r="AR111" s="51">
        <f t="shared" si="87"/>
        <v>9690.2896023089452</v>
      </c>
      <c r="AS111" s="51">
        <f>NPV(WACC!$C$28,'Estrutura com ajuste'!AM111:AR111)</f>
        <v>37896.722808126004</v>
      </c>
      <c r="AT111" s="169">
        <f t="shared" si="83"/>
        <v>0.21757799999999997</v>
      </c>
      <c r="AU111" s="68">
        <f t="shared" si="22"/>
        <v>0</v>
      </c>
      <c r="AV111" s="44">
        <f t="shared" si="23"/>
        <v>0</v>
      </c>
      <c r="AW111" s="53">
        <f t="shared" ca="1" si="55"/>
        <v>-79642.076689927198</v>
      </c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43">
        <v>4.6871676000000001E-2</v>
      </c>
      <c r="AB112" s="51">
        <f t="shared" si="86"/>
        <v>23028452.583558869</v>
      </c>
      <c r="AC112" s="51">
        <f t="shared" si="86"/>
        <v>25116492.654420629</v>
      </c>
      <c r="AD112" s="51">
        <f t="shared" si="86"/>
        <v>44899267.41586376</v>
      </c>
      <c r="AE112" s="51">
        <f t="shared" si="86"/>
        <v>48158257.99638699</v>
      </c>
      <c r="AF112" s="51">
        <f t="shared" si="86"/>
        <v>51324485.219999999</v>
      </c>
      <c r="AG112" s="51">
        <f t="shared" si="86"/>
        <v>51324485.219999999</v>
      </c>
      <c r="AH112" s="51">
        <f>NPV(WACC!$C$28,'Estrutura com ajuste'!AB112:AG112)</f>
        <v>179503792.98808277</v>
      </c>
      <c r="AI112" s="169">
        <f t="shared" si="81"/>
        <v>4.6871675999999994E-2</v>
      </c>
      <c r="AK112" s="43">
        <f>AK103*(Resultados_TUSD!$F$34/Resultados!$F$34)</f>
        <v>0</v>
      </c>
      <c r="AL112" s="43">
        <f>ROUND(Estrutura!AT112*(1+Ajuste!CJ6),6)</f>
        <v>4.4053000000000002E-2</v>
      </c>
      <c r="AM112" s="51">
        <f t="shared" si="87"/>
        <v>21643613.12071535</v>
      </c>
      <c r="AN112" s="51">
        <f t="shared" si="87"/>
        <v>23606086.774136089</v>
      </c>
      <c r="AO112" s="51">
        <f t="shared" si="87"/>
        <v>42199204.216018356</v>
      </c>
      <c r="AP112" s="51">
        <f t="shared" si="87"/>
        <v>45262212.076965973</v>
      </c>
      <c r="AQ112" s="51">
        <f t="shared" si="87"/>
        <v>48238035</v>
      </c>
      <c r="AR112" s="51">
        <f t="shared" si="87"/>
        <v>48238035</v>
      </c>
      <c r="AS112" s="51">
        <f>NPV(WACC!$C$28,'Estrutura com ajuste'!AM112:AR112)</f>
        <v>168709149.47662657</v>
      </c>
      <c r="AT112" s="169">
        <f t="shared" si="83"/>
        <v>4.4052999999999995E-2</v>
      </c>
      <c r="AU112" s="68">
        <f t="shared" si="22"/>
        <v>-2.8186759999999991E-3</v>
      </c>
      <c r="AV112" s="44">
        <f t="shared" si="23"/>
        <v>-6.0136019032048238E-2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86"/>
        <v>0</v>
      </c>
      <c r="AC113" s="51">
        <f t="shared" si="86"/>
        <v>0</v>
      </c>
      <c r="AD113" s="51">
        <f t="shared" si="86"/>
        <v>0</v>
      </c>
      <c r="AE113" s="51">
        <f t="shared" si="86"/>
        <v>0</v>
      </c>
      <c r="AF113" s="51">
        <f t="shared" si="86"/>
        <v>0</v>
      </c>
      <c r="AG113" s="51">
        <f t="shared" si="86"/>
        <v>0</v>
      </c>
      <c r="AH113" s="51">
        <f>NPV(WACC!$C$28,'Estrutura com ajuste'!AB113:AG113)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87"/>
        <v>0</v>
      </c>
      <c r="AO113" s="51">
        <f t="shared" si="87"/>
        <v>0</v>
      </c>
      <c r="AP113" s="51">
        <f t="shared" si="87"/>
        <v>0</v>
      </c>
      <c r="AQ113" s="51">
        <f t="shared" si="87"/>
        <v>0</v>
      </c>
      <c r="AR113" s="51">
        <f t="shared" si="87"/>
        <v>0</v>
      </c>
      <c r="AS113" s="51">
        <f>NPV(WACC!$C$28,'Estrutura com ajuste'!AM113:AR113)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91">SUM(F101:F107,F91,F89,F80,F76,F67,F60,)+F112+F113</f>
        <v>0</v>
      </c>
      <c r="H114" s="34" t="s">
        <v>7</v>
      </c>
      <c r="K114" s="163">
        <f t="shared" ref="K114:P114" si="92">SUM(K101:K107,K91,K89,K80,K76,K67,K60,)+K112+K113</f>
        <v>5269354770.7249727</v>
      </c>
      <c r="L114" s="163">
        <f t="shared" si="92"/>
        <v>5335450212.4367905</v>
      </c>
      <c r="M114" s="163">
        <f t="shared" si="92"/>
        <v>5758265920.1999331</v>
      </c>
      <c r="N114" s="163">
        <f t="shared" si="92"/>
        <v>5932702955.808341</v>
      </c>
      <c r="O114" s="163">
        <f t="shared" si="92"/>
        <v>5967183143.216156</v>
      </c>
      <c r="P114" s="163">
        <f t="shared" si="92"/>
        <v>6003767316.3943968</v>
      </c>
      <c r="Q114" s="122">
        <f>NPV(WACC!$C$28,K114:P114)</f>
        <v>26014055197.487225</v>
      </c>
      <c r="S114" s="163">
        <f t="shared" ref="S114:X114" si="93">SUM(S101:S107,S91,S89,S80,S76,S67,S60,)+S112+S113</f>
        <v>1271024.2682933505</v>
      </c>
      <c r="T114" s="163">
        <f t="shared" si="93"/>
        <v>1329292.4630875888</v>
      </c>
      <c r="U114" s="163">
        <f t="shared" si="93"/>
        <v>1404002.0161579533</v>
      </c>
      <c r="V114" s="163">
        <f t="shared" si="93"/>
        <v>1483675.8131160773</v>
      </c>
      <c r="W114" s="163">
        <f t="shared" si="93"/>
        <v>1566346.3245680241</v>
      </c>
      <c r="X114" s="163">
        <f t="shared" si="93"/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94">SUM(AB101:AB107,AB91,AB89,AB80,AB76,AB67,AB60,)</f>
        <v>2702504745.1038418</v>
      </c>
      <c r="AC114" s="163">
        <f t="shared" si="94"/>
        <v>2828276005.7033963</v>
      </c>
      <c r="AD114" s="163">
        <f t="shared" si="94"/>
        <v>2917945739.5137854</v>
      </c>
      <c r="AE114" s="163">
        <f t="shared" si="94"/>
        <v>3034781338.8198981</v>
      </c>
      <c r="AF114" s="163">
        <f t="shared" si="94"/>
        <v>3104624385.0692339</v>
      </c>
      <c r="AG114" s="163">
        <f t="shared" si="94"/>
        <v>3180904963.8029122</v>
      </c>
      <c r="AH114" s="163">
        <f>NPV(WACC!$C$28,'Estrutura com ajuste'!AB114:AG114)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95">SUM(AM101:AM107,AM91,AM89,AM80,AM76,AM67,AM60,)</f>
        <v>2670473656.0596809</v>
      </c>
      <c r="AN114" s="163">
        <f t="shared" si="95"/>
        <v>2813924050.4196649</v>
      </c>
      <c r="AO114" s="163">
        <f t="shared" si="95"/>
        <v>2913561165.847281</v>
      </c>
      <c r="AP114" s="163">
        <f t="shared" si="95"/>
        <v>3038676353.9524841</v>
      </c>
      <c r="AQ114" s="163">
        <f t="shared" si="95"/>
        <v>3125891548.2141485</v>
      </c>
      <c r="AR114" s="163">
        <f t="shared" si="95"/>
        <v>3211408179.5944939</v>
      </c>
      <c r="AS114" s="163">
        <f>NPV(WACC!$C$28,'Estrutura com ajuste'!AM114:AR114)</f>
        <v>13470355959.326492</v>
      </c>
      <c r="AT114" s="170">
        <f t="shared" si="83"/>
        <v>0.51781069337577301</v>
      </c>
      <c r="AU114" s="68">
        <f>AT114-AI114</f>
        <v>-3.5410699985538585E-4</v>
      </c>
      <c r="AV114" s="44">
        <f t="shared" si="23"/>
        <v>-6.833868290526679E-4</v>
      </c>
      <c r="AW114" s="163">
        <f ca="1">AS114-T56</f>
        <v>1095182752.7932186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96">AC114/L114</f>
        <v>0.53009134995033058</v>
      </c>
      <c r="AD115" s="173">
        <f t="shared" si="96"/>
        <v>0.50674035898162739</v>
      </c>
      <c r="AE115" s="173">
        <f t="shared" si="96"/>
        <v>0.51153434807463805</v>
      </c>
      <c r="AF115" s="173">
        <f t="shared" si="96"/>
        <v>0.52028307336247137</v>
      </c>
      <c r="AG115" s="173">
        <f t="shared" si="96"/>
        <v>0.52981816185928177</v>
      </c>
      <c r="AH115" s="173">
        <f t="shared" si="96"/>
        <v>0.5181648003756284</v>
      </c>
      <c r="AM115" s="173">
        <f>AM114/K114</f>
        <v>0.50679329296559583</v>
      </c>
      <c r="AN115" s="173">
        <f t="shared" ref="AN115:AS115" si="97">AN114/L114</f>
        <v>0.52740142600534134</v>
      </c>
      <c r="AO115" s="173">
        <f t="shared" si="97"/>
        <v>0.50597891903993886</v>
      </c>
      <c r="AP115" s="173">
        <f t="shared" si="97"/>
        <v>0.51219088105152899</v>
      </c>
      <c r="AQ115" s="173">
        <f t="shared" si="97"/>
        <v>0.52384709387843165</v>
      </c>
      <c r="AR115" s="173">
        <f t="shared" si="97"/>
        <v>0.53489884107019769</v>
      </c>
      <c r="AS115" s="173">
        <f t="shared" si="97"/>
        <v>0.51781069337577301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>
        <f ca="1">AJ114/AH114</f>
        <v>8.1931003642533848E-2</v>
      </c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K58:Q58"/>
    <mergeCell ref="S58:Y58"/>
    <mergeCell ref="Z58:AA58"/>
    <mergeCell ref="AK58:AL58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3"/>
  </sheetPr>
  <dimension ref="B2:O94"/>
  <sheetViews>
    <sheetView showGridLines="0" zoomScaleNormal="100" workbookViewId="0"/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1.85546875" style="207" bestFit="1" customWidth="1"/>
    <col min="13" max="16384" width="9.140625" style="207"/>
  </cols>
  <sheetData>
    <row r="2" spans="2:13" x14ac:dyDescent="0.2">
      <c r="B2" s="214" t="s">
        <v>696</v>
      </c>
    </row>
    <row r="4" spans="2:13" x14ac:dyDescent="0.2">
      <c r="C4" s="328" t="s">
        <v>590</v>
      </c>
      <c r="D4" s="329"/>
      <c r="F4" s="328" t="s">
        <v>591</v>
      </c>
      <c r="G4" s="329"/>
      <c r="I4" s="328" t="s">
        <v>592</v>
      </c>
      <c r="J4" s="329"/>
    </row>
    <row r="5" spans="2:1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</row>
    <row r="6" spans="2:13" x14ac:dyDescent="0.2">
      <c r="C6" s="330" t="s">
        <v>700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</row>
    <row r="7" spans="2:13" x14ac:dyDescent="0.2">
      <c r="B7" s="332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642</v>
      </c>
      <c r="M7" s="204">
        <v>1.401967</v>
      </c>
    </row>
    <row r="8" spans="2:13" x14ac:dyDescent="0.2">
      <c r="B8" s="333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</row>
    <row r="9" spans="2:13" x14ac:dyDescent="0.2">
      <c r="B9" s="215" t="s">
        <v>613</v>
      </c>
      <c r="C9" s="188">
        <f>ROUND(Estrutura!AK61*(1+Ajuste!$AR$6),2)</f>
        <v>167.79</v>
      </c>
      <c r="D9" s="189">
        <f>ROUND(Estrutura!AL61*(1+Ajuste!$AR$6),6)</f>
        <v>0.87917699999999999</v>
      </c>
      <c r="F9" s="188">
        <f t="shared" ref="F9:F14" si="0">ROUND(+C9/$M$6,2)</f>
        <v>187.91</v>
      </c>
      <c r="G9" s="189">
        <f>ROUND(+D9/$M$6,6)</f>
        <v>0.98458599999999996</v>
      </c>
      <c r="I9" s="188">
        <f t="shared" ref="I9:I14" si="1">F9</f>
        <v>187.91</v>
      </c>
      <c r="J9" s="189">
        <f>ROUND(G9+$M$7,6)</f>
        <v>2.3865530000000001</v>
      </c>
    </row>
    <row r="10" spans="2:13" x14ac:dyDescent="0.2">
      <c r="B10" s="215" t="s">
        <v>614</v>
      </c>
      <c r="C10" s="190">
        <f>ROUND(Estrutura!AK62*(1+Ajuste!$AR$6),2)</f>
        <v>26681.91</v>
      </c>
      <c r="D10" s="191">
        <f>ROUND(Estrutura!AL62*(1+Ajuste!$AR$6),6)</f>
        <v>0.34897299999999998</v>
      </c>
      <c r="F10" s="190">
        <f t="shared" si="0"/>
        <v>29880.93</v>
      </c>
      <c r="G10" s="191">
        <f t="shared" ref="G10:G14" si="2">ROUND(+D10/$M$6,6)</f>
        <v>0.39081300000000002</v>
      </c>
      <c r="I10" s="190">
        <f t="shared" si="1"/>
        <v>29880.93</v>
      </c>
      <c r="J10" s="191">
        <f t="shared" ref="J10:J14" si="3">ROUND(G10+$M$7,6)</f>
        <v>1.79278</v>
      </c>
    </row>
    <row r="11" spans="2:13" x14ac:dyDescent="0.2">
      <c r="B11" s="215" t="s">
        <v>615</v>
      </c>
      <c r="C11" s="190">
        <f>ROUND(Estrutura!AK63*(1+Ajuste!$AR$6),2)</f>
        <v>48070.63</v>
      </c>
      <c r="D11" s="191">
        <f>ROUND(Estrutura!AL63*(1+Ajuste!$AR$6),6)</f>
        <v>0.28743999999999997</v>
      </c>
      <c r="F11" s="190">
        <f t="shared" si="0"/>
        <v>53834.04</v>
      </c>
      <c r="G11" s="191">
        <f t="shared" si="2"/>
        <v>0.32190299999999999</v>
      </c>
      <c r="I11" s="190">
        <f t="shared" si="1"/>
        <v>53834.04</v>
      </c>
      <c r="J11" s="191">
        <f t="shared" si="3"/>
        <v>1.72387</v>
      </c>
    </row>
    <row r="12" spans="2:13" x14ac:dyDescent="0.2">
      <c r="B12" s="215" t="s">
        <v>616</v>
      </c>
      <c r="C12" s="190">
        <f>ROUND(Estrutura!AK64*(1+Ajuste!$AR$6),2)</f>
        <v>53727.78</v>
      </c>
      <c r="D12" s="191">
        <f>ROUND(Estrutura!AL64*(1+Ajuste!$AR$6),6)</f>
        <v>0.27612599999999998</v>
      </c>
      <c r="F12" s="190">
        <f t="shared" si="0"/>
        <v>60169.45</v>
      </c>
      <c r="G12" s="191">
        <f t="shared" si="2"/>
        <v>0.30923200000000001</v>
      </c>
      <c r="I12" s="190">
        <f t="shared" si="1"/>
        <v>60169.45</v>
      </c>
      <c r="J12" s="191">
        <f t="shared" si="3"/>
        <v>1.7111989999999999</v>
      </c>
    </row>
    <row r="13" spans="2:13" x14ac:dyDescent="0.2">
      <c r="B13" s="215" t="s">
        <v>617</v>
      </c>
      <c r="C13" s="190">
        <f>ROUND(Estrutura!AK65*(1+Ajuste!$AR$6),2)</f>
        <v>76853.279999999999</v>
      </c>
      <c r="D13" s="191">
        <f>ROUND(Estrutura!AL65*(1+Ajuste!$AR$6),6)</f>
        <v>0.25300400000000001</v>
      </c>
      <c r="F13" s="190">
        <f t="shared" si="0"/>
        <v>86067.58</v>
      </c>
      <c r="G13" s="191">
        <f t="shared" si="2"/>
        <v>0.28333799999999998</v>
      </c>
      <c r="I13" s="190">
        <f t="shared" si="1"/>
        <v>86067.58</v>
      </c>
      <c r="J13" s="191">
        <f t="shared" si="3"/>
        <v>1.6853050000000001</v>
      </c>
    </row>
    <row r="14" spans="2:13" x14ac:dyDescent="0.2">
      <c r="B14" s="215" t="s">
        <v>618</v>
      </c>
      <c r="C14" s="192">
        <f>ROUND(Estrutura!AK66*(1+Ajuste!$AR$6),2)</f>
        <v>137187.10999999999</v>
      </c>
      <c r="D14" s="193">
        <f>ROUND(Estrutura!AL66*(1+Ajuste!$AR$6),6)</f>
        <v>0.232595</v>
      </c>
      <c r="F14" s="192">
        <f t="shared" si="0"/>
        <v>153635.10999999999</v>
      </c>
      <c r="G14" s="193">
        <f t="shared" si="2"/>
        <v>0.26048199999999999</v>
      </c>
      <c r="I14" s="192">
        <f t="shared" si="1"/>
        <v>153635.10999999999</v>
      </c>
      <c r="J14" s="193">
        <f t="shared" si="3"/>
        <v>1.6624490000000001</v>
      </c>
      <c r="M14" s="209"/>
    </row>
    <row r="15" spans="2:13" x14ac:dyDescent="0.2">
      <c r="C15" s="194"/>
      <c r="D15" s="194"/>
      <c r="F15" s="194"/>
      <c r="G15" s="194"/>
      <c r="I15" s="194"/>
      <c r="J15" s="194"/>
    </row>
    <row r="16" spans="2:1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  <c r="M16" s="208" t="s">
        <v>655</v>
      </c>
    </row>
    <row r="17" spans="2:15" x14ac:dyDescent="0.2">
      <c r="B17" s="332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</row>
    <row r="18" spans="2:15" x14ac:dyDescent="0.2">
      <c r="B18" s="333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15" x14ac:dyDescent="0.2">
      <c r="B19" s="215" t="s">
        <v>506</v>
      </c>
      <c r="C19" s="188">
        <f>ROUND(Estrutura!AK68*(1+Ajuste!$K$6),2)</f>
        <v>6.17</v>
      </c>
      <c r="D19" s="189">
        <f>ROUND(Estrutura!AL68*(1+Ajuste!$K$6),6)</f>
        <v>0</v>
      </c>
      <c r="F19" s="188">
        <f t="shared" ref="F19:F26" si="4">ROUND(+C19/$M$6,2)</f>
        <v>6.91</v>
      </c>
      <c r="G19" s="189">
        <f t="shared" ref="G19:G26" si="5">ROUND(+D19/$M$6,6)</f>
        <v>0</v>
      </c>
      <c r="I19" s="188">
        <f t="shared" ref="I19:I26" si="6">F19</f>
        <v>6.91</v>
      </c>
      <c r="J19" s="191">
        <f>ROUND(G19+$M$7,6)</f>
        <v>1.401967</v>
      </c>
      <c r="M19" s="210">
        <f>I19</f>
        <v>6.91</v>
      </c>
      <c r="N19" s="211">
        <f>J19*1</f>
        <v>1.401967</v>
      </c>
    </row>
    <row r="20" spans="2:15" x14ac:dyDescent="0.2">
      <c r="B20" s="215" t="s">
        <v>507</v>
      </c>
      <c r="C20" s="190">
        <f>ROUND(Estrutura!AK69*(1+Ajuste!$K$6),2)</f>
        <v>7.6</v>
      </c>
      <c r="D20" s="191">
        <f>ROUND(Estrutura!AL69*(1+Ajuste!$K$6),6)</f>
        <v>3.8538619999999999</v>
      </c>
      <c r="F20" s="190">
        <f t="shared" si="4"/>
        <v>8.51</v>
      </c>
      <c r="G20" s="191">
        <f t="shared" si="5"/>
        <v>4.3159190000000001</v>
      </c>
      <c r="I20" s="190">
        <f t="shared" si="6"/>
        <v>8.51</v>
      </c>
      <c r="J20" s="191">
        <f>ROUND(G20+$M$7,6)</f>
        <v>5.717886</v>
      </c>
      <c r="M20" s="211"/>
      <c r="N20" s="211">
        <f>J20*2</f>
        <v>11.435772</v>
      </c>
    </row>
    <row r="21" spans="2:15" x14ac:dyDescent="0.2">
      <c r="B21" s="215" t="s">
        <v>508</v>
      </c>
      <c r="C21" s="190">
        <f>ROUND(Estrutura!AK70*(1+Ajuste!$K$6),2)</f>
        <v>7.6</v>
      </c>
      <c r="D21" s="191">
        <f>ROUND(Estrutura!AL70*(1+Ajuste!$K$6),6)</f>
        <v>1.205114</v>
      </c>
      <c r="F21" s="190">
        <f t="shared" si="4"/>
        <v>8.51</v>
      </c>
      <c r="G21" s="191">
        <f t="shared" si="5"/>
        <v>1.3496010000000001</v>
      </c>
      <c r="I21" s="190">
        <f t="shared" si="6"/>
        <v>8.51</v>
      </c>
      <c r="J21" s="191">
        <f t="shared" ref="J21:J26" si="7">ROUND(G21+$M$7,6)</f>
        <v>2.7515679999999998</v>
      </c>
      <c r="M21" s="211"/>
      <c r="N21" s="211">
        <f>J21*4</f>
        <v>11.006271999999999</v>
      </c>
    </row>
    <row r="22" spans="2:15" x14ac:dyDescent="0.2">
      <c r="B22" s="215" t="s">
        <v>509</v>
      </c>
      <c r="C22" s="190">
        <f>ROUND(Estrutura!AK71*(1+Ajuste!$K$6),2)</f>
        <v>8.5500000000000007</v>
      </c>
      <c r="D22" s="191">
        <f>ROUND(Estrutura!AL71*(1+Ajuste!$K$6),6)</f>
        <v>3.106033</v>
      </c>
      <c r="F22" s="190">
        <f t="shared" si="4"/>
        <v>9.58</v>
      </c>
      <c r="G22" s="191">
        <f t="shared" si="5"/>
        <v>3.4784299999999999</v>
      </c>
      <c r="I22" s="190">
        <f t="shared" si="6"/>
        <v>9.58</v>
      </c>
      <c r="J22" s="191">
        <f t="shared" si="7"/>
        <v>4.8803970000000003</v>
      </c>
      <c r="M22" s="213" t="s">
        <v>568</v>
      </c>
      <c r="N22" s="267">
        <f>ROUND(SUM(M19:N21)/7,6)</f>
        <v>4.3934300000000004</v>
      </c>
      <c r="O22" s="212">
        <f>N22/N23-1</f>
        <v>2.2493182607763451E-4</v>
      </c>
    </row>
    <row r="23" spans="2:15" x14ac:dyDescent="0.2">
      <c r="B23" s="215" t="s">
        <v>621</v>
      </c>
      <c r="C23" s="190">
        <f>ROUND(Estrutura!AK72*(1+Ajuste!$K$6),2)</f>
        <v>9.5</v>
      </c>
      <c r="D23" s="191">
        <f>ROUND(Estrutura!AL72*(1+Ajuste!$K$6),6)</f>
        <v>4.0058220000000002</v>
      </c>
      <c r="F23" s="190">
        <f t="shared" si="4"/>
        <v>10.64</v>
      </c>
      <c r="G23" s="191">
        <f t="shared" si="5"/>
        <v>4.4860990000000003</v>
      </c>
      <c r="I23" s="190">
        <f t="shared" si="6"/>
        <v>10.64</v>
      </c>
      <c r="J23" s="191">
        <f t="shared" si="7"/>
        <v>5.8880660000000002</v>
      </c>
      <c r="N23" s="207">
        <v>4.392442</v>
      </c>
    </row>
    <row r="24" spans="2:15" x14ac:dyDescent="0.2">
      <c r="B24" s="215" t="s">
        <v>622</v>
      </c>
      <c r="C24" s="190">
        <f>ROUND(Estrutura!AK73*(1+Ajuste!$K$6),2)</f>
        <v>9.5</v>
      </c>
      <c r="D24" s="191">
        <f>ROUND(Estrutura!AL73*(1+Ajuste!$K$6),6)</f>
        <v>4.4081299999999999</v>
      </c>
      <c r="F24" s="190">
        <f t="shared" si="4"/>
        <v>10.64</v>
      </c>
      <c r="G24" s="191">
        <f t="shared" si="5"/>
        <v>4.9366409999999998</v>
      </c>
      <c r="I24" s="190">
        <f t="shared" si="6"/>
        <v>10.64</v>
      </c>
      <c r="J24" s="191">
        <f t="shared" si="7"/>
        <v>6.3386079999999998</v>
      </c>
    </row>
    <row r="25" spans="2:15" x14ac:dyDescent="0.2">
      <c r="B25" s="215" t="s">
        <v>623</v>
      </c>
      <c r="C25" s="190">
        <f>ROUND(Estrutura!AK74*(1+Ajuste!$K$6),2)</f>
        <v>9.5</v>
      </c>
      <c r="D25" s="191">
        <f>ROUND(Estrutura!AL74*(1+Ajuste!$K$6),6)</f>
        <v>3.5934810000000001</v>
      </c>
      <c r="F25" s="190">
        <f t="shared" si="4"/>
        <v>10.64</v>
      </c>
      <c r="G25" s="191">
        <f t="shared" si="5"/>
        <v>4.0243200000000003</v>
      </c>
      <c r="I25" s="190">
        <f t="shared" si="6"/>
        <v>10.64</v>
      </c>
      <c r="J25" s="191">
        <f t="shared" si="7"/>
        <v>5.4262870000000003</v>
      </c>
    </row>
    <row r="26" spans="2:15" x14ac:dyDescent="0.2">
      <c r="B26" s="215" t="s">
        <v>624</v>
      </c>
      <c r="C26" s="192">
        <f>ROUND(Estrutura!AK75*(1+Ajuste!$K$6),2)</f>
        <v>9.5</v>
      </c>
      <c r="D26" s="193">
        <f>ROUND(Estrutura!AL75*(1+Ajuste!$K$6),6)</f>
        <v>2.0467780000000002</v>
      </c>
      <c r="F26" s="192">
        <f t="shared" si="4"/>
        <v>10.64</v>
      </c>
      <c r="G26" s="193">
        <f t="shared" si="5"/>
        <v>2.292176</v>
      </c>
      <c r="I26" s="192">
        <f t="shared" si="6"/>
        <v>10.64</v>
      </c>
      <c r="J26" s="193">
        <f t="shared" si="7"/>
        <v>3.694143</v>
      </c>
    </row>
    <row r="27" spans="2:15" x14ac:dyDescent="0.2">
      <c r="C27" s="194"/>
      <c r="D27" s="194"/>
      <c r="F27" s="194"/>
      <c r="G27" s="194"/>
      <c r="I27" s="194"/>
      <c r="J27" s="194"/>
    </row>
    <row r="28" spans="2:15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15" x14ac:dyDescent="0.2">
      <c r="B29" s="332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15" x14ac:dyDescent="0.2">
      <c r="B30" s="333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15" x14ac:dyDescent="0.2">
      <c r="B31" s="215" t="s">
        <v>515</v>
      </c>
      <c r="C31" s="188">
        <f>ROUND(Estrutura!AK77*(1+Ajuste!$V$6),2)</f>
        <v>47.32</v>
      </c>
      <c r="D31" s="189">
        <f>ROUND(Estrutura!AL77*(1+Ajuste!$V$6),6)</f>
        <v>3.0224000000000002</v>
      </c>
      <c r="F31" s="188">
        <f>ROUND(+C31/$M$6,2)</f>
        <v>52.99</v>
      </c>
      <c r="G31" s="189">
        <f t="shared" ref="G31:G33" si="8">ROUND(+D31/$M$6,6)</f>
        <v>3.3847700000000001</v>
      </c>
      <c r="I31" s="188">
        <f>F31</f>
        <v>52.99</v>
      </c>
      <c r="J31" s="189">
        <f>ROUND(G31+$M$7,6)</f>
        <v>4.7867369999999996</v>
      </c>
    </row>
    <row r="32" spans="2:15" x14ac:dyDescent="0.2">
      <c r="B32" s="215" t="s">
        <v>625</v>
      </c>
      <c r="C32" s="190">
        <f>ROUND(Estrutura!AK78*(1+Ajuste!$V$6),2)</f>
        <v>47.32</v>
      </c>
      <c r="D32" s="191">
        <f>ROUND(Estrutura!AL78*(1+Ajuste!$V$6),6)</f>
        <v>2.8409800000000001</v>
      </c>
      <c r="F32" s="190">
        <f>ROUND(+C32/$M$6,2)</f>
        <v>52.99</v>
      </c>
      <c r="G32" s="191">
        <f t="shared" si="8"/>
        <v>3.1815980000000001</v>
      </c>
      <c r="I32" s="190">
        <f>F32</f>
        <v>52.99</v>
      </c>
      <c r="J32" s="191">
        <f t="shared" ref="J32:J33" si="9">ROUND(G32+$M$7,6)</f>
        <v>4.5835650000000001</v>
      </c>
    </row>
    <row r="33" spans="2:10" x14ac:dyDescent="0.2">
      <c r="B33" s="215" t="s">
        <v>626</v>
      </c>
      <c r="C33" s="192">
        <f>ROUND(Estrutura!AK79*(1+Ajuste!$V$6),2)</f>
        <v>47.32</v>
      </c>
      <c r="D33" s="193">
        <f>ROUND(Estrutura!AL79*(1+Ajuste!$V$6),6)</f>
        <v>2.6494710000000001</v>
      </c>
      <c r="F33" s="192">
        <f>ROUND(+C33/$M$6,2)</f>
        <v>52.99</v>
      </c>
      <c r="G33" s="193">
        <f t="shared" si="8"/>
        <v>2.9671280000000002</v>
      </c>
      <c r="I33" s="192">
        <f>F33</f>
        <v>52.99</v>
      </c>
      <c r="J33" s="193">
        <f t="shared" si="9"/>
        <v>4.3690949999999997</v>
      </c>
    </row>
    <row r="34" spans="2:10" x14ac:dyDescent="0.2">
      <c r="C34" s="194"/>
      <c r="D34" s="194"/>
      <c r="F34" s="194"/>
      <c r="G34" s="194"/>
      <c r="I34" s="194"/>
      <c r="J34" s="194"/>
    </row>
    <row r="35" spans="2:10" x14ac:dyDescent="0.2">
      <c r="C35" s="334" t="s">
        <v>598</v>
      </c>
      <c r="D35" s="335"/>
      <c r="F35" s="334" t="s">
        <v>598</v>
      </c>
      <c r="G35" s="335"/>
      <c r="I35" s="334" t="s">
        <v>598</v>
      </c>
      <c r="J35" s="335"/>
    </row>
    <row r="36" spans="2:10" x14ac:dyDescent="0.2">
      <c r="B36" s="332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</row>
    <row r="37" spans="2:10" x14ac:dyDescent="0.2">
      <c r="B37" s="333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</row>
    <row r="38" spans="2:10" x14ac:dyDescent="0.2">
      <c r="B38" s="215" t="s">
        <v>627</v>
      </c>
      <c r="C38" s="188">
        <f>ROUND(Estrutura!AK81*(1+Ajuste!$AG$6),2)</f>
        <v>32.270000000000003</v>
      </c>
      <c r="D38" s="189">
        <f>ROUND(Estrutura!AL81*(1+Ajuste!$AG$6),6)</f>
        <v>0</v>
      </c>
      <c r="F38" s="188">
        <f t="shared" ref="F38:F45" si="10">ROUND(+C38/$M$6,2)</f>
        <v>36.14</v>
      </c>
      <c r="G38" s="189">
        <f t="shared" ref="G38:G45" si="11">ROUND(+D38/$M$6,6)</f>
        <v>0</v>
      </c>
      <c r="I38" s="188">
        <f t="shared" ref="I38:I45" si="12">F38</f>
        <v>36.14</v>
      </c>
      <c r="J38" s="191">
        <f t="shared" ref="J38:J45" si="13">ROUND(G38+$M$7,6)</f>
        <v>1.401967</v>
      </c>
    </row>
    <row r="39" spans="2:10" x14ac:dyDescent="0.2">
      <c r="B39" s="215" t="s">
        <v>518</v>
      </c>
      <c r="C39" s="190">
        <f>ROUND(Estrutura!AK82*(1+Ajuste!$AG$6),2)</f>
        <v>32.270000000000003</v>
      </c>
      <c r="D39" s="191">
        <f>ROUND(Estrutura!AL82*(1+Ajuste!$AG$6),6)</f>
        <v>3.1659619999999999</v>
      </c>
      <c r="F39" s="190">
        <f t="shared" si="10"/>
        <v>36.14</v>
      </c>
      <c r="G39" s="191">
        <f t="shared" si="11"/>
        <v>3.545544</v>
      </c>
      <c r="I39" s="190">
        <f t="shared" si="12"/>
        <v>36.14</v>
      </c>
      <c r="J39" s="191">
        <f t="shared" si="13"/>
        <v>4.9475110000000004</v>
      </c>
    </row>
    <row r="40" spans="2:10" x14ac:dyDescent="0.2">
      <c r="B40" s="215" t="s">
        <v>519</v>
      </c>
      <c r="C40" s="190">
        <f>ROUND(Estrutura!AK83*(1+Ajuste!$AG$6),2)</f>
        <v>52.43</v>
      </c>
      <c r="D40" s="191">
        <f>ROUND(Estrutura!AL83*(1+Ajuste!$AG$6),6)</f>
        <v>2.7626550000000001</v>
      </c>
      <c r="F40" s="190">
        <f t="shared" si="10"/>
        <v>58.72</v>
      </c>
      <c r="G40" s="191">
        <f t="shared" si="11"/>
        <v>3.0938829999999999</v>
      </c>
      <c r="I40" s="190">
        <f t="shared" si="12"/>
        <v>58.72</v>
      </c>
      <c r="J40" s="191">
        <f t="shared" si="13"/>
        <v>4.4958499999999999</v>
      </c>
    </row>
    <row r="41" spans="2:10" x14ac:dyDescent="0.2">
      <c r="B41" s="215" t="s">
        <v>520</v>
      </c>
      <c r="C41" s="190">
        <f>ROUND(Estrutura!AK84*(1+Ajuste!$AG$6),2)</f>
        <v>92.75</v>
      </c>
      <c r="D41" s="191">
        <f>ROUND(Estrutura!AL84*(1+Ajuste!$AG$6),6)</f>
        <v>2.4954689999999999</v>
      </c>
      <c r="F41" s="190">
        <f t="shared" si="10"/>
        <v>103.87</v>
      </c>
      <c r="G41" s="191">
        <f t="shared" si="11"/>
        <v>2.7946620000000002</v>
      </c>
      <c r="I41" s="190">
        <f t="shared" si="12"/>
        <v>103.87</v>
      </c>
      <c r="J41" s="191">
        <f t="shared" si="13"/>
        <v>4.1966289999999997</v>
      </c>
    </row>
    <row r="42" spans="2:10" x14ac:dyDescent="0.2">
      <c r="B42" s="215" t="s">
        <v>625</v>
      </c>
      <c r="C42" s="190">
        <f>ROUND(Estrutura!AK85*(1+Ajuste!$AG$6),2)</f>
        <v>211.73</v>
      </c>
      <c r="D42" s="191">
        <f>ROUND(Estrutura!AL85*(1+Ajuste!$AG$6),6)</f>
        <v>2.2574540000000001</v>
      </c>
      <c r="F42" s="190">
        <f t="shared" si="10"/>
        <v>237.12</v>
      </c>
      <c r="G42" s="191">
        <f t="shared" si="11"/>
        <v>2.528111</v>
      </c>
      <c r="I42" s="190">
        <f t="shared" si="12"/>
        <v>237.12</v>
      </c>
      <c r="J42" s="191">
        <f t="shared" si="13"/>
        <v>3.930078</v>
      </c>
    </row>
    <row r="43" spans="2:10" x14ac:dyDescent="0.2">
      <c r="B43" s="215" t="s">
        <v>628</v>
      </c>
      <c r="C43" s="190">
        <f>ROUND(Estrutura!AK86*(1+Ajuste!$AG$6),2)</f>
        <v>975.98</v>
      </c>
      <c r="D43" s="191">
        <f>ROUND(Estrutura!AL86*(1+Ajuste!$AG$6),6)</f>
        <v>1.8753789999999999</v>
      </c>
      <c r="F43" s="190">
        <f t="shared" si="10"/>
        <v>1092.99</v>
      </c>
      <c r="G43" s="191">
        <f t="shared" si="11"/>
        <v>2.1002269999999998</v>
      </c>
      <c r="I43" s="190">
        <f t="shared" si="12"/>
        <v>1092.99</v>
      </c>
      <c r="J43" s="191">
        <f t="shared" si="13"/>
        <v>3.5021939999999998</v>
      </c>
    </row>
    <row r="44" spans="2:10" x14ac:dyDescent="0.2">
      <c r="B44" s="215" t="s">
        <v>629</v>
      </c>
      <c r="C44" s="190">
        <f>ROUND(Estrutura!AK87*(1+Ajuste!$AG$6),2)</f>
        <v>3660.03</v>
      </c>
      <c r="D44" s="191">
        <f>ROUND(Estrutura!AL87*(1+Ajuste!$AG$6),6)</f>
        <v>1.109091</v>
      </c>
      <c r="F44" s="190">
        <f t="shared" si="10"/>
        <v>4098.8500000000004</v>
      </c>
      <c r="G44" s="191">
        <f t="shared" si="11"/>
        <v>1.242065</v>
      </c>
      <c r="I44" s="190">
        <f t="shared" si="12"/>
        <v>4098.8500000000004</v>
      </c>
      <c r="J44" s="191">
        <f t="shared" si="13"/>
        <v>2.6440320000000002</v>
      </c>
    </row>
    <row r="45" spans="2:10" x14ac:dyDescent="0.2">
      <c r="B45" s="215" t="s">
        <v>630</v>
      </c>
      <c r="C45" s="192">
        <f>ROUND(Estrutura!AK88*(1+Ajuste!$AG$6),2)</f>
        <v>9709.6299999999992</v>
      </c>
      <c r="D45" s="193">
        <f>ROUND(Estrutura!AL88*(1+Ajuste!$AG$6),6)</f>
        <v>0.98809999999999998</v>
      </c>
      <c r="F45" s="192">
        <f t="shared" si="10"/>
        <v>10873.76</v>
      </c>
      <c r="G45" s="193">
        <f t="shared" si="11"/>
        <v>1.106568</v>
      </c>
      <c r="I45" s="192">
        <f t="shared" si="12"/>
        <v>10873.76</v>
      </c>
      <c r="J45" s="193">
        <f t="shared" si="13"/>
        <v>2.5085350000000002</v>
      </c>
    </row>
    <row r="46" spans="2:10" x14ac:dyDescent="0.2">
      <c r="C46" s="194"/>
      <c r="D46" s="194"/>
      <c r="F46" s="194"/>
      <c r="G46" s="194"/>
      <c r="I46" s="194"/>
      <c r="J46" s="194"/>
    </row>
    <row r="47" spans="2:10" x14ac:dyDescent="0.2">
      <c r="C47" s="330" t="s">
        <v>599</v>
      </c>
      <c r="D47" s="331"/>
      <c r="F47" s="330" t="s">
        <v>599</v>
      </c>
      <c r="G47" s="331"/>
    </row>
    <row r="48" spans="2:10" x14ac:dyDescent="0.2">
      <c r="B48" s="332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33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ROUND(Estrutura!AL92,7)</f>
        <v>0.423674</v>
      </c>
      <c r="D50" s="189">
        <f>C50</f>
        <v>0.423674</v>
      </c>
      <c r="F50" s="189">
        <f t="shared" ref="F50:F58" si="14">ROUND(+C50/$M$6,7)</f>
        <v>0.47447020000000001</v>
      </c>
      <c r="G50" s="189">
        <f t="shared" ref="G50:G58" si="15">ROUND(+D50/$M$5,7)</f>
        <v>0.466088</v>
      </c>
    </row>
    <row r="51" spans="2:10" x14ac:dyDescent="0.2">
      <c r="B51" s="215" t="s">
        <v>632</v>
      </c>
      <c r="C51" s="191">
        <f>ROUND(Estrutura!AL93,7)</f>
        <v>0.33271800000000001</v>
      </c>
      <c r="D51" s="191">
        <f>ROUND(Estrutura!AL93,7)</f>
        <v>0.33271800000000001</v>
      </c>
      <c r="F51" s="191">
        <f t="shared" si="14"/>
        <v>0.37260910000000003</v>
      </c>
      <c r="G51" s="191">
        <f t="shared" si="15"/>
        <v>0.36602639999999997</v>
      </c>
    </row>
    <row r="52" spans="2:10" x14ac:dyDescent="0.2">
      <c r="B52" s="215" t="s">
        <v>633</v>
      </c>
      <c r="C52" s="191">
        <f>ROUND(Estrutura!AL94,7)</f>
        <v>0.28642800000000002</v>
      </c>
      <c r="D52" s="191">
        <f>ROUND(Estrutura!AL94,7)</f>
        <v>0.28642800000000002</v>
      </c>
      <c r="F52" s="191">
        <f t="shared" si="14"/>
        <v>0.32076919999999998</v>
      </c>
      <c r="G52" s="191">
        <f t="shared" si="15"/>
        <v>0.3151023</v>
      </c>
    </row>
    <row r="53" spans="2:10" x14ac:dyDescent="0.2">
      <c r="B53" s="215" t="s">
        <v>634</v>
      </c>
      <c r="C53" s="191">
        <f>ROUND(Estrutura!AL95,7)</f>
        <v>0.21757799999999999</v>
      </c>
      <c r="D53" s="191">
        <f>ROUND(Estrutura!AL95,7)</f>
        <v>0.21757799999999999</v>
      </c>
      <c r="F53" s="191">
        <f t="shared" si="14"/>
        <v>0.2436644</v>
      </c>
      <c r="G53" s="191">
        <f t="shared" si="15"/>
        <v>0.23935970000000001</v>
      </c>
    </row>
    <row r="54" spans="2:10" x14ac:dyDescent="0.2">
      <c r="B54" s="215" t="s">
        <v>635</v>
      </c>
      <c r="C54" s="191">
        <f>ROUND(Estrutura!AL96,7)</f>
        <v>0.224915</v>
      </c>
      <c r="D54" s="191">
        <f>ROUND(Estrutura!AL96,7)</f>
        <v>0.224915</v>
      </c>
      <c r="F54" s="191">
        <f t="shared" si="14"/>
        <v>0.25188110000000002</v>
      </c>
      <c r="G54" s="191">
        <f t="shared" si="15"/>
        <v>0.24743119999999999</v>
      </c>
    </row>
    <row r="55" spans="2:10" x14ac:dyDescent="0.2">
      <c r="B55" s="215" t="s">
        <v>636</v>
      </c>
      <c r="C55" s="191">
        <f>ROUND(Estrutura!AL97,7)</f>
        <v>0.20358000000000001</v>
      </c>
      <c r="D55" s="191">
        <f>ROUND(Estrutura!AL97,7)</f>
        <v>0.20358000000000001</v>
      </c>
      <c r="F55" s="191">
        <f t="shared" si="14"/>
        <v>0.2279882</v>
      </c>
      <c r="G55" s="191">
        <f t="shared" si="15"/>
        <v>0.2239604</v>
      </c>
    </row>
    <row r="56" spans="2:10" x14ac:dyDescent="0.2">
      <c r="B56" s="215" t="s">
        <v>637</v>
      </c>
      <c r="C56" s="191">
        <f>ROUND(Estrutura!AL98,7)</f>
        <v>0.17813599999999999</v>
      </c>
      <c r="D56" s="191">
        <f>ROUND(Estrutura!AL98,7)</f>
        <v>0.17813599999999999</v>
      </c>
      <c r="F56" s="191">
        <f t="shared" si="14"/>
        <v>0.19949359999999999</v>
      </c>
      <c r="G56" s="191">
        <f t="shared" si="15"/>
        <v>0.19596920000000001</v>
      </c>
    </row>
    <row r="57" spans="2:10" x14ac:dyDescent="0.2">
      <c r="B57" s="215" t="s">
        <v>638</v>
      </c>
      <c r="C57" s="191">
        <f>ROUND(Estrutura!AL99,7)</f>
        <v>0.15268799999999999</v>
      </c>
      <c r="D57" s="191">
        <f>ROUND(Estrutura!AL99,7)</f>
        <v>0.15268799999999999</v>
      </c>
      <c r="F57" s="191">
        <f t="shared" si="14"/>
        <v>0.17099449999999999</v>
      </c>
      <c r="G57" s="191">
        <f t="shared" si="15"/>
        <v>0.1679736</v>
      </c>
    </row>
    <row r="58" spans="2:10" x14ac:dyDescent="0.2">
      <c r="B58" s="215" t="s">
        <v>639</v>
      </c>
      <c r="C58" s="193">
        <f>ROUND(Estrutura!AL100,7)</f>
        <v>0.12664900000000001</v>
      </c>
      <c r="D58" s="193">
        <f>ROUND(Estrutura!AL100,7)</f>
        <v>0.12664900000000001</v>
      </c>
      <c r="F58" s="193">
        <f t="shared" si="14"/>
        <v>0.1418335</v>
      </c>
      <c r="G58" s="193">
        <f t="shared" si="15"/>
        <v>0.1393278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32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33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ROUND(Estrutura!AL103,7)</f>
        <v>4.9215599999999998E-2</v>
      </c>
      <c r="D63" s="197">
        <f>C63</f>
        <v>4.9215599999999998E-2</v>
      </c>
      <c r="F63" s="197">
        <f>ROUND(+C63/$M$6,7)</f>
        <v>5.51163E-2</v>
      </c>
      <c r="G63" s="197">
        <f>ROUND(+D63/$M$5,7)</f>
        <v>5.4142599999999999E-2</v>
      </c>
      <c r="I63" s="197">
        <f>ROUND(Margens!I63,7)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32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33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ROUND(Estrutura!AK90,2)</f>
        <v>0</v>
      </c>
      <c r="D68" s="191">
        <f>ROUND(Estrutura!AL90*(1+Ajuste!$BC$6),6)</f>
        <v>0.225357</v>
      </c>
      <c r="F68" s="190">
        <f t="shared" ref="F68:I70" si="16">ROUND(+C68/$M$6,6)</f>
        <v>0</v>
      </c>
      <c r="G68" s="202">
        <f t="shared" si="16"/>
        <v>0.25237599999999999</v>
      </c>
      <c r="I68" s="190">
        <f t="shared" si="16"/>
        <v>0</v>
      </c>
      <c r="J68" s="202">
        <f>ROUND(G68+$M$7,6)</f>
        <v>1.6543429999999999</v>
      </c>
    </row>
    <row r="69" spans="2:10" x14ac:dyDescent="0.2">
      <c r="B69" s="215" t="s">
        <v>607</v>
      </c>
      <c r="C69" s="190">
        <v>0</v>
      </c>
      <c r="D69" s="191">
        <f>ROUND(Margens!D69*(1+Ajuste!$BC$6),6)</f>
        <v>0.13939399999999999</v>
      </c>
      <c r="F69" s="190">
        <f t="shared" si="16"/>
        <v>0</v>
      </c>
      <c r="G69" s="191">
        <f t="shared" si="16"/>
        <v>0.156107</v>
      </c>
      <c r="I69" s="190">
        <f t="shared" si="16"/>
        <v>0</v>
      </c>
      <c r="J69" s="191">
        <f t="shared" ref="J69:J70" si="17">ROUND(G69+$M$7,6)</f>
        <v>1.558074</v>
      </c>
    </row>
    <row r="70" spans="2:10" x14ac:dyDescent="0.2">
      <c r="B70" s="215" t="s">
        <v>608</v>
      </c>
      <c r="C70" s="192">
        <v>0</v>
      </c>
      <c r="D70" s="193">
        <f>ROUND(Margens!D70*(1+Ajuste!$BC$6),6)</f>
        <v>0.13939399999999999</v>
      </c>
      <c r="F70" s="192">
        <f t="shared" si="16"/>
        <v>0</v>
      </c>
      <c r="G70" s="193">
        <f t="shared" si="16"/>
        <v>0.156107</v>
      </c>
      <c r="I70" s="192">
        <f t="shared" si="16"/>
        <v>0</v>
      </c>
      <c r="J70" s="193">
        <f t="shared" si="17"/>
        <v>1.558074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32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33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18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19">C51</f>
        <v>0.33271800000000001</v>
      </c>
      <c r="F75" s="190"/>
      <c r="G75" s="191">
        <f t="shared" si="18"/>
        <v>0.37260900000000002</v>
      </c>
      <c r="I75" s="190"/>
      <c r="J75" s="191">
        <f t="shared" ref="J75:J82" si="20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19"/>
        <v>0.28642800000000002</v>
      </c>
      <c r="F76" s="190"/>
      <c r="G76" s="191">
        <f t="shared" si="18"/>
        <v>0.32076900000000003</v>
      </c>
      <c r="I76" s="190"/>
      <c r="J76" s="191">
        <f t="shared" si="20"/>
        <v>1.722736</v>
      </c>
    </row>
    <row r="77" spans="2:10" x14ac:dyDescent="0.2">
      <c r="B77" s="215" t="s">
        <v>634</v>
      </c>
      <c r="C77" s="190">
        <v>0</v>
      </c>
      <c r="D77" s="191">
        <f t="shared" si="19"/>
        <v>0.21757799999999999</v>
      </c>
      <c r="F77" s="190"/>
      <c r="G77" s="191">
        <f t="shared" si="18"/>
        <v>0.24366399999999999</v>
      </c>
      <c r="I77" s="190"/>
      <c r="J77" s="191">
        <f t="shared" si="20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19"/>
        <v>0.224915</v>
      </c>
      <c r="F78" s="190"/>
      <c r="G78" s="191">
        <f t="shared" si="18"/>
        <v>0.25188100000000002</v>
      </c>
      <c r="I78" s="190"/>
      <c r="J78" s="191">
        <f t="shared" si="20"/>
        <v>1.653848</v>
      </c>
    </row>
    <row r="79" spans="2:10" x14ac:dyDescent="0.2">
      <c r="B79" s="215" t="s">
        <v>636</v>
      </c>
      <c r="C79" s="190">
        <v>0</v>
      </c>
      <c r="D79" s="191">
        <f t="shared" si="19"/>
        <v>0.20358000000000001</v>
      </c>
      <c r="F79" s="190"/>
      <c r="G79" s="191">
        <f t="shared" si="18"/>
        <v>0.227988</v>
      </c>
      <c r="I79" s="190"/>
      <c r="J79" s="191">
        <f t="shared" si="20"/>
        <v>1.629955</v>
      </c>
    </row>
    <row r="80" spans="2:10" x14ac:dyDescent="0.2">
      <c r="B80" s="215" t="s">
        <v>637</v>
      </c>
      <c r="C80" s="190">
        <v>0</v>
      </c>
      <c r="D80" s="191">
        <f t="shared" si="19"/>
        <v>0.17813599999999999</v>
      </c>
      <c r="F80" s="190"/>
      <c r="G80" s="191">
        <f t="shared" si="18"/>
        <v>0.199494</v>
      </c>
      <c r="I80" s="190"/>
      <c r="J80" s="191">
        <f t="shared" si="20"/>
        <v>1.601461</v>
      </c>
    </row>
    <row r="81" spans="2:10" x14ac:dyDescent="0.2">
      <c r="B81" s="215" t="s">
        <v>638</v>
      </c>
      <c r="C81" s="190">
        <v>0</v>
      </c>
      <c r="D81" s="191">
        <f t="shared" si="19"/>
        <v>0.15268799999999999</v>
      </c>
      <c r="F81" s="190"/>
      <c r="G81" s="191">
        <f t="shared" si="18"/>
        <v>0.17099400000000001</v>
      </c>
      <c r="I81" s="190"/>
      <c r="J81" s="191">
        <f t="shared" si="20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19"/>
        <v>0.12664900000000001</v>
      </c>
      <c r="F82" s="192"/>
      <c r="G82" s="193">
        <f t="shared" si="18"/>
        <v>0.14183399999999999</v>
      </c>
      <c r="I82" s="192"/>
      <c r="J82" s="193">
        <f t="shared" si="20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1" spans="2:10" x14ac:dyDescent="0.2">
      <c r="B91" s="207" t="s">
        <v>649</v>
      </c>
    </row>
    <row r="92" spans="2:10" x14ac:dyDescent="0.2">
      <c r="B92" s="216" t="s">
        <v>650</v>
      </c>
    </row>
    <row r="93" spans="2:10" x14ac:dyDescent="0.2">
      <c r="B93" s="216" t="s">
        <v>651</v>
      </c>
    </row>
    <row r="94" spans="2:10" x14ac:dyDescent="0.2">
      <c r="B94" s="216" t="s">
        <v>652</v>
      </c>
    </row>
  </sheetData>
  <mergeCells count="33">
    <mergeCell ref="C28:D28"/>
    <mergeCell ref="F28:G28"/>
    <mergeCell ref="I28:J28"/>
    <mergeCell ref="C4:D4"/>
    <mergeCell ref="F4:G4"/>
    <mergeCell ref="I4:J4"/>
    <mergeCell ref="C6:D6"/>
    <mergeCell ref="F6:G6"/>
    <mergeCell ref="I6:J6"/>
    <mergeCell ref="B7:B8"/>
    <mergeCell ref="C16:D16"/>
    <mergeCell ref="F16:G16"/>
    <mergeCell ref="I16:J16"/>
    <mergeCell ref="B17:B18"/>
    <mergeCell ref="I65:J65"/>
    <mergeCell ref="B29:B30"/>
    <mergeCell ref="C35:D35"/>
    <mergeCell ref="F35:G35"/>
    <mergeCell ref="I35:J35"/>
    <mergeCell ref="B36:B37"/>
    <mergeCell ref="C47:D47"/>
    <mergeCell ref="F47:G47"/>
    <mergeCell ref="B48:B49"/>
    <mergeCell ref="C60:D60"/>
    <mergeCell ref="F60:G60"/>
    <mergeCell ref="B61:B62"/>
    <mergeCell ref="C65:D65"/>
    <mergeCell ref="F65:G65"/>
    <mergeCell ref="B66:B67"/>
    <mergeCell ref="B72:B73"/>
    <mergeCell ref="C72:D72"/>
    <mergeCell ref="F72:G72"/>
    <mergeCell ref="I72:J7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3"/>
  </sheetPr>
  <dimension ref="B2:I17"/>
  <sheetViews>
    <sheetView showGridLines="0" topLeftCell="B1" zoomScaleNormal="100" workbookViewId="0">
      <selection activeCell="H7" sqref="H7"/>
    </sheetView>
  </sheetViews>
  <sheetFormatPr defaultColWidth="9.140625" defaultRowHeight="16.5" x14ac:dyDescent="0.3"/>
  <cols>
    <col min="1" max="1" width="9.140625" style="1"/>
    <col min="2" max="2" width="29.140625" style="1" bestFit="1" customWidth="1"/>
    <col min="3" max="3" width="37.140625" style="1" bestFit="1" customWidth="1"/>
    <col min="4" max="8" width="17.7109375" style="1" customWidth="1"/>
    <col min="9" max="16384" width="9.140625" style="1"/>
  </cols>
  <sheetData>
    <row r="2" spans="2:9" x14ac:dyDescent="0.3">
      <c r="B2" s="23" t="s">
        <v>693</v>
      </c>
    </row>
    <row r="4" spans="2:9" x14ac:dyDescent="0.3">
      <c r="B4" s="250"/>
      <c r="C4" s="250"/>
      <c r="D4" s="339" t="s">
        <v>658</v>
      </c>
      <c r="E4" s="339"/>
      <c r="F4" s="339"/>
      <c r="G4" s="339"/>
      <c r="H4" s="251"/>
      <c r="I4" s="250"/>
    </row>
    <row r="5" spans="2:9" x14ac:dyDescent="0.3">
      <c r="B5" s="338" t="s">
        <v>659</v>
      </c>
      <c r="C5" s="338" t="s">
        <v>684</v>
      </c>
      <c r="D5" s="338" t="s">
        <v>660</v>
      </c>
      <c r="E5" s="338"/>
      <c r="F5" s="338" t="s">
        <v>685</v>
      </c>
      <c r="G5" s="338"/>
      <c r="H5" s="338" t="s">
        <v>19</v>
      </c>
      <c r="I5" s="250"/>
    </row>
    <row r="6" spans="2:9" x14ac:dyDescent="0.3">
      <c r="B6" s="338"/>
      <c r="C6" s="338"/>
      <c r="D6" s="253" t="s">
        <v>663</v>
      </c>
      <c r="E6" s="253" t="s">
        <v>664</v>
      </c>
      <c r="F6" s="253" t="s">
        <v>686</v>
      </c>
      <c r="G6" s="253" t="s">
        <v>664</v>
      </c>
      <c r="H6" s="338"/>
      <c r="I6" s="250"/>
    </row>
    <row r="7" spans="2:9" ht="16.5" customHeight="1" x14ac:dyDescent="0.3">
      <c r="B7" s="264" t="s">
        <v>661</v>
      </c>
      <c r="C7" s="264" t="s">
        <v>681</v>
      </c>
      <c r="D7" s="252">
        <v>25.268000000000001</v>
      </c>
      <c r="E7" s="252">
        <f>Margens_Finais_RTO!$I$19+2*Margens_Finais_RTO!$J$20+2*Margens_Finais_RTO!$J$21</f>
        <v>24.581732000000002</v>
      </c>
      <c r="F7" s="265">
        <f t="shared" ref="F7:F15" si="0">D7/0.85</f>
        <v>29.727058823529415</v>
      </c>
      <c r="G7" s="265">
        <f t="shared" ref="G7:G15" si="1">E7/0.85</f>
        <v>28.919684705882357</v>
      </c>
      <c r="H7" s="266">
        <f>G7/F7-1</f>
        <v>-2.7159569415861951E-2</v>
      </c>
      <c r="I7" s="250"/>
    </row>
    <row r="8" spans="2:9" ht="16.5" customHeight="1" x14ac:dyDescent="0.3">
      <c r="B8" s="264" t="s">
        <v>661</v>
      </c>
      <c r="C8" s="264" t="s">
        <v>682</v>
      </c>
      <c r="D8" s="252">
        <v>44.146202000000002</v>
      </c>
      <c r="E8" s="252">
        <f>Margens_Finais_RTO!$I$19+2*Margens_Finais_RTO!$J$20+4*Margens_Finais_RTO!$J$21+3*Margens_Finais_RTO!$J$22</f>
        <v>45.250954000000007</v>
      </c>
      <c r="F8" s="265">
        <f t="shared" si="0"/>
        <v>51.93670823529412</v>
      </c>
      <c r="G8" s="265">
        <f t="shared" si="1"/>
        <v>53.236416470588246</v>
      </c>
      <c r="H8" s="266">
        <f>G8/F8-1</f>
        <v>2.5024848117172205E-2</v>
      </c>
      <c r="I8" s="250"/>
    </row>
    <row r="9" spans="2:9" ht="16.5" customHeight="1" x14ac:dyDescent="0.3">
      <c r="B9" s="264" t="s">
        <v>582</v>
      </c>
      <c r="C9" s="264" t="s">
        <v>683</v>
      </c>
      <c r="D9" s="252">
        <v>141.35381799999999</v>
      </c>
      <c r="E9" s="252">
        <f>Margens_Finais_RTO!$I$19+2*Margens_Finais_RTO!$J$20+4*Margens_Finais_RTO!$J$21+7*Margens_Finais_RTO!$J$22+Margens_Finais_RTO!$J$23*16</f>
        <v>162.406082</v>
      </c>
      <c r="F9" s="265">
        <f t="shared" si="0"/>
        <v>166.29860941176469</v>
      </c>
      <c r="G9" s="265">
        <f t="shared" si="1"/>
        <v>191.06597882352941</v>
      </c>
      <c r="H9" s="266">
        <f>G9/F9-1</f>
        <v>0.14893311194466641</v>
      </c>
      <c r="I9" s="250"/>
    </row>
    <row r="10" spans="2:9" ht="16.5" customHeight="1" x14ac:dyDescent="0.3">
      <c r="B10" s="264" t="s">
        <v>405</v>
      </c>
      <c r="C10" s="264" t="s">
        <v>687</v>
      </c>
      <c r="D10" s="252">
        <v>474.80849999999998</v>
      </c>
      <c r="E10" s="252">
        <f>Margens_Finais_RTO!$I$40+100*Margens_Finais_RTO!$J$40</f>
        <v>508.30499999999995</v>
      </c>
      <c r="F10" s="265">
        <f t="shared" si="0"/>
        <v>558.59823529411767</v>
      </c>
      <c r="G10" s="265">
        <f t="shared" si="1"/>
        <v>598.00588235294117</v>
      </c>
      <c r="H10" s="266">
        <f t="shared" ref="H10" si="2">G10/F10-1</f>
        <v>7.0547389105291902E-2</v>
      </c>
      <c r="I10" s="250"/>
    </row>
    <row r="11" spans="2:9" ht="16.5" customHeight="1" x14ac:dyDescent="0.3">
      <c r="B11" s="264" t="s">
        <v>405</v>
      </c>
      <c r="C11" s="264" t="s">
        <v>688</v>
      </c>
      <c r="D11" s="252">
        <v>3915.6229999999996</v>
      </c>
      <c r="E11" s="252">
        <f>Margens_Finais_RTO!$I$42+1000*Margens_Finais_RTO!$J$42</f>
        <v>4167.1980000000003</v>
      </c>
      <c r="F11" s="265">
        <f t="shared" si="0"/>
        <v>4606.615294117647</v>
      </c>
      <c r="G11" s="265">
        <f t="shared" si="1"/>
        <v>4902.5858823529416</v>
      </c>
      <c r="H11" s="266">
        <f>G11/F11-1</f>
        <v>6.4249035210999672E-2</v>
      </c>
      <c r="I11" s="250"/>
    </row>
    <row r="12" spans="2:9" ht="16.5" customHeight="1" x14ac:dyDescent="0.3">
      <c r="B12" s="264" t="s">
        <v>406</v>
      </c>
      <c r="C12" s="264" t="s">
        <v>689</v>
      </c>
      <c r="D12" s="252">
        <v>124654.21</v>
      </c>
      <c r="E12" s="252">
        <f>Margens_Finais_RTO!$I$9+50000*Margens_Finais_RTO!$J$9</f>
        <v>119691.93000000001</v>
      </c>
      <c r="F12" s="265">
        <f t="shared" si="0"/>
        <v>146652.01176470588</v>
      </c>
      <c r="G12" s="265">
        <f t="shared" si="1"/>
        <v>140814.03529411767</v>
      </c>
      <c r="H12" s="266">
        <f>G12/F12-1</f>
        <v>-3.9808362669820574E-2</v>
      </c>
      <c r="I12" s="250"/>
    </row>
    <row r="13" spans="2:9" ht="16.5" customHeight="1" x14ac:dyDescent="0.3">
      <c r="B13" s="264" t="s">
        <v>406</v>
      </c>
      <c r="C13" s="264" t="s">
        <v>690</v>
      </c>
      <c r="D13" s="252">
        <v>1834114.9</v>
      </c>
      <c r="E13" s="252">
        <f>Margens_Finais_RTO!$I$13+1000000*Margens_Finais_RTO!$J$13</f>
        <v>1772690.76</v>
      </c>
      <c r="F13" s="265">
        <f t="shared" si="0"/>
        <v>2157782.2352941176</v>
      </c>
      <c r="G13" s="265">
        <f t="shared" si="1"/>
        <v>2085518.5411764707</v>
      </c>
      <c r="H13" s="266">
        <f>G13/F13-1</f>
        <v>-3.3489799357717343E-2</v>
      </c>
      <c r="I13" s="250"/>
    </row>
    <row r="14" spans="2:9" ht="16.5" customHeight="1" x14ac:dyDescent="0.3">
      <c r="B14" s="264" t="s">
        <v>406</v>
      </c>
      <c r="C14" s="264" t="s">
        <v>691</v>
      </c>
      <c r="D14" s="252">
        <v>17380649.68</v>
      </c>
      <c r="E14" s="252">
        <f>Margens_Finais_RTO!$I$14+10000000*Margens_Finais_RTO!$J$14</f>
        <v>16787963.440000001</v>
      </c>
      <c r="F14" s="265">
        <f t="shared" si="0"/>
        <v>20447823.152941175</v>
      </c>
      <c r="G14" s="265">
        <f t="shared" si="1"/>
        <v>19750545.223529413</v>
      </c>
      <c r="H14" s="266">
        <f>G14/F14-1</f>
        <v>-3.4100350154459669E-2</v>
      </c>
      <c r="I14" s="250"/>
    </row>
    <row r="15" spans="2:9" ht="16.5" customHeight="1" x14ac:dyDescent="0.3">
      <c r="B15" s="264" t="s">
        <v>662</v>
      </c>
      <c r="C15" s="264" t="s">
        <v>606</v>
      </c>
      <c r="D15" s="252">
        <v>1.6403100000000002</v>
      </c>
      <c r="E15" s="252">
        <f>Margens_Finais_RTO!J68</f>
        <v>1.6543429999999999</v>
      </c>
      <c r="F15" s="265">
        <f t="shared" si="0"/>
        <v>1.9297764705882354</v>
      </c>
      <c r="G15" s="265">
        <f t="shared" si="1"/>
        <v>1.9462858823529412</v>
      </c>
      <c r="H15" s="266">
        <f>G15/F15-1</f>
        <v>8.5550901963653558E-3</v>
      </c>
      <c r="I15" s="250"/>
    </row>
    <row r="16" spans="2:9" x14ac:dyDescent="0.3">
      <c r="B16" s="250"/>
      <c r="C16" s="250"/>
      <c r="D16" s="250"/>
      <c r="E16" s="250"/>
      <c r="F16" s="250"/>
      <c r="G16" s="250"/>
      <c r="H16" s="250"/>
      <c r="I16" s="250"/>
    </row>
    <row r="17" spans="2:9" x14ac:dyDescent="0.3">
      <c r="B17" s="250"/>
      <c r="C17" s="250"/>
      <c r="D17" s="250"/>
      <c r="E17" s="250"/>
      <c r="F17" s="250"/>
      <c r="G17" s="250"/>
      <c r="H17" s="250"/>
      <c r="I17" s="250"/>
    </row>
  </sheetData>
  <mergeCells count="7">
    <mergeCell ref="B5:B6"/>
    <mergeCell ref="C5:C6"/>
    <mergeCell ref="H5:H6"/>
    <mergeCell ref="F4:G4"/>
    <mergeCell ref="D4:E4"/>
    <mergeCell ref="D5:E5"/>
    <mergeCell ref="F5:G5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>
    <tabColor theme="6"/>
  </sheetPr>
  <dimension ref="B2:C28"/>
  <sheetViews>
    <sheetView showGridLines="0" topLeftCell="A10" zoomScale="90" zoomScaleNormal="90" workbookViewId="0">
      <selection activeCell="C28" sqref="C28"/>
    </sheetView>
  </sheetViews>
  <sheetFormatPr defaultColWidth="9.140625" defaultRowHeight="16.5" x14ac:dyDescent="0.3"/>
  <cols>
    <col min="1" max="1" width="3.7109375" style="1" customWidth="1"/>
    <col min="2" max="2" width="61.7109375" style="1" bestFit="1" customWidth="1"/>
    <col min="3" max="3" width="19.5703125" style="1" customWidth="1"/>
    <col min="4" max="16384" width="9.140625" style="1"/>
  </cols>
  <sheetData>
    <row r="2" spans="2:3" x14ac:dyDescent="0.3">
      <c r="B2" s="23" t="s">
        <v>130</v>
      </c>
    </row>
    <row r="4" spans="2:3" x14ac:dyDescent="0.3">
      <c r="B4" s="340" t="s">
        <v>73</v>
      </c>
      <c r="C4" s="340"/>
    </row>
    <row r="5" spans="2:3" x14ac:dyDescent="0.3">
      <c r="B5" s="341" t="s">
        <v>27</v>
      </c>
      <c r="C5" s="342"/>
    </row>
    <row r="6" spans="2:3" x14ac:dyDescent="0.3">
      <c r="B6" s="35" t="s">
        <v>28</v>
      </c>
      <c r="C6" s="83">
        <f>1-C7</f>
        <v>0.55472131321989249</v>
      </c>
    </row>
    <row r="7" spans="2:3" x14ac:dyDescent="0.3">
      <c r="B7" s="35" t="s">
        <v>29</v>
      </c>
      <c r="C7" s="83">
        <v>0.44527868678010751</v>
      </c>
    </row>
    <row r="8" spans="2:3" x14ac:dyDescent="0.3">
      <c r="B8" s="341" t="s">
        <v>30</v>
      </c>
      <c r="C8" s="343"/>
    </row>
    <row r="9" spans="2:3" x14ac:dyDescent="0.3">
      <c r="B9" s="35" t="s">
        <v>31</v>
      </c>
      <c r="C9" s="83">
        <v>4.9189052723742639E-2</v>
      </c>
    </row>
    <row r="10" spans="2:3" x14ac:dyDescent="0.3">
      <c r="B10" s="35" t="s">
        <v>32</v>
      </c>
      <c r="C10" s="39">
        <v>0.12033696978924206</v>
      </c>
    </row>
    <row r="11" spans="2:3" x14ac:dyDescent="0.3">
      <c r="B11" s="35" t="s">
        <v>33</v>
      </c>
      <c r="C11" s="83">
        <f>C10-C9</f>
        <v>7.1147917065499416E-2</v>
      </c>
    </row>
    <row r="12" spans="2:3" x14ac:dyDescent="0.3">
      <c r="B12" s="35" t="s">
        <v>34</v>
      </c>
      <c r="C12" s="84">
        <v>0.5345126642646556</v>
      </c>
    </row>
    <row r="13" spans="2:3" x14ac:dyDescent="0.3">
      <c r="B13" s="35" t="s">
        <v>35</v>
      </c>
      <c r="C13" s="83">
        <v>0.34</v>
      </c>
    </row>
    <row r="14" spans="2:3" x14ac:dyDescent="0.3">
      <c r="B14" s="35" t="s">
        <v>36</v>
      </c>
      <c r="C14" s="84">
        <f>(C12*(1+(C7/C6)*(1-C13)))</f>
        <v>0.81769032557989496</v>
      </c>
    </row>
    <row r="15" spans="2:3" x14ac:dyDescent="0.3">
      <c r="B15" s="35" t="s">
        <v>37</v>
      </c>
      <c r="C15" s="39">
        <f>C14*C11</f>
        <v>5.8176963469619584E-2</v>
      </c>
    </row>
    <row r="16" spans="2:3" x14ac:dyDescent="0.3">
      <c r="B16" s="35" t="s">
        <v>38</v>
      </c>
      <c r="C16" s="83">
        <v>2.5000000000000001E-2</v>
      </c>
    </row>
    <row r="17" spans="2:3" x14ac:dyDescent="0.3">
      <c r="B17" s="35" t="s">
        <v>39</v>
      </c>
      <c r="C17" s="83">
        <v>2.0906666666666667E-2</v>
      </c>
    </row>
    <row r="18" spans="2:3" x14ac:dyDescent="0.3">
      <c r="B18" s="35" t="s">
        <v>117</v>
      </c>
      <c r="C18" s="83">
        <f>C9+C15+C16</f>
        <v>0.13236601619336222</v>
      </c>
    </row>
    <row r="19" spans="2:3" x14ac:dyDescent="0.3">
      <c r="B19" s="35" t="s">
        <v>74</v>
      </c>
      <c r="C19" s="85">
        <f>((1+C18)/(1+C17))-1</f>
        <v>0.10917682601742462</v>
      </c>
    </row>
    <row r="20" spans="2:3" x14ac:dyDescent="0.3">
      <c r="B20" s="341" t="s">
        <v>40</v>
      </c>
      <c r="C20" s="343"/>
    </row>
    <row r="21" spans="2:3" x14ac:dyDescent="0.3">
      <c r="B21" s="35" t="s">
        <v>41</v>
      </c>
      <c r="C21" s="83">
        <f>C9</f>
        <v>4.9189052723742639E-2</v>
      </c>
    </row>
    <row r="22" spans="2:3" x14ac:dyDescent="0.3">
      <c r="B22" s="35" t="s">
        <v>42</v>
      </c>
      <c r="C22" s="83">
        <f>C16</f>
        <v>2.5000000000000001E-2</v>
      </c>
    </row>
    <row r="23" spans="2:3" x14ac:dyDescent="0.3">
      <c r="B23" s="35" t="s">
        <v>43</v>
      </c>
      <c r="C23" s="83">
        <v>3.4242125227154405E-2</v>
      </c>
    </row>
    <row r="24" spans="2:3" x14ac:dyDescent="0.3">
      <c r="B24" s="35" t="s">
        <v>118</v>
      </c>
      <c r="C24" s="83">
        <f>C21+C23+C22</f>
        <v>0.10843117795089705</v>
      </c>
    </row>
    <row r="25" spans="2:3" x14ac:dyDescent="0.3">
      <c r="B25" s="35" t="s">
        <v>119</v>
      </c>
      <c r="C25" s="85">
        <f>C24*(1-C13)</f>
        <v>7.1564577447592037E-2</v>
      </c>
    </row>
    <row r="26" spans="2:3" x14ac:dyDescent="0.3">
      <c r="B26" s="35" t="s">
        <v>75</v>
      </c>
      <c r="C26" s="39">
        <f>((1+C25)/(1+C17))-1</f>
        <v>4.9620511291523783E-2</v>
      </c>
    </row>
    <row r="27" spans="2:3" x14ac:dyDescent="0.3">
      <c r="B27" s="344" t="s">
        <v>44</v>
      </c>
      <c r="C27" s="345"/>
    </row>
    <row r="28" spans="2:3" x14ac:dyDescent="0.3">
      <c r="B28" s="231" t="s">
        <v>45</v>
      </c>
      <c r="C28" s="232">
        <f>C6*C19+C7*C26</f>
        <v>8.2657668406812712E-2</v>
      </c>
    </row>
  </sheetData>
  <mergeCells count="5">
    <mergeCell ref="B4:C4"/>
    <mergeCell ref="B5:C5"/>
    <mergeCell ref="B8:C8"/>
    <mergeCell ref="B20:C20"/>
    <mergeCell ref="B27:C2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>
    <tabColor theme="6"/>
  </sheetPr>
  <dimension ref="B2:GM225"/>
  <sheetViews>
    <sheetView showGridLines="0" topLeftCell="A72" zoomScale="90" zoomScaleNormal="90" workbookViewId="0">
      <pane xSplit="2" topLeftCell="CW1" activePane="topRight" state="frozen"/>
      <selection activeCell="DL92" sqref="DL92:GL92"/>
      <selection pane="topRight" activeCell="DC157" sqref="DC157"/>
    </sheetView>
  </sheetViews>
  <sheetFormatPr defaultColWidth="9.140625" defaultRowHeight="16.5" x14ac:dyDescent="0.3"/>
  <cols>
    <col min="1" max="1" width="2.28515625" style="1" customWidth="1"/>
    <col min="2" max="2" width="55.140625" style="1" bestFit="1" customWidth="1"/>
    <col min="3" max="3" width="13.7109375" style="1" bestFit="1" customWidth="1"/>
    <col min="4" max="4" width="21.140625" style="1" bestFit="1" customWidth="1"/>
    <col min="5" max="9" width="15" style="1" bestFit="1" customWidth="1"/>
    <col min="10" max="10" width="4.5703125" style="1" customWidth="1"/>
    <col min="11" max="12" width="13.7109375" style="1" bestFit="1" customWidth="1"/>
    <col min="13" max="15" width="12.42578125" style="1" bestFit="1" customWidth="1"/>
    <col min="16" max="16" width="3.85546875" style="1" customWidth="1"/>
    <col min="17" max="17" width="12.42578125" style="1" bestFit="1" customWidth="1"/>
    <col min="18" max="21" width="12.42578125" style="1" customWidth="1"/>
    <col min="22" max="22" width="3.85546875" style="1" customWidth="1"/>
    <col min="23" max="23" width="12.42578125" style="1" customWidth="1"/>
    <col min="24" max="75" width="11" style="1" bestFit="1" customWidth="1"/>
    <col min="76" max="115" width="12.42578125" style="1" bestFit="1" customWidth="1"/>
    <col min="116" max="116" width="17" style="1" bestFit="1" customWidth="1"/>
    <col min="117" max="121" width="12.5703125" style="1" bestFit="1" customWidth="1"/>
    <col min="122" max="122" width="13.7109375" style="1" bestFit="1" customWidth="1"/>
    <col min="123" max="127" width="12.5703125" style="1" bestFit="1" customWidth="1"/>
    <col min="128" max="134" width="12.42578125" style="1" bestFit="1" customWidth="1"/>
    <col min="135" max="137" width="12.140625" style="1" bestFit="1" customWidth="1"/>
    <col min="138" max="146" width="12.42578125" style="1" bestFit="1" customWidth="1"/>
    <col min="147" max="148" width="12.140625" style="1" bestFit="1" customWidth="1"/>
    <col min="149" max="158" width="12.42578125" style="1" bestFit="1" customWidth="1"/>
    <col min="159" max="159" width="12.140625" style="1" bestFit="1" customWidth="1"/>
    <col min="160" max="170" width="12.42578125" style="1" bestFit="1" customWidth="1"/>
    <col min="171" max="171" width="12.140625" style="1" bestFit="1" customWidth="1"/>
    <col min="172" max="182" width="12.42578125" style="1" bestFit="1" customWidth="1"/>
    <col min="183" max="183" width="12.140625" style="1" bestFit="1" customWidth="1"/>
    <col min="184" max="194" width="12.42578125" style="1" bestFit="1" customWidth="1"/>
    <col min="195" max="200" width="12" style="1" bestFit="1" customWidth="1"/>
    <col min="201" max="16384" width="9.140625" style="1"/>
  </cols>
  <sheetData>
    <row r="2" spans="2:27" x14ac:dyDescent="0.3">
      <c r="B2" s="23" t="s">
        <v>124</v>
      </c>
    </row>
    <row r="4" spans="2:27" x14ac:dyDescent="0.3">
      <c r="B4" s="23" t="s">
        <v>115</v>
      </c>
      <c r="C4" s="50"/>
      <c r="D4" s="50"/>
      <c r="E4" s="50"/>
      <c r="F4" s="50"/>
      <c r="G4" s="50"/>
      <c r="H4" s="50"/>
      <c r="K4" s="23" t="s">
        <v>126</v>
      </c>
      <c r="Q4" s="23" t="s">
        <v>127</v>
      </c>
      <c r="W4" s="23" t="s">
        <v>65</v>
      </c>
    </row>
    <row r="5" spans="2:27" x14ac:dyDescent="0.3">
      <c r="B5" s="47"/>
      <c r="C5" s="48"/>
      <c r="D5" s="166"/>
      <c r="E5" s="166"/>
      <c r="F5" s="166"/>
      <c r="G5" s="166"/>
      <c r="H5" s="166"/>
      <c r="I5" s="166"/>
    </row>
    <row r="6" spans="2:27" x14ac:dyDescent="0.3">
      <c r="B6" s="55"/>
      <c r="C6" s="46" t="s">
        <v>0</v>
      </c>
      <c r="D6" s="46" t="s">
        <v>95</v>
      </c>
      <c r="E6" s="46" t="s">
        <v>96</v>
      </c>
      <c r="F6" s="46" t="s">
        <v>97</v>
      </c>
      <c r="G6" s="46" t="s">
        <v>98</v>
      </c>
      <c r="H6" s="46" t="s">
        <v>99</v>
      </c>
      <c r="I6" s="46" t="s">
        <v>100</v>
      </c>
      <c r="K6" s="46" t="s">
        <v>96</v>
      </c>
      <c r="L6" s="46" t="s">
        <v>97</v>
      </c>
      <c r="M6" s="46" t="s">
        <v>98</v>
      </c>
      <c r="N6" s="46" t="s">
        <v>99</v>
      </c>
      <c r="O6" s="46" t="s">
        <v>100</v>
      </c>
      <c r="Q6" s="46" t="s">
        <v>96</v>
      </c>
      <c r="R6" s="46" t="s">
        <v>97</v>
      </c>
      <c r="S6" s="46" t="s">
        <v>98</v>
      </c>
      <c r="T6" s="46" t="s">
        <v>99</v>
      </c>
      <c r="U6" s="46" t="s">
        <v>100</v>
      </c>
      <c r="W6" s="46" t="s">
        <v>96</v>
      </c>
      <c r="X6" s="46" t="s">
        <v>97</v>
      </c>
      <c r="Y6" s="46" t="s">
        <v>98</v>
      </c>
      <c r="Z6" s="46" t="s">
        <v>99</v>
      </c>
      <c r="AA6" s="46" t="s">
        <v>100</v>
      </c>
    </row>
    <row r="7" spans="2:27" x14ac:dyDescent="0.3">
      <c r="B7" s="35" t="s">
        <v>108</v>
      </c>
      <c r="C7" s="35" t="s">
        <v>0</v>
      </c>
      <c r="D7" s="57">
        <v>1271022.2682933507</v>
      </c>
      <c r="E7" s="57">
        <v>1329290.4630875885</v>
      </c>
      <c r="F7" s="57">
        <v>1404000.0161579533</v>
      </c>
      <c r="G7" s="57">
        <v>1483673.8131160773</v>
      </c>
      <c r="H7" s="57">
        <v>1566344.3245680244</v>
      </c>
      <c r="I7" s="57">
        <v>1640757.0506188571</v>
      </c>
      <c r="K7" s="56">
        <v>4.5843567219696846E-2</v>
      </c>
      <c r="L7" s="56">
        <v>5.6202579605389102E-2</v>
      </c>
      <c r="M7" s="56">
        <v>5.6747717978060663E-2</v>
      </c>
      <c r="N7" s="56">
        <v>5.5720139238906397E-2</v>
      </c>
      <c r="O7" s="56">
        <v>4.7507259345006991E-2</v>
      </c>
      <c r="Q7" s="89">
        <v>58268.194794237847</v>
      </c>
      <c r="R7" s="89">
        <v>74709.553070364753</v>
      </c>
      <c r="S7" s="89">
        <v>79673.796958124032</v>
      </c>
      <c r="T7" s="89">
        <v>82670.511451947037</v>
      </c>
      <c r="U7" s="89">
        <v>74412.726050832774</v>
      </c>
      <c r="W7" s="56">
        <v>1</v>
      </c>
      <c r="X7" s="56">
        <v>1</v>
      </c>
      <c r="Y7" s="56">
        <v>1</v>
      </c>
      <c r="Z7" s="56">
        <v>1</v>
      </c>
      <c r="AA7" s="56">
        <v>1</v>
      </c>
    </row>
    <row r="8" spans="2:27" ht="6" customHeight="1" x14ac:dyDescent="0.3"/>
    <row r="9" spans="2:27" x14ac:dyDescent="0.3">
      <c r="B9" s="35" t="s">
        <v>105</v>
      </c>
      <c r="C9" s="35" t="s">
        <v>297</v>
      </c>
      <c r="D9" s="77">
        <v>371.75129035930303</v>
      </c>
      <c r="E9" s="77">
        <v>359.59945178509071</v>
      </c>
      <c r="F9" s="77">
        <v>365.56036908570803</v>
      </c>
      <c r="G9" s="77">
        <v>355.72723537433194</v>
      </c>
      <c r="H9" s="77">
        <v>338.78664120296418</v>
      </c>
      <c r="I9" s="77">
        <v>325.2798539458426</v>
      </c>
      <c r="K9" s="56">
        <v>-3.2688087141452549E-2</v>
      </c>
      <c r="L9" s="56">
        <v>1.6576547241734296E-2</v>
      </c>
      <c r="M9" s="56">
        <v>-2.6898795774742856E-2</v>
      </c>
      <c r="N9" s="56">
        <v>-4.7622426642540239E-2</v>
      </c>
      <c r="O9" s="56">
        <v>-3.9868122335525502E-2</v>
      </c>
      <c r="Q9" s="89">
        <v>-12.15183857421232</v>
      </c>
      <c r="R9" s="89">
        <v>5.9609173006173251</v>
      </c>
      <c r="S9" s="89">
        <v>-9.8331337113760924</v>
      </c>
      <c r="T9" s="89">
        <v>-16.940594171367763</v>
      </c>
      <c r="U9" s="89">
        <v>-13.506787257121573</v>
      </c>
    </row>
    <row r="10" spans="2:27" x14ac:dyDescent="0.3">
      <c r="B10" s="35" t="s">
        <v>3</v>
      </c>
      <c r="C10" s="35" t="s">
        <v>1</v>
      </c>
      <c r="D10" s="57">
        <v>5670050019.7615366</v>
      </c>
      <c r="E10" s="57">
        <v>5736145461.4733543</v>
      </c>
      <c r="F10" s="57">
        <v>6158961169.2364969</v>
      </c>
      <c r="G10" s="57">
        <v>6333398204.8449049</v>
      </c>
      <c r="H10" s="57">
        <v>6367878392.2527189</v>
      </c>
      <c r="I10" s="57">
        <v>6404462565.4309607</v>
      </c>
      <c r="K10" s="56">
        <v>1.1656941558091827E-2</v>
      </c>
      <c r="L10" s="56">
        <v>7.3710771563059385E-2</v>
      </c>
      <c r="M10" s="56">
        <v>2.8322476926743168E-2</v>
      </c>
      <c r="N10" s="56">
        <v>5.444184352949355E-3</v>
      </c>
      <c r="O10" s="56">
        <v>5.7451117820890296E-3</v>
      </c>
      <c r="Q10" s="89">
        <v>66095441.711817741</v>
      </c>
      <c r="R10" s="89">
        <v>422815707.76314259</v>
      </c>
      <c r="S10" s="89">
        <v>174437035.60840797</v>
      </c>
      <c r="T10" s="89">
        <v>34480187.407814026</v>
      </c>
      <c r="U10" s="89">
        <v>36584173.17824173</v>
      </c>
      <c r="W10" s="56">
        <v>1</v>
      </c>
      <c r="X10" s="56">
        <v>1</v>
      </c>
      <c r="Y10" s="56">
        <v>1</v>
      </c>
      <c r="Z10" s="56">
        <v>1</v>
      </c>
      <c r="AA10" s="56">
        <v>1</v>
      </c>
    </row>
    <row r="11" spans="2:27" x14ac:dyDescent="0.3">
      <c r="D11" s="315"/>
      <c r="E11" s="44"/>
      <c r="F11" s="44"/>
      <c r="G11" s="44"/>
      <c r="H11" s="44"/>
      <c r="I11" s="44"/>
    </row>
    <row r="12" spans="2:27" x14ac:dyDescent="0.3">
      <c r="B12" s="23" t="s">
        <v>77</v>
      </c>
      <c r="C12" s="50"/>
      <c r="D12" s="314"/>
      <c r="E12" s="50"/>
      <c r="F12" s="50"/>
      <c r="G12" s="50"/>
      <c r="H12" s="50"/>
    </row>
    <row r="13" spans="2:27" x14ac:dyDescent="0.3">
      <c r="B13" s="47"/>
      <c r="C13" s="48"/>
      <c r="D13" s="166"/>
      <c r="E13" s="61"/>
      <c r="F13" s="61"/>
      <c r="G13" s="61"/>
      <c r="H13" s="61"/>
    </row>
    <row r="14" spans="2:27" x14ac:dyDescent="0.3">
      <c r="B14" s="55"/>
      <c r="C14" s="46" t="s">
        <v>0</v>
      </c>
      <c r="D14" s="46" t="s">
        <v>95</v>
      </c>
      <c r="E14" s="46" t="s">
        <v>96</v>
      </c>
      <c r="F14" s="46" t="s">
        <v>97</v>
      </c>
      <c r="G14" s="46" t="s">
        <v>98</v>
      </c>
      <c r="H14" s="46" t="s">
        <v>99</v>
      </c>
      <c r="I14" s="46" t="s">
        <v>100</v>
      </c>
      <c r="K14" s="46" t="s">
        <v>96</v>
      </c>
      <c r="L14" s="46" t="s">
        <v>97</v>
      </c>
      <c r="M14" s="46" t="s">
        <v>98</v>
      </c>
      <c r="N14" s="46" t="s">
        <v>99</v>
      </c>
      <c r="O14" s="46" t="s">
        <v>100</v>
      </c>
      <c r="Q14" s="46" t="s">
        <v>96</v>
      </c>
      <c r="R14" s="46" t="s">
        <v>97</v>
      </c>
      <c r="S14" s="46" t="s">
        <v>98</v>
      </c>
      <c r="T14" s="46" t="s">
        <v>99</v>
      </c>
      <c r="U14" s="46" t="s">
        <v>100</v>
      </c>
      <c r="W14" s="46" t="s">
        <v>96</v>
      </c>
      <c r="X14" s="46" t="s">
        <v>97</v>
      </c>
      <c r="Y14" s="46" t="s">
        <v>98</v>
      </c>
      <c r="Z14" s="46" t="s">
        <v>99</v>
      </c>
      <c r="AA14" s="46" t="s">
        <v>100</v>
      </c>
    </row>
    <row r="15" spans="2:27" x14ac:dyDescent="0.3">
      <c r="B15" s="35" t="s">
        <v>76</v>
      </c>
      <c r="C15" s="35" t="s">
        <v>0</v>
      </c>
      <c r="D15" s="57">
        <v>1237655.3497314171</v>
      </c>
      <c r="E15" s="57">
        <v>1294500.0380524448</v>
      </c>
      <c r="F15" s="57">
        <v>1367375.8687040496</v>
      </c>
      <c r="G15" s="57">
        <v>1444906.7827563342</v>
      </c>
      <c r="H15" s="57">
        <v>1525451.5014777582</v>
      </c>
      <c r="I15" s="57">
        <v>1597856.9357370941</v>
      </c>
      <c r="K15" s="56">
        <v>4.5929335928102777E-2</v>
      </c>
      <c r="L15" s="56">
        <v>5.6296507152866049E-2</v>
      </c>
      <c r="M15" s="56">
        <v>5.6700513609155401E-2</v>
      </c>
      <c r="N15" s="56">
        <v>5.5743885822014949E-2</v>
      </c>
      <c r="O15" s="56">
        <v>4.7464920509891151E-2</v>
      </c>
      <c r="Q15" s="89">
        <v>56844.688321027672</v>
      </c>
      <c r="R15" s="89">
        <v>72875.830651604803</v>
      </c>
      <c r="S15" s="89">
        <v>77530.914052284556</v>
      </c>
      <c r="T15" s="89">
        <v>80544.718721423997</v>
      </c>
      <c r="U15" s="89">
        <v>72405.434259335976</v>
      </c>
      <c r="W15" s="56">
        <v>0.97374796697564037</v>
      </c>
      <c r="X15" s="56">
        <v>0.97382782318746586</v>
      </c>
      <c r="Y15" s="56">
        <v>0.97391442519058824</v>
      </c>
      <c r="Z15" s="56">
        <v>0.97387092094163008</v>
      </c>
      <c r="AA15" s="56">
        <v>0.97389282646933717</v>
      </c>
    </row>
    <row r="16" spans="2:27" ht="6" customHeight="1" x14ac:dyDescent="0.3"/>
    <row r="17" spans="2:27" x14ac:dyDescent="0.3">
      <c r="B17" s="35" t="s">
        <v>105</v>
      </c>
      <c r="C17" s="35" t="s">
        <v>297</v>
      </c>
      <c r="D17" s="58">
        <v>10.146652706464838</v>
      </c>
      <c r="E17" s="58">
        <v>11.372263137379102</v>
      </c>
      <c r="F17" s="58">
        <v>11.470816520787638</v>
      </c>
      <c r="G17" s="58">
        <v>11.579003174761917</v>
      </c>
      <c r="H17" s="58">
        <v>11.693388312065133</v>
      </c>
      <c r="I17" s="58">
        <v>11.732730038497367</v>
      </c>
      <c r="K17" s="56">
        <v>0.12078963046930524</v>
      </c>
      <c r="L17" s="56">
        <v>8.666118803090761E-3</v>
      </c>
      <c r="M17" s="56">
        <v>9.4314693098107583E-3</v>
      </c>
      <c r="N17" s="56">
        <v>9.8786687918468452E-3</v>
      </c>
      <c r="O17" s="56">
        <v>3.3644419720195717E-3</v>
      </c>
      <c r="Q17" s="90">
        <v>1.2256104309142639</v>
      </c>
      <c r="R17" s="90">
        <v>9.8553383408535922E-2</v>
      </c>
      <c r="S17" s="90">
        <v>0.10818665397427907</v>
      </c>
      <c r="T17" s="90">
        <v>0.11438513730321631</v>
      </c>
      <c r="U17" s="90">
        <v>3.934172643223377E-2</v>
      </c>
    </row>
    <row r="18" spans="2:27" x14ac:dyDescent="0.3">
      <c r="B18" s="35" t="s">
        <v>3</v>
      </c>
      <c r="C18" s="35" t="s">
        <v>1</v>
      </c>
      <c r="D18" s="36">
        <v>150696708.04827562</v>
      </c>
      <c r="E18" s="36">
        <v>176656740.76895595</v>
      </c>
      <c r="F18" s="36">
        <v>188219012.45828113</v>
      </c>
      <c r="G18" s="36">
        <v>200766962.69724745</v>
      </c>
      <c r="H18" s="36">
        <v>214052361.09602672</v>
      </c>
      <c r="I18" s="36">
        <v>224966688.80572754</v>
      </c>
      <c r="K18" s="56">
        <v>0.17226675391186408</v>
      </c>
      <c r="L18" s="56">
        <v>6.545049817514248E-2</v>
      </c>
      <c r="M18" s="56">
        <v>6.6666752072921387E-2</v>
      </c>
      <c r="N18" s="56">
        <v>6.6173229999068051E-2</v>
      </c>
      <c r="O18" s="56">
        <v>5.0989055452672627E-2</v>
      </c>
      <c r="Q18" s="89">
        <v>25960032.720680326</v>
      </c>
      <c r="R18" s="89">
        <v>11562271.689325184</v>
      </c>
      <c r="S18" s="89">
        <v>12547950.238966316</v>
      </c>
      <c r="T18" s="89">
        <v>13285398.398779273</v>
      </c>
      <c r="U18" s="89">
        <v>10914327.709700823</v>
      </c>
      <c r="W18" s="56">
        <v>2.6577668190414558E-2</v>
      </c>
      <c r="X18" s="56">
        <v>3.0797116627440072E-2</v>
      </c>
      <c r="Y18" s="56">
        <v>3.0560188201610942E-2</v>
      </c>
      <c r="Z18" s="56">
        <v>3.1699722045530836E-2</v>
      </c>
      <c r="AA18" s="56">
        <v>3.3614392095874017E-2</v>
      </c>
    </row>
    <row r="19" spans="2:27" x14ac:dyDescent="0.3">
      <c r="C19" s="50"/>
      <c r="D19" s="313"/>
      <c r="E19" s="81"/>
      <c r="F19" s="81"/>
      <c r="G19" s="81"/>
      <c r="H19" s="81"/>
      <c r="I19" s="81"/>
    </row>
    <row r="20" spans="2:27" x14ac:dyDescent="0.3">
      <c r="B20" s="23" t="s">
        <v>106</v>
      </c>
      <c r="C20" s="50"/>
      <c r="D20" s="50"/>
      <c r="E20" s="50"/>
      <c r="F20" s="50"/>
      <c r="G20" s="50"/>
      <c r="H20" s="50"/>
      <c r="I20" s="50"/>
    </row>
    <row r="21" spans="2:27" x14ac:dyDescent="0.3">
      <c r="B21" s="47"/>
      <c r="C21" s="48"/>
      <c r="D21" s="166"/>
      <c r="E21" s="61"/>
      <c r="F21" s="61"/>
      <c r="G21" s="61"/>
      <c r="H21" s="61"/>
    </row>
    <row r="22" spans="2:27" x14ac:dyDescent="0.3">
      <c r="B22" s="55"/>
      <c r="C22" s="46" t="s">
        <v>0</v>
      </c>
      <c r="D22" s="46" t="s">
        <v>95</v>
      </c>
      <c r="E22" s="46" t="s">
        <v>96</v>
      </c>
      <c r="F22" s="46" t="s">
        <v>97</v>
      </c>
      <c r="G22" s="46" t="s">
        <v>98</v>
      </c>
      <c r="H22" s="46" t="s">
        <v>99</v>
      </c>
      <c r="I22" s="46" t="s">
        <v>100</v>
      </c>
      <c r="K22" s="46" t="s">
        <v>96</v>
      </c>
      <c r="L22" s="46" t="s">
        <v>97</v>
      </c>
      <c r="M22" s="46" t="s">
        <v>98</v>
      </c>
      <c r="N22" s="46" t="s">
        <v>99</v>
      </c>
      <c r="O22" s="46" t="s">
        <v>100</v>
      </c>
      <c r="Q22" s="46" t="s">
        <v>96</v>
      </c>
      <c r="R22" s="46" t="s">
        <v>97</v>
      </c>
      <c r="S22" s="46" t="s">
        <v>98</v>
      </c>
      <c r="T22" s="46" t="s">
        <v>99</v>
      </c>
      <c r="U22" s="46" t="s">
        <v>100</v>
      </c>
      <c r="W22" s="46" t="s">
        <v>96</v>
      </c>
      <c r="X22" s="46" t="s">
        <v>97</v>
      </c>
      <c r="Y22" s="46" t="s">
        <v>98</v>
      </c>
      <c r="Z22" s="46" t="s">
        <v>99</v>
      </c>
      <c r="AA22" s="46" t="s">
        <v>100</v>
      </c>
    </row>
    <row r="23" spans="2:27" x14ac:dyDescent="0.3">
      <c r="B23" s="35" t="s">
        <v>76</v>
      </c>
      <c r="C23" s="35" t="s">
        <v>0</v>
      </c>
      <c r="D23" s="57">
        <v>13490.036049127606</v>
      </c>
      <c r="E23" s="57">
        <v>14153.348144166404</v>
      </c>
      <c r="F23" s="57">
        <v>14774.126509135567</v>
      </c>
      <c r="G23" s="57">
        <v>15392.504630018651</v>
      </c>
      <c r="H23" s="57">
        <v>16014.287338947064</v>
      </c>
      <c r="I23" s="57">
        <v>16554.756267105349</v>
      </c>
      <c r="K23" s="56">
        <v>4.9170520569638887E-2</v>
      </c>
      <c r="L23" s="56">
        <v>4.3860884268930311E-2</v>
      </c>
      <c r="M23" s="56">
        <v>4.1855477581074663E-2</v>
      </c>
      <c r="N23" s="56">
        <v>4.0395161403155022E-2</v>
      </c>
      <c r="O23" s="56">
        <v>3.3749171394212185E-2</v>
      </c>
      <c r="Q23" s="89">
        <v>663.31209503879836</v>
      </c>
      <c r="R23" s="89">
        <v>620.77836496916279</v>
      </c>
      <c r="S23" s="89">
        <v>618.37812088308419</v>
      </c>
      <c r="T23" s="89">
        <v>621.78270892841283</v>
      </c>
      <c r="U23" s="89">
        <v>540.46892815828505</v>
      </c>
      <c r="W23" s="56">
        <v>1.0613532418469098E-2</v>
      </c>
      <c r="X23" s="56">
        <v>1.0647295333250144E-2</v>
      </c>
      <c r="Y23" s="56">
        <v>1.0522882007911204E-2</v>
      </c>
      <c r="Z23" s="56">
        <v>1.0374588062379179E-2</v>
      </c>
      <c r="AA23" s="56">
        <v>1.0223989124079458E-2</v>
      </c>
    </row>
    <row r="24" spans="2:27" ht="6" customHeight="1" x14ac:dyDescent="0.3"/>
    <row r="25" spans="2:27" x14ac:dyDescent="0.3">
      <c r="B25" s="35" t="s">
        <v>105</v>
      </c>
      <c r="C25" s="35" t="s">
        <v>297</v>
      </c>
      <c r="D25" s="58">
        <v>13.146848974187252</v>
      </c>
      <c r="E25" s="58">
        <v>13.760954419980637</v>
      </c>
      <c r="F25" s="58">
        <v>13.574215875074925</v>
      </c>
      <c r="G25" s="58">
        <v>13.738935943324517</v>
      </c>
      <c r="H25" s="58">
        <v>13.986395882588107</v>
      </c>
      <c r="I25" s="58">
        <v>13.944114491179764</v>
      </c>
      <c r="K25" s="56">
        <v>4.671122692586871E-2</v>
      </c>
      <c r="L25" s="56">
        <v>-1.3570173928820761E-2</v>
      </c>
      <c r="M25" s="56">
        <v>1.2134775943268394E-2</v>
      </c>
      <c r="N25" s="56">
        <v>1.8011579665587307E-2</v>
      </c>
      <c r="O25" s="56">
        <v>-3.0230369398438484E-3</v>
      </c>
      <c r="Q25" s="90">
        <v>0.61410544579338477</v>
      </c>
      <c r="R25" s="90">
        <v>-0.18673854490571173</v>
      </c>
      <c r="S25" s="90">
        <v>0.16472006824959173</v>
      </c>
      <c r="T25" s="90">
        <v>0.24745993926359056</v>
      </c>
      <c r="U25" s="90">
        <v>-4.2281391408343083E-2</v>
      </c>
    </row>
    <row r="26" spans="2:27" x14ac:dyDescent="0.3">
      <c r="B26" s="35" t="s">
        <v>3</v>
      </c>
      <c r="C26" s="35" t="s">
        <v>1</v>
      </c>
      <c r="D26" s="36">
        <v>127693055.94784006</v>
      </c>
      <c r="E26" s="36">
        <v>140229776.66543382</v>
      </c>
      <c r="F26" s="36">
        <v>144393971.47248477</v>
      </c>
      <c r="G26" s="36">
        <v>152263177.28578964</v>
      </c>
      <c r="H26" s="36">
        <v>161267157.0000231</v>
      </c>
      <c r="I26" s="36">
        <v>166205820.06870678</v>
      </c>
      <c r="K26" s="56">
        <v>9.8178562839899008E-2</v>
      </c>
      <c r="L26" s="56">
        <v>2.969551051190833E-2</v>
      </c>
      <c r="M26" s="56">
        <v>5.4498160366787785E-2</v>
      </c>
      <c r="N26" s="56">
        <v>5.9134321736459494E-2</v>
      </c>
      <c r="O26" s="56">
        <v>3.0624109462554561E-2</v>
      </c>
      <c r="Q26" s="89">
        <v>12536720.717593759</v>
      </c>
      <c r="R26" s="89">
        <v>4164194.8070509434</v>
      </c>
      <c r="S26" s="89">
        <v>7869205.8133048713</v>
      </c>
      <c r="T26" s="89">
        <v>9003979.714233458</v>
      </c>
      <c r="U26" s="89">
        <v>4938663.0686836839</v>
      </c>
      <c r="W26" s="56">
        <v>2.2520622481776695E-2</v>
      </c>
      <c r="X26" s="56">
        <v>2.4446691180912833E-2</v>
      </c>
      <c r="Y26" s="56">
        <v>2.3444533502455046E-2</v>
      </c>
      <c r="Z26" s="56">
        <v>2.4041308056283558E-2</v>
      </c>
      <c r="AA26" s="56">
        <v>2.5325099988753517E-2</v>
      </c>
    </row>
    <row r="27" spans="2:27" x14ac:dyDescent="0.3">
      <c r="D27" s="81"/>
      <c r="E27" s="81"/>
      <c r="F27" s="81"/>
      <c r="G27" s="81"/>
      <c r="H27" s="81"/>
      <c r="I27" s="81"/>
    </row>
    <row r="28" spans="2:27" x14ac:dyDescent="0.3">
      <c r="B28" s="23" t="s">
        <v>107</v>
      </c>
      <c r="C28" s="50"/>
      <c r="D28" s="81"/>
      <c r="E28" s="81"/>
      <c r="F28" s="81"/>
      <c r="G28" s="81"/>
      <c r="H28" s="81"/>
      <c r="I28" s="81"/>
    </row>
    <row r="29" spans="2:27" x14ac:dyDescent="0.3">
      <c r="B29" s="47"/>
      <c r="C29" s="48"/>
      <c r="D29" s="166"/>
      <c r="E29" s="61"/>
      <c r="F29" s="61"/>
      <c r="G29" s="61"/>
      <c r="H29" s="61"/>
    </row>
    <row r="30" spans="2:27" x14ac:dyDescent="0.3">
      <c r="B30" s="55"/>
      <c r="C30" s="46" t="s">
        <v>0</v>
      </c>
      <c r="D30" s="46" t="s">
        <v>95</v>
      </c>
      <c r="E30" s="46" t="s">
        <v>96</v>
      </c>
      <c r="F30" s="46" t="s">
        <v>97</v>
      </c>
      <c r="G30" s="46" t="s">
        <v>98</v>
      </c>
      <c r="H30" s="46" t="s">
        <v>99</v>
      </c>
      <c r="I30" s="46" t="s">
        <v>100</v>
      </c>
      <c r="K30" s="46" t="s">
        <v>96</v>
      </c>
      <c r="L30" s="46" t="s">
        <v>97</v>
      </c>
      <c r="M30" s="46" t="s">
        <v>98</v>
      </c>
      <c r="N30" s="46" t="s">
        <v>99</v>
      </c>
      <c r="O30" s="46" t="s">
        <v>100</v>
      </c>
      <c r="Q30" s="46" t="s">
        <v>96</v>
      </c>
      <c r="R30" s="46" t="s">
        <v>97</v>
      </c>
      <c r="S30" s="46" t="s">
        <v>98</v>
      </c>
      <c r="T30" s="46" t="s">
        <v>99</v>
      </c>
      <c r="U30" s="46" t="s">
        <v>100</v>
      </c>
      <c r="W30" s="46" t="s">
        <v>96</v>
      </c>
      <c r="X30" s="46" t="s">
        <v>97</v>
      </c>
      <c r="Y30" s="46" t="s">
        <v>98</v>
      </c>
      <c r="Z30" s="46" t="s">
        <v>99</v>
      </c>
      <c r="AA30" s="46" t="s">
        <v>100</v>
      </c>
    </row>
    <row r="31" spans="2:27" x14ac:dyDescent="0.3">
      <c r="B31" s="35" t="s">
        <v>108</v>
      </c>
      <c r="C31" s="35" t="s">
        <v>0</v>
      </c>
      <c r="D31" s="57">
        <v>18186.465846139174</v>
      </c>
      <c r="E31" s="57">
        <v>18856.82689097738</v>
      </c>
      <c r="F31" s="57">
        <v>19981.104278101338</v>
      </c>
      <c r="G31" s="57">
        <v>21410.775729724468</v>
      </c>
      <c r="H31" s="57">
        <v>22820.119084652222</v>
      </c>
      <c r="I31" s="57">
        <v>24196.858614657569</v>
      </c>
      <c r="K31" s="56">
        <v>3.6860435144991044E-2</v>
      </c>
      <c r="L31" s="56">
        <v>5.9621769538644065E-2</v>
      </c>
      <c r="M31" s="56">
        <v>7.1551173134610124E-2</v>
      </c>
      <c r="N31" s="56">
        <v>6.5824021171319469E-2</v>
      </c>
      <c r="O31" s="56">
        <v>6.0330076495143325E-2</v>
      </c>
      <c r="Q31" s="89">
        <v>670.361044838206</v>
      </c>
      <c r="R31" s="89">
        <v>1124.2773871239588</v>
      </c>
      <c r="S31" s="89">
        <v>1429.6714516231295</v>
      </c>
      <c r="T31" s="89">
        <v>1409.3433549277543</v>
      </c>
      <c r="U31" s="89">
        <v>1376.7395300053468</v>
      </c>
      <c r="W31" s="56">
        <v>1.430853439771659E-2</v>
      </c>
      <c r="X31" s="56">
        <v>1.4185633173940015E-2</v>
      </c>
      <c r="Y31" s="56">
        <v>1.4231555589849379E-2</v>
      </c>
      <c r="Z31" s="56">
        <v>1.4430918400289488E-2</v>
      </c>
      <c r="AA31" s="56">
        <v>1.456903104044233E-2</v>
      </c>
    </row>
    <row r="32" spans="2:27" ht="6" customHeight="1" x14ac:dyDescent="0.3"/>
    <row r="33" spans="2:27" x14ac:dyDescent="0.3">
      <c r="B33" s="35" t="s">
        <v>105</v>
      </c>
      <c r="C33" s="35" t="s">
        <v>297</v>
      </c>
      <c r="D33" s="58">
        <v>657.65882283339738</v>
      </c>
      <c r="E33" s="58">
        <v>673.17756299109283</v>
      </c>
      <c r="F33" s="58">
        <v>681.83350945124801</v>
      </c>
      <c r="G33" s="58">
        <v>673.82731831249828</v>
      </c>
      <c r="H33" s="58">
        <v>660.39556335638963</v>
      </c>
      <c r="I33" s="58">
        <v>648.181679415433</v>
      </c>
      <c r="K33" s="56">
        <v>2.3596946652119533E-2</v>
      </c>
      <c r="L33" s="56">
        <v>1.2858340705377502E-2</v>
      </c>
      <c r="M33" s="56">
        <v>-1.17421497004353E-2</v>
      </c>
      <c r="N33" s="56">
        <v>-1.9933526871167118E-2</v>
      </c>
      <c r="O33" s="56">
        <v>-1.8494800114768895E-2</v>
      </c>
      <c r="Q33" s="89">
        <v>15.518740157695447</v>
      </c>
      <c r="R33" s="89">
        <v>8.6559464601551781</v>
      </c>
      <c r="S33" s="89">
        <v>-8.0061911387497275</v>
      </c>
      <c r="T33" s="89">
        <v>-13.431754956108648</v>
      </c>
      <c r="U33" s="89">
        <v>-12.213883940956634</v>
      </c>
    </row>
    <row r="34" spans="2:27" x14ac:dyDescent="0.3">
      <c r="B34" s="35" t="s">
        <v>3</v>
      </c>
      <c r="C34" s="35" t="s">
        <v>1</v>
      </c>
      <c r="D34" s="36">
        <v>143525876.6384601</v>
      </c>
      <c r="E34" s="36">
        <v>152327913.26655671</v>
      </c>
      <c r="F34" s="36">
        <v>163485437.43179017</v>
      </c>
      <c r="G34" s="36">
        <v>173125987.11540675</v>
      </c>
      <c r="H34" s="36">
        <v>180843664.78522563</v>
      </c>
      <c r="I34" s="36">
        <v>188207525.44111836</v>
      </c>
      <c r="K34" s="56">
        <v>6.1327175518800958E-2</v>
      </c>
      <c r="L34" s="56">
        <v>7.3246747270206747E-2</v>
      </c>
      <c r="M34" s="56">
        <v>5.8968858847986638E-2</v>
      </c>
      <c r="N34" s="56">
        <v>4.4578389405365515E-2</v>
      </c>
      <c r="O34" s="56">
        <v>4.0719483674688028E-2</v>
      </c>
      <c r="Q34" s="89">
        <v>8802036.6280966103</v>
      </c>
      <c r="R34" s="89">
        <v>11157524.165233463</v>
      </c>
      <c r="S34" s="89">
        <v>9640549.6836165786</v>
      </c>
      <c r="T34" s="89">
        <v>7717677.6698188782</v>
      </c>
      <c r="U34" s="89">
        <v>7363860.6558927298</v>
      </c>
      <c r="W34" s="56">
        <v>2.5312982449579222E-2</v>
      </c>
      <c r="X34" s="56">
        <v>2.6555796795890634E-2</v>
      </c>
      <c r="Y34" s="56">
        <v>2.6544320209126573E-2</v>
      </c>
      <c r="Z34" s="56">
        <v>2.7335402183139113E-2</v>
      </c>
      <c r="AA34" s="56">
        <v>2.8399359040091509E-2</v>
      </c>
    </row>
    <row r="35" spans="2:27" x14ac:dyDescent="0.3">
      <c r="D35" s="81"/>
      <c r="E35" s="81"/>
      <c r="F35" s="81"/>
      <c r="G35" s="81"/>
      <c r="H35" s="81"/>
      <c r="I35" s="81"/>
    </row>
    <row r="36" spans="2:27" x14ac:dyDescent="0.3">
      <c r="B36" s="23" t="s">
        <v>109</v>
      </c>
    </row>
    <row r="37" spans="2:27" x14ac:dyDescent="0.3">
      <c r="B37" s="47"/>
      <c r="C37" s="48"/>
      <c r="D37" s="166"/>
      <c r="E37" s="61"/>
      <c r="F37" s="61"/>
      <c r="G37" s="61"/>
      <c r="H37" s="61"/>
    </row>
    <row r="38" spans="2:27" x14ac:dyDescent="0.3">
      <c r="B38" s="55"/>
      <c r="C38" s="46" t="s">
        <v>0</v>
      </c>
      <c r="D38" s="46" t="s">
        <v>95</v>
      </c>
      <c r="E38" s="46" t="s">
        <v>96</v>
      </c>
      <c r="F38" s="46" t="s">
        <v>97</v>
      </c>
      <c r="G38" s="46" t="s">
        <v>98</v>
      </c>
      <c r="H38" s="46" t="s">
        <v>99</v>
      </c>
      <c r="I38" s="46" t="s">
        <v>100</v>
      </c>
      <c r="K38" s="46" t="s">
        <v>96</v>
      </c>
      <c r="L38" s="46" t="s">
        <v>97</v>
      </c>
      <c r="M38" s="46" t="s">
        <v>98</v>
      </c>
      <c r="N38" s="46" t="s">
        <v>99</v>
      </c>
      <c r="O38" s="46" t="s">
        <v>100</v>
      </c>
      <c r="Q38" s="46" t="s">
        <v>96</v>
      </c>
      <c r="R38" s="46" t="s">
        <v>97</v>
      </c>
      <c r="S38" s="46" t="s">
        <v>98</v>
      </c>
      <c r="T38" s="46" t="s">
        <v>99</v>
      </c>
      <c r="U38" s="46" t="s">
        <v>100</v>
      </c>
      <c r="W38" s="46" t="s">
        <v>96</v>
      </c>
      <c r="X38" s="46" t="s">
        <v>97</v>
      </c>
      <c r="Y38" s="46" t="s">
        <v>98</v>
      </c>
      <c r="Z38" s="46" t="s">
        <v>99</v>
      </c>
      <c r="AA38" s="46" t="s">
        <v>100</v>
      </c>
    </row>
    <row r="39" spans="2:27" x14ac:dyDescent="0.3">
      <c r="B39" s="35" t="s">
        <v>108</v>
      </c>
      <c r="C39" s="35" t="s">
        <v>0</v>
      </c>
      <c r="D39" s="57">
        <v>1315</v>
      </c>
      <c r="E39" s="57">
        <v>1387.1666666666667</v>
      </c>
      <c r="F39" s="57">
        <v>1460.4166666666667</v>
      </c>
      <c r="G39" s="57">
        <v>1540.25</v>
      </c>
      <c r="H39" s="57">
        <v>1619.9166666666667</v>
      </c>
      <c r="I39" s="57">
        <v>1695</v>
      </c>
      <c r="K39" s="56">
        <v>5.4879594423320688E-2</v>
      </c>
      <c r="L39" s="56">
        <v>5.280547879370423E-2</v>
      </c>
      <c r="M39" s="56">
        <v>5.4664764621968454E-2</v>
      </c>
      <c r="N39" s="56">
        <v>5.1723205107396142E-2</v>
      </c>
      <c r="O39" s="56">
        <v>4.6350120890992219E-2</v>
      </c>
      <c r="Q39" s="89">
        <v>72.166666666666742</v>
      </c>
      <c r="R39" s="89">
        <v>73.25</v>
      </c>
      <c r="S39" s="89">
        <v>79.833333333333258</v>
      </c>
      <c r="T39" s="89">
        <v>79.666666666666742</v>
      </c>
      <c r="U39" s="89">
        <v>75.083333333333258</v>
      </c>
      <c r="W39" s="56">
        <v>1.0346002841993475E-3</v>
      </c>
      <c r="X39" s="56">
        <v>1.0435391700957871E-3</v>
      </c>
      <c r="Y39" s="56">
        <v>1.0401827990451863E-3</v>
      </c>
      <c r="Z39" s="56">
        <v>1.0381324967683422E-3</v>
      </c>
      <c r="AA39" s="56">
        <v>1.0342021490794605E-3</v>
      </c>
    </row>
    <row r="40" spans="2:27" ht="6" customHeight="1" x14ac:dyDescent="0.3"/>
    <row r="41" spans="2:27" x14ac:dyDescent="0.3">
      <c r="B41" s="35" t="s">
        <v>105</v>
      </c>
      <c r="C41" s="35" t="s">
        <v>297</v>
      </c>
      <c r="D41" s="49">
        <v>233426.96121647782</v>
      </c>
      <c r="E41" s="49">
        <v>222262.21542119011</v>
      </c>
      <c r="F41" s="49">
        <v>209953.20403596378</v>
      </c>
      <c r="G41" s="49">
        <v>202923.15434025196</v>
      </c>
      <c r="H41" s="49">
        <v>189168.41437394684</v>
      </c>
      <c r="I41" s="49">
        <v>181116.74585164557</v>
      </c>
      <c r="K41" s="56">
        <v>-4.7829718285770983E-2</v>
      </c>
      <c r="L41" s="56">
        <v>-5.5380584423225354E-2</v>
      </c>
      <c r="M41" s="56">
        <v>-3.3483888602660272E-2</v>
      </c>
      <c r="N41" s="56">
        <v>-6.7782998993016985E-2</v>
      </c>
      <c r="O41" s="56">
        <v>-4.2563493218190196E-2</v>
      </c>
      <c r="Q41" s="89">
        <v>-11164.745795287716</v>
      </c>
      <c r="R41" s="89">
        <v>-12309.011385226331</v>
      </c>
      <c r="S41" s="89">
        <v>-7030.0496957118157</v>
      </c>
      <c r="T41" s="89">
        <v>-13754.739966305118</v>
      </c>
      <c r="U41" s="89">
        <v>-8051.6685223012755</v>
      </c>
    </row>
    <row r="42" spans="2:27" x14ac:dyDescent="0.3">
      <c r="B42" s="35" t="s">
        <v>3</v>
      </c>
      <c r="C42" s="35" t="s">
        <v>1</v>
      </c>
      <c r="D42" s="36">
        <v>3683477447.9960203</v>
      </c>
      <c r="E42" s="36">
        <v>3699776837.9011307</v>
      </c>
      <c r="F42" s="36">
        <v>3679429900.7302651</v>
      </c>
      <c r="G42" s="36">
        <v>3750628661.6708775</v>
      </c>
      <c r="H42" s="36">
        <v>3677244807.0151529</v>
      </c>
      <c r="I42" s="36">
        <v>3683914610.6224709</v>
      </c>
      <c r="K42" s="56">
        <v>4.4250005966448569E-3</v>
      </c>
      <c r="L42" s="56">
        <v>-5.4995039058648443E-3</v>
      </c>
      <c r="M42" s="56">
        <v>1.9350487130215921E-2</v>
      </c>
      <c r="N42" s="56">
        <v>-1.9565747845331272E-2</v>
      </c>
      <c r="O42" s="56">
        <v>1.8138046165960819E-3</v>
      </c>
      <c r="Q42" s="89">
        <v>16299389.905110359</v>
      </c>
      <c r="R42" s="89">
        <v>-20346937.170865536</v>
      </c>
      <c r="S42" s="89">
        <v>71198760.940612316</v>
      </c>
      <c r="T42" s="89">
        <v>-73383854.655724525</v>
      </c>
      <c r="U42" s="89">
        <v>6669803.6073179245</v>
      </c>
      <c r="W42" s="56">
        <v>0.64963755789775823</v>
      </c>
      <c r="X42" s="56">
        <v>0.64499355233415345</v>
      </c>
      <c r="Y42" s="56">
        <v>0.59741079698776378</v>
      </c>
      <c r="Z42" s="56">
        <v>0.59219845971499663</v>
      </c>
      <c r="AA42" s="56">
        <v>0.57746781274732861</v>
      </c>
    </row>
    <row r="43" spans="2:27" x14ac:dyDescent="0.3">
      <c r="D43" s="81"/>
      <c r="E43" s="81"/>
      <c r="F43" s="81"/>
      <c r="G43" s="81"/>
      <c r="H43" s="81"/>
      <c r="I43" s="81"/>
    </row>
    <row r="44" spans="2:27" x14ac:dyDescent="0.3">
      <c r="B44" s="23" t="s">
        <v>110</v>
      </c>
    </row>
    <row r="45" spans="2:27" x14ac:dyDescent="0.3">
      <c r="B45" s="47"/>
      <c r="C45" s="48"/>
      <c r="D45" s="166"/>
      <c r="E45" s="61"/>
      <c r="F45" s="61"/>
      <c r="G45" s="61"/>
      <c r="H45" s="61"/>
    </row>
    <row r="46" spans="2:27" x14ac:dyDescent="0.3">
      <c r="B46" s="55"/>
      <c r="C46" s="46" t="s">
        <v>0</v>
      </c>
      <c r="D46" s="46" t="s">
        <v>95</v>
      </c>
      <c r="E46" s="46" t="s">
        <v>96</v>
      </c>
      <c r="F46" s="46" t="s">
        <v>97</v>
      </c>
      <c r="G46" s="46" t="s">
        <v>98</v>
      </c>
      <c r="H46" s="46" t="s">
        <v>99</v>
      </c>
      <c r="I46" s="46" t="s">
        <v>100</v>
      </c>
      <c r="K46" s="46" t="s">
        <v>96</v>
      </c>
      <c r="L46" s="46" t="s">
        <v>97</v>
      </c>
      <c r="M46" s="46" t="s">
        <v>98</v>
      </c>
      <c r="N46" s="46" t="s">
        <v>99</v>
      </c>
      <c r="O46" s="46" t="s">
        <v>100</v>
      </c>
      <c r="Q46" s="46" t="s">
        <v>96</v>
      </c>
      <c r="R46" s="46" t="s">
        <v>97</v>
      </c>
      <c r="S46" s="46" t="s">
        <v>98</v>
      </c>
      <c r="T46" s="46" t="s">
        <v>99</v>
      </c>
      <c r="U46" s="46" t="s">
        <v>100</v>
      </c>
      <c r="W46" s="46" t="s">
        <v>96</v>
      </c>
      <c r="X46" s="46" t="s">
        <v>97</v>
      </c>
      <c r="Y46" s="46" t="s">
        <v>98</v>
      </c>
      <c r="Z46" s="46" t="s">
        <v>99</v>
      </c>
      <c r="AA46" s="46" t="s">
        <v>100</v>
      </c>
    </row>
    <row r="47" spans="2:27" x14ac:dyDescent="0.3">
      <c r="B47" s="35" t="s">
        <v>113</v>
      </c>
      <c r="C47" s="35" t="s">
        <v>0</v>
      </c>
      <c r="D47" s="57">
        <v>263</v>
      </c>
      <c r="E47" s="57">
        <v>263</v>
      </c>
      <c r="F47" s="57">
        <v>263</v>
      </c>
      <c r="G47" s="57">
        <v>263</v>
      </c>
      <c r="H47" s="57">
        <v>263</v>
      </c>
      <c r="I47" s="57">
        <v>263</v>
      </c>
      <c r="K47" s="56">
        <v>0</v>
      </c>
      <c r="L47" s="56">
        <v>0</v>
      </c>
      <c r="M47" s="56">
        <v>0</v>
      </c>
      <c r="N47" s="56">
        <v>0</v>
      </c>
      <c r="O47" s="56">
        <v>0</v>
      </c>
      <c r="Q47" s="89">
        <v>0</v>
      </c>
      <c r="R47" s="89">
        <v>0</v>
      </c>
      <c r="S47" s="89">
        <v>0</v>
      </c>
      <c r="T47" s="89">
        <v>0</v>
      </c>
      <c r="U47" s="89">
        <v>0</v>
      </c>
      <c r="W47" s="56">
        <v>2.0692005683986951E-4</v>
      </c>
      <c r="X47" s="56">
        <v>1.978499111391508E-4</v>
      </c>
      <c r="Y47" s="56">
        <v>1.8732193516614025E-4</v>
      </c>
      <c r="Z47" s="56">
        <v>1.772626824541951E-4</v>
      </c>
      <c r="AA47" s="56">
        <v>1.6790688731389356E-4</v>
      </c>
    </row>
    <row r="48" spans="2:27" x14ac:dyDescent="0.3">
      <c r="B48" s="35" t="s">
        <v>125</v>
      </c>
      <c r="C48" s="35" t="s">
        <v>0</v>
      </c>
      <c r="D48" s="57">
        <v>118388.51004622183</v>
      </c>
      <c r="E48" s="57">
        <v>133388.51004622181</v>
      </c>
      <c r="F48" s="57">
        <v>148388.51004622181</v>
      </c>
      <c r="G48" s="57">
        <v>163388.51004622181</v>
      </c>
      <c r="H48" s="57">
        <v>178388.51004622181</v>
      </c>
      <c r="I48" s="57">
        <v>193388.51004622181</v>
      </c>
      <c r="K48" s="56">
        <v>0.1267014847483392</v>
      </c>
      <c r="L48" s="56">
        <v>0.1124534639063155</v>
      </c>
      <c r="M48" s="56">
        <v>0.10108599375603688</v>
      </c>
      <c r="N48" s="56">
        <v>9.1805721196408285E-2</v>
      </c>
      <c r="O48" s="56">
        <v>8.4086133104163352E-2</v>
      </c>
      <c r="Q48" s="89">
        <v>14999.999999999985</v>
      </c>
      <c r="R48" s="89">
        <v>15000</v>
      </c>
      <c r="S48" s="89">
        <v>15000</v>
      </c>
      <c r="T48" s="89">
        <v>15000</v>
      </c>
      <c r="U48" s="89">
        <v>15000</v>
      </c>
    </row>
    <row r="49" spans="2:27" ht="6" customHeight="1" x14ac:dyDescent="0.3"/>
    <row r="50" spans="2:27" x14ac:dyDescent="0.3">
      <c r="B50" s="35" t="s">
        <v>105</v>
      </c>
      <c r="C50" s="35" t="s">
        <v>297</v>
      </c>
      <c r="D50" s="49">
        <v>61842.211787786255</v>
      </c>
      <c r="E50" s="49">
        <v>64495.29628475276</v>
      </c>
      <c r="F50" s="49">
        <v>68020.919409381066</v>
      </c>
      <c r="G50" s="49">
        <v>72150.756023111855</v>
      </c>
      <c r="H50" s="49">
        <v>77023.209530031148</v>
      </c>
      <c r="I50" s="49">
        <v>80244.476569663137</v>
      </c>
      <c r="K50" s="56">
        <v>4.2900866904157064E-2</v>
      </c>
      <c r="L50" s="56">
        <v>5.466481011362978E-2</v>
      </c>
      <c r="M50" s="56">
        <v>6.0714213356563684E-2</v>
      </c>
      <c r="N50" s="56">
        <v>6.7531565509286073E-2</v>
      </c>
      <c r="O50" s="56">
        <v>4.1822030778606134E-2</v>
      </c>
      <c r="Q50" s="89">
        <v>2653.084496966505</v>
      </c>
      <c r="R50" s="89">
        <v>3525.623124628306</v>
      </c>
      <c r="S50" s="89">
        <v>4129.8366137307894</v>
      </c>
      <c r="T50" s="89">
        <v>4872.4535069192934</v>
      </c>
      <c r="U50" s="89">
        <v>3221.2670396319882</v>
      </c>
    </row>
    <row r="51" spans="2:27" x14ac:dyDescent="0.3">
      <c r="B51" s="35" t="s">
        <v>3</v>
      </c>
      <c r="C51" s="35" t="s">
        <v>1</v>
      </c>
      <c r="D51" s="36">
        <v>319949696.28435516</v>
      </c>
      <c r="E51" s="36">
        <v>203547155.07467967</v>
      </c>
      <c r="F51" s="36">
        <v>214674021.65600663</v>
      </c>
      <c r="G51" s="36">
        <v>227707786.00894099</v>
      </c>
      <c r="H51" s="36">
        <v>243085249.27677828</v>
      </c>
      <c r="I51" s="36">
        <v>253251568.05385685</v>
      </c>
      <c r="K51" s="56">
        <v>-0.36381513269580601</v>
      </c>
      <c r="L51" s="56">
        <v>5.4664810113630002E-2</v>
      </c>
      <c r="M51" s="56">
        <v>6.0714213356563684E-2</v>
      </c>
      <c r="N51" s="56">
        <v>6.7531565509286073E-2</v>
      </c>
      <c r="O51" s="56">
        <v>4.1822030778606134E-2</v>
      </c>
      <c r="Q51" s="89">
        <v>-116402541.20967549</v>
      </c>
      <c r="R51" s="89">
        <v>11126866.581326962</v>
      </c>
      <c r="S51" s="89">
        <v>13033764.352934361</v>
      </c>
      <c r="T51" s="89">
        <v>15377463.267837286</v>
      </c>
      <c r="U51" s="89">
        <v>10166318.777078569</v>
      </c>
      <c r="W51" s="56">
        <v>5.6428020064946655E-2</v>
      </c>
      <c r="X51" s="56">
        <v>3.548500581824466E-2</v>
      </c>
      <c r="Y51" s="56">
        <v>3.4855556928705067E-2</v>
      </c>
      <c r="Z51" s="56">
        <v>3.5953492681819653E-2</v>
      </c>
      <c r="AA51" s="56">
        <v>3.8173663864642951E-2</v>
      </c>
    </row>
    <row r="52" spans="2:27" x14ac:dyDescent="0.3">
      <c r="D52" s="81"/>
      <c r="E52" s="81"/>
      <c r="F52" s="81"/>
      <c r="G52" s="81"/>
      <c r="H52" s="81"/>
      <c r="I52" s="81"/>
    </row>
    <row r="53" spans="2:27" x14ac:dyDescent="0.3">
      <c r="B53" s="23" t="s">
        <v>111</v>
      </c>
    </row>
    <row r="54" spans="2:27" x14ac:dyDescent="0.3">
      <c r="B54" s="47"/>
      <c r="C54" s="48"/>
      <c r="D54" s="166"/>
      <c r="E54" s="61"/>
      <c r="F54" s="61"/>
      <c r="G54" s="61"/>
      <c r="H54" s="61"/>
    </row>
    <row r="55" spans="2:27" x14ac:dyDescent="0.3">
      <c r="B55" s="55"/>
      <c r="C55" s="46" t="s">
        <v>0</v>
      </c>
      <c r="D55" s="46" t="s">
        <v>95</v>
      </c>
      <c r="E55" s="46" t="s">
        <v>96</v>
      </c>
      <c r="F55" s="46" t="s">
        <v>97</v>
      </c>
      <c r="G55" s="46" t="s">
        <v>98</v>
      </c>
      <c r="H55" s="46" t="s">
        <v>99</v>
      </c>
      <c r="I55" s="46" t="s">
        <v>100</v>
      </c>
      <c r="K55" s="46" t="s">
        <v>96</v>
      </c>
      <c r="L55" s="46" t="s">
        <v>97</v>
      </c>
      <c r="M55" s="46" t="s">
        <v>98</v>
      </c>
      <c r="N55" s="46" t="s">
        <v>99</v>
      </c>
      <c r="O55" s="46" t="s">
        <v>100</v>
      </c>
      <c r="Q55" s="46" t="s">
        <v>96</v>
      </c>
      <c r="R55" s="46" t="s">
        <v>97</v>
      </c>
      <c r="S55" s="46" t="s">
        <v>98</v>
      </c>
      <c r="T55" s="46" t="s">
        <v>99</v>
      </c>
      <c r="U55" s="46" t="s">
        <v>100</v>
      </c>
      <c r="W55" s="46" t="s">
        <v>96</v>
      </c>
      <c r="X55" s="46" t="s">
        <v>97</v>
      </c>
      <c r="Y55" s="46" t="s">
        <v>98</v>
      </c>
      <c r="Z55" s="46" t="s">
        <v>99</v>
      </c>
      <c r="AA55" s="46" t="s">
        <v>100</v>
      </c>
    </row>
    <row r="56" spans="2:27" x14ac:dyDescent="0.3">
      <c r="B56" s="35" t="s">
        <v>108</v>
      </c>
      <c r="C56" s="35" t="s">
        <v>0</v>
      </c>
      <c r="D56" s="57">
        <v>33.666666666666664</v>
      </c>
      <c r="E56" s="57">
        <v>43.25</v>
      </c>
      <c r="F56" s="57">
        <v>51.666666666666664</v>
      </c>
      <c r="G56" s="57">
        <v>59.666666666666664</v>
      </c>
      <c r="H56" s="57">
        <v>67.666666666666671</v>
      </c>
      <c r="I56" s="57">
        <v>75.666666666666671</v>
      </c>
      <c r="K56" s="56">
        <v>0.28465346534653468</v>
      </c>
      <c r="L56" s="56">
        <v>0.19460500963391136</v>
      </c>
      <c r="M56" s="56">
        <v>0.15483870967741931</v>
      </c>
      <c r="N56" s="56">
        <v>0.13407821229050287</v>
      </c>
      <c r="O56" s="56">
        <v>0.11822660098522175</v>
      </c>
      <c r="Q56" s="89">
        <v>9.5833333333333357</v>
      </c>
      <c r="R56" s="89">
        <v>8.4166666666666643</v>
      </c>
      <c r="S56" s="89">
        <v>8</v>
      </c>
      <c r="T56" s="89">
        <v>8.0000000000000071</v>
      </c>
      <c r="U56" s="89">
        <v>8</v>
      </c>
      <c r="W56" s="56">
        <v>2.6487865324241849E-5</v>
      </c>
      <c r="X56" s="56">
        <v>3.2536154588472518E-5</v>
      </c>
      <c r="Y56" s="56">
        <v>3.6799619709444538E-5</v>
      </c>
      <c r="Z56" s="56">
        <v>4.021548816134464E-5</v>
      </c>
      <c r="AA56" s="56">
        <v>4.3200377851356648E-5</v>
      </c>
    </row>
    <row r="57" spans="2:27" ht="6" customHeight="1" x14ac:dyDescent="0.3"/>
    <row r="58" spans="2:27" x14ac:dyDescent="0.3">
      <c r="B58" s="35" t="s">
        <v>105</v>
      </c>
      <c r="C58" s="35" t="s">
        <v>297</v>
      </c>
      <c r="D58" s="49">
        <v>853204.03744870017</v>
      </c>
      <c r="E58" s="49">
        <v>794722.68468483712</v>
      </c>
      <c r="F58" s="49">
        <v>636675.31494719919</v>
      </c>
      <c r="G58" s="49">
        <v>537702.93113287643</v>
      </c>
      <c r="H58" s="49">
        <v>467433.33560031065</v>
      </c>
      <c r="I58" s="49">
        <v>413780.59745059535</v>
      </c>
      <c r="K58" s="56">
        <v>-6.854322084402853E-2</v>
      </c>
      <c r="L58" s="56">
        <v>-0.19887109400974845</v>
      </c>
      <c r="M58" s="56">
        <v>-0.15545189438125262</v>
      </c>
      <c r="N58" s="56">
        <v>-0.1306847916646392</v>
      </c>
      <c r="O58" s="56">
        <v>-0.11478158287707629</v>
      </c>
      <c r="Q58" s="89">
        <v>-58481.352763863048</v>
      </c>
      <c r="R58" s="89">
        <v>-158047.36973763793</v>
      </c>
      <c r="S58" s="89">
        <v>-98972.383814322762</v>
      </c>
      <c r="T58" s="89">
        <v>-70269.595532565785</v>
      </c>
      <c r="U58" s="89">
        <v>-53652.738149715296</v>
      </c>
    </row>
    <row r="59" spans="2:27" x14ac:dyDescent="0.3">
      <c r="B59" s="35" t="s">
        <v>3</v>
      </c>
      <c r="C59" s="35" t="s">
        <v>1</v>
      </c>
      <c r="D59" s="36">
        <v>344694431.12927485</v>
      </c>
      <c r="E59" s="36">
        <v>412461073.35143048</v>
      </c>
      <c r="F59" s="36">
        <v>394738695.26726347</v>
      </c>
      <c r="G59" s="36">
        <v>384995298.69113952</v>
      </c>
      <c r="H59" s="36">
        <v>379555868.50745225</v>
      </c>
      <c r="I59" s="36">
        <v>375712782.48514062</v>
      </c>
      <c r="K59" s="56">
        <v>0.19659917916324066</v>
      </c>
      <c r="L59" s="56">
        <v>-4.2967395541510744E-2</v>
      </c>
      <c r="M59" s="56">
        <v>-2.4683155446736826E-2</v>
      </c>
      <c r="N59" s="56">
        <v>-1.4128562614088014E-2</v>
      </c>
      <c r="O59" s="56">
        <v>-1.012521829111479E-2</v>
      </c>
      <c r="Q59" s="89">
        <v>67766642.222155631</v>
      </c>
      <c r="R59" s="89">
        <v>-17722378.084167004</v>
      </c>
      <c r="S59" s="89">
        <v>-9743396.5761239529</v>
      </c>
      <c r="T59" s="89">
        <v>-5439430.1836872697</v>
      </c>
      <c r="U59" s="89">
        <v>-3843086.0223116279</v>
      </c>
      <c r="W59" s="56">
        <v>6.0792132331801113E-2</v>
      </c>
      <c r="X59" s="56">
        <v>7.1905616083433141E-2</v>
      </c>
      <c r="Y59" s="56">
        <v>6.4091765546266263E-2</v>
      </c>
      <c r="Z59" s="56">
        <v>6.0788108727574862E-2</v>
      </c>
      <c r="AA59" s="56">
        <v>5.9604760821002342E-2</v>
      </c>
    </row>
    <row r="60" spans="2:27" x14ac:dyDescent="0.3">
      <c r="D60" s="81"/>
    </row>
    <row r="61" spans="2:27" x14ac:dyDescent="0.3">
      <c r="B61" s="23" t="s">
        <v>112</v>
      </c>
    </row>
    <row r="62" spans="2:27" x14ac:dyDescent="0.3">
      <c r="B62" s="47"/>
      <c r="C62" s="48"/>
      <c r="D62" s="166"/>
      <c r="E62" s="61"/>
      <c r="F62" s="61"/>
      <c r="G62" s="61"/>
      <c r="H62" s="61"/>
    </row>
    <row r="63" spans="2:27" x14ac:dyDescent="0.3">
      <c r="B63" s="55"/>
      <c r="C63" s="46" t="s">
        <v>0</v>
      </c>
      <c r="D63" s="46" t="s">
        <v>95</v>
      </c>
      <c r="E63" s="46" t="s">
        <v>96</v>
      </c>
      <c r="F63" s="46" t="s">
        <v>97</v>
      </c>
      <c r="G63" s="46" t="s">
        <v>98</v>
      </c>
      <c r="H63" s="46" t="s">
        <v>99</v>
      </c>
      <c r="I63" s="46" t="s">
        <v>100</v>
      </c>
      <c r="K63" s="46" t="s">
        <v>96</v>
      </c>
      <c r="L63" s="46" t="s">
        <v>97</v>
      </c>
      <c r="M63" s="46" t="s">
        <v>98</v>
      </c>
      <c r="N63" s="46" t="s">
        <v>99</v>
      </c>
      <c r="O63" s="46" t="s">
        <v>100</v>
      </c>
      <c r="Q63" s="46" t="s">
        <v>96</v>
      </c>
      <c r="R63" s="46" t="s">
        <v>97</v>
      </c>
      <c r="S63" s="46" t="s">
        <v>98</v>
      </c>
      <c r="T63" s="46" t="s">
        <v>99</v>
      </c>
      <c r="U63" s="46" t="s">
        <v>100</v>
      </c>
      <c r="W63" s="46" t="s">
        <v>96</v>
      </c>
      <c r="X63" s="46" t="s">
        <v>97</v>
      </c>
      <c r="Y63" s="46" t="s">
        <v>98</v>
      </c>
      <c r="Z63" s="46" t="s">
        <v>99</v>
      </c>
      <c r="AA63" s="46" t="s">
        <v>100</v>
      </c>
    </row>
    <row r="64" spans="2:27" x14ac:dyDescent="0.3">
      <c r="B64" s="35" t="s">
        <v>108</v>
      </c>
      <c r="C64" s="35" t="s">
        <v>0</v>
      </c>
      <c r="D64" s="57">
        <v>77.75</v>
      </c>
      <c r="E64" s="57">
        <v>85.833333333333329</v>
      </c>
      <c r="F64" s="57">
        <v>92.833333333333329</v>
      </c>
      <c r="G64" s="57">
        <v>99.833333333333329</v>
      </c>
      <c r="H64" s="57">
        <v>106.83333333333333</v>
      </c>
      <c r="I64" s="57">
        <v>113.83333333333333</v>
      </c>
      <c r="K64" s="56">
        <v>0.10396570203644151</v>
      </c>
      <c r="L64" s="56">
        <v>8.1553398058252347E-2</v>
      </c>
      <c r="M64" s="56">
        <v>7.5403949730700193E-2</v>
      </c>
      <c r="N64" s="56">
        <v>7.0116861435726152E-2</v>
      </c>
      <c r="O64" s="56">
        <v>6.5522620904836293E-2</v>
      </c>
      <c r="Q64" s="89">
        <v>8.0833333333333286</v>
      </c>
      <c r="R64" s="89">
        <v>7</v>
      </c>
      <c r="S64" s="89">
        <v>7</v>
      </c>
      <c r="T64" s="89">
        <v>7</v>
      </c>
      <c r="U64" s="89">
        <v>7</v>
      </c>
      <c r="W64" s="56">
        <v>6.1171233533459526E-5</v>
      </c>
      <c r="X64" s="56">
        <v>6.4570788489646798E-5</v>
      </c>
      <c r="Y64" s="56">
        <v>6.6120607026324535E-5</v>
      </c>
      <c r="Z64" s="56">
        <v>6.7287925722473295E-5</v>
      </c>
      <c r="AA64" s="56">
        <v>6.8205522666797065E-5</v>
      </c>
    </row>
    <row r="65" spans="2:194" ht="6" customHeight="1" x14ac:dyDescent="0.3"/>
    <row r="66" spans="2:194" x14ac:dyDescent="0.3">
      <c r="B66" s="35" t="s">
        <v>105</v>
      </c>
      <c r="C66" s="35" t="s">
        <v>297</v>
      </c>
      <c r="D66" s="49">
        <v>8584.2013899696776</v>
      </c>
      <c r="E66" s="49">
        <v>14169.132806689922</v>
      </c>
      <c r="F66" s="49">
        <v>13829.367171472441</v>
      </c>
      <c r="G66" s="49">
        <v>13160.311589150146</v>
      </c>
      <c r="H66" s="49">
        <v>12585.051119732452</v>
      </c>
      <c r="I66" s="49">
        <v>12085.154405106616</v>
      </c>
      <c r="K66" s="56">
        <v>0.65060582376900333</v>
      </c>
      <c r="L66" s="56">
        <v>-2.3979282278804082E-2</v>
      </c>
      <c r="M66" s="56">
        <v>-4.8379334645365368E-2</v>
      </c>
      <c r="N66" s="56">
        <v>-4.3711766664549123E-2</v>
      </c>
      <c r="O66" s="56">
        <v>-3.9721468738576182E-2</v>
      </c>
      <c r="Q66" s="89">
        <v>5584.9314167202447</v>
      </c>
      <c r="R66" s="89">
        <v>-339.76563521748176</v>
      </c>
      <c r="S66" s="89">
        <v>-669.05558232229487</v>
      </c>
      <c r="T66" s="89">
        <v>-575.26046941769346</v>
      </c>
      <c r="U66" s="89">
        <v>-499.89671462583647</v>
      </c>
    </row>
    <row r="67" spans="2:194" x14ac:dyDescent="0.3">
      <c r="B67" s="35" t="s">
        <v>3</v>
      </c>
      <c r="C67" s="35" t="s">
        <v>1</v>
      </c>
      <c r="D67" s="36">
        <v>8009059.8968417086</v>
      </c>
      <c r="E67" s="36">
        <v>14594206.790890619</v>
      </c>
      <c r="F67" s="36">
        <v>15405915.029020298</v>
      </c>
      <c r="G67" s="36">
        <v>15766053.283801872</v>
      </c>
      <c r="H67" s="36">
        <v>16134035.535497004</v>
      </c>
      <c r="I67" s="36">
        <v>16508320.917375635</v>
      </c>
      <c r="K67" s="56">
        <v>0.82221221702258673</v>
      </c>
      <c r="L67" s="56">
        <v>5.5618523826613808E-2</v>
      </c>
      <c r="M67" s="56">
        <v>2.3376622167730954E-2</v>
      </c>
      <c r="N67" s="56">
        <v>2.3340162884848192E-2</v>
      </c>
      <c r="O67" s="56">
        <v>2.3198497428318809E-2</v>
      </c>
      <c r="Q67" s="89">
        <v>6585146.8940489106</v>
      </c>
      <c r="R67" s="89">
        <v>811708.23812967911</v>
      </c>
      <c r="S67" s="89">
        <v>360138.25478157401</v>
      </c>
      <c r="T67" s="89">
        <v>367982.25169513188</v>
      </c>
      <c r="U67" s="89">
        <v>374285.38187863119</v>
      </c>
      <c r="W67" s="56">
        <v>1.412520148663264E-3</v>
      </c>
      <c r="X67" s="56">
        <v>2.544253260122527E-3</v>
      </c>
      <c r="Y67" s="56">
        <v>2.5013820684519936E-3</v>
      </c>
      <c r="Z67" s="56">
        <v>2.4893513361817676E-3</v>
      </c>
      <c r="AA67" s="56">
        <v>2.5336594924811971E-3</v>
      </c>
    </row>
    <row r="69" spans="2:194" x14ac:dyDescent="0.3">
      <c r="B69" s="23" t="s">
        <v>665</v>
      </c>
    </row>
    <row r="70" spans="2:194" x14ac:dyDescent="0.3">
      <c r="B70" s="47"/>
      <c r="C70" s="48"/>
      <c r="D70" s="166"/>
      <c r="E70" s="61"/>
      <c r="F70" s="61"/>
      <c r="G70" s="61"/>
      <c r="H70" s="61"/>
    </row>
    <row r="71" spans="2:194" x14ac:dyDescent="0.3">
      <c r="B71" s="55"/>
      <c r="C71" s="46" t="s">
        <v>0</v>
      </c>
      <c r="D71" s="46" t="s">
        <v>95</v>
      </c>
      <c r="E71" s="46" t="s">
        <v>96</v>
      </c>
      <c r="F71" s="46" t="s">
        <v>97</v>
      </c>
      <c r="G71" s="46" t="s">
        <v>98</v>
      </c>
      <c r="H71" s="46" t="s">
        <v>99</v>
      </c>
      <c r="I71" s="46" t="s">
        <v>100</v>
      </c>
      <c r="K71" s="46" t="s">
        <v>96</v>
      </c>
      <c r="L71" s="46" t="s">
        <v>97</v>
      </c>
      <c r="M71" s="46" t="s">
        <v>98</v>
      </c>
      <c r="N71" s="46" t="s">
        <v>99</v>
      </c>
      <c r="O71" s="46" t="s">
        <v>100</v>
      </c>
      <c r="Q71" s="46" t="s">
        <v>96</v>
      </c>
      <c r="R71" s="46" t="s">
        <v>97</v>
      </c>
      <c r="S71" s="46" t="s">
        <v>98</v>
      </c>
      <c r="T71" s="46" t="s">
        <v>99</v>
      </c>
      <c r="U71" s="46" t="s">
        <v>100</v>
      </c>
      <c r="W71" s="46" t="s">
        <v>96</v>
      </c>
      <c r="X71" s="46" t="s">
        <v>97</v>
      </c>
      <c r="Y71" s="46" t="s">
        <v>98</v>
      </c>
      <c r="Z71" s="46" t="s">
        <v>99</v>
      </c>
      <c r="AA71" s="46" t="s">
        <v>100</v>
      </c>
    </row>
    <row r="72" spans="2:194" x14ac:dyDescent="0.3">
      <c r="B72" s="35" t="s">
        <v>108</v>
      </c>
      <c r="C72" s="35" t="s">
        <v>0</v>
      </c>
      <c r="D72" s="57">
        <v>1</v>
      </c>
      <c r="E72" s="57">
        <v>1</v>
      </c>
      <c r="F72" s="57">
        <v>1</v>
      </c>
      <c r="G72" s="57">
        <v>1</v>
      </c>
      <c r="H72" s="57">
        <v>1</v>
      </c>
      <c r="I72" s="57">
        <v>1</v>
      </c>
      <c r="K72" s="56">
        <v>0</v>
      </c>
      <c r="L72" s="56">
        <v>0</v>
      </c>
      <c r="M72" s="56">
        <v>0</v>
      </c>
      <c r="N72" s="56">
        <v>0</v>
      </c>
      <c r="O72" s="56">
        <v>0</v>
      </c>
      <c r="Q72" s="89">
        <v>0</v>
      </c>
      <c r="R72" s="89">
        <v>0</v>
      </c>
      <c r="S72" s="89">
        <v>0</v>
      </c>
      <c r="T72" s="89">
        <v>0</v>
      </c>
      <c r="U72" s="89">
        <v>0</v>
      </c>
      <c r="W72" s="56">
        <v>7.8676827695767879E-7</v>
      </c>
      <c r="X72" s="56">
        <v>7.5228103094734144E-7</v>
      </c>
      <c r="Y72" s="56">
        <v>7.1225070405376526E-7</v>
      </c>
      <c r="Z72" s="56">
        <v>6.7400259488287103E-7</v>
      </c>
      <c r="AA72" s="56">
        <v>6.3842922933039382E-7</v>
      </c>
    </row>
    <row r="73" spans="2:194" ht="6" customHeight="1" x14ac:dyDescent="0.3"/>
    <row r="74" spans="2:194" x14ac:dyDescent="0.3">
      <c r="B74" s="35" t="s">
        <v>105</v>
      </c>
      <c r="C74" s="35" t="s">
        <v>297</v>
      </c>
      <c r="D74" s="49">
        <v>74333645.318372384</v>
      </c>
      <c r="E74" s="49">
        <v>78045979.804523036</v>
      </c>
      <c r="F74" s="49">
        <v>113217851.26594879</v>
      </c>
      <c r="G74" s="49">
        <v>119012023.17430846</v>
      </c>
      <c r="H74" s="49">
        <v>124641270.75304699</v>
      </c>
      <c r="I74" s="49">
        <v>124641270.75304699</v>
      </c>
      <c r="K74" s="56">
        <v>4.9941509934709361E-2</v>
      </c>
      <c r="L74" s="56">
        <v>0.45065577432070913</v>
      </c>
      <c r="M74" s="56">
        <v>5.1177193733779269E-2</v>
      </c>
      <c r="N74" s="56">
        <v>4.7299822560732174E-2</v>
      </c>
      <c r="O74" s="56">
        <v>0</v>
      </c>
      <c r="Q74" s="89">
        <v>3712334.4861506522</v>
      </c>
      <c r="R74" s="89">
        <v>35171871.461425751</v>
      </c>
      <c r="S74" s="89">
        <v>5794171.9083596766</v>
      </c>
      <c r="T74" s="89">
        <v>5629247.5787385255</v>
      </c>
      <c r="U74" s="89">
        <v>0</v>
      </c>
    </row>
    <row r="75" spans="2:194" x14ac:dyDescent="0.3">
      <c r="B75" s="35" t="s">
        <v>3</v>
      </c>
      <c r="C75" s="35" t="s">
        <v>1</v>
      </c>
      <c r="D75" s="36">
        <v>892003743.82046854</v>
      </c>
      <c r="E75" s="36">
        <v>936551757.65427637</v>
      </c>
      <c r="F75" s="36">
        <v>1358614215.1913855</v>
      </c>
      <c r="G75" s="36">
        <v>1428144278.0917015</v>
      </c>
      <c r="H75" s="36">
        <v>1495695249.0365639</v>
      </c>
      <c r="I75" s="36">
        <v>1495695249.0365639</v>
      </c>
      <c r="K75" s="56">
        <v>4.9941509934709361E-2</v>
      </c>
      <c r="L75" s="56">
        <v>0.45065577432070913</v>
      </c>
      <c r="M75" s="56">
        <v>5.1177193733779269E-2</v>
      </c>
      <c r="N75" s="56">
        <v>4.7299822560732174E-2</v>
      </c>
      <c r="O75" s="56">
        <v>0</v>
      </c>
      <c r="Q75" s="89">
        <v>44548013.833807826</v>
      </c>
      <c r="R75" s="89">
        <v>422062457.53710914</v>
      </c>
      <c r="S75" s="89">
        <v>69530062.900316</v>
      </c>
      <c r="T75" s="89">
        <v>67550970.944862366</v>
      </c>
      <c r="U75" s="89">
        <v>0</v>
      </c>
      <c r="W75" s="56">
        <v>0.15731849643506024</v>
      </c>
      <c r="X75" s="56">
        <v>0.16327196789980269</v>
      </c>
      <c r="Y75" s="56">
        <v>0.22059145655562037</v>
      </c>
      <c r="Z75" s="56">
        <v>0.22549415525447361</v>
      </c>
      <c r="AA75" s="56">
        <v>0.23488125194982601</v>
      </c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</row>
    <row r="76" spans="2:194" x14ac:dyDescent="0.3">
      <c r="CT76" s="53"/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</row>
    <row r="77" spans="2:194" x14ac:dyDescent="0.3">
      <c r="CT77" s="53"/>
      <c r="DF77" s="53"/>
      <c r="DR77" s="53"/>
      <c r="GL77" s="53">
        <v>461985.84287186293</v>
      </c>
    </row>
    <row r="78" spans="2:194" x14ac:dyDescent="0.3">
      <c r="B78" s="23" t="s">
        <v>120</v>
      </c>
      <c r="CT78" s="53"/>
      <c r="CU78" s="53"/>
      <c r="DF78" s="53"/>
      <c r="DG78" s="53"/>
      <c r="DR78" s="53"/>
      <c r="DS78" s="53"/>
      <c r="GL78" s="53">
        <v>223830.19878244359</v>
      </c>
    </row>
    <row r="79" spans="2:194" x14ac:dyDescent="0.3">
      <c r="C79" s="72" t="s">
        <v>102</v>
      </c>
      <c r="D79" s="72" t="s">
        <v>102</v>
      </c>
      <c r="E79" s="72" t="s">
        <v>102</v>
      </c>
      <c r="F79" s="72" t="s">
        <v>102</v>
      </c>
      <c r="G79" s="72" t="s">
        <v>102</v>
      </c>
      <c r="H79" s="72" t="s">
        <v>86</v>
      </c>
      <c r="I79" s="72" t="s">
        <v>86</v>
      </c>
      <c r="J79" s="72" t="s">
        <v>86</v>
      </c>
      <c r="K79" s="72" t="s">
        <v>86</v>
      </c>
      <c r="L79" s="72" t="s">
        <v>86</v>
      </c>
      <c r="M79" s="72" t="s">
        <v>86</v>
      </c>
      <c r="N79" s="72" t="s">
        <v>86</v>
      </c>
      <c r="O79" s="72" t="s">
        <v>86</v>
      </c>
      <c r="P79" s="72" t="s">
        <v>86</v>
      </c>
      <c r="Q79" s="72" t="s">
        <v>86</v>
      </c>
      <c r="R79" s="72" t="s">
        <v>86</v>
      </c>
      <c r="S79" s="72" t="s">
        <v>86</v>
      </c>
      <c r="T79" s="72" t="s">
        <v>87</v>
      </c>
      <c r="U79" s="72" t="s">
        <v>87</v>
      </c>
      <c r="V79" s="72" t="s">
        <v>87</v>
      </c>
      <c r="W79" s="72" t="s">
        <v>87</v>
      </c>
      <c r="X79" s="72" t="s">
        <v>87</v>
      </c>
      <c r="Y79" s="72" t="s">
        <v>87</v>
      </c>
      <c r="Z79" s="72" t="s">
        <v>87</v>
      </c>
      <c r="AA79" s="72" t="s">
        <v>87</v>
      </c>
      <c r="AB79" s="72" t="s">
        <v>87</v>
      </c>
      <c r="AC79" s="72" t="s">
        <v>87</v>
      </c>
      <c r="AD79" s="72" t="s">
        <v>87</v>
      </c>
      <c r="AE79" s="72" t="s">
        <v>87</v>
      </c>
      <c r="AF79" s="72" t="s">
        <v>88</v>
      </c>
      <c r="AG79" s="72" t="s">
        <v>88</v>
      </c>
      <c r="AH79" s="72" t="s">
        <v>88</v>
      </c>
      <c r="AI79" s="72" t="s">
        <v>88</v>
      </c>
      <c r="AJ79" s="72" t="s">
        <v>88</v>
      </c>
      <c r="AK79" s="72" t="s">
        <v>88</v>
      </c>
      <c r="AL79" s="72" t="s">
        <v>88</v>
      </c>
      <c r="AM79" s="72" t="s">
        <v>88</v>
      </c>
      <c r="AN79" s="72" t="s">
        <v>88</v>
      </c>
      <c r="AO79" s="72" t="s">
        <v>88</v>
      </c>
      <c r="AP79" s="72" t="s">
        <v>88</v>
      </c>
      <c r="AQ79" s="72" t="s">
        <v>88</v>
      </c>
      <c r="AR79" s="72" t="s">
        <v>89</v>
      </c>
      <c r="AS79" s="72" t="s">
        <v>89</v>
      </c>
      <c r="AT79" s="72" t="s">
        <v>89</v>
      </c>
      <c r="AU79" s="72" t="s">
        <v>89</v>
      </c>
      <c r="AV79" s="72" t="s">
        <v>89</v>
      </c>
      <c r="AW79" s="72" t="s">
        <v>89</v>
      </c>
      <c r="AX79" s="72" t="s">
        <v>89</v>
      </c>
      <c r="AY79" s="72" t="s">
        <v>89</v>
      </c>
      <c r="AZ79" s="72" t="s">
        <v>89</v>
      </c>
      <c r="BA79" s="72" t="s">
        <v>89</v>
      </c>
      <c r="BB79" s="72" t="s">
        <v>89</v>
      </c>
      <c r="BC79" s="72" t="s">
        <v>89</v>
      </c>
      <c r="BD79" s="72" t="s">
        <v>90</v>
      </c>
      <c r="BE79" s="72" t="s">
        <v>90</v>
      </c>
      <c r="BF79" s="72" t="s">
        <v>90</v>
      </c>
      <c r="BG79" s="72" t="s">
        <v>90</v>
      </c>
      <c r="BH79" s="72" t="s">
        <v>90</v>
      </c>
      <c r="BI79" s="72" t="s">
        <v>90</v>
      </c>
      <c r="BJ79" s="72" t="s">
        <v>90</v>
      </c>
      <c r="BK79" s="72" t="s">
        <v>90</v>
      </c>
      <c r="BL79" s="72" t="s">
        <v>90</v>
      </c>
      <c r="BM79" s="72" t="s">
        <v>90</v>
      </c>
      <c r="BN79" s="72" t="s">
        <v>90</v>
      </c>
      <c r="BO79" s="72" t="s">
        <v>90</v>
      </c>
      <c r="BP79" s="72" t="s">
        <v>91</v>
      </c>
      <c r="BQ79" s="72" t="s">
        <v>91</v>
      </c>
      <c r="BR79" s="72" t="s">
        <v>91</v>
      </c>
      <c r="BS79" s="72" t="s">
        <v>91</v>
      </c>
      <c r="BT79" s="72" t="s">
        <v>91</v>
      </c>
      <c r="BU79" s="72" t="s">
        <v>91</v>
      </c>
      <c r="BV79" s="72" t="s">
        <v>91</v>
      </c>
      <c r="BW79" s="72" t="s">
        <v>91</v>
      </c>
      <c r="BX79" s="72" t="s">
        <v>91</v>
      </c>
      <c r="BY79" s="72" t="s">
        <v>91</v>
      </c>
      <c r="BZ79" s="72" t="s">
        <v>91</v>
      </c>
      <c r="CA79" s="72" t="s">
        <v>91</v>
      </c>
      <c r="CB79" s="72" t="s">
        <v>92</v>
      </c>
      <c r="CC79" s="72" t="s">
        <v>92</v>
      </c>
      <c r="CD79" s="72" t="s">
        <v>92</v>
      </c>
      <c r="CE79" s="72" t="s">
        <v>92</v>
      </c>
      <c r="CF79" s="72" t="s">
        <v>92</v>
      </c>
      <c r="CG79" s="72" t="s">
        <v>92</v>
      </c>
      <c r="CH79" s="72" t="s">
        <v>92</v>
      </c>
      <c r="CI79" s="72" t="s">
        <v>92</v>
      </c>
      <c r="CJ79" s="72" t="s">
        <v>92</v>
      </c>
      <c r="CK79" s="72" t="s">
        <v>92</v>
      </c>
      <c r="CL79" s="72" t="s">
        <v>92</v>
      </c>
      <c r="CM79" s="72" t="s">
        <v>92</v>
      </c>
      <c r="CN79" s="72" t="s">
        <v>93</v>
      </c>
      <c r="CO79" s="72" t="s">
        <v>93</v>
      </c>
      <c r="CP79" s="72" t="s">
        <v>93</v>
      </c>
      <c r="CQ79" s="72" t="s">
        <v>93</v>
      </c>
      <c r="CR79" s="72" t="s">
        <v>93</v>
      </c>
      <c r="CS79" s="72" t="s">
        <v>93</v>
      </c>
      <c r="CT79" s="72" t="s">
        <v>93</v>
      </c>
      <c r="CU79" s="72" t="s">
        <v>93</v>
      </c>
      <c r="CV79" s="72" t="s">
        <v>93</v>
      </c>
      <c r="CW79" s="72" t="s">
        <v>93</v>
      </c>
      <c r="CX79" s="72" t="s">
        <v>93</v>
      </c>
      <c r="CY79" s="72" t="s">
        <v>93</v>
      </c>
      <c r="CZ79" s="72" t="s">
        <v>94</v>
      </c>
      <c r="DA79" s="72" t="s">
        <v>94</v>
      </c>
      <c r="DB79" s="72" t="s">
        <v>94</v>
      </c>
      <c r="DC79" s="72" t="s">
        <v>94</v>
      </c>
      <c r="DD79" s="72" t="s">
        <v>94</v>
      </c>
      <c r="DE79" s="72" t="s">
        <v>94</v>
      </c>
      <c r="DF79" s="72" t="s">
        <v>94</v>
      </c>
      <c r="DG79" s="72" t="s">
        <v>94</v>
      </c>
      <c r="DH79" s="72" t="s">
        <v>94</v>
      </c>
      <c r="DI79" s="72" t="s">
        <v>94</v>
      </c>
      <c r="DJ79" s="72" t="s">
        <v>94</v>
      </c>
      <c r="DK79" s="72" t="s">
        <v>94</v>
      </c>
      <c r="DL79" s="72" t="s">
        <v>95</v>
      </c>
      <c r="DM79" s="72" t="s">
        <v>95</v>
      </c>
      <c r="DN79" s="72" t="s">
        <v>95</v>
      </c>
      <c r="DO79" s="72" t="s">
        <v>95</v>
      </c>
      <c r="DP79" s="72" t="s">
        <v>95</v>
      </c>
      <c r="DQ79" s="72" t="s">
        <v>95</v>
      </c>
      <c r="DR79" s="72" t="s">
        <v>95</v>
      </c>
      <c r="DS79" s="72" t="s">
        <v>95</v>
      </c>
      <c r="DT79" s="72" t="s">
        <v>95</v>
      </c>
      <c r="DU79" s="72" t="s">
        <v>95</v>
      </c>
      <c r="DV79" s="72" t="s">
        <v>95</v>
      </c>
      <c r="DW79" s="72" t="s">
        <v>95</v>
      </c>
      <c r="DX79" s="72" t="s">
        <v>96</v>
      </c>
      <c r="DY79" s="72" t="s">
        <v>96</v>
      </c>
      <c r="DZ79" s="72" t="s">
        <v>96</v>
      </c>
      <c r="EA79" s="72" t="s">
        <v>96</v>
      </c>
      <c r="EB79" s="72" t="s">
        <v>96</v>
      </c>
      <c r="EC79" s="72" t="s">
        <v>96</v>
      </c>
      <c r="ED79" s="72" t="s">
        <v>96</v>
      </c>
      <c r="EE79" s="72" t="s">
        <v>96</v>
      </c>
      <c r="EF79" s="72" t="s">
        <v>96</v>
      </c>
      <c r="EG79" s="72" t="s">
        <v>96</v>
      </c>
      <c r="EH79" s="72" t="s">
        <v>96</v>
      </c>
      <c r="EI79" s="72" t="s">
        <v>96</v>
      </c>
      <c r="EJ79" s="72" t="s">
        <v>97</v>
      </c>
      <c r="EK79" s="72" t="s">
        <v>97</v>
      </c>
      <c r="EL79" s="72" t="s">
        <v>97</v>
      </c>
      <c r="EM79" s="72" t="s">
        <v>97</v>
      </c>
      <c r="EN79" s="72" t="s">
        <v>97</v>
      </c>
      <c r="EO79" s="72" t="s">
        <v>97</v>
      </c>
      <c r="EP79" s="72" t="s">
        <v>97</v>
      </c>
      <c r="EQ79" s="72" t="s">
        <v>97</v>
      </c>
      <c r="ER79" s="72" t="s">
        <v>97</v>
      </c>
      <c r="ES79" s="72" t="s">
        <v>97</v>
      </c>
      <c r="ET79" s="72" t="s">
        <v>97</v>
      </c>
      <c r="EU79" s="72" t="s">
        <v>97</v>
      </c>
      <c r="EV79" s="72" t="s">
        <v>98</v>
      </c>
      <c r="EW79" s="72" t="s">
        <v>98</v>
      </c>
      <c r="EX79" s="72" t="s">
        <v>98</v>
      </c>
      <c r="EY79" s="72" t="s">
        <v>98</v>
      </c>
      <c r="EZ79" s="72" t="s">
        <v>98</v>
      </c>
      <c r="FA79" s="72" t="s">
        <v>98</v>
      </c>
      <c r="FB79" s="72" t="s">
        <v>98</v>
      </c>
      <c r="FC79" s="72" t="s">
        <v>98</v>
      </c>
      <c r="FD79" s="72" t="s">
        <v>98</v>
      </c>
      <c r="FE79" s="72" t="s">
        <v>98</v>
      </c>
      <c r="FF79" s="72" t="s">
        <v>98</v>
      </c>
      <c r="FG79" s="72" t="s">
        <v>98</v>
      </c>
      <c r="FH79" s="72" t="s">
        <v>99</v>
      </c>
      <c r="FI79" s="72" t="s">
        <v>99</v>
      </c>
      <c r="FJ79" s="72" t="s">
        <v>99</v>
      </c>
      <c r="FK79" s="72" t="s">
        <v>99</v>
      </c>
      <c r="FL79" s="72" t="s">
        <v>99</v>
      </c>
      <c r="FM79" s="72" t="s">
        <v>99</v>
      </c>
      <c r="FN79" s="72" t="s">
        <v>99</v>
      </c>
      <c r="FO79" s="72" t="s">
        <v>99</v>
      </c>
      <c r="FP79" s="72" t="s">
        <v>99</v>
      </c>
      <c r="FQ79" s="72" t="s">
        <v>99</v>
      </c>
      <c r="FR79" s="72" t="s">
        <v>99</v>
      </c>
      <c r="FS79" s="72" t="s">
        <v>99</v>
      </c>
      <c r="FT79" s="72" t="s">
        <v>100</v>
      </c>
      <c r="FU79" s="72" t="s">
        <v>100</v>
      </c>
      <c r="FV79" s="72" t="s">
        <v>100</v>
      </c>
      <c r="FW79" s="72" t="s">
        <v>100</v>
      </c>
      <c r="FX79" s="72" t="s">
        <v>100</v>
      </c>
      <c r="FY79" s="72" t="s">
        <v>100</v>
      </c>
      <c r="FZ79" s="72" t="s">
        <v>100</v>
      </c>
      <c r="GA79" s="72" t="s">
        <v>100</v>
      </c>
      <c r="GB79" s="72" t="s">
        <v>100</v>
      </c>
      <c r="GC79" s="72" t="s">
        <v>100</v>
      </c>
      <c r="GD79" s="72" t="s">
        <v>100</v>
      </c>
      <c r="GE79" s="72" t="s">
        <v>100</v>
      </c>
      <c r="GF79" s="72" t="s">
        <v>101</v>
      </c>
      <c r="GG79" s="72" t="s">
        <v>101</v>
      </c>
      <c r="GH79" s="72" t="s">
        <v>101</v>
      </c>
      <c r="GI79" s="72" t="s">
        <v>101</v>
      </c>
      <c r="GJ79" s="72" t="s">
        <v>101</v>
      </c>
      <c r="GK79" s="72" t="s">
        <v>101</v>
      </c>
      <c r="GL79" s="72" t="s">
        <v>101</v>
      </c>
    </row>
    <row r="80" spans="2:194" x14ac:dyDescent="0.3">
      <c r="B80" s="62" t="s">
        <v>299</v>
      </c>
      <c r="C80" s="66">
        <v>39814</v>
      </c>
      <c r="D80" s="66">
        <v>39845</v>
      </c>
      <c r="E80" s="66">
        <v>39873</v>
      </c>
      <c r="F80" s="66">
        <v>39904</v>
      </c>
      <c r="G80" s="66">
        <v>39934</v>
      </c>
      <c r="H80" s="66">
        <v>39965</v>
      </c>
      <c r="I80" s="66">
        <v>39995</v>
      </c>
      <c r="J80" s="66">
        <v>40026</v>
      </c>
      <c r="K80" s="66">
        <v>40057</v>
      </c>
      <c r="L80" s="66">
        <v>40087</v>
      </c>
      <c r="M80" s="66">
        <v>40118</v>
      </c>
      <c r="N80" s="66">
        <v>40148</v>
      </c>
      <c r="O80" s="66">
        <v>40179</v>
      </c>
      <c r="P80" s="66">
        <v>40210</v>
      </c>
      <c r="Q80" s="66">
        <v>40238</v>
      </c>
      <c r="R80" s="66">
        <v>40269</v>
      </c>
      <c r="S80" s="66">
        <v>40299</v>
      </c>
      <c r="T80" s="66">
        <v>40330</v>
      </c>
      <c r="U80" s="66">
        <v>40360</v>
      </c>
      <c r="V80" s="66">
        <v>40391</v>
      </c>
      <c r="W80" s="66">
        <v>40422</v>
      </c>
      <c r="X80" s="66">
        <v>40452</v>
      </c>
      <c r="Y80" s="66">
        <v>40483</v>
      </c>
      <c r="Z80" s="66">
        <v>40513</v>
      </c>
      <c r="AA80" s="66">
        <v>40544</v>
      </c>
      <c r="AB80" s="66">
        <v>40575</v>
      </c>
      <c r="AC80" s="66">
        <v>40603</v>
      </c>
      <c r="AD80" s="66">
        <v>40634</v>
      </c>
      <c r="AE80" s="66">
        <v>40664</v>
      </c>
      <c r="AF80" s="66">
        <v>40695</v>
      </c>
      <c r="AG80" s="66">
        <v>40725</v>
      </c>
      <c r="AH80" s="66">
        <v>40756</v>
      </c>
      <c r="AI80" s="66">
        <v>40787</v>
      </c>
      <c r="AJ80" s="66">
        <v>40817</v>
      </c>
      <c r="AK80" s="66">
        <v>40848</v>
      </c>
      <c r="AL80" s="66">
        <v>40878</v>
      </c>
      <c r="AM80" s="66">
        <v>40909</v>
      </c>
      <c r="AN80" s="66">
        <v>40940</v>
      </c>
      <c r="AO80" s="66">
        <v>40969</v>
      </c>
      <c r="AP80" s="66">
        <v>41000</v>
      </c>
      <c r="AQ80" s="66">
        <v>41030</v>
      </c>
      <c r="AR80" s="66">
        <v>41061</v>
      </c>
      <c r="AS80" s="66">
        <v>41091</v>
      </c>
      <c r="AT80" s="66">
        <v>41122</v>
      </c>
      <c r="AU80" s="66">
        <v>41153</v>
      </c>
      <c r="AV80" s="66">
        <v>41183</v>
      </c>
      <c r="AW80" s="66">
        <v>41214</v>
      </c>
      <c r="AX80" s="66">
        <v>41244</v>
      </c>
      <c r="AY80" s="66">
        <v>41275</v>
      </c>
      <c r="AZ80" s="66">
        <v>41306</v>
      </c>
      <c r="BA80" s="66">
        <v>41334</v>
      </c>
      <c r="BB80" s="66">
        <v>41365</v>
      </c>
      <c r="BC80" s="66">
        <v>41395</v>
      </c>
      <c r="BD80" s="66">
        <v>41426</v>
      </c>
      <c r="BE80" s="66">
        <v>41456</v>
      </c>
      <c r="BF80" s="66">
        <v>41487</v>
      </c>
      <c r="BG80" s="66">
        <v>41518</v>
      </c>
      <c r="BH80" s="66">
        <v>41548</v>
      </c>
      <c r="BI80" s="66">
        <v>41579</v>
      </c>
      <c r="BJ80" s="66">
        <v>41609</v>
      </c>
      <c r="BK80" s="66">
        <v>41640</v>
      </c>
      <c r="BL80" s="66">
        <v>41671</v>
      </c>
      <c r="BM80" s="66">
        <v>41699</v>
      </c>
      <c r="BN80" s="66">
        <v>41730</v>
      </c>
      <c r="BO80" s="66">
        <v>41760</v>
      </c>
      <c r="BP80" s="66">
        <v>41791</v>
      </c>
      <c r="BQ80" s="66">
        <v>41821</v>
      </c>
      <c r="BR80" s="66">
        <v>41852</v>
      </c>
      <c r="BS80" s="66">
        <v>41883</v>
      </c>
      <c r="BT80" s="66">
        <v>41913</v>
      </c>
      <c r="BU80" s="66">
        <v>41944</v>
      </c>
      <c r="BV80" s="66">
        <v>41974</v>
      </c>
      <c r="BW80" s="66">
        <v>42005</v>
      </c>
      <c r="BX80" s="66">
        <v>42036</v>
      </c>
      <c r="BY80" s="66">
        <v>42064</v>
      </c>
      <c r="BZ80" s="66">
        <v>42095</v>
      </c>
      <c r="CA80" s="66">
        <v>42125</v>
      </c>
      <c r="CB80" s="66">
        <v>42156</v>
      </c>
      <c r="CC80" s="66">
        <v>42186</v>
      </c>
      <c r="CD80" s="66">
        <v>42217</v>
      </c>
      <c r="CE80" s="66">
        <v>42248</v>
      </c>
      <c r="CF80" s="66">
        <v>42278</v>
      </c>
      <c r="CG80" s="66">
        <v>42309</v>
      </c>
      <c r="CH80" s="66">
        <v>42339</v>
      </c>
      <c r="CI80" s="66">
        <v>42370</v>
      </c>
      <c r="CJ80" s="66">
        <v>42401</v>
      </c>
      <c r="CK80" s="66">
        <v>42430</v>
      </c>
      <c r="CL80" s="66">
        <v>42461</v>
      </c>
      <c r="CM80" s="66">
        <v>42491</v>
      </c>
      <c r="CN80" s="66">
        <v>42522</v>
      </c>
      <c r="CO80" s="66">
        <v>42552</v>
      </c>
      <c r="CP80" s="66">
        <v>42583</v>
      </c>
      <c r="CQ80" s="66">
        <v>42614</v>
      </c>
      <c r="CR80" s="66">
        <v>42644</v>
      </c>
      <c r="CS80" s="66">
        <v>42675</v>
      </c>
      <c r="CT80" s="66">
        <v>42705</v>
      </c>
      <c r="CU80" s="66">
        <v>42736</v>
      </c>
      <c r="CV80" s="66">
        <v>42767</v>
      </c>
      <c r="CW80" s="66">
        <v>42795</v>
      </c>
      <c r="CX80" s="66">
        <v>42826</v>
      </c>
      <c r="CY80" s="66">
        <v>42856</v>
      </c>
      <c r="CZ80" s="66">
        <v>42887</v>
      </c>
      <c r="DA80" s="66">
        <v>42917</v>
      </c>
      <c r="DB80" s="66">
        <v>42948</v>
      </c>
      <c r="DC80" s="66">
        <v>42979</v>
      </c>
      <c r="DD80" s="66">
        <v>43009</v>
      </c>
      <c r="DE80" s="66">
        <v>43040</v>
      </c>
      <c r="DF80" s="66">
        <v>43070</v>
      </c>
      <c r="DG80" s="66">
        <v>43101</v>
      </c>
      <c r="DH80" s="66">
        <v>43132</v>
      </c>
      <c r="DI80" s="66">
        <v>43160</v>
      </c>
      <c r="DJ80" s="66">
        <v>43191</v>
      </c>
      <c r="DK80" s="66">
        <v>43221</v>
      </c>
      <c r="DL80" s="66">
        <v>43252</v>
      </c>
      <c r="DM80" s="66">
        <v>43282</v>
      </c>
      <c r="DN80" s="66">
        <v>43313</v>
      </c>
      <c r="DO80" s="66">
        <v>43344</v>
      </c>
      <c r="DP80" s="66">
        <v>43374</v>
      </c>
      <c r="DQ80" s="66">
        <v>43405</v>
      </c>
      <c r="DR80" s="66">
        <v>43435</v>
      </c>
      <c r="DS80" s="66">
        <v>43466</v>
      </c>
      <c r="DT80" s="66">
        <v>43497</v>
      </c>
      <c r="DU80" s="66">
        <v>43525</v>
      </c>
      <c r="DV80" s="66">
        <v>43556</v>
      </c>
      <c r="DW80" s="66">
        <v>43586</v>
      </c>
      <c r="DX80" s="66">
        <v>43617</v>
      </c>
      <c r="DY80" s="66">
        <v>43647</v>
      </c>
      <c r="DZ80" s="66">
        <v>43678</v>
      </c>
      <c r="EA80" s="66">
        <v>43709</v>
      </c>
      <c r="EB80" s="66">
        <v>43739</v>
      </c>
      <c r="EC80" s="66">
        <v>43770</v>
      </c>
      <c r="ED80" s="66">
        <v>43800</v>
      </c>
      <c r="EE80" s="66">
        <v>43831</v>
      </c>
      <c r="EF80" s="66">
        <v>43862</v>
      </c>
      <c r="EG80" s="66">
        <v>43891</v>
      </c>
      <c r="EH80" s="66">
        <v>43922</v>
      </c>
      <c r="EI80" s="66">
        <v>43952</v>
      </c>
      <c r="EJ80" s="66">
        <v>43983</v>
      </c>
      <c r="EK80" s="66">
        <v>44013</v>
      </c>
      <c r="EL80" s="66">
        <v>44044</v>
      </c>
      <c r="EM80" s="66">
        <v>44075</v>
      </c>
      <c r="EN80" s="66">
        <v>44105</v>
      </c>
      <c r="EO80" s="66">
        <v>44136</v>
      </c>
      <c r="EP80" s="66">
        <v>44166</v>
      </c>
      <c r="EQ80" s="66">
        <v>44197</v>
      </c>
      <c r="ER80" s="66">
        <v>44228</v>
      </c>
      <c r="ES80" s="66">
        <v>44256</v>
      </c>
      <c r="ET80" s="66">
        <v>44287</v>
      </c>
      <c r="EU80" s="66">
        <v>44317</v>
      </c>
      <c r="EV80" s="66">
        <v>44348</v>
      </c>
      <c r="EW80" s="66">
        <v>44378</v>
      </c>
      <c r="EX80" s="66">
        <v>44409</v>
      </c>
      <c r="EY80" s="66">
        <v>44440</v>
      </c>
      <c r="EZ80" s="66">
        <v>44470</v>
      </c>
      <c r="FA80" s="66">
        <v>44501</v>
      </c>
      <c r="FB80" s="66">
        <v>44531</v>
      </c>
      <c r="FC80" s="66">
        <v>44562</v>
      </c>
      <c r="FD80" s="66">
        <v>44593</v>
      </c>
      <c r="FE80" s="66">
        <v>44621</v>
      </c>
      <c r="FF80" s="66">
        <v>44652</v>
      </c>
      <c r="FG80" s="66">
        <v>44682</v>
      </c>
      <c r="FH80" s="66">
        <v>44713</v>
      </c>
      <c r="FI80" s="66">
        <v>44743</v>
      </c>
      <c r="FJ80" s="66">
        <v>44774</v>
      </c>
      <c r="FK80" s="66">
        <v>44805</v>
      </c>
      <c r="FL80" s="66">
        <v>44835</v>
      </c>
      <c r="FM80" s="66">
        <v>44866</v>
      </c>
      <c r="FN80" s="66">
        <v>44896</v>
      </c>
      <c r="FO80" s="66">
        <v>44927</v>
      </c>
      <c r="FP80" s="66">
        <v>44958</v>
      </c>
      <c r="FQ80" s="66">
        <v>44986</v>
      </c>
      <c r="FR80" s="66">
        <v>45017</v>
      </c>
      <c r="FS80" s="66">
        <v>45047</v>
      </c>
      <c r="FT80" s="66">
        <v>45078</v>
      </c>
      <c r="FU80" s="66">
        <v>45108</v>
      </c>
      <c r="FV80" s="66">
        <v>45139</v>
      </c>
      <c r="FW80" s="66">
        <v>45170</v>
      </c>
      <c r="FX80" s="66">
        <v>45200</v>
      </c>
      <c r="FY80" s="66">
        <v>45231</v>
      </c>
      <c r="FZ80" s="66">
        <v>45261</v>
      </c>
      <c r="GA80" s="66">
        <v>45292</v>
      </c>
      <c r="GB80" s="66">
        <v>45323</v>
      </c>
      <c r="GC80" s="66">
        <v>45352</v>
      </c>
      <c r="GD80" s="66">
        <v>45383</v>
      </c>
      <c r="GE80" s="66">
        <v>45413</v>
      </c>
      <c r="GF80" s="66">
        <v>45444</v>
      </c>
      <c r="GG80" s="66">
        <v>45474</v>
      </c>
      <c r="GH80" s="66">
        <v>45505</v>
      </c>
      <c r="GI80" s="66">
        <v>45536</v>
      </c>
      <c r="GJ80" s="66">
        <v>45566</v>
      </c>
      <c r="GK80" s="66">
        <v>45597</v>
      </c>
      <c r="GL80" s="66">
        <v>45627</v>
      </c>
    </row>
    <row r="81" spans="2:195" x14ac:dyDescent="0.3">
      <c r="B81" s="35" t="s">
        <v>78</v>
      </c>
      <c r="C81" s="76">
        <v>588997</v>
      </c>
      <c r="D81" s="76">
        <v>619868</v>
      </c>
      <c r="E81" s="76">
        <v>624814</v>
      </c>
      <c r="F81" s="76">
        <v>595136</v>
      </c>
      <c r="G81" s="76">
        <v>631749</v>
      </c>
      <c r="H81" s="76">
        <v>641872</v>
      </c>
      <c r="I81" s="76">
        <v>649827</v>
      </c>
      <c r="J81" s="76">
        <v>653382</v>
      </c>
      <c r="K81" s="76">
        <v>658412</v>
      </c>
      <c r="L81" s="76">
        <v>667302</v>
      </c>
      <c r="M81" s="76">
        <v>669072</v>
      </c>
      <c r="N81" s="76">
        <v>662080</v>
      </c>
      <c r="O81" s="76">
        <v>731795</v>
      </c>
      <c r="P81" s="76">
        <v>698842</v>
      </c>
      <c r="Q81" s="76">
        <v>703084</v>
      </c>
      <c r="R81" s="76">
        <v>708298</v>
      </c>
      <c r="S81" s="76">
        <v>713767</v>
      </c>
      <c r="T81" s="76">
        <v>723452</v>
      </c>
      <c r="U81" s="76">
        <v>729434</v>
      </c>
      <c r="V81" s="76">
        <v>732622</v>
      </c>
      <c r="W81" s="76">
        <v>746206</v>
      </c>
      <c r="X81" s="76">
        <v>748577</v>
      </c>
      <c r="Y81" s="76">
        <v>750820</v>
      </c>
      <c r="Z81" s="76">
        <v>756050</v>
      </c>
      <c r="AA81" s="76">
        <v>763632</v>
      </c>
      <c r="AB81" s="76">
        <v>769762</v>
      </c>
      <c r="AC81" s="76">
        <v>782279</v>
      </c>
      <c r="AD81" s="76">
        <v>781268</v>
      </c>
      <c r="AE81" s="76">
        <v>790456</v>
      </c>
      <c r="AF81" s="76">
        <v>796272</v>
      </c>
      <c r="AG81" s="76">
        <v>801839</v>
      </c>
      <c r="AH81" s="76">
        <v>810288</v>
      </c>
      <c r="AI81" s="76">
        <v>813019</v>
      </c>
      <c r="AJ81" s="76">
        <v>815590</v>
      </c>
      <c r="AK81" s="76">
        <v>825726</v>
      </c>
      <c r="AL81" s="76">
        <v>826876</v>
      </c>
      <c r="AM81" s="76">
        <v>833908</v>
      </c>
      <c r="AN81" s="76">
        <v>836845</v>
      </c>
      <c r="AO81" s="76">
        <v>843509</v>
      </c>
      <c r="AP81" s="76">
        <v>848713</v>
      </c>
      <c r="AQ81" s="76">
        <v>854151</v>
      </c>
      <c r="AR81" s="76">
        <v>855580</v>
      </c>
      <c r="AS81" s="76">
        <v>864665</v>
      </c>
      <c r="AT81" s="76">
        <v>872500</v>
      </c>
      <c r="AU81" s="76">
        <v>872251</v>
      </c>
      <c r="AV81" s="76">
        <v>879624</v>
      </c>
      <c r="AW81" s="76">
        <v>882544</v>
      </c>
      <c r="AX81" s="76">
        <v>887361</v>
      </c>
      <c r="AY81" s="76">
        <v>896270</v>
      </c>
      <c r="AZ81" s="76">
        <v>893647</v>
      </c>
      <c r="BA81" s="76">
        <v>897409</v>
      </c>
      <c r="BB81" s="76">
        <v>906910</v>
      </c>
      <c r="BC81" s="76">
        <v>909370</v>
      </c>
      <c r="BD81" s="76">
        <v>915764</v>
      </c>
      <c r="BE81" s="76">
        <v>924854</v>
      </c>
      <c r="BF81" s="76">
        <v>928710</v>
      </c>
      <c r="BG81" s="76">
        <v>935274</v>
      </c>
      <c r="BH81" s="76">
        <v>942809</v>
      </c>
      <c r="BI81" s="76">
        <v>947954</v>
      </c>
      <c r="BJ81" s="76">
        <v>953478</v>
      </c>
      <c r="BK81" s="76">
        <v>960446</v>
      </c>
      <c r="BL81" s="76">
        <v>963356</v>
      </c>
      <c r="BM81" s="76">
        <v>949266</v>
      </c>
      <c r="BN81" s="76">
        <v>995277</v>
      </c>
      <c r="BO81" s="76">
        <v>980543</v>
      </c>
      <c r="BP81" s="76">
        <v>985067</v>
      </c>
      <c r="BQ81" s="76">
        <v>995087</v>
      </c>
      <c r="BR81" s="76">
        <v>1001554</v>
      </c>
      <c r="BS81" s="76">
        <v>1009147</v>
      </c>
      <c r="BT81" s="76">
        <v>1016304</v>
      </c>
      <c r="BU81" s="76">
        <v>1017364</v>
      </c>
      <c r="BV81" s="76">
        <v>1023550</v>
      </c>
      <c r="BW81" s="76">
        <v>1030104</v>
      </c>
      <c r="BX81" s="76">
        <v>1031572</v>
      </c>
      <c r="BY81" s="76">
        <v>1037186</v>
      </c>
      <c r="BZ81" s="76">
        <v>1038859</v>
      </c>
      <c r="CA81" s="76">
        <v>1047526</v>
      </c>
      <c r="CB81" s="76">
        <v>1053176</v>
      </c>
      <c r="CC81" s="76">
        <v>1058213</v>
      </c>
      <c r="CD81" s="76">
        <v>1064568</v>
      </c>
      <c r="CE81" s="76">
        <v>1071098</v>
      </c>
      <c r="CF81" s="76">
        <v>1076734</v>
      </c>
      <c r="CG81" s="76">
        <v>1080722</v>
      </c>
      <c r="CH81" s="76">
        <v>1084275</v>
      </c>
      <c r="CI81" s="76">
        <v>1043793</v>
      </c>
      <c r="CJ81" s="76">
        <v>1092099</v>
      </c>
      <c r="CK81" s="76">
        <v>1099032</v>
      </c>
      <c r="CL81" s="76">
        <v>1103638</v>
      </c>
      <c r="CM81" s="76">
        <v>1112814</v>
      </c>
      <c r="CN81" s="76">
        <v>1116594</v>
      </c>
      <c r="CO81" s="76">
        <v>1118951</v>
      </c>
      <c r="CP81" s="76">
        <v>1125872</v>
      </c>
      <c r="CQ81" s="76">
        <v>1131290</v>
      </c>
      <c r="CR81" s="76">
        <v>1134500</v>
      </c>
      <c r="CS81" s="76">
        <v>1140392</v>
      </c>
      <c r="CT81" s="76">
        <v>1144213</v>
      </c>
      <c r="CU81" s="76">
        <v>1148803</v>
      </c>
      <c r="CV81" s="76">
        <v>1146889</v>
      </c>
      <c r="CW81" s="76">
        <v>1155025</v>
      </c>
      <c r="CX81" s="76">
        <v>1158285</v>
      </c>
      <c r="CY81" s="76">
        <v>1161690</v>
      </c>
      <c r="CZ81" s="76">
        <v>1161075</v>
      </c>
      <c r="DA81" s="76">
        <v>1162254</v>
      </c>
      <c r="DB81" s="76">
        <v>1198526</v>
      </c>
      <c r="DC81" s="76">
        <v>1135310</v>
      </c>
      <c r="DD81" s="76">
        <v>1192628</v>
      </c>
      <c r="DE81" s="76">
        <v>1167268</v>
      </c>
      <c r="DF81" s="76">
        <v>1177878</v>
      </c>
      <c r="DG81" s="76">
        <v>1189697</v>
      </c>
      <c r="DH81" s="76">
        <v>1190452</v>
      </c>
      <c r="DI81" s="76">
        <v>1192023</v>
      </c>
      <c r="DJ81" s="76">
        <v>1199797</v>
      </c>
      <c r="DK81" s="76">
        <v>1210837</v>
      </c>
      <c r="DL81" s="87">
        <v>1215370.9995352216</v>
      </c>
      <c r="DM81" s="87">
        <v>1219832.6371877617</v>
      </c>
      <c r="DN81" s="87">
        <v>1224356.723740302</v>
      </c>
      <c r="DO81" s="87">
        <v>1229039.6485341829</v>
      </c>
      <c r="DP81" s="87">
        <v>1234008.3046867233</v>
      </c>
      <c r="DQ81" s="87">
        <v>1237940.6606284003</v>
      </c>
      <c r="DR81" s="87">
        <v>1239447.977188529</v>
      </c>
      <c r="DS81" s="87">
        <v>1239992.6394486688</v>
      </c>
      <c r="DT81" s="87">
        <v>1243820.0696219229</v>
      </c>
      <c r="DU81" s="87">
        <v>1249786.7802951771</v>
      </c>
      <c r="DV81" s="87">
        <v>1256223.820418431</v>
      </c>
      <c r="DW81" s="87">
        <v>1262043.9354916853</v>
      </c>
      <c r="DX81" s="87">
        <v>1267941.0995649393</v>
      </c>
      <c r="DY81" s="87">
        <v>1273890.565038193</v>
      </c>
      <c r="DZ81" s="87">
        <v>1279530.5706114471</v>
      </c>
      <c r="EA81" s="87">
        <v>1285114.3216347015</v>
      </c>
      <c r="EB81" s="87">
        <v>1290498.4759079556</v>
      </c>
      <c r="EC81" s="87">
        <v>1293653.799746068</v>
      </c>
      <c r="ED81" s="87">
        <v>1294762.9257751959</v>
      </c>
      <c r="EE81" s="87">
        <v>1296194.0508170719</v>
      </c>
      <c r="EF81" s="87">
        <v>1301190.7196686198</v>
      </c>
      <c r="EG81" s="87">
        <v>1308960.9548201675</v>
      </c>
      <c r="EH81" s="87">
        <v>1317295.2913217153</v>
      </c>
      <c r="EI81" s="87">
        <v>1324967.6817232631</v>
      </c>
      <c r="EJ81" s="87">
        <v>1332619.7967248107</v>
      </c>
      <c r="EK81" s="87">
        <v>1340523.0234263586</v>
      </c>
      <c r="EL81" s="87">
        <v>1348103.0595279064</v>
      </c>
      <c r="EM81" s="87">
        <v>1355831.7077294542</v>
      </c>
      <c r="EN81" s="87">
        <v>1363349.1402310019</v>
      </c>
      <c r="EO81" s="87">
        <v>1367429.8221148374</v>
      </c>
      <c r="EP81" s="87">
        <v>1368766.4783035293</v>
      </c>
      <c r="EQ81" s="87">
        <v>1371434.3424120871</v>
      </c>
      <c r="ER81" s="87">
        <v>1377888.6567301131</v>
      </c>
      <c r="ES81" s="87">
        <v>1385980.2840981386</v>
      </c>
      <c r="ET81" s="87">
        <v>1394405.1161161643</v>
      </c>
      <c r="EU81" s="87">
        <v>1402178.9970341898</v>
      </c>
      <c r="EV81" s="87">
        <v>1409795.5380522157</v>
      </c>
      <c r="EW81" s="87">
        <v>1417510.3246202413</v>
      </c>
      <c r="EX81" s="87">
        <v>1424809.1748882669</v>
      </c>
      <c r="EY81" s="87">
        <v>1431896.5179062926</v>
      </c>
      <c r="EZ81" s="87">
        <v>1439141.9804243182</v>
      </c>
      <c r="FA81" s="87">
        <v>1443827.6883819136</v>
      </c>
      <c r="FB81" s="87">
        <v>1446172.7285168627</v>
      </c>
      <c r="FC81" s="87">
        <v>1448844.6542185158</v>
      </c>
      <c r="FD81" s="87">
        <v>1455603.0823978479</v>
      </c>
      <c r="FE81" s="87">
        <v>1464928.8851271796</v>
      </c>
      <c r="FF81" s="87">
        <v>1474312.9550565113</v>
      </c>
      <c r="FG81" s="87">
        <v>1482037.8634858432</v>
      </c>
      <c r="FH81" s="87">
        <v>1489921.937915175</v>
      </c>
      <c r="FI81" s="87">
        <v>1497721.2299445071</v>
      </c>
      <c r="FJ81" s="87">
        <v>1506081.935773839</v>
      </c>
      <c r="FK81" s="87">
        <v>1514053.6170031708</v>
      </c>
      <c r="FL81" s="87">
        <v>1521727.0821325029</v>
      </c>
      <c r="FM81" s="87">
        <v>1525583.7511642128</v>
      </c>
      <c r="FN81" s="87">
        <v>1526434.8428718627</v>
      </c>
      <c r="FO81" s="87">
        <v>1530277.9478171244</v>
      </c>
      <c r="FP81" s="87">
        <v>1537408.636001345</v>
      </c>
      <c r="FQ81" s="87">
        <v>1544876.3241855656</v>
      </c>
      <c r="FR81" s="87">
        <v>1552418.0123697862</v>
      </c>
      <c r="FS81" s="87">
        <v>1558912.700554007</v>
      </c>
      <c r="FT81" s="87">
        <v>1566224.3887382266</v>
      </c>
      <c r="FU81" s="87">
        <v>1572655.0769224472</v>
      </c>
      <c r="FV81" s="87">
        <v>1578881.765106668</v>
      </c>
      <c r="FW81" s="87">
        <v>1585370.4532908886</v>
      </c>
      <c r="FX81" s="87">
        <v>1591405.1414751094</v>
      </c>
      <c r="FY81" s="87">
        <v>1596253.939512104</v>
      </c>
      <c r="FZ81" s="87">
        <v>1599328.8428718625</v>
      </c>
      <c r="GA81" s="87">
        <v>1602871.9478171242</v>
      </c>
      <c r="GB81" s="87">
        <v>1609702.636001345</v>
      </c>
      <c r="GC81" s="87">
        <v>1616870.3241855656</v>
      </c>
      <c r="GD81" s="87">
        <v>1624112.0123697862</v>
      </c>
      <c r="GE81" s="87">
        <v>1630606.7005540074</v>
      </c>
      <c r="GF81" s="87">
        <v>1637918.3887382271</v>
      </c>
      <c r="GG81" s="87">
        <v>1644649.0769224472</v>
      </c>
      <c r="GH81" s="87">
        <v>1651175.7651066685</v>
      </c>
      <c r="GI81" s="87">
        <v>1657964.453290889</v>
      </c>
      <c r="GJ81" s="87">
        <v>1664299.1414751094</v>
      </c>
      <c r="GK81" s="87">
        <v>1669447.9395121045</v>
      </c>
      <c r="GL81" s="87">
        <v>1672822.8428718629</v>
      </c>
    </row>
    <row r="82" spans="2:195" x14ac:dyDescent="0.3">
      <c r="B82" s="35" t="s">
        <v>79</v>
      </c>
      <c r="C82" s="76">
        <v>3161</v>
      </c>
      <c r="D82" s="76">
        <v>3422</v>
      </c>
      <c r="E82" s="76">
        <v>3433</v>
      </c>
      <c r="F82" s="76">
        <v>3266</v>
      </c>
      <c r="G82" s="76">
        <v>3495</v>
      </c>
      <c r="H82" s="76">
        <v>3584</v>
      </c>
      <c r="I82" s="76">
        <v>3604</v>
      </c>
      <c r="J82" s="76">
        <v>3596</v>
      </c>
      <c r="K82" s="76">
        <v>3640</v>
      </c>
      <c r="L82" s="76">
        <v>4146</v>
      </c>
      <c r="M82" s="76">
        <v>4052</v>
      </c>
      <c r="N82" s="76">
        <v>4296</v>
      </c>
      <c r="O82" s="76">
        <v>4979</v>
      </c>
      <c r="P82" s="76">
        <v>4649</v>
      </c>
      <c r="Q82" s="76">
        <v>4642</v>
      </c>
      <c r="R82" s="76">
        <v>4674</v>
      </c>
      <c r="S82" s="76">
        <v>4704</v>
      </c>
      <c r="T82" s="76">
        <v>4750</v>
      </c>
      <c r="U82" s="76">
        <v>4797</v>
      </c>
      <c r="V82" s="76">
        <v>4782</v>
      </c>
      <c r="W82" s="76">
        <v>4734</v>
      </c>
      <c r="X82" s="76">
        <v>4903</v>
      </c>
      <c r="Y82" s="76">
        <v>4853</v>
      </c>
      <c r="Z82" s="76">
        <v>4876</v>
      </c>
      <c r="AA82" s="76">
        <v>4994</v>
      </c>
      <c r="AB82" s="76">
        <v>5113</v>
      </c>
      <c r="AC82" s="76">
        <v>5331</v>
      </c>
      <c r="AD82" s="76">
        <v>5226</v>
      </c>
      <c r="AE82" s="76">
        <v>5262</v>
      </c>
      <c r="AF82" s="76">
        <v>5743</v>
      </c>
      <c r="AG82" s="76">
        <v>5452</v>
      </c>
      <c r="AH82" s="76">
        <v>5555</v>
      </c>
      <c r="AI82" s="76">
        <v>5574</v>
      </c>
      <c r="AJ82" s="76">
        <v>5569</v>
      </c>
      <c r="AK82" s="76">
        <v>5984</v>
      </c>
      <c r="AL82" s="76">
        <v>5925</v>
      </c>
      <c r="AM82" s="76">
        <v>5979</v>
      </c>
      <c r="AN82" s="76">
        <v>3643</v>
      </c>
      <c r="AO82" s="76">
        <v>6130</v>
      </c>
      <c r="AP82" s="76">
        <v>6163</v>
      </c>
      <c r="AQ82" s="76">
        <v>6212</v>
      </c>
      <c r="AR82" s="76">
        <v>6312</v>
      </c>
      <c r="AS82" s="76">
        <v>6504</v>
      </c>
      <c r="AT82" s="76">
        <v>6484</v>
      </c>
      <c r="AU82" s="76">
        <v>6621</v>
      </c>
      <c r="AV82" s="76">
        <v>6876</v>
      </c>
      <c r="AW82" s="76">
        <v>7104</v>
      </c>
      <c r="AX82" s="76">
        <v>6944</v>
      </c>
      <c r="AY82" s="76">
        <v>7171</v>
      </c>
      <c r="AZ82" s="76">
        <v>7135</v>
      </c>
      <c r="BA82" s="76">
        <v>7233</v>
      </c>
      <c r="BB82" s="76">
        <v>7342</v>
      </c>
      <c r="BC82" s="76">
        <v>7376</v>
      </c>
      <c r="BD82" s="76">
        <v>7579</v>
      </c>
      <c r="BE82" s="76">
        <v>7654</v>
      </c>
      <c r="BF82" s="76">
        <v>7719</v>
      </c>
      <c r="BG82" s="76">
        <v>7830</v>
      </c>
      <c r="BH82" s="76">
        <v>8317</v>
      </c>
      <c r="BI82" s="76">
        <v>7867</v>
      </c>
      <c r="BJ82" s="76">
        <v>8106</v>
      </c>
      <c r="BK82" s="76">
        <v>8274</v>
      </c>
      <c r="BL82" s="76">
        <v>8418</v>
      </c>
      <c r="BM82" s="76">
        <v>8539</v>
      </c>
      <c r="BN82" s="76">
        <v>8576</v>
      </c>
      <c r="BO82" s="76">
        <v>8482</v>
      </c>
      <c r="BP82" s="76">
        <v>8855</v>
      </c>
      <c r="BQ82" s="76">
        <v>8805</v>
      </c>
      <c r="BR82" s="76">
        <v>9022</v>
      </c>
      <c r="BS82" s="76">
        <v>9174</v>
      </c>
      <c r="BT82" s="76">
        <v>9299</v>
      </c>
      <c r="BU82" s="76">
        <v>9202</v>
      </c>
      <c r="BV82" s="76">
        <v>9575</v>
      </c>
      <c r="BW82" s="76">
        <v>9288</v>
      </c>
      <c r="BX82" s="76">
        <v>8938</v>
      </c>
      <c r="BY82" s="76">
        <v>9227</v>
      </c>
      <c r="BZ82" s="76">
        <v>9270</v>
      </c>
      <c r="CA82" s="76">
        <v>9466</v>
      </c>
      <c r="CB82" s="76">
        <v>9501</v>
      </c>
      <c r="CC82" s="76">
        <v>9499</v>
      </c>
      <c r="CD82" s="76">
        <v>9668</v>
      </c>
      <c r="CE82" s="76">
        <v>9796</v>
      </c>
      <c r="CF82" s="76">
        <v>9799</v>
      </c>
      <c r="CG82" s="76">
        <v>9942</v>
      </c>
      <c r="CH82" s="76">
        <v>9980</v>
      </c>
      <c r="CI82" s="76">
        <v>9810</v>
      </c>
      <c r="CJ82" s="76">
        <v>10413</v>
      </c>
      <c r="CK82" s="76">
        <v>9871</v>
      </c>
      <c r="CL82" s="76">
        <v>10509</v>
      </c>
      <c r="CM82" s="76">
        <v>10416</v>
      </c>
      <c r="CN82" s="76">
        <v>10603</v>
      </c>
      <c r="CO82" s="76">
        <v>10694</v>
      </c>
      <c r="CP82" s="76">
        <v>10765</v>
      </c>
      <c r="CQ82" s="76">
        <v>10956</v>
      </c>
      <c r="CR82" s="76">
        <v>10966</v>
      </c>
      <c r="CS82" s="76">
        <v>10966</v>
      </c>
      <c r="CT82" s="76">
        <v>11122</v>
      </c>
      <c r="CU82" s="76">
        <v>11096</v>
      </c>
      <c r="CV82" s="76">
        <v>11322</v>
      </c>
      <c r="CW82" s="76">
        <v>11924</v>
      </c>
      <c r="CX82" s="76">
        <v>11735</v>
      </c>
      <c r="CY82" s="76">
        <v>11829</v>
      </c>
      <c r="CZ82" s="76">
        <v>11904</v>
      </c>
      <c r="DA82" s="76">
        <v>11971</v>
      </c>
      <c r="DB82" s="76">
        <v>12247</v>
      </c>
      <c r="DC82" s="76">
        <v>12018</v>
      </c>
      <c r="DD82" s="76">
        <v>12529</v>
      </c>
      <c r="DE82" s="76">
        <v>12222</v>
      </c>
      <c r="DF82" s="76">
        <v>12341</v>
      </c>
      <c r="DG82" s="76">
        <v>12579</v>
      </c>
      <c r="DH82" s="76">
        <v>12745</v>
      </c>
      <c r="DI82" s="76">
        <v>12824</v>
      </c>
      <c r="DJ82" s="76">
        <v>12984</v>
      </c>
      <c r="DK82" s="76">
        <v>13103</v>
      </c>
      <c r="DL82" s="87">
        <v>13169.269288455975</v>
      </c>
      <c r="DM82" s="87">
        <v>13234.173537017472</v>
      </c>
      <c r="DN82" s="87">
        <v>13300.253247222125</v>
      </c>
      <c r="DO82" s="87">
        <v>13367.803075730859</v>
      </c>
      <c r="DP82" s="87">
        <v>13435.590914292354</v>
      </c>
      <c r="DQ82" s="87">
        <v>13481.659394239459</v>
      </c>
      <c r="DR82" s="87">
        <v>13503.427445598267</v>
      </c>
      <c r="DS82" s="87">
        <v>13543.095850735162</v>
      </c>
      <c r="DT82" s="87">
        <v>13603.241455065054</v>
      </c>
      <c r="DU82" s="87">
        <v>13675.675162311616</v>
      </c>
      <c r="DV82" s="87">
        <v>13746.922732058174</v>
      </c>
      <c r="DW82" s="87">
        <v>13819.320486804734</v>
      </c>
      <c r="DX82" s="87">
        <v>13879.727736103543</v>
      </c>
      <c r="DY82" s="87">
        <v>13939.427902902351</v>
      </c>
      <c r="DZ82" s="87">
        <v>13999.722568034495</v>
      </c>
      <c r="EA82" s="87">
        <v>14060.817667333302</v>
      </c>
      <c r="EB82" s="87">
        <v>14121.768860798778</v>
      </c>
      <c r="EC82" s="87">
        <v>14155.349234436721</v>
      </c>
      <c r="ED82" s="87">
        <v>14164.982987345586</v>
      </c>
      <c r="EE82" s="87">
        <v>14190.267906880219</v>
      </c>
      <c r="EF82" s="87">
        <v>14239.030490092671</v>
      </c>
      <c r="EG82" s="87">
        <v>14301.247460918974</v>
      </c>
      <c r="EH82" s="87">
        <v>14363.28005257861</v>
      </c>
      <c r="EI82" s="87">
        <v>14424.55486257158</v>
      </c>
      <c r="EJ82" s="87">
        <v>14487.747114493652</v>
      </c>
      <c r="EK82" s="87">
        <v>14552.201433082393</v>
      </c>
      <c r="EL82" s="87">
        <v>14616.584795004468</v>
      </c>
      <c r="EM82" s="87">
        <v>14681.242555259876</v>
      </c>
      <c r="EN82" s="87">
        <v>14745.783248848613</v>
      </c>
      <c r="EO82" s="87">
        <v>14781.932210706576</v>
      </c>
      <c r="EP82" s="87">
        <v>14794.556352490799</v>
      </c>
      <c r="EQ82" s="87">
        <v>14823.819675630974</v>
      </c>
      <c r="ER82" s="87">
        <v>14871.703873889526</v>
      </c>
      <c r="ES82" s="87">
        <v>14926.24669464808</v>
      </c>
      <c r="ET82" s="87">
        <v>14978.123230073299</v>
      </c>
      <c r="EU82" s="87">
        <v>15029.576925498519</v>
      </c>
      <c r="EV82" s="87">
        <v>15092.075441799521</v>
      </c>
      <c r="EW82" s="87">
        <v>15155.209632267186</v>
      </c>
      <c r="EX82" s="87">
        <v>15217.831944401523</v>
      </c>
      <c r="EY82" s="87">
        <v>15279.670927369196</v>
      </c>
      <c r="EZ82" s="87">
        <v>15343.743216170187</v>
      </c>
      <c r="FA82" s="87">
        <v>15387.220869077382</v>
      </c>
      <c r="FB82" s="87">
        <v>15411.420500109147</v>
      </c>
      <c r="FC82" s="87">
        <v>15450.621447680796</v>
      </c>
      <c r="FD82" s="87">
        <v>15505.516574418363</v>
      </c>
      <c r="FE82" s="87">
        <v>15564.604717808712</v>
      </c>
      <c r="FF82" s="87">
        <v>15622.343691199047</v>
      </c>
      <c r="FG82" s="87">
        <v>15679.79659792273</v>
      </c>
      <c r="FH82" s="87">
        <v>15739.898429863864</v>
      </c>
      <c r="FI82" s="87">
        <v>15794.96228036703</v>
      </c>
      <c r="FJ82" s="87">
        <v>15849.636592536877</v>
      </c>
      <c r="FK82" s="87">
        <v>15903.752248040046</v>
      </c>
      <c r="FL82" s="87">
        <v>15957.30407520988</v>
      </c>
      <c r="FM82" s="87">
        <v>15989.771276029844</v>
      </c>
      <c r="FN82" s="87">
        <v>16006.975964942381</v>
      </c>
      <c r="FO82" s="87">
        <v>16054.909950801979</v>
      </c>
      <c r="FP82" s="87">
        <v>16120.538028771813</v>
      </c>
      <c r="FQ82" s="87">
        <v>16186.16610674163</v>
      </c>
      <c r="FR82" s="87">
        <v>16251.794184711463</v>
      </c>
      <c r="FS82" s="87">
        <v>16315.738929347946</v>
      </c>
      <c r="FT82" s="87">
        <v>16365.011646332829</v>
      </c>
      <c r="FU82" s="87">
        <v>16404.902422701725</v>
      </c>
      <c r="FV82" s="87">
        <v>16444.776532403961</v>
      </c>
      <c r="FW82" s="87">
        <v>16486.317308772865</v>
      </c>
      <c r="FX82" s="87">
        <v>16526.191418475097</v>
      </c>
      <c r="FY82" s="87">
        <v>16549.456203689697</v>
      </c>
      <c r="FZ82" s="87">
        <v>16560.931874627797</v>
      </c>
      <c r="GA82" s="87">
        <v>16582.72142462878</v>
      </c>
      <c r="GB82" s="87">
        <v>16620.759943700512</v>
      </c>
      <c r="GC82" s="87">
        <v>16662.317386736082</v>
      </c>
      <c r="GD82" s="87">
        <v>16703.874829771648</v>
      </c>
      <c r="GE82" s="87">
        <v>16749.8142134232</v>
      </c>
      <c r="GF82" s="87">
        <v>16821.794545624034</v>
      </c>
      <c r="GG82" s="87">
        <v>16890.458211158199</v>
      </c>
      <c r="GH82" s="87">
        <v>16959.105210025682</v>
      </c>
      <c r="GI82" s="87">
        <v>17029.418875559848</v>
      </c>
      <c r="GJ82" s="87">
        <v>17098.065874427346</v>
      </c>
      <c r="GK82" s="87">
        <v>17142.689656986797</v>
      </c>
      <c r="GL82" s="87">
        <v>17172.639977862611</v>
      </c>
    </row>
    <row r="83" spans="2:195" x14ac:dyDescent="0.3">
      <c r="B83" s="35" t="s">
        <v>80</v>
      </c>
      <c r="C83" s="76">
        <v>8625</v>
      </c>
      <c r="D83" s="76">
        <v>8843</v>
      </c>
      <c r="E83" s="76">
        <v>8865</v>
      </c>
      <c r="F83" s="76">
        <v>7880</v>
      </c>
      <c r="G83" s="76">
        <v>8842</v>
      </c>
      <c r="H83" s="76">
        <v>8924</v>
      </c>
      <c r="I83" s="76">
        <v>8993</v>
      </c>
      <c r="J83" s="76">
        <v>8995</v>
      </c>
      <c r="K83" s="76">
        <v>9043</v>
      </c>
      <c r="L83" s="76">
        <v>9304</v>
      </c>
      <c r="M83" s="76">
        <v>9077</v>
      </c>
      <c r="N83" s="76">
        <v>9434</v>
      </c>
      <c r="O83" s="76">
        <v>10132</v>
      </c>
      <c r="P83" s="76">
        <v>9498</v>
      </c>
      <c r="Q83" s="76">
        <v>9531</v>
      </c>
      <c r="R83" s="76">
        <v>9857</v>
      </c>
      <c r="S83" s="76">
        <v>9674</v>
      </c>
      <c r="T83" s="76">
        <v>9810</v>
      </c>
      <c r="U83" s="76">
        <v>9793</v>
      </c>
      <c r="V83" s="76">
        <v>9857</v>
      </c>
      <c r="W83" s="76">
        <v>9880</v>
      </c>
      <c r="X83" s="76">
        <v>9962</v>
      </c>
      <c r="Y83" s="76">
        <v>10115</v>
      </c>
      <c r="Z83" s="76">
        <v>10037</v>
      </c>
      <c r="AA83" s="76">
        <v>10010</v>
      </c>
      <c r="AB83" s="76">
        <v>10223</v>
      </c>
      <c r="AC83" s="76">
        <v>10317</v>
      </c>
      <c r="AD83" s="76">
        <v>10270</v>
      </c>
      <c r="AE83" s="76">
        <v>10236</v>
      </c>
      <c r="AF83" s="76">
        <v>10238</v>
      </c>
      <c r="AG83" s="76">
        <v>10417</v>
      </c>
      <c r="AH83" s="76">
        <v>10300</v>
      </c>
      <c r="AI83" s="76">
        <v>10473</v>
      </c>
      <c r="AJ83" s="76">
        <v>10307</v>
      </c>
      <c r="AK83" s="76">
        <v>10772</v>
      </c>
      <c r="AL83" s="76">
        <v>10626</v>
      </c>
      <c r="AM83" s="76">
        <v>10685</v>
      </c>
      <c r="AN83" s="76">
        <v>10583</v>
      </c>
      <c r="AO83" s="76">
        <v>10821</v>
      </c>
      <c r="AP83" s="76">
        <v>10844</v>
      </c>
      <c r="AQ83" s="76">
        <v>10988</v>
      </c>
      <c r="AR83" s="76">
        <v>10950</v>
      </c>
      <c r="AS83" s="76">
        <v>11153</v>
      </c>
      <c r="AT83" s="76">
        <v>11462</v>
      </c>
      <c r="AU83" s="76">
        <v>11281</v>
      </c>
      <c r="AV83" s="76">
        <v>11530</v>
      </c>
      <c r="AW83" s="76">
        <v>11477</v>
      </c>
      <c r="AX83" s="76">
        <v>11494</v>
      </c>
      <c r="AY83" s="76">
        <v>11778</v>
      </c>
      <c r="AZ83" s="76">
        <v>11515</v>
      </c>
      <c r="BA83" s="76">
        <v>11870</v>
      </c>
      <c r="BB83" s="76">
        <v>11889</v>
      </c>
      <c r="BC83" s="76">
        <v>11898</v>
      </c>
      <c r="BD83" s="76">
        <v>12126</v>
      </c>
      <c r="BE83" s="76">
        <v>12261</v>
      </c>
      <c r="BF83" s="76">
        <v>12226</v>
      </c>
      <c r="BG83" s="76">
        <v>11967</v>
      </c>
      <c r="BH83" s="76">
        <v>12335</v>
      </c>
      <c r="BI83" s="76">
        <v>12308</v>
      </c>
      <c r="BJ83" s="76">
        <v>12327</v>
      </c>
      <c r="BK83" s="76">
        <v>12500</v>
      </c>
      <c r="BL83" s="76">
        <v>12604</v>
      </c>
      <c r="BM83" s="76">
        <v>12784</v>
      </c>
      <c r="BN83" s="76">
        <v>13054</v>
      </c>
      <c r="BO83" s="76">
        <v>13147</v>
      </c>
      <c r="BP83" s="76">
        <v>13196</v>
      </c>
      <c r="BQ83" s="76">
        <v>13478</v>
      </c>
      <c r="BR83" s="76">
        <v>13697</v>
      </c>
      <c r="BS83" s="76">
        <v>13635</v>
      </c>
      <c r="BT83" s="76">
        <v>13719</v>
      </c>
      <c r="BU83" s="76">
        <v>13794</v>
      </c>
      <c r="BV83" s="76">
        <v>13955</v>
      </c>
      <c r="BW83" s="76">
        <v>14193</v>
      </c>
      <c r="BX83" s="76">
        <v>14208</v>
      </c>
      <c r="BY83" s="76">
        <v>14467</v>
      </c>
      <c r="BZ83" s="76">
        <v>14385</v>
      </c>
      <c r="CA83" s="76">
        <v>14660</v>
      </c>
      <c r="CB83" s="76">
        <v>14735</v>
      </c>
      <c r="CC83" s="76">
        <v>14712</v>
      </c>
      <c r="CD83" s="76">
        <v>14782</v>
      </c>
      <c r="CE83" s="76">
        <v>15022</v>
      </c>
      <c r="CF83" s="76">
        <v>15292</v>
      </c>
      <c r="CG83" s="76">
        <v>15130</v>
      </c>
      <c r="CH83" s="76">
        <v>15241</v>
      </c>
      <c r="CI83" s="76">
        <v>14532</v>
      </c>
      <c r="CJ83" s="76">
        <v>15321</v>
      </c>
      <c r="CK83" s="76">
        <v>15581</v>
      </c>
      <c r="CL83" s="76">
        <v>15297</v>
      </c>
      <c r="CM83" s="76">
        <v>15818</v>
      </c>
      <c r="CN83" s="76">
        <v>16022</v>
      </c>
      <c r="CO83" s="76">
        <v>16096</v>
      </c>
      <c r="CP83" s="76">
        <v>16056</v>
      </c>
      <c r="CQ83" s="76">
        <v>16146</v>
      </c>
      <c r="CR83" s="76">
        <v>16224</v>
      </c>
      <c r="CS83" s="76">
        <v>16389</v>
      </c>
      <c r="CT83" s="76">
        <v>16286</v>
      </c>
      <c r="CU83" s="76">
        <v>16315</v>
      </c>
      <c r="CV83" s="76">
        <v>16313</v>
      </c>
      <c r="CW83" s="76">
        <v>16623</v>
      </c>
      <c r="CX83" s="76">
        <v>16411</v>
      </c>
      <c r="CY83" s="76">
        <v>16685</v>
      </c>
      <c r="CZ83" s="76">
        <v>16629</v>
      </c>
      <c r="DA83" s="76">
        <v>27751</v>
      </c>
      <c r="DB83" s="76">
        <v>17127</v>
      </c>
      <c r="DC83" s="76">
        <v>16511</v>
      </c>
      <c r="DD83" s="76">
        <v>17542</v>
      </c>
      <c r="DE83" s="76">
        <v>17209</v>
      </c>
      <c r="DF83" s="76">
        <v>17292</v>
      </c>
      <c r="DG83" s="76">
        <v>17698</v>
      </c>
      <c r="DH83" s="76">
        <v>17545</v>
      </c>
      <c r="DI83" s="76">
        <v>17777</v>
      </c>
      <c r="DJ83" s="76">
        <v>17914</v>
      </c>
      <c r="DK83" s="76">
        <v>17952</v>
      </c>
      <c r="DL83" s="87">
        <v>18005.864166666666</v>
      </c>
      <c r="DM83" s="87">
        <v>18061.948333333337</v>
      </c>
      <c r="DN83" s="87">
        <v>18117.577500000007</v>
      </c>
      <c r="DO83" s="87">
        <v>18146.606666666677</v>
      </c>
      <c r="DP83" s="87">
        <v>18189.715833333343</v>
      </c>
      <c r="DQ83" s="87">
        <v>18201.925000000014</v>
      </c>
      <c r="DR83" s="87">
        <v>18180.489666666679</v>
      </c>
      <c r="DS83" s="87">
        <v>18164.809833333336</v>
      </c>
      <c r="DT83" s="87">
        <v>18200.76365687227</v>
      </c>
      <c r="DU83" s="87">
        <v>18276.871779017722</v>
      </c>
      <c r="DV83" s="87">
        <v>18315.020945684388</v>
      </c>
      <c r="DW83" s="87">
        <v>18375.996772095652</v>
      </c>
      <c r="DX83" s="87">
        <v>18471.625105428986</v>
      </c>
      <c r="DY83" s="87">
        <v>18572.693438762326</v>
      </c>
      <c r="DZ83" s="87">
        <v>18682.301772095652</v>
      </c>
      <c r="EA83" s="87">
        <v>18759.020105428979</v>
      </c>
      <c r="EB83" s="87">
        <v>18846.158438762315</v>
      </c>
      <c r="EC83" s="87">
        <v>18889.486772095657</v>
      </c>
      <c r="ED83" s="87">
        <v>18911.253605428985</v>
      </c>
      <c r="EE83" s="87">
        <v>18908.138938762317</v>
      </c>
      <c r="EF83" s="87">
        <v>18957.267401933019</v>
      </c>
      <c r="EG83" s="87">
        <v>19038.567527565381</v>
      </c>
      <c r="EH83" s="87">
        <v>19087.415860898716</v>
      </c>
      <c r="EI83" s="87">
        <v>19157.993724566248</v>
      </c>
      <c r="EJ83" s="87">
        <v>19282.443591826453</v>
      </c>
      <c r="EK83" s="87">
        <v>19431.421091826451</v>
      </c>
      <c r="EL83" s="87">
        <v>19606.253591826462</v>
      </c>
      <c r="EM83" s="87">
        <v>19743.561091826443</v>
      </c>
      <c r="EN83" s="87">
        <v>19888.668591826441</v>
      </c>
      <c r="EO83" s="87">
        <v>20001.964091826441</v>
      </c>
      <c r="EP83" s="87">
        <v>20062.71759182644</v>
      </c>
      <c r="EQ83" s="87">
        <v>20115.293091826443</v>
      </c>
      <c r="ER83" s="87">
        <v>20219.170558348211</v>
      </c>
      <c r="ES83" s="87">
        <v>20357.543728495311</v>
      </c>
      <c r="ET83" s="87">
        <v>20467.561228495313</v>
      </c>
      <c r="EU83" s="87">
        <v>20596.653087265644</v>
      </c>
      <c r="EV83" s="87">
        <v>20741.403920598979</v>
      </c>
      <c r="EW83" s="87">
        <v>20893.734753932309</v>
      </c>
      <c r="EX83" s="87">
        <v>21058.585587265639</v>
      </c>
      <c r="EY83" s="87">
        <v>21189.956420598974</v>
      </c>
      <c r="EZ83" s="87">
        <v>21322.212253932303</v>
      </c>
      <c r="FA83" s="87">
        <v>21410.799087265648</v>
      </c>
      <c r="FB83" s="87">
        <v>21473.816920598976</v>
      </c>
      <c r="FC83" s="87">
        <v>21533.029753932311</v>
      </c>
      <c r="FD83" s="87">
        <v>21639.405272279033</v>
      </c>
      <c r="FE83" s="87">
        <v>21778.330367344297</v>
      </c>
      <c r="FF83" s="87">
        <v>21883.381200677642</v>
      </c>
      <c r="FG83" s="87">
        <v>22004.653218267471</v>
      </c>
      <c r="FH83" s="87">
        <v>22145.299051600803</v>
      </c>
      <c r="FI83" s="87">
        <v>22296.01988493414</v>
      </c>
      <c r="FJ83" s="87">
        <v>22453.340718267471</v>
      </c>
      <c r="FK83" s="87">
        <v>22584.076551600814</v>
      </c>
      <c r="FL83" s="87">
        <v>22718.772384934146</v>
      </c>
      <c r="FM83" s="87">
        <v>22818.469218267477</v>
      </c>
      <c r="FN83" s="87">
        <v>22885.32655160081</v>
      </c>
      <c r="FO83" s="87">
        <v>22954.301352335449</v>
      </c>
      <c r="FP83" s="87">
        <v>23069.005969416121</v>
      </c>
      <c r="FQ83" s="87">
        <v>23203.593629398434</v>
      </c>
      <c r="FR83" s="87">
        <v>23299.56992469995</v>
      </c>
      <c r="FS83" s="87">
        <v>23413.653778771033</v>
      </c>
      <c r="FT83" s="87">
        <v>23543.750563206315</v>
      </c>
      <c r="FU83" s="87">
        <v>23687.848842208474</v>
      </c>
      <c r="FV83" s="87">
        <v>23856.359386694086</v>
      </c>
      <c r="FW83" s="87">
        <v>23979.456171129368</v>
      </c>
      <c r="FX83" s="87">
        <v>24106.552955564661</v>
      </c>
      <c r="FY83" s="87">
        <v>24195.646750866174</v>
      </c>
      <c r="FZ83" s="87">
        <v>24266.739051600813</v>
      </c>
      <c r="GA83" s="87">
        <v>24329.831352335445</v>
      </c>
      <c r="GB83" s="87">
        <v>24438.653469416116</v>
      </c>
      <c r="GC83" s="87">
        <v>24556.358629398441</v>
      </c>
      <c r="GD83" s="87">
        <v>24646.452424699943</v>
      </c>
      <c r="GE83" s="87">
        <v>24754.653778771026</v>
      </c>
      <c r="GF83" s="87">
        <v>24889.667229872994</v>
      </c>
      <c r="GG83" s="87">
        <v>25027.68217554181</v>
      </c>
      <c r="GH83" s="87">
        <v>25190.103647557269</v>
      </c>
      <c r="GI83" s="87">
        <v>25318.117098659219</v>
      </c>
      <c r="GJ83" s="87">
        <v>25450.130549761168</v>
      </c>
      <c r="GK83" s="87">
        <v>25544.141011729345</v>
      </c>
      <c r="GL83" s="87">
        <v>25620.149979130634</v>
      </c>
      <c r="GM83" s="53">
        <v>7668.1499791306342</v>
      </c>
    </row>
    <row r="84" spans="2:195" x14ac:dyDescent="0.3">
      <c r="B84" s="35" t="s">
        <v>81</v>
      </c>
      <c r="C84" s="76">
        <v>1080</v>
      </c>
      <c r="D84" s="76">
        <v>1062</v>
      </c>
      <c r="E84" s="76">
        <v>1055</v>
      </c>
      <c r="F84" s="76">
        <v>1049</v>
      </c>
      <c r="G84" s="76">
        <v>1012</v>
      </c>
      <c r="H84" s="76">
        <v>1049</v>
      </c>
      <c r="I84" s="76">
        <v>1047</v>
      </c>
      <c r="J84" s="76">
        <v>1001</v>
      </c>
      <c r="K84" s="76">
        <v>1014</v>
      </c>
      <c r="L84" s="76">
        <v>1011</v>
      </c>
      <c r="M84" s="76">
        <v>1113</v>
      </c>
      <c r="N84" s="76">
        <v>1029</v>
      </c>
      <c r="O84" s="76">
        <v>1002</v>
      </c>
      <c r="P84" s="76">
        <v>1048</v>
      </c>
      <c r="Q84" s="76">
        <v>985</v>
      </c>
      <c r="R84" s="76">
        <v>1020</v>
      </c>
      <c r="S84" s="76">
        <v>1016</v>
      </c>
      <c r="T84" s="76">
        <v>1001</v>
      </c>
      <c r="U84" s="76">
        <v>1012</v>
      </c>
      <c r="V84" s="76">
        <v>1015</v>
      </c>
      <c r="W84" s="76">
        <v>1029</v>
      </c>
      <c r="X84" s="76">
        <v>1029</v>
      </c>
      <c r="Y84" s="76">
        <v>1050</v>
      </c>
      <c r="Z84" s="76">
        <v>1022</v>
      </c>
      <c r="AA84" s="76">
        <v>1019</v>
      </c>
      <c r="AB84" s="76">
        <v>1034</v>
      </c>
      <c r="AC84" s="76">
        <v>1078</v>
      </c>
      <c r="AD84" s="76">
        <v>1032</v>
      </c>
      <c r="AE84" s="76">
        <v>1045</v>
      </c>
      <c r="AF84" s="76">
        <v>1037</v>
      </c>
      <c r="AG84" s="76">
        <v>1062</v>
      </c>
      <c r="AH84" s="76">
        <v>1112</v>
      </c>
      <c r="AI84" s="76">
        <v>1057</v>
      </c>
      <c r="AJ84" s="76">
        <v>1055</v>
      </c>
      <c r="AK84" s="76">
        <v>1057</v>
      </c>
      <c r="AL84" s="76">
        <v>1060</v>
      </c>
      <c r="AM84" s="76">
        <v>1051</v>
      </c>
      <c r="AN84" s="76">
        <v>1057</v>
      </c>
      <c r="AO84" s="76">
        <v>1077</v>
      </c>
      <c r="AP84" s="76">
        <v>1091</v>
      </c>
      <c r="AQ84" s="76">
        <v>1060</v>
      </c>
      <c r="AR84" s="76">
        <v>1052</v>
      </c>
      <c r="AS84" s="76">
        <v>1114</v>
      </c>
      <c r="AT84" s="76">
        <v>1048</v>
      </c>
      <c r="AU84" s="76">
        <v>1083</v>
      </c>
      <c r="AV84" s="76">
        <v>1092</v>
      </c>
      <c r="AW84" s="76">
        <v>1048</v>
      </c>
      <c r="AX84" s="76">
        <v>1084</v>
      </c>
      <c r="AY84" s="76">
        <v>1067</v>
      </c>
      <c r="AZ84" s="76">
        <v>1075</v>
      </c>
      <c r="BA84" s="76">
        <v>1077</v>
      </c>
      <c r="BB84" s="76">
        <v>1072</v>
      </c>
      <c r="BC84" s="76">
        <v>1072</v>
      </c>
      <c r="BD84" s="76">
        <v>1086</v>
      </c>
      <c r="BE84" s="76">
        <v>1103</v>
      </c>
      <c r="BF84" s="76">
        <v>1070</v>
      </c>
      <c r="BG84" s="76">
        <v>1067</v>
      </c>
      <c r="BH84" s="76">
        <v>1073</v>
      </c>
      <c r="BI84" s="76">
        <v>1072</v>
      </c>
      <c r="BJ84" s="76">
        <v>1079</v>
      </c>
      <c r="BK84" s="76">
        <v>1081</v>
      </c>
      <c r="BL84" s="76">
        <v>1083</v>
      </c>
      <c r="BM84" s="76">
        <v>1082</v>
      </c>
      <c r="BN84" s="76">
        <v>1081</v>
      </c>
      <c r="BO84" s="76">
        <v>1079</v>
      </c>
      <c r="BP84" s="76">
        <v>1085</v>
      </c>
      <c r="BQ84" s="76">
        <v>1123</v>
      </c>
      <c r="BR84" s="76">
        <v>1106</v>
      </c>
      <c r="BS84" s="76">
        <v>1107</v>
      </c>
      <c r="BT84" s="76">
        <v>1084</v>
      </c>
      <c r="BU84" s="76">
        <v>1084</v>
      </c>
      <c r="BV84" s="76">
        <v>1099</v>
      </c>
      <c r="BW84" s="76">
        <v>1102</v>
      </c>
      <c r="BX84" s="76">
        <v>1109</v>
      </c>
      <c r="BY84" s="76">
        <v>1099</v>
      </c>
      <c r="BZ84" s="76">
        <v>1112</v>
      </c>
      <c r="CA84" s="76">
        <v>1115</v>
      </c>
      <c r="CB84" s="76">
        <v>1112</v>
      </c>
      <c r="CC84" s="76">
        <v>1156</v>
      </c>
      <c r="CD84" s="76">
        <v>1125</v>
      </c>
      <c r="CE84" s="76">
        <v>1122</v>
      </c>
      <c r="CF84" s="76">
        <v>1132</v>
      </c>
      <c r="CG84" s="76">
        <v>1139</v>
      </c>
      <c r="CH84" s="76">
        <v>1168</v>
      </c>
      <c r="CI84" s="76">
        <v>1121</v>
      </c>
      <c r="CJ84" s="76">
        <v>1152</v>
      </c>
      <c r="CK84" s="76">
        <v>1159</v>
      </c>
      <c r="CL84" s="76">
        <v>1153</v>
      </c>
      <c r="CM84" s="76">
        <v>1275</v>
      </c>
      <c r="CN84" s="76">
        <v>1048</v>
      </c>
      <c r="CO84" s="76">
        <v>1176</v>
      </c>
      <c r="CP84" s="76">
        <v>1185</v>
      </c>
      <c r="CQ84" s="76">
        <v>1183</v>
      </c>
      <c r="CR84" s="76">
        <v>1186</v>
      </c>
      <c r="CS84" s="76">
        <v>1201</v>
      </c>
      <c r="CT84" s="76">
        <v>1199</v>
      </c>
      <c r="CU84" s="76">
        <v>1201</v>
      </c>
      <c r="CV84" s="76">
        <v>1207</v>
      </c>
      <c r="CW84" s="76">
        <v>1212</v>
      </c>
      <c r="CX84" s="76">
        <v>1206</v>
      </c>
      <c r="CY84" s="76">
        <v>1226</v>
      </c>
      <c r="CZ84" s="76">
        <v>1210</v>
      </c>
      <c r="DA84" s="76">
        <v>1215</v>
      </c>
      <c r="DB84" s="76">
        <v>1212</v>
      </c>
      <c r="DC84" s="76">
        <v>1228</v>
      </c>
      <c r="DD84" s="76">
        <v>1356</v>
      </c>
      <c r="DE84" s="76">
        <v>1126</v>
      </c>
      <c r="DF84" s="76">
        <v>1252</v>
      </c>
      <c r="DG84" s="76">
        <v>1257</v>
      </c>
      <c r="DH84" s="76">
        <v>1253</v>
      </c>
      <c r="DI84" s="76">
        <v>1262</v>
      </c>
      <c r="DJ84" s="76">
        <v>1267</v>
      </c>
      <c r="DK84" s="76">
        <v>1272</v>
      </c>
      <c r="DL84" s="87">
        <v>1279</v>
      </c>
      <c r="DM84" s="87">
        <v>1287</v>
      </c>
      <c r="DN84" s="87">
        <v>1296</v>
      </c>
      <c r="DO84" s="87">
        <v>1303</v>
      </c>
      <c r="DP84" s="87">
        <v>1313</v>
      </c>
      <c r="DQ84" s="87">
        <v>1321</v>
      </c>
      <c r="DR84" s="87">
        <v>1323</v>
      </c>
      <c r="DS84" s="87">
        <v>1322</v>
      </c>
      <c r="DT84" s="87">
        <v>1323</v>
      </c>
      <c r="DU84" s="87">
        <v>1330</v>
      </c>
      <c r="DV84" s="87">
        <v>1337</v>
      </c>
      <c r="DW84" s="87">
        <v>1346</v>
      </c>
      <c r="DX84" s="87">
        <v>1353</v>
      </c>
      <c r="DY84" s="87">
        <v>1360</v>
      </c>
      <c r="DZ84" s="87">
        <v>1369</v>
      </c>
      <c r="EA84" s="87">
        <v>1376</v>
      </c>
      <c r="EB84" s="87">
        <v>1383</v>
      </c>
      <c r="EC84" s="87">
        <v>1386</v>
      </c>
      <c r="ED84" s="87">
        <v>1397</v>
      </c>
      <c r="EE84" s="87">
        <v>1395</v>
      </c>
      <c r="EF84" s="87">
        <v>1397</v>
      </c>
      <c r="EG84" s="87">
        <v>1403</v>
      </c>
      <c r="EH84" s="87">
        <v>1409</v>
      </c>
      <c r="EI84" s="87">
        <v>1418</v>
      </c>
      <c r="EJ84" s="87">
        <v>1426</v>
      </c>
      <c r="EK84" s="87">
        <v>1433</v>
      </c>
      <c r="EL84" s="87">
        <v>1439</v>
      </c>
      <c r="EM84" s="87">
        <v>1440</v>
      </c>
      <c r="EN84" s="87">
        <v>1440</v>
      </c>
      <c r="EO84" s="87">
        <v>1441</v>
      </c>
      <c r="EP84" s="87">
        <v>1476</v>
      </c>
      <c r="EQ84" s="87">
        <v>1478</v>
      </c>
      <c r="ER84" s="87">
        <v>1480</v>
      </c>
      <c r="ES84" s="87">
        <v>1485</v>
      </c>
      <c r="ET84" s="87">
        <v>1490</v>
      </c>
      <c r="EU84" s="87">
        <v>1497</v>
      </c>
      <c r="EV84" s="87">
        <v>1504</v>
      </c>
      <c r="EW84" s="87">
        <v>1510</v>
      </c>
      <c r="EX84" s="87">
        <v>1516</v>
      </c>
      <c r="EY84" s="87">
        <v>1523</v>
      </c>
      <c r="EZ84" s="87">
        <v>1526</v>
      </c>
      <c r="FA84" s="87">
        <v>1526</v>
      </c>
      <c r="FB84" s="87">
        <v>1555</v>
      </c>
      <c r="FC84" s="87">
        <v>1556</v>
      </c>
      <c r="FD84" s="87">
        <v>1558</v>
      </c>
      <c r="FE84" s="87">
        <v>1564</v>
      </c>
      <c r="FF84" s="87">
        <v>1569</v>
      </c>
      <c r="FG84" s="87">
        <v>1576</v>
      </c>
      <c r="FH84" s="87">
        <v>1583</v>
      </c>
      <c r="FI84" s="87">
        <v>1590</v>
      </c>
      <c r="FJ84" s="87">
        <v>1596</v>
      </c>
      <c r="FK84" s="87">
        <v>1603</v>
      </c>
      <c r="FL84" s="87">
        <v>1606</v>
      </c>
      <c r="FM84" s="87">
        <v>1606</v>
      </c>
      <c r="FN84" s="87">
        <v>1635</v>
      </c>
      <c r="FO84" s="87">
        <v>1636</v>
      </c>
      <c r="FP84" s="87">
        <v>1638</v>
      </c>
      <c r="FQ84" s="87">
        <v>1643</v>
      </c>
      <c r="FR84" s="87">
        <v>1648</v>
      </c>
      <c r="FS84" s="87">
        <v>1655</v>
      </c>
      <c r="FT84" s="87">
        <v>1662</v>
      </c>
      <c r="FU84" s="87">
        <v>1668</v>
      </c>
      <c r="FV84" s="87">
        <v>1674</v>
      </c>
      <c r="FW84" s="87">
        <v>1681</v>
      </c>
      <c r="FX84" s="87">
        <v>1684</v>
      </c>
      <c r="FY84" s="87">
        <v>1684</v>
      </c>
      <c r="FZ84" s="87">
        <v>1707</v>
      </c>
      <c r="GA84" s="87">
        <v>1708</v>
      </c>
      <c r="GB84" s="87">
        <v>1710</v>
      </c>
      <c r="GC84" s="87">
        <v>1715</v>
      </c>
      <c r="GD84" s="87">
        <v>1720</v>
      </c>
      <c r="GE84" s="87">
        <v>1727</v>
      </c>
      <c r="GF84" s="87">
        <v>1734</v>
      </c>
      <c r="GG84" s="87">
        <v>1741</v>
      </c>
      <c r="GH84" s="87">
        <v>1747</v>
      </c>
      <c r="GI84" s="87">
        <v>1754</v>
      </c>
      <c r="GJ84" s="87">
        <v>1757</v>
      </c>
      <c r="GK84" s="87">
        <v>1757</v>
      </c>
      <c r="GL84" s="87">
        <v>1757</v>
      </c>
    </row>
    <row r="85" spans="2:195" x14ac:dyDescent="0.3">
      <c r="B85" s="35" t="s">
        <v>121</v>
      </c>
      <c r="C85" s="76">
        <v>397</v>
      </c>
      <c r="D85" s="76">
        <v>395</v>
      </c>
      <c r="E85" s="76">
        <v>385</v>
      </c>
      <c r="F85" s="76">
        <v>384</v>
      </c>
      <c r="G85" s="76">
        <v>361</v>
      </c>
      <c r="H85" s="76">
        <v>383</v>
      </c>
      <c r="I85" s="76">
        <v>377</v>
      </c>
      <c r="J85" s="76">
        <v>382</v>
      </c>
      <c r="K85" s="76">
        <v>378</v>
      </c>
      <c r="L85" s="76">
        <v>391</v>
      </c>
      <c r="M85" s="76">
        <v>420</v>
      </c>
      <c r="N85" s="76">
        <v>404</v>
      </c>
      <c r="O85" s="76">
        <v>378</v>
      </c>
      <c r="P85" s="76">
        <v>386</v>
      </c>
      <c r="Q85" s="76">
        <v>384</v>
      </c>
      <c r="R85" s="76">
        <v>405</v>
      </c>
      <c r="S85" s="76">
        <v>388</v>
      </c>
      <c r="T85" s="76">
        <v>380</v>
      </c>
      <c r="U85" s="76">
        <v>384</v>
      </c>
      <c r="V85" s="76">
        <v>376</v>
      </c>
      <c r="W85" s="76">
        <v>381</v>
      </c>
      <c r="X85" s="76">
        <v>377</v>
      </c>
      <c r="Y85" s="76">
        <v>372</v>
      </c>
      <c r="Z85" s="76">
        <v>373</v>
      </c>
      <c r="AA85" s="76">
        <v>375</v>
      </c>
      <c r="AB85" s="76">
        <v>375</v>
      </c>
      <c r="AC85" s="76">
        <v>374</v>
      </c>
      <c r="AD85" s="76">
        <v>372</v>
      </c>
      <c r="AE85" s="76">
        <v>371</v>
      </c>
      <c r="AF85" s="76">
        <v>368</v>
      </c>
      <c r="AG85" s="76">
        <v>357</v>
      </c>
      <c r="AH85" s="76">
        <v>405</v>
      </c>
      <c r="AI85" s="76">
        <v>365</v>
      </c>
      <c r="AJ85" s="76">
        <v>367</v>
      </c>
      <c r="AK85" s="76">
        <v>370</v>
      </c>
      <c r="AL85" s="76">
        <v>373</v>
      </c>
      <c r="AM85" s="76">
        <v>365</v>
      </c>
      <c r="AN85" s="76">
        <v>368</v>
      </c>
      <c r="AO85" s="76">
        <v>371</v>
      </c>
      <c r="AP85" s="76">
        <v>362</v>
      </c>
      <c r="AQ85" s="76">
        <v>358</v>
      </c>
      <c r="AR85" s="76">
        <v>355</v>
      </c>
      <c r="AS85" s="76">
        <v>375</v>
      </c>
      <c r="AT85" s="76">
        <v>343</v>
      </c>
      <c r="AU85" s="76">
        <v>357</v>
      </c>
      <c r="AV85" s="76">
        <v>358</v>
      </c>
      <c r="AW85" s="76">
        <v>348</v>
      </c>
      <c r="AX85" s="76">
        <v>344</v>
      </c>
      <c r="AY85" s="76">
        <v>356</v>
      </c>
      <c r="AZ85" s="76">
        <v>345</v>
      </c>
      <c r="BA85" s="76">
        <v>336</v>
      </c>
      <c r="BB85" s="76">
        <v>348</v>
      </c>
      <c r="BC85" s="76">
        <v>334</v>
      </c>
      <c r="BD85" s="76">
        <v>331</v>
      </c>
      <c r="BE85" s="76">
        <v>330</v>
      </c>
      <c r="BF85" s="76">
        <v>326</v>
      </c>
      <c r="BG85" s="76">
        <v>315</v>
      </c>
      <c r="BH85" s="76">
        <v>322</v>
      </c>
      <c r="BI85" s="76">
        <v>316</v>
      </c>
      <c r="BJ85" s="76">
        <v>320</v>
      </c>
      <c r="BK85" s="76">
        <v>328</v>
      </c>
      <c r="BL85" s="76">
        <v>320</v>
      </c>
      <c r="BM85" s="76">
        <v>316</v>
      </c>
      <c r="BN85" s="76">
        <v>313</v>
      </c>
      <c r="BO85" s="76">
        <v>313</v>
      </c>
      <c r="BP85" s="76">
        <v>313</v>
      </c>
      <c r="BQ85" s="76">
        <v>310</v>
      </c>
      <c r="BR85" s="76">
        <v>335</v>
      </c>
      <c r="BS85" s="76">
        <v>305</v>
      </c>
      <c r="BT85" s="76">
        <v>310</v>
      </c>
      <c r="BU85" s="76">
        <v>306</v>
      </c>
      <c r="BV85" s="76">
        <v>310</v>
      </c>
      <c r="BW85" s="76">
        <v>307</v>
      </c>
      <c r="BX85" s="76">
        <v>304</v>
      </c>
      <c r="BY85" s="76">
        <v>299</v>
      </c>
      <c r="BZ85" s="76">
        <v>315</v>
      </c>
      <c r="CA85" s="76">
        <v>308</v>
      </c>
      <c r="CB85" s="76">
        <v>318</v>
      </c>
      <c r="CC85" s="76">
        <v>303</v>
      </c>
      <c r="CD85" s="76">
        <v>297</v>
      </c>
      <c r="CE85" s="76">
        <v>301</v>
      </c>
      <c r="CF85" s="76">
        <v>294</v>
      </c>
      <c r="CG85" s="76">
        <v>297</v>
      </c>
      <c r="CH85" s="76">
        <v>294</v>
      </c>
      <c r="CI85" s="76">
        <v>292</v>
      </c>
      <c r="CJ85" s="76">
        <v>282</v>
      </c>
      <c r="CK85" s="76">
        <v>290</v>
      </c>
      <c r="CL85" s="76">
        <v>285</v>
      </c>
      <c r="CM85" s="76">
        <v>291</v>
      </c>
      <c r="CN85" s="76">
        <v>283</v>
      </c>
      <c r="CO85" s="76">
        <v>286</v>
      </c>
      <c r="CP85" s="76">
        <v>288</v>
      </c>
      <c r="CQ85" s="76">
        <v>286</v>
      </c>
      <c r="CR85" s="76">
        <v>283</v>
      </c>
      <c r="CS85" s="76">
        <v>282</v>
      </c>
      <c r="CT85" s="76">
        <v>284</v>
      </c>
      <c r="CU85" s="76">
        <v>280</v>
      </c>
      <c r="CV85" s="76">
        <v>281</v>
      </c>
      <c r="CW85" s="76">
        <v>283</v>
      </c>
      <c r="CX85" s="76">
        <v>280</v>
      </c>
      <c r="CY85" s="76">
        <v>277</v>
      </c>
      <c r="CZ85" s="76">
        <v>279</v>
      </c>
      <c r="DA85" s="76">
        <v>275</v>
      </c>
      <c r="DB85" s="76">
        <v>276</v>
      </c>
      <c r="DC85" s="76">
        <v>278</v>
      </c>
      <c r="DD85" s="76">
        <v>271</v>
      </c>
      <c r="DE85" s="76">
        <v>268</v>
      </c>
      <c r="DF85" s="76">
        <v>287</v>
      </c>
      <c r="DG85" s="76">
        <v>274</v>
      </c>
      <c r="DH85" s="76">
        <v>271</v>
      </c>
      <c r="DI85" s="76">
        <v>268</v>
      </c>
      <c r="DJ85" s="76">
        <v>266</v>
      </c>
      <c r="DK85" s="76">
        <v>262</v>
      </c>
      <c r="DL85" s="87">
        <v>263</v>
      </c>
      <c r="DM85" s="87">
        <v>263</v>
      </c>
      <c r="DN85" s="87">
        <v>263</v>
      </c>
      <c r="DO85" s="87">
        <v>263</v>
      </c>
      <c r="DP85" s="87">
        <v>263</v>
      </c>
      <c r="DQ85" s="87">
        <v>263</v>
      </c>
      <c r="DR85" s="87">
        <v>263</v>
      </c>
      <c r="DS85" s="87">
        <v>263</v>
      </c>
      <c r="DT85" s="87">
        <v>263</v>
      </c>
      <c r="DU85" s="87">
        <v>263</v>
      </c>
      <c r="DV85" s="87">
        <v>263</v>
      </c>
      <c r="DW85" s="87">
        <v>263</v>
      </c>
      <c r="DX85" s="87">
        <v>263</v>
      </c>
      <c r="DY85" s="87">
        <v>263</v>
      </c>
      <c r="DZ85" s="87">
        <v>263</v>
      </c>
      <c r="EA85" s="87">
        <v>263</v>
      </c>
      <c r="EB85" s="87">
        <v>263</v>
      </c>
      <c r="EC85" s="87">
        <v>263</v>
      </c>
      <c r="ED85" s="87">
        <v>263</v>
      </c>
      <c r="EE85" s="87">
        <v>263</v>
      </c>
      <c r="EF85" s="87">
        <v>263</v>
      </c>
      <c r="EG85" s="87">
        <v>263</v>
      </c>
      <c r="EH85" s="87">
        <v>263</v>
      </c>
      <c r="EI85" s="87">
        <v>263</v>
      </c>
      <c r="EJ85" s="87">
        <v>263</v>
      </c>
      <c r="EK85" s="87">
        <v>263</v>
      </c>
      <c r="EL85" s="87">
        <v>263</v>
      </c>
      <c r="EM85" s="87">
        <v>263</v>
      </c>
      <c r="EN85" s="87">
        <v>263</v>
      </c>
      <c r="EO85" s="87">
        <v>263</v>
      </c>
      <c r="EP85" s="87">
        <v>263</v>
      </c>
      <c r="EQ85" s="87">
        <v>263</v>
      </c>
      <c r="ER85" s="87">
        <v>263</v>
      </c>
      <c r="ES85" s="87">
        <v>263</v>
      </c>
      <c r="ET85" s="87">
        <v>263</v>
      </c>
      <c r="EU85" s="87">
        <v>263</v>
      </c>
      <c r="EV85" s="87">
        <v>263</v>
      </c>
      <c r="EW85" s="87">
        <v>263</v>
      </c>
      <c r="EX85" s="87">
        <v>263</v>
      </c>
      <c r="EY85" s="87">
        <v>263</v>
      </c>
      <c r="EZ85" s="87">
        <v>263</v>
      </c>
      <c r="FA85" s="87">
        <v>263</v>
      </c>
      <c r="FB85" s="87">
        <v>263</v>
      </c>
      <c r="FC85" s="87">
        <v>263</v>
      </c>
      <c r="FD85" s="87">
        <v>263</v>
      </c>
      <c r="FE85" s="87">
        <v>263</v>
      </c>
      <c r="FF85" s="87">
        <v>263</v>
      </c>
      <c r="FG85" s="87">
        <v>263</v>
      </c>
      <c r="FH85" s="87">
        <v>263</v>
      </c>
      <c r="FI85" s="87">
        <v>263</v>
      </c>
      <c r="FJ85" s="87">
        <v>263</v>
      </c>
      <c r="FK85" s="87">
        <v>263</v>
      </c>
      <c r="FL85" s="87">
        <v>263</v>
      </c>
      <c r="FM85" s="87">
        <v>263</v>
      </c>
      <c r="FN85" s="87">
        <v>263</v>
      </c>
      <c r="FO85" s="87">
        <v>263</v>
      </c>
      <c r="FP85" s="87">
        <v>263</v>
      </c>
      <c r="FQ85" s="87">
        <v>263</v>
      </c>
      <c r="FR85" s="87">
        <v>263</v>
      </c>
      <c r="FS85" s="87">
        <v>263</v>
      </c>
      <c r="FT85" s="87">
        <v>263</v>
      </c>
      <c r="FU85" s="87">
        <v>263</v>
      </c>
      <c r="FV85" s="87">
        <v>263</v>
      </c>
      <c r="FW85" s="87">
        <v>263</v>
      </c>
      <c r="FX85" s="87">
        <v>263</v>
      </c>
      <c r="FY85" s="87">
        <v>263</v>
      </c>
      <c r="FZ85" s="87">
        <v>263</v>
      </c>
      <c r="GA85" s="87">
        <v>263</v>
      </c>
      <c r="GB85" s="87">
        <v>263</v>
      </c>
      <c r="GC85" s="87">
        <v>263</v>
      </c>
      <c r="GD85" s="87">
        <v>263</v>
      </c>
      <c r="GE85" s="87">
        <v>263</v>
      </c>
      <c r="GF85" s="87">
        <v>263</v>
      </c>
      <c r="GG85" s="87">
        <v>263</v>
      </c>
      <c r="GH85" s="87">
        <v>263</v>
      </c>
      <c r="GI85" s="87">
        <v>263</v>
      </c>
      <c r="GJ85" s="87">
        <v>263</v>
      </c>
      <c r="GK85" s="87">
        <v>263</v>
      </c>
      <c r="GL85" s="87">
        <v>263</v>
      </c>
    </row>
    <row r="86" spans="2:195" x14ac:dyDescent="0.3">
      <c r="B86" s="35" t="s">
        <v>122</v>
      </c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/>
      <c r="CG86" s="76"/>
      <c r="CH86" s="76"/>
      <c r="CI86" s="76"/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36">
        <v>97589.269896688696</v>
      </c>
      <c r="CU86" s="36">
        <v>98338.269896688696</v>
      </c>
      <c r="CV86" s="36">
        <v>99058.269896688696</v>
      </c>
      <c r="CW86" s="36">
        <v>99812.269896688696</v>
      </c>
      <c r="CX86" s="36">
        <v>100279.269896689</v>
      </c>
      <c r="CY86" s="36">
        <v>100795.269896689</v>
      </c>
      <c r="CZ86" s="36">
        <v>101249.269896689</v>
      </c>
      <c r="DA86" s="36">
        <v>101730.269896689</v>
      </c>
      <c r="DB86" s="36">
        <v>102190.269896689</v>
      </c>
      <c r="DC86" s="36">
        <v>102650.269896689</v>
      </c>
      <c r="DD86" s="36">
        <v>103110.269896689</v>
      </c>
      <c r="DE86" s="36">
        <v>103570.269896689</v>
      </c>
      <c r="DF86" s="36">
        <v>104030.269896689</v>
      </c>
      <c r="DG86" s="36">
        <v>104993.37843558</v>
      </c>
      <c r="DH86" s="36">
        <v>106090.581222537</v>
      </c>
      <c r="DI86" s="36">
        <v>107507.85881744001</v>
      </c>
      <c r="DJ86" s="36">
        <v>109027.42257351</v>
      </c>
      <c r="DK86" s="36">
        <v>110547.917794379</v>
      </c>
      <c r="DL86" s="87">
        <v>111804.9348303</v>
      </c>
      <c r="DM86" s="87">
        <v>112978.05966303201</v>
      </c>
      <c r="DN86" s="87">
        <v>114171.89927445501</v>
      </c>
      <c r="DO86" s="87">
        <v>115218.21588932299</v>
      </c>
      <c r="DP86" s="87">
        <v>116487.599565774</v>
      </c>
      <c r="DQ86" s="87">
        <v>117803.98259164199</v>
      </c>
      <c r="DR86" s="87">
        <v>119030.269896689</v>
      </c>
      <c r="DS86" s="87">
        <v>119993.37843558</v>
      </c>
      <c r="DT86" s="87">
        <v>121090.58122253801</v>
      </c>
      <c r="DU86" s="87">
        <v>122507.85881744001</v>
      </c>
      <c r="DV86" s="87">
        <v>124027.42257351</v>
      </c>
      <c r="DW86" s="87">
        <v>125547.917794379</v>
      </c>
      <c r="DX86" s="87">
        <v>126804.9348303</v>
      </c>
      <c r="DY86" s="87">
        <v>127978.05966303201</v>
      </c>
      <c r="DZ86" s="87">
        <v>129171.89927445501</v>
      </c>
      <c r="EA86" s="87">
        <v>130218.21588932299</v>
      </c>
      <c r="EB86" s="87">
        <v>131487.599565774</v>
      </c>
      <c r="EC86" s="87">
        <v>132803.98259164201</v>
      </c>
      <c r="ED86" s="87">
        <v>134030.26989668899</v>
      </c>
      <c r="EE86" s="87">
        <v>134993.37843558</v>
      </c>
      <c r="EF86" s="87">
        <v>136090.58122253799</v>
      </c>
      <c r="EG86" s="87">
        <v>137507.85881743999</v>
      </c>
      <c r="EH86" s="87">
        <v>139027.42257351</v>
      </c>
      <c r="EI86" s="87">
        <v>140547.917794379</v>
      </c>
      <c r="EJ86" s="87">
        <v>141804.93483029999</v>
      </c>
      <c r="EK86" s="87">
        <v>142978.05966303201</v>
      </c>
      <c r="EL86" s="87">
        <v>144171.89927445501</v>
      </c>
      <c r="EM86" s="87">
        <v>145218.21588932301</v>
      </c>
      <c r="EN86" s="87">
        <v>146487.599565774</v>
      </c>
      <c r="EO86" s="87">
        <v>147803.98259164201</v>
      </c>
      <c r="EP86" s="87">
        <v>149030.26989668899</v>
      </c>
      <c r="EQ86" s="87">
        <v>149993.37843558</v>
      </c>
      <c r="ER86" s="87">
        <v>151090.58122253799</v>
      </c>
      <c r="ES86" s="87">
        <v>152507.85881743999</v>
      </c>
      <c r="ET86" s="87">
        <v>154027.42257351</v>
      </c>
      <c r="EU86" s="87">
        <v>155547.917794379</v>
      </c>
      <c r="EV86" s="87">
        <v>156804.93483029999</v>
      </c>
      <c r="EW86" s="87">
        <v>157978.05966303201</v>
      </c>
      <c r="EX86" s="87">
        <v>159171.89927445501</v>
      </c>
      <c r="EY86" s="87">
        <v>160218.21588932301</v>
      </c>
      <c r="EZ86" s="87">
        <v>161487.599565774</v>
      </c>
      <c r="FA86" s="87">
        <v>162803.98259164201</v>
      </c>
      <c r="FB86" s="87">
        <v>164030.26989668899</v>
      </c>
      <c r="FC86" s="87">
        <v>164993.37843558</v>
      </c>
      <c r="FD86" s="87">
        <v>166090.58122253799</v>
      </c>
      <c r="FE86" s="87">
        <v>167507.85881743999</v>
      </c>
      <c r="FF86" s="87">
        <v>169027.42257351</v>
      </c>
      <c r="FG86" s="87">
        <v>170547.917794379</v>
      </c>
      <c r="FH86" s="87">
        <v>171804.93483029999</v>
      </c>
      <c r="FI86" s="87">
        <v>172978.05966303201</v>
      </c>
      <c r="FJ86" s="87">
        <v>174171.89927445501</v>
      </c>
      <c r="FK86" s="87">
        <v>175218.21588932301</v>
      </c>
      <c r="FL86" s="87">
        <v>176487.599565774</v>
      </c>
      <c r="FM86" s="87">
        <v>177803.98259164201</v>
      </c>
      <c r="FN86" s="87">
        <v>179030.26989668899</v>
      </c>
      <c r="FO86" s="87">
        <v>179993.37843558</v>
      </c>
      <c r="FP86" s="87">
        <v>181090.58122253799</v>
      </c>
      <c r="FQ86" s="87">
        <v>182507.85881743999</v>
      </c>
      <c r="FR86" s="87">
        <v>184027.42257351</v>
      </c>
      <c r="FS86" s="87">
        <v>185547.917794379</v>
      </c>
      <c r="FT86" s="87">
        <v>186804.93483029999</v>
      </c>
      <c r="FU86" s="87">
        <v>187978.05966303201</v>
      </c>
      <c r="FV86" s="87">
        <v>189171.89927445501</v>
      </c>
      <c r="FW86" s="87">
        <v>190218.21588932301</v>
      </c>
      <c r="FX86" s="87">
        <v>191487.599565774</v>
      </c>
      <c r="FY86" s="87">
        <v>192803.98259164201</v>
      </c>
      <c r="FZ86" s="87">
        <v>194030.26989668899</v>
      </c>
      <c r="GA86" s="87">
        <v>194993.37843558</v>
      </c>
      <c r="GB86" s="87">
        <v>196090.58122253799</v>
      </c>
      <c r="GC86" s="87">
        <v>197507.85881743999</v>
      </c>
      <c r="GD86" s="87">
        <v>199027.42257351</v>
      </c>
      <c r="GE86" s="87">
        <v>200547.917794379</v>
      </c>
      <c r="GF86" s="87">
        <v>201804.93483029999</v>
      </c>
      <c r="GG86" s="87">
        <v>202978.05966303201</v>
      </c>
      <c r="GH86" s="87">
        <v>204171.89927445501</v>
      </c>
      <c r="GI86" s="87">
        <v>205218.21588932301</v>
      </c>
      <c r="GJ86" s="87">
        <v>206487.599565774</v>
      </c>
      <c r="GK86" s="87">
        <v>207803.98259164201</v>
      </c>
      <c r="GL86" s="87">
        <v>209030.26989668899</v>
      </c>
    </row>
    <row r="87" spans="2:195" x14ac:dyDescent="0.3">
      <c r="B87" s="35" t="s">
        <v>83</v>
      </c>
      <c r="C87" s="76">
        <v>22</v>
      </c>
      <c r="D87" s="76">
        <v>22</v>
      </c>
      <c r="E87" s="76">
        <v>22</v>
      </c>
      <c r="F87" s="76">
        <v>27</v>
      </c>
      <c r="G87" s="76">
        <v>21</v>
      </c>
      <c r="H87" s="76">
        <v>24</v>
      </c>
      <c r="I87" s="76">
        <v>22</v>
      </c>
      <c r="J87" s="76">
        <v>21</v>
      </c>
      <c r="K87" s="76">
        <v>25</v>
      </c>
      <c r="L87" s="76">
        <v>23</v>
      </c>
      <c r="M87" s="76">
        <v>24</v>
      </c>
      <c r="N87" s="76">
        <v>24</v>
      </c>
      <c r="O87" s="76">
        <v>27</v>
      </c>
      <c r="P87" s="76">
        <v>21</v>
      </c>
      <c r="Q87" s="76">
        <v>22</v>
      </c>
      <c r="R87" s="76">
        <v>22</v>
      </c>
      <c r="S87" s="76">
        <v>20</v>
      </c>
      <c r="T87" s="76">
        <v>23</v>
      </c>
      <c r="U87" s="76">
        <v>25</v>
      </c>
      <c r="V87" s="76">
        <v>25</v>
      </c>
      <c r="W87" s="76">
        <v>32</v>
      </c>
      <c r="X87" s="76">
        <v>26</v>
      </c>
      <c r="Y87" s="76">
        <v>26</v>
      </c>
      <c r="Z87" s="76">
        <v>26</v>
      </c>
      <c r="AA87" s="76">
        <v>27</v>
      </c>
      <c r="AB87" s="76">
        <v>27</v>
      </c>
      <c r="AC87" s="76">
        <v>27</v>
      </c>
      <c r="AD87" s="76">
        <v>27</v>
      </c>
      <c r="AE87" s="76">
        <v>27</v>
      </c>
      <c r="AF87" s="76">
        <v>28</v>
      </c>
      <c r="AG87" s="76">
        <v>27</v>
      </c>
      <c r="AH87" s="76">
        <v>28</v>
      </c>
      <c r="AI87" s="76">
        <v>27</v>
      </c>
      <c r="AJ87" s="76">
        <v>27</v>
      </c>
      <c r="AK87" s="76">
        <v>28</v>
      </c>
      <c r="AL87" s="76">
        <v>28</v>
      </c>
      <c r="AM87" s="76">
        <v>28</v>
      </c>
      <c r="AN87" s="76">
        <v>27</v>
      </c>
      <c r="AO87" s="76">
        <v>29</v>
      </c>
      <c r="AP87" s="76">
        <v>27</v>
      </c>
      <c r="AQ87" s="76">
        <v>27</v>
      </c>
      <c r="AR87" s="76">
        <v>29</v>
      </c>
      <c r="AS87" s="76">
        <v>26</v>
      </c>
      <c r="AT87" s="76">
        <v>25</v>
      </c>
      <c r="AU87" s="76">
        <v>28</v>
      </c>
      <c r="AV87" s="76">
        <v>26</v>
      </c>
      <c r="AW87" s="76">
        <v>30</v>
      </c>
      <c r="AX87" s="76">
        <v>28</v>
      </c>
      <c r="AY87" s="76">
        <v>29</v>
      </c>
      <c r="AZ87" s="76">
        <v>28</v>
      </c>
      <c r="BA87" s="76">
        <v>29</v>
      </c>
      <c r="BB87" s="76">
        <v>28</v>
      </c>
      <c r="BC87" s="76">
        <v>28</v>
      </c>
      <c r="BD87" s="76">
        <v>26</v>
      </c>
      <c r="BE87" s="76">
        <v>26</v>
      </c>
      <c r="BF87" s="76">
        <v>26</v>
      </c>
      <c r="BG87" s="76">
        <v>27</v>
      </c>
      <c r="BH87" s="76">
        <v>26</v>
      </c>
      <c r="BI87" s="76">
        <v>26</v>
      </c>
      <c r="BJ87" s="76">
        <v>26</v>
      </c>
      <c r="BK87" s="76">
        <v>26</v>
      </c>
      <c r="BL87" s="76">
        <v>24</v>
      </c>
      <c r="BM87" s="76">
        <v>24</v>
      </c>
      <c r="BN87" s="76">
        <v>24</v>
      </c>
      <c r="BO87" s="76">
        <v>24</v>
      </c>
      <c r="BP87" s="76">
        <v>24</v>
      </c>
      <c r="BQ87" s="76">
        <v>24</v>
      </c>
      <c r="BR87" s="76">
        <v>29</v>
      </c>
      <c r="BS87" s="76">
        <v>32</v>
      </c>
      <c r="BT87" s="76">
        <v>25</v>
      </c>
      <c r="BU87" s="76">
        <v>25</v>
      </c>
      <c r="BV87" s="76">
        <v>25</v>
      </c>
      <c r="BW87" s="76">
        <v>25</v>
      </c>
      <c r="BX87" s="76">
        <v>24</v>
      </c>
      <c r="BY87" s="76">
        <v>24</v>
      </c>
      <c r="BZ87" s="76">
        <v>24</v>
      </c>
      <c r="CA87" s="76">
        <v>26</v>
      </c>
      <c r="CB87" s="76">
        <v>25</v>
      </c>
      <c r="CC87" s="76">
        <v>25</v>
      </c>
      <c r="CD87" s="76">
        <v>25</v>
      </c>
      <c r="CE87" s="76">
        <v>27</v>
      </c>
      <c r="CF87" s="76">
        <v>25</v>
      </c>
      <c r="CG87" s="76">
        <v>25</v>
      </c>
      <c r="CH87" s="76">
        <v>27</v>
      </c>
      <c r="CI87" s="76">
        <v>28</v>
      </c>
      <c r="CJ87" s="76">
        <v>24</v>
      </c>
      <c r="CK87" s="76">
        <v>28</v>
      </c>
      <c r="CL87" s="76">
        <v>25</v>
      </c>
      <c r="CM87" s="76">
        <v>32</v>
      </c>
      <c r="CN87" s="76">
        <v>18</v>
      </c>
      <c r="CO87" s="76">
        <v>25</v>
      </c>
      <c r="CP87" s="76">
        <v>25</v>
      </c>
      <c r="CQ87" s="76">
        <v>25</v>
      </c>
      <c r="CR87" s="76">
        <v>25</v>
      </c>
      <c r="CS87" s="76">
        <v>26</v>
      </c>
      <c r="CT87" s="76">
        <v>26</v>
      </c>
      <c r="CU87" s="76">
        <v>26</v>
      </c>
      <c r="CV87" s="76">
        <v>26</v>
      </c>
      <c r="CW87" s="76">
        <v>27</v>
      </c>
      <c r="CX87" s="76">
        <v>26</v>
      </c>
      <c r="CY87" s="76">
        <v>28</v>
      </c>
      <c r="CZ87" s="76">
        <v>27</v>
      </c>
      <c r="DA87" s="76">
        <v>27</v>
      </c>
      <c r="DB87" s="76">
        <v>28</v>
      </c>
      <c r="DC87" s="76">
        <v>29</v>
      </c>
      <c r="DD87" s="76">
        <v>33</v>
      </c>
      <c r="DE87" s="76">
        <v>25</v>
      </c>
      <c r="DF87" s="76">
        <v>30</v>
      </c>
      <c r="DG87" s="76">
        <v>29</v>
      </c>
      <c r="DH87" s="76">
        <v>31</v>
      </c>
      <c r="DI87" s="76">
        <v>30</v>
      </c>
      <c r="DJ87" s="76">
        <v>32</v>
      </c>
      <c r="DK87" s="76">
        <v>30</v>
      </c>
      <c r="DL87" s="87">
        <v>33</v>
      </c>
      <c r="DM87" s="87">
        <v>33</v>
      </c>
      <c r="DN87" s="87">
        <v>33</v>
      </c>
      <c r="DO87" s="87">
        <v>33</v>
      </c>
      <c r="DP87" s="87">
        <v>33</v>
      </c>
      <c r="DQ87" s="87">
        <v>35</v>
      </c>
      <c r="DR87" s="87">
        <v>35</v>
      </c>
      <c r="DS87" s="87">
        <v>35</v>
      </c>
      <c r="DT87" s="87">
        <v>35</v>
      </c>
      <c r="DU87" s="87">
        <v>36</v>
      </c>
      <c r="DV87" s="87">
        <v>37</v>
      </c>
      <c r="DW87" s="87">
        <v>38</v>
      </c>
      <c r="DX87" s="87">
        <v>39</v>
      </c>
      <c r="DY87" s="87">
        <v>41</v>
      </c>
      <c r="DZ87" s="87">
        <v>42</v>
      </c>
      <c r="EA87" s="87">
        <v>43</v>
      </c>
      <c r="EB87" s="87">
        <v>45</v>
      </c>
      <c r="EC87" s="87">
        <v>45</v>
      </c>
      <c r="ED87" s="87">
        <v>45</v>
      </c>
      <c r="EE87" s="87">
        <v>45</v>
      </c>
      <c r="EF87" s="87">
        <v>45</v>
      </c>
      <c r="EG87" s="87">
        <v>46</v>
      </c>
      <c r="EH87" s="87">
        <v>47</v>
      </c>
      <c r="EI87" s="87">
        <v>48</v>
      </c>
      <c r="EJ87" s="87">
        <v>49</v>
      </c>
      <c r="EK87" s="87">
        <v>50</v>
      </c>
      <c r="EL87" s="87">
        <v>51</v>
      </c>
      <c r="EM87" s="87">
        <v>52</v>
      </c>
      <c r="EN87" s="87">
        <v>53</v>
      </c>
      <c r="EO87" s="87">
        <v>53</v>
      </c>
      <c r="EP87" s="87">
        <v>53</v>
      </c>
      <c r="EQ87" s="87">
        <v>53</v>
      </c>
      <c r="ER87" s="87">
        <v>53</v>
      </c>
      <c r="ES87" s="87">
        <v>54</v>
      </c>
      <c r="ET87" s="87">
        <v>55</v>
      </c>
      <c r="EU87" s="87">
        <v>56</v>
      </c>
      <c r="EV87" s="87">
        <v>57</v>
      </c>
      <c r="EW87" s="87">
        <v>58</v>
      </c>
      <c r="EX87" s="87">
        <v>59</v>
      </c>
      <c r="EY87" s="87">
        <v>60</v>
      </c>
      <c r="EZ87" s="87">
        <v>61</v>
      </c>
      <c r="FA87" s="87">
        <v>61</v>
      </c>
      <c r="FB87" s="87">
        <v>61</v>
      </c>
      <c r="FC87" s="87">
        <v>61</v>
      </c>
      <c r="FD87" s="87">
        <v>61</v>
      </c>
      <c r="FE87" s="87">
        <v>62</v>
      </c>
      <c r="FF87" s="87">
        <v>63</v>
      </c>
      <c r="FG87" s="87">
        <v>64</v>
      </c>
      <c r="FH87" s="87">
        <v>65</v>
      </c>
      <c r="FI87" s="87">
        <v>66</v>
      </c>
      <c r="FJ87" s="87">
        <v>67</v>
      </c>
      <c r="FK87" s="87">
        <v>68</v>
      </c>
      <c r="FL87" s="87">
        <v>69</v>
      </c>
      <c r="FM87" s="87">
        <v>69</v>
      </c>
      <c r="FN87" s="87">
        <v>69</v>
      </c>
      <c r="FO87" s="87">
        <v>69</v>
      </c>
      <c r="FP87" s="87">
        <v>69</v>
      </c>
      <c r="FQ87" s="87">
        <v>70</v>
      </c>
      <c r="FR87" s="87">
        <v>71</v>
      </c>
      <c r="FS87" s="87">
        <v>72</v>
      </c>
      <c r="FT87" s="87">
        <v>73</v>
      </c>
      <c r="FU87" s="87">
        <v>74</v>
      </c>
      <c r="FV87" s="87">
        <v>75</v>
      </c>
      <c r="FW87" s="87">
        <v>76</v>
      </c>
      <c r="FX87" s="87">
        <v>77</v>
      </c>
      <c r="FY87" s="87">
        <v>77</v>
      </c>
      <c r="FZ87" s="87">
        <v>77</v>
      </c>
      <c r="GA87" s="87">
        <v>77</v>
      </c>
      <c r="GB87" s="87">
        <v>77</v>
      </c>
      <c r="GC87" s="87">
        <v>78</v>
      </c>
      <c r="GD87" s="87">
        <v>79</v>
      </c>
      <c r="GE87" s="87">
        <v>80</v>
      </c>
      <c r="GF87" s="87">
        <v>81</v>
      </c>
      <c r="GG87" s="87">
        <v>82</v>
      </c>
      <c r="GH87" s="87">
        <v>83</v>
      </c>
      <c r="GI87" s="87">
        <v>84</v>
      </c>
      <c r="GJ87" s="87">
        <v>85</v>
      </c>
      <c r="GK87" s="87">
        <v>85</v>
      </c>
      <c r="GL87" s="87">
        <v>85</v>
      </c>
    </row>
    <row r="88" spans="2:195" x14ac:dyDescent="0.3">
      <c r="B88" s="35" t="s">
        <v>84</v>
      </c>
      <c r="C88" s="76">
        <v>0</v>
      </c>
      <c r="D88" s="76">
        <v>0</v>
      </c>
      <c r="E88" s="76">
        <v>0</v>
      </c>
      <c r="F88" s="76">
        <v>0</v>
      </c>
      <c r="G88" s="76">
        <v>0</v>
      </c>
      <c r="H88" s="76">
        <v>0</v>
      </c>
      <c r="I88" s="76">
        <v>0</v>
      </c>
      <c r="J88" s="76">
        <v>0</v>
      </c>
      <c r="K88" s="76">
        <v>0</v>
      </c>
      <c r="L88" s="76">
        <v>0</v>
      </c>
      <c r="M88" s="76">
        <v>0</v>
      </c>
      <c r="N88" s="76">
        <v>0</v>
      </c>
      <c r="O88" s="76">
        <v>0</v>
      </c>
      <c r="P88" s="76">
        <v>0</v>
      </c>
      <c r="Q88" s="76">
        <v>0</v>
      </c>
      <c r="R88" s="76">
        <v>3</v>
      </c>
      <c r="S88" s="76">
        <v>2</v>
      </c>
      <c r="T88" s="76">
        <v>3</v>
      </c>
      <c r="U88" s="76">
        <v>29</v>
      </c>
      <c r="V88" s="76">
        <v>34</v>
      </c>
      <c r="W88" s="76">
        <v>35</v>
      </c>
      <c r="X88" s="76">
        <v>32</v>
      </c>
      <c r="Y88" s="76">
        <v>33</v>
      </c>
      <c r="Z88" s="76">
        <v>31</v>
      </c>
      <c r="AA88" s="76">
        <v>36</v>
      </c>
      <c r="AB88" s="76">
        <v>37</v>
      </c>
      <c r="AC88" s="76">
        <v>44</v>
      </c>
      <c r="AD88" s="76">
        <v>39</v>
      </c>
      <c r="AE88" s="76">
        <v>40</v>
      </c>
      <c r="AF88" s="76">
        <v>44</v>
      </c>
      <c r="AG88" s="76">
        <v>40</v>
      </c>
      <c r="AH88" s="76">
        <v>59</v>
      </c>
      <c r="AI88" s="76">
        <v>47</v>
      </c>
      <c r="AJ88" s="76">
        <v>42</v>
      </c>
      <c r="AK88" s="76">
        <v>43</v>
      </c>
      <c r="AL88" s="76">
        <v>45</v>
      </c>
      <c r="AM88" s="76">
        <v>50</v>
      </c>
      <c r="AN88" s="76">
        <v>46</v>
      </c>
      <c r="AO88" s="76">
        <v>51</v>
      </c>
      <c r="AP88" s="76">
        <v>50</v>
      </c>
      <c r="AQ88" s="76">
        <v>44</v>
      </c>
      <c r="AR88" s="76">
        <v>50</v>
      </c>
      <c r="AS88" s="76">
        <v>60</v>
      </c>
      <c r="AT88" s="76">
        <v>47</v>
      </c>
      <c r="AU88" s="76">
        <v>49</v>
      </c>
      <c r="AV88" s="76">
        <v>51</v>
      </c>
      <c r="AW88" s="76">
        <v>48</v>
      </c>
      <c r="AX88" s="76">
        <v>50</v>
      </c>
      <c r="AY88" s="76">
        <v>51</v>
      </c>
      <c r="AZ88" s="76">
        <v>55</v>
      </c>
      <c r="BA88" s="76">
        <v>43</v>
      </c>
      <c r="BB88" s="76">
        <v>54</v>
      </c>
      <c r="BC88" s="76">
        <v>50</v>
      </c>
      <c r="BD88" s="76">
        <v>55</v>
      </c>
      <c r="BE88" s="76">
        <v>52</v>
      </c>
      <c r="BF88" s="76">
        <v>56</v>
      </c>
      <c r="BG88" s="76">
        <v>56</v>
      </c>
      <c r="BH88" s="76">
        <v>55</v>
      </c>
      <c r="BI88" s="76">
        <v>53</v>
      </c>
      <c r="BJ88" s="76">
        <v>59</v>
      </c>
      <c r="BK88" s="76">
        <v>53</v>
      </c>
      <c r="BL88" s="76">
        <v>59</v>
      </c>
      <c r="BM88" s="76">
        <v>55</v>
      </c>
      <c r="BN88" s="76">
        <v>60</v>
      </c>
      <c r="BO88" s="76">
        <v>57</v>
      </c>
      <c r="BP88" s="76">
        <v>61</v>
      </c>
      <c r="BQ88" s="76">
        <v>57</v>
      </c>
      <c r="BR88" s="76">
        <v>63</v>
      </c>
      <c r="BS88" s="76">
        <v>64</v>
      </c>
      <c r="BT88" s="76">
        <v>56</v>
      </c>
      <c r="BU88" s="76">
        <v>45</v>
      </c>
      <c r="BV88" s="76">
        <v>65</v>
      </c>
      <c r="BW88" s="76">
        <v>51</v>
      </c>
      <c r="BX88" s="76">
        <v>43</v>
      </c>
      <c r="BY88" s="76">
        <v>82</v>
      </c>
      <c r="BZ88" s="76">
        <v>66</v>
      </c>
      <c r="CA88" s="76">
        <v>57</v>
      </c>
      <c r="CB88" s="76">
        <v>57</v>
      </c>
      <c r="CC88" s="76">
        <v>59</v>
      </c>
      <c r="CD88" s="76">
        <v>70</v>
      </c>
      <c r="CE88" s="76">
        <v>72</v>
      </c>
      <c r="CF88" s="76">
        <v>62</v>
      </c>
      <c r="CG88" s="76">
        <v>63</v>
      </c>
      <c r="CH88" s="76">
        <v>63</v>
      </c>
      <c r="CI88" s="76">
        <v>58</v>
      </c>
      <c r="CJ88" s="76">
        <v>69</v>
      </c>
      <c r="CK88" s="76">
        <v>65</v>
      </c>
      <c r="CL88" s="76">
        <v>67</v>
      </c>
      <c r="CM88" s="76">
        <v>70</v>
      </c>
      <c r="CN88" s="76">
        <v>68</v>
      </c>
      <c r="CO88" s="76">
        <v>66</v>
      </c>
      <c r="CP88" s="76">
        <v>67</v>
      </c>
      <c r="CQ88" s="76">
        <v>73</v>
      </c>
      <c r="CR88" s="76">
        <v>69</v>
      </c>
      <c r="CS88" s="76">
        <v>63</v>
      </c>
      <c r="CT88" s="76">
        <v>63</v>
      </c>
      <c r="CU88" s="76">
        <v>68</v>
      </c>
      <c r="CV88" s="76">
        <v>68</v>
      </c>
      <c r="CW88" s="76">
        <v>68</v>
      </c>
      <c r="CX88" s="76">
        <v>68</v>
      </c>
      <c r="CY88" s="76">
        <v>69</v>
      </c>
      <c r="CZ88" s="76">
        <v>69</v>
      </c>
      <c r="DA88" s="76">
        <v>68</v>
      </c>
      <c r="DB88" s="76">
        <v>71</v>
      </c>
      <c r="DC88" s="76">
        <v>80</v>
      </c>
      <c r="DD88" s="76">
        <v>73</v>
      </c>
      <c r="DE88" s="76">
        <v>63</v>
      </c>
      <c r="DF88" s="76">
        <v>73</v>
      </c>
      <c r="DG88" s="76">
        <v>73</v>
      </c>
      <c r="DH88" s="76">
        <v>73</v>
      </c>
      <c r="DI88" s="76">
        <v>73</v>
      </c>
      <c r="DJ88" s="76">
        <v>73</v>
      </c>
      <c r="DK88" s="76">
        <v>77</v>
      </c>
      <c r="DL88" s="87">
        <v>77</v>
      </c>
      <c r="DM88" s="87">
        <v>79</v>
      </c>
      <c r="DN88" s="87">
        <v>79</v>
      </c>
      <c r="DO88" s="87">
        <v>80</v>
      </c>
      <c r="DP88" s="87">
        <v>81</v>
      </c>
      <c r="DQ88" s="87">
        <v>81</v>
      </c>
      <c r="DR88" s="87">
        <v>83</v>
      </c>
      <c r="DS88" s="87">
        <v>84</v>
      </c>
      <c r="DT88" s="87">
        <v>84</v>
      </c>
      <c r="DU88" s="87">
        <v>84</v>
      </c>
      <c r="DV88" s="87">
        <v>84</v>
      </c>
      <c r="DW88" s="87">
        <v>85</v>
      </c>
      <c r="DX88" s="87">
        <v>86</v>
      </c>
      <c r="DY88" s="87">
        <v>87</v>
      </c>
      <c r="DZ88" s="87">
        <v>88</v>
      </c>
      <c r="EA88" s="87">
        <v>89</v>
      </c>
      <c r="EB88" s="87">
        <v>90</v>
      </c>
      <c r="EC88" s="87">
        <v>91</v>
      </c>
      <c r="ED88" s="87">
        <v>91</v>
      </c>
      <c r="EE88" s="87">
        <v>91</v>
      </c>
      <c r="EF88" s="87">
        <v>91</v>
      </c>
      <c r="EG88" s="87">
        <v>91</v>
      </c>
      <c r="EH88" s="87">
        <v>91</v>
      </c>
      <c r="EI88" s="87">
        <v>92</v>
      </c>
      <c r="EJ88" s="87">
        <v>93</v>
      </c>
      <c r="EK88" s="87">
        <v>94</v>
      </c>
      <c r="EL88" s="87">
        <v>95</v>
      </c>
      <c r="EM88" s="87">
        <v>96</v>
      </c>
      <c r="EN88" s="87">
        <v>97</v>
      </c>
      <c r="EO88" s="87">
        <v>98</v>
      </c>
      <c r="EP88" s="87">
        <v>98</v>
      </c>
      <c r="EQ88" s="87">
        <v>98</v>
      </c>
      <c r="ER88" s="87">
        <v>98</v>
      </c>
      <c r="ES88" s="87">
        <v>98</v>
      </c>
      <c r="ET88" s="87">
        <v>98</v>
      </c>
      <c r="EU88" s="87">
        <v>99</v>
      </c>
      <c r="EV88" s="87">
        <v>100</v>
      </c>
      <c r="EW88" s="87">
        <v>101</v>
      </c>
      <c r="EX88" s="87">
        <v>102</v>
      </c>
      <c r="EY88" s="87">
        <v>103</v>
      </c>
      <c r="EZ88" s="87">
        <v>104</v>
      </c>
      <c r="FA88" s="87">
        <v>105</v>
      </c>
      <c r="FB88" s="87">
        <v>105</v>
      </c>
      <c r="FC88" s="87">
        <v>105</v>
      </c>
      <c r="FD88" s="87">
        <v>105</v>
      </c>
      <c r="FE88" s="87">
        <v>105</v>
      </c>
      <c r="FF88" s="87">
        <v>105</v>
      </c>
      <c r="FG88" s="87">
        <v>106</v>
      </c>
      <c r="FH88" s="87">
        <v>107</v>
      </c>
      <c r="FI88" s="87">
        <v>108</v>
      </c>
      <c r="FJ88" s="87">
        <v>109</v>
      </c>
      <c r="FK88" s="87">
        <v>110</v>
      </c>
      <c r="FL88" s="87">
        <v>111</v>
      </c>
      <c r="FM88" s="87">
        <v>112</v>
      </c>
      <c r="FN88" s="87">
        <v>112</v>
      </c>
      <c r="FO88" s="87">
        <v>112</v>
      </c>
      <c r="FP88" s="87">
        <v>112</v>
      </c>
      <c r="FQ88" s="87">
        <v>112</v>
      </c>
      <c r="FR88" s="87">
        <v>112</v>
      </c>
      <c r="FS88" s="87">
        <v>113</v>
      </c>
      <c r="FT88" s="87">
        <v>114</v>
      </c>
      <c r="FU88" s="87">
        <v>115</v>
      </c>
      <c r="FV88" s="87">
        <v>116</v>
      </c>
      <c r="FW88" s="87">
        <v>117</v>
      </c>
      <c r="FX88" s="87">
        <v>118</v>
      </c>
      <c r="FY88" s="87">
        <v>119</v>
      </c>
      <c r="FZ88" s="87">
        <v>119</v>
      </c>
      <c r="GA88" s="87">
        <v>119</v>
      </c>
      <c r="GB88" s="87">
        <v>119</v>
      </c>
      <c r="GC88" s="87">
        <v>119</v>
      </c>
      <c r="GD88" s="87">
        <v>119</v>
      </c>
      <c r="GE88" s="87">
        <v>120</v>
      </c>
      <c r="GF88" s="87">
        <v>121</v>
      </c>
      <c r="GG88" s="87">
        <v>122</v>
      </c>
      <c r="GH88" s="87">
        <v>123</v>
      </c>
      <c r="GI88" s="87">
        <v>124</v>
      </c>
      <c r="GJ88" s="87">
        <v>125</v>
      </c>
      <c r="GK88" s="87">
        <v>126</v>
      </c>
      <c r="GL88" s="87">
        <v>126</v>
      </c>
    </row>
    <row r="89" spans="2:195" x14ac:dyDescent="0.3">
      <c r="B89" s="35" t="s">
        <v>85</v>
      </c>
      <c r="C89" s="76">
        <v>2</v>
      </c>
      <c r="D89" s="76">
        <v>2</v>
      </c>
      <c r="E89" s="76">
        <v>2</v>
      </c>
      <c r="F89" s="76">
        <v>2</v>
      </c>
      <c r="G89" s="76">
        <v>2</v>
      </c>
      <c r="H89" s="76">
        <v>3</v>
      </c>
      <c r="I89" s="76">
        <v>2</v>
      </c>
      <c r="J89" s="76">
        <v>2</v>
      </c>
      <c r="K89" s="76">
        <v>2</v>
      </c>
      <c r="L89" s="76">
        <v>0</v>
      </c>
      <c r="M89" s="76">
        <v>0</v>
      </c>
      <c r="N89" s="76">
        <v>0</v>
      </c>
      <c r="O89" s="76">
        <v>2</v>
      </c>
      <c r="P89" s="76">
        <v>2</v>
      </c>
      <c r="Q89" s="76">
        <v>2</v>
      </c>
      <c r="R89" s="76">
        <v>2</v>
      </c>
      <c r="S89" s="76">
        <v>2</v>
      </c>
      <c r="T89" s="76">
        <v>2</v>
      </c>
      <c r="U89" s="76">
        <v>2</v>
      </c>
      <c r="V89" s="76">
        <v>2</v>
      </c>
      <c r="W89" s="76">
        <v>2</v>
      </c>
      <c r="X89" s="76">
        <v>2</v>
      </c>
      <c r="Y89" s="76">
        <v>1</v>
      </c>
      <c r="Z89" s="76">
        <v>3</v>
      </c>
      <c r="AA89" s="76">
        <v>2</v>
      </c>
      <c r="AB89" s="76">
        <v>2</v>
      </c>
      <c r="AC89" s="76">
        <v>2</v>
      </c>
      <c r="AD89" s="76">
        <v>2</v>
      </c>
      <c r="AE89" s="76">
        <v>2</v>
      </c>
      <c r="AF89" s="76">
        <v>2</v>
      </c>
      <c r="AG89" s="76">
        <v>2</v>
      </c>
      <c r="AH89" s="76">
        <v>2</v>
      </c>
      <c r="AI89" s="76">
        <v>2</v>
      </c>
      <c r="AJ89" s="76">
        <v>2</v>
      </c>
      <c r="AK89" s="76">
        <v>2</v>
      </c>
      <c r="AL89" s="76">
        <v>2</v>
      </c>
      <c r="AM89" s="76">
        <v>2</v>
      </c>
      <c r="AN89" s="76">
        <v>3</v>
      </c>
      <c r="AO89" s="76">
        <v>3</v>
      </c>
      <c r="AP89" s="76">
        <v>2</v>
      </c>
      <c r="AQ89" s="76">
        <v>2</v>
      </c>
      <c r="AR89" s="76">
        <v>2</v>
      </c>
      <c r="AS89" s="76">
        <v>2</v>
      </c>
      <c r="AT89" s="76">
        <v>2</v>
      </c>
      <c r="AU89" s="76">
        <v>2</v>
      </c>
      <c r="AV89" s="76">
        <v>2</v>
      </c>
      <c r="AW89" s="76">
        <v>2</v>
      </c>
      <c r="AX89" s="76">
        <v>2</v>
      </c>
      <c r="AY89" s="76">
        <v>2</v>
      </c>
      <c r="AZ89" s="76">
        <v>2</v>
      </c>
      <c r="BA89" s="76">
        <v>2</v>
      </c>
      <c r="BB89" s="76">
        <v>2</v>
      </c>
      <c r="BC89" s="76">
        <v>2</v>
      </c>
      <c r="BD89" s="76">
        <v>2</v>
      </c>
      <c r="BE89" s="76">
        <v>2</v>
      </c>
      <c r="BF89" s="76">
        <v>2</v>
      </c>
      <c r="BG89" s="76">
        <v>2</v>
      </c>
      <c r="BH89" s="76">
        <v>2</v>
      </c>
      <c r="BI89" s="76">
        <v>2</v>
      </c>
      <c r="BJ89" s="76">
        <v>2</v>
      </c>
      <c r="BK89" s="76">
        <v>2</v>
      </c>
      <c r="BL89" s="76">
        <v>2</v>
      </c>
      <c r="BM89" s="76">
        <v>2</v>
      </c>
      <c r="BN89" s="76">
        <v>2</v>
      </c>
      <c r="BO89" s="76">
        <v>2</v>
      </c>
      <c r="BP89" s="76">
        <v>2</v>
      </c>
      <c r="BQ89" s="76">
        <v>4</v>
      </c>
      <c r="BR89" s="76">
        <v>2</v>
      </c>
      <c r="BS89" s="76">
        <v>2</v>
      </c>
      <c r="BT89" s="76">
        <v>2</v>
      </c>
      <c r="BU89" s="76">
        <v>2</v>
      </c>
      <c r="BV89" s="76">
        <v>2</v>
      </c>
      <c r="BW89" s="76">
        <v>2</v>
      </c>
      <c r="BX89" s="76">
        <v>2</v>
      </c>
      <c r="BY89" s="76">
        <v>2</v>
      </c>
      <c r="BZ89" s="76">
        <v>2</v>
      </c>
      <c r="CA89" s="76">
        <v>2</v>
      </c>
      <c r="CB89" s="76">
        <v>2</v>
      </c>
      <c r="CC89" s="76">
        <v>2</v>
      </c>
      <c r="CD89" s="76">
        <v>2</v>
      </c>
      <c r="CE89" s="76">
        <v>2</v>
      </c>
      <c r="CF89" s="76">
        <v>2</v>
      </c>
      <c r="CG89" s="76">
        <v>2</v>
      </c>
      <c r="CH89" s="76">
        <v>2</v>
      </c>
      <c r="CI89" s="76">
        <v>2</v>
      </c>
      <c r="CJ89" s="76">
        <v>2</v>
      </c>
      <c r="CK89" s="76">
        <v>2</v>
      </c>
      <c r="CL89" s="76">
        <v>2</v>
      </c>
      <c r="CM89" s="76">
        <v>2</v>
      </c>
      <c r="CN89" s="76">
        <v>2</v>
      </c>
      <c r="CO89" s="76">
        <v>2</v>
      </c>
      <c r="CP89" s="76">
        <v>2</v>
      </c>
      <c r="CQ89" s="76">
        <v>2</v>
      </c>
      <c r="CR89" s="76">
        <v>2</v>
      </c>
      <c r="CS89" s="76">
        <v>2</v>
      </c>
      <c r="CT89" s="76">
        <v>2</v>
      </c>
      <c r="CU89" s="76">
        <v>2</v>
      </c>
      <c r="CV89" s="76">
        <v>2</v>
      </c>
      <c r="CW89" s="76">
        <v>2</v>
      </c>
      <c r="CX89" s="76">
        <v>-2</v>
      </c>
      <c r="CY89" s="76">
        <v>8</v>
      </c>
      <c r="CZ89" s="76">
        <v>3</v>
      </c>
      <c r="DA89" s="76">
        <v>3</v>
      </c>
      <c r="DB89" s="76">
        <v>3</v>
      </c>
      <c r="DC89" s="76">
        <v>3</v>
      </c>
      <c r="DD89" s="76">
        <v>3</v>
      </c>
      <c r="DE89" s="76">
        <v>3</v>
      </c>
      <c r="DF89" s="76">
        <v>3</v>
      </c>
      <c r="DG89" s="76">
        <v>2</v>
      </c>
      <c r="DH89" s="76">
        <v>2</v>
      </c>
      <c r="DI89" s="76">
        <v>2</v>
      </c>
      <c r="DJ89" s="76">
        <v>2</v>
      </c>
      <c r="DK89" s="76">
        <v>2</v>
      </c>
      <c r="DL89" s="87">
        <v>2</v>
      </c>
      <c r="DM89" s="87">
        <v>2</v>
      </c>
      <c r="DN89" s="87">
        <v>2</v>
      </c>
      <c r="DO89" s="87">
        <v>2</v>
      </c>
      <c r="DP89" s="87">
        <v>2</v>
      </c>
      <c r="DQ89" s="87">
        <v>2</v>
      </c>
      <c r="DR89" s="87">
        <v>2</v>
      </c>
      <c r="DS89" s="87">
        <v>3</v>
      </c>
      <c r="DT89" s="87">
        <v>3</v>
      </c>
      <c r="DU89" s="87">
        <v>3</v>
      </c>
      <c r="DV89" s="87">
        <v>3</v>
      </c>
      <c r="DW89" s="87">
        <v>3</v>
      </c>
      <c r="DX89" s="87">
        <v>3</v>
      </c>
      <c r="DY89" s="87">
        <v>3</v>
      </c>
      <c r="DZ89" s="87">
        <v>3</v>
      </c>
      <c r="EA89" s="87">
        <v>3</v>
      </c>
      <c r="EB89" s="87">
        <v>3</v>
      </c>
      <c r="EC89" s="87">
        <v>3</v>
      </c>
      <c r="ED89" s="87">
        <v>3</v>
      </c>
      <c r="EE89" s="87">
        <v>3</v>
      </c>
      <c r="EF89" s="87">
        <v>3</v>
      </c>
      <c r="EG89" s="87">
        <v>3</v>
      </c>
      <c r="EH89" s="87">
        <v>3</v>
      </c>
      <c r="EI89" s="87">
        <v>3</v>
      </c>
      <c r="EJ89" s="87">
        <v>3</v>
      </c>
      <c r="EK89" s="87">
        <v>3</v>
      </c>
      <c r="EL89" s="87">
        <v>3</v>
      </c>
      <c r="EM89" s="87">
        <v>3</v>
      </c>
      <c r="EN89" s="87">
        <v>3</v>
      </c>
      <c r="EO89" s="87">
        <v>3</v>
      </c>
      <c r="EP89" s="87">
        <v>3</v>
      </c>
      <c r="EQ89" s="87">
        <v>3</v>
      </c>
      <c r="ER89" s="87">
        <v>3</v>
      </c>
      <c r="ES89" s="87">
        <v>3</v>
      </c>
      <c r="ET89" s="87">
        <v>3</v>
      </c>
      <c r="EU89" s="87">
        <v>3</v>
      </c>
      <c r="EV89" s="87">
        <v>3</v>
      </c>
      <c r="EW89" s="87">
        <v>3</v>
      </c>
      <c r="EX89" s="87">
        <v>3</v>
      </c>
      <c r="EY89" s="87">
        <v>3</v>
      </c>
      <c r="EZ89" s="87">
        <v>3</v>
      </c>
      <c r="FA89" s="87">
        <v>3</v>
      </c>
      <c r="FB89" s="87">
        <v>3</v>
      </c>
      <c r="FC89" s="87">
        <v>3</v>
      </c>
      <c r="FD89" s="87">
        <v>3</v>
      </c>
      <c r="FE89" s="87">
        <v>3</v>
      </c>
      <c r="FF89" s="87">
        <v>3</v>
      </c>
      <c r="FG89" s="87">
        <v>3</v>
      </c>
      <c r="FH89" s="87">
        <v>3</v>
      </c>
      <c r="FI89" s="87">
        <v>3</v>
      </c>
      <c r="FJ89" s="87">
        <v>3</v>
      </c>
      <c r="FK89" s="87">
        <v>3</v>
      </c>
      <c r="FL89" s="87">
        <v>3</v>
      </c>
      <c r="FM89" s="87">
        <v>3</v>
      </c>
      <c r="FN89" s="87">
        <v>3</v>
      </c>
      <c r="FO89" s="87">
        <v>3</v>
      </c>
      <c r="FP89" s="87">
        <v>3</v>
      </c>
      <c r="FQ89" s="87">
        <v>3</v>
      </c>
      <c r="FR89" s="87">
        <v>3</v>
      </c>
      <c r="FS89" s="87">
        <v>3</v>
      </c>
      <c r="FT89" s="87">
        <v>3</v>
      </c>
      <c r="FU89" s="87">
        <v>3</v>
      </c>
      <c r="FV89" s="87">
        <v>3</v>
      </c>
      <c r="FW89" s="87">
        <v>3</v>
      </c>
      <c r="FX89" s="87">
        <v>3</v>
      </c>
      <c r="FY89" s="87">
        <v>3</v>
      </c>
      <c r="FZ89" s="87">
        <v>3</v>
      </c>
      <c r="GA89" s="87">
        <v>3</v>
      </c>
      <c r="GB89" s="87">
        <v>3</v>
      </c>
      <c r="GC89" s="87">
        <v>3</v>
      </c>
      <c r="GD89" s="87">
        <v>3</v>
      </c>
      <c r="GE89" s="87">
        <v>3</v>
      </c>
      <c r="GF89" s="87">
        <v>3</v>
      </c>
      <c r="GG89" s="87">
        <v>3</v>
      </c>
      <c r="GH89" s="87">
        <v>3</v>
      </c>
      <c r="GI89" s="87">
        <v>3</v>
      </c>
      <c r="GJ89" s="87">
        <v>3</v>
      </c>
      <c r="GK89" s="87">
        <v>3</v>
      </c>
      <c r="GL89" s="87">
        <v>3</v>
      </c>
    </row>
    <row r="90" spans="2:195" x14ac:dyDescent="0.3">
      <c r="B90" s="35" t="s">
        <v>7</v>
      </c>
      <c r="C90" s="36">
        <v>602284</v>
      </c>
      <c r="D90" s="36">
        <v>633614</v>
      </c>
      <c r="E90" s="36">
        <v>638576</v>
      </c>
      <c r="F90" s="36">
        <v>607744</v>
      </c>
      <c r="G90" s="36">
        <v>645482</v>
      </c>
      <c r="H90" s="36">
        <v>655839</v>
      </c>
      <c r="I90" s="36">
        <v>663872</v>
      </c>
      <c r="J90" s="36">
        <v>667379</v>
      </c>
      <c r="K90" s="36">
        <v>672514</v>
      </c>
      <c r="L90" s="36">
        <v>682177</v>
      </c>
      <c r="M90" s="36">
        <v>683758</v>
      </c>
      <c r="N90" s="36">
        <v>677267</v>
      </c>
      <c r="O90" s="36">
        <v>748315</v>
      </c>
      <c r="P90" s="36">
        <v>714446</v>
      </c>
      <c r="Q90" s="36">
        <v>718650</v>
      </c>
      <c r="R90" s="36">
        <v>724281</v>
      </c>
      <c r="S90" s="36">
        <v>729573</v>
      </c>
      <c r="T90" s="36">
        <v>739421</v>
      </c>
      <c r="U90" s="36">
        <v>745476</v>
      </c>
      <c r="V90" s="36">
        <v>748713</v>
      </c>
      <c r="W90" s="36">
        <v>762299</v>
      </c>
      <c r="X90" s="36">
        <v>764908</v>
      </c>
      <c r="Y90" s="36">
        <v>767270</v>
      </c>
      <c r="Z90" s="36">
        <v>772418</v>
      </c>
      <c r="AA90" s="36">
        <v>780095</v>
      </c>
      <c r="AB90" s="36">
        <v>786573</v>
      </c>
      <c r="AC90" s="36">
        <v>799452</v>
      </c>
      <c r="AD90" s="36">
        <v>798236</v>
      </c>
      <c r="AE90" s="36">
        <v>807439</v>
      </c>
      <c r="AF90" s="36">
        <v>813732</v>
      </c>
      <c r="AG90" s="36">
        <v>819196</v>
      </c>
      <c r="AH90" s="36">
        <v>827749</v>
      </c>
      <c r="AI90" s="36">
        <v>830564</v>
      </c>
      <c r="AJ90" s="36">
        <v>832959</v>
      </c>
      <c r="AK90" s="36">
        <v>843982</v>
      </c>
      <c r="AL90" s="36">
        <v>844935</v>
      </c>
      <c r="AM90" s="36">
        <v>852068</v>
      </c>
      <c r="AN90" s="36">
        <v>852572</v>
      </c>
      <c r="AO90" s="36">
        <v>861991</v>
      </c>
      <c r="AP90" s="36">
        <v>867252</v>
      </c>
      <c r="AQ90" s="36">
        <v>872842</v>
      </c>
      <c r="AR90" s="36">
        <v>874330</v>
      </c>
      <c r="AS90" s="36">
        <v>883899</v>
      </c>
      <c r="AT90" s="36">
        <v>891911</v>
      </c>
      <c r="AU90" s="36">
        <v>891672</v>
      </c>
      <c r="AV90" s="36">
        <v>899559</v>
      </c>
      <c r="AW90" s="36">
        <v>902601</v>
      </c>
      <c r="AX90" s="36">
        <v>907307</v>
      </c>
      <c r="AY90" s="36">
        <v>916724</v>
      </c>
      <c r="AZ90" s="36">
        <v>913802</v>
      </c>
      <c r="BA90" s="36">
        <v>917999</v>
      </c>
      <c r="BB90" s="36">
        <v>927645</v>
      </c>
      <c r="BC90" s="36">
        <v>930130</v>
      </c>
      <c r="BD90" s="36">
        <v>936969</v>
      </c>
      <c r="BE90" s="36">
        <v>946282</v>
      </c>
      <c r="BF90" s="36">
        <v>950135</v>
      </c>
      <c r="BG90" s="36">
        <v>956538</v>
      </c>
      <c r="BH90" s="36">
        <v>964939</v>
      </c>
      <c r="BI90" s="36">
        <v>969598</v>
      </c>
      <c r="BJ90" s="36">
        <v>975397</v>
      </c>
      <c r="BK90" s="36">
        <v>982710</v>
      </c>
      <c r="BL90" s="36">
        <v>985866</v>
      </c>
      <c r="BM90" s="36">
        <v>972068</v>
      </c>
      <c r="BN90" s="36">
        <v>1018387</v>
      </c>
      <c r="BO90" s="36">
        <v>1003647</v>
      </c>
      <c r="BP90" s="36">
        <v>1008603</v>
      </c>
      <c r="BQ90" s="36">
        <v>1018888</v>
      </c>
      <c r="BR90" s="36">
        <v>1025808</v>
      </c>
      <c r="BS90" s="36">
        <v>1033466</v>
      </c>
      <c r="BT90" s="36">
        <v>1040799</v>
      </c>
      <c r="BU90" s="36">
        <v>1041822</v>
      </c>
      <c r="BV90" s="36">
        <v>1048581</v>
      </c>
      <c r="BW90" s="36">
        <v>1055072</v>
      </c>
      <c r="BX90" s="36">
        <v>1056200</v>
      </c>
      <c r="BY90" s="36">
        <v>1062386</v>
      </c>
      <c r="BZ90" s="36">
        <v>1064033</v>
      </c>
      <c r="CA90" s="36">
        <v>1073160</v>
      </c>
      <c r="CB90" s="36">
        <v>1078926</v>
      </c>
      <c r="CC90" s="36">
        <v>1083969</v>
      </c>
      <c r="CD90" s="36">
        <v>1090537</v>
      </c>
      <c r="CE90" s="36">
        <v>1097440</v>
      </c>
      <c r="CF90" s="36">
        <v>1103340</v>
      </c>
      <c r="CG90" s="36">
        <v>1107320</v>
      </c>
      <c r="CH90" s="36">
        <v>1111050</v>
      </c>
      <c r="CI90" s="36">
        <v>1069636</v>
      </c>
      <c r="CJ90" s="36">
        <v>1119362</v>
      </c>
      <c r="CK90" s="36">
        <v>1126028</v>
      </c>
      <c r="CL90" s="36">
        <v>1130976</v>
      </c>
      <c r="CM90" s="36">
        <v>1140718</v>
      </c>
      <c r="CN90" s="36">
        <v>1144638</v>
      </c>
      <c r="CO90" s="36">
        <v>1147296</v>
      </c>
      <c r="CP90" s="36">
        <v>1154260</v>
      </c>
      <c r="CQ90" s="36">
        <v>1159961</v>
      </c>
      <c r="CR90" s="36">
        <v>1163255</v>
      </c>
      <c r="CS90" s="36">
        <v>1169321</v>
      </c>
      <c r="CT90" s="36">
        <v>1173195</v>
      </c>
      <c r="CU90" s="36">
        <v>1177791</v>
      </c>
      <c r="CV90" s="36">
        <v>1176108</v>
      </c>
      <c r="CW90" s="36">
        <v>1185164</v>
      </c>
      <c r="CX90" s="36">
        <v>1188009</v>
      </c>
      <c r="CY90" s="36">
        <v>1191812</v>
      </c>
      <c r="CZ90" s="36">
        <v>1191196</v>
      </c>
      <c r="DA90" s="36">
        <v>1203564</v>
      </c>
      <c r="DB90" s="36">
        <v>1229490</v>
      </c>
      <c r="DC90" s="36">
        <v>1165457</v>
      </c>
      <c r="DD90" s="36">
        <v>1224435</v>
      </c>
      <c r="DE90" s="36">
        <v>1198184</v>
      </c>
      <c r="DF90" s="36">
        <v>1209156</v>
      </c>
      <c r="DG90" s="36">
        <v>1221609</v>
      </c>
      <c r="DH90" s="36">
        <v>1222372</v>
      </c>
      <c r="DI90" s="36">
        <v>1224259</v>
      </c>
      <c r="DJ90" s="36">
        <v>1232335</v>
      </c>
      <c r="DK90" s="36">
        <v>1243535</v>
      </c>
      <c r="DL90" s="36">
        <v>1248200.1329903444</v>
      </c>
      <c r="DM90" s="36">
        <v>1252792.7590581125</v>
      </c>
      <c r="DN90" s="36">
        <v>1257447.5544875241</v>
      </c>
      <c r="DO90" s="36">
        <v>1262235.0582765804</v>
      </c>
      <c r="DP90" s="36">
        <v>1267325.6114343489</v>
      </c>
      <c r="DQ90" s="36">
        <v>1271326.2450226399</v>
      </c>
      <c r="DR90" s="36">
        <v>1272837.8943007938</v>
      </c>
      <c r="DS90" s="36">
        <v>1273407.5451327374</v>
      </c>
      <c r="DT90" s="36">
        <v>1277332.0747338603</v>
      </c>
      <c r="DU90" s="36">
        <v>1283455.3272365064</v>
      </c>
      <c r="DV90" s="36">
        <v>1290009.7640961735</v>
      </c>
      <c r="DW90" s="36">
        <v>1295974.2527505856</v>
      </c>
      <c r="DX90" s="36">
        <v>1302036.4524064718</v>
      </c>
      <c r="DY90" s="36">
        <v>1308156.6863798576</v>
      </c>
      <c r="DZ90" s="36">
        <v>1313977.5949515773</v>
      </c>
      <c r="EA90" s="36">
        <v>1319708.1594074639</v>
      </c>
      <c r="EB90" s="36">
        <v>1325250.4032075168</v>
      </c>
      <c r="EC90" s="36">
        <v>1328486.6357526002</v>
      </c>
      <c r="ED90" s="36">
        <v>1329638.1623679707</v>
      </c>
      <c r="EE90" s="36">
        <v>1331089.4576627144</v>
      </c>
      <c r="EF90" s="36">
        <v>1336186.0175606455</v>
      </c>
      <c r="EG90" s="36">
        <v>1344106.7698086519</v>
      </c>
      <c r="EH90" s="36">
        <v>1352558.9872351927</v>
      </c>
      <c r="EI90" s="36">
        <v>1360374.2303104009</v>
      </c>
      <c r="EJ90" s="36">
        <v>1368223.9874311308</v>
      </c>
      <c r="EK90" s="36">
        <v>1376349.6459512673</v>
      </c>
      <c r="EL90" s="36">
        <v>1384176.8979147372</v>
      </c>
      <c r="EM90" s="36">
        <v>1392110.5113765406</v>
      </c>
      <c r="EN90" s="36">
        <v>1399839.5920716769</v>
      </c>
      <c r="EO90" s="36">
        <v>1404071.7184173705</v>
      </c>
      <c r="EP90" s="36">
        <v>1405516.7522478465</v>
      </c>
      <c r="EQ90" s="36">
        <v>1408268.4551795444</v>
      </c>
      <c r="ER90" s="36">
        <v>1414876.5311623509</v>
      </c>
      <c r="ES90" s="36">
        <v>1423167.074521282</v>
      </c>
      <c r="ET90" s="36">
        <v>1431759.8005747329</v>
      </c>
      <c r="EU90" s="36">
        <v>1439723.2270469537</v>
      </c>
      <c r="EV90" s="36">
        <v>1447556.0174146143</v>
      </c>
      <c r="EW90" s="36">
        <v>1455494.2690064409</v>
      </c>
      <c r="EX90" s="36">
        <v>1463028.5924199342</v>
      </c>
      <c r="EY90" s="36">
        <v>1470318.1452542609</v>
      </c>
      <c r="EZ90" s="36">
        <v>1477764.9358944208</v>
      </c>
      <c r="FA90" s="36">
        <v>1482583.7083382567</v>
      </c>
      <c r="FB90" s="36">
        <v>1485044.9659375709</v>
      </c>
      <c r="FC90" s="36">
        <v>1487816.3054201289</v>
      </c>
      <c r="FD90" s="36">
        <v>1494738.0042445452</v>
      </c>
      <c r="FE90" s="36">
        <v>1504268.8202123325</v>
      </c>
      <c r="FF90" s="36">
        <v>1513821.6799483881</v>
      </c>
      <c r="FG90" s="36">
        <v>1521734.3133020333</v>
      </c>
      <c r="FH90" s="36">
        <v>1529828.1353966396</v>
      </c>
      <c r="FI90" s="36">
        <v>1537842.2121098083</v>
      </c>
      <c r="FJ90" s="36">
        <v>1546422.9130846434</v>
      </c>
      <c r="FK90" s="36">
        <v>1554588.4458028115</v>
      </c>
      <c r="FL90" s="36">
        <v>1562455.1585926469</v>
      </c>
      <c r="FM90" s="36">
        <v>1566444.9916585102</v>
      </c>
      <c r="FN90" s="36">
        <v>1567409.145388406</v>
      </c>
      <c r="FO90" s="36">
        <v>1571370.1591202617</v>
      </c>
      <c r="FP90" s="36">
        <v>1578683.1799995329</v>
      </c>
      <c r="FQ90" s="36">
        <v>1586357.0839217056</v>
      </c>
      <c r="FR90" s="36">
        <v>1594066.3764791975</v>
      </c>
      <c r="FS90" s="36">
        <v>1600748.0932621257</v>
      </c>
      <c r="FT90" s="36">
        <v>1608248.1509477659</v>
      </c>
      <c r="FU90" s="36">
        <v>1614870.8281873574</v>
      </c>
      <c r="FV90" s="36">
        <v>1621313.901025766</v>
      </c>
      <c r="FW90" s="36">
        <v>1627976.2267707908</v>
      </c>
      <c r="FX90" s="36">
        <v>1634182.885849149</v>
      </c>
      <c r="FY90" s="36">
        <v>1639145.04246666</v>
      </c>
      <c r="FZ90" s="36">
        <v>1642325.5137980911</v>
      </c>
      <c r="GA90" s="36">
        <v>1645954.5005940883</v>
      </c>
      <c r="GB90" s="36">
        <v>1652934.0494144617</v>
      </c>
      <c r="GC90" s="36">
        <v>1660267.0002017003</v>
      </c>
      <c r="GD90" s="36">
        <v>1667646.3396242578</v>
      </c>
      <c r="GE90" s="36">
        <v>1674304.1685462017</v>
      </c>
      <c r="GF90" s="36">
        <v>1681831.8505137239</v>
      </c>
      <c r="GG90" s="36">
        <v>1688778.2173091471</v>
      </c>
      <c r="GH90" s="36">
        <v>1695543.9739642516</v>
      </c>
      <c r="GI90" s="36">
        <v>1702539.9892651082</v>
      </c>
      <c r="GJ90" s="36">
        <v>1709080.3378992979</v>
      </c>
      <c r="GK90" s="36">
        <v>1714368.7701808207</v>
      </c>
      <c r="GL90" s="36">
        <v>1717849.6328288561</v>
      </c>
    </row>
    <row r="91" spans="2:195" x14ac:dyDescent="0.3"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  <c r="EH91" s="53"/>
      <c r="EI91" s="53"/>
      <c r="EJ91" s="53"/>
      <c r="EK91" s="53"/>
      <c r="EL91" s="53"/>
      <c r="EM91" s="53"/>
      <c r="EN91" s="53"/>
      <c r="EO91" s="53"/>
      <c r="EP91" s="53"/>
      <c r="EQ91" s="53"/>
      <c r="ER91" s="53"/>
      <c r="ES91" s="53"/>
      <c r="ET91" s="53"/>
      <c r="EU91" s="53"/>
      <c r="EV91" s="53"/>
      <c r="EW91" s="53"/>
      <c r="EX91" s="53"/>
      <c r="EY91" s="53"/>
      <c r="EZ91" s="53"/>
      <c r="FA91" s="53"/>
      <c r="FB91" s="53"/>
      <c r="FC91" s="53"/>
      <c r="FD91" s="53"/>
      <c r="FE91" s="53"/>
      <c r="FF91" s="53"/>
      <c r="FG91" s="53"/>
      <c r="FH91" s="53"/>
      <c r="FI91" s="53"/>
      <c r="FJ91" s="53"/>
      <c r="FK91" s="53"/>
      <c r="FL91" s="53"/>
      <c r="FM91" s="53"/>
      <c r="FN91" s="53"/>
      <c r="FO91" s="53"/>
      <c r="FP91" s="53"/>
      <c r="FQ91" s="53"/>
      <c r="FR91" s="53"/>
      <c r="FS91" s="53"/>
      <c r="FT91" s="53"/>
      <c r="FU91" s="53"/>
      <c r="FV91" s="53"/>
      <c r="FW91" s="53"/>
      <c r="FX91" s="53"/>
      <c r="FY91" s="53"/>
      <c r="FZ91" s="53"/>
      <c r="GA91" s="53"/>
      <c r="GB91" s="53"/>
      <c r="GC91" s="53"/>
      <c r="GD91" s="53"/>
      <c r="GE91" s="53"/>
      <c r="GF91" s="53"/>
      <c r="GG91" s="53"/>
      <c r="GH91" s="53"/>
      <c r="GI91" s="53"/>
      <c r="GJ91" s="53"/>
      <c r="GK91" s="53"/>
      <c r="GL91" s="53"/>
    </row>
    <row r="92" spans="2:195" x14ac:dyDescent="0.3">
      <c r="C92" s="72" t="s">
        <v>102</v>
      </c>
      <c r="D92" s="72" t="s">
        <v>102</v>
      </c>
      <c r="E92" s="72" t="s">
        <v>102</v>
      </c>
      <c r="F92" s="72" t="s">
        <v>102</v>
      </c>
      <c r="G92" s="72" t="s">
        <v>102</v>
      </c>
      <c r="H92" s="72" t="s">
        <v>86</v>
      </c>
      <c r="I92" s="72" t="s">
        <v>86</v>
      </c>
      <c r="J92" s="72" t="s">
        <v>86</v>
      </c>
      <c r="K92" s="72" t="s">
        <v>86</v>
      </c>
      <c r="L92" s="72" t="s">
        <v>86</v>
      </c>
      <c r="M92" s="72" t="s">
        <v>86</v>
      </c>
      <c r="N92" s="72" t="s">
        <v>86</v>
      </c>
      <c r="O92" s="72" t="s">
        <v>86</v>
      </c>
      <c r="P92" s="72" t="s">
        <v>86</v>
      </c>
      <c r="Q92" s="72" t="s">
        <v>86</v>
      </c>
      <c r="R92" s="72" t="s">
        <v>86</v>
      </c>
      <c r="S92" s="72" t="s">
        <v>86</v>
      </c>
      <c r="T92" s="72" t="s">
        <v>87</v>
      </c>
      <c r="U92" s="72" t="s">
        <v>87</v>
      </c>
      <c r="V92" s="72" t="s">
        <v>87</v>
      </c>
      <c r="W92" s="72" t="s">
        <v>87</v>
      </c>
      <c r="X92" s="72" t="s">
        <v>87</v>
      </c>
      <c r="Y92" s="72" t="s">
        <v>87</v>
      </c>
      <c r="Z92" s="72" t="s">
        <v>87</v>
      </c>
      <c r="AA92" s="72" t="s">
        <v>87</v>
      </c>
      <c r="AB92" s="72" t="s">
        <v>87</v>
      </c>
      <c r="AC92" s="72" t="s">
        <v>87</v>
      </c>
      <c r="AD92" s="72" t="s">
        <v>87</v>
      </c>
      <c r="AE92" s="72" t="s">
        <v>87</v>
      </c>
      <c r="AF92" s="72" t="s">
        <v>88</v>
      </c>
      <c r="AG92" s="72" t="s">
        <v>88</v>
      </c>
      <c r="AH92" s="72" t="s">
        <v>88</v>
      </c>
      <c r="AI92" s="72" t="s">
        <v>88</v>
      </c>
      <c r="AJ92" s="72" t="s">
        <v>88</v>
      </c>
      <c r="AK92" s="72" t="s">
        <v>88</v>
      </c>
      <c r="AL92" s="72" t="s">
        <v>88</v>
      </c>
      <c r="AM92" s="72" t="s">
        <v>88</v>
      </c>
      <c r="AN92" s="72" t="s">
        <v>88</v>
      </c>
      <c r="AO92" s="72" t="s">
        <v>88</v>
      </c>
      <c r="AP92" s="72" t="s">
        <v>88</v>
      </c>
      <c r="AQ92" s="72" t="s">
        <v>88</v>
      </c>
      <c r="AR92" s="72" t="s">
        <v>89</v>
      </c>
      <c r="AS92" s="72" t="s">
        <v>89</v>
      </c>
      <c r="AT92" s="72" t="s">
        <v>89</v>
      </c>
      <c r="AU92" s="72" t="s">
        <v>89</v>
      </c>
      <c r="AV92" s="72" t="s">
        <v>89</v>
      </c>
      <c r="AW92" s="72" t="s">
        <v>89</v>
      </c>
      <c r="AX92" s="72" t="s">
        <v>89</v>
      </c>
      <c r="AY92" s="72" t="s">
        <v>89</v>
      </c>
      <c r="AZ92" s="72" t="s">
        <v>89</v>
      </c>
      <c r="BA92" s="72" t="s">
        <v>89</v>
      </c>
      <c r="BB92" s="72" t="s">
        <v>89</v>
      </c>
      <c r="BC92" s="72" t="s">
        <v>89</v>
      </c>
      <c r="BD92" s="72" t="s">
        <v>90</v>
      </c>
      <c r="BE92" s="72" t="s">
        <v>90</v>
      </c>
      <c r="BF92" s="72" t="s">
        <v>90</v>
      </c>
      <c r="BG92" s="72" t="s">
        <v>90</v>
      </c>
      <c r="BH92" s="72" t="s">
        <v>90</v>
      </c>
      <c r="BI92" s="72" t="s">
        <v>90</v>
      </c>
      <c r="BJ92" s="72" t="s">
        <v>90</v>
      </c>
      <c r="BK92" s="72" t="s">
        <v>90</v>
      </c>
      <c r="BL92" s="72" t="s">
        <v>90</v>
      </c>
      <c r="BM92" s="72" t="s">
        <v>90</v>
      </c>
      <c r="BN92" s="72" t="s">
        <v>90</v>
      </c>
      <c r="BO92" s="72" t="s">
        <v>90</v>
      </c>
      <c r="BP92" s="72" t="s">
        <v>91</v>
      </c>
      <c r="BQ92" s="72" t="s">
        <v>91</v>
      </c>
      <c r="BR92" s="72" t="s">
        <v>91</v>
      </c>
      <c r="BS92" s="72" t="s">
        <v>91</v>
      </c>
      <c r="BT92" s="72" t="s">
        <v>91</v>
      </c>
      <c r="BU92" s="72" t="s">
        <v>91</v>
      </c>
      <c r="BV92" s="72" t="s">
        <v>91</v>
      </c>
      <c r="BW92" s="72" t="s">
        <v>91</v>
      </c>
      <c r="BX92" s="72" t="s">
        <v>91</v>
      </c>
      <c r="BY92" s="72" t="s">
        <v>91</v>
      </c>
      <c r="BZ92" s="72" t="s">
        <v>91</v>
      </c>
      <c r="CA92" s="72" t="s">
        <v>91</v>
      </c>
      <c r="CB92" s="72" t="s">
        <v>92</v>
      </c>
      <c r="CC92" s="72" t="s">
        <v>92</v>
      </c>
      <c r="CD92" s="72" t="s">
        <v>92</v>
      </c>
      <c r="CE92" s="72" t="s">
        <v>92</v>
      </c>
      <c r="CF92" s="72" t="s">
        <v>92</v>
      </c>
      <c r="CG92" s="72" t="s">
        <v>92</v>
      </c>
      <c r="CH92" s="72" t="s">
        <v>92</v>
      </c>
      <c r="CI92" s="72" t="s">
        <v>92</v>
      </c>
      <c r="CJ92" s="72" t="s">
        <v>92</v>
      </c>
      <c r="CK92" s="72" t="s">
        <v>92</v>
      </c>
      <c r="CL92" s="72" t="s">
        <v>92</v>
      </c>
      <c r="CM92" s="72" t="s">
        <v>92</v>
      </c>
      <c r="CN92" s="72" t="s">
        <v>93</v>
      </c>
      <c r="CO92" s="72" t="s">
        <v>93</v>
      </c>
      <c r="CP92" s="72" t="s">
        <v>93</v>
      </c>
      <c r="CQ92" s="72" t="s">
        <v>93</v>
      </c>
      <c r="CR92" s="72" t="s">
        <v>93</v>
      </c>
      <c r="CS92" s="72" t="s">
        <v>93</v>
      </c>
      <c r="CT92" s="72" t="s">
        <v>93</v>
      </c>
      <c r="CU92" s="72" t="s">
        <v>93</v>
      </c>
      <c r="CV92" s="72" t="s">
        <v>93</v>
      </c>
      <c r="CW92" s="72" t="s">
        <v>93</v>
      </c>
      <c r="CX92" s="72" t="s">
        <v>93</v>
      </c>
      <c r="CY92" s="72" t="s">
        <v>93</v>
      </c>
      <c r="CZ92" s="72" t="s">
        <v>94</v>
      </c>
      <c r="DA92" s="72" t="s">
        <v>94</v>
      </c>
      <c r="DB92" s="72" t="s">
        <v>94</v>
      </c>
      <c r="DC92" s="72" t="s">
        <v>94</v>
      </c>
      <c r="DD92" s="72" t="s">
        <v>94</v>
      </c>
      <c r="DE92" s="72" t="s">
        <v>94</v>
      </c>
      <c r="DF92" s="72" t="s">
        <v>94</v>
      </c>
      <c r="DG92" s="72" t="s">
        <v>94</v>
      </c>
      <c r="DH92" s="72" t="s">
        <v>94</v>
      </c>
      <c r="DI92" s="72" t="s">
        <v>94</v>
      </c>
      <c r="DJ92" s="72" t="s">
        <v>94</v>
      </c>
      <c r="DK92" s="72" t="s">
        <v>94</v>
      </c>
      <c r="DL92" s="72" t="s">
        <v>95</v>
      </c>
      <c r="DM92" s="72" t="s">
        <v>95</v>
      </c>
      <c r="DN92" s="72" t="s">
        <v>95</v>
      </c>
      <c r="DO92" s="72" t="s">
        <v>95</v>
      </c>
      <c r="DP92" s="72" t="s">
        <v>95</v>
      </c>
      <c r="DQ92" s="72" t="s">
        <v>95</v>
      </c>
      <c r="DR92" s="72" t="s">
        <v>95</v>
      </c>
      <c r="DS92" s="72" t="s">
        <v>95</v>
      </c>
      <c r="DT92" s="72" t="s">
        <v>95</v>
      </c>
      <c r="DU92" s="72" t="s">
        <v>95</v>
      </c>
      <c r="DV92" s="72" t="s">
        <v>95</v>
      </c>
      <c r="DW92" s="72" t="s">
        <v>95</v>
      </c>
      <c r="DX92" s="72" t="s">
        <v>96</v>
      </c>
      <c r="DY92" s="72" t="s">
        <v>96</v>
      </c>
      <c r="DZ92" s="72" t="s">
        <v>96</v>
      </c>
      <c r="EA92" s="72" t="s">
        <v>96</v>
      </c>
      <c r="EB92" s="72" t="s">
        <v>96</v>
      </c>
      <c r="EC92" s="72" t="s">
        <v>96</v>
      </c>
      <c r="ED92" s="72" t="s">
        <v>96</v>
      </c>
      <c r="EE92" s="72" t="s">
        <v>96</v>
      </c>
      <c r="EF92" s="72" t="s">
        <v>96</v>
      </c>
      <c r="EG92" s="72" t="s">
        <v>96</v>
      </c>
      <c r="EH92" s="72" t="s">
        <v>96</v>
      </c>
      <c r="EI92" s="72" t="s">
        <v>96</v>
      </c>
      <c r="EJ92" s="72" t="s">
        <v>97</v>
      </c>
      <c r="EK92" s="72" t="s">
        <v>97</v>
      </c>
      <c r="EL92" s="72" t="s">
        <v>97</v>
      </c>
      <c r="EM92" s="72" t="s">
        <v>97</v>
      </c>
      <c r="EN92" s="72" t="s">
        <v>97</v>
      </c>
      <c r="EO92" s="72" t="s">
        <v>97</v>
      </c>
      <c r="EP92" s="72" t="s">
        <v>97</v>
      </c>
      <c r="EQ92" s="72" t="s">
        <v>97</v>
      </c>
      <c r="ER92" s="72" t="s">
        <v>97</v>
      </c>
      <c r="ES92" s="72" t="s">
        <v>97</v>
      </c>
      <c r="ET92" s="72" t="s">
        <v>97</v>
      </c>
      <c r="EU92" s="72" t="s">
        <v>97</v>
      </c>
      <c r="EV92" s="72" t="s">
        <v>98</v>
      </c>
      <c r="EW92" s="72" t="s">
        <v>98</v>
      </c>
      <c r="EX92" s="72" t="s">
        <v>98</v>
      </c>
      <c r="EY92" s="72" t="s">
        <v>98</v>
      </c>
      <c r="EZ92" s="72" t="s">
        <v>98</v>
      </c>
      <c r="FA92" s="72" t="s">
        <v>98</v>
      </c>
      <c r="FB92" s="72" t="s">
        <v>98</v>
      </c>
      <c r="FC92" s="72" t="s">
        <v>98</v>
      </c>
      <c r="FD92" s="72" t="s">
        <v>98</v>
      </c>
      <c r="FE92" s="72" t="s">
        <v>98</v>
      </c>
      <c r="FF92" s="72" t="s">
        <v>98</v>
      </c>
      <c r="FG92" s="72" t="s">
        <v>98</v>
      </c>
      <c r="FH92" s="72" t="s">
        <v>99</v>
      </c>
      <c r="FI92" s="72" t="s">
        <v>99</v>
      </c>
      <c r="FJ92" s="72" t="s">
        <v>99</v>
      </c>
      <c r="FK92" s="72" t="s">
        <v>99</v>
      </c>
      <c r="FL92" s="72" t="s">
        <v>99</v>
      </c>
      <c r="FM92" s="72" t="s">
        <v>99</v>
      </c>
      <c r="FN92" s="72" t="s">
        <v>99</v>
      </c>
      <c r="FO92" s="72" t="s">
        <v>99</v>
      </c>
      <c r="FP92" s="72" t="s">
        <v>99</v>
      </c>
      <c r="FQ92" s="72" t="s">
        <v>99</v>
      </c>
      <c r="FR92" s="72" t="s">
        <v>99</v>
      </c>
      <c r="FS92" s="72" t="s">
        <v>99</v>
      </c>
      <c r="FT92" s="72" t="s">
        <v>100</v>
      </c>
      <c r="FU92" s="72" t="s">
        <v>100</v>
      </c>
      <c r="FV92" s="72" t="s">
        <v>100</v>
      </c>
      <c r="FW92" s="72" t="s">
        <v>100</v>
      </c>
      <c r="FX92" s="72" t="s">
        <v>100</v>
      </c>
      <c r="FY92" s="72" t="s">
        <v>100</v>
      </c>
      <c r="FZ92" s="72" t="s">
        <v>100</v>
      </c>
      <c r="GA92" s="72" t="s">
        <v>100</v>
      </c>
      <c r="GB92" s="72" t="s">
        <v>100</v>
      </c>
      <c r="GC92" s="72" t="s">
        <v>100</v>
      </c>
      <c r="GD92" s="72" t="s">
        <v>100</v>
      </c>
      <c r="GE92" s="72" t="s">
        <v>100</v>
      </c>
      <c r="GF92" s="72" t="s">
        <v>101</v>
      </c>
      <c r="GG92" s="72" t="s">
        <v>101</v>
      </c>
      <c r="GH92" s="72" t="s">
        <v>101</v>
      </c>
      <c r="GI92" s="72" t="s">
        <v>101</v>
      </c>
      <c r="GJ92" s="72" t="s">
        <v>101</v>
      </c>
      <c r="GK92" s="72" t="s">
        <v>101</v>
      </c>
      <c r="GL92" s="72" t="s">
        <v>101</v>
      </c>
    </row>
    <row r="93" spans="2:195" x14ac:dyDescent="0.3">
      <c r="B93" s="62" t="s">
        <v>103</v>
      </c>
      <c r="C93" s="66">
        <v>39814</v>
      </c>
      <c r="D93" s="66">
        <v>39845</v>
      </c>
      <c r="E93" s="66">
        <v>39873</v>
      </c>
      <c r="F93" s="66">
        <v>39904</v>
      </c>
      <c r="G93" s="66">
        <v>39934</v>
      </c>
      <c r="H93" s="66">
        <v>39965</v>
      </c>
      <c r="I93" s="66">
        <v>39995</v>
      </c>
      <c r="J93" s="66">
        <v>40026</v>
      </c>
      <c r="K93" s="66">
        <v>40057</v>
      </c>
      <c r="L93" s="66">
        <v>40087</v>
      </c>
      <c r="M93" s="66">
        <v>40118</v>
      </c>
      <c r="N93" s="66">
        <v>40148</v>
      </c>
      <c r="O93" s="66">
        <v>40179</v>
      </c>
      <c r="P93" s="66">
        <v>40210</v>
      </c>
      <c r="Q93" s="66">
        <v>40238</v>
      </c>
      <c r="R93" s="66">
        <v>40269</v>
      </c>
      <c r="S93" s="66">
        <v>40299</v>
      </c>
      <c r="T93" s="66">
        <v>40330</v>
      </c>
      <c r="U93" s="66">
        <v>40360</v>
      </c>
      <c r="V93" s="66">
        <v>40391</v>
      </c>
      <c r="W93" s="66">
        <v>40422</v>
      </c>
      <c r="X93" s="66">
        <v>40452</v>
      </c>
      <c r="Y93" s="66">
        <v>40483</v>
      </c>
      <c r="Z93" s="66">
        <v>40513</v>
      </c>
      <c r="AA93" s="66">
        <v>40544</v>
      </c>
      <c r="AB93" s="66">
        <v>40575</v>
      </c>
      <c r="AC93" s="66">
        <v>40603</v>
      </c>
      <c r="AD93" s="66">
        <v>40634</v>
      </c>
      <c r="AE93" s="66">
        <v>40664</v>
      </c>
      <c r="AF93" s="66">
        <v>40695</v>
      </c>
      <c r="AG93" s="66">
        <v>40725</v>
      </c>
      <c r="AH93" s="66">
        <v>40756</v>
      </c>
      <c r="AI93" s="66">
        <v>40787</v>
      </c>
      <c r="AJ93" s="66">
        <v>40817</v>
      </c>
      <c r="AK93" s="66">
        <v>40848</v>
      </c>
      <c r="AL93" s="66">
        <v>40878</v>
      </c>
      <c r="AM93" s="66">
        <v>40909</v>
      </c>
      <c r="AN93" s="66">
        <v>40940</v>
      </c>
      <c r="AO93" s="66">
        <v>40969</v>
      </c>
      <c r="AP93" s="66">
        <v>41000</v>
      </c>
      <c r="AQ93" s="66">
        <v>41030</v>
      </c>
      <c r="AR93" s="66">
        <v>41061</v>
      </c>
      <c r="AS93" s="66">
        <v>41091</v>
      </c>
      <c r="AT93" s="66">
        <v>41122</v>
      </c>
      <c r="AU93" s="66">
        <v>41153</v>
      </c>
      <c r="AV93" s="66">
        <v>41183</v>
      </c>
      <c r="AW93" s="66">
        <v>41214</v>
      </c>
      <c r="AX93" s="66">
        <v>41244</v>
      </c>
      <c r="AY93" s="66">
        <v>41275</v>
      </c>
      <c r="AZ93" s="66">
        <v>41306</v>
      </c>
      <c r="BA93" s="66">
        <v>41334</v>
      </c>
      <c r="BB93" s="66">
        <v>41365</v>
      </c>
      <c r="BC93" s="66">
        <v>41395</v>
      </c>
      <c r="BD93" s="66">
        <v>41426</v>
      </c>
      <c r="BE93" s="66">
        <v>41456</v>
      </c>
      <c r="BF93" s="66">
        <v>41487</v>
      </c>
      <c r="BG93" s="66">
        <v>41518</v>
      </c>
      <c r="BH93" s="66">
        <v>41548</v>
      </c>
      <c r="BI93" s="66">
        <v>41579</v>
      </c>
      <c r="BJ93" s="66">
        <v>41609</v>
      </c>
      <c r="BK93" s="66">
        <v>41640</v>
      </c>
      <c r="BL93" s="66">
        <v>41671</v>
      </c>
      <c r="BM93" s="66">
        <v>41699</v>
      </c>
      <c r="BN93" s="66">
        <v>41730</v>
      </c>
      <c r="BO93" s="66">
        <v>41760</v>
      </c>
      <c r="BP93" s="66">
        <v>41791</v>
      </c>
      <c r="BQ93" s="66">
        <v>41821</v>
      </c>
      <c r="BR93" s="66">
        <v>41852</v>
      </c>
      <c r="BS93" s="66">
        <v>41883</v>
      </c>
      <c r="BT93" s="66">
        <v>41913</v>
      </c>
      <c r="BU93" s="66">
        <v>41944</v>
      </c>
      <c r="BV93" s="66">
        <v>41974</v>
      </c>
      <c r="BW93" s="66">
        <v>42005</v>
      </c>
      <c r="BX93" s="66">
        <v>42036</v>
      </c>
      <c r="BY93" s="66">
        <v>42064</v>
      </c>
      <c r="BZ93" s="66">
        <v>42095</v>
      </c>
      <c r="CA93" s="66">
        <v>42125</v>
      </c>
      <c r="CB93" s="66">
        <v>42156</v>
      </c>
      <c r="CC93" s="66">
        <v>42186</v>
      </c>
      <c r="CD93" s="66">
        <v>42217</v>
      </c>
      <c r="CE93" s="66">
        <v>42248</v>
      </c>
      <c r="CF93" s="66">
        <v>42278</v>
      </c>
      <c r="CG93" s="66">
        <v>42309</v>
      </c>
      <c r="CH93" s="66">
        <v>42339</v>
      </c>
      <c r="CI93" s="66">
        <v>42370</v>
      </c>
      <c r="CJ93" s="66">
        <v>42401</v>
      </c>
      <c r="CK93" s="66">
        <v>42430</v>
      </c>
      <c r="CL93" s="66">
        <v>42461</v>
      </c>
      <c r="CM93" s="66">
        <v>42491</v>
      </c>
      <c r="CN93" s="66">
        <v>42522</v>
      </c>
      <c r="CO93" s="66">
        <v>42552</v>
      </c>
      <c r="CP93" s="66">
        <v>42583</v>
      </c>
      <c r="CQ93" s="66">
        <v>42614</v>
      </c>
      <c r="CR93" s="66">
        <v>42644</v>
      </c>
      <c r="CS93" s="66">
        <v>42675</v>
      </c>
      <c r="CT93" s="66">
        <v>42705</v>
      </c>
      <c r="CU93" s="66">
        <v>42736</v>
      </c>
      <c r="CV93" s="66">
        <v>42767</v>
      </c>
      <c r="CW93" s="66">
        <v>42795</v>
      </c>
      <c r="CX93" s="66">
        <v>42826</v>
      </c>
      <c r="CY93" s="66">
        <v>42856</v>
      </c>
      <c r="CZ93" s="66">
        <v>42887</v>
      </c>
      <c r="DA93" s="66">
        <v>42917</v>
      </c>
      <c r="DB93" s="66">
        <v>42948</v>
      </c>
      <c r="DC93" s="66">
        <v>42979</v>
      </c>
      <c r="DD93" s="66">
        <v>43009</v>
      </c>
      <c r="DE93" s="66">
        <v>43040</v>
      </c>
      <c r="DF93" s="66">
        <v>43070</v>
      </c>
      <c r="DG93" s="66">
        <v>43101</v>
      </c>
      <c r="DH93" s="66">
        <v>43132</v>
      </c>
      <c r="DI93" s="66">
        <v>43160</v>
      </c>
      <c r="DJ93" s="66">
        <v>43191</v>
      </c>
      <c r="DK93" s="66">
        <v>43221</v>
      </c>
      <c r="DL93" s="66">
        <v>43252</v>
      </c>
      <c r="DM93" s="66">
        <v>43282</v>
      </c>
      <c r="DN93" s="66">
        <v>43313</v>
      </c>
      <c r="DO93" s="66">
        <v>43344</v>
      </c>
      <c r="DP93" s="66">
        <v>43374</v>
      </c>
      <c r="DQ93" s="66">
        <v>43405</v>
      </c>
      <c r="DR93" s="66">
        <v>43435</v>
      </c>
      <c r="DS93" s="66">
        <v>43466</v>
      </c>
      <c r="DT93" s="66">
        <v>43497</v>
      </c>
      <c r="DU93" s="66">
        <v>43525</v>
      </c>
      <c r="DV93" s="66">
        <v>43556</v>
      </c>
      <c r="DW93" s="66">
        <v>43586</v>
      </c>
      <c r="DX93" s="66">
        <v>43617</v>
      </c>
      <c r="DY93" s="66">
        <v>43647</v>
      </c>
      <c r="DZ93" s="66">
        <v>43678</v>
      </c>
      <c r="EA93" s="66">
        <v>43709</v>
      </c>
      <c r="EB93" s="66">
        <v>43739</v>
      </c>
      <c r="EC93" s="66">
        <v>43770</v>
      </c>
      <c r="ED93" s="66">
        <v>43800</v>
      </c>
      <c r="EE93" s="66">
        <v>43831</v>
      </c>
      <c r="EF93" s="66">
        <v>43862</v>
      </c>
      <c r="EG93" s="66">
        <v>43891</v>
      </c>
      <c r="EH93" s="66">
        <v>43922</v>
      </c>
      <c r="EI93" s="66">
        <v>43952</v>
      </c>
      <c r="EJ93" s="66">
        <v>43983</v>
      </c>
      <c r="EK93" s="66">
        <v>44013</v>
      </c>
      <c r="EL93" s="66">
        <v>44044</v>
      </c>
      <c r="EM93" s="66">
        <v>44075</v>
      </c>
      <c r="EN93" s="66">
        <v>44105</v>
      </c>
      <c r="EO93" s="66">
        <v>44136</v>
      </c>
      <c r="EP93" s="66">
        <v>44166</v>
      </c>
      <c r="EQ93" s="66">
        <v>44197</v>
      </c>
      <c r="ER93" s="66">
        <v>44228</v>
      </c>
      <c r="ES93" s="66">
        <v>44256</v>
      </c>
      <c r="ET93" s="66">
        <v>44287</v>
      </c>
      <c r="EU93" s="66">
        <v>44317</v>
      </c>
      <c r="EV93" s="66">
        <v>44348</v>
      </c>
      <c r="EW93" s="66">
        <v>44378</v>
      </c>
      <c r="EX93" s="66">
        <v>44409</v>
      </c>
      <c r="EY93" s="66">
        <v>44440</v>
      </c>
      <c r="EZ93" s="66">
        <v>44470</v>
      </c>
      <c r="FA93" s="66">
        <v>44501</v>
      </c>
      <c r="FB93" s="66">
        <v>44531</v>
      </c>
      <c r="FC93" s="66">
        <v>44562</v>
      </c>
      <c r="FD93" s="66">
        <v>44593</v>
      </c>
      <c r="FE93" s="66">
        <v>44621</v>
      </c>
      <c r="FF93" s="66">
        <v>44652</v>
      </c>
      <c r="FG93" s="66">
        <v>44682</v>
      </c>
      <c r="FH93" s="66">
        <v>44713</v>
      </c>
      <c r="FI93" s="66">
        <v>44743</v>
      </c>
      <c r="FJ93" s="66">
        <v>44774</v>
      </c>
      <c r="FK93" s="66">
        <v>44805</v>
      </c>
      <c r="FL93" s="66">
        <v>44835</v>
      </c>
      <c r="FM93" s="66">
        <v>44866</v>
      </c>
      <c r="FN93" s="66">
        <v>44896</v>
      </c>
      <c r="FO93" s="66">
        <v>44927</v>
      </c>
      <c r="FP93" s="66">
        <v>44958</v>
      </c>
      <c r="FQ93" s="66">
        <v>44986</v>
      </c>
      <c r="FR93" s="66">
        <v>45017</v>
      </c>
      <c r="FS93" s="66">
        <v>45047</v>
      </c>
      <c r="FT93" s="66">
        <v>45078</v>
      </c>
      <c r="FU93" s="66">
        <v>45108</v>
      </c>
      <c r="FV93" s="66">
        <v>45139</v>
      </c>
      <c r="FW93" s="66">
        <v>45170</v>
      </c>
      <c r="FX93" s="66">
        <v>45200</v>
      </c>
      <c r="FY93" s="66">
        <v>45231</v>
      </c>
      <c r="FZ93" s="66">
        <v>45261</v>
      </c>
      <c r="GA93" s="66">
        <v>45292</v>
      </c>
      <c r="GB93" s="66">
        <v>45323</v>
      </c>
      <c r="GC93" s="66">
        <v>45352</v>
      </c>
      <c r="GD93" s="66">
        <v>45383</v>
      </c>
      <c r="GE93" s="66">
        <v>45413</v>
      </c>
      <c r="GF93" s="66">
        <v>45444</v>
      </c>
      <c r="GG93" s="66">
        <v>45474</v>
      </c>
      <c r="GH93" s="66">
        <v>45505</v>
      </c>
      <c r="GI93" s="66">
        <v>45536</v>
      </c>
      <c r="GJ93" s="66">
        <v>45566</v>
      </c>
      <c r="GK93" s="66">
        <v>45597</v>
      </c>
      <c r="GL93" s="66">
        <v>45627</v>
      </c>
    </row>
    <row r="94" spans="2:195" x14ac:dyDescent="0.3">
      <c r="B94" s="35" t="s">
        <v>78</v>
      </c>
      <c r="C94" s="76">
        <v>7098056.5099999998</v>
      </c>
      <c r="D94" s="76">
        <v>6349680.3499999996</v>
      </c>
      <c r="E94" s="76">
        <v>6329956.2999999989</v>
      </c>
      <c r="F94" s="76">
        <v>7147020.5700000003</v>
      </c>
      <c r="G94" s="76">
        <v>8184226.6700000009</v>
      </c>
      <c r="H94" s="76">
        <v>7848181.9699999988</v>
      </c>
      <c r="I94" s="76">
        <v>10775205.454</v>
      </c>
      <c r="J94" s="76">
        <v>9193568.4450000003</v>
      </c>
      <c r="K94" s="76">
        <v>9372901.0749999993</v>
      </c>
      <c r="L94" s="76">
        <v>9398327.1180000007</v>
      </c>
      <c r="M94" s="76">
        <v>9143794.2060000002</v>
      </c>
      <c r="N94" s="76">
        <v>6779912.1799999997</v>
      </c>
      <c r="O94" s="76">
        <v>7949266.7189999996</v>
      </c>
      <c r="P94" s="76">
        <v>6458675.7489999998</v>
      </c>
      <c r="Q94" s="76">
        <v>6890707.3379999995</v>
      </c>
      <c r="R94" s="76">
        <v>9128548.4629999995</v>
      </c>
      <c r="S94" s="76">
        <v>8290956.597000001</v>
      </c>
      <c r="T94" s="76">
        <v>9927135</v>
      </c>
      <c r="U94" s="76">
        <v>9975393.1090000011</v>
      </c>
      <c r="V94" s="76">
        <v>9542193.1490000002</v>
      </c>
      <c r="W94" s="76">
        <v>11310204.426999997</v>
      </c>
      <c r="X94" s="76">
        <v>10385160.497</v>
      </c>
      <c r="Y94" s="76">
        <v>9573250.1730000004</v>
      </c>
      <c r="Z94" s="76">
        <v>8455547.4230000004</v>
      </c>
      <c r="AA94" s="76">
        <v>8020371.5520000001</v>
      </c>
      <c r="AB94" s="76">
        <v>7256121.1989999991</v>
      </c>
      <c r="AC94" s="76">
        <v>8211893.3109999998</v>
      </c>
      <c r="AD94" s="76">
        <v>8649667.3139999993</v>
      </c>
      <c r="AE94" s="76">
        <v>9540044.8800000027</v>
      </c>
      <c r="AF94" s="76">
        <v>10908089.220000003</v>
      </c>
      <c r="AG94" s="76">
        <v>11984517.359000001</v>
      </c>
      <c r="AH94" s="76">
        <v>10102186.022</v>
      </c>
      <c r="AI94" s="76">
        <v>12242146.34</v>
      </c>
      <c r="AJ94" s="76">
        <v>11102774.540999999</v>
      </c>
      <c r="AK94" s="76">
        <v>10260737.936000001</v>
      </c>
      <c r="AL94" s="76">
        <v>9717529.5040000007</v>
      </c>
      <c r="AM94" s="76">
        <v>8632810.7719999999</v>
      </c>
      <c r="AN94" s="76">
        <v>9190699.443</v>
      </c>
      <c r="AO94" s="76">
        <v>9184409.7950000018</v>
      </c>
      <c r="AP94" s="76">
        <v>8826177.6370000001</v>
      </c>
      <c r="AQ94" s="76">
        <v>10203893.225</v>
      </c>
      <c r="AR94" s="76">
        <v>12013157.110999998</v>
      </c>
      <c r="AS94" s="76">
        <v>11722637.804</v>
      </c>
      <c r="AT94" s="76">
        <v>11669186.420000002</v>
      </c>
      <c r="AU94" s="76">
        <v>11809439.948000001</v>
      </c>
      <c r="AV94" s="76">
        <v>10574914.564999998</v>
      </c>
      <c r="AW94" s="76">
        <v>11006903.598999999</v>
      </c>
      <c r="AX94" s="76">
        <v>9601689.0079999994</v>
      </c>
      <c r="AY94" s="76">
        <v>9204157.659</v>
      </c>
      <c r="AZ94" s="76">
        <v>9817583.0769999996</v>
      </c>
      <c r="BA94" s="76">
        <v>7895466.188000001</v>
      </c>
      <c r="BB94" s="76">
        <v>9819202.6059999987</v>
      </c>
      <c r="BC94" s="76">
        <v>12174198.437999999</v>
      </c>
      <c r="BD94" s="76">
        <v>12666352.755999999</v>
      </c>
      <c r="BE94" s="76">
        <v>12874899.596999999</v>
      </c>
      <c r="BF94" s="76">
        <v>13086930.217999998</v>
      </c>
      <c r="BG94" s="76">
        <v>12880198.868000001</v>
      </c>
      <c r="BH94" s="76">
        <v>12098196.263999999</v>
      </c>
      <c r="BI94" s="76">
        <v>12867193.458000001</v>
      </c>
      <c r="BJ94" s="76">
        <v>10740912.151999999</v>
      </c>
      <c r="BK94" s="76">
        <v>9302577.1870000027</v>
      </c>
      <c r="BL94" s="76">
        <v>8331478.7660000008</v>
      </c>
      <c r="BM94" s="76">
        <v>8416331.6809999999</v>
      </c>
      <c r="BN94" s="76">
        <v>9977810.1909999996</v>
      </c>
      <c r="BO94" s="76">
        <v>10677500.696999999</v>
      </c>
      <c r="BP94" s="76">
        <v>10966949.035</v>
      </c>
      <c r="BQ94" s="76">
        <v>11889128.231000002</v>
      </c>
      <c r="BR94" s="76">
        <v>12871480.194999998</v>
      </c>
      <c r="BS94" s="76">
        <v>12384475.834000001</v>
      </c>
      <c r="BT94" s="76">
        <v>11872343.963999998</v>
      </c>
      <c r="BU94" s="76">
        <v>10247837.206</v>
      </c>
      <c r="BV94" s="76">
        <v>9090559.7719999999</v>
      </c>
      <c r="BW94" s="76">
        <v>9706432.9979999997</v>
      </c>
      <c r="BX94" s="76">
        <v>7507310.4310000008</v>
      </c>
      <c r="BY94" s="76">
        <v>8118515.7340000002</v>
      </c>
      <c r="BZ94" s="76">
        <v>9951081.125</v>
      </c>
      <c r="CA94" s="76">
        <v>10482559.607000001</v>
      </c>
      <c r="CB94" s="76">
        <v>11145809.107000001</v>
      </c>
      <c r="CC94" s="76">
        <v>11938323.168</v>
      </c>
      <c r="CD94" s="76">
        <v>11800953.812999999</v>
      </c>
      <c r="CE94" s="76">
        <v>11667577.677000001</v>
      </c>
      <c r="CF94" s="76">
        <v>10589505.060000002</v>
      </c>
      <c r="CG94" s="76">
        <v>10415532.146</v>
      </c>
      <c r="CH94" s="76">
        <v>9258709.7980000004</v>
      </c>
      <c r="CI94" s="76">
        <v>9417034.3170000017</v>
      </c>
      <c r="CJ94" s="76">
        <v>9058225.7589999996</v>
      </c>
      <c r="CK94" s="76">
        <v>9382690.6160000004</v>
      </c>
      <c r="CL94" s="76">
        <v>9818367.9970000014</v>
      </c>
      <c r="CM94" s="76">
        <v>10181847.609999999</v>
      </c>
      <c r="CN94" s="76">
        <v>13123646.436000003</v>
      </c>
      <c r="CO94" s="76">
        <v>14104204.090000002</v>
      </c>
      <c r="CP94" s="76">
        <v>13009387.352</v>
      </c>
      <c r="CQ94" s="76">
        <v>13705428.701999998</v>
      </c>
      <c r="CR94" s="76">
        <v>13337611.875</v>
      </c>
      <c r="CS94" s="76">
        <v>11116346.824999999</v>
      </c>
      <c r="CT94" s="76">
        <v>10819406.113000002</v>
      </c>
      <c r="CU94" s="76">
        <v>10024818.649</v>
      </c>
      <c r="CV94" s="76">
        <v>9763275.8949999996</v>
      </c>
      <c r="CW94" s="76">
        <v>9244976.2210000008</v>
      </c>
      <c r="CX94" s="76">
        <v>10682323.882999999</v>
      </c>
      <c r="CY94" s="76">
        <v>12510603.283000002</v>
      </c>
      <c r="CZ94" s="76">
        <v>13376899.005000001</v>
      </c>
      <c r="DA94" s="76">
        <v>13594432.179</v>
      </c>
      <c r="DB94" s="76">
        <v>14192926.219000001</v>
      </c>
      <c r="DC94" s="76">
        <v>13618333.728000002</v>
      </c>
      <c r="DD94" s="76">
        <v>11693562.183</v>
      </c>
      <c r="DE94" s="76">
        <v>11643669.739</v>
      </c>
      <c r="DF94" s="76">
        <v>11377341.581000002</v>
      </c>
      <c r="DG94" s="76">
        <v>10427133.817</v>
      </c>
      <c r="DH94" s="76">
        <v>10909585.112</v>
      </c>
      <c r="DI94" s="76">
        <v>9923473.8479999993</v>
      </c>
      <c r="DJ94" s="76">
        <v>10909533.295</v>
      </c>
      <c r="DK94" s="76">
        <v>11780735.226</v>
      </c>
      <c r="DL94" s="87">
        <v>16306417.655106399</v>
      </c>
      <c r="DM94" s="87">
        <v>16757142.219603449</v>
      </c>
      <c r="DN94" s="87">
        <v>16747173.972963609</v>
      </c>
      <c r="DO94" s="87">
        <v>16025923.641495172</v>
      </c>
      <c r="DP94" s="87">
        <v>14025734.207068689</v>
      </c>
      <c r="DQ94" s="87">
        <v>13334019.90543391</v>
      </c>
      <c r="DR94" s="87">
        <v>13040389.782598902</v>
      </c>
      <c r="DS94" s="87">
        <v>9966961.9483655766</v>
      </c>
      <c r="DT94" s="87">
        <v>10967093.409805305</v>
      </c>
      <c r="DU94" s="87">
        <v>11416937.107760951</v>
      </c>
      <c r="DV94" s="87">
        <v>14296674.129766308</v>
      </c>
      <c r="DW94" s="87">
        <v>16014839.746399358</v>
      </c>
      <c r="DX94" s="87">
        <v>17076190.474919986</v>
      </c>
      <c r="DY94" s="87">
        <v>17615691.640147313</v>
      </c>
      <c r="DZ94" s="87">
        <v>17626806.266392004</v>
      </c>
      <c r="EA94" s="87">
        <v>16884097.574844647</v>
      </c>
      <c r="EB94" s="87">
        <v>14825486.876862498</v>
      </c>
      <c r="EC94" s="87">
        <v>14088824.277157417</v>
      </c>
      <c r="ED94" s="87">
        <v>13737986.71780551</v>
      </c>
      <c r="EE94" s="87">
        <v>10520594.705507856</v>
      </c>
      <c r="EF94" s="87">
        <v>11574143.488840306</v>
      </c>
      <c r="EG94" s="87">
        <v>12090957.631719936</v>
      </c>
      <c r="EH94" s="87">
        <v>15190343.650756296</v>
      </c>
      <c r="EI94" s="87">
        <v>16956545.766872734</v>
      </c>
      <c r="EJ94" s="87">
        <v>18097830.650908303</v>
      </c>
      <c r="EK94" s="87">
        <v>18732987.606863577</v>
      </c>
      <c r="EL94" s="87">
        <v>18767479.030639194</v>
      </c>
      <c r="EM94" s="87">
        <v>18002655.204923574</v>
      </c>
      <c r="EN94" s="87">
        <v>15874227.670830499</v>
      </c>
      <c r="EO94" s="87">
        <v>15095508.705771293</v>
      </c>
      <c r="EP94" s="87">
        <v>14676161.876681177</v>
      </c>
      <c r="EQ94" s="87">
        <v>11211884.505995084</v>
      </c>
      <c r="ER94" s="87">
        <v>12322686.45196419</v>
      </c>
      <c r="ES94" s="87">
        <v>12906654.520926042</v>
      </c>
      <c r="ET94" s="87">
        <v>16250186.66265532</v>
      </c>
      <c r="EU94" s="87">
        <v>18055931.409646053</v>
      </c>
      <c r="EV94" s="87">
        <v>19275305.6164959</v>
      </c>
      <c r="EW94" s="87">
        <v>19996476.771811701</v>
      </c>
      <c r="EX94" s="87">
        <v>20028758.834612451</v>
      </c>
      <c r="EY94" s="87">
        <v>19203245.534124132</v>
      </c>
      <c r="EZ94" s="87">
        <v>16972868.455822568</v>
      </c>
      <c r="FA94" s="87">
        <v>16144576.848393381</v>
      </c>
      <c r="FB94" s="87">
        <v>15656830.299052104</v>
      </c>
      <c r="FC94" s="87">
        <v>11972174.557109926</v>
      </c>
      <c r="FD94" s="87">
        <v>13133433.234211998</v>
      </c>
      <c r="FE94" s="87">
        <v>13779818.255735928</v>
      </c>
      <c r="FF94" s="87">
        <v>17375774.141548906</v>
      </c>
      <c r="FG94" s="87">
        <v>19211010.477159616</v>
      </c>
      <c r="FH94" s="87">
        <v>20498341.045931611</v>
      </c>
      <c r="FI94" s="87">
        <v>21293723.919241056</v>
      </c>
      <c r="FJ94" s="87">
        <v>21316096.739399172</v>
      </c>
      <c r="FK94" s="87">
        <v>20420541.984982349</v>
      </c>
      <c r="FL94" s="87">
        <v>18072775.845731948</v>
      </c>
      <c r="FM94" s="87">
        <v>17172844.901344512</v>
      </c>
      <c r="FN94" s="87">
        <v>16589742.222426355</v>
      </c>
      <c r="FO94" s="87">
        <v>12642633.906052003</v>
      </c>
      <c r="FP94" s="87">
        <v>13836444.870758636</v>
      </c>
      <c r="FQ94" s="87">
        <v>14514747.907250142</v>
      </c>
      <c r="FR94" s="87">
        <v>18293811.90684703</v>
      </c>
      <c r="FS94" s="87">
        <v>20120822.59394329</v>
      </c>
      <c r="FT94" s="87">
        <v>21439486.806241322</v>
      </c>
      <c r="FU94" s="87">
        <v>22270733.235321008</v>
      </c>
      <c r="FV94" s="87">
        <v>22255090.069950167</v>
      </c>
      <c r="FW94" s="87">
        <v>21292691.796218954</v>
      </c>
      <c r="FX94" s="87">
        <v>18855803.657252938</v>
      </c>
      <c r="FY94" s="87">
        <v>17934574.234559696</v>
      </c>
      <c r="FZ94" s="87">
        <v>17325019.006762166</v>
      </c>
      <c r="GA94" s="87">
        <v>13248599.058028022</v>
      </c>
      <c r="GB94" s="87">
        <v>14479828.517138399</v>
      </c>
      <c r="GC94" s="87">
        <v>15205904.589368299</v>
      </c>
      <c r="GD94" s="87">
        <v>19183780.53921964</v>
      </c>
      <c r="GE94" s="87">
        <v>21035445.49985069</v>
      </c>
      <c r="GF94" s="87">
        <v>22411769.665943373</v>
      </c>
      <c r="GG94" s="87">
        <v>23312404.010865886</v>
      </c>
      <c r="GH94" s="87">
        <v>23293821.050759487</v>
      </c>
      <c r="GI94" s="87">
        <v>22284342.7649232</v>
      </c>
      <c r="GJ94" s="87">
        <v>19764369.149736974</v>
      </c>
      <c r="GK94" s="87">
        <v>18799428.229163211</v>
      </c>
      <c r="GL94" s="87">
        <v>18129444.777983587</v>
      </c>
    </row>
    <row r="95" spans="2:195" x14ac:dyDescent="0.3">
      <c r="B95" s="35" t="s">
        <v>79</v>
      </c>
      <c r="C95" s="76">
        <v>3296766.06</v>
      </c>
      <c r="D95" s="76">
        <v>2903806.24</v>
      </c>
      <c r="E95" s="76">
        <v>2800570.33</v>
      </c>
      <c r="F95" s="76">
        <v>3264663.35</v>
      </c>
      <c r="G95" s="76">
        <v>3923426.0599999996</v>
      </c>
      <c r="H95" s="76">
        <v>3756797.98</v>
      </c>
      <c r="I95" s="76">
        <v>5146175.5489999996</v>
      </c>
      <c r="J95" s="76">
        <v>4284713.0779999997</v>
      </c>
      <c r="K95" s="76">
        <v>4752975.7609999999</v>
      </c>
      <c r="L95" s="76">
        <v>4569187.0039999997</v>
      </c>
      <c r="M95" s="76">
        <v>4078965.1430000002</v>
      </c>
      <c r="N95" s="76">
        <v>3747540.9109999998</v>
      </c>
      <c r="O95" s="76">
        <v>4009923.1880000001</v>
      </c>
      <c r="P95" s="76">
        <v>3211900.898</v>
      </c>
      <c r="Q95" s="76">
        <v>3325594.8560000001</v>
      </c>
      <c r="R95" s="76">
        <v>4257990.6509999996</v>
      </c>
      <c r="S95" s="76">
        <v>4178161.3259999999</v>
      </c>
      <c r="T95" s="76">
        <v>5063834.2769999998</v>
      </c>
      <c r="U95" s="76">
        <v>5099348.6739999996</v>
      </c>
      <c r="V95" s="76">
        <v>6095028.9570000004</v>
      </c>
      <c r="W95" s="76">
        <v>4764080.2010000004</v>
      </c>
      <c r="X95" s="76">
        <v>5291651.5120000001</v>
      </c>
      <c r="Y95" s="76">
        <v>4844890.0750000002</v>
      </c>
      <c r="Z95" s="76">
        <v>4331454.5889999997</v>
      </c>
      <c r="AA95" s="76">
        <v>3978097.9950000001</v>
      </c>
      <c r="AB95" s="76">
        <v>3500608.173</v>
      </c>
      <c r="AC95" s="76">
        <v>4012351.6519999998</v>
      </c>
      <c r="AD95" s="76">
        <v>4373649.3080000002</v>
      </c>
      <c r="AE95" s="76">
        <v>5175471.4720000001</v>
      </c>
      <c r="AF95" s="76">
        <v>5935215.5350000001</v>
      </c>
      <c r="AG95" s="76">
        <v>6739096.051</v>
      </c>
      <c r="AH95" s="76">
        <v>5800476.949</v>
      </c>
      <c r="AI95" s="76">
        <v>6855515.983</v>
      </c>
      <c r="AJ95" s="76">
        <v>5985665.727</v>
      </c>
      <c r="AK95" s="76">
        <v>6111467.7560000001</v>
      </c>
      <c r="AL95" s="76">
        <v>5177898.1720000003</v>
      </c>
      <c r="AM95" s="76">
        <v>4803401.193</v>
      </c>
      <c r="AN95" s="76">
        <v>5321397.3669999996</v>
      </c>
      <c r="AO95" s="76">
        <v>4753319.8909999998</v>
      </c>
      <c r="AP95" s="76">
        <v>5000315.3959999997</v>
      </c>
      <c r="AQ95" s="76">
        <v>5950309.2620000001</v>
      </c>
      <c r="AR95" s="76">
        <v>7201406.9050000003</v>
      </c>
      <c r="AS95" s="76">
        <v>6997221.6390000004</v>
      </c>
      <c r="AT95" s="76">
        <v>7315910.5860000001</v>
      </c>
      <c r="AU95" s="76">
        <v>7075793.8739999998</v>
      </c>
      <c r="AV95" s="76">
        <v>6455641.125</v>
      </c>
      <c r="AW95" s="76">
        <v>6764244.7419999996</v>
      </c>
      <c r="AX95" s="76">
        <v>5855293.2259999998</v>
      </c>
      <c r="AY95" s="76">
        <v>5470532.7929999996</v>
      </c>
      <c r="AZ95" s="76">
        <v>6124997.0410000002</v>
      </c>
      <c r="BA95" s="76">
        <v>4685415.7149999999</v>
      </c>
      <c r="BB95" s="76">
        <v>6125580.2800000003</v>
      </c>
      <c r="BC95" s="76">
        <v>7734260.9989999998</v>
      </c>
      <c r="BD95" s="76">
        <v>8190153.8650000002</v>
      </c>
      <c r="BE95" s="76">
        <v>8280275.585</v>
      </c>
      <c r="BF95" s="76">
        <v>8620946.9470000006</v>
      </c>
      <c r="BG95" s="76">
        <v>8406213.7980000004</v>
      </c>
      <c r="BH95" s="76">
        <v>8273958.71</v>
      </c>
      <c r="BI95" s="76">
        <v>8505607.7679999992</v>
      </c>
      <c r="BJ95" s="76">
        <v>6864483.1660000002</v>
      </c>
      <c r="BK95" s="76">
        <v>5892675.3119999999</v>
      </c>
      <c r="BL95" s="76">
        <v>5101684.8650000002</v>
      </c>
      <c r="BM95" s="76">
        <v>5304180.2019999996</v>
      </c>
      <c r="BN95" s="76">
        <v>6184009.4900000002</v>
      </c>
      <c r="BO95" s="76">
        <v>7510733.5930000003</v>
      </c>
      <c r="BP95" s="76">
        <v>7749457.8839999996</v>
      </c>
      <c r="BQ95" s="76">
        <v>8093100.5619999999</v>
      </c>
      <c r="BR95" s="76">
        <v>8944603.3629999999</v>
      </c>
      <c r="BS95" s="76">
        <v>8601292.7180000003</v>
      </c>
      <c r="BT95" s="76">
        <v>8073979.8289999999</v>
      </c>
      <c r="BU95" s="76">
        <v>6871987.4340000004</v>
      </c>
      <c r="BV95" s="76">
        <v>6181683.0130000003</v>
      </c>
      <c r="BW95" s="76">
        <v>6191670.8729999997</v>
      </c>
      <c r="BX95" s="76">
        <v>4915364.7130000005</v>
      </c>
      <c r="BY95" s="76">
        <v>5488934.4160000002</v>
      </c>
      <c r="BZ95" s="76">
        <v>7000464.4919999996</v>
      </c>
      <c r="CA95" s="76">
        <v>7743994.4510000004</v>
      </c>
      <c r="CB95" s="76">
        <v>8224745.6670000004</v>
      </c>
      <c r="CC95" s="76">
        <v>8975664.0120000001</v>
      </c>
      <c r="CD95" s="76">
        <v>8760783.2090000007</v>
      </c>
      <c r="CE95" s="76">
        <v>8542864.2980000004</v>
      </c>
      <c r="CF95" s="76">
        <v>7715851.6320000002</v>
      </c>
      <c r="CG95" s="76">
        <v>7573565.4220000003</v>
      </c>
      <c r="CH95" s="76">
        <v>6726736.4299999997</v>
      </c>
      <c r="CI95" s="76">
        <v>6779695.1979999999</v>
      </c>
      <c r="CJ95" s="76">
        <v>6597015.1320000002</v>
      </c>
      <c r="CK95" s="76">
        <v>6536325.3200000003</v>
      </c>
      <c r="CL95" s="76">
        <v>7170983.8490000004</v>
      </c>
      <c r="CM95" s="76">
        <v>7593531.7549999999</v>
      </c>
      <c r="CN95" s="76">
        <v>10387126.878</v>
      </c>
      <c r="CO95" s="76">
        <v>11207336.282</v>
      </c>
      <c r="CP95" s="76">
        <v>10364007.516000001</v>
      </c>
      <c r="CQ95" s="76">
        <v>10862115.102</v>
      </c>
      <c r="CR95" s="76">
        <v>10384774.5</v>
      </c>
      <c r="CS95" s="76">
        <v>9127804.3090000004</v>
      </c>
      <c r="CT95" s="76">
        <v>8627506.0940000005</v>
      </c>
      <c r="CU95" s="76">
        <v>7562056.3260000004</v>
      </c>
      <c r="CV95" s="76">
        <v>7537991.6229999997</v>
      </c>
      <c r="CW95" s="76">
        <v>6958591.148</v>
      </c>
      <c r="CX95" s="76">
        <v>8658417.1370000001</v>
      </c>
      <c r="CY95" s="76">
        <v>10333209.755000001</v>
      </c>
      <c r="CZ95" s="76">
        <v>11265906.518999999</v>
      </c>
      <c r="DA95" s="76">
        <v>11554424.1</v>
      </c>
      <c r="DB95" s="76">
        <v>11948289.077</v>
      </c>
      <c r="DC95" s="76">
        <v>11790645.310000001</v>
      </c>
      <c r="DD95" s="76">
        <v>9934789.3479999993</v>
      </c>
      <c r="DE95" s="76">
        <v>10094899.873</v>
      </c>
      <c r="DF95" s="76">
        <v>9787791.2689999994</v>
      </c>
      <c r="DG95" s="76">
        <v>8734274.2880000006</v>
      </c>
      <c r="DH95" s="76">
        <v>9027813.852</v>
      </c>
      <c r="DI95" s="76">
        <v>8412694.5840000007</v>
      </c>
      <c r="DJ95" s="76">
        <v>8941362.1170000006</v>
      </c>
      <c r="DK95" s="76">
        <v>10525189.005000001</v>
      </c>
      <c r="DL95" s="87">
        <v>13025201.232003933</v>
      </c>
      <c r="DM95" s="87">
        <v>13342953.975298334</v>
      </c>
      <c r="DN95" s="87">
        <v>13297360.802285528</v>
      </c>
      <c r="DO95" s="87">
        <v>12688743.513842262</v>
      </c>
      <c r="DP95" s="87">
        <v>11063992.048618682</v>
      </c>
      <c r="DQ95" s="87">
        <v>10502365.491062913</v>
      </c>
      <c r="DR95" s="87">
        <v>10271434.37782919</v>
      </c>
      <c r="DS95" s="87">
        <v>7917614.2429680284</v>
      </c>
      <c r="DT95" s="87">
        <v>8698331.638008317</v>
      </c>
      <c r="DU95" s="87">
        <v>9022844.7757444102</v>
      </c>
      <c r="DV95" s="87">
        <v>11247595.694074154</v>
      </c>
      <c r="DW95" s="87">
        <v>12579317.469341548</v>
      </c>
      <c r="DX95" s="87">
        <v>13363377.258902714</v>
      </c>
      <c r="DY95" s="87">
        <v>13717946.060206914</v>
      </c>
      <c r="DZ95" s="87">
        <v>13680371.2995102</v>
      </c>
      <c r="EA95" s="87">
        <v>13062018.04938517</v>
      </c>
      <c r="EB95" s="87">
        <v>11415216.504306212</v>
      </c>
      <c r="EC95" s="87">
        <v>10835487.470346399</v>
      </c>
      <c r="ED95" s="87">
        <v>10576116.190276401</v>
      </c>
      <c r="EE95" s="87">
        <v>8262253.3571180822</v>
      </c>
      <c r="EF95" s="87">
        <v>9070305.7892737016</v>
      </c>
      <c r="EG95" s="87">
        <v>9429212.9514567927</v>
      </c>
      <c r="EH95" s="87">
        <v>11779738.301833112</v>
      </c>
      <c r="EI95" s="87">
        <v>13134790.973468538</v>
      </c>
      <c r="EJ95" s="87">
        <v>13965814.180035634</v>
      </c>
      <c r="EK95" s="87">
        <v>14375082.754386095</v>
      </c>
      <c r="EL95" s="87">
        <v>14347856.320595073</v>
      </c>
      <c r="EM95" s="87">
        <v>13710460.678748015</v>
      </c>
      <c r="EN95" s="87">
        <v>12018157.777377907</v>
      </c>
      <c r="EO95" s="87">
        <v>11411275.662164032</v>
      </c>
      <c r="EP95" s="87">
        <v>11113908.066451631</v>
      </c>
      <c r="EQ95" s="87">
        <v>8816901.3626722805</v>
      </c>
      <c r="ER95" s="87">
        <v>9671013.6971663795</v>
      </c>
      <c r="ES95" s="87">
        <v>10079305.865007838</v>
      </c>
      <c r="ET95" s="87">
        <v>12621344.12680079</v>
      </c>
      <c r="EU95" s="87">
        <v>14015039.472456392</v>
      </c>
      <c r="EV95" s="87">
        <v>14918022.040482607</v>
      </c>
      <c r="EW95" s="87">
        <v>15404885.81680478</v>
      </c>
      <c r="EX95" s="87">
        <v>15389449.497909956</v>
      </c>
      <c r="EY95" s="87">
        <v>14718039.644972391</v>
      </c>
      <c r="EZ95" s="87">
        <v>12949147.974809598</v>
      </c>
      <c r="FA95" s="87">
        <v>12306896.039167954</v>
      </c>
      <c r="FB95" s="87">
        <v>11961117.087194052</v>
      </c>
      <c r="FC95" s="87">
        <v>9156387.1525698062</v>
      </c>
      <c r="FD95" s="87">
        <v>10037338.39893136</v>
      </c>
      <c r="FE95" s="87">
        <v>10475873.296306949</v>
      </c>
      <c r="FF95" s="87">
        <v>13136676.977578908</v>
      </c>
      <c r="FG95" s="87">
        <v>14551843.706879726</v>
      </c>
      <c r="FH95" s="87">
        <v>15485783.502977202</v>
      </c>
      <c r="FI95" s="87">
        <v>16002193.04951825</v>
      </c>
      <c r="FJ95" s="87">
        <v>15975720.601128865</v>
      </c>
      <c r="FK95" s="87">
        <v>15268999.294301711</v>
      </c>
      <c r="FL95" s="87">
        <v>13442952.313486287</v>
      </c>
      <c r="FM95" s="87">
        <v>12768024.526559658</v>
      </c>
      <c r="FN95" s="87">
        <v>12385343.531370144</v>
      </c>
      <c r="FO95" s="87">
        <v>9482397.2672607172</v>
      </c>
      <c r="FP95" s="87">
        <v>10390736.183586678</v>
      </c>
      <c r="FQ95" s="87">
        <v>10860458.744478889</v>
      </c>
      <c r="FR95" s="87">
        <v>13639074.119081015</v>
      </c>
      <c r="FS95" s="87">
        <v>15077957.293479007</v>
      </c>
      <c r="FT95" s="87">
        <v>16035012.402743878</v>
      </c>
      <c r="FU95" s="87">
        <v>16573164.620320469</v>
      </c>
      <c r="FV95" s="87">
        <v>16529877.485068219</v>
      </c>
      <c r="FW95" s="87">
        <v>15785142.199061738</v>
      </c>
      <c r="FX95" s="87">
        <v>13901879.34038016</v>
      </c>
      <c r="FY95" s="87">
        <v>13195644.950097682</v>
      </c>
      <c r="FZ95" s="87">
        <v>12778162.141390279</v>
      </c>
      <c r="GA95" s="87">
        <v>9765007.3002510034</v>
      </c>
      <c r="GB95" s="87">
        <v>10674938.69649755</v>
      </c>
      <c r="GC95" s="87">
        <v>11149426.509567194</v>
      </c>
      <c r="GD95" s="87">
        <v>13990202.474243326</v>
      </c>
      <c r="GE95" s="87">
        <v>15425183.21003221</v>
      </c>
      <c r="GF95" s="87">
        <v>16425633.490812015</v>
      </c>
      <c r="GG95" s="87">
        <v>17018412.012132838</v>
      </c>
      <c r="GH95" s="87">
        <v>17001909.743535891</v>
      </c>
      <c r="GI95" s="87">
        <v>16262449.337312881</v>
      </c>
      <c r="GJ95" s="87">
        <v>14361765.028996203</v>
      </c>
      <c r="GK95" s="87">
        <v>13650181.210522182</v>
      </c>
      <c r="GL95" s="87">
        <v>13216060.306417517</v>
      </c>
    </row>
    <row r="96" spans="2:195" x14ac:dyDescent="0.3">
      <c r="B96" s="35" t="s">
        <v>80</v>
      </c>
      <c r="C96" s="76">
        <v>8079058.4700000007</v>
      </c>
      <c r="D96" s="76">
        <v>6898348.9100000001</v>
      </c>
      <c r="E96" s="76">
        <v>6957681.9500000002</v>
      </c>
      <c r="F96" s="76">
        <v>7014455.129999999</v>
      </c>
      <c r="G96" s="76">
        <v>8221833.4199999999</v>
      </c>
      <c r="H96" s="76">
        <v>7405899.0800000001</v>
      </c>
      <c r="I96" s="76">
        <v>8871663.324000001</v>
      </c>
      <c r="J96" s="76">
        <v>8050247.0690000001</v>
      </c>
      <c r="K96" s="76">
        <v>8221079.7070000004</v>
      </c>
      <c r="L96" s="76">
        <v>9258704.0419999994</v>
      </c>
      <c r="M96" s="76">
        <v>8682422.8540000003</v>
      </c>
      <c r="N96" s="76">
        <v>8271982.7369999997</v>
      </c>
      <c r="O96" s="76">
        <v>9028897.8420000002</v>
      </c>
      <c r="P96" s="76">
        <v>6901546.5810000002</v>
      </c>
      <c r="Q96" s="76">
        <v>7425688.0130000003</v>
      </c>
      <c r="R96" s="76">
        <v>8555042.7899999991</v>
      </c>
      <c r="S96" s="76">
        <v>7754662.5610000007</v>
      </c>
      <c r="T96" s="76">
        <v>8901521.4239999987</v>
      </c>
      <c r="U96" s="76">
        <v>8163890.8709999993</v>
      </c>
      <c r="V96" s="76">
        <v>7754159.0310000004</v>
      </c>
      <c r="W96" s="76">
        <v>9887078.7090000007</v>
      </c>
      <c r="X96" s="76">
        <v>8492593.0130000003</v>
      </c>
      <c r="Y96" s="76">
        <v>8417774.4820000008</v>
      </c>
      <c r="Z96" s="76">
        <v>8013440.9050000003</v>
      </c>
      <c r="AA96" s="76">
        <v>7852444.7189999996</v>
      </c>
      <c r="AB96" s="76">
        <v>7723647.3560000006</v>
      </c>
      <c r="AC96" s="76">
        <v>7995135.9779999983</v>
      </c>
      <c r="AD96" s="76">
        <v>8026871.9100000001</v>
      </c>
      <c r="AE96" s="76">
        <v>8200459.8709999993</v>
      </c>
      <c r="AF96" s="76">
        <v>8819398.5399999991</v>
      </c>
      <c r="AG96" s="76">
        <v>9403867.4460000005</v>
      </c>
      <c r="AH96" s="76">
        <v>8767476.3880000003</v>
      </c>
      <c r="AI96" s="76">
        <v>9857639.7230000012</v>
      </c>
      <c r="AJ96" s="76">
        <v>9193802.8430000003</v>
      </c>
      <c r="AK96" s="76">
        <v>8795321.6140000001</v>
      </c>
      <c r="AL96" s="76">
        <v>8472303.2009999994</v>
      </c>
      <c r="AM96" s="76">
        <v>8152688.9400000004</v>
      </c>
      <c r="AN96" s="76">
        <v>7899280.1229999997</v>
      </c>
      <c r="AO96" s="76">
        <v>8629352.5809999984</v>
      </c>
      <c r="AP96" s="76">
        <v>8186616.0470000003</v>
      </c>
      <c r="AQ96" s="76">
        <v>8737699.6770000011</v>
      </c>
      <c r="AR96" s="76">
        <v>9681873.4770000018</v>
      </c>
      <c r="AS96" s="76">
        <v>8960074.3759999983</v>
      </c>
      <c r="AT96" s="76">
        <v>9109168.5360000003</v>
      </c>
      <c r="AU96" s="76">
        <v>9729719.4249999989</v>
      </c>
      <c r="AV96" s="76">
        <v>8549462.75</v>
      </c>
      <c r="AW96" s="76">
        <v>10005312.98</v>
      </c>
      <c r="AX96" s="76">
        <v>7720749.2439999999</v>
      </c>
      <c r="AY96" s="76">
        <v>8119669.8079999993</v>
      </c>
      <c r="AZ96" s="76">
        <v>8622472.2369999997</v>
      </c>
      <c r="BA96" s="76">
        <v>7149855.7959999992</v>
      </c>
      <c r="BB96" s="76">
        <v>8625282.4749999996</v>
      </c>
      <c r="BC96" s="76">
        <v>9727003.807</v>
      </c>
      <c r="BD96" s="76">
        <v>9772934.5150000006</v>
      </c>
      <c r="BE96" s="76">
        <v>9958931.807</v>
      </c>
      <c r="BF96" s="76">
        <v>9834114.0699999984</v>
      </c>
      <c r="BG96" s="76">
        <v>10106686.870999999</v>
      </c>
      <c r="BH96" s="76">
        <v>9607359.7920000013</v>
      </c>
      <c r="BI96" s="76">
        <v>10121872.699000001</v>
      </c>
      <c r="BJ96" s="76">
        <v>9421924.3229999989</v>
      </c>
      <c r="BK96" s="76">
        <v>8599046.9710000008</v>
      </c>
      <c r="BL96" s="76">
        <v>8463605.6850000005</v>
      </c>
      <c r="BM96" s="76">
        <v>9734976.3420000002</v>
      </c>
      <c r="BN96" s="76">
        <v>7442240.1529999999</v>
      </c>
      <c r="BO96" s="76">
        <v>9960544.6989999991</v>
      </c>
      <c r="BP96" s="76">
        <v>9190388.9730000012</v>
      </c>
      <c r="BQ96" s="76">
        <v>9673191.2489999998</v>
      </c>
      <c r="BR96" s="76">
        <v>10398652.700999999</v>
      </c>
      <c r="BS96" s="76">
        <v>10287173.892000001</v>
      </c>
      <c r="BT96" s="76">
        <v>10196574.265000001</v>
      </c>
      <c r="BU96" s="76">
        <v>9728204.6669999994</v>
      </c>
      <c r="BV96" s="76">
        <v>9033602.2280000001</v>
      </c>
      <c r="BW96" s="76">
        <v>9898476.9399999995</v>
      </c>
      <c r="BX96" s="76">
        <v>7892837.6469999999</v>
      </c>
      <c r="BY96" s="76">
        <v>8741064.3990000002</v>
      </c>
      <c r="BZ96" s="76">
        <v>10101204.318</v>
      </c>
      <c r="CA96" s="76">
        <v>9990615.3439999986</v>
      </c>
      <c r="CB96" s="76">
        <v>10409980.835999999</v>
      </c>
      <c r="CC96" s="76">
        <v>10779683.26</v>
      </c>
      <c r="CD96" s="76">
        <v>10725635.878999999</v>
      </c>
      <c r="CE96" s="76">
        <v>10473910.866</v>
      </c>
      <c r="CF96" s="76">
        <v>10114705.399999999</v>
      </c>
      <c r="CG96" s="76">
        <v>10274227.379999999</v>
      </c>
      <c r="CH96" s="76">
        <v>9250478.2829999998</v>
      </c>
      <c r="CI96" s="76">
        <v>9244029.6789999995</v>
      </c>
      <c r="CJ96" s="76">
        <v>9271269.4059999995</v>
      </c>
      <c r="CK96" s="76">
        <v>9689912.2400000002</v>
      </c>
      <c r="CL96" s="76">
        <v>9769263.3389999997</v>
      </c>
      <c r="CM96" s="76">
        <v>10158475.348000001</v>
      </c>
      <c r="CN96" s="76">
        <v>11040708.720999999</v>
      </c>
      <c r="CO96" s="76">
        <v>11682426.82</v>
      </c>
      <c r="CP96" s="76">
        <v>11172541.284</v>
      </c>
      <c r="CQ96" s="76">
        <v>11594861.455999998</v>
      </c>
      <c r="CR96" s="76">
        <v>11169812.536000002</v>
      </c>
      <c r="CS96" s="76">
        <v>10895081.614</v>
      </c>
      <c r="CT96" s="76">
        <v>10354074.348000001</v>
      </c>
      <c r="CU96" s="76">
        <v>9927792.602</v>
      </c>
      <c r="CV96" s="76">
        <v>10115758.866</v>
      </c>
      <c r="CW96" s="76">
        <v>9950032.2660000008</v>
      </c>
      <c r="CX96" s="76">
        <v>10664150.217999998</v>
      </c>
      <c r="CY96" s="76">
        <v>11362340.890000001</v>
      </c>
      <c r="CZ96" s="76">
        <v>11870851.378</v>
      </c>
      <c r="DA96" s="76">
        <v>11714126.388999999</v>
      </c>
      <c r="DB96" s="76">
        <v>12035116.921</v>
      </c>
      <c r="DC96" s="76">
        <v>12150424.226</v>
      </c>
      <c r="DD96" s="76">
        <v>11475369.294</v>
      </c>
      <c r="DE96" s="76">
        <v>11726119.235000001</v>
      </c>
      <c r="DF96" s="76">
        <v>11705899.075000001</v>
      </c>
      <c r="DG96" s="76">
        <v>11204626.593</v>
      </c>
      <c r="DH96" s="76">
        <v>11543087.570999999</v>
      </c>
      <c r="DI96" s="76">
        <v>10626771.786</v>
      </c>
      <c r="DJ96" s="76">
        <v>11567070.259</v>
      </c>
      <c r="DK96" s="76">
        <v>12498964.153000001</v>
      </c>
      <c r="DL96" s="87">
        <v>12440019.435797313</v>
      </c>
      <c r="DM96" s="87">
        <v>13321897.962521605</v>
      </c>
      <c r="DN96" s="87">
        <v>13285972.578300735</v>
      </c>
      <c r="DO96" s="87">
        <v>12686869.294796484</v>
      </c>
      <c r="DP96" s="87">
        <v>12954321.376754187</v>
      </c>
      <c r="DQ96" s="87">
        <v>12039035.234112937</v>
      </c>
      <c r="DR96" s="87">
        <v>13253457.18513497</v>
      </c>
      <c r="DS96" s="87">
        <v>9890675.3108661119</v>
      </c>
      <c r="DT96" s="87">
        <v>10305242.302419897</v>
      </c>
      <c r="DU96" s="87">
        <v>11644993.065421952</v>
      </c>
      <c r="DV96" s="87">
        <v>12207280.487781826</v>
      </c>
      <c r="DW96" s="87">
        <v>12882884.858788524</v>
      </c>
      <c r="DX96" s="87">
        <v>13072888.253473846</v>
      </c>
      <c r="DY96" s="87">
        <v>13927410.561754128</v>
      </c>
      <c r="DZ96" s="87">
        <v>13888314.563498668</v>
      </c>
      <c r="EA96" s="87">
        <v>13267631.443022594</v>
      </c>
      <c r="EB96" s="87">
        <v>13573741.297635293</v>
      </c>
      <c r="EC96" s="87">
        <v>12617934.648868721</v>
      </c>
      <c r="ED96" s="87">
        <v>13927547.515841391</v>
      </c>
      <c r="EE96" s="87">
        <v>10368342.474694567</v>
      </c>
      <c r="EF96" s="87">
        <v>11156172.98999246</v>
      </c>
      <c r="EG96" s="87">
        <v>12195209.382242128</v>
      </c>
      <c r="EH96" s="87">
        <v>12793753.100882482</v>
      </c>
      <c r="EI96" s="87">
        <v>13497651.242370998</v>
      </c>
      <c r="EJ96" s="87">
        <v>13689507.166088177</v>
      </c>
      <c r="EK96" s="87">
        <v>14582320.276401903</v>
      </c>
      <c r="EL96" s="87">
        <v>14537847.68997241</v>
      </c>
      <c r="EM96" s="87">
        <v>13885039.819860442</v>
      </c>
      <c r="EN96" s="87">
        <v>14213757.736379353</v>
      </c>
      <c r="EO96" s="87">
        <v>13215668.446109459</v>
      </c>
      <c r="EP96" s="87">
        <v>14602311.931306165</v>
      </c>
      <c r="EQ96" s="87">
        <v>10903503.414605949</v>
      </c>
      <c r="ER96" s="87">
        <v>11428978.083749423</v>
      </c>
      <c r="ES96" s="87">
        <v>12822780.172775093</v>
      </c>
      <c r="ET96" s="87">
        <v>13467737.46967892</v>
      </c>
      <c r="EU96" s="87">
        <v>14216314.744697617</v>
      </c>
      <c r="EV96" s="87">
        <v>14416626.029147532</v>
      </c>
      <c r="EW96" s="87">
        <v>15355873.535865299</v>
      </c>
      <c r="EX96" s="87">
        <v>15295672.544558994</v>
      </c>
      <c r="EY96" s="87">
        <v>14596548.589795237</v>
      </c>
      <c r="EZ96" s="87">
        <v>14941400.987230813</v>
      </c>
      <c r="FA96" s="87">
        <v>13874801.74408528</v>
      </c>
      <c r="FB96" s="87">
        <v>15351990.336660223</v>
      </c>
      <c r="FC96" s="87">
        <v>11428095.825575706</v>
      </c>
      <c r="FD96" s="87">
        <v>11974097.249666721</v>
      </c>
      <c r="FE96" s="87">
        <v>13431908.40128867</v>
      </c>
      <c r="FF96" s="87">
        <v>14113670.52159803</v>
      </c>
      <c r="FG96" s="87">
        <v>14894289.833671929</v>
      </c>
      <c r="FH96" s="87">
        <v>15096098.088039719</v>
      </c>
      <c r="FI96" s="87">
        <v>16076109.9554439</v>
      </c>
      <c r="FJ96" s="87">
        <v>16001864.647784336</v>
      </c>
      <c r="FK96" s="87">
        <v>15261742.385000989</v>
      </c>
      <c r="FL96" s="87">
        <v>15626605.345303264</v>
      </c>
      <c r="FM96" s="87">
        <v>14507631.82655286</v>
      </c>
      <c r="FN96" s="87">
        <v>16071492.989922207</v>
      </c>
      <c r="FO96" s="87">
        <v>11954936.075714193</v>
      </c>
      <c r="FP96" s="87">
        <v>12523207.433748081</v>
      </c>
      <c r="FQ96" s="87">
        <v>14043972.897556882</v>
      </c>
      <c r="FR96" s="87">
        <v>14761207.271737188</v>
      </c>
      <c r="FS96" s="87">
        <v>15574128.436196972</v>
      </c>
      <c r="FT96" s="87">
        <v>15775030.938588038</v>
      </c>
      <c r="FU96" s="87">
        <v>16793708.484786637</v>
      </c>
      <c r="FV96" s="87">
        <v>16712777.210709097</v>
      </c>
      <c r="FW96" s="87">
        <v>15928807.234975552</v>
      </c>
      <c r="FX96" s="87">
        <v>16309888.054399578</v>
      </c>
      <c r="FY96" s="87">
        <v>15131411.174218908</v>
      </c>
      <c r="FZ96" s="87">
        <v>16780446.710665155</v>
      </c>
      <c r="GA96" s="87">
        <v>12445287.30876017</v>
      </c>
      <c r="GB96" s="87">
        <v>13376597.186576528</v>
      </c>
      <c r="GC96" s="87">
        <v>14603298.964062924</v>
      </c>
      <c r="GD96" s="87">
        <v>15352886.674186775</v>
      </c>
      <c r="GE96" s="87">
        <v>16194796.138640443</v>
      </c>
      <c r="GF96" s="87">
        <v>16400065.171679813</v>
      </c>
      <c r="GG96" s="87">
        <v>17453504.332876418</v>
      </c>
      <c r="GH96" s="87">
        <v>17359988.585023645</v>
      </c>
      <c r="GI96" s="87">
        <v>16540972.080427336</v>
      </c>
      <c r="GJ96" s="87">
        <v>16940926.886673693</v>
      </c>
      <c r="GK96" s="87">
        <v>15713230.664132064</v>
      </c>
      <c r="GL96" s="87">
        <v>17440742.473239411</v>
      </c>
    </row>
    <row r="97" spans="2:194" x14ac:dyDescent="0.3">
      <c r="B97" s="35" t="s">
        <v>81</v>
      </c>
      <c r="C97" s="76">
        <v>265679056.85000002</v>
      </c>
      <c r="D97" s="76">
        <v>233735230.50999999</v>
      </c>
      <c r="E97" s="76">
        <v>217763787.35999998</v>
      </c>
      <c r="F97" s="76">
        <v>247189980.74999997</v>
      </c>
      <c r="G97" s="76">
        <v>239836452.28999996</v>
      </c>
      <c r="H97" s="76">
        <v>255369710.98999995</v>
      </c>
      <c r="I97" s="76">
        <v>319867670.61199999</v>
      </c>
      <c r="J97" s="76">
        <v>297506633.88600004</v>
      </c>
      <c r="K97" s="76">
        <v>295363187.89200002</v>
      </c>
      <c r="L97" s="76">
        <v>324626824.98900002</v>
      </c>
      <c r="M97" s="76">
        <v>323971809.94300002</v>
      </c>
      <c r="N97" s="76">
        <v>297824379.71700001</v>
      </c>
      <c r="O97" s="76">
        <v>285652142.64300001</v>
      </c>
      <c r="P97" s="76">
        <v>296245374.22299999</v>
      </c>
      <c r="Q97" s="76">
        <v>283269193.47799999</v>
      </c>
      <c r="R97" s="76">
        <v>338798906.71200001</v>
      </c>
      <c r="S97" s="76">
        <v>313501601.11700004</v>
      </c>
      <c r="T97" s="76">
        <v>313497305.34100002</v>
      </c>
      <c r="U97" s="76">
        <v>309796388.10499996</v>
      </c>
      <c r="V97" s="76">
        <v>332183489.20499998</v>
      </c>
      <c r="W97" s="76">
        <v>314330172.66299999</v>
      </c>
      <c r="X97" s="76">
        <v>313152805.39899999</v>
      </c>
      <c r="Y97" s="76">
        <v>322820291.662</v>
      </c>
      <c r="Z97" s="76">
        <v>304923657.065</v>
      </c>
      <c r="AA97" s="76">
        <v>284052874.04699999</v>
      </c>
      <c r="AB97" s="76">
        <v>304645479.97499996</v>
      </c>
      <c r="AC97" s="76">
        <v>323515681.03100002</v>
      </c>
      <c r="AD97" s="76">
        <v>326244606.87</v>
      </c>
      <c r="AE97" s="76">
        <v>312826326.71999997</v>
      </c>
      <c r="AF97" s="76">
        <v>325963161.01600003</v>
      </c>
      <c r="AG97" s="76">
        <v>348528586.69200003</v>
      </c>
      <c r="AH97" s="76">
        <v>336748211.43400002</v>
      </c>
      <c r="AI97" s="76">
        <v>344510452.25399995</v>
      </c>
      <c r="AJ97" s="76">
        <v>339682181.43499994</v>
      </c>
      <c r="AK97" s="76">
        <v>314803014.88000005</v>
      </c>
      <c r="AL97" s="76">
        <v>321767932.01700002</v>
      </c>
      <c r="AM97" s="76">
        <v>272861657.37700003</v>
      </c>
      <c r="AN97" s="76">
        <v>314123013.398</v>
      </c>
      <c r="AO97" s="76">
        <v>310751735.116</v>
      </c>
      <c r="AP97" s="76">
        <v>312549982.96799999</v>
      </c>
      <c r="AQ97" s="76">
        <v>308994958.16700006</v>
      </c>
      <c r="AR97" s="76">
        <v>328687703.6170001</v>
      </c>
      <c r="AS97" s="76">
        <v>312383451.301</v>
      </c>
      <c r="AT97" s="76">
        <v>325290799.66999996</v>
      </c>
      <c r="AU97" s="76">
        <v>336199171.33699995</v>
      </c>
      <c r="AV97" s="76">
        <v>310776139.903</v>
      </c>
      <c r="AW97" s="76">
        <v>340472150.78000003</v>
      </c>
      <c r="AX97" s="76">
        <v>313061030.96999997</v>
      </c>
      <c r="AY97" s="76">
        <v>279156172.78500003</v>
      </c>
      <c r="AZ97" s="76">
        <v>325282249.199</v>
      </c>
      <c r="BA97" s="76">
        <v>286896905.15100002</v>
      </c>
      <c r="BB97" s="76">
        <v>310571111.73499995</v>
      </c>
      <c r="BC97" s="76">
        <v>329152314.50999999</v>
      </c>
      <c r="BD97" s="76">
        <v>321343137.449</v>
      </c>
      <c r="BE97" s="76">
        <v>311276676.05599999</v>
      </c>
      <c r="BF97" s="76">
        <v>335665107.47900003</v>
      </c>
      <c r="BG97" s="76">
        <v>325147870.91799998</v>
      </c>
      <c r="BH97" s="76">
        <v>327459206.31999999</v>
      </c>
      <c r="BI97" s="76">
        <v>333257497.764</v>
      </c>
      <c r="BJ97" s="76">
        <v>307595975.19799995</v>
      </c>
      <c r="BK97" s="76">
        <v>282281806.84800005</v>
      </c>
      <c r="BL97" s="76">
        <v>306126322.023</v>
      </c>
      <c r="BM97" s="76">
        <v>298059455.08899999</v>
      </c>
      <c r="BN97" s="76">
        <v>300043084.53200001</v>
      </c>
      <c r="BO97" s="76">
        <v>329682938.76300001</v>
      </c>
      <c r="BP97" s="76">
        <v>297231616.01899999</v>
      </c>
      <c r="BQ97" s="76">
        <v>304153133.32499999</v>
      </c>
      <c r="BR97" s="76">
        <v>315960975.01400006</v>
      </c>
      <c r="BS97" s="76">
        <v>305406643.34399998</v>
      </c>
      <c r="BT97" s="76">
        <v>309670919.41600001</v>
      </c>
      <c r="BU97" s="76">
        <v>322357939.60100001</v>
      </c>
      <c r="BV97" s="76">
        <v>298856782.35299999</v>
      </c>
      <c r="BW97" s="76">
        <v>294295648.042</v>
      </c>
      <c r="BX97" s="76">
        <v>301664207.35499996</v>
      </c>
      <c r="BY97" s="76">
        <v>285115700.92999995</v>
      </c>
      <c r="BZ97" s="76">
        <v>310340372.134</v>
      </c>
      <c r="CA97" s="76">
        <v>319017623.45200002</v>
      </c>
      <c r="CB97" s="76">
        <v>288982764.55899996</v>
      </c>
      <c r="CC97" s="76">
        <v>303288942.083</v>
      </c>
      <c r="CD97" s="76">
        <v>292962741.954</v>
      </c>
      <c r="CE97" s="76">
        <v>296060529.85699999</v>
      </c>
      <c r="CF97" s="76">
        <v>281624781.19199997</v>
      </c>
      <c r="CG97" s="76">
        <v>285609051.41799998</v>
      </c>
      <c r="CH97" s="76">
        <v>286673915.28699994</v>
      </c>
      <c r="CI97" s="76">
        <v>231324574.14300004</v>
      </c>
      <c r="CJ97" s="76">
        <v>273378340.97299999</v>
      </c>
      <c r="CK97" s="76">
        <v>254760576.43200001</v>
      </c>
      <c r="CL97" s="76">
        <v>265298147.68600002</v>
      </c>
      <c r="CM97" s="76">
        <v>347203697.685</v>
      </c>
      <c r="CN97" s="76">
        <v>191449178.50300002</v>
      </c>
      <c r="CO97" s="76">
        <v>283708280.70099998</v>
      </c>
      <c r="CP97" s="76">
        <v>268975680.09200001</v>
      </c>
      <c r="CQ97" s="76">
        <v>299521412.139</v>
      </c>
      <c r="CR97" s="76">
        <v>277293897.26000005</v>
      </c>
      <c r="CS97" s="76">
        <v>277874510.80400002</v>
      </c>
      <c r="CT97" s="76">
        <v>280446803.67799997</v>
      </c>
      <c r="CU97" s="76">
        <v>245240833.61399999</v>
      </c>
      <c r="CV97" s="76">
        <v>267375442.947</v>
      </c>
      <c r="CW97" s="76">
        <v>275518047.30200005</v>
      </c>
      <c r="CX97" s="76">
        <v>280806326.71000004</v>
      </c>
      <c r="CY97" s="76">
        <v>268848537.72399998</v>
      </c>
      <c r="CZ97" s="76">
        <v>300127645.463</v>
      </c>
      <c r="DA97" s="76">
        <v>293142618.04100001</v>
      </c>
      <c r="DB97" s="76">
        <v>287587465.93800002</v>
      </c>
      <c r="DC97" s="76">
        <v>301997947.12200004</v>
      </c>
      <c r="DD97" s="76">
        <v>318951344.66799998</v>
      </c>
      <c r="DE97" s="76">
        <v>255282867.74000001</v>
      </c>
      <c r="DF97" s="76">
        <v>301315143.35700005</v>
      </c>
      <c r="DG97" s="76">
        <v>241096667.10100001</v>
      </c>
      <c r="DH97" s="76">
        <v>299562753.26200002</v>
      </c>
      <c r="DI97" s="76">
        <v>283602666.13000005</v>
      </c>
      <c r="DJ97" s="76">
        <v>287970234.676</v>
      </c>
      <c r="DK97" s="76">
        <v>296354026.86500001</v>
      </c>
      <c r="DL97" s="87">
        <v>289662317.94134414</v>
      </c>
      <c r="DM97" s="87">
        <v>299546809.29265326</v>
      </c>
      <c r="DN97" s="87">
        <v>302775005.18895108</v>
      </c>
      <c r="DO97" s="87">
        <v>294875629.29856718</v>
      </c>
      <c r="DP97" s="87">
        <v>305379260.7366479</v>
      </c>
      <c r="DQ97" s="87">
        <v>294986760.97127503</v>
      </c>
      <c r="DR97" s="87">
        <v>293482013.33444679</v>
      </c>
      <c r="DS97" s="87">
        <v>269699414.62435031</v>
      </c>
      <c r="DT97" s="87">
        <v>272747086.73131555</v>
      </c>
      <c r="DU97" s="87">
        <v>299194405.50931847</v>
      </c>
      <c r="DV97" s="87">
        <v>292697653.47011364</v>
      </c>
      <c r="DW97" s="87">
        <v>292251402.24739611</v>
      </c>
      <c r="DX97" s="87">
        <v>286737019.88170493</v>
      </c>
      <c r="DY97" s="87">
        <v>296564153.87983555</v>
      </c>
      <c r="DZ97" s="87">
        <v>299742106.1212911</v>
      </c>
      <c r="EA97" s="87">
        <v>291004166.98698306</v>
      </c>
      <c r="EB97" s="87">
        <v>300185836.8717218</v>
      </c>
      <c r="EC97" s="87">
        <v>290020831.11846042</v>
      </c>
      <c r="ED97" s="87">
        <v>300483405.57079422</v>
      </c>
      <c r="EE97" s="87">
        <v>267697863.82505545</v>
      </c>
      <c r="EF97" s="87">
        <v>276166943.19595706</v>
      </c>
      <c r="EG97" s="87">
        <v>297127960.96266359</v>
      </c>
      <c r="EH97" s="87">
        <v>288780862.76446486</v>
      </c>
      <c r="EI97" s="87">
        <v>300369883.20372111</v>
      </c>
      <c r="EJ97" s="87">
        <v>293116511.00014508</v>
      </c>
      <c r="EK97" s="87">
        <v>302706544.69054371</v>
      </c>
      <c r="EL97" s="87">
        <v>304199113.20194191</v>
      </c>
      <c r="EM97" s="87">
        <v>295159372.01709801</v>
      </c>
      <c r="EN97" s="87">
        <v>305291408.81573665</v>
      </c>
      <c r="EO97" s="87">
        <v>294030724.96099198</v>
      </c>
      <c r="EP97" s="87">
        <v>305590573.57573521</v>
      </c>
      <c r="EQ97" s="87">
        <v>275850627.87341684</v>
      </c>
      <c r="ER97" s="87">
        <v>274367707.77943134</v>
      </c>
      <c r="ES97" s="87">
        <v>306043011.84909064</v>
      </c>
      <c r="ET97" s="87">
        <v>297198062.21586818</v>
      </c>
      <c r="EU97" s="87">
        <v>302674621.83291703</v>
      </c>
      <c r="EV97" s="87">
        <v>288351121.49049878</v>
      </c>
      <c r="EW97" s="87">
        <v>298042509.69785601</v>
      </c>
      <c r="EX97" s="87">
        <v>299066875.85981315</v>
      </c>
      <c r="EY97" s="87">
        <v>290054100.70925421</v>
      </c>
      <c r="EZ97" s="87">
        <v>300039475.50299138</v>
      </c>
      <c r="FA97" s="87">
        <v>289027969.15597171</v>
      </c>
      <c r="FB97" s="87">
        <v>300229201.93859053</v>
      </c>
      <c r="FC97" s="87">
        <v>271264245.59670871</v>
      </c>
      <c r="FD97" s="87">
        <v>269758525.55438846</v>
      </c>
      <c r="FE97" s="87">
        <v>300578678.68990695</v>
      </c>
      <c r="FF97" s="87">
        <v>291977169.18682325</v>
      </c>
      <c r="FG97" s="87">
        <v>298009929.49085563</v>
      </c>
      <c r="FH97" s="87">
        <v>290719451.91865683</v>
      </c>
      <c r="FI97" s="87">
        <v>300402396.96944708</v>
      </c>
      <c r="FJ97" s="87">
        <v>301523558.91121042</v>
      </c>
      <c r="FK97" s="87">
        <v>292449167.77567911</v>
      </c>
      <c r="FL97" s="87">
        <v>302517948.85983461</v>
      </c>
      <c r="FM97" s="87">
        <v>291419683.67191255</v>
      </c>
      <c r="FN97" s="87">
        <v>302720551.49398261</v>
      </c>
      <c r="FO97" s="87">
        <v>272480018.79381871</v>
      </c>
      <c r="FP97" s="87">
        <v>270904656.85468996</v>
      </c>
      <c r="FQ97" s="87">
        <v>301841499.41412246</v>
      </c>
      <c r="FR97" s="87">
        <v>293204468.35703546</v>
      </c>
      <c r="FS97" s="87">
        <v>300545019.58974749</v>
      </c>
      <c r="FT97" s="87">
        <v>293255488.92371017</v>
      </c>
      <c r="FU97" s="87">
        <v>303025159.36281532</v>
      </c>
      <c r="FV97" s="87">
        <v>304156384.25084406</v>
      </c>
      <c r="FW97" s="87">
        <v>295000661.11497504</v>
      </c>
      <c r="FX97" s="87">
        <v>305149819.61947542</v>
      </c>
      <c r="FY97" s="87">
        <v>293959119.79986405</v>
      </c>
      <c r="FZ97" s="87">
        <v>305387743.75073254</v>
      </c>
      <c r="GA97" s="87">
        <v>274882399.74709398</v>
      </c>
      <c r="GB97" s="87">
        <v>267364687.60655597</v>
      </c>
      <c r="GC97" s="87">
        <v>304430032.38306737</v>
      </c>
      <c r="GD97" s="87">
        <v>295719151.37447971</v>
      </c>
      <c r="GE97" s="87">
        <v>315143132.82426471</v>
      </c>
      <c r="GF97" s="87">
        <v>308561648.88113016</v>
      </c>
      <c r="GG97" s="87">
        <v>318195763.91941279</v>
      </c>
      <c r="GH97" s="87">
        <v>319914927.03185499</v>
      </c>
      <c r="GI97" s="87">
        <v>310387386.65113324</v>
      </c>
      <c r="GJ97" s="87">
        <v>321088818.09907305</v>
      </c>
      <c r="GK97" s="87">
        <v>309318144.44891417</v>
      </c>
      <c r="GL97" s="87">
        <v>321432923.01867086</v>
      </c>
    </row>
    <row r="98" spans="2:194" x14ac:dyDescent="0.3">
      <c r="B98" s="35" t="s">
        <v>82</v>
      </c>
      <c r="C98" s="76">
        <v>35157834.409999996</v>
      </c>
      <c r="D98" s="76">
        <v>29750730.510000002</v>
      </c>
      <c r="E98" s="76">
        <v>32792972.620000001</v>
      </c>
      <c r="F98" s="76">
        <v>34618444.729999997</v>
      </c>
      <c r="G98" s="76">
        <v>30776742.920000002</v>
      </c>
      <c r="H98" s="76">
        <v>23264308.98</v>
      </c>
      <c r="I98" s="76">
        <v>37807669.472999997</v>
      </c>
      <c r="J98" s="76">
        <v>27535625.315000001</v>
      </c>
      <c r="K98" s="76">
        <v>30162002.151000001</v>
      </c>
      <c r="L98" s="76">
        <v>32416134.327</v>
      </c>
      <c r="M98" s="76">
        <v>27833285.314000003</v>
      </c>
      <c r="N98" s="76">
        <v>29905943.202</v>
      </c>
      <c r="O98" s="76">
        <v>27115981.346999999</v>
      </c>
      <c r="P98" s="76">
        <v>28392795.520000003</v>
      </c>
      <c r="Q98" s="76">
        <v>29577146.816</v>
      </c>
      <c r="R98" s="76">
        <v>29102797.294</v>
      </c>
      <c r="S98" s="76">
        <v>27328139.082000002</v>
      </c>
      <c r="T98" s="76">
        <v>26490021.423999999</v>
      </c>
      <c r="U98" s="76">
        <v>26316225.254999999</v>
      </c>
      <c r="V98" s="76">
        <v>24988862.93</v>
      </c>
      <c r="W98" s="76">
        <v>26241024.264000002</v>
      </c>
      <c r="X98" s="76">
        <v>25807723.027999997</v>
      </c>
      <c r="Y98" s="76">
        <v>24313819.587000001</v>
      </c>
      <c r="Z98" s="76">
        <v>25345719.287999999</v>
      </c>
      <c r="AA98" s="76">
        <v>20958178.555</v>
      </c>
      <c r="AB98" s="76">
        <v>22606445.627999999</v>
      </c>
      <c r="AC98" s="76">
        <v>24843912.674000002</v>
      </c>
      <c r="AD98" s="76">
        <v>24416081.171</v>
      </c>
      <c r="AE98" s="76">
        <v>24808638.081</v>
      </c>
      <c r="AF98" s="76">
        <v>24393757.689999998</v>
      </c>
      <c r="AG98" s="76">
        <v>21949981.932999998</v>
      </c>
      <c r="AH98" s="76">
        <v>27568314.362000003</v>
      </c>
      <c r="AI98" s="76">
        <v>26419944.723999999</v>
      </c>
      <c r="AJ98" s="76">
        <v>23934093.285</v>
      </c>
      <c r="AK98" s="76">
        <v>23957926.326000001</v>
      </c>
      <c r="AL98" s="76">
        <v>24732246.121000003</v>
      </c>
      <c r="AM98" s="76">
        <v>22422285.191999998</v>
      </c>
      <c r="AN98" s="76">
        <v>22357499.578000002</v>
      </c>
      <c r="AO98" s="76">
        <v>25222762.986000001</v>
      </c>
      <c r="AP98" s="76">
        <v>21909043.115000002</v>
      </c>
      <c r="AQ98" s="76">
        <v>25527831.122000001</v>
      </c>
      <c r="AR98" s="76">
        <v>23124073.691</v>
      </c>
      <c r="AS98" s="76">
        <v>21956618.706</v>
      </c>
      <c r="AT98" s="76">
        <v>24370031.370999999</v>
      </c>
      <c r="AU98" s="76">
        <v>22599270.001000002</v>
      </c>
      <c r="AV98" s="76">
        <v>22637696.013999999</v>
      </c>
      <c r="AW98" s="76">
        <v>22350363.261</v>
      </c>
      <c r="AX98" s="76">
        <v>20825375.526999999</v>
      </c>
      <c r="AY98" s="76">
        <v>19846413.544</v>
      </c>
      <c r="AZ98" s="76">
        <v>19767852.666999999</v>
      </c>
      <c r="BA98" s="76">
        <v>19980450.234000001</v>
      </c>
      <c r="BB98" s="76">
        <v>22707051.416000001</v>
      </c>
      <c r="BC98" s="76">
        <v>20459050.238000002</v>
      </c>
      <c r="BD98" s="76">
        <v>22068824.475000001</v>
      </c>
      <c r="BE98" s="76">
        <v>20220034.027000003</v>
      </c>
      <c r="BF98" s="76">
        <v>20170124.465</v>
      </c>
      <c r="BG98" s="76">
        <v>21372729.069999997</v>
      </c>
      <c r="BH98" s="76">
        <v>21655403.164999999</v>
      </c>
      <c r="BI98" s="76">
        <v>20149052.182999998</v>
      </c>
      <c r="BJ98" s="76">
        <v>19535844.467</v>
      </c>
      <c r="BK98" s="76">
        <v>17604312.204999998</v>
      </c>
      <c r="BL98" s="76">
        <v>18650709.434999999</v>
      </c>
      <c r="BM98" s="76">
        <v>18670530.897999998</v>
      </c>
      <c r="BN98" s="76">
        <v>18809086.513</v>
      </c>
      <c r="BO98" s="76">
        <v>19984126.353999998</v>
      </c>
      <c r="BP98" s="76">
        <v>17315483.752</v>
      </c>
      <c r="BQ98" s="76">
        <v>18257575.079</v>
      </c>
      <c r="BR98" s="76">
        <v>18574591.320999999</v>
      </c>
      <c r="BS98" s="76">
        <v>18766768.544</v>
      </c>
      <c r="BT98" s="76">
        <v>19507403.026000001</v>
      </c>
      <c r="BU98" s="76">
        <v>17138784.519000001</v>
      </c>
      <c r="BV98" s="76">
        <v>17308749.232000001</v>
      </c>
      <c r="BW98" s="76">
        <v>16760927.615</v>
      </c>
      <c r="BX98" s="76">
        <v>15741744.311000001</v>
      </c>
      <c r="BY98" s="76">
        <v>17052312.776999999</v>
      </c>
      <c r="BZ98" s="76">
        <v>17166189.717999998</v>
      </c>
      <c r="CA98" s="76">
        <v>17214365.754000001</v>
      </c>
      <c r="CB98" s="76">
        <v>16433235.467</v>
      </c>
      <c r="CC98" s="76">
        <v>17025838.229000002</v>
      </c>
      <c r="CD98" s="76">
        <v>15354236.744999999</v>
      </c>
      <c r="CE98" s="76">
        <v>15772488.011</v>
      </c>
      <c r="CF98" s="76">
        <v>16474750.417000001</v>
      </c>
      <c r="CG98" s="76">
        <v>15867793.545</v>
      </c>
      <c r="CH98" s="76">
        <v>15848840.844000001</v>
      </c>
      <c r="CI98" s="76">
        <v>14421269.16</v>
      </c>
      <c r="CJ98" s="76">
        <v>15556909.388999999</v>
      </c>
      <c r="CK98" s="76">
        <v>16739955.543</v>
      </c>
      <c r="CL98" s="76">
        <v>16666929.84</v>
      </c>
      <c r="CM98" s="76">
        <v>15543963.869000001</v>
      </c>
      <c r="CN98" s="76">
        <v>17007579.888999999</v>
      </c>
      <c r="CO98" s="76">
        <v>15967669.352</v>
      </c>
      <c r="CP98" s="76">
        <v>17183447.202</v>
      </c>
      <c r="CQ98" s="76">
        <v>17019587.262000002</v>
      </c>
      <c r="CR98" s="76">
        <v>15974397.780999999</v>
      </c>
      <c r="CS98" s="76">
        <v>16521348.729999995</v>
      </c>
      <c r="CT98" s="76">
        <v>16733679.630000005</v>
      </c>
      <c r="CU98" s="76">
        <v>14941225.465</v>
      </c>
      <c r="CV98" s="76">
        <v>15908795.119999999</v>
      </c>
      <c r="CW98" s="76">
        <v>18065915.200999998</v>
      </c>
      <c r="CX98" s="76">
        <v>17229665.566</v>
      </c>
      <c r="CY98" s="76">
        <v>16768803.524</v>
      </c>
      <c r="CZ98" s="76">
        <v>17849874.905000001</v>
      </c>
      <c r="DA98" s="76">
        <v>15465601.972999999</v>
      </c>
      <c r="DB98" s="76">
        <v>17659781.313999999</v>
      </c>
      <c r="DC98" s="76">
        <v>16538986.877999999</v>
      </c>
      <c r="DD98" s="76">
        <v>15610906.809</v>
      </c>
      <c r="DE98" s="76">
        <v>16914972.162</v>
      </c>
      <c r="DF98" s="76">
        <v>17657436.908</v>
      </c>
      <c r="DG98" s="76">
        <v>15151029.529999999</v>
      </c>
      <c r="DH98" s="76">
        <v>16855459.631000001</v>
      </c>
      <c r="DI98" s="76">
        <v>18039339.477999996</v>
      </c>
      <c r="DJ98" s="76">
        <v>16993324.196000002</v>
      </c>
      <c r="DK98" s="76">
        <v>17796529.820999999</v>
      </c>
      <c r="DL98" s="87">
        <v>16481552.210777979</v>
      </c>
      <c r="DM98" s="87">
        <v>15683146.446863735</v>
      </c>
      <c r="DN98" s="87">
        <v>17544246.827643812</v>
      </c>
      <c r="DO98" s="87">
        <v>17420696.097909264</v>
      </c>
      <c r="DP98" s="87">
        <v>17389660.401727304</v>
      </c>
      <c r="DQ98" s="87">
        <v>17458209.018110499</v>
      </c>
      <c r="DR98" s="87">
        <v>18617889.268463641</v>
      </c>
      <c r="DS98" s="87">
        <v>13342755.809840022</v>
      </c>
      <c r="DT98" s="87">
        <v>15929332.025716707</v>
      </c>
      <c r="DU98" s="87">
        <v>18189521.513936486</v>
      </c>
      <c r="DV98" s="87">
        <v>17587622.185423728</v>
      </c>
      <c r="DW98" s="87">
        <v>17902523.268266518</v>
      </c>
      <c r="DX98" s="87">
        <v>17386541.463309482</v>
      </c>
      <c r="DY98" s="87">
        <v>16523974.463405821</v>
      </c>
      <c r="DZ98" s="87">
        <v>18462200.195415564</v>
      </c>
      <c r="EA98" s="87">
        <v>18312852.90398052</v>
      </c>
      <c r="EB98" s="87">
        <v>18257281.405158471</v>
      </c>
      <c r="EC98" s="87">
        <v>18305884.699529573</v>
      </c>
      <c r="ED98" s="87">
        <v>19499156.475660414</v>
      </c>
      <c r="EE98" s="87">
        <v>14178622.004594373</v>
      </c>
      <c r="EF98" s="87">
        <v>16910193.264991466</v>
      </c>
      <c r="EG98" s="87">
        <v>19284933.534848467</v>
      </c>
      <c r="EH98" s="87">
        <v>18621865.337313496</v>
      </c>
      <c r="EI98" s="87">
        <v>18930515.907798998</v>
      </c>
      <c r="EJ98" s="87">
        <v>18365454.958753772</v>
      </c>
      <c r="EK98" s="87">
        <v>17437398.560571536</v>
      </c>
      <c r="EL98" s="87">
        <v>19463876.119356651</v>
      </c>
      <c r="EM98" s="87">
        <v>19290285.901929658</v>
      </c>
      <c r="EN98" s="87">
        <v>19212570.598474562</v>
      </c>
      <c r="EO98" s="87">
        <v>19244164.52738535</v>
      </c>
      <c r="EP98" s="87">
        <v>20479564.712898854</v>
      </c>
      <c r="EQ98" s="87">
        <v>15223431.212618941</v>
      </c>
      <c r="ER98" s="87">
        <v>18141650.581172448</v>
      </c>
      <c r="ES98" s="87">
        <v>20668157.117403548</v>
      </c>
      <c r="ET98" s="87">
        <v>19936075.159678705</v>
      </c>
      <c r="EU98" s="87">
        <v>20245156.558697022</v>
      </c>
      <c r="EV98" s="87">
        <v>19624065.144034591</v>
      </c>
      <c r="EW98" s="87">
        <v>18617783.440871038</v>
      </c>
      <c r="EX98" s="87">
        <v>20765099.39512739</v>
      </c>
      <c r="EY98" s="87">
        <v>20565930.446450684</v>
      </c>
      <c r="EZ98" s="87">
        <v>20466458.384357393</v>
      </c>
      <c r="FA98" s="87">
        <v>20483155.090802409</v>
      </c>
      <c r="FB98" s="87">
        <v>21781567.83038269</v>
      </c>
      <c r="FC98" s="87">
        <v>16311534.244102651</v>
      </c>
      <c r="FD98" s="87">
        <v>19425501.778995167</v>
      </c>
      <c r="FE98" s="87">
        <v>22112230.498903479</v>
      </c>
      <c r="FF98" s="87">
        <v>21310155.470216125</v>
      </c>
      <c r="FG98" s="87">
        <v>21621767.552534729</v>
      </c>
      <c r="FH98" s="87">
        <v>20943666.784621097</v>
      </c>
      <c r="FI98" s="87">
        <v>19856836.28201269</v>
      </c>
      <c r="FJ98" s="87">
        <v>22132656.227144182</v>
      </c>
      <c r="FK98" s="87">
        <v>21908041.766157623</v>
      </c>
      <c r="FL98" s="87">
        <v>21787407.128151055</v>
      </c>
      <c r="FM98" s="87">
        <v>21790196.569728695</v>
      </c>
      <c r="FN98" s="87">
        <v>23156847.667243559</v>
      </c>
      <c r="FO98" s="87">
        <v>16479144.546438415</v>
      </c>
      <c r="FP98" s="87">
        <v>19614305.767668422</v>
      </c>
      <c r="FQ98" s="87">
        <v>22311500.223249376</v>
      </c>
      <c r="FR98" s="87">
        <v>21486309.647824794</v>
      </c>
      <c r="FS98" s="87">
        <v>21784655.443616938</v>
      </c>
      <c r="FT98" s="87">
        <v>21088965.092230357</v>
      </c>
      <c r="FU98" s="87">
        <v>19983706.102205809</v>
      </c>
      <c r="FV98" s="87">
        <v>22261883.852613643</v>
      </c>
      <c r="FW98" s="87">
        <v>22025523.92756699</v>
      </c>
      <c r="FX98" s="87">
        <v>21891818.823505253</v>
      </c>
      <c r="FY98" s="87">
        <v>21881923.82252042</v>
      </c>
      <c r="FZ98" s="87">
        <v>23241935.829548493</v>
      </c>
      <c r="GA98" s="87">
        <v>17203007.7095645</v>
      </c>
      <c r="GB98" s="87">
        <v>20466340.628741998</v>
      </c>
      <c r="GC98" s="87">
        <v>23266870.338294469</v>
      </c>
      <c r="GD98" s="87">
        <v>22392294.182090264</v>
      </c>
      <c r="GE98" s="87">
        <v>22689198.417251326</v>
      </c>
      <c r="GF98" s="87">
        <v>21953566.826453999</v>
      </c>
      <c r="GG98" s="87">
        <v>20793344.729185253</v>
      </c>
      <c r="GH98" s="87">
        <v>23153019.776606552</v>
      </c>
      <c r="GI98" s="87">
        <v>22897941.270125885</v>
      </c>
      <c r="GJ98" s="87">
        <v>22747912.624465074</v>
      </c>
      <c r="GK98" s="87">
        <v>22726353.278755374</v>
      </c>
      <c r="GL98" s="87">
        <v>24127836.257209755</v>
      </c>
    </row>
    <row r="99" spans="2:194" x14ac:dyDescent="0.3">
      <c r="B99" s="35" t="s">
        <v>83</v>
      </c>
      <c r="C99" s="76">
        <v>21930642.73</v>
      </c>
      <c r="D99" s="76">
        <v>22391440.73</v>
      </c>
      <c r="E99" s="76">
        <v>16959529.329999998</v>
      </c>
      <c r="F99" s="76">
        <v>19294434.039999999</v>
      </c>
      <c r="G99" s="76">
        <v>23912411.460000001</v>
      </c>
      <c r="H99" s="76">
        <v>27927128.080000002</v>
      </c>
      <c r="I99" s="76">
        <v>28067957.109999999</v>
      </c>
      <c r="J99" s="76">
        <v>28046182.943</v>
      </c>
      <c r="K99" s="76">
        <v>35026229.18</v>
      </c>
      <c r="L99" s="76">
        <v>28699954.105</v>
      </c>
      <c r="M99" s="76">
        <v>30253432.605</v>
      </c>
      <c r="N99" s="76">
        <v>29547651.831999999</v>
      </c>
      <c r="O99" s="76">
        <v>29852012.776999999</v>
      </c>
      <c r="P99" s="76">
        <v>24156245.054000001</v>
      </c>
      <c r="Q99" s="76">
        <v>21549672.890999999</v>
      </c>
      <c r="R99" s="76">
        <v>24154865.906000003</v>
      </c>
      <c r="S99" s="76">
        <v>22177934.905000001</v>
      </c>
      <c r="T99" s="76">
        <v>27680191.334000003</v>
      </c>
      <c r="U99" s="76">
        <v>28747832.948000003</v>
      </c>
      <c r="V99" s="76">
        <v>29884658.795000002</v>
      </c>
      <c r="W99" s="76">
        <v>34050494.059</v>
      </c>
      <c r="X99" s="76">
        <v>31410576.886</v>
      </c>
      <c r="Y99" s="76">
        <v>33532634.726</v>
      </c>
      <c r="Z99" s="76">
        <v>34189330.557999998</v>
      </c>
      <c r="AA99" s="76">
        <v>30741649.122000001</v>
      </c>
      <c r="AB99" s="76">
        <v>33330417.692000002</v>
      </c>
      <c r="AC99" s="76">
        <v>30265029.585000001</v>
      </c>
      <c r="AD99" s="76">
        <v>31293252.162</v>
      </c>
      <c r="AE99" s="76">
        <v>27512088.586000003</v>
      </c>
      <c r="AF99" s="76">
        <v>29646628.379999999</v>
      </c>
      <c r="AG99" s="76">
        <v>17485076.787</v>
      </c>
      <c r="AH99" s="76">
        <v>17894702.894000001</v>
      </c>
      <c r="AI99" s="76">
        <v>19545545.443000004</v>
      </c>
      <c r="AJ99" s="76">
        <v>19115174.526999999</v>
      </c>
      <c r="AK99" s="76">
        <v>31371076.881000001</v>
      </c>
      <c r="AL99" s="76">
        <v>29761335.314999998</v>
      </c>
      <c r="AM99" s="76">
        <v>29440695.317000002</v>
      </c>
      <c r="AN99" s="76">
        <v>31984741.568999998</v>
      </c>
      <c r="AO99" s="76">
        <v>28143634.354000002</v>
      </c>
      <c r="AP99" s="76">
        <v>28755518.217</v>
      </c>
      <c r="AQ99" s="76">
        <v>29006563.964000002</v>
      </c>
      <c r="AR99" s="76">
        <v>31809991.719999999</v>
      </c>
      <c r="AS99" s="76">
        <v>27860298.101</v>
      </c>
      <c r="AT99" s="76">
        <v>31462195.553999998</v>
      </c>
      <c r="AU99" s="76">
        <v>31527560.886</v>
      </c>
      <c r="AV99" s="76">
        <v>29435625.487999998</v>
      </c>
      <c r="AW99" s="76">
        <v>32559231.873999998</v>
      </c>
      <c r="AX99" s="76">
        <v>29351992.964000002</v>
      </c>
      <c r="AY99" s="76">
        <v>27965400.052000001</v>
      </c>
      <c r="AZ99" s="76">
        <v>32406695.917999998</v>
      </c>
      <c r="BA99" s="76">
        <v>26891185.198999997</v>
      </c>
      <c r="BB99" s="76">
        <v>22922368.397</v>
      </c>
      <c r="BC99" s="76">
        <v>30368652.942000002</v>
      </c>
      <c r="BD99" s="76">
        <v>26819443.464000002</v>
      </c>
      <c r="BE99" s="76">
        <v>29390757.522999998</v>
      </c>
      <c r="BF99" s="76">
        <v>28926494.969999999</v>
      </c>
      <c r="BG99" s="76">
        <v>24993316.728</v>
      </c>
      <c r="BH99" s="76">
        <v>23847218.243000001</v>
      </c>
      <c r="BI99" s="76">
        <v>25527945.365999997</v>
      </c>
      <c r="BJ99" s="76">
        <v>25365470.376000002</v>
      </c>
      <c r="BK99" s="76">
        <v>24665967.943</v>
      </c>
      <c r="BL99" s="76">
        <v>24963734.272</v>
      </c>
      <c r="BM99" s="76">
        <v>23506602</v>
      </c>
      <c r="BN99" s="76">
        <v>26228783.941</v>
      </c>
      <c r="BO99" s="76">
        <v>24316973.547000002</v>
      </c>
      <c r="BP99" s="76">
        <v>25999605.005999997</v>
      </c>
      <c r="BQ99" s="76">
        <v>27325148.737</v>
      </c>
      <c r="BR99" s="76">
        <v>27015470.610999998</v>
      </c>
      <c r="BS99" s="76">
        <v>24630178.134999998</v>
      </c>
      <c r="BT99" s="76">
        <v>22945217.925999999</v>
      </c>
      <c r="BU99" s="76">
        <v>24538957.390999999</v>
      </c>
      <c r="BV99" s="76">
        <v>23148470.971999999</v>
      </c>
      <c r="BW99" s="76">
        <v>24795228.467</v>
      </c>
      <c r="BX99" s="76">
        <v>23892587.495000001</v>
      </c>
      <c r="BY99" s="76">
        <v>22111727.092</v>
      </c>
      <c r="BZ99" s="76">
        <v>25225744.011999998</v>
      </c>
      <c r="CA99" s="76">
        <v>23616152.929000001</v>
      </c>
      <c r="CB99" s="76">
        <v>25892094.305</v>
      </c>
      <c r="CC99" s="76">
        <v>25882983.848999999</v>
      </c>
      <c r="CD99" s="76">
        <v>25105265.484999999</v>
      </c>
      <c r="CE99" s="76">
        <v>20485315.756999999</v>
      </c>
      <c r="CF99" s="76">
        <v>26121117.957000002</v>
      </c>
      <c r="CG99" s="76">
        <v>24629247.577</v>
      </c>
      <c r="CH99" s="76">
        <v>25851575.789000001</v>
      </c>
      <c r="CI99" s="76">
        <v>22561859.920000002</v>
      </c>
      <c r="CJ99" s="76">
        <v>21446175.853999998</v>
      </c>
      <c r="CK99" s="76">
        <v>19718670.537</v>
      </c>
      <c r="CL99" s="76">
        <v>21251678.399999999</v>
      </c>
      <c r="CM99" s="76">
        <v>32955614.370000001</v>
      </c>
      <c r="CN99" s="76">
        <v>12004990.025999999</v>
      </c>
      <c r="CO99" s="76">
        <v>24783294.449999999</v>
      </c>
      <c r="CP99" s="76">
        <v>21581585.990000002</v>
      </c>
      <c r="CQ99" s="76">
        <v>24377234.140000001</v>
      </c>
      <c r="CR99" s="76">
        <v>22585742.810000002</v>
      </c>
      <c r="CS99" s="76">
        <v>22512994.353999998</v>
      </c>
      <c r="CT99" s="76">
        <v>25497526.006999999</v>
      </c>
      <c r="CU99" s="76">
        <v>25092585.952</v>
      </c>
      <c r="CV99" s="76">
        <v>24043230.752</v>
      </c>
      <c r="CW99" s="76">
        <v>21440412.396000002</v>
      </c>
      <c r="CX99" s="76">
        <v>22612073.513999999</v>
      </c>
      <c r="CY99" s="76">
        <v>22030176.594999999</v>
      </c>
      <c r="CZ99" s="76">
        <v>26399642.589000002</v>
      </c>
      <c r="DA99" s="76">
        <v>19737272.566</v>
      </c>
      <c r="DB99" s="76">
        <v>23741925.634</v>
      </c>
      <c r="DC99" s="76">
        <v>26108198.386</v>
      </c>
      <c r="DD99" s="76">
        <v>35706971.133000001</v>
      </c>
      <c r="DE99" s="76">
        <v>17935260.101</v>
      </c>
      <c r="DF99" s="76">
        <v>28756979.890000001</v>
      </c>
      <c r="DG99" s="76">
        <v>27288771.248999998</v>
      </c>
      <c r="DH99" s="76">
        <v>25504820.462000001</v>
      </c>
      <c r="DI99" s="76">
        <v>21768501.336000003</v>
      </c>
      <c r="DJ99" s="76">
        <v>25220593.732000001</v>
      </c>
      <c r="DK99" s="76">
        <v>23843960.800999999</v>
      </c>
      <c r="DL99" s="36">
        <v>22798873.92110328</v>
      </c>
      <c r="DM99" s="36">
        <v>28562201.723483995</v>
      </c>
      <c r="DN99" s="36">
        <v>28593954.966730718</v>
      </c>
      <c r="DO99" s="36">
        <v>27878348.239481024</v>
      </c>
      <c r="DP99" s="36">
        <v>25433817.714371137</v>
      </c>
      <c r="DQ99" s="36">
        <v>27874619.527491633</v>
      </c>
      <c r="DR99" s="36">
        <v>28602400.798640113</v>
      </c>
      <c r="DS99" s="36">
        <v>28801526.348177463</v>
      </c>
      <c r="DT99" s="36">
        <v>26429906.364719607</v>
      </c>
      <c r="DU99" s="36">
        <v>29032790.013295975</v>
      </c>
      <c r="DV99" s="36">
        <v>28143827.72520617</v>
      </c>
      <c r="DW99" s="36">
        <v>28452369.486191027</v>
      </c>
      <c r="DX99" s="36">
        <v>27013873.754602294</v>
      </c>
      <c r="DY99" s="36">
        <v>28643594.333000392</v>
      </c>
      <c r="DZ99" s="36">
        <v>28927364.764845762</v>
      </c>
      <c r="EA99" s="36">
        <v>28091271.142590679</v>
      </c>
      <c r="EB99" s="36">
        <v>25704731.490638316</v>
      </c>
      <c r="EC99" s="36">
        <v>28177372.990131292</v>
      </c>
      <c r="ED99" s="36">
        <v>28719371.329006091</v>
      </c>
      <c r="EE99" s="36">
        <v>28911280.012539957</v>
      </c>
      <c r="EF99" s="36">
        <v>27484718.142999351</v>
      </c>
      <c r="EG99" s="36">
        <v>29275172.914527487</v>
      </c>
      <c r="EH99" s="36">
        <v>28391411.763342448</v>
      </c>
      <c r="EI99" s="36">
        <v>28734429.598738678</v>
      </c>
      <c r="EJ99" s="36">
        <v>27260932.118434552</v>
      </c>
      <c r="EK99" s="36">
        <v>28925523.437730607</v>
      </c>
      <c r="EL99" s="36">
        <v>29171084.522185002</v>
      </c>
      <c r="EM99" s="36">
        <v>28303319.003400844</v>
      </c>
      <c r="EN99" s="36">
        <v>25915437.848738708</v>
      </c>
      <c r="EO99" s="36">
        <v>28365894.951019738</v>
      </c>
      <c r="EP99" s="36">
        <v>28998772.385880601</v>
      </c>
      <c r="EQ99" s="36">
        <v>28923626.729591101</v>
      </c>
      <c r="ER99" s="36">
        <v>27501941.994647224</v>
      </c>
      <c r="ES99" s="36">
        <v>29290259.117925268</v>
      </c>
      <c r="ET99" s="36">
        <v>28413030.527681798</v>
      </c>
      <c r="EU99" s="36">
        <v>28758429.838742502</v>
      </c>
      <c r="EV99" s="36">
        <v>27292493.032229211</v>
      </c>
      <c r="EW99" s="36">
        <v>28955333.659659788</v>
      </c>
      <c r="EX99" s="36">
        <v>29203162.122260235</v>
      </c>
      <c r="EY99" s="36">
        <v>28340456.142896544</v>
      </c>
      <c r="EZ99" s="36">
        <v>25961150.758678991</v>
      </c>
      <c r="FA99" s="36">
        <v>28405443.1890046</v>
      </c>
      <c r="FB99" s="36">
        <v>29036728.479375247</v>
      </c>
      <c r="FC99" s="36">
        <v>28961771.868761949</v>
      </c>
      <c r="FD99" s="36">
        <v>27543663.699188992</v>
      </c>
      <c r="FE99" s="36">
        <v>29330002.264694124</v>
      </c>
      <c r="FF99" s="36">
        <v>28457222.720578734</v>
      </c>
      <c r="FG99" s="36">
        <v>28804040.37969774</v>
      </c>
      <c r="FH99" s="36">
        <v>27343436.417575203</v>
      </c>
      <c r="FI99" s="36">
        <v>29004659.100806404</v>
      </c>
      <c r="FJ99" s="36">
        <v>29253909.588983893</v>
      </c>
      <c r="FK99" s="36">
        <v>28394776.246094763</v>
      </c>
      <c r="FL99" s="36">
        <v>26021776.113339208</v>
      </c>
      <c r="FM99" s="36">
        <v>28461354.382757731</v>
      </c>
      <c r="FN99" s="36">
        <v>29091422.15087115</v>
      </c>
      <c r="FO99" s="36">
        <v>29016610.104598477</v>
      </c>
      <c r="FP99" s="36">
        <v>27601236.955603294</v>
      </c>
      <c r="FQ99" s="36">
        <v>29385826.026704986</v>
      </c>
      <c r="FR99" s="36">
        <v>28516248.88081352</v>
      </c>
      <c r="FS99" s="36">
        <v>28863956.331141941</v>
      </c>
      <c r="FT99" s="36">
        <v>27407301.450622085</v>
      </c>
      <c r="FU99" s="36">
        <v>29067083.798688009</v>
      </c>
      <c r="FV99" s="36">
        <v>29317271.830470007</v>
      </c>
      <c r="FW99" s="36">
        <v>28460780.764610697</v>
      </c>
      <c r="FX99" s="36">
        <v>26092604.719649911</v>
      </c>
      <c r="FY99" s="36">
        <v>28528461.28308915</v>
      </c>
      <c r="FZ99" s="36">
        <v>29157567.849420551</v>
      </c>
      <c r="GA99" s="36">
        <v>29082869.932890475</v>
      </c>
      <c r="GB99" s="36">
        <v>27669656.010667212</v>
      </c>
      <c r="GC99" s="36">
        <v>29452718.264142163</v>
      </c>
      <c r="GD99" s="36">
        <v>28585544.710743733</v>
      </c>
      <c r="GE99" s="36">
        <v>28933831.745584778</v>
      </c>
      <c r="GF99" s="36">
        <v>27480211.637059595</v>
      </c>
      <c r="GG99" s="36">
        <v>29138726.492049791</v>
      </c>
      <c r="GH99" s="36">
        <v>29389556.717519809</v>
      </c>
      <c r="GI99" s="36">
        <v>28535091.072328381</v>
      </c>
      <c r="GJ99" s="36">
        <v>26170721.36285381</v>
      </c>
      <c r="GK99" s="36">
        <v>28603565.116690774</v>
      </c>
      <c r="GL99" s="36">
        <v>29231893.567293879</v>
      </c>
    </row>
    <row r="100" spans="2:194" x14ac:dyDescent="0.3">
      <c r="B100" s="35" t="s">
        <v>84</v>
      </c>
      <c r="C100" s="76">
        <v>0</v>
      </c>
      <c r="D100" s="76">
        <v>0</v>
      </c>
      <c r="E100" s="76">
        <v>0</v>
      </c>
      <c r="F100" s="76">
        <v>0</v>
      </c>
      <c r="G100" s="76">
        <v>0</v>
      </c>
      <c r="H100" s="76">
        <v>0</v>
      </c>
      <c r="I100" s="76">
        <v>0</v>
      </c>
      <c r="J100" s="76">
        <v>0</v>
      </c>
      <c r="K100" s="76">
        <v>0</v>
      </c>
      <c r="L100" s="76">
        <v>0</v>
      </c>
      <c r="M100" s="76">
        <v>0</v>
      </c>
      <c r="N100" s="76">
        <v>0</v>
      </c>
      <c r="O100" s="76">
        <v>0</v>
      </c>
      <c r="P100" s="76">
        <v>0</v>
      </c>
      <c r="Q100" s="76">
        <v>0</v>
      </c>
      <c r="R100" s="76">
        <v>16461.334999999999</v>
      </c>
      <c r="S100" s="76">
        <v>16997.682000000001</v>
      </c>
      <c r="T100" s="76">
        <v>15532.498</v>
      </c>
      <c r="U100" s="76">
        <v>221920.80900000001</v>
      </c>
      <c r="V100" s="76">
        <v>245024.18700000001</v>
      </c>
      <c r="W100" s="76">
        <v>395108.71500000003</v>
      </c>
      <c r="X100" s="76">
        <v>254385.541</v>
      </c>
      <c r="Y100" s="76">
        <v>339706.08</v>
      </c>
      <c r="Z100" s="76">
        <v>373109.21100000001</v>
      </c>
      <c r="AA100" s="76">
        <v>541659.46</v>
      </c>
      <c r="AB100" s="76">
        <v>552306.32799999998</v>
      </c>
      <c r="AC100" s="76">
        <v>603318.022</v>
      </c>
      <c r="AD100" s="76">
        <v>525133.48800000001</v>
      </c>
      <c r="AE100" s="76">
        <v>409064.44400000002</v>
      </c>
      <c r="AF100" s="76">
        <v>352501.16399999999</v>
      </c>
      <c r="AG100" s="76">
        <v>258095.42199999999</v>
      </c>
      <c r="AH100" s="76">
        <v>307655.56</v>
      </c>
      <c r="AI100" s="76">
        <v>331751.092</v>
      </c>
      <c r="AJ100" s="76">
        <v>373418.98</v>
      </c>
      <c r="AK100" s="76">
        <v>411032.03</v>
      </c>
      <c r="AL100" s="76">
        <v>408397.54499999998</v>
      </c>
      <c r="AM100" s="76">
        <v>559572.74699999997</v>
      </c>
      <c r="AN100" s="76">
        <v>478827.897</v>
      </c>
      <c r="AO100" s="76">
        <v>617251.52099999995</v>
      </c>
      <c r="AP100" s="76">
        <v>601716.027</v>
      </c>
      <c r="AQ100" s="76">
        <v>388871.10200000001</v>
      </c>
      <c r="AR100" s="76">
        <v>463253.77399999998</v>
      </c>
      <c r="AS100" s="76">
        <v>407100.37199999997</v>
      </c>
      <c r="AT100" s="76">
        <v>362816.48499999999</v>
      </c>
      <c r="AU100" s="76">
        <v>437639.04800000001</v>
      </c>
      <c r="AV100" s="76">
        <v>441211.32199999999</v>
      </c>
      <c r="AW100" s="76">
        <v>556411.69799999997</v>
      </c>
      <c r="AX100" s="76">
        <v>566054.07900000003</v>
      </c>
      <c r="AY100" s="76">
        <v>661161.44400000002</v>
      </c>
      <c r="AZ100" s="76">
        <v>836921.70400000003</v>
      </c>
      <c r="BA100" s="76">
        <v>806979.22499999998</v>
      </c>
      <c r="BB100" s="76">
        <v>685052.53200000001</v>
      </c>
      <c r="BC100" s="76">
        <v>593242.32400000002</v>
      </c>
      <c r="BD100" s="76">
        <v>475673.21799999999</v>
      </c>
      <c r="BE100" s="76">
        <v>426197.69500000001</v>
      </c>
      <c r="BF100" s="76">
        <v>403137.35700000002</v>
      </c>
      <c r="BG100" s="76">
        <v>466360.4</v>
      </c>
      <c r="BH100" s="76">
        <v>519956.21100000001</v>
      </c>
      <c r="BI100" s="76">
        <v>624434.38</v>
      </c>
      <c r="BJ100" s="76">
        <v>827863.87300000002</v>
      </c>
      <c r="BK100" s="76">
        <v>798236.93200000003</v>
      </c>
      <c r="BL100" s="76">
        <v>1046964.357</v>
      </c>
      <c r="BM100" s="76">
        <v>1137448.7390000001</v>
      </c>
      <c r="BN100" s="76">
        <v>928615.62100000004</v>
      </c>
      <c r="BO100" s="76">
        <v>685526.92500000005</v>
      </c>
      <c r="BP100" s="76">
        <v>524809.56299999997</v>
      </c>
      <c r="BQ100" s="76">
        <v>492767.01500000001</v>
      </c>
      <c r="BR100" s="76">
        <v>383987.06400000001</v>
      </c>
      <c r="BS100" s="76">
        <v>561871.071</v>
      </c>
      <c r="BT100" s="76">
        <v>641803.83700000006</v>
      </c>
      <c r="BU100" s="76">
        <v>550617.09299999999</v>
      </c>
      <c r="BV100" s="76">
        <v>747611.772</v>
      </c>
      <c r="BW100" s="76">
        <v>947319.73100000003</v>
      </c>
      <c r="BX100" s="76">
        <v>988188.00399999996</v>
      </c>
      <c r="BY100" s="76">
        <v>968884.36499999999</v>
      </c>
      <c r="BZ100" s="76">
        <v>986508.147</v>
      </c>
      <c r="CA100" s="76">
        <v>662892.38199999998</v>
      </c>
      <c r="CB100" s="76">
        <v>599396.96</v>
      </c>
      <c r="CC100" s="76">
        <v>425624.97100000002</v>
      </c>
      <c r="CD100" s="76">
        <v>786866.77300000004</v>
      </c>
      <c r="CE100" s="76">
        <v>570992.36</v>
      </c>
      <c r="CF100" s="76">
        <v>802000.478</v>
      </c>
      <c r="CG100" s="76">
        <v>808336.07</v>
      </c>
      <c r="CH100" s="76">
        <v>792571.65700000001</v>
      </c>
      <c r="CI100" s="76">
        <v>884377.07900000003</v>
      </c>
      <c r="CJ100" s="76">
        <v>974145.39500000002</v>
      </c>
      <c r="CK100" s="76">
        <v>944313.00699999998</v>
      </c>
      <c r="CL100" s="76">
        <v>1194889.547</v>
      </c>
      <c r="CM100" s="76">
        <v>844344.24</v>
      </c>
      <c r="CN100" s="76">
        <v>523504.196</v>
      </c>
      <c r="CO100" s="76">
        <v>440110.90299999999</v>
      </c>
      <c r="CP100" s="76">
        <v>461428.55200000003</v>
      </c>
      <c r="CQ100" s="76">
        <v>570920.81200000003</v>
      </c>
      <c r="CR100" s="76">
        <v>540615.35400000005</v>
      </c>
      <c r="CS100" s="76">
        <v>701125.799</v>
      </c>
      <c r="CT100" s="76">
        <v>750191.32799999998</v>
      </c>
      <c r="CU100" s="76">
        <v>1001608.792</v>
      </c>
      <c r="CV100" s="76">
        <v>1037887.054</v>
      </c>
      <c r="CW100" s="76">
        <v>1108489.963</v>
      </c>
      <c r="CX100" s="76">
        <v>890974.47600000002</v>
      </c>
      <c r="CY100" s="76">
        <v>718959.39800000004</v>
      </c>
      <c r="CZ100" s="76">
        <v>629319.45200000005</v>
      </c>
      <c r="DA100" s="76">
        <v>449003.74599999998</v>
      </c>
      <c r="DB100" s="76">
        <v>424550.12300000002</v>
      </c>
      <c r="DC100" s="76">
        <v>617789.10499999998</v>
      </c>
      <c r="DD100" s="76">
        <v>720806.69700000004</v>
      </c>
      <c r="DE100" s="76">
        <v>600367.36199999996</v>
      </c>
      <c r="DF100" s="76">
        <v>852471.76399999997</v>
      </c>
      <c r="DG100" s="76">
        <v>899875.21100000001</v>
      </c>
      <c r="DH100" s="76">
        <v>1013465.853</v>
      </c>
      <c r="DI100" s="76">
        <v>938308.13300000003</v>
      </c>
      <c r="DJ100" s="76">
        <v>1015907.669</v>
      </c>
      <c r="DK100" s="76">
        <v>833304.20299999998</v>
      </c>
      <c r="DL100" s="36">
        <v>798655.03712830902</v>
      </c>
      <c r="DM100" s="36">
        <v>597533.39733827522</v>
      </c>
      <c r="DN100" s="36">
        <v>738069.90685753955</v>
      </c>
      <c r="DO100" s="36">
        <v>1028818.8238819345</v>
      </c>
      <c r="DP100" s="36">
        <v>1184187.5869627534</v>
      </c>
      <c r="DQ100" s="36">
        <v>1314082.1701441552</v>
      </c>
      <c r="DR100" s="36">
        <v>1353637.6674620784</v>
      </c>
      <c r="DS100" s="36">
        <v>1492671.2710825501</v>
      </c>
      <c r="DT100" s="36">
        <v>1489851.8237551779</v>
      </c>
      <c r="DU100" s="36">
        <v>1502973.8104122172</v>
      </c>
      <c r="DV100" s="36">
        <v>1318888.4161619567</v>
      </c>
      <c r="DW100" s="36">
        <v>1080549.3721758642</v>
      </c>
      <c r="DX100" s="36">
        <v>859496.94441651052</v>
      </c>
      <c r="DY100" s="36">
        <v>748291.4329985159</v>
      </c>
      <c r="DZ100" s="36">
        <v>894746.07619855378</v>
      </c>
      <c r="EA100" s="36">
        <v>1102446.3723175055</v>
      </c>
      <c r="EB100" s="36">
        <v>1289565.9089665613</v>
      </c>
      <c r="EC100" s="36">
        <v>1405532.3246028535</v>
      </c>
      <c r="ED100" s="36">
        <v>1446682.8635833098</v>
      </c>
      <c r="EE100" s="36">
        <v>1565109.2895041888</v>
      </c>
      <c r="EF100" s="36">
        <v>1562300.6446569979</v>
      </c>
      <c r="EG100" s="36">
        <v>1559336.6817323389</v>
      </c>
      <c r="EH100" s="36">
        <v>1375148.0741394332</v>
      </c>
      <c r="EI100" s="36">
        <v>1099401.1977305214</v>
      </c>
      <c r="EJ100" s="36">
        <v>867795.45593969722</v>
      </c>
      <c r="EK100" s="36">
        <v>757052.82067809766</v>
      </c>
      <c r="EL100" s="36">
        <v>914481.43727671402</v>
      </c>
      <c r="EM100" s="36">
        <v>1144383.1639842677</v>
      </c>
      <c r="EN100" s="36">
        <v>1330938.2307182306</v>
      </c>
      <c r="EO100" s="36">
        <v>1446597.8036730725</v>
      </c>
      <c r="EP100" s="36">
        <v>1487613.6436715957</v>
      </c>
      <c r="EQ100" s="36">
        <v>1605652.4217171201</v>
      </c>
      <c r="ER100" s="36">
        <v>1602852.9704700839</v>
      </c>
      <c r="ES100" s="36">
        <v>1599898.7095517248</v>
      </c>
      <c r="ET100" s="36">
        <v>1416313.0106579775</v>
      </c>
      <c r="EU100" s="36">
        <v>1118702.3982538863</v>
      </c>
      <c r="EV100" s="36">
        <v>876480.72713550448</v>
      </c>
      <c r="EW100" s="36">
        <v>766130.17394924711</v>
      </c>
      <c r="EX100" s="36">
        <v>934526.1975864881</v>
      </c>
      <c r="EY100" s="36">
        <v>1186583.7665222434</v>
      </c>
      <c r="EZ100" s="36">
        <v>1372650.7510205144</v>
      </c>
      <c r="FA100" s="36">
        <v>1488042.6456403383</v>
      </c>
      <c r="FB100" s="36">
        <v>1528942.4578029395</v>
      </c>
      <c r="FC100" s="36">
        <v>1646647.32134197</v>
      </c>
      <c r="FD100" s="36">
        <v>1643855.7893346709</v>
      </c>
      <c r="FE100" s="36">
        <v>1640909.8855900555</v>
      </c>
      <c r="FF100" s="36">
        <v>1457843.5238926129</v>
      </c>
      <c r="FG100" s="36">
        <v>1138360.4553700483</v>
      </c>
      <c r="FH100" s="36">
        <v>885473.90409009729</v>
      </c>
      <c r="FI100" s="36">
        <v>775459.69206751301</v>
      </c>
      <c r="FJ100" s="36">
        <v>954818.47728155344</v>
      </c>
      <c r="FK100" s="36">
        <v>1228995.9155135509</v>
      </c>
      <c r="FL100" s="36">
        <v>1414636.7019335728</v>
      </c>
      <c r="FM100" s="36">
        <v>1529793.0854968925</v>
      </c>
      <c r="FN100" s="36">
        <v>1570591.9104689686</v>
      </c>
      <c r="FO100" s="36">
        <v>1688006.1447153103</v>
      </c>
      <c r="FP100" s="36">
        <v>1685221.505379634</v>
      </c>
      <c r="FQ100" s="36">
        <v>1682282.8754714248</v>
      </c>
      <c r="FR100" s="36">
        <v>1499668.5294818773</v>
      </c>
      <c r="FS100" s="36">
        <v>1158306.6168914041</v>
      </c>
      <c r="FT100" s="36">
        <v>894716.20479498024</v>
      </c>
      <c r="FU100" s="36">
        <v>784993.66816992743</v>
      </c>
      <c r="FV100" s="36">
        <v>975311.86647716782</v>
      </c>
      <c r="FW100" s="36">
        <v>1271580.2970155354</v>
      </c>
      <c r="FX100" s="36">
        <v>1456845.7146606834</v>
      </c>
      <c r="FY100" s="36">
        <v>1571793.3184107775</v>
      </c>
      <c r="FZ100" s="36">
        <v>1612503.4502850883</v>
      </c>
      <c r="GA100" s="36">
        <v>1729662.4361961116</v>
      </c>
      <c r="GB100" s="36">
        <v>1726883.8504242084</v>
      </c>
      <c r="GC100" s="36">
        <v>1723951.6088418872</v>
      </c>
      <c r="GD100" s="36">
        <v>1541734.2505610124</v>
      </c>
      <c r="GE100" s="36">
        <v>1178488.7259859794</v>
      </c>
      <c r="GF100" s="36">
        <v>904162.9147308704</v>
      </c>
      <c r="GG100" s="36">
        <v>794695.71566609095</v>
      </c>
      <c r="GH100" s="36">
        <v>995970.87526146963</v>
      </c>
      <c r="GI100" s="36">
        <v>1314306.7703388289</v>
      </c>
      <c r="GJ100" s="36">
        <v>1499239.0759944494</v>
      </c>
      <c r="GK100" s="36">
        <v>1614000.3472163873</v>
      </c>
      <c r="GL100" s="36">
        <v>1654631.9638893974</v>
      </c>
    </row>
    <row r="101" spans="2:194" x14ac:dyDescent="0.3">
      <c r="B101" s="35" t="s">
        <v>85</v>
      </c>
      <c r="C101" s="76">
        <v>37343997.240000002</v>
      </c>
      <c r="D101" s="76">
        <v>16257447.5</v>
      </c>
      <c r="E101" s="76">
        <v>1229749.21</v>
      </c>
      <c r="F101" s="76">
        <v>762891.09</v>
      </c>
      <c r="G101" s="76">
        <v>124577.99</v>
      </c>
      <c r="H101" s="76">
        <v>1544573.6</v>
      </c>
      <c r="I101" s="76">
        <v>0</v>
      </c>
      <c r="J101" s="76">
        <v>588697.72</v>
      </c>
      <c r="K101" s="76">
        <v>42178.64</v>
      </c>
      <c r="L101" s="76">
        <v>32832.29</v>
      </c>
      <c r="M101" s="76">
        <v>44786.85</v>
      </c>
      <c r="N101" s="76">
        <v>18848.89</v>
      </c>
      <c r="O101" s="76">
        <v>59135.34</v>
      </c>
      <c r="P101" s="76">
        <v>28531.89</v>
      </c>
      <c r="Q101" s="76">
        <v>10292654.68</v>
      </c>
      <c r="R101" s="76">
        <v>6075600.04</v>
      </c>
      <c r="S101" s="76">
        <v>296593.78000000003</v>
      </c>
      <c r="T101" s="76">
        <v>10356193.77</v>
      </c>
      <c r="U101" s="76">
        <v>24435532.91</v>
      </c>
      <c r="V101" s="76">
        <v>7213232.8700000001</v>
      </c>
      <c r="W101" s="76">
        <v>46720891.710000001</v>
      </c>
      <c r="X101" s="76">
        <v>63304199.899999999</v>
      </c>
      <c r="Y101" s="76">
        <v>69899698.310000002</v>
      </c>
      <c r="Z101" s="76">
        <v>44052935.659999996</v>
      </c>
      <c r="AA101" s="76">
        <v>24944283.489999998</v>
      </c>
      <c r="AB101" s="76">
        <v>4506438.62</v>
      </c>
      <c r="AC101" s="76">
        <v>25645616.899999999</v>
      </c>
      <c r="AD101" s="76">
        <v>8165572.46</v>
      </c>
      <c r="AE101" s="76">
        <v>5515248.96</v>
      </c>
      <c r="AF101" s="76">
        <v>518711.24</v>
      </c>
      <c r="AG101" s="76">
        <v>291573.96999999997</v>
      </c>
      <c r="AH101" s="76">
        <v>688272.32</v>
      </c>
      <c r="AI101" s="76">
        <v>43645.06</v>
      </c>
      <c r="AJ101" s="76">
        <v>30190.61</v>
      </c>
      <c r="AK101" s="76">
        <v>5108670.4000000004</v>
      </c>
      <c r="AL101" s="76">
        <v>5334058.6100000003</v>
      </c>
      <c r="AM101" s="76">
        <v>35564.54</v>
      </c>
      <c r="AN101" s="76">
        <v>145910.87</v>
      </c>
      <c r="AO101" s="76">
        <v>6203041.3399999999</v>
      </c>
      <c r="AP101" s="76">
        <v>25868822.640000001</v>
      </c>
      <c r="AQ101" s="76">
        <v>80647407.333000004</v>
      </c>
      <c r="AR101" s="76">
        <v>59011490.125</v>
      </c>
      <c r="AS101" s="76">
        <v>22991401.864</v>
      </c>
      <c r="AT101" s="76">
        <v>544067.73</v>
      </c>
      <c r="AU101" s="76">
        <v>2444980.0099999998</v>
      </c>
      <c r="AV101" s="76">
        <v>72368136.528999999</v>
      </c>
      <c r="AW101" s="76">
        <v>88050583.530000001</v>
      </c>
      <c r="AX101" s="76">
        <v>84264213.667999998</v>
      </c>
      <c r="AY101" s="76">
        <v>84473628.827000007</v>
      </c>
      <c r="AZ101" s="76">
        <v>87004691.835999995</v>
      </c>
      <c r="BA101" s="76">
        <v>71464358.436000004</v>
      </c>
      <c r="BB101" s="76">
        <v>70179161.662</v>
      </c>
      <c r="BC101" s="76">
        <v>74839804.665999994</v>
      </c>
      <c r="BD101" s="76">
        <v>86862653.590000004</v>
      </c>
      <c r="BE101" s="76">
        <v>73234121.849999994</v>
      </c>
      <c r="BF101" s="76">
        <v>26666664.600000001</v>
      </c>
      <c r="BG101" s="76">
        <v>25613247.329999998</v>
      </c>
      <c r="BH101" s="76">
        <v>33231547.390000001</v>
      </c>
      <c r="BI101" s="76">
        <v>59653136.009999998</v>
      </c>
      <c r="BJ101" s="76">
        <v>75400435.480000004</v>
      </c>
      <c r="BK101" s="76">
        <v>69613791.480000004</v>
      </c>
      <c r="BL101" s="76">
        <v>53017017.079999998</v>
      </c>
      <c r="BM101" s="76">
        <v>67466603.900000006</v>
      </c>
      <c r="BN101" s="76">
        <v>86449462.439999998</v>
      </c>
      <c r="BO101" s="76">
        <v>84403972.450000003</v>
      </c>
      <c r="BP101" s="76">
        <v>89780073.620000005</v>
      </c>
      <c r="BQ101" s="76">
        <v>77658924.310000002</v>
      </c>
      <c r="BR101" s="76">
        <v>74890536.510000005</v>
      </c>
      <c r="BS101" s="76">
        <v>64935553.649999999</v>
      </c>
      <c r="BT101" s="76">
        <v>79294609.989999995</v>
      </c>
      <c r="BU101" s="76">
        <v>88493139.079999998</v>
      </c>
      <c r="BV101" s="76">
        <v>85630047.049999997</v>
      </c>
      <c r="BW101" s="76">
        <v>86439883.090000004</v>
      </c>
      <c r="BX101" s="76">
        <v>64840797.130000003</v>
      </c>
      <c r="BY101" s="76">
        <v>74289526.340000004</v>
      </c>
      <c r="BZ101" s="76">
        <v>86189636.769999996</v>
      </c>
      <c r="CA101" s="76">
        <v>86212068.879999995</v>
      </c>
      <c r="CB101" s="76">
        <v>84574444.260000005</v>
      </c>
      <c r="CC101" s="76">
        <v>84484728.099999994</v>
      </c>
      <c r="CD101" s="76">
        <v>74254631.040000007</v>
      </c>
      <c r="CE101" s="76">
        <v>70851634.829999998</v>
      </c>
      <c r="CF101" s="76">
        <v>77053123.760000005</v>
      </c>
      <c r="CG101" s="76">
        <v>84764616.010000005</v>
      </c>
      <c r="CH101" s="76">
        <v>70376207.680000007</v>
      </c>
      <c r="CI101" s="76">
        <v>66353797.329999998</v>
      </c>
      <c r="CJ101" s="76">
        <v>45958947.039999999</v>
      </c>
      <c r="CK101" s="76">
        <v>33880157.82</v>
      </c>
      <c r="CL101" s="76">
        <v>4560527.03</v>
      </c>
      <c r="CM101" s="76">
        <v>16584</v>
      </c>
      <c r="CN101" s="76">
        <v>1171785.98</v>
      </c>
      <c r="CO101" s="76">
        <v>17341715.870000001</v>
      </c>
      <c r="CP101" s="76">
        <v>826948.02</v>
      </c>
      <c r="CQ101" s="76">
        <v>35248</v>
      </c>
      <c r="CR101" s="76">
        <v>11629146.880000001</v>
      </c>
      <c r="CS101" s="76">
        <v>42483503.890000001</v>
      </c>
      <c r="CT101" s="76">
        <v>43244081.280000001</v>
      </c>
      <c r="CU101" s="76">
        <v>3008745.98</v>
      </c>
      <c r="CV101" s="76">
        <v>0</v>
      </c>
      <c r="CW101" s="76">
        <v>0</v>
      </c>
      <c r="CX101" s="76">
        <v>-9740190.8599999994</v>
      </c>
      <c r="CY101" s="76">
        <v>71028260.819999993</v>
      </c>
      <c r="CZ101" s="76">
        <v>48475115.219999999</v>
      </c>
      <c r="DA101" s="76">
        <v>226661</v>
      </c>
      <c r="DB101" s="76">
        <v>9082587.1400000006</v>
      </c>
      <c r="DC101" s="76">
        <v>85593536.709999993</v>
      </c>
      <c r="DD101" s="76">
        <v>84201381.709999993</v>
      </c>
      <c r="DE101" s="76">
        <v>89417437.959999993</v>
      </c>
      <c r="DF101" s="76">
        <v>74898103.079999998</v>
      </c>
      <c r="DG101" s="76">
        <v>38224879.049999997</v>
      </c>
      <c r="DH101" s="76">
        <v>0</v>
      </c>
      <c r="DI101" s="76">
        <v>5283630.0599999996</v>
      </c>
      <c r="DJ101" s="76">
        <v>639124.98</v>
      </c>
      <c r="DK101" s="76">
        <v>332761.99</v>
      </c>
      <c r="DL101" s="36">
        <v>46959985.833333336</v>
      </c>
      <c r="DM101" s="36">
        <v>46959985.833333336</v>
      </c>
      <c r="DN101" s="36">
        <v>46959985.833333336</v>
      </c>
      <c r="DO101" s="36">
        <v>46959985.833333336</v>
      </c>
      <c r="DP101" s="36">
        <v>46959985.833333336</v>
      </c>
      <c r="DQ101" s="36">
        <v>46959985.833333336</v>
      </c>
      <c r="DR101" s="36">
        <v>46959985.833333336</v>
      </c>
      <c r="DS101" s="36">
        <v>49501993.286067754</v>
      </c>
      <c r="DT101" s="36">
        <v>50368549.191434696</v>
      </c>
      <c r="DU101" s="36">
        <v>50373175.522830755</v>
      </c>
      <c r="DV101" s="36">
        <v>52486672.580532901</v>
      </c>
      <c r="DW101" s="36">
        <v>51951906.136245444</v>
      </c>
      <c r="DX101" s="36">
        <v>54728991.247353151</v>
      </c>
      <c r="DY101" s="36">
        <v>51753925.245410398</v>
      </c>
      <c r="DZ101" s="36">
        <v>52504239.927577808</v>
      </c>
      <c r="EA101" s="36">
        <v>55972102.842154495</v>
      </c>
      <c r="EB101" s="36">
        <v>58877777.290053308</v>
      </c>
      <c r="EC101" s="36">
        <v>58759993.640684843</v>
      </c>
      <c r="ED101" s="36">
        <v>57061172.602570049</v>
      </c>
      <c r="EE101" s="36">
        <v>54598020.537912749</v>
      </c>
      <c r="EF101" s="36">
        <v>55464576.443279698</v>
      </c>
      <c r="EG101" s="36">
        <v>55469202.774675757</v>
      </c>
      <c r="EH101" s="36">
        <v>57582699.832377903</v>
      </c>
      <c r="EI101" s="36">
        <v>57047933.388090447</v>
      </c>
      <c r="EJ101" s="36">
        <v>58780540.317684457</v>
      </c>
      <c r="EK101" s="36">
        <v>55805474.315741703</v>
      </c>
      <c r="EL101" s="36">
        <v>56555788.997909099</v>
      </c>
      <c r="EM101" s="36">
        <v>60023651.912485801</v>
      </c>
      <c r="EN101" s="36">
        <v>62929326.360384449</v>
      </c>
      <c r="EO101" s="36">
        <v>62811542.711016148</v>
      </c>
      <c r="EP101" s="36">
        <v>61112721.672901355</v>
      </c>
      <c r="EQ101" s="36">
        <v>58649569.608244054</v>
      </c>
      <c r="ER101" s="36">
        <v>59516125.513611004</v>
      </c>
      <c r="ES101" s="36">
        <v>59520751.845007047</v>
      </c>
      <c r="ET101" s="36">
        <v>61634248.902709201</v>
      </c>
      <c r="EU101" s="36">
        <v>61099482.458421752</v>
      </c>
      <c r="EV101" s="36">
        <v>63126169.248954155</v>
      </c>
      <c r="EW101" s="36">
        <v>60151103.247011408</v>
      </c>
      <c r="EX101" s="36">
        <v>60901417.929178946</v>
      </c>
      <c r="EY101" s="36">
        <v>64369280.843755499</v>
      </c>
      <c r="EZ101" s="36">
        <v>67274955.291654304</v>
      </c>
      <c r="FA101" s="36">
        <v>67157171.642286003</v>
      </c>
      <c r="FB101" s="36">
        <v>65458350.604171045</v>
      </c>
      <c r="FC101" s="36">
        <v>62995198.539513744</v>
      </c>
      <c r="FD101" s="36">
        <v>63861754.444880709</v>
      </c>
      <c r="FE101" s="36">
        <v>63866380.776276752</v>
      </c>
      <c r="FF101" s="36">
        <v>65979877.833978899</v>
      </c>
      <c r="FG101" s="36">
        <v>65445111.389691599</v>
      </c>
      <c r="FH101" s="36">
        <v>71842004.7116808</v>
      </c>
      <c r="FI101" s="36">
        <v>68866938.709738046</v>
      </c>
      <c r="FJ101" s="36">
        <v>69617253.391905591</v>
      </c>
      <c r="FK101" s="36">
        <v>73085116.306482151</v>
      </c>
      <c r="FL101" s="36">
        <v>75990790.754380941</v>
      </c>
      <c r="FM101" s="36">
        <v>75873007.105012655</v>
      </c>
      <c r="FN101" s="36">
        <v>74174186.066897705</v>
      </c>
      <c r="FO101" s="36">
        <v>63414024.778672799</v>
      </c>
      <c r="FP101" s="36">
        <v>63414024.778672799</v>
      </c>
      <c r="FQ101" s="36">
        <v>63414024.778672799</v>
      </c>
      <c r="FR101" s="36">
        <v>63414024.778672799</v>
      </c>
      <c r="FS101" s="36">
        <v>63414024.778672799</v>
      </c>
      <c r="FT101" s="36">
        <v>73875992.588227049</v>
      </c>
      <c r="FU101" s="36">
        <v>73875992.588227049</v>
      </c>
      <c r="FV101" s="36">
        <v>73875992.588227049</v>
      </c>
      <c r="FW101" s="36">
        <v>73875992.588227049</v>
      </c>
      <c r="FX101" s="36">
        <v>73875992.588227049</v>
      </c>
      <c r="FY101" s="36">
        <v>73875992.588227049</v>
      </c>
      <c r="FZ101" s="36">
        <v>73875992.588227049</v>
      </c>
      <c r="GA101" s="36">
        <v>73875992.588227049</v>
      </c>
      <c r="GB101" s="36">
        <v>73875992.588227049</v>
      </c>
      <c r="GC101" s="36">
        <v>73875992.588227049</v>
      </c>
      <c r="GD101" s="36">
        <v>73875992.588227049</v>
      </c>
      <c r="GE101" s="36">
        <v>73875992.588227049</v>
      </c>
      <c r="GF101" s="36">
        <v>0</v>
      </c>
      <c r="GG101" s="36">
        <v>0</v>
      </c>
      <c r="GH101" s="36">
        <v>0</v>
      </c>
      <c r="GI101" s="36">
        <v>0</v>
      </c>
      <c r="GJ101" s="36">
        <v>0</v>
      </c>
      <c r="GK101" s="36">
        <v>0</v>
      </c>
      <c r="GL101" s="36">
        <v>0</v>
      </c>
    </row>
    <row r="102" spans="2:194" x14ac:dyDescent="0.3">
      <c r="B102" s="35" t="s">
        <v>7</v>
      </c>
      <c r="C102" s="36">
        <v>378585412.2700001</v>
      </c>
      <c r="D102" s="36">
        <v>318286684.75</v>
      </c>
      <c r="E102" s="36">
        <v>284834247.09999996</v>
      </c>
      <c r="F102" s="36">
        <v>319291889.65999997</v>
      </c>
      <c r="G102" s="36">
        <v>314979670.80999994</v>
      </c>
      <c r="H102" s="36">
        <v>327116600.68000001</v>
      </c>
      <c r="I102" s="36">
        <v>410536341.52200001</v>
      </c>
      <c r="J102" s="36">
        <v>375205668.45600009</v>
      </c>
      <c r="K102" s="36">
        <v>382940554.40600002</v>
      </c>
      <c r="L102" s="36">
        <v>409001963.87500006</v>
      </c>
      <c r="M102" s="36">
        <v>404008496.91500008</v>
      </c>
      <c r="N102" s="36">
        <v>376096259.46900004</v>
      </c>
      <c r="O102" s="36">
        <v>363667359.85600001</v>
      </c>
      <c r="P102" s="36">
        <v>365395069.91499996</v>
      </c>
      <c r="Q102" s="36">
        <v>362330658.07199997</v>
      </c>
      <c r="R102" s="36">
        <v>420090213.19099998</v>
      </c>
      <c r="S102" s="36">
        <v>383545047.05000001</v>
      </c>
      <c r="T102" s="36">
        <v>401931735.06800002</v>
      </c>
      <c r="U102" s="36">
        <v>412756532.68099999</v>
      </c>
      <c r="V102" s="36">
        <v>417906649.12400001</v>
      </c>
      <c r="W102" s="36">
        <v>447699054.74799997</v>
      </c>
      <c r="X102" s="36">
        <v>458099095.77599996</v>
      </c>
      <c r="Y102" s="36">
        <v>473742065.09500003</v>
      </c>
      <c r="Z102" s="36">
        <v>429685194.699</v>
      </c>
      <c r="AA102" s="36">
        <v>381089558.93999994</v>
      </c>
      <c r="AB102" s="36">
        <v>384121464.97100002</v>
      </c>
      <c r="AC102" s="36">
        <v>425092939.153</v>
      </c>
      <c r="AD102" s="36">
        <v>411694834.68299997</v>
      </c>
      <c r="AE102" s="36">
        <v>393987343.01399994</v>
      </c>
      <c r="AF102" s="36">
        <v>406537462.78500003</v>
      </c>
      <c r="AG102" s="36">
        <v>416640795.66000009</v>
      </c>
      <c r="AH102" s="36">
        <v>407877295.92900002</v>
      </c>
      <c r="AI102" s="36">
        <v>419806640.61899996</v>
      </c>
      <c r="AJ102" s="36">
        <v>409417301.94800001</v>
      </c>
      <c r="AK102" s="36">
        <v>400819247.82299995</v>
      </c>
      <c r="AL102" s="36">
        <v>405371700.48500001</v>
      </c>
      <c r="AM102" s="36">
        <v>346908676.07800001</v>
      </c>
      <c r="AN102" s="36">
        <v>391501370.245</v>
      </c>
      <c r="AO102" s="36">
        <v>393505507.58400005</v>
      </c>
      <c r="AP102" s="36">
        <v>411698192.04699999</v>
      </c>
      <c r="AQ102" s="36">
        <v>469457533.852</v>
      </c>
      <c r="AR102" s="36">
        <v>471992950.42000014</v>
      </c>
      <c r="AS102" s="36">
        <v>413278804.16299999</v>
      </c>
      <c r="AT102" s="36">
        <v>410124176.352</v>
      </c>
      <c r="AU102" s="36">
        <v>421823574.52899987</v>
      </c>
      <c r="AV102" s="36">
        <v>461238827.69599998</v>
      </c>
      <c r="AW102" s="36">
        <v>511765202.46399999</v>
      </c>
      <c r="AX102" s="36">
        <v>471246398.68599993</v>
      </c>
      <c r="AY102" s="36">
        <v>434897136.912</v>
      </c>
      <c r="AZ102" s="36">
        <v>489863463.67900002</v>
      </c>
      <c r="BA102" s="36">
        <v>425770615.94400007</v>
      </c>
      <c r="BB102" s="36">
        <v>451634811.10299999</v>
      </c>
      <c r="BC102" s="36">
        <v>485048527.92400002</v>
      </c>
      <c r="BD102" s="36">
        <v>488199173.33200002</v>
      </c>
      <c r="BE102" s="36">
        <v>465661894.13999999</v>
      </c>
      <c r="BF102" s="36">
        <v>443373520.10600007</v>
      </c>
      <c r="BG102" s="36">
        <v>428986623.98299992</v>
      </c>
      <c r="BH102" s="36">
        <v>436692846.09499997</v>
      </c>
      <c r="BI102" s="36">
        <v>470706739.62799996</v>
      </c>
      <c r="BJ102" s="36">
        <v>455752909.03499997</v>
      </c>
      <c r="BK102" s="36">
        <v>418758414.87800008</v>
      </c>
      <c r="BL102" s="36">
        <v>425701516.48299998</v>
      </c>
      <c r="BM102" s="36">
        <v>432296128.85100007</v>
      </c>
      <c r="BN102" s="36">
        <v>456063092.88099998</v>
      </c>
      <c r="BO102" s="36">
        <v>487222317.028</v>
      </c>
      <c r="BP102" s="36">
        <v>458758383.852</v>
      </c>
      <c r="BQ102" s="36">
        <v>457542968.50799996</v>
      </c>
      <c r="BR102" s="36">
        <v>469040296.77900004</v>
      </c>
      <c r="BS102" s="36">
        <v>445573957.18799996</v>
      </c>
      <c r="BT102" s="36">
        <v>462202852.25300002</v>
      </c>
      <c r="BU102" s="36">
        <v>479927466.99099994</v>
      </c>
      <c r="BV102" s="36">
        <v>449997506.39200002</v>
      </c>
      <c r="BW102" s="36">
        <v>449035587.75600004</v>
      </c>
      <c r="BX102" s="36">
        <v>427443037.08599997</v>
      </c>
      <c r="BY102" s="36">
        <v>421886666.05299997</v>
      </c>
      <c r="BZ102" s="36">
        <v>466961200.71600002</v>
      </c>
      <c r="CA102" s="36">
        <v>474940272.79900008</v>
      </c>
      <c r="CB102" s="36">
        <v>446262471.16099995</v>
      </c>
      <c r="CC102" s="36">
        <v>462801787.67199993</v>
      </c>
      <c r="CD102" s="36">
        <v>439751114.89800006</v>
      </c>
      <c r="CE102" s="36">
        <v>434425313.65599996</v>
      </c>
      <c r="CF102" s="36">
        <v>430495835.89599997</v>
      </c>
      <c r="CG102" s="36">
        <v>439942369.56800002</v>
      </c>
      <c r="CH102" s="36">
        <v>424779035.76799989</v>
      </c>
      <c r="CI102" s="36">
        <v>360986636.82600003</v>
      </c>
      <c r="CJ102" s="36">
        <v>382241028.94799995</v>
      </c>
      <c r="CK102" s="36">
        <v>351652601.51500005</v>
      </c>
      <c r="CL102" s="36">
        <v>335730787.68799996</v>
      </c>
      <c r="CM102" s="36">
        <v>424498058.87700003</v>
      </c>
      <c r="CN102" s="36">
        <v>256708520.62900001</v>
      </c>
      <c r="CO102" s="36">
        <v>379235038.46799999</v>
      </c>
      <c r="CP102" s="36">
        <v>343575026.00800002</v>
      </c>
      <c r="CQ102" s="36">
        <v>377686807.61299998</v>
      </c>
      <c r="CR102" s="36">
        <v>362915998.99600005</v>
      </c>
      <c r="CS102" s="36">
        <v>391232716.32500005</v>
      </c>
      <c r="CT102" s="36">
        <v>396473268.47800004</v>
      </c>
      <c r="CU102" s="36">
        <v>316799667.38</v>
      </c>
      <c r="CV102" s="36">
        <v>335782382.25699997</v>
      </c>
      <c r="CW102" s="36">
        <v>342286464.49700004</v>
      </c>
      <c r="CX102" s="36">
        <v>341803740.64399999</v>
      </c>
      <c r="CY102" s="36">
        <v>413600891.9889999</v>
      </c>
      <c r="CZ102" s="36">
        <v>429995254.53100002</v>
      </c>
      <c r="DA102" s="36">
        <v>365884139.99399996</v>
      </c>
      <c r="DB102" s="36">
        <v>376672642.36600006</v>
      </c>
      <c r="DC102" s="36">
        <v>468415861.46500003</v>
      </c>
      <c r="DD102" s="36">
        <v>488295131.84200001</v>
      </c>
      <c r="DE102" s="36">
        <v>413615594.17199999</v>
      </c>
      <c r="DF102" s="36">
        <v>456351166.92400002</v>
      </c>
      <c r="DG102" s="36">
        <v>353027256.83900005</v>
      </c>
      <c r="DH102" s="36">
        <v>374416985.74300003</v>
      </c>
      <c r="DI102" s="36">
        <v>358595385.35500008</v>
      </c>
      <c r="DJ102" s="36">
        <v>363257150.92400002</v>
      </c>
      <c r="DK102" s="36">
        <v>373965472.06400001</v>
      </c>
      <c r="DL102" s="36">
        <v>418473023.26659471</v>
      </c>
      <c r="DM102" s="36">
        <v>434771670.85109591</v>
      </c>
      <c r="DN102" s="36">
        <v>439941770.07706636</v>
      </c>
      <c r="DO102" s="36">
        <v>429565014.74330664</v>
      </c>
      <c r="DP102" s="36">
        <v>434390959.90548402</v>
      </c>
      <c r="DQ102" s="36">
        <v>424469078.15096438</v>
      </c>
      <c r="DR102" s="36">
        <v>425581208.24790895</v>
      </c>
      <c r="DS102" s="36">
        <v>390613612.84171772</v>
      </c>
      <c r="DT102" s="36">
        <v>396935393.48717529</v>
      </c>
      <c r="DU102" s="36">
        <v>430377641.31872118</v>
      </c>
      <c r="DV102" s="36">
        <v>429986214.68906069</v>
      </c>
      <c r="DW102" s="36">
        <v>433115792.58480436</v>
      </c>
      <c r="DX102" s="36">
        <v>430238379.27868289</v>
      </c>
      <c r="DY102" s="36">
        <v>439494987.61675912</v>
      </c>
      <c r="DZ102" s="36">
        <v>445726149.21472967</v>
      </c>
      <c r="EA102" s="36">
        <v>437696587.31527865</v>
      </c>
      <c r="EB102" s="36">
        <v>444129637.64534241</v>
      </c>
      <c r="EC102" s="36">
        <v>434211861.16978157</v>
      </c>
      <c r="ED102" s="36">
        <v>445451439.26553738</v>
      </c>
      <c r="EE102" s="36">
        <v>396102086.20692724</v>
      </c>
      <c r="EF102" s="36">
        <v>409389353.95999104</v>
      </c>
      <c r="EG102" s="36">
        <v>436431986.83386648</v>
      </c>
      <c r="EH102" s="36">
        <v>434515822.82511002</v>
      </c>
      <c r="EI102" s="36">
        <v>449771151.27879202</v>
      </c>
      <c r="EJ102" s="36">
        <v>444144385.84798968</v>
      </c>
      <c r="EK102" s="36">
        <v>453322384.46291727</v>
      </c>
      <c r="EL102" s="36">
        <v>457957527.31987607</v>
      </c>
      <c r="EM102" s="36">
        <v>449519167.70243061</v>
      </c>
      <c r="EN102" s="36">
        <v>456785825.03864044</v>
      </c>
      <c r="EO102" s="36">
        <v>445621377.76813114</v>
      </c>
      <c r="EP102" s="36">
        <v>458061627.86552656</v>
      </c>
      <c r="EQ102" s="36">
        <v>411185197.12886137</v>
      </c>
      <c r="ER102" s="36">
        <v>414552957.0722121</v>
      </c>
      <c r="ES102" s="36">
        <v>452930819.19768727</v>
      </c>
      <c r="ET102" s="36">
        <v>450936998.0757308</v>
      </c>
      <c r="EU102" s="36">
        <v>460183678.71383226</v>
      </c>
      <c r="EV102" s="36">
        <v>447880283.32897824</v>
      </c>
      <c r="EW102" s="36">
        <v>457290096.34382933</v>
      </c>
      <c r="EX102" s="36">
        <v>461584962.38104761</v>
      </c>
      <c r="EY102" s="36">
        <v>453034185.67777091</v>
      </c>
      <c r="EZ102" s="36">
        <v>459978108.10656548</v>
      </c>
      <c r="FA102" s="36">
        <v>448888056.35535169</v>
      </c>
      <c r="FB102" s="36">
        <v>461004729.03322881</v>
      </c>
      <c r="FC102" s="36">
        <v>413736055.10568452</v>
      </c>
      <c r="FD102" s="36">
        <v>417378170.14959806</v>
      </c>
      <c r="FE102" s="36">
        <v>455215802.06870288</v>
      </c>
      <c r="FF102" s="36">
        <v>453808390.37621552</v>
      </c>
      <c r="FG102" s="36">
        <v>463676353.28586107</v>
      </c>
      <c r="FH102" s="36">
        <v>462814256.37357259</v>
      </c>
      <c r="FI102" s="36">
        <v>472278317.67827499</v>
      </c>
      <c r="FJ102" s="36">
        <v>476775878.58483803</v>
      </c>
      <c r="FK102" s="36">
        <v>468017381.67421228</v>
      </c>
      <c r="FL102" s="36">
        <v>474874893.06216085</v>
      </c>
      <c r="FM102" s="36">
        <v>463522536.0693655</v>
      </c>
      <c r="FN102" s="36">
        <v>475760178.03318268</v>
      </c>
      <c r="FO102" s="36">
        <v>417157771.61727059</v>
      </c>
      <c r="FP102" s="36">
        <v>419969834.35010749</v>
      </c>
      <c r="FQ102" s="36">
        <v>458054312.86750692</v>
      </c>
      <c r="FR102" s="36">
        <v>454814813.49149376</v>
      </c>
      <c r="FS102" s="36">
        <v>466538871.08368981</v>
      </c>
      <c r="FT102" s="36">
        <v>469771994.4071579</v>
      </c>
      <c r="FU102" s="36">
        <v>482374541.86053419</v>
      </c>
      <c r="FV102" s="36">
        <v>486084589.1543594</v>
      </c>
      <c r="FW102" s="36">
        <v>473641179.92265159</v>
      </c>
      <c r="FX102" s="36">
        <v>477534652.517551</v>
      </c>
      <c r="FY102" s="36">
        <v>466078921.17098773</v>
      </c>
      <c r="FZ102" s="36">
        <v>480159371.32703125</v>
      </c>
      <c r="GA102" s="36">
        <v>432232826.0810113</v>
      </c>
      <c r="GB102" s="36">
        <v>429634925.08482891</v>
      </c>
      <c r="GC102" s="36">
        <v>473708195.24557132</v>
      </c>
      <c r="GD102" s="36">
        <v>470641586.79375148</v>
      </c>
      <c r="GE102" s="36">
        <v>494476069.1498372</v>
      </c>
      <c r="GF102" s="36">
        <v>414137058.58780974</v>
      </c>
      <c r="GG102" s="36">
        <v>426706851.21218914</v>
      </c>
      <c r="GH102" s="36">
        <v>431109193.78056186</v>
      </c>
      <c r="GI102" s="36">
        <v>418222489.94658971</v>
      </c>
      <c r="GJ102" s="36">
        <v>422573752.22779322</v>
      </c>
      <c r="GK102" s="36">
        <v>410424903.29539412</v>
      </c>
      <c r="GL102" s="36">
        <v>425233532.36470443</v>
      </c>
    </row>
    <row r="103" spans="2:194" x14ac:dyDescent="0.3">
      <c r="C103" s="53"/>
      <c r="G103" s="44"/>
      <c r="H103" s="44"/>
      <c r="I103" s="44"/>
      <c r="J103" s="44"/>
      <c r="K103" s="44"/>
      <c r="L103" s="44"/>
    </row>
    <row r="104" spans="2:194" x14ac:dyDescent="0.3">
      <c r="B104" s="62" t="s">
        <v>300</v>
      </c>
      <c r="C104" s="75" t="s">
        <v>86</v>
      </c>
      <c r="D104" s="75" t="s">
        <v>87</v>
      </c>
      <c r="E104" s="75" t="s">
        <v>88</v>
      </c>
      <c r="F104" s="75" t="s">
        <v>89</v>
      </c>
      <c r="G104" s="75" t="s">
        <v>90</v>
      </c>
      <c r="H104" s="75" t="s">
        <v>91</v>
      </c>
      <c r="I104" s="75" t="s">
        <v>92</v>
      </c>
      <c r="J104" s="75" t="s">
        <v>93</v>
      </c>
      <c r="K104" s="75" t="s">
        <v>94</v>
      </c>
      <c r="L104" s="75" t="s">
        <v>95</v>
      </c>
      <c r="M104" s="75" t="s">
        <v>96</v>
      </c>
      <c r="N104" s="75" t="s">
        <v>97</v>
      </c>
      <c r="O104" s="75" t="s">
        <v>98</v>
      </c>
      <c r="P104" s="75" t="s">
        <v>99</v>
      </c>
      <c r="Q104" s="75" t="s">
        <v>100</v>
      </c>
    </row>
    <row r="105" spans="2:194" x14ac:dyDescent="0.3">
      <c r="B105" s="35" t="s">
        <v>78</v>
      </c>
      <c r="C105" s="76">
        <v>679811.08333333337</v>
      </c>
      <c r="D105" s="76">
        <v>756213.16666666663</v>
      </c>
      <c r="E105" s="76">
        <v>825561.33333333337</v>
      </c>
      <c r="F105" s="76">
        <v>884844.25</v>
      </c>
      <c r="G105" s="76">
        <v>949810.91666666663</v>
      </c>
      <c r="H105" s="76">
        <v>1019443.3333333334</v>
      </c>
      <c r="I105" s="76">
        <v>1078346.8333333333</v>
      </c>
      <c r="J105" s="76">
        <v>1140208.6666666667</v>
      </c>
      <c r="K105" s="76">
        <v>1181478.75</v>
      </c>
      <c r="L105" s="36">
        <v>1237655.3497314171</v>
      </c>
      <c r="M105" s="36">
        <v>1294500.0380524448</v>
      </c>
      <c r="N105" s="36">
        <v>1367375.8687040496</v>
      </c>
      <c r="O105" s="36">
        <v>1444906.7827563342</v>
      </c>
      <c r="P105" s="36">
        <v>1525451.5014777582</v>
      </c>
      <c r="Q105" s="36">
        <v>1597856.9357370941</v>
      </c>
      <c r="S105" s="53"/>
      <c r="T105" s="53"/>
      <c r="U105" s="53"/>
      <c r="V105" s="53"/>
      <c r="W105" s="53"/>
      <c r="X105" s="53"/>
      <c r="Y105" s="53"/>
    </row>
    <row r="106" spans="2:194" x14ac:dyDescent="0.3">
      <c r="B106" s="35" t="s">
        <v>79</v>
      </c>
      <c r="C106" s="76">
        <v>4213.833333333333</v>
      </c>
      <c r="D106" s="76">
        <v>4968.416666666667</v>
      </c>
      <c r="E106" s="76">
        <v>5660.75</v>
      </c>
      <c r="F106" s="76">
        <v>6925.166666666667</v>
      </c>
      <c r="G106" s="76">
        <v>8113.416666666667</v>
      </c>
      <c r="H106" s="76">
        <v>9176.75</v>
      </c>
      <c r="I106" s="76">
        <v>9933.6666666666661</v>
      </c>
      <c r="J106" s="76">
        <v>11164.833333333334</v>
      </c>
      <c r="K106" s="76">
        <v>12455.583333333334</v>
      </c>
      <c r="L106" s="36">
        <v>13490.036049127606</v>
      </c>
      <c r="M106" s="36">
        <v>14153.348144166404</v>
      </c>
      <c r="N106" s="36">
        <v>14774.126509135567</v>
      </c>
      <c r="O106" s="36">
        <v>15392.504630018651</v>
      </c>
      <c r="P106" s="36">
        <v>16014.287338947064</v>
      </c>
      <c r="Q106" s="36">
        <v>16554.756267105349</v>
      </c>
      <c r="S106" s="53"/>
      <c r="T106" s="53"/>
      <c r="U106" s="53"/>
      <c r="V106" s="53"/>
      <c r="W106" s="53"/>
      <c r="X106" s="53"/>
      <c r="Y106" s="53"/>
    </row>
    <row r="107" spans="2:194" x14ac:dyDescent="0.3">
      <c r="B107" s="35" t="s">
        <v>80</v>
      </c>
      <c r="C107" s="76">
        <v>9371.8333333333339</v>
      </c>
      <c r="D107" s="76">
        <v>10042.5</v>
      </c>
      <c r="E107" s="76">
        <v>10587.833333333334</v>
      </c>
      <c r="F107" s="76">
        <v>11524.75</v>
      </c>
      <c r="G107" s="76">
        <v>12469.916666666666</v>
      </c>
      <c r="H107" s="76">
        <v>13948.916666666666</v>
      </c>
      <c r="I107" s="76">
        <v>15121.916666666666</v>
      </c>
      <c r="J107" s="76">
        <v>16297.166666666666</v>
      </c>
      <c r="K107" s="76">
        <v>18245.583333333332</v>
      </c>
      <c r="L107" s="36">
        <v>18186.465846139174</v>
      </c>
      <c r="M107" s="36">
        <v>18856.82689097738</v>
      </c>
      <c r="N107" s="36">
        <v>19981.104278101338</v>
      </c>
      <c r="O107" s="36">
        <v>21410.775729724468</v>
      </c>
      <c r="P107" s="36">
        <v>22820.119084652222</v>
      </c>
      <c r="Q107" s="36">
        <v>24196.858614657569</v>
      </c>
      <c r="S107" s="68"/>
      <c r="T107" s="68"/>
      <c r="U107" s="68"/>
      <c r="V107" s="68"/>
      <c r="W107" s="68"/>
      <c r="X107" s="68"/>
      <c r="Y107" s="68"/>
    </row>
    <row r="108" spans="2:194" x14ac:dyDescent="0.3">
      <c r="B108" s="35" t="s">
        <v>81</v>
      </c>
      <c r="C108" s="76">
        <v>1027.9166666666667</v>
      </c>
      <c r="D108" s="76">
        <v>1030.5</v>
      </c>
      <c r="E108" s="76">
        <v>1064.6666666666667</v>
      </c>
      <c r="F108" s="76">
        <v>1073.6666666666667</v>
      </c>
      <c r="G108" s="76">
        <v>1079.6666666666667</v>
      </c>
      <c r="H108" s="76">
        <v>1102.0833333333333</v>
      </c>
      <c r="I108" s="76">
        <v>1151.1666666666667</v>
      </c>
      <c r="J108" s="76">
        <v>1185.8333333333333</v>
      </c>
      <c r="K108" s="76">
        <v>1242.5</v>
      </c>
      <c r="L108" s="36">
        <v>1315</v>
      </c>
      <c r="M108" s="36">
        <v>1387.1666666666667</v>
      </c>
      <c r="N108" s="36">
        <v>1460.4166666666667</v>
      </c>
      <c r="O108" s="36">
        <v>1540.25</v>
      </c>
      <c r="P108" s="36">
        <v>1619.9166666666667</v>
      </c>
      <c r="Q108" s="36">
        <v>1695</v>
      </c>
    </row>
    <row r="109" spans="2:194" x14ac:dyDescent="0.3">
      <c r="B109" s="35" t="s">
        <v>121</v>
      </c>
      <c r="C109" s="76">
        <v>389.66666666666669</v>
      </c>
      <c r="D109" s="76">
        <v>375.83333333333331</v>
      </c>
      <c r="E109" s="76">
        <v>369.08333333333331</v>
      </c>
      <c r="F109" s="76">
        <v>349.91666666666669</v>
      </c>
      <c r="G109" s="76">
        <v>320.83333333333331</v>
      </c>
      <c r="H109" s="76">
        <v>310.16666666666669</v>
      </c>
      <c r="I109" s="76">
        <v>295.33333333333331</v>
      </c>
      <c r="J109" s="76">
        <v>282.75</v>
      </c>
      <c r="K109" s="76">
        <v>272.91666666666669</v>
      </c>
      <c r="L109" s="36">
        <v>263</v>
      </c>
      <c r="M109" s="36">
        <v>263</v>
      </c>
      <c r="N109" s="36">
        <v>263</v>
      </c>
      <c r="O109" s="36">
        <v>263</v>
      </c>
      <c r="P109" s="36">
        <v>263</v>
      </c>
      <c r="Q109" s="36">
        <v>263</v>
      </c>
    </row>
    <row r="110" spans="2:194" x14ac:dyDescent="0.3">
      <c r="B110" s="35" t="s">
        <v>122</v>
      </c>
      <c r="C110" s="76">
        <v>0</v>
      </c>
      <c r="D110" s="76">
        <v>0</v>
      </c>
      <c r="E110" s="76">
        <v>0</v>
      </c>
      <c r="F110" s="76">
        <v>0</v>
      </c>
      <c r="G110" s="76">
        <v>0</v>
      </c>
      <c r="H110" s="76">
        <v>0</v>
      </c>
      <c r="I110" s="76">
        <v>0</v>
      </c>
      <c r="J110" s="76">
        <v>0</v>
      </c>
      <c r="K110" s="36">
        <v>104724.83734335576</v>
      </c>
      <c r="L110" s="36">
        <v>118388.51004622183</v>
      </c>
      <c r="M110" s="36">
        <v>133388.51004622181</v>
      </c>
      <c r="N110" s="36">
        <v>148388.51004622181</v>
      </c>
      <c r="O110" s="36">
        <v>163388.51004622181</v>
      </c>
      <c r="P110" s="36">
        <v>178388.51004622181</v>
      </c>
      <c r="Q110" s="36">
        <v>193388.51004622181</v>
      </c>
    </row>
    <row r="111" spans="2:194" x14ac:dyDescent="0.3">
      <c r="B111" s="35" t="s">
        <v>83</v>
      </c>
      <c r="C111" s="76">
        <v>22.916666666666668</v>
      </c>
      <c r="D111" s="76">
        <v>26.5</v>
      </c>
      <c r="E111" s="76">
        <v>27.583333333333332</v>
      </c>
      <c r="F111" s="76">
        <v>27.833333333333332</v>
      </c>
      <c r="G111" s="76">
        <v>25.416666666666668</v>
      </c>
      <c r="H111" s="76">
        <v>25.583333333333332</v>
      </c>
      <c r="I111" s="76">
        <v>26.333333333333332</v>
      </c>
      <c r="J111" s="76">
        <v>25.25</v>
      </c>
      <c r="K111" s="76">
        <v>29.25</v>
      </c>
      <c r="L111" s="36">
        <v>34.666666666666664</v>
      </c>
      <c r="M111" s="36">
        <v>44.25</v>
      </c>
      <c r="N111" s="36">
        <v>52.666666666666664</v>
      </c>
      <c r="O111" s="36">
        <v>60.666666666666664</v>
      </c>
      <c r="P111" s="36">
        <v>68.666666666666671</v>
      </c>
      <c r="Q111" s="36">
        <v>76.666666666666671</v>
      </c>
    </row>
    <row r="112" spans="2:194" x14ac:dyDescent="0.3">
      <c r="B112" s="35" t="s">
        <v>84</v>
      </c>
      <c r="C112" s="76">
        <v>0.41666666666666669</v>
      </c>
      <c r="D112" s="76">
        <v>32.75</v>
      </c>
      <c r="E112" s="76">
        <v>46.75</v>
      </c>
      <c r="F112" s="76">
        <v>50.666666666666664</v>
      </c>
      <c r="G112" s="76">
        <v>55.833333333333336</v>
      </c>
      <c r="H112" s="76">
        <v>59.166666666666664</v>
      </c>
      <c r="I112" s="76">
        <v>64.583333333333329</v>
      </c>
      <c r="J112" s="76">
        <v>67.5</v>
      </c>
      <c r="K112" s="76">
        <v>72.166666666666671</v>
      </c>
      <c r="L112" s="36">
        <v>81.75</v>
      </c>
      <c r="M112" s="36">
        <v>89.833333333333329</v>
      </c>
      <c r="N112" s="36">
        <v>96.833333333333329</v>
      </c>
      <c r="O112" s="36">
        <v>103.83333333333333</v>
      </c>
      <c r="P112" s="36">
        <v>110.83333333333333</v>
      </c>
      <c r="Q112" s="36">
        <v>117.83333333333333</v>
      </c>
    </row>
    <row r="113" spans="2:19" x14ac:dyDescent="0.3">
      <c r="B113" s="35" t="s">
        <v>85</v>
      </c>
      <c r="C113" s="76">
        <v>1.5833333333333333</v>
      </c>
      <c r="D113" s="76">
        <v>2</v>
      </c>
      <c r="E113" s="76">
        <v>2.1666666666666665</v>
      </c>
      <c r="F113" s="76">
        <v>2</v>
      </c>
      <c r="G113" s="76">
        <v>2</v>
      </c>
      <c r="H113" s="76">
        <v>2.1666666666666665</v>
      </c>
      <c r="I113" s="76">
        <v>2</v>
      </c>
      <c r="J113" s="76">
        <v>2.1666666666666665</v>
      </c>
      <c r="K113" s="76">
        <v>2.5833333333333335</v>
      </c>
      <c r="L113" s="36">
        <v>2.4166666666666665</v>
      </c>
      <c r="M113" s="36">
        <v>3</v>
      </c>
      <c r="N113" s="36">
        <v>3</v>
      </c>
      <c r="O113" s="36">
        <v>3</v>
      </c>
      <c r="P113" s="36">
        <v>3</v>
      </c>
      <c r="Q113" s="36">
        <v>3</v>
      </c>
    </row>
    <row r="114" spans="2:19" x14ac:dyDescent="0.3">
      <c r="B114" s="35" t="s">
        <v>7</v>
      </c>
      <c r="C114" s="76">
        <v>694839.25</v>
      </c>
      <c r="D114" s="76">
        <v>772691.66666666663</v>
      </c>
      <c r="E114" s="76">
        <v>843320.16666666674</v>
      </c>
      <c r="F114" s="76">
        <v>904798.24999999988</v>
      </c>
      <c r="G114" s="76">
        <v>971877.99999999988</v>
      </c>
      <c r="H114" s="76">
        <v>1044068.1666666666</v>
      </c>
      <c r="I114" s="76">
        <v>1104941.8333333333</v>
      </c>
      <c r="J114" s="76">
        <v>1169234.1666666667</v>
      </c>
      <c r="K114" s="76">
        <v>1213799.3333333333</v>
      </c>
      <c r="L114" s="36">
        <v>1271028.6849600174</v>
      </c>
      <c r="M114" s="36">
        <v>1329297.4630875885</v>
      </c>
      <c r="N114" s="36">
        <v>1404007.0161579533</v>
      </c>
      <c r="O114" s="36">
        <v>1483680.8131160773</v>
      </c>
      <c r="P114" s="36">
        <v>1566351.3245680244</v>
      </c>
      <c r="Q114" s="36">
        <v>1640764.0506188571</v>
      </c>
    </row>
    <row r="115" spans="2:19" x14ac:dyDescent="0.3"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</row>
    <row r="116" spans="2:19" x14ac:dyDescent="0.3">
      <c r="B116" s="62" t="s">
        <v>301</v>
      </c>
      <c r="C116" s="86">
        <v>40299</v>
      </c>
      <c r="D116" s="86">
        <v>40664</v>
      </c>
      <c r="E116" s="86">
        <v>41030</v>
      </c>
      <c r="F116" s="86">
        <v>41395</v>
      </c>
      <c r="G116" s="86">
        <v>41760</v>
      </c>
      <c r="H116" s="86">
        <v>42125</v>
      </c>
      <c r="I116" s="86">
        <v>42491</v>
      </c>
      <c r="J116" s="86">
        <v>42856</v>
      </c>
      <c r="K116" s="86">
        <v>43221</v>
      </c>
      <c r="L116" s="86">
        <v>43586</v>
      </c>
      <c r="M116" s="86">
        <v>43952</v>
      </c>
      <c r="N116" s="86">
        <v>44317</v>
      </c>
      <c r="O116" s="86">
        <v>44682</v>
      </c>
      <c r="P116" s="86">
        <v>45047</v>
      </c>
      <c r="Q116" s="86">
        <v>45413</v>
      </c>
    </row>
    <row r="117" spans="2:19" x14ac:dyDescent="0.3">
      <c r="B117" s="35" t="s">
        <v>78</v>
      </c>
      <c r="C117" s="76">
        <v>713767</v>
      </c>
      <c r="D117" s="76">
        <v>790456</v>
      </c>
      <c r="E117" s="76">
        <v>854151</v>
      </c>
      <c r="F117" s="76">
        <v>909370</v>
      </c>
      <c r="G117" s="76">
        <v>980543</v>
      </c>
      <c r="H117" s="76">
        <v>1047526</v>
      </c>
      <c r="I117" s="76">
        <v>1112814</v>
      </c>
      <c r="J117" s="76">
        <v>1161690</v>
      </c>
      <c r="K117" s="76">
        <v>1210837</v>
      </c>
      <c r="L117" s="36">
        <v>1262043.9354916853</v>
      </c>
      <c r="M117" s="36">
        <v>1324967.6817232631</v>
      </c>
      <c r="N117" s="36">
        <v>1402178.9970341898</v>
      </c>
      <c r="O117" s="36">
        <v>1482037.8634858432</v>
      </c>
      <c r="P117" s="36">
        <v>1558912.700554007</v>
      </c>
      <c r="Q117" s="36">
        <v>1630606.7005540074</v>
      </c>
      <c r="R117" s="53"/>
    </row>
    <row r="118" spans="2:19" x14ac:dyDescent="0.3">
      <c r="B118" s="35" t="s">
        <v>79</v>
      </c>
      <c r="C118" s="76">
        <v>4704</v>
      </c>
      <c r="D118" s="76">
        <v>5262</v>
      </c>
      <c r="E118" s="76">
        <v>6212</v>
      </c>
      <c r="F118" s="76">
        <v>7376</v>
      </c>
      <c r="G118" s="76">
        <v>8482</v>
      </c>
      <c r="H118" s="76">
        <v>9466</v>
      </c>
      <c r="I118" s="76">
        <v>10416</v>
      </c>
      <c r="J118" s="76">
        <v>11829</v>
      </c>
      <c r="K118" s="76">
        <v>13103</v>
      </c>
      <c r="L118" s="36">
        <v>13819.320486804734</v>
      </c>
      <c r="M118" s="36">
        <v>14424.55486257158</v>
      </c>
      <c r="N118" s="36">
        <v>15029.576925498519</v>
      </c>
      <c r="O118" s="36">
        <v>15679.79659792273</v>
      </c>
      <c r="P118" s="36">
        <v>16315.738929347946</v>
      </c>
      <c r="Q118" s="36">
        <v>16749.8142134232</v>
      </c>
      <c r="R118" s="53"/>
      <c r="S118" s="53"/>
    </row>
    <row r="119" spans="2:19" x14ac:dyDescent="0.3">
      <c r="B119" s="35" t="s">
        <v>80</v>
      </c>
      <c r="C119" s="76">
        <v>9674</v>
      </c>
      <c r="D119" s="76">
        <v>10236</v>
      </c>
      <c r="E119" s="76">
        <v>10988</v>
      </c>
      <c r="F119" s="76">
        <v>11898</v>
      </c>
      <c r="G119" s="76">
        <v>13147</v>
      </c>
      <c r="H119" s="76">
        <v>14660</v>
      </c>
      <c r="I119" s="76">
        <v>15818</v>
      </c>
      <c r="J119" s="76">
        <v>16685</v>
      </c>
      <c r="K119" s="76">
        <v>17952</v>
      </c>
      <c r="L119" s="36">
        <v>18375.996772095652</v>
      </c>
      <c r="M119" s="36">
        <v>19157.993724566248</v>
      </c>
      <c r="N119" s="36">
        <v>20596.653087265644</v>
      </c>
      <c r="O119" s="36">
        <v>22004.653218267471</v>
      </c>
      <c r="P119" s="36">
        <v>23413.653778771033</v>
      </c>
      <c r="Q119" s="36">
        <v>24754.653778771026</v>
      </c>
    </row>
    <row r="120" spans="2:19" x14ac:dyDescent="0.3">
      <c r="B120" s="35" t="s">
        <v>81</v>
      </c>
      <c r="C120" s="76">
        <v>1016</v>
      </c>
      <c r="D120" s="76">
        <v>1045</v>
      </c>
      <c r="E120" s="76">
        <v>1060</v>
      </c>
      <c r="F120" s="76">
        <v>1072</v>
      </c>
      <c r="G120" s="76">
        <v>1079</v>
      </c>
      <c r="H120" s="76">
        <v>1115</v>
      </c>
      <c r="I120" s="76">
        <v>1275</v>
      </c>
      <c r="J120" s="76">
        <v>1226</v>
      </c>
      <c r="K120" s="76">
        <v>1272</v>
      </c>
      <c r="L120" s="36">
        <v>1346</v>
      </c>
      <c r="M120" s="36">
        <v>1418</v>
      </c>
      <c r="N120" s="36">
        <v>1497</v>
      </c>
      <c r="O120" s="36">
        <v>1576</v>
      </c>
      <c r="P120" s="36">
        <v>1655</v>
      </c>
      <c r="Q120" s="36">
        <v>1727</v>
      </c>
    </row>
    <row r="121" spans="2:19" x14ac:dyDescent="0.3">
      <c r="B121" s="35" t="s">
        <v>121</v>
      </c>
      <c r="C121" s="76">
        <v>388</v>
      </c>
      <c r="D121" s="76">
        <v>371</v>
      </c>
      <c r="E121" s="76">
        <v>358</v>
      </c>
      <c r="F121" s="76">
        <v>334</v>
      </c>
      <c r="G121" s="76">
        <v>313</v>
      </c>
      <c r="H121" s="76">
        <v>308</v>
      </c>
      <c r="I121" s="76">
        <v>291</v>
      </c>
      <c r="J121" s="76">
        <v>277</v>
      </c>
      <c r="K121" s="76">
        <v>262</v>
      </c>
      <c r="L121" s="36">
        <v>263</v>
      </c>
      <c r="M121" s="36">
        <v>263</v>
      </c>
      <c r="N121" s="36">
        <v>263</v>
      </c>
      <c r="O121" s="36">
        <v>263</v>
      </c>
      <c r="P121" s="36">
        <v>263</v>
      </c>
      <c r="Q121" s="36">
        <v>263</v>
      </c>
    </row>
    <row r="122" spans="2:19" x14ac:dyDescent="0.3">
      <c r="B122" s="35" t="s">
        <v>122</v>
      </c>
      <c r="C122" s="76">
        <v>0</v>
      </c>
      <c r="D122" s="76">
        <v>0</v>
      </c>
      <c r="E122" s="76">
        <v>0</v>
      </c>
      <c r="F122" s="76">
        <v>0</v>
      </c>
      <c r="G122" s="76">
        <v>0</v>
      </c>
      <c r="H122" s="76">
        <v>0</v>
      </c>
      <c r="I122" s="76">
        <v>0</v>
      </c>
      <c r="J122" s="36">
        <v>100795.269896689</v>
      </c>
      <c r="K122" s="36">
        <v>110547.917794379</v>
      </c>
      <c r="L122" s="36">
        <v>125547.917794379</v>
      </c>
      <c r="M122" s="36">
        <v>140547.917794379</v>
      </c>
      <c r="N122" s="36">
        <v>155547.917794379</v>
      </c>
      <c r="O122" s="36">
        <v>170547.917794379</v>
      </c>
      <c r="P122" s="36">
        <v>185547.917794379</v>
      </c>
      <c r="Q122" s="36">
        <v>200547.917794379</v>
      </c>
    </row>
    <row r="123" spans="2:19" x14ac:dyDescent="0.3">
      <c r="B123" s="35" t="s">
        <v>83</v>
      </c>
      <c r="C123" s="76">
        <v>20</v>
      </c>
      <c r="D123" s="76">
        <v>27</v>
      </c>
      <c r="E123" s="76">
        <v>27</v>
      </c>
      <c r="F123" s="76">
        <v>28</v>
      </c>
      <c r="G123" s="76">
        <v>24</v>
      </c>
      <c r="H123" s="76">
        <v>26</v>
      </c>
      <c r="I123" s="76">
        <v>32</v>
      </c>
      <c r="J123" s="76">
        <v>28</v>
      </c>
      <c r="K123" s="76">
        <v>30</v>
      </c>
      <c r="L123" s="36">
        <v>38</v>
      </c>
      <c r="M123" s="36">
        <v>48</v>
      </c>
      <c r="N123" s="36">
        <v>56</v>
      </c>
      <c r="O123" s="36">
        <v>64</v>
      </c>
      <c r="P123" s="36">
        <v>72</v>
      </c>
      <c r="Q123" s="36">
        <v>80</v>
      </c>
    </row>
    <row r="124" spans="2:19" x14ac:dyDescent="0.3">
      <c r="B124" s="35" t="s">
        <v>84</v>
      </c>
      <c r="C124" s="76">
        <v>2</v>
      </c>
      <c r="D124" s="76">
        <v>40</v>
      </c>
      <c r="E124" s="76">
        <v>44</v>
      </c>
      <c r="F124" s="76">
        <v>50</v>
      </c>
      <c r="G124" s="76">
        <v>57</v>
      </c>
      <c r="H124" s="76">
        <v>57</v>
      </c>
      <c r="I124" s="76">
        <v>70</v>
      </c>
      <c r="J124" s="76">
        <v>69</v>
      </c>
      <c r="K124" s="76">
        <v>77</v>
      </c>
      <c r="L124" s="36">
        <v>85</v>
      </c>
      <c r="M124" s="36">
        <v>92</v>
      </c>
      <c r="N124" s="36">
        <v>99</v>
      </c>
      <c r="O124" s="36">
        <v>106</v>
      </c>
      <c r="P124" s="36">
        <v>113</v>
      </c>
      <c r="Q124" s="36">
        <v>120</v>
      </c>
    </row>
    <row r="125" spans="2:19" x14ac:dyDescent="0.3">
      <c r="B125" s="35" t="s">
        <v>85</v>
      </c>
      <c r="C125" s="76">
        <v>2</v>
      </c>
      <c r="D125" s="76">
        <v>2</v>
      </c>
      <c r="E125" s="76">
        <v>2</v>
      </c>
      <c r="F125" s="76">
        <v>2</v>
      </c>
      <c r="G125" s="76">
        <v>2</v>
      </c>
      <c r="H125" s="76">
        <v>2</v>
      </c>
      <c r="I125" s="76">
        <v>2</v>
      </c>
      <c r="J125" s="76">
        <v>8</v>
      </c>
      <c r="K125" s="76">
        <v>2</v>
      </c>
      <c r="L125" s="36">
        <v>3</v>
      </c>
      <c r="M125" s="36">
        <v>3</v>
      </c>
      <c r="N125" s="36">
        <v>3</v>
      </c>
      <c r="O125" s="36">
        <v>3</v>
      </c>
      <c r="P125" s="36">
        <v>3</v>
      </c>
      <c r="Q125" s="36">
        <v>3</v>
      </c>
    </row>
    <row r="126" spans="2:19" x14ac:dyDescent="0.3">
      <c r="B126" s="35" t="s">
        <v>7</v>
      </c>
      <c r="C126" s="76">
        <v>729573</v>
      </c>
      <c r="D126" s="76">
        <v>807439</v>
      </c>
      <c r="E126" s="76">
        <v>872842</v>
      </c>
      <c r="F126" s="76">
        <v>930130</v>
      </c>
      <c r="G126" s="76">
        <v>1003647</v>
      </c>
      <c r="H126" s="76">
        <v>1073160</v>
      </c>
      <c r="I126" s="76">
        <v>1140718</v>
      </c>
      <c r="J126" s="76">
        <v>1191812</v>
      </c>
      <c r="K126" s="76">
        <v>1243535</v>
      </c>
      <c r="L126" s="36">
        <v>1295974.2527505856</v>
      </c>
      <c r="M126" s="36">
        <v>1360374.2303104009</v>
      </c>
      <c r="N126" s="36">
        <v>1439723.2270469537</v>
      </c>
      <c r="O126" s="36">
        <v>1521734.3133020333</v>
      </c>
      <c r="P126" s="36">
        <v>1600748.0932621257</v>
      </c>
      <c r="Q126" s="36">
        <v>1674304.1685462017</v>
      </c>
    </row>
    <row r="127" spans="2:19" x14ac:dyDescent="0.3">
      <c r="B127" s="35"/>
      <c r="C127" s="36"/>
      <c r="D127" s="36"/>
      <c r="E127" s="36"/>
      <c r="F127" s="36"/>
      <c r="G127" s="176"/>
      <c r="H127" s="176"/>
      <c r="I127" s="176"/>
      <c r="J127" s="176"/>
      <c r="K127" s="176"/>
      <c r="L127" s="176"/>
      <c r="M127" s="36"/>
      <c r="N127" s="36"/>
      <c r="O127" s="36"/>
      <c r="P127" s="36"/>
      <c r="Q127" s="36"/>
    </row>
    <row r="128" spans="2:19" x14ac:dyDescent="0.3">
      <c r="B128" s="62" t="s">
        <v>103</v>
      </c>
      <c r="C128" s="75" t="s">
        <v>86</v>
      </c>
      <c r="D128" s="75" t="s">
        <v>87</v>
      </c>
      <c r="E128" s="75" t="s">
        <v>88</v>
      </c>
      <c r="F128" s="75" t="s">
        <v>89</v>
      </c>
      <c r="G128" s="75" t="s">
        <v>90</v>
      </c>
      <c r="H128" s="75" t="s">
        <v>91</v>
      </c>
      <c r="I128" s="75" t="s">
        <v>92</v>
      </c>
      <c r="J128" s="75" t="s">
        <v>93</v>
      </c>
      <c r="K128" s="75" t="s">
        <v>94</v>
      </c>
      <c r="L128" s="75" t="s">
        <v>95</v>
      </c>
      <c r="M128" s="75" t="s">
        <v>96</v>
      </c>
      <c r="N128" s="75" t="s">
        <v>97</v>
      </c>
      <c r="O128" s="75" t="s">
        <v>98</v>
      </c>
      <c r="P128" s="75" t="s">
        <v>99</v>
      </c>
      <c r="Q128" s="75" t="s">
        <v>100</v>
      </c>
    </row>
    <row r="129" spans="2:17" x14ac:dyDescent="0.3">
      <c r="B129" s="35" t="s">
        <v>78</v>
      </c>
      <c r="C129" s="76">
        <v>101230045.314</v>
      </c>
      <c r="D129" s="76">
        <v>110846982.03400001</v>
      </c>
      <c r="E129" s="76">
        <v>122355971.79399998</v>
      </c>
      <c r="F129" s="76">
        <v>127308536.42299998</v>
      </c>
      <c r="G129" s="76">
        <v>133920381.83499999</v>
      </c>
      <c r="H129" s="76">
        <v>125088674.132</v>
      </c>
      <c r="I129" s="76">
        <v>124674577.068</v>
      </c>
      <c r="J129" s="76">
        <v>141442029.32400003</v>
      </c>
      <c r="K129" s="76">
        <v>143447625.93200001</v>
      </c>
      <c r="L129" s="36">
        <v>168899307.72636765</v>
      </c>
      <c r="M129" s="36">
        <v>178187669.07182652</v>
      </c>
      <c r="N129" s="36">
        <v>189994194.29780433</v>
      </c>
      <c r="O129" s="36">
        <v>202750273.02607864</v>
      </c>
      <c r="P129" s="36">
        <v>214772527.84390807</v>
      </c>
      <c r="Q129" s="36">
        <v>224526957.00991127</v>
      </c>
    </row>
    <row r="130" spans="2:17" x14ac:dyDescent="0.3">
      <c r="B130" s="35" t="s">
        <v>79</v>
      </c>
      <c r="C130" s="76">
        <v>49319926.344999999</v>
      </c>
      <c r="D130" s="76">
        <v>56530466.884999998</v>
      </c>
      <c r="E130" s="76">
        <v>68434079.28199999</v>
      </c>
      <c r="F130" s="76">
        <v>77806298.924999997</v>
      </c>
      <c r="G130" s="76">
        <v>87134923.300999984</v>
      </c>
      <c r="H130" s="76">
        <v>85856533.747999996</v>
      </c>
      <c r="I130" s="76">
        <v>91197761.923999995</v>
      </c>
      <c r="J130" s="76">
        <v>112010936.66999999</v>
      </c>
      <c r="K130" s="76">
        <v>122018079.34199999</v>
      </c>
      <c r="L130" s="36">
        <v>133657755.26107728</v>
      </c>
      <c r="M130" s="36">
        <v>138326834.20608422</v>
      </c>
      <c r="N130" s="36">
        <v>146146159.96386206</v>
      </c>
      <c r="O130" s="36">
        <v>155005677.6336081</v>
      </c>
      <c r="P130" s="36">
        <v>160779640.42722842</v>
      </c>
      <c r="Q130" s="36">
        <v>165803641.32965368</v>
      </c>
    </row>
    <row r="131" spans="2:17" x14ac:dyDescent="0.3">
      <c r="B131" s="35" t="s">
        <v>80</v>
      </c>
      <c r="C131" s="76">
        <v>98427836.600000009</v>
      </c>
      <c r="D131" s="76">
        <v>99429018.268999994</v>
      </c>
      <c r="E131" s="76">
        <v>104915447.12300001</v>
      </c>
      <c r="F131" s="76">
        <v>106000644.911</v>
      </c>
      <c r="G131" s="76">
        <v>113024237.92699999</v>
      </c>
      <c r="H131" s="76">
        <v>115131986.623</v>
      </c>
      <c r="I131" s="76">
        <v>120161571.91600002</v>
      </c>
      <c r="J131" s="76">
        <v>129929581.62099999</v>
      </c>
      <c r="K131" s="76">
        <v>140118426.88</v>
      </c>
      <c r="L131" s="36">
        <v>146912649.09269655</v>
      </c>
      <c r="M131" s="36">
        <v>154286597.47427726</v>
      </c>
      <c r="N131" s="36">
        <v>161565766.95162493</v>
      </c>
      <c r="O131" s="36">
        <v>169674975.59914446</v>
      </c>
      <c r="P131" s="36">
        <v>177498997.35300061</v>
      </c>
      <c r="Q131" s="36">
        <v>185404936.08056977</v>
      </c>
    </row>
    <row r="132" spans="2:17" x14ac:dyDescent="0.3">
      <c r="B132" s="35" t="s">
        <v>81</v>
      </c>
      <c r="C132" s="76">
        <v>3631997436.2020006</v>
      </c>
      <c r="D132" s="76">
        <v>3761989078.0829997</v>
      </c>
      <c r="E132" s="76">
        <v>3851284886.7540007</v>
      </c>
      <c r="F132" s="76">
        <v>3797929200.9580002</v>
      </c>
      <c r="G132" s="76">
        <v>3777939078.4390001</v>
      </c>
      <c r="H132" s="76">
        <v>3664071560.9849997</v>
      </c>
      <c r="I132" s="76">
        <v>3407168063.2690001</v>
      </c>
      <c r="J132" s="76">
        <v>3217058951.474</v>
      </c>
      <c r="K132" s="76">
        <v>3466991380.3629999</v>
      </c>
      <c r="L132" s="36">
        <v>3507297759.3463798</v>
      </c>
      <c r="M132" s="36">
        <v>3494881034.3826532</v>
      </c>
      <c r="N132" s="36">
        <v>3556228279.8129163</v>
      </c>
      <c r="O132" s="36">
        <v>3496399802.8736591</v>
      </c>
      <c r="P132" s="36">
        <v>3520728422.6101379</v>
      </c>
      <c r="Q132" s="36">
        <v>3557473780.7578778</v>
      </c>
    </row>
    <row r="133" spans="2:17" x14ac:dyDescent="0.3">
      <c r="B133" s="35" t="s">
        <v>82</v>
      </c>
      <c r="C133" s="76">
        <v>350441828.82099998</v>
      </c>
      <c r="D133" s="76">
        <v>297136651.88499999</v>
      </c>
      <c r="E133" s="76">
        <v>290395686.43400002</v>
      </c>
      <c r="F133" s="76">
        <v>260624246.67000002</v>
      </c>
      <c r="G133" s="76">
        <v>238890777.257</v>
      </c>
      <c r="H133" s="76">
        <v>210804895.648</v>
      </c>
      <c r="I133" s="76">
        <v>191706211.05899999</v>
      </c>
      <c r="J133" s="76">
        <v>199322114.722</v>
      </c>
      <c r="K133" s="76">
        <v>202533243.60500002</v>
      </c>
      <c r="L133" s="36">
        <v>203547155.07467973</v>
      </c>
      <c r="M133" s="36">
        <v>214674021.65600666</v>
      </c>
      <c r="N133" s="36">
        <v>227707786.00894102</v>
      </c>
      <c r="O133" s="36">
        <v>243085249.27677831</v>
      </c>
      <c r="P133" s="36">
        <v>253251568.05385688</v>
      </c>
      <c r="Q133" s="36">
        <v>258393468.72613353</v>
      </c>
    </row>
    <row r="134" spans="2:17" x14ac:dyDescent="0.3">
      <c r="B134" s="35" t="s">
        <v>83</v>
      </c>
      <c r="C134" s="76">
        <v>329459267.38800001</v>
      </c>
      <c r="D134" s="76">
        <v>372638156.45300001</v>
      </c>
      <c r="E134" s="76">
        <v>312150693.648</v>
      </c>
      <c r="F134" s="76">
        <v>354561199.09500003</v>
      </c>
      <c r="G134" s="76">
        <v>308552708.37299997</v>
      </c>
      <c r="H134" s="76">
        <v>295244488.77300006</v>
      </c>
      <c r="I134" s="76">
        <v>291901599.80000001</v>
      </c>
      <c r="J134" s="76">
        <v>268561846.986</v>
      </c>
      <c r="K134" s="76">
        <v>302012897.87900007</v>
      </c>
      <c r="L134" s="36">
        <v>330604636.82889217</v>
      </c>
      <c r="M134" s="36">
        <v>338074592.23696274</v>
      </c>
      <c r="N134" s="36">
        <v>339828252.4759779</v>
      </c>
      <c r="O134" s="36">
        <v>340291468.31702614</v>
      </c>
      <c r="P134" s="36">
        <v>340955212.2992906</v>
      </c>
      <c r="Q134" s="36">
        <v>341755692.36057878</v>
      </c>
    </row>
    <row r="135" spans="2:17" x14ac:dyDescent="0.3">
      <c r="B135" s="35" t="s">
        <v>84</v>
      </c>
      <c r="C135" s="76">
        <v>33459.017</v>
      </c>
      <c r="D135" s="76">
        <v>4476268.7829999998</v>
      </c>
      <c r="E135" s="76">
        <v>5089091.0869999994</v>
      </c>
      <c r="F135" s="76">
        <v>6817844.0069999993</v>
      </c>
      <c r="G135" s="76">
        <v>8340415.7079999996</v>
      </c>
      <c r="H135" s="76">
        <v>8457260.0439999998</v>
      </c>
      <c r="I135" s="76">
        <v>9627858.5369999986</v>
      </c>
      <c r="J135" s="76">
        <v>8745816.6270000003</v>
      </c>
      <c r="K135" s="76">
        <v>8995169.318</v>
      </c>
      <c r="L135" s="36">
        <v>13899919.283362813</v>
      </c>
      <c r="M135" s="36">
        <v>14908057.81084729</v>
      </c>
      <c r="N135" s="36">
        <v>15292282.066592468</v>
      </c>
      <c r="O135" s="36">
        <v>15680973.695186634</v>
      </c>
      <c r="P135" s="36">
        <v>16073255.358791798</v>
      </c>
      <c r="Q135" s="36">
        <v>16468465.391823357</v>
      </c>
    </row>
    <row r="136" spans="2:17" x14ac:dyDescent="0.3">
      <c r="B136" s="35" t="s">
        <v>85</v>
      </c>
      <c r="C136" s="76">
        <v>19024433.720000003</v>
      </c>
      <c r="D136" s="76">
        <v>334759845.55999994</v>
      </c>
      <c r="E136" s="76">
        <v>124915868.933</v>
      </c>
      <c r="F136" s="76">
        <v>717636518.88300002</v>
      </c>
      <c r="G136" s="76">
        <v>741612653.60000014</v>
      </c>
      <c r="H136" s="76">
        <v>958654796.41999996</v>
      </c>
      <c r="I136" s="76">
        <v>697129398.9000001</v>
      </c>
      <c r="J136" s="76">
        <v>181029245.86000001</v>
      </c>
      <c r="K136" s="76">
        <v>436375218.89999998</v>
      </c>
      <c r="L136" s="36">
        <v>583402197.55044496</v>
      </c>
      <c r="M136" s="36">
        <v>669820635.77214062</v>
      </c>
      <c r="N136" s="36">
        <v>718439224.61611605</v>
      </c>
      <c r="O136" s="36">
        <v>770586771.79135299</v>
      </c>
      <c r="P136" s="36">
        <v>826519420.93946195</v>
      </c>
      <c r="Q136" s="36">
        <v>886511911.05872452</v>
      </c>
    </row>
    <row r="137" spans="2:17" x14ac:dyDescent="0.3">
      <c r="B137" s="35" t="s">
        <v>7</v>
      </c>
      <c r="C137" s="76">
        <v>4579934233.4070005</v>
      </c>
      <c r="D137" s="76">
        <v>5037806467.9519997</v>
      </c>
      <c r="E137" s="76">
        <v>4879541725.0550003</v>
      </c>
      <c r="F137" s="76">
        <v>5448684489.8720007</v>
      </c>
      <c r="G137" s="76">
        <v>5409415176.4400005</v>
      </c>
      <c r="H137" s="76">
        <v>5463310196.3729992</v>
      </c>
      <c r="I137" s="76">
        <v>4933567042.4730005</v>
      </c>
      <c r="J137" s="76">
        <v>4258100523.2839999</v>
      </c>
      <c r="K137" s="76">
        <v>4822492042.2189989</v>
      </c>
      <c r="L137" s="36">
        <v>5088221380.1639004</v>
      </c>
      <c r="M137" s="36">
        <v>5203159442.6107979</v>
      </c>
      <c r="N137" s="36">
        <v>5355201946.1938343</v>
      </c>
      <c r="O137" s="36">
        <v>5393475192.2128344</v>
      </c>
      <c r="P137" s="36">
        <v>5510579044.8856754</v>
      </c>
      <c r="Q137" s="36">
        <v>5636338852.7152729</v>
      </c>
    </row>
    <row r="139" spans="2:17" x14ac:dyDescent="0.3">
      <c r="B139" s="62" t="s">
        <v>298</v>
      </c>
      <c r="C139" s="75" t="s">
        <v>86</v>
      </c>
      <c r="D139" s="75" t="s">
        <v>87</v>
      </c>
      <c r="E139" s="75" t="s">
        <v>88</v>
      </c>
      <c r="F139" s="75" t="s">
        <v>89</v>
      </c>
      <c r="G139" s="75" t="s">
        <v>90</v>
      </c>
      <c r="H139" s="75" t="s">
        <v>91</v>
      </c>
      <c r="I139" s="75" t="s">
        <v>92</v>
      </c>
      <c r="J139" s="75" t="s">
        <v>93</v>
      </c>
      <c r="K139" s="75" t="s">
        <v>94</v>
      </c>
      <c r="L139" s="75" t="s">
        <v>95</v>
      </c>
      <c r="M139" s="75" t="s">
        <v>96</v>
      </c>
      <c r="N139" s="75" t="s">
        <v>97</v>
      </c>
      <c r="O139" s="75" t="s">
        <v>98</v>
      </c>
      <c r="P139" s="75" t="s">
        <v>99</v>
      </c>
      <c r="Q139" s="75" t="s">
        <v>100</v>
      </c>
    </row>
    <row r="140" spans="2:17" x14ac:dyDescent="0.3">
      <c r="B140" s="35" t="s">
        <v>78</v>
      </c>
      <c r="C140" s="88">
        <v>12.409090284518994</v>
      </c>
      <c r="D140" s="88">
        <v>12.215138415997783</v>
      </c>
      <c r="E140" s="88">
        <v>12.35078554571354</v>
      </c>
      <c r="F140" s="88">
        <v>11.989731189321359</v>
      </c>
      <c r="G140" s="88">
        <v>11.749740525987145</v>
      </c>
      <c r="H140" s="88">
        <v>10.225243362554073</v>
      </c>
      <c r="I140" s="88">
        <v>9.63469986449938</v>
      </c>
      <c r="J140" s="88">
        <v>10.337437454723201</v>
      </c>
      <c r="K140" s="88">
        <v>10.117802649998291</v>
      </c>
      <c r="L140" s="67">
        <v>11.372263137379102</v>
      </c>
      <c r="M140" s="67">
        <v>11.470816520787638</v>
      </c>
      <c r="N140" s="67">
        <v>11.579003174761917</v>
      </c>
      <c r="O140" s="67">
        <v>11.693388312065133</v>
      </c>
      <c r="P140" s="67">
        <v>11.732730038497367</v>
      </c>
      <c r="Q140" s="67">
        <v>11.709796623434698</v>
      </c>
    </row>
    <row r="141" spans="2:17" x14ac:dyDescent="0.3">
      <c r="B141" s="35" t="s">
        <v>79</v>
      </c>
      <c r="C141" s="88">
        <v>16.255958003731099</v>
      </c>
      <c r="D141" s="88">
        <v>15.802728033466954</v>
      </c>
      <c r="E141" s="88">
        <v>16.790589998871368</v>
      </c>
      <c r="F141" s="88">
        <v>15.604578093788353</v>
      </c>
      <c r="G141" s="88">
        <v>14.916123721853031</v>
      </c>
      <c r="H141" s="88">
        <v>12.994272020171751</v>
      </c>
      <c r="I141" s="88">
        <v>12.750937038466272</v>
      </c>
      <c r="J141" s="88">
        <v>13.933996212064667</v>
      </c>
      <c r="K141" s="88">
        <v>13.605910707380222</v>
      </c>
      <c r="L141" s="67">
        <v>13.760954419980637</v>
      </c>
      <c r="M141" s="67">
        <v>13.574215875074925</v>
      </c>
      <c r="N141" s="67">
        <v>13.738935943324517</v>
      </c>
      <c r="O141" s="67">
        <v>13.986395882588107</v>
      </c>
      <c r="P141" s="67">
        <v>13.944114491179764</v>
      </c>
      <c r="Q141" s="67">
        <v>13.910373035068565</v>
      </c>
    </row>
    <row r="142" spans="2:17" x14ac:dyDescent="0.3">
      <c r="B142" s="35" t="s">
        <v>80</v>
      </c>
      <c r="C142" s="76">
        <v>875.20972950863404</v>
      </c>
      <c r="D142" s="76">
        <v>825.06861064641942</v>
      </c>
      <c r="E142" s="76">
        <v>825.7547745289404</v>
      </c>
      <c r="F142" s="76">
        <v>766.47103632761366</v>
      </c>
      <c r="G142" s="76">
        <v>755.3127054243879</v>
      </c>
      <c r="H142" s="76">
        <v>687.81916530554952</v>
      </c>
      <c r="I142" s="76">
        <v>662.18221850184352</v>
      </c>
      <c r="J142" s="76">
        <v>664.37714950962845</v>
      </c>
      <c r="K142" s="76">
        <v>639.96504578733663</v>
      </c>
      <c r="L142" s="36">
        <v>673.17756299109283</v>
      </c>
      <c r="M142" s="36">
        <v>681.83350945124801</v>
      </c>
      <c r="N142" s="36">
        <v>673.82731831249828</v>
      </c>
      <c r="O142" s="36">
        <v>660.39556335638963</v>
      </c>
      <c r="P142" s="36">
        <v>648.181679415433</v>
      </c>
      <c r="Q142" s="36">
        <v>638.52963668135783</v>
      </c>
    </row>
    <row r="143" spans="2:17" x14ac:dyDescent="0.3">
      <c r="B143" s="35" t="s">
        <v>81</v>
      </c>
      <c r="C143" s="76">
        <v>294446.4885449534</v>
      </c>
      <c r="D143" s="76">
        <v>304220.36859801068</v>
      </c>
      <c r="E143" s="76">
        <v>301446.84461130248</v>
      </c>
      <c r="F143" s="76">
        <v>294778.7333869916</v>
      </c>
      <c r="G143" s="76">
        <v>291597.64421418647</v>
      </c>
      <c r="H143" s="76">
        <v>277056.45073610585</v>
      </c>
      <c r="I143" s="76">
        <v>246646.01587295497</v>
      </c>
      <c r="J143" s="76">
        <v>226075.82231018975</v>
      </c>
      <c r="K143" s="76">
        <v>232527.92624835682</v>
      </c>
      <c r="L143" s="36">
        <v>222262.21542119011</v>
      </c>
      <c r="M143" s="36">
        <v>209953.20403596378</v>
      </c>
      <c r="N143" s="36">
        <v>202923.15434025196</v>
      </c>
      <c r="O143" s="36">
        <v>189168.41437394684</v>
      </c>
      <c r="P143" s="36">
        <v>181116.74585164557</v>
      </c>
      <c r="Q143" s="36">
        <v>174900.38253480228</v>
      </c>
    </row>
    <row r="144" spans="2:17" x14ac:dyDescent="0.3">
      <c r="B144" s="35" t="s">
        <v>121</v>
      </c>
      <c r="C144" s="76">
        <v>74944.788028443101</v>
      </c>
      <c r="D144" s="76">
        <v>65883.95828935699</v>
      </c>
      <c r="E144" s="76">
        <v>65566.874335967485</v>
      </c>
      <c r="F144" s="76">
        <v>62068.170200047629</v>
      </c>
      <c r="G144" s="76">
        <v>62049.552534285722</v>
      </c>
      <c r="H144" s="76">
        <v>56637.532414830734</v>
      </c>
      <c r="I144" s="76">
        <v>54093.174678047399</v>
      </c>
      <c r="J144" s="76">
        <v>58745.097177129384</v>
      </c>
      <c r="K144" s="76">
        <v>61842.211787786255</v>
      </c>
      <c r="L144" s="36">
        <v>64495.29628475276</v>
      </c>
      <c r="M144" s="36">
        <v>68020.919409381066</v>
      </c>
      <c r="N144" s="36">
        <v>72150.756023111855</v>
      </c>
      <c r="O144" s="36">
        <v>77023.209530031148</v>
      </c>
      <c r="P144" s="36">
        <v>80244.476569663137</v>
      </c>
      <c r="Q144" s="36">
        <v>81873.722663540408</v>
      </c>
    </row>
    <row r="145" spans="2:194" x14ac:dyDescent="0.3">
      <c r="B145" s="35" t="s">
        <v>122</v>
      </c>
      <c r="C145" s="76"/>
      <c r="D145" s="76"/>
      <c r="E145" s="76"/>
      <c r="F145" s="76"/>
      <c r="G145" s="76"/>
      <c r="H145" s="76"/>
      <c r="I145" s="76"/>
      <c r="J145" s="76"/>
      <c r="K145" s="36">
        <v>161.16301279208884</v>
      </c>
      <c r="L145" s="36">
        <v>143.27625980145783</v>
      </c>
      <c r="M145" s="36">
        <v>134.11576303287404</v>
      </c>
      <c r="N145" s="36">
        <v>127.8781546372267</v>
      </c>
      <c r="O145" s="36">
        <v>123.98120345590736</v>
      </c>
      <c r="P145" s="36">
        <v>118.30525033452615</v>
      </c>
      <c r="Q145" s="36">
        <v>111.344717715466</v>
      </c>
    </row>
    <row r="146" spans="2:194" x14ac:dyDescent="0.3">
      <c r="B146" s="35" t="s">
        <v>83</v>
      </c>
      <c r="C146" s="76">
        <v>1198033.6995927272</v>
      </c>
      <c r="D146" s="76">
        <v>1171818.102053459</v>
      </c>
      <c r="E146" s="76">
        <v>943053.45512990945</v>
      </c>
      <c r="F146" s="76">
        <v>1061560.4763323355</v>
      </c>
      <c r="G146" s="76">
        <v>1011648.2241737703</v>
      </c>
      <c r="H146" s="76">
        <v>961708.43248534238</v>
      </c>
      <c r="I146" s="76">
        <v>923739.23987341777</v>
      </c>
      <c r="J146" s="76">
        <v>886342.72932673257</v>
      </c>
      <c r="K146" s="76">
        <v>860435.60649287759</v>
      </c>
      <c r="L146" s="36">
        <v>794722.68468483712</v>
      </c>
      <c r="M146" s="36">
        <v>636675.31494719919</v>
      </c>
      <c r="N146" s="36">
        <v>537702.93113287643</v>
      </c>
      <c r="O146" s="36">
        <v>467433.33560031065</v>
      </c>
      <c r="P146" s="36">
        <v>413780.59745059535</v>
      </c>
      <c r="Q146" s="36">
        <v>371473.57865280303</v>
      </c>
    </row>
    <row r="147" spans="2:194" x14ac:dyDescent="0.3">
      <c r="B147" s="35" t="s">
        <v>84</v>
      </c>
      <c r="C147" s="76">
        <v>6691.8033999999998</v>
      </c>
      <c r="D147" s="76">
        <v>11389.996903307889</v>
      </c>
      <c r="E147" s="76">
        <v>9071.46361319073</v>
      </c>
      <c r="F147" s="76">
        <v>11213.559222039474</v>
      </c>
      <c r="G147" s="76">
        <v>12448.381653731341</v>
      </c>
      <c r="H147" s="76">
        <v>11911.633864788731</v>
      </c>
      <c r="I147" s="76">
        <v>12423.043273548386</v>
      </c>
      <c r="J147" s="76">
        <v>10797.304477777778</v>
      </c>
      <c r="K147" s="76">
        <v>10387.031545034641</v>
      </c>
      <c r="L147" s="36">
        <v>14169.132806689922</v>
      </c>
      <c r="M147" s="36">
        <v>13829.367171472441</v>
      </c>
      <c r="N147" s="36">
        <v>13160.311589150146</v>
      </c>
      <c r="O147" s="36">
        <v>12585.051119732452</v>
      </c>
      <c r="P147" s="36">
        <v>12085.154405106616</v>
      </c>
      <c r="Q147" s="36">
        <v>11646.722342166448</v>
      </c>
    </row>
    <row r="148" spans="2:194" x14ac:dyDescent="0.3">
      <c r="B148" s="35" t="s">
        <v>85</v>
      </c>
      <c r="C148" s="76">
        <v>1001285.9852631581</v>
      </c>
      <c r="D148" s="76">
        <v>13948326.898333332</v>
      </c>
      <c r="E148" s="76">
        <v>4804456.497423077</v>
      </c>
      <c r="F148" s="76">
        <v>29901521.620124999</v>
      </c>
      <c r="G148" s="76">
        <v>30900527.233333338</v>
      </c>
      <c r="H148" s="76">
        <v>36871338.323846154</v>
      </c>
      <c r="I148" s="76">
        <v>29047058.287500005</v>
      </c>
      <c r="J148" s="76">
        <v>6962663.3023076942</v>
      </c>
      <c r="K148" s="76">
        <v>14076619.964516127</v>
      </c>
      <c r="L148" s="36">
        <v>20117317.156911898</v>
      </c>
      <c r="M148" s="36">
        <v>18606128.771448351</v>
      </c>
      <c r="N148" s="36">
        <v>19956645.128225446</v>
      </c>
      <c r="O148" s="36">
        <v>21405188.105315361</v>
      </c>
      <c r="P148" s="36">
        <v>22958872.803873941</v>
      </c>
      <c r="Q148" s="36">
        <v>24625330.86274235</v>
      </c>
    </row>
    <row r="149" spans="2:194" x14ac:dyDescent="0.3">
      <c r="B149" s="35" t="s">
        <v>7</v>
      </c>
      <c r="C149" s="76">
        <v>549.27983143907034</v>
      </c>
      <c r="D149" s="76">
        <v>543.31788962307087</v>
      </c>
      <c r="E149" s="76">
        <v>482.17568268901823</v>
      </c>
      <c r="F149" s="76">
        <v>501.83235966986763</v>
      </c>
      <c r="G149" s="76">
        <v>463.82837973147531</v>
      </c>
      <c r="H149" s="76">
        <v>436.05950668075792</v>
      </c>
      <c r="I149" s="76">
        <v>372.08346581690353</v>
      </c>
      <c r="J149" s="76">
        <v>303.48215985278108</v>
      </c>
      <c r="K149" s="76">
        <v>331.08795318576819</v>
      </c>
      <c r="L149" s="36">
        <v>333.6025798350334</v>
      </c>
      <c r="M149" s="36">
        <v>326.18479479411786</v>
      </c>
      <c r="N149" s="36">
        <v>317.85227831032461</v>
      </c>
      <c r="O149" s="36">
        <v>302.93326033769534</v>
      </c>
      <c r="P149" s="36">
        <v>293.17491753249163</v>
      </c>
      <c r="Q149" s="36">
        <v>286.26596506413074</v>
      </c>
    </row>
    <row r="151" spans="2:194" x14ac:dyDescent="0.3">
      <c r="CX151" s="68"/>
      <c r="CY151" s="68"/>
      <c r="CZ151" s="68"/>
      <c r="DA151" s="68"/>
      <c r="DB151" s="68"/>
      <c r="DC151" s="68"/>
      <c r="DD151" s="68"/>
      <c r="DE151" s="68"/>
      <c r="DF151" s="68"/>
      <c r="DG151" s="68"/>
      <c r="DH151" s="68"/>
      <c r="DI151" s="68"/>
      <c r="DJ151" s="68"/>
      <c r="DK151" s="68"/>
      <c r="DL151" s="68"/>
      <c r="DM151" s="68"/>
      <c r="DN151" s="68"/>
      <c r="DO151" s="68"/>
      <c r="DP151" s="68"/>
      <c r="DQ151" s="68"/>
      <c r="DR151" s="68"/>
    </row>
    <row r="152" spans="2:194" x14ac:dyDescent="0.3"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</row>
    <row r="153" spans="2:194" x14ac:dyDescent="0.3">
      <c r="CT153" s="53"/>
      <c r="CU153" s="322">
        <f>CU157-CT157</f>
        <v>0</v>
      </c>
      <c r="CV153" s="116"/>
      <c r="CW153" s="116"/>
      <c r="CX153" s="116"/>
      <c r="CY153" s="116"/>
      <c r="CZ153" s="116"/>
      <c r="DA153" s="116"/>
      <c r="DB153" s="116"/>
      <c r="DC153" s="116"/>
      <c r="DD153" s="116"/>
      <c r="DE153" s="116"/>
      <c r="DF153" s="116"/>
      <c r="DG153" s="116"/>
      <c r="DH153" s="116"/>
      <c r="DI153" s="116"/>
      <c r="DJ153" s="116"/>
      <c r="DK153" s="116"/>
      <c r="DL153" s="116"/>
      <c r="DR153" s="53"/>
      <c r="GL153" s="53">
        <v>461985.84287186293</v>
      </c>
    </row>
    <row r="154" spans="2:194" x14ac:dyDescent="0.3">
      <c r="B154" s="23" t="s">
        <v>123</v>
      </c>
      <c r="CT154" s="53"/>
      <c r="CU154" s="53"/>
      <c r="CV154" s="53"/>
      <c r="CW154" s="5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68"/>
      <c r="DN154" s="68"/>
      <c r="DO154" s="68"/>
      <c r="DP154" s="68"/>
      <c r="DQ154" s="68"/>
      <c r="DR154" s="68"/>
      <c r="DS154" s="68"/>
      <c r="GL154" s="53">
        <v>244178.3986717565</v>
      </c>
    </row>
    <row r="155" spans="2:194" x14ac:dyDescent="0.3">
      <c r="C155" s="72" t="s">
        <v>102</v>
      </c>
      <c r="D155" s="72" t="s">
        <v>102</v>
      </c>
      <c r="E155" s="72" t="s">
        <v>102</v>
      </c>
      <c r="F155" s="72" t="s">
        <v>102</v>
      </c>
      <c r="G155" s="72" t="s">
        <v>102</v>
      </c>
      <c r="H155" s="72" t="s">
        <v>86</v>
      </c>
      <c r="I155" s="72" t="s">
        <v>86</v>
      </c>
      <c r="J155" s="72" t="s">
        <v>86</v>
      </c>
      <c r="K155" s="72" t="s">
        <v>86</v>
      </c>
      <c r="L155" s="72" t="s">
        <v>86</v>
      </c>
      <c r="M155" s="72" t="s">
        <v>86</v>
      </c>
      <c r="N155" s="72" t="s">
        <v>86</v>
      </c>
      <c r="O155" s="72" t="s">
        <v>86</v>
      </c>
      <c r="P155" s="72" t="s">
        <v>86</v>
      </c>
      <c r="Q155" s="72" t="s">
        <v>86</v>
      </c>
      <c r="R155" s="72" t="s">
        <v>86</v>
      </c>
      <c r="S155" s="72" t="s">
        <v>86</v>
      </c>
      <c r="T155" s="72" t="s">
        <v>87</v>
      </c>
      <c r="U155" s="72" t="s">
        <v>87</v>
      </c>
      <c r="V155" s="72" t="s">
        <v>87</v>
      </c>
      <c r="W155" s="72" t="s">
        <v>87</v>
      </c>
      <c r="X155" s="72" t="s">
        <v>87</v>
      </c>
      <c r="Y155" s="72" t="s">
        <v>87</v>
      </c>
      <c r="Z155" s="72" t="s">
        <v>87</v>
      </c>
      <c r="AA155" s="72" t="s">
        <v>87</v>
      </c>
      <c r="AB155" s="72" t="s">
        <v>87</v>
      </c>
      <c r="AC155" s="72" t="s">
        <v>87</v>
      </c>
      <c r="AD155" s="72" t="s">
        <v>87</v>
      </c>
      <c r="AE155" s="72" t="s">
        <v>87</v>
      </c>
      <c r="AF155" s="72" t="s">
        <v>88</v>
      </c>
      <c r="AG155" s="72" t="s">
        <v>88</v>
      </c>
      <c r="AH155" s="72" t="s">
        <v>88</v>
      </c>
      <c r="AI155" s="72" t="s">
        <v>88</v>
      </c>
      <c r="AJ155" s="72" t="s">
        <v>88</v>
      </c>
      <c r="AK155" s="72" t="s">
        <v>88</v>
      </c>
      <c r="AL155" s="72" t="s">
        <v>88</v>
      </c>
      <c r="AM155" s="72" t="s">
        <v>88</v>
      </c>
      <c r="AN155" s="72" t="s">
        <v>88</v>
      </c>
      <c r="AO155" s="72" t="s">
        <v>88</v>
      </c>
      <c r="AP155" s="72" t="s">
        <v>88</v>
      </c>
      <c r="AQ155" s="72" t="s">
        <v>88</v>
      </c>
      <c r="AR155" s="72" t="s">
        <v>89</v>
      </c>
      <c r="AS155" s="72" t="s">
        <v>89</v>
      </c>
      <c r="AT155" s="72" t="s">
        <v>89</v>
      </c>
      <c r="AU155" s="72" t="s">
        <v>89</v>
      </c>
      <c r="AV155" s="72" t="s">
        <v>89</v>
      </c>
      <c r="AW155" s="72" t="s">
        <v>89</v>
      </c>
      <c r="AX155" s="72" t="s">
        <v>89</v>
      </c>
      <c r="AY155" s="72" t="s">
        <v>89</v>
      </c>
      <c r="AZ155" s="72" t="s">
        <v>89</v>
      </c>
      <c r="BA155" s="72" t="s">
        <v>89</v>
      </c>
      <c r="BB155" s="72" t="s">
        <v>89</v>
      </c>
      <c r="BC155" s="72" t="s">
        <v>89</v>
      </c>
      <c r="BD155" s="72" t="s">
        <v>90</v>
      </c>
      <c r="BE155" s="72" t="s">
        <v>90</v>
      </c>
      <c r="BF155" s="72" t="s">
        <v>90</v>
      </c>
      <c r="BG155" s="72" t="s">
        <v>90</v>
      </c>
      <c r="BH155" s="72" t="s">
        <v>90</v>
      </c>
      <c r="BI155" s="72" t="s">
        <v>90</v>
      </c>
      <c r="BJ155" s="72" t="s">
        <v>90</v>
      </c>
      <c r="BK155" s="72" t="s">
        <v>90</v>
      </c>
      <c r="BL155" s="72" t="s">
        <v>90</v>
      </c>
      <c r="BM155" s="72" t="s">
        <v>90</v>
      </c>
      <c r="BN155" s="72" t="s">
        <v>90</v>
      </c>
      <c r="BO155" s="72" t="s">
        <v>90</v>
      </c>
      <c r="BP155" s="72" t="s">
        <v>91</v>
      </c>
      <c r="BQ155" s="72" t="s">
        <v>91</v>
      </c>
      <c r="BR155" s="72" t="s">
        <v>91</v>
      </c>
      <c r="BS155" s="72" t="s">
        <v>91</v>
      </c>
      <c r="BT155" s="72" t="s">
        <v>91</v>
      </c>
      <c r="BU155" s="72" t="s">
        <v>91</v>
      </c>
      <c r="BV155" s="72" t="s">
        <v>91</v>
      </c>
      <c r="BW155" s="72" t="s">
        <v>91</v>
      </c>
      <c r="BX155" s="72" t="s">
        <v>91</v>
      </c>
      <c r="BY155" s="72" t="s">
        <v>91</v>
      </c>
      <c r="BZ155" s="72" t="s">
        <v>91</v>
      </c>
      <c r="CA155" s="72" t="s">
        <v>91</v>
      </c>
      <c r="CB155" s="72" t="s">
        <v>92</v>
      </c>
      <c r="CC155" s="72" t="s">
        <v>92</v>
      </c>
      <c r="CD155" s="72" t="s">
        <v>92</v>
      </c>
      <c r="CE155" s="72" t="s">
        <v>92</v>
      </c>
      <c r="CF155" s="72" t="s">
        <v>92</v>
      </c>
      <c r="CG155" s="72" t="s">
        <v>92</v>
      </c>
      <c r="CH155" s="72" t="s">
        <v>92</v>
      </c>
      <c r="CI155" s="72" t="s">
        <v>92</v>
      </c>
      <c r="CJ155" s="72" t="s">
        <v>92</v>
      </c>
      <c r="CK155" s="72" t="s">
        <v>92</v>
      </c>
      <c r="CL155" s="72" t="s">
        <v>92</v>
      </c>
      <c r="CM155" s="72" t="s">
        <v>92</v>
      </c>
      <c r="CN155" s="72" t="s">
        <v>93</v>
      </c>
      <c r="CO155" s="72" t="s">
        <v>93</v>
      </c>
      <c r="CP155" s="72" t="s">
        <v>93</v>
      </c>
      <c r="CQ155" s="72" t="s">
        <v>93</v>
      </c>
      <c r="CR155" s="72" t="s">
        <v>93</v>
      </c>
      <c r="CS155" s="72" t="s">
        <v>93</v>
      </c>
      <c r="CT155" s="72" t="s">
        <v>93</v>
      </c>
      <c r="CU155" s="72" t="s">
        <v>93</v>
      </c>
      <c r="CV155" s="72" t="s">
        <v>93</v>
      </c>
      <c r="CW155" s="72" t="s">
        <v>93</v>
      </c>
      <c r="CX155" s="72" t="s">
        <v>93</v>
      </c>
      <c r="CY155" s="72" t="s">
        <v>93</v>
      </c>
      <c r="CZ155" s="72" t="s">
        <v>94</v>
      </c>
      <c r="DA155" s="72" t="s">
        <v>94</v>
      </c>
      <c r="DB155" s="72" t="s">
        <v>94</v>
      </c>
      <c r="DC155" s="72" t="s">
        <v>94</v>
      </c>
      <c r="DD155" s="72" t="s">
        <v>94</v>
      </c>
      <c r="DE155" s="72" t="s">
        <v>94</v>
      </c>
      <c r="DF155" s="72" t="s">
        <v>94</v>
      </c>
      <c r="DG155" s="72" t="s">
        <v>94</v>
      </c>
      <c r="DH155" s="72" t="s">
        <v>94</v>
      </c>
      <c r="DI155" s="72" t="s">
        <v>94</v>
      </c>
      <c r="DJ155" s="72" t="s">
        <v>94</v>
      </c>
      <c r="DK155" s="72" t="s">
        <v>94</v>
      </c>
      <c r="DL155" s="72" t="s">
        <v>95</v>
      </c>
      <c r="DM155" s="72" t="s">
        <v>95</v>
      </c>
      <c r="DN155" s="72" t="s">
        <v>95</v>
      </c>
      <c r="DO155" s="72" t="s">
        <v>95</v>
      </c>
      <c r="DP155" s="72" t="s">
        <v>95</v>
      </c>
      <c r="DQ155" s="72" t="s">
        <v>95</v>
      </c>
      <c r="DR155" s="72" t="s">
        <v>95</v>
      </c>
      <c r="DS155" s="72" t="s">
        <v>95</v>
      </c>
      <c r="DT155" s="72" t="s">
        <v>95</v>
      </c>
      <c r="DU155" s="72" t="s">
        <v>95</v>
      </c>
      <c r="DV155" s="72" t="s">
        <v>95</v>
      </c>
      <c r="DW155" s="72" t="s">
        <v>95</v>
      </c>
      <c r="DX155" s="72" t="s">
        <v>96</v>
      </c>
      <c r="DY155" s="72" t="s">
        <v>96</v>
      </c>
      <c r="DZ155" s="72" t="s">
        <v>96</v>
      </c>
      <c r="EA155" s="72" t="s">
        <v>96</v>
      </c>
      <c r="EB155" s="72" t="s">
        <v>96</v>
      </c>
      <c r="EC155" s="72" t="s">
        <v>96</v>
      </c>
      <c r="ED155" s="72" t="s">
        <v>96</v>
      </c>
      <c r="EE155" s="72" t="s">
        <v>96</v>
      </c>
      <c r="EF155" s="72" t="s">
        <v>96</v>
      </c>
      <c r="EG155" s="72" t="s">
        <v>96</v>
      </c>
      <c r="EH155" s="72" t="s">
        <v>96</v>
      </c>
      <c r="EI155" s="72" t="s">
        <v>96</v>
      </c>
      <c r="EJ155" s="72" t="s">
        <v>97</v>
      </c>
      <c r="EK155" s="72" t="s">
        <v>97</v>
      </c>
      <c r="EL155" s="72" t="s">
        <v>97</v>
      </c>
      <c r="EM155" s="72" t="s">
        <v>97</v>
      </c>
      <c r="EN155" s="72" t="s">
        <v>97</v>
      </c>
      <c r="EO155" s="72" t="s">
        <v>97</v>
      </c>
      <c r="EP155" s="72" t="s">
        <v>97</v>
      </c>
      <c r="EQ155" s="72" t="s">
        <v>97</v>
      </c>
      <c r="ER155" s="72" t="s">
        <v>97</v>
      </c>
      <c r="ES155" s="72" t="s">
        <v>97</v>
      </c>
      <c r="ET155" s="72" t="s">
        <v>97</v>
      </c>
      <c r="EU155" s="72" t="s">
        <v>97</v>
      </c>
      <c r="EV155" s="72" t="s">
        <v>98</v>
      </c>
      <c r="EW155" s="72" t="s">
        <v>98</v>
      </c>
      <c r="EX155" s="72" t="s">
        <v>98</v>
      </c>
      <c r="EY155" s="72" t="s">
        <v>98</v>
      </c>
      <c r="EZ155" s="72" t="s">
        <v>98</v>
      </c>
      <c r="FA155" s="72" t="s">
        <v>98</v>
      </c>
      <c r="FB155" s="72" t="s">
        <v>98</v>
      </c>
      <c r="FC155" s="72" t="s">
        <v>98</v>
      </c>
      <c r="FD155" s="72" t="s">
        <v>98</v>
      </c>
      <c r="FE155" s="72" t="s">
        <v>98</v>
      </c>
      <c r="FF155" s="72" t="s">
        <v>98</v>
      </c>
      <c r="FG155" s="72" t="s">
        <v>98</v>
      </c>
      <c r="FH155" s="72" t="s">
        <v>99</v>
      </c>
      <c r="FI155" s="72" t="s">
        <v>99</v>
      </c>
      <c r="FJ155" s="72" t="s">
        <v>99</v>
      </c>
      <c r="FK155" s="72" t="s">
        <v>99</v>
      </c>
      <c r="FL155" s="72" t="s">
        <v>99</v>
      </c>
      <c r="FM155" s="72" t="s">
        <v>99</v>
      </c>
      <c r="FN155" s="72" t="s">
        <v>99</v>
      </c>
      <c r="FO155" s="72" t="s">
        <v>99</v>
      </c>
      <c r="FP155" s="72" t="s">
        <v>99</v>
      </c>
      <c r="FQ155" s="72" t="s">
        <v>99</v>
      </c>
      <c r="FR155" s="72" t="s">
        <v>99</v>
      </c>
      <c r="FS155" s="72" t="s">
        <v>99</v>
      </c>
      <c r="FT155" s="72" t="s">
        <v>100</v>
      </c>
      <c r="FU155" s="72" t="s">
        <v>100</v>
      </c>
      <c r="FV155" s="72" t="s">
        <v>100</v>
      </c>
      <c r="FW155" s="72" t="s">
        <v>100</v>
      </c>
      <c r="FX155" s="72" t="s">
        <v>100</v>
      </c>
      <c r="FY155" s="72" t="s">
        <v>100</v>
      </c>
      <c r="FZ155" s="72" t="s">
        <v>100</v>
      </c>
      <c r="GA155" s="72" t="s">
        <v>100</v>
      </c>
      <c r="GB155" s="72" t="s">
        <v>100</v>
      </c>
      <c r="GC155" s="72" t="s">
        <v>100</v>
      </c>
      <c r="GD155" s="72" t="s">
        <v>100</v>
      </c>
      <c r="GE155" s="72" t="s">
        <v>100</v>
      </c>
      <c r="GF155" s="72" t="s">
        <v>101</v>
      </c>
      <c r="GG155" s="72" t="s">
        <v>101</v>
      </c>
      <c r="GH155" s="72" t="s">
        <v>101</v>
      </c>
      <c r="GI155" s="72" t="s">
        <v>101</v>
      </c>
      <c r="GJ155" s="72" t="s">
        <v>101</v>
      </c>
      <c r="GK155" s="72" t="s">
        <v>101</v>
      </c>
      <c r="GL155" s="72" t="s">
        <v>101</v>
      </c>
    </row>
    <row r="156" spans="2:194" x14ac:dyDescent="0.3">
      <c r="B156" s="62" t="s">
        <v>299</v>
      </c>
      <c r="C156" s="66">
        <v>39814</v>
      </c>
      <c r="D156" s="66">
        <v>39845</v>
      </c>
      <c r="E156" s="66">
        <v>39873</v>
      </c>
      <c r="F156" s="66">
        <v>39904</v>
      </c>
      <c r="G156" s="66">
        <v>39934</v>
      </c>
      <c r="H156" s="66">
        <v>39965</v>
      </c>
      <c r="I156" s="66">
        <v>39995</v>
      </c>
      <c r="J156" s="66">
        <v>40026</v>
      </c>
      <c r="K156" s="66">
        <v>40057</v>
      </c>
      <c r="L156" s="66">
        <v>40087</v>
      </c>
      <c r="M156" s="66">
        <v>40118</v>
      </c>
      <c r="N156" s="66">
        <v>40148</v>
      </c>
      <c r="O156" s="66">
        <v>40179</v>
      </c>
      <c r="P156" s="66">
        <v>40210</v>
      </c>
      <c r="Q156" s="66">
        <v>40238</v>
      </c>
      <c r="R156" s="66">
        <v>40269</v>
      </c>
      <c r="S156" s="66">
        <v>40299</v>
      </c>
      <c r="T156" s="66">
        <v>40330</v>
      </c>
      <c r="U156" s="66">
        <v>40360</v>
      </c>
      <c r="V156" s="66">
        <v>40391</v>
      </c>
      <c r="W156" s="66">
        <v>40422</v>
      </c>
      <c r="X156" s="66">
        <v>40452</v>
      </c>
      <c r="Y156" s="66">
        <v>40483</v>
      </c>
      <c r="Z156" s="66">
        <v>40513</v>
      </c>
      <c r="AA156" s="66">
        <v>40544</v>
      </c>
      <c r="AB156" s="66">
        <v>40575</v>
      </c>
      <c r="AC156" s="66">
        <v>40603</v>
      </c>
      <c r="AD156" s="66">
        <v>40634</v>
      </c>
      <c r="AE156" s="66">
        <v>40664</v>
      </c>
      <c r="AF156" s="66">
        <v>40695</v>
      </c>
      <c r="AG156" s="66">
        <v>40725</v>
      </c>
      <c r="AH156" s="66">
        <v>40756</v>
      </c>
      <c r="AI156" s="66">
        <v>40787</v>
      </c>
      <c r="AJ156" s="66">
        <v>40817</v>
      </c>
      <c r="AK156" s="66">
        <v>40848</v>
      </c>
      <c r="AL156" s="66">
        <v>40878</v>
      </c>
      <c r="AM156" s="66">
        <v>40909</v>
      </c>
      <c r="AN156" s="66">
        <v>40940</v>
      </c>
      <c r="AO156" s="66">
        <v>40969</v>
      </c>
      <c r="AP156" s="66">
        <v>41000</v>
      </c>
      <c r="AQ156" s="66">
        <v>41030</v>
      </c>
      <c r="AR156" s="66">
        <v>41061</v>
      </c>
      <c r="AS156" s="66">
        <v>41091</v>
      </c>
      <c r="AT156" s="66">
        <v>41122</v>
      </c>
      <c r="AU156" s="66">
        <v>41153</v>
      </c>
      <c r="AV156" s="66">
        <v>41183</v>
      </c>
      <c r="AW156" s="66">
        <v>41214</v>
      </c>
      <c r="AX156" s="66">
        <v>41244</v>
      </c>
      <c r="AY156" s="66">
        <v>41275</v>
      </c>
      <c r="AZ156" s="66">
        <v>41306</v>
      </c>
      <c r="BA156" s="66">
        <v>41334</v>
      </c>
      <c r="BB156" s="66">
        <v>41365</v>
      </c>
      <c r="BC156" s="66">
        <v>41395</v>
      </c>
      <c r="BD156" s="66">
        <v>41426</v>
      </c>
      <c r="BE156" s="66">
        <v>41456</v>
      </c>
      <c r="BF156" s="66">
        <v>41487</v>
      </c>
      <c r="BG156" s="66">
        <v>41518</v>
      </c>
      <c r="BH156" s="66">
        <v>41548</v>
      </c>
      <c r="BI156" s="66">
        <v>41579</v>
      </c>
      <c r="BJ156" s="66">
        <v>41609</v>
      </c>
      <c r="BK156" s="66">
        <v>41640</v>
      </c>
      <c r="BL156" s="66">
        <v>41671</v>
      </c>
      <c r="BM156" s="66">
        <v>41699</v>
      </c>
      <c r="BN156" s="66">
        <v>41730</v>
      </c>
      <c r="BO156" s="66">
        <v>41760</v>
      </c>
      <c r="BP156" s="66">
        <v>41791</v>
      </c>
      <c r="BQ156" s="66">
        <v>41821</v>
      </c>
      <c r="BR156" s="66">
        <v>41852</v>
      </c>
      <c r="BS156" s="66">
        <v>41883</v>
      </c>
      <c r="BT156" s="66">
        <v>41913</v>
      </c>
      <c r="BU156" s="66">
        <v>41944</v>
      </c>
      <c r="BV156" s="66">
        <v>41974</v>
      </c>
      <c r="BW156" s="66">
        <v>42005</v>
      </c>
      <c r="BX156" s="66">
        <v>42036</v>
      </c>
      <c r="BY156" s="66">
        <v>42064</v>
      </c>
      <c r="BZ156" s="66">
        <v>42095</v>
      </c>
      <c r="CA156" s="66">
        <v>42125</v>
      </c>
      <c r="CB156" s="66">
        <v>42156</v>
      </c>
      <c r="CC156" s="66">
        <v>42186</v>
      </c>
      <c r="CD156" s="66">
        <v>42217</v>
      </c>
      <c r="CE156" s="66">
        <v>42248</v>
      </c>
      <c r="CF156" s="66">
        <v>42278</v>
      </c>
      <c r="CG156" s="66">
        <v>42309</v>
      </c>
      <c r="CH156" s="66">
        <v>42339</v>
      </c>
      <c r="CI156" s="66">
        <v>42370</v>
      </c>
      <c r="CJ156" s="66">
        <v>42401</v>
      </c>
      <c r="CK156" s="66">
        <v>42430</v>
      </c>
      <c r="CL156" s="66">
        <v>42461</v>
      </c>
      <c r="CM156" s="66">
        <v>42491</v>
      </c>
      <c r="CN156" s="66">
        <v>42522</v>
      </c>
      <c r="CO156" s="66">
        <v>42552</v>
      </c>
      <c r="CP156" s="66">
        <v>42583</v>
      </c>
      <c r="CQ156" s="66">
        <v>42614</v>
      </c>
      <c r="CR156" s="66">
        <v>42644</v>
      </c>
      <c r="CS156" s="66">
        <v>42675</v>
      </c>
      <c r="CT156" s="66">
        <v>42705</v>
      </c>
      <c r="CU156" s="66">
        <v>42736</v>
      </c>
      <c r="CV156" s="66">
        <v>42767</v>
      </c>
      <c r="CW156" s="66">
        <v>42795</v>
      </c>
      <c r="CX156" s="66">
        <v>42826</v>
      </c>
      <c r="CY156" s="66">
        <v>42856</v>
      </c>
      <c r="CZ156" s="66">
        <v>42887</v>
      </c>
      <c r="DA156" s="66">
        <v>42917</v>
      </c>
      <c r="DB156" s="66">
        <v>42948</v>
      </c>
      <c r="DC156" s="66">
        <v>42979</v>
      </c>
      <c r="DD156" s="66">
        <v>43009</v>
      </c>
      <c r="DE156" s="66">
        <v>43040</v>
      </c>
      <c r="DF156" s="66">
        <v>43070</v>
      </c>
      <c r="DG156" s="66">
        <v>43101</v>
      </c>
      <c r="DH156" s="66">
        <v>43132</v>
      </c>
      <c r="DI156" s="66">
        <v>43160</v>
      </c>
      <c r="DJ156" s="66">
        <v>43191</v>
      </c>
      <c r="DK156" s="66">
        <v>43221</v>
      </c>
      <c r="DL156" s="66">
        <v>43252</v>
      </c>
      <c r="DM156" s="66">
        <v>43282</v>
      </c>
      <c r="DN156" s="66">
        <v>43313</v>
      </c>
      <c r="DO156" s="66">
        <v>43344</v>
      </c>
      <c r="DP156" s="66">
        <v>43374</v>
      </c>
      <c r="DQ156" s="66">
        <v>43405</v>
      </c>
      <c r="DR156" s="66">
        <v>43435</v>
      </c>
      <c r="DS156" s="66">
        <v>43466</v>
      </c>
      <c r="DT156" s="66">
        <v>43497</v>
      </c>
      <c r="DU156" s="66">
        <v>43525</v>
      </c>
      <c r="DV156" s="66">
        <v>43556</v>
      </c>
      <c r="DW156" s="66">
        <v>43586</v>
      </c>
      <c r="DX156" s="66">
        <v>43617</v>
      </c>
      <c r="DY156" s="66">
        <v>43647</v>
      </c>
      <c r="DZ156" s="66">
        <v>43678</v>
      </c>
      <c r="EA156" s="66">
        <v>43709</v>
      </c>
      <c r="EB156" s="66">
        <v>43739</v>
      </c>
      <c r="EC156" s="66">
        <v>43770</v>
      </c>
      <c r="ED156" s="66">
        <v>43800</v>
      </c>
      <c r="EE156" s="66">
        <v>43831</v>
      </c>
      <c r="EF156" s="66">
        <v>43862</v>
      </c>
      <c r="EG156" s="66">
        <v>43891</v>
      </c>
      <c r="EH156" s="66">
        <v>43922</v>
      </c>
      <c r="EI156" s="66">
        <v>43952</v>
      </c>
      <c r="EJ156" s="66">
        <v>43983</v>
      </c>
      <c r="EK156" s="66">
        <v>44013</v>
      </c>
      <c r="EL156" s="66">
        <v>44044</v>
      </c>
      <c r="EM156" s="66">
        <v>44075</v>
      </c>
      <c r="EN156" s="66">
        <v>44105</v>
      </c>
      <c r="EO156" s="66">
        <v>44136</v>
      </c>
      <c r="EP156" s="66">
        <v>44166</v>
      </c>
      <c r="EQ156" s="66">
        <v>44197</v>
      </c>
      <c r="ER156" s="66">
        <v>44228</v>
      </c>
      <c r="ES156" s="66">
        <v>44256</v>
      </c>
      <c r="ET156" s="66">
        <v>44287</v>
      </c>
      <c r="EU156" s="66">
        <v>44317</v>
      </c>
      <c r="EV156" s="66">
        <v>44348</v>
      </c>
      <c r="EW156" s="66">
        <v>44378</v>
      </c>
      <c r="EX156" s="66">
        <v>44409</v>
      </c>
      <c r="EY156" s="66">
        <v>44440</v>
      </c>
      <c r="EZ156" s="66">
        <v>44470</v>
      </c>
      <c r="FA156" s="66">
        <v>44501</v>
      </c>
      <c r="FB156" s="66">
        <v>44531</v>
      </c>
      <c r="FC156" s="66">
        <v>44562</v>
      </c>
      <c r="FD156" s="66">
        <v>44593</v>
      </c>
      <c r="FE156" s="66">
        <v>44621</v>
      </c>
      <c r="FF156" s="66">
        <v>44652</v>
      </c>
      <c r="FG156" s="66">
        <v>44682</v>
      </c>
      <c r="FH156" s="66">
        <v>44713</v>
      </c>
      <c r="FI156" s="66">
        <v>44743</v>
      </c>
      <c r="FJ156" s="66">
        <v>44774</v>
      </c>
      <c r="FK156" s="66">
        <v>44805</v>
      </c>
      <c r="FL156" s="66">
        <v>44835</v>
      </c>
      <c r="FM156" s="66">
        <v>44866</v>
      </c>
      <c r="FN156" s="66">
        <v>44896</v>
      </c>
      <c r="FO156" s="66">
        <v>44927</v>
      </c>
      <c r="FP156" s="66">
        <v>44958</v>
      </c>
      <c r="FQ156" s="66">
        <v>44986</v>
      </c>
      <c r="FR156" s="66">
        <v>45017</v>
      </c>
      <c r="FS156" s="66">
        <v>45047</v>
      </c>
      <c r="FT156" s="66">
        <v>45078</v>
      </c>
      <c r="FU156" s="66">
        <v>45108</v>
      </c>
      <c r="FV156" s="66">
        <v>45139</v>
      </c>
      <c r="FW156" s="66">
        <v>45170</v>
      </c>
      <c r="FX156" s="66">
        <v>45200</v>
      </c>
      <c r="FY156" s="66">
        <v>45231</v>
      </c>
      <c r="FZ156" s="66">
        <v>45261</v>
      </c>
      <c r="GA156" s="66">
        <v>45292</v>
      </c>
      <c r="GB156" s="66">
        <v>45323</v>
      </c>
      <c r="GC156" s="66">
        <v>45352</v>
      </c>
      <c r="GD156" s="66">
        <v>45383</v>
      </c>
      <c r="GE156" s="66">
        <v>45413</v>
      </c>
      <c r="GF156" s="66">
        <v>45444</v>
      </c>
      <c r="GG156" s="66">
        <v>45474</v>
      </c>
      <c r="GH156" s="66">
        <v>45505</v>
      </c>
      <c r="GI156" s="66">
        <v>45536</v>
      </c>
      <c r="GJ156" s="66">
        <v>45566</v>
      </c>
      <c r="GK156" s="66">
        <v>45597</v>
      </c>
      <c r="GL156" s="66">
        <v>45627</v>
      </c>
    </row>
    <row r="157" spans="2:194" x14ac:dyDescent="0.3">
      <c r="B157" s="35" t="s">
        <v>78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>
        <v>1180419.051185305</v>
      </c>
      <c r="CU157" s="36">
        <v>1180419.051185305</v>
      </c>
      <c r="CV157" s="36">
        <v>1180419.051185305</v>
      </c>
      <c r="CW157" s="36">
        <v>1180419.051185305</v>
      </c>
      <c r="CX157" s="36">
        <v>1180419.051185305</v>
      </c>
      <c r="CY157" s="36">
        <v>1180419.051185305</v>
      </c>
      <c r="CZ157" s="36">
        <v>1180419.051185305</v>
      </c>
      <c r="DA157" s="36">
        <v>1180419.051185305</v>
      </c>
      <c r="DB157" s="36">
        <v>1180419.051185305</v>
      </c>
      <c r="DC157" s="36">
        <v>1180419.051185305</v>
      </c>
      <c r="DD157" s="36">
        <v>1180419.051185305</v>
      </c>
      <c r="DE157" s="36">
        <v>1180419.051185305</v>
      </c>
      <c r="DF157" s="36">
        <v>1180419.051185305</v>
      </c>
      <c r="DG157" s="36">
        <v>1180371.0494283766</v>
      </c>
      <c r="DH157" s="36">
        <v>1182818.4559972577</v>
      </c>
      <c r="DI157" s="36">
        <v>1186623.6170911388</v>
      </c>
      <c r="DJ157" s="36">
        <v>1191412.3154850197</v>
      </c>
      <c r="DK157" s="36">
        <v>1195609.5431375601</v>
      </c>
      <c r="DL157" s="36">
        <v>1200143.5426727817</v>
      </c>
      <c r="DM157" s="36">
        <v>1204605.1803253219</v>
      </c>
      <c r="DN157" s="36">
        <v>1209129.2668778622</v>
      </c>
      <c r="DO157" s="36">
        <v>1213812.1916717431</v>
      </c>
      <c r="DP157" s="36">
        <v>1218780.8478242834</v>
      </c>
      <c r="DQ157" s="36">
        <v>1222713.2037659604</v>
      </c>
      <c r="DR157" s="36">
        <v>1224220.5203260891</v>
      </c>
      <c r="DS157" s="36">
        <v>1224765.1825862289</v>
      </c>
      <c r="DT157" s="36">
        <v>1228592.612759483</v>
      </c>
      <c r="DU157" s="36">
        <v>1234559.3234327373</v>
      </c>
      <c r="DV157" s="36">
        <v>1240996.3635559911</v>
      </c>
      <c r="DW157" s="36">
        <v>1246816.4786292454</v>
      </c>
      <c r="DX157" s="36">
        <v>1252713.6427024994</v>
      </c>
      <c r="DY157" s="36">
        <v>1258663.1081757532</v>
      </c>
      <c r="DZ157" s="36">
        <v>1264303.1137490072</v>
      </c>
      <c r="EA157" s="36">
        <v>1269886.8647722616</v>
      </c>
      <c r="EB157" s="36">
        <v>1275271.0190455157</v>
      </c>
      <c r="EC157" s="36">
        <v>1278426.3428836281</v>
      </c>
      <c r="ED157" s="36">
        <v>1279535.4689127561</v>
      </c>
      <c r="EE157" s="36">
        <v>1280966.5939546321</v>
      </c>
      <c r="EF157" s="36">
        <v>1285963.2628061799</v>
      </c>
      <c r="EG157" s="36">
        <v>1293733.4979577276</v>
      </c>
      <c r="EH157" s="36">
        <v>1302067.8344592755</v>
      </c>
      <c r="EI157" s="36">
        <v>1309740.2248608232</v>
      </c>
      <c r="EJ157" s="36">
        <v>1317392.3398623709</v>
      </c>
      <c r="EK157" s="36">
        <v>1325295.5665639187</v>
      </c>
      <c r="EL157" s="36">
        <v>1332875.6026654665</v>
      </c>
      <c r="EM157" s="36">
        <v>1340604.2508670143</v>
      </c>
      <c r="EN157" s="36">
        <v>1348121.683368562</v>
      </c>
      <c r="EO157" s="36">
        <v>1352202.3652523975</v>
      </c>
      <c r="EP157" s="36">
        <v>1353539.0214410895</v>
      </c>
      <c r="EQ157" s="36">
        <v>1356206.8855496473</v>
      </c>
      <c r="ER157" s="36">
        <v>1362661.1998676732</v>
      </c>
      <c r="ES157" s="36">
        <v>1370752.8272356987</v>
      </c>
      <c r="ET157" s="36">
        <v>1379177.6592537244</v>
      </c>
      <c r="EU157" s="36">
        <v>1386951.5401717499</v>
      </c>
      <c r="EV157" s="36">
        <v>1394568.0811897758</v>
      </c>
      <c r="EW157" s="36">
        <v>1402282.8677578014</v>
      </c>
      <c r="EX157" s="36">
        <v>1409581.7180258271</v>
      </c>
      <c r="EY157" s="36">
        <v>1416669.0610438527</v>
      </c>
      <c r="EZ157" s="36">
        <v>1423914.5235618784</v>
      </c>
      <c r="FA157" s="36">
        <v>1428600.2315194737</v>
      </c>
      <c r="FB157" s="36">
        <v>1430945.2716544229</v>
      </c>
      <c r="FC157" s="36">
        <v>1433617.197356076</v>
      </c>
      <c r="FD157" s="36">
        <v>1440375.625535408</v>
      </c>
      <c r="FE157" s="36">
        <v>1449701.4282647397</v>
      </c>
      <c r="FF157" s="36">
        <v>1459085.4981940715</v>
      </c>
      <c r="FG157" s="36">
        <v>1466810.4066234033</v>
      </c>
      <c r="FH157" s="36">
        <v>1474694.4810527351</v>
      </c>
      <c r="FI157" s="36">
        <v>1482493.7730820673</v>
      </c>
      <c r="FJ157" s="36">
        <v>1490854.4789113991</v>
      </c>
      <c r="FK157" s="36">
        <v>1498826.1601407309</v>
      </c>
      <c r="FL157" s="36">
        <v>1506499.6252700631</v>
      </c>
      <c r="FM157" s="36">
        <v>1510356.294301773</v>
      </c>
      <c r="FN157" s="36">
        <v>1511207.3860094228</v>
      </c>
      <c r="FO157" s="36">
        <v>1515050.4909546846</v>
      </c>
      <c r="FP157" s="36">
        <v>1522181.1791389051</v>
      </c>
      <c r="FQ157" s="36">
        <v>1529648.8673231257</v>
      </c>
      <c r="FR157" s="36">
        <v>1537190.5555073463</v>
      </c>
      <c r="FS157" s="36">
        <v>1543685.2436915671</v>
      </c>
      <c r="FT157" s="36">
        <v>1550996.9318757867</v>
      </c>
      <c r="FU157" s="36">
        <v>1557427.6200600073</v>
      </c>
      <c r="FV157" s="36">
        <v>1563654.3082442281</v>
      </c>
      <c r="FW157" s="36">
        <v>1570142.9964284487</v>
      </c>
      <c r="FX157" s="36">
        <v>1576177.6846126695</v>
      </c>
      <c r="FY157" s="36">
        <v>1581026.4826496642</v>
      </c>
      <c r="FZ157" s="36">
        <v>1584101.3860094226</v>
      </c>
      <c r="GA157" s="36">
        <v>1587644.4909546843</v>
      </c>
      <c r="GB157" s="36">
        <v>1594475.1791389051</v>
      </c>
      <c r="GC157" s="36">
        <v>1601642.8673231257</v>
      </c>
      <c r="GD157" s="36">
        <v>1608884.5555073463</v>
      </c>
      <c r="GE157" s="36">
        <v>1615379.2436915676</v>
      </c>
      <c r="GF157" s="36">
        <v>1622690.9318757872</v>
      </c>
      <c r="GG157" s="36">
        <v>1629421.6200600073</v>
      </c>
      <c r="GH157" s="36">
        <v>1635948.3082442286</v>
      </c>
      <c r="GI157" s="36">
        <v>1642736.9964284492</v>
      </c>
      <c r="GJ157" s="36">
        <v>1649071.6846126695</v>
      </c>
      <c r="GK157" s="36">
        <v>1654220.4826496646</v>
      </c>
      <c r="GL157" s="36">
        <v>1657595.3860094231</v>
      </c>
    </row>
    <row r="158" spans="2:194" x14ac:dyDescent="0.3">
      <c r="B158" s="35" t="s">
        <v>79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>
        <v>578729.84479922662</v>
      </c>
      <c r="CU158" s="36">
        <v>578729.84479922662</v>
      </c>
      <c r="CV158" s="36">
        <v>578729.84479922662</v>
      </c>
      <c r="CW158" s="36">
        <v>578729.84479922662</v>
      </c>
      <c r="CX158" s="36">
        <v>578729.84479922662</v>
      </c>
      <c r="CY158" s="36">
        <v>578729.84479922662</v>
      </c>
      <c r="CZ158" s="36">
        <v>578729.84479922662</v>
      </c>
      <c r="DA158" s="36">
        <v>578729.84479922662</v>
      </c>
      <c r="DB158" s="36">
        <v>578729.84479922662</v>
      </c>
      <c r="DC158" s="36">
        <v>578729.84479922662</v>
      </c>
      <c r="DD158" s="36">
        <v>578729.84479922662</v>
      </c>
      <c r="DE158" s="36">
        <v>578729.84479922662</v>
      </c>
      <c r="DF158" s="36">
        <v>578729.84479922662</v>
      </c>
      <c r="DG158" s="36">
        <v>581517.81757831271</v>
      </c>
      <c r="DH158" s="36">
        <v>585355.19097217277</v>
      </c>
      <c r="DI158" s="36">
        <v>589407.29384103278</v>
      </c>
      <c r="DJ158" s="36">
        <v>593711.21025989274</v>
      </c>
      <c r="DK158" s="36">
        <v>597969.10428191838</v>
      </c>
      <c r="DL158" s="36">
        <v>601945.26158927684</v>
      </c>
      <c r="DM158" s="36">
        <v>605839.51650296664</v>
      </c>
      <c r="DN158" s="36">
        <v>609804.29911524581</v>
      </c>
      <c r="DO158" s="36">
        <v>613857.28882576991</v>
      </c>
      <c r="DP158" s="36">
        <v>617924.55913945963</v>
      </c>
      <c r="DQ158" s="36">
        <v>620688.66793628596</v>
      </c>
      <c r="DR158" s="36">
        <v>621994.75101781439</v>
      </c>
      <c r="DS158" s="36">
        <v>624374.85532602808</v>
      </c>
      <c r="DT158" s="36">
        <v>627983.59158582159</v>
      </c>
      <c r="DU158" s="36">
        <v>632329.61402061535</v>
      </c>
      <c r="DV158" s="36">
        <v>636604.46820540878</v>
      </c>
      <c r="DW158" s="36">
        <v>640948.33349020244</v>
      </c>
      <c r="DX158" s="36">
        <v>644572.76844813093</v>
      </c>
      <c r="DY158" s="36">
        <v>648154.7784560594</v>
      </c>
      <c r="DZ158" s="36">
        <v>651772.45836398797</v>
      </c>
      <c r="EA158" s="36">
        <v>655438.16432191641</v>
      </c>
      <c r="EB158" s="36">
        <v>659095.23592984502</v>
      </c>
      <c r="EC158" s="36">
        <v>661110.05834812159</v>
      </c>
      <c r="ED158" s="36">
        <v>661688.08352265344</v>
      </c>
      <c r="EE158" s="36">
        <v>663205.17869473144</v>
      </c>
      <c r="EF158" s="36">
        <v>666130.93368747854</v>
      </c>
      <c r="EG158" s="36">
        <v>669863.95193705673</v>
      </c>
      <c r="EH158" s="36">
        <v>673585.90743663488</v>
      </c>
      <c r="EI158" s="36">
        <v>677262.39603621315</v>
      </c>
      <c r="EJ158" s="36">
        <v>681053.93115153746</v>
      </c>
      <c r="EK158" s="36">
        <v>684921.19026686193</v>
      </c>
      <c r="EL158" s="36">
        <v>688784.1919821864</v>
      </c>
      <c r="EM158" s="36">
        <v>692663.65759751084</v>
      </c>
      <c r="EN158" s="36">
        <v>696536.09921283508</v>
      </c>
      <c r="EO158" s="36">
        <v>698705.03692431294</v>
      </c>
      <c r="EP158" s="36">
        <v>699462.48543136637</v>
      </c>
      <c r="EQ158" s="36">
        <v>701218.28481977677</v>
      </c>
      <c r="ER158" s="36">
        <v>704091.33671528997</v>
      </c>
      <c r="ES158" s="36">
        <v>707363.90596080315</v>
      </c>
      <c r="ET158" s="36">
        <v>710476.49808631628</v>
      </c>
      <c r="EU158" s="36">
        <v>713563.71981182951</v>
      </c>
      <c r="EV158" s="36">
        <v>717313.6307898896</v>
      </c>
      <c r="EW158" s="36">
        <v>721101.68221794954</v>
      </c>
      <c r="EX158" s="36">
        <v>724859.02094600978</v>
      </c>
      <c r="EY158" s="36">
        <v>728569.35992407019</v>
      </c>
      <c r="EZ158" s="36">
        <v>732413.69725212967</v>
      </c>
      <c r="FA158" s="36">
        <v>735022.35642656137</v>
      </c>
      <c r="FB158" s="36">
        <v>736474.33428846719</v>
      </c>
      <c r="FC158" s="36">
        <v>738826.39114276611</v>
      </c>
      <c r="FD158" s="36">
        <v>742120.09874702012</v>
      </c>
      <c r="FE158" s="36">
        <v>745665.38735044107</v>
      </c>
      <c r="FF158" s="36">
        <v>749129.72575386113</v>
      </c>
      <c r="FG158" s="36">
        <v>752576.90015728213</v>
      </c>
      <c r="FH158" s="36">
        <v>756183.01007375016</v>
      </c>
      <c r="FI158" s="36">
        <v>759486.84110394015</v>
      </c>
      <c r="FJ158" s="36">
        <v>762767.29983413103</v>
      </c>
      <c r="FK158" s="36">
        <v>766014.2391643211</v>
      </c>
      <c r="FL158" s="36">
        <v>769227.34879451117</v>
      </c>
      <c r="FM158" s="36">
        <v>771175.38084370899</v>
      </c>
      <c r="FN158" s="36">
        <v>772207.66217846121</v>
      </c>
      <c r="FO158" s="36">
        <v>775083.70133003709</v>
      </c>
      <c r="FP158" s="36">
        <v>779021.38600822713</v>
      </c>
      <c r="FQ158" s="36">
        <v>782959.07068641612</v>
      </c>
      <c r="FR158" s="36">
        <v>786896.75536460616</v>
      </c>
      <c r="FS158" s="36">
        <v>790733.44004279515</v>
      </c>
      <c r="FT158" s="36">
        <v>793689.80306188809</v>
      </c>
      <c r="FU158" s="36">
        <v>796083.24964402197</v>
      </c>
      <c r="FV158" s="36">
        <v>798475.69622615608</v>
      </c>
      <c r="FW158" s="36">
        <v>800968.1428082902</v>
      </c>
      <c r="FX158" s="36">
        <v>803360.58939042408</v>
      </c>
      <c r="FY158" s="36">
        <v>804756.47650330001</v>
      </c>
      <c r="FZ158" s="36">
        <v>805445.01675958605</v>
      </c>
      <c r="GA158" s="36">
        <v>806752.3897596451</v>
      </c>
      <c r="GB158" s="36">
        <v>809034.70090394909</v>
      </c>
      <c r="GC158" s="36">
        <v>811528.14748608321</v>
      </c>
      <c r="GD158" s="36">
        <v>814021.59406821709</v>
      </c>
      <c r="GE158" s="36">
        <v>816777.95708731015</v>
      </c>
      <c r="GF158" s="36">
        <v>821096.7770193601</v>
      </c>
      <c r="GG158" s="36">
        <v>825216.59695141006</v>
      </c>
      <c r="GH158" s="36">
        <v>829335.41688345908</v>
      </c>
      <c r="GI158" s="36">
        <v>833554.23681550904</v>
      </c>
      <c r="GJ158" s="36">
        <v>837673.05674755899</v>
      </c>
      <c r="GK158" s="36">
        <v>840350.48370112607</v>
      </c>
      <c r="GL158" s="36">
        <v>842147.50295367488</v>
      </c>
    </row>
    <row r="159" spans="2:194" x14ac:dyDescent="0.3">
      <c r="B159" s="35" t="s">
        <v>80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>
        <v>16972</v>
      </c>
      <c r="CU159" s="36">
        <v>16972</v>
      </c>
      <c r="CV159" s="36">
        <v>16972</v>
      </c>
      <c r="CW159" s="36">
        <v>16972</v>
      </c>
      <c r="CX159" s="36">
        <v>16972</v>
      </c>
      <c r="CY159" s="36">
        <v>16972</v>
      </c>
      <c r="CZ159" s="36">
        <v>16972</v>
      </c>
      <c r="DA159" s="36">
        <v>16972</v>
      </c>
      <c r="DB159" s="36">
        <v>16972</v>
      </c>
      <c r="DC159" s="36">
        <v>16972</v>
      </c>
      <c r="DD159" s="36">
        <v>16972</v>
      </c>
      <c r="DE159" s="36">
        <v>16972</v>
      </c>
      <c r="DF159" s="36">
        <v>16972</v>
      </c>
      <c r="DG159" s="36">
        <v>16932.036999999997</v>
      </c>
      <c r="DH159" s="36">
        <v>16944.85639224857</v>
      </c>
      <c r="DI159" s="36">
        <v>16990.56612306408</v>
      </c>
      <c r="DJ159" s="36">
        <v>17010.146123064082</v>
      </c>
      <c r="DK159" s="36">
        <v>17057.539323001976</v>
      </c>
      <c r="DL159" s="36">
        <v>17111.403489668643</v>
      </c>
      <c r="DM159" s="36">
        <v>17167.487656335314</v>
      </c>
      <c r="DN159" s="36">
        <v>17223.116823001983</v>
      </c>
      <c r="DO159" s="36">
        <v>17252.145989668654</v>
      </c>
      <c r="DP159" s="36">
        <v>17295.255156335319</v>
      </c>
      <c r="DQ159" s="36">
        <v>17307.46432300199</v>
      </c>
      <c r="DR159" s="36">
        <v>17286.028989668655</v>
      </c>
      <c r="DS159" s="36">
        <v>17270.349156335313</v>
      </c>
      <c r="DT159" s="36">
        <v>17306.302979874246</v>
      </c>
      <c r="DU159" s="36">
        <v>17382.411102019698</v>
      </c>
      <c r="DV159" s="36">
        <v>17420.560268686364</v>
      </c>
      <c r="DW159" s="36">
        <v>17481.536095097628</v>
      </c>
      <c r="DX159" s="36">
        <v>17577.164428430962</v>
      </c>
      <c r="DY159" s="36">
        <v>17678.232761764302</v>
      </c>
      <c r="DZ159" s="36">
        <v>17787.841095097629</v>
      </c>
      <c r="EA159" s="36">
        <v>17864.559428430955</v>
      </c>
      <c r="EB159" s="36">
        <v>17951.697761764291</v>
      </c>
      <c r="EC159" s="36">
        <v>17995.026095097634</v>
      </c>
      <c r="ED159" s="36">
        <v>18016.792928430961</v>
      </c>
      <c r="EE159" s="36">
        <v>18013.678261764293</v>
      </c>
      <c r="EF159" s="36">
        <v>18062.806724934995</v>
      </c>
      <c r="EG159" s="36">
        <v>18144.106850567357</v>
      </c>
      <c r="EH159" s="36">
        <v>18192.955183900693</v>
      </c>
      <c r="EI159" s="36">
        <v>18263.533047568224</v>
      </c>
      <c r="EJ159" s="36">
        <v>18387.98291482843</v>
      </c>
      <c r="EK159" s="36">
        <v>18536.960414828427</v>
      </c>
      <c r="EL159" s="36">
        <v>18711.792914828438</v>
      </c>
      <c r="EM159" s="36">
        <v>18849.100414828419</v>
      </c>
      <c r="EN159" s="36">
        <v>18994.207914828417</v>
      </c>
      <c r="EO159" s="36">
        <v>19107.503414828418</v>
      </c>
      <c r="EP159" s="36">
        <v>19168.256914828416</v>
      </c>
      <c r="EQ159" s="36">
        <v>19220.832414828419</v>
      </c>
      <c r="ER159" s="36">
        <v>19324.709881350187</v>
      </c>
      <c r="ES159" s="36">
        <v>19463.083051497288</v>
      </c>
      <c r="ET159" s="36">
        <v>19573.100551497289</v>
      </c>
      <c r="EU159" s="36">
        <v>19702.19241026762</v>
      </c>
      <c r="EV159" s="36">
        <v>19846.943243600956</v>
      </c>
      <c r="EW159" s="36">
        <v>19999.274076934285</v>
      </c>
      <c r="EX159" s="36">
        <v>20164.124910267616</v>
      </c>
      <c r="EY159" s="36">
        <v>20295.49574360095</v>
      </c>
      <c r="EZ159" s="36">
        <v>20427.751576934279</v>
      </c>
      <c r="FA159" s="36">
        <v>20516.338410267625</v>
      </c>
      <c r="FB159" s="36">
        <v>20579.356243600952</v>
      </c>
      <c r="FC159" s="36">
        <v>20638.569076934287</v>
      </c>
      <c r="FD159" s="36">
        <v>20744.944595281009</v>
      </c>
      <c r="FE159" s="36">
        <v>20883.869690346273</v>
      </c>
      <c r="FF159" s="36">
        <v>20988.920523679619</v>
      </c>
      <c r="FG159" s="36">
        <v>21110.192541269447</v>
      </c>
      <c r="FH159" s="36">
        <v>21250.838374602779</v>
      </c>
      <c r="FI159" s="36">
        <v>21401.559207936116</v>
      </c>
      <c r="FJ159" s="36">
        <v>21558.880041269447</v>
      </c>
      <c r="FK159" s="36">
        <v>21689.61587460279</v>
      </c>
      <c r="FL159" s="36">
        <v>21824.311707936122</v>
      </c>
      <c r="FM159" s="36">
        <v>21924.008541269453</v>
      </c>
      <c r="FN159" s="36">
        <v>21990.865874602787</v>
      </c>
      <c r="FO159" s="36">
        <v>22059.840675337426</v>
      </c>
      <c r="FP159" s="36">
        <v>22174.545292418097</v>
      </c>
      <c r="FQ159" s="36">
        <v>22309.13295240041</v>
      </c>
      <c r="FR159" s="36">
        <v>22405.109247701927</v>
      </c>
      <c r="FS159" s="36">
        <v>22519.193101773009</v>
      </c>
      <c r="FT159" s="36">
        <v>22649.289886208291</v>
      </c>
      <c r="FU159" s="36">
        <v>22793.38816521045</v>
      </c>
      <c r="FV159" s="36">
        <v>22961.898709696063</v>
      </c>
      <c r="FW159" s="36">
        <v>23084.995494131344</v>
      </c>
      <c r="FX159" s="36">
        <v>23212.092278566637</v>
      </c>
      <c r="FY159" s="36">
        <v>23301.18607386815</v>
      </c>
      <c r="FZ159" s="36">
        <v>23372.278374602789</v>
      </c>
      <c r="GA159" s="36">
        <v>23435.370675337421</v>
      </c>
      <c r="GB159" s="36">
        <v>23544.192792418093</v>
      </c>
      <c r="GC159" s="36">
        <v>23661.897952400417</v>
      </c>
      <c r="GD159" s="36">
        <v>23751.991747701919</v>
      </c>
      <c r="GE159" s="36">
        <v>23860.193101773002</v>
      </c>
      <c r="GF159" s="36">
        <v>23995.20655287497</v>
      </c>
      <c r="GG159" s="36">
        <v>24133.221498543786</v>
      </c>
      <c r="GH159" s="36">
        <v>24295.642970559245</v>
      </c>
      <c r="GI159" s="36">
        <v>24423.656421661195</v>
      </c>
      <c r="GJ159" s="36">
        <v>24555.669872763145</v>
      </c>
      <c r="GK159" s="36">
        <v>24649.680334731322</v>
      </c>
      <c r="GL159" s="36">
        <v>24725.68930213261</v>
      </c>
    </row>
    <row r="160" spans="2:194" x14ac:dyDescent="0.3">
      <c r="B160" s="35" t="s">
        <v>81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>
        <v>1196</v>
      </c>
      <c r="CU160" s="36">
        <v>1193</v>
      </c>
      <c r="CV160" s="36">
        <v>1191</v>
      </c>
      <c r="CW160" s="36">
        <v>1185</v>
      </c>
      <c r="CX160" s="36">
        <v>1182</v>
      </c>
      <c r="CY160" s="36">
        <v>1175</v>
      </c>
      <c r="CZ160" s="36">
        <v>1170</v>
      </c>
      <c r="DA160" s="36">
        <v>1166</v>
      </c>
      <c r="DB160" s="36">
        <v>1177</v>
      </c>
      <c r="DC160" s="36">
        <v>1187</v>
      </c>
      <c r="DD160" s="36">
        <v>1195</v>
      </c>
      <c r="DE160" s="36">
        <v>1205</v>
      </c>
      <c r="DF160" s="36">
        <v>1218</v>
      </c>
      <c r="DG160" s="36">
        <v>1216</v>
      </c>
      <c r="DH160" s="36">
        <v>1219</v>
      </c>
      <c r="DI160" s="36">
        <v>1226</v>
      </c>
      <c r="DJ160" s="36">
        <v>1228</v>
      </c>
      <c r="DK160" s="36">
        <v>1236</v>
      </c>
      <c r="DL160" s="36">
        <v>1243</v>
      </c>
      <c r="DM160" s="36">
        <v>1251</v>
      </c>
      <c r="DN160" s="36">
        <v>1260</v>
      </c>
      <c r="DO160" s="36">
        <v>1267</v>
      </c>
      <c r="DP160" s="36">
        <v>1277</v>
      </c>
      <c r="DQ160" s="36">
        <v>1285</v>
      </c>
      <c r="DR160" s="36">
        <v>1287</v>
      </c>
      <c r="DS160" s="36">
        <v>1286</v>
      </c>
      <c r="DT160" s="36">
        <v>1287</v>
      </c>
      <c r="DU160" s="36">
        <v>1294</v>
      </c>
      <c r="DV160" s="36">
        <v>1301</v>
      </c>
      <c r="DW160" s="36">
        <v>1310</v>
      </c>
      <c r="DX160" s="36">
        <v>1317</v>
      </c>
      <c r="DY160" s="36">
        <v>1324</v>
      </c>
      <c r="DZ160" s="36">
        <v>1333</v>
      </c>
      <c r="EA160" s="36">
        <v>1340</v>
      </c>
      <c r="EB160" s="36">
        <v>1347</v>
      </c>
      <c r="EC160" s="36">
        <v>1350</v>
      </c>
      <c r="ED160" s="36">
        <v>1361</v>
      </c>
      <c r="EE160" s="36">
        <v>1359</v>
      </c>
      <c r="EF160" s="36">
        <v>1361</v>
      </c>
      <c r="EG160" s="36">
        <v>1367</v>
      </c>
      <c r="EH160" s="36">
        <v>1373</v>
      </c>
      <c r="EI160" s="36">
        <v>1382</v>
      </c>
      <c r="EJ160" s="36">
        <v>1390</v>
      </c>
      <c r="EK160" s="36">
        <v>1397</v>
      </c>
      <c r="EL160" s="36">
        <v>1403</v>
      </c>
      <c r="EM160" s="36">
        <v>1404</v>
      </c>
      <c r="EN160" s="36">
        <v>1404</v>
      </c>
      <c r="EO160" s="36">
        <v>1405</v>
      </c>
      <c r="EP160" s="36">
        <v>1440</v>
      </c>
      <c r="EQ160" s="36">
        <v>1442</v>
      </c>
      <c r="ER160" s="36">
        <v>1444</v>
      </c>
      <c r="ES160" s="36">
        <v>1449</v>
      </c>
      <c r="ET160" s="36">
        <v>1454</v>
      </c>
      <c r="EU160" s="36">
        <v>1461</v>
      </c>
      <c r="EV160" s="36">
        <v>1468</v>
      </c>
      <c r="EW160" s="36">
        <v>1474</v>
      </c>
      <c r="EX160" s="36">
        <v>1480</v>
      </c>
      <c r="EY160" s="36">
        <v>1487</v>
      </c>
      <c r="EZ160" s="36">
        <v>1490</v>
      </c>
      <c r="FA160" s="36">
        <v>1490</v>
      </c>
      <c r="FB160" s="36">
        <v>1519</v>
      </c>
      <c r="FC160" s="36">
        <v>1520</v>
      </c>
      <c r="FD160" s="36">
        <v>1522</v>
      </c>
      <c r="FE160" s="36">
        <v>1528</v>
      </c>
      <c r="FF160" s="36">
        <v>1533</v>
      </c>
      <c r="FG160" s="36">
        <v>1540</v>
      </c>
      <c r="FH160" s="36">
        <v>1547</v>
      </c>
      <c r="FI160" s="36">
        <v>1554</v>
      </c>
      <c r="FJ160" s="36">
        <v>1560</v>
      </c>
      <c r="FK160" s="36">
        <v>1567</v>
      </c>
      <c r="FL160" s="36">
        <v>1570</v>
      </c>
      <c r="FM160" s="36">
        <v>1570</v>
      </c>
      <c r="FN160" s="36">
        <v>1599</v>
      </c>
      <c r="FO160" s="36">
        <v>1600</v>
      </c>
      <c r="FP160" s="36">
        <v>1602</v>
      </c>
      <c r="FQ160" s="36">
        <v>1607</v>
      </c>
      <c r="FR160" s="36">
        <v>1612</v>
      </c>
      <c r="FS160" s="36">
        <v>1619</v>
      </c>
      <c r="FT160" s="36">
        <v>1626</v>
      </c>
      <c r="FU160" s="36">
        <v>1632</v>
      </c>
      <c r="FV160" s="36">
        <v>1638</v>
      </c>
      <c r="FW160" s="36">
        <v>1645</v>
      </c>
      <c r="FX160" s="36">
        <v>1648</v>
      </c>
      <c r="FY160" s="36">
        <v>1648</v>
      </c>
      <c r="FZ160" s="36">
        <v>1671</v>
      </c>
      <c r="GA160" s="36">
        <v>1672</v>
      </c>
      <c r="GB160" s="36">
        <v>1674</v>
      </c>
      <c r="GC160" s="36">
        <v>1679</v>
      </c>
      <c r="GD160" s="36">
        <v>1684</v>
      </c>
      <c r="GE160" s="36">
        <v>1691</v>
      </c>
      <c r="GF160" s="36">
        <v>1698</v>
      </c>
      <c r="GG160" s="36">
        <v>1705</v>
      </c>
      <c r="GH160" s="36">
        <v>1711</v>
      </c>
      <c r="GI160" s="36">
        <v>1718</v>
      </c>
      <c r="GJ160" s="36">
        <v>1721</v>
      </c>
      <c r="GK160" s="36">
        <v>1721</v>
      </c>
      <c r="GL160" s="36">
        <v>1721</v>
      </c>
    </row>
    <row r="161" spans="2:194" x14ac:dyDescent="0.3">
      <c r="B161" s="35" t="s">
        <v>121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>
        <v>256</v>
      </c>
      <c r="CU161" s="36">
        <v>256</v>
      </c>
      <c r="CV161" s="36">
        <v>256</v>
      </c>
      <c r="CW161" s="36">
        <v>256</v>
      </c>
      <c r="CX161" s="36">
        <v>256</v>
      </c>
      <c r="CY161" s="36">
        <v>256</v>
      </c>
      <c r="CZ161" s="36">
        <v>256</v>
      </c>
      <c r="DA161" s="36">
        <v>256</v>
      </c>
      <c r="DB161" s="36">
        <v>256</v>
      </c>
      <c r="DC161" s="36">
        <v>256</v>
      </c>
      <c r="DD161" s="36">
        <v>256</v>
      </c>
      <c r="DE161" s="36">
        <v>256</v>
      </c>
      <c r="DF161" s="36">
        <v>256</v>
      </c>
      <c r="DG161" s="36">
        <v>257</v>
      </c>
      <c r="DH161" s="36">
        <v>257</v>
      </c>
      <c r="DI161" s="36">
        <v>257</v>
      </c>
      <c r="DJ161" s="36">
        <v>257</v>
      </c>
      <c r="DK161" s="36">
        <v>257</v>
      </c>
      <c r="DL161" s="36">
        <v>258</v>
      </c>
      <c r="DM161" s="36">
        <v>258</v>
      </c>
      <c r="DN161" s="36">
        <v>258</v>
      </c>
      <c r="DO161" s="36">
        <v>258</v>
      </c>
      <c r="DP161" s="36">
        <v>258</v>
      </c>
      <c r="DQ161" s="36">
        <v>258</v>
      </c>
      <c r="DR161" s="36">
        <v>258</v>
      </c>
      <c r="DS161" s="36">
        <v>258</v>
      </c>
      <c r="DT161" s="36">
        <v>258</v>
      </c>
      <c r="DU161" s="36">
        <v>258</v>
      </c>
      <c r="DV161" s="36">
        <v>258</v>
      </c>
      <c r="DW161" s="36">
        <v>258</v>
      </c>
      <c r="DX161" s="36">
        <v>258</v>
      </c>
      <c r="DY161" s="36">
        <v>258</v>
      </c>
      <c r="DZ161" s="36">
        <v>258</v>
      </c>
      <c r="EA161" s="36">
        <v>258</v>
      </c>
      <c r="EB161" s="36">
        <v>258</v>
      </c>
      <c r="EC161" s="36">
        <v>258</v>
      </c>
      <c r="ED161" s="36">
        <v>258</v>
      </c>
      <c r="EE161" s="36">
        <v>258</v>
      </c>
      <c r="EF161" s="36">
        <v>258</v>
      </c>
      <c r="EG161" s="36">
        <v>258</v>
      </c>
      <c r="EH161" s="36">
        <v>258</v>
      </c>
      <c r="EI161" s="36">
        <v>258</v>
      </c>
      <c r="EJ161" s="36">
        <v>258</v>
      </c>
      <c r="EK161" s="36">
        <v>258</v>
      </c>
      <c r="EL161" s="36">
        <v>258</v>
      </c>
      <c r="EM161" s="36">
        <v>258</v>
      </c>
      <c r="EN161" s="36">
        <v>258</v>
      </c>
      <c r="EO161" s="36">
        <v>258</v>
      </c>
      <c r="EP161" s="36">
        <v>258</v>
      </c>
      <c r="EQ161" s="36">
        <v>258</v>
      </c>
      <c r="ER161" s="36">
        <v>258</v>
      </c>
      <c r="ES161" s="36">
        <v>258</v>
      </c>
      <c r="ET161" s="36">
        <v>258</v>
      </c>
      <c r="EU161" s="36">
        <v>258</v>
      </c>
      <c r="EV161" s="36">
        <v>258</v>
      </c>
      <c r="EW161" s="36">
        <v>258</v>
      </c>
      <c r="EX161" s="36">
        <v>258</v>
      </c>
      <c r="EY161" s="36">
        <v>258</v>
      </c>
      <c r="EZ161" s="36">
        <v>258</v>
      </c>
      <c r="FA161" s="36">
        <v>258</v>
      </c>
      <c r="FB161" s="36">
        <v>258</v>
      </c>
      <c r="FC161" s="36">
        <v>258</v>
      </c>
      <c r="FD161" s="36">
        <v>258</v>
      </c>
      <c r="FE161" s="36">
        <v>258</v>
      </c>
      <c r="FF161" s="36">
        <v>258</v>
      </c>
      <c r="FG161" s="36">
        <v>258</v>
      </c>
      <c r="FH161" s="36">
        <v>258</v>
      </c>
      <c r="FI161" s="36">
        <v>258</v>
      </c>
      <c r="FJ161" s="36">
        <v>258</v>
      </c>
      <c r="FK161" s="36">
        <v>258</v>
      </c>
      <c r="FL161" s="36">
        <v>258</v>
      </c>
      <c r="FM161" s="36">
        <v>258</v>
      </c>
      <c r="FN161" s="36">
        <v>258</v>
      </c>
      <c r="FO161" s="36">
        <v>258</v>
      </c>
      <c r="FP161" s="36">
        <v>258</v>
      </c>
      <c r="FQ161" s="36">
        <v>258</v>
      </c>
      <c r="FR161" s="36">
        <v>258</v>
      </c>
      <c r="FS161" s="36">
        <v>258</v>
      </c>
      <c r="FT161" s="36">
        <v>258</v>
      </c>
      <c r="FU161" s="36">
        <v>258</v>
      </c>
      <c r="FV161" s="36">
        <v>258</v>
      </c>
      <c r="FW161" s="36">
        <v>258</v>
      </c>
      <c r="FX161" s="36">
        <v>258</v>
      </c>
      <c r="FY161" s="36">
        <v>258</v>
      </c>
      <c r="FZ161" s="36">
        <v>258</v>
      </c>
      <c r="GA161" s="36">
        <v>258</v>
      </c>
      <c r="GB161" s="36">
        <v>258</v>
      </c>
      <c r="GC161" s="36">
        <v>258</v>
      </c>
      <c r="GD161" s="36">
        <v>258</v>
      </c>
      <c r="GE161" s="36">
        <v>258</v>
      </c>
      <c r="GF161" s="36">
        <v>258</v>
      </c>
      <c r="GG161" s="36">
        <v>258</v>
      </c>
      <c r="GH161" s="36">
        <v>258</v>
      </c>
      <c r="GI161" s="36">
        <v>258</v>
      </c>
      <c r="GJ161" s="36">
        <v>258</v>
      </c>
      <c r="GK161" s="36">
        <v>258</v>
      </c>
      <c r="GL161" s="36">
        <v>258</v>
      </c>
    </row>
    <row r="162" spans="2:194" x14ac:dyDescent="0.3">
      <c r="B162" s="35" t="s">
        <v>122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>
        <v>97589.269896688696</v>
      </c>
      <c r="CU162" s="36">
        <v>98338.269896688696</v>
      </c>
      <c r="CV162" s="36">
        <v>99058.269896688696</v>
      </c>
      <c r="CW162" s="36">
        <v>99812.269896688696</v>
      </c>
      <c r="CX162" s="36">
        <v>100279.269896689</v>
      </c>
      <c r="CY162" s="36">
        <v>100795.269896689</v>
      </c>
      <c r="CZ162" s="36">
        <v>101249.269896689</v>
      </c>
      <c r="DA162" s="36">
        <v>101730.269896689</v>
      </c>
      <c r="DB162" s="36">
        <v>102190.269896689</v>
      </c>
      <c r="DC162" s="36">
        <v>102650.269896689</v>
      </c>
      <c r="DD162" s="36">
        <v>103110.269896689</v>
      </c>
      <c r="DE162" s="36">
        <v>103570.269896689</v>
      </c>
      <c r="DF162" s="36">
        <v>104030.269896689</v>
      </c>
      <c r="DG162" s="36">
        <v>104993.37843558</v>
      </c>
      <c r="DH162" s="36">
        <v>106090.581222537</v>
      </c>
      <c r="DI162" s="36">
        <v>107507.85881744001</v>
      </c>
      <c r="DJ162" s="36">
        <v>109027.42257351</v>
      </c>
      <c r="DK162" s="36">
        <v>110547.917794379</v>
      </c>
      <c r="DL162" s="36">
        <v>111804.9348303</v>
      </c>
      <c r="DM162" s="36">
        <v>112978.05966303201</v>
      </c>
      <c r="DN162" s="36">
        <v>114171.89927445501</v>
      </c>
      <c r="DO162" s="36">
        <v>115218.21588932299</v>
      </c>
      <c r="DP162" s="36">
        <v>116487.599565774</v>
      </c>
      <c r="DQ162" s="36">
        <v>117803.98259164199</v>
      </c>
      <c r="DR162" s="36">
        <v>119030.269896689</v>
      </c>
      <c r="DS162" s="36">
        <v>119993.37843558</v>
      </c>
      <c r="DT162" s="36">
        <v>121090.58122253801</v>
      </c>
      <c r="DU162" s="36">
        <v>122507.85881744001</v>
      </c>
      <c r="DV162" s="36">
        <v>124027.42257351</v>
      </c>
      <c r="DW162" s="36">
        <v>125547.917794379</v>
      </c>
      <c r="DX162" s="36">
        <v>126804.9348303</v>
      </c>
      <c r="DY162" s="36">
        <v>127978.05966303201</v>
      </c>
      <c r="DZ162" s="36">
        <v>129171.89927445501</v>
      </c>
      <c r="EA162" s="36">
        <v>130218.21588932299</v>
      </c>
      <c r="EB162" s="36">
        <v>131487.599565774</v>
      </c>
      <c r="EC162" s="36">
        <v>132803.98259164201</v>
      </c>
      <c r="ED162" s="36">
        <v>134030.26989668899</v>
      </c>
      <c r="EE162" s="36">
        <v>134993.37843558</v>
      </c>
      <c r="EF162" s="36">
        <v>136090.58122253799</v>
      </c>
      <c r="EG162" s="36">
        <v>137507.85881743999</v>
      </c>
      <c r="EH162" s="36">
        <v>139027.42257351</v>
      </c>
      <c r="EI162" s="36">
        <v>140547.917794379</v>
      </c>
      <c r="EJ162" s="36">
        <v>141804.93483029999</v>
      </c>
      <c r="EK162" s="36">
        <v>142978.05966303201</v>
      </c>
      <c r="EL162" s="36">
        <v>144171.89927445501</v>
      </c>
      <c r="EM162" s="36">
        <v>145218.21588932301</v>
      </c>
      <c r="EN162" s="36">
        <v>146487.599565774</v>
      </c>
      <c r="EO162" s="36">
        <v>147803.98259164201</v>
      </c>
      <c r="EP162" s="36">
        <v>149030.26989668899</v>
      </c>
      <c r="EQ162" s="36">
        <v>149993.37843558</v>
      </c>
      <c r="ER162" s="36">
        <v>151090.58122253799</v>
      </c>
      <c r="ES162" s="36">
        <v>152507.85881743999</v>
      </c>
      <c r="ET162" s="36">
        <v>154027.42257351</v>
      </c>
      <c r="EU162" s="36">
        <v>155547.917794379</v>
      </c>
      <c r="EV162" s="36">
        <v>156804.93483029999</v>
      </c>
      <c r="EW162" s="36">
        <v>157978.05966303201</v>
      </c>
      <c r="EX162" s="36">
        <v>159171.89927445501</v>
      </c>
      <c r="EY162" s="36">
        <v>160218.21588932301</v>
      </c>
      <c r="EZ162" s="36">
        <v>161487.599565774</v>
      </c>
      <c r="FA162" s="36">
        <v>162803.98259164201</v>
      </c>
      <c r="FB162" s="36">
        <v>164030.26989668899</v>
      </c>
      <c r="FC162" s="36">
        <v>164993.37843558</v>
      </c>
      <c r="FD162" s="36">
        <v>166090.58122253799</v>
      </c>
      <c r="FE162" s="36">
        <v>167507.85881743999</v>
      </c>
      <c r="FF162" s="36">
        <v>169027.42257351</v>
      </c>
      <c r="FG162" s="36">
        <v>170547.917794379</v>
      </c>
      <c r="FH162" s="36">
        <v>171804.93483029999</v>
      </c>
      <c r="FI162" s="36">
        <v>172978.05966303201</v>
      </c>
      <c r="FJ162" s="36">
        <v>174171.89927445501</v>
      </c>
      <c r="FK162" s="36">
        <v>175218.21588932301</v>
      </c>
      <c r="FL162" s="36">
        <v>176487.599565774</v>
      </c>
      <c r="FM162" s="36">
        <v>177803.98259164201</v>
      </c>
      <c r="FN162" s="36">
        <v>179030.26989668899</v>
      </c>
      <c r="FO162" s="36">
        <v>179993.37843558</v>
      </c>
      <c r="FP162" s="36">
        <v>181090.58122253799</v>
      </c>
      <c r="FQ162" s="36">
        <v>182507.85881743999</v>
      </c>
      <c r="FR162" s="36">
        <v>184027.42257351</v>
      </c>
      <c r="FS162" s="36">
        <v>185547.917794379</v>
      </c>
      <c r="FT162" s="36">
        <v>186804.93483029999</v>
      </c>
      <c r="FU162" s="36">
        <v>187978.05966303201</v>
      </c>
      <c r="FV162" s="36">
        <v>189171.89927445501</v>
      </c>
      <c r="FW162" s="36">
        <v>190218.21588932301</v>
      </c>
      <c r="FX162" s="36">
        <v>191487.599565774</v>
      </c>
      <c r="FY162" s="36">
        <v>192803.98259164201</v>
      </c>
      <c r="FZ162" s="36">
        <v>194030.26989668899</v>
      </c>
      <c r="GA162" s="36">
        <v>194993.37843558</v>
      </c>
      <c r="GB162" s="36">
        <v>196090.58122253799</v>
      </c>
      <c r="GC162" s="36">
        <v>197507.85881743999</v>
      </c>
      <c r="GD162" s="36">
        <v>199027.42257351</v>
      </c>
      <c r="GE162" s="36">
        <v>200547.917794379</v>
      </c>
      <c r="GF162" s="36">
        <v>201804.93483029999</v>
      </c>
      <c r="GG162" s="36">
        <v>202978.05966303201</v>
      </c>
      <c r="GH162" s="36">
        <v>204171.89927445501</v>
      </c>
      <c r="GI162" s="36">
        <v>205218.21588932301</v>
      </c>
      <c r="GJ162" s="36">
        <v>206487.599565774</v>
      </c>
      <c r="GK162" s="36">
        <v>207803.98259164201</v>
      </c>
      <c r="GL162" s="36">
        <v>209030.26989668899</v>
      </c>
    </row>
    <row r="163" spans="2:194" x14ac:dyDescent="0.3">
      <c r="B163" s="35" t="s">
        <v>83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>
        <v>26</v>
      </c>
      <c r="CU163" s="36">
        <v>26</v>
      </c>
      <c r="CV163" s="36">
        <v>26</v>
      </c>
      <c r="CW163" s="36">
        <v>26</v>
      </c>
      <c r="CX163" s="36">
        <v>26</v>
      </c>
      <c r="CY163" s="36">
        <v>26</v>
      </c>
      <c r="CZ163" s="36">
        <v>26</v>
      </c>
      <c r="DA163" s="36">
        <v>26</v>
      </c>
      <c r="DB163" s="36">
        <v>27</v>
      </c>
      <c r="DC163" s="36">
        <v>27</v>
      </c>
      <c r="DD163" s="36">
        <v>28</v>
      </c>
      <c r="DE163" s="36">
        <v>29</v>
      </c>
      <c r="DF163" s="36">
        <v>29</v>
      </c>
      <c r="DG163" s="36">
        <v>29</v>
      </c>
      <c r="DH163" s="36">
        <v>29</v>
      </c>
      <c r="DI163" s="36">
        <v>29</v>
      </c>
      <c r="DJ163" s="36">
        <v>29</v>
      </c>
      <c r="DK163" s="36">
        <v>29</v>
      </c>
      <c r="DL163" s="36">
        <v>32</v>
      </c>
      <c r="DM163" s="36">
        <v>32</v>
      </c>
      <c r="DN163" s="36">
        <v>32</v>
      </c>
      <c r="DO163" s="36">
        <v>32</v>
      </c>
      <c r="DP163" s="36">
        <v>32</v>
      </c>
      <c r="DQ163" s="36">
        <v>34</v>
      </c>
      <c r="DR163" s="36">
        <v>34</v>
      </c>
      <c r="DS163" s="36">
        <v>34</v>
      </c>
      <c r="DT163" s="36">
        <v>34</v>
      </c>
      <c r="DU163" s="36">
        <v>35</v>
      </c>
      <c r="DV163" s="36">
        <v>36</v>
      </c>
      <c r="DW163" s="36">
        <v>37</v>
      </c>
      <c r="DX163" s="36">
        <v>38</v>
      </c>
      <c r="DY163" s="36">
        <v>40</v>
      </c>
      <c r="DZ163" s="36">
        <v>41</v>
      </c>
      <c r="EA163" s="36">
        <v>42</v>
      </c>
      <c r="EB163" s="36">
        <v>44</v>
      </c>
      <c r="EC163" s="36">
        <v>44</v>
      </c>
      <c r="ED163" s="36">
        <v>44</v>
      </c>
      <c r="EE163" s="36">
        <v>44</v>
      </c>
      <c r="EF163" s="36">
        <v>44</v>
      </c>
      <c r="EG163" s="36">
        <v>45</v>
      </c>
      <c r="EH163" s="36">
        <v>46</v>
      </c>
      <c r="EI163" s="36">
        <v>47</v>
      </c>
      <c r="EJ163" s="36">
        <v>48</v>
      </c>
      <c r="EK163" s="36">
        <v>49</v>
      </c>
      <c r="EL163" s="36">
        <v>50</v>
      </c>
      <c r="EM163" s="36">
        <v>51</v>
      </c>
      <c r="EN163" s="36">
        <v>52</v>
      </c>
      <c r="EO163" s="36">
        <v>52</v>
      </c>
      <c r="EP163" s="36">
        <v>52</v>
      </c>
      <c r="EQ163" s="36">
        <v>52</v>
      </c>
      <c r="ER163" s="36">
        <v>52</v>
      </c>
      <c r="ES163" s="36">
        <v>53</v>
      </c>
      <c r="ET163" s="36">
        <v>54</v>
      </c>
      <c r="EU163" s="36">
        <v>55</v>
      </c>
      <c r="EV163" s="36">
        <v>56</v>
      </c>
      <c r="EW163" s="36">
        <v>57</v>
      </c>
      <c r="EX163" s="36">
        <v>58</v>
      </c>
      <c r="EY163" s="36">
        <v>59</v>
      </c>
      <c r="EZ163" s="36">
        <v>60</v>
      </c>
      <c r="FA163" s="36">
        <v>60</v>
      </c>
      <c r="FB163" s="36">
        <v>60</v>
      </c>
      <c r="FC163" s="36">
        <v>60</v>
      </c>
      <c r="FD163" s="36">
        <v>60</v>
      </c>
      <c r="FE163" s="36">
        <v>61</v>
      </c>
      <c r="FF163" s="36">
        <v>62</v>
      </c>
      <c r="FG163" s="36">
        <v>63</v>
      </c>
      <c r="FH163" s="36">
        <v>64</v>
      </c>
      <c r="FI163" s="36">
        <v>65</v>
      </c>
      <c r="FJ163" s="36">
        <v>66</v>
      </c>
      <c r="FK163" s="36">
        <v>67</v>
      </c>
      <c r="FL163" s="36">
        <v>68</v>
      </c>
      <c r="FM163" s="36">
        <v>68</v>
      </c>
      <c r="FN163" s="36">
        <v>68</v>
      </c>
      <c r="FO163" s="36">
        <v>68</v>
      </c>
      <c r="FP163" s="36">
        <v>68</v>
      </c>
      <c r="FQ163" s="36">
        <v>69</v>
      </c>
      <c r="FR163" s="36">
        <v>70</v>
      </c>
      <c r="FS163" s="36">
        <v>71</v>
      </c>
      <c r="FT163" s="36">
        <v>72</v>
      </c>
      <c r="FU163" s="36">
        <v>73</v>
      </c>
      <c r="FV163" s="36">
        <v>74</v>
      </c>
      <c r="FW163" s="36">
        <v>75</v>
      </c>
      <c r="FX163" s="36">
        <v>76</v>
      </c>
      <c r="FY163" s="36">
        <v>76</v>
      </c>
      <c r="FZ163" s="36">
        <v>76</v>
      </c>
      <c r="GA163" s="36">
        <v>76</v>
      </c>
      <c r="GB163" s="36">
        <v>76</v>
      </c>
      <c r="GC163" s="36">
        <v>77</v>
      </c>
      <c r="GD163" s="36">
        <v>78</v>
      </c>
      <c r="GE163" s="36">
        <v>79</v>
      </c>
      <c r="GF163" s="36">
        <v>80</v>
      </c>
      <c r="GG163" s="36">
        <v>81</v>
      </c>
      <c r="GH163" s="36">
        <v>82</v>
      </c>
      <c r="GI163" s="36">
        <v>83</v>
      </c>
      <c r="GJ163" s="36">
        <v>84</v>
      </c>
      <c r="GK163" s="36">
        <v>84</v>
      </c>
      <c r="GL163" s="36">
        <v>84</v>
      </c>
    </row>
    <row r="164" spans="2:194" x14ac:dyDescent="0.3">
      <c r="B164" s="35" t="s">
        <v>84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>
        <v>71</v>
      </c>
      <c r="CU164" s="36">
        <v>71</v>
      </c>
      <c r="CV164" s="36">
        <v>71</v>
      </c>
      <c r="CW164" s="36">
        <v>71</v>
      </c>
      <c r="CX164" s="36">
        <v>71</v>
      </c>
      <c r="CY164" s="36">
        <v>71</v>
      </c>
      <c r="CZ164" s="36">
        <v>71</v>
      </c>
      <c r="DA164" s="36">
        <v>71</v>
      </c>
      <c r="DB164" s="36">
        <v>71</v>
      </c>
      <c r="DC164" s="36">
        <v>71</v>
      </c>
      <c r="DD164" s="36">
        <v>71</v>
      </c>
      <c r="DE164" s="36">
        <v>71</v>
      </c>
      <c r="DF164" s="36">
        <v>71</v>
      </c>
      <c r="DG164" s="36">
        <v>71</v>
      </c>
      <c r="DH164" s="36">
        <v>71</v>
      </c>
      <c r="DI164" s="36">
        <v>72</v>
      </c>
      <c r="DJ164" s="36">
        <v>72</v>
      </c>
      <c r="DK164" s="36">
        <v>73</v>
      </c>
      <c r="DL164" s="36">
        <v>73</v>
      </c>
      <c r="DM164" s="36">
        <v>75</v>
      </c>
      <c r="DN164" s="36">
        <v>75</v>
      </c>
      <c r="DO164" s="36">
        <v>76</v>
      </c>
      <c r="DP164" s="36">
        <v>77</v>
      </c>
      <c r="DQ164" s="36">
        <v>77</v>
      </c>
      <c r="DR164" s="36">
        <v>79</v>
      </c>
      <c r="DS164" s="36">
        <v>80</v>
      </c>
      <c r="DT164" s="36">
        <v>80</v>
      </c>
      <c r="DU164" s="36">
        <v>80</v>
      </c>
      <c r="DV164" s="36">
        <v>80</v>
      </c>
      <c r="DW164" s="36">
        <v>81</v>
      </c>
      <c r="DX164" s="36">
        <v>82</v>
      </c>
      <c r="DY164" s="36">
        <v>83</v>
      </c>
      <c r="DZ164" s="36">
        <v>84</v>
      </c>
      <c r="EA164" s="36">
        <v>85</v>
      </c>
      <c r="EB164" s="36">
        <v>86</v>
      </c>
      <c r="EC164" s="36">
        <v>87</v>
      </c>
      <c r="ED164" s="36">
        <v>87</v>
      </c>
      <c r="EE164" s="36">
        <v>87</v>
      </c>
      <c r="EF164" s="36">
        <v>87</v>
      </c>
      <c r="EG164" s="36">
        <v>87</v>
      </c>
      <c r="EH164" s="36">
        <v>87</v>
      </c>
      <c r="EI164" s="36">
        <v>88</v>
      </c>
      <c r="EJ164" s="36">
        <v>89</v>
      </c>
      <c r="EK164" s="36">
        <v>90</v>
      </c>
      <c r="EL164" s="36">
        <v>91</v>
      </c>
      <c r="EM164" s="36">
        <v>92</v>
      </c>
      <c r="EN164" s="36">
        <v>93</v>
      </c>
      <c r="EO164" s="36">
        <v>94</v>
      </c>
      <c r="EP164" s="36">
        <v>94</v>
      </c>
      <c r="EQ164" s="36">
        <v>94</v>
      </c>
      <c r="ER164" s="36">
        <v>94</v>
      </c>
      <c r="ES164" s="36">
        <v>94</v>
      </c>
      <c r="ET164" s="36">
        <v>94</v>
      </c>
      <c r="EU164" s="36">
        <v>95</v>
      </c>
      <c r="EV164" s="36">
        <v>96</v>
      </c>
      <c r="EW164" s="36">
        <v>97</v>
      </c>
      <c r="EX164" s="36">
        <v>98</v>
      </c>
      <c r="EY164" s="36">
        <v>99</v>
      </c>
      <c r="EZ164" s="36">
        <v>100</v>
      </c>
      <c r="FA164" s="36">
        <v>101</v>
      </c>
      <c r="FB164" s="36">
        <v>101</v>
      </c>
      <c r="FC164" s="36">
        <v>101</v>
      </c>
      <c r="FD164" s="36">
        <v>101</v>
      </c>
      <c r="FE164" s="36">
        <v>101</v>
      </c>
      <c r="FF164" s="36">
        <v>101</v>
      </c>
      <c r="FG164" s="36">
        <v>102</v>
      </c>
      <c r="FH164" s="36">
        <v>103</v>
      </c>
      <c r="FI164" s="36">
        <v>104</v>
      </c>
      <c r="FJ164" s="36">
        <v>105</v>
      </c>
      <c r="FK164" s="36">
        <v>106</v>
      </c>
      <c r="FL164" s="36">
        <v>107</v>
      </c>
      <c r="FM164" s="36">
        <v>108</v>
      </c>
      <c r="FN164" s="36">
        <v>108</v>
      </c>
      <c r="FO164" s="36">
        <v>108</v>
      </c>
      <c r="FP164" s="36">
        <v>108</v>
      </c>
      <c r="FQ164" s="36">
        <v>108</v>
      </c>
      <c r="FR164" s="36">
        <v>108</v>
      </c>
      <c r="FS164" s="36">
        <v>109</v>
      </c>
      <c r="FT164" s="36">
        <v>110</v>
      </c>
      <c r="FU164" s="36">
        <v>111</v>
      </c>
      <c r="FV164" s="36">
        <v>112</v>
      </c>
      <c r="FW164" s="36">
        <v>113</v>
      </c>
      <c r="FX164" s="36">
        <v>114</v>
      </c>
      <c r="FY164" s="36">
        <v>115</v>
      </c>
      <c r="FZ164" s="36">
        <v>115</v>
      </c>
      <c r="GA164" s="36">
        <v>115</v>
      </c>
      <c r="GB164" s="36">
        <v>115</v>
      </c>
      <c r="GC164" s="36">
        <v>115</v>
      </c>
      <c r="GD164" s="36">
        <v>115</v>
      </c>
      <c r="GE164" s="36">
        <v>116</v>
      </c>
      <c r="GF164" s="36">
        <v>117</v>
      </c>
      <c r="GG164" s="36">
        <v>118</v>
      </c>
      <c r="GH164" s="36">
        <v>119</v>
      </c>
      <c r="GI164" s="36">
        <v>120</v>
      </c>
      <c r="GJ164" s="36">
        <v>121</v>
      </c>
      <c r="GK164" s="36">
        <v>122</v>
      </c>
      <c r="GL164" s="36">
        <v>122</v>
      </c>
    </row>
    <row r="165" spans="2:194" x14ac:dyDescent="0.3">
      <c r="B165" s="35" t="s">
        <v>85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>
        <v>3</v>
      </c>
      <c r="CU165" s="36">
        <v>3</v>
      </c>
      <c r="CV165" s="36">
        <v>3</v>
      </c>
      <c r="CW165" s="36">
        <v>3</v>
      </c>
      <c r="CX165" s="36">
        <v>3</v>
      </c>
      <c r="CY165" s="36">
        <v>3</v>
      </c>
      <c r="CZ165" s="36">
        <v>3</v>
      </c>
      <c r="DA165" s="36">
        <v>3</v>
      </c>
      <c r="DB165" s="36">
        <v>3</v>
      </c>
      <c r="DC165" s="36">
        <v>3</v>
      </c>
      <c r="DD165" s="36">
        <v>3</v>
      </c>
      <c r="DE165" s="36">
        <v>3</v>
      </c>
      <c r="DF165" s="36">
        <v>3</v>
      </c>
      <c r="DG165" s="36">
        <v>3</v>
      </c>
      <c r="DH165" s="36">
        <v>3</v>
      </c>
      <c r="DI165" s="36">
        <v>3</v>
      </c>
      <c r="DJ165" s="36">
        <v>3</v>
      </c>
      <c r="DK165" s="36">
        <v>3</v>
      </c>
      <c r="DL165" s="36">
        <v>3</v>
      </c>
      <c r="DM165" s="36">
        <v>3</v>
      </c>
      <c r="DN165" s="36">
        <v>3</v>
      </c>
      <c r="DO165" s="36">
        <v>3</v>
      </c>
      <c r="DP165" s="36">
        <v>3</v>
      </c>
      <c r="DQ165" s="36">
        <v>3</v>
      </c>
      <c r="DR165" s="36">
        <v>3</v>
      </c>
      <c r="DS165" s="36">
        <v>4</v>
      </c>
      <c r="DT165" s="36">
        <v>4</v>
      </c>
      <c r="DU165" s="36">
        <v>4</v>
      </c>
      <c r="DV165" s="36">
        <v>4</v>
      </c>
      <c r="DW165" s="36">
        <v>4</v>
      </c>
      <c r="DX165" s="36">
        <v>4</v>
      </c>
      <c r="DY165" s="36">
        <v>4</v>
      </c>
      <c r="DZ165" s="36">
        <v>4</v>
      </c>
      <c r="EA165" s="36">
        <v>4</v>
      </c>
      <c r="EB165" s="36">
        <v>4</v>
      </c>
      <c r="EC165" s="36">
        <v>4</v>
      </c>
      <c r="ED165" s="36">
        <v>4</v>
      </c>
      <c r="EE165" s="36">
        <v>4</v>
      </c>
      <c r="EF165" s="36">
        <v>4</v>
      </c>
      <c r="EG165" s="36">
        <v>4</v>
      </c>
      <c r="EH165" s="36">
        <v>4</v>
      </c>
      <c r="EI165" s="36">
        <v>4</v>
      </c>
      <c r="EJ165" s="36">
        <v>4</v>
      </c>
      <c r="EK165" s="36">
        <v>4</v>
      </c>
      <c r="EL165" s="36">
        <v>4</v>
      </c>
      <c r="EM165" s="36">
        <v>4</v>
      </c>
      <c r="EN165" s="36">
        <v>4</v>
      </c>
      <c r="EO165" s="36">
        <v>4</v>
      </c>
      <c r="EP165" s="36">
        <v>4</v>
      </c>
      <c r="EQ165" s="36">
        <v>4</v>
      </c>
      <c r="ER165" s="36">
        <v>4</v>
      </c>
      <c r="ES165" s="36">
        <v>4</v>
      </c>
      <c r="ET165" s="36">
        <v>4</v>
      </c>
      <c r="EU165" s="36">
        <v>4</v>
      </c>
      <c r="EV165" s="36">
        <v>4</v>
      </c>
      <c r="EW165" s="36">
        <v>4</v>
      </c>
      <c r="EX165" s="36">
        <v>4</v>
      </c>
      <c r="EY165" s="36">
        <v>4</v>
      </c>
      <c r="EZ165" s="36">
        <v>4</v>
      </c>
      <c r="FA165" s="36">
        <v>4</v>
      </c>
      <c r="FB165" s="36">
        <v>4</v>
      </c>
      <c r="FC165" s="36">
        <v>4</v>
      </c>
      <c r="FD165" s="36">
        <v>4</v>
      </c>
      <c r="FE165" s="36">
        <v>4</v>
      </c>
      <c r="FF165" s="36">
        <v>4</v>
      </c>
      <c r="FG165" s="36">
        <v>4</v>
      </c>
      <c r="FH165" s="36">
        <v>4</v>
      </c>
      <c r="FI165" s="36">
        <v>4</v>
      </c>
      <c r="FJ165" s="36">
        <v>4</v>
      </c>
      <c r="FK165" s="36">
        <v>4</v>
      </c>
      <c r="FL165" s="36">
        <v>4</v>
      </c>
      <c r="FM165" s="36">
        <v>4</v>
      </c>
      <c r="FN165" s="36">
        <v>4</v>
      </c>
      <c r="FO165" s="36">
        <v>4</v>
      </c>
      <c r="FP165" s="36">
        <v>4</v>
      </c>
      <c r="FQ165" s="36">
        <v>4</v>
      </c>
      <c r="FR165" s="36">
        <v>4</v>
      </c>
      <c r="FS165" s="36">
        <v>4</v>
      </c>
      <c r="FT165" s="36">
        <v>4</v>
      </c>
      <c r="FU165" s="36">
        <v>4</v>
      </c>
      <c r="FV165" s="36">
        <v>4</v>
      </c>
      <c r="FW165" s="36">
        <v>4</v>
      </c>
      <c r="FX165" s="36">
        <v>4</v>
      </c>
      <c r="FY165" s="36">
        <v>4</v>
      </c>
      <c r="FZ165" s="36">
        <v>4</v>
      </c>
      <c r="GA165" s="36">
        <v>4</v>
      </c>
      <c r="GB165" s="36">
        <v>4</v>
      </c>
      <c r="GC165" s="36">
        <v>4</v>
      </c>
      <c r="GD165" s="36">
        <v>4</v>
      </c>
      <c r="GE165" s="36">
        <v>4</v>
      </c>
      <c r="GF165" s="36">
        <v>4</v>
      </c>
      <c r="GG165" s="36">
        <v>4</v>
      </c>
      <c r="GH165" s="36">
        <v>4</v>
      </c>
      <c r="GI165" s="36">
        <v>4</v>
      </c>
      <c r="GJ165" s="36">
        <v>4</v>
      </c>
      <c r="GK165" s="36">
        <v>4</v>
      </c>
      <c r="GL165" s="36">
        <v>4</v>
      </c>
    </row>
    <row r="166" spans="2:194" x14ac:dyDescent="0.3">
      <c r="B166" s="35" t="s">
        <v>7</v>
      </c>
      <c r="C166" s="36">
        <v>0</v>
      </c>
      <c r="D166" s="36">
        <v>0</v>
      </c>
      <c r="E166" s="36">
        <v>0</v>
      </c>
      <c r="F166" s="36">
        <v>0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0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6">
        <v>0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0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0</v>
      </c>
      <c r="BM166" s="36">
        <v>0</v>
      </c>
      <c r="BN166" s="36">
        <v>0</v>
      </c>
      <c r="BO166" s="36">
        <v>0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X166" s="36">
        <v>0</v>
      </c>
      <c r="BY166" s="36">
        <v>0</v>
      </c>
      <c r="BZ166" s="36">
        <v>0</v>
      </c>
      <c r="CA166" s="36">
        <v>0</v>
      </c>
      <c r="CB166" s="36">
        <v>0</v>
      </c>
      <c r="CC166" s="36">
        <v>0</v>
      </c>
      <c r="CD166" s="36">
        <v>0</v>
      </c>
      <c r="CE166" s="36">
        <v>0</v>
      </c>
      <c r="CF166" s="36">
        <v>0</v>
      </c>
      <c r="CG166" s="36">
        <v>0</v>
      </c>
      <c r="CH166" s="36">
        <v>0</v>
      </c>
      <c r="CI166" s="36">
        <v>0</v>
      </c>
      <c r="CJ166" s="36">
        <v>0</v>
      </c>
      <c r="CK166" s="36">
        <v>0</v>
      </c>
      <c r="CL166" s="36">
        <v>0</v>
      </c>
      <c r="CM166" s="36">
        <v>0</v>
      </c>
      <c r="CN166" s="36">
        <v>0</v>
      </c>
      <c r="CO166" s="36">
        <v>0</v>
      </c>
      <c r="CP166" s="36">
        <v>0</v>
      </c>
      <c r="CQ166" s="36">
        <v>0</v>
      </c>
      <c r="CR166" s="36">
        <v>0</v>
      </c>
      <c r="CS166" s="36">
        <v>0</v>
      </c>
      <c r="CT166" s="36">
        <v>1777672.8959845316</v>
      </c>
      <c r="CU166" s="36">
        <v>1777669.8959845316</v>
      </c>
      <c r="CV166" s="36">
        <v>1777667.8959845316</v>
      </c>
      <c r="CW166" s="36">
        <v>1777661.8959845316</v>
      </c>
      <c r="CX166" s="36">
        <v>1777658.8959845316</v>
      </c>
      <c r="CY166" s="36">
        <v>1777651.8959845316</v>
      </c>
      <c r="CZ166" s="36">
        <v>1777646.8959845316</v>
      </c>
      <c r="DA166" s="36">
        <v>1777642.8959845316</v>
      </c>
      <c r="DB166" s="36">
        <v>1777654.8959845316</v>
      </c>
      <c r="DC166" s="36">
        <v>1777664.8959845316</v>
      </c>
      <c r="DD166" s="36">
        <v>1777673.8959845316</v>
      </c>
      <c r="DE166" s="36">
        <v>1777684.8959845316</v>
      </c>
      <c r="DF166" s="36">
        <v>1777697.8959845316</v>
      </c>
      <c r="DG166" s="36">
        <v>1780396.9040066893</v>
      </c>
      <c r="DH166" s="36">
        <v>1786697.5033616791</v>
      </c>
      <c r="DI166" s="36">
        <v>1794608.4770552358</v>
      </c>
      <c r="DJ166" s="36">
        <v>1803722.6718679764</v>
      </c>
      <c r="DK166" s="36">
        <v>1812234.1867424804</v>
      </c>
      <c r="DL166" s="36">
        <v>1820809.2077517272</v>
      </c>
      <c r="DM166" s="36">
        <v>1829231.1844846238</v>
      </c>
      <c r="DN166" s="36">
        <v>1837784.6828161099</v>
      </c>
      <c r="DO166" s="36">
        <v>1846557.6264871815</v>
      </c>
      <c r="DP166" s="36">
        <v>1855647.6621200785</v>
      </c>
      <c r="DQ166" s="36">
        <v>1862366.3360252483</v>
      </c>
      <c r="DR166" s="36">
        <v>1865162.3003335723</v>
      </c>
      <c r="DS166" s="36">
        <v>1868072.3870685922</v>
      </c>
      <c r="DT166" s="36">
        <v>1875545.5073251787</v>
      </c>
      <c r="DU166" s="36">
        <v>1885942.3485553723</v>
      </c>
      <c r="DV166" s="36">
        <v>1896700.3920300861</v>
      </c>
      <c r="DW166" s="36">
        <v>1906936.3482145455</v>
      </c>
      <c r="DX166" s="36">
        <v>1916562.5755790614</v>
      </c>
      <c r="DY166" s="36">
        <v>1926205.1193935766</v>
      </c>
      <c r="DZ166" s="36">
        <v>1935583.4132080928</v>
      </c>
      <c r="EA166" s="36">
        <v>1944918.5885226089</v>
      </c>
      <c r="EB166" s="36">
        <v>1954056.9527371251</v>
      </c>
      <c r="EC166" s="36">
        <v>1959274.4273268473</v>
      </c>
      <c r="ED166" s="36">
        <v>1960994.3453638405</v>
      </c>
      <c r="EE166" s="36">
        <v>1963937.450911128</v>
      </c>
      <c r="EF166" s="36">
        <v>1971911.0032185935</v>
      </c>
      <c r="EG166" s="36">
        <v>1983502.5567453518</v>
      </c>
      <c r="EH166" s="36">
        <v>1995614.697079811</v>
      </c>
      <c r="EI166" s="36">
        <v>2007045.1539446048</v>
      </c>
      <c r="EJ166" s="36">
        <v>2018623.2539287368</v>
      </c>
      <c r="EK166" s="36">
        <v>2030551.7172456093</v>
      </c>
      <c r="EL166" s="36">
        <v>2042177.5875624814</v>
      </c>
      <c r="EM166" s="36">
        <v>2053926.0088793535</v>
      </c>
      <c r="EN166" s="36">
        <v>2065462.9904962254</v>
      </c>
      <c r="EO166" s="36">
        <v>2071827.9055915386</v>
      </c>
      <c r="EP166" s="36">
        <v>2074017.7637872843</v>
      </c>
      <c r="EQ166" s="36">
        <v>2078496.0027842524</v>
      </c>
      <c r="ER166" s="36">
        <v>2087929.2464643132</v>
      </c>
      <c r="ES166" s="36">
        <v>2099437.8162479992</v>
      </c>
      <c r="ET166" s="36">
        <v>2111091.2578915381</v>
      </c>
      <c r="EU166" s="36">
        <v>2122090.4523938471</v>
      </c>
      <c r="EV166" s="36">
        <v>2133610.6552232662</v>
      </c>
      <c r="EW166" s="36">
        <v>2145273.8240526854</v>
      </c>
      <c r="EX166" s="36">
        <v>2156502.8638821044</v>
      </c>
      <c r="EY166" s="36">
        <v>2167440.9167115241</v>
      </c>
      <c r="EZ166" s="36">
        <v>2178667.9723909427</v>
      </c>
      <c r="FA166" s="36">
        <v>2186051.9263563026</v>
      </c>
      <c r="FB166" s="36">
        <v>2189940.9621864911</v>
      </c>
      <c r="FC166" s="36">
        <v>2195025.1575757763</v>
      </c>
      <c r="FD166" s="36">
        <v>2205185.6688777092</v>
      </c>
      <c r="FE166" s="36">
        <v>2218202.6853055269</v>
      </c>
      <c r="FF166" s="36">
        <v>2231162.1444716123</v>
      </c>
      <c r="FG166" s="36">
        <v>2242464.4993219553</v>
      </c>
      <c r="FH166" s="36">
        <v>2254104.3295010878</v>
      </c>
      <c r="FI166" s="36">
        <v>2265367.1733939438</v>
      </c>
      <c r="FJ166" s="36">
        <v>2277173.6587867998</v>
      </c>
      <c r="FK166" s="36">
        <v>2288532.015179655</v>
      </c>
      <c r="FL166" s="36">
        <v>2299558.2857725103</v>
      </c>
      <c r="FM166" s="36">
        <v>2305463.6836867509</v>
      </c>
      <c r="FN166" s="36">
        <v>2307442.914062487</v>
      </c>
      <c r="FO166" s="36">
        <v>2314232.0329600591</v>
      </c>
      <c r="FP166" s="36">
        <v>2325417.1104395501</v>
      </c>
      <c r="FQ166" s="36">
        <v>2336963.0709619424</v>
      </c>
      <c r="FR166" s="36">
        <v>2348544.4201196539</v>
      </c>
      <c r="FS166" s="36">
        <v>2358998.8768361351</v>
      </c>
      <c r="FT166" s="36">
        <v>2369406.0248238831</v>
      </c>
      <c r="FU166" s="36">
        <v>2378382.2578692399</v>
      </c>
      <c r="FV166" s="36">
        <v>2387177.9031800805</v>
      </c>
      <c r="FW166" s="36">
        <v>2396291.1347308704</v>
      </c>
      <c r="FX166" s="36">
        <v>2404850.3662816603</v>
      </c>
      <c r="FY166" s="36">
        <v>2411185.145226832</v>
      </c>
      <c r="FZ166" s="36">
        <v>2415042.6811436117</v>
      </c>
      <c r="GA166" s="36">
        <v>2419957.2513896669</v>
      </c>
      <c r="GB166" s="36">
        <v>2429181.0728352722</v>
      </c>
      <c r="GC166" s="36">
        <v>2438965.9127616095</v>
      </c>
      <c r="GD166" s="36">
        <v>2448797.1413232652</v>
      </c>
      <c r="GE166" s="36">
        <v>2458165.3938806509</v>
      </c>
      <c r="GF166" s="36">
        <v>2469939.9154480221</v>
      </c>
      <c r="GG166" s="36">
        <v>2480937.4385099611</v>
      </c>
      <c r="GH166" s="36">
        <v>2491753.3680982469</v>
      </c>
      <c r="GI166" s="36">
        <v>2502897.8896656195</v>
      </c>
      <c r="GJ166" s="36">
        <v>2513488.4112329916</v>
      </c>
      <c r="GK166" s="36">
        <v>2521409.646685522</v>
      </c>
      <c r="GL166" s="36">
        <v>2526657.5782652302</v>
      </c>
    </row>
    <row r="167" spans="2:194" x14ac:dyDescent="0.3">
      <c r="DG167" s="53"/>
      <c r="DS167" s="53"/>
      <c r="EE167" s="53"/>
    </row>
    <row r="168" spans="2:194" x14ac:dyDescent="0.3">
      <c r="C168" s="72" t="s">
        <v>102</v>
      </c>
      <c r="D168" s="72" t="s">
        <v>102</v>
      </c>
      <c r="E168" s="72" t="s">
        <v>102</v>
      </c>
      <c r="F168" s="72" t="s">
        <v>102</v>
      </c>
      <c r="G168" s="72" t="s">
        <v>102</v>
      </c>
      <c r="H168" s="72" t="s">
        <v>86</v>
      </c>
      <c r="I168" s="72" t="s">
        <v>86</v>
      </c>
      <c r="J168" s="72" t="s">
        <v>86</v>
      </c>
      <c r="K168" s="72" t="s">
        <v>86</v>
      </c>
      <c r="L168" s="72" t="s">
        <v>86</v>
      </c>
      <c r="M168" s="72" t="s">
        <v>86</v>
      </c>
      <c r="N168" s="72" t="s">
        <v>86</v>
      </c>
      <c r="O168" s="72" t="s">
        <v>86</v>
      </c>
      <c r="P168" s="72" t="s">
        <v>86</v>
      </c>
      <c r="Q168" s="72" t="s">
        <v>86</v>
      </c>
      <c r="R168" s="72" t="s">
        <v>86</v>
      </c>
      <c r="S168" s="72" t="s">
        <v>86</v>
      </c>
      <c r="T168" s="72" t="s">
        <v>87</v>
      </c>
      <c r="U168" s="72" t="s">
        <v>87</v>
      </c>
      <c r="V168" s="72" t="s">
        <v>87</v>
      </c>
      <c r="W168" s="72" t="s">
        <v>87</v>
      </c>
      <c r="X168" s="72" t="s">
        <v>87</v>
      </c>
      <c r="Y168" s="72" t="s">
        <v>87</v>
      </c>
      <c r="Z168" s="72" t="s">
        <v>87</v>
      </c>
      <c r="AA168" s="72" t="s">
        <v>87</v>
      </c>
      <c r="AB168" s="72" t="s">
        <v>87</v>
      </c>
      <c r="AC168" s="72" t="s">
        <v>87</v>
      </c>
      <c r="AD168" s="72" t="s">
        <v>87</v>
      </c>
      <c r="AE168" s="72" t="s">
        <v>87</v>
      </c>
      <c r="AF168" s="72" t="s">
        <v>88</v>
      </c>
      <c r="AG168" s="72" t="s">
        <v>88</v>
      </c>
      <c r="AH168" s="72" t="s">
        <v>88</v>
      </c>
      <c r="AI168" s="72" t="s">
        <v>88</v>
      </c>
      <c r="AJ168" s="72" t="s">
        <v>88</v>
      </c>
      <c r="AK168" s="72" t="s">
        <v>88</v>
      </c>
      <c r="AL168" s="72" t="s">
        <v>88</v>
      </c>
      <c r="AM168" s="72" t="s">
        <v>88</v>
      </c>
      <c r="AN168" s="72" t="s">
        <v>88</v>
      </c>
      <c r="AO168" s="72" t="s">
        <v>88</v>
      </c>
      <c r="AP168" s="72" t="s">
        <v>88</v>
      </c>
      <c r="AQ168" s="72" t="s">
        <v>88</v>
      </c>
      <c r="AR168" s="72" t="s">
        <v>89</v>
      </c>
      <c r="AS168" s="72" t="s">
        <v>89</v>
      </c>
      <c r="AT168" s="72" t="s">
        <v>89</v>
      </c>
      <c r="AU168" s="72" t="s">
        <v>89</v>
      </c>
      <c r="AV168" s="72" t="s">
        <v>89</v>
      </c>
      <c r="AW168" s="72" t="s">
        <v>89</v>
      </c>
      <c r="AX168" s="72" t="s">
        <v>89</v>
      </c>
      <c r="AY168" s="72" t="s">
        <v>89</v>
      </c>
      <c r="AZ168" s="72" t="s">
        <v>89</v>
      </c>
      <c r="BA168" s="72" t="s">
        <v>89</v>
      </c>
      <c r="BB168" s="72" t="s">
        <v>89</v>
      </c>
      <c r="BC168" s="72" t="s">
        <v>89</v>
      </c>
      <c r="BD168" s="72" t="s">
        <v>90</v>
      </c>
      <c r="BE168" s="72" t="s">
        <v>90</v>
      </c>
      <c r="BF168" s="72" t="s">
        <v>90</v>
      </c>
      <c r="BG168" s="72" t="s">
        <v>90</v>
      </c>
      <c r="BH168" s="72" t="s">
        <v>90</v>
      </c>
      <c r="BI168" s="72" t="s">
        <v>90</v>
      </c>
      <c r="BJ168" s="72" t="s">
        <v>90</v>
      </c>
      <c r="BK168" s="72" t="s">
        <v>90</v>
      </c>
      <c r="BL168" s="72" t="s">
        <v>90</v>
      </c>
      <c r="BM168" s="72" t="s">
        <v>90</v>
      </c>
      <c r="BN168" s="72" t="s">
        <v>90</v>
      </c>
      <c r="BO168" s="72" t="s">
        <v>90</v>
      </c>
      <c r="BP168" s="72" t="s">
        <v>91</v>
      </c>
      <c r="BQ168" s="72" t="s">
        <v>91</v>
      </c>
      <c r="BR168" s="72" t="s">
        <v>91</v>
      </c>
      <c r="BS168" s="72" t="s">
        <v>91</v>
      </c>
      <c r="BT168" s="72" t="s">
        <v>91</v>
      </c>
      <c r="BU168" s="72" t="s">
        <v>91</v>
      </c>
      <c r="BV168" s="72" t="s">
        <v>91</v>
      </c>
      <c r="BW168" s="72" t="s">
        <v>91</v>
      </c>
      <c r="BX168" s="72" t="s">
        <v>91</v>
      </c>
      <c r="BY168" s="72" t="s">
        <v>91</v>
      </c>
      <c r="BZ168" s="72" t="s">
        <v>91</v>
      </c>
      <c r="CA168" s="72" t="s">
        <v>91</v>
      </c>
      <c r="CB168" s="72" t="s">
        <v>92</v>
      </c>
      <c r="CC168" s="72" t="s">
        <v>92</v>
      </c>
      <c r="CD168" s="72" t="s">
        <v>92</v>
      </c>
      <c r="CE168" s="72" t="s">
        <v>92</v>
      </c>
      <c r="CF168" s="72" t="s">
        <v>92</v>
      </c>
      <c r="CG168" s="72" t="s">
        <v>92</v>
      </c>
      <c r="CH168" s="72" t="s">
        <v>92</v>
      </c>
      <c r="CI168" s="72" t="s">
        <v>92</v>
      </c>
      <c r="CJ168" s="72" t="s">
        <v>92</v>
      </c>
      <c r="CK168" s="72" t="s">
        <v>92</v>
      </c>
      <c r="CL168" s="72" t="s">
        <v>92</v>
      </c>
      <c r="CM168" s="72" t="s">
        <v>92</v>
      </c>
      <c r="CN168" s="72" t="s">
        <v>93</v>
      </c>
      <c r="CO168" s="72" t="s">
        <v>93</v>
      </c>
      <c r="CP168" s="72" t="s">
        <v>93</v>
      </c>
      <c r="CQ168" s="72" t="s">
        <v>93</v>
      </c>
      <c r="CR168" s="72" t="s">
        <v>93</v>
      </c>
      <c r="CS168" s="72" t="s">
        <v>93</v>
      </c>
      <c r="CT168" s="72" t="s">
        <v>93</v>
      </c>
      <c r="CU168" s="72" t="s">
        <v>93</v>
      </c>
      <c r="CV168" s="72" t="s">
        <v>93</v>
      </c>
      <c r="CW168" s="72" t="s">
        <v>93</v>
      </c>
      <c r="CX168" s="72" t="s">
        <v>93</v>
      </c>
      <c r="CY168" s="72" t="s">
        <v>93</v>
      </c>
      <c r="CZ168" s="72" t="s">
        <v>94</v>
      </c>
      <c r="DA168" s="72" t="s">
        <v>94</v>
      </c>
      <c r="DB168" s="72" t="s">
        <v>94</v>
      </c>
      <c r="DC168" s="72" t="s">
        <v>94</v>
      </c>
      <c r="DD168" s="72" t="s">
        <v>94</v>
      </c>
      <c r="DE168" s="72" t="s">
        <v>94</v>
      </c>
      <c r="DF168" s="72" t="s">
        <v>94</v>
      </c>
      <c r="DG168" s="72" t="s">
        <v>94</v>
      </c>
      <c r="DH168" s="72" t="s">
        <v>94</v>
      </c>
      <c r="DI168" s="72" t="s">
        <v>94</v>
      </c>
      <c r="DJ168" s="72" t="s">
        <v>94</v>
      </c>
      <c r="DK168" s="72" t="s">
        <v>94</v>
      </c>
      <c r="DL168" s="72" t="s">
        <v>95</v>
      </c>
      <c r="DM168" s="72" t="s">
        <v>95</v>
      </c>
      <c r="DN168" s="72" t="s">
        <v>95</v>
      </c>
      <c r="DO168" s="72" t="s">
        <v>95</v>
      </c>
      <c r="DP168" s="72" t="s">
        <v>95</v>
      </c>
      <c r="DQ168" s="72" t="s">
        <v>95</v>
      </c>
      <c r="DR168" s="72" t="s">
        <v>95</v>
      </c>
      <c r="DS168" s="72" t="s">
        <v>95</v>
      </c>
      <c r="DT168" s="72" t="s">
        <v>95</v>
      </c>
      <c r="DU168" s="72" t="s">
        <v>95</v>
      </c>
      <c r="DV168" s="72" t="s">
        <v>95</v>
      </c>
      <c r="DW168" s="72" t="s">
        <v>95</v>
      </c>
      <c r="DX168" s="72" t="s">
        <v>96</v>
      </c>
      <c r="DY168" s="72" t="s">
        <v>96</v>
      </c>
      <c r="DZ168" s="72" t="s">
        <v>96</v>
      </c>
      <c r="EA168" s="72" t="s">
        <v>96</v>
      </c>
      <c r="EB168" s="72" t="s">
        <v>96</v>
      </c>
      <c r="EC168" s="72" t="s">
        <v>96</v>
      </c>
      <c r="ED168" s="72" t="s">
        <v>96</v>
      </c>
      <c r="EE168" s="72" t="s">
        <v>96</v>
      </c>
      <c r="EF168" s="72" t="s">
        <v>96</v>
      </c>
      <c r="EG168" s="72" t="s">
        <v>96</v>
      </c>
      <c r="EH168" s="72" t="s">
        <v>96</v>
      </c>
      <c r="EI168" s="72" t="s">
        <v>96</v>
      </c>
      <c r="EJ168" s="72" t="s">
        <v>97</v>
      </c>
      <c r="EK168" s="72" t="s">
        <v>97</v>
      </c>
      <c r="EL168" s="72" t="s">
        <v>97</v>
      </c>
      <c r="EM168" s="72" t="s">
        <v>97</v>
      </c>
      <c r="EN168" s="72" t="s">
        <v>97</v>
      </c>
      <c r="EO168" s="72" t="s">
        <v>97</v>
      </c>
      <c r="EP168" s="72" t="s">
        <v>97</v>
      </c>
      <c r="EQ168" s="72" t="s">
        <v>97</v>
      </c>
      <c r="ER168" s="72" t="s">
        <v>97</v>
      </c>
      <c r="ES168" s="72" t="s">
        <v>97</v>
      </c>
      <c r="ET168" s="72" t="s">
        <v>97</v>
      </c>
      <c r="EU168" s="72" t="s">
        <v>97</v>
      </c>
      <c r="EV168" s="72" t="s">
        <v>98</v>
      </c>
      <c r="EW168" s="72" t="s">
        <v>98</v>
      </c>
      <c r="EX168" s="72" t="s">
        <v>98</v>
      </c>
      <c r="EY168" s="72" t="s">
        <v>98</v>
      </c>
      <c r="EZ168" s="72" t="s">
        <v>98</v>
      </c>
      <c r="FA168" s="72" t="s">
        <v>98</v>
      </c>
      <c r="FB168" s="72" t="s">
        <v>98</v>
      </c>
      <c r="FC168" s="72" t="s">
        <v>98</v>
      </c>
      <c r="FD168" s="72" t="s">
        <v>98</v>
      </c>
      <c r="FE168" s="72" t="s">
        <v>98</v>
      </c>
      <c r="FF168" s="72" t="s">
        <v>98</v>
      </c>
      <c r="FG168" s="72" t="s">
        <v>98</v>
      </c>
      <c r="FH168" s="72" t="s">
        <v>99</v>
      </c>
      <c r="FI168" s="72" t="s">
        <v>99</v>
      </c>
      <c r="FJ168" s="72" t="s">
        <v>99</v>
      </c>
      <c r="FK168" s="72" t="s">
        <v>99</v>
      </c>
      <c r="FL168" s="72" t="s">
        <v>99</v>
      </c>
      <c r="FM168" s="72" t="s">
        <v>99</v>
      </c>
      <c r="FN168" s="72" t="s">
        <v>99</v>
      </c>
      <c r="FO168" s="72" t="s">
        <v>99</v>
      </c>
      <c r="FP168" s="72" t="s">
        <v>99</v>
      </c>
      <c r="FQ168" s="72" t="s">
        <v>99</v>
      </c>
      <c r="FR168" s="72" t="s">
        <v>99</v>
      </c>
      <c r="FS168" s="72" t="s">
        <v>99</v>
      </c>
      <c r="FT168" s="72" t="s">
        <v>100</v>
      </c>
      <c r="FU168" s="72" t="s">
        <v>100</v>
      </c>
      <c r="FV168" s="72" t="s">
        <v>100</v>
      </c>
      <c r="FW168" s="72" t="s">
        <v>100</v>
      </c>
      <c r="FX168" s="72" t="s">
        <v>100</v>
      </c>
      <c r="FY168" s="72" t="s">
        <v>100</v>
      </c>
      <c r="FZ168" s="72" t="s">
        <v>100</v>
      </c>
      <c r="GA168" s="72" t="s">
        <v>100</v>
      </c>
      <c r="GB168" s="72" t="s">
        <v>100</v>
      </c>
      <c r="GC168" s="72" t="s">
        <v>100</v>
      </c>
      <c r="GD168" s="72" t="s">
        <v>100</v>
      </c>
      <c r="GE168" s="72" t="s">
        <v>100</v>
      </c>
      <c r="GF168" s="72" t="s">
        <v>101</v>
      </c>
      <c r="GG168" s="72" t="s">
        <v>101</v>
      </c>
      <c r="GH168" s="72" t="s">
        <v>101</v>
      </c>
      <c r="GI168" s="72" t="s">
        <v>101</v>
      </c>
      <c r="GJ168" s="72" t="s">
        <v>101</v>
      </c>
      <c r="GK168" s="72" t="s">
        <v>101</v>
      </c>
      <c r="GL168" s="72" t="s">
        <v>101</v>
      </c>
    </row>
    <row r="169" spans="2:194" x14ac:dyDescent="0.3">
      <c r="B169" s="62" t="s">
        <v>103</v>
      </c>
      <c r="C169" s="66">
        <v>39814</v>
      </c>
      <c r="D169" s="66">
        <v>39845</v>
      </c>
      <c r="E169" s="66">
        <v>39873</v>
      </c>
      <c r="F169" s="66">
        <v>39904</v>
      </c>
      <c r="G169" s="66">
        <v>39934</v>
      </c>
      <c r="H169" s="66">
        <v>39965</v>
      </c>
      <c r="I169" s="66">
        <v>39995</v>
      </c>
      <c r="J169" s="66">
        <v>40026</v>
      </c>
      <c r="K169" s="66">
        <v>40057</v>
      </c>
      <c r="L169" s="66">
        <v>40087</v>
      </c>
      <c r="M169" s="66">
        <v>40118</v>
      </c>
      <c r="N169" s="66">
        <v>40148</v>
      </c>
      <c r="O169" s="66">
        <v>40179</v>
      </c>
      <c r="P169" s="66">
        <v>40210</v>
      </c>
      <c r="Q169" s="66">
        <v>40238</v>
      </c>
      <c r="R169" s="66">
        <v>40269</v>
      </c>
      <c r="S169" s="66">
        <v>40299</v>
      </c>
      <c r="T169" s="66">
        <v>40330</v>
      </c>
      <c r="U169" s="66">
        <v>40360</v>
      </c>
      <c r="V169" s="66">
        <v>40391</v>
      </c>
      <c r="W169" s="66">
        <v>40422</v>
      </c>
      <c r="X169" s="66">
        <v>40452</v>
      </c>
      <c r="Y169" s="66">
        <v>40483</v>
      </c>
      <c r="Z169" s="66">
        <v>40513</v>
      </c>
      <c r="AA169" s="66">
        <v>40544</v>
      </c>
      <c r="AB169" s="66">
        <v>40575</v>
      </c>
      <c r="AC169" s="66">
        <v>40603</v>
      </c>
      <c r="AD169" s="66">
        <v>40634</v>
      </c>
      <c r="AE169" s="66">
        <v>40664</v>
      </c>
      <c r="AF169" s="66">
        <v>40695</v>
      </c>
      <c r="AG169" s="66">
        <v>40725</v>
      </c>
      <c r="AH169" s="66">
        <v>40756</v>
      </c>
      <c r="AI169" s="66">
        <v>40787</v>
      </c>
      <c r="AJ169" s="66">
        <v>40817</v>
      </c>
      <c r="AK169" s="66">
        <v>40848</v>
      </c>
      <c r="AL169" s="66">
        <v>40878</v>
      </c>
      <c r="AM169" s="66">
        <v>40909</v>
      </c>
      <c r="AN169" s="66">
        <v>40940</v>
      </c>
      <c r="AO169" s="66">
        <v>40969</v>
      </c>
      <c r="AP169" s="66">
        <v>41000</v>
      </c>
      <c r="AQ169" s="66">
        <v>41030</v>
      </c>
      <c r="AR169" s="66">
        <v>41061</v>
      </c>
      <c r="AS169" s="66">
        <v>41091</v>
      </c>
      <c r="AT169" s="66">
        <v>41122</v>
      </c>
      <c r="AU169" s="66">
        <v>41153</v>
      </c>
      <c r="AV169" s="66">
        <v>41183</v>
      </c>
      <c r="AW169" s="66">
        <v>41214</v>
      </c>
      <c r="AX169" s="66">
        <v>41244</v>
      </c>
      <c r="AY169" s="66">
        <v>41275</v>
      </c>
      <c r="AZ169" s="66">
        <v>41306</v>
      </c>
      <c r="BA169" s="66">
        <v>41334</v>
      </c>
      <c r="BB169" s="66">
        <v>41365</v>
      </c>
      <c r="BC169" s="66">
        <v>41395</v>
      </c>
      <c r="BD169" s="66">
        <v>41426</v>
      </c>
      <c r="BE169" s="66">
        <v>41456</v>
      </c>
      <c r="BF169" s="66">
        <v>41487</v>
      </c>
      <c r="BG169" s="66">
        <v>41518</v>
      </c>
      <c r="BH169" s="66">
        <v>41548</v>
      </c>
      <c r="BI169" s="66">
        <v>41579</v>
      </c>
      <c r="BJ169" s="66">
        <v>41609</v>
      </c>
      <c r="BK169" s="66">
        <v>41640</v>
      </c>
      <c r="BL169" s="66">
        <v>41671</v>
      </c>
      <c r="BM169" s="66">
        <v>41699</v>
      </c>
      <c r="BN169" s="66">
        <v>41730</v>
      </c>
      <c r="BO169" s="66">
        <v>41760</v>
      </c>
      <c r="BP169" s="66">
        <v>41791</v>
      </c>
      <c r="BQ169" s="66">
        <v>41821</v>
      </c>
      <c r="BR169" s="66">
        <v>41852</v>
      </c>
      <c r="BS169" s="66">
        <v>41883</v>
      </c>
      <c r="BT169" s="66">
        <v>41913</v>
      </c>
      <c r="BU169" s="66">
        <v>41944</v>
      </c>
      <c r="BV169" s="66">
        <v>41974</v>
      </c>
      <c r="BW169" s="66">
        <v>42005</v>
      </c>
      <c r="BX169" s="66">
        <v>42036</v>
      </c>
      <c r="BY169" s="66">
        <v>42064</v>
      </c>
      <c r="BZ169" s="66">
        <v>42095</v>
      </c>
      <c r="CA169" s="66">
        <v>42125</v>
      </c>
      <c r="CB169" s="66">
        <v>42156</v>
      </c>
      <c r="CC169" s="66">
        <v>42186</v>
      </c>
      <c r="CD169" s="66">
        <v>42217</v>
      </c>
      <c r="CE169" s="66">
        <v>42248</v>
      </c>
      <c r="CF169" s="66">
        <v>42278</v>
      </c>
      <c r="CG169" s="66">
        <v>42309</v>
      </c>
      <c r="CH169" s="66">
        <v>42339</v>
      </c>
      <c r="CI169" s="66">
        <v>42370</v>
      </c>
      <c r="CJ169" s="66">
        <v>42401</v>
      </c>
      <c r="CK169" s="66">
        <v>42430</v>
      </c>
      <c r="CL169" s="66">
        <v>42461</v>
      </c>
      <c r="CM169" s="66">
        <v>42491</v>
      </c>
      <c r="CN169" s="66">
        <v>42522</v>
      </c>
      <c r="CO169" s="66">
        <v>42552</v>
      </c>
      <c r="CP169" s="66">
        <v>42583</v>
      </c>
      <c r="CQ169" s="66">
        <v>42614</v>
      </c>
      <c r="CR169" s="66">
        <v>42644</v>
      </c>
      <c r="CS169" s="66">
        <v>42675</v>
      </c>
      <c r="CT169" s="66">
        <v>42705</v>
      </c>
      <c r="CU169" s="66">
        <v>42736</v>
      </c>
      <c r="CV169" s="66">
        <v>42767</v>
      </c>
      <c r="CW169" s="66">
        <v>42795</v>
      </c>
      <c r="CX169" s="66">
        <v>42826</v>
      </c>
      <c r="CY169" s="66">
        <v>42856</v>
      </c>
      <c r="CZ169" s="66">
        <v>42887</v>
      </c>
      <c r="DA169" s="66">
        <v>42917</v>
      </c>
      <c r="DB169" s="66">
        <v>42948</v>
      </c>
      <c r="DC169" s="66">
        <v>42979</v>
      </c>
      <c r="DD169" s="66">
        <v>43009</v>
      </c>
      <c r="DE169" s="66">
        <v>43040</v>
      </c>
      <c r="DF169" s="66">
        <v>43070</v>
      </c>
      <c r="DG169" s="66">
        <v>43101</v>
      </c>
      <c r="DH169" s="66">
        <v>43132</v>
      </c>
      <c r="DI169" s="66">
        <v>43160</v>
      </c>
      <c r="DJ169" s="66">
        <v>43191</v>
      </c>
      <c r="DK169" s="66">
        <v>43221</v>
      </c>
      <c r="DL169" s="66">
        <v>43252</v>
      </c>
      <c r="DM169" s="66">
        <v>43282</v>
      </c>
      <c r="DN169" s="66">
        <v>43313</v>
      </c>
      <c r="DO169" s="66">
        <v>43344</v>
      </c>
      <c r="DP169" s="66">
        <v>43374</v>
      </c>
      <c r="DQ169" s="66">
        <v>43405</v>
      </c>
      <c r="DR169" s="66">
        <v>43435</v>
      </c>
      <c r="DS169" s="66">
        <v>43466</v>
      </c>
      <c r="DT169" s="66">
        <v>43497</v>
      </c>
      <c r="DU169" s="66">
        <v>43525</v>
      </c>
      <c r="DV169" s="66">
        <v>43556</v>
      </c>
      <c r="DW169" s="66">
        <v>43586</v>
      </c>
      <c r="DX169" s="66">
        <v>43617</v>
      </c>
      <c r="DY169" s="66">
        <v>43647</v>
      </c>
      <c r="DZ169" s="66">
        <v>43678</v>
      </c>
      <c r="EA169" s="66">
        <v>43709</v>
      </c>
      <c r="EB169" s="66">
        <v>43739</v>
      </c>
      <c r="EC169" s="66">
        <v>43770</v>
      </c>
      <c r="ED169" s="66">
        <v>43800</v>
      </c>
      <c r="EE169" s="66">
        <v>43831</v>
      </c>
      <c r="EF169" s="66">
        <v>43862</v>
      </c>
      <c r="EG169" s="66">
        <v>43891</v>
      </c>
      <c r="EH169" s="66">
        <v>43922</v>
      </c>
      <c r="EI169" s="66">
        <v>43952</v>
      </c>
      <c r="EJ169" s="66">
        <v>43983</v>
      </c>
      <c r="EK169" s="66">
        <v>44013</v>
      </c>
      <c r="EL169" s="66">
        <v>44044</v>
      </c>
      <c r="EM169" s="66">
        <v>44075</v>
      </c>
      <c r="EN169" s="66">
        <v>44105</v>
      </c>
      <c r="EO169" s="66">
        <v>44136</v>
      </c>
      <c r="EP169" s="66">
        <v>44166</v>
      </c>
      <c r="EQ169" s="66">
        <v>44197</v>
      </c>
      <c r="ER169" s="66">
        <v>44228</v>
      </c>
      <c r="ES169" s="66">
        <v>44256</v>
      </c>
      <c r="ET169" s="66">
        <v>44287</v>
      </c>
      <c r="EU169" s="66">
        <v>44317</v>
      </c>
      <c r="EV169" s="66">
        <v>44348</v>
      </c>
      <c r="EW169" s="66">
        <v>44378</v>
      </c>
      <c r="EX169" s="66">
        <v>44409</v>
      </c>
      <c r="EY169" s="66">
        <v>44440</v>
      </c>
      <c r="EZ169" s="66">
        <v>44470</v>
      </c>
      <c r="FA169" s="66">
        <v>44501</v>
      </c>
      <c r="FB169" s="66">
        <v>44531</v>
      </c>
      <c r="FC169" s="66">
        <v>44562</v>
      </c>
      <c r="FD169" s="66">
        <v>44593</v>
      </c>
      <c r="FE169" s="66">
        <v>44621</v>
      </c>
      <c r="FF169" s="66">
        <v>44652</v>
      </c>
      <c r="FG169" s="66">
        <v>44682</v>
      </c>
      <c r="FH169" s="66">
        <v>44713</v>
      </c>
      <c r="FI169" s="66">
        <v>44743</v>
      </c>
      <c r="FJ169" s="66">
        <v>44774</v>
      </c>
      <c r="FK169" s="66">
        <v>44805</v>
      </c>
      <c r="FL169" s="66">
        <v>44835</v>
      </c>
      <c r="FM169" s="66">
        <v>44866</v>
      </c>
      <c r="FN169" s="66">
        <v>44896</v>
      </c>
      <c r="FO169" s="66">
        <v>44927</v>
      </c>
      <c r="FP169" s="66">
        <v>44958</v>
      </c>
      <c r="FQ169" s="66">
        <v>44986</v>
      </c>
      <c r="FR169" s="66">
        <v>45017</v>
      </c>
      <c r="FS169" s="66">
        <v>45047</v>
      </c>
      <c r="FT169" s="66">
        <v>45078</v>
      </c>
      <c r="FU169" s="66">
        <v>45108</v>
      </c>
      <c r="FV169" s="66">
        <v>45139</v>
      </c>
      <c r="FW169" s="66">
        <v>45170</v>
      </c>
      <c r="FX169" s="66">
        <v>45200</v>
      </c>
      <c r="FY169" s="66">
        <v>45231</v>
      </c>
      <c r="FZ169" s="66">
        <v>45261</v>
      </c>
      <c r="GA169" s="66">
        <v>45292</v>
      </c>
      <c r="GB169" s="66">
        <v>45323</v>
      </c>
      <c r="GC169" s="66">
        <v>45352</v>
      </c>
      <c r="GD169" s="66">
        <v>45383</v>
      </c>
      <c r="GE169" s="66">
        <v>45413</v>
      </c>
      <c r="GF169" s="66">
        <v>45444</v>
      </c>
      <c r="GG169" s="66">
        <v>45474</v>
      </c>
      <c r="GH169" s="66">
        <v>45505</v>
      </c>
      <c r="GI169" s="66">
        <v>45536</v>
      </c>
      <c r="GJ169" s="66">
        <v>45566</v>
      </c>
      <c r="GK169" s="66">
        <v>45597</v>
      </c>
      <c r="GL169" s="66">
        <v>45627</v>
      </c>
    </row>
    <row r="170" spans="2:194" x14ac:dyDescent="0.3">
      <c r="B170" s="35" t="s">
        <v>78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>
        <v>12370666.268220365</v>
      </c>
      <c r="CU170" s="36">
        <v>9460350.6537771691</v>
      </c>
      <c r="CV170" s="36">
        <v>10386806.067125624</v>
      </c>
      <c r="CW170" s="36">
        <v>10735041.896692347</v>
      </c>
      <c r="CX170" s="36">
        <v>13331520.515852785</v>
      </c>
      <c r="CY170" s="36">
        <v>14926652.253871854</v>
      </c>
      <c r="CZ170" s="36">
        <v>15823979.233095201</v>
      </c>
      <c r="DA170" s="36">
        <v>16179290.399141103</v>
      </c>
      <c r="DB170" s="36">
        <v>16101439.821620177</v>
      </c>
      <c r="DC170" s="36">
        <v>15341025.276978713</v>
      </c>
      <c r="DD170" s="36">
        <v>13341245.181999901</v>
      </c>
      <c r="DE170" s="36">
        <v>12641235.988654371</v>
      </c>
      <c r="DF170" s="36">
        <v>12370666.268220365</v>
      </c>
      <c r="DG170" s="36">
        <v>9463130.4288482666</v>
      </c>
      <c r="DH170" s="36">
        <v>10410925.39610339</v>
      </c>
      <c r="DI170" s="36">
        <v>10797723.788429391</v>
      </c>
      <c r="DJ170" s="36">
        <v>13473469.093541425</v>
      </c>
      <c r="DK170" s="36">
        <v>15127887.025679402</v>
      </c>
      <c r="DL170" s="36">
        <v>16102113.560703114</v>
      </c>
      <c r="DM170" s="36">
        <v>16547958.883703325</v>
      </c>
      <c r="DN170" s="36">
        <v>16538887.560763393</v>
      </c>
      <c r="DO170" s="36">
        <v>15827366.938118946</v>
      </c>
      <c r="DP170" s="36">
        <v>13852658.984000068</v>
      </c>
      <c r="DQ170" s="36">
        <v>13170002.986553613</v>
      </c>
      <c r="DR170" s="36">
        <v>12880179.772547208</v>
      </c>
      <c r="DS170" s="36">
        <v>9844564.8644717578</v>
      </c>
      <c r="DT170" s="36">
        <v>10832828.859905478</v>
      </c>
      <c r="DU170" s="36">
        <v>11277832.646063447</v>
      </c>
      <c r="DV170" s="36">
        <v>14123375.403019618</v>
      </c>
      <c r="DW170" s="36">
        <v>15821609.325065274</v>
      </c>
      <c r="DX170" s="36">
        <v>16871112.373168357</v>
      </c>
      <c r="DY170" s="36">
        <v>17405122.387250505</v>
      </c>
      <c r="DZ170" s="36">
        <v>17417032.902465418</v>
      </c>
      <c r="EA170" s="36">
        <v>16684036.099259242</v>
      </c>
      <c r="EB170" s="36">
        <v>14650551.015955528</v>
      </c>
      <c r="EC170" s="36">
        <v>13922986.273230074</v>
      </c>
      <c r="ED170" s="36">
        <v>13576416.907643616</v>
      </c>
      <c r="EE170" s="36">
        <v>10397000.632580005</v>
      </c>
      <c r="EF170" s="36">
        <v>11438694.651070476</v>
      </c>
      <c r="EG170" s="36">
        <v>11950300.620458743</v>
      </c>
      <c r="EH170" s="36">
        <v>15014748.77526301</v>
      </c>
      <c r="EI170" s="36">
        <v>16761669.263269855</v>
      </c>
      <c r="EJ170" s="36">
        <v>17891032.030463256</v>
      </c>
      <c r="EK170" s="36">
        <v>18520193.230561838</v>
      </c>
      <c r="EL170" s="36">
        <v>18555491.545456953</v>
      </c>
      <c r="EM170" s="36">
        <v>17800465.911090467</v>
      </c>
      <c r="EN170" s="36">
        <v>15696925.973158864</v>
      </c>
      <c r="EO170" s="36">
        <v>14927407.78833027</v>
      </c>
      <c r="EP170" s="36">
        <v>14512890.328593345</v>
      </c>
      <c r="EQ170" s="36">
        <v>11087395.507592564</v>
      </c>
      <c r="ER170" s="36">
        <v>12186504.783394571</v>
      </c>
      <c r="ES170" s="36">
        <v>12764851.980723457</v>
      </c>
      <c r="ET170" s="36">
        <v>16072728.179785293</v>
      </c>
      <c r="EU170" s="36">
        <v>17859846.660670988</v>
      </c>
      <c r="EV170" s="36">
        <v>19067109.550567746</v>
      </c>
      <c r="EW170" s="36">
        <v>19781666.705066599</v>
      </c>
      <c r="EX170" s="36">
        <v>19814704.162213117</v>
      </c>
      <c r="EY170" s="36">
        <v>18999029.245214313</v>
      </c>
      <c r="EZ170" s="36">
        <v>16793279.766340587</v>
      </c>
      <c r="FA170" s="36">
        <v>15974306.635749955</v>
      </c>
      <c r="FB170" s="36">
        <v>15491971.908847315</v>
      </c>
      <c r="FC170" s="36">
        <v>11846346.179935616</v>
      </c>
      <c r="FD170" s="36">
        <v>12996040.843080033</v>
      </c>
      <c r="FE170" s="36">
        <v>13636581.549714351</v>
      </c>
      <c r="FF170" s="36">
        <v>17196308.275577597</v>
      </c>
      <c r="FG170" s="36">
        <v>19013623.594859071</v>
      </c>
      <c r="FH170" s="36">
        <v>20288841.745273434</v>
      </c>
      <c r="FI170" s="36">
        <v>21077228.849305402</v>
      </c>
      <c r="FJ170" s="36">
        <v>21100577.293966066</v>
      </c>
      <c r="FK170" s="36">
        <v>20215164.237000447</v>
      </c>
      <c r="FL170" s="36">
        <v>17891927.112863392</v>
      </c>
      <c r="FM170" s="36">
        <v>17001435.921181317</v>
      </c>
      <c r="FN170" s="36">
        <v>16424245.748580337</v>
      </c>
      <c r="FO170" s="36">
        <v>12516829.856724467</v>
      </c>
      <c r="FP170" s="36">
        <v>13699400.065320961</v>
      </c>
      <c r="FQ170" s="36">
        <v>14371679.69255447</v>
      </c>
      <c r="FR170" s="36">
        <v>18114370.397252675</v>
      </c>
      <c r="FS170" s="36">
        <v>19924282.429778107</v>
      </c>
      <c r="FT170" s="36">
        <v>21231043.582625136</v>
      </c>
      <c r="FU170" s="36">
        <v>22055093.687519211</v>
      </c>
      <c r="FV170" s="36">
        <v>22040451.816789404</v>
      </c>
      <c r="FW170" s="36">
        <v>21088175.845300913</v>
      </c>
      <c r="FX170" s="36">
        <v>18675380.753421351</v>
      </c>
      <c r="FY170" s="36">
        <v>17763487.448965635</v>
      </c>
      <c r="FZ170" s="36">
        <v>17160064.82567412</v>
      </c>
      <c r="GA170" s="36">
        <v>13122735.934078148</v>
      </c>
      <c r="GB170" s="36">
        <v>14342852.308496552</v>
      </c>
      <c r="GC170" s="36">
        <v>15062697.522774622</v>
      </c>
      <c r="GD170" s="36">
        <v>19003915.980374809</v>
      </c>
      <c r="GE170" s="36">
        <v>20839005.525194418</v>
      </c>
      <c r="GF170" s="36">
        <v>22203411.143232122</v>
      </c>
      <c r="GG170" s="36">
        <v>23096559.408259533</v>
      </c>
      <c r="GH170" s="36">
        <v>23079001.003913097</v>
      </c>
      <c r="GI170" s="36">
        <v>22079673.800225463</v>
      </c>
      <c r="GJ170" s="36">
        <v>19583535.62579836</v>
      </c>
      <c r="GK170" s="36">
        <v>18627953.889878467</v>
      </c>
      <c r="GL170" s="36">
        <v>17964415.145902053</v>
      </c>
    </row>
    <row r="171" spans="2:194" x14ac:dyDescent="0.3">
      <c r="B171" s="35" t="s">
        <v>79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>
        <v>7639971.0064766314</v>
      </c>
      <c r="CU171" s="36">
        <v>5842595.9555335585</v>
      </c>
      <c r="CV171" s="36">
        <v>6414763.3993323483</v>
      </c>
      <c r="CW171" s="36">
        <v>6629829.5553195029</v>
      </c>
      <c r="CX171" s="36">
        <v>8233382.7463293141</v>
      </c>
      <c r="CY171" s="36">
        <v>9218516.4461433236</v>
      </c>
      <c r="CZ171" s="36">
        <v>9772694.5280633997</v>
      </c>
      <c r="DA171" s="36">
        <v>9992130.3246495333</v>
      </c>
      <c r="DB171" s="36">
        <v>9944050.7675584704</v>
      </c>
      <c r="DC171" s="36">
        <v>9474428.1176541261</v>
      </c>
      <c r="DD171" s="36">
        <v>8239388.5802755831</v>
      </c>
      <c r="DE171" s="36">
        <v>7807071.5307755237</v>
      </c>
      <c r="DF171" s="36">
        <v>7639971.0064766314</v>
      </c>
      <c r="DG171" s="36">
        <v>5852132.0480629597</v>
      </c>
      <c r="DH171" s="36">
        <v>6440097.8387333183</v>
      </c>
      <c r="DI171" s="36">
        <v>6674857.696613906</v>
      </c>
      <c r="DJ171" s="36">
        <v>8316850.4996520905</v>
      </c>
      <c r="DK171" s="36">
        <v>9332521.713926632</v>
      </c>
      <c r="DL171" s="36">
        <v>9922669.1968961805</v>
      </c>
      <c r="DM171" s="36">
        <v>10180321.879696647</v>
      </c>
      <c r="DN171" s="36">
        <v>10161194.719874803</v>
      </c>
      <c r="DO171" s="36">
        <v>9711241.3160267062</v>
      </c>
      <c r="DP171" s="36">
        <v>8480848.1847177371</v>
      </c>
      <c r="DQ171" s="36">
        <v>8058725.1368739931</v>
      </c>
      <c r="DR171" s="36">
        <v>7885378.600078118</v>
      </c>
      <c r="DS171" s="36">
        <v>6083738.5360601908</v>
      </c>
      <c r="DT171" s="36">
        <v>6692534.2278220542</v>
      </c>
      <c r="DU171" s="36">
        <v>6953236.173837767</v>
      </c>
      <c r="DV171" s="36">
        <v>8681057.5900956504</v>
      </c>
      <c r="DW171" s="36">
        <v>9723937.5555371344</v>
      </c>
      <c r="DX171" s="36">
        <v>10343225.313157132</v>
      </c>
      <c r="DY171" s="36">
        <v>10630938.791582093</v>
      </c>
      <c r="DZ171" s="36">
        <v>10615078.489213409</v>
      </c>
      <c r="EA171" s="36">
        <v>10147993.446733471</v>
      </c>
      <c r="EB171" s="36">
        <v>8879570.8352341093</v>
      </c>
      <c r="EC171" s="36">
        <v>8434325.9393935408</v>
      </c>
      <c r="ED171" s="36">
        <v>8234025.7183373775</v>
      </c>
      <c r="EE171" s="36">
        <v>6435830.1173814191</v>
      </c>
      <c r="EF171" s="36">
        <v>7072123.8926622421</v>
      </c>
      <c r="EG171" s="36">
        <v>7361001.0462134555</v>
      </c>
      <c r="EH171" s="36">
        <v>9207118.9918093104</v>
      </c>
      <c r="EI171" s="36">
        <v>10278422.327851094</v>
      </c>
      <c r="EJ171" s="36">
        <v>10941973.441278765</v>
      </c>
      <c r="EK171" s="36">
        <v>11276413.899292376</v>
      </c>
      <c r="EL171" s="36">
        <v>11268679.563955739</v>
      </c>
      <c r="EM171" s="36">
        <v>10781033.241728844</v>
      </c>
      <c r="EN171" s="36">
        <v>9461553.1738910712</v>
      </c>
      <c r="EO171" s="36">
        <v>8989708.5951894857</v>
      </c>
      <c r="EP171" s="36">
        <v>8757457.3307016678</v>
      </c>
      <c r="EQ171" s="36">
        <v>6951168.8915124927</v>
      </c>
      <c r="ER171" s="36">
        <v>7631132.9434426855</v>
      </c>
      <c r="ES171" s="36">
        <v>7961073.8853749018</v>
      </c>
      <c r="ET171" s="36">
        <v>9978072.9519206472</v>
      </c>
      <c r="EU171" s="36">
        <v>11089937.027556406</v>
      </c>
      <c r="EV171" s="36">
        <v>11817350.32106607</v>
      </c>
      <c r="EW171" s="36">
        <v>12216359.19970176</v>
      </c>
      <c r="EX171" s="36">
        <v>12217225.748394625</v>
      </c>
      <c r="EY171" s="36">
        <v>11696491.779225441</v>
      </c>
      <c r="EZ171" s="36">
        <v>10301846.612522662</v>
      </c>
      <c r="FA171" s="36">
        <v>9798004.6819075476</v>
      </c>
      <c r="FB171" s="36">
        <v>9526545.3132362254</v>
      </c>
      <c r="FC171" s="36">
        <v>7297420.0409423122</v>
      </c>
      <c r="FD171" s="36">
        <v>8006731.5913246395</v>
      </c>
      <c r="FE171" s="36">
        <v>8364594.1769266445</v>
      </c>
      <c r="FF171" s="36">
        <v>10498931.760875702</v>
      </c>
      <c r="FG171" s="36">
        <v>11640649.970705662</v>
      </c>
      <c r="FH171" s="36">
        <v>12399578.513600575</v>
      </c>
      <c r="FI171" s="36">
        <v>12824189.166757997</v>
      </c>
      <c r="FJ171" s="36">
        <v>12813918.681649223</v>
      </c>
      <c r="FK171" s="36">
        <v>12257349.392359603</v>
      </c>
      <c r="FL171" s="36">
        <v>10800369.24296697</v>
      </c>
      <c r="FM171" s="36">
        <v>10263213.491210796</v>
      </c>
      <c r="FN171" s="36">
        <v>9958217.7947322782</v>
      </c>
      <c r="FO171" s="36">
        <v>7629702.8903849795</v>
      </c>
      <c r="FP171" s="36">
        <v>8368833.2743985131</v>
      </c>
      <c r="FQ171" s="36">
        <v>8755722.4584349245</v>
      </c>
      <c r="FR171" s="36">
        <v>11006521.340044454</v>
      </c>
      <c r="FS171" s="36">
        <v>12179083.737405995</v>
      </c>
      <c r="FT171" s="36">
        <v>12961418.452845635</v>
      </c>
      <c r="FU171" s="36">
        <v>13404142.257674778</v>
      </c>
      <c r="FV171" s="36">
        <v>13376796.179438535</v>
      </c>
      <c r="FW171" s="36">
        <v>12781706.383490225</v>
      </c>
      <c r="FX171" s="36">
        <v>11263153.638691261</v>
      </c>
      <c r="FY171" s="36">
        <v>10694491.110490998</v>
      </c>
      <c r="FZ171" s="36">
        <v>10357817.923576351</v>
      </c>
      <c r="GA171" s="36">
        <v>7917822.7885216102</v>
      </c>
      <c r="GB171" s="36">
        <v>8660249.6563965231</v>
      </c>
      <c r="GC171" s="36">
        <v>9050435.2134154979</v>
      </c>
      <c r="GD171" s="36">
        <v>11362959.228999794</v>
      </c>
      <c r="GE171" s="36">
        <v>12536407.339064557</v>
      </c>
      <c r="GF171" s="36">
        <v>13362659.458663879</v>
      </c>
      <c r="GG171" s="36">
        <v>13857800.531122334</v>
      </c>
      <c r="GH171" s="36">
        <v>13857144.122433459</v>
      </c>
      <c r="GI171" s="36">
        <v>13266878.184130121</v>
      </c>
      <c r="GJ171" s="36">
        <v>11726924.456918409</v>
      </c>
      <c r="GK171" s="36">
        <v>11152408.220253777</v>
      </c>
      <c r="GL171" s="36">
        <v>10801942.508822463</v>
      </c>
    </row>
    <row r="172" spans="2:194" x14ac:dyDescent="0.3">
      <c r="B172" s="35" t="s">
        <v>80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>
        <v>11639808.462740919</v>
      </c>
      <c r="CU172" s="36">
        <v>8738059.2062236033</v>
      </c>
      <c r="CV172" s="36">
        <v>9395787.9614045229</v>
      </c>
      <c r="CW172" s="36">
        <v>10521455.003654927</v>
      </c>
      <c r="CX172" s="36">
        <v>11000485.519369306</v>
      </c>
      <c r="CY172" s="36">
        <v>11465199.091443758</v>
      </c>
      <c r="CZ172" s="36">
        <v>11680177.043384638</v>
      </c>
      <c r="DA172" s="36">
        <v>12091396.629966799</v>
      </c>
      <c r="DB172" s="36">
        <v>12162273.83411685</v>
      </c>
      <c r="DC172" s="36">
        <v>11461754.769687798</v>
      </c>
      <c r="DD172" s="36">
        <v>11759581.617037011</v>
      </c>
      <c r="DE172" s="36">
        <v>10896299.024521399</v>
      </c>
      <c r="DF172" s="36">
        <v>12125942.550655717</v>
      </c>
      <c r="DG172" s="36">
        <v>8908675.1192368641</v>
      </c>
      <c r="DH172" s="36">
        <v>9288668.551526336</v>
      </c>
      <c r="DI172" s="36">
        <v>10505204.168271527</v>
      </c>
      <c r="DJ172" s="36">
        <v>11024384.947280785</v>
      </c>
      <c r="DK172" s="36">
        <v>11642654.754482765</v>
      </c>
      <c r="DL172" s="36">
        <v>11822048.084718764</v>
      </c>
      <c r="DM172" s="36">
        <v>12662173.239000786</v>
      </c>
      <c r="DN172" s="36">
        <v>12630047.136449359</v>
      </c>
      <c r="DO172" s="36">
        <v>12061523.415709682</v>
      </c>
      <c r="DP172" s="36">
        <v>12317305.868932582</v>
      </c>
      <c r="DQ172" s="36">
        <v>11447425.082664246</v>
      </c>
      <c r="DR172" s="36">
        <v>12601401.244743258</v>
      </c>
      <c r="DS172" s="36">
        <v>9403644.6061300468</v>
      </c>
      <c r="DT172" s="36">
        <v>9798800.1453639902</v>
      </c>
      <c r="DU172" s="36">
        <v>11075093.111705998</v>
      </c>
      <c r="DV172" s="36">
        <v>11611106.866043273</v>
      </c>
      <c r="DW172" s="36">
        <v>12255804.104726907</v>
      </c>
      <c r="DX172" s="36">
        <v>12439853.292511748</v>
      </c>
      <c r="DY172" s="36">
        <v>13256666.648332478</v>
      </c>
      <c r="DZ172" s="36">
        <v>13223377.694457021</v>
      </c>
      <c r="EA172" s="36">
        <v>12635009.134608319</v>
      </c>
      <c r="EB172" s="36">
        <v>12929515.692192687</v>
      </c>
      <c r="EC172" s="36">
        <v>12020446.40027234</v>
      </c>
      <c r="ED172" s="36">
        <v>13268805.169095784</v>
      </c>
      <c r="EE172" s="36">
        <v>9877861.9118375573</v>
      </c>
      <c r="EF172" s="36">
        <v>10629791.32148689</v>
      </c>
      <c r="EG172" s="36">
        <v>11622260.013841413</v>
      </c>
      <c r="EH172" s="36">
        <v>12194221.496219151</v>
      </c>
      <c r="EI172" s="36">
        <v>12867464.259239614</v>
      </c>
      <c r="EJ172" s="36">
        <v>13054487.761559028</v>
      </c>
      <c r="EK172" s="36">
        <v>13911071.786392136</v>
      </c>
      <c r="EL172" s="36">
        <v>13874613.736276746</v>
      </c>
      <c r="EM172" s="36">
        <v>13255993.111434653</v>
      </c>
      <c r="EN172" s="36">
        <v>13574516.989374667</v>
      </c>
      <c r="EO172" s="36">
        <v>12624681.696457261</v>
      </c>
      <c r="EP172" s="36">
        <v>13951293.755127799</v>
      </c>
      <c r="EQ172" s="36">
        <v>10418660.613590956</v>
      </c>
      <c r="ER172" s="36">
        <v>10923380.119446915</v>
      </c>
      <c r="ES172" s="36">
        <v>12259378.576428138</v>
      </c>
      <c r="ET172" s="36">
        <v>12879178.752776708</v>
      </c>
      <c r="EU172" s="36">
        <v>13598936.063943842</v>
      </c>
      <c r="EV172" s="36">
        <v>13794917.627564739</v>
      </c>
      <c r="EW172" s="36">
        <v>14698488.669035731</v>
      </c>
      <c r="EX172" s="36">
        <v>14645990.847625863</v>
      </c>
      <c r="EY172" s="36">
        <v>13980405.806189941</v>
      </c>
      <c r="EZ172" s="36">
        <v>14314613.509309862</v>
      </c>
      <c r="FA172" s="36">
        <v>13295165.995291153</v>
      </c>
      <c r="FB172" s="36">
        <v>14712525.460873567</v>
      </c>
      <c r="FC172" s="36">
        <v>10953384.071319386</v>
      </c>
      <c r="FD172" s="36">
        <v>11479150.230669972</v>
      </c>
      <c r="FE172" s="36">
        <v>12880244.720954062</v>
      </c>
      <c r="FF172" s="36">
        <v>13536788.769463461</v>
      </c>
      <c r="FG172" s="36">
        <v>14288856.226703236</v>
      </c>
      <c r="FH172" s="36">
        <v>14486358.473126706</v>
      </c>
      <c r="FI172" s="36">
        <v>15431176.542733882</v>
      </c>
      <c r="FJ172" s="36">
        <v>15364407.671306746</v>
      </c>
      <c r="FK172" s="36">
        <v>14657288.694159694</v>
      </c>
      <c r="FL172" s="36">
        <v>15011370.342305921</v>
      </c>
      <c r="FM172" s="36">
        <v>13938947.483133884</v>
      </c>
      <c r="FN172" s="36">
        <v>15443347.332147911</v>
      </c>
      <c r="FO172" s="36">
        <v>11489087.864887971</v>
      </c>
      <c r="FP172" s="36">
        <v>12037641.795842944</v>
      </c>
      <c r="FQ172" s="36">
        <v>13502600.655553166</v>
      </c>
      <c r="FR172" s="36">
        <v>14194530.741129244</v>
      </c>
      <c r="FS172" s="36">
        <v>14979157.416452691</v>
      </c>
      <c r="FT172" s="36">
        <v>15175715.004828304</v>
      </c>
      <c r="FU172" s="36">
        <v>16159572.731866606</v>
      </c>
      <c r="FV172" s="36">
        <v>16086155.110660344</v>
      </c>
      <c r="FW172" s="36">
        <v>15334644.815215547</v>
      </c>
      <c r="FX172" s="36">
        <v>15704718.433600157</v>
      </c>
      <c r="FY172" s="36">
        <v>14572035.662492082</v>
      </c>
      <c r="FZ172" s="36">
        <v>16161927.275761493</v>
      </c>
      <c r="GA172" s="36">
        <v>11987749.401882736</v>
      </c>
      <c r="GB172" s="36">
        <v>12887010.467307867</v>
      </c>
      <c r="GC172" s="36">
        <v>14071376.586037274</v>
      </c>
      <c r="GD172" s="36">
        <v>14795704.927628204</v>
      </c>
      <c r="GE172" s="36">
        <v>15609629.0647048</v>
      </c>
      <c r="GF172" s="36">
        <v>15810695.564573688</v>
      </c>
      <c r="GG172" s="36">
        <v>16829736.091291953</v>
      </c>
      <c r="GH172" s="36">
        <v>16743562.890247118</v>
      </c>
      <c r="GI172" s="36">
        <v>15956598.091334444</v>
      </c>
      <c r="GJ172" s="36">
        <v>16345527.468097022</v>
      </c>
      <c r="GK172" s="36">
        <v>15163011.851480978</v>
      </c>
      <c r="GL172" s="36">
        <v>16831844.463951048</v>
      </c>
    </row>
    <row r="173" spans="2:194" x14ac:dyDescent="0.3">
      <c r="B173" s="35" t="s">
        <v>81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>
        <v>262858145.25543377</v>
      </c>
      <c r="CU173" s="36">
        <v>229861611.01085573</v>
      </c>
      <c r="CV173" s="36">
        <v>250607904.73869085</v>
      </c>
      <c r="CW173" s="36">
        <v>258454389.23160315</v>
      </c>
      <c r="CX173" s="36">
        <v>262765653.61623842</v>
      </c>
      <c r="CY173" s="36">
        <v>251580932.52160802</v>
      </c>
      <c r="CZ173" s="36">
        <v>281371605.14373499</v>
      </c>
      <c r="DA173" s="36">
        <v>274682878.49403447</v>
      </c>
      <c r="DB173" s="36">
        <v>265782323.69885898</v>
      </c>
      <c r="DC173" s="36">
        <v>256026005.96837005</v>
      </c>
      <c r="DD173" s="36">
        <v>264219312.12347826</v>
      </c>
      <c r="DE173" s="36">
        <v>256564212.45775139</v>
      </c>
      <c r="DF173" s="36">
        <v>250312130.62794381</v>
      </c>
      <c r="DG173" s="36">
        <v>269089637.01454872</v>
      </c>
      <c r="DH173" s="36">
        <v>249265855.74126896</v>
      </c>
      <c r="DI173" s="36">
        <v>274897364.62930876</v>
      </c>
      <c r="DJ173" s="36">
        <v>268364159.82981607</v>
      </c>
      <c r="DK173" s="36">
        <v>286542623.46851808</v>
      </c>
      <c r="DL173" s="36">
        <v>281509195.62243217</v>
      </c>
      <c r="DM173" s="36">
        <v>291167877.56418741</v>
      </c>
      <c r="DN173" s="36">
        <v>294364588.37814689</v>
      </c>
      <c r="DO173" s="36">
        <v>286728643.37780863</v>
      </c>
      <c r="DP173" s="36">
        <v>297006333.55727297</v>
      </c>
      <c r="DQ173" s="36">
        <v>286947757.64427584</v>
      </c>
      <c r="DR173" s="36">
        <v>285496108.20969993</v>
      </c>
      <c r="DS173" s="36">
        <v>262355103.78737858</v>
      </c>
      <c r="DT173" s="36">
        <v>265325397.29644984</v>
      </c>
      <c r="DU173" s="36">
        <v>291095910.32260007</v>
      </c>
      <c r="DV173" s="36">
        <v>284816490.02589214</v>
      </c>
      <c r="DW173" s="36">
        <v>284434871.42948657</v>
      </c>
      <c r="DX173" s="36">
        <v>279107653.49904317</v>
      </c>
      <c r="DY173" s="36">
        <v>288713926.277134</v>
      </c>
      <c r="DZ173" s="36">
        <v>291859917.79377723</v>
      </c>
      <c r="EA173" s="36">
        <v>283390685.87395155</v>
      </c>
      <c r="EB173" s="36">
        <v>292371888.84035379</v>
      </c>
      <c r="EC173" s="36">
        <v>282487822.51798093</v>
      </c>
      <c r="ED173" s="36">
        <v>292740096.62265635</v>
      </c>
      <c r="EE173" s="36">
        <v>260789531.8553766</v>
      </c>
      <c r="EF173" s="36">
        <v>269050257.47294027</v>
      </c>
      <c r="EG173" s="36">
        <v>289503865.02919537</v>
      </c>
      <c r="EH173" s="36">
        <v>281402501.47310877</v>
      </c>
      <c r="EI173" s="36">
        <v>292744131.58500886</v>
      </c>
      <c r="EJ173" s="36">
        <v>285716655.18246961</v>
      </c>
      <c r="EK173" s="36">
        <v>295101914.11911345</v>
      </c>
      <c r="EL173" s="36">
        <v>296588850.46721643</v>
      </c>
      <c r="EM173" s="36">
        <v>287780387.71667057</v>
      </c>
      <c r="EN173" s="36">
        <v>297659123.59534323</v>
      </c>
      <c r="EO173" s="36">
        <v>286685057.99458271</v>
      </c>
      <c r="EP173" s="36">
        <v>298137144.95193678</v>
      </c>
      <c r="EQ173" s="36">
        <v>269131668.06053257</v>
      </c>
      <c r="ER173" s="36">
        <v>267693898.67128298</v>
      </c>
      <c r="ES173" s="36">
        <v>298623787.31941569</v>
      </c>
      <c r="ET173" s="36">
        <v>290017437.89387405</v>
      </c>
      <c r="EU173" s="36">
        <v>295395873.41208535</v>
      </c>
      <c r="EV173" s="36">
        <v>281449099.96546024</v>
      </c>
      <c r="EW173" s="36">
        <v>290936860.46002632</v>
      </c>
      <c r="EX173" s="36">
        <v>291965023.92646664</v>
      </c>
      <c r="EY173" s="36">
        <v>283197930.23943603</v>
      </c>
      <c r="EZ173" s="36">
        <v>292961217.88955253</v>
      </c>
      <c r="FA173" s="36">
        <v>282209484.95569974</v>
      </c>
      <c r="FB173" s="36">
        <v>293278558.03518903</v>
      </c>
      <c r="FC173" s="36">
        <v>264988209.06619358</v>
      </c>
      <c r="FD173" s="36">
        <v>263525337.54414585</v>
      </c>
      <c r="FE173" s="36">
        <v>293659987.87607276</v>
      </c>
      <c r="FF173" s="36">
        <v>285277884.23416191</v>
      </c>
      <c r="FG173" s="36">
        <v>291202596.07608986</v>
      </c>
      <c r="FH173" s="36">
        <v>284108017.76257873</v>
      </c>
      <c r="FI173" s="36">
        <v>293600833.26447845</v>
      </c>
      <c r="FJ173" s="36">
        <v>294722275.62749892</v>
      </c>
      <c r="FK173" s="36">
        <v>285881376.11009932</v>
      </c>
      <c r="FL173" s="36">
        <v>295736724.60145724</v>
      </c>
      <c r="FM173" s="36">
        <v>284887237.46257949</v>
      </c>
      <c r="FN173" s="36">
        <v>296055144.85558301</v>
      </c>
      <c r="FO173" s="36">
        <v>266484125.9597249</v>
      </c>
      <c r="FP173" s="36">
        <v>264950708.35238907</v>
      </c>
      <c r="FQ173" s="36">
        <v>295227808.6174649</v>
      </c>
      <c r="FR173" s="36">
        <v>286799516.37836236</v>
      </c>
      <c r="FS173" s="36">
        <v>294007484.42042369</v>
      </c>
      <c r="FT173" s="36">
        <v>286903384.47048903</v>
      </c>
      <c r="FU173" s="36">
        <v>296485048.00966102</v>
      </c>
      <c r="FV173" s="36">
        <v>297615386.7400732</v>
      </c>
      <c r="FW173" s="36">
        <v>288682978.90192384</v>
      </c>
      <c r="FX173" s="36">
        <v>298626426.80100679</v>
      </c>
      <c r="FY173" s="36">
        <v>287674958.09392869</v>
      </c>
      <c r="FZ173" s="36">
        <v>298947228.94403869</v>
      </c>
      <c r="GA173" s="36">
        <v>269088625.51354867</v>
      </c>
      <c r="GB173" s="36">
        <v>261735957.34115481</v>
      </c>
      <c r="GC173" s="36">
        <v>298039664.35636741</v>
      </c>
      <c r="GD173" s="36">
        <v>289529680.7643162</v>
      </c>
      <c r="GE173" s="36">
        <v>308573849.22167432</v>
      </c>
      <c r="GF173" s="36">
        <v>302155524.68290603</v>
      </c>
      <c r="GG173" s="36">
        <v>311616184.65399128</v>
      </c>
      <c r="GH173" s="36">
        <v>313322518.69004232</v>
      </c>
      <c r="GI173" s="36">
        <v>304016835.955899</v>
      </c>
      <c r="GJ173" s="36">
        <v>314509878.17217118</v>
      </c>
      <c r="GK173" s="36">
        <v>302980379.39475316</v>
      </c>
      <c r="GL173" s="36">
        <v>314846932.56410503</v>
      </c>
    </row>
    <row r="174" spans="2:194" x14ac:dyDescent="0.3">
      <c r="B174" s="35" t="s">
        <v>82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>
        <v>0</v>
      </c>
      <c r="CU174" s="36">
        <v>0</v>
      </c>
      <c r="CV174" s="36">
        <v>0</v>
      </c>
      <c r="CW174" s="36">
        <v>0</v>
      </c>
      <c r="CX174" s="36">
        <v>0</v>
      </c>
      <c r="CY174" s="36">
        <v>0</v>
      </c>
      <c r="CZ174" s="36">
        <v>0</v>
      </c>
      <c r="DA174" s="36">
        <v>0</v>
      </c>
      <c r="DB174" s="36">
        <v>0</v>
      </c>
      <c r="DC174" s="36">
        <v>0</v>
      </c>
      <c r="DD174" s="36">
        <v>0</v>
      </c>
      <c r="DE174" s="36">
        <v>0</v>
      </c>
      <c r="DF174" s="36">
        <v>0</v>
      </c>
      <c r="DG174" s="36">
        <v>12313293.093792301</v>
      </c>
      <c r="DH174" s="36">
        <v>14719331.266396601</v>
      </c>
      <c r="DI174" s="36">
        <v>16835328.2141371</v>
      </c>
      <c r="DJ174" s="36">
        <v>16306066.3132405</v>
      </c>
      <c r="DK174" s="36">
        <v>16625677.397466</v>
      </c>
      <c r="DL174" s="36">
        <v>16168214.716276497</v>
      </c>
      <c r="DM174" s="36">
        <v>15384987.769166706</v>
      </c>
      <c r="DN174" s="36">
        <v>17210706.013430052</v>
      </c>
      <c r="DO174" s="36">
        <v>17089504.156884376</v>
      </c>
      <c r="DP174" s="36">
        <v>17059058.492949218</v>
      </c>
      <c r="DQ174" s="36">
        <v>17126303.903697751</v>
      </c>
      <c r="DR174" s="36">
        <v>18263937.001002356</v>
      </c>
      <c r="DS174" s="36">
        <v>13089091.250717588</v>
      </c>
      <c r="DT174" s="36">
        <v>15626493.013820952</v>
      </c>
      <c r="DU174" s="36">
        <v>17843713.120135415</v>
      </c>
      <c r="DV174" s="36">
        <v>17253256.744636204</v>
      </c>
      <c r="DW174" s="36">
        <v>17562171.114877421</v>
      </c>
      <c r="DX174" s="36">
        <v>17055998.849938579</v>
      </c>
      <c r="DY174" s="36">
        <v>16209830.462200386</v>
      </c>
      <c r="DZ174" s="36">
        <v>18111207.796263177</v>
      </c>
      <c r="EA174" s="36">
        <v>17964699.806946672</v>
      </c>
      <c r="EB174" s="36">
        <v>17910184.800497662</v>
      </c>
      <c r="EC174" s="36">
        <v>17957864.077865511</v>
      </c>
      <c r="ED174" s="36">
        <v>19128450.078784738</v>
      </c>
      <c r="EE174" s="36">
        <v>13909066.453176228</v>
      </c>
      <c r="EF174" s="36">
        <v>16588706.701018244</v>
      </c>
      <c r="EG174" s="36">
        <v>18918299.81745591</v>
      </c>
      <c r="EH174" s="36">
        <v>18267837.479189668</v>
      </c>
      <c r="EI174" s="36">
        <v>18570620.168106999</v>
      </c>
      <c r="EJ174" s="36">
        <v>18016301.822655793</v>
      </c>
      <c r="EK174" s="36">
        <v>17105889.082233671</v>
      </c>
      <c r="EL174" s="36">
        <v>19093840.451688275</v>
      </c>
      <c r="EM174" s="36">
        <v>18923550.428508941</v>
      </c>
      <c r="EN174" s="36">
        <v>18847312.602305844</v>
      </c>
      <c r="EO174" s="36">
        <v>18878305.886180308</v>
      </c>
      <c r="EP174" s="36">
        <v>20090219.376151726</v>
      </c>
      <c r="EQ174" s="36">
        <v>14934012.368272573</v>
      </c>
      <c r="ER174" s="36">
        <v>17796752.281150158</v>
      </c>
      <c r="ES174" s="36">
        <v>20275226.373726673</v>
      </c>
      <c r="ET174" s="36">
        <v>19557062.323943369</v>
      </c>
      <c r="EU174" s="36">
        <v>19860267.650737002</v>
      </c>
      <c r="EV174" s="36">
        <v>19250984.057646099</v>
      </c>
      <c r="EW174" s="36">
        <v>18263833.185341172</v>
      </c>
      <c r="EX174" s="36">
        <v>20370325.642368317</v>
      </c>
      <c r="EY174" s="36">
        <v>20174943.175605614</v>
      </c>
      <c r="EZ174" s="36">
        <v>20077362.217354398</v>
      </c>
      <c r="FA174" s="36">
        <v>20093741.495920233</v>
      </c>
      <c r="FB174" s="36">
        <v>21367469.582656782</v>
      </c>
      <c r="FC174" s="36">
        <v>16001429.030336441</v>
      </c>
      <c r="FD174" s="36">
        <v>19056195.661523778</v>
      </c>
      <c r="FE174" s="36">
        <v>21691845.888658166</v>
      </c>
      <c r="FF174" s="36">
        <v>20905019.434660688</v>
      </c>
      <c r="FG174" s="36">
        <v>21210707.33290479</v>
      </c>
      <c r="FH174" s="36">
        <v>20545498.214571267</v>
      </c>
      <c r="FI174" s="36">
        <v>19479329.888818532</v>
      </c>
      <c r="FJ174" s="36">
        <v>21711883.295069195</v>
      </c>
      <c r="FK174" s="36">
        <v>21491539.070983522</v>
      </c>
      <c r="FL174" s="36">
        <v>21373197.86715959</v>
      </c>
      <c r="FM174" s="36">
        <v>21375934.277528532</v>
      </c>
      <c r="FN174" s="36">
        <v>22716603.415014591</v>
      </c>
      <c r="FO174" s="36">
        <v>16165852.825023236</v>
      </c>
      <c r="FP174" s="36">
        <v>19241410.220754571</v>
      </c>
      <c r="FQ174" s="36">
        <v>21887327.215202812</v>
      </c>
      <c r="FR174" s="36">
        <v>21077824.673531547</v>
      </c>
      <c r="FS174" s="36">
        <v>21370498.496019658</v>
      </c>
      <c r="FT174" s="36">
        <v>20688034.196940809</v>
      </c>
      <c r="FU174" s="36">
        <v>19603787.735243719</v>
      </c>
      <c r="FV174" s="36">
        <v>21838654.121575359</v>
      </c>
      <c r="FW174" s="36">
        <v>21606787.731225412</v>
      </c>
      <c r="FX174" s="36">
        <v>21475624.549294125</v>
      </c>
      <c r="FY174" s="36">
        <v>21465917.666198738</v>
      </c>
      <c r="FZ174" s="36">
        <v>22800073.931648333</v>
      </c>
      <c r="GA174" s="36">
        <v>16875954.331055667</v>
      </c>
      <c r="GB174" s="36">
        <v>20077246.700438917</v>
      </c>
      <c r="GC174" s="36">
        <v>22824534.400304079</v>
      </c>
      <c r="GD174" s="36">
        <v>21966585.167221628</v>
      </c>
      <c r="GE174" s="36">
        <v>22257844.835174304</v>
      </c>
      <c r="GF174" s="36">
        <v>21536198.635837</v>
      </c>
      <c r="GG174" s="36">
        <v>20398033.992888957</v>
      </c>
      <c r="GH174" s="36">
        <v>22712848.297963843</v>
      </c>
      <c r="GI174" s="36">
        <v>22462619.192747064</v>
      </c>
      <c r="GJ174" s="36">
        <v>22315442.80270718</v>
      </c>
      <c r="GK174" s="36">
        <v>22294293.330490064</v>
      </c>
      <c r="GL174" s="36">
        <v>23669132.14585596</v>
      </c>
    </row>
    <row r="175" spans="2:194" x14ac:dyDescent="0.3">
      <c r="B175" s="35" t="s">
        <v>83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>
        <v>26490909.6233496</v>
      </c>
      <c r="CU175" s="36">
        <v>26070193.098611996</v>
      </c>
      <c r="CV175" s="36">
        <v>24979955.020020001</v>
      </c>
      <c r="CW175" s="36">
        <v>22275730.867104009</v>
      </c>
      <c r="CX175" s="36">
        <v>23493039.893949606</v>
      </c>
      <c r="CY175" s="36">
        <v>22888472.280335996</v>
      </c>
      <c r="CZ175" s="36">
        <v>27428172.665306408</v>
      </c>
      <c r="DA175" s="36">
        <v>20506236.709327191</v>
      </c>
      <c r="DB175" s="36">
        <v>22576324.131208722</v>
      </c>
      <c r="DC175" s="36">
        <v>21334072.044395536</v>
      </c>
      <c r="DD175" s="36">
        <v>20923858.251208719</v>
      </c>
      <c r="DE175" s="36">
        <v>20937708.804395534</v>
      </c>
      <c r="DF175" s="36">
        <v>21171411.25040872</v>
      </c>
      <c r="DG175" s="36">
        <v>23570547.925532397</v>
      </c>
      <c r="DH175" s="36">
        <v>22006611.928950474</v>
      </c>
      <c r="DI175" s="36">
        <v>23803336.878197756</v>
      </c>
      <c r="DJ175" s="36">
        <v>22975790.737433035</v>
      </c>
      <c r="DK175" s="36">
        <v>23016792.282924954</v>
      </c>
      <c r="DL175" s="36">
        <v>22107998.953797121</v>
      </c>
      <c r="DM175" s="36">
        <v>27696680.459135994</v>
      </c>
      <c r="DN175" s="36">
        <v>27727471.482890394</v>
      </c>
      <c r="DO175" s="36">
        <v>27033549.807981599</v>
      </c>
      <c r="DP175" s="36">
        <v>24663095.965450801</v>
      </c>
      <c r="DQ175" s="36">
        <v>27078201.826706156</v>
      </c>
      <c r="DR175" s="36">
        <v>27785189.347250395</v>
      </c>
      <c r="DS175" s="36">
        <v>27978625.595372394</v>
      </c>
      <c r="DT175" s="36">
        <v>25674766.182870474</v>
      </c>
      <c r="DU175" s="36">
        <v>28226323.624037754</v>
      </c>
      <c r="DV175" s="36">
        <v>27383183.732633028</v>
      </c>
      <c r="DW175" s="36">
        <v>27703622.920764949</v>
      </c>
      <c r="DX175" s="36">
        <v>26321210.324997108</v>
      </c>
      <c r="DY175" s="36">
        <v>27944970.080975991</v>
      </c>
      <c r="DZ175" s="36">
        <v>28238617.984730389</v>
      </c>
      <c r="EA175" s="36">
        <v>27437985.767181594</v>
      </c>
      <c r="EB175" s="36">
        <v>25133515.235290799</v>
      </c>
      <c r="EC175" s="36">
        <v>27551209.145906154</v>
      </c>
      <c r="ED175" s="36">
        <v>28081163.077250399</v>
      </c>
      <c r="EE175" s="36">
        <v>28268807.123372398</v>
      </c>
      <c r="EF175" s="36">
        <v>26873946.628710479</v>
      </c>
      <c r="EG175" s="36">
        <v>28638756.112037759</v>
      </c>
      <c r="EH175" s="36">
        <v>27787339.172633033</v>
      </c>
      <c r="EI175" s="36">
        <v>28135795.648764953</v>
      </c>
      <c r="EJ175" s="36">
        <v>26704586.564997114</v>
      </c>
      <c r="EK175" s="36">
        <v>28347012.968975995</v>
      </c>
      <c r="EL175" s="36">
        <v>28599102.472730394</v>
      </c>
      <c r="EM175" s="36">
        <v>27759024.407181598</v>
      </c>
      <c r="EN175" s="36">
        <v>25426467.323290806</v>
      </c>
      <c r="EO175" s="36">
        <v>27830689.38590616</v>
      </c>
      <c r="EP175" s="36">
        <v>28451625.737090401</v>
      </c>
      <c r="EQ175" s="36">
        <v>28377897.923372403</v>
      </c>
      <c r="ER175" s="36">
        <v>26983037.428710483</v>
      </c>
      <c r="ES175" s="36">
        <v>28747846.912037764</v>
      </c>
      <c r="ET175" s="36">
        <v>27896429.972633038</v>
      </c>
      <c r="EU175" s="36">
        <v>28244886.448764957</v>
      </c>
      <c r="EV175" s="36">
        <v>26813677.364997119</v>
      </c>
      <c r="EW175" s="36">
        <v>28456103.768975999</v>
      </c>
      <c r="EX175" s="36">
        <v>28708193.272730399</v>
      </c>
      <c r="EY175" s="36">
        <v>27868115.207181603</v>
      </c>
      <c r="EZ175" s="36">
        <v>25535558.123290811</v>
      </c>
      <c r="FA175" s="36">
        <v>27939780.185906164</v>
      </c>
      <c r="FB175" s="36">
        <v>28560716.537090406</v>
      </c>
      <c r="FC175" s="36">
        <v>28486988.723372407</v>
      </c>
      <c r="FD175" s="36">
        <v>27092128.228710487</v>
      </c>
      <c r="FE175" s="36">
        <v>28856937.712037768</v>
      </c>
      <c r="FF175" s="36">
        <v>28005520.772633042</v>
      </c>
      <c r="FG175" s="36">
        <v>28353977.248764962</v>
      </c>
      <c r="FH175" s="36">
        <v>26922768.164997123</v>
      </c>
      <c r="FI175" s="36">
        <v>28565194.568976004</v>
      </c>
      <c r="FJ175" s="36">
        <v>28817284.072730403</v>
      </c>
      <c r="FK175" s="36">
        <v>27977206.007181607</v>
      </c>
      <c r="FL175" s="36">
        <v>25644648.923290815</v>
      </c>
      <c r="FM175" s="36">
        <v>28048870.985906169</v>
      </c>
      <c r="FN175" s="36">
        <v>28669807.33709041</v>
      </c>
      <c r="FO175" s="36">
        <v>28596079.523372412</v>
      </c>
      <c r="FP175" s="36">
        <v>27201219.028710492</v>
      </c>
      <c r="FQ175" s="36">
        <v>28966028.512037773</v>
      </c>
      <c r="FR175" s="36">
        <v>28114611.572633047</v>
      </c>
      <c r="FS175" s="36">
        <v>28463068.048764966</v>
      </c>
      <c r="FT175" s="36">
        <v>27031858.964997128</v>
      </c>
      <c r="FU175" s="36">
        <v>28674285.368976008</v>
      </c>
      <c r="FV175" s="36">
        <v>28926374.872730408</v>
      </c>
      <c r="FW175" s="36">
        <v>28086296.807181612</v>
      </c>
      <c r="FX175" s="36">
        <v>25753739.72329082</v>
      </c>
      <c r="FY175" s="36">
        <v>28157961.785906173</v>
      </c>
      <c r="FZ175" s="36">
        <v>28778898.137090415</v>
      </c>
      <c r="GA175" s="36">
        <v>28705170.323372416</v>
      </c>
      <c r="GB175" s="36">
        <v>27310309.828710496</v>
      </c>
      <c r="GC175" s="36">
        <v>29075119.312037777</v>
      </c>
      <c r="GD175" s="36">
        <v>28223702.372633051</v>
      </c>
      <c r="GE175" s="36">
        <v>28572158.848764971</v>
      </c>
      <c r="GF175" s="36">
        <v>27140949.764997132</v>
      </c>
      <c r="GG175" s="36">
        <v>28783376.168976013</v>
      </c>
      <c r="GH175" s="36">
        <v>29035465.672730412</v>
      </c>
      <c r="GI175" s="36">
        <v>28195387.607181616</v>
      </c>
      <c r="GJ175" s="36">
        <v>25862830.523290824</v>
      </c>
      <c r="GK175" s="36">
        <v>28267052.585906178</v>
      </c>
      <c r="GL175" s="36">
        <v>28887988.937090419</v>
      </c>
    </row>
    <row r="176" spans="2:194" x14ac:dyDescent="0.3">
      <c r="B176" s="35" t="s">
        <v>84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>
        <v>966473.98704399087</v>
      </c>
      <c r="CU176" s="36">
        <v>1290375.924515882</v>
      </c>
      <c r="CV176" s="36">
        <v>1337113.3386204089</v>
      </c>
      <c r="CW176" s="36">
        <v>1428071.2473673839</v>
      </c>
      <c r="CX176" s="36">
        <v>1147845.3933393813</v>
      </c>
      <c r="CY176" s="36">
        <v>926237.78929548687</v>
      </c>
      <c r="CZ176" s="36">
        <v>810754.30936158961</v>
      </c>
      <c r="DA176" s="36">
        <v>578453.05379038537</v>
      </c>
      <c r="DB176" s="36">
        <v>1306522.5170287797</v>
      </c>
      <c r="DC176" s="36">
        <v>1307726.1146653963</v>
      </c>
      <c r="DD176" s="36">
        <v>1316424.1662524256</v>
      </c>
      <c r="DE176" s="36">
        <v>1160519.8605391739</v>
      </c>
      <c r="DF176" s="36">
        <v>1161505.4125456496</v>
      </c>
      <c r="DG176" s="36">
        <v>1303551.4202890971</v>
      </c>
      <c r="DH176" s="36">
        <v>1319345.9646501015</v>
      </c>
      <c r="DI176" s="36">
        <v>1313796.2823089915</v>
      </c>
      <c r="DJ176" s="36">
        <v>1141309.2669706077</v>
      </c>
      <c r="DK176" s="36">
        <v>955493.72123295546</v>
      </c>
      <c r="DL176" s="36">
        <v>757166.46377099422</v>
      </c>
      <c r="DM176" s="36">
        <v>567278.5417768436</v>
      </c>
      <c r="DN176" s="36">
        <v>700699.27866222104</v>
      </c>
      <c r="DO176" s="36">
        <v>977377.88268783782</v>
      </c>
      <c r="DP176" s="36">
        <v>1125709.187606568</v>
      </c>
      <c r="DQ176" s="36">
        <v>1249189.2234703698</v>
      </c>
      <c r="DR176" s="36">
        <v>1288402.1172229422</v>
      </c>
      <c r="DS176" s="36">
        <v>1421591.6867452858</v>
      </c>
      <c r="DT176" s="36">
        <v>1418906.498814455</v>
      </c>
      <c r="DU176" s="36">
        <v>1431403.6289640164</v>
      </c>
      <c r="DV176" s="36">
        <v>1256084.2058685301</v>
      </c>
      <c r="DW176" s="36">
        <v>1029699.9899558236</v>
      </c>
      <c r="DX176" s="36">
        <v>819520.34235062636</v>
      </c>
      <c r="DY176" s="36">
        <v>713887.22918249224</v>
      </c>
      <c r="DZ176" s="36">
        <v>854075.80000771035</v>
      </c>
      <c r="EA176" s="36">
        <v>1052898.2207526739</v>
      </c>
      <c r="EB176" s="36">
        <v>1232251.8685680474</v>
      </c>
      <c r="EC176" s="36">
        <v>1343750.6839609698</v>
      </c>
      <c r="ED176" s="36">
        <v>1383092.4080411862</v>
      </c>
      <c r="EE176" s="36">
        <v>1496313.2767787299</v>
      </c>
      <c r="EF176" s="36">
        <v>1493628.0888478991</v>
      </c>
      <c r="EG176" s="36">
        <v>1490794.4100078405</v>
      </c>
      <c r="EH176" s="36">
        <v>1314702.004946491</v>
      </c>
      <c r="EI176" s="36">
        <v>1051601.1456552814</v>
      </c>
      <c r="EJ176" s="36">
        <v>830470.92020035535</v>
      </c>
      <c r="EK176" s="36">
        <v>724837.80703222123</v>
      </c>
      <c r="EL176" s="36">
        <v>875976.95570716809</v>
      </c>
      <c r="EM176" s="36">
        <v>1096700.5321515899</v>
      </c>
      <c r="EN176" s="36">
        <v>1276054.1799669634</v>
      </c>
      <c r="EO176" s="36">
        <v>1387552.9953598857</v>
      </c>
      <c r="EP176" s="36">
        <v>1426894.7194401021</v>
      </c>
      <c r="EQ176" s="36">
        <v>1540115.5881776458</v>
      </c>
      <c r="ER176" s="36">
        <v>1537430.4002468151</v>
      </c>
      <c r="ES176" s="36">
        <v>1534596.7214067564</v>
      </c>
      <c r="ET176" s="36">
        <v>1358504.3163454069</v>
      </c>
      <c r="EU176" s="36">
        <v>1073502.3013547393</v>
      </c>
      <c r="EV176" s="36">
        <v>841421.49805008434</v>
      </c>
      <c r="EW176" s="36">
        <v>735788.38488195022</v>
      </c>
      <c r="EX176" s="36">
        <v>897878.11140662583</v>
      </c>
      <c r="EY176" s="36">
        <v>1140502.8435505058</v>
      </c>
      <c r="EZ176" s="36">
        <v>1319856.4913658793</v>
      </c>
      <c r="FA176" s="36">
        <v>1431355.3067588017</v>
      </c>
      <c r="FB176" s="36">
        <v>1470697.0308390181</v>
      </c>
      <c r="FC176" s="36">
        <v>1583917.8995765618</v>
      </c>
      <c r="FD176" s="36">
        <v>1581232.711645731</v>
      </c>
      <c r="FE176" s="36">
        <v>1578399.0328056724</v>
      </c>
      <c r="FF176" s="36">
        <v>1402306.6277443229</v>
      </c>
      <c r="FG176" s="36">
        <v>1095403.4570541973</v>
      </c>
      <c r="FH176" s="36">
        <v>852372.07589981332</v>
      </c>
      <c r="FI176" s="36">
        <v>746738.9627316792</v>
      </c>
      <c r="FJ176" s="36">
        <v>919779.26710608357</v>
      </c>
      <c r="FK176" s="36">
        <v>1184305.1549494218</v>
      </c>
      <c r="FL176" s="36">
        <v>1363658.8027647953</v>
      </c>
      <c r="FM176" s="36">
        <v>1475157.6181577176</v>
      </c>
      <c r="FN176" s="36">
        <v>1514499.342237934</v>
      </c>
      <c r="FO176" s="36">
        <v>1627720.2109754777</v>
      </c>
      <c r="FP176" s="36">
        <v>1625035.023044647</v>
      </c>
      <c r="FQ176" s="36">
        <v>1622201.3442045883</v>
      </c>
      <c r="FR176" s="36">
        <v>1446108.9391432388</v>
      </c>
      <c r="FS176" s="36">
        <v>1117304.6127536553</v>
      </c>
      <c r="FT176" s="36">
        <v>863322.65374954231</v>
      </c>
      <c r="FU176" s="36">
        <v>757689.54058140819</v>
      </c>
      <c r="FV176" s="36">
        <v>941680.42280554131</v>
      </c>
      <c r="FW176" s="36">
        <v>1228107.4663483377</v>
      </c>
      <c r="FX176" s="36">
        <v>1407461.1141637112</v>
      </c>
      <c r="FY176" s="36">
        <v>1518959.9295566336</v>
      </c>
      <c r="FZ176" s="36">
        <v>1558301.65363685</v>
      </c>
      <c r="GA176" s="36">
        <v>1671522.5223743937</v>
      </c>
      <c r="GB176" s="36">
        <v>1668837.3344435629</v>
      </c>
      <c r="GC176" s="36">
        <v>1666003.6556035043</v>
      </c>
      <c r="GD176" s="36">
        <v>1489911.2505421548</v>
      </c>
      <c r="GE176" s="36">
        <v>1139205.7684531133</v>
      </c>
      <c r="GF176" s="36">
        <v>874273.2315992713</v>
      </c>
      <c r="GG176" s="36">
        <v>768640.11843113718</v>
      </c>
      <c r="GH176" s="36">
        <v>963581.57850499905</v>
      </c>
      <c r="GI176" s="36">
        <v>1271909.7777472537</v>
      </c>
      <c r="GJ176" s="36">
        <v>1451263.4255626271</v>
      </c>
      <c r="GK176" s="36">
        <v>1562762.2409555495</v>
      </c>
      <c r="GL176" s="36">
        <v>1602103.9650357659</v>
      </c>
    </row>
    <row r="177" spans="2:194" x14ac:dyDescent="0.3">
      <c r="B177" s="35" t="s">
        <v>85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>
        <v>3008746</v>
      </c>
      <c r="CU177" s="36">
        <v>0</v>
      </c>
      <c r="CV177" s="36">
        <v>9740190.8499999996</v>
      </c>
      <c r="CW177" s="36">
        <v>4803386.07</v>
      </c>
      <c r="CX177" s="36">
        <v>55414313</v>
      </c>
      <c r="CY177" s="36">
        <v>48243502.219999999</v>
      </c>
      <c r="CZ177" s="36">
        <v>192945</v>
      </c>
      <c r="DA177" s="36">
        <v>9033507.1400000006</v>
      </c>
      <c r="DB177" s="36">
        <v>0</v>
      </c>
      <c r="DC177" s="36">
        <v>0</v>
      </c>
      <c r="DD177" s="36">
        <v>0</v>
      </c>
      <c r="DE177" s="36">
        <v>0</v>
      </c>
      <c r="DF177" s="36">
        <v>0</v>
      </c>
      <c r="DG177" s="36">
        <v>15500000</v>
      </c>
      <c r="DH177" s="36">
        <v>15500000</v>
      </c>
      <c r="DI177" s="36">
        <v>15500000</v>
      </c>
      <c r="DJ177" s="36">
        <v>15500000</v>
      </c>
      <c r="DK177" s="36">
        <v>15500000</v>
      </c>
      <c r="DL177" s="36">
        <v>70439978.75</v>
      </c>
      <c r="DM177" s="36">
        <v>70439978.75</v>
      </c>
      <c r="DN177" s="36">
        <v>70439978.75</v>
      </c>
      <c r="DO177" s="36">
        <v>70439978.75</v>
      </c>
      <c r="DP177" s="36">
        <v>70439978.75</v>
      </c>
      <c r="DQ177" s="36">
        <v>70439978.75</v>
      </c>
      <c r="DR177" s="36">
        <v>70439978.75</v>
      </c>
      <c r="DS177" s="36">
        <v>66002657.714757003</v>
      </c>
      <c r="DT177" s="36">
        <v>67158065.588579595</v>
      </c>
      <c r="DU177" s="36">
        <v>67164234.030441001</v>
      </c>
      <c r="DV177" s="36">
        <v>69982230.107377201</v>
      </c>
      <c r="DW177" s="36">
        <v>69269208.181660593</v>
      </c>
      <c r="DX177" s="36">
        <v>72971988.329804197</v>
      </c>
      <c r="DY177" s="36">
        <v>69005233.660547197</v>
      </c>
      <c r="DZ177" s="36">
        <v>70005653.236770406</v>
      </c>
      <c r="EA177" s="36">
        <v>74629470.456205994</v>
      </c>
      <c r="EB177" s="36">
        <v>78503703.053404406</v>
      </c>
      <c r="EC177" s="36">
        <v>78346658.187579796</v>
      </c>
      <c r="ED177" s="36">
        <v>76081563.470093399</v>
      </c>
      <c r="EE177" s="36">
        <v>72797360.717216998</v>
      </c>
      <c r="EF177" s="36">
        <v>73952768.591039598</v>
      </c>
      <c r="EG177" s="36">
        <v>73958937.032901004</v>
      </c>
      <c r="EH177" s="36">
        <v>76776933.109837204</v>
      </c>
      <c r="EI177" s="36">
        <v>76063911.184120595</v>
      </c>
      <c r="EJ177" s="36">
        <v>78374053.756912604</v>
      </c>
      <c r="EK177" s="36">
        <v>74407299.087655604</v>
      </c>
      <c r="EL177" s="36">
        <v>75407718.663878798</v>
      </c>
      <c r="EM177" s="36">
        <v>80031535.883314401</v>
      </c>
      <c r="EN177" s="36">
        <v>83905768.480512604</v>
      </c>
      <c r="EO177" s="36">
        <v>83748723.614688203</v>
      </c>
      <c r="EP177" s="36">
        <v>81483628.897201806</v>
      </c>
      <c r="EQ177" s="36">
        <v>78199426.144325405</v>
      </c>
      <c r="ER177" s="36">
        <v>79354834.018148005</v>
      </c>
      <c r="ES177" s="36">
        <v>79361002.460009396</v>
      </c>
      <c r="ET177" s="36">
        <v>82178998.536945596</v>
      </c>
      <c r="EU177" s="36">
        <v>81465976.611229002</v>
      </c>
      <c r="EV177" s="36">
        <v>84168225.665272206</v>
      </c>
      <c r="EW177" s="36">
        <v>80201470.996015206</v>
      </c>
      <c r="EX177" s="36">
        <v>81201890.572238594</v>
      </c>
      <c r="EY177" s="36">
        <v>85825707.791674003</v>
      </c>
      <c r="EZ177" s="36">
        <v>89699940.3888724</v>
      </c>
      <c r="FA177" s="36">
        <v>89542895.523047999</v>
      </c>
      <c r="FB177" s="36">
        <v>87277800.805561393</v>
      </c>
      <c r="FC177" s="36">
        <v>83993598.052684993</v>
      </c>
      <c r="FD177" s="36">
        <v>85149005.926507607</v>
      </c>
      <c r="FE177" s="36">
        <v>85155174.368368998</v>
      </c>
      <c r="FF177" s="36">
        <v>87973170.445305198</v>
      </c>
      <c r="FG177" s="36">
        <v>87260148.519588798</v>
      </c>
      <c r="FH177" s="36">
        <v>95789339.615574405</v>
      </c>
      <c r="FI177" s="36">
        <v>91822584.946317405</v>
      </c>
      <c r="FJ177" s="36">
        <v>92823004.522540793</v>
      </c>
      <c r="FK177" s="36">
        <v>97446821.741976202</v>
      </c>
      <c r="FL177" s="36">
        <v>101321054.3391746</v>
      </c>
      <c r="FM177" s="36">
        <v>101164009.4733502</v>
      </c>
      <c r="FN177" s="36">
        <v>98898914.755863607</v>
      </c>
      <c r="FO177" s="36">
        <v>84552033.038230404</v>
      </c>
      <c r="FP177" s="36">
        <v>84552033.038230404</v>
      </c>
      <c r="FQ177" s="36">
        <v>84552033.038230404</v>
      </c>
      <c r="FR177" s="36">
        <v>84552033.038230404</v>
      </c>
      <c r="FS177" s="36">
        <v>84552033.038230404</v>
      </c>
      <c r="FT177" s="36">
        <v>98501323.450969398</v>
      </c>
      <c r="FU177" s="36">
        <v>98501323.450969398</v>
      </c>
      <c r="FV177" s="36">
        <v>98501323.450969398</v>
      </c>
      <c r="FW177" s="36">
        <v>98501323.450969398</v>
      </c>
      <c r="FX177" s="36">
        <v>98501323.450969398</v>
      </c>
      <c r="FY177" s="36">
        <v>98501323.450969398</v>
      </c>
      <c r="FZ177" s="36">
        <v>98501323.450969398</v>
      </c>
      <c r="GA177" s="36">
        <v>98501323.450969398</v>
      </c>
      <c r="GB177" s="36">
        <v>98501323.450969398</v>
      </c>
      <c r="GC177" s="36">
        <v>98501323.450969398</v>
      </c>
      <c r="GD177" s="36">
        <v>98501323.450969398</v>
      </c>
      <c r="GE177" s="36">
        <v>98501323.450969398</v>
      </c>
      <c r="GF177" s="36">
        <v>0</v>
      </c>
      <c r="GG177" s="36">
        <v>0</v>
      </c>
      <c r="GH177" s="36">
        <v>0</v>
      </c>
      <c r="GI177" s="36">
        <v>0</v>
      </c>
      <c r="GJ177" s="36">
        <v>0</v>
      </c>
      <c r="GK177" s="36">
        <v>0</v>
      </c>
      <c r="GL177" s="36">
        <v>0</v>
      </c>
    </row>
    <row r="178" spans="2:194" x14ac:dyDescent="0.3">
      <c r="B178" s="35" t="s">
        <v>7</v>
      </c>
      <c r="C178" s="36">
        <v>0</v>
      </c>
      <c r="D178" s="36">
        <v>0</v>
      </c>
      <c r="E178" s="36">
        <v>0</v>
      </c>
      <c r="F178" s="36">
        <v>0</v>
      </c>
      <c r="G178" s="36">
        <v>0</v>
      </c>
      <c r="H178" s="36">
        <v>0</v>
      </c>
      <c r="I178" s="36">
        <v>0</v>
      </c>
      <c r="J178" s="36">
        <v>0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0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0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0</v>
      </c>
      <c r="BM178" s="36">
        <v>0</v>
      </c>
      <c r="BN178" s="36">
        <v>0</v>
      </c>
      <c r="BO178" s="36">
        <v>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X178" s="36">
        <v>0</v>
      </c>
      <c r="BY178" s="36">
        <v>0</v>
      </c>
      <c r="BZ178" s="36">
        <v>0</v>
      </c>
      <c r="CA178" s="36">
        <v>0</v>
      </c>
      <c r="CB178" s="36">
        <v>0</v>
      </c>
      <c r="CC178" s="36">
        <v>0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0</v>
      </c>
      <c r="CJ178" s="36">
        <v>0</v>
      </c>
      <c r="CK178" s="36">
        <v>0</v>
      </c>
      <c r="CL178" s="36">
        <v>0</v>
      </c>
      <c r="CM178" s="36">
        <v>0</v>
      </c>
      <c r="CN178" s="36">
        <v>0</v>
      </c>
      <c r="CO178" s="36">
        <v>0</v>
      </c>
      <c r="CP178" s="36">
        <v>0</v>
      </c>
      <c r="CQ178" s="36">
        <v>0</v>
      </c>
      <c r="CR178" s="36">
        <v>0</v>
      </c>
      <c r="CS178" s="36">
        <v>0</v>
      </c>
      <c r="CT178" s="36">
        <v>324974720.60326529</v>
      </c>
      <c r="CU178" s="36">
        <v>281263185.84951794</v>
      </c>
      <c r="CV178" s="36">
        <v>312862521.37519383</v>
      </c>
      <c r="CW178" s="36">
        <v>314847903.87174129</v>
      </c>
      <c r="CX178" s="36">
        <v>375386240.68507886</v>
      </c>
      <c r="CY178" s="36">
        <v>359249512.60269845</v>
      </c>
      <c r="CZ178" s="36">
        <v>347080327.92294621</v>
      </c>
      <c r="DA178" s="36">
        <v>343063892.75090951</v>
      </c>
      <c r="DB178" s="36">
        <v>327872934.770392</v>
      </c>
      <c r="DC178" s="36">
        <v>314945012.29175162</v>
      </c>
      <c r="DD178" s="36">
        <v>319799809.92025191</v>
      </c>
      <c r="DE178" s="36">
        <v>310007047.66663742</v>
      </c>
      <c r="DF178" s="36">
        <v>304781627.11625087</v>
      </c>
      <c r="DG178" s="36">
        <v>346000967.05031061</v>
      </c>
      <c r="DH178" s="36">
        <v>328950836.68762916</v>
      </c>
      <c r="DI178" s="36">
        <v>360327611.65726739</v>
      </c>
      <c r="DJ178" s="36">
        <v>357102030.68793458</v>
      </c>
      <c r="DK178" s="36">
        <v>378743650.36423081</v>
      </c>
      <c r="DL178" s="36">
        <v>428829385.34859478</v>
      </c>
      <c r="DM178" s="36">
        <v>444647257.08666772</v>
      </c>
      <c r="DN178" s="36">
        <v>449773573.32021707</v>
      </c>
      <c r="DO178" s="36">
        <v>439869185.64521784</v>
      </c>
      <c r="DP178" s="36">
        <v>444944988.99093002</v>
      </c>
      <c r="DQ178" s="36">
        <v>435517584.55424196</v>
      </c>
      <c r="DR178" s="36">
        <v>436640575.04254425</v>
      </c>
      <c r="DS178" s="36">
        <v>396179018.04163283</v>
      </c>
      <c r="DT178" s="36">
        <v>402527791.81362683</v>
      </c>
      <c r="DU178" s="36">
        <v>435067746.65778542</v>
      </c>
      <c r="DV178" s="36">
        <v>435106784.6755656</v>
      </c>
      <c r="DW178" s="36">
        <v>437800924.62207466</v>
      </c>
      <c r="DX178" s="36">
        <v>435930562.3249709</v>
      </c>
      <c r="DY178" s="36">
        <v>443880575.53720516</v>
      </c>
      <c r="DZ178" s="36">
        <v>450324961.69768471</v>
      </c>
      <c r="EA178" s="36">
        <v>443942778.80563951</v>
      </c>
      <c r="EB178" s="36">
        <v>451611181.34149706</v>
      </c>
      <c r="EC178" s="36">
        <v>442065063.22618932</v>
      </c>
      <c r="ED178" s="36">
        <v>452493613.45190287</v>
      </c>
      <c r="EE178" s="36">
        <v>403971772.08771992</v>
      </c>
      <c r="EF178" s="36">
        <v>417099917.34777611</v>
      </c>
      <c r="EG178" s="36">
        <v>443444214.08211148</v>
      </c>
      <c r="EH178" s="36">
        <v>441965402.5030067</v>
      </c>
      <c r="EI178" s="36">
        <v>456473615.58201724</v>
      </c>
      <c r="EJ178" s="36">
        <v>451529561.48053652</v>
      </c>
      <c r="EK178" s="36">
        <v>459394631.98125732</v>
      </c>
      <c r="EL178" s="36">
        <v>464264273.85691053</v>
      </c>
      <c r="EM178" s="36">
        <v>457428691.23208106</v>
      </c>
      <c r="EN178" s="36">
        <v>465847722.31784409</v>
      </c>
      <c r="EO178" s="36">
        <v>455072127.9566943</v>
      </c>
      <c r="EP178" s="36">
        <v>466811155.09624362</v>
      </c>
      <c r="EQ178" s="36">
        <v>420640345.09737659</v>
      </c>
      <c r="ER178" s="36">
        <v>424106970.64582258</v>
      </c>
      <c r="ES178" s="36">
        <v>461527764.22912282</v>
      </c>
      <c r="ET178" s="36">
        <v>459938412.92822409</v>
      </c>
      <c r="EU178" s="36">
        <v>468589226.17634231</v>
      </c>
      <c r="EV178" s="36">
        <v>457202786.05062437</v>
      </c>
      <c r="EW178" s="36">
        <v>465290571.36904472</v>
      </c>
      <c r="EX178" s="36">
        <v>469821232.28344417</v>
      </c>
      <c r="EY178" s="36">
        <v>462883126.08807749</v>
      </c>
      <c r="EZ178" s="36">
        <v>471003674.99860913</v>
      </c>
      <c r="FA178" s="36">
        <v>460284734.7802816</v>
      </c>
      <c r="FB178" s="36">
        <v>471686284.67429376</v>
      </c>
      <c r="FC178" s="36">
        <v>425151293.06436121</v>
      </c>
      <c r="FD178" s="36">
        <v>428885822.73760802</v>
      </c>
      <c r="FE178" s="36">
        <v>465823765.3255384</v>
      </c>
      <c r="FF178" s="36">
        <v>464795930.32042181</v>
      </c>
      <c r="FG178" s="36">
        <v>474065962.42667055</v>
      </c>
      <c r="FH178" s="36">
        <v>475392774.56562203</v>
      </c>
      <c r="FI178" s="36">
        <v>483547276.19011939</v>
      </c>
      <c r="FJ178" s="36">
        <v>488273130.43186748</v>
      </c>
      <c r="FK178" s="36">
        <v>481111050.40870982</v>
      </c>
      <c r="FL178" s="36">
        <v>489142951.2319833</v>
      </c>
      <c r="FM178" s="36">
        <v>478154806.7130481</v>
      </c>
      <c r="FN178" s="36">
        <v>489680780.58125007</v>
      </c>
      <c r="FO178" s="36">
        <v>429061432.16932386</v>
      </c>
      <c r="FP178" s="36">
        <v>431676280.79869163</v>
      </c>
      <c r="FQ178" s="36">
        <v>468885401.53368306</v>
      </c>
      <c r="FR178" s="36">
        <v>465305517.08032697</v>
      </c>
      <c r="FS178" s="36">
        <v>476592912.19982916</v>
      </c>
      <c r="FT178" s="36">
        <v>483356100.7774449</v>
      </c>
      <c r="FU178" s="36">
        <v>495640942.78249216</v>
      </c>
      <c r="FV178" s="36">
        <v>499326822.71504223</v>
      </c>
      <c r="FW178" s="36">
        <v>487310021.40165532</v>
      </c>
      <c r="FX178" s="36">
        <v>491407828.4644376</v>
      </c>
      <c r="FY178" s="36">
        <v>480349135.14850837</v>
      </c>
      <c r="FZ178" s="36">
        <v>494265636.14239562</v>
      </c>
      <c r="GA178" s="36">
        <v>447870904.26580304</v>
      </c>
      <c r="GB178" s="36">
        <v>445183787.0879181</v>
      </c>
      <c r="GC178" s="36">
        <v>488291154.4975096</v>
      </c>
      <c r="GD178" s="36">
        <v>484873783.14268523</v>
      </c>
      <c r="GE178" s="36">
        <v>508029424.0539999</v>
      </c>
      <c r="GF178" s="36">
        <v>403083712.48180914</v>
      </c>
      <c r="GG178" s="36">
        <v>415350330.96496117</v>
      </c>
      <c r="GH178" s="36">
        <v>419714122.25583524</v>
      </c>
      <c r="GI178" s="36">
        <v>407249902.60926497</v>
      </c>
      <c r="GJ178" s="36">
        <v>411795402.4745456</v>
      </c>
      <c r="GK178" s="36">
        <v>400047861.51371819</v>
      </c>
      <c r="GL178" s="36">
        <v>414604359.73076272</v>
      </c>
    </row>
    <row r="179" spans="2:194" x14ac:dyDescent="0.3">
      <c r="AB179" s="1" t="s">
        <v>750</v>
      </c>
    </row>
    <row r="180" spans="2:194" x14ac:dyDescent="0.3">
      <c r="B180" s="62" t="s">
        <v>300</v>
      </c>
      <c r="C180" s="75" t="s">
        <v>86</v>
      </c>
      <c r="D180" s="75" t="s">
        <v>87</v>
      </c>
      <c r="E180" s="75" t="s">
        <v>88</v>
      </c>
      <c r="F180" s="75" t="s">
        <v>89</v>
      </c>
      <c r="G180" s="75" t="s">
        <v>90</v>
      </c>
      <c r="H180" s="75" t="s">
        <v>91</v>
      </c>
      <c r="I180" s="75" t="s">
        <v>92</v>
      </c>
      <c r="J180" s="75" t="s">
        <v>93</v>
      </c>
      <c r="K180" s="75" t="s">
        <v>94</v>
      </c>
      <c r="L180" s="75" t="s">
        <v>95</v>
      </c>
      <c r="M180" s="75" t="s">
        <v>96</v>
      </c>
      <c r="N180" s="75" t="s">
        <v>97</v>
      </c>
      <c r="O180" s="75" t="s">
        <v>98</v>
      </c>
      <c r="P180" s="75" t="s">
        <v>99</v>
      </c>
      <c r="Q180" s="75" t="s">
        <v>100</v>
      </c>
    </row>
    <row r="181" spans="2:194" x14ac:dyDescent="0.3">
      <c r="B181" s="35" t="s">
        <v>78</v>
      </c>
      <c r="C181" s="76"/>
      <c r="D181" s="76"/>
      <c r="E181" s="76"/>
      <c r="F181" s="76"/>
      <c r="G181" s="76"/>
      <c r="H181" s="76"/>
      <c r="I181" s="76"/>
      <c r="J181" s="76"/>
      <c r="K181" s="36">
        <v>1183314.0282863739</v>
      </c>
      <c r="L181" s="36">
        <v>1222427.8928689773</v>
      </c>
      <c r="M181" s="36">
        <v>1279272.5811900047</v>
      </c>
      <c r="N181" s="36">
        <v>1352148.4118416093</v>
      </c>
      <c r="O181" s="36">
        <v>1429679.3258938945</v>
      </c>
      <c r="P181" s="36">
        <v>1510224.0446153183</v>
      </c>
      <c r="Q181" s="36">
        <v>1582629.4788746545</v>
      </c>
      <c r="DG181" s="53"/>
      <c r="DH181" s="53"/>
    </row>
    <row r="182" spans="2:194" x14ac:dyDescent="0.3">
      <c r="B182" s="35" t="s">
        <v>79</v>
      </c>
      <c r="C182" s="76"/>
      <c r="D182" s="76"/>
      <c r="E182" s="76"/>
      <c r="F182" s="76"/>
      <c r="G182" s="76"/>
      <c r="H182" s="76"/>
      <c r="I182" s="76"/>
      <c r="J182" s="76"/>
      <c r="K182" s="36">
        <v>583255.79421065969</v>
      </c>
      <c r="L182" s="36">
        <v>621191.26722957462</v>
      </c>
      <c r="M182" s="36">
        <v>660989.99293190253</v>
      </c>
      <c r="N182" s="36">
        <v>698236.69483005221</v>
      </c>
      <c r="O182" s="36">
        <v>735339.38208303729</v>
      </c>
      <c r="P182" s="36">
        <v>772646.34461874224</v>
      </c>
      <c r="Q182" s="36">
        <v>805074.48030823923</v>
      </c>
    </row>
    <row r="183" spans="2:194" x14ac:dyDescent="0.3">
      <c r="B183" s="35" t="s">
        <v>80</v>
      </c>
      <c r="C183" s="76"/>
      <c r="D183" s="76"/>
      <c r="E183" s="76"/>
      <c r="F183" s="76"/>
      <c r="G183" s="76"/>
      <c r="H183" s="76"/>
      <c r="I183" s="76"/>
      <c r="J183" s="76"/>
      <c r="K183" s="36">
        <v>16978.262080114891</v>
      </c>
      <c r="L183" s="36">
        <v>17292.00516914115</v>
      </c>
      <c r="M183" s="36">
        <v>17962.366213979356</v>
      </c>
      <c r="N183" s="36">
        <v>19086.643601103315</v>
      </c>
      <c r="O183" s="36">
        <v>20516.315052726441</v>
      </c>
      <c r="P183" s="36">
        <v>21925.658407654195</v>
      </c>
      <c r="Q183" s="36">
        <v>23302.397937659549</v>
      </c>
    </row>
    <row r="184" spans="2:194" x14ac:dyDescent="0.3">
      <c r="B184" s="35" t="s">
        <v>81</v>
      </c>
      <c r="C184" s="76"/>
      <c r="D184" s="76"/>
      <c r="E184" s="76"/>
      <c r="F184" s="76"/>
      <c r="G184" s="76"/>
      <c r="H184" s="76"/>
      <c r="I184" s="76"/>
      <c r="J184" s="76"/>
      <c r="K184" s="36">
        <v>1203.5833333333333</v>
      </c>
      <c r="L184" s="36">
        <v>1279</v>
      </c>
      <c r="M184" s="36">
        <v>1351.1666666666667</v>
      </c>
      <c r="N184" s="36">
        <v>1424.4166666666667</v>
      </c>
      <c r="O184" s="36">
        <v>1504.25</v>
      </c>
      <c r="P184" s="36">
        <v>1583.9166666666667</v>
      </c>
      <c r="Q184" s="36">
        <v>1659</v>
      </c>
    </row>
    <row r="185" spans="2:194" x14ac:dyDescent="0.3">
      <c r="B185" s="35" t="s">
        <v>121</v>
      </c>
      <c r="C185" s="76"/>
      <c r="D185" s="76"/>
      <c r="E185" s="76"/>
      <c r="F185" s="76"/>
      <c r="G185" s="76"/>
      <c r="H185" s="76"/>
      <c r="I185" s="76"/>
      <c r="J185" s="76"/>
      <c r="K185" s="36">
        <v>256.41666666666669</v>
      </c>
      <c r="L185" s="36">
        <v>258</v>
      </c>
      <c r="M185" s="36">
        <v>258</v>
      </c>
      <c r="N185" s="36">
        <v>258</v>
      </c>
      <c r="O185" s="36">
        <v>258</v>
      </c>
      <c r="P185" s="36">
        <v>258</v>
      </c>
      <c r="Q185" s="36">
        <v>258</v>
      </c>
    </row>
    <row r="186" spans="2:194" x14ac:dyDescent="0.3">
      <c r="B186" s="35" t="s">
        <v>122</v>
      </c>
      <c r="C186" s="76"/>
      <c r="D186" s="76"/>
      <c r="E186" s="76"/>
      <c r="F186" s="76"/>
      <c r="G186" s="76"/>
      <c r="H186" s="76"/>
      <c r="I186" s="76"/>
      <c r="J186" s="76"/>
      <c r="K186" s="36">
        <v>104724.83734335576</v>
      </c>
      <c r="L186" s="36">
        <v>118388.51004622183</v>
      </c>
      <c r="M186" s="36">
        <v>133388.51004622181</v>
      </c>
      <c r="N186" s="36">
        <v>148388.51004622181</v>
      </c>
      <c r="O186" s="36">
        <v>163388.51004622181</v>
      </c>
      <c r="P186" s="36">
        <v>178388.51004622181</v>
      </c>
      <c r="Q186" s="36">
        <v>193388.51004622181</v>
      </c>
    </row>
    <row r="187" spans="2:194" x14ac:dyDescent="0.3">
      <c r="B187" s="35" t="s">
        <v>83</v>
      </c>
      <c r="C187" s="76"/>
      <c r="D187" s="76"/>
      <c r="E187" s="76"/>
      <c r="F187" s="76"/>
      <c r="G187" s="76"/>
      <c r="H187" s="76"/>
      <c r="I187" s="76"/>
      <c r="J187" s="76"/>
      <c r="K187" s="36">
        <v>28.083333333333332</v>
      </c>
      <c r="L187" s="36">
        <v>33.666666666666664</v>
      </c>
      <c r="M187" s="36">
        <v>43.25</v>
      </c>
      <c r="N187" s="36">
        <v>51.666666666666664</v>
      </c>
      <c r="O187" s="36">
        <v>59.666666666666664</v>
      </c>
      <c r="P187" s="36">
        <v>67.666666666666671</v>
      </c>
      <c r="Q187" s="36">
        <v>75.666666666666671</v>
      </c>
    </row>
    <row r="188" spans="2:194" x14ac:dyDescent="0.3">
      <c r="B188" s="35" t="s">
        <v>84</v>
      </c>
      <c r="C188" s="76"/>
      <c r="D188" s="76"/>
      <c r="E188" s="76"/>
      <c r="F188" s="76"/>
      <c r="G188" s="76"/>
      <c r="H188" s="76"/>
      <c r="I188" s="76"/>
      <c r="J188" s="76"/>
      <c r="K188" s="36">
        <v>71.333333333333329</v>
      </c>
      <c r="L188" s="36">
        <v>77.75</v>
      </c>
      <c r="M188" s="36">
        <v>85.833333333333329</v>
      </c>
      <c r="N188" s="36">
        <v>92.833333333333329</v>
      </c>
      <c r="O188" s="36">
        <v>99.833333333333329</v>
      </c>
      <c r="P188" s="36">
        <v>106.83333333333333</v>
      </c>
      <c r="Q188" s="36">
        <v>113.83333333333333</v>
      </c>
    </row>
    <row r="189" spans="2:194" x14ac:dyDescent="0.3">
      <c r="B189" s="35" t="s">
        <v>85</v>
      </c>
      <c r="C189" s="76"/>
      <c r="D189" s="76"/>
      <c r="E189" s="76"/>
      <c r="F189" s="76"/>
      <c r="G189" s="76"/>
      <c r="H189" s="76"/>
      <c r="I189" s="76"/>
      <c r="J189" s="76"/>
      <c r="K189" s="36">
        <v>3</v>
      </c>
      <c r="L189" s="36">
        <v>3.4166666666666665</v>
      </c>
      <c r="M189" s="36">
        <v>4</v>
      </c>
      <c r="N189" s="36">
        <v>4</v>
      </c>
      <c r="O189" s="36">
        <v>4</v>
      </c>
      <c r="P189" s="36">
        <v>4</v>
      </c>
      <c r="Q189" s="36">
        <v>4</v>
      </c>
    </row>
    <row r="190" spans="2:194" x14ac:dyDescent="0.3">
      <c r="B190" s="35" t="s">
        <v>7</v>
      </c>
      <c r="C190" s="76"/>
      <c r="D190" s="76"/>
      <c r="E190" s="76"/>
      <c r="F190" s="76"/>
      <c r="G190" s="76"/>
      <c r="H190" s="76"/>
      <c r="I190" s="76"/>
      <c r="J190" s="76"/>
      <c r="K190" s="36">
        <v>1785110.5012438148</v>
      </c>
      <c r="L190" s="36">
        <v>1862562.9986010264</v>
      </c>
      <c r="M190" s="36">
        <v>1959967.1903358868</v>
      </c>
      <c r="N190" s="36">
        <v>2071302.6669394316</v>
      </c>
      <c r="O190" s="36">
        <v>2187460.773029658</v>
      </c>
      <c r="P190" s="36">
        <v>2306816.4643083811</v>
      </c>
      <c r="Q190" s="36">
        <v>2413116.8571205535</v>
      </c>
    </row>
    <row r="191" spans="2:194" x14ac:dyDescent="0.3"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</row>
    <row r="192" spans="2:194" x14ac:dyDescent="0.3">
      <c r="B192" s="62" t="s">
        <v>301</v>
      </c>
      <c r="C192" s="86">
        <v>40299</v>
      </c>
      <c r="D192" s="86">
        <v>40664</v>
      </c>
      <c r="E192" s="86">
        <v>41030</v>
      </c>
      <c r="F192" s="86">
        <v>41395</v>
      </c>
      <c r="G192" s="86">
        <v>41760</v>
      </c>
      <c r="H192" s="86">
        <v>42125</v>
      </c>
      <c r="I192" s="86">
        <v>42491</v>
      </c>
      <c r="J192" s="86">
        <v>42856</v>
      </c>
      <c r="K192" s="86">
        <v>43221</v>
      </c>
      <c r="L192" s="86">
        <v>43586</v>
      </c>
      <c r="M192" s="86">
        <v>43952</v>
      </c>
      <c r="N192" s="86">
        <v>44317</v>
      </c>
      <c r="O192" s="86">
        <v>44682</v>
      </c>
      <c r="P192" s="86">
        <v>45047</v>
      </c>
      <c r="Q192" s="86">
        <v>45413</v>
      </c>
    </row>
    <row r="193" spans="2:17" x14ac:dyDescent="0.3">
      <c r="B193" s="35" t="s">
        <v>78</v>
      </c>
      <c r="C193" s="76">
        <v>713767</v>
      </c>
      <c r="D193" s="76">
        <v>790456</v>
      </c>
      <c r="E193" s="76">
        <v>854151</v>
      </c>
      <c r="F193" s="76">
        <v>909370</v>
      </c>
      <c r="G193" s="76">
        <v>980543</v>
      </c>
      <c r="H193" s="76">
        <v>1047526</v>
      </c>
      <c r="I193" s="76">
        <v>1112814</v>
      </c>
      <c r="J193" s="76">
        <v>1161690</v>
      </c>
      <c r="K193" s="76">
        <v>1210837</v>
      </c>
      <c r="L193" s="36">
        <v>1262043.9354916853</v>
      </c>
      <c r="M193" s="36">
        <v>1324967.6817232631</v>
      </c>
      <c r="N193" s="36">
        <v>1402178.9970341898</v>
      </c>
      <c r="O193" s="36">
        <v>1482037.8634858432</v>
      </c>
      <c r="P193" s="36">
        <v>1558912.700554007</v>
      </c>
      <c r="Q193" s="36">
        <v>1630606.7005540074</v>
      </c>
    </row>
    <row r="194" spans="2:17" x14ac:dyDescent="0.3">
      <c r="B194" s="35" t="s">
        <v>79</v>
      </c>
      <c r="C194" s="76">
        <v>4704</v>
      </c>
      <c r="D194" s="76">
        <v>5262</v>
      </c>
      <c r="E194" s="76">
        <v>6212</v>
      </c>
      <c r="F194" s="76">
        <v>7376</v>
      </c>
      <c r="G194" s="76">
        <v>8482</v>
      </c>
      <c r="H194" s="76">
        <v>9466</v>
      </c>
      <c r="I194" s="76">
        <v>10416</v>
      </c>
      <c r="J194" s="76">
        <v>11829</v>
      </c>
      <c r="K194" s="76">
        <v>13103</v>
      </c>
      <c r="L194" s="36">
        <v>13819.320486804734</v>
      </c>
      <c r="M194" s="36">
        <v>14424.55486257158</v>
      </c>
      <c r="N194" s="36">
        <v>15029.576925498519</v>
      </c>
      <c r="O194" s="36">
        <v>15679.79659792273</v>
      </c>
      <c r="P194" s="36">
        <v>16315.738929347946</v>
      </c>
      <c r="Q194" s="36">
        <v>16749.8142134232</v>
      </c>
    </row>
    <row r="195" spans="2:17" x14ac:dyDescent="0.3">
      <c r="B195" s="35" t="s">
        <v>80</v>
      </c>
      <c r="C195" s="76">
        <v>9674</v>
      </c>
      <c r="D195" s="76">
        <v>10236</v>
      </c>
      <c r="E195" s="76">
        <v>10988</v>
      </c>
      <c r="F195" s="76">
        <v>11898</v>
      </c>
      <c r="G195" s="76">
        <v>13147</v>
      </c>
      <c r="H195" s="76">
        <v>14660</v>
      </c>
      <c r="I195" s="76">
        <v>15818</v>
      </c>
      <c r="J195" s="76">
        <v>16685</v>
      </c>
      <c r="K195" s="76">
        <v>17952</v>
      </c>
      <c r="L195" s="36">
        <v>18375.996772095652</v>
      </c>
      <c r="M195" s="36">
        <v>19157.993724566248</v>
      </c>
      <c r="N195" s="36">
        <v>20596.653087265644</v>
      </c>
      <c r="O195" s="36">
        <v>22004.653218267471</v>
      </c>
      <c r="P195" s="36">
        <v>23413.653778771033</v>
      </c>
      <c r="Q195" s="36">
        <v>24754.653778771026</v>
      </c>
    </row>
    <row r="196" spans="2:17" x14ac:dyDescent="0.3">
      <c r="B196" s="35" t="s">
        <v>81</v>
      </c>
      <c r="C196" s="76">
        <v>1016</v>
      </c>
      <c r="D196" s="76">
        <v>1045</v>
      </c>
      <c r="E196" s="76">
        <v>1060</v>
      </c>
      <c r="F196" s="76">
        <v>1072</v>
      </c>
      <c r="G196" s="76">
        <v>1079</v>
      </c>
      <c r="H196" s="76">
        <v>1115</v>
      </c>
      <c r="I196" s="76">
        <v>1275</v>
      </c>
      <c r="J196" s="76">
        <v>1226</v>
      </c>
      <c r="K196" s="76">
        <v>1272</v>
      </c>
      <c r="L196" s="36">
        <v>1346</v>
      </c>
      <c r="M196" s="36">
        <v>1418</v>
      </c>
      <c r="N196" s="36">
        <v>1497</v>
      </c>
      <c r="O196" s="36">
        <v>1576</v>
      </c>
      <c r="P196" s="36">
        <v>1655</v>
      </c>
      <c r="Q196" s="36">
        <v>1727</v>
      </c>
    </row>
    <row r="197" spans="2:17" x14ac:dyDescent="0.3">
      <c r="B197" s="35" t="s">
        <v>121</v>
      </c>
      <c r="C197" s="76">
        <v>388</v>
      </c>
      <c r="D197" s="76">
        <v>371</v>
      </c>
      <c r="E197" s="76">
        <v>358</v>
      </c>
      <c r="F197" s="76">
        <v>334</v>
      </c>
      <c r="G197" s="76">
        <v>313</v>
      </c>
      <c r="H197" s="76">
        <v>308</v>
      </c>
      <c r="I197" s="76">
        <v>291</v>
      </c>
      <c r="J197" s="76">
        <v>277</v>
      </c>
      <c r="K197" s="76">
        <v>262</v>
      </c>
      <c r="L197" s="36">
        <v>263</v>
      </c>
      <c r="M197" s="36">
        <v>263</v>
      </c>
      <c r="N197" s="36">
        <v>263</v>
      </c>
      <c r="O197" s="36">
        <v>263</v>
      </c>
      <c r="P197" s="36">
        <v>263</v>
      </c>
      <c r="Q197" s="36">
        <v>263</v>
      </c>
    </row>
    <row r="198" spans="2:17" x14ac:dyDescent="0.3">
      <c r="B198" s="35" t="s">
        <v>122</v>
      </c>
      <c r="C198" s="76">
        <v>0</v>
      </c>
      <c r="D198" s="76">
        <v>0</v>
      </c>
      <c r="E198" s="76">
        <v>0</v>
      </c>
      <c r="F198" s="76">
        <v>0</v>
      </c>
      <c r="G198" s="76">
        <v>0</v>
      </c>
      <c r="H198" s="76">
        <v>0</v>
      </c>
      <c r="I198" s="76">
        <v>0</v>
      </c>
      <c r="J198" s="36">
        <v>100795.269896689</v>
      </c>
      <c r="K198" s="36">
        <v>110547.917794379</v>
      </c>
      <c r="L198" s="36">
        <v>125547.917794379</v>
      </c>
      <c r="M198" s="36">
        <v>140547.917794379</v>
      </c>
      <c r="N198" s="36">
        <v>155547.917794379</v>
      </c>
      <c r="O198" s="36">
        <v>170547.917794379</v>
      </c>
      <c r="P198" s="36">
        <v>185547.917794379</v>
      </c>
      <c r="Q198" s="36">
        <v>200547.917794379</v>
      </c>
    </row>
    <row r="199" spans="2:17" x14ac:dyDescent="0.3">
      <c r="B199" s="35" t="s">
        <v>83</v>
      </c>
      <c r="C199" s="76">
        <v>20</v>
      </c>
      <c r="D199" s="76">
        <v>27</v>
      </c>
      <c r="E199" s="76">
        <v>27</v>
      </c>
      <c r="F199" s="76">
        <v>28</v>
      </c>
      <c r="G199" s="76">
        <v>24</v>
      </c>
      <c r="H199" s="76">
        <v>26</v>
      </c>
      <c r="I199" s="76">
        <v>32</v>
      </c>
      <c r="J199" s="76">
        <v>28</v>
      </c>
      <c r="K199" s="76">
        <v>30</v>
      </c>
      <c r="L199" s="36">
        <v>38</v>
      </c>
      <c r="M199" s="36">
        <v>48</v>
      </c>
      <c r="N199" s="36">
        <v>56</v>
      </c>
      <c r="O199" s="36">
        <v>64</v>
      </c>
      <c r="P199" s="36">
        <v>72</v>
      </c>
      <c r="Q199" s="36">
        <v>80</v>
      </c>
    </row>
    <row r="200" spans="2:17" x14ac:dyDescent="0.3">
      <c r="B200" s="35" t="s">
        <v>84</v>
      </c>
      <c r="C200" s="76">
        <v>2</v>
      </c>
      <c r="D200" s="76">
        <v>40</v>
      </c>
      <c r="E200" s="76">
        <v>44</v>
      </c>
      <c r="F200" s="76">
        <v>50</v>
      </c>
      <c r="G200" s="76">
        <v>57</v>
      </c>
      <c r="H200" s="76">
        <v>57</v>
      </c>
      <c r="I200" s="76">
        <v>70</v>
      </c>
      <c r="J200" s="76">
        <v>69</v>
      </c>
      <c r="K200" s="76">
        <v>77</v>
      </c>
      <c r="L200" s="36">
        <v>85</v>
      </c>
      <c r="M200" s="36">
        <v>92</v>
      </c>
      <c r="N200" s="36">
        <v>99</v>
      </c>
      <c r="O200" s="36">
        <v>106</v>
      </c>
      <c r="P200" s="36">
        <v>113</v>
      </c>
      <c r="Q200" s="36">
        <v>120</v>
      </c>
    </row>
    <row r="201" spans="2:17" x14ac:dyDescent="0.3">
      <c r="B201" s="35" t="s">
        <v>85</v>
      </c>
      <c r="C201" s="76">
        <v>2</v>
      </c>
      <c r="D201" s="76">
        <v>2</v>
      </c>
      <c r="E201" s="76">
        <v>2</v>
      </c>
      <c r="F201" s="76">
        <v>2</v>
      </c>
      <c r="G201" s="76">
        <v>2</v>
      </c>
      <c r="H201" s="76">
        <v>2</v>
      </c>
      <c r="I201" s="76">
        <v>2</v>
      </c>
      <c r="J201" s="76">
        <v>8</v>
      </c>
      <c r="K201" s="76">
        <v>2</v>
      </c>
      <c r="L201" s="36">
        <v>3</v>
      </c>
      <c r="M201" s="36">
        <v>3</v>
      </c>
      <c r="N201" s="36">
        <v>3</v>
      </c>
      <c r="O201" s="36">
        <v>3</v>
      </c>
      <c r="P201" s="36">
        <v>3</v>
      </c>
      <c r="Q201" s="36">
        <v>3</v>
      </c>
    </row>
    <row r="202" spans="2:17" x14ac:dyDescent="0.3">
      <c r="B202" s="35" t="s">
        <v>7</v>
      </c>
      <c r="C202" s="76">
        <v>729573</v>
      </c>
      <c r="D202" s="76">
        <v>807439</v>
      </c>
      <c r="E202" s="76">
        <v>872842</v>
      </c>
      <c r="F202" s="76">
        <v>930130</v>
      </c>
      <c r="G202" s="76">
        <v>1003647</v>
      </c>
      <c r="H202" s="76">
        <v>1073160</v>
      </c>
      <c r="I202" s="76">
        <v>1140718</v>
      </c>
      <c r="J202" s="76">
        <v>1191812</v>
      </c>
      <c r="K202" s="76">
        <v>1243535</v>
      </c>
      <c r="L202" s="36">
        <v>1295974.2527505856</v>
      </c>
      <c r="M202" s="36">
        <v>1360374.2303104009</v>
      </c>
      <c r="N202" s="36">
        <v>1439723.2270469537</v>
      </c>
      <c r="O202" s="36">
        <v>1521734.3133020333</v>
      </c>
      <c r="P202" s="36">
        <v>1600748.0932621257</v>
      </c>
      <c r="Q202" s="36">
        <v>1674304.1685462017</v>
      </c>
    </row>
    <row r="203" spans="2:17" x14ac:dyDescent="0.3">
      <c r="B203" s="35"/>
      <c r="C203" s="36"/>
      <c r="D203" s="36"/>
      <c r="E203" s="36"/>
      <c r="F203" s="36"/>
      <c r="G203" s="176"/>
      <c r="H203" s="176"/>
      <c r="I203" s="176"/>
      <c r="J203" s="176"/>
      <c r="K203" s="176"/>
      <c r="L203" s="176"/>
      <c r="M203" s="36"/>
      <c r="N203" s="36"/>
      <c r="O203" s="36"/>
      <c r="P203" s="36"/>
      <c r="Q203" s="36"/>
    </row>
    <row r="204" spans="2:17" x14ac:dyDescent="0.3">
      <c r="B204" s="62" t="s">
        <v>103</v>
      </c>
      <c r="C204" s="75" t="s">
        <v>86</v>
      </c>
      <c r="D204" s="75" t="s">
        <v>87</v>
      </c>
      <c r="E204" s="75" t="s">
        <v>88</v>
      </c>
      <c r="F204" s="75" t="s">
        <v>89</v>
      </c>
      <c r="G204" s="75" t="s">
        <v>90</v>
      </c>
      <c r="H204" s="75" t="s">
        <v>91</v>
      </c>
      <c r="I204" s="75" t="s">
        <v>92</v>
      </c>
      <c r="J204" s="75" t="s">
        <v>93</v>
      </c>
      <c r="K204" s="75" t="s">
        <v>94</v>
      </c>
      <c r="L204" s="75" t="s">
        <v>95</v>
      </c>
      <c r="M204" s="75" t="s">
        <v>96</v>
      </c>
      <c r="N204" s="75" t="s">
        <v>97</v>
      </c>
      <c r="O204" s="75" t="s">
        <v>98</v>
      </c>
      <c r="P204" s="75" t="s">
        <v>99</v>
      </c>
      <c r="Q204" s="75" t="s">
        <v>100</v>
      </c>
    </row>
    <row r="205" spans="2:17" x14ac:dyDescent="0.3">
      <c r="B205" s="35" t="s">
        <v>78</v>
      </c>
      <c r="C205" s="76"/>
      <c r="D205" s="76"/>
      <c r="E205" s="76"/>
      <c r="F205" s="76"/>
      <c r="G205" s="76"/>
      <c r="H205" s="76"/>
      <c r="I205" s="76"/>
      <c r="J205" s="76"/>
      <c r="K205" s="36">
        <v>161072017.90231174</v>
      </c>
      <c r="L205" s="36">
        <v>166819379.78491524</v>
      </c>
      <c r="M205" s="36">
        <v>176089671.90161481</v>
      </c>
      <c r="N205" s="36">
        <v>187875733.91982186</v>
      </c>
      <c r="O205" s="36">
        <v>200610968.41716629</v>
      </c>
      <c r="P205" s="36">
        <v>212625983.34980109</v>
      </c>
      <c r="Q205" s="36">
        <v>222384905.23121434</v>
      </c>
    </row>
    <row r="206" spans="2:17" x14ac:dyDescent="0.3">
      <c r="B206" s="35" t="s">
        <v>79</v>
      </c>
      <c r="C206" s="76"/>
      <c r="D206" s="76"/>
      <c r="E206" s="76"/>
      <c r="F206" s="76"/>
      <c r="G206" s="76"/>
      <c r="H206" s="76"/>
      <c r="I206" s="76"/>
      <c r="J206" s="76"/>
      <c r="K206" s="36">
        <v>99486194.652442172</v>
      </c>
      <c r="L206" s="36">
        <v>102534883.11751698</v>
      </c>
      <c r="M206" s="36">
        <v>107639654.90956864</v>
      </c>
      <c r="N206" s="36">
        <v>115088204.94584508</v>
      </c>
      <c r="O206" s="36">
        <v>123382151.19682927</v>
      </c>
      <c r="P206" s="36">
        <v>129256699.98394631</v>
      </c>
      <c r="Q206" s="36">
        <v>134367400.17260578</v>
      </c>
    </row>
    <row r="207" spans="2:17" x14ac:dyDescent="0.3">
      <c r="B207" s="35" t="s">
        <v>80</v>
      </c>
      <c r="C207" s="76"/>
      <c r="D207" s="76"/>
      <c r="E207" s="76"/>
      <c r="F207" s="76"/>
      <c r="G207" s="76"/>
      <c r="H207" s="76"/>
      <c r="I207" s="76"/>
      <c r="J207" s="76"/>
      <c r="K207" s="36">
        <v>133547013.01016848</v>
      </c>
      <c r="L207" s="36">
        <v>139686372.90618891</v>
      </c>
      <c r="M207" s="36">
        <v>146965273.03409502</v>
      </c>
      <c r="N207" s="36">
        <v>154326192.96280885</v>
      </c>
      <c r="O207" s="36">
        <v>162580531.93500096</v>
      </c>
      <c r="P207" s="36">
        <v>170535915.01278079</v>
      </c>
      <c r="Q207" s="36">
        <v>178546239.48198542</v>
      </c>
    </row>
    <row r="208" spans="2:17" x14ac:dyDescent="0.3">
      <c r="B208" s="35" t="s">
        <v>81</v>
      </c>
      <c r="C208" s="76"/>
      <c r="D208" s="76"/>
      <c r="E208" s="76"/>
      <c r="F208" s="76"/>
      <c r="G208" s="76"/>
      <c r="H208" s="76"/>
      <c r="I208" s="76"/>
      <c r="J208" s="76"/>
      <c r="K208" s="36">
        <v>3197118109.1976323</v>
      </c>
      <c r="L208" s="36">
        <v>3411248277.215631</v>
      </c>
      <c r="M208" s="36">
        <v>3404162278.8405266</v>
      </c>
      <c r="N208" s="36">
        <v>3468531799.3845234</v>
      </c>
      <c r="O208" s="36">
        <v>3414652190.2684946</v>
      </c>
      <c r="P208" s="36">
        <v>3442461253.4126396</v>
      </c>
      <c r="Q208" s="36">
        <v>3481903189.1581826</v>
      </c>
    </row>
    <row r="209" spans="2:17" x14ac:dyDescent="0.3">
      <c r="B209" s="35" t="s">
        <v>82</v>
      </c>
      <c r="C209" s="76"/>
      <c r="D209" s="76"/>
      <c r="E209" s="76"/>
      <c r="F209" s="76"/>
      <c r="G209" s="76"/>
      <c r="H209" s="76"/>
      <c r="I209" s="76"/>
      <c r="J209" s="76"/>
      <c r="K209" s="36">
        <v>76799696.285032496</v>
      </c>
      <c r="L209" s="36">
        <v>199677437.29759458</v>
      </c>
      <c r="M209" s="36">
        <v>210592766.49144378</v>
      </c>
      <c r="N209" s="36">
        <v>223378740.64755434</v>
      </c>
      <c r="O209" s="36">
        <v>238463856.70497647</v>
      </c>
      <c r="P209" s="36">
        <v>248436899.45967704</v>
      </c>
      <c r="Q209" s="36">
        <v>253481045.36632112</v>
      </c>
    </row>
    <row r="210" spans="2:17" x14ac:dyDescent="0.3">
      <c r="B210" s="35" t="s">
        <v>83</v>
      </c>
      <c r="C210" s="76"/>
      <c r="D210" s="76"/>
      <c r="E210" s="76"/>
      <c r="F210" s="76"/>
      <c r="G210" s="76"/>
      <c r="H210" s="76"/>
      <c r="I210" s="76"/>
      <c r="J210" s="76"/>
      <c r="K210" s="36">
        <v>270250863.60928947</v>
      </c>
      <c r="L210" s="36">
        <v>321058709.89889103</v>
      </c>
      <c r="M210" s="36">
        <v>330413316.30185109</v>
      </c>
      <c r="N210" s="36">
        <v>333368607.54569119</v>
      </c>
      <c r="O210" s="36">
        <v>334677697.14569116</v>
      </c>
      <c r="P210" s="36">
        <v>335986786.74569118</v>
      </c>
      <c r="Q210" s="36">
        <v>337295876.34569126</v>
      </c>
    </row>
    <row r="211" spans="2:17" x14ac:dyDescent="0.3">
      <c r="B211" s="35" t="s">
        <v>84</v>
      </c>
      <c r="C211" s="76"/>
      <c r="D211" s="76"/>
      <c r="E211" s="76"/>
      <c r="F211" s="76"/>
      <c r="G211" s="76"/>
      <c r="H211" s="76"/>
      <c r="I211" s="76"/>
      <c r="J211" s="76"/>
      <c r="K211" s="36">
        <v>13675402.089635156</v>
      </c>
      <c r="L211" s="36">
        <v>13223508.705545887</v>
      </c>
      <c r="M211" s="36">
        <v>14246515.479099948</v>
      </c>
      <c r="N211" s="36">
        <v>14662637.437389649</v>
      </c>
      <c r="O211" s="36">
        <v>15078759.395679351</v>
      </c>
      <c r="P211" s="36">
        <v>15494881.353969051</v>
      </c>
      <c r="Q211" s="36">
        <v>15911003.312258752</v>
      </c>
    </row>
    <row r="212" spans="2:17" x14ac:dyDescent="0.3">
      <c r="B212" s="35" t="s">
        <v>85</v>
      </c>
      <c r="C212" s="76"/>
      <c r="D212" s="76"/>
      <c r="E212" s="76"/>
      <c r="F212" s="76"/>
      <c r="G212" s="76"/>
      <c r="H212" s="76"/>
      <c r="I212" s="76"/>
      <c r="J212" s="76"/>
      <c r="K212" s="36">
        <v>86726452.140000001</v>
      </c>
      <c r="L212" s="36">
        <v>832656246.87281537</v>
      </c>
      <c r="M212" s="36">
        <v>893094181.02952075</v>
      </c>
      <c r="N212" s="36">
        <v>957918966.1548214</v>
      </c>
      <c r="O212" s="36">
        <v>1027449029.0551374</v>
      </c>
      <c r="P212" s="36">
        <v>1102025894.5859492</v>
      </c>
      <c r="Q212" s="36">
        <v>1182015881.411633</v>
      </c>
    </row>
    <row r="213" spans="2:17" x14ac:dyDescent="0.3">
      <c r="B213" s="35" t="s">
        <v>7</v>
      </c>
      <c r="C213" s="76"/>
      <c r="D213" s="76"/>
      <c r="E213" s="76"/>
      <c r="F213" s="76"/>
      <c r="G213" s="76"/>
      <c r="H213" s="76"/>
      <c r="I213" s="76"/>
      <c r="J213" s="76"/>
      <c r="K213" s="36">
        <v>4038675748.8865118</v>
      </c>
      <c r="L213" s="36">
        <v>5186904815.799098</v>
      </c>
      <c r="M213" s="36">
        <v>5283203657.9877214</v>
      </c>
      <c r="N213" s="36">
        <v>5455150882.998456</v>
      </c>
      <c r="O213" s="36">
        <v>5516895184.1189756</v>
      </c>
      <c r="P213" s="36">
        <v>5656824313.9044533</v>
      </c>
      <c r="Q213" s="36">
        <v>5805905540.4798927</v>
      </c>
    </row>
    <row r="215" spans="2:17" x14ac:dyDescent="0.3">
      <c r="B215" s="62" t="s">
        <v>298</v>
      </c>
      <c r="C215" s="75" t="s">
        <v>86</v>
      </c>
      <c r="D215" s="75" t="s">
        <v>87</v>
      </c>
      <c r="E215" s="75" t="s">
        <v>88</v>
      </c>
      <c r="F215" s="75" t="s">
        <v>89</v>
      </c>
      <c r="G215" s="75" t="s">
        <v>90</v>
      </c>
      <c r="H215" s="75" t="s">
        <v>91</v>
      </c>
      <c r="I215" s="75" t="s">
        <v>92</v>
      </c>
      <c r="J215" s="75" t="s">
        <v>93</v>
      </c>
      <c r="K215" s="75" t="s">
        <v>94</v>
      </c>
      <c r="L215" s="75" t="s">
        <v>95</v>
      </c>
      <c r="M215" s="75" t="s">
        <v>96</v>
      </c>
      <c r="N215" s="75" t="s">
        <v>97</v>
      </c>
      <c r="O215" s="75" t="s">
        <v>98</v>
      </c>
      <c r="P215" s="75" t="s">
        <v>99</v>
      </c>
      <c r="Q215" s="75" t="s">
        <v>100</v>
      </c>
    </row>
    <row r="216" spans="2:17" x14ac:dyDescent="0.3">
      <c r="B216" s="35" t="s">
        <v>78</v>
      </c>
      <c r="C216" s="88"/>
      <c r="D216" s="88"/>
      <c r="E216" s="88"/>
      <c r="F216" s="88"/>
      <c r="G216" s="88"/>
      <c r="H216" s="88"/>
      <c r="I216" s="88"/>
      <c r="J216" s="88"/>
      <c r="K216" s="67">
        <v>11.3432849080342</v>
      </c>
      <c r="L216" s="67">
        <v>11.372134964500747</v>
      </c>
      <c r="M216" s="67">
        <v>11.470690094431943</v>
      </c>
      <c r="N216" s="67">
        <v>11.578840771377644</v>
      </c>
      <c r="O216" s="67">
        <v>11.69323805600812</v>
      </c>
      <c r="P216" s="67">
        <v>11.732584982336226</v>
      </c>
      <c r="Q216" s="67">
        <v>11.70967411090558</v>
      </c>
    </row>
    <row r="217" spans="2:17" x14ac:dyDescent="0.3">
      <c r="B217" s="35" t="s">
        <v>79</v>
      </c>
      <c r="C217" s="88"/>
      <c r="D217" s="88"/>
      <c r="E217" s="88"/>
      <c r="F217" s="88"/>
      <c r="G217" s="88"/>
      <c r="H217" s="88"/>
      <c r="I217" s="88"/>
      <c r="J217" s="88"/>
      <c r="K217" s="67">
        <v>0.23690338222462329</v>
      </c>
      <c r="L217" s="67">
        <v>0.22925235333807378</v>
      </c>
      <c r="M217" s="67">
        <v>0.22617516498942847</v>
      </c>
      <c r="N217" s="67">
        <v>0.22892627997781903</v>
      </c>
      <c r="O217" s="67">
        <v>0.2330408285750348</v>
      </c>
      <c r="P217" s="67">
        <v>0.23234846792775848</v>
      </c>
      <c r="Q217" s="67">
        <v>0.23180636536531046</v>
      </c>
    </row>
    <row r="218" spans="2:17" x14ac:dyDescent="0.3">
      <c r="B218" s="35" t="s">
        <v>80</v>
      </c>
      <c r="C218" s="76"/>
      <c r="D218" s="76"/>
      <c r="E218" s="76"/>
      <c r="F218" s="76"/>
      <c r="G218" s="76"/>
      <c r="H218" s="76"/>
      <c r="I218" s="76"/>
      <c r="J218" s="76"/>
      <c r="K218" s="36">
        <v>655.48038417204498</v>
      </c>
      <c r="L218" s="36">
        <v>673.17416121810572</v>
      </c>
      <c r="M218" s="36">
        <v>681.82030921088642</v>
      </c>
      <c r="N218" s="36">
        <v>673.79662705551129</v>
      </c>
      <c r="O218" s="36">
        <v>660.37091097651171</v>
      </c>
      <c r="P218" s="36">
        <v>648.15961221506234</v>
      </c>
      <c r="Q218" s="36">
        <v>638.5116815003571</v>
      </c>
    </row>
    <row r="219" spans="2:17" x14ac:dyDescent="0.3">
      <c r="B219" s="35" t="s">
        <v>81</v>
      </c>
      <c r="C219" s="76"/>
      <c r="D219" s="76"/>
      <c r="E219" s="76"/>
      <c r="F219" s="76"/>
      <c r="G219" s="76"/>
      <c r="H219" s="76"/>
      <c r="I219" s="76"/>
      <c r="J219" s="76"/>
      <c r="K219" s="36">
        <v>221361.08212958754</v>
      </c>
      <c r="L219" s="36">
        <v>222260.11709770854</v>
      </c>
      <c r="M219" s="36">
        <v>209952.03397314213</v>
      </c>
      <c r="N219" s="36">
        <v>202921.18407444702</v>
      </c>
      <c r="O219" s="36">
        <v>189166.92650094148</v>
      </c>
      <c r="P219" s="36">
        <v>181115.44448953751</v>
      </c>
      <c r="Q219" s="36">
        <v>174899.69806902666</v>
      </c>
    </row>
    <row r="220" spans="2:17" x14ac:dyDescent="0.3">
      <c r="B220" s="35" t="s">
        <v>121</v>
      </c>
      <c r="C220" s="76"/>
      <c r="D220" s="76"/>
      <c r="E220" s="76"/>
      <c r="F220" s="76"/>
      <c r="G220" s="76"/>
      <c r="H220" s="76"/>
      <c r="I220" s="76"/>
      <c r="J220" s="76"/>
      <c r="K220" s="36">
        <v>24959.27731070279</v>
      </c>
      <c r="L220" s="36">
        <v>64495.296284752774</v>
      </c>
      <c r="M220" s="36">
        <v>68020.919409381066</v>
      </c>
      <c r="N220" s="36">
        <v>72150.75602311187</v>
      </c>
      <c r="O220" s="36">
        <v>77023.209530031163</v>
      </c>
      <c r="P220" s="36">
        <v>80244.476569663122</v>
      </c>
      <c r="Q220" s="36">
        <v>81873.722663540408</v>
      </c>
    </row>
    <row r="221" spans="2:17" x14ac:dyDescent="0.3">
      <c r="B221" s="35" t="s">
        <v>122</v>
      </c>
      <c r="C221" s="76"/>
      <c r="D221" s="76"/>
      <c r="E221" s="76"/>
      <c r="F221" s="76"/>
      <c r="G221" s="76"/>
      <c r="H221" s="76"/>
      <c r="I221" s="76"/>
      <c r="J221" s="76"/>
      <c r="K221" s="36">
        <v>61.112290577603069</v>
      </c>
      <c r="L221" s="36">
        <v>140.55237653527041</v>
      </c>
      <c r="M221" s="36">
        <v>131.56603369764829</v>
      </c>
      <c r="N221" s="36">
        <v>125.44701101294483</v>
      </c>
      <c r="O221" s="36">
        <v>121.6241463559852</v>
      </c>
      <c r="P221" s="36">
        <v>116.0561010886226</v>
      </c>
      <c r="Q221" s="36">
        <v>109.22789798703509</v>
      </c>
    </row>
    <row r="222" spans="2:17" x14ac:dyDescent="0.3">
      <c r="B222" s="35" t="s">
        <v>83</v>
      </c>
      <c r="C222" s="76"/>
      <c r="D222" s="76"/>
      <c r="E222" s="76"/>
      <c r="F222" s="76"/>
      <c r="G222" s="76"/>
      <c r="H222" s="76"/>
      <c r="I222" s="76"/>
      <c r="J222" s="76"/>
      <c r="K222" s="36">
        <v>801931.34602163045</v>
      </c>
      <c r="L222" s="36">
        <v>794699.77697745303</v>
      </c>
      <c r="M222" s="36">
        <v>636634.52081281517</v>
      </c>
      <c r="N222" s="36">
        <v>537691.30249305035</v>
      </c>
      <c r="O222" s="36">
        <v>467426.95132079773</v>
      </c>
      <c r="P222" s="36">
        <v>413776.83096759993</v>
      </c>
      <c r="Q222" s="36">
        <v>371471.22945560707</v>
      </c>
    </row>
    <row r="223" spans="2:17" x14ac:dyDescent="0.3">
      <c r="B223" s="35" t="s">
        <v>84</v>
      </c>
      <c r="C223" s="76"/>
      <c r="D223" s="76"/>
      <c r="E223" s="76"/>
      <c r="F223" s="76"/>
      <c r="G223" s="76"/>
      <c r="H223" s="76"/>
      <c r="I223" s="76"/>
      <c r="J223" s="76"/>
      <c r="K223" s="36">
        <v>15975.937020601819</v>
      </c>
      <c r="L223" s="36">
        <v>14173.106865536856</v>
      </c>
      <c r="M223" s="36">
        <v>13831.56842631063</v>
      </c>
      <c r="N223" s="36">
        <v>13162.152098195378</v>
      </c>
      <c r="O223" s="36">
        <v>12586.610513922664</v>
      </c>
      <c r="P223" s="36">
        <v>12086.490915732489</v>
      </c>
      <c r="Q223" s="36">
        <v>11647.879437963949</v>
      </c>
    </row>
    <row r="224" spans="2:17" x14ac:dyDescent="0.3">
      <c r="B224" s="35" t="s">
        <v>85</v>
      </c>
      <c r="C224" s="76"/>
      <c r="D224" s="76"/>
      <c r="E224" s="76"/>
      <c r="F224" s="76"/>
      <c r="G224" s="76"/>
      <c r="H224" s="76"/>
      <c r="I224" s="76"/>
      <c r="J224" s="76"/>
      <c r="K224" s="36">
        <v>2409068.1149999998</v>
      </c>
      <c r="L224" s="36">
        <v>20308688.94811745</v>
      </c>
      <c r="M224" s="36">
        <v>18606128.771448348</v>
      </c>
      <c r="N224" s="36">
        <v>19956645.128225446</v>
      </c>
      <c r="O224" s="36">
        <v>21405188.105315361</v>
      </c>
      <c r="P224" s="36">
        <v>22958872.803873941</v>
      </c>
      <c r="Q224" s="36">
        <v>24625330.862742353</v>
      </c>
    </row>
    <row r="225" spans="2:17" x14ac:dyDescent="0.3">
      <c r="B225" s="35" t="s">
        <v>7</v>
      </c>
      <c r="C225" s="76"/>
      <c r="D225" s="76"/>
      <c r="E225" s="76"/>
      <c r="F225" s="76"/>
      <c r="G225" s="76"/>
      <c r="H225" s="76"/>
      <c r="I225" s="76"/>
      <c r="J225" s="76"/>
      <c r="K225" s="36">
        <v>188.53528236638928</v>
      </c>
      <c r="L225" s="36">
        <v>232.06842845472383</v>
      </c>
      <c r="M225" s="36">
        <v>224.62976608477138</v>
      </c>
      <c r="N225" s="36">
        <v>219.47343291371871</v>
      </c>
      <c r="O225" s="36">
        <v>210.1712044447321</v>
      </c>
      <c r="P225" s="36">
        <v>204.35176939836779</v>
      </c>
      <c r="Q225" s="36">
        <v>200.49814839219243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6"/>
  </sheetPr>
  <dimension ref="A2:I22"/>
  <sheetViews>
    <sheetView showGridLines="0" workbookViewId="0">
      <selection activeCell="C8" sqref="C8"/>
    </sheetView>
  </sheetViews>
  <sheetFormatPr defaultColWidth="9.140625" defaultRowHeight="16.5" x14ac:dyDescent="0.3"/>
  <cols>
    <col min="1" max="1" width="22.140625" style="1" bestFit="1" customWidth="1"/>
    <col min="2" max="2" width="15.28515625" style="1" customWidth="1"/>
    <col min="3" max="3" width="17.28515625" style="1" bestFit="1" customWidth="1"/>
    <col min="4" max="4" width="12" style="1" bestFit="1" customWidth="1"/>
    <col min="5" max="6" width="13.42578125" style="1" bestFit="1" customWidth="1"/>
    <col min="7" max="8" width="14.42578125" style="1" bestFit="1" customWidth="1"/>
    <col min="9" max="9" width="13.5703125" style="1" bestFit="1" customWidth="1"/>
    <col min="10" max="10" width="13.42578125" style="1" bestFit="1" customWidth="1"/>
    <col min="11" max="15" width="11" style="1" bestFit="1" customWidth="1"/>
    <col min="16" max="72" width="14.42578125" style="1" bestFit="1" customWidth="1"/>
    <col min="73" max="74" width="15.42578125" style="1" bestFit="1" customWidth="1"/>
    <col min="75" max="81" width="14.42578125" style="1" bestFit="1" customWidth="1"/>
    <col min="82" max="92" width="14.28515625" style="1" bestFit="1" customWidth="1"/>
    <col min="93" max="99" width="9.28515625" style="1" bestFit="1" customWidth="1"/>
    <col min="100" max="16384" width="9.140625" style="1"/>
  </cols>
  <sheetData>
    <row r="2" spans="1:9" x14ac:dyDescent="0.3">
      <c r="A2" s="23" t="s">
        <v>493</v>
      </c>
      <c r="B2" s="23"/>
    </row>
    <row r="4" spans="1:9" x14ac:dyDescent="0.3">
      <c r="B4" s="248" t="s">
        <v>486</v>
      </c>
      <c r="C4" s="248" t="s">
        <v>95</v>
      </c>
      <c r="D4" s="248" t="s">
        <v>96</v>
      </c>
      <c r="E4" s="248" t="s">
        <v>97</v>
      </c>
      <c r="F4" s="248" t="s">
        <v>98</v>
      </c>
      <c r="G4" s="248" t="s">
        <v>99</v>
      </c>
      <c r="H4" s="248" t="s">
        <v>100</v>
      </c>
    </row>
    <row r="5" spans="1:9" x14ac:dyDescent="0.3">
      <c r="A5" s="35" t="s">
        <v>485</v>
      </c>
      <c r="B5" s="36" t="s">
        <v>487</v>
      </c>
      <c r="C5" s="36">
        <v>491308494.78390461</v>
      </c>
      <c r="D5" s="36">
        <v>535856508.6177125</v>
      </c>
      <c r="E5" s="36">
        <v>957918966.15482152</v>
      </c>
      <c r="F5" s="36">
        <v>1027449029.0551375</v>
      </c>
      <c r="G5" s="36">
        <v>1095000000</v>
      </c>
      <c r="H5" s="36">
        <v>1095000000</v>
      </c>
      <c r="I5" s="53"/>
    </row>
    <row r="6" spans="1:9" x14ac:dyDescent="0.3">
      <c r="A6" s="35" t="s">
        <v>488</v>
      </c>
      <c r="B6" s="36" t="s">
        <v>450</v>
      </c>
      <c r="C6" s="36">
        <v>359371770.78933299</v>
      </c>
      <c r="D6" s="36">
        <f>C6</f>
        <v>359371770.78933299</v>
      </c>
      <c r="E6" s="36">
        <f t="shared" ref="E6:H6" si="0">D6</f>
        <v>359371770.78933299</v>
      </c>
      <c r="F6" s="36">
        <f t="shared" si="0"/>
        <v>359371770.78933299</v>
      </c>
      <c r="G6" s="36">
        <f t="shared" si="0"/>
        <v>359371770.78933299</v>
      </c>
      <c r="H6" s="36">
        <f t="shared" si="0"/>
        <v>359371770.78933299</v>
      </c>
    </row>
    <row r="7" spans="1:9" x14ac:dyDescent="0.3">
      <c r="A7" s="35" t="s">
        <v>489</v>
      </c>
      <c r="B7" s="36" t="s">
        <v>450</v>
      </c>
      <c r="C7" s="36">
        <v>41323478.24723091</v>
      </c>
      <c r="D7" s="36">
        <f>C7</f>
        <v>41323478.24723091</v>
      </c>
      <c r="E7" s="36">
        <f t="shared" ref="E7:H7" si="1">D7</f>
        <v>41323478.24723091</v>
      </c>
      <c r="F7" s="36">
        <f t="shared" si="1"/>
        <v>41323478.24723091</v>
      </c>
      <c r="G7" s="36">
        <f t="shared" si="1"/>
        <v>41323478.24723091</v>
      </c>
      <c r="H7" s="36">
        <f t="shared" si="1"/>
        <v>41323478.24723091</v>
      </c>
    </row>
    <row r="8" spans="1:9" x14ac:dyDescent="0.3">
      <c r="C8" s="53">
        <f>SUM(C6:C7)</f>
        <v>400695249.03656387</v>
      </c>
      <c r="D8" s="53"/>
      <c r="E8" s="53"/>
      <c r="F8" s="53"/>
      <c r="G8" s="53"/>
      <c r="H8" s="53"/>
    </row>
    <row r="9" spans="1:9" x14ac:dyDescent="0.3">
      <c r="C9" s="51"/>
      <c r="D9" s="51"/>
      <c r="E9" s="51"/>
      <c r="F9" s="51"/>
      <c r="G9" s="51"/>
      <c r="H9" s="51"/>
    </row>
    <row r="10" spans="1:9" x14ac:dyDescent="0.3">
      <c r="C10" s="51"/>
      <c r="D10" s="53"/>
      <c r="E10" s="53"/>
      <c r="F10" s="53"/>
      <c r="G10" s="51"/>
      <c r="H10" s="51"/>
    </row>
    <row r="11" spans="1:9" x14ac:dyDescent="0.3">
      <c r="C11" s="51"/>
    </row>
    <row r="12" spans="1:9" x14ac:dyDescent="0.3">
      <c r="C12" s="51"/>
    </row>
    <row r="14" spans="1:9" x14ac:dyDescent="0.3">
      <c r="C14" s="51"/>
      <c r="D14" s="51"/>
      <c r="E14" s="51"/>
      <c r="F14" s="51"/>
      <c r="G14" s="51"/>
      <c r="H14" s="51"/>
    </row>
    <row r="15" spans="1:9" x14ac:dyDescent="0.3">
      <c r="C15" s="53"/>
      <c r="D15" s="53"/>
      <c r="E15" s="53"/>
      <c r="F15" s="53"/>
      <c r="G15" s="53"/>
      <c r="H15" s="53"/>
    </row>
    <row r="16" spans="1:9" x14ac:dyDescent="0.3">
      <c r="C16" s="51"/>
      <c r="D16" s="51"/>
      <c r="E16" s="51"/>
      <c r="F16" s="51"/>
      <c r="G16" s="51"/>
      <c r="H16" s="51"/>
      <c r="I16" s="53"/>
    </row>
    <row r="17" spans="3:8" x14ac:dyDescent="0.3">
      <c r="C17" s="53"/>
      <c r="D17" s="53"/>
      <c r="E17" s="53"/>
      <c r="F17" s="53"/>
      <c r="G17" s="53"/>
      <c r="H17" s="53"/>
    </row>
    <row r="19" spans="3:8" x14ac:dyDescent="0.3">
      <c r="C19" s="51"/>
      <c r="D19" s="51"/>
      <c r="E19" s="51"/>
      <c r="F19" s="51"/>
      <c r="G19" s="51"/>
      <c r="H19" s="51"/>
    </row>
    <row r="20" spans="3:8" x14ac:dyDescent="0.3">
      <c r="C20" s="53"/>
      <c r="D20" s="53"/>
      <c r="E20" s="53"/>
      <c r="F20" s="53"/>
      <c r="G20" s="53"/>
      <c r="H20" s="53"/>
    </row>
    <row r="21" spans="3:8" x14ac:dyDescent="0.3">
      <c r="C21" s="51"/>
      <c r="D21" s="51"/>
      <c r="E21" s="51"/>
      <c r="F21" s="51"/>
      <c r="G21" s="51"/>
      <c r="H21" s="51"/>
    </row>
    <row r="22" spans="3:8" x14ac:dyDescent="0.3">
      <c r="C22" s="53"/>
      <c r="D22" s="53"/>
      <c r="E22" s="53"/>
      <c r="F22" s="53"/>
      <c r="G22" s="53"/>
      <c r="H22" s="53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7">
    <tabColor rgb="FFFFFF00"/>
  </sheetPr>
  <dimension ref="A2:X91"/>
  <sheetViews>
    <sheetView showGridLines="0" workbookViewId="0">
      <selection activeCell="B19" sqref="B19:B26"/>
    </sheetView>
  </sheetViews>
  <sheetFormatPr defaultColWidth="9.140625" defaultRowHeight="16.5" x14ac:dyDescent="0.3"/>
  <cols>
    <col min="1" max="1" width="3.7109375" style="1" customWidth="1"/>
    <col min="2" max="2" width="39.140625" style="1" bestFit="1" customWidth="1"/>
    <col min="3" max="17" width="12" style="1" bestFit="1" customWidth="1"/>
    <col min="18" max="18" width="9.140625" style="1"/>
    <col min="19" max="24" width="12" style="1" bestFit="1" customWidth="1"/>
    <col min="25" max="16384" width="9.140625" style="1"/>
  </cols>
  <sheetData>
    <row r="2" spans="2:24" x14ac:dyDescent="0.3">
      <c r="B2" s="23" t="s">
        <v>135</v>
      </c>
    </row>
    <row r="3" spans="2:24" x14ac:dyDescent="0.3">
      <c r="B3" s="1" t="s">
        <v>178</v>
      </c>
      <c r="C3" s="1" t="s">
        <v>179</v>
      </c>
      <c r="D3" s="1" t="s">
        <v>179</v>
      </c>
      <c r="E3" s="1" t="s">
        <v>179</v>
      </c>
      <c r="F3" s="1" t="s">
        <v>179</v>
      </c>
      <c r="G3" s="1" t="s">
        <v>179</v>
      </c>
      <c r="H3" s="1" t="s">
        <v>179</v>
      </c>
      <c r="I3" s="1" t="s">
        <v>179</v>
      </c>
      <c r="J3" s="1" t="s">
        <v>179</v>
      </c>
      <c r="K3" s="1" t="s">
        <v>179</v>
      </c>
      <c r="L3" s="60">
        <v>43070</v>
      </c>
      <c r="M3" s="60">
        <v>43070</v>
      </c>
      <c r="N3" s="60">
        <v>43070</v>
      </c>
      <c r="O3" s="60">
        <v>43070</v>
      </c>
      <c r="P3" s="60">
        <v>43070</v>
      </c>
      <c r="Q3" s="60">
        <v>43070</v>
      </c>
      <c r="S3" s="60">
        <v>43191</v>
      </c>
      <c r="T3" s="60">
        <v>43191</v>
      </c>
      <c r="U3" s="60">
        <v>43191</v>
      </c>
      <c r="V3" s="60">
        <v>43191</v>
      </c>
      <c r="W3" s="60">
        <v>43191</v>
      </c>
      <c r="X3" s="60">
        <v>43191</v>
      </c>
    </row>
    <row r="4" spans="2:24" x14ac:dyDescent="0.3">
      <c r="B4" s="35"/>
      <c r="C4" s="46" t="s">
        <v>86</v>
      </c>
      <c r="D4" s="46" t="s">
        <v>87</v>
      </c>
      <c r="E4" s="46" t="s">
        <v>88</v>
      </c>
      <c r="F4" s="46" t="s">
        <v>89</v>
      </c>
      <c r="G4" s="46" t="s">
        <v>90</v>
      </c>
      <c r="H4" s="46" t="s">
        <v>91</v>
      </c>
      <c r="I4" s="46" t="s">
        <v>92</v>
      </c>
      <c r="J4" s="46" t="s">
        <v>93</v>
      </c>
      <c r="K4" s="46" t="s">
        <v>94</v>
      </c>
      <c r="L4" s="46" t="s">
        <v>95</v>
      </c>
      <c r="M4" s="46" t="s">
        <v>96</v>
      </c>
      <c r="N4" s="46" t="s">
        <v>97</v>
      </c>
      <c r="O4" s="46" t="s">
        <v>98</v>
      </c>
      <c r="P4" s="46" t="s">
        <v>99</v>
      </c>
      <c r="Q4" s="46" t="s">
        <v>100</v>
      </c>
      <c r="S4" s="46" t="s">
        <v>95</v>
      </c>
      <c r="T4" s="46" t="s">
        <v>96</v>
      </c>
      <c r="U4" s="46" t="s">
        <v>97</v>
      </c>
      <c r="V4" s="46" t="s">
        <v>98</v>
      </c>
      <c r="W4" s="46" t="s">
        <v>99</v>
      </c>
      <c r="X4" s="46" t="s">
        <v>100</v>
      </c>
    </row>
    <row r="5" spans="2:24" x14ac:dyDescent="0.3">
      <c r="B5" s="35" t="s">
        <v>131</v>
      </c>
      <c r="C5" s="97">
        <v>131339209.59999999</v>
      </c>
      <c r="D5" s="97">
        <v>146576113.25000101</v>
      </c>
      <c r="E5" s="97">
        <v>166955316.149997</v>
      </c>
      <c r="F5" s="97">
        <v>173436973.940005</v>
      </c>
      <c r="G5" s="97">
        <v>189790982.06999901</v>
      </c>
      <c r="H5" s="97">
        <v>209277610.36999601</v>
      </c>
      <c r="I5" s="97">
        <v>194071178.41000101</v>
      </c>
      <c r="J5" s="97">
        <v>208627460.27000201</v>
      </c>
      <c r="K5" s="97">
        <v>193324647.969998</v>
      </c>
      <c r="L5" s="95">
        <v>221209789</v>
      </c>
      <c r="M5" s="95">
        <v>228606066.81268844</v>
      </c>
      <c r="N5" s="95">
        <v>235096301.96417364</v>
      </c>
      <c r="O5" s="95">
        <v>240812116.3218818</v>
      </c>
      <c r="P5" s="95">
        <v>245021584.59288877</v>
      </c>
      <c r="Q5" s="95">
        <v>250441297.85795113</v>
      </c>
      <c r="S5" s="95">
        <f>L5*IGPM!$D$348</f>
        <v>225738500.2257368</v>
      </c>
      <c r="T5" s="95">
        <f>M5*IGPM!$D$348</f>
        <v>233286198.12932813</v>
      </c>
      <c r="U5" s="95">
        <f>N5*IGPM!$D$348</f>
        <v>239909304.43864536</v>
      </c>
      <c r="V5" s="95">
        <f>O5*IGPM!$D$348</f>
        <v>245742135.64611861</v>
      </c>
      <c r="W5" s="95">
        <f>P5*IGPM!$D$348</f>
        <v>250037782.13871092</v>
      </c>
      <c r="X5" s="95">
        <f>Q5*IGPM!$D$348</f>
        <v>255568450.33219087</v>
      </c>
    </row>
    <row r="6" spans="2:24" x14ac:dyDescent="0.3">
      <c r="B6" s="35" t="s">
        <v>134</v>
      </c>
      <c r="C6" s="97">
        <v>14022505.32</v>
      </c>
      <c r="D6" s="97">
        <v>9667022.4099999703</v>
      </c>
      <c r="E6" s="97">
        <v>16812831.870000001</v>
      </c>
      <c r="F6" s="97">
        <v>11740820.15</v>
      </c>
      <c r="G6" s="97">
        <v>8654704.8400000092</v>
      </c>
      <c r="H6" s="97">
        <v>11987694.960000001</v>
      </c>
      <c r="I6" s="97">
        <v>10698656.51</v>
      </c>
      <c r="J6" s="97">
        <v>9320525.9400000107</v>
      </c>
      <c r="K6" s="97">
        <v>17180494.690000001</v>
      </c>
      <c r="L6" s="95">
        <v>12278173</v>
      </c>
      <c r="M6" s="95">
        <v>12986670.222862436</v>
      </c>
      <c r="N6" s="95">
        <v>13584279.364833839</v>
      </c>
      <c r="O6" s="95">
        <v>13978260.871199463</v>
      </c>
      <c r="P6" s="95">
        <v>14136200.023018649</v>
      </c>
      <c r="Q6" s="95">
        <v>14045099.17728626</v>
      </c>
      <c r="S6" s="95">
        <f>L6*IGPM!$D$348</f>
        <v>12529537.553747838</v>
      </c>
      <c r="T6" s="95">
        <f>M6*IGPM!$D$348</f>
        <v>13252539.46621323</v>
      </c>
      <c r="U6" s="95">
        <f>N6*IGPM!$D$348</f>
        <v>13862383.144649243</v>
      </c>
      <c r="V6" s="95">
        <f>O6*IGPM!$D$348</f>
        <v>14264430.426397938</v>
      </c>
      <c r="W6" s="95">
        <f>P6*IGPM!$D$348</f>
        <v>14425602.983090661</v>
      </c>
      <c r="X6" s="95">
        <f>Q6*IGPM!$D$348</f>
        <v>14332637.077838948</v>
      </c>
    </row>
    <row r="7" spans="2:24" x14ac:dyDescent="0.3">
      <c r="B7" s="35" t="s">
        <v>132</v>
      </c>
      <c r="C7" s="97">
        <v>99072605.160000205</v>
      </c>
      <c r="D7" s="97">
        <v>143632430.28</v>
      </c>
      <c r="E7" s="97">
        <v>144836166.56999999</v>
      </c>
      <c r="F7" s="97">
        <v>153298429.47</v>
      </c>
      <c r="G7" s="97">
        <v>165667447.080001</v>
      </c>
      <c r="H7" s="97">
        <v>176197548.980001</v>
      </c>
      <c r="I7" s="97">
        <v>190735600.62000099</v>
      </c>
      <c r="J7" s="97">
        <v>195346300.08999899</v>
      </c>
      <c r="K7" s="97">
        <v>213887095.88999999</v>
      </c>
      <c r="L7" s="95">
        <v>217385044</v>
      </c>
      <c r="M7" s="95">
        <v>224367687.8277851</v>
      </c>
      <c r="N7" s="95">
        <v>231641572.57444575</v>
      </c>
      <c r="O7" s="95">
        <v>237876288.20170343</v>
      </c>
      <c r="P7" s="95">
        <v>243105629.65843329</v>
      </c>
      <c r="Q7" s="95">
        <v>246565665.7869156</v>
      </c>
      <c r="S7" s="95">
        <f>L7*IGPM!$D$348</f>
        <v>221835453.24056977</v>
      </c>
      <c r="T7" s="95">
        <f>M7*IGPM!$D$348</f>
        <v>228961049.04905683</v>
      </c>
      <c r="U7" s="95">
        <f>N7*IGPM!$D$348</f>
        <v>236383848.19799522</v>
      </c>
      <c r="V7" s="95">
        <f>O7*IGPM!$D$348</f>
        <v>242746203.86676317</v>
      </c>
      <c r="W7" s="95">
        <f>P7*IGPM!$D$348</f>
        <v>248082602.87038261</v>
      </c>
      <c r="X7" s="95">
        <f>Q7*IGPM!$D$348</f>
        <v>251613474.49184808</v>
      </c>
    </row>
    <row r="8" spans="2:24" x14ac:dyDescent="0.3">
      <c r="B8" s="35" t="s">
        <v>133</v>
      </c>
      <c r="C8" s="97">
        <f t="shared" ref="C8:J8" si="0">C26+C55-C5-C6-C7</f>
        <v>58187118.89999947</v>
      </c>
      <c r="D8" s="97">
        <f t="shared" si="0"/>
        <v>56233639.249998957</v>
      </c>
      <c r="E8" s="97">
        <f t="shared" si="0"/>
        <v>72933419.820002437</v>
      </c>
      <c r="F8" s="97">
        <f t="shared" si="0"/>
        <v>94212272.859995425</v>
      </c>
      <c r="G8" s="97">
        <f t="shared" si="0"/>
        <v>64788430.63999927</v>
      </c>
      <c r="H8" s="97">
        <f t="shared" si="0"/>
        <v>75401500.020003498</v>
      </c>
      <c r="I8" s="97">
        <f t="shared" si="0"/>
        <v>74305315.24999854</v>
      </c>
      <c r="J8" s="97">
        <f t="shared" si="0"/>
        <v>80643522.969998807</v>
      </c>
      <c r="K8" s="97">
        <f>K26+K55-K5-K6-K7</f>
        <v>71244859.460002363</v>
      </c>
      <c r="L8" s="95">
        <v>118167210</v>
      </c>
      <c r="M8" s="95">
        <v>126944094.9903716</v>
      </c>
      <c r="N8" s="95">
        <v>131585603.9144529</v>
      </c>
      <c r="O8" s="95">
        <v>134836436.24286488</v>
      </c>
      <c r="P8" s="95">
        <v>136585422.85108042</v>
      </c>
      <c r="Q8" s="95">
        <v>135863711.98320967</v>
      </c>
      <c r="S8" s="95">
        <f>L8*IGPM!$D$348</f>
        <v>120586384.90568647</v>
      </c>
      <c r="T8" s="95">
        <f>M8*IGPM!$D$348</f>
        <v>129542954.42883839</v>
      </c>
      <c r="U8" s="95">
        <f>N8*IGPM!$D$348</f>
        <v>134279486.5147059</v>
      </c>
      <c r="V8" s="95">
        <f>O8*IGPM!$D$348</f>
        <v>137596871.41714826</v>
      </c>
      <c r="W8" s="95">
        <f>P8*IGPM!$D$348</f>
        <v>139381664.10484201</v>
      </c>
      <c r="X8" s="95">
        <f>Q8*IGPM!$D$348</f>
        <v>138645178.03139001</v>
      </c>
    </row>
    <row r="9" spans="2:24" x14ac:dyDescent="0.3">
      <c r="B9" s="62" t="s">
        <v>8</v>
      </c>
      <c r="C9" s="98">
        <f t="shared" ref="C9:X9" si="1">SUM(C5:C8)</f>
        <v>302621438.97999966</v>
      </c>
      <c r="D9" s="98">
        <f t="shared" si="1"/>
        <v>356109205.18999994</v>
      </c>
      <c r="E9" s="98">
        <f t="shared" si="1"/>
        <v>401537734.40999943</v>
      </c>
      <c r="F9" s="98">
        <f t="shared" si="1"/>
        <v>432688496.42000043</v>
      </c>
      <c r="G9" s="98">
        <f t="shared" si="1"/>
        <v>428901564.62999928</v>
      </c>
      <c r="H9" s="98">
        <f t="shared" si="1"/>
        <v>472864354.33000052</v>
      </c>
      <c r="I9" s="98">
        <f t="shared" si="1"/>
        <v>469810750.79000056</v>
      </c>
      <c r="J9" s="98">
        <f t="shared" si="1"/>
        <v>493937809.26999986</v>
      </c>
      <c r="K9" s="98">
        <f t="shared" si="1"/>
        <v>495637098.01000035</v>
      </c>
      <c r="L9" s="96">
        <f t="shared" si="1"/>
        <v>569040216</v>
      </c>
      <c r="M9" s="96">
        <f t="shared" si="1"/>
        <v>592904519.85370755</v>
      </c>
      <c r="N9" s="96">
        <f t="shared" si="1"/>
        <v>611907757.81790614</v>
      </c>
      <c r="O9" s="96">
        <f t="shared" si="1"/>
        <v>627503101.63764954</v>
      </c>
      <c r="P9" s="96">
        <f t="shared" si="1"/>
        <v>638848837.12542117</v>
      </c>
      <c r="Q9" s="96">
        <f t="shared" si="1"/>
        <v>646915774.8053627</v>
      </c>
      <c r="S9" s="96">
        <f t="shared" si="1"/>
        <v>580689875.92574084</v>
      </c>
      <c r="T9" s="96">
        <f t="shared" si="1"/>
        <v>605042741.07343662</v>
      </c>
      <c r="U9" s="96">
        <f t="shared" si="1"/>
        <v>624435022.29599571</v>
      </c>
      <c r="V9" s="96">
        <f t="shared" si="1"/>
        <v>640349641.35642803</v>
      </c>
      <c r="W9" s="96">
        <f t="shared" si="1"/>
        <v>651927652.09702611</v>
      </c>
      <c r="X9" s="96">
        <f t="shared" si="1"/>
        <v>660159739.93326783</v>
      </c>
    </row>
    <row r="10" spans="2:24" x14ac:dyDescent="0.3">
      <c r="C10" s="53"/>
      <c r="D10" s="53"/>
      <c r="E10" s="53"/>
      <c r="F10" s="53"/>
      <c r="G10" s="53"/>
      <c r="H10" s="53"/>
      <c r="I10" s="53"/>
      <c r="J10" s="53"/>
      <c r="K10" s="53"/>
      <c r="N10" s="53"/>
      <c r="O10" s="53"/>
      <c r="P10" s="53"/>
      <c r="Q10" s="53"/>
    </row>
    <row r="11" spans="2:24" hidden="1" x14ac:dyDescent="0.3">
      <c r="C11" s="53"/>
      <c r="D11" s="53"/>
      <c r="E11" s="53"/>
      <c r="F11" s="53"/>
      <c r="G11" s="53"/>
      <c r="H11" s="53"/>
      <c r="I11" s="53"/>
      <c r="J11" s="53"/>
      <c r="K11" s="53"/>
      <c r="L11" s="46" t="s">
        <v>95</v>
      </c>
      <c r="M11" s="1" t="s">
        <v>136</v>
      </c>
      <c r="N11" s="53"/>
      <c r="O11" s="53"/>
      <c r="P11" s="53"/>
      <c r="Q11" s="53"/>
    </row>
    <row r="12" spans="2:24" hidden="1" x14ac:dyDescent="0.3">
      <c r="L12" s="95">
        <v>228107201.22914702</v>
      </c>
    </row>
    <row r="13" spans="2:24" hidden="1" x14ac:dyDescent="0.3">
      <c r="L13" s="95">
        <v>12035455.952687472</v>
      </c>
    </row>
    <row r="14" spans="2:24" hidden="1" x14ac:dyDescent="0.3">
      <c r="L14" s="95">
        <v>226129194.61257312</v>
      </c>
    </row>
    <row r="15" spans="2:24" hidden="1" x14ac:dyDescent="0.3">
      <c r="L15" s="95">
        <v>76630391.698773265</v>
      </c>
    </row>
    <row r="16" spans="2:24" hidden="1" x14ac:dyDescent="0.3">
      <c r="L16" s="96">
        <f>SUM(L12:L15)</f>
        <v>542902243.49318087</v>
      </c>
    </row>
    <row r="17" spans="2:24" hidden="1" x14ac:dyDescent="0.3"/>
    <row r="18" spans="2:24" x14ac:dyDescent="0.3">
      <c r="B18" s="35" t="s">
        <v>131</v>
      </c>
      <c r="C18" s="46" t="s">
        <v>86</v>
      </c>
      <c r="D18" s="46" t="s">
        <v>87</v>
      </c>
      <c r="E18" s="46" t="s">
        <v>88</v>
      </c>
      <c r="F18" s="46" t="s">
        <v>89</v>
      </c>
      <c r="G18" s="46" t="s">
        <v>90</v>
      </c>
      <c r="H18" s="46" t="s">
        <v>91</v>
      </c>
      <c r="I18" s="46" t="s">
        <v>92</v>
      </c>
      <c r="J18" s="46" t="s">
        <v>93</v>
      </c>
      <c r="K18" s="46" t="s">
        <v>94</v>
      </c>
      <c r="L18" s="46" t="s">
        <v>95</v>
      </c>
      <c r="M18" s="46" t="s">
        <v>96</v>
      </c>
      <c r="N18" s="46" t="s">
        <v>97</v>
      </c>
      <c r="O18" s="46" t="s">
        <v>98</v>
      </c>
      <c r="P18" s="46" t="s">
        <v>99</v>
      </c>
      <c r="Q18" s="46" t="s">
        <v>100</v>
      </c>
    </row>
    <row r="19" spans="2:24" x14ac:dyDescent="0.3">
      <c r="B19" s="35" t="s">
        <v>137</v>
      </c>
      <c r="C19" s="97">
        <v>60042340.859999798</v>
      </c>
      <c r="D19" s="97">
        <v>68584805.480000198</v>
      </c>
      <c r="E19" s="97">
        <v>76026374.129999697</v>
      </c>
      <c r="F19" s="97">
        <v>76831154.690000504</v>
      </c>
      <c r="G19" s="97">
        <v>84069853.159999594</v>
      </c>
      <c r="H19" s="97">
        <v>83135756.310000494</v>
      </c>
      <c r="I19" s="97">
        <v>85142051.530000106</v>
      </c>
      <c r="J19" s="97">
        <v>90802326.469999894</v>
      </c>
      <c r="K19" s="97">
        <v>79704052.290000007</v>
      </c>
      <c r="L19" s="95">
        <v>103563879.93641756</v>
      </c>
      <c r="M19" s="95">
        <v>108679929.002324</v>
      </c>
      <c r="N19" s="95">
        <v>113559979.32228884</v>
      </c>
      <c r="O19" s="95">
        <v>118448091.61592954</v>
      </c>
      <c r="P19" s="95">
        <v>122989624.44052504</v>
      </c>
      <c r="Q19" s="95">
        <v>127522219.29662018</v>
      </c>
      <c r="S19" s="116"/>
      <c r="T19" s="116"/>
      <c r="U19" s="116"/>
      <c r="V19" s="116"/>
      <c r="W19" s="116"/>
      <c r="X19" s="116"/>
    </row>
    <row r="20" spans="2:24" x14ac:dyDescent="0.3">
      <c r="B20" s="35" t="s">
        <v>138</v>
      </c>
      <c r="C20" s="97">
        <v>30830361.8600001</v>
      </c>
      <c r="D20" s="97">
        <v>36036651.230000101</v>
      </c>
      <c r="E20" s="97">
        <v>38350304.129999898</v>
      </c>
      <c r="F20" s="97">
        <v>38015703.519999802</v>
      </c>
      <c r="G20" s="97">
        <v>42679326.1299996</v>
      </c>
      <c r="H20" s="97">
        <v>47322015.200000003</v>
      </c>
      <c r="I20" s="97">
        <v>49544811.680000201</v>
      </c>
      <c r="J20" s="97">
        <v>53155051.629999898</v>
      </c>
      <c r="K20" s="97">
        <v>55625049.070000298</v>
      </c>
      <c r="L20" s="95">
        <v>62757461.005485564</v>
      </c>
      <c r="M20" s="95">
        <v>65945587.926366784</v>
      </c>
      <c r="N20" s="95">
        <v>67291608.963386059</v>
      </c>
      <c r="O20" s="95">
        <v>67878947.099191293</v>
      </c>
      <c r="P20" s="95">
        <v>67316259.738065049</v>
      </c>
      <c r="Q20" s="95">
        <v>68002339.76645036</v>
      </c>
      <c r="S20" s="116"/>
      <c r="T20" s="116"/>
      <c r="U20" s="116"/>
      <c r="V20" s="116"/>
      <c r="W20" s="116"/>
      <c r="X20" s="116"/>
    </row>
    <row r="21" spans="2:24" x14ac:dyDescent="0.3">
      <c r="B21" s="35" t="s">
        <v>139</v>
      </c>
      <c r="C21" s="97">
        <v>15862927.9</v>
      </c>
      <c r="D21" s="97">
        <v>14008769.23</v>
      </c>
      <c r="E21" s="97">
        <v>20442815.870000001</v>
      </c>
      <c r="F21" s="97">
        <v>20730973.510000098</v>
      </c>
      <c r="G21" s="97">
        <v>22084957.0900001</v>
      </c>
      <c r="H21" s="97">
        <v>28201053.140000001</v>
      </c>
      <c r="I21" s="97">
        <v>10368530.779999999</v>
      </c>
      <c r="J21" s="97">
        <v>15619736.34</v>
      </c>
      <c r="K21" s="97">
        <v>15915501.27</v>
      </c>
      <c r="L21" s="95">
        <v>17561463.296544325</v>
      </c>
      <c r="M21" s="95">
        <v>17797137.736177947</v>
      </c>
      <c r="N21" s="95">
        <v>18048488.812008075</v>
      </c>
      <c r="O21" s="95">
        <v>18275053.342427678</v>
      </c>
      <c r="P21" s="95">
        <v>18491852.183118381</v>
      </c>
      <c r="Q21" s="95">
        <v>18679917.014855847</v>
      </c>
      <c r="S21" s="116"/>
      <c r="T21" s="116"/>
      <c r="U21" s="116"/>
      <c r="V21" s="116"/>
      <c r="W21" s="116"/>
      <c r="X21" s="116"/>
    </row>
    <row r="22" spans="2:24" x14ac:dyDescent="0.3">
      <c r="B22" s="35" t="s">
        <v>140</v>
      </c>
      <c r="C22" s="97">
        <v>9591916.1400000006</v>
      </c>
      <c r="D22" s="97">
        <v>8416535.4000000004</v>
      </c>
      <c r="E22" s="97">
        <v>9077071.0399999991</v>
      </c>
      <c r="F22" s="97">
        <v>13518796.49</v>
      </c>
      <c r="G22" s="97">
        <v>18118474.34</v>
      </c>
      <c r="H22" s="97">
        <v>21744155.57</v>
      </c>
      <c r="I22" s="97">
        <v>23542298.780000001</v>
      </c>
      <c r="J22" s="97">
        <v>17505482.960000001</v>
      </c>
      <c r="K22" s="97">
        <v>19332048.489999998</v>
      </c>
      <c r="L22" s="95">
        <v>16875338.459005728</v>
      </c>
      <c r="M22" s="95">
        <v>15720130.28364973</v>
      </c>
      <c r="N22" s="95">
        <v>15720130.28364973</v>
      </c>
      <c r="O22" s="95">
        <v>15720130.28364973</v>
      </c>
      <c r="P22" s="95">
        <v>15720130.28364973</v>
      </c>
      <c r="Q22" s="95">
        <v>15720130.28364973</v>
      </c>
      <c r="S22" s="116"/>
      <c r="T22" s="116"/>
      <c r="U22" s="116"/>
      <c r="V22" s="116"/>
      <c r="W22" s="116"/>
      <c r="X22" s="116"/>
    </row>
    <row r="23" spans="2:24" x14ac:dyDescent="0.3">
      <c r="B23" s="35" t="s">
        <v>141</v>
      </c>
      <c r="C23" s="97">
        <v>9951090.8700000104</v>
      </c>
      <c r="D23" s="97">
        <v>12914580.939999999</v>
      </c>
      <c r="E23" s="97">
        <v>16316253.060000001</v>
      </c>
      <c r="F23" s="97">
        <v>16226799.43</v>
      </c>
      <c r="G23" s="97">
        <v>13709157.9</v>
      </c>
      <c r="H23" s="97">
        <v>19731353.859999899</v>
      </c>
      <c r="I23" s="97">
        <v>14947679.859999999</v>
      </c>
      <c r="J23" s="97">
        <v>22975255.810000099</v>
      </c>
      <c r="K23" s="97">
        <v>15049631.65</v>
      </c>
      <c r="L23" s="95">
        <v>10695067.450950766</v>
      </c>
      <c r="M23" s="95">
        <v>10706703.283930043</v>
      </c>
      <c r="N23" s="95">
        <v>10719516.002601095</v>
      </c>
      <c r="O23" s="95">
        <v>10733315.400443364</v>
      </c>
      <c r="P23" s="95">
        <v>10747139.367290309</v>
      </c>
      <c r="Q23" s="95">
        <v>10760112.916134881</v>
      </c>
      <c r="S23" s="116"/>
      <c r="T23" s="116"/>
      <c r="U23" s="116"/>
      <c r="V23" s="116"/>
      <c r="W23" s="116"/>
      <c r="X23" s="116"/>
    </row>
    <row r="24" spans="2:24" x14ac:dyDescent="0.3">
      <c r="B24" s="35" t="s">
        <v>142</v>
      </c>
      <c r="C24" s="97">
        <v>3074417.74</v>
      </c>
      <c r="D24" s="97">
        <v>3925421.1799999899</v>
      </c>
      <c r="E24" s="97">
        <v>3634545.52</v>
      </c>
      <c r="F24" s="97">
        <v>4366849.26</v>
      </c>
      <c r="G24" s="97">
        <v>4946920.8</v>
      </c>
      <c r="H24" s="97">
        <v>5211981.78</v>
      </c>
      <c r="I24" s="97">
        <v>5908254.0099999998</v>
      </c>
      <c r="J24" s="97">
        <v>4797053.6399999997</v>
      </c>
      <c r="K24" s="97">
        <v>4175804.8</v>
      </c>
      <c r="L24" s="95">
        <v>5393361.632501604</v>
      </c>
      <c r="M24" s="95">
        <v>5393361.6325015957</v>
      </c>
      <c r="N24" s="95">
        <v>5393361.6325015957</v>
      </c>
      <c r="O24" s="95">
        <v>5393361.6325015957</v>
      </c>
      <c r="P24" s="95">
        <v>5393361.6325015957</v>
      </c>
      <c r="Q24" s="95">
        <v>5393361.6325015957</v>
      </c>
    </row>
    <row r="25" spans="2:24" x14ac:dyDescent="0.3">
      <c r="B25" s="35" t="s">
        <v>143</v>
      </c>
      <c r="C25" s="97">
        <v>1986154.23</v>
      </c>
      <c r="D25" s="97">
        <v>2689349.79</v>
      </c>
      <c r="E25" s="97">
        <v>3107952.4</v>
      </c>
      <c r="F25" s="97">
        <v>3746697.04</v>
      </c>
      <c r="G25" s="97">
        <v>4182292.65</v>
      </c>
      <c r="H25" s="97">
        <v>3931294.51000001</v>
      </c>
      <c r="I25" s="97">
        <v>4617551.7699999996</v>
      </c>
      <c r="J25" s="97">
        <v>3772553.42</v>
      </c>
      <c r="K25" s="97">
        <v>3522560.4</v>
      </c>
      <c r="L25" s="95">
        <v>4363216.9477382991</v>
      </c>
      <c r="M25" s="95">
        <v>4363216.9477382861</v>
      </c>
      <c r="N25" s="95">
        <v>4363216.9477382861</v>
      </c>
      <c r="O25" s="95">
        <v>4363216.9477382861</v>
      </c>
      <c r="P25" s="95">
        <v>4363216.9477382861</v>
      </c>
      <c r="Q25" s="95">
        <v>4363216.9477382861</v>
      </c>
    </row>
    <row r="26" spans="2:24" x14ac:dyDescent="0.3">
      <c r="B26" s="62" t="s">
        <v>144</v>
      </c>
      <c r="C26" s="98">
        <f>SUM(C19:C25)</f>
        <v>131339209.5999999</v>
      </c>
      <c r="D26" s="98">
        <f t="shared" ref="D26:Q26" si="2">SUM(D19:D25)</f>
        <v>146576113.2500003</v>
      </c>
      <c r="E26" s="98">
        <f t="shared" si="2"/>
        <v>166955316.14999962</v>
      </c>
      <c r="F26" s="98">
        <f t="shared" si="2"/>
        <v>173436973.94000041</v>
      </c>
      <c r="G26" s="98">
        <f t="shared" si="2"/>
        <v>189790982.06999931</v>
      </c>
      <c r="H26" s="98">
        <f t="shared" si="2"/>
        <v>209277610.37000042</v>
      </c>
      <c r="I26" s="98">
        <f t="shared" si="2"/>
        <v>194071178.41000029</v>
      </c>
      <c r="J26" s="98">
        <f t="shared" si="2"/>
        <v>208627460.26999986</v>
      </c>
      <c r="K26" s="98">
        <f t="shared" si="2"/>
        <v>193324647.97000036</v>
      </c>
      <c r="L26" s="96">
        <f t="shared" si="2"/>
        <v>221209788.7286438</v>
      </c>
      <c r="M26" s="96">
        <f t="shared" si="2"/>
        <v>228606066.81268841</v>
      </c>
      <c r="N26" s="96">
        <f t="shared" si="2"/>
        <v>235096301.9641737</v>
      </c>
      <c r="O26" s="96">
        <f t="shared" si="2"/>
        <v>240812116.32188153</v>
      </c>
      <c r="P26" s="96">
        <f t="shared" si="2"/>
        <v>245021584.59288841</v>
      </c>
      <c r="Q26" s="96">
        <f t="shared" si="2"/>
        <v>250441297.85795093</v>
      </c>
    </row>
    <row r="28" spans="2:24" hidden="1" x14ac:dyDescent="0.3">
      <c r="L28" s="46" t="s">
        <v>95</v>
      </c>
    </row>
    <row r="29" spans="2:24" hidden="1" x14ac:dyDescent="0.3">
      <c r="L29" s="95">
        <v>89943912.380022049</v>
      </c>
    </row>
    <row r="30" spans="2:24" hidden="1" x14ac:dyDescent="0.3">
      <c r="L30" s="95">
        <v>64830231.471985273</v>
      </c>
    </row>
    <row r="31" spans="2:24" hidden="1" x14ac:dyDescent="0.3">
      <c r="L31" s="95">
        <v>16785867.891011566</v>
      </c>
    </row>
    <row r="32" spans="2:24" hidden="1" x14ac:dyDescent="0.3">
      <c r="L32" s="95">
        <v>33789253.122366138</v>
      </c>
    </row>
    <row r="33" spans="1:17" hidden="1" x14ac:dyDescent="0.3">
      <c r="L33" s="95">
        <v>13898072.481478838</v>
      </c>
    </row>
    <row r="34" spans="1:17" hidden="1" x14ac:dyDescent="0.3">
      <c r="L34" s="95">
        <v>4451524.2371779485</v>
      </c>
    </row>
    <row r="35" spans="1:17" hidden="1" x14ac:dyDescent="0.3">
      <c r="L35" s="95">
        <v>4408339.6451066649</v>
      </c>
    </row>
    <row r="36" spans="1:17" hidden="1" x14ac:dyDescent="0.3">
      <c r="L36" s="96">
        <f>SUM(L29:L35)</f>
        <v>228107201.22914848</v>
      </c>
    </row>
    <row r="37" spans="1:17" hidden="1" x14ac:dyDescent="0.3"/>
    <row r="38" spans="1:17" hidden="1" x14ac:dyDescent="0.3"/>
    <row r="39" spans="1:17" x14ac:dyDescent="0.3">
      <c r="B39" s="35" t="s">
        <v>160</v>
      </c>
      <c r="C39" s="46" t="s">
        <v>86</v>
      </c>
      <c r="D39" s="46" t="s">
        <v>87</v>
      </c>
      <c r="E39" s="46" t="s">
        <v>88</v>
      </c>
      <c r="F39" s="46" t="s">
        <v>89</v>
      </c>
      <c r="G39" s="46" t="s">
        <v>90</v>
      </c>
      <c r="H39" s="46" t="s">
        <v>91</v>
      </c>
      <c r="I39" s="46" t="s">
        <v>92</v>
      </c>
      <c r="J39" s="46" t="s">
        <v>93</v>
      </c>
      <c r="K39" s="46" t="s">
        <v>94</v>
      </c>
      <c r="L39" s="46" t="s">
        <v>95</v>
      </c>
      <c r="M39" s="46" t="s">
        <v>96</v>
      </c>
      <c r="N39" s="46" t="s">
        <v>97</v>
      </c>
      <c r="O39" s="46" t="s">
        <v>98</v>
      </c>
      <c r="P39" s="46" t="s">
        <v>99</v>
      </c>
      <c r="Q39" s="46" t="s">
        <v>100</v>
      </c>
    </row>
    <row r="40" spans="1:17" x14ac:dyDescent="0.3">
      <c r="A40" s="1" t="s">
        <v>169</v>
      </c>
      <c r="B40" s="35" t="s">
        <v>145</v>
      </c>
      <c r="C40" s="97">
        <v>41511061.919999897</v>
      </c>
      <c r="D40" s="97">
        <v>65817257.169999801</v>
      </c>
      <c r="E40" s="97">
        <v>68687190.090000004</v>
      </c>
      <c r="F40" s="97">
        <v>64745284.2299999</v>
      </c>
      <c r="G40" s="97">
        <v>68038337</v>
      </c>
      <c r="H40" s="97">
        <v>83191665.900000304</v>
      </c>
      <c r="I40" s="97">
        <v>91196726.390000299</v>
      </c>
      <c r="J40" s="97">
        <v>102700210.22</v>
      </c>
      <c r="K40" s="97">
        <v>100301434.09999999</v>
      </c>
      <c r="M40" s="95">
        <v>89697993.257895827</v>
      </c>
      <c r="N40" s="95">
        <v>90885878.474862069</v>
      </c>
      <c r="O40" s="95">
        <v>92107510.812901571</v>
      </c>
      <c r="P40" s="95">
        <v>93338788.649618059</v>
      </c>
      <c r="Q40" s="95">
        <v>94457653.717454061</v>
      </c>
    </row>
    <row r="41" spans="1:17" x14ac:dyDescent="0.3">
      <c r="A41" s="1" t="s">
        <v>165</v>
      </c>
      <c r="B41" s="35" t="s">
        <v>146</v>
      </c>
      <c r="C41" s="97">
        <v>27484235.84</v>
      </c>
      <c r="D41" s="97">
        <v>25967059.739999998</v>
      </c>
      <c r="E41" s="97">
        <v>28001360.370000001</v>
      </c>
      <c r="F41" s="97">
        <v>51402052.480000101</v>
      </c>
      <c r="G41" s="97">
        <v>34864281.270000003</v>
      </c>
      <c r="H41" s="97">
        <v>31437985.309999801</v>
      </c>
      <c r="I41" s="97">
        <v>29562472.789999999</v>
      </c>
      <c r="J41" s="97">
        <v>31415172.599999901</v>
      </c>
      <c r="K41" s="97">
        <v>30733781.949999999</v>
      </c>
      <c r="M41" s="95">
        <v>25338664.083300501</v>
      </c>
      <c r="N41" s="95">
        <v>26890084.477681771</v>
      </c>
      <c r="O41" s="95">
        <v>27290196.268734474</v>
      </c>
      <c r="P41" s="95">
        <v>26980892.115726374</v>
      </c>
      <c r="Q41" s="95">
        <v>25502157.288563538</v>
      </c>
    </row>
    <row r="42" spans="1:17" x14ac:dyDescent="0.3">
      <c r="A42" s="1" t="s">
        <v>165</v>
      </c>
      <c r="B42" s="35" t="s">
        <v>147</v>
      </c>
      <c r="C42" s="97">
        <v>6477168.4299999997</v>
      </c>
      <c r="D42" s="97">
        <v>10373952.369999999</v>
      </c>
      <c r="E42" s="97">
        <v>13018484.42</v>
      </c>
      <c r="F42" s="97">
        <v>11450385.859999999</v>
      </c>
      <c r="G42" s="97">
        <v>8183541.7900000103</v>
      </c>
      <c r="H42" s="97">
        <v>8535290.5900000092</v>
      </c>
      <c r="I42" s="97">
        <v>6979743.1600000001</v>
      </c>
      <c r="J42" s="97">
        <v>10418131.720000001</v>
      </c>
      <c r="K42" s="97">
        <v>16740822.859999999</v>
      </c>
      <c r="M42" s="95">
        <v>52528086.607301518</v>
      </c>
      <c r="N42" s="95">
        <v>54704091.96702332</v>
      </c>
      <c r="O42" s="95">
        <v>55482116.901885182</v>
      </c>
      <c r="P42" s="95">
        <v>54910558.46640265</v>
      </c>
      <c r="Q42" s="95">
        <v>52724333.123664148</v>
      </c>
    </row>
    <row r="43" spans="1:17" x14ac:dyDescent="0.3">
      <c r="A43" s="1" t="s">
        <v>164</v>
      </c>
      <c r="B43" s="35" t="s">
        <v>148</v>
      </c>
      <c r="C43" s="97">
        <v>14424420.85</v>
      </c>
      <c r="D43" s="97">
        <v>12512016.869999999</v>
      </c>
      <c r="E43" s="97">
        <v>13623574.109999999</v>
      </c>
      <c r="F43" s="97">
        <v>15195492.92</v>
      </c>
      <c r="G43" s="97">
        <v>15723939.380000001</v>
      </c>
      <c r="H43" s="97">
        <v>15033780.949999999</v>
      </c>
      <c r="I43" s="97">
        <v>16583017.210000001</v>
      </c>
      <c r="J43" s="97">
        <v>16382116.550000001</v>
      </c>
      <c r="K43" s="97">
        <v>19832176.219999999</v>
      </c>
      <c r="M43" s="95">
        <v>44237648.568810247</v>
      </c>
      <c r="N43" s="95">
        <v>46550092.817332201</v>
      </c>
      <c r="O43" s="95">
        <v>48849515.822530299</v>
      </c>
      <c r="P43" s="95">
        <v>50900985.868090086</v>
      </c>
      <c r="Q43" s="95">
        <v>52794003.969020784</v>
      </c>
    </row>
    <row r="44" spans="1:17" x14ac:dyDescent="0.3">
      <c r="A44" s="1" t="s">
        <v>164</v>
      </c>
      <c r="B44" s="35" t="s">
        <v>149</v>
      </c>
      <c r="C44" s="97">
        <v>7444109.6299999999</v>
      </c>
      <c r="D44" s="97">
        <v>23272772.449999999</v>
      </c>
      <c r="E44" s="97">
        <v>24723647.399999999</v>
      </c>
      <c r="F44" s="97">
        <v>26296850.800000001</v>
      </c>
      <c r="G44" s="97">
        <v>24545373.969999999</v>
      </c>
      <c r="H44" s="97">
        <v>23210664.91</v>
      </c>
      <c r="I44" s="97">
        <v>23006229.879999999</v>
      </c>
      <c r="J44" s="97">
        <v>24188439.859999999</v>
      </c>
      <c r="K44" s="97">
        <v>25004255.829999998</v>
      </c>
      <c r="M44" s="95">
        <v>29588927.77566649</v>
      </c>
      <c r="N44" s="95">
        <v>30159189.05905959</v>
      </c>
      <c r="O44" s="95">
        <v>30703362.367400177</v>
      </c>
      <c r="P44" s="95">
        <v>31175061.889270484</v>
      </c>
      <c r="Q44" s="95">
        <v>31651877.870368659</v>
      </c>
    </row>
    <row r="45" spans="1:17" x14ac:dyDescent="0.3">
      <c r="A45" s="1" t="s">
        <v>164</v>
      </c>
      <c r="B45" s="35" t="s">
        <v>150</v>
      </c>
      <c r="C45" s="97">
        <v>18537285.100000001</v>
      </c>
      <c r="D45" s="97">
        <v>24738785.5</v>
      </c>
      <c r="E45" s="97">
        <v>25666263.199999999</v>
      </c>
      <c r="F45" s="97">
        <v>28748626.309999999</v>
      </c>
      <c r="G45" s="97">
        <v>22589057.050000198</v>
      </c>
      <c r="H45" s="97">
        <v>24439204.399999999</v>
      </c>
      <c r="I45" s="97">
        <v>18557525.620000001</v>
      </c>
      <c r="J45" s="97">
        <v>11250875.43</v>
      </c>
      <c r="K45" s="97">
        <v>13874477.75</v>
      </c>
      <c r="M45" s="95">
        <v>22711829.275518157</v>
      </c>
      <c r="N45" s="95">
        <v>23853814.253225639</v>
      </c>
      <c r="O45" s="95">
        <v>24828807.313076183</v>
      </c>
      <c r="P45" s="95">
        <v>25546084.150777925</v>
      </c>
      <c r="Q45" s="95">
        <v>26009621.163939614</v>
      </c>
    </row>
    <row r="46" spans="1:17" x14ac:dyDescent="0.3">
      <c r="A46" s="1" t="s">
        <v>165</v>
      </c>
      <c r="B46" s="35" t="s">
        <v>151</v>
      </c>
      <c r="C46" s="97">
        <v>14126393.810000001</v>
      </c>
      <c r="D46" s="97">
        <v>18578038.670000002</v>
      </c>
      <c r="E46" s="97">
        <v>20162910.690000001</v>
      </c>
      <c r="F46" s="97">
        <v>20063899.379999999</v>
      </c>
      <c r="G46" s="97">
        <v>21701630.140000001</v>
      </c>
      <c r="H46" s="97">
        <v>22012477.199999999</v>
      </c>
      <c r="I46" s="97">
        <v>21134751.969999999</v>
      </c>
      <c r="J46" s="97">
        <v>19676238.84</v>
      </c>
      <c r="K46" s="97">
        <v>19719747.18</v>
      </c>
      <c r="M46" s="95">
        <v>21664489.458506405</v>
      </c>
      <c r="N46" s="95">
        <v>22834414.970920075</v>
      </c>
      <c r="O46" s="95">
        <v>24044203.260065224</v>
      </c>
      <c r="P46" s="95">
        <v>25275284.800868779</v>
      </c>
      <c r="Q46" s="95">
        <v>26382670.315596636</v>
      </c>
    </row>
    <row r="47" spans="1:17" x14ac:dyDescent="0.3">
      <c r="A47" s="1" t="s">
        <v>165</v>
      </c>
      <c r="B47" s="35" t="s">
        <v>152</v>
      </c>
      <c r="C47" s="97">
        <v>8884784.5999998394</v>
      </c>
      <c r="D47" s="97">
        <v>9914516.18999983</v>
      </c>
      <c r="E47" s="97">
        <v>11726628.169999801</v>
      </c>
      <c r="F47" s="97">
        <v>13618478.7899998</v>
      </c>
      <c r="G47" s="97">
        <v>16465920.669999801</v>
      </c>
      <c r="H47" s="97">
        <v>21893921.010000002</v>
      </c>
      <c r="I47" s="97">
        <v>23293073.98</v>
      </c>
      <c r="J47" s="97">
        <v>24593432.59</v>
      </c>
      <c r="K47" s="97">
        <v>23550722.91</v>
      </c>
      <c r="M47" s="95">
        <v>24532652.02857767</v>
      </c>
      <c r="N47" s="95">
        <v>25763344.14337698</v>
      </c>
      <c r="O47" s="95">
        <v>27047197.444560301</v>
      </c>
      <c r="P47" s="95">
        <v>28366324.359589979</v>
      </c>
      <c r="Q47" s="95">
        <v>29541139.406636491</v>
      </c>
    </row>
    <row r="48" spans="1:17" x14ac:dyDescent="0.3">
      <c r="A48" s="1" t="s">
        <v>164</v>
      </c>
      <c r="B48" s="35" t="s">
        <v>153</v>
      </c>
      <c r="C48" s="97">
        <v>25642518.93</v>
      </c>
      <c r="D48" s="97">
        <v>10516867.699999999</v>
      </c>
      <c r="E48" s="97">
        <v>13349805.720000001</v>
      </c>
      <c r="F48" s="97">
        <v>16465793.020000201</v>
      </c>
      <c r="G48" s="97">
        <v>17161429.600000001</v>
      </c>
      <c r="H48" s="97">
        <v>20649096.52</v>
      </c>
      <c r="I48" s="97">
        <v>21188010.170000002</v>
      </c>
      <c r="J48" s="97">
        <v>21651898.949999999</v>
      </c>
      <c r="K48" s="97">
        <v>23985036.68</v>
      </c>
      <c r="M48" s="95">
        <v>23029039.000136539</v>
      </c>
      <c r="N48" s="95">
        <v>23689018.135802638</v>
      </c>
      <c r="O48" s="95">
        <v>24412495.509528328</v>
      </c>
      <c r="P48" s="95">
        <v>24989490.397199519</v>
      </c>
      <c r="Q48" s="95">
        <v>25520551.307402559</v>
      </c>
    </row>
    <row r="49" spans="1:17" x14ac:dyDescent="0.3">
      <c r="A49" s="1" t="s">
        <v>164</v>
      </c>
      <c r="B49" s="35" t="s">
        <v>154</v>
      </c>
      <c r="C49" s="97">
        <v>219108.2</v>
      </c>
      <c r="D49" s="97">
        <v>930509.79</v>
      </c>
      <c r="E49" s="97">
        <v>1840196.74</v>
      </c>
      <c r="F49" s="97">
        <v>1877506.36</v>
      </c>
      <c r="G49" s="97">
        <v>1557534.5</v>
      </c>
      <c r="H49" s="97">
        <v>2014424.05</v>
      </c>
      <c r="I49" s="97">
        <v>12507920.23</v>
      </c>
      <c r="J49" s="97">
        <v>13248650.039999999</v>
      </c>
      <c r="K49" s="97">
        <v>10515925.43</v>
      </c>
      <c r="M49" s="95">
        <v>13003035.466138851</v>
      </c>
      <c r="N49" s="95">
        <v>13005561.987404415</v>
      </c>
      <c r="O49" s="95">
        <v>13008054.225732252</v>
      </c>
      <c r="P49" s="95">
        <v>13010344.493059734</v>
      </c>
      <c r="Q49" s="95">
        <v>13012654.583335169</v>
      </c>
    </row>
    <row r="50" spans="1:17" x14ac:dyDescent="0.3">
      <c r="A50" s="1" t="s">
        <v>164</v>
      </c>
      <c r="B50" s="35" t="s">
        <v>134</v>
      </c>
      <c r="C50" s="97">
        <v>1150528.3700000001</v>
      </c>
      <c r="D50" s="97">
        <v>2456061.9300000002</v>
      </c>
      <c r="E50" s="97">
        <v>9160817.7799999993</v>
      </c>
      <c r="F50" s="97">
        <v>3407551</v>
      </c>
      <c r="G50" s="97">
        <v>2251157.35</v>
      </c>
      <c r="H50" s="97">
        <v>4057256.64</v>
      </c>
      <c r="I50" s="97">
        <v>4738016.5199999996</v>
      </c>
      <c r="J50" s="97">
        <v>3012872.51</v>
      </c>
      <c r="K50" s="97">
        <v>8661590.9900000002</v>
      </c>
      <c r="M50" s="95">
        <v>2954606.8066803035</v>
      </c>
      <c r="N50" s="95">
        <v>2956234.5819028378</v>
      </c>
      <c r="O50" s="95">
        <v>2957840.2694757078</v>
      </c>
      <c r="P50" s="95">
        <v>2959315.8321236153</v>
      </c>
      <c r="Q50" s="95">
        <v>2960804.1662070826</v>
      </c>
    </row>
    <row r="51" spans="1:17" x14ac:dyDescent="0.3">
      <c r="A51" s="1" t="s">
        <v>164</v>
      </c>
      <c r="B51" s="35" t="s">
        <v>155</v>
      </c>
      <c r="C51" s="97">
        <v>2363196.7999999998</v>
      </c>
      <c r="D51" s="97">
        <v>1354314.33</v>
      </c>
      <c r="E51" s="97">
        <v>1502112.59</v>
      </c>
      <c r="F51" s="97">
        <v>1593171.85</v>
      </c>
      <c r="G51" s="97">
        <v>1607065.29</v>
      </c>
      <c r="H51" s="97">
        <v>1286042.5</v>
      </c>
      <c r="I51" s="97">
        <v>880568.28</v>
      </c>
      <c r="J51" s="97">
        <v>1310723.76</v>
      </c>
      <c r="K51" s="97">
        <v>4652126.03</v>
      </c>
      <c r="M51" s="95">
        <v>3230051.1474482892</v>
      </c>
      <c r="N51" s="95">
        <v>3358825.754993279</v>
      </c>
      <c r="O51" s="95">
        <v>3491173.4398193844</v>
      </c>
      <c r="P51" s="95">
        <v>3624718.3323744205</v>
      </c>
      <c r="Q51" s="95">
        <v>3741986.205556212</v>
      </c>
    </row>
    <row r="52" spans="1:17" x14ac:dyDescent="0.3">
      <c r="A52" s="1" t="s">
        <v>164</v>
      </c>
      <c r="B52" s="35" t="s">
        <v>156</v>
      </c>
      <c r="C52" s="97">
        <v>1632948.58</v>
      </c>
      <c r="D52" s="97">
        <v>1973105.23</v>
      </c>
      <c r="E52" s="97">
        <v>1702421.63</v>
      </c>
      <c r="F52" s="97">
        <v>1839438.06</v>
      </c>
      <c r="G52" s="97">
        <v>1895209.63</v>
      </c>
      <c r="H52" s="97">
        <v>3867272.4</v>
      </c>
      <c r="I52" s="97">
        <v>3708971.83</v>
      </c>
      <c r="J52" s="97">
        <v>1858537.85</v>
      </c>
      <c r="K52" s="97">
        <v>1796088.03</v>
      </c>
      <c r="M52" s="95">
        <v>1822435.9399795667</v>
      </c>
      <c r="N52" s="95">
        <v>1891893.7898631792</v>
      </c>
      <c r="O52" s="95">
        <v>1960951.3010231508</v>
      </c>
      <c r="P52" s="95">
        <v>2022592.8698824446</v>
      </c>
      <c r="Q52" s="95">
        <v>2079563.8392102467</v>
      </c>
    </row>
    <row r="53" spans="1:17" x14ac:dyDescent="0.3">
      <c r="A53" s="1" t="s">
        <v>164</v>
      </c>
      <c r="B53" s="35" t="s">
        <v>158</v>
      </c>
      <c r="C53" s="97">
        <v>1010671.41</v>
      </c>
      <c r="D53" s="97">
        <v>1073304.8899999999</v>
      </c>
      <c r="E53" s="97">
        <v>1285261.1000000001</v>
      </c>
      <c r="F53" s="97">
        <v>1508612.22</v>
      </c>
      <c r="G53" s="97">
        <v>1505000.58</v>
      </c>
      <c r="H53" s="97">
        <v>1423639.14</v>
      </c>
      <c r="I53" s="97">
        <v>1597148.55</v>
      </c>
      <c r="J53" s="97">
        <v>1626876.37</v>
      </c>
      <c r="K53" s="97">
        <v>1709606.66</v>
      </c>
      <c r="M53" s="95">
        <v>2217576.178099371</v>
      </c>
      <c r="N53" s="95">
        <v>2292518.1289463746</v>
      </c>
      <c r="O53" s="95">
        <v>2365919.2389395265</v>
      </c>
      <c r="P53" s="95">
        <v>2432743.9830652443</v>
      </c>
      <c r="Q53" s="95">
        <v>2491504.1759110643</v>
      </c>
    </row>
    <row r="54" spans="1:17" x14ac:dyDescent="0.3">
      <c r="A54" s="1" t="s">
        <v>166</v>
      </c>
      <c r="B54" s="35" t="s">
        <v>159</v>
      </c>
      <c r="C54" s="97">
        <v>373796.91</v>
      </c>
      <c r="D54" s="97">
        <v>54529.11</v>
      </c>
      <c r="E54" s="97">
        <v>131744.25</v>
      </c>
      <c r="F54" s="97">
        <v>1038379.2</v>
      </c>
      <c r="G54" s="97">
        <v>1021104.34</v>
      </c>
      <c r="H54" s="97">
        <v>534022.43999999994</v>
      </c>
      <c r="I54" s="97">
        <v>805395.8</v>
      </c>
      <c r="J54" s="97">
        <v>1976171.71</v>
      </c>
      <c r="K54" s="97">
        <v>1234657.42</v>
      </c>
      <c r="M54" s="95">
        <v>1188405.4469593666</v>
      </c>
      <c r="N54" s="95">
        <v>1191503.311338478</v>
      </c>
      <c r="O54" s="95">
        <v>1194559.1400960996</v>
      </c>
      <c r="P54" s="95">
        <v>1197367.3244834917</v>
      </c>
      <c r="Q54" s="95">
        <v>1200199.8145457287</v>
      </c>
    </row>
    <row r="55" spans="1:17" x14ac:dyDescent="0.3">
      <c r="B55" s="62" t="s">
        <v>161</v>
      </c>
      <c r="C55" s="98">
        <f t="shared" ref="C55:K55" si="3">SUM(C40:C54)</f>
        <v>171282229.37999976</v>
      </c>
      <c r="D55" s="98">
        <f t="shared" si="3"/>
        <v>209533091.93999961</v>
      </c>
      <c r="E55" s="98">
        <f t="shared" si="3"/>
        <v>234582418.25999981</v>
      </c>
      <c r="F55" s="98">
        <f t="shared" si="3"/>
        <v>259251522.48000002</v>
      </c>
      <c r="G55" s="98">
        <f t="shared" si="3"/>
        <v>239110582.56</v>
      </c>
      <c r="H55" s="98">
        <f t="shared" si="3"/>
        <v>263586743.96000007</v>
      </c>
      <c r="I55" s="98">
        <f t="shared" si="3"/>
        <v>275739572.38000029</v>
      </c>
      <c r="J55" s="98">
        <f t="shared" si="3"/>
        <v>285310348.99999994</v>
      </c>
      <c r="K55" s="98">
        <f t="shared" si="3"/>
        <v>302312450.03999996</v>
      </c>
      <c r="L55" s="96">
        <f>SUM(L6:L8)</f>
        <v>347830427</v>
      </c>
      <c r="M55" s="96">
        <f>SUM(M40:M54)</f>
        <v>357745441.04101914</v>
      </c>
      <c r="N55" s="96">
        <f>SUM(N40:N54)</f>
        <v>370026465.85373288</v>
      </c>
      <c r="O55" s="96">
        <f>SUM(O40:O54)</f>
        <v>379743903.31576782</v>
      </c>
      <c r="P55" s="96">
        <f>SUM(P40:P54)</f>
        <v>386730553.53253293</v>
      </c>
      <c r="Q55" s="96">
        <f>SUM(Q40:Q54)</f>
        <v>390070720.94741201</v>
      </c>
    </row>
    <row r="56" spans="1:17" x14ac:dyDescent="0.3">
      <c r="M56" s="53"/>
      <c r="N56" s="53"/>
      <c r="O56" s="53"/>
      <c r="P56" s="53"/>
      <c r="Q56" s="53"/>
    </row>
    <row r="57" spans="1:17" hidden="1" x14ac:dyDescent="0.3">
      <c r="L57" s="46" t="s">
        <v>95</v>
      </c>
    </row>
    <row r="58" spans="1:17" hidden="1" x14ac:dyDescent="0.3">
      <c r="A58" s="1" t="s">
        <v>169</v>
      </c>
      <c r="L58" s="95">
        <v>111915136.66006385</v>
      </c>
    </row>
    <row r="59" spans="1:17" hidden="1" x14ac:dyDescent="0.3">
      <c r="A59" s="1" t="s">
        <v>165</v>
      </c>
      <c r="L59" s="95">
        <v>27192195.162569337</v>
      </c>
    </row>
    <row r="60" spans="1:17" hidden="1" x14ac:dyDescent="0.3">
      <c r="A60" s="1" t="s">
        <v>165</v>
      </c>
      <c r="L60" s="95">
        <v>24659380.274784543</v>
      </c>
    </row>
    <row r="61" spans="1:17" hidden="1" x14ac:dyDescent="0.3">
      <c r="A61" s="1" t="s">
        <v>164</v>
      </c>
      <c r="L61" s="95">
        <v>31814746.414759088</v>
      </c>
    </row>
    <row r="62" spans="1:17" hidden="1" x14ac:dyDescent="0.3">
      <c r="A62" s="1" t="s">
        <v>164</v>
      </c>
      <c r="L62" s="95">
        <v>26516819.368237618</v>
      </c>
    </row>
    <row r="63" spans="1:17" hidden="1" x14ac:dyDescent="0.3">
      <c r="A63" s="1" t="s">
        <v>164</v>
      </c>
      <c r="L63" s="95">
        <v>17713540.958118793</v>
      </c>
    </row>
    <row r="64" spans="1:17" hidden="1" x14ac:dyDescent="0.3">
      <c r="A64" s="1" t="s">
        <v>165</v>
      </c>
      <c r="L64" s="95">
        <v>18590590.233059566</v>
      </c>
    </row>
    <row r="65" spans="1:17" hidden="1" x14ac:dyDescent="0.3">
      <c r="A65" s="1" t="s">
        <v>165</v>
      </c>
      <c r="L65" s="95">
        <v>23196781.991295867</v>
      </c>
    </row>
    <row r="66" spans="1:17" hidden="1" x14ac:dyDescent="0.3">
      <c r="A66" s="1" t="s">
        <v>164</v>
      </c>
      <c r="L66" s="95">
        <v>21542520.466338217</v>
      </c>
    </row>
    <row r="67" spans="1:17" hidden="1" x14ac:dyDescent="0.3">
      <c r="A67" s="1" t="s">
        <v>164</v>
      </c>
      <c r="L67" s="95">
        <v>11893690.454491034</v>
      </c>
    </row>
    <row r="68" spans="1:17" hidden="1" x14ac:dyDescent="0.3">
      <c r="A68" s="1" t="s">
        <v>164</v>
      </c>
      <c r="L68" s="95">
        <v>3579140.0578285386</v>
      </c>
    </row>
    <row r="69" spans="1:17" hidden="1" x14ac:dyDescent="0.3">
      <c r="A69" s="1" t="s">
        <v>164</v>
      </c>
      <c r="L69" s="95">
        <v>3436140.8019897263</v>
      </c>
    </row>
    <row r="70" spans="1:17" hidden="1" x14ac:dyDescent="0.3">
      <c r="A70" s="1" t="s">
        <v>164</v>
      </c>
      <c r="L70" s="95">
        <v>1830305.0132856963</v>
      </c>
    </row>
    <row r="71" spans="1:17" hidden="1" x14ac:dyDescent="0.3">
      <c r="A71" s="1" t="s">
        <v>164</v>
      </c>
      <c r="L71" s="95">
        <v>1974037.8922901568</v>
      </c>
    </row>
    <row r="72" spans="1:17" hidden="1" x14ac:dyDescent="0.3">
      <c r="A72" s="1" t="s">
        <v>166</v>
      </c>
      <c r="L72" s="95">
        <v>1258919.2149223662</v>
      </c>
    </row>
    <row r="73" spans="1:17" hidden="1" x14ac:dyDescent="0.3">
      <c r="L73" s="96">
        <f>SUM(L58:L72)</f>
        <v>327113944.96403438</v>
      </c>
    </row>
    <row r="74" spans="1:17" hidden="1" x14ac:dyDescent="0.3"/>
    <row r="75" spans="1:17" x14ac:dyDescent="0.3">
      <c r="B75" s="35" t="s">
        <v>160</v>
      </c>
      <c r="C75" s="46" t="s">
        <v>86</v>
      </c>
      <c r="D75" s="46" t="s">
        <v>87</v>
      </c>
      <c r="E75" s="46" t="s">
        <v>88</v>
      </c>
      <c r="F75" s="46" t="s">
        <v>89</v>
      </c>
      <c r="G75" s="46" t="s">
        <v>90</v>
      </c>
      <c r="H75" s="46" t="s">
        <v>91</v>
      </c>
      <c r="I75" s="46" t="s">
        <v>92</v>
      </c>
      <c r="J75" s="46" t="s">
        <v>93</v>
      </c>
      <c r="K75" s="46" t="s">
        <v>94</v>
      </c>
      <c r="L75" s="46" t="s">
        <v>96</v>
      </c>
      <c r="M75" s="46" t="s">
        <v>96</v>
      </c>
      <c r="N75" s="46" t="s">
        <v>97</v>
      </c>
      <c r="O75" s="46" t="s">
        <v>98</v>
      </c>
      <c r="P75" s="46" t="s">
        <v>99</v>
      </c>
      <c r="Q75" s="46" t="s">
        <v>100</v>
      </c>
    </row>
    <row r="76" spans="1:17" x14ac:dyDescent="0.3">
      <c r="A76" s="1" t="s">
        <v>164</v>
      </c>
      <c r="B76" s="35" t="s">
        <v>167</v>
      </c>
      <c r="C76" s="97">
        <f>SUMPRODUCT(C$40:C$54,N($A$40:$A$54=$A76))</f>
        <v>72424787.86999999</v>
      </c>
      <c r="D76" s="97">
        <f t="shared" ref="D76:K77" si="4">SUMPRODUCT(D$40:D$54,N($A$40:$A$54=$A76))</f>
        <v>78827738.690000013</v>
      </c>
      <c r="E76" s="97">
        <f t="shared" si="4"/>
        <v>92854100.269999981</v>
      </c>
      <c r="F76" s="97">
        <f t="shared" si="4"/>
        <v>96933042.5400002</v>
      </c>
      <c r="G76" s="97">
        <f t="shared" si="4"/>
        <v>88835767.350000203</v>
      </c>
      <c r="H76" s="97">
        <f t="shared" si="4"/>
        <v>95981381.510000005</v>
      </c>
      <c r="I76" s="97">
        <f t="shared" si="4"/>
        <v>102767408.29000001</v>
      </c>
      <c r="J76" s="97">
        <f t="shared" si="4"/>
        <v>94530991.319999993</v>
      </c>
      <c r="K76" s="97">
        <f t="shared" si="4"/>
        <v>110031283.61999999</v>
      </c>
      <c r="M76" s="95">
        <f>SUMPRODUCT(M$40:M$54,N($A$40:$A$54=$A76))</f>
        <v>142795150.15847778</v>
      </c>
      <c r="N76" s="95">
        <f t="shared" ref="N76:Q77" si="5">SUMPRODUCT(N$40:N$54,N($A$40:$A$54=$A76))</f>
        <v>147757148.50853014</v>
      </c>
      <c r="O76" s="95">
        <f t="shared" si="5"/>
        <v>152578119.48752502</v>
      </c>
      <c r="P76" s="95">
        <f t="shared" si="5"/>
        <v>156661337.81584346</v>
      </c>
      <c r="Q76" s="95">
        <f t="shared" si="5"/>
        <v>160262567.28095138</v>
      </c>
    </row>
    <row r="77" spans="1:17" x14ac:dyDescent="0.3">
      <c r="A77" s="1" t="s">
        <v>165</v>
      </c>
      <c r="B77" s="35" t="s">
        <v>104</v>
      </c>
      <c r="C77" s="97">
        <f>SUMPRODUCT(C$40:C$54,N($A$40:$A$54=$A77))</f>
        <v>56972582.679999836</v>
      </c>
      <c r="D77" s="97">
        <f t="shared" si="4"/>
        <v>64833566.969999835</v>
      </c>
      <c r="E77" s="97">
        <f t="shared" si="4"/>
        <v>72909383.649999797</v>
      </c>
      <c r="F77" s="97">
        <f t="shared" si="4"/>
        <v>96534816.509999901</v>
      </c>
      <c r="G77" s="97">
        <f t="shared" si="4"/>
        <v>81215373.869999826</v>
      </c>
      <c r="H77" s="97">
        <f t="shared" si="4"/>
        <v>83879674.109999821</v>
      </c>
      <c r="I77" s="97">
        <f t="shared" si="4"/>
        <v>80970041.900000006</v>
      </c>
      <c r="J77" s="97">
        <f t="shared" si="4"/>
        <v>86102975.749999911</v>
      </c>
      <c r="K77" s="97">
        <f t="shared" si="4"/>
        <v>90745074.900000006</v>
      </c>
      <c r="M77" s="95">
        <f>SUMPRODUCT(M$40:M$54,N($A$40:$A$54=$A77))</f>
        <v>124063892.1776861</v>
      </c>
      <c r="N77" s="95">
        <f t="shared" si="5"/>
        <v>130191935.55900215</v>
      </c>
      <c r="O77" s="95">
        <f t="shared" si="5"/>
        <v>133863713.87524518</v>
      </c>
      <c r="P77" s="95">
        <f t="shared" si="5"/>
        <v>135533059.7425878</v>
      </c>
      <c r="Q77" s="95">
        <f t="shared" si="5"/>
        <v>134150300.13446082</v>
      </c>
    </row>
    <row r="78" spans="1:17" x14ac:dyDescent="0.3">
      <c r="A78" s="1" t="s">
        <v>169</v>
      </c>
      <c r="B78" s="35" t="s">
        <v>145</v>
      </c>
      <c r="C78" s="97">
        <f>C40</f>
        <v>41511061.919999897</v>
      </c>
      <c r="D78" s="97">
        <f t="shared" ref="D78:K78" si="6">D40</f>
        <v>65817257.169999801</v>
      </c>
      <c r="E78" s="97">
        <f t="shared" si="6"/>
        <v>68687190.090000004</v>
      </c>
      <c r="F78" s="97">
        <f t="shared" si="6"/>
        <v>64745284.2299999</v>
      </c>
      <c r="G78" s="97">
        <f t="shared" si="6"/>
        <v>68038337</v>
      </c>
      <c r="H78" s="97">
        <f t="shared" si="6"/>
        <v>83191665.900000304</v>
      </c>
      <c r="I78" s="97">
        <f t="shared" si="6"/>
        <v>91196726.390000299</v>
      </c>
      <c r="J78" s="97">
        <f t="shared" si="6"/>
        <v>102700210.22</v>
      </c>
      <c r="K78" s="97">
        <f t="shared" si="6"/>
        <v>100301434.09999999</v>
      </c>
      <c r="M78" s="99">
        <f>M40</f>
        <v>89697993.257895827</v>
      </c>
      <c r="N78" s="99">
        <f t="shared" ref="N78:Q78" si="7">N40</f>
        <v>90885878.474862069</v>
      </c>
      <c r="O78" s="99">
        <f t="shared" si="7"/>
        <v>92107510.812901571</v>
      </c>
      <c r="P78" s="99">
        <f t="shared" si="7"/>
        <v>93338788.649618059</v>
      </c>
      <c r="Q78" s="99">
        <f t="shared" si="7"/>
        <v>94457653.717454061</v>
      </c>
    </row>
    <row r="79" spans="1:17" x14ac:dyDescent="0.3">
      <c r="A79" s="1" t="s">
        <v>166</v>
      </c>
      <c r="B79" s="35" t="s">
        <v>168</v>
      </c>
      <c r="C79" s="97">
        <f>C54</f>
        <v>373796.91</v>
      </c>
      <c r="D79" s="97">
        <f t="shared" ref="D79:K79" si="8">D54</f>
        <v>54529.11</v>
      </c>
      <c r="E79" s="97">
        <f t="shared" si="8"/>
        <v>131744.25</v>
      </c>
      <c r="F79" s="97">
        <f t="shared" si="8"/>
        <v>1038379.2</v>
      </c>
      <c r="G79" s="97">
        <f t="shared" si="8"/>
        <v>1021104.34</v>
      </c>
      <c r="H79" s="97">
        <f t="shared" si="8"/>
        <v>534022.43999999994</v>
      </c>
      <c r="I79" s="97">
        <f t="shared" si="8"/>
        <v>805395.8</v>
      </c>
      <c r="J79" s="97">
        <f t="shared" si="8"/>
        <v>1976171.71</v>
      </c>
      <c r="K79" s="97">
        <f t="shared" si="8"/>
        <v>1234657.42</v>
      </c>
      <c r="M79" s="99">
        <f>M54</f>
        <v>1188405.4469593666</v>
      </c>
      <c r="N79" s="99">
        <f t="shared" ref="N79:Q79" si="9">N54</f>
        <v>1191503.311338478</v>
      </c>
      <c r="O79" s="99">
        <f t="shared" si="9"/>
        <v>1194559.1400960996</v>
      </c>
      <c r="P79" s="99">
        <f t="shared" si="9"/>
        <v>1197367.3244834917</v>
      </c>
      <c r="Q79" s="99">
        <f t="shared" si="9"/>
        <v>1200199.8145457287</v>
      </c>
    </row>
    <row r="80" spans="1:17" x14ac:dyDescent="0.3">
      <c r="B80" s="62" t="s">
        <v>161</v>
      </c>
      <c r="C80" s="98">
        <f>SUM(C76:C79)</f>
        <v>171282229.37999973</v>
      </c>
      <c r="D80" s="98">
        <f t="shared" ref="D80:K80" si="10">SUM(D76:D79)</f>
        <v>209533091.93999967</v>
      </c>
      <c r="E80" s="98">
        <f t="shared" si="10"/>
        <v>234582418.25999978</v>
      </c>
      <c r="F80" s="98">
        <f t="shared" si="10"/>
        <v>259251522.47999999</v>
      </c>
      <c r="G80" s="98">
        <f t="shared" si="10"/>
        <v>239110582.56000003</v>
      </c>
      <c r="H80" s="98">
        <f t="shared" si="10"/>
        <v>263586743.96000013</v>
      </c>
      <c r="I80" s="98">
        <f t="shared" si="10"/>
        <v>275739572.38000029</v>
      </c>
      <c r="J80" s="98">
        <f t="shared" si="10"/>
        <v>285310348.99999988</v>
      </c>
      <c r="K80" s="98">
        <f t="shared" si="10"/>
        <v>302312450.04000002</v>
      </c>
      <c r="L80" s="96">
        <f>SUM(L6:L8)</f>
        <v>347830427</v>
      </c>
      <c r="M80" s="100">
        <f>SUM(M76:M79)</f>
        <v>357745441.04101908</v>
      </c>
      <c r="N80" s="100">
        <f t="shared" ref="N80:Q80" si="11">SUM(N76:N79)</f>
        <v>370026465.85373288</v>
      </c>
      <c r="O80" s="100">
        <f t="shared" si="11"/>
        <v>379743903.31576788</v>
      </c>
      <c r="P80" s="100">
        <f t="shared" si="11"/>
        <v>386730553.53253281</v>
      </c>
      <c r="Q80" s="100">
        <f t="shared" si="11"/>
        <v>390070720.94741201</v>
      </c>
    </row>
    <row r="82" spans="3:17" hidden="1" x14ac:dyDescent="0.3">
      <c r="L82" s="46" t="s">
        <v>96</v>
      </c>
    </row>
    <row r="83" spans="3:17" hidden="1" x14ac:dyDescent="0.3">
      <c r="L83" s="95">
        <f>SUMPRODUCT($L$58:$L$72,N($A$58:$A$72=$A76))</f>
        <v>120300941.42733887</v>
      </c>
    </row>
    <row r="84" spans="3:17" hidden="1" x14ac:dyDescent="0.3">
      <c r="L84" s="95">
        <f>SUMPRODUCT($L$58:$L$72,N($A$58:$A$72=$A77))</f>
        <v>93638947.661709309</v>
      </c>
    </row>
    <row r="85" spans="3:17" hidden="1" x14ac:dyDescent="0.3">
      <c r="L85" s="99">
        <f>L58</f>
        <v>111915136.66006385</v>
      </c>
    </row>
    <row r="86" spans="3:17" hidden="1" x14ac:dyDescent="0.3">
      <c r="L86" s="99">
        <f>L72</f>
        <v>1258919.2149223662</v>
      </c>
    </row>
    <row r="87" spans="3:17" hidden="1" x14ac:dyDescent="0.3">
      <c r="L87" s="100">
        <f>SUM(L83:L86)</f>
        <v>327113944.96403438</v>
      </c>
    </row>
    <row r="88" spans="3:17" hidden="1" x14ac:dyDescent="0.3"/>
    <row r="89" spans="3:17" hidden="1" x14ac:dyDescent="0.3"/>
    <row r="90" spans="3:17" x14ac:dyDescent="0.3">
      <c r="C90" s="53">
        <f>(C77+C79)</f>
        <v>57346379.589999832</v>
      </c>
      <c r="D90" s="53">
        <f t="shared" ref="D90:K90" si="12">(D77+D79)</f>
        <v>64888096.079999834</v>
      </c>
      <c r="E90" s="53">
        <f t="shared" si="12"/>
        <v>73041127.899999797</v>
      </c>
      <c r="F90" s="53">
        <f t="shared" si="12"/>
        <v>97573195.709999904</v>
      </c>
      <c r="G90" s="53">
        <f t="shared" si="12"/>
        <v>82236478.20999983</v>
      </c>
      <c r="H90" s="53">
        <f t="shared" si="12"/>
        <v>84413696.549999818</v>
      </c>
      <c r="I90" s="53">
        <f t="shared" si="12"/>
        <v>81775437.700000003</v>
      </c>
      <c r="J90" s="53">
        <f t="shared" si="12"/>
        <v>88079147.459999904</v>
      </c>
      <c r="K90" s="53">
        <f t="shared" si="12"/>
        <v>91979732.320000008</v>
      </c>
      <c r="M90" s="53">
        <f t="shared" ref="M90:Q90" si="13">(M77+M79)</f>
        <v>125252297.62464546</v>
      </c>
      <c r="N90" s="53">
        <f t="shared" si="13"/>
        <v>131383438.87034063</v>
      </c>
      <c r="O90" s="53">
        <f t="shared" si="13"/>
        <v>135058273.01534128</v>
      </c>
      <c r="P90" s="53">
        <f t="shared" si="13"/>
        <v>136730427.06707129</v>
      </c>
      <c r="Q90" s="53">
        <f t="shared" si="13"/>
        <v>135350499.94900656</v>
      </c>
    </row>
    <row r="91" spans="3:17" x14ac:dyDescent="0.3">
      <c r="C91" s="44">
        <f>C90/C9</f>
        <v>0.18949873407280265</v>
      </c>
      <c r="D91" s="44">
        <f t="shared" ref="D91:K91" si="14">D90/D9</f>
        <v>0.18221403753205195</v>
      </c>
      <c r="E91" s="44">
        <f t="shared" si="14"/>
        <v>0.18190352148926422</v>
      </c>
      <c r="F91" s="44">
        <f t="shared" si="14"/>
        <v>0.22550448305722443</v>
      </c>
      <c r="G91" s="44">
        <f t="shared" si="14"/>
        <v>0.19173741714125667</v>
      </c>
      <c r="H91" s="44">
        <f t="shared" si="14"/>
        <v>0.17851566897996621</v>
      </c>
      <c r="I91" s="44">
        <f t="shared" si="14"/>
        <v>0.1740603797646014</v>
      </c>
      <c r="J91" s="44">
        <f t="shared" si="14"/>
        <v>0.1783203184833608</v>
      </c>
      <c r="K91" s="44">
        <f t="shared" si="14"/>
        <v>0.18557878877368489</v>
      </c>
      <c r="M91" s="44">
        <f t="shared" ref="M91" si="15">M90/M9</f>
        <v>0.21125205396570435</v>
      </c>
      <c r="N91" s="44">
        <f t="shared" ref="N91" si="16">N90/N9</f>
        <v>0.21471118349416027</v>
      </c>
      <c r="O91" s="44">
        <f t="shared" ref="O91" si="17">O90/O9</f>
        <v>0.21523124373866509</v>
      </c>
      <c r="P91" s="44">
        <f t="shared" ref="P91" si="18">P90/P9</f>
        <v>0.21402625961143898</v>
      </c>
      <c r="Q91" s="44">
        <f t="shared" ref="Q91" si="19">Q90/Q9</f>
        <v>0.20922429970072906</v>
      </c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>
    <tabColor theme="6"/>
  </sheetPr>
  <dimension ref="A2:T86"/>
  <sheetViews>
    <sheetView showGridLines="0" workbookViewId="0">
      <pane xSplit="2" ySplit="4" topLeftCell="C14" activePane="bottomRight" state="frozen"/>
      <selection pane="topRight" activeCell="C1" sqref="C1"/>
      <selection pane="bottomLeft" activeCell="A5" sqref="A5"/>
      <selection pane="bottomRight" activeCell="U19" sqref="U19"/>
    </sheetView>
  </sheetViews>
  <sheetFormatPr defaultColWidth="9.140625" defaultRowHeight="16.5" x14ac:dyDescent="0.3"/>
  <cols>
    <col min="1" max="1" width="3.7109375" style="1" hidden="1" customWidth="1"/>
    <col min="2" max="2" width="39.140625" style="1" bestFit="1" customWidth="1"/>
    <col min="3" max="3" width="14.5703125" style="1" hidden="1" customWidth="1"/>
    <col min="4" max="11" width="12" style="1" hidden="1" customWidth="1"/>
    <col min="12" max="17" width="12" style="1" bestFit="1" customWidth="1"/>
    <col min="18" max="16384" width="9.140625" style="1"/>
  </cols>
  <sheetData>
    <row r="2" spans="1:17" x14ac:dyDescent="0.3">
      <c r="B2" s="23" t="s">
        <v>349</v>
      </c>
    </row>
    <row r="3" spans="1:17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</row>
    <row r="4" spans="1:17" x14ac:dyDescent="0.3">
      <c r="B4" s="35"/>
      <c r="C4" s="46" t="s">
        <v>86</v>
      </c>
      <c r="D4" s="46" t="s">
        <v>87</v>
      </c>
      <c r="E4" s="46" t="s">
        <v>88</v>
      </c>
      <c r="F4" s="46" t="s">
        <v>89</v>
      </c>
      <c r="G4" s="46" t="s">
        <v>90</v>
      </c>
      <c r="H4" s="46" t="s">
        <v>91</v>
      </c>
      <c r="I4" s="46" t="s">
        <v>92</v>
      </c>
      <c r="J4" s="46" t="s">
        <v>93</v>
      </c>
      <c r="K4" s="46" t="s">
        <v>94</v>
      </c>
      <c r="L4" s="248" t="s">
        <v>95</v>
      </c>
      <c r="M4" s="248" t="s">
        <v>96</v>
      </c>
      <c r="N4" s="248" t="s">
        <v>97</v>
      </c>
      <c r="O4" s="248" t="s">
        <v>98</v>
      </c>
      <c r="P4" s="248" t="s">
        <v>99</v>
      </c>
      <c r="Q4" s="248" t="s">
        <v>100</v>
      </c>
    </row>
    <row r="5" spans="1:17" x14ac:dyDescent="0.3">
      <c r="B5" s="35" t="s">
        <v>131</v>
      </c>
      <c r="C5" s="97">
        <f>PMSO_Comgas!C5/IGPM!C$364</f>
        <v>215402564.80909643</v>
      </c>
      <c r="D5" s="97">
        <f>PMSO_Comgas!D5/IGPM!D$364</f>
        <v>220135926.6331794</v>
      </c>
      <c r="E5" s="97">
        <f>PMSO_Comgas!E5/IGPM!E$364</f>
        <v>237127747.93415332</v>
      </c>
      <c r="F5" s="97">
        <f>PMSO_Comgas!F5/IGPM!F$364</f>
        <v>229555955.99756658</v>
      </c>
      <c r="G5" s="97">
        <f>PMSO_Comgas!G5/IGPM!G$364</f>
        <v>237215950.99004194</v>
      </c>
      <c r="H5" s="97">
        <f>PMSO_Comgas!H5/IGPM!H$364</f>
        <v>251351750.62438953</v>
      </c>
      <c r="I5" s="97">
        <f>PMSO_Comgas!I5/IGPM!I$364</f>
        <v>212479007.75636473</v>
      </c>
      <c r="J5" s="97">
        <f>PMSO_Comgas!J5/IGPM!J$364</f>
        <v>212553886.84970307</v>
      </c>
      <c r="K5" s="97">
        <f>PMSO_Comgas!K5/IGPM!K$364</f>
        <v>197437018.50883248</v>
      </c>
      <c r="L5" s="95">
        <f>L19</f>
        <v>221052623.19525874</v>
      </c>
      <c r="M5" s="95">
        <f t="shared" ref="M5:Q5" si="0">M19</f>
        <v>225690723.30515116</v>
      </c>
      <c r="N5" s="95">
        <f t="shared" si="0"/>
        <v>223114296.47776896</v>
      </c>
      <c r="O5" s="95">
        <f t="shared" si="0"/>
        <v>228795971.44308293</v>
      </c>
      <c r="P5" s="95">
        <f t="shared" si="0"/>
        <v>248034062.28275478</v>
      </c>
      <c r="Q5" s="95">
        <f t="shared" si="0"/>
        <v>255956541.75167122</v>
      </c>
    </row>
    <row r="6" spans="1:17" x14ac:dyDescent="0.3">
      <c r="B6" s="35" t="s">
        <v>134</v>
      </c>
      <c r="C6" s="97">
        <f>PMSO_Comgas!C6/IGPM!C$364</f>
        <v>22997577.190971609</v>
      </c>
      <c r="D6" s="97">
        <f>PMSO_Comgas!D6/IGPM!D$364</f>
        <v>14518456.580844285</v>
      </c>
      <c r="E6" s="97">
        <f>PMSO_Comgas!E6/IGPM!E$364</f>
        <v>23879377.127151944</v>
      </c>
      <c r="F6" s="97">
        <f>PMSO_Comgas!F6/IGPM!F$364</f>
        <v>15539795.999099093</v>
      </c>
      <c r="G6" s="97">
        <f>PMSO_Comgas!G6/IGPM!G$364</f>
        <v>10817342.408826979</v>
      </c>
      <c r="H6" s="97">
        <f>PMSO_Comgas!H6/IGPM!H$364</f>
        <v>14397756.6870152</v>
      </c>
      <c r="I6" s="97">
        <f>PMSO_Comgas!I6/IGPM!I$364</f>
        <v>11713433.896755407</v>
      </c>
      <c r="J6" s="97">
        <f>PMSO_Comgas!J6/IGPM!J$364</f>
        <v>9495940.8194231074</v>
      </c>
      <c r="K6" s="97">
        <f>PMSO_Comgas!K6/IGPM!K$364</f>
        <v>17545955.38498972</v>
      </c>
      <c r="L6" s="95">
        <f ca="1">SUM(Auxiliar_OPEX_M!CF$4:CF$129)*IGPM!$D$348</f>
        <v>12872744.616493486</v>
      </c>
      <c r="M6" s="95">
        <f ca="1">SUM(Auxiliar_OPEX_M!CG$4:CG$129)*IGPM!$D$348</f>
        <v>13291165.537552057</v>
      </c>
      <c r="N6" s="95">
        <f ca="1">SUM(Auxiliar_OPEX_M!CH$4:CH$129)*IGPM!$D$348</f>
        <v>13897546.728294281</v>
      </c>
      <c r="O6" s="95">
        <f ca="1">SUM(Auxiliar_OPEX_M!CI$4:CI$129)*IGPM!$D$348</f>
        <v>14296041.045614667</v>
      </c>
      <c r="P6" s="95">
        <f ca="1">SUM(Auxiliar_OPEX_M!CJ$4:CJ$129)*IGPM!$D$348</f>
        <v>14453747.205524519</v>
      </c>
      <c r="Q6" s="95">
        <f ca="1">SUM(Auxiliar_OPEX_M!CK$4:CK$129)*IGPM!$D$348</f>
        <v>14357503.647197848</v>
      </c>
    </row>
    <row r="7" spans="1:17" x14ac:dyDescent="0.3">
      <c r="B7" s="35" t="s">
        <v>132</v>
      </c>
      <c r="C7" s="97">
        <f>PMSO_Comgas!C7/IGPM!C$364</f>
        <v>162483795.34776008</v>
      </c>
      <c r="D7" s="97">
        <f>PMSO_Comgas!D7/IGPM!D$364</f>
        <v>215714944.49668193</v>
      </c>
      <c r="E7" s="97">
        <f>PMSO_Comgas!E7/IGPM!E$364</f>
        <v>205711772.40803674</v>
      </c>
      <c r="F7" s="97">
        <f>PMSO_Comgas!F7/IGPM!F$364</f>
        <v>202901184.96926981</v>
      </c>
      <c r="G7" s="97">
        <f>PMSO_Comgas!G7/IGPM!G$364</f>
        <v>207064427.2902312</v>
      </c>
      <c r="H7" s="97">
        <f>PMSO_Comgas!H7/IGPM!H$364</f>
        <v>211621120.45120785</v>
      </c>
      <c r="I7" s="97">
        <f>PMSO_Comgas!I7/IGPM!I$364</f>
        <v>208827047.3523522</v>
      </c>
      <c r="J7" s="97">
        <f>PMSO_Comgas!J7/IGPM!J$364</f>
        <v>199022771.55701959</v>
      </c>
      <c r="K7" s="97">
        <f>PMSO_Comgas!K7/IGPM!K$364</f>
        <v>218436867.48410839</v>
      </c>
      <c r="L7" s="95">
        <f ca="1">SUM(Auxiliar_OPEX_S!CF$4:CF$129)*IGPM!$D$348</f>
        <v>227932120.3966645</v>
      </c>
      <c r="M7" s="95">
        <f ca="1">SUM(Auxiliar_OPEX_S!CG$4:CG$129)*IGPM!$D$348</f>
        <v>234265162.85236543</v>
      </c>
      <c r="N7" s="95">
        <f ca="1">SUM(Auxiliar_OPEX_S!CH$4:CH$129)*IGPM!$D$348</f>
        <v>241665968.74483481</v>
      </c>
      <c r="O7" s="95">
        <f ca="1">SUM(Auxiliar_OPEX_S!CI$4:CI$129)*IGPM!$D$348</f>
        <v>248005383.8600764</v>
      </c>
      <c r="P7" s="95">
        <f ca="1">SUM(Auxiliar_OPEX_S!CJ$4:CJ$129)*IGPM!$D$348</f>
        <v>253319142.10903338</v>
      </c>
      <c r="Q7" s="95">
        <f ca="1">SUM(Auxiliar_OPEX_S!CK$4:CK$129)*IGPM!$D$348</f>
        <v>256828523.68798232</v>
      </c>
    </row>
    <row r="8" spans="1:17" x14ac:dyDescent="0.3">
      <c r="B8" s="35" t="s">
        <v>133</v>
      </c>
      <c r="C8" s="97">
        <f t="shared" ref="C8:K8" si="1">C19+C37-C5-C6-C7</f>
        <v>95429648.831324577</v>
      </c>
      <c r="D8" s="97">
        <f t="shared" si="1"/>
        <v>84454717.823910832</v>
      </c>
      <c r="E8" s="97">
        <f t="shared" si="1"/>
        <v>103587822.1183171</v>
      </c>
      <c r="F8" s="97">
        <f t="shared" si="1"/>
        <v>124696527.34232438</v>
      </c>
      <c r="G8" s="97">
        <f t="shared" si="1"/>
        <v>80977763.114958972</v>
      </c>
      <c r="H8" s="97">
        <f t="shared" si="1"/>
        <v>90560566.876818687</v>
      </c>
      <c r="I8" s="97">
        <f t="shared" si="1"/>
        <v>81353242.581897736</v>
      </c>
      <c r="J8" s="97">
        <f t="shared" si="1"/>
        <v>82161256.405762017</v>
      </c>
      <c r="K8" s="97">
        <f t="shared" si="1"/>
        <v>72760368.548797786</v>
      </c>
      <c r="L8" s="95">
        <f ca="1">SUM(Auxiliar_OPEX_O!CF$4:CF$129)*IGPM!$D$348</f>
        <v>112217768.96817228</v>
      </c>
      <c r="M8" s="95">
        <f ca="1">SUM(Auxiliar_OPEX_O!CG$4:CG$129)*IGPM!$D$348</f>
        <v>115790670.98436083</v>
      </c>
      <c r="N8" s="95">
        <f ca="1">SUM(Auxiliar_OPEX_O!CH$4:CH$129)*IGPM!$D$348</f>
        <v>120283154.78969803</v>
      </c>
      <c r="O8" s="95">
        <f ca="1">SUM(Auxiliar_OPEX_O!CI$4:CI$129)*IGPM!$D$348</f>
        <v>123427468.60749239</v>
      </c>
      <c r="P8" s="95">
        <f ca="1">SUM(Auxiliar_OPEX_O!CJ$4:CJ$129)*IGPM!$D$348</f>
        <v>125051992.68634602</v>
      </c>
      <c r="Q8" s="95">
        <f ca="1">SUM(Auxiliar_OPEX_O!CK$4:CK$129)*IGPM!$D$348</f>
        <v>125015427.22329779</v>
      </c>
    </row>
    <row r="9" spans="1:17" x14ac:dyDescent="0.3">
      <c r="B9" s="62" t="s">
        <v>8</v>
      </c>
      <c r="C9" s="98">
        <f t="shared" ref="C9:Q9" si="2">SUM(C5:C8)</f>
        <v>496313586.17915273</v>
      </c>
      <c r="D9" s="98">
        <f t="shared" si="2"/>
        <v>534824045.53461647</v>
      </c>
      <c r="E9" s="98">
        <f t="shared" si="2"/>
        <v>570306719.58765912</v>
      </c>
      <c r="F9" s="98">
        <f t="shared" si="2"/>
        <v>572693464.30825984</v>
      </c>
      <c r="G9" s="98">
        <f t="shared" si="2"/>
        <v>536075483.80405915</v>
      </c>
      <c r="H9" s="98">
        <f t="shared" si="2"/>
        <v>567931194.63943124</v>
      </c>
      <c r="I9" s="98">
        <f t="shared" si="2"/>
        <v>514372731.58737004</v>
      </c>
      <c r="J9" s="98">
        <f t="shared" si="2"/>
        <v>503233855.63190776</v>
      </c>
      <c r="K9" s="98">
        <f t="shared" si="2"/>
        <v>506180209.92672837</v>
      </c>
      <c r="L9" s="96">
        <f t="shared" ca="1" si="2"/>
        <v>574075257.17658901</v>
      </c>
      <c r="M9" s="96">
        <f t="shared" ca="1" si="2"/>
        <v>589037722.67942953</v>
      </c>
      <c r="N9" s="96">
        <f t="shared" ca="1" si="2"/>
        <v>598960966.74059606</v>
      </c>
      <c r="O9" s="96">
        <f t="shared" ca="1" si="2"/>
        <v>614524864.9562664</v>
      </c>
      <c r="P9" s="96">
        <f t="shared" ca="1" si="2"/>
        <v>640858944.28365874</v>
      </c>
      <c r="Q9" s="96">
        <f t="shared" ca="1" si="2"/>
        <v>652157996.31014919</v>
      </c>
    </row>
    <row r="10" spans="1:17" x14ac:dyDescent="0.3"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</row>
    <row r="11" spans="1:17" x14ac:dyDescent="0.3">
      <c r="B11" s="62" t="s">
        <v>131</v>
      </c>
      <c r="C11" s="46" t="s">
        <v>86</v>
      </c>
      <c r="D11" s="46" t="s">
        <v>87</v>
      </c>
      <c r="E11" s="46" t="s">
        <v>88</v>
      </c>
      <c r="F11" s="46" t="s">
        <v>89</v>
      </c>
      <c r="G11" s="46" t="s">
        <v>90</v>
      </c>
      <c r="H11" s="46" t="s">
        <v>91</v>
      </c>
      <c r="I11" s="46" t="s">
        <v>92</v>
      </c>
      <c r="J11" s="46" t="s">
        <v>93</v>
      </c>
      <c r="K11" s="46" t="s">
        <v>94</v>
      </c>
      <c r="L11" s="248" t="s">
        <v>95</v>
      </c>
      <c r="M11" s="248" t="s">
        <v>96</v>
      </c>
      <c r="N11" s="248" t="s">
        <v>97</v>
      </c>
      <c r="O11" s="248" t="s">
        <v>98</v>
      </c>
      <c r="P11" s="248" t="s">
        <v>99</v>
      </c>
      <c r="Q11" s="248" t="s">
        <v>100</v>
      </c>
    </row>
    <row r="12" spans="1:17" x14ac:dyDescent="0.3">
      <c r="A12" s="1" t="s">
        <v>167</v>
      </c>
      <c r="B12" s="35" t="s">
        <v>137</v>
      </c>
      <c r="C12" s="97">
        <f>PMSO_Comgas!C19/IGPM!C$364</f>
        <v>98472301.285921291</v>
      </c>
      <c r="D12" s="97">
        <f>PMSO_Comgas!D19/IGPM!D$364</f>
        <v>103004366.62244555</v>
      </c>
      <c r="E12" s="97">
        <f>PMSO_Comgas!E19/IGPM!E$364</f>
        <v>107980765.73284681</v>
      </c>
      <c r="F12" s="97">
        <f>PMSO_Comgas!F19/IGPM!F$364</f>
        <v>101691402.73031379</v>
      </c>
      <c r="G12" s="97">
        <f>PMSO_Comgas!G19/IGPM!G$364</f>
        <v>105077227.32362059</v>
      </c>
      <c r="H12" s="97">
        <f>PMSO_Comgas!H19/IGPM!H$364</f>
        <v>99849753.87982142</v>
      </c>
      <c r="I12" s="97">
        <f>PMSO_Comgas!I19/IGPM!I$364</f>
        <v>93217853.241537407</v>
      </c>
      <c r="J12" s="97">
        <f>PMSO_Comgas!J19/IGPM!J$364</f>
        <v>92511251.4010185</v>
      </c>
      <c r="K12" s="97">
        <f>PMSO_Comgas!K19/IGPM!K$364</f>
        <v>81399503.95591478</v>
      </c>
      <c r="L12" s="95">
        <f>SUMPRODUCT(Auxiliar_OPEX_P!RV$3:RV$128,N(Auxiliar_OPEX_P!$C$3:$C$128=$A12))*IGPM!$D$348</f>
        <v>105479692.99432057</v>
      </c>
      <c r="M12" s="95">
        <f>SUMPRODUCT(Auxiliar_OPEX_P!RW$3:RW$128,N(Auxiliar_OPEX_P!$C$3:$C$128=$A12))*IGPM!$D$348</f>
        <v>109002306.52009349</v>
      </c>
      <c r="N12" s="95">
        <f>SUMPRODUCT(Auxiliar_OPEX_P!RX$3:RX$128,N(Auxiliar_OPEX_P!$C$3:$C$128=$A12))*IGPM!$D$348</f>
        <v>105194446.69011313</v>
      </c>
      <c r="O12" s="95">
        <f>SUMPRODUCT(Auxiliar_OPEX_P!RY$3:RY$128,N(Auxiliar_OPEX_P!$C$3:$C$128=$A12))*IGPM!$D$348</f>
        <v>110170835.56395364</v>
      </c>
      <c r="P12" s="95">
        <f>SUMPRODUCT(Auxiliar_OPEX_P!RZ$3:RZ$128,N(Auxiliar_OPEX_P!$C$3:$C$128=$A12))*IGPM!$D$348</f>
        <v>129502632.58340904</v>
      </c>
      <c r="Q12" s="95">
        <f>SUMPRODUCT(Auxiliar_OPEX_P!SA$3:SA$128,N(Auxiliar_OPEX_P!$C$3:$C$128=$A12))*IGPM!$D$348</f>
        <v>136557894.15935409</v>
      </c>
    </row>
    <row r="13" spans="1:17" x14ac:dyDescent="0.3">
      <c r="A13" s="1" t="s">
        <v>138</v>
      </c>
      <c r="B13" s="35" t="s">
        <v>138</v>
      </c>
      <c r="C13" s="97">
        <f>PMSO_Comgas!C20/IGPM!C$364</f>
        <v>50563263.163086422</v>
      </c>
      <c r="D13" s="97">
        <f>PMSO_Comgas!D20/IGPM!D$364</f>
        <v>54121789.938189134</v>
      </c>
      <c r="E13" s="97">
        <f>PMSO_Comgas!E20/IGPM!E$364</f>
        <v>54469192.480019741</v>
      </c>
      <c r="F13" s="97">
        <f>PMSO_Comgas!F20/IGPM!F$364</f>
        <v>50316440.411791004</v>
      </c>
      <c r="G13" s="97">
        <f>PMSO_Comgas!G20/IGPM!G$364</f>
        <v>53344035.765661255</v>
      </c>
      <c r="H13" s="97">
        <f>PMSO_Comgas!H20/IGPM!H$364</f>
        <v>56835852.352121823</v>
      </c>
      <c r="I13" s="97">
        <f>PMSO_Comgas!I20/IGPM!I$364</f>
        <v>54244182.528753564</v>
      </c>
      <c r="J13" s="97">
        <f>PMSO_Comgas!J20/IGPM!J$364</f>
        <v>54155444.422469817</v>
      </c>
      <c r="K13" s="97">
        <f>PMSO_Comgas!K20/IGPM!K$364</f>
        <v>56808296.086967282</v>
      </c>
      <c r="L13" s="95">
        <f>SUMPRODUCT(Auxiliar_OPEX_P!RV$3:RV$128,N(Auxiliar_OPEX_P!$C$3:$C$128=$A13))*IGPM!$D$348</f>
        <v>61847232.32476452</v>
      </c>
      <c r="M13" s="95">
        <f>SUMPRODUCT(Auxiliar_OPEX_P!RW$3:RW$128,N(Auxiliar_OPEX_P!$C$3:$C$128=$A13))*IGPM!$D$348</f>
        <v>62716704.990583532</v>
      </c>
      <c r="N13" s="95">
        <f>SUMPRODUCT(Auxiliar_OPEX_P!RX$3:RX$128,N(Auxiliar_OPEX_P!$C$3:$C$128=$A13))*IGPM!$D$348</f>
        <v>63648709.369854487</v>
      </c>
      <c r="O13" s="95">
        <f>SUMPRODUCT(Auxiliar_OPEX_P!RY$3:RY$128,N(Auxiliar_OPEX_P!$C$3:$C$128=$A13))*IGPM!$D$348</f>
        <v>64073341.790869273</v>
      </c>
      <c r="P13" s="95">
        <f>SUMPRODUCT(Auxiliar_OPEX_P!RZ$3:RZ$128,N(Auxiliar_OPEX_P!$C$3:$C$128=$A13))*IGPM!$D$348</f>
        <v>63708128.85983853</v>
      </c>
      <c r="Q13" s="95">
        <f>SUMPRODUCT(Auxiliar_OPEX_P!SA$3:SA$128,N(Auxiliar_OPEX_P!$C$3:$C$128=$A13))*IGPM!$D$348</f>
        <v>64335134.03010501</v>
      </c>
    </row>
    <row r="14" spans="1:17" x14ac:dyDescent="0.3">
      <c r="A14" s="1" t="s">
        <v>139</v>
      </c>
      <c r="B14" s="35" t="s">
        <v>139</v>
      </c>
      <c r="C14" s="97">
        <f>PMSO_Comgas!C21/IGPM!C$364</f>
        <v>26015957.95686724</v>
      </c>
      <c r="D14" s="97">
        <f>PMSO_Comgas!D21/IGPM!D$364</f>
        <v>21039126.547015324</v>
      </c>
      <c r="E14" s="97">
        <f>PMSO_Comgas!E21/IGPM!E$364</f>
        <v>29035067.588566609</v>
      </c>
      <c r="F14" s="97">
        <f>PMSO_Comgas!F21/IGPM!F$364</f>
        <v>27438892.265812349</v>
      </c>
      <c r="G14" s="97">
        <f>PMSO_Comgas!G21/IGPM!G$364</f>
        <v>27603545.972202316</v>
      </c>
      <c r="H14" s="97">
        <f>PMSO_Comgas!H21/IGPM!H$364</f>
        <v>33870723.502903178</v>
      </c>
      <c r="I14" s="97">
        <f>PMSO_Comgas!I21/IGPM!I$364</f>
        <v>11351995.438350957</v>
      </c>
      <c r="J14" s="97">
        <f>PMSO_Comgas!J21/IGPM!J$364</f>
        <v>15913704.103658374</v>
      </c>
      <c r="K14" s="97">
        <f>PMSO_Comgas!K21/IGPM!K$364</f>
        <v>16254053.230243001</v>
      </c>
      <c r="L14" s="95">
        <f>SUMPRODUCT(Auxiliar_OPEX_P!RV$3:RV$128,N(Auxiliar_OPEX_P!$C$3:$C$128=$A14))*IGPM!$D$348</f>
        <v>17446688.370516099</v>
      </c>
      <c r="M14" s="95">
        <f>SUMPRODUCT(Auxiliar_OPEX_P!RW$3:RW$128,N(Auxiliar_OPEX_P!$C$3:$C$128=$A14))*IGPM!$D$348</f>
        <v>17625333.66303676</v>
      </c>
      <c r="N14" s="95">
        <f>SUMPRODUCT(Auxiliar_OPEX_P!RX$3:RX$128,N(Auxiliar_OPEX_P!$C$3:$C$128=$A14))*IGPM!$D$348</f>
        <v>17852963.412389334</v>
      </c>
      <c r="O14" s="95">
        <f>SUMPRODUCT(Auxiliar_OPEX_P!RY$3:RY$128,N(Auxiliar_OPEX_P!$C$3:$C$128=$A14))*IGPM!$D$348</f>
        <v>18056295.487367798</v>
      </c>
      <c r="P14" s="95">
        <f>SUMPRODUCT(Auxiliar_OPEX_P!RZ$3:RZ$128,N(Auxiliar_OPEX_P!$C$3:$C$128=$A14))*IGPM!$D$348</f>
        <v>18250352.820710428</v>
      </c>
      <c r="Q14" s="95">
        <f>SUMPRODUCT(Auxiliar_OPEX_P!SA$3:SA$128,N(Auxiliar_OPEX_P!$C$3:$C$128=$A14))*IGPM!$D$348</f>
        <v>18417882.838220537</v>
      </c>
    </row>
    <row r="15" spans="1:17" x14ac:dyDescent="0.3">
      <c r="A15" s="1" t="s">
        <v>140</v>
      </c>
      <c r="B15" s="35" t="s">
        <v>140</v>
      </c>
      <c r="C15" s="97">
        <f>PMSO_Comgas!C22/IGPM!C$364</f>
        <v>15731199.725369507</v>
      </c>
      <c r="D15" s="97">
        <f>PMSO_Comgas!D22/IGPM!D$364</f>
        <v>12640407.623306552</v>
      </c>
      <c r="E15" s="97">
        <f>PMSO_Comgas!E22/IGPM!E$364</f>
        <v>12892224.477714311</v>
      </c>
      <c r="F15" s="97">
        <f>PMSO_Comgas!F22/IGPM!F$364</f>
        <v>17893071.942502826</v>
      </c>
      <c r="G15" s="97">
        <f>PMSO_Comgas!G22/IGPM!G$364</f>
        <v>22645918.547734689</v>
      </c>
      <c r="H15" s="97">
        <f>PMSO_Comgas!H22/IGPM!H$364</f>
        <v>26115701.334251024</v>
      </c>
      <c r="I15" s="97">
        <f>PMSO_Comgas!I22/IGPM!I$364</f>
        <v>25775307.421024539</v>
      </c>
      <c r="J15" s="97">
        <f>PMSO_Comgas!J22/IGPM!J$364</f>
        <v>17834940.997286625</v>
      </c>
      <c r="K15" s="97">
        <f>PMSO_Comgas!K22/IGPM!K$364</f>
        <v>19743276.688268505</v>
      </c>
      <c r="L15" s="95">
        <f>SUMPRODUCT(Auxiliar_OPEX_P!RV$3:RV$128,N(Auxiliar_OPEX_P!$C$3:$C$128=$A15))*IGPM!$D$348</f>
        <v>16793686.442348462</v>
      </c>
      <c r="M15" s="95">
        <f>SUMPRODUCT(Auxiliar_OPEX_P!RW$3:RW$128,N(Auxiliar_OPEX_P!$C$3:$C$128=$A15))*IGPM!$D$348</f>
        <v>16850265.576106939</v>
      </c>
      <c r="N15" s="95">
        <f>SUMPRODUCT(Auxiliar_OPEX_P!RX$3:RX$128,N(Auxiliar_OPEX_P!$C$3:$C$128=$A15))*IGPM!$D$348</f>
        <v>16910566.390001077</v>
      </c>
      <c r="O15" s="95">
        <f>SUMPRODUCT(Auxiliar_OPEX_P!RY$3:RY$128,N(Auxiliar_OPEX_P!$C$3:$C$128=$A15))*IGPM!$D$348</f>
        <v>16975504.485184584</v>
      </c>
      <c r="P15" s="95">
        <f>SUMPRODUCT(Auxiliar_OPEX_P!RZ$3:RZ$128,N(Auxiliar_OPEX_P!$C$3:$C$128=$A15))*IGPM!$D$348</f>
        <v>17040548.354708914</v>
      </c>
      <c r="Q15" s="95">
        <f>SUMPRODUCT(Auxiliar_OPEX_P!SA$3:SA$128,N(Auxiliar_OPEX_P!$C$3:$C$128=$A15))*IGPM!$D$348</f>
        <v>17101588.671750069</v>
      </c>
    </row>
    <row r="16" spans="1:17" x14ac:dyDescent="0.3">
      <c r="A16" s="1" t="s">
        <v>141</v>
      </c>
      <c r="B16" s="35" t="s">
        <v>141</v>
      </c>
      <c r="C16" s="97">
        <f>PMSO_Comgas!C23/IGPM!C$364</f>
        <v>16320263.404770672</v>
      </c>
      <c r="D16" s="97">
        <f>PMSO_Comgas!D23/IGPM!D$364</f>
        <v>19395815.452256694</v>
      </c>
      <c r="E16" s="97">
        <f>PMSO_Comgas!E23/IGPM!E$364</f>
        <v>23174082.934654772</v>
      </c>
      <c r="F16" s="97">
        <f>PMSO_Comgas!F23/IGPM!F$364</f>
        <v>21477303.087765757</v>
      </c>
      <c r="G16" s="97">
        <f>PMSO_Comgas!G23/IGPM!G$364</f>
        <v>17134802.154728971</v>
      </c>
      <c r="H16" s="97">
        <f>PMSO_Comgas!H23/IGPM!H$364</f>
        <v>23698236.64429285</v>
      </c>
      <c r="I16" s="97">
        <f>PMSO_Comgas!I23/IGPM!I$364</f>
        <v>16365481.010285478</v>
      </c>
      <c r="J16" s="97">
        <f>PMSO_Comgas!J23/IGPM!J$364</f>
        <v>23407656.487126049</v>
      </c>
      <c r="K16" s="97">
        <f>PMSO_Comgas!K23/IGPM!K$364</f>
        <v>15369764.97219995</v>
      </c>
      <c r="L16" s="95">
        <f>SUMPRODUCT(Auxiliar_OPEX_P!RV$3:RV$128,N(Auxiliar_OPEX_P!$C$3:$C$128=$A16))*IGPM!$D$348</f>
        <v>10643801.15789663</v>
      </c>
      <c r="M16" s="95">
        <f>SUMPRODUCT(Auxiliar_OPEX_P!RW$3:RW$128,N(Auxiliar_OPEX_P!$C$3:$C$128=$A16))*IGPM!$D$348</f>
        <v>10654590.649917981</v>
      </c>
      <c r="N16" s="95">
        <f>SUMPRODUCT(Auxiliar_OPEX_P!RX$3:RX$128,N(Auxiliar_OPEX_P!$C$3:$C$128=$A16))*IGPM!$D$348</f>
        <v>10666088.709998449</v>
      </c>
      <c r="O16" s="95">
        <f>SUMPRODUCT(Auxiliar_OPEX_P!RY$3:RY$128,N(Auxiliar_OPEX_P!$C$3:$C$128=$A16))*IGPM!$D$348</f>
        <v>10678472.210295167</v>
      </c>
      <c r="P16" s="95">
        <f>SUMPRODUCT(Auxiliar_OPEX_P!RZ$3:RZ$128,N(Auxiliar_OPEX_P!$C$3:$C$128=$A16))*IGPM!$D$348</f>
        <v>10690877.758675439</v>
      </c>
      <c r="Q16" s="95">
        <f>SUMPRODUCT(Auxiliar_OPEX_P!SA$3:SA$128,N(Auxiliar_OPEX_P!$C$3:$C$128=$A16))*IGPM!$D$348</f>
        <v>10702520.146829078</v>
      </c>
    </row>
    <row r="17" spans="1:17" x14ac:dyDescent="0.3">
      <c r="A17" s="1" t="s">
        <v>173</v>
      </c>
      <c r="B17" s="35" t="s">
        <v>142</v>
      </c>
      <c r="C17" s="97">
        <f>PMSO_Comgas!C24/IGPM!C$364</f>
        <v>5042191.6540191043</v>
      </c>
      <c r="D17" s="97">
        <f>PMSO_Comgas!D24/IGPM!D$364</f>
        <v>5895409.6252432885</v>
      </c>
      <c r="E17" s="97">
        <f>PMSO_Comgas!E24/IGPM!E$364</f>
        <v>5162169.2186636114</v>
      </c>
      <c r="F17" s="97">
        <f>PMSO_Comgas!F24/IGPM!F$364</f>
        <v>5779830.1815582132</v>
      </c>
      <c r="G17" s="97">
        <f>PMSO_Comgas!G24/IGPM!G$364</f>
        <v>6183057.3257248392</v>
      </c>
      <c r="H17" s="97">
        <f>PMSO_Comgas!H24/IGPM!H$364</f>
        <v>6259822.7412350159</v>
      </c>
      <c r="I17" s="97">
        <f>PMSO_Comgas!I24/IGPM!I$364</f>
        <v>6468657.3240937758</v>
      </c>
      <c r="J17" s="97">
        <f>PMSO_Comgas!J24/IGPM!J$364</f>
        <v>4887335.5180038419</v>
      </c>
      <c r="K17" s="97">
        <f>PMSO_Comgas!K24/IGPM!K$364</f>
        <v>4264631.8420547135</v>
      </c>
      <c r="L17" s="95">
        <f>SUMPRODUCT(Auxiliar_OPEX_P!RV$3:RV$128,N(Auxiliar_OPEX_P!$C$3:$C$128=$A17))*IGPM!$D$348</f>
        <v>5367612.8870834736</v>
      </c>
      <c r="M17" s="95">
        <f>SUMPRODUCT(Auxiliar_OPEX_P!RW$3:RW$128,N(Auxiliar_OPEX_P!$C$3:$C$128=$A17))*IGPM!$D$348</f>
        <v>5367612.8870834736</v>
      </c>
      <c r="N17" s="95">
        <f>SUMPRODUCT(Auxiliar_OPEX_P!RX$3:RX$128,N(Auxiliar_OPEX_P!$C$3:$C$128=$A17))*IGPM!$D$348</f>
        <v>5367612.8870834736</v>
      </c>
      <c r="O17" s="95">
        <f>SUMPRODUCT(Auxiliar_OPEX_P!RY$3:RY$128,N(Auxiliar_OPEX_P!$C$3:$C$128=$A17))*IGPM!$D$348</f>
        <v>5367612.8870834736</v>
      </c>
      <c r="P17" s="95">
        <f>SUMPRODUCT(Auxiliar_OPEX_P!RZ$3:RZ$128,N(Auxiliar_OPEX_P!$C$3:$C$128=$A17))*IGPM!$D$348</f>
        <v>5367612.8870834736</v>
      </c>
      <c r="Q17" s="95">
        <f>SUMPRODUCT(Auxiliar_OPEX_P!SA$3:SA$128,N(Auxiliar_OPEX_P!$C$3:$C$128=$A17))*IGPM!$D$348</f>
        <v>5367612.8870834736</v>
      </c>
    </row>
    <row r="18" spans="1:17" x14ac:dyDescent="0.3">
      <c r="A18" s="1" t="s">
        <v>172</v>
      </c>
      <c r="B18" s="35" t="s">
        <v>143</v>
      </c>
      <c r="C18" s="97">
        <f>PMSO_Comgas!C25/IGPM!C$364</f>
        <v>3257387.6190620535</v>
      </c>
      <c r="D18" s="97">
        <f>PMSO_Comgas!D25/IGPM!D$364</f>
        <v>4039010.8247217578</v>
      </c>
      <c r="E18" s="97">
        <f>PMSO_Comgas!E25/IGPM!E$364</f>
        <v>4414245.5016911421</v>
      </c>
      <c r="F18" s="97">
        <f>PMSO_Comgas!F25/IGPM!F$364</f>
        <v>4959015.3778165495</v>
      </c>
      <c r="G18" s="97">
        <f>PMSO_Comgas!G25/IGPM!G$364</f>
        <v>5227363.9003696302</v>
      </c>
      <c r="H18" s="97">
        <f>PMSO_Comgas!H25/IGPM!H$364</f>
        <v>4721660.1697695171</v>
      </c>
      <c r="I18" s="97">
        <f>PMSO_Comgas!I25/IGPM!I$364</f>
        <v>5055530.7923182333</v>
      </c>
      <c r="J18" s="97">
        <f>PMSO_Comgas!J25/IGPM!J$364</f>
        <v>3843553.920137709</v>
      </c>
      <c r="K18" s="97">
        <f>PMSO_Comgas!K25/IGPM!K$364</f>
        <v>3597491.7331866152</v>
      </c>
      <c r="L18" s="95">
        <f>SUMPRODUCT(Auxiliar_OPEX_P!RV$3:RV$128,N(Auxiliar_OPEX_P!$C$3:$C$128=$A18))*IGPM!$D$348</f>
        <v>3473909.0183289913</v>
      </c>
      <c r="M18" s="95">
        <f>SUMPRODUCT(Auxiliar_OPEX_P!RW$3:RW$128,N(Auxiliar_OPEX_P!$C$3:$C$128=$A18))*IGPM!$D$348</f>
        <v>3473909.0183289913</v>
      </c>
      <c r="N18" s="95">
        <f>SUMPRODUCT(Auxiliar_OPEX_P!RX$3:RX$128,N(Auxiliar_OPEX_P!$C$3:$C$128=$A18))*IGPM!$D$348</f>
        <v>3473909.0183289913</v>
      </c>
      <c r="O18" s="95">
        <f>SUMPRODUCT(Auxiliar_OPEX_P!RY$3:RY$128,N(Auxiliar_OPEX_P!$C$3:$C$128=$A18))*IGPM!$D$348</f>
        <v>3473909.0183289913</v>
      </c>
      <c r="P18" s="95">
        <f>SUMPRODUCT(Auxiliar_OPEX_P!RZ$3:RZ$128,N(Auxiliar_OPEX_P!$C$3:$C$128=$A18))*IGPM!$D$348</f>
        <v>3473909.0183289913</v>
      </c>
      <c r="Q18" s="95">
        <f>SUMPRODUCT(Auxiliar_OPEX_P!SA$3:SA$128,N(Auxiliar_OPEX_P!$C$3:$C$128=$A18))*IGPM!$D$348</f>
        <v>3473909.0183289913</v>
      </c>
    </row>
    <row r="19" spans="1:17" x14ac:dyDescent="0.3">
      <c r="B19" s="62" t="s">
        <v>144</v>
      </c>
      <c r="C19" s="98">
        <f>SUM(C12:C18)</f>
        <v>215402564.80909634</v>
      </c>
      <c r="D19" s="98">
        <f t="shared" ref="D19:Q19" si="3">SUM(D12:D18)</f>
        <v>220135926.63317826</v>
      </c>
      <c r="E19" s="98">
        <f t="shared" si="3"/>
        <v>237127747.93415695</v>
      </c>
      <c r="F19" s="98">
        <f t="shared" si="3"/>
        <v>229555955.9975605</v>
      </c>
      <c r="G19" s="98">
        <f t="shared" si="3"/>
        <v>237215950.9900423</v>
      </c>
      <c r="H19" s="98">
        <f t="shared" si="3"/>
        <v>251351750.62439483</v>
      </c>
      <c r="I19" s="98">
        <f t="shared" si="3"/>
        <v>212479007.75636393</v>
      </c>
      <c r="J19" s="98">
        <f t="shared" si="3"/>
        <v>212553886.84970093</v>
      </c>
      <c r="K19" s="98">
        <f t="shared" si="3"/>
        <v>197437018.50883484</v>
      </c>
      <c r="L19" s="96">
        <f>SUM(L12:L18)</f>
        <v>221052623.19525874</v>
      </c>
      <c r="M19" s="96">
        <f t="shared" si="3"/>
        <v>225690723.30515116</v>
      </c>
      <c r="N19" s="96">
        <f t="shared" si="3"/>
        <v>223114296.47776896</v>
      </c>
      <c r="O19" s="96">
        <f t="shared" si="3"/>
        <v>228795971.44308293</v>
      </c>
      <c r="P19" s="96">
        <f t="shared" si="3"/>
        <v>248034062.28275478</v>
      </c>
      <c r="Q19" s="96">
        <f t="shared" si="3"/>
        <v>255956541.75167122</v>
      </c>
    </row>
    <row r="21" spans="1:17" x14ac:dyDescent="0.3">
      <c r="B21" s="62" t="s">
        <v>160</v>
      </c>
      <c r="C21" s="46" t="s">
        <v>86</v>
      </c>
      <c r="D21" s="46" t="s">
        <v>87</v>
      </c>
      <c r="E21" s="46" t="s">
        <v>88</v>
      </c>
      <c r="F21" s="46" t="s">
        <v>89</v>
      </c>
      <c r="G21" s="46" t="s">
        <v>90</v>
      </c>
      <c r="H21" s="46" t="s">
        <v>91</v>
      </c>
      <c r="I21" s="46" t="s">
        <v>92</v>
      </c>
      <c r="J21" s="46" t="s">
        <v>93</v>
      </c>
      <c r="K21" s="46" t="s">
        <v>94</v>
      </c>
      <c r="L21" s="248" t="s">
        <v>95</v>
      </c>
      <c r="M21" s="248" t="s">
        <v>96</v>
      </c>
      <c r="N21" s="248" t="s">
        <v>97</v>
      </c>
      <c r="O21" s="248" t="s">
        <v>98</v>
      </c>
      <c r="P21" s="248" t="s">
        <v>99</v>
      </c>
      <c r="Q21" s="248" t="s">
        <v>100</v>
      </c>
    </row>
    <row r="22" spans="1:17" x14ac:dyDescent="0.3">
      <c r="A22" s="1" t="s">
        <v>169</v>
      </c>
      <c r="B22" s="35" t="s">
        <v>145</v>
      </c>
      <c r="C22" s="97">
        <f>PMSO_Comgas!C40/IGPM!C$364</f>
        <v>68080120.420621082</v>
      </c>
      <c r="D22" s="97">
        <f>PMSO_Comgas!D40/IGPM!D$364</f>
        <v>98847913.03518942</v>
      </c>
      <c r="E22" s="97">
        <f>PMSO_Comgas!E40/IGPM!E$364</f>
        <v>97556873.740597486</v>
      </c>
      <c r="F22" s="97">
        <f>PMSO_Comgas!F40/IGPM!F$364</f>
        <v>85694908.53140153</v>
      </c>
      <c r="G22" s="97">
        <f>PMSO_Comgas!G40/IGPM!G$364</f>
        <v>85039756.047435686</v>
      </c>
      <c r="H22" s="97">
        <f>PMSO_Comgas!H40/IGPM!H$364</f>
        <v>99916903.792792514</v>
      </c>
      <c r="I22" s="97">
        <f>PMSO_Comgas!I40/IGPM!I$364</f>
        <v>99846819.567605495</v>
      </c>
      <c r="J22" s="97">
        <f>PMSO_Comgas!J40/IGPM!J$364</f>
        <v>104633056.618201</v>
      </c>
      <c r="K22" s="97">
        <f>PMSO_Comgas!K40/IGPM!K$364</f>
        <v>102435029.92922764</v>
      </c>
      <c r="L22" s="95">
        <f ca="1">PMSO_Comgas!L58/PMSO_Comgas!$L$73*SUM(L$6:L$8)</f>
        <v>120779248.13159581</v>
      </c>
      <c r="M22" s="95">
        <f ca="1">PMSO_Comgas!M40/PMSO_Comgas!M$55*SUM(M$6:M$8)</f>
        <v>91102479.476219937</v>
      </c>
      <c r="N22" s="95">
        <f ca="1">PMSO_Comgas!N40/PMSO_Comgas!N$55*SUM(N$6:N$8)</f>
        <v>92315436.734710693</v>
      </c>
      <c r="O22" s="95">
        <f ca="1">PMSO_Comgas!O40/PMSO_Comgas!O$55*SUM(O$6:O$8)</f>
        <v>93559180.068181708</v>
      </c>
      <c r="P22" s="95">
        <f ca="1">PMSO_Comgas!P40/PMSO_Comgas!P$55*SUM(P$6:P$8)</f>
        <v>94809676.407708734</v>
      </c>
      <c r="Q22" s="95">
        <f ca="1">PMSO_Comgas!Q40/PMSO_Comgas!Q$55*SUM(Q$6:Q$8)</f>
        <v>95942242.74546802</v>
      </c>
    </row>
    <row r="23" spans="1:17" x14ac:dyDescent="0.3">
      <c r="A23" s="1" t="s">
        <v>165</v>
      </c>
      <c r="B23" s="35" t="s">
        <v>146</v>
      </c>
      <c r="C23" s="97">
        <f>PMSO_Comgas!C41/IGPM!C$364</f>
        <v>45075456.977274902</v>
      </c>
      <c r="D23" s="97">
        <f>PMSO_Comgas!D41/IGPM!D$364</f>
        <v>38998733.361515068</v>
      </c>
      <c r="E23" s="97">
        <f>PMSO_Comgas!E41/IGPM!E$364</f>
        <v>39770518.703730837</v>
      </c>
      <c r="F23" s="97">
        <f>PMSO_Comgas!F41/IGPM!F$364</f>
        <v>68034208.791980103</v>
      </c>
      <c r="G23" s="97">
        <f>PMSO_Comgas!G41/IGPM!G$364</f>
        <v>43576167.565206386</v>
      </c>
      <c r="H23" s="97">
        <f>PMSO_Comgas!H41/IGPM!H$364</f>
        <v>37758423.511248171</v>
      </c>
      <c r="I23" s="97">
        <f>PMSO_Comgas!I41/IGPM!I$364</f>
        <v>32366500.459812909</v>
      </c>
      <c r="J23" s="97">
        <f>PMSO_Comgas!J41/IGPM!J$364</f>
        <v>32006414.848469492</v>
      </c>
      <c r="K23" s="97">
        <f>PMSO_Comgas!K41/IGPM!K$364</f>
        <v>31387545.972152818</v>
      </c>
      <c r="L23" s="95">
        <f ca="1">PMSO_Comgas!L59/PMSO_Comgas!$L$73*SUM(L$6:L$8)</f>
        <v>29345922.140616965</v>
      </c>
      <c r="M23" s="95">
        <f ca="1">PMSO_Comgas!M41/PMSO_Comgas!M$55*SUM(M$6:M$8)</f>
        <v>25735415.484342653</v>
      </c>
      <c r="N23" s="95">
        <f ca="1">PMSO_Comgas!N41/PMSO_Comgas!N$55*SUM(N$6:N$8)</f>
        <v>27313042.840610832</v>
      </c>
      <c r="O23" s="95">
        <f ca="1">PMSO_Comgas!O41/PMSO_Comgas!O$55*SUM(O$6:O$8)</f>
        <v>27720306.023566034</v>
      </c>
      <c r="P23" s="95">
        <f ca="1">PMSO_Comgas!P41/PMSO_Comgas!P$55*SUM(P$6:P$8)</f>
        <v>27406072.948792063</v>
      </c>
      <c r="Q23" s="95">
        <f ca="1">PMSO_Comgas!Q41/PMSO_Comgas!Q$55*SUM(Q$6:Q$8)</f>
        <v>25902974.177521385</v>
      </c>
    </row>
    <row r="24" spans="1:17" x14ac:dyDescent="0.3">
      <c r="A24" s="1" t="s">
        <v>165</v>
      </c>
      <c r="B24" s="35" t="s">
        <v>147</v>
      </c>
      <c r="C24" s="97">
        <f>PMSO_Comgas!C42/IGPM!C$364</f>
        <v>10622864.997982357</v>
      </c>
      <c r="D24" s="97">
        <f>PMSO_Comgas!D42/IGPM!D$364</f>
        <v>15580162.191388994</v>
      </c>
      <c r="E24" s="97">
        <f>PMSO_Comgas!E42/IGPM!E$364</f>
        <v>18490240.162565302</v>
      </c>
      <c r="F24" s="97">
        <f>PMSO_Comgas!F42/IGPM!F$364</f>
        <v>15155385.918705925</v>
      </c>
      <c r="G24" s="97">
        <f>PMSO_Comgas!G42/IGPM!G$364</f>
        <v>10228445.140062669</v>
      </c>
      <c r="H24" s="97">
        <f>PMSO_Comgas!H42/IGPM!H$364</f>
        <v>10251264.949420312</v>
      </c>
      <c r="I24" s="97">
        <f>PMSO_Comgas!I42/IGPM!I$364</f>
        <v>7641778.203139144</v>
      </c>
      <c r="J24" s="97">
        <f>PMSO_Comgas!J42/IGPM!J$364</f>
        <v>10614203.844174331</v>
      </c>
      <c r="K24" s="97">
        <f>PMSO_Comgas!K42/IGPM!K$364</f>
        <v>17096930.927172039</v>
      </c>
      <c r="L24" s="95">
        <f ca="1">PMSO_Comgas!L60/PMSO_Comgas!$L$73*SUM(L$6:L$8)</f>
        <v>26612498.522216272</v>
      </c>
      <c r="M24" s="95">
        <f ca="1">PMSO_Comgas!M42/PMSO_Comgas!M$55*SUM(M$6:M$8)</f>
        <v>53350568.482707307</v>
      </c>
      <c r="N24" s="95">
        <f ca="1">PMSO_Comgas!N42/PMSO_Comgas!N$55*SUM(N$6:N$8)</f>
        <v>55564541.223071463</v>
      </c>
      <c r="O24" s="95">
        <f ca="1">PMSO_Comgas!O42/PMSO_Comgas!O$55*SUM(O$6:O$8)</f>
        <v>56356548.124849506</v>
      </c>
      <c r="P24" s="95">
        <f ca="1">PMSO_Comgas!P42/PMSO_Comgas!P$55*SUM(P$6:P$8)</f>
        <v>55775871.477281168</v>
      </c>
      <c r="Q24" s="95">
        <f ca="1">PMSO_Comgas!Q42/PMSO_Comgas!Q$55*SUM(Q$6:Q$8)</f>
        <v>53553000.398196302</v>
      </c>
    </row>
    <row r="25" spans="1:17" x14ac:dyDescent="0.3">
      <c r="A25" s="1" t="s">
        <v>164</v>
      </c>
      <c r="B25" s="35" t="s">
        <v>148</v>
      </c>
      <c r="C25" s="97">
        <f>PMSO_Comgas!C43/IGPM!C$364</f>
        <v>23656737.819867365</v>
      </c>
      <c r="D25" s="97">
        <f>PMSO_Comgas!D43/IGPM!D$364</f>
        <v>18791222.980715811</v>
      </c>
      <c r="E25" s="97">
        <f>PMSO_Comgas!E43/IGPM!E$364</f>
        <v>19349653.080923442</v>
      </c>
      <c r="F25" s="97">
        <f>PMSO_Comgas!F43/IGPM!F$364</f>
        <v>20112296.846873559</v>
      </c>
      <c r="G25" s="97">
        <f>PMSO_Comgas!G43/IGPM!G$364</f>
        <v>19653037.213120997</v>
      </c>
      <c r="H25" s="97">
        <f>PMSO_Comgas!H43/IGPM!H$364</f>
        <v>18056241.915250085</v>
      </c>
      <c r="I25" s="97">
        <f>PMSO_Comgas!I43/IGPM!I$364</f>
        <v>18155931.608471867</v>
      </c>
      <c r="J25" s="97">
        <f>PMSO_Comgas!J43/IGPM!J$364</f>
        <v>16690432.520344628</v>
      </c>
      <c r="K25" s="97">
        <f>PMSO_Comgas!K43/IGPM!K$364</f>
        <v>20254043.054180186</v>
      </c>
      <c r="L25" s="95">
        <f ca="1">PMSO_Comgas!L61/PMSO_Comgas!$L$73*SUM(L$6:L$8)</f>
        <v>34334597.32210806</v>
      </c>
      <c r="M25" s="95">
        <f ca="1">PMSO_Comgas!M43/PMSO_Comgas!M$55*SUM(M$6:M$8)</f>
        <v>44930319.22385291</v>
      </c>
      <c r="N25" s="95">
        <f ca="1">PMSO_Comgas!N43/PMSO_Comgas!N$55*SUM(N$6:N$8)</f>
        <v>47282286.539838202</v>
      </c>
      <c r="O25" s="95">
        <f ca="1">PMSO_Comgas!O43/PMSO_Comgas!O$55*SUM(O$6:O$8)</f>
        <v>49619413.300260805</v>
      </c>
      <c r="P25" s="95">
        <f ca="1">PMSO_Comgas!P43/PMSO_Comgas!P$55*SUM(P$6:P$8)</f>
        <v>51703113.665882401</v>
      </c>
      <c r="Q25" s="95">
        <f ca="1">PMSO_Comgas!Q43/PMSO_Comgas!Q$55*SUM(Q$6:Q$8)</f>
        <v>53623766.258816585</v>
      </c>
    </row>
    <row r="26" spans="1:17" x14ac:dyDescent="0.3">
      <c r="A26" s="1" t="s">
        <v>164</v>
      </c>
      <c r="B26" s="35" t="s">
        <v>149</v>
      </c>
      <c r="C26" s="97">
        <f>PMSO_Comgas!C44/IGPM!C$364</f>
        <v>12208694.660989447</v>
      </c>
      <c r="D26" s="97">
        <f>PMSO_Comgas!D44/IGPM!D$364</f>
        <v>34952307.132511869</v>
      </c>
      <c r="E26" s="97">
        <f>PMSO_Comgas!E44/IGPM!E$364</f>
        <v>35115161.133371256</v>
      </c>
      <c r="F26" s="97">
        <f>PMSO_Comgas!F44/IGPM!F$364</f>
        <v>34805719.841534726</v>
      </c>
      <c r="G26" s="97">
        <f>PMSO_Comgas!G44/IGPM!G$364</f>
        <v>30678771.80040244</v>
      </c>
      <c r="H26" s="97">
        <f>PMSO_Comgas!H44/IGPM!H$364</f>
        <v>27877044.505478602</v>
      </c>
      <c r="I26" s="97">
        <f>PMSO_Comgas!I44/IGPM!I$364</f>
        <v>25188391.893978011</v>
      </c>
      <c r="J26" s="97">
        <f>PMSO_Comgas!J44/IGPM!J$364</f>
        <v>24643672.996926896</v>
      </c>
      <c r="K26" s="97">
        <f>PMSO_Comgas!K44/IGPM!K$364</f>
        <v>25536142.302317437</v>
      </c>
      <c r="L26" s="95">
        <f ca="1">PMSO_Comgas!L62/PMSO_Comgas!$L$73*SUM(L$6:L$8)</f>
        <v>28617053.972467083</v>
      </c>
      <c r="M26" s="95">
        <f ca="1">PMSO_Comgas!M44/PMSO_Comgas!M$55*SUM(M$6:M$8)</f>
        <v>30052229.570573177</v>
      </c>
      <c r="N26" s="95">
        <f ca="1">PMSO_Comgas!N44/PMSO_Comgas!N$55*SUM(N$6:N$8)</f>
        <v>30633567.681494754</v>
      </c>
      <c r="O26" s="95">
        <f ca="1">PMSO_Comgas!O44/PMSO_Comgas!O$55*SUM(O$6:O$8)</f>
        <v>31187265.653778389</v>
      </c>
      <c r="P26" s="95">
        <f ca="1">PMSO_Comgas!P44/PMSO_Comgas!P$55*SUM(P$6:P$8)</f>
        <v>31666336.926734071</v>
      </c>
      <c r="Q26" s="95">
        <f ca="1">PMSO_Comgas!Q44/PMSO_Comgas!Q$55*SUM(Q$6:Q$8)</f>
        <v>32149349.793003388</v>
      </c>
    </row>
    <row r="27" spans="1:17" x14ac:dyDescent="0.3">
      <c r="A27" s="1" t="s">
        <v>164</v>
      </c>
      <c r="B27" s="35" t="s">
        <v>150</v>
      </c>
      <c r="C27" s="97">
        <f>PMSO_Comgas!C45/IGPM!C$364</f>
        <v>30402031.25401973</v>
      </c>
      <c r="D27" s="97">
        <f>PMSO_Comgas!D45/IGPM!D$364</f>
        <v>37154044.742156677</v>
      </c>
      <c r="E27" s="97">
        <f>PMSO_Comgas!E45/IGPM!E$364</f>
        <v>36453964.63466458</v>
      </c>
      <c r="F27" s="97">
        <f>PMSO_Comgas!F45/IGPM!F$364</f>
        <v>38050816.076228954</v>
      </c>
      <c r="G27" s="97">
        <f>PMSO_Comgas!G45/IGPM!G$364</f>
        <v>28233610.425746065</v>
      </c>
      <c r="H27" s="97">
        <f>PMSO_Comgas!H45/IGPM!H$364</f>
        <v>29352575.265681539</v>
      </c>
      <c r="I27" s="97">
        <f>PMSO_Comgas!I45/IGPM!I$364</f>
        <v>20317723.952912938</v>
      </c>
      <c r="J27" s="97">
        <f>PMSO_Comgas!J45/IGPM!J$364</f>
        <v>11462620.021417094</v>
      </c>
      <c r="K27" s="97">
        <f>PMSO_Comgas!K45/IGPM!K$364</f>
        <v>14169613.389143486</v>
      </c>
      <c r="L27" s="95">
        <f ca="1">PMSO_Comgas!L63/PMSO_Comgas!$L$73*SUM(L$6:L$8)</f>
        <v>19116521.880040333</v>
      </c>
      <c r="M27" s="95">
        <f ca="1">PMSO_Comgas!M45/PMSO_Comgas!M$55*SUM(M$6:M$8)</f>
        <v>23067449.842398424</v>
      </c>
      <c r="N27" s="95">
        <f ca="1">PMSO_Comgas!N45/PMSO_Comgas!N$55*SUM(N$6:N$8)</f>
        <v>24229014.64482471</v>
      </c>
      <c r="O27" s="95">
        <f ca="1">PMSO_Comgas!O45/PMSO_Comgas!O$55*SUM(O$6:O$8)</f>
        <v>25220124.111278255</v>
      </c>
      <c r="P27" s="95">
        <f ca="1">PMSO_Comgas!P45/PMSO_Comgas!P$55*SUM(P$6:P$8)</f>
        <v>25948654.432524208</v>
      </c>
      <c r="Q27" s="95">
        <f ca="1">PMSO_Comgas!Q45/PMSO_Comgas!Q$55*SUM(Q$6:Q$8)</f>
        <v>26418413.85233612</v>
      </c>
    </row>
    <row r="28" spans="1:17" x14ac:dyDescent="0.3">
      <c r="A28" s="1" t="s">
        <v>165</v>
      </c>
      <c r="B28" s="35" t="s">
        <v>151</v>
      </c>
      <c r="C28" s="97">
        <f>PMSO_Comgas!C46/IGPM!C$364</f>
        <v>23167959.267034784</v>
      </c>
      <c r="D28" s="97">
        <f>PMSO_Comgas!D46/IGPM!D$364</f>
        <v>27901502.277332775</v>
      </c>
      <c r="E28" s="97">
        <f>PMSO_Comgas!E46/IGPM!E$364</f>
        <v>28637516.396432828</v>
      </c>
      <c r="F28" s="97">
        <f>PMSO_Comgas!F46/IGPM!F$364</f>
        <v>26555973.034954522</v>
      </c>
      <c r="G28" s="97">
        <f>PMSO_Comgas!G46/IGPM!G$364</f>
        <v>27124433.287328549</v>
      </c>
      <c r="H28" s="97">
        <f>PMSO_Comgas!H46/IGPM!H$364</f>
        <v>26437967.587729607</v>
      </c>
      <c r="I28" s="97">
        <f>PMSO_Comgas!I46/IGPM!I$364</f>
        <v>23139402.586999785</v>
      </c>
      <c r="J28" s="97">
        <f>PMSO_Comgas!J46/IGPM!J$364</f>
        <v>20046551.10411872</v>
      </c>
      <c r="K28" s="97">
        <f>PMSO_Comgas!K46/IGPM!K$364</f>
        <v>20139222.441886324</v>
      </c>
      <c r="L28" s="95">
        <f ca="1">PMSO_Comgas!L64/PMSO_Comgas!$L$73*SUM(L$6:L$8)</f>
        <v>20063036.848104596</v>
      </c>
      <c r="M28" s="95">
        <f ca="1">PMSO_Comgas!M46/PMSO_Comgas!M$55*SUM(M$6:M$8)</f>
        <v>22003710.836447563</v>
      </c>
      <c r="N28" s="95">
        <f ca="1">PMSO_Comgas!N46/PMSO_Comgas!N$55*SUM(N$6:N$8)</f>
        <v>23193581.07106971</v>
      </c>
      <c r="O28" s="95">
        <f ca="1">PMSO_Comgas!O46/PMSO_Comgas!O$55*SUM(O$6:O$8)</f>
        <v>24423154.230863295</v>
      </c>
      <c r="P28" s="95">
        <f ca="1">PMSO_Comgas!P46/PMSO_Comgas!P$55*SUM(P$6:P$8)</f>
        <v>25673587.666523177</v>
      </c>
      <c r="Q28" s="95">
        <f ca="1">PMSO_Comgas!Q46/PMSO_Comgas!Q$55*SUM(Q$6:Q$8)</f>
        <v>26797326.209944848</v>
      </c>
    </row>
    <row r="29" spans="1:17" x14ac:dyDescent="0.3">
      <c r="A29" s="1" t="s">
        <v>165</v>
      </c>
      <c r="B29" s="35" t="s">
        <v>152</v>
      </c>
      <c r="C29" s="97">
        <f>PMSO_Comgas!C47/IGPM!C$364</f>
        <v>14571470.290135866</v>
      </c>
      <c r="D29" s="97">
        <f>PMSO_Comgas!D47/IGPM!D$364</f>
        <v>14890156.112153947</v>
      </c>
      <c r="E29" s="97">
        <f>PMSO_Comgas!E47/IGPM!E$364</f>
        <v>16655408.123183049</v>
      </c>
      <c r="F29" s="97">
        <f>PMSO_Comgas!F47/IGPM!F$364</f>
        <v>18025008.433048412</v>
      </c>
      <c r="G29" s="97">
        <f>PMSO_Comgas!G47/IGPM!G$364</f>
        <v>20580424.781299576</v>
      </c>
      <c r="H29" s="97">
        <f>PMSO_Comgas!H47/IGPM!H$364</f>
        <v>26295576.312087782</v>
      </c>
      <c r="I29" s="97">
        <f>PMSO_Comgas!I47/IGPM!I$364</f>
        <v>25502443.420062974</v>
      </c>
      <c r="J29" s="97">
        <f>PMSO_Comgas!J47/IGPM!J$364</f>
        <v>25056287.802264437</v>
      </c>
      <c r="K29" s="97">
        <f>PMSO_Comgas!K47/IGPM!K$364</f>
        <v>24051690.065922968</v>
      </c>
      <c r="L29" s="95">
        <f ca="1">PMSO_Comgas!L65/PMSO_Comgas!$L$73*SUM(L$6:L$8)</f>
        <v>25034056.800477643</v>
      </c>
      <c r="M29" s="95">
        <f ca="1">PMSO_Comgas!M47/PMSO_Comgas!M$55*SUM(M$6:M$8)</f>
        <v>24916782.937437721</v>
      </c>
      <c r="N29" s="95">
        <f ca="1">PMSO_Comgas!N47/PMSO_Comgas!N$55*SUM(N$6:N$8)</f>
        <v>26168579.830587443</v>
      </c>
      <c r="O29" s="95">
        <f ca="1">PMSO_Comgas!O47/PMSO_Comgas!O$55*SUM(O$6:O$8)</f>
        <v>27473477.393125143</v>
      </c>
      <c r="P29" s="95">
        <f ca="1">PMSO_Comgas!P47/PMSO_Comgas!P$55*SUM(P$6:P$8)</f>
        <v>28813337.652200572</v>
      </c>
      <c r="Q29" s="95">
        <f ca="1">PMSO_Comgas!Q47/PMSO_Comgas!Q$55*SUM(Q$6:Q$8)</f>
        <v>30005436.895639431</v>
      </c>
    </row>
    <row r="30" spans="1:17" x14ac:dyDescent="0.3">
      <c r="A30" s="1" t="s">
        <v>164</v>
      </c>
      <c r="B30" s="35" t="s">
        <v>153</v>
      </c>
      <c r="C30" s="97">
        <f>PMSO_Comgas!C48/IGPM!C$364</f>
        <v>42054953.448477335</v>
      </c>
      <c r="D30" s="97">
        <f>PMSO_Comgas!D48/IGPM!D$364</f>
        <v>15794800.155939037</v>
      </c>
      <c r="E30" s="97">
        <f>PMSO_Comgas!E48/IGPM!E$364</f>
        <v>18960818.01251547</v>
      </c>
      <c r="F30" s="97">
        <f>PMSO_Comgas!F48/IGPM!F$364</f>
        <v>21793627.806673527</v>
      </c>
      <c r="G30" s="97">
        <f>PMSO_Comgas!G48/IGPM!G$364</f>
        <v>21449727.476573125</v>
      </c>
      <c r="H30" s="97">
        <f>PMSO_Comgas!H48/IGPM!H$364</f>
        <v>24800486.540045582</v>
      </c>
      <c r="I30" s="97">
        <f>PMSO_Comgas!I48/IGPM!I$364</f>
        <v>23197712.376137994</v>
      </c>
      <c r="J30" s="97">
        <f>PMSO_Comgas!J48/IGPM!J$364</f>
        <v>22059393.684529468</v>
      </c>
      <c r="K30" s="97">
        <f>PMSO_Comgas!K48/IGPM!K$364</f>
        <v>24495242.487957835</v>
      </c>
      <c r="L30" s="95">
        <f ca="1">PMSO_Comgas!L66/PMSO_Comgas!$L$73*SUM(L$6:L$8)</f>
        <v>23248771.367602777</v>
      </c>
      <c r="M30" s="95">
        <f ca="1">PMSO_Comgas!M48/PMSO_Comgas!M$55*SUM(M$6:M$8)</f>
        <v>23389626.419343859</v>
      </c>
      <c r="N30" s="95">
        <f ca="1">PMSO_Comgas!N48/PMSO_Comgas!N$55*SUM(N$6:N$8)</f>
        <v>24061626.423382837</v>
      </c>
      <c r="O30" s="95">
        <f ca="1">PMSO_Comgas!O48/PMSO_Comgas!O$55*SUM(O$6:O$8)</f>
        <v>24797250.985635307</v>
      </c>
      <c r="P30" s="95">
        <f ca="1">PMSO_Comgas!P48/PMSO_Comgas!P$55*SUM(P$6:P$8)</f>
        <v>25383289.545848697</v>
      </c>
      <c r="Q30" s="95">
        <f ca="1">PMSO_Comgas!Q48/PMSO_Comgas!Q$55*SUM(Q$6:Q$8)</f>
        <v>25921657.294781495</v>
      </c>
    </row>
    <row r="31" spans="1:17" x14ac:dyDescent="0.3">
      <c r="A31" s="1" t="s">
        <v>164</v>
      </c>
      <c r="B31" s="35" t="s">
        <v>154</v>
      </c>
      <c r="C31" s="97">
        <f>PMSO_Comgas!C49/IGPM!C$364</f>
        <v>359347.89309638471</v>
      </c>
      <c r="D31" s="97">
        <f>PMSO_Comgas!D49/IGPM!D$364</f>
        <v>1397489.879633534</v>
      </c>
      <c r="E31" s="97">
        <f>PMSO_Comgas!E49/IGPM!E$364</f>
        <v>2613643.6908659558</v>
      </c>
      <c r="F31" s="97">
        <f>PMSO_Comgas!F49/IGPM!F$364</f>
        <v>2485010.8807271952</v>
      </c>
      <c r="G31" s="97">
        <f>PMSO_Comgas!G49/IGPM!G$364</f>
        <v>1946731.2070761623</v>
      </c>
      <c r="H31" s="97">
        <f>PMSO_Comgas!H49/IGPM!H$364</f>
        <v>2419413.1927070441</v>
      </c>
      <c r="I31" s="97">
        <f>PMSO_Comgas!I49/IGPM!I$364</f>
        <v>13694307.940726167</v>
      </c>
      <c r="J31" s="97">
        <f>PMSO_Comgas!J49/IGPM!J$364</f>
        <v>13497993.302842246</v>
      </c>
      <c r="K31" s="97">
        <f>PMSO_Comgas!K49/IGPM!K$364</f>
        <v>10739618.489219349</v>
      </c>
      <c r="L31" s="95">
        <f ca="1">PMSO_Comgas!L67/PMSO_Comgas!$L$73*SUM(L$6:L$8)</f>
        <v>12835716.717808146</v>
      </c>
      <c r="M31" s="95">
        <f ca="1">PMSO_Comgas!M49/PMSO_Comgas!M$55*SUM(M$6:M$8)</f>
        <v>13206636.276427479</v>
      </c>
      <c r="N31" s="95">
        <f ca="1">PMSO_Comgas!N49/PMSO_Comgas!N$55*SUM(N$6:N$8)</f>
        <v>13210128.514955884</v>
      </c>
      <c r="O31" s="95">
        <f ca="1">PMSO_Comgas!O49/PMSO_Comgas!O$55*SUM(O$6:O$8)</f>
        <v>13213068.91154729</v>
      </c>
      <c r="P31" s="95">
        <f ca="1">PMSO_Comgas!P49/PMSO_Comgas!P$55*SUM(P$6:P$8)</f>
        <v>13215369.185583021</v>
      </c>
      <c r="Q31" s="95">
        <f ca="1">PMSO_Comgas!Q49/PMSO_Comgas!Q$55*SUM(Q$6:Q$8)</f>
        <v>13217174.211543817</v>
      </c>
    </row>
    <row r="32" spans="1:17" x14ac:dyDescent="0.3">
      <c r="A32" s="1" t="s">
        <v>164</v>
      </c>
      <c r="B32" s="35" t="s">
        <v>134</v>
      </c>
      <c r="C32" s="97">
        <f>PMSO_Comgas!C50/IGPM!C$364</f>
        <v>1886921.3735821745</v>
      </c>
      <c r="D32" s="97">
        <f>PMSO_Comgas!D50/IGPM!D$364</f>
        <v>3688646.5116376746</v>
      </c>
      <c r="E32" s="97">
        <f>PMSO_Comgas!E50/IGPM!E$364</f>
        <v>13011170.530532332</v>
      </c>
      <c r="F32" s="97">
        <f>PMSO_Comgas!F50/IGPM!F$364</f>
        <v>4510131.8919808259</v>
      </c>
      <c r="G32" s="97">
        <f>PMSO_Comgas!G50/IGPM!G$364</f>
        <v>2813676.5286957528</v>
      </c>
      <c r="H32" s="97">
        <f>PMSO_Comgas!H50/IGPM!H$364</f>
        <v>4872946.3098964952</v>
      </c>
      <c r="I32" s="97">
        <f>PMSO_Comgas!I50/IGPM!I$364</f>
        <v>5187421.7343907496</v>
      </c>
      <c r="J32" s="97">
        <f>PMSO_Comgas!J50/IGPM!J$364</f>
        <v>3069575.6050250013</v>
      </c>
      <c r="K32" s="97">
        <f>PMSO_Comgas!K50/IGPM!K$364</f>
        <v>8845838.947933631</v>
      </c>
      <c r="L32" s="95">
        <f ca="1">PMSO_Comgas!L68/PMSO_Comgas!$L$73*SUM(L$6:L$8)</f>
        <v>3862621.7868566965</v>
      </c>
      <c r="M32" s="95">
        <f ca="1">PMSO_Comgas!M50/PMSO_Comgas!M$55*SUM(M$6:M$8)</f>
        <v>3000869.8766758386</v>
      </c>
      <c r="N32" s="95">
        <f ca="1">PMSO_Comgas!N50/PMSO_Comgas!N$55*SUM(N$6:N$8)</f>
        <v>3002733.6600382631</v>
      </c>
      <c r="O32" s="95">
        <f ca="1">PMSO_Comgas!O50/PMSO_Comgas!O$55*SUM(O$6:O$8)</f>
        <v>3004457.5946355355</v>
      </c>
      <c r="P32" s="95">
        <f ca="1">PMSO_Comgas!P50/PMSO_Comgas!P$55*SUM(P$6:P$8)</f>
        <v>3005950.4787991201</v>
      </c>
      <c r="Q32" s="95">
        <f ca="1">PMSO_Comgas!Q50/PMSO_Comgas!Q$55*SUM(Q$6:Q$8)</f>
        <v>3007339.065246575</v>
      </c>
    </row>
    <row r="33" spans="1:17" x14ac:dyDescent="0.3">
      <c r="A33" s="1" t="s">
        <v>164</v>
      </c>
      <c r="B33" s="35" t="s">
        <v>155</v>
      </c>
      <c r="C33" s="97">
        <f>PMSO_Comgas!C51/IGPM!C$364</f>
        <v>3875755.4078401374</v>
      </c>
      <c r="D33" s="97">
        <f>PMSO_Comgas!D51/IGPM!D$364</f>
        <v>2033982.4366787912</v>
      </c>
      <c r="E33" s="97">
        <f>PMSO_Comgas!E51/IGPM!E$364</f>
        <v>2133460.5200006063</v>
      </c>
      <c r="F33" s="97">
        <f>PMSO_Comgas!F51/IGPM!F$364</f>
        <v>2108674.2854592912</v>
      </c>
      <c r="G33" s="97">
        <f>PMSO_Comgas!G51/IGPM!G$364</f>
        <v>2008638.750443026</v>
      </c>
      <c r="H33" s="97">
        <f>PMSO_Comgas!H51/IGPM!H$364</f>
        <v>1544594.4417124828</v>
      </c>
      <c r="I33" s="97">
        <f>PMSO_Comgas!I51/IGPM!I$364</f>
        <v>964090.98934232513</v>
      </c>
      <c r="J33" s="97">
        <f>PMSO_Comgas!J51/IGPM!J$364</f>
        <v>1335391.9441558598</v>
      </c>
      <c r="K33" s="97">
        <f>PMSO_Comgas!K51/IGPM!K$364</f>
        <v>4751085.2999617178</v>
      </c>
      <c r="L33" s="95">
        <f ca="1">PMSO_Comgas!L69/PMSO_Comgas!$L$73*SUM(L$6:L$8)</f>
        <v>3708296.4371405966</v>
      </c>
      <c r="M33" s="95">
        <f ca="1">PMSO_Comgas!M51/PMSO_Comgas!M$55*SUM(M$6:M$8)</f>
        <v>3280627.1097000842</v>
      </c>
      <c r="N33" s="95">
        <f ca="1">PMSO_Comgas!N51/PMSO_Comgas!N$55*SUM(N$6:N$8)</f>
        <v>3411657.2529335334</v>
      </c>
      <c r="O33" s="95">
        <f ca="1">PMSO_Comgas!O51/PMSO_Comgas!O$55*SUM(O$6:O$8)</f>
        <v>3546196.4135455019</v>
      </c>
      <c r="P33" s="95">
        <f ca="1">PMSO_Comgas!P51/PMSO_Comgas!P$55*SUM(P$6:P$8)</f>
        <v>3681838.7846403094</v>
      </c>
      <c r="Q33" s="95">
        <f ca="1">PMSO_Comgas!Q51/PMSO_Comgas!Q$55*SUM(Q$6:Q$8)</f>
        <v>3800798.9268669239</v>
      </c>
    </row>
    <row r="34" spans="1:17" x14ac:dyDescent="0.3">
      <c r="A34" s="1" t="s">
        <v>164</v>
      </c>
      <c r="B34" s="35" t="s">
        <v>156</v>
      </c>
      <c r="C34" s="97">
        <f>PMSO_Comgas!C52/IGPM!C$364</f>
        <v>2678113.5154126282</v>
      </c>
      <c r="D34" s="97">
        <f>PMSO_Comgas!D52/IGPM!D$364</f>
        <v>2963316.0446135621</v>
      </c>
      <c r="E34" s="97">
        <f>PMSO_Comgas!E52/IGPM!E$364</f>
        <v>2417960.7841513925</v>
      </c>
      <c r="F34" s="97">
        <f>PMSO_Comgas!F52/IGPM!F$364</f>
        <v>2434624.8251983142</v>
      </c>
      <c r="G34" s="97">
        <f>PMSO_Comgas!G52/IGPM!G$364</f>
        <v>2368784.5955722118</v>
      </c>
      <c r="H34" s="97">
        <f>PMSO_Comgas!H52/IGPM!H$364</f>
        <v>4644766.7581966324</v>
      </c>
      <c r="I34" s="97">
        <f>PMSO_Comgas!I52/IGPM!I$364</f>
        <v>4060771.2113222089</v>
      </c>
      <c r="J34" s="97">
        <f>PMSO_Comgas!J52/IGPM!J$364</f>
        <v>1893516.0470416374</v>
      </c>
      <c r="K34" s="97">
        <f>PMSO_Comgas!K52/IGPM!K$364</f>
        <v>1834294.1231044424</v>
      </c>
      <c r="L34" s="95">
        <f ca="1">PMSO_Comgas!L70/PMSO_Comgas!$L$73*SUM(L$6:L$8)</f>
        <v>1975272.2460376676</v>
      </c>
      <c r="M34" s="95">
        <f ca="1">PMSO_Comgas!M52/PMSO_Comgas!M$55*SUM(M$6:M$8)</f>
        <v>1850971.5411509401</v>
      </c>
      <c r="N34" s="95">
        <f ca="1">PMSO_Comgas!N52/PMSO_Comgas!N$55*SUM(N$6:N$8)</f>
        <v>1921651.6844826746</v>
      </c>
      <c r="O34" s="95">
        <f ca="1">PMSO_Comgas!O52/PMSO_Comgas!O$55*SUM(O$6:O$8)</f>
        <v>1991857.0620156426</v>
      </c>
      <c r="P34" s="95">
        <f ca="1">PMSO_Comgas!P52/PMSO_Comgas!P$55*SUM(P$6:P$8)</f>
        <v>2054466.0828837338</v>
      </c>
      <c r="Q34" s="95">
        <f ca="1">PMSO_Comgas!Q52/PMSO_Comgas!Q$55*SUM(Q$6:Q$8)</f>
        <v>2112248.3019005968</v>
      </c>
    </row>
    <row r="35" spans="1:17" x14ac:dyDescent="0.3">
      <c r="A35" s="1" t="s">
        <v>164</v>
      </c>
      <c r="B35" s="35" t="s">
        <v>158</v>
      </c>
      <c r="C35" s="97">
        <f>PMSO_Comgas!C53/IGPM!C$364</f>
        <v>1657549.2920678114</v>
      </c>
      <c r="D35" s="97">
        <f>PMSO_Comgas!D53/IGPM!D$364</f>
        <v>1611947.276273346</v>
      </c>
      <c r="E35" s="97">
        <f>PMSO_Comgas!E53/IGPM!E$364</f>
        <v>1825464.9038941555</v>
      </c>
      <c r="F35" s="97">
        <f>PMSO_Comgas!F53/IGPM!F$364</f>
        <v>1996753.7055363203</v>
      </c>
      <c r="G35" s="97">
        <f>PMSO_Comgas!G53/IGPM!G$364</f>
        <v>1881070.1116114762</v>
      </c>
      <c r="H35" s="97">
        <f>PMSO_Comgas!H53/IGPM!H$364</f>
        <v>1709854.1476260223</v>
      </c>
      <c r="I35" s="97">
        <f>PMSO_Comgas!I53/IGPM!I$364</f>
        <v>1748639.5554654319</v>
      </c>
      <c r="J35" s="97">
        <f>PMSO_Comgas!J53/IGPM!J$364</f>
        <v>1657494.6338315618</v>
      </c>
      <c r="K35" s="97">
        <f>PMSO_Comgas!K53/IGPM!K$364</f>
        <v>1745973.1354360257</v>
      </c>
      <c r="L35" s="95">
        <f ca="1">PMSO_Comgas!L71/PMSO_Comgas!$L$73*SUM(L$6:L$8)</f>
        <v>2130389.3247102182</v>
      </c>
      <c r="M35" s="95">
        <f ca="1">PMSO_Comgas!M53/PMSO_Comgas!M$55*SUM(M$6:M$8)</f>
        <v>2252298.8632688103</v>
      </c>
      <c r="N35" s="95">
        <f ca="1">PMSO_Comgas!N53/PMSO_Comgas!N$55*SUM(N$6:N$8)</f>
        <v>2328577.5067296289</v>
      </c>
      <c r="O35" s="95">
        <f ca="1">PMSO_Comgas!O53/PMSO_Comgas!O$55*SUM(O$6:O$8)</f>
        <v>2403207.5359451948</v>
      </c>
      <c r="P35" s="95">
        <f ca="1">PMSO_Comgas!P53/PMSO_Comgas!P$55*SUM(P$6:P$8)</f>
        <v>2471080.5995462216</v>
      </c>
      <c r="Q35" s="95">
        <f ca="1">PMSO_Comgas!Q53/PMSO_Comgas!Q$55*SUM(Q$6:Q$8)</f>
        <v>2530663.0965197925</v>
      </c>
    </row>
    <row r="36" spans="1:17" x14ac:dyDescent="0.3">
      <c r="A36" s="1" t="s">
        <v>166</v>
      </c>
      <c r="B36" s="35" t="s">
        <v>159</v>
      </c>
      <c r="C36" s="97">
        <f>PMSO_Comgas!C54/IGPM!C$364</f>
        <v>613044.75165438326</v>
      </c>
      <c r="D36" s="97">
        <f>PMSO_Comgas!D54/IGPM!D$364</f>
        <v>81894.763697675589</v>
      </c>
      <c r="E36" s="97">
        <f>PMSO_Comgas!E54/IGPM!E$364</f>
        <v>187117.23607355548</v>
      </c>
      <c r="F36" s="97">
        <f>PMSO_Comgas!F54/IGPM!F$364</f>
        <v>1374367.4403962074</v>
      </c>
      <c r="G36" s="97">
        <f>PMSO_Comgas!G54/IGPM!G$364</f>
        <v>1276257.8834426512</v>
      </c>
      <c r="H36" s="97">
        <f>PMSO_Comgas!H54/IGPM!H$364</f>
        <v>641384.78516358347</v>
      </c>
      <c r="I36" s="97">
        <f>PMSO_Comgas!I54/IGPM!I$364</f>
        <v>881788.33063820261</v>
      </c>
      <c r="J36" s="97">
        <f>PMSO_Comgas!J54/IGPM!J$364</f>
        <v>2013363.8088644322</v>
      </c>
      <c r="K36" s="97">
        <f>PMSO_Comgas!K54/IGPM!K$364</f>
        <v>1260920.8522776542</v>
      </c>
      <c r="L36" s="95">
        <f ca="1">PMSO_Comgas!L72/PMSO_Comgas!$L$73*SUM(L$6:L$8)</f>
        <v>1358630.4835474568</v>
      </c>
      <c r="M36" s="95">
        <f ca="1">PMSO_Comgas!M54/PMSO_Comgas!M$55*SUM(M$6:M$8)</f>
        <v>1207013.4337315657</v>
      </c>
      <c r="N36" s="95">
        <f ca="1">PMSO_Comgas!N54/PMSO_Comgas!N$55*SUM(N$6:N$8)</f>
        <v>1210244.6540964956</v>
      </c>
      <c r="O36" s="95">
        <f ca="1">PMSO_Comgas!O54/PMSO_Comgas!O$55*SUM(O$6:O$8)</f>
        <v>1213386.1039559077</v>
      </c>
      <c r="P36" s="95">
        <f ca="1">PMSO_Comgas!P54/PMSO_Comgas!P$55*SUM(P$6:P$8)</f>
        <v>1216236.1459563293</v>
      </c>
      <c r="Q36" s="95">
        <f ca="1">PMSO_Comgas!Q54/PMSO_Comgas!Q$55*SUM(Q$6:Q$8)</f>
        <v>1219063.3306926445</v>
      </c>
    </row>
    <row r="37" spans="1:17" x14ac:dyDescent="0.3">
      <c r="B37" s="62" t="s">
        <v>161</v>
      </c>
      <c r="C37" s="98">
        <f t="shared" ref="C37:K37" si="4">SUM(C22:C36)</f>
        <v>280911021.37005639</v>
      </c>
      <c r="D37" s="98">
        <f t="shared" si="4"/>
        <v>314688118.90143824</v>
      </c>
      <c r="E37" s="98">
        <f t="shared" si="4"/>
        <v>333178971.65350217</v>
      </c>
      <c r="F37" s="98">
        <f t="shared" si="4"/>
        <v>343137508.31069934</v>
      </c>
      <c r="G37" s="98">
        <f t="shared" si="4"/>
        <v>298859532.81401682</v>
      </c>
      <c r="H37" s="98">
        <f t="shared" si="4"/>
        <v>316579444.01503646</v>
      </c>
      <c r="I37" s="98">
        <f t="shared" si="4"/>
        <v>301893723.83100617</v>
      </c>
      <c r="J37" s="98">
        <f t="shared" si="4"/>
        <v>290679968.78220683</v>
      </c>
      <c r="K37" s="98">
        <f t="shared" si="4"/>
        <v>308743191.41789353</v>
      </c>
      <c r="L37" s="96">
        <f t="shared" ref="L37:Q37" ca="1" si="5">SUM(L22:L36)</f>
        <v>353022633.98133022</v>
      </c>
      <c r="M37" s="96">
        <f t="shared" ca="1" si="5"/>
        <v>363346999.37427825</v>
      </c>
      <c r="N37" s="96">
        <f t="shared" ca="1" si="5"/>
        <v>375846670.2628271</v>
      </c>
      <c r="O37" s="96">
        <f t="shared" ca="1" si="5"/>
        <v>385728893.51318347</v>
      </c>
      <c r="P37" s="96">
        <f t="shared" ca="1" si="5"/>
        <v>392824882.00090379</v>
      </c>
      <c r="Q37" s="96">
        <f t="shared" ca="1" si="5"/>
        <v>396201454.55847794</v>
      </c>
    </row>
    <row r="38" spans="1:17" x14ac:dyDescent="0.3">
      <c r="M38" s="53"/>
      <c r="N38" s="53"/>
      <c r="O38" s="53"/>
      <c r="P38" s="53"/>
      <c r="Q38" s="53"/>
    </row>
    <row r="39" spans="1:17" x14ac:dyDescent="0.3">
      <c r="B39" s="35" t="s">
        <v>160</v>
      </c>
      <c r="C39" s="46" t="s">
        <v>86</v>
      </c>
      <c r="D39" s="46" t="s">
        <v>87</v>
      </c>
      <c r="E39" s="46" t="s">
        <v>88</v>
      </c>
      <c r="F39" s="46" t="s">
        <v>89</v>
      </c>
      <c r="G39" s="46" t="s">
        <v>90</v>
      </c>
      <c r="H39" s="46" t="s">
        <v>91</v>
      </c>
      <c r="I39" s="46" t="s">
        <v>92</v>
      </c>
      <c r="J39" s="46" t="s">
        <v>93</v>
      </c>
      <c r="K39" s="46" t="s">
        <v>94</v>
      </c>
      <c r="L39" s="248" t="s">
        <v>96</v>
      </c>
      <c r="M39" s="248" t="s">
        <v>96</v>
      </c>
      <c r="N39" s="248" t="s">
        <v>97</v>
      </c>
      <c r="O39" s="248" t="s">
        <v>98</v>
      </c>
      <c r="P39" s="248" t="s">
        <v>99</v>
      </c>
      <c r="Q39" s="248" t="s">
        <v>100</v>
      </c>
    </row>
    <row r="40" spans="1:17" x14ac:dyDescent="0.3">
      <c r="A40" s="1" t="s">
        <v>164</v>
      </c>
      <c r="B40" s="35" t="s">
        <v>167</v>
      </c>
      <c r="C40" s="97">
        <f>SUMPRODUCT(C$22:C$36,N($A$22:$A$36=$A40))</f>
        <v>118780104.665353</v>
      </c>
      <c r="D40" s="97">
        <f t="shared" ref="D40:K41" si="6">SUMPRODUCT(D$22:D$36,N($A$22:$A$36=$A40))</f>
        <v>118387757.16016029</v>
      </c>
      <c r="E40" s="97">
        <f t="shared" si="6"/>
        <v>131881297.29091918</v>
      </c>
      <c r="F40" s="97">
        <f t="shared" si="6"/>
        <v>128297656.16021271</v>
      </c>
      <c r="G40" s="97">
        <f t="shared" si="6"/>
        <v>111034048.10924125</v>
      </c>
      <c r="H40" s="97">
        <f t="shared" si="6"/>
        <v>115277923.0765945</v>
      </c>
      <c r="I40" s="97">
        <f t="shared" si="6"/>
        <v>112514991.26274768</v>
      </c>
      <c r="J40" s="97">
        <f t="shared" si="6"/>
        <v>96310090.756114393</v>
      </c>
      <c r="K40" s="97">
        <f t="shared" si="6"/>
        <v>112371851.22925411</v>
      </c>
      <c r="L40" s="95">
        <f ca="1">SUMPRODUCT(L$22:L$36,N($A$22:$A$36=$A40))</f>
        <v>129829241.05477157</v>
      </c>
      <c r="M40" s="95">
        <f ca="1">SUMPRODUCT(M$22:M$36,N($A$22:$A$36=$A40))</f>
        <v>145031028.72339153</v>
      </c>
      <c r="N40" s="95">
        <f t="shared" ref="N40:Q41" ca="1" si="7">SUMPRODUCT(N$22:N$36,N($A$22:$A$36=$A40))</f>
        <v>150081243.90868047</v>
      </c>
      <c r="O40" s="95">
        <f t="shared" ca="1" si="7"/>
        <v>154982841.56864193</v>
      </c>
      <c r="P40" s="95">
        <f t="shared" ca="1" si="7"/>
        <v>159130099.70244181</v>
      </c>
      <c r="Q40" s="95">
        <f t="shared" ca="1" si="7"/>
        <v>162781410.80101532</v>
      </c>
    </row>
    <row r="41" spans="1:17" x14ac:dyDescent="0.3">
      <c r="A41" s="1" t="s">
        <v>165</v>
      </c>
      <c r="B41" s="35" t="s">
        <v>104</v>
      </c>
      <c r="C41" s="97">
        <f>SUMPRODUCT(C$22:C$36,N($A$22:$A$36=$A41))</f>
        <v>93437751.532427907</v>
      </c>
      <c r="D41" s="97">
        <f t="shared" si="6"/>
        <v>97370553.942390785</v>
      </c>
      <c r="E41" s="97">
        <f t="shared" si="6"/>
        <v>103553683.38591203</v>
      </c>
      <c r="F41" s="97">
        <f t="shared" si="6"/>
        <v>127770576.17868896</v>
      </c>
      <c r="G41" s="97">
        <f t="shared" si="6"/>
        <v>101509470.77389719</v>
      </c>
      <c r="H41" s="97">
        <f t="shared" si="6"/>
        <v>100743232.36048588</v>
      </c>
      <c r="I41" s="97">
        <f t="shared" si="6"/>
        <v>88650124.670014814</v>
      </c>
      <c r="J41" s="97">
        <f t="shared" si="6"/>
        <v>87723457.599026978</v>
      </c>
      <c r="K41" s="97">
        <f t="shared" si="6"/>
        <v>92675389.407134145</v>
      </c>
      <c r="L41" s="95">
        <f ca="1">SUMPRODUCT(L$22:L$36,N($A$22:$A$36=$A41))</f>
        <v>101055514.31141548</v>
      </c>
      <c r="M41" s="95">
        <f ca="1">SUMPRODUCT(M$22:M$36,N($A$22:$A$36=$A41))</f>
        <v>126006477.74093524</v>
      </c>
      <c r="N41" s="95">
        <f t="shared" ca="1" si="7"/>
        <v>132239744.96533945</v>
      </c>
      <c r="O41" s="95">
        <f t="shared" ca="1" si="7"/>
        <v>135973485.77240399</v>
      </c>
      <c r="P41" s="95">
        <f t="shared" ca="1" si="7"/>
        <v>137668869.74479696</v>
      </c>
      <c r="Q41" s="95">
        <f t="shared" ca="1" si="7"/>
        <v>136258737.68130195</v>
      </c>
    </row>
    <row r="42" spans="1:17" x14ac:dyDescent="0.3">
      <c r="A42" s="1" t="s">
        <v>169</v>
      </c>
      <c r="B42" s="35" t="s">
        <v>145</v>
      </c>
      <c r="C42" s="97">
        <f t="shared" ref="C42:Q42" si="8">C22</f>
        <v>68080120.420621082</v>
      </c>
      <c r="D42" s="97">
        <f t="shared" si="8"/>
        <v>98847913.03518942</v>
      </c>
      <c r="E42" s="97">
        <f t="shared" si="8"/>
        <v>97556873.740597486</v>
      </c>
      <c r="F42" s="97">
        <f t="shared" si="8"/>
        <v>85694908.53140153</v>
      </c>
      <c r="G42" s="97">
        <f t="shared" si="8"/>
        <v>85039756.047435686</v>
      </c>
      <c r="H42" s="97">
        <f t="shared" si="8"/>
        <v>99916903.792792514</v>
      </c>
      <c r="I42" s="97">
        <f t="shared" si="8"/>
        <v>99846819.567605495</v>
      </c>
      <c r="J42" s="97">
        <f t="shared" si="8"/>
        <v>104633056.618201</v>
      </c>
      <c r="K42" s="97">
        <f t="shared" si="8"/>
        <v>102435029.92922764</v>
      </c>
      <c r="L42" s="99">
        <f t="shared" ca="1" si="8"/>
        <v>120779248.13159581</v>
      </c>
      <c r="M42" s="99">
        <f t="shared" ca="1" si="8"/>
        <v>91102479.476219937</v>
      </c>
      <c r="N42" s="99">
        <f t="shared" ca="1" si="8"/>
        <v>92315436.734710693</v>
      </c>
      <c r="O42" s="99">
        <f t="shared" ca="1" si="8"/>
        <v>93559180.068181708</v>
      </c>
      <c r="P42" s="99">
        <f t="shared" ca="1" si="8"/>
        <v>94809676.407708734</v>
      </c>
      <c r="Q42" s="99">
        <f t="shared" ca="1" si="8"/>
        <v>95942242.74546802</v>
      </c>
    </row>
    <row r="43" spans="1:17" x14ac:dyDescent="0.3">
      <c r="A43" s="1" t="s">
        <v>166</v>
      </c>
      <c r="B43" s="35" t="s">
        <v>168</v>
      </c>
      <c r="C43" s="97">
        <f t="shared" ref="C43:Q43" si="9">C36</f>
        <v>613044.75165438326</v>
      </c>
      <c r="D43" s="97">
        <f t="shared" si="9"/>
        <v>81894.763697675589</v>
      </c>
      <c r="E43" s="97">
        <f t="shared" si="9"/>
        <v>187117.23607355548</v>
      </c>
      <c r="F43" s="97">
        <f t="shared" si="9"/>
        <v>1374367.4403962074</v>
      </c>
      <c r="G43" s="97">
        <f t="shared" si="9"/>
        <v>1276257.8834426512</v>
      </c>
      <c r="H43" s="97">
        <f t="shared" si="9"/>
        <v>641384.78516358347</v>
      </c>
      <c r="I43" s="97">
        <f t="shared" si="9"/>
        <v>881788.33063820261</v>
      </c>
      <c r="J43" s="97">
        <f t="shared" si="9"/>
        <v>2013363.8088644322</v>
      </c>
      <c r="K43" s="97">
        <f t="shared" si="9"/>
        <v>1260920.8522776542</v>
      </c>
      <c r="L43" s="99">
        <f t="shared" ca="1" si="9"/>
        <v>1358630.4835474568</v>
      </c>
      <c r="M43" s="99">
        <f t="shared" ca="1" si="9"/>
        <v>1207013.4337315657</v>
      </c>
      <c r="N43" s="99">
        <f t="shared" ca="1" si="9"/>
        <v>1210244.6540964956</v>
      </c>
      <c r="O43" s="99">
        <f t="shared" ca="1" si="9"/>
        <v>1213386.1039559077</v>
      </c>
      <c r="P43" s="99">
        <f t="shared" ca="1" si="9"/>
        <v>1216236.1459563293</v>
      </c>
      <c r="Q43" s="99">
        <f t="shared" ca="1" si="9"/>
        <v>1219063.3306926445</v>
      </c>
    </row>
    <row r="44" spans="1:17" x14ac:dyDescent="0.3">
      <c r="B44" s="62" t="s">
        <v>161</v>
      </c>
      <c r="C44" s="98">
        <f>SUM(C40:C43)</f>
        <v>280911021.37005639</v>
      </c>
      <c r="D44" s="98">
        <f t="shared" ref="D44:K44" si="10">SUM(D40:D43)</f>
        <v>314688118.90143818</v>
      </c>
      <c r="E44" s="98">
        <f t="shared" si="10"/>
        <v>333178971.65350229</v>
      </c>
      <c r="F44" s="98">
        <f t="shared" si="10"/>
        <v>343137508.3106994</v>
      </c>
      <c r="G44" s="98">
        <f t="shared" si="10"/>
        <v>298859532.81401676</v>
      </c>
      <c r="H44" s="98">
        <f t="shared" si="10"/>
        <v>316579444.01503646</v>
      </c>
      <c r="I44" s="98">
        <f t="shared" si="10"/>
        <v>301893723.83100623</v>
      </c>
      <c r="J44" s="98">
        <f t="shared" si="10"/>
        <v>290679968.78220677</v>
      </c>
      <c r="K44" s="98">
        <f t="shared" si="10"/>
        <v>308743191.41789353</v>
      </c>
      <c r="L44" s="100">
        <f ca="1">SUM(L40:L43)</f>
        <v>353022633.98133028</v>
      </c>
      <c r="M44" s="100">
        <f ca="1">SUM(M40:M43)</f>
        <v>363346999.37427825</v>
      </c>
      <c r="N44" s="100">
        <f t="shared" ref="N44:Q44" ca="1" si="11">SUM(N40:N43)</f>
        <v>375846670.2628271</v>
      </c>
      <c r="O44" s="100">
        <f t="shared" ca="1" si="11"/>
        <v>385728893.51318353</v>
      </c>
      <c r="P44" s="100">
        <f t="shared" ca="1" si="11"/>
        <v>392824882.0009039</v>
      </c>
      <c r="Q44" s="100">
        <f t="shared" ca="1" si="11"/>
        <v>396201454.55847794</v>
      </c>
    </row>
    <row r="46" spans="1:17" x14ac:dyDescent="0.3">
      <c r="B46" s="35" t="s">
        <v>483</v>
      </c>
      <c r="C46" s="97"/>
      <c r="D46" s="97"/>
      <c r="E46" s="97"/>
      <c r="F46" s="97"/>
      <c r="G46" s="97"/>
      <c r="H46" s="97"/>
      <c r="I46" s="97"/>
      <c r="J46" s="97"/>
      <c r="K46" s="97"/>
      <c r="L46" s="95">
        <f ca="1">L23+L24+L36+L13+Auxiliar_OPEX_P!RV92</f>
        <v>119680708.04743689</v>
      </c>
      <c r="M46" s="95">
        <f ca="1">M23+M24+M36+M13+Auxiliar_OPEX_P!RW92</f>
        <v>143526126.96765673</v>
      </c>
      <c r="N46" s="95">
        <f ca="1">N23+N24+N36+N13+Auxiliar_OPEX_P!RX92</f>
        <v>148252962.66392496</v>
      </c>
      <c r="O46" s="95">
        <f ca="1">O23+O24+O36+O13+Auxiliar_OPEX_P!RY92</f>
        <v>149880006.61953241</v>
      </c>
      <c r="P46" s="95">
        <f ca="1">P23+P24+P36+P13+Auxiliar_OPEX_P!RZ92</f>
        <v>148622734.00815976</v>
      </c>
      <c r="Q46" s="95">
        <f ca="1">Q23+Q24+Q36+Q13+Auxiliar_OPEX_P!SA92</f>
        <v>145526596.51280701</v>
      </c>
    </row>
    <row r="47" spans="1:17" x14ac:dyDescent="0.3">
      <c r="C47" s="82"/>
      <c r="D47" s="82"/>
      <c r="E47" s="82"/>
      <c r="F47" s="82"/>
      <c r="G47" s="82"/>
      <c r="H47" s="82"/>
      <c r="I47" s="82"/>
      <c r="J47" s="82"/>
      <c r="K47" s="82"/>
      <c r="L47" s="44"/>
      <c r="M47" s="44"/>
      <c r="N47" s="44"/>
      <c r="O47" s="44"/>
      <c r="P47" s="44"/>
      <c r="Q47" s="44"/>
    </row>
    <row r="48" spans="1:17" x14ac:dyDescent="0.3">
      <c r="B48" s="35" t="s">
        <v>484</v>
      </c>
      <c r="C48" s="97"/>
      <c r="D48" s="97"/>
      <c r="E48" s="97"/>
      <c r="F48" s="97"/>
      <c r="G48" s="97"/>
      <c r="H48" s="97"/>
      <c r="I48" s="97"/>
      <c r="J48" s="97"/>
      <c r="K48" s="97"/>
      <c r="L48" s="95">
        <f ca="1">(L9-L46)*50%</f>
        <v>227197274.56457606</v>
      </c>
      <c r="M48" s="95">
        <f t="shared" ref="M48:Q48" ca="1" si="12">(M9-M46)*50%</f>
        <v>222755797.8558864</v>
      </c>
      <c r="N48" s="95">
        <f t="shared" ca="1" si="12"/>
        <v>225354002.03833556</v>
      </c>
      <c r="O48" s="95">
        <f t="shared" ca="1" si="12"/>
        <v>232322429.168367</v>
      </c>
      <c r="P48" s="95">
        <f t="shared" ca="1" si="12"/>
        <v>246118105.13774949</v>
      </c>
      <c r="Q48" s="95">
        <f t="shared" ca="1" si="12"/>
        <v>253315699.89867109</v>
      </c>
    </row>
    <row r="49" spans="2:20" x14ac:dyDescent="0.3">
      <c r="B49" s="35" t="s">
        <v>490</v>
      </c>
      <c r="C49" s="97"/>
      <c r="D49" s="97"/>
      <c r="E49" s="97"/>
      <c r="F49" s="97"/>
      <c r="G49" s="97"/>
      <c r="H49" s="97"/>
      <c r="I49" s="97"/>
      <c r="J49" s="97"/>
      <c r="K49" s="97"/>
      <c r="L49" s="95">
        <f ca="1">L9-L46</f>
        <v>454394549.12915212</v>
      </c>
      <c r="M49" s="95">
        <f t="shared" ref="M49:Q49" ca="1" si="13">M9-M46</f>
        <v>445511595.7117728</v>
      </c>
      <c r="N49" s="95">
        <f t="shared" ca="1" si="13"/>
        <v>450708004.07667112</v>
      </c>
      <c r="O49" s="95">
        <f t="shared" ca="1" si="13"/>
        <v>464644858.336734</v>
      </c>
      <c r="P49" s="95">
        <f t="shared" ca="1" si="13"/>
        <v>492236210.27549899</v>
      </c>
      <c r="Q49" s="95">
        <f t="shared" ca="1" si="13"/>
        <v>506631399.79734218</v>
      </c>
    </row>
    <row r="50" spans="2:20" x14ac:dyDescent="0.3">
      <c r="L50" s="120"/>
    </row>
    <row r="55" spans="2:20" x14ac:dyDescent="0.3">
      <c r="T55"/>
    </row>
    <row r="56" spans="2:20" x14ac:dyDescent="0.3">
      <c r="T56"/>
    </row>
    <row r="57" spans="2:20" x14ac:dyDescent="0.3">
      <c r="T57"/>
    </row>
    <row r="58" spans="2:20" x14ac:dyDescent="0.3">
      <c r="T58"/>
    </row>
    <row r="59" spans="2:20" x14ac:dyDescent="0.3">
      <c r="T59"/>
    </row>
    <row r="60" spans="2:20" x14ac:dyDescent="0.3">
      <c r="T60"/>
    </row>
    <row r="61" spans="2:20" x14ac:dyDescent="0.3">
      <c r="T61"/>
    </row>
    <row r="62" spans="2:20" x14ac:dyDescent="0.3">
      <c r="T62"/>
    </row>
    <row r="63" spans="2:20" x14ac:dyDescent="0.3">
      <c r="T63"/>
    </row>
    <row r="64" spans="2:20" x14ac:dyDescent="0.3">
      <c r="T64"/>
    </row>
    <row r="65" spans="20:20" x14ac:dyDescent="0.3">
      <c r="T65"/>
    </row>
    <row r="66" spans="20:20" x14ac:dyDescent="0.3">
      <c r="T66"/>
    </row>
    <row r="67" spans="20:20" x14ac:dyDescent="0.3">
      <c r="T67"/>
    </row>
    <row r="68" spans="20:20" x14ac:dyDescent="0.3">
      <c r="T68"/>
    </row>
    <row r="69" spans="20:20" x14ac:dyDescent="0.3">
      <c r="T69"/>
    </row>
    <row r="70" spans="20:20" x14ac:dyDescent="0.3">
      <c r="T70"/>
    </row>
    <row r="71" spans="20:20" x14ac:dyDescent="0.3">
      <c r="T71"/>
    </row>
    <row r="72" spans="20:20" x14ac:dyDescent="0.3">
      <c r="T72"/>
    </row>
    <row r="73" spans="20:20" x14ac:dyDescent="0.3">
      <c r="T73"/>
    </row>
    <row r="74" spans="20:20" x14ac:dyDescent="0.3">
      <c r="T74"/>
    </row>
    <row r="75" spans="20:20" x14ac:dyDescent="0.3">
      <c r="T75"/>
    </row>
    <row r="76" spans="20:20" x14ac:dyDescent="0.3">
      <c r="T76"/>
    </row>
    <row r="77" spans="20:20" x14ac:dyDescent="0.3">
      <c r="T77"/>
    </row>
    <row r="78" spans="20:20" x14ac:dyDescent="0.3">
      <c r="T78"/>
    </row>
    <row r="79" spans="20:20" x14ac:dyDescent="0.3">
      <c r="T79"/>
    </row>
    <row r="80" spans="20:20" x14ac:dyDescent="0.3">
      <c r="T80"/>
    </row>
    <row r="81" spans="20:20" x14ac:dyDescent="0.3">
      <c r="T81"/>
    </row>
    <row r="82" spans="20:20" x14ac:dyDescent="0.3">
      <c r="T82"/>
    </row>
    <row r="83" spans="20:20" x14ac:dyDescent="0.3">
      <c r="T83"/>
    </row>
    <row r="84" spans="20:20" x14ac:dyDescent="0.3">
      <c r="T84"/>
    </row>
    <row r="85" spans="20:20" x14ac:dyDescent="0.3">
      <c r="T85"/>
    </row>
    <row r="86" spans="20:20" x14ac:dyDescent="0.3">
      <c r="T86"/>
    </row>
  </sheetData>
  <sortState xmlns:xlrd2="http://schemas.microsoft.com/office/spreadsheetml/2017/richdata2" ref="T5:T130">
    <sortCondition ref="T5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9">
    <tabColor theme="6"/>
  </sheetPr>
  <dimension ref="B2:Q39"/>
  <sheetViews>
    <sheetView showGridLines="0" workbookViewId="0">
      <selection activeCell="F21" sqref="F21"/>
    </sheetView>
  </sheetViews>
  <sheetFormatPr defaultColWidth="9.140625" defaultRowHeight="16.5" x14ac:dyDescent="0.3"/>
  <cols>
    <col min="1" max="1" width="3.7109375" style="1" customWidth="1"/>
    <col min="2" max="2" width="32.140625" style="1" bestFit="1" customWidth="1"/>
    <col min="3" max="10" width="16" style="1" bestFit="1" customWidth="1"/>
    <col min="11" max="11" width="16.140625" style="1" bestFit="1" customWidth="1"/>
    <col min="12" max="17" width="12" style="1" bestFit="1" customWidth="1"/>
    <col min="18" max="16384" width="9.140625" style="1"/>
  </cols>
  <sheetData>
    <row r="2" spans="2:11" x14ac:dyDescent="0.3">
      <c r="B2" s="23" t="s">
        <v>464</v>
      </c>
    </row>
    <row r="3" spans="2:11" x14ac:dyDescent="0.3">
      <c r="B3" s="23"/>
    </row>
    <row r="4" spans="2:11" x14ac:dyDescent="0.3">
      <c r="B4" s="23"/>
      <c r="C4" s="247" t="s">
        <v>86</v>
      </c>
      <c r="D4" s="247" t="s">
        <v>87</v>
      </c>
      <c r="E4" s="247" t="s">
        <v>88</v>
      </c>
      <c r="F4" s="247" t="s">
        <v>89</v>
      </c>
      <c r="G4" s="247" t="s">
        <v>90</v>
      </c>
      <c r="H4" s="247" t="s">
        <v>91</v>
      </c>
      <c r="I4" s="247" t="s">
        <v>92</v>
      </c>
      <c r="J4" s="247" t="s">
        <v>93</v>
      </c>
      <c r="K4" s="247" t="s">
        <v>94</v>
      </c>
    </row>
    <row r="5" spans="2:11" hidden="1" x14ac:dyDescent="0.3">
      <c r="B5" s="62" t="s">
        <v>351</v>
      </c>
      <c r="C5" s="36">
        <v>7758052719.3733358</v>
      </c>
      <c r="D5" s="36">
        <v>7119570581.2720728</v>
      </c>
      <c r="E5" s="36">
        <v>7326635578.0301437</v>
      </c>
      <c r="F5" s="36">
        <v>8700342257.7448883</v>
      </c>
      <c r="G5" s="36">
        <v>9047969443.9064598</v>
      </c>
      <c r="H5" s="36">
        <v>8861064328.8181057</v>
      </c>
      <c r="I5" s="36">
        <v>8225484297.5849781</v>
      </c>
      <c r="J5" s="36">
        <v>6301755866.0095501</v>
      </c>
      <c r="K5" s="36">
        <v>7376864694.6318607</v>
      </c>
    </row>
    <row r="6" spans="2:11" hidden="1" x14ac:dyDescent="0.3">
      <c r="B6" s="62" t="s">
        <v>352</v>
      </c>
      <c r="C6" s="36">
        <v>-928538012.6581763</v>
      </c>
      <c r="D6" s="36">
        <v>-835063136.70479679</v>
      </c>
      <c r="E6" s="36">
        <v>-866812637.57149243</v>
      </c>
      <c r="F6" s="36">
        <v>-992975794.28574777</v>
      </c>
      <c r="G6" s="36">
        <v>-1025832285.918967</v>
      </c>
      <c r="H6" s="36">
        <v>-981731675.44335556</v>
      </c>
      <c r="I6" s="36">
        <v>-917986313.60481429</v>
      </c>
      <c r="J6" s="36">
        <v>-762594758.69293571</v>
      </c>
      <c r="K6" s="36">
        <v>-1087151185.8159816</v>
      </c>
    </row>
    <row r="7" spans="2:11" hidden="1" x14ac:dyDescent="0.3">
      <c r="B7" s="62" t="s">
        <v>353</v>
      </c>
      <c r="C7" s="36">
        <v>-127803241.05553029</v>
      </c>
      <c r="D7" s="36">
        <v>-114981905.45236777</v>
      </c>
      <c r="E7" s="36">
        <v>-119355386.8316218</v>
      </c>
      <c r="F7" s="36">
        <v>-135999865.25378242</v>
      </c>
      <c r="G7" s="36">
        <v>-141224174.01511332</v>
      </c>
      <c r="H7" s="36">
        <v>-135411086.08724341</v>
      </c>
      <c r="I7" s="36">
        <v>-127370048.32189322</v>
      </c>
      <c r="J7" s="36">
        <v>-101651340.67099962</v>
      </c>
      <c r="K7" s="36">
        <v>-120774867.42324275</v>
      </c>
    </row>
    <row r="8" spans="2:11" hidden="1" x14ac:dyDescent="0.3">
      <c r="B8" s="62" t="s">
        <v>354</v>
      </c>
      <c r="C8" s="36">
        <v>-588669477.7889663</v>
      </c>
      <c r="D8" s="36">
        <v>-529613625.21041912</v>
      </c>
      <c r="E8" s="36">
        <v>-549758145.62834239</v>
      </c>
      <c r="F8" s="36">
        <v>-626423621.81269956</v>
      </c>
      <c r="G8" s="36">
        <v>-650487104.38629556</v>
      </c>
      <c r="H8" s="36">
        <v>-623711669.17171931</v>
      </c>
      <c r="I8" s="36">
        <v>-586668449.22618961</v>
      </c>
      <c r="J8" s="36">
        <v>-468212235.96921712</v>
      </c>
      <c r="K8" s="36">
        <v>-554701764.72309721</v>
      </c>
    </row>
    <row r="9" spans="2:11" x14ac:dyDescent="0.3">
      <c r="B9" s="62" t="s">
        <v>355</v>
      </c>
      <c r="C9" s="36">
        <f>SUM(C5:C8)</f>
        <v>6113041987.8706627</v>
      </c>
      <c r="D9" s="36">
        <f>SUM(D5:D8)</f>
        <v>5639911913.9044895</v>
      </c>
      <c r="E9" s="36">
        <f t="shared" ref="E9:K9" si="0">SUM(E5:E8)</f>
        <v>5790709407.9986868</v>
      </c>
      <c r="F9" s="36">
        <f t="shared" si="0"/>
        <v>6944942976.3926592</v>
      </c>
      <c r="G9" s="36">
        <f t="shared" si="0"/>
        <v>7230425879.5860844</v>
      </c>
      <c r="H9" s="36">
        <f t="shared" si="0"/>
        <v>7120209898.1157875</v>
      </c>
      <c r="I9" s="36">
        <f t="shared" si="0"/>
        <v>6593459486.4320803</v>
      </c>
      <c r="J9" s="36">
        <f t="shared" si="0"/>
        <v>4969297530.6763973</v>
      </c>
      <c r="K9" s="36">
        <f t="shared" si="0"/>
        <v>5614236876.6695395</v>
      </c>
    </row>
    <row r="10" spans="2:11" hidden="1" x14ac:dyDescent="0.3">
      <c r="B10" s="34"/>
    </row>
    <row r="11" spans="2:11" hidden="1" x14ac:dyDescent="0.3">
      <c r="B11" s="62" t="s">
        <v>356</v>
      </c>
      <c r="C11" s="36">
        <v>4401715383.6346903</v>
      </c>
      <c r="D11" s="36">
        <v>4155953055.0932589</v>
      </c>
      <c r="E11" s="36">
        <v>5128044333.2877235</v>
      </c>
      <c r="F11" s="36">
        <v>5834398986.1086864</v>
      </c>
      <c r="G11" s="36">
        <v>5930027156.4310446</v>
      </c>
      <c r="H11" s="36">
        <v>5984771214.0591087</v>
      </c>
      <c r="I11" s="36">
        <v>4804998732.7612076</v>
      </c>
      <c r="J11" s="36">
        <v>3523048941.00524</v>
      </c>
      <c r="K11" s="36">
        <v>4403016822.0377178</v>
      </c>
    </row>
    <row r="12" spans="2:11" hidden="1" x14ac:dyDescent="0.3">
      <c r="B12" s="62" t="s">
        <v>352</v>
      </c>
      <c r="C12" s="36">
        <v>-435705556.4102639</v>
      </c>
      <c r="D12" s="36">
        <v>-411378674.09980285</v>
      </c>
      <c r="E12" s="36">
        <v>-509492730.58000237</v>
      </c>
      <c r="F12" s="36">
        <v>-578379081.64646232</v>
      </c>
      <c r="G12" s="36">
        <v>-587131401.62683606</v>
      </c>
      <c r="H12" s="36">
        <v>-592551605.35238671</v>
      </c>
      <c r="I12" s="36">
        <v>-475742448.78823829</v>
      </c>
      <c r="J12" s="36">
        <v>-362812499.80700785</v>
      </c>
      <c r="K12" s="36">
        <v>-531765316.67122197</v>
      </c>
    </row>
    <row r="13" spans="2:11" hidden="1" x14ac:dyDescent="0.3">
      <c r="B13" s="62" t="s">
        <v>353</v>
      </c>
      <c r="C13" s="36">
        <v>-59909514.006411292</v>
      </c>
      <c r="D13" s="36">
        <v>-56564567.688722901</v>
      </c>
      <c r="E13" s="36">
        <v>-70055250.454750329</v>
      </c>
      <c r="F13" s="36">
        <v>-79527123.726388559</v>
      </c>
      <c r="G13" s="36">
        <v>-80730567.723689973</v>
      </c>
      <c r="H13" s="36">
        <v>-81475845.735953197</v>
      </c>
      <c r="I13" s="36">
        <v>-65414586.70838277</v>
      </c>
      <c r="J13" s="36">
        <v>-47750825.347775497</v>
      </c>
      <c r="K13" s="36">
        <v>-58494184.833834402</v>
      </c>
    </row>
    <row r="14" spans="2:11" hidden="1" x14ac:dyDescent="0.3">
      <c r="B14" s="62" t="s">
        <v>354</v>
      </c>
      <c r="C14" s="36">
        <v>-275220676.46581668</v>
      </c>
      <c r="D14" s="36">
        <v>-259854195.80637544</v>
      </c>
      <c r="E14" s="36">
        <v>-302723597.41961807</v>
      </c>
      <c r="F14" s="36">
        <v>-356667100.34865171</v>
      </c>
      <c r="G14" s="36">
        <v>-369403506.85688436</v>
      </c>
      <c r="H14" s="36">
        <v>-372813718.36754334</v>
      </c>
      <c r="I14" s="36">
        <v>-299321290.69593322</v>
      </c>
      <c r="J14" s="36">
        <v>-218496200.83376062</v>
      </c>
      <c r="K14" s="36">
        <v>-267655209.39118168</v>
      </c>
    </row>
    <row r="15" spans="2:11" hidden="1" x14ac:dyDescent="0.3">
      <c r="B15" s="62" t="s">
        <v>357</v>
      </c>
      <c r="C15" s="36">
        <f>SUM(C11:C14)</f>
        <v>3630879636.7521987</v>
      </c>
      <c r="D15" s="36">
        <f>SUM(D11:D14)</f>
        <v>3428155617.4983573</v>
      </c>
      <c r="E15" s="36">
        <f t="shared" ref="E15" si="1">SUM(E11:E14)</f>
        <v>4245772754.8333526</v>
      </c>
      <c r="F15" s="36">
        <f t="shared" ref="F15" si="2">SUM(F11:F14)</f>
        <v>4819825680.3871832</v>
      </c>
      <c r="G15" s="36">
        <f t="shared" ref="G15" si="3">SUM(G11:G14)</f>
        <v>4892761680.2236347</v>
      </c>
      <c r="H15" s="36">
        <f t="shared" ref="H15" si="4">SUM(H11:H14)</f>
        <v>4937930044.6032257</v>
      </c>
      <c r="I15" s="36">
        <f t="shared" ref="I15" si="5">SUM(I11:I14)</f>
        <v>3964520406.5686531</v>
      </c>
      <c r="J15" s="36">
        <f t="shared" ref="J15" si="6">SUM(J11:J14)</f>
        <v>2893989415.016696</v>
      </c>
      <c r="K15" s="36">
        <f t="shared" ref="K15" si="7">SUM(K11:K14)</f>
        <v>3545102111.1414804</v>
      </c>
    </row>
    <row r="16" spans="2:11" hidden="1" x14ac:dyDescent="0.3">
      <c r="B16" s="23"/>
    </row>
    <row r="17" spans="2:17" x14ac:dyDescent="0.3">
      <c r="B17" s="62" t="s">
        <v>358</v>
      </c>
      <c r="C17" s="36">
        <f>C9-C15</f>
        <v>2482162351.118464</v>
      </c>
      <c r="D17" s="36">
        <f t="shared" ref="D17:K17" si="8">D9-D15</f>
        <v>2211756296.4061322</v>
      </c>
      <c r="E17" s="36">
        <f t="shared" si="8"/>
        <v>1544936653.1653342</v>
      </c>
      <c r="F17" s="36">
        <f t="shared" si="8"/>
        <v>2125117296.005476</v>
      </c>
      <c r="G17" s="36">
        <f t="shared" si="8"/>
        <v>2337664199.3624496</v>
      </c>
      <c r="H17" s="36">
        <f t="shared" si="8"/>
        <v>2182279853.5125618</v>
      </c>
      <c r="I17" s="36">
        <f t="shared" si="8"/>
        <v>2628939079.8634272</v>
      </c>
      <c r="J17" s="36">
        <f t="shared" si="8"/>
        <v>2075308115.6597013</v>
      </c>
      <c r="K17" s="36">
        <f t="shared" si="8"/>
        <v>2069134765.528059</v>
      </c>
    </row>
    <row r="18" spans="2:17" x14ac:dyDescent="0.3">
      <c r="B18" s="23"/>
    </row>
    <row r="19" spans="2:17" x14ac:dyDescent="0.3">
      <c r="B19" s="23"/>
      <c r="C19" s="248" t="s">
        <v>86</v>
      </c>
      <c r="D19" s="248" t="s">
        <v>87</v>
      </c>
      <c r="E19" s="248" t="s">
        <v>88</v>
      </c>
      <c r="F19" s="248" t="s">
        <v>89</v>
      </c>
      <c r="G19" s="248" t="s">
        <v>90</v>
      </c>
      <c r="H19" s="248" t="s">
        <v>91</v>
      </c>
      <c r="I19" s="248" t="s">
        <v>92</v>
      </c>
      <c r="J19" s="248" t="s">
        <v>93</v>
      </c>
      <c r="K19" s="248" t="s">
        <v>94</v>
      </c>
      <c r="L19" s="248" t="s">
        <v>95</v>
      </c>
      <c r="M19" s="248" t="s">
        <v>96</v>
      </c>
      <c r="N19" s="248" t="s">
        <v>97</v>
      </c>
      <c r="O19" s="248" t="s">
        <v>98</v>
      </c>
      <c r="P19" s="248" t="s">
        <v>99</v>
      </c>
      <c r="Q19" s="248" t="s">
        <v>100</v>
      </c>
    </row>
    <row r="20" spans="2:17" x14ac:dyDescent="0.3">
      <c r="B20" s="62" t="s">
        <v>162</v>
      </c>
      <c r="C20" s="97">
        <v>25679501.668756753</v>
      </c>
      <c r="D20" s="97">
        <v>17337377.380211942</v>
      </c>
      <c r="E20" s="97">
        <v>20821135.13986329</v>
      </c>
      <c r="F20" s="97">
        <v>44930074.481623553</v>
      </c>
      <c r="G20" s="97">
        <v>27476461.061924811</v>
      </c>
      <c r="H20" s="97">
        <v>24785604.444046825</v>
      </c>
      <c r="I20" s="97">
        <v>22321942.835140012</v>
      </c>
      <c r="J20" s="97">
        <v>24343176.123218194</v>
      </c>
      <c r="K20" s="97">
        <v>17540922.383757226</v>
      </c>
    </row>
    <row r="21" spans="2:17" x14ac:dyDescent="0.3">
      <c r="B21" s="62" t="s">
        <v>350</v>
      </c>
      <c r="C21" s="119">
        <f>C20/C17</f>
        <v>1.0345617262781201E-2</v>
      </c>
      <c r="D21" s="119">
        <f t="shared" ref="D21:K21" si="9">D20/D17</f>
        <v>7.8387376621842694E-3</v>
      </c>
      <c r="E21" s="119">
        <f t="shared" si="9"/>
        <v>1.3477015447335029E-2</v>
      </c>
      <c r="F21" s="119">
        <f t="shared" si="9"/>
        <v>2.1142397441344704E-2</v>
      </c>
      <c r="G21" s="119">
        <f t="shared" si="9"/>
        <v>1.1753810093604744E-2</v>
      </c>
      <c r="H21" s="119">
        <f t="shared" si="9"/>
        <v>1.1357665426893954E-2</v>
      </c>
      <c r="I21" s="119">
        <f t="shared" si="9"/>
        <v>8.4908558764699993E-3</v>
      </c>
      <c r="J21" s="119">
        <f t="shared" si="9"/>
        <v>1.1729909375639846E-2</v>
      </c>
      <c r="K21" s="119">
        <f t="shared" si="9"/>
        <v>8.4774190043057189E-3</v>
      </c>
      <c r="L21" s="39">
        <f>AVERAGE(H21:K21)</f>
        <v>1.0013962420827381E-2</v>
      </c>
      <c r="M21" s="39">
        <f>L21</f>
        <v>1.0013962420827381E-2</v>
      </c>
      <c r="N21" s="39">
        <f t="shared" ref="N21:Q21" si="10">M21</f>
        <v>1.0013962420827381E-2</v>
      </c>
      <c r="O21" s="39">
        <f t="shared" si="10"/>
        <v>1.0013962420827381E-2</v>
      </c>
      <c r="P21" s="39">
        <f t="shared" si="10"/>
        <v>1.0013962420827381E-2</v>
      </c>
      <c r="Q21" s="39">
        <f t="shared" si="10"/>
        <v>1.0013962420827381E-2</v>
      </c>
    </row>
    <row r="23" spans="2:17" x14ac:dyDescent="0.3">
      <c r="B23" s="62" t="s">
        <v>157</v>
      </c>
      <c r="C23" s="97">
        <v>4563692.8871870926</v>
      </c>
      <c r="D23" s="97">
        <v>3297237.8645177376</v>
      </c>
      <c r="E23" s="97">
        <v>3586571.9774858602</v>
      </c>
      <c r="F23" s="97">
        <v>3008260.7554186834</v>
      </c>
      <c r="G23" s="97">
        <v>2936015.8696251283</v>
      </c>
      <c r="H23" s="97">
        <v>1818753.3929088381</v>
      </c>
      <c r="I23" s="97">
        <v>3538829.2616266692</v>
      </c>
      <c r="J23" s="97">
        <v>3461853.9629549901</v>
      </c>
      <c r="K23" s="97">
        <v>5370366.700735935</v>
      </c>
    </row>
    <row r="24" spans="2:17" x14ac:dyDescent="0.3">
      <c r="B24" s="62" t="s">
        <v>359</v>
      </c>
      <c r="C24" s="119">
        <f>C23/C17</f>
        <v>1.8385956442900238E-3</v>
      </c>
      <c r="D24" s="119">
        <f t="shared" ref="D24:K24" si="11">D23/D17</f>
        <v>1.4907781069168412E-3</v>
      </c>
      <c r="E24" s="119">
        <f t="shared" si="11"/>
        <v>2.3215009949680032E-3</v>
      </c>
      <c r="F24" s="119">
        <f t="shared" si="11"/>
        <v>1.4155739831741183E-3</v>
      </c>
      <c r="G24" s="119">
        <f t="shared" si="11"/>
        <v>1.2559613439885279E-3</v>
      </c>
      <c r="H24" s="119">
        <f t="shared" si="11"/>
        <v>8.3341895402709349E-4</v>
      </c>
      <c r="I24" s="119">
        <f t="shared" si="11"/>
        <v>1.3461054646464118E-3</v>
      </c>
      <c r="J24" s="119">
        <f t="shared" si="11"/>
        <v>1.6681156580234024E-3</v>
      </c>
      <c r="K24" s="119">
        <f t="shared" si="11"/>
        <v>2.5954649209933779E-3</v>
      </c>
      <c r="L24" s="39">
        <v>2.5000000000000001E-3</v>
      </c>
      <c r="M24" s="39">
        <f>L24</f>
        <v>2.5000000000000001E-3</v>
      </c>
      <c r="N24" s="39">
        <f t="shared" ref="N24:Q24" si="12">M24</f>
        <v>2.5000000000000001E-3</v>
      </c>
      <c r="O24" s="39">
        <f t="shared" si="12"/>
        <v>2.5000000000000001E-3</v>
      </c>
      <c r="P24" s="39">
        <f t="shared" si="12"/>
        <v>2.5000000000000001E-3</v>
      </c>
      <c r="Q24" s="39">
        <f t="shared" si="12"/>
        <v>2.5000000000000001E-3</v>
      </c>
    </row>
    <row r="26" spans="2:17" x14ac:dyDescent="0.3">
      <c r="B26" s="62" t="s">
        <v>163</v>
      </c>
      <c r="C26" s="97">
        <v>28993824.657948304</v>
      </c>
      <c r="D26" s="97">
        <v>29627592.622683957</v>
      </c>
      <c r="E26" s="97">
        <v>27414904.078544963</v>
      </c>
      <c r="F26" s="97">
        <v>25185368.768461008</v>
      </c>
      <c r="G26" s="97">
        <v>26348969.069532029</v>
      </c>
      <c r="H26" s="97">
        <v>31705725.144554477</v>
      </c>
      <c r="I26" s="97">
        <v>32975622.541462295</v>
      </c>
      <c r="J26" s="97">
        <v>31527043.189328283</v>
      </c>
      <c r="K26" s="97">
        <v>25304180.840028886</v>
      </c>
    </row>
    <row r="27" spans="2:17" x14ac:dyDescent="0.3">
      <c r="B27" s="62" t="s">
        <v>360</v>
      </c>
      <c r="C27" s="119">
        <f>C26/C9</f>
        <v>4.7429454460605844E-3</v>
      </c>
      <c r="D27" s="119">
        <f t="shared" ref="D27:K27" si="13">D26/D9</f>
        <v>5.2532013043751404E-3</v>
      </c>
      <c r="E27" s="119">
        <f t="shared" si="13"/>
        <v>4.7342911113233991E-3</v>
      </c>
      <c r="F27" s="119">
        <f t="shared" si="13"/>
        <v>3.6264327661251418E-3</v>
      </c>
      <c r="G27" s="119">
        <f t="shared" si="13"/>
        <v>3.6441794035845109E-3</v>
      </c>
      <c r="H27" s="119">
        <f t="shared" si="13"/>
        <v>4.4529200119430082E-3</v>
      </c>
      <c r="I27" s="119">
        <f t="shared" si="13"/>
        <v>5.0012626314484866E-3</v>
      </c>
      <c r="J27" s="119">
        <f t="shared" si="13"/>
        <v>6.344366179466209E-3</v>
      </c>
      <c r="K27" s="119">
        <f t="shared" si="13"/>
        <v>4.5071452088497835E-3</v>
      </c>
      <c r="L27" s="39">
        <v>5.0000000000000001E-3</v>
      </c>
      <c r="M27" s="39">
        <v>5.0000000000000001E-3</v>
      </c>
      <c r="N27" s="39">
        <v>5.0000000000000001E-3</v>
      </c>
      <c r="O27" s="39">
        <v>5.0000000000000001E-3</v>
      </c>
      <c r="P27" s="39">
        <v>5.0000000000000001E-3</v>
      </c>
      <c r="Q27" s="39">
        <v>5.0000000000000001E-3</v>
      </c>
    </row>
    <row r="28" spans="2:17" x14ac:dyDescent="0.3">
      <c r="B28" s="62" t="s">
        <v>677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56">
        <v>1.2518740000000002</v>
      </c>
      <c r="M28" s="156">
        <f>L28</f>
        <v>1.2518740000000002</v>
      </c>
      <c r="N28" s="156">
        <f t="shared" ref="N28:Q28" si="14">M28</f>
        <v>1.2518740000000002</v>
      </c>
      <c r="O28" s="156">
        <f t="shared" si="14"/>
        <v>1.2518740000000002</v>
      </c>
      <c r="P28" s="156">
        <f t="shared" si="14"/>
        <v>1.2518740000000002</v>
      </c>
      <c r="Q28" s="156">
        <f t="shared" si="14"/>
        <v>1.2518740000000002</v>
      </c>
    </row>
    <row r="30" spans="2:17" x14ac:dyDescent="0.3">
      <c r="B30" s="62" t="s">
        <v>348</v>
      </c>
      <c r="C30" s="97"/>
      <c r="D30" s="97"/>
      <c r="E30" s="97"/>
      <c r="F30" s="97"/>
      <c r="G30" s="97"/>
      <c r="H30" s="97"/>
      <c r="I30" s="97"/>
      <c r="J30" s="97"/>
      <c r="K30" s="97"/>
      <c r="L30" s="36">
        <v>79064.629019272048</v>
      </c>
      <c r="M30" s="36">
        <v>86040.736825749656</v>
      </c>
      <c r="N30" s="36">
        <v>95941.174220418092</v>
      </c>
      <c r="O30" s="36">
        <v>94945.446144061265</v>
      </c>
      <c r="P30" s="36">
        <v>92939.633246586978</v>
      </c>
      <c r="Q30" s="36">
        <v>89316.224277981833</v>
      </c>
    </row>
    <row r="32" spans="2:17" x14ac:dyDescent="0.3">
      <c r="B32" s="62" t="s">
        <v>481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39">
        <v>2.8E-3</v>
      </c>
      <c r="M32" s="39">
        <f>L32</f>
        <v>2.8E-3</v>
      </c>
      <c r="N32" s="39">
        <f t="shared" ref="N32:Q32" si="15">M32</f>
        <v>2.8E-3</v>
      </c>
      <c r="O32" s="39">
        <f t="shared" si="15"/>
        <v>2.8E-3</v>
      </c>
      <c r="P32" s="39">
        <f t="shared" si="15"/>
        <v>2.8E-3</v>
      </c>
      <c r="Q32" s="39">
        <f t="shared" si="15"/>
        <v>2.8E-3</v>
      </c>
    </row>
    <row r="34" spans="3:13" x14ac:dyDescent="0.3">
      <c r="C34" s="53"/>
      <c r="D34" s="53"/>
      <c r="E34" s="53"/>
      <c r="F34" s="53"/>
      <c r="G34" s="53"/>
      <c r="H34" s="53"/>
      <c r="I34" s="53"/>
      <c r="J34" s="53"/>
      <c r="K34" s="53"/>
    </row>
    <row r="35" spans="3:13" x14ac:dyDescent="0.3">
      <c r="C35" s="53"/>
      <c r="D35" s="53"/>
      <c r="E35" s="53"/>
      <c r="F35" s="53"/>
      <c r="G35" s="53"/>
      <c r="H35" s="53"/>
      <c r="I35" s="53"/>
      <c r="J35" s="53"/>
      <c r="K35" s="53"/>
    </row>
    <row r="36" spans="3:13" x14ac:dyDescent="0.3">
      <c r="C36" s="53"/>
      <c r="D36" s="53"/>
      <c r="E36" s="53"/>
      <c r="F36" s="53"/>
      <c r="G36" s="53"/>
      <c r="H36" s="53"/>
      <c r="I36" s="53"/>
      <c r="J36" s="53"/>
      <c r="K36" s="53"/>
    </row>
    <row r="37" spans="3:13" x14ac:dyDescent="0.3">
      <c r="C37" s="44"/>
      <c r="D37" s="44"/>
      <c r="E37" s="44"/>
      <c r="F37" s="44"/>
      <c r="G37" s="44"/>
      <c r="H37" s="44"/>
      <c r="I37" s="44"/>
      <c r="J37" s="44"/>
      <c r="K37" s="44"/>
      <c r="L37" s="121"/>
      <c r="M37" s="120"/>
    </row>
    <row r="38" spans="3:13" x14ac:dyDescent="0.3">
      <c r="C38" s="44"/>
      <c r="D38" s="44"/>
      <c r="E38" s="44"/>
      <c r="F38" s="44"/>
      <c r="G38" s="44"/>
      <c r="H38" s="44"/>
      <c r="I38" s="44"/>
      <c r="J38" s="44"/>
      <c r="K38" s="44"/>
      <c r="L38" s="121"/>
      <c r="M38" s="121"/>
    </row>
    <row r="39" spans="3:13" x14ac:dyDescent="0.3">
      <c r="C39" s="44"/>
      <c r="D39" s="44"/>
      <c r="E39" s="44"/>
      <c r="F39" s="44"/>
      <c r="G39" s="44"/>
      <c r="H39" s="44"/>
      <c r="I39" s="44"/>
      <c r="J39" s="44"/>
      <c r="K39" s="44"/>
      <c r="L39" s="121"/>
      <c r="M39" s="121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0">
    <tabColor theme="6"/>
  </sheetPr>
  <dimension ref="A2:P29"/>
  <sheetViews>
    <sheetView showGridLines="0" topLeftCell="D1" zoomScale="70" zoomScaleNormal="70" workbookViewId="0">
      <selection activeCell="K12" sqref="K12"/>
    </sheetView>
  </sheetViews>
  <sheetFormatPr defaultColWidth="9.140625" defaultRowHeight="16.5" x14ac:dyDescent="0.3"/>
  <cols>
    <col min="1" max="1" width="3.7109375" style="1" customWidth="1"/>
    <col min="2" max="2" width="48.7109375" style="1" customWidth="1"/>
    <col min="3" max="3" width="56.85546875" style="1" bestFit="1" customWidth="1"/>
    <col min="4" max="4" width="17.7109375" style="1" customWidth="1"/>
    <col min="5" max="5" width="4.85546875" style="1" customWidth="1"/>
    <col min="6" max="6" width="12.42578125" style="1" bestFit="1" customWidth="1"/>
    <col min="7" max="7" width="18.42578125" style="1" customWidth="1"/>
    <col min="8" max="8" width="25.140625" style="1" customWidth="1"/>
    <col min="9" max="9" width="21.140625" style="1" customWidth="1"/>
    <col min="10" max="10" width="23.42578125" style="1" customWidth="1"/>
    <col min="11" max="11" width="23" style="1" customWidth="1"/>
    <col min="12" max="13" width="18.42578125" style="1" customWidth="1"/>
    <col min="14" max="14" width="6.28515625" style="1" customWidth="1"/>
    <col min="15" max="16384" width="9.140625" style="1"/>
  </cols>
  <sheetData>
    <row r="2" spans="1:16" x14ac:dyDescent="0.3">
      <c r="B2" s="23" t="s">
        <v>25</v>
      </c>
      <c r="F2" s="23" t="s">
        <v>723</v>
      </c>
    </row>
    <row r="3" spans="1:16" ht="17.25" thickBot="1" x14ac:dyDescent="0.35">
      <c r="A3" s="25"/>
      <c r="B3" s="26"/>
      <c r="C3" s="25"/>
      <c r="D3" s="27"/>
    </row>
    <row r="4" spans="1:16" ht="39.75" customHeight="1" thickBot="1" x14ac:dyDescent="0.35">
      <c r="A4" s="25"/>
      <c r="B4" s="346" t="s">
        <v>9</v>
      </c>
      <c r="C4" s="347"/>
      <c r="D4" s="270"/>
      <c r="F4" s="134" t="s">
        <v>407</v>
      </c>
      <c r="G4" s="134" t="s">
        <v>410</v>
      </c>
      <c r="H4" s="134" t="s">
        <v>411</v>
      </c>
      <c r="I4" s="134" t="s">
        <v>412</v>
      </c>
      <c r="J4" s="134" t="s">
        <v>413</v>
      </c>
      <c r="K4" s="134" t="s">
        <v>414</v>
      </c>
      <c r="L4" s="134" t="s">
        <v>409</v>
      </c>
      <c r="M4" s="134" t="s">
        <v>480</v>
      </c>
    </row>
    <row r="5" spans="1:16" ht="17.25" thickBot="1" x14ac:dyDescent="0.35">
      <c r="A5" s="25"/>
      <c r="B5" s="28"/>
      <c r="C5" s="29"/>
      <c r="D5" s="271"/>
      <c r="F5" s="66">
        <v>36311</v>
      </c>
      <c r="G5" s="36">
        <v>131723.74812976251</v>
      </c>
      <c r="H5" s="36">
        <v>131723.74812976251</v>
      </c>
      <c r="I5" s="36">
        <f>1429097+142526*(IGPM!C121/IGPM!C128)</f>
        <v>1557135.8429805895</v>
      </c>
      <c r="J5" s="36">
        <f>I5</f>
        <v>1557135.8429805895</v>
      </c>
      <c r="K5" s="36">
        <f>J5/L5</f>
        <v>6533584.1774833752</v>
      </c>
      <c r="L5" s="67">
        <f>VLOOKUP(DATE(YEAR(F5),MONTH(F5),1),IGPM!$B$2:$C$358,2,0)/IGPM!$C$348</f>
        <v>0.23832796833733785</v>
      </c>
      <c r="M5" s="36"/>
    </row>
    <row r="6" spans="1:16" ht="17.25" thickBot="1" x14ac:dyDescent="0.35">
      <c r="A6" s="25"/>
      <c r="B6" s="30"/>
      <c r="C6" s="114" t="s">
        <v>716</v>
      </c>
      <c r="D6" s="31" t="s">
        <v>462</v>
      </c>
      <c r="F6" s="66">
        <v>38107</v>
      </c>
      <c r="G6" s="36"/>
      <c r="H6" s="36"/>
      <c r="I6" s="36"/>
      <c r="J6" s="36"/>
      <c r="K6" s="36"/>
      <c r="L6" s="67"/>
      <c r="M6" s="36"/>
    </row>
    <row r="7" spans="1:16" x14ac:dyDescent="0.3">
      <c r="A7" s="25"/>
      <c r="B7" s="348" t="s">
        <v>706</v>
      </c>
      <c r="C7" s="32" t="s">
        <v>717</v>
      </c>
      <c r="D7" s="294">
        <v>6381677503.8712626</v>
      </c>
      <c r="E7" s="53"/>
      <c r="F7" s="66">
        <v>39933</v>
      </c>
      <c r="G7" s="36">
        <v>171630.15759303982</v>
      </c>
      <c r="H7" s="287">
        <v>2284919.7936872458</v>
      </c>
      <c r="I7" s="36">
        <v>4933567</v>
      </c>
      <c r="J7" s="287">
        <f>I7-H7</f>
        <v>2648647.2063127542</v>
      </c>
      <c r="K7" s="287">
        <f>J7/L7</f>
        <v>4366874.6406937521</v>
      </c>
      <c r="L7" s="67">
        <f>VLOOKUP(DATE(YEAR(F7),MONTH(F7),1),IGPM!$B$2:$C$358,2,0)/IGPM!$C$348</f>
        <v>0.60653154126081621</v>
      </c>
      <c r="M7" s="287">
        <f>K7-K5</f>
        <v>-2166709.5367896231</v>
      </c>
    </row>
    <row r="8" spans="1:16" x14ac:dyDescent="0.3">
      <c r="A8" s="25"/>
      <c r="B8" s="349"/>
      <c r="C8" s="32" t="s">
        <v>718</v>
      </c>
      <c r="D8" s="295">
        <v>-2786865538.4620094</v>
      </c>
      <c r="E8" s="53"/>
      <c r="F8" s="66">
        <v>41759</v>
      </c>
      <c r="G8" s="36">
        <v>227785.7770327488</v>
      </c>
      <c r="H8" s="287">
        <v>4537363.1285223477</v>
      </c>
      <c r="I8" s="36">
        <f>H8+J8</f>
        <v>4537363.1285223477</v>
      </c>
      <c r="J8" s="36"/>
      <c r="K8" s="287">
        <f t="shared" ref="K8:K18" si="0">(1-((F8-$F$7)/($F$18-$F$7)))*K$7</f>
        <v>2852936.3278198596</v>
      </c>
      <c r="L8" s="67">
        <f>VLOOKUP(DATE(YEAR(F8),MONTH(F8),1),IGPM!$B$2:$C$358,2,0)/IGPM!$C$348</f>
        <v>0.82883602178967919</v>
      </c>
      <c r="M8" s="287">
        <f t="shared" ref="M8:M9" si="1">K8-K7</f>
        <v>-1513938.3128738925</v>
      </c>
    </row>
    <row r="9" spans="1:16" x14ac:dyDescent="0.3">
      <c r="A9" s="25"/>
      <c r="B9" s="349"/>
      <c r="C9" s="32" t="s">
        <v>719</v>
      </c>
      <c r="D9" s="295">
        <f>D7+D8</f>
        <v>3594811965.4092531</v>
      </c>
      <c r="E9" s="53"/>
      <c r="F9" s="66">
        <v>42124</v>
      </c>
      <c r="G9" s="36"/>
      <c r="H9" s="36"/>
      <c r="I9" s="36"/>
      <c r="J9" s="36"/>
      <c r="K9" s="287">
        <f t="shared" si="0"/>
        <v>2550314.4854326909</v>
      </c>
      <c r="L9" s="67"/>
      <c r="M9" s="287">
        <f t="shared" si="1"/>
        <v>-302621.84238716867</v>
      </c>
    </row>
    <row r="10" spans="1:16" x14ac:dyDescent="0.3">
      <c r="A10" s="25"/>
      <c r="B10" s="349"/>
      <c r="C10" s="32" t="s">
        <v>720</v>
      </c>
      <c r="D10" s="295">
        <v>2886770121.4520335</v>
      </c>
      <c r="F10" s="66">
        <v>42490</v>
      </c>
      <c r="G10" s="36"/>
      <c r="H10" s="36"/>
      <c r="I10" s="36"/>
      <c r="J10" s="36"/>
      <c r="K10" s="287">
        <f t="shared" si="0"/>
        <v>2246863.5421074745</v>
      </c>
      <c r="L10" s="67"/>
      <c r="M10" s="287">
        <f t="shared" ref="M10:M18" si="2">K10-K9</f>
        <v>-303450.94332521642</v>
      </c>
    </row>
    <row r="11" spans="1:16" ht="17.25" thickBot="1" x14ac:dyDescent="0.35">
      <c r="A11" s="25"/>
      <c r="B11" s="349"/>
      <c r="C11" s="32" t="s">
        <v>721</v>
      </c>
      <c r="D11" s="295">
        <v>-408763669.18481112</v>
      </c>
      <c r="F11" s="66">
        <v>42855</v>
      </c>
      <c r="G11" s="36"/>
      <c r="H11" s="36"/>
      <c r="I11" s="36"/>
      <c r="J11" s="36"/>
      <c r="K11" s="288">
        <f t="shared" si="0"/>
        <v>1944241.6997203056</v>
      </c>
      <c r="L11" s="67"/>
      <c r="M11" s="287">
        <f t="shared" si="2"/>
        <v>-302621.8423871689</v>
      </c>
    </row>
    <row r="12" spans="1:16" ht="17.25" thickBot="1" x14ac:dyDescent="0.35">
      <c r="A12" s="25"/>
      <c r="B12" s="349"/>
      <c r="C12" s="32" t="s">
        <v>722</v>
      </c>
      <c r="D12" s="295">
        <f>D10+D11</f>
        <v>2478006452.2672224</v>
      </c>
      <c r="F12" s="66">
        <v>43251</v>
      </c>
      <c r="G12" s="36">
        <f>D12/1000</f>
        <v>2478006.4522672226</v>
      </c>
      <c r="H12" s="131">
        <f>D17/1000</f>
        <v>6072818.4176764758</v>
      </c>
      <c r="I12" s="290">
        <f>H12+J12</f>
        <v>7688736.1459301542</v>
      </c>
      <c r="J12" s="291">
        <f>K12*L12</f>
        <v>1615917.728253678</v>
      </c>
      <c r="K12" s="289">
        <f t="shared" si="0"/>
        <v>1615917.728253678</v>
      </c>
      <c r="L12" s="133">
        <v>1</v>
      </c>
      <c r="M12" s="287">
        <f t="shared" si="2"/>
        <v>-328323.97146662767</v>
      </c>
    </row>
    <row r="13" spans="1:16" x14ac:dyDescent="0.3">
      <c r="A13" s="25"/>
      <c r="B13" s="349"/>
      <c r="C13" s="78"/>
      <c r="D13" s="78"/>
      <c r="F13" s="66">
        <v>43616</v>
      </c>
      <c r="G13" s="35"/>
      <c r="H13" s="35"/>
      <c r="I13" s="132"/>
      <c r="J13" s="35"/>
      <c r="K13" s="287">
        <f t="shared" si="0"/>
        <v>1313295.8858665091</v>
      </c>
      <c r="L13" s="35"/>
      <c r="M13" s="287">
        <f t="shared" si="2"/>
        <v>-302621.8423871689</v>
      </c>
      <c r="P13" s="44"/>
    </row>
    <row r="14" spans="1:16" x14ac:dyDescent="0.3">
      <c r="A14" s="25"/>
      <c r="B14" s="349"/>
      <c r="C14" s="78"/>
      <c r="D14" s="78"/>
      <c r="F14" s="66">
        <v>43982</v>
      </c>
      <c r="G14" s="35"/>
      <c r="H14" s="35"/>
      <c r="I14" s="35"/>
      <c r="J14" s="35"/>
      <c r="K14" s="287">
        <f t="shared" si="0"/>
        <v>1009844.9425412929</v>
      </c>
      <c r="L14" s="35"/>
      <c r="M14" s="287">
        <f t="shared" si="2"/>
        <v>-303450.94332521618</v>
      </c>
    </row>
    <row r="15" spans="1:16" x14ac:dyDescent="0.3">
      <c r="A15" s="25"/>
      <c r="B15" s="349"/>
      <c r="C15" s="130" t="s">
        <v>403</v>
      </c>
      <c r="D15" s="292">
        <v>376920291.36636686</v>
      </c>
      <c r="F15" s="66">
        <v>44347</v>
      </c>
      <c r="G15" s="35"/>
      <c r="H15" s="35"/>
      <c r="I15" s="35"/>
      <c r="J15" s="35"/>
      <c r="K15" s="287">
        <f t="shared" si="0"/>
        <v>707223.10015412373</v>
      </c>
      <c r="L15" s="35"/>
      <c r="M15" s="287">
        <f t="shared" si="2"/>
        <v>-302621.84238716913</v>
      </c>
    </row>
    <row r="16" spans="1:16" x14ac:dyDescent="0.3">
      <c r="A16" s="25"/>
      <c r="B16" s="349"/>
      <c r="C16" s="130" t="s">
        <v>404</v>
      </c>
      <c r="D16" s="296">
        <v>4.2567383E-2</v>
      </c>
      <c r="F16" s="66">
        <v>44712</v>
      </c>
      <c r="G16" s="35"/>
      <c r="H16" s="35"/>
      <c r="I16" s="35"/>
      <c r="J16" s="35"/>
      <c r="K16" s="287">
        <f t="shared" si="0"/>
        <v>404601.25776695472</v>
      </c>
      <c r="L16" s="35"/>
      <c r="M16" s="287">
        <f t="shared" si="2"/>
        <v>-302621.84238716902</v>
      </c>
      <c r="N16" s="68"/>
    </row>
    <row r="17" spans="1:14" ht="17.25" thickBot="1" x14ac:dyDescent="0.35">
      <c r="A17" s="25"/>
      <c r="B17" s="350"/>
      <c r="C17" s="33" t="s">
        <v>401</v>
      </c>
      <c r="D17" s="293">
        <f>D12+D9</f>
        <v>6072818417.6764755</v>
      </c>
      <c r="E17" s="53"/>
      <c r="F17" s="66">
        <v>45077</v>
      </c>
      <c r="G17" s="35"/>
      <c r="H17" s="35"/>
      <c r="I17" s="35"/>
      <c r="J17" s="35"/>
      <c r="K17" s="287">
        <f t="shared" si="0"/>
        <v>101979.41537978569</v>
      </c>
      <c r="L17" s="35"/>
      <c r="M17" s="287">
        <f t="shared" si="2"/>
        <v>-302621.84238716902</v>
      </c>
      <c r="N17" s="68"/>
    </row>
    <row r="18" spans="1:14" x14ac:dyDescent="0.3">
      <c r="A18" s="25"/>
      <c r="B18" s="1" t="s">
        <v>704</v>
      </c>
      <c r="C18" s="79"/>
      <c r="D18" s="80"/>
      <c r="F18" s="66">
        <v>45200</v>
      </c>
      <c r="G18" s="35"/>
      <c r="H18" s="35"/>
      <c r="I18" s="35"/>
      <c r="J18" s="35"/>
      <c r="K18" s="287">
        <f t="shared" si="0"/>
        <v>0</v>
      </c>
      <c r="L18" s="35"/>
      <c r="M18" s="287">
        <f t="shared" si="2"/>
        <v>-101979.41537978569</v>
      </c>
    </row>
    <row r="19" spans="1:14" x14ac:dyDescent="0.3">
      <c r="B19" s="129"/>
      <c r="D19" s="53"/>
      <c r="F19" s="1" t="s">
        <v>705</v>
      </c>
    </row>
    <row r="20" spans="1:14" x14ac:dyDescent="0.3">
      <c r="D20" s="51"/>
      <c r="E20" s="60"/>
      <c r="F20" s="1" t="s">
        <v>415</v>
      </c>
    </row>
    <row r="21" spans="1:14" x14ac:dyDescent="0.3">
      <c r="D21" s="60"/>
      <c r="E21" s="60"/>
      <c r="F21" s="1" t="s">
        <v>408</v>
      </c>
    </row>
    <row r="28" spans="1:14" x14ac:dyDescent="0.3">
      <c r="D28" s="82"/>
    </row>
    <row r="29" spans="1:14" x14ac:dyDescent="0.3">
      <c r="D29" s="82"/>
    </row>
  </sheetData>
  <mergeCells count="2">
    <mergeCell ref="B4:C4"/>
    <mergeCell ref="B7:B17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1">
    <tabColor theme="6"/>
  </sheetPr>
  <dimension ref="B2:I39"/>
  <sheetViews>
    <sheetView showGridLines="0" workbookViewId="0">
      <selection activeCell="C11" sqref="C11"/>
    </sheetView>
  </sheetViews>
  <sheetFormatPr defaultColWidth="9.140625" defaultRowHeight="16.5" x14ac:dyDescent="0.3"/>
  <cols>
    <col min="1" max="1" width="2.42578125" style="1" customWidth="1"/>
    <col min="2" max="2" width="30.85546875" style="1" bestFit="1" customWidth="1"/>
    <col min="3" max="8" width="13.5703125" style="1" bestFit="1" customWidth="1"/>
    <col min="9" max="9" width="17.28515625" style="1" bestFit="1" customWidth="1"/>
    <col min="10" max="16384" width="9.140625" style="1"/>
  </cols>
  <sheetData>
    <row r="2" spans="2:9" x14ac:dyDescent="0.3">
      <c r="B2" s="23" t="s">
        <v>423</v>
      </c>
    </row>
    <row r="3" spans="2:9" x14ac:dyDescent="0.3">
      <c r="B3" s="34"/>
    </row>
    <row r="4" spans="2:9" x14ac:dyDescent="0.3">
      <c r="B4" s="229"/>
      <c r="C4" s="248" t="s">
        <v>95</v>
      </c>
      <c r="D4" s="248" t="s">
        <v>96</v>
      </c>
      <c r="E4" s="248" t="s">
        <v>97</v>
      </c>
      <c r="F4" s="248" t="s">
        <v>98</v>
      </c>
      <c r="G4" s="248" t="s">
        <v>99</v>
      </c>
      <c r="H4" s="248" t="s">
        <v>100</v>
      </c>
    </row>
    <row r="5" spans="2:9" x14ac:dyDescent="0.3">
      <c r="B5" s="35" t="s">
        <v>421</v>
      </c>
      <c r="C5" s="135">
        <f>BRR0!H12*1000+CapitalGiro!E28*1000</f>
        <v>6252164044.6903419</v>
      </c>
      <c r="D5" s="135">
        <f>C9</f>
        <v>6546042710.266489</v>
      </c>
      <c r="E5" s="135">
        <f>D9</f>
        <v>6831243405.8190775</v>
      </c>
      <c r="F5" s="135">
        <f>E9</f>
        <v>7295073219.1888771</v>
      </c>
      <c r="G5" s="135">
        <f>F9</f>
        <v>7723521997.3150835</v>
      </c>
      <c r="H5" s="135">
        <f>G9</f>
        <v>7813014537.5682068</v>
      </c>
    </row>
    <row r="6" spans="2:9" x14ac:dyDescent="0.3">
      <c r="B6" s="35" t="s">
        <v>418</v>
      </c>
      <c r="C6" s="135">
        <f>CAPEX!C40</f>
        <v>652975818.5617708</v>
      </c>
      <c r="D6" s="135">
        <f>CAPEX!D40</f>
        <v>708609793.17891991</v>
      </c>
      <c r="E6" s="135">
        <f>CAPEX!E40</f>
        <v>911910314.21342278</v>
      </c>
      <c r="F6" s="135">
        <f>CAPEX!F40</f>
        <v>929242721.2970649</v>
      </c>
      <c r="G6" s="135">
        <f>CAPEX!G40</f>
        <v>632325345.14715314</v>
      </c>
      <c r="H6" s="135">
        <f>CAPEX!H40</f>
        <v>597839181.54453635</v>
      </c>
    </row>
    <row r="7" spans="2:9" x14ac:dyDescent="0.3">
      <c r="B7" s="35" t="s">
        <v>416</v>
      </c>
      <c r="C7" s="135">
        <f>CapitalGiro!H8</f>
        <v>34760709.85035941</v>
      </c>
      <c r="D7" s="135">
        <f>CapitalGiro!I8</f>
        <v>2495825.0560434163</v>
      </c>
      <c r="E7" s="135">
        <f>CapitalGiro!J8</f>
        <v>15965912.477369815</v>
      </c>
      <c r="F7" s="135">
        <f>CapitalGiro!K8</f>
        <v>6586903.9210242331</v>
      </c>
      <c r="G7" s="135">
        <f>CapitalGiro!L8</f>
        <v>1302003.7908923924</v>
      </c>
      <c r="H7" s="135">
        <f>CapitalGiro!M8</f>
        <v>1381452.2410032153</v>
      </c>
      <c r="I7" s="68"/>
    </row>
    <row r="8" spans="2:9" x14ac:dyDescent="0.3">
      <c r="B8" s="35" t="s">
        <v>417</v>
      </c>
      <c r="C8" s="280">
        <f>Depreciacao!C29</f>
        <v>393857862.83598244</v>
      </c>
      <c r="D8" s="280">
        <f>Depreciacao!D29</f>
        <v>425904922.68237513</v>
      </c>
      <c r="E8" s="280">
        <f>Depreciacao!E29</f>
        <v>464046413.32099354</v>
      </c>
      <c r="F8" s="280">
        <f>Depreciacao!F29</f>
        <v>507380847.09188247</v>
      </c>
      <c r="G8" s="280">
        <f>Depreciacao!G29</f>
        <v>544134808.6849227</v>
      </c>
      <c r="H8" s="280">
        <f>Depreciacao!H29</f>
        <v>573088666.50176477</v>
      </c>
    </row>
    <row r="9" spans="2:9" x14ac:dyDescent="0.3">
      <c r="B9" s="62" t="s">
        <v>422</v>
      </c>
      <c r="C9" s="284">
        <f>C5-C8+C6+C7</f>
        <v>6546042710.266489</v>
      </c>
      <c r="D9" s="284">
        <f t="shared" ref="D9:H9" si="0">D5-D8+D6+D7</f>
        <v>6831243405.8190775</v>
      </c>
      <c r="E9" s="284">
        <f t="shared" si="0"/>
        <v>7295073219.1888771</v>
      </c>
      <c r="F9" s="284">
        <f t="shared" si="0"/>
        <v>7723521997.3150835</v>
      </c>
      <c r="G9" s="284">
        <f t="shared" si="0"/>
        <v>7813014537.5682068</v>
      </c>
      <c r="H9" s="284">
        <f t="shared" si="0"/>
        <v>7839146504.8519821</v>
      </c>
    </row>
    <row r="10" spans="2:9" x14ac:dyDescent="0.3">
      <c r="B10" s="62" t="s">
        <v>420</v>
      </c>
      <c r="C10" s="136">
        <f>BRR0!$K$13*1000</f>
        <v>1313295885.866509</v>
      </c>
      <c r="D10" s="136">
        <f>BRR0!$K$14*1000</f>
        <v>1009844942.5412929</v>
      </c>
      <c r="E10" s="136">
        <f>BRR0!$K$15*1000</f>
        <v>707223100.15412378</v>
      </c>
      <c r="F10" s="136">
        <f>BRR0!$K$16*1000</f>
        <v>404601257.76695472</v>
      </c>
      <c r="G10" s="136">
        <f>BRR0!$K$17*1000</f>
        <v>101979415.37978569</v>
      </c>
      <c r="H10" s="136">
        <f>BRR0!$K$18*1000</f>
        <v>0</v>
      </c>
    </row>
    <row r="11" spans="2:9" x14ac:dyDescent="0.3">
      <c r="B11" s="62" t="s">
        <v>419</v>
      </c>
      <c r="C11" s="284">
        <f>C9+C10</f>
        <v>7859338596.1329975</v>
      </c>
      <c r="D11" s="284">
        <f t="shared" ref="D11:H11" si="1">D9+D10</f>
        <v>7841088348.3603706</v>
      </c>
      <c r="E11" s="284">
        <f t="shared" si="1"/>
        <v>8002296319.3430004</v>
      </c>
      <c r="F11" s="284">
        <f t="shared" si="1"/>
        <v>8128123255.0820379</v>
      </c>
      <c r="G11" s="284">
        <f t="shared" si="1"/>
        <v>7914993952.9479923</v>
      </c>
      <c r="H11" s="284">
        <f t="shared" si="1"/>
        <v>7839146504.8519821</v>
      </c>
    </row>
    <row r="15" spans="2:9" x14ac:dyDescent="0.3">
      <c r="I15" s="143"/>
    </row>
    <row r="20" spans="3:8" x14ac:dyDescent="0.3">
      <c r="C20" s="143"/>
    </row>
    <row r="21" spans="3:8" x14ac:dyDescent="0.3">
      <c r="C21" s="143"/>
    </row>
    <row r="22" spans="3:8" x14ac:dyDescent="0.3">
      <c r="C22" s="143"/>
    </row>
    <row r="23" spans="3:8" x14ac:dyDescent="0.3">
      <c r="C23" s="143"/>
    </row>
    <row r="24" spans="3:8" x14ac:dyDescent="0.3">
      <c r="C24" s="143"/>
    </row>
    <row r="25" spans="3:8" x14ac:dyDescent="0.3">
      <c r="C25" s="143"/>
      <c r="D25" s="53"/>
      <c r="E25" s="53"/>
      <c r="F25" s="53"/>
      <c r="G25" s="53"/>
      <c r="H25" s="53"/>
    </row>
    <row r="26" spans="3:8" x14ac:dyDescent="0.3">
      <c r="C26" s="143"/>
    </row>
    <row r="27" spans="3:8" x14ac:dyDescent="0.3">
      <c r="C27" s="143"/>
      <c r="D27" s="143"/>
      <c r="E27" s="143"/>
      <c r="F27" s="143"/>
      <c r="G27" s="143"/>
      <c r="H27" s="143"/>
    </row>
    <row r="28" spans="3:8" x14ac:dyDescent="0.3">
      <c r="C28" s="143"/>
      <c r="D28" s="53"/>
      <c r="E28" s="53"/>
      <c r="F28" s="53"/>
      <c r="G28" s="53"/>
      <c r="H28" s="53"/>
    </row>
    <row r="32" spans="3:8" x14ac:dyDescent="0.3">
      <c r="C32" s="53"/>
      <c r="D32" s="53"/>
      <c r="E32" s="53"/>
      <c r="F32" s="53"/>
      <c r="G32" s="53"/>
      <c r="H32" s="53"/>
    </row>
    <row r="33" spans="3:9" x14ac:dyDescent="0.3">
      <c r="C33" s="143"/>
    </row>
    <row r="37" spans="3:9" x14ac:dyDescent="0.3">
      <c r="C37" s="116"/>
      <c r="D37" s="116"/>
      <c r="E37" s="116"/>
      <c r="F37" s="116"/>
      <c r="G37" s="116"/>
      <c r="H37" s="116"/>
      <c r="I37" s="116"/>
    </row>
    <row r="39" spans="3:9" x14ac:dyDescent="0.3">
      <c r="C39" s="68"/>
      <c r="D39" s="68"/>
      <c r="E39" s="68"/>
      <c r="F39" s="68"/>
      <c r="G39" s="68"/>
      <c r="H39" s="68"/>
      <c r="I39" s="68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8">
    <tabColor theme="6"/>
  </sheetPr>
  <dimension ref="B2:AI49"/>
  <sheetViews>
    <sheetView showGridLines="0" topLeftCell="X1" workbookViewId="0">
      <pane ySplit="3" topLeftCell="A23" activePane="bottomLeft" state="frozen"/>
      <selection activeCell="F31" sqref="F31"/>
      <selection pane="bottomLeft" activeCell="AD34" sqref="AD34"/>
    </sheetView>
  </sheetViews>
  <sheetFormatPr defaultColWidth="9.140625" defaultRowHeight="15.75" x14ac:dyDescent="0.25"/>
  <cols>
    <col min="1" max="1" width="3.7109375" style="15" customWidth="1"/>
    <col min="2" max="2" width="38.28515625" style="15" bestFit="1" customWidth="1"/>
    <col min="3" max="3" width="15.85546875" style="15" customWidth="1"/>
    <col min="4" max="4" width="15.42578125" style="15" bestFit="1" customWidth="1"/>
    <col min="5" max="7" width="15.85546875" style="15" customWidth="1"/>
    <col min="8" max="8" width="17.140625" style="15" bestFit="1" customWidth="1"/>
    <col min="9" max="9" width="8.5703125" style="15" customWidth="1"/>
    <col min="10" max="10" width="37.7109375" style="15" bestFit="1" customWidth="1"/>
    <col min="11" max="11" width="15.85546875" style="15" customWidth="1"/>
    <col min="12" max="12" width="15.42578125" style="15" bestFit="1" customWidth="1"/>
    <col min="13" max="15" width="15.85546875" style="15" customWidth="1"/>
    <col min="16" max="16" width="17.140625" style="15" bestFit="1" customWidth="1"/>
    <col min="17" max="17" width="9.140625" style="15"/>
    <col min="18" max="18" width="37.7109375" style="15" bestFit="1" customWidth="1"/>
    <col min="19" max="19" width="15.85546875" style="15" customWidth="1"/>
    <col min="20" max="20" width="15.42578125" style="15" bestFit="1" customWidth="1"/>
    <col min="21" max="23" width="15.85546875" style="15" customWidth="1"/>
    <col min="24" max="24" width="17.140625" style="15" bestFit="1" customWidth="1"/>
    <col min="25" max="25" width="9.140625" style="15"/>
    <col min="26" max="26" width="37.7109375" style="15" bestFit="1" customWidth="1"/>
    <col min="27" max="27" width="15.85546875" style="15" customWidth="1"/>
    <col min="28" max="28" width="15.42578125" style="15" bestFit="1" customWidth="1"/>
    <col min="29" max="33" width="15.85546875" style="15" customWidth="1"/>
    <col min="34" max="34" width="11.140625" style="15" customWidth="1"/>
    <col min="35" max="35" width="0" style="15" hidden="1" customWidth="1"/>
    <col min="36" max="16384" width="9.140625" style="15"/>
  </cols>
  <sheetData>
    <row r="2" spans="2:35" x14ac:dyDescent="0.25">
      <c r="B2" s="24" t="s">
        <v>703</v>
      </c>
      <c r="J2" s="24"/>
      <c r="R2" s="24"/>
      <c r="Z2" s="24"/>
    </row>
    <row r="4" spans="2:35" x14ac:dyDescent="0.25">
      <c r="B4" s="153" t="s">
        <v>469</v>
      </c>
      <c r="J4" s="153" t="s">
        <v>470</v>
      </c>
      <c r="K4" s="154">
        <v>3.3999999999999998E-3</v>
      </c>
      <c r="R4" s="153" t="s">
        <v>347</v>
      </c>
      <c r="S4" s="154">
        <v>0.05</v>
      </c>
      <c r="Z4" s="153" t="s">
        <v>679</v>
      </c>
      <c r="AA4" s="154"/>
    </row>
    <row r="5" spans="2:35" ht="16.5" x14ac:dyDescent="0.3">
      <c r="C5" s="247" t="s">
        <v>95</v>
      </c>
      <c r="D5" s="247" t="s">
        <v>96</v>
      </c>
      <c r="E5" s="247" t="s">
        <v>97</v>
      </c>
      <c r="F5" s="247" t="s">
        <v>98</v>
      </c>
      <c r="G5" s="247" t="s">
        <v>99</v>
      </c>
      <c r="H5" s="247" t="s">
        <v>100</v>
      </c>
      <c r="K5" s="247" t="s">
        <v>95</v>
      </c>
      <c r="L5" s="247" t="s">
        <v>96</v>
      </c>
      <c r="M5" s="247" t="s">
        <v>97</v>
      </c>
      <c r="N5" s="247" t="s">
        <v>98</v>
      </c>
      <c r="O5" s="247" t="s">
        <v>99</v>
      </c>
      <c r="P5" s="247" t="s">
        <v>100</v>
      </c>
      <c r="S5" s="247" t="s">
        <v>95</v>
      </c>
      <c r="T5" s="247" t="s">
        <v>96</v>
      </c>
      <c r="U5" s="247" t="s">
        <v>97</v>
      </c>
      <c r="V5" s="247" t="s">
        <v>98</v>
      </c>
      <c r="W5" s="247" t="s">
        <v>99</v>
      </c>
      <c r="X5" s="247" t="s">
        <v>100</v>
      </c>
      <c r="AA5" s="247" t="s">
        <v>95</v>
      </c>
      <c r="AB5" s="247" t="s">
        <v>96</v>
      </c>
      <c r="AC5" s="247" t="s">
        <v>97</v>
      </c>
      <c r="AD5" s="247" t="s">
        <v>98</v>
      </c>
      <c r="AE5" s="247" t="s">
        <v>99</v>
      </c>
      <c r="AF5" s="247" t="s">
        <v>100</v>
      </c>
      <c r="AG5" s="247" t="s">
        <v>7</v>
      </c>
      <c r="AH5" s="247" t="s">
        <v>680</v>
      </c>
    </row>
    <row r="6" spans="2:35" x14ac:dyDescent="0.25">
      <c r="B6" s="128" t="s">
        <v>466</v>
      </c>
      <c r="C6" s="151">
        <f>SUM(C7:C11)</f>
        <v>346949581.61798918</v>
      </c>
      <c r="D6" s="151">
        <f t="shared" ref="D6:H6" si="0">SUM(D7:D11)</f>
        <v>376267514.93122607</v>
      </c>
      <c r="E6" s="151">
        <f t="shared" si="0"/>
        <v>341915052.47657096</v>
      </c>
      <c r="F6" s="151">
        <f t="shared" si="0"/>
        <v>369325269.30137396</v>
      </c>
      <c r="G6" s="151">
        <f t="shared" si="0"/>
        <v>295672018.90438223</v>
      </c>
      <c r="H6" s="151">
        <f t="shared" si="0"/>
        <v>272747120.56717968</v>
      </c>
      <c r="J6" s="128" t="s">
        <v>466</v>
      </c>
      <c r="K6" s="151">
        <f>SUM(K7:K11)</f>
        <v>1179628.5775011631</v>
      </c>
      <c r="L6" s="151">
        <f t="shared" ref="L6" si="1">SUM(L7:L11)</f>
        <v>1279309.5507661689</v>
      </c>
      <c r="M6" s="151">
        <f t="shared" ref="M6" si="2">SUM(M7:M11)</f>
        <v>1162511.1784203413</v>
      </c>
      <c r="N6" s="151">
        <f t="shared" ref="N6" si="3">SUM(N7:N11)</f>
        <v>1255705.9156246716</v>
      </c>
      <c r="O6" s="151">
        <f t="shared" ref="O6" si="4">SUM(O7:O11)</f>
        <v>1005284.8642748996</v>
      </c>
      <c r="P6" s="151">
        <f t="shared" ref="P6" si="5">SUM(P7:P11)</f>
        <v>927340.20992841083</v>
      </c>
      <c r="R6" s="128" t="s">
        <v>466</v>
      </c>
      <c r="S6" s="151">
        <f>SUM(S7:S11)</f>
        <v>17347479.080899458</v>
      </c>
      <c r="T6" s="151">
        <f t="shared" ref="T6:X6" si="6">SUM(T7:T11)</f>
        <v>18813375.746561311</v>
      </c>
      <c r="U6" s="151">
        <f t="shared" si="6"/>
        <v>17095752.623828549</v>
      </c>
      <c r="V6" s="151">
        <f t="shared" si="6"/>
        <v>18466263.465068702</v>
      </c>
      <c r="W6" s="151">
        <f t="shared" si="6"/>
        <v>14783600.945219113</v>
      </c>
      <c r="X6" s="151">
        <f t="shared" si="6"/>
        <v>13637356.028358985</v>
      </c>
      <c r="Z6" s="128" t="s">
        <v>466</v>
      </c>
      <c r="AA6" s="151">
        <f>SUM(AA7:AA11)</f>
        <v>372958900.58789331</v>
      </c>
      <c r="AB6" s="151">
        <f t="shared" ref="AB6:AF6" si="7">SUM(AB7:AB11)</f>
        <v>404474673.35528457</v>
      </c>
      <c r="AC6" s="151">
        <f t="shared" si="7"/>
        <v>367546954.43478209</v>
      </c>
      <c r="AD6" s="151">
        <f t="shared" si="7"/>
        <v>397011997.40782779</v>
      </c>
      <c r="AE6" s="151">
        <f t="shared" si="7"/>
        <v>317837279.38487184</v>
      </c>
      <c r="AF6" s="151">
        <f t="shared" si="7"/>
        <v>293193799.94887018</v>
      </c>
      <c r="AG6" s="151">
        <f>SUM(AA6:AF6)</f>
        <v>2153023605.1195297</v>
      </c>
      <c r="AH6" s="262"/>
    </row>
    <row r="7" spans="2:35" x14ac:dyDescent="0.25">
      <c r="B7" s="127" t="s">
        <v>382</v>
      </c>
      <c r="C7" s="150">
        <v>244129678.95053086</v>
      </c>
      <c r="D7" s="150">
        <v>245281799.96477303</v>
      </c>
      <c r="E7" s="150">
        <v>196605550.40594763</v>
      </c>
      <c r="F7" s="150">
        <v>219323043.34872818</v>
      </c>
      <c r="G7" s="150">
        <v>168002165.68747741</v>
      </c>
      <c r="H7" s="150">
        <v>163716999.17040491</v>
      </c>
      <c r="J7" s="127" t="s">
        <v>382</v>
      </c>
      <c r="K7" s="150">
        <f>C7*$K$4</f>
        <v>830040.90843180486</v>
      </c>
      <c r="L7" s="150">
        <f t="shared" ref="L7:L11" si="8">D7*$K$4</f>
        <v>833958.1198802283</v>
      </c>
      <c r="M7" s="150">
        <f t="shared" ref="M7:M11" si="9">E7*$K$4</f>
        <v>668458.87138022191</v>
      </c>
      <c r="N7" s="150">
        <f t="shared" ref="N7:N11" si="10">F7*$K$4</f>
        <v>745698.34738567576</v>
      </c>
      <c r="O7" s="150">
        <f t="shared" ref="O7:O11" si="11">G7*$K$4</f>
        <v>571207.36333742319</v>
      </c>
      <c r="P7" s="150">
        <f t="shared" ref="P7:P11" si="12">H7*$K$4</f>
        <v>556637.79717937671</v>
      </c>
      <c r="R7" s="127" t="s">
        <v>382</v>
      </c>
      <c r="S7" s="150">
        <f>C7*$S$4</f>
        <v>12206483.947526544</v>
      </c>
      <c r="T7" s="150">
        <f t="shared" ref="T7:T11" si="13">D7*$S$4</f>
        <v>12264089.998238653</v>
      </c>
      <c r="U7" s="150">
        <f t="shared" ref="U7:U11" si="14">E7*$S$4</f>
        <v>9830277.520297382</v>
      </c>
      <c r="V7" s="150">
        <f t="shared" ref="V7:V11" si="15">F7*$S$4</f>
        <v>10966152.16743641</v>
      </c>
      <c r="W7" s="150">
        <f t="shared" ref="W7:W11" si="16">G7*$S$4</f>
        <v>8400108.2843738701</v>
      </c>
      <c r="X7" s="150">
        <f t="shared" ref="X7:X11" si="17">H7*$S$4</f>
        <v>8185849.9585202457</v>
      </c>
      <c r="Z7" s="127" t="s">
        <v>382</v>
      </c>
      <c r="AA7" s="150">
        <f>(S7+K7+C7)*(IGPM!$C$348/IGPM!$C$344)</f>
        <v>262431031.72989801</v>
      </c>
      <c r="AB7" s="150">
        <f>(T7+L7+D7)*(IGPM!$C$348/IGPM!$C$344)</f>
        <v>263669522.30484581</v>
      </c>
      <c r="AC7" s="150">
        <f>(U7+M7+E7)*(IGPM!$C$348/IGPM!$C$344)</f>
        <v>211344223.52356562</v>
      </c>
      <c r="AD7" s="150">
        <f>(V7+N7+F7)*(IGPM!$C$348/IGPM!$C$344)</f>
        <v>235764749.27413869</v>
      </c>
      <c r="AE7" s="150">
        <f>(W7+O7+G7)*(IGPM!$C$348/IGPM!$C$344)</f>
        <v>180596565.98801297</v>
      </c>
      <c r="AF7" s="150">
        <f>(X7+P7+H7)*(IGPM!$C$348/IGPM!$C$344)</f>
        <v>175990158.95448869</v>
      </c>
      <c r="AG7" s="150">
        <f t="shared" ref="AG7:AG31" si="18">SUM(AA7:AF7)</f>
        <v>1329796251.7749498</v>
      </c>
      <c r="AH7" s="263">
        <v>3.3300000000000003E-2</v>
      </c>
      <c r="AI7" s="15">
        <f>AG7/$AG$31*AH7</f>
        <v>9.9894388500073646E-3</v>
      </c>
    </row>
    <row r="8" spans="2:35" x14ac:dyDescent="0.25">
      <c r="B8" s="127" t="s">
        <v>383</v>
      </c>
      <c r="C8" s="150">
        <v>38541934.565334998</v>
      </c>
      <c r="D8" s="150">
        <v>44593381.550347857</v>
      </c>
      <c r="E8" s="150">
        <v>50257390.586292312</v>
      </c>
      <c r="F8" s="150">
        <v>52552722.64775952</v>
      </c>
      <c r="G8" s="150">
        <v>53125988.781001732</v>
      </c>
      <c r="H8" s="150">
        <v>50653919.530738339</v>
      </c>
      <c r="J8" s="127" t="s">
        <v>383</v>
      </c>
      <c r="K8" s="150">
        <f t="shared" ref="K8:K11" si="19">C8*$K$4</f>
        <v>131042.57752213899</v>
      </c>
      <c r="L8" s="150">
        <f t="shared" si="8"/>
        <v>151617.49727118271</v>
      </c>
      <c r="M8" s="150">
        <f t="shared" si="9"/>
        <v>170875.12799339386</v>
      </c>
      <c r="N8" s="150">
        <f t="shared" si="10"/>
        <v>178679.25700238236</v>
      </c>
      <c r="O8" s="150">
        <f t="shared" si="11"/>
        <v>180628.36185540588</v>
      </c>
      <c r="P8" s="150">
        <f t="shared" si="12"/>
        <v>172223.32640451036</v>
      </c>
      <c r="R8" s="127" t="s">
        <v>383</v>
      </c>
      <c r="S8" s="150">
        <f t="shared" ref="S8:S11" si="20">C8*$S$4</f>
        <v>1927096.72826675</v>
      </c>
      <c r="T8" s="150">
        <f t="shared" si="13"/>
        <v>2229669.077517393</v>
      </c>
      <c r="U8" s="150">
        <f t="shared" si="14"/>
        <v>2512869.5293146158</v>
      </c>
      <c r="V8" s="150">
        <f t="shared" si="15"/>
        <v>2627636.1323879762</v>
      </c>
      <c r="W8" s="150">
        <f t="shared" si="16"/>
        <v>2656299.4390500868</v>
      </c>
      <c r="X8" s="150">
        <f t="shared" si="17"/>
        <v>2532695.976536917</v>
      </c>
      <c r="Z8" s="127" t="s">
        <v>383</v>
      </c>
      <c r="AA8" s="150">
        <f>(S8+K8+C8)*(IGPM!$C$348/IGPM!$C$344)</f>
        <v>41431257.749274515</v>
      </c>
      <c r="AB8" s="150">
        <f>(T8+L8+D8)*(IGPM!$C$348/IGPM!$C$344)</f>
        <v>47936355.706076019</v>
      </c>
      <c r="AC8" s="150">
        <f>(U8+M8+E8)*(IGPM!$C$348/IGPM!$C$344)</f>
        <v>54024971.155947506</v>
      </c>
      <c r="AD8" s="150">
        <f>(V8+N8+F8)*(IGPM!$C$348/IGPM!$C$344)</f>
        <v>56492374.396893121</v>
      </c>
      <c r="AE8" s="150">
        <f>(W8+O8+G8)*(IGPM!$C$348/IGPM!$C$344)</f>
        <v>57108615.828288481</v>
      </c>
      <c r="AF8" s="150">
        <f>(X8+P8+H8)*(IGPM!$C$348/IGPM!$C$344)</f>
        <v>54451226.171106167</v>
      </c>
      <c r="AG8" s="150">
        <f t="shared" si="18"/>
        <v>311444801.00758576</v>
      </c>
      <c r="AH8" s="263">
        <v>0.05</v>
      </c>
      <c r="AI8" s="15">
        <f t="shared" ref="AI8:AI11" si="21">AG8/$AG$31*AH8</f>
        <v>3.512876198585787E-3</v>
      </c>
    </row>
    <row r="9" spans="2:35" x14ac:dyDescent="0.25">
      <c r="B9" s="127" t="s">
        <v>384</v>
      </c>
      <c r="C9" s="150">
        <v>63276249.323727891</v>
      </c>
      <c r="D9" s="150">
        <v>85140103.647598162</v>
      </c>
      <c r="E9" s="150">
        <v>93659912.488016918</v>
      </c>
      <c r="F9" s="150">
        <v>96193964.330799088</v>
      </c>
      <c r="G9" s="150">
        <v>73819742.399650708</v>
      </c>
      <c r="H9" s="150">
        <v>58376201.866036423</v>
      </c>
      <c r="J9" s="127" t="s">
        <v>384</v>
      </c>
      <c r="K9" s="150">
        <f t="shared" si="19"/>
        <v>215139.24770067481</v>
      </c>
      <c r="L9" s="150">
        <f t="shared" si="8"/>
        <v>289476.35240183375</v>
      </c>
      <c r="M9" s="150">
        <f t="shared" si="9"/>
        <v>318443.7024592575</v>
      </c>
      <c r="N9" s="150">
        <f t="shared" si="10"/>
        <v>327059.47872471687</v>
      </c>
      <c r="O9" s="150">
        <f t="shared" si="11"/>
        <v>250987.1241588124</v>
      </c>
      <c r="P9" s="150">
        <f t="shared" si="12"/>
        <v>198479.08634452382</v>
      </c>
      <c r="R9" s="127" t="s">
        <v>384</v>
      </c>
      <c r="S9" s="150">
        <f t="shared" si="20"/>
        <v>3163812.4661863949</v>
      </c>
      <c r="T9" s="150">
        <f t="shared" si="13"/>
        <v>4257005.1823799079</v>
      </c>
      <c r="U9" s="150">
        <f t="shared" si="14"/>
        <v>4682995.6244008457</v>
      </c>
      <c r="V9" s="150">
        <f t="shared" si="15"/>
        <v>4809698.2165399548</v>
      </c>
      <c r="W9" s="150">
        <f t="shared" si="16"/>
        <v>3690987.1199825355</v>
      </c>
      <c r="X9" s="150">
        <f t="shared" si="17"/>
        <v>2918810.0933018215</v>
      </c>
      <c r="Z9" s="127" t="s">
        <v>384</v>
      </c>
      <c r="AA9" s="150">
        <f>(S9+K9+C9)*(IGPM!$C$348/IGPM!$C$344)</f>
        <v>68019797.778823331</v>
      </c>
      <c r="AB9" s="150">
        <f>(T9+L9+D9)*(IGPM!$C$348/IGPM!$C$344)</f>
        <v>91522691.292102948</v>
      </c>
      <c r="AC9" s="150">
        <f>(U9+M9+E9)*(IGPM!$C$348/IGPM!$C$344)</f>
        <v>100681193.5837709</v>
      </c>
      <c r="AD9" s="150">
        <f>(V9+N9+F9)*(IGPM!$C$348/IGPM!$C$344)</f>
        <v>103405212.40203646</v>
      </c>
      <c r="AE9" s="150">
        <f>(W9+O9+G9)*(IGPM!$C$348/IGPM!$C$344)</f>
        <v>79353691.215483859</v>
      </c>
      <c r="AF9" s="150">
        <f>(X9+P9+H9)*(IGPM!$C$348/IGPM!$C$344)</f>
        <v>62752414.823275313</v>
      </c>
      <c r="AG9" s="150">
        <f t="shared" si="18"/>
        <v>505735001.09549278</v>
      </c>
      <c r="AH9" s="263">
        <v>0.04</v>
      </c>
      <c r="AI9" s="15">
        <f t="shared" si="21"/>
        <v>4.5634653521715828E-3</v>
      </c>
    </row>
    <row r="10" spans="2:35" x14ac:dyDescent="0.25">
      <c r="B10" s="127" t="s">
        <v>385</v>
      </c>
      <c r="C10" s="150">
        <v>67785.859724342736</v>
      </c>
      <c r="D10" s="150">
        <v>86049.412638443246</v>
      </c>
      <c r="E10" s="150">
        <v>97540.520789126414</v>
      </c>
      <c r="F10" s="150">
        <v>89358.618218546253</v>
      </c>
      <c r="G10" s="150">
        <v>42203.193768761012</v>
      </c>
      <c r="H10" s="150">
        <v>0</v>
      </c>
      <c r="J10" s="127" t="s">
        <v>385</v>
      </c>
      <c r="K10" s="150">
        <f t="shared" si="19"/>
        <v>230.47192306276528</v>
      </c>
      <c r="L10" s="150">
        <f t="shared" si="8"/>
        <v>292.56800297070703</v>
      </c>
      <c r="M10" s="150">
        <f t="shared" si="9"/>
        <v>331.63777068302977</v>
      </c>
      <c r="N10" s="150">
        <f t="shared" si="10"/>
        <v>303.81930194305727</v>
      </c>
      <c r="O10" s="150">
        <f t="shared" si="11"/>
        <v>143.49085881378744</v>
      </c>
      <c r="P10" s="150">
        <f t="shared" si="12"/>
        <v>0</v>
      </c>
      <c r="R10" s="127" t="s">
        <v>385</v>
      </c>
      <c r="S10" s="150">
        <f t="shared" si="20"/>
        <v>3389.2929862171368</v>
      </c>
      <c r="T10" s="150">
        <f t="shared" si="13"/>
        <v>4302.4706319221623</v>
      </c>
      <c r="U10" s="150">
        <f t="shared" si="14"/>
        <v>4877.0260394563211</v>
      </c>
      <c r="V10" s="150">
        <f t="shared" si="15"/>
        <v>4467.9309109273127</v>
      </c>
      <c r="W10" s="150">
        <f t="shared" si="16"/>
        <v>2110.1596884380506</v>
      </c>
      <c r="X10" s="150">
        <f t="shared" si="17"/>
        <v>0</v>
      </c>
      <c r="Z10" s="127" t="s">
        <v>385</v>
      </c>
      <c r="AA10" s="150">
        <f>(S10+K10+C10)*(IGPM!$C$348/IGPM!$C$344)</f>
        <v>72867.47428919567</v>
      </c>
      <c r="AB10" s="150">
        <f>(T10+L10+D10)*(IGPM!$C$348/IGPM!$C$344)</f>
        <v>92500.167269847967</v>
      </c>
      <c r="AC10" s="150">
        <f>(U10+M10+E10)*(IGPM!$C$348/IGPM!$C$344)</f>
        <v>104852.71441064314</v>
      </c>
      <c r="AD10" s="150">
        <f>(V10+N10+F10)*(IGPM!$C$348/IGPM!$C$344)</f>
        <v>96057.449769567058</v>
      </c>
      <c r="AE10" s="150">
        <f>(W10+O10+G10)*(IGPM!$C$348/IGPM!$C$344)</f>
        <v>45366.985819356363</v>
      </c>
      <c r="AF10" s="150">
        <f>(X10+P10+H10)*(IGPM!$C$348/IGPM!$C$344)</f>
        <v>0</v>
      </c>
      <c r="AG10" s="150">
        <f t="shared" si="18"/>
        <v>411644.79155861016</v>
      </c>
      <c r="AH10" s="263">
        <v>3.3300000000000003E-2</v>
      </c>
      <c r="AI10" s="15">
        <f t="shared" si="21"/>
        <v>3.0922785860692001E-6</v>
      </c>
    </row>
    <row r="11" spans="2:35" x14ac:dyDescent="0.25">
      <c r="B11" s="127" t="s">
        <v>386</v>
      </c>
      <c r="C11" s="150">
        <v>933932.91867107467</v>
      </c>
      <c r="D11" s="150">
        <v>1166180.3558686348</v>
      </c>
      <c r="E11" s="150">
        <v>1294658.475524985</v>
      </c>
      <c r="F11" s="150">
        <v>1166180.3558686348</v>
      </c>
      <c r="G11" s="150">
        <v>681918.84248363285</v>
      </c>
      <c r="H11" s="150">
        <v>0</v>
      </c>
      <c r="J11" s="127" t="s">
        <v>386</v>
      </c>
      <c r="K11" s="150">
        <f t="shared" si="19"/>
        <v>3175.3719234816535</v>
      </c>
      <c r="L11" s="150">
        <f t="shared" si="8"/>
        <v>3965.013209953358</v>
      </c>
      <c r="M11" s="150">
        <f t="shared" si="9"/>
        <v>4401.8388167849489</v>
      </c>
      <c r="N11" s="150">
        <f t="shared" si="10"/>
        <v>3965.013209953358</v>
      </c>
      <c r="O11" s="150">
        <f t="shared" si="11"/>
        <v>2318.5240644443516</v>
      </c>
      <c r="P11" s="150">
        <f t="shared" si="12"/>
        <v>0</v>
      </c>
      <c r="R11" s="127" t="s">
        <v>386</v>
      </c>
      <c r="S11" s="150">
        <f t="shared" si="20"/>
        <v>46696.645933553737</v>
      </c>
      <c r="T11" s="150">
        <f t="shared" si="13"/>
        <v>58309.01779343174</v>
      </c>
      <c r="U11" s="150">
        <f t="shared" si="14"/>
        <v>64732.923776249256</v>
      </c>
      <c r="V11" s="150">
        <f t="shared" si="15"/>
        <v>58309.01779343174</v>
      </c>
      <c r="W11" s="150">
        <f t="shared" si="16"/>
        <v>34095.942124181645</v>
      </c>
      <c r="X11" s="150">
        <f t="shared" si="17"/>
        <v>0</v>
      </c>
      <c r="Z11" s="127" t="s">
        <v>386</v>
      </c>
      <c r="AA11" s="150">
        <f>(S11+K11+C11)*(IGPM!$C$348/IGPM!$C$344)</f>
        <v>1003945.8556082785</v>
      </c>
      <c r="AB11" s="150">
        <f>(T11+L11+D11)*(IGPM!$C$348/IGPM!$C$344)</f>
        <v>1253603.8849899939</v>
      </c>
      <c r="AC11" s="150">
        <f>(U11+M11+E11)*(IGPM!$C$348/IGPM!$C$344)</f>
        <v>1391713.4570873932</v>
      </c>
      <c r="AD11" s="150">
        <f>(V11+N11+F11)*(IGPM!$C$348/IGPM!$C$344)</f>
        <v>1253603.8849899939</v>
      </c>
      <c r="AE11" s="150">
        <f>(W11+O11+G11)*(IGPM!$C$348/IGPM!$C$344)</f>
        <v>733039.36726718268</v>
      </c>
      <c r="AF11" s="150">
        <f>(X11+P11+H11)*(IGPM!$C$348/IGPM!$C$344)</f>
        <v>0</v>
      </c>
      <c r="AG11" s="150">
        <f t="shared" si="18"/>
        <v>5635906.4499428421</v>
      </c>
      <c r="AH11" s="263">
        <v>3.3300000000000003E-2</v>
      </c>
      <c r="AI11" s="15">
        <f t="shared" si="21"/>
        <v>4.2336969119081306E-5</v>
      </c>
    </row>
    <row r="12" spans="2:35" x14ac:dyDescent="0.25">
      <c r="B12" s="128" t="s">
        <v>467</v>
      </c>
      <c r="C12" s="151">
        <f>SUM(C13:C27)</f>
        <v>224723129.76335654</v>
      </c>
      <c r="D12" s="151">
        <f t="shared" ref="D12:H12" si="22">SUM(D13:D27)</f>
        <v>245346318.63395637</v>
      </c>
      <c r="E12" s="151">
        <f t="shared" si="22"/>
        <v>467135689.17995441</v>
      </c>
      <c r="F12" s="151">
        <f t="shared" si="22"/>
        <v>453250704.53147227</v>
      </c>
      <c r="G12" s="151">
        <f t="shared" si="22"/>
        <v>247332268.76705331</v>
      </c>
      <c r="H12" s="151">
        <f t="shared" si="22"/>
        <v>235660628.18033868</v>
      </c>
      <c r="J12" s="128" t="s">
        <v>467</v>
      </c>
      <c r="K12" s="151">
        <f>SUM(K13:K27)</f>
        <v>0</v>
      </c>
      <c r="L12" s="151">
        <f t="shared" ref="L12" si="23">SUM(L13:L27)</f>
        <v>0</v>
      </c>
      <c r="M12" s="151">
        <f t="shared" ref="M12" si="24">SUM(M13:M27)</f>
        <v>0</v>
      </c>
      <c r="N12" s="151">
        <f t="shared" ref="N12" si="25">SUM(N13:N27)</f>
        <v>0</v>
      </c>
      <c r="O12" s="151">
        <f t="shared" ref="O12" si="26">SUM(O13:O27)</f>
        <v>0</v>
      </c>
      <c r="P12" s="151">
        <f t="shared" ref="P12" si="27">SUM(P13:P27)</f>
        <v>0</v>
      </c>
      <c r="R12" s="128" t="s">
        <v>467</v>
      </c>
      <c r="S12" s="151">
        <f>SUM(S13:S27)</f>
        <v>11236156.488167832</v>
      </c>
      <c r="T12" s="151">
        <f t="shared" ref="T12:X12" si="28">SUM(T13:T27)</f>
        <v>12267315.931697816</v>
      </c>
      <c r="U12" s="151">
        <f t="shared" si="28"/>
        <v>23356784.458997719</v>
      </c>
      <c r="V12" s="151">
        <f t="shared" si="28"/>
        <v>22662535.226573613</v>
      </c>
      <c r="W12" s="151">
        <f t="shared" si="28"/>
        <v>12366613.438352667</v>
      </c>
      <c r="X12" s="151">
        <f t="shared" si="28"/>
        <v>11783031.409016933</v>
      </c>
      <c r="Z12" s="128" t="s">
        <v>467</v>
      </c>
      <c r="AA12" s="151">
        <f>SUM(AA13:AA27)</f>
        <v>240789956.14771122</v>
      </c>
      <c r="AB12" s="151">
        <f t="shared" ref="AB12:AF12" si="29">SUM(AB13:AB27)</f>
        <v>262887622.50278091</v>
      </c>
      <c r="AC12" s="151">
        <f t="shared" si="29"/>
        <v>500534067.10346252</v>
      </c>
      <c r="AD12" s="151">
        <f t="shared" si="29"/>
        <v>485656360.26420504</v>
      </c>
      <c r="AE12" s="151">
        <f t="shared" si="29"/>
        <v>265015560.31658539</v>
      </c>
      <c r="AF12" s="151">
        <f t="shared" si="29"/>
        <v>252509442.99788147</v>
      </c>
      <c r="AG12" s="151">
        <f t="shared" si="18"/>
        <v>2007393009.3326263</v>
      </c>
      <c r="AH12" s="262"/>
    </row>
    <row r="13" spans="2:35" x14ac:dyDescent="0.25">
      <c r="B13" s="127" t="s">
        <v>387</v>
      </c>
      <c r="C13" s="150">
        <v>0</v>
      </c>
      <c r="D13" s="150">
        <v>85999999.994964227</v>
      </c>
      <c r="E13" s="150">
        <v>226999999.9867079</v>
      </c>
      <c r="F13" s="150">
        <v>137999999.99191934</v>
      </c>
      <c r="G13" s="150">
        <v>0</v>
      </c>
      <c r="H13" s="150">
        <v>0</v>
      </c>
      <c r="I13" s="152"/>
      <c r="J13" s="127" t="s">
        <v>387</v>
      </c>
      <c r="K13" s="150"/>
      <c r="L13" s="150"/>
      <c r="M13" s="150"/>
      <c r="N13" s="150"/>
      <c r="O13" s="150"/>
      <c r="P13" s="150"/>
      <c r="R13" s="127" t="s">
        <v>387</v>
      </c>
      <c r="S13" s="150">
        <f t="shared" ref="S13:S27" si="30">C13*$S$4</f>
        <v>0</v>
      </c>
      <c r="T13" s="150">
        <f t="shared" ref="T13:T27" si="31">D13*$S$4</f>
        <v>4299999.9997482114</v>
      </c>
      <c r="U13" s="150">
        <f t="shared" ref="U13:U27" si="32">E13*$S$4</f>
        <v>11349999.999335395</v>
      </c>
      <c r="V13" s="150">
        <f t="shared" ref="V13:V27" si="33">F13*$S$4</f>
        <v>6899999.9995959671</v>
      </c>
      <c r="W13" s="150">
        <f t="shared" ref="W13:W27" si="34">G13*$S$4</f>
        <v>0</v>
      </c>
      <c r="X13" s="150">
        <f t="shared" ref="X13:X27" si="35">H13*$S$4</f>
        <v>0</v>
      </c>
      <c r="Z13" s="127" t="s">
        <v>387</v>
      </c>
      <c r="AA13" s="150">
        <f>(S13+K13+C13)*(IGPM!$C$348/IGPM!$C$344)</f>
        <v>0</v>
      </c>
      <c r="AB13" s="150">
        <f>(T13+L13+D13)*(IGPM!$C$348/IGPM!$C$344)</f>
        <v>92148664.222045019</v>
      </c>
      <c r="AC13" s="150">
        <f>(U13+M13+E13)*(IGPM!$C$348/IGPM!$C$344)</f>
        <v>243229613.70237464</v>
      </c>
      <c r="AD13" s="150">
        <f>(V13+N13+F13)*(IGPM!$C$348/IGPM!$C$344)</f>
        <v>147866461.19351411</v>
      </c>
      <c r="AE13" s="150">
        <f>(W13+O13+G13)*(IGPM!$C$348/IGPM!$C$344)</f>
        <v>0</v>
      </c>
      <c r="AF13" s="150">
        <f>(X13+P13+H13)*(IGPM!$C$348/IGPM!$C$344)</f>
        <v>0</v>
      </c>
      <c r="AG13" s="150">
        <f t="shared" si="18"/>
        <v>483244739.11793375</v>
      </c>
      <c r="AH13" s="263">
        <v>3.3300000000000003E-2</v>
      </c>
      <c r="AI13" s="15">
        <f t="shared" ref="AI13:AI27" si="36">AG13/$AG$31*AH13</f>
        <v>3.6301378986164602E-3</v>
      </c>
    </row>
    <row r="14" spans="2:35" x14ac:dyDescent="0.25">
      <c r="B14" s="127" t="s">
        <v>388</v>
      </c>
      <c r="C14" s="150">
        <v>43310694.997463919</v>
      </c>
      <c r="D14" s="150">
        <v>46459280.997279555</v>
      </c>
      <c r="E14" s="150">
        <v>46664873.997267514</v>
      </c>
      <c r="F14" s="150">
        <v>44472291.997395903</v>
      </c>
      <c r="G14" s="150">
        <v>41324848.9975802</v>
      </c>
      <c r="H14" s="150">
        <v>41348228.99757883</v>
      </c>
      <c r="J14" s="127" t="s">
        <v>388</v>
      </c>
      <c r="K14" s="150"/>
      <c r="L14" s="150"/>
      <c r="M14" s="150"/>
      <c r="N14" s="150"/>
      <c r="O14" s="150"/>
      <c r="P14" s="150"/>
      <c r="R14" s="127" t="s">
        <v>388</v>
      </c>
      <c r="S14" s="150">
        <f t="shared" si="30"/>
        <v>2165534.7498731962</v>
      </c>
      <c r="T14" s="150">
        <f t="shared" si="31"/>
        <v>2322964.0498639778</v>
      </c>
      <c r="U14" s="150">
        <f t="shared" si="32"/>
        <v>2333243.6998633756</v>
      </c>
      <c r="V14" s="150">
        <f t="shared" si="33"/>
        <v>2223614.5998697951</v>
      </c>
      <c r="W14" s="150">
        <f t="shared" si="34"/>
        <v>2066242.4498790102</v>
      </c>
      <c r="X14" s="150">
        <f t="shared" si="35"/>
        <v>2067411.4498789415</v>
      </c>
      <c r="Z14" s="127" t="s">
        <v>388</v>
      </c>
      <c r="AA14" s="150">
        <f>(S14+K14+C14)*(IGPM!$C$348/IGPM!$C$344)</f>
        <v>46407240.590446562</v>
      </c>
      <c r="AB14" s="150">
        <f>(T14+L14+D14)*(IGPM!$C$348/IGPM!$C$344)</f>
        <v>49780938.196123675</v>
      </c>
      <c r="AC14" s="150">
        <f>(U14+M14+E14)*(IGPM!$C$348/IGPM!$C$344)</f>
        <v>50001230.292907424</v>
      </c>
      <c r="AD14" s="150">
        <f>(V14+N14+F14)*(IGPM!$C$348/IGPM!$C$344)</f>
        <v>47651887.240613244</v>
      </c>
      <c r="AE14" s="150">
        <f>(W14+O14+G14)*(IGPM!$C$348/IGPM!$C$344)</f>
        <v>44279414.354973406</v>
      </c>
      <c r="AF14" s="150">
        <f>(X14+P14+H14)*(IGPM!$C$348/IGPM!$C$344)</f>
        <v>44304465.933688648</v>
      </c>
      <c r="AG14" s="150">
        <f t="shared" si="18"/>
        <v>282425176.60875297</v>
      </c>
      <c r="AH14" s="263">
        <v>3.3300000000000003E-2</v>
      </c>
      <c r="AI14" s="15">
        <f t="shared" si="36"/>
        <v>2.1215799244959292E-3</v>
      </c>
    </row>
    <row r="15" spans="2:35" x14ac:dyDescent="0.25">
      <c r="B15" s="127" t="s">
        <v>383</v>
      </c>
      <c r="C15" s="150">
        <v>22523389.826085962</v>
      </c>
      <c r="D15" s="150">
        <v>27511766.255291067</v>
      </c>
      <c r="E15" s="150">
        <v>26872471.373812422</v>
      </c>
      <c r="F15" s="150">
        <v>21459262.3988274</v>
      </c>
      <c r="G15" s="150">
        <v>25915492.22666242</v>
      </c>
      <c r="H15" s="150">
        <v>28010063.189166095</v>
      </c>
      <c r="J15" s="127" t="s">
        <v>383</v>
      </c>
      <c r="K15" s="150"/>
      <c r="L15" s="150"/>
      <c r="M15" s="150"/>
      <c r="N15" s="150"/>
      <c r="O15" s="150"/>
      <c r="P15" s="150"/>
      <c r="R15" s="127" t="s">
        <v>383</v>
      </c>
      <c r="S15" s="150">
        <f t="shared" si="30"/>
        <v>1126169.4913042982</v>
      </c>
      <c r="T15" s="150">
        <f t="shared" si="31"/>
        <v>1375588.3127645534</v>
      </c>
      <c r="U15" s="150">
        <f t="shared" si="32"/>
        <v>1343623.5686906213</v>
      </c>
      <c r="V15" s="150">
        <f t="shared" si="33"/>
        <v>1072963.1199413701</v>
      </c>
      <c r="W15" s="150">
        <f t="shared" si="34"/>
        <v>1295774.6113331211</v>
      </c>
      <c r="X15" s="150">
        <f t="shared" si="35"/>
        <v>1400503.1594583048</v>
      </c>
      <c r="Z15" s="127" t="s">
        <v>383</v>
      </c>
      <c r="AA15" s="150">
        <f>(S15+K15+C15)*(IGPM!$C$348/IGPM!$C$344)</f>
        <v>24133724.259857584</v>
      </c>
      <c r="AB15" s="150">
        <f>(T15+L15+D15)*(IGPM!$C$348/IGPM!$C$344)</f>
        <v>29478750.127472721</v>
      </c>
      <c r="AC15" s="150">
        <f>(U15+M15+E15)*(IGPM!$C$348/IGPM!$C$344)</f>
        <v>28793748.157987867</v>
      </c>
      <c r="AD15" s="150">
        <f>(V15+N15+F15)*(IGPM!$C$348/IGPM!$C$344)</f>
        <v>22993515.876256887</v>
      </c>
      <c r="AE15" s="150">
        <f>(W15+O15+G15)*(IGPM!$C$348/IGPM!$C$344)</f>
        <v>27768348.738181025</v>
      </c>
      <c r="AF15" s="150">
        <f>(X15+P15+H15)*(IGPM!$C$348/IGPM!$C$344)</f>
        <v>30012673.346603107</v>
      </c>
      <c r="AG15" s="150">
        <f t="shared" si="18"/>
        <v>163180760.50635919</v>
      </c>
      <c r="AH15" s="263">
        <v>0.05</v>
      </c>
      <c r="AI15" s="15">
        <f t="shared" si="36"/>
        <v>1.8405631039445564E-3</v>
      </c>
    </row>
    <row r="16" spans="2:35" x14ac:dyDescent="0.25">
      <c r="B16" s="127" t="s">
        <v>386</v>
      </c>
      <c r="C16" s="150">
        <v>21867227.998719554</v>
      </c>
      <c r="D16" s="150">
        <v>24142917.998586301</v>
      </c>
      <c r="E16" s="150">
        <v>27918239.998365235</v>
      </c>
      <c r="F16" s="150">
        <v>29231207.998288352</v>
      </c>
      <c r="G16" s="150">
        <v>30597861.998208329</v>
      </c>
      <c r="H16" s="150">
        <v>31946336.998129368</v>
      </c>
      <c r="J16" s="127" t="s">
        <v>386</v>
      </c>
      <c r="K16" s="150"/>
      <c r="L16" s="150"/>
      <c r="M16" s="150"/>
      <c r="N16" s="150"/>
      <c r="O16" s="150"/>
      <c r="P16" s="150"/>
      <c r="R16" s="127" t="s">
        <v>386</v>
      </c>
      <c r="S16" s="150">
        <f t="shared" si="30"/>
        <v>1093361.3999359778</v>
      </c>
      <c r="T16" s="150">
        <f t="shared" si="31"/>
        <v>1207145.8999293151</v>
      </c>
      <c r="U16" s="150">
        <f t="shared" si="32"/>
        <v>1395911.9999182618</v>
      </c>
      <c r="V16" s="150">
        <f t="shared" si="33"/>
        <v>1461560.3999144176</v>
      </c>
      <c r="W16" s="150">
        <f t="shared" si="34"/>
        <v>1529893.0999104166</v>
      </c>
      <c r="X16" s="150">
        <f t="shared" si="35"/>
        <v>1597316.8499064685</v>
      </c>
      <c r="Z16" s="127" t="s">
        <v>386</v>
      </c>
      <c r="AA16" s="150">
        <f>(S16+K16+C16)*(IGPM!$C$348/IGPM!$C$344)</f>
        <v>23430649.423708156</v>
      </c>
      <c r="AB16" s="150">
        <f>(T16+L16+D16)*(IGPM!$C$348/IGPM!$C$344)</f>
        <v>25869042.373515893</v>
      </c>
      <c r="AC16" s="150">
        <f>(U16+M16+E16)*(IGPM!$C$348/IGPM!$C$344)</f>
        <v>29914285.156168215</v>
      </c>
      <c r="AD16" s="150">
        <f>(V16+N16+F16)*(IGPM!$C$348/IGPM!$C$344)</f>
        <v>31321125.241822746</v>
      </c>
      <c r="AE16" s="150">
        <f>(W16+O16+G16)*(IGPM!$C$348/IGPM!$C$344)</f>
        <v>32785489.666865941</v>
      </c>
      <c r="AF16" s="150">
        <f>(X16+P16+H16)*(IGPM!$C$348/IGPM!$C$344)</f>
        <v>34230375.364387125</v>
      </c>
      <c r="AG16" s="150">
        <f t="shared" si="18"/>
        <v>177550967.22646809</v>
      </c>
      <c r="AH16" s="263">
        <v>3.3300000000000003E-2</v>
      </c>
      <c r="AI16" s="15">
        <f t="shared" si="36"/>
        <v>1.3337641217600819E-3</v>
      </c>
    </row>
    <row r="17" spans="2:35" x14ac:dyDescent="0.25">
      <c r="B17" s="127" t="s">
        <v>389</v>
      </c>
      <c r="C17" s="150">
        <v>21886869.015506122</v>
      </c>
      <c r="D17" s="150">
        <v>21888216.797967296</v>
      </c>
      <c r="E17" s="150">
        <v>22652421.448972423</v>
      </c>
      <c r="F17" s="150">
        <v>24418734.490718175</v>
      </c>
      <c r="G17" s="150">
        <v>26350509.464351565</v>
      </c>
      <c r="H17" s="150">
        <v>28423350.907549359</v>
      </c>
      <c r="J17" s="127" t="s">
        <v>389</v>
      </c>
      <c r="K17" s="150"/>
      <c r="L17" s="150"/>
      <c r="M17" s="150"/>
      <c r="N17" s="150"/>
      <c r="O17" s="150"/>
      <c r="P17" s="150"/>
      <c r="R17" s="127" t="s">
        <v>389</v>
      </c>
      <c r="S17" s="150">
        <f t="shared" si="30"/>
        <v>1094343.4507753062</v>
      </c>
      <c r="T17" s="150">
        <f t="shared" si="31"/>
        <v>1094410.8398983649</v>
      </c>
      <c r="U17" s="150">
        <f t="shared" si="32"/>
        <v>1132621.0724486213</v>
      </c>
      <c r="V17" s="150">
        <f t="shared" si="33"/>
        <v>1220936.7245359088</v>
      </c>
      <c r="W17" s="150">
        <f t="shared" si="34"/>
        <v>1317525.4732175784</v>
      </c>
      <c r="X17" s="150">
        <f t="shared" si="35"/>
        <v>1421167.545377468</v>
      </c>
      <c r="Z17" s="127" t="s">
        <v>389</v>
      </c>
      <c r="AA17" s="150">
        <f>(S17+K17+C17)*(IGPM!$C$348/IGPM!$C$344)</f>
        <v>23451694.696509909</v>
      </c>
      <c r="AB17" s="150">
        <f>(T17+L17+D17)*(IGPM!$C$348/IGPM!$C$344)</f>
        <v>23453138.840154868</v>
      </c>
      <c r="AC17" s="150">
        <f>(U17+M17+E17)*(IGPM!$C$348/IGPM!$C$344)</f>
        <v>24271981.139998123</v>
      </c>
      <c r="AD17" s="150">
        <f>(V17+N17+F17)*(IGPM!$C$348/IGPM!$C$344)</f>
        <v>26164578.667956017</v>
      </c>
      <c r="AE17" s="150">
        <f>(W17+O17+G17)*(IGPM!$C$348/IGPM!$C$344)</f>
        <v>28234468.009913184</v>
      </c>
      <c r="AF17" s="150">
        <f>(X17+P17+H17)*(IGPM!$C$348/IGPM!$C$344)</f>
        <v>30455509.523238271</v>
      </c>
      <c r="AG17" s="150">
        <f t="shared" si="18"/>
        <v>156031370.87777036</v>
      </c>
      <c r="AH17" s="263">
        <v>3.3300000000000003E-2</v>
      </c>
      <c r="AI17" s="15">
        <f t="shared" si="36"/>
        <v>1.1721087617639716E-3</v>
      </c>
    </row>
    <row r="18" spans="2:35" x14ac:dyDescent="0.25">
      <c r="B18" s="127" t="s">
        <v>390</v>
      </c>
      <c r="C18" s="150">
        <v>63627517.867729589</v>
      </c>
      <c r="D18" s="150">
        <v>14492694.864942495</v>
      </c>
      <c r="E18" s="150">
        <v>90147468.228654578</v>
      </c>
      <c r="F18" s="150">
        <v>167758715.33702329</v>
      </c>
      <c r="G18" s="150">
        <v>93644833.250434086</v>
      </c>
      <c r="H18" s="150">
        <v>72068800.17872645</v>
      </c>
      <c r="J18" s="127" t="s">
        <v>390</v>
      </c>
      <c r="K18" s="150"/>
      <c r="L18" s="150"/>
      <c r="M18" s="150"/>
      <c r="N18" s="150"/>
      <c r="O18" s="150"/>
      <c r="P18" s="150"/>
      <c r="R18" s="127" t="s">
        <v>390</v>
      </c>
      <c r="S18" s="150">
        <f t="shared" si="30"/>
        <v>3181375.8933864795</v>
      </c>
      <c r="T18" s="150">
        <f t="shared" si="31"/>
        <v>724634.74324712483</v>
      </c>
      <c r="U18" s="150">
        <f t="shared" si="32"/>
        <v>4507373.4114327291</v>
      </c>
      <c r="V18" s="150">
        <f t="shared" si="33"/>
        <v>8387935.7668511644</v>
      </c>
      <c r="W18" s="150">
        <f t="shared" si="34"/>
        <v>4682241.6625217041</v>
      </c>
      <c r="X18" s="150">
        <f t="shared" si="35"/>
        <v>3603440.0089363228</v>
      </c>
      <c r="Z18" s="127" t="s">
        <v>390</v>
      </c>
      <c r="AA18" s="150">
        <f>(S18+K18+C18)*(IGPM!$C$348/IGPM!$C$344)</f>
        <v>68176636.972312868</v>
      </c>
      <c r="AB18" s="150">
        <f>(T18+L18+D18)*(IGPM!$C$348/IGPM!$C$344)</f>
        <v>15528865.963492349</v>
      </c>
      <c r="AC18" s="150">
        <f>(U18+M18+E18)*(IGPM!$C$348/IGPM!$C$344)</f>
        <v>96592660.241350934</v>
      </c>
      <c r="AD18" s="150">
        <f>(V18+N18+F18)*(IGPM!$C$348/IGPM!$C$344)</f>
        <v>179752808.49788588</v>
      </c>
      <c r="AE18" s="150">
        <f>(W18+O18+G18)*(IGPM!$C$348/IGPM!$C$344)</f>
        <v>100340073.20731322</v>
      </c>
      <c r="AF18" s="150">
        <f>(X18+P18+H18)*(IGPM!$C$348/IGPM!$C$344)</f>
        <v>77221438.010976642</v>
      </c>
      <c r="AG18" s="150">
        <f t="shared" si="18"/>
        <v>537612482.89333189</v>
      </c>
      <c r="AH18" s="263">
        <v>3.3300000000000003E-2</v>
      </c>
      <c r="AI18" s="15">
        <f t="shared" si="36"/>
        <v>4.0385487744422112E-3</v>
      </c>
    </row>
    <row r="19" spans="2:35" x14ac:dyDescent="0.25">
      <c r="B19" s="127" t="s">
        <v>391</v>
      </c>
      <c r="C19" s="150">
        <v>771381.99995483132</v>
      </c>
      <c r="D19" s="150">
        <v>1384416.9999189349</v>
      </c>
      <c r="E19" s="150">
        <v>1093099.999935993</v>
      </c>
      <c r="F19" s="150">
        <v>60391.999996463717</v>
      </c>
      <c r="G19" s="150">
        <v>619618.99996371788</v>
      </c>
      <c r="H19" s="150">
        <v>66036.999996133178</v>
      </c>
      <c r="J19" s="127" t="s">
        <v>391</v>
      </c>
      <c r="K19" s="150"/>
      <c r="L19" s="150"/>
      <c r="M19" s="150"/>
      <c r="N19" s="150"/>
      <c r="O19" s="150"/>
      <c r="P19" s="150"/>
      <c r="R19" s="127" t="s">
        <v>391</v>
      </c>
      <c r="S19" s="150">
        <f t="shared" si="30"/>
        <v>38569.09999774157</v>
      </c>
      <c r="T19" s="150">
        <f t="shared" si="31"/>
        <v>69220.849995946744</v>
      </c>
      <c r="U19" s="150">
        <f t="shared" si="32"/>
        <v>54654.999996799655</v>
      </c>
      <c r="V19" s="150">
        <f t="shared" si="33"/>
        <v>3019.599999823186</v>
      </c>
      <c r="W19" s="150">
        <f t="shared" si="34"/>
        <v>30980.949998185897</v>
      </c>
      <c r="X19" s="150">
        <f t="shared" si="35"/>
        <v>3301.8499998066591</v>
      </c>
      <c r="Z19" s="127" t="s">
        <v>391</v>
      </c>
      <c r="AA19" s="150">
        <f>(S19+K19+C19)*(IGPM!$C$348/IGPM!$C$344)</f>
        <v>826532.80122011073</v>
      </c>
      <c r="AB19" s="150">
        <f>(T19+L19+D19)*(IGPM!$C$348/IGPM!$C$344)</f>
        <v>1483397.4101894293</v>
      </c>
      <c r="AC19" s="150">
        <f>(U19+M19+E19)*(IGPM!$C$348/IGPM!$C$344)</f>
        <v>1171252.3821060164</v>
      </c>
      <c r="AD19" s="150">
        <f>(V19+N19+F19)*(IGPM!$C$348/IGPM!$C$344)</f>
        <v>64709.792205787708</v>
      </c>
      <c r="AE19" s="150">
        <f>(W19+O19+G19)*(IGPM!$C$348/IGPM!$C$344)</f>
        <v>663919.3392627826</v>
      </c>
      <c r="AF19" s="150">
        <f>(X19+P19+H19)*(IGPM!$C$348/IGPM!$C$344)</f>
        <v>70758.38766547892</v>
      </c>
      <c r="AG19" s="150">
        <f t="shared" si="18"/>
        <v>4280570.1126496047</v>
      </c>
      <c r="AH19" s="263">
        <v>3.3300000000000003E-2</v>
      </c>
      <c r="AI19" s="15">
        <f t="shared" si="36"/>
        <v>3.2155672965995849E-5</v>
      </c>
    </row>
    <row r="20" spans="2:35" x14ac:dyDescent="0.25">
      <c r="B20" s="127" t="s">
        <v>392</v>
      </c>
      <c r="C20" s="150">
        <v>20375379.998806909</v>
      </c>
      <c r="D20" s="150">
        <v>353870.99997927895</v>
      </c>
      <c r="E20" s="150">
        <v>370118.99997832748</v>
      </c>
      <c r="F20" s="150">
        <v>387535.99997730763</v>
      </c>
      <c r="G20" s="150">
        <v>405656.99997624656</v>
      </c>
      <c r="H20" s="150">
        <v>423538.99997519946</v>
      </c>
      <c r="J20" s="127" t="s">
        <v>392</v>
      </c>
      <c r="K20" s="150"/>
      <c r="L20" s="150"/>
      <c r="M20" s="150"/>
      <c r="N20" s="150"/>
      <c r="O20" s="150"/>
      <c r="P20" s="150"/>
      <c r="R20" s="127" t="s">
        <v>392</v>
      </c>
      <c r="S20" s="150">
        <f t="shared" si="30"/>
        <v>1018768.9999403455</v>
      </c>
      <c r="T20" s="150">
        <f t="shared" si="31"/>
        <v>17693.549998963947</v>
      </c>
      <c r="U20" s="150">
        <f t="shared" si="32"/>
        <v>18505.949998916374</v>
      </c>
      <c r="V20" s="150">
        <f t="shared" si="33"/>
        <v>19376.799998865383</v>
      </c>
      <c r="W20" s="150">
        <f t="shared" si="34"/>
        <v>20282.849998812329</v>
      </c>
      <c r="X20" s="150">
        <f t="shared" si="35"/>
        <v>21176.949998759974</v>
      </c>
      <c r="Z20" s="127" t="s">
        <v>392</v>
      </c>
      <c r="AA20" s="150">
        <f>(S20+K20+C20)*(IGPM!$C$348/IGPM!$C$344)</f>
        <v>21832140.116471764</v>
      </c>
      <c r="AB20" s="150">
        <f>(T20+L20+D20)*(IGPM!$C$348/IGPM!$C$344)</f>
        <v>379171.3948478988</v>
      </c>
      <c r="AC20" s="150">
        <f>(U20+M20+E20)*(IGPM!$C$348/IGPM!$C$344)</f>
        <v>396581.06340929162</v>
      </c>
      <c r="AD20" s="150">
        <f>(V20+N20+F20)*(IGPM!$C$348/IGPM!$C$344)</f>
        <v>415243.31090644695</v>
      </c>
      <c r="AE20" s="150">
        <f>(W20+O20+G20)*(IGPM!$C$348/IGPM!$C$344)</f>
        <v>434659.89165490831</v>
      </c>
      <c r="AF20" s="150">
        <f>(X20+P20+H20)*(IGPM!$C$348/IGPM!$C$344)</f>
        <v>453820.38483652007</v>
      </c>
      <c r="AG20" s="150">
        <f t="shared" si="18"/>
        <v>23911616.162126832</v>
      </c>
      <c r="AH20" s="263">
        <v>0.2</v>
      </c>
      <c r="AI20" s="15">
        <f t="shared" si="36"/>
        <v>1.0788242027338726E-3</v>
      </c>
    </row>
    <row r="21" spans="2:35" x14ac:dyDescent="0.25">
      <c r="B21" s="127" t="s">
        <v>393</v>
      </c>
      <c r="C21" s="150">
        <v>5801059.9996603159</v>
      </c>
      <c r="D21" s="150">
        <v>8827206.9994831197</v>
      </c>
      <c r="E21" s="150">
        <v>8855232.9994814768</v>
      </c>
      <c r="F21" s="150">
        <v>10603307.999379117</v>
      </c>
      <c r="G21" s="150">
        <v>10213596.999401938</v>
      </c>
      <c r="H21" s="150">
        <v>13616945.999202654</v>
      </c>
      <c r="J21" s="127" t="s">
        <v>393</v>
      </c>
      <c r="K21" s="150"/>
      <c r="L21" s="150"/>
      <c r="M21" s="150"/>
      <c r="N21" s="150"/>
      <c r="O21" s="150"/>
      <c r="P21" s="150"/>
      <c r="R21" s="127" t="s">
        <v>393</v>
      </c>
      <c r="S21" s="150">
        <f t="shared" si="30"/>
        <v>290052.99998301582</v>
      </c>
      <c r="T21" s="150">
        <f t="shared" si="31"/>
        <v>441360.34997415601</v>
      </c>
      <c r="U21" s="150">
        <f t="shared" si="32"/>
        <v>442761.64997407387</v>
      </c>
      <c r="V21" s="150">
        <f t="shared" si="33"/>
        <v>530165.3999689559</v>
      </c>
      <c r="W21" s="150">
        <f t="shared" si="34"/>
        <v>510679.84997009696</v>
      </c>
      <c r="X21" s="150">
        <f t="shared" si="35"/>
        <v>680847.29996013269</v>
      </c>
      <c r="Z21" s="127" t="s">
        <v>393</v>
      </c>
      <c r="AA21" s="150">
        <f>(S21+K21+C21)*(IGPM!$C$348/IGPM!$C$344)</f>
        <v>6215813.1403713543</v>
      </c>
      <c r="AB21" s="150">
        <f>(T21+L21+D21)*(IGPM!$C$348/IGPM!$C$344)</f>
        <v>9458317.8355986681</v>
      </c>
      <c r="AC21" s="150">
        <f>(U21+M21+E21)*(IGPM!$C$348/IGPM!$C$344)</f>
        <v>9488347.5851740967</v>
      </c>
      <c r="AD21" s="150">
        <f>(V21+N21+F21)*(IGPM!$C$348/IGPM!$C$344)</f>
        <v>11361403.122499112</v>
      </c>
      <c r="AE21" s="150">
        <f>(W21+O21+G21)*(IGPM!$C$348/IGPM!$C$344)</f>
        <v>10943829.307584725</v>
      </c>
      <c r="AF21" s="150">
        <f>(X21+P21+H21)*(IGPM!$C$348/IGPM!$C$344)</f>
        <v>14590504.473066501</v>
      </c>
      <c r="AG21" s="150">
        <f t="shared" si="18"/>
        <v>62058215.464294463</v>
      </c>
      <c r="AH21" s="263">
        <v>3.3300000000000003E-2</v>
      </c>
      <c r="AI21" s="15">
        <f t="shared" si="36"/>
        <v>4.6618175355337462E-4</v>
      </c>
    </row>
    <row r="22" spans="2:35" x14ac:dyDescent="0.25">
      <c r="B22" s="127" t="s">
        <v>394</v>
      </c>
      <c r="C22" s="261">
        <v>5800874.9996603271</v>
      </c>
      <c r="D22" s="261">
        <v>5819124.9996592579</v>
      </c>
      <c r="E22" s="261">
        <v>6086551.9996435987</v>
      </c>
      <c r="F22" s="261">
        <v>6372796.9996268377</v>
      </c>
      <c r="G22" s="261">
        <v>6670745.9996093912</v>
      </c>
      <c r="H22" s="261">
        <v>6964731.9995921766</v>
      </c>
      <c r="J22" s="127" t="s">
        <v>394</v>
      </c>
      <c r="K22" s="150"/>
      <c r="L22" s="150"/>
      <c r="M22" s="150"/>
      <c r="N22" s="150"/>
      <c r="O22" s="150"/>
      <c r="P22" s="150"/>
      <c r="R22" s="127" t="s">
        <v>394</v>
      </c>
      <c r="S22" s="150">
        <f t="shared" si="30"/>
        <v>290043.74998301634</v>
      </c>
      <c r="T22" s="150">
        <f t="shared" si="31"/>
        <v>290956.24998296291</v>
      </c>
      <c r="U22" s="150">
        <f t="shared" si="32"/>
        <v>304327.59998217993</v>
      </c>
      <c r="V22" s="150">
        <f t="shared" si="33"/>
        <v>318639.84998134192</v>
      </c>
      <c r="W22" s="150">
        <f t="shared" si="34"/>
        <v>333537.29998046957</v>
      </c>
      <c r="X22" s="150">
        <f t="shared" si="35"/>
        <v>348236.59997960884</v>
      </c>
      <c r="Z22" s="127" t="s">
        <v>394</v>
      </c>
      <c r="AA22" s="150">
        <f>(S22+K22+C22)*(IGPM!$C$348/IGPM!$C$344)</f>
        <v>6215614.9135936676</v>
      </c>
      <c r="AB22" s="150">
        <f>(T22+L22+D22)*(IGPM!$C$348/IGPM!$C$344)</f>
        <v>6235169.7173384624</v>
      </c>
      <c r="AC22" s="150">
        <f>(U22+M22+E22)*(IGPM!$C$348/IGPM!$C$344)</f>
        <v>6521716.7036978668</v>
      </c>
      <c r="AD22" s="150">
        <f>(V22+N22+F22)*(IGPM!$C$348/IGPM!$C$344)</f>
        <v>6828427.1035843696</v>
      </c>
      <c r="AE22" s="150">
        <f>(W22+O22+G22)*(IGPM!$C$348/IGPM!$C$344)</f>
        <v>7147678.2937738365</v>
      </c>
      <c r="AF22" s="150">
        <f>(X22+P22+H22)*(IGPM!$C$348/IGPM!$C$344)</f>
        <v>7462683.14493642</v>
      </c>
      <c r="AG22" s="150">
        <f t="shared" si="18"/>
        <v>40411289.876924627</v>
      </c>
      <c r="AH22" s="263">
        <v>3.3300000000000003E-2</v>
      </c>
      <c r="AI22" s="15">
        <f t="shared" si="36"/>
        <v>3.0356989541566149E-4</v>
      </c>
    </row>
    <row r="23" spans="2:35" x14ac:dyDescent="0.25">
      <c r="B23" s="127" t="s">
        <v>395</v>
      </c>
      <c r="C23" s="150">
        <v>0</v>
      </c>
      <c r="D23" s="150">
        <v>0</v>
      </c>
      <c r="E23" s="150">
        <v>0</v>
      </c>
      <c r="F23" s="150">
        <v>0</v>
      </c>
      <c r="G23" s="150">
        <v>0</v>
      </c>
      <c r="H23" s="150">
        <v>0</v>
      </c>
      <c r="J23" s="127" t="s">
        <v>395</v>
      </c>
      <c r="K23" s="150"/>
      <c r="L23" s="150"/>
      <c r="M23" s="150"/>
      <c r="N23" s="150"/>
      <c r="O23" s="150"/>
      <c r="P23" s="150"/>
      <c r="R23" s="127" t="s">
        <v>395</v>
      </c>
      <c r="S23" s="150">
        <f t="shared" si="30"/>
        <v>0</v>
      </c>
      <c r="T23" s="150">
        <f t="shared" si="31"/>
        <v>0</v>
      </c>
      <c r="U23" s="150">
        <f t="shared" si="32"/>
        <v>0</v>
      </c>
      <c r="V23" s="150">
        <f t="shared" si="33"/>
        <v>0</v>
      </c>
      <c r="W23" s="150">
        <f t="shared" si="34"/>
        <v>0</v>
      </c>
      <c r="X23" s="150">
        <f t="shared" si="35"/>
        <v>0</v>
      </c>
      <c r="Z23" s="127" t="s">
        <v>395</v>
      </c>
      <c r="AA23" s="150">
        <f>(S23+K23+C23)*(IGPM!$C$348/IGPM!$C$344)</f>
        <v>0</v>
      </c>
      <c r="AB23" s="150">
        <f>(T23+L23+D23)*(IGPM!$C$348/IGPM!$C$344)</f>
        <v>0</v>
      </c>
      <c r="AC23" s="150">
        <f>(U23+M23+E23)*(IGPM!$C$348/IGPM!$C$344)</f>
        <v>0</v>
      </c>
      <c r="AD23" s="150">
        <f>(V23+N23+F23)*(IGPM!$C$348/IGPM!$C$344)</f>
        <v>0</v>
      </c>
      <c r="AE23" s="150">
        <f>(W23+O23+G23)*(IGPM!$C$348/IGPM!$C$344)</f>
        <v>0</v>
      </c>
      <c r="AF23" s="150">
        <f>(X23+P23+H23)*(IGPM!$C$348/IGPM!$C$344)</f>
        <v>0</v>
      </c>
      <c r="AG23" s="150">
        <f t="shared" si="18"/>
        <v>0</v>
      </c>
      <c r="AH23" s="263">
        <v>3.3300000000000003E-2</v>
      </c>
      <c r="AI23" s="15">
        <f t="shared" si="36"/>
        <v>0</v>
      </c>
    </row>
    <row r="24" spans="2:35" x14ac:dyDescent="0.25">
      <c r="B24" s="127" t="s">
        <v>396</v>
      </c>
      <c r="C24" s="150">
        <v>3792285.999777941</v>
      </c>
      <c r="D24" s="150">
        <v>4211850.9997533727</v>
      </c>
      <c r="E24" s="150">
        <v>4711312.9997241264</v>
      </c>
      <c r="F24" s="150">
        <v>5255340.9996922715</v>
      </c>
      <c r="G24" s="150">
        <v>5855268.999657142</v>
      </c>
      <c r="H24" s="150">
        <v>6528330.9996177303</v>
      </c>
      <c r="J24" s="127" t="s">
        <v>396</v>
      </c>
      <c r="K24" s="150"/>
      <c r="L24" s="150"/>
      <c r="M24" s="150"/>
      <c r="N24" s="150"/>
      <c r="O24" s="150"/>
      <c r="P24" s="150"/>
      <c r="R24" s="127" t="s">
        <v>396</v>
      </c>
      <c r="S24" s="150">
        <f t="shared" si="30"/>
        <v>189614.29998889705</v>
      </c>
      <c r="T24" s="150">
        <f t="shared" si="31"/>
        <v>210592.54998766864</v>
      </c>
      <c r="U24" s="150">
        <f t="shared" si="32"/>
        <v>235565.64998620632</v>
      </c>
      <c r="V24" s="150">
        <f t="shared" si="33"/>
        <v>262767.04998461361</v>
      </c>
      <c r="W24" s="150">
        <f t="shared" si="34"/>
        <v>292763.4499828571</v>
      </c>
      <c r="X24" s="150">
        <f t="shared" si="35"/>
        <v>326416.54998088651</v>
      </c>
      <c r="Z24" s="127" t="s">
        <v>396</v>
      </c>
      <c r="AA24" s="150">
        <f>(S24+K24+C24)*(IGPM!$C$348/IGPM!$C$344)</f>
        <v>4063419.6424181657</v>
      </c>
      <c r="AB24" s="150">
        <f>(T24+L24+D24)*(IGPM!$C$348/IGPM!$C$344)</f>
        <v>4512981.9017707501</v>
      </c>
      <c r="AC24" s="150">
        <f>(U24+M24+E24)*(IGPM!$C$348/IGPM!$C$344)</f>
        <v>5048153.4846739024</v>
      </c>
      <c r="AD24" s="150">
        <f>(V24+N24+F24)*(IGPM!$C$348/IGPM!$C$344)</f>
        <v>5631077.362573795</v>
      </c>
      <c r="AE24" s="150">
        <f>(W24+O24+G24)*(IGPM!$C$348/IGPM!$C$344)</f>
        <v>6273897.8722180156</v>
      </c>
      <c r="AF24" s="150">
        <f>(X24+P24+H24)*(IGPM!$C$348/IGPM!$C$344)</f>
        <v>6995081.1773182247</v>
      </c>
      <c r="AG24" s="150">
        <f t="shared" si="18"/>
        <v>32524611.440972857</v>
      </c>
      <c r="AH24" s="263">
        <v>0.04</v>
      </c>
      <c r="AI24" s="15">
        <f t="shared" si="36"/>
        <v>2.9348361707655965E-4</v>
      </c>
    </row>
    <row r="25" spans="2:35" x14ac:dyDescent="0.25">
      <c r="B25" s="127" t="s">
        <v>397</v>
      </c>
      <c r="C25" s="150">
        <v>10844077.999365019</v>
      </c>
      <c r="D25" s="150">
        <v>837169.99995097914</v>
      </c>
      <c r="E25" s="150">
        <v>874656.99994878413</v>
      </c>
      <c r="F25" s="150">
        <v>916402.99994633964</v>
      </c>
      <c r="G25" s="150">
        <v>959763.99994380062</v>
      </c>
      <c r="H25" s="150">
        <v>1002041.9999413249</v>
      </c>
      <c r="J25" s="127" t="s">
        <v>397</v>
      </c>
      <c r="K25" s="150"/>
      <c r="L25" s="150"/>
      <c r="M25" s="150"/>
      <c r="N25" s="150"/>
      <c r="O25" s="150"/>
      <c r="P25" s="150"/>
      <c r="R25" s="127" t="s">
        <v>397</v>
      </c>
      <c r="S25" s="150">
        <f t="shared" si="30"/>
        <v>542203.899968251</v>
      </c>
      <c r="T25" s="150">
        <f t="shared" si="31"/>
        <v>41858.499997548963</v>
      </c>
      <c r="U25" s="150">
        <f t="shared" si="32"/>
        <v>43732.849997439211</v>
      </c>
      <c r="V25" s="150">
        <f t="shared" si="33"/>
        <v>45820.149997316985</v>
      </c>
      <c r="W25" s="150">
        <f t="shared" si="34"/>
        <v>47988.199997190037</v>
      </c>
      <c r="X25" s="150">
        <f t="shared" si="35"/>
        <v>50102.099997066252</v>
      </c>
      <c r="Z25" s="127" t="s">
        <v>397</v>
      </c>
      <c r="AA25" s="150">
        <f>(S25+K25+C25)*(IGPM!$C$348/IGPM!$C$344)</f>
        <v>11619387.237437971</v>
      </c>
      <c r="AB25" s="150">
        <f>(T25+L25+D25)*(IGPM!$C$348/IGPM!$C$344)</f>
        <v>897024.38635778415</v>
      </c>
      <c r="AC25" s="150">
        <f>(U25+M25+E25)*(IGPM!$C$348/IGPM!$C$344)</f>
        <v>937191.56049373536</v>
      </c>
      <c r="AD25" s="150">
        <f>(V25+N25+F25)*(IGPM!$C$348/IGPM!$C$344)</f>
        <v>981922.23650086892</v>
      </c>
      <c r="AE25" s="150">
        <f>(W25+O25+G25)*(IGPM!$C$348/IGPM!$C$344)</f>
        <v>1028383.3787024049</v>
      </c>
      <c r="AF25" s="150">
        <f>(X25+P25+H25)*(IGPM!$C$348/IGPM!$C$344)</f>
        <v>1073684.0906324005</v>
      </c>
      <c r="AG25" s="150">
        <f t="shared" si="18"/>
        <v>16537592.890125167</v>
      </c>
      <c r="AH25" s="263">
        <v>3.3300000000000003E-2</v>
      </c>
      <c r="AI25" s="15">
        <f t="shared" si="36"/>
        <v>1.2423051477376251E-4</v>
      </c>
    </row>
    <row r="26" spans="2:35" x14ac:dyDescent="0.25">
      <c r="B26" s="127" t="s">
        <v>398</v>
      </c>
      <c r="C26" s="150">
        <v>414792.99997571163</v>
      </c>
      <c r="D26" s="150">
        <v>212318.99998756757</v>
      </c>
      <c r="E26" s="150">
        <v>222076.99998699618</v>
      </c>
      <c r="F26" s="150">
        <v>232520.99998638462</v>
      </c>
      <c r="G26" s="150">
        <v>243391.99998574806</v>
      </c>
      <c r="H26" s="150">
        <v>254118.99998511997</v>
      </c>
      <c r="J26" s="127" t="s">
        <v>398</v>
      </c>
      <c r="K26" s="150"/>
      <c r="L26" s="150"/>
      <c r="M26" s="150"/>
      <c r="N26" s="150"/>
      <c r="O26" s="150"/>
      <c r="P26" s="150"/>
      <c r="R26" s="127" t="s">
        <v>398</v>
      </c>
      <c r="S26" s="150">
        <f t="shared" si="30"/>
        <v>20739.649998785582</v>
      </c>
      <c r="T26" s="150">
        <f t="shared" si="31"/>
        <v>10615.949999378379</v>
      </c>
      <c r="U26" s="150">
        <f t="shared" si="32"/>
        <v>11103.84999934981</v>
      </c>
      <c r="V26" s="150">
        <f t="shared" si="33"/>
        <v>11626.049999319232</v>
      </c>
      <c r="W26" s="150">
        <f t="shared" si="34"/>
        <v>12169.599999287404</v>
      </c>
      <c r="X26" s="150">
        <f t="shared" si="35"/>
        <v>12705.949999256</v>
      </c>
      <c r="Z26" s="127" t="s">
        <v>398</v>
      </c>
      <c r="AA26" s="150">
        <f>(S26+K26+C26)*(IGPM!$C$348/IGPM!$C$344)</f>
        <v>444449.07998435723</v>
      </c>
      <c r="AB26" s="150">
        <f>(T26+L26+D26)*(IGPM!$C$348/IGPM!$C$344)</f>
        <v>227498.9795227951</v>
      </c>
      <c r="AC26" s="150">
        <f>(U26+M26+E26)*(IGPM!$C$348/IGPM!$C$344)</f>
        <v>237954.63842371036</v>
      </c>
      <c r="AD26" s="150">
        <f>(V26+N26+F26)*(IGPM!$C$348/IGPM!$C$344)</f>
        <v>249145.34364621079</v>
      </c>
      <c r="AE26" s="150">
        <f>(W26+O26+G26)*(IGPM!$C$348/IGPM!$C$344)</f>
        <v>260793.57770153467</v>
      </c>
      <c r="AF26" s="150">
        <f>(X26+P26+H26)*(IGPM!$C$348/IGPM!$C$344)</f>
        <v>272287.51631909143</v>
      </c>
      <c r="AG26" s="150">
        <f t="shared" si="18"/>
        <v>1692129.1355976996</v>
      </c>
      <c r="AH26" s="263">
        <v>0.1</v>
      </c>
      <c r="AI26" s="15">
        <f t="shared" si="36"/>
        <v>3.817203013917011E-5</v>
      </c>
    </row>
    <row r="27" spans="2:35" x14ac:dyDescent="0.25">
      <c r="B27" s="127" t="s">
        <v>306</v>
      </c>
      <c r="C27" s="150">
        <v>3707576.0606503719</v>
      </c>
      <c r="D27" s="150">
        <v>3205481.7261929223</v>
      </c>
      <c r="E27" s="150">
        <v>3667163.1474750228</v>
      </c>
      <c r="F27" s="150">
        <v>4082194.3186950912</v>
      </c>
      <c r="G27" s="150">
        <v>4530678.8312787153</v>
      </c>
      <c r="H27" s="150">
        <v>5008101.9108782215</v>
      </c>
      <c r="J27" s="127" t="s">
        <v>306</v>
      </c>
      <c r="K27" s="150"/>
      <c r="L27" s="150"/>
      <c r="M27" s="150"/>
      <c r="N27" s="150"/>
      <c r="O27" s="150"/>
      <c r="P27" s="150"/>
      <c r="R27" s="127" t="s">
        <v>306</v>
      </c>
      <c r="S27" s="150">
        <f t="shared" si="30"/>
        <v>185378.8030325186</v>
      </c>
      <c r="T27" s="150">
        <f t="shared" si="31"/>
        <v>160274.08630964614</v>
      </c>
      <c r="U27" s="150">
        <f t="shared" si="32"/>
        <v>183358.15737375116</v>
      </c>
      <c r="V27" s="150">
        <f t="shared" si="33"/>
        <v>204109.71593475458</v>
      </c>
      <c r="W27" s="150">
        <f t="shared" si="34"/>
        <v>226533.94156393578</v>
      </c>
      <c r="X27" s="150">
        <f t="shared" si="35"/>
        <v>250405.0955439111</v>
      </c>
      <c r="Z27" s="127" t="s">
        <v>306</v>
      </c>
      <c r="AA27" s="150">
        <f>(S27+K27+C27)*(IGPM!$C$348/IGPM!$C$344)</f>
        <v>3972653.2733787079</v>
      </c>
      <c r="AB27" s="150">
        <f>(T27+L27+D27)*(IGPM!$C$348/IGPM!$C$344)</f>
        <v>3434661.1543505704</v>
      </c>
      <c r="AC27" s="150">
        <f>(U27+M27+E27)*(IGPM!$C$348/IGPM!$C$344)</f>
        <v>3929350.9946967554</v>
      </c>
      <c r="AD27" s="150">
        <f>(V27+N27+F27)*(IGPM!$C$348/IGPM!$C$344)</f>
        <v>4374055.274239541</v>
      </c>
      <c r="AE27" s="150">
        <f>(W27+O27+G27)*(IGPM!$C$348/IGPM!$C$344)</f>
        <v>4854604.6784404228</v>
      </c>
      <c r="AF27" s="150">
        <f>(X27+P27+H27)*(IGPM!$C$348/IGPM!$C$344)</f>
        <v>5366161.6442130469</v>
      </c>
      <c r="AG27" s="150">
        <f t="shared" si="18"/>
        <v>25931487.019319043</v>
      </c>
      <c r="AH27" s="263">
        <v>3.3300000000000003E-2</v>
      </c>
      <c r="AI27" s="15">
        <f t="shared" si="36"/>
        <v>1.9479751392252124E-4</v>
      </c>
    </row>
    <row r="28" spans="2:35" x14ac:dyDescent="0.25">
      <c r="B28" s="128" t="s">
        <v>468</v>
      </c>
      <c r="C28" s="151">
        <f>SUM(C29:C30)</f>
        <v>36609523.809523806</v>
      </c>
      <c r="D28" s="151">
        <f t="shared" ref="D28:H28" si="37">SUM(D29:D30)</f>
        <v>38495238.09523809</v>
      </c>
      <c r="E28" s="151">
        <f t="shared" si="37"/>
        <v>40904761.904761896</v>
      </c>
      <c r="F28" s="151">
        <f t="shared" si="37"/>
        <v>43466666.666666664</v>
      </c>
      <c r="G28" s="151">
        <f t="shared" si="37"/>
        <v>46171428.571428567</v>
      </c>
      <c r="H28" s="151">
        <f t="shared" si="37"/>
        <v>48657142.857142858</v>
      </c>
      <c r="J28" s="128" t="s">
        <v>468</v>
      </c>
      <c r="K28" s="151">
        <f>SUM(K29:K30)</f>
        <v>0</v>
      </c>
      <c r="L28" s="151">
        <f t="shared" ref="L28" si="38">SUM(L29:L30)</f>
        <v>0</v>
      </c>
      <c r="M28" s="151">
        <f t="shared" ref="M28" si="39">SUM(M29:M30)</f>
        <v>0</v>
      </c>
      <c r="N28" s="151">
        <f t="shared" ref="N28" si="40">SUM(N29:N30)</f>
        <v>0</v>
      </c>
      <c r="O28" s="151">
        <f t="shared" ref="O28" si="41">SUM(O29:O30)</f>
        <v>0</v>
      </c>
      <c r="P28" s="151">
        <f t="shared" ref="P28" si="42">SUM(P29:P30)</f>
        <v>0</v>
      </c>
      <c r="R28" s="128" t="s">
        <v>468</v>
      </c>
      <c r="S28" s="151">
        <f>SUM(S29:S30)</f>
        <v>1830476.1904761905</v>
      </c>
      <c r="T28" s="151">
        <f t="shared" ref="T28:X28" si="43">SUM(T29:T30)</f>
        <v>1924761.9047619046</v>
      </c>
      <c r="U28" s="151">
        <f t="shared" si="43"/>
        <v>2045238.0952380951</v>
      </c>
      <c r="V28" s="151">
        <f t="shared" si="43"/>
        <v>2173333.333333333</v>
      </c>
      <c r="W28" s="151">
        <f t="shared" si="43"/>
        <v>2308571.4285714286</v>
      </c>
      <c r="X28" s="151">
        <f t="shared" si="43"/>
        <v>2432857.1428571432</v>
      </c>
      <c r="Z28" s="128" t="s">
        <v>468</v>
      </c>
      <c r="AA28" s="151">
        <f>SUM(AA29:AA30)</f>
        <v>39226961.826166391</v>
      </c>
      <c r="AB28" s="151">
        <f t="shared" ref="AB28:AF28" si="44">SUM(AB29:AB30)</f>
        <v>41247497.32085447</v>
      </c>
      <c r="AC28" s="151">
        <f t="shared" si="44"/>
        <v>43829292.675178103</v>
      </c>
      <c r="AD28" s="151">
        <f t="shared" si="44"/>
        <v>46574363.625032105</v>
      </c>
      <c r="AE28" s="151">
        <f t="shared" si="44"/>
        <v>49472505.445695803</v>
      </c>
      <c r="AF28" s="151">
        <f t="shared" si="44"/>
        <v>52135938.597784624</v>
      </c>
      <c r="AG28" s="151">
        <f t="shared" si="18"/>
        <v>272486559.49071151</v>
      </c>
      <c r="AH28" s="262"/>
    </row>
    <row r="29" spans="2:35" x14ac:dyDescent="0.25">
      <c r="B29" s="127" t="s">
        <v>399</v>
      </c>
      <c r="C29" s="150">
        <v>32000000</v>
      </c>
      <c r="D29" s="150">
        <v>33428571.428571425</v>
      </c>
      <c r="E29" s="150">
        <v>35333333.333333328</v>
      </c>
      <c r="F29" s="150">
        <v>37333333.333333328</v>
      </c>
      <c r="G29" s="150">
        <v>39428571.428571425</v>
      </c>
      <c r="H29" s="150">
        <v>41238095.238095239</v>
      </c>
      <c r="J29" s="127" t="s">
        <v>399</v>
      </c>
      <c r="K29" s="150"/>
      <c r="L29" s="150"/>
      <c r="M29" s="150"/>
      <c r="N29" s="150"/>
      <c r="O29" s="150"/>
      <c r="P29" s="150"/>
      <c r="R29" s="127" t="s">
        <v>399</v>
      </c>
      <c r="S29" s="150">
        <f t="shared" ref="S29:S30" si="45">C29*$S$4</f>
        <v>1600000</v>
      </c>
      <c r="T29" s="150">
        <f t="shared" ref="T29:T30" si="46">D29*$S$4</f>
        <v>1671428.5714285714</v>
      </c>
      <c r="U29" s="150">
        <f t="shared" ref="U29:U30" si="47">E29*$S$4</f>
        <v>1766666.6666666665</v>
      </c>
      <c r="V29" s="150">
        <f t="shared" ref="V29:V30" si="48">F29*$S$4</f>
        <v>1866666.6666666665</v>
      </c>
      <c r="W29" s="150">
        <f t="shared" ref="W29:W30" si="49">G29*$S$4</f>
        <v>1971428.5714285714</v>
      </c>
      <c r="X29" s="150">
        <f t="shared" ref="X29:X30" si="50">H29*$S$4</f>
        <v>2061904.7619047621</v>
      </c>
      <c r="Z29" s="127" t="s">
        <v>399</v>
      </c>
      <c r="AA29" s="150">
        <f>(S29+K29+C29)*(IGPM!$C$348/IGPM!$C$344)</f>
        <v>34287875.061373331</v>
      </c>
      <c r="AB29" s="150">
        <f>(T29+L29+D29)*(IGPM!$C$348/IGPM!$C$344)</f>
        <v>35818583.769470356</v>
      </c>
      <c r="AC29" s="150">
        <f>(U29+M29+E29)*(IGPM!$C$348/IGPM!$C$344)</f>
        <v>37859528.713599712</v>
      </c>
      <c r="AD29" s="150">
        <f>(V29+N29+F29)*(IGPM!$C$348/IGPM!$C$344)</f>
        <v>40002520.904935546</v>
      </c>
      <c r="AE29" s="150">
        <f>(W29+O29+G29)*(IGPM!$C$348/IGPM!$C$344)</f>
        <v>42247560.343477853</v>
      </c>
      <c r="AF29" s="150">
        <f>(X29+P29+H29)*(IGPM!$C$348/IGPM!$C$344)</f>
        <v>44186458.040400751</v>
      </c>
      <c r="AG29" s="150">
        <f t="shared" si="18"/>
        <v>234402526.83325753</v>
      </c>
      <c r="AH29" s="263">
        <v>0.2</v>
      </c>
      <c r="AI29" s="15">
        <f t="shared" ref="AI29:AI30" si="51">AG29/$AG$31*AH29</f>
        <v>1.0575576214301432E-2</v>
      </c>
    </row>
    <row r="30" spans="2:35" x14ac:dyDescent="0.25">
      <c r="B30" s="127" t="s">
        <v>400</v>
      </c>
      <c r="C30" s="150">
        <v>4609523.8095238097</v>
      </c>
      <c r="D30" s="150">
        <v>5066666.666666666</v>
      </c>
      <c r="E30" s="150">
        <v>5571428.5714285709</v>
      </c>
      <c r="F30" s="150">
        <v>6133333.333333333</v>
      </c>
      <c r="G30" s="150">
        <v>6742857.1428571427</v>
      </c>
      <c r="H30" s="150">
        <v>7419047.6190476185</v>
      </c>
      <c r="J30" s="127" t="s">
        <v>400</v>
      </c>
      <c r="K30" s="150"/>
      <c r="L30" s="150"/>
      <c r="M30" s="150"/>
      <c r="N30" s="150"/>
      <c r="O30" s="150"/>
      <c r="P30" s="150"/>
      <c r="R30" s="127" t="s">
        <v>400</v>
      </c>
      <c r="S30" s="150">
        <f t="shared" si="45"/>
        <v>230476.1904761905</v>
      </c>
      <c r="T30" s="150">
        <f t="shared" si="46"/>
        <v>253333.33333333331</v>
      </c>
      <c r="U30" s="150">
        <f t="shared" si="47"/>
        <v>278571.42857142858</v>
      </c>
      <c r="V30" s="150">
        <f t="shared" si="48"/>
        <v>306666.66666666669</v>
      </c>
      <c r="W30" s="150">
        <f t="shared" si="49"/>
        <v>337142.85714285716</v>
      </c>
      <c r="X30" s="150">
        <f t="shared" si="50"/>
        <v>370952.38095238095</v>
      </c>
      <c r="Z30" s="127" t="s">
        <v>400</v>
      </c>
      <c r="AA30" s="150">
        <f>(S30+K30+C30)*(IGPM!$C$348/IGPM!$C$344)</f>
        <v>4939086.7647930635</v>
      </c>
      <c r="AB30" s="150">
        <f>(T30+L30+D30)*(IGPM!$C$348/IGPM!$C$344)</f>
        <v>5428913.55138411</v>
      </c>
      <c r="AC30" s="150">
        <f>(U30+M30+E30)*(IGPM!$C$348/IGPM!$C$344)</f>
        <v>5969763.9615783915</v>
      </c>
      <c r="AD30" s="150">
        <f>(V30+N30+F30)*(IGPM!$C$348/IGPM!$C$344)</f>
        <v>6571842.7200965555</v>
      </c>
      <c r="AE30" s="150">
        <f>(W30+O30+G30)*(IGPM!$C$348/IGPM!$C$344)</f>
        <v>7224945.1022179518</v>
      </c>
      <c r="AF30" s="150">
        <f>(X30+P30+H30)*(IGPM!$C$348/IGPM!$C$344)</f>
        <v>7949480.5573838754</v>
      </c>
      <c r="AG30" s="150">
        <f t="shared" si="18"/>
        <v>38084032.657453947</v>
      </c>
      <c r="AH30" s="263">
        <v>0.2</v>
      </c>
      <c r="AI30" s="15">
        <f t="shared" si="51"/>
        <v>1.7182433797027837E-3</v>
      </c>
    </row>
    <row r="31" spans="2:35" x14ac:dyDescent="0.25">
      <c r="B31" s="128" t="s">
        <v>476</v>
      </c>
      <c r="C31" s="151">
        <f>C6+C12+C28</f>
        <v>608282235.19086957</v>
      </c>
      <c r="D31" s="151">
        <f t="shared" ref="D31:H31" si="52">D6+D12+D28</f>
        <v>660109071.66042054</v>
      </c>
      <c r="E31" s="151">
        <f t="shared" si="52"/>
        <v>849955503.56128728</v>
      </c>
      <c r="F31" s="151">
        <f t="shared" si="52"/>
        <v>866042640.49951279</v>
      </c>
      <c r="G31" s="151">
        <f t="shared" si="52"/>
        <v>589175716.24286413</v>
      </c>
      <c r="H31" s="151">
        <f t="shared" si="52"/>
        <v>557064891.60466123</v>
      </c>
      <c r="I31" s="148"/>
      <c r="J31" s="128" t="s">
        <v>7</v>
      </c>
      <c r="K31" s="151">
        <f>K6+K12+K28</f>
        <v>1179628.5775011631</v>
      </c>
      <c r="L31" s="151">
        <f t="shared" ref="L31:P31" si="53">L6+L12+L28</f>
        <v>1279309.5507661689</v>
      </c>
      <c r="M31" s="151">
        <f t="shared" si="53"/>
        <v>1162511.1784203413</v>
      </c>
      <c r="N31" s="151">
        <f t="shared" si="53"/>
        <v>1255705.9156246716</v>
      </c>
      <c r="O31" s="151">
        <f t="shared" si="53"/>
        <v>1005284.8642748996</v>
      </c>
      <c r="P31" s="151">
        <f t="shared" si="53"/>
        <v>927340.20992841083</v>
      </c>
      <c r="R31" s="128" t="s">
        <v>7</v>
      </c>
      <c r="S31" s="151">
        <f>S6+S12+S28</f>
        <v>30414111.759543482</v>
      </c>
      <c r="T31" s="151">
        <f t="shared" ref="T31:X31" si="54">T6+T12+T28</f>
        <v>33005453.58302103</v>
      </c>
      <c r="U31" s="151">
        <f t="shared" si="54"/>
        <v>42497775.178064369</v>
      </c>
      <c r="V31" s="151">
        <f t="shared" si="54"/>
        <v>43302132.02497565</v>
      </c>
      <c r="W31" s="151">
        <f t="shared" si="54"/>
        <v>29458785.81214321</v>
      </c>
      <c r="X31" s="151">
        <f t="shared" si="54"/>
        <v>27853244.58023306</v>
      </c>
      <c r="Z31" s="128" t="s">
        <v>459</v>
      </c>
      <c r="AA31" s="151">
        <f>AA6+AA12+AA28</f>
        <v>652975818.56177092</v>
      </c>
      <c r="AB31" s="151">
        <f t="shared" ref="AB31:AF31" si="55">AB6+AB12+AB28</f>
        <v>708609793.17891991</v>
      </c>
      <c r="AC31" s="151">
        <f t="shared" si="55"/>
        <v>911910314.21342266</v>
      </c>
      <c r="AD31" s="151">
        <f t="shared" si="55"/>
        <v>929242721.2970649</v>
      </c>
      <c r="AE31" s="151">
        <f t="shared" si="55"/>
        <v>632325345.14715302</v>
      </c>
      <c r="AF31" s="151">
        <f t="shared" si="55"/>
        <v>597839181.54453623</v>
      </c>
      <c r="AG31" s="151">
        <f t="shared" si="18"/>
        <v>4432903173.9428673</v>
      </c>
      <c r="AH31" s="263">
        <f>SUM(AI7:AI30)</f>
        <v>4.7073147028078237E-2</v>
      </c>
    </row>
    <row r="32" spans="2:35" x14ac:dyDescent="0.25">
      <c r="B32" s="128" t="s">
        <v>459</v>
      </c>
      <c r="C32" s="151">
        <f>C31*(IGPM!$C$348/IGPM!$C$344)</f>
        <v>620735276.25825727</v>
      </c>
      <c r="D32" s="151">
        <f>D31*(IGPM!$C$348/IGPM!$C$344)</f>
        <v>673623136.18963194</v>
      </c>
      <c r="E32" s="151">
        <f>E31*(IGPM!$C$348/IGPM!$C$344)</f>
        <v>867356193.86416888</v>
      </c>
      <c r="F32" s="151">
        <f>F31*(IGPM!$C$348/IGPM!$C$344)</f>
        <v>883772674.26396298</v>
      </c>
      <c r="G32" s="151">
        <f>G31*(IGPM!$C$348/IGPM!$C$344)</f>
        <v>601237599.63483548</v>
      </c>
      <c r="H32" s="151">
        <f>H31*(IGPM!$C$348/IGPM!$C$344)</f>
        <v>568469387.03625309</v>
      </c>
      <c r="I32" s="148"/>
      <c r="J32" s="128" t="s">
        <v>459</v>
      </c>
      <c r="K32" s="151">
        <f>K31*(IGPM!$C$348/IGPM!$C$344)</f>
        <v>1203778.4906007568</v>
      </c>
      <c r="L32" s="151">
        <f>L31*(IGPM!$C$348/IGPM!$C$344)</f>
        <v>1305500.1798063107</v>
      </c>
      <c r="M32" s="151">
        <f>M31*(IGPM!$C$348/IGPM!$C$344)</f>
        <v>1186310.6560454329</v>
      </c>
      <c r="N32" s="151">
        <f>N31*(IGPM!$C$348/IGPM!$C$344)</f>
        <v>1281413.3199037542</v>
      </c>
      <c r="O32" s="151">
        <f>O31*(IGPM!$C$348/IGPM!$C$344)</f>
        <v>1025865.5305758156</v>
      </c>
      <c r="P32" s="151">
        <f>P31*(IGPM!$C$348/IGPM!$C$344)</f>
        <v>946325.15647062706</v>
      </c>
      <c r="R32" s="128" t="s">
        <v>459</v>
      </c>
      <c r="S32" s="151">
        <f>S31*(IGPM!$C$348/IGPM!$C$344)</f>
        <v>31036763.812912866</v>
      </c>
      <c r="T32" s="151">
        <f>T31*(IGPM!$C$348/IGPM!$C$344)</f>
        <v>33681156.809481606</v>
      </c>
      <c r="U32" s="151">
        <f>U31*(IGPM!$C$348/IGPM!$C$344)</f>
        <v>43367809.693208449</v>
      </c>
      <c r="V32" s="151">
        <f>V31*(IGPM!$C$348/IGPM!$C$344)</f>
        <v>44188633.713198155</v>
      </c>
      <c r="W32" s="151">
        <f>W31*(IGPM!$C$348/IGPM!$C$344)</f>
        <v>30061879.981741779</v>
      </c>
      <c r="X32" s="151">
        <f>X31*(IGPM!$C$348/IGPM!$C$344)</f>
        <v>28423469.35181265</v>
      </c>
      <c r="Z32" s="128"/>
      <c r="AA32" s="151"/>
      <c r="AB32" s="151"/>
      <c r="AC32" s="151"/>
      <c r="AD32" s="151"/>
      <c r="AE32" s="151"/>
      <c r="AF32" s="151"/>
      <c r="AG32" s="151"/>
      <c r="AH32" s="151"/>
    </row>
    <row r="33" spans="2:33" x14ac:dyDescent="0.25">
      <c r="C33" s="152"/>
      <c r="D33" s="152"/>
      <c r="E33" s="152"/>
      <c r="F33" s="152"/>
      <c r="G33" s="152"/>
      <c r="H33" s="152"/>
      <c r="K33" s="152"/>
      <c r="L33" s="152"/>
      <c r="M33" s="152"/>
      <c r="N33" s="152"/>
      <c r="O33" s="152"/>
      <c r="P33" s="152"/>
      <c r="S33" s="152"/>
      <c r="T33" s="152"/>
      <c r="U33" s="152"/>
      <c r="V33" s="152"/>
      <c r="W33" s="152"/>
      <c r="X33" s="152"/>
      <c r="AA33" s="152"/>
      <c r="AB33" s="152"/>
      <c r="AC33" s="152"/>
      <c r="AD33" s="152"/>
      <c r="AE33" s="152"/>
      <c r="AF33" s="152"/>
      <c r="AG33" s="152"/>
    </row>
    <row r="34" spans="2:33" x14ac:dyDescent="0.25">
      <c r="B34" s="128" t="s">
        <v>477</v>
      </c>
      <c r="C34" s="151">
        <f>SUMPRODUCT(Auxiliar_OPEX_P!$IZ$129:$MA$129,N(Auxiliar_OPEX_P!$IZ$1:$MA$1=C5))</f>
        <v>33634157.731747985</v>
      </c>
      <c r="D34" s="151">
        <f>SUMPRODUCT(Auxiliar_OPEX_P!$IZ$129:$MA$129,N(Auxiliar_OPEX_P!$IZ$1:$MA$1=D5))</f>
        <v>35044372.86049743</v>
      </c>
      <c r="E34" s="151">
        <f>SUMPRODUCT(Auxiliar_OPEX_P!$IZ$129:$MA$129,N(Auxiliar_OPEX_P!$IZ$1:$MA$1=E5))</f>
        <v>36330417.887805469</v>
      </c>
      <c r="F34" s="151">
        <f>SUMPRODUCT(Auxiliar_OPEX_P!$IZ$129:$MA$129,N(Auxiliar_OPEX_P!$IZ$1:$MA$1=F5))</f>
        <v>37525089.045136034</v>
      </c>
      <c r="G34" s="151">
        <f>SUMPRODUCT(Auxiliar_OPEX_P!$IZ$129:$MA$129,N(Auxiliar_OPEX_P!$IZ$1:$MA$1=G5))</f>
        <v>38490244.739468396</v>
      </c>
      <c r="H34" s="151">
        <f>SUMPRODUCT(Auxiliar_OPEX_P!$IZ$129:$MA$129,N(Auxiliar_OPEX_P!$IZ$1:$MA$1=H5))</f>
        <v>39653594.11244408</v>
      </c>
      <c r="AB34" s="15">
        <f>35.5/40.7</f>
        <v>0.87223587223587218</v>
      </c>
      <c r="AC34" s="316">
        <f>1-AB34</f>
        <v>0.12776412776412782</v>
      </c>
    </row>
    <row r="36" spans="2:33" x14ac:dyDescent="0.25">
      <c r="B36" s="128" t="s">
        <v>471</v>
      </c>
      <c r="C36" s="151">
        <f>S31</f>
        <v>30414111.759543482</v>
      </c>
      <c r="D36" s="151">
        <f t="shared" ref="D36:H36" si="56">T31</f>
        <v>33005453.58302103</v>
      </c>
      <c r="E36" s="151">
        <f t="shared" si="56"/>
        <v>42497775.178064369</v>
      </c>
      <c r="F36" s="151">
        <f t="shared" si="56"/>
        <v>43302132.02497565</v>
      </c>
      <c r="G36" s="151">
        <f t="shared" si="56"/>
        <v>29458785.81214321</v>
      </c>
      <c r="H36" s="151">
        <f t="shared" si="56"/>
        <v>27853244.58023306</v>
      </c>
    </row>
    <row r="37" spans="2:33" x14ac:dyDescent="0.25">
      <c r="B37" s="128" t="s">
        <v>472</v>
      </c>
      <c r="C37" s="151">
        <f t="shared" ref="C37" si="57">S32</f>
        <v>31036763.812912866</v>
      </c>
      <c r="D37" s="151">
        <f t="shared" ref="D37" si="58">T32</f>
        <v>33681156.809481606</v>
      </c>
      <c r="E37" s="151">
        <f t="shared" ref="E37" si="59">U32</f>
        <v>43367809.693208449</v>
      </c>
      <c r="F37" s="151">
        <f t="shared" ref="F37" si="60">V32</f>
        <v>44188633.713198155</v>
      </c>
      <c r="G37" s="151">
        <f t="shared" ref="G37" si="61">W32</f>
        <v>30061879.981741779</v>
      </c>
      <c r="H37" s="151">
        <f t="shared" ref="H37" si="62">X32</f>
        <v>28423469.35181265</v>
      </c>
    </row>
    <row r="38" spans="2:33" x14ac:dyDescent="0.25">
      <c r="C38" s="152"/>
      <c r="D38" s="152"/>
      <c r="E38" s="152"/>
      <c r="F38" s="152"/>
      <c r="G38" s="152"/>
      <c r="H38" s="152"/>
    </row>
    <row r="39" spans="2:33" x14ac:dyDescent="0.25">
      <c r="C39" s="152"/>
    </row>
    <row r="40" spans="2:33" x14ac:dyDescent="0.25">
      <c r="B40" s="128" t="s">
        <v>475</v>
      </c>
      <c r="C40" s="151">
        <f>C37+C32+K32</f>
        <v>652975818.5617708</v>
      </c>
      <c r="D40" s="151">
        <f t="shared" ref="D40:H40" si="63">D37+D32+L32</f>
        <v>708609793.17891991</v>
      </c>
      <c r="E40" s="151">
        <f t="shared" si="63"/>
        <v>911910314.21342278</v>
      </c>
      <c r="F40" s="151">
        <f t="shared" si="63"/>
        <v>929242721.2970649</v>
      </c>
      <c r="G40" s="151">
        <f t="shared" si="63"/>
        <v>632325345.14715314</v>
      </c>
      <c r="H40" s="151">
        <f t="shared" si="63"/>
        <v>597839181.54453635</v>
      </c>
    </row>
    <row r="42" spans="2:33" ht="16.5" x14ac:dyDescent="0.3">
      <c r="C42" s="247" t="s">
        <v>95</v>
      </c>
      <c r="D42" s="247" t="s">
        <v>96</v>
      </c>
      <c r="E42" s="247" t="s">
        <v>97</v>
      </c>
      <c r="F42" s="247" t="s">
        <v>98</v>
      </c>
      <c r="G42" s="247" t="s">
        <v>99</v>
      </c>
      <c r="H42" s="247" t="s">
        <v>100</v>
      </c>
      <c r="I42" s="247" t="s">
        <v>7</v>
      </c>
    </row>
    <row r="43" spans="2:33" x14ac:dyDescent="0.25">
      <c r="B43" s="128" t="s">
        <v>702</v>
      </c>
      <c r="C43" s="269">
        <f>C6/C$49</f>
        <v>2991.1725791412805</v>
      </c>
      <c r="D43" s="269">
        <f t="shared" ref="D43:H43" si="64">D6/D$49</f>
        <v>3106.8038286350738</v>
      </c>
      <c r="E43" s="269">
        <f t="shared" si="64"/>
        <v>2525.4711228822612</v>
      </c>
      <c r="F43" s="269">
        <f t="shared" si="64"/>
        <v>2623.5323723412266</v>
      </c>
      <c r="G43" s="269">
        <f t="shared" si="64"/>
        <v>2159.2241792881018</v>
      </c>
      <c r="H43" s="269">
        <f t="shared" si="64"/>
        <v>2225.2987777087574</v>
      </c>
      <c r="I43" s="269">
        <f>SUM(C6:H6)/I$49</f>
        <v>2591.8362200086794</v>
      </c>
    </row>
    <row r="44" spans="2:33" x14ac:dyDescent="0.25">
      <c r="B44" s="127" t="s">
        <v>382</v>
      </c>
      <c r="C44" s="268">
        <f t="shared" ref="C44:H44" si="65">C7/C$49</f>
        <v>2104.7265658196425</v>
      </c>
      <c r="D44" s="268">
        <f t="shared" si="65"/>
        <v>2025.2676752186401</v>
      </c>
      <c r="E44" s="268">
        <f t="shared" si="65"/>
        <v>1452.1783599527741</v>
      </c>
      <c r="F44" s="268">
        <f t="shared" si="65"/>
        <v>1557.9792450005693</v>
      </c>
      <c r="G44" s="268">
        <f t="shared" si="65"/>
        <v>1226.8808515237918</v>
      </c>
      <c r="H44" s="268">
        <f t="shared" si="65"/>
        <v>1335.7399974982068</v>
      </c>
      <c r="I44" s="268">
        <f t="shared" ref="I44:I48" si="66">SUM(C7:H7)/I$49</f>
        <v>1600.8250361893965</v>
      </c>
    </row>
    <row r="45" spans="2:33" x14ac:dyDescent="0.25">
      <c r="B45" s="127" t="s">
        <v>383</v>
      </c>
      <c r="C45" s="268">
        <f t="shared" ref="C45:H45" si="67">C8/C$49</f>
        <v>332.28337466572708</v>
      </c>
      <c r="D45" s="268">
        <f t="shared" si="67"/>
        <v>368.20316140692654</v>
      </c>
      <c r="E45" s="268">
        <f t="shared" si="67"/>
        <v>371.21380798464031</v>
      </c>
      <c r="F45" s="268">
        <f t="shared" si="67"/>
        <v>373.31257994307543</v>
      </c>
      <c r="G45" s="268">
        <f t="shared" si="67"/>
        <v>387.9667746362698</v>
      </c>
      <c r="H45" s="268">
        <f t="shared" si="67"/>
        <v>413.27697606305605</v>
      </c>
      <c r="I45" s="268">
        <f t="shared" si="66"/>
        <v>374.92107093737246</v>
      </c>
    </row>
    <row r="46" spans="2:33" x14ac:dyDescent="0.25">
      <c r="B46" s="127" t="s">
        <v>384</v>
      </c>
      <c r="C46" s="268">
        <f t="shared" ref="C46:H46" si="68">C9/C$49</f>
        <v>545.52647391988751</v>
      </c>
      <c r="D46" s="268">
        <f t="shared" si="68"/>
        <v>702.99345408835677</v>
      </c>
      <c r="E46" s="268">
        <f t="shared" si="68"/>
        <v>691.79582076566953</v>
      </c>
      <c r="F46" s="268">
        <f t="shared" si="68"/>
        <v>683.32172321453936</v>
      </c>
      <c r="G46" s="268">
        <f t="shared" si="68"/>
        <v>539.08845784183359</v>
      </c>
      <c r="H46" s="268">
        <f t="shared" si="68"/>
        <v>476.28180414749448</v>
      </c>
      <c r="I46" s="268">
        <f t="shared" si="66"/>
        <v>608.80999653167123</v>
      </c>
    </row>
    <row r="47" spans="2:33" x14ac:dyDescent="0.25">
      <c r="B47" s="127" t="s">
        <v>385</v>
      </c>
      <c r="C47" s="268">
        <f t="shared" ref="C47:H47" si="69">C10/C$49</f>
        <v>0.58440538799732722</v>
      </c>
      <c r="D47" s="268">
        <f t="shared" si="69"/>
        <v>0.71050152890764107</v>
      </c>
      <c r="E47" s="268">
        <f t="shared" si="69"/>
        <v>0.72045897593442532</v>
      </c>
      <c r="F47" s="268">
        <f t="shared" si="69"/>
        <v>0.63476628091952891</v>
      </c>
      <c r="G47" s="268">
        <f t="shared" si="69"/>
        <v>0.30820013596944101</v>
      </c>
      <c r="H47" s="268">
        <f t="shared" si="69"/>
        <v>0</v>
      </c>
      <c r="I47" s="268">
        <f t="shared" si="66"/>
        <v>0.4955430483913793</v>
      </c>
    </row>
    <row r="48" spans="2:33" x14ac:dyDescent="0.25">
      <c r="B48" s="127" t="s">
        <v>386</v>
      </c>
      <c r="C48" s="268">
        <f t="shared" ref="C48:H48" si="70">C11/C$49</f>
        <v>8.0517593480258505</v>
      </c>
      <c r="D48" s="268">
        <f t="shared" si="70"/>
        <v>9.629036392243199</v>
      </c>
      <c r="E48" s="268">
        <f t="shared" si="70"/>
        <v>9.5626752032426658</v>
      </c>
      <c r="F48" s="268">
        <f t="shared" si="70"/>
        <v>8.2840579021230631</v>
      </c>
      <c r="G48" s="268">
        <f t="shared" si="70"/>
        <v>4.9798951502373345</v>
      </c>
      <c r="H48" s="268">
        <f t="shared" si="70"/>
        <v>0</v>
      </c>
      <c r="I48" s="268">
        <f t="shared" si="66"/>
        <v>6.7845733018479537</v>
      </c>
    </row>
    <row r="49" spans="2:9" x14ac:dyDescent="0.25">
      <c r="B49" s="128" t="s">
        <v>701</v>
      </c>
      <c r="C49" s="269">
        <f>SUMPRODUCT(Auxiliar_OPEX_Drivers!$C$18:$CH$18,N(Auxiliar_OPEX_Drivers!$C$19:$CH$19=AA5))</f>
        <v>115991.16147206492</v>
      </c>
      <c r="D49" s="269">
        <f>SUMPRODUCT(Auxiliar_OPEX_Drivers!$C$18:$CH$18,N(Auxiliar_OPEX_Drivers!$C$19:$CH$19=AB5))</f>
        <v>121110.80573005904</v>
      </c>
      <c r="E49" s="269">
        <f>SUMPRODUCT(Auxiliar_OPEX_Drivers!$C$18:$CH$18,N(Auxiliar_OPEX_Drivers!$C$19:$CH$19=AC5))</f>
        <v>135386.64108198209</v>
      </c>
      <c r="F49" s="269">
        <f>SUMPRODUCT(Auxiliar_OPEX_Drivers!$C$18:$CH$18,N(Auxiliar_OPEX_Drivers!$C$19:$CH$19=AD5))</f>
        <v>140774.04692810785</v>
      </c>
      <c r="G49" s="269">
        <f>SUMPRODUCT(Auxiliar_OPEX_Drivers!$C$18:$CH$18,N(Auxiliar_OPEX_Drivers!$C$19:$CH$19=AE5))</f>
        <v>136934.37751417991</v>
      </c>
      <c r="H49" s="269">
        <f>SUMPRODUCT(Auxiliar_OPEX_Drivers!$C$18:$CH$18,N(Auxiliar_OPEX_Drivers!$C$19:$CH$19=AF5))</f>
        <v>122566.51704451539</v>
      </c>
      <c r="I49" s="269">
        <f>SUM(C49:H49)</f>
        <v>772763.54977090913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6"/>
  </sheetPr>
  <dimension ref="B2:M43"/>
  <sheetViews>
    <sheetView showGridLines="0" zoomScale="90" zoomScaleNormal="90" workbookViewId="0">
      <selection activeCell="I14" sqref="I14"/>
    </sheetView>
  </sheetViews>
  <sheetFormatPr defaultColWidth="9.140625" defaultRowHeight="16.5" x14ac:dyDescent="0.3"/>
  <cols>
    <col min="1" max="1" width="3.7109375" style="1" customWidth="1"/>
    <col min="2" max="2" width="39.5703125" style="1" customWidth="1"/>
    <col min="3" max="3" width="17.140625" style="1" customWidth="1"/>
    <col min="4" max="4" width="4.85546875" style="1" customWidth="1"/>
    <col min="5" max="5" width="17.140625" style="1" customWidth="1"/>
    <col min="6" max="6" width="16" style="1" bestFit="1" customWidth="1"/>
    <col min="7" max="7" width="24.85546875" style="1" bestFit="1" customWidth="1"/>
    <col min="8" max="8" width="15.7109375" style="1" bestFit="1" customWidth="1"/>
    <col min="9" max="13" width="12" style="1" bestFit="1" customWidth="1"/>
    <col min="14" max="16384" width="9.140625" style="1"/>
  </cols>
  <sheetData>
    <row r="2" spans="2:13" x14ac:dyDescent="0.3">
      <c r="B2" s="23" t="s">
        <v>114</v>
      </c>
      <c r="E2" s="34" t="s">
        <v>380</v>
      </c>
    </row>
    <row r="3" spans="2:13" x14ac:dyDescent="0.3">
      <c r="E3" s="67">
        <f>AVERAGE(IGPM!C333:C344)/IGPM!$C$348</f>
        <v>0.97469340574712482</v>
      </c>
    </row>
    <row r="4" spans="2:13" x14ac:dyDescent="0.3">
      <c r="C4" s="1" t="s">
        <v>379</v>
      </c>
      <c r="E4" s="1" t="s">
        <v>463</v>
      </c>
    </row>
    <row r="5" spans="2:13" x14ac:dyDescent="0.3">
      <c r="B5" s="35"/>
      <c r="C5" s="123">
        <v>43100</v>
      </c>
      <c r="E5" s="123">
        <v>43100</v>
      </c>
    </row>
    <row r="6" spans="2:13" x14ac:dyDescent="0.3">
      <c r="B6" s="62" t="s">
        <v>377</v>
      </c>
      <c r="C6" s="124">
        <f>SUM(C7:C15)</f>
        <v>3301482</v>
      </c>
      <c r="D6" s="122"/>
      <c r="E6" s="124">
        <f>SUM(E7:E15)</f>
        <v>3387200.5089326911</v>
      </c>
      <c r="G6" s="221"/>
      <c r="H6" s="218" t="s">
        <v>95</v>
      </c>
      <c r="I6" s="218" t="s">
        <v>96</v>
      </c>
      <c r="J6" s="218" t="s">
        <v>97</v>
      </c>
      <c r="K6" s="218" t="s">
        <v>98</v>
      </c>
      <c r="L6" s="218" t="s">
        <v>99</v>
      </c>
      <c r="M6" s="218" t="s">
        <v>100</v>
      </c>
    </row>
    <row r="7" spans="2:13" x14ac:dyDescent="0.3">
      <c r="B7" s="35" t="s">
        <v>361</v>
      </c>
      <c r="C7" s="36">
        <v>1727521</v>
      </c>
      <c r="D7" s="51"/>
      <c r="E7" s="36">
        <f t="shared" ref="E7:E15" si="0">C7/E$3</f>
        <v>1772373.7431831865</v>
      </c>
      <c r="G7" s="62" t="s">
        <v>114</v>
      </c>
      <c r="H7" s="36">
        <f>$E$32*Mercado!D10</f>
        <v>214106336.86422619</v>
      </c>
      <c r="I7" s="36">
        <f>$E$32*Mercado!E10</f>
        <v>216602161.92026961</v>
      </c>
      <c r="J7" s="36">
        <f>$E$32*Mercado!F10</f>
        <v>232568074.39763942</v>
      </c>
      <c r="K7" s="36">
        <f>$E$32*Mercado!G10</f>
        <v>239154978.31866366</v>
      </c>
      <c r="L7" s="36">
        <f>$E$32*Mercado!H10</f>
        <v>240456982.10955605</v>
      </c>
      <c r="M7" s="36">
        <f>$E$32*Mercado!I10</f>
        <v>241838434.35055926</v>
      </c>
    </row>
    <row r="8" spans="2:13" x14ac:dyDescent="0.3">
      <c r="B8" s="35" t="s">
        <v>362</v>
      </c>
      <c r="C8" s="36">
        <v>509544</v>
      </c>
      <c r="D8" s="51"/>
      <c r="E8" s="36">
        <f t="shared" si="0"/>
        <v>522773.61988452444</v>
      </c>
      <c r="G8" s="62" t="s">
        <v>424</v>
      </c>
      <c r="H8" s="36">
        <f>H7-E28*1000</f>
        <v>34760709.85035941</v>
      </c>
      <c r="I8" s="135">
        <f>I7-H7</f>
        <v>2495825.0560434163</v>
      </c>
      <c r="J8" s="135">
        <f>J7-I7</f>
        <v>15965912.477369815</v>
      </c>
      <c r="K8" s="135">
        <f>K7-J7</f>
        <v>6586903.9210242331</v>
      </c>
      <c r="L8" s="135">
        <f>L7-K7</f>
        <v>1302003.7908923924</v>
      </c>
      <c r="M8" s="135">
        <f>M7-L7</f>
        <v>1381452.2410032153</v>
      </c>
    </row>
    <row r="9" spans="2:13" x14ac:dyDescent="0.3">
      <c r="B9" s="35" t="s">
        <v>60</v>
      </c>
      <c r="C9" s="36">
        <v>611976</v>
      </c>
      <c r="D9" s="51"/>
      <c r="E9" s="36">
        <f t="shared" si="0"/>
        <v>627865.12804085959</v>
      </c>
      <c r="H9" s="51"/>
      <c r="I9" s="53"/>
    </row>
    <row r="10" spans="2:13" x14ac:dyDescent="0.3">
      <c r="B10" s="35" t="s">
        <v>66</v>
      </c>
      <c r="C10" s="36">
        <v>76548</v>
      </c>
      <c r="D10" s="51"/>
      <c r="E10" s="36">
        <f t="shared" si="0"/>
        <v>78535.465151038137</v>
      </c>
      <c r="H10" s="51"/>
    </row>
    <row r="11" spans="2:13" x14ac:dyDescent="0.3">
      <c r="B11" s="35" t="s">
        <v>363</v>
      </c>
      <c r="C11" s="36">
        <v>61393</v>
      </c>
      <c r="D11" s="51"/>
      <c r="E11" s="36">
        <f t="shared" si="0"/>
        <v>62986.986100455724</v>
      </c>
      <c r="H11" s="51"/>
      <c r="I11" s="53"/>
    </row>
    <row r="12" spans="2:13" x14ac:dyDescent="0.3">
      <c r="B12" s="35" t="s">
        <v>364</v>
      </c>
      <c r="C12" s="36">
        <v>77109</v>
      </c>
      <c r="D12" s="51"/>
      <c r="E12" s="36">
        <f t="shared" si="0"/>
        <v>79111.030756275795</v>
      </c>
      <c r="H12" s="51"/>
    </row>
    <row r="13" spans="2:13" x14ac:dyDescent="0.3">
      <c r="B13" s="35" t="s">
        <v>365</v>
      </c>
      <c r="C13" s="36">
        <v>211088</v>
      </c>
      <c r="D13" s="51"/>
      <c r="E13" s="36">
        <f t="shared" si="0"/>
        <v>216568.61404350653</v>
      </c>
      <c r="H13" s="53"/>
      <c r="I13" s="53"/>
      <c r="J13" s="53"/>
      <c r="K13" s="53"/>
      <c r="L13" s="53"/>
      <c r="M13" s="53"/>
    </row>
    <row r="14" spans="2:13" x14ac:dyDescent="0.3">
      <c r="B14" s="35" t="s">
        <v>366</v>
      </c>
      <c r="C14" s="36">
        <v>1039</v>
      </c>
      <c r="D14" s="51"/>
      <c r="E14" s="36">
        <f t="shared" si="0"/>
        <v>1065.9762278822259</v>
      </c>
      <c r="H14" s="143"/>
    </row>
    <row r="15" spans="2:13" x14ac:dyDescent="0.3">
      <c r="B15" s="35" t="s">
        <v>367</v>
      </c>
      <c r="C15" s="36">
        <v>25264</v>
      </c>
      <c r="D15" s="51"/>
      <c r="E15" s="36">
        <f t="shared" si="0"/>
        <v>25919.945544962997</v>
      </c>
      <c r="H15" s="143"/>
      <c r="I15" s="53"/>
    </row>
    <row r="16" spans="2:13" x14ac:dyDescent="0.3">
      <c r="C16" s="51"/>
      <c r="D16" s="51"/>
      <c r="E16" s="51"/>
    </row>
    <row r="17" spans="2:11" x14ac:dyDescent="0.3">
      <c r="B17" s="62" t="s">
        <v>378</v>
      </c>
      <c r="C17" s="124">
        <f>SUM(C18:C26)</f>
        <v>3126675</v>
      </c>
      <c r="D17" s="122"/>
      <c r="E17" s="124">
        <f>SUM(E18:E26)</f>
        <v>3207854.8819188243</v>
      </c>
      <c r="I17" s="53"/>
    </row>
    <row r="18" spans="2:11" x14ac:dyDescent="0.3">
      <c r="B18" s="35" t="s">
        <v>368</v>
      </c>
      <c r="C18" s="36">
        <v>1264352</v>
      </c>
      <c r="D18" s="51"/>
      <c r="E18" s="36">
        <f t="shared" ref="E18:E26" si="1">C18/E$3</f>
        <v>1297179.1873679962</v>
      </c>
    </row>
    <row r="19" spans="2:11" x14ac:dyDescent="0.3">
      <c r="B19" s="35" t="s">
        <v>369</v>
      </c>
      <c r="C19" s="36">
        <v>1444835</v>
      </c>
      <c r="D19" s="51"/>
      <c r="E19" s="36">
        <f t="shared" si="1"/>
        <v>1482348.1840348565</v>
      </c>
    </row>
    <row r="20" spans="2:11" x14ac:dyDescent="0.3">
      <c r="B20" s="35" t="s">
        <v>370</v>
      </c>
      <c r="C20" s="36">
        <v>51403</v>
      </c>
      <c r="D20" s="51"/>
      <c r="E20" s="36">
        <f t="shared" si="1"/>
        <v>52737.609279913435</v>
      </c>
      <c r="I20" s="53"/>
    </row>
    <row r="21" spans="2:11" x14ac:dyDescent="0.3">
      <c r="B21" s="35" t="s">
        <v>371</v>
      </c>
      <c r="C21" s="36">
        <v>8370</v>
      </c>
      <c r="D21" s="51"/>
      <c r="E21" s="36">
        <f t="shared" si="1"/>
        <v>8587.3157145084024</v>
      </c>
    </row>
    <row r="22" spans="2:11" x14ac:dyDescent="0.3">
      <c r="B22" s="35" t="s">
        <v>372</v>
      </c>
      <c r="C22" s="36">
        <v>59059</v>
      </c>
      <c r="D22" s="51"/>
      <c r="E22" s="36">
        <f t="shared" si="1"/>
        <v>60592.386951392087</v>
      </c>
    </row>
    <row r="23" spans="2:11" x14ac:dyDescent="0.3">
      <c r="B23" s="35" t="s">
        <v>373</v>
      </c>
      <c r="C23" s="36">
        <v>0</v>
      </c>
      <c r="D23" s="51"/>
      <c r="E23" s="36">
        <f t="shared" si="1"/>
        <v>0</v>
      </c>
    </row>
    <row r="24" spans="2:11" x14ac:dyDescent="0.3">
      <c r="B24" s="35" t="s">
        <v>374</v>
      </c>
      <c r="C24" s="36">
        <v>146169</v>
      </c>
      <c r="D24" s="51"/>
      <c r="E24" s="36">
        <f t="shared" si="1"/>
        <v>149964.08012831287</v>
      </c>
    </row>
    <row r="25" spans="2:11" x14ac:dyDescent="0.3">
      <c r="B25" s="35" t="s">
        <v>375</v>
      </c>
      <c r="C25" s="36">
        <v>147235</v>
      </c>
      <c r="D25" s="51"/>
      <c r="E25" s="36">
        <f t="shared" si="1"/>
        <v>151057.757374629</v>
      </c>
    </row>
    <row r="26" spans="2:11" x14ac:dyDescent="0.3">
      <c r="B26" s="35" t="s">
        <v>376</v>
      </c>
      <c r="C26" s="36">
        <v>5252</v>
      </c>
      <c r="D26" s="51"/>
      <c r="E26" s="36">
        <f t="shared" si="1"/>
        <v>5388.3610672160257</v>
      </c>
    </row>
    <row r="27" spans="2:11" x14ac:dyDescent="0.3">
      <c r="C27" s="74"/>
      <c r="D27" s="51"/>
      <c r="E27" s="74"/>
    </row>
    <row r="28" spans="2:11" x14ac:dyDescent="0.3">
      <c r="B28" s="62" t="s">
        <v>114</v>
      </c>
      <c r="C28" s="124">
        <f>C6-C17</f>
        <v>174807</v>
      </c>
      <c r="D28" s="51"/>
      <c r="E28" s="278">
        <f>E6-E17</f>
        <v>179345.62701386679</v>
      </c>
    </row>
    <row r="29" spans="2:11" x14ac:dyDescent="0.3">
      <c r="D29" s="51"/>
    </row>
    <row r="30" spans="2:11" x14ac:dyDescent="0.3">
      <c r="B30" s="62" t="s">
        <v>103</v>
      </c>
      <c r="C30" s="124">
        <f>SUM(Mercado!CU94:DF101)</f>
        <v>4749502938.0609999</v>
      </c>
      <c r="E30" s="124">
        <f>C30</f>
        <v>4749502938.0609999</v>
      </c>
    </row>
    <row r="32" spans="2:11" x14ac:dyDescent="0.3">
      <c r="D32" s="125" t="s">
        <v>381</v>
      </c>
      <c r="E32" s="157">
        <f>E28/E30*1000</f>
        <v>3.7760925585843562E-2</v>
      </c>
      <c r="F32" s="126"/>
      <c r="K32" s="93"/>
    </row>
    <row r="34" spans="2:6" x14ac:dyDescent="0.3">
      <c r="B34" s="1" t="s">
        <v>402</v>
      </c>
    </row>
    <row r="36" spans="2:6" x14ac:dyDescent="0.3">
      <c r="E36" s="51"/>
      <c r="F36" s="51"/>
    </row>
    <row r="37" spans="2:6" x14ac:dyDescent="0.3">
      <c r="E37" s="51"/>
      <c r="F37" s="51"/>
    </row>
    <row r="38" spans="2:6" x14ac:dyDescent="0.3">
      <c r="E38" s="53"/>
      <c r="F38" s="53"/>
    </row>
    <row r="42" spans="2:6" x14ac:dyDescent="0.3">
      <c r="E42" s="51"/>
      <c r="F42" s="51"/>
    </row>
    <row r="43" spans="2:6" x14ac:dyDescent="0.3">
      <c r="E43" s="53"/>
      <c r="F43" s="5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3">
    <tabColor theme="6"/>
  </sheetPr>
  <dimension ref="B2:I38"/>
  <sheetViews>
    <sheetView showGridLines="0" zoomScale="90" zoomScaleNormal="90" workbookViewId="0">
      <selection activeCell="C8" sqref="C8"/>
    </sheetView>
  </sheetViews>
  <sheetFormatPr defaultColWidth="9.140625" defaultRowHeight="16.5" x14ac:dyDescent="0.3"/>
  <cols>
    <col min="1" max="1" width="3.7109375" style="1" customWidth="1"/>
    <col min="2" max="2" width="29.140625" style="1" bestFit="1" customWidth="1"/>
    <col min="3" max="6" width="17.28515625" style="43" customWidth="1"/>
    <col min="7" max="9" width="17.28515625" style="1" customWidth="1"/>
    <col min="10" max="16384" width="9.140625" style="1"/>
  </cols>
  <sheetData>
    <row r="2" spans="2:9" x14ac:dyDescent="0.3">
      <c r="B2" s="23" t="s">
        <v>53</v>
      </c>
    </row>
    <row r="3" spans="2:9" x14ac:dyDescent="0.3">
      <c r="B3" s="23"/>
    </row>
    <row r="4" spans="2:9" x14ac:dyDescent="0.3">
      <c r="B4" s="218" t="s">
        <v>5</v>
      </c>
      <c r="C4" s="219" t="s">
        <v>54</v>
      </c>
      <c r="D4" s="219" t="s">
        <v>2</v>
      </c>
    </row>
    <row r="5" spans="2:9" x14ac:dyDescent="0.3">
      <c r="B5" s="35" t="s">
        <v>68</v>
      </c>
      <c r="C5" s="70">
        <f>1/D5</f>
        <v>23.492165351109321</v>
      </c>
      <c r="D5" s="39">
        <f>BRR0!D16</f>
        <v>4.2567383E-2</v>
      </c>
      <c r="F5" s="82"/>
    </row>
    <row r="6" spans="2:9" x14ac:dyDescent="0.3">
      <c r="C6" s="63"/>
      <c r="D6" s="63"/>
      <c r="F6" s="113"/>
    </row>
    <row r="7" spans="2:9" x14ac:dyDescent="0.3">
      <c r="B7" s="218" t="s">
        <v>5</v>
      </c>
      <c r="C7" s="219" t="s">
        <v>54</v>
      </c>
      <c r="D7" s="219" t="s">
        <v>2</v>
      </c>
      <c r="F7" s="51"/>
    </row>
    <row r="8" spans="2:9" x14ac:dyDescent="0.3">
      <c r="B8" s="35" t="s">
        <v>69</v>
      </c>
      <c r="C8" s="70">
        <f>1/D8</f>
        <v>21.243534013213925</v>
      </c>
      <c r="D8" s="39">
        <f>CAPEX!AH31</f>
        <v>4.7073147028078237E-2</v>
      </c>
    </row>
    <row r="10" spans="2:9" x14ac:dyDescent="0.3">
      <c r="B10" s="34" t="s">
        <v>70</v>
      </c>
    </row>
    <row r="11" spans="2:9" x14ac:dyDescent="0.3">
      <c r="B11" s="34"/>
    </row>
    <row r="12" spans="2:9" x14ac:dyDescent="0.3">
      <c r="B12" s="218" t="s">
        <v>5</v>
      </c>
      <c r="C12" s="219" t="s">
        <v>56</v>
      </c>
      <c r="D12" s="220" t="s">
        <v>95</v>
      </c>
      <c r="E12" s="220" t="s">
        <v>96</v>
      </c>
      <c r="F12" s="220" t="s">
        <v>97</v>
      </c>
      <c r="G12" s="220" t="s">
        <v>98</v>
      </c>
      <c r="H12" s="220" t="s">
        <v>99</v>
      </c>
      <c r="I12" s="220" t="s">
        <v>100</v>
      </c>
    </row>
    <row r="13" spans="2:9" x14ac:dyDescent="0.3">
      <c r="B13" s="35" t="s">
        <v>478</v>
      </c>
      <c r="C13" s="287">
        <f>BRR0!D7+BRR0!D10-BRR0!D15</f>
        <v>8891527333.9569283</v>
      </c>
      <c r="D13" s="36">
        <f t="shared" ref="D13:I13" si="0">C13</f>
        <v>8891527333.9569283</v>
      </c>
      <c r="E13" s="36">
        <f t="shared" si="0"/>
        <v>8891527333.9569283</v>
      </c>
      <c r="F13" s="36">
        <f t="shared" si="0"/>
        <v>8891527333.9569283</v>
      </c>
      <c r="G13" s="36">
        <f t="shared" si="0"/>
        <v>8891527333.9569283</v>
      </c>
      <c r="H13" s="36">
        <f t="shared" si="0"/>
        <v>8891527333.9569283</v>
      </c>
      <c r="I13" s="36">
        <f t="shared" si="0"/>
        <v>8891527333.9569283</v>
      </c>
    </row>
    <row r="14" spans="2:9" x14ac:dyDescent="0.3">
      <c r="B14" s="64" t="s">
        <v>67</v>
      </c>
      <c r="C14" s="124">
        <v>0</v>
      </c>
      <c r="D14" s="124">
        <f t="shared" ref="D14:I14" si="1">D13*$D$5</f>
        <v>378489049.47951347</v>
      </c>
      <c r="E14" s="124">
        <f t="shared" si="1"/>
        <v>378489049.47951347</v>
      </c>
      <c r="F14" s="124">
        <f t="shared" si="1"/>
        <v>378489049.47951347</v>
      </c>
      <c r="G14" s="124">
        <f t="shared" si="1"/>
        <v>378489049.47951347</v>
      </c>
      <c r="H14" s="124">
        <f t="shared" si="1"/>
        <v>378489049.47951347</v>
      </c>
      <c r="I14" s="124">
        <f t="shared" si="1"/>
        <v>378489049.47951347</v>
      </c>
    </row>
    <row r="15" spans="2:9" x14ac:dyDescent="0.3">
      <c r="B15" s="64" t="s">
        <v>479</v>
      </c>
      <c r="C15" s="124">
        <v>0</v>
      </c>
      <c r="D15" s="124">
        <f t="array" ref="D15:I15">-TRANSPOSE(BRR0!M13:M18)*1000</f>
        <v>302621842.38716888</v>
      </c>
      <c r="E15" s="124">
        <v>303450943.32521617</v>
      </c>
      <c r="F15" s="124">
        <v>302621842.38716912</v>
      </c>
      <c r="G15" s="124">
        <v>302621842.387169</v>
      </c>
      <c r="H15" s="124">
        <v>302621842.387169</v>
      </c>
      <c r="I15" s="124">
        <v>101979415.37978569</v>
      </c>
    </row>
    <row r="17" spans="2:8" x14ac:dyDescent="0.3">
      <c r="B17" s="34" t="s">
        <v>425</v>
      </c>
    </row>
    <row r="18" spans="2:8" x14ac:dyDescent="0.3">
      <c r="B18" s="34"/>
    </row>
    <row r="19" spans="2:8" x14ac:dyDescent="0.3">
      <c r="B19" s="218" t="s">
        <v>5</v>
      </c>
      <c r="C19" s="220" t="s">
        <v>95</v>
      </c>
      <c r="D19" s="220" t="s">
        <v>96</v>
      </c>
      <c r="E19" s="220" t="s">
        <v>97</v>
      </c>
      <c r="F19" s="220" t="s">
        <v>98</v>
      </c>
      <c r="G19" s="220" t="s">
        <v>99</v>
      </c>
      <c r="H19" s="220" t="s">
        <v>100</v>
      </c>
    </row>
    <row r="20" spans="2:8" x14ac:dyDescent="0.3">
      <c r="B20" s="35" t="s">
        <v>426</v>
      </c>
      <c r="C20" s="36">
        <f>CAPEX!C40</f>
        <v>652975818.5617708</v>
      </c>
      <c r="D20" s="36">
        <f>CAPEX!D40</f>
        <v>708609793.17891991</v>
      </c>
      <c r="E20" s="36">
        <f>CAPEX!E40</f>
        <v>911910314.21342278</v>
      </c>
      <c r="F20" s="36">
        <f>CAPEX!F40</f>
        <v>929242721.2970649</v>
      </c>
      <c r="G20" s="36">
        <f>CAPEX!G40</f>
        <v>632325345.14715314</v>
      </c>
      <c r="H20" s="36">
        <f>CAPEX!H40</f>
        <v>597839181.54453635</v>
      </c>
    </row>
    <row r="21" spans="2:8" x14ac:dyDescent="0.3">
      <c r="B21" s="45" t="s">
        <v>55</v>
      </c>
      <c r="C21" s="36">
        <f>$D$8*C20/2</f>
        <v>15368813.356468987</v>
      </c>
      <c r="D21" s="36">
        <f>$D$8*D20/2</f>
        <v>16678246.489923704</v>
      </c>
      <c r="E21" s="36">
        <f>$D$8*E20/2</f>
        <v>21463244.148694735</v>
      </c>
      <c r="F21" s="36">
        <f>$D$8*F20/2</f>
        <v>21871189.622194134</v>
      </c>
      <c r="G21" s="36">
        <f t="shared" ref="G21:H21" si="2">$D$8*G20/2</f>
        <v>14882771.970846128</v>
      </c>
      <c r="H21" s="36">
        <f t="shared" si="2"/>
        <v>14071085.845995959</v>
      </c>
    </row>
    <row r="22" spans="2:8" x14ac:dyDescent="0.3">
      <c r="B22" s="45" t="s">
        <v>57</v>
      </c>
      <c r="C22" s="36"/>
      <c r="D22" s="36">
        <f>$D$8*C20</f>
        <v>30737626.712937973</v>
      </c>
      <c r="E22" s="36">
        <f>$D$8*D20</f>
        <v>33356492.979847409</v>
      </c>
      <c r="F22" s="36">
        <f>$D$8*E20</f>
        <v>42926488.29738947</v>
      </c>
      <c r="G22" s="36">
        <f t="shared" ref="G22:H22" si="3">$D$8*F20</f>
        <v>43742379.244388267</v>
      </c>
      <c r="H22" s="36">
        <f t="shared" si="3"/>
        <v>29765543.941692255</v>
      </c>
    </row>
    <row r="23" spans="2:8" x14ac:dyDescent="0.3">
      <c r="B23" s="45" t="s">
        <v>58</v>
      </c>
      <c r="C23" s="36"/>
      <c r="D23" s="36"/>
      <c r="E23" s="36">
        <f>$D$8*C20</f>
        <v>30737626.712937973</v>
      </c>
      <c r="F23" s="36">
        <f>$D$8*D20</f>
        <v>33356492.979847409</v>
      </c>
      <c r="G23" s="36">
        <f t="shared" ref="G23:H23" si="4">$D$8*E20</f>
        <v>42926488.29738947</v>
      </c>
      <c r="H23" s="36">
        <f t="shared" si="4"/>
        <v>43742379.244388267</v>
      </c>
    </row>
    <row r="24" spans="2:8" x14ac:dyDescent="0.3">
      <c r="B24" s="45" t="s">
        <v>59</v>
      </c>
      <c r="C24" s="36"/>
      <c r="D24" s="36"/>
      <c r="E24" s="36"/>
      <c r="F24" s="36">
        <f>$D$8*C20</f>
        <v>30737626.712937973</v>
      </c>
      <c r="G24" s="36">
        <f t="shared" ref="G24:H24" si="5">$D$8*D20</f>
        <v>33356492.979847409</v>
      </c>
      <c r="H24" s="36">
        <f t="shared" si="5"/>
        <v>42926488.29738947</v>
      </c>
    </row>
    <row r="25" spans="2:8" x14ac:dyDescent="0.3">
      <c r="B25" s="45" t="s">
        <v>427</v>
      </c>
      <c r="C25" s="36"/>
      <c r="D25" s="36"/>
      <c r="E25" s="36"/>
      <c r="F25" s="36"/>
      <c r="G25" s="36">
        <f>$D$8*C20</f>
        <v>30737626.712937973</v>
      </c>
      <c r="H25" s="36">
        <f>$D$8*D20</f>
        <v>33356492.979847409</v>
      </c>
    </row>
    <row r="26" spans="2:8" x14ac:dyDescent="0.3">
      <c r="B26" s="45" t="s">
        <v>428</v>
      </c>
      <c r="C26" s="36"/>
      <c r="D26" s="36"/>
      <c r="E26" s="36"/>
      <c r="F26" s="36"/>
      <c r="G26" s="36"/>
      <c r="H26" s="36">
        <f>$D$8*C20</f>
        <v>30737626.712937973</v>
      </c>
    </row>
    <row r="27" spans="2:8" x14ac:dyDescent="0.3">
      <c r="B27" s="62" t="s">
        <v>7</v>
      </c>
      <c r="C27" s="124">
        <f>SUM(C21:C26)</f>
        <v>15368813.356468987</v>
      </c>
      <c r="D27" s="124">
        <f t="shared" ref="D27:H27" si="6">SUM(D21:D26)</f>
        <v>47415873.202861682</v>
      </c>
      <c r="E27" s="124">
        <f t="shared" si="6"/>
        <v>85557363.841480106</v>
      </c>
      <c r="F27" s="124">
        <f t="shared" si="6"/>
        <v>128891797.612369</v>
      </c>
      <c r="G27" s="124">
        <f t="shared" si="6"/>
        <v>165645759.20540926</v>
      </c>
      <c r="H27" s="124">
        <f t="shared" si="6"/>
        <v>194599617.02225134</v>
      </c>
    </row>
    <row r="28" spans="2:8" x14ac:dyDescent="0.3">
      <c r="C28" s="51"/>
      <c r="D28" s="51"/>
      <c r="E28" s="51"/>
      <c r="F28" s="51"/>
      <c r="G28" s="53"/>
      <c r="H28" s="53"/>
    </row>
    <row r="29" spans="2:8" x14ac:dyDescent="0.3">
      <c r="B29" s="62" t="s">
        <v>53</v>
      </c>
      <c r="C29" s="281">
        <f>C27+D14</f>
        <v>393857862.83598244</v>
      </c>
      <c r="D29" s="281">
        <f t="shared" ref="D29:H29" si="7">D27+E14</f>
        <v>425904922.68237513</v>
      </c>
      <c r="E29" s="281">
        <f t="shared" si="7"/>
        <v>464046413.32099354</v>
      </c>
      <c r="F29" s="281">
        <f t="shared" si="7"/>
        <v>507380847.09188247</v>
      </c>
      <c r="G29" s="281">
        <f t="shared" si="7"/>
        <v>544134808.6849227</v>
      </c>
      <c r="H29" s="281">
        <f t="shared" si="7"/>
        <v>573088666.50176477</v>
      </c>
    </row>
    <row r="31" spans="2:8" x14ac:dyDescent="0.3">
      <c r="B31" s="35" t="s">
        <v>429</v>
      </c>
      <c r="C31" s="36">
        <f>375396-107482</f>
        <v>267914</v>
      </c>
    </row>
    <row r="32" spans="2:8" x14ac:dyDescent="0.3">
      <c r="B32" s="35" t="s">
        <v>430</v>
      </c>
      <c r="C32" s="36">
        <f>C31*IGPM!C348/AVERAGE(IGPM!C333:C344)*1000</f>
        <v>274870024.17405069</v>
      </c>
    </row>
    <row r="34" spans="2:8" x14ac:dyDescent="0.3">
      <c r="B34" s="62" t="s">
        <v>63</v>
      </c>
      <c r="C34" s="124">
        <f>$C$32+C27</f>
        <v>290238837.53051966</v>
      </c>
      <c r="D34" s="124">
        <f t="shared" ref="D34:H34" si="8">$C$32+D27</f>
        <v>322285897.37691236</v>
      </c>
      <c r="E34" s="124">
        <f t="shared" si="8"/>
        <v>360427388.01553082</v>
      </c>
      <c r="F34" s="124">
        <f t="shared" si="8"/>
        <v>403761821.78641969</v>
      </c>
      <c r="G34" s="124">
        <f t="shared" si="8"/>
        <v>440515783.37945998</v>
      </c>
      <c r="H34" s="124">
        <f t="shared" si="8"/>
        <v>469469641.19630206</v>
      </c>
    </row>
    <row r="36" spans="2:8" x14ac:dyDescent="0.3">
      <c r="C36" s="144"/>
    </row>
    <row r="37" spans="2:8" x14ac:dyDescent="0.3">
      <c r="C37" s="144"/>
    </row>
    <row r="38" spans="2:8" x14ac:dyDescent="0.3">
      <c r="C38" s="14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>
    <tabColor theme="6"/>
  </sheetPr>
  <dimension ref="B2:H10"/>
  <sheetViews>
    <sheetView showGridLines="0" zoomScale="90" zoomScaleNormal="90" workbookViewId="0">
      <selection activeCell="C7" sqref="C7"/>
    </sheetView>
  </sheetViews>
  <sheetFormatPr defaultColWidth="9.140625" defaultRowHeight="16.5" x14ac:dyDescent="0.3"/>
  <cols>
    <col min="1" max="1" width="3.7109375" style="1" customWidth="1"/>
    <col min="2" max="2" width="35.85546875" style="1" bestFit="1" customWidth="1"/>
    <col min="3" max="3" width="15.140625" style="1" bestFit="1" customWidth="1"/>
    <col min="4" max="8" width="14.5703125" style="1" bestFit="1" customWidth="1"/>
    <col min="9" max="70" width="13.42578125" style="1" bestFit="1" customWidth="1"/>
    <col min="71" max="16384" width="9.140625" style="1"/>
  </cols>
  <sheetData>
    <row r="2" spans="2:8" x14ac:dyDescent="0.3">
      <c r="B2" s="41" t="s">
        <v>61</v>
      </c>
    </row>
    <row r="3" spans="2:8" ht="17.25" thickBot="1" x14ac:dyDescent="0.35"/>
    <row r="4" spans="2:8" ht="17.25" thickBot="1" x14ac:dyDescent="0.35">
      <c r="B4" s="245" t="s">
        <v>5</v>
      </c>
      <c r="C4" s="246" t="s">
        <v>95</v>
      </c>
      <c r="D4" s="246" t="s">
        <v>96</v>
      </c>
      <c r="E4" s="246" t="s">
        <v>97</v>
      </c>
      <c r="F4" s="246" t="s">
        <v>98</v>
      </c>
      <c r="G4" s="246" t="s">
        <v>99</v>
      </c>
      <c r="H4" s="246" t="s">
        <v>100</v>
      </c>
    </row>
    <row r="5" spans="2:8" ht="17.25" thickBot="1" x14ac:dyDescent="0.35">
      <c r="B5" s="59" t="s">
        <v>47</v>
      </c>
      <c r="C5" s="54">
        <f>Resultados_TUSD!F10+Resultados_Com!F10</f>
        <v>2522281.92957011</v>
      </c>
      <c r="D5" s="54">
        <f>Resultados_TUSD!G10+Resultados_Com!G10</f>
        <v>2551815.6124465694</v>
      </c>
      <c r="E5" s="54">
        <f>Resultados_TUSD!H10+Resultados_Com!H10</f>
        <v>2733229.1348121013</v>
      </c>
      <c r="F5" s="54">
        <f>Resultados_TUSD!I10+Resultados_Com!I10</f>
        <v>2813806.9671053281</v>
      </c>
      <c r="G5" s="54">
        <f>Resultados_TUSD!J10+Resultados_Com!J10</f>
        <v>2826784.8015362713</v>
      </c>
      <c r="H5" s="54">
        <f>Resultados_TUSD!K10+Resultados_Com!K10</f>
        <v>2844483.535796125</v>
      </c>
    </row>
    <row r="6" spans="2:8" ht="17.25" thickBot="1" x14ac:dyDescent="0.35">
      <c r="B6" s="59" t="s">
        <v>46</v>
      </c>
      <c r="C6" s="54">
        <f>SUM(Resultados_TUSD!F11:F15)+SUM(Resultados_Com!F11:F15)</f>
        <v>7125.5925531194598</v>
      </c>
      <c r="D6" s="54">
        <f>SUM(Resultados_TUSD!G11:G15)+SUM(Resultados_Com!G11:G15)</f>
        <v>7182.5649910844213</v>
      </c>
      <c r="E6" s="54">
        <f>SUM(Resultados_TUSD!H11:H15)+SUM(Resultados_Com!H11:H15)</f>
        <v>7532.5237379230566</v>
      </c>
      <c r="F6" s="54">
        <f>SUM(Resultados_TUSD!I11:I15)+SUM(Resultados_Com!I11:I15)</f>
        <v>7687.9637340413892</v>
      </c>
      <c r="G6" s="54">
        <f>SUM(Resultados_TUSD!J11:J15)+SUM(Resultados_Com!J11:J15)</f>
        <v>7712.9988395556347</v>
      </c>
      <c r="H6" s="54">
        <f>SUM(Resultados_TUSD!K11:K15)+SUM(Resultados_Com!K11:K15)</f>
        <v>7747.1408747327496</v>
      </c>
    </row>
    <row r="7" spans="2:8" ht="17.25" thickBot="1" x14ac:dyDescent="0.35">
      <c r="B7" s="59" t="s">
        <v>439</v>
      </c>
      <c r="C7" s="54">
        <f ca="1">SUM(Resultados_TUSD!F17:F21)+SUM(Resultados_Com!F17:F21)</f>
        <v>727305.30495224963</v>
      </c>
      <c r="D7" s="54">
        <f ca="1">SUM(Resultados_TUSD!G17:G21)+SUM(Resultados_Com!G17:G21)</f>
        <v>749896.85877929395</v>
      </c>
      <c r="E7" s="54">
        <f ca="1">SUM(Resultados_TUSD!H17:H21)+SUM(Resultados_Com!H17:H21)</f>
        <v>772907.77898781002</v>
      </c>
      <c r="F7" s="54">
        <f ca="1">SUM(Resultados_TUSD!I17:I21)+SUM(Resultados_Com!I17:I21)</f>
        <v>789546.17158187903</v>
      </c>
      <c r="G7" s="54">
        <f ca="1">SUM(Resultados_TUSD!J17:J21)+SUM(Resultados_Com!J17:J21)</f>
        <v>813895.1049221094</v>
      </c>
      <c r="H7" s="54">
        <f ca="1">SUM(Resultados_TUSD!K17:K21)+SUM(Resultados_Com!K17:K21)</f>
        <v>822110.22943001799</v>
      </c>
    </row>
    <row r="8" spans="2:8" ht="17.25" thickBot="1" x14ac:dyDescent="0.35">
      <c r="B8" s="59" t="s">
        <v>482</v>
      </c>
      <c r="C8" s="54">
        <f>Outros_Custos!L32*Outros_Custos!L28*Resultados_Com!F8</f>
        <v>16748.233330212861</v>
      </c>
      <c r="D8" s="54">
        <f>Outros_Custos!M32*Outros_Custos!M28*Resultados_Com!G8</f>
        <v>16823.762391449454</v>
      </c>
      <c r="E8" s="54">
        <f>Outros_Custos!N32*Outros_Custos!N28*Resultados_Com!H8</f>
        <v>16826.402719695157</v>
      </c>
      <c r="F8" s="54">
        <f>Outros_Custos!O32*Outros_Custos!O28*Resultados_Com!I8</f>
        <v>17194.127592040673</v>
      </c>
      <c r="G8" s="54">
        <f>Outros_Custos!P32*Outros_Custos!P28*Resultados_Com!J8</f>
        <v>17078.20632064563</v>
      </c>
      <c r="H8" s="54">
        <f>Outros_Custos!Q32*Outros_Custos!Q28*Resultados_Com!K8</f>
        <v>17206.442891242976</v>
      </c>
    </row>
    <row r="9" spans="2:8" ht="17.25" thickBot="1" x14ac:dyDescent="0.35">
      <c r="B9" s="59" t="s">
        <v>72</v>
      </c>
      <c r="C9" s="54">
        <f>Depreciacao!C34/1000</f>
        <v>290238.83753051964</v>
      </c>
      <c r="D9" s="54">
        <f>Depreciacao!D34/1000</f>
        <v>322285.89737691235</v>
      </c>
      <c r="E9" s="54">
        <f>Depreciacao!E34/1000</f>
        <v>360427.38801553083</v>
      </c>
      <c r="F9" s="54">
        <f>Depreciacao!F34/1000</f>
        <v>403761.82178641966</v>
      </c>
      <c r="G9" s="54">
        <f>Depreciacao!G34/1000</f>
        <v>440515.78337945999</v>
      </c>
      <c r="H9" s="54">
        <f>Depreciacao!H34/1000</f>
        <v>469469.64119630208</v>
      </c>
    </row>
    <row r="10" spans="2:8" x14ac:dyDescent="0.3">
      <c r="B10" s="59" t="s">
        <v>62</v>
      </c>
      <c r="C10" s="54">
        <f ca="1">(SUM(C5:C6)-SUM(C7:C9))*34%</f>
        <v>508339.14974548417</v>
      </c>
      <c r="D10" s="54">
        <f t="shared" ref="D10:H10" ca="1" si="0">(SUM(D5:D6)-SUM(D7:D9))*34%</f>
        <v>499797.16402259935</v>
      </c>
      <c r="E10" s="54">
        <f t="shared" ca="1" si="0"/>
        <v>540804.03020117618</v>
      </c>
      <c r="F10" s="54">
        <f t="shared" ca="1" si="0"/>
        <v>547737.5553588703</v>
      </c>
      <c r="G10" s="54">
        <f t="shared" ca="1" si="0"/>
        <v>531422.95995622815</v>
      </c>
      <c r="H10" s="54">
        <f t="shared" ca="1" si="0"/>
        <v>524771.08347212023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0">
    <tabColor theme="6"/>
  </sheetPr>
  <dimension ref="B2:N14"/>
  <sheetViews>
    <sheetView showGridLines="0" zoomScaleNormal="100" workbookViewId="0">
      <selection activeCell="G9" sqref="G9"/>
    </sheetView>
  </sheetViews>
  <sheetFormatPr defaultColWidth="9.140625" defaultRowHeight="16.5" x14ac:dyDescent="0.3"/>
  <cols>
    <col min="1" max="1" width="3.7109375" style="1" customWidth="1"/>
    <col min="2" max="2" width="26" style="1" bestFit="1" customWidth="1"/>
    <col min="3" max="4" width="16.28515625" style="1" bestFit="1" customWidth="1"/>
    <col min="5" max="7" width="14.85546875" style="1" bestFit="1" customWidth="1"/>
    <col min="8" max="8" width="14.28515625" style="1" customWidth="1"/>
    <col min="9" max="10" width="14.5703125" style="1" bestFit="1" customWidth="1"/>
    <col min="11" max="11" width="13.5703125" style="1" bestFit="1" customWidth="1"/>
    <col min="12" max="12" width="13.140625" style="1" bestFit="1" customWidth="1"/>
    <col min="13" max="13" width="12.42578125" style="1" bestFit="1" customWidth="1"/>
    <col min="14" max="14" width="23.42578125" style="1" customWidth="1"/>
    <col min="15" max="16" width="11.140625" style="1" bestFit="1" customWidth="1"/>
    <col min="17" max="19" width="12.42578125" style="1" bestFit="1" customWidth="1"/>
    <col min="20" max="20" width="11.140625" style="1" bestFit="1" customWidth="1"/>
    <col min="21" max="25" width="12.42578125" style="1" bestFit="1" customWidth="1"/>
    <col min="26" max="26" width="11.140625" style="1" bestFit="1" customWidth="1"/>
    <col min="27" max="27" width="12.42578125" style="1" bestFit="1" customWidth="1"/>
    <col min="28" max="28" width="11.140625" style="1" bestFit="1" customWidth="1"/>
    <col min="29" max="29" width="12.5703125" style="1" bestFit="1" customWidth="1"/>
    <col min="30" max="32" width="12.42578125" style="1" bestFit="1" customWidth="1"/>
    <col min="33" max="33" width="12.5703125" style="1" bestFit="1" customWidth="1"/>
    <col min="34" max="34" width="12.42578125" style="1" bestFit="1" customWidth="1"/>
    <col min="35" max="35" width="11.140625" style="1" bestFit="1" customWidth="1"/>
    <col min="36" max="36" width="12.5703125" style="1" bestFit="1" customWidth="1"/>
    <col min="37" max="37" width="12.42578125" style="1" bestFit="1" customWidth="1"/>
    <col min="38" max="39" width="12.5703125" style="1" bestFit="1" customWidth="1"/>
    <col min="40" max="41" width="12.42578125" style="1" bestFit="1" customWidth="1"/>
    <col min="42" max="42" width="11.140625" style="1" bestFit="1" customWidth="1"/>
    <col min="43" max="43" width="12.5703125" style="1" bestFit="1" customWidth="1"/>
    <col min="44" max="45" width="12.42578125" style="1" bestFit="1" customWidth="1"/>
    <col min="46" max="46" width="12.5703125" style="1" bestFit="1" customWidth="1"/>
    <col min="47" max="47" width="13.7109375" style="1" bestFit="1" customWidth="1"/>
    <col min="48" max="48" width="12.5703125" style="1" bestFit="1" customWidth="1"/>
    <col min="49" max="49" width="11.140625" style="1" bestFit="1" customWidth="1"/>
    <col min="50" max="58" width="12.42578125" style="1" bestFit="1" customWidth="1"/>
    <col min="59" max="59" width="12.5703125" style="1" bestFit="1" customWidth="1"/>
    <col min="60" max="60" width="12.42578125" style="1" bestFit="1" customWidth="1"/>
    <col min="61" max="61" width="12.5703125" style="1" bestFit="1" customWidth="1"/>
    <col min="62" max="62" width="11.140625" style="1" bestFit="1" customWidth="1"/>
    <col min="63" max="63" width="12.42578125" style="1" bestFit="1" customWidth="1"/>
    <col min="64" max="64" width="12.5703125" style="1" bestFit="1" customWidth="1"/>
    <col min="65" max="65" width="12.42578125" style="1" bestFit="1" customWidth="1"/>
    <col min="66" max="66" width="12.5703125" style="1" bestFit="1" customWidth="1"/>
    <col min="67" max="68" width="12.42578125" style="1" bestFit="1" customWidth="1"/>
    <col min="69" max="109" width="12.5703125" style="1" bestFit="1" customWidth="1"/>
    <col min="110" max="116" width="12.7109375" style="1" bestFit="1" customWidth="1"/>
    <col min="117" max="118" width="13.5703125" style="1" bestFit="1" customWidth="1"/>
    <col min="119" max="121" width="12.7109375" style="1" bestFit="1" customWidth="1"/>
    <col min="122" max="16384" width="9.140625" style="1"/>
  </cols>
  <sheetData>
    <row r="2" spans="2:14" x14ac:dyDescent="0.3">
      <c r="B2" s="23" t="s">
        <v>465</v>
      </c>
    </row>
    <row r="4" spans="2:14" ht="33" x14ac:dyDescent="0.3">
      <c r="C4" s="233" t="s">
        <v>86</v>
      </c>
      <c r="D4" s="233" t="s">
        <v>87</v>
      </c>
      <c r="E4" s="233" t="s">
        <v>88</v>
      </c>
      <c r="F4" s="233" t="s">
        <v>89</v>
      </c>
      <c r="G4" s="233" t="s">
        <v>90</v>
      </c>
      <c r="H4" s="233" t="s">
        <v>91</v>
      </c>
      <c r="I4" s="233" t="s">
        <v>92</v>
      </c>
      <c r="J4" s="233" t="s">
        <v>93</v>
      </c>
      <c r="K4" s="233" t="s">
        <v>94</v>
      </c>
      <c r="N4" s="174" t="s">
        <v>458</v>
      </c>
    </row>
    <row r="5" spans="2:14" x14ac:dyDescent="0.3">
      <c r="B5" s="35" t="s">
        <v>432</v>
      </c>
      <c r="C5" s="36">
        <v>16942123.874194901</v>
      </c>
      <c r="D5" s="36">
        <v>7622425.8220811719</v>
      </c>
      <c r="E5" s="36">
        <v>17876822.930054031</v>
      </c>
      <c r="F5" s="36">
        <v>28871896.057759732</v>
      </c>
      <c r="G5" s="36">
        <v>14247432.229431694</v>
      </c>
      <c r="H5" s="36">
        <v>22444496.669357225</v>
      </c>
      <c r="I5" s="36">
        <v>35350853.940828405</v>
      </c>
      <c r="J5" s="36">
        <v>39351471.840743817</v>
      </c>
      <c r="K5" s="36">
        <v>34672913.509877287</v>
      </c>
      <c r="N5" s="175">
        <v>0.1</v>
      </c>
    </row>
    <row r="6" spans="2:14" x14ac:dyDescent="0.3">
      <c r="B6" s="35" t="s">
        <v>433</v>
      </c>
      <c r="C6" s="36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3002393.1193219745</v>
      </c>
      <c r="L6" s="44"/>
      <c r="M6" s="44"/>
      <c r="N6" s="175">
        <v>0.2</v>
      </c>
    </row>
    <row r="7" spans="2:14" x14ac:dyDescent="0.3">
      <c r="B7" s="35" t="s">
        <v>451</v>
      </c>
      <c r="C7" s="36">
        <v>21763408.842365012</v>
      </c>
      <c r="D7" s="36">
        <v>24614649.260215119</v>
      </c>
      <c r="E7" s="36">
        <v>22169796.200458616</v>
      </c>
      <c r="F7" s="36">
        <v>25884103.025963854</v>
      </c>
      <c r="G7" s="36">
        <v>24438138.007453904</v>
      </c>
      <c r="H7" s="36">
        <v>16580888.436003827</v>
      </c>
      <c r="I7" s="36">
        <v>1466618.5038408679</v>
      </c>
      <c r="J7" s="36">
        <v>941741.95469976915</v>
      </c>
      <c r="K7" s="36">
        <v>1450299.5722671733</v>
      </c>
      <c r="L7" s="44"/>
      <c r="M7" s="44"/>
      <c r="N7" s="175">
        <v>0.5</v>
      </c>
    </row>
    <row r="8" spans="2:14" x14ac:dyDescent="0.3">
      <c r="B8" s="35" t="s">
        <v>450</v>
      </c>
      <c r="C8" s="36">
        <v>0</v>
      </c>
      <c r="D8" s="36">
        <v>0</v>
      </c>
      <c r="E8" s="36">
        <v>0</v>
      </c>
      <c r="F8" s="36">
        <v>0</v>
      </c>
      <c r="G8" s="36">
        <v>2523910.5202583717</v>
      </c>
      <c r="H8" s="36">
        <v>4948284.0884691589</v>
      </c>
      <c r="I8" s="36">
        <v>5042794.4113591155</v>
      </c>
      <c r="J8" s="36">
        <v>10380589.116924593</v>
      </c>
      <c r="K8" s="36">
        <v>24224703.061203036</v>
      </c>
      <c r="L8" s="51"/>
      <c r="M8" s="44"/>
    </row>
    <row r="9" spans="2:14" x14ac:dyDescent="0.3">
      <c r="B9" s="35" t="s">
        <v>358</v>
      </c>
      <c r="C9" s="36">
        <f>Outros_Custos!C17</f>
        <v>2482162351.118464</v>
      </c>
      <c r="D9" s="36">
        <f>Outros_Custos!D17</f>
        <v>2211756296.4061322</v>
      </c>
      <c r="E9" s="36">
        <f>Outros_Custos!E17</f>
        <v>1544936653.1653342</v>
      </c>
      <c r="F9" s="36">
        <f>Outros_Custos!F17</f>
        <v>2125117296.005476</v>
      </c>
      <c r="G9" s="36">
        <f>Outros_Custos!G17</f>
        <v>2337664199.3624496</v>
      </c>
      <c r="H9" s="36">
        <f>Outros_Custos!H17</f>
        <v>2182279853.5125618</v>
      </c>
      <c r="I9" s="36">
        <f>Outros_Custos!I17</f>
        <v>2628939079.8634272</v>
      </c>
      <c r="J9" s="36">
        <f>Outros_Custos!J17</f>
        <v>2075308115.6597013</v>
      </c>
      <c r="K9" s="36">
        <f>Outros_Custos!K17</f>
        <v>2069134765.528059</v>
      </c>
      <c r="L9" s="44"/>
      <c r="M9" s="44"/>
      <c r="N9" s="82"/>
    </row>
    <row r="10" spans="2:14" x14ac:dyDescent="0.3">
      <c r="I10" s="51"/>
      <c r="J10" s="51"/>
      <c r="L10" s="44"/>
      <c r="M10" s="44"/>
    </row>
    <row r="11" spans="2:14" x14ac:dyDescent="0.3">
      <c r="B11" s="35" t="s">
        <v>432</v>
      </c>
      <c r="C11" s="145">
        <f>C5/C$9</f>
        <v>6.8255502572427502E-3</v>
      </c>
      <c r="D11" s="145">
        <f t="shared" ref="D11:K11" si="0">D5/D$9</f>
        <v>3.4463226506766592E-3</v>
      </c>
      <c r="E11" s="145">
        <f t="shared" si="0"/>
        <v>1.1571233612347282E-2</v>
      </c>
      <c r="F11" s="145">
        <f t="shared" si="0"/>
        <v>1.3586024692392007E-2</v>
      </c>
      <c r="G11" s="145">
        <f t="shared" si="0"/>
        <v>6.0947300443397268E-3</v>
      </c>
      <c r="H11" s="145">
        <f t="shared" si="0"/>
        <v>1.0284884696722528E-2</v>
      </c>
      <c r="I11" s="145">
        <f t="shared" si="0"/>
        <v>1.344681366396093E-2</v>
      </c>
      <c r="J11" s="145">
        <f t="shared" si="0"/>
        <v>1.8961749122363321E-2</v>
      </c>
      <c r="K11" s="145">
        <f t="shared" si="0"/>
        <v>1.6757204067869642E-2</v>
      </c>
      <c r="L11" s="147">
        <f>AVERAGE(I11:K11)</f>
        <v>1.6388588951397966E-2</v>
      </c>
    </row>
    <row r="12" spans="2:14" x14ac:dyDescent="0.3">
      <c r="B12" s="35" t="s">
        <v>433</v>
      </c>
      <c r="C12" s="145"/>
      <c r="D12" s="145"/>
      <c r="E12" s="145"/>
      <c r="F12" s="145"/>
      <c r="G12" s="145"/>
      <c r="H12" s="145"/>
      <c r="I12" s="145"/>
      <c r="J12" s="145"/>
      <c r="K12" s="145">
        <f t="shared" ref="K12" si="1">K6/K$9</f>
        <v>1.4510379745882531E-3</v>
      </c>
      <c r="L12" s="147">
        <f>K12</f>
        <v>1.4510379745882531E-3</v>
      </c>
    </row>
    <row r="13" spans="2:14" x14ac:dyDescent="0.3">
      <c r="B13" s="35" t="s">
        <v>451</v>
      </c>
      <c r="C13" s="145"/>
      <c r="D13" s="145"/>
      <c r="E13" s="145"/>
      <c r="F13" s="145"/>
      <c r="G13" s="145"/>
      <c r="H13" s="145"/>
      <c r="I13" s="145"/>
      <c r="J13" s="145"/>
      <c r="K13" s="145"/>
      <c r="L13" s="136">
        <f>AVERAGE(I7:K7)</f>
        <v>1286220.01026927</v>
      </c>
    </row>
    <row r="14" spans="2:14" x14ac:dyDescent="0.3">
      <c r="I14" s="51"/>
      <c r="J14" s="5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>
    <tabColor theme="6"/>
  </sheetPr>
  <dimension ref="B2:P16"/>
  <sheetViews>
    <sheetView showGridLines="0" workbookViewId="0">
      <selection activeCell="B2" sqref="B2"/>
    </sheetView>
  </sheetViews>
  <sheetFormatPr defaultColWidth="9.140625" defaultRowHeight="16.5" x14ac:dyDescent="0.3"/>
  <cols>
    <col min="1" max="1" width="9.140625" style="1"/>
    <col min="2" max="2" width="16.5703125" style="1" bestFit="1" customWidth="1"/>
    <col min="3" max="3" width="9.7109375" style="1" customWidth="1"/>
    <col min="4" max="4" width="13.28515625" style="1" customWidth="1"/>
    <col min="5" max="5" width="9.85546875" style="1" customWidth="1"/>
    <col min="6" max="8" width="9.28515625" style="1" customWidth="1"/>
    <col min="9" max="9" width="12.42578125" style="1" bestFit="1" customWidth="1"/>
    <col min="10" max="10" width="12.42578125" style="1" customWidth="1"/>
    <col min="11" max="11" width="15.5703125" style="1" bestFit="1" customWidth="1"/>
    <col min="12" max="12" width="9.140625" style="1" customWidth="1"/>
    <col min="13" max="13" width="12.140625" style="1" bestFit="1" customWidth="1"/>
    <col min="14" max="15" width="9.140625" style="1"/>
    <col min="16" max="16" width="10.85546875" style="1" bestFit="1" customWidth="1"/>
    <col min="17" max="16384" width="9.140625" style="1"/>
  </cols>
  <sheetData>
    <row r="2" spans="2:16" x14ac:dyDescent="0.3">
      <c r="B2" s="23" t="s">
        <v>71</v>
      </c>
    </row>
    <row r="4" spans="2:16" x14ac:dyDescent="0.3">
      <c r="B4" s="229"/>
      <c r="C4" s="230" t="s">
        <v>104</v>
      </c>
      <c r="D4" s="230" t="s">
        <v>3</v>
      </c>
      <c r="E4" s="230" t="s">
        <v>668</v>
      </c>
      <c r="F4" s="230" t="s">
        <v>104</v>
      </c>
      <c r="G4" s="230" t="s">
        <v>667</v>
      </c>
      <c r="H4" s="230" t="s">
        <v>668</v>
      </c>
      <c r="I4" s="234" t="s">
        <v>669</v>
      </c>
      <c r="J4" s="234" t="s">
        <v>673</v>
      </c>
      <c r="K4" s="234" t="s">
        <v>6</v>
      </c>
      <c r="L4" s="234" t="s">
        <v>6</v>
      </c>
      <c r="M4" s="234" t="s">
        <v>670</v>
      </c>
      <c r="N4" s="234" t="s">
        <v>671</v>
      </c>
      <c r="O4" s="234" t="s">
        <v>675</v>
      </c>
      <c r="P4" s="234" t="s">
        <v>672</v>
      </c>
    </row>
    <row r="5" spans="2:16" x14ac:dyDescent="0.3">
      <c r="B5" s="223" t="s">
        <v>86</v>
      </c>
      <c r="C5" s="224">
        <f t="array" ref="C5:C13">TRANSPOSE(Mercado!C114:K114)</f>
        <v>694839.25</v>
      </c>
      <c r="D5" s="224">
        <f t="array" ref="D5:D13">TRANSPOSE(Mercado!C137:K137)</f>
        <v>4579934233.4070005</v>
      </c>
      <c r="E5" s="225">
        <v>6213542.7618888905</v>
      </c>
      <c r="F5" s="225">
        <f>C5/C$5*100</f>
        <v>100</v>
      </c>
      <c r="G5" s="225">
        <f t="shared" ref="G5:G13" si="0">D5/D$5*100</f>
        <v>100</v>
      </c>
      <c r="H5" s="225">
        <f t="shared" ref="H5:H13" si="1">E5/E$5*100</f>
        <v>100</v>
      </c>
      <c r="I5" s="35"/>
      <c r="J5" s="226">
        <f t="shared" ref="J5:J12" si="2">F5*0.5+G5*0.25+H5*0.25</f>
        <v>100</v>
      </c>
      <c r="K5" s="36">
        <f t="array" ref="K5:K13">TRANSPOSE(PMSO!C9:K9)</f>
        <v>496313586.17915273</v>
      </c>
      <c r="L5" s="225">
        <f>K5/K$5*100</f>
        <v>100</v>
      </c>
      <c r="M5" s="35"/>
      <c r="N5" s="35"/>
      <c r="O5" s="35"/>
      <c r="P5" s="35"/>
    </row>
    <row r="6" spans="2:16" x14ac:dyDescent="0.3">
      <c r="B6" s="223" t="s">
        <v>87</v>
      </c>
      <c r="C6" s="224">
        <v>772691.66666666663</v>
      </c>
      <c r="D6" s="224">
        <v>5037806467.9519997</v>
      </c>
      <c r="E6" s="225">
        <v>6860230.3968888894</v>
      </c>
      <c r="F6" s="225">
        <f t="shared" ref="F6:F13" si="3">C6/C$5*100</f>
        <v>111.20437808697</v>
      </c>
      <c r="G6" s="225">
        <f t="shared" si="0"/>
        <v>109.99735391842928</v>
      </c>
      <c r="H6" s="225">
        <f t="shared" si="1"/>
        <v>110.4077119894707</v>
      </c>
      <c r="I6" s="227">
        <f t="shared" ref="I6:I12" si="4">0.5*((0.5+0.5)*(LN(F6)-LN(F5))+(0.25+0.25)*(LN(G6)-LN(G5)))+(0.25+0.25)*(LN(H6)-LN(H5))</f>
        <v>0.12642621442265134</v>
      </c>
      <c r="J6" s="226">
        <f t="shared" si="2"/>
        <v>110.70345552045998</v>
      </c>
      <c r="K6" s="36">
        <v>534824045.53461647</v>
      </c>
      <c r="L6" s="225">
        <f t="shared" ref="L6:L13" si="5">K6/K$5*100</f>
        <v>107.75929985151822</v>
      </c>
      <c r="M6" s="227">
        <f>0.5*((1+1)*(LN(L6)-LN(L5)))</f>
        <v>7.47298487981638E-2</v>
      </c>
      <c r="N6" s="228">
        <f t="shared" ref="N6:N12" si="6">(I6-M6)+(1-1/0.85)*(J6/J5-1)</f>
        <v>3.2807914706028729E-2</v>
      </c>
      <c r="O6" s="176">
        <f>(1.69%+1.39%)/2</f>
        <v>1.5399999999999999E-2</v>
      </c>
      <c r="P6" s="228">
        <f>N6-O6</f>
        <v>1.7407914706028732E-2</v>
      </c>
    </row>
    <row r="7" spans="2:16" x14ac:dyDescent="0.3">
      <c r="B7" s="223" t="s">
        <v>88</v>
      </c>
      <c r="C7" s="224">
        <v>843320.16666666674</v>
      </c>
      <c r="D7" s="224">
        <v>4879541725.0550003</v>
      </c>
      <c r="E7" s="225">
        <v>7943622.9452222222</v>
      </c>
      <c r="F7" s="225">
        <f t="shared" si="3"/>
        <v>121.36910323742747</v>
      </c>
      <c r="G7" s="225">
        <f t="shared" si="0"/>
        <v>106.54174222552368</v>
      </c>
      <c r="H7" s="225">
        <f t="shared" si="1"/>
        <v>127.84369963533324</v>
      </c>
      <c r="I7" s="227">
        <f t="shared" si="4"/>
        <v>0.10906764842593608</v>
      </c>
      <c r="J7" s="226">
        <f t="shared" si="2"/>
        <v>119.28091208392796</v>
      </c>
      <c r="K7" s="36">
        <v>570306719.58765912</v>
      </c>
      <c r="L7" s="225">
        <f t="shared" si="5"/>
        <v>114.90854481299597</v>
      </c>
      <c r="M7" s="227">
        <f t="shared" ref="M7:M12" si="7">0.5*((1+1)*(LN(L7)-LN(L6)))</f>
        <v>6.4236514692336044E-2</v>
      </c>
      <c r="N7" s="228">
        <f t="shared" si="6"/>
        <v>3.1157948933708011E-2</v>
      </c>
      <c r="O7" s="176">
        <f>O6</f>
        <v>1.5399999999999999E-2</v>
      </c>
      <c r="P7" s="228">
        <f t="shared" ref="P7:P13" si="8">N7-O7</f>
        <v>1.5757948933708014E-2</v>
      </c>
    </row>
    <row r="8" spans="2:16" x14ac:dyDescent="0.3">
      <c r="B8" s="223" t="s">
        <v>89</v>
      </c>
      <c r="C8" s="224">
        <v>904798.24999999988</v>
      </c>
      <c r="D8" s="224">
        <v>5448684489.8720007</v>
      </c>
      <c r="E8" s="225">
        <v>9232876.5202222224</v>
      </c>
      <c r="F8" s="225">
        <f t="shared" si="3"/>
        <v>130.21691707830263</v>
      </c>
      <c r="G8" s="225">
        <f t="shared" si="0"/>
        <v>118.96861859124861</v>
      </c>
      <c r="H8" s="225">
        <f t="shared" si="1"/>
        <v>148.59278955723266</v>
      </c>
      <c r="I8" s="227">
        <f t="shared" si="4"/>
        <v>0.13796397263172633</v>
      </c>
      <c r="J8" s="226">
        <f t="shared" si="2"/>
        <v>131.99881057627164</v>
      </c>
      <c r="K8" s="36">
        <v>572693464.30825984</v>
      </c>
      <c r="L8" s="225">
        <f t="shared" si="5"/>
        <v>115.38943930935159</v>
      </c>
      <c r="M8" s="227">
        <f t="shared" si="7"/>
        <v>4.1762866239842822E-3</v>
      </c>
      <c r="N8" s="228">
        <f t="shared" si="6"/>
        <v>0.11497214386566404</v>
      </c>
      <c r="O8" s="176">
        <f t="shared" ref="O8:O13" si="9">O7</f>
        <v>1.5399999999999999E-2</v>
      </c>
      <c r="P8" s="228">
        <f t="shared" si="8"/>
        <v>9.9572143865664042E-2</v>
      </c>
    </row>
    <row r="9" spans="2:16" x14ac:dyDescent="0.3">
      <c r="B9" s="223" t="s">
        <v>90</v>
      </c>
      <c r="C9" s="224">
        <v>971877.99999999988</v>
      </c>
      <c r="D9" s="224">
        <v>5409415176.4400005</v>
      </c>
      <c r="E9" s="225">
        <v>10801699.532734053</v>
      </c>
      <c r="F9" s="225">
        <f t="shared" si="3"/>
        <v>139.87091258877501</v>
      </c>
      <c r="G9" s="225">
        <f t="shared" si="0"/>
        <v>118.11119768887927</v>
      </c>
      <c r="H9" s="225">
        <f t="shared" si="1"/>
        <v>173.84123593687769</v>
      </c>
      <c r="I9" s="227">
        <f t="shared" si="4"/>
        <v>0.11241726047369394</v>
      </c>
      <c r="J9" s="226">
        <f t="shared" si="2"/>
        <v>142.92356470082674</v>
      </c>
      <c r="K9" s="36">
        <v>536075483.80405915</v>
      </c>
      <c r="L9" s="225">
        <f t="shared" si="5"/>
        <v>108.01144653947749</v>
      </c>
      <c r="M9" s="227">
        <f t="shared" si="7"/>
        <v>-6.6075628117882701E-2</v>
      </c>
      <c r="N9" s="228">
        <f t="shared" si="6"/>
        <v>0.1638874707225102</v>
      </c>
      <c r="O9" s="176">
        <f t="shared" si="9"/>
        <v>1.5399999999999999E-2</v>
      </c>
      <c r="P9" s="228">
        <f t="shared" si="8"/>
        <v>0.1484874707225102</v>
      </c>
    </row>
    <row r="10" spans="2:16" x14ac:dyDescent="0.3">
      <c r="B10" s="223" t="s">
        <v>91</v>
      </c>
      <c r="C10" s="224">
        <v>1044068.1666666666</v>
      </c>
      <c r="D10" s="224">
        <v>5463310196.3729992</v>
      </c>
      <c r="E10" s="225">
        <v>12646069.844888495</v>
      </c>
      <c r="F10" s="225">
        <f t="shared" si="3"/>
        <v>150.26038996309819</v>
      </c>
      <c r="G10" s="225">
        <f t="shared" si="0"/>
        <v>119.28796174675324</v>
      </c>
      <c r="H10" s="225">
        <f t="shared" si="1"/>
        <v>203.52430697755662</v>
      </c>
      <c r="I10" s="227">
        <f t="shared" si="4"/>
        <v>0.11712485798810746</v>
      </c>
      <c r="J10" s="226">
        <f t="shared" si="2"/>
        <v>155.83326216262657</v>
      </c>
      <c r="K10" s="36">
        <v>567931194.63943124</v>
      </c>
      <c r="L10" s="225">
        <f t="shared" si="5"/>
        <v>114.42991093828871</v>
      </c>
      <c r="M10" s="227">
        <f t="shared" si="7"/>
        <v>5.7725296037266283E-2</v>
      </c>
      <c r="N10" s="228">
        <f t="shared" si="6"/>
        <v>4.3459699900854659E-2</v>
      </c>
      <c r="O10" s="176">
        <f t="shared" si="9"/>
        <v>1.5399999999999999E-2</v>
      </c>
      <c r="P10" s="228">
        <f t="shared" si="8"/>
        <v>2.8059699900854662E-2</v>
      </c>
    </row>
    <row r="11" spans="2:16" x14ac:dyDescent="0.3">
      <c r="B11" s="223" t="s">
        <v>92</v>
      </c>
      <c r="C11" s="224">
        <v>1104941.8333333333</v>
      </c>
      <c r="D11" s="224">
        <v>4933567042.4730005</v>
      </c>
      <c r="E11" s="225">
        <v>14221351.902169494</v>
      </c>
      <c r="F11" s="225">
        <f t="shared" si="3"/>
        <v>159.02121725756473</v>
      </c>
      <c r="G11" s="225">
        <f t="shared" si="0"/>
        <v>107.72135124750326</v>
      </c>
      <c r="H11" s="225">
        <f t="shared" si="1"/>
        <v>228.87670443658882</v>
      </c>
      <c r="I11" s="227">
        <f t="shared" si="4"/>
        <v>6.1534809144898395E-2</v>
      </c>
      <c r="J11" s="226">
        <f t="shared" si="2"/>
        <v>163.66012254980538</v>
      </c>
      <c r="K11" s="36">
        <v>514372731.58737004</v>
      </c>
      <c r="L11" s="225">
        <f t="shared" si="5"/>
        <v>103.63865626714852</v>
      </c>
      <c r="M11" s="227">
        <f t="shared" si="7"/>
        <v>-9.9052113800479624E-2</v>
      </c>
      <c r="N11" s="228">
        <f t="shared" si="6"/>
        <v>0.15172353500500657</v>
      </c>
      <c r="O11" s="176">
        <f t="shared" si="9"/>
        <v>1.5399999999999999E-2</v>
      </c>
      <c r="P11" s="228">
        <f t="shared" si="8"/>
        <v>0.13632353500500657</v>
      </c>
    </row>
    <row r="12" spans="2:16" x14ac:dyDescent="0.3">
      <c r="B12" s="223" t="s">
        <v>93</v>
      </c>
      <c r="C12" s="224">
        <v>1169234.1666666667</v>
      </c>
      <c r="D12" s="224">
        <v>4258100523.2839999</v>
      </c>
      <c r="E12" s="225">
        <v>15266690.146976316</v>
      </c>
      <c r="F12" s="225">
        <f t="shared" si="3"/>
        <v>168.27405283548197</v>
      </c>
      <c r="G12" s="225">
        <f t="shared" si="0"/>
        <v>92.972962192874348</v>
      </c>
      <c r="H12" s="225">
        <f t="shared" si="1"/>
        <v>245.70025075896166</v>
      </c>
      <c r="I12" s="227">
        <f t="shared" si="4"/>
        <v>2.6932793535043409E-2</v>
      </c>
      <c r="J12" s="226">
        <f t="shared" si="2"/>
        <v>168.80532965570001</v>
      </c>
      <c r="K12" s="36">
        <v>503233855.63190776</v>
      </c>
      <c r="L12" s="225">
        <f t="shared" si="5"/>
        <v>101.3943340753636</v>
      </c>
      <c r="M12" s="227">
        <f t="shared" si="7"/>
        <v>-2.1893177594374258E-2</v>
      </c>
      <c r="N12" s="228">
        <f t="shared" si="6"/>
        <v>4.327802389325866E-2</v>
      </c>
      <c r="O12" s="176">
        <f t="shared" si="9"/>
        <v>1.5399999999999999E-2</v>
      </c>
      <c r="P12" s="228">
        <f t="shared" si="8"/>
        <v>2.7878023893258663E-2</v>
      </c>
    </row>
    <row r="13" spans="2:16" x14ac:dyDescent="0.3">
      <c r="B13" s="223" t="s">
        <v>94</v>
      </c>
      <c r="C13" s="224">
        <v>1213799.3333333333</v>
      </c>
      <c r="D13" s="224">
        <v>4822492042.2189989</v>
      </c>
      <c r="E13" s="225">
        <v>15933124.461365184</v>
      </c>
      <c r="F13" s="225">
        <f t="shared" si="3"/>
        <v>174.68779049734644</v>
      </c>
      <c r="G13" s="225">
        <f t="shared" si="0"/>
        <v>105.29609807587914</v>
      </c>
      <c r="H13" s="225">
        <f t="shared" si="1"/>
        <v>256.42576340009902</v>
      </c>
      <c r="I13" s="227">
        <f>0.5*((0.5+0.5)*(LN(F13)-LN(F12))+(0.25+0.25)*(LN(G13)-LN(G12)))+(0.25+0.25)*(LN(H13)-LN(H12))</f>
        <v>7.1183565469062682E-2</v>
      </c>
      <c r="J13" s="226">
        <f>F13*0.5+G13*0.25+H13*0.25</f>
        <v>177.77436061766775</v>
      </c>
      <c r="K13" s="36">
        <v>506180209.92672837</v>
      </c>
      <c r="L13" s="225">
        <f t="shared" si="5"/>
        <v>101.98798179665671</v>
      </c>
      <c r="M13" s="227">
        <f>0.5*((1+1)*(LN(L13)-LN(L12)))</f>
        <v>5.8377681922197056E-3</v>
      </c>
      <c r="N13" s="228">
        <f>(I13-M13)+(1-1/0.85)*(J13/J12-1)</f>
        <v>5.5969492790561182E-2</v>
      </c>
      <c r="O13" s="176">
        <f t="shared" si="9"/>
        <v>1.5399999999999999E-2</v>
      </c>
      <c r="P13" s="228">
        <f t="shared" si="8"/>
        <v>4.0569492790561185E-2</v>
      </c>
    </row>
    <row r="14" spans="2:16" x14ac:dyDescent="0.3">
      <c r="B14" s="35" t="s">
        <v>674</v>
      </c>
      <c r="C14" s="35"/>
      <c r="D14" s="35"/>
      <c r="E14" s="35"/>
      <c r="F14" s="35"/>
      <c r="G14" s="35"/>
      <c r="H14" s="35"/>
      <c r="I14" s="228">
        <f t="shared" ref="I14:M14" si="10">AVERAGE(I10:I13)</f>
        <v>6.9194006534277985E-2</v>
      </c>
      <c r="J14" s="228">
        <f t="shared" si="10"/>
        <v>166.51826874644993</v>
      </c>
      <c r="K14" s="228">
        <f t="shared" si="10"/>
        <v>522929497.9463594</v>
      </c>
      <c r="L14" s="235"/>
      <c r="M14" s="228">
        <f t="shared" si="10"/>
        <v>-1.4345556791341973E-2</v>
      </c>
      <c r="N14" s="228">
        <f>AVERAGE(N10:N13)</f>
        <v>7.3607687897420268E-2</v>
      </c>
      <c r="O14" s="228">
        <f>AVERAGE(O10:O13)</f>
        <v>1.5399999999999999E-2</v>
      </c>
      <c r="P14" s="205">
        <f>AVERAGE(P10:P13)</f>
        <v>5.8207687897420271E-2</v>
      </c>
    </row>
    <row r="15" spans="2:16" ht="28.5" customHeight="1" x14ac:dyDescent="0.3">
      <c r="B15" s="351" t="s">
        <v>676</v>
      </c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</row>
    <row r="16" spans="2:16" x14ac:dyDescent="0.3">
      <c r="B16" s="352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</row>
  </sheetData>
  <mergeCells count="1">
    <mergeCell ref="B15:P16"/>
  </mergeCell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>
    <tabColor theme="0" tint="-4.9989318521683403E-2"/>
  </sheetPr>
  <dimension ref="A1:K364"/>
  <sheetViews>
    <sheetView showGridLines="0" workbookViewId="0">
      <pane xSplit="2" ySplit="1" topLeftCell="C345" activePane="bottomRight" state="frozen"/>
      <selection pane="topRight" activeCell="B1" sqref="B1"/>
      <selection pane="bottomLeft" activeCell="A2" sqref="A2"/>
      <selection pane="bottomRight" activeCell="D348" sqref="D348"/>
    </sheetView>
  </sheetViews>
  <sheetFormatPr defaultColWidth="9.140625" defaultRowHeight="16.5" x14ac:dyDescent="0.3"/>
  <cols>
    <col min="1" max="1" width="9.140625" style="1"/>
    <col min="2" max="2" width="10.7109375" style="1" bestFit="1" customWidth="1"/>
    <col min="3" max="3" width="10" style="1" customWidth="1"/>
    <col min="4" max="16384" width="9.140625" style="1"/>
  </cols>
  <sheetData>
    <row r="1" spans="2:3" x14ac:dyDescent="0.3">
      <c r="B1" s="1" t="s">
        <v>116</v>
      </c>
      <c r="C1" s="1" t="s">
        <v>128</v>
      </c>
    </row>
    <row r="2" spans="2:3" x14ac:dyDescent="0.3">
      <c r="B2" s="94">
        <v>32660</v>
      </c>
      <c r="C2" s="91">
        <v>3.0861899999999997E-5</v>
      </c>
    </row>
    <row r="3" spans="2:3" x14ac:dyDescent="0.3">
      <c r="B3" s="94">
        <v>32690</v>
      </c>
      <c r="C3" s="91">
        <v>4.1942900000000001E-5</v>
      </c>
    </row>
    <row r="4" spans="2:3" x14ac:dyDescent="0.3">
      <c r="B4" s="94">
        <v>32721</v>
      </c>
      <c r="C4" s="91">
        <v>5.7426599999999997E-5</v>
      </c>
    </row>
    <row r="5" spans="2:3" x14ac:dyDescent="0.3">
      <c r="B5" s="94">
        <v>32752</v>
      </c>
      <c r="C5" s="91">
        <v>8.0349899999999995E-5</v>
      </c>
    </row>
    <row r="6" spans="2:3" x14ac:dyDescent="0.3">
      <c r="B6" s="94">
        <v>32782</v>
      </c>
      <c r="C6" s="91">
        <v>1.13001E-4</v>
      </c>
    </row>
    <row r="7" spans="2:3" x14ac:dyDescent="0.3">
      <c r="B7" s="94">
        <v>32813</v>
      </c>
      <c r="C7" s="91">
        <v>1.58746E-4</v>
      </c>
    </row>
    <row r="8" spans="2:3" x14ac:dyDescent="0.3">
      <c r="B8" s="94">
        <v>32843</v>
      </c>
      <c r="C8" s="91">
        <v>2.3356599999999999E-4</v>
      </c>
    </row>
    <row r="9" spans="2:3" x14ac:dyDescent="0.3">
      <c r="B9" s="94">
        <v>32874</v>
      </c>
      <c r="C9" s="91">
        <v>3.7711599999999999E-4</v>
      </c>
    </row>
    <row r="10" spans="2:3" x14ac:dyDescent="0.3">
      <c r="B10" s="94">
        <v>32905</v>
      </c>
      <c r="C10" s="91">
        <v>6.8365600000000004E-4</v>
      </c>
    </row>
    <row r="11" spans="2:3" x14ac:dyDescent="0.3">
      <c r="B11" s="94">
        <v>32933</v>
      </c>
      <c r="C11" s="91">
        <v>1.2575520000000001E-3</v>
      </c>
    </row>
    <row r="12" spans="2:3" x14ac:dyDescent="0.3">
      <c r="B12" s="94">
        <v>32964</v>
      </c>
      <c r="C12" s="91">
        <v>1.6140690000000001E-3</v>
      </c>
    </row>
    <row r="13" spans="2:3" x14ac:dyDescent="0.3">
      <c r="B13" s="94">
        <v>32994</v>
      </c>
      <c r="C13" s="91">
        <v>1.709725E-3</v>
      </c>
    </row>
    <row r="14" spans="2:3" x14ac:dyDescent="0.3">
      <c r="B14" s="94">
        <v>33025</v>
      </c>
      <c r="C14" s="91">
        <v>1.87962E-3</v>
      </c>
    </row>
    <row r="15" spans="2:3" x14ac:dyDescent="0.3">
      <c r="B15" s="94">
        <v>33055</v>
      </c>
      <c r="C15" s="91">
        <v>2.105394E-3</v>
      </c>
    </row>
    <row r="16" spans="2:3" x14ac:dyDescent="0.3">
      <c r="B16" s="94">
        <v>33086</v>
      </c>
      <c r="C16" s="91">
        <v>2.3921469999999998E-3</v>
      </c>
    </row>
    <row r="17" spans="2:3" x14ac:dyDescent="0.3">
      <c r="B17" s="94">
        <v>33117</v>
      </c>
      <c r="C17" s="91">
        <v>2.6984000000000001E-3</v>
      </c>
    </row>
    <row r="18" spans="2:3" x14ac:dyDescent="0.3">
      <c r="B18" s="94">
        <v>33147</v>
      </c>
      <c r="C18" s="91">
        <v>3.048369E-3</v>
      </c>
    </row>
    <row r="19" spans="2:3" x14ac:dyDescent="0.3">
      <c r="B19" s="94">
        <v>33178</v>
      </c>
      <c r="C19" s="91">
        <v>3.562291E-3</v>
      </c>
    </row>
    <row r="20" spans="2:3" x14ac:dyDescent="0.3">
      <c r="B20" s="94">
        <v>33208</v>
      </c>
      <c r="C20" s="91">
        <v>4.2034769999999997E-3</v>
      </c>
    </row>
    <row r="21" spans="2:3" x14ac:dyDescent="0.3">
      <c r="B21" s="94">
        <v>33239</v>
      </c>
      <c r="C21" s="91">
        <v>4.9475159999999999E-3</v>
      </c>
    </row>
    <row r="22" spans="2:3" x14ac:dyDescent="0.3">
      <c r="B22" s="94">
        <v>33270</v>
      </c>
      <c r="C22" s="91">
        <v>5.987394E-3</v>
      </c>
    </row>
    <row r="23" spans="2:3" x14ac:dyDescent="0.3">
      <c r="B23" s="94">
        <v>33298</v>
      </c>
      <c r="C23" s="91">
        <v>6.5374120000000003E-3</v>
      </c>
    </row>
    <row r="24" spans="2:3" x14ac:dyDescent="0.3">
      <c r="B24" s="94">
        <v>33329</v>
      </c>
      <c r="C24" s="91">
        <v>7.0477609999999996E-3</v>
      </c>
    </row>
    <row r="25" spans="2:3" x14ac:dyDescent="0.3">
      <c r="B25" s="94">
        <v>33359</v>
      </c>
      <c r="C25" s="91">
        <v>7.5750210000000004E-3</v>
      </c>
    </row>
    <row r="26" spans="2:3" x14ac:dyDescent="0.3">
      <c r="B26" s="94">
        <v>33390</v>
      </c>
      <c r="C26" s="91">
        <v>8.217406E-3</v>
      </c>
    </row>
    <row r="27" spans="2:3" x14ac:dyDescent="0.3">
      <c r="B27" s="94">
        <v>33420</v>
      </c>
      <c r="C27" s="91">
        <v>9.3037429999999997E-3</v>
      </c>
    </row>
    <row r="28" spans="2:3" x14ac:dyDescent="0.3">
      <c r="B28" s="94">
        <v>33451</v>
      </c>
      <c r="C28" s="91">
        <v>1.07227E-2</v>
      </c>
    </row>
    <row r="29" spans="2:3" x14ac:dyDescent="0.3">
      <c r="B29" s="94">
        <v>33482</v>
      </c>
      <c r="C29" s="91">
        <v>1.23231E-2</v>
      </c>
    </row>
    <row r="30" spans="2:3" x14ac:dyDescent="0.3">
      <c r="B30" s="94">
        <v>33512</v>
      </c>
      <c r="C30" s="91">
        <v>1.5112199999999999E-2</v>
      </c>
    </row>
    <row r="31" spans="2:3" x14ac:dyDescent="0.3">
      <c r="B31" s="94">
        <v>33543</v>
      </c>
      <c r="C31" s="91">
        <v>1.8984299999999999E-2</v>
      </c>
    </row>
    <row r="32" spans="2:3" x14ac:dyDescent="0.3">
      <c r="B32" s="94">
        <v>33573</v>
      </c>
      <c r="C32" s="91">
        <v>2.3471100000000002E-2</v>
      </c>
    </row>
    <row r="33" spans="2:3" x14ac:dyDescent="0.3">
      <c r="B33" s="94">
        <v>33604</v>
      </c>
      <c r="C33" s="91">
        <v>2.9000100000000001E-2</v>
      </c>
    </row>
    <row r="34" spans="2:3" x14ac:dyDescent="0.3">
      <c r="B34" s="94">
        <v>33635</v>
      </c>
      <c r="C34" s="91">
        <v>3.7078800000000002E-2</v>
      </c>
    </row>
    <row r="35" spans="2:3" x14ac:dyDescent="0.3">
      <c r="B35" s="94">
        <v>33664</v>
      </c>
      <c r="C35" s="91">
        <v>4.50114E-2</v>
      </c>
    </row>
    <row r="36" spans="2:3" x14ac:dyDescent="0.3">
      <c r="B36" s="94">
        <v>33695</v>
      </c>
      <c r="C36" s="91">
        <v>5.3986100000000002E-2</v>
      </c>
    </row>
    <row r="37" spans="2:3" x14ac:dyDescent="0.3">
      <c r="B37" s="94">
        <v>33725</v>
      </c>
      <c r="C37" s="91">
        <v>6.5012799999999996E-2</v>
      </c>
    </row>
    <row r="38" spans="2:3" x14ac:dyDescent="0.3">
      <c r="B38" s="94">
        <v>33756</v>
      </c>
      <c r="C38" s="91">
        <v>8.0361500000000002E-2</v>
      </c>
    </row>
    <row r="39" spans="2:3" x14ac:dyDescent="0.3">
      <c r="B39" s="94">
        <v>33786</v>
      </c>
      <c r="C39" s="91">
        <v>9.7908499999999996E-2</v>
      </c>
    </row>
    <row r="40" spans="2:3" x14ac:dyDescent="0.3">
      <c r="B40" s="94">
        <v>33817</v>
      </c>
      <c r="C40" s="91">
        <v>0.12202200000000001</v>
      </c>
    </row>
    <row r="41" spans="2:3" x14ac:dyDescent="0.3">
      <c r="B41" s="94">
        <v>33848</v>
      </c>
      <c r="C41" s="91">
        <v>0.15285799999999999</v>
      </c>
    </row>
    <row r="42" spans="2:3" x14ac:dyDescent="0.3">
      <c r="B42" s="94">
        <v>33878</v>
      </c>
      <c r="C42" s="91">
        <v>0.19376499999999999</v>
      </c>
    </row>
    <row r="43" spans="2:3" x14ac:dyDescent="0.3">
      <c r="B43" s="94">
        <v>33909</v>
      </c>
      <c r="C43" s="91">
        <v>0.23916200000000001</v>
      </c>
    </row>
    <row r="44" spans="2:3" x14ac:dyDescent="0.3">
      <c r="B44" s="94">
        <v>33939</v>
      </c>
      <c r="C44" s="91">
        <v>0.29913299999999998</v>
      </c>
    </row>
    <row r="45" spans="2:3" x14ac:dyDescent="0.3">
      <c r="B45" s="94">
        <v>33970</v>
      </c>
      <c r="C45" s="91">
        <v>0.37639899999999998</v>
      </c>
    </row>
    <row r="46" spans="2:3" x14ac:dyDescent="0.3">
      <c r="B46" s="94">
        <v>34001</v>
      </c>
      <c r="C46" s="91">
        <v>0.48333900000000002</v>
      </c>
    </row>
    <row r="47" spans="2:3" x14ac:dyDescent="0.3">
      <c r="B47" s="94">
        <v>34029</v>
      </c>
      <c r="C47" s="91">
        <v>0.61023099999999997</v>
      </c>
    </row>
    <row r="48" spans="2:3" x14ac:dyDescent="0.3">
      <c r="B48" s="94">
        <v>34060</v>
      </c>
      <c r="C48" s="91">
        <v>0.78618100000000002</v>
      </c>
    </row>
    <row r="49" spans="2:3" x14ac:dyDescent="0.3">
      <c r="B49" s="94">
        <v>34090</v>
      </c>
      <c r="C49" s="91">
        <v>1.0196799999999999</v>
      </c>
    </row>
    <row r="50" spans="2:3" x14ac:dyDescent="0.3">
      <c r="B50" s="94">
        <v>34121</v>
      </c>
      <c r="C50" s="91">
        <v>1.34083</v>
      </c>
    </row>
    <row r="51" spans="2:3" x14ac:dyDescent="0.3">
      <c r="B51" s="94">
        <v>34151</v>
      </c>
      <c r="C51" s="91">
        <v>1.75986</v>
      </c>
    </row>
    <row r="52" spans="2:3" x14ac:dyDescent="0.3">
      <c r="B52" s="94">
        <v>34182</v>
      </c>
      <c r="C52" s="91">
        <v>2.3192400000000002</v>
      </c>
    </row>
    <row r="53" spans="2:3" x14ac:dyDescent="0.3">
      <c r="B53" s="94">
        <v>34213</v>
      </c>
      <c r="C53" s="91">
        <v>3.1375099999999998</v>
      </c>
    </row>
    <row r="54" spans="2:3" x14ac:dyDescent="0.3">
      <c r="B54" s="94">
        <v>34243</v>
      </c>
      <c r="C54" s="91">
        <v>4.2367999999999997</v>
      </c>
    </row>
    <row r="55" spans="2:3" x14ac:dyDescent="0.3">
      <c r="B55" s="94">
        <v>34274</v>
      </c>
      <c r="C55" s="91">
        <v>5.7685399999999998</v>
      </c>
    </row>
    <row r="56" spans="2:3" x14ac:dyDescent="0.3">
      <c r="B56" s="94">
        <v>34304</v>
      </c>
      <c r="C56" s="91">
        <v>7.9792500000000004</v>
      </c>
    </row>
    <row r="57" spans="2:3" x14ac:dyDescent="0.3">
      <c r="B57" s="94">
        <v>34335</v>
      </c>
      <c r="C57" s="91">
        <v>11.0968</v>
      </c>
    </row>
    <row r="58" spans="2:3" x14ac:dyDescent="0.3">
      <c r="B58" s="94">
        <v>34366</v>
      </c>
      <c r="C58" s="91">
        <v>15.6219</v>
      </c>
    </row>
    <row r="59" spans="2:3" x14ac:dyDescent="0.3">
      <c r="B59" s="94">
        <v>34394</v>
      </c>
      <c r="C59" s="91">
        <v>22.762799999999999</v>
      </c>
    </row>
    <row r="60" spans="2:3" x14ac:dyDescent="0.3">
      <c r="B60" s="94">
        <v>34425</v>
      </c>
      <c r="C60" s="91">
        <v>32.0749</v>
      </c>
    </row>
    <row r="61" spans="2:3" x14ac:dyDescent="0.3">
      <c r="B61" s="94">
        <v>34455</v>
      </c>
      <c r="C61" s="91">
        <v>45.7316</v>
      </c>
    </row>
    <row r="62" spans="2:3" x14ac:dyDescent="0.3">
      <c r="B62" s="94">
        <v>34486</v>
      </c>
      <c r="C62" s="91">
        <v>66.408199999999994</v>
      </c>
    </row>
    <row r="63" spans="2:3" x14ac:dyDescent="0.3">
      <c r="B63" s="94">
        <v>34516</v>
      </c>
      <c r="C63" s="91">
        <v>92.968400000000003</v>
      </c>
    </row>
    <row r="64" spans="2:3" x14ac:dyDescent="0.3">
      <c r="B64" s="94">
        <v>34547</v>
      </c>
      <c r="C64" s="91">
        <v>100</v>
      </c>
    </row>
    <row r="65" spans="2:3" x14ac:dyDescent="0.3">
      <c r="B65" s="94">
        <v>34578</v>
      </c>
      <c r="C65" s="91">
        <v>101.751</v>
      </c>
    </row>
    <row r="66" spans="2:3" x14ac:dyDescent="0.3">
      <c r="B66" s="94">
        <v>34608</v>
      </c>
      <c r="C66" s="91">
        <v>103.602</v>
      </c>
    </row>
    <row r="67" spans="2:3" x14ac:dyDescent="0.3">
      <c r="B67" s="94">
        <v>34639</v>
      </c>
      <c r="C67" s="91">
        <v>106.553</v>
      </c>
    </row>
    <row r="68" spans="2:3" x14ac:dyDescent="0.3">
      <c r="B68" s="94">
        <v>34669</v>
      </c>
      <c r="C68" s="91">
        <v>107.45</v>
      </c>
    </row>
    <row r="69" spans="2:3" x14ac:dyDescent="0.3">
      <c r="B69" s="94">
        <v>34700</v>
      </c>
      <c r="C69" s="91">
        <v>108.44199999999999</v>
      </c>
    </row>
    <row r="70" spans="2:3" x14ac:dyDescent="0.3">
      <c r="B70" s="94">
        <v>34731</v>
      </c>
      <c r="C70" s="91">
        <v>109.94499999999999</v>
      </c>
    </row>
    <row r="71" spans="2:3" x14ac:dyDescent="0.3">
      <c r="B71" s="94">
        <v>34759</v>
      </c>
      <c r="C71" s="91">
        <v>111.178</v>
      </c>
    </row>
    <row r="72" spans="2:3" x14ac:dyDescent="0.3">
      <c r="B72" s="94">
        <v>34790</v>
      </c>
      <c r="C72" s="91">
        <v>113.518</v>
      </c>
    </row>
    <row r="73" spans="2:3" x14ac:dyDescent="0.3">
      <c r="B73" s="94">
        <v>34820</v>
      </c>
      <c r="C73" s="91">
        <v>114.17100000000001</v>
      </c>
    </row>
    <row r="74" spans="2:3" x14ac:dyDescent="0.3">
      <c r="B74" s="94">
        <v>34851</v>
      </c>
      <c r="C74" s="91">
        <v>116.98399999999999</v>
      </c>
    </row>
    <row r="75" spans="2:3" x14ac:dyDescent="0.3">
      <c r="B75" s="94">
        <v>34881</v>
      </c>
      <c r="C75" s="91">
        <v>119.114</v>
      </c>
    </row>
    <row r="76" spans="2:3" x14ac:dyDescent="0.3">
      <c r="B76" s="94">
        <v>34912</v>
      </c>
      <c r="C76" s="91">
        <v>121.729</v>
      </c>
    </row>
    <row r="77" spans="2:3" x14ac:dyDescent="0.3">
      <c r="B77" s="94">
        <v>34943</v>
      </c>
      <c r="C77" s="91">
        <v>120.869</v>
      </c>
    </row>
    <row r="78" spans="2:3" x14ac:dyDescent="0.3">
      <c r="B78" s="94">
        <v>34973</v>
      </c>
      <c r="C78" s="91">
        <v>121.503</v>
      </c>
    </row>
    <row r="79" spans="2:3" x14ac:dyDescent="0.3">
      <c r="B79" s="94">
        <v>35004</v>
      </c>
      <c r="C79" s="91">
        <v>122.955</v>
      </c>
    </row>
    <row r="80" spans="2:3" x14ac:dyDescent="0.3">
      <c r="B80" s="94">
        <v>35034</v>
      </c>
      <c r="C80" s="91">
        <v>123.833</v>
      </c>
    </row>
    <row r="81" spans="2:3" x14ac:dyDescent="0.3">
      <c r="B81" s="94">
        <v>35065</v>
      </c>
      <c r="C81" s="91">
        <v>125.977</v>
      </c>
    </row>
    <row r="82" spans="2:3" x14ac:dyDescent="0.3">
      <c r="B82" s="94">
        <v>35096</v>
      </c>
      <c r="C82" s="91">
        <v>127.202</v>
      </c>
    </row>
    <row r="83" spans="2:3" x14ac:dyDescent="0.3">
      <c r="B83" s="94">
        <v>35125</v>
      </c>
      <c r="C83" s="91">
        <v>127.715</v>
      </c>
    </row>
    <row r="84" spans="2:3" x14ac:dyDescent="0.3">
      <c r="B84" s="94">
        <v>35156</v>
      </c>
      <c r="C84" s="91">
        <v>128.13</v>
      </c>
    </row>
    <row r="85" spans="2:3" x14ac:dyDescent="0.3">
      <c r="B85" s="94">
        <v>35186</v>
      </c>
      <c r="C85" s="91">
        <v>130.12100000000001</v>
      </c>
    </row>
    <row r="86" spans="2:3" x14ac:dyDescent="0.3">
      <c r="B86" s="94">
        <v>35217</v>
      </c>
      <c r="C86" s="91">
        <v>131.44499999999999</v>
      </c>
    </row>
    <row r="87" spans="2:3" x14ac:dyDescent="0.3">
      <c r="B87" s="94">
        <v>35247</v>
      </c>
      <c r="C87" s="91">
        <v>133.21299999999999</v>
      </c>
    </row>
    <row r="88" spans="2:3" x14ac:dyDescent="0.3">
      <c r="B88" s="94">
        <v>35278</v>
      </c>
      <c r="C88" s="91">
        <v>133.58699999999999</v>
      </c>
    </row>
    <row r="89" spans="2:3" x14ac:dyDescent="0.3">
      <c r="B89" s="94">
        <v>35309</v>
      </c>
      <c r="C89" s="91">
        <v>133.72200000000001</v>
      </c>
    </row>
    <row r="90" spans="2:3" x14ac:dyDescent="0.3">
      <c r="B90" s="94">
        <v>35339</v>
      </c>
      <c r="C90" s="91">
        <v>133.97800000000001</v>
      </c>
    </row>
    <row r="91" spans="2:3" x14ac:dyDescent="0.3">
      <c r="B91" s="94">
        <v>35370</v>
      </c>
      <c r="C91" s="91">
        <v>134.24199999999999</v>
      </c>
    </row>
    <row r="92" spans="2:3" x14ac:dyDescent="0.3">
      <c r="B92" s="94">
        <v>35400</v>
      </c>
      <c r="C92" s="91">
        <v>135.22499999999999</v>
      </c>
    </row>
    <row r="93" spans="2:3" x14ac:dyDescent="0.3">
      <c r="B93" s="94">
        <v>35431</v>
      </c>
      <c r="C93" s="91">
        <v>137.613</v>
      </c>
    </row>
    <row r="94" spans="2:3" x14ac:dyDescent="0.3">
      <c r="B94" s="94">
        <v>35462</v>
      </c>
      <c r="C94" s="91">
        <v>138.20400000000001</v>
      </c>
    </row>
    <row r="95" spans="2:3" x14ac:dyDescent="0.3">
      <c r="B95" s="94">
        <v>35490</v>
      </c>
      <c r="C95" s="91">
        <v>139.79499999999999</v>
      </c>
    </row>
    <row r="96" spans="2:3" x14ac:dyDescent="0.3">
      <c r="B96" s="94">
        <v>35521</v>
      </c>
      <c r="C96" s="91">
        <v>140.74199999999999</v>
      </c>
    </row>
    <row r="97" spans="2:3" x14ac:dyDescent="0.3">
      <c r="B97" s="94">
        <v>35551</v>
      </c>
      <c r="C97" s="91">
        <v>141.04</v>
      </c>
    </row>
    <row r="98" spans="2:3" x14ac:dyDescent="0.3">
      <c r="B98" s="94">
        <v>35582</v>
      </c>
      <c r="C98" s="91">
        <v>142.09</v>
      </c>
    </row>
    <row r="99" spans="2:3" x14ac:dyDescent="0.3">
      <c r="B99" s="94">
        <v>35612</v>
      </c>
      <c r="C99" s="91">
        <v>142.221</v>
      </c>
    </row>
    <row r="100" spans="2:3" x14ac:dyDescent="0.3">
      <c r="B100" s="94">
        <v>35643</v>
      </c>
      <c r="C100" s="91">
        <v>142.35300000000001</v>
      </c>
    </row>
    <row r="101" spans="2:3" x14ac:dyDescent="0.3">
      <c r="B101" s="94">
        <v>35674</v>
      </c>
      <c r="C101" s="91">
        <v>143.042</v>
      </c>
    </row>
    <row r="102" spans="2:3" x14ac:dyDescent="0.3">
      <c r="B102" s="94">
        <v>35704</v>
      </c>
      <c r="C102" s="91">
        <v>143.56700000000001</v>
      </c>
    </row>
    <row r="103" spans="2:3" x14ac:dyDescent="0.3">
      <c r="B103" s="94">
        <v>35735</v>
      </c>
      <c r="C103" s="91">
        <v>144.48099999999999</v>
      </c>
    </row>
    <row r="104" spans="2:3" x14ac:dyDescent="0.3">
      <c r="B104" s="94">
        <v>35765</v>
      </c>
      <c r="C104" s="91">
        <v>145.69499999999999</v>
      </c>
    </row>
    <row r="105" spans="2:3" x14ac:dyDescent="0.3">
      <c r="B105" s="94">
        <v>35796</v>
      </c>
      <c r="C105" s="91">
        <v>147.09100000000001</v>
      </c>
    </row>
    <row r="106" spans="2:3" x14ac:dyDescent="0.3">
      <c r="B106" s="94">
        <v>35827</v>
      </c>
      <c r="C106" s="91">
        <v>147.35599999999999</v>
      </c>
    </row>
    <row r="107" spans="2:3" x14ac:dyDescent="0.3">
      <c r="B107" s="94">
        <v>35855</v>
      </c>
      <c r="C107" s="91">
        <v>147.63499999999999</v>
      </c>
    </row>
    <row r="108" spans="2:3" x14ac:dyDescent="0.3">
      <c r="B108" s="94">
        <v>35886</v>
      </c>
      <c r="C108" s="91">
        <v>147.821</v>
      </c>
    </row>
    <row r="109" spans="2:3" x14ac:dyDescent="0.3">
      <c r="B109" s="94">
        <v>35916</v>
      </c>
      <c r="C109" s="91">
        <v>148.02099999999999</v>
      </c>
    </row>
    <row r="110" spans="2:3" x14ac:dyDescent="0.3">
      <c r="B110" s="94">
        <v>35947</v>
      </c>
      <c r="C110" s="91">
        <v>148.58799999999999</v>
      </c>
    </row>
    <row r="111" spans="2:3" x14ac:dyDescent="0.3">
      <c r="B111" s="94">
        <v>35977</v>
      </c>
      <c r="C111" s="91">
        <v>148.339</v>
      </c>
    </row>
    <row r="112" spans="2:3" x14ac:dyDescent="0.3">
      <c r="B112" s="94">
        <v>36008</v>
      </c>
      <c r="C112" s="91">
        <v>148.10900000000001</v>
      </c>
    </row>
    <row r="113" spans="2:3" x14ac:dyDescent="0.3">
      <c r="B113" s="94">
        <v>36039</v>
      </c>
      <c r="C113" s="91">
        <v>147.98400000000001</v>
      </c>
    </row>
    <row r="114" spans="2:3" x14ac:dyDescent="0.3">
      <c r="B114" s="94">
        <v>36069</v>
      </c>
      <c r="C114" s="91">
        <v>148.1</v>
      </c>
    </row>
    <row r="115" spans="2:3" x14ac:dyDescent="0.3">
      <c r="B115" s="94">
        <v>36100</v>
      </c>
      <c r="C115" s="91">
        <v>147.62799999999999</v>
      </c>
    </row>
    <row r="116" spans="2:3" x14ac:dyDescent="0.3">
      <c r="B116" s="94">
        <v>36130</v>
      </c>
      <c r="C116" s="91">
        <v>148.291</v>
      </c>
    </row>
    <row r="117" spans="2:3" x14ac:dyDescent="0.3">
      <c r="B117" s="94">
        <v>36161</v>
      </c>
      <c r="C117" s="91">
        <v>149.53299999999999</v>
      </c>
    </row>
    <row r="118" spans="2:3" x14ac:dyDescent="0.3">
      <c r="B118" s="94">
        <v>36192</v>
      </c>
      <c r="C118" s="91">
        <v>154.93299999999999</v>
      </c>
    </row>
    <row r="119" spans="2:3" x14ac:dyDescent="0.3">
      <c r="B119" s="94">
        <v>36220</v>
      </c>
      <c r="C119" s="91">
        <v>159.32499999999999</v>
      </c>
    </row>
    <row r="120" spans="2:3" x14ac:dyDescent="0.3">
      <c r="B120" s="94">
        <v>36251</v>
      </c>
      <c r="C120" s="91">
        <v>160.459</v>
      </c>
    </row>
    <row r="121" spans="2:3" x14ac:dyDescent="0.3">
      <c r="B121" s="94">
        <v>36281</v>
      </c>
      <c r="C121" s="91">
        <v>159.99600000000001</v>
      </c>
    </row>
    <row r="122" spans="2:3" x14ac:dyDescent="0.3">
      <c r="B122" s="94">
        <v>36312</v>
      </c>
      <c r="C122" s="91">
        <v>160.57300000000001</v>
      </c>
    </row>
    <row r="123" spans="2:3" x14ac:dyDescent="0.3">
      <c r="B123" s="94">
        <v>36342</v>
      </c>
      <c r="C123" s="91">
        <v>163.06</v>
      </c>
    </row>
    <row r="124" spans="2:3" x14ac:dyDescent="0.3">
      <c r="B124" s="94">
        <v>36373</v>
      </c>
      <c r="C124" s="91">
        <v>165.60300000000001</v>
      </c>
    </row>
    <row r="125" spans="2:3" x14ac:dyDescent="0.3">
      <c r="B125" s="94">
        <v>36404</v>
      </c>
      <c r="C125" s="91">
        <v>167.99700000000001</v>
      </c>
    </row>
    <row r="126" spans="2:3" x14ac:dyDescent="0.3">
      <c r="B126" s="94">
        <v>36434</v>
      </c>
      <c r="C126" s="91">
        <v>170.86099999999999</v>
      </c>
    </row>
    <row r="127" spans="2:3" x14ac:dyDescent="0.3">
      <c r="B127" s="94">
        <v>36465</v>
      </c>
      <c r="C127" s="91">
        <v>174.93899999999999</v>
      </c>
    </row>
    <row r="128" spans="2:3" x14ac:dyDescent="0.3">
      <c r="B128" s="94">
        <v>36495</v>
      </c>
      <c r="C128" s="91">
        <v>178.09899999999999</v>
      </c>
    </row>
    <row r="129" spans="2:3" x14ac:dyDescent="0.3">
      <c r="B129" s="94">
        <v>36526</v>
      </c>
      <c r="C129" s="91">
        <v>180.30099999999999</v>
      </c>
    </row>
    <row r="130" spans="2:3" x14ac:dyDescent="0.3">
      <c r="B130" s="94">
        <v>36557</v>
      </c>
      <c r="C130" s="91">
        <v>180.935</v>
      </c>
    </row>
    <row r="131" spans="2:3" x14ac:dyDescent="0.3">
      <c r="B131" s="94">
        <v>36586</v>
      </c>
      <c r="C131" s="91">
        <v>181.214</v>
      </c>
    </row>
    <row r="132" spans="2:3" x14ac:dyDescent="0.3">
      <c r="B132" s="94">
        <v>36617</v>
      </c>
      <c r="C132" s="91">
        <v>181.63499999999999</v>
      </c>
    </row>
    <row r="133" spans="2:3" x14ac:dyDescent="0.3">
      <c r="B133" s="94">
        <v>36647</v>
      </c>
      <c r="C133" s="91">
        <v>182.18899999999999</v>
      </c>
    </row>
    <row r="134" spans="2:3" x14ac:dyDescent="0.3">
      <c r="B134" s="94">
        <v>36678</v>
      </c>
      <c r="C134" s="91">
        <v>183.745</v>
      </c>
    </row>
    <row r="135" spans="2:3" x14ac:dyDescent="0.3">
      <c r="B135" s="94">
        <v>36708</v>
      </c>
      <c r="C135" s="91">
        <v>186.63399999999999</v>
      </c>
    </row>
    <row r="136" spans="2:3" x14ac:dyDescent="0.3">
      <c r="B136" s="94">
        <v>36739</v>
      </c>
      <c r="C136" s="91">
        <v>191.08699999999999</v>
      </c>
    </row>
    <row r="137" spans="2:3" x14ac:dyDescent="0.3">
      <c r="B137" s="94">
        <v>36770</v>
      </c>
      <c r="C137" s="91">
        <v>193.297</v>
      </c>
    </row>
    <row r="138" spans="2:3" x14ac:dyDescent="0.3">
      <c r="B138" s="94">
        <v>36800</v>
      </c>
      <c r="C138" s="91">
        <v>194.04</v>
      </c>
    </row>
    <row r="139" spans="2:3" x14ac:dyDescent="0.3">
      <c r="B139" s="94">
        <v>36831</v>
      </c>
      <c r="C139" s="91">
        <v>194.59899999999999</v>
      </c>
    </row>
    <row r="140" spans="2:3" x14ac:dyDescent="0.3">
      <c r="B140" s="94">
        <v>36861</v>
      </c>
      <c r="C140" s="91">
        <v>195.827</v>
      </c>
    </row>
    <row r="141" spans="2:3" x14ac:dyDescent="0.3">
      <c r="B141" s="94">
        <v>36892</v>
      </c>
      <c r="C141" s="91">
        <v>197.04499999999999</v>
      </c>
    </row>
    <row r="142" spans="2:3" x14ac:dyDescent="0.3">
      <c r="B142" s="94">
        <v>36923</v>
      </c>
      <c r="C142" s="91">
        <v>197.49100000000001</v>
      </c>
    </row>
    <row r="143" spans="2:3" x14ac:dyDescent="0.3">
      <c r="B143" s="94">
        <v>36951</v>
      </c>
      <c r="C143" s="91">
        <v>198.60599999999999</v>
      </c>
    </row>
    <row r="144" spans="2:3" x14ac:dyDescent="0.3">
      <c r="B144" s="94">
        <v>36982</v>
      </c>
      <c r="C144" s="91">
        <v>200.59100000000001</v>
      </c>
    </row>
    <row r="145" spans="2:3" x14ac:dyDescent="0.3">
      <c r="B145" s="94">
        <v>37012</v>
      </c>
      <c r="C145" s="91">
        <v>202.32400000000001</v>
      </c>
    </row>
    <row r="146" spans="2:3" x14ac:dyDescent="0.3">
      <c r="B146" s="94">
        <v>37043</v>
      </c>
      <c r="C146" s="91">
        <v>204.31</v>
      </c>
    </row>
    <row r="147" spans="2:3" x14ac:dyDescent="0.3">
      <c r="B147" s="94">
        <v>37073</v>
      </c>
      <c r="C147" s="91">
        <v>207.34100000000001</v>
      </c>
    </row>
    <row r="148" spans="2:3" x14ac:dyDescent="0.3">
      <c r="B148" s="94">
        <v>37104</v>
      </c>
      <c r="C148" s="91">
        <v>210.21100000000001</v>
      </c>
    </row>
    <row r="149" spans="2:3" x14ac:dyDescent="0.3">
      <c r="B149" s="94">
        <v>37135</v>
      </c>
      <c r="C149" s="91">
        <v>210.85300000000001</v>
      </c>
    </row>
    <row r="150" spans="2:3" x14ac:dyDescent="0.3">
      <c r="B150" s="94">
        <v>37165</v>
      </c>
      <c r="C150" s="91">
        <v>213.339</v>
      </c>
    </row>
    <row r="151" spans="2:3" x14ac:dyDescent="0.3">
      <c r="B151" s="94">
        <v>37196</v>
      </c>
      <c r="C151" s="91">
        <v>215.685</v>
      </c>
    </row>
    <row r="152" spans="2:3" x14ac:dyDescent="0.3">
      <c r="B152" s="94">
        <v>37226</v>
      </c>
      <c r="C152" s="91">
        <v>216.16300000000001</v>
      </c>
    </row>
    <row r="153" spans="2:3" x14ac:dyDescent="0.3">
      <c r="B153" s="94">
        <v>37257</v>
      </c>
      <c r="C153" s="91">
        <v>216.94399999999999</v>
      </c>
    </row>
    <row r="154" spans="2:3" x14ac:dyDescent="0.3">
      <c r="B154" s="94">
        <v>37288</v>
      </c>
      <c r="C154" s="91">
        <v>217.07400000000001</v>
      </c>
    </row>
    <row r="155" spans="2:3" x14ac:dyDescent="0.3">
      <c r="B155" s="94">
        <v>37316</v>
      </c>
      <c r="C155" s="91">
        <v>217.27600000000001</v>
      </c>
    </row>
    <row r="156" spans="2:3" x14ac:dyDescent="0.3">
      <c r="B156" s="94">
        <v>37347</v>
      </c>
      <c r="C156" s="91">
        <v>218.48599999999999</v>
      </c>
    </row>
    <row r="157" spans="2:3" x14ac:dyDescent="0.3">
      <c r="B157" s="94">
        <v>37377</v>
      </c>
      <c r="C157" s="91">
        <v>220.292</v>
      </c>
    </row>
    <row r="158" spans="2:3" x14ac:dyDescent="0.3">
      <c r="B158" s="94">
        <v>37408</v>
      </c>
      <c r="C158" s="91">
        <v>223.68799999999999</v>
      </c>
    </row>
    <row r="159" spans="2:3" x14ac:dyDescent="0.3">
      <c r="B159" s="94">
        <v>37438</v>
      </c>
      <c r="C159" s="91">
        <v>228.05699999999999</v>
      </c>
    </row>
    <row r="160" spans="2:3" x14ac:dyDescent="0.3">
      <c r="B160" s="94">
        <v>37469</v>
      </c>
      <c r="C160" s="91">
        <v>233.34800000000001</v>
      </c>
    </row>
    <row r="161" spans="2:3" x14ac:dyDescent="0.3">
      <c r="B161" s="94">
        <v>37500</v>
      </c>
      <c r="C161" s="91">
        <v>238.94300000000001</v>
      </c>
    </row>
    <row r="162" spans="2:3" x14ac:dyDescent="0.3">
      <c r="B162" s="94">
        <v>37530</v>
      </c>
      <c r="C162" s="91">
        <v>248.19900000000001</v>
      </c>
    </row>
    <row r="163" spans="2:3" x14ac:dyDescent="0.3">
      <c r="B163" s="94">
        <v>37561</v>
      </c>
      <c r="C163" s="91">
        <v>261.08</v>
      </c>
    </row>
    <row r="164" spans="2:3" x14ac:dyDescent="0.3">
      <c r="B164" s="94">
        <v>37591</v>
      </c>
      <c r="C164" s="91">
        <v>270.86700000000002</v>
      </c>
    </row>
    <row r="165" spans="2:3" x14ac:dyDescent="0.3">
      <c r="B165" s="94">
        <v>37622</v>
      </c>
      <c r="C165" s="91">
        <v>277.173</v>
      </c>
    </row>
    <row r="166" spans="2:3" x14ac:dyDescent="0.3">
      <c r="B166" s="94">
        <v>37653</v>
      </c>
      <c r="C166" s="91">
        <v>283.50599999999997</v>
      </c>
    </row>
    <row r="167" spans="2:3" x14ac:dyDescent="0.3">
      <c r="B167" s="94">
        <v>37681</v>
      </c>
      <c r="C167" s="91">
        <v>287.85500000000002</v>
      </c>
    </row>
    <row r="168" spans="2:3" x14ac:dyDescent="0.3">
      <c r="B168" s="94">
        <v>37712</v>
      </c>
      <c r="C168" s="91">
        <v>290.512</v>
      </c>
    </row>
    <row r="169" spans="2:3" x14ac:dyDescent="0.3">
      <c r="B169" s="94">
        <v>37742</v>
      </c>
      <c r="C169" s="91">
        <v>289.74700000000001</v>
      </c>
    </row>
    <row r="170" spans="2:3" x14ac:dyDescent="0.3">
      <c r="B170" s="94">
        <v>37773</v>
      </c>
      <c r="C170" s="91">
        <v>286.84300000000002</v>
      </c>
    </row>
    <row r="171" spans="2:3" x14ac:dyDescent="0.3">
      <c r="B171" s="94">
        <v>37803</v>
      </c>
      <c r="C171" s="91">
        <v>285.649</v>
      </c>
    </row>
    <row r="172" spans="2:3" x14ac:dyDescent="0.3">
      <c r="B172" s="94">
        <v>37834</v>
      </c>
      <c r="C172" s="91">
        <v>286.73500000000001</v>
      </c>
    </row>
    <row r="173" spans="2:3" x14ac:dyDescent="0.3">
      <c r="B173" s="94">
        <v>37865</v>
      </c>
      <c r="C173" s="91">
        <v>290.12700000000001</v>
      </c>
    </row>
    <row r="174" spans="2:3" x14ac:dyDescent="0.3">
      <c r="B174" s="94">
        <v>37895</v>
      </c>
      <c r="C174" s="91">
        <v>291.22899999999998</v>
      </c>
    </row>
    <row r="175" spans="2:3" x14ac:dyDescent="0.3">
      <c r="B175" s="94">
        <v>37926</v>
      </c>
      <c r="C175" s="91">
        <v>292.65699999999998</v>
      </c>
    </row>
    <row r="176" spans="2:3" x14ac:dyDescent="0.3">
      <c r="B176" s="94">
        <v>37956</v>
      </c>
      <c r="C176" s="91">
        <v>294.45499999999998</v>
      </c>
    </row>
    <row r="177" spans="2:3" x14ac:dyDescent="0.3">
      <c r="B177" s="94">
        <v>37987</v>
      </c>
      <c r="C177" s="91">
        <v>297.03899999999999</v>
      </c>
    </row>
    <row r="178" spans="2:3" x14ac:dyDescent="0.3">
      <c r="B178" s="94">
        <v>38018</v>
      </c>
      <c r="C178" s="91">
        <v>299.09699999999998</v>
      </c>
    </row>
    <row r="179" spans="2:3" x14ac:dyDescent="0.3">
      <c r="B179" s="94">
        <v>38047</v>
      </c>
      <c r="C179" s="91">
        <v>302.48399999999998</v>
      </c>
    </row>
    <row r="180" spans="2:3" x14ac:dyDescent="0.3">
      <c r="B180" s="94">
        <v>38078</v>
      </c>
      <c r="C180" s="91">
        <v>306.15100000000001</v>
      </c>
    </row>
    <row r="181" spans="2:3" x14ac:dyDescent="0.3">
      <c r="B181" s="94">
        <v>38108</v>
      </c>
      <c r="C181" s="91">
        <v>310.15199999999999</v>
      </c>
    </row>
    <row r="182" spans="2:3" x14ac:dyDescent="0.3">
      <c r="B182" s="94">
        <v>38139</v>
      </c>
      <c r="C182" s="91">
        <v>314.41899999999998</v>
      </c>
    </row>
    <row r="183" spans="2:3" x14ac:dyDescent="0.3">
      <c r="B183" s="94">
        <v>38169</v>
      </c>
      <c r="C183" s="91">
        <v>318.53199999999998</v>
      </c>
    </row>
    <row r="184" spans="2:3" x14ac:dyDescent="0.3">
      <c r="B184" s="94">
        <v>38200</v>
      </c>
      <c r="C184" s="91">
        <v>322.41199999999998</v>
      </c>
    </row>
    <row r="185" spans="2:3" x14ac:dyDescent="0.3">
      <c r="B185" s="94">
        <v>38231</v>
      </c>
      <c r="C185" s="91">
        <v>324.65100000000001</v>
      </c>
    </row>
    <row r="186" spans="2:3" x14ac:dyDescent="0.3">
      <c r="B186" s="94">
        <v>38261</v>
      </c>
      <c r="C186" s="91">
        <v>325.92500000000001</v>
      </c>
    </row>
    <row r="187" spans="2:3" x14ac:dyDescent="0.3">
      <c r="B187" s="94">
        <v>38292</v>
      </c>
      <c r="C187" s="91">
        <v>328.58800000000002</v>
      </c>
    </row>
    <row r="188" spans="2:3" x14ac:dyDescent="0.3">
      <c r="B188" s="94">
        <v>38322</v>
      </c>
      <c r="C188" s="91">
        <v>331.005</v>
      </c>
    </row>
    <row r="189" spans="2:3" x14ac:dyDescent="0.3">
      <c r="B189" s="94">
        <v>38353</v>
      </c>
      <c r="C189" s="91">
        <v>332.298</v>
      </c>
    </row>
    <row r="190" spans="2:3" x14ac:dyDescent="0.3">
      <c r="B190" s="94">
        <v>38384</v>
      </c>
      <c r="C190" s="91">
        <v>333.28800000000001</v>
      </c>
    </row>
    <row r="191" spans="2:3" x14ac:dyDescent="0.3">
      <c r="B191" s="94">
        <v>38412</v>
      </c>
      <c r="C191" s="91">
        <v>336.12299999999999</v>
      </c>
    </row>
    <row r="192" spans="2:3" x14ac:dyDescent="0.3">
      <c r="B192" s="94">
        <v>38443</v>
      </c>
      <c r="C192" s="91">
        <v>339.03</v>
      </c>
    </row>
    <row r="193" spans="2:3" x14ac:dyDescent="0.3">
      <c r="B193" s="94">
        <v>38473</v>
      </c>
      <c r="C193" s="91">
        <v>338.29899999999998</v>
      </c>
    </row>
    <row r="194" spans="2:3" x14ac:dyDescent="0.3">
      <c r="B194" s="94">
        <v>38504</v>
      </c>
      <c r="C194" s="91">
        <v>336.80099999999999</v>
      </c>
    </row>
    <row r="195" spans="2:3" x14ac:dyDescent="0.3">
      <c r="B195" s="94">
        <v>38534</v>
      </c>
      <c r="C195" s="91">
        <v>335.66300000000001</v>
      </c>
    </row>
    <row r="196" spans="2:3" x14ac:dyDescent="0.3">
      <c r="B196" s="94">
        <v>38565</v>
      </c>
      <c r="C196" s="91">
        <v>333.47399999999999</v>
      </c>
    </row>
    <row r="197" spans="2:3" x14ac:dyDescent="0.3">
      <c r="B197" s="94">
        <v>38596</v>
      </c>
      <c r="C197" s="91">
        <v>331.69</v>
      </c>
    </row>
    <row r="198" spans="2:3" x14ac:dyDescent="0.3">
      <c r="B198" s="94">
        <v>38626</v>
      </c>
      <c r="C198" s="91">
        <v>333.69400000000002</v>
      </c>
    </row>
    <row r="199" spans="2:3" x14ac:dyDescent="0.3">
      <c r="B199" s="94">
        <v>38657</v>
      </c>
      <c r="C199" s="91">
        <v>335.03300000000002</v>
      </c>
    </row>
    <row r="200" spans="2:3" x14ac:dyDescent="0.3">
      <c r="B200" s="94">
        <v>38687</v>
      </c>
      <c r="C200" s="91">
        <v>335.00599999999997</v>
      </c>
    </row>
    <row r="201" spans="2:3" x14ac:dyDescent="0.3">
      <c r="B201" s="94">
        <v>38718</v>
      </c>
      <c r="C201" s="91">
        <v>338.08300000000003</v>
      </c>
    </row>
    <row r="202" spans="2:3" x14ac:dyDescent="0.3">
      <c r="B202" s="94">
        <v>38749</v>
      </c>
      <c r="C202" s="91">
        <v>338.12799999999999</v>
      </c>
    </row>
    <row r="203" spans="2:3" x14ac:dyDescent="0.3">
      <c r="B203" s="94">
        <v>38777</v>
      </c>
      <c r="C203" s="91">
        <v>337.339</v>
      </c>
    </row>
    <row r="204" spans="2:3" x14ac:dyDescent="0.3">
      <c r="B204" s="94">
        <v>38808</v>
      </c>
      <c r="C204" s="91">
        <v>335.92099999999999</v>
      </c>
    </row>
    <row r="205" spans="2:3" x14ac:dyDescent="0.3">
      <c r="B205" s="94">
        <v>38838</v>
      </c>
      <c r="C205" s="91">
        <v>337.185</v>
      </c>
    </row>
    <row r="206" spans="2:3" x14ac:dyDescent="0.3">
      <c r="B206" s="94">
        <v>38869</v>
      </c>
      <c r="C206" s="91">
        <v>339.71199999999999</v>
      </c>
    </row>
    <row r="207" spans="2:3" x14ac:dyDescent="0.3">
      <c r="B207" s="94">
        <v>38899</v>
      </c>
      <c r="C207" s="91">
        <v>340.31200000000001</v>
      </c>
    </row>
    <row r="208" spans="2:3" x14ac:dyDescent="0.3">
      <c r="B208" s="94">
        <v>38930</v>
      </c>
      <c r="C208" s="91">
        <v>341.57400000000001</v>
      </c>
    </row>
    <row r="209" spans="2:3" x14ac:dyDescent="0.3">
      <c r="B209" s="94">
        <v>38961</v>
      </c>
      <c r="C209" s="91">
        <v>342.56099999999998</v>
      </c>
    </row>
    <row r="210" spans="2:3" x14ac:dyDescent="0.3">
      <c r="B210" s="94">
        <v>38991</v>
      </c>
      <c r="C210" s="91">
        <v>344.15499999999997</v>
      </c>
    </row>
    <row r="211" spans="2:3" x14ac:dyDescent="0.3">
      <c r="B211" s="94">
        <v>39022</v>
      </c>
      <c r="C211" s="91">
        <v>346.74599999999998</v>
      </c>
    </row>
    <row r="212" spans="2:3" x14ac:dyDescent="0.3">
      <c r="B212" s="94">
        <v>39052</v>
      </c>
      <c r="C212" s="91">
        <v>347.84199999999998</v>
      </c>
    </row>
    <row r="213" spans="2:3" x14ac:dyDescent="0.3">
      <c r="B213" s="94">
        <v>39083</v>
      </c>
      <c r="C213" s="91">
        <v>349.59300000000002</v>
      </c>
    </row>
    <row r="214" spans="2:3" x14ac:dyDescent="0.3">
      <c r="B214" s="94">
        <v>39114</v>
      </c>
      <c r="C214" s="91">
        <v>350.524</v>
      </c>
    </row>
    <row r="215" spans="2:3" x14ac:dyDescent="0.3">
      <c r="B215" s="94">
        <v>39142</v>
      </c>
      <c r="C215" s="91">
        <v>351.71699999999998</v>
      </c>
    </row>
    <row r="216" spans="2:3" x14ac:dyDescent="0.3">
      <c r="B216" s="94">
        <v>39173</v>
      </c>
      <c r="C216" s="91">
        <v>351.86900000000003</v>
      </c>
    </row>
    <row r="217" spans="2:3" x14ac:dyDescent="0.3">
      <c r="B217" s="94">
        <v>39203</v>
      </c>
      <c r="C217" s="91">
        <v>352.02</v>
      </c>
    </row>
    <row r="218" spans="2:3" x14ac:dyDescent="0.3">
      <c r="B218" s="94">
        <v>39234</v>
      </c>
      <c r="C218" s="91">
        <v>352.93599999999998</v>
      </c>
    </row>
    <row r="219" spans="2:3" x14ac:dyDescent="0.3">
      <c r="B219" s="94">
        <v>39264</v>
      </c>
      <c r="C219" s="91">
        <v>353.92</v>
      </c>
    </row>
    <row r="220" spans="2:3" x14ac:dyDescent="0.3">
      <c r="B220" s="94">
        <v>39295</v>
      </c>
      <c r="C220" s="91">
        <v>357.404</v>
      </c>
    </row>
    <row r="221" spans="2:3" x14ac:dyDescent="0.3">
      <c r="B221" s="94">
        <v>39326</v>
      </c>
      <c r="C221" s="91">
        <v>361.99700000000001</v>
      </c>
    </row>
    <row r="222" spans="2:3" x14ac:dyDescent="0.3">
      <c r="B222" s="94">
        <v>39356</v>
      </c>
      <c r="C222" s="91">
        <v>365.79399999999998</v>
      </c>
    </row>
    <row r="223" spans="2:3" x14ac:dyDescent="0.3">
      <c r="B223" s="94">
        <v>39387</v>
      </c>
      <c r="C223" s="91">
        <v>368.334</v>
      </c>
    </row>
    <row r="224" spans="2:3" x14ac:dyDescent="0.3">
      <c r="B224" s="94">
        <v>39417</v>
      </c>
      <c r="C224" s="91">
        <v>374.815</v>
      </c>
    </row>
    <row r="225" spans="2:3" x14ac:dyDescent="0.3">
      <c r="B225" s="94">
        <v>39448</v>
      </c>
      <c r="C225" s="91">
        <v>378.9</v>
      </c>
    </row>
    <row r="226" spans="2:3" x14ac:dyDescent="0.3">
      <c r="B226" s="94">
        <v>39479</v>
      </c>
      <c r="C226" s="91">
        <v>380.90600000000001</v>
      </c>
    </row>
    <row r="227" spans="2:3" x14ac:dyDescent="0.3">
      <c r="B227" s="94">
        <v>39508</v>
      </c>
      <c r="C227" s="91">
        <v>383.73099999999999</v>
      </c>
    </row>
    <row r="228" spans="2:3" x14ac:dyDescent="0.3">
      <c r="B228" s="94">
        <v>39539</v>
      </c>
      <c r="C228" s="91">
        <v>386.38</v>
      </c>
    </row>
    <row r="229" spans="2:3" x14ac:dyDescent="0.3">
      <c r="B229" s="94">
        <v>39569</v>
      </c>
      <c r="C229" s="91">
        <v>392.59199999999998</v>
      </c>
    </row>
    <row r="230" spans="2:3" x14ac:dyDescent="0.3">
      <c r="B230" s="94">
        <v>39600</v>
      </c>
      <c r="C230" s="91">
        <v>400.38200000000001</v>
      </c>
    </row>
    <row r="231" spans="2:3" x14ac:dyDescent="0.3">
      <c r="B231" s="94">
        <v>39630</v>
      </c>
      <c r="C231" s="91">
        <v>407.44600000000003</v>
      </c>
    </row>
    <row r="232" spans="2:3" x14ac:dyDescent="0.3">
      <c r="B232" s="94">
        <v>39661</v>
      </c>
      <c r="C232" s="91">
        <v>406.12700000000001</v>
      </c>
    </row>
    <row r="233" spans="2:3" x14ac:dyDescent="0.3">
      <c r="B233" s="94">
        <v>39692</v>
      </c>
      <c r="C233" s="91">
        <v>406.55700000000002</v>
      </c>
    </row>
    <row r="234" spans="2:3" x14ac:dyDescent="0.3">
      <c r="B234" s="94">
        <v>39722</v>
      </c>
      <c r="C234" s="91">
        <v>410.524</v>
      </c>
    </row>
    <row r="235" spans="2:3" x14ac:dyDescent="0.3">
      <c r="B235" s="94">
        <v>39753</v>
      </c>
      <c r="C235" s="91">
        <v>412.10399999999998</v>
      </c>
    </row>
    <row r="236" spans="2:3" x14ac:dyDescent="0.3">
      <c r="B236" s="94">
        <v>39783</v>
      </c>
      <c r="C236" s="91">
        <v>411.57499999999999</v>
      </c>
    </row>
    <row r="237" spans="2:3" x14ac:dyDescent="0.3">
      <c r="B237" s="94">
        <v>39814</v>
      </c>
      <c r="C237" s="91">
        <v>409.78199999999998</v>
      </c>
    </row>
    <row r="238" spans="2:3" x14ac:dyDescent="0.3">
      <c r="B238" s="94">
        <v>39845</v>
      </c>
      <c r="C238" s="91">
        <v>410.84899999999999</v>
      </c>
    </row>
    <row r="239" spans="2:3" x14ac:dyDescent="0.3">
      <c r="B239" s="94">
        <v>39873</v>
      </c>
      <c r="C239" s="91">
        <v>407.80799999999999</v>
      </c>
    </row>
    <row r="240" spans="2:3" x14ac:dyDescent="0.3">
      <c r="B240" s="94">
        <v>39904</v>
      </c>
      <c r="C240" s="91">
        <v>407.18099999999998</v>
      </c>
    </row>
    <row r="241" spans="1:3" x14ac:dyDescent="0.3">
      <c r="B241" s="94">
        <v>39934</v>
      </c>
      <c r="C241" s="91">
        <v>406.88499999999999</v>
      </c>
    </row>
    <row r="242" spans="1:3" x14ac:dyDescent="0.3">
      <c r="A242" s="1" t="s">
        <v>86</v>
      </c>
      <c r="B242" s="94">
        <v>39965</v>
      </c>
      <c r="C242" s="91">
        <v>406.48599999999999</v>
      </c>
    </row>
    <row r="243" spans="1:3" x14ac:dyDescent="0.3">
      <c r="A243" s="1" t="s">
        <v>86</v>
      </c>
      <c r="B243" s="94">
        <v>39995</v>
      </c>
      <c r="C243" s="91">
        <v>404.71800000000002</v>
      </c>
    </row>
    <row r="244" spans="1:3" x14ac:dyDescent="0.3">
      <c r="A244" s="1" t="s">
        <v>86</v>
      </c>
      <c r="B244" s="94">
        <v>40026</v>
      </c>
      <c r="C244" s="91">
        <v>403.25299999999999</v>
      </c>
    </row>
    <row r="245" spans="1:3" x14ac:dyDescent="0.3">
      <c r="A245" s="1" t="s">
        <v>86</v>
      </c>
      <c r="B245" s="94">
        <v>40057</v>
      </c>
      <c r="C245" s="91">
        <v>404.94499999999999</v>
      </c>
    </row>
    <row r="246" spans="1:3" x14ac:dyDescent="0.3">
      <c r="A246" s="1" t="s">
        <v>86</v>
      </c>
      <c r="B246" s="94">
        <v>40087</v>
      </c>
      <c r="C246" s="91">
        <v>405.12900000000002</v>
      </c>
    </row>
    <row r="247" spans="1:3" x14ac:dyDescent="0.3">
      <c r="A247" s="1" t="s">
        <v>86</v>
      </c>
      <c r="B247" s="94">
        <v>40118</v>
      </c>
      <c r="C247" s="91">
        <v>405.548</v>
      </c>
    </row>
    <row r="248" spans="1:3" x14ac:dyDescent="0.3">
      <c r="A248" s="1" t="s">
        <v>86</v>
      </c>
      <c r="B248" s="94">
        <v>40148</v>
      </c>
      <c r="C248" s="91">
        <v>404.49900000000002</v>
      </c>
    </row>
    <row r="249" spans="1:3" x14ac:dyDescent="0.3">
      <c r="A249" s="1" t="s">
        <v>86</v>
      </c>
      <c r="B249" s="94">
        <v>40179</v>
      </c>
      <c r="C249" s="91">
        <v>407.04899999999998</v>
      </c>
    </row>
    <row r="250" spans="1:3" x14ac:dyDescent="0.3">
      <c r="A250" s="1" t="s">
        <v>86</v>
      </c>
      <c r="B250" s="94">
        <v>40210</v>
      </c>
      <c r="C250" s="91">
        <v>411.84300000000002</v>
      </c>
    </row>
    <row r="251" spans="1:3" x14ac:dyDescent="0.3">
      <c r="A251" s="1" t="s">
        <v>86</v>
      </c>
      <c r="B251" s="94">
        <v>40238</v>
      </c>
      <c r="C251" s="91">
        <v>415.73399999999998</v>
      </c>
    </row>
    <row r="252" spans="1:3" x14ac:dyDescent="0.3">
      <c r="A252" s="1" t="s">
        <v>86</v>
      </c>
      <c r="B252" s="94">
        <v>40269</v>
      </c>
      <c r="C252" s="91">
        <v>418.91699999999997</v>
      </c>
    </row>
    <row r="253" spans="1:3" x14ac:dyDescent="0.3">
      <c r="A253" s="1" t="s">
        <v>86</v>
      </c>
      <c r="B253" s="94">
        <v>40299</v>
      </c>
      <c r="C253" s="91">
        <v>423.88499999999999</v>
      </c>
    </row>
    <row r="254" spans="1:3" x14ac:dyDescent="0.3">
      <c r="A254" s="1" t="s">
        <v>87</v>
      </c>
      <c r="B254" s="94">
        <v>40330</v>
      </c>
      <c r="C254" s="91">
        <v>427.48899999999998</v>
      </c>
    </row>
    <row r="255" spans="1:3" x14ac:dyDescent="0.3">
      <c r="A255" s="1" t="s">
        <v>87</v>
      </c>
      <c r="B255" s="94">
        <v>40360</v>
      </c>
      <c r="C255" s="91">
        <v>428.15</v>
      </c>
    </row>
    <row r="256" spans="1:3" x14ac:dyDescent="0.3">
      <c r="A256" s="1" t="s">
        <v>87</v>
      </c>
      <c r="B256" s="94">
        <v>40391</v>
      </c>
      <c r="C256" s="91">
        <v>431.44499999999999</v>
      </c>
    </row>
    <row r="257" spans="1:3" x14ac:dyDescent="0.3">
      <c r="A257" s="1" t="s">
        <v>87</v>
      </c>
      <c r="B257" s="94">
        <v>40422</v>
      </c>
      <c r="C257" s="91">
        <v>436.423</v>
      </c>
    </row>
    <row r="258" spans="1:3" x14ac:dyDescent="0.3">
      <c r="A258" s="1" t="s">
        <v>87</v>
      </c>
      <c r="B258" s="94">
        <v>40452</v>
      </c>
      <c r="C258" s="91">
        <v>440.82900000000001</v>
      </c>
    </row>
    <row r="259" spans="1:3" x14ac:dyDescent="0.3">
      <c r="A259" s="1" t="s">
        <v>87</v>
      </c>
      <c r="B259" s="94">
        <v>40483</v>
      </c>
      <c r="C259" s="91">
        <v>447.20600000000002</v>
      </c>
    </row>
    <row r="260" spans="1:3" x14ac:dyDescent="0.3">
      <c r="A260" s="1" t="s">
        <v>87</v>
      </c>
      <c r="B260" s="94">
        <v>40513</v>
      </c>
      <c r="C260" s="91">
        <v>450.30099999999999</v>
      </c>
    </row>
    <row r="261" spans="1:3" x14ac:dyDescent="0.3">
      <c r="A261" s="1" t="s">
        <v>87</v>
      </c>
      <c r="B261" s="94">
        <v>40544</v>
      </c>
      <c r="C261" s="91">
        <v>453.875</v>
      </c>
    </row>
    <row r="262" spans="1:3" x14ac:dyDescent="0.3">
      <c r="A262" s="1" t="s">
        <v>87</v>
      </c>
      <c r="B262" s="94">
        <v>40575</v>
      </c>
      <c r="C262" s="91">
        <v>458.39699999999999</v>
      </c>
    </row>
    <row r="263" spans="1:3" x14ac:dyDescent="0.3">
      <c r="A263" s="1" t="s">
        <v>87</v>
      </c>
      <c r="B263" s="94">
        <v>40603</v>
      </c>
      <c r="C263" s="91">
        <v>461.24900000000002</v>
      </c>
    </row>
    <row r="264" spans="1:3" x14ac:dyDescent="0.3">
      <c r="A264" s="1" t="s">
        <v>87</v>
      </c>
      <c r="B264" s="94">
        <v>40634</v>
      </c>
      <c r="C264" s="91">
        <v>463.31099999999998</v>
      </c>
    </row>
    <row r="265" spans="1:3" x14ac:dyDescent="0.3">
      <c r="A265" s="1" t="s">
        <v>87</v>
      </c>
      <c r="B265" s="94">
        <v>40664</v>
      </c>
      <c r="C265" s="91">
        <v>465.31099999999998</v>
      </c>
    </row>
    <row r="266" spans="1:3" x14ac:dyDescent="0.3">
      <c r="A266" s="1" t="s">
        <v>88</v>
      </c>
      <c r="B266" s="94">
        <v>40695</v>
      </c>
      <c r="C266" s="91">
        <v>464.46300000000002</v>
      </c>
    </row>
    <row r="267" spans="1:3" x14ac:dyDescent="0.3">
      <c r="A267" s="1" t="s">
        <v>88</v>
      </c>
      <c r="B267" s="94">
        <v>40725</v>
      </c>
      <c r="C267" s="91">
        <v>463.92700000000002</v>
      </c>
    </row>
    <row r="268" spans="1:3" x14ac:dyDescent="0.3">
      <c r="A268" s="1" t="s">
        <v>88</v>
      </c>
      <c r="B268" s="94">
        <v>40756</v>
      </c>
      <c r="C268" s="91">
        <v>465.96800000000002</v>
      </c>
    </row>
    <row r="269" spans="1:3" x14ac:dyDescent="0.3">
      <c r="A269" s="1" t="s">
        <v>88</v>
      </c>
      <c r="B269" s="94">
        <v>40787</v>
      </c>
      <c r="C269" s="91">
        <v>468.97500000000002</v>
      </c>
    </row>
    <row r="270" spans="1:3" x14ac:dyDescent="0.3">
      <c r="A270" s="1" t="s">
        <v>88</v>
      </c>
      <c r="B270" s="94">
        <v>40817</v>
      </c>
      <c r="C270" s="91">
        <v>471.46600000000001</v>
      </c>
    </row>
    <row r="271" spans="1:3" x14ac:dyDescent="0.3">
      <c r="A271" s="1" t="s">
        <v>88</v>
      </c>
      <c r="B271" s="94">
        <v>40848</v>
      </c>
      <c r="C271" s="91">
        <v>473.80799999999999</v>
      </c>
    </row>
    <row r="272" spans="1:3" x14ac:dyDescent="0.3">
      <c r="A272" s="1" t="s">
        <v>88</v>
      </c>
      <c r="B272" s="94">
        <v>40878</v>
      </c>
      <c r="C272" s="91">
        <v>473.25200000000001</v>
      </c>
    </row>
    <row r="273" spans="1:3" x14ac:dyDescent="0.3">
      <c r="A273" s="1" t="s">
        <v>88</v>
      </c>
      <c r="B273" s="94">
        <v>40909</v>
      </c>
      <c r="C273" s="91">
        <v>474.42899999999997</v>
      </c>
    </row>
    <row r="274" spans="1:3" x14ac:dyDescent="0.3">
      <c r="A274" s="1" t="s">
        <v>88</v>
      </c>
      <c r="B274" s="94">
        <v>40940</v>
      </c>
      <c r="C274" s="91">
        <v>474.13799999999998</v>
      </c>
    </row>
    <row r="275" spans="1:3" x14ac:dyDescent="0.3">
      <c r="A275" s="1" t="s">
        <v>88</v>
      </c>
      <c r="B275" s="94">
        <v>40969</v>
      </c>
      <c r="C275" s="91">
        <v>476.166</v>
      </c>
    </row>
    <row r="276" spans="1:3" x14ac:dyDescent="0.3">
      <c r="A276" s="1" t="s">
        <v>88</v>
      </c>
      <c r="B276" s="94">
        <v>41000</v>
      </c>
      <c r="C276" s="91">
        <v>480.22899999999998</v>
      </c>
    </row>
    <row r="277" spans="1:3" x14ac:dyDescent="0.3">
      <c r="A277" s="1" t="s">
        <v>88</v>
      </c>
      <c r="B277" s="94">
        <v>41030</v>
      </c>
      <c r="C277" s="91">
        <v>485.14</v>
      </c>
    </row>
    <row r="278" spans="1:3" x14ac:dyDescent="0.3">
      <c r="A278" s="1" t="s">
        <v>89</v>
      </c>
      <c r="B278" s="94">
        <v>41061</v>
      </c>
      <c r="C278" s="91">
        <v>488.34199999999998</v>
      </c>
    </row>
    <row r="279" spans="1:3" x14ac:dyDescent="0.3">
      <c r="A279" s="1" t="s">
        <v>89</v>
      </c>
      <c r="B279" s="94">
        <v>41091</v>
      </c>
      <c r="C279" s="91">
        <v>494.89100000000002</v>
      </c>
    </row>
    <row r="280" spans="1:3" x14ac:dyDescent="0.3">
      <c r="A280" s="1" t="s">
        <v>89</v>
      </c>
      <c r="B280" s="94">
        <v>41122</v>
      </c>
      <c r="C280" s="91">
        <v>501.95699999999999</v>
      </c>
    </row>
    <row r="281" spans="1:3" x14ac:dyDescent="0.3">
      <c r="A281" s="1" t="s">
        <v>89</v>
      </c>
      <c r="B281" s="94">
        <v>41153</v>
      </c>
      <c r="C281" s="91">
        <v>506.80399999999997</v>
      </c>
    </row>
    <row r="282" spans="1:3" x14ac:dyDescent="0.3">
      <c r="A282" s="1" t="s">
        <v>89</v>
      </c>
      <c r="B282" s="94">
        <v>41183</v>
      </c>
      <c r="C282" s="91">
        <v>506.92599999999999</v>
      </c>
    </row>
    <row r="283" spans="1:3" x14ac:dyDescent="0.3">
      <c r="A283" s="1" t="s">
        <v>89</v>
      </c>
      <c r="B283" s="94">
        <v>41214</v>
      </c>
      <c r="C283" s="91">
        <v>506.79500000000002</v>
      </c>
    </row>
    <row r="284" spans="1:3" x14ac:dyDescent="0.3">
      <c r="A284" s="1" t="s">
        <v>89</v>
      </c>
      <c r="B284" s="94">
        <v>41244</v>
      </c>
      <c r="C284" s="91">
        <v>510.25200000000001</v>
      </c>
    </row>
    <row r="285" spans="1:3" x14ac:dyDescent="0.3">
      <c r="A285" s="1" t="s">
        <v>89</v>
      </c>
      <c r="B285" s="94">
        <v>41275</v>
      </c>
      <c r="C285" s="91">
        <v>511.97699999999998</v>
      </c>
    </row>
    <row r="286" spans="1:3" x14ac:dyDescent="0.3">
      <c r="A286" s="1" t="s">
        <v>89</v>
      </c>
      <c r="B286" s="94">
        <v>41306</v>
      </c>
      <c r="C286" s="91">
        <v>513.46699999999998</v>
      </c>
    </row>
    <row r="287" spans="1:3" x14ac:dyDescent="0.3">
      <c r="A287" s="1" t="s">
        <v>89</v>
      </c>
      <c r="B287" s="94">
        <v>41334</v>
      </c>
      <c r="C287" s="91">
        <v>514.52599999999995</v>
      </c>
    </row>
    <row r="288" spans="1:3" x14ac:dyDescent="0.3">
      <c r="A288" s="1" t="s">
        <v>89</v>
      </c>
      <c r="B288" s="94">
        <v>41365</v>
      </c>
      <c r="C288" s="91">
        <v>515.27599999999995</v>
      </c>
    </row>
    <row r="289" spans="1:3" x14ac:dyDescent="0.3">
      <c r="A289" s="1" t="s">
        <v>89</v>
      </c>
      <c r="B289" s="94">
        <v>41395</v>
      </c>
      <c r="C289" s="91">
        <v>515.29899999999998</v>
      </c>
    </row>
    <row r="290" spans="1:3" x14ac:dyDescent="0.3">
      <c r="A290" s="1" t="s">
        <v>90</v>
      </c>
      <c r="B290" s="94">
        <v>41426</v>
      </c>
      <c r="C290" s="91">
        <v>519.15300000000002</v>
      </c>
    </row>
    <row r="291" spans="1:3" x14ac:dyDescent="0.3">
      <c r="A291" s="1" t="s">
        <v>90</v>
      </c>
      <c r="B291" s="94">
        <v>41456</v>
      </c>
      <c r="C291" s="91">
        <v>520.50800000000004</v>
      </c>
    </row>
    <row r="292" spans="1:3" x14ac:dyDescent="0.3">
      <c r="A292" s="1" t="s">
        <v>90</v>
      </c>
      <c r="B292" s="94">
        <v>41487</v>
      </c>
      <c r="C292" s="91">
        <v>521.27</v>
      </c>
    </row>
    <row r="293" spans="1:3" x14ac:dyDescent="0.3">
      <c r="A293" s="1" t="s">
        <v>90</v>
      </c>
      <c r="B293" s="94">
        <v>41518</v>
      </c>
      <c r="C293" s="91">
        <v>529.08500000000004</v>
      </c>
    </row>
    <row r="294" spans="1:3" x14ac:dyDescent="0.3">
      <c r="A294" s="1" t="s">
        <v>90</v>
      </c>
      <c r="B294" s="94">
        <v>41548</v>
      </c>
      <c r="C294" s="91">
        <v>533.62099999999998</v>
      </c>
    </row>
    <row r="295" spans="1:3" x14ac:dyDescent="0.3">
      <c r="A295" s="1" t="s">
        <v>90</v>
      </c>
      <c r="B295" s="94">
        <v>41579</v>
      </c>
      <c r="C295" s="91">
        <v>535.16800000000001</v>
      </c>
    </row>
    <row r="296" spans="1:3" x14ac:dyDescent="0.3">
      <c r="A296" s="1" t="s">
        <v>90</v>
      </c>
      <c r="B296" s="94">
        <v>41609</v>
      </c>
      <c r="C296" s="91">
        <v>538.37</v>
      </c>
    </row>
    <row r="297" spans="1:3" x14ac:dyDescent="0.3">
      <c r="A297" s="1" t="s">
        <v>90</v>
      </c>
      <c r="B297" s="94">
        <v>41640</v>
      </c>
      <c r="C297" s="91">
        <v>540.95899999999995</v>
      </c>
    </row>
    <row r="298" spans="1:3" x14ac:dyDescent="0.3">
      <c r="A298" s="1" t="s">
        <v>90</v>
      </c>
      <c r="B298" s="94">
        <v>41671</v>
      </c>
      <c r="C298" s="91">
        <v>543.03800000000001</v>
      </c>
    </row>
    <row r="299" spans="1:3" x14ac:dyDescent="0.3">
      <c r="A299" s="1" t="s">
        <v>90</v>
      </c>
      <c r="B299" s="94">
        <v>41699</v>
      </c>
      <c r="C299" s="91">
        <v>552.08699999999999</v>
      </c>
    </row>
    <row r="300" spans="1:3" x14ac:dyDescent="0.3">
      <c r="A300" s="1" t="s">
        <v>90</v>
      </c>
      <c r="B300" s="94">
        <v>41730</v>
      </c>
      <c r="C300" s="91">
        <v>556.41999999999996</v>
      </c>
    </row>
    <row r="301" spans="1:3" x14ac:dyDescent="0.3">
      <c r="A301" s="1" t="s">
        <v>90</v>
      </c>
      <c r="B301" s="94">
        <v>41760</v>
      </c>
      <c r="C301" s="91">
        <v>555.67899999999997</v>
      </c>
    </row>
    <row r="302" spans="1:3" x14ac:dyDescent="0.3">
      <c r="A302" s="1" t="s">
        <v>91</v>
      </c>
      <c r="B302" s="94">
        <v>41791</v>
      </c>
      <c r="C302" s="91">
        <v>551.55399999999997</v>
      </c>
    </row>
    <row r="303" spans="1:3" x14ac:dyDescent="0.3">
      <c r="A303" s="1" t="s">
        <v>91</v>
      </c>
      <c r="B303" s="94">
        <v>41821</v>
      </c>
      <c r="C303" s="91">
        <v>548.202</v>
      </c>
    </row>
    <row r="304" spans="1:3" x14ac:dyDescent="0.3">
      <c r="A304" s="1" t="s">
        <v>91</v>
      </c>
      <c r="B304" s="94">
        <v>41852</v>
      </c>
      <c r="C304" s="91">
        <v>546.745</v>
      </c>
    </row>
    <row r="305" spans="1:3" x14ac:dyDescent="0.3">
      <c r="A305" s="1" t="s">
        <v>91</v>
      </c>
      <c r="B305" s="94">
        <v>41883</v>
      </c>
      <c r="C305" s="91">
        <v>547.83900000000006</v>
      </c>
    </row>
    <row r="306" spans="1:3" x14ac:dyDescent="0.3">
      <c r="A306" s="1" t="s">
        <v>91</v>
      </c>
      <c r="B306" s="94">
        <v>41913</v>
      </c>
      <c r="C306" s="91">
        <v>549.39599999999996</v>
      </c>
    </row>
    <row r="307" spans="1:3" x14ac:dyDescent="0.3">
      <c r="A307" s="1" t="s">
        <v>91</v>
      </c>
      <c r="B307" s="94">
        <v>41944</v>
      </c>
      <c r="C307" s="91">
        <v>554.76900000000001</v>
      </c>
    </row>
    <row r="308" spans="1:3" x14ac:dyDescent="0.3">
      <c r="A308" s="1" t="s">
        <v>91</v>
      </c>
      <c r="B308" s="94">
        <v>41974</v>
      </c>
      <c r="C308" s="91">
        <v>558.21299999999997</v>
      </c>
    </row>
    <row r="309" spans="1:3" x14ac:dyDescent="0.3">
      <c r="A309" s="1" t="s">
        <v>91</v>
      </c>
      <c r="B309" s="94">
        <v>42005</v>
      </c>
      <c r="C309" s="91">
        <v>562.48199999999997</v>
      </c>
    </row>
    <row r="310" spans="1:3" x14ac:dyDescent="0.3">
      <c r="A310" s="1" t="s">
        <v>91</v>
      </c>
      <c r="B310" s="94">
        <v>42036</v>
      </c>
      <c r="C310" s="91">
        <v>564.00400000000002</v>
      </c>
    </row>
    <row r="311" spans="1:3" x14ac:dyDescent="0.3">
      <c r="A311" s="1" t="s">
        <v>91</v>
      </c>
      <c r="B311" s="94">
        <v>42064</v>
      </c>
      <c r="C311" s="91">
        <v>569.53599999999994</v>
      </c>
    </row>
    <row r="312" spans="1:3" x14ac:dyDescent="0.3">
      <c r="A312" s="1" t="s">
        <v>91</v>
      </c>
      <c r="B312" s="94">
        <v>42095</v>
      </c>
      <c r="C312" s="91">
        <v>576.17499999999995</v>
      </c>
    </row>
    <row r="313" spans="1:3" x14ac:dyDescent="0.3">
      <c r="A313" s="1" t="s">
        <v>91</v>
      </c>
      <c r="B313" s="94">
        <v>42125</v>
      </c>
      <c r="C313" s="91">
        <v>578.51599999999996</v>
      </c>
    </row>
    <row r="314" spans="1:3" x14ac:dyDescent="0.3">
      <c r="A314" s="1" t="s">
        <v>92</v>
      </c>
      <c r="B314" s="94">
        <v>42156</v>
      </c>
      <c r="C314" s="91">
        <v>582.40099999999995</v>
      </c>
    </row>
    <row r="315" spans="1:3" x14ac:dyDescent="0.3">
      <c r="A315" s="1" t="s">
        <v>92</v>
      </c>
      <c r="B315" s="94">
        <v>42186</v>
      </c>
      <c r="C315" s="91">
        <v>586.42600000000004</v>
      </c>
    </row>
    <row r="316" spans="1:3" x14ac:dyDescent="0.3">
      <c r="A316" s="1" t="s">
        <v>92</v>
      </c>
      <c r="B316" s="94">
        <v>42217</v>
      </c>
      <c r="C316" s="91">
        <v>588.04200000000003</v>
      </c>
    </row>
    <row r="317" spans="1:3" x14ac:dyDescent="0.3">
      <c r="A317" s="1" t="s">
        <v>92</v>
      </c>
      <c r="B317" s="94">
        <v>42248</v>
      </c>
      <c r="C317" s="91">
        <v>593.60599999999999</v>
      </c>
    </row>
    <row r="318" spans="1:3" x14ac:dyDescent="0.3">
      <c r="A318" s="1" t="s">
        <v>92</v>
      </c>
      <c r="B318" s="94">
        <v>42278</v>
      </c>
      <c r="C318" s="91">
        <v>604.83199999999999</v>
      </c>
    </row>
    <row r="319" spans="1:3" x14ac:dyDescent="0.3">
      <c r="A319" s="1" t="s">
        <v>92</v>
      </c>
      <c r="B319" s="94">
        <v>42309</v>
      </c>
      <c r="C319" s="91">
        <v>614.05100000000004</v>
      </c>
    </row>
    <row r="320" spans="1:3" x14ac:dyDescent="0.3">
      <c r="A320" s="1" t="s">
        <v>92</v>
      </c>
      <c r="B320" s="94">
        <v>42339</v>
      </c>
      <c r="C320" s="91">
        <v>617.04399999999998</v>
      </c>
    </row>
    <row r="321" spans="1:3" x14ac:dyDescent="0.3">
      <c r="A321" s="1" t="s">
        <v>92</v>
      </c>
      <c r="B321" s="94">
        <v>42370</v>
      </c>
      <c r="C321" s="91">
        <v>624.05999999999995</v>
      </c>
    </row>
    <row r="322" spans="1:3" x14ac:dyDescent="0.3">
      <c r="A322" s="1" t="s">
        <v>92</v>
      </c>
      <c r="B322" s="94">
        <v>42401</v>
      </c>
      <c r="C322" s="91">
        <v>632.11400000000003</v>
      </c>
    </row>
    <row r="323" spans="1:3" x14ac:dyDescent="0.3">
      <c r="A323" s="1" t="s">
        <v>92</v>
      </c>
      <c r="B323" s="94">
        <v>42430</v>
      </c>
      <c r="C323" s="91">
        <v>635.34900000000005</v>
      </c>
    </row>
    <row r="324" spans="1:3" x14ac:dyDescent="0.3">
      <c r="A324" s="1" t="s">
        <v>92</v>
      </c>
      <c r="B324" s="94">
        <v>42461</v>
      </c>
      <c r="C324" s="91">
        <v>637.43399999999997</v>
      </c>
    </row>
    <row r="325" spans="1:3" x14ac:dyDescent="0.3">
      <c r="A325" s="1" t="s">
        <v>92</v>
      </c>
      <c r="B325" s="94">
        <v>42491</v>
      </c>
      <c r="C325" s="91">
        <v>642.65099999999995</v>
      </c>
    </row>
    <row r="326" spans="1:3" x14ac:dyDescent="0.3">
      <c r="A326" s="1" t="s">
        <v>93</v>
      </c>
      <c r="B326" s="94">
        <v>42522</v>
      </c>
      <c r="C326" s="91">
        <v>653.49599999999998</v>
      </c>
    </row>
    <row r="327" spans="1:3" x14ac:dyDescent="0.3">
      <c r="A327" s="1" t="s">
        <v>93</v>
      </c>
      <c r="B327" s="94">
        <v>42552</v>
      </c>
      <c r="C327" s="91">
        <v>654.64099999999996</v>
      </c>
    </row>
    <row r="328" spans="1:3" x14ac:dyDescent="0.3">
      <c r="A328" s="1" t="s">
        <v>93</v>
      </c>
      <c r="B328" s="94">
        <v>42583</v>
      </c>
      <c r="C328" s="91">
        <v>655.60199999999998</v>
      </c>
    </row>
    <row r="329" spans="1:3" x14ac:dyDescent="0.3">
      <c r="A329" s="1" t="s">
        <v>93</v>
      </c>
      <c r="B329" s="94">
        <v>42614</v>
      </c>
      <c r="C329" s="91">
        <v>656.89400000000001</v>
      </c>
    </row>
    <row r="330" spans="1:3" x14ac:dyDescent="0.3">
      <c r="A330" s="1" t="s">
        <v>93</v>
      </c>
      <c r="B330" s="94">
        <v>42644</v>
      </c>
      <c r="C330" s="91">
        <v>657.92700000000002</v>
      </c>
    </row>
    <row r="331" spans="1:3" x14ac:dyDescent="0.3">
      <c r="A331" s="1" t="s">
        <v>93</v>
      </c>
      <c r="B331" s="94">
        <v>42675</v>
      </c>
      <c r="C331" s="91">
        <v>657.75199999999995</v>
      </c>
    </row>
    <row r="332" spans="1:3" x14ac:dyDescent="0.3">
      <c r="A332" s="1" t="s">
        <v>93</v>
      </c>
      <c r="B332" s="94">
        <v>42705</v>
      </c>
      <c r="C332" s="91">
        <v>661.30399999999997</v>
      </c>
    </row>
    <row r="333" spans="1:3" x14ac:dyDescent="0.3">
      <c r="A333" s="1" t="s">
        <v>93</v>
      </c>
      <c r="B333" s="94">
        <v>42736</v>
      </c>
      <c r="C333" s="91">
        <v>665.54200000000003</v>
      </c>
    </row>
    <row r="334" spans="1:3" x14ac:dyDescent="0.3">
      <c r="A334" s="1" t="s">
        <v>93</v>
      </c>
      <c r="B334" s="94">
        <v>42767</v>
      </c>
      <c r="C334" s="91">
        <v>666.09900000000005</v>
      </c>
    </row>
    <row r="335" spans="1:3" x14ac:dyDescent="0.3">
      <c r="A335" s="1" t="s">
        <v>93</v>
      </c>
      <c r="B335" s="94">
        <v>42795</v>
      </c>
      <c r="C335" s="91">
        <v>666.197</v>
      </c>
    </row>
    <row r="336" spans="1:3" x14ac:dyDescent="0.3">
      <c r="A336" s="1" t="s">
        <v>93</v>
      </c>
      <c r="B336" s="94">
        <v>42826</v>
      </c>
      <c r="C336" s="91">
        <v>658.89800000000002</v>
      </c>
    </row>
    <row r="337" spans="1:6" x14ac:dyDescent="0.3">
      <c r="A337" s="1" t="s">
        <v>93</v>
      </c>
      <c r="B337" s="94">
        <v>42856</v>
      </c>
      <c r="C337" s="91">
        <v>652.75800000000004</v>
      </c>
    </row>
    <row r="338" spans="1:6" x14ac:dyDescent="0.3">
      <c r="A338" s="1" t="s">
        <v>94</v>
      </c>
      <c r="B338" s="94">
        <v>42887</v>
      </c>
      <c r="C338" s="91">
        <v>648.40899999999999</v>
      </c>
    </row>
    <row r="339" spans="1:6" x14ac:dyDescent="0.3">
      <c r="A339" s="1" t="s">
        <v>94</v>
      </c>
      <c r="B339" s="94">
        <v>42917</v>
      </c>
      <c r="C339" s="91">
        <v>643.76599999999996</v>
      </c>
    </row>
    <row r="340" spans="1:6" x14ac:dyDescent="0.3">
      <c r="A340" s="1" t="s">
        <v>94</v>
      </c>
      <c r="B340" s="94">
        <v>42948</v>
      </c>
      <c r="C340" s="91">
        <v>644.38300000000004</v>
      </c>
    </row>
    <row r="341" spans="1:6" x14ac:dyDescent="0.3">
      <c r="A341" s="1" t="s">
        <v>94</v>
      </c>
      <c r="B341" s="94">
        <v>42979</v>
      </c>
      <c r="C341" s="91">
        <v>647.4</v>
      </c>
    </row>
    <row r="342" spans="1:6" x14ac:dyDescent="0.3">
      <c r="A342" s="1" t="s">
        <v>94</v>
      </c>
      <c r="B342" s="94">
        <v>43009</v>
      </c>
      <c r="C342" s="91">
        <v>648.67200000000003</v>
      </c>
    </row>
    <row r="343" spans="1:6" x14ac:dyDescent="0.3">
      <c r="A343" s="1" t="s">
        <v>94</v>
      </c>
      <c r="B343" s="94">
        <v>43040</v>
      </c>
      <c r="C343" s="91">
        <v>652.07299999999998</v>
      </c>
    </row>
    <row r="344" spans="1:6" x14ac:dyDescent="0.3">
      <c r="A344" s="1" t="s">
        <v>94</v>
      </c>
      <c r="B344" s="94">
        <v>43070</v>
      </c>
      <c r="C344" s="91">
        <v>657.85900000000004</v>
      </c>
    </row>
    <row r="345" spans="1:6" x14ac:dyDescent="0.3">
      <c r="A345" s="1" t="s">
        <v>94</v>
      </c>
      <c r="B345" s="94">
        <v>43101</v>
      </c>
      <c r="C345" s="91">
        <v>662.82600000000002</v>
      </c>
    </row>
    <row r="346" spans="1:6" x14ac:dyDescent="0.3">
      <c r="A346" s="1" t="s">
        <v>94</v>
      </c>
      <c r="B346" s="94">
        <v>43132</v>
      </c>
      <c r="C346" s="92">
        <v>663.31100000000004</v>
      </c>
    </row>
    <row r="347" spans="1:6" x14ac:dyDescent="0.3">
      <c r="A347" s="1" t="s">
        <v>94</v>
      </c>
      <c r="B347" s="94">
        <v>43160</v>
      </c>
      <c r="C347" s="93">
        <v>667.524</v>
      </c>
    </row>
    <row r="348" spans="1:6" x14ac:dyDescent="0.3">
      <c r="A348" s="1" t="s">
        <v>94</v>
      </c>
      <c r="B348" s="94">
        <v>43191</v>
      </c>
      <c r="C348" s="93">
        <v>671.327</v>
      </c>
      <c r="D348" s="115">
        <f>C348/C344</f>
        <v>1.0204724720646825</v>
      </c>
      <c r="F348" s="68"/>
    </row>
    <row r="349" spans="1:6" x14ac:dyDescent="0.3">
      <c r="A349" s="1" t="s">
        <v>94</v>
      </c>
      <c r="B349" s="94">
        <v>43221</v>
      </c>
      <c r="C349" s="93">
        <v>680.57899999999995</v>
      </c>
    </row>
    <row r="350" spans="1:6" x14ac:dyDescent="0.3">
      <c r="B350" s="94">
        <v>43252</v>
      </c>
      <c r="C350" s="93">
        <v>693.28700000000003</v>
      </c>
    </row>
    <row r="351" spans="1:6" x14ac:dyDescent="0.3">
      <c r="B351" s="94">
        <v>43282</v>
      </c>
      <c r="C351" s="93">
        <v>696.8</v>
      </c>
    </row>
    <row r="352" spans="1:6" x14ac:dyDescent="0.3">
      <c r="B352" s="94">
        <v>43313</v>
      </c>
      <c r="C352" s="93">
        <v>701.67700000000002</v>
      </c>
    </row>
    <row r="353" spans="2:11" x14ac:dyDescent="0.3">
      <c r="B353" s="94">
        <v>43344</v>
      </c>
      <c r="C353" s="93">
        <v>712.37300000000005</v>
      </c>
    </row>
    <row r="354" spans="2:11" x14ac:dyDescent="0.3">
      <c r="B354" s="94">
        <v>43374</v>
      </c>
      <c r="C354" s="1">
        <v>718.68399999999997</v>
      </c>
    </row>
    <row r="355" spans="2:11" x14ac:dyDescent="0.3">
      <c r="B355" s="94">
        <v>43405</v>
      </c>
      <c r="C355" s="1">
        <v>715.16600000000005</v>
      </c>
    </row>
    <row r="356" spans="2:11" x14ac:dyDescent="0.3">
      <c r="B356" s="94">
        <v>43435</v>
      </c>
      <c r="C356" s="1">
        <v>707.44100000000003</v>
      </c>
    </row>
    <row r="357" spans="2:11" x14ac:dyDescent="0.3">
      <c r="B357" s="94">
        <v>43466</v>
      </c>
      <c r="C357" s="1">
        <v>707.48800000000006</v>
      </c>
    </row>
    <row r="358" spans="2:11" x14ac:dyDescent="0.3">
      <c r="B358" s="94">
        <v>43497</v>
      </c>
      <c r="C358" s="1">
        <v>713.74699999999996</v>
      </c>
      <c r="D358" s="181"/>
    </row>
    <row r="360" spans="2:11" x14ac:dyDescent="0.3">
      <c r="B360" s="1" t="s">
        <v>129</v>
      </c>
    </row>
    <row r="362" spans="2:11" x14ac:dyDescent="0.3">
      <c r="C362" s="229" t="s">
        <v>86</v>
      </c>
      <c r="D362" s="229" t="s">
        <v>87</v>
      </c>
      <c r="E362" s="229" t="s">
        <v>88</v>
      </c>
      <c r="F362" s="229" t="s">
        <v>89</v>
      </c>
      <c r="G362" s="229" t="s">
        <v>90</v>
      </c>
      <c r="H362" s="229" t="s">
        <v>91</v>
      </c>
      <c r="I362" s="229" t="s">
        <v>92</v>
      </c>
      <c r="J362" s="229" t="s">
        <v>93</v>
      </c>
      <c r="K362" s="229" t="s">
        <v>94</v>
      </c>
    </row>
    <row r="363" spans="2:11" x14ac:dyDescent="0.3">
      <c r="C363" s="118">
        <f>AVERAGEIF($A$242:$A$349,C$362,$C$242:$C$349)</f>
        <v>409.3338333333333</v>
      </c>
      <c r="D363" s="118">
        <f t="shared" ref="D363:K363" si="0">AVERAGEIF($A$242:$A$349,D$362,$C$242:$C$349)</f>
        <v>446.99883333333327</v>
      </c>
      <c r="E363" s="118">
        <f t="shared" si="0"/>
        <v>472.66341666666676</v>
      </c>
      <c r="F363" s="118">
        <f t="shared" si="0"/>
        <v>507.20933333333329</v>
      </c>
      <c r="G363" s="118">
        <f t="shared" si="0"/>
        <v>537.11316666666664</v>
      </c>
      <c r="H363" s="118">
        <f t="shared" si="0"/>
        <v>558.95258333333334</v>
      </c>
      <c r="I363" s="118">
        <f t="shared" si="0"/>
        <v>613.1674999999999</v>
      </c>
      <c r="J363" s="118">
        <f t="shared" si="0"/>
        <v>658.92583333333334</v>
      </c>
      <c r="K363" s="118">
        <f t="shared" si="0"/>
        <v>657.34408333333329</v>
      </c>
    </row>
    <row r="364" spans="2:11" x14ac:dyDescent="0.3">
      <c r="C364" s="117">
        <f>C363/$C$348</f>
        <v>0.60973837389727104</v>
      </c>
      <c r="D364" s="117">
        <f t="shared" ref="D364:K364" si="1">D363/$C$348</f>
        <v>0.66584366982608068</v>
      </c>
      <c r="E364" s="117">
        <f t="shared" si="1"/>
        <v>0.70407330059221029</v>
      </c>
      <c r="F364" s="117">
        <f t="shared" si="1"/>
        <v>0.7555324504054407</v>
      </c>
      <c r="G364" s="117">
        <f t="shared" si="1"/>
        <v>0.80007681303845468</v>
      </c>
      <c r="H364" s="117">
        <f t="shared" si="1"/>
        <v>0.83260852510525174</v>
      </c>
      <c r="I364" s="117">
        <f t="shared" si="1"/>
        <v>0.91336636244333969</v>
      </c>
      <c r="J364" s="117">
        <f t="shared" si="1"/>
        <v>0.98152738283032459</v>
      </c>
      <c r="K364" s="117">
        <f t="shared" si="1"/>
        <v>0.97917122852698202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3">
    <tabColor theme="0" tint="-0.499984740745262"/>
  </sheetPr>
  <dimension ref="A1:M51"/>
  <sheetViews>
    <sheetView showGridLines="0" zoomScale="55" zoomScaleNormal="55" workbookViewId="0">
      <selection activeCell="F36" sqref="F36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22184369.376393851</v>
      </c>
      <c r="F8" s="40">
        <f>Mercado!D10/1000-(Mercado_Termo!C6+Mercado_Termo!C7+Mercado_Termo!C5)/1000</f>
        <v>4778046.2759410683</v>
      </c>
      <c r="G8" s="40">
        <f>Mercado!E10/1000-(Mercado_Termo!D6+Mercado_Termo!D7+Mercado_Termo!D5)/1000</f>
        <v>4799593.7038190775</v>
      </c>
      <c r="H8" s="40">
        <f>Mercado!F10/1000-(Mercado_Termo!E6+Mercado_Termo!E7+Mercado_Termo!E5)/1000</f>
        <v>4800346.9540451113</v>
      </c>
      <c r="I8" s="40">
        <f>Mercado!G10/1000-(Mercado_Termo!F6+Mercado_Termo!F7+Mercado_Termo!F5)/1000</f>
        <v>4905253.9267532034</v>
      </c>
      <c r="J8" s="40">
        <f>Mercado!H10/1000-(Mercado_Termo!G6+Mercado_Termo!G7+Mercado_Termo!G5)/1000</f>
        <v>4872183.1432161555</v>
      </c>
      <c r="K8" s="40">
        <f>Mercado!I10/1000-(Mercado_Termo!H6+Mercado_Termo!H7+Mercado_Termo!H5)/1000</f>
        <v>4908767.3163943971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1177723.2804615502</v>
      </c>
      <c r="F10" s="19">
        <f>$F$34*F8</f>
        <v>253656.80848635122</v>
      </c>
      <c r="G10" s="19">
        <f>$F$34*G8</f>
        <v>254800.71783150488</v>
      </c>
      <c r="H10" s="19">
        <f>$F$34*H8</f>
        <v>254840.70636181472</v>
      </c>
      <c r="I10" s="19">
        <f t="shared" ref="I10:K10" si="0">$F$34*I8</f>
        <v>260410.00526523698</v>
      </c>
      <c r="J10" s="19">
        <f t="shared" si="0"/>
        <v>258654.34428547841</v>
      </c>
      <c r="K10" s="19">
        <f t="shared" si="0"/>
        <v>260596.52401199788</v>
      </c>
    </row>
    <row r="11" spans="3:11" x14ac:dyDescent="0.25">
      <c r="C11" s="12" t="s">
        <v>452</v>
      </c>
      <c r="D11" s="9" t="s">
        <v>455</v>
      </c>
      <c r="E11" s="18">
        <f>NPV($D$34,F11:K11)</f>
        <v>1930.1222741976333</v>
      </c>
      <c r="F11" s="139">
        <f>F$10*Outras_Receitas!$L11*Outras_Receitas!$N5</f>
        <v>415.70771690062861</v>
      </c>
      <c r="G11" s="139">
        <f>G$10*Outras_Receitas!$L11*Outras_Receitas!$N5</f>
        <v>417.58242290616721</v>
      </c>
      <c r="H11" s="139">
        <f>H$10*Outras_Receitas!$L11*Outras_Receitas!$N5</f>
        <v>417.64795846476903</v>
      </c>
      <c r="I11" s="139">
        <f>I$10*Outras_Receitas!$L11*Outras_Receitas!$N5</f>
        <v>426.77525351233493</v>
      </c>
      <c r="J11" s="139">
        <f>J$10*Outras_Receitas!$L11*Outras_Receitas!$N5</f>
        <v>423.89797289880772</v>
      </c>
      <c r="K11" s="139">
        <f>K$10*Outras_Receitas!$L11*Outras_Receitas!$N5</f>
        <v>427.08093141957437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341.78424070127221</v>
      </c>
      <c r="F12" s="139">
        <f>F$10*Outras_Receitas!$L12*Outras_Receitas!$N6</f>
        <v>73.613132325311099</v>
      </c>
      <c r="G12" s="139">
        <f>G$10*Outras_Receitas!$L12*Outras_Receitas!$N6</f>
        <v>73.945103505171957</v>
      </c>
      <c r="H12" s="139">
        <f>H$10*Outras_Receitas!$L12*Outras_Receitas!$N6</f>
        <v>73.956708480377472</v>
      </c>
      <c r="I12" s="139">
        <f>I$10*Outras_Receitas!$L12*Outras_Receitas!$N6</f>
        <v>75.572961320517152</v>
      </c>
      <c r="J12" s="139">
        <f>J$10*Outras_Receitas!$L12*Outras_Receitas!$N6</f>
        <v>75.063455170090648</v>
      </c>
      <c r="K12" s="139">
        <f>K$10*Outras_Receitas!$L12*Outras_Receitas!$N6</f>
        <v>75.627090477421689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611393.90819404181</v>
      </c>
      <c r="F17" s="19">
        <f ca="1">(PMSO!L46/1000)*(1-PTF!$P$14)</f>
        <v>112714.37074606941</v>
      </c>
      <c r="G17" s="19">
        <f ca="1">(PMSO!M46/1000)*(1-PTF!$P$14)</f>
        <v>135171.80296399785</v>
      </c>
      <c r="H17" s="19">
        <f ca="1">(PMSO!N46/1000)*(1-PTF!$P$14)</f>
        <v>139623.50048331532</v>
      </c>
      <c r="I17" s="19">
        <f ca="1">(PMSO!O46/1000)*(1-PTF!$P$14)</f>
        <v>141155.83797215938</v>
      </c>
      <c r="J17" s="19">
        <f ca="1">(PMSO!P46/1000)*(1-PTF!$P$14)</f>
        <v>139971.74829255149</v>
      </c>
      <c r="K17" s="19">
        <f ca="1">(PMSO!Q46/1000)*(1-PTF!$P$14)</f>
        <v>137055.82980221574</v>
      </c>
    </row>
    <row r="18" spans="3:11" x14ac:dyDescent="0.25">
      <c r="C18" s="12" t="s">
        <v>440</v>
      </c>
      <c r="D18" s="9" t="s">
        <v>162</v>
      </c>
      <c r="E18" s="18">
        <f>NPV($D$34,F18:K18)</f>
        <v>11816.427459139344</v>
      </c>
      <c r="F18" s="19">
        <f>Outros_Custos!L21*(F10+F11+F12)</f>
        <v>2545.0097885652049</v>
      </c>
      <c r="G18" s="19">
        <f>Outros_Custos!M21*(G10+G11+G12)</f>
        <v>2556.4869513428162</v>
      </c>
      <c r="H18" s="19">
        <f>Outros_Custos!N21*(H10+H11+H12)</f>
        <v>2556.8881674650102</v>
      </c>
      <c r="I18" s="19">
        <f>Outros_Custos!O21*(I10+I11+I12)</f>
        <v>2612.7665028790498</v>
      </c>
      <c r="J18" s="19">
        <f>Outros_Custos!P21*(J10+J11+J12)</f>
        <v>2595.1514646486526</v>
      </c>
      <c r="K18" s="19">
        <f>Outros_Custos!Q21*(K10+K11+K12)</f>
        <v>2614.637897694312</v>
      </c>
    </row>
    <row r="19" spans="3:11" x14ac:dyDescent="0.25">
      <c r="C19" s="12" t="s">
        <v>441</v>
      </c>
      <c r="D19" s="9" t="s">
        <v>442</v>
      </c>
      <c r="E19" s="18">
        <f>NPV($D$34,F19:K19)</f>
        <v>2944.3082011538759</v>
      </c>
      <c r="F19" s="19">
        <f>Outros_Custos!L24*F10</f>
        <v>634.14202121587812</v>
      </c>
      <c r="G19" s="19">
        <f>Outros_Custos!M24*G10</f>
        <v>637.0017945787622</v>
      </c>
      <c r="H19" s="19">
        <f>Outros_Custos!N24*H10</f>
        <v>637.10176590453682</v>
      </c>
      <c r="I19" s="19">
        <f>Outros_Custos!O24*I10</f>
        <v>651.02501316309247</v>
      </c>
      <c r="J19" s="19">
        <f>Outros_Custos!P24*J10</f>
        <v>646.63586071369605</v>
      </c>
      <c r="K19" s="19">
        <f>Outros_Custos!Q24*K10</f>
        <v>651.49131002999468</v>
      </c>
    </row>
    <row r="20" spans="3:11" x14ac:dyDescent="0.25">
      <c r="C20" s="12" t="s">
        <v>443</v>
      </c>
      <c r="D20" s="9" t="s">
        <v>444</v>
      </c>
      <c r="E20" s="18">
        <f>NPV($D$34,F20:K20)</f>
        <v>144760.15207840063</v>
      </c>
      <c r="F20" s="19">
        <f>(F10+F11+F12+F8*Outros_Custos!L28)*Outros_Custos!L27</f>
        <v>31178.290164915139</v>
      </c>
      <c r="G20" s="19">
        <f>(G10+G11+G12+G8*Outros_Custos!M28)*Outros_Custos!M27</f>
        <v>31318.894068663602</v>
      </c>
      <c r="H20" s="19">
        <f>(H10+H11+H12+H8*Outros_Custos!N28)*Outros_Custos!N27</f>
        <v>31323.809268885154</v>
      </c>
      <c r="I20" s="19">
        <f>(I10+I11+I12+I8*Outros_Custos!O28)*Outros_Custos!O27</f>
        <v>32008.361038901552</v>
      </c>
      <c r="J20" s="19">
        <f>(J10+J11+J12+J8*Outros_Custos!P28)*Outros_Custos!P27</f>
        <v>31792.563529720646</v>
      </c>
      <c r="K20" s="19">
        <f>(K10+K11+K12+K8*Outros_Custos!Q28)*Outros_Custos!Q27</f>
        <v>32031.287037389073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Outros_Custos!L30</f>
        <v>79064.629019272048</v>
      </c>
      <c r="G21" s="19">
        <f>Outros_Custos!M30</f>
        <v>86040.736825749656</v>
      </c>
      <c r="H21" s="19">
        <f>Outros_Custos!N30</f>
        <v>95941.174220418092</v>
      </c>
      <c r="I21" s="19">
        <f>Outros_Custos!O30</f>
        <v>94945.446144061265</v>
      </c>
      <c r="J21" s="19">
        <f>Outros_Custos!P30</f>
        <v>92939.633246586978</v>
      </c>
      <c r="K21" s="19">
        <f>Outros_Custos!Q30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28009.687595539493</v>
      </c>
      <c r="G29" s="18">
        <f t="shared" ref="G29:K29" ca="1" si="2">G10+G11+G12+G13+G14+G15-G17-G18-G19-G20-G21-G23-G24-G25-G26+G27</f>
        <v>-432.67724641649693</v>
      </c>
      <c r="H29" s="18">
        <f t="shared" ca="1" si="2"/>
        <v>-14750.162877228227</v>
      </c>
      <c r="I29" s="18">
        <f t="shared" ca="1" si="2"/>
        <v>-10461.083191094498</v>
      </c>
      <c r="J29" s="18">
        <f t="shared" ca="1" si="2"/>
        <v>-8792.4266806741507</v>
      </c>
      <c r="K29" s="18">
        <f t="shared" ca="1" si="2"/>
        <v>-570.23829141608439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25871.231888799357</v>
      </c>
      <c r="G30" s="18">
        <f t="shared" ref="G30:K30" ca="1" si="3">G29/(1+$D$34)^(YEAR(G7)-YEAR($E$6))</f>
        <v>-369.13204144654566</v>
      </c>
      <c r="H30" s="18">
        <f t="shared" ca="1" si="3"/>
        <v>-11623.136738410394</v>
      </c>
      <c r="I30" s="18">
        <f t="shared" ca="1" si="3"/>
        <v>-7613.9852386323128</v>
      </c>
      <c r="J30" s="18">
        <f t="shared" ca="1" si="3"/>
        <v>-5910.8913134298582</v>
      </c>
      <c r="K30" s="18">
        <f t="shared" ca="1" si="3"/>
        <v>-354.08655688016609</v>
      </c>
    </row>
    <row r="31" spans="3:11" x14ac:dyDescent="0.25">
      <c r="C31" s="14"/>
      <c r="D31" s="14"/>
      <c r="E31" s="20"/>
      <c r="F31" s="20"/>
      <c r="G31" s="137"/>
      <c r="H31" s="137"/>
      <c r="I31" s="137"/>
      <c r="J31" s="137"/>
      <c r="K31" s="20"/>
    </row>
    <row r="32" spans="3:11" x14ac:dyDescent="0.25">
      <c r="C32" s="4"/>
      <c r="D32" s="4"/>
      <c r="E32" s="4"/>
      <c r="F32" s="353" t="s">
        <v>492</v>
      </c>
      <c r="G32" s="137"/>
      <c r="H32" s="137"/>
      <c r="I32" s="137"/>
      <c r="J32" s="137"/>
      <c r="K32" s="4"/>
    </row>
    <row r="33" spans="3:11" ht="36" customHeight="1" x14ac:dyDescent="0.25">
      <c r="C33" s="16" t="s">
        <v>16</v>
      </c>
      <c r="D33" s="142">
        <f ca="1">SUM(E30:K30)</f>
        <v>8.1286088970955461E-11</v>
      </c>
      <c r="E33" s="15"/>
      <c r="F33" s="354"/>
      <c r="G33" s="137"/>
      <c r="H33" s="137"/>
      <c r="I33" s="137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5.3087976515336657E-2</v>
      </c>
      <c r="G34" s="137"/>
      <c r="H34" s="137"/>
      <c r="I34" s="137"/>
      <c r="J34" s="137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15">
    <tabColor theme="6"/>
  </sheetPr>
  <dimension ref="A1:M57"/>
  <sheetViews>
    <sheetView showGridLines="0" topLeftCell="A19" zoomScale="85" zoomScaleNormal="85" workbookViewId="0">
      <selection activeCell="H34" sqref="H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22.85546875" style="2" bestFit="1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Mercado!D10/1000-(Mercado_Termo!C6+Mercado_Termo!C7)/1000</f>
        <v>5269354.7707249727</v>
      </c>
      <c r="G8" s="40">
        <f>Mercado!E10/1000-(Mercado_Termo!D6+Mercado_Termo!D7)/1000</f>
        <v>5335450.2124367906</v>
      </c>
      <c r="H8" s="40">
        <f>Mercado!F10/1000-(Mercado_Termo!E6+Mercado_Termo!E7)/1000</f>
        <v>5758265.9201999335</v>
      </c>
      <c r="I8" s="40">
        <f>Mercado!G10/1000-(Mercado_Termo!F6+Mercado_Termo!F7)/1000</f>
        <v>5932702.9558083415</v>
      </c>
      <c r="J8" s="40">
        <f>Mercado!H10/1000-(Mercado_Termo!G6+Mercado_Termo!G7)/1000</f>
        <v>5967183.1432161555</v>
      </c>
      <c r="K8" s="40">
        <f>Mercado!I10/1000-(Mercado_Termo!H6+Mercado_Termo!H7)/1000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11032603.67853073</v>
      </c>
      <c r="F10" s="19">
        <f t="shared" ref="F10:K10" si="0">$F$34*F8</f>
        <v>2234742.0417789835</v>
      </c>
      <c r="G10" s="19">
        <f t="shared" si="0"/>
        <v>2262773.2275294601</v>
      </c>
      <c r="H10" s="19">
        <f t="shared" si="0"/>
        <v>2442090.0659614326</v>
      </c>
      <c r="I10" s="19">
        <f t="shared" si="0"/>
        <v>2516069.1002225424</v>
      </c>
      <c r="J10" s="19">
        <f t="shared" si="0"/>
        <v>2530692.2045230446</v>
      </c>
      <c r="K10" s="19">
        <f t="shared" si="0"/>
        <v>2546207.6126560015</v>
      </c>
    </row>
    <row r="11" spans="3:11" x14ac:dyDescent="0.25">
      <c r="C11" s="12" t="s">
        <v>452</v>
      </c>
      <c r="D11" s="9" t="s">
        <v>455</v>
      </c>
      <c r="E11" s="18">
        <f>NPV($D$34,F11:K11)</f>
        <v>18080.880675112126</v>
      </c>
      <c r="F11" s="139">
        <f>F$10*Outras_Receitas!$L11*Outras_Receitas!$N5</f>
        <v>3662.4268735123583</v>
      </c>
      <c r="G11" s="139">
        <f>G$10*Outras_Receitas!$L11*Outras_Receitas!$N5</f>
        <v>3708.3660316208429</v>
      </c>
      <c r="H11" s="139">
        <f>H$10*Outras_Receitas!$L11*Outras_Receitas!$N5</f>
        <v>4002.2410273334267</v>
      </c>
      <c r="I11" s="139">
        <f>I$10*Outras_Receitas!$L11*Outras_Receitas!$N5</f>
        <v>4123.482225686098</v>
      </c>
      <c r="J11" s="139">
        <f>J$10*Outras_Receitas!$L11*Outras_Receitas!$N5</f>
        <v>4147.4474302435328</v>
      </c>
      <c r="K11" s="139">
        <f>K$10*Outras_Receitas!$L11*Outras_Receitas!$N5</f>
        <v>4172.8749948739542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3201.7453792260285</v>
      </c>
      <c r="F12" s="139">
        <f>F$10*Outras_Receitas!$L12*Outras_Receitas!$N6</f>
        <v>648.53911320603868</v>
      </c>
      <c r="G12" s="139">
        <f>G$10*Outras_Receitas!$L12*Outras_Receitas!$N6</f>
        <v>656.6739762053744</v>
      </c>
      <c r="H12" s="139">
        <f>H$10*Outras_Receitas!$L12*Outras_Receitas!$N6</f>
        <v>708.71308461495414</v>
      </c>
      <c r="I12" s="139">
        <f>I$10*Outras_Receitas!$L12*Outras_Receitas!$N6</f>
        <v>730.18236222220128</v>
      </c>
      <c r="J12" s="139">
        <f>J$10*Outras_Receitas!$L12*Outras_Receitas!$N6</f>
        <v>734.42609815148001</v>
      </c>
      <c r="K12" s="139">
        <f>K$10*Outras_Receitas!$L12*Outras_Receitas!$N6</f>
        <v>738.92878742991115</v>
      </c>
    </row>
    <row r="13" spans="3:11" x14ac:dyDescent="0.25">
      <c r="C13" s="12" t="s">
        <v>454</v>
      </c>
      <c r="D13" s="9" t="s">
        <v>457</v>
      </c>
      <c r="E13" s="18">
        <f t="shared" si="1"/>
        <v>2949.2016193499749</v>
      </c>
      <c r="F13" s="139">
        <f>Outras_Receitas!$L13*Outras_Receitas!$N7/1000</f>
        <v>643.110005134635</v>
      </c>
      <c r="G13" s="139">
        <f>Outras_Receitas!$L13*Outras_Receitas!$N7/1000</f>
        <v>643.110005134635</v>
      </c>
      <c r="H13" s="139">
        <f>Outras_Receitas!$L13*Outras_Receitas!$N7/1000</f>
        <v>643.110005134635</v>
      </c>
      <c r="I13" s="139">
        <f>Outras_Receitas!$L13*Outras_Receitas!$N7/1000</f>
        <v>643.110005134635</v>
      </c>
      <c r="J13" s="139">
        <f>Outras_Receitas!$L13*Outras_Receitas!$N7/1000</f>
        <v>643.110005134635</v>
      </c>
      <c r="K13" s="139">
        <f>Outras_Receitas!$L13*Outras_Receitas!$N7/1000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7414.5425530788616</v>
      </c>
      <c r="F15" s="19">
        <f>Resultados_TUSDE!$G$34*(SUM(Mercado_Termo!C6:C7)/1000)</f>
        <v>1616.8329991736875</v>
      </c>
      <c r="G15" s="19">
        <f>Resultados_TUSDE!$G$34*(SUM(Mercado_Termo!D6:D7)/1000)</f>
        <v>1616.8329991736875</v>
      </c>
      <c r="H15" s="19">
        <f>Resultados_TUSDE!$G$34*(SUM(Mercado_Termo!E6:E7)/1000)</f>
        <v>1616.8329991736875</v>
      </c>
      <c r="I15" s="19">
        <f>Resultados_TUSDE!$G$34*(SUM(Mercado_Termo!F6:F7)/1000)</f>
        <v>1616.8329991736875</v>
      </c>
      <c r="J15" s="19">
        <f>Resultados_TUSDE!$G$34*(SUM(Mercado_Termo!G6:G7)/1000)</f>
        <v>1616.8329991736875</v>
      </c>
      <c r="K15" s="19">
        <f>Resultados_TUSDE!$G$34*(SUM(Mercado_Termo!H6:H7)/1000)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2014150.3806419761</v>
      </c>
      <c r="F17" s="19">
        <f ca="1">(PMSO!L49/1000)*(1-PTF!$P$14)</f>
        <v>427945.29303115344</v>
      </c>
      <c r="G17" s="19">
        <f ca="1">(PMSO!M49/1000)*(1-PTF!$P$14)</f>
        <v>419579.39579390024</v>
      </c>
      <c r="H17" s="19">
        <f ca="1">(PMSO!N49/1000)*(1-PTF!$P$14)</f>
        <v>424473.33324250707</v>
      </c>
      <c r="I17" s="19">
        <f ca="1">(PMSO!O49/1000)*(1-PTF!$P$14)</f>
        <v>437598.95543952833</v>
      </c>
      <c r="J17" s="19">
        <f ca="1">(PMSO!P49/1000)*(1-PTF!$P$14)</f>
        <v>463584.27857597382</v>
      </c>
      <c r="K17" s="19">
        <f ca="1">(PMSO!Q49/1000)*(1-PTF!$P$14)</f>
        <v>477141.55739890534</v>
      </c>
    </row>
    <row r="18" spans="3:11" x14ac:dyDescent="0.25">
      <c r="C18" s="12" t="s">
        <v>440</v>
      </c>
      <c r="D18" s="9" t="s">
        <v>162</v>
      </c>
      <c r="E18" s="18">
        <f>NPV($D$34,F18:K18)</f>
        <v>110722.73525240095</v>
      </c>
      <c r="F18" s="19">
        <f>Outros_Custos!L21*(F10+F11+F12+F13)</f>
        <v>22428.232757430134</v>
      </c>
      <c r="G18" s="19">
        <f>Outros_Custos!M21*(G10+G11+G12+G13)</f>
        <v>22709.477493361952</v>
      </c>
      <c r="H18" s="19">
        <f>Outros_Custos!N21*(H10+H11+H12+H13)</f>
        <v>24508.613545680815</v>
      </c>
      <c r="I18" s="19">
        <f>Outros_Custos!O21*(I10+I11+I12+I13)</f>
        <v>25250.865912043995</v>
      </c>
      <c r="J18" s="19">
        <f>Outros_Custos!P21*(J10+J11+J12+J13)</f>
        <v>25397.583612255028</v>
      </c>
      <c r="K18" s="19">
        <f>Outros_Custos!Q21*(K10+K11+K12+K13)</f>
        <v>25553.254046680144</v>
      </c>
    </row>
    <row r="19" spans="3:11" x14ac:dyDescent="0.25">
      <c r="C19" s="12" t="s">
        <v>441</v>
      </c>
      <c r="D19" s="9" t="s">
        <v>442</v>
      </c>
      <c r="E19" s="18">
        <f>NPV($D$34,F19:K19)</f>
        <v>27581.509196326821</v>
      </c>
      <c r="F19" s="19">
        <f>Outros_Custos!L24*F10</f>
        <v>5586.8551044474589</v>
      </c>
      <c r="G19" s="19">
        <f>Outros_Custos!M24*G10</f>
        <v>5656.9330688236505</v>
      </c>
      <c r="H19" s="19">
        <f>Outros_Custos!N24*H10</f>
        <v>6105.2251649035816</v>
      </c>
      <c r="I19" s="19">
        <f>Outros_Custos!O24*I10</f>
        <v>6290.1727505563558</v>
      </c>
      <c r="J19" s="19">
        <f>Outros_Custos!P24*J10</f>
        <v>6326.7305113076118</v>
      </c>
      <c r="K19" s="19">
        <f>Outros_Custos!Q24*K10</f>
        <v>6365.519031640004</v>
      </c>
    </row>
    <row r="20" spans="3:11" x14ac:dyDescent="0.25">
      <c r="C20" s="12" t="s">
        <v>443</v>
      </c>
      <c r="D20" s="9" t="s">
        <v>444</v>
      </c>
      <c r="E20" s="18">
        <f>NPV($D$34,F20:K20)</f>
        <v>55284.177531022098</v>
      </c>
      <c r="F20" s="19">
        <f>(F10+F11+F12+F13)*Outros_Custos!L27</f>
        <v>11198.480588854183</v>
      </c>
      <c r="G20" s="19">
        <f>(G10+G11+G12+G13)*Outros_Custos!M27</f>
        <v>11338.906887712104</v>
      </c>
      <c r="H20" s="19">
        <f>(H10+H11+H12+H13)*Outros_Custos!N27</f>
        <v>12237.220650392577</v>
      </c>
      <c r="I20" s="19">
        <f>(I10+I11+I12+I13)*Outros_Custos!O27</f>
        <v>12607.829374077928</v>
      </c>
      <c r="J20" s="19">
        <f>(J10+J11+J12+J13)*Outros_Custos!P27</f>
        <v>12681.085940282874</v>
      </c>
      <c r="K20" s="19">
        <f>(K10+K11+K12+K13)*Outros_Custos!Q27</f>
        <v>12758.812632217201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39">
        <f ca="1">IRPJ!C10</f>
        <v>508339.14974548417</v>
      </c>
      <c r="G23" s="139">
        <f ca="1">IRPJ!D10</f>
        <v>499797.16402259935</v>
      </c>
      <c r="H23" s="139">
        <f ca="1">IRPJ!E10</f>
        <v>540804.03020117618</v>
      </c>
      <c r="I23" s="139">
        <f ca="1">IRPJ!F10</f>
        <v>547737.5553588703</v>
      </c>
      <c r="J23" s="139">
        <f ca="1">IRPJ!G10</f>
        <v>531422.95995622815</v>
      </c>
      <c r="K23" s="139">
        <f ca="1">IRPJ!H10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CAPEX!C40/1000</f>
        <v>652975.81856177084</v>
      </c>
      <c r="G24" s="19">
        <f>CAPEX!D40/1000</f>
        <v>708609.79317891994</v>
      </c>
      <c r="H24" s="19">
        <f>CAPEX!E40/1000</f>
        <v>911910.31421342283</v>
      </c>
      <c r="I24" s="19">
        <f>CAPEX!F40/1000</f>
        <v>929242.72129706491</v>
      </c>
      <c r="J24" s="19">
        <f>CAPEX!G40/1000</f>
        <v>632325.34514715313</v>
      </c>
      <c r="K24" s="19">
        <f>CAPEX!H40/1000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CapitalGiro!H8/1000</f>
        <v>34760.70985035941</v>
      </c>
      <c r="G25" s="19">
        <f>CapitalGiro!I8/1000</f>
        <v>2495.8250560434162</v>
      </c>
      <c r="H25" s="19">
        <f>CapitalGiro!J8/1000</f>
        <v>15965.912477369815</v>
      </c>
      <c r="I25" s="19">
        <f>CapitalGiro!K8/1000</f>
        <v>6586.9039210242327</v>
      </c>
      <c r="J25" s="19">
        <f>CapitalGiro!L8/1000</f>
        <v>1302.0037908923923</v>
      </c>
      <c r="K25" s="19">
        <f>CapitalGiro!M8/1000</f>
        <v>1381.4522410032152</v>
      </c>
    </row>
    <row r="26" spans="3:11" x14ac:dyDescent="0.25">
      <c r="C26" s="12" t="s">
        <v>51</v>
      </c>
      <c r="D26" s="9" t="s">
        <v>447</v>
      </c>
      <c r="E26" s="279">
        <f>BRR0!I12+CapitalGiro!E28</f>
        <v>7868081.772944021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279">
        <f>BRRt!H11/1000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ca="1">F10+F11+F12+F13+F14+F15-F17-F18-F19-F20-F21-F23-F24-F25-F26+F27</f>
        <v>578078.4111305105</v>
      </c>
      <c r="G29" s="18">
        <f t="shared" ref="G29:K29" ca="1" si="2">G10+G11+G12+G13+G14+G15-G17-G18-G19-G20-G21-G23-G24-G25-G26+G27</f>
        <v>599210.71504023345</v>
      </c>
      <c r="H29" s="18">
        <f t="shared" ca="1" si="2"/>
        <v>513056.31358223601</v>
      </c>
      <c r="I29" s="18">
        <f t="shared" ca="1" si="2"/>
        <v>557867.70376159309</v>
      </c>
      <c r="J29" s="18">
        <f t="shared" ca="1" si="2"/>
        <v>864794.03352165502</v>
      </c>
      <c r="K29" s="18">
        <f t="shared" ca="1" si="2"/>
        <v>8746715.0039274935</v>
      </c>
    </row>
    <row r="30" spans="3:11" x14ac:dyDescent="0.25">
      <c r="C30" s="12" t="s">
        <v>22</v>
      </c>
      <c r="D30" s="9"/>
      <c r="E30" s="18">
        <f>E29/(1+$D$34)^(YEAR(E7)-YEAR($E$6))</f>
        <v>-7868081.772944021</v>
      </c>
      <c r="F30" s="18">
        <f ca="1">F29/(1+$D$34)^(YEAR(F7)-YEAR($E$6))</f>
        <v>533943.85686214466</v>
      </c>
      <c r="G30" s="18">
        <f t="shared" ref="G30:K30" ca="1" si="3">G29/(1+$D$34)^(YEAR(G7)-YEAR($E$6))</f>
        <v>511207.54865516856</v>
      </c>
      <c r="H30" s="18">
        <f t="shared" ca="1" si="3"/>
        <v>404288.66697312612</v>
      </c>
      <c r="I30" s="18">
        <f t="shared" ca="1" si="3"/>
        <v>406037.92016169464</v>
      </c>
      <c r="J30" s="18">
        <f t="shared" ca="1" si="3"/>
        <v>581375.73690374929</v>
      </c>
      <c r="K30" s="18">
        <f t="shared" ca="1" si="3"/>
        <v>5431228.0433881376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55" t="s">
        <v>695</v>
      </c>
      <c r="G32" s="65"/>
      <c r="H32" s="355" t="s">
        <v>71</v>
      </c>
      <c r="I32" s="65"/>
      <c r="J32" s="65"/>
      <c r="K32" s="4"/>
    </row>
    <row r="33" spans="3:11" x14ac:dyDescent="0.25">
      <c r="C33" s="16" t="s">
        <v>16</v>
      </c>
      <c r="D33" s="142">
        <f ca="1">SUM(E30:K30)</f>
        <v>0</v>
      </c>
      <c r="E33" s="15"/>
      <c r="F33" s="356"/>
      <c r="G33" s="65"/>
      <c r="H33" s="356"/>
      <c r="I33" s="65"/>
      <c r="J33" s="65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282">
        <v>0.4241016479274789</v>
      </c>
      <c r="G34" s="65"/>
      <c r="H34" s="283">
        <v>5.7141453362295584E-3</v>
      </c>
      <c r="I34" s="65"/>
      <c r="J34" s="138"/>
      <c r="K34" s="69"/>
    </row>
    <row r="35" spans="3:11" x14ac:dyDescent="0.25">
      <c r="C35" s="16"/>
      <c r="D35" s="65"/>
      <c r="E35" s="15"/>
      <c r="F35" s="178"/>
      <c r="G35" s="65"/>
      <c r="H35" s="65"/>
      <c r="I35" s="65"/>
      <c r="J35" s="138"/>
      <c r="K35" s="69"/>
    </row>
    <row r="36" spans="3:11" x14ac:dyDescent="0.25">
      <c r="C36" s="16"/>
      <c r="D36" s="65"/>
      <c r="E36" s="244"/>
      <c r="F36" s="244" t="str">
        <f t="shared" ref="F36:K36" si="4">F6</f>
        <v>2018/2019</v>
      </c>
      <c r="G36" s="244" t="str">
        <f t="shared" si="4"/>
        <v>2019/2020</v>
      </c>
      <c r="H36" s="244" t="str">
        <f t="shared" si="4"/>
        <v>2020/2021</v>
      </c>
      <c r="I36" s="244" t="str">
        <f t="shared" si="4"/>
        <v>2021/2022</v>
      </c>
      <c r="J36" s="244" t="str">
        <f t="shared" si="4"/>
        <v>2022/2023</v>
      </c>
      <c r="K36" s="244" t="str">
        <f t="shared" si="4"/>
        <v>2023/2024</v>
      </c>
    </row>
    <row r="37" spans="3:11" x14ac:dyDescent="0.25">
      <c r="C37" s="16"/>
      <c r="D37" s="65"/>
      <c r="E37" s="240" t="s">
        <v>575</v>
      </c>
      <c r="F37" s="241">
        <f>(F10+Resultados_Com_X!F10)/((1+$D$34)^(YEAR(F7)-YEAR($E$7)))</f>
        <v>2298417.0554365013</v>
      </c>
      <c r="G37" s="241">
        <f>(G10+Resultados_Com_X!G10)/((1+$D$34)^(YEAR(G7)-YEAR($E$7)))</f>
        <v>2147830.0919229817</v>
      </c>
      <c r="H37" s="241">
        <f>(H10+Resultados_Com_X!H10)/((1+$D$34)^(YEAR(H7)-YEAR($E$7)))</f>
        <v>2125182.98283567</v>
      </c>
      <c r="I37" s="241">
        <f>(I10+Resultados_Com_X!I10)/((1+$D$34)^(YEAR(I7)-YEAR($E$7)))</f>
        <v>2020830.0171584052</v>
      </c>
      <c r="J37" s="241">
        <f>(J10+Resultados_Com_X!J10)/((1+$D$34)^(YEAR(J7)-YEAR($E$7)))</f>
        <v>1875196.1073201338</v>
      </c>
      <c r="K37" s="241">
        <f>(K10+Resultados_Com_X!K10)/((1+$D$34)^(YEAR(K7)-YEAR($E$7)))</f>
        <v>1742870.7043185877</v>
      </c>
    </row>
    <row r="38" spans="3:11" x14ac:dyDescent="0.25">
      <c r="C38" s="16"/>
      <c r="D38" s="65"/>
      <c r="E38" s="240" t="s">
        <v>576</v>
      </c>
      <c r="F38" s="241">
        <f>(Resultados_TUSD!F10+Resultados_Com!F10)*((1-$H$34)^(YEAR(F7)-YEAR($E$7)-1))/((1+$D$34)^(YEAR(F7)-YEAR($E$7)))</f>
        <v>2329713.2631792831</v>
      </c>
      <c r="G38" s="241">
        <f>(Resultados_TUSD!G10+Resultados_Com!G10)*((1-$H$34)^(YEAR(G7)-YEAR($E$7)-1))/((1+$D$34)^(YEAR(G7)-YEAR($E$7)))</f>
        <v>2164602.9124727384</v>
      </c>
      <c r="H38" s="241">
        <f>(Resultados_TUSD!H10+Resultados_Com!H10)*((1-$H$34)^(YEAR(H7)-YEAR($E$7)-1))/((1+$D$34)^(YEAR(H7)-YEAR($E$7)))</f>
        <v>2129242.3436338804</v>
      </c>
      <c r="I38" s="241">
        <f>(Resultados_TUSD!I10+Resultados_Com!I10)*((1-$H$34)^(YEAR(I7)-YEAR($E$7)-1))/((1+$D$34)^(YEAR(I7)-YEAR($E$7)))</f>
        <v>2013091.2356390799</v>
      </c>
      <c r="J38" s="241">
        <f>(Resultados_TUSD!J10+Resultados_Com!J10)*((1-$H$34)^(YEAR(J7)-YEAR($E$7)-1))/((1+$D$34)^(YEAR(J7)-YEAR($E$7)))</f>
        <v>1857299.7900693752</v>
      </c>
      <c r="K38" s="241">
        <f>(Resultados_TUSD!K10+Resultados_Com!K10)*((1-$H$34)^(YEAR(K7)-YEAR($E$7)-1))/((1+$D$34)^(YEAR(K7)-YEAR($E$7)))</f>
        <v>1716377.4139981554</v>
      </c>
    </row>
    <row r="39" spans="3:11" x14ac:dyDescent="0.25">
      <c r="C39" s="16"/>
      <c r="D39" s="65"/>
      <c r="E39" s="240" t="s">
        <v>580</v>
      </c>
      <c r="F39" s="242">
        <f>SUM(F37:K37)-SUM(F38:K38)</f>
        <v>-2.3283064365386963E-7</v>
      </c>
      <c r="G39" s="243"/>
      <c r="H39" s="243"/>
      <c r="I39" s="243"/>
      <c r="J39" s="243"/>
      <c r="K39" s="243"/>
    </row>
    <row r="40" spans="3:11" x14ac:dyDescent="0.25">
      <c r="C40" s="16"/>
      <c r="D40" s="65"/>
      <c r="E40" s="15"/>
      <c r="F40" s="178"/>
      <c r="G40" s="65"/>
      <c r="H40" s="65"/>
      <c r="I40" s="65"/>
      <c r="J40" s="138"/>
      <c r="K40" s="69"/>
    </row>
    <row r="41" spans="3:11" ht="16.5" thickBot="1" x14ac:dyDescent="0.3">
      <c r="C41" s="13"/>
      <c r="D41" s="13"/>
      <c r="E41" s="13"/>
      <c r="F41" s="13"/>
      <c r="G41" s="13"/>
      <c r="H41" s="13"/>
      <c r="I41" s="13"/>
      <c r="J41" s="13"/>
      <c r="K41" s="13"/>
    </row>
    <row r="42" spans="3:11" ht="16.5" thickTop="1" x14ac:dyDescent="0.25"/>
    <row r="43" spans="3:11" s="42" customFormat="1" ht="3.75" customHeight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spans="2:12" hidden="1" x14ac:dyDescent="0.25"/>
    <row r="50" spans="2:12" hidden="1" x14ac:dyDescent="0.25"/>
    <row r="51" spans="2:12" hidden="1" x14ac:dyDescent="0.25"/>
    <row r="52" spans="2:12" hidden="1" x14ac:dyDescent="0.25"/>
    <row r="53" spans="2:12" hidden="1" x14ac:dyDescent="0.25"/>
    <row r="54" spans="2:12" hidden="1" x14ac:dyDescent="0.25"/>
    <row r="55" spans="2:12" s="42" customFormat="1" hidden="1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2:12" s="42" customFormat="1" hidden="1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2:12" s="42" customFormat="1" hidden="1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</sheetData>
  <mergeCells count="5">
    <mergeCell ref="C5:C6"/>
    <mergeCell ref="D5:D6"/>
    <mergeCell ref="F5:K5"/>
    <mergeCell ref="F32:F33"/>
    <mergeCell ref="H32:H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fatorx">
                <anchor moveWithCells="1" sizeWithCells="1">
                  <from>
                    <xdr:col>6</xdr:col>
                    <xdr:colOff>114300</xdr:colOff>
                    <xdr:row>31</xdr:row>
                    <xdr:rowOff>76200</xdr:rowOff>
                  </from>
                  <to>
                    <xdr:col>6</xdr:col>
                    <xdr:colOff>1038225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1">
    <tabColor theme="0" tint="-0.499984740745262"/>
  </sheetPr>
  <dimension ref="A1:M37"/>
  <sheetViews>
    <sheetView showGridLines="0" zoomScale="55" zoomScaleNormal="55" workbookViewId="0">
      <selection activeCell="G34" sqref="G34:H34"/>
    </sheetView>
  </sheetViews>
  <sheetFormatPr defaultColWidth="0" defaultRowHeight="15.75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6" width="16.5703125" style="2" bestFit="1" customWidth="1"/>
    <col min="7" max="7" width="16.5703125" style="2" customWidth="1"/>
    <col min="8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27851580.765258603</v>
      </c>
      <c r="F8" s="40">
        <f>Mercado!D10/1000</f>
        <v>5670050.0197615363</v>
      </c>
      <c r="G8" s="40">
        <f>Mercado!E10/1000</f>
        <v>5736145.4614733541</v>
      </c>
      <c r="H8" s="40">
        <f>Mercado!F10/1000</f>
        <v>6158961.169236497</v>
      </c>
      <c r="I8" s="40">
        <f>Mercado!G10/1000</f>
        <v>6333398.2048449051</v>
      </c>
      <c r="J8" s="40">
        <f>Mercado!H10/1000</f>
        <v>6367878.392252719</v>
      </c>
      <c r="K8" s="40">
        <f>Mercado!I10/1000</f>
        <v>6404462.5654309606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1086278.7037091246</v>
      </c>
      <c r="F10" s="19">
        <f>$F$34*F8</f>
        <v>221145.6016570293</v>
      </c>
      <c r="G10" s="19">
        <f>$F$34*G8</f>
        <v>223723.48301137437</v>
      </c>
      <c r="H10" s="19">
        <f>$F$34*H8</f>
        <v>240214.3135609178</v>
      </c>
      <c r="I10" s="19">
        <f t="shared" ref="I10:K10" si="0">$F$34*I8</f>
        <v>247017.77791422035</v>
      </c>
      <c r="J10" s="19">
        <f t="shared" si="0"/>
        <v>248362.58823564125</v>
      </c>
      <c r="K10" s="19">
        <f t="shared" si="0"/>
        <v>249789.45906754397</v>
      </c>
    </row>
    <row r="11" spans="3:11" x14ac:dyDescent="0.25">
      <c r="C11" s="12" t="s">
        <v>452</v>
      </c>
      <c r="D11" s="9" t="s">
        <v>455</v>
      </c>
      <c r="E11" s="18">
        <f>NPV($D$34,F11:K11)</f>
        <v>1780.2575161746265</v>
      </c>
      <c r="F11" s="139">
        <f>F$10*Outras_Receitas!$L11*Outras_Receitas!$N5</f>
        <v>362.42643639666466</v>
      </c>
      <c r="G11" s="139">
        <f>G$10*Outras_Receitas!$L11*Outras_Receitas!$N5</f>
        <v>366.65122018484811</v>
      </c>
      <c r="H11" s="139">
        <f>H$10*Outras_Receitas!$L11*Outras_Receitas!$N5</f>
        <v>393.67736451921041</v>
      </c>
      <c r="I11" s="139">
        <f>I$10*Outras_Receitas!$L11*Outras_Receitas!$N5</f>
        <v>404.82728259238684</v>
      </c>
      <c r="J11" s="139">
        <f>J$10*Outras_Receitas!$L11*Outras_Receitas!$N5</f>
        <v>407.03123694992331</v>
      </c>
      <c r="K11" s="139">
        <f>K$10*Outras_Receitas!$L11*Outras_Receitas!$N5</f>
        <v>409.36967690500256</v>
      </c>
    </row>
    <row r="12" spans="3:11" x14ac:dyDescent="0.25">
      <c r="C12" s="12" t="s">
        <v>453</v>
      </c>
      <c r="D12" s="9" t="s">
        <v>456</v>
      </c>
      <c r="E12" s="18">
        <f t="shared" ref="E12:E13" si="1">NPV($D$34,F12:K12)</f>
        <v>315.24633001368824</v>
      </c>
      <c r="F12" s="139">
        <f>F$10*Outras_Receitas!$L12*Outras_Receitas!$N6</f>
        <v>64.178133183503277</v>
      </c>
      <c r="G12" s="139">
        <f>G$10*Outras_Receitas!$L12*Outras_Receitas!$N6</f>
        <v>64.926253931330834</v>
      </c>
      <c r="H12" s="139">
        <f>H$10*Outras_Receitas!$L12*Outras_Receitas!$N6</f>
        <v>69.712018203308347</v>
      </c>
      <c r="I12" s="139">
        <f>I$10*Outras_Receitas!$L12*Outras_Receitas!$N6</f>
        <v>71.686435230388241</v>
      </c>
      <c r="J12" s="139">
        <f>J$10*Outras_Receitas!$L12*Outras_Receitas!$N6</f>
        <v>72.076709399388236</v>
      </c>
      <c r="K12" s="139">
        <f>K$10*Outras_Receitas!$L12*Outras_Receitas!$N6</f>
        <v>72.490798151772864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ref="E14:E15" si="2">NPV($D$34,F14:K14)</f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2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1069317.7013440069</v>
      </c>
      <c r="F17" s="19">
        <f ca="1">PMSO!L48/1000</f>
        <v>227197.27456457607</v>
      </c>
      <c r="G17" s="19">
        <f ca="1">PMSO!M48/1000</f>
        <v>222755.7978558864</v>
      </c>
      <c r="H17" s="19">
        <f ca="1">PMSO!N48/1000</f>
        <v>225354.00203833557</v>
      </c>
      <c r="I17" s="19">
        <f ca="1">PMSO!O48/1000</f>
        <v>232322.429168367</v>
      </c>
      <c r="J17" s="19">
        <f ca="1">PMSO!P48/1000</f>
        <v>246118.10513774949</v>
      </c>
      <c r="K17" s="19">
        <f ca="1">PMSO!Q48/1000</f>
        <v>253315.6998986711</v>
      </c>
    </row>
    <row r="18" spans="3:11" x14ac:dyDescent="0.25">
      <c r="C18" s="12" t="s">
        <v>440</v>
      </c>
      <c r="D18" s="9" t="s">
        <v>162</v>
      </c>
      <c r="E18" s="18">
        <f>NPV($D$34,F18:K18)</f>
        <v>10898.938414256685</v>
      </c>
      <c r="F18" s="19">
        <f>Outros_Custos!L21*(F10+F11+F12)</f>
        <v>2218.815746653082</v>
      </c>
      <c r="G18" s="19">
        <f>Outros_Custos!M21*(G10+G11+G12)</f>
        <v>2244.6803521399911</v>
      </c>
      <c r="H18" s="19">
        <f>Outros_Custos!N21*(H10+H11+H12)</f>
        <v>2410.1374728086698</v>
      </c>
      <c r="I18" s="19">
        <f>Outros_Custos!O21*(I10+I11+I12)</f>
        <v>2478.3985357725724</v>
      </c>
      <c r="J18" s="19">
        <f>Outros_Custos!P21*(J10+J11+J12)</f>
        <v>2491.8913943013977</v>
      </c>
      <c r="K18" s="19">
        <f>Outros_Custos!Q21*(K10+K11+K12)</f>
        <v>2506.2075889104854</v>
      </c>
    </row>
    <row r="19" spans="3:11" x14ac:dyDescent="0.25">
      <c r="C19" s="12" t="s">
        <v>441</v>
      </c>
      <c r="D19" s="9" t="s">
        <v>442</v>
      </c>
      <c r="E19" s="18">
        <f>NPV($D$34,F19:K19)</f>
        <v>2715.696759272812</v>
      </c>
      <c r="F19" s="19">
        <f>Outros_Custos!L24*F10</f>
        <v>552.86400414257321</v>
      </c>
      <c r="G19" s="19">
        <f>Outros_Custos!M24*G10</f>
        <v>559.30870752843589</v>
      </c>
      <c r="H19" s="19">
        <f>Outros_Custos!N24*H10</f>
        <v>600.5357839022945</v>
      </c>
      <c r="I19" s="19">
        <f>Outros_Custos!O24*I10</f>
        <v>617.54444478555092</v>
      </c>
      <c r="J19" s="19">
        <f>Outros_Custos!P24*J10</f>
        <v>620.90647058910315</v>
      </c>
      <c r="K19" s="19">
        <f>Outros_Custos!Q24*K10</f>
        <v>624.47364766885994</v>
      </c>
    </row>
    <row r="20" spans="3:11" x14ac:dyDescent="0.25">
      <c r="C20" s="12" t="s">
        <v>443</v>
      </c>
      <c r="D20" s="9" t="s">
        <v>444</v>
      </c>
      <c r="E20" s="18">
        <f>NPV($D$34,F20:K20)</f>
        <v>5441.8710377765665</v>
      </c>
      <c r="F20" s="19">
        <f>(F10+F11+F12)*Outros_Custos!L27</f>
        <v>1107.8610311330474</v>
      </c>
      <c r="G20" s="19">
        <f>(G10+G11+G12)*Outros_Custos!M27</f>
        <v>1120.7753024274527</v>
      </c>
      <c r="H20" s="19">
        <f>(H10+H11+H12)*Outros_Custos!N27</f>
        <v>1203.3885147182016</v>
      </c>
      <c r="I20" s="19">
        <f>(I10+I11+I12)*Outros_Custos!O27</f>
        <v>1237.4714581602157</v>
      </c>
      <c r="J20" s="19">
        <f>(J10+J11+J12)*Outros_Custos!P27</f>
        <v>1244.2084809099529</v>
      </c>
      <c r="K20" s="19">
        <f>(K10+K11+K12)*Outros_Custos!Q27</f>
        <v>1251.3565977130038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39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-9504.6091198953018</v>
      </c>
      <c r="G29" s="18">
        <f t="shared" ref="G29:K29" ca="1" si="3">G10+G11+G12+G13+G14+G15-G17-G18-G19-G20-G21-G23-G24-G25-G26+G27</f>
        <v>-2525.501732491738</v>
      </c>
      <c r="H29" s="18">
        <f t="shared" ca="1" si="3"/>
        <v>11109.639133875586</v>
      </c>
      <c r="I29" s="18">
        <f t="shared" ca="1" si="3"/>
        <v>10838.448024957797</v>
      </c>
      <c r="J29" s="18">
        <f t="shared" ca="1" si="3"/>
        <v>-1633.4153015593861</v>
      </c>
      <c r="K29" s="18">
        <f t="shared" ca="1" si="3"/>
        <v>-7426.4181903627014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-8778.9606975968964</v>
      </c>
      <c r="G30" s="18">
        <f t="shared" ref="G30:K30" ca="1" si="4">G29/(1+$D$34)^(YEAR(G7)-YEAR($E$6))</f>
        <v>-2154.5935634759066</v>
      </c>
      <c r="H30" s="18">
        <f t="shared" ca="1" si="4"/>
        <v>8754.4019576071532</v>
      </c>
      <c r="I30" s="18">
        <f t="shared" ca="1" si="4"/>
        <v>7888.6461147698901</v>
      </c>
      <c r="J30" s="18">
        <f t="shared" ca="1" si="4"/>
        <v>-1098.0973362487573</v>
      </c>
      <c r="K30" s="18">
        <f t="shared" ca="1" si="4"/>
        <v>-4611.3964750554305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ht="15.6" customHeight="1" x14ac:dyDescent="0.25">
      <c r="C32" s="4"/>
      <c r="D32" s="4"/>
      <c r="E32" s="4"/>
      <c r="F32" s="355" t="s">
        <v>694</v>
      </c>
      <c r="G32" s="358" t="s">
        <v>692</v>
      </c>
      <c r="H32" s="358"/>
      <c r="I32" s="137"/>
      <c r="J32" s="137"/>
      <c r="K32" s="4"/>
    </row>
    <row r="33" spans="3:11" x14ac:dyDescent="0.25">
      <c r="C33" s="16" t="s">
        <v>16</v>
      </c>
      <c r="D33" s="142">
        <f ca="1">SUM(E30:K30)</f>
        <v>5.2750692702829838E-11</v>
      </c>
      <c r="E33" s="15"/>
      <c r="F33" s="356"/>
      <c r="G33" s="358"/>
      <c r="H33" s="358"/>
      <c r="I33" s="138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3.9002407542487599E-2</v>
      </c>
      <c r="G34" s="357">
        <f>Estrutura!AL103/Resultados!F34*F34</f>
        <v>4.0350690532548585E-3</v>
      </c>
      <c r="H34" s="357"/>
      <c r="I34" s="138"/>
      <c r="J34" s="138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</sheetData>
  <mergeCells count="6">
    <mergeCell ref="G34:H34"/>
    <mergeCell ref="F5:K5"/>
    <mergeCell ref="C5:C6"/>
    <mergeCell ref="D5:D6"/>
    <mergeCell ref="F32:F33"/>
    <mergeCell ref="G32:H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219075</xdr:colOff>
                    <xdr:row>31</xdr:row>
                    <xdr:rowOff>19050</xdr:rowOff>
                  </from>
                  <to>
                    <xdr:col>4</xdr:col>
                    <xdr:colOff>1143000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3">
    <tabColor theme="0" tint="-0.499984740745262"/>
  </sheetPr>
  <dimension ref="A1:M51"/>
  <sheetViews>
    <sheetView showGridLines="0" topLeftCell="A4" zoomScale="55" zoomScaleNormal="55" workbookViewId="0">
      <selection activeCell="G34" sqref="G34:H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22184369.376393851</v>
      </c>
      <c r="F8" s="40">
        <f>Mercado!D10/1000-(Mercado_Termo!C6+Mercado_Termo!C7+Mercado_Termo!C5)/1000</f>
        <v>4778046.2759410683</v>
      </c>
      <c r="G8" s="40">
        <f>Mercado!E10/1000-(Mercado_Termo!D6+Mercado_Termo!D7+Mercado_Termo!D5)/1000</f>
        <v>4799593.7038190775</v>
      </c>
      <c r="H8" s="40">
        <f>Mercado!F10/1000-(Mercado_Termo!E6+Mercado_Termo!E7+Mercado_Termo!E5)/1000</f>
        <v>4800346.9540451113</v>
      </c>
      <c r="I8" s="40">
        <f>Mercado!G10/1000-(Mercado_Termo!F6+Mercado_Termo!F7+Mercado_Termo!F5)/1000</f>
        <v>4905253.9267532034</v>
      </c>
      <c r="J8" s="40">
        <f>Mercado!H10/1000-(Mercado_Termo!G6+Mercado_Termo!G7+Mercado_Termo!G5)/1000</f>
        <v>4872183.1432161555</v>
      </c>
      <c r="K8" s="40">
        <f>Mercado!I10/1000-(Mercado_Termo!H6+Mercado_Termo!H7+Mercado_Termo!H5)/1000</f>
        <v>4908767.3163943971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1216109.984492314</v>
      </c>
      <c r="F10" s="19">
        <f>$F$34*F8</f>
        <v>261924.4966557977</v>
      </c>
      <c r="G10" s="19">
        <f>$F$34*G8</f>
        <v>263105.69057382084</v>
      </c>
      <c r="H10" s="19">
        <f>$F$34*H8</f>
        <v>263146.98248999653</v>
      </c>
      <c r="I10" s="19">
        <f t="shared" ref="I10:K10" si="0">$F$34*I8</f>
        <v>268897.80708133825</v>
      </c>
      <c r="J10" s="19">
        <f t="shared" si="0"/>
        <v>267084.92210038478</v>
      </c>
      <c r="K10" s="19">
        <f t="shared" si="0"/>
        <v>269090.40521877341</v>
      </c>
    </row>
    <row r="11" spans="3:11" x14ac:dyDescent="0.25">
      <c r="C11" s="12" t="s">
        <v>452</v>
      </c>
      <c r="D11" s="9" t="s">
        <v>455</v>
      </c>
      <c r="E11" s="18">
        <f>NPV($D$34,F11:K11)</f>
        <v>1993.0326655535491</v>
      </c>
      <c r="F11" s="139">
        <f>F$10*Outras_Receitas!$L11*Outras_Receitas!$N5</f>
        <v>429.25729119936796</v>
      </c>
      <c r="G11" s="139">
        <f>G$10*Outras_Receitas!$L11*Outras_Receitas!$N5</f>
        <v>431.19310135880528</v>
      </c>
      <c r="H11" s="139">
        <f>H$10*Outras_Receitas!$L11*Outras_Receitas!$N5</f>
        <v>431.26077298292716</v>
      </c>
      <c r="I11" s="139">
        <f>I$10*Outras_Receitas!$L11*Outras_Receitas!$N5</f>
        <v>440.68556301883621</v>
      </c>
      <c r="J11" s="139">
        <f>J$10*Outras_Receitas!$L11*Outras_Receitas!$N5</f>
        <v>437.71450034193526</v>
      </c>
      <c r="K11" s="139">
        <f>K$10*Outras_Receitas!$L11*Outras_Receitas!$N5</f>
        <v>441.00120418955913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352.92435375485582</v>
      </c>
      <c r="F12" s="139">
        <f>F$10*Outras_Receitas!$L12*Outras_Receitas!$N6</f>
        <v>76.012478224495268</v>
      </c>
      <c r="G12" s="139">
        <f>G$10*Outras_Receitas!$L12*Outras_Receitas!$N6</f>
        <v>76.355269670576135</v>
      </c>
      <c r="H12" s="139">
        <f>H$10*Outras_Receitas!$L12*Outras_Receitas!$N6</f>
        <v>76.367252898259025</v>
      </c>
      <c r="I12" s="139">
        <f>I$10*Outras_Receitas!$L12*Outras_Receitas!$N6</f>
        <v>78.036185871705584</v>
      </c>
      <c r="J12" s="139">
        <f>J$10*Outras_Receitas!$L12*Outras_Receitas!$N6</f>
        <v>77.510072881520742</v>
      </c>
      <c r="K12" s="139">
        <f>K$10*Outras_Receitas!$L12*Outras_Receitas!$N6</f>
        <v>78.092079313956262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649181.24764587043</v>
      </c>
      <c r="F17" s="19">
        <f ca="1">PMSO!L46/1000</f>
        <v>119680.7080474369</v>
      </c>
      <c r="G17" s="19">
        <f ca="1">PMSO!M46/1000</f>
        <v>143526.12696765672</v>
      </c>
      <c r="H17" s="19">
        <f ca="1">PMSO!N46/1000</f>
        <v>148252.96266392496</v>
      </c>
      <c r="I17" s="19">
        <f ca="1">PMSO!O46/1000</f>
        <v>149880.00661953242</v>
      </c>
      <c r="J17" s="19">
        <f ca="1">PMSO!P46/1000</f>
        <v>148622.73400815975</v>
      </c>
      <c r="K17" s="19">
        <f ca="1">PMSO!Q46/1000</f>
        <v>145526.59651280701</v>
      </c>
    </row>
    <row r="18" spans="3:11" x14ac:dyDescent="0.25">
      <c r="C18" s="12" t="s">
        <v>440</v>
      </c>
      <c r="D18" s="9" t="s">
        <v>162</v>
      </c>
      <c r="E18" s="18">
        <f>NPV($D$34,F18:K18)</f>
        <v>12201.57200973123</v>
      </c>
      <c r="F18" s="19">
        <f>Outros_Custos!L21*(F10+F11+F12)</f>
        <v>2627.9618190886754</v>
      </c>
      <c r="G18" s="19">
        <f>Outros_Custos!M21*(G10+G11+G12)</f>
        <v>2639.8130684263197</v>
      </c>
      <c r="H18" s="19">
        <f>Outros_Custos!N21*(H10+H11+H12)</f>
        <v>2640.2273617838791</v>
      </c>
      <c r="I18" s="19">
        <f>Outros_Custos!O21*(I10+I11+I12)</f>
        <v>2697.9269952556679</v>
      </c>
      <c r="J18" s="19">
        <f>Outros_Custos!P21*(J10+J11+J12)</f>
        <v>2679.7378125974083</v>
      </c>
      <c r="K18" s="19">
        <f>Outros_Custos!Q21*(K10+K11+K12)</f>
        <v>2699.8593862999169</v>
      </c>
    </row>
    <row r="19" spans="3:11" x14ac:dyDescent="0.25">
      <c r="C19" s="12" t="s">
        <v>441</v>
      </c>
      <c r="D19" s="9" t="s">
        <v>442</v>
      </c>
      <c r="E19" s="18">
        <f>NPV($D$34,F19:K19)</f>
        <v>3040.2749612307853</v>
      </c>
      <c r="F19" s="19">
        <f>Outros_Custos!L24*F10</f>
        <v>654.81124163949426</v>
      </c>
      <c r="G19" s="19">
        <f>Outros_Custos!M24*G10</f>
        <v>657.76422643455214</v>
      </c>
      <c r="H19" s="19">
        <f>Outros_Custos!N24*H10</f>
        <v>657.86745622499132</v>
      </c>
      <c r="I19" s="19">
        <f>Outros_Custos!O24*I10</f>
        <v>672.24451770334565</v>
      </c>
      <c r="J19" s="19">
        <f>Outros_Custos!P24*J10</f>
        <v>667.712305250962</v>
      </c>
      <c r="K19" s="19">
        <f>Outros_Custos!Q24*K10</f>
        <v>672.72601304693353</v>
      </c>
    </row>
    <row r="20" spans="3:11" x14ac:dyDescent="0.25">
      <c r="C20" s="12" t="s">
        <v>443</v>
      </c>
      <c r="D20" s="9" t="s">
        <v>444</v>
      </c>
      <c r="E20" s="18">
        <f>NPV($D$34,F20:K20)</f>
        <v>144952.45585107649</v>
      </c>
      <c r="F20" s="19">
        <f>(F10+F11+F12+F8*Outros_Custos!L28)*Outros_Custos!L27</f>
        <v>31219.708350363355</v>
      </c>
      <c r="G20" s="19">
        <f>(G10+G11+G12+G8*Outros_Custos!M28)*Outros_Custos!M27</f>
        <v>31360.49903659827</v>
      </c>
      <c r="H20" s="19">
        <f>(H10+H11+H12+H8*Outros_Custos!N28)*Outros_Custos!N27</f>
        <v>31365.420766320742</v>
      </c>
      <c r="I20" s="19">
        <f>(I10+I11+I12+I8*Outros_Custos!O28)*Outros_Custos!O27</f>
        <v>32050.881915652342</v>
      </c>
      <c r="J20" s="19">
        <f>(J10+J11+J12+J8*Outros_Custos!P28)*Outros_Custos!P27</f>
        <v>31834.797734520955</v>
      </c>
      <c r="K20" s="19">
        <f>(K10+K11+K12+K8*Outros_Custos!Q28)*Outros_Custos!Q27</f>
        <v>32073.838369730987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Outros_Custos!L30</f>
        <v>79064.629019272048</v>
      </c>
      <c r="G21" s="19">
        <f>Outros_Custos!M30</f>
        <v>86040.736825749656</v>
      </c>
      <c r="H21" s="19">
        <f>Outros_Custos!N30</f>
        <v>95941.174220418092</v>
      </c>
      <c r="I21" s="19">
        <f>Outros_Custos!O30</f>
        <v>94945.446144061265</v>
      </c>
      <c r="J21" s="19">
        <f>Outros_Custos!P30</f>
        <v>92939.633246586978</v>
      </c>
      <c r="K21" s="19">
        <f>Outros_Custos!Q30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29181.947947421053</v>
      </c>
      <c r="G29" s="18">
        <f t="shared" ref="G29:K29" ca="1" si="2">G10+G11+G12+G13+G14+G15-G17-G18-G19-G20-G21-G23-G24-G25-G26+G27</f>
        <v>-611.70118001522496</v>
      </c>
      <c r="H29" s="18">
        <f t="shared" ca="1" si="2"/>
        <v>-15203.041952794942</v>
      </c>
      <c r="I29" s="18">
        <f t="shared" ca="1" si="2"/>
        <v>-10829.977361976256</v>
      </c>
      <c r="J29" s="18">
        <f t="shared" ca="1" si="2"/>
        <v>-9144.46843350782</v>
      </c>
      <c r="K29" s="18">
        <f t="shared" ca="1" si="2"/>
        <v>-679.74605758978578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26953.993675917718</v>
      </c>
      <c r="G30" s="18">
        <f t="shared" ref="G30:K30" ca="1" si="3">G29/(1+$D$34)^(YEAR(G7)-YEAR($E$6))</f>
        <v>-521.86359972561695</v>
      </c>
      <c r="H30" s="18">
        <f t="shared" ca="1" si="3"/>
        <v>-11980.005707593327</v>
      </c>
      <c r="I30" s="18">
        <f t="shared" ca="1" si="3"/>
        <v>-7882.4808351592865</v>
      </c>
      <c r="J30" s="18">
        <f t="shared" ca="1" si="3"/>
        <v>-6147.5586880197379</v>
      </c>
      <c r="K30" s="18">
        <f t="shared" ca="1" si="3"/>
        <v>-422.08484541984467</v>
      </c>
    </row>
    <row r="31" spans="3:11" x14ac:dyDescent="0.25">
      <c r="C31" s="14"/>
      <c r="D31" s="14"/>
      <c r="E31" s="20"/>
      <c r="F31" s="20"/>
      <c r="G31" s="137"/>
      <c r="H31" s="137"/>
      <c r="I31" s="137"/>
      <c r="J31" s="137"/>
      <c r="K31" s="20"/>
    </row>
    <row r="32" spans="3:11" x14ac:dyDescent="0.25">
      <c r="C32" s="4"/>
      <c r="D32" s="4"/>
      <c r="E32" s="4"/>
      <c r="F32" s="353" t="s">
        <v>492</v>
      </c>
      <c r="G32" s="137"/>
      <c r="H32" s="137"/>
      <c r="I32" s="137"/>
      <c r="J32" s="137"/>
      <c r="K32" s="4"/>
    </row>
    <row r="33" spans="3:11" ht="36" customHeight="1" x14ac:dyDescent="0.25">
      <c r="C33" s="16" t="s">
        <v>16</v>
      </c>
      <c r="D33" s="142">
        <f ca="1">SUM(E30:K30)</f>
        <v>-9.5269570010714233E-11</v>
      </c>
      <c r="E33" s="15"/>
      <c r="F33" s="354"/>
      <c r="G33" s="137"/>
      <c r="H33" s="137"/>
      <c r="I33" s="137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5.481832563545231E-2</v>
      </c>
      <c r="G34" s="137"/>
      <c r="H34" s="137"/>
      <c r="I34" s="137"/>
      <c r="J34" s="137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">
    <tabColor theme="0" tint="-0.499984740745262"/>
  </sheetPr>
  <dimension ref="A1:M51"/>
  <sheetViews>
    <sheetView showGridLines="0" topLeftCell="A30" zoomScale="70" zoomScaleNormal="70" workbookViewId="0">
      <selection activeCell="F34" sqref="F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310"/>
      <c r="G3" s="310"/>
      <c r="H3" s="310"/>
      <c r="I3" s="310"/>
      <c r="J3" s="310"/>
      <c r="K3" s="310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Mercado!D10/1000-(Mercado_Termo!C6+Mercado_Termo!C7)/1000</f>
        <v>5269354.7707249727</v>
      </c>
      <c r="G8" s="40">
        <f>Mercado!E10/1000-(Mercado_Termo!D6+Mercado_Termo!D7)/1000</f>
        <v>5335450.2124367906</v>
      </c>
      <c r="H8" s="40">
        <f>Mercado!F10/1000-(Mercado_Termo!E6+Mercado_Termo!E7)/1000</f>
        <v>5758265.9201999335</v>
      </c>
      <c r="I8" s="40">
        <f>Mercado!G10/1000-(Mercado_Termo!F6+Mercado_Termo!F7)/1000</f>
        <v>5932702.9558083415</v>
      </c>
      <c r="J8" s="40">
        <f>Mercado!H10/1000-(Mercado_Termo!G6+Mercado_Termo!G7)/1000</f>
        <v>5967183.1432161555</v>
      </c>
      <c r="K8" s="40">
        <f>Mercado!I10/1000-(Mercado_Termo!H6+Mercado_Termo!H7)/1000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11159063.222041022</v>
      </c>
      <c r="F10" s="19">
        <f>$F$34*F8</f>
        <v>2260357.4329143125</v>
      </c>
      <c r="G10" s="19">
        <f>$F$34*G8</f>
        <v>2288709.9218727485</v>
      </c>
      <c r="H10" s="19">
        <f>$F$34*H8</f>
        <v>2470082.1523221047</v>
      </c>
      <c r="I10" s="19">
        <f t="shared" ref="I10:K10" si="0">$F$34*I8</f>
        <v>2544909.1600239901</v>
      </c>
      <c r="J10" s="19">
        <f t="shared" si="0"/>
        <v>2559699.8794358866</v>
      </c>
      <c r="K10" s="19">
        <f t="shared" si="0"/>
        <v>2575393.1305773514</v>
      </c>
    </row>
    <row r="11" spans="3:11" x14ac:dyDescent="0.25">
      <c r="C11" s="12" t="s">
        <v>452</v>
      </c>
      <c r="D11" s="9" t="s">
        <v>455</v>
      </c>
      <c r="E11" s="18">
        <f>NPV($D$34,F11:K11)</f>
        <v>18288.130022869289</v>
      </c>
      <c r="F11" s="139">
        <f>F$10*Outras_Receitas!$L11*Outras_Receitas!$N5</f>
        <v>3704.4068851269776</v>
      </c>
      <c r="G11" s="139">
        <f>G$10*Outras_Receitas!$L11*Outras_Receitas!$N5</f>
        <v>3750.8726138558632</v>
      </c>
      <c r="H11" s="139">
        <f>H$10*Outras_Receitas!$L11*Outras_Receitas!$N5</f>
        <v>4048.1161070591356</v>
      </c>
      <c r="I11" s="139">
        <f>I$10*Outras_Receitas!$L11*Outras_Receitas!$N5</f>
        <v>4170.7470142280645</v>
      </c>
      <c r="J11" s="139">
        <f>J$10*Outras_Receitas!$L11*Outras_Receitas!$N5</f>
        <v>4194.9869163017675</v>
      </c>
      <c r="K11" s="139">
        <f>K$10*Outras_Receitas!$L11*Outras_Receitas!$N5</f>
        <v>4220.70594052862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3238.444899202535</v>
      </c>
      <c r="F12" s="139">
        <f>F$10*Outras_Receitas!$L12*Outras_Receitas!$N6</f>
        <v>655.97289426029738</v>
      </c>
      <c r="G12" s="139">
        <f>G$10*Outras_Receitas!$L12*Outras_Receitas!$N6</f>
        <v>664.20100189085451</v>
      </c>
      <c r="H12" s="139">
        <f>H$10*Outras_Receitas!$L12*Outras_Receitas!$N6</f>
        <v>716.8366006744119</v>
      </c>
      <c r="I12" s="139">
        <f>I$10*Outras_Receitas!$L12*Outras_Receitas!$N6</f>
        <v>738.55196661446064</v>
      </c>
      <c r="J12" s="139">
        <f>J$10*Outras_Receitas!$L12*Outras_Receitas!$N6</f>
        <v>742.84434572208897</v>
      </c>
      <c r="K12" s="139">
        <f>K$10*Outras_Receitas!$L12*Outras_Receitas!$N6</f>
        <v>747.39864639229211</v>
      </c>
    </row>
    <row r="13" spans="3:11" x14ac:dyDescent="0.25">
      <c r="C13" s="12" t="s">
        <v>454</v>
      </c>
      <c r="D13" s="9" t="s">
        <v>457</v>
      </c>
      <c r="E13" s="18">
        <f t="shared" si="1"/>
        <v>2949.2016193499749</v>
      </c>
      <c r="F13" s="139">
        <f>Outras_Receitas!$L13*Outras_Receitas!$N7/1000</f>
        <v>643.110005134635</v>
      </c>
      <c r="G13" s="139">
        <f>Outras_Receitas!$L13*Outras_Receitas!$N7/1000</f>
        <v>643.110005134635</v>
      </c>
      <c r="H13" s="139">
        <f>Outras_Receitas!$L13*Outras_Receitas!$N7/1000</f>
        <v>643.110005134635</v>
      </c>
      <c r="I13" s="139">
        <f>Outras_Receitas!$L13*Outras_Receitas!$N7/1000</f>
        <v>643.110005134635</v>
      </c>
      <c r="J13" s="139">
        <f>Outras_Receitas!$L13*Outras_Receitas!$N7/1000</f>
        <v>643.110005134635</v>
      </c>
      <c r="K13" s="139">
        <f>Outras_Receitas!$L13*Outras_Receitas!$N7/1000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7414.5425530788616</v>
      </c>
      <c r="F15" s="19">
        <f>Resultados_TUSDE!$G$34*(SUM(Mercado_Termo!C6:C7)/1000)</f>
        <v>1616.8329991736875</v>
      </c>
      <c r="G15" s="19">
        <f>Resultados_TUSDE!$G$34*(SUM(Mercado_Termo!D6:D7)/1000)</f>
        <v>1616.8329991736875</v>
      </c>
      <c r="H15" s="19">
        <f>Resultados_TUSDE!$G$34*(SUM(Mercado_Termo!E6:E7)/1000)</f>
        <v>1616.8329991736875</v>
      </c>
      <c r="I15" s="19">
        <f>Resultados_TUSDE!$G$34*(SUM(Mercado_Termo!F6:F7)/1000)</f>
        <v>1616.8329991736875</v>
      </c>
      <c r="J15" s="19">
        <f>Resultados_TUSDE!$G$34*(SUM(Mercado_Termo!G6:G7)/1000)</f>
        <v>1616.8329991736875</v>
      </c>
      <c r="K15" s="19">
        <f>Resultados_TUSDE!$G$34*(SUM(Mercado_Termo!H6:H7)/1000)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2138635.4026880139</v>
      </c>
      <c r="F17" s="19">
        <f ca="1">PMSO!L49/1000</f>
        <v>454394.54912915215</v>
      </c>
      <c r="G17" s="19">
        <f ca="1">PMSO!M49/1000</f>
        <v>445511.5957117728</v>
      </c>
      <c r="H17" s="19">
        <f ca="1">PMSO!N49/1000</f>
        <v>450708.00407667115</v>
      </c>
      <c r="I17" s="19">
        <f ca="1">PMSO!O49/1000</f>
        <v>464644.858336734</v>
      </c>
      <c r="J17" s="19">
        <f ca="1">PMSO!P49/1000</f>
        <v>492236.21027549898</v>
      </c>
      <c r="K17" s="19">
        <f ca="1">PMSO!Q49/1000</f>
        <v>506631.39979734219</v>
      </c>
    </row>
    <row r="18" spans="3:11" x14ac:dyDescent="0.25">
      <c r="C18" s="12" t="s">
        <v>440</v>
      </c>
      <c r="D18" s="9" t="s">
        <v>162</v>
      </c>
      <c r="E18" s="18">
        <f>NPV($D$34,F18:K18)</f>
        <v>111991.5392636621</v>
      </c>
      <c r="F18" s="19">
        <f>Outros_Custos!L21*(F10+F11+F12+F13)</f>
        <v>22685.239149516969</v>
      </c>
      <c r="G18" s="19">
        <f>Outros_Custos!M21*(G10+G11+G12+G13)</f>
        <v>22969.707610505626</v>
      </c>
      <c r="H18" s="19">
        <f>Outros_Custos!N21*(H10+H11+H12+H13)</f>
        <v>24789.46598648611</v>
      </c>
      <c r="I18" s="19">
        <f>Outros_Custos!O21*(I10+I11+I12+I13)</f>
        <v>25540.226307830257</v>
      </c>
      <c r="J18" s="19">
        <f>Outros_Custos!P21*(J10+J11+J12+J13)</f>
        <v>25688.625737389517</v>
      </c>
      <c r="K18" s="19">
        <f>Outros_Custos!Q21*(K10+K11+K12+K13)</f>
        <v>25846.080520518626</v>
      </c>
    </row>
    <row r="19" spans="3:11" x14ac:dyDescent="0.25">
      <c r="C19" s="12" t="s">
        <v>441</v>
      </c>
      <c r="D19" s="9" t="s">
        <v>442</v>
      </c>
      <c r="E19" s="18">
        <f>NPV($D$34,F19:K19)</f>
        <v>27897.658055102562</v>
      </c>
      <c r="F19" s="19">
        <f>Outros_Custos!L24*F10</f>
        <v>5650.8935822857811</v>
      </c>
      <c r="G19" s="19">
        <f>Outros_Custos!M24*G10</f>
        <v>5721.7748046818715</v>
      </c>
      <c r="H19" s="19">
        <f>Outros_Custos!N24*H10</f>
        <v>6175.2053808052615</v>
      </c>
      <c r="I19" s="19">
        <f>Outros_Custos!O24*I10</f>
        <v>6362.2729000599757</v>
      </c>
      <c r="J19" s="19">
        <f>Outros_Custos!P24*J10</f>
        <v>6399.2496985897169</v>
      </c>
      <c r="K19" s="19">
        <f>Outros_Custos!Q24*K10</f>
        <v>6438.4828264433791</v>
      </c>
    </row>
    <row r="20" spans="3:11" x14ac:dyDescent="0.25">
      <c r="C20" s="12" t="s">
        <v>443</v>
      </c>
      <c r="D20" s="9" t="s">
        <v>444</v>
      </c>
      <c r="E20" s="18">
        <f>NPV($D$34,F20:K20)</f>
        <v>55917.694992912227</v>
      </c>
      <c r="F20" s="19">
        <f>(F10+F11+F12+F13)*Outros_Custos!L27</f>
        <v>11326.804613494172</v>
      </c>
      <c r="G20" s="19">
        <f>(G10+G11+G12+G13)*Outros_Custos!M27</f>
        <v>11468.84052746815</v>
      </c>
      <c r="H20" s="19">
        <f>(H10+H11+H12+H13)*Outros_Custos!N27</f>
        <v>12377.451075174864</v>
      </c>
      <c r="I20" s="19">
        <f>(I10+I11+I12+I13)*Outros_Custos!O27</f>
        <v>12752.307845049838</v>
      </c>
      <c r="J20" s="19">
        <f>(J10+J11+J12+J13)*Outros_Custos!P27</f>
        <v>12826.404103515226</v>
      </c>
      <c r="K20" s="19">
        <f>(K10+K11+K12+K13)*Outros_Custos!Q27</f>
        <v>12905.021725847037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39">
        <f ca="1">IRPJ!C10</f>
        <v>508339.14974548417</v>
      </c>
      <c r="G23" s="139">
        <f ca="1">IRPJ!D10</f>
        <v>499797.16402259935</v>
      </c>
      <c r="H23" s="139">
        <f ca="1">IRPJ!E10</f>
        <v>540804.03020117618</v>
      </c>
      <c r="I23" s="139">
        <f ca="1">IRPJ!F10</f>
        <v>547737.5553588703</v>
      </c>
      <c r="J23" s="139">
        <f ca="1">IRPJ!G10</f>
        <v>531422.95995622815</v>
      </c>
      <c r="K23" s="139">
        <f ca="1">IRPJ!H10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CAPEX!C40/1000</f>
        <v>652975.81856177084</v>
      </c>
      <c r="G24" s="19">
        <f>CAPEX!D40/1000</f>
        <v>708609.79317891994</v>
      </c>
      <c r="H24" s="19">
        <f>CAPEX!E40/1000</f>
        <v>911910.31421342283</v>
      </c>
      <c r="I24" s="19">
        <f>CAPEX!F40/1000</f>
        <v>929242.72129706491</v>
      </c>
      <c r="J24" s="19">
        <f>CAPEX!G40/1000</f>
        <v>632325.34514715313</v>
      </c>
      <c r="K24" s="19">
        <f>CAPEX!H40/1000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CapitalGiro!H8/1000</f>
        <v>34760.70985035941</v>
      </c>
      <c r="G25" s="19">
        <f>CapitalGiro!I8/1000</f>
        <v>2495.8250560434162</v>
      </c>
      <c r="H25" s="19">
        <f>CapitalGiro!J8/1000</f>
        <v>15965.912477369815</v>
      </c>
      <c r="I25" s="19">
        <f>CapitalGiro!K8/1000</f>
        <v>6586.9039210242327</v>
      </c>
      <c r="J25" s="19">
        <f>CapitalGiro!L8/1000</f>
        <v>1302.0037908923923</v>
      </c>
      <c r="K25" s="19">
        <f>CapitalGiro!M8/1000</f>
        <v>1381.4522410032152</v>
      </c>
    </row>
    <row r="26" spans="3:11" x14ac:dyDescent="0.25">
      <c r="C26" s="12" t="s">
        <v>51</v>
      </c>
      <c r="D26" s="9" t="s">
        <v>447</v>
      </c>
      <c r="E26" s="279">
        <f>BRR0!I12+CapitalGiro!E28</f>
        <v>7868081.772944021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279">
        <f>BRRt!H11/1000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ca="1">F10+F11+F12+F13+F14+F15-F17-F18-F19-F20-F21-F23-F24-F25-F26+F27</f>
        <v>576844.59106594464</v>
      </c>
      <c r="G29" s="18">
        <f t="shared" ref="G29:K29" ca="1" si="2">G10+G11+G12+G13+G14+G15-G17-G18-G19-G20-G21-G23-G24-G25-G26+G27</f>
        <v>598810.2375808123</v>
      </c>
      <c r="H29" s="18">
        <f t="shared" ca="1" si="2"/>
        <v>514376.6646230403</v>
      </c>
      <c r="I29" s="18">
        <f t="shared" ca="1" si="2"/>
        <v>559211.55604250741</v>
      </c>
      <c r="J29" s="18">
        <f t="shared" ca="1" si="2"/>
        <v>864696.85499295127</v>
      </c>
      <c r="K29" s="18">
        <f t="shared" ca="1" si="2"/>
        <v>8745954.9808927514</v>
      </c>
    </row>
    <row r="30" spans="3:11" x14ac:dyDescent="0.25">
      <c r="C30" s="12" t="s">
        <v>22</v>
      </c>
      <c r="D30" s="9"/>
      <c r="E30" s="18">
        <f>E29/(1+$D$34)^(YEAR(E7)-YEAR($E$6))</f>
        <v>-7868081.772944021</v>
      </c>
      <c r="F30" s="18">
        <f ca="1">F29/(1+$D$34)^(YEAR(F7)-YEAR($E$6))</f>
        <v>532804.23526191944</v>
      </c>
      <c r="G30" s="18">
        <f t="shared" ref="G30:K30" ca="1" si="3">G29/(1+$D$34)^(YEAR(G7)-YEAR($E$6))</f>
        <v>510865.8873744476</v>
      </c>
      <c r="H30" s="18">
        <f t="shared" ca="1" si="3"/>
        <v>405329.10434440855</v>
      </c>
      <c r="I30" s="18">
        <f t="shared" ca="1" si="3"/>
        <v>407016.02837887185</v>
      </c>
      <c r="J30" s="18">
        <f t="shared" ca="1" si="3"/>
        <v>581310.40662099246</v>
      </c>
      <c r="K30" s="18">
        <f t="shared" ca="1" si="3"/>
        <v>5430756.1109634433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55" t="s">
        <v>573</v>
      </c>
      <c r="G32" s="65"/>
      <c r="H32" s="65"/>
      <c r="I32" s="65"/>
      <c r="J32" s="65"/>
      <c r="K32" s="4"/>
    </row>
    <row r="33" spans="3:11" x14ac:dyDescent="0.25">
      <c r="C33" s="16" t="s">
        <v>16</v>
      </c>
      <c r="D33" s="142">
        <f ca="1">SUM(E30:K30)</f>
        <v>6.3329935073852539E-8</v>
      </c>
      <c r="E33" s="15"/>
      <c r="F33" s="356"/>
      <c r="G33" s="65"/>
      <c r="H33" s="65"/>
      <c r="I33" s="65"/>
      <c r="J33" s="65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282">
        <v>0.4289628486341841</v>
      </c>
      <c r="G34" s="183">
        <f>F34/Resultados!F34-1</f>
        <v>-9.8270138461600043E-2</v>
      </c>
      <c r="H34" s="65"/>
      <c r="I34" s="65"/>
      <c r="J34" s="138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1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>
    <tabColor theme="0" tint="-0.14999847407452621"/>
  </sheetPr>
  <dimension ref="A1:SA134"/>
  <sheetViews>
    <sheetView showGridLines="0" zoomScale="70" zoomScaleNormal="70" workbookViewId="0">
      <pane xSplit="5" ySplit="2" topLeftCell="F3" activePane="bottomRight" state="frozen"/>
      <selection activeCell="BN5" sqref="BN5"/>
      <selection pane="topRight" activeCell="BN5" sqref="BN5"/>
      <selection pane="bottomLeft" activeCell="BN5" sqref="BN5"/>
      <selection pane="bottomRight" activeCell="G11" sqref="G11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4" width="14.85546875" style="1" customWidth="1"/>
    <col min="5" max="5" width="28.140625" style="1" bestFit="1" customWidth="1"/>
    <col min="6" max="86" width="9.140625" style="1"/>
    <col min="87" max="98" width="11" style="1" bestFit="1" customWidth="1"/>
    <col min="99" max="158" width="9.140625" style="1"/>
    <col min="159" max="159" width="10.5703125" style="1" bestFit="1" customWidth="1"/>
    <col min="160" max="171" width="9.140625" style="1"/>
    <col min="172" max="172" width="12.42578125" style="1" bestFit="1" customWidth="1"/>
    <col min="173" max="250" width="9.140625" style="1"/>
    <col min="251" max="251" width="10" style="1" bestFit="1" customWidth="1"/>
    <col min="252" max="252" width="9.140625" style="1"/>
    <col min="253" max="258" width="13.5703125" style="1" bestFit="1" customWidth="1"/>
    <col min="259" max="259" width="9.140625" style="1"/>
    <col min="260" max="339" width="10" style="1" bestFit="1" customWidth="1"/>
    <col min="340" max="341" width="9.140625" style="1"/>
    <col min="342" max="342" width="10" style="1" bestFit="1" customWidth="1"/>
    <col min="343" max="414" width="12.42578125" style="1" bestFit="1" customWidth="1"/>
    <col min="415" max="415" width="10" style="1" bestFit="1" customWidth="1"/>
    <col min="416" max="416" width="9.140625" style="1"/>
    <col min="417" max="417" width="12.42578125" style="1" bestFit="1" customWidth="1"/>
    <col min="418" max="489" width="9.140625" style="1"/>
    <col min="490" max="495" width="13.5703125" style="1" bestFit="1" customWidth="1"/>
    <col min="496" max="16384" width="9.140625" style="1"/>
  </cols>
  <sheetData>
    <row r="1" spans="1:495" x14ac:dyDescent="0.3">
      <c r="F1" s="1" t="s">
        <v>319</v>
      </c>
      <c r="CI1" s="1" t="s">
        <v>461</v>
      </c>
      <c r="FO1" s="1" t="s">
        <v>474</v>
      </c>
      <c r="FQ1" s="1" t="s">
        <v>95</v>
      </c>
      <c r="FR1" s="1" t="s">
        <v>95</v>
      </c>
      <c r="FS1" s="1" t="s">
        <v>95</v>
      </c>
      <c r="FT1" s="1" t="s">
        <v>95</v>
      </c>
      <c r="FU1" s="1" t="s">
        <v>95</v>
      </c>
      <c r="FV1" s="1" t="s">
        <v>95</v>
      </c>
      <c r="FW1" s="1" t="s">
        <v>95</v>
      </c>
      <c r="FX1" s="1" t="s">
        <v>95</v>
      </c>
      <c r="FY1" s="1" t="s">
        <v>95</v>
      </c>
      <c r="FZ1" s="1" t="s">
        <v>95</v>
      </c>
      <c r="GA1" s="1" t="s">
        <v>95</v>
      </c>
      <c r="GB1" s="1" t="s">
        <v>95</v>
      </c>
      <c r="GC1" s="1" t="s">
        <v>96</v>
      </c>
      <c r="GD1" s="1" t="s">
        <v>96</v>
      </c>
      <c r="GE1" s="1" t="s">
        <v>96</v>
      </c>
      <c r="GF1" s="1" t="s">
        <v>96</v>
      </c>
      <c r="GG1" s="1" t="s">
        <v>96</v>
      </c>
      <c r="GH1" s="1" t="s">
        <v>96</v>
      </c>
      <c r="GI1" s="1" t="s">
        <v>96</v>
      </c>
      <c r="GJ1" s="1" t="s">
        <v>96</v>
      </c>
      <c r="GK1" s="1" t="s">
        <v>96</v>
      </c>
      <c r="GL1" s="1" t="s">
        <v>96</v>
      </c>
      <c r="GM1" s="1" t="s">
        <v>96</v>
      </c>
      <c r="GN1" s="1" t="s">
        <v>96</v>
      </c>
      <c r="GO1" s="1" t="s">
        <v>97</v>
      </c>
      <c r="GP1" s="1" t="s">
        <v>97</v>
      </c>
      <c r="GQ1" s="1" t="s">
        <v>97</v>
      </c>
      <c r="GR1" s="1" t="s">
        <v>97</v>
      </c>
      <c r="GS1" s="1" t="s">
        <v>97</v>
      </c>
      <c r="GT1" s="1" t="s">
        <v>97</v>
      </c>
      <c r="GU1" s="1" t="s">
        <v>97</v>
      </c>
      <c r="GV1" s="1" t="s">
        <v>97</v>
      </c>
      <c r="GW1" s="1" t="s">
        <v>97</v>
      </c>
      <c r="GX1" s="1" t="s">
        <v>97</v>
      </c>
      <c r="GY1" s="1" t="s">
        <v>97</v>
      </c>
      <c r="GZ1" s="1" t="s">
        <v>97</v>
      </c>
      <c r="HA1" s="1" t="s">
        <v>98</v>
      </c>
      <c r="HB1" s="1" t="s">
        <v>98</v>
      </c>
      <c r="HC1" s="1" t="s">
        <v>98</v>
      </c>
      <c r="HD1" s="1" t="s">
        <v>98</v>
      </c>
      <c r="HE1" s="1" t="s">
        <v>98</v>
      </c>
      <c r="HF1" s="1" t="s">
        <v>98</v>
      </c>
      <c r="HG1" s="1" t="s">
        <v>98</v>
      </c>
      <c r="HH1" s="1" t="s">
        <v>98</v>
      </c>
      <c r="HI1" s="1" t="s">
        <v>98</v>
      </c>
      <c r="HJ1" s="1" t="s">
        <v>98</v>
      </c>
      <c r="HK1" s="1" t="s">
        <v>98</v>
      </c>
      <c r="HL1" s="1" t="s">
        <v>98</v>
      </c>
      <c r="HM1" s="1" t="s">
        <v>99</v>
      </c>
      <c r="HN1" s="1" t="s">
        <v>99</v>
      </c>
      <c r="HO1" s="1" t="s">
        <v>99</v>
      </c>
      <c r="HP1" s="1" t="s">
        <v>99</v>
      </c>
      <c r="HQ1" s="1" t="s">
        <v>99</v>
      </c>
      <c r="HR1" s="1" t="s">
        <v>99</v>
      </c>
      <c r="HS1" s="1" t="s">
        <v>99</v>
      </c>
      <c r="HT1" s="1" t="s">
        <v>99</v>
      </c>
      <c r="HU1" s="1" t="s">
        <v>99</v>
      </c>
      <c r="HV1" s="1" t="s">
        <v>99</v>
      </c>
      <c r="HW1" s="1" t="s">
        <v>99</v>
      </c>
      <c r="HX1" s="1" t="s">
        <v>99</v>
      </c>
      <c r="HY1" s="1" t="s">
        <v>100</v>
      </c>
      <c r="HZ1" s="1" t="s">
        <v>100</v>
      </c>
      <c r="IA1" s="1" t="s">
        <v>100</v>
      </c>
      <c r="IB1" s="1" t="s">
        <v>100</v>
      </c>
      <c r="IC1" s="1" t="s">
        <v>100</v>
      </c>
      <c r="ID1" s="1" t="s">
        <v>100</v>
      </c>
      <c r="IE1" s="1" t="s">
        <v>100</v>
      </c>
      <c r="IF1" s="1" t="s">
        <v>100</v>
      </c>
      <c r="IG1" s="1" t="s">
        <v>100</v>
      </c>
      <c r="IH1" s="1" t="s">
        <v>100</v>
      </c>
      <c r="II1" s="1" t="s">
        <v>100</v>
      </c>
      <c r="IJ1" s="1" t="s">
        <v>100</v>
      </c>
      <c r="IK1" s="1" t="s">
        <v>101</v>
      </c>
      <c r="IL1" s="1" t="s">
        <v>101</v>
      </c>
      <c r="IM1" s="1" t="s">
        <v>101</v>
      </c>
      <c r="IN1" s="1" t="s">
        <v>101</v>
      </c>
      <c r="IO1" s="1" t="s">
        <v>101</v>
      </c>
      <c r="IP1" s="1" t="s">
        <v>101</v>
      </c>
      <c r="IQ1" s="1" t="s">
        <v>101</v>
      </c>
      <c r="IS1" s="1" t="s">
        <v>95</v>
      </c>
      <c r="IT1" s="1" t="s">
        <v>96</v>
      </c>
      <c r="IU1" s="1" t="s">
        <v>97</v>
      </c>
      <c r="IV1" s="1" t="s">
        <v>98</v>
      </c>
      <c r="IW1" s="1" t="s">
        <v>99</v>
      </c>
      <c r="IX1" s="1" t="s">
        <v>100</v>
      </c>
      <c r="IY1" s="1" t="s">
        <v>347</v>
      </c>
      <c r="JA1" s="1" t="s">
        <v>95</v>
      </c>
      <c r="JB1" s="1" t="s">
        <v>95</v>
      </c>
      <c r="JC1" s="1" t="s">
        <v>95</v>
      </c>
      <c r="JD1" s="1" t="s">
        <v>95</v>
      </c>
      <c r="JE1" s="1" t="s">
        <v>95</v>
      </c>
      <c r="JF1" s="1" t="s">
        <v>95</v>
      </c>
      <c r="JG1" s="1" t="s">
        <v>95</v>
      </c>
      <c r="JH1" s="1" t="s">
        <v>95</v>
      </c>
      <c r="JI1" s="1" t="s">
        <v>95</v>
      </c>
      <c r="JJ1" s="1" t="s">
        <v>95</v>
      </c>
      <c r="JK1" s="1" t="s">
        <v>95</v>
      </c>
      <c r="JL1" s="1" t="s">
        <v>95</v>
      </c>
      <c r="JM1" s="1" t="s">
        <v>96</v>
      </c>
      <c r="JN1" s="1" t="s">
        <v>96</v>
      </c>
      <c r="JO1" s="1" t="s">
        <v>96</v>
      </c>
      <c r="JP1" s="1" t="s">
        <v>96</v>
      </c>
      <c r="JQ1" s="1" t="s">
        <v>96</v>
      </c>
      <c r="JR1" s="1" t="s">
        <v>96</v>
      </c>
      <c r="JS1" s="1" t="s">
        <v>96</v>
      </c>
      <c r="JT1" s="1" t="s">
        <v>96</v>
      </c>
      <c r="JU1" s="1" t="s">
        <v>96</v>
      </c>
      <c r="JV1" s="1" t="s">
        <v>96</v>
      </c>
      <c r="JW1" s="1" t="s">
        <v>96</v>
      </c>
      <c r="JX1" s="1" t="s">
        <v>96</v>
      </c>
      <c r="JY1" s="1" t="s">
        <v>97</v>
      </c>
      <c r="JZ1" s="1" t="s">
        <v>97</v>
      </c>
      <c r="KA1" s="1" t="s">
        <v>97</v>
      </c>
      <c r="KB1" s="1" t="s">
        <v>97</v>
      </c>
      <c r="KC1" s="1" t="s">
        <v>97</v>
      </c>
      <c r="KD1" s="1" t="s">
        <v>97</v>
      </c>
      <c r="KE1" s="1" t="s">
        <v>97</v>
      </c>
      <c r="KF1" s="1" t="s">
        <v>97</v>
      </c>
      <c r="KG1" s="1" t="s">
        <v>97</v>
      </c>
      <c r="KH1" s="1" t="s">
        <v>97</v>
      </c>
      <c r="KI1" s="1" t="s">
        <v>97</v>
      </c>
      <c r="KJ1" s="1" t="s">
        <v>97</v>
      </c>
      <c r="KK1" s="1" t="s">
        <v>98</v>
      </c>
      <c r="KL1" s="1" t="s">
        <v>98</v>
      </c>
      <c r="KM1" s="1" t="s">
        <v>98</v>
      </c>
      <c r="KN1" s="1" t="s">
        <v>98</v>
      </c>
      <c r="KO1" s="1" t="s">
        <v>98</v>
      </c>
      <c r="KP1" s="1" t="s">
        <v>98</v>
      </c>
      <c r="KQ1" s="1" t="s">
        <v>98</v>
      </c>
      <c r="KR1" s="1" t="s">
        <v>98</v>
      </c>
      <c r="KS1" s="1" t="s">
        <v>98</v>
      </c>
      <c r="KT1" s="1" t="s">
        <v>98</v>
      </c>
      <c r="KU1" s="1" t="s">
        <v>98</v>
      </c>
      <c r="KV1" s="1" t="s">
        <v>98</v>
      </c>
      <c r="KW1" s="1" t="s">
        <v>99</v>
      </c>
      <c r="KX1" s="1" t="s">
        <v>99</v>
      </c>
      <c r="KY1" s="1" t="s">
        <v>99</v>
      </c>
      <c r="KZ1" s="1" t="s">
        <v>99</v>
      </c>
      <c r="LA1" s="1" t="s">
        <v>99</v>
      </c>
      <c r="LB1" s="1" t="s">
        <v>99</v>
      </c>
      <c r="LC1" s="1" t="s">
        <v>99</v>
      </c>
      <c r="LD1" s="1" t="s">
        <v>99</v>
      </c>
      <c r="LE1" s="1" t="s">
        <v>99</v>
      </c>
      <c r="LF1" s="1" t="s">
        <v>99</v>
      </c>
      <c r="LG1" s="1" t="s">
        <v>99</v>
      </c>
      <c r="LH1" s="1" t="s">
        <v>99</v>
      </c>
      <c r="LI1" s="1" t="s">
        <v>100</v>
      </c>
      <c r="LJ1" s="1" t="s">
        <v>100</v>
      </c>
      <c r="LK1" s="1" t="s">
        <v>100</v>
      </c>
      <c r="LL1" s="1" t="s">
        <v>100</v>
      </c>
      <c r="LM1" s="1" t="s">
        <v>100</v>
      </c>
      <c r="LN1" s="1" t="s">
        <v>100</v>
      </c>
      <c r="LO1" s="1" t="s">
        <v>100</v>
      </c>
      <c r="LP1" s="1" t="s">
        <v>100</v>
      </c>
      <c r="LQ1" s="1" t="s">
        <v>100</v>
      </c>
      <c r="LR1" s="1" t="s">
        <v>100</v>
      </c>
      <c r="LS1" s="1" t="s">
        <v>100</v>
      </c>
      <c r="LT1" s="1" t="s">
        <v>100</v>
      </c>
      <c r="LU1" s="1" t="s">
        <v>101</v>
      </c>
      <c r="LV1" s="1" t="s">
        <v>101</v>
      </c>
      <c r="LW1" s="1" t="s">
        <v>101</v>
      </c>
      <c r="LX1" s="1" t="s">
        <v>101</v>
      </c>
      <c r="LY1" s="1" t="s">
        <v>101</v>
      </c>
      <c r="LZ1" s="1" t="s">
        <v>101</v>
      </c>
      <c r="MA1" s="1" t="s">
        <v>101</v>
      </c>
      <c r="MC1" s="1" t="s">
        <v>473</v>
      </c>
      <c r="ME1" s="1" t="s">
        <v>95</v>
      </c>
      <c r="MF1" s="1" t="s">
        <v>95</v>
      </c>
      <c r="MG1" s="1" t="s">
        <v>95</v>
      </c>
      <c r="MH1" s="1" t="s">
        <v>95</v>
      </c>
      <c r="MI1" s="1" t="s">
        <v>95</v>
      </c>
      <c r="MJ1" s="1" t="s">
        <v>95</v>
      </c>
      <c r="MK1" s="1" t="s">
        <v>95</v>
      </c>
      <c r="ML1" s="1" t="s">
        <v>95</v>
      </c>
      <c r="MM1" s="1" t="s">
        <v>95</v>
      </c>
      <c r="MN1" s="1" t="s">
        <v>95</v>
      </c>
      <c r="MO1" s="1" t="s">
        <v>95</v>
      </c>
      <c r="MP1" s="1" t="s">
        <v>95</v>
      </c>
      <c r="MQ1" s="1" t="s">
        <v>96</v>
      </c>
      <c r="MR1" s="1" t="s">
        <v>96</v>
      </c>
      <c r="MS1" s="1" t="s">
        <v>96</v>
      </c>
      <c r="MT1" s="1" t="s">
        <v>96</v>
      </c>
      <c r="MU1" s="1" t="s">
        <v>96</v>
      </c>
      <c r="MV1" s="1" t="s">
        <v>96</v>
      </c>
      <c r="MW1" s="1" t="s">
        <v>96</v>
      </c>
      <c r="MX1" s="1" t="s">
        <v>96</v>
      </c>
      <c r="MY1" s="1" t="s">
        <v>96</v>
      </c>
      <c r="MZ1" s="1" t="s">
        <v>96</v>
      </c>
      <c r="NA1" s="1" t="s">
        <v>96</v>
      </c>
      <c r="NB1" s="1" t="s">
        <v>96</v>
      </c>
      <c r="NC1" s="1" t="s">
        <v>97</v>
      </c>
      <c r="ND1" s="1" t="s">
        <v>97</v>
      </c>
      <c r="NE1" s="1" t="s">
        <v>97</v>
      </c>
      <c r="NF1" s="1" t="s">
        <v>97</v>
      </c>
      <c r="NG1" s="1" t="s">
        <v>97</v>
      </c>
      <c r="NH1" s="1" t="s">
        <v>97</v>
      </c>
      <c r="NI1" s="1" t="s">
        <v>97</v>
      </c>
      <c r="NJ1" s="1" t="s">
        <v>97</v>
      </c>
      <c r="NK1" s="1" t="s">
        <v>97</v>
      </c>
      <c r="NL1" s="1" t="s">
        <v>97</v>
      </c>
      <c r="NM1" s="1" t="s">
        <v>97</v>
      </c>
      <c r="NN1" s="1" t="s">
        <v>97</v>
      </c>
      <c r="NO1" s="1" t="s">
        <v>98</v>
      </c>
      <c r="NP1" s="1" t="s">
        <v>98</v>
      </c>
      <c r="NQ1" s="1" t="s">
        <v>98</v>
      </c>
      <c r="NR1" s="1" t="s">
        <v>98</v>
      </c>
      <c r="NS1" s="1" t="s">
        <v>98</v>
      </c>
      <c r="NT1" s="1" t="s">
        <v>98</v>
      </c>
      <c r="NU1" s="1" t="s">
        <v>98</v>
      </c>
      <c r="NV1" s="1" t="s">
        <v>98</v>
      </c>
      <c r="NW1" s="1" t="s">
        <v>98</v>
      </c>
      <c r="NX1" s="1" t="s">
        <v>98</v>
      </c>
      <c r="NY1" s="1" t="s">
        <v>98</v>
      </c>
      <c r="NZ1" s="1" t="s">
        <v>98</v>
      </c>
      <c r="OA1" s="1" t="s">
        <v>99</v>
      </c>
      <c r="OB1" s="1" t="s">
        <v>99</v>
      </c>
      <c r="OC1" s="1" t="s">
        <v>99</v>
      </c>
      <c r="OD1" s="1" t="s">
        <v>99</v>
      </c>
      <c r="OE1" s="1" t="s">
        <v>99</v>
      </c>
      <c r="OF1" s="1" t="s">
        <v>99</v>
      </c>
      <c r="OG1" s="1" t="s">
        <v>99</v>
      </c>
      <c r="OH1" s="1" t="s">
        <v>99</v>
      </c>
      <c r="OI1" s="1" t="s">
        <v>99</v>
      </c>
      <c r="OJ1" s="1" t="s">
        <v>99</v>
      </c>
      <c r="OK1" s="1" t="s">
        <v>99</v>
      </c>
      <c r="OL1" s="1" t="s">
        <v>99</v>
      </c>
      <c r="OM1" s="1" t="s">
        <v>100</v>
      </c>
      <c r="ON1" s="1" t="s">
        <v>100</v>
      </c>
      <c r="OO1" s="1" t="s">
        <v>100</v>
      </c>
      <c r="OP1" s="1" t="s">
        <v>100</v>
      </c>
      <c r="OQ1" s="1" t="s">
        <v>100</v>
      </c>
      <c r="OR1" s="1" t="s">
        <v>100</v>
      </c>
      <c r="OS1" s="1" t="s">
        <v>100</v>
      </c>
      <c r="OT1" s="1" t="s">
        <v>100</v>
      </c>
      <c r="OU1" s="1" t="s">
        <v>100</v>
      </c>
      <c r="OV1" s="1" t="s">
        <v>100</v>
      </c>
      <c r="OW1" s="1" t="s">
        <v>100</v>
      </c>
      <c r="OX1" s="1" t="s">
        <v>100</v>
      </c>
      <c r="OZ1" s="1" t="s">
        <v>6</v>
      </c>
      <c r="PA1" s="1" t="s">
        <v>95</v>
      </c>
      <c r="PB1" s="1" t="s">
        <v>95</v>
      </c>
      <c r="PC1" s="1" t="s">
        <v>95</v>
      </c>
      <c r="PD1" s="1" t="s">
        <v>95</v>
      </c>
      <c r="PE1" s="1" t="s">
        <v>95</v>
      </c>
      <c r="PF1" s="1" t="s">
        <v>95</v>
      </c>
      <c r="PG1" s="1" t="s">
        <v>95</v>
      </c>
      <c r="PH1" s="1" t="s">
        <v>95</v>
      </c>
      <c r="PI1" s="1" t="s">
        <v>95</v>
      </c>
      <c r="PJ1" s="1" t="s">
        <v>95</v>
      </c>
      <c r="PK1" s="1" t="s">
        <v>95</v>
      </c>
      <c r="PL1" s="1" t="s">
        <v>95</v>
      </c>
      <c r="PM1" s="1" t="s">
        <v>96</v>
      </c>
      <c r="PN1" s="1" t="s">
        <v>96</v>
      </c>
      <c r="PO1" s="1" t="s">
        <v>96</v>
      </c>
      <c r="PP1" s="1" t="s">
        <v>96</v>
      </c>
      <c r="PQ1" s="1" t="s">
        <v>96</v>
      </c>
      <c r="PR1" s="1" t="s">
        <v>96</v>
      </c>
      <c r="PS1" s="1" t="s">
        <v>96</v>
      </c>
      <c r="PT1" s="1" t="s">
        <v>96</v>
      </c>
      <c r="PU1" s="1" t="s">
        <v>96</v>
      </c>
      <c r="PV1" s="1" t="s">
        <v>96</v>
      </c>
      <c r="PW1" s="1" t="s">
        <v>96</v>
      </c>
      <c r="PX1" s="1" t="s">
        <v>96</v>
      </c>
      <c r="PY1" s="1" t="s">
        <v>97</v>
      </c>
      <c r="PZ1" s="1" t="s">
        <v>97</v>
      </c>
      <c r="QA1" s="1" t="s">
        <v>97</v>
      </c>
      <c r="QB1" s="1" t="s">
        <v>97</v>
      </c>
      <c r="QC1" s="1" t="s">
        <v>97</v>
      </c>
      <c r="QD1" s="1" t="s">
        <v>97</v>
      </c>
      <c r="QE1" s="1" t="s">
        <v>97</v>
      </c>
      <c r="QF1" s="1" t="s">
        <v>97</v>
      </c>
      <c r="QG1" s="1" t="s">
        <v>97</v>
      </c>
      <c r="QH1" s="1" t="s">
        <v>97</v>
      </c>
      <c r="QI1" s="1" t="s">
        <v>97</v>
      </c>
      <c r="QJ1" s="1" t="s">
        <v>97</v>
      </c>
      <c r="QK1" s="1" t="s">
        <v>98</v>
      </c>
      <c r="QL1" s="1" t="s">
        <v>98</v>
      </c>
      <c r="QM1" s="1" t="s">
        <v>98</v>
      </c>
      <c r="QN1" s="1" t="s">
        <v>98</v>
      </c>
      <c r="QO1" s="1" t="s">
        <v>98</v>
      </c>
      <c r="QP1" s="1" t="s">
        <v>98</v>
      </c>
      <c r="QQ1" s="1" t="s">
        <v>98</v>
      </c>
      <c r="QR1" s="1" t="s">
        <v>98</v>
      </c>
      <c r="QS1" s="1" t="s">
        <v>98</v>
      </c>
      <c r="QT1" s="1" t="s">
        <v>98</v>
      </c>
      <c r="QU1" s="1" t="s">
        <v>98</v>
      </c>
      <c r="QV1" s="1" t="s">
        <v>98</v>
      </c>
      <c r="QW1" s="1" t="s">
        <v>99</v>
      </c>
      <c r="QX1" s="1" t="s">
        <v>99</v>
      </c>
      <c r="QY1" s="1" t="s">
        <v>99</v>
      </c>
      <c r="QZ1" s="1" t="s">
        <v>99</v>
      </c>
      <c r="RA1" s="1" t="s">
        <v>99</v>
      </c>
      <c r="RB1" s="1" t="s">
        <v>99</v>
      </c>
      <c r="RC1" s="1" t="s">
        <v>99</v>
      </c>
      <c r="RD1" s="1" t="s">
        <v>99</v>
      </c>
      <c r="RE1" s="1" t="s">
        <v>99</v>
      </c>
      <c r="RF1" s="1" t="s">
        <v>99</v>
      </c>
      <c r="RG1" s="1" t="s">
        <v>99</v>
      </c>
      <c r="RH1" s="1" t="s">
        <v>99</v>
      </c>
      <c r="RI1" s="1" t="s">
        <v>100</v>
      </c>
      <c r="RJ1" s="1" t="s">
        <v>100</v>
      </c>
      <c r="RK1" s="1" t="s">
        <v>100</v>
      </c>
      <c r="RL1" s="1" t="s">
        <v>100</v>
      </c>
      <c r="RM1" s="1" t="s">
        <v>100</v>
      </c>
      <c r="RN1" s="1" t="s">
        <v>100</v>
      </c>
      <c r="RO1" s="1" t="s">
        <v>100</v>
      </c>
      <c r="RP1" s="1" t="s">
        <v>100</v>
      </c>
      <c r="RQ1" s="1" t="s">
        <v>100</v>
      </c>
      <c r="RR1" s="1" t="s">
        <v>100</v>
      </c>
      <c r="RS1" s="1" t="s">
        <v>100</v>
      </c>
      <c r="RT1" s="1" t="s">
        <v>100</v>
      </c>
      <c r="RV1" s="1" t="s">
        <v>95</v>
      </c>
      <c r="RW1" s="1" t="s">
        <v>96</v>
      </c>
      <c r="RX1" s="1" t="s">
        <v>97</v>
      </c>
      <c r="RY1" s="1" t="s">
        <v>98</v>
      </c>
      <c r="RZ1" s="1" t="s">
        <v>99</v>
      </c>
      <c r="SA1" s="1" t="s">
        <v>100</v>
      </c>
    </row>
    <row r="2" spans="1:495" ht="49.5" x14ac:dyDescent="0.3">
      <c r="A2" s="104" t="s">
        <v>170</v>
      </c>
      <c r="B2" s="104" t="s">
        <v>5</v>
      </c>
      <c r="C2" s="104" t="s">
        <v>325</v>
      </c>
      <c r="D2" s="52" t="s">
        <v>171</v>
      </c>
      <c r="E2" s="104" t="s">
        <v>302</v>
      </c>
      <c r="F2" s="60">
        <v>43221</v>
      </c>
      <c r="G2" s="60">
        <v>43252</v>
      </c>
      <c r="H2" s="60">
        <v>43282</v>
      </c>
      <c r="I2" s="60">
        <v>43313</v>
      </c>
      <c r="J2" s="60">
        <v>43344</v>
      </c>
      <c r="K2" s="60">
        <v>43374</v>
      </c>
      <c r="L2" s="60">
        <v>43405</v>
      </c>
      <c r="M2" s="60">
        <v>43435</v>
      </c>
      <c r="N2" s="60">
        <v>43466</v>
      </c>
      <c r="O2" s="60">
        <v>43497</v>
      </c>
      <c r="P2" s="60">
        <v>43525</v>
      </c>
      <c r="Q2" s="60">
        <v>43556</v>
      </c>
      <c r="R2" s="60">
        <v>43586</v>
      </c>
      <c r="S2" s="60">
        <v>43617</v>
      </c>
      <c r="T2" s="60">
        <v>43647</v>
      </c>
      <c r="U2" s="60">
        <v>43678</v>
      </c>
      <c r="V2" s="60">
        <v>43709</v>
      </c>
      <c r="W2" s="60">
        <v>43739</v>
      </c>
      <c r="X2" s="60">
        <v>43770</v>
      </c>
      <c r="Y2" s="60">
        <v>43800</v>
      </c>
      <c r="Z2" s="60">
        <v>43831</v>
      </c>
      <c r="AA2" s="60">
        <v>43862</v>
      </c>
      <c r="AB2" s="60">
        <v>43891</v>
      </c>
      <c r="AC2" s="60">
        <v>43922</v>
      </c>
      <c r="AD2" s="60">
        <v>43952</v>
      </c>
      <c r="AE2" s="60">
        <v>43983</v>
      </c>
      <c r="AF2" s="60">
        <v>44013</v>
      </c>
      <c r="AG2" s="60">
        <v>44044</v>
      </c>
      <c r="AH2" s="60">
        <v>44075</v>
      </c>
      <c r="AI2" s="60">
        <v>44105</v>
      </c>
      <c r="AJ2" s="60">
        <v>44136</v>
      </c>
      <c r="AK2" s="60">
        <v>44166</v>
      </c>
      <c r="AL2" s="60">
        <v>44197</v>
      </c>
      <c r="AM2" s="60">
        <v>44228</v>
      </c>
      <c r="AN2" s="60">
        <v>44256</v>
      </c>
      <c r="AO2" s="60">
        <v>44287</v>
      </c>
      <c r="AP2" s="60">
        <v>44317</v>
      </c>
      <c r="AQ2" s="60">
        <v>44348</v>
      </c>
      <c r="AR2" s="60">
        <v>44378</v>
      </c>
      <c r="AS2" s="60">
        <v>44409</v>
      </c>
      <c r="AT2" s="60">
        <v>44440</v>
      </c>
      <c r="AU2" s="60">
        <v>44470</v>
      </c>
      <c r="AV2" s="60">
        <v>44501</v>
      </c>
      <c r="AW2" s="60">
        <v>44531</v>
      </c>
      <c r="AX2" s="60">
        <v>44562</v>
      </c>
      <c r="AY2" s="60">
        <v>44593</v>
      </c>
      <c r="AZ2" s="60">
        <v>44621</v>
      </c>
      <c r="BA2" s="60">
        <v>44652</v>
      </c>
      <c r="BB2" s="60">
        <v>44682</v>
      </c>
      <c r="BC2" s="60">
        <v>44713</v>
      </c>
      <c r="BD2" s="60">
        <v>44743</v>
      </c>
      <c r="BE2" s="60">
        <v>44774</v>
      </c>
      <c r="BF2" s="60">
        <v>44805</v>
      </c>
      <c r="BG2" s="60">
        <v>44835</v>
      </c>
      <c r="BH2" s="60">
        <v>44866</v>
      </c>
      <c r="BI2" s="60">
        <v>44896</v>
      </c>
      <c r="BJ2" s="60">
        <v>44927</v>
      </c>
      <c r="BK2" s="60">
        <v>44958</v>
      </c>
      <c r="BL2" s="60">
        <v>44986</v>
      </c>
      <c r="BM2" s="60">
        <v>45017</v>
      </c>
      <c r="BN2" s="60">
        <v>45047</v>
      </c>
      <c r="BO2" s="60">
        <v>45078</v>
      </c>
      <c r="BP2" s="60">
        <v>45108</v>
      </c>
      <c r="BQ2" s="60">
        <v>45139</v>
      </c>
      <c r="BR2" s="60">
        <v>45170</v>
      </c>
      <c r="BS2" s="60">
        <v>45200</v>
      </c>
      <c r="BT2" s="60">
        <v>45231</v>
      </c>
      <c r="BU2" s="60">
        <v>45261</v>
      </c>
      <c r="BV2" s="60">
        <v>45292</v>
      </c>
      <c r="BW2" s="60">
        <v>45323</v>
      </c>
      <c r="BX2" s="60">
        <v>45352</v>
      </c>
      <c r="BY2" s="60">
        <v>45383</v>
      </c>
      <c r="BZ2" s="60">
        <v>45413</v>
      </c>
      <c r="CA2" s="60">
        <v>45444</v>
      </c>
      <c r="CB2" s="60">
        <v>45474</v>
      </c>
      <c r="CC2" s="60">
        <v>45505</v>
      </c>
      <c r="CD2" s="60">
        <v>45536</v>
      </c>
      <c r="CE2" s="60">
        <v>45566</v>
      </c>
      <c r="CF2" s="60">
        <v>45597</v>
      </c>
      <c r="CG2" s="60">
        <v>45627</v>
      </c>
      <c r="CI2" s="60">
        <v>43101</v>
      </c>
      <c r="CJ2" s="60">
        <v>43132</v>
      </c>
      <c r="CK2" s="60">
        <v>43160</v>
      </c>
      <c r="CL2" s="60">
        <v>43191</v>
      </c>
      <c r="CM2" s="60">
        <v>43221</v>
      </c>
      <c r="CN2" s="60">
        <v>43252</v>
      </c>
      <c r="CO2" s="60">
        <v>43282</v>
      </c>
      <c r="CP2" s="60">
        <v>43313</v>
      </c>
      <c r="CQ2" s="60">
        <v>43344</v>
      </c>
      <c r="CR2" s="60">
        <v>43374</v>
      </c>
      <c r="CS2" s="60">
        <v>43405</v>
      </c>
      <c r="CT2" s="60">
        <v>43435</v>
      </c>
      <c r="CU2" s="60">
        <v>43466</v>
      </c>
      <c r="CV2" s="60">
        <v>43497</v>
      </c>
      <c r="CW2" s="60">
        <v>43525</v>
      </c>
      <c r="CX2" s="60">
        <v>43556</v>
      </c>
      <c r="CY2" s="60">
        <v>43586</v>
      </c>
      <c r="CZ2" s="60">
        <v>43617</v>
      </c>
      <c r="DA2" s="60">
        <v>43647</v>
      </c>
      <c r="DB2" s="60">
        <v>43678</v>
      </c>
      <c r="DC2" s="60">
        <v>43709</v>
      </c>
      <c r="DD2" s="60">
        <v>43739</v>
      </c>
      <c r="DE2" s="60">
        <v>43770</v>
      </c>
      <c r="DF2" s="60">
        <v>43800</v>
      </c>
      <c r="DG2" s="60">
        <v>43831</v>
      </c>
      <c r="DH2" s="60">
        <v>43862</v>
      </c>
      <c r="DI2" s="60">
        <v>43891</v>
      </c>
      <c r="DJ2" s="60">
        <v>43922</v>
      </c>
      <c r="DK2" s="60">
        <v>43952</v>
      </c>
      <c r="DL2" s="60">
        <v>43983</v>
      </c>
      <c r="DM2" s="60">
        <v>44013</v>
      </c>
      <c r="DN2" s="60">
        <v>44044</v>
      </c>
      <c r="DO2" s="60">
        <v>44075</v>
      </c>
      <c r="DP2" s="60">
        <v>44105</v>
      </c>
      <c r="DQ2" s="60">
        <v>44136</v>
      </c>
      <c r="DR2" s="60">
        <v>44166</v>
      </c>
      <c r="DS2" s="60">
        <v>44197</v>
      </c>
      <c r="DT2" s="60">
        <v>44228</v>
      </c>
      <c r="DU2" s="60">
        <v>44256</v>
      </c>
      <c r="DV2" s="60">
        <v>44287</v>
      </c>
      <c r="DW2" s="60">
        <v>44317</v>
      </c>
      <c r="DX2" s="60">
        <v>44348</v>
      </c>
      <c r="DY2" s="60">
        <v>44378</v>
      </c>
      <c r="DZ2" s="60">
        <v>44409</v>
      </c>
      <c r="EA2" s="60">
        <v>44440</v>
      </c>
      <c r="EB2" s="60">
        <v>44470</v>
      </c>
      <c r="EC2" s="60">
        <v>44501</v>
      </c>
      <c r="ED2" s="60">
        <v>44531</v>
      </c>
      <c r="EE2" s="60">
        <v>44562</v>
      </c>
      <c r="EF2" s="60">
        <v>44593</v>
      </c>
      <c r="EG2" s="60">
        <v>44621</v>
      </c>
      <c r="EH2" s="60">
        <v>44652</v>
      </c>
      <c r="EI2" s="60">
        <v>44682</v>
      </c>
      <c r="EJ2" s="60">
        <v>44713</v>
      </c>
      <c r="EK2" s="60">
        <v>44743</v>
      </c>
      <c r="EL2" s="60">
        <v>44774</v>
      </c>
      <c r="EM2" s="60">
        <v>44805</v>
      </c>
      <c r="EN2" s="60">
        <v>44835</v>
      </c>
      <c r="EO2" s="60">
        <v>44866</v>
      </c>
      <c r="EP2" s="60">
        <v>44896</v>
      </c>
      <c r="EQ2" s="60">
        <v>44927</v>
      </c>
      <c r="ER2" s="60">
        <v>44958</v>
      </c>
      <c r="ES2" s="60">
        <v>44986</v>
      </c>
      <c r="ET2" s="60">
        <v>45017</v>
      </c>
      <c r="EU2" s="60">
        <v>45047</v>
      </c>
      <c r="EV2" s="60">
        <v>45078</v>
      </c>
      <c r="EW2" s="60">
        <v>45108</v>
      </c>
      <c r="EX2" s="60">
        <v>45139</v>
      </c>
      <c r="EY2" s="60">
        <v>45170</v>
      </c>
      <c r="EZ2" s="60">
        <v>45200</v>
      </c>
      <c r="FA2" s="60">
        <v>45231</v>
      </c>
      <c r="FB2" s="60">
        <v>45261</v>
      </c>
      <c r="FC2" s="60">
        <v>45292</v>
      </c>
      <c r="FD2" s="60">
        <v>45323</v>
      </c>
      <c r="FE2" s="60">
        <v>45352</v>
      </c>
      <c r="FF2" s="60">
        <v>45383</v>
      </c>
      <c r="FG2" s="60">
        <v>45413</v>
      </c>
      <c r="FH2" s="60">
        <v>45444</v>
      </c>
      <c r="FI2" s="60">
        <v>45474</v>
      </c>
      <c r="FJ2" s="60">
        <v>45505</v>
      </c>
      <c r="FK2" s="60">
        <v>45536</v>
      </c>
      <c r="FL2" s="60">
        <v>45566</v>
      </c>
      <c r="FM2" s="60">
        <v>45597</v>
      </c>
      <c r="FN2" s="60">
        <v>45627</v>
      </c>
      <c r="FP2" s="60">
        <v>43221</v>
      </c>
      <c r="FQ2" s="60">
        <v>43252</v>
      </c>
      <c r="FR2" s="60">
        <v>43282</v>
      </c>
      <c r="FS2" s="60">
        <v>43313</v>
      </c>
      <c r="FT2" s="60">
        <v>43344</v>
      </c>
      <c r="FU2" s="60">
        <v>43374</v>
      </c>
      <c r="FV2" s="60">
        <v>43405</v>
      </c>
      <c r="FW2" s="60">
        <v>43435</v>
      </c>
      <c r="FX2" s="60">
        <v>43466</v>
      </c>
      <c r="FY2" s="60">
        <v>43497</v>
      </c>
      <c r="FZ2" s="60">
        <v>43525</v>
      </c>
      <c r="GA2" s="60">
        <v>43556</v>
      </c>
      <c r="GB2" s="60">
        <v>43586</v>
      </c>
      <c r="GC2" s="60">
        <v>43617</v>
      </c>
      <c r="GD2" s="60">
        <v>43647</v>
      </c>
      <c r="GE2" s="60">
        <v>43678</v>
      </c>
      <c r="GF2" s="60">
        <v>43709</v>
      </c>
      <c r="GG2" s="60">
        <v>43739</v>
      </c>
      <c r="GH2" s="60">
        <v>43770</v>
      </c>
      <c r="GI2" s="60">
        <v>43800</v>
      </c>
      <c r="GJ2" s="60">
        <v>43831</v>
      </c>
      <c r="GK2" s="60">
        <v>43862</v>
      </c>
      <c r="GL2" s="60">
        <v>43891</v>
      </c>
      <c r="GM2" s="60">
        <v>43922</v>
      </c>
      <c r="GN2" s="60">
        <v>43952</v>
      </c>
      <c r="GO2" s="60">
        <v>43983</v>
      </c>
      <c r="GP2" s="60">
        <v>44013</v>
      </c>
      <c r="GQ2" s="60">
        <v>44044</v>
      </c>
      <c r="GR2" s="60">
        <v>44075</v>
      </c>
      <c r="GS2" s="60">
        <v>44105</v>
      </c>
      <c r="GT2" s="60">
        <v>44136</v>
      </c>
      <c r="GU2" s="60">
        <v>44166</v>
      </c>
      <c r="GV2" s="60">
        <v>44197</v>
      </c>
      <c r="GW2" s="60">
        <v>44228</v>
      </c>
      <c r="GX2" s="60">
        <v>44256</v>
      </c>
      <c r="GY2" s="60">
        <v>44287</v>
      </c>
      <c r="GZ2" s="60">
        <v>44317</v>
      </c>
      <c r="HA2" s="60">
        <v>44348</v>
      </c>
      <c r="HB2" s="60">
        <v>44378</v>
      </c>
      <c r="HC2" s="60">
        <v>44409</v>
      </c>
      <c r="HD2" s="60">
        <v>44440</v>
      </c>
      <c r="HE2" s="60">
        <v>44470</v>
      </c>
      <c r="HF2" s="60">
        <v>44501</v>
      </c>
      <c r="HG2" s="60">
        <v>44531</v>
      </c>
      <c r="HH2" s="60">
        <v>44562</v>
      </c>
      <c r="HI2" s="60">
        <v>44593</v>
      </c>
      <c r="HJ2" s="60">
        <v>44621</v>
      </c>
      <c r="HK2" s="60">
        <v>44652</v>
      </c>
      <c r="HL2" s="60">
        <v>44682</v>
      </c>
      <c r="HM2" s="60">
        <v>44713</v>
      </c>
      <c r="HN2" s="60">
        <v>44743</v>
      </c>
      <c r="HO2" s="60">
        <v>44774</v>
      </c>
      <c r="HP2" s="60">
        <v>44805</v>
      </c>
      <c r="HQ2" s="60">
        <v>44835</v>
      </c>
      <c r="HR2" s="60">
        <v>44866</v>
      </c>
      <c r="HS2" s="60">
        <v>44896</v>
      </c>
      <c r="HT2" s="60">
        <v>44927</v>
      </c>
      <c r="HU2" s="60">
        <v>44958</v>
      </c>
      <c r="HV2" s="60">
        <v>44986</v>
      </c>
      <c r="HW2" s="60">
        <v>45017</v>
      </c>
      <c r="HX2" s="60">
        <v>45047</v>
      </c>
      <c r="HY2" s="60">
        <v>45078</v>
      </c>
      <c r="HZ2" s="60">
        <v>45108</v>
      </c>
      <c r="IA2" s="60">
        <v>45139</v>
      </c>
      <c r="IB2" s="60">
        <v>45170</v>
      </c>
      <c r="IC2" s="60">
        <v>45200</v>
      </c>
      <c r="ID2" s="60">
        <v>45231</v>
      </c>
      <c r="IE2" s="60">
        <v>45261</v>
      </c>
      <c r="IF2" s="60">
        <v>45292</v>
      </c>
      <c r="IG2" s="60">
        <v>45323</v>
      </c>
      <c r="IH2" s="60">
        <v>45352</v>
      </c>
      <c r="II2" s="60">
        <v>45383</v>
      </c>
      <c r="IJ2" s="60">
        <v>45413</v>
      </c>
      <c r="IK2" s="60">
        <v>45444</v>
      </c>
      <c r="IL2" s="60">
        <v>45474</v>
      </c>
      <c r="IM2" s="60">
        <v>45505</v>
      </c>
      <c r="IN2" s="60">
        <v>45536</v>
      </c>
      <c r="IO2" s="60">
        <v>45566</v>
      </c>
      <c r="IP2" s="60">
        <v>45597</v>
      </c>
      <c r="IQ2" s="60">
        <v>45627</v>
      </c>
      <c r="IZ2" s="60">
        <v>43221</v>
      </c>
      <c r="JA2" s="60">
        <v>43252</v>
      </c>
      <c r="JB2" s="60">
        <v>43282</v>
      </c>
      <c r="JC2" s="60">
        <v>43313</v>
      </c>
      <c r="JD2" s="60">
        <v>43344</v>
      </c>
      <c r="JE2" s="60">
        <v>43374</v>
      </c>
      <c r="JF2" s="60">
        <v>43405</v>
      </c>
      <c r="JG2" s="60">
        <v>43435</v>
      </c>
      <c r="JH2" s="60">
        <v>43466</v>
      </c>
      <c r="JI2" s="60">
        <v>43497</v>
      </c>
      <c r="JJ2" s="60">
        <v>43525</v>
      </c>
      <c r="JK2" s="60">
        <v>43556</v>
      </c>
      <c r="JL2" s="60">
        <v>43586</v>
      </c>
      <c r="JM2" s="60">
        <v>43617</v>
      </c>
      <c r="JN2" s="60">
        <v>43647</v>
      </c>
      <c r="JO2" s="60">
        <v>43678</v>
      </c>
      <c r="JP2" s="60">
        <v>43709</v>
      </c>
      <c r="JQ2" s="60">
        <v>43739</v>
      </c>
      <c r="JR2" s="60">
        <v>43770</v>
      </c>
      <c r="JS2" s="60">
        <v>43800</v>
      </c>
      <c r="JT2" s="60">
        <v>43831</v>
      </c>
      <c r="JU2" s="60">
        <v>43862</v>
      </c>
      <c r="JV2" s="60">
        <v>43891</v>
      </c>
      <c r="JW2" s="60">
        <v>43922</v>
      </c>
      <c r="JX2" s="60">
        <v>43952</v>
      </c>
      <c r="JY2" s="60">
        <v>43983</v>
      </c>
      <c r="JZ2" s="60">
        <v>44013</v>
      </c>
      <c r="KA2" s="60">
        <v>44044</v>
      </c>
      <c r="KB2" s="60">
        <v>44075</v>
      </c>
      <c r="KC2" s="60">
        <v>44105</v>
      </c>
      <c r="KD2" s="60">
        <v>44136</v>
      </c>
      <c r="KE2" s="60">
        <v>44166</v>
      </c>
      <c r="KF2" s="60">
        <v>44197</v>
      </c>
      <c r="KG2" s="60">
        <v>44228</v>
      </c>
      <c r="KH2" s="60">
        <v>44256</v>
      </c>
      <c r="KI2" s="60">
        <v>44287</v>
      </c>
      <c r="KJ2" s="60">
        <v>44317</v>
      </c>
      <c r="KK2" s="60">
        <v>44348</v>
      </c>
      <c r="KL2" s="60">
        <v>44378</v>
      </c>
      <c r="KM2" s="60">
        <v>44409</v>
      </c>
      <c r="KN2" s="60">
        <v>44440</v>
      </c>
      <c r="KO2" s="60">
        <v>44470</v>
      </c>
      <c r="KP2" s="60">
        <v>44501</v>
      </c>
      <c r="KQ2" s="60">
        <v>44531</v>
      </c>
      <c r="KR2" s="60">
        <v>44562</v>
      </c>
      <c r="KS2" s="60">
        <v>44593</v>
      </c>
      <c r="KT2" s="60">
        <v>44621</v>
      </c>
      <c r="KU2" s="60">
        <v>44652</v>
      </c>
      <c r="KV2" s="60">
        <v>44682</v>
      </c>
      <c r="KW2" s="60">
        <v>44713</v>
      </c>
      <c r="KX2" s="60">
        <v>44743</v>
      </c>
      <c r="KY2" s="60">
        <v>44774</v>
      </c>
      <c r="KZ2" s="60">
        <v>44805</v>
      </c>
      <c r="LA2" s="60">
        <v>44835</v>
      </c>
      <c r="LB2" s="60">
        <v>44866</v>
      </c>
      <c r="LC2" s="60">
        <v>44896</v>
      </c>
      <c r="LD2" s="60">
        <v>44927</v>
      </c>
      <c r="LE2" s="60">
        <v>44958</v>
      </c>
      <c r="LF2" s="60">
        <v>44986</v>
      </c>
      <c r="LG2" s="60">
        <v>45017</v>
      </c>
      <c r="LH2" s="60">
        <v>45047</v>
      </c>
      <c r="LI2" s="60">
        <v>45078</v>
      </c>
      <c r="LJ2" s="60">
        <v>45108</v>
      </c>
      <c r="LK2" s="60">
        <v>45139</v>
      </c>
      <c r="LL2" s="60">
        <v>45170</v>
      </c>
      <c r="LM2" s="60">
        <v>45200</v>
      </c>
      <c r="LN2" s="60">
        <v>45231</v>
      </c>
      <c r="LO2" s="60">
        <v>45261</v>
      </c>
      <c r="LP2" s="60">
        <v>45292</v>
      </c>
      <c r="LQ2" s="60">
        <v>45323</v>
      </c>
      <c r="LR2" s="60">
        <v>45352</v>
      </c>
      <c r="LS2" s="60">
        <v>45383</v>
      </c>
      <c r="LT2" s="60">
        <v>45413</v>
      </c>
      <c r="LU2" s="60">
        <v>45444</v>
      </c>
      <c r="LV2" s="60">
        <v>45474</v>
      </c>
      <c r="LW2" s="60">
        <v>45505</v>
      </c>
      <c r="LX2" s="60">
        <v>45536</v>
      </c>
      <c r="LY2" s="60">
        <v>45566</v>
      </c>
      <c r="LZ2" s="60">
        <v>45597</v>
      </c>
      <c r="MA2" s="60">
        <v>45627</v>
      </c>
      <c r="MD2" s="60"/>
      <c r="ME2" s="60">
        <v>43252</v>
      </c>
      <c r="MF2" s="60">
        <v>43282</v>
      </c>
      <c r="MG2" s="60">
        <v>43313</v>
      </c>
      <c r="MH2" s="60">
        <v>43344</v>
      </c>
      <c r="MI2" s="60">
        <v>43374</v>
      </c>
      <c r="MJ2" s="60">
        <v>43405</v>
      </c>
      <c r="MK2" s="60">
        <v>43435</v>
      </c>
      <c r="ML2" s="60">
        <v>43466</v>
      </c>
      <c r="MM2" s="60">
        <v>43497</v>
      </c>
      <c r="MN2" s="60">
        <v>43525</v>
      </c>
      <c r="MO2" s="60">
        <v>43556</v>
      </c>
      <c r="MP2" s="60">
        <v>43586</v>
      </c>
      <c r="MQ2" s="60">
        <v>43617</v>
      </c>
      <c r="MR2" s="60">
        <v>43647</v>
      </c>
      <c r="MS2" s="60">
        <v>43678</v>
      </c>
      <c r="MT2" s="60">
        <v>43709</v>
      </c>
      <c r="MU2" s="60">
        <v>43739</v>
      </c>
      <c r="MV2" s="60">
        <v>43770</v>
      </c>
      <c r="MW2" s="60">
        <v>43800</v>
      </c>
      <c r="MX2" s="60">
        <v>43831</v>
      </c>
      <c r="MY2" s="60">
        <v>43862</v>
      </c>
      <c r="MZ2" s="60">
        <v>43891</v>
      </c>
      <c r="NA2" s="60">
        <v>43922</v>
      </c>
      <c r="NB2" s="60">
        <v>43952</v>
      </c>
      <c r="NC2" s="60">
        <v>43983</v>
      </c>
      <c r="ND2" s="60">
        <v>44013</v>
      </c>
      <c r="NE2" s="60">
        <v>44044</v>
      </c>
      <c r="NF2" s="60">
        <v>44075</v>
      </c>
      <c r="NG2" s="60">
        <v>44105</v>
      </c>
      <c r="NH2" s="60">
        <v>44136</v>
      </c>
      <c r="NI2" s="60">
        <v>44166</v>
      </c>
      <c r="NJ2" s="60">
        <v>44197</v>
      </c>
      <c r="NK2" s="60">
        <v>44228</v>
      </c>
      <c r="NL2" s="60">
        <v>44256</v>
      </c>
      <c r="NM2" s="60">
        <v>44287</v>
      </c>
      <c r="NN2" s="60">
        <v>44317</v>
      </c>
      <c r="NO2" s="60">
        <v>44348</v>
      </c>
      <c r="NP2" s="60">
        <v>44378</v>
      </c>
      <c r="NQ2" s="60">
        <v>44409</v>
      </c>
      <c r="NR2" s="60">
        <v>44440</v>
      </c>
      <c r="NS2" s="60">
        <v>44470</v>
      </c>
      <c r="NT2" s="60">
        <v>44501</v>
      </c>
      <c r="NU2" s="60">
        <v>44531</v>
      </c>
      <c r="NV2" s="60">
        <v>44562</v>
      </c>
      <c r="NW2" s="60">
        <v>44593</v>
      </c>
      <c r="NX2" s="60">
        <v>44621</v>
      </c>
      <c r="NY2" s="60">
        <v>44652</v>
      </c>
      <c r="NZ2" s="60">
        <v>44682</v>
      </c>
      <c r="OA2" s="60">
        <v>44713</v>
      </c>
      <c r="OB2" s="60">
        <v>44743</v>
      </c>
      <c r="OC2" s="60">
        <v>44774</v>
      </c>
      <c r="OD2" s="60">
        <v>44805</v>
      </c>
      <c r="OE2" s="60">
        <v>44835</v>
      </c>
      <c r="OF2" s="60">
        <v>44866</v>
      </c>
      <c r="OG2" s="60">
        <v>44896</v>
      </c>
      <c r="OH2" s="60">
        <v>44927</v>
      </c>
      <c r="OI2" s="60">
        <v>44958</v>
      </c>
      <c r="OJ2" s="60">
        <v>44986</v>
      </c>
      <c r="OK2" s="60">
        <v>45017</v>
      </c>
      <c r="OL2" s="60">
        <v>45047</v>
      </c>
      <c r="OM2" s="60">
        <v>45078</v>
      </c>
      <c r="ON2" s="60">
        <v>45108</v>
      </c>
      <c r="OO2" s="60">
        <v>45139</v>
      </c>
      <c r="OP2" s="60">
        <v>45170</v>
      </c>
      <c r="OQ2" s="60">
        <v>45200</v>
      </c>
      <c r="OR2" s="60">
        <v>45231</v>
      </c>
      <c r="OS2" s="60">
        <v>45261</v>
      </c>
      <c r="OT2" s="60">
        <v>45292</v>
      </c>
      <c r="OU2" s="60">
        <v>45323</v>
      </c>
      <c r="OV2" s="60">
        <v>45352</v>
      </c>
      <c r="OW2" s="60">
        <v>45383</v>
      </c>
      <c r="OX2" s="60">
        <v>45413</v>
      </c>
      <c r="OY2" s="60"/>
      <c r="PA2" s="60">
        <v>43252</v>
      </c>
      <c r="PB2" s="60">
        <v>43282</v>
      </c>
      <c r="PC2" s="60">
        <v>43313</v>
      </c>
      <c r="PD2" s="60">
        <v>43344</v>
      </c>
      <c r="PE2" s="60">
        <v>43374</v>
      </c>
      <c r="PF2" s="60">
        <v>43405</v>
      </c>
      <c r="PG2" s="60">
        <v>43435</v>
      </c>
      <c r="PH2" s="60">
        <v>43466</v>
      </c>
      <c r="PI2" s="60">
        <v>43497</v>
      </c>
      <c r="PJ2" s="60">
        <v>43525</v>
      </c>
      <c r="PK2" s="60">
        <v>43556</v>
      </c>
      <c r="PL2" s="60">
        <v>43586</v>
      </c>
      <c r="PM2" s="60">
        <v>43617</v>
      </c>
      <c r="PN2" s="60">
        <v>43647</v>
      </c>
      <c r="PO2" s="60">
        <v>43678</v>
      </c>
      <c r="PP2" s="60">
        <v>43709</v>
      </c>
      <c r="PQ2" s="60">
        <v>43739</v>
      </c>
      <c r="PR2" s="60">
        <v>43770</v>
      </c>
      <c r="PS2" s="60">
        <v>43800</v>
      </c>
      <c r="PT2" s="60">
        <v>43831</v>
      </c>
      <c r="PU2" s="60">
        <v>43862</v>
      </c>
      <c r="PV2" s="60">
        <v>43891</v>
      </c>
      <c r="PW2" s="60">
        <v>43922</v>
      </c>
      <c r="PX2" s="60">
        <v>43952</v>
      </c>
      <c r="PY2" s="60">
        <v>43983</v>
      </c>
      <c r="PZ2" s="60">
        <v>44013</v>
      </c>
      <c r="QA2" s="60">
        <v>44044</v>
      </c>
      <c r="QB2" s="60">
        <v>44075</v>
      </c>
      <c r="QC2" s="60">
        <v>44105</v>
      </c>
      <c r="QD2" s="60">
        <v>44136</v>
      </c>
      <c r="QE2" s="60">
        <v>44166</v>
      </c>
      <c r="QF2" s="60">
        <v>44197</v>
      </c>
      <c r="QG2" s="60">
        <v>44228</v>
      </c>
      <c r="QH2" s="60">
        <v>44256</v>
      </c>
      <c r="QI2" s="60">
        <v>44287</v>
      </c>
      <c r="QJ2" s="60">
        <v>44317</v>
      </c>
      <c r="QK2" s="60">
        <v>44348</v>
      </c>
      <c r="QL2" s="60">
        <v>44378</v>
      </c>
      <c r="QM2" s="60">
        <v>44409</v>
      </c>
      <c r="QN2" s="60">
        <v>44440</v>
      </c>
      <c r="QO2" s="60">
        <v>44470</v>
      </c>
      <c r="QP2" s="60">
        <v>44501</v>
      </c>
      <c r="QQ2" s="60">
        <v>44531</v>
      </c>
      <c r="QR2" s="60">
        <v>44562</v>
      </c>
      <c r="QS2" s="60">
        <v>44593</v>
      </c>
      <c r="QT2" s="60">
        <v>44621</v>
      </c>
      <c r="QU2" s="60">
        <v>44652</v>
      </c>
      <c r="QV2" s="60">
        <v>44682</v>
      </c>
      <c r="QW2" s="60">
        <v>44713</v>
      </c>
      <c r="QX2" s="60">
        <v>44743</v>
      </c>
      <c r="QY2" s="60">
        <v>44774</v>
      </c>
      <c r="QZ2" s="60">
        <v>44805</v>
      </c>
      <c r="RA2" s="60">
        <v>44835</v>
      </c>
      <c r="RB2" s="60">
        <v>44866</v>
      </c>
      <c r="RC2" s="60">
        <v>44896</v>
      </c>
      <c r="RD2" s="60">
        <v>44927</v>
      </c>
      <c r="RE2" s="60">
        <v>44958</v>
      </c>
      <c r="RF2" s="60">
        <v>44986</v>
      </c>
      <c r="RG2" s="60">
        <v>45017</v>
      </c>
      <c r="RH2" s="60">
        <v>45047</v>
      </c>
      <c r="RI2" s="60">
        <v>45078</v>
      </c>
      <c r="RJ2" s="60">
        <v>45108</v>
      </c>
      <c r="RK2" s="60">
        <v>45139</v>
      </c>
      <c r="RL2" s="60">
        <v>45170</v>
      </c>
      <c r="RM2" s="60">
        <v>45200</v>
      </c>
      <c r="RN2" s="60">
        <v>45231</v>
      </c>
      <c r="RO2" s="60">
        <v>45261</v>
      </c>
      <c r="RP2" s="60">
        <v>45292</v>
      </c>
      <c r="RQ2" s="60">
        <v>45323</v>
      </c>
      <c r="RR2" s="60">
        <v>45352</v>
      </c>
      <c r="RS2" s="60">
        <v>45383</v>
      </c>
      <c r="RT2" s="60">
        <v>45413</v>
      </c>
      <c r="RU2" s="60"/>
    </row>
    <row r="3" spans="1:495" x14ac:dyDescent="0.3">
      <c r="A3" s="1">
        <v>100000</v>
      </c>
      <c r="B3" s="1" t="s">
        <v>140</v>
      </c>
      <c r="C3" s="1" t="s">
        <v>140</v>
      </c>
      <c r="D3" s="44">
        <v>0</v>
      </c>
      <c r="E3" s="1" t="s">
        <v>174</v>
      </c>
      <c r="F3" s="107">
        <f>VLOOKUP(A3,Auxiliar_OPEX_CustosUnit!$A$4:$E$129,COLUMN(Auxiliar_OPEX_CustosUnit!$E$3),0)</f>
        <v>10</v>
      </c>
      <c r="G3" s="107">
        <f>INDEX(Auxiliar_OPEX_Drivers!$B$76:$I$84,MATCH($E3,Auxiliar_OPEX_Drivers!$B$76:$B$84,0),MATCH(YEAR(G$2),Auxiliar_OPEX_Drivers!$B$76:$I$76,0))*$F3</f>
        <v>10</v>
      </c>
      <c r="H3" s="107">
        <f>INDEX(Auxiliar_OPEX_Drivers!$B$76:$I$84,MATCH($E3,Auxiliar_OPEX_Drivers!$B$76:$B$84,0),MATCH(YEAR(H$2),Auxiliar_OPEX_Drivers!$B$76:$I$76,0))*$F3</f>
        <v>10</v>
      </c>
      <c r="I3" s="107">
        <f>INDEX(Auxiliar_OPEX_Drivers!$B$76:$I$84,MATCH($E3,Auxiliar_OPEX_Drivers!$B$76:$B$84,0),MATCH(YEAR(I$2),Auxiliar_OPEX_Drivers!$B$76:$I$76,0))*$F3</f>
        <v>10</v>
      </c>
      <c r="J3" s="107">
        <f>INDEX(Auxiliar_OPEX_Drivers!$B$76:$I$84,MATCH($E3,Auxiliar_OPEX_Drivers!$B$76:$B$84,0),MATCH(YEAR(J$2),Auxiliar_OPEX_Drivers!$B$76:$I$76,0))*$F3</f>
        <v>10</v>
      </c>
      <c r="K3" s="107">
        <f>INDEX(Auxiliar_OPEX_Drivers!$B$76:$I$84,MATCH($E3,Auxiliar_OPEX_Drivers!$B$76:$B$84,0),MATCH(YEAR(K$2),Auxiliar_OPEX_Drivers!$B$76:$I$76,0))*$F3</f>
        <v>10</v>
      </c>
      <c r="L3" s="107">
        <f>INDEX(Auxiliar_OPEX_Drivers!$B$76:$I$84,MATCH($E3,Auxiliar_OPEX_Drivers!$B$76:$B$84,0),MATCH(YEAR(L$2),Auxiliar_OPEX_Drivers!$B$76:$I$76,0))*$F3</f>
        <v>10</v>
      </c>
      <c r="M3" s="107">
        <f>INDEX(Auxiliar_OPEX_Drivers!$B$76:$I$84,MATCH($E3,Auxiliar_OPEX_Drivers!$B$76:$B$84,0),MATCH(YEAR(M$2),Auxiliar_OPEX_Drivers!$B$76:$I$76,0))*$F3</f>
        <v>10</v>
      </c>
      <c r="N3" s="107">
        <f>INDEX(Auxiliar_OPEX_Drivers!$B$76:$I$84,MATCH($E3,Auxiliar_OPEX_Drivers!$B$76:$B$84,0),MATCH(YEAR(N$2),Auxiliar_OPEX_Drivers!$B$76:$I$76,0))*$F3</f>
        <v>10</v>
      </c>
      <c r="O3" s="107">
        <f>INDEX(Auxiliar_OPEX_Drivers!$B$76:$I$84,MATCH($E3,Auxiliar_OPEX_Drivers!$B$76:$B$84,0),MATCH(YEAR(O$2),Auxiliar_OPEX_Drivers!$B$76:$I$76,0))*$F3</f>
        <v>10</v>
      </c>
      <c r="P3" s="107">
        <f>INDEX(Auxiliar_OPEX_Drivers!$B$76:$I$84,MATCH($E3,Auxiliar_OPEX_Drivers!$B$76:$B$84,0),MATCH(YEAR(P$2),Auxiliar_OPEX_Drivers!$B$76:$I$76,0))*$F3</f>
        <v>10</v>
      </c>
      <c r="Q3" s="107">
        <f>INDEX(Auxiliar_OPEX_Drivers!$B$76:$I$84,MATCH($E3,Auxiliar_OPEX_Drivers!$B$76:$B$84,0),MATCH(YEAR(Q$2),Auxiliar_OPEX_Drivers!$B$76:$I$76,0))*$F3</f>
        <v>10</v>
      </c>
      <c r="R3" s="107">
        <f>INDEX(Auxiliar_OPEX_Drivers!$B$76:$I$84,MATCH($E3,Auxiliar_OPEX_Drivers!$B$76:$B$84,0),MATCH(YEAR(R$2),Auxiliar_OPEX_Drivers!$B$76:$I$76,0))*$F3</f>
        <v>10</v>
      </c>
      <c r="S3" s="107">
        <f>INDEX(Auxiliar_OPEX_Drivers!$B$76:$I$84,MATCH($E3,Auxiliar_OPEX_Drivers!$B$76:$B$84,0),MATCH(YEAR(S$2),Auxiliar_OPEX_Drivers!$B$76:$I$76,0))*$F3</f>
        <v>10</v>
      </c>
      <c r="T3" s="107">
        <f>INDEX(Auxiliar_OPEX_Drivers!$B$76:$I$84,MATCH($E3,Auxiliar_OPEX_Drivers!$B$76:$B$84,0),MATCH(YEAR(T$2),Auxiliar_OPEX_Drivers!$B$76:$I$76,0))*$F3</f>
        <v>10</v>
      </c>
      <c r="U3" s="107">
        <f>INDEX(Auxiliar_OPEX_Drivers!$B$76:$I$84,MATCH($E3,Auxiliar_OPEX_Drivers!$B$76:$B$84,0),MATCH(YEAR(U$2),Auxiliar_OPEX_Drivers!$B$76:$I$76,0))*$F3</f>
        <v>10</v>
      </c>
      <c r="V3" s="107">
        <f>INDEX(Auxiliar_OPEX_Drivers!$B$76:$I$84,MATCH($E3,Auxiliar_OPEX_Drivers!$B$76:$B$84,0),MATCH(YEAR(V$2),Auxiliar_OPEX_Drivers!$B$76:$I$76,0))*$F3</f>
        <v>10</v>
      </c>
      <c r="W3" s="107">
        <f>INDEX(Auxiliar_OPEX_Drivers!$B$76:$I$84,MATCH($E3,Auxiliar_OPEX_Drivers!$B$76:$B$84,0),MATCH(YEAR(W$2),Auxiliar_OPEX_Drivers!$B$76:$I$76,0))*$F3</f>
        <v>10</v>
      </c>
      <c r="X3" s="107">
        <f>INDEX(Auxiliar_OPEX_Drivers!$B$76:$I$84,MATCH($E3,Auxiliar_OPEX_Drivers!$B$76:$B$84,0),MATCH(YEAR(X$2),Auxiliar_OPEX_Drivers!$B$76:$I$76,0))*$F3</f>
        <v>10</v>
      </c>
      <c r="Y3" s="107">
        <f>INDEX(Auxiliar_OPEX_Drivers!$B$76:$I$84,MATCH($E3,Auxiliar_OPEX_Drivers!$B$76:$B$84,0),MATCH(YEAR(Y$2),Auxiliar_OPEX_Drivers!$B$76:$I$76,0))*$F3</f>
        <v>10</v>
      </c>
      <c r="Z3" s="107">
        <f>INDEX(Auxiliar_OPEX_Drivers!$B$76:$I$84,MATCH($E3,Auxiliar_OPEX_Drivers!$B$76:$B$84,0),MATCH(YEAR(Z$2),Auxiliar_OPEX_Drivers!$B$76:$I$76,0))*$F3</f>
        <v>10</v>
      </c>
      <c r="AA3" s="107">
        <f>INDEX(Auxiliar_OPEX_Drivers!$B$76:$I$84,MATCH($E3,Auxiliar_OPEX_Drivers!$B$76:$B$84,0),MATCH(YEAR(AA$2),Auxiliar_OPEX_Drivers!$B$76:$I$76,0))*$F3</f>
        <v>10</v>
      </c>
      <c r="AB3" s="107">
        <f>INDEX(Auxiliar_OPEX_Drivers!$B$76:$I$84,MATCH($E3,Auxiliar_OPEX_Drivers!$B$76:$B$84,0),MATCH(YEAR(AB$2),Auxiliar_OPEX_Drivers!$B$76:$I$76,0))*$F3</f>
        <v>10</v>
      </c>
      <c r="AC3" s="107">
        <f>INDEX(Auxiliar_OPEX_Drivers!$B$76:$I$84,MATCH($E3,Auxiliar_OPEX_Drivers!$B$76:$B$84,0),MATCH(YEAR(AC$2),Auxiliar_OPEX_Drivers!$B$76:$I$76,0))*$F3</f>
        <v>10</v>
      </c>
      <c r="AD3" s="107">
        <f>INDEX(Auxiliar_OPEX_Drivers!$B$76:$I$84,MATCH($E3,Auxiliar_OPEX_Drivers!$B$76:$B$84,0),MATCH(YEAR(AD$2),Auxiliar_OPEX_Drivers!$B$76:$I$76,0))*$F3</f>
        <v>10</v>
      </c>
      <c r="AE3" s="107">
        <f>INDEX(Auxiliar_OPEX_Drivers!$B$76:$I$84,MATCH($E3,Auxiliar_OPEX_Drivers!$B$76:$B$84,0),MATCH(YEAR(AE$2),Auxiliar_OPEX_Drivers!$B$76:$I$76,0))*$F3</f>
        <v>10</v>
      </c>
      <c r="AF3" s="107">
        <f>INDEX(Auxiliar_OPEX_Drivers!$B$76:$I$84,MATCH($E3,Auxiliar_OPEX_Drivers!$B$76:$B$84,0),MATCH(YEAR(AF$2),Auxiliar_OPEX_Drivers!$B$76:$I$76,0))*$F3</f>
        <v>10</v>
      </c>
      <c r="AG3" s="107">
        <f>INDEX(Auxiliar_OPEX_Drivers!$B$76:$I$84,MATCH($E3,Auxiliar_OPEX_Drivers!$B$76:$B$84,0),MATCH(YEAR(AG$2),Auxiliar_OPEX_Drivers!$B$76:$I$76,0))*$F3</f>
        <v>10</v>
      </c>
      <c r="AH3" s="107">
        <f>INDEX(Auxiliar_OPEX_Drivers!$B$76:$I$84,MATCH($E3,Auxiliar_OPEX_Drivers!$B$76:$B$84,0),MATCH(YEAR(AH$2),Auxiliar_OPEX_Drivers!$B$76:$I$76,0))*$F3</f>
        <v>10</v>
      </c>
      <c r="AI3" s="107">
        <f>INDEX(Auxiliar_OPEX_Drivers!$B$76:$I$84,MATCH($E3,Auxiliar_OPEX_Drivers!$B$76:$B$84,0),MATCH(YEAR(AI$2),Auxiliar_OPEX_Drivers!$B$76:$I$76,0))*$F3</f>
        <v>10</v>
      </c>
      <c r="AJ3" s="107">
        <f>INDEX(Auxiliar_OPEX_Drivers!$B$76:$I$84,MATCH($E3,Auxiliar_OPEX_Drivers!$B$76:$B$84,0),MATCH(YEAR(AJ$2),Auxiliar_OPEX_Drivers!$B$76:$I$76,0))*$F3</f>
        <v>10</v>
      </c>
      <c r="AK3" s="107">
        <f>INDEX(Auxiliar_OPEX_Drivers!$B$76:$I$84,MATCH($E3,Auxiliar_OPEX_Drivers!$B$76:$B$84,0),MATCH(YEAR(AK$2),Auxiliar_OPEX_Drivers!$B$76:$I$76,0))*$F3</f>
        <v>10</v>
      </c>
      <c r="AL3" s="107">
        <f>INDEX(Auxiliar_OPEX_Drivers!$B$76:$I$84,MATCH($E3,Auxiliar_OPEX_Drivers!$B$76:$B$84,0),MATCH(YEAR(AL$2),Auxiliar_OPEX_Drivers!$B$76:$I$76,0))*$F3</f>
        <v>10</v>
      </c>
      <c r="AM3" s="107">
        <f>INDEX(Auxiliar_OPEX_Drivers!$B$76:$I$84,MATCH($E3,Auxiliar_OPEX_Drivers!$B$76:$B$84,0),MATCH(YEAR(AM$2),Auxiliar_OPEX_Drivers!$B$76:$I$76,0))*$F3</f>
        <v>10</v>
      </c>
      <c r="AN3" s="107">
        <f>INDEX(Auxiliar_OPEX_Drivers!$B$76:$I$84,MATCH($E3,Auxiliar_OPEX_Drivers!$B$76:$B$84,0),MATCH(YEAR(AN$2),Auxiliar_OPEX_Drivers!$B$76:$I$76,0))*$F3</f>
        <v>10</v>
      </c>
      <c r="AO3" s="107">
        <f>INDEX(Auxiliar_OPEX_Drivers!$B$76:$I$84,MATCH($E3,Auxiliar_OPEX_Drivers!$B$76:$B$84,0),MATCH(YEAR(AO$2),Auxiliar_OPEX_Drivers!$B$76:$I$76,0))*$F3</f>
        <v>10</v>
      </c>
      <c r="AP3" s="107">
        <f>INDEX(Auxiliar_OPEX_Drivers!$B$76:$I$84,MATCH($E3,Auxiliar_OPEX_Drivers!$B$76:$B$84,0),MATCH(YEAR(AP$2),Auxiliar_OPEX_Drivers!$B$76:$I$76,0))*$F3</f>
        <v>10</v>
      </c>
      <c r="AQ3" s="107">
        <f>INDEX(Auxiliar_OPEX_Drivers!$B$76:$I$84,MATCH($E3,Auxiliar_OPEX_Drivers!$B$76:$B$84,0),MATCH(YEAR(AQ$2),Auxiliar_OPEX_Drivers!$B$76:$I$76,0))*$F3</f>
        <v>10</v>
      </c>
      <c r="AR3" s="107">
        <f>INDEX(Auxiliar_OPEX_Drivers!$B$76:$I$84,MATCH($E3,Auxiliar_OPEX_Drivers!$B$76:$B$84,0),MATCH(YEAR(AR$2),Auxiliar_OPEX_Drivers!$B$76:$I$76,0))*$F3</f>
        <v>10</v>
      </c>
      <c r="AS3" s="107">
        <f>INDEX(Auxiliar_OPEX_Drivers!$B$76:$I$84,MATCH($E3,Auxiliar_OPEX_Drivers!$B$76:$B$84,0),MATCH(YEAR(AS$2),Auxiliar_OPEX_Drivers!$B$76:$I$76,0))*$F3</f>
        <v>10</v>
      </c>
      <c r="AT3" s="107">
        <f>INDEX(Auxiliar_OPEX_Drivers!$B$76:$I$84,MATCH($E3,Auxiliar_OPEX_Drivers!$B$76:$B$84,0),MATCH(YEAR(AT$2),Auxiliar_OPEX_Drivers!$B$76:$I$76,0))*$F3</f>
        <v>10</v>
      </c>
      <c r="AU3" s="107">
        <f>INDEX(Auxiliar_OPEX_Drivers!$B$76:$I$84,MATCH($E3,Auxiliar_OPEX_Drivers!$B$76:$B$84,0),MATCH(YEAR(AU$2),Auxiliar_OPEX_Drivers!$B$76:$I$76,0))*$F3</f>
        <v>10</v>
      </c>
      <c r="AV3" s="107">
        <f>INDEX(Auxiliar_OPEX_Drivers!$B$76:$I$84,MATCH($E3,Auxiliar_OPEX_Drivers!$B$76:$B$84,0),MATCH(YEAR(AV$2),Auxiliar_OPEX_Drivers!$B$76:$I$76,0))*$F3</f>
        <v>10</v>
      </c>
      <c r="AW3" s="107">
        <f>INDEX(Auxiliar_OPEX_Drivers!$B$76:$I$84,MATCH($E3,Auxiliar_OPEX_Drivers!$B$76:$B$84,0),MATCH(YEAR(AW$2),Auxiliar_OPEX_Drivers!$B$76:$I$76,0))*$F3</f>
        <v>10</v>
      </c>
      <c r="AX3" s="107">
        <f>INDEX(Auxiliar_OPEX_Drivers!$B$76:$I$84,MATCH($E3,Auxiliar_OPEX_Drivers!$B$76:$B$84,0),MATCH(YEAR(AX$2),Auxiliar_OPEX_Drivers!$B$76:$I$76,0))*$F3</f>
        <v>10</v>
      </c>
      <c r="AY3" s="107">
        <f>INDEX(Auxiliar_OPEX_Drivers!$B$76:$I$84,MATCH($E3,Auxiliar_OPEX_Drivers!$B$76:$B$84,0),MATCH(YEAR(AY$2),Auxiliar_OPEX_Drivers!$B$76:$I$76,0))*$F3</f>
        <v>10</v>
      </c>
      <c r="AZ3" s="107">
        <f>INDEX(Auxiliar_OPEX_Drivers!$B$76:$I$84,MATCH($E3,Auxiliar_OPEX_Drivers!$B$76:$B$84,0),MATCH(YEAR(AZ$2),Auxiliar_OPEX_Drivers!$B$76:$I$76,0))*$F3</f>
        <v>10</v>
      </c>
      <c r="BA3" s="107">
        <f>INDEX(Auxiliar_OPEX_Drivers!$B$76:$I$84,MATCH($E3,Auxiliar_OPEX_Drivers!$B$76:$B$84,0),MATCH(YEAR(BA$2),Auxiliar_OPEX_Drivers!$B$76:$I$76,0))*$F3</f>
        <v>10</v>
      </c>
      <c r="BB3" s="107">
        <f>INDEX(Auxiliar_OPEX_Drivers!$B$76:$I$84,MATCH($E3,Auxiliar_OPEX_Drivers!$B$76:$B$84,0),MATCH(YEAR(BB$2),Auxiliar_OPEX_Drivers!$B$76:$I$76,0))*$F3</f>
        <v>10</v>
      </c>
      <c r="BC3" s="107">
        <f>INDEX(Auxiliar_OPEX_Drivers!$B$76:$I$84,MATCH($E3,Auxiliar_OPEX_Drivers!$B$76:$B$84,0),MATCH(YEAR(BC$2),Auxiliar_OPEX_Drivers!$B$76:$I$76,0))*$F3</f>
        <v>10</v>
      </c>
      <c r="BD3" s="107">
        <f>INDEX(Auxiliar_OPEX_Drivers!$B$76:$I$84,MATCH($E3,Auxiliar_OPEX_Drivers!$B$76:$B$84,0),MATCH(YEAR(BD$2),Auxiliar_OPEX_Drivers!$B$76:$I$76,0))*$F3</f>
        <v>10</v>
      </c>
      <c r="BE3" s="107">
        <f>INDEX(Auxiliar_OPEX_Drivers!$B$76:$I$84,MATCH($E3,Auxiliar_OPEX_Drivers!$B$76:$B$84,0),MATCH(YEAR(BE$2),Auxiliar_OPEX_Drivers!$B$76:$I$76,0))*$F3</f>
        <v>10</v>
      </c>
      <c r="BF3" s="107">
        <f>INDEX(Auxiliar_OPEX_Drivers!$B$76:$I$84,MATCH($E3,Auxiliar_OPEX_Drivers!$B$76:$B$84,0),MATCH(YEAR(BF$2),Auxiliar_OPEX_Drivers!$B$76:$I$76,0))*$F3</f>
        <v>10</v>
      </c>
      <c r="BG3" s="107">
        <f>INDEX(Auxiliar_OPEX_Drivers!$B$76:$I$84,MATCH($E3,Auxiliar_OPEX_Drivers!$B$76:$B$84,0),MATCH(YEAR(BG$2),Auxiliar_OPEX_Drivers!$B$76:$I$76,0))*$F3</f>
        <v>10</v>
      </c>
      <c r="BH3" s="107">
        <f>INDEX(Auxiliar_OPEX_Drivers!$B$76:$I$84,MATCH($E3,Auxiliar_OPEX_Drivers!$B$76:$B$84,0),MATCH(YEAR(BH$2),Auxiliar_OPEX_Drivers!$B$76:$I$76,0))*$F3</f>
        <v>10</v>
      </c>
      <c r="BI3" s="107">
        <f>INDEX(Auxiliar_OPEX_Drivers!$B$76:$I$84,MATCH($E3,Auxiliar_OPEX_Drivers!$B$76:$B$84,0),MATCH(YEAR(BI$2),Auxiliar_OPEX_Drivers!$B$76:$I$76,0))*$F3</f>
        <v>10</v>
      </c>
      <c r="BJ3" s="107">
        <f>INDEX(Auxiliar_OPEX_Drivers!$B$76:$I$84,MATCH($E3,Auxiliar_OPEX_Drivers!$B$76:$B$84,0),MATCH(YEAR(BJ$2),Auxiliar_OPEX_Drivers!$B$76:$I$76,0))*$F3</f>
        <v>10</v>
      </c>
      <c r="BK3" s="107">
        <f>INDEX(Auxiliar_OPEX_Drivers!$B$76:$I$84,MATCH($E3,Auxiliar_OPEX_Drivers!$B$76:$B$84,0),MATCH(YEAR(BK$2),Auxiliar_OPEX_Drivers!$B$76:$I$76,0))*$F3</f>
        <v>10</v>
      </c>
      <c r="BL3" s="107">
        <f>INDEX(Auxiliar_OPEX_Drivers!$B$76:$I$84,MATCH($E3,Auxiliar_OPEX_Drivers!$B$76:$B$84,0),MATCH(YEAR(BL$2),Auxiliar_OPEX_Drivers!$B$76:$I$76,0))*$F3</f>
        <v>10</v>
      </c>
      <c r="BM3" s="107">
        <f>INDEX(Auxiliar_OPEX_Drivers!$B$76:$I$84,MATCH($E3,Auxiliar_OPEX_Drivers!$B$76:$B$84,0),MATCH(YEAR(BM$2),Auxiliar_OPEX_Drivers!$B$76:$I$76,0))*$F3</f>
        <v>10</v>
      </c>
      <c r="BN3" s="107">
        <f>INDEX(Auxiliar_OPEX_Drivers!$B$76:$I$84,MATCH($E3,Auxiliar_OPEX_Drivers!$B$76:$B$84,0),MATCH(YEAR(BN$2),Auxiliar_OPEX_Drivers!$B$76:$I$76,0))*$F3</f>
        <v>10</v>
      </c>
      <c r="BO3" s="107">
        <f>INDEX(Auxiliar_OPEX_Drivers!$B$76:$I$84,MATCH($E3,Auxiliar_OPEX_Drivers!$B$76:$B$84,0),MATCH(YEAR(BO$2),Auxiliar_OPEX_Drivers!$B$76:$I$76,0))*$F3</f>
        <v>10</v>
      </c>
      <c r="BP3" s="107">
        <f>INDEX(Auxiliar_OPEX_Drivers!$B$76:$I$84,MATCH($E3,Auxiliar_OPEX_Drivers!$B$76:$B$84,0),MATCH(YEAR(BP$2),Auxiliar_OPEX_Drivers!$B$76:$I$76,0))*$F3</f>
        <v>10</v>
      </c>
      <c r="BQ3" s="107">
        <f>INDEX(Auxiliar_OPEX_Drivers!$B$76:$I$84,MATCH($E3,Auxiliar_OPEX_Drivers!$B$76:$B$84,0),MATCH(YEAR(BQ$2),Auxiliar_OPEX_Drivers!$B$76:$I$76,0))*$F3</f>
        <v>10</v>
      </c>
      <c r="BR3" s="107">
        <f>INDEX(Auxiliar_OPEX_Drivers!$B$76:$I$84,MATCH($E3,Auxiliar_OPEX_Drivers!$B$76:$B$84,0),MATCH(YEAR(BR$2),Auxiliar_OPEX_Drivers!$B$76:$I$76,0))*$F3</f>
        <v>10</v>
      </c>
      <c r="BS3" s="107">
        <f>INDEX(Auxiliar_OPEX_Drivers!$B$76:$I$84,MATCH($E3,Auxiliar_OPEX_Drivers!$B$76:$B$84,0),MATCH(YEAR(BS$2),Auxiliar_OPEX_Drivers!$B$76:$I$76,0))*$F3</f>
        <v>10</v>
      </c>
      <c r="BT3" s="107">
        <f>INDEX(Auxiliar_OPEX_Drivers!$B$76:$I$84,MATCH($E3,Auxiliar_OPEX_Drivers!$B$76:$B$84,0),MATCH(YEAR(BT$2),Auxiliar_OPEX_Drivers!$B$76:$I$76,0))*$F3</f>
        <v>10</v>
      </c>
      <c r="BU3" s="107">
        <f>INDEX(Auxiliar_OPEX_Drivers!$B$76:$I$84,MATCH($E3,Auxiliar_OPEX_Drivers!$B$76:$B$84,0),MATCH(YEAR(BU$2),Auxiliar_OPEX_Drivers!$B$76:$I$76,0))*$F3</f>
        <v>10</v>
      </c>
      <c r="BV3" s="107">
        <f>INDEX(Auxiliar_OPEX_Drivers!$B$76:$I$84,MATCH($E3,Auxiliar_OPEX_Drivers!$B$76:$B$84,0),MATCH(YEAR(BV$2),Auxiliar_OPEX_Drivers!$B$76:$I$76,0))*$F3</f>
        <v>10</v>
      </c>
      <c r="BW3" s="107">
        <f>INDEX(Auxiliar_OPEX_Drivers!$B$76:$I$84,MATCH($E3,Auxiliar_OPEX_Drivers!$B$76:$B$84,0),MATCH(YEAR(BW$2),Auxiliar_OPEX_Drivers!$B$76:$I$76,0))*$F3</f>
        <v>10</v>
      </c>
      <c r="BX3" s="107">
        <f>INDEX(Auxiliar_OPEX_Drivers!$B$76:$I$84,MATCH($E3,Auxiliar_OPEX_Drivers!$B$76:$B$84,0),MATCH(YEAR(BX$2),Auxiliar_OPEX_Drivers!$B$76:$I$76,0))*$F3</f>
        <v>10</v>
      </c>
      <c r="BY3" s="107">
        <f>INDEX(Auxiliar_OPEX_Drivers!$B$76:$I$84,MATCH($E3,Auxiliar_OPEX_Drivers!$B$76:$B$84,0),MATCH(YEAR(BY$2),Auxiliar_OPEX_Drivers!$B$76:$I$76,0))*$F3</f>
        <v>10</v>
      </c>
      <c r="BZ3" s="107">
        <f>INDEX(Auxiliar_OPEX_Drivers!$B$76:$I$84,MATCH($E3,Auxiliar_OPEX_Drivers!$B$76:$B$84,0),MATCH(YEAR(BZ$2),Auxiliar_OPEX_Drivers!$B$76:$I$76,0))*$F3</f>
        <v>10</v>
      </c>
      <c r="CA3" s="107">
        <f>INDEX(Auxiliar_OPEX_Drivers!$B$76:$I$84,MATCH($E3,Auxiliar_OPEX_Drivers!$B$76:$B$84,0),MATCH(YEAR(CA$2),Auxiliar_OPEX_Drivers!$B$76:$I$76,0))*$F3</f>
        <v>10</v>
      </c>
      <c r="CB3" s="107">
        <f>INDEX(Auxiliar_OPEX_Drivers!$B$76:$I$84,MATCH($E3,Auxiliar_OPEX_Drivers!$B$76:$B$84,0),MATCH(YEAR(CB$2),Auxiliar_OPEX_Drivers!$B$76:$I$76,0))*$F3</f>
        <v>10</v>
      </c>
      <c r="CC3" s="107">
        <f>INDEX(Auxiliar_OPEX_Drivers!$B$76:$I$84,MATCH($E3,Auxiliar_OPEX_Drivers!$B$76:$B$84,0),MATCH(YEAR(CC$2),Auxiliar_OPEX_Drivers!$B$76:$I$76,0))*$F3</f>
        <v>10</v>
      </c>
      <c r="CD3" s="107">
        <f>INDEX(Auxiliar_OPEX_Drivers!$B$76:$I$84,MATCH($E3,Auxiliar_OPEX_Drivers!$B$76:$B$84,0),MATCH(YEAR(CD$2),Auxiliar_OPEX_Drivers!$B$76:$I$76,0))*$F3</f>
        <v>10</v>
      </c>
      <c r="CE3" s="107">
        <f>INDEX(Auxiliar_OPEX_Drivers!$B$76:$I$84,MATCH($E3,Auxiliar_OPEX_Drivers!$B$76:$B$84,0),MATCH(YEAR(CE$2),Auxiliar_OPEX_Drivers!$B$76:$I$76,0))*$F3</f>
        <v>10</v>
      </c>
      <c r="CF3" s="107">
        <f>INDEX(Auxiliar_OPEX_Drivers!$B$76:$I$84,MATCH($E3,Auxiliar_OPEX_Drivers!$B$76:$B$84,0),MATCH(YEAR(CF$2),Auxiliar_OPEX_Drivers!$B$76:$I$76,0))*$F3</f>
        <v>10</v>
      </c>
      <c r="CG3" s="107">
        <f>INDEX(Auxiliar_OPEX_Drivers!$B$76:$I$84,MATCH($E3,Auxiliar_OPEX_Drivers!$B$76:$B$84,0),MATCH(YEAR(CG$2),Auxiliar_OPEX_Drivers!$B$76:$I$76,0))*$F3</f>
        <v>10</v>
      </c>
      <c r="CI3" s="51">
        <f>INDEX(Auxiliar_OPEX_CustosUnit!$A$1:$R$129,MATCH(Auxiliar_OPEX_P!$A3,Auxiliar_OPEX_CustosUnit!$A$1:$A$129,0),MATCH(CI$2,Auxiliar_OPEX_CustosUnit!$A$3:$Q$3,0))*(1-DRE_Auxiliar!$A$5)</f>
        <v>116768.27107280203</v>
      </c>
      <c r="CJ3" s="51">
        <f>INDEX(Auxiliar_OPEX_CustosUnit!$A$1:$R$129,MATCH(Auxiliar_OPEX_P!$A3,Auxiliar_OPEX_CustosUnit!$A$1:$A$129,0),MATCH(CJ$2,Auxiliar_OPEX_CustosUnit!$A$3:$Q$3,0))*(1-DRE_Auxiliar!$A$5)</f>
        <v>120881.65116192606</v>
      </c>
      <c r="CK3" s="51">
        <f>INDEX(Auxiliar_OPEX_CustosUnit!$A$1:$R$129,MATCH(Auxiliar_OPEX_P!$A3,Auxiliar_OPEX_CustosUnit!$A$1:$A$129,0),MATCH(CK$2,Auxiliar_OPEX_CustosUnit!$A$3:$Q$3,0))*(1-DRE_Auxiliar!$A$5)</f>
        <v>129781.81772367573</v>
      </c>
      <c r="CL3" s="51">
        <f>INDEX(Auxiliar_OPEX_CustosUnit!$A$1:$R$129,MATCH(Auxiliar_OPEX_P!$A3,Auxiliar_OPEX_CustosUnit!$A$1:$A$129,0),MATCH(CL$2,Auxiliar_OPEX_CustosUnit!$A$3:$Q$3,0))*(1-DRE_Auxiliar!$A$5)</f>
        <v>128399.88936284106</v>
      </c>
      <c r="CM3" s="51">
        <f>INDEX(Auxiliar_OPEX_CustosUnit!$A$1:$R$129,MATCH(Auxiliar_OPEX_P!$A3,Auxiliar_OPEX_CustosUnit!$A$1:$A$129,0),MATCH(CM$2,Auxiliar_OPEX_CustosUnit!$A$3:$Q$3,0))*(1-DRE_Auxiliar!$A$5)</f>
        <v>128045.86877037404</v>
      </c>
      <c r="CN3" s="51">
        <f>INDEX(Auxiliar_OPEX_CustosUnit!$A$1:$R$129,MATCH(Auxiliar_OPEX_P!$A3,Auxiliar_OPEX_CustosUnit!$A$1:$A$129,0),MATCH(CN$2,Auxiliar_OPEX_CustosUnit!$A$3:$Q$3,0))*(1-DRE_Auxiliar!$A$5)</f>
        <v>125581.4225173524</v>
      </c>
      <c r="CO3" s="51">
        <f>INDEX(Auxiliar_OPEX_CustosUnit!$A$1:$R$129,MATCH(Auxiliar_OPEX_P!$A3,Auxiliar_OPEX_CustosUnit!$A$1:$A$129,0),MATCH(CO$2,Auxiliar_OPEX_CustosUnit!$A$3:$Q$3,0))*(1-DRE_Auxiliar!$A$5)</f>
        <v>125170.92548078668</v>
      </c>
      <c r="CP3" s="51">
        <f>INDEX(Auxiliar_OPEX_CustosUnit!$A$1:$R$129,MATCH(Auxiliar_OPEX_P!$A3,Auxiliar_OPEX_CustosUnit!$A$1:$A$129,0),MATCH(CP$2,Auxiliar_OPEX_CustosUnit!$A$3:$Q$3,0))*(1-DRE_Auxiliar!$A$5)</f>
        <v>128700.09172709064</v>
      </c>
      <c r="CQ3" s="51">
        <f>INDEX(Auxiliar_OPEX_CustosUnit!$A$1:$R$129,MATCH(Auxiliar_OPEX_P!$A3,Auxiliar_OPEX_CustosUnit!$A$1:$A$129,0),MATCH(CQ$2,Auxiliar_OPEX_CustosUnit!$A$3:$Q$3,0))*(1-DRE_Auxiliar!$A$5)</f>
        <v>129069.94357263103</v>
      </c>
      <c r="CR3" s="51">
        <f>INDEX(Auxiliar_OPEX_CustosUnit!$A$1:$R$129,MATCH(Auxiliar_OPEX_P!$A3,Auxiliar_OPEX_CustosUnit!$A$1:$A$129,0),MATCH(CR$2,Auxiliar_OPEX_CustosUnit!$A$3:$Q$3,0))*(1-DRE_Auxiliar!$A$5)</f>
        <v>129069.94357263103</v>
      </c>
      <c r="CS3" s="51">
        <f>INDEX(Auxiliar_OPEX_CustosUnit!$A$1:$R$129,MATCH(Auxiliar_OPEX_P!$A3,Auxiliar_OPEX_CustosUnit!$A$1:$A$129,0),MATCH(CS$2,Auxiliar_OPEX_CustosUnit!$A$3:$Q$3,0))*(1-DRE_Auxiliar!$A$5)</f>
        <v>140089.90842922588</v>
      </c>
      <c r="CT3" s="51">
        <f>INDEX(Auxiliar_OPEX_CustosUnit!$A$1:$R$129,MATCH(Auxiliar_OPEX_P!$A3,Auxiliar_OPEX_CustosUnit!$A$1:$A$129,0),MATCH(CT$2,Auxiliar_OPEX_CustosUnit!$A$3:$Q$3,0))*(1-DRE_Auxiliar!$A$5)</f>
        <v>131561.4796137785</v>
      </c>
      <c r="CU3" s="53">
        <f>CI3</f>
        <v>116768.27107280203</v>
      </c>
      <c r="CV3" s="53">
        <f t="shared" ref="CV3:FG3" si="0">CJ3</f>
        <v>120881.65116192606</v>
      </c>
      <c r="CW3" s="53">
        <f t="shared" si="0"/>
        <v>129781.81772367573</v>
      </c>
      <c r="CX3" s="53">
        <f t="shared" si="0"/>
        <v>128399.88936284106</v>
      </c>
      <c r="CY3" s="53">
        <f t="shared" si="0"/>
        <v>128045.86877037404</v>
      </c>
      <c r="CZ3" s="53">
        <f t="shared" si="0"/>
        <v>125581.4225173524</v>
      </c>
      <c r="DA3" s="53">
        <f t="shared" si="0"/>
        <v>125170.92548078668</v>
      </c>
      <c r="DB3" s="53">
        <f t="shared" si="0"/>
        <v>128700.09172709064</v>
      </c>
      <c r="DC3" s="53">
        <f t="shared" si="0"/>
        <v>129069.94357263103</v>
      </c>
      <c r="DD3" s="53">
        <f t="shared" si="0"/>
        <v>129069.94357263103</v>
      </c>
      <c r="DE3" s="53">
        <f t="shared" si="0"/>
        <v>140089.90842922588</v>
      </c>
      <c r="DF3" s="53">
        <f t="shared" si="0"/>
        <v>131561.4796137785</v>
      </c>
      <c r="DG3" s="53">
        <f t="shared" si="0"/>
        <v>116768.27107280203</v>
      </c>
      <c r="DH3" s="53">
        <f t="shared" si="0"/>
        <v>120881.65116192606</v>
      </c>
      <c r="DI3" s="53">
        <f t="shared" si="0"/>
        <v>129781.81772367573</v>
      </c>
      <c r="DJ3" s="53">
        <f t="shared" si="0"/>
        <v>128399.88936284106</v>
      </c>
      <c r="DK3" s="53">
        <f t="shared" si="0"/>
        <v>128045.86877037404</v>
      </c>
      <c r="DL3" s="53">
        <f t="shared" si="0"/>
        <v>125581.4225173524</v>
      </c>
      <c r="DM3" s="53">
        <f t="shared" si="0"/>
        <v>125170.92548078668</v>
      </c>
      <c r="DN3" s="53">
        <f t="shared" si="0"/>
        <v>128700.09172709064</v>
      </c>
      <c r="DO3" s="53">
        <f t="shared" si="0"/>
        <v>129069.94357263103</v>
      </c>
      <c r="DP3" s="53">
        <f t="shared" si="0"/>
        <v>129069.94357263103</v>
      </c>
      <c r="DQ3" s="53">
        <f t="shared" si="0"/>
        <v>140089.90842922588</v>
      </c>
      <c r="DR3" s="53">
        <f t="shared" si="0"/>
        <v>131561.4796137785</v>
      </c>
      <c r="DS3" s="53">
        <f t="shared" si="0"/>
        <v>116768.27107280203</v>
      </c>
      <c r="DT3" s="53">
        <f t="shared" si="0"/>
        <v>120881.65116192606</v>
      </c>
      <c r="DU3" s="53">
        <f t="shared" si="0"/>
        <v>129781.81772367573</v>
      </c>
      <c r="DV3" s="53">
        <f t="shared" si="0"/>
        <v>128399.88936284106</v>
      </c>
      <c r="DW3" s="53">
        <f t="shared" si="0"/>
        <v>128045.86877037404</v>
      </c>
      <c r="DX3" s="53">
        <f t="shared" si="0"/>
        <v>125581.4225173524</v>
      </c>
      <c r="DY3" s="53">
        <f t="shared" si="0"/>
        <v>125170.92548078668</v>
      </c>
      <c r="DZ3" s="53">
        <f t="shared" si="0"/>
        <v>128700.09172709064</v>
      </c>
      <c r="EA3" s="53">
        <f t="shared" si="0"/>
        <v>129069.94357263103</v>
      </c>
      <c r="EB3" s="53">
        <f t="shared" si="0"/>
        <v>129069.94357263103</v>
      </c>
      <c r="EC3" s="53">
        <f t="shared" si="0"/>
        <v>140089.90842922588</v>
      </c>
      <c r="ED3" s="53">
        <f t="shared" si="0"/>
        <v>131561.4796137785</v>
      </c>
      <c r="EE3" s="53">
        <f t="shared" si="0"/>
        <v>116768.27107280203</v>
      </c>
      <c r="EF3" s="53">
        <f t="shared" si="0"/>
        <v>120881.65116192606</v>
      </c>
      <c r="EG3" s="53">
        <f t="shared" si="0"/>
        <v>129781.81772367573</v>
      </c>
      <c r="EH3" s="53">
        <f t="shared" si="0"/>
        <v>128399.88936284106</v>
      </c>
      <c r="EI3" s="53">
        <f t="shared" si="0"/>
        <v>128045.86877037404</v>
      </c>
      <c r="EJ3" s="53">
        <f t="shared" si="0"/>
        <v>125581.4225173524</v>
      </c>
      <c r="EK3" s="53">
        <f t="shared" si="0"/>
        <v>125170.92548078668</v>
      </c>
      <c r="EL3" s="53">
        <f t="shared" si="0"/>
        <v>128700.09172709064</v>
      </c>
      <c r="EM3" s="53">
        <f t="shared" si="0"/>
        <v>129069.94357263103</v>
      </c>
      <c r="EN3" s="53">
        <f t="shared" si="0"/>
        <v>129069.94357263103</v>
      </c>
      <c r="EO3" s="53">
        <f t="shared" si="0"/>
        <v>140089.90842922588</v>
      </c>
      <c r="EP3" s="53">
        <f t="shared" si="0"/>
        <v>131561.4796137785</v>
      </c>
      <c r="EQ3" s="53">
        <f t="shared" si="0"/>
        <v>116768.27107280203</v>
      </c>
      <c r="ER3" s="53">
        <f t="shared" si="0"/>
        <v>120881.65116192606</v>
      </c>
      <c r="ES3" s="53">
        <f t="shared" si="0"/>
        <v>129781.81772367573</v>
      </c>
      <c r="ET3" s="53">
        <f t="shared" si="0"/>
        <v>128399.88936284106</v>
      </c>
      <c r="EU3" s="53">
        <f t="shared" si="0"/>
        <v>128045.86877037404</v>
      </c>
      <c r="EV3" s="53">
        <f t="shared" si="0"/>
        <v>125581.4225173524</v>
      </c>
      <c r="EW3" s="53">
        <f t="shared" si="0"/>
        <v>125170.92548078668</v>
      </c>
      <c r="EX3" s="53">
        <f t="shared" si="0"/>
        <v>128700.09172709064</v>
      </c>
      <c r="EY3" s="53">
        <f t="shared" si="0"/>
        <v>129069.94357263103</v>
      </c>
      <c r="EZ3" s="53">
        <f t="shared" si="0"/>
        <v>129069.94357263103</v>
      </c>
      <c r="FA3" s="53">
        <f t="shared" si="0"/>
        <v>140089.90842922588</v>
      </c>
      <c r="FB3" s="53">
        <f t="shared" si="0"/>
        <v>131561.4796137785</v>
      </c>
      <c r="FC3" s="53">
        <f t="shared" si="0"/>
        <v>116768.27107280203</v>
      </c>
      <c r="FD3" s="53">
        <f t="shared" si="0"/>
        <v>120881.65116192606</v>
      </c>
      <c r="FE3" s="53">
        <f t="shared" si="0"/>
        <v>129781.81772367573</v>
      </c>
      <c r="FF3" s="53">
        <f t="shared" si="0"/>
        <v>128399.88936284106</v>
      </c>
      <c r="FG3" s="53">
        <f t="shared" si="0"/>
        <v>128045.86877037404</v>
      </c>
      <c r="FH3" s="53">
        <f t="shared" ref="FH3:FN3" si="1">EV3</f>
        <v>125581.4225173524</v>
      </c>
      <c r="FI3" s="53">
        <f t="shared" si="1"/>
        <v>125170.92548078668</v>
      </c>
      <c r="FJ3" s="53">
        <f t="shared" si="1"/>
        <v>128700.09172709064</v>
      </c>
      <c r="FK3" s="53">
        <f t="shared" si="1"/>
        <v>129069.94357263103</v>
      </c>
      <c r="FL3" s="53">
        <f t="shared" si="1"/>
        <v>129069.94357263103</v>
      </c>
      <c r="FM3" s="53">
        <f t="shared" si="1"/>
        <v>140089.90842922588</v>
      </c>
      <c r="FN3" s="53">
        <f t="shared" si="1"/>
        <v>131561.4796137785</v>
      </c>
      <c r="FP3" s="51">
        <f>CM3*F3*(1-$D3)</f>
        <v>1280458.6877037403</v>
      </c>
      <c r="FQ3" s="51">
        <f t="shared" ref="FQ3:IB6" si="2">CN3*G3*(1-$D3)</f>
        <v>1255814.2251735241</v>
      </c>
      <c r="FR3" s="51">
        <f t="shared" si="2"/>
        <v>1251709.2548078669</v>
      </c>
      <c r="FS3" s="51">
        <f t="shared" si="2"/>
        <v>1287000.9172709063</v>
      </c>
      <c r="FT3" s="51">
        <f t="shared" si="2"/>
        <v>1290699.4357263104</v>
      </c>
      <c r="FU3" s="51">
        <f t="shared" si="2"/>
        <v>1290699.4357263104</v>
      </c>
      <c r="FV3" s="51">
        <f t="shared" si="2"/>
        <v>1400899.0842922588</v>
      </c>
      <c r="FW3" s="51">
        <f t="shared" si="2"/>
        <v>1315614.7961377851</v>
      </c>
      <c r="FX3" s="51">
        <f t="shared" si="2"/>
        <v>1167682.7107280204</v>
      </c>
      <c r="FY3" s="51">
        <f t="shared" si="2"/>
        <v>1208816.5116192605</v>
      </c>
      <c r="FZ3" s="51">
        <f t="shared" si="2"/>
        <v>1297818.1772367572</v>
      </c>
      <c r="GA3" s="51">
        <f t="shared" si="2"/>
        <v>1283998.8936284105</v>
      </c>
      <c r="GB3" s="51">
        <f t="shared" si="2"/>
        <v>1280458.6877037403</v>
      </c>
      <c r="GC3" s="51">
        <f t="shared" si="2"/>
        <v>1255814.2251735241</v>
      </c>
      <c r="GD3" s="51">
        <f t="shared" si="2"/>
        <v>1251709.2548078669</v>
      </c>
      <c r="GE3" s="51">
        <f t="shared" si="2"/>
        <v>1287000.9172709063</v>
      </c>
      <c r="GF3" s="51">
        <f t="shared" si="2"/>
        <v>1290699.4357263104</v>
      </c>
      <c r="GG3" s="51">
        <f t="shared" si="2"/>
        <v>1290699.4357263104</v>
      </c>
      <c r="GH3" s="51">
        <f t="shared" si="2"/>
        <v>1400899.0842922588</v>
      </c>
      <c r="GI3" s="51">
        <f t="shared" si="2"/>
        <v>1315614.7961377851</v>
      </c>
      <c r="GJ3" s="51">
        <f t="shared" si="2"/>
        <v>1167682.7107280204</v>
      </c>
      <c r="GK3" s="51">
        <f t="shared" si="2"/>
        <v>1208816.5116192605</v>
      </c>
      <c r="GL3" s="51">
        <f t="shared" si="2"/>
        <v>1297818.1772367572</v>
      </c>
      <c r="GM3" s="51">
        <f t="shared" si="2"/>
        <v>1283998.8936284105</v>
      </c>
      <c r="GN3" s="51">
        <f t="shared" si="2"/>
        <v>1280458.6877037403</v>
      </c>
      <c r="GO3" s="51">
        <f t="shared" si="2"/>
        <v>1255814.2251735241</v>
      </c>
      <c r="GP3" s="51">
        <f t="shared" si="2"/>
        <v>1251709.2548078669</v>
      </c>
      <c r="GQ3" s="51">
        <f t="shared" si="2"/>
        <v>1287000.9172709063</v>
      </c>
      <c r="GR3" s="51">
        <f t="shared" si="2"/>
        <v>1290699.4357263104</v>
      </c>
      <c r="GS3" s="51">
        <f t="shared" si="2"/>
        <v>1290699.4357263104</v>
      </c>
      <c r="GT3" s="51">
        <f t="shared" si="2"/>
        <v>1400899.0842922588</v>
      </c>
      <c r="GU3" s="51">
        <f t="shared" si="2"/>
        <v>1315614.7961377851</v>
      </c>
      <c r="GV3" s="51">
        <f t="shared" si="2"/>
        <v>1167682.7107280204</v>
      </c>
      <c r="GW3" s="51">
        <f t="shared" si="2"/>
        <v>1208816.5116192605</v>
      </c>
      <c r="GX3" s="51">
        <f t="shared" si="2"/>
        <v>1297818.1772367572</v>
      </c>
      <c r="GY3" s="51">
        <f t="shared" si="2"/>
        <v>1283998.8936284105</v>
      </c>
      <c r="GZ3" s="51">
        <f t="shared" si="2"/>
        <v>1280458.6877037403</v>
      </c>
      <c r="HA3" s="51">
        <f t="shared" si="2"/>
        <v>1255814.2251735241</v>
      </c>
      <c r="HB3" s="51">
        <f t="shared" si="2"/>
        <v>1251709.2548078669</v>
      </c>
      <c r="HC3" s="51">
        <f t="shared" si="2"/>
        <v>1287000.9172709063</v>
      </c>
      <c r="HD3" s="51">
        <f t="shared" si="2"/>
        <v>1290699.4357263104</v>
      </c>
      <c r="HE3" s="51">
        <f t="shared" si="2"/>
        <v>1290699.4357263104</v>
      </c>
      <c r="HF3" s="51">
        <f t="shared" si="2"/>
        <v>1400899.0842922588</v>
      </c>
      <c r="HG3" s="51">
        <f t="shared" si="2"/>
        <v>1315614.7961377851</v>
      </c>
      <c r="HH3" s="51">
        <f t="shared" si="2"/>
        <v>1167682.7107280204</v>
      </c>
      <c r="HI3" s="51">
        <f t="shared" si="2"/>
        <v>1208816.5116192605</v>
      </c>
      <c r="HJ3" s="51">
        <f t="shared" si="2"/>
        <v>1297818.1772367572</v>
      </c>
      <c r="HK3" s="51">
        <f t="shared" si="2"/>
        <v>1283998.8936284105</v>
      </c>
      <c r="HL3" s="51">
        <f t="shared" si="2"/>
        <v>1280458.6877037403</v>
      </c>
      <c r="HM3" s="51">
        <f t="shared" si="2"/>
        <v>1255814.2251735241</v>
      </c>
      <c r="HN3" s="51">
        <f t="shared" si="2"/>
        <v>1251709.2548078669</v>
      </c>
      <c r="HO3" s="51">
        <f t="shared" si="2"/>
        <v>1287000.9172709063</v>
      </c>
      <c r="HP3" s="51">
        <f t="shared" si="2"/>
        <v>1290699.4357263104</v>
      </c>
      <c r="HQ3" s="51">
        <f t="shared" si="2"/>
        <v>1290699.4357263104</v>
      </c>
      <c r="HR3" s="51">
        <f t="shared" si="2"/>
        <v>1400899.0842922588</v>
      </c>
      <c r="HS3" s="51">
        <f t="shared" si="2"/>
        <v>1315614.7961377851</v>
      </c>
      <c r="HT3" s="51">
        <f t="shared" si="2"/>
        <v>1167682.7107280204</v>
      </c>
      <c r="HU3" s="51">
        <f t="shared" si="2"/>
        <v>1208816.5116192605</v>
      </c>
      <c r="HV3" s="51">
        <f t="shared" si="2"/>
        <v>1297818.1772367572</v>
      </c>
      <c r="HW3" s="51">
        <f t="shared" si="2"/>
        <v>1283998.8936284105</v>
      </c>
      <c r="HX3" s="51">
        <f t="shared" si="2"/>
        <v>1280458.6877037403</v>
      </c>
      <c r="HY3" s="51">
        <f t="shared" si="2"/>
        <v>1255814.2251735241</v>
      </c>
      <c r="HZ3" s="51">
        <f t="shared" si="2"/>
        <v>1251709.2548078669</v>
      </c>
      <c r="IA3" s="51">
        <f t="shared" si="2"/>
        <v>1287000.9172709063</v>
      </c>
      <c r="IB3" s="51">
        <f t="shared" si="2"/>
        <v>1290699.4357263104</v>
      </c>
      <c r="IC3" s="51">
        <f t="shared" ref="IC3:IQ18" si="3">EZ3*BS3*(1-$D3)</f>
        <v>1290699.4357263104</v>
      </c>
      <c r="ID3" s="51">
        <f t="shared" si="3"/>
        <v>1400899.0842922588</v>
      </c>
      <c r="IE3" s="51">
        <f t="shared" si="3"/>
        <v>1315614.7961377851</v>
      </c>
      <c r="IF3" s="51">
        <f t="shared" si="3"/>
        <v>1167682.7107280204</v>
      </c>
      <c r="IG3" s="51">
        <f t="shared" si="3"/>
        <v>1208816.5116192605</v>
      </c>
      <c r="IH3" s="51">
        <f t="shared" si="3"/>
        <v>1297818.1772367572</v>
      </c>
      <c r="II3" s="51">
        <f t="shared" si="3"/>
        <v>1283998.8936284105</v>
      </c>
      <c r="IJ3" s="51">
        <f t="shared" si="3"/>
        <v>1280458.6877037403</v>
      </c>
      <c r="IK3" s="51">
        <f t="shared" si="3"/>
        <v>1255814.2251735241</v>
      </c>
      <c r="IL3" s="51">
        <f t="shared" si="3"/>
        <v>1251709.2548078669</v>
      </c>
      <c r="IM3" s="51">
        <f t="shared" si="3"/>
        <v>1287000.9172709063</v>
      </c>
      <c r="IN3" s="51">
        <f t="shared" si="3"/>
        <v>1290699.4357263104</v>
      </c>
      <c r="IO3" s="51">
        <f t="shared" si="3"/>
        <v>1290699.4357263104</v>
      </c>
      <c r="IP3" s="51">
        <f t="shared" si="3"/>
        <v>1400899.0842922588</v>
      </c>
      <c r="IQ3" s="51">
        <f t="shared" si="3"/>
        <v>1315614.7961377851</v>
      </c>
      <c r="IS3" s="51">
        <f>SUMPRODUCT($FP3:$IQ3,N($FP$1:$IQ$1=IS$1))</f>
        <v>15331212.130051151</v>
      </c>
      <c r="IT3" s="51">
        <f t="shared" ref="IT3:IX3" si="4">SUMPRODUCT($FP3:$IQ3,N($FP$1:$IQ$1=IT$1))</f>
        <v>15331212.130051151</v>
      </c>
      <c r="IU3" s="51">
        <f t="shared" si="4"/>
        <v>15331212.130051151</v>
      </c>
      <c r="IV3" s="51">
        <f t="shared" si="4"/>
        <v>15331212.130051151</v>
      </c>
      <c r="IW3" s="51">
        <f t="shared" si="4"/>
        <v>15331212.130051151</v>
      </c>
      <c r="IX3" s="51">
        <f t="shared" si="4"/>
        <v>15331212.130051151</v>
      </c>
      <c r="IZ3" s="111">
        <f>F3*CI3*$D3</f>
        <v>0</v>
      </c>
      <c r="JA3" s="111">
        <f t="shared" ref="JA3:JA66" si="5">G3*CJ3*$D3</f>
        <v>0</v>
      </c>
      <c r="JB3" s="111">
        <f t="shared" ref="JB3:JB66" si="6">H3*CK3*$D3</f>
        <v>0</v>
      </c>
      <c r="JC3" s="111">
        <f t="shared" ref="JC3:JC66" si="7">I3*CL3*$D3</f>
        <v>0</v>
      </c>
      <c r="JD3" s="111">
        <f t="shared" ref="JD3:JD66" si="8">J3*CM3*$D3</f>
        <v>0</v>
      </c>
      <c r="JE3" s="111">
        <f t="shared" ref="JE3:JE66" si="9">K3*CN3*$D3</f>
        <v>0</v>
      </c>
      <c r="JF3" s="111">
        <f t="shared" ref="JF3:JF66" si="10">L3*CO3*$D3</f>
        <v>0</v>
      </c>
      <c r="JG3" s="111">
        <f t="shared" ref="JG3:JG66" si="11">M3*CP3*$D3</f>
        <v>0</v>
      </c>
      <c r="JH3" s="111">
        <f t="shared" ref="JH3:JH66" si="12">N3*CQ3*$D3</f>
        <v>0</v>
      </c>
      <c r="JI3" s="111">
        <f t="shared" ref="JI3:JI66" si="13">O3*CR3*$D3</f>
        <v>0</v>
      </c>
      <c r="JJ3" s="111">
        <f t="shared" ref="JJ3:JJ66" si="14">P3*CS3*$D3</f>
        <v>0</v>
      </c>
      <c r="JK3" s="111">
        <f t="shared" ref="JK3:JK66" si="15">Q3*CT3*$D3</f>
        <v>0</v>
      </c>
      <c r="JL3" s="111">
        <f t="shared" ref="JL3:JL66" si="16">R3*CU3*$D3</f>
        <v>0</v>
      </c>
      <c r="JM3" s="111">
        <f t="shared" ref="JM3:JM66" si="17">S3*CV3*$D3</f>
        <v>0</v>
      </c>
      <c r="JN3" s="111">
        <f t="shared" ref="JN3:JN66" si="18">T3*CW3*$D3</f>
        <v>0</v>
      </c>
      <c r="JO3" s="111">
        <f t="shared" ref="JO3:JO66" si="19">U3*CX3*$D3</f>
        <v>0</v>
      </c>
      <c r="JP3" s="111">
        <f t="shared" ref="JP3:JP66" si="20">V3*CY3*$D3</f>
        <v>0</v>
      </c>
      <c r="JQ3" s="111">
        <f t="shared" ref="JQ3:JQ66" si="21">W3*CZ3*$D3</f>
        <v>0</v>
      </c>
      <c r="JR3" s="111">
        <f t="shared" ref="JR3:JR66" si="22">X3*DA3*$D3</f>
        <v>0</v>
      </c>
      <c r="JS3" s="111">
        <f t="shared" ref="JS3:JS66" si="23">Y3*DB3*$D3</f>
        <v>0</v>
      </c>
      <c r="JT3" s="111">
        <f t="shared" ref="JT3:JT66" si="24">Z3*DC3*$D3</f>
        <v>0</v>
      </c>
      <c r="JU3" s="111">
        <f t="shared" ref="JU3:JU66" si="25">AA3*DD3*$D3</f>
        <v>0</v>
      </c>
      <c r="JV3" s="111">
        <f t="shared" ref="JV3:JV66" si="26">AB3*DE3*$D3</f>
        <v>0</v>
      </c>
      <c r="JW3" s="111">
        <f t="shared" ref="JW3:JW66" si="27">AC3*DF3*$D3</f>
        <v>0</v>
      </c>
      <c r="JX3" s="111">
        <f t="shared" ref="JX3:JX66" si="28">AD3*DG3*$D3</f>
        <v>0</v>
      </c>
      <c r="JY3" s="111">
        <f t="shared" ref="JY3:JY66" si="29">AE3*DH3*$D3</f>
        <v>0</v>
      </c>
      <c r="JZ3" s="111">
        <f t="shared" ref="JZ3:JZ66" si="30">AF3*DI3*$D3</f>
        <v>0</v>
      </c>
      <c r="KA3" s="111">
        <f t="shared" ref="KA3:KA66" si="31">AG3*DJ3*$D3</f>
        <v>0</v>
      </c>
      <c r="KB3" s="111">
        <f t="shared" ref="KB3:KB66" si="32">AH3*DK3*$D3</f>
        <v>0</v>
      </c>
      <c r="KC3" s="111">
        <f t="shared" ref="KC3:KC66" si="33">AI3*DL3*$D3</f>
        <v>0</v>
      </c>
      <c r="KD3" s="111">
        <f t="shared" ref="KD3:KD66" si="34">AJ3*DM3*$D3</f>
        <v>0</v>
      </c>
      <c r="KE3" s="111">
        <f t="shared" ref="KE3:KE66" si="35">AK3*DN3*$D3</f>
        <v>0</v>
      </c>
      <c r="KF3" s="111">
        <f t="shared" ref="KF3:KF66" si="36">AL3*DO3*$D3</f>
        <v>0</v>
      </c>
      <c r="KG3" s="111">
        <f t="shared" ref="KG3:KG66" si="37">AM3*DP3*$D3</f>
        <v>0</v>
      </c>
      <c r="KH3" s="111">
        <f t="shared" ref="KH3:KH66" si="38">AN3*DQ3*$D3</f>
        <v>0</v>
      </c>
      <c r="KI3" s="111">
        <f t="shared" ref="KI3:KI66" si="39">AO3*DR3*$D3</f>
        <v>0</v>
      </c>
      <c r="KJ3" s="111">
        <f t="shared" ref="KJ3:KJ66" si="40">AP3*DS3*$D3</f>
        <v>0</v>
      </c>
      <c r="KK3" s="111">
        <f t="shared" ref="KK3:KK66" si="41">AQ3*DT3*$D3</f>
        <v>0</v>
      </c>
      <c r="KL3" s="111">
        <f t="shared" ref="KL3:KL66" si="42">AR3*DU3*$D3</f>
        <v>0</v>
      </c>
      <c r="KM3" s="111">
        <f t="shared" ref="KM3:KM66" si="43">AS3*DV3*$D3</f>
        <v>0</v>
      </c>
      <c r="KN3" s="111">
        <f t="shared" ref="KN3:KN66" si="44">AT3*DW3*$D3</f>
        <v>0</v>
      </c>
      <c r="KO3" s="111">
        <f t="shared" ref="KO3:KO66" si="45">AU3*DX3*$D3</f>
        <v>0</v>
      </c>
      <c r="KP3" s="111">
        <f t="shared" ref="KP3:KP66" si="46">AV3*DY3*$D3</f>
        <v>0</v>
      </c>
      <c r="KQ3" s="111">
        <f t="shared" ref="KQ3:KQ66" si="47">AW3*DZ3*$D3</f>
        <v>0</v>
      </c>
      <c r="KR3" s="111">
        <f t="shared" ref="KR3:KR66" si="48">AX3*EA3*$D3</f>
        <v>0</v>
      </c>
      <c r="KS3" s="111">
        <f t="shared" ref="KS3:KS66" si="49">AY3*EB3*$D3</f>
        <v>0</v>
      </c>
      <c r="KT3" s="111">
        <f t="shared" ref="KT3:KT66" si="50">AZ3*EC3*$D3</f>
        <v>0</v>
      </c>
      <c r="KU3" s="111">
        <f t="shared" ref="KU3:KU66" si="51">BA3*ED3*$D3</f>
        <v>0</v>
      </c>
      <c r="KV3" s="111">
        <f t="shared" ref="KV3:KV66" si="52">BB3*EE3*$D3</f>
        <v>0</v>
      </c>
      <c r="KW3" s="111">
        <f t="shared" ref="KW3:KW66" si="53">BC3*EF3*$D3</f>
        <v>0</v>
      </c>
      <c r="KX3" s="111">
        <f t="shared" ref="KX3:KX66" si="54">BD3*EG3*$D3</f>
        <v>0</v>
      </c>
      <c r="KY3" s="111">
        <f t="shared" ref="KY3:KY66" si="55">BE3*EH3*$D3</f>
        <v>0</v>
      </c>
      <c r="KZ3" s="111">
        <f t="shared" ref="KZ3:KZ66" si="56">BF3*EI3*$D3</f>
        <v>0</v>
      </c>
      <c r="LA3" s="111">
        <f t="shared" ref="LA3:LA66" si="57">BG3*EJ3*$D3</f>
        <v>0</v>
      </c>
      <c r="LB3" s="111">
        <f t="shared" ref="LB3:LB66" si="58">BH3*EK3*$D3</f>
        <v>0</v>
      </c>
      <c r="LC3" s="111">
        <f t="shared" ref="LC3:LC66" si="59">BI3*EL3*$D3</f>
        <v>0</v>
      </c>
      <c r="LD3" s="111">
        <f t="shared" ref="LD3:LD66" si="60">BJ3*EM3*$D3</f>
        <v>0</v>
      </c>
      <c r="LE3" s="111">
        <f t="shared" ref="LE3:LE66" si="61">BK3*EN3*$D3</f>
        <v>0</v>
      </c>
      <c r="LF3" s="111">
        <f t="shared" ref="LF3:LF66" si="62">BL3*EO3*$D3</f>
        <v>0</v>
      </c>
      <c r="LG3" s="111">
        <f t="shared" ref="LG3:LG66" si="63">BM3*EP3*$D3</f>
        <v>0</v>
      </c>
      <c r="LH3" s="111">
        <f t="shared" ref="LH3:LH66" si="64">BN3*EQ3*$D3</f>
        <v>0</v>
      </c>
      <c r="LI3" s="111">
        <f t="shared" ref="LI3:LI66" si="65">BO3*ER3*$D3</f>
        <v>0</v>
      </c>
      <c r="LJ3" s="111">
        <f t="shared" ref="LJ3:LJ66" si="66">BP3*ES3*$D3</f>
        <v>0</v>
      </c>
      <c r="LK3" s="111">
        <f t="shared" ref="LK3:LK66" si="67">BQ3*ET3*$D3</f>
        <v>0</v>
      </c>
      <c r="LL3" s="111">
        <f t="shared" ref="LL3:LL66" si="68">BR3*EU3*$D3</f>
        <v>0</v>
      </c>
      <c r="LM3" s="111">
        <f t="shared" ref="LM3:LM66" si="69">BS3*EV3*$D3</f>
        <v>0</v>
      </c>
      <c r="LN3" s="111">
        <f t="shared" ref="LN3:LN66" si="70">BT3*EW3*$D3</f>
        <v>0</v>
      </c>
      <c r="LO3" s="111">
        <f t="shared" ref="LO3:LO66" si="71">BU3*EX3*$D3</f>
        <v>0</v>
      </c>
      <c r="LP3" s="111">
        <f t="shared" ref="LP3:LP66" si="72">BV3*EY3*$D3</f>
        <v>0</v>
      </c>
      <c r="LQ3" s="111">
        <f t="shared" ref="LQ3:LQ66" si="73">BW3*EZ3*$D3</f>
        <v>0</v>
      </c>
      <c r="LR3" s="111">
        <f t="shared" ref="LR3:LR66" si="74">BX3*FA3*$D3</f>
        <v>0</v>
      </c>
      <c r="LS3" s="111">
        <f t="shared" ref="LS3:LS66" si="75">BY3*FB3*$D3</f>
        <v>0</v>
      </c>
      <c r="LT3" s="111">
        <f t="shared" ref="LT3:LT66" si="76">BZ3*FC3*$D3</f>
        <v>0</v>
      </c>
      <c r="LU3" s="111">
        <f t="shared" ref="LU3:LU66" si="77">CA3*FD3*$D3</f>
        <v>0</v>
      </c>
      <c r="LV3" s="111">
        <f t="shared" ref="LV3:LV66" si="78">CB3*FE3*$D3</f>
        <v>0</v>
      </c>
      <c r="LW3" s="111">
        <f t="shared" ref="LW3:LW66" si="79">CC3*FF3*$D3</f>
        <v>0</v>
      </c>
      <c r="LX3" s="111">
        <f t="shared" ref="LX3:LX66" si="80">CD3*FG3*$D3</f>
        <v>0</v>
      </c>
      <c r="LY3" s="111">
        <f t="shared" ref="LY3:LY66" si="81">CE3*FH3*$D3</f>
        <v>0</v>
      </c>
      <c r="LZ3" s="111">
        <f t="shared" ref="LZ3:LZ66" si="82">CF3*FI3*$D3</f>
        <v>0</v>
      </c>
      <c r="MA3" s="111">
        <f t="shared" ref="MA3:MA66" si="83">CG3*FJ3*$D3</f>
        <v>0</v>
      </c>
      <c r="MD3" s="111"/>
      <c r="ME3" s="111">
        <f>JA3/JA$129*ME$129</f>
        <v>0</v>
      </c>
      <c r="MF3" s="111">
        <f t="shared" ref="MF3:MF66" si="84">JB3/JB$129*MF$129</f>
        <v>0</v>
      </c>
      <c r="MG3" s="111">
        <f t="shared" ref="MG3:MG66" si="85">JC3/JC$129*MG$129</f>
        <v>0</v>
      </c>
      <c r="MH3" s="111">
        <f t="shared" ref="MH3:MH66" si="86">JD3/JD$129*MH$129</f>
        <v>0</v>
      </c>
      <c r="MI3" s="111">
        <f t="shared" ref="MI3:MI66" si="87">JE3/JE$129*MI$129</f>
        <v>0</v>
      </c>
      <c r="MJ3" s="111">
        <f t="shared" ref="MJ3:MJ66" si="88">JF3/JF$129*MJ$129</f>
        <v>0</v>
      </c>
      <c r="MK3" s="111">
        <f t="shared" ref="MK3:MK66" si="89">JG3/JG$129*MK$129</f>
        <v>0</v>
      </c>
      <c r="ML3" s="111">
        <f t="shared" ref="ML3:ML66" si="90">JH3/JH$129*ML$129</f>
        <v>0</v>
      </c>
      <c r="MM3" s="111">
        <f t="shared" ref="MM3:MM66" si="91">JI3/JI$129*MM$129</f>
        <v>0</v>
      </c>
      <c r="MN3" s="111">
        <f t="shared" ref="MN3:MN66" si="92">JJ3/JJ$129*MN$129</f>
        <v>0</v>
      </c>
      <c r="MO3" s="111">
        <f t="shared" ref="MO3:MO66" si="93">JK3/JK$129*MO$129</f>
        <v>0</v>
      </c>
      <c r="MP3" s="111">
        <f t="shared" ref="MP3:MP66" si="94">JL3/JL$129*MP$129</f>
        <v>0</v>
      </c>
      <c r="MQ3" s="111">
        <f t="shared" ref="MQ3:MQ66" si="95">JM3/JM$129*MQ$129</f>
        <v>0</v>
      </c>
      <c r="MR3" s="111">
        <f t="shared" ref="MR3:MR66" si="96">JN3/JN$129*MR$129</f>
        <v>0</v>
      </c>
      <c r="MS3" s="111">
        <f t="shared" ref="MS3:MS66" si="97">JO3/JO$129*MS$129</f>
        <v>0</v>
      </c>
      <c r="MT3" s="111">
        <f t="shared" ref="MT3:MT66" si="98">JP3/JP$129*MT$129</f>
        <v>0</v>
      </c>
      <c r="MU3" s="111">
        <f t="shared" ref="MU3:MU66" si="99">JQ3/JQ$129*MU$129</f>
        <v>0</v>
      </c>
      <c r="MV3" s="111">
        <f t="shared" ref="MV3:MV66" si="100">JR3/JR$129*MV$129</f>
        <v>0</v>
      </c>
      <c r="MW3" s="111">
        <f t="shared" ref="MW3:MW66" si="101">JS3/JS$129*MW$129</f>
        <v>0</v>
      </c>
      <c r="MX3" s="111">
        <f t="shared" ref="MX3:MX66" si="102">JT3/JT$129*MX$129</f>
        <v>0</v>
      </c>
      <c r="MY3" s="111">
        <f t="shared" ref="MY3:MY66" si="103">JU3/JU$129*MY$129</f>
        <v>0</v>
      </c>
      <c r="MZ3" s="111">
        <f t="shared" ref="MZ3:MZ66" si="104">JV3/JV$129*MZ$129</f>
        <v>0</v>
      </c>
      <c r="NA3" s="111">
        <f t="shared" ref="NA3:NA66" si="105">JW3/JW$129*NA$129</f>
        <v>0</v>
      </c>
      <c r="NB3" s="111">
        <f t="shared" ref="NB3:NB66" si="106">JX3/JX$129*NB$129</f>
        <v>0</v>
      </c>
      <c r="NC3" s="111">
        <f t="shared" ref="NC3:NC66" si="107">JY3/JY$129*NC$129</f>
        <v>0</v>
      </c>
      <c r="ND3" s="111">
        <f t="shared" ref="ND3:ND66" si="108">JZ3/JZ$129*ND$129</f>
        <v>0</v>
      </c>
      <c r="NE3" s="111">
        <f t="shared" ref="NE3:NE66" si="109">KA3/KA$129*NE$129</f>
        <v>0</v>
      </c>
      <c r="NF3" s="111">
        <f t="shared" ref="NF3:NF66" si="110">KB3/KB$129*NF$129</f>
        <v>0</v>
      </c>
      <c r="NG3" s="111">
        <f t="shared" ref="NG3:NG66" si="111">KC3/KC$129*NG$129</f>
        <v>0</v>
      </c>
      <c r="NH3" s="111">
        <f t="shared" ref="NH3:NH66" si="112">KD3/KD$129*NH$129</f>
        <v>0</v>
      </c>
      <c r="NI3" s="111">
        <f t="shared" ref="NI3:NI66" si="113">KE3/KE$129*NI$129</f>
        <v>0</v>
      </c>
      <c r="NJ3" s="111">
        <f t="shared" ref="NJ3:NJ66" si="114">KF3/KF$129*NJ$129</f>
        <v>0</v>
      </c>
      <c r="NK3" s="111">
        <f t="shared" ref="NK3:NK66" si="115">KG3/KG$129*NK$129</f>
        <v>0</v>
      </c>
      <c r="NL3" s="111">
        <f t="shared" ref="NL3:NL66" si="116">KH3/KH$129*NL$129</f>
        <v>0</v>
      </c>
      <c r="NM3" s="111">
        <f t="shared" ref="NM3:NM66" si="117">KI3/KI$129*NM$129</f>
        <v>0</v>
      </c>
      <c r="NN3" s="111">
        <f t="shared" ref="NN3:NN66" si="118">KJ3/KJ$129*NN$129</f>
        <v>0</v>
      </c>
      <c r="NO3" s="111">
        <f t="shared" ref="NO3:NO66" si="119">KK3/KK$129*NO$129</f>
        <v>0</v>
      </c>
      <c r="NP3" s="111">
        <f t="shared" ref="NP3:NP66" si="120">KL3/KL$129*NP$129</f>
        <v>0</v>
      </c>
      <c r="NQ3" s="111">
        <f t="shared" ref="NQ3:NQ66" si="121">KM3/KM$129*NQ$129</f>
        <v>0</v>
      </c>
      <c r="NR3" s="111">
        <f t="shared" ref="NR3:NR66" si="122">KN3/KN$129*NR$129</f>
        <v>0</v>
      </c>
      <c r="NS3" s="111">
        <f t="shared" ref="NS3:NS66" si="123">KO3/KO$129*NS$129</f>
        <v>0</v>
      </c>
      <c r="NT3" s="111">
        <f t="shared" ref="NT3:NT66" si="124">KP3/KP$129*NT$129</f>
        <v>0</v>
      </c>
      <c r="NU3" s="111">
        <f t="shared" ref="NU3:NU66" si="125">KQ3/KQ$129*NU$129</f>
        <v>0</v>
      </c>
      <c r="NV3" s="111">
        <f t="shared" ref="NV3:NV66" si="126">KR3/KR$129*NV$129</f>
        <v>0</v>
      </c>
      <c r="NW3" s="111">
        <f t="shared" ref="NW3:NW66" si="127">KS3/KS$129*NW$129</f>
        <v>0</v>
      </c>
      <c r="NX3" s="111">
        <f t="shared" ref="NX3:NX66" si="128">KT3/KT$129*NX$129</f>
        <v>0</v>
      </c>
      <c r="NY3" s="111">
        <f t="shared" ref="NY3:NY66" si="129">KU3/KU$129*NY$129</f>
        <v>0</v>
      </c>
      <c r="NZ3" s="111">
        <f t="shared" ref="NZ3:NZ66" si="130">KV3/KV$129*NZ$129</f>
        <v>0</v>
      </c>
      <c r="OA3" s="111">
        <f t="shared" ref="OA3:OA66" si="131">KW3/KW$129*OA$129</f>
        <v>0</v>
      </c>
      <c r="OB3" s="111">
        <f t="shared" ref="OB3:OB66" si="132">KX3/KX$129*OB$129</f>
        <v>0</v>
      </c>
      <c r="OC3" s="111">
        <f t="shared" ref="OC3:OC66" si="133">KY3/KY$129*OC$129</f>
        <v>0</v>
      </c>
      <c r="OD3" s="111">
        <f t="shared" ref="OD3:OD66" si="134">KZ3/KZ$129*OD$129</f>
        <v>0</v>
      </c>
      <c r="OE3" s="111">
        <f t="shared" ref="OE3:OE66" si="135">LA3/LA$129*OE$129</f>
        <v>0</v>
      </c>
      <c r="OF3" s="111">
        <f t="shared" ref="OF3:OF66" si="136">LB3/LB$129*OF$129</f>
        <v>0</v>
      </c>
      <c r="OG3" s="111">
        <f t="shared" ref="OG3:OG66" si="137">LC3/LC$129*OG$129</f>
        <v>0</v>
      </c>
      <c r="OH3" s="111">
        <f t="shared" ref="OH3:OH66" si="138">LD3/LD$129*OH$129</f>
        <v>0</v>
      </c>
      <c r="OI3" s="111">
        <f t="shared" ref="OI3:OI66" si="139">LE3/LE$129*OI$129</f>
        <v>0</v>
      </c>
      <c r="OJ3" s="111">
        <f t="shared" ref="OJ3:OJ66" si="140">LF3/LF$129*OJ$129</f>
        <v>0</v>
      </c>
      <c r="OK3" s="111">
        <f t="shared" ref="OK3:OK66" si="141">LG3/LG$129*OK$129</f>
        <v>0</v>
      </c>
      <c r="OL3" s="111">
        <f t="shared" ref="OL3:OL66" si="142">LH3/LH$129*OL$129</f>
        <v>0</v>
      </c>
      <c r="OM3" s="111">
        <f t="shared" ref="OM3:OM66" si="143">LI3/LI$129*OM$129</f>
        <v>0</v>
      </c>
      <c r="ON3" s="111">
        <f t="shared" ref="ON3:ON66" si="144">LJ3/LJ$129*ON$129</f>
        <v>0</v>
      </c>
      <c r="OO3" s="111">
        <f t="shared" ref="OO3:OO66" si="145">LK3/LK$129*OO$129</f>
        <v>0</v>
      </c>
      <c r="OP3" s="111">
        <f t="shared" ref="OP3:OP66" si="146">LL3/LL$129*OP$129</f>
        <v>0</v>
      </c>
      <c r="OQ3" s="111">
        <f t="shared" ref="OQ3:OQ66" si="147">LM3/LM$129*OQ$129</f>
        <v>0</v>
      </c>
      <c r="OR3" s="111">
        <f t="shared" ref="OR3:OR66" si="148">LN3/LN$129*OR$129</f>
        <v>0</v>
      </c>
      <c r="OS3" s="111">
        <f t="shared" ref="OS3:OS66" si="149">LO3/LO$129*OS$129</f>
        <v>0</v>
      </c>
      <c r="OT3" s="111">
        <f t="shared" ref="OT3:OT66" si="150">LP3/LP$129*OT$129</f>
        <v>0</v>
      </c>
      <c r="OU3" s="111">
        <f t="shared" ref="OU3:OU66" si="151">LQ3/LQ$129*OU$129</f>
        <v>0</v>
      </c>
      <c r="OV3" s="111">
        <f t="shared" ref="OV3:OV66" si="152">LR3/LR$129*OV$129</f>
        <v>0</v>
      </c>
      <c r="OW3" s="111">
        <f t="shared" ref="OW3:OW66" si="153">LS3/LS$129*OW$129</f>
        <v>0</v>
      </c>
      <c r="OX3" s="111">
        <f t="shared" ref="OX3:OX66" si="154">LT3/LT$129*OX$129</f>
        <v>0</v>
      </c>
      <c r="OY3" s="111"/>
      <c r="PA3" s="51">
        <f>G3*CN3-ME3</f>
        <v>1255814.2251735241</v>
      </c>
      <c r="PB3" s="51">
        <f t="shared" ref="PB3:PB66" si="155">H3*CO3-MF3</f>
        <v>1251709.2548078669</v>
      </c>
      <c r="PC3" s="51">
        <f t="shared" ref="PC3:PC66" si="156">I3*CP3-MG3</f>
        <v>1287000.9172709063</v>
      </c>
      <c r="PD3" s="51">
        <f t="shared" ref="PD3:PD66" si="157">J3*CQ3-MH3</f>
        <v>1290699.4357263104</v>
      </c>
      <c r="PE3" s="51">
        <f t="shared" ref="PE3:PE66" si="158">K3*CR3-MI3</f>
        <v>1290699.4357263104</v>
      </c>
      <c r="PF3" s="51">
        <f t="shared" ref="PF3:PF66" si="159">L3*CS3-MJ3</f>
        <v>1400899.0842922588</v>
      </c>
      <c r="PG3" s="51">
        <f t="shared" ref="PG3:PG66" si="160">M3*CT3-MK3</f>
        <v>1315614.7961377851</v>
      </c>
      <c r="PH3" s="51">
        <f t="shared" ref="PH3:PH66" si="161">N3*CU3-ML3</f>
        <v>1167682.7107280204</v>
      </c>
      <c r="PI3" s="51">
        <f t="shared" ref="PI3:PI66" si="162">O3*CV3-MM3</f>
        <v>1208816.5116192605</v>
      </c>
      <c r="PJ3" s="51">
        <f t="shared" ref="PJ3:PJ66" si="163">P3*CW3-MN3</f>
        <v>1297818.1772367572</v>
      </c>
      <c r="PK3" s="51">
        <f t="shared" ref="PK3:PK66" si="164">Q3*CX3-MO3</f>
        <v>1283998.8936284105</v>
      </c>
      <c r="PL3" s="51">
        <f t="shared" ref="PL3:PL66" si="165">R3*CY3-MP3</f>
        <v>1280458.6877037403</v>
      </c>
      <c r="PM3" s="51">
        <f t="shared" ref="PM3:PM66" si="166">S3*CZ3-MQ3</f>
        <v>1255814.2251735241</v>
      </c>
      <c r="PN3" s="51">
        <f t="shared" ref="PN3:PN66" si="167">T3*DA3-MR3</f>
        <v>1251709.2548078669</v>
      </c>
      <c r="PO3" s="51">
        <f t="shared" ref="PO3:PO66" si="168">U3*DB3-MS3</f>
        <v>1287000.9172709063</v>
      </c>
      <c r="PP3" s="51">
        <f t="shared" ref="PP3:PP66" si="169">V3*DC3-MT3</f>
        <v>1290699.4357263104</v>
      </c>
      <c r="PQ3" s="51">
        <f t="shared" ref="PQ3:PQ66" si="170">W3*DD3-MU3</f>
        <v>1290699.4357263104</v>
      </c>
      <c r="PR3" s="51">
        <f t="shared" ref="PR3:PR66" si="171">X3*DE3-MV3</f>
        <v>1400899.0842922588</v>
      </c>
      <c r="PS3" s="51">
        <f t="shared" ref="PS3:PS66" si="172">Y3*DF3-MW3</f>
        <v>1315614.7961377851</v>
      </c>
      <c r="PT3" s="51">
        <f t="shared" ref="PT3:PT66" si="173">Z3*DG3-MX3</f>
        <v>1167682.7107280204</v>
      </c>
      <c r="PU3" s="51">
        <f t="shared" ref="PU3:PU66" si="174">AA3*DH3-MY3</f>
        <v>1208816.5116192605</v>
      </c>
      <c r="PV3" s="51">
        <f t="shared" ref="PV3:PV66" si="175">AB3*DI3-MZ3</f>
        <v>1297818.1772367572</v>
      </c>
      <c r="PW3" s="51">
        <f t="shared" ref="PW3:PW66" si="176">AC3*DJ3-NA3</f>
        <v>1283998.8936284105</v>
      </c>
      <c r="PX3" s="51">
        <f t="shared" ref="PX3:PX66" si="177">AD3*DK3-NB3</f>
        <v>1280458.6877037403</v>
      </c>
      <c r="PY3" s="51">
        <f t="shared" ref="PY3:PY66" si="178">AE3*DL3-NC3</f>
        <v>1255814.2251735241</v>
      </c>
      <c r="PZ3" s="51">
        <f t="shared" ref="PZ3:PZ66" si="179">AF3*DM3-ND3</f>
        <v>1251709.2548078669</v>
      </c>
      <c r="QA3" s="51">
        <f t="shared" ref="QA3:QA66" si="180">AG3*DN3-NE3</f>
        <v>1287000.9172709063</v>
      </c>
      <c r="QB3" s="51">
        <f t="shared" ref="QB3:QB66" si="181">AH3*DO3-NF3</f>
        <v>1290699.4357263104</v>
      </c>
      <c r="QC3" s="51">
        <f t="shared" ref="QC3:QC66" si="182">AI3*DP3-NG3</f>
        <v>1290699.4357263104</v>
      </c>
      <c r="QD3" s="51">
        <f t="shared" ref="QD3:QD66" si="183">AJ3*DQ3-NH3</f>
        <v>1400899.0842922588</v>
      </c>
      <c r="QE3" s="51">
        <f t="shared" ref="QE3:QE66" si="184">AK3*DR3-NI3</f>
        <v>1315614.7961377851</v>
      </c>
      <c r="QF3" s="51">
        <f t="shared" ref="QF3:QF66" si="185">AL3*DS3-NJ3</f>
        <v>1167682.7107280204</v>
      </c>
      <c r="QG3" s="51">
        <f t="shared" ref="QG3:QG66" si="186">AM3*DT3-NK3</f>
        <v>1208816.5116192605</v>
      </c>
      <c r="QH3" s="51">
        <f t="shared" ref="QH3:QH66" si="187">AN3*DU3-NL3</f>
        <v>1297818.1772367572</v>
      </c>
      <c r="QI3" s="51">
        <f t="shared" ref="QI3:QI66" si="188">AO3*DV3-NM3</f>
        <v>1283998.8936284105</v>
      </c>
      <c r="QJ3" s="51">
        <f t="shared" ref="QJ3:QJ66" si="189">AP3*DW3-NN3</f>
        <v>1280458.6877037403</v>
      </c>
      <c r="QK3" s="51">
        <f t="shared" ref="QK3:QK66" si="190">AQ3*DX3-NO3</f>
        <v>1255814.2251735241</v>
      </c>
      <c r="QL3" s="51">
        <f t="shared" ref="QL3:QL66" si="191">AR3*DY3-NP3</f>
        <v>1251709.2548078669</v>
      </c>
      <c r="QM3" s="51">
        <f t="shared" ref="QM3:QM66" si="192">AS3*DZ3-NQ3</f>
        <v>1287000.9172709063</v>
      </c>
      <c r="QN3" s="51">
        <f t="shared" ref="QN3:QN66" si="193">AT3*EA3-NR3</f>
        <v>1290699.4357263104</v>
      </c>
      <c r="QO3" s="51">
        <f t="shared" ref="QO3:QO66" si="194">AU3*EB3-NS3</f>
        <v>1290699.4357263104</v>
      </c>
      <c r="QP3" s="51">
        <f t="shared" ref="QP3:QP66" si="195">AV3*EC3-NT3</f>
        <v>1400899.0842922588</v>
      </c>
      <c r="QQ3" s="51">
        <f t="shared" ref="QQ3:QQ66" si="196">AW3*ED3-NU3</f>
        <v>1315614.7961377851</v>
      </c>
      <c r="QR3" s="51">
        <f t="shared" ref="QR3:QR66" si="197">AX3*EE3-NV3</f>
        <v>1167682.7107280204</v>
      </c>
      <c r="QS3" s="51">
        <f t="shared" ref="QS3:QS66" si="198">AY3*EF3-NW3</f>
        <v>1208816.5116192605</v>
      </c>
      <c r="QT3" s="51">
        <f t="shared" ref="QT3:QT66" si="199">AZ3*EG3-NX3</f>
        <v>1297818.1772367572</v>
      </c>
      <c r="QU3" s="51">
        <f t="shared" ref="QU3:QU66" si="200">BA3*EH3-NY3</f>
        <v>1283998.8936284105</v>
      </c>
      <c r="QV3" s="51">
        <f t="shared" ref="QV3:QV66" si="201">BB3*EI3-NZ3</f>
        <v>1280458.6877037403</v>
      </c>
      <c r="QW3" s="51">
        <f t="shared" ref="QW3:QW66" si="202">BC3*EJ3-OA3</f>
        <v>1255814.2251735241</v>
      </c>
      <c r="QX3" s="51">
        <f t="shared" ref="QX3:QX66" si="203">BD3*EK3-OB3</f>
        <v>1251709.2548078669</v>
      </c>
      <c r="QY3" s="51">
        <f t="shared" ref="QY3:QY66" si="204">BE3*EL3-OC3</f>
        <v>1287000.9172709063</v>
      </c>
      <c r="QZ3" s="51">
        <f t="shared" ref="QZ3:QZ66" si="205">BF3*EM3-OD3</f>
        <v>1290699.4357263104</v>
      </c>
      <c r="RA3" s="51">
        <f t="shared" ref="RA3:RA66" si="206">BG3*EN3-OE3</f>
        <v>1290699.4357263104</v>
      </c>
      <c r="RB3" s="51">
        <f t="shared" ref="RB3:RB66" si="207">BH3*EO3-OF3</f>
        <v>1400899.0842922588</v>
      </c>
      <c r="RC3" s="51">
        <f t="shared" ref="RC3:RC66" si="208">BI3*EP3-OG3</f>
        <v>1315614.7961377851</v>
      </c>
      <c r="RD3" s="51">
        <f t="shared" ref="RD3:RD66" si="209">BJ3*EQ3-OH3</f>
        <v>1167682.7107280204</v>
      </c>
      <c r="RE3" s="51">
        <f t="shared" ref="RE3:RE66" si="210">BK3*ER3-OI3</f>
        <v>1208816.5116192605</v>
      </c>
      <c r="RF3" s="51">
        <f t="shared" ref="RF3:RF66" si="211">BL3*ES3-OJ3</f>
        <v>1297818.1772367572</v>
      </c>
      <c r="RG3" s="51">
        <f t="shared" ref="RG3:RG66" si="212">BM3*ET3-OK3</f>
        <v>1283998.8936284105</v>
      </c>
      <c r="RH3" s="51">
        <f t="shared" ref="RH3:RH66" si="213">BN3*EU3-OL3</f>
        <v>1280458.6877037403</v>
      </c>
      <c r="RI3" s="51">
        <f t="shared" ref="RI3:RI66" si="214">BO3*EV3-OM3</f>
        <v>1255814.2251735241</v>
      </c>
      <c r="RJ3" s="51">
        <f t="shared" ref="RJ3:RJ66" si="215">BP3*EW3-ON3</f>
        <v>1251709.2548078669</v>
      </c>
      <c r="RK3" s="51">
        <f t="shared" ref="RK3:RK66" si="216">BQ3*EX3-OO3</f>
        <v>1287000.9172709063</v>
      </c>
      <c r="RL3" s="51">
        <f t="shared" ref="RL3:RL66" si="217">BR3*EY3-OP3</f>
        <v>1290699.4357263104</v>
      </c>
      <c r="RM3" s="51">
        <f t="shared" ref="RM3:RM66" si="218">BS3*EZ3-OQ3</f>
        <v>1290699.4357263104</v>
      </c>
      <c r="RN3" s="51">
        <f t="shared" ref="RN3:RN66" si="219">BT3*FA3-OR3</f>
        <v>1400899.0842922588</v>
      </c>
      <c r="RO3" s="51">
        <f t="shared" ref="RO3:RO66" si="220">BU3*FB3-OS3</f>
        <v>1315614.7961377851</v>
      </c>
      <c r="RP3" s="51">
        <f t="shared" ref="RP3:RP66" si="221">BV3*FC3-OT3</f>
        <v>1167682.7107280204</v>
      </c>
      <c r="RQ3" s="51">
        <f t="shared" ref="RQ3:RQ66" si="222">BW3*FD3-OU3</f>
        <v>1208816.5116192605</v>
      </c>
      <c r="RR3" s="51">
        <f t="shared" ref="RR3:RR66" si="223">BX3*FE3-OV3</f>
        <v>1297818.1772367572</v>
      </c>
      <c r="RS3" s="51">
        <f t="shared" ref="RS3:RS66" si="224">BY3*FF3-OW3</f>
        <v>1283998.8936284105</v>
      </c>
      <c r="RT3" s="51">
        <f t="shared" ref="RT3:RT66" si="225">BZ3*FG3-OX3</f>
        <v>1280458.6877037403</v>
      </c>
      <c r="RU3" s="51"/>
      <c r="RV3" s="51">
        <f>SUMPRODUCT($PA3:$RT3,N($PA$1:$RT$1=RV$1))</f>
        <v>15331212.130051151</v>
      </c>
      <c r="RW3" s="51">
        <f t="shared" ref="RW3:SA18" si="226">SUMPRODUCT($PA3:$RT3,N($PA$1:$RT$1=RW$1))</f>
        <v>15331212.130051151</v>
      </c>
      <c r="RX3" s="51">
        <f t="shared" si="226"/>
        <v>15331212.130051151</v>
      </c>
      <c r="RY3" s="51">
        <f t="shared" si="226"/>
        <v>15331212.130051151</v>
      </c>
      <c r="RZ3" s="51">
        <f t="shared" si="226"/>
        <v>15331212.130051151</v>
      </c>
      <c r="SA3" s="51">
        <f t="shared" si="226"/>
        <v>15331212.130051151</v>
      </c>
    </row>
    <row r="4" spans="1:495" x14ac:dyDescent="0.3">
      <c r="A4" s="1">
        <v>110000</v>
      </c>
      <c r="B4" s="1" t="s">
        <v>143</v>
      </c>
      <c r="C4" s="1" t="s">
        <v>172</v>
      </c>
      <c r="D4" s="44">
        <v>0</v>
      </c>
      <c r="E4" s="1" t="s">
        <v>174</v>
      </c>
      <c r="F4" s="107">
        <f>VLOOKUP(A4,Auxiliar_OPEX_CustosUnit!$A$4:$E$129,COLUMN(Auxiliar_OPEX_CustosUnit!$E$3),0)</f>
        <v>3</v>
      </c>
      <c r="G4" s="107">
        <f>INDEX(Auxiliar_OPEX_Drivers!$B$76:$I$84,MATCH($E4,Auxiliar_OPEX_Drivers!$B$76:$B$84,0),MATCH(YEAR(G$2),Auxiliar_OPEX_Drivers!$B$76:$I$76,0))*$F4</f>
        <v>3</v>
      </c>
      <c r="H4" s="107">
        <f>INDEX(Auxiliar_OPEX_Drivers!$B$76:$I$84,MATCH($E4,Auxiliar_OPEX_Drivers!$B$76:$B$84,0),MATCH(YEAR(H$2),Auxiliar_OPEX_Drivers!$B$76:$I$76,0))*$F4</f>
        <v>3</v>
      </c>
      <c r="I4" s="107">
        <f>INDEX(Auxiliar_OPEX_Drivers!$B$76:$I$84,MATCH($E4,Auxiliar_OPEX_Drivers!$B$76:$B$84,0),MATCH(YEAR(I$2),Auxiliar_OPEX_Drivers!$B$76:$I$76,0))*$F4</f>
        <v>3</v>
      </c>
      <c r="J4" s="107">
        <f>INDEX(Auxiliar_OPEX_Drivers!$B$76:$I$84,MATCH($E4,Auxiliar_OPEX_Drivers!$B$76:$B$84,0),MATCH(YEAR(J$2),Auxiliar_OPEX_Drivers!$B$76:$I$76,0))*$F4</f>
        <v>3</v>
      </c>
      <c r="K4" s="107">
        <f>INDEX(Auxiliar_OPEX_Drivers!$B$76:$I$84,MATCH($E4,Auxiliar_OPEX_Drivers!$B$76:$B$84,0),MATCH(YEAR(K$2),Auxiliar_OPEX_Drivers!$B$76:$I$76,0))*$F4</f>
        <v>3</v>
      </c>
      <c r="L4" s="107">
        <f>INDEX(Auxiliar_OPEX_Drivers!$B$76:$I$84,MATCH($E4,Auxiliar_OPEX_Drivers!$B$76:$B$84,0),MATCH(YEAR(L$2),Auxiliar_OPEX_Drivers!$B$76:$I$76,0))*$F4</f>
        <v>3</v>
      </c>
      <c r="M4" s="107">
        <f>INDEX(Auxiliar_OPEX_Drivers!$B$76:$I$84,MATCH($E4,Auxiliar_OPEX_Drivers!$B$76:$B$84,0),MATCH(YEAR(M$2),Auxiliar_OPEX_Drivers!$B$76:$I$76,0))*$F4</f>
        <v>3</v>
      </c>
      <c r="N4" s="107">
        <f>INDEX(Auxiliar_OPEX_Drivers!$B$76:$I$84,MATCH($E4,Auxiliar_OPEX_Drivers!$B$76:$B$84,0),MATCH(YEAR(N$2),Auxiliar_OPEX_Drivers!$B$76:$I$76,0))*$F4</f>
        <v>3</v>
      </c>
      <c r="O4" s="107">
        <f>INDEX(Auxiliar_OPEX_Drivers!$B$76:$I$84,MATCH($E4,Auxiliar_OPEX_Drivers!$B$76:$B$84,0),MATCH(YEAR(O$2),Auxiliar_OPEX_Drivers!$B$76:$I$76,0))*$F4</f>
        <v>3</v>
      </c>
      <c r="P4" s="107">
        <f>INDEX(Auxiliar_OPEX_Drivers!$B$76:$I$84,MATCH($E4,Auxiliar_OPEX_Drivers!$B$76:$B$84,0),MATCH(YEAR(P$2),Auxiliar_OPEX_Drivers!$B$76:$I$76,0))*$F4</f>
        <v>3</v>
      </c>
      <c r="Q4" s="107">
        <f>INDEX(Auxiliar_OPEX_Drivers!$B$76:$I$84,MATCH($E4,Auxiliar_OPEX_Drivers!$B$76:$B$84,0),MATCH(YEAR(Q$2),Auxiliar_OPEX_Drivers!$B$76:$I$76,0))*$F4</f>
        <v>3</v>
      </c>
      <c r="R4" s="107">
        <f>INDEX(Auxiliar_OPEX_Drivers!$B$76:$I$84,MATCH($E4,Auxiliar_OPEX_Drivers!$B$76:$B$84,0),MATCH(YEAR(R$2),Auxiliar_OPEX_Drivers!$B$76:$I$76,0))*$F4</f>
        <v>3</v>
      </c>
      <c r="S4" s="107">
        <f>INDEX(Auxiliar_OPEX_Drivers!$B$76:$I$84,MATCH($E4,Auxiliar_OPEX_Drivers!$B$76:$B$84,0),MATCH(YEAR(S$2),Auxiliar_OPEX_Drivers!$B$76:$I$76,0))*$F4</f>
        <v>3</v>
      </c>
      <c r="T4" s="107">
        <f>INDEX(Auxiliar_OPEX_Drivers!$B$76:$I$84,MATCH($E4,Auxiliar_OPEX_Drivers!$B$76:$B$84,0),MATCH(YEAR(T$2),Auxiliar_OPEX_Drivers!$B$76:$I$76,0))*$F4</f>
        <v>3</v>
      </c>
      <c r="U4" s="107">
        <f>INDEX(Auxiliar_OPEX_Drivers!$B$76:$I$84,MATCH($E4,Auxiliar_OPEX_Drivers!$B$76:$B$84,0),MATCH(YEAR(U$2),Auxiliar_OPEX_Drivers!$B$76:$I$76,0))*$F4</f>
        <v>3</v>
      </c>
      <c r="V4" s="107">
        <f>INDEX(Auxiliar_OPEX_Drivers!$B$76:$I$84,MATCH($E4,Auxiliar_OPEX_Drivers!$B$76:$B$84,0),MATCH(YEAR(V$2),Auxiliar_OPEX_Drivers!$B$76:$I$76,0))*$F4</f>
        <v>3</v>
      </c>
      <c r="W4" s="107">
        <f>INDEX(Auxiliar_OPEX_Drivers!$B$76:$I$84,MATCH($E4,Auxiliar_OPEX_Drivers!$B$76:$B$84,0),MATCH(YEAR(W$2),Auxiliar_OPEX_Drivers!$B$76:$I$76,0))*$F4</f>
        <v>3</v>
      </c>
      <c r="X4" s="107">
        <f>INDEX(Auxiliar_OPEX_Drivers!$B$76:$I$84,MATCH($E4,Auxiliar_OPEX_Drivers!$B$76:$B$84,0),MATCH(YEAR(X$2),Auxiliar_OPEX_Drivers!$B$76:$I$76,0))*$F4</f>
        <v>3</v>
      </c>
      <c r="Y4" s="107">
        <f>INDEX(Auxiliar_OPEX_Drivers!$B$76:$I$84,MATCH($E4,Auxiliar_OPEX_Drivers!$B$76:$B$84,0),MATCH(YEAR(Y$2),Auxiliar_OPEX_Drivers!$B$76:$I$76,0))*$F4</f>
        <v>3</v>
      </c>
      <c r="Z4" s="107">
        <f>INDEX(Auxiliar_OPEX_Drivers!$B$76:$I$84,MATCH($E4,Auxiliar_OPEX_Drivers!$B$76:$B$84,0),MATCH(YEAR(Z$2),Auxiliar_OPEX_Drivers!$B$76:$I$76,0))*$F4</f>
        <v>3</v>
      </c>
      <c r="AA4" s="107">
        <f>INDEX(Auxiliar_OPEX_Drivers!$B$76:$I$84,MATCH($E4,Auxiliar_OPEX_Drivers!$B$76:$B$84,0),MATCH(YEAR(AA$2),Auxiliar_OPEX_Drivers!$B$76:$I$76,0))*$F4</f>
        <v>3</v>
      </c>
      <c r="AB4" s="107">
        <f>INDEX(Auxiliar_OPEX_Drivers!$B$76:$I$84,MATCH($E4,Auxiliar_OPEX_Drivers!$B$76:$B$84,0),MATCH(YEAR(AB$2),Auxiliar_OPEX_Drivers!$B$76:$I$76,0))*$F4</f>
        <v>3</v>
      </c>
      <c r="AC4" s="107">
        <f>INDEX(Auxiliar_OPEX_Drivers!$B$76:$I$84,MATCH($E4,Auxiliar_OPEX_Drivers!$B$76:$B$84,0),MATCH(YEAR(AC$2),Auxiliar_OPEX_Drivers!$B$76:$I$76,0))*$F4</f>
        <v>3</v>
      </c>
      <c r="AD4" s="107">
        <f>INDEX(Auxiliar_OPEX_Drivers!$B$76:$I$84,MATCH($E4,Auxiliar_OPEX_Drivers!$B$76:$B$84,0),MATCH(YEAR(AD$2),Auxiliar_OPEX_Drivers!$B$76:$I$76,0))*$F4</f>
        <v>3</v>
      </c>
      <c r="AE4" s="107">
        <f>INDEX(Auxiliar_OPEX_Drivers!$B$76:$I$84,MATCH($E4,Auxiliar_OPEX_Drivers!$B$76:$B$84,0),MATCH(YEAR(AE$2),Auxiliar_OPEX_Drivers!$B$76:$I$76,0))*$F4</f>
        <v>3</v>
      </c>
      <c r="AF4" s="107">
        <f>INDEX(Auxiliar_OPEX_Drivers!$B$76:$I$84,MATCH($E4,Auxiliar_OPEX_Drivers!$B$76:$B$84,0),MATCH(YEAR(AF$2),Auxiliar_OPEX_Drivers!$B$76:$I$76,0))*$F4</f>
        <v>3</v>
      </c>
      <c r="AG4" s="107">
        <f>INDEX(Auxiliar_OPEX_Drivers!$B$76:$I$84,MATCH($E4,Auxiliar_OPEX_Drivers!$B$76:$B$84,0),MATCH(YEAR(AG$2),Auxiliar_OPEX_Drivers!$B$76:$I$76,0))*$F4</f>
        <v>3</v>
      </c>
      <c r="AH4" s="107">
        <f>INDEX(Auxiliar_OPEX_Drivers!$B$76:$I$84,MATCH($E4,Auxiliar_OPEX_Drivers!$B$76:$B$84,0),MATCH(YEAR(AH$2),Auxiliar_OPEX_Drivers!$B$76:$I$76,0))*$F4</f>
        <v>3</v>
      </c>
      <c r="AI4" s="107">
        <f>INDEX(Auxiliar_OPEX_Drivers!$B$76:$I$84,MATCH($E4,Auxiliar_OPEX_Drivers!$B$76:$B$84,0),MATCH(YEAR(AI$2),Auxiliar_OPEX_Drivers!$B$76:$I$76,0))*$F4</f>
        <v>3</v>
      </c>
      <c r="AJ4" s="107">
        <f>INDEX(Auxiliar_OPEX_Drivers!$B$76:$I$84,MATCH($E4,Auxiliar_OPEX_Drivers!$B$76:$B$84,0),MATCH(YEAR(AJ$2),Auxiliar_OPEX_Drivers!$B$76:$I$76,0))*$F4</f>
        <v>3</v>
      </c>
      <c r="AK4" s="107">
        <f>INDEX(Auxiliar_OPEX_Drivers!$B$76:$I$84,MATCH($E4,Auxiliar_OPEX_Drivers!$B$76:$B$84,0),MATCH(YEAR(AK$2),Auxiliar_OPEX_Drivers!$B$76:$I$76,0))*$F4</f>
        <v>3</v>
      </c>
      <c r="AL4" s="107">
        <f>INDEX(Auxiliar_OPEX_Drivers!$B$76:$I$84,MATCH($E4,Auxiliar_OPEX_Drivers!$B$76:$B$84,0),MATCH(YEAR(AL$2),Auxiliar_OPEX_Drivers!$B$76:$I$76,0))*$F4</f>
        <v>3</v>
      </c>
      <c r="AM4" s="107">
        <f>INDEX(Auxiliar_OPEX_Drivers!$B$76:$I$84,MATCH($E4,Auxiliar_OPEX_Drivers!$B$76:$B$84,0),MATCH(YEAR(AM$2),Auxiliar_OPEX_Drivers!$B$76:$I$76,0))*$F4</f>
        <v>3</v>
      </c>
      <c r="AN4" s="107">
        <f>INDEX(Auxiliar_OPEX_Drivers!$B$76:$I$84,MATCH($E4,Auxiliar_OPEX_Drivers!$B$76:$B$84,0),MATCH(YEAR(AN$2),Auxiliar_OPEX_Drivers!$B$76:$I$76,0))*$F4</f>
        <v>3</v>
      </c>
      <c r="AO4" s="107">
        <f>INDEX(Auxiliar_OPEX_Drivers!$B$76:$I$84,MATCH($E4,Auxiliar_OPEX_Drivers!$B$76:$B$84,0),MATCH(YEAR(AO$2),Auxiliar_OPEX_Drivers!$B$76:$I$76,0))*$F4</f>
        <v>3</v>
      </c>
      <c r="AP4" s="107">
        <f>INDEX(Auxiliar_OPEX_Drivers!$B$76:$I$84,MATCH($E4,Auxiliar_OPEX_Drivers!$B$76:$B$84,0),MATCH(YEAR(AP$2),Auxiliar_OPEX_Drivers!$B$76:$I$76,0))*$F4</f>
        <v>3</v>
      </c>
      <c r="AQ4" s="107">
        <f>INDEX(Auxiliar_OPEX_Drivers!$B$76:$I$84,MATCH($E4,Auxiliar_OPEX_Drivers!$B$76:$B$84,0),MATCH(YEAR(AQ$2),Auxiliar_OPEX_Drivers!$B$76:$I$76,0))*$F4</f>
        <v>3</v>
      </c>
      <c r="AR4" s="107">
        <f>INDEX(Auxiliar_OPEX_Drivers!$B$76:$I$84,MATCH($E4,Auxiliar_OPEX_Drivers!$B$76:$B$84,0),MATCH(YEAR(AR$2),Auxiliar_OPEX_Drivers!$B$76:$I$76,0))*$F4</f>
        <v>3</v>
      </c>
      <c r="AS4" s="107">
        <f>INDEX(Auxiliar_OPEX_Drivers!$B$76:$I$84,MATCH($E4,Auxiliar_OPEX_Drivers!$B$76:$B$84,0),MATCH(YEAR(AS$2),Auxiliar_OPEX_Drivers!$B$76:$I$76,0))*$F4</f>
        <v>3</v>
      </c>
      <c r="AT4" s="107">
        <f>INDEX(Auxiliar_OPEX_Drivers!$B$76:$I$84,MATCH($E4,Auxiliar_OPEX_Drivers!$B$76:$B$84,0),MATCH(YEAR(AT$2),Auxiliar_OPEX_Drivers!$B$76:$I$76,0))*$F4</f>
        <v>3</v>
      </c>
      <c r="AU4" s="107">
        <f>INDEX(Auxiliar_OPEX_Drivers!$B$76:$I$84,MATCH($E4,Auxiliar_OPEX_Drivers!$B$76:$B$84,0),MATCH(YEAR(AU$2),Auxiliar_OPEX_Drivers!$B$76:$I$76,0))*$F4</f>
        <v>3</v>
      </c>
      <c r="AV4" s="107">
        <f>INDEX(Auxiliar_OPEX_Drivers!$B$76:$I$84,MATCH($E4,Auxiliar_OPEX_Drivers!$B$76:$B$84,0),MATCH(YEAR(AV$2),Auxiliar_OPEX_Drivers!$B$76:$I$76,0))*$F4</f>
        <v>3</v>
      </c>
      <c r="AW4" s="107">
        <f>INDEX(Auxiliar_OPEX_Drivers!$B$76:$I$84,MATCH($E4,Auxiliar_OPEX_Drivers!$B$76:$B$84,0),MATCH(YEAR(AW$2),Auxiliar_OPEX_Drivers!$B$76:$I$76,0))*$F4</f>
        <v>3</v>
      </c>
      <c r="AX4" s="107">
        <f>INDEX(Auxiliar_OPEX_Drivers!$B$76:$I$84,MATCH($E4,Auxiliar_OPEX_Drivers!$B$76:$B$84,0),MATCH(YEAR(AX$2),Auxiliar_OPEX_Drivers!$B$76:$I$76,0))*$F4</f>
        <v>3</v>
      </c>
      <c r="AY4" s="107">
        <f>INDEX(Auxiliar_OPEX_Drivers!$B$76:$I$84,MATCH($E4,Auxiliar_OPEX_Drivers!$B$76:$B$84,0),MATCH(YEAR(AY$2),Auxiliar_OPEX_Drivers!$B$76:$I$76,0))*$F4</f>
        <v>3</v>
      </c>
      <c r="AZ4" s="107">
        <f>INDEX(Auxiliar_OPEX_Drivers!$B$76:$I$84,MATCH($E4,Auxiliar_OPEX_Drivers!$B$76:$B$84,0),MATCH(YEAR(AZ$2),Auxiliar_OPEX_Drivers!$B$76:$I$76,0))*$F4</f>
        <v>3</v>
      </c>
      <c r="BA4" s="107">
        <f>INDEX(Auxiliar_OPEX_Drivers!$B$76:$I$84,MATCH($E4,Auxiliar_OPEX_Drivers!$B$76:$B$84,0),MATCH(YEAR(BA$2),Auxiliar_OPEX_Drivers!$B$76:$I$76,0))*$F4</f>
        <v>3</v>
      </c>
      <c r="BB4" s="107">
        <f>INDEX(Auxiliar_OPEX_Drivers!$B$76:$I$84,MATCH($E4,Auxiliar_OPEX_Drivers!$B$76:$B$84,0),MATCH(YEAR(BB$2),Auxiliar_OPEX_Drivers!$B$76:$I$76,0))*$F4</f>
        <v>3</v>
      </c>
      <c r="BC4" s="107">
        <f>INDEX(Auxiliar_OPEX_Drivers!$B$76:$I$84,MATCH($E4,Auxiliar_OPEX_Drivers!$B$76:$B$84,0),MATCH(YEAR(BC$2),Auxiliar_OPEX_Drivers!$B$76:$I$76,0))*$F4</f>
        <v>3</v>
      </c>
      <c r="BD4" s="107">
        <f>INDEX(Auxiliar_OPEX_Drivers!$B$76:$I$84,MATCH($E4,Auxiliar_OPEX_Drivers!$B$76:$B$84,0),MATCH(YEAR(BD$2),Auxiliar_OPEX_Drivers!$B$76:$I$76,0))*$F4</f>
        <v>3</v>
      </c>
      <c r="BE4" s="107">
        <f>INDEX(Auxiliar_OPEX_Drivers!$B$76:$I$84,MATCH($E4,Auxiliar_OPEX_Drivers!$B$76:$B$84,0),MATCH(YEAR(BE$2),Auxiliar_OPEX_Drivers!$B$76:$I$76,0))*$F4</f>
        <v>3</v>
      </c>
      <c r="BF4" s="107">
        <f>INDEX(Auxiliar_OPEX_Drivers!$B$76:$I$84,MATCH($E4,Auxiliar_OPEX_Drivers!$B$76:$B$84,0),MATCH(YEAR(BF$2),Auxiliar_OPEX_Drivers!$B$76:$I$76,0))*$F4</f>
        <v>3</v>
      </c>
      <c r="BG4" s="107">
        <f>INDEX(Auxiliar_OPEX_Drivers!$B$76:$I$84,MATCH($E4,Auxiliar_OPEX_Drivers!$B$76:$B$84,0),MATCH(YEAR(BG$2),Auxiliar_OPEX_Drivers!$B$76:$I$76,0))*$F4</f>
        <v>3</v>
      </c>
      <c r="BH4" s="107">
        <f>INDEX(Auxiliar_OPEX_Drivers!$B$76:$I$84,MATCH($E4,Auxiliar_OPEX_Drivers!$B$76:$B$84,0),MATCH(YEAR(BH$2),Auxiliar_OPEX_Drivers!$B$76:$I$76,0))*$F4</f>
        <v>3</v>
      </c>
      <c r="BI4" s="107">
        <f>INDEX(Auxiliar_OPEX_Drivers!$B$76:$I$84,MATCH($E4,Auxiliar_OPEX_Drivers!$B$76:$B$84,0),MATCH(YEAR(BI$2),Auxiliar_OPEX_Drivers!$B$76:$I$76,0))*$F4</f>
        <v>3</v>
      </c>
      <c r="BJ4" s="107">
        <f>INDEX(Auxiliar_OPEX_Drivers!$B$76:$I$84,MATCH($E4,Auxiliar_OPEX_Drivers!$B$76:$B$84,0),MATCH(YEAR(BJ$2),Auxiliar_OPEX_Drivers!$B$76:$I$76,0))*$F4</f>
        <v>3</v>
      </c>
      <c r="BK4" s="107">
        <f>INDEX(Auxiliar_OPEX_Drivers!$B$76:$I$84,MATCH($E4,Auxiliar_OPEX_Drivers!$B$76:$B$84,0),MATCH(YEAR(BK$2),Auxiliar_OPEX_Drivers!$B$76:$I$76,0))*$F4</f>
        <v>3</v>
      </c>
      <c r="BL4" s="107">
        <f>INDEX(Auxiliar_OPEX_Drivers!$B$76:$I$84,MATCH($E4,Auxiliar_OPEX_Drivers!$B$76:$B$84,0),MATCH(YEAR(BL$2),Auxiliar_OPEX_Drivers!$B$76:$I$76,0))*$F4</f>
        <v>3</v>
      </c>
      <c r="BM4" s="107">
        <f>INDEX(Auxiliar_OPEX_Drivers!$B$76:$I$84,MATCH($E4,Auxiliar_OPEX_Drivers!$B$76:$B$84,0),MATCH(YEAR(BM$2),Auxiliar_OPEX_Drivers!$B$76:$I$76,0))*$F4</f>
        <v>3</v>
      </c>
      <c r="BN4" s="107">
        <f>INDEX(Auxiliar_OPEX_Drivers!$B$76:$I$84,MATCH($E4,Auxiliar_OPEX_Drivers!$B$76:$B$84,0),MATCH(YEAR(BN$2),Auxiliar_OPEX_Drivers!$B$76:$I$76,0))*$F4</f>
        <v>3</v>
      </c>
      <c r="BO4" s="107">
        <f>INDEX(Auxiliar_OPEX_Drivers!$B$76:$I$84,MATCH($E4,Auxiliar_OPEX_Drivers!$B$76:$B$84,0),MATCH(YEAR(BO$2),Auxiliar_OPEX_Drivers!$B$76:$I$76,0))*$F4</f>
        <v>3</v>
      </c>
      <c r="BP4" s="107">
        <f>INDEX(Auxiliar_OPEX_Drivers!$B$76:$I$84,MATCH($E4,Auxiliar_OPEX_Drivers!$B$76:$B$84,0),MATCH(YEAR(BP$2),Auxiliar_OPEX_Drivers!$B$76:$I$76,0))*$F4</f>
        <v>3</v>
      </c>
      <c r="BQ4" s="107">
        <f>INDEX(Auxiliar_OPEX_Drivers!$B$76:$I$84,MATCH($E4,Auxiliar_OPEX_Drivers!$B$76:$B$84,0),MATCH(YEAR(BQ$2),Auxiliar_OPEX_Drivers!$B$76:$I$76,0))*$F4</f>
        <v>3</v>
      </c>
      <c r="BR4" s="107">
        <f>INDEX(Auxiliar_OPEX_Drivers!$B$76:$I$84,MATCH($E4,Auxiliar_OPEX_Drivers!$B$76:$B$84,0),MATCH(YEAR(BR$2),Auxiliar_OPEX_Drivers!$B$76:$I$76,0))*$F4</f>
        <v>3</v>
      </c>
      <c r="BS4" s="107">
        <f>INDEX(Auxiliar_OPEX_Drivers!$B$76:$I$84,MATCH($E4,Auxiliar_OPEX_Drivers!$B$76:$B$84,0),MATCH(YEAR(BS$2),Auxiliar_OPEX_Drivers!$B$76:$I$76,0))*$F4</f>
        <v>3</v>
      </c>
      <c r="BT4" s="107">
        <f>INDEX(Auxiliar_OPEX_Drivers!$B$76:$I$84,MATCH($E4,Auxiliar_OPEX_Drivers!$B$76:$B$84,0),MATCH(YEAR(BT$2),Auxiliar_OPEX_Drivers!$B$76:$I$76,0))*$F4</f>
        <v>3</v>
      </c>
      <c r="BU4" s="107">
        <f>INDEX(Auxiliar_OPEX_Drivers!$B$76:$I$84,MATCH($E4,Auxiliar_OPEX_Drivers!$B$76:$B$84,0),MATCH(YEAR(BU$2),Auxiliar_OPEX_Drivers!$B$76:$I$76,0))*$F4</f>
        <v>3</v>
      </c>
      <c r="BV4" s="107">
        <f>INDEX(Auxiliar_OPEX_Drivers!$B$76:$I$84,MATCH($E4,Auxiliar_OPEX_Drivers!$B$76:$B$84,0),MATCH(YEAR(BV$2),Auxiliar_OPEX_Drivers!$B$76:$I$76,0))*$F4</f>
        <v>3</v>
      </c>
      <c r="BW4" s="107">
        <f>INDEX(Auxiliar_OPEX_Drivers!$B$76:$I$84,MATCH($E4,Auxiliar_OPEX_Drivers!$B$76:$B$84,0),MATCH(YEAR(BW$2),Auxiliar_OPEX_Drivers!$B$76:$I$76,0))*$F4</f>
        <v>3</v>
      </c>
      <c r="BX4" s="107">
        <f>INDEX(Auxiliar_OPEX_Drivers!$B$76:$I$84,MATCH($E4,Auxiliar_OPEX_Drivers!$B$76:$B$84,0),MATCH(YEAR(BX$2),Auxiliar_OPEX_Drivers!$B$76:$I$76,0))*$F4</f>
        <v>3</v>
      </c>
      <c r="BY4" s="107">
        <f>INDEX(Auxiliar_OPEX_Drivers!$B$76:$I$84,MATCH($E4,Auxiliar_OPEX_Drivers!$B$76:$B$84,0),MATCH(YEAR(BY$2),Auxiliar_OPEX_Drivers!$B$76:$I$76,0))*$F4</f>
        <v>3</v>
      </c>
      <c r="BZ4" s="107">
        <f>INDEX(Auxiliar_OPEX_Drivers!$B$76:$I$84,MATCH($E4,Auxiliar_OPEX_Drivers!$B$76:$B$84,0),MATCH(YEAR(BZ$2),Auxiliar_OPEX_Drivers!$B$76:$I$76,0))*$F4</f>
        <v>3</v>
      </c>
      <c r="CA4" s="107">
        <f>INDEX(Auxiliar_OPEX_Drivers!$B$76:$I$84,MATCH($E4,Auxiliar_OPEX_Drivers!$B$76:$B$84,0),MATCH(YEAR(CA$2),Auxiliar_OPEX_Drivers!$B$76:$I$76,0))*$F4</f>
        <v>3</v>
      </c>
      <c r="CB4" s="107">
        <f>INDEX(Auxiliar_OPEX_Drivers!$B$76:$I$84,MATCH($E4,Auxiliar_OPEX_Drivers!$B$76:$B$84,0),MATCH(YEAR(CB$2),Auxiliar_OPEX_Drivers!$B$76:$I$76,0))*$F4</f>
        <v>3</v>
      </c>
      <c r="CC4" s="107">
        <f>INDEX(Auxiliar_OPEX_Drivers!$B$76:$I$84,MATCH($E4,Auxiliar_OPEX_Drivers!$B$76:$B$84,0),MATCH(YEAR(CC$2),Auxiliar_OPEX_Drivers!$B$76:$I$76,0))*$F4</f>
        <v>3</v>
      </c>
      <c r="CD4" s="107">
        <f>INDEX(Auxiliar_OPEX_Drivers!$B$76:$I$84,MATCH($E4,Auxiliar_OPEX_Drivers!$B$76:$B$84,0),MATCH(YEAR(CD$2),Auxiliar_OPEX_Drivers!$B$76:$I$76,0))*$F4</f>
        <v>3</v>
      </c>
      <c r="CE4" s="107">
        <f>INDEX(Auxiliar_OPEX_Drivers!$B$76:$I$84,MATCH($E4,Auxiliar_OPEX_Drivers!$B$76:$B$84,0),MATCH(YEAR(CE$2),Auxiliar_OPEX_Drivers!$B$76:$I$76,0))*$F4</f>
        <v>3</v>
      </c>
      <c r="CF4" s="107">
        <f>INDEX(Auxiliar_OPEX_Drivers!$B$76:$I$84,MATCH($E4,Auxiliar_OPEX_Drivers!$B$76:$B$84,0),MATCH(YEAR(CF$2),Auxiliar_OPEX_Drivers!$B$76:$I$76,0))*$F4</f>
        <v>3</v>
      </c>
      <c r="CG4" s="107">
        <f>INDEX(Auxiliar_OPEX_Drivers!$B$76:$I$84,MATCH($E4,Auxiliar_OPEX_Drivers!$B$76:$B$84,0),MATCH(YEAR(CG$2),Auxiliar_OPEX_Drivers!$B$76:$I$76,0))*$F4</f>
        <v>3</v>
      </c>
      <c r="CI4" s="51">
        <f>INDEX(Auxiliar_OPEX_CustosUnit!$A$1:$R$129,MATCH(Auxiliar_OPEX_P!$A4,Auxiliar_OPEX_CustosUnit!$A$1:$A$129,0),MATCH(CI$2,Auxiliar_OPEX_CustosUnit!$A$3:$Q$3,0))*(1-DRE_Auxiliar!$A$5)*80%</f>
        <v>36503.351976712671</v>
      </c>
      <c r="CJ4" s="51">
        <f>INDEX(Auxiliar_OPEX_CustosUnit!$A$1:$R$129,MATCH(Auxiliar_OPEX_P!$A4,Auxiliar_OPEX_CustosUnit!$A$1:$A$129,0),MATCH(CJ$2,Auxiliar_OPEX_CustosUnit!$A$3:$Q$3,0))*(1-DRE_Auxiliar!$A$5)*80%</f>
        <v>39446.994058058131</v>
      </c>
      <c r="CK4" s="51">
        <f>INDEX(Auxiliar_OPEX_CustosUnit!$A$1:$R$129,MATCH(Auxiliar_OPEX_P!$A4,Auxiliar_OPEX_CustosUnit!$A$1:$A$129,0),MATCH(CK$2,Auxiliar_OPEX_CustosUnit!$A$3:$Q$3,0))*(1-DRE_Auxiliar!$A$5)*80%</f>
        <v>41259.364194602895</v>
      </c>
      <c r="CL4" s="51">
        <f>INDEX(Auxiliar_OPEX_CustosUnit!$A$1:$R$129,MATCH(Auxiliar_OPEX_P!$A4,Auxiliar_OPEX_CustosUnit!$A$1:$A$129,0),MATCH(CL$2,Auxiliar_OPEX_CustosUnit!$A$3:$Q$3,0))*(1-DRE_Auxiliar!$A$5)*80%</f>
        <v>41031.908963569891</v>
      </c>
      <c r="CM4" s="51">
        <f>INDEX(Auxiliar_OPEX_CustosUnit!$A$1:$R$129,MATCH(Auxiliar_OPEX_P!$A4,Auxiliar_OPEX_CustosUnit!$A$1:$A$129,0),MATCH(CM$2,Auxiliar_OPEX_CustosUnit!$A$3:$Q$3,0))*(1-DRE_Auxiliar!$A$5)*80%</f>
        <v>40137.502002719018</v>
      </c>
      <c r="CN4" s="51">
        <f>INDEX(Auxiliar_OPEX_CustosUnit!$A$1:$R$129,MATCH(Auxiliar_OPEX_P!$A4,Auxiliar_OPEX_CustosUnit!$A$1:$A$129,0),MATCH(CN$2,Auxiliar_OPEX_CustosUnit!$A$3:$Q$3,0))*(1-DRE_Auxiliar!$A$5)*80%</f>
        <v>39599.834202954844</v>
      </c>
      <c r="CO4" s="51">
        <f>INDEX(Auxiliar_OPEX_CustosUnit!$A$1:$R$129,MATCH(Auxiliar_OPEX_P!$A4,Auxiliar_OPEX_CustosUnit!$A$1:$A$129,0),MATCH(CO$2,Auxiliar_OPEX_CustosUnit!$A$3:$Q$3,0))*(1-DRE_Auxiliar!$A$5)*80%</f>
        <v>39465.501404331269</v>
      </c>
      <c r="CP4" s="51">
        <f>INDEX(Auxiliar_OPEX_CustosUnit!$A$1:$R$129,MATCH(Auxiliar_OPEX_P!$A4,Auxiliar_OPEX_CustosUnit!$A$1:$A$129,0),MATCH(CP$2,Auxiliar_OPEX_CustosUnit!$A$3:$Q$3,0))*(1-DRE_Auxiliar!$A$5)*80%</f>
        <v>40656.551545452021</v>
      </c>
      <c r="CQ4" s="51">
        <f>INDEX(Auxiliar_OPEX_CustosUnit!$A$1:$R$129,MATCH(Auxiliar_OPEX_P!$A4,Auxiliar_OPEX_CustosUnit!$A$1:$A$129,0),MATCH(CQ$2,Auxiliar_OPEX_CustosUnit!$A$3:$Q$3,0))*(1-DRE_Auxiliar!$A$5)*80%</f>
        <v>41563.623508761913</v>
      </c>
      <c r="CR4" s="51">
        <f>INDEX(Auxiliar_OPEX_CustosUnit!$A$1:$R$129,MATCH(Auxiliar_OPEX_P!$A4,Auxiliar_OPEX_CustosUnit!$A$1:$A$129,0),MATCH(CR$2,Auxiliar_OPEX_CustosUnit!$A$3:$Q$3,0))*(1-DRE_Auxiliar!$A$5)*80%</f>
        <v>41563.623508761913</v>
      </c>
      <c r="CS4" s="51">
        <f>INDEX(Auxiliar_OPEX_CustosUnit!$A$1:$R$129,MATCH(Auxiliar_OPEX_P!$A4,Auxiliar_OPEX_CustosUnit!$A$1:$A$129,0),MATCH(CS$2,Auxiliar_OPEX_CustosUnit!$A$3:$Q$3,0))*(1-DRE_Auxiliar!$A$5)*80%</f>
        <v>45938.929779239174</v>
      </c>
      <c r="CT4" s="51">
        <f>INDEX(Auxiliar_OPEX_CustosUnit!$A$1:$R$129,MATCH(Auxiliar_OPEX_P!$A4,Auxiliar_OPEX_CustosUnit!$A$1:$A$129,0),MATCH(CT$2,Auxiliar_OPEX_CustosUnit!$A$3:$Q$3,0))*(1-DRE_Auxiliar!$A$5)*80%</f>
        <v>41162.805068309812</v>
      </c>
      <c r="CU4" s="53">
        <f t="shared" ref="CU4:CU67" si="227">CI4</f>
        <v>36503.351976712671</v>
      </c>
      <c r="CV4" s="53">
        <f t="shared" ref="CV4:CV67" si="228">CJ4</f>
        <v>39446.994058058131</v>
      </c>
      <c r="CW4" s="53">
        <f t="shared" ref="CW4:CW67" si="229">CK4</f>
        <v>41259.364194602895</v>
      </c>
      <c r="CX4" s="53">
        <f t="shared" ref="CX4:CX67" si="230">CL4</f>
        <v>41031.908963569891</v>
      </c>
      <c r="CY4" s="53">
        <f t="shared" ref="CY4:CY67" si="231">CM4</f>
        <v>40137.502002719018</v>
      </c>
      <c r="CZ4" s="53">
        <f t="shared" ref="CZ4:CZ67" si="232">CN4</f>
        <v>39599.834202954844</v>
      </c>
      <c r="DA4" s="53">
        <f t="shared" ref="DA4:DA67" si="233">CO4</f>
        <v>39465.501404331269</v>
      </c>
      <c r="DB4" s="53">
        <f t="shared" ref="DB4:DB67" si="234">CP4</f>
        <v>40656.551545452021</v>
      </c>
      <c r="DC4" s="53">
        <f t="shared" ref="DC4:DC67" si="235">CQ4</f>
        <v>41563.623508761913</v>
      </c>
      <c r="DD4" s="53">
        <f t="shared" ref="DD4:DD67" si="236">CR4</f>
        <v>41563.623508761913</v>
      </c>
      <c r="DE4" s="53">
        <f t="shared" ref="DE4:DE67" si="237">CS4</f>
        <v>45938.929779239174</v>
      </c>
      <c r="DF4" s="53">
        <f t="shared" ref="DF4:DF67" si="238">CT4</f>
        <v>41162.805068309812</v>
      </c>
      <c r="DG4" s="53">
        <f t="shared" ref="DG4:DG67" si="239">CU4</f>
        <v>36503.351976712671</v>
      </c>
      <c r="DH4" s="53">
        <f t="shared" ref="DH4:DH67" si="240">CV4</f>
        <v>39446.994058058131</v>
      </c>
      <c r="DI4" s="53">
        <f t="shared" ref="DI4:DI67" si="241">CW4</f>
        <v>41259.364194602895</v>
      </c>
      <c r="DJ4" s="53">
        <f t="shared" ref="DJ4:DJ67" si="242">CX4</f>
        <v>41031.908963569891</v>
      </c>
      <c r="DK4" s="53">
        <f t="shared" ref="DK4:DK67" si="243">CY4</f>
        <v>40137.502002719018</v>
      </c>
      <c r="DL4" s="53">
        <f t="shared" ref="DL4:DL67" si="244">CZ4</f>
        <v>39599.834202954844</v>
      </c>
      <c r="DM4" s="53">
        <f t="shared" ref="DM4:DM67" si="245">DA4</f>
        <v>39465.501404331269</v>
      </c>
      <c r="DN4" s="53">
        <f t="shared" ref="DN4:DN67" si="246">DB4</f>
        <v>40656.551545452021</v>
      </c>
      <c r="DO4" s="53">
        <f t="shared" ref="DO4:DO67" si="247">DC4</f>
        <v>41563.623508761913</v>
      </c>
      <c r="DP4" s="53">
        <f t="shared" ref="DP4:DP67" si="248">DD4</f>
        <v>41563.623508761913</v>
      </c>
      <c r="DQ4" s="53">
        <f t="shared" ref="DQ4:DQ67" si="249">DE4</f>
        <v>45938.929779239174</v>
      </c>
      <c r="DR4" s="53">
        <f t="shared" ref="DR4:DR67" si="250">DF4</f>
        <v>41162.805068309812</v>
      </c>
      <c r="DS4" s="53">
        <f t="shared" ref="DS4:DS67" si="251">DG4</f>
        <v>36503.351976712671</v>
      </c>
      <c r="DT4" s="53">
        <f t="shared" ref="DT4:DT67" si="252">DH4</f>
        <v>39446.994058058131</v>
      </c>
      <c r="DU4" s="53">
        <f t="shared" ref="DU4:DU67" si="253">DI4</f>
        <v>41259.364194602895</v>
      </c>
      <c r="DV4" s="53">
        <f t="shared" ref="DV4:DV67" si="254">DJ4</f>
        <v>41031.908963569891</v>
      </c>
      <c r="DW4" s="53">
        <f t="shared" ref="DW4:DW67" si="255">DK4</f>
        <v>40137.502002719018</v>
      </c>
      <c r="DX4" s="53">
        <f t="shared" ref="DX4:DX67" si="256">DL4</f>
        <v>39599.834202954844</v>
      </c>
      <c r="DY4" s="53">
        <f t="shared" ref="DY4:DY67" si="257">DM4</f>
        <v>39465.501404331269</v>
      </c>
      <c r="DZ4" s="53">
        <f t="shared" ref="DZ4:DZ67" si="258">DN4</f>
        <v>40656.551545452021</v>
      </c>
      <c r="EA4" s="53">
        <f t="shared" ref="EA4:EA67" si="259">DO4</f>
        <v>41563.623508761913</v>
      </c>
      <c r="EB4" s="53">
        <f t="shared" ref="EB4:EB67" si="260">DP4</f>
        <v>41563.623508761913</v>
      </c>
      <c r="EC4" s="53">
        <f t="shared" ref="EC4:EC67" si="261">DQ4</f>
        <v>45938.929779239174</v>
      </c>
      <c r="ED4" s="53">
        <f t="shared" ref="ED4:ED67" si="262">DR4</f>
        <v>41162.805068309812</v>
      </c>
      <c r="EE4" s="53">
        <f t="shared" ref="EE4:EE67" si="263">DS4</f>
        <v>36503.351976712671</v>
      </c>
      <c r="EF4" s="53">
        <f t="shared" ref="EF4:EF67" si="264">DT4</f>
        <v>39446.994058058131</v>
      </c>
      <c r="EG4" s="53">
        <f t="shared" ref="EG4:EG67" si="265">DU4</f>
        <v>41259.364194602895</v>
      </c>
      <c r="EH4" s="53">
        <f t="shared" ref="EH4:EH67" si="266">DV4</f>
        <v>41031.908963569891</v>
      </c>
      <c r="EI4" s="53">
        <f t="shared" ref="EI4:EI67" si="267">DW4</f>
        <v>40137.502002719018</v>
      </c>
      <c r="EJ4" s="53">
        <f t="shared" ref="EJ4:EJ67" si="268">DX4</f>
        <v>39599.834202954844</v>
      </c>
      <c r="EK4" s="53">
        <f t="shared" ref="EK4:EK67" si="269">DY4</f>
        <v>39465.501404331269</v>
      </c>
      <c r="EL4" s="53">
        <f t="shared" ref="EL4:EL67" si="270">DZ4</f>
        <v>40656.551545452021</v>
      </c>
      <c r="EM4" s="53">
        <f t="shared" ref="EM4:EM67" si="271">EA4</f>
        <v>41563.623508761913</v>
      </c>
      <c r="EN4" s="53">
        <f t="shared" ref="EN4:EN67" si="272">EB4</f>
        <v>41563.623508761913</v>
      </c>
      <c r="EO4" s="53">
        <f t="shared" ref="EO4:EO67" si="273">EC4</f>
        <v>45938.929779239174</v>
      </c>
      <c r="EP4" s="53">
        <f t="shared" ref="EP4:EP67" si="274">ED4</f>
        <v>41162.805068309812</v>
      </c>
      <c r="EQ4" s="53">
        <f t="shared" ref="EQ4:EQ67" si="275">EE4</f>
        <v>36503.351976712671</v>
      </c>
      <c r="ER4" s="53">
        <f t="shared" ref="ER4:ER67" si="276">EF4</f>
        <v>39446.994058058131</v>
      </c>
      <c r="ES4" s="53">
        <f t="shared" ref="ES4:ES67" si="277">EG4</f>
        <v>41259.364194602895</v>
      </c>
      <c r="ET4" s="53">
        <f t="shared" ref="ET4:ET67" si="278">EH4</f>
        <v>41031.908963569891</v>
      </c>
      <c r="EU4" s="53">
        <f t="shared" ref="EU4:EU67" si="279">EI4</f>
        <v>40137.502002719018</v>
      </c>
      <c r="EV4" s="53">
        <f t="shared" ref="EV4:EV67" si="280">EJ4</f>
        <v>39599.834202954844</v>
      </c>
      <c r="EW4" s="53">
        <f t="shared" ref="EW4:EW67" si="281">EK4</f>
        <v>39465.501404331269</v>
      </c>
      <c r="EX4" s="53">
        <f t="shared" ref="EX4:EX67" si="282">EL4</f>
        <v>40656.551545452021</v>
      </c>
      <c r="EY4" s="53">
        <f t="shared" ref="EY4:EY67" si="283">EM4</f>
        <v>41563.623508761913</v>
      </c>
      <c r="EZ4" s="53">
        <f t="shared" ref="EZ4:EZ67" si="284">EN4</f>
        <v>41563.623508761913</v>
      </c>
      <c r="FA4" s="53">
        <f t="shared" ref="FA4:FA67" si="285">EO4</f>
        <v>45938.929779239174</v>
      </c>
      <c r="FB4" s="53">
        <f t="shared" ref="FB4:FB67" si="286">EP4</f>
        <v>41162.805068309812</v>
      </c>
      <c r="FC4" s="53">
        <f t="shared" ref="FC4:FC67" si="287">EQ4</f>
        <v>36503.351976712671</v>
      </c>
      <c r="FD4" s="53">
        <f t="shared" ref="FD4:FD67" si="288">ER4</f>
        <v>39446.994058058131</v>
      </c>
      <c r="FE4" s="53">
        <f t="shared" ref="FE4:FE67" si="289">ES4</f>
        <v>41259.364194602895</v>
      </c>
      <c r="FF4" s="53">
        <f t="shared" ref="FF4:FF67" si="290">ET4</f>
        <v>41031.908963569891</v>
      </c>
      <c r="FG4" s="53">
        <f t="shared" ref="FG4:FG67" si="291">EU4</f>
        <v>40137.502002719018</v>
      </c>
      <c r="FH4" s="53">
        <f t="shared" ref="FH4:FH67" si="292">EV4</f>
        <v>39599.834202954844</v>
      </c>
      <c r="FI4" s="53">
        <f t="shared" ref="FI4:FI67" si="293">EW4</f>
        <v>39465.501404331269</v>
      </c>
      <c r="FJ4" s="53">
        <f t="shared" ref="FJ4:FJ67" si="294">EX4</f>
        <v>40656.551545452021</v>
      </c>
      <c r="FK4" s="53">
        <f t="shared" ref="FK4:FK67" si="295">EY4</f>
        <v>41563.623508761913</v>
      </c>
      <c r="FL4" s="53">
        <f t="shared" ref="FL4:FL67" si="296">EZ4</f>
        <v>41563.623508761913</v>
      </c>
      <c r="FM4" s="53">
        <f t="shared" ref="FM4:FM67" si="297">FA4</f>
        <v>45938.929779239174</v>
      </c>
      <c r="FN4" s="53">
        <f t="shared" ref="FN4:FN67" si="298">FB4</f>
        <v>41162.805068309812</v>
      </c>
      <c r="FP4" s="51">
        <f t="shared" ref="FP4:FP67" si="299">CM4*F4*(1-$D4)</f>
        <v>120412.50600815706</v>
      </c>
      <c r="FQ4" s="51">
        <f t="shared" si="2"/>
        <v>118799.50260886454</v>
      </c>
      <c r="FR4" s="51">
        <f t="shared" si="2"/>
        <v>118396.50421299381</v>
      </c>
      <c r="FS4" s="51">
        <f t="shared" si="2"/>
        <v>121969.65463635606</v>
      </c>
      <c r="FT4" s="51">
        <f t="shared" si="2"/>
        <v>124690.87052628574</v>
      </c>
      <c r="FU4" s="51">
        <f t="shared" si="2"/>
        <v>124690.87052628574</v>
      </c>
      <c r="FV4" s="51">
        <f t="shared" si="2"/>
        <v>137816.78933771752</v>
      </c>
      <c r="FW4" s="51">
        <f t="shared" si="2"/>
        <v>123488.41520492944</v>
      </c>
      <c r="FX4" s="51">
        <f t="shared" si="2"/>
        <v>109510.05593013801</v>
      </c>
      <c r="FY4" s="51">
        <f t="shared" si="2"/>
        <v>118340.98217417439</v>
      </c>
      <c r="FZ4" s="51">
        <f t="shared" si="2"/>
        <v>123778.09258380868</v>
      </c>
      <c r="GA4" s="51">
        <f t="shared" si="2"/>
        <v>123095.72689070967</v>
      </c>
      <c r="GB4" s="51">
        <f t="shared" si="2"/>
        <v>120412.50600815706</v>
      </c>
      <c r="GC4" s="51">
        <f t="shared" si="2"/>
        <v>118799.50260886454</v>
      </c>
      <c r="GD4" s="51">
        <f t="shared" si="2"/>
        <v>118396.50421299381</v>
      </c>
      <c r="GE4" s="51">
        <f t="shared" si="2"/>
        <v>121969.65463635606</v>
      </c>
      <c r="GF4" s="51">
        <f t="shared" si="2"/>
        <v>124690.87052628574</v>
      </c>
      <c r="GG4" s="51">
        <f t="shared" si="2"/>
        <v>124690.87052628574</v>
      </c>
      <c r="GH4" s="51">
        <f t="shared" si="2"/>
        <v>137816.78933771752</v>
      </c>
      <c r="GI4" s="51">
        <f t="shared" si="2"/>
        <v>123488.41520492944</v>
      </c>
      <c r="GJ4" s="51">
        <f t="shared" si="2"/>
        <v>109510.05593013801</v>
      </c>
      <c r="GK4" s="51">
        <f t="shared" si="2"/>
        <v>118340.98217417439</v>
      </c>
      <c r="GL4" s="51">
        <f t="shared" si="2"/>
        <v>123778.09258380868</v>
      </c>
      <c r="GM4" s="51">
        <f t="shared" si="2"/>
        <v>123095.72689070967</v>
      </c>
      <c r="GN4" s="51">
        <f t="shared" si="2"/>
        <v>120412.50600815706</v>
      </c>
      <c r="GO4" s="51">
        <f t="shared" si="2"/>
        <v>118799.50260886454</v>
      </c>
      <c r="GP4" s="51">
        <f t="shared" si="2"/>
        <v>118396.50421299381</v>
      </c>
      <c r="GQ4" s="51">
        <f t="shared" si="2"/>
        <v>121969.65463635606</v>
      </c>
      <c r="GR4" s="51">
        <f t="shared" si="2"/>
        <v>124690.87052628574</v>
      </c>
      <c r="GS4" s="51">
        <f t="shared" si="2"/>
        <v>124690.87052628574</v>
      </c>
      <c r="GT4" s="51">
        <f t="shared" si="2"/>
        <v>137816.78933771752</v>
      </c>
      <c r="GU4" s="51">
        <f t="shared" si="2"/>
        <v>123488.41520492944</v>
      </c>
      <c r="GV4" s="51">
        <f t="shared" si="2"/>
        <v>109510.05593013801</v>
      </c>
      <c r="GW4" s="51">
        <f t="shared" si="2"/>
        <v>118340.98217417439</v>
      </c>
      <c r="GX4" s="51">
        <f t="shared" si="2"/>
        <v>123778.09258380868</v>
      </c>
      <c r="GY4" s="51">
        <f t="shared" si="2"/>
        <v>123095.72689070967</v>
      </c>
      <c r="GZ4" s="51">
        <f t="shared" si="2"/>
        <v>120412.50600815706</v>
      </c>
      <c r="HA4" s="51">
        <f t="shared" si="2"/>
        <v>118799.50260886454</v>
      </c>
      <c r="HB4" s="51">
        <f t="shared" si="2"/>
        <v>118396.50421299381</v>
      </c>
      <c r="HC4" s="51">
        <f t="shared" si="2"/>
        <v>121969.65463635606</v>
      </c>
      <c r="HD4" s="51">
        <f t="shared" si="2"/>
        <v>124690.87052628574</v>
      </c>
      <c r="HE4" s="51">
        <f t="shared" si="2"/>
        <v>124690.87052628574</v>
      </c>
      <c r="HF4" s="51">
        <f t="shared" si="2"/>
        <v>137816.78933771752</v>
      </c>
      <c r="HG4" s="51">
        <f t="shared" si="2"/>
        <v>123488.41520492944</v>
      </c>
      <c r="HH4" s="51">
        <f t="shared" si="2"/>
        <v>109510.05593013801</v>
      </c>
      <c r="HI4" s="51">
        <f t="shared" si="2"/>
        <v>118340.98217417439</v>
      </c>
      <c r="HJ4" s="51">
        <f t="shared" si="2"/>
        <v>123778.09258380868</v>
      </c>
      <c r="HK4" s="51">
        <f t="shared" si="2"/>
        <v>123095.72689070967</v>
      </c>
      <c r="HL4" s="51">
        <f t="shared" si="2"/>
        <v>120412.50600815706</v>
      </c>
      <c r="HM4" s="51">
        <f t="shared" si="2"/>
        <v>118799.50260886454</v>
      </c>
      <c r="HN4" s="51">
        <f t="shared" si="2"/>
        <v>118396.50421299381</v>
      </c>
      <c r="HO4" s="51">
        <f t="shared" si="2"/>
        <v>121969.65463635606</v>
      </c>
      <c r="HP4" s="51">
        <f t="shared" si="2"/>
        <v>124690.87052628574</v>
      </c>
      <c r="HQ4" s="51">
        <f t="shared" si="2"/>
        <v>124690.87052628574</v>
      </c>
      <c r="HR4" s="51">
        <f t="shared" si="2"/>
        <v>137816.78933771752</v>
      </c>
      <c r="HS4" s="51">
        <f t="shared" si="2"/>
        <v>123488.41520492944</v>
      </c>
      <c r="HT4" s="51">
        <f t="shared" si="2"/>
        <v>109510.05593013801</v>
      </c>
      <c r="HU4" s="51">
        <f t="shared" si="2"/>
        <v>118340.98217417439</v>
      </c>
      <c r="HV4" s="51">
        <f t="shared" si="2"/>
        <v>123778.09258380868</v>
      </c>
      <c r="HW4" s="51">
        <f t="shared" si="2"/>
        <v>123095.72689070967</v>
      </c>
      <c r="HX4" s="51">
        <f t="shared" si="2"/>
        <v>120412.50600815706</v>
      </c>
      <c r="HY4" s="51">
        <f t="shared" si="2"/>
        <v>118799.50260886454</v>
      </c>
      <c r="HZ4" s="51">
        <f t="shared" si="2"/>
        <v>118396.50421299381</v>
      </c>
      <c r="IA4" s="51">
        <f t="shared" si="2"/>
        <v>121969.65463635606</v>
      </c>
      <c r="IB4" s="51">
        <f t="shared" si="2"/>
        <v>124690.87052628574</v>
      </c>
      <c r="IC4" s="51">
        <f t="shared" si="3"/>
        <v>124690.87052628574</v>
      </c>
      <c r="ID4" s="51">
        <f t="shared" si="3"/>
        <v>137816.78933771752</v>
      </c>
      <c r="IE4" s="51">
        <f t="shared" si="3"/>
        <v>123488.41520492944</v>
      </c>
      <c r="IF4" s="51">
        <f t="shared" si="3"/>
        <v>109510.05593013801</v>
      </c>
      <c r="IG4" s="51">
        <f t="shared" si="3"/>
        <v>118340.98217417439</v>
      </c>
      <c r="IH4" s="51">
        <f t="shared" si="3"/>
        <v>123778.09258380868</v>
      </c>
      <c r="II4" s="51">
        <f t="shared" si="3"/>
        <v>123095.72689070967</v>
      </c>
      <c r="IJ4" s="51">
        <f t="shared" si="3"/>
        <v>120412.50600815706</v>
      </c>
      <c r="IK4" s="51">
        <f t="shared" si="3"/>
        <v>118799.50260886454</v>
      </c>
      <c r="IL4" s="51">
        <f t="shared" si="3"/>
        <v>118396.50421299381</v>
      </c>
      <c r="IM4" s="51">
        <f t="shared" si="3"/>
        <v>121969.65463635606</v>
      </c>
      <c r="IN4" s="51">
        <f t="shared" si="3"/>
        <v>124690.87052628574</v>
      </c>
      <c r="IO4" s="51">
        <f t="shared" si="3"/>
        <v>124690.87052628574</v>
      </c>
      <c r="IP4" s="51">
        <f t="shared" si="3"/>
        <v>137816.78933771752</v>
      </c>
      <c r="IQ4" s="51">
        <f t="shared" si="3"/>
        <v>123488.41520492944</v>
      </c>
      <c r="IS4" s="51">
        <f t="shared" ref="IS4:IX67" si="300">SUMPRODUCT($FP4:$IQ4,N($FP$1:$IQ$1=IS$1))</f>
        <v>1464989.9706404204</v>
      </c>
      <c r="IT4" s="51">
        <f t="shared" si="300"/>
        <v>1464989.9706404204</v>
      </c>
      <c r="IU4" s="51">
        <f t="shared" si="300"/>
        <v>1464989.9706404204</v>
      </c>
      <c r="IV4" s="51">
        <f t="shared" si="300"/>
        <v>1464989.9706404204</v>
      </c>
      <c r="IW4" s="51">
        <f t="shared" si="300"/>
        <v>1464989.9706404204</v>
      </c>
      <c r="IX4" s="51">
        <f t="shared" si="300"/>
        <v>1464989.9706404204</v>
      </c>
      <c r="IZ4" s="111">
        <f t="shared" ref="IZ4:IZ67" si="301">F4*CI4*$D4</f>
        <v>0</v>
      </c>
      <c r="JA4" s="111">
        <f t="shared" si="5"/>
        <v>0</v>
      </c>
      <c r="JB4" s="111">
        <f t="shared" si="6"/>
        <v>0</v>
      </c>
      <c r="JC4" s="111">
        <f t="shared" si="7"/>
        <v>0</v>
      </c>
      <c r="JD4" s="111">
        <f t="shared" si="8"/>
        <v>0</v>
      </c>
      <c r="JE4" s="111">
        <f t="shared" si="9"/>
        <v>0</v>
      </c>
      <c r="JF4" s="111">
        <f t="shared" si="10"/>
        <v>0</v>
      </c>
      <c r="JG4" s="111">
        <f t="shared" si="11"/>
        <v>0</v>
      </c>
      <c r="JH4" s="111">
        <f t="shared" si="12"/>
        <v>0</v>
      </c>
      <c r="JI4" s="111">
        <f t="shared" si="13"/>
        <v>0</v>
      </c>
      <c r="JJ4" s="111">
        <f t="shared" si="14"/>
        <v>0</v>
      </c>
      <c r="JK4" s="111">
        <f t="shared" si="15"/>
        <v>0</v>
      </c>
      <c r="JL4" s="111">
        <f t="shared" si="16"/>
        <v>0</v>
      </c>
      <c r="JM4" s="111">
        <f t="shared" si="17"/>
        <v>0</v>
      </c>
      <c r="JN4" s="111">
        <f t="shared" si="18"/>
        <v>0</v>
      </c>
      <c r="JO4" s="111">
        <f t="shared" si="19"/>
        <v>0</v>
      </c>
      <c r="JP4" s="111">
        <f t="shared" si="20"/>
        <v>0</v>
      </c>
      <c r="JQ4" s="111">
        <f t="shared" si="21"/>
        <v>0</v>
      </c>
      <c r="JR4" s="111">
        <f t="shared" si="22"/>
        <v>0</v>
      </c>
      <c r="JS4" s="111">
        <f t="shared" si="23"/>
        <v>0</v>
      </c>
      <c r="JT4" s="111">
        <f t="shared" si="24"/>
        <v>0</v>
      </c>
      <c r="JU4" s="111">
        <f t="shared" si="25"/>
        <v>0</v>
      </c>
      <c r="JV4" s="111">
        <f t="shared" si="26"/>
        <v>0</v>
      </c>
      <c r="JW4" s="111">
        <f t="shared" si="27"/>
        <v>0</v>
      </c>
      <c r="JX4" s="111">
        <f t="shared" si="28"/>
        <v>0</v>
      </c>
      <c r="JY4" s="111">
        <f t="shared" si="29"/>
        <v>0</v>
      </c>
      <c r="JZ4" s="111">
        <f t="shared" si="30"/>
        <v>0</v>
      </c>
      <c r="KA4" s="111">
        <f t="shared" si="31"/>
        <v>0</v>
      </c>
      <c r="KB4" s="111">
        <f t="shared" si="32"/>
        <v>0</v>
      </c>
      <c r="KC4" s="111">
        <f t="shared" si="33"/>
        <v>0</v>
      </c>
      <c r="KD4" s="111">
        <f t="shared" si="34"/>
        <v>0</v>
      </c>
      <c r="KE4" s="111">
        <f t="shared" si="35"/>
        <v>0</v>
      </c>
      <c r="KF4" s="111">
        <f t="shared" si="36"/>
        <v>0</v>
      </c>
      <c r="KG4" s="111">
        <f t="shared" si="37"/>
        <v>0</v>
      </c>
      <c r="KH4" s="111">
        <f t="shared" si="38"/>
        <v>0</v>
      </c>
      <c r="KI4" s="111">
        <f t="shared" si="39"/>
        <v>0</v>
      </c>
      <c r="KJ4" s="111">
        <f t="shared" si="40"/>
        <v>0</v>
      </c>
      <c r="KK4" s="111">
        <f t="shared" si="41"/>
        <v>0</v>
      </c>
      <c r="KL4" s="111">
        <f t="shared" si="42"/>
        <v>0</v>
      </c>
      <c r="KM4" s="111">
        <f t="shared" si="43"/>
        <v>0</v>
      </c>
      <c r="KN4" s="111">
        <f t="shared" si="44"/>
        <v>0</v>
      </c>
      <c r="KO4" s="111">
        <f t="shared" si="45"/>
        <v>0</v>
      </c>
      <c r="KP4" s="111">
        <f t="shared" si="46"/>
        <v>0</v>
      </c>
      <c r="KQ4" s="111">
        <f t="shared" si="47"/>
        <v>0</v>
      </c>
      <c r="KR4" s="111">
        <f t="shared" si="48"/>
        <v>0</v>
      </c>
      <c r="KS4" s="111">
        <f t="shared" si="49"/>
        <v>0</v>
      </c>
      <c r="KT4" s="111">
        <f t="shared" si="50"/>
        <v>0</v>
      </c>
      <c r="KU4" s="111">
        <f t="shared" si="51"/>
        <v>0</v>
      </c>
      <c r="KV4" s="111">
        <f t="shared" si="52"/>
        <v>0</v>
      </c>
      <c r="KW4" s="111">
        <f t="shared" si="53"/>
        <v>0</v>
      </c>
      <c r="KX4" s="111">
        <f t="shared" si="54"/>
        <v>0</v>
      </c>
      <c r="KY4" s="111">
        <f t="shared" si="55"/>
        <v>0</v>
      </c>
      <c r="KZ4" s="111">
        <f t="shared" si="56"/>
        <v>0</v>
      </c>
      <c r="LA4" s="111">
        <f t="shared" si="57"/>
        <v>0</v>
      </c>
      <c r="LB4" s="111">
        <f t="shared" si="58"/>
        <v>0</v>
      </c>
      <c r="LC4" s="111">
        <f t="shared" si="59"/>
        <v>0</v>
      </c>
      <c r="LD4" s="111">
        <f t="shared" si="60"/>
        <v>0</v>
      </c>
      <c r="LE4" s="111">
        <f t="shared" si="61"/>
        <v>0</v>
      </c>
      <c r="LF4" s="111">
        <f t="shared" si="62"/>
        <v>0</v>
      </c>
      <c r="LG4" s="111">
        <f t="shared" si="63"/>
        <v>0</v>
      </c>
      <c r="LH4" s="111">
        <f t="shared" si="64"/>
        <v>0</v>
      </c>
      <c r="LI4" s="111">
        <f t="shared" si="65"/>
        <v>0</v>
      </c>
      <c r="LJ4" s="111">
        <f t="shared" si="66"/>
        <v>0</v>
      </c>
      <c r="LK4" s="111">
        <f t="shared" si="67"/>
        <v>0</v>
      </c>
      <c r="LL4" s="111">
        <f t="shared" si="68"/>
        <v>0</v>
      </c>
      <c r="LM4" s="111">
        <f t="shared" si="69"/>
        <v>0</v>
      </c>
      <c r="LN4" s="111">
        <f t="shared" si="70"/>
        <v>0</v>
      </c>
      <c r="LO4" s="111">
        <f t="shared" si="71"/>
        <v>0</v>
      </c>
      <c r="LP4" s="111">
        <f t="shared" si="72"/>
        <v>0</v>
      </c>
      <c r="LQ4" s="111">
        <f t="shared" si="73"/>
        <v>0</v>
      </c>
      <c r="LR4" s="111">
        <f t="shared" si="74"/>
        <v>0</v>
      </c>
      <c r="LS4" s="111">
        <f t="shared" si="75"/>
        <v>0</v>
      </c>
      <c r="LT4" s="111">
        <f t="shared" si="76"/>
        <v>0</v>
      </c>
      <c r="LU4" s="111">
        <f t="shared" si="77"/>
        <v>0</v>
      </c>
      <c r="LV4" s="111">
        <f t="shared" si="78"/>
        <v>0</v>
      </c>
      <c r="LW4" s="111">
        <f t="shared" si="79"/>
        <v>0</v>
      </c>
      <c r="LX4" s="111">
        <f t="shared" si="80"/>
        <v>0</v>
      </c>
      <c r="LY4" s="111">
        <f t="shared" si="81"/>
        <v>0</v>
      </c>
      <c r="LZ4" s="111">
        <f t="shared" si="82"/>
        <v>0</v>
      </c>
      <c r="MA4" s="111">
        <f t="shared" si="83"/>
        <v>0</v>
      </c>
      <c r="MD4" s="111"/>
      <c r="ME4" s="111">
        <f t="shared" ref="ME4:ME67" si="302">JA4/JA$129*ME$129</f>
        <v>0</v>
      </c>
      <c r="MF4" s="111">
        <f t="shared" si="84"/>
        <v>0</v>
      </c>
      <c r="MG4" s="111">
        <f t="shared" si="85"/>
        <v>0</v>
      </c>
      <c r="MH4" s="111">
        <f t="shared" si="86"/>
        <v>0</v>
      </c>
      <c r="MI4" s="111">
        <f t="shared" si="87"/>
        <v>0</v>
      </c>
      <c r="MJ4" s="111">
        <f t="shared" si="88"/>
        <v>0</v>
      </c>
      <c r="MK4" s="111">
        <f t="shared" si="89"/>
        <v>0</v>
      </c>
      <c r="ML4" s="111">
        <f t="shared" si="90"/>
        <v>0</v>
      </c>
      <c r="MM4" s="111">
        <f t="shared" si="91"/>
        <v>0</v>
      </c>
      <c r="MN4" s="111">
        <f t="shared" si="92"/>
        <v>0</v>
      </c>
      <c r="MO4" s="111">
        <f t="shared" si="93"/>
        <v>0</v>
      </c>
      <c r="MP4" s="111">
        <f t="shared" si="94"/>
        <v>0</v>
      </c>
      <c r="MQ4" s="111">
        <f t="shared" si="95"/>
        <v>0</v>
      </c>
      <c r="MR4" s="111">
        <f t="shared" si="96"/>
        <v>0</v>
      </c>
      <c r="MS4" s="111">
        <f t="shared" si="97"/>
        <v>0</v>
      </c>
      <c r="MT4" s="111">
        <f t="shared" si="98"/>
        <v>0</v>
      </c>
      <c r="MU4" s="111">
        <f t="shared" si="99"/>
        <v>0</v>
      </c>
      <c r="MV4" s="111">
        <f t="shared" si="100"/>
        <v>0</v>
      </c>
      <c r="MW4" s="111">
        <f t="shared" si="101"/>
        <v>0</v>
      </c>
      <c r="MX4" s="111">
        <f t="shared" si="102"/>
        <v>0</v>
      </c>
      <c r="MY4" s="111">
        <f t="shared" si="103"/>
        <v>0</v>
      </c>
      <c r="MZ4" s="111">
        <f t="shared" si="104"/>
        <v>0</v>
      </c>
      <c r="NA4" s="111">
        <f t="shared" si="105"/>
        <v>0</v>
      </c>
      <c r="NB4" s="111">
        <f t="shared" si="106"/>
        <v>0</v>
      </c>
      <c r="NC4" s="111">
        <f t="shared" si="107"/>
        <v>0</v>
      </c>
      <c r="ND4" s="111">
        <f t="shared" si="108"/>
        <v>0</v>
      </c>
      <c r="NE4" s="111">
        <f t="shared" si="109"/>
        <v>0</v>
      </c>
      <c r="NF4" s="111">
        <f t="shared" si="110"/>
        <v>0</v>
      </c>
      <c r="NG4" s="111">
        <f t="shared" si="111"/>
        <v>0</v>
      </c>
      <c r="NH4" s="111">
        <f t="shared" si="112"/>
        <v>0</v>
      </c>
      <c r="NI4" s="111">
        <f t="shared" si="113"/>
        <v>0</v>
      </c>
      <c r="NJ4" s="111">
        <f t="shared" si="114"/>
        <v>0</v>
      </c>
      <c r="NK4" s="111">
        <f t="shared" si="115"/>
        <v>0</v>
      </c>
      <c r="NL4" s="111">
        <f t="shared" si="116"/>
        <v>0</v>
      </c>
      <c r="NM4" s="111">
        <f t="shared" si="117"/>
        <v>0</v>
      </c>
      <c r="NN4" s="111">
        <f t="shared" si="118"/>
        <v>0</v>
      </c>
      <c r="NO4" s="111">
        <f t="shared" si="119"/>
        <v>0</v>
      </c>
      <c r="NP4" s="111">
        <f t="shared" si="120"/>
        <v>0</v>
      </c>
      <c r="NQ4" s="111">
        <f t="shared" si="121"/>
        <v>0</v>
      </c>
      <c r="NR4" s="111">
        <f t="shared" si="122"/>
        <v>0</v>
      </c>
      <c r="NS4" s="111">
        <f t="shared" si="123"/>
        <v>0</v>
      </c>
      <c r="NT4" s="111">
        <f t="shared" si="124"/>
        <v>0</v>
      </c>
      <c r="NU4" s="111">
        <f t="shared" si="125"/>
        <v>0</v>
      </c>
      <c r="NV4" s="111">
        <f t="shared" si="126"/>
        <v>0</v>
      </c>
      <c r="NW4" s="111">
        <f t="shared" si="127"/>
        <v>0</v>
      </c>
      <c r="NX4" s="111">
        <f t="shared" si="128"/>
        <v>0</v>
      </c>
      <c r="NY4" s="111">
        <f t="shared" si="129"/>
        <v>0</v>
      </c>
      <c r="NZ4" s="111">
        <f t="shared" si="130"/>
        <v>0</v>
      </c>
      <c r="OA4" s="111">
        <f t="shared" si="131"/>
        <v>0</v>
      </c>
      <c r="OB4" s="111">
        <f t="shared" si="132"/>
        <v>0</v>
      </c>
      <c r="OC4" s="111">
        <f t="shared" si="133"/>
        <v>0</v>
      </c>
      <c r="OD4" s="111">
        <f t="shared" si="134"/>
        <v>0</v>
      </c>
      <c r="OE4" s="111">
        <f t="shared" si="135"/>
        <v>0</v>
      </c>
      <c r="OF4" s="111">
        <f t="shared" si="136"/>
        <v>0</v>
      </c>
      <c r="OG4" s="111">
        <f t="shared" si="137"/>
        <v>0</v>
      </c>
      <c r="OH4" s="111">
        <f t="shared" si="138"/>
        <v>0</v>
      </c>
      <c r="OI4" s="111">
        <f t="shared" si="139"/>
        <v>0</v>
      </c>
      <c r="OJ4" s="111">
        <f t="shared" si="140"/>
        <v>0</v>
      </c>
      <c r="OK4" s="111">
        <f t="shared" si="141"/>
        <v>0</v>
      </c>
      <c r="OL4" s="111">
        <f t="shared" si="142"/>
        <v>0</v>
      </c>
      <c r="OM4" s="111">
        <f t="shared" si="143"/>
        <v>0</v>
      </c>
      <c r="ON4" s="111">
        <f t="shared" si="144"/>
        <v>0</v>
      </c>
      <c r="OO4" s="111">
        <f t="shared" si="145"/>
        <v>0</v>
      </c>
      <c r="OP4" s="111">
        <f t="shared" si="146"/>
        <v>0</v>
      </c>
      <c r="OQ4" s="111">
        <f t="shared" si="147"/>
        <v>0</v>
      </c>
      <c r="OR4" s="111">
        <f t="shared" si="148"/>
        <v>0</v>
      </c>
      <c r="OS4" s="111">
        <f t="shared" si="149"/>
        <v>0</v>
      </c>
      <c r="OT4" s="111">
        <f t="shared" si="150"/>
        <v>0</v>
      </c>
      <c r="OU4" s="111">
        <f t="shared" si="151"/>
        <v>0</v>
      </c>
      <c r="OV4" s="111">
        <f t="shared" si="152"/>
        <v>0</v>
      </c>
      <c r="OW4" s="111">
        <f t="shared" si="153"/>
        <v>0</v>
      </c>
      <c r="OX4" s="111">
        <f t="shared" si="154"/>
        <v>0</v>
      </c>
      <c r="OY4" s="111"/>
      <c r="PA4" s="51">
        <f t="shared" ref="PA4:PA67" si="303">G4*CN4-ME4</f>
        <v>118799.50260886454</v>
      </c>
      <c r="PB4" s="51">
        <f t="shared" si="155"/>
        <v>118396.50421299381</v>
      </c>
      <c r="PC4" s="51">
        <f t="shared" si="156"/>
        <v>121969.65463635606</v>
      </c>
      <c r="PD4" s="51">
        <f t="shared" si="157"/>
        <v>124690.87052628574</v>
      </c>
      <c r="PE4" s="51">
        <f t="shared" si="158"/>
        <v>124690.87052628574</v>
      </c>
      <c r="PF4" s="51">
        <f t="shared" si="159"/>
        <v>137816.78933771752</v>
      </c>
      <c r="PG4" s="51">
        <f t="shared" si="160"/>
        <v>123488.41520492944</v>
      </c>
      <c r="PH4" s="51">
        <f t="shared" si="161"/>
        <v>109510.05593013801</v>
      </c>
      <c r="PI4" s="51">
        <f t="shared" si="162"/>
        <v>118340.98217417439</v>
      </c>
      <c r="PJ4" s="51">
        <f t="shared" si="163"/>
        <v>123778.09258380868</v>
      </c>
      <c r="PK4" s="51">
        <f t="shared" si="164"/>
        <v>123095.72689070967</v>
      </c>
      <c r="PL4" s="51">
        <f t="shared" si="165"/>
        <v>120412.50600815706</v>
      </c>
      <c r="PM4" s="51">
        <f t="shared" si="166"/>
        <v>118799.50260886454</v>
      </c>
      <c r="PN4" s="51">
        <f t="shared" si="167"/>
        <v>118396.50421299381</v>
      </c>
      <c r="PO4" s="51">
        <f t="shared" si="168"/>
        <v>121969.65463635606</v>
      </c>
      <c r="PP4" s="51">
        <f t="shared" si="169"/>
        <v>124690.87052628574</v>
      </c>
      <c r="PQ4" s="51">
        <f t="shared" si="170"/>
        <v>124690.87052628574</v>
      </c>
      <c r="PR4" s="51">
        <f t="shared" si="171"/>
        <v>137816.78933771752</v>
      </c>
      <c r="PS4" s="51">
        <f t="shared" si="172"/>
        <v>123488.41520492944</v>
      </c>
      <c r="PT4" s="51">
        <f t="shared" si="173"/>
        <v>109510.05593013801</v>
      </c>
      <c r="PU4" s="51">
        <f t="shared" si="174"/>
        <v>118340.98217417439</v>
      </c>
      <c r="PV4" s="51">
        <f t="shared" si="175"/>
        <v>123778.09258380868</v>
      </c>
      <c r="PW4" s="51">
        <f t="shared" si="176"/>
        <v>123095.72689070967</v>
      </c>
      <c r="PX4" s="51">
        <f t="shared" si="177"/>
        <v>120412.50600815706</v>
      </c>
      <c r="PY4" s="51">
        <f t="shared" si="178"/>
        <v>118799.50260886454</v>
      </c>
      <c r="PZ4" s="51">
        <f t="shared" si="179"/>
        <v>118396.50421299381</v>
      </c>
      <c r="QA4" s="51">
        <f t="shared" si="180"/>
        <v>121969.65463635606</v>
      </c>
      <c r="QB4" s="51">
        <f t="shared" si="181"/>
        <v>124690.87052628574</v>
      </c>
      <c r="QC4" s="51">
        <f t="shared" si="182"/>
        <v>124690.87052628574</v>
      </c>
      <c r="QD4" s="51">
        <f t="shared" si="183"/>
        <v>137816.78933771752</v>
      </c>
      <c r="QE4" s="51">
        <f t="shared" si="184"/>
        <v>123488.41520492944</v>
      </c>
      <c r="QF4" s="51">
        <f t="shared" si="185"/>
        <v>109510.05593013801</v>
      </c>
      <c r="QG4" s="51">
        <f t="shared" si="186"/>
        <v>118340.98217417439</v>
      </c>
      <c r="QH4" s="51">
        <f t="shared" si="187"/>
        <v>123778.09258380868</v>
      </c>
      <c r="QI4" s="51">
        <f t="shared" si="188"/>
        <v>123095.72689070967</v>
      </c>
      <c r="QJ4" s="51">
        <f t="shared" si="189"/>
        <v>120412.50600815706</v>
      </c>
      <c r="QK4" s="51">
        <f t="shared" si="190"/>
        <v>118799.50260886454</v>
      </c>
      <c r="QL4" s="51">
        <f t="shared" si="191"/>
        <v>118396.50421299381</v>
      </c>
      <c r="QM4" s="51">
        <f t="shared" si="192"/>
        <v>121969.65463635606</v>
      </c>
      <c r="QN4" s="51">
        <f t="shared" si="193"/>
        <v>124690.87052628574</v>
      </c>
      <c r="QO4" s="51">
        <f t="shared" si="194"/>
        <v>124690.87052628574</v>
      </c>
      <c r="QP4" s="51">
        <f t="shared" si="195"/>
        <v>137816.78933771752</v>
      </c>
      <c r="QQ4" s="51">
        <f t="shared" si="196"/>
        <v>123488.41520492944</v>
      </c>
      <c r="QR4" s="51">
        <f t="shared" si="197"/>
        <v>109510.05593013801</v>
      </c>
      <c r="QS4" s="51">
        <f t="shared" si="198"/>
        <v>118340.98217417439</v>
      </c>
      <c r="QT4" s="51">
        <f t="shared" si="199"/>
        <v>123778.09258380868</v>
      </c>
      <c r="QU4" s="51">
        <f t="shared" si="200"/>
        <v>123095.72689070967</v>
      </c>
      <c r="QV4" s="51">
        <f t="shared" si="201"/>
        <v>120412.50600815706</v>
      </c>
      <c r="QW4" s="51">
        <f t="shared" si="202"/>
        <v>118799.50260886454</v>
      </c>
      <c r="QX4" s="51">
        <f t="shared" si="203"/>
        <v>118396.50421299381</v>
      </c>
      <c r="QY4" s="51">
        <f t="shared" si="204"/>
        <v>121969.65463635606</v>
      </c>
      <c r="QZ4" s="51">
        <f t="shared" si="205"/>
        <v>124690.87052628574</v>
      </c>
      <c r="RA4" s="51">
        <f t="shared" si="206"/>
        <v>124690.87052628574</v>
      </c>
      <c r="RB4" s="51">
        <f t="shared" si="207"/>
        <v>137816.78933771752</v>
      </c>
      <c r="RC4" s="51">
        <f t="shared" si="208"/>
        <v>123488.41520492944</v>
      </c>
      <c r="RD4" s="51">
        <f t="shared" si="209"/>
        <v>109510.05593013801</v>
      </c>
      <c r="RE4" s="51">
        <f t="shared" si="210"/>
        <v>118340.98217417439</v>
      </c>
      <c r="RF4" s="51">
        <f t="shared" si="211"/>
        <v>123778.09258380868</v>
      </c>
      <c r="RG4" s="51">
        <f t="shared" si="212"/>
        <v>123095.72689070967</v>
      </c>
      <c r="RH4" s="51">
        <f t="shared" si="213"/>
        <v>120412.50600815706</v>
      </c>
      <c r="RI4" s="51">
        <f t="shared" si="214"/>
        <v>118799.50260886454</v>
      </c>
      <c r="RJ4" s="51">
        <f t="shared" si="215"/>
        <v>118396.50421299381</v>
      </c>
      <c r="RK4" s="51">
        <f t="shared" si="216"/>
        <v>121969.65463635606</v>
      </c>
      <c r="RL4" s="51">
        <f t="shared" si="217"/>
        <v>124690.87052628574</v>
      </c>
      <c r="RM4" s="51">
        <f t="shared" si="218"/>
        <v>124690.87052628574</v>
      </c>
      <c r="RN4" s="51">
        <f t="shared" si="219"/>
        <v>137816.78933771752</v>
      </c>
      <c r="RO4" s="51">
        <f t="shared" si="220"/>
        <v>123488.41520492944</v>
      </c>
      <c r="RP4" s="51">
        <f t="shared" si="221"/>
        <v>109510.05593013801</v>
      </c>
      <c r="RQ4" s="51">
        <f t="shared" si="222"/>
        <v>118340.98217417439</v>
      </c>
      <c r="RR4" s="51">
        <f t="shared" si="223"/>
        <v>123778.09258380868</v>
      </c>
      <c r="RS4" s="51">
        <f t="shared" si="224"/>
        <v>123095.72689070967</v>
      </c>
      <c r="RT4" s="51">
        <f t="shared" si="225"/>
        <v>120412.50600815706</v>
      </c>
      <c r="RU4" s="51"/>
      <c r="RV4" s="51">
        <f t="shared" ref="RV4:SA19" si="304">SUMPRODUCT($PA4:$RT4,N($PA$1:$RT$1=RV$1))</f>
        <v>1464989.9706404204</v>
      </c>
      <c r="RW4" s="51">
        <f t="shared" si="226"/>
        <v>1464989.9706404204</v>
      </c>
      <c r="RX4" s="51">
        <f t="shared" si="226"/>
        <v>1464989.9706404204</v>
      </c>
      <c r="RY4" s="51">
        <f t="shared" si="226"/>
        <v>1464989.9706404204</v>
      </c>
      <c r="RZ4" s="51">
        <f t="shared" si="226"/>
        <v>1464989.9706404204</v>
      </c>
      <c r="SA4" s="51">
        <f t="shared" si="226"/>
        <v>1464989.9706404204</v>
      </c>
    </row>
    <row r="5" spans="1:495" x14ac:dyDescent="0.3">
      <c r="A5" s="1">
        <v>110100</v>
      </c>
      <c r="B5" s="1" t="s">
        <v>181</v>
      </c>
      <c r="C5" s="1" t="s">
        <v>172</v>
      </c>
      <c r="D5" s="44">
        <v>0</v>
      </c>
      <c r="E5" s="1" t="s">
        <v>174</v>
      </c>
      <c r="F5" s="107">
        <f>VLOOKUP(A5,Auxiliar_OPEX_CustosUnit!$A$4:$E$129,COLUMN(Auxiliar_OPEX_CustosUnit!$E$3),0)</f>
        <v>5</v>
      </c>
      <c r="G5" s="107">
        <f>INDEX(Auxiliar_OPEX_Drivers!$B$76:$I$84,MATCH($E5,Auxiliar_OPEX_Drivers!$B$76:$B$84,0),MATCH(YEAR(G$2),Auxiliar_OPEX_Drivers!$B$76:$I$76,0))*$F5</f>
        <v>5</v>
      </c>
      <c r="H5" s="107">
        <f>INDEX(Auxiliar_OPEX_Drivers!$B$76:$I$84,MATCH($E5,Auxiliar_OPEX_Drivers!$B$76:$B$84,0),MATCH(YEAR(H$2),Auxiliar_OPEX_Drivers!$B$76:$I$76,0))*$F5</f>
        <v>5</v>
      </c>
      <c r="I5" s="107">
        <f>INDEX(Auxiliar_OPEX_Drivers!$B$76:$I$84,MATCH($E5,Auxiliar_OPEX_Drivers!$B$76:$B$84,0),MATCH(YEAR(I$2),Auxiliar_OPEX_Drivers!$B$76:$I$76,0))*$F5</f>
        <v>5</v>
      </c>
      <c r="J5" s="107">
        <f>INDEX(Auxiliar_OPEX_Drivers!$B$76:$I$84,MATCH($E5,Auxiliar_OPEX_Drivers!$B$76:$B$84,0),MATCH(YEAR(J$2),Auxiliar_OPEX_Drivers!$B$76:$I$76,0))*$F5</f>
        <v>5</v>
      </c>
      <c r="K5" s="107">
        <f>INDEX(Auxiliar_OPEX_Drivers!$B$76:$I$84,MATCH($E5,Auxiliar_OPEX_Drivers!$B$76:$B$84,0),MATCH(YEAR(K$2),Auxiliar_OPEX_Drivers!$B$76:$I$76,0))*$F5</f>
        <v>5</v>
      </c>
      <c r="L5" s="107">
        <f>INDEX(Auxiliar_OPEX_Drivers!$B$76:$I$84,MATCH($E5,Auxiliar_OPEX_Drivers!$B$76:$B$84,0),MATCH(YEAR(L$2),Auxiliar_OPEX_Drivers!$B$76:$I$76,0))*$F5</f>
        <v>5</v>
      </c>
      <c r="M5" s="107">
        <f>INDEX(Auxiliar_OPEX_Drivers!$B$76:$I$84,MATCH($E5,Auxiliar_OPEX_Drivers!$B$76:$B$84,0),MATCH(YEAR(M$2),Auxiliar_OPEX_Drivers!$B$76:$I$76,0))*$F5</f>
        <v>5</v>
      </c>
      <c r="N5" s="107">
        <f>INDEX(Auxiliar_OPEX_Drivers!$B$76:$I$84,MATCH($E5,Auxiliar_OPEX_Drivers!$B$76:$B$84,0),MATCH(YEAR(N$2),Auxiliar_OPEX_Drivers!$B$76:$I$76,0))*$F5</f>
        <v>5</v>
      </c>
      <c r="O5" s="107">
        <f>INDEX(Auxiliar_OPEX_Drivers!$B$76:$I$84,MATCH($E5,Auxiliar_OPEX_Drivers!$B$76:$B$84,0),MATCH(YEAR(O$2),Auxiliar_OPEX_Drivers!$B$76:$I$76,0))*$F5</f>
        <v>5</v>
      </c>
      <c r="P5" s="107">
        <f>INDEX(Auxiliar_OPEX_Drivers!$B$76:$I$84,MATCH($E5,Auxiliar_OPEX_Drivers!$B$76:$B$84,0),MATCH(YEAR(P$2),Auxiliar_OPEX_Drivers!$B$76:$I$76,0))*$F5</f>
        <v>5</v>
      </c>
      <c r="Q5" s="107">
        <f>INDEX(Auxiliar_OPEX_Drivers!$B$76:$I$84,MATCH($E5,Auxiliar_OPEX_Drivers!$B$76:$B$84,0),MATCH(YEAR(Q$2),Auxiliar_OPEX_Drivers!$B$76:$I$76,0))*$F5</f>
        <v>5</v>
      </c>
      <c r="R5" s="107">
        <f>INDEX(Auxiliar_OPEX_Drivers!$B$76:$I$84,MATCH($E5,Auxiliar_OPEX_Drivers!$B$76:$B$84,0),MATCH(YEAR(R$2),Auxiliar_OPEX_Drivers!$B$76:$I$76,0))*$F5</f>
        <v>5</v>
      </c>
      <c r="S5" s="107">
        <f>INDEX(Auxiliar_OPEX_Drivers!$B$76:$I$84,MATCH($E5,Auxiliar_OPEX_Drivers!$B$76:$B$84,0),MATCH(YEAR(S$2),Auxiliar_OPEX_Drivers!$B$76:$I$76,0))*$F5</f>
        <v>5</v>
      </c>
      <c r="T5" s="107">
        <f>INDEX(Auxiliar_OPEX_Drivers!$B$76:$I$84,MATCH($E5,Auxiliar_OPEX_Drivers!$B$76:$B$84,0),MATCH(YEAR(T$2),Auxiliar_OPEX_Drivers!$B$76:$I$76,0))*$F5</f>
        <v>5</v>
      </c>
      <c r="U5" s="107">
        <f>INDEX(Auxiliar_OPEX_Drivers!$B$76:$I$84,MATCH($E5,Auxiliar_OPEX_Drivers!$B$76:$B$84,0),MATCH(YEAR(U$2),Auxiliar_OPEX_Drivers!$B$76:$I$76,0))*$F5</f>
        <v>5</v>
      </c>
      <c r="V5" s="107">
        <f>INDEX(Auxiliar_OPEX_Drivers!$B$76:$I$84,MATCH($E5,Auxiliar_OPEX_Drivers!$B$76:$B$84,0),MATCH(YEAR(V$2),Auxiliar_OPEX_Drivers!$B$76:$I$76,0))*$F5</f>
        <v>5</v>
      </c>
      <c r="W5" s="107">
        <f>INDEX(Auxiliar_OPEX_Drivers!$B$76:$I$84,MATCH($E5,Auxiliar_OPEX_Drivers!$B$76:$B$84,0),MATCH(YEAR(W$2),Auxiliar_OPEX_Drivers!$B$76:$I$76,0))*$F5</f>
        <v>5</v>
      </c>
      <c r="X5" s="107">
        <f>INDEX(Auxiliar_OPEX_Drivers!$B$76:$I$84,MATCH($E5,Auxiliar_OPEX_Drivers!$B$76:$B$84,0),MATCH(YEAR(X$2),Auxiliar_OPEX_Drivers!$B$76:$I$76,0))*$F5</f>
        <v>5</v>
      </c>
      <c r="Y5" s="107">
        <f>INDEX(Auxiliar_OPEX_Drivers!$B$76:$I$84,MATCH($E5,Auxiliar_OPEX_Drivers!$B$76:$B$84,0),MATCH(YEAR(Y$2),Auxiliar_OPEX_Drivers!$B$76:$I$76,0))*$F5</f>
        <v>5</v>
      </c>
      <c r="Z5" s="107">
        <f>INDEX(Auxiliar_OPEX_Drivers!$B$76:$I$84,MATCH($E5,Auxiliar_OPEX_Drivers!$B$76:$B$84,0),MATCH(YEAR(Z$2),Auxiliar_OPEX_Drivers!$B$76:$I$76,0))*$F5</f>
        <v>5</v>
      </c>
      <c r="AA5" s="107">
        <f>INDEX(Auxiliar_OPEX_Drivers!$B$76:$I$84,MATCH($E5,Auxiliar_OPEX_Drivers!$B$76:$B$84,0),MATCH(YEAR(AA$2),Auxiliar_OPEX_Drivers!$B$76:$I$76,0))*$F5</f>
        <v>5</v>
      </c>
      <c r="AB5" s="107">
        <f>INDEX(Auxiliar_OPEX_Drivers!$B$76:$I$84,MATCH($E5,Auxiliar_OPEX_Drivers!$B$76:$B$84,0),MATCH(YEAR(AB$2),Auxiliar_OPEX_Drivers!$B$76:$I$76,0))*$F5</f>
        <v>5</v>
      </c>
      <c r="AC5" s="107">
        <f>INDEX(Auxiliar_OPEX_Drivers!$B$76:$I$84,MATCH($E5,Auxiliar_OPEX_Drivers!$B$76:$B$84,0),MATCH(YEAR(AC$2),Auxiliar_OPEX_Drivers!$B$76:$I$76,0))*$F5</f>
        <v>5</v>
      </c>
      <c r="AD5" s="107">
        <f>INDEX(Auxiliar_OPEX_Drivers!$B$76:$I$84,MATCH($E5,Auxiliar_OPEX_Drivers!$B$76:$B$84,0),MATCH(YEAR(AD$2),Auxiliar_OPEX_Drivers!$B$76:$I$76,0))*$F5</f>
        <v>5</v>
      </c>
      <c r="AE5" s="107">
        <f>INDEX(Auxiliar_OPEX_Drivers!$B$76:$I$84,MATCH($E5,Auxiliar_OPEX_Drivers!$B$76:$B$84,0),MATCH(YEAR(AE$2),Auxiliar_OPEX_Drivers!$B$76:$I$76,0))*$F5</f>
        <v>5</v>
      </c>
      <c r="AF5" s="107">
        <f>INDEX(Auxiliar_OPEX_Drivers!$B$76:$I$84,MATCH($E5,Auxiliar_OPEX_Drivers!$B$76:$B$84,0),MATCH(YEAR(AF$2),Auxiliar_OPEX_Drivers!$B$76:$I$76,0))*$F5</f>
        <v>5</v>
      </c>
      <c r="AG5" s="107">
        <f>INDEX(Auxiliar_OPEX_Drivers!$B$76:$I$84,MATCH($E5,Auxiliar_OPEX_Drivers!$B$76:$B$84,0),MATCH(YEAR(AG$2),Auxiliar_OPEX_Drivers!$B$76:$I$76,0))*$F5</f>
        <v>5</v>
      </c>
      <c r="AH5" s="107">
        <f>INDEX(Auxiliar_OPEX_Drivers!$B$76:$I$84,MATCH($E5,Auxiliar_OPEX_Drivers!$B$76:$B$84,0),MATCH(YEAR(AH$2),Auxiliar_OPEX_Drivers!$B$76:$I$76,0))*$F5</f>
        <v>5</v>
      </c>
      <c r="AI5" s="107">
        <f>INDEX(Auxiliar_OPEX_Drivers!$B$76:$I$84,MATCH($E5,Auxiliar_OPEX_Drivers!$B$76:$B$84,0),MATCH(YEAR(AI$2),Auxiliar_OPEX_Drivers!$B$76:$I$76,0))*$F5</f>
        <v>5</v>
      </c>
      <c r="AJ5" s="107">
        <f>INDEX(Auxiliar_OPEX_Drivers!$B$76:$I$84,MATCH($E5,Auxiliar_OPEX_Drivers!$B$76:$B$84,0),MATCH(YEAR(AJ$2),Auxiliar_OPEX_Drivers!$B$76:$I$76,0))*$F5</f>
        <v>5</v>
      </c>
      <c r="AK5" s="107">
        <f>INDEX(Auxiliar_OPEX_Drivers!$B$76:$I$84,MATCH($E5,Auxiliar_OPEX_Drivers!$B$76:$B$84,0),MATCH(YEAR(AK$2),Auxiliar_OPEX_Drivers!$B$76:$I$76,0))*$F5</f>
        <v>5</v>
      </c>
      <c r="AL5" s="107">
        <f>INDEX(Auxiliar_OPEX_Drivers!$B$76:$I$84,MATCH($E5,Auxiliar_OPEX_Drivers!$B$76:$B$84,0),MATCH(YEAR(AL$2),Auxiliar_OPEX_Drivers!$B$76:$I$76,0))*$F5</f>
        <v>5</v>
      </c>
      <c r="AM5" s="107">
        <f>INDEX(Auxiliar_OPEX_Drivers!$B$76:$I$84,MATCH($E5,Auxiliar_OPEX_Drivers!$B$76:$B$84,0),MATCH(YEAR(AM$2),Auxiliar_OPEX_Drivers!$B$76:$I$76,0))*$F5</f>
        <v>5</v>
      </c>
      <c r="AN5" s="107">
        <f>INDEX(Auxiliar_OPEX_Drivers!$B$76:$I$84,MATCH($E5,Auxiliar_OPEX_Drivers!$B$76:$B$84,0),MATCH(YEAR(AN$2),Auxiliar_OPEX_Drivers!$B$76:$I$76,0))*$F5</f>
        <v>5</v>
      </c>
      <c r="AO5" s="107">
        <f>INDEX(Auxiliar_OPEX_Drivers!$B$76:$I$84,MATCH($E5,Auxiliar_OPEX_Drivers!$B$76:$B$84,0),MATCH(YEAR(AO$2),Auxiliar_OPEX_Drivers!$B$76:$I$76,0))*$F5</f>
        <v>5</v>
      </c>
      <c r="AP5" s="107">
        <f>INDEX(Auxiliar_OPEX_Drivers!$B$76:$I$84,MATCH($E5,Auxiliar_OPEX_Drivers!$B$76:$B$84,0),MATCH(YEAR(AP$2),Auxiliar_OPEX_Drivers!$B$76:$I$76,0))*$F5</f>
        <v>5</v>
      </c>
      <c r="AQ5" s="107">
        <f>INDEX(Auxiliar_OPEX_Drivers!$B$76:$I$84,MATCH($E5,Auxiliar_OPEX_Drivers!$B$76:$B$84,0),MATCH(YEAR(AQ$2),Auxiliar_OPEX_Drivers!$B$76:$I$76,0))*$F5</f>
        <v>5</v>
      </c>
      <c r="AR5" s="107">
        <f>INDEX(Auxiliar_OPEX_Drivers!$B$76:$I$84,MATCH($E5,Auxiliar_OPEX_Drivers!$B$76:$B$84,0),MATCH(YEAR(AR$2),Auxiliar_OPEX_Drivers!$B$76:$I$76,0))*$F5</f>
        <v>5</v>
      </c>
      <c r="AS5" s="107">
        <f>INDEX(Auxiliar_OPEX_Drivers!$B$76:$I$84,MATCH($E5,Auxiliar_OPEX_Drivers!$B$76:$B$84,0),MATCH(YEAR(AS$2),Auxiliar_OPEX_Drivers!$B$76:$I$76,0))*$F5</f>
        <v>5</v>
      </c>
      <c r="AT5" s="107">
        <f>INDEX(Auxiliar_OPEX_Drivers!$B$76:$I$84,MATCH($E5,Auxiliar_OPEX_Drivers!$B$76:$B$84,0),MATCH(YEAR(AT$2),Auxiliar_OPEX_Drivers!$B$76:$I$76,0))*$F5</f>
        <v>5</v>
      </c>
      <c r="AU5" s="107">
        <f>INDEX(Auxiliar_OPEX_Drivers!$B$76:$I$84,MATCH($E5,Auxiliar_OPEX_Drivers!$B$76:$B$84,0),MATCH(YEAR(AU$2),Auxiliar_OPEX_Drivers!$B$76:$I$76,0))*$F5</f>
        <v>5</v>
      </c>
      <c r="AV5" s="107">
        <f>INDEX(Auxiliar_OPEX_Drivers!$B$76:$I$84,MATCH($E5,Auxiliar_OPEX_Drivers!$B$76:$B$84,0),MATCH(YEAR(AV$2),Auxiliar_OPEX_Drivers!$B$76:$I$76,0))*$F5</f>
        <v>5</v>
      </c>
      <c r="AW5" s="107">
        <f>INDEX(Auxiliar_OPEX_Drivers!$B$76:$I$84,MATCH($E5,Auxiliar_OPEX_Drivers!$B$76:$B$84,0),MATCH(YEAR(AW$2),Auxiliar_OPEX_Drivers!$B$76:$I$76,0))*$F5</f>
        <v>5</v>
      </c>
      <c r="AX5" s="107">
        <f>INDEX(Auxiliar_OPEX_Drivers!$B$76:$I$84,MATCH($E5,Auxiliar_OPEX_Drivers!$B$76:$B$84,0),MATCH(YEAR(AX$2),Auxiliar_OPEX_Drivers!$B$76:$I$76,0))*$F5</f>
        <v>5</v>
      </c>
      <c r="AY5" s="107">
        <f>INDEX(Auxiliar_OPEX_Drivers!$B$76:$I$84,MATCH($E5,Auxiliar_OPEX_Drivers!$B$76:$B$84,0),MATCH(YEAR(AY$2),Auxiliar_OPEX_Drivers!$B$76:$I$76,0))*$F5</f>
        <v>5</v>
      </c>
      <c r="AZ5" s="107">
        <f>INDEX(Auxiliar_OPEX_Drivers!$B$76:$I$84,MATCH($E5,Auxiliar_OPEX_Drivers!$B$76:$B$84,0),MATCH(YEAR(AZ$2),Auxiliar_OPEX_Drivers!$B$76:$I$76,0))*$F5</f>
        <v>5</v>
      </c>
      <c r="BA5" s="107">
        <f>INDEX(Auxiliar_OPEX_Drivers!$B$76:$I$84,MATCH($E5,Auxiliar_OPEX_Drivers!$B$76:$B$84,0),MATCH(YEAR(BA$2),Auxiliar_OPEX_Drivers!$B$76:$I$76,0))*$F5</f>
        <v>5</v>
      </c>
      <c r="BB5" s="107">
        <f>INDEX(Auxiliar_OPEX_Drivers!$B$76:$I$84,MATCH($E5,Auxiliar_OPEX_Drivers!$B$76:$B$84,0),MATCH(YEAR(BB$2),Auxiliar_OPEX_Drivers!$B$76:$I$76,0))*$F5</f>
        <v>5</v>
      </c>
      <c r="BC5" s="107">
        <f>INDEX(Auxiliar_OPEX_Drivers!$B$76:$I$84,MATCH($E5,Auxiliar_OPEX_Drivers!$B$76:$B$84,0),MATCH(YEAR(BC$2),Auxiliar_OPEX_Drivers!$B$76:$I$76,0))*$F5</f>
        <v>5</v>
      </c>
      <c r="BD5" s="107">
        <f>INDEX(Auxiliar_OPEX_Drivers!$B$76:$I$84,MATCH($E5,Auxiliar_OPEX_Drivers!$B$76:$B$84,0),MATCH(YEAR(BD$2),Auxiliar_OPEX_Drivers!$B$76:$I$76,0))*$F5</f>
        <v>5</v>
      </c>
      <c r="BE5" s="107">
        <f>INDEX(Auxiliar_OPEX_Drivers!$B$76:$I$84,MATCH($E5,Auxiliar_OPEX_Drivers!$B$76:$B$84,0),MATCH(YEAR(BE$2),Auxiliar_OPEX_Drivers!$B$76:$I$76,0))*$F5</f>
        <v>5</v>
      </c>
      <c r="BF5" s="107">
        <f>INDEX(Auxiliar_OPEX_Drivers!$B$76:$I$84,MATCH($E5,Auxiliar_OPEX_Drivers!$B$76:$B$84,0),MATCH(YEAR(BF$2),Auxiliar_OPEX_Drivers!$B$76:$I$76,0))*$F5</f>
        <v>5</v>
      </c>
      <c r="BG5" s="107">
        <f>INDEX(Auxiliar_OPEX_Drivers!$B$76:$I$84,MATCH($E5,Auxiliar_OPEX_Drivers!$B$76:$B$84,0),MATCH(YEAR(BG$2),Auxiliar_OPEX_Drivers!$B$76:$I$76,0))*$F5</f>
        <v>5</v>
      </c>
      <c r="BH5" s="107">
        <f>INDEX(Auxiliar_OPEX_Drivers!$B$76:$I$84,MATCH($E5,Auxiliar_OPEX_Drivers!$B$76:$B$84,0),MATCH(YEAR(BH$2),Auxiliar_OPEX_Drivers!$B$76:$I$76,0))*$F5</f>
        <v>5</v>
      </c>
      <c r="BI5" s="107">
        <f>INDEX(Auxiliar_OPEX_Drivers!$B$76:$I$84,MATCH($E5,Auxiliar_OPEX_Drivers!$B$76:$B$84,0),MATCH(YEAR(BI$2),Auxiliar_OPEX_Drivers!$B$76:$I$76,0))*$F5</f>
        <v>5</v>
      </c>
      <c r="BJ5" s="107">
        <f>INDEX(Auxiliar_OPEX_Drivers!$B$76:$I$84,MATCH($E5,Auxiliar_OPEX_Drivers!$B$76:$B$84,0),MATCH(YEAR(BJ$2),Auxiliar_OPEX_Drivers!$B$76:$I$76,0))*$F5</f>
        <v>5</v>
      </c>
      <c r="BK5" s="107">
        <f>INDEX(Auxiliar_OPEX_Drivers!$B$76:$I$84,MATCH($E5,Auxiliar_OPEX_Drivers!$B$76:$B$84,0),MATCH(YEAR(BK$2),Auxiliar_OPEX_Drivers!$B$76:$I$76,0))*$F5</f>
        <v>5</v>
      </c>
      <c r="BL5" s="107">
        <f>INDEX(Auxiliar_OPEX_Drivers!$B$76:$I$84,MATCH($E5,Auxiliar_OPEX_Drivers!$B$76:$B$84,0),MATCH(YEAR(BL$2),Auxiliar_OPEX_Drivers!$B$76:$I$76,0))*$F5</f>
        <v>5</v>
      </c>
      <c r="BM5" s="107">
        <f>INDEX(Auxiliar_OPEX_Drivers!$B$76:$I$84,MATCH($E5,Auxiliar_OPEX_Drivers!$B$76:$B$84,0),MATCH(YEAR(BM$2),Auxiliar_OPEX_Drivers!$B$76:$I$76,0))*$F5</f>
        <v>5</v>
      </c>
      <c r="BN5" s="107">
        <f>INDEX(Auxiliar_OPEX_Drivers!$B$76:$I$84,MATCH($E5,Auxiliar_OPEX_Drivers!$B$76:$B$84,0),MATCH(YEAR(BN$2),Auxiliar_OPEX_Drivers!$B$76:$I$76,0))*$F5</f>
        <v>5</v>
      </c>
      <c r="BO5" s="107">
        <f>INDEX(Auxiliar_OPEX_Drivers!$B$76:$I$84,MATCH($E5,Auxiliar_OPEX_Drivers!$B$76:$B$84,0),MATCH(YEAR(BO$2),Auxiliar_OPEX_Drivers!$B$76:$I$76,0))*$F5</f>
        <v>5</v>
      </c>
      <c r="BP5" s="107">
        <f>INDEX(Auxiliar_OPEX_Drivers!$B$76:$I$84,MATCH($E5,Auxiliar_OPEX_Drivers!$B$76:$B$84,0),MATCH(YEAR(BP$2),Auxiliar_OPEX_Drivers!$B$76:$I$76,0))*$F5</f>
        <v>5</v>
      </c>
      <c r="BQ5" s="107">
        <f>INDEX(Auxiliar_OPEX_Drivers!$B$76:$I$84,MATCH($E5,Auxiliar_OPEX_Drivers!$B$76:$B$84,0),MATCH(YEAR(BQ$2),Auxiliar_OPEX_Drivers!$B$76:$I$76,0))*$F5</f>
        <v>5</v>
      </c>
      <c r="BR5" s="107">
        <f>INDEX(Auxiliar_OPEX_Drivers!$B$76:$I$84,MATCH($E5,Auxiliar_OPEX_Drivers!$B$76:$B$84,0),MATCH(YEAR(BR$2),Auxiliar_OPEX_Drivers!$B$76:$I$76,0))*$F5</f>
        <v>5</v>
      </c>
      <c r="BS5" s="107">
        <f>INDEX(Auxiliar_OPEX_Drivers!$B$76:$I$84,MATCH($E5,Auxiliar_OPEX_Drivers!$B$76:$B$84,0),MATCH(YEAR(BS$2),Auxiliar_OPEX_Drivers!$B$76:$I$76,0))*$F5</f>
        <v>5</v>
      </c>
      <c r="BT5" s="107">
        <f>INDEX(Auxiliar_OPEX_Drivers!$B$76:$I$84,MATCH($E5,Auxiliar_OPEX_Drivers!$B$76:$B$84,0),MATCH(YEAR(BT$2),Auxiliar_OPEX_Drivers!$B$76:$I$76,0))*$F5</f>
        <v>5</v>
      </c>
      <c r="BU5" s="107">
        <f>INDEX(Auxiliar_OPEX_Drivers!$B$76:$I$84,MATCH($E5,Auxiliar_OPEX_Drivers!$B$76:$B$84,0),MATCH(YEAR(BU$2),Auxiliar_OPEX_Drivers!$B$76:$I$76,0))*$F5</f>
        <v>5</v>
      </c>
      <c r="BV5" s="107">
        <f>INDEX(Auxiliar_OPEX_Drivers!$B$76:$I$84,MATCH($E5,Auxiliar_OPEX_Drivers!$B$76:$B$84,0),MATCH(YEAR(BV$2),Auxiliar_OPEX_Drivers!$B$76:$I$76,0))*$F5</f>
        <v>5</v>
      </c>
      <c r="BW5" s="107">
        <f>INDEX(Auxiliar_OPEX_Drivers!$B$76:$I$84,MATCH($E5,Auxiliar_OPEX_Drivers!$B$76:$B$84,0),MATCH(YEAR(BW$2),Auxiliar_OPEX_Drivers!$B$76:$I$76,0))*$F5</f>
        <v>5</v>
      </c>
      <c r="BX5" s="107">
        <f>INDEX(Auxiliar_OPEX_Drivers!$B$76:$I$84,MATCH($E5,Auxiliar_OPEX_Drivers!$B$76:$B$84,0),MATCH(YEAR(BX$2),Auxiliar_OPEX_Drivers!$B$76:$I$76,0))*$F5</f>
        <v>5</v>
      </c>
      <c r="BY5" s="107">
        <f>INDEX(Auxiliar_OPEX_Drivers!$B$76:$I$84,MATCH($E5,Auxiliar_OPEX_Drivers!$B$76:$B$84,0),MATCH(YEAR(BY$2),Auxiliar_OPEX_Drivers!$B$76:$I$76,0))*$F5</f>
        <v>5</v>
      </c>
      <c r="BZ5" s="107">
        <f>INDEX(Auxiliar_OPEX_Drivers!$B$76:$I$84,MATCH($E5,Auxiliar_OPEX_Drivers!$B$76:$B$84,0),MATCH(YEAR(BZ$2),Auxiliar_OPEX_Drivers!$B$76:$I$76,0))*$F5</f>
        <v>5</v>
      </c>
      <c r="CA5" s="107">
        <f>INDEX(Auxiliar_OPEX_Drivers!$B$76:$I$84,MATCH($E5,Auxiliar_OPEX_Drivers!$B$76:$B$84,0),MATCH(YEAR(CA$2),Auxiliar_OPEX_Drivers!$B$76:$I$76,0))*$F5</f>
        <v>5</v>
      </c>
      <c r="CB5" s="107">
        <f>INDEX(Auxiliar_OPEX_Drivers!$B$76:$I$84,MATCH($E5,Auxiliar_OPEX_Drivers!$B$76:$B$84,0),MATCH(YEAR(CB$2),Auxiliar_OPEX_Drivers!$B$76:$I$76,0))*$F5</f>
        <v>5</v>
      </c>
      <c r="CC5" s="107">
        <f>INDEX(Auxiliar_OPEX_Drivers!$B$76:$I$84,MATCH($E5,Auxiliar_OPEX_Drivers!$B$76:$B$84,0),MATCH(YEAR(CC$2),Auxiliar_OPEX_Drivers!$B$76:$I$76,0))*$F5</f>
        <v>5</v>
      </c>
      <c r="CD5" s="107">
        <f>INDEX(Auxiliar_OPEX_Drivers!$B$76:$I$84,MATCH($E5,Auxiliar_OPEX_Drivers!$B$76:$B$84,0),MATCH(YEAR(CD$2),Auxiliar_OPEX_Drivers!$B$76:$I$76,0))*$F5</f>
        <v>5</v>
      </c>
      <c r="CE5" s="107">
        <f>INDEX(Auxiliar_OPEX_Drivers!$B$76:$I$84,MATCH($E5,Auxiliar_OPEX_Drivers!$B$76:$B$84,0),MATCH(YEAR(CE$2),Auxiliar_OPEX_Drivers!$B$76:$I$76,0))*$F5</f>
        <v>5</v>
      </c>
      <c r="CF5" s="107">
        <f>INDEX(Auxiliar_OPEX_Drivers!$B$76:$I$84,MATCH($E5,Auxiliar_OPEX_Drivers!$B$76:$B$84,0),MATCH(YEAR(CF$2),Auxiliar_OPEX_Drivers!$B$76:$I$76,0))*$F5</f>
        <v>5</v>
      </c>
      <c r="CG5" s="107">
        <f>INDEX(Auxiliar_OPEX_Drivers!$B$76:$I$84,MATCH($E5,Auxiliar_OPEX_Drivers!$B$76:$B$84,0),MATCH(YEAR(CG$2),Auxiliar_OPEX_Drivers!$B$76:$I$76,0))*$F5</f>
        <v>5</v>
      </c>
      <c r="CI5" s="51">
        <f>INDEX(Auxiliar_OPEX_CustosUnit!$A$1:$R$129,MATCH(Auxiliar_OPEX_P!$A5,Auxiliar_OPEX_CustosUnit!$A$1:$A$129,0),MATCH(CI$2,Auxiliar_OPEX_CustosUnit!$A$3:$Q$3,0))*(1-DRE_Auxiliar!$A$5)*80%</f>
        <v>14094.75540262233</v>
      </c>
      <c r="CJ5" s="51">
        <f>INDEX(Auxiliar_OPEX_CustosUnit!$A$1:$R$129,MATCH(Auxiliar_OPEX_P!$A5,Auxiliar_OPEX_CustosUnit!$A$1:$A$129,0),MATCH(CJ$2,Auxiliar_OPEX_CustosUnit!$A$3:$Q$3,0))*(1-DRE_Auxiliar!$A$5)*80%</f>
        <v>14568.364342012164</v>
      </c>
      <c r="CK5" s="51">
        <f>INDEX(Auxiliar_OPEX_CustosUnit!$A$1:$R$129,MATCH(Auxiliar_OPEX_P!$A5,Auxiliar_OPEX_CustosUnit!$A$1:$A$129,0),MATCH(CK$2,Auxiliar_OPEX_CustosUnit!$A$3:$Q$3,0))*(1-DRE_Auxiliar!$A$5)*80%</f>
        <v>15315.05540581515</v>
      </c>
      <c r="CL5" s="51">
        <f>INDEX(Auxiliar_OPEX_CustosUnit!$A$1:$R$129,MATCH(Auxiliar_OPEX_P!$A5,Auxiliar_OPEX_CustosUnit!$A$1:$A$129,0),MATCH(CL$2,Auxiliar_OPEX_CustosUnit!$A$3:$Q$3,0))*(1-DRE_Auxiliar!$A$5)*80%</f>
        <v>15298.19810595013</v>
      </c>
      <c r="CM5" s="51">
        <f>INDEX(Auxiliar_OPEX_CustosUnit!$A$1:$R$129,MATCH(Auxiliar_OPEX_P!$A5,Auxiliar_OPEX_CustosUnit!$A$1:$A$129,0),MATCH(CM$2,Auxiliar_OPEX_CustosUnit!$A$3:$Q$3,0))*(1-DRE_Auxiliar!$A$5)*80%</f>
        <v>15308.386013997713</v>
      </c>
      <c r="CN5" s="51">
        <f>INDEX(Auxiliar_OPEX_CustosUnit!$A$1:$R$129,MATCH(Auxiliar_OPEX_P!$A5,Auxiliar_OPEX_CustosUnit!$A$1:$A$129,0),MATCH(CN$2,Auxiliar_OPEX_CustosUnit!$A$3:$Q$3,0))*(1-DRE_Auxiliar!$A$5)*80%</f>
        <v>16498.891086538872</v>
      </c>
      <c r="CO5" s="51">
        <f>INDEX(Auxiliar_OPEX_CustosUnit!$A$1:$R$129,MATCH(Auxiliar_OPEX_P!$A5,Auxiliar_OPEX_CustosUnit!$A$1:$A$129,0),MATCH(CO$2,Auxiliar_OPEX_CustosUnit!$A$3:$Q$3,0))*(1-DRE_Auxiliar!$A$5)*80%</f>
        <v>15793.876409993045</v>
      </c>
      <c r="CP5" s="51">
        <f>INDEX(Auxiliar_OPEX_CustosUnit!$A$1:$R$129,MATCH(Auxiliar_OPEX_P!$A5,Auxiliar_OPEX_CustosUnit!$A$1:$A$129,0),MATCH(CP$2,Auxiliar_OPEX_CustosUnit!$A$3:$Q$3,0))*(1-DRE_Auxiliar!$A$5)*80%</f>
        <v>16289.749588313542</v>
      </c>
      <c r="CQ5" s="51">
        <f>INDEX(Auxiliar_OPEX_CustosUnit!$A$1:$R$129,MATCH(Auxiliar_OPEX_P!$A5,Auxiliar_OPEX_CustosUnit!$A$1:$A$129,0),MATCH(CQ$2,Auxiliar_OPEX_CustosUnit!$A$3:$Q$3,0))*(1-DRE_Auxiliar!$A$5)*80%</f>
        <v>16294.759683216713</v>
      </c>
      <c r="CR5" s="51">
        <f>INDEX(Auxiliar_OPEX_CustosUnit!$A$1:$R$129,MATCH(Auxiliar_OPEX_P!$A5,Auxiliar_OPEX_CustosUnit!$A$1:$A$129,0),MATCH(CR$2,Auxiliar_OPEX_CustosUnit!$A$3:$Q$3,0))*(1-DRE_Auxiliar!$A$5)*80%</f>
        <v>16294.759683216713</v>
      </c>
      <c r="CS5" s="51">
        <f>INDEX(Auxiliar_OPEX_CustosUnit!$A$1:$R$129,MATCH(Auxiliar_OPEX_P!$A5,Auxiliar_OPEX_CustosUnit!$A$1:$A$129,0),MATCH(CS$2,Auxiliar_OPEX_CustosUnit!$A$3:$Q$3,0))*(1-DRE_Auxiliar!$A$5)*80%</f>
        <v>15798.886504896216</v>
      </c>
      <c r="CT5" s="51">
        <f>INDEX(Auxiliar_OPEX_CustosUnit!$A$1:$R$129,MATCH(Auxiliar_OPEX_P!$A5,Auxiliar_OPEX_CustosUnit!$A$1:$A$129,0),MATCH(CT$2,Auxiliar_OPEX_CustosUnit!$A$3:$Q$3,0))*(1-DRE_Auxiliar!$A$5)*80%</f>
        <v>15672.733461907457</v>
      </c>
      <c r="CU5" s="53">
        <f t="shared" si="227"/>
        <v>14094.75540262233</v>
      </c>
      <c r="CV5" s="53">
        <f t="shared" si="228"/>
        <v>14568.364342012164</v>
      </c>
      <c r="CW5" s="53">
        <f t="shared" si="229"/>
        <v>15315.05540581515</v>
      </c>
      <c r="CX5" s="53">
        <f t="shared" si="230"/>
        <v>15298.19810595013</v>
      </c>
      <c r="CY5" s="53">
        <f t="shared" si="231"/>
        <v>15308.386013997713</v>
      </c>
      <c r="CZ5" s="53">
        <f t="shared" si="232"/>
        <v>16498.891086538872</v>
      </c>
      <c r="DA5" s="53">
        <f t="shared" si="233"/>
        <v>15793.876409993045</v>
      </c>
      <c r="DB5" s="53">
        <f t="shared" si="234"/>
        <v>16289.749588313542</v>
      </c>
      <c r="DC5" s="53">
        <f t="shared" si="235"/>
        <v>16294.759683216713</v>
      </c>
      <c r="DD5" s="53">
        <f t="shared" si="236"/>
        <v>16294.759683216713</v>
      </c>
      <c r="DE5" s="53">
        <f t="shared" si="237"/>
        <v>15798.886504896216</v>
      </c>
      <c r="DF5" s="53">
        <f t="shared" si="238"/>
        <v>15672.733461907457</v>
      </c>
      <c r="DG5" s="53">
        <f t="shared" si="239"/>
        <v>14094.75540262233</v>
      </c>
      <c r="DH5" s="53">
        <f t="shared" si="240"/>
        <v>14568.364342012164</v>
      </c>
      <c r="DI5" s="53">
        <f t="shared" si="241"/>
        <v>15315.05540581515</v>
      </c>
      <c r="DJ5" s="53">
        <f t="shared" si="242"/>
        <v>15298.19810595013</v>
      </c>
      <c r="DK5" s="53">
        <f t="shared" si="243"/>
        <v>15308.386013997713</v>
      </c>
      <c r="DL5" s="53">
        <f t="shared" si="244"/>
        <v>16498.891086538872</v>
      </c>
      <c r="DM5" s="53">
        <f t="shared" si="245"/>
        <v>15793.876409993045</v>
      </c>
      <c r="DN5" s="53">
        <f t="shared" si="246"/>
        <v>16289.749588313542</v>
      </c>
      <c r="DO5" s="53">
        <f t="shared" si="247"/>
        <v>16294.759683216713</v>
      </c>
      <c r="DP5" s="53">
        <f t="shared" si="248"/>
        <v>16294.759683216713</v>
      </c>
      <c r="DQ5" s="53">
        <f t="shared" si="249"/>
        <v>15798.886504896216</v>
      </c>
      <c r="DR5" s="53">
        <f t="shared" si="250"/>
        <v>15672.733461907457</v>
      </c>
      <c r="DS5" s="53">
        <f t="shared" si="251"/>
        <v>14094.75540262233</v>
      </c>
      <c r="DT5" s="53">
        <f t="shared" si="252"/>
        <v>14568.364342012164</v>
      </c>
      <c r="DU5" s="53">
        <f t="shared" si="253"/>
        <v>15315.05540581515</v>
      </c>
      <c r="DV5" s="53">
        <f t="shared" si="254"/>
        <v>15298.19810595013</v>
      </c>
      <c r="DW5" s="53">
        <f t="shared" si="255"/>
        <v>15308.386013997713</v>
      </c>
      <c r="DX5" s="53">
        <f t="shared" si="256"/>
        <v>16498.891086538872</v>
      </c>
      <c r="DY5" s="53">
        <f t="shared" si="257"/>
        <v>15793.876409993045</v>
      </c>
      <c r="DZ5" s="53">
        <f t="shared" si="258"/>
        <v>16289.749588313542</v>
      </c>
      <c r="EA5" s="53">
        <f t="shared" si="259"/>
        <v>16294.759683216713</v>
      </c>
      <c r="EB5" s="53">
        <f t="shared" si="260"/>
        <v>16294.759683216713</v>
      </c>
      <c r="EC5" s="53">
        <f t="shared" si="261"/>
        <v>15798.886504896216</v>
      </c>
      <c r="ED5" s="53">
        <f t="shared" si="262"/>
        <v>15672.733461907457</v>
      </c>
      <c r="EE5" s="53">
        <f t="shared" si="263"/>
        <v>14094.75540262233</v>
      </c>
      <c r="EF5" s="53">
        <f t="shared" si="264"/>
        <v>14568.364342012164</v>
      </c>
      <c r="EG5" s="53">
        <f t="shared" si="265"/>
        <v>15315.05540581515</v>
      </c>
      <c r="EH5" s="53">
        <f t="shared" si="266"/>
        <v>15298.19810595013</v>
      </c>
      <c r="EI5" s="53">
        <f t="shared" si="267"/>
        <v>15308.386013997713</v>
      </c>
      <c r="EJ5" s="53">
        <f t="shared" si="268"/>
        <v>16498.891086538872</v>
      </c>
      <c r="EK5" s="53">
        <f t="shared" si="269"/>
        <v>15793.876409993045</v>
      </c>
      <c r="EL5" s="53">
        <f t="shared" si="270"/>
        <v>16289.749588313542</v>
      </c>
      <c r="EM5" s="53">
        <f t="shared" si="271"/>
        <v>16294.759683216713</v>
      </c>
      <c r="EN5" s="53">
        <f t="shared" si="272"/>
        <v>16294.759683216713</v>
      </c>
      <c r="EO5" s="53">
        <f t="shared" si="273"/>
        <v>15798.886504896216</v>
      </c>
      <c r="EP5" s="53">
        <f t="shared" si="274"/>
        <v>15672.733461907457</v>
      </c>
      <c r="EQ5" s="53">
        <f t="shared" si="275"/>
        <v>14094.75540262233</v>
      </c>
      <c r="ER5" s="53">
        <f t="shared" si="276"/>
        <v>14568.364342012164</v>
      </c>
      <c r="ES5" s="53">
        <f t="shared" si="277"/>
        <v>15315.05540581515</v>
      </c>
      <c r="ET5" s="53">
        <f t="shared" si="278"/>
        <v>15298.19810595013</v>
      </c>
      <c r="EU5" s="53">
        <f t="shared" si="279"/>
        <v>15308.386013997713</v>
      </c>
      <c r="EV5" s="53">
        <f t="shared" si="280"/>
        <v>16498.891086538872</v>
      </c>
      <c r="EW5" s="53">
        <f t="shared" si="281"/>
        <v>15793.876409993045</v>
      </c>
      <c r="EX5" s="53">
        <f t="shared" si="282"/>
        <v>16289.749588313542</v>
      </c>
      <c r="EY5" s="53">
        <f t="shared" si="283"/>
        <v>16294.759683216713</v>
      </c>
      <c r="EZ5" s="53">
        <f t="shared" si="284"/>
        <v>16294.759683216713</v>
      </c>
      <c r="FA5" s="53">
        <f t="shared" si="285"/>
        <v>15798.886504896216</v>
      </c>
      <c r="FB5" s="53">
        <f t="shared" si="286"/>
        <v>15672.733461907457</v>
      </c>
      <c r="FC5" s="53">
        <f t="shared" si="287"/>
        <v>14094.75540262233</v>
      </c>
      <c r="FD5" s="53">
        <f t="shared" si="288"/>
        <v>14568.364342012164</v>
      </c>
      <c r="FE5" s="53">
        <f t="shared" si="289"/>
        <v>15315.05540581515</v>
      </c>
      <c r="FF5" s="53">
        <f t="shared" si="290"/>
        <v>15298.19810595013</v>
      </c>
      <c r="FG5" s="53">
        <f t="shared" si="291"/>
        <v>15308.386013997713</v>
      </c>
      <c r="FH5" s="53">
        <f t="shared" si="292"/>
        <v>16498.891086538872</v>
      </c>
      <c r="FI5" s="53">
        <f t="shared" si="293"/>
        <v>15793.876409993045</v>
      </c>
      <c r="FJ5" s="53">
        <f t="shared" si="294"/>
        <v>16289.749588313542</v>
      </c>
      <c r="FK5" s="53">
        <f t="shared" si="295"/>
        <v>16294.759683216713</v>
      </c>
      <c r="FL5" s="53">
        <f t="shared" si="296"/>
        <v>16294.759683216713</v>
      </c>
      <c r="FM5" s="53">
        <f t="shared" si="297"/>
        <v>15798.886504896216</v>
      </c>
      <c r="FN5" s="53">
        <f t="shared" si="298"/>
        <v>15672.733461907457</v>
      </c>
      <c r="FP5" s="51">
        <f t="shared" si="299"/>
        <v>76541.930069988564</v>
      </c>
      <c r="FQ5" s="51">
        <f t="shared" si="2"/>
        <v>82494.455432694362</v>
      </c>
      <c r="FR5" s="51">
        <f t="shared" si="2"/>
        <v>78969.382049965221</v>
      </c>
      <c r="FS5" s="51">
        <f t="shared" si="2"/>
        <v>81448.747941567708</v>
      </c>
      <c r="FT5" s="51">
        <f t="shared" si="2"/>
        <v>81473.798416083562</v>
      </c>
      <c r="FU5" s="51">
        <f t="shared" si="2"/>
        <v>81473.798416083562</v>
      </c>
      <c r="FV5" s="51">
        <f t="shared" si="2"/>
        <v>78994.432524481075</v>
      </c>
      <c r="FW5" s="51">
        <f t="shared" si="2"/>
        <v>78363.667309537283</v>
      </c>
      <c r="FX5" s="51">
        <f t="shared" si="2"/>
        <v>70473.777013111656</v>
      </c>
      <c r="FY5" s="51">
        <f t="shared" si="2"/>
        <v>72841.821710060816</v>
      </c>
      <c r="FZ5" s="51">
        <f t="shared" si="2"/>
        <v>76575.277029075747</v>
      </c>
      <c r="GA5" s="51">
        <f t="shared" si="2"/>
        <v>76490.990529750648</v>
      </c>
      <c r="GB5" s="51">
        <f t="shared" si="2"/>
        <v>76541.930069988564</v>
      </c>
      <c r="GC5" s="51">
        <f t="shared" si="2"/>
        <v>82494.455432694362</v>
      </c>
      <c r="GD5" s="51">
        <f t="shared" si="2"/>
        <v>78969.382049965221</v>
      </c>
      <c r="GE5" s="51">
        <f t="shared" si="2"/>
        <v>81448.747941567708</v>
      </c>
      <c r="GF5" s="51">
        <f t="shared" si="2"/>
        <v>81473.798416083562</v>
      </c>
      <c r="GG5" s="51">
        <f t="shared" si="2"/>
        <v>81473.798416083562</v>
      </c>
      <c r="GH5" s="51">
        <f t="shared" si="2"/>
        <v>78994.432524481075</v>
      </c>
      <c r="GI5" s="51">
        <f t="shared" si="2"/>
        <v>78363.667309537283</v>
      </c>
      <c r="GJ5" s="51">
        <f t="shared" si="2"/>
        <v>70473.777013111656</v>
      </c>
      <c r="GK5" s="51">
        <f t="shared" si="2"/>
        <v>72841.821710060816</v>
      </c>
      <c r="GL5" s="51">
        <f t="shared" si="2"/>
        <v>76575.277029075747</v>
      </c>
      <c r="GM5" s="51">
        <f t="shared" si="2"/>
        <v>76490.990529750648</v>
      </c>
      <c r="GN5" s="51">
        <f t="shared" si="2"/>
        <v>76541.930069988564</v>
      </c>
      <c r="GO5" s="51">
        <f t="shared" si="2"/>
        <v>82494.455432694362</v>
      </c>
      <c r="GP5" s="51">
        <f t="shared" si="2"/>
        <v>78969.382049965221</v>
      </c>
      <c r="GQ5" s="51">
        <f t="shared" si="2"/>
        <v>81448.747941567708</v>
      </c>
      <c r="GR5" s="51">
        <f t="shared" si="2"/>
        <v>81473.798416083562</v>
      </c>
      <c r="GS5" s="51">
        <f t="shared" si="2"/>
        <v>81473.798416083562</v>
      </c>
      <c r="GT5" s="51">
        <f t="shared" si="2"/>
        <v>78994.432524481075</v>
      </c>
      <c r="GU5" s="51">
        <f t="shared" si="2"/>
        <v>78363.667309537283</v>
      </c>
      <c r="GV5" s="51">
        <f t="shared" si="2"/>
        <v>70473.777013111656</v>
      </c>
      <c r="GW5" s="51">
        <f t="shared" si="2"/>
        <v>72841.821710060816</v>
      </c>
      <c r="GX5" s="51">
        <f t="shared" si="2"/>
        <v>76575.277029075747</v>
      </c>
      <c r="GY5" s="51">
        <f t="shared" si="2"/>
        <v>76490.990529750648</v>
      </c>
      <c r="GZ5" s="51">
        <f t="shared" si="2"/>
        <v>76541.930069988564</v>
      </c>
      <c r="HA5" s="51">
        <f t="shared" si="2"/>
        <v>82494.455432694362</v>
      </c>
      <c r="HB5" s="51">
        <f t="shared" si="2"/>
        <v>78969.382049965221</v>
      </c>
      <c r="HC5" s="51">
        <f t="shared" si="2"/>
        <v>81448.747941567708</v>
      </c>
      <c r="HD5" s="51">
        <f t="shared" si="2"/>
        <v>81473.798416083562</v>
      </c>
      <c r="HE5" s="51">
        <f t="shared" si="2"/>
        <v>81473.798416083562</v>
      </c>
      <c r="HF5" s="51">
        <f t="shared" si="2"/>
        <v>78994.432524481075</v>
      </c>
      <c r="HG5" s="51">
        <f t="shared" si="2"/>
        <v>78363.667309537283</v>
      </c>
      <c r="HH5" s="51">
        <f t="shared" si="2"/>
        <v>70473.777013111656</v>
      </c>
      <c r="HI5" s="51">
        <f t="shared" si="2"/>
        <v>72841.821710060816</v>
      </c>
      <c r="HJ5" s="51">
        <f t="shared" si="2"/>
        <v>76575.277029075747</v>
      </c>
      <c r="HK5" s="51">
        <f t="shared" si="2"/>
        <v>76490.990529750648</v>
      </c>
      <c r="HL5" s="51">
        <f t="shared" si="2"/>
        <v>76541.930069988564</v>
      </c>
      <c r="HM5" s="51">
        <f t="shared" si="2"/>
        <v>82494.455432694362</v>
      </c>
      <c r="HN5" s="51">
        <f t="shared" si="2"/>
        <v>78969.382049965221</v>
      </c>
      <c r="HO5" s="51">
        <f t="shared" si="2"/>
        <v>81448.747941567708</v>
      </c>
      <c r="HP5" s="51">
        <f t="shared" si="2"/>
        <v>81473.798416083562</v>
      </c>
      <c r="HQ5" s="51">
        <f t="shared" si="2"/>
        <v>81473.798416083562</v>
      </c>
      <c r="HR5" s="51">
        <f t="shared" si="2"/>
        <v>78994.432524481075</v>
      </c>
      <c r="HS5" s="51">
        <f t="shared" si="2"/>
        <v>78363.667309537283</v>
      </c>
      <c r="HT5" s="51">
        <f t="shared" si="2"/>
        <v>70473.777013111656</v>
      </c>
      <c r="HU5" s="51">
        <f t="shared" si="2"/>
        <v>72841.821710060816</v>
      </c>
      <c r="HV5" s="51">
        <f t="shared" si="2"/>
        <v>76575.277029075747</v>
      </c>
      <c r="HW5" s="51">
        <f t="shared" si="2"/>
        <v>76490.990529750648</v>
      </c>
      <c r="HX5" s="51">
        <f t="shared" si="2"/>
        <v>76541.930069988564</v>
      </c>
      <c r="HY5" s="51">
        <f t="shared" si="2"/>
        <v>82494.455432694362</v>
      </c>
      <c r="HZ5" s="51">
        <f t="shared" si="2"/>
        <v>78969.382049965221</v>
      </c>
      <c r="IA5" s="51">
        <f t="shared" si="2"/>
        <v>81448.747941567708</v>
      </c>
      <c r="IB5" s="51">
        <f t="shared" si="2"/>
        <v>81473.798416083562</v>
      </c>
      <c r="IC5" s="51">
        <f t="shared" si="3"/>
        <v>81473.798416083562</v>
      </c>
      <c r="ID5" s="51">
        <f t="shared" si="3"/>
        <v>78994.432524481075</v>
      </c>
      <c r="IE5" s="51">
        <f t="shared" si="3"/>
        <v>78363.667309537283</v>
      </c>
      <c r="IF5" s="51">
        <f t="shared" si="3"/>
        <v>70473.777013111656</v>
      </c>
      <c r="IG5" s="51">
        <f t="shared" si="3"/>
        <v>72841.821710060816</v>
      </c>
      <c r="IH5" s="51">
        <f t="shared" si="3"/>
        <v>76575.277029075747</v>
      </c>
      <c r="II5" s="51">
        <f t="shared" si="3"/>
        <v>76490.990529750648</v>
      </c>
      <c r="IJ5" s="51">
        <f t="shared" si="3"/>
        <v>76541.930069988564</v>
      </c>
      <c r="IK5" s="51">
        <f t="shared" si="3"/>
        <v>82494.455432694362</v>
      </c>
      <c r="IL5" s="51">
        <f t="shared" si="3"/>
        <v>78969.382049965221</v>
      </c>
      <c r="IM5" s="51">
        <f t="shared" si="3"/>
        <v>81448.747941567708</v>
      </c>
      <c r="IN5" s="51">
        <f t="shared" si="3"/>
        <v>81473.798416083562</v>
      </c>
      <c r="IO5" s="51">
        <f t="shared" si="3"/>
        <v>81473.798416083562</v>
      </c>
      <c r="IP5" s="51">
        <f t="shared" si="3"/>
        <v>78994.432524481075</v>
      </c>
      <c r="IQ5" s="51">
        <f t="shared" si="3"/>
        <v>78363.667309537283</v>
      </c>
      <c r="IS5" s="51">
        <f t="shared" si="300"/>
        <v>936142.07844240032</v>
      </c>
      <c r="IT5" s="51">
        <f t="shared" si="300"/>
        <v>936142.07844240032</v>
      </c>
      <c r="IU5" s="51">
        <f t="shared" si="300"/>
        <v>936142.07844240032</v>
      </c>
      <c r="IV5" s="51">
        <f t="shared" si="300"/>
        <v>936142.07844240032</v>
      </c>
      <c r="IW5" s="51">
        <f t="shared" si="300"/>
        <v>936142.07844240032</v>
      </c>
      <c r="IX5" s="51">
        <f t="shared" si="300"/>
        <v>936142.07844240032</v>
      </c>
      <c r="IZ5" s="111">
        <f t="shared" si="301"/>
        <v>0</v>
      </c>
      <c r="JA5" s="111">
        <f t="shared" si="5"/>
        <v>0</v>
      </c>
      <c r="JB5" s="111">
        <f t="shared" si="6"/>
        <v>0</v>
      </c>
      <c r="JC5" s="111">
        <f t="shared" si="7"/>
        <v>0</v>
      </c>
      <c r="JD5" s="111">
        <f t="shared" si="8"/>
        <v>0</v>
      </c>
      <c r="JE5" s="111">
        <f t="shared" si="9"/>
        <v>0</v>
      </c>
      <c r="JF5" s="111">
        <f t="shared" si="10"/>
        <v>0</v>
      </c>
      <c r="JG5" s="111">
        <f t="shared" si="11"/>
        <v>0</v>
      </c>
      <c r="JH5" s="111">
        <f t="shared" si="12"/>
        <v>0</v>
      </c>
      <c r="JI5" s="111">
        <f t="shared" si="13"/>
        <v>0</v>
      </c>
      <c r="JJ5" s="111">
        <f t="shared" si="14"/>
        <v>0</v>
      </c>
      <c r="JK5" s="111">
        <f t="shared" si="15"/>
        <v>0</v>
      </c>
      <c r="JL5" s="111">
        <f t="shared" si="16"/>
        <v>0</v>
      </c>
      <c r="JM5" s="111">
        <f t="shared" si="17"/>
        <v>0</v>
      </c>
      <c r="JN5" s="111">
        <f t="shared" si="18"/>
        <v>0</v>
      </c>
      <c r="JO5" s="111">
        <f t="shared" si="19"/>
        <v>0</v>
      </c>
      <c r="JP5" s="111">
        <f t="shared" si="20"/>
        <v>0</v>
      </c>
      <c r="JQ5" s="111">
        <f t="shared" si="21"/>
        <v>0</v>
      </c>
      <c r="JR5" s="111">
        <f t="shared" si="22"/>
        <v>0</v>
      </c>
      <c r="JS5" s="111">
        <f t="shared" si="23"/>
        <v>0</v>
      </c>
      <c r="JT5" s="111">
        <f t="shared" si="24"/>
        <v>0</v>
      </c>
      <c r="JU5" s="111">
        <f t="shared" si="25"/>
        <v>0</v>
      </c>
      <c r="JV5" s="111">
        <f t="shared" si="26"/>
        <v>0</v>
      </c>
      <c r="JW5" s="111">
        <f t="shared" si="27"/>
        <v>0</v>
      </c>
      <c r="JX5" s="111">
        <f t="shared" si="28"/>
        <v>0</v>
      </c>
      <c r="JY5" s="111">
        <f t="shared" si="29"/>
        <v>0</v>
      </c>
      <c r="JZ5" s="111">
        <f t="shared" si="30"/>
        <v>0</v>
      </c>
      <c r="KA5" s="111">
        <f t="shared" si="31"/>
        <v>0</v>
      </c>
      <c r="KB5" s="111">
        <f t="shared" si="32"/>
        <v>0</v>
      </c>
      <c r="KC5" s="111">
        <f t="shared" si="33"/>
        <v>0</v>
      </c>
      <c r="KD5" s="111">
        <f t="shared" si="34"/>
        <v>0</v>
      </c>
      <c r="KE5" s="111">
        <f t="shared" si="35"/>
        <v>0</v>
      </c>
      <c r="KF5" s="111">
        <f t="shared" si="36"/>
        <v>0</v>
      </c>
      <c r="KG5" s="111">
        <f t="shared" si="37"/>
        <v>0</v>
      </c>
      <c r="KH5" s="111">
        <f t="shared" si="38"/>
        <v>0</v>
      </c>
      <c r="KI5" s="111">
        <f t="shared" si="39"/>
        <v>0</v>
      </c>
      <c r="KJ5" s="111">
        <f t="shared" si="40"/>
        <v>0</v>
      </c>
      <c r="KK5" s="111">
        <f t="shared" si="41"/>
        <v>0</v>
      </c>
      <c r="KL5" s="111">
        <f t="shared" si="42"/>
        <v>0</v>
      </c>
      <c r="KM5" s="111">
        <f t="shared" si="43"/>
        <v>0</v>
      </c>
      <c r="KN5" s="111">
        <f t="shared" si="44"/>
        <v>0</v>
      </c>
      <c r="KO5" s="111">
        <f t="shared" si="45"/>
        <v>0</v>
      </c>
      <c r="KP5" s="111">
        <f t="shared" si="46"/>
        <v>0</v>
      </c>
      <c r="KQ5" s="111">
        <f t="shared" si="47"/>
        <v>0</v>
      </c>
      <c r="KR5" s="111">
        <f t="shared" si="48"/>
        <v>0</v>
      </c>
      <c r="KS5" s="111">
        <f t="shared" si="49"/>
        <v>0</v>
      </c>
      <c r="KT5" s="111">
        <f t="shared" si="50"/>
        <v>0</v>
      </c>
      <c r="KU5" s="111">
        <f t="shared" si="51"/>
        <v>0</v>
      </c>
      <c r="KV5" s="111">
        <f t="shared" si="52"/>
        <v>0</v>
      </c>
      <c r="KW5" s="111">
        <f t="shared" si="53"/>
        <v>0</v>
      </c>
      <c r="KX5" s="111">
        <f t="shared" si="54"/>
        <v>0</v>
      </c>
      <c r="KY5" s="111">
        <f t="shared" si="55"/>
        <v>0</v>
      </c>
      <c r="KZ5" s="111">
        <f t="shared" si="56"/>
        <v>0</v>
      </c>
      <c r="LA5" s="111">
        <f t="shared" si="57"/>
        <v>0</v>
      </c>
      <c r="LB5" s="111">
        <f t="shared" si="58"/>
        <v>0</v>
      </c>
      <c r="LC5" s="111">
        <f t="shared" si="59"/>
        <v>0</v>
      </c>
      <c r="LD5" s="111">
        <f t="shared" si="60"/>
        <v>0</v>
      </c>
      <c r="LE5" s="111">
        <f t="shared" si="61"/>
        <v>0</v>
      </c>
      <c r="LF5" s="111">
        <f t="shared" si="62"/>
        <v>0</v>
      </c>
      <c r="LG5" s="111">
        <f t="shared" si="63"/>
        <v>0</v>
      </c>
      <c r="LH5" s="111">
        <f t="shared" si="64"/>
        <v>0</v>
      </c>
      <c r="LI5" s="111">
        <f t="shared" si="65"/>
        <v>0</v>
      </c>
      <c r="LJ5" s="111">
        <f t="shared" si="66"/>
        <v>0</v>
      </c>
      <c r="LK5" s="111">
        <f t="shared" si="67"/>
        <v>0</v>
      </c>
      <c r="LL5" s="111">
        <f t="shared" si="68"/>
        <v>0</v>
      </c>
      <c r="LM5" s="111">
        <f t="shared" si="69"/>
        <v>0</v>
      </c>
      <c r="LN5" s="111">
        <f t="shared" si="70"/>
        <v>0</v>
      </c>
      <c r="LO5" s="111">
        <f t="shared" si="71"/>
        <v>0</v>
      </c>
      <c r="LP5" s="111">
        <f t="shared" si="72"/>
        <v>0</v>
      </c>
      <c r="LQ5" s="111">
        <f t="shared" si="73"/>
        <v>0</v>
      </c>
      <c r="LR5" s="111">
        <f t="shared" si="74"/>
        <v>0</v>
      </c>
      <c r="LS5" s="111">
        <f t="shared" si="75"/>
        <v>0</v>
      </c>
      <c r="LT5" s="111">
        <f t="shared" si="76"/>
        <v>0</v>
      </c>
      <c r="LU5" s="111">
        <f t="shared" si="77"/>
        <v>0</v>
      </c>
      <c r="LV5" s="111">
        <f t="shared" si="78"/>
        <v>0</v>
      </c>
      <c r="LW5" s="111">
        <f t="shared" si="79"/>
        <v>0</v>
      </c>
      <c r="LX5" s="111">
        <f t="shared" si="80"/>
        <v>0</v>
      </c>
      <c r="LY5" s="111">
        <f t="shared" si="81"/>
        <v>0</v>
      </c>
      <c r="LZ5" s="111">
        <f t="shared" si="82"/>
        <v>0</v>
      </c>
      <c r="MA5" s="111">
        <f t="shared" si="83"/>
        <v>0</v>
      </c>
      <c r="MD5" s="111"/>
      <c r="ME5" s="111">
        <f t="shared" si="302"/>
        <v>0</v>
      </c>
      <c r="MF5" s="111">
        <f t="shared" si="84"/>
        <v>0</v>
      </c>
      <c r="MG5" s="111">
        <f t="shared" si="85"/>
        <v>0</v>
      </c>
      <c r="MH5" s="111">
        <f t="shared" si="86"/>
        <v>0</v>
      </c>
      <c r="MI5" s="111">
        <f t="shared" si="87"/>
        <v>0</v>
      </c>
      <c r="MJ5" s="111">
        <f t="shared" si="88"/>
        <v>0</v>
      </c>
      <c r="MK5" s="111">
        <f t="shared" si="89"/>
        <v>0</v>
      </c>
      <c r="ML5" s="111">
        <f t="shared" si="90"/>
        <v>0</v>
      </c>
      <c r="MM5" s="111">
        <f t="shared" si="91"/>
        <v>0</v>
      </c>
      <c r="MN5" s="111">
        <f t="shared" si="92"/>
        <v>0</v>
      </c>
      <c r="MO5" s="111">
        <f t="shared" si="93"/>
        <v>0</v>
      </c>
      <c r="MP5" s="111">
        <f t="shared" si="94"/>
        <v>0</v>
      </c>
      <c r="MQ5" s="111">
        <f t="shared" si="95"/>
        <v>0</v>
      </c>
      <c r="MR5" s="111">
        <f t="shared" si="96"/>
        <v>0</v>
      </c>
      <c r="MS5" s="111">
        <f t="shared" si="97"/>
        <v>0</v>
      </c>
      <c r="MT5" s="111">
        <f t="shared" si="98"/>
        <v>0</v>
      </c>
      <c r="MU5" s="111">
        <f t="shared" si="99"/>
        <v>0</v>
      </c>
      <c r="MV5" s="111">
        <f t="shared" si="100"/>
        <v>0</v>
      </c>
      <c r="MW5" s="111">
        <f t="shared" si="101"/>
        <v>0</v>
      </c>
      <c r="MX5" s="111">
        <f t="shared" si="102"/>
        <v>0</v>
      </c>
      <c r="MY5" s="111">
        <f t="shared" si="103"/>
        <v>0</v>
      </c>
      <c r="MZ5" s="111">
        <f t="shared" si="104"/>
        <v>0</v>
      </c>
      <c r="NA5" s="111">
        <f t="shared" si="105"/>
        <v>0</v>
      </c>
      <c r="NB5" s="111">
        <f t="shared" si="106"/>
        <v>0</v>
      </c>
      <c r="NC5" s="111">
        <f t="shared" si="107"/>
        <v>0</v>
      </c>
      <c r="ND5" s="111">
        <f t="shared" si="108"/>
        <v>0</v>
      </c>
      <c r="NE5" s="111">
        <f t="shared" si="109"/>
        <v>0</v>
      </c>
      <c r="NF5" s="111">
        <f t="shared" si="110"/>
        <v>0</v>
      </c>
      <c r="NG5" s="111">
        <f t="shared" si="111"/>
        <v>0</v>
      </c>
      <c r="NH5" s="111">
        <f t="shared" si="112"/>
        <v>0</v>
      </c>
      <c r="NI5" s="111">
        <f t="shared" si="113"/>
        <v>0</v>
      </c>
      <c r="NJ5" s="111">
        <f t="shared" si="114"/>
        <v>0</v>
      </c>
      <c r="NK5" s="111">
        <f t="shared" si="115"/>
        <v>0</v>
      </c>
      <c r="NL5" s="111">
        <f t="shared" si="116"/>
        <v>0</v>
      </c>
      <c r="NM5" s="111">
        <f t="shared" si="117"/>
        <v>0</v>
      </c>
      <c r="NN5" s="111">
        <f t="shared" si="118"/>
        <v>0</v>
      </c>
      <c r="NO5" s="111">
        <f t="shared" si="119"/>
        <v>0</v>
      </c>
      <c r="NP5" s="111">
        <f t="shared" si="120"/>
        <v>0</v>
      </c>
      <c r="NQ5" s="111">
        <f t="shared" si="121"/>
        <v>0</v>
      </c>
      <c r="NR5" s="111">
        <f t="shared" si="122"/>
        <v>0</v>
      </c>
      <c r="NS5" s="111">
        <f t="shared" si="123"/>
        <v>0</v>
      </c>
      <c r="NT5" s="111">
        <f t="shared" si="124"/>
        <v>0</v>
      </c>
      <c r="NU5" s="111">
        <f t="shared" si="125"/>
        <v>0</v>
      </c>
      <c r="NV5" s="111">
        <f t="shared" si="126"/>
        <v>0</v>
      </c>
      <c r="NW5" s="111">
        <f t="shared" si="127"/>
        <v>0</v>
      </c>
      <c r="NX5" s="111">
        <f t="shared" si="128"/>
        <v>0</v>
      </c>
      <c r="NY5" s="111">
        <f t="shared" si="129"/>
        <v>0</v>
      </c>
      <c r="NZ5" s="111">
        <f t="shared" si="130"/>
        <v>0</v>
      </c>
      <c r="OA5" s="111">
        <f t="shared" si="131"/>
        <v>0</v>
      </c>
      <c r="OB5" s="111">
        <f t="shared" si="132"/>
        <v>0</v>
      </c>
      <c r="OC5" s="111">
        <f t="shared" si="133"/>
        <v>0</v>
      </c>
      <c r="OD5" s="111">
        <f t="shared" si="134"/>
        <v>0</v>
      </c>
      <c r="OE5" s="111">
        <f t="shared" si="135"/>
        <v>0</v>
      </c>
      <c r="OF5" s="111">
        <f t="shared" si="136"/>
        <v>0</v>
      </c>
      <c r="OG5" s="111">
        <f t="shared" si="137"/>
        <v>0</v>
      </c>
      <c r="OH5" s="111">
        <f t="shared" si="138"/>
        <v>0</v>
      </c>
      <c r="OI5" s="111">
        <f t="shared" si="139"/>
        <v>0</v>
      </c>
      <c r="OJ5" s="111">
        <f t="shared" si="140"/>
        <v>0</v>
      </c>
      <c r="OK5" s="111">
        <f t="shared" si="141"/>
        <v>0</v>
      </c>
      <c r="OL5" s="111">
        <f t="shared" si="142"/>
        <v>0</v>
      </c>
      <c r="OM5" s="111">
        <f t="shared" si="143"/>
        <v>0</v>
      </c>
      <c r="ON5" s="111">
        <f t="shared" si="144"/>
        <v>0</v>
      </c>
      <c r="OO5" s="111">
        <f t="shared" si="145"/>
        <v>0</v>
      </c>
      <c r="OP5" s="111">
        <f t="shared" si="146"/>
        <v>0</v>
      </c>
      <c r="OQ5" s="111">
        <f t="shared" si="147"/>
        <v>0</v>
      </c>
      <c r="OR5" s="111">
        <f t="shared" si="148"/>
        <v>0</v>
      </c>
      <c r="OS5" s="111">
        <f t="shared" si="149"/>
        <v>0</v>
      </c>
      <c r="OT5" s="111">
        <f t="shared" si="150"/>
        <v>0</v>
      </c>
      <c r="OU5" s="111">
        <f t="shared" si="151"/>
        <v>0</v>
      </c>
      <c r="OV5" s="111">
        <f t="shared" si="152"/>
        <v>0</v>
      </c>
      <c r="OW5" s="111">
        <f t="shared" si="153"/>
        <v>0</v>
      </c>
      <c r="OX5" s="111">
        <f t="shared" si="154"/>
        <v>0</v>
      </c>
      <c r="OY5" s="111"/>
      <c r="PA5" s="51">
        <f t="shared" si="303"/>
        <v>82494.455432694362</v>
      </c>
      <c r="PB5" s="51">
        <f t="shared" si="155"/>
        <v>78969.382049965221</v>
      </c>
      <c r="PC5" s="51">
        <f t="shared" si="156"/>
        <v>81448.747941567708</v>
      </c>
      <c r="PD5" s="51">
        <f t="shared" si="157"/>
        <v>81473.798416083562</v>
      </c>
      <c r="PE5" s="51">
        <f t="shared" si="158"/>
        <v>81473.798416083562</v>
      </c>
      <c r="PF5" s="51">
        <f t="shared" si="159"/>
        <v>78994.432524481075</v>
      </c>
      <c r="PG5" s="51">
        <f t="shared" si="160"/>
        <v>78363.667309537283</v>
      </c>
      <c r="PH5" s="51">
        <f t="shared" si="161"/>
        <v>70473.777013111656</v>
      </c>
      <c r="PI5" s="51">
        <f t="shared" si="162"/>
        <v>72841.821710060816</v>
      </c>
      <c r="PJ5" s="51">
        <f t="shared" si="163"/>
        <v>76575.277029075747</v>
      </c>
      <c r="PK5" s="51">
        <f t="shared" si="164"/>
        <v>76490.990529750648</v>
      </c>
      <c r="PL5" s="51">
        <f t="shared" si="165"/>
        <v>76541.930069988564</v>
      </c>
      <c r="PM5" s="51">
        <f t="shared" si="166"/>
        <v>82494.455432694362</v>
      </c>
      <c r="PN5" s="51">
        <f t="shared" si="167"/>
        <v>78969.382049965221</v>
      </c>
      <c r="PO5" s="51">
        <f t="shared" si="168"/>
        <v>81448.747941567708</v>
      </c>
      <c r="PP5" s="51">
        <f t="shared" si="169"/>
        <v>81473.798416083562</v>
      </c>
      <c r="PQ5" s="51">
        <f t="shared" si="170"/>
        <v>81473.798416083562</v>
      </c>
      <c r="PR5" s="51">
        <f t="shared" si="171"/>
        <v>78994.432524481075</v>
      </c>
      <c r="PS5" s="51">
        <f t="shared" si="172"/>
        <v>78363.667309537283</v>
      </c>
      <c r="PT5" s="51">
        <f t="shared" si="173"/>
        <v>70473.777013111656</v>
      </c>
      <c r="PU5" s="51">
        <f t="shared" si="174"/>
        <v>72841.821710060816</v>
      </c>
      <c r="PV5" s="51">
        <f t="shared" si="175"/>
        <v>76575.277029075747</v>
      </c>
      <c r="PW5" s="51">
        <f t="shared" si="176"/>
        <v>76490.990529750648</v>
      </c>
      <c r="PX5" s="51">
        <f t="shared" si="177"/>
        <v>76541.930069988564</v>
      </c>
      <c r="PY5" s="51">
        <f t="shared" si="178"/>
        <v>82494.455432694362</v>
      </c>
      <c r="PZ5" s="51">
        <f t="shared" si="179"/>
        <v>78969.382049965221</v>
      </c>
      <c r="QA5" s="51">
        <f t="shared" si="180"/>
        <v>81448.747941567708</v>
      </c>
      <c r="QB5" s="51">
        <f t="shared" si="181"/>
        <v>81473.798416083562</v>
      </c>
      <c r="QC5" s="51">
        <f t="shared" si="182"/>
        <v>81473.798416083562</v>
      </c>
      <c r="QD5" s="51">
        <f t="shared" si="183"/>
        <v>78994.432524481075</v>
      </c>
      <c r="QE5" s="51">
        <f t="shared" si="184"/>
        <v>78363.667309537283</v>
      </c>
      <c r="QF5" s="51">
        <f t="shared" si="185"/>
        <v>70473.777013111656</v>
      </c>
      <c r="QG5" s="51">
        <f t="shared" si="186"/>
        <v>72841.821710060816</v>
      </c>
      <c r="QH5" s="51">
        <f t="shared" si="187"/>
        <v>76575.277029075747</v>
      </c>
      <c r="QI5" s="51">
        <f t="shared" si="188"/>
        <v>76490.990529750648</v>
      </c>
      <c r="QJ5" s="51">
        <f t="shared" si="189"/>
        <v>76541.930069988564</v>
      </c>
      <c r="QK5" s="51">
        <f t="shared" si="190"/>
        <v>82494.455432694362</v>
      </c>
      <c r="QL5" s="51">
        <f t="shared" si="191"/>
        <v>78969.382049965221</v>
      </c>
      <c r="QM5" s="51">
        <f t="shared" si="192"/>
        <v>81448.747941567708</v>
      </c>
      <c r="QN5" s="51">
        <f t="shared" si="193"/>
        <v>81473.798416083562</v>
      </c>
      <c r="QO5" s="51">
        <f t="shared" si="194"/>
        <v>81473.798416083562</v>
      </c>
      <c r="QP5" s="51">
        <f t="shared" si="195"/>
        <v>78994.432524481075</v>
      </c>
      <c r="QQ5" s="51">
        <f t="shared" si="196"/>
        <v>78363.667309537283</v>
      </c>
      <c r="QR5" s="51">
        <f t="shared" si="197"/>
        <v>70473.777013111656</v>
      </c>
      <c r="QS5" s="51">
        <f t="shared" si="198"/>
        <v>72841.821710060816</v>
      </c>
      <c r="QT5" s="51">
        <f t="shared" si="199"/>
        <v>76575.277029075747</v>
      </c>
      <c r="QU5" s="51">
        <f t="shared" si="200"/>
        <v>76490.990529750648</v>
      </c>
      <c r="QV5" s="51">
        <f t="shared" si="201"/>
        <v>76541.930069988564</v>
      </c>
      <c r="QW5" s="51">
        <f t="shared" si="202"/>
        <v>82494.455432694362</v>
      </c>
      <c r="QX5" s="51">
        <f t="shared" si="203"/>
        <v>78969.382049965221</v>
      </c>
      <c r="QY5" s="51">
        <f t="shared" si="204"/>
        <v>81448.747941567708</v>
      </c>
      <c r="QZ5" s="51">
        <f t="shared" si="205"/>
        <v>81473.798416083562</v>
      </c>
      <c r="RA5" s="51">
        <f t="shared" si="206"/>
        <v>81473.798416083562</v>
      </c>
      <c r="RB5" s="51">
        <f t="shared" si="207"/>
        <v>78994.432524481075</v>
      </c>
      <c r="RC5" s="51">
        <f t="shared" si="208"/>
        <v>78363.667309537283</v>
      </c>
      <c r="RD5" s="51">
        <f t="shared" si="209"/>
        <v>70473.777013111656</v>
      </c>
      <c r="RE5" s="51">
        <f t="shared" si="210"/>
        <v>72841.821710060816</v>
      </c>
      <c r="RF5" s="51">
        <f t="shared" si="211"/>
        <v>76575.277029075747</v>
      </c>
      <c r="RG5" s="51">
        <f t="shared" si="212"/>
        <v>76490.990529750648</v>
      </c>
      <c r="RH5" s="51">
        <f t="shared" si="213"/>
        <v>76541.930069988564</v>
      </c>
      <c r="RI5" s="51">
        <f t="shared" si="214"/>
        <v>82494.455432694362</v>
      </c>
      <c r="RJ5" s="51">
        <f t="shared" si="215"/>
        <v>78969.382049965221</v>
      </c>
      <c r="RK5" s="51">
        <f t="shared" si="216"/>
        <v>81448.747941567708</v>
      </c>
      <c r="RL5" s="51">
        <f t="shared" si="217"/>
        <v>81473.798416083562</v>
      </c>
      <c r="RM5" s="51">
        <f t="shared" si="218"/>
        <v>81473.798416083562</v>
      </c>
      <c r="RN5" s="51">
        <f t="shared" si="219"/>
        <v>78994.432524481075</v>
      </c>
      <c r="RO5" s="51">
        <f t="shared" si="220"/>
        <v>78363.667309537283</v>
      </c>
      <c r="RP5" s="51">
        <f t="shared" si="221"/>
        <v>70473.777013111656</v>
      </c>
      <c r="RQ5" s="51">
        <f t="shared" si="222"/>
        <v>72841.821710060816</v>
      </c>
      <c r="RR5" s="51">
        <f t="shared" si="223"/>
        <v>76575.277029075747</v>
      </c>
      <c r="RS5" s="51">
        <f t="shared" si="224"/>
        <v>76490.990529750648</v>
      </c>
      <c r="RT5" s="51">
        <f t="shared" si="225"/>
        <v>76541.930069988564</v>
      </c>
      <c r="RU5" s="51"/>
      <c r="RV5" s="51">
        <f t="shared" si="304"/>
        <v>936142.07844240032</v>
      </c>
      <c r="RW5" s="51">
        <f t="shared" si="226"/>
        <v>936142.07844240032</v>
      </c>
      <c r="RX5" s="51">
        <f t="shared" si="226"/>
        <v>936142.07844240032</v>
      </c>
      <c r="RY5" s="51">
        <f t="shared" si="226"/>
        <v>936142.07844240032</v>
      </c>
      <c r="RZ5" s="51">
        <f t="shared" si="226"/>
        <v>936142.07844240032</v>
      </c>
      <c r="SA5" s="51">
        <f t="shared" si="226"/>
        <v>936142.07844240032</v>
      </c>
    </row>
    <row r="6" spans="1:495" x14ac:dyDescent="0.3">
      <c r="A6" s="1">
        <v>110120</v>
      </c>
      <c r="B6" s="1" t="s">
        <v>182</v>
      </c>
      <c r="C6" s="1" t="s">
        <v>172</v>
      </c>
      <c r="D6" s="44">
        <v>0</v>
      </c>
      <c r="E6" s="1" t="s">
        <v>174</v>
      </c>
      <c r="F6" s="107">
        <f>VLOOKUP(A6,Auxiliar_OPEX_CustosUnit!$A$4:$E$129,COLUMN(Auxiliar_OPEX_CustosUnit!$E$3),0)</f>
        <v>5</v>
      </c>
      <c r="G6" s="107">
        <f>INDEX(Auxiliar_OPEX_Drivers!$B$76:$I$84,MATCH($E6,Auxiliar_OPEX_Drivers!$B$76:$B$84,0),MATCH(YEAR(G$2),Auxiliar_OPEX_Drivers!$B$76:$I$76,0))*$F6</f>
        <v>5</v>
      </c>
      <c r="H6" s="107">
        <f>INDEX(Auxiliar_OPEX_Drivers!$B$76:$I$84,MATCH($E6,Auxiliar_OPEX_Drivers!$B$76:$B$84,0),MATCH(YEAR(H$2),Auxiliar_OPEX_Drivers!$B$76:$I$76,0))*$F6</f>
        <v>5</v>
      </c>
      <c r="I6" s="107">
        <f>INDEX(Auxiliar_OPEX_Drivers!$B$76:$I$84,MATCH($E6,Auxiliar_OPEX_Drivers!$B$76:$B$84,0),MATCH(YEAR(I$2),Auxiliar_OPEX_Drivers!$B$76:$I$76,0))*$F6</f>
        <v>5</v>
      </c>
      <c r="J6" s="107">
        <f>INDEX(Auxiliar_OPEX_Drivers!$B$76:$I$84,MATCH($E6,Auxiliar_OPEX_Drivers!$B$76:$B$84,0),MATCH(YEAR(J$2),Auxiliar_OPEX_Drivers!$B$76:$I$76,0))*$F6</f>
        <v>5</v>
      </c>
      <c r="K6" s="107">
        <f>INDEX(Auxiliar_OPEX_Drivers!$B$76:$I$84,MATCH($E6,Auxiliar_OPEX_Drivers!$B$76:$B$84,0),MATCH(YEAR(K$2),Auxiliar_OPEX_Drivers!$B$76:$I$76,0))*$F6</f>
        <v>5</v>
      </c>
      <c r="L6" s="107">
        <f>INDEX(Auxiliar_OPEX_Drivers!$B$76:$I$84,MATCH($E6,Auxiliar_OPEX_Drivers!$B$76:$B$84,0),MATCH(YEAR(L$2),Auxiliar_OPEX_Drivers!$B$76:$I$76,0))*$F6</f>
        <v>5</v>
      </c>
      <c r="M6" s="107">
        <f>INDEX(Auxiliar_OPEX_Drivers!$B$76:$I$84,MATCH($E6,Auxiliar_OPEX_Drivers!$B$76:$B$84,0),MATCH(YEAR(M$2),Auxiliar_OPEX_Drivers!$B$76:$I$76,0))*$F6</f>
        <v>5</v>
      </c>
      <c r="N6" s="107">
        <f>INDEX(Auxiliar_OPEX_Drivers!$B$76:$I$84,MATCH($E6,Auxiliar_OPEX_Drivers!$B$76:$B$84,0),MATCH(YEAR(N$2),Auxiliar_OPEX_Drivers!$B$76:$I$76,0))*$F6</f>
        <v>5</v>
      </c>
      <c r="O6" s="107">
        <f>INDEX(Auxiliar_OPEX_Drivers!$B$76:$I$84,MATCH($E6,Auxiliar_OPEX_Drivers!$B$76:$B$84,0),MATCH(YEAR(O$2),Auxiliar_OPEX_Drivers!$B$76:$I$76,0))*$F6</f>
        <v>5</v>
      </c>
      <c r="P6" s="107">
        <f>INDEX(Auxiliar_OPEX_Drivers!$B$76:$I$84,MATCH($E6,Auxiliar_OPEX_Drivers!$B$76:$B$84,0),MATCH(YEAR(P$2),Auxiliar_OPEX_Drivers!$B$76:$I$76,0))*$F6</f>
        <v>5</v>
      </c>
      <c r="Q6" s="107">
        <f>INDEX(Auxiliar_OPEX_Drivers!$B$76:$I$84,MATCH($E6,Auxiliar_OPEX_Drivers!$B$76:$B$84,0),MATCH(YEAR(Q$2),Auxiliar_OPEX_Drivers!$B$76:$I$76,0))*$F6</f>
        <v>5</v>
      </c>
      <c r="R6" s="107">
        <f>INDEX(Auxiliar_OPEX_Drivers!$B$76:$I$84,MATCH($E6,Auxiliar_OPEX_Drivers!$B$76:$B$84,0),MATCH(YEAR(R$2),Auxiliar_OPEX_Drivers!$B$76:$I$76,0))*$F6</f>
        <v>5</v>
      </c>
      <c r="S6" s="107">
        <f>INDEX(Auxiliar_OPEX_Drivers!$B$76:$I$84,MATCH($E6,Auxiliar_OPEX_Drivers!$B$76:$B$84,0),MATCH(YEAR(S$2),Auxiliar_OPEX_Drivers!$B$76:$I$76,0))*$F6</f>
        <v>5</v>
      </c>
      <c r="T6" s="107">
        <f>INDEX(Auxiliar_OPEX_Drivers!$B$76:$I$84,MATCH($E6,Auxiliar_OPEX_Drivers!$B$76:$B$84,0),MATCH(YEAR(T$2),Auxiliar_OPEX_Drivers!$B$76:$I$76,0))*$F6</f>
        <v>5</v>
      </c>
      <c r="U6" s="107">
        <f>INDEX(Auxiliar_OPEX_Drivers!$B$76:$I$84,MATCH($E6,Auxiliar_OPEX_Drivers!$B$76:$B$84,0),MATCH(YEAR(U$2),Auxiliar_OPEX_Drivers!$B$76:$I$76,0))*$F6</f>
        <v>5</v>
      </c>
      <c r="V6" s="107">
        <f>INDEX(Auxiliar_OPEX_Drivers!$B$76:$I$84,MATCH($E6,Auxiliar_OPEX_Drivers!$B$76:$B$84,0),MATCH(YEAR(V$2),Auxiliar_OPEX_Drivers!$B$76:$I$76,0))*$F6</f>
        <v>5</v>
      </c>
      <c r="W6" s="107">
        <f>INDEX(Auxiliar_OPEX_Drivers!$B$76:$I$84,MATCH($E6,Auxiliar_OPEX_Drivers!$B$76:$B$84,0),MATCH(YEAR(W$2),Auxiliar_OPEX_Drivers!$B$76:$I$76,0))*$F6</f>
        <v>5</v>
      </c>
      <c r="X6" s="107">
        <f>INDEX(Auxiliar_OPEX_Drivers!$B$76:$I$84,MATCH($E6,Auxiliar_OPEX_Drivers!$B$76:$B$84,0),MATCH(YEAR(X$2),Auxiliar_OPEX_Drivers!$B$76:$I$76,0))*$F6</f>
        <v>5</v>
      </c>
      <c r="Y6" s="107">
        <f>INDEX(Auxiliar_OPEX_Drivers!$B$76:$I$84,MATCH($E6,Auxiliar_OPEX_Drivers!$B$76:$B$84,0),MATCH(YEAR(Y$2),Auxiliar_OPEX_Drivers!$B$76:$I$76,0))*$F6</f>
        <v>5</v>
      </c>
      <c r="Z6" s="107">
        <f>INDEX(Auxiliar_OPEX_Drivers!$B$76:$I$84,MATCH($E6,Auxiliar_OPEX_Drivers!$B$76:$B$84,0),MATCH(YEAR(Z$2),Auxiliar_OPEX_Drivers!$B$76:$I$76,0))*$F6</f>
        <v>5</v>
      </c>
      <c r="AA6" s="107">
        <f>INDEX(Auxiliar_OPEX_Drivers!$B$76:$I$84,MATCH($E6,Auxiliar_OPEX_Drivers!$B$76:$B$84,0),MATCH(YEAR(AA$2),Auxiliar_OPEX_Drivers!$B$76:$I$76,0))*$F6</f>
        <v>5</v>
      </c>
      <c r="AB6" s="107">
        <f>INDEX(Auxiliar_OPEX_Drivers!$B$76:$I$84,MATCH($E6,Auxiliar_OPEX_Drivers!$B$76:$B$84,0),MATCH(YEAR(AB$2),Auxiliar_OPEX_Drivers!$B$76:$I$76,0))*$F6</f>
        <v>5</v>
      </c>
      <c r="AC6" s="107">
        <f>INDEX(Auxiliar_OPEX_Drivers!$B$76:$I$84,MATCH($E6,Auxiliar_OPEX_Drivers!$B$76:$B$84,0),MATCH(YEAR(AC$2),Auxiliar_OPEX_Drivers!$B$76:$I$76,0))*$F6</f>
        <v>5</v>
      </c>
      <c r="AD6" s="107">
        <f>INDEX(Auxiliar_OPEX_Drivers!$B$76:$I$84,MATCH($E6,Auxiliar_OPEX_Drivers!$B$76:$B$84,0),MATCH(YEAR(AD$2),Auxiliar_OPEX_Drivers!$B$76:$I$76,0))*$F6</f>
        <v>5</v>
      </c>
      <c r="AE6" s="107">
        <f>INDEX(Auxiliar_OPEX_Drivers!$B$76:$I$84,MATCH($E6,Auxiliar_OPEX_Drivers!$B$76:$B$84,0),MATCH(YEAR(AE$2),Auxiliar_OPEX_Drivers!$B$76:$I$76,0))*$F6</f>
        <v>5</v>
      </c>
      <c r="AF6" s="107">
        <f>INDEX(Auxiliar_OPEX_Drivers!$B$76:$I$84,MATCH($E6,Auxiliar_OPEX_Drivers!$B$76:$B$84,0),MATCH(YEAR(AF$2),Auxiliar_OPEX_Drivers!$B$76:$I$76,0))*$F6</f>
        <v>5</v>
      </c>
      <c r="AG6" s="107">
        <f>INDEX(Auxiliar_OPEX_Drivers!$B$76:$I$84,MATCH($E6,Auxiliar_OPEX_Drivers!$B$76:$B$84,0),MATCH(YEAR(AG$2),Auxiliar_OPEX_Drivers!$B$76:$I$76,0))*$F6</f>
        <v>5</v>
      </c>
      <c r="AH6" s="107">
        <f>INDEX(Auxiliar_OPEX_Drivers!$B$76:$I$84,MATCH($E6,Auxiliar_OPEX_Drivers!$B$76:$B$84,0),MATCH(YEAR(AH$2),Auxiliar_OPEX_Drivers!$B$76:$I$76,0))*$F6</f>
        <v>5</v>
      </c>
      <c r="AI6" s="107">
        <f>INDEX(Auxiliar_OPEX_Drivers!$B$76:$I$84,MATCH($E6,Auxiliar_OPEX_Drivers!$B$76:$B$84,0),MATCH(YEAR(AI$2),Auxiliar_OPEX_Drivers!$B$76:$I$76,0))*$F6</f>
        <v>5</v>
      </c>
      <c r="AJ6" s="107">
        <f>INDEX(Auxiliar_OPEX_Drivers!$B$76:$I$84,MATCH($E6,Auxiliar_OPEX_Drivers!$B$76:$B$84,0),MATCH(YEAR(AJ$2),Auxiliar_OPEX_Drivers!$B$76:$I$76,0))*$F6</f>
        <v>5</v>
      </c>
      <c r="AK6" s="107">
        <f>INDEX(Auxiliar_OPEX_Drivers!$B$76:$I$84,MATCH($E6,Auxiliar_OPEX_Drivers!$B$76:$B$84,0),MATCH(YEAR(AK$2),Auxiliar_OPEX_Drivers!$B$76:$I$76,0))*$F6</f>
        <v>5</v>
      </c>
      <c r="AL6" s="107">
        <f>INDEX(Auxiliar_OPEX_Drivers!$B$76:$I$84,MATCH($E6,Auxiliar_OPEX_Drivers!$B$76:$B$84,0),MATCH(YEAR(AL$2),Auxiliar_OPEX_Drivers!$B$76:$I$76,0))*$F6</f>
        <v>5</v>
      </c>
      <c r="AM6" s="107">
        <f>INDEX(Auxiliar_OPEX_Drivers!$B$76:$I$84,MATCH($E6,Auxiliar_OPEX_Drivers!$B$76:$B$84,0),MATCH(YEAR(AM$2),Auxiliar_OPEX_Drivers!$B$76:$I$76,0))*$F6</f>
        <v>5</v>
      </c>
      <c r="AN6" s="107">
        <f>INDEX(Auxiliar_OPEX_Drivers!$B$76:$I$84,MATCH($E6,Auxiliar_OPEX_Drivers!$B$76:$B$84,0),MATCH(YEAR(AN$2),Auxiliar_OPEX_Drivers!$B$76:$I$76,0))*$F6</f>
        <v>5</v>
      </c>
      <c r="AO6" s="107">
        <f>INDEX(Auxiliar_OPEX_Drivers!$B$76:$I$84,MATCH($E6,Auxiliar_OPEX_Drivers!$B$76:$B$84,0),MATCH(YEAR(AO$2),Auxiliar_OPEX_Drivers!$B$76:$I$76,0))*$F6</f>
        <v>5</v>
      </c>
      <c r="AP6" s="107">
        <f>INDEX(Auxiliar_OPEX_Drivers!$B$76:$I$84,MATCH($E6,Auxiliar_OPEX_Drivers!$B$76:$B$84,0),MATCH(YEAR(AP$2),Auxiliar_OPEX_Drivers!$B$76:$I$76,0))*$F6</f>
        <v>5</v>
      </c>
      <c r="AQ6" s="107">
        <f>INDEX(Auxiliar_OPEX_Drivers!$B$76:$I$84,MATCH($E6,Auxiliar_OPEX_Drivers!$B$76:$B$84,0),MATCH(YEAR(AQ$2),Auxiliar_OPEX_Drivers!$B$76:$I$76,0))*$F6</f>
        <v>5</v>
      </c>
      <c r="AR6" s="107">
        <f>INDEX(Auxiliar_OPEX_Drivers!$B$76:$I$84,MATCH($E6,Auxiliar_OPEX_Drivers!$B$76:$B$84,0),MATCH(YEAR(AR$2),Auxiliar_OPEX_Drivers!$B$76:$I$76,0))*$F6</f>
        <v>5</v>
      </c>
      <c r="AS6" s="107">
        <f>INDEX(Auxiliar_OPEX_Drivers!$B$76:$I$84,MATCH($E6,Auxiliar_OPEX_Drivers!$B$76:$B$84,0),MATCH(YEAR(AS$2),Auxiliar_OPEX_Drivers!$B$76:$I$76,0))*$F6</f>
        <v>5</v>
      </c>
      <c r="AT6" s="107">
        <f>INDEX(Auxiliar_OPEX_Drivers!$B$76:$I$84,MATCH($E6,Auxiliar_OPEX_Drivers!$B$76:$B$84,0),MATCH(YEAR(AT$2),Auxiliar_OPEX_Drivers!$B$76:$I$76,0))*$F6</f>
        <v>5</v>
      </c>
      <c r="AU6" s="107">
        <f>INDEX(Auxiliar_OPEX_Drivers!$B$76:$I$84,MATCH($E6,Auxiliar_OPEX_Drivers!$B$76:$B$84,0),MATCH(YEAR(AU$2),Auxiliar_OPEX_Drivers!$B$76:$I$76,0))*$F6</f>
        <v>5</v>
      </c>
      <c r="AV6" s="107">
        <f>INDEX(Auxiliar_OPEX_Drivers!$B$76:$I$84,MATCH($E6,Auxiliar_OPEX_Drivers!$B$76:$B$84,0),MATCH(YEAR(AV$2),Auxiliar_OPEX_Drivers!$B$76:$I$76,0))*$F6</f>
        <v>5</v>
      </c>
      <c r="AW6" s="107">
        <f>INDEX(Auxiliar_OPEX_Drivers!$B$76:$I$84,MATCH($E6,Auxiliar_OPEX_Drivers!$B$76:$B$84,0),MATCH(YEAR(AW$2),Auxiliar_OPEX_Drivers!$B$76:$I$76,0))*$F6</f>
        <v>5</v>
      </c>
      <c r="AX6" s="107">
        <f>INDEX(Auxiliar_OPEX_Drivers!$B$76:$I$84,MATCH($E6,Auxiliar_OPEX_Drivers!$B$76:$B$84,0),MATCH(YEAR(AX$2),Auxiliar_OPEX_Drivers!$B$76:$I$76,0))*$F6</f>
        <v>5</v>
      </c>
      <c r="AY6" s="107">
        <f>INDEX(Auxiliar_OPEX_Drivers!$B$76:$I$84,MATCH($E6,Auxiliar_OPEX_Drivers!$B$76:$B$84,0),MATCH(YEAR(AY$2),Auxiliar_OPEX_Drivers!$B$76:$I$76,0))*$F6</f>
        <v>5</v>
      </c>
      <c r="AZ6" s="107">
        <f>INDEX(Auxiliar_OPEX_Drivers!$B$76:$I$84,MATCH($E6,Auxiliar_OPEX_Drivers!$B$76:$B$84,0),MATCH(YEAR(AZ$2),Auxiliar_OPEX_Drivers!$B$76:$I$76,0))*$F6</f>
        <v>5</v>
      </c>
      <c r="BA6" s="107">
        <f>INDEX(Auxiliar_OPEX_Drivers!$B$76:$I$84,MATCH($E6,Auxiliar_OPEX_Drivers!$B$76:$B$84,0),MATCH(YEAR(BA$2),Auxiliar_OPEX_Drivers!$B$76:$I$76,0))*$F6</f>
        <v>5</v>
      </c>
      <c r="BB6" s="107">
        <f>INDEX(Auxiliar_OPEX_Drivers!$B$76:$I$84,MATCH($E6,Auxiliar_OPEX_Drivers!$B$76:$B$84,0),MATCH(YEAR(BB$2),Auxiliar_OPEX_Drivers!$B$76:$I$76,0))*$F6</f>
        <v>5</v>
      </c>
      <c r="BC6" s="107">
        <f>INDEX(Auxiliar_OPEX_Drivers!$B$76:$I$84,MATCH($E6,Auxiliar_OPEX_Drivers!$B$76:$B$84,0),MATCH(YEAR(BC$2),Auxiliar_OPEX_Drivers!$B$76:$I$76,0))*$F6</f>
        <v>5</v>
      </c>
      <c r="BD6" s="107">
        <f>INDEX(Auxiliar_OPEX_Drivers!$B$76:$I$84,MATCH($E6,Auxiliar_OPEX_Drivers!$B$76:$B$84,0),MATCH(YEAR(BD$2),Auxiliar_OPEX_Drivers!$B$76:$I$76,0))*$F6</f>
        <v>5</v>
      </c>
      <c r="BE6" s="107">
        <f>INDEX(Auxiliar_OPEX_Drivers!$B$76:$I$84,MATCH($E6,Auxiliar_OPEX_Drivers!$B$76:$B$84,0),MATCH(YEAR(BE$2),Auxiliar_OPEX_Drivers!$B$76:$I$76,0))*$F6</f>
        <v>5</v>
      </c>
      <c r="BF6" s="107">
        <f>INDEX(Auxiliar_OPEX_Drivers!$B$76:$I$84,MATCH($E6,Auxiliar_OPEX_Drivers!$B$76:$B$84,0),MATCH(YEAR(BF$2),Auxiliar_OPEX_Drivers!$B$76:$I$76,0))*$F6</f>
        <v>5</v>
      </c>
      <c r="BG6" s="107">
        <f>INDEX(Auxiliar_OPEX_Drivers!$B$76:$I$84,MATCH($E6,Auxiliar_OPEX_Drivers!$B$76:$B$84,0),MATCH(YEAR(BG$2),Auxiliar_OPEX_Drivers!$B$76:$I$76,0))*$F6</f>
        <v>5</v>
      </c>
      <c r="BH6" s="107">
        <f>INDEX(Auxiliar_OPEX_Drivers!$B$76:$I$84,MATCH($E6,Auxiliar_OPEX_Drivers!$B$76:$B$84,0),MATCH(YEAR(BH$2),Auxiliar_OPEX_Drivers!$B$76:$I$76,0))*$F6</f>
        <v>5</v>
      </c>
      <c r="BI6" s="107">
        <f>INDEX(Auxiliar_OPEX_Drivers!$B$76:$I$84,MATCH($E6,Auxiliar_OPEX_Drivers!$B$76:$B$84,0),MATCH(YEAR(BI$2),Auxiliar_OPEX_Drivers!$B$76:$I$76,0))*$F6</f>
        <v>5</v>
      </c>
      <c r="BJ6" s="107">
        <f>INDEX(Auxiliar_OPEX_Drivers!$B$76:$I$84,MATCH($E6,Auxiliar_OPEX_Drivers!$B$76:$B$84,0),MATCH(YEAR(BJ$2),Auxiliar_OPEX_Drivers!$B$76:$I$76,0))*$F6</f>
        <v>5</v>
      </c>
      <c r="BK6" s="107">
        <f>INDEX(Auxiliar_OPEX_Drivers!$B$76:$I$84,MATCH($E6,Auxiliar_OPEX_Drivers!$B$76:$B$84,0),MATCH(YEAR(BK$2),Auxiliar_OPEX_Drivers!$B$76:$I$76,0))*$F6</f>
        <v>5</v>
      </c>
      <c r="BL6" s="107">
        <f>INDEX(Auxiliar_OPEX_Drivers!$B$76:$I$84,MATCH($E6,Auxiliar_OPEX_Drivers!$B$76:$B$84,0),MATCH(YEAR(BL$2),Auxiliar_OPEX_Drivers!$B$76:$I$76,0))*$F6</f>
        <v>5</v>
      </c>
      <c r="BM6" s="107">
        <f>INDEX(Auxiliar_OPEX_Drivers!$B$76:$I$84,MATCH($E6,Auxiliar_OPEX_Drivers!$B$76:$B$84,0),MATCH(YEAR(BM$2),Auxiliar_OPEX_Drivers!$B$76:$I$76,0))*$F6</f>
        <v>5</v>
      </c>
      <c r="BN6" s="107">
        <f>INDEX(Auxiliar_OPEX_Drivers!$B$76:$I$84,MATCH($E6,Auxiliar_OPEX_Drivers!$B$76:$B$84,0),MATCH(YEAR(BN$2),Auxiliar_OPEX_Drivers!$B$76:$I$76,0))*$F6</f>
        <v>5</v>
      </c>
      <c r="BO6" s="107">
        <f>INDEX(Auxiliar_OPEX_Drivers!$B$76:$I$84,MATCH($E6,Auxiliar_OPEX_Drivers!$B$76:$B$84,0),MATCH(YEAR(BO$2),Auxiliar_OPEX_Drivers!$B$76:$I$76,0))*$F6</f>
        <v>5</v>
      </c>
      <c r="BP6" s="107">
        <f>INDEX(Auxiliar_OPEX_Drivers!$B$76:$I$84,MATCH($E6,Auxiliar_OPEX_Drivers!$B$76:$B$84,0),MATCH(YEAR(BP$2),Auxiliar_OPEX_Drivers!$B$76:$I$76,0))*$F6</f>
        <v>5</v>
      </c>
      <c r="BQ6" s="107">
        <f>INDEX(Auxiliar_OPEX_Drivers!$B$76:$I$84,MATCH($E6,Auxiliar_OPEX_Drivers!$B$76:$B$84,0),MATCH(YEAR(BQ$2),Auxiliar_OPEX_Drivers!$B$76:$I$76,0))*$F6</f>
        <v>5</v>
      </c>
      <c r="BR6" s="107">
        <f>INDEX(Auxiliar_OPEX_Drivers!$B$76:$I$84,MATCH($E6,Auxiliar_OPEX_Drivers!$B$76:$B$84,0),MATCH(YEAR(BR$2),Auxiliar_OPEX_Drivers!$B$76:$I$76,0))*$F6</f>
        <v>5</v>
      </c>
      <c r="BS6" s="107">
        <f>INDEX(Auxiliar_OPEX_Drivers!$B$76:$I$84,MATCH($E6,Auxiliar_OPEX_Drivers!$B$76:$B$84,0),MATCH(YEAR(BS$2),Auxiliar_OPEX_Drivers!$B$76:$I$76,0))*$F6</f>
        <v>5</v>
      </c>
      <c r="BT6" s="107">
        <f>INDEX(Auxiliar_OPEX_Drivers!$B$76:$I$84,MATCH($E6,Auxiliar_OPEX_Drivers!$B$76:$B$84,0),MATCH(YEAR(BT$2),Auxiliar_OPEX_Drivers!$B$76:$I$76,0))*$F6</f>
        <v>5</v>
      </c>
      <c r="BU6" s="107">
        <f>INDEX(Auxiliar_OPEX_Drivers!$B$76:$I$84,MATCH($E6,Auxiliar_OPEX_Drivers!$B$76:$B$84,0),MATCH(YEAR(BU$2),Auxiliar_OPEX_Drivers!$B$76:$I$76,0))*$F6</f>
        <v>5</v>
      </c>
      <c r="BV6" s="107">
        <f>INDEX(Auxiliar_OPEX_Drivers!$B$76:$I$84,MATCH($E6,Auxiliar_OPEX_Drivers!$B$76:$B$84,0),MATCH(YEAR(BV$2),Auxiliar_OPEX_Drivers!$B$76:$I$76,0))*$F6</f>
        <v>5</v>
      </c>
      <c r="BW6" s="107">
        <f>INDEX(Auxiliar_OPEX_Drivers!$B$76:$I$84,MATCH($E6,Auxiliar_OPEX_Drivers!$B$76:$B$84,0),MATCH(YEAR(BW$2),Auxiliar_OPEX_Drivers!$B$76:$I$76,0))*$F6</f>
        <v>5</v>
      </c>
      <c r="BX6" s="107">
        <f>INDEX(Auxiliar_OPEX_Drivers!$B$76:$I$84,MATCH($E6,Auxiliar_OPEX_Drivers!$B$76:$B$84,0),MATCH(YEAR(BX$2),Auxiliar_OPEX_Drivers!$B$76:$I$76,0))*$F6</f>
        <v>5</v>
      </c>
      <c r="BY6" s="107">
        <f>INDEX(Auxiliar_OPEX_Drivers!$B$76:$I$84,MATCH($E6,Auxiliar_OPEX_Drivers!$B$76:$B$84,0),MATCH(YEAR(BY$2),Auxiliar_OPEX_Drivers!$B$76:$I$76,0))*$F6</f>
        <v>5</v>
      </c>
      <c r="BZ6" s="107">
        <f>INDEX(Auxiliar_OPEX_Drivers!$B$76:$I$84,MATCH($E6,Auxiliar_OPEX_Drivers!$B$76:$B$84,0),MATCH(YEAR(BZ$2),Auxiliar_OPEX_Drivers!$B$76:$I$76,0))*$F6</f>
        <v>5</v>
      </c>
      <c r="CA6" s="107">
        <f>INDEX(Auxiliar_OPEX_Drivers!$B$76:$I$84,MATCH($E6,Auxiliar_OPEX_Drivers!$B$76:$B$84,0),MATCH(YEAR(CA$2),Auxiliar_OPEX_Drivers!$B$76:$I$76,0))*$F6</f>
        <v>5</v>
      </c>
      <c r="CB6" s="107">
        <f>INDEX(Auxiliar_OPEX_Drivers!$B$76:$I$84,MATCH($E6,Auxiliar_OPEX_Drivers!$B$76:$B$84,0),MATCH(YEAR(CB$2),Auxiliar_OPEX_Drivers!$B$76:$I$76,0))*$F6</f>
        <v>5</v>
      </c>
      <c r="CC6" s="107">
        <f>INDEX(Auxiliar_OPEX_Drivers!$B$76:$I$84,MATCH($E6,Auxiliar_OPEX_Drivers!$B$76:$B$84,0),MATCH(YEAR(CC$2),Auxiliar_OPEX_Drivers!$B$76:$I$76,0))*$F6</f>
        <v>5</v>
      </c>
      <c r="CD6" s="107">
        <f>INDEX(Auxiliar_OPEX_Drivers!$B$76:$I$84,MATCH($E6,Auxiliar_OPEX_Drivers!$B$76:$B$84,0),MATCH(YEAR(CD$2),Auxiliar_OPEX_Drivers!$B$76:$I$76,0))*$F6</f>
        <v>5</v>
      </c>
      <c r="CE6" s="107">
        <f>INDEX(Auxiliar_OPEX_Drivers!$B$76:$I$84,MATCH($E6,Auxiliar_OPEX_Drivers!$B$76:$B$84,0),MATCH(YEAR(CE$2),Auxiliar_OPEX_Drivers!$B$76:$I$76,0))*$F6</f>
        <v>5</v>
      </c>
      <c r="CF6" s="107">
        <f>INDEX(Auxiliar_OPEX_Drivers!$B$76:$I$84,MATCH($E6,Auxiliar_OPEX_Drivers!$B$76:$B$84,0),MATCH(YEAR(CF$2),Auxiliar_OPEX_Drivers!$B$76:$I$76,0))*$F6</f>
        <v>5</v>
      </c>
      <c r="CG6" s="107">
        <f>INDEX(Auxiliar_OPEX_Drivers!$B$76:$I$84,MATCH($E6,Auxiliar_OPEX_Drivers!$B$76:$B$84,0),MATCH(YEAR(CG$2),Auxiliar_OPEX_Drivers!$B$76:$I$76,0))*$F6</f>
        <v>5</v>
      </c>
      <c r="CI6" s="51">
        <f>INDEX(Auxiliar_OPEX_CustosUnit!$A$1:$R$129,MATCH(Auxiliar_OPEX_P!$A6,Auxiliar_OPEX_CustosUnit!$A$1:$A$129,0),MATCH(CI$2,Auxiliar_OPEX_CustosUnit!$A$3:$Q$3,0))*(1-DRE_Auxiliar!$A$5)*80%</f>
        <v>15099.77862359541</v>
      </c>
      <c r="CJ6" s="51">
        <f>INDEX(Auxiliar_OPEX_CustosUnit!$A$1:$R$129,MATCH(Auxiliar_OPEX_P!$A6,Auxiliar_OPEX_CustosUnit!$A$1:$A$129,0),MATCH(CJ$2,Auxiliar_OPEX_CustosUnit!$A$3:$Q$3,0))*(1-DRE_Auxiliar!$A$5)*80%</f>
        <v>15614.909822413474</v>
      </c>
      <c r="CK6" s="51">
        <f>INDEX(Auxiliar_OPEX_CustosUnit!$A$1:$R$129,MATCH(Auxiliar_OPEX_P!$A6,Auxiliar_OPEX_CustosUnit!$A$1:$A$129,0),MATCH(CK$2,Auxiliar_OPEX_CustosUnit!$A$3:$Q$3,0))*(1-DRE_Auxiliar!$A$5)*80%</f>
        <v>16426.268785109809</v>
      </c>
      <c r="CL6" s="51">
        <f>INDEX(Auxiliar_OPEX_CustosUnit!$A$1:$R$129,MATCH(Auxiliar_OPEX_P!$A6,Auxiliar_OPEX_CustosUnit!$A$1:$A$129,0),MATCH(CL$2,Auxiliar_OPEX_CustosUnit!$A$3:$Q$3,0))*(1-DRE_Auxiliar!$A$5)*80%</f>
        <v>16407.850037656892</v>
      </c>
      <c r="CM6" s="51">
        <f>INDEX(Auxiliar_OPEX_CustosUnit!$A$1:$R$129,MATCH(Auxiliar_OPEX_P!$A6,Auxiliar_OPEX_CustosUnit!$A$1:$A$129,0),MATCH(CM$2,Auxiliar_OPEX_CustosUnit!$A$3:$Q$3,0))*(1-DRE_Auxiliar!$A$5)*80%</f>
        <v>16418.037945704476</v>
      </c>
      <c r="CN6" s="51">
        <f>INDEX(Auxiliar_OPEX_CustosUnit!$A$1:$R$129,MATCH(Auxiliar_OPEX_P!$A6,Auxiliar_OPEX_CustosUnit!$A$1:$A$129,0),MATCH(CN$2,Auxiliar_OPEX_CustosUnit!$A$3:$Q$3,0))*(1-DRE_Auxiliar!$A$5)*80%</f>
        <v>17590.826895468963</v>
      </c>
      <c r="CO6" s="51">
        <f>INDEX(Auxiliar_OPEX_CustosUnit!$A$1:$R$129,MATCH(Auxiliar_OPEX_P!$A6,Auxiliar_OPEX_CustosUnit!$A$1:$A$129,0),MATCH(CO$2,Auxiliar_OPEX_CustosUnit!$A$3:$Q$3,0))*(1-DRE_Auxiliar!$A$5)*80%</f>
        <v>16923.309451253572</v>
      </c>
      <c r="CP6" s="51">
        <f>INDEX(Auxiliar_OPEX_CustosUnit!$A$1:$R$129,MATCH(Auxiliar_OPEX_P!$A6,Auxiliar_OPEX_CustosUnit!$A$1:$A$129,0),MATCH(CP$2,Auxiliar_OPEX_CustosUnit!$A$3:$Q$3,0))*(1-DRE_Auxiliar!$A$5)*80%</f>
        <v>17464.023407627916</v>
      </c>
      <c r="CQ6" s="51">
        <f>INDEX(Auxiliar_OPEX_CustosUnit!$A$1:$R$129,MATCH(Auxiliar_OPEX_P!$A6,Auxiliar_OPEX_CustosUnit!$A$1:$A$129,0),MATCH(CQ$2,Auxiliar_OPEX_CustosUnit!$A$3:$Q$3,0))*(1-DRE_Auxiliar!$A$5)*80%</f>
        <v>17469.033502531089</v>
      </c>
      <c r="CR6" s="51">
        <f>INDEX(Auxiliar_OPEX_CustosUnit!$A$1:$R$129,MATCH(Auxiliar_OPEX_P!$A6,Auxiliar_OPEX_CustosUnit!$A$1:$A$129,0),MATCH(CR$2,Auxiliar_OPEX_CustosUnit!$A$3:$Q$3,0))*(1-DRE_Auxiliar!$A$5)*80%</f>
        <v>17469.033502531089</v>
      </c>
      <c r="CS6" s="51">
        <f>INDEX(Auxiliar_OPEX_CustosUnit!$A$1:$R$129,MATCH(Auxiliar_OPEX_P!$A6,Auxiliar_OPEX_CustosUnit!$A$1:$A$129,0),MATCH(CS$2,Auxiliar_OPEX_CustosUnit!$A$3:$Q$3,0))*(1-DRE_Auxiliar!$A$5)*80%</f>
        <v>16928.319546156745</v>
      </c>
      <c r="CT6" s="51">
        <f>INDEX(Auxiliar_OPEX_CustosUnit!$A$1:$R$129,MATCH(Auxiliar_OPEX_P!$A6,Auxiliar_OPEX_CustosUnit!$A$1:$A$129,0),MATCH(CT$2,Auxiliar_OPEX_CustosUnit!$A$3:$Q$3,0))*(1-DRE_Auxiliar!$A$5)*80%</f>
        <v>16805.457727565827</v>
      </c>
      <c r="CU6" s="53">
        <f t="shared" si="227"/>
        <v>15099.77862359541</v>
      </c>
      <c r="CV6" s="53">
        <f t="shared" si="228"/>
        <v>15614.909822413474</v>
      </c>
      <c r="CW6" s="53">
        <f t="shared" si="229"/>
        <v>16426.268785109809</v>
      </c>
      <c r="CX6" s="53">
        <f t="shared" si="230"/>
        <v>16407.850037656892</v>
      </c>
      <c r="CY6" s="53">
        <f t="shared" si="231"/>
        <v>16418.037945704476</v>
      </c>
      <c r="CZ6" s="53">
        <f t="shared" si="232"/>
        <v>17590.826895468963</v>
      </c>
      <c r="DA6" s="53">
        <f t="shared" si="233"/>
        <v>16923.309451253572</v>
      </c>
      <c r="DB6" s="53">
        <f t="shared" si="234"/>
        <v>17464.023407627916</v>
      </c>
      <c r="DC6" s="53">
        <f t="shared" si="235"/>
        <v>17469.033502531089</v>
      </c>
      <c r="DD6" s="53">
        <f t="shared" si="236"/>
        <v>17469.033502531089</v>
      </c>
      <c r="DE6" s="53">
        <f t="shared" si="237"/>
        <v>16928.319546156745</v>
      </c>
      <c r="DF6" s="53">
        <f t="shared" si="238"/>
        <v>16805.457727565827</v>
      </c>
      <c r="DG6" s="53">
        <f t="shared" si="239"/>
        <v>15099.77862359541</v>
      </c>
      <c r="DH6" s="53">
        <f t="shared" si="240"/>
        <v>15614.909822413474</v>
      </c>
      <c r="DI6" s="53">
        <f t="shared" si="241"/>
        <v>16426.268785109809</v>
      </c>
      <c r="DJ6" s="53">
        <f t="shared" si="242"/>
        <v>16407.850037656892</v>
      </c>
      <c r="DK6" s="53">
        <f t="shared" si="243"/>
        <v>16418.037945704476</v>
      </c>
      <c r="DL6" s="53">
        <f t="shared" si="244"/>
        <v>17590.826895468963</v>
      </c>
      <c r="DM6" s="53">
        <f t="shared" si="245"/>
        <v>16923.309451253572</v>
      </c>
      <c r="DN6" s="53">
        <f t="shared" si="246"/>
        <v>17464.023407627916</v>
      </c>
      <c r="DO6" s="53">
        <f t="shared" si="247"/>
        <v>17469.033502531089</v>
      </c>
      <c r="DP6" s="53">
        <f t="shared" si="248"/>
        <v>17469.033502531089</v>
      </c>
      <c r="DQ6" s="53">
        <f t="shared" si="249"/>
        <v>16928.319546156745</v>
      </c>
      <c r="DR6" s="53">
        <f t="shared" si="250"/>
        <v>16805.457727565827</v>
      </c>
      <c r="DS6" s="53">
        <f t="shared" si="251"/>
        <v>15099.77862359541</v>
      </c>
      <c r="DT6" s="53">
        <f t="shared" si="252"/>
        <v>15614.909822413474</v>
      </c>
      <c r="DU6" s="53">
        <f t="shared" si="253"/>
        <v>16426.268785109809</v>
      </c>
      <c r="DV6" s="53">
        <f t="shared" si="254"/>
        <v>16407.850037656892</v>
      </c>
      <c r="DW6" s="53">
        <f t="shared" si="255"/>
        <v>16418.037945704476</v>
      </c>
      <c r="DX6" s="53">
        <f t="shared" si="256"/>
        <v>17590.826895468963</v>
      </c>
      <c r="DY6" s="53">
        <f t="shared" si="257"/>
        <v>16923.309451253572</v>
      </c>
      <c r="DZ6" s="53">
        <f t="shared" si="258"/>
        <v>17464.023407627916</v>
      </c>
      <c r="EA6" s="53">
        <f t="shared" si="259"/>
        <v>17469.033502531089</v>
      </c>
      <c r="EB6" s="53">
        <f t="shared" si="260"/>
        <v>17469.033502531089</v>
      </c>
      <c r="EC6" s="53">
        <f t="shared" si="261"/>
        <v>16928.319546156745</v>
      </c>
      <c r="ED6" s="53">
        <f t="shared" si="262"/>
        <v>16805.457727565827</v>
      </c>
      <c r="EE6" s="53">
        <f t="shared" si="263"/>
        <v>15099.77862359541</v>
      </c>
      <c r="EF6" s="53">
        <f t="shared" si="264"/>
        <v>15614.909822413474</v>
      </c>
      <c r="EG6" s="53">
        <f t="shared" si="265"/>
        <v>16426.268785109809</v>
      </c>
      <c r="EH6" s="53">
        <f t="shared" si="266"/>
        <v>16407.850037656892</v>
      </c>
      <c r="EI6" s="53">
        <f t="shared" si="267"/>
        <v>16418.037945704476</v>
      </c>
      <c r="EJ6" s="53">
        <f t="shared" si="268"/>
        <v>17590.826895468963</v>
      </c>
      <c r="EK6" s="53">
        <f t="shared" si="269"/>
        <v>16923.309451253572</v>
      </c>
      <c r="EL6" s="53">
        <f t="shared" si="270"/>
        <v>17464.023407627916</v>
      </c>
      <c r="EM6" s="53">
        <f t="shared" si="271"/>
        <v>17469.033502531089</v>
      </c>
      <c r="EN6" s="53">
        <f t="shared" si="272"/>
        <v>17469.033502531089</v>
      </c>
      <c r="EO6" s="53">
        <f t="shared" si="273"/>
        <v>16928.319546156745</v>
      </c>
      <c r="EP6" s="53">
        <f t="shared" si="274"/>
        <v>16805.457727565827</v>
      </c>
      <c r="EQ6" s="53">
        <f t="shared" si="275"/>
        <v>15099.77862359541</v>
      </c>
      <c r="ER6" s="53">
        <f t="shared" si="276"/>
        <v>15614.909822413474</v>
      </c>
      <c r="ES6" s="53">
        <f t="shared" si="277"/>
        <v>16426.268785109809</v>
      </c>
      <c r="ET6" s="53">
        <f t="shared" si="278"/>
        <v>16407.850037656892</v>
      </c>
      <c r="EU6" s="53">
        <f t="shared" si="279"/>
        <v>16418.037945704476</v>
      </c>
      <c r="EV6" s="53">
        <f t="shared" si="280"/>
        <v>17590.826895468963</v>
      </c>
      <c r="EW6" s="53">
        <f t="shared" si="281"/>
        <v>16923.309451253572</v>
      </c>
      <c r="EX6" s="53">
        <f t="shared" si="282"/>
        <v>17464.023407627916</v>
      </c>
      <c r="EY6" s="53">
        <f t="shared" si="283"/>
        <v>17469.033502531089</v>
      </c>
      <c r="EZ6" s="53">
        <f t="shared" si="284"/>
        <v>17469.033502531089</v>
      </c>
      <c r="FA6" s="53">
        <f t="shared" si="285"/>
        <v>16928.319546156745</v>
      </c>
      <c r="FB6" s="53">
        <f t="shared" si="286"/>
        <v>16805.457727565827</v>
      </c>
      <c r="FC6" s="53">
        <f t="shared" si="287"/>
        <v>15099.77862359541</v>
      </c>
      <c r="FD6" s="53">
        <f t="shared" si="288"/>
        <v>15614.909822413474</v>
      </c>
      <c r="FE6" s="53">
        <f t="shared" si="289"/>
        <v>16426.268785109809</v>
      </c>
      <c r="FF6" s="53">
        <f t="shared" si="290"/>
        <v>16407.850037656892</v>
      </c>
      <c r="FG6" s="53">
        <f t="shared" si="291"/>
        <v>16418.037945704476</v>
      </c>
      <c r="FH6" s="53">
        <f t="shared" si="292"/>
        <v>17590.826895468963</v>
      </c>
      <c r="FI6" s="53">
        <f t="shared" si="293"/>
        <v>16923.309451253572</v>
      </c>
      <c r="FJ6" s="53">
        <f t="shared" si="294"/>
        <v>17464.023407627916</v>
      </c>
      <c r="FK6" s="53">
        <f t="shared" si="295"/>
        <v>17469.033502531089</v>
      </c>
      <c r="FL6" s="53">
        <f t="shared" si="296"/>
        <v>17469.033502531089</v>
      </c>
      <c r="FM6" s="53">
        <f t="shared" si="297"/>
        <v>16928.319546156745</v>
      </c>
      <c r="FN6" s="53">
        <f t="shared" si="298"/>
        <v>16805.457727565827</v>
      </c>
      <c r="FP6" s="51">
        <f t="shared" si="299"/>
        <v>82090.189728522382</v>
      </c>
      <c r="FQ6" s="51">
        <f t="shared" si="2"/>
        <v>87954.134477344807</v>
      </c>
      <c r="FR6" s="51">
        <f t="shared" si="2"/>
        <v>84616.547256267862</v>
      </c>
      <c r="FS6" s="51">
        <f t="shared" si="2"/>
        <v>87320.117038139579</v>
      </c>
      <c r="FT6" s="51">
        <f t="shared" si="2"/>
        <v>87345.167512655447</v>
      </c>
      <c r="FU6" s="51">
        <f t="shared" si="2"/>
        <v>87345.167512655447</v>
      </c>
      <c r="FV6" s="51">
        <f t="shared" si="2"/>
        <v>84641.597730783717</v>
      </c>
      <c r="FW6" s="51">
        <f t="shared" si="2"/>
        <v>84027.28863782913</v>
      </c>
      <c r="FX6" s="51">
        <f t="shared" si="2"/>
        <v>75498.893117977044</v>
      </c>
      <c r="FY6" s="51">
        <f t="shared" si="2"/>
        <v>78074.549112067369</v>
      </c>
      <c r="FZ6" s="51">
        <f t="shared" si="2"/>
        <v>82131.343925549038</v>
      </c>
      <c r="GA6" s="51">
        <f t="shared" si="2"/>
        <v>82039.250188284466</v>
      </c>
      <c r="GB6" s="51">
        <f t="shared" si="2"/>
        <v>82090.189728522382</v>
      </c>
      <c r="GC6" s="51">
        <f t="shared" si="2"/>
        <v>87954.134477344807</v>
      </c>
      <c r="GD6" s="51">
        <f t="shared" si="2"/>
        <v>84616.547256267862</v>
      </c>
      <c r="GE6" s="51">
        <f t="shared" si="2"/>
        <v>87320.117038139579</v>
      </c>
      <c r="GF6" s="51">
        <f t="shared" si="2"/>
        <v>87345.167512655447</v>
      </c>
      <c r="GG6" s="51">
        <f t="shared" si="2"/>
        <v>87345.167512655447</v>
      </c>
      <c r="GH6" s="51">
        <f t="shared" si="2"/>
        <v>84641.597730783717</v>
      </c>
      <c r="GI6" s="51">
        <f t="shared" si="2"/>
        <v>84027.28863782913</v>
      </c>
      <c r="GJ6" s="51">
        <f t="shared" si="2"/>
        <v>75498.893117977044</v>
      </c>
      <c r="GK6" s="51">
        <f t="shared" si="2"/>
        <v>78074.549112067369</v>
      </c>
      <c r="GL6" s="51">
        <f t="shared" si="2"/>
        <v>82131.343925549038</v>
      </c>
      <c r="GM6" s="51">
        <f t="shared" si="2"/>
        <v>82039.250188284466</v>
      </c>
      <c r="GN6" s="51">
        <f t="shared" si="2"/>
        <v>82090.189728522382</v>
      </c>
      <c r="GO6" s="51">
        <f t="shared" si="2"/>
        <v>87954.134477344807</v>
      </c>
      <c r="GP6" s="51">
        <f t="shared" si="2"/>
        <v>84616.547256267862</v>
      </c>
      <c r="GQ6" s="51">
        <f t="shared" si="2"/>
        <v>87320.117038139579</v>
      </c>
      <c r="GR6" s="51">
        <f t="shared" si="2"/>
        <v>87345.167512655447</v>
      </c>
      <c r="GS6" s="51">
        <f t="shared" si="2"/>
        <v>87345.167512655447</v>
      </c>
      <c r="GT6" s="51">
        <f t="shared" si="2"/>
        <v>84641.597730783717</v>
      </c>
      <c r="GU6" s="51">
        <f t="shared" si="2"/>
        <v>84027.28863782913</v>
      </c>
      <c r="GV6" s="51">
        <f t="shared" si="2"/>
        <v>75498.893117977044</v>
      </c>
      <c r="GW6" s="51">
        <f t="shared" si="2"/>
        <v>78074.549112067369</v>
      </c>
      <c r="GX6" s="51">
        <f t="shared" si="2"/>
        <v>82131.343925549038</v>
      </c>
      <c r="GY6" s="51">
        <f t="shared" si="2"/>
        <v>82039.250188284466</v>
      </c>
      <c r="GZ6" s="51">
        <f t="shared" si="2"/>
        <v>82090.189728522382</v>
      </c>
      <c r="HA6" s="51">
        <f t="shared" si="2"/>
        <v>87954.134477344807</v>
      </c>
      <c r="HB6" s="51">
        <f t="shared" si="2"/>
        <v>84616.547256267862</v>
      </c>
      <c r="HC6" s="51">
        <f t="shared" si="2"/>
        <v>87320.117038139579</v>
      </c>
      <c r="HD6" s="51">
        <f t="shared" si="2"/>
        <v>87345.167512655447</v>
      </c>
      <c r="HE6" s="51">
        <f t="shared" si="2"/>
        <v>87345.167512655447</v>
      </c>
      <c r="HF6" s="51">
        <f t="shared" si="2"/>
        <v>84641.597730783717</v>
      </c>
      <c r="HG6" s="51">
        <f t="shared" si="2"/>
        <v>84027.28863782913</v>
      </c>
      <c r="HH6" s="51">
        <f t="shared" si="2"/>
        <v>75498.893117977044</v>
      </c>
      <c r="HI6" s="51">
        <f t="shared" si="2"/>
        <v>78074.549112067369</v>
      </c>
      <c r="HJ6" s="51">
        <f t="shared" si="2"/>
        <v>82131.343925549038</v>
      </c>
      <c r="HK6" s="51">
        <f t="shared" si="2"/>
        <v>82039.250188284466</v>
      </c>
      <c r="HL6" s="51">
        <f t="shared" si="2"/>
        <v>82090.189728522382</v>
      </c>
      <c r="HM6" s="51">
        <f t="shared" si="2"/>
        <v>87954.134477344807</v>
      </c>
      <c r="HN6" s="51">
        <f t="shared" si="2"/>
        <v>84616.547256267862</v>
      </c>
      <c r="HO6" s="51">
        <f t="shared" si="2"/>
        <v>87320.117038139579</v>
      </c>
      <c r="HP6" s="51">
        <f t="shared" si="2"/>
        <v>87345.167512655447</v>
      </c>
      <c r="HQ6" s="51">
        <f t="shared" si="2"/>
        <v>87345.167512655447</v>
      </c>
      <c r="HR6" s="51">
        <f t="shared" si="2"/>
        <v>84641.597730783717</v>
      </c>
      <c r="HS6" s="51">
        <f t="shared" si="2"/>
        <v>84027.28863782913</v>
      </c>
      <c r="HT6" s="51">
        <f t="shared" si="2"/>
        <v>75498.893117977044</v>
      </c>
      <c r="HU6" s="51">
        <f t="shared" si="2"/>
        <v>78074.549112067369</v>
      </c>
      <c r="HV6" s="51">
        <f t="shared" si="2"/>
        <v>82131.343925549038</v>
      </c>
      <c r="HW6" s="51">
        <f t="shared" si="2"/>
        <v>82039.250188284466</v>
      </c>
      <c r="HX6" s="51">
        <f t="shared" si="2"/>
        <v>82090.189728522382</v>
      </c>
      <c r="HY6" s="51">
        <f t="shared" si="2"/>
        <v>87954.134477344807</v>
      </c>
      <c r="HZ6" s="51">
        <f t="shared" si="2"/>
        <v>84616.547256267862</v>
      </c>
      <c r="IA6" s="51">
        <f t="shared" si="2"/>
        <v>87320.117038139579</v>
      </c>
      <c r="IB6" s="51">
        <f t="shared" ref="IB6:IB69" si="305">EY6*BR6*(1-$D6)</f>
        <v>87345.167512655447</v>
      </c>
      <c r="IC6" s="51">
        <f t="shared" si="3"/>
        <v>87345.167512655447</v>
      </c>
      <c r="ID6" s="51">
        <f t="shared" si="3"/>
        <v>84641.597730783717</v>
      </c>
      <c r="IE6" s="51">
        <f t="shared" si="3"/>
        <v>84027.28863782913</v>
      </c>
      <c r="IF6" s="51">
        <f t="shared" si="3"/>
        <v>75498.893117977044</v>
      </c>
      <c r="IG6" s="51">
        <f t="shared" si="3"/>
        <v>78074.549112067369</v>
      </c>
      <c r="IH6" s="51">
        <f t="shared" si="3"/>
        <v>82131.343925549038</v>
      </c>
      <c r="II6" s="51">
        <f t="shared" si="3"/>
        <v>82039.250188284466</v>
      </c>
      <c r="IJ6" s="51">
        <f t="shared" si="3"/>
        <v>82090.189728522382</v>
      </c>
      <c r="IK6" s="51">
        <f t="shared" si="3"/>
        <v>87954.134477344807</v>
      </c>
      <c r="IL6" s="51">
        <f t="shared" si="3"/>
        <v>84616.547256267862</v>
      </c>
      <c r="IM6" s="51">
        <f t="shared" si="3"/>
        <v>87320.117038139579</v>
      </c>
      <c r="IN6" s="51">
        <f t="shared" si="3"/>
        <v>87345.167512655447</v>
      </c>
      <c r="IO6" s="51">
        <f t="shared" si="3"/>
        <v>87345.167512655447</v>
      </c>
      <c r="IP6" s="51">
        <f t="shared" si="3"/>
        <v>84641.597730783717</v>
      </c>
      <c r="IQ6" s="51">
        <f t="shared" si="3"/>
        <v>84027.28863782913</v>
      </c>
      <c r="IS6" s="51">
        <f t="shared" si="300"/>
        <v>1003084.2462380764</v>
      </c>
      <c r="IT6" s="51">
        <f t="shared" si="300"/>
        <v>1003084.2462380764</v>
      </c>
      <c r="IU6" s="51">
        <f t="shared" si="300"/>
        <v>1003084.2462380764</v>
      </c>
      <c r="IV6" s="51">
        <f t="shared" si="300"/>
        <v>1003084.2462380764</v>
      </c>
      <c r="IW6" s="51">
        <f t="shared" si="300"/>
        <v>1003084.2462380764</v>
      </c>
      <c r="IX6" s="51">
        <f t="shared" si="300"/>
        <v>1003084.2462380764</v>
      </c>
      <c r="IZ6" s="111">
        <f t="shared" si="301"/>
        <v>0</v>
      </c>
      <c r="JA6" s="111">
        <f t="shared" si="5"/>
        <v>0</v>
      </c>
      <c r="JB6" s="111">
        <f t="shared" si="6"/>
        <v>0</v>
      </c>
      <c r="JC6" s="111">
        <f t="shared" si="7"/>
        <v>0</v>
      </c>
      <c r="JD6" s="111">
        <f t="shared" si="8"/>
        <v>0</v>
      </c>
      <c r="JE6" s="111">
        <f t="shared" si="9"/>
        <v>0</v>
      </c>
      <c r="JF6" s="111">
        <f t="shared" si="10"/>
        <v>0</v>
      </c>
      <c r="JG6" s="111">
        <f t="shared" si="11"/>
        <v>0</v>
      </c>
      <c r="JH6" s="111">
        <f t="shared" si="12"/>
        <v>0</v>
      </c>
      <c r="JI6" s="111">
        <f t="shared" si="13"/>
        <v>0</v>
      </c>
      <c r="JJ6" s="111">
        <f t="shared" si="14"/>
        <v>0</v>
      </c>
      <c r="JK6" s="111">
        <f t="shared" si="15"/>
        <v>0</v>
      </c>
      <c r="JL6" s="111">
        <f t="shared" si="16"/>
        <v>0</v>
      </c>
      <c r="JM6" s="111">
        <f t="shared" si="17"/>
        <v>0</v>
      </c>
      <c r="JN6" s="111">
        <f t="shared" si="18"/>
        <v>0</v>
      </c>
      <c r="JO6" s="111">
        <f t="shared" si="19"/>
        <v>0</v>
      </c>
      <c r="JP6" s="111">
        <f t="shared" si="20"/>
        <v>0</v>
      </c>
      <c r="JQ6" s="111">
        <f t="shared" si="21"/>
        <v>0</v>
      </c>
      <c r="JR6" s="111">
        <f t="shared" si="22"/>
        <v>0</v>
      </c>
      <c r="JS6" s="111">
        <f t="shared" si="23"/>
        <v>0</v>
      </c>
      <c r="JT6" s="111">
        <f t="shared" si="24"/>
        <v>0</v>
      </c>
      <c r="JU6" s="111">
        <f t="shared" si="25"/>
        <v>0</v>
      </c>
      <c r="JV6" s="111">
        <f t="shared" si="26"/>
        <v>0</v>
      </c>
      <c r="JW6" s="111">
        <f t="shared" si="27"/>
        <v>0</v>
      </c>
      <c r="JX6" s="111">
        <f t="shared" si="28"/>
        <v>0</v>
      </c>
      <c r="JY6" s="111">
        <f t="shared" si="29"/>
        <v>0</v>
      </c>
      <c r="JZ6" s="111">
        <f t="shared" si="30"/>
        <v>0</v>
      </c>
      <c r="KA6" s="111">
        <f t="shared" si="31"/>
        <v>0</v>
      </c>
      <c r="KB6" s="111">
        <f t="shared" si="32"/>
        <v>0</v>
      </c>
      <c r="KC6" s="111">
        <f t="shared" si="33"/>
        <v>0</v>
      </c>
      <c r="KD6" s="111">
        <f t="shared" si="34"/>
        <v>0</v>
      </c>
      <c r="KE6" s="111">
        <f t="shared" si="35"/>
        <v>0</v>
      </c>
      <c r="KF6" s="111">
        <f t="shared" si="36"/>
        <v>0</v>
      </c>
      <c r="KG6" s="111">
        <f t="shared" si="37"/>
        <v>0</v>
      </c>
      <c r="KH6" s="111">
        <f t="shared" si="38"/>
        <v>0</v>
      </c>
      <c r="KI6" s="111">
        <f t="shared" si="39"/>
        <v>0</v>
      </c>
      <c r="KJ6" s="111">
        <f t="shared" si="40"/>
        <v>0</v>
      </c>
      <c r="KK6" s="111">
        <f t="shared" si="41"/>
        <v>0</v>
      </c>
      <c r="KL6" s="111">
        <f t="shared" si="42"/>
        <v>0</v>
      </c>
      <c r="KM6" s="111">
        <f t="shared" si="43"/>
        <v>0</v>
      </c>
      <c r="KN6" s="111">
        <f t="shared" si="44"/>
        <v>0</v>
      </c>
      <c r="KO6" s="111">
        <f t="shared" si="45"/>
        <v>0</v>
      </c>
      <c r="KP6" s="111">
        <f t="shared" si="46"/>
        <v>0</v>
      </c>
      <c r="KQ6" s="111">
        <f t="shared" si="47"/>
        <v>0</v>
      </c>
      <c r="KR6" s="111">
        <f t="shared" si="48"/>
        <v>0</v>
      </c>
      <c r="KS6" s="111">
        <f t="shared" si="49"/>
        <v>0</v>
      </c>
      <c r="KT6" s="111">
        <f t="shared" si="50"/>
        <v>0</v>
      </c>
      <c r="KU6" s="111">
        <f t="shared" si="51"/>
        <v>0</v>
      </c>
      <c r="KV6" s="111">
        <f t="shared" si="52"/>
        <v>0</v>
      </c>
      <c r="KW6" s="111">
        <f t="shared" si="53"/>
        <v>0</v>
      </c>
      <c r="KX6" s="111">
        <f t="shared" si="54"/>
        <v>0</v>
      </c>
      <c r="KY6" s="111">
        <f t="shared" si="55"/>
        <v>0</v>
      </c>
      <c r="KZ6" s="111">
        <f t="shared" si="56"/>
        <v>0</v>
      </c>
      <c r="LA6" s="111">
        <f t="shared" si="57"/>
        <v>0</v>
      </c>
      <c r="LB6" s="111">
        <f t="shared" si="58"/>
        <v>0</v>
      </c>
      <c r="LC6" s="111">
        <f t="shared" si="59"/>
        <v>0</v>
      </c>
      <c r="LD6" s="111">
        <f t="shared" si="60"/>
        <v>0</v>
      </c>
      <c r="LE6" s="111">
        <f t="shared" si="61"/>
        <v>0</v>
      </c>
      <c r="LF6" s="111">
        <f t="shared" si="62"/>
        <v>0</v>
      </c>
      <c r="LG6" s="111">
        <f t="shared" si="63"/>
        <v>0</v>
      </c>
      <c r="LH6" s="111">
        <f t="shared" si="64"/>
        <v>0</v>
      </c>
      <c r="LI6" s="111">
        <f t="shared" si="65"/>
        <v>0</v>
      </c>
      <c r="LJ6" s="111">
        <f t="shared" si="66"/>
        <v>0</v>
      </c>
      <c r="LK6" s="111">
        <f t="shared" si="67"/>
        <v>0</v>
      </c>
      <c r="LL6" s="111">
        <f t="shared" si="68"/>
        <v>0</v>
      </c>
      <c r="LM6" s="111">
        <f t="shared" si="69"/>
        <v>0</v>
      </c>
      <c r="LN6" s="111">
        <f t="shared" si="70"/>
        <v>0</v>
      </c>
      <c r="LO6" s="111">
        <f t="shared" si="71"/>
        <v>0</v>
      </c>
      <c r="LP6" s="111">
        <f t="shared" si="72"/>
        <v>0</v>
      </c>
      <c r="LQ6" s="111">
        <f t="shared" si="73"/>
        <v>0</v>
      </c>
      <c r="LR6" s="111">
        <f t="shared" si="74"/>
        <v>0</v>
      </c>
      <c r="LS6" s="111">
        <f t="shared" si="75"/>
        <v>0</v>
      </c>
      <c r="LT6" s="111">
        <f t="shared" si="76"/>
        <v>0</v>
      </c>
      <c r="LU6" s="111">
        <f t="shared" si="77"/>
        <v>0</v>
      </c>
      <c r="LV6" s="111">
        <f t="shared" si="78"/>
        <v>0</v>
      </c>
      <c r="LW6" s="111">
        <f t="shared" si="79"/>
        <v>0</v>
      </c>
      <c r="LX6" s="111">
        <f t="shared" si="80"/>
        <v>0</v>
      </c>
      <c r="LY6" s="111">
        <f t="shared" si="81"/>
        <v>0</v>
      </c>
      <c r="LZ6" s="111">
        <f t="shared" si="82"/>
        <v>0</v>
      </c>
      <c r="MA6" s="111">
        <f t="shared" si="83"/>
        <v>0</v>
      </c>
      <c r="MD6" s="111"/>
      <c r="ME6" s="111">
        <f t="shared" si="302"/>
        <v>0</v>
      </c>
      <c r="MF6" s="111">
        <f t="shared" si="84"/>
        <v>0</v>
      </c>
      <c r="MG6" s="111">
        <f t="shared" si="85"/>
        <v>0</v>
      </c>
      <c r="MH6" s="111">
        <f t="shared" si="86"/>
        <v>0</v>
      </c>
      <c r="MI6" s="111">
        <f t="shared" si="87"/>
        <v>0</v>
      </c>
      <c r="MJ6" s="111">
        <f t="shared" si="88"/>
        <v>0</v>
      </c>
      <c r="MK6" s="111">
        <f t="shared" si="89"/>
        <v>0</v>
      </c>
      <c r="ML6" s="111">
        <f t="shared" si="90"/>
        <v>0</v>
      </c>
      <c r="MM6" s="111">
        <f t="shared" si="91"/>
        <v>0</v>
      </c>
      <c r="MN6" s="111">
        <f t="shared" si="92"/>
        <v>0</v>
      </c>
      <c r="MO6" s="111">
        <f t="shared" si="93"/>
        <v>0</v>
      </c>
      <c r="MP6" s="111">
        <f t="shared" si="94"/>
        <v>0</v>
      </c>
      <c r="MQ6" s="111">
        <f t="shared" si="95"/>
        <v>0</v>
      </c>
      <c r="MR6" s="111">
        <f t="shared" si="96"/>
        <v>0</v>
      </c>
      <c r="MS6" s="111">
        <f t="shared" si="97"/>
        <v>0</v>
      </c>
      <c r="MT6" s="111">
        <f t="shared" si="98"/>
        <v>0</v>
      </c>
      <c r="MU6" s="111">
        <f t="shared" si="99"/>
        <v>0</v>
      </c>
      <c r="MV6" s="111">
        <f t="shared" si="100"/>
        <v>0</v>
      </c>
      <c r="MW6" s="111">
        <f t="shared" si="101"/>
        <v>0</v>
      </c>
      <c r="MX6" s="111">
        <f t="shared" si="102"/>
        <v>0</v>
      </c>
      <c r="MY6" s="111">
        <f t="shared" si="103"/>
        <v>0</v>
      </c>
      <c r="MZ6" s="111">
        <f t="shared" si="104"/>
        <v>0</v>
      </c>
      <c r="NA6" s="111">
        <f t="shared" si="105"/>
        <v>0</v>
      </c>
      <c r="NB6" s="111">
        <f t="shared" si="106"/>
        <v>0</v>
      </c>
      <c r="NC6" s="111">
        <f t="shared" si="107"/>
        <v>0</v>
      </c>
      <c r="ND6" s="111">
        <f t="shared" si="108"/>
        <v>0</v>
      </c>
      <c r="NE6" s="111">
        <f t="shared" si="109"/>
        <v>0</v>
      </c>
      <c r="NF6" s="111">
        <f t="shared" si="110"/>
        <v>0</v>
      </c>
      <c r="NG6" s="111">
        <f t="shared" si="111"/>
        <v>0</v>
      </c>
      <c r="NH6" s="111">
        <f t="shared" si="112"/>
        <v>0</v>
      </c>
      <c r="NI6" s="111">
        <f t="shared" si="113"/>
        <v>0</v>
      </c>
      <c r="NJ6" s="111">
        <f t="shared" si="114"/>
        <v>0</v>
      </c>
      <c r="NK6" s="111">
        <f t="shared" si="115"/>
        <v>0</v>
      </c>
      <c r="NL6" s="111">
        <f t="shared" si="116"/>
        <v>0</v>
      </c>
      <c r="NM6" s="111">
        <f t="shared" si="117"/>
        <v>0</v>
      </c>
      <c r="NN6" s="111">
        <f t="shared" si="118"/>
        <v>0</v>
      </c>
      <c r="NO6" s="111">
        <f t="shared" si="119"/>
        <v>0</v>
      </c>
      <c r="NP6" s="111">
        <f t="shared" si="120"/>
        <v>0</v>
      </c>
      <c r="NQ6" s="111">
        <f t="shared" si="121"/>
        <v>0</v>
      </c>
      <c r="NR6" s="111">
        <f t="shared" si="122"/>
        <v>0</v>
      </c>
      <c r="NS6" s="111">
        <f t="shared" si="123"/>
        <v>0</v>
      </c>
      <c r="NT6" s="111">
        <f t="shared" si="124"/>
        <v>0</v>
      </c>
      <c r="NU6" s="111">
        <f t="shared" si="125"/>
        <v>0</v>
      </c>
      <c r="NV6" s="111">
        <f t="shared" si="126"/>
        <v>0</v>
      </c>
      <c r="NW6" s="111">
        <f t="shared" si="127"/>
        <v>0</v>
      </c>
      <c r="NX6" s="111">
        <f t="shared" si="128"/>
        <v>0</v>
      </c>
      <c r="NY6" s="111">
        <f t="shared" si="129"/>
        <v>0</v>
      </c>
      <c r="NZ6" s="111">
        <f t="shared" si="130"/>
        <v>0</v>
      </c>
      <c r="OA6" s="111">
        <f t="shared" si="131"/>
        <v>0</v>
      </c>
      <c r="OB6" s="111">
        <f t="shared" si="132"/>
        <v>0</v>
      </c>
      <c r="OC6" s="111">
        <f t="shared" si="133"/>
        <v>0</v>
      </c>
      <c r="OD6" s="111">
        <f t="shared" si="134"/>
        <v>0</v>
      </c>
      <c r="OE6" s="111">
        <f t="shared" si="135"/>
        <v>0</v>
      </c>
      <c r="OF6" s="111">
        <f t="shared" si="136"/>
        <v>0</v>
      </c>
      <c r="OG6" s="111">
        <f t="shared" si="137"/>
        <v>0</v>
      </c>
      <c r="OH6" s="111">
        <f t="shared" si="138"/>
        <v>0</v>
      </c>
      <c r="OI6" s="111">
        <f t="shared" si="139"/>
        <v>0</v>
      </c>
      <c r="OJ6" s="111">
        <f t="shared" si="140"/>
        <v>0</v>
      </c>
      <c r="OK6" s="111">
        <f t="shared" si="141"/>
        <v>0</v>
      </c>
      <c r="OL6" s="111">
        <f t="shared" si="142"/>
        <v>0</v>
      </c>
      <c r="OM6" s="111">
        <f t="shared" si="143"/>
        <v>0</v>
      </c>
      <c r="ON6" s="111">
        <f t="shared" si="144"/>
        <v>0</v>
      </c>
      <c r="OO6" s="111">
        <f t="shared" si="145"/>
        <v>0</v>
      </c>
      <c r="OP6" s="111">
        <f t="shared" si="146"/>
        <v>0</v>
      </c>
      <c r="OQ6" s="111">
        <f t="shared" si="147"/>
        <v>0</v>
      </c>
      <c r="OR6" s="111">
        <f t="shared" si="148"/>
        <v>0</v>
      </c>
      <c r="OS6" s="111">
        <f t="shared" si="149"/>
        <v>0</v>
      </c>
      <c r="OT6" s="111">
        <f t="shared" si="150"/>
        <v>0</v>
      </c>
      <c r="OU6" s="111">
        <f t="shared" si="151"/>
        <v>0</v>
      </c>
      <c r="OV6" s="111">
        <f t="shared" si="152"/>
        <v>0</v>
      </c>
      <c r="OW6" s="111">
        <f t="shared" si="153"/>
        <v>0</v>
      </c>
      <c r="OX6" s="111">
        <f t="shared" si="154"/>
        <v>0</v>
      </c>
      <c r="OY6" s="111"/>
      <c r="PA6" s="51">
        <f t="shared" si="303"/>
        <v>87954.134477344807</v>
      </c>
      <c r="PB6" s="51">
        <f t="shared" si="155"/>
        <v>84616.547256267862</v>
      </c>
      <c r="PC6" s="51">
        <f t="shared" si="156"/>
        <v>87320.117038139579</v>
      </c>
      <c r="PD6" s="51">
        <f t="shared" si="157"/>
        <v>87345.167512655447</v>
      </c>
      <c r="PE6" s="51">
        <f t="shared" si="158"/>
        <v>87345.167512655447</v>
      </c>
      <c r="PF6" s="51">
        <f t="shared" si="159"/>
        <v>84641.597730783717</v>
      </c>
      <c r="PG6" s="51">
        <f t="shared" si="160"/>
        <v>84027.28863782913</v>
      </c>
      <c r="PH6" s="51">
        <f t="shared" si="161"/>
        <v>75498.893117977044</v>
      </c>
      <c r="PI6" s="51">
        <f t="shared" si="162"/>
        <v>78074.549112067369</v>
      </c>
      <c r="PJ6" s="51">
        <f t="shared" si="163"/>
        <v>82131.343925549038</v>
      </c>
      <c r="PK6" s="51">
        <f t="shared" si="164"/>
        <v>82039.250188284466</v>
      </c>
      <c r="PL6" s="51">
        <f t="shared" si="165"/>
        <v>82090.189728522382</v>
      </c>
      <c r="PM6" s="51">
        <f t="shared" si="166"/>
        <v>87954.134477344807</v>
      </c>
      <c r="PN6" s="51">
        <f t="shared" si="167"/>
        <v>84616.547256267862</v>
      </c>
      <c r="PO6" s="51">
        <f t="shared" si="168"/>
        <v>87320.117038139579</v>
      </c>
      <c r="PP6" s="51">
        <f t="shared" si="169"/>
        <v>87345.167512655447</v>
      </c>
      <c r="PQ6" s="51">
        <f t="shared" si="170"/>
        <v>87345.167512655447</v>
      </c>
      <c r="PR6" s="51">
        <f t="shared" si="171"/>
        <v>84641.597730783717</v>
      </c>
      <c r="PS6" s="51">
        <f t="shared" si="172"/>
        <v>84027.28863782913</v>
      </c>
      <c r="PT6" s="51">
        <f t="shared" si="173"/>
        <v>75498.893117977044</v>
      </c>
      <c r="PU6" s="51">
        <f t="shared" si="174"/>
        <v>78074.549112067369</v>
      </c>
      <c r="PV6" s="51">
        <f t="shared" si="175"/>
        <v>82131.343925549038</v>
      </c>
      <c r="PW6" s="51">
        <f t="shared" si="176"/>
        <v>82039.250188284466</v>
      </c>
      <c r="PX6" s="51">
        <f t="shared" si="177"/>
        <v>82090.189728522382</v>
      </c>
      <c r="PY6" s="51">
        <f t="shared" si="178"/>
        <v>87954.134477344807</v>
      </c>
      <c r="PZ6" s="51">
        <f t="shared" si="179"/>
        <v>84616.547256267862</v>
      </c>
      <c r="QA6" s="51">
        <f t="shared" si="180"/>
        <v>87320.117038139579</v>
      </c>
      <c r="QB6" s="51">
        <f t="shared" si="181"/>
        <v>87345.167512655447</v>
      </c>
      <c r="QC6" s="51">
        <f t="shared" si="182"/>
        <v>87345.167512655447</v>
      </c>
      <c r="QD6" s="51">
        <f t="shared" si="183"/>
        <v>84641.597730783717</v>
      </c>
      <c r="QE6" s="51">
        <f t="shared" si="184"/>
        <v>84027.28863782913</v>
      </c>
      <c r="QF6" s="51">
        <f t="shared" si="185"/>
        <v>75498.893117977044</v>
      </c>
      <c r="QG6" s="51">
        <f t="shared" si="186"/>
        <v>78074.549112067369</v>
      </c>
      <c r="QH6" s="51">
        <f t="shared" si="187"/>
        <v>82131.343925549038</v>
      </c>
      <c r="QI6" s="51">
        <f t="shared" si="188"/>
        <v>82039.250188284466</v>
      </c>
      <c r="QJ6" s="51">
        <f t="shared" si="189"/>
        <v>82090.189728522382</v>
      </c>
      <c r="QK6" s="51">
        <f t="shared" si="190"/>
        <v>87954.134477344807</v>
      </c>
      <c r="QL6" s="51">
        <f t="shared" si="191"/>
        <v>84616.547256267862</v>
      </c>
      <c r="QM6" s="51">
        <f t="shared" si="192"/>
        <v>87320.117038139579</v>
      </c>
      <c r="QN6" s="51">
        <f t="shared" si="193"/>
        <v>87345.167512655447</v>
      </c>
      <c r="QO6" s="51">
        <f t="shared" si="194"/>
        <v>87345.167512655447</v>
      </c>
      <c r="QP6" s="51">
        <f t="shared" si="195"/>
        <v>84641.597730783717</v>
      </c>
      <c r="QQ6" s="51">
        <f t="shared" si="196"/>
        <v>84027.28863782913</v>
      </c>
      <c r="QR6" s="51">
        <f t="shared" si="197"/>
        <v>75498.893117977044</v>
      </c>
      <c r="QS6" s="51">
        <f t="shared" si="198"/>
        <v>78074.549112067369</v>
      </c>
      <c r="QT6" s="51">
        <f t="shared" si="199"/>
        <v>82131.343925549038</v>
      </c>
      <c r="QU6" s="51">
        <f t="shared" si="200"/>
        <v>82039.250188284466</v>
      </c>
      <c r="QV6" s="51">
        <f t="shared" si="201"/>
        <v>82090.189728522382</v>
      </c>
      <c r="QW6" s="51">
        <f t="shared" si="202"/>
        <v>87954.134477344807</v>
      </c>
      <c r="QX6" s="51">
        <f t="shared" si="203"/>
        <v>84616.547256267862</v>
      </c>
      <c r="QY6" s="51">
        <f t="shared" si="204"/>
        <v>87320.117038139579</v>
      </c>
      <c r="QZ6" s="51">
        <f t="shared" si="205"/>
        <v>87345.167512655447</v>
      </c>
      <c r="RA6" s="51">
        <f t="shared" si="206"/>
        <v>87345.167512655447</v>
      </c>
      <c r="RB6" s="51">
        <f t="shared" si="207"/>
        <v>84641.597730783717</v>
      </c>
      <c r="RC6" s="51">
        <f t="shared" si="208"/>
        <v>84027.28863782913</v>
      </c>
      <c r="RD6" s="51">
        <f t="shared" si="209"/>
        <v>75498.893117977044</v>
      </c>
      <c r="RE6" s="51">
        <f t="shared" si="210"/>
        <v>78074.549112067369</v>
      </c>
      <c r="RF6" s="51">
        <f t="shared" si="211"/>
        <v>82131.343925549038</v>
      </c>
      <c r="RG6" s="51">
        <f t="shared" si="212"/>
        <v>82039.250188284466</v>
      </c>
      <c r="RH6" s="51">
        <f t="shared" si="213"/>
        <v>82090.189728522382</v>
      </c>
      <c r="RI6" s="51">
        <f t="shared" si="214"/>
        <v>87954.134477344807</v>
      </c>
      <c r="RJ6" s="51">
        <f t="shared" si="215"/>
        <v>84616.547256267862</v>
      </c>
      <c r="RK6" s="51">
        <f t="shared" si="216"/>
        <v>87320.117038139579</v>
      </c>
      <c r="RL6" s="51">
        <f t="shared" si="217"/>
        <v>87345.167512655447</v>
      </c>
      <c r="RM6" s="51">
        <f t="shared" si="218"/>
        <v>87345.167512655447</v>
      </c>
      <c r="RN6" s="51">
        <f t="shared" si="219"/>
        <v>84641.597730783717</v>
      </c>
      <c r="RO6" s="51">
        <f t="shared" si="220"/>
        <v>84027.28863782913</v>
      </c>
      <c r="RP6" s="51">
        <f t="shared" si="221"/>
        <v>75498.893117977044</v>
      </c>
      <c r="RQ6" s="51">
        <f t="shared" si="222"/>
        <v>78074.549112067369</v>
      </c>
      <c r="RR6" s="51">
        <f t="shared" si="223"/>
        <v>82131.343925549038</v>
      </c>
      <c r="RS6" s="51">
        <f t="shared" si="224"/>
        <v>82039.250188284466</v>
      </c>
      <c r="RT6" s="51">
        <f t="shared" si="225"/>
        <v>82090.189728522382</v>
      </c>
      <c r="RU6" s="51"/>
      <c r="RV6" s="51">
        <f t="shared" si="304"/>
        <v>1003084.2462380764</v>
      </c>
      <c r="RW6" s="51">
        <f t="shared" si="226"/>
        <v>1003084.2462380764</v>
      </c>
      <c r="RX6" s="51">
        <f t="shared" si="226"/>
        <v>1003084.2462380764</v>
      </c>
      <c r="RY6" s="51">
        <f t="shared" si="226"/>
        <v>1003084.2462380764</v>
      </c>
      <c r="RZ6" s="51">
        <f t="shared" si="226"/>
        <v>1003084.2462380764</v>
      </c>
      <c r="SA6" s="51">
        <f t="shared" si="226"/>
        <v>1003084.2462380764</v>
      </c>
    </row>
    <row r="7" spans="1:495" x14ac:dyDescent="0.3">
      <c r="A7" s="1">
        <v>120000</v>
      </c>
      <c r="B7" s="1" t="s">
        <v>183</v>
      </c>
      <c r="C7" s="1" t="s">
        <v>139</v>
      </c>
      <c r="D7" s="44">
        <v>0</v>
      </c>
      <c r="E7" s="1" t="s">
        <v>174</v>
      </c>
      <c r="F7" s="107">
        <f>VLOOKUP(A7,Auxiliar_OPEX_CustosUnit!$A$4:$E$129,COLUMN(Auxiliar_OPEX_CustosUnit!$E$3),0)</f>
        <v>2</v>
      </c>
      <c r="G7" s="107">
        <f>INDEX(Auxiliar_OPEX_Drivers!$B$76:$I$84,MATCH($E7,Auxiliar_OPEX_Drivers!$B$76:$B$84,0),MATCH(YEAR(G$2),Auxiliar_OPEX_Drivers!$B$76:$I$76,0))*$F7</f>
        <v>2</v>
      </c>
      <c r="H7" s="107">
        <f>INDEX(Auxiliar_OPEX_Drivers!$B$76:$I$84,MATCH($E7,Auxiliar_OPEX_Drivers!$B$76:$B$84,0),MATCH(YEAR(H$2),Auxiliar_OPEX_Drivers!$B$76:$I$76,0))*$F7</f>
        <v>2</v>
      </c>
      <c r="I7" s="107">
        <f>INDEX(Auxiliar_OPEX_Drivers!$B$76:$I$84,MATCH($E7,Auxiliar_OPEX_Drivers!$B$76:$B$84,0),MATCH(YEAR(I$2),Auxiliar_OPEX_Drivers!$B$76:$I$76,0))*$F7</f>
        <v>2</v>
      </c>
      <c r="J7" s="107">
        <f>INDEX(Auxiliar_OPEX_Drivers!$B$76:$I$84,MATCH($E7,Auxiliar_OPEX_Drivers!$B$76:$B$84,0),MATCH(YEAR(J$2),Auxiliar_OPEX_Drivers!$B$76:$I$76,0))*$F7</f>
        <v>2</v>
      </c>
      <c r="K7" s="107">
        <f>INDEX(Auxiliar_OPEX_Drivers!$B$76:$I$84,MATCH($E7,Auxiliar_OPEX_Drivers!$B$76:$B$84,0),MATCH(YEAR(K$2),Auxiliar_OPEX_Drivers!$B$76:$I$76,0))*$F7</f>
        <v>2</v>
      </c>
      <c r="L7" s="107">
        <f>INDEX(Auxiliar_OPEX_Drivers!$B$76:$I$84,MATCH($E7,Auxiliar_OPEX_Drivers!$B$76:$B$84,0),MATCH(YEAR(L$2),Auxiliar_OPEX_Drivers!$B$76:$I$76,0))*$F7</f>
        <v>2</v>
      </c>
      <c r="M7" s="107">
        <f>INDEX(Auxiliar_OPEX_Drivers!$B$76:$I$84,MATCH($E7,Auxiliar_OPEX_Drivers!$B$76:$B$84,0),MATCH(YEAR(M$2),Auxiliar_OPEX_Drivers!$B$76:$I$76,0))*$F7</f>
        <v>2</v>
      </c>
      <c r="N7" s="107">
        <f>INDEX(Auxiliar_OPEX_Drivers!$B$76:$I$84,MATCH($E7,Auxiliar_OPEX_Drivers!$B$76:$B$84,0),MATCH(YEAR(N$2),Auxiliar_OPEX_Drivers!$B$76:$I$76,0))*$F7</f>
        <v>2</v>
      </c>
      <c r="O7" s="107">
        <f>INDEX(Auxiliar_OPEX_Drivers!$B$76:$I$84,MATCH($E7,Auxiliar_OPEX_Drivers!$B$76:$B$84,0),MATCH(YEAR(O$2),Auxiliar_OPEX_Drivers!$B$76:$I$76,0))*$F7</f>
        <v>2</v>
      </c>
      <c r="P7" s="107">
        <f>INDEX(Auxiliar_OPEX_Drivers!$B$76:$I$84,MATCH($E7,Auxiliar_OPEX_Drivers!$B$76:$B$84,0),MATCH(YEAR(P$2),Auxiliar_OPEX_Drivers!$B$76:$I$76,0))*$F7</f>
        <v>2</v>
      </c>
      <c r="Q7" s="107">
        <f>INDEX(Auxiliar_OPEX_Drivers!$B$76:$I$84,MATCH($E7,Auxiliar_OPEX_Drivers!$B$76:$B$84,0),MATCH(YEAR(Q$2),Auxiliar_OPEX_Drivers!$B$76:$I$76,0))*$F7</f>
        <v>2</v>
      </c>
      <c r="R7" s="107">
        <f>INDEX(Auxiliar_OPEX_Drivers!$B$76:$I$84,MATCH($E7,Auxiliar_OPEX_Drivers!$B$76:$B$84,0),MATCH(YEAR(R$2),Auxiliar_OPEX_Drivers!$B$76:$I$76,0))*$F7</f>
        <v>2</v>
      </c>
      <c r="S7" s="107">
        <f>INDEX(Auxiliar_OPEX_Drivers!$B$76:$I$84,MATCH($E7,Auxiliar_OPEX_Drivers!$B$76:$B$84,0),MATCH(YEAR(S$2),Auxiliar_OPEX_Drivers!$B$76:$I$76,0))*$F7</f>
        <v>2</v>
      </c>
      <c r="T7" s="107">
        <f>INDEX(Auxiliar_OPEX_Drivers!$B$76:$I$84,MATCH($E7,Auxiliar_OPEX_Drivers!$B$76:$B$84,0),MATCH(YEAR(T$2),Auxiliar_OPEX_Drivers!$B$76:$I$76,0))*$F7</f>
        <v>2</v>
      </c>
      <c r="U7" s="107">
        <f>INDEX(Auxiliar_OPEX_Drivers!$B$76:$I$84,MATCH($E7,Auxiliar_OPEX_Drivers!$B$76:$B$84,0),MATCH(YEAR(U$2),Auxiliar_OPEX_Drivers!$B$76:$I$76,0))*$F7</f>
        <v>2</v>
      </c>
      <c r="V7" s="107">
        <f>INDEX(Auxiliar_OPEX_Drivers!$B$76:$I$84,MATCH($E7,Auxiliar_OPEX_Drivers!$B$76:$B$84,0),MATCH(YEAR(V$2),Auxiliar_OPEX_Drivers!$B$76:$I$76,0))*$F7</f>
        <v>2</v>
      </c>
      <c r="W7" s="107">
        <f>INDEX(Auxiliar_OPEX_Drivers!$B$76:$I$84,MATCH($E7,Auxiliar_OPEX_Drivers!$B$76:$B$84,0),MATCH(YEAR(W$2),Auxiliar_OPEX_Drivers!$B$76:$I$76,0))*$F7</f>
        <v>2</v>
      </c>
      <c r="X7" s="107">
        <f>INDEX(Auxiliar_OPEX_Drivers!$B$76:$I$84,MATCH($E7,Auxiliar_OPEX_Drivers!$B$76:$B$84,0),MATCH(YEAR(X$2),Auxiliar_OPEX_Drivers!$B$76:$I$76,0))*$F7</f>
        <v>2</v>
      </c>
      <c r="Y7" s="107">
        <f>INDEX(Auxiliar_OPEX_Drivers!$B$76:$I$84,MATCH($E7,Auxiliar_OPEX_Drivers!$B$76:$B$84,0),MATCH(YEAR(Y$2),Auxiliar_OPEX_Drivers!$B$76:$I$76,0))*$F7</f>
        <v>2</v>
      </c>
      <c r="Z7" s="107">
        <f>INDEX(Auxiliar_OPEX_Drivers!$B$76:$I$84,MATCH($E7,Auxiliar_OPEX_Drivers!$B$76:$B$84,0),MATCH(YEAR(Z$2),Auxiliar_OPEX_Drivers!$B$76:$I$76,0))*$F7</f>
        <v>2</v>
      </c>
      <c r="AA7" s="107">
        <f>INDEX(Auxiliar_OPEX_Drivers!$B$76:$I$84,MATCH($E7,Auxiliar_OPEX_Drivers!$B$76:$B$84,0),MATCH(YEAR(AA$2),Auxiliar_OPEX_Drivers!$B$76:$I$76,0))*$F7</f>
        <v>2</v>
      </c>
      <c r="AB7" s="107">
        <f>INDEX(Auxiliar_OPEX_Drivers!$B$76:$I$84,MATCH($E7,Auxiliar_OPEX_Drivers!$B$76:$B$84,0),MATCH(YEAR(AB$2),Auxiliar_OPEX_Drivers!$B$76:$I$76,0))*$F7</f>
        <v>2</v>
      </c>
      <c r="AC7" s="107">
        <f>INDEX(Auxiliar_OPEX_Drivers!$B$76:$I$84,MATCH($E7,Auxiliar_OPEX_Drivers!$B$76:$B$84,0),MATCH(YEAR(AC$2),Auxiliar_OPEX_Drivers!$B$76:$I$76,0))*$F7</f>
        <v>2</v>
      </c>
      <c r="AD7" s="107">
        <f>INDEX(Auxiliar_OPEX_Drivers!$B$76:$I$84,MATCH($E7,Auxiliar_OPEX_Drivers!$B$76:$B$84,0),MATCH(YEAR(AD$2),Auxiliar_OPEX_Drivers!$B$76:$I$76,0))*$F7</f>
        <v>2</v>
      </c>
      <c r="AE7" s="107">
        <f>INDEX(Auxiliar_OPEX_Drivers!$B$76:$I$84,MATCH($E7,Auxiliar_OPEX_Drivers!$B$76:$B$84,0),MATCH(YEAR(AE$2),Auxiliar_OPEX_Drivers!$B$76:$I$76,0))*$F7</f>
        <v>2</v>
      </c>
      <c r="AF7" s="107">
        <f>INDEX(Auxiliar_OPEX_Drivers!$B$76:$I$84,MATCH($E7,Auxiliar_OPEX_Drivers!$B$76:$B$84,0),MATCH(YEAR(AF$2),Auxiliar_OPEX_Drivers!$B$76:$I$76,0))*$F7</f>
        <v>2</v>
      </c>
      <c r="AG7" s="107">
        <f>INDEX(Auxiliar_OPEX_Drivers!$B$76:$I$84,MATCH($E7,Auxiliar_OPEX_Drivers!$B$76:$B$84,0),MATCH(YEAR(AG$2),Auxiliar_OPEX_Drivers!$B$76:$I$76,0))*$F7</f>
        <v>2</v>
      </c>
      <c r="AH7" s="107">
        <f>INDEX(Auxiliar_OPEX_Drivers!$B$76:$I$84,MATCH($E7,Auxiliar_OPEX_Drivers!$B$76:$B$84,0),MATCH(YEAR(AH$2),Auxiliar_OPEX_Drivers!$B$76:$I$76,0))*$F7</f>
        <v>2</v>
      </c>
      <c r="AI7" s="107">
        <f>INDEX(Auxiliar_OPEX_Drivers!$B$76:$I$84,MATCH($E7,Auxiliar_OPEX_Drivers!$B$76:$B$84,0),MATCH(YEAR(AI$2),Auxiliar_OPEX_Drivers!$B$76:$I$76,0))*$F7</f>
        <v>2</v>
      </c>
      <c r="AJ7" s="107">
        <f>INDEX(Auxiliar_OPEX_Drivers!$B$76:$I$84,MATCH($E7,Auxiliar_OPEX_Drivers!$B$76:$B$84,0),MATCH(YEAR(AJ$2),Auxiliar_OPEX_Drivers!$B$76:$I$76,0))*$F7</f>
        <v>2</v>
      </c>
      <c r="AK7" s="107">
        <f>INDEX(Auxiliar_OPEX_Drivers!$B$76:$I$84,MATCH($E7,Auxiliar_OPEX_Drivers!$B$76:$B$84,0),MATCH(YEAR(AK$2),Auxiliar_OPEX_Drivers!$B$76:$I$76,0))*$F7</f>
        <v>2</v>
      </c>
      <c r="AL7" s="107">
        <f>INDEX(Auxiliar_OPEX_Drivers!$B$76:$I$84,MATCH($E7,Auxiliar_OPEX_Drivers!$B$76:$B$84,0),MATCH(YEAR(AL$2),Auxiliar_OPEX_Drivers!$B$76:$I$76,0))*$F7</f>
        <v>2</v>
      </c>
      <c r="AM7" s="107">
        <f>INDEX(Auxiliar_OPEX_Drivers!$B$76:$I$84,MATCH($E7,Auxiliar_OPEX_Drivers!$B$76:$B$84,0),MATCH(YEAR(AM$2),Auxiliar_OPEX_Drivers!$B$76:$I$76,0))*$F7</f>
        <v>2</v>
      </c>
      <c r="AN7" s="107">
        <f>INDEX(Auxiliar_OPEX_Drivers!$B$76:$I$84,MATCH($E7,Auxiliar_OPEX_Drivers!$B$76:$B$84,0),MATCH(YEAR(AN$2),Auxiliar_OPEX_Drivers!$B$76:$I$76,0))*$F7</f>
        <v>2</v>
      </c>
      <c r="AO7" s="107">
        <f>INDEX(Auxiliar_OPEX_Drivers!$B$76:$I$84,MATCH($E7,Auxiliar_OPEX_Drivers!$B$76:$B$84,0),MATCH(YEAR(AO$2),Auxiliar_OPEX_Drivers!$B$76:$I$76,0))*$F7</f>
        <v>2</v>
      </c>
      <c r="AP7" s="107">
        <f>INDEX(Auxiliar_OPEX_Drivers!$B$76:$I$84,MATCH($E7,Auxiliar_OPEX_Drivers!$B$76:$B$84,0),MATCH(YEAR(AP$2),Auxiliar_OPEX_Drivers!$B$76:$I$76,0))*$F7</f>
        <v>2</v>
      </c>
      <c r="AQ7" s="107">
        <f>INDEX(Auxiliar_OPEX_Drivers!$B$76:$I$84,MATCH($E7,Auxiliar_OPEX_Drivers!$B$76:$B$84,0),MATCH(YEAR(AQ$2),Auxiliar_OPEX_Drivers!$B$76:$I$76,0))*$F7</f>
        <v>2</v>
      </c>
      <c r="AR7" s="107">
        <f>INDEX(Auxiliar_OPEX_Drivers!$B$76:$I$84,MATCH($E7,Auxiliar_OPEX_Drivers!$B$76:$B$84,0),MATCH(YEAR(AR$2),Auxiliar_OPEX_Drivers!$B$76:$I$76,0))*$F7</f>
        <v>2</v>
      </c>
      <c r="AS7" s="107">
        <f>INDEX(Auxiliar_OPEX_Drivers!$B$76:$I$84,MATCH($E7,Auxiliar_OPEX_Drivers!$B$76:$B$84,0),MATCH(YEAR(AS$2),Auxiliar_OPEX_Drivers!$B$76:$I$76,0))*$F7</f>
        <v>2</v>
      </c>
      <c r="AT7" s="107">
        <f>INDEX(Auxiliar_OPEX_Drivers!$B$76:$I$84,MATCH($E7,Auxiliar_OPEX_Drivers!$B$76:$B$84,0),MATCH(YEAR(AT$2),Auxiliar_OPEX_Drivers!$B$76:$I$76,0))*$F7</f>
        <v>2</v>
      </c>
      <c r="AU7" s="107">
        <f>INDEX(Auxiliar_OPEX_Drivers!$B$76:$I$84,MATCH($E7,Auxiliar_OPEX_Drivers!$B$76:$B$84,0),MATCH(YEAR(AU$2),Auxiliar_OPEX_Drivers!$B$76:$I$76,0))*$F7</f>
        <v>2</v>
      </c>
      <c r="AV7" s="107">
        <f>INDEX(Auxiliar_OPEX_Drivers!$B$76:$I$84,MATCH($E7,Auxiliar_OPEX_Drivers!$B$76:$B$84,0),MATCH(YEAR(AV$2),Auxiliar_OPEX_Drivers!$B$76:$I$76,0))*$F7</f>
        <v>2</v>
      </c>
      <c r="AW7" s="107">
        <f>INDEX(Auxiliar_OPEX_Drivers!$B$76:$I$84,MATCH($E7,Auxiliar_OPEX_Drivers!$B$76:$B$84,0),MATCH(YEAR(AW$2),Auxiliar_OPEX_Drivers!$B$76:$I$76,0))*$F7</f>
        <v>2</v>
      </c>
      <c r="AX7" s="107">
        <f>INDEX(Auxiliar_OPEX_Drivers!$B$76:$I$84,MATCH($E7,Auxiliar_OPEX_Drivers!$B$76:$B$84,0),MATCH(YEAR(AX$2),Auxiliar_OPEX_Drivers!$B$76:$I$76,0))*$F7</f>
        <v>2</v>
      </c>
      <c r="AY7" s="107">
        <f>INDEX(Auxiliar_OPEX_Drivers!$B$76:$I$84,MATCH($E7,Auxiliar_OPEX_Drivers!$B$76:$B$84,0),MATCH(YEAR(AY$2),Auxiliar_OPEX_Drivers!$B$76:$I$76,0))*$F7</f>
        <v>2</v>
      </c>
      <c r="AZ7" s="107">
        <f>INDEX(Auxiliar_OPEX_Drivers!$B$76:$I$84,MATCH($E7,Auxiliar_OPEX_Drivers!$B$76:$B$84,0),MATCH(YEAR(AZ$2),Auxiliar_OPEX_Drivers!$B$76:$I$76,0))*$F7</f>
        <v>2</v>
      </c>
      <c r="BA7" s="107">
        <f>INDEX(Auxiliar_OPEX_Drivers!$B$76:$I$84,MATCH($E7,Auxiliar_OPEX_Drivers!$B$76:$B$84,0),MATCH(YEAR(BA$2),Auxiliar_OPEX_Drivers!$B$76:$I$76,0))*$F7</f>
        <v>2</v>
      </c>
      <c r="BB7" s="107">
        <f>INDEX(Auxiliar_OPEX_Drivers!$B$76:$I$84,MATCH($E7,Auxiliar_OPEX_Drivers!$B$76:$B$84,0),MATCH(YEAR(BB$2),Auxiliar_OPEX_Drivers!$B$76:$I$76,0))*$F7</f>
        <v>2</v>
      </c>
      <c r="BC7" s="107">
        <f>INDEX(Auxiliar_OPEX_Drivers!$B$76:$I$84,MATCH($E7,Auxiliar_OPEX_Drivers!$B$76:$B$84,0),MATCH(YEAR(BC$2),Auxiliar_OPEX_Drivers!$B$76:$I$76,0))*$F7</f>
        <v>2</v>
      </c>
      <c r="BD7" s="107">
        <f>INDEX(Auxiliar_OPEX_Drivers!$B$76:$I$84,MATCH($E7,Auxiliar_OPEX_Drivers!$B$76:$B$84,0),MATCH(YEAR(BD$2),Auxiliar_OPEX_Drivers!$B$76:$I$76,0))*$F7</f>
        <v>2</v>
      </c>
      <c r="BE7" s="107">
        <f>INDEX(Auxiliar_OPEX_Drivers!$B$76:$I$84,MATCH($E7,Auxiliar_OPEX_Drivers!$B$76:$B$84,0),MATCH(YEAR(BE$2),Auxiliar_OPEX_Drivers!$B$76:$I$76,0))*$F7</f>
        <v>2</v>
      </c>
      <c r="BF7" s="107">
        <f>INDEX(Auxiliar_OPEX_Drivers!$B$76:$I$84,MATCH($E7,Auxiliar_OPEX_Drivers!$B$76:$B$84,0),MATCH(YEAR(BF$2),Auxiliar_OPEX_Drivers!$B$76:$I$76,0))*$F7</f>
        <v>2</v>
      </c>
      <c r="BG7" s="107">
        <f>INDEX(Auxiliar_OPEX_Drivers!$B$76:$I$84,MATCH($E7,Auxiliar_OPEX_Drivers!$B$76:$B$84,0),MATCH(YEAR(BG$2),Auxiliar_OPEX_Drivers!$B$76:$I$76,0))*$F7</f>
        <v>2</v>
      </c>
      <c r="BH7" s="107">
        <f>INDEX(Auxiliar_OPEX_Drivers!$B$76:$I$84,MATCH($E7,Auxiliar_OPEX_Drivers!$B$76:$B$84,0),MATCH(YEAR(BH$2),Auxiliar_OPEX_Drivers!$B$76:$I$76,0))*$F7</f>
        <v>2</v>
      </c>
      <c r="BI7" s="107">
        <f>INDEX(Auxiliar_OPEX_Drivers!$B$76:$I$84,MATCH($E7,Auxiliar_OPEX_Drivers!$B$76:$B$84,0),MATCH(YEAR(BI$2),Auxiliar_OPEX_Drivers!$B$76:$I$76,0))*$F7</f>
        <v>2</v>
      </c>
      <c r="BJ7" s="107">
        <f>INDEX(Auxiliar_OPEX_Drivers!$B$76:$I$84,MATCH($E7,Auxiliar_OPEX_Drivers!$B$76:$B$84,0),MATCH(YEAR(BJ$2),Auxiliar_OPEX_Drivers!$B$76:$I$76,0))*$F7</f>
        <v>2</v>
      </c>
      <c r="BK7" s="107">
        <f>INDEX(Auxiliar_OPEX_Drivers!$B$76:$I$84,MATCH($E7,Auxiliar_OPEX_Drivers!$B$76:$B$84,0),MATCH(YEAR(BK$2),Auxiliar_OPEX_Drivers!$B$76:$I$76,0))*$F7</f>
        <v>2</v>
      </c>
      <c r="BL7" s="107">
        <f>INDEX(Auxiliar_OPEX_Drivers!$B$76:$I$84,MATCH($E7,Auxiliar_OPEX_Drivers!$B$76:$B$84,0),MATCH(YEAR(BL$2),Auxiliar_OPEX_Drivers!$B$76:$I$76,0))*$F7</f>
        <v>2</v>
      </c>
      <c r="BM7" s="107">
        <f>INDEX(Auxiliar_OPEX_Drivers!$B$76:$I$84,MATCH($E7,Auxiliar_OPEX_Drivers!$B$76:$B$84,0),MATCH(YEAR(BM$2),Auxiliar_OPEX_Drivers!$B$76:$I$76,0))*$F7</f>
        <v>2</v>
      </c>
      <c r="BN7" s="107">
        <f>INDEX(Auxiliar_OPEX_Drivers!$B$76:$I$84,MATCH($E7,Auxiliar_OPEX_Drivers!$B$76:$B$84,0),MATCH(YEAR(BN$2),Auxiliar_OPEX_Drivers!$B$76:$I$76,0))*$F7</f>
        <v>2</v>
      </c>
      <c r="BO7" s="107">
        <f>INDEX(Auxiliar_OPEX_Drivers!$B$76:$I$84,MATCH($E7,Auxiliar_OPEX_Drivers!$B$76:$B$84,0),MATCH(YEAR(BO$2),Auxiliar_OPEX_Drivers!$B$76:$I$76,0))*$F7</f>
        <v>2</v>
      </c>
      <c r="BP7" s="107">
        <f>INDEX(Auxiliar_OPEX_Drivers!$B$76:$I$84,MATCH($E7,Auxiliar_OPEX_Drivers!$B$76:$B$84,0),MATCH(YEAR(BP$2),Auxiliar_OPEX_Drivers!$B$76:$I$76,0))*$F7</f>
        <v>2</v>
      </c>
      <c r="BQ7" s="107">
        <f>INDEX(Auxiliar_OPEX_Drivers!$B$76:$I$84,MATCH($E7,Auxiliar_OPEX_Drivers!$B$76:$B$84,0),MATCH(YEAR(BQ$2),Auxiliar_OPEX_Drivers!$B$76:$I$76,0))*$F7</f>
        <v>2</v>
      </c>
      <c r="BR7" s="107">
        <f>INDEX(Auxiliar_OPEX_Drivers!$B$76:$I$84,MATCH($E7,Auxiliar_OPEX_Drivers!$B$76:$B$84,0),MATCH(YEAR(BR$2),Auxiliar_OPEX_Drivers!$B$76:$I$76,0))*$F7</f>
        <v>2</v>
      </c>
      <c r="BS7" s="107">
        <f>INDEX(Auxiliar_OPEX_Drivers!$B$76:$I$84,MATCH($E7,Auxiliar_OPEX_Drivers!$B$76:$B$84,0),MATCH(YEAR(BS$2),Auxiliar_OPEX_Drivers!$B$76:$I$76,0))*$F7</f>
        <v>2</v>
      </c>
      <c r="BT7" s="107">
        <f>INDEX(Auxiliar_OPEX_Drivers!$B$76:$I$84,MATCH($E7,Auxiliar_OPEX_Drivers!$B$76:$B$84,0),MATCH(YEAR(BT$2),Auxiliar_OPEX_Drivers!$B$76:$I$76,0))*$F7</f>
        <v>2</v>
      </c>
      <c r="BU7" s="107">
        <f>INDEX(Auxiliar_OPEX_Drivers!$B$76:$I$84,MATCH($E7,Auxiliar_OPEX_Drivers!$B$76:$B$84,0),MATCH(YEAR(BU$2),Auxiliar_OPEX_Drivers!$B$76:$I$76,0))*$F7</f>
        <v>2</v>
      </c>
      <c r="BV7" s="107">
        <f>INDEX(Auxiliar_OPEX_Drivers!$B$76:$I$84,MATCH($E7,Auxiliar_OPEX_Drivers!$B$76:$B$84,0),MATCH(YEAR(BV$2),Auxiliar_OPEX_Drivers!$B$76:$I$76,0))*$F7</f>
        <v>2</v>
      </c>
      <c r="BW7" s="107">
        <f>INDEX(Auxiliar_OPEX_Drivers!$B$76:$I$84,MATCH($E7,Auxiliar_OPEX_Drivers!$B$76:$B$84,0),MATCH(YEAR(BW$2),Auxiliar_OPEX_Drivers!$B$76:$I$76,0))*$F7</f>
        <v>2</v>
      </c>
      <c r="BX7" s="107">
        <f>INDEX(Auxiliar_OPEX_Drivers!$B$76:$I$84,MATCH($E7,Auxiliar_OPEX_Drivers!$B$76:$B$84,0),MATCH(YEAR(BX$2),Auxiliar_OPEX_Drivers!$B$76:$I$76,0))*$F7</f>
        <v>2</v>
      </c>
      <c r="BY7" s="107">
        <f>INDEX(Auxiliar_OPEX_Drivers!$B$76:$I$84,MATCH($E7,Auxiliar_OPEX_Drivers!$B$76:$B$84,0),MATCH(YEAR(BY$2),Auxiliar_OPEX_Drivers!$B$76:$I$76,0))*$F7</f>
        <v>2</v>
      </c>
      <c r="BZ7" s="107">
        <f>INDEX(Auxiliar_OPEX_Drivers!$B$76:$I$84,MATCH($E7,Auxiliar_OPEX_Drivers!$B$76:$B$84,0),MATCH(YEAR(BZ$2),Auxiliar_OPEX_Drivers!$B$76:$I$76,0))*$F7</f>
        <v>2</v>
      </c>
      <c r="CA7" s="107">
        <f>INDEX(Auxiliar_OPEX_Drivers!$B$76:$I$84,MATCH($E7,Auxiliar_OPEX_Drivers!$B$76:$B$84,0),MATCH(YEAR(CA$2),Auxiliar_OPEX_Drivers!$B$76:$I$76,0))*$F7</f>
        <v>2</v>
      </c>
      <c r="CB7" s="107">
        <f>INDEX(Auxiliar_OPEX_Drivers!$B$76:$I$84,MATCH($E7,Auxiliar_OPEX_Drivers!$B$76:$B$84,0),MATCH(YEAR(CB$2),Auxiliar_OPEX_Drivers!$B$76:$I$76,0))*$F7</f>
        <v>2</v>
      </c>
      <c r="CC7" s="107">
        <f>INDEX(Auxiliar_OPEX_Drivers!$B$76:$I$84,MATCH($E7,Auxiliar_OPEX_Drivers!$B$76:$B$84,0),MATCH(YEAR(CC$2),Auxiliar_OPEX_Drivers!$B$76:$I$76,0))*$F7</f>
        <v>2</v>
      </c>
      <c r="CD7" s="107">
        <f>INDEX(Auxiliar_OPEX_Drivers!$B$76:$I$84,MATCH($E7,Auxiliar_OPEX_Drivers!$B$76:$B$84,0),MATCH(YEAR(CD$2),Auxiliar_OPEX_Drivers!$B$76:$I$76,0))*$F7</f>
        <v>2</v>
      </c>
      <c r="CE7" s="107">
        <f>INDEX(Auxiliar_OPEX_Drivers!$B$76:$I$84,MATCH($E7,Auxiliar_OPEX_Drivers!$B$76:$B$84,0),MATCH(YEAR(CE$2),Auxiliar_OPEX_Drivers!$B$76:$I$76,0))*$F7</f>
        <v>2</v>
      </c>
      <c r="CF7" s="107">
        <f>INDEX(Auxiliar_OPEX_Drivers!$B$76:$I$84,MATCH($E7,Auxiliar_OPEX_Drivers!$B$76:$B$84,0),MATCH(YEAR(CF$2),Auxiliar_OPEX_Drivers!$B$76:$I$76,0))*$F7</f>
        <v>2</v>
      </c>
      <c r="CG7" s="107">
        <f>INDEX(Auxiliar_OPEX_Drivers!$B$76:$I$84,MATCH($E7,Auxiliar_OPEX_Drivers!$B$76:$B$84,0),MATCH(YEAR(CG$2),Auxiliar_OPEX_Drivers!$B$76:$I$76,0))*$F7</f>
        <v>2</v>
      </c>
      <c r="CI7" s="51">
        <f>INDEX(Auxiliar_OPEX_CustosUnit!$A$1:$R$129,MATCH(Auxiliar_OPEX_P!$A7,Auxiliar_OPEX_CustosUnit!$A$1:$A$129,0),MATCH(CI$2,Auxiliar_OPEX_CustosUnit!$A$3:$Q$3,0))*(1-DRE_Auxiliar!$A$5)</f>
        <v>21393.336510631914</v>
      </c>
      <c r="CJ7" s="51">
        <f>INDEX(Auxiliar_OPEX_CustosUnit!$A$1:$R$129,MATCH(Auxiliar_OPEX_P!$A7,Auxiliar_OPEX_CustosUnit!$A$1:$A$129,0),MATCH(CJ$2,Auxiliar_OPEX_CustosUnit!$A$3:$Q$3,0))*(1-DRE_Auxiliar!$A$5)</f>
        <v>22147.315149173399</v>
      </c>
      <c r="CK7" s="51">
        <f>INDEX(Auxiliar_OPEX_CustosUnit!$A$1:$R$129,MATCH(Auxiliar_OPEX_P!$A7,Auxiliar_OPEX_CustosUnit!$A$1:$A$129,0),MATCH(CK$2,Auxiliar_OPEX_CustosUnit!$A$3:$Q$3,0))*(1-DRE_Auxiliar!$A$5)</f>
        <v>23362.829008256944</v>
      </c>
      <c r="CL7" s="51">
        <f>INDEX(Auxiliar_OPEX_CustosUnit!$A$1:$R$129,MATCH(Auxiliar_OPEX_P!$A7,Auxiliar_OPEX_CustosUnit!$A$1:$A$129,0),MATCH(CL$2,Auxiliar_OPEX_CustosUnit!$A$3:$Q$3,0))*(1-DRE_Auxiliar!$A$5)</f>
        <v>23334.475586515655</v>
      </c>
      <c r="CM7" s="51">
        <f>INDEX(Auxiliar_OPEX_CustosUnit!$A$1:$R$129,MATCH(Auxiliar_OPEX_P!$A7,Auxiliar_OPEX_CustosUnit!$A$1:$A$129,0),MATCH(CM$2,Auxiliar_OPEX_CustosUnit!$A$3:$Q$3,0))*(1-DRE_Auxiliar!$A$5)</f>
        <v>23345.087990731856</v>
      </c>
      <c r="CN7" s="51">
        <f>INDEX(Auxiliar_OPEX_CustosUnit!$A$1:$R$129,MATCH(Auxiliar_OPEX_P!$A7,Auxiliar_OPEX_CustosUnit!$A$1:$A$129,0),MATCH(CN$2,Auxiliar_OPEX_CustosUnit!$A$3:$Q$3,0))*(1-DRE_Auxiliar!$A$5)</f>
        <v>25158.538945136945</v>
      </c>
      <c r="CO7" s="51">
        <f>INDEX(Auxiliar_OPEX_CustosUnit!$A$1:$R$129,MATCH(Auxiliar_OPEX_P!$A7,Auxiliar_OPEX_CustosUnit!$A$1:$A$129,0),MATCH(CO$2,Auxiliar_OPEX_CustosUnit!$A$3:$Q$3,0))*(1-DRE_Auxiliar!$A$5)</f>
        <v>24008.558943543419</v>
      </c>
      <c r="CP7" s="51">
        <f>INDEX(Auxiliar_OPEX_CustosUnit!$A$1:$R$129,MATCH(Auxiliar_OPEX_P!$A7,Auxiliar_OPEX_CustosUnit!$A$1:$A$129,0),MATCH(CP$2,Auxiliar_OPEX_CustosUnit!$A$3:$Q$3,0))*(1-DRE_Auxiliar!$A$5)</f>
        <v>24822.796637218195</v>
      </c>
      <c r="CQ7" s="51">
        <f>INDEX(Auxiliar_OPEX_CustosUnit!$A$1:$R$129,MATCH(Auxiliar_OPEX_P!$A7,Auxiliar_OPEX_CustosUnit!$A$1:$A$129,0),MATCH(CQ$2,Auxiliar_OPEX_CustosUnit!$A$3:$Q$3,0))*(1-DRE_Auxiliar!$A$5)</f>
        <v>24828.015486075765</v>
      </c>
      <c r="CR7" s="51">
        <f>INDEX(Auxiliar_OPEX_CustosUnit!$A$1:$R$129,MATCH(Auxiliar_OPEX_P!$A7,Auxiliar_OPEX_CustosUnit!$A$1:$A$129,0),MATCH(CR$2,Auxiliar_OPEX_CustosUnit!$A$3:$Q$3,0))*(1-DRE_Auxiliar!$A$5)</f>
        <v>24828.015486075765</v>
      </c>
      <c r="CS7" s="51">
        <f>INDEX(Auxiliar_OPEX_CustosUnit!$A$1:$R$129,MATCH(Auxiliar_OPEX_P!$A7,Auxiliar_OPEX_CustosUnit!$A$1:$A$129,0),MATCH(CS$2,Auxiliar_OPEX_CustosUnit!$A$3:$Q$3,0))*(1-DRE_Auxiliar!$A$5)</f>
        <v>24013.777792400888</v>
      </c>
      <c r="CT7" s="51">
        <f>INDEX(Auxiliar_OPEX_CustosUnit!$A$1:$R$129,MATCH(Auxiliar_OPEX_P!$A7,Auxiliar_OPEX_CustosUnit!$A$1:$A$129,0),MATCH(CT$2,Auxiliar_OPEX_CustosUnit!$A$3:$Q$3,0))*(1-DRE_Auxiliar!$A$5)</f>
        <v>23835.065632826616</v>
      </c>
      <c r="CU7" s="53">
        <f t="shared" si="227"/>
        <v>21393.336510631914</v>
      </c>
      <c r="CV7" s="53">
        <f t="shared" si="228"/>
        <v>22147.315149173399</v>
      </c>
      <c r="CW7" s="53">
        <f t="shared" si="229"/>
        <v>23362.829008256944</v>
      </c>
      <c r="CX7" s="53">
        <f t="shared" si="230"/>
        <v>23334.475586515655</v>
      </c>
      <c r="CY7" s="53">
        <f t="shared" si="231"/>
        <v>23345.087990731856</v>
      </c>
      <c r="CZ7" s="53">
        <f t="shared" si="232"/>
        <v>25158.538945136945</v>
      </c>
      <c r="DA7" s="53">
        <f t="shared" si="233"/>
        <v>24008.558943543419</v>
      </c>
      <c r="DB7" s="53">
        <f t="shared" si="234"/>
        <v>24822.796637218195</v>
      </c>
      <c r="DC7" s="53">
        <f t="shared" si="235"/>
        <v>24828.015486075765</v>
      </c>
      <c r="DD7" s="53">
        <f t="shared" si="236"/>
        <v>24828.015486075765</v>
      </c>
      <c r="DE7" s="53">
        <f t="shared" si="237"/>
        <v>24013.777792400888</v>
      </c>
      <c r="DF7" s="53">
        <f t="shared" si="238"/>
        <v>23835.065632826616</v>
      </c>
      <c r="DG7" s="53">
        <f t="shared" si="239"/>
        <v>21393.336510631914</v>
      </c>
      <c r="DH7" s="53">
        <f t="shared" si="240"/>
        <v>22147.315149173399</v>
      </c>
      <c r="DI7" s="53">
        <f t="shared" si="241"/>
        <v>23362.829008256944</v>
      </c>
      <c r="DJ7" s="53">
        <f t="shared" si="242"/>
        <v>23334.475586515655</v>
      </c>
      <c r="DK7" s="53">
        <f t="shared" si="243"/>
        <v>23345.087990731856</v>
      </c>
      <c r="DL7" s="53">
        <f t="shared" si="244"/>
        <v>25158.538945136945</v>
      </c>
      <c r="DM7" s="53">
        <f t="shared" si="245"/>
        <v>24008.558943543419</v>
      </c>
      <c r="DN7" s="53">
        <f t="shared" si="246"/>
        <v>24822.796637218195</v>
      </c>
      <c r="DO7" s="53">
        <f t="shared" si="247"/>
        <v>24828.015486075765</v>
      </c>
      <c r="DP7" s="53">
        <f t="shared" si="248"/>
        <v>24828.015486075765</v>
      </c>
      <c r="DQ7" s="53">
        <f t="shared" si="249"/>
        <v>24013.777792400888</v>
      </c>
      <c r="DR7" s="53">
        <f t="shared" si="250"/>
        <v>23835.065632826616</v>
      </c>
      <c r="DS7" s="53">
        <f t="shared" si="251"/>
        <v>21393.336510631914</v>
      </c>
      <c r="DT7" s="53">
        <f t="shared" si="252"/>
        <v>22147.315149173399</v>
      </c>
      <c r="DU7" s="53">
        <f t="shared" si="253"/>
        <v>23362.829008256944</v>
      </c>
      <c r="DV7" s="53">
        <f t="shared" si="254"/>
        <v>23334.475586515655</v>
      </c>
      <c r="DW7" s="53">
        <f t="shared" si="255"/>
        <v>23345.087990731856</v>
      </c>
      <c r="DX7" s="53">
        <f t="shared" si="256"/>
        <v>25158.538945136945</v>
      </c>
      <c r="DY7" s="53">
        <f t="shared" si="257"/>
        <v>24008.558943543419</v>
      </c>
      <c r="DZ7" s="53">
        <f t="shared" si="258"/>
        <v>24822.796637218195</v>
      </c>
      <c r="EA7" s="53">
        <f t="shared" si="259"/>
        <v>24828.015486075765</v>
      </c>
      <c r="EB7" s="53">
        <f t="shared" si="260"/>
        <v>24828.015486075765</v>
      </c>
      <c r="EC7" s="53">
        <f t="shared" si="261"/>
        <v>24013.777792400888</v>
      </c>
      <c r="ED7" s="53">
        <f t="shared" si="262"/>
        <v>23835.065632826616</v>
      </c>
      <c r="EE7" s="53">
        <f t="shared" si="263"/>
        <v>21393.336510631914</v>
      </c>
      <c r="EF7" s="53">
        <f t="shared" si="264"/>
        <v>22147.315149173399</v>
      </c>
      <c r="EG7" s="53">
        <f t="shared" si="265"/>
        <v>23362.829008256944</v>
      </c>
      <c r="EH7" s="53">
        <f t="shared" si="266"/>
        <v>23334.475586515655</v>
      </c>
      <c r="EI7" s="53">
        <f t="shared" si="267"/>
        <v>23345.087990731856</v>
      </c>
      <c r="EJ7" s="53">
        <f t="shared" si="268"/>
        <v>25158.538945136945</v>
      </c>
      <c r="EK7" s="53">
        <f t="shared" si="269"/>
        <v>24008.558943543419</v>
      </c>
      <c r="EL7" s="53">
        <f t="shared" si="270"/>
        <v>24822.796637218195</v>
      </c>
      <c r="EM7" s="53">
        <f t="shared" si="271"/>
        <v>24828.015486075765</v>
      </c>
      <c r="EN7" s="53">
        <f t="shared" si="272"/>
        <v>24828.015486075765</v>
      </c>
      <c r="EO7" s="53">
        <f t="shared" si="273"/>
        <v>24013.777792400888</v>
      </c>
      <c r="EP7" s="53">
        <f t="shared" si="274"/>
        <v>23835.065632826616</v>
      </c>
      <c r="EQ7" s="53">
        <f t="shared" si="275"/>
        <v>21393.336510631914</v>
      </c>
      <c r="ER7" s="53">
        <f t="shared" si="276"/>
        <v>22147.315149173399</v>
      </c>
      <c r="ES7" s="53">
        <f t="shared" si="277"/>
        <v>23362.829008256944</v>
      </c>
      <c r="ET7" s="53">
        <f t="shared" si="278"/>
        <v>23334.475586515655</v>
      </c>
      <c r="EU7" s="53">
        <f t="shared" si="279"/>
        <v>23345.087990731856</v>
      </c>
      <c r="EV7" s="53">
        <f t="shared" si="280"/>
        <v>25158.538945136945</v>
      </c>
      <c r="EW7" s="53">
        <f t="shared" si="281"/>
        <v>24008.558943543419</v>
      </c>
      <c r="EX7" s="53">
        <f t="shared" si="282"/>
        <v>24822.796637218195</v>
      </c>
      <c r="EY7" s="53">
        <f t="shared" si="283"/>
        <v>24828.015486075765</v>
      </c>
      <c r="EZ7" s="53">
        <f t="shared" si="284"/>
        <v>24828.015486075765</v>
      </c>
      <c r="FA7" s="53">
        <f t="shared" si="285"/>
        <v>24013.777792400888</v>
      </c>
      <c r="FB7" s="53">
        <f t="shared" si="286"/>
        <v>23835.065632826616</v>
      </c>
      <c r="FC7" s="53">
        <f t="shared" si="287"/>
        <v>21393.336510631914</v>
      </c>
      <c r="FD7" s="53">
        <f t="shared" si="288"/>
        <v>22147.315149173399</v>
      </c>
      <c r="FE7" s="53">
        <f t="shared" si="289"/>
        <v>23362.829008256944</v>
      </c>
      <c r="FF7" s="53">
        <f t="shared" si="290"/>
        <v>23334.475586515655</v>
      </c>
      <c r="FG7" s="53">
        <f t="shared" si="291"/>
        <v>23345.087990731856</v>
      </c>
      <c r="FH7" s="53">
        <f t="shared" si="292"/>
        <v>25158.538945136945</v>
      </c>
      <c r="FI7" s="53">
        <f t="shared" si="293"/>
        <v>24008.558943543419</v>
      </c>
      <c r="FJ7" s="53">
        <f t="shared" si="294"/>
        <v>24822.796637218195</v>
      </c>
      <c r="FK7" s="53">
        <f t="shared" si="295"/>
        <v>24828.015486075765</v>
      </c>
      <c r="FL7" s="53">
        <f t="shared" si="296"/>
        <v>24828.015486075765</v>
      </c>
      <c r="FM7" s="53">
        <f t="shared" si="297"/>
        <v>24013.777792400888</v>
      </c>
      <c r="FN7" s="53">
        <f t="shared" si="298"/>
        <v>23835.065632826616</v>
      </c>
      <c r="FP7" s="51">
        <f t="shared" si="299"/>
        <v>46690.175981463712</v>
      </c>
      <c r="FQ7" s="51">
        <f t="shared" ref="FQ7:FQ70" si="306">CN7*G7*(1-$D7)</f>
        <v>50317.077890273889</v>
      </c>
      <c r="FR7" s="51">
        <f t="shared" ref="FR7:FR70" si="307">CO7*H7*(1-$D7)</f>
        <v>48017.117887086839</v>
      </c>
      <c r="FS7" s="51">
        <f t="shared" ref="FS7:FS70" si="308">CP7*I7*(1-$D7)</f>
        <v>49645.593274436389</v>
      </c>
      <c r="FT7" s="51">
        <f t="shared" ref="FT7:FT70" si="309">CQ7*J7*(1-$D7)</f>
        <v>49656.03097215153</v>
      </c>
      <c r="FU7" s="51">
        <f t="shared" ref="FU7:FU70" si="310">CR7*K7*(1-$D7)</f>
        <v>49656.03097215153</v>
      </c>
      <c r="FV7" s="51">
        <f t="shared" ref="FV7:FV70" si="311">CS7*L7*(1-$D7)</f>
        <v>48027.555584801776</v>
      </c>
      <c r="FW7" s="51">
        <f t="shared" ref="FW7:FW70" si="312">CT7*M7*(1-$D7)</f>
        <v>47670.131265653232</v>
      </c>
      <c r="FX7" s="51">
        <f t="shared" ref="FX7:FX70" si="313">CU7*N7*(1-$D7)</f>
        <v>42786.673021263829</v>
      </c>
      <c r="FY7" s="51">
        <f t="shared" ref="FY7:FY70" si="314">CV7*O7*(1-$D7)</f>
        <v>44294.630298346798</v>
      </c>
      <c r="FZ7" s="51">
        <f t="shared" ref="FZ7:FZ70" si="315">CW7*P7*(1-$D7)</f>
        <v>46725.658016513888</v>
      </c>
      <c r="GA7" s="51">
        <f t="shared" ref="GA7:GA70" si="316">CX7*Q7*(1-$D7)</f>
        <v>46668.95117303131</v>
      </c>
      <c r="GB7" s="51">
        <f t="shared" ref="GB7:GB70" si="317">CY7*R7*(1-$D7)</f>
        <v>46690.175981463712</v>
      </c>
      <c r="GC7" s="51">
        <f t="shared" ref="GC7:GC70" si="318">CZ7*S7*(1-$D7)</f>
        <v>50317.077890273889</v>
      </c>
      <c r="GD7" s="51">
        <f t="shared" ref="GD7:GD70" si="319">DA7*T7*(1-$D7)</f>
        <v>48017.117887086839</v>
      </c>
      <c r="GE7" s="51">
        <f t="shared" ref="GE7:GE70" si="320">DB7*U7*(1-$D7)</f>
        <v>49645.593274436389</v>
      </c>
      <c r="GF7" s="51">
        <f t="shared" ref="GF7:GF70" si="321">DC7*V7*(1-$D7)</f>
        <v>49656.03097215153</v>
      </c>
      <c r="GG7" s="51">
        <f t="shared" ref="GG7:GG70" si="322">DD7*W7*(1-$D7)</f>
        <v>49656.03097215153</v>
      </c>
      <c r="GH7" s="51">
        <f t="shared" ref="GH7:GH70" si="323">DE7*X7*(1-$D7)</f>
        <v>48027.555584801776</v>
      </c>
      <c r="GI7" s="51">
        <f t="shared" ref="GI7:GI70" si="324">DF7*Y7*(1-$D7)</f>
        <v>47670.131265653232</v>
      </c>
      <c r="GJ7" s="51">
        <f t="shared" ref="GJ7:GJ70" si="325">DG7*Z7*(1-$D7)</f>
        <v>42786.673021263829</v>
      </c>
      <c r="GK7" s="51">
        <f t="shared" ref="GK7:GK70" si="326">DH7*AA7*(1-$D7)</f>
        <v>44294.630298346798</v>
      </c>
      <c r="GL7" s="51">
        <f t="shared" ref="GL7:GL70" si="327">DI7*AB7*(1-$D7)</f>
        <v>46725.658016513888</v>
      </c>
      <c r="GM7" s="51">
        <f t="shared" ref="GM7:GM70" si="328">DJ7*AC7*(1-$D7)</f>
        <v>46668.95117303131</v>
      </c>
      <c r="GN7" s="51">
        <f t="shared" ref="GN7:GN70" si="329">DK7*AD7*(1-$D7)</f>
        <v>46690.175981463712</v>
      </c>
      <c r="GO7" s="51">
        <f t="shared" ref="GO7:GO70" si="330">DL7*AE7*(1-$D7)</f>
        <v>50317.077890273889</v>
      </c>
      <c r="GP7" s="51">
        <f t="shared" ref="GP7:GP70" si="331">DM7*AF7*(1-$D7)</f>
        <v>48017.117887086839</v>
      </c>
      <c r="GQ7" s="51">
        <f t="shared" ref="GQ7:GQ70" si="332">DN7*AG7*(1-$D7)</f>
        <v>49645.593274436389</v>
      </c>
      <c r="GR7" s="51">
        <f t="shared" ref="GR7:GR70" si="333">DO7*AH7*(1-$D7)</f>
        <v>49656.03097215153</v>
      </c>
      <c r="GS7" s="51">
        <f t="shared" ref="GS7:GS70" si="334">DP7*AI7*(1-$D7)</f>
        <v>49656.03097215153</v>
      </c>
      <c r="GT7" s="51">
        <f t="shared" ref="GT7:GT70" si="335">DQ7*AJ7*(1-$D7)</f>
        <v>48027.555584801776</v>
      </c>
      <c r="GU7" s="51">
        <f t="shared" ref="GU7:GU70" si="336">DR7*AK7*(1-$D7)</f>
        <v>47670.131265653232</v>
      </c>
      <c r="GV7" s="51">
        <f t="shared" ref="GV7:GV70" si="337">DS7*AL7*(1-$D7)</f>
        <v>42786.673021263829</v>
      </c>
      <c r="GW7" s="51">
        <f t="shared" ref="GW7:GW70" si="338">DT7*AM7*(1-$D7)</f>
        <v>44294.630298346798</v>
      </c>
      <c r="GX7" s="51">
        <f t="shared" ref="GX7:GX70" si="339">DU7*AN7*(1-$D7)</f>
        <v>46725.658016513888</v>
      </c>
      <c r="GY7" s="51">
        <f t="shared" ref="GY7:GY70" si="340">DV7*AO7*(1-$D7)</f>
        <v>46668.95117303131</v>
      </c>
      <c r="GZ7" s="51">
        <f t="shared" ref="GZ7:GZ70" si="341">DW7*AP7*(1-$D7)</f>
        <v>46690.175981463712</v>
      </c>
      <c r="HA7" s="51">
        <f t="shared" ref="HA7:HA70" si="342">DX7*AQ7*(1-$D7)</f>
        <v>50317.077890273889</v>
      </c>
      <c r="HB7" s="51">
        <f t="shared" ref="HB7:HB70" si="343">DY7*AR7*(1-$D7)</f>
        <v>48017.117887086839</v>
      </c>
      <c r="HC7" s="51">
        <f t="shared" ref="HC7:HC70" si="344">DZ7*AS7*(1-$D7)</f>
        <v>49645.593274436389</v>
      </c>
      <c r="HD7" s="51">
        <f t="shared" ref="HD7:HD70" si="345">EA7*AT7*(1-$D7)</f>
        <v>49656.03097215153</v>
      </c>
      <c r="HE7" s="51">
        <f t="shared" ref="HE7:HE70" si="346">EB7*AU7*(1-$D7)</f>
        <v>49656.03097215153</v>
      </c>
      <c r="HF7" s="51">
        <f t="shared" ref="HF7:HF70" si="347">EC7*AV7*(1-$D7)</f>
        <v>48027.555584801776</v>
      </c>
      <c r="HG7" s="51">
        <f t="shared" ref="HG7:HG70" si="348">ED7*AW7*(1-$D7)</f>
        <v>47670.131265653232</v>
      </c>
      <c r="HH7" s="51">
        <f t="shared" ref="HH7:HH70" si="349">EE7*AX7*(1-$D7)</f>
        <v>42786.673021263829</v>
      </c>
      <c r="HI7" s="51">
        <f t="shared" ref="HI7:HI70" si="350">EF7*AY7*(1-$D7)</f>
        <v>44294.630298346798</v>
      </c>
      <c r="HJ7" s="51">
        <f t="shared" ref="HJ7:HJ70" si="351">EG7*AZ7*(1-$D7)</f>
        <v>46725.658016513888</v>
      </c>
      <c r="HK7" s="51">
        <f t="shared" ref="HK7:HK70" si="352">EH7*BA7*(1-$D7)</f>
        <v>46668.95117303131</v>
      </c>
      <c r="HL7" s="51">
        <f t="shared" ref="HL7:HL70" si="353">EI7*BB7*(1-$D7)</f>
        <v>46690.175981463712</v>
      </c>
      <c r="HM7" s="51">
        <f t="shared" ref="HM7:HM70" si="354">EJ7*BC7*(1-$D7)</f>
        <v>50317.077890273889</v>
      </c>
      <c r="HN7" s="51">
        <f t="shared" ref="HN7:HN70" si="355">EK7*BD7*(1-$D7)</f>
        <v>48017.117887086839</v>
      </c>
      <c r="HO7" s="51">
        <f t="shared" ref="HO7:HO70" si="356">EL7*BE7*(1-$D7)</f>
        <v>49645.593274436389</v>
      </c>
      <c r="HP7" s="51">
        <f t="shared" ref="HP7:HP70" si="357">EM7*BF7*(1-$D7)</f>
        <v>49656.03097215153</v>
      </c>
      <c r="HQ7" s="51">
        <f t="shared" ref="HQ7:HQ70" si="358">EN7*BG7*(1-$D7)</f>
        <v>49656.03097215153</v>
      </c>
      <c r="HR7" s="51">
        <f t="shared" ref="HR7:HR70" si="359">EO7*BH7*(1-$D7)</f>
        <v>48027.555584801776</v>
      </c>
      <c r="HS7" s="51">
        <f t="shared" ref="HS7:HS70" si="360">EP7*BI7*(1-$D7)</f>
        <v>47670.131265653232</v>
      </c>
      <c r="HT7" s="51">
        <f t="shared" ref="HT7:HT70" si="361">EQ7*BJ7*(1-$D7)</f>
        <v>42786.673021263829</v>
      </c>
      <c r="HU7" s="51">
        <f t="shared" ref="HU7:HU70" si="362">ER7*BK7*(1-$D7)</f>
        <v>44294.630298346798</v>
      </c>
      <c r="HV7" s="51">
        <f t="shared" ref="HV7:HV70" si="363">ES7*BL7*(1-$D7)</f>
        <v>46725.658016513888</v>
      </c>
      <c r="HW7" s="51">
        <f t="shared" ref="HW7:HW70" si="364">ET7*BM7*(1-$D7)</f>
        <v>46668.95117303131</v>
      </c>
      <c r="HX7" s="51">
        <f t="shared" ref="HX7:HX70" si="365">EU7*BN7*(1-$D7)</f>
        <v>46690.175981463712</v>
      </c>
      <c r="HY7" s="51">
        <f t="shared" ref="HY7:HY70" si="366">EV7*BO7*(1-$D7)</f>
        <v>50317.077890273889</v>
      </c>
      <c r="HZ7" s="51">
        <f t="shared" ref="HZ7:HZ70" si="367">EW7*BP7*(1-$D7)</f>
        <v>48017.117887086839</v>
      </c>
      <c r="IA7" s="51">
        <f t="shared" ref="IA7:IA70" si="368">EX7*BQ7*(1-$D7)</f>
        <v>49645.593274436389</v>
      </c>
      <c r="IB7" s="51">
        <f t="shared" si="305"/>
        <v>49656.03097215153</v>
      </c>
      <c r="IC7" s="51">
        <f t="shared" si="3"/>
        <v>49656.03097215153</v>
      </c>
      <c r="ID7" s="51">
        <f t="shared" si="3"/>
        <v>48027.555584801776</v>
      </c>
      <c r="IE7" s="51">
        <f t="shared" si="3"/>
        <v>47670.131265653232</v>
      </c>
      <c r="IF7" s="51">
        <f t="shared" si="3"/>
        <v>42786.673021263829</v>
      </c>
      <c r="IG7" s="51">
        <f t="shared" si="3"/>
        <v>44294.630298346798</v>
      </c>
      <c r="IH7" s="51">
        <f t="shared" si="3"/>
        <v>46725.658016513888</v>
      </c>
      <c r="II7" s="51">
        <f t="shared" si="3"/>
        <v>46668.95117303131</v>
      </c>
      <c r="IJ7" s="51">
        <f t="shared" si="3"/>
        <v>46690.175981463712</v>
      </c>
      <c r="IK7" s="51">
        <f t="shared" si="3"/>
        <v>50317.077890273889</v>
      </c>
      <c r="IL7" s="51">
        <f t="shared" si="3"/>
        <v>48017.117887086839</v>
      </c>
      <c r="IM7" s="51">
        <f t="shared" si="3"/>
        <v>49645.593274436389</v>
      </c>
      <c r="IN7" s="51">
        <f t="shared" si="3"/>
        <v>49656.03097215153</v>
      </c>
      <c r="IO7" s="51">
        <f t="shared" si="3"/>
        <v>49656.03097215153</v>
      </c>
      <c r="IP7" s="51">
        <f t="shared" si="3"/>
        <v>48027.555584801776</v>
      </c>
      <c r="IQ7" s="51">
        <f t="shared" si="3"/>
        <v>47670.131265653232</v>
      </c>
      <c r="IS7" s="51">
        <f t="shared" si="300"/>
        <v>570155.62633717468</v>
      </c>
      <c r="IT7" s="51">
        <f t="shared" si="300"/>
        <v>570155.62633717468</v>
      </c>
      <c r="IU7" s="51">
        <f t="shared" si="300"/>
        <v>570155.62633717468</v>
      </c>
      <c r="IV7" s="51">
        <f t="shared" si="300"/>
        <v>570155.62633717468</v>
      </c>
      <c r="IW7" s="51">
        <f t="shared" si="300"/>
        <v>570155.62633717468</v>
      </c>
      <c r="IX7" s="51">
        <f t="shared" si="300"/>
        <v>570155.62633717468</v>
      </c>
      <c r="IZ7" s="111">
        <f t="shared" si="301"/>
        <v>0</v>
      </c>
      <c r="JA7" s="111">
        <f t="shared" si="5"/>
        <v>0</v>
      </c>
      <c r="JB7" s="111">
        <f t="shared" si="6"/>
        <v>0</v>
      </c>
      <c r="JC7" s="111">
        <f t="shared" si="7"/>
        <v>0</v>
      </c>
      <c r="JD7" s="111">
        <f t="shared" si="8"/>
        <v>0</v>
      </c>
      <c r="JE7" s="111">
        <f t="shared" si="9"/>
        <v>0</v>
      </c>
      <c r="JF7" s="111">
        <f t="shared" si="10"/>
        <v>0</v>
      </c>
      <c r="JG7" s="111">
        <f t="shared" si="11"/>
        <v>0</v>
      </c>
      <c r="JH7" s="111">
        <f t="shared" si="12"/>
        <v>0</v>
      </c>
      <c r="JI7" s="111">
        <f t="shared" si="13"/>
        <v>0</v>
      </c>
      <c r="JJ7" s="111">
        <f t="shared" si="14"/>
        <v>0</v>
      </c>
      <c r="JK7" s="111">
        <f t="shared" si="15"/>
        <v>0</v>
      </c>
      <c r="JL7" s="111">
        <f t="shared" si="16"/>
        <v>0</v>
      </c>
      <c r="JM7" s="111">
        <f t="shared" si="17"/>
        <v>0</v>
      </c>
      <c r="JN7" s="111">
        <f t="shared" si="18"/>
        <v>0</v>
      </c>
      <c r="JO7" s="111">
        <f t="shared" si="19"/>
        <v>0</v>
      </c>
      <c r="JP7" s="111">
        <f t="shared" si="20"/>
        <v>0</v>
      </c>
      <c r="JQ7" s="111">
        <f t="shared" si="21"/>
        <v>0</v>
      </c>
      <c r="JR7" s="111">
        <f t="shared" si="22"/>
        <v>0</v>
      </c>
      <c r="JS7" s="111">
        <f t="shared" si="23"/>
        <v>0</v>
      </c>
      <c r="JT7" s="111">
        <f t="shared" si="24"/>
        <v>0</v>
      </c>
      <c r="JU7" s="111">
        <f t="shared" si="25"/>
        <v>0</v>
      </c>
      <c r="JV7" s="111">
        <f t="shared" si="26"/>
        <v>0</v>
      </c>
      <c r="JW7" s="111">
        <f t="shared" si="27"/>
        <v>0</v>
      </c>
      <c r="JX7" s="111">
        <f t="shared" si="28"/>
        <v>0</v>
      </c>
      <c r="JY7" s="111">
        <f t="shared" si="29"/>
        <v>0</v>
      </c>
      <c r="JZ7" s="111">
        <f t="shared" si="30"/>
        <v>0</v>
      </c>
      <c r="KA7" s="111">
        <f t="shared" si="31"/>
        <v>0</v>
      </c>
      <c r="KB7" s="111">
        <f t="shared" si="32"/>
        <v>0</v>
      </c>
      <c r="KC7" s="111">
        <f t="shared" si="33"/>
        <v>0</v>
      </c>
      <c r="KD7" s="111">
        <f t="shared" si="34"/>
        <v>0</v>
      </c>
      <c r="KE7" s="111">
        <f t="shared" si="35"/>
        <v>0</v>
      </c>
      <c r="KF7" s="111">
        <f t="shared" si="36"/>
        <v>0</v>
      </c>
      <c r="KG7" s="111">
        <f t="shared" si="37"/>
        <v>0</v>
      </c>
      <c r="KH7" s="111">
        <f t="shared" si="38"/>
        <v>0</v>
      </c>
      <c r="KI7" s="111">
        <f t="shared" si="39"/>
        <v>0</v>
      </c>
      <c r="KJ7" s="111">
        <f t="shared" si="40"/>
        <v>0</v>
      </c>
      <c r="KK7" s="111">
        <f t="shared" si="41"/>
        <v>0</v>
      </c>
      <c r="KL7" s="111">
        <f t="shared" si="42"/>
        <v>0</v>
      </c>
      <c r="KM7" s="111">
        <f t="shared" si="43"/>
        <v>0</v>
      </c>
      <c r="KN7" s="111">
        <f t="shared" si="44"/>
        <v>0</v>
      </c>
      <c r="KO7" s="111">
        <f t="shared" si="45"/>
        <v>0</v>
      </c>
      <c r="KP7" s="111">
        <f t="shared" si="46"/>
        <v>0</v>
      </c>
      <c r="KQ7" s="111">
        <f t="shared" si="47"/>
        <v>0</v>
      </c>
      <c r="KR7" s="111">
        <f t="shared" si="48"/>
        <v>0</v>
      </c>
      <c r="KS7" s="111">
        <f t="shared" si="49"/>
        <v>0</v>
      </c>
      <c r="KT7" s="111">
        <f t="shared" si="50"/>
        <v>0</v>
      </c>
      <c r="KU7" s="111">
        <f t="shared" si="51"/>
        <v>0</v>
      </c>
      <c r="KV7" s="111">
        <f t="shared" si="52"/>
        <v>0</v>
      </c>
      <c r="KW7" s="111">
        <f t="shared" si="53"/>
        <v>0</v>
      </c>
      <c r="KX7" s="111">
        <f t="shared" si="54"/>
        <v>0</v>
      </c>
      <c r="KY7" s="111">
        <f t="shared" si="55"/>
        <v>0</v>
      </c>
      <c r="KZ7" s="111">
        <f t="shared" si="56"/>
        <v>0</v>
      </c>
      <c r="LA7" s="111">
        <f t="shared" si="57"/>
        <v>0</v>
      </c>
      <c r="LB7" s="111">
        <f t="shared" si="58"/>
        <v>0</v>
      </c>
      <c r="LC7" s="111">
        <f t="shared" si="59"/>
        <v>0</v>
      </c>
      <c r="LD7" s="111">
        <f t="shared" si="60"/>
        <v>0</v>
      </c>
      <c r="LE7" s="111">
        <f t="shared" si="61"/>
        <v>0</v>
      </c>
      <c r="LF7" s="111">
        <f t="shared" si="62"/>
        <v>0</v>
      </c>
      <c r="LG7" s="111">
        <f t="shared" si="63"/>
        <v>0</v>
      </c>
      <c r="LH7" s="111">
        <f t="shared" si="64"/>
        <v>0</v>
      </c>
      <c r="LI7" s="111">
        <f t="shared" si="65"/>
        <v>0</v>
      </c>
      <c r="LJ7" s="111">
        <f t="shared" si="66"/>
        <v>0</v>
      </c>
      <c r="LK7" s="111">
        <f t="shared" si="67"/>
        <v>0</v>
      </c>
      <c r="LL7" s="111">
        <f t="shared" si="68"/>
        <v>0</v>
      </c>
      <c r="LM7" s="111">
        <f t="shared" si="69"/>
        <v>0</v>
      </c>
      <c r="LN7" s="111">
        <f t="shared" si="70"/>
        <v>0</v>
      </c>
      <c r="LO7" s="111">
        <f t="shared" si="71"/>
        <v>0</v>
      </c>
      <c r="LP7" s="111">
        <f t="shared" si="72"/>
        <v>0</v>
      </c>
      <c r="LQ7" s="111">
        <f t="shared" si="73"/>
        <v>0</v>
      </c>
      <c r="LR7" s="111">
        <f t="shared" si="74"/>
        <v>0</v>
      </c>
      <c r="LS7" s="111">
        <f t="shared" si="75"/>
        <v>0</v>
      </c>
      <c r="LT7" s="111">
        <f t="shared" si="76"/>
        <v>0</v>
      </c>
      <c r="LU7" s="111">
        <f t="shared" si="77"/>
        <v>0</v>
      </c>
      <c r="LV7" s="111">
        <f t="shared" si="78"/>
        <v>0</v>
      </c>
      <c r="LW7" s="111">
        <f t="shared" si="79"/>
        <v>0</v>
      </c>
      <c r="LX7" s="111">
        <f t="shared" si="80"/>
        <v>0</v>
      </c>
      <c r="LY7" s="111">
        <f t="shared" si="81"/>
        <v>0</v>
      </c>
      <c r="LZ7" s="111">
        <f t="shared" si="82"/>
        <v>0</v>
      </c>
      <c r="MA7" s="111">
        <f t="shared" si="83"/>
        <v>0</v>
      </c>
      <c r="MD7" s="111"/>
      <c r="ME7" s="111">
        <f t="shared" si="302"/>
        <v>0</v>
      </c>
      <c r="MF7" s="111">
        <f t="shared" si="84"/>
        <v>0</v>
      </c>
      <c r="MG7" s="111">
        <f t="shared" si="85"/>
        <v>0</v>
      </c>
      <c r="MH7" s="111">
        <f t="shared" si="86"/>
        <v>0</v>
      </c>
      <c r="MI7" s="111">
        <f t="shared" si="87"/>
        <v>0</v>
      </c>
      <c r="MJ7" s="111">
        <f t="shared" si="88"/>
        <v>0</v>
      </c>
      <c r="MK7" s="111">
        <f t="shared" si="89"/>
        <v>0</v>
      </c>
      <c r="ML7" s="111">
        <f t="shared" si="90"/>
        <v>0</v>
      </c>
      <c r="MM7" s="111">
        <f t="shared" si="91"/>
        <v>0</v>
      </c>
      <c r="MN7" s="111">
        <f t="shared" si="92"/>
        <v>0</v>
      </c>
      <c r="MO7" s="111">
        <f t="shared" si="93"/>
        <v>0</v>
      </c>
      <c r="MP7" s="111">
        <f t="shared" si="94"/>
        <v>0</v>
      </c>
      <c r="MQ7" s="111">
        <f t="shared" si="95"/>
        <v>0</v>
      </c>
      <c r="MR7" s="111">
        <f t="shared" si="96"/>
        <v>0</v>
      </c>
      <c r="MS7" s="111">
        <f t="shared" si="97"/>
        <v>0</v>
      </c>
      <c r="MT7" s="111">
        <f t="shared" si="98"/>
        <v>0</v>
      </c>
      <c r="MU7" s="111">
        <f t="shared" si="99"/>
        <v>0</v>
      </c>
      <c r="MV7" s="111">
        <f t="shared" si="100"/>
        <v>0</v>
      </c>
      <c r="MW7" s="111">
        <f t="shared" si="101"/>
        <v>0</v>
      </c>
      <c r="MX7" s="111">
        <f t="shared" si="102"/>
        <v>0</v>
      </c>
      <c r="MY7" s="111">
        <f t="shared" si="103"/>
        <v>0</v>
      </c>
      <c r="MZ7" s="111">
        <f t="shared" si="104"/>
        <v>0</v>
      </c>
      <c r="NA7" s="111">
        <f t="shared" si="105"/>
        <v>0</v>
      </c>
      <c r="NB7" s="111">
        <f t="shared" si="106"/>
        <v>0</v>
      </c>
      <c r="NC7" s="111">
        <f t="shared" si="107"/>
        <v>0</v>
      </c>
      <c r="ND7" s="111">
        <f t="shared" si="108"/>
        <v>0</v>
      </c>
      <c r="NE7" s="111">
        <f t="shared" si="109"/>
        <v>0</v>
      </c>
      <c r="NF7" s="111">
        <f t="shared" si="110"/>
        <v>0</v>
      </c>
      <c r="NG7" s="111">
        <f t="shared" si="111"/>
        <v>0</v>
      </c>
      <c r="NH7" s="111">
        <f t="shared" si="112"/>
        <v>0</v>
      </c>
      <c r="NI7" s="111">
        <f t="shared" si="113"/>
        <v>0</v>
      </c>
      <c r="NJ7" s="111">
        <f t="shared" si="114"/>
        <v>0</v>
      </c>
      <c r="NK7" s="111">
        <f t="shared" si="115"/>
        <v>0</v>
      </c>
      <c r="NL7" s="111">
        <f t="shared" si="116"/>
        <v>0</v>
      </c>
      <c r="NM7" s="111">
        <f t="shared" si="117"/>
        <v>0</v>
      </c>
      <c r="NN7" s="111">
        <f t="shared" si="118"/>
        <v>0</v>
      </c>
      <c r="NO7" s="111">
        <f t="shared" si="119"/>
        <v>0</v>
      </c>
      <c r="NP7" s="111">
        <f t="shared" si="120"/>
        <v>0</v>
      </c>
      <c r="NQ7" s="111">
        <f t="shared" si="121"/>
        <v>0</v>
      </c>
      <c r="NR7" s="111">
        <f t="shared" si="122"/>
        <v>0</v>
      </c>
      <c r="NS7" s="111">
        <f t="shared" si="123"/>
        <v>0</v>
      </c>
      <c r="NT7" s="111">
        <f t="shared" si="124"/>
        <v>0</v>
      </c>
      <c r="NU7" s="111">
        <f t="shared" si="125"/>
        <v>0</v>
      </c>
      <c r="NV7" s="111">
        <f t="shared" si="126"/>
        <v>0</v>
      </c>
      <c r="NW7" s="111">
        <f t="shared" si="127"/>
        <v>0</v>
      </c>
      <c r="NX7" s="111">
        <f t="shared" si="128"/>
        <v>0</v>
      </c>
      <c r="NY7" s="111">
        <f t="shared" si="129"/>
        <v>0</v>
      </c>
      <c r="NZ7" s="111">
        <f t="shared" si="130"/>
        <v>0</v>
      </c>
      <c r="OA7" s="111">
        <f t="shared" si="131"/>
        <v>0</v>
      </c>
      <c r="OB7" s="111">
        <f t="shared" si="132"/>
        <v>0</v>
      </c>
      <c r="OC7" s="111">
        <f t="shared" si="133"/>
        <v>0</v>
      </c>
      <c r="OD7" s="111">
        <f t="shared" si="134"/>
        <v>0</v>
      </c>
      <c r="OE7" s="111">
        <f t="shared" si="135"/>
        <v>0</v>
      </c>
      <c r="OF7" s="111">
        <f t="shared" si="136"/>
        <v>0</v>
      </c>
      <c r="OG7" s="111">
        <f t="shared" si="137"/>
        <v>0</v>
      </c>
      <c r="OH7" s="111">
        <f t="shared" si="138"/>
        <v>0</v>
      </c>
      <c r="OI7" s="111">
        <f t="shared" si="139"/>
        <v>0</v>
      </c>
      <c r="OJ7" s="111">
        <f t="shared" si="140"/>
        <v>0</v>
      </c>
      <c r="OK7" s="111">
        <f t="shared" si="141"/>
        <v>0</v>
      </c>
      <c r="OL7" s="111">
        <f t="shared" si="142"/>
        <v>0</v>
      </c>
      <c r="OM7" s="111">
        <f t="shared" si="143"/>
        <v>0</v>
      </c>
      <c r="ON7" s="111">
        <f t="shared" si="144"/>
        <v>0</v>
      </c>
      <c r="OO7" s="111">
        <f t="shared" si="145"/>
        <v>0</v>
      </c>
      <c r="OP7" s="111">
        <f t="shared" si="146"/>
        <v>0</v>
      </c>
      <c r="OQ7" s="111">
        <f t="shared" si="147"/>
        <v>0</v>
      </c>
      <c r="OR7" s="111">
        <f t="shared" si="148"/>
        <v>0</v>
      </c>
      <c r="OS7" s="111">
        <f t="shared" si="149"/>
        <v>0</v>
      </c>
      <c r="OT7" s="111">
        <f t="shared" si="150"/>
        <v>0</v>
      </c>
      <c r="OU7" s="111">
        <f t="shared" si="151"/>
        <v>0</v>
      </c>
      <c r="OV7" s="111">
        <f t="shared" si="152"/>
        <v>0</v>
      </c>
      <c r="OW7" s="111">
        <f t="shared" si="153"/>
        <v>0</v>
      </c>
      <c r="OX7" s="111">
        <f t="shared" si="154"/>
        <v>0</v>
      </c>
      <c r="OY7" s="111"/>
      <c r="PA7" s="51">
        <f t="shared" si="303"/>
        <v>50317.077890273889</v>
      </c>
      <c r="PB7" s="51">
        <f t="shared" si="155"/>
        <v>48017.117887086839</v>
      </c>
      <c r="PC7" s="51">
        <f t="shared" si="156"/>
        <v>49645.593274436389</v>
      </c>
      <c r="PD7" s="51">
        <f t="shared" si="157"/>
        <v>49656.03097215153</v>
      </c>
      <c r="PE7" s="51">
        <f t="shared" si="158"/>
        <v>49656.03097215153</v>
      </c>
      <c r="PF7" s="51">
        <f t="shared" si="159"/>
        <v>48027.555584801776</v>
      </c>
      <c r="PG7" s="51">
        <f t="shared" si="160"/>
        <v>47670.131265653232</v>
      </c>
      <c r="PH7" s="51">
        <f t="shared" si="161"/>
        <v>42786.673021263829</v>
      </c>
      <c r="PI7" s="51">
        <f t="shared" si="162"/>
        <v>44294.630298346798</v>
      </c>
      <c r="PJ7" s="51">
        <f t="shared" si="163"/>
        <v>46725.658016513888</v>
      </c>
      <c r="PK7" s="51">
        <f t="shared" si="164"/>
        <v>46668.95117303131</v>
      </c>
      <c r="PL7" s="51">
        <f t="shared" si="165"/>
        <v>46690.175981463712</v>
      </c>
      <c r="PM7" s="51">
        <f t="shared" si="166"/>
        <v>50317.077890273889</v>
      </c>
      <c r="PN7" s="51">
        <f t="shared" si="167"/>
        <v>48017.117887086839</v>
      </c>
      <c r="PO7" s="51">
        <f t="shared" si="168"/>
        <v>49645.593274436389</v>
      </c>
      <c r="PP7" s="51">
        <f t="shared" si="169"/>
        <v>49656.03097215153</v>
      </c>
      <c r="PQ7" s="51">
        <f t="shared" si="170"/>
        <v>49656.03097215153</v>
      </c>
      <c r="PR7" s="51">
        <f t="shared" si="171"/>
        <v>48027.555584801776</v>
      </c>
      <c r="PS7" s="51">
        <f t="shared" si="172"/>
        <v>47670.131265653232</v>
      </c>
      <c r="PT7" s="51">
        <f t="shared" si="173"/>
        <v>42786.673021263829</v>
      </c>
      <c r="PU7" s="51">
        <f t="shared" si="174"/>
        <v>44294.630298346798</v>
      </c>
      <c r="PV7" s="51">
        <f t="shared" si="175"/>
        <v>46725.658016513888</v>
      </c>
      <c r="PW7" s="51">
        <f t="shared" si="176"/>
        <v>46668.95117303131</v>
      </c>
      <c r="PX7" s="51">
        <f t="shared" si="177"/>
        <v>46690.175981463712</v>
      </c>
      <c r="PY7" s="51">
        <f t="shared" si="178"/>
        <v>50317.077890273889</v>
      </c>
      <c r="PZ7" s="51">
        <f t="shared" si="179"/>
        <v>48017.117887086839</v>
      </c>
      <c r="QA7" s="51">
        <f t="shared" si="180"/>
        <v>49645.593274436389</v>
      </c>
      <c r="QB7" s="51">
        <f t="shared" si="181"/>
        <v>49656.03097215153</v>
      </c>
      <c r="QC7" s="51">
        <f t="shared" si="182"/>
        <v>49656.03097215153</v>
      </c>
      <c r="QD7" s="51">
        <f t="shared" si="183"/>
        <v>48027.555584801776</v>
      </c>
      <c r="QE7" s="51">
        <f t="shared" si="184"/>
        <v>47670.131265653232</v>
      </c>
      <c r="QF7" s="51">
        <f t="shared" si="185"/>
        <v>42786.673021263829</v>
      </c>
      <c r="QG7" s="51">
        <f t="shared" si="186"/>
        <v>44294.630298346798</v>
      </c>
      <c r="QH7" s="51">
        <f t="shared" si="187"/>
        <v>46725.658016513888</v>
      </c>
      <c r="QI7" s="51">
        <f t="shared" si="188"/>
        <v>46668.95117303131</v>
      </c>
      <c r="QJ7" s="51">
        <f t="shared" si="189"/>
        <v>46690.175981463712</v>
      </c>
      <c r="QK7" s="51">
        <f t="shared" si="190"/>
        <v>50317.077890273889</v>
      </c>
      <c r="QL7" s="51">
        <f t="shared" si="191"/>
        <v>48017.117887086839</v>
      </c>
      <c r="QM7" s="51">
        <f t="shared" si="192"/>
        <v>49645.593274436389</v>
      </c>
      <c r="QN7" s="51">
        <f t="shared" si="193"/>
        <v>49656.03097215153</v>
      </c>
      <c r="QO7" s="51">
        <f t="shared" si="194"/>
        <v>49656.03097215153</v>
      </c>
      <c r="QP7" s="51">
        <f t="shared" si="195"/>
        <v>48027.555584801776</v>
      </c>
      <c r="QQ7" s="51">
        <f t="shared" si="196"/>
        <v>47670.131265653232</v>
      </c>
      <c r="QR7" s="51">
        <f t="shared" si="197"/>
        <v>42786.673021263829</v>
      </c>
      <c r="QS7" s="51">
        <f t="shared" si="198"/>
        <v>44294.630298346798</v>
      </c>
      <c r="QT7" s="51">
        <f t="shared" si="199"/>
        <v>46725.658016513888</v>
      </c>
      <c r="QU7" s="51">
        <f t="shared" si="200"/>
        <v>46668.95117303131</v>
      </c>
      <c r="QV7" s="51">
        <f t="shared" si="201"/>
        <v>46690.175981463712</v>
      </c>
      <c r="QW7" s="51">
        <f t="shared" si="202"/>
        <v>50317.077890273889</v>
      </c>
      <c r="QX7" s="51">
        <f t="shared" si="203"/>
        <v>48017.117887086839</v>
      </c>
      <c r="QY7" s="51">
        <f t="shared" si="204"/>
        <v>49645.593274436389</v>
      </c>
      <c r="QZ7" s="51">
        <f t="shared" si="205"/>
        <v>49656.03097215153</v>
      </c>
      <c r="RA7" s="51">
        <f t="shared" si="206"/>
        <v>49656.03097215153</v>
      </c>
      <c r="RB7" s="51">
        <f t="shared" si="207"/>
        <v>48027.555584801776</v>
      </c>
      <c r="RC7" s="51">
        <f t="shared" si="208"/>
        <v>47670.131265653232</v>
      </c>
      <c r="RD7" s="51">
        <f t="shared" si="209"/>
        <v>42786.673021263829</v>
      </c>
      <c r="RE7" s="51">
        <f t="shared" si="210"/>
        <v>44294.630298346798</v>
      </c>
      <c r="RF7" s="51">
        <f t="shared" si="211"/>
        <v>46725.658016513888</v>
      </c>
      <c r="RG7" s="51">
        <f t="shared" si="212"/>
        <v>46668.95117303131</v>
      </c>
      <c r="RH7" s="51">
        <f t="shared" si="213"/>
        <v>46690.175981463712</v>
      </c>
      <c r="RI7" s="51">
        <f t="shared" si="214"/>
        <v>50317.077890273889</v>
      </c>
      <c r="RJ7" s="51">
        <f t="shared" si="215"/>
        <v>48017.117887086839</v>
      </c>
      <c r="RK7" s="51">
        <f t="shared" si="216"/>
        <v>49645.593274436389</v>
      </c>
      <c r="RL7" s="51">
        <f t="shared" si="217"/>
        <v>49656.03097215153</v>
      </c>
      <c r="RM7" s="51">
        <f t="shared" si="218"/>
        <v>49656.03097215153</v>
      </c>
      <c r="RN7" s="51">
        <f t="shared" si="219"/>
        <v>48027.555584801776</v>
      </c>
      <c r="RO7" s="51">
        <f t="shared" si="220"/>
        <v>47670.131265653232</v>
      </c>
      <c r="RP7" s="51">
        <f t="shared" si="221"/>
        <v>42786.673021263829</v>
      </c>
      <c r="RQ7" s="51">
        <f t="shared" si="222"/>
        <v>44294.630298346798</v>
      </c>
      <c r="RR7" s="51">
        <f t="shared" si="223"/>
        <v>46725.658016513888</v>
      </c>
      <c r="RS7" s="51">
        <f t="shared" si="224"/>
        <v>46668.95117303131</v>
      </c>
      <c r="RT7" s="51">
        <f t="shared" si="225"/>
        <v>46690.175981463712</v>
      </c>
      <c r="RU7" s="51"/>
      <c r="RV7" s="51">
        <f t="shared" si="304"/>
        <v>570155.62633717468</v>
      </c>
      <c r="RW7" s="51">
        <f t="shared" si="226"/>
        <v>570155.62633717468</v>
      </c>
      <c r="RX7" s="51">
        <f t="shared" si="226"/>
        <v>570155.62633717468</v>
      </c>
      <c r="RY7" s="51">
        <f t="shared" si="226"/>
        <v>570155.62633717468</v>
      </c>
      <c r="RZ7" s="51">
        <f t="shared" si="226"/>
        <v>570155.62633717468</v>
      </c>
      <c r="SA7" s="51">
        <f t="shared" si="226"/>
        <v>570155.62633717468</v>
      </c>
    </row>
    <row r="8" spans="1:495" x14ac:dyDescent="0.3">
      <c r="A8" s="1">
        <v>140000</v>
      </c>
      <c r="B8" s="1" t="s">
        <v>184</v>
      </c>
      <c r="C8" s="1" t="s">
        <v>167</v>
      </c>
      <c r="D8" s="44">
        <v>0</v>
      </c>
      <c r="E8" s="1" t="s">
        <v>174</v>
      </c>
      <c r="F8" s="107">
        <f>VLOOKUP(A8,Auxiliar_OPEX_CustosUnit!$A$4:$E$129,COLUMN(Auxiliar_OPEX_CustosUnit!$E$3),0)</f>
        <v>0</v>
      </c>
      <c r="G8" s="107">
        <f>INDEX(Auxiliar_OPEX_Drivers!$B$76:$I$84,MATCH($E8,Auxiliar_OPEX_Drivers!$B$76:$B$84,0),MATCH(YEAR(G$2),Auxiliar_OPEX_Drivers!$B$76:$I$76,0))*$F8</f>
        <v>0</v>
      </c>
      <c r="H8" s="107">
        <f>INDEX(Auxiliar_OPEX_Drivers!$B$76:$I$84,MATCH($E8,Auxiliar_OPEX_Drivers!$B$76:$B$84,0),MATCH(YEAR(H$2),Auxiliar_OPEX_Drivers!$B$76:$I$76,0))*$F8</f>
        <v>0</v>
      </c>
      <c r="I8" s="107">
        <f>INDEX(Auxiliar_OPEX_Drivers!$B$76:$I$84,MATCH($E8,Auxiliar_OPEX_Drivers!$B$76:$B$84,0),MATCH(YEAR(I$2),Auxiliar_OPEX_Drivers!$B$76:$I$76,0))*$F8</f>
        <v>0</v>
      </c>
      <c r="J8" s="107">
        <f>INDEX(Auxiliar_OPEX_Drivers!$B$76:$I$84,MATCH($E8,Auxiliar_OPEX_Drivers!$B$76:$B$84,0),MATCH(YEAR(J$2),Auxiliar_OPEX_Drivers!$B$76:$I$76,0))*$F8</f>
        <v>0</v>
      </c>
      <c r="K8" s="107">
        <f>INDEX(Auxiliar_OPEX_Drivers!$B$76:$I$84,MATCH($E8,Auxiliar_OPEX_Drivers!$B$76:$B$84,0),MATCH(YEAR(K$2),Auxiliar_OPEX_Drivers!$B$76:$I$76,0))*$F8</f>
        <v>0</v>
      </c>
      <c r="L8" s="107">
        <f>INDEX(Auxiliar_OPEX_Drivers!$B$76:$I$84,MATCH($E8,Auxiliar_OPEX_Drivers!$B$76:$B$84,0),MATCH(YEAR(L$2),Auxiliar_OPEX_Drivers!$B$76:$I$76,0))*$F8</f>
        <v>0</v>
      </c>
      <c r="M8" s="107">
        <f>INDEX(Auxiliar_OPEX_Drivers!$B$76:$I$84,MATCH($E8,Auxiliar_OPEX_Drivers!$B$76:$B$84,0),MATCH(YEAR(M$2),Auxiliar_OPEX_Drivers!$B$76:$I$76,0))*$F8</f>
        <v>0</v>
      </c>
      <c r="N8" s="107">
        <f>INDEX(Auxiliar_OPEX_Drivers!$B$76:$I$84,MATCH($E8,Auxiliar_OPEX_Drivers!$B$76:$B$84,0),MATCH(YEAR(N$2),Auxiliar_OPEX_Drivers!$B$76:$I$76,0))*$F8</f>
        <v>0</v>
      </c>
      <c r="O8" s="107">
        <f>INDEX(Auxiliar_OPEX_Drivers!$B$76:$I$84,MATCH($E8,Auxiliar_OPEX_Drivers!$B$76:$B$84,0),MATCH(YEAR(O$2),Auxiliar_OPEX_Drivers!$B$76:$I$76,0))*$F8</f>
        <v>0</v>
      </c>
      <c r="P8" s="107">
        <f>INDEX(Auxiliar_OPEX_Drivers!$B$76:$I$84,MATCH($E8,Auxiliar_OPEX_Drivers!$B$76:$B$84,0),MATCH(YEAR(P$2),Auxiliar_OPEX_Drivers!$B$76:$I$76,0))*$F8</f>
        <v>0</v>
      </c>
      <c r="Q8" s="107">
        <f>INDEX(Auxiliar_OPEX_Drivers!$B$76:$I$84,MATCH($E8,Auxiliar_OPEX_Drivers!$B$76:$B$84,0),MATCH(YEAR(Q$2),Auxiliar_OPEX_Drivers!$B$76:$I$76,0))*$F8</f>
        <v>0</v>
      </c>
      <c r="R8" s="107">
        <f>INDEX(Auxiliar_OPEX_Drivers!$B$76:$I$84,MATCH($E8,Auxiliar_OPEX_Drivers!$B$76:$B$84,0),MATCH(YEAR(R$2),Auxiliar_OPEX_Drivers!$B$76:$I$76,0))*$F8</f>
        <v>0</v>
      </c>
      <c r="S8" s="107">
        <f>INDEX(Auxiliar_OPEX_Drivers!$B$76:$I$84,MATCH($E8,Auxiliar_OPEX_Drivers!$B$76:$B$84,0),MATCH(YEAR(S$2),Auxiliar_OPEX_Drivers!$B$76:$I$76,0))*$F8</f>
        <v>0</v>
      </c>
      <c r="T8" s="107">
        <f>INDEX(Auxiliar_OPEX_Drivers!$B$76:$I$84,MATCH($E8,Auxiliar_OPEX_Drivers!$B$76:$B$84,0),MATCH(YEAR(T$2),Auxiliar_OPEX_Drivers!$B$76:$I$76,0))*$F8</f>
        <v>0</v>
      </c>
      <c r="U8" s="107">
        <f>INDEX(Auxiliar_OPEX_Drivers!$B$76:$I$84,MATCH($E8,Auxiliar_OPEX_Drivers!$B$76:$B$84,0),MATCH(YEAR(U$2),Auxiliar_OPEX_Drivers!$B$76:$I$76,0))*$F8</f>
        <v>0</v>
      </c>
      <c r="V8" s="107">
        <f>INDEX(Auxiliar_OPEX_Drivers!$B$76:$I$84,MATCH($E8,Auxiliar_OPEX_Drivers!$B$76:$B$84,0),MATCH(YEAR(V$2),Auxiliar_OPEX_Drivers!$B$76:$I$76,0))*$F8</f>
        <v>0</v>
      </c>
      <c r="W8" s="107">
        <f>INDEX(Auxiliar_OPEX_Drivers!$B$76:$I$84,MATCH($E8,Auxiliar_OPEX_Drivers!$B$76:$B$84,0),MATCH(YEAR(W$2),Auxiliar_OPEX_Drivers!$B$76:$I$76,0))*$F8</f>
        <v>0</v>
      </c>
      <c r="X8" s="107">
        <f>INDEX(Auxiliar_OPEX_Drivers!$B$76:$I$84,MATCH($E8,Auxiliar_OPEX_Drivers!$B$76:$B$84,0),MATCH(YEAR(X$2),Auxiliar_OPEX_Drivers!$B$76:$I$76,0))*$F8</f>
        <v>0</v>
      </c>
      <c r="Y8" s="107">
        <f>INDEX(Auxiliar_OPEX_Drivers!$B$76:$I$84,MATCH($E8,Auxiliar_OPEX_Drivers!$B$76:$B$84,0),MATCH(YEAR(Y$2),Auxiliar_OPEX_Drivers!$B$76:$I$76,0))*$F8</f>
        <v>0</v>
      </c>
      <c r="Z8" s="107">
        <f>INDEX(Auxiliar_OPEX_Drivers!$B$76:$I$84,MATCH($E8,Auxiliar_OPEX_Drivers!$B$76:$B$84,0),MATCH(YEAR(Z$2),Auxiliar_OPEX_Drivers!$B$76:$I$76,0))*$F8</f>
        <v>0</v>
      </c>
      <c r="AA8" s="107">
        <f>INDEX(Auxiliar_OPEX_Drivers!$B$76:$I$84,MATCH($E8,Auxiliar_OPEX_Drivers!$B$76:$B$84,0),MATCH(YEAR(AA$2),Auxiliar_OPEX_Drivers!$B$76:$I$76,0))*$F8</f>
        <v>0</v>
      </c>
      <c r="AB8" s="107">
        <f>INDEX(Auxiliar_OPEX_Drivers!$B$76:$I$84,MATCH($E8,Auxiliar_OPEX_Drivers!$B$76:$B$84,0),MATCH(YEAR(AB$2),Auxiliar_OPEX_Drivers!$B$76:$I$76,0))*$F8</f>
        <v>0</v>
      </c>
      <c r="AC8" s="107">
        <f>INDEX(Auxiliar_OPEX_Drivers!$B$76:$I$84,MATCH($E8,Auxiliar_OPEX_Drivers!$B$76:$B$84,0),MATCH(YEAR(AC$2),Auxiliar_OPEX_Drivers!$B$76:$I$76,0))*$F8</f>
        <v>0</v>
      </c>
      <c r="AD8" s="107">
        <f>INDEX(Auxiliar_OPEX_Drivers!$B$76:$I$84,MATCH($E8,Auxiliar_OPEX_Drivers!$B$76:$B$84,0),MATCH(YEAR(AD$2),Auxiliar_OPEX_Drivers!$B$76:$I$76,0))*$F8</f>
        <v>0</v>
      </c>
      <c r="AE8" s="107">
        <f>INDEX(Auxiliar_OPEX_Drivers!$B$76:$I$84,MATCH($E8,Auxiliar_OPEX_Drivers!$B$76:$B$84,0),MATCH(YEAR(AE$2),Auxiliar_OPEX_Drivers!$B$76:$I$76,0))*$F8</f>
        <v>0</v>
      </c>
      <c r="AF8" s="107">
        <f>INDEX(Auxiliar_OPEX_Drivers!$B$76:$I$84,MATCH($E8,Auxiliar_OPEX_Drivers!$B$76:$B$84,0),MATCH(YEAR(AF$2),Auxiliar_OPEX_Drivers!$B$76:$I$76,0))*$F8</f>
        <v>0</v>
      </c>
      <c r="AG8" s="107">
        <f>INDEX(Auxiliar_OPEX_Drivers!$B$76:$I$84,MATCH($E8,Auxiliar_OPEX_Drivers!$B$76:$B$84,0),MATCH(YEAR(AG$2),Auxiliar_OPEX_Drivers!$B$76:$I$76,0))*$F8</f>
        <v>0</v>
      </c>
      <c r="AH8" s="107">
        <f>INDEX(Auxiliar_OPEX_Drivers!$B$76:$I$84,MATCH($E8,Auxiliar_OPEX_Drivers!$B$76:$B$84,0),MATCH(YEAR(AH$2),Auxiliar_OPEX_Drivers!$B$76:$I$76,0))*$F8</f>
        <v>0</v>
      </c>
      <c r="AI8" s="107">
        <f>INDEX(Auxiliar_OPEX_Drivers!$B$76:$I$84,MATCH($E8,Auxiliar_OPEX_Drivers!$B$76:$B$84,0),MATCH(YEAR(AI$2),Auxiliar_OPEX_Drivers!$B$76:$I$76,0))*$F8</f>
        <v>0</v>
      </c>
      <c r="AJ8" s="107">
        <f>INDEX(Auxiliar_OPEX_Drivers!$B$76:$I$84,MATCH($E8,Auxiliar_OPEX_Drivers!$B$76:$B$84,0),MATCH(YEAR(AJ$2),Auxiliar_OPEX_Drivers!$B$76:$I$76,0))*$F8</f>
        <v>0</v>
      </c>
      <c r="AK8" s="107">
        <f>INDEX(Auxiliar_OPEX_Drivers!$B$76:$I$84,MATCH($E8,Auxiliar_OPEX_Drivers!$B$76:$B$84,0),MATCH(YEAR(AK$2),Auxiliar_OPEX_Drivers!$B$76:$I$76,0))*$F8</f>
        <v>0</v>
      </c>
      <c r="AL8" s="107">
        <f>INDEX(Auxiliar_OPEX_Drivers!$B$76:$I$84,MATCH($E8,Auxiliar_OPEX_Drivers!$B$76:$B$84,0),MATCH(YEAR(AL$2),Auxiliar_OPEX_Drivers!$B$76:$I$76,0))*$F8</f>
        <v>0</v>
      </c>
      <c r="AM8" s="107">
        <f>INDEX(Auxiliar_OPEX_Drivers!$B$76:$I$84,MATCH($E8,Auxiliar_OPEX_Drivers!$B$76:$B$84,0),MATCH(YEAR(AM$2),Auxiliar_OPEX_Drivers!$B$76:$I$76,0))*$F8</f>
        <v>0</v>
      </c>
      <c r="AN8" s="107">
        <f>INDEX(Auxiliar_OPEX_Drivers!$B$76:$I$84,MATCH($E8,Auxiliar_OPEX_Drivers!$B$76:$B$84,0),MATCH(YEAR(AN$2),Auxiliar_OPEX_Drivers!$B$76:$I$76,0))*$F8</f>
        <v>0</v>
      </c>
      <c r="AO8" s="107">
        <f>INDEX(Auxiliar_OPEX_Drivers!$B$76:$I$84,MATCH($E8,Auxiliar_OPEX_Drivers!$B$76:$B$84,0),MATCH(YEAR(AO$2),Auxiliar_OPEX_Drivers!$B$76:$I$76,0))*$F8</f>
        <v>0</v>
      </c>
      <c r="AP8" s="107">
        <f>INDEX(Auxiliar_OPEX_Drivers!$B$76:$I$84,MATCH($E8,Auxiliar_OPEX_Drivers!$B$76:$B$84,0),MATCH(YEAR(AP$2),Auxiliar_OPEX_Drivers!$B$76:$I$76,0))*$F8</f>
        <v>0</v>
      </c>
      <c r="AQ8" s="107">
        <f>INDEX(Auxiliar_OPEX_Drivers!$B$76:$I$84,MATCH($E8,Auxiliar_OPEX_Drivers!$B$76:$B$84,0),MATCH(YEAR(AQ$2),Auxiliar_OPEX_Drivers!$B$76:$I$76,0))*$F8</f>
        <v>0</v>
      </c>
      <c r="AR8" s="107">
        <f>INDEX(Auxiliar_OPEX_Drivers!$B$76:$I$84,MATCH($E8,Auxiliar_OPEX_Drivers!$B$76:$B$84,0),MATCH(YEAR(AR$2),Auxiliar_OPEX_Drivers!$B$76:$I$76,0))*$F8</f>
        <v>0</v>
      </c>
      <c r="AS8" s="107">
        <f>INDEX(Auxiliar_OPEX_Drivers!$B$76:$I$84,MATCH($E8,Auxiliar_OPEX_Drivers!$B$76:$B$84,0),MATCH(YEAR(AS$2),Auxiliar_OPEX_Drivers!$B$76:$I$76,0))*$F8</f>
        <v>0</v>
      </c>
      <c r="AT8" s="107">
        <f>INDEX(Auxiliar_OPEX_Drivers!$B$76:$I$84,MATCH($E8,Auxiliar_OPEX_Drivers!$B$76:$B$84,0),MATCH(YEAR(AT$2),Auxiliar_OPEX_Drivers!$B$76:$I$76,0))*$F8</f>
        <v>0</v>
      </c>
      <c r="AU8" s="107">
        <f>INDEX(Auxiliar_OPEX_Drivers!$B$76:$I$84,MATCH($E8,Auxiliar_OPEX_Drivers!$B$76:$B$84,0),MATCH(YEAR(AU$2),Auxiliar_OPEX_Drivers!$B$76:$I$76,0))*$F8</f>
        <v>0</v>
      </c>
      <c r="AV8" s="107">
        <f>INDEX(Auxiliar_OPEX_Drivers!$B$76:$I$84,MATCH($E8,Auxiliar_OPEX_Drivers!$B$76:$B$84,0),MATCH(YEAR(AV$2),Auxiliar_OPEX_Drivers!$B$76:$I$76,0))*$F8</f>
        <v>0</v>
      </c>
      <c r="AW8" s="107">
        <f>INDEX(Auxiliar_OPEX_Drivers!$B$76:$I$84,MATCH($E8,Auxiliar_OPEX_Drivers!$B$76:$B$84,0),MATCH(YEAR(AW$2),Auxiliar_OPEX_Drivers!$B$76:$I$76,0))*$F8</f>
        <v>0</v>
      </c>
      <c r="AX8" s="107">
        <f>INDEX(Auxiliar_OPEX_Drivers!$B$76:$I$84,MATCH($E8,Auxiliar_OPEX_Drivers!$B$76:$B$84,0),MATCH(YEAR(AX$2),Auxiliar_OPEX_Drivers!$B$76:$I$76,0))*$F8</f>
        <v>0</v>
      </c>
      <c r="AY8" s="107">
        <f>INDEX(Auxiliar_OPEX_Drivers!$B$76:$I$84,MATCH($E8,Auxiliar_OPEX_Drivers!$B$76:$B$84,0),MATCH(YEAR(AY$2),Auxiliar_OPEX_Drivers!$B$76:$I$76,0))*$F8</f>
        <v>0</v>
      </c>
      <c r="AZ8" s="107">
        <f>INDEX(Auxiliar_OPEX_Drivers!$B$76:$I$84,MATCH($E8,Auxiliar_OPEX_Drivers!$B$76:$B$84,0),MATCH(YEAR(AZ$2),Auxiliar_OPEX_Drivers!$B$76:$I$76,0))*$F8</f>
        <v>0</v>
      </c>
      <c r="BA8" s="107">
        <f>INDEX(Auxiliar_OPEX_Drivers!$B$76:$I$84,MATCH($E8,Auxiliar_OPEX_Drivers!$B$76:$B$84,0),MATCH(YEAR(BA$2),Auxiliar_OPEX_Drivers!$B$76:$I$76,0))*$F8</f>
        <v>0</v>
      </c>
      <c r="BB8" s="107">
        <f>INDEX(Auxiliar_OPEX_Drivers!$B$76:$I$84,MATCH($E8,Auxiliar_OPEX_Drivers!$B$76:$B$84,0),MATCH(YEAR(BB$2),Auxiliar_OPEX_Drivers!$B$76:$I$76,0))*$F8</f>
        <v>0</v>
      </c>
      <c r="BC8" s="107">
        <f>INDEX(Auxiliar_OPEX_Drivers!$B$76:$I$84,MATCH($E8,Auxiliar_OPEX_Drivers!$B$76:$B$84,0),MATCH(YEAR(BC$2),Auxiliar_OPEX_Drivers!$B$76:$I$76,0))*$F8</f>
        <v>0</v>
      </c>
      <c r="BD8" s="107">
        <f>INDEX(Auxiliar_OPEX_Drivers!$B$76:$I$84,MATCH($E8,Auxiliar_OPEX_Drivers!$B$76:$B$84,0),MATCH(YEAR(BD$2),Auxiliar_OPEX_Drivers!$B$76:$I$76,0))*$F8</f>
        <v>0</v>
      </c>
      <c r="BE8" s="107">
        <f>INDEX(Auxiliar_OPEX_Drivers!$B$76:$I$84,MATCH($E8,Auxiliar_OPEX_Drivers!$B$76:$B$84,0),MATCH(YEAR(BE$2),Auxiliar_OPEX_Drivers!$B$76:$I$76,0))*$F8</f>
        <v>0</v>
      </c>
      <c r="BF8" s="107">
        <f>INDEX(Auxiliar_OPEX_Drivers!$B$76:$I$84,MATCH($E8,Auxiliar_OPEX_Drivers!$B$76:$B$84,0),MATCH(YEAR(BF$2),Auxiliar_OPEX_Drivers!$B$76:$I$76,0))*$F8</f>
        <v>0</v>
      </c>
      <c r="BG8" s="107">
        <f>INDEX(Auxiliar_OPEX_Drivers!$B$76:$I$84,MATCH($E8,Auxiliar_OPEX_Drivers!$B$76:$B$84,0),MATCH(YEAR(BG$2),Auxiliar_OPEX_Drivers!$B$76:$I$76,0))*$F8</f>
        <v>0</v>
      </c>
      <c r="BH8" s="107">
        <f>INDEX(Auxiliar_OPEX_Drivers!$B$76:$I$84,MATCH($E8,Auxiliar_OPEX_Drivers!$B$76:$B$84,0),MATCH(YEAR(BH$2),Auxiliar_OPEX_Drivers!$B$76:$I$76,0))*$F8</f>
        <v>0</v>
      </c>
      <c r="BI8" s="107">
        <f>INDEX(Auxiliar_OPEX_Drivers!$B$76:$I$84,MATCH($E8,Auxiliar_OPEX_Drivers!$B$76:$B$84,0),MATCH(YEAR(BI$2),Auxiliar_OPEX_Drivers!$B$76:$I$76,0))*$F8</f>
        <v>0</v>
      </c>
      <c r="BJ8" s="107">
        <f>INDEX(Auxiliar_OPEX_Drivers!$B$76:$I$84,MATCH($E8,Auxiliar_OPEX_Drivers!$B$76:$B$84,0),MATCH(YEAR(BJ$2),Auxiliar_OPEX_Drivers!$B$76:$I$76,0))*$F8</f>
        <v>0</v>
      </c>
      <c r="BK8" s="107">
        <f>INDEX(Auxiliar_OPEX_Drivers!$B$76:$I$84,MATCH($E8,Auxiliar_OPEX_Drivers!$B$76:$B$84,0),MATCH(YEAR(BK$2),Auxiliar_OPEX_Drivers!$B$76:$I$76,0))*$F8</f>
        <v>0</v>
      </c>
      <c r="BL8" s="107">
        <f>INDEX(Auxiliar_OPEX_Drivers!$B$76:$I$84,MATCH($E8,Auxiliar_OPEX_Drivers!$B$76:$B$84,0),MATCH(YEAR(BL$2),Auxiliar_OPEX_Drivers!$B$76:$I$76,0))*$F8</f>
        <v>0</v>
      </c>
      <c r="BM8" s="107">
        <f>INDEX(Auxiliar_OPEX_Drivers!$B$76:$I$84,MATCH($E8,Auxiliar_OPEX_Drivers!$B$76:$B$84,0),MATCH(YEAR(BM$2),Auxiliar_OPEX_Drivers!$B$76:$I$76,0))*$F8</f>
        <v>0</v>
      </c>
      <c r="BN8" s="107">
        <f>INDEX(Auxiliar_OPEX_Drivers!$B$76:$I$84,MATCH($E8,Auxiliar_OPEX_Drivers!$B$76:$B$84,0),MATCH(YEAR(BN$2),Auxiliar_OPEX_Drivers!$B$76:$I$76,0))*$F8</f>
        <v>0</v>
      </c>
      <c r="BO8" s="107">
        <f>INDEX(Auxiliar_OPEX_Drivers!$B$76:$I$84,MATCH($E8,Auxiliar_OPEX_Drivers!$B$76:$B$84,0),MATCH(YEAR(BO$2),Auxiliar_OPEX_Drivers!$B$76:$I$76,0))*$F8</f>
        <v>0</v>
      </c>
      <c r="BP8" s="107">
        <f>INDEX(Auxiliar_OPEX_Drivers!$B$76:$I$84,MATCH($E8,Auxiliar_OPEX_Drivers!$B$76:$B$84,0),MATCH(YEAR(BP$2),Auxiliar_OPEX_Drivers!$B$76:$I$76,0))*$F8</f>
        <v>0</v>
      </c>
      <c r="BQ8" s="107">
        <f>INDEX(Auxiliar_OPEX_Drivers!$B$76:$I$84,MATCH($E8,Auxiliar_OPEX_Drivers!$B$76:$B$84,0),MATCH(YEAR(BQ$2),Auxiliar_OPEX_Drivers!$B$76:$I$76,0))*$F8</f>
        <v>0</v>
      </c>
      <c r="BR8" s="107">
        <f>INDEX(Auxiliar_OPEX_Drivers!$B$76:$I$84,MATCH($E8,Auxiliar_OPEX_Drivers!$B$76:$B$84,0),MATCH(YEAR(BR$2),Auxiliar_OPEX_Drivers!$B$76:$I$76,0))*$F8</f>
        <v>0</v>
      </c>
      <c r="BS8" s="107">
        <f>INDEX(Auxiliar_OPEX_Drivers!$B$76:$I$84,MATCH($E8,Auxiliar_OPEX_Drivers!$B$76:$B$84,0),MATCH(YEAR(BS$2),Auxiliar_OPEX_Drivers!$B$76:$I$76,0))*$F8</f>
        <v>0</v>
      </c>
      <c r="BT8" s="107">
        <f>INDEX(Auxiliar_OPEX_Drivers!$B$76:$I$84,MATCH($E8,Auxiliar_OPEX_Drivers!$B$76:$B$84,0),MATCH(YEAR(BT$2),Auxiliar_OPEX_Drivers!$B$76:$I$76,0))*$F8</f>
        <v>0</v>
      </c>
      <c r="BU8" s="107">
        <f>INDEX(Auxiliar_OPEX_Drivers!$B$76:$I$84,MATCH($E8,Auxiliar_OPEX_Drivers!$B$76:$B$84,0),MATCH(YEAR(BU$2),Auxiliar_OPEX_Drivers!$B$76:$I$76,0))*$F8</f>
        <v>0</v>
      </c>
      <c r="BV8" s="107">
        <f>INDEX(Auxiliar_OPEX_Drivers!$B$76:$I$84,MATCH($E8,Auxiliar_OPEX_Drivers!$B$76:$B$84,0),MATCH(YEAR(BV$2),Auxiliar_OPEX_Drivers!$B$76:$I$76,0))*$F8</f>
        <v>0</v>
      </c>
      <c r="BW8" s="107">
        <f>INDEX(Auxiliar_OPEX_Drivers!$B$76:$I$84,MATCH($E8,Auxiliar_OPEX_Drivers!$B$76:$B$84,0),MATCH(YEAR(BW$2),Auxiliar_OPEX_Drivers!$B$76:$I$76,0))*$F8</f>
        <v>0</v>
      </c>
      <c r="BX8" s="107">
        <f>INDEX(Auxiliar_OPEX_Drivers!$B$76:$I$84,MATCH($E8,Auxiliar_OPEX_Drivers!$B$76:$B$84,0),MATCH(YEAR(BX$2),Auxiliar_OPEX_Drivers!$B$76:$I$76,0))*$F8</f>
        <v>0</v>
      </c>
      <c r="BY8" s="107">
        <f>INDEX(Auxiliar_OPEX_Drivers!$B$76:$I$84,MATCH($E8,Auxiliar_OPEX_Drivers!$B$76:$B$84,0),MATCH(YEAR(BY$2),Auxiliar_OPEX_Drivers!$B$76:$I$76,0))*$F8</f>
        <v>0</v>
      </c>
      <c r="BZ8" s="107">
        <f>INDEX(Auxiliar_OPEX_Drivers!$B$76:$I$84,MATCH($E8,Auxiliar_OPEX_Drivers!$B$76:$B$84,0),MATCH(YEAR(BZ$2),Auxiliar_OPEX_Drivers!$B$76:$I$76,0))*$F8</f>
        <v>0</v>
      </c>
      <c r="CA8" s="107">
        <f>INDEX(Auxiliar_OPEX_Drivers!$B$76:$I$84,MATCH($E8,Auxiliar_OPEX_Drivers!$B$76:$B$84,0),MATCH(YEAR(CA$2),Auxiliar_OPEX_Drivers!$B$76:$I$76,0))*$F8</f>
        <v>0</v>
      </c>
      <c r="CB8" s="107">
        <f>INDEX(Auxiliar_OPEX_Drivers!$B$76:$I$84,MATCH($E8,Auxiliar_OPEX_Drivers!$B$76:$B$84,0),MATCH(YEAR(CB$2),Auxiliar_OPEX_Drivers!$B$76:$I$76,0))*$F8</f>
        <v>0</v>
      </c>
      <c r="CC8" s="107">
        <f>INDEX(Auxiliar_OPEX_Drivers!$B$76:$I$84,MATCH($E8,Auxiliar_OPEX_Drivers!$B$76:$B$84,0),MATCH(YEAR(CC$2),Auxiliar_OPEX_Drivers!$B$76:$I$76,0))*$F8</f>
        <v>0</v>
      </c>
      <c r="CD8" s="107">
        <f>INDEX(Auxiliar_OPEX_Drivers!$B$76:$I$84,MATCH($E8,Auxiliar_OPEX_Drivers!$B$76:$B$84,0),MATCH(YEAR(CD$2),Auxiliar_OPEX_Drivers!$B$76:$I$76,0))*$F8</f>
        <v>0</v>
      </c>
      <c r="CE8" s="107">
        <f>INDEX(Auxiliar_OPEX_Drivers!$B$76:$I$84,MATCH($E8,Auxiliar_OPEX_Drivers!$B$76:$B$84,0),MATCH(YEAR(CE$2),Auxiliar_OPEX_Drivers!$B$76:$I$76,0))*$F8</f>
        <v>0</v>
      </c>
      <c r="CF8" s="107">
        <f>INDEX(Auxiliar_OPEX_Drivers!$B$76:$I$84,MATCH($E8,Auxiliar_OPEX_Drivers!$B$76:$B$84,0),MATCH(YEAR(CF$2),Auxiliar_OPEX_Drivers!$B$76:$I$76,0))*$F8</f>
        <v>0</v>
      </c>
      <c r="CG8" s="107">
        <f>INDEX(Auxiliar_OPEX_Drivers!$B$76:$I$84,MATCH($E8,Auxiliar_OPEX_Drivers!$B$76:$B$84,0),MATCH(YEAR(CG$2),Auxiliar_OPEX_Drivers!$B$76:$I$76,0))*$F8</f>
        <v>0</v>
      </c>
      <c r="CI8" s="51">
        <f>INDEX(Auxiliar_OPEX_CustosUnit!$A$1:$R$129,MATCH(Auxiliar_OPEX_P!$A8,Auxiliar_OPEX_CustosUnit!$A$1:$A$129,0),MATCH(CI$2,Auxiliar_OPEX_CustosUnit!$A$3:$Q$3,0))*(1-DRE_Auxiliar!$A$5)</f>
        <v>0</v>
      </c>
      <c r="CJ8" s="51">
        <f>INDEX(Auxiliar_OPEX_CustosUnit!$A$1:$R$129,MATCH(Auxiliar_OPEX_P!$A8,Auxiliar_OPEX_CustosUnit!$A$1:$A$129,0),MATCH(CJ$2,Auxiliar_OPEX_CustosUnit!$A$3:$Q$3,0))*(1-DRE_Auxiliar!$A$5)</f>
        <v>0</v>
      </c>
      <c r="CK8" s="51">
        <f>INDEX(Auxiliar_OPEX_CustosUnit!$A$1:$R$129,MATCH(Auxiliar_OPEX_P!$A8,Auxiliar_OPEX_CustosUnit!$A$1:$A$129,0),MATCH(CK$2,Auxiliar_OPEX_CustosUnit!$A$3:$Q$3,0))*(1-DRE_Auxiliar!$A$5)</f>
        <v>0</v>
      </c>
      <c r="CL8" s="51">
        <f>INDEX(Auxiliar_OPEX_CustosUnit!$A$1:$R$129,MATCH(Auxiliar_OPEX_P!$A8,Auxiliar_OPEX_CustosUnit!$A$1:$A$129,0),MATCH(CL$2,Auxiliar_OPEX_CustosUnit!$A$3:$Q$3,0))*(1-DRE_Auxiliar!$A$5)</f>
        <v>0</v>
      </c>
      <c r="CM8" s="51">
        <f>INDEX(Auxiliar_OPEX_CustosUnit!$A$1:$R$129,MATCH(Auxiliar_OPEX_P!$A8,Auxiliar_OPEX_CustosUnit!$A$1:$A$129,0),MATCH(CM$2,Auxiliar_OPEX_CustosUnit!$A$3:$Q$3,0))*(1-DRE_Auxiliar!$A$5)</f>
        <v>0</v>
      </c>
      <c r="CN8" s="51">
        <f>INDEX(Auxiliar_OPEX_CustosUnit!$A$1:$R$129,MATCH(Auxiliar_OPEX_P!$A8,Auxiliar_OPEX_CustosUnit!$A$1:$A$129,0),MATCH(CN$2,Auxiliar_OPEX_CustosUnit!$A$3:$Q$3,0))*(1-DRE_Auxiliar!$A$5)</f>
        <v>0</v>
      </c>
      <c r="CO8" s="51">
        <f>INDEX(Auxiliar_OPEX_CustosUnit!$A$1:$R$129,MATCH(Auxiliar_OPEX_P!$A8,Auxiliar_OPEX_CustosUnit!$A$1:$A$129,0),MATCH(CO$2,Auxiliar_OPEX_CustosUnit!$A$3:$Q$3,0))*(1-DRE_Auxiliar!$A$5)</f>
        <v>0</v>
      </c>
      <c r="CP8" s="51">
        <f>INDEX(Auxiliar_OPEX_CustosUnit!$A$1:$R$129,MATCH(Auxiliar_OPEX_P!$A8,Auxiliar_OPEX_CustosUnit!$A$1:$A$129,0),MATCH(CP$2,Auxiliar_OPEX_CustosUnit!$A$3:$Q$3,0))*(1-DRE_Auxiliar!$A$5)</f>
        <v>0</v>
      </c>
      <c r="CQ8" s="51">
        <f>INDEX(Auxiliar_OPEX_CustosUnit!$A$1:$R$129,MATCH(Auxiliar_OPEX_P!$A8,Auxiliar_OPEX_CustosUnit!$A$1:$A$129,0),MATCH(CQ$2,Auxiliar_OPEX_CustosUnit!$A$3:$Q$3,0))*(1-DRE_Auxiliar!$A$5)</f>
        <v>0</v>
      </c>
      <c r="CR8" s="51">
        <f>INDEX(Auxiliar_OPEX_CustosUnit!$A$1:$R$129,MATCH(Auxiliar_OPEX_P!$A8,Auxiliar_OPEX_CustosUnit!$A$1:$A$129,0),MATCH(CR$2,Auxiliar_OPEX_CustosUnit!$A$3:$Q$3,0))*(1-DRE_Auxiliar!$A$5)</f>
        <v>0</v>
      </c>
      <c r="CS8" s="51">
        <f>INDEX(Auxiliar_OPEX_CustosUnit!$A$1:$R$129,MATCH(Auxiliar_OPEX_P!$A8,Auxiliar_OPEX_CustosUnit!$A$1:$A$129,0),MATCH(CS$2,Auxiliar_OPEX_CustosUnit!$A$3:$Q$3,0))*(1-DRE_Auxiliar!$A$5)</f>
        <v>0</v>
      </c>
      <c r="CT8" s="51">
        <f>INDEX(Auxiliar_OPEX_CustosUnit!$A$1:$R$129,MATCH(Auxiliar_OPEX_P!$A8,Auxiliar_OPEX_CustosUnit!$A$1:$A$129,0),MATCH(CT$2,Auxiliar_OPEX_CustosUnit!$A$3:$Q$3,0))*(1-DRE_Auxiliar!$A$5)</f>
        <v>0</v>
      </c>
      <c r="CU8" s="53">
        <f t="shared" si="227"/>
        <v>0</v>
      </c>
      <c r="CV8" s="53">
        <f t="shared" si="228"/>
        <v>0</v>
      </c>
      <c r="CW8" s="53">
        <f t="shared" si="229"/>
        <v>0</v>
      </c>
      <c r="CX8" s="53">
        <f t="shared" si="230"/>
        <v>0</v>
      </c>
      <c r="CY8" s="53">
        <f t="shared" si="231"/>
        <v>0</v>
      </c>
      <c r="CZ8" s="53">
        <f t="shared" si="232"/>
        <v>0</v>
      </c>
      <c r="DA8" s="53">
        <f t="shared" si="233"/>
        <v>0</v>
      </c>
      <c r="DB8" s="53">
        <f t="shared" si="234"/>
        <v>0</v>
      </c>
      <c r="DC8" s="53">
        <f t="shared" si="235"/>
        <v>0</v>
      </c>
      <c r="DD8" s="53">
        <f t="shared" si="236"/>
        <v>0</v>
      </c>
      <c r="DE8" s="53">
        <f t="shared" si="237"/>
        <v>0</v>
      </c>
      <c r="DF8" s="53">
        <f t="shared" si="238"/>
        <v>0</v>
      </c>
      <c r="DG8" s="53">
        <f t="shared" si="239"/>
        <v>0</v>
      </c>
      <c r="DH8" s="53">
        <f t="shared" si="240"/>
        <v>0</v>
      </c>
      <c r="DI8" s="53">
        <f t="shared" si="241"/>
        <v>0</v>
      </c>
      <c r="DJ8" s="53">
        <f t="shared" si="242"/>
        <v>0</v>
      </c>
      <c r="DK8" s="53">
        <f t="shared" si="243"/>
        <v>0</v>
      </c>
      <c r="DL8" s="53">
        <f t="shared" si="244"/>
        <v>0</v>
      </c>
      <c r="DM8" s="53">
        <f t="shared" si="245"/>
        <v>0</v>
      </c>
      <c r="DN8" s="53">
        <f t="shared" si="246"/>
        <v>0</v>
      </c>
      <c r="DO8" s="53">
        <f t="shared" si="247"/>
        <v>0</v>
      </c>
      <c r="DP8" s="53">
        <f t="shared" si="248"/>
        <v>0</v>
      </c>
      <c r="DQ8" s="53">
        <f t="shared" si="249"/>
        <v>0</v>
      </c>
      <c r="DR8" s="53">
        <f t="shared" si="250"/>
        <v>0</v>
      </c>
      <c r="DS8" s="53">
        <f t="shared" si="251"/>
        <v>0</v>
      </c>
      <c r="DT8" s="53">
        <f t="shared" si="252"/>
        <v>0</v>
      </c>
      <c r="DU8" s="53">
        <f t="shared" si="253"/>
        <v>0</v>
      </c>
      <c r="DV8" s="53">
        <f t="shared" si="254"/>
        <v>0</v>
      </c>
      <c r="DW8" s="53">
        <f t="shared" si="255"/>
        <v>0</v>
      </c>
      <c r="DX8" s="53">
        <f t="shared" si="256"/>
        <v>0</v>
      </c>
      <c r="DY8" s="53">
        <f t="shared" si="257"/>
        <v>0</v>
      </c>
      <c r="DZ8" s="53">
        <f t="shared" si="258"/>
        <v>0</v>
      </c>
      <c r="EA8" s="53">
        <f t="shared" si="259"/>
        <v>0</v>
      </c>
      <c r="EB8" s="53">
        <f t="shared" si="260"/>
        <v>0</v>
      </c>
      <c r="EC8" s="53">
        <f t="shared" si="261"/>
        <v>0</v>
      </c>
      <c r="ED8" s="53">
        <f t="shared" si="262"/>
        <v>0</v>
      </c>
      <c r="EE8" s="53">
        <f t="shared" si="263"/>
        <v>0</v>
      </c>
      <c r="EF8" s="53">
        <f t="shared" si="264"/>
        <v>0</v>
      </c>
      <c r="EG8" s="53">
        <f t="shared" si="265"/>
        <v>0</v>
      </c>
      <c r="EH8" s="53">
        <f t="shared" si="266"/>
        <v>0</v>
      </c>
      <c r="EI8" s="53">
        <f t="shared" si="267"/>
        <v>0</v>
      </c>
      <c r="EJ8" s="53">
        <f t="shared" si="268"/>
        <v>0</v>
      </c>
      <c r="EK8" s="53">
        <f t="shared" si="269"/>
        <v>0</v>
      </c>
      <c r="EL8" s="53">
        <f t="shared" si="270"/>
        <v>0</v>
      </c>
      <c r="EM8" s="53">
        <f t="shared" si="271"/>
        <v>0</v>
      </c>
      <c r="EN8" s="53">
        <f t="shared" si="272"/>
        <v>0</v>
      </c>
      <c r="EO8" s="53">
        <f t="shared" si="273"/>
        <v>0</v>
      </c>
      <c r="EP8" s="53">
        <f t="shared" si="274"/>
        <v>0</v>
      </c>
      <c r="EQ8" s="53">
        <f t="shared" si="275"/>
        <v>0</v>
      </c>
      <c r="ER8" s="53">
        <f t="shared" si="276"/>
        <v>0</v>
      </c>
      <c r="ES8" s="53">
        <f t="shared" si="277"/>
        <v>0</v>
      </c>
      <c r="ET8" s="53">
        <f t="shared" si="278"/>
        <v>0</v>
      </c>
      <c r="EU8" s="53">
        <f t="shared" si="279"/>
        <v>0</v>
      </c>
      <c r="EV8" s="53">
        <f t="shared" si="280"/>
        <v>0</v>
      </c>
      <c r="EW8" s="53">
        <f t="shared" si="281"/>
        <v>0</v>
      </c>
      <c r="EX8" s="53">
        <f t="shared" si="282"/>
        <v>0</v>
      </c>
      <c r="EY8" s="53">
        <f t="shared" si="283"/>
        <v>0</v>
      </c>
      <c r="EZ8" s="53">
        <f t="shared" si="284"/>
        <v>0</v>
      </c>
      <c r="FA8" s="53">
        <f t="shared" si="285"/>
        <v>0</v>
      </c>
      <c r="FB8" s="53">
        <f t="shared" si="286"/>
        <v>0</v>
      </c>
      <c r="FC8" s="53">
        <f t="shared" si="287"/>
        <v>0</v>
      </c>
      <c r="FD8" s="53">
        <f t="shared" si="288"/>
        <v>0</v>
      </c>
      <c r="FE8" s="53">
        <f t="shared" si="289"/>
        <v>0</v>
      </c>
      <c r="FF8" s="53">
        <f t="shared" si="290"/>
        <v>0</v>
      </c>
      <c r="FG8" s="53">
        <f t="shared" si="291"/>
        <v>0</v>
      </c>
      <c r="FH8" s="53">
        <f t="shared" si="292"/>
        <v>0</v>
      </c>
      <c r="FI8" s="53">
        <f t="shared" si="293"/>
        <v>0</v>
      </c>
      <c r="FJ8" s="53">
        <f t="shared" si="294"/>
        <v>0</v>
      </c>
      <c r="FK8" s="53">
        <f t="shared" si="295"/>
        <v>0</v>
      </c>
      <c r="FL8" s="53">
        <f t="shared" si="296"/>
        <v>0</v>
      </c>
      <c r="FM8" s="53">
        <f t="shared" si="297"/>
        <v>0</v>
      </c>
      <c r="FN8" s="53">
        <f t="shared" si="298"/>
        <v>0</v>
      </c>
      <c r="FP8" s="51">
        <f t="shared" si="299"/>
        <v>0</v>
      </c>
      <c r="FQ8" s="51">
        <f t="shared" si="306"/>
        <v>0</v>
      </c>
      <c r="FR8" s="51">
        <f t="shared" si="307"/>
        <v>0</v>
      </c>
      <c r="FS8" s="51">
        <f t="shared" si="308"/>
        <v>0</v>
      </c>
      <c r="FT8" s="51">
        <f t="shared" si="309"/>
        <v>0</v>
      </c>
      <c r="FU8" s="51">
        <f t="shared" si="310"/>
        <v>0</v>
      </c>
      <c r="FV8" s="51">
        <f t="shared" si="311"/>
        <v>0</v>
      </c>
      <c r="FW8" s="51">
        <f t="shared" si="312"/>
        <v>0</v>
      </c>
      <c r="FX8" s="51">
        <f t="shared" si="313"/>
        <v>0</v>
      </c>
      <c r="FY8" s="51">
        <f t="shared" si="314"/>
        <v>0</v>
      </c>
      <c r="FZ8" s="51">
        <f t="shared" si="315"/>
        <v>0</v>
      </c>
      <c r="GA8" s="51">
        <f t="shared" si="316"/>
        <v>0</v>
      </c>
      <c r="GB8" s="51">
        <f t="shared" si="317"/>
        <v>0</v>
      </c>
      <c r="GC8" s="51">
        <f t="shared" si="318"/>
        <v>0</v>
      </c>
      <c r="GD8" s="51">
        <f t="shared" si="319"/>
        <v>0</v>
      </c>
      <c r="GE8" s="51">
        <f t="shared" si="320"/>
        <v>0</v>
      </c>
      <c r="GF8" s="51">
        <f t="shared" si="321"/>
        <v>0</v>
      </c>
      <c r="GG8" s="51">
        <f t="shared" si="322"/>
        <v>0</v>
      </c>
      <c r="GH8" s="51">
        <f t="shared" si="323"/>
        <v>0</v>
      </c>
      <c r="GI8" s="51">
        <f t="shared" si="324"/>
        <v>0</v>
      </c>
      <c r="GJ8" s="51">
        <f t="shared" si="325"/>
        <v>0</v>
      </c>
      <c r="GK8" s="51">
        <f t="shared" si="326"/>
        <v>0</v>
      </c>
      <c r="GL8" s="51">
        <f t="shared" si="327"/>
        <v>0</v>
      </c>
      <c r="GM8" s="51">
        <f t="shared" si="328"/>
        <v>0</v>
      </c>
      <c r="GN8" s="51">
        <f t="shared" si="329"/>
        <v>0</v>
      </c>
      <c r="GO8" s="51">
        <f t="shared" si="330"/>
        <v>0</v>
      </c>
      <c r="GP8" s="51">
        <f t="shared" si="331"/>
        <v>0</v>
      </c>
      <c r="GQ8" s="51">
        <f t="shared" si="332"/>
        <v>0</v>
      </c>
      <c r="GR8" s="51">
        <f t="shared" si="333"/>
        <v>0</v>
      </c>
      <c r="GS8" s="51">
        <f t="shared" si="334"/>
        <v>0</v>
      </c>
      <c r="GT8" s="51">
        <f t="shared" si="335"/>
        <v>0</v>
      </c>
      <c r="GU8" s="51">
        <f t="shared" si="336"/>
        <v>0</v>
      </c>
      <c r="GV8" s="51">
        <f t="shared" si="337"/>
        <v>0</v>
      </c>
      <c r="GW8" s="51">
        <f t="shared" si="338"/>
        <v>0</v>
      </c>
      <c r="GX8" s="51">
        <f t="shared" si="339"/>
        <v>0</v>
      </c>
      <c r="GY8" s="51">
        <f t="shared" si="340"/>
        <v>0</v>
      </c>
      <c r="GZ8" s="51">
        <f t="shared" si="341"/>
        <v>0</v>
      </c>
      <c r="HA8" s="51">
        <f t="shared" si="342"/>
        <v>0</v>
      </c>
      <c r="HB8" s="51">
        <f t="shared" si="343"/>
        <v>0</v>
      </c>
      <c r="HC8" s="51">
        <f t="shared" si="344"/>
        <v>0</v>
      </c>
      <c r="HD8" s="51">
        <f t="shared" si="345"/>
        <v>0</v>
      </c>
      <c r="HE8" s="51">
        <f t="shared" si="346"/>
        <v>0</v>
      </c>
      <c r="HF8" s="51">
        <f t="shared" si="347"/>
        <v>0</v>
      </c>
      <c r="HG8" s="51">
        <f t="shared" si="348"/>
        <v>0</v>
      </c>
      <c r="HH8" s="51">
        <f t="shared" si="349"/>
        <v>0</v>
      </c>
      <c r="HI8" s="51">
        <f t="shared" si="350"/>
        <v>0</v>
      </c>
      <c r="HJ8" s="51">
        <f t="shared" si="351"/>
        <v>0</v>
      </c>
      <c r="HK8" s="51">
        <f t="shared" si="352"/>
        <v>0</v>
      </c>
      <c r="HL8" s="51">
        <f t="shared" si="353"/>
        <v>0</v>
      </c>
      <c r="HM8" s="51">
        <f t="shared" si="354"/>
        <v>0</v>
      </c>
      <c r="HN8" s="51">
        <f t="shared" si="355"/>
        <v>0</v>
      </c>
      <c r="HO8" s="51">
        <f t="shared" si="356"/>
        <v>0</v>
      </c>
      <c r="HP8" s="51">
        <f t="shared" si="357"/>
        <v>0</v>
      </c>
      <c r="HQ8" s="51">
        <f t="shared" si="358"/>
        <v>0</v>
      </c>
      <c r="HR8" s="51">
        <f t="shared" si="359"/>
        <v>0</v>
      </c>
      <c r="HS8" s="51">
        <f t="shared" si="360"/>
        <v>0</v>
      </c>
      <c r="HT8" s="51">
        <f t="shared" si="361"/>
        <v>0</v>
      </c>
      <c r="HU8" s="51">
        <f t="shared" si="362"/>
        <v>0</v>
      </c>
      <c r="HV8" s="51">
        <f t="shared" si="363"/>
        <v>0</v>
      </c>
      <c r="HW8" s="51">
        <f t="shared" si="364"/>
        <v>0</v>
      </c>
      <c r="HX8" s="51">
        <f t="shared" si="365"/>
        <v>0</v>
      </c>
      <c r="HY8" s="51">
        <f t="shared" si="366"/>
        <v>0</v>
      </c>
      <c r="HZ8" s="51">
        <f t="shared" si="367"/>
        <v>0</v>
      </c>
      <c r="IA8" s="51">
        <f t="shared" si="368"/>
        <v>0</v>
      </c>
      <c r="IB8" s="51">
        <f t="shared" si="305"/>
        <v>0</v>
      </c>
      <c r="IC8" s="51">
        <f t="shared" si="3"/>
        <v>0</v>
      </c>
      <c r="ID8" s="51">
        <f t="shared" si="3"/>
        <v>0</v>
      </c>
      <c r="IE8" s="51">
        <f t="shared" si="3"/>
        <v>0</v>
      </c>
      <c r="IF8" s="51">
        <f t="shared" si="3"/>
        <v>0</v>
      </c>
      <c r="IG8" s="51">
        <f t="shared" si="3"/>
        <v>0</v>
      </c>
      <c r="IH8" s="51">
        <f t="shared" si="3"/>
        <v>0</v>
      </c>
      <c r="II8" s="51">
        <f t="shared" si="3"/>
        <v>0</v>
      </c>
      <c r="IJ8" s="51">
        <f t="shared" si="3"/>
        <v>0</v>
      </c>
      <c r="IK8" s="51">
        <f t="shared" si="3"/>
        <v>0</v>
      </c>
      <c r="IL8" s="51">
        <f t="shared" si="3"/>
        <v>0</v>
      </c>
      <c r="IM8" s="51">
        <f t="shared" si="3"/>
        <v>0</v>
      </c>
      <c r="IN8" s="51">
        <f t="shared" si="3"/>
        <v>0</v>
      </c>
      <c r="IO8" s="51">
        <f t="shared" si="3"/>
        <v>0</v>
      </c>
      <c r="IP8" s="51">
        <f t="shared" si="3"/>
        <v>0</v>
      </c>
      <c r="IQ8" s="51">
        <f t="shared" si="3"/>
        <v>0</v>
      </c>
      <c r="IS8" s="51">
        <f t="shared" si="300"/>
        <v>0</v>
      </c>
      <c r="IT8" s="51">
        <f t="shared" si="300"/>
        <v>0</v>
      </c>
      <c r="IU8" s="51">
        <f t="shared" si="300"/>
        <v>0</v>
      </c>
      <c r="IV8" s="51">
        <f t="shared" si="300"/>
        <v>0</v>
      </c>
      <c r="IW8" s="51">
        <f t="shared" si="300"/>
        <v>0</v>
      </c>
      <c r="IX8" s="51">
        <f t="shared" si="300"/>
        <v>0</v>
      </c>
      <c r="IZ8" s="111">
        <f t="shared" si="301"/>
        <v>0</v>
      </c>
      <c r="JA8" s="111">
        <f t="shared" si="5"/>
        <v>0</v>
      </c>
      <c r="JB8" s="111">
        <f t="shared" si="6"/>
        <v>0</v>
      </c>
      <c r="JC8" s="111">
        <f t="shared" si="7"/>
        <v>0</v>
      </c>
      <c r="JD8" s="111">
        <f t="shared" si="8"/>
        <v>0</v>
      </c>
      <c r="JE8" s="111">
        <f t="shared" si="9"/>
        <v>0</v>
      </c>
      <c r="JF8" s="111">
        <f t="shared" si="10"/>
        <v>0</v>
      </c>
      <c r="JG8" s="111">
        <f t="shared" si="11"/>
        <v>0</v>
      </c>
      <c r="JH8" s="111">
        <f t="shared" si="12"/>
        <v>0</v>
      </c>
      <c r="JI8" s="111">
        <f t="shared" si="13"/>
        <v>0</v>
      </c>
      <c r="JJ8" s="111">
        <f t="shared" si="14"/>
        <v>0</v>
      </c>
      <c r="JK8" s="111">
        <f t="shared" si="15"/>
        <v>0</v>
      </c>
      <c r="JL8" s="111">
        <f t="shared" si="16"/>
        <v>0</v>
      </c>
      <c r="JM8" s="111">
        <f t="shared" si="17"/>
        <v>0</v>
      </c>
      <c r="JN8" s="111">
        <f t="shared" si="18"/>
        <v>0</v>
      </c>
      <c r="JO8" s="111">
        <f t="shared" si="19"/>
        <v>0</v>
      </c>
      <c r="JP8" s="111">
        <f t="shared" si="20"/>
        <v>0</v>
      </c>
      <c r="JQ8" s="111">
        <f t="shared" si="21"/>
        <v>0</v>
      </c>
      <c r="JR8" s="111">
        <f t="shared" si="22"/>
        <v>0</v>
      </c>
      <c r="JS8" s="111">
        <f t="shared" si="23"/>
        <v>0</v>
      </c>
      <c r="JT8" s="111">
        <f t="shared" si="24"/>
        <v>0</v>
      </c>
      <c r="JU8" s="111">
        <f t="shared" si="25"/>
        <v>0</v>
      </c>
      <c r="JV8" s="111">
        <f t="shared" si="26"/>
        <v>0</v>
      </c>
      <c r="JW8" s="111">
        <f t="shared" si="27"/>
        <v>0</v>
      </c>
      <c r="JX8" s="111">
        <f t="shared" si="28"/>
        <v>0</v>
      </c>
      <c r="JY8" s="111">
        <f t="shared" si="29"/>
        <v>0</v>
      </c>
      <c r="JZ8" s="111">
        <f t="shared" si="30"/>
        <v>0</v>
      </c>
      <c r="KA8" s="111">
        <f t="shared" si="31"/>
        <v>0</v>
      </c>
      <c r="KB8" s="111">
        <f t="shared" si="32"/>
        <v>0</v>
      </c>
      <c r="KC8" s="111">
        <f t="shared" si="33"/>
        <v>0</v>
      </c>
      <c r="KD8" s="111">
        <f t="shared" si="34"/>
        <v>0</v>
      </c>
      <c r="KE8" s="111">
        <f t="shared" si="35"/>
        <v>0</v>
      </c>
      <c r="KF8" s="111">
        <f t="shared" si="36"/>
        <v>0</v>
      </c>
      <c r="KG8" s="111">
        <f t="shared" si="37"/>
        <v>0</v>
      </c>
      <c r="KH8" s="111">
        <f t="shared" si="38"/>
        <v>0</v>
      </c>
      <c r="KI8" s="111">
        <f t="shared" si="39"/>
        <v>0</v>
      </c>
      <c r="KJ8" s="111">
        <f t="shared" si="40"/>
        <v>0</v>
      </c>
      <c r="KK8" s="111">
        <f t="shared" si="41"/>
        <v>0</v>
      </c>
      <c r="KL8" s="111">
        <f t="shared" si="42"/>
        <v>0</v>
      </c>
      <c r="KM8" s="111">
        <f t="shared" si="43"/>
        <v>0</v>
      </c>
      <c r="KN8" s="111">
        <f t="shared" si="44"/>
        <v>0</v>
      </c>
      <c r="KO8" s="111">
        <f t="shared" si="45"/>
        <v>0</v>
      </c>
      <c r="KP8" s="111">
        <f t="shared" si="46"/>
        <v>0</v>
      </c>
      <c r="KQ8" s="111">
        <f t="shared" si="47"/>
        <v>0</v>
      </c>
      <c r="KR8" s="111">
        <f t="shared" si="48"/>
        <v>0</v>
      </c>
      <c r="KS8" s="111">
        <f t="shared" si="49"/>
        <v>0</v>
      </c>
      <c r="KT8" s="111">
        <f t="shared" si="50"/>
        <v>0</v>
      </c>
      <c r="KU8" s="111">
        <f t="shared" si="51"/>
        <v>0</v>
      </c>
      <c r="KV8" s="111">
        <f t="shared" si="52"/>
        <v>0</v>
      </c>
      <c r="KW8" s="111">
        <f t="shared" si="53"/>
        <v>0</v>
      </c>
      <c r="KX8" s="111">
        <f t="shared" si="54"/>
        <v>0</v>
      </c>
      <c r="KY8" s="111">
        <f t="shared" si="55"/>
        <v>0</v>
      </c>
      <c r="KZ8" s="111">
        <f t="shared" si="56"/>
        <v>0</v>
      </c>
      <c r="LA8" s="111">
        <f t="shared" si="57"/>
        <v>0</v>
      </c>
      <c r="LB8" s="111">
        <f t="shared" si="58"/>
        <v>0</v>
      </c>
      <c r="LC8" s="111">
        <f t="shared" si="59"/>
        <v>0</v>
      </c>
      <c r="LD8" s="111">
        <f t="shared" si="60"/>
        <v>0</v>
      </c>
      <c r="LE8" s="111">
        <f t="shared" si="61"/>
        <v>0</v>
      </c>
      <c r="LF8" s="111">
        <f t="shared" si="62"/>
        <v>0</v>
      </c>
      <c r="LG8" s="111">
        <f t="shared" si="63"/>
        <v>0</v>
      </c>
      <c r="LH8" s="111">
        <f t="shared" si="64"/>
        <v>0</v>
      </c>
      <c r="LI8" s="111">
        <f t="shared" si="65"/>
        <v>0</v>
      </c>
      <c r="LJ8" s="111">
        <f t="shared" si="66"/>
        <v>0</v>
      </c>
      <c r="LK8" s="111">
        <f t="shared" si="67"/>
        <v>0</v>
      </c>
      <c r="LL8" s="111">
        <f t="shared" si="68"/>
        <v>0</v>
      </c>
      <c r="LM8" s="111">
        <f t="shared" si="69"/>
        <v>0</v>
      </c>
      <c r="LN8" s="111">
        <f t="shared" si="70"/>
        <v>0</v>
      </c>
      <c r="LO8" s="111">
        <f t="shared" si="71"/>
        <v>0</v>
      </c>
      <c r="LP8" s="111">
        <f t="shared" si="72"/>
        <v>0</v>
      </c>
      <c r="LQ8" s="111">
        <f t="shared" si="73"/>
        <v>0</v>
      </c>
      <c r="LR8" s="111">
        <f t="shared" si="74"/>
        <v>0</v>
      </c>
      <c r="LS8" s="111">
        <f t="shared" si="75"/>
        <v>0</v>
      </c>
      <c r="LT8" s="111">
        <f t="shared" si="76"/>
        <v>0</v>
      </c>
      <c r="LU8" s="111">
        <f t="shared" si="77"/>
        <v>0</v>
      </c>
      <c r="LV8" s="111">
        <f t="shared" si="78"/>
        <v>0</v>
      </c>
      <c r="LW8" s="111">
        <f t="shared" si="79"/>
        <v>0</v>
      </c>
      <c r="LX8" s="111">
        <f t="shared" si="80"/>
        <v>0</v>
      </c>
      <c r="LY8" s="111">
        <f t="shared" si="81"/>
        <v>0</v>
      </c>
      <c r="LZ8" s="111">
        <f t="shared" si="82"/>
        <v>0</v>
      </c>
      <c r="MA8" s="111">
        <f t="shared" si="83"/>
        <v>0</v>
      </c>
      <c r="MD8" s="111"/>
      <c r="ME8" s="111">
        <f t="shared" si="302"/>
        <v>0</v>
      </c>
      <c r="MF8" s="111">
        <f t="shared" si="84"/>
        <v>0</v>
      </c>
      <c r="MG8" s="111">
        <f t="shared" si="85"/>
        <v>0</v>
      </c>
      <c r="MH8" s="111">
        <f t="shared" si="86"/>
        <v>0</v>
      </c>
      <c r="MI8" s="111">
        <f t="shared" si="87"/>
        <v>0</v>
      </c>
      <c r="MJ8" s="111">
        <f t="shared" si="88"/>
        <v>0</v>
      </c>
      <c r="MK8" s="111">
        <f t="shared" si="89"/>
        <v>0</v>
      </c>
      <c r="ML8" s="111">
        <f t="shared" si="90"/>
        <v>0</v>
      </c>
      <c r="MM8" s="111">
        <f t="shared" si="91"/>
        <v>0</v>
      </c>
      <c r="MN8" s="111">
        <f t="shared" si="92"/>
        <v>0</v>
      </c>
      <c r="MO8" s="111">
        <f t="shared" si="93"/>
        <v>0</v>
      </c>
      <c r="MP8" s="111">
        <f t="shared" si="94"/>
        <v>0</v>
      </c>
      <c r="MQ8" s="111">
        <f t="shared" si="95"/>
        <v>0</v>
      </c>
      <c r="MR8" s="111">
        <f t="shared" si="96"/>
        <v>0</v>
      </c>
      <c r="MS8" s="111">
        <f t="shared" si="97"/>
        <v>0</v>
      </c>
      <c r="MT8" s="111">
        <f t="shared" si="98"/>
        <v>0</v>
      </c>
      <c r="MU8" s="111">
        <f t="shared" si="99"/>
        <v>0</v>
      </c>
      <c r="MV8" s="111">
        <f t="shared" si="100"/>
        <v>0</v>
      </c>
      <c r="MW8" s="111">
        <f t="shared" si="101"/>
        <v>0</v>
      </c>
      <c r="MX8" s="111">
        <f t="shared" si="102"/>
        <v>0</v>
      </c>
      <c r="MY8" s="111">
        <f t="shared" si="103"/>
        <v>0</v>
      </c>
      <c r="MZ8" s="111">
        <f t="shared" si="104"/>
        <v>0</v>
      </c>
      <c r="NA8" s="111">
        <f t="shared" si="105"/>
        <v>0</v>
      </c>
      <c r="NB8" s="111">
        <f t="shared" si="106"/>
        <v>0</v>
      </c>
      <c r="NC8" s="111">
        <f t="shared" si="107"/>
        <v>0</v>
      </c>
      <c r="ND8" s="111">
        <f t="shared" si="108"/>
        <v>0</v>
      </c>
      <c r="NE8" s="111">
        <f t="shared" si="109"/>
        <v>0</v>
      </c>
      <c r="NF8" s="111">
        <f t="shared" si="110"/>
        <v>0</v>
      </c>
      <c r="NG8" s="111">
        <f t="shared" si="111"/>
        <v>0</v>
      </c>
      <c r="NH8" s="111">
        <f t="shared" si="112"/>
        <v>0</v>
      </c>
      <c r="NI8" s="111">
        <f t="shared" si="113"/>
        <v>0</v>
      </c>
      <c r="NJ8" s="111">
        <f t="shared" si="114"/>
        <v>0</v>
      </c>
      <c r="NK8" s="111">
        <f t="shared" si="115"/>
        <v>0</v>
      </c>
      <c r="NL8" s="111">
        <f t="shared" si="116"/>
        <v>0</v>
      </c>
      <c r="NM8" s="111">
        <f t="shared" si="117"/>
        <v>0</v>
      </c>
      <c r="NN8" s="111">
        <f t="shared" si="118"/>
        <v>0</v>
      </c>
      <c r="NO8" s="111">
        <f t="shared" si="119"/>
        <v>0</v>
      </c>
      <c r="NP8" s="111">
        <f t="shared" si="120"/>
        <v>0</v>
      </c>
      <c r="NQ8" s="111">
        <f t="shared" si="121"/>
        <v>0</v>
      </c>
      <c r="NR8" s="111">
        <f t="shared" si="122"/>
        <v>0</v>
      </c>
      <c r="NS8" s="111">
        <f t="shared" si="123"/>
        <v>0</v>
      </c>
      <c r="NT8" s="111">
        <f t="shared" si="124"/>
        <v>0</v>
      </c>
      <c r="NU8" s="111">
        <f t="shared" si="125"/>
        <v>0</v>
      </c>
      <c r="NV8" s="111">
        <f t="shared" si="126"/>
        <v>0</v>
      </c>
      <c r="NW8" s="111">
        <f t="shared" si="127"/>
        <v>0</v>
      </c>
      <c r="NX8" s="111">
        <f t="shared" si="128"/>
        <v>0</v>
      </c>
      <c r="NY8" s="111">
        <f t="shared" si="129"/>
        <v>0</v>
      </c>
      <c r="NZ8" s="111">
        <f t="shared" si="130"/>
        <v>0</v>
      </c>
      <c r="OA8" s="111">
        <f t="shared" si="131"/>
        <v>0</v>
      </c>
      <c r="OB8" s="111">
        <f t="shared" si="132"/>
        <v>0</v>
      </c>
      <c r="OC8" s="111">
        <f t="shared" si="133"/>
        <v>0</v>
      </c>
      <c r="OD8" s="111">
        <f t="shared" si="134"/>
        <v>0</v>
      </c>
      <c r="OE8" s="111">
        <f t="shared" si="135"/>
        <v>0</v>
      </c>
      <c r="OF8" s="111">
        <f t="shared" si="136"/>
        <v>0</v>
      </c>
      <c r="OG8" s="111">
        <f t="shared" si="137"/>
        <v>0</v>
      </c>
      <c r="OH8" s="111">
        <f t="shared" si="138"/>
        <v>0</v>
      </c>
      <c r="OI8" s="111">
        <f t="shared" si="139"/>
        <v>0</v>
      </c>
      <c r="OJ8" s="111">
        <f t="shared" si="140"/>
        <v>0</v>
      </c>
      <c r="OK8" s="111">
        <f t="shared" si="141"/>
        <v>0</v>
      </c>
      <c r="OL8" s="111">
        <f t="shared" si="142"/>
        <v>0</v>
      </c>
      <c r="OM8" s="111">
        <f t="shared" si="143"/>
        <v>0</v>
      </c>
      <c r="ON8" s="111">
        <f t="shared" si="144"/>
        <v>0</v>
      </c>
      <c r="OO8" s="111">
        <f t="shared" si="145"/>
        <v>0</v>
      </c>
      <c r="OP8" s="111">
        <f t="shared" si="146"/>
        <v>0</v>
      </c>
      <c r="OQ8" s="111">
        <f t="shared" si="147"/>
        <v>0</v>
      </c>
      <c r="OR8" s="111">
        <f t="shared" si="148"/>
        <v>0</v>
      </c>
      <c r="OS8" s="111">
        <f t="shared" si="149"/>
        <v>0</v>
      </c>
      <c r="OT8" s="111">
        <f t="shared" si="150"/>
        <v>0</v>
      </c>
      <c r="OU8" s="111">
        <f t="shared" si="151"/>
        <v>0</v>
      </c>
      <c r="OV8" s="111">
        <f t="shared" si="152"/>
        <v>0</v>
      </c>
      <c r="OW8" s="111">
        <f t="shared" si="153"/>
        <v>0</v>
      </c>
      <c r="OX8" s="111">
        <f t="shared" si="154"/>
        <v>0</v>
      </c>
      <c r="OY8" s="111"/>
      <c r="PA8" s="51">
        <f t="shared" si="303"/>
        <v>0</v>
      </c>
      <c r="PB8" s="51">
        <f t="shared" si="155"/>
        <v>0</v>
      </c>
      <c r="PC8" s="51">
        <f t="shared" si="156"/>
        <v>0</v>
      </c>
      <c r="PD8" s="51">
        <f t="shared" si="157"/>
        <v>0</v>
      </c>
      <c r="PE8" s="51">
        <f t="shared" si="158"/>
        <v>0</v>
      </c>
      <c r="PF8" s="51">
        <f t="shared" si="159"/>
        <v>0</v>
      </c>
      <c r="PG8" s="51">
        <f t="shared" si="160"/>
        <v>0</v>
      </c>
      <c r="PH8" s="51">
        <f t="shared" si="161"/>
        <v>0</v>
      </c>
      <c r="PI8" s="51">
        <f t="shared" si="162"/>
        <v>0</v>
      </c>
      <c r="PJ8" s="51">
        <f t="shared" si="163"/>
        <v>0</v>
      </c>
      <c r="PK8" s="51">
        <f t="shared" si="164"/>
        <v>0</v>
      </c>
      <c r="PL8" s="51">
        <f t="shared" si="165"/>
        <v>0</v>
      </c>
      <c r="PM8" s="51">
        <f t="shared" si="166"/>
        <v>0</v>
      </c>
      <c r="PN8" s="51">
        <f t="shared" si="167"/>
        <v>0</v>
      </c>
      <c r="PO8" s="51">
        <f t="shared" si="168"/>
        <v>0</v>
      </c>
      <c r="PP8" s="51">
        <f t="shared" si="169"/>
        <v>0</v>
      </c>
      <c r="PQ8" s="51">
        <f t="shared" si="170"/>
        <v>0</v>
      </c>
      <c r="PR8" s="51">
        <f t="shared" si="171"/>
        <v>0</v>
      </c>
      <c r="PS8" s="51">
        <f t="shared" si="172"/>
        <v>0</v>
      </c>
      <c r="PT8" s="51">
        <f t="shared" si="173"/>
        <v>0</v>
      </c>
      <c r="PU8" s="51">
        <f t="shared" si="174"/>
        <v>0</v>
      </c>
      <c r="PV8" s="51">
        <f t="shared" si="175"/>
        <v>0</v>
      </c>
      <c r="PW8" s="51">
        <f t="shared" si="176"/>
        <v>0</v>
      </c>
      <c r="PX8" s="51">
        <f t="shared" si="177"/>
        <v>0</v>
      </c>
      <c r="PY8" s="51">
        <f t="shared" si="178"/>
        <v>0</v>
      </c>
      <c r="PZ8" s="51">
        <f t="shared" si="179"/>
        <v>0</v>
      </c>
      <c r="QA8" s="51">
        <f t="shared" si="180"/>
        <v>0</v>
      </c>
      <c r="QB8" s="51">
        <f t="shared" si="181"/>
        <v>0</v>
      </c>
      <c r="QC8" s="51">
        <f t="shared" si="182"/>
        <v>0</v>
      </c>
      <c r="QD8" s="51">
        <f t="shared" si="183"/>
        <v>0</v>
      </c>
      <c r="QE8" s="51">
        <f t="shared" si="184"/>
        <v>0</v>
      </c>
      <c r="QF8" s="51">
        <f t="shared" si="185"/>
        <v>0</v>
      </c>
      <c r="QG8" s="51">
        <f t="shared" si="186"/>
        <v>0</v>
      </c>
      <c r="QH8" s="51">
        <f t="shared" si="187"/>
        <v>0</v>
      </c>
      <c r="QI8" s="51">
        <f t="shared" si="188"/>
        <v>0</v>
      </c>
      <c r="QJ8" s="51">
        <f t="shared" si="189"/>
        <v>0</v>
      </c>
      <c r="QK8" s="51">
        <f t="shared" si="190"/>
        <v>0</v>
      </c>
      <c r="QL8" s="51">
        <f t="shared" si="191"/>
        <v>0</v>
      </c>
      <c r="QM8" s="51">
        <f t="shared" si="192"/>
        <v>0</v>
      </c>
      <c r="QN8" s="51">
        <f t="shared" si="193"/>
        <v>0</v>
      </c>
      <c r="QO8" s="51">
        <f t="shared" si="194"/>
        <v>0</v>
      </c>
      <c r="QP8" s="51">
        <f t="shared" si="195"/>
        <v>0</v>
      </c>
      <c r="QQ8" s="51">
        <f t="shared" si="196"/>
        <v>0</v>
      </c>
      <c r="QR8" s="51">
        <f t="shared" si="197"/>
        <v>0</v>
      </c>
      <c r="QS8" s="51">
        <f t="shared" si="198"/>
        <v>0</v>
      </c>
      <c r="QT8" s="51">
        <f t="shared" si="199"/>
        <v>0</v>
      </c>
      <c r="QU8" s="51">
        <f t="shared" si="200"/>
        <v>0</v>
      </c>
      <c r="QV8" s="51">
        <f t="shared" si="201"/>
        <v>0</v>
      </c>
      <c r="QW8" s="51">
        <f t="shared" si="202"/>
        <v>0</v>
      </c>
      <c r="QX8" s="51">
        <f t="shared" si="203"/>
        <v>0</v>
      </c>
      <c r="QY8" s="51">
        <f t="shared" si="204"/>
        <v>0</v>
      </c>
      <c r="QZ8" s="51">
        <f t="shared" si="205"/>
        <v>0</v>
      </c>
      <c r="RA8" s="51">
        <f t="shared" si="206"/>
        <v>0</v>
      </c>
      <c r="RB8" s="51">
        <f t="shared" si="207"/>
        <v>0</v>
      </c>
      <c r="RC8" s="51">
        <f t="shared" si="208"/>
        <v>0</v>
      </c>
      <c r="RD8" s="51">
        <f t="shared" si="209"/>
        <v>0</v>
      </c>
      <c r="RE8" s="51">
        <f t="shared" si="210"/>
        <v>0</v>
      </c>
      <c r="RF8" s="51">
        <f t="shared" si="211"/>
        <v>0</v>
      </c>
      <c r="RG8" s="51">
        <f t="shared" si="212"/>
        <v>0</v>
      </c>
      <c r="RH8" s="51">
        <f t="shared" si="213"/>
        <v>0</v>
      </c>
      <c r="RI8" s="51">
        <f t="shared" si="214"/>
        <v>0</v>
      </c>
      <c r="RJ8" s="51">
        <f t="shared" si="215"/>
        <v>0</v>
      </c>
      <c r="RK8" s="51">
        <f t="shared" si="216"/>
        <v>0</v>
      </c>
      <c r="RL8" s="51">
        <f t="shared" si="217"/>
        <v>0</v>
      </c>
      <c r="RM8" s="51">
        <f t="shared" si="218"/>
        <v>0</v>
      </c>
      <c r="RN8" s="51">
        <f t="shared" si="219"/>
        <v>0</v>
      </c>
      <c r="RO8" s="51">
        <f t="shared" si="220"/>
        <v>0</v>
      </c>
      <c r="RP8" s="51">
        <f t="shared" si="221"/>
        <v>0</v>
      </c>
      <c r="RQ8" s="51">
        <f t="shared" si="222"/>
        <v>0</v>
      </c>
      <c r="RR8" s="51">
        <f t="shared" si="223"/>
        <v>0</v>
      </c>
      <c r="RS8" s="51">
        <f t="shared" si="224"/>
        <v>0</v>
      </c>
      <c r="RT8" s="51">
        <f t="shared" si="225"/>
        <v>0</v>
      </c>
      <c r="RU8" s="51"/>
      <c r="RV8" s="51">
        <f t="shared" si="304"/>
        <v>0</v>
      </c>
      <c r="RW8" s="51">
        <f t="shared" si="226"/>
        <v>0</v>
      </c>
      <c r="RX8" s="51">
        <f t="shared" si="226"/>
        <v>0</v>
      </c>
      <c r="RY8" s="51">
        <f t="shared" si="226"/>
        <v>0</v>
      </c>
      <c r="RZ8" s="51">
        <f t="shared" si="226"/>
        <v>0</v>
      </c>
      <c r="SA8" s="51">
        <f t="shared" si="226"/>
        <v>0</v>
      </c>
    </row>
    <row r="9" spans="1:495" x14ac:dyDescent="0.3">
      <c r="A9" s="1">
        <v>200000</v>
      </c>
      <c r="B9" s="1" t="s">
        <v>185</v>
      </c>
      <c r="C9" s="1" t="s">
        <v>140</v>
      </c>
      <c r="D9" s="44">
        <v>0</v>
      </c>
      <c r="E9" s="1" t="s">
        <v>174</v>
      </c>
      <c r="F9" s="107">
        <f>VLOOKUP(A9,Auxiliar_OPEX_CustosUnit!$A$4:$E$129,COLUMN(Auxiliar_OPEX_CustosUnit!$E$3),0)</f>
        <v>0</v>
      </c>
      <c r="G9" s="107">
        <f>INDEX(Auxiliar_OPEX_Drivers!$B$76:$I$84,MATCH($E9,Auxiliar_OPEX_Drivers!$B$76:$B$84,0),MATCH(YEAR(G$2),Auxiliar_OPEX_Drivers!$B$76:$I$76,0))*$F9</f>
        <v>0</v>
      </c>
      <c r="H9" s="107">
        <f>INDEX(Auxiliar_OPEX_Drivers!$B$76:$I$84,MATCH($E9,Auxiliar_OPEX_Drivers!$B$76:$B$84,0),MATCH(YEAR(H$2),Auxiliar_OPEX_Drivers!$B$76:$I$76,0))*$F9</f>
        <v>0</v>
      </c>
      <c r="I9" s="107">
        <f>INDEX(Auxiliar_OPEX_Drivers!$B$76:$I$84,MATCH($E9,Auxiliar_OPEX_Drivers!$B$76:$B$84,0),MATCH(YEAR(I$2),Auxiliar_OPEX_Drivers!$B$76:$I$76,0))*$F9</f>
        <v>0</v>
      </c>
      <c r="J9" s="107">
        <f>INDEX(Auxiliar_OPEX_Drivers!$B$76:$I$84,MATCH($E9,Auxiliar_OPEX_Drivers!$B$76:$B$84,0),MATCH(YEAR(J$2),Auxiliar_OPEX_Drivers!$B$76:$I$76,0))*$F9</f>
        <v>0</v>
      </c>
      <c r="K9" s="107">
        <f>INDEX(Auxiliar_OPEX_Drivers!$B$76:$I$84,MATCH($E9,Auxiliar_OPEX_Drivers!$B$76:$B$84,0),MATCH(YEAR(K$2),Auxiliar_OPEX_Drivers!$B$76:$I$76,0))*$F9</f>
        <v>0</v>
      </c>
      <c r="L9" s="107">
        <f>INDEX(Auxiliar_OPEX_Drivers!$B$76:$I$84,MATCH($E9,Auxiliar_OPEX_Drivers!$B$76:$B$84,0),MATCH(YEAR(L$2),Auxiliar_OPEX_Drivers!$B$76:$I$76,0))*$F9</f>
        <v>0</v>
      </c>
      <c r="M9" s="107">
        <f>INDEX(Auxiliar_OPEX_Drivers!$B$76:$I$84,MATCH($E9,Auxiliar_OPEX_Drivers!$B$76:$B$84,0),MATCH(YEAR(M$2),Auxiliar_OPEX_Drivers!$B$76:$I$76,0))*$F9</f>
        <v>0</v>
      </c>
      <c r="N9" s="107">
        <f>INDEX(Auxiliar_OPEX_Drivers!$B$76:$I$84,MATCH($E9,Auxiliar_OPEX_Drivers!$B$76:$B$84,0),MATCH(YEAR(N$2),Auxiliar_OPEX_Drivers!$B$76:$I$76,0))*$F9</f>
        <v>0</v>
      </c>
      <c r="O9" s="107">
        <f>INDEX(Auxiliar_OPEX_Drivers!$B$76:$I$84,MATCH($E9,Auxiliar_OPEX_Drivers!$B$76:$B$84,0),MATCH(YEAR(O$2),Auxiliar_OPEX_Drivers!$B$76:$I$76,0))*$F9</f>
        <v>0</v>
      </c>
      <c r="P9" s="107">
        <f>INDEX(Auxiliar_OPEX_Drivers!$B$76:$I$84,MATCH($E9,Auxiliar_OPEX_Drivers!$B$76:$B$84,0),MATCH(YEAR(P$2),Auxiliar_OPEX_Drivers!$B$76:$I$76,0))*$F9</f>
        <v>0</v>
      </c>
      <c r="Q9" s="107">
        <f>INDEX(Auxiliar_OPEX_Drivers!$B$76:$I$84,MATCH($E9,Auxiliar_OPEX_Drivers!$B$76:$B$84,0),MATCH(YEAR(Q$2),Auxiliar_OPEX_Drivers!$B$76:$I$76,0))*$F9</f>
        <v>0</v>
      </c>
      <c r="R9" s="107">
        <f>INDEX(Auxiliar_OPEX_Drivers!$B$76:$I$84,MATCH($E9,Auxiliar_OPEX_Drivers!$B$76:$B$84,0),MATCH(YEAR(R$2),Auxiliar_OPEX_Drivers!$B$76:$I$76,0))*$F9</f>
        <v>0</v>
      </c>
      <c r="S9" s="107">
        <f>INDEX(Auxiliar_OPEX_Drivers!$B$76:$I$84,MATCH($E9,Auxiliar_OPEX_Drivers!$B$76:$B$84,0),MATCH(YEAR(S$2),Auxiliar_OPEX_Drivers!$B$76:$I$76,0))*$F9</f>
        <v>0</v>
      </c>
      <c r="T9" s="107">
        <f>INDEX(Auxiliar_OPEX_Drivers!$B$76:$I$84,MATCH($E9,Auxiliar_OPEX_Drivers!$B$76:$B$84,0),MATCH(YEAR(T$2),Auxiliar_OPEX_Drivers!$B$76:$I$76,0))*$F9</f>
        <v>0</v>
      </c>
      <c r="U9" s="107">
        <f>INDEX(Auxiliar_OPEX_Drivers!$B$76:$I$84,MATCH($E9,Auxiliar_OPEX_Drivers!$B$76:$B$84,0),MATCH(YEAR(U$2),Auxiliar_OPEX_Drivers!$B$76:$I$76,0))*$F9</f>
        <v>0</v>
      </c>
      <c r="V9" s="107">
        <f>INDEX(Auxiliar_OPEX_Drivers!$B$76:$I$84,MATCH($E9,Auxiliar_OPEX_Drivers!$B$76:$B$84,0),MATCH(YEAR(V$2),Auxiliar_OPEX_Drivers!$B$76:$I$76,0))*$F9</f>
        <v>0</v>
      </c>
      <c r="W9" s="107">
        <f>INDEX(Auxiliar_OPEX_Drivers!$B$76:$I$84,MATCH($E9,Auxiliar_OPEX_Drivers!$B$76:$B$84,0),MATCH(YEAR(W$2),Auxiliar_OPEX_Drivers!$B$76:$I$76,0))*$F9</f>
        <v>0</v>
      </c>
      <c r="X9" s="107">
        <f>INDEX(Auxiliar_OPEX_Drivers!$B$76:$I$84,MATCH($E9,Auxiliar_OPEX_Drivers!$B$76:$B$84,0),MATCH(YEAR(X$2),Auxiliar_OPEX_Drivers!$B$76:$I$76,0))*$F9</f>
        <v>0</v>
      </c>
      <c r="Y9" s="107">
        <f>INDEX(Auxiliar_OPEX_Drivers!$B$76:$I$84,MATCH($E9,Auxiliar_OPEX_Drivers!$B$76:$B$84,0),MATCH(YEAR(Y$2),Auxiliar_OPEX_Drivers!$B$76:$I$76,0))*$F9</f>
        <v>0</v>
      </c>
      <c r="Z9" s="107">
        <f>INDEX(Auxiliar_OPEX_Drivers!$B$76:$I$84,MATCH($E9,Auxiliar_OPEX_Drivers!$B$76:$B$84,0),MATCH(YEAR(Z$2),Auxiliar_OPEX_Drivers!$B$76:$I$76,0))*$F9</f>
        <v>0</v>
      </c>
      <c r="AA9" s="107">
        <f>INDEX(Auxiliar_OPEX_Drivers!$B$76:$I$84,MATCH($E9,Auxiliar_OPEX_Drivers!$B$76:$B$84,0),MATCH(YEAR(AA$2),Auxiliar_OPEX_Drivers!$B$76:$I$76,0))*$F9</f>
        <v>0</v>
      </c>
      <c r="AB9" s="107">
        <f>INDEX(Auxiliar_OPEX_Drivers!$B$76:$I$84,MATCH($E9,Auxiliar_OPEX_Drivers!$B$76:$B$84,0),MATCH(YEAR(AB$2),Auxiliar_OPEX_Drivers!$B$76:$I$76,0))*$F9</f>
        <v>0</v>
      </c>
      <c r="AC9" s="107">
        <f>INDEX(Auxiliar_OPEX_Drivers!$B$76:$I$84,MATCH($E9,Auxiliar_OPEX_Drivers!$B$76:$B$84,0),MATCH(YEAR(AC$2),Auxiliar_OPEX_Drivers!$B$76:$I$76,0))*$F9</f>
        <v>0</v>
      </c>
      <c r="AD9" s="107">
        <f>INDEX(Auxiliar_OPEX_Drivers!$B$76:$I$84,MATCH($E9,Auxiliar_OPEX_Drivers!$B$76:$B$84,0),MATCH(YEAR(AD$2),Auxiliar_OPEX_Drivers!$B$76:$I$76,0))*$F9</f>
        <v>0</v>
      </c>
      <c r="AE9" s="107">
        <f>INDEX(Auxiliar_OPEX_Drivers!$B$76:$I$84,MATCH($E9,Auxiliar_OPEX_Drivers!$B$76:$B$84,0),MATCH(YEAR(AE$2),Auxiliar_OPEX_Drivers!$B$76:$I$76,0))*$F9</f>
        <v>0</v>
      </c>
      <c r="AF9" s="107">
        <f>INDEX(Auxiliar_OPEX_Drivers!$B$76:$I$84,MATCH($E9,Auxiliar_OPEX_Drivers!$B$76:$B$84,0),MATCH(YEAR(AF$2),Auxiliar_OPEX_Drivers!$B$76:$I$76,0))*$F9</f>
        <v>0</v>
      </c>
      <c r="AG9" s="107">
        <f>INDEX(Auxiliar_OPEX_Drivers!$B$76:$I$84,MATCH($E9,Auxiliar_OPEX_Drivers!$B$76:$B$84,0),MATCH(YEAR(AG$2),Auxiliar_OPEX_Drivers!$B$76:$I$76,0))*$F9</f>
        <v>0</v>
      </c>
      <c r="AH9" s="107">
        <f>INDEX(Auxiliar_OPEX_Drivers!$B$76:$I$84,MATCH($E9,Auxiliar_OPEX_Drivers!$B$76:$B$84,0),MATCH(YEAR(AH$2),Auxiliar_OPEX_Drivers!$B$76:$I$76,0))*$F9</f>
        <v>0</v>
      </c>
      <c r="AI9" s="107">
        <f>INDEX(Auxiliar_OPEX_Drivers!$B$76:$I$84,MATCH($E9,Auxiliar_OPEX_Drivers!$B$76:$B$84,0),MATCH(YEAR(AI$2),Auxiliar_OPEX_Drivers!$B$76:$I$76,0))*$F9</f>
        <v>0</v>
      </c>
      <c r="AJ9" s="107">
        <f>INDEX(Auxiliar_OPEX_Drivers!$B$76:$I$84,MATCH($E9,Auxiliar_OPEX_Drivers!$B$76:$B$84,0),MATCH(YEAR(AJ$2),Auxiliar_OPEX_Drivers!$B$76:$I$76,0))*$F9</f>
        <v>0</v>
      </c>
      <c r="AK9" s="107">
        <f>INDEX(Auxiliar_OPEX_Drivers!$B$76:$I$84,MATCH($E9,Auxiliar_OPEX_Drivers!$B$76:$B$84,0),MATCH(YEAR(AK$2),Auxiliar_OPEX_Drivers!$B$76:$I$76,0))*$F9</f>
        <v>0</v>
      </c>
      <c r="AL9" s="107">
        <f>INDEX(Auxiliar_OPEX_Drivers!$B$76:$I$84,MATCH($E9,Auxiliar_OPEX_Drivers!$B$76:$B$84,0),MATCH(YEAR(AL$2),Auxiliar_OPEX_Drivers!$B$76:$I$76,0))*$F9</f>
        <v>0</v>
      </c>
      <c r="AM9" s="107">
        <f>INDEX(Auxiliar_OPEX_Drivers!$B$76:$I$84,MATCH($E9,Auxiliar_OPEX_Drivers!$B$76:$B$84,0),MATCH(YEAR(AM$2),Auxiliar_OPEX_Drivers!$B$76:$I$76,0))*$F9</f>
        <v>0</v>
      </c>
      <c r="AN9" s="107">
        <f>INDEX(Auxiliar_OPEX_Drivers!$B$76:$I$84,MATCH($E9,Auxiliar_OPEX_Drivers!$B$76:$B$84,0),MATCH(YEAR(AN$2),Auxiliar_OPEX_Drivers!$B$76:$I$76,0))*$F9</f>
        <v>0</v>
      </c>
      <c r="AO9" s="107">
        <f>INDEX(Auxiliar_OPEX_Drivers!$B$76:$I$84,MATCH($E9,Auxiliar_OPEX_Drivers!$B$76:$B$84,0),MATCH(YEAR(AO$2),Auxiliar_OPEX_Drivers!$B$76:$I$76,0))*$F9</f>
        <v>0</v>
      </c>
      <c r="AP9" s="107">
        <f>INDEX(Auxiliar_OPEX_Drivers!$B$76:$I$84,MATCH($E9,Auxiliar_OPEX_Drivers!$B$76:$B$84,0),MATCH(YEAR(AP$2),Auxiliar_OPEX_Drivers!$B$76:$I$76,0))*$F9</f>
        <v>0</v>
      </c>
      <c r="AQ9" s="107">
        <f>INDEX(Auxiliar_OPEX_Drivers!$B$76:$I$84,MATCH($E9,Auxiliar_OPEX_Drivers!$B$76:$B$84,0),MATCH(YEAR(AQ$2),Auxiliar_OPEX_Drivers!$B$76:$I$76,0))*$F9</f>
        <v>0</v>
      </c>
      <c r="AR9" s="107">
        <f>INDEX(Auxiliar_OPEX_Drivers!$B$76:$I$84,MATCH($E9,Auxiliar_OPEX_Drivers!$B$76:$B$84,0),MATCH(YEAR(AR$2),Auxiliar_OPEX_Drivers!$B$76:$I$76,0))*$F9</f>
        <v>0</v>
      </c>
      <c r="AS9" s="107">
        <f>INDEX(Auxiliar_OPEX_Drivers!$B$76:$I$84,MATCH($E9,Auxiliar_OPEX_Drivers!$B$76:$B$84,0),MATCH(YEAR(AS$2),Auxiliar_OPEX_Drivers!$B$76:$I$76,0))*$F9</f>
        <v>0</v>
      </c>
      <c r="AT9" s="107">
        <f>INDEX(Auxiliar_OPEX_Drivers!$B$76:$I$84,MATCH($E9,Auxiliar_OPEX_Drivers!$B$76:$B$84,0),MATCH(YEAR(AT$2),Auxiliar_OPEX_Drivers!$B$76:$I$76,0))*$F9</f>
        <v>0</v>
      </c>
      <c r="AU9" s="107">
        <f>INDEX(Auxiliar_OPEX_Drivers!$B$76:$I$84,MATCH($E9,Auxiliar_OPEX_Drivers!$B$76:$B$84,0),MATCH(YEAR(AU$2),Auxiliar_OPEX_Drivers!$B$76:$I$76,0))*$F9</f>
        <v>0</v>
      </c>
      <c r="AV9" s="107">
        <f>INDEX(Auxiliar_OPEX_Drivers!$B$76:$I$84,MATCH($E9,Auxiliar_OPEX_Drivers!$B$76:$B$84,0),MATCH(YEAR(AV$2),Auxiliar_OPEX_Drivers!$B$76:$I$76,0))*$F9</f>
        <v>0</v>
      </c>
      <c r="AW9" s="107">
        <f>INDEX(Auxiliar_OPEX_Drivers!$B$76:$I$84,MATCH($E9,Auxiliar_OPEX_Drivers!$B$76:$B$84,0),MATCH(YEAR(AW$2),Auxiliar_OPEX_Drivers!$B$76:$I$76,0))*$F9</f>
        <v>0</v>
      </c>
      <c r="AX9" s="107">
        <f>INDEX(Auxiliar_OPEX_Drivers!$B$76:$I$84,MATCH($E9,Auxiliar_OPEX_Drivers!$B$76:$B$84,0),MATCH(YEAR(AX$2),Auxiliar_OPEX_Drivers!$B$76:$I$76,0))*$F9</f>
        <v>0</v>
      </c>
      <c r="AY9" s="107">
        <f>INDEX(Auxiliar_OPEX_Drivers!$B$76:$I$84,MATCH($E9,Auxiliar_OPEX_Drivers!$B$76:$B$84,0),MATCH(YEAR(AY$2),Auxiliar_OPEX_Drivers!$B$76:$I$76,0))*$F9</f>
        <v>0</v>
      </c>
      <c r="AZ9" s="107">
        <f>INDEX(Auxiliar_OPEX_Drivers!$B$76:$I$84,MATCH($E9,Auxiliar_OPEX_Drivers!$B$76:$B$84,0),MATCH(YEAR(AZ$2),Auxiliar_OPEX_Drivers!$B$76:$I$76,0))*$F9</f>
        <v>0</v>
      </c>
      <c r="BA9" s="107">
        <f>INDEX(Auxiliar_OPEX_Drivers!$B$76:$I$84,MATCH($E9,Auxiliar_OPEX_Drivers!$B$76:$B$84,0),MATCH(YEAR(BA$2),Auxiliar_OPEX_Drivers!$B$76:$I$76,0))*$F9</f>
        <v>0</v>
      </c>
      <c r="BB9" s="107">
        <f>INDEX(Auxiliar_OPEX_Drivers!$B$76:$I$84,MATCH($E9,Auxiliar_OPEX_Drivers!$B$76:$B$84,0),MATCH(YEAR(BB$2),Auxiliar_OPEX_Drivers!$B$76:$I$76,0))*$F9</f>
        <v>0</v>
      </c>
      <c r="BC9" s="107">
        <f>INDEX(Auxiliar_OPEX_Drivers!$B$76:$I$84,MATCH($E9,Auxiliar_OPEX_Drivers!$B$76:$B$84,0),MATCH(YEAR(BC$2),Auxiliar_OPEX_Drivers!$B$76:$I$76,0))*$F9</f>
        <v>0</v>
      </c>
      <c r="BD9" s="107">
        <f>INDEX(Auxiliar_OPEX_Drivers!$B$76:$I$84,MATCH($E9,Auxiliar_OPEX_Drivers!$B$76:$B$84,0),MATCH(YEAR(BD$2),Auxiliar_OPEX_Drivers!$B$76:$I$76,0))*$F9</f>
        <v>0</v>
      </c>
      <c r="BE9" s="107">
        <f>INDEX(Auxiliar_OPEX_Drivers!$B$76:$I$84,MATCH($E9,Auxiliar_OPEX_Drivers!$B$76:$B$84,0),MATCH(YEAR(BE$2),Auxiliar_OPEX_Drivers!$B$76:$I$76,0))*$F9</f>
        <v>0</v>
      </c>
      <c r="BF9" s="107">
        <f>INDEX(Auxiliar_OPEX_Drivers!$B$76:$I$84,MATCH($E9,Auxiliar_OPEX_Drivers!$B$76:$B$84,0),MATCH(YEAR(BF$2),Auxiliar_OPEX_Drivers!$B$76:$I$76,0))*$F9</f>
        <v>0</v>
      </c>
      <c r="BG9" s="107">
        <f>INDEX(Auxiliar_OPEX_Drivers!$B$76:$I$84,MATCH($E9,Auxiliar_OPEX_Drivers!$B$76:$B$84,0),MATCH(YEAR(BG$2),Auxiliar_OPEX_Drivers!$B$76:$I$76,0))*$F9</f>
        <v>0</v>
      </c>
      <c r="BH9" s="107">
        <f>INDEX(Auxiliar_OPEX_Drivers!$B$76:$I$84,MATCH($E9,Auxiliar_OPEX_Drivers!$B$76:$B$84,0),MATCH(YEAR(BH$2),Auxiliar_OPEX_Drivers!$B$76:$I$76,0))*$F9</f>
        <v>0</v>
      </c>
      <c r="BI9" s="107">
        <f>INDEX(Auxiliar_OPEX_Drivers!$B$76:$I$84,MATCH($E9,Auxiliar_OPEX_Drivers!$B$76:$B$84,0),MATCH(YEAR(BI$2),Auxiliar_OPEX_Drivers!$B$76:$I$76,0))*$F9</f>
        <v>0</v>
      </c>
      <c r="BJ9" s="107">
        <f>INDEX(Auxiliar_OPEX_Drivers!$B$76:$I$84,MATCH($E9,Auxiliar_OPEX_Drivers!$B$76:$B$84,0),MATCH(YEAR(BJ$2),Auxiliar_OPEX_Drivers!$B$76:$I$76,0))*$F9</f>
        <v>0</v>
      </c>
      <c r="BK9" s="107">
        <f>INDEX(Auxiliar_OPEX_Drivers!$B$76:$I$84,MATCH($E9,Auxiliar_OPEX_Drivers!$B$76:$B$84,0),MATCH(YEAR(BK$2),Auxiliar_OPEX_Drivers!$B$76:$I$76,0))*$F9</f>
        <v>0</v>
      </c>
      <c r="BL9" s="107">
        <f>INDEX(Auxiliar_OPEX_Drivers!$B$76:$I$84,MATCH($E9,Auxiliar_OPEX_Drivers!$B$76:$B$84,0),MATCH(YEAR(BL$2),Auxiliar_OPEX_Drivers!$B$76:$I$76,0))*$F9</f>
        <v>0</v>
      </c>
      <c r="BM9" s="107">
        <f>INDEX(Auxiliar_OPEX_Drivers!$B$76:$I$84,MATCH($E9,Auxiliar_OPEX_Drivers!$B$76:$B$84,0),MATCH(YEAR(BM$2),Auxiliar_OPEX_Drivers!$B$76:$I$76,0))*$F9</f>
        <v>0</v>
      </c>
      <c r="BN9" s="107">
        <f>INDEX(Auxiliar_OPEX_Drivers!$B$76:$I$84,MATCH($E9,Auxiliar_OPEX_Drivers!$B$76:$B$84,0),MATCH(YEAR(BN$2),Auxiliar_OPEX_Drivers!$B$76:$I$76,0))*$F9</f>
        <v>0</v>
      </c>
      <c r="BO9" s="107">
        <f>INDEX(Auxiliar_OPEX_Drivers!$B$76:$I$84,MATCH($E9,Auxiliar_OPEX_Drivers!$B$76:$B$84,0),MATCH(YEAR(BO$2),Auxiliar_OPEX_Drivers!$B$76:$I$76,0))*$F9</f>
        <v>0</v>
      </c>
      <c r="BP9" s="107">
        <f>INDEX(Auxiliar_OPEX_Drivers!$B$76:$I$84,MATCH($E9,Auxiliar_OPEX_Drivers!$B$76:$B$84,0),MATCH(YEAR(BP$2),Auxiliar_OPEX_Drivers!$B$76:$I$76,0))*$F9</f>
        <v>0</v>
      </c>
      <c r="BQ9" s="107">
        <f>INDEX(Auxiliar_OPEX_Drivers!$B$76:$I$84,MATCH($E9,Auxiliar_OPEX_Drivers!$B$76:$B$84,0),MATCH(YEAR(BQ$2),Auxiliar_OPEX_Drivers!$B$76:$I$76,0))*$F9</f>
        <v>0</v>
      </c>
      <c r="BR9" s="107">
        <f>INDEX(Auxiliar_OPEX_Drivers!$B$76:$I$84,MATCH($E9,Auxiliar_OPEX_Drivers!$B$76:$B$84,0),MATCH(YEAR(BR$2),Auxiliar_OPEX_Drivers!$B$76:$I$76,0))*$F9</f>
        <v>0</v>
      </c>
      <c r="BS9" s="107">
        <f>INDEX(Auxiliar_OPEX_Drivers!$B$76:$I$84,MATCH($E9,Auxiliar_OPEX_Drivers!$B$76:$B$84,0),MATCH(YEAR(BS$2),Auxiliar_OPEX_Drivers!$B$76:$I$76,0))*$F9</f>
        <v>0</v>
      </c>
      <c r="BT9" s="107">
        <f>INDEX(Auxiliar_OPEX_Drivers!$B$76:$I$84,MATCH($E9,Auxiliar_OPEX_Drivers!$B$76:$B$84,0),MATCH(YEAR(BT$2),Auxiliar_OPEX_Drivers!$B$76:$I$76,0))*$F9</f>
        <v>0</v>
      </c>
      <c r="BU9" s="107">
        <f>INDEX(Auxiliar_OPEX_Drivers!$B$76:$I$84,MATCH($E9,Auxiliar_OPEX_Drivers!$B$76:$B$84,0),MATCH(YEAR(BU$2),Auxiliar_OPEX_Drivers!$B$76:$I$76,0))*$F9</f>
        <v>0</v>
      </c>
      <c r="BV9" s="107">
        <f>INDEX(Auxiliar_OPEX_Drivers!$B$76:$I$84,MATCH($E9,Auxiliar_OPEX_Drivers!$B$76:$B$84,0),MATCH(YEAR(BV$2),Auxiliar_OPEX_Drivers!$B$76:$I$76,0))*$F9</f>
        <v>0</v>
      </c>
      <c r="BW9" s="107">
        <f>INDEX(Auxiliar_OPEX_Drivers!$B$76:$I$84,MATCH($E9,Auxiliar_OPEX_Drivers!$B$76:$B$84,0),MATCH(YEAR(BW$2),Auxiliar_OPEX_Drivers!$B$76:$I$76,0))*$F9</f>
        <v>0</v>
      </c>
      <c r="BX9" s="107">
        <f>INDEX(Auxiliar_OPEX_Drivers!$B$76:$I$84,MATCH($E9,Auxiliar_OPEX_Drivers!$B$76:$B$84,0),MATCH(YEAR(BX$2),Auxiliar_OPEX_Drivers!$B$76:$I$76,0))*$F9</f>
        <v>0</v>
      </c>
      <c r="BY9" s="107">
        <f>INDEX(Auxiliar_OPEX_Drivers!$B$76:$I$84,MATCH($E9,Auxiliar_OPEX_Drivers!$B$76:$B$84,0),MATCH(YEAR(BY$2),Auxiliar_OPEX_Drivers!$B$76:$I$76,0))*$F9</f>
        <v>0</v>
      </c>
      <c r="BZ9" s="107">
        <f>INDEX(Auxiliar_OPEX_Drivers!$B$76:$I$84,MATCH($E9,Auxiliar_OPEX_Drivers!$B$76:$B$84,0),MATCH(YEAR(BZ$2),Auxiliar_OPEX_Drivers!$B$76:$I$76,0))*$F9</f>
        <v>0</v>
      </c>
      <c r="CA9" s="107">
        <f>INDEX(Auxiliar_OPEX_Drivers!$B$76:$I$84,MATCH($E9,Auxiliar_OPEX_Drivers!$B$76:$B$84,0),MATCH(YEAR(CA$2),Auxiliar_OPEX_Drivers!$B$76:$I$76,0))*$F9</f>
        <v>0</v>
      </c>
      <c r="CB9" s="107">
        <f>INDEX(Auxiliar_OPEX_Drivers!$B$76:$I$84,MATCH($E9,Auxiliar_OPEX_Drivers!$B$76:$B$84,0),MATCH(YEAR(CB$2),Auxiliar_OPEX_Drivers!$B$76:$I$76,0))*$F9</f>
        <v>0</v>
      </c>
      <c r="CC9" s="107">
        <f>INDEX(Auxiliar_OPEX_Drivers!$B$76:$I$84,MATCH($E9,Auxiliar_OPEX_Drivers!$B$76:$B$84,0),MATCH(YEAR(CC$2),Auxiliar_OPEX_Drivers!$B$76:$I$76,0))*$F9</f>
        <v>0</v>
      </c>
      <c r="CD9" s="107">
        <f>INDEX(Auxiliar_OPEX_Drivers!$B$76:$I$84,MATCH($E9,Auxiliar_OPEX_Drivers!$B$76:$B$84,0),MATCH(YEAR(CD$2),Auxiliar_OPEX_Drivers!$B$76:$I$76,0))*$F9</f>
        <v>0</v>
      </c>
      <c r="CE9" s="107">
        <f>INDEX(Auxiliar_OPEX_Drivers!$B$76:$I$84,MATCH($E9,Auxiliar_OPEX_Drivers!$B$76:$B$84,0),MATCH(YEAR(CE$2),Auxiliar_OPEX_Drivers!$B$76:$I$76,0))*$F9</f>
        <v>0</v>
      </c>
      <c r="CF9" s="107">
        <f>INDEX(Auxiliar_OPEX_Drivers!$B$76:$I$84,MATCH($E9,Auxiliar_OPEX_Drivers!$B$76:$B$84,0),MATCH(YEAR(CF$2),Auxiliar_OPEX_Drivers!$B$76:$I$76,0))*$F9</f>
        <v>0</v>
      </c>
      <c r="CG9" s="107">
        <f>INDEX(Auxiliar_OPEX_Drivers!$B$76:$I$84,MATCH($E9,Auxiliar_OPEX_Drivers!$B$76:$B$84,0),MATCH(YEAR(CG$2),Auxiliar_OPEX_Drivers!$B$76:$I$76,0))*$F9</f>
        <v>0</v>
      </c>
      <c r="CI9" s="51">
        <f>INDEX(Auxiliar_OPEX_CustosUnit!$A$1:$R$129,MATCH(Auxiliar_OPEX_P!$A9,Auxiliar_OPEX_CustosUnit!$A$1:$A$129,0),MATCH(CI$2,Auxiliar_OPEX_CustosUnit!$A$3:$Q$3,0))*(1-DRE_Auxiliar!$A$5)</f>
        <v>0</v>
      </c>
      <c r="CJ9" s="51">
        <f>INDEX(Auxiliar_OPEX_CustosUnit!$A$1:$R$129,MATCH(Auxiliar_OPEX_P!$A9,Auxiliar_OPEX_CustosUnit!$A$1:$A$129,0),MATCH(CJ$2,Auxiliar_OPEX_CustosUnit!$A$3:$Q$3,0))*(1-DRE_Auxiliar!$A$5)</f>
        <v>0</v>
      </c>
      <c r="CK9" s="51">
        <f>INDEX(Auxiliar_OPEX_CustosUnit!$A$1:$R$129,MATCH(Auxiliar_OPEX_P!$A9,Auxiliar_OPEX_CustosUnit!$A$1:$A$129,0),MATCH(CK$2,Auxiliar_OPEX_CustosUnit!$A$3:$Q$3,0))*(1-DRE_Auxiliar!$A$5)</f>
        <v>0</v>
      </c>
      <c r="CL9" s="51">
        <f>INDEX(Auxiliar_OPEX_CustosUnit!$A$1:$R$129,MATCH(Auxiliar_OPEX_P!$A9,Auxiliar_OPEX_CustosUnit!$A$1:$A$129,0),MATCH(CL$2,Auxiliar_OPEX_CustosUnit!$A$3:$Q$3,0))*(1-DRE_Auxiliar!$A$5)</f>
        <v>0</v>
      </c>
      <c r="CM9" s="51">
        <f>INDEX(Auxiliar_OPEX_CustosUnit!$A$1:$R$129,MATCH(Auxiliar_OPEX_P!$A9,Auxiliar_OPEX_CustosUnit!$A$1:$A$129,0),MATCH(CM$2,Auxiliar_OPEX_CustosUnit!$A$3:$Q$3,0))*(1-DRE_Auxiliar!$A$5)</f>
        <v>0</v>
      </c>
      <c r="CN9" s="51">
        <f>INDEX(Auxiliar_OPEX_CustosUnit!$A$1:$R$129,MATCH(Auxiliar_OPEX_P!$A9,Auxiliar_OPEX_CustosUnit!$A$1:$A$129,0),MATCH(CN$2,Auxiliar_OPEX_CustosUnit!$A$3:$Q$3,0))*(1-DRE_Auxiliar!$A$5)</f>
        <v>0</v>
      </c>
      <c r="CO9" s="51">
        <f>INDEX(Auxiliar_OPEX_CustosUnit!$A$1:$R$129,MATCH(Auxiliar_OPEX_P!$A9,Auxiliar_OPEX_CustosUnit!$A$1:$A$129,0),MATCH(CO$2,Auxiliar_OPEX_CustosUnit!$A$3:$Q$3,0))*(1-DRE_Auxiliar!$A$5)</f>
        <v>0</v>
      </c>
      <c r="CP9" s="51">
        <f>INDEX(Auxiliar_OPEX_CustosUnit!$A$1:$R$129,MATCH(Auxiliar_OPEX_P!$A9,Auxiliar_OPEX_CustosUnit!$A$1:$A$129,0),MATCH(CP$2,Auxiliar_OPEX_CustosUnit!$A$3:$Q$3,0))*(1-DRE_Auxiliar!$A$5)</f>
        <v>0</v>
      </c>
      <c r="CQ9" s="51">
        <f>INDEX(Auxiliar_OPEX_CustosUnit!$A$1:$R$129,MATCH(Auxiliar_OPEX_P!$A9,Auxiliar_OPEX_CustosUnit!$A$1:$A$129,0),MATCH(CQ$2,Auxiliar_OPEX_CustosUnit!$A$3:$Q$3,0))*(1-DRE_Auxiliar!$A$5)</f>
        <v>0</v>
      </c>
      <c r="CR9" s="51">
        <f>INDEX(Auxiliar_OPEX_CustosUnit!$A$1:$R$129,MATCH(Auxiliar_OPEX_P!$A9,Auxiliar_OPEX_CustosUnit!$A$1:$A$129,0),MATCH(CR$2,Auxiliar_OPEX_CustosUnit!$A$3:$Q$3,0))*(1-DRE_Auxiliar!$A$5)</f>
        <v>0</v>
      </c>
      <c r="CS9" s="51">
        <f>INDEX(Auxiliar_OPEX_CustosUnit!$A$1:$R$129,MATCH(Auxiliar_OPEX_P!$A9,Auxiliar_OPEX_CustosUnit!$A$1:$A$129,0),MATCH(CS$2,Auxiliar_OPEX_CustosUnit!$A$3:$Q$3,0))*(1-DRE_Auxiliar!$A$5)</f>
        <v>0</v>
      </c>
      <c r="CT9" s="51">
        <f>INDEX(Auxiliar_OPEX_CustosUnit!$A$1:$R$129,MATCH(Auxiliar_OPEX_P!$A9,Auxiliar_OPEX_CustosUnit!$A$1:$A$129,0),MATCH(CT$2,Auxiliar_OPEX_CustosUnit!$A$3:$Q$3,0))*(1-DRE_Auxiliar!$A$5)</f>
        <v>0</v>
      </c>
      <c r="CU9" s="53">
        <f t="shared" si="227"/>
        <v>0</v>
      </c>
      <c r="CV9" s="53">
        <f t="shared" si="228"/>
        <v>0</v>
      </c>
      <c r="CW9" s="53">
        <f t="shared" si="229"/>
        <v>0</v>
      </c>
      <c r="CX9" s="53">
        <f t="shared" si="230"/>
        <v>0</v>
      </c>
      <c r="CY9" s="53">
        <f t="shared" si="231"/>
        <v>0</v>
      </c>
      <c r="CZ9" s="53">
        <f t="shared" si="232"/>
        <v>0</v>
      </c>
      <c r="DA9" s="53">
        <f t="shared" si="233"/>
        <v>0</v>
      </c>
      <c r="DB9" s="53">
        <f t="shared" si="234"/>
        <v>0</v>
      </c>
      <c r="DC9" s="53">
        <f t="shared" si="235"/>
        <v>0</v>
      </c>
      <c r="DD9" s="53">
        <f t="shared" si="236"/>
        <v>0</v>
      </c>
      <c r="DE9" s="53">
        <f t="shared" si="237"/>
        <v>0</v>
      </c>
      <c r="DF9" s="53">
        <f t="shared" si="238"/>
        <v>0</v>
      </c>
      <c r="DG9" s="53">
        <f t="shared" si="239"/>
        <v>0</v>
      </c>
      <c r="DH9" s="53">
        <f t="shared" si="240"/>
        <v>0</v>
      </c>
      <c r="DI9" s="53">
        <f t="shared" si="241"/>
        <v>0</v>
      </c>
      <c r="DJ9" s="53">
        <f t="shared" si="242"/>
        <v>0</v>
      </c>
      <c r="DK9" s="53">
        <f t="shared" si="243"/>
        <v>0</v>
      </c>
      <c r="DL9" s="53">
        <f t="shared" si="244"/>
        <v>0</v>
      </c>
      <c r="DM9" s="53">
        <f t="shared" si="245"/>
        <v>0</v>
      </c>
      <c r="DN9" s="53">
        <f t="shared" si="246"/>
        <v>0</v>
      </c>
      <c r="DO9" s="53">
        <f t="shared" si="247"/>
        <v>0</v>
      </c>
      <c r="DP9" s="53">
        <f t="shared" si="248"/>
        <v>0</v>
      </c>
      <c r="DQ9" s="53">
        <f t="shared" si="249"/>
        <v>0</v>
      </c>
      <c r="DR9" s="53">
        <f t="shared" si="250"/>
        <v>0</v>
      </c>
      <c r="DS9" s="53">
        <f t="shared" si="251"/>
        <v>0</v>
      </c>
      <c r="DT9" s="53">
        <f t="shared" si="252"/>
        <v>0</v>
      </c>
      <c r="DU9" s="53">
        <f t="shared" si="253"/>
        <v>0</v>
      </c>
      <c r="DV9" s="53">
        <f t="shared" si="254"/>
        <v>0</v>
      </c>
      <c r="DW9" s="53">
        <f t="shared" si="255"/>
        <v>0</v>
      </c>
      <c r="DX9" s="53">
        <f t="shared" si="256"/>
        <v>0</v>
      </c>
      <c r="DY9" s="53">
        <f t="shared" si="257"/>
        <v>0</v>
      </c>
      <c r="DZ9" s="53">
        <f t="shared" si="258"/>
        <v>0</v>
      </c>
      <c r="EA9" s="53">
        <f t="shared" si="259"/>
        <v>0</v>
      </c>
      <c r="EB9" s="53">
        <f t="shared" si="260"/>
        <v>0</v>
      </c>
      <c r="EC9" s="53">
        <f t="shared" si="261"/>
        <v>0</v>
      </c>
      <c r="ED9" s="53">
        <f t="shared" si="262"/>
        <v>0</v>
      </c>
      <c r="EE9" s="53">
        <f t="shared" si="263"/>
        <v>0</v>
      </c>
      <c r="EF9" s="53">
        <f t="shared" si="264"/>
        <v>0</v>
      </c>
      <c r="EG9" s="53">
        <f t="shared" si="265"/>
        <v>0</v>
      </c>
      <c r="EH9" s="53">
        <f t="shared" si="266"/>
        <v>0</v>
      </c>
      <c r="EI9" s="53">
        <f t="shared" si="267"/>
        <v>0</v>
      </c>
      <c r="EJ9" s="53">
        <f t="shared" si="268"/>
        <v>0</v>
      </c>
      <c r="EK9" s="53">
        <f t="shared" si="269"/>
        <v>0</v>
      </c>
      <c r="EL9" s="53">
        <f t="shared" si="270"/>
        <v>0</v>
      </c>
      <c r="EM9" s="53">
        <f t="shared" si="271"/>
        <v>0</v>
      </c>
      <c r="EN9" s="53">
        <f t="shared" si="272"/>
        <v>0</v>
      </c>
      <c r="EO9" s="53">
        <f t="shared" si="273"/>
        <v>0</v>
      </c>
      <c r="EP9" s="53">
        <f t="shared" si="274"/>
        <v>0</v>
      </c>
      <c r="EQ9" s="53">
        <f t="shared" si="275"/>
        <v>0</v>
      </c>
      <c r="ER9" s="53">
        <f t="shared" si="276"/>
        <v>0</v>
      </c>
      <c r="ES9" s="53">
        <f t="shared" si="277"/>
        <v>0</v>
      </c>
      <c r="ET9" s="53">
        <f t="shared" si="278"/>
        <v>0</v>
      </c>
      <c r="EU9" s="53">
        <f t="shared" si="279"/>
        <v>0</v>
      </c>
      <c r="EV9" s="53">
        <f t="shared" si="280"/>
        <v>0</v>
      </c>
      <c r="EW9" s="53">
        <f t="shared" si="281"/>
        <v>0</v>
      </c>
      <c r="EX9" s="53">
        <f t="shared" si="282"/>
        <v>0</v>
      </c>
      <c r="EY9" s="53">
        <f t="shared" si="283"/>
        <v>0</v>
      </c>
      <c r="EZ9" s="53">
        <f t="shared" si="284"/>
        <v>0</v>
      </c>
      <c r="FA9" s="53">
        <f t="shared" si="285"/>
        <v>0</v>
      </c>
      <c r="FB9" s="53">
        <f t="shared" si="286"/>
        <v>0</v>
      </c>
      <c r="FC9" s="53">
        <f t="shared" si="287"/>
        <v>0</v>
      </c>
      <c r="FD9" s="53">
        <f t="shared" si="288"/>
        <v>0</v>
      </c>
      <c r="FE9" s="53">
        <f t="shared" si="289"/>
        <v>0</v>
      </c>
      <c r="FF9" s="53">
        <f t="shared" si="290"/>
        <v>0</v>
      </c>
      <c r="FG9" s="53">
        <f t="shared" si="291"/>
        <v>0</v>
      </c>
      <c r="FH9" s="53">
        <f t="shared" si="292"/>
        <v>0</v>
      </c>
      <c r="FI9" s="53">
        <f t="shared" si="293"/>
        <v>0</v>
      </c>
      <c r="FJ9" s="53">
        <f t="shared" si="294"/>
        <v>0</v>
      </c>
      <c r="FK9" s="53">
        <f t="shared" si="295"/>
        <v>0</v>
      </c>
      <c r="FL9" s="53">
        <f t="shared" si="296"/>
        <v>0</v>
      </c>
      <c r="FM9" s="53">
        <f t="shared" si="297"/>
        <v>0</v>
      </c>
      <c r="FN9" s="53">
        <f t="shared" si="298"/>
        <v>0</v>
      </c>
      <c r="FP9" s="51">
        <f t="shared" si="299"/>
        <v>0</v>
      </c>
      <c r="FQ9" s="51">
        <f t="shared" si="306"/>
        <v>0</v>
      </c>
      <c r="FR9" s="51">
        <f t="shared" si="307"/>
        <v>0</v>
      </c>
      <c r="FS9" s="51">
        <f t="shared" si="308"/>
        <v>0</v>
      </c>
      <c r="FT9" s="51">
        <f t="shared" si="309"/>
        <v>0</v>
      </c>
      <c r="FU9" s="51">
        <f t="shared" si="310"/>
        <v>0</v>
      </c>
      <c r="FV9" s="51">
        <f t="shared" si="311"/>
        <v>0</v>
      </c>
      <c r="FW9" s="51">
        <f t="shared" si="312"/>
        <v>0</v>
      </c>
      <c r="FX9" s="51">
        <f t="shared" si="313"/>
        <v>0</v>
      </c>
      <c r="FY9" s="51">
        <f t="shared" si="314"/>
        <v>0</v>
      </c>
      <c r="FZ9" s="51">
        <f t="shared" si="315"/>
        <v>0</v>
      </c>
      <c r="GA9" s="51">
        <f t="shared" si="316"/>
        <v>0</v>
      </c>
      <c r="GB9" s="51">
        <f t="shared" si="317"/>
        <v>0</v>
      </c>
      <c r="GC9" s="51">
        <f t="shared" si="318"/>
        <v>0</v>
      </c>
      <c r="GD9" s="51">
        <f t="shared" si="319"/>
        <v>0</v>
      </c>
      <c r="GE9" s="51">
        <f t="shared" si="320"/>
        <v>0</v>
      </c>
      <c r="GF9" s="51">
        <f t="shared" si="321"/>
        <v>0</v>
      </c>
      <c r="GG9" s="51">
        <f t="shared" si="322"/>
        <v>0</v>
      </c>
      <c r="GH9" s="51">
        <f t="shared" si="323"/>
        <v>0</v>
      </c>
      <c r="GI9" s="51">
        <f t="shared" si="324"/>
        <v>0</v>
      </c>
      <c r="GJ9" s="51">
        <f t="shared" si="325"/>
        <v>0</v>
      </c>
      <c r="GK9" s="51">
        <f t="shared" si="326"/>
        <v>0</v>
      </c>
      <c r="GL9" s="51">
        <f t="shared" si="327"/>
        <v>0</v>
      </c>
      <c r="GM9" s="51">
        <f t="shared" si="328"/>
        <v>0</v>
      </c>
      <c r="GN9" s="51">
        <f t="shared" si="329"/>
        <v>0</v>
      </c>
      <c r="GO9" s="51">
        <f t="shared" si="330"/>
        <v>0</v>
      </c>
      <c r="GP9" s="51">
        <f t="shared" si="331"/>
        <v>0</v>
      </c>
      <c r="GQ9" s="51">
        <f t="shared" si="332"/>
        <v>0</v>
      </c>
      <c r="GR9" s="51">
        <f t="shared" si="333"/>
        <v>0</v>
      </c>
      <c r="GS9" s="51">
        <f t="shared" si="334"/>
        <v>0</v>
      </c>
      <c r="GT9" s="51">
        <f t="shared" si="335"/>
        <v>0</v>
      </c>
      <c r="GU9" s="51">
        <f t="shared" si="336"/>
        <v>0</v>
      </c>
      <c r="GV9" s="51">
        <f t="shared" si="337"/>
        <v>0</v>
      </c>
      <c r="GW9" s="51">
        <f t="shared" si="338"/>
        <v>0</v>
      </c>
      <c r="GX9" s="51">
        <f t="shared" si="339"/>
        <v>0</v>
      </c>
      <c r="GY9" s="51">
        <f t="shared" si="340"/>
        <v>0</v>
      </c>
      <c r="GZ9" s="51">
        <f t="shared" si="341"/>
        <v>0</v>
      </c>
      <c r="HA9" s="51">
        <f t="shared" si="342"/>
        <v>0</v>
      </c>
      <c r="HB9" s="51">
        <f t="shared" si="343"/>
        <v>0</v>
      </c>
      <c r="HC9" s="51">
        <f t="shared" si="344"/>
        <v>0</v>
      </c>
      <c r="HD9" s="51">
        <f t="shared" si="345"/>
        <v>0</v>
      </c>
      <c r="HE9" s="51">
        <f t="shared" si="346"/>
        <v>0</v>
      </c>
      <c r="HF9" s="51">
        <f t="shared" si="347"/>
        <v>0</v>
      </c>
      <c r="HG9" s="51">
        <f t="shared" si="348"/>
        <v>0</v>
      </c>
      <c r="HH9" s="51">
        <f t="shared" si="349"/>
        <v>0</v>
      </c>
      <c r="HI9" s="51">
        <f t="shared" si="350"/>
        <v>0</v>
      </c>
      <c r="HJ9" s="51">
        <f t="shared" si="351"/>
        <v>0</v>
      </c>
      <c r="HK9" s="51">
        <f t="shared" si="352"/>
        <v>0</v>
      </c>
      <c r="HL9" s="51">
        <f t="shared" si="353"/>
        <v>0</v>
      </c>
      <c r="HM9" s="51">
        <f t="shared" si="354"/>
        <v>0</v>
      </c>
      <c r="HN9" s="51">
        <f t="shared" si="355"/>
        <v>0</v>
      </c>
      <c r="HO9" s="51">
        <f t="shared" si="356"/>
        <v>0</v>
      </c>
      <c r="HP9" s="51">
        <f t="shared" si="357"/>
        <v>0</v>
      </c>
      <c r="HQ9" s="51">
        <f t="shared" si="358"/>
        <v>0</v>
      </c>
      <c r="HR9" s="51">
        <f t="shared" si="359"/>
        <v>0</v>
      </c>
      <c r="HS9" s="51">
        <f t="shared" si="360"/>
        <v>0</v>
      </c>
      <c r="HT9" s="51">
        <f t="shared" si="361"/>
        <v>0</v>
      </c>
      <c r="HU9" s="51">
        <f t="shared" si="362"/>
        <v>0</v>
      </c>
      <c r="HV9" s="51">
        <f t="shared" si="363"/>
        <v>0</v>
      </c>
      <c r="HW9" s="51">
        <f t="shared" si="364"/>
        <v>0</v>
      </c>
      <c r="HX9" s="51">
        <f t="shared" si="365"/>
        <v>0</v>
      </c>
      <c r="HY9" s="51">
        <f t="shared" si="366"/>
        <v>0</v>
      </c>
      <c r="HZ9" s="51">
        <f t="shared" si="367"/>
        <v>0</v>
      </c>
      <c r="IA9" s="51">
        <f t="shared" si="368"/>
        <v>0</v>
      </c>
      <c r="IB9" s="51">
        <f t="shared" si="305"/>
        <v>0</v>
      </c>
      <c r="IC9" s="51">
        <f t="shared" si="3"/>
        <v>0</v>
      </c>
      <c r="ID9" s="51">
        <f t="shared" si="3"/>
        <v>0</v>
      </c>
      <c r="IE9" s="51">
        <f t="shared" si="3"/>
        <v>0</v>
      </c>
      <c r="IF9" s="51">
        <f t="shared" si="3"/>
        <v>0</v>
      </c>
      <c r="IG9" s="51">
        <f t="shared" si="3"/>
        <v>0</v>
      </c>
      <c r="IH9" s="51">
        <f t="shared" si="3"/>
        <v>0</v>
      </c>
      <c r="II9" s="51">
        <f t="shared" si="3"/>
        <v>0</v>
      </c>
      <c r="IJ9" s="51">
        <f t="shared" si="3"/>
        <v>0</v>
      </c>
      <c r="IK9" s="51">
        <f t="shared" si="3"/>
        <v>0</v>
      </c>
      <c r="IL9" s="51">
        <f t="shared" si="3"/>
        <v>0</v>
      </c>
      <c r="IM9" s="51">
        <f t="shared" si="3"/>
        <v>0</v>
      </c>
      <c r="IN9" s="51">
        <f t="shared" si="3"/>
        <v>0</v>
      </c>
      <c r="IO9" s="51">
        <f t="shared" si="3"/>
        <v>0</v>
      </c>
      <c r="IP9" s="51">
        <f t="shared" si="3"/>
        <v>0</v>
      </c>
      <c r="IQ9" s="51">
        <f t="shared" si="3"/>
        <v>0</v>
      </c>
      <c r="IS9" s="51">
        <f t="shared" si="300"/>
        <v>0</v>
      </c>
      <c r="IT9" s="51">
        <f t="shared" si="300"/>
        <v>0</v>
      </c>
      <c r="IU9" s="51">
        <f t="shared" si="300"/>
        <v>0</v>
      </c>
      <c r="IV9" s="51">
        <f t="shared" si="300"/>
        <v>0</v>
      </c>
      <c r="IW9" s="51">
        <f t="shared" si="300"/>
        <v>0</v>
      </c>
      <c r="IX9" s="51">
        <f t="shared" si="300"/>
        <v>0</v>
      </c>
      <c r="IZ9" s="111">
        <f t="shared" si="301"/>
        <v>0</v>
      </c>
      <c r="JA9" s="111">
        <f t="shared" si="5"/>
        <v>0</v>
      </c>
      <c r="JB9" s="111">
        <f t="shared" si="6"/>
        <v>0</v>
      </c>
      <c r="JC9" s="111">
        <f t="shared" si="7"/>
        <v>0</v>
      </c>
      <c r="JD9" s="111">
        <f t="shared" si="8"/>
        <v>0</v>
      </c>
      <c r="JE9" s="111">
        <f t="shared" si="9"/>
        <v>0</v>
      </c>
      <c r="JF9" s="111">
        <f t="shared" si="10"/>
        <v>0</v>
      </c>
      <c r="JG9" s="111">
        <f t="shared" si="11"/>
        <v>0</v>
      </c>
      <c r="JH9" s="111">
        <f t="shared" si="12"/>
        <v>0</v>
      </c>
      <c r="JI9" s="111">
        <f t="shared" si="13"/>
        <v>0</v>
      </c>
      <c r="JJ9" s="111">
        <f t="shared" si="14"/>
        <v>0</v>
      </c>
      <c r="JK9" s="111">
        <f t="shared" si="15"/>
        <v>0</v>
      </c>
      <c r="JL9" s="111">
        <f t="shared" si="16"/>
        <v>0</v>
      </c>
      <c r="JM9" s="111">
        <f t="shared" si="17"/>
        <v>0</v>
      </c>
      <c r="JN9" s="111">
        <f t="shared" si="18"/>
        <v>0</v>
      </c>
      <c r="JO9" s="111">
        <f t="shared" si="19"/>
        <v>0</v>
      </c>
      <c r="JP9" s="111">
        <f t="shared" si="20"/>
        <v>0</v>
      </c>
      <c r="JQ9" s="111">
        <f t="shared" si="21"/>
        <v>0</v>
      </c>
      <c r="JR9" s="111">
        <f t="shared" si="22"/>
        <v>0</v>
      </c>
      <c r="JS9" s="111">
        <f t="shared" si="23"/>
        <v>0</v>
      </c>
      <c r="JT9" s="111">
        <f t="shared" si="24"/>
        <v>0</v>
      </c>
      <c r="JU9" s="111">
        <f t="shared" si="25"/>
        <v>0</v>
      </c>
      <c r="JV9" s="111">
        <f t="shared" si="26"/>
        <v>0</v>
      </c>
      <c r="JW9" s="111">
        <f t="shared" si="27"/>
        <v>0</v>
      </c>
      <c r="JX9" s="111">
        <f t="shared" si="28"/>
        <v>0</v>
      </c>
      <c r="JY9" s="111">
        <f t="shared" si="29"/>
        <v>0</v>
      </c>
      <c r="JZ9" s="111">
        <f t="shared" si="30"/>
        <v>0</v>
      </c>
      <c r="KA9" s="111">
        <f t="shared" si="31"/>
        <v>0</v>
      </c>
      <c r="KB9" s="111">
        <f t="shared" si="32"/>
        <v>0</v>
      </c>
      <c r="KC9" s="111">
        <f t="shared" si="33"/>
        <v>0</v>
      </c>
      <c r="KD9" s="111">
        <f t="shared" si="34"/>
        <v>0</v>
      </c>
      <c r="KE9" s="111">
        <f t="shared" si="35"/>
        <v>0</v>
      </c>
      <c r="KF9" s="111">
        <f t="shared" si="36"/>
        <v>0</v>
      </c>
      <c r="KG9" s="111">
        <f t="shared" si="37"/>
        <v>0</v>
      </c>
      <c r="KH9" s="111">
        <f t="shared" si="38"/>
        <v>0</v>
      </c>
      <c r="KI9" s="111">
        <f t="shared" si="39"/>
        <v>0</v>
      </c>
      <c r="KJ9" s="111">
        <f t="shared" si="40"/>
        <v>0</v>
      </c>
      <c r="KK9" s="111">
        <f t="shared" si="41"/>
        <v>0</v>
      </c>
      <c r="KL9" s="111">
        <f t="shared" si="42"/>
        <v>0</v>
      </c>
      <c r="KM9" s="111">
        <f t="shared" si="43"/>
        <v>0</v>
      </c>
      <c r="KN9" s="111">
        <f t="shared" si="44"/>
        <v>0</v>
      </c>
      <c r="KO9" s="111">
        <f t="shared" si="45"/>
        <v>0</v>
      </c>
      <c r="KP9" s="111">
        <f t="shared" si="46"/>
        <v>0</v>
      </c>
      <c r="KQ9" s="111">
        <f t="shared" si="47"/>
        <v>0</v>
      </c>
      <c r="KR9" s="111">
        <f t="shared" si="48"/>
        <v>0</v>
      </c>
      <c r="KS9" s="111">
        <f t="shared" si="49"/>
        <v>0</v>
      </c>
      <c r="KT9" s="111">
        <f t="shared" si="50"/>
        <v>0</v>
      </c>
      <c r="KU9" s="111">
        <f t="shared" si="51"/>
        <v>0</v>
      </c>
      <c r="KV9" s="111">
        <f t="shared" si="52"/>
        <v>0</v>
      </c>
      <c r="KW9" s="111">
        <f t="shared" si="53"/>
        <v>0</v>
      </c>
      <c r="KX9" s="111">
        <f t="shared" si="54"/>
        <v>0</v>
      </c>
      <c r="KY9" s="111">
        <f t="shared" si="55"/>
        <v>0</v>
      </c>
      <c r="KZ9" s="111">
        <f t="shared" si="56"/>
        <v>0</v>
      </c>
      <c r="LA9" s="111">
        <f t="shared" si="57"/>
        <v>0</v>
      </c>
      <c r="LB9" s="111">
        <f t="shared" si="58"/>
        <v>0</v>
      </c>
      <c r="LC9" s="111">
        <f t="shared" si="59"/>
        <v>0</v>
      </c>
      <c r="LD9" s="111">
        <f t="shared" si="60"/>
        <v>0</v>
      </c>
      <c r="LE9" s="111">
        <f t="shared" si="61"/>
        <v>0</v>
      </c>
      <c r="LF9" s="111">
        <f t="shared" si="62"/>
        <v>0</v>
      </c>
      <c r="LG9" s="111">
        <f t="shared" si="63"/>
        <v>0</v>
      </c>
      <c r="LH9" s="111">
        <f t="shared" si="64"/>
        <v>0</v>
      </c>
      <c r="LI9" s="111">
        <f t="shared" si="65"/>
        <v>0</v>
      </c>
      <c r="LJ9" s="111">
        <f t="shared" si="66"/>
        <v>0</v>
      </c>
      <c r="LK9" s="111">
        <f t="shared" si="67"/>
        <v>0</v>
      </c>
      <c r="LL9" s="111">
        <f t="shared" si="68"/>
        <v>0</v>
      </c>
      <c r="LM9" s="111">
        <f t="shared" si="69"/>
        <v>0</v>
      </c>
      <c r="LN9" s="111">
        <f t="shared" si="70"/>
        <v>0</v>
      </c>
      <c r="LO9" s="111">
        <f t="shared" si="71"/>
        <v>0</v>
      </c>
      <c r="LP9" s="111">
        <f t="shared" si="72"/>
        <v>0</v>
      </c>
      <c r="LQ9" s="111">
        <f t="shared" si="73"/>
        <v>0</v>
      </c>
      <c r="LR9" s="111">
        <f t="shared" si="74"/>
        <v>0</v>
      </c>
      <c r="LS9" s="111">
        <f t="shared" si="75"/>
        <v>0</v>
      </c>
      <c r="LT9" s="111">
        <f t="shared" si="76"/>
        <v>0</v>
      </c>
      <c r="LU9" s="111">
        <f t="shared" si="77"/>
        <v>0</v>
      </c>
      <c r="LV9" s="111">
        <f t="shared" si="78"/>
        <v>0</v>
      </c>
      <c r="LW9" s="111">
        <f t="shared" si="79"/>
        <v>0</v>
      </c>
      <c r="LX9" s="111">
        <f t="shared" si="80"/>
        <v>0</v>
      </c>
      <c r="LY9" s="111">
        <f t="shared" si="81"/>
        <v>0</v>
      </c>
      <c r="LZ9" s="111">
        <f t="shared" si="82"/>
        <v>0</v>
      </c>
      <c r="MA9" s="111">
        <f t="shared" si="83"/>
        <v>0</v>
      </c>
      <c r="MD9" s="111"/>
      <c r="ME9" s="111">
        <f t="shared" si="302"/>
        <v>0</v>
      </c>
      <c r="MF9" s="111">
        <f t="shared" si="84"/>
        <v>0</v>
      </c>
      <c r="MG9" s="111">
        <f t="shared" si="85"/>
        <v>0</v>
      </c>
      <c r="MH9" s="111">
        <f t="shared" si="86"/>
        <v>0</v>
      </c>
      <c r="MI9" s="111">
        <f t="shared" si="87"/>
        <v>0</v>
      </c>
      <c r="MJ9" s="111">
        <f t="shared" si="88"/>
        <v>0</v>
      </c>
      <c r="MK9" s="111">
        <f t="shared" si="89"/>
        <v>0</v>
      </c>
      <c r="ML9" s="111">
        <f t="shared" si="90"/>
        <v>0</v>
      </c>
      <c r="MM9" s="111">
        <f t="shared" si="91"/>
        <v>0</v>
      </c>
      <c r="MN9" s="111">
        <f t="shared" si="92"/>
        <v>0</v>
      </c>
      <c r="MO9" s="111">
        <f t="shared" si="93"/>
        <v>0</v>
      </c>
      <c r="MP9" s="111">
        <f t="shared" si="94"/>
        <v>0</v>
      </c>
      <c r="MQ9" s="111">
        <f t="shared" si="95"/>
        <v>0</v>
      </c>
      <c r="MR9" s="111">
        <f t="shared" si="96"/>
        <v>0</v>
      </c>
      <c r="MS9" s="111">
        <f t="shared" si="97"/>
        <v>0</v>
      </c>
      <c r="MT9" s="111">
        <f t="shared" si="98"/>
        <v>0</v>
      </c>
      <c r="MU9" s="111">
        <f t="shared" si="99"/>
        <v>0</v>
      </c>
      <c r="MV9" s="111">
        <f t="shared" si="100"/>
        <v>0</v>
      </c>
      <c r="MW9" s="111">
        <f t="shared" si="101"/>
        <v>0</v>
      </c>
      <c r="MX9" s="111">
        <f t="shared" si="102"/>
        <v>0</v>
      </c>
      <c r="MY9" s="111">
        <f t="shared" si="103"/>
        <v>0</v>
      </c>
      <c r="MZ9" s="111">
        <f t="shared" si="104"/>
        <v>0</v>
      </c>
      <c r="NA9" s="111">
        <f t="shared" si="105"/>
        <v>0</v>
      </c>
      <c r="NB9" s="111">
        <f t="shared" si="106"/>
        <v>0</v>
      </c>
      <c r="NC9" s="111">
        <f t="shared" si="107"/>
        <v>0</v>
      </c>
      <c r="ND9" s="111">
        <f t="shared" si="108"/>
        <v>0</v>
      </c>
      <c r="NE9" s="111">
        <f t="shared" si="109"/>
        <v>0</v>
      </c>
      <c r="NF9" s="111">
        <f t="shared" si="110"/>
        <v>0</v>
      </c>
      <c r="NG9" s="111">
        <f t="shared" si="111"/>
        <v>0</v>
      </c>
      <c r="NH9" s="111">
        <f t="shared" si="112"/>
        <v>0</v>
      </c>
      <c r="NI9" s="111">
        <f t="shared" si="113"/>
        <v>0</v>
      </c>
      <c r="NJ9" s="111">
        <f t="shared" si="114"/>
        <v>0</v>
      </c>
      <c r="NK9" s="111">
        <f t="shared" si="115"/>
        <v>0</v>
      </c>
      <c r="NL9" s="111">
        <f t="shared" si="116"/>
        <v>0</v>
      </c>
      <c r="NM9" s="111">
        <f t="shared" si="117"/>
        <v>0</v>
      </c>
      <c r="NN9" s="111">
        <f t="shared" si="118"/>
        <v>0</v>
      </c>
      <c r="NO9" s="111">
        <f t="shared" si="119"/>
        <v>0</v>
      </c>
      <c r="NP9" s="111">
        <f t="shared" si="120"/>
        <v>0</v>
      </c>
      <c r="NQ9" s="111">
        <f t="shared" si="121"/>
        <v>0</v>
      </c>
      <c r="NR9" s="111">
        <f t="shared" si="122"/>
        <v>0</v>
      </c>
      <c r="NS9" s="111">
        <f t="shared" si="123"/>
        <v>0</v>
      </c>
      <c r="NT9" s="111">
        <f t="shared" si="124"/>
        <v>0</v>
      </c>
      <c r="NU9" s="111">
        <f t="shared" si="125"/>
        <v>0</v>
      </c>
      <c r="NV9" s="111">
        <f t="shared" si="126"/>
        <v>0</v>
      </c>
      <c r="NW9" s="111">
        <f t="shared" si="127"/>
        <v>0</v>
      </c>
      <c r="NX9" s="111">
        <f t="shared" si="128"/>
        <v>0</v>
      </c>
      <c r="NY9" s="111">
        <f t="shared" si="129"/>
        <v>0</v>
      </c>
      <c r="NZ9" s="111">
        <f t="shared" si="130"/>
        <v>0</v>
      </c>
      <c r="OA9" s="111">
        <f t="shared" si="131"/>
        <v>0</v>
      </c>
      <c r="OB9" s="111">
        <f t="shared" si="132"/>
        <v>0</v>
      </c>
      <c r="OC9" s="111">
        <f t="shared" si="133"/>
        <v>0</v>
      </c>
      <c r="OD9" s="111">
        <f t="shared" si="134"/>
        <v>0</v>
      </c>
      <c r="OE9" s="111">
        <f t="shared" si="135"/>
        <v>0</v>
      </c>
      <c r="OF9" s="111">
        <f t="shared" si="136"/>
        <v>0</v>
      </c>
      <c r="OG9" s="111">
        <f t="shared" si="137"/>
        <v>0</v>
      </c>
      <c r="OH9" s="111">
        <f t="shared" si="138"/>
        <v>0</v>
      </c>
      <c r="OI9" s="111">
        <f t="shared" si="139"/>
        <v>0</v>
      </c>
      <c r="OJ9" s="111">
        <f t="shared" si="140"/>
        <v>0</v>
      </c>
      <c r="OK9" s="111">
        <f t="shared" si="141"/>
        <v>0</v>
      </c>
      <c r="OL9" s="111">
        <f t="shared" si="142"/>
        <v>0</v>
      </c>
      <c r="OM9" s="111">
        <f t="shared" si="143"/>
        <v>0</v>
      </c>
      <c r="ON9" s="111">
        <f t="shared" si="144"/>
        <v>0</v>
      </c>
      <c r="OO9" s="111">
        <f t="shared" si="145"/>
        <v>0</v>
      </c>
      <c r="OP9" s="111">
        <f t="shared" si="146"/>
        <v>0</v>
      </c>
      <c r="OQ9" s="111">
        <f t="shared" si="147"/>
        <v>0</v>
      </c>
      <c r="OR9" s="111">
        <f t="shared" si="148"/>
        <v>0</v>
      </c>
      <c r="OS9" s="111">
        <f t="shared" si="149"/>
        <v>0</v>
      </c>
      <c r="OT9" s="111">
        <f t="shared" si="150"/>
        <v>0</v>
      </c>
      <c r="OU9" s="111">
        <f t="shared" si="151"/>
        <v>0</v>
      </c>
      <c r="OV9" s="111">
        <f t="shared" si="152"/>
        <v>0</v>
      </c>
      <c r="OW9" s="111">
        <f t="shared" si="153"/>
        <v>0</v>
      </c>
      <c r="OX9" s="111">
        <f t="shared" si="154"/>
        <v>0</v>
      </c>
      <c r="OY9" s="111"/>
      <c r="PA9" s="51">
        <f t="shared" si="303"/>
        <v>0</v>
      </c>
      <c r="PB9" s="51">
        <f t="shared" si="155"/>
        <v>0</v>
      </c>
      <c r="PC9" s="51">
        <f t="shared" si="156"/>
        <v>0</v>
      </c>
      <c r="PD9" s="51">
        <f t="shared" si="157"/>
        <v>0</v>
      </c>
      <c r="PE9" s="51">
        <f t="shared" si="158"/>
        <v>0</v>
      </c>
      <c r="PF9" s="51">
        <f t="shared" si="159"/>
        <v>0</v>
      </c>
      <c r="PG9" s="51">
        <f t="shared" si="160"/>
        <v>0</v>
      </c>
      <c r="PH9" s="51">
        <f t="shared" si="161"/>
        <v>0</v>
      </c>
      <c r="PI9" s="51">
        <f t="shared" si="162"/>
        <v>0</v>
      </c>
      <c r="PJ9" s="51">
        <f t="shared" si="163"/>
        <v>0</v>
      </c>
      <c r="PK9" s="51">
        <f t="shared" si="164"/>
        <v>0</v>
      </c>
      <c r="PL9" s="51">
        <f t="shared" si="165"/>
        <v>0</v>
      </c>
      <c r="PM9" s="51">
        <f t="shared" si="166"/>
        <v>0</v>
      </c>
      <c r="PN9" s="51">
        <f t="shared" si="167"/>
        <v>0</v>
      </c>
      <c r="PO9" s="51">
        <f t="shared" si="168"/>
        <v>0</v>
      </c>
      <c r="PP9" s="51">
        <f t="shared" si="169"/>
        <v>0</v>
      </c>
      <c r="PQ9" s="51">
        <f t="shared" si="170"/>
        <v>0</v>
      </c>
      <c r="PR9" s="51">
        <f t="shared" si="171"/>
        <v>0</v>
      </c>
      <c r="PS9" s="51">
        <f t="shared" si="172"/>
        <v>0</v>
      </c>
      <c r="PT9" s="51">
        <f t="shared" si="173"/>
        <v>0</v>
      </c>
      <c r="PU9" s="51">
        <f t="shared" si="174"/>
        <v>0</v>
      </c>
      <c r="PV9" s="51">
        <f t="shared" si="175"/>
        <v>0</v>
      </c>
      <c r="PW9" s="51">
        <f t="shared" si="176"/>
        <v>0</v>
      </c>
      <c r="PX9" s="51">
        <f t="shared" si="177"/>
        <v>0</v>
      </c>
      <c r="PY9" s="51">
        <f t="shared" si="178"/>
        <v>0</v>
      </c>
      <c r="PZ9" s="51">
        <f t="shared" si="179"/>
        <v>0</v>
      </c>
      <c r="QA9" s="51">
        <f t="shared" si="180"/>
        <v>0</v>
      </c>
      <c r="QB9" s="51">
        <f t="shared" si="181"/>
        <v>0</v>
      </c>
      <c r="QC9" s="51">
        <f t="shared" si="182"/>
        <v>0</v>
      </c>
      <c r="QD9" s="51">
        <f t="shared" si="183"/>
        <v>0</v>
      </c>
      <c r="QE9" s="51">
        <f t="shared" si="184"/>
        <v>0</v>
      </c>
      <c r="QF9" s="51">
        <f t="shared" si="185"/>
        <v>0</v>
      </c>
      <c r="QG9" s="51">
        <f t="shared" si="186"/>
        <v>0</v>
      </c>
      <c r="QH9" s="51">
        <f t="shared" si="187"/>
        <v>0</v>
      </c>
      <c r="QI9" s="51">
        <f t="shared" si="188"/>
        <v>0</v>
      </c>
      <c r="QJ9" s="51">
        <f t="shared" si="189"/>
        <v>0</v>
      </c>
      <c r="QK9" s="51">
        <f t="shared" si="190"/>
        <v>0</v>
      </c>
      <c r="QL9" s="51">
        <f t="shared" si="191"/>
        <v>0</v>
      </c>
      <c r="QM9" s="51">
        <f t="shared" si="192"/>
        <v>0</v>
      </c>
      <c r="QN9" s="51">
        <f t="shared" si="193"/>
        <v>0</v>
      </c>
      <c r="QO9" s="51">
        <f t="shared" si="194"/>
        <v>0</v>
      </c>
      <c r="QP9" s="51">
        <f t="shared" si="195"/>
        <v>0</v>
      </c>
      <c r="QQ9" s="51">
        <f t="shared" si="196"/>
        <v>0</v>
      </c>
      <c r="QR9" s="51">
        <f t="shared" si="197"/>
        <v>0</v>
      </c>
      <c r="QS9" s="51">
        <f t="shared" si="198"/>
        <v>0</v>
      </c>
      <c r="QT9" s="51">
        <f t="shared" si="199"/>
        <v>0</v>
      </c>
      <c r="QU9" s="51">
        <f t="shared" si="200"/>
        <v>0</v>
      </c>
      <c r="QV9" s="51">
        <f t="shared" si="201"/>
        <v>0</v>
      </c>
      <c r="QW9" s="51">
        <f t="shared" si="202"/>
        <v>0</v>
      </c>
      <c r="QX9" s="51">
        <f t="shared" si="203"/>
        <v>0</v>
      </c>
      <c r="QY9" s="51">
        <f t="shared" si="204"/>
        <v>0</v>
      </c>
      <c r="QZ9" s="51">
        <f t="shared" si="205"/>
        <v>0</v>
      </c>
      <c r="RA9" s="51">
        <f t="shared" si="206"/>
        <v>0</v>
      </c>
      <c r="RB9" s="51">
        <f t="shared" si="207"/>
        <v>0</v>
      </c>
      <c r="RC9" s="51">
        <f t="shared" si="208"/>
        <v>0</v>
      </c>
      <c r="RD9" s="51">
        <f t="shared" si="209"/>
        <v>0</v>
      </c>
      <c r="RE9" s="51">
        <f t="shared" si="210"/>
        <v>0</v>
      </c>
      <c r="RF9" s="51">
        <f t="shared" si="211"/>
        <v>0</v>
      </c>
      <c r="RG9" s="51">
        <f t="shared" si="212"/>
        <v>0</v>
      </c>
      <c r="RH9" s="51">
        <f t="shared" si="213"/>
        <v>0</v>
      </c>
      <c r="RI9" s="51">
        <f t="shared" si="214"/>
        <v>0</v>
      </c>
      <c r="RJ9" s="51">
        <f t="shared" si="215"/>
        <v>0</v>
      </c>
      <c r="RK9" s="51">
        <f t="shared" si="216"/>
        <v>0</v>
      </c>
      <c r="RL9" s="51">
        <f t="shared" si="217"/>
        <v>0</v>
      </c>
      <c r="RM9" s="51">
        <f t="shared" si="218"/>
        <v>0</v>
      </c>
      <c r="RN9" s="51">
        <f t="shared" si="219"/>
        <v>0</v>
      </c>
      <c r="RO9" s="51">
        <f t="shared" si="220"/>
        <v>0</v>
      </c>
      <c r="RP9" s="51">
        <f t="shared" si="221"/>
        <v>0</v>
      </c>
      <c r="RQ9" s="51">
        <f t="shared" si="222"/>
        <v>0</v>
      </c>
      <c r="RR9" s="51">
        <f t="shared" si="223"/>
        <v>0</v>
      </c>
      <c r="RS9" s="51">
        <f t="shared" si="224"/>
        <v>0</v>
      </c>
      <c r="RT9" s="51">
        <f t="shared" si="225"/>
        <v>0</v>
      </c>
      <c r="RU9" s="51"/>
      <c r="RV9" s="51">
        <f t="shared" si="304"/>
        <v>0</v>
      </c>
      <c r="RW9" s="51">
        <f t="shared" si="226"/>
        <v>0</v>
      </c>
      <c r="RX9" s="51">
        <f t="shared" si="226"/>
        <v>0</v>
      </c>
      <c r="RY9" s="51">
        <f t="shared" si="226"/>
        <v>0</v>
      </c>
      <c r="RZ9" s="51">
        <f t="shared" si="226"/>
        <v>0</v>
      </c>
      <c r="SA9" s="51">
        <f t="shared" si="226"/>
        <v>0</v>
      </c>
    </row>
    <row r="10" spans="1:495" x14ac:dyDescent="0.3">
      <c r="A10" s="1">
        <v>270000</v>
      </c>
      <c r="B10" s="1" t="s">
        <v>286</v>
      </c>
      <c r="C10" s="1" t="s">
        <v>140</v>
      </c>
      <c r="D10" s="44">
        <v>0</v>
      </c>
      <c r="E10" s="1" t="s">
        <v>174</v>
      </c>
      <c r="F10" s="107">
        <f>VLOOKUP(A10,Auxiliar_OPEX_CustosUnit!$A$4:$E$129,COLUMN(Auxiliar_OPEX_CustosUnit!$E$3),0)</f>
        <v>0</v>
      </c>
      <c r="G10" s="107">
        <f>INDEX(Auxiliar_OPEX_Drivers!$B$76:$I$84,MATCH($E10,Auxiliar_OPEX_Drivers!$B$76:$B$84,0),MATCH(YEAR(G$2),Auxiliar_OPEX_Drivers!$B$76:$I$76,0))*$F10</f>
        <v>0</v>
      </c>
      <c r="H10" s="107">
        <f>INDEX(Auxiliar_OPEX_Drivers!$B$76:$I$84,MATCH($E10,Auxiliar_OPEX_Drivers!$B$76:$B$84,0),MATCH(YEAR(H$2),Auxiliar_OPEX_Drivers!$B$76:$I$76,0))*$F10</f>
        <v>0</v>
      </c>
      <c r="I10" s="107">
        <f>INDEX(Auxiliar_OPEX_Drivers!$B$76:$I$84,MATCH($E10,Auxiliar_OPEX_Drivers!$B$76:$B$84,0),MATCH(YEAR(I$2),Auxiliar_OPEX_Drivers!$B$76:$I$76,0))*$F10</f>
        <v>0</v>
      </c>
      <c r="J10" s="107">
        <f>INDEX(Auxiliar_OPEX_Drivers!$B$76:$I$84,MATCH($E10,Auxiliar_OPEX_Drivers!$B$76:$B$84,0),MATCH(YEAR(J$2),Auxiliar_OPEX_Drivers!$B$76:$I$76,0))*$F10</f>
        <v>0</v>
      </c>
      <c r="K10" s="107">
        <f>INDEX(Auxiliar_OPEX_Drivers!$B$76:$I$84,MATCH($E10,Auxiliar_OPEX_Drivers!$B$76:$B$84,0),MATCH(YEAR(K$2),Auxiliar_OPEX_Drivers!$B$76:$I$76,0))*$F10</f>
        <v>0</v>
      </c>
      <c r="L10" s="107">
        <f>INDEX(Auxiliar_OPEX_Drivers!$B$76:$I$84,MATCH($E10,Auxiliar_OPEX_Drivers!$B$76:$B$84,0),MATCH(YEAR(L$2),Auxiliar_OPEX_Drivers!$B$76:$I$76,0))*$F10</f>
        <v>0</v>
      </c>
      <c r="M10" s="107">
        <f>INDEX(Auxiliar_OPEX_Drivers!$B$76:$I$84,MATCH($E10,Auxiliar_OPEX_Drivers!$B$76:$B$84,0),MATCH(YEAR(M$2),Auxiliar_OPEX_Drivers!$B$76:$I$76,0))*$F10</f>
        <v>0</v>
      </c>
      <c r="N10" s="107">
        <f>INDEX(Auxiliar_OPEX_Drivers!$B$76:$I$84,MATCH($E10,Auxiliar_OPEX_Drivers!$B$76:$B$84,0),MATCH(YEAR(N$2),Auxiliar_OPEX_Drivers!$B$76:$I$76,0))*$F10</f>
        <v>0</v>
      </c>
      <c r="O10" s="107">
        <f>INDEX(Auxiliar_OPEX_Drivers!$B$76:$I$84,MATCH($E10,Auxiliar_OPEX_Drivers!$B$76:$B$84,0),MATCH(YEAR(O$2),Auxiliar_OPEX_Drivers!$B$76:$I$76,0))*$F10</f>
        <v>0</v>
      </c>
      <c r="P10" s="107">
        <f>INDEX(Auxiliar_OPEX_Drivers!$B$76:$I$84,MATCH($E10,Auxiliar_OPEX_Drivers!$B$76:$B$84,0),MATCH(YEAR(P$2),Auxiliar_OPEX_Drivers!$B$76:$I$76,0))*$F10</f>
        <v>0</v>
      </c>
      <c r="Q10" s="107">
        <f>INDEX(Auxiliar_OPEX_Drivers!$B$76:$I$84,MATCH($E10,Auxiliar_OPEX_Drivers!$B$76:$B$84,0),MATCH(YEAR(Q$2),Auxiliar_OPEX_Drivers!$B$76:$I$76,0))*$F10</f>
        <v>0</v>
      </c>
      <c r="R10" s="107">
        <f>INDEX(Auxiliar_OPEX_Drivers!$B$76:$I$84,MATCH($E10,Auxiliar_OPEX_Drivers!$B$76:$B$84,0),MATCH(YEAR(R$2),Auxiliar_OPEX_Drivers!$B$76:$I$76,0))*$F10</f>
        <v>0</v>
      </c>
      <c r="S10" s="107">
        <f>INDEX(Auxiliar_OPEX_Drivers!$B$76:$I$84,MATCH($E10,Auxiliar_OPEX_Drivers!$B$76:$B$84,0),MATCH(YEAR(S$2),Auxiliar_OPEX_Drivers!$B$76:$I$76,0))*$F10</f>
        <v>0</v>
      </c>
      <c r="T10" s="107">
        <f>INDEX(Auxiliar_OPEX_Drivers!$B$76:$I$84,MATCH($E10,Auxiliar_OPEX_Drivers!$B$76:$B$84,0),MATCH(YEAR(T$2),Auxiliar_OPEX_Drivers!$B$76:$I$76,0))*$F10</f>
        <v>0</v>
      </c>
      <c r="U10" s="107">
        <f>INDEX(Auxiliar_OPEX_Drivers!$B$76:$I$84,MATCH($E10,Auxiliar_OPEX_Drivers!$B$76:$B$84,0),MATCH(YEAR(U$2),Auxiliar_OPEX_Drivers!$B$76:$I$76,0))*$F10</f>
        <v>0</v>
      </c>
      <c r="V10" s="107">
        <f>INDEX(Auxiliar_OPEX_Drivers!$B$76:$I$84,MATCH($E10,Auxiliar_OPEX_Drivers!$B$76:$B$84,0),MATCH(YEAR(V$2),Auxiliar_OPEX_Drivers!$B$76:$I$76,0))*$F10</f>
        <v>0</v>
      </c>
      <c r="W10" s="107">
        <f>INDEX(Auxiliar_OPEX_Drivers!$B$76:$I$84,MATCH($E10,Auxiliar_OPEX_Drivers!$B$76:$B$84,0),MATCH(YEAR(W$2),Auxiliar_OPEX_Drivers!$B$76:$I$76,0))*$F10</f>
        <v>0</v>
      </c>
      <c r="X10" s="107">
        <f>INDEX(Auxiliar_OPEX_Drivers!$B$76:$I$84,MATCH($E10,Auxiliar_OPEX_Drivers!$B$76:$B$84,0),MATCH(YEAR(X$2),Auxiliar_OPEX_Drivers!$B$76:$I$76,0))*$F10</f>
        <v>0</v>
      </c>
      <c r="Y10" s="107">
        <f>INDEX(Auxiliar_OPEX_Drivers!$B$76:$I$84,MATCH($E10,Auxiliar_OPEX_Drivers!$B$76:$B$84,0),MATCH(YEAR(Y$2),Auxiliar_OPEX_Drivers!$B$76:$I$76,0))*$F10</f>
        <v>0</v>
      </c>
      <c r="Z10" s="107">
        <f>INDEX(Auxiliar_OPEX_Drivers!$B$76:$I$84,MATCH($E10,Auxiliar_OPEX_Drivers!$B$76:$B$84,0),MATCH(YEAR(Z$2),Auxiliar_OPEX_Drivers!$B$76:$I$76,0))*$F10</f>
        <v>0</v>
      </c>
      <c r="AA10" s="107">
        <f>INDEX(Auxiliar_OPEX_Drivers!$B$76:$I$84,MATCH($E10,Auxiliar_OPEX_Drivers!$B$76:$B$84,0),MATCH(YEAR(AA$2),Auxiliar_OPEX_Drivers!$B$76:$I$76,0))*$F10</f>
        <v>0</v>
      </c>
      <c r="AB10" s="107">
        <f>INDEX(Auxiliar_OPEX_Drivers!$B$76:$I$84,MATCH($E10,Auxiliar_OPEX_Drivers!$B$76:$B$84,0),MATCH(YEAR(AB$2),Auxiliar_OPEX_Drivers!$B$76:$I$76,0))*$F10</f>
        <v>0</v>
      </c>
      <c r="AC10" s="107">
        <f>INDEX(Auxiliar_OPEX_Drivers!$B$76:$I$84,MATCH($E10,Auxiliar_OPEX_Drivers!$B$76:$B$84,0),MATCH(YEAR(AC$2),Auxiliar_OPEX_Drivers!$B$76:$I$76,0))*$F10</f>
        <v>0</v>
      </c>
      <c r="AD10" s="107">
        <f>INDEX(Auxiliar_OPEX_Drivers!$B$76:$I$84,MATCH($E10,Auxiliar_OPEX_Drivers!$B$76:$B$84,0),MATCH(YEAR(AD$2),Auxiliar_OPEX_Drivers!$B$76:$I$76,0))*$F10</f>
        <v>0</v>
      </c>
      <c r="AE10" s="107">
        <f>INDEX(Auxiliar_OPEX_Drivers!$B$76:$I$84,MATCH($E10,Auxiliar_OPEX_Drivers!$B$76:$B$84,0),MATCH(YEAR(AE$2),Auxiliar_OPEX_Drivers!$B$76:$I$76,0))*$F10</f>
        <v>0</v>
      </c>
      <c r="AF10" s="107">
        <f>INDEX(Auxiliar_OPEX_Drivers!$B$76:$I$84,MATCH($E10,Auxiliar_OPEX_Drivers!$B$76:$B$84,0),MATCH(YEAR(AF$2),Auxiliar_OPEX_Drivers!$B$76:$I$76,0))*$F10</f>
        <v>0</v>
      </c>
      <c r="AG10" s="107">
        <f>INDEX(Auxiliar_OPEX_Drivers!$B$76:$I$84,MATCH($E10,Auxiliar_OPEX_Drivers!$B$76:$B$84,0),MATCH(YEAR(AG$2),Auxiliar_OPEX_Drivers!$B$76:$I$76,0))*$F10</f>
        <v>0</v>
      </c>
      <c r="AH10" s="107">
        <f>INDEX(Auxiliar_OPEX_Drivers!$B$76:$I$84,MATCH($E10,Auxiliar_OPEX_Drivers!$B$76:$B$84,0),MATCH(YEAR(AH$2),Auxiliar_OPEX_Drivers!$B$76:$I$76,0))*$F10</f>
        <v>0</v>
      </c>
      <c r="AI10" s="107">
        <f>INDEX(Auxiliar_OPEX_Drivers!$B$76:$I$84,MATCH($E10,Auxiliar_OPEX_Drivers!$B$76:$B$84,0),MATCH(YEAR(AI$2),Auxiliar_OPEX_Drivers!$B$76:$I$76,0))*$F10</f>
        <v>0</v>
      </c>
      <c r="AJ10" s="107">
        <f>INDEX(Auxiliar_OPEX_Drivers!$B$76:$I$84,MATCH($E10,Auxiliar_OPEX_Drivers!$B$76:$B$84,0),MATCH(YEAR(AJ$2),Auxiliar_OPEX_Drivers!$B$76:$I$76,0))*$F10</f>
        <v>0</v>
      </c>
      <c r="AK10" s="107">
        <f>INDEX(Auxiliar_OPEX_Drivers!$B$76:$I$84,MATCH($E10,Auxiliar_OPEX_Drivers!$B$76:$B$84,0),MATCH(YEAR(AK$2),Auxiliar_OPEX_Drivers!$B$76:$I$76,0))*$F10</f>
        <v>0</v>
      </c>
      <c r="AL10" s="107">
        <f>INDEX(Auxiliar_OPEX_Drivers!$B$76:$I$84,MATCH($E10,Auxiliar_OPEX_Drivers!$B$76:$B$84,0),MATCH(YEAR(AL$2),Auxiliar_OPEX_Drivers!$B$76:$I$76,0))*$F10</f>
        <v>0</v>
      </c>
      <c r="AM10" s="107">
        <f>INDEX(Auxiliar_OPEX_Drivers!$B$76:$I$84,MATCH($E10,Auxiliar_OPEX_Drivers!$B$76:$B$84,0),MATCH(YEAR(AM$2),Auxiliar_OPEX_Drivers!$B$76:$I$76,0))*$F10</f>
        <v>0</v>
      </c>
      <c r="AN10" s="107">
        <f>INDEX(Auxiliar_OPEX_Drivers!$B$76:$I$84,MATCH($E10,Auxiliar_OPEX_Drivers!$B$76:$B$84,0),MATCH(YEAR(AN$2),Auxiliar_OPEX_Drivers!$B$76:$I$76,0))*$F10</f>
        <v>0</v>
      </c>
      <c r="AO10" s="107">
        <f>INDEX(Auxiliar_OPEX_Drivers!$B$76:$I$84,MATCH($E10,Auxiliar_OPEX_Drivers!$B$76:$B$84,0),MATCH(YEAR(AO$2),Auxiliar_OPEX_Drivers!$B$76:$I$76,0))*$F10</f>
        <v>0</v>
      </c>
      <c r="AP10" s="107">
        <f>INDEX(Auxiliar_OPEX_Drivers!$B$76:$I$84,MATCH($E10,Auxiliar_OPEX_Drivers!$B$76:$B$84,0),MATCH(YEAR(AP$2),Auxiliar_OPEX_Drivers!$B$76:$I$76,0))*$F10</f>
        <v>0</v>
      </c>
      <c r="AQ10" s="107">
        <f>INDEX(Auxiliar_OPEX_Drivers!$B$76:$I$84,MATCH($E10,Auxiliar_OPEX_Drivers!$B$76:$B$84,0),MATCH(YEAR(AQ$2),Auxiliar_OPEX_Drivers!$B$76:$I$76,0))*$F10</f>
        <v>0</v>
      </c>
      <c r="AR10" s="107">
        <f>INDEX(Auxiliar_OPEX_Drivers!$B$76:$I$84,MATCH($E10,Auxiliar_OPEX_Drivers!$B$76:$B$84,0),MATCH(YEAR(AR$2),Auxiliar_OPEX_Drivers!$B$76:$I$76,0))*$F10</f>
        <v>0</v>
      </c>
      <c r="AS10" s="107">
        <f>INDEX(Auxiliar_OPEX_Drivers!$B$76:$I$84,MATCH($E10,Auxiliar_OPEX_Drivers!$B$76:$B$84,0),MATCH(YEAR(AS$2),Auxiliar_OPEX_Drivers!$B$76:$I$76,0))*$F10</f>
        <v>0</v>
      </c>
      <c r="AT10" s="107">
        <f>INDEX(Auxiliar_OPEX_Drivers!$B$76:$I$84,MATCH($E10,Auxiliar_OPEX_Drivers!$B$76:$B$84,0),MATCH(YEAR(AT$2),Auxiliar_OPEX_Drivers!$B$76:$I$76,0))*$F10</f>
        <v>0</v>
      </c>
      <c r="AU10" s="107">
        <f>INDEX(Auxiliar_OPEX_Drivers!$B$76:$I$84,MATCH($E10,Auxiliar_OPEX_Drivers!$B$76:$B$84,0),MATCH(YEAR(AU$2),Auxiliar_OPEX_Drivers!$B$76:$I$76,0))*$F10</f>
        <v>0</v>
      </c>
      <c r="AV10" s="107">
        <f>INDEX(Auxiliar_OPEX_Drivers!$B$76:$I$84,MATCH($E10,Auxiliar_OPEX_Drivers!$B$76:$B$84,0),MATCH(YEAR(AV$2),Auxiliar_OPEX_Drivers!$B$76:$I$76,0))*$F10</f>
        <v>0</v>
      </c>
      <c r="AW10" s="107">
        <f>INDEX(Auxiliar_OPEX_Drivers!$B$76:$I$84,MATCH($E10,Auxiliar_OPEX_Drivers!$B$76:$B$84,0),MATCH(YEAR(AW$2),Auxiliar_OPEX_Drivers!$B$76:$I$76,0))*$F10</f>
        <v>0</v>
      </c>
      <c r="AX10" s="107">
        <f>INDEX(Auxiliar_OPEX_Drivers!$B$76:$I$84,MATCH($E10,Auxiliar_OPEX_Drivers!$B$76:$B$84,0),MATCH(YEAR(AX$2),Auxiliar_OPEX_Drivers!$B$76:$I$76,0))*$F10</f>
        <v>0</v>
      </c>
      <c r="AY10" s="107">
        <f>INDEX(Auxiliar_OPEX_Drivers!$B$76:$I$84,MATCH($E10,Auxiliar_OPEX_Drivers!$B$76:$B$84,0),MATCH(YEAR(AY$2),Auxiliar_OPEX_Drivers!$B$76:$I$76,0))*$F10</f>
        <v>0</v>
      </c>
      <c r="AZ10" s="107">
        <f>INDEX(Auxiliar_OPEX_Drivers!$B$76:$I$84,MATCH($E10,Auxiliar_OPEX_Drivers!$B$76:$B$84,0),MATCH(YEAR(AZ$2),Auxiliar_OPEX_Drivers!$B$76:$I$76,0))*$F10</f>
        <v>0</v>
      </c>
      <c r="BA10" s="107">
        <f>INDEX(Auxiliar_OPEX_Drivers!$B$76:$I$84,MATCH($E10,Auxiliar_OPEX_Drivers!$B$76:$B$84,0),MATCH(YEAR(BA$2),Auxiliar_OPEX_Drivers!$B$76:$I$76,0))*$F10</f>
        <v>0</v>
      </c>
      <c r="BB10" s="107">
        <f>INDEX(Auxiliar_OPEX_Drivers!$B$76:$I$84,MATCH($E10,Auxiliar_OPEX_Drivers!$B$76:$B$84,0),MATCH(YEAR(BB$2),Auxiliar_OPEX_Drivers!$B$76:$I$76,0))*$F10</f>
        <v>0</v>
      </c>
      <c r="BC10" s="107">
        <f>INDEX(Auxiliar_OPEX_Drivers!$B$76:$I$84,MATCH($E10,Auxiliar_OPEX_Drivers!$B$76:$B$84,0),MATCH(YEAR(BC$2),Auxiliar_OPEX_Drivers!$B$76:$I$76,0))*$F10</f>
        <v>0</v>
      </c>
      <c r="BD10" s="107">
        <f>INDEX(Auxiliar_OPEX_Drivers!$B$76:$I$84,MATCH($E10,Auxiliar_OPEX_Drivers!$B$76:$B$84,0),MATCH(YEAR(BD$2),Auxiliar_OPEX_Drivers!$B$76:$I$76,0))*$F10</f>
        <v>0</v>
      </c>
      <c r="BE10" s="107">
        <f>INDEX(Auxiliar_OPEX_Drivers!$B$76:$I$84,MATCH($E10,Auxiliar_OPEX_Drivers!$B$76:$B$84,0),MATCH(YEAR(BE$2),Auxiliar_OPEX_Drivers!$B$76:$I$76,0))*$F10</f>
        <v>0</v>
      </c>
      <c r="BF10" s="107">
        <f>INDEX(Auxiliar_OPEX_Drivers!$B$76:$I$84,MATCH($E10,Auxiliar_OPEX_Drivers!$B$76:$B$84,0),MATCH(YEAR(BF$2),Auxiliar_OPEX_Drivers!$B$76:$I$76,0))*$F10</f>
        <v>0</v>
      </c>
      <c r="BG10" s="107">
        <f>INDEX(Auxiliar_OPEX_Drivers!$B$76:$I$84,MATCH($E10,Auxiliar_OPEX_Drivers!$B$76:$B$84,0),MATCH(YEAR(BG$2),Auxiliar_OPEX_Drivers!$B$76:$I$76,0))*$F10</f>
        <v>0</v>
      </c>
      <c r="BH10" s="107">
        <f>INDEX(Auxiliar_OPEX_Drivers!$B$76:$I$84,MATCH($E10,Auxiliar_OPEX_Drivers!$B$76:$B$84,0),MATCH(YEAR(BH$2),Auxiliar_OPEX_Drivers!$B$76:$I$76,0))*$F10</f>
        <v>0</v>
      </c>
      <c r="BI10" s="107">
        <f>INDEX(Auxiliar_OPEX_Drivers!$B$76:$I$84,MATCH($E10,Auxiliar_OPEX_Drivers!$B$76:$B$84,0),MATCH(YEAR(BI$2),Auxiliar_OPEX_Drivers!$B$76:$I$76,0))*$F10</f>
        <v>0</v>
      </c>
      <c r="BJ10" s="107">
        <f>INDEX(Auxiliar_OPEX_Drivers!$B$76:$I$84,MATCH($E10,Auxiliar_OPEX_Drivers!$B$76:$B$84,0),MATCH(YEAR(BJ$2),Auxiliar_OPEX_Drivers!$B$76:$I$76,0))*$F10</f>
        <v>0</v>
      </c>
      <c r="BK10" s="107">
        <f>INDEX(Auxiliar_OPEX_Drivers!$B$76:$I$84,MATCH($E10,Auxiliar_OPEX_Drivers!$B$76:$B$84,0),MATCH(YEAR(BK$2),Auxiliar_OPEX_Drivers!$B$76:$I$76,0))*$F10</f>
        <v>0</v>
      </c>
      <c r="BL10" s="107">
        <f>INDEX(Auxiliar_OPEX_Drivers!$B$76:$I$84,MATCH($E10,Auxiliar_OPEX_Drivers!$B$76:$B$84,0),MATCH(YEAR(BL$2),Auxiliar_OPEX_Drivers!$B$76:$I$76,0))*$F10</f>
        <v>0</v>
      </c>
      <c r="BM10" s="107">
        <f>INDEX(Auxiliar_OPEX_Drivers!$B$76:$I$84,MATCH($E10,Auxiliar_OPEX_Drivers!$B$76:$B$84,0),MATCH(YEAR(BM$2),Auxiliar_OPEX_Drivers!$B$76:$I$76,0))*$F10</f>
        <v>0</v>
      </c>
      <c r="BN10" s="107">
        <f>INDEX(Auxiliar_OPEX_Drivers!$B$76:$I$84,MATCH($E10,Auxiliar_OPEX_Drivers!$B$76:$B$84,0),MATCH(YEAR(BN$2),Auxiliar_OPEX_Drivers!$B$76:$I$76,0))*$F10</f>
        <v>0</v>
      </c>
      <c r="BO10" s="107">
        <f>INDEX(Auxiliar_OPEX_Drivers!$B$76:$I$84,MATCH($E10,Auxiliar_OPEX_Drivers!$B$76:$B$84,0),MATCH(YEAR(BO$2),Auxiliar_OPEX_Drivers!$B$76:$I$76,0))*$F10</f>
        <v>0</v>
      </c>
      <c r="BP10" s="107">
        <f>INDEX(Auxiliar_OPEX_Drivers!$B$76:$I$84,MATCH($E10,Auxiliar_OPEX_Drivers!$B$76:$B$84,0),MATCH(YEAR(BP$2),Auxiliar_OPEX_Drivers!$B$76:$I$76,0))*$F10</f>
        <v>0</v>
      </c>
      <c r="BQ10" s="107">
        <f>INDEX(Auxiliar_OPEX_Drivers!$B$76:$I$84,MATCH($E10,Auxiliar_OPEX_Drivers!$B$76:$B$84,0),MATCH(YEAR(BQ$2),Auxiliar_OPEX_Drivers!$B$76:$I$76,0))*$F10</f>
        <v>0</v>
      </c>
      <c r="BR10" s="107">
        <f>INDEX(Auxiliar_OPEX_Drivers!$B$76:$I$84,MATCH($E10,Auxiliar_OPEX_Drivers!$B$76:$B$84,0),MATCH(YEAR(BR$2),Auxiliar_OPEX_Drivers!$B$76:$I$76,0))*$F10</f>
        <v>0</v>
      </c>
      <c r="BS10" s="107">
        <f>INDEX(Auxiliar_OPEX_Drivers!$B$76:$I$84,MATCH($E10,Auxiliar_OPEX_Drivers!$B$76:$B$84,0),MATCH(YEAR(BS$2),Auxiliar_OPEX_Drivers!$B$76:$I$76,0))*$F10</f>
        <v>0</v>
      </c>
      <c r="BT10" s="107">
        <f>INDEX(Auxiliar_OPEX_Drivers!$B$76:$I$84,MATCH($E10,Auxiliar_OPEX_Drivers!$B$76:$B$84,0),MATCH(YEAR(BT$2),Auxiliar_OPEX_Drivers!$B$76:$I$76,0))*$F10</f>
        <v>0</v>
      </c>
      <c r="BU10" s="107">
        <f>INDEX(Auxiliar_OPEX_Drivers!$B$76:$I$84,MATCH($E10,Auxiliar_OPEX_Drivers!$B$76:$B$84,0),MATCH(YEAR(BU$2),Auxiliar_OPEX_Drivers!$B$76:$I$76,0))*$F10</f>
        <v>0</v>
      </c>
      <c r="BV10" s="107">
        <f>INDEX(Auxiliar_OPEX_Drivers!$B$76:$I$84,MATCH($E10,Auxiliar_OPEX_Drivers!$B$76:$B$84,0),MATCH(YEAR(BV$2),Auxiliar_OPEX_Drivers!$B$76:$I$76,0))*$F10</f>
        <v>0</v>
      </c>
      <c r="BW10" s="107">
        <f>INDEX(Auxiliar_OPEX_Drivers!$B$76:$I$84,MATCH($E10,Auxiliar_OPEX_Drivers!$B$76:$B$84,0),MATCH(YEAR(BW$2),Auxiliar_OPEX_Drivers!$B$76:$I$76,0))*$F10</f>
        <v>0</v>
      </c>
      <c r="BX10" s="107">
        <f>INDEX(Auxiliar_OPEX_Drivers!$B$76:$I$84,MATCH($E10,Auxiliar_OPEX_Drivers!$B$76:$B$84,0),MATCH(YEAR(BX$2),Auxiliar_OPEX_Drivers!$B$76:$I$76,0))*$F10</f>
        <v>0</v>
      </c>
      <c r="BY10" s="107">
        <f>INDEX(Auxiliar_OPEX_Drivers!$B$76:$I$84,MATCH($E10,Auxiliar_OPEX_Drivers!$B$76:$B$84,0),MATCH(YEAR(BY$2),Auxiliar_OPEX_Drivers!$B$76:$I$76,0))*$F10</f>
        <v>0</v>
      </c>
      <c r="BZ10" s="107">
        <f>INDEX(Auxiliar_OPEX_Drivers!$B$76:$I$84,MATCH($E10,Auxiliar_OPEX_Drivers!$B$76:$B$84,0),MATCH(YEAR(BZ$2),Auxiliar_OPEX_Drivers!$B$76:$I$76,0))*$F10</f>
        <v>0</v>
      </c>
      <c r="CA10" s="107">
        <f>INDEX(Auxiliar_OPEX_Drivers!$B$76:$I$84,MATCH($E10,Auxiliar_OPEX_Drivers!$B$76:$B$84,0),MATCH(YEAR(CA$2),Auxiliar_OPEX_Drivers!$B$76:$I$76,0))*$F10</f>
        <v>0</v>
      </c>
      <c r="CB10" s="107">
        <f>INDEX(Auxiliar_OPEX_Drivers!$B$76:$I$84,MATCH($E10,Auxiliar_OPEX_Drivers!$B$76:$B$84,0),MATCH(YEAR(CB$2),Auxiliar_OPEX_Drivers!$B$76:$I$76,0))*$F10</f>
        <v>0</v>
      </c>
      <c r="CC10" s="107">
        <f>INDEX(Auxiliar_OPEX_Drivers!$B$76:$I$84,MATCH($E10,Auxiliar_OPEX_Drivers!$B$76:$B$84,0),MATCH(YEAR(CC$2),Auxiliar_OPEX_Drivers!$B$76:$I$76,0))*$F10</f>
        <v>0</v>
      </c>
      <c r="CD10" s="107">
        <f>INDEX(Auxiliar_OPEX_Drivers!$B$76:$I$84,MATCH($E10,Auxiliar_OPEX_Drivers!$B$76:$B$84,0),MATCH(YEAR(CD$2),Auxiliar_OPEX_Drivers!$B$76:$I$76,0))*$F10</f>
        <v>0</v>
      </c>
      <c r="CE10" s="107">
        <f>INDEX(Auxiliar_OPEX_Drivers!$B$76:$I$84,MATCH($E10,Auxiliar_OPEX_Drivers!$B$76:$B$84,0),MATCH(YEAR(CE$2),Auxiliar_OPEX_Drivers!$B$76:$I$76,0))*$F10</f>
        <v>0</v>
      </c>
      <c r="CF10" s="107">
        <f>INDEX(Auxiliar_OPEX_Drivers!$B$76:$I$84,MATCH($E10,Auxiliar_OPEX_Drivers!$B$76:$B$84,0),MATCH(YEAR(CF$2),Auxiliar_OPEX_Drivers!$B$76:$I$76,0))*$F10</f>
        <v>0</v>
      </c>
      <c r="CG10" s="107">
        <f>INDEX(Auxiliar_OPEX_Drivers!$B$76:$I$84,MATCH($E10,Auxiliar_OPEX_Drivers!$B$76:$B$84,0),MATCH(YEAR(CG$2),Auxiliar_OPEX_Drivers!$B$76:$I$76,0))*$F10</f>
        <v>0</v>
      </c>
      <c r="CI10" s="51">
        <f>INDEX(Auxiliar_OPEX_CustosUnit!$A$1:$R$129,MATCH(Auxiliar_OPEX_P!$A10,Auxiliar_OPEX_CustosUnit!$A$1:$A$129,0),MATCH(CI$2,Auxiliar_OPEX_CustosUnit!$A$3:$Q$3,0))*(1-DRE_Auxiliar!$A$5)</f>
        <v>0</v>
      </c>
      <c r="CJ10" s="51">
        <f>INDEX(Auxiliar_OPEX_CustosUnit!$A$1:$R$129,MATCH(Auxiliar_OPEX_P!$A10,Auxiliar_OPEX_CustosUnit!$A$1:$A$129,0),MATCH(CJ$2,Auxiliar_OPEX_CustosUnit!$A$3:$Q$3,0))*(1-DRE_Auxiliar!$A$5)</f>
        <v>0</v>
      </c>
      <c r="CK10" s="51">
        <f>INDEX(Auxiliar_OPEX_CustosUnit!$A$1:$R$129,MATCH(Auxiliar_OPEX_P!$A10,Auxiliar_OPEX_CustosUnit!$A$1:$A$129,0),MATCH(CK$2,Auxiliar_OPEX_CustosUnit!$A$3:$Q$3,0))*(1-DRE_Auxiliar!$A$5)</f>
        <v>0</v>
      </c>
      <c r="CL10" s="51">
        <f>INDEX(Auxiliar_OPEX_CustosUnit!$A$1:$R$129,MATCH(Auxiliar_OPEX_P!$A10,Auxiliar_OPEX_CustosUnit!$A$1:$A$129,0),MATCH(CL$2,Auxiliar_OPEX_CustosUnit!$A$3:$Q$3,0))*(1-DRE_Auxiliar!$A$5)</f>
        <v>0</v>
      </c>
      <c r="CM10" s="51">
        <f>INDEX(Auxiliar_OPEX_CustosUnit!$A$1:$R$129,MATCH(Auxiliar_OPEX_P!$A10,Auxiliar_OPEX_CustosUnit!$A$1:$A$129,0),MATCH(CM$2,Auxiliar_OPEX_CustosUnit!$A$3:$Q$3,0))*(1-DRE_Auxiliar!$A$5)</f>
        <v>0</v>
      </c>
      <c r="CN10" s="51">
        <f>INDEX(Auxiliar_OPEX_CustosUnit!$A$1:$R$129,MATCH(Auxiliar_OPEX_P!$A10,Auxiliar_OPEX_CustosUnit!$A$1:$A$129,0),MATCH(CN$2,Auxiliar_OPEX_CustosUnit!$A$3:$Q$3,0))*(1-DRE_Auxiliar!$A$5)</f>
        <v>0</v>
      </c>
      <c r="CO10" s="51">
        <f>INDEX(Auxiliar_OPEX_CustosUnit!$A$1:$R$129,MATCH(Auxiliar_OPEX_P!$A10,Auxiliar_OPEX_CustosUnit!$A$1:$A$129,0),MATCH(CO$2,Auxiliar_OPEX_CustosUnit!$A$3:$Q$3,0))*(1-DRE_Auxiliar!$A$5)</f>
        <v>0</v>
      </c>
      <c r="CP10" s="51">
        <f>INDEX(Auxiliar_OPEX_CustosUnit!$A$1:$R$129,MATCH(Auxiliar_OPEX_P!$A10,Auxiliar_OPEX_CustosUnit!$A$1:$A$129,0),MATCH(CP$2,Auxiliar_OPEX_CustosUnit!$A$3:$Q$3,0))*(1-DRE_Auxiliar!$A$5)</f>
        <v>0</v>
      </c>
      <c r="CQ10" s="51">
        <f>INDEX(Auxiliar_OPEX_CustosUnit!$A$1:$R$129,MATCH(Auxiliar_OPEX_P!$A10,Auxiliar_OPEX_CustosUnit!$A$1:$A$129,0),MATCH(CQ$2,Auxiliar_OPEX_CustosUnit!$A$3:$Q$3,0))*(1-DRE_Auxiliar!$A$5)</f>
        <v>0</v>
      </c>
      <c r="CR10" s="51">
        <f>INDEX(Auxiliar_OPEX_CustosUnit!$A$1:$R$129,MATCH(Auxiliar_OPEX_P!$A10,Auxiliar_OPEX_CustosUnit!$A$1:$A$129,0),MATCH(CR$2,Auxiliar_OPEX_CustosUnit!$A$3:$Q$3,0))*(1-DRE_Auxiliar!$A$5)</f>
        <v>0</v>
      </c>
      <c r="CS10" s="51">
        <f>INDEX(Auxiliar_OPEX_CustosUnit!$A$1:$R$129,MATCH(Auxiliar_OPEX_P!$A10,Auxiliar_OPEX_CustosUnit!$A$1:$A$129,0),MATCH(CS$2,Auxiliar_OPEX_CustosUnit!$A$3:$Q$3,0))*(1-DRE_Auxiliar!$A$5)</f>
        <v>0</v>
      </c>
      <c r="CT10" s="51">
        <f>INDEX(Auxiliar_OPEX_CustosUnit!$A$1:$R$129,MATCH(Auxiliar_OPEX_P!$A10,Auxiliar_OPEX_CustosUnit!$A$1:$A$129,0),MATCH(CT$2,Auxiliar_OPEX_CustosUnit!$A$3:$Q$3,0))*(1-DRE_Auxiliar!$A$5)</f>
        <v>0</v>
      </c>
      <c r="CU10" s="53">
        <f t="shared" si="227"/>
        <v>0</v>
      </c>
      <c r="CV10" s="53">
        <f t="shared" si="228"/>
        <v>0</v>
      </c>
      <c r="CW10" s="53">
        <f t="shared" si="229"/>
        <v>0</v>
      </c>
      <c r="CX10" s="53">
        <f t="shared" si="230"/>
        <v>0</v>
      </c>
      <c r="CY10" s="53">
        <f t="shared" si="231"/>
        <v>0</v>
      </c>
      <c r="CZ10" s="53">
        <f t="shared" si="232"/>
        <v>0</v>
      </c>
      <c r="DA10" s="53">
        <f t="shared" si="233"/>
        <v>0</v>
      </c>
      <c r="DB10" s="53">
        <f t="shared" si="234"/>
        <v>0</v>
      </c>
      <c r="DC10" s="53">
        <f t="shared" si="235"/>
        <v>0</v>
      </c>
      <c r="DD10" s="53">
        <f t="shared" si="236"/>
        <v>0</v>
      </c>
      <c r="DE10" s="53">
        <f t="shared" si="237"/>
        <v>0</v>
      </c>
      <c r="DF10" s="53">
        <f t="shared" si="238"/>
        <v>0</v>
      </c>
      <c r="DG10" s="53">
        <f t="shared" si="239"/>
        <v>0</v>
      </c>
      <c r="DH10" s="53">
        <f t="shared" si="240"/>
        <v>0</v>
      </c>
      <c r="DI10" s="53">
        <f t="shared" si="241"/>
        <v>0</v>
      </c>
      <c r="DJ10" s="53">
        <f t="shared" si="242"/>
        <v>0</v>
      </c>
      <c r="DK10" s="53">
        <f t="shared" si="243"/>
        <v>0</v>
      </c>
      <c r="DL10" s="53">
        <f t="shared" si="244"/>
        <v>0</v>
      </c>
      <c r="DM10" s="53">
        <f t="shared" si="245"/>
        <v>0</v>
      </c>
      <c r="DN10" s="53">
        <f t="shared" si="246"/>
        <v>0</v>
      </c>
      <c r="DO10" s="53">
        <f t="shared" si="247"/>
        <v>0</v>
      </c>
      <c r="DP10" s="53">
        <f t="shared" si="248"/>
        <v>0</v>
      </c>
      <c r="DQ10" s="53">
        <f t="shared" si="249"/>
        <v>0</v>
      </c>
      <c r="DR10" s="53">
        <f t="shared" si="250"/>
        <v>0</v>
      </c>
      <c r="DS10" s="53">
        <f t="shared" si="251"/>
        <v>0</v>
      </c>
      <c r="DT10" s="53">
        <f t="shared" si="252"/>
        <v>0</v>
      </c>
      <c r="DU10" s="53">
        <f t="shared" si="253"/>
        <v>0</v>
      </c>
      <c r="DV10" s="53">
        <f t="shared" si="254"/>
        <v>0</v>
      </c>
      <c r="DW10" s="53">
        <f t="shared" si="255"/>
        <v>0</v>
      </c>
      <c r="DX10" s="53">
        <f t="shared" si="256"/>
        <v>0</v>
      </c>
      <c r="DY10" s="53">
        <f t="shared" si="257"/>
        <v>0</v>
      </c>
      <c r="DZ10" s="53">
        <f t="shared" si="258"/>
        <v>0</v>
      </c>
      <c r="EA10" s="53">
        <f t="shared" si="259"/>
        <v>0</v>
      </c>
      <c r="EB10" s="53">
        <f t="shared" si="260"/>
        <v>0</v>
      </c>
      <c r="EC10" s="53">
        <f t="shared" si="261"/>
        <v>0</v>
      </c>
      <c r="ED10" s="53">
        <f t="shared" si="262"/>
        <v>0</v>
      </c>
      <c r="EE10" s="53">
        <f t="shared" si="263"/>
        <v>0</v>
      </c>
      <c r="EF10" s="53">
        <f t="shared" si="264"/>
        <v>0</v>
      </c>
      <c r="EG10" s="53">
        <f t="shared" si="265"/>
        <v>0</v>
      </c>
      <c r="EH10" s="53">
        <f t="shared" si="266"/>
        <v>0</v>
      </c>
      <c r="EI10" s="53">
        <f t="shared" si="267"/>
        <v>0</v>
      </c>
      <c r="EJ10" s="53">
        <f t="shared" si="268"/>
        <v>0</v>
      </c>
      <c r="EK10" s="53">
        <f t="shared" si="269"/>
        <v>0</v>
      </c>
      <c r="EL10" s="53">
        <f t="shared" si="270"/>
        <v>0</v>
      </c>
      <c r="EM10" s="53">
        <f t="shared" si="271"/>
        <v>0</v>
      </c>
      <c r="EN10" s="53">
        <f t="shared" si="272"/>
        <v>0</v>
      </c>
      <c r="EO10" s="53">
        <f t="shared" si="273"/>
        <v>0</v>
      </c>
      <c r="EP10" s="53">
        <f t="shared" si="274"/>
        <v>0</v>
      </c>
      <c r="EQ10" s="53">
        <f t="shared" si="275"/>
        <v>0</v>
      </c>
      <c r="ER10" s="53">
        <f t="shared" si="276"/>
        <v>0</v>
      </c>
      <c r="ES10" s="53">
        <f t="shared" si="277"/>
        <v>0</v>
      </c>
      <c r="ET10" s="53">
        <f t="shared" si="278"/>
        <v>0</v>
      </c>
      <c r="EU10" s="53">
        <f t="shared" si="279"/>
        <v>0</v>
      </c>
      <c r="EV10" s="53">
        <f t="shared" si="280"/>
        <v>0</v>
      </c>
      <c r="EW10" s="53">
        <f t="shared" si="281"/>
        <v>0</v>
      </c>
      <c r="EX10" s="53">
        <f t="shared" si="282"/>
        <v>0</v>
      </c>
      <c r="EY10" s="53">
        <f t="shared" si="283"/>
        <v>0</v>
      </c>
      <c r="EZ10" s="53">
        <f t="shared" si="284"/>
        <v>0</v>
      </c>
      <c r="FA10" s="53">
        <f t="shared" si="285"/>
        <v>0</v>
      </c>
      <c r="FB10" s="53">
        <f t="shared" si="286"/>
        <v>0</v>
      </c>
      <c r="FC10" s="53">
        <f t="shared" si="287"/>
        <v>0</v>
      </c>
      <c r="FD10" s="53">
        <f t="shared" si="288"/>
        <v>0</v>
      </c>
      <c r="FE10" s="53">
        <f t="shared" si="289"/>
        <v>0</v>
      </c>
      <c r="FF10" s="53">
        <f t="shared" si="290"/>
        <v>0</v>
      </c>
      <c r="FG10" s="53">
        <f t="shared" si="291"/>
        <v>0</v>
      </c>
      <c r="FH10" s="53">
        <f t="shared" si="292"/>
        <v>0</v>
      </c>
      <c r="FI10" s="53">
        <f t="shared" si="293"/>
        <v>0</v>
      </c>
      <c r="FJ10" s="53">
        <f t="shared" si="294"/>
        <v>0</v>
      </c>
      <c r="FK10" s="53">
        <f t="shared" si="295"/>
        <v>0</v>
      </c>
      <c r="FL10" s="53">
        <f t="shared" si="296"/>
        <v>0</v>
      </c>
      <c r="FM10" s="53">
        <f t="shared" si="297"/>
        <v>0</v>
      </c>
      <c r="FN10" s="53">
        <f t="shared" si="298"/>
        <v>0</v>
      </c>
      <c r="FP10" s="51">
        <f t="shared" si="299"/>
        <v>0</v>
      </c>
      <c r="FQ10" s="51">
        <f t="shared" si="306"/>
        <v>0</v>
      </c>
      <c r="FR10" s="51">
        <f t="shared" si="307"/>
        <v>0</v>
      </c>
      <c r="FS10" s="51">
        <f t="shared" si="308"/>
        <v>0</v>
      </c>
      <c r="FT10" s="51">
        <f t="shared" si="309"/>
        <v>0</v>
      </c>
      <c r="FU10" s="51">
        <f t="shared" si="310"/>
        <v>0</v>
      </c>
      <c r="FV10" s="51">
        <f t="shared" si="311"/>
        <v>0</v>
      </c>
      <c r="FW10" s="51">
        <f t="shared" si="312"/>
        <v>0</v>
      </c>
      <c r="FX10" s="51">
        <f t="shared" si="313"/>
        <v>0</v>
      </c>
      <c r="FY10" s="51">
        <f t="shared" si="314"/>
        <v>0</v>
      </c>
      <c r="FZ10" s="51">
        <f t="shared" si="315"/>
        <v>0</v>
      </c>
      <c r="GA10" s="51">
        <f t="shared" si="316"/>
        <v>0</v>
      </c>
      <c r="GB10" s="51">
        <f t="shared" si="317"/>
        <v>0</v>
      </c>
      <c r="GC10" s="51">
        <f t="shared" si="318"/>
        <v>0</v>
      </c>
      <c r="GD10" s="51">
        <f t="shared" si="319"/>
        <v>0</v>
      </c>
      <c r="GE10" s="51">
        <f t="shared" si="320"/>
        <v>0</v>
      </c>
      <c r="GF10" s="51">
        <f t="shared" si="321"/>
        <v>0</v>
      </c>
      <c r="GG10" s="51">
        <f t="shared" si="322"/>
        <v>0</v>
      </c>
      <c r="GH10" s="51">
        <f t="shared" si="323"/>
        <v>0</v>
      </c>
      <c r="GI10" s="51">
        <f t="shared" si="324"/>
        <v>0</v>
      </c>
      <c r="GJ10" s="51">
        <f t="shared" si="325"/>
        <v>0</v>
      </c>
      <c r="GK10" s="51">
        <f t="shared" si="326"/>
        <v>0</v>
      </c>
      <c r="GL10" s="51">
        <f t="shared" si="327"/>
        <v>0</v>
      </c>
      <c r="GM10" s="51">
        <f t="shared" si="328"/>
        <v>0</v>
      </c>
      <c r="GN10" s="51">
        <f t="shared" si="329"/>
        <v>0</v>
      </c>
      <c r="GO10" s="51">
        <f t="shared" si="330"/>
        <v>0</v>
      </c>
      <c r="GP10" s="51">
        <f t="shared" si="331"/>
        <v>0</v>
      </c>
      <c r="GQ10" s="51">
        <f t="shared" si="332"/>
        <v>0</v>
      </c>
      <c r="GR10" s="51">
        <f t="shared" si="333"/>
        <v>0</v>
      </c>
      <c r="GS10" s="51">
        <f t="shared" si="334"/>
        <v>0</v>
      </c>
      <c r="GT10" s="51">
        <f t="shared" si="335"/>
        <v>0</v>
      </c>
      <c r="GU10" s="51">
        <f t="shared" si="336"/>
        <v>0</v>
      </c>
      <c r="GV10" s="51">
        <f t="shared" si="337"/>
        <v>0</v>
      </c>
      <c r="GW10" s="51">
        <f t="shared" si="338"/>
        <v>0</v>
      </c>
      <c r="GX10" s="51">
        <f t="shared" si="339"/>
        <v>0</v>
      </c>
      <c r="GY10" s="51">
        <f t="shared" si="340"/>
        <v>0</v>
      </c>
      <c r="GZ10" s="51">
        <f t="shared" si="341"/>
        <v>0</v>
      </c>
      <c r="HA10" s="51">
        <f t="shared" si="342"/>
        <v>0</v>
      </c>
      <c r="HB10" s="51">
        <f t="shared" si="343"/>
        <v>0</v>
      </c>
      <c r="HC10" s="51">
        <f t="shared" si="344"/>
        <v>0</v>
      </c>
      <c r="HD10" s="51">
        <f t="shared" si="345"/>
        <v>0</v>
      </c>
      <c r="HE10" s="51">
        <f t="shared" si="346"/>
        <v>0</v>
      </c>
      <c r="HF10" s="51">
        <f t="shared" si="347"/>
        <v>0</v>
      </c>
      <c r="HG10" s="51">
        <f t="shared" si="348"/>
        <v>0</v>
      </c>
      <c r="HH10" s="51">
        <f t="shared" si="349"/>
        <v>0</v>
      </c>
      <c r="HI10" s="51">
        <f t="shared" si="350"/>
        <v>0</v>
      </c>
      <c r="HJ10" s="51">
        <f t="shared" si="351"/>
        <v>0</v>
      </c>
      <c r="HK10" s="51">
        <f t="shared" si="352"/>
        <v>0</v>
      </c>
      <c r="HL10" s="51">
        <f t="shared" si="353"/>
        <v>0</v>
      </c>
      <c r="HM10" s="51">
        <f t="shared" si="354"/>
        <v>0</v>
      </c>
      <c r="HN10" s="51">
        <f t="shared" si="355"/>
        <v>0</v>
      </c>
      <c r="HO10" s="51">
        <f t="shared" si="356"/>
        <v>0</v>
      </c>
      <c r="HP10" s="51">
        <f t="shared" si="357"/>
        <v>0</v>
      </c>
      <c r="HQ10" s="51">
        <f t="shared" si="358"/>
        <v>0</v>
      </c>
      <c r="HR10" s="51">
        <f t="shared" si="359"/>
        <v>0</v>
      </c>
      <c r="HS10" s="51">
        <f t="shared" si="360"/>
        <v>0</v>
      </c>
      <c r="HT10" s="51">
        <f t="shared" si="361"/>
        <v>0</v>
      </c>
      <c r="HU10" s="51">
        <f t="shared" si="362"/>
        <v>0</v>
      </c>
      <c r="HV10" s="51">
        <f t="shared" si="363"/>
        <v>0</v>
      </c>
      <c r="HW10" s="51">
        <f t="shared" si="364"/>
        <v>0</v>
      </c>
      <c r="HX10" s="51">
        <f t="shared" si="365"/>
        <v>0</v>
      </c>
      <c r="HY10" s="51">
        <f t="shared" si="366"/>
        <v>0</v>
      </c>
      <c r="HZ10" s="51">
        <f t="shared" si="367"/>
        <v>0</v>
      </c>
      <c r="IA10" s="51">
        <f t="shared" si="368"/>
        <v>0</v>
      </c>
      <c r="IB10" s="51">
        <f t="shared" si="305"/>
        <v>0</v>
      </c>
      <c r="IC10" s="51">
        <f t="shared" si="3"/>
        <v>0</v>
      </c>
      <c r="ID10" s="51">
        <f t="shared" si="3"/>
        <v>0</v>
      </c>
      <c r="IE10" s="51">
        <f t="shared" si="3"/>
        <v>0</v>
      </c>
      <c r="IF10" s="51">
        <f t="shared" si="3"/>
        <v>0</v>
      </c>
      <c r="IG10" s="51">
        <f t="shared" si="3"/>
        <v>0</v>
      </c>
      <c r="IH10" s="51">
        <f t="shared" si="3"/>
        <v>0</v>
      </c>
      <c r="II10" s="51">
        <f t="shared" si="3"/>
        <v>0</v>
      </c>
      <c r="IJ10" s="51">
        <f t="shared" si="3"/>
        <v>0</v>
      </c>
      <c r="IK10" s="51">
        <f t="shared" si="3"/>
        <v>0</v>
      </c>
      <c r="IL10" s="51">
        <f t="shared" si="3"/>
        <v>0</v>
      </c>
      <c r="IM10" s="51">
        <f t="shared" si="3"/>
        <v>0</v>
      </c>
      <c r="IN10" s="51">
        <f t="shared" si="3"/>
        <v>0</v>
      </c>
      <c r="IO10" s="51">
        <f t="shared" si="3"/>
        <v>0</v>
      </c>
      <c r="IP10" s="51">
        <f t="shared" si="3"/>
        <v>0</v>
      </c>
      <c r="IQ10" s="51">
        <f t="shared" si="3"/>
        <v>0</v>
      </c>
      <c r="IS10" s="51">
        <f t="shared" si="300"/>
        <v>0</v>
      </c>
      <c r="IT10" s="51">
        <f t="shared" si="300"/>
        <v>0</v>
      </c>
      <c r="IU10" s="51">
        <f t="shared" si="300"/>
        <v>0</v>
      </c>
      <c r="IV10" s="51">
        <f t="shared" si="300"/>
        <v>0</v>
      </c>
      <c r="IW10" s="51">
        <f t="shared" si="300"/>
        <v>0</v>
      </c>
      <c r="IX10" s="51">
        <f t="shared" si="300"/>
        <v>0</v>
      </c>
      <c r="IZ10" s="111">
        <f t="shared" si="301"/>
        <v>0</v>
      </c>
      <c r="JA10" s="111">
        <f t="shared" si="5"/>
        <v>0</v>
      </c>
      <c r="JB10" s="111">
        <f t="shared" si="6"/>
        <v>0</v>
      </c>
      <c r="JC10" s="111">
        <f t="shared" si="7"/>
        <v>0</v>
      </c>
      <c r="JD10" s="111">
        <f t="shared" si="8"/>
        <v>0</v>
      </c>
      <c r="JE10" s="111">
        <f t="shared" si="9"/>
        <v>0</v>
      </c>
      <c r="JF10" s="111">
        <f t="shared" si="10"/>
        <v>0</v>
      </c>
      <c r="JG10" s="111">
        <f t="shared" si="11"/>
        <v>0</v>
      </c>
      <c r="JH10" s="111">
        <f t="shared" si="12"/>
        <v>0</v>
      </c>
      <c r="JI10" s="111">
        <f t="shared" si="13"/>
        <v>0</v>
      </c>
      <c r="JJ10" s="111">
        <f t="shared" si="14"/>
        <v>0</v>
      </c>
      <c r="JK10" s="111">
        <f t="shared" si="15"/>
        <v>0</v>
      </c>
      <c r="JL10" s="111">
        <f t="shared" si="16"/>
        <v>0</v>
      </c>
      <c r="JM10" s="111">
        <f t="shared" si="17"/>
        <v>0</v>
      </c>
      <c r="JN10" s="111">
        <f t="shared" si="18"/>
        <v>0</v>
      </c>
      <c r="JO10" s="111">
        <f t="shared" si="19"/>
        <v>0</v>
      </c>
      <c r="JP10" s="111">
        <f t="shared" si="20"/>
        <v>0</v>
      </c>
      <c r="JQ10" s="111">
        <f t="shared" si="21"/>
        <v>0</v>
      </c>
      <c r="JR10" s="111">
        <f t="shared" si="22"/>
        <v>0</v>
      </c>
      <c r="JS10" s="111">
        <f t="shared" si="23"/>
        <v>0</v>
      </c>
      <c r="JT10" s="111">
        <f t="shared" si="24"/>
        <v>0</v>
      </c>
      <c r="JU10" s="111">
        <f t="shared" si="25"/>
        <v>0</v>
      </c>
      <c r="JV10" s="111">
        <f t="shared" si="26"/>
        <v>0</v>
      </c>
      <c r="JW10" s="111">
        <f t="shared" si="27"/>
        <v>0</v>
      </c>
      <c r="JX10" s="111">
        <f t="shared" si="28"/>
        <v>0</v>
      </c>
      <c r="JY10" s="111">
        <f t="shared" si="29"/>
        <v>0</v>
      </c>
      <c r="JZ10" s="111">
        <f t="shared" si="30"/>
        <v>0</v>
      </c>
      <c r="KA10" s="111">
        <f t="shared" si="31"/>
        <v>0</v>
      </c>
      <c r="KB10" s="111">
        <f t="shared" si="32"/>
        <v>0</v>
      </c>
      <c r="KC10" s="111">
        <f t="shared" si="33"/>
        <v>0</v>
      </c>
      <c r="KD10" s="111">
        <f t="shared" si="34"/>
        <v>0</v>
      </c>
      <c r="KE10" s="111">
        <f t="shared" si="35"/>
        <v>0</v>
      </c>
      <c r="KF10" s="111">
        <f t="shared" si="36"/>
        <v>0</v>
      </c>
      <c r="KG10" s="111">
        <f t="shared" si="37"/>
        <v>0</v>
      </c>
      <c r="KH10" s="111">
        <f t="shared" si="38"/>
        <v>0</v>
      </c>
      <c r="KI10" s="111">
        <f t="shared" si="39"/>
        <v>0</v>
      </c>
      <c r="KJ10" s="111">
        <f t="shared" si="40"/>
        <v>0</v>
      </c>
      <c r="KK10" s="111">
        <f t="shared" si="41"/>
        <v>0</v>
      </c>
      <c r="KL10" s="111">
        <f t="shared" si="42"/>
        <v>0</v>
      </c>
      <c r="KM10" s="111">
        <f t="shared" si="43"/>
        <v>0</v>
      </c>
      <c r="KN10" s="111">
        <f t="shared" si="44"/>
        <v>0</v>
      </c>
      <c r="KO10" s="111">
        <f t="shared" si="45"/>
        <v>0</v>
      </c>
      <c r="KP10" s="111">
        <f t="shared" si="46"/>
        <v>0</v>
      </c>
      <c r="KQ10" s="111">
        <f t="shared" si="47"/>
        <v>0</v>
      </c>
      <c r="KR10" s="111">
        <f t="shared" si="48"/>
        <v>0</v>
      </c>
      <c r="KS10" s="111">
        <f t="shared" si="49"/>
        <v>0</v>
      </c>
      <c r="KT10" s="111">
        <f t="shared" si="50"/>
        <v>0</v>
      </c>
      <c r="KU10" s="111">
        <f t="shared" si="51"/>
        <v>0</v>
      </c>
      <c r="KV10" s="111">
        <f t="shared" si="52"/>
        <v>0</v>
      </c>
      <c r="KW10" s="111">
        <f t="shared" si="53"/>
        <v>0</v>
      </c>
      <c r="KX10" s="111">
        <f t="shared" si="54"/>
        <v>0</v>
      </c>
      <c r="KY10" s="111">
        <f t="shared" si="55"/>
        <v>0</v>
      </c>
      <c r="KZ10" s="111">
        <f t="shared" si="56"/>
        <v>0</v>
      </c>
      <c r="LA10" s="111">
        <f t="shared" si="57"/>
        <v>0</v>
      </c>
      <c r="LB10" s="111">
        <f t="shared" si="58"/>
        <v>0</v>
      </c>
      <c r="LC10" s="111">
        <f t="shared" si="59"/>
        <v>0</v>
      </c>
      <c r="LD10" s="111">
        <f t="shared" si="60"/>
        <v>0</v>
      </c>
      <c r="LE10" s="111">
        <f t="shared" si="61"/>
        <v>0</v>
      </c>
      <c r="LF10" s="111">
        <f t="shared" si="62"/>
        <v>0</v>
      </c>
      <c r="LG10" s="111">
        <f t="shared" si="63"/>
        <v>0</v>
      </c>
      <c r="LH10" s="111">
        <f t="shared" si="64"/>
        <v>0</v>
      </c>
      <c r="LI10" s="111">
        <f t="shared" si="65"/>
        <v>0</v>
      </c>
      <c r="LJ10" s="111">
        <f t="shared" si="66"/>
        <v>0</v>
      </c>
      <c r="LK10" s="111">
        <f t="shared" si="67"/>
        <v>0</v>
      </c>
      <c r="LL10" s="111">
        <f t="shared" si="68"/>
        <v>0</v>
      </c>
      <c r="LM10" s="111">
        <f t="shared" si="69"/>
        <v>0</v>
      </c>
      <c r="LN10" s="111">
        <f t="shared" si="70"/>
        <v>0</v>
      </c>
      <c r="LO10" s="111">
        <f t="shared" si="71"/>
        <v>0</v>
      </c>
      <c r="LP10" s="111">
        <f t="shared" si="72"/>
        <v>0</v>
      </c>
      <c r="LQ10" s="111">
        <f t="shared" si="73"/>
        <v>0</v>
      </c>
      <c r="LR10" s="111">
        <f t="shared" si="74"/>
        <v>0</v>
      </c>
      <c r="LS10" s="111">
        <f t="shared" si="75"/>
        <v>0</v>
      </c>
      <c r="LT10" s="111">
        <f t="shared" si="76"/>
        <v>0</v>
      </c>
      <c r="LU10" s="111">
        <f t="shared" si="77"/>
        <v>0</v>
      </c>
      <c r="LV10" s="111">
        <f t="shared" si="78"/>
        <v>0</v>
      </c>
      <c r="LW10" s="111">
        <f t="shared" si="79"/>
        <v>0</v>
      </c>
      <c r="LX10" s="111">
        <f t="shared" si="80"/>
        <v>0</v>
      </c>
      <c r="LY10" s="111">
        <f t="shared" si="81"/>
        <v>0</v>
      </c>
      <c r="LZ10" s="111">
        <f t="shared" si="82"/>
        <v>0</v>
      </c>
      <c r="MA10" s="111">
        <f t="shared" si="83"/>
        <v>0</v>
      </c>
      <c r="MD10" s="111"/>
      <c r="ME10" s="111">
        <f t="shared" si="302"/>
        <v>0</v>
      </c>
      <c r="MF10" s="111">
        <f t="shared" si="84"/>
        <v>0</v>
      </c>
      <c r="MG10" s="111">
        <f t="shared" si="85"/>
        <v>0</v>
      </c>
      <c r="MH10" s="111">
        <f t="shared" si="86"/>
        <v>0</v>
      </c>
      <c r="MI10" s="111">
        <f t="shared" si="87"/>
        <v>0</v>
      </c>
      <c r="MJ10" s="111">
        <f t="shared" si="88"/>
        <v>0</v>
      </c>
      <c r="MK10" s="111">
        <f t="shared" si="89"/>
        <v>0</v>
      </c>
      <c r="ML10" s="111">
        <f t="shared" si="90"/>
        <v>0</v>
      </c>
      <c r="MM10" s="111">
        <f t="shared" si="91"/>
        <v>0</v>
      </c>
      <c r="MN10" s="111">
        <f t="shared" si="92"/>
        <v>0</v>
      </c>
      <c r="MO10" s="111">
        <f t="shared" si="93"/>
        <v>0</v>
      </c>
      <c r="MP10" s="111">
        <f t="shared" si="94"/>
        <v>0</v>
      </c>
      <c r="MQ10" s="111">
        <f t="shared" si="95"/>
        <v>0</v>
      </c>
      <c r="MR10" s="111">
        <f t="shared" si="96"/>
        <v>0</v>
      </c>
      <c r="MS10" s="111">
        <f t="shared" si="97"/>
        <v>0</v>
      </c>
      <c r="MT10" s="111">
        <f t="shared" si="98"/>
        <v>0</v>
      </c>
      <c r="MU10" s="111">
        <f t="shared" si="99"/>
        <v>0</v>
      </c>
      <c r="MV10" s="111">
        <f t="shared" si="100"/>
        <v>0</v>
      </c>
      <c r="MW10" s="111">
        <f t="shared" si="101"/>
        <v>0</v>
      </c>
      <c r="MX10" s="111">
        <f t="shared" si="102"/>
        <v>0</v>
      </c>
      <c r="MY10" s="111">
        <f t="shared" si="103"/>
        <v>0</v>
      </c>
      <c r="MZ10" s="111">
        <f t="shared" si="104"/>
        <v>0</v>
      </c>
      <c r="NA10" s="111">
        <f t="shared" si="105"/>
        <v>0</v>
      </c>
      <c r="NB10" s="111">
        <f t="shared" si="106"/>
        <v>0</v>
      </c>
      <c r="NC10" s="111">
        <f t="shared" si="107"/>
        <v>0</v>
      </c>
      <c r="ND10" s="111">
        <f t="shared" si="108"/>
        <v>0</v>
      </c>
      <c r="NE10" s="111">
        <f t="shared" si="109"/>
        <v>0</v>
      </c>
      <c r="NF10" s="111">
        <f t="shared" si="110"/>
        <v>0</v>
      </c>
      <c r="NG10" s="111">
        <f t="shared" si="111"/>
        <v>0</v>
      </c>
      <c r="NH10" s="111">
        <f t="shared" si="112"/>
        <v>0</v>
      </c>
      <c r="NI10" s="111">
        <f t="shared" si="113"/>
        <v>0</v>
      </c>
      <c r="NJ10" s="111">
        <f t="shared" si="114"/>
        <v>0</v>
      </c>
      <c r="NK10" s="111">
        <f t="shared" si="115"/>
        <v>0</v>
      </c>
      <c r="NL10" s="111">
        <f t="shared" si="116"/>
        <v>0</v>
      </c>
      <c r="NM10" s="111">
        <f t="shared" si="117"/>
        <v>0</v>
      </c>
      <c r="NN10" s="111">
        <f t="shared" si="118"/>
        <v>0</v>
      </c>
      <c r="NO10" s="111">
        <f t="shared" si="119"/>
        <v>0</v>
      </c>
      <c r="NP10" s="111">
        <f t="shared" si="120"/>
        <v>0</v>
      </c>
      <c r="NQ10" s="111">
        <f t="shared" si="121"/>
        <v>0</v>
      </c>
      <c r="NR10" s="111">
        <f t="shared" si="122"/>
        <v>0</v>
      </c>
      <c r="NS10" s="111">
        <f t="shared" si="123"/>
        <v>0</v>
      </c>
      <c r="NT10" s="111">
        <f t="shared" si="124"/>
        <v>0</v>
      </c>
      <c r="NU10" s="111">
        <f t="shared" si="125"/>
        <v>0</v>
      </c>
      <c r="NV10" s="111">
        <f t="shared" si="126"/>
        <v>0</v>
      </c>
      <c r="NW10" s="111">
        <f t="shared" si="127"/>
        <v>0</v>
      </c>
      <c r="NX10" s="111">
        <f t="shared" si="128"/>
        <v>0</v>
      </c>
      <c r="NY10" s="111">
        <f t="shared" si="129"/>
        <v>0</v>
      </c>
      <c r="NZ10" s="111">
        <f t="shared" si="130"/>
        <v>0</v>
      </c>
      <c r="OA10" s="111">
        <f t="shared" si="131"/>
        <v>0</v>
      </c>
      <c r="OB10" s="111">
        <f t="shared" si="132"/>
        <v>0</v>
      </c>
      <c r="OC10" s="111">
        <f t="shared" si="133"/>
        <v>0</v>
      </c>
      <c r="OD10" s="111">
        <f t="shared" si="134"/>
        <v>0</v>
      </c>
      <c r="OE10" s="111">
        <f t="shared" si="135"/>
        <v>0</v>
      </c>
      <c r="OF10" s="111">
        <f t="shared" si="136"/>
        <v>0</v>
      </c>
      <c r="OG10" s="111">
        <f t="shared" si="137"/>
        <v>0</v>
      </c>
      <c r="OH10" s="111">
        <f t="shared" si="138"/>
        <v>0</v>
      </c>
      <c r="OI10" s="111">
        <f t="shared" si="139"/>
        <v>0</v>
      </c>
      <c r="OJ10" s="111">
        <f t="shared" si="140"/>
        <v>0</v>
      </c>
      <c r="OK10" s="111">
        <f t="shared" si="141"/>
        <v>0</v>
      </c>
      <c r="OL10" s="111">
        <f t="shared" si="142"/>
        <v>0</v>
      </c>
      <c r="OM10" s="111">
        <f t="shared" si="143"/>
        <v>0</v>
      </c>
      <c r="ON10" s="111">
        <f t="shared" si="144"/>
        <v>0</v>
      </c>
      <c r="OO10" s="111">
        <f t="shared" si="145"/>
        <v>0</v>
      </c>
      <c r="OP10" s="111">
        <f t="shared" si="146"/>
        <v>0</v>
      </c>
      <c r="OQ10" s="111">
        <f t="shared" si="147"/>
        <v>0</v>
      </c>
      <c r="OR10" s="111">
        <f t="shared" si="148"/>
        <v>0</v>
      </c>
      <c r="OS10" s="111">
        <f t="shared" si="149"/>
        <v>0</v>
      </c>
      <c r="OT10" s="111">
        <f t="shared" si="150"/>
        <v>0</v>
      </c>
      <c r="OU10" s="111">
        <f t="shared" si="151"/>
        <v>0</v>
      </c>
      <c r="OV10" s="111">
        <f t="shared" si="152"/>
        <v>0</v>
      </c>
      <c r="OW10" s="111">
        <f t="shared" si="153"/>
        <v>0</v>
      </c>
      <c r="OX10" s="111">
        <f t="shared" si="154"/>
        <v>0</v>
      </c>
      <c r="OY10" s="111"/>
      <c r="PA10" s="51">
        <f t="shared" si="303"/>
        <v>0</v>
      </c>
      <c r="PB10" s="51">
        <f t="shared" si="155"/>
        <v>0</v>
      </c>
      <c r="PC10" s="51">
        <f t="shared" si="156"/>
        <v>0</v>
      </c>
      <c r="PD10" s="51">
        <f t="shared" si="157"/>
        <v>0</v>
      </c>
      <c r="PE10" s="51">
        <f t="shared" si="158"/>
        <v>0</v>
      </c>
      <c r="PF10" s="51">
        <f t="shared" si="159"/>
        <v>0</v>
      </c>
      <c r="PG10" s="51">
        <f t="shared" si="160"/>
        <v>0</v>
      </c>
      <c r="PH10" s="51">
        <f t="shared" si="161"/>
        <v>0</v>
      </c>
      <c r="PI10" s="51">
        <f t="shared" si="162"/>
        <v>0</v>
      </c>
      <c r="PJ10" s="51">
        <f t="shared" si="163"/>
        <v>0</v>
      </c>
      <c r="PK10" s="51">
        <f t="shared" si="164"/>
        <v>0</v>
      </c>
      <c r="PL10" s="51">
        <f t="shared" si="165"/>
        <v>0</v>
      </c>
      <c r="PM10" s="51">
        <f t="shared" si="166"/>
        <v>0</v>
      </c>
      <c r="PN10" s="51">
        <f t="shared" si="167"/>
        <v>0</v>
      </c>
      <c r="PO10" s="51">
        <f t="shared" si="168"/>
        <v>0</v>
      </c>
      <c r="PP10" s="51">
        <f t="shared" si="169"/>
        <v>0</v>
      </c>
      <c r="PQ10" s="51">
        <f t="shared" si="170"/>
        <v>0</v>
      </c>
      <c r="PR10" s="51">
        <f t="shared" si="171"/>
        <v>0</v>
      </c>
      <c r="PS10" s="51">
        <f t="shared" si="172"/>
        <v>0</v>
      </c>
      <c r="PT10" s="51">
        <f t="shared" si="173"/>
        <v>0</v>
      </c>
      <c r="PU10" s="51">
        <f t="shared" si="174"/>
        <v>0</v>
      </c>
      <c r="PV10" s="51">
        <f t="shared" si="175"/>
        <v>0</v>
      </c>
      <c r="PW10" s="51">
        <f t="shared" si="176"/>
        <v>0</v>
      </c>
      <c r="PX10" s="51">
        <f t="shared" si="177"/>
        <v>0</v>
      </c>
      <c r="PY10" s="51">
        <f t="shared" si="178"/>
        <v>0</v>
      </c>
      <c r="PZ10" s="51">
        <f t="shared" si="179"/>
        <v>0</v>
      </c>
      <c r="QA10" s="51">
        <f t="shared" si="180"/>
        <v>0</v>
      </c>
      <c r="QB10" s="51">
        <f t="shared" si="181"/>
        <v>0</v>
      </c>
      <c r="QC10" s="51">
        <f t="shared" si="182"/>
        <v>0</v>
      </c>
      <c r="QD10" s="51">
        <f t="shared" si="183"/>
        <v>0</v>
      </c>
      <c r="QE10" s="51">
        <f t="shared" si="184"/>
        <v>0</v>
      </c>
      <c r="QF10" s="51">
        <f t="shared" si="185"/>
        <v>0</v>
      </c>
      <c r="QG10" s="51">
        <f t="shared" si="186"/>
        <v>0</v>
      </c>
      <c r="QH10" s="51">
        <f t="shared" si="187"/>
        <v>0</v>
      </c>
      <c r="QI10" s="51">
        <f t="shared" si="188"/>
        <v>0</v>
      </c>
      <c r="QJ10" s="51">
        <f t="shared" si="189"/>
        <v>0</v>
      </c>
      <c r="QK10" s="51">
        <f t="shared" si="190"/>
        <v>0</v>
      </c>
      <c r="QL10" s="51">
        <f t="shared" si="191"/>
        <v>0</v>
      </c>
      <c r="QM10" s="51">
        <f t="shared" si="192"/>
        <v>0</v>
      </c>
      <c r="QN10" s="51">
        <f t="shared" si="193"/>
        <v>0</v>
      </c>
      <c r="QO10" s="51">
        <f t="shared" si="194"/>
        <v>0</v>
      </c>
      <c r="QP10" s="51">
        <f t="shared" si="195"/>
        <v>0</v>
      </c>
      <c r="QQ10" s="51">
        <f t="shared" si="196"/>
        <v>0</v>
      </c>
      <c r="QR10" s="51">
        <f t="shared" si="197"/>
        <v>0</v>
      </c>
      <c r="QS10" s="51">
        <f t="shared" si="198"/>
        <v>0</v>
      </c>
      <c r="QT10" s="51">
        <f t="shared" si="199"/>
        <v>0</v>
      </c>
      <c r="QU10" s="51">
        <f t="shared" si="200"/>
        <v>0</v>
      </c>
      <c r="QV10" s="51">
        <f t="shared" si="201"/>
        <v>0</v>
      </c>
      <c r="QW10" s="51">
        <f t="shared" si="202"/>
        <v>0</v>
      </c>
      <c r="QX10" s="51">
        <f t="shared" si="203"/>
        <v>0</v>
      </c>
      <c r="QY10" s="51">
        <f t="shared" si="204"/>
        <v>0</v>
      </c>
      <c r="QZ10" s="51">
        <f t="shared" si="205"/>
        <v>0</v>
      </c>
      <c r="RA10" s="51">
        <f t="shared" si="206"/>
        <v>0</v>
      </c>
      <c r="RB10" s="51">
        <f t="shared" si="207"/>
        <v>0</v>
      </c>
      <c r="RC10" s="51">
        <f t="shared" si="208"/>
        <v>0</v>
      </c>
      <c r="RD10" s="51">
        <f t="shared" si="209"/>
        <v>0</v>
      </c>
      <c r="RE10" s="51">
        <f t="shared" si="210"/>
        <v>0</v>
      </c>
      <c r="RF10" s="51">
        <f t="shared" si="211"/>
        <v>0</v>
      </c>
      <c r="RG10" s="51">
        <f t="shared" si="212"/>
        <v>0</v>
      </c>
      <c r="RH10" s="51">
        <f t="shared" si="213"/>
        <v>0</v>
      </c>
      <c r="RI10" s="51">
        <f t="shared" si="214"/>
        <v>0</v>
      </c>
      <c r="RJ10" s="51">
        <f t="shared" si="215"/>
        <v>0</v>
      </c>
      <c r="RK10" s="51">
        <f t="shared" si="216"/>
        <v>0</v>
      </c>
      <c r="RL10" s="51">
        <f t="shared" si="217"/>
        <v>0</v>
      </c>
      <c r="RM10" s="51">
        <f t="shared" si="218"/>
        <v>0</v>
      </c>
      <c r="RN10" s="51">
        <f t="shared" si="219"/>
        <v>0</v>
      </c>
      <c r="RO10" s="51">
        <f t="shared" si="220"/>
        <v>0</v>
      </c>
      <c r="RP10" s="51">
        <f t="shared" si="221"/>
        <v>0</v>
      </c>
      <c r="RQ10" s="51">
        <f t="shared" si="222"/>
        <v>0</v>
      </c>
      <c r="RR10" s="51">
        <f t="shared" si="223"/>
        <v>0</v>
      </c>
      <c r="RS10" s="51">
        <f t="shared" si="224"/>
        <v>0</v>
      </c>
      <c r="RT10" s="51">
        <f t="shared" si="225"/>
        <v>0</v>
      </c>
      <c r="RU10" s="51"/>
      <c r="RV10" s="51">
        <f t="shared" si="304"/>
        <v>0</v>
      </c>
      <c r="RW10" s="51">
        <f t="shared" si="226"/>
        <v>0</v>
      </c>
      <c r="RX10" s="51">
        <f t="shared" si="226"/>
        <v>0</v>
      </c>
      <c r="RY10" s="51">
        <f t="shared" si="226"/>
        <v>0</v>
      </c>
      <c r="RZ10" s="51">
        <f t="shared" si="226"/>
        <v>0</v>
      </c>
      <c r="SA10" s="51">
        <f t="shared" si="226"/>
        <v>0</v>
      </c>
    </row>
    <row r="11" spans="1:495" x14ac:dyDescent="0.3">
      <c r="A11" s="1">
        <v>300000</v>
      </c>
      <c r="B11" s="1" t="s">
        <v>186</v>
      </c>
      <c r="C11" s="1" t="s">
        <v>167</v>
      </c>
      <c r="D11" s="44">
        <v>0.16789999999999999</v>
      </c>
      <c r="E11" s="1" t="s">
        <v>175</v>
      </c>
      <c r="F11" s="107">
        <f>VLOOKUP(A11,Auxiliar_OPEX_CustosUnit!$A$4:$E$129,COLUMN(Auxiliar_OPEX_CustosUnit!$E$3),0)</f>
        <v>11</v>
      </c>
      <c r="G11" s="107">
        <f>INDEX(Auxiliar_OPEX_Drivers!$B$76:$I$84,MATCH($E11,Auxiliar_OPEX_Drivers!$B$76:$B$84,0),MATCH(YEAR(G$2),Auxiliar_OPEX_Drivers!$B$76:$I$76,0))*$F11</f>
        <v>11</v>
      </c>
      <c r="H11" s="107">
        <f>INDEX(Auxiliar_OPEX_Drivers!$B$76:$I$84,MATCH($E11,Auxiliar_OPEX_Drivers!$B$76:$B$84,0),MATCH(YEAR(H$2),Auxiliar_OPEX_Drivers!$B$76:$I$76,0))*$F11</f>
        <v>11</v>
      </c>
      <c r="I11" s="107">
        <f>INDEX(Auxiliar_OPEX_Drivers!$B$76:$I$84,MATCH($E11,Auxiliar_OPEX_Drivers!$B$76:$B$84,0),MATCH(YEAR(I$2),Auxiliar_OPEX_Drivers!$B$76:$I$76,0))*$F11</f>
        <v>11</v>
      </c>
      <c r="J11" s="107">
        <f>INDEX(Auxiliar_OPEX_Drivers!$B$76:$I$84,MATCH($E11,Auxiliar_OPEX_Drivers!$B$76:$B$84,0),MATCH(YEAR(J$2),Auxiliar_OPEX_Drivers!$B$76:$I$76,0))*$F11</f>
        <v>11</v>
      </c>
      <c r="K11" s="107">
        <f>INDEX(Auxiliar_OPEX_Drivers!$B$76:$I$84,MATCH($E11,Auxiliar_OPEX_Drivers!$B$76:$B$84,0),MATCH(YEAR(K$2),Auxiliar_OPEX_Drivers!$B$76:$I$76,0))*$F11</f>
        <v>11</v>
      </c>
      <c r="L11" s="107">
        <f>INDEX(Auxiliar_OPEX_Drivers!$B$76:$I$84,MATCH($E11,Auxiliar_OPEX_Drivers!$B$76:$B$84,0),MATCH(YEAR(L$2),Auxiliar_OPEX_Drivers!$B$76:$I$76,0))*$F11</f>
        <v>11</v>
      </c>
      <c r="M11" s="107">
        <f>INDEX(Auxiliar_OPEX_Drivers!$B$76:$I$84,MATCH($E11,Auxiliar_OPEX_Drivers!$B$76:$B$84,0),MATCH(YEAR(M$2),Auxiliar_OPEX_Drivers!$B$76:$I$76,0))*$F11</f>
        <v>11</v>
      </c>
      <c r="N11" s="107">
        <f>INDEX(Auxiliar_OPEX_Drivers!$B$76:$I$84,MATCH($E11,Auxiliar_OPEX_Drivers!$B$76:$B$84,0),MATCH(YEAR(N$2),Auxiliar_OPEX_Drivers!$B$76:$I$76,0))*$F11</f>
        <v>11.723425777673564</v>
      </c>
      <c r="O11" s="107">
        <f>INDEX(Auxiliar_OPEX_Drivers!$B$76:$I$84,MATCH($E11,Auxiliar_OPEX_Drivers!$B$76:$B$84,0),MATCH(YEAR(O$2),Auxiliar_OPEX_Drivers!$B$76:$I$76,0))*$F11</f>
        <v>11.723425777673564</v>
      </c>
      <c r="P11" s="107">
        <f>INDEX(Auxiliar_OPEX_Drivers!$B$76:$I$84,MATCH($E11,Auxiliar_OPEX_Drivers!$B$76:$B$84,0),MATCH(YEAR(P$2),Auxiliar_OPEX_Drivers!$B$76:$I$76,0))*$F11</f>
        <v>11.723425777673564</v>
      </c>
      <c r="Q11" s="107">
        <f>INDEX(Auxiliar_OPEX_Drivers!$B$76:$I$84,MATCH($E11,Auxiliar_OPEX_Drivers!$B$76:$B$84,0),MATCH(YEAR(Q$2),Auxiliar_OPEX_Drivers!$B$76:$I$76,0))*$F11</f>
        <v>11.723425777673564</v>
      </c>
      <c r="R11" s="107">
        <f>INDEX(Auxiliar_OPEX_Drivers!$B$76:$I$84,MATCH($E11,Auxiliar_OPEX_Drivers!$B$76:$B$84,0),MATCH(YEAR(R$2),Auxiliar_OPEX_Drivers!$B$76:$I$76,0))*$F11</f>
        <v>11.723425777673564</v>
      </c>
      <c r="S11" s="107">
        <f>INDEX(Auxiliar_OPEX_Drivers!$B$76:$I$84,MATCH($E11,Auxiliar_OPEX_Drivers!$B$76:$B$84,0),MATCH(YEAR(S$2),Auxiliar_OPEX_Drivers!$B$76:$I$76,0))*$F11</f>
        <v>11.723425777673564</v>
      </c>
      <c r="T11" s="107">
        <f>INDEX(Auxiliar_OPEX_Drivers!$B$76:$I$84,MATCH($E11,Auxiliar_OPEX_Drivers!$B$76:$B$84,0),MATCH(YEAR(T$2),Auxiliar_OPEX_Drivers!$B$76:$I$76,0))*$F11</f>
        <v>11.723425777673564</v>
      </c>
      <c r="U11" s="107">
        <f>INDEX(Auxiliar_OPEX_Drivers!$B$76:$I$84,MATCH($E11,Auxiliar_OPEX_Drivers!$B$76:$B$84,0),MATCH(YEAR(U$2),Auxiliar_OPEX_Drivers!$B$76:$I$76,0))*$F11</f>
        <v>11.723425777673564</v>
      </c>
      <c r="V11" s="107">
        <f>INDEX(Auxiliar_OPEX_Drivers!$B$76:$I$84,MATCH($E11,Auxiliar_OPEX_Drivers!$B$76:$B$84,0),MATCH(YEAR(V$2),Auxiliar_OPEX_Drivers!$B$76:$I$76,0))*$F11</f>
        <v>11.723425777673564</v>
      </c>
      <c r="W11" s="107">
        <f>INDEX(Auxiliar_OPEX_Drivers!$B$76:$I$84,MATCH($E11,Auxiliar_OPEX_Drivers!$B$76:$B$84,0),MATCH(YEAR(W$2),Auxiliar_OPEX_Drivers!$B$76:$I$76,0))*$F11</f>
        <v>11.723425777673564</v>
      </c>
      <c r="X11" s="107">
        <f>INDEX(Auxiliar_OPEX_Drivers!$B$76:$I$84,MATCH($E11,Auxiliar_OPEX_Drivers!$B$76:$B$84,0),MATCH(YEAR(X$2),Auxiliar_OPEX_Drivers!$B$76:$I$76,0))*$F11</f>
        <v>11.723425777673564</v>
      </c>
      <c r="Y11" s="107">
        <f>INDEX(Auxiliar_OPEX_Drivers!$B$76:$I$84,MATCH($E11,Auxiliar_OPEX_Drivers!$B$76:$B$84,0),MATCH(YEAR(Y$2),Auxiliar_OPEX_Drivers!$B$76:$I$76,0))*$F11</f>
        <v>11.723425777673564</v>
      </c>
      <c r="Z11" s="107">
        <f>INDEX(Auxiliar_OPEX_Drivers!$B$76:$I$84,MATCH($E11,Auxiliar_OPEX_Drivers!$B$76:$B$84,0),MATCH(YEAR(Z$2),Auxiliar_OPEX_Drivers!$B$76:$I$76,0))*$F11</f>
        <v>12.414993794175471</v>
      </c>
      <c r="AA11" s="107">
        <f>INDEX(Auxiliar_OPEX_Drivers!$B$76:$I$84,MATCH($E11,Auxiliar_OPEX_Drivers!$B$76:$B$84,0),MATCH(YEAR(AA$2),Auxiliar_OPEX_Drivers!$B$76:$I$76,0))*$F11</f>
        <v>12.414993794175471</v>
      </c>
      <c r="AB11" s="107">
        <f>INDEX(Auxiliar_OPEX_Drivers!$B$76:$I$84,MATCH($E11,Auxiliar_OPEX_Drivers!$B$76:$B$84,0),MATCH(YEAR(AB$2),Auxiliar_OPEX_Drivers!$B$76:$I$76,0))*$F11</f>
        <v>12.414993794175471</v>
      </c>
      <c r="AC11" s="107">
        <f>INDEX(Auxiliar_OPEX_Drivers!$B$76:$I$84,MATCH($E11,Auxiliar_OPEX_Drivers!$B$76:$B$84,0),MATCH(YEAR(AC$2),Auxiliar_OPEX_Drivers!$B$76:$I$76,0))*$F11</f>
        <v>12.414993794175471</v>
      </c>
      <c r="AD11" s="107">
        <f>INDEX(Auxiliar_OPEX_Drivers!$B$76:$I$84,MATCH($E11,Auxiliar_OPEX_Drivers!$B$76:$B$84,0),MATCH(YEAR(AD$2),Auxiliar_OPEX_Drivers!$B$76:$I$76,0))*$F11</f>
        <v>12.414993794175471</v>
      </c>
      <c r="AE11" s="107">
        <f>INDEX(Auxiliar_OPEX_Drivers!$B$76:$I$84,MATCH($E11,Auxiliar_OPEX_Drivers!$B$76:$B$84,0),MATCH(YEAR(AE$2),Auxiliar_OPEX_Drivers!$B$76:$I$76,0))*$F11</f>
        <v>12.414993794175471</v>
      </c>
      <c r="AF11" s="107">
        <f>INDEX(Auxiliar_OPEX_Drivers!$B$76:$I$84,MATCH($E11,Auxiliar_OPEX_Drivers!$B$76:$B$84,0),MATCH(YEAR(AF$2),Auxiliar_OPEX_Drivers!$B$76:$I$76,0))*$F11</f>
        <v>12.414993794175471</v>
      </c>
      <c r="AG11" s="107">
        <f>INDEX(Auxiliar_OPEX_Drivers!$B$76:$I$84,MATCH($E11,Auxiliar_OPEX_Drivers!$B$76:$B$84,0),MATCH(YEAR(AG$2),Auxiliar_OPEX_Drivers!$B$76:$I$76,0))*$F11</f>
        <v>12.414993794175471</v>
      </c>
      <c r="AH11" s="107">
        <f>INDEX(Auxiliar_OPEX_Drivers!$B$76:$I$84,MATCH($E11,Auxiliar_OPEX_Drivers!$B$76:$B$84,0),MATCH(YEAR(AH$2),Auxiliar_OPEX_Drivers!$B$76:$I$76,0))*$F11</f>
        <v>12.414993794175471</v>
      </c>
      <c r="AI11" s="107">
        <f>INDEX(Auxiliar_OPEX_Drivers!$B$76:$I$84,MATCH($E11,Auxiliar_OPEX_Drivers!$B$76:$B$84,0),MATCH(YEAR(AI$2),Auxiliar_OPEX_Drivers!$B$76:$I$76,0))*$F11</f>
        <v>12.414993794175471</v>
      </c>
      <c r="AJ11" s="107">
        <f>INDEX(Auxiliar_OPEX_Drivers!$B$76:$I$84,MATCH($E11,Auxiliar_OPEX_Drivers!$B$76:$B$84,0),MATCH(YEAR(AJ$2),Auxiliar_OPEX_Drivers!$B$76:$I$76,0))*$F11</f>
        <v>12.414993794175471</v>
      </c>
      <c r="AK11" s="107">
        <f>INDEX(Auxiliar_OPEX_Drivers!$B$76:$I$84,MATCH($E11,Auxiliar_OPEX_Drivers!$B$76:$B$84,0),MATCH(YEAR(AK$2),Auxiliar_OPEX_Drivers!$B$76:$I$76,0))*$F11</f>
        <v>12.414993794175471</v>
      </c>
      <c r="AL11" s="107">
        <f>INDEX(Auxiliar_OPEX_Drivers!$B$76:$I$84,MATCH($E11,Auxiliar_OPEX_Drivers!$B$76:$B$84,0),MATCH(YEAR(AL$2),Auxiliar_OPEX_Drivers!$B$76:$I$76,0))*$F11</f>
        <v>13.037356450269279</v>
      </c>
      <c r="AM11" s="107">
        <f>INDEX(Auxiliar_OPEX_Drivers!$B$76:$I$84,MATCH($E11,Auxiliar_OPEX_Drivers!$B$76:$B$84,0),MATCH(YEAR(AM$2),Auxiliar_OPEX_Drivers!$B$76:$I$76,0))*$F11</f>
        <v>13.037356450269279</v>
      </c>
      <c r="AN11" s="107">
        <f>INDEX(Auxiliar_OPEX_Drivers!$B$76:$I$84,MATCH($E11,Auxiliar_OPEX_Drivers!$B$76:$B$84,0),MATCH(YEAR(AN$2),Auxiliar_OPEX_Drivers!$B$76:$I$76,0))*$F11</f>
        <v>13.037356450269279</v>
      </c>
      <c r="AO11" s="107">
        <f>INDEX(Auxiliar_OPEX_Drivers!$B$76:$I$84,MATCH($E11,Auxiliar_OPEX_Drivers!$B$76:$B$84,0),MATCH(YEAR(AO$2),Auxiliar_OPEX_Drivers!$B$76:$I$76,0))*$F11</f>
        <v>13.037356450269279</v>
      </c>
      <c r="AP11" s="107">
        <f>INDEX(Auxiliar_OPEX_Drivers!$B$76:$I$84,MATCH($E11,Auxiliar_OPEX_Drivers!$B$76:$B$84,0),MATCH(YEAR(AP$2),Auxiliar_OPEX_Drivers!$B$76:$I$76,0))*$F11</f>
        <v>13.037356450269279</v>
      </c>
      <c r="AQ11" s="107">
        <f>INDEX(Auxiliar_OPEX_Drivers!$B$76:$I$84,MATCH($E11,Auxiliar_OPEX_Drivers!$B$76:$B$84,0),MATCH(YEAR(AQ$2),Auxiliar_OPEX_Drivers!$B$76:$I$76,0))*$F11</f>
        <v>13.037356450269279</v>
      </c>
      <c r="AR11" s="107">
        <f>INDEX(Auxiliar_OPEX_Drivers!$B$76:$I$84,MATCH($E11,Auxiliar_OPEX_Drivers!$B$76:$B$84,0),MATCH(YEAR(AR$2),Auxiliar_OPEX_Drivers!$B$76:$I$76,0))*$F11</f>
        <v>13.037356450269279</v>
      </c>
      <c r="AS11" s="107">
        <f>INDEX(Auxiliar_OPEX_Drivers!$B$76:$I$84,MATCH($E11,Auxiliar_OPEX_Drivers!$B$76:$B$84,0),MATCH(YEAR(AS$2),Auxiliar_OPEX_Drivers!$B$76:$I$76,0))*$F11</f>
        <v>13.037356450269279</v>
      </c>
      <c r="AT11" s="107">
        <f>INDEX(Auxiliar_OPEX_Drivers!$B$76:$I$84,MATCH($E11,Auxiliar_OPEX_Drivers!$B$76:$B$84,0),MATCH(YEAR(AT$2),Auxiliar_OPEX_Drivers!$B$76:$I$76,0))*$F11</f>
        <v>13.037356450269279</v>
      </c>
      <c r="AU11" s="107">
        <f>INDEX(Auxiliar_OPEX_Drivers!$B$76:$I$84,MATCH($E11,Auxiliar_OPEX_Drivers!$B$76:$B$84,0),MATCH(YEAR(AU$2),Auxiliar_OPEX_Drivers!$B$76:$I$76,0))*$F11</f>
        <v>13.037356450269279</v>
      </c>
      <c r="AV11" s="107">
        <f>INDEX(Auxiliar_OPEX_Drivers!$B$76:$I$84,MATCH($E11,Auxiliar_OPEX_Drivers!$B$76:$B$84,0),MATCH(YEAR(AV$2),Auxiliar_OPEX_Drivers!$B$76:$I$76,0))*$F11</f>
        <v>13.037356450269279</v>
      </c>
      <c r="AW11" s="107">
        <f>INDEX(Auxiliar_OPEX_Drivers!$B$76:$I$84,MATCH($E11,Auxiliar_OPEX_Drivers!$B$76:$B$84,0),MATCH(YEAR(AW$2),Auxiliar_OPEX_Drivers!$B$76:$I$76,0))*$F11</f>
        <v>13.037356450269279</v>
      </c>
      <c r="AX11" s="107">
        <f>INDEX(Auxiliar_OPEX_Drivers!$B$76:$I$84,MATCH($E11,Auxiliar_OPEX_Drivers!$B$76:$B$84,0),MATCH(YEAR(AX$2),Auxiliar_OPEX_Drivers!$B$76:$I$76,0))*$F11</f>
        <v>13.669790578581249</v>
      </c>
      <c r="AY11" s="107">
        <f>INDEX(Auxiliar_OPEX_Drivers!$B$76:$I$84,MATCH($E11,Auxiliar_OPEX_Drivers!$B$76:$B$84,0),MATCH(YEAR(AY$2),Auxiliar_OPEX_Drivers!$B$76:$I$76,0))*$F11</f>
        <v>13.669790578581249</v>
      </c>
      <c r="AZ11" s="107">
        <f>INDEX(Auxiliar_OPEX_Drivers!$B$76:$I$84,MATCH($E11,Auxiliar_OPEX_Drivers!$B$76:$B$84,0),MATCH(YEAR(AZ$2),Auxiliar_OPEX_Drivers!$B$76:$I$76,0))*$F11</f>
        <v>13.669790578581249</v>
      </c>
      <c r="BA11" s="107">
        <f>INDEX(Auxiliar_OPEX_Drivers!$B$76:$I$84,MATCH($E11,Auxiliar_OPEX_Drivers!$B$76:$B$84,0),MATCH(YEAR(BA$2),Auxiliar_OPEX_Drivers!$B$76:$I$76,0))*$F11</f>
        <v>13.669790578581249</v>
      </c>
      <c r="BB11" s="107">
        <f>INDEX(Auxiliar_OPEX_Drivers!$B$76:$I$84,MATCH($E11,Auxiliar_OPEX_Drivers!$B$76:$B$84,0),MATCH(YEAR(BB$2),Auxiliar_OPEX_Drivers!$B$76:$I$76,0))*$F11</f>
        <v>13.669790578581249</v>
      </c>
      <c r="BC11" s="107">
        <f>INDEX(Auxiliar_OPEX_Drivers!$B$76:$I$84,MATCH($E11,Auxiliar_OPEX_Drivers!$B$76:$B$84,0),MATCH(YEAR(BC$2),Auxiliar_OPEX_Drivers!$B$76:$I$76,0))*$F11</f>
        <v>13.669790578581249</v>
      </c>
      <c r="BD11" s="107">
        <f>INDEX(Auxiliar_OPEX_Drivers!$B$76:$I$84,MATCH($E11,Auxiliar_OPEX_Drivers!$B$76:$B$84,0),MATCH(YEAR(BD$2),Auxiliar_OPEX_Drivers!$B$76:$I$76,0))*$F11</f>
        <v>13.669790578581249</v>
      </c>
      <c r="BE11" s="107">
        <f>INDEX(Auxiliar_OPEX_Drivers!$B$76:$I$84,MATCH($E11,Auxiliar_OPEX_Drivers!$B$76:$B$84,0),MATCH(YEAR(BE$2),Auxiliar_OPEX_Drivers!$B$76:$I$76,0))*$F11</f>
        <v>13.669790578581249</v>
      </c>
      <c r="BF11" s="107">
        <f>INDEX(Auxiliar_OPEX_Drivers!$B$76:$I$84,MATCH($E11,Auxiliar_OPEX_Drivers!$B$76:$B$84,0),MATCH(YEAR(BF$2),Auxiliar_OPEX_Drivers!$B$76:$I$76,0))*$F11</f>
        <v>13.669790578581249</v>
      </c>
      <c r="BG11" s="107">
        <f>INDEX(Auxiliar_OPEX_Drivers!$B$76:$I$84,MATCH($E11,Auxiliar_OPEX_Drivers!$B$76:$B$84,0),MATCH(YEAR(BG$2),Auxiliar_OPEX_Drivers!$B$76:$I$76,0))*$F11</f>
        <v>13.669790578581249</v>
      </c>
      <c r="BH11" s="107">
        <f>INDEX(Auxiliar_OPEX_Drivers!$B$76:$I$84,MATCH($E11,Auxiliar_OPEX_Drivers!$B$76:$B$84,0),MATCH(YEAR(BH$2),Auxiliar_OPEX_Drivers!$B$76:$I$76,0))*$F11</f>
        <v>13.669790578581249</v>
      </c>
      <c r="BI11" s="107">
        <f>INDEX(Auxiliar_OPEX_Drivers!$B$76:$I$84,MATCH($E11,Auxiliar_OPEX_Drivers!$B$76:$B$84,0),MATCH(YEAR(BI$2),Auxiliar_OPEX_Drivers!$B$76:$I$76,0))*$F11</f>
        <v>13.669790578581249</v>
      </c>
      <c r="BJ11" s="107">
        <f>INDEX(Auxiliar_OPEX_Drivers!$B$76:$I$84,MATCH($E11,Auxiliar_OPEX_Drivers!$B$76:$B$84,0),MATCH(YEAR(BJ$2),Auxiliar_OPEX_Drivers!$B$76:$I$76,0))*$F11</f>
        <v>14.202902850751132</v>
      </c>
      <c r="BK11" s="107">
        <f>INDEX(Auxiliar_OPEX_Drivers!$B$76:$I$84,MATCH($E11,Auxiliar_OPEX_Drivers!$B$76:$B$84,0),MATCH(YEAR(BK$2),Auxiliar_OPEX_Drivers!$B$76:$I$76,0))*$F11</f>
        <v>14.202902850751132</v>
      </c>
      <c r="BL11" s="107">
        <f>INDEX(Auxiliar_OPEX_Drivers!$B$76:$I$84,MATCH($E11,Auxiliar_OPEX_Drivers!$B$76:$B$84,0),MATCH(YEAR(BL$2),Auxiliar_OPEX_Drivers!$B$76:$I$76,0))*$F11</f>
        <v>14.202902850751132</v>
      </c>
      <c r="BM11" s="107">
        <f>INDEX(Auxiliar_OPEX_Drivers!$B$76:$I$84,MATCH($E11,Auxiliar_OPEX_Drivers!$B$76:$B$84,0),MATCH(YEAR(BM$2),Auxiliar_OPEX_Drivers!$B$76:$I$76,0))*$F11</f>
        <v>14.202902850751132</v>
      </c>
      <c r="BN11" s="107">
        <f>INDEX(Auxiliar_OPEX_Drivers!$B$76:$I$84,MATCH($E11,Auxiliar_OPEX_Drivers!$B$76:$B$84,0),MATCH(YEAR(BN$2),Auxiliar_OPEX_Drivers!$B$76:$I$76,0))*$F11</f>
        <v>14.202902850751132</v>
      </c>
      <c r="BO11" s="107">
        <f>INDEX(Auxiliar_OPEX_Drivers!$B$76:$I$84,MATCH($E11,Auxiliar_OPEX_Drivers!$B$76:$B$84,0),MATCH(YEAR(BO$2),Auxiliar_OPEX_Drivers!$B$76:$I$76,0))*$F11</f>
        <v>14.202902850751132</v>
      </c>
      <c r="BP11" s="107">
        <f>INDEX(Auxiliar_OPEX_Drivers!$B$76:$I$84,MATCH($E11,Auxiliar_OPEX_Drivers!$B$76:$B$84,0),MATCH(YEAR(BP$2),Auxiliar_OPEX_Drivers!$B$76:$I$76,0))*$F11</f>
        <v>14.202902850751132</v>
      </c>
      <c r="BQ11" s="107">
        <f>INDEX(Auxiliar_OPEX_Drivers!$B$76:$I$84,MATCH($E11,Auxiliar_OPEX_Drivers!$B$76:$B$84,0),MATCH(YEAR(BQ$2),Auxiliar_OPEX_Drivers!$B$76:$I$76,0))*$F11</f>
        <v>14.202902850751132</v>
      </c>
      <c r="BR11" s="107">
        <f>INDEX(Auxiliar_OPEX_Drivers!$B$76:$I$84,MATCH($E11,Auxiliar_OPEX_Drivers!$B$76:$B$84,0),MATCH(YEAR(BR$2),Auxiliar_OPEX_Drivers!$B$76:$I$76,0))*$F11</f>
        <v>14.202902850751132</v>
      </c>
      <c r="BS11" s="107">
        <f>INDEX(Auxiliar_OPEX_Drivers!$B$76:$I$84,MATCH($E11,Auxiliar_OPEX_Drivers!$B$76:$B$84,0),MATCH(YEAR(BS$2),Auxiliar_OPEX_Drivers!$B$76:$I$76,0))*$F11</f>
        <v>14.202902850751132</v>
      </c>
      <c r="BT11" s="107">
        <f>INDEX(Auxiliar_OPEX_Drivers!$B$76:$I$84,MATCH($E11,Auxiliar_OPEX_Drivers!$B$76:$B$84,0),MATCH(YEAR(BT$2),Auxiliar_OPEX_Drivers!$B$76:$I$76,0))*$F11</f>
        <v>14.202902850751132</v>
      </c>
      <c r="BU11" s="107">
        <f>INDEX(Auxiliar_OPEX_Drivers!$B$76:$I$84,MATCH($E11,Auxiliar_OPEX_Drivers!$B$76:$B$84,0),MATCH(YEAR(BU$2),Auxiliar_OPEX_Drivers!$B$76:$I$76,0))*$F11</f>
        <v>14.202902850751132</v>
      </c>
      <c r="BV11" s="107">
        <f>INDEX(Auxiliar_OPEX_Drivers!$B$76:$I$84,MATCH($E11,Auxiliar_OPEX_Drivers!$B$76:$B$84,0),MATCH(YEAR(BV$2),Auxiliar_OPEX_Drivers!$B$76:$I$76,0))*$F11</f>
        <v>14.738030910144705</v>
      </c>
      <c r="BW11" s="107">
        <f>INDEX(Auxiliar_OPEX_Drivers!$B$76:$I$84,MATCH($E11,Auxiliar_OPEX_Drivers!$B$76:$B$84,0),MATCH(YEAR(BW$2),Auxiliar_OPEX_Drivers!$B$76:$I$76,0))*$F11</f>
        <v>14.738030910144705</v>
      </c>
      <c r="BX11" s="107">
        <f>INDEX(Auxiliar_OPEX_Drivers!$B$76:$I$84,MATCH($E11,Auxiliar_OPEX_Drivers!$B$76:$B$84,0),MATCH(YEAR(BX$2),Auxiliar_OPEX_Drivers!$B$76:$I$76,0))*$F11</f>
        <v>14.738030910144705</v>
      </c>
      <c r="BY11" s="107">
        <f>INDEX(Auxiliar_OPEX_Drivers!$B$76:$I$84,MATCH($E11,Auxiliar_OPEX_Drivers!$B$76:$B$84,0),MATCH(YEAR(BY$2),Auxiliar_OPEX_Drivers!$B$76:$I$76,0))*$F11</f>
        <v>14.738030910144705</v>
      </c>
      <c r="BZ11" s="107">
        <f>INDEX(Auxiliar_OPEX_Drivers!$B$76:$I$84,MATCH($E11,Auxiliar_OPEX_Drivers!$B$76:$B$84,0),MATCH(YEAR(BZ$2),Auxiliar_OPEX_Drivers!$B$76:$I$76,0))*$F11</f>
        <v>14.738030910144705</v>
      </c>
      <c r="CA11" s="107">
        <f>INDEX(Auxiliar_OPEX_Drivers!$B$76:$I$84,MATCH($E11,Auxiliar_OPEX_Drivers!$B$76:$B$84,0),MATCH(YEAR(CA$2),Auxiliar_OPEX_Drivers!$B$76:$I$76,0))*$F11</f>
        <v>14.738030910144705</v>
      </c>
      <c r="CB11" s="107">
        <f>INDEX(Auxiliar_OPEX_Drivers!$B$76:$I$84,MATCH($E11,Auxiliar_OPEX_Drivers!$B$76:$B$84,0),MATCH(YEAR(CB$2),Auxiliar_OPEX_Drivers!$B$76:$I$76,0))*$F11</f>
        <v>14.738030910144705</v>
      </c>
      <c r="CC11" s="107">
        <f>INDEX(Auxiliar_OPEX_Drivers!$B$76:$I$84,MATCH($E11,Auxiliar_OPEX_Drivers!$B$76:$B$84,0),MATCH(YEAR(CC$2),Auxiliar_OPEX_Drivers!$B$76:$I$76,0))*$F11</f>
        <v>14.738030910144705</v>
      </c>
      <c r="CD11" s="107">
        <f>INDEX(Auxiliar_OPEX_Drivers!$B$76:$I$84,MATCH($E11,Auxiliar_OPEX_Drivers!$B$76:$B$84,0),MATCH(YEAR(CD$2),Auxiliar_OPEX_Drivers!$B$76:$I$76,0))*$F11</f>
        <v>14.738030910144705</v>
      </c>
      <c r="CE11" s="107">
        <f>INDEX(Auxiliar_OPEX_Drivers!$B$76:$I$84,MATCH($E11,Auxiliar_OPEX_Drivers!$B$76:$B$84,0),MATCH(YEAR(CE$2),Auxiliar_OPEX_Drivers!$B$76:$I$76,0))*$F11</f>
        <v>14.738030910144705</v>
      </c>
      <c r="CF11" s="107">
        <f>INDEX(Auxiliar_OPEX_Drivers!$B$76:$I$84,MATCH($E11,Auxiliar_OPEX_Drivers!$B$76:$B$84,0),MATCH(YEAR(CF$2),Auxiliar_OPEX_Drivers!$B$76:$I$76,0))*$F11</f>
        <v>14.738030910144705</v>
      </c>
      <c r="CG11" s="107">
        <f>INDEX(Auxiliar_OPEX_Drivers!$B$76:$I$84,MATCH($E11,Auxiliar_OPEX_Drivers!$B$76:$B$84,0),MATCH(YEAR(CG$2),Auxiliar_OPEX_Drivers!$B$76:$I$76,0))*$F11</f>
        <v>14.738030910144705</v>
      </c>
      <c r="CI11" s="51">
        <f>INDEX(Auxiliar_OPEX_CustosUnit!$A$1:$R$129,MATCH(Auxiliar_OPEX_P!$A11,Auxiliar_OPEX_CustosUnit!$A$1:$A$129,0),MATCH(CI$2,Auxiliar_OPEX_CustosUnit!$A$3:$Q$3,0))*(1-DRE_Auxiliar!$A$5)</f>
        <v>72595.434227795733</v>
      </c>
      <c r="CJ11" s="51">
        <f>INDEX(Auxiliar_OPEX_CustosUnit!$A$1:$R$129,MATCH(Auxiliar_OPEX_P!$A11,Auxiliar_OPEX_CustosUnit!$A$1:$A$129,0),MATCH(CJ$2,Auxiliar_OPEX_CustosUnit!$A$3:$Q$3,0))*(1-DRE_Auxiliar!$A$5)</f>
        <v>102418.1363973009</v>
      </c>
      <c r="CK11" s="51">
        <f>INDEX(Auxiliar_OPEX_CustosUnit!$A$1:$R$129,MATCH(Auxiliar_OPEX_P!$A11,Auxiliar_OPEX_CustosUnit!$A$1:$A$129,0),MATCH(CK$2,Auxiliar_OPEX_CustosUnit!$A$3:$Q$3,0))*(1-DRE_Auxiliar!$A$5)</f>
        <v>92418.682444236401</v>
      </c>
      <c r="CL11" s="51">
        <f>INDEX(Auxiliar_OPEX_CustosUnit!$A$1:$R$129,MATCH(Auxiliar_OPEX_P!$A11,Auxiliar_OPEX_CustosUnit!$A$1:$A$129,0),MATCH(CL$2,Auxiliar_OPEX_CustosUnit!$A$3:$Q$3,0))*(1-DRE_Auxiliar!$A$5)</f>
        <v>92048.175842974</v>
      </c>
      <c r="CM11" s="51">
        <f>INDEX(Auxiliar_OPEX_CustosUnit!$A$1:$R$129,MATCH(Auxiliar_OPEX_P!$A11,Auxiliar_OPEX_CustosUnit!$A$1:$A$129,0),MATCH(CM$2,Auxiliar_OPEX_CustosUnit!$A$3:$Q$3,0))*(1-DRE_Auxiliar!$A$5)</f>
        <v>77980.581847442765</v>
      </c>
      <c r="CN11" s="51">
        <f>INDEX(Auxiliar_OPEX_CustosUnit!$A$1:$R$129,MATCH(Auxiliar_OPEX_P!$A11,Auxiliar_OPEX_CustosUnit!$A$1:$A$129,0),MATCH(CN$2,Auxiliar_OPEX_CustosUnit!$A$3:$Q$3,0))*(1-DRE_Auxiliar!$A$5)</f>
        <v>76955.037892708002</v>
      </c>
      <c r="CO11" s="51">
        <f>INDEX(Auxiliar_OPEX_CustosUnit!$A$1:$R$129,MATCH(Auxiliar_OPEX_P!$A11,Auxiliar_OPEX_CustosUnit!$A$1:$A$129,0),MATCH(CO$2,Auxiliar_OPEX_CustosUnit!$A$3:$Q$3,0))*(1-DRE_Auxiliar!$A$5)</f>
        <v>76817.652083826397</v>
      </c>
      <c r="CP11" s="51">
        <f>INDEX(Auxiliar_OPEX_CustosUnit!$A$1:$R$129,MATCH(Auxiliar_OPEX_P!$A11,Auxiliar_OPEX_CustosUnit!$A$1:$A$129,0),MATCH(CP$2,Auxiliar_OPEX_CustosUnit!$A$3:$Q$3,0))*(1-DRE_Auxiliar!$A$5)</f>
        <v>78558.459688594594</v>
      </c>
      <c r="CQ11" s="51">
        <f>INDEX(Auxiliar_OPEX_CustosUnit!$A$1:$R$129,MATCH(Auxiliar_OPEX_P!$A11,Auxiliar_OPEX_CustosUnit!$A$1:$A$129,0),MATCH(CQ$2,Auxiliar_OPEX_CustosUnit!$A$3:$Q$3,0))*(1-DRE_Auxiliar!$A$5)</f>
        <v>92641.884937199604</v>
      </c>
      <c r="CR11" s="51">
        <f>INDEX(Auxiliar_OPEX_CustosUnit!$A$1:$R$129,MATCH(Auxiliar_OPEX_P!$A11,Auxiliar_OPEX_CustosUnit!$A$1:$A$129,0),MATCH(CR$2,Auxiliar_OPEX_CustosUnit!$A$3:$Q$3,0))*(1-DRE_Auxiliar!$A$5)</f>
        <v>92641.884937199604</v>
      </c>
      <c r="CS11" s="51">
        <f>INDEX(Auxiliar_OPEX_CustosUnit!$A$1:$R$129,MATCH(Auxiliar_OPEX_P!$A11,Auxiliar_OPEX_CustosUnit!$A$1:$A$129,0),MATCH(CS$2,Auxiliar_OPEX_CustosUnit!$A$3:$Q$3,0))*(1-DRE_Auxiliar!$A$5)</f>
        <v>111160.25954745631</v>
      </c>
      <c r="CT11" s="51">
        <f>INDEX(Auxiliar_OPEX_CustosUnit!$A$1:$R$129,MATCH(Auxiliar_OPEX_P!$A11,Auxiliar_OPEX_CustosUnit!$A$1:$A$129,0),MATCH(CT$2,Auxiliar_OPEX_CustosUnit!$A$3:$Q$3,0))*(1-DRE_Auxiliar!$A$5)</f>
        <v>79509.647932924854</v>
      </c>
      <c r="CU11" s="53">
        <f t="shared" si="227"/>
        <v>72595.434227795733</v>
      </c>
      <c r="CV11" s="53">
        <f t="shared" si="228"/>
        <v>102418.1363973009</v>
      </c>
      <c r="CW11" s="53">
        <f t="shared" si="229"/>
        <v>92418.682444236401</v>
      </c>
      <c r="CX11" s="53">
        <f t="shared" si="230"/>
        <v>92048.175842974</v>
      </c>
      <c r="CY11" s="53">
        <f t="shared" si="231"/>
        <v>77980.581847442765</v>
      </c>
      <c r="CZ11" s="53">
        <f t="shared" si="232"/>
        <v>76955.037892708002</v>
      </c>
      <c r="DA11" s="53">
        <f t="shared" si="233"/>
        <v>76817.652083826397</v>
      </c>
      <c r="DB11" s="53">
        <f t="shared" si="234"/>
        <v>78558.459688594594</v>
      </c>
      <c r="DC11" s="53">
        <f t="shared" si="235"/>
        <v>92641.884937199604</v>
      </c>
      <c r="DD11" s="53">
        <f t="shared" si="236"/>
        <v>92641.884937199604</v>
      </c>
      <c r="DE11" s="53">
        <f t="shared" si="237"/>
        <v>111160.25954745631</v>
      </c>
      <c r="DF11" s="53">
        <f t="shared" si="238"/>
        <v>79509.647932924854</v>
      </c>
      <c r="DG11" s="53">
        <f t="shared" si="239"/>
        <v>72595.434227795733</v>
      </c>
      <c r="DH11" s="53">
        <f t="shared" si="240"/>
        <v>102418.1363973009</v>
      </c>
      <c r="DI11" s="53">
        <f t="shared" si="241"/>
        <v>92418.682444236401</v>
      </c>
      <c r="DJ11" s="53">
        <f t="shared" si="242"/>
        <v>92048.175842974</v>
      </c>
      <c r="DK11" s="53">
        <f t="shared" si="243"/>
        <v>77980.581847442765</v>
      </c>
      <c r="DL11" s="53">
        <f t="shared" si="244"/>
        <v>76955.037892708002</v>
      </c>
      <c r="DM11" s="53">
        <f t="shared" si="245"/>
        <v>76817.652083826397</v>
      </c>
      <c r="DN11" s="53">
        <f t="shared" si="246"/>
        <v>78558.459688594594</v>
      </c>
      <c r="DO11" s="53">
        <f t="shared" si="247"/>
        <v>92641.884937199604</v>
      </c>
      <c r="DP11" s="53">
        <f t="shared" si="248"/>
        <v>92641.884937199604</v>
      </c>
      <c r="DQ11" s="53">
        <f t="shared" si="249"/>
        <v>111160.25954745631</v>
      </c>
      <c r="DR11" s="53">
        <f t="shared" si="250"/>
        <v>79509.647932924854</v>
      </c>
      <c r="DS11" s="53">
        <f t="shared" si="251"/>
        <v>72595.434227795733</v>
      </c>
      <c r="DT11" s="53">
        <f t="shared" si="252"/>
        <v>102418.1363973009</v>
      </c>
      <c r="DU11" s="53">
        <f t="shared" si="253"/>
        <v>92418.682444236401</v>
      </c>
      <c r="DV11" s="53">
        <f t="shared" si="254"/>
        <v>92048.175842974</v>
      </c>
      <c r="DW11" s="53">
        <f t="shared" si="255"/>
        <v>77980.581847442765</v>
      </c>
      <c r="DX11" s="53">
        <f t="shared" si="256"/>
        <v>76955.037892708002</v>
      </c>
      <c r="DY11" s="53">
        <f t="shared" si="257"/>
        <v>76817.652083826397</v>
      </c>
      <c r="DZ11" s="53">
        <f t="shared" si="258"/>
        <v>78558.459688594594</v>
      </c>
      <c r="EA11" s="53">
        <f t="shared" si="259"/>
        <v>92641.884937199604</v>
      </c>
      <c r="EB11" s="53">
        <f t="shared" si="260"/>
        <v>92641.884937199604</v>
      </c>
      <c r="EC11" s="53">
        <f t="shared" si="261"/>
        <v>111160.25954745631</v>
      </c>
      <c r="ED11" s="53">
        <f t="shared" si="262"/>
        <v>79509.647932924854</v>
      </c>
      <c r="EE11" s="53">
        <f t="shared" si="263"/>
        <v>72595.434227795733</v>
      </c>
      <c r="EF11" s="53">
        <f t="shared" si="264"/>
        <v>102418.1363973009</v>
      </c>
      <c r="EG11" s="53">
        <f t="shared" si="265"/>
        <v>92418.682444236401</v>
      </c>
      <c r="EH11" s="53">
        <f t="shared" si="266"/>
        <v>92048.175842974</v>
      </c>
      <c r="EI11" s="53">
        <f t="shared" si="267"/>
        <v>77980.581847442765</v>
      </c>
      <c r="EJ11" s="53">
        <f t="shared" si="268"/>
        <v>76955.037892708002</v>
      </c>
      <c r="EK11" s="53">
        <f t="shared" si="269"/>
        <v>76817.652083826397</v>
      </c>
      <c r="EL11" s="53">
        <f t="shared" si="270"/>
        <v>78558.459688594594</v>
      </c>
      <c r="EM11" s="53">
        <f t="shared" si="271"/>
        <v>92641.884937199604</v>
      </c>
      <c r="EN11" s="53">
        <f t="shared" si="272"/>
        <v>92641.884937199604</v>
      </c>
      <c r="EO11" s="53">
        <f t="shared" si="273"/>
        <v>111160.25954745631</v>
      </c>
      <c r="EP11" s="53">
        <f t="shared" si="274"/>
        <v>79509.647932924854</v>
      </c>
      <c r="EQ11" s="53">
        <f t="shared" si="275"/>
        <v>72595.434227795733</v>
      </c>
      <c r="ER11" s="53">
        <f t="shared" si="276"/>
        <v>102418.1363973009</v>
      </c>
      <c r="ES11" s="53">
        <f t="shared" si="277"/>
        <v>92418.682444236401</v>
      </c>
      <c r="ET11" s="53">
        <f t="shared" si="278"/>
        <v>92048.175842974</v>
      </c>
      <c r="EU11" s="53">
        <f t="shared" si="279"/>
        <v>77980.581847442765</v>
      </c>
      <c r="EV11" s="53">
        <f t="shared" si="280"/>
        <v>76955.037892708002</v>
      </c>
      <c r="EW11" s="53">
        <f t="shared" si="281"/>
        <v>76817.652083826397</v>
      </c>
      <c r="EX11" s="53">
        <f t="shared" si="282"/>
        <v>78558.459688594594</v>
      </c>
      <c r="EY11" s="53">
        <f t="shared" si="283"/>
        <v>92641.884937199604</v>
      </c>
      <c r="EZ11" s="53">
        <f t="shared" si="284"/>
        <v>92641.884937199604</v>
      </c>
      <c r="FA11" s="53">
        <f t="shared" si="285"/>
        <v>111160.25954745631</v>
      </c>
      <c r="FB11" s="53">
        <f t="shared" si="286"/>
        <v>79509.647932924854</v>
      </c>
      <c r="FC11" s="53">
        <f t="shared" si="287"/>
        <v>72595.434227795733</v>
      </c>
      <c r="FD11" s="53">
        <f t="shared" si="288"/>
        <v>102418.1363973009</v>
      </c>
      <c r="FE11" s="53">
        <f t="shared" si="289"/>
        <v>92418.682444236401</v>
      </c>
      <c r="FF11" s="53">
        <f t="shared" si="290"/>
        <v>92048.175842974</v>
      </c>
      <c r="FG11" s="53">
        <f t="shared" si="291"/>
        <v>77980.581847442765</v>
      </c>
      <c r="FH11" s="53">
        <f t="shared" si="292"/>
        <v>76955.037892708002</v>
      </c>
      <c r="FI11" s="53">
        <f t="shared" si="293"/>
        <v>76817.652083826397</v>
      </c>
      <c r="FJ11" s="53">
        <f t="shared" si="294"/>
        <v>78558.459688594594</v>
      </c>
      <c r="FK11" s="53">
        <f t="shared" si="295"/>
        <v>92641.884937199604</v>
      </c>
      <c r="FL11" s="53">
        <f t="shared" si="296"/>
        <v>92641.884937199604</v>
      </c>
      <c r="FM11" s="53">
        <f t="shared" si="297"/>
        <v>111160.25954745631</v>
      </c>
      <c r="FN11" s="53">
        <f t="shared" si="298"/>
        <v>79509.647932924854</v>
      </c>
      <c r="FP11" s="51">
        <f t="shared" si="299"/>
        <v>713764.06370782841</v>
      </c>
      <c r="FQ11" s="51">
        <f t="shared" si="306"/>
        <v>704377.15733574564</v>
      </c>
      <c r="FR11" s="51">
        <f t="shared" si="307"/>
        <v>703119.65128847142</v>
      </c>
      <c r="FS11" s="51">
        <f t="shared" si="308"/>
        <v>719053.4373756753</v>
      </c>
      <c r="FT11" s="51">
        <f t="shared" si="309"/>
        <v>847960.43701868178</v>
      </c>
      <c r="FU11" s="51">
        <f t="shared" si="310"/>
        <v>847960.43701868178</v>
      </c>
      <c r="FV11" s="51">
        <f t="shared" si="311"/>
        <v>1017460.9716638225</v>
      </c>
      <c r="FW11" s="51">
        <f t="shared" si="312"/>
        <v>727759.75849485456</v>
      </c>
      <c r="FX11" s="51">
        <f t="shared" si="313"/>
        <v>708173.0046114953</v>
      </c>
      <c r="FY11" s="51">
        <f t="shared" si="314"/>
        <v>999095.33086608269</v>
      </c>
      <c r="FZ11" s="51">
        <f t="shared" si="315"/>
        <v>901550.03169209359</v>
      </c>
      <c r="GA11" s="51">
        <f t="shared" si="316"/>
        <v>897935.71660691814</v>
      </c>
      <c r="GB11" s="51">
        <f t="shared" si="317"/>
        <v>760705.45669539925</v>
      </c>
      <c r="GC11" s="51">
        <f t="shared" si="318"/>
        <v>750701.21122857346</v>
      </c>
      <c r="GD11" s="51">
        <f t="shared" si="319"/>
        <v>749361.00406401034</v>
      </c>
      <c r="GE11" s="51">
        <f t="shared" si="320"/>
        <v>766342.69120497955</v>
      </c>
      <c r="GF11" s="51">
        <f t="shared" si="321"/>
        <v>903727.38598110492</v>
      </c>
      <c r="GG11" s="51">
        <f t="shared" si="322"/>
        <v>903727.38598110492</v>
      </c>
      <c r="GH11" s="51">
        <f t="shared" si="323"/>
        <v>1084375.289361859</v>
      </c>
      <c r="GI11" s="51">
        <f t="shared" si="324"/>
        <v>775621.59206291498</v>
      </c>
      <c r="GJ11" s="51">
        <f t="shared" si="325"/>
        <v>749948.31921894231</v>
      </c>
      <c r="GK11" s="51">
        <f t="shared" si="326"/>
        <v>1058032.2311686568</v>
      </c>
      <c r="GL11" s="51">
        <f t="shared" si="327"/>
        <v>954732.70875411015</v>
      </c>
      <c r="GM11" s="51">
        <f t="shared" si="328"/>
        <v>950905.18425712362</v>
      </c>
      <c r="GN11" s="51">
        <f t="shared" si="329"/>
        <v>805579.67467619595</v>
      </c>
      <c r="GO11" s="51">
        <f t="shared" si="330"/>
        <v>794985.27609838557</v>
      </c>
      <c r="GP11" s="51">
        <f t="shared" si="331"/>
        <v>793566.00975538127</v>
      </c>
      <c r="GQ11" s="51">
        <f t="shared" si="332"/>
        <v>811549.45115450444</v>
      </c>
      <c r="GR11" s="51">
        <f t="shared" si="333"/>
        <v>957038.50575393229</v>
      </c>
      <c r="GS11" s="51">
        <f t="shared" si="334"/>
        <v>957038.50575393229</v>
      </c>
      <c r="GT11" s="51">
        <f t="shared" si="335"/>
        <v>1148342.8771838273</v>
      </c>
      <c r="GU11" s="51">
        <f t="shared" si="336"/>
        <v>821375.71685129625</v>
      </c>
      <c r="GV11" s="51">
        <f t="shared" si="337"/>
        <v>787543.16909322573</v>
      </c>
      <c r="GW11" s="51">
        <f t="shared" si="338"/>
        <v>1111071.3031601312</v>
      </c>
      <c r="GX11" s="51">
        <f t="shared" si="339"/>
        <v>1002593.383864444</v>
      </c>
      <c r="GY11" s="51">
        <f t="shared" si="340"/>
        <v>998573.98586742184</v>
      </c>
      <c r="GZ11" s="51">
        <f t="shared" si="341"/>
        <v>845963.31999560632</v>
      </c>
      <c r="HA11" s="51">
        <f t="shared" si="342"/>
        <v>834837.82505577477</v>
      </c>
      <c r="HB11" s="51">
        <f t="shared" si="343"/>
        <v>833347.411003349</v>
      </c>
      <c r="HC11" s="51">
        <f t="shared" si="344"/>
        <v>852232.3608961869</v>
      </c>
      <c r="HD11" s="51">
        <f t="shared" si="345"/>
        <v>1005014.7702853334</v>
      </c>
      <c r="HE11" s="51">
        <f t="shared" si="346"/>
        <v>1005014.7702853334</v>
      </c>
      <c r="HF11" s="51">
        <f t="shared" si="347"/>
        <v>1205909.2147107804</v>
      </c>
      <c r="HG11" s="51">
        <f t="shared" si="348"/>
        <v>862551.21651448228</v>
      </c>
      <c r="HH11" s="51">
        <f t="shared" si="349"/>
        <v>825746.40297375945</v>
      </c>
      <c r="HI11" s="51">
        <f t="shared" si="350"/>
        <v>1164968.6874793281</v>
      </c>
      <c r="HJ11" s="51">
        <f t="shared" si="351"/>
        <v>1051228.5711583039</v>
      </c>
      <c r="HK11" s="51">
        <f t="shared" si="352"/>
        <v>1047014.1946410364</v>
      </c>
      <c r="HL11" s="51">
        <f t="shared" si="353"/>
        <v>887000.47940028552</v>
      </c>
      <c r="HM11" s="51">
        <f t="shared" si="354"/>
        <v>875335.29355600174</v>
      </c>
      <c r="HN11" s="51">
        <f t="shared" si="355"/>
        <v>873772.5804362254</v>
      </c>
      <c r="HO11" s="51">
        <f t="shared" si="356"/>
        <v>893573.62761222443</v>
      </c>
      <c r="HP11" s="51">
        <f t="shared" si="357"/>
        <v>1053767.4175425104</v>
      </c>
      <c r="HQ11" s="51">
        <f t="shared" si="358"/>
        <v>1053767.4175425104</v>
      </c>
      <c r="HR11" s="51">
        <f t="shared" si="359"/>
        <v>1264407.1276840221</v>
      </c>
      <c r="HS11" s="51">
        <f t="shared" si="360"/>
        <v>904393.0445585025</v>
      </c>
      <c r="HT11" s="51">
        <f t="shared" si="361"/>
        <v>857949.93517821096</v>
      </c>
      <c r="HU11" s="51">
        <f t="shared" si="362"/>
        <v>1210401.6515338023</v>
      </c>
      <c r="HV11" s="51">
        <f t="shared" si="363"/>
        <v>1092225.7502239591</v>
      </c>
      <c r="HW11" s="51">
        <f t="shared" si="364"/>
        <v>1087847.015969974</v>
      </c>
      <c r="HX11" s="51">
        <f t="shared" si="365"/>
        <v>921592.87774542067</v>
      </c>
      <c r="HY11" s="51">
        <f t="shared" si="366"/>
        <v>909472.75781162188</v>
      </c>
      <c r="HZ11" s="51">
        <f t="shared" si="367"/>
        <v>907849.09997310652</v>
      </c>
      <c r="IA11" s="51">
        <f t="shared" si="368"/>
        <v>928422.37414048892</v>
      </c>
      <c r="IB11" s="51">
        <f t="shared" si="305"/>
        <v>1094863.6098415281</v>
      </c>
      <c r="IC11" s="51">
        <f t="shared" si="3"/>
        <v>1094863.6098415281</v>
      </c>
      <c r="ID11" s="51">
        <f t="shared" si="3"/>
        <v>1313718.1213611017</v>
      </c>
      <c r="IE11" s="51">
        <f t="shared" si="3"/>
        <v>939663.74078077497</v>
      </c>
      <c r="IF11" s="51">
        <f t="shared" si="3"/>
        <v>890275.234357771</v>
      </c>
      <c r="IG11" s="51">
        <f t="shared" si="3"/>
        <v>1256006.4052717187</v>
      </c>
      <c r="IH11" s="51">
        <f t="shared" si="3"/>
        <v>1133377.9465234731</v>
      </c>
      <c r="II11" s="51">
        <f t="shared" si="3"/>
        <v>1128834.2330685065</v>
      </c>
      <c r="IJ11" s="51">
        <f t="shared" si="3"/>
        <v>956316.07577058813</v>
      </c>
      <c r="IK11" s="51">
        <f t="shared" si="3"/>
        <v>943739.30156491627</v>
      </c>
      <c r="IL11" s="51">
        <f t="shared" si="3"/>
        <v>942054.46856542351</v>
      </c>
      <c r="IM11" s="51">
        <f t="shared" si="3"/>
        <v>963402.8896444093</v>
      </c>
      <c r="IN11" s="51">
        <f t="shared" si="3"/>
        <v>1136115.193760104</v>
      </c>
      <c r="IO11" s="51">
        <f t="shared" si="3"/>
        <v>1136115.193760104</v>
      </c>
      <c r="IP11" s="51">
        <f t="shared" si="3"/>
        <v>1363215.5682042984</v>
      </c>
      <c r="IQ11" s="51">
        <f t="shared" si="3"/>
        <v>975067.80144151021</v>
      </c>
      <c r="IS11" s="51">
        <f t="shared" si="300"/>
        <v>9835151.3906679228</v>
      </c>
      <c r="IT11" s="51">
        <f t="shared" si="300"/>
        <v>10453054.677959574</v>
      </c>
      <c r="IU11" s="51">
        <f t="shared" si="300"/>
        <v>11029641.504532089</v>
      </c>
      <c r="IV11" s="51">
        <f t="shared" si="300"/>
        <v>11574865.904403955</v>
      </c>
      <c r="IW11" s="51">
        <f t="shared" si="300"/>
        <v>12089033.739583362</v>
      </c>
      <c r="IX11" s="51">
        <f t="shared" si="300"/>
        <v>12553663.208742209</v>
      </c>
      <c r="IZ11" s="111">
        <f t="shared" si="301"/>
        <v>134076.50747531594</v>
      </c>
      <c r="JA11" s="111">
        <f t="shared" si="5"/>
        <v>189156.05611217502</v>
      </c>
      <c r="JB11" s="111">
        <f t="shared" si="6"/>
        <v>170688.06460626019</v>
      </c>
      <c r="JC11" s="111">
        <f t="shared" si="7"/>
        <v>170003.77596438865</v>
      </c>
      <c r="JD11" s="111">
        <f t="shared" si="8"/>
        <v>144022.33661404205</v>
      </c>
      <c r="JE11" s="111">
        <f t="shared" si="9"/>
        <v>142128.25948404241</v>
      </c>
      <c r="JF11" s="111">
        <f t="shared" si="10"/>
        <v>141874.52163361898</v>
      </c>
      <c r="JG11" s="111">
        <f t="shared" si="11"/>
        <v>145089.61919886534</v>
      </c>
      <c r="JH11" s="111">
        <f t="shared" si="12"/>
        <v>182352.8759839292</v>
      </c>
      <c r="JI11" s="111">
        <f t="shared" si="13"/>
        <v>182352.8759839292</v>
      </c>
      <c r="JJ11" s="111">
        <f t="shared" si="14"/>
        <v>218803.76286967442</v>
      </c>
      <c r="JK11" s="111">
        <f t="shared" si="15"/>
        <v>156503.86408768586</v>
      </c>
      <c r="JL11" s="111">
        <f t="shared" si="16"/>
        <v>142894.18035605102</v>
      </c>
      <c r="JM11" s="111">
        <f t="shared" si="17"/>
        <v>201596.08947532179</v>
      </c>
      <c r="JN11" s="111">
        <f t="shared" si="18"/>
        <v>181913.53241329468</v>
      </c>
      <c r="JO11" s="111">
        <f t="shared" si="19"/>
        <v>181184.24085843231</v>
      </c>
      <c r="JP11" s="111">
        <f t="shared" si="20"/>
        <v>153494.10669289451</v>
      </c>
      <c r="JQ11" s="111">
        <f t="shared" si="21"/>
        <v>151475.46372464544</v>
      </c>
      <c r="JR11" s="111">
        <f t="shared" si="22"/>
        <v>151205.03855587947</v>
      </c>
      <c r="JS11" s="111">
        <f t="shared" si="23"/>
        <v>154631.58016261994</v>
      </c>
      <c r="JT11" s="111">
        <f t="shared" si="24"/>
        <v>193109.92082211899</v>
      </c>
      <c r="JU11" s="111">
        <f t="shared" si="25"/>
        <v>193109.92082211899</v>
      </c>
      <c r="JV11" s="111">
        <f t="shared" si="26"/>
        <v>231711.05525677753</v>
      </c>
      <c r="JW11" s="111">
        <f t="shared" si="27"/>
        <v>165736.06881304245</v>
      </c>
      <c r="JX11" s="111">
        <f t="shared" si="28"/>
        <v>151323.54620461533</v>
      </c>
      <c r="JY11" s="111">
        <f t="shared" si="29"/>
        <v>213488.29661485093</v>
      </c>
      <c r="JZ11" s="111">
        <f t="shared" si="30"/>
        <v>192644.66025695839</v>
      </c>
      <c r="KA11" s="111">
        <f t="shared" si="31"/>
        <v>191872.34759857113</v>
      </c>
      <c r="KB11" s="111">
        <f t="shared" si="32"/>
        <v>162548.76502599841</v>
      </c>
      <c r="KC11" s="111">
        <f t="shared" si="33"/>
        <v>160411.04177012251</v>
      </c>
      <c r="KD11" s="111">
        <f t="shared" si="34"/>
        <v>160124.66414845391</v>
      </c>
      <c r="KE11" s="111">
        <f t="shared" si="35"/>
        <v>163753.33835938142</v>
      </c>
      <c r="KF11" s="111">
        <f t="shared" si="36"/>
        <v>202790.5058657703</v>
      </c>
      <c r="KG11" s="111">
        <f t="shared" si="37"/>
        <v>202790.5058657703</v>
      </c>
      <c r="KH11" s="111">
        <f t="shared" si="38"/>
        <v>243326.71211385651</v>
      </c>
      <c r="KI11" s="111">
        <f t="shared" si="39"/>
        <v>174044.40482247513</v>
      </c>
      <c r="KJ11" s="111">
        <f t="shared" si="40"/>
        <v>158909.38359662611</v>
      </c>
      <c r="KK11" s="111">
        <f t="shared" si="41"/>
        <v>224190.44802377842</v>
      </c>
      <c r="KL11" s="111">
        <f t="shared" si="42"/>
        <v>202301.9218253096</v>
      </c>
      <c r="KM11" s="111">
        <f t="shared" si="43"/>
        <v>201490.89319449599</v>
      </c>
      <c r="KN11" s="111">
        <f t="shared" si="44"/>
        <v>170697.32174890311</v>
      </c>
      <c r="KO11" s="111">
        <f t="shared" si="45"/>
        <v>168452.43459543874</v>
      </c>
      <c r="KP11" s="111">
        <f t="shared" si="46"/>
        <v>168151.70088626642</v>
      </c>
      <c r="KQ11" s="111">
        <f t="shared" si="47"/>
        <v>171962.28024813096</v>
      </c>
      <c r="KR11" s="111">
        <f t="shared" si="48"/>
        <v>212627.74835402894</v>
      </c>
      <c r="KS11" s="111">
        <f t="shared" si="49"/>
        <v>212627.74835402894</v>
      </c>
      <c r="KT11" s="111">
        <f t="shared" si="50"/>
        <v>255130.34099044261</v>
      </c>
      <c r="KU11" s="111">
        <f t="shared" si="51"/>
        <v>182487.19166130578</v>
      </c>
      <c r="KV11" s="111">
        <f t="shared" si="52"/>
        <v>166617.97988137748</v>
      </c>
      <c r="KW11" s="111">
        <f t="shared" si="53"/>
        <v>235065.78852034512</v>
      </c>
      <c r="KX11" s="111">
        <f t="shared" si="54"/>
        <v>212115.46340281121</v>
      </c>
      <c r="KY11" s="111">
        <f t="shared" si="55"/>
        <v>211265.0922728398</v>
      </c>
      <c r="KZ11" s="111">
        <f t="shared" si="56"/>
        <v>178977.74365017176</v>
      </c>
      <c r="LA11" s="111">
        <f t="shared" si="57"/>
        <v>176623.95840410129</v>
      </c>
      <c r="LB11" s="111">
        <f t="shared" si="58"/>
        <v>176308.63628799692</v>
      </c>
      <c r="LC11" s="111">
        <f t="shared" si="59"/>
        <v>180304.064506781</v>
      </c>
      <c r="LD11" s="111">
        <f t="shared" si="60"/>
        <v>220920.08183198239</v>
      </c>
      <c r="LE11" s="111">
        <f t="shared" si="61"/>
        <v>220920.08183198239</v>
      </c>
      <c r="LF11" s="111">
        <f t="shared" si="62"/>
        <v>265080.24585570121</v>
      </c>
      <c r="LG11" s="111">
        <f t="shared" si="63"/>
        <v>189604.06450798232</v>
      </c>
      <c r="LH11" s="111">
        <f t="shared" si="64"/>
        <v>173115.96456726547</v>
      </c>
      <c r="LI11" s="111">
        <f t="shared" si="65"/>
        <v>244233.18987204105</v>
      </c>
      <c r="LJ11" s="111">
        <f t="shared" si="66"/>
        <v>220387.81812594968</v>
      </c>
      <c r="LK11" s="111">
        <f t="shared" si="67"/>
        <v>219504.28311664297</v>
      </c>
      <c r="LL11" s="111">
        <f t="shared" si="68"/>
        <v>185957.75047885606</v>
      </c>
      <c r="LM11" s="111">
        <f t="shared" si="69"/>
        <v>183512.16925438205</v>
      </c>
      <c r="LN11" s="111">
        <f t="shared" si="70"/>
        <v>183184.54979627999</v>
      </c>
      <c r="LO11" s="111">
        <f t="shared" si="71"/>
        <v>187335.79692126915</v>
      </c>
      <c r="LP11" s="111">
        <f t="shared" si="72"/>
        <v>229243.77001841299</v>
      </c>
      <c r="LQ11" s="111">
        <f t="shared" si="73"/>
        <v>229243.77001841299</v>
      </c>
      <c r="LR11" s="111">
        <f t="shared" si="74"/>
        <v>275067.77298582101</v>
      </c>
      <c r="LS11" s="111">
        <f t="shared" si="75"/>
        <v>196747.84744865945</v>
      </c>
      <c r="LT11" s="111">
        <f t="shared" si="76"/>
        <v>179638.51922685941</v>
      </c>
      <c r="LU11" s="111">
        <f t="shared" si="77"/>
        <v>253435.25471111832</v>
      </c>
      <c r="LV11" s="111">
        <f t="shared" si="78"/>
        <v>228691.45201453083</v>
      </c>
      <c r="LW11" s="111">
        <f t="shared" si="79"/>
        <v>227774.62772767962</v>
      </c>
      <c r="LX11" s="111">
        <f t="shared" si="80"/>
        <v>192964.14988809245</v>
      </c>
      <c r="LY11" s="111">
        <f t="shared" si="81"/>
        <v>190426.4255891713</v>
      </c>
      <c r="LZ11" s="111">
        <f t="shared" si="82"/>
        <v>190086.46229075181</v>
      </c>
      <c r="MA11" s="111">
        <f t="shared" si="83"/>
        <v>194394.11749945476</v>
      </c>
      <c r="MD11" s="111"/>
      <c r="ME11" s="111">
        <f t="shared" si="302"/>
        <v>174548.50167971072</v>
      </c>
      <c r="MF11" s="111">
        <f t="shared" si="84"/>
        <v>157506.69866982245</v>
      </c>
      <c r="MG11" s="111">
        <f t="shared" si="85"/>
        <v>156875.25413872962</v>
      </c>
      <c r="MH11" s="111">
        <f t="shared" si="86"/>
        <v>132900.22842030445</v>
      </c>
      <c r="MI11" s="111">
        <f t="shared" si="87"/>
        <v>131152.42117636834</v>
      </c>
      <c r="MJ11" s="111">
        <f t="shared" si="88"/>
        <v>130918.27820193152</v>
      </c>
      <c r="MK11" s="111">
        <f t="shared" si="89"/>
        <v>133885.09023165071</v>
      </c>
      <c r="ML11" s="111">
        <f t="shared" si="90"/>
        <v>168270.69634558877</v>
      </c>
      <c r="MM11" s="111">
        <f t="shared" si="91"/>
        <v>168270.69634558877</v>
      </c>
      <c r="MN11" s="111">
        <f t="shared" si="92"/>
        <v>201906.66773119607</v>
      </c>
      <c r="MO11" s="111">
        <f t="shared" si="93"/>
        <v>144417.87138652636</v>
      </c>
      <c r="MP11" s="111">
        <f t="shared" si="94"/>
        <v>131859.19389812057</v>
      </c>
      <c r="MQ11" s="111">
        <f t="shared" si="95"/>
        <v>193754.05942705227</v>
      </c>
      <c r="MR11" s="111">
        <f t="shared" si="96"/>
        <v>174837.14818835896</v>
      </c>
      <c r="MS11" s="111">
        <f t="shared" si="97"/>
        <v>174136.22586576722</v>
      </c>
      <c r="MT11" s="111">
        <f t="shared" si="98"/>
        <v>147523.22997573816</v>
      </c>
      <c r="MU11" s="111">
        <f t="shared" si="99"/>
        <v>145583.1116398614</v>
      </c>
      <c r="MV11" s="111">
        <f t="shared" si="100"/>
        <v>145323.20593258293</v>
      </c>
      <c r="MW11" s="111">
        <f t="shared" si="101"/>
        <v>148616.45605380085</v>
      </c>
      <c r="MX11" s="111">
        <f t="shared" si="102"/>
        <v>185598.00030001294</v>
      </c>
      <c r="MY11" s="111">
        <f t="shared" si="103"/>
        <v>185598.00030001294</v>
      </c>
      <c r="MZ11" s="111">
        <f t="shared" si="104"/>
        <v>222697.56167875687</v>
      </c>
      <c r="NA11" s="111">
        <f t="shared" si="105"/>
        <v>159288.98328129138</v>
      </c>
      <c r="NB11" s="111">
        <f t="shared" si="106"/>
        <v>145437.10366777953</v>
      </c>
      <c r="NC11" s="111">
        <f t="shared" si="107"/>
        <v>254842.09534588843</v>
      </c>
      <c r="ND11" s="111">
        <f t="shared" si="108"/>
        <v>229960.93769790724</v>
      </c>
      <c r="NE11" s="111">
        <f t="shared" si="109"/>
        <v>229039.02404153181</v>
      </c>
      <c r="NF11" s="111">
        <f t="shared" si="110"/>
        <v>194035.31028140816</v>
      </c>
      <c r="NG11" s="111">
        <f t="shared" si="111"/>
        <v>191483.49885925854</v>
      </c>
      <c r="NH11" s="111">
        <f t="shared" si="112"/>
        <v>191141.64839568088</v>
      </c>
      <c r="NI11" s="111">
        <f t="shared" si="113"/>
        <v>195473.2157644938</v>
      </c>
      <c r="NJ11" s="111">
        <f t="shared" si="114"/>
        <v>242072.08662271276</v>
      </c>
      <c r="NK11" s="111">
        <f t="shared" si="115"/>
        <v>242072.08662271276</v>
      </c>
      <c r="NL11" s="111">
        <f t="shared" si="116"/>
        <v>290460.36786078021</v>
      </c>
      <c r="NM11" s="111">
        <f t="shared" si="117"/>
        <v>207757.71558197076</v>
      </c>
      <c r="NN11" s="111">
        <f t="shared" si="118"/>
        <v>189690.96164998238</v>
      </c>
      <c r="NO11" s="111">
        <f t="shared" si="119"/>
        <v>264001.22802652285</v>
      </c>
      <c r="NP11" s="111">
        <f t="shared" si="120"/>
        <v>238225.83105031634</v>
      </c>
      <c r="NQ11" s="111">
        <f t="shared" si="121"/>
        <v>237270.78342724926</v>
      </c>
      <c r="NR11" s="111">
        <f t="shared" si="122"/>
        <v>201009.02139135401</v>
      </c>
      <c r="NS11" s="111">
        <f t="shared" si="123"/>
        <v>198365.49678751937</v>
      </c>
      <c r="NT11" s="111">
        <f t="shared" si="124"/>
        <v>198011.36007371059</v>
      </c>
      <c r="NU11" s="111">
        <f t="shared" si="125"/>
        <v>202498.60580559864</v>
      </c>
      <c r="NV11" s="111">
        <f t="shared" si="126"/>
        <v>250385.27364923395</v>
      </c>
      <c r="NW11" s="111">
        <f t="shared" si="127"/>
        <v>250385.27364923395</v>
      </c>
      <c r="NX11" s="111">
        <f t="shared" si="128"/>
        <v>300435.29473280016</v>
      </c>
      <c r="NY11" s="111">
        <f t="shared" si="129"/>
        <v>214892.48593047273</v>
      </c>
      <c r="NZ11" s="111">
        <f t="shared" si="130"/>
        <v>196205.28745861948</v>
      </c>
      <c r="OA11" s="111">
        <f t="shared" si="131"/>
        <v>183592.48090376545</v>
      </c>
      <c r="OB11" s="111">
        <f t="shared" si="132"/>
        <v>165667.68141508367</v>
      </c>
      <c r="OC11" s="111">
        <f t="shared" si="133"/>
        <v>165003.51949503945</v>
      </c>
      <c r="OD11" s="111">
        <f t="shared" si="134"/>
        <v>139786.26234863274</v>
      </c>
      <c r="OE11" s="111">
        <f t="shared" si="135"/>
        <v>137947.89498960142</v>
      </c>
      <c r="OF11" s="111">
        <f t="shared" si="136"/>
        <v>137701.62023416455</v>
      </c>
      <c r="OG11" s="111">
        <f t="shared" si="137"/>
        <v>140822.15335630366</v>
      </c>
      <c r="OH11" s="111">
        <f t="shared" si="138"/>
        <v>172544.31689231581</v>
      </c>
      <c r="OI11" s="111">
        <f t="shared" si="139"/>
        <v>172544.31689231581</v>
      </c>
      <c r="OJ11" s="111">
        <f t="shared" si="140"/>
        <v>207034.5509721681</v>
      </c>
      <c r="OK11" s="111">
        <f t="shared" si="141"/>
        <v>148085.69469667948</v>
      </c>
      <c r="OL11" s="111">
        <f t="shared" si="142"/>
        <v>135208.06076891872</v>
      </c>
      <c r="OM11" s="111">
        <f t="shared" si="143"/>
        <v>175064.95293562498</v>
      </c>
      <c r="ON11" s="111">
        <f t="shared" si="144"/>
        <v>157972.72691733047</v>
      </c>
      <c r="OO11" s="111">
        <f t="shared" si="145"/>
        <v>157339.41407847224</v>
      </c>
      <c r="OP11" s="111">
        <f t="shared" si="146"/>
        <v>133293.45144552924</v>
      </c>
      <c r="OQ11" s="111">
        <f t="shared" si="147"/>
        <v>131540.47281806628</v>
      </c>
      <c r="OR11" s="111">
        <f t="shared" si="148"/>
        <v>131305.63706522089</v>
      </c>
      <c r="OS11" s="111">
        <f t="shared" si="149"/>
        <v>134281.22724991746</v>
      </c>
      <c r="OT11" s="111">
        <f t="shared" si="150"/>
        <v>164320.62255783091</v>
      </c>
      <c r="OU11" s="111">
        <f t="shared" si="151"/>
        <v>164320.62255783091</v>
      </c>
      <c r="OV11" s="111">
        <f t="shared" si="152"/>
        <v>197167.00566822718</v>
      </c>
      <c r="OW11" s="111">
        <f t="shared" si="153"/>
        <v>141027.73120979522</v>
      </c>
      <c r="OX11" s="111">
        <f t="shared" si="154"/>
        <v>128763.86264435228</v>
      </c>
      <c r="OY11" s="111"/>
      <c r="PA11" s="51">
        <f t="shared" si="303"/>
        <v>671956.91514007736</v>
      </c>
      <c r="PB11" s="51">
        <f t="shared" si="155"/>
        <v>687487.47425226797</v>
      </c>
      <c r="PC11" s="51">
        <f t="shared" si="156"/>
        <v>707267.80243581091</v>
      </c>
      <c r="PD11" s="51">
        <f t="shared" si="157"/>
        <v>886160.50588889117</v>
      </c>
      <c r="PE11" s="51">
        <f t="shared" si="158"/>
        <v>887908.31313282729</v>
      </c>
      <c r="PF11" s="51">
        <f t="shared" si="159"/>
        <v>1091844.5768200879</v>
      </c>
      <c r="PG11" s="51">
        <f t="shared" si="160"/>
        <v>740721.03703052271</v>
      </c>
      <c r="PH11" s="51">
        <f t="shared" si="161"/>
        <v>682796.48862195748</v>
      </c>
      <c r="PI11" s="51">
        <f t="shared" si="162"/>
        <v>1032420.7239958156</v>
      </c>
      <c r="PJ11" s="51">
        <f t="shared" si="163"/>
        <v>881556.89637419221</v>
      </c>
      <c r="PK11" s="51">
        <f t="shared" si="164"/>
        <v>934702.08607882401</v>
      </c>
      <c r="PL11" s="51">
        <f t="shared" si="165"/>
        <v>782340.36949017318</v>
      </c>
      <c r="PM11" s="51">
        <f t="shared" si="166"/>
        <v>708422.61552616663</v>
      </c>
      <c r="PN11" s="51">
        <f t="shared" si="167"/>
        <v>725728.89443153073</v>
      </c>
      <c r="PO11" s="51">
        <f t="shared" si="168"/>
        <v>746838.04550183215</v>
      </c>
      <c r="PP11" s="51">
        <f t="shared" si="169"/>
        <v>938557.03198929597</v>
      </c>
      <c r="PQ11" s="51">
        <f t="shared" si="170"/>
        <v>940497.1503251727</v>
      </c>
      <c r="PR11" s="51">
        <f t="shared" si="171"/>
        <v>1157855.8462989503</v>
      </c>
      <c r="PS11" s="51">
        <f t="shared" si="172"/>
        <v>783509.00009679992</v>
      </c>
      <c r="PT11" s="51">
        <f t="shared" si="173"/>
        <v>715673.86512354459</v>
      </c>
      <c r="PU11" s="51">
        <f t="shared" si="174"/>
        <v>1085922.5274834947</v>
      </c>
      <c r="PV11" s="51">
        <f t="shared" si="175"/>
        <v>924679.80733231164</v>
      </c>
      <c r="PW11" s="51">
        <f t="shared" si="176"/>
        <v>983488.54857440339</v>
      </c>
      <c r="PX11" s="51">
        <f t="shared" si="177"/>
        <v>822691.33603441482</v>
      </c>
      <c r="PY11" s="51">
        <f t="shared" si="178"/>
        <v>700554.22252261965</v>
      </c>
      <c r="PZ11" s="51">
        <f t="shared" si="179"/>
        <v>723729.73620592791</v>
      </c>
      <c r="QA11" s="51">
        <f t="shared" si="180"/>
        <v>746263.7654723539</v>
      </c>
      <c r="QB11" s="51">
        <f t="shared" si="181"/>
        <v>956113.11629464303</v>
      </c>
      <c r="QC11" s="51">
        <f t="shared" si="182"/>
        <v>958664.92771679256</v>
      </c>
      <c r="QD11" s="51">
        <f t="shared" si="183"/>
        <v>1188912.284044924</v>
      </c>
      <c r="QE11" s="51">
        <f t="shared" si="184"/>
        <v>791638.56989984482</v>
      </c>
      <c r="QF11" s="51">
        <f t="shared" si="185"/>
        <v>704380.46606713906</v>
      </c>
      <c r="QG11" s="51">
        <f t="shared" si="186"/>
        <v>1093189.6645611969</v>
      </c>
      <c r="QH11" s="51">
        <f t="shared" si="187"/>
        <v>914434.93782897328</v>
      </c>
      <c r="QI11" s="51">
        <f t="shared" si="188"/>
        <v>992307.16347994702</v>
      </c>
      <c r="QJ11" s="51">
        <f t="shared" si="189"/>
        <v>826969.68009452696</v>
      </c>
      <c r="QK11" s="51">
        <f t="shared" si="190"/>
        <v>739289.03162469063</v>
      </c>
      <c r="QL11" s="51">
        <f t="shared" si="191"/>
        <v>763273.28083929908</v>
      </c>
      <c r="QM11" s="51">
        <f t="shared" si="192"/>
        <v>786923.85771706852</v>
      </c>
      <c r="QN11" s="51">
        <f t="shared" si="193"/>
        <v>1006796.2547597496</v>
      </c>
      <c r="QO11" s="51">
        <f t="shared" si="194"/>
        <v>1009439.7793635842</v>
      </c>
      <c r="QP11" s="51">
        <f t="shared" si="195"/>
        <v>1251224.5667509262</v>
      </c>
      <c r="QQ11" s="51">
        <f t="shared" si="196"/>
        <v>834097.01553135866</v>
      </c>
      <c r="QR11" s="51">
        <f t="shared" si="197"/>
        <v>741979.1092059029</v>
      </c>
      <c r="QS11" s="51">
        <f t="shared" si="198"/>
        <v>1149649.2023504393</v>
      </c>
      <c r="QT11" s="51">
        <f t="shared" si="199"/>
        <v>962908.73982831487</v>
      </c>
      <c r="QU11" s="51">
        <f t="shared" si="200"/>
        <v>1043386.8009834035</v>
      </c>
      <c r="QV11" s="51">
        <f t="shared" si="201"/>
        <v>869772.93559183774</v>
      </c>
      <c r="QW11" s="51">
        <f t="shared" si="202"/>
        <v>868366.77105633751</v>
      </c>
      <c r="QX11" s="51">
        <f t="shared" si="203"/>
        <v>884413.53530913859</v>
      </c>
      <c r="QY11" s="51">
        <f t="shared" si="204"/>
        <v>908874.17262396589</v>
      </c>
      <c r="QZ11" s="51">
        <f t="shared" si="205"/>
        <v>1126608.9035479065</v>
      </c>
      <c r="RA11" s="51">
        <f t="shared" si="206"/>
        <v>1128447.270906938</v>
      </c>
      <c r="RB11" s="51">
        <f t="shared" si="207"/>
        <v>1381835.8484403</v>
      </c>
      <c r="RC11" s="51">
        <f t="shared" si="208"/>
        <v>946058.08286350453</v>
      </c>
      <c r="RD11" s="51">
        <f t="shared" si="209"/>
        <v>858521.58285316057</v>
      </c>
      <c r="RE11" s="51">
        <f t="shared" si="210"/>
        <v>1282090.5245135273</v>
      </c>
      <c r="RF11" s="51">
        <f t="shared" si="211"/>
        <v>1105579.0173777407</v>
      </c>
      <c r="RG11" s="51">
        <f t="shared" si="212"/>
        <v>1159265.6043899374</v>
      </c>
      <c r="RH11" s="51">
        <f t="shared" si="213"/>
        <v>972342.56745535799</v>
      </c>
      <c r="RI11" s="51">
        <f t="shared" si="214"/>
        <v>917919.97413037892</v>
      </c>
      <c r="RJ11" s="51">
        <f t="shared" si="215"/>
        <v>933060.9228520561</v>
      </c>
      <c r="RK11" s="51">
        <f t="shared" si="216"/>
        <v>958418.75698328577</v>
      </c>
      <c r="RL11" s="51">
        <f t="shared" si="217"/>
        <v>1182490.2402279812</v>
      </c>
      <c r="RM11" s="51">
        <f t="shared" si="218"/>
        <v>1184243.2188554441</v>
      </c>
      <c r="RN11" s="51">
        <f t="shared" si="219"/>
        <v>1447492.730151582</v>
      </c>
      <c r="RO11" s="51">
        <f t="shared" si="220"/>
        <v>994986.57803883974</v>
      </c>
      <c r="RP11" s="51">
        <f t="shared" si="221"/>
        <v>905593.13102679944</v>
      </c>
      <c r="RQ11" s="51">
        <f t="shared" si="222"/>
        <v>1345121.037425006</v>
      </c>
      <c r="RR11" s="51">
        <f t="shared" si="223"/>
        <v>1164902.3928697768</v>
      </c>
      <c r="RS11" s="51">
        <f t="shared" si="224"/>
        <v>1215581.1295863907</v>
      </c>
      <c r="RT11" s="51">
        <f t="shared" si="225"/>
        <v>1020516.3630143283</v>
      </c>
      <c r="RU11" s="51"/>
      <c r="RV11" s="51">
        <f t="shared" si="304"/>
        <v>9987163.1892614476</v>
      </c>
      <c r="RW11" s="51">
        <f t="shared" si="226"/>
        <v>10533864.668717917</v>
      </c>
      <c r="RX11" s="51">
        <f t="shared" si="226"/>
        <v>10597158.534188889</v>
      </c>
      <c r="RY11" s="51">
        <f t="shared" si="226"/>
        <v>11158740.574546574</v>
      </c>
      <c r="RZ11" s="51">
        <f t="shared" si="226"/>
        <v>12622403.881337816</v>
      </c>
      <c r="SA11" s="51">
        <f t="shared" si="226"/>
        <v>13270326.475161869</v>
      </c>
    </row>
    <row r="12" spans="1:495" x14ac:dyDescent="0.3">
      <c r="A12" s="1">
        <v>301100</v>
      </c>
      <c r="B12" s="1" t="s">
        <v>187</v>
      </c>
      <c r="C12" s="1" t="s">
        <v>167</v>
      </c>
      <c r="D12" s="44">
        <v>0</v>
      </c>
      <c r="E12" s="1" t="s">
        <v>175</v>
      </c>
      <c r="F12" s="107">
        <f>VLOOKUP(A12,Auxiliar_OPEX_CustosUnit!$A$4:$E$129,COLUMN(Auxiliar_OPEX_CustosUnit!$E$3),0)</f>
        <v>9</v>
      </c>
      <c r="G12" s="107">
        <f>INDEX(Auxiliar_OPEX_Drivers!$B$76:$I$84,MATCH($E12,Auxiliar_OPEX_Drivers!$B$76:$B$84,0),MATCH(YEAR(G$2),Auxiliar_OPEX_Drivers!$B$76:$I$76,0))*$F12</f>
        <v>9</v>
      </c>
      <c r="H12" s="107">
        <f>INDEX(Auxiliar_OPEX_Drivers!$B$76:$I$84,MATCH($E12,Auxiliar_OPEX_Drivers!$B$76:$B$84,0),MATCH(YEAR(H$2),Auxiliar_OPEX_Drivers!$B$76:$I$76,0))*$F12</f>
        <v>9</v>
      </c>
      <c r="I12" s="107">
        <f>INDEX(Auxiliar_OPEX_Drivers!$B$76:$I$84,MATCH($E12,Auxiliar_OPEX_Drivers!$B$76:$B$84,0),MATCH(YEAR(I$2),Auxiliar_OPEX_Drivers!$B$76:$I$76,0))*$F12</f>
        <v>9</v>
      </c>
      <c r="J12" s="107">
        <f>INDEX(Auxiliar_OPEX_Drivers!$B$76:$I$84,MATCH($E12,Auxiliar_OPEX_Drivers!$B$76:$B$84,0),MATCH(YEAR(J$2),Auxiliar_OPEX_Drivers!$B$76:$I$76,0))*$F12</f>
        <v>9</v>
      </c>
      <c r="K12" s="107">
        <f>INDEX(Auxiliar_OPEX_Drivers!$B$76:$I$84,MATCH($E12,Auxiliar_OPEX_Drivers!$B$76:$B$84,0),MATCH(YEAR(K$2),Auxiliar_OPEX_Drivers!$B$76:$I$76,0))*$F12</f>
        <v>9</v>
      </c>
      <c r="L12" s="107">
        <f>INDEX(Auxiliar_OPEX_Drivers!$B$76:$I$84,MATCH($E12,Auxiliar_OPEX_Drivers!$B$76:$B$84,0),MATCH(YEAR(L$2),Auxiliar_OPEX_Drivers!$B$76:$I$76,0))*$F12</f>
        <v>9</v>
      </c>
      <c r="M12" s="107">
        <f>INDEX(Auxiliar_OPEX_Drivers!$B$76:$I$84,MATCH($E12,Auxiliar_OPEX_Drivers!$B$76:$B$84,0),MATCH(YEAR(M$2),Auxiliar_OPEX_Drivers!$B$76:$I$76,0))*$F12</f>
        <v>9</v>
      </c>
      <c r="N12" s="107">
        <f>INDEX(Auxiliar_OPEX_Drivers!$B$76:$I$84,MATCH($E12,Auxiliar_OPEX_Drivers!$B$76:$B$84,0),MATCH(YEAR(N$2),Auxiliar_OPEX_Drivers!$B$76:$I$76,0))*$F12</f>
        <v>9.5918938180965512</v>
      </c>
      <c r="O12" s="107">
        <f>INDEX(Auxiliar_OPEX_Drivers!$B$76:$I$84,MATCH($E12,Auxiliar_OPEX_Drivers!$B$76:$B$84,0),MATCH(YEAR(O$2),Auxiliar_OPEX_Drivers!$B$76:$I$76,0))*$F12</f>
        <v>9.5918938180965512</v>
      </c>
      <c r="P12" s="107">
        <f>INDEX(Auxiliar_OPEX_Drivers!$B$76:$I$84,MATCH($E12,Auxiliar_OPEX_Drivers!$B$76:$B$84,0),MATCH(YEAR(P$2),Auxiliar_OPEX_Drivers!$B$76:$I$76,0))*$F12</f>
        <v>9.5918938180965512</v>
      </c>
      <c r="Q12" s="107">
        <f>INDEX(Auxiliar_OPEX_Drivers!$B$76:$I$84,MATCH($E12,Auxiliar_OPEX_Drivers!$B$76:$B$84,0),MATCH(YEAR(Q$2),Auxiliar_OPEX_Drivers!$B$76:$I$76,0))*$F12</f>
        <v>9.5918938180965512</v>
      </c>
      <c r="R12" s="107">
        <f>INDEX(Auxiliar_OPEX_Drivers!$B$76:$I$84,MATCH($E12,Auxiliar_OPEX_Drivers!$B$76:$B$84,0),MATCH(YEAR(R$2),Auxiliar_OPEX_Drivers!$B$76:$I$76,0))*$F12</f>
        <v>9.5918938180965512</v>
      </c>
      <c r="S12" s="107">
        <f>INDEX(Auxiliar_OPEX_Drivers!$B$76:$I$84,MATCH($E12,Auxiliar_OPEX_Drivers!$B$76:$B$84,0),MATCH(YEAR(S$2),Auxiliar_OPEX_Drivers!$B$76:$I$76,0))*$F12</f>
        <v>9.5918938180965512</v>
      </c>
      <c r="T12" s="107">
        <f>INDEX(Auxiliar_OPEX_Drivers!$B$76:$I$84,MATCH($E12,Auxiliar_OPEX_Drivers!$B$76:$B$84,0),MATCH(YEAR(T$2),Auxiliar_OPEX_Drivers!$B$76:$I$76,0))*$F12</f>
        <v>9.5918938180965512</v>
      </c>
      <c r="U12" s="107">
        <f>INDEX(Auxiliar_OPEX_Drivers!$B$76:$I$84,MATCH($E12,Auxiliar_OPEX_Drivers!$B$76:$B$84,0),MATCH(YEAR(U$2),Auxiliar_OPEX_Drivers!$B$76:$I$76,0))*$F12</f>
        <v>9.5918938180965512</v>
      </c>
      <c r="V12" s="107">
        <f>INDEX(Auxiliar_OPEX_Drivers!$B$76:$I$84,MATCH($E12,Auxiliar_OPEX_Drivers!$B$76:$B$84,0),MATCH(YEAR(V$2),Auxiliar_OPEX_Drivers!$B$76:$I$76,0))*$F12</f>
        <v>9.5918938180965512</v>
      </c>
      <c r="W12" s="107">
        <f>INDEX(Auxiliar_OPEX_Drivers!$B$76:$I$84,MATCH($E12,Auxiliar_OPEX_Drivers!$B$76:$B$84,0),MATCH(YEAR(W$2),Auxiliar_OPEX_Drivers!$B$76:$I$76,0))*$F12</f>
        <v>9.5918938180965512</v>
      </c>
      <c r="X12" s="107">
        <f>INDEX(Auxiliar_OPEX_Drivers!$B$76:$I$84,MATCH($E12,Auxiliar_OPEX_Drivers!$B$76:$B$84,0),MATCH(YEAR(X$2),Auxiliar_OPEX_Drivers!$B$76:$I$76,0))*$F12</f>
        <v>9.5918938180965512</v>
      </c>
      <c r="Y12" s="107">
        <f>INDEX(Auxiliar_OPEX_Drivers!$B$76:$I$84,MATCH($E12,Auxiliar_OPEX_Drivers!$B$76:$B$84,0),MATCH(YEAR(Y$2),Auxiliar_OPEX_Drivers!$B$76:$I$76,0))*$F12</f>
        <v>9.5918938180965512</v>
      </c>
      <c r="Z12" s="107">
        <f>INDEX(Auxiliar_OPEX_Drivers!$B$76:$I$84,MATCH($E12,Auxiliar_OPEX_Drivers!$B$76:$B$84,0),MATCH(YEAR(Z$2),Auxiliar_OPEX_Drivers!$B$76:$I$76,0))*$F12</f>
        <v>10.157722195234477</v>
      </c>
      <c r="AA12" s="107">
        <f>INDEX(Auxiliar_OPEX_Drivers!$B$76:$I$84,MATCH($E12,Auxiliar_OPEX_Drivers!$B$76:$B$84,0),MATCH(YEAR(AA$2),Auxiliar_OPEX_Drivers!$B$76:$I$76,0))*$F12</f>
        <v>10.157722195234477</v>
      </c>
      <c r="AB12" s="107">
        <f>INDEX(Auxiliar_OPEX_Drivers!$B$76:$I$84,MATCH($E12,Auxiliar_OPEX_Drivers!$B$76:$B$84,0),MATCH(YEAR(AB$2),Auxiliar_OPEX_Drivers!$B$76:$I$76,0))*$F12</f>
        <v>10.157722195234477</v>
      </c>
      <c r="AC12" s="107">
        <f>INDEX(Auxiliar_OPEX_Drivers!$B$76:$I$84,MATCH($E12,Auxiliar_OPEX_Drivers!$B$76:$B$84,0),MATCH(YEAR(AC$2),Auxiliar_OPEX_Drivers!$B$76:$I$76,0))*$F12</f>
        <v>10.157722195234477</v>
      </c>
      <c r="AD12" s="107">
        <f>INDEX(Auxiliar_OPEX_Drivers!$B$76:$I$84,MATCH($E12,Auxiliar_OPEX_Drivers!$B$76:$B$84,0),MATCH(YEAR(AD$2),Auxiliar_OPEX_Drivers!$B$76:$I$76,0))*$F12</f>
        <v>10.157722195234477</v>
      </c>
      <c r="AE12" s="107">
        <f>INDEX(Auxiliar_OPEX_Drivers!$B$76:$I$84,MATCH($E12,Auxiliar_OPEX_Drivers!$B$76:$B$84,0),MATCH(YEAR(AE$2),Auxiliar_OPEX_Drivers!$B$76:$I$76,0))*$F12</f>
        <v>10.157722195234477</v>
      </c>
      <c r="AF12" s="107">
        <f>INDEX(Auxiliar_OPEX_Drivers!$B$76:$I$84,MATCH($E12,Auxiliar_OPEX_Drivers!$B$76:$B$84,0),MATCH(YEAR(AF$2),Auxiliar_OPEX_Drivers!$B$76:$I$76,0))*$F12</f>
        <v>10.157722195234477</v>
      </c>
      <c r="AG12" s="107">
        <f>INDEX(Auxiliar_OPEX_Drivers!$B$76:$I$84,MATCH($E12,Auxiliar_OPEX_Drivers!$B$76:$B$84,0),MATCH(YEAR(AG$2),Auxiliar_OPEX_Drivers!$B$76:$I$76,0))*$F12</f>
        <v>10.157722195234477</v>
      </c>
      <c r="AH12" s="107">
        <f>INDEX(Auxiliar_OPEX_Drivers!$B$76:$I$84,MATCH($E12,Auxiliar_OPEX_Drivers!$B$76:$B$84,0),MATCH(YEAR(AH$2),Auxiliar_OPEX_Drivers!$B$76:$I$76,0))*$F12</f>
        <v>10.157722195234477</v>
      </c>
      <c r="AI12" s="107">
        <f>INDEX(Auxiliar_OPEX_Drivers!$B$76:$I$84,MATCH($E12,Auxiliar_OPEX_Drivers!$B$76:$B$84,0),MATCH(YEAR(AI$2),Auxiliar_OPEX_Drivers!$B$76:$I$76,0))*$F12</f>
        <v>10.157722195234477</v>
      </c>
      <c r="AJ12" s="107">
        <f>INDEX(Auxiliar_OPEX_Drivers!$B$76:$I$84,MATCH($E12,Auxiliar_OPEX_Drivers!$B$76:$B$84,0),MATCH(YEAR(AJ$2),Auxiliar_OPEX_Drivers!$B$76:$I$76,0))*$F12</f>
        <v>10.157722195234477</v>
      </c>
      <c r="AK12" s="107">
        <f>INDEX(Auxiliar_OPEX_Drivers!$B$76:$I$84,MATCH($E12,Auxiliar_OPEX_Drivers!$B$76:$B$84,0),MATCH(YEAR(AK$2),Auxiliar_OPEX_Drivers!$B$76:$I$76,0))*$F12</f>
        <v>10.157722195234477</v>
      </c>
      <c r="AL12" s="107">
        <f>INDEX(Auxiliar_OPEX_Drivers!$B$76:$I$84,MATCH($E12,Auxiliar_OPEX_Drivers!$B$76:$B$84,0),MATCH(YEAR(AL$2),Auxiliar_OPEX_Drivers!$B$76:$I$76,0))*$F12</f>
        <v>10.666928004765774</v>
      </c>
      <c r="AM12" s="107">
        <f>INDEX(Auxiliar_OPEX_Drivers!$B$76:$I$84,MATCH($E12,Auxiliar_OPEX_Drivers!$B$76:$B$84,0),MATCH(YEAR(AM$2),Auxiliar_OPEX_Drivers!$B$76:$I$76,0))*$F12</f>
        <v>10.666928004765774</v>
      </c>
      <c r="AN12" s="107">
        <f>INDEX(Auxiliar_OPEX_Drivers!$B$76:$I$84,MATCH($E12,Auxiliar_OPEX_Drivers!$B$76:$B$84,0),MATCH(YEAR(AN$2),Auxiliar_OPEX_Drivers!$B$76:$I$76,0))*$F12</f>
        <v>10.666928004765774</v>
      </c>
      <c r="AO12" s="107">
        <f>INDEX(Auxiliar_OPEX_Drivers!$B$76:$I$84,MATCH($E12,Auxiliar_OPEX_Drivers!$B$76:$B$84,0),MATCH(YEAR(AO$2),Auxiliar_OPEX_Drivers!$B$76:$I$76,0))*$F12</f>
        <v>10.666928004765774</v>
      </c>
      <c r="AP12" s="107">
        <f>INDEX(Auxiliar_OPEX_Drivers!$B$76:$I$84,MATCH($E12,Auxiliar_OPEX_Drivers!$B$76:$B$84,0),MATCH(YEAR(AP$2),Auxiliar_OPEX_Drivers!$B$76:$I$76,0))*$F12</f>
        <v>10.666928004765774</v>
      </c>
      <c r="AQ12" s="107">
        <f>INDEX(Auxiliar_OPEX_Drivers!$B$76:$I$84,MATCH($E12,Auxiliar_OPEX_Drivers!$B$76:$B$84,0),MATCH(YEAR(AQ$2),Auxiliar_OPEX_Drivers!$B$76:$I$76,0))*$F12</f>
        <v>10.666928004765774</v>
      </c>
      <c r="AR12" s="107">
        <f>INDEX(Auxiliar_OPEX_Drivers!$B$76:$I$84,MATCH($E12,Auxiliar_OPEX_Drivers!$B$76:$B$84,0),MATCH(YEAR(AR$2),Auxiliar_OPEX_Drivers!$B$76:$I$76,0))*$F12</f>
        <v>10.666928004765774</v>
      </c>
      <c r="AS12" s="107">
        <f>INDEX(Auxiliar_OPEX_Drivers!$B$76:$I$84,MATCH($E12,Auxiliar_OPEX_Drivers!$B$76:$B$84,0),MATCH(YEAR(AS$2),Auxiliar_OPEX_Drivers!$B$76:$I$76,0))*$F12</f>
        <v>10.666928004765774</v>
      </c>
      <c r="AT12" s="107">
        <f>INDEX(Auxiliar_OPEX_Drivers!$B$76:$I$84,MATCH($E12,Auxiliar_OPEX_Drivers!$B$76:$B$84,0),MATCH(YEAR(AT$2),Auxiliar_OPEX_Drivers!$B$76:$I$76,0))*$F12</f>
        <v>10.666928004765774</v>
      </c>
      <c r="AU12" s="107">
        <f>INDEX(Auxiliar_OPEX_Drivers!$B$76:$I$84,MATCH($E12,Auxiliar_OPEX_Drivers!$B$76:$B$84,0),MATCH(YEAR(AU$2),Auxiliar_OPEX_Drivers!$B$76:$I$76,0))*$F12</f>
        <v>10.666928004765774</v>
      </c>
      <c r="AV12" s="107">
        <f>INDEX(Auxiliar_OPEX_Drivers!$B$76:$I$84,MATCH($E12,Auxiliar_OPEX_Drivers!$B$76:$B$84,0),MATCH(YEAR(AV$2),Auxiliar_OPEX_Drivers!$B$76:$I$76,0))*$F12</f>
        <v>10.666928004765774</v>
      </c>
      <c r="AW12" s="107">
        <f>INDEX(Auxiliar_OPEX_Drivers!$B$76:$I$84,MATCH($E12,Auxiliar_OPEX_Drivers!$B$76:$B$84,0),MATCH(YEAR(AW$2),Auxiliar_OPEX_Drivers!$B$76:$I$76,0))*$F12</f>
        <v>10.666928004765774</v>
      </c>
      <c r="AX12" s="107">
        <f>INDEX(Auxiliar_OPEX_Drivers!$B$76:$I$84,MATCH($E12,Auxiliar_OPEX_Drivers!$B$76:$B$84,0),MATCH(YEAR(AX$2),Auxiliar_OPEX_Drivers!$B$76:$I$76,0))*$F12</f>
        <v>11.184374109748296</v>
      </c>
      <c r="AY12" s="107">
        <f>INDEX(Auxiliar_OPEX_Drivers!$B$76:$I$84,MATCH($E12,Auxiliar_OPEX_Drivers!$B$76:$B$84,0),MATCH(YEAR(AY$2),Auxiliar_OPEX_Drivers!$B$76:$I$76,0))*$F12</f>
        <v>11.184374109748296</v>
      </c>
      <c r="AZ12" s="107">
        <f>INDEX(Auxiliar_OPEX_Drivers!$B$76:$I$84,MATCH($E12,Auxiliar_OPEX_Drivers!$B$76:$B$84,0),MATCH(YEAR(AZ$2),Auxiliar_OPEX_Drivers!$B$76:$I$76,0))*$F12</f>
        <v>11.184374109748296</v>
      </c>
      <c r="BA12" s="107">
        <f>INDEX(Auxiliar_OPEX_Drivers!$B$76:$I$84,MATCH($E12,Auxiliar_OPEX_Drivers!$B$76:$B$84,0),MATCH(YEAR(BA$2),Auxiliar_OPEX_Drivers!$B$76:$I$76,0))*$F12</f>
        <v>11.184374109748296</v>
      </c>
      <c r="BB12" s="107">
        <f>INDEX(Auxiliar_OPEX_Drivers!$B$76:$I$84,MATCH($E12,Auxiliar_OPEX_Drivers!$B$76:$B$84,0),MATCH(YEAR(BB$2),Auxiliar_OPEX_Drivers!$B$76:$I$76,0))*$F12</f>
        <v>11.184374109748296</v>
      </c>
      <c r="BC12" s="107">
        <f>INDEX(Auxiliar_OPEX_Drivers!$B$76:$I$84,MATCH($E12,Auxiliar_OPEX_Drivers!$B$76:$B$84,0),MATCH(YEAR(BC$2),Auxiliar_OPEX_Drivers!$B$76:$I$76,0))*$F12</f>
        <v>11.184374109748296</v>
      </c>
      <c r="BD12" s="107">
        <f>INDEX(Auxiliar_OPEX_Drivers!$B$76:$I$84,MATCH($E12,Auxiliar_OPEX_Drivers!$B$76:$B$84,0),MATCH(YEAR(BD$2),Auxiliar_OPEX_Drivers!$B$76:$I$76,0))*$F12</f>
        <v>11.184374109748296</v>
      </c>
      <c r="BE12" s="107">
        <f>INDEX(Auxiliar_OPEX_Drivers!$B$76:$I$84,MATCH($E12,Auxiliar_OPEX_Drivers!$B$76:$B$84,0),MATCH(YEAR(BE$2),Auxiliar_OPEX_Drivers!$B$76:$I$76,0))*$F12</f>
        <v>11.184374109748296</v>
      </c>
      <c r="BF12" s="107">
        <f>INDEX(Auxiliar_OPEX_Drivers!$B$76:$I$84,MATCH($E12,Auxiliar_OPEX_Drivers!$B$76:$B$84,0),MATCH(YEAR(BF$2),Auxiliar_OPEX_Drivers!$B$76:$I$76,0))*$F12</f>
        <v>11.184374109748296</v>
      </c>
      <c r="BG12" s="107">
        <f>INDEX(Auxiliar_OPEX_Drivers!$B$76:$I$84,MATCH($E12,Auxiliar_OPEX_Drivers!$B$76:$B$84,0),MATCH(YEAR(BG$2),Auxiliar_OPEX_Drivers!$B$76:$I$76,0))*$F12</f>
        <v>11.184374109748296</v>
      </c>
      <c r="BH12" s="107">
        <f>INDEX(Auxiliar_OPEX_Drivers!$B$76:$I$84,MATCH($E12,Auxiliar_OPEX_Drivers!$B$76:$B$84,0),MATCH(YEAR(BH$2),Auxiliar_OPEX_Drivers!$B$76:$I$76,0))*$F12</f>
        <v>11.184374109748296</v>
      </c>
      <c r="BI12" s="107">
        <f>INDEX(Auxiliar_OPEX_Drivers!$B$76:$I$84,MATCH($E12,Auxiliar_OPEX_Drivers!$B$76:$B$84,0),MATCH(YEAR(BI$2),Auxiliar_OPEX_Drivers!$B$76:$I$76,0))*$F12</f>
        <v>11.184374109748296</v>
      </c>
      <c r="BJ12" s="107">
        <f>INDEX(Auxiliar_OPEX_Drivers!$B$76:$I$84,MATCH($E12,Auxiliar_OPEX_Drivers!$B$76:$B$84,0),MATCH(YEAR(BJ$2),Auxiliar_OPEX_Drivers!$B$76:$I$76,0))*$F12</f>
        <v>11.620556877887289</v>
      </c>
      <c r="BK12" s="107">
        <f>INDEX(Auxiliar_OPEX_Drivers!$B$76:$I$84,MATCH($E12,Auxiliar_OPEX_Drivers!$B$76:$B$84,0),MATCH(YEAR(BK$2),Auxiliar_OPEX_Drivers!$B$76:$I$76,0))*$F12</f>
        <v>11.620556877887289</v>
      </c>
      <c r="BL12" s="107">
        <f>INDEX(Auxiliar_OPEX_Drivers!$B$76:$I$84,MATCH($E12,Auxiliar_OPEX_Drivers!$B$76:$B$84,0),MATCH(YEAR(BL$2),Auxiliar_OPEX_Drivers!$B$76:$I$76,0))*$F12</f>
        <v>11.620556877887289</v>
      </c>
      <c r="BM12" s="107">
        <f>INDEX(Auxiliar_OPEX_Drivers!$B$76:$I$84,MATCH($E12,Auxiliar_OPEX_Drivers!$B$76:$B$84,0),MATCH(YEAR(BM$2),Auxiliar_OPEX_Drivers!$B$76:$I$76,0))*$F12</f>
        <v>11.620556877887289</v>
      </c>
      <c r="BN12" s="107">
        <f>INDEX(Auxiliar_OPEX_Drivers!$B$76:$I$84,MATCH($E12,Auxiliar_OPEX_Drivers!$B$76:$B$84,0),MATCH(YEAR(BN$2),Auxiliar_OPEX_Drivers!$B$76:$I$76,0))*$F12</f>
        <v>11.620556877887289</v>
      </c>
      <c r="BO12" s="107">
        <f>INDEX(Auxiliar_OPEX_Drivers!$B$76:$I$84,MATCH($E12,Auxiliar_OPEX_Drivers!$B$76:$B$84,0),MATCH(YEAR(BO$2),Auxiliar_OPEX_Drivers!$B$76:$I$76,0))*$F12</f>
        <v>11.620556877887289</v>
      </c>
      <c r="BP12" s="107">
        <f>INDEX(Auxiliar_OPEX_Drivers!$B$76:$I$84,MATCH($E12,Auxiliar_OPEX_Drivers!$B$76:$B$84,0),MATCH(YEAR(BP$2),Auxiliar_OPEX_Drivers!$B$76:$I$76,0))*$F12</f>
        <v>11.620556877887289</v>
      </c>
      <c r="BQ12" s="107">
        <f>INDEX(Auxiliar_OPEX_Drivers!$B$76:$I$84,MATCH($E12,Auxiliar_OPEX_Drivers!$B$76:$B$84,0),MATCH(YEAR(BQ$2),Auxiliar_OPEX_Drivers!$B$76:$I$76,0))*$F12</f>
        <v>11.620556877887289</v>
      </c>
      <c r="BR12" s="107">
        <f>INDEX(Auxiliar_OPEX_Drivers!$B$76:$I$84,MATCH($E12,Auxiliar_OPEX_Drivers!$B$76:$B$84,0),MATCH(YEAR(BR$2),Auxiliar_OPEX_Drivers!$B$76:$I$76,0))*$F12</f>
        <v>11.620556877887289</v>
      </c>
      <c r="BS12" s="107">
        <f>INDEX(Auxiliar_OPEX_Drivers!$B$76:$I$84,MATCH($E12,Auxiliar_OPEX_Drivers!$B$76:$B$84,0),MATCH(YEAR(BS$2),Auxiliar_OPEX_Drivers!$B$76:$I$76,0))*$F12</f>
        <v>11.620556877887289</v>
      </c>
      <c r="BT12" s="107">
        <f>INDEX(Auxiliar_OPEX_Drivers!$B$76:$I$84,MATCH($E12,Auxiliar_OPEX_Drivers!$B$76:$B$84,0),MATCH(YEAR(BT$2),Auxiliar_OPEX_Drivers!$B$76:$I$76,0))*$F12</f>
        <v>11.620556877887289</v>
      </c>
      <c r="BU12" s="107">
        <f>INDEX(Auxiliar_OPEX_Drivers!$B$76:$I$84,MATCH($E12,Auxiliar_OPEX_Drivers!$B$76:$B$84,0),MATCH(YEAR(BU$2),Auxiliar_OPEX_Drivers!$B$76:$I$76,0))*$F12</f>
        <v>11.620556877887289</v>
      </c>
      <c r="BV12" s="107">
        <f>INDEX(Auxiliar_OPEX_Drivers!$B$76:$I$84,MATCH($E12,Auxiliar_OPEX_Drivers!$B$76:$B$84,0),MATCH(YEAR(BV$2),Auxiliar_OPEX_Drivers!$B$76:$I$76,0))*$F12</f>
        <v>12.058388926482031</v>
      </c>
      <c r="BW12" s="107">
        <f>INDEX(Auxiliar_OPEX_Drivers!$B$76:$I$84,MATCH($E12,Auxiliar_OPEX_Drivers!$B$76:$B$84,0),MATCH(YEAR(BW$2),Auxiliar_OPEX_Drivers!$B$76:$I$76,0))*$F12</f>
        <v>12.058388926482031</v>
      </c>
      <c r="BX12" s="107">
        <f>INDEX(Auxiliar_OPEX_Drivers!$B$76:$I$84,MATCH($E12,Auxiliar_OPEX_Drivers!$B$76:$B$84,0),MATCH(YEAR(BX$2),Auxiliar_OPEX_Drivers!$B$76:$I$76,0))*$F12</f>
        <v>12.058388926482031</v>
      </c>
      <c r="BY12" s="107">
        <f>INDEX(Auxiliar_OPEX_Drivers!$B$76:$I$84,MATCH($E12,Auxiliar_OPEX_Drivers!$B$76:$B$84,0),MATCH(YEAR(BY$2),Auxiliar_OPEX_Drivers!$B$76:$I$76,0))*$F12</f>
        <v>12.058388926482031</v>
      </c>
      <c r="BZ12" s="107">
        <f>INDEX(Auxiliar_OPEX_Drivers!$B$76:$I$84,MATCH($E12,Auxiliar_OPEX_Drivers!$B$76:$B$84,0),MATCH(YEAR(BZ$2),Auxiliar_OPEX_Drivers!$B$76:$I$76,0))*$F12</f>
        <v>12.058388926482031</v>
      </c>
      <c r="CA12" s="107">
        <f>INDEX(Auxiliar_OPEX_Drivers!$B$76:$I$84,MATCH($E12,Auxiliar_OPEX_Drivers!$B$76:$B$84,0),MATCH(YEAR(CA$2),Auxiliar_OPEX_Drivers!$B$76:$I$76,0))*$F12</f>
        <v>12.058388926482031</v>
      </c>
      <c r="CB12" s="107">
        <f>INDEX(Auxiliar_OPEX_Drivers!$B$76:$I$84,MATCH($E12,Auxiliar_OPEX_Drivers!$B$76:$B$84,0),MATCH(YEAR(CB$2),Auxiliar_OPEX_Drivers!$B$76:$I$76,0))*$F12</f>
        <v>12.058388926482031</v>
      </c>
      <c r="CC12" s="107">
        <f>INDEX(Auxiliar_OPEX_Drivers!$B$76:$I$84,MATCH($E12,Auxiliar_OPEX_Drivers!$B$76:$B$84,0),MATCH(YEAR(CC$2),Auxiliar_OPEX_Drivers!$B$76:$I$76,0))*$F12</f>
        <v>12.058388926482031</v>
      </c>
      <c r="CD12" s="107">
        <f>INDEX(Auxiliar_OPEX_Drivers!$B$76:$I$84,MATCH($E12,Auxiliar_OPEX_Drivers!$B$76:$B$84,0),MATCH(YEAR(CD$2),Auxiliar_OPEX_Drivers!$B$76:$I$76,0))*$F12</f>
        <v>12.058388926482031</v>
      </c>
      <c r="CE12" s="107">
        <f>INDEX(Auxiliar_OPEX_Drivers!$B$76:$I$84,MATCH($E12,Auxiliar_OPEX_Drivers!$B$76:$B$84,0),MATCH(YEAR(CE$2),Auxiliar_OPEX_Drivers!$B$76:$I$76,0))*$F12</f>
        <v>12.058388926482031</v>
      </c>
      <c r="CF12" s="107">
        <f>INDEX(Auxiliar_OPEX_Drivers!$B$76:$I$84,MATCH($E12,Auxiliar_OPEX_Drivers!$B$76:$B$84,0),MATCH(YEAR(CF$2),Auxiliar_OPEX_Drivers!$B$76:$I$76,0))*$F12</f>
        <v>12.058388926482031</v>
      </c>
      <c r="CG12" s="107">
        <f>INDEX(Auxiliar_OPEX_Drivers!$B$76:$I$84,MATCH($E12,Auxiliar_OPEX_Drivers!$B$76:$B$84,0),MATCH(YEAR(CG$2),Auxiliar_OPEX_Drivers!$B$76:$I$76,0))*$F12</f>
        <v>12.058388926482031</v>
      </c>
      <c r="CI12" s="51">
        <f>INDEX(Auxiliar_OPEX_CustosUnit!$A$1:$R$129,MATCH(Auxiliar_OPEX_P!$A12,Auxiliar_OPEX_CustosUnit!$A$1:$A$129,0),MATCH(CI$2,Auxiliar_OPEX_CustosUnit!$A$3:$Q$3,0))*(1-DRE_Auxiliar!$A$5)</f>
        <v>16402.691017307614</v>
      </c>
      <c r="CJ12" s="51">
        <f>INDEX(Auxiliar_OPEX_CustosUnit!$A$1:$R$129,MATCH(Auxiliar_OPEX_P!$A12,Auxiliar_OPEX_CustosUnit!$A$1:$A$129,0),MATCH(CJ$2,Auxiliar_OPEX_CustosUnit!$A$3:$Q$3,0))*(1-DRE_Auxiliar!$A$5)</f>
        <v>16932.497721623076</v>
      </c>
      <c r="CK12" s="51">
        <f>INDEX(Auxiliar_OPEX_CustosUnit!$A$1:$R$129,MATCH(Auxiliar_OPEX_P!$A12,Auxiliar_OPEX_CustosUnit!$A$1:$A$129,0),MATCH(CK$2,Auxiliar_OPEX_CustosUnit!$A$3:$Q$3,0))*(1-DRE_Auxiliar!$A$5)</f>
        <v>17778.628328117778</v>
      </c>
      <c r="CL12" s="51">
        <f>INDEX(Auxiliar_OPEX_CustosUnit!$A$1:$R$129,MATCH(Auxiliar_OPEX_P!$A12,Auxiliar_OPEX_CustosUnit!$A$1:$A$129,0),MATCH(CL$2,Auxiliar_OPEX_CustosUnit!$A$3:$Q$3,0))*(1-DRE_Auxiliar!$A$5)</f>
        <v>17760.928349869711</v>
      </c>
      <c r="CM12" s="51">
        <f>INDEX(Auxiliar_OPEX_CustosUnit!$A$1:$R$129,MATCH(Auxiliar_OPEX_P!$A12,Auxiliar_OPEX_CustosUnit!$A$1:$A$129,0),MATCH(CM$2,Auxiliar_OPEX_CustosUnit!$A$3:$Q$3,0))*(1-DRE_Auxiliar!$A$5)</f>
        <v>17772.719910109994</v>
      </c>
      <c r="CN12" s="51">
        <f>INDEX(Auxiliar_OPEX_CustosUnit!$A$1:$R$129,MATCH(Auxiliar_OPEX_P!$A12,Auxiliar_OPEX_CustosUnit!$A$1:$A$129,0),MATCH(CN$2,Auxiliar_OPEX_CustosUnit!$A$3:$Q$3,0))*(1-DRE_Auxiliar!$A$5)</f>
        <v>19054.172933696544</v>
      </c>
      <c r="CO12" s="51">
        <f>INDEX(Auxiliar_OPEX_CustosUnit!$A$1:$R$129,MATCH(Auxiliar_OPEX_P!$A12,Auxiliar_OPEX_CustosUnit!$A$1:$A$129,0),MATCH(CO$2,Auxiliar_OPEX_CustosUnit!$A$3:$Q$3,0))*(1-DRE_Auxiliar!$A$5)</f>
        <v>18331.865702590469</v>
      </c>
      <c r="CP12" s="51">
        <f>INDEX(Auxiliar_OPEX_CustosUnit!$A$1:$R$129,MATCH(Auxiliar_OPEX_P!$A12,Auxiliar_OPEX_CustosUnit!$A$1:$A$129,0),MATCH(CP$2,Auxiliar_OPEX_CustosUnit!$A$3:$Q$3,0))*(1-DRE_Auxiliar!$A$5)</f>
        <v>18893.87481165721</v>
      </c>
      <c r="CQ12" s="51">
        <f>INDEX(Auxiliar_OPEX_CustosUnit!$A$1:$R$129,MATCH(Auxiliar_OPEX_P!$A12,Auxiliar_OPEX_CustosUnit!$A$1:$A$129,0),MATCH(CQ$2,Auxiliar_OPEX_CustosUnit!$A$3:$Q$3,0))*(1-DRE_Auxiliar!$A$5)</f>
        <v>18899.673532610006</v>
      </c>
      <c r="CR12" s="51">
        <f>INDEX(Auxiliar_OPEX_CustosUnit!$A$1:$R$129,MATCH(Auxiliar_OPEX_P!$A12,Auxiliar_OPEX_CustosUnit!$A$1:$A$129,0),MATCH(CR$2,Auxiliar_OPEX_CustosUnit!$A$3:$Q$3,0))*(1-DRE_Auxiliar!$A$5)</f>
        <v>18899.673532610006</v>
      </c>
      <c r="CS12" s="51">
        <f>INDEX(Auxiliar_OPEX_CustosUnit!$A$1:$R$129,MATCH(Auxiliar_OPEX_P!$A12,Auxiliar_OPEX_CustosUnit!$A$1:$A$129,0),MATCH(CS$2,Auxiliar_OPEX_CustosUnit!$A$3:$Q$3,0))*(1-DRE_Auxiliar!$A$5)</f>
        <v>18337.664423543167</v>
      </c>
      <c r="CT12" s="51">
        <f>INDEX(Auxiliar_OPEX_CustosUnit!$A$1:$R$129,MATCH(Auxiliar_OPEX_P!$A12,Auxiliar_OPEX_CustosUnit!$A$1:$A$129,0),MATCH(CT$2,Auxiliar_OPEX_CustosUnit!$A$3:$Q$3,0))*(1-DRE_Auxiliar!$A$5)</f>
        <v>18134.244453320945</v>
      </c>
      <c r="CU12" s="53">
        <f t="shared" si="227"/>
        <v>16402.691017307614</v>
      </c>
      <c r="CV12" s="53">
        <f t="shared" si="228"/>
        <v>16932.497721623076</v>
      </c>
      <c r="CW12" s="53">
        <f t="shared" si="229"/>
        <v>17778.628328117778</v>
      </c>
      <c r="CX12" s="53">
        <f t="shared" si="230"/>
        <v>17760.928349869711</v>
      </c>
      <c r="CY12" s="53">
        <f t="shared" si="231"/>
        <v>17772.719910109994</v>
      </c>
      <c r="CZ12" s="53">
        <f t="shared" si="232"/>
        <v>19054.172933696544</v>
      </c>
      <c r="DA12" s="53">
        <f t="shared" si="233"/>
        <v>18331.865702590469</v>
      </c>
      <c r="DB12" s="53">
        <f t="shared" si="234"/>
        <v>18893.87481165721</v>
      </c>
      <c r="DC12" s="53">
        <f t="shared" si="235"/>
        <v>18899.673532610006</v>
      </c>
      <c r="DD12" s="53">
        <f t="shared" si="236"/>
        <v>18899.673532610006</v>
      </c>
      <c r="DE12" s="53">
        <f t="shared" si="237"/>
        <v>18337.664423543167</v>
      </c>
      <c r="DF12" s="53">
        <f t="shared" si="238"/>
        <v>18134.244453320945</v>
      </c>
      <c r="DG12" s="53">
        <f t="shared" si="239"/>
        <v>16402.691017307614</v>
      </c>
      <c r="DH12" s="53">
        <f t="shared" si="240"/>
        <v>16932.497721623076</v>
      </c>
      <c r="DI12" s="53">
        <f t="shared" si="241"/>
        <v>17778.628328117778</v>
      </c>
      <c r="DJ12" s="53">
        <f t="shared" si="242"/>
        <v>17760.928349869711</v>
      </c>
      <c r="DK12" s="53">
        <f t="shared" si="243"/>
        <v>17772.719910109994</v>
      </c>
      <c r="DL12" s="53">
        <f t="shared" si="244"/>
        <v>19054.172933696544</v>
      </c>
      <c r="DM12" s="53">
        <f t="shared" si="245"/>
        <v>18331.865702590469</v>
      </c>
      <c r="DN12" s="53">
        <f t="shared" si="246"/>
        <v>18893.87481165721</v>
      </c>
      <c r="DO12" s="53">
        <f t="shared" si="247"/>
        <v>18899.673532610006</v>
      </c>
      <c r="DP12" s="53">
        <f t="shared" si="248"/>
        <v>18899.673532610006</v>
      </c>
      <c r="DQ12" s="53">
        <f t="shared" si="249"/>
        <v>18337.664423543167</v>
      </c>
      <c r="DR12" s="53">
        <f t="shared" si="250"/>
        <v>18134.244453320945</v>
      </c>
      <c r="DS12" s="53">
        <f t="shared" si="251"/>
        <v>16402.691017307614</v>
      </c>
      <c r="DT12" s="53">
        <f t="shared" si="252"/>
        <v>16932.497721623076</v>
      </c>
      <c r="DU12" s="53">
        <f t="shared" si="253"/>
        <v>17778.628328117778</v>
      </c>
      <c r="DV12" s="53">
        <f t="shared" si="254"/>
        <v>17760.928349869711</v>
      </c>
      <c r="DW12" s="53">
        <f t="shared" si="255"/>
        <v>17772.719910109994</v>
      </c>
      <c r="DX12" s="53">
        <f t="shared" si="256"/>
        <v>19054.172933696544</v>
      </c>
      <c r="DY12" s="53">
        <f t="shared" si="257"/>
        <v>18331.865702590469</v>
      </c>
      <c r="DZ12" s="53">
        <f t="shared" si="258"/>
        <v>18893.87481165721</v>
      </c>
      <c r="EA12" s="53">
        <f t="shared" si="259"/>
        <v>18899.673532610006</v>
      </c>
      <c r="EB12" s="53">
        <f t="shared" si="260"/>
        <v>18899.673532610006</v>
      </c>
      <c r="EC12" s="53">
        <f t="shared" si="261"/>
        <v>18337.664423543167</v>
      </c>
      <c r="ED12" s="53">
        <f t="shared" si="262"/>
        <v>18134.244453320945</v>
      </c>
      <c r="EE12" s="53">
        <f t="shared" si="263"/>
        <v>16402.691017307614</v>
      </c>
      <c r="EF12" s="53">
        <f t="shared" si="264"/>
        <v>16932.497721623076</v>
      </c>
      <c r="EG12" s="53">
        <f t="shared" si="265"/>
        <v>17778.628328117778</v>
      </c>
      <c r="EH12" s="53">
        <f t="shared" si="266"/>
        <v>17760.928349869711</v>
      </c>
      <c r="EI12" s="53">
        <f t="shared" si="267"/>
        <v>17772.719910109994</v>
      </c>
      <c r="EJ12" s="53">
        <f t="shared" si="268"/>
        <v>19054.172933696544</v>
      </c>
      <c r="EK12" s="53">
        <f t="shared" si="269"/>
        <v>18331.865702590469</v>
      </c>
      <c r="EL12" s="53">
        <f t="shared" si="270"/>
        <v>18893.87481165721</v>
      </c>
      <c r="EM12" s="53">
        <f t="shared" si="271"/>
        <v>18899.673532610006</v>
      </c>
      <c r="EN12" s="53">
        <f t="shared" si="272"/>
        <v>18899.673532610006</v>
      </c>
      <c r="EO12" s="53">
        <f t="shared" si="273"/>
        <v>18337.664423543167</v>
      </c>
      <c r="EP12" s="53">
        <f t="shared" si="274"/>
        <v>18134.244453320945</v>
      </c>
      <c r="EQ12" s="53">
        <f t="shared" si="275"/>
        <v>16402.691017307614</v>
      </c>
      <c r="ER12" s="53">
        <f t="shared" si="276"/>
        <v>16932.497721623076</v>
      </c>
      <c r="ES12" s="53">
        <f t="shared" si="277"/>
        <v>17778.628328117778</v>
      </c>
      <c r="ET12" s="53">
        <f t="shared" si="278"/>
        <v>17760.928349869711</v>
      </c>
      <c r="EU12" s="53">
        <f t="shared" si="279"/>
        <v>17772.719910109994</v>
      </c>
      <c r="EV12" s="53">
        <f t="shared" si="280"/>
        <v>19054.172933696544</v>
      </c>
      <c r="EW12" s="53">
        <f t="shared" si="281"/>
        <v>18331.865702590469</v>
      </c>
      <c r="EX12" s="53">
        <f t="shared" si="282"/>
        <v>18893.87481165721</v>
      </c>
      <c r="EY12" s="53">
        <f t="shared" si="283"/>
        <v>18899.673532610006</v>
      </c>
      <c r="EZ12" s="53">
        <f t="shared" si="284"/>
        <v>18899.673532610006</v>
      </c>
      <c r="FA12" s="53">
        <f t="shared" si="285"/>
        <v>18337.664423543167</v>
      </c>
      <c r="FB12" s="53">
        <f t="shared" si="286"/>
        <v>18134.244453320945</v>
      </c>
      <c r="FC12" s="53">
        <f t="shared" si="287"/>
        <v>16402.691017307614</v>
      </c>
      <c r="FD12" s="53">
        <f t="shared" si="288"/>
        <v>16932.497721623076</v>
      </c>
      <c r="FE12" s="53">
        <f t="shared" si="289"/>
        <v>17778.628328117778</v>
      </c>
      <c r="FF12" s="53">
        <f t="shared" si="290"/>
        <v>17760.928349869711</v>
      </c>
      <c r="FG12" s="53">
        <f t="shared" si="291"/>
        <v>17772.719910109994</v>
      </c>
      <c r="FH12" s="53">
        <f t="shared" si="292"/>
        <v>19054.172933696544</v>
      </c>
      <c r="FI12" s="53">
        <f t="shared" si="293"/>
        <v>18331.865702590469</v>
      </c>
      <c r="FJ12" s="53">
        <f t="shared" si="294"/>
        <v>18893.87481165721</v>
      </c>
      <c r="FK12" s="53">
        <f t="shared" si="295"/>
        <v>18899.673532610006</v>
      </c>
      <c r="FL12" s="53">
        <f t="shared" si="296"/>
        <v>18899.673532610006</v>
      </c>
      <c r="FM12" s="53">
        <f t="shared" si="297"/>
        <v>18337.664423543167</v>
      </c>
      <c r="FN12" s="53">
        <f t="shared" si="298"/>
        <v>18134.244453320945</v>
      </c>
      <c r="FP12" s="51">
        <f t="shared" si="299"/>
        <v>159954.47919098995</v>
      </c>
      <c r="FQ12" s="51">
        <f t="shared" si="306"/>
        <v>171487.55640326889</v>
      </c>
      <c r="FR12" s="51">
        <f t="shared" si="307"/>
        <v>164986.79132331422</v>
      </c>
      <c r="FS12" s="51">
        <f t="shared" si="308"/>
        <v>170044.87330491489</v>
      </c>
      <c r="FT12" s="51">
        <f t="shared" si="309"/>
        <v>170097.06179349005</v>
      </c>
      <c r="FU12" s="51">
        <f t="shared" si="310"/>
        <v>170097.06179349005</v>
      </c>
      <c r="FV12" s="51">
        <f t="shared" si="311"/>
        <v>165038.97981188851</v>
      </c>
      <c r="FW12" s="51">
        <f t="shared" si="312"/>
        <v>163208.20007988851</v>
      </c>
      <c r="FX12" s="51">
        <f t="shared" si="313"/>
        <v>157332.87056906073</v>
      </c>
      <c r="FY12" s="51">
        <f t="shared" si="314"/>
        <v>162414.72022097031</v>
      </c>
      <c r="FZ12" s="51">
        <f t="shared" si="315"/>
        <v>170530.71515470915</v>
      </c>
      <c r="GA12" s="51">
        <f t="shared" si="316"/>
        <v>170360.93884277105</v>
      </c>
      <c r="GB12" s="51">
        <f t="shared" si="317"/>
        <v>170474.04223654553</v>
      </c>
      <c r="GC12" s="51">
        <f t="shared" si="318"/>
        <v>182765.60357166649</v>
      </c>
      <c r="GD12" s="51">
        <f t="shared" si="319"/>
        <v>175837.30930685371</v>
      </c>
      <c r="GE12" s="51">
        <f t="shared" si="320"/>
        <v>181228.04100582493</v>
      </c>
      <c r="GF12" s="51">
        <f t="shared" si="321"/>
        <v>181283.66172148491</v>
      </c>
      <c r="GG12" s="51">
        <f t="shared" si="322"/>
        <v>181283.66172148491</v>
      </c>
      <c r="GH12" s="51">
        <f t="shared" si="323"/>
        <v>175892.93002251277</v>
      </c>
      <c r="GI12" s="51">
        <f t="shared" si="324"/>
        <v>173941.74726766086</v>
      </c>
      <c r="GJ12" s="51">
        <f t="shared" si="325"/>
        <v>166613.97860807873</v>
      </c>
      <c r="GK12" s="51">
        <f t="shared" si="326"/>
        <v>171995.60792768793</v>
      </c>
      <c r="GL12" s="51">
        <f t="shared" si="327"/>
        <v>180590.36756934639</v>
      </c>
      <c r="GM12" s="51">
        <f t="shared" si="328"/>
        <v>180410.57610744084</v>
      </c>
      <c r="GN12" s="51">
        <f t="shared" si="329"/>
        <v>180530.35150060998</v>
      </c>
      <c r="GO12" s="51">
        <f t="shared" si="330"/>
        <v>193546.99532044542</v>
      </c>
      <c r="GP12" s="51">
        <f t="shared" si="331"/>
        <v>186209.99912726087</v>
      </c>
      <c r="GQ12" s="51">
        <f t="shared" si="332"/>
        <v>191918.73152835207</v>
      </c>
      <c r="GR12" s="51">
        <f t="shared" si="333"/>
        <v>191977.63332487826</v>
      </c>
      <c r="GS12" s="51">
        <f t="shared" si="334"/>
        <v>191977.63332487826</v>
      </c>
      <c r="GT12" s="51">
        <f t="shared" si="335"/>
        <v>186268.90092378607</v>
      </c>
      <c r="GU12" s="51">
        <f t="shared" si="336"/>
        <v>184202.61737730587</v>
      </c>
      <c r="GV12" s="51">
        <f t="shared" si="337"/>
        <v>174966.3241660386</v>
      </c>
      <c r="GW12" s="51">
        <f t="shared" si="338"/>
        <v>180617.73413741385</v>
      </c>
      <c r="GX12" s="51">
        <f t="shared" si="339"/>
        <v>189643.34839952164</v>
      </c>
      <c r="GY12" s="51">
        <f t="shared" si="340"/>
        <v>189454.5440058636</v>
      </c>
      <c r="GZ12" s="51">
        <f t="shared" si="341"/>
        <v>189580.32373001054</v>
      </c>
      <c r="HA12" s="51">
        <f t="shared" si="342"/>
        <v>203249.49087409768</v>
      </c>
      <c r="HB12" s="51">
        <f t="shared" si="343"/>
        <v>195544.69164256746</v>
      </c>
      <c r="HC12" s="51">
        <f t="shared" si="344"/>
        <v>201539.60234700495</v>
      </c>
      <c r="HD12" s="51">
        <f t="shared" si="345"/>
        <v>201601.45688592817</v>
      </c>
      <c r="HE12" s="51">
        <f t="shared" si="346"/>
        <v>201601.45688592817</v>
      </c>
      <c r="HF12" s="51">
        <f t="shared" si="347"/>
        <v>195606.54618148963</v>
      </c>
      <c r="HG12" s="51">
        <f t="shared" si="348"/>
        <v>193436.68000439758</v>
      </c>
      <c r="HH12" s="51">
        <f t="shared" si="349"/>
        <v>183453.83274417621</v>
      </c>
      <c r="HI12" s="51">
        <f t="shared" si="350"/>
        <v>189379.38913109314</v>
      </c>
      <c r="HJ12" s="51">
        <f t="shared" si="351"/>
        <v>198842.83037983812</v>
      </c>
      <c r="HK12" s="51">
        <f t="shared" si="352"/>
        <v>198644.86720137732</v>
      </c>
      <c r="HL12" s="51">
        <f t="shared" si="353"/>
        <v>198776.74842244227</v>
      </c>
      <c r="HM12" s="51">
        <f t="shared" si="354"/>
        <v>213108.99844230234</v>
      </c>
      <c r="HN12" s="51">
        <f t="shared" si="355"/>
        <v>205030.4441474356</v>
      </c>
      <c r="HO12" s="51">
        <f t="shared" si="356"/>
        <v>211316.16427632436</v>
      </c>
      <c r="HP12" s="51">
        <f t="shared" si="357"/>
        <v>211381.01934081846</v>
      </c>
      <c r="HQ12" s="51">
        <f t="shared" si="358"/>
        <v>211381.01934081846</v>
      </c>
      <c r="HR12" s="51">
        <f t="shared" si="359"/>
        <v>205095.29921192859</v>
      </c>
      <c r="HS12" s="51">
        <f t="shared" si="360"/>
        <v>202820.17416356943</v>
      </c>
      <c r="HT12" s="51">
        <f t="shared" si="361"/>
        <v>190608.40391703404</v>
      </c>
      <c r="HU12" s="51">
        <f t="shared" si="362"/>
        <v>196765.05285881789</v>
      </c>
      <c r="HV12" s="51">
        <f t="shared" si="363"/>
        <v>206597.56169771083</v>
      </c>
      <c r="HW12" s="51">
        <f t="shared" si="364"/>
        <v>206391.87809374181</v>
      </c>
      <c r="HX12" s="51">
        <f t="shared" si="365"/>
        <v>206528.90259019306</v>
      </c>
      <c r="HY12" s="51">
        <f t="shared" si="366"/>
        <v>221420.1003371212</v>
      </c>
      <c r="HZ12" s="51">
        <f t="shared" si="367"/>
        <v>213026.48807474377</v>
      </c>
      <c r="IA12" s="51">
        <f t="shared" si="368"/>
        <v>219557.34689254459</v>
      </c>
      <c r="IB12" s="51">
        <f t="shared" si="305"/>
        <v>219624.73125919557</v>
      </c>
      <c r="IC12" s="51">
        <f t="shared" si="3"/>
        <v>219624.73125919557</v>
      </c>
      <c r="ID12" s="51">
        <f t="shared" si="3"/>
        <v>213093.87244139359</v>
      </c>
      <c r="IE12" s="51">
        <f t="shared" si="3"/>
        <v>210730.01910732812</v>
      </c>
      <c r="IF12" s="51">
        <f t="shared" si="3"/>
        <v>197790.02772760842</v>
      </c>
      <c r="IG12" s="51">
        <f t="shared" si="3"/>
        <v>204178.64302410194</v>
      </c>
      <c r="IH12" s="51">
        <f t="shared" si="3"/>
        <v>214381.61495981517</v>
      </c>
      <c r="II12" s="51">
        <f t="shared" si="3"/>
        <v>214168.18173810971</v>
      </c>
      <c r="IJ12" s="51">
        <f t="shared" si="3"/>
        <v>214310.36895753708</v>
      </c>
      <c r="IK12" s="51">
        <f t="shared" si="3"/>
        <v>229762.62790696006</v>
      </c>
      <c r="IL12" s="51">
        <f t="shared" si="3"/>
        <v>221052.76638987265</v>
      </c>
      <c r="IM12" s="51">
        <f t="shared" si="3"/>
        <v>227829.69080722507</v>
      </c>
      <c r="IN12" s="51">
        <f t="shared" si="3"/>
        <v>227899.61403975004</v>
      </c>
      <c r="IO12" s="51">
        <f t="shared" si="3"/>
        <v>227899.61403975004</v>
      </c>
      <c r="IP12" s="51">
        <f t="shared" si="3"/>
        <v>221122.68962239643</v>
      </c>
      <c r="IQ12" s="51">
        <f t="shared" si="3"/>
        <v>218669.77250604349</v>
      </c>
      <c r="IS12" s="51">
        <f t="shared" si="300"/>
        <v>2006073.8115343121</v>
      </c>
      <c r="IT12" s="51">
        <f t="shared" si="300"/>
        <v>2132373.8363306527</v>
      </c>
      <c r="IU12" s="51">
        <f t="shared" si="300"/>
        <v>2250364.7853657547</v>
      </c>
      <c r="IV12" s="51">
        <f t="shared" si="300"/>
        <v>2361677.5927003413</v>
      </c>
      <c r="IW12" s="51">
        <f t="shared" si="300"/>
        <v>2467024.9180806945</v>
      </c>
      <c r="IX12" s="51">
        <f t="shared" si="300"/>
        <v>2561906.1257786946</v>
      </c>
      <c r="IZ12" s="111">
        <f t="shared" si="301"/>
        <v>0</v>
      </c>
      <c r="JA12" s="111">
        <f t="shared" si="5"/>
        <v>0</v>
      </c>
      <c r="JB12" s="111">
        <f t="shared" si="6"/>
        <v>0</v>
      </c>
      <c r="JC12" s="111">
        <f t="shared" si="7"/>
        <v>0</v>
      </c>
      <c r="JD12" s="111">
        <f t="shared" si="8"/>
        <v>0</v>
      </c>
      <c r="JE12" s="111">
        <f t="shared" si="9"/>
        <v>0</v>
      </c>
      <c r="JF12" s="111">
        <f t="shared" si="10"/>
        <v>0</v>
      </c>
      <c r="JG12" s="111">
        <f t="shared" si="11"/>
        <v>0</v>
      </c>
      <c r="JH12" s="111">
        <f t="shared" si="12"/>
        <v>0</v>
      </c>
      <c r="JI12" s="111">
        <f t="shared" si="13"/>
        <v>0</v>
      </c>
      <c r="JJ12" s="111">
        <f t="shared" si="14"/>
        <v>0</v>
      </c>
      <c r="JK12" s="111">
        <f t="shared" si="15"/>
        <v>0</v>
      </c>
      <c r="JL12" s="111">
        <f t="shared" si="16"/>
        <v>0</v>
      </c>
      <c r="JM12" s="111">
        <f t="shared" si="17"/>
        <v>0</v>
      </c>
      <c r="JN12" s="111">
        <f t="shared" si="18"/>
        <v>0</v>
      </c>
      <c r="JO12" s="111">
        <f t="shared" si="19"/>
        <v>0</v>
      </c>
      <c r="JP12" s="111">
        <f t="shared" si="20"/>
        <v>0</v>
      </c>
      <c r="JQ12" s="111">
        <f t="shared" si="21"/>
        <v>0</v>
      </c>
      <c r="JR12" s="111">
        <f t="shared" si="22"/>
        <v>0</v>
      </c>
      <c r="JS12" s="111">
        <f t="shared" si="23"/>
        <v>0</v>
      </c>
      <c r="JT12" s="111">
        <f t="shared" si="24"/>
        <v>0</v>
      </c>
      <c r="JU12" s="111">
        <f t="shared" si="25"/>
        <v>0</v>
      </c>
      <c r="JV12" s="111">
        <f t="shared" si="26"/>
        <v>0</v>
      </c>
      <c r="JW12" s="111">
        <f t="shared" si="27"/>
        <v>0</v>
      </c>
      <c r="JX12" s="111">
        <f t="shared" si="28"/>
        <v>0</v>
      </c>
      <c r="JY12" s="111">
        <f t="shared" si="29"/>
        <v>0</v>
      </c>
      <c r="JZ12" s="111">
        <f t="shared" si="30"/>
        <v>0</v>
      </c>
      <c r="KA12" s="111">
        <f t="shared" si="31"/>
        <v>0</v>
      </c>
      <c r="KB12" s="111">
        <f t="shared" si="32"/>
        <v>0</v>
      </c>
      <c r="KC12" s="111">
        <f t="shared" si="33"/>
        <v>0</v>
      </c>
      <c r="KD12" s="111">
        <f t="shared" si="34"/>
        <v>0</v>
      </c>
      <c r="KE12" s="111">
        <f t="shared" si="35"/>
        <v>0</v>
      </c>
      <c r="KF12" s="111">
        <f t="shared" si="36"/>
        <v>0</v>
      </c>
      <c r="KG12" s="111">
        <f t="shared" si="37"/>
        <v>0</v>
      </c>
      <c r="KH12" s="111">
        <f t="shared" si="38"/>
        <v>0</v>
      </c>
      <c r="KI12" s="111">
        <f t="shared" si="39"/>
        <v>0</v>
      </c>
      <c r="KJ12" s="111">
        <f t="shared" si="40"/>
        <v>0</v>
      </c>
      <c r="KK12" s="111">
        <f t="shared" si="41"/>
        <v>0</v>
      </c>
      <c r="KL12" s="111">
        <f t="shared" si="42"/>
        <v>0</v>
      </c>
      <c r="KM12" s="111">
        <f t="shared" si="43"/>
        <v>0</v>
      </c>
      <c r="KN12" s="111">
        <f t="shared" si="44"/>
        <v>0</v>
      </c>
      <c r="KO12" s="111">
        <f t="shared" si="45"/>
        <v>0</v>
      </c>
      <c r="KP12" s="111">
        <f t="shared" si="46"/>
        <v>0</v>
      </c>
      <c r="KQ12" s="111">
        <f t="shared" si="47"/>
        <v>0</v>
      </c>
      <c r="KR12" s="111">
        <f t="shared" si="48"/>
        <v>0</v>
      </c>
      <c r="KS12" s="111">
        <f t="shared" si="49"/>
        <v>0</v>
      </c>
      <c r="KT12" s="111">
        <f t="shared" si="50"/>
        <v>0</v>
      </c>
      <c r="KU12" s="111">
        <f t="shared" si="51"/>
        <v>0</v>
      </c>
      <c r="KV12" s="111">
        <f t="shared" si="52"/>
        <v>0</v>
      </c>
      <c r="KW12" s="111">
        <f t="shared" si="53"/>
        <v>0</v>
      </c>
      <c r="KX12" s="111">
        <f t="shared" si="54"/>
        <v>0</v>
      </c>
      <c r="KY12" s="111">
        <f t="shared" si="55"/>
        <v>0</v>
      </c>
      <c r="KZ12" s="111">
        <f t="shared" si="56"/>
        <v>0</v>
      </c>
      <c r="LA12" s="111">
        <f t="shared" si="57"/>
        <v>0</v>
      </c>
      <c r="LB12" s="111">
        <f t="shared" si="58"/>
        <v>0</v>
      </c>
      <c r="LC12" s="111">
        <f t="shared" si="59"/>
        <v>0</v>
      </c>
      <c r="LD12" s="111">
        <f t="shared" si="60"/>
        <v>0</v>
      </c>
      <c r="LE12" s="111">
        <f t="shared" si="61"/>
        <v>0</v>
      </c>
      <c r="LF12" s="111">
        <f t="shared" si="62"/>
        <v>0</v>
      </c>
      <c r="LG12" s="111">
        <f t="shared" si="63"/>
        <v>0</v>
      </c>
      <c r="LH12" s="111">
        <f t="shared" si="64"/>
        <v>0</v>
      </c>
      <c r="LI12" s="111">
        <f t="shared" si="65"/>
        <v>0</v>
      </c>
      <c r="LJ12" s="111">
        <f t="shared" si="66"/>
        <v>0</v>
      </c>
      <c r="LK12" s="111">
        <f t="shared" si="67"/>
        <v>0</v>
      </c>
      <c r="LL12" s="111">
        <f t="shared" si="68"/>
        <v>0</v>
      </c>
      <c r="LM12" s="111">
        <f t="shared" si="69"/>
        <v>0</v>
      </c>
      <c r="LN12" s="111">
        <f t="shared" si="70"/>
        <v>0</v>
      </c>
      <c r="LO12" s="111">
        <f t="shared" si="71"/>
        <v>0</v>
      </c>
      <c r="LP12" s="111">
        <f t="shared" si="72"/>
        <v>0</v>
      </c>
      <c r="LQ12" s="111">
        <f t="shared" si="73"/>
        <v>0</v>
      </c>
      <c r="LR12" s="111">
        <f t="shared" si="74"/>
        <v>0</v>
      </c>
      <c r="LS12" s="111">
        <f t="shared" si="75"/>
        <v>0</v>
      </c>
      <c r="LT12" s="111">
        <f t="shared" si="76"/>
        <v>0</v>
      </c>
      <c r="LU12" s="111">
        <f t="shared" si="77"/>
        <v>0</v>
      </c>
      <c r="LV12" s="111">
        <f t="shared" si="78"/>
        <v>0</v>
      </c>
      <c r="LW12" s="111">
        <f t="shared" si="79"/>
        <v>0</v>
      </c>
      <c r="LX12" s="111">
        <f t="shared" si="80"/>
        <v>0</v>
      </c>
      <c r="LY12" s="111">
        <f t="shared" si="81"/>
        <v>0</v>
      </c>
      <c r="LZ12" s="111">
        <f t="shared" si="82"/>
        <v>0</v>
      </c>
      <c r="MA12" s="111">
        <f t="shared" si="83"/>
        <v>0</v>
      </c>
      <c r="MD12" s="111"/>
      <c r="ME12" s="111">
        <f t="shared" si="302"/>
        <v>0</v>
      </c>
      <c r="MF12" s="111">
        <f t="shared" si="84"/>
        <v>0</v>
      </c>
      <c r="MG12" s="111">
        <f t="shared" si="85"/>
        <v>0</v>
      </c>
      <c r="MH12" s="111">
        <f t="shared" si="86"/>
        <v>0</v>
      </c>
      <c r="MI12" s="111">
        <f t="shared" si="87"/>
        <v>0</v>
      </c>
      <c r="MJ12" s="111">
        <f t="shared" si="88"/>
        <v>0</v>
      </c>
      <c r="MK12" s="111">
        <f t="shared" si="89"/>
        <v>0</v>
      </c>
      <c r="ML12" s="111">
        <f t="shared" si="90"/>
        <v>0</v>
      </c>
      <c r="MM12" s="111">
        <f t="shared" si="91"/>
        <v>0</v>
      </c>
      <c r="MN12" s="111">
        <f t="shared" si="92"/>
        <v>0</v>
      </c>
      <c r="MO12" s="111">
        <f t="shared" si="93"/>
        <v>0</v>
      </c>
      <c r="MP12" s="111">
        <f t="shared" si="94"/>
        <v>0</v>
      </c>
      <c r="MQ12" s="111">
        <f t="shared" si="95"/>
        <v>0</v>
      </c>
      <c r="MR12" s="111">
        <f t="shared" si="96"/>
        <v>0</v>
      </c>
      <c r="MS12" s="111">
        <f t="shared" si="97"/>
        <v>0</v>
      </c>
      <c r="MT12" s="111">
        <f t="shared" si="98"/>
        <v>0</v>
      </c>
      <c r="MU12" s="111">
        <f t="shared" si="99"/>
        <v>0</v>
      </c>
      <c r="MV12" s="111">
        <f t="shared" si="100"/>
        <v>0</v>
      </c>
      <c r="MW12" s="111">
        <f t="shared" si="101"/>
        <v>0</v>
      </c>
      <c r="MX12" s="111">
        <f t="shared" si="102"/>
        <v>0</v>
      </c>
      <c r="MY12" s="111">
        <f t="shared" si="103"/>
        <v>0</v>
      </c>
      <c r="MZ12" s="111">
        <f t="shared" si="104"/>
        <v>0</v>
      </c>
      <c r="NA12" s="111">
        <f t="shared" si="105"/>
        <v>0</v>
      </c>
      <c r="NB12" s="111">
        <f t="shared" si="106"/>
        <v>0</v>
      </c>
      <c r="NC12" s="111">
        <f t="shared" si="107"/>
        <v>0</v>
      </c>
      <c r="ND12" s="111">
        <f t="shared" si="108"/>
        <v>0</v>
      </c>
      <c r="NE12" s="111">
        <f t="shared" si="109"/>
        <v>0</v>
      </c>
      <c r="NF12" s="111">
        <f t="shared" si="110"/>
        <v>0</v>
      </c>
      <c r="NG12" s="111">
        <f t="shared" si="111"/>
        <v>0</v>
      </c>
      <c r="NH12" s="111">
        <f t="shared" si="112"/>
        <v>0</v>
      </c>
      <c r="NI12" s="111">
        <f t="shared" si="113"/>
        <v>0</v>
      </c>
      <c r="NJ12" s="111">
        <f t="shared" si="114"/>
        <v>0</v>
      </c>
      <c r="NK12" s="111">
        <f t="shared" si="115"/>
        <v>0</v>
      </c>
      <c r="NL12" s="111">
        <f t="shared" si="116"/>
        <v>0</v>
      </c>
      <c r="NM12" s="111">
        <f t="shared" si="117"/>
        <v>0</v>
      </c>
      <c r="NN12" s="111">
        <f t="shared" si="118"/>
        <v>0</v>
      </c>
      <c r="NO12" s="111">
        <f t="shared" si="119"/>
        <v>0</v>
      </c>
      <c r="NP12" s="111">
        <f t="shared" si="120"/>
        <v>0</v>
      </c>
      <c r="NQ12" s="111">
        <f t="shared" si="121"/>
        <v>0</v>
      </c>
      <c r="NR12" s="111">
        <f t="shared" si="122"/>
        <v>0</v>
      </c>
      <c r="NS12" s="111">
        <f t="shared" si="123"/>
        <v>0</v>
      </c>
      <c r="NT12" s="111">
        <f t="shared" si="124"/>
        <v>0</v>
      </c>
      <c r="NU12" s="111">
        <f t="shared" si="125"/>
        <v>0</v>
      </c>
      <c r="NV12" s="111">
        <f t="shared" si="126"/>
        <v>0</v>
      </c>
      <c r="NW12" s="111">
        <f t="shared" si="127"/>
        <v>0</v>
      </c>
      <c r="NX12" s="111">
        <f t="shared" si="128"/>
        <v>0</v>
      </c>
      <c r="NY12" s="111">
        <f t="shared" si="129"/>
        <v>0</v>
      </c>
      <c r="NZ12" s="111">
        <f t="shared" si="130"/>
        <v>0</v>
      </c>
      <c r="OA12" s="111">
        <f t="shared" si="131"/>
        <v>0</v>
      </c>
      <c r="OB12" s="111">
        <f t="shared" si="132"/>
        <v>0</v>
      </c>
      <c r="OC12" s="111">
        <f t="shared" si="133"/>
        <v>0</v>
      </c>
      <c r="OD12" s="111">
        <f t="shared" si="134"/>
        <v>0</v>
      </c>
      <c r="OE12" s="111">
        <f t="shared" si="135"/>
        <v>0</v>
      </c>
      <c r="OF12" s="111">
        <f t="shared" si="136"/>
        <v>0</v>
      </c>
      <c r="OG12" s="111">
        <f t="shared" si="137"/>
        <v>0</v>
      </c>
      <c r="OH12" s="111">
        <f t="shared" si="138"/>
        <v>0</v>
      </c>
      <c r="OI12" s="111">
        <f t="shared" si="139"/>
        <v>0</v>
      </c>
      <c r="OJ12" s="111">
        <f t="shared" si="140"/>
        <v>0</v>
      </c>
      <c r="OK12" s="111">
        <f t="shared" si="141"/>
        <v>0</v>
      </c>
      <c r="OL12" s="111">
        <f t="shared" si="142"/>
        <v>0</v>
      </c>
      <c r="OM12" s="111">
        <f t="shared" si="143"/>
        <v>0</v>
      </c>
      <c r="ON12" s="111">
        <f t="shared" si="144"/>
        <v>0</v>
      </c>
      <c r="OO12" s="111">
        <f t="shared" si="145"/>
        <v>0</v>
      </c>
      <c r="OP12" s="111">
        <f t="shared" si="146"/>
        <v>0</v>
      </c>
      <c r="OQ12" s="111">
        <f t="shared" si="147"/>
        <v>0</v>
      </c>
      <c r="OR12" s="111">
        <f t="shared" si="148"/>
        <v>0</v>
      </c>
      <c r="OS12" s="111">
        <f t="shared" si="149"/>
        <v>0</v>
      </c>
      <c r="OT12" s="111">
        <f t="shared" si="150"/>
        <v>0</v>
      </c>
      <c r="OU12" s="111">
        <f t="shared" si="151"/>
        <v>0</v>
      </c>
      <c r="OV12" s="111">
        <f t="shared" si="152"/>
        <v>0</v>
      </c>
      <c r="OW12" s="111">
        <f t="shared" si="153"/>
        <v>0</v>
      </c>
      <c r="OX12" s="111">
        <f t="shared" si="154"/>
        <v>0</v>
      </c>
      <c r="OY12" s="111"/>
      <c r="PA12" s="51">
        <f t="shared" si="303"/>
        <v>171487.55640326889</v>
      </c>
      <c r="PB12" s="51">
        <f t="shared" si="155"/>
        <v>164986.79132331422</v>
      </c>
      <c r="PC12" s="51">
        <f t="shared" si="156"/>
        <v>170044.87330491489</v>
      </c>
      <c r="PD12" s="51">
        <f t="shared" si="157"/>
        <v>170097.06179349005</v>
      </c>
      <c r="PE12" s="51">
        <f t="shared" si="158"/>
        <v>170097.06179349005</v>
      </c>
      <c r="PF12" s="51">
        <f t="shared" si="159"/>
        <v>165038.97981188851</v>
      </c>
      <c r="PG12" s="51">
        <f t="shared" si="160"/>
        <v>163208.20007988851</v>
      </c>
      <c r="PH12" s="51">
        <f t="shared" si="161"/>
        <v>157332.87056906073</v>
      </c>
      <c r="PI12" s="51">
        <f t="shared" si="162"/>
        <v>162414.72022097031</v>
      </c>
      <c r="PJ12" s="51">
        <f t="shared" si="163"/>
        <v>170530.71515470915</v>
      </c>
      <c r="PK12" s="51">
        <f t="shared" si="164"/>
        <v>170360.93884277105</v>
      </c>
      <c r="PL12" s="51">
        <f t="shared" si="165"/>
        <v>170474.04223654553</v>
      </c>
      <c r="PM12" s="51">
        <f t="shared" si="166"/>
        <v>182765.60357166649</v>
      </c>
      <c r="PN12" s="51">
        <f t="shared" si="167"/>
        <v>175837.30930685371</v>
      </c>
      <c r="PO12" s="51">
        <f t="shared" si="168"/>
        <v>181228.04100582493</v>
      </c>
      <c r="PP12" s="51">
        <f t="shared" si="169"/>
        <v>181283.66172148491</v>
      </c>
      <c r="PQ12" s="51">
        <f t="shared" si="170"/>
        <v>181283.66172148491</v>
      </c>
      <c r="PR12" s="51">
        <f t="shared" si="171"/>
        <v>175892.93002251277</v>
      </c>
      <c r="PS12" s="51">
        <f t="shared" si="172"/>
        <v>173941.74726766086</v>
      </c>
      <c r="PT12" s="51">
        <f t="shared" si="173"/>
        <v>166613.97860807873</v>
      </c>
      <c r="PU12" s="51">
        <f t="shared" si="174"/>
        <v>171995.60792768793</v>
      </c>
      <c r="PV12" s="51">
        <f t="shared" si="175"/>
        <v>180590.36756934639</v>
      </c>
      <c r="PW12" s="51">
        <f t="shared" si="176"/>
        <v>180410.57610744084</v>
      </c>
      <c r="PX12" s="51">
        <f t="shared" si="177"/>
        <v>180530.35150060998</v>
      </c>
      <c r="PY12" s="51">
        <f t="shared" si="178"/>
        <v>193546.99532044542</v>
      </c>
      <c r="PZ12" s="51">
        <f t="shared" si="179"/>
        <v>186209.99912726087</v>
      </c>
      <c r="QA12" s="51">
        <f t="shared" si="180"/>
        <v>191918.73152835207</v>
      </c>
      <c r="QB12" s="51">
        <f t="shared" si="181"/>
        <v>191977.63332487826</v>
      </c>
      <c r="QC12" s="51">
        <f t="shared" si="182"/>
        <v>191977.63332487826</v>
      </c>
      <c r="QD12" s="51">
        <f t="shared" si="183"/>
        <v>186268.90092378607</v>
      </c>
      <c r="QE12" s="51">
        <f t="shared" si="184"/>
        <v>184202.61737730587</v>
      </c>
      <c r="QF12" s="51">
        <f t="shared" si="185"/>
        <v>174966.3241660386</v>
      </c>
      <c r="QG12" s="51">
        <f t="shared" si="186"/>
        <v>180617.73413741385</v>
      </c>
      <c r="QH12" s="51">
        <f t="shared" si="187"/>
        <v>189643.34839952164</v>
      </c>
      <c r="QI12" s="51">
        <f t="shared" si="188"/>
        <v>189454.5440058636</v>
      </c>
      <c r="QJ12" s="51">
        <f t="shared" si="189"/>
        <v>189580.32373001054</v>
      </c>
      <c r="QK12" s="51">
        <f t="shared" si="190"/>
        <v>203249.49087409768</v>
      </c>
      <c r="QL12" s="51">
        <f t="shared" si="191"/>
        <v>195544.69164256746</v>
      </c>
      <c r="QM12" s="51">
        <f t="shared" si="192"/>
        <v>201539.60234700495</v>
      </c>
      <c r="QN12" s="51">
        <f t="shared" si="193"/>
        <v>201601.45688592817</v>
      </c>
      <c r="QO12" s="51">
        <f t="shared" si="194"/>
        <v>201601.45688592817</v>
      </c>
      <c r="QP12" s="51">
        <f t="shared" si="195"/>
        <v>195606.54618148963</v>
      </c>
      <c r="QQ12" s="51">
        <f t="shared" si="196"/>
        <v>193436.68000439758</v>
      </c>
      <c r="QR12" s="51">
        <f t="shared" si="197"/>
        <v>183453.83274417621</v>
      </c>
      <c r="QS12" s="51">
        <f t="shared" si="198"/>
        <v>189379.38913109314</v>
      </c>
      <c r="QT12" s="51">
        <f t="shared" si="199"/>
        <v>198842.83037983812</v>
      </c>
      <c r="QU12" s="51">
        <f t="shared" si="200"/>
        <v>198644.86720137732</v>
      </c>
      <c r="QV12" s="51">
        <f t="shared" si="201"/>
        <v>198776.74842244227</v>
      </c>
      <c r="QW12" s="51">
        <f t="shared" si="202"/>
        <v>213108.99844230234</v>
      </c>
      <c r="QX12" s="51">
        <f t="shared" si="203"/>
        <v>205030.4441474356</v>
      </c>
      <c r="QY12" s="51">
        <f t="shared" si="204"/>
        <v>211316.16427632436</v>
      </c>
      <c r="QZ12" s="51">
        <f t="shared" si="205"/>
        <v>211381.01934081846</v>
      </c>
      <c r="RA12" s="51">
        <f t="shared" si="206"/>
        <v>211381.01934081846</v>
      </c>
      <c r="RB12" s="51">
        <f t="shared" si="207"/>
        <v>205095.29921192859</v>
      </c>
      <c r="RC12" s="51">
        <f t="shared" si="208"/>
        <v>202820.17416356943</v>
      </c>
      <c r="RD12" s="51">
        <f t="shared" si="209"/>
        <v>190608.40391703404</v>
      </c>
      <c r="RE12" s="51">
        <f t="shared" si="210"/>
        <v>196765.05285881789</v>
      </c>
      <c r="RF12" s="51">
        <f t="shared" si="211"/>
        <v>206597.56169771083</v>
      </c>
      <c r="RG12" s="51">
        <f t="shared" si="212"/>
        <v>206391.87809374181</v>
      </c>
      <c r="RH12" s="51">
        <f t="shared" si="213"/>
        <v>206528.90259019306</v>
      </c>
      <c r="RI12" s="51">
        <f t="shared" si="214"/>
        <v>221420.1003371212</v>
      </c>
      <c r="RJ12" s="51">
        <f t="shared" si="215"/>
        <v>213026.48807474377</v>
      </c>
      <c r="RK12" s="51">
        <f t="shared" si="216"/>
        <v>219557.34689254459</v>
      </c>
      <c r="RL12" s="51">
        <f t="shared" si="217"/>
        <v>219624.73125919557</v>
      </c>
      <c r="RM12" s="51">
        <f t="shared" si="218"/>
        <v>219624.73125919557</v>
      </c>
      <c r="RN12" s="51">
        <f t="shared" si="219"/>
        <v>213093.87244139359</v>
      </c>
      <c r="RO12" s="51">
        <f t="shared" si="220"/>
        <v>210730.01910732812</v>
      </c>
      <c r="RP12" s="51">
        <f t="shared" si="221"/>
        <v>197790.02772760842</v>
      </c>
      <c r="RQ12" s="51">
        <f t="shared" si="222"/>
        <v>204178.64302410194</v>
      </c>
      <c r="RR12" s="51">
        <f t="shared" si="223"/>
        <v>214381.61495981517</v>
      </c>
      <c r="RS12" s="51">
        <f t="shared" si="224"/>
        <v>214168.18173810971</v>
      </c>
      <c r="RT12" s="51">
        <f t="shared" si="225"/>
        <v>214310.36895753708</v>
      </c>
      <c r="RU12" s="51"/>
      <c r="RV12" s="51">
        <f t="shared" si="304"/>
        <v>2006073.8115343121</v>
      </c>
      <c r="RW12" s="51">
        <f t="shared" si="226"/>
        <v>2132373.8363306527</v>
      </c>
      <c r="RX12" s="51">
        <f t="shared" si="226"/>
        <v>2250364.7853657547</v>
      </c>
      <c r="RY12" s="51">
        <f t="shared" si="226"/>
        <v>2361677.5927003413</v>
      </c>
      <c r="RZ12" s="51">
        <f t="shared" si="226"/>
        <v>2467024.9180806945</v>
      </c>
      <c r="SA12" s="51">
        <f t="shared" si="226"/>
        <v>2561906.1257786946</v>
      </c>
    </row>
    <row r="13" spans="1:495" x14ac:dyDescent="0.3">
      <c r="A13" s="1">
        <v>301200</v>
      </c>
      <c r="B13" s="1" t="s">
        <v>188</v>
      </c>
      <c r="C13" s="1" t="s">
        <v>167</v>
      </c>
      <c r="D13" s="44">
        <v>0.2432</v>
      </c>
      <c r="E13" s="1" t="s">
        <v>174</v>
      </c>
      <c r="F13" s="107">
        <f>VLOOKUP(A13,Auxiliar_OPEX_CustosUnit!$A$4:$E$129,COLUMN(Auxiliar_OPEX_CustosUnit!$E$3),0)</f>
        <v>13</v>
      </c>
      <c r="G13" s="107">
        <f>INDEX(Auxiliar_OPEX_Drivers!$B$76:$I$84,MATCH($E13,Auxiliar_OPEX_Drivers!$B$76:$B$84,0),MATCH(YEAR(G$2),Auxiliar_OPEX_Drivers!$B$76:$I$76,0))*$F13</f>
        <v>13</v>
      </c>
      <c r="H13" s="107">
        <f>INDEX(Auxiliar_OPEX_Drivers!$B$76:$I$84,MATCH($E13,Auxiliar_OPEX_Drivers!$B$76:$B$84,0),MATCH(YEAR(H$2),Auxiliar_OPEX_Drivers!$B$76:$I$76,0))*$F13</f>
        <v>13</v>
      </c>
      <c r="I13" s="107">
        <f>INDEX(Auxiliar_OPEX_Drivers!$B$76:$I$84,MATCH($E13,Auxiliar_OPEX_Drivers!$B$76:$B$84,0),MATCH(YEAR(I$2),Auxiliar_OPEX_Drivers!$B$76:$I$76,0))*$F13</f>
        <v>13</v>
      </c>
      <c r="J13" s="107">
        <f>INDEX(Auxiliar_OPEX_Drivers!$B$76:$I$84,MATCH($E13,Auxiliar_OPEX_Drivers!$B$76:$B$84,0),MATCH(YEAR(J$2),Auxiliar_OPEX_Drivers!$B$76:$I$76,0))*$F13</f>
        <v>13</v>
      </c>
      <c r="K13" s="107">
        <f>INDEX(Auxiliar_OPEX_Drivers!$B$76:$I$84,MATCH($E13,Auxiliar_OPEX_Drivers!$B$76:$B$84,0),MATCH(YEAR(K$2),Auxiliar_OPEX_Drivers!$B$76:$I$76,0))*$F13</f>
        <v>13</v>
      </c>
      <c r="L13" s="107">
        <f>INDEX(Auxiliar_OPEX_Drivers!$B$76:$I$84,MATCH($E13,Auxiliar_OPEX_Drivers!$B$76:$B$84,0),MATCH(YEAR(L$2),Auxiliar_OPEX_Drivers!$B$76:$I$76,0))*$F13</f>
        <v>13</v>
      </c>
      <c r="M13" s="107">
        <f>INDEX(Auxiliar_OPEX_Drivers!$B$76:$I$84,MATCH($E13,Auxiliar_OPEX_Drivers!$B$76:$B$84,0),MATCH(YEAR(M$2),Auxiliar_OPEX_Drivers!$B$76:$I$76,0))*$F13</f>
        <v>13</v>
      </c>
      <c r="N13" s="107">
        <f>INDEX(Auxiliar_OPEX_Drivers!$B$76:$I$84,MATCH($E13,Auxiliar_OPEX_Drivers!$B$76:$B$84,0),MATCH(YEAR(N$2),Auxiliar_OPEX_Drivers!$B$76:$I$76,0))*$F13</f>
        <v>13</v>
      </c>
      <c r="O13" s="107">
        <f>INDEX(Auxiliar_OPEX_Drivers!$B$76:$I$84,MATCH($E13,Auxiliar_OPEX_Drivers!$B$76:$B$84,0),MATCH(YEAR(O$2),Auxiliar_OPEX_Drivers!$B$76:$I$76,0))*$F13</f>
        <v>13</v>
      </c>
      <c r="P13" s="107">
        <f>INDEX(Auxiliar_OPEX_Drivers!$B$76:$I$84,MATCH($E13,Auxiliar_OPEX_Drivers!$B$76:$B$84,0),MATCH(YEAR(P$2),Auxiliar_OPEX_Drivers!$B$76:$I$76,0))*$F13</f>
        <v>13</v>
      </c>
      <c r="Q13" s="107">
        <f>INDEX(Auxiliar_OPEX_Drivers!$B$76:$I$84,MATCH($E13,Auxiliar_OPEX_Drivers!$B$76:$B$84,0),MATCH(YEAR(Q$2),Auxiliar_OPEX_Drivers!$B$76:$I$76,0))*$F13</f>
        <v>13</v>
      </c>
      <c r="R13" s="107">
        <f>INDEX(Auxiliar_OPEX_Drivers!$B$76:$I$84,MATCH($E13,Auxiliar_OPEX_Drivers!$B$76:$B$84,0),MATCH(YEAR(R$2),Auxiliar_OPEX_Drivers!$B$76:$I$76,0))*$F13</f>
        <v>13</v>
      </c>
      <c r="S13" s="107">
        <f>INDEX(Auxiliar_OPEX_Drivers!$B$76:$I$84,MATCH($E13,Auxiliar_OPEX_Drivers!$B$76:$B$84,0),MATCH(YEAR(S$2),Auxiliar_OPEX_Drivers!$B$76:$I$76,0))*$F13</f>
        <v>13</v>
      </c>
      <c r="T13" s="107">
        <f>INDEX(Auxiliar_OPEX_Drivers!$B$76:$I$84,MATCH($E13,Auxiliar_OPEX_Drivers!$B$76:$B$84,0),MATCH(YEAR(T$2),Auxiliar_OPEX_Drivers!$B$76:$I$76,0))*$F13</f>
        <v>13</v>
      </c>
      <c r="U13" s="107">
        <f>INDEX(Auxiliar_OPEX_Drivers!$B$76:$I$84,MATCH($E13,Auxiliar_OPEX_Drivers!$B$76:$B$84,0),MATCH(YEAR(U$2),Auxiliar_OPEX_Drivers!$B$76:$I$76,0))*$F13</f>
        <v>13</v>
      </c>
      <c r="V13" s="107">
        <f>INDEX(Auxiliar_OPEX_Drivers!$B$76:$I$84,MATCH($E13,Auxiliar_OPEX_Drivers!$B$76:$B$84,0),MATCH(YEAR(V$2),Auxiliar_OPEX_Drivers!$B$76:$I$76,0))*$F13</f>
        <v>13</v>
      </c>
      <c r="W13" s="107">
        <f>INDEX(Auxiliar_OPEX_Drivers!$B$76:$I$84,MATCH($E13,Auxiliar_OPEX_Drivers!$B$76:$B$84,0),MATCH(YEAR(W$2),Auxiliar_OPEX_Drivers!$B$76:$I$76,0))*$F13</f>
        <v>13</v>
      </c>
      <c r="X13" s="107">
        <f>INDEX(Auxiliar_OPEX_Drivers!$B$76:$I$84,MATCH($E13,Auxiliar_OPEX_Drivers!$B$76:$B$84,0),MATCH(YEAR(X$2),Auxiliar_OPEX_Drivers!$B$76:$I$76,0))*$F13</f>
        <v>13</v>
      </c>
      <c r="Y13" s="107">
        <f>INDEX(Auxiliar_OPEX_Drivers!$B$76:$I$84,MATCH($E13,Auxiliar_OPEX_Drivers!$B$76:$B$84,0),MATCH(YEAR(Y$2),Auxiliar_OPEX_Drivers!$B$76:$I$76,0))*$F13</f>
        <v>13</v>
      </c>
      <c r="Z13" s="107">
        <f>INDEX(Auxiliar_OPEX_Drivers!$B$76:$I$84,MATCH($E13,Auxiliar_OPEX_Drivers!$B$76:$B$84,0),MATCH(YEAR(Z$2),Auxiliar_OPEX_Drivers!$B$76:$I$76,0))*$F13</f>
        <v>13</v>
      </c>
      <c r="AA13" s="107">
        <f>INDEX(Auxiliar_OPEX_Drivers!$B$76:$I$84,MATCH($E13,Auxiliar_OPEX_Drivers!$B$76:$B$84,0),MATCH(YEAR(AA$2),Auxiliar_OPEX_Drivers!$B$76:$I$76,0))*$F13</f>
        <v>13</v>
      </c>
      <c r="AB13" s="107">
        <f>INDEX(Auxiliar_OPEX_Drivers!$B$76:$I$84,MATCH($E13,Auxiliar_OPEX_Drivers!$B$76:$B$84,0),MATCH(YEAR(AB$2),Auxiliar_OPEX_Drivers!$B$76:$I$76,0))*$F13</f>
        <v>13</v>
      </c>
      <c r="AC13" s="107">
        <f>INDEX(Auxiliar_OPEX_Drivers!$B$76:$I$84,MATCH($E13,Auxiliar_OPEX_Drivers!$B$76:$B$84,0),MATCH(YEAR(AC$2),Auxiliar_OPEX_Drivers!$B$76:$I$76,0))*$F13</f>
        <v>13</v>
      </c>
      <c r="AD13" s="107">
        <f>INDEX(Auxiliar_OPEX_Drivers!$B$76:$I$84,MATCH($E13,Auxiliar_OPEX_Drivers!$B$76:$B$84,0),MATCH(YEAR(AD$2),Auxiliar_OPEX_Drivers!$B$76:$I$76,0))*$F13</f>
        <v>13</v>
      </c>
      <c r="AE13" s="107">
        <f>INDEX(Auxiliar_OPEX_Drivers!$B$76:$I$84,MATCH($E13,Auxiliar_OPEX_Drivers!$B$76:$B$84,0),MATCH(YEAR(AE$2),Auxiliar_OPEX_Drivers!$B$76:$I$76,0))*$F13</f>
        <v>13</v>
      </c>
      <c r="AF13" s="107">
        <f>INDEX(Auxiliar_OPEX_Drivers!$B$76:$I$84,MATCH($E13,Auxiliar_OPEX_Drivers!$B$76:$B$84,0),MATCH(YEAR(AF$2),Auxiliar_OPEX_Drivers!$B$76:$I$76,0))*$F13</f>
        <v>13</v>
      </c>
      <c r="AG13" s="107">
        <f>INDEX(Auxiliar_OPEX_Drivers!$B$76:$I$84,MATCH($E13,Auxiliar_OPEX_Drivers!$B$76:$B$84,0),MATCH(YEAR(AG$2),Auxiliar_OPEX_Drivers!$B$76:$I$76,0))*$F13</f>
        <v>13</v>
      </c>
      <c r="AH13" s="107">
        <f>INDEX(Auxiliar_OPEX_Drivers!$B$76:$I$84,MATCH($E13,Auxiliar_OPEX_Drivers!$B$76:$B$84,0),MATCH(YEAR(AH$2),Auxiliar_OPEX_Drivers!$B$76:$I$76,0))*$F13</f>
        <v>13</v>
      </c>
      <c r="AI13" s="107">
        <f>INDEX(Auxiliar_OPEX_Drivers!$B$76:$I$84,MATCH($E13,Auxiliar_OPEX_Drivers!$B$76:$B$84,0),MATCH(YEAR(AI$2),Auxiliar_OPEX_Drivers!$B$76:$I$76,0))*$F13</f>
        <v>13</v>
      </c>
      <c r="AJ13" s="107">
        <f>INDEX(Auxiliar_OPEX_Drivers!$B$76:$I$84,MATCH($E13,Auxiliar_OPEX_Drivers!$B$76:$B$84,0),MATCH(YEAR(AJ$2),Auxiliar_OPEX_Drivers!$B$76:$I$76,0))*$F13</f>
        <v>13</v>
      </c>
      <c r="AK13" s="107">
        <f>INDEX(Auxiliar_OPEX_Drivers!$B$76:$I$84,MATCH($E13,Auxiliar_OPEX_Drivers!$B$76:$B$84,0),MATCH(YEAR(AK$2),Auxiliar_OPEX_Drivers!$B$76:$I$76,0))*$F13</f>
        <v>13</v>
      </c>
      <c r="AL13" s="107">
        <f>INDEX(Auxiliar_OPEX_Drivers!$B$76:$I$84,MATCH($E13,Auxiliar_OPEX_Drivers!$B$76:$B$84,0),MATCH(YEAR(AL$2),Auxiliar_OPEX_Drivers!$B$76:$I$76,0))*$F13</f>
        <v>13</v>
      </c>
      <c r="AM13" s="107">
        <f>INDEX(Auxiliar_OPEX_Drivers!$B$76:$I$84,MATCH($E13,Auxiliar_OPEX_Drivers!$B$76:$B$84,0),MATCH(YEAR(AM$2),Auxiliar_OPEX_Drivers!$B$76:$I$76,0))*$F13</f>
        <v>13</v>
      </c>
      <c r="AN13" s="107">
        <f>INDEX(Auxiliar_OPEX_Drivers!$B$76:$I$84,MATCH($E13,Auxiliar_OPEX_Drivers!$B$76:$B$84,0),MATCH(YEAR(AN$2),Auxiliar_OPEX_Drivers!$B$76:$I$76,0))*$F13</f>
        <v>13</v>
      </c>
      <c r="AO13" s="107">
        <f>INDEX(Auxiliar_OPEX_Drivers!$B$76:$I$84,MATCH($E13,Auxiliar_OPEX_Drivers!$B$76:$B$84,0),MATCH(YEAR(AO$2),Auxiliar_OPEX_Drivers!$B$76:$I$76,0))*$F13</f>
        <v>13</v>
      </c>
      <c r="AP13" s="107">
        <f>INDEX(Auxiliar_OPEX_Drivers!$B$76:$I$84,MATCH($E13,Auxiliar_OPEX_Drivers!$B$76:$B$84,0),MATCH(YEAR(AP$2),Auxiliar_OPEX_Drivers!$B$76:$I$76,0))*$F13</f>
        <v>13</v>
      </c>
      <c r="AQ13" s="107">
        <f>INDEX(Auxiliar_OPEX_Drivers!$B$76:$I$84,MATCH($E13,Auxiliar_OPEX_Drivers!$B$76:$B$84,0),MATCH(YEAR(AQ$2),Auxiliar_OPEX_Drivers!$B$76:$I$76,0))*$F13</f>
        <v>13</v>
      </c>
      <c r="AR13" s="107">
        <f>INDEX(Auxiliar_OPEX_Drivers!$B$76:$I$84,MATCH($E13,Auxiliar_OPEX_Drivers!$B$76:$B$84,0),MATCH(YEAR(AR$2),Auxiliar_OPEX_Drivers!$B$76:$I$76,0))*$F13</f>
        <v>13</v>
      </c>
      <c r="AS13" s="107">
        <f>INDEX(Auxiliar_OPEX_Drivers!$B$76:$I$84,MATCH($E13,Auxiliar_OPEX_Drivers!$B$76:$B$84,0),MATCH(YEAR(AS$2),Auxiliar_OPEX_Drivers!$B$76:$I$76,0))*$F13</f>
        <v>13</v>
      </c>
      <c r="AT13" s="107">
        <f>INDEX(Auxiliar_OPEX_Drivers!$B$76:$I$84,MATCH($E13,Auxiliar_OPEX_Drivers!$B$76:$B$84,0),MATCH(YEAR(AT$2),Auxiliar_OPEX_Drivers!$B$76:$I$76,0))*$F13</f>
        <v>13</v>
      </c>
      <c r="AU13" s="107">
        <f>INDEX(Auxiliar_OPEX_Drivers!$B$76:$I$84,MATCH($E13,Auxiliar_OPEX_Drivers!$B$76:$B$84,0),MATCH(YEAR(AU$2),Auxiliar_OPEX_Drivers!$B$76:$I$76,0))*$F13</f>
        <v>13</v>
      </c>
      <c r="AV13" s="107">
        <f>INDEX(Auxiliar_OPEX_Drivers!$B$76:$I$84,MATCH($E13,Auxiliar_OPEX_Drivers!$B$76:$B$84,0),MATCH(YEAR(AV$2),Auxiliar_OPEX_Drivers!$B$76:$I$76,0))*$F13</f>
        <v>13</v>
      </c>
      <c r="AW13" s="107">
        <f>INDEX(Auxiliar_OPEX_Drivers!$B$76:$I$84,MATCH($E13,Auxiliar_OPEX_Drivers!$B$76:$B$84,0),MATCH(YEAR(AW$2),Auxiliar_OPEX_Drivers!$B$76:$I$76,0))*$F13</f>
        <v>13</v>
      </c>
      <c r="AX13" s="107">
        <f>INDEX(Auxiliar_OPEX_Drivers!$B$76:$I$84,MATCH($E13,Auxiliar_OPEX_Drivers!$B$76:$B$84,0),MATCH(YEAR(AX$2),Auxiliar_OPEX_Drivers!$B$76:$I$76,0))*$F13</f>
        <v>13</v>
      </c>
      <c r="AY13" s="107">
        <f>INDEX(Auxiliar_OPEX_Drivers!$B$76:$I$84,MATCH($E13,Auxiliar_OPEX_Drivers!$B$76:$B$84,0),MATCH(YEAR(AY$2),Auxiliar_OPEX_Drivers!$B$76:$I$76,0))*$F13</f>
        <v>13</v>
      </c>
      <c r="AZ13" s="107">
        <f>INDEX(Auxiliar_OPEX_Drivers!$B$76:$I$84,MATCH($E13,Auxiliar_OPEX_Drivers!$B$76:$B$84,0),MATCH(YEAR(AZ$2),Auxiliar_OPEX_Drivers!$B$76:$I$76,0))*$F13</f>
        <v>13</v>
      </c>
      <c r="BA13" s="107">
        <f>INDEX(Auxiliar_OPEX_Drivers!$B$76:$I$84,MATCH($E13,Auxiliar_OPEX_Drivers!$B$76:$B$84,0),MATCH(YEAR(BA$2),Auxiliar_OPEX_Drivers!$B$76:$I$76,0))*$F13</f>
        <v>13</v>
      </c>
      <c r="BB13" s="107">
        <f>INDEX(Auxiliar_OPEX_Drivers!$B$76:$I$84,MATCH($E13,Auxiliar_OPEX_Drivers!$B$76:$B$84,0),MATCH(YEAR(BB$2),Auxiliar_OPEX_Drivers!$B$76:$I$76,0))*$F13</f>
        <v>13</v>
      </c>
      <c r="BC13" s="107">
        <f>INDEX(Auxiliar_OPEX_Drivers!$B$76:$I$84,MATCH($E13,Auxiliar_OPEX_Drivers!$B$76:$B$84,0),MATCH(YEAR(BC$2),Auxiliar_OPEX_Drivers!$B$76:$I$76,0))*$F13</f>
        <v>13</v>
      </c>
      <c r="BD13" s="107">
        <f>INDEX(Auxiliar_OPEX_Drivers!$B$76:$I$84,MATCH($E13,Auxiliar_OPEX_Drivers!$B$76:$B$84,0),MATCH(YEAR(BD$2),Auxiliar_OPEX_Drivers!$B$76:$I$76,0))*$F13</f>
        <v>13</v>
      </c>
      <c r="BE13" s="107">
        <f>INDEX(Auxiliar_OPEX_Drivers!$B$76:$I$84,MATCH($E13,Auxiliar_OPEX_Drivers!$B$76:$B$84,0),MATCH(YEAR(BE$2),Auxiliar_OPEX_Drivers!$B$76:$I$76,0))*$F13</f>
        <v>13</v>
      </c>
      <c r="BF13" s="107">
        <f>INDEX(Auxiliar_OPEX_Drivers!$B$76:$I$84,MATCH($E13,Auxiliar_OPEX_Drivers!$B$76:$B$84,0),MATCH(YEAR(BF$2),Auxiliar_OPEX_Drivers!$B$76:$I$76,0))*$F13</f>
        <v>13</v>
      </c>
      <c r="BG13" s="107">
        <f>INDEX(Auxiliar_OPEX_Drivers!$B$76:$I$84,MATCH($E13,Auxiliar_OPEX_Drivers!$B$76:$B$84,0),MATCH(YEAR(BG$2),Auxiliar_OPEX_Drivers!$B$76:$I$76,0))*$F13</f>
        <v>13</v>
      </c>
      <c r="BH13" s="107">
        <f>INDEX(Auxiliar_OPEX_Drivers!$B$76:$I$84,MATCH($E13,Auxiliar_OPEX_Drivers!$B$76:$B$84,0),MATCH(YEAR(BH$2),Auxiliar_OPEX_Drivers!$B$76:$I$76,0))*$F13</f>
        <v>13</v>
      </c>
      <c r="BI13" s="107">
        <f>INDEX(Auxiliar_OPEX_Drivers!$B$76:$I$84,MATCH($E13,Auxiliar_OPEX_Drivers!$B$76:$B$84,0),MATCH(YEAR(BI$2),Auxiliar_OPEX_Drivers!$B$76:$I$76,0))*$F13</f>
        <v>13</v>
      </c>
      <c r="BJ13" s="107">
        <f>INDEX(Auxiliar_OPEX_Drivers!$B$76:$I$84,MATCH($E13,Auxiliar_OPEX_Drivers!$B$76:$B$84,0),MATCH(YEAR(BJ$2),Auxiliar_OPEX_Drivers!$B$76:$I$76,0))*$F13</f>
        <v>13</v>
      </c>
      <c r="BK13" s="107">
        <f>INDEX(Auxiliar_OPEX_Drivers!$B$76:$I$84,MATCH($E13,Auxiliar_OPEX_Drivers!$B$76:$B$84,0),MATCH(YEAR(BK$2),Auxiliar_OPEX_Drivers!$B$76:$I$76,0))*$F13</f>
        <v>13</v>
      </c>
      <c r="BL13" s="107">
        <f>INDEX(Auxiliar_OPEX_Drivers!$B$76:$I$84,MATCH($E13,Auxiliar_OPEX_Drivers!$B$76:$B$84,0),MATCH(YEAR(BL$2),Auxiliar_OPEX_Drivers!$B$76:$I$76,0))*$F13</f>
        <v>13</v>
      </c>
      <c r="BM13" s="107">
        <f>INDEX(Auxiliar_OPEX_Drivers!$B$76:$I$84,MATCH($E13,Auxiliar_OPEX_Drivers!$B$76:$B$84,0),MATCH(YEAR(BM$2),Auxiliar_OPEX_Drivers!$B$76:$I$76,0))*$F13</f>
        <v>13</v>
      </c>
      <c r="BN13" s="107">
        <f>INDEX(Auxiliar_OPEX_Drivers!$B$76:$I$84,MATCH($E13,Auxiliar_OPEX_Drivers!$B$76:$B$84,0),MATCH(YEAR(BN$2),Auxiliar_OPEX_Drivers!$B$76:$I$76,0))*$F13</f>
        <v>13</v>
      </c>
      <c r="BO13" s="107">
        <f>INDEX(Auxiliar_OPEX_Drivers!$B$76:$I$84,MATCH($E13,Auxiliar_OPEX_Drivers!$B$76:$B$84,0),MATCH(YEAR(BO$2),Auxiliar_OPEX_Drivers!$B$76:$I$76,0))*$F13</f>
        <v>13</v>
      </c>
      <c r="BP13" s="107">
        <f>INDEX(Auxiliar_OPEX_Drivers!$B$76:$I$84,MATCH($E13,Auxiliar_OPEX_Drivers!$B$76:$B$84,0),MATCH(YEAR(BP$2),Auxiliar_OPEX_Drivers!$B$76:$I$76,0))*$F13</f>
        <v>13</v>
      </c>
      <c r="BQ13" s="107">
        <f>INDEX(Auxiliar_OPEX_Drivers!$B$76:$I$84,MATCH($E13,Auxiliar_OPEX_Drivers!$B$76:$B$84,0),MATCH(YEAR(BQ$2),Auxiliar_OPEX_Drivers!$B$76:$I$76,0))*$F13</f>
        <v>13</v>
      </c>
      <c r="BR13" s="107">
        <f>INDEX(Auxiliar_OPEX_Drivers!$B$76:$I$84,MATCH($E13,Auxiliar_OPEX_Drivers!$B$76:$B$84,0),MATCH(YEAR(BR$2),Auxiliar_OPEX_Drivers!$B$76:$I$76,0))*$F13</f>
        <v>13</v>
      </c>
      <c r="BS13" s="107">
        <f>INDEX(Auxiliar_OPEX_Drivers!$B$76:$I$84,MATCH($E13,Auxiliar_OPEX_Drivers!$B$76:$B$84,0),MATCH(YEAR(BS$2),Auxiliar_OPEX_Drivers!$B$76:$I$76,0))*$F13</f>
        <v>13</v>
      </c>
      <c r="BT13" s="107">
        <f>INDEX(Auxiliar_OPEX_Drivers!$B$76:$I$84,MATCH($E13,Auxiliar_OPEX_Drivers!$B$76:$B$84,0),MATCH(YEAR(BT$2),Auxiliar_OPEX_Drivers!$B$76:$I$76,0))*$F13</f>
        <v>13</v>
      </c>
      <c r="BU13" s="107">
        <f>INDEX(Auxiliar_OPEX_Drivers!$B$76:$I$84,MATCH($E13,Auxiliar_OPEX_Drivers!$B$76:$B$84,0),MATCH(YEAR(BU$2),Auxiliar_OPEX_Drivers!$B$76:$I$76,0))*$F13</f>
        <v>13</v>
      </c>
      <c r="BV13" s="107">
        <f>INDEX(Auxiliar_OPEX_Drivers!$B$76:$I$84,MATCH($E13,Auxiliar_OPEX_Drivers!$B$76:$B$84,0),MATCH(YEAR(BV$2),Auxiliar_OPEX_Drivers!$B$76:$I$76,0))*$F13</f>
        <v>13</v>
      </c>
      <c r="BW13" s="107">
        <f>INDEX(Auxiliar_OPEX_Drivers!$B$76:$I$84,MATCH($E13,Auxiliar_OPEX_Drivers!$B$76:$B$84,0),MATCH(YEAR(BW$2),Auxiliar_OPEX_Drivers!$B$76:$I$76,0))*$F13</f>
        <v>13</v>
      </c>
      <c r="BX13" s="107">
        <f>INDEX(Auxiliar_OPEX_Drivers!$B$76:$I$84,MATCH($E13,Auxiliar_OPEX_Drivers!$B$76:$B$84,0),MATCH(YEAR(BX$2),Auxiliar_OPEX_Drivers!$B$76:$I$76,0))*$F13</f>
        <v>13</v>
      </c>
      <c r="BY13" s="107">
        <f>INDEX(Auxiliar_OPEX_Drivers!$B$76:$I$84,MATCH($E13,Auxiliar_OPEX_Drivers!$B$76:$B$84,0),MATCH(YEAR(BY$2),Auxiliar_OPEX_Drivers!$B$76:$I$76,0))*$F13</f>
        <v>13</v>
      </c>
      <c r="BZ13" s="107">
        <f>INDEX(Auxiliar_OPEX_Drivers!$B$76:$I$84,MATCH($E13,Auxiliar_OPEX_Drivers!$B$76:$B$84,0),MATCH(YEAR(BZ$2),Auxiliar_OPEX_Drivers!$B$76:$I$76,0))*$F13</f>
        <v>13</v>
      </c>
      <c r="CA13" s="107">
        <f>INDEX(Auxiliar_OPEX_Drivers!$B$76:$I$84,MATCH($E13,Auxiliar_OPEX_Drivers!$B$76:$B$84,0),MATCH(YEAR(CA$2),Auxiliar_OPEX_Drivers!$B$76:$I$76,0))*$F13</f>
        <v>13</v>
      </c>
      <c r="CB13" s="107">
        <f>INDEX(Auxiliar_OPEX_Drivers!$B$76:$I$84,MATCH($E13,Auxiliar_OPEX_Drivers!$B$76:$B$84,0),MATCH(YEAR(CB$2),Auxiliar_OPEX_Drivers!$B$76:$I$76,0))*$F13</f>
        <v>13</v>
      </c>
      <c r="CC13" s="107">
        <f>INDEX(Auxiliar_OPEX_Drivers!$B$76:$I$84,MATCH($E13,Auxiliar_OPEX_Drivers!$B$76:$B$84,0),MATCH(YEAR(CC$2),Auxiliar_OPEX_Drivers!$B$76:$I$76,0))*$F13</f>
        <v>13</v>
      </c>
      <c r="CD13" s="107">
        <f>INDEX(Auxiliar_OPEX_Drivers!$B$76:$I$84,MATCH($E13,Auxiliar_OPEX_Drivers!$B$76:$B$84,0),MATCH(YEAR(CD$2),Auxiliar_OPEX_Drivers!$B$76:$I$76,0))*$F13</f>
        <v>13</v>
      </c>
      <c r="CE13" s="107">
        <f>INDEX(Auxiliar_OPEX_Drivers!$B$76:$I$84,MATCH($E13,Auxiliar_OPEX_Drivers!$B$76:$B$84,0),MATCH(YEAR(CE$2),Auxiliar_OPEX_Drivers!$B$76:$I$76,0))*$F13</f>
        <v>13</v>
      </c>
      <c r="CF13" s="107">
        <f>INDEX(Auxiliar_OPEX_Drivers!$B$76:$I$84,MATCH($E13,Auxiliar_OPEX_Drivers!$B$76:$B$84,0),MATCH(YEAR(CF$2),Auxiliar_OPEX_Drivers!$B$76:$I$76,0))*$F13</f>
        <v>13</v>
      </c>
      <c r="CG13" s="107">
        <f>INDEX(Auxiliar_OPEX_Drivers!$B$76:$I$84,MATCH($E13,Auxiliar_OPEX_Drivers!$B$76:$B$84,0),MATCH(YEAR(CG$2),Auxiliar_OPEX_Drivers!$B$76:$I$76,0))*$F13</f>
        <v>13</v>
      </c>
      <c r="CI13" s="51">
        <f>INDEX(Auxiliar_OPEX_CustosUnit!$A$1:$R$129,MATCH(Auxiliar_OPEX_P!$A13,Auxiliar_OPEX_CustosUnit!$A$1:$A$129,0),MATCH(CI$2,Auxiliar_OPEX_CustosUnit!$A$3:$Q$3,0))*(1-DRE_Auxiliar!$A$5)</f>
        <v>19190.745393945541</v>
      </c>
      <c r="CJ13" s="51">
        <f>INDEX(Auxiliar_OPEX_CustosUnit!$A$1:$R$129,MATCH(Auxiliar_OPEX_P!$A13,Auxiliar_OPEX_CustosUnit!$A$1:$A$129,0),MATCH(CJ$2,Auxiliar_OPEX_CustosUnit!$A$3:$Q$3,0))*(1-DRE_Auxiliar!$A$5)</f>
        <v>19782.496726797308</v>
      </c>
      <c r="CK13" s="51">
        <f>INDEX(Auxiliar_OPEX_CustosUnit!$A$1:$R$129,MATCH(Auxiliar_OPEX_P!$A13,Auxiliar_OPEX_CustosUnit!$A$1:$A$129,0),MATCH(CK$2,Auxiliar_OPEX_CustosUnit!$A$3:$Q$3,0))*(1-DRE_Auxiliar!$A$5)</f>
        <v>20744.059955285717</v>
      </c>
      <c r="CL13" s="51">
        <f>INDEX(Auxiliar_OPEX_CustosUnit!$A$1:$R$129,MATCH(Auxiliar_OPEX_P!$A13,Auxiliar_OPEX_CustosUnit!$A$1:$A$129,0),MATCH(CL$2,Auxiliar_OPEX_CustosUnit!$A$3:$Q$3,0))*(1-DRE_Auxiliar!$A$5)</f>
        <v>20721.976944139151</v>
      </c>
      <c r="CM13" s="51">
        <f>INDEX(Auxiliar_OPEX_CustosUnit!$A$1:$R$129,MATCH(Auxiliar_OPEX_P!$A13,Auxiliar_OPEX_CustosUnit!$A$1:$A$129,0),MATCH(CM$2,Auxiliar_OPEX_CustosUnit!$A$3:$Q$3,0))*(1-DRE_Auxiliar!$A$5)</f>
        <v>20732.589348355454</v>
      </c>
      <c r="CN13" s="51">
        <f>INDEX(Auxiliar_OPEX_CustosUnit!$A$1:$R$129,MATCH(Auxiliar_OPEX_P!$A13,Auxiliar_OPEX_CustosUnit!$A$1:$A$129,0),MATCH(CN$2,Auxiliar_OPEX_CustosUnit!$A$3:$Q$3,0))*(1-DRE_Auxiliar!$A$5)</f>
        <v>22307.485892673678</v>
      </c>
      <c r="CO13" s="51">
        <f>INDEX(Auxiliar_OPEX_CustosUnit!$A$1:$R$129,MATCH(Auxiliar_OPEX_P!$A13,Auxiliar_OPEX_CustosUnit!$A$1:$A$129,0),MATCH(CO$2,Auxiliar_OPEX_CustosUnit!$A$3:$Q$3,0))*(1-DRE_Auxiliar!$A$5)</f>
        <v>21398.197501707393</v>
      </c>
      <c r="CP13" s="51">
        <f>INDEX(Auxiliar_OPEX_CustosUnit!$A$1:$R$129,MATCH(Auxiliar_OPEX_P!$A13,Auxiliar_OPEX_CustosUnit!$A$1:$A$129,0),MATCH(CP$2,Auxiliar_OPEX_CustosUnit!$A$3:$Q$3,0))*(1-DRE_Auxiliar!$A$5)</f>
        <v>22037.242451255945</v>
      </c>
      <c r="CQ13" s="51">
        <f>INDEX(Auxiliar_OPEX_CustosUnit!$A$1:$R$129,MATCH(Auxiliar_OPEX_P!$A13,Auxiliar_OPEX_CustosUnit!$A$1:$A$129,0),MATCH(CQ$2,Auxiliar_OPEX_CustosUnit!$A$3:$Q$3,0))*(1-DRE_Auxiliar!$A$5)</f>
        <v>22042.461300113413</v>
      </c>
      <c r="CR13" s="51">
        <f>INDEX(Auxiliar_OPEX_CustosUnit!$A$1:$R$129,MATCH(Auxiliar_OPEX_P!$A13,Auxiliar_OPEX_CustosUnit!$A$1:$A$129,0),MATCH(CR$2,Auxiliar_OPEX_CustosUnit!$A$3:$Q$3,0))*(1-DRE_Auxiliar!$A$5)</f>
        <v>22042.461300113413</v>
      </c>
      <c r="CS13" s="51">
        <f>INDEX(Auxiliar_OPEX_CustosUnit!$A$1:$R$129,MATCH(Auxiliar_OPEX_P!$A13,Auxiliar_OPEX_CustosUnit!$A$1:$A$129,0),MATCH(CS$2,Auxiliar_OPEX_CustosUnit!$A$3:$Q$3,0))*(1-DRE_Auxiliar!$A$5)</f>
        <v>21403.416350564861</v>
      </c>
      <c r="CT13" s="51">
        <f>INDEX(Auxiliar_OPEX_CustosUnit!$A$1:$R$129,MATCH(Auxiliar_OPEX_P!$A13,Auxiliar_OPEX_CustosUnit!$A$1:$A$129,0),MATCH(CT$2,Auxiliar_OPEX_CustosUnit!$A$3:$Q$3,0))*(1-DRE_Auxiliar!$A$5)</f>
        <v>21234.784839004849</v>
      </c>
      <c r="CU13" s="53">
        <f t="shared" si="227"/>
        <v>19190.745393945541</v>
      </c>
      <c r="CV13" s="53">
        <f t="shared" si="228"/>
        <v>19782.496726797308</v>
      </c>
      <c r="CW13" s="53">
        <f t="shared" si="229"/>
        <v>20744.059955285717</v>
      </c>
      <c r="CX13" s="53">
        <f t="shared" si="230"/>
        <v>20721.976944139151</v>
      </c>
      <c r="CY13" s="53">
        <f t="shared" si="231"/>
        <v>20732.589348355454</v>
      </c>
      <c r="CZ13" s="53">
        <f t="shared" si="232"/>
        <v>22307.485892673678</v>
      </c>
      <c r="DA13" s="53">
        <f t="shared" si="233"/>
        <v>21398.197501707393</v>
      </c>
      <c r="DB13" s="53">
        <f t="shared" si="234"/>
        <v>22037.242451255945</v>
      </c>
      <c r="DC13" s="53">
        <f t="shared" si="235"/>
        <v>22042.461300113413</v>
      </c>
      <c r="DD13" s="53">
        <f t="shared" si="236"/>
        <v>22042.461300113413</v>
      </c>
      <c r="DE13" s="53">
        <f t="shared" si="237"/>
        <v>21403.416350564861</v>
      </c>
      <c r="DF13" s="53">
        <f t="shared" si="238"/>
        <v>21234.784839004849</v>
      </c>
      <c r="DG13" s="53">
        <f t="shared" si="239"/>
        <v>19190.745393945541</v>
      </c>
      <c r="DH13" s="53">
        <f t="shared" si="240"/>
        <v>19782.496726797308</v>
      </c>
      <c r="DI13" s="53">
        <f t="shared" si="241"/>
        <v>20744.059955285717</v>
      </c>
      <c r="DJ13" s="53">
        <f t="shared" si="242"/>
        <v>20721.976944139151</v>
      </c>
      <c r="DK13" s="53">
        <f t="shared" si="243"/>
        <v>20732.589348355454</v>
      </c>
      <c r="DL13" s="53">
        <f t="shared" si="244"/>
        <v>22307.485892673678</v>
      </c>
      <c r="DM13" s="53">
        <f t="shared" si="245"/>
        <v>21398.197501707393</v>
      </c>
      <c r="DN13" s="53">
        <f t="shared" si="246"/>
        <v>22037.242451255945</v>
      </c>
      <c r="DO13" s="53">
        <f t="shared" si="247"/>
        <v>22042.461300113413</v>
      </c>
      <c r="DP13" s="53">
        <f t="shared" si="248"/>
        <v>22042.461300113413</v>
      </c>
      <c r="DQ13" s="53">
        <f t="shared" si="249"/>
        <v>21403.416350564861</v>
      </c>
      <c r="DR13" s="53">
        <f t="shared" si="250"/>
        <v>21234.784839004849</v>
      </c>
      <c r="DS13" s="53">
        <f t="shared" si="251"/>
        <v>19190.745393945541</v>
      </c>
      <c r="DT13" s="53">
        <f t="shared" si="252"/>
        <v>19782.496726797308</v>
      </c>
      <c r="DU13" s="53">
        <f t="shared" si="253"/>
        <v>20744.059955285717</v>
      </c>
      <c r="DV13" s="53">
        <f t="shared" si="254"/>
        <v>20721.976944139151</v>
      </c>
      <c r="DW13" s="53">
        <f t="shared" si="255"/>
        <v>20732.589348355454</v>
      </c>
      <c r="DX13" s="53">
        <f t="shared" si="256"/>
        <v>22307.485892673678</v>
      </c>
      <c r="DY13" s="53">
        <f t="shared" si="257"/>
        <v>21398.197501707393</v>
      </c>
      <c r="DZ13" s="53">
        <f t="shared" si="258"/>
        <v>22037.242451255945</v>
      </c>
      <c r="EA13" s="53">
        <f t="shared" si="259"/>
        <v>22042.461300113413</v>
      </c>
      <c r="EB13" s="53">
        <f t="shared" si="260"/>
        <v>22042.461300113413</v>
      </c>
      <c r="EC13" s="53">
        <f t="shared" si="261"/>
        <v>21403.416350564861</v>
      </c>
      <c r="ED13" s="53">
        <f t="shared" si="262"/>
        <v>21234.784839004849</v>
      </c>
      <c r="EE13" s="53">
        <f t="shared" si="263"/>
        <v>19190.745393945541</v>
      </c>
      <c r="EF13" s="53">
        <f t="shared" si="264"/>
        <v>19782.496726797308</v>
      </c>
      <c r="EG13" s="53">
        <f t="shared" si="265"/>
        <v>20744.059955285717</v>
      </c>
      <c r="EH13" s="53">
        <f t="shared" si="266"/>
        <v>20721.976944139151</v>
      </c>
      <c r="EI13" s="53">
        <f t="shared" si="267"/>
        <v>20732.589348355454</v>
      </c>
      <c r="EJ13" s="53">
        <f t="shared" si="268"/>
        <v>22307.485892673678</v>
      </c>
      <c r="EK13" s="53">
        <f t="shared" si="269"/>
        <v>21398.197501707393</v>
      </c>
      <c r="EL13" s="53">
        <f t="shared" si="270"/>
        <v>22037.242451255945</v>
      </c>
      <c r="EM13" s="53">
        <f t="shared" si="271"/>
        <v>22042.461300113413</v>
      </c>
      <c r="EN13" s="53">
        <f t="shared" si="272"/>
        <v>22042.461300113413</v>
      </c>
      <c r="EO13" s="53">
        <f t="shared" si="273"/>
        <v>21403.416350564861</v>
      </c>
      <c r="EP13" s="53">
        <f t="shared" si="274"/>
        <v>21234.784839004849</v>
      </c>
      <c r="EQ13" s="53">
        <f t="shared" si="275"/>
        <v>19190.745393945541</v>
      </c>
      <c r="ER13" s="53">
        <f t="shared" si="276"/>
        <v>19782.496726797308</v>
      </c>
      <c r="ES13" s="53">
        <f t="shared" si="277"/>
        <v>20744.059955285717</v>
      </c>
      <c r="ET13" s="53">
        <f t="shared" si="278"/>
        <v>20721.976944139151</v>
      </c>
      <c r="EU13" s="53">
        <f t="shared" si="279"/>
        <v>20732.589348355454</v>
      </c>
      <c r="EV13" s="53">
        <f t="shared" si="280"/>
        <v>22307.485892673678</v>
      </c>
      <c r="EW13" s="53">
        <f t="shared" si="281"/>
        <v>21398.197501707393</v>
      </c>
      <c r="EX13" s="53">
        <f t="shared" si="282"/>
        <v>22037.242451255945</v>
      </c>
      <c r="EY13" s="53">
        <f t="shared" si="283"/>
        <v>22042.461300113413</v>
      </c>
      <c r="EZ13" s="53">
        <f t="shared" si="284"/>
        <v>22042.461300113413</v>
      </c>
      <c r="FA13" s="53">
        <f t="shared" si="285"/>
        <v>21403.416350564861</v>
      </c>
      <c r="FB13" s="53">
        <f t="shared" si="286"/>
        <v>21234.784839004849</v>
      </c>
      <c r="FC13" s="53">
        <f t="shared" si="287"/>
        <v>19190.745393945541</v>
      </c>
      <c r="FD13" s="53">
        <f t="shared" si="288"/>
        <v>19782.496726797308</v>
      </c>
      <c r="FE13" s="53">
        <f t="shared" si="289"/>
        <v>20744.059955285717</v>
      </c>
      <c r="FF13" s="53">
        <f t="shared" si="290"/>
        <v>20721.976944139151</v>
      </c>
      <c r="FG13" s="53">
        <f t="shared" si="291"/>
        <v>20732.589348355454</v>
      </c>
      <c r="FH13" s="53">
        <f t="shared" si="292"/>
        <v>22307.485892673678</v>
      </c>
      <c r="FI13" s="53">
        <f t="shared" si="293"/>
        <v>21398.197501707393</v>
      </c>
      <c r="FJ13" s="53">
        <f t="shared" si="294"/>
        <v>22037.242451255945</v>
      </c>
      <c r="FK13" s="53">
        <f t="shared" si="295"/>
        <v>22042.461300113413</v>
      </c>
      <c r="FL13" s="53">
        <f t="shared" si="296"/>
        <v>22042.461300113413</v>
      </c>
      <c r="FM13" s="53">
        <f t="shared" si="297"/>
        <v>21403.416350564861</v>
      </c>
      <c r="FN13" s="53">
        <f t="shared" si="298"/>
        <v>21234.784839004849</v>
      </c>
      <c r="FP13" s="51">
        <f t="shared" si="299"/>
        <v>203975.50704486028</v>
      </c>
      <c r="FQ13" s="51">
        <f t="shared" si="306"/>
        <v>219469.96920648072</v>
      </c>
      <c r="FR13" s="51">
        <f t="shared" si="307"/>
        <v>210524.02630079802</v>
      </c>
      <c r="FS13" s="51">
        <f t="shared" si="308"/>
        <v>216811.20613243649</v>
      </c>
      <c r="FT13" s="51">
        <f t="shared" si="309"/>
        <v>216862.5512550358</v>
      </c>
      <c r="FU13" s="51">
        <f t="shared" si="310"/>
        <v>216862.5512550358</v>
      </c>
      <c r="FV13" s="51">
        <f t="shared" si="311"/>
        <v>210575.37142339733</v>
      </c>
      <c r="FW13" s="51">
        <f t="shared" si="312"/>
        <v>208916.30716006533</v>
      </c>
      <c r="FX13" s="51">
        <f t="shared" si="313"/>
        <v>188806.22948379381</v>
      </c>
      <c r="FY13" s="51">
        <f t="shared" si="314"/>
        <v>194628.11579692265</v>
      </c>
      <c r="FZ13" s="51">
        <f t="shared" si="315"/>
        <v>204088.35946408301</v>
      </c>
      <c r="GA13" s="51">
        <f t="shared" si="316"/>
        <v>203871.09796721864</v>
      </c>
      <c r="GB13" s="51">
        <f t="shared" si="317"/>
        <v>203975.50704486028</v>
      </c>
      <c r="GC13" s="51">
        <f t="shared" si="318"/>
        <v>219469.96920648072</v>
      </c>
      <c r="GD13" s="51">
        <f t="shared" si="319"/>
        <v>210524.02630079802</v>
      </c>
      <c r="GE13" s="51">
        <f t="shared" si="320"/>
        <v>216811.20613243649</v>
      </c>
      <c r="GF13" s="51">
        <f t="shared" si="321"/>
        <v>216862.5512550358</v>
      </c>
      <c r="GG13" s="51">
        <f t="shared" si="322"/>
        <v>216862.5512550358</v>
      </c>
      <c r="GH13" s="51">
        <f t="shared" si="323"/>
        <v>210575.37142339733</v>
      </c>
      <c r="GI13" s="51">
        <f t="shared" si="324"/>
        <v>208916.30716006533</v>
      </c>
      <c r="GJ13" s="51">
        <f t="shared" si="325"/>
        <v>188806.22948379381</v>
      </c>
      <c r="GK13" s="51">
        <f t="shared" si="326"/>
        <v>194628.11579692265</v>
      </c>
      <c r="GL13" s="51">
        <f t="shared" si="327"/>
        <v>204088.35946408301</v>
      </c>
      <c r="GM13" s="51">
        <f t="shared" si="328"/>
        <v>203871.09796721864</v>
      </c>
      <c r="GN13" s="51">
        <f t="shared" si="329"/>
        <v>203975.50704486028</v>
      </c>
      <c r="GO13" s="51">
        <f t="shared" si="330"/>
        <v>219469.96920648072</v>
      </c>
      <c r="GP13" s="51">
        <f t="shared" si="331"/>
        <v>210524.02630079802</v>
      </c>
      <c r="GQ13" s="51">
        <f t="shared" si="332"/>
        <v>216811.20613243649</v>
      </c>
      <c r="GR13" s="51">
        <f t="shared" si="333"/>
        <v>216862.5512550358</v>
      </c>
      <c r="GS13" s="51">
        <f t="shared" si="334"/>
        <v>216862.5512550358</v>
      </c>
      <c r="GT13" s="51">
        <f t="shared" si="335"/>
        <v>210575.37142339733</v>
      </c>
      <c r="GU13" s="51">
        <f t="shared" si="336"/>
        <v>208916.30716006533</v>
      </c>
      <c r="GV13" s="51">
        <f t="shared" si="337"/>
        <v>188806.22948379381</v>
      </c>
      <c r="GW13" s="51">
        <f t="shared" si="338"/>
        <v>194628.11579692265</v>
      </c>
      <c r="GX13" s="51">
        <f t="shared" si="339"/>
        <v>204088.35946408301</v>
      </c>
      <c r="GY13" s="51">
        <f t="shared" si="340"/>
        <v>203871.09796721864</v>
      </c>
      <c r="GZ13" s="51">
        <f t="shared" si="341"/>
        <v>203975.50704486028</v>
      </c>
      <c r="HA13" s="51">
        <f t="shared" si="342"/>
        <v>219469.96920648072</v>
      </c>
      <c r="HB13" s="51">
        <f t="shared" si="343"/>
        <v>210524.02630079802</v>
      </c>
      <c r="HC13" s="51">
        <f t="shared" si="344"/>
        <v>216811.20613243649</v>
      </c>
      <c r="HD13" s="51">
        <f t="shared" si="345"/>
        <v>216862.5512550358</v>
      </c>
      <c r="HE13" s="51">
        <f t="shared" si="346"/>
        <v>216862.5512550358</v>
      </c>
      <c r="HF13" s="51">
        <f t="shared" si="347"/>
        <v>210575.37142339733</v>
      </c>
      <c r="HG13" s="51">
        <f t="shared" si="348"/>
        <v>208916.30716006533</v>
      </c>
      <c r="HH13" s="51">
        <f t="shared" si="349"/>
        <v>188806.22948379381</v>
      </c>
      <c r="HI13" s="51">
        <f t="shared" si="350"/>
        <v>194628.11579692265</v>
      </c>
      <c r="HJ13" s="51">
        <f t="shared" si="351"/>
        <v>204088.35946408301</v>
      </c>
      <c r="HK13" s="51">
        <f t="shared" si="352"/>
        <v>203871.09796721864</v>
      </c>
      <c r="HL13" s="51">
        <f t="shared" si="353"/>
        <v>203975.50704486028</v>
      </c>
      <c r="HM13" s="51">
        <f t="shared" si="354"/>
        <v>219469.96920648072</v>
      </c>
      <c r="HN13" s="51">
        <f t="shared" si="355"/>
        <v>210524.02630079802</v>
      </c>
      <c r="HO13" s="51">
        <f t="shared" si="356"/>
        <v>216811.20613243649</v>
      </c>
      <c r="HP13" s="51">
        <f t="shared" si="357"/>
        <v>216862.5512550358</v>
      </c>
      <c r="HQ13" s="51">
        <f t="shared" si="358"/>
        <v>216862.5512550358</v>
      </c>
      <c r="HR13" s="51">
        <f t="shared" si="359"/>
        <v>210575.37142339733</v>
      </c>
      <c r="HS13" s="51">
        <f t="shared" si="360"/>
        <v>208916.30716006533</v>
      </c>
      <c r="HT13" s="51">
        <f t="shared" si="361"/>
        <v>188806.22948379381</v>
      </c>
      <c r="HU13" s="51">
        <f t="shared" si="362"/>
        <v>194628.11579692265</v>
      </c>
      <c r="HV13" s="51">
        <f t="shared" si="363"/>
        <v>204088.35946408301</v>
      </c>
      <c r="HW13" s="51">
        <f t="shared" si="364"/>
        <v>203871.09796721864</v>
      </c>
      <c r="HX13" s="51">
        <f t="shared" si="365"/>
        <v>203975.50704486028</v>
      </c>
      <c r="HY13" s="51">
        <f t="shared" si="366"/>
        <v>219469.96920648072</v>
      </c>
      <c r="HZ13" s="51">
        <f t="shared" si="367"/>
        <v>210524.02630079802</v>
      </c>
      <c r="IA13" s="51">
        <f t="shared" si="368"/>
        <v>216811.20613243649</v>
      </c>
      <c r="IB13" s="51">
        <f t="shared" si="305"/>
        <v>216862.5512550358</v>
      </c>
      <c r="IC13" s="51">
        <f t="shared" si="3"/>
        <v>216862.5512550358</v>
      </c>
      <c r="ID13" s="51">
        <f t="shared" si="3"/>
        <v>210575.37142339733</v>
      </c>
      <c r="IE13" s="51">
        <f t="shared" si="3"/>
        <v>208916.30716006533</v>
      </c>
      <c r="IF13" s="51">
        <f t="shared" si="3"/>
        <v>188806.22948379381</v>
      </c>
      <c r="IG13" s="51">
        <f t="shared" si="3"/>
        <v>194628.11579692265</v>
      </c>
      <c r="IH13" s="51">
        <f t="shared" si="3"/>
        <v>204088.35946408301</v>
      </c>
      <c r="II13" s="51">
        <f t="shared" si="3"/>
        <v>203871.09796721864</v>
      </c>
      <c r="IJ13" s="51">
        <f t="shared" si="3"/>
        <v>203975.50704486028</v>
      </c>
      <c r="IK13" s="51">
        <f t="shared" si="3"/>
        <v>219469.96920648072</v>
      </c>
      <c r="IL13" s="51">
        <f t="shared" si="3"/>
        <v>210524.02630079802</v>
      </c>
      <c r="IM13" s="51">
        <f t="shared" si="3"/>
        <v>216811.20613243649</v>
      </c>
      <c r="IN13" s="51">
        <f t="shared" si="3"/>
        <v>216862.5512550358</v>
      </c>
      <c r="IO13" s="51">
        <f t="shared" si="3"/>
        <v>216862.5512550358</v>
      </c>
      <c r="IP13" s="51">
        <f t="shared" si="3"/>
        <v>210575.37142339733</v>
      </c>
      <c r="IQ13" s="51">
        <f t="shared" si="3"/>
        <v>208916.30716006533</v>
      </c>
      <c r="IS13" s="51">
        <f t="shared" si="300"/>
        <v>2495391.292490128</v>
      </c>
      <c r="IT13" s="51">
        <f t="shared" si="300"/>
        <v>2495391.292490128</v>
      </c>
      <c r="IU13" s="51">
        <f t="shared" si="300"/>
        <v>2495391.292490128</v>
      </c>
      <c r="IV13" s="51">
        <f t="shared" si="300"/>
        <v>2495391.292490128</v>
      </c>
      <c r="IW13" s="51">
        <f t="shared" si="300"/>
        <v>2495391.292490128</v>
      </c>
      <c r="IX13" s="51">
        <f t="shared" si="300"/>
        <v>2495391.292490128</v>
      </c>
      <c r="IZ13" s="111">
        <f t="shared" si="301"/>
        <v>60673.460637498218</v>
      </c>
      <c r="JA13" s="111">
        <f t="shared" si="5"/>
        <v>62544.341651442366</v>
      </c>
      <c r="JB13" s="111">
        <f t="shared" si="6"/>
        <v>65584.419954631332</v>
      </c>
      <c r="JC13" s="111">
        <f t="shared" si="7"/>
        <v>65514.602306590343</v>
      </c>
      <c r="JD13" s="111">
        <f t="shared" si="8"/>
        <v>65548.154483760591</v>
      </c>
      <c r="JE13" s="111">
        <f t="shared" si="9"/>
        <v>70527.347398277096</v>
      </c>
      <c r="JF13" s="111">
        <f t="shared" si="10"/>
        <v>67652.541221398089</v>
      </c>
      <c r="JG13" s="111">
        <f t="shared" si="11"/>
        <v>69672.945733890796</v>
      </c>
      <c r="JH13" s="111">
        <f t="shared" si="12"/>
        <v>69689.445646438573</v>
      </c>
      <c r="JI13" s="111">
        <f t="shared" si="13"/>
        <v>69689.445646438573</v>
      </c>
      <c r="JJ13" s="111">
        <f t="shared" si="14"/>
        <v>67669.041133945866</v>
      </c>
      <c r="JK13" s="111">
        <f t="shared" si="15"/>
        <v>67135.895746997732</v>
      </c>
      <c r="JL13" s="111">
        <f t="shared" si="16"/>
        <v>60673.460637498218</v>
      </c>
      <c r="JM13" s="111">
        <f t="shared" si="17"/>
        <v>62544.341651442366</v>
      </c>
      <c r="JN13" s="111">
        <f t="shared" si="18"/>
        <v>65584.419954631332</v>
      </c>
      <c r="JO13" s="111">
        <f t="shared" si="19"/>
        <v>65514.602306590343</v>
      </c>
      <c r="JP13" s="111">
        <f t="shared" si="20"/>
        <v>65548.154483760591</v>
      </c>
      <c r="JQ13" s="111">
        <f t="shared" si="21"/>
        <v>70527.347398277096</v>
      </c>
      <c r="JR13" s="111">
        <f t="shared" si="22"/>
        <v>67652.541221398089</v>
      </c>
      <c r="JS13" s="111">
        <f t="shared" si="23"/>
        <v>69672.945733890796</v>
      </c>
      <c r="JT13" s="111">
        <f t="shared" si="24"/>
        <v>69689.445646438573</v>
      </c>
      <c r="JU13" s="111">
        <f t="shared" si="25"/>
        <v>69689.445646438573</v>
      </c>
      <c r="JV13" s="111">
        <f t="shared" si="26"/>
        <v>67669.041133945866</v>
      </c>
      <c r="JW13" s="111">
        <f t="shared" si="27"/>
        <v>67135.895746997732</v>
      </c>
      <c r="JX13" s="111">
        <f t="shared" si="28"/>
        <v>60673.460637498218</v>
      </c>
      <c r="JY13" s="111">
        <f t="shared" si="29"/>
        <v>62544.341651442366</v>
      </c>
      <c r="JZ13" s="111">
        <f t="shared" si="30"/>
        <v>65584.419954631332</v>
      </c>
      <c r="KA13" s="111">
        <f t="shared" si="31"/>
        <v>65514.602306590343</v>
      </c>
      <c r="KB13" s="111">
        <f t="shared" si="32"/>
        <v>65548.154483760591</v>
      </c>
      <c r="KC13" s="111">
        <f t="shared" si="33"/>
        <v>70527.347398277096</v>
      </c>
      <c r="KD13" s="111">
        <f t="shared" si="34"/>
        <v>67652.541221398089</v>
      </c>
      <c r="KE13" s="111">
        <f t="shared" si="35"/>
        <v>69672.945733890796</v>
      </c>
      <c r="KF13" s="111">
        <f t="shared" si="36"/>
        <v>69689.445646438573</v>
      </c>
      <c r="KG13" s="111">
        <f t="shared" si="37"/>
        <v>69689.445646438573</v>
      </c>
      <c r="KH13" s="111">
        <f t="shared" si="38"/>
        <v>67669.041133945866</v>
      </c>
      <c r="KI13" s="111">
        <f t="shared" si="39"/>
        <v>67135.895746997732</v>
      </c>
      <c r="KJ13" s="111">
        <f t="shared" si="40"/>
        <v>60673.460637498218</v>
      </c>
      <c r="KK13" s="111">
        <f t="shared" si="41"/>
        <v>62544.341651442366</v>
      </c>
      <c r="KL13" s="111">
        <f t="shared" si="42"/>
        <v>65584.419954631332</v>
      </c>
      <c r="KM13" s="111">
        <f t="shared" si="43"/>
        <v>65514.602306590343</v>
      </c>
      <c r="KN13" s="111">
        <f t="shared" si="44"/>
        <v>65548.154483760591</v>
      </c>
      <c r="KO13" s="111">
        <f t="shared" si="45"/>
        <v>70527.347398277096</v>
      </c>
      <c r="KP13" s="111">
        <f t="shared" si="46"/>
        <v>67652.541221398089</v>
      </c>
      <c r="KQ13" s="111">
        <f t="shared" si="47"/>
        <v>69672.945733890796</v>
      </c>
      <c r="KR13" s="111">
        <f t="shared" si="48"/>
        <v>69689.445646438573</v>
      </c>
      <c r="KS13" s="111">
        <f t="shared" si="49"/>
        <v>69689.445646438573</v>
      </c>
      <c r="KT13" s="111">
        <f t="shared" si="50"/>
        <v>67669.041133945866</v>
      </c>
      <c r="KU13" s="111">
        <f t="shared" si="51"/>
        <v>67135.895746997732</v>
      </c>
      <c r="KV13" s="111">
        <f t="shared" si="52"/>
        <v>60673.460637498218</v>
      </c>
      <c r="KW13" s="111">
        <f t="shared" si="53"/>
        <v>62544.341651442366</v>
      </c>
      <c r="KX13" s="111">
        <f t="shared" si="54"/>
        <v>65584.419954631332</v>
      </c>
      <c r="KY13" s="111">
        <f t="shared" si="55"/>
        <v>65514.602306590343</v>
      </c>
      <c r="KZ13" s="111">
        <f t="shared" si="56"/>
        <v>65548.154483760591</v>
      </c>
      <c r="LA13" s="111">
        <f t="shared" si="57"/>
        <v>70527.347398277096</v>
      </c>
      <c r="LB13" s="111">
        <f t="shared" si="58"/>
        <v>67652.541221398089</v>
      </c>
      <c r="LC13" s="111">
        <f t="shared" si="59"/>
        <v>69672.945733890796</v>
      </c>
      <c r="LD13" s="111">
        <f t="shared" si="60"/>
        <v>69689.445646438573</v>
      </c>
      <c r="LE13" s="111">
        <f t="shared" si="61"/>
        <v>69689.445646438573</v>
      </c>
      <c r="LF13" s="111">
        <f t="shared" si="62"/>
        <v>67669.041133945866</v>
      </c>
      <c r="LG13" s="111">
        <f t="shared" si="63"/>
        <v>67135.895746997732</v>
      </c>
      <c r="LH13" s="111">
        <f t="shared" si="64"/>
        <v>60673.460637498218</v>
      </c>
      <c r="LI13" s="111">
        <f t="shared" si="65"/>
        <v>62544.341651442366</v>
      </c>
      <c r="LJ13" s="111">
        <f t="shared" si="66"/>
        <v>65584.419954631332</v>
      </c>
      <c r="LK13" s="111">
        <f t="shared" si="67"/>
        <v>65514.602306590343</v>
      </c>
      <c r="LL13" s="111">
        <f t="shared" si="68"/>
        <v>65548.154483760591</v>
      </c>
      <c r="LM13" s="111">
        <f t="shared" si="69"/>
        <v>70527.347398277096</v>
      </c>
      <c r="LN13" s="111">
        <f t="shared" si="70"/>
        <v>67652.541221398089</v>
      </c>
      <c r="LO13" s="111">
        <f t="shared" si="71"/>
        <v>69672.945733890796</v>
      </c>
      <c r="LP13" s="111">
        <f t="shared" si="72"/>
        <v>69689.445646438573</v>
      </c>
      <c r="LQ13" s="111">
        <f t="shared" si="73"/>
        <v>69689.445646438573</v>
      </c>
      <c r="LR13" s="111">
        <f t="shared" si="74"/>
        <v>67669.041133945866</v>
      </c>
      <c r="LS13" s="111">
        <f t="shared" si="75"/>
        <v>67135.895746997732</v>
      </c>
      <c r="LT13" s="111">
        <f t="shared" si="76"/>
        <v>60673.460637498218</v>
      </c>
      <c r="LU13" s="111">
        <f t="shared" si="77"/>
        <v>62544.341651442366</v>
      </c>
      <c r="LV13" s="111">
        <f t="shared" si="78"/>
        <v>65584.419954631332</v>
      </c>
      <c r="LW13" s="111">
        <f t="shared" si="79"/>
        <v>65514.602306590343</v>
      </c>
      <c r="LX13" s="111">
        <f t="shared" si="80"/>
        <v>65548.154483760591</v>
      </c>
      <c r="LY13" s="111">
        <f t="shared" si="81"/>
        <v>70527.347398277096</v>
      </c>
      <c r="LZ13" s="111">
        <f t="shared" si="82"/>
        <v>67652.541221398089</v>
      </c>
      <c r="MA13" s="111">
        <f t="shared" si="83"/>
        <v>69672.945733890796</v>
      </c>
      <c r="MD13" s="111"/>
      <c r="ME13" s="111">
        <f t="shared" si="302"/>
        <v>57714.36214196113</v>
      </c>
      <c r="MF13" s="111">
        <f t="shared" si="84"/>
        <v>60519.670751778765</v>
      </c>
      <c r="MG13" s="111">
        <f t="shared" si="85"/>
        <v>60455.24476348723</v>
      </c>
      <c r="MH13" s="111">
        <f t="shared" si="86"/>
        <v>60486.205877677974</v>
      </c>
      <c r="MI13" s="111">
        <f t="shared" si="87"/>
        <v>65080.881198502379</v>
      </c>
      <c r="MJ13" s="111">
        <f t="shared" si="88"/>
        <v>62428.081594263269</v>
      </c>
      <c r="MK13" s="111">
        <f t="shared" si="89"/>
        <v>64292.460603272593</v>
      </c>
      <c r="ML13" s="111">
        <f t="shared" si="90"/>
        <v>64307.686311992984</v>
      </c>
      <c r="MM13" s="111">
        <f t="shared" si="91"/>
        <v>64307.686311992984</v>
      </c>
      <c r="MN13" s="111">
        <f t="shared" si="92"/>
        <v>62443.307302983667</v>
      </c>
      <c r="MO13" s="111">
        <f t="shared" si="93"/>
        <v>61951.334006532285</v>
      </c>
      <c r="MP13" s="111">
        <f t="shared" si="94"/>
        <v>55987.959696716091</v>
      </c>
      <c r="MQ13" s="111">
        <f t="shared" si="95"/>
        <v>60111.384703436255</v>
      </c>
      <c r="MR13" s="111">
        <f t="shared" si="96"/>
        <v>63033.204832745228</v>
      </c>
      <c r="MS13" s="111">
        <f t="shared" si="97"/>
        <v>62966.103071184298</v>
      </c>
      <c r="MT13" s="111">
        <f t="shared" si="98"/>
        <v>62998.350078287789</v>
      </c>
      <c r="MU13" s="111">
        <f t="shared" si="99"/>
        <v>67783.853816821807</v>
      </c>
      <c r="MV13" s="111">
        <f t="shared" si="100"/>
        <v>65020.876775521334</v>
      </c>
      <c r="MW13" s="111">
        <f t="shared" si="101"/>
        <v>66962.688132076029</v>
      </c>
      <c r="MX13" s="111">
        <f t="shared" si="102"/>
        <v>66978.546202759069</v>
      </c>
      <c r="MY13" s="111">
        <f t="shared" si="103"/>
        <v>66978.546202759069</v>
      </c>
      <c r="MZ13" s="111">
        <f t="shared" si="104"/>
        <v>65036.734846204359</v>
      </c>
      <c r="NA13" s="111">
        <f t="shared" si="105"/>
        <v>64524.328661863903</v>
      </c>
      <c r="NB13" s="111">
        <f t="shared" si="106"/>
        <v>58313.280424230725</v>
      </c>
      <c r="NC13" s="111">
        <f t="shared" si="107"/>
        <v>74659.507482219225</v>
      </c>
      <c r="ND13" s="111">
        <f t="shared" si="108"/>
        <v>78288.464839998589</v>
      </c>
      <c r="NE13" s="111">
        <f t="shared" si="109"/>
        <v>78205.123148669314</v>
      </c>
      <c r="NF13" s="111">
        <f t="shared" si="110"/>
        <v>78245.174557899052</v>
      </c>
      <c r="NG13" s="111">
        <f t="shared" si="111"/>
        <v>84188.863160914116</v>
      </c>
      <c r="NH13" s="111">
        <f t="shared" si="112"/>
        <v>80757.192004012933</v>
      </c>
      <c r="NI13" s="111">
        <f t="shared" si="113"/>
        <v>83168.959429085502</v>
      </c>
      <c r="NJ13" s="111">
        <f t="shared" si="114"/>
        <v>83188.65546092132</v>
      </c>
      <c r="NK13" s="111">
        <f t="shared" si="115"/>
        <v>83188.65546092132</v>
      </c>
      <c r="NL13" s="111">
        <f t="shared" si="116"/>
        <v>80776.888035848737</v>
      </c>
      <c r="NM13" s="111">
        <f t="shared" si="117"/>
        <v>80140.46960126367</v>
      </c>
      <c r="NN13" s="111">
        <f t="shared" si="118"/>
        <v>72426.227038764686</v>
      </c>
      <c r="NO13" s="111">
        <f t="shared" si="119"/>
        <v>73650.698090134028</v>
      </c>
      <c r="NP13" s="111">
        <f t="shared" si="120"/>
        <v>77230.620483855047</v>
      </c>
      <c r="NQ13" s="111">
        <f t="shared" si="121"/>
        <v>77148.404916763669</v>
      </c>
      <c r="NR13" s="111">
        <f t="shared" si="122"/>
        <v>77187.915145919236</v>
      </c>
      <c r="NS13" s="111">
        <f t="shared" si="123"/>
        <v>83051.291822314903</v>
      </c>
      <c r="NT13" s="111">
        <f t="shared" si="124"/>
        <v>79665.989871565471</v>
      </c>
      <c r="NU13" s="111">
        <f t="shared" si="125"/>
        <v>82045.169168052831</v>
      </c>
      <c r="NV13" s="111">
        <f t="shared" si="126"/>
        <v>82064.599064434864</v>
      </c>
      <c r="NW13" s="111">
        <f t="shared" si="127"/>
        <v>82064.599064434864</v>
      </c>
      <c r="NX13" s="111">
        <f t="shared" si="128"/>
        <v>79685.419767947489</v>
      </c>
      <c r="NY13" s="111">
        <f t="shared" si="129"/>
        <v>79057.600705575795</v>
      </c>
      <c r="NZ13" s="111">
        <f t="shared" si="130"/>
        <v>71447.594034958674</v>
      </c>
      <c r="OA13" s="111">
        <f t="shared" si="131"/>
        <v>48848.753885285943</v>
      </c>
      <c r="OB13" s="111">
        <f t="shared" si="132"/>
        <v>51223.133931559089</v>
      </c>
      <c r="OC13" s="111">
        <f t="shared" si="133"/>
        <v>51168.604536637802</v>
      </c>
      <c r="OD13" s="111">
        <f t="shared" si="134"/>
        <v>51194.809657702775</v>
      </c>
      <c r="OE13" s="111">
        <f t="shared" si="135"/>
        <v>55083.688536372167</v>
      </c>
      <c r="OF13" s="111">
        <f t="shared" si="136"/>
        <v>52838.390309637638</v>
      </c>
      <c r="OG13" s="111">
        <f t="shared" si="137"/>
        <v>54416.378664355594</v>
      </c>
      <c r="OH13" s="111">
        <f t="shared" si="138"/>
        <v>54429.265524236005</v>
      </c>
      <c r="OI13" s="111">
        <f t="shared" si="139"/>
        <v>54429.265524236005</v>
      </c>
      <c r="OJ13" s="111">
        <f t="shared" si="140"/>
        <v>52851.277169518056</v>
      </c>
      <c r="OK13" s="111">
        <f t="shared" si="141"/>
        <v>52434.876786934372</v>
      </c>
      <c r="OL13" s="111">
        <f t="shared" si="142"/>
        <v>47387.54726314055</v>
      </c>
      <c r="OM13" s="111">
        <f t="shared" si="143"/>
        <v>44831.426201066242</v>
      </c>
      <c r="ON13" s="111">
        <f t="shared" si="144"/>
        <v>47010.536932688039</v>
      </c>
      <c r="OO13" s="111">
        <f t="shared" si="145"/>
        <v>46960.492042086662</v>
      </c>
      <c r="OP13" s="111">
        <f t="shared" si="146"/>
        <v>46984.542050688178</v>
      </c>
      <c r="OQ13" s="111">
        <f t="shared" si="147"/>
        <v>50553.599039600791</v>
      </c>
      <c r="OR13" s="111">
        <f t="shared" si="148"/>
        <v>48492.95442238867</v>
      </c>
      <c r="OS13" s="111">
        <f t="shared" si="149"/>
        <v>49941.168815673103</v>
      </c>
      <c r="OT13" s="111">
        <f t="shared" si="150"/>
        <v>49952.995858570648</v>
      </c>
      <c r="OU13" s="111">
        <f t="shared" si="151"/>
        <v>49952.995858570648</v>
      </c>
      <c r="OV13" s="111">
        <f t="shared" si="152"/>
        <v>48504.7814652862</v>
      </c>
      <c r="OW13" s="111">
        <f t="shared" si="153"/>
        <v>48122.625902715772</v>
      </c>
      <c r="OX13" s="111">
        <f t="shared" si="154"/>
        <v>43490.389395929786</v>
      </c>
      <c r="OY13" s="111"/>
      <c r="PA13" s="51">
        <f t="shared" si="303"/>
        <v>232282.95446279668</v>
      </c>
      <c r="PB13" s="51">
        <f t="shared" si="155"/>
        <v>217656.89677041734</v>
      </c>
      <c r="PC13" s="51">
        <f t="shared" si="156"/>
        <v>226028.90710284005</v>
      </c>
      <c r="PD13" s="51">
        <f t="shared" si="157"/>
        <v>226065.7910237964</v>
      </c>
      <c r="PE13" s="51">
        <f t="shared" si="158"/>
        <v>221471.11570297199</v>
      </c>
      <c r="PF13" s="51">
        <f t="shared" si="159"/>
        <v>215816.33096307993</v>
      </c>
      <c r="PG13" s="51">
        <f t="shared" si="160"/>
        <v>211759.74230379047</v>
      </c>
      <c r="PH13" s="51">
        <f t="shared" si="161"/>
        <v>185172.00380929903</v>
      </c>
      <c r="PI13" s="51">
        <f t="shared" si="162"/>
        <v>192864.771136372</v>
      </c>
      <c r="PJ13" s="51">
        <f t="shared" si="163"/>
        <v>207229.47211573069</v>
      </c>
      <c r="PK13" s="51">
        <f t="shared" si="164"/>
        <v>207434.36626727669</v>
      </c>
      <c r="PL13" s="51">
        <f t="shared" si="165"/>
        <v>213535.70183190476</v>
      </c>
      <c r="PM13" s="51">
        <f t="shared" si="166"/>
        <v>229885.93190132154</v>
      </c>
      <c r="PN13" s="51">
        <f t="shared" si="167"/>
        <v>215143.36268945088</v>
      </c>
      <c r="PO13" s="51">
        <f t="shared" si="168"/>
        <v>223518.04879514297</v>
      </c>
      <c r="PP13" s="51">
        <f t="shared" si="169"/>
        <v>223553.64682318657</v>
      </c>
      <c r="PQ13" s="51">
        <f t="shared" si="170"/>
        <v>218768.14308465255</v>
      </c>
      <c r="PR13" s="51">
        <f t="shared" si="171"/>
        <v>213223.53578182188</v>
      </c>
      <c r="PS13" s="51">
        <f t="shared" si="172"/>
        <v>209089.51477498704</v>
      </c>
      <c r="PT13" s="51">
        <f t="shared" si="173"/>
        <v>182501.14391853294</v>
      </c>
      <c r="PU13" s="51">
        <f t="shared" si="174"/>
        <v>190193.91124560591</v>
      </c>
      <c r="PV13" s="51">
        <f t="shared" si="175"/>
        <v>204636.04457251</v>
      </c>
      <c r="PW13" s="51">
        <f t="shared" si="176"/>
        <v>204861.37161194507</v>
      </c>
      <c r="PX13" s="51">
        <f t="shared" si="177"/>
        <v>211210.38110439014</v>
      </c>
      <c r="PY13" s="51">
        <f t="shared" si="178"/>
        <v>215337.80912253857</v>
      </c>
      <c r="PZ13" s="51">
        <f t="shared" si="179"/>
        <v>199888.10268219752</v>
      </c>
      <c r="QA13" s="51">
        <f t="shared" si="180"/>
        <v>208279.02871765796</v>
      </c>
      <c r="QB13" s="51">
        <f t="shared" si="181"/>
        <v>208306.8223435753</v>
      </c>
      <c r="QC13" s="51">
        <f t="shared" si="182"/>
        <v>202363.13374056027</v>
      </c>
      <c r="QD13" s="51">
        <f t="shared" si="183"/>
        <v>197487.22055333026</v>
      </c>
      <c r="QE13" s="51">
        <f t="shared" si="184"/>
        <v>192883.24347797758</v>
      </c>
      <c r="QF13" s="51">
        <f t="shared" si="185"/>
        <v>166291.0346603707</v>
      </c>
      <c r="QG13" s="51">
        <f t="shared" si="186"/>
        <v>173983.80198744367</v>
      </c>
      <c r="QH13" s="51">
        <f t="shared" si="187"/>
        <v>188895.89138286561</v>
      </c>
      <c r="QI13" s="51">
        <f t="shared" si="188"/>
        <v>189245.23067254529</v>
      </c>
      <c r="QJ13" s="51">
        <f t="shared" si="189"/>
        <v>197097.43448985618</v>
      </c>
      <c r="QK13" s="51">
        <f t="shared" si="190"/>
        <v>216346.61851462378</v>
      </c>
      <c r="QL13" s="51">
        <f t="shared" si="191"/>
        <v>200945.94703834105</v>
      </c>
      <c r="QM13" s="51">
        <f t="shared" si="192"/>
        <v>209335.74694956362</v>
      </c>
      <c r="QN13" s="51">
        <f t="shared" si="193"/>
        <v>209364.08175555512</v>
      </c>
      <c r="QO13" s="51">
        <f t="shared" si="194"/>
        <v>203500.70507915947</v>
      </c>
      <c r="QP13" s="51">
        <f t="shared" si="195"/>
        <v>198578.42268577771</v>
      </c>
      <c r="QQ13" s="51">
        <f t="shared" si="196"/>
        <v>194007.03373901022</v>
      </c>
      <c r="QR13" s="51">
        <f t="shared" si="197"/>
        <v>167415.09105685714</v>
      </c>
      <c r="QS13" s="51">
        <f t="shared" si="198"/>
        <v>175107.85838393011</v>
      </c>
      <c r="QT13" s="51">
        <f t="shared" si="199"/>
        <v>189987.35965076686</v>
      </c>
      <c r="QU13" s="51">
        <f t="shared" si="200"/>
        <v>190328.09956823318</v>
      </c>
      <c r="QV13" s="51">
        <f t="shared" si="201"/>
        <v>198076.06749366218</v>
      </c>
      <c r="QW13" s="51">
        <f t="shared" si="202"/>
        <v>241148.56271947187</v>
      </c>
      <c r="QX13" s="51">
        <f t="shared" si="203"/>
        <v>226953.433590637</v>
      </c>
      <c r="QY13" s="51">
        <f t="shared" si="204"/>
        <v>235315.54732968946</v>
      </c>
      <c r="QZ13" s="51">
        <f t="shared" si="205"/>
        <v>235357.18724377159</v>
      </c>
      <c r="RA13" s="51">
        <f t="shared" si="206"/>
        <v>231468.30836510222</v>
      </c>
      <c r="RB13" s="51">
        <f t="shared" si="207"/>
        <v>225406.02224770555</v>
      </c>
      <c r="RC13" s="51">
        <f t="shared" si="208"/>
        <v>221635.82424270746</v>
      </c>
      <c r="RD13" s="51">
        <f t="shared" si="209"/>
        <v>195050.424597056</v>
      </c>
      <c r="RE13" s="51">
        <f t="shared" si="210"/>
        <v>202743.19192412897</v>
      </c>
      <c r="RF13" s="51">
        <f t="shared" si="211"/>
        <v>216821.50224919629</v>
      </c>
      <c r="RG13" s="51">
        <f t="shared" si="212"/>
        <v>216950.82348687458</v>
      </c>
      <c r="RH13" s="51">
        <f t="shared" si="213"/>
        <v>222136.11426548031</v>
      </c>
      <c r="RI13" s="51">
        <f t="shared" si="214"/>
        <v>245165.89040369156</v>
      </c>
      <c r="RJ13" s="51">
        <f t="shared" si="215"/>
        <v>231166.03058950807</v>
      </c>
      <c r="RK13" s="51">
        <f t="shared" si="216"/>
        <v>239523.6598242406</v>
      </c>
      <c r="RL13" s="51">
        <f t="shared" si="217"/>
        <v>239567.45485078619</v>
      </c>
      <c r="RM13" s="51">
        <f t="shared" si="218"/>
        <v>235998.39786187359</v>
      </c>
      <c r="RN13" s="51">
        <f t="shared" si="219"/>
        <v>229751.45813495453</v>
      </c>
      <c r="RO13" s="51">
        <f t="shared" si="220"/>
        <v>226111.03409138997</v>
      </c>
      <c r="RP13" s="51">
        <f t="shared" si="221"/>
        <v>199526.69426272137</v>
      </c>
      <c r="RQ13" s="51">
        <f t="shared" si="222"/>
        <v>207219.46158979434</v>
      </c>
      <c r="RR13" s="51">
        <f t="shared" si="223"/>
        <v>221167.99795342813</v>
      </c>
      <c r="RS13" s="51">
        <f t="shared" si="224"/>
        <v>221263.07437109319</v>
      </c>
      <c r="RT13" s="51">
        <f t="shared" si="225"/>
        <v>226033.27213269108</v>
      </c>
      <c r="RU13" s="51"/>
      <c r="RV13" s="51">
        <f t="shared" si="304"/>
        <v>2557318.053490276</v>
      </c>
      <c r="RW13" s="51">
        <f t="shared" si="226"/>
        <v>2526585.0363035472</v>
      </c>
      <c r="RX13" s="51">
        <f t="shared" si="226"/>
        <v>2340058.753830919</v>
      </c>
      <c r="RY13" s="51">
        <f t="shared" si="226"/>
        <v>2352993.0319154807</v>
      </c>
      <c r="RZ13" s="51">
        <f t="shared" si="226"/>
        <v>2670986.9422618216</v>
      </c>
      <c r="SA13" s="51">
        <f t="shared" si="226"/>
        <v>2722494.4260661723</v>
      </c>
    </row>
    <row r="14" spans="1:495" x14ac:dyDescent="0.3">
      <c r="A14" s="1">
        <v>301300</v>
      </c>
      <c r="B14" s="1" t="s">
        <v>189</v>
      </c>
      <c r="C14" s="1" t="s">
        <v>167</v>
      </c>
      <c r="D14" s="44">
        <v>0</v>
      </c>
      <c r="E14" s="1" t="s">
        <v>299</v>
      </c>
      <c r="F14" s="107">
        <f>VLOOKUP(A14,Auxiliar_OPEX_CustosUnit!$A$4:$E$129,COLUMN(Auxiliar_OPEX_CustosUnit!$E$3),0)</f>
        <v>5</v>
      </c>
      <c r="G14" s="107">
        <f>INDEX(Auxiliar_OPEX_Drivers!$B$76:$I$84,MATCH($E14,Auxiliar_OPEX_Drivers!$B$76:$B$84,0),MATCH(YEAR(G$2),Auxiliar_OPEX_Drivers!$B$76:$I$76,0))*$F14</f>
        <v>5</v>
      </c>
      <c r="H14" s="107">
        <f>INDEX(Auxiliar_OPEX_Drivers!$B$76:$I$84,MATCH($E14,Auxiliar_OPEX_Drivers!$B$76:$B$84,0),MATCH(YEAR(H$2),Auxiliar_OPEX_Drivers!$B$76:$I$76,0))*$F14</f>
        <v>5</v>
      </c>
      <c r="I14" s="107">
        <f>INDEX(Auxiliar_OPEX_Drivers!$B$76:$I$84,MATCH($E14,Auxiliar_OPEX_Drivers!$B$76:$B$84,0),MATCH(YEAR(I$2),Auxiliar_OPEX_Drivers!$B$76:$I$76,0))*$F14</f>
        <v>5</v>
      </c>
      <c r="J14" s="107">
        <f>INDEX(Auxiliar_OPEX_Drivers!$B$76:$I$84,MATCH($E14,Auxiliar_OPEX_Drivers!$B$76:$B$84,0),MATCH(YEAR(J$2),Auxiliar_OPEX_Drivers!$B$76:$I$76,0))*$F14</f>
        <v>5</v>
      </c>
      <c r="K14" s="107">
        <f>INDEX(Auxiliar_OPEX_Drivers!$B$76:$I$84,MATCH($E14,Auxiliar_OPEX_Drivers!$B$76:$B$84,0),MATCH(YEAR(K$2),Auxiliar_OPEX_Drivers!$B$76:$I$76,0))*$F14</f>
        <v>5</v>
      </c>
      <c r="L14" s="107">
        <f>INDEX(Auxiliar_OPEX_Drivers!$B$76:$I$84,MATCH($E14,Auxiliar_OPEX_Drivers!$B$76:$B$84,0),MATCH(YEAR(L$2),Auxiliar_OPEX_Drivers!$B$76:$I$76,0))*$F14</f>
        <v>5</v>
      </c>
      <c r="M14" s="107">
        <f>INDEX(Auxiliar_OPEX_Drivers!$B$76:$I$84,MATCH($E14,Auxiliar_OPEX_Drivers!$B$76:$B$84,0),MATCH(YEAR(M$2),Auxiliar_OPEX_Drivers!$B$76:$I$76,0))*$F14</f>
        <v>5</v>
      </c>
      <c r="N14" s="107">
        <f>INDEX(Auxiliar_OPEX_Drivers!$B$76:$I$84,MATCH($E14,Auxiliar_OPEX_Drivers!$B$76:$B$84,0),MATCH(YEAR(N$2),Auxiliar_OPEX_Drivers!$B$76:$I$76,0))*$F14</f>
        <v>5.2473310749395594</v>
      </c>
      <c r="O14" s="107">
        <f>INDEX(Auxiliar_OPEX_Drivers!$B$76:$I$84,MATCH($E14,Auxiliar_OPEX_Drivers!$B$76:$B$84,0),MATCH(YEAR(O$2),Auxiliar_OPEX_Drivers!$B$76:$I$76,0))*$F14</f>
        <v>5.2473310749395594</v>
      </c>
      <c r="P14" s="107">
        <f>INDEX(Auxiliar_OPEX_Drivers!$B$76:$I$84,MATCH($E14,Auxiliar_OPEX_Drivers!$B$76:$B$84,0),MATCH(YEAR(P$2),Auxiliar_OPEX_Drivers!$B$76:$I$76,0))*$F14</f>
        <v>5.2473310749395594</v>
      </c>
      <c r="Q14" s="107">
        <f>INDEX(Auxiliar_OPEX_Drivers!$B$76:$I$84,MATCH($E14,Auxiliar_OPEX_Drivers!$B$76:$B$84,0),MATCH(YEAR(Q$2),Auxiliar_OPEX_Drivers!$B$76:$I$76,0))*$F14</f>
        <v>5.2473310749395594</v>
      </c>
      <c r="R14" s="107">
        <f>INDEX(Auxiliar_OPEX_Drivers!$B$76:$I$84,MATCH($E14,Auxiliar_OPEX_Drivers!$B$76:$B$84,0),MATCH(YEAR(R$2),Auxiliar_OPEX_Drivers!$B$76:$I$76,0))*$F14</f>
        <v>5.2473310749395594</v>
      </c>
      <c r="S14" s="107">
        <f>INDEX(Auxiliar_OPEX_Drivers!$B$76:$I$84,MATCH($E14,Auxiliar_OPEX_Drivers!$B$76:$B$84,0),MATCH(YEAR(S$2),Auxiliar_OPEX_Drivers!$B$76:$I$76,0))*$F14</f>
        <v>5.2473310749395594</v>
      </c>
      <c r="T14" s="107">
        <f>INDEX(Auxiliar_OPEX_Drivers!$B$76:$I$84,MATCH($E14,Auxiliar_OPEX_Drivers!$B$76:$B$84,0),MATCH(YEAR(T$2),Auxiliar_OPEX_Drivers!$B$76:$I$76,0))*$F14</f>
        <v>5.2473310749395594</v>
      </c>
      <c r="U14" s="107">
        <f>INDEX(Auxiliar_OPEX_Drivers!$B$76:$I$84,MATCH($E14,Auxiliar_OPEX_Drivers!$B$76:$B$84,0),MATCH(YEAR(U$2),Auxiliar_OPEX_Drivers!$B$76:$I$76,0))*$F14</f>
        <v>5.2473310749395594</v>
      </c>
      <c r="V14" s="107">
        <f>INDEX(Auxiliar_OPEX_Drivers!$B$76:$I$84,MATCH($E14,Auxiliar_OPEX_Drivers!$B$76:$B$84,0),MATCH(YEAR(V$2),Auxiliar_OPEX_Drivers!$B$76:$I$76,0))*$F14</f>
        <v>5.2473310749395594</v>
      </c>
      <c r="W14" s="107">
        <f>INDEX(Auxiliar_OPEX_Drivers!$B$76:$I$84,MATCH($E14,Auxiliar_OPEX_Drivers!$B$76:$B$84,0),MATCH(YEAR(W$2),Auxiliar_OPEX_Drivers!$B$76:$I$76,0))*$F14</f>
        <v>5.2473310749395594</v>
      </c>
      <c r="X14" s="107">
        <f>INDEX(Auxiliar_OPEX_Drivers!$B$76:$I$84,MATCH($E14,Auxiliar_OPEX_Drivers!$B$76:$B$84,0),MATCH(YEAR(X$2),Auxiliar_OPEX_Drivers!$B$76:$I$76,0))*$F14</f>
        <v>5.2473310749395594</v>
      </c>
      <c r="Y14" s="107">
        <f>INDEX(Auxiliar_OPEX_Drivers!$B$76:$I$84,MATCH($E14,Auxiliar_OPEX_Drivers!$B$76:$B$84,0),MATCH(YEAR(Y$2),Auxiliar_OPEX_Drivers!$B$76:$I$76,0))*$F14</f>
        <v>5.2473310749395594</v>
      </c>
      <c r="Z14" s="107">
        <f>INDEX(Auxiliar_OPEX_Drivers!$B$76:$I$84,MATCH($E14,Auxiliar_OPEX_Drivers!$B$76:$B$84,0),MATCH(YEAR(Z$2),Auxiliar_OPEX_Drivers!$B$76:$I$76,0))*$F14</f>
        <v>5.5042696511379745</v>
      </c>
      <c r="AA14" s="107">
        <f>INDEX(Auxiliar_OPEX_Drivers!$B$76:$I$84,MATCH($E14,Auxiliar_OPEX_Drivers!$B$76:$B$84,0),MATCH(YEAR(AA$2),Auxiliar_OPEX_Drivers!$B$76:$I$76,0))*$F14</f>
        <v>5.5042696511379745</v>
      </c>
      <c r="AB14" s="107">
        <f>INDEX(Auxiliar_OPEX_Drivers!$B$76:$I$84,MATCH($E14,Auxiliar_OPEX_Drivers!$B$76:$B$84,0),MATCH(YEAR(AB$2),Auxiliar_OPEX_Drivers!$B$76:$I$76,0))*$F14</f>
        <v>5.5042696511379745</v>
      </c>
      <c r="AC14" s="107">
        <f>INDEX(Auxiliar_OPEX_Drivers!$B$76:$I$84,MATCH($E14,Auxiliar_OPEX_Drivers!$B$76:$B$84,0),MATCH(YEAR(AC$2),Auxiliar_OPEX_Drivers!$B$76:$I$76,0))*$F14</f>
        <v>5.5042696511379745</v>
      </c>
      <c r="AD14" s="107">
        <f>INDEX(Auxiliar_OPEX_Drivers!$B$76:$I$84,MATCH($E14,Auxiliar_OPEX_Drivers!$B$76:$B$84,0),MATCH(YEAR(AD$2),Auxiliar_OPEX_Drivers!$B$76:$I$76,0))*$F14</f>
        <v>5.5042696511379745</v>
      </c>
      <c r="AE14" s="107">
        <f>INDEX(Auxiliar_OPEX_Drivers!$B$76:$I$84,MATCH($E14,Auxiliar_OPEX_Drivers!$B$76:$B$84,0),MATCH(YEAR(AE$2),Auxiliar_OPEX_Drivers!$B$76:$I$76,0))*$F14</f>
        <v>5.5042696511379745</v>
      </c>
      <c r="AF14" s="107">
        <f>INDEX(Auxiliar_OPEX_Drivers!$B$76:$I$84,MATCH($E14,Auxiliar_OPEX_Drivers!$B$76:$B$84,0),MATCH(YEAR(AF$2),Auxiliar_OPEX_Drivers!$B$76:$I$76,0))*$F14</f>
        <v>5.5042696511379745</v>
      </c>
      <c r="AG14" s="107">
        <f>INDEX(Auxiliar_OPEX_Drivers!$B$76:$I$84,MATCH($E14,Auxiliar_OPEX_Drivers!$B$76:$B$84,0),MATCH(YEAR(AG$2),Auxiliar_OPEX_Drivers!$B$76:$I$76,0))*$F14</f>
        <v>5.5042696511379745</v>
      </c>
      <c r="AH14" s="107">
        <f>INDEX(Auxiliar_OPEX_Drivers!$B$76:$I$84,MATCH($E14,Auxiliar_OPEX_Drivers!$B$76:$B$84,0),MATCH(YEAR(AH$2),Auxiliar_OPEX_Drivers!$B$76:$I$76,0))*$F14</f>
        <v>5.5042696511379745</v>
      </c>
      <c r="AI14" s="107">
        <f>INDEX(Auxiliar_OPEX_Drivers!$B$76:$I$84,MATCH($E14,Auxiliar_OPEX_Drivers!$B$76:$B$84,0),MATCH(YEAR(AI$2),Auxiliar_OPEX_Drivers!$B$76:$I$76,0))*$F14</f>
        <v>5.5042696511379745</v>
      </c>
      <c r="AJ14" s="107">
        <f>INDEX(Auxiliar_OPEX_Drivers!$B$76:$I$84,MATCH($E14,Auxiliar_OPEX_Drivers!$B$76:$B$84,0),MATCH(YEAR(AJ$2),Auxiliar_OPEX_Drivers!$B$76:$I$76,0))*$F14</f>
        <v>5.5042696511379745</v>
      </c>
      <c r="AK14" s="107">
        <f>INDEX(Auxiliar_OPEX_Drivers!$B$76:$I$84,MATCH($E14,Auxiliar_OPEX_Drivers!$B$76:$B$84,0),MATCH(YEAR(AK$2),Auxiliar_OPEX_Drivers!$B$76:$I$76,0))*$F14</f>
        <v>5.5042696511379745</v>
      </c>
      <c r="AL14" s="107">
        <f>INDEX(Auxiliar_OPEX_Drivers!$B$76:$I$84,MATCH($E14,Auxiliar_OPEX_Drivers!$B$76:$B$84,0),MATCH(YEAR(AL$2),Auxiliar_OPEX_Drivers!$B$76:$I$76,0))*$F14</f>
        <v>5.7880036242352739</v>
      </c>
      <c r="AM14" s="107">
        <f>INDEX(Auxiliar_OPEX_Drivers!$B$76:$I$84,MATCH($E14,Auxiliar_OPEX_Drivers!$B$76:$B$84,0),MATCH(YEAR(AM$2),Auxiliar_OPEX_Drivers!$B$76:$I$76,0))*$F14</f>
        <v>5.7880036242352739</v>
      </c>
      <c r="AN14" s="107">
        <f>INDEX(Auxiliar_OPEX_Drivers!$B$76:$I$84,MATCH($E14,Auxiliar_OPEX_Drivers!$B$76:$B$84,0),MATCH(YEAR(AN$2),Auxiliar_OPEX_Drivers!$B$76:$I$76,0))*$F14</f>
        <v>5.7880036242352739</v>
      </c>
      <c r="AO14" s="107">
        <f>INDEX(Auxiliar_OPEX_Drivers!$B$76:$I$84,MATCH($E14,Auxiliar_OPEX_Drivers!$B$76:$B$84,0),MATCH(YEAR(AO$2),Auxiliar_OPEX_Drivers!$B$76:$I$76,0))*$F14</f>
        <v>5.7880036242352739</v>
      </c>
      <c r="AP14" s="107">
        <f>INDEX(Auxiliar_OPEX_Drivers!$B$76:$I$84,MATCH($E14,Auxiliar_OPEX_Drivers!$B$76:$B$84,0),MATCH(YEAR(AP$2),Auxiliar_OPEX_Drivers!$B$76:$I$76,0))*$F14</f>
        <v>5.7880036242352739</v>
      </c>
      <c r="AQ14" s="107">
        <f>INDEX(Auxiliar_OPEX_Drivers!$B$76:$I$84,MATCH($E14,Auxiliar_OPEX_Drivers!$B$76:$B$84,0),MATCH(YEAR(AQ$2),Auxiliar_OPEX_Drivers!$B$76:$I$76,0))*$F14</f>
        <v>5.7880036242352739</v>
      </c>
      <c r="AR14" s="107">
        <f>INDEX(Auxiliar_OPEX_Drivers!$B$76:$I$84,MATCH($E14,Auxiliar_OPEX_Drivers!$B$76:$B$84,0),MATCH(YEAR(AR$2),Auxiliar_OPEX_Drivers!$B$76:$I$76,0))*$F14</f>
        <v>5.7880036242352739</v>
      </c>
      <c r="AS14" s="107">
        <f>INDEX(Auxiliar_OPEX_Drivers!$B$76:$I$84,MATCH($E14,Auxiliar_OPEX_Drivers!$B$76:$B$84,0),MATCH(YEAR(AS$2),Auxiliar_OPEX_Drivers!$B$76:$I$76,0))*$F14</f>
        <v>5.7880036242352739</v>
      </c>
      <c r="AT14" s="107">
        <f>INDEX(Auxiliar_OPEX_Drivers!$B$76:$I$84,MATCH($E14,Auxiliar_OPEX_Drivers!$B$76:$B$84,0),MATCH(YEAR(AT$2),Auxiliar_OPEX_Drivers!$B$76:$I$76,0))*$F14</f>
        <v>5.7880036242352739</v>
      </c>
      <c r="AU14" s="107">
        <f>INDEX(Auxiliar_OPEX_Drivers!$B$76:$I$84,MATCH($E14,Auxiliar_OPEX_Drivers!$B$76:$B$84,0),MATCH(YEAR(AU$2),Auxiliar_OPEX_Drivers!$B$76:$I$76,0))*$F14</f>
        <v>5.7880036242352739</v>
      </c>
      <c r="AV14" s="107">
        <f>INDEX(Auxiliar_OPEX_Drivers!$B$76:$I$84,MATCH($E14,Auxiliar_OPEX_Drivers!$B$76:$B$84,0),MATCH(YEAR(AV$2),Auxiliar_OPEX_Drivers!$B$76:$I$76,0))*$F14</f>
        <v>5.7880036242352739</v>
      </c>
      <c r="AW14" s="107">
        <f>INDEX(Auxiliar_OPEX_Drivers!$B$76:$I$84,MATCH($E14,Auxiliar_OPEX_Drivers!$B$76:$B$84,0),MATCH(YEAR(AW$2),Auxiliar_OPEX_Drivers!$B$76:$I$76,0))*$F14</f>
        <v>5.7880036242352739</v>
      </c>
      <c r="AX14" s="107">
        <f>INDEX(Auxiliar_OPEX_Drivers!$B$76:$I$84,MATCH($E14,Auxiliar_OPEX_Drivers!$B$76:$B$84,0),MATCH(YEAR(AX$2),Auxiliar_OPEX_Drivers!$B$76:$I$76,0))*$F14</f>
        <v>6.0831065343736963</v>
      </c>
      <c r="AY14" s="107">
        <f>INDEX(Auxiliar_OPEX_Drivers!$B$76:$I$84,MATCH($E14,Auxiliar_OPEX_Drivers!$B$76:$B$84,0),MATCH(YEAR(AY$2),Auxiliar_OPEX_Drivers!$B$76:$I$76,0))*$F14</f>
        <v>6.0831065343736963</v>
      </c>
      <c r="AZ14" s="107">
        <f>INDEX(Auxiliar_OPEX_Drivers!$B$76:$I$84,MATCH($E14,Auxiliar_OPEX_Drivers!$B$76:$B$84,0),MATCH(YEAR(AZ$2),Auxiliar_OPEX_Drivers!$B$76:$I$76,0))*$F14</f>
        <v>6.0831065343736963</v>
      </c>
      <c r="BA14" s="107">
        <f>INDEX(Auxiliar_OPEX_Drivers!$B$76:$I$84,MATCH($E14,Auxiliar_OPEX_Drivers!$B$76:$B$84,0),MATCH(YEAR(BA$2),Auxiliar_OPEX_Drivers!$B$76:$I$76,0))*$F14</f>
        <v>6.0831065343736963</v>
      </c>
      <c r="BB14" s="107">
        <f>INDEX(Auxiliar_OPEX_Drivers!$B$76:$I$84,MATCH($E14,Auxiliar_OPEX_Drivers!$B$76:$B$84,0),MATCH(YEAR(BB$2),Auxiliar_OPEX_Drivers!$B$76:$I$76,0))*$F14</f>
        <v>6.0831065343736963</v>
      </c>
      <c r="BC14" s="107">
        <f>INDEX(Auxiliar_OPEX_Drivers!$B$76:$I$84,MATCH($E14,Auxiliar_OPEX_Drivers!$B$76:$B$84,0),MATCH(YEAR(BC$2),Auxiliar_OPEX_Drivers!$B$76:$I$76,0))*$F14</f>
        <v>6.0831065343736963</v>
      </c>
      <c r="BD14" s="107">
        <f>INDEX(Auxiliar_OPEX_Drivers!$B$76:$I$84,MATCH($E14,Auxiliar_OPEX_Drivers!$B$76:$B$84,0),MATCH(YEAR(BD$2),Auxiliar_OPEX_Drivers!$B$76:$I$76,0))*$F14</f>
        <v>6.0831065343736963</v>
      </c>
      <c r="BE14" s="107">
        <f>INDEX(Auxiliar_OPEX_Drivers!$B$76:$I$84,MATCH($E14,Auxiliar_OPEX_Drivers!$B$76:$B$84,0),MATCH(YEAR(BE$2),Auxiliar_OPEX_Drivers!$B$76:$I$76,0))*$F14</f>
        <v>6.0831065343736963</v>
      </c>
      <c r="BF14" s="107">
        <f>INDEX(Auxiliar_OPEX_Drivers!$B$76:$I$84,MATCH($E14,Auxiliar_OPEX_Drivers!$B$76:$B$84,0),MATCH(YEAR(BF$2),Auxiliar_OPEX_Drivers!$B$76:$I$76,0))*$F14</f>
        <v>6.0831065343736963</v>
      </c>
      <c r="BG14" s="107">
        <f>INDEX(Auxiliar_OPEX_Drivers!$B$76:$I$84,MATCH($E14,Auxiliar_OPEX_Drivers!$B$76:$B$84,0),MATCH(YEAR(BG$2),Auxiliar_OPEX_Drivers!$B$76:$I$76,0))*$F14</f>
        <v>6.0831065343736963</v>
      </c>
      <c r="BH14" s="107">
        <f>INDEX(Auxiliar_OPEX_Drivers!$B$76:$I$84,MATCH($E14,Auxiliar_OPEX_Drivers!$B$76:$B$84,0),MATCH(YEAR(BH$2),Auxiliar_OPEX_Drivers!$B$76:$I$76,0))*$F14</f>
        <v>6.0831065343736963</v>
      </c>
      <c r="BI14" s="107">
        <f>INDEX(Auxiliar_OPEX_Drivers!$B$76:$I$84,MATCH($E14,Auxiliar_OPEX_Drivers!$B$76:$B$84,0),MATCH(YEAR(BI$2),Auxiliar_OPEX_Drivers!$B$76:$I$76,0))*$F14</f>
        <v>6.0831065343736963</v>
      </c>
      <c r="BJ14" s="107">
        <f>INDEX(Auxiliar_OPEX_Drivers!$B$76:$I$84,MATCH($E14,Auxiliar_OPEX_Drivers!$B$76:$B$84,0),MATCH(YEAR(BJ$2),Auxiliar_OPEX_Drivers!$B$76:$I$76,0))*$F14</f>
        <v>6.3624901979653901</v>
      </c>
      <c r="BK14" s="107">
        <f>INDEX(Auxiliar_OPEX_Drivers!$B$76:$I$84,MATCH($E14,Auxiliar_OPEX_Drivers!$B$76:$B$84,0),MATCH(YEAR(BK$2),Auxiliar_OPEX_Drivers!$B$76:$I$76,0))*$F14</f>
        <v>6.3624901979653901</v>
      </c>
      <c r="BL14" s="107">
        <f>INDEX(Auxiliar_OPEX_Drivers!$B$76:$I$84,MATCH($E14,Auxiliar_OPEX_Drivers!$B$76:$B$84,0),MATCH(YEAR(BL$2),Auxiliar_OPEX_Drivers!$B$76:$I$76,0))*$F14</f>
        <v>6.3624901979653901</v>
      </c>
      <c r="BM14" s="107">
        <f>INDEX(Auxiliar_OPEX_Drivers!$B$76:$I$84,MATCH($E14,Auxiliar_OPEX_Drivers!$B$76:$B$84,0),MATCH(YEAR(BM$2),Auxiliar_OPEX_Drivers!$B$76:$I$76,0))*$F14</f>
        <v>6.3624901979653901</v>
      </c>
      <c r="BN14" s="107">
        <f>INDEX(Auxiliar_OPEX_Drivers!$B$76:$I$84,MATCH($E14,Auxiliar_OPEX_Drivers!$B$76:$B$84,0),MATCH(YEAR(BN$2),Auxiliar_OPEX_Drivers!$B$76:$I$76,0))*$F14</f>
        <v>6.3624901979653901</v>
      </c>
      <c r="BO14" s="107">
        <f>INDEX(Auxiliar_OPEX_Drivers!$B$76:$I$84,MATCH($E14,Auxiliar_OPEX_Drivers!$B$76:$B$84,0),MATCH(YEAR(BO$2),Auxiliar_OPEX_Drivers!$B$76:$I$76,0))*$F14</f>
        <v>6.3624901979653901</v>
      </c>
      <c r="BP14" s="107">
        <f>INDEX(Auxiliar_OPEX_Drivers!$B$76:$I$84,MATCH($E14,Auxiliar_OPEX_Drivers!$B$76:$B$84,0),MATCH(YEAR(BP$2),Auxiliar_OPEX_Drivers!$B$76:$I$76,0))*$F14</f>
        <v>6.3624901979653901</v>
      </c>
      <c r="BQ14" s="107">
        <f>INDEX(Auxiliar_OPEX_Drivers!$B$76:$I$84,MATCH($E14,Auxiliar_OPEX_Drivers!$B$76:$B$84,0),MATCH(YEAR(BQ$2),Auxiliar_OPEX_Drivers!$B$76:$I$76,0))*$F14</f>
        <v>6.3624901979653901</v>
      </c>
      <c r="BR14" s="107">
        <f>INDEX(Auxiliar_OPEX_Drivers!$B$76:$I$84,MATCH($E14,Auxiliar_OPEX_Drivers!$B$76:$B$84,0),MATCH(YEAR(BR$2),Auxiliar_OPEX_Drivers!$B$76:$I$76,0))*$F14</f>
        <v>6.3624901979653901</v>
      </c>
      <c r="BS14" s="107">
        <f>INDEX(Auxiliar_OPEX_Drivers!$B$76:$I$84,MATCH($E14,Auxiliar_OPEX_Drivers!$B$76:$B$84,0),MATCH(YEAR(BS$2),Auxiliar_OPEX_Drivers!$B$76:$I$76,0))*$F14</f>
        <v>6.3624901979653901</v>
      </c>
      <c r="BT14" s="107">
        <f>INDEX(Auxiliar_OPEX_Drivers!$B$76:$I$84,MATCH($E14,Auxiliar_OPEX_Drivers!$B$76:$B$84,0),MATCH(YEAR(BT$2),Auxiliar_OPEX_Drivers!$B$76:$I$76,0))*$F14</f>
        <v>6.3624901979653901</v>
      </c>
      <c r="BU14" s="107">
        <f>INDEX(Auxiliar_OPEX_Drivers!$B$76:$I$84,MATCH($E14,Auxiliar_OPEX_Drivers!$B$76:$B$84,0),MATCH(YEAR(BU$2),Auxiliar_OPEX_Drivers!$B$76:$I$76,0))*$F14</f>
        <v>6.3624901979653901</v>
      </c>
      <c r="BV14" s="107">
        <f>INDEX(Auxiliar_OPEX_Drivers!$B$76:$I$84,MATCH($E14,Auxiliar_OPEX_Drivers!$B$76:$B$84,0),MATCH(YEAR(BV$2),Auxiliar_OPEX_Drivers!$B$76:$I$76,0))*$F14</f>
        <v>6.6210460737389596</v>
      </c>
      <c r="BW14" s="107">
        <f>INDEX(Auxiliar_OPEX_Drivers!$B$76:$I$84,MATCH($E14,Auxiliar_OPEX_Drivers!$B$76:$B$84,0),MATCH(YEAR(BW$2),Auxiliar_OPEX_Drivers!$B$76:$I$76,0))*$F14</f>
        <v>6.6210460737389596</v>
      </c>
      <c r="BX14" s="107">
        <f>INDEX(Auxiliar_OPEX_Drivers!$B$76:$I$84,MATCH($E14,Auxiliar_OPEX_Drivers!$B$76:$B$84,0),MATCH(YEAR(BX$2),Auxiliar_OPEX_Drivers!$B$76:$I$76,0))*$F14</f>
        <v>6.6210460737389596</v>
      </c>
      <c r="BY14" s="107">
        <f>INDEX(Auxiliar_OPEX_Drivers!$B$76:$I$84,MATCH($E14,Auxiliar_OPEX_Drivers!$B$76:$B$84,0),MATCH(YEAR(BY$2),Auxiliar_OPEX_Drivers!$B$76:$I$76,0))*$F14</f>
        <v>6.6210460737389596</v>
      </c>
      <c r="BZ14" s="107">
        <f>INDEX(Auxiliar_OPEX_Drivers!$B$76:$I$84,MATCH($E14,Auxiliar_OPEX_Drivers!$B$76:$B$84,0),MATCH(YEAR(BZ$2),Auxiliar_OPEX_Drivers!$B$76:$I$76,0))*$F14</f>
        <v>6.6210460737389596</v>
      </c>
      <c r="CA14" s="107">
        <f>INDEX(Auxiliar_OPEX_Drivers!$B$76:$I$84,MATCH($E14,Auxiliar_OPEX_Drivers!$B$76:$B$84,0),MATCH(YEAR(CA$2),Auxiliar_OPEX_Drivers!$B$76:$I$76,0))*$F14</f>
        <v>6.6210460737389596</v>
      </c>
      <c r="CB14" s="107">
        <f>INDEX(Auxiliar_OPEX_Drivers!$B$76:$I$84,MATCH($E14,Auxiliar_OPEX_Drivers!$B$76:$B$84,0),MATCH(YEAR(CB$2),Auxiliar_OPEX_Drivers!$B$76:$I$76,0))*$F14</f>
        <v>6.6210460737389596</v>
      </c>
      <c r="CC14" s="107">
        <f>INDEX(Auxiliar_OPEX_Drivers!$B$76:$I$84,MATCH($E14,Auxiliar_OPEX_Drivers!$B$76:$B$84,0),MATCH(YEAR(CC$2),Auxiliar_OPEX_Drivers!$B$76:$I$76,0))*$F14</f>
        <v>6.6210460737389596</v>
      </c>
      <c r="CD14" s="107">
        <f>INDEX(Auxiliar_OPEX_Drivers!$B$76:$I$84,MATCH($E14,Auxiliar_OPEX_Drivers!$B$76:$B$84,0),MATCH(YEAR(CD$2),Auxiliar_OPEX_Drivers!$B$76:$I$76,0))*$F14</f>
        <v>6.6210460737389596</v>
      </c>
      <c r="CE14" s="107">
        <f>INDEX(Auxiliar_OPEX_Drivers!$B$76:$I$84,MATCH($E14,Auxiliar_OPEX_Drivers!$B$76:$B$84,0),MATCH(YEAR(CE$2),Auxiliar_OPEX_Drivers!$B$76:$I$76,0))*$F14</f>
        <v>6.6210460737389596</v>
      </c>
      <c r="CF14" s="107">
        <f>INDEX(Auxiliar_OPEX_Drivers!$B$76:$I$84,MATCH($E14,Auxiliar_OPEX_Drivers!$B$76:$B$84,0),MATCH(YEAR(CF$2),Auxiliar_OPEX_Drivers!$B$76:$I$76,0))*$F14</f>
        <v>6.6210460737389596</v>
      </c>
      <c r="CG14" s="107">
        <f>INDEX(Auxiliar_OPEX_Drivers!$B$76:$I$84,MATCH($E14,Auxiliar_OPEX_Drivers!$B$76:$B$84,0),MATCH(YEAR(CG$2),Auxiliar_OPEX_Drivers!$B$76:$I$76,0))*$F14</f>
        <v>6.6210460737389596</v>
      </c>
      <c r="CI14" s="51">
        <f>INDEX(Auxiliar_OPEX_CustosUnit!$A$1:$R$129,MATCH(Auxiliar_OPEX_P!$A14,Auxiliar_OPEX_CustosUnit!$A$1:$A$129,0),MATCH(CI$2,Auxiliar_OPEX_CustosUnit!$A$3:$Q$3,0))*(1-DRE_Auxiliar!$A$5)</f>
        <v>26490.21405454832</v>
      </c>
      <c r="CJ14" s="51">
        <f>INDEX(Auxiliar_OPEX_CustosUnit!$A$1:$R$129,MATCH(Auxiliar_OPEX_P!$A14,Auxiliar_OPEX_CustosUnit!$A$1:$A$129,0),MATCH(CJ$2,Auxiliar_OPEX_CustosUnit!$A$3:$Q$3,0))*(1-DRE_Auxiliar!$A$5)</f>
        <v>29829.804972983624</v>
      </c>
      <c r="CK14" s="51">
        <f>INDEX(Auxiliar_OPEX_CustosUnit!$A$1:$R$129,MATCH(Auxiliar_OPEX_P!$A14,Auxiliar_OPEX_CustosUnit!$A$1:$A$129,0),MATCH(CK$2,Auxiliar_OPEX_CustosUnit!$A$3:$Q$3,0))*(1-DRE_Auxiliar!$A$5)</f>
        <v>40114.633616980056</v>
      </c>
      <c r="CL14" s="51">
        <f>INDEX(Auxiliar_OPEX_CustosUnit!$A$1:$R$129,MATCH(Auxiliar_OPEX_P!$A14,Auxiliar_OPEX_CustosUnit!$A$1:$A$129,0),MATCH(CL$2,Auxiliar_OPEX_CustosUnit!$A$3:$Q$3,0))*(1-DRE_Auxiliar!$A$5)</f>
        <v>66027.602188491161</v>
      </c>
      <c r="CM14" s="51">
        <f>INDEX(Auxiliar_OPEX_CustosUnit!$A$1:$R$129,MATCH(Auxiliar_OPEX_P!$A14,Auxiliar_OPEX_CustosUnit!$A$1:$A$129,0),MATCH(CM$2,Auxiliar_OPEX_CustosUnit!$A$3:$Q$3,0))*(1-DRE_Auxiliar!$A$5)</f>
        <v>40110.230164207154</v>
      </c>
      <c r="CN14" s="51">
        <f>INDEX(Auxiliar_OPEX_CustosUnit!$A$1:$R$129,MATCH(Auxiliar_OPEX_P!$A14,Auxiliar_OPEX_CustosUnit!$A$1:$A$129,0),MATCH(CN$2,Auxiliar_OPEX_CustosUnit!$A$3:$Q$3,0))*(1-DRE_Auxiliar!$A$5)</f>
        <v>41317.221413721301</v>
      </c>
      <c r="CO14" s="51">
        <f>INDEX(Auxiliar_OPEX_CustosUnit!$A$1:$R$129,MATCH(Auxiliar_OPEX_P!$A14,Auxiliar_OPEX_CustosUnit!$A$1:$A$129,0),MATCH(CO$2,Auxiliar_OPEX_CustosUnit!$A$3:$Q$3,0))*(1-DRE_Auxiliar!$A$5)</f>
        <v>32314.896801223476</v>
      </c>
      <c r="CP14" s="51">
        <f>INDEX(Auxiliar_OPEX_CustosUnit!$A$1:$R$129,MATCH(Auxiliar_OPEX_P!$A14,Auxiliar_OPEX_CustosUnit!$A$1:$A$129,0),MATCH(CP$2,Auxiliar_OPEX_CustosUnit!$A$3:$Q$3,0))*(1-DRE_Auxiliar!$A$5)</f>
        <v>41032.376838999298</v>
      </c>
      <c r="CQ14" s="51">
        <f>INDEX(Auxiliar_OPEX_CustosUnit!$A$1:$R$129,MATCH(Auxiliar_OPEX_P!$A14,Auxiliar_OPEX_CustosUnit!$A$1:$A$129,0),MATCH(CQ$2,Auxiliar_OPEX_CustosUnit!$A$3:$Q$3,0))*(1-DRE_Auxiliar!$A$5)</f>
        <v>41037.595687856767</v>
      </c>
      <c r="CR14" s="51">
        <f>INDEX(Auxiliar_OPEX_CustosUnit!$A$1:$R$129,MATCH(Auxiliar_OPEX_P!$A14,Auxiliar_OPEX_CustosUnit!$A$1:$A$129,0),MATCH(CR$2,Auxiliar_OPEX_CustosUnit!$A$3:$Q$3,0))*(1-DRE_Auxiliar!$A$5)</f>
        <v>41037.595687856767</v>
      </c>
      <c r="CS14" s="51">
        <f>INDEX(Auxiliar_OPEX_CustosUnit!$A$1:$R$129,MATCH(Auxiliar_OPEX_P!$A14,Auxiliar_OPEX_CustosUnit!$A$1:$A$129,0),MATCH(CS$2,Auxiliar_OPEX_CustosUnit!$A$3:$Q$3,0))*(1-DRE_Auxiliar!$A$5)</f>
        <v>40606.378714859435</v>
      </c>
      <c r="CT14" s="51">
        <f>INDEX(Auxiliar_OPEX_CustosUnit!$A$1:$R$129,MATCH(Auxiliar_OPEX_P!$A14,Auxiliar_OPEX_CustosUnit!$A$1:$A$129,0),MATCH(CT$2,Auxiliar_OPEX_CustosUnit!$A$3:$Q$3,0))*(1-DRE_Auxiliar!$A$5)</f>
        <v>33250.586401652537</v>
      </c>
      <c r="CU14" s="53">
        <f t="shared" si="227"/>
        <v>26490.21405454832</v>
      </c>
      <c r="CV14" s="53">
        <f t="shared" si="228"/>
        <v>29829.804972983624</v>
      </c>
      <c r="CW14" s="53">
        <f t="shared" si="229"/>
        <v>40114.633616980056</v>
      </c>
      <c r="CX14" s="53">
        <f t="shared" si="230"/>
        <v>66027.602188491161</v>
      </c>
      <c r="CY14" s="53">
        <f t="shared" si="231"/>
        <v>40110.230164207154</v>
      </c>
      <c r="CZ14" s="53">
        <f t="shared" si="232"/>
        <v>41317.221413721301</v>
      </c>
      <c r="DA14" s="53">
        <f t="shared" si="233"/>
        <v>32314.896801223476</v>
      </c>
      <c r="DB14" s="53">
        <f t="shared" si="234"/>
        <v>41032.376838999298</v>
      </c>
      <c r="DC14" s="53">
        <f t="shared" si="235"/>
        <v>41037.595687856767</v>
      </c>
      <c r="DD14" s="53">
        <f t="shared" si="236"/>
        <v>41037.595687856767</v>
      </c>
      <c r="DE14" s="53">
        <f t="shared" si="237"/>
        <v>40606.378714859435</v>
      </c>
      <c r="DF14" s="53">
        <f t="shared" si="238"/>
        <v>33250.586401652537</v>
      </c>
      <c r="DG14" s="53">
        <f t="shared" si="239"/>
        <v>26490.21405454832</v>
      </c>
      <c r="DH14" s="53">
        <f t="shared" si="240"/>
        <v>29829.804972983624</v>
      </c>
      <c r="DI14" s="53">
        <f t="shared" si="241"/>
        <v>40114.633616980056</v>
      </c>
      <c r="DJ14" s="53">
        <f t="shared" si="242"/>
        <v>66027.602188491161</v>
      </c>
      <c r="DK14" s="53">
        <f t="shared" si="243"/>
        <v>40110.230164207154</v>
      </c>
      <c r="DL14" s="53">
        <f t="shared" si="244"/>
        <v>41317.221413721301</v>
      </c>
      <c r="DM14" s="53">
        <f t="shared" si="245"/>
        <v>32314.896801223476</v>
      </c>
      <c r="DN14" s="53">
        <f t="shared" si="246"/>
        <v>41032.376838999298</v>
      </c>
      <c r="DO14" s="53">
        <f t="shared" si="247"/>
        <v>41037.595687856767</v>
      </c>
      <c r="DP14" s="53">
        <f t="shared" si="248"/>
        <v>41037.595687856767</v>
      </c>
      <c r="DQ14" s="53">
        <f t="shared" si="249"/>
        <v>40606.378714859435</v>
      </c>
      <c r="DR14" s="53">
        <f t="shared" si="250"/>
        <v>33250.586401652537</v>
      </c>
      <c r="DS14" s="53">
        <f t="shared" si="251"/>
        <v>26490.21405454832</v>
      </c>
      <c r="DT14" s="53">
        <f t="shared" si="252"/>
        <v>29829.804972983624</v>
      </c>
      <c r="DU14" s="53">
        <f t="shared" si="253"/>
        <v>40114.633616980056</v>
      </c>
      <c r="DV14" s="53">
        <f t="shared" si="254"/>
        <v>66027.602188491161</v>
      </c>
      <c r="DW14" s="53">
        <f t="shared" si="255"/>
        <v>40110.230164207154</v>
      </c>
      <c r="DX14" s="53">
        <f t="shared" si="256"/>
        <v>41317.221413721301</v>
      </c>
      <c r="DY14" s="53">
        <f t="shared" si="257"/>
        <v>32314.896801223476</v>
      </c>
      <c r="DZ14" s="53">
        <f t="shared" si="258"/>
        <v>41032.376838999298</v>
      </c>
      <c r="EA14" s="53">
        <f t="shared" si="259"/>
        <v>41037.595687856767</v>
      </c>
      <c r="EB14" s="53">
        <f t="shared" si="260"/>
        <v>41037.595687856767</v>
      </c>
      <c r="EC14" s="53">
        <f t="shared" si="261"/>
        <v>40606.378714859435</v>
      </c>
      <c r="ED14" s="53">
        <f t="shared" si="262"/>
        <v>33250.586401652537</v>
      </c>
      <c r="EE14" s="53">
        <f t="shared" si="263"/>
        <v>26490.21405454832</v>
      </c>
      <c r="EF14" s="53">
        <f t="shared" si="264"/>
        <v>29829.804972983624</v>
      </c>
      <c r="EG14" s="53">
        <f t="shared" si="265"/>
        <v>40114.633616980056</v>
      </c>
      <c r="EH14" s="53">
        <f t="shared" si="266"/>
        <v>66027.602188491161</v>
      </c>
      <c r="EI14" s="53">
        <f t="shared" si="267"/>
        <v>40110.230164207154</v>
      </c>
      <c r="EJ14" s="53">
        <f t="shared" si="268"/>
        <v>41317.221413721301</v>
      </c>
      <c r="EK14" s="53">
        <f t="shared" si="269"/>
        <v>32314.896801223476</v>
      </c>
      <c r="EL14" s="53">
        <f t="shared" si="270"/>
        <v>41032.376838999298</v>
      </c>
      <c r="EM14" s="53">
        <f t="shared" si="271"/>
        <v>41037.595687856767</v>
      </c>
      <c r="EN14" s="53">
        <f t="shared" si="272"/>
        <v>41037.595687856767</v>
      </c>
      <c r="EO14" s="53">
        <f t="shared" si="273"/>
        <v>40606.378714859435</v>
      </c>
      <c r="EP14" s="53">
        <f t="shared" si="274"/>
        <v>33250.586401652537</v>
      </c>
      <c r="EQ14" s="53">
        <f t="shared" si="275"/>
        <v>26490.21405454832</v>
      </c>
      <c r="ER14" s="53">
        <f t="shared" si="276"/>
        <v>29829.804972983624</v>
      </c>
      <c r="ES14" s="53">
        <f t="shared" si="277"/>
        <v>40114.633616980056</v>
      </c>
      <c r="ET14" s="53">
        <f t="shared" si="278"/>
        <v>66027.602188491161</v>
      </c>
      <c r="EU14" s="53">
        <f t="shared" si="279"/>
        <v>40110.230164207154</v>
      </c>
      <c r="EV14" s="53">
        <f t="shared" si="280"/>
        <v>41317.221413721301</v>
      </c>
      <c r="EW14" s="53">
        <f t="shared" si="281"/>
        <v>32314.896801223476</v>
      </c>
      <c r="EX14" s="53">
        <f t="shared" si="282"/>
        <v>41032.376838999298</v>
      </c>
      <c r="EY14" s="53">
        <f t="shared" si="283"/>
        <v>41037.595687856767</v>
      </c>
      <c r="EZ14" s="53">
        <f t="shared" si="284"/>
        <v>41037.595687856767</v>
      </c>
      <c r="FA14" s="53">
        <f t="shared" si="285"/>
        <v>40606.378714859435</v>
      </c>
      <c r="FB14" s="53">
        <f t="shared" si="286"/>
        <v>33250.586401652537</v>
      </c>
      <c r="FC14" s="53">
        <f t="shared" si="287"/>
        <v>26490.21405454832</v>
      </c>
      <c r="FD14" s="53">
        <f t="shared" si="288"/>
        <v>29829.804972983624</v>
      </c>
      <c r="FE14" s="53">
        <f t="shared" si="289"/>
        <v>40114.633616980056</v>
      </c>
      <c r="FF14" s="53">
        <f t="shared" si="290"/>
        <v>66027.602188491161</v>
      </c>
      <c r="FG14" s="53">
        <f t="shared" si="291"/>
        <v>40110.230164207154</v>
      </c>
      <c r="FH14" s="53">
        <f t="shared" si="292"/>
        <v>41317.221413721301</v>
      </c>
      <c r="FI14" s="53">
        <f t="shared" si="293"/>
        <v>32314.896801223476</v>
      </c>
      <c r="FJ14" s="53">
        <f t="shared" si="294"/>
        <v>41032.376838999298</v>
      </c>
      <c r="FK14" s="53">
        <f t="shared" si="295"/>
        <v>41037.595687856767</v>
      </c>
      <c r="FL14" s="53">
        <f t="shared" si="296"/>
        <v>41037.595687856767</v>
      </c>
      <c r="FM14" s="53">
        <f t="shared" si="297"/>
        <v>40606.378714859435</v>
      </c>
      <c r="FN14" s="53">
        <f t="shared" si="298"/>
        <v>33250.586401652537</v>
      </c>
      <c r="FP14" s="51">
        <f t="shared" si="299"/>
        <v>200551.15082103579</v>
      </c>
      <c r="FQ14" s="51">
        <f t="shared" si="306"/>
        <v>206586.10706860651</v>
      </c>
      <c r="FR14" s="51">
        <f t="shared" si="307"/>
        <v>161574.48400611739</v>
      </c>
      <c r="FS14" s="51">
        <f t="shared" si="308"/>
        <v>205161.8841949965</v>
      </c>
      <c r="FT14" s="51">
        <f t="shared" si="309"/>
        <v>205187.97843928385</v>
      </c>
      <c r="FU14" s="51">
        <f t="shared" si="310"/>
        <v>205187.97843928385</v>
      </c>
      <c r="FV14" s="51">
        <f t="shared" si="311"/>
        <v>203031.89357429717</v>
      </c>
      <c r="FW14" s="51">
        <f t="shared" si="312"/>
        <v>166252.93200826269</v>
      </c>
      <c r="FX14" s="51">
        <f t="shared" si="313"/>
        <v>139002.92339023206</v>
      </c>
      <c r="FY14" s="51">
        <f t="shared" si="314"/>
        <v>156526.86259412358</v>
      </c>
      <c r="FZ14" s="51">
        <f t="shared" si="315"/>
        <v>210494.76353819456</v>
      </c>
      <c r="GA14" s="51">
        <f t="shared" si="316"/>
        <v>346468.68876741693</v>
      </c>
      <c r="GB14" s="51">
        <f t="shared" si="317"/>
        <v>210471.65716362227</v>
      </c>
      <c r="GC14" s="51">
        <f t="shared" si="318"/>
        <v>216805.13985437798</v>
      </c>
      <c r="GD14" s="51">
        <f t="shared" si="319"/>
        <v>169566.96216852491</v>
      </c>
      <c r="GE14" s="51">
        <f t="shared" si="320"/>
        <v>215310.46606591126</v>
      </c>
      <c r="GF14" s="51">
        <f t="shared" si="321"/>
        <v>215337.85109369649</v>
      </c>
      <c r="GG14" s="51">
        <f t="shared" si="322"/>
        <v>215337.85109369649</v>
      </c>
      <c r="GH14" s="51">
        <f t="shared" si="323"/>
        <v>213075.11287124621</v>
      </c>
      <c r="GI14" s="51">
        <f t="shared" si="324"/>
        <v>174476.83528535411</v>
      </c>
      <c r="GJ14" s="51">
        <f t="shared" si="325"/>
        <v>145809.28127259895</v>
      </c>
      <c r="GK14" s="51">
        <f t="shared" si="326"/>
        <v>164191.29021215838</v>
      </c>
      <c r="GL14" s="51">
        <f t="shared" si="327"/>
        <v>220801.76038446248</v>
      </c>
      <c r="GM14" s="51">
        <f t="shared" si="328"/>
        <v>363433.72686352319</v>
      </c>
      <c r="GN14" s="51">
        <f t="shared" si="329"/>
        <v>220777.52259300437</v>
      </c>
      <c r="GO14" s="51">
        <f t="shared" si="330"/>
        <v>227421.12789689421</v>
      </c>
      <c r="GP14" s="51">
        <f t="shared" si="331"/>
        <v>177869.90574262998</v>
      </c>
      <c r="GQ14" s="51">
        <f t="shared" si="332"/>
        <v>225853.26654896059</v>
      </c>
      <c r="GR14" s="51">
        <f t="shared" si="333"/>
        <v>225881.99250034062</v>
      </c>
      <c r="GS14" s="51">
        <f t="shared" si="334"/>
        <v>225881.99250034062</v>
      </c>
      <c r="GT14" s="51">
        <f t="shared" si="335"/>
        <v>223508.45800281581</v>
      </c>
      <c r="GU14" s="51">
        <f t="shared" si="336"/>
        <v>183020.19361315708</v>
      </c>
      <c r="GV14" s="51">
        <f t="shared" si="337"/>
        <v>153325.45495449388</v>
      </c>
      <c r="GW14" s="51">
        <f t="shared" si="338"/>
        <v>172655.01929386062</v>
      </c>
      <c r="GX14" s="51">
        <f t="shared" si="339"/>
        <v>232183.64475995072</v>
      </c>
      <c r="GY14" s="51">
        <f t="shared" si="340"/>
        <v>382168.00076655176</v>
      </c>
      <c r="GZ14" s="51">
        <f t="shared" si="341"/>
        <v>232158.15755934201</v>
      </c>
      <c r="HA14" s="51">
        <f t="shared" si="342"/>
        <v>239144.22728595015</v>
      </c>
      <c r="HB14" s="51">
        <f t="shared" si="343"/>
        <v>187038.73980227034</v>
      </c>
      <c r="HC14" s="51">
        <f t="shared" si="344"/>
        <v>237495.54585511546</v>
      </c>
      <c r="HD14" s="51">
        <f t="shared" si="345"/>
        <v>237525.75257121681</v>
      </c>
      <c r="HE14" s="51">
        <f t="shared" si="346"/>
        <v>237525.75257121681</v>
      </c>
      <c r="HF14" s="51">
        <f t="shared" si="347"/>
        <v>235029.86716867649</v>
      </c>
      <c r="HG14" s="51">
        <f t="shared" si="348"/>
        <v>192454.51460071301</v>
      </c>
      <c r="HH14" s="51">
        <f t="shared" si="349"/>
        <v>161142.7942121808</v>
      </c>
      <c r="HI14" s="51">
        <f t="shared" si="350"/>
        <v>181457.88155024967</v>
      </c>
      <c r="HJ14" s="51">
        <f t="shared" si="351"/>
        <v>244021.58987945813</v>
      </c>
      <c r="HK14" s="51">
        <f t="shared" si="352"/>
        <v>401652.93832183757</v>
      </c>
      <c r="HL14" s="51">
        <f t="shared" si="353"/>
        <v>243994.80320712147</v>
      </c>
      <c r="HM14" s="51">
        <f t="shared" si="354"/>
        <v>251337.05956397287</v>
      </c>
      <c r="HN14" s="51">
        <f t="shared" si="355"/>
        <v>196574.95988913419</v>
      </c>
      <c r="HO14" s="51">
        <f t="shared" si="356"/>
        <v>249604.31967020055</v>
      </c>
      <c r="HP14" s="51">
        <f t="shared" si="357"/>
        <v>249636.06648378732</v>
      </c>
      <c r="HQ14" s="51">
        <f t="shared" si="358"/>
        <v>249636.06648378732</v>
      </c>
      <c r="HR14" s="51">
        <f t="shared" si="359"/>
        <v>247012.92769761442</v>
      </c>
      <c r="HS14" s="51">
        <f t="shared" si="360"/>
        <v>202266.85941164973</v>
      </c>
      <c r="HT14" s="51">
        <f t="shared" si="361"/>
        <v>168543.7272640687</v>
      </c>
      <c r="HU14" s="51">
        <f t="shared" si="362"/>
        <v>189791.84174782757</v>
      </c>
      <c r="HV14" s="51">
        <f t="shared" si="363"/>
        <v>255228.96318300854</v>
      </c>
      <c r="HW14" s="51">
        <f t="shared" si="364"/>
        <v>420099.97171943315</v>
      </c>
      <c r="HX14" s="51">
        <f t="shared" si="365"/>
        <v>255200.94625790374</v>
      </c>
      <c r="HY14" s="51">
        <f t="shared" si="366"/>
        <v>262880.41625196749</v>
      </c>
      <c r="HZ14" s="51">
        <f t="shared" si="367"/>
        <v>205603.21414604751</v>
      </c>
      <c r="IA14" s="51">
        <f t="shared" si="368"/>
        <v>261068.09543735514</v>
      </c>
      <c r="IB14" s="51">
        <f t="shared" si="305"/>
        <v>261101.30031205545</v>
      </c>
      <c r="IC14" s="51">
        <f t="shared" si="3"/>
        <v>261101.30031205545</v>
      </c>
      <c r="ID14" s="51">
        <f t="shared" si="3"/>
        <v>258357.68654816362</v>
      </c>
      <c r="IE14" s="51">
        <f t="shared" si="3"/>
        <v>211556.53005711557</v>
      </c>
      <c r="IF14" s="51">
        <f t="shared" si="3"/>
        <v>175392.92775837175</v>
      </c>
      <c r="IG14" s="51">
        <f t="shared" si="3"/>
        <v>197504.51309677211</v>
      </c>
      <c r="IH14" s="51">
        <f t="shared" si="3"/>
        <v>265600.83740918268</v>
      </c>
      <c r="II14" s="51">
        <f t="shared" si="3"/>
        <v>437171.79622850736</v>
      </c>
      <c r="IJ14" s="51">
        <f t="shared" si="3"/>
        <v>265571.68194548978</v>
      </c>
      <c r="IK14" s="51">
        <f t="shared" si="3"/>
        <v>273563.22661912267</v>
      </c>
      <c r="IL14" s="51">
        <f t="shared" si="3"/>
        <v>213958.42058902036</v>
      </c>
      <c r="IM14" s="51">
        <f t="shared" si="3"/>
        <v>271677.25756603375</v>
      </c>
      <c r="IN14" s="51">
        <f t="shared" si="3"/>
        <v>271711.8118047709</v>
      </c>
      <c r="IO14" s="51">
        <f t="shared" si="3"/>
        <v>271711.8118047709</v>
      </c>
      <c r="IP14" s="51">
        <f t="shared" si="3"/>
        <v>268856.70435877732</v>
      </c>
      <c r="IQ14" s="51">
        <f t="shared" si="3"/>
        <v>220153.66454417957</v>
      </c>
      <c r="IS14" s="51">
        <f t="shared" si="300"/>
        <v>2415948.1531844377</v>
      </c>
      <c r="IT14" s="51">
        <f t="shared" si="300"/>
        <v>2534923.7997585544</v>
      </c>
      <c r="IU14" s="51">
        <f t="shared" si="300"/>
        <v>2661927.2141393377</v>
      </c>
      <c r="IV14" s="51">
        <f t="shared" si="300"/>
        <v>2798484.4070260068</v>
      </c>
      <c r="IW14" s="51">
        <f t="shared" si="300"/>
        <v>2934933.7093723877</v>
      </c>
      <c r="IX14" s="51">
        <f t="shared" si="300"/>
        <v>3062910.2995030843</v>
      </c>
      <c r="IZ14" s="111">
        <f t="shared" si="301"/>
        <v>0</v>
      </c>
      <c r="JA14" s="111">
        <f t="shared" si="5"/>
        <v>0</v>
      </c>
      <c r="JB14" s="111">
        <f t="shared" si="6"/>
        <v>0</v>
      </c>
      <c r="JC14" s="111">
        <f t="shared" si="7"/>
        <v>0</v>
      </c>
      <c r="JD14" s="111">
        <f t="shared" si="8"/>
        <v>0</v>
      </c>
      <c r="JE14" s="111">
        <f t="shared" si="9"/>
        <v>0</v>
      </c>
      <c r="JF14" s="111">
        <f t="shared" si="10"/>
        <v>0</v>
      </c>
      <c r="JG14" s="111">
        <f t="shared" si="11"/>
        <v>0</v>
      </c>
      <c r="JH14" s="111">
        <f t="shared" si="12"/>
        <v>0</v>
      </c>
      <c r="JI14" s="111">
        <f t="shared" si="13"/>
        <v>0</v>
      </c>
      <c r="JJ14" s="111">
        <f t="shared" si="14"/>
        <v>0</v>
      </c>
      <c r="JK14" s="111">
        <f t="shared" si="15"/>
        <v>0</v>
      </c>
      <c r="JL14" s="111">
        <f t="shared" si="16"/>
        <v>0</v>
      </c>
      <c r="JM14" s="111">
        <f t="shared" si="17"/>
        <v>0</v>
      </c>
      <c r="JN14" s="111">
        <f t="shared" si="18"/>
        <v>0</v>
      </c>
      <c r="JO14" s="111">
        <f t="shared" si="19"/>
        <v>0</v>
      </c>
      <c r="JP14" s="111">
        <f t="shared" si="20"/>
        <v>0</v>
      </c>
      <c r="JQ14" s="111">
        <f t="shared" si="21"/>
        <v>0</v>
      </c>
      <c r="JR14" s="111">
        <f t="shared" si="22"/>
        <v>0</v>
      </c>
      <c r="JS14" s="111">
        <f t="shared" si="23"/>
        <v>0</v>
      </c>
      <c r="JT14" s="111">
        <f t="shared" si="24"/>
        <v>0</v>
      </c>
      <c r="JU14" s="111">
        <f t="shared" si="25"/>
        <v>0</v>
      </c>
      <c r="JV14" s="111">
        <f t="shared" si="26"/>
        <v>0</v>
      </c>
      <c r="JW14" s="111">
        <f t="shared" si="27"/>
        <v>0</v>
      </c>
      <c r="JX14" s="111">
        <f t="shared" si="28"/>
        <v>0</v>
      </c>
      <c r="JY14" s="111">
        <f t="shared" si="29"/>
        <v>0</v>
      </c>
      <c r="JZ14" s="111">
        <f t="shared" si="30"/>
        <v>0</v>
      </c>
      <c r="KA14" s="111">
        <f t="shared" si="31"/>
        <v>0</v>
      </c>
      <c r="KB14" s="111">
        <f t="shared" si="32"/>
        <v>0</v>
      </c>
      <c r="KC14" s="111">
        <f t="shared" si="33"/>
        <v>0</v>
      </c>
      <c r="KD14" s="111">
        <f t="shared" si="34"/>
        <v>0</v>
      </c>
      <c r="KE14" s="111">
        <f t="shared" si="35"/>
        <v>0</v>
      </c>
      <c r="KF14" s="111">
        <f t="shared" si="36"/>
        <v>0</v>
      </c>
      <c r="KG14" s="111">
        <f t="shared" si="37"/>
        <v>0</v>
      </c>
      <c r="KH14" s="111">
        <f t="shared" si="38"/>
        <v>0</v>
      </c>
      <c r="KI14" s="111">
        <f t="shared" si="39"/>
        <v>0</v>
      </c>
      <c r="KJ14" s="111">
        <f t="shared" si="40"/>
        <v>0</v>
      </c>
      <c r="KK14" s="111">
        <f t="shared" si="41"/>
        <v>0</v>
      </c>
      <c r="KL14" s="111">
        <f t="shared" si="42"/>
        <v>0</v>
      </c>
      <c r="KM14" s="111">
        <f t="shared" si="43"/>
        <v>0</v>
      </c>
      <c r="KN14" s="111">
        <f t="shared" si="44"/>
        <v>0</v>
      </c>
      <c r="KO14" s="111">
        <f t="shared" si="45"/>
        <v>0</v>
      </c>
      <c r="KP14" s="111">
        <f t="shared" si="46"/>
        <v>0</v>
      </c>
      <c r="KQ14" s="111">
        <f t="shared" si="47"/>
        <v>0</v>
      </c>
      <c r="KR14" s="111">
        <f t="shared" si="48"/>
        <v>0</v>
      </c>
      <c r="KS14" s="111">
        <f t="shared" si="49"/>
        <v>0</v>
      </c>
      <c r="KT14" s="111">
        <f t="shared" si="50"/>
        <v>0</v>
      </c>
      <c r="KU14" s="111">
        <f t="shared" si="51"/>
        <v>0</v>
      </c>
      <c r="KV14" s="111">
        <f t="shared" si="52"/>
        <v>0</v>
      </c>
      <c r="KW14" s="111">
        <f t="shared" si="53"/>
        <v>0</v>
      </c>
      <c r="KX14" s="111">
        <f t="shared" si="54"/>
        <v>0</v>
      </c>
      <c r="KY14" s="111">
        <f t="shared" si="55"/>
        <v>0</v>
      </c>
      <c r="KZ14" s="111">
        <f t="shared" si="56"/>
        <v>0</v>
      </c>
      <c r="LA14" s="111">
        <f t="shared" si="57"/>
        <v>0</v>
      </c>
      <c r="LB14" s="111">
        <f t="shared" si="58"/>
        <v>0</v>
      </c>
      <c r="LC14" s="111">
        <f t="shared" si="59"/>
        <v>0</v>
      </c>
      <c r="LD14" s="111">
        <f t="shared" si="60"/>
        <v>0</v>
      </c>
      <c r="LE14" s="111">
        <f t="shared" si="61"/>
        <v>0</v>
      </c>
      <c r="LF14" s="111">
        <f t="shared" si="62"/>
        <v>0</v>
      </c>
      <c r="LG14" s="111">
        <f t="shared" si="63"/>
        <v>0</v>
      </c>
      <c r="LH14" s="111">
        <f t="shared" si="64"/>
        <v>0</v>
      </c>
      <c r="LI14" s="111">
        <f t="shared" si="65"/>
        <v>0</v>
      </c>
      <c r="LJ14" s="111">
        <f t="shared" si="66"/>
        <v>0</v>
      </c>
      <c r="LK14" s="111">
        <f t="shared" si="67"/>
        <v>0</v>
      </c>
      <c r="LL14" s="111">
        <f t="shared" si="68"/>
        <v>0</v>
      </c>
      <c r="LM14" s="111">
        <f t="shared" si="69"/>
        <v>0</v>
      </c>
      <c r="LN14" s="111">
        <f t="shared" si="70"/>
        <v>0</v>
      </c>
      <c r="LO14" s="111">
        <f t="shared" si="71"/>
        <v>0</v>
      </c>
      <c r="LP14" s="111">
        <f t="shared" si="72"/>
        <v>0</v>
      </c>
      <c r="LQ14" s="111">
        <f t="shared" si="73"/>
        <v>0</v>
      </c>
      <c r="LR14" s="111">
        <f t="shared" si="74"/>
        <v>0</v>
      </c>
      <c r="LS14" s="111">
        <f t="shared" si="75"/>
        <v>0</v>
      </c>
      <c r="LT14" s="111">
        <f t="shared" si="76"/>
        <v>0</v>
      </c>
      <c r="LU14" s="111">
        <f t="shared" si="77"/>
        <v>0</v>
      </c>
      <c r="LV14" s="111">
        <f t="shared" si="78"/>
        <v>0</v>
      </c>
      <c r="LW14" s="111">
        <f t="shared" si="79"/>
        <v>0</v>
      </c>
      <c r="LX14" s="111">
        <f t="shared" si="80"/>
        <v>0</v>
      </c>
      <c r="LY14" s="111">
        <f t="shared" si="81"/>
        <v>0</v>
      </c>
      <c r="LZ14" s="111">
        <f t="shared" si="82"/>
        <v>0</v>
      </c>
      <c r="MA14" s="111">
        <f t="shared" si="83"/>
        <v>0</v>
      </c>
      <c r="MD14" s="111"/>
      <c r="ME14" s="111">
        <f t="shared" si="302"/>
        <v>0</v>
      </c>
      <c r="MF14" s="111">
        <f t="shared" si="84"/>
        <v>0</v>
      </c>
      <c r="MG14" s="111">
        <f t="shared" si="85"/>
        <v>0</v>
      </c>
      <c r="MH14" s="111">
        <f t="shared" si="86"/>
        <v>0</v>
      </c>
      <c r="MI14" s="111">
        <f t="shared" si="87"/>
        <v>0</v>
      </c>
      <c r="MJ14" s="111">
        <f t="shared" si="88"/>
        <v>0</v>
      </c>
      <c r="MK14" s="111">
        <f t="shared" si="89"/>
        <v>0</v>
      </c>
      <c r="ML14" s="111">
        <f t="shared" si="90"/>
        <v>0</v>
      </c>
      <c r="MM14" s="111">
        <f t="shared" si="91"/>
        <v>0</v>
      </c>
      <c r="MN14" s="111">
        <f t="shared" si="92"/>
        <v>0</v>
      </c>
      <c r="MO14" s="111">
        <f t="shared" si="93"/>
        <v>0</v>
      </c>
      <c r="MP14" s="111">
        <f t="shared" si="94"/>
        <v>0</v>
      </c>
      <c r="MQ14" s="111">
        <f t="shared" si="95"/>
        <v>0</v>
      </c>
      <c r="MR14" s="111">
        <f t="shared" si="96"/>
        <v>0</v>
      </c>
      <c r="MS14" s="111">
        <f t="shared" si="97"/>
        <v>0</v>
      </c>
      <c r="MT14" s="111">
        <f t="shared" si="98"/>
        <v>0</v>
      </c>
      <c r="MU14" s="111">
        <f t="shared" si="99"/>
        <v>0</v>
      </c>
      <c r="MV14" s="111">
        <f t="shared" si="100"/>
        <v>0</v>
      </c>
      <c r="MW14" s="111">
        <f t="shared" si="101"/>
        <v>0</v>
      </c>
      <c r="MX14" s="111">
        <f t="shared" si="102"/>
        <v>0</v>
      </c>
      <c r="MY14" s="111">
        <f t="shared" si="103"/>
        <v>0</v>
      </c>
      <c r="MZ14" s="111">
        <f t="shared" si="104"/>
        <v>0</v>
      </c>
      <c r="NA14" s="111">
        <f t="shared" si="105"/>
        <v>0</v>
      </c>
      <c r="NB14" s="111">
        <f t="shared" si="106"/>
        <v>0</v>
      </c>
      <c r="NC14" s="111">
        <f t="shared" si="107"/>
        <v>0</v>
      </c>
      <c r="ND14" s="111">
        <f t="shared" si="108"/>
        <v>0</v>
      </c>
      <c r="NE14" s="111">
        <f t="shared" si="109"/>
        <v>0</v>
      </c>
      <c r="NF14" s="111">
        <f t="shared" si="110"/>
        <v>0</v>
      </c>
      <c r="NG14" s="111">
        <f t="shared" si="111"/>
        <v>0</v>
      </c>
      <c r="NH14" s="111">
        <f t="shared" si="112"/>
        <v>0</v>
      </c>
      <c r="NI14" s="111">
        <f t="shared" si="113"/>
        <v>0</v>
      </c>
      <c r="NJ14" s="111">
        <f t="shared" si="114"/>
        <v>0</v>
      </c>
      <c r="NK14" s="111">
        <f t="shared" si="115"/>
        <v>0</v>
      </c>
      <c r="NL14" s="111">
        <f t="shared" si="116"/>
        <v>0</v>
      </c>
      <c r="NM14" s="111">
        <f t="shared" si="117"/>
        <v>0</v>
      </c>
      <c r="NN14" s="111">
        <f t="shared" si="118"/>
        <v>0</v>
      </c>
      <c r="NO14" s="111">
        <f t="shared" si="119"/>
        <v>0</v>
      </c>
      <c r="NP14" s="111">
        <f t="shared" si="120"/>
        <v>0</v>
      </c>
      <c r="NQ14" s="111">
        <f t="shared" si="121"/>
        <v>0</v>
      </c>
      <c r="NR14" s="111">
        <f t="shared" si="122"/>
        <v>0</v>
      </c>
      <c r="NS14" s="111">
        <f t="shared" si="123"/>
        <v>0</v>
      </c>
      <c r="NT14" s="111">
        <f t="shared" si="124"/>
        <v>0</v>
      </c>
      <c r="NU14" s="111">
        <f t="shared" si="125"/>
        <v>0</v>
      </c>
      <c r="NV14" s="111">
        <f t="shared" si="126"/>
        <v>0</v>
      </c>
      <c r="NW14" s="111">
        <f t="shared" si="127"/>
        <v>0</v>
      </c>
      <c r="NX14" s="111">
        <f t="shared" si="128"/>
        <v>0</v>
      </c>
      <c r="NY14" s="111">
        <f t="shared" si="129"/>
        <v>0</v>
      </c>
      <c r="NZ14" s="111">
        <f t="shared" si="130"/>
        <v>0</v>
      </c>
      <c r="OA14" s="111">
        <f t="shared" si="131"/>
        <v>0</v>
      </c>
      <c r="OB14" s="111">
        <f t="shared" si="132"/>
        <v>0</v>
      </c>
      <c r="OC14" s="111">
        <f t="shared" si="133"/>
        <v>0</v>
      </c>
      <c r="OD14" s="111">
        <f t="shared" si="134"/>
        <v>0</v>
      </c>
      <c r="OE14" s="111">
        <f t="shared" si="135"/>
        <v>0</v>
      </c>
      <c r="OF14" s="111">
        <f t="shared" si="136"/>
        <v>0</v>
      </c>
      <c r="OG14" s="111">
        <f t="shared" si="137"/>
        <v>0</v>
      </c>
      <c r="OH14" s="111">
        <f t="shared" si="138"/>
        <v>0</v>
      </c>
      <c r="OI14" s="111">
        <f t="shared" si="139"/>
        <v>0</v>
      </c>
      <c r="OJ14" s="111">
        <f t="shared" si="140"/>
        <v>0</v>
      </c>
      <c r="OK14" s="111">
        <f t="shared" si="141"/>
        <v>0</v>
      </c>
      <c r="OL14" s="111">
        <f t="shared" si="142"/>
        <v>0</v>
      </c>
      <c r="OM14" s="111">
        <f t="shared" si="143"/>
        <v>0</v>
      </c>
      <c r="ON14" s="111">
        <f t="shared" si="144"/>
        <v>0</v>
      </c>
      <c r="OO14" s="111">
        <f t="shared" si="145"/>
        <v>0</v>
      </c>
      <c r="OP14" s="111">
        <f t="shared" si="146"/>
        <v>0</v>
      </c>
      <c r="OQ14" s="111">
        <f t="shared" si="147"/>
        <v>0</v>
      </c>
      <c r="OR14" s="111">
        <f t="shared" si="148"/>
        <v>0</v>
      </c>
      <c r="OS14" s="111">
        <f t="shared" si="149"/>
        <v>0</v>
      </c>
      <c r="OT14" s="111">
        <f t="shared" si="150"/>
        <v>0</v>
      </c>
      <c r="OU14" s="111">
        <f t="shared" si="151"/>
        <v>0</v>
      </c>
      <c r="OV14" s="111">
        <f t="shared" si="152"/>
        <v>0</v>
      </c>
      <c r="OW14" s="111">
        <f t="shared" si="153"/>
        <v>0</v>
      </c>
      <c r="OX14" s="111">
        <f t="shared" si="154"/>
        <v>0</v>
      </c>
      <c r="OY14" s="111"/>
      <c r="PA14" s="51">
        <f t="shared" si="303"/>
        <v>206586.10706860651</v>
      </c>
      <c r="PB14" s="51">
        <f t="shared" si="155"/>
        <v>161574.48400611739</v>
      </c>
      <c r="PC14" s="51">
        <f t="shared" si="156"/>
        <v>205161.8841949965</v>
      </c>
      <c r="PD14" s="51">
        <f t="shared" si="157"/>
        <v>205187.97843928385</v>
      </c>
      <c r="PE14" s="51">
        <f t="shared" si="158"/>
        <v>205187.97843928385</v>
      </c>
      <c r="PF14" s="51">
        <f t="shared" si="159"/>
        <v>203031.89357429717</v>
      </c>
      <c r="PG14" s="51">
        <f t="shared" si="160"/>
        <v>166252.93200826269</v>
      </c>
      <c r="PH14" s="51">
        <f t="shared" si="161"/>
        <v>139002.92339023206</v>
      </c>
      <c r="PI14" s="51">
        <f t="shared" si="162"/>
        <v>156526.86259412358</v>
      </c>
      <c r="PJ14" s="51">
        <f t="shared" si="163"/>
        <v>210494.76353819456</v>
      </c>
      <c r="PK14" s="51">
        <f t="shared" si="164"/>
        <v>346468.68876741693</v>
      </c>
      <c r="PL14" s="51">
        <f t="shared" si="165"/>
        <v>210471.65716362227</v>
      </c>
      <c r="PM14" s="51">
        <f t="shared" si="166"/>
        <v>216805.13985437798</v>
      </c>
      <c r="PN14" s="51">
        <f t="shared" si="167"/>
        <v>169566.96216852491</v>
      </c>
      <c r="PO14" s="51">
        <f t="shared" si="168"/>
        <v>215310.46606591126</v>
      </c>
      <c r="PP14" s="51">
        <f t="shared" si="169"/>
        <v>215337.85109369649</v>
      </c>
      <c r="PQ14" s="51">
        <f t="shared" si="170"/>
        <v>215337.85109369649</v>
      </c>
      <c r="PR14" s="51">
        <f t="shared" si="171"/>
        <v>213075.11287124621</v>
      </c>
      <c r="PS14" s="51">
        <f t="shared" si="172"/>
        <v>174476.83528535411</v>
      </c>
      <c r="PT14" s="51">
        <f t="shared" si="173"/>
        <v>145809.28127259895</v>
      </c>
      <c r="PU14" s="51">
        <f t="shared" si="174"/>
        <v>164191.29021215838</v>
      </c>
      <c r="PV14" s="51">
        <f t="shared" si="175"/>
        <v>220801.76038446248</v>
      </c>
      <c r="PW14" s="51">
        <f t="shared" si="176"/>
        <v>363433.72686352319</v>
      </c>
      <c r="PX14" s="51">
        <f t="shared" si="177"/>
        <v>220777.52259300437</v>
      </c>
      <c r="PY14" s="51">
        <f t="shared" si="178"/>
        <v>227421.12789689421</v>
      </c>
      <c r="PZ14" s="51">
        <f t="shared" si="179"/>
        <v>177869.90574262998</v>
      </c>
      <c r="QA14" s="51">
        <f t="shared" si="180"/>
        <v>225853.26654896059</v>
      </c>
      <c r="QB14" s="51">
        <f t="shared" si="181"/>
        <v>225881.99250034062</v>
      </c>
      <c r="QC14" s="51">
        <f t="shared" si="182"/>
        <v>225881.99250034062</v>
      </c>
      <c r="QD14" s="51">
        <f t="shared" si="183"/>
        <v>223508.45800281581</v>
      </c>
      <c r="QE14" s="51">
        <f t="shared" si="184"/>
        <v>183020.19361315708</v>
      </c>
      <c r="QF14" s="51">
        <f t="shared" si="185"/>
        <v>153325.45495449388</v>
      </c>
      <c r="QG14" s="51">
        <f t="shared" si="186"/>
        <v>172655.01929386062</v>
      </c>
      <c r="QH14" s="51">
        <f t="shared" si="187"/>
        <v>232183.64475995072</v>
      </c>
      <c r="QI14" s="51">
        <f t="shared" si="188"/>
        <v>382168.00076655176</v>
      </c>
      <c r="QJ14" s="51">
        <f t="shared" si="189"/>
        <v>232158.15755934201</v>
      </c>
      <c r="QK14" s="51">
        <f t="shared" si="190"/>
        <v>239144.22728595015</v>
      </c>
      <c r="QL14" s="51">
        <f t="shared" si="191"/>
        <v>187038.73980227034</v>
      </c>
      <c r="QM14" s="51">
        <f t="shared" si="192"/>
        <v>237495.54585511546</v>
      </c>
      <c r="QN14" s="51">
        <f t="shared" si="193"/>
        <v>237525.75257121681</v>
      </c>
      <c r="QO14" s="51">
        <f t="shared" si="194"/>
        <v>237525.75257121681</v>
      </c>
      <c r="QP14" s="51">
        <f t="shared" si="195"/>
        <v>235029.86716867649</v>
      </c>
      <c r="QQ14" s="51">
        <f t="shared" si="196"/>
        <v>192454.51460071301</v>
      </c>
      <c r="QR14" s="51">
        <f t="shared" si="197"/>
        <v>161142.7942121808</v>
      </c>
      <c r="QS14" s="51">
        <f t="shared" si="198"/>
        <v>181457.88155024967</v>
      </c>
      <c r="QT14" s="51">
        <f t="shared" si="199"/>
        <v>244021.58987945813</v>
      </c>
      <c r="QU14" s="51">
        <f t="shared" si="200"/>
        <v>401652.93832183757</v>
      </c>
      <c r="QV14" s="51">
        <f t="shared" si="201"/>
        <v>243994.80320712147</v>
      </c>
      <c r="QW14" s="51">
        <f t="shared" si="202"/>
        <v>251337.05956397287</v>
      </c>
      <c r="QX14" s="51">
        <f t="shared" si="203"/>
        <v>196574.95988913419</v>
      </c>
      <c r="QY14" s="51">
        <f t="shared" si="204"/>
        <v>249604.31967020055</v>
      </c>
      <c r="QZ14" s="51">
        <f t="shared" si="205"/>
        <v>249636.06648378732</v>
      </c>
      <c r="RA14" s="51">
        <f t="shared" si="206"/>
        <v>249636.06648378732</v>
      </c>
      <c r="RB14" s="51">
        <f t="shared" si="207"/>
        <v>247012.92769761442</v>
      </c>
      <c r="RC14" s="51">
        <f t="shared" si="208"/>
        <v>202266.85941164973</v>
      </c>
      <c r="RD14" s="51">
        <f t="shared" si="209"/>
        <v>168543.7272640687</v>
      </c>
      <c r="RE14" s="51">
        <f t="shared" si="210"/>
        <v>189791.84174782757</v>
      </c>
      <c r="RF14" s="51">
        <f t="shared" si="211"/>
        <v>255228.96318300854</v>
      </c>
      <c r="RG14" s="51">
        <f t="shared" si="212"/>
        <v>420099.97171943315</v>
      </c>
      <c r="RH14" s="51">
        <f t="shared" si="213"/>
        <v>255200.94625790374</v>
      </c>
      <c r="RI14" s="51">
        <f t="shared" si="214"/>
        <v>262880.41625196749</v>
      </c>
      <c r="RJ14" s="51">
        <f t="shared" si="215"/>
        <v>205603.21414604751</v>
      </c>
      <c r="RK14" s="51">
        <f t="shared" si="216"/>
        <v>261068.09543735514</v>
      </c>
      <c r="RL14" s="51">
        <f t="shared" si="217"/>
        <v>261101.30031205545</v>
      </c>
      <c r="RM14" s="51">
        <f t="shared" si="218"/>
        <v>261101.30031205545</v>
      </c>
      <c r="RN14" s="51">
        <f t="shared" si="219"/>
        <v>258357.68654816362</v>
      </c>
      <c r="RO14" s="51">
        <f t="shared" si="220"/>
        <v>211556.53005711557</v>
      </c>
      <c r="RP14" s="51">
        <f t="shared" si="221"/>
        <v>175392.92775837175</v>
      </c>
      <c r="RQ14" s="51">
        <f t="shared" si="222"/>
        <v>197504.51309677211</v>
      </c>
      <c r="RR14" s="51">
        <f t="shared" si="223"/>
        <v>265600.83740918268</v>
      </c>
      <c r="RS14" s="51">
        <f t="shared" si="224"/>
        <v>437171.79622850736</v>
      </c>
      <c r="RT14" s="51">
        <f t="shared" si="225"/>
        <v>265571.68194548978</v>
      </c>
      <c r="RU14" s="51"/>
      <c r="RV14" s="51">
        <f t="shared" si="304"/>
        <v>2415948.1531844377</v>
      </c>
      <c r="RW14" s="51">
        <f t="shared" si="226"/>
        <v>2534923.7997585544</v>
      </c>
      <c r="RX14" s="51">
        <f t="shared" si="226"/>
        <v>2661927.2141393377</v>
      </c>
      <c r="RY14" s="51">
        <f t="shared" si="226"/>
        <v>2798484.4070260068</v>
      </c>
      <c r="RZ14" s="51">
        <f t="shared" si="226"/>
        <v>2934933.7093723877</v>
      </c>
      <c r="SA14" s="51">
        <f t="shared" si="226"/>
        <v>3062910.2995030843</v>
      </c>
    </row>
    <row r="15" spans="1:495" x14ac:dyDescent="0.3">
      <c r="A15" s="1">
        <v>302000</v>
      </c>
      <c r="B15" s="1" t="s">
        <v>190</v>
      </c>
      <c r="C15" s="1" t="s">
        <v>167</v>
      </c>
      <c r="D15" s="44">
        <v>0.2215</v>
      </c>
      <c r="E15" s="1" t="s">
        <v>175</v>
      </c>
      <c r="F15" s="107">
        <f>VLOOKUP(A15,Auxiliar_OPEX_CustosUnit!$A$4:$E$129,COLUMN(Auxiliar_OPEX_CustosUnit!$E$3),0)</f>
        <v>6</v>
      </c>
      <c r="G15" s="107">
        <f>INDEX(Auxiliar_OPEX_Drivers!$B$76:$I$84,MATCH($E15,Auxiliar_OPEX_Drivers!$B$76:$B$84,0),MATCH(YEAR(G$2),Auxiliar_OPEX_Drivers!$B$76:$I$76,0))*$F15</f>
        <v>6</v>
      </c>
      <c r="H15" s="107">
        <f>INDEX(Auxiliar_OPEX_Drivers!$B$76:$I$84,MATCH($E15,Auxiliar_OPEX_Drivers!$B$76:$B$84,0),MATCH(YEAR(H$2),Auxiliar_OPEX_Drivers!$B$76:$I$76,0))*$F15</f>
        <v>6</v>
      </c>
      <c r="I15" s="107">
        <f>INDEX(Auxiliar_OPEX_Drivers!$B$76:$I$84,MATCH($E15,Auxiliar_OPEX_Drivers!$B$76:$B$84,0),MATCH(YEAR(I$2),Auxiliar_OPEX_Drivers!$B$76:$I$76,0))*$F15</f>
        <v>6</v>
      </c>
      <c r="J15" s="107">
        <f>INDEX(Auxiliar_OPEX_Drivers!$B$76:$I$84,MATCH($E15,Auxiliar_OPEX_Drivers!$B$76:$B$84,0),MATCH(YEAR(J$2),Auxiliar_OPEX_Drivers!$B$76:$I$76,0))*$F15</f>
        <v>6</v>
      </c>
      <c r="K15" s="107">
        <f>INDEX(Auxiliar_OPEX_Drivers!$B$76:$I$84,MATCH($E15,Auxiliar_OPEX_Drivers!$B$76:$B$84,0),MATCH(YEAR(K$2),Auxiliar_OPEX_Drivers!$B$76:$I$76,0))*$F15</f>
        <v>6</v>
      </c>
      <c r="L15" s="107">
        <f>INDEX(Auxiliar_OPEX_Drivers!$B$76:$I$84,MATCH($E15,Auxiliar_OPEX_Drivers!$B$76:$B$84,0),MATCH(YEAR(L$2),Auxiliar_OPEX_Drivers!$B$76:$I$76,0))*$F15</f>
        <v>6</v>
      </c>
      <c r="M15" s="107">
        <f>INDEX(Auxiliar_OPEX_Drivers!$B$76:$I$84,MATCH($E15,Auxiliar_OPEX_Drivers!$B$76:$B$84,0),MATCH(YEAR(M$2),Auxiliar_OPEX_Drivers!$B$76:$I$76,0))*$F15</f>
        <v>6</v>
      </c>
      <c r="N15" s="107">
        <f>INDEX(Auxiliar_OPEX_Drivers!$B$76:$I$84,MATCH($E15,Auxiliar_OPEX_Drivers!$B$76:$B$84,0),MATCH(YEAR(N$2),Auxiliar_OPEX_Drivers!$B$76:$I$76,0))*$F15</f>
        <v>6.3945958787310344</v>
      </c>
      <c r="O15" s="107">
        <f>INDEX(Auxiliar_OPEX_Drivers!$B$76:$I$84,MATCH($E15,Auxiliar_OPEX_Drivers!$B$76:$B$84,0),MATCH(YEAR(O$2),Auxiliar_OPEX_Drivers!$B$76:$I$76,0))*$F15</f>
        <v>6.3945958787310344</v>
      </c>
      <c r="P15" s="107">
        <f>INDEX(Auxiliar_OPEX_Drivers!$B$76:$I$84,MATCH($E15,Auxiliar_OPEX_Drivers!$B$76:$B$84,0),MATCH(YEAR(P$2),Auxiliar_OPEX_Drivers!$B$76:$I$76,0))*$F15</f>
        <v>6.3945958787310344</v>
      </c>
      <c r="Q15" s="107">
        <f>INDEX(Auxiliar_OPEX_Drivers!$B$76:$I$84,MATCH($E15,Auxiliar_OPEX_Drivers!$B$76:$B$84,0),MATCH(YEAR(Q$2),Auxiliar_OPEX_Drivers!$B$76:$I$76,0))*$F15</f>
        <v>6.3945958787310344</v>
      </c>
      <c r="R15" s="107">
        <f>INDEX(Auxiliar_OPEX_Drivers!$B$76:$I$84,MATCH($E15,Auxiliar_OPEX_Drivers!$B$76:$B$84,0),MATCH(YEAR(R$2),Auxiliar_OPEX_Drivers!$B$76:$I$76,0))*$F15</f>
        <v>6.3945958787310344</v>
      </c>
      <c r="S15" s="107">
        <f>INDEX(Auxiliar_OPEX_Drivers!$B$76:$I$84,MATCH($E15,Auxiliar_OPEX_Drivers!$B$76:$B$84,0),MATCH(YEAR(S$2),Auxiliar_OPEX_Drivers!$B$76:$I$76,0))*$F15</f>
        <v>6.3945958787310344</v>
      </c>
      <c r="T15" s="107">
        <f>INDEX(Auxiliar_OPEX_Drivers!$B$76:$I$84,MATCH($E15,Auxiliar_OPEX_Drivers!$B$76:$B$84,0),MATCH(YEAR(T$2),Auxiliar_OPEX_Drivers!$B$76:$I$76,0))*$F15</f>
        <v>6.3945958787310344</v>
      </c>
      <c r="U15" s="107">
        <f>INDEX(Auxiliar_OPEX_Drivers!$B$76:$I$84,MATCH($E15,Auxiliar_OPEX_Drivers!$B$76:$B$84,0),MATCH(YEAR(U$2),Auxiliar_OPEX_Drivers!$B$76:$I$76,0))*$F15</f>
        <v>6.3945958787310344</v>
      </c>
      <c r="V15" s="107">
        <f>INDEX(Auxiliar_OPEX_Drivers!$B$76:$I$84,MATCH($E15,Auxiliar_OPEX_Drivers!$B$76:$B$84,0),MATCH(YEAR(V$2),Auxiliar_OPEX_Drivers!$B$76:$I$76,0))*$F15</f>
        <v>6.3945958787310344</v>
      </c>
      <c r="W15" s="107">
        <f>INDEX(Auxiliar_OPEX_Drivers!$B$76:$I$84,MATCH($E15,Auxiliar_OPEX_Drivers!$B$76:$B$84,0),MATCH(YEAR(W$2),Auxiliar_OPEX_Drivers!$B$76:$I$76,0))*$F15</f>
        <v>6.3945958787310344</v>
      </c>
      <c r="X15" s="107">
        <f>INDEX(Auxiliar_OPEX_Drivers!$B$76:$I$84,MATCH($E15,Auxiliar_OPEX_Drivers!$B$76:$B$84,0),MATCH(YEAR(X$2),Auxiliar_OPEX_Drivers!$B$76:$I$76,0))*$F15</f>
        <v>6.3945958787310344</v>
      </c>
      <c r="Y15" s="107">
        <f>INDEX(Auxiliar_OPEX_Drivers!$B$76:$I$84,MATCH($E15,Auxiliar_OPEX_Drivers!$B$76:$B$84,0),MATCH(YEAR(Y$2),Auxiliar_OPEX_Drivers!$B$76:$I$76,0))*$F15</f>
        <v>6.3945958787310344</v>
      </c>
      <c r="Z15" s="107">
        <f>INDEX(Auxiliar_OPEX_Drivers!$B$76:$I$84,MATCH($E15,Auxiliar_OPEX_Drivers!$B$76:$B$84,0),MATCH(YEAR(Z$2),Auxiliar_OPEX_Drivers!$B$76:$I$76,0))*$F15</f>
        <v>6.7718147968229845</v>
      </c>
      <c r="AA15" s="107">
        <f>INDEX(Auxiliar_OPEX_Drivers!$B$76:$I$84,MATCH($E15,Auxiliar_OPEX_Drivers!$B$76:$B$84,0),MATCH(YEAR(AA$2),Auxiliar_OPEX_Drivers!$B$76:$I$76,0))*$F15</f>
        <v>6.7718147968229845</v>
      </c>
      <c r="AB15" s="107">
        <f>INDEX(Auxiliar_OPEX_Drivers!$B$76:$I$84,MATCH($E15,Auxiliar_OPEX_Drivers!$B$76:$B$84,0),MATCH(YEAR(AB$2),Auxiliar_OPEX_Drivers!$B$76:$I$76,0))*$F15</f>
        <v>6.7718147968229845</v>
      </c>
      <c r="AC15" s="107">
        <f>INDEX(Auxiliar_OPEX_Drivers!$B$76:$I$84,MATCH($E15,Auxiliar_OPEX_Drivers!$B$76:$B$84,0),MATCH(YEAR(AC$2),Auxiliar_OPEX_Drivers!$B$76:$I$76,0))*$F15</f>
        <v>6.7718147968229845</v>
      </c>
      <c r="AD15" s="107">
        <f>INDEX(Auxiliar_OPEX_Drivers!$B$76:$I$84,MATCH($E15,Auxiliar_OPEX_Drivers!$B$76:$B$84,0),MATCH(YEAR(AD$2),Auxiliar_OPEX_Drivers!$B$76:$I$76,0))*$F15</f>
        <v>6.7718147968229845</v>
      </c>
      <c r="AE15" s="107">
        <f>INDEX(Auxiliar_OPEX_Drivers!$B$76:$I$84,MATCH($E15,Auxiliar_OPEX_Drivers!$B$76:$B$84,0),MATCH(YEAR(AE$2),Auxiliar_OPEX_Drivers!$B$76:$I$76,0))*$F15</f>
        <v>6.7718147968229845</v>
      </c>
      <c r="AF15" s="107">
        <f>INDEX(Auxiliar_OPEX_Drivers!$B$76:$I$84,MATCH($E15,Auxiliar_OPEX_Drivers!$B$76:$B$84,0),MATCH(YEAR(AF$2),Auxiliar_OPEX_Drivers!$B$76:$I$76,0))*$F15</f>
        <v>6.7718147968229845</v>
      </c>
      <c r="AG15" s="107">
        <f>INDEX(Auxiliar_OPEX_Drivers!$B$76:$I$84,MATCH($E15,Auxiliar_OPEX_Drivers!$B$76:$B$84,0),MATCH(YEAR(AG$2),Auxiliar_OPEX_Drivers!$B$76:$I$76,0))*$F15</f>
        <v>6.7718147968229845</v>
      </c>
      <c r="AH15" s="107">
        <f>INDEX(Auxiliar_OPEX_Drivers!$B$76:$I$84,MATCH($E15,Auxiliar_OPEX_Drivers!$B$76:$B$84,0),MATCH(YEAR(AH$2),Auxiliar_OPEX_Drivers!$B$76:$I$76,0))*$F15</f>
        <v>6.7718147968229845</v>
      </c>
      <c r="AI15" s="107">
        <f>INDEX(Auxiliar_OPEX_Drivers!$B$76:$I$84,MATCH($E15,Auxiliar_OPEX_Drivers!$B$76:$B$84,0),MATCH(YEAR(AI$2),Auxiliar_OPEX_Drivers!$B$76:$I$76,0))*$F15</f>
        <v>6.7718147968229845</v>
      </c>
      <c r="AJ15" s="107">
        <f>INDEX(Auxiliar_OPEX_Drivers!$B$76:$I$84,MATCH($E15,Auxiliar_OPEX_Drivers!$B$76:$B$84,0),MATCH(YEAR(AJ$2),Auxiliar_OPEX_Drivers!$B$76:$I$76,0))*$F15</f>
        <v>6.7718147968229845</v>
      </c>
      <c r="AK15" s="107">
        <f>INDEX(Auxiliar_OPEX_Drivers!$B$76:$I$84,MATCH($E15,Auxiliar_OPEX_Drivers!$B$76:$B$84,0),MATCH(YEAR(AK$2),Auxiliar_OPEX_Drivers!$B$76:$I$76,0))*$F15</f>
        <v>6.7718147968229845</v>
      </c>
      <c r="AL15" s="107">
        <f>INDEX(Auxiliar_OPEX_Drivers!$B$76:$I$84,MATCH($E15,Auxiliar_OPEX_Drivers!$B$76:$B$84,0),MATCH(YEAR(AL$2),Auxiliar_OPEX_Drivers!$B$76:$I$76,0))*$F15</f>
        <v>7.111285336510516</v>
      </c>
      <c r="AM15" s="107">
        <f>INDEX(Auxiliar_OPEX_Drivers!$B$76:$I$84,MATCH($E15,Auxiliar_OPEX_Drivers!$B$76:$B$84,0),MATCH(YEAR(AM$2),Auxiliar_OPEX_Drivers!$B$76:$I$76,0))*$F15</f>
        <v>7.111285336510516</v>
      </c>
      <c r="AN15" s="107">
        <f>INDEX(Auxiliar_OPEX_Drivers!$B$76:$I$84,MATCH($E15,Auxiliar_OPEX_Drivers!$B$76:$B$84,0),MATCH(YEAR(AN$2),Auxiliar_OPEX_Drivers!$B$76:$I$76,0))*$F15</f>
        <v>7.111285336510516</v>
      </c>
      <c r="AO15" s="107">
        <f>INDEX(Auxiliar_OPEX_Drivers!$B$76:$I$84,MATCH($E15,Auxiliar_OPEX_Drivers!$B$76:$B$84,0),MATCH(YEAR(AO$2),Auxiliar_OPEX_Drivers!$B$76:$I$76,0))*$F15</f>
        <v>7.111285336510516</v>
      </c>
      <c r="AP15" s="107">
        <f>INDEX(Auxiliar_OPEX_Drivers!$B$76:$I$84,MATCH($E15,Auxiliar_OPEX_Drivers!$B$76:$B$84,0),MATCH(YEAR(AP$2),Auxiliar_OPEX_Drivers!$B$76:$I$76,0))*$F15</f>
        <v>7.111285336510516</v>
      </c>
      <c r="AQ15" s="107">
        <f>INDEX(Auxiliar_OPEX_Drivers!$B$76:$I$84,MATCH($E15,Auxiliar_OPEX_Drivers!$B$76:$B$84,0),MATCH(YEAR(AQ$2),Auxiliar_OPEX_Drivers!$B$76:$I$76,0))*$F15</f>
        <v>7.111285336510516</v>
      </c>
      <c r="AR15" s="107">
        <f>INDEX(Auxiliar_OPEX_Drivers!$B$76:$I$84,MATCH($E15,Auxiliar_OPEX_Drivers!$B$76:$B$84,0),MATCH(YEAR(AR$2),Auxiliar_OPEX_Drivers!$B$76:$I$76,0))*$F15</f>
        <v>7.111285336510516</v>
      </c>
      <c r="AS15" s="107">
        <f>INDEX(Auxiliar_OPEX_Drivers!$B$76:$I$84,MATCH($E15,Auxiliar_OPEX_Drivers!$B$76:$B$84,0),MATCH(YEAR(AS$2),Auxiliar_OPEX_Drivers!$B$76:$I$76,0))*$F15</f>
        <v>7.111285336510516</v>
      </c>
      <c r="AT15" s="107">
        <f>INDEX(Auxiliar_OPEX_Drivers!$B$76:$I$84,MATCH($E15,Auxiliar_OPEX_Drivers!$B$76:$B$84,0),MATCH(YEAR(AT$2),Auxiliar_OPEX_Drivers!$B$76:$I$76,0))*$F15</f>
        <v>7.111285336510516</v>
      </c>
      <c r="AU15" s="107">
        <f>INDEX(Auxiliar_OPEX_Drivers!$B$76:$I$84,MATCH($E15,Auxiliar_OPEX_Drivers!$B$76:$B$84,0),MATCH(YEAR(AU$2),Auxiliar_OPEX_Drivers!$B$76:$I$76,0))*$F15</f>
        <v>7.111285336510516</v>
      </c>
      <c r="AV15" s="107">
        <f>INDEX(Auxiliar_OPEX_Drivers!$B$76:$I$84,MATCH($E15,Auxiliar_OPEX_Drivers!$B$76:$B$84,0),MATCH(YEAR(AV$2),Auxiliar_OPEX_Drivers!$B$76:$I$76,0))*$F15</f>
        <v>7.111285336510516</v>
      </c>
      <c r="AW15" s="107">
        <f>INDEX(Auxiliar_OPEX_Drivers!$B$76:$I$84,MATCH($E15,Auxiliar_OPEX_Drivers!$B$76:$B$84,0),MATCH(YEAR(AW$2),Auxiliar_OPEX_Drivers!$B$76:$I$76,0))*$F15</f>
        <v>7.111285336510516</v>
      </c>
      <c r="AX15" s="107">
        <f>INDEX(Auxiliar_OPEX_Drivers!$B$76:$I$84,MATCH($E15,Auxiliar_OPEX_Drivers!$B$76:$B$84,0),MATCH(YEAR(AX$2),Auxiliar_OPEX_Drivers!$B$76:$I$76,0))*$F15</f>
        <v>7.4562494064988636</v>
      </c>
      <c r="AY15" s="107">
        <f>INDEX(Auxiliar_OPEX_Drivers!$B$76:$I$84,MATCH($E15,Auxiliar_OPEX_Drivers!$B$76:$B$84,0),MATCH(YEAR(AY$2),Auxiliar_OPEX_Drivers!$B$76:$I$76,0))*$F15</f>
        <v>7.4562494064988636</v>
      </c>
      <c r="AZ15" s="107">
        <f>INDEX(Auxiliar_OPEX_Drivers!$B$76:$I$84,MATCH($E15,Auxiliar_OPEX_Drivers!$B$76:$B$84,0),MATCH(YEAR(AZ$2),Auxiliar_OPEX_Drivers!$B$76:$I$76,0))*$F15</f>
        <v>7.4562494064988636</v>
      </c>
      <c r="BA15" s="107">
        <f>INDEX(Auxiliar_OPEX_Drivers!$B$76:$I$84,MATCH($E15,Auxiliar_OPEX_Drivers!$B$76:$B$84,0),MATCH(YEAR(BA$2),Auxiliar_OPEX_Drivers!$B$76:$I$76,0))*$F15</f>
        <v>7.4562494064988636</v>
      </c>
      <c r="BB15" s="107">
        <f>INDEX(Auxiliar_OPEX_Drivers!$B$76:$I$84,MATCH($E15,Auxiliar_OPEX_Drivers!$B$76:$B$84,0),MATCH(YEAR(BB$2),Auxiliar_OPEX_Drivers!$B$76:$I$76,0))*$F15</f>
        <v>7.4562494064988636</v>
      </c>
      <c r="BC15" s="107">
        <f>INDEX(Auxiliar_OPEX_Drivers!$B$76:$I$84,MATCH($E15,Auxiliar_OPEX_Drivers!$B$76:$B$84,0),MATCH(YEAR(BC$2),Auxiliar_OPEX_Drivers!$B$76:$I$76,0))*$F15</f>
        <v>7.4562494064988636</v>
      </c>
      <c r="BD15" s="107">
        <f>INDEX(Auxiliar_OPEX_Drivers!$B$76:$I$84,MATCH($E15,Auxiliar_OPEX_Drivers!$B$76:$B$84,0),MATCH(YEAR(BD$2),Auxiliar_OPEX_Drivers!$B$76:$I$76,0))*$F15</f>
        <v>7.4562494064988636</v>
      </c>
      <c r="BE15" s="107">
        <f>INDEX(Auxiliar_OPEX_Drivers!$B$76:$I$84,MATCH($E15,Auxiliar_OPEX_Drivers!$B$76:$B$84,0),MATCH(YEAR(BE$2),Auxiliar_OPEX_Drivers!$B$76:$I$76,0))*$F15</f>
        <v>7.4562494064988636</v>
      </c>
      <c r="BF15" s="107">
        <f>INDEX(Auxiliar_OPEX_Drivers!$B$76:$I$84,MATCH($E15,Auxiliar_OPEX_Drivers!$B$76:$B$84,0),MATCH(YEAR(BF$2),Auxiliar_OPEX_Drivers!$B$76:$I$76,0))*$F15</f>
        <v>7.4562494064988636</v>
      </c>
      <c r="BG15" s="107">
        <f>INDEX(Auxiliar_OPEX_Drivers!$B$76:$I$84,MATCH($E15,Auxiliar_OPEX_Drivers!$B$76:$B$84,0),MATCH(YEAR(BG$2),Auxiliar_OPEX_Drivers!$B$76:$I$76,0))*$F15</f>
        <v>7.4562494064988636</v>
      </c>
      <c r="BH15" s="107">
        <f>INDEX(Auxiliar_OPEX_Drivers!$B$76:$I$84,MATCH($E15,Auxiliar_OPEX_Drivers!$B$76:$B$84,0),MATCH(YEAR(BH$2),Auxiliar_OPEX_Drivers!$B$76:$I$76,0))*$F15</f>
        <v>7.4562494064988636</v>
      </c>
      <c r="BI15" s="107">
        <f>INDEX(Auxiliar_OPEX_Drivers!$B$76:$I$84,MATCH($E15,Auxiliar_OPEX_Drivers!$B$76:$B$84,0),MATCH(YEAR(BI$2),Auxiliar_OPEX_Drivers!$B$76:$I$76,0))*$F15</f>
        <v>7.4562494064988636</v>
      </c>
      <c r="BJ15" s="107">
        <f>INDEX(Auxiliar_OPEX_Drivers!$B$76:$I$84,MATCH($E15,Auxiliar_OPEX_Drivers!$B$76:$B$84,0),MATCH(YEAR(BJ$2),Auxiliar_OPEX_Drivers!$B$76:$I$76,0))*$F15</f>
        <v>7.7470379185915261</v>
      </c>
      <c r="BK15" s="107">
        <f>INDEX(Auxiliar_OPEX_Drivers!$B$76:$I$84,MATCH($E15,Auxiliar_OPEX_Drivers!$B$76:$B$84,0),MATCH(YEAR(BK$2),Auxiliar_OPEX_Drivers!$B$76:$I$76,0))*$F15</f>
        <v>7.7470379185915261</v>
      </c>
      <c r="BL15" s="107">
        <f>INDEX(Auxiliar_OPEX_Drivers!$B$76:$I$84,MATCH($E15,Auxiliar_OPEX_Drivers!$B$76:$B$84,0),MATCH(YEAR(BL$2),Auxiliar_OPEX_Drivers!$B$76:$I$76,0))*$F15</f>
        <v>7.7470379185915261</v>
      </c>
      <c r="BM15" s="107">
        <f>INDEX(Auxiliar_OPEX_Drivers!$B$76:$I$84,MATCH($E15,Auxiliar_OPEX_Drivers!$B$76:$B$84,0),MATCH(YEAR(BM$2),Auxiliar_OPEX_Drivers!$B$76:$I$76,0))*$F15</f>
        <v>7.7470379185915261</v>
      </c>
      <c r="BN15" s="107">
        <f>INDEX(Auxiliar_OPEX_Drivers!$B$76:$I$84,MATCH($E15,Auxiliar_OPEX_Drivers!$B$76:$B$84,0),MATCH(YEAR(BN$2),Auxiliar_OPEX_Drivers!$B$76:$I$76,0))*$F15</f>
        <v>7.7470379185915261</v>
      </c>
      <c r="BO15" s="107">
        <f>INDEX(Auxiliar_OPEX_Drivers!$B$76:$I$84,MATCH($E15,Auxiliar_OPEX_Drivers!$B$76:$B$84,0),MATCH(YEAR(BO$2),Auxiliar_OPEX_Drivers!$B$76:$I$76,0))*$F15</f>
        <v>7.7470379185915261</v>
      </c>
      <c r="BP15" s="107">
        <f>INDEX(Auxiliar_OPEX_Drivers!$B$76:$I$84,MATCH($E15,Auxiliar_OPEX_Drivers!$B$76:$B$84,0),MATCH(YEAR(BP$2),Auxiliar_OPEX_Drivers!$B$76:$I$76,0))*$F15</f>
        <v>7.7470379185915261</v>
      </c>
      <c r="BQ15" s="107">
        <f>INDEX(Auxiliar_OPEX_Drivers!$B$76:$I$84,MATCH($E15,Auxiliar_OPEX_Drivers!$B$76:$B$84,0),MATCH(YEAR(BQ$2),Auxiliar_OPEX_Drivers!$B$76:$I$76,0))*$F15</f>
        <v>7.7470379185915261</v>
      </c>
      <c r="BR15" s="107">
        <f>INDEX(Auxiliar_OPEX_Drivers!$B$76:$I$84,MATCH($E15,Auxiliar_OPEX_Drivers!$B$76:$B$84,0),MATCH(YEAR(BR$2),Auxiliar_OPEX_Drivers!$B$76:$I$76,0))*$F15</f>
        <v>7.7470379185915261</v>
      </c>
      <c r="BS15" s="107">
        <f>INDEX(Auxiliar_OPEX_Drivers!$B$76:$I$84,MATCH($E15,Auxiliar_OPEX_Drivers!$B$76:$B$84,0),MATCH(YEAR(BS$2),Auxiliar_OPEX_Drivers!$B$76:$I$76,0))*$F15</f>
        <v>7.7470379185915261</v>
      </c>
      <c r="BT15" s="107">
        <f>INDEX(Auxiliar_OPEX_Drivers!$B$76:$I$84,MATCH($E15,Auxiliar_OPEX_Drivers!$B$76:$B$84,0),MATCH(YEAR(BT$2),Auxiliar_OPEX_Drivers!$B$76:$I$76,0))*$F15</f>
        <v>7.7470379185915261</v>
      </c>
      <c r="BU15" s="107">
        <f>INDEX(Auxiliar_OPEX_Drivers!$B$76:$I$84,MATCH($E15,Auxiliar_OPEX_Drivers!$B$76:$B$84,0),MATCH(YEAR(BU$2),Auxiliar_OPEX_Drivers!$B$76:$I$76,0))*$F15</f>
        <v>7.7470379185915261</v>
      </c>
      <c r="BV15" s="107">
        <f>INDEX(Auxiliar_OPEX_Drivers!$B$76:$I$84,MATCH($E15,Auxiliar_OPEX_Drivers!$B$76:$B$84,0),MATCH(YEAR(BV$2),Auxiliar_OPEX_Drivers!$B$76:$I$76,0))*$F15</f>
        <v>8.0389259509880215</v>
      </c>
      <c r="BW15" s="107">
        <f>INDEX(Auxiliar_OPEX_Drivers!$B$76:$I$84,MATCH($E15,Auxiliar_OPEX_Drivers!$B$76:$B$84,0),MATCH(YEAR(BW$2),Auxiliar_OPEX_Drivers!$B$76:$I$76,0))*$F15</f>
        <v>8.0389259509880215</v>
      </c>
      <c r="BX15" s="107">
        <f>INDEX(Auxiliar_OPEX_Drivers!$B$76:$I$84,MATCH($E15,Auxiliar_OPEX_Drivers!$B$76:$B$84,0),MATCH(YEAR(BX$2),Auxiliar_OPEX_Drivers!$B$76:$I$76,0))*$F15</f>
        <v>8.0389259509880215</v>
      </c>
      <c r="BY15" s="107">
        <f>INDEX(Auxiliar_OPEX_Drivers!$B$76:$I$84,MATCH($E15,Auxiliar_OPEX_Drivers!$B$76:$B$84,0),MATCH(YEAR(BY$2),Auxiliar_OPEX_Drivers!$B$76:$I$76,0))*$F15</f>
        <v>8.0389259509880215</v>
      </c>
      <c r="BZ15" s="107">
        <f>INDEX(Auxiliar_OPEX_Drivers!$B$76:$I$84,MATCH($E15,Auxiliar_OPEX_Drivers!$B$76:$B$84,0),MATCH(YEAR(BZ$2),Auxiliar_OPEX_Drivers!$B$76:$I$76,0))*$F15</f>
        <v>8.0389259509880215</v>
      </c>
      <c r="CA15" s="107">
        <f>INDEX(Auxiliar_OPEX_Drivers!$B$76:$I$84,MATCH($E15,Auxiliar_OPEX_Drivers!$B$76:$B$84,0),MATCH(YEAR(CA$2),Auxiliar_OPEX_Drivers!$B$76:$I$76,0))*$F15</f>
        <v>8.0389259509880215</v>
      </c>
      <c r="CB15" s="107">
        <f>INDEX(Auxiliar_OPEX_Drivers!$B$76:$I$84,MATCH($E15,Auxiliar_OPEX_Drivers!$B$76:$B$84,0),MATCH(YEAR(CB$2),Auxiliar_OPEX_Drivers!$B$76:$I$76,0))*$F15</f>
        <v>8.0389259509880215</v>
      </c>
      <c r="CC15" s="107">
        <f>INDEX(Auxiliar_OPEX_Drivers!$B$76:$I$84,MATCH($E15,Auxiliar_OPEX_Drivers!$B$76:$B$84,0),MATCH(YEAR(CC$2),Auxiliar_OPEX_Drivers!$B$76:$I$76,0))*$F15</f>
        <v>8.0389259509880215</v>
      </c>
      <c r="CD15" s="107">
        <f>INDEX(Auxiliar_OPEX_Drivers!$B$76:$I$84,MATCH($E15,Auxiliar_OPEX_Drivers!$B$76:$B$84,0),MATCH(YEAR(CD$2),Auxiliar_OPEX_Drivers!$B$76:$I$76,0))*$F15</f>
        <v>8.0389259509880215</v>
      </c>
      <c r="CE15" s="107">
        <f>INDEX(Auxiliar_OPEX_Drivers!$B$76:$I$84,MATCH($E15,Auxiliar_OPEX_Drivers!$B$76:$B$84,0),MATCH(YEAR(CE$2),Auxiliar_OPEX_Drivers!$B$76:$I$76,0))*$F15</f>
        <v>8.0389259509880215</v>
      </c>
      <c r="CF15" s="107">
        <f>INDEX(Auxiliar_OPEX_Drivers!$B$76:$I$84,MATCH($E15,Auxiliar_OPEX_Drivers!$B$76:$B$84,0),MATCH(YEAR(CF$2),Auxiliar_OPEX_Drivers!$B$76:$I$76,0))*$F15</f>
        <v>8.0389259509880215</v>
      </c>
      <c r="CG15" s="107">
        <f>INDEX(Auxiliar_OPEX_Drivers!$B$76:$I$84,MATCH($E15,Auxiliar_OPEX_Drivers!$B$76:$B$84,0),MATCH(YEAR(CG$2),Auxiliar_OPEX_Drivers!$B$76:$I$76,0))*$F15</f>
        <v>8.0389259509880215</v>
      </c>
      <c r="CI15" s="51">
        <f>INDEX(Auxiliar_OPEX_CustosUnit!$A$1:$R$129,MATCH(Auxiliar_OPEX_P!$A15,Auxiliar_OPEX_CustosUnit!$A$1:$A$129,0),MATCH(CI$2,Auxiliar_OPEX_CustosUnit!$A$3:$Q$3,0))*(1-DRE_Auxiliar!$A$5)</f>
        <v>37667.254395346412</v>
      </c>
      <c r="CJ15" s="51">
        <f>INDEX(Auxiliar_OPEX_CustosUnit!$A$1:$R$129,MATCH(Auxiliar_OPEX_P!$A15,Auxiliar_OPEX_CustosUnit!$A$1:$A$129,0),MATCH(CJ$2,Auxiliar_OPEX_CustosUnit!$A$3:$Q$3,0))*(1-DRE_Auxiliar!$A$5)</f>
        <v>38893.494186295145</v>
      </c>
      <c r="CK15" s="51">
        <f>INDEX(Auxiliar_OPEX_CustosUnit!$A$1:$R$129,MATCH(Auxiliar_OPEX_P!$A15,Auxiliar_OPEX_CustosUnit!$A$1:$A$129,0),MATCH(CK$2,Auxiliar_OPEX_CustosUnit!$A$3:$Q$3,0))*(1-DRE_Auxiliar!$A$5)</f>
        <v>41558.354860047926</v>
      </c>
      <c r="CL15" s="51">
        <f>INDEX(Auxiliar_OPEX_CustosUnit!$A$1:$R$129,MATCH(Auxiliar_OPEX_P!$A15,Auxiliar_OPEX_CustosUnit!$A$1:$A$129,0),MATCH(CL$2,Auxiliar_OPEX_CustosUnit!$A$3:$Q$3,0))*(1-DRE_Auxiliar!$A$5)</f>
        <v>41363.787353423832</v>
      </c>
      <c r="CM15" s="51">
        <f>INDEX(Auxiliar_OPEX_CustosUnit!$A$1:$R$129,MATCH(Auxiliar_OPEX_P!$A15,Auxiliar_OPEX_CustosUnit!$A$1:$A$129,0),MATCH(CM$2,Auxiliar_OPEX_CustosUnit!$A$3:$Q$3,0))*(1-DRE_Auxiliar!$A$5)</f>
        <v>41383.243427820271</v>
      </c>
      <c r="CN15" s="51">
        <f>INDEX(Auxiliar_OPEX_CustosUnit!$A$1:$R$129,MATCH(Auxiliar_OPEX_P!$A15,Auxiliar_OPEX_CustosUnit!$A$1:$A$129,0),MATCH(CN$2,Auxiliar_OPEX_CustosUnit!$A$3:$Q$3,0))*(1-DRE_Auxiliar!$A$5)</f>
        <v>41159.864118653779</v>
      </c>
      <c r="CO15" s="51">
        <f>INDEX(Auxiliar_OPEX_CustosUnit!$A$1:$R$129,MATCH(Auxiliar_OPEX_P!$A15,Auxiliar_OPEX_CustosUnit!$A$1:$A$129,0),MATCH(CO$2,Auxiliar_OPEX_CustosUnit!$A$3:$Q$3,0))*(1-DRE_Auxiliar!$A$5)</f>
        <v>40862.383926799834</v>
      </c>
      <c r="CP15" s="51">
        <f>INDEX(Auxiliar_OPEX_CustosUnit!$A$1:$R$129,MATCH(Auxiliar_OPEX_P!$A15,Auxiliar_OPEX_CustosUnit!$A$1:$A$129,0),MATCH(CP$2,Auxiliar_OPEX_CustosUnit!$A$3:$Q$3,0))*(1-DRE_Auxiliar!$A$5)</f>
        <v>42062.714620297418</v>
      </c>
      <c r="CQ15" s="51">
        <f>INDEX(Auxiliar_OPEX_CustosUnit!$A$1:$R$129,MATCH(Auxiliar_OPEX_P!$A15,Auxiliar_OPEX_CustosUnit!$A$1:$A$129,0),MATCH(CQ$2,Auxiliar_OPEX_CustosUnit!$A$3:$Q$3,0))*(1-DRE_Auxiliar!$A$5)</f>
        <v>42072.282509869459</v>
      </c>
      <c r="CR15" s="51">
        <f>INDEX(Auxiliar_OPEX_CustosUnit!$A$1:$R$129,MATCH(Auxiliar_OPEX_P!$A15,Auxiliar_OPEX_CustosUnit!$A$1:$A$129,0),MATCH(CR$2,Auxiliar_OPEX_CustosUnit!$A$3:$Q$3,0))*(1-DRE_Auxiliar!$A$5)</f>
        <v>42072.282509869459</v>
      </c>
      <c r="CS15" s="51">
        <f>INDEX(Auxiliar_OPEX_CustosUnit!$A$1:$R$129,MATCH(Auxiliar_OPEX_P!$A15,Auxiliar_OPEX_CustosUnit!$A$1:$A$129,0),MATCH(CS$2,Auxiliar_OPEX_CustosUnit!$A$3:$Q$3,0))*(1-DRE_Auxiliar!$A$5)</f>
        <v>44712.689369586398</v>
      </c>
      <c r="CT15" s="51">
        <f>INDEX(Auxiliar_OPEX_CustosUnit!$A$1:$R$129,MATCH(Auxiliar_OPEX_P!$A15,Auxiliar_OPEX_CustosUnit!$A$1:$A$129,0),MATCH(CT$2,Auxiliar_OPEX_CustosUnit!$A$3:$Q$3,0))*(1-DRE_Auxiliar!$A$5)</f>
        <v>42420.003742417299</v>
      </c>
      <c r="CU15" s="53">
        <f t="shared" si="227"/>
        <v>37667.254395346412</v>
      </c>
      <c r="CV15" s="53">
        <f t="shared" si="228"/>
        <v>38893.494186295145</v>
      </c>
      <c r="CW15" s="53">
        <f t="shared" si="229"/>
        <v>41558.354860047926</v>
      </c>
      <c r="CX15" s="53">
        <f t="shared" si="230"/>
        <v>41363.787353423832</v>
      </c>
      <c r="CY15" s="53">
        <f t="shared" si="231"/>
        <v>41383.243427820271</v>
      </c>
      <c r="CZ15" s="53">
        <f t="shared" si="232"/>
        <v>41159.864118653779</v>
      </c>
      <c r="DA15" s="53">
        <f t="shared" si="233"/>
        <v>40862.383926799834</v>
      </c>
      <c r="DB15" s="53">
        <f t="shared" si="234"/>
        <v>42062.714620297418</v>
      </c>
      <c r="DC15" s="53">
        <f t="shared" si="235"/>
        <v>42072.282509869459</v>
      </c>
      <c r="DD15" s="53">
        <f t="shared" si="236"/>
        <v>42072.282509869459</v>
      </c>
      <c r="DE15" s="53">
        <f t="shared" si="237"/>
        <v>44712.689369586398</v>
      </c>
      <c r="DF15" s="53">
        <f t="shared" si="238"/>
        <v>42420.003742417299</v>
      </c>
      <c r="DG15" s="53">
        <f t="shared" si="239"/>
        <v>37667.254395346412</v>
      </c>
      <c r="DH15" s="53">
        <f t="shared" si="240"/>
        <v>38893.494186295145</v>
      </c>
      <c r="DI15" s="53">
        <f t="shared" si="241"/>
        <v>41558.354860047926</v>
      </c>
      <c r="DJ15" s="53">
        <f t="shared" si="242"/>
        <v>41363.787353423832</v>
      </c>
      <c r="DK15" s="53">
        <f t="shared" si="243"/>
        <v>41383.243427820271</v>
      </c>
      <c r="DL15" s="53">
        <f t="shared" si="244"/>
        <v>41159.864118653779</v>
      </c>
      <c r="DM15" s="53">
        <f t="shared" si="245"/>
        <v>40862.383926799834</v>
      </c>
      <c r="DN15" s="53">
        <f t="shared" si="246"/>
        <v>42062.714620297418</v>
      </c>
      <c r="DO15" s="53">
        <f t="shared" si="247"/>
        <v>42072.282509869459</v>
      </c>
      <c r="DP15" s="53">
        <f t="shared" si="248"/>
        <v>42072.282509869459</v>
      </c>
      <c r="DQ15" s="53">
        <f t="shared" si="249"/>
        <v>44712.689369586398</v>
      </c>
      <c r="DR15" s="53">
        <f t="shared" si="250"/>
        <v>42420.003742417299</v>
      </c>
      <c r="DS15" s="53">
        <f t="shared" si="251"/>
        <v>37667.254395346412</v>
      </c>
      <c r="DT15" s="53">
        <f t="shared" si="252"/>
        <v>38893.494186295145</v>
      </c>
      <c r="DU15" s="53">
        <f t="shared" si="253"/>
        <v>41558.354860047926</v>
      </c>
      <c r="DV15" s="53">
        <f t="shared" si="254"/>
        <v>41363.787353423832</v>
      </c>
      <c r="DW15" s="53">
        <f t="shared" si="255"/>
        <v>41383.243427820271</v>
      </c>
      <c r="DX15" s="53">
        <f t="shared" si="256"/>
        <v>41159.864118653779</v>
      </c>
      <c r="DY15" s="53">
        <f t="shared" si="257"/>
        <v>40862.383926799834</v>
      </c>
      <c r="DZ15" s="53">
        <f t="shared" si="258"/>
        <v>42062.714620297418</v>
      </c>
      <c r="EA15" s="53">
        <f t="shared" si="259"/>
        <v>42072.282509869459</v>
      </c>
      <c r="EB15" s="53">
        <f t="shared" si="260"/>
        <v>42072.282509869459</v>
      </c>
      <c r="EC15" s="53">
        <f t="shared" si="261"/>
        <v>44712.689369586398</v>
      </c>
      <c r="ED15" s="53">
        <f t="shared" si="262"/>
        <v>42420.003742417299</v>
      </c>
      <c r="EE15" s="53">
        <f t="shared" si="263"/>
        <v>37667.254395346412</v>
      </c>
      <c r="EF15" s="53">
        <f t="shared" si="264"/>
        <v>38893.494186295145</v>
      </c>
      <c r="EG15" s="53">
        <f t="shared" si="265"/>
        <v>41558.354860047926</v>
      </c>
      <c r="EH15" s="53">
        <f t="shared" si="266"/>
        <v>41363.787353423832</v>
      </c>
      <c r="EI15" s="53">
        <f t="shared" si="267"/>
        <v>41383.243427820271</v>
      </c>
      <c r="EJ15" s="53">
        <f t="shared" si="268"/>
        <v>41159.864118653779</v>
      </c>
      <c r="EK15" s="53">
        <f t="shared" si="269"/>
        <v>40862.383926799834</v>
      </c>
      <c r="EL15" s="53">
        <f t="shared" si="270"/>
        <v>42062.714620297418</v>
      </c>
      <c r="EM15" s="53">
        <f t="shared" si="271"/>
        <v>42072.282509869459</v>
      </c>
      <c r="EN15" s="53">
        <f t="shared" si="272"/>
        <v>42072.282509869459</v>
      </c>
      <c r="EO15" s="53">
        <f t="shared" si="273"/>
        <v>44712.689369586398</v>
      </c>
      <c r="EP15" s="53">
        <f t="shared" si="274"/>
        <v>42420.003742417299</v>
      </c>
      <c r="EQ15" s="53">
        <f t="shared" si="275"/>
        <v>37667.254395346412</v>
      </c>
      <c r="ER15" s="53">
        <f t="shared" si="276"/>
        <v>38893.494186295145</v>
      </c>
      <c r="ES15" s="53">
        <f t="shared" si="277"/>
        <v>41558.354860047926</v>
      </c>
      <c r="ET15" s="53">
        <f t="shared" si="278"/>
        <v>41363.787353423832</v>
      </c>
      <c r="EU15" s="53">
        <f t="shared" si="279"/>
        <v>41383.243427820271</v>
      </c>
      <c r="EV15" s="53">
        <f t="shared" si="280"/>
        <v>41159.864118653779</v>
      </c>
      <c r="EW15" s="53">
        <f t="shared" si="281"/>
        <v>40862.383926799834</v>
      </c>
      <c r="EX15" s="53">
        <f t="shared" si="282"/>
        <v>42062.714620297418</v>
      </c>
      <c r="EY15" s="53">
        <f t="shared" si="283"/>
        <v>42072.282509869459</v>
      </c>
      <c r="EZ15" s="53">
        <f t="shared" si="284"/>
        <v>42072.282509869459</v>
      </c>
      <c r="FA15" s="53">
        <f t="shared" si="285"/>
        <v>44712.689369586398</v>
      </c>
      <c r="FB15" s="53">
        <f t="shared" si="286"/>
        <v>42420.003742417299</v>
      </c>
      <c r="FC15" s="53">
        <f t="shared" si="287"/>
        <v>37667.254395346412</v>
      </c>
      <c r="FD15" s="53">
        <f t="shared" si="288"/>
        <v>38893.494186295145</v>
      </c>
      <c r="FE15" s="53">
        <f t="shared" si="289"/>
        <v>41558.354860047926</v>
      </c>
      <c r="FF15" s="53">
        <f t="shared" si="290"/>
        <v>41363.787353423832</v>
      </c>
      <c r="FG15" s="53">
        <f t="shared" si="291"/>
        <v>41383.243427820271</v>
      </c>
      <c r="FH15" s="53">
        <f t="shared" si="292"/>
        <v>41159.864118653779</v>
      </c>
      <c r="FI15" s="53">
        <f t="shared" si="293"/>
        <v>40862.383926799834</v>
      </c>
      <c r="FJ15" s="53">
        <f t="shared" si="294"/>
        <v>42062.714620297418</v>
      </c>
      <c r="FK15" s="53">
        <f t="shared" si="295"/>
        <v>42072.282509869459</v>
      </c>
      <c r="FL15" s="53">
        <f t="shared" si="296"/>
        <v>42072.282509869459</v>
      </c>
      <c r="FM15" s="53">
        <f t="shared" si="297"/>
        <v>44712.689369586398</v>
      </c>
      <c r="FN15" s="53">
        <f t="shared" si="298"/>
        <v>42420.003742417299</v>
      </c>
      <c r="FP15" s="51">
        <f t="shared" si="299"/>
        <v>193301.13005134847</v>
      </c>
      <c r="FQ15" s="51">
        <f t="shared" si="306"/>
        <v>192257.72529823179</v>
      </c>
      <c r="FR15" s="51">
        <f t="shared" si="307"/>
        <v>190868.195322082</v>
      </c>
      <c r="FS15" s="51">
        <f t="shared" si="308"/>
        <v>196474.93999140922</v>
      </c>
      <c r="FT15" s="51">
        <f t="shared" si="309"/>
        <v>196519.63160360022</v>
      </c>
      <c r="FU15" s="51">
        <f t="shared" si="310"/>
        <v>196519.63160360022</v>
      </c>
      <c r="FV15" s="51">
        <f t="shared" si="311"/>
        <v>208852.97204533804</v>
      </c>
      <c r="FW15" s="51">
        <f t="shared" si="312"/>
        <v>198143.83748083119</v>
      </c>
      <c r="FX15" s="51">
        <f t="shared" si="313"/>
        <v>187514.85807670519</v>
      </c>
      <c r="FY15" s="51">
        <f t="shared" si="314"/>
        <v>193619.31628739354</v>
      </c>
      <c r="FZ15" s="51">
        <f t="shared" si="315"/>
        <v>206885.506750553</v>
      </c>
      <c r="GA15" s="51">
        <f t="shared" si="316"/>
        <v>205916.91217214215</v>
      </c>
      <c r="GB15" s="51">
        <f t="shared" si="317"/>
        <v>206013.76826340077</v>
      </c>
      <c r="GC15" s="51">
        <f t="shared" si="318"/>
        <v>204901.74297437939</v>
      </c>
      <c r="GD15" s="51">
        <f t="shared" si="319"/>
        <v>203420.82919790264</v>
      </c>
      <c r="GE15" s="51">
        <f t="shared" si="320"/>
        <v>209396.3069238321</v>
      </c>
      <c r="GF15" s="51">
        <f t="shared" si="321"/>
        <v>209443.93772368718</v>
      </c>
      <c r="GG15" s="51">
        <f t="shared" si="322"/>
        <v>209443.93772368718</v>
      </c>
      <c r="GH15" s="51">
        <f t="shared" si="323"/>
        <v>222588.3923836411</v>
      </c>
      <c r="GI15" s="51">
        <f t="shared" si="324"/>
        <v>211174.9610918125</v>
      </c>
      <c r="GJ15" s="51">
        <f t="shared" si="325"/>
        <v>198576.40961667473</v>
      </c>
      <c r="GK15" s="51">
        <f t="shared" si="326"/>
        <v>205040.97144695732</v>
      </c>
      <c r="GL15" s="51">
        <f t="shared" si="327"/>
        <v>219089.73802729716</v>
      </c>
      <c r="GM15" s="51">
        <f t="shared" si="328"/>
        <v>218064.00579611401</v>
      </c>
      <c r="GN15" s="51">
        <f t="shared" si="329"/>
        <v>218166.57545405428</v>
      </c>
      <c r="GO15" s="51">
        <f t="shared" si="330"/>
        <v>216988.95149634912</v>
      </c>
      <c r="GP15" s="51">
        <f t="shared" si="331"/>
        <v>215420.67822082908</v>
      </c>
      <c r="GQ15" s="51">
        <f t="shared" si="332"/>
        <v>221748.65097312216</v>
      </c>
      <c r="GR15" s="51">
        <f t="shared" si="333"/>
        <v>221799.09152657702</v>
      </c>
      <c r="GS15" s="51">
        <f t="shared" si="334"/>
        <v>221799.09152657702</v>
      </c>
      <c r="GT15" s="51">
        <f t="shared" si="335"/>
        <v>235718.94107617956</v>
      </c>
      <c r="GU15" s="51">
        <f t="shared" si="336"/>
        <v>223632.22842533022</v>
      </c>
      <c r="GV15" s="51">
        <f t="shared" si="337"/>
        <v>208531.02931085345</v>
      </c>
      <c r="GW15" s="51">
        <f t="shared" si="338"/>
        <v>215319.65911393397</v>
      </c>
      <c r="GX15" s="51">
        <f t="shared" si="339"/>
        <v>230072.68925080367</v>
      </c>
      <c r="GY15" s="51">
        <f t="shared" si="340"/>
        <v>228995.53714407134</v>
      </c>
      <c r="GZ15" s="51">
        <f t="shared" si="341"/>
        <v>229103.24861084446</v>
      </c>
      <c r="HA15" s="51">
        <f t="shared" si="342"/>
        <v>227866.59045736378</v>
      </c>
      <c r="HB15" s="51">
        <f t="shared" si="343"/>
        <v>226219.69976669116</v>
      </c>
      <c r="HC15" s="51">
        <f t="shared" si="344"/>
        <v>232864.89329211533</v>
      </c>
      <c r="HD15" s="51">
        <f t="shared" si="345"/>
        <v>232917.86242652184</v>
      </c>
      <c r="HE15" s="51">
        <f t="shared" si="346"/>
        <v>232917.86242652184</v>
      </c>
      <c r="HF15" s="51">
        <f t="shared" si="347"/>
        <v>247535.51293210889</v>
      </c>
      <c r="HG15" s="51">
        <f t="shared" si="348"/>
        <v>234842.89433289293</v>
      </c>
      <c r="HH15" s="51">
        <f t="shared" si="349"/>
        <v>218646.74105435523</v>
      </c>
      <c r="HI15" s="51">
        <f t="shared" si="350"/>
        <v>225764.6831063047</v>
      </c>
      <c r="HJ15" s="51">
        <f t="shared" si="351"/>
        <v>241233.37364489472</v>
      </c>
      <c r="HK15" s="51">
        <f t="shared" si="352"/>
        <v>240103.96955316231</v>
      </c>
      <c r="HL15" s="51">
        <f t="shared" si="353"/>
        <v>240216.90603682114</v>
      </c>
      <c r="HM15" s="51">
        <f t="shared" si="354"/>
        <v>238920.25835829371</v>
      </c>
      <c r="HN15" s="51">
        <f t="shared" si="355"/>
        <v>237193.47801496388</v>
      </c>
      <c r="HO15" s="51">
        <f t="shared" si="356"/>
        <v>244161.0257838075</v>
      </c>
      <c r="HP15" s="51">
        <f t="shared" si="357"/>
        <v>244216.56441828658</v>
      </c>
      <c r="HQ15" s="51">
        <f t="shared" si="358"/>
        <v>244216.56441828658</v>
      </c>
      <c r="HR15" s="51">
        <f t="shared" si="359"/>
        <v>259543.30814309593</v>
      </c>
      <c r="HS15" s="51">
        <f t="shared" si="360"/>
        <v>246234.97843630915</v>
      </c>
      <c r="HT15" s="51">
        <f t="shared" si="361"/>
        <v>227173.81103805098</v>
      </c>
      <c r="HU15" s="51">
        <f t="shared" si="362"/>
        <v>234569.34785187148</v>
      </c>
      <c r="HV15" s="51">
        <f t="shared" si="363"/>
        <v>250641.30650295489</v>
      </c>
      <c r="HW15" s="51">
        <f t="shared" si="364"/>
        <v>249467.85644152891</v>
      </c>
      <c r="HX15" s="51">
        <f t="shared" si="365"/>
        <v>249585.19736906479</v>
      </c>
      <c r="HY15" s="51">
        <f t="shared" si="366"/>
        <v>248237.98133792583</v>
      </c>
      <c r="HZ15" s="51">
        <f t="shared" si="367"/>
        <v>246443.85776888387</v>
      </c>
      <c r="IA15" s="51">
        <f t="shared" si="368"/>
        <v>253683.13502774033</v>
      </c>
      <c r="IB15" s="51">
        <f t="shared" si="305"/>
        <v>253740.83963012145</v>
      </c>
      <c r="IC15" s="51">
        <f t="shared" si="3"/>
        <v>253740.83963012145</v>
      </c>
      <c r="ID15" s="51">
        <f t="shared" si="3"/>
        <v>269665.31564096163</v>
      </c>
      <c r="IE15" s="51">
        <f t="shared" si="3"/>
        <v>255837.97038320603</v>
      </c>
      <c r="IF15" s="51">
        <f t="shared" si="3"/>
        <v>235733.12330845813</v>
      </c>
      <c r="IG15" s="51">
        <f t="shared" si="3"/>
        <v>243407.30451666343</v>
      </c>
      <c r="IH15" s="51">
        <f t="shared" si="3"/>
        <v>260084.81233850337</v>
      </c>
      <c r="II15" s="51">
        <f t="shared" si="3"/>
        <v>258867.14976215953</v>
      </c>
      <c r="IJ15" s="51">
        <f t="shared" si="3"/>
        <v>258988.91178751597</v>
      </c>
      <c r="IK15" s="51">
        <f t="shared" si="3"/>
        <v>257590.93619631365</v>
      </c>
      <c r="IL15" s="51">
        <f t="shared" si="3"/>
        <v>255729.21476548928</v>
      </c>
      <c r="IM15" s="51">
        <f t="shared" si="3"/>
        <v>263241.24896929233</v>
      </c>
      <c r="IN15" s="51">
        <f t="shared" si="3"/>
        <v>263301.12772946461</v>
      </c>
      <c r="IO15" s="51">
        <f t="shared" si="3"/>
        <v>263301.12772946461</v>
      </c>
      <c r="IP15" s="51">
        <f t="shared" si="3"/>
        <v>279825.59615270729</v>
      </c>
      <c r="IQ15" s="51">
        <f t="shared" si="3"/>
        <v>265477.27285883448</v>
      </c>
      <c r="IS15" s="51">
        <f t="shared" si="300"/>
        <v>2379587.2948952867</v>
      </c>
      <c r="IT15" s="51">
        <f t="shared" si="300"/>
        <v>2529307.8083600397</v>
      </c>
      <c r="IU15" s="51">
        <f t="shared" si="300"/>
        <v>2669129.7966754711</v>
      </c>
      <c r="IV15" s="51">
        <f t="shared" si="300"/>
        <v>2801130.989029754</v>
      </c>
      <c r="IW15" s="51">
        <f t="shared" si="300"/>
        <v>2925923.6967765144</v>
      </c>
      <c r="IX15" s="51">
        <f t="shared" si="300"/>
        <v>3038431.2411322612</v>
      </c>
      <c r="IZ15" s="111">
        <f t="shared" si="301"/>
        <v>50059.781091415382</v>
      </c>
      <c r="JA15" s="111">
        <f t="shared" si="5"/>
        <v>51689.453773586254</v>
      </c>
      <c r="JB15" s="111">
        <f t="shared" si="6"/>
        <v>55231.053609003691</v>
      </c>
      <c r="JC15" s="111">
        <f t="shared" si="7"/>
        <v>54972.473392700274</v>
      </c>
      <c r="JD15" s="111">
        <f t="shared" si="8"/>
        <v>54998.330515573143</v>
      </c>
      <c r="JE15" s="111">
        <f t="shared" si="9"/>
        <v>54701.459413690871</v>
      </c>
      <c r="JF15" s="111">
        <f t="shared" si="10"/>
        <v>54306.108238716974</v>
      </c>
      <c r="JG15" s="111">
        <f t="shared" si="11"/>
        <v>55901.347730375266</v>
      </c>
      <c r="JH15" s="111">
        <f t="shared" si="12"/>
        <v>59591.306622731812</v>
      </c>
      <c r="JI15" s="111">
        <f t="shared" si="13"/>
        <v>59591.306622731812</v>
      </c>
      <c r="JJ15" s="111">
        <f t="shared" si="14"/>
        <v>63331.186786096994</v>
      </c>
      <c r="JK15" s="111">
        <f t="shared" si="15"/>
        <v>60083.820015204205</v>
      </c>
      <c r="JL15" s="111">
        <f t="shared" si="16"/>
        <v>53352.011642890429</v>
      </c>
      <c r="JM15" s="111">
        <f t="shared" si="17"/>
        <v>55088.86134573882</v>
      </c>
      <c r="JN15" s="111">
        <f t="shared" si="18"/>
        <v>58863.377964351304</v>
      </c>
      <c r="JO15" s="111">
        <f t="shared" si="19"/>
        <v>58587.791966768767</v>
      </c>
      <c r="JP15" s="111">
        <f t="shared" si="20"/>
        <v>58615.349608661883</v>
      </c>
      <c r="JQ15" s="111">
        <f t="shared" si="21"/>
        <v>58298.954487893432</v>
      </c>
      <c r="JR15" s="111">
        <f t="shared" si="22"/>
        <v>57877.602655536844</v>
      </c>
      <c r="JS15" s="111">
        <f t="shared" si="23"/>
        <v>59577.754635361358</v>
      </c>
      <c r="JT15" s="111">
        <f t="shared" si="24"/>
        <v>63106.613709873869</v>
      </c>
      <c r="JU15" s="111">
        <f t="shared" si="25"/>
        <v>63106.613709873869</v>
      </c>
      <c r="JV15" s="111">
        <f t="shared" si="26"/>
        <v>67067.110402535356</v>
      </c>
      <c r="JW15" s="111">
        <f t="shared" si="27"/>
        <v>63628.180598857602</v>
      </c>
      <c r="JX15" s="111">
        <f t="shared" si="28"/>
        <v>56499.26105342769</v>
      </c>
      <c r="JY15" s="111">
        <f t="shared" si="29"/>
        <v>58338.567983944828</v>
      </c>
      <c r="JZ15" s="111">
        <f t="shared" si="30"/>
        <v>62335.744345595791</v>
      </c>
      <c r="KA15" s="111">
        <f t="shared" si="31"/>
        <v>62043.901456440923</v>
      </c>
      <c r="KB15" s="111">
        <f t="shared" si="32"/>
        <v>62073.084730986549</v>
      </c>
      <c r="KC15" s="111">
        <f t="shared" si="33"/>
        <v>61738.025377573969</v>
      </c>
      <c r="KD15" s="111">
        <f t="shared" si="34"/>
        <v>61291.817888135702</v>
      </c>
      <c r="KE15" s="111">
        <f t="shared" si="35"/>
        <v>63092.262287150363</v>
      </c>
      <c r="KF15" s="111">
        <f t="shared" si="36"/>
        <v>66270.143259440709</v>
      </c>
      <c r="KG15" s="111">
        <f t="shared" si="37"/>
        <v>66270.143259440709</v>
      </c>
      <c r="KH15" s="111">
        <f t="shared" si="38"/>
        <v>70429.179337780501</v>
      </c>
      <c r="KI15" s="111">
        <f t="shared" si="39"/>
        <v>66817.856255280392</v>
      </c>
      <c r="KJ15" s="111">
        <f t="shared" si="40"/>
        <v>59331.564537384773</v>
      </c>
      <c r="KK15" s="111">
        <f t="shared" si="41"/>
        <v>61263.075778723673</v>
      </c>
      <c r="KL15" s="111">
        <f t="shared" si="42"/>
        <v>65460.6302749557</v>
      </c>
      <c r="KM15" s="111">
        <f t="shared" si="43"/>
        <v>65154.157324870655</v>
      </c>
      <c r="KN15" s="111">
        <f t="shared" si="44"/>
        <v>65184.803554659025</v>
      </c>
      <c r="KO15" s="111">
        <f t="shared" si="45"/>
        <v>64832.947702384175</v>
      </c>
      <c r="KP15" s="111">
        <f t="shared" si="46"/>
        <v>64364.371866823494</v>
      </c>
      <c r="KQ15" s="111">
        <f t="shared" si="47"/>
        <v>66255.072401032172</v>
      </c>
      <c r="KR15" s="111">
        <f t="shared" si="48"/>
        <v>69484.867075980073</v>
      </c>
      <c r="KS15" s="111">
        <f t="shared" si="49"/>
        <v>69484.867075980073</v>
      </c>
      <c r="KT15" s="111">
        <f t="shared" si="50"/>
        <v>73845.655431850682</v>
      </c>
      <c r="KU15" s="111">
        <f t="shared" si="51"/>
        <v>70059.149291769398</v>
      </c>
      <c r="KV15" s="111">
        <f t="shared" si="52"/>
        <v>62209.702175388164</v>
      </c>
      <c r="KW15" s="111">
        <f t="shared" si="53"/>
        <v>64234.909836925486</v>
      </c>
      <c r="KX15" s="111">
        <f t="shared" si="54"/>
        <v>68636.085115406793</v>
      </c>
      <c r="KY15" s="111">
        <f t="shared" si="55"/>
        <v>68314.745351349324</v>
      </c>
      <c r="KZ15" s="111">
        <f t="shared" si="56"/>
        <v>68346.87821086176</v>
      </c>
      <c r="LA15" s="111">
        <f t="shared" si="57"/>
        <v>67977.954047992374</v>
      </c>
      <c r="LB15" s="111">
        <f t="shared" si="58"/>
        <v>67486.647887366096</v>
      </c>
      <c r="LC15" s="111">
        <f t="shared" si="59"/>
        <v>69469.065139516199</v>
      </c>
      <c r="LD15" s="111">
        <f t="shared" si="60"/>
        <v>72194.728295532317</v>
      </c>
      <c r="LE15" s="111">
        <f t="shared" si="61"/>
        <v>72194.728295532317</v>
      </c>
      <c r="LF15" s="111">
        <f t="shared" si="62"/>
        <v>76725.58434742839</v>
      </c>
      <c r="LG15" s="111">
        <f t="shared" si="63"/>
        <v>72791.40711609523</v>
      </c>
      <c r="LH15" s="111">
        <f t="shared" si="64"/>
        <v>64635.837051931012</v>
      </c>
      <c r="LI15" s="111">
        <f t="shared" si="65"/>
        <v>66740.026395876092</v>
      </c>
      <c r="LJ15" s="111">
        <f t="shared" si="66"/>
        <v>71312.844432118829</v>
      </c>
      <c r="LK15" s="111">
        <f t="shared" si="67"/>
        <v>70978.972642002132</v>
      </c>
      <c r="LL15" s="111">
        <f t="shared" si="68"/>
        <v>71012.35866056243</v>
      </c>
      <c r="LM15" s="111">
        <f t="shared" si="69"/>
        <v>70629.046713359756</v>
      </c>
      <c r="LN15" s="111">
        <f t="shared" si="70"/>
        <v>70118.579956079353</v>
      </c>
      <c r="LO15" s="111">
        <f t="shared" si="71"/>
        <v>72178.310094597924</v>
      </c>
      <c r="LP15" s="111">
        <f t="shared" si="72"/>
        <v>74914.835956424417</v>
      </c>
      <c r="LQ15" s="111">
        <f t="shared" si="73"/>
        <v>74914.835956424417</v>
      </c>
      <c r="LR15" s="111">
        <f t="shared" si="74"/>
        <v>79616.402758926997</v>
      </c>
      <c r="LS15" s="111">
        <f t="shared" si="75"/>
        <v>75533.996067092914</v>
      </c>
      <c r="LT15" s="111">
        <f t="shared" si="76"/>
        <v>67071.145552759757</v>
      </c>
      <c r="LU15" s="111">
        <f t="shared" si="77"/>
        <v>69254.615222146371</v>
      </c>
      <c r="LV15" s="111">
        <f t="shared" si="78"/>
        <v>73999.725026305066</v>
      </c>
      <c r="LW15" s="111">
        <f t="shared" si="79"/>
        <v>73653.27382442946</v>
      </c>
      <c r="LX15" s="111">
        <f t="shared" si="80"/>
        <v>73687.917740442892</v>
      </c>
      <c r="LY15" s="111">
        <f t="shared" si="81"/>
        <v>73290.163606272938</v>
      </c>
      <c r="LZ15" s="111">
        <f t="shared" si="82"/>
        <v>72760.463802897721</v>
      </c>
      <c r="MA15" s="111">
        <f t="shared" si="83"/>
        <v>74897.79916081985</v>
      </c>
      <c r="MD15" s="111"/>
      <c r="ME15" s="111">
        <f t="shared" si="302"/>
        <v>47697.741717937148</v>
      </c>
      <c r="MF15" s="111">
        <f t="shared" si="84"/>
        <v>50965.841917989026</v>
      </c>
      <c r="MG15" s="111">
        <f t="shared" si="85"/>
        <v>50727.2305288141</v>
      </c>
      <c r="MH15" s="111">
        <f t="shared" si="86"/>
        <v>50751.090838380558</v>
      </c>
      <c r="MI15" s="111">
        <f t="shared" si="87"/>
        <v>50477.145572811984</v>
      </c>
      <c r="MJ15" s="111">
        <f t="shared" si="88"/>
        <v>50112.325346342019</v>
      </c>
      <c r="MK15" s="111">
        <f t="shared" si="89"/>
        <v>51584.372653799801</v>
      </c>
      <c r="ML15" s="111">
        <f t="shared" si="90"/>
        <v>54989.374899874361</v>
      </c>
      <c r="MM15" s="111">
        <f t="shared" si="91"/>
        <v>54989.374899874361</v>
      </c>
      <c r="MN15" s="111">
        <f t="shared" si="92"/>
        <v>58440.443252610268</v>
      </c>
      <c r="MO15" s="111">
        <f t="shared" si="93"/>
        <v>55443.854002897446</v>
      </c>
      <c r="MP15" s="111">
        <f t="shared" si="94"/>
        <v>49231.908749156923</v>
      </c>
      <c r="MQ15" s="111">
        <f t="shared" si="95"/>
        <v>52945.920442854294</v>
      </c>
      <c r="MR15" s="111">
        <f t="shared" si="96"/>
        <v>56573.609447806768</v>
      </c>
      <c r="MS15" s="111">
        <f t="shared" si="97"/>
        <v>56308.743666472226</v>
      </c>
      <c r="MT15" s="111">
        <f t="shared" si="98"/>
        <v>56335.229324001208</v>
      </c>
      <c r="MU15" s="111">
        <f t="shared" si="99"/>
        <v>56031.141882665681</v>
      </c>
      <c r="MV15" s="111">
        <f t="shared" si="100"/>
        <v>55626.180515713626</v>
      </c>
      <c r="MW15" s="111">
        <f t="shared" si="101"/>
        <v>57260.197071249364</v>
      </c>
      <c r="MX15" s="111">
        <f t="shared" si="102"/>
        <v>60651.784540095017</v>
      </c>
      <c r="MY15" s="111">
        <f t="shared" si="103"/>
        <v>60651.784540095017</v>
      </c>
      <c r="MZ15" s="111">
        <f t="shared" si="104"/>
        <v>64458.219047568513</v>
      </c>
      <c r="NA15" s="111">
        <f t="shared" si="105"/>
        <v>61153.062626720341</v>
      </c>
      <c r="NB15" s="111">
        <f t="shared" si="106"/>
        <v>54301.45600651858</v>
      </c>
      <c r="NC15" s="111">
        <f t="shared" si="107"/>
        <v>69639.053476212241</v>
      </c>
      <c r="ND15" s="111">
        <f t="shared" si="108"/>
        <v>74410.503788113434</v>
      </c>
      <c r="NE15" s="111">
        <f t="shared" si="109"/>
        <v>74062.129406176231</v>
      </c>
      <c r="NF15" s="111">
        <f t="shared" si="110"/>
        <v>74096.96563351134</v>
      </c>
      <c r="NG15" s="111">
        <f t="shared" si="111"/>
        <v>73697.003532343137</v>
      </c>
      <c r="NH15" s="111">
        <f t="shared" si="112"/>
        <v>73164.363320347707</v>
      </c>
      <c r="NI15" s="111">
        <f t="shared" si="113"/>
        <v>75313.563208463471</v>
      </c>
      <c r="NJ15" s="111">
        <f t="shared" si="114"/>
        <v>79107.016332497471</v>
      </c>
      <c r="NK15" s="111">
        <f t="shared" si="115"/>
        <v>79107.016332497471</v>
      </c>
      <c r="NL15" s="111">
        <f t="shared" si="116"/>
        <v>84071.679434079066</v>
      </c>
      <c r="NM15" s="111">
        <f t="shared" si="117"/>
        <v>79760.824197945796</v>
      </c>
      <c r="NN15" s="111">
        <f t="shared" si="118"/>
        <v>70824.398651392563</v>
      </c>
      <c r="NO15" s="111">
        <f t="shared" si="119"/>
        <v>72141.910508825778</v>
      </c>
      <c r="NP15" s="111">
        <f t="shared" si="120"/>
        <v>77084.848762805137</v>
      </c>
      <c r="NQ15" s="111">
        <f t="shared" si="121"/>
        <v>76723.95365825198</v>
      </c>
      <c r="NR15" s="111">
        <f t="shared" si="122"/>
        <v>76760.041914329922</v>
      </c>
      <c r="NS15" s="111">
        <f t="shared" si="123"/>
        <v>76345.705006099874</v>
      </c>
      <c r="NT15" s="111">
        <f t="shared" si="124"/>
        <v>75793.921479629324</v>
      </c>
      <c r="NU15" s="111">
        <f t="shared" si="125"/>
        <v>78020.364520630596</v>
      </c>
      <c r="NV15" s="111">
        <f t="shared" si="126"/>
        <v>81823.692307233388</v>
      </c>
      <c r="NW15" s="111">
        <f t="shared" si="127"/>
        <v>81823.692307233388</v>
      </c>
      <c r="NX15" s="111">
        <f t="shared" si="128"/>
        <v>86958.850790843266</v>
      </c>
      <c r="NY15" s="111">
        <f t="shared" si="129"/>
        <v>82499.953100405532</v>
      </c>
      <c r="NZ15" s="111">
        <f t="shared" si="130"/>
        <v>73256.634768510747</v>
      </c>
      <c r="OA15" s="111">
        <f t="shared" si="131"/>
        <v>50169.131509199346</v>
      </c>
      <c r="OB15" s="111">
        <f t="shared" si="132"/>
        <v>53606.563614291772</v>
      </c>
      <c r="OC15" s="111">
        <f t="shared" si="133"/>
        <v>53355.588919642687</v>
      </c>
      <c r="OD15" s="111">
        <f t="shared" si="134"/>
        <v>53380.68551678495</v>
      </c>
      <c r="OE15" s="111">
        <f t="shared" si="135"/>
        <v>53092.546171825896</v>
      </c>
      <c r="OF15" s="111">
        <f t="shared" si="136"/>
        <v>52708.823310747473</v>
      </c>
      <c r="OG15" s="111">
        <f t="shared" si="137"/>
        <v>54257.142629350332</v>
      </c>
      <c r="OH15" s="111">
        <f t="shared" si="138"/>
        <v>56385.956286458379</v>
      </c>
      <c r="OI15" s="111">
        <f t="shared" si="139"/>
        <v>56385.956286458379</v>
      </c>
      <c r="OJ15" s="111">
        <f t="shared" si="140"/>
        <v>59924.67244086571</v>
      </c>
      <c r="OK15" s="111">
        <f t="shared" si="141"/>
        <v>56851.977929418121</v>
      </c>
      <c r="OL15" s="111">
        <f t="shared" si="142"/>
        <v>50482.266068371209</v>
      </c>
      <c r="OM15" s="111">
        <f t="shared" si="143"/>
        <v>47838.869017097255</v>
      </c>
      <c r="ON15" s="111">
        <f t="shared" si="144"/>
        <v>51116.638818644016</v>
      </c>
      <c r="OO15" s="111">
        <f t="shared" si="145"/>
        <v>50877.321429987969</v>
      </c>
      <c r="OP15" s="111">
        <f t="shared" si="146"/>
        <v>50901.252337048674</v>
      </c>
      <c r="OQ15" s="111">
        <f t="shared" si="147"/>
        <v>50626.496526702598</v>
      </c>
      <c r="OR15" s="111">
        <f t="shared" si="148"/>
        <v>50260.596876105097</v>
      </c>
      <c r="OS15" s="111">
        <f t="shared" si="149"/>
        <v>51736.999653093597</v>
      </c>
      <c r="OT15" s="111">
        <f t="shared" si="150"/>
        <v>53698.525731751339</v>
      </c>
      <c r="OU15" s="111">
        <f t="shared" si="151"/>
        <v>53698.525731751339</v>
      </c>
      <c r="OV15" s="111">
        <f t="shared" si="152"/>
        <v>57068.581912219845</v>
      </c>
      <c r="OW15" s="111">
        <f t="shared" si="153"/>
        <v>54142.336156086312</v>
      </c>
      <c r="OX15" s="111">
        <f t="shared" si="154"/>
        <v>48076.213334003136</v>
      </c>
      <c r="OY15" s="111"/>
      <c r="PA15" s="51">
        <f t="shared" si="303"/>
        <v>199261.44299398552</v>
      </c>
      <c r="PB15" s="51">
        <f t="shared" si="155"/>
        <v>194208.46164280997</v>
      </c>
      <c r="PC15" s="51">
        <f t="shared" si="156"/>
        <v>201649.05719297039</v>
      </c>
      <c r="PD15" s="51">
        <f t="shared" si="157"/>
        <v>201682.60422083619</v>
      </c>
      <c r="PE15" s="51">
        <f t="shared" si="158"/>
        <v>201956.54948640478</v>
      </c>
      <c r="PF15" s="51">
        <f t="shared" si="159"/>
        <v>218163.81087117633</v>
      </c>
      <c r="PG15" s="51">
        <f t="shared" si="160"/>
        <v>202935.64980070401</v>
      </c>
      <c r="PH15" s="51">
        <f t="shared" si="161"/>
        <v>185877.49481972127</v>
      </c>
      <c r="PI15" s="51">
        <f t="shared" si="162"/>
        <v>193718.80273325802</v>
      </c>
      <c r="PJ15" s="51">
        <f t="shared" si="163"/>
        <v>207308.44146229402</v>
      </c>
      <c r="PK15" s="51">
        <f t="shared" si="164"/>
        <v>209060.85013601347</v>
      </c>
      <c r="PL15" s="51">
        <f t="shared" si="165"/>
        <v>215397.20912290574</v>
      </c>
      <c r="PM15" s="51">
        <f t="shared" si="166"/>
        <v>210254.77701941854</v>
      </c>
      <c r="PN15" s="51">
        <f t="shared" si="167"/>
        <v>204724.8224056327</v>
      </c>
      <c r="PO15" s="51">
        <f t="shared" si="168"/>
        <v>212665.31789272124</v>
      </c>
      <c r="PP15" s="51">
        <f t="shared" si="169"/>
        <v>212700.01502241779</v>
      </c>
      <c r="PQ15" s="51">
        <f t="shared" si="170"/>
        <v>213004.10246375331</v>
      </c>
      <c r="PR15" s="51">
        <f t="shared" si="171"/>
        <v>230293.39865402447</v>
      </c>
      <c r="PS15" s="51">
        <f t="shared" si="172"/>
        <v>213998.58403576736</v>
      </c>
      <c r="PT15" s="51">
        <f t="shared" si="173"/>
        <v>194423.88613000742</v>
      </c>
      <c r="PU15" s="51">
        <f t="shared" si="174"/>
        <v>202727.75489080715</v>
      </c>
      <c r="PV15" s="51">
        <f t="shared" si="175"/>
        <v>216967.26332532446</v>
      </c>
      <c r="PW15" s="51">
        <f t="shared" si="176"/>
        <v>218954.84462583461</v>
      </c>
      <c r="PX15" s="51">
        <f t="shared" si="177"/>
        <v>225938.20417852228</v>
      </c>
      <c r="PY15" s="51">
        <f t="shared" si="178"/>
        <v>209087.92339771084</v>
      </c>
      <c r="PZ15" s="51">
        <f t="shared" si="179"/>
        <v>202301.99232085136</v>
      </c>
      <c r="QA15" s="51">
        <f t="shared" si="180"/>
        <v>210778.78385409631</v>
      </c>
      <c r="QB15" s="51">
        <f t="shared" si="181"/>
        <v>210808.73960293955</v>
      </c>
      <c r="QC15" s="51">
        <f t="shared" si="182"/>
        <v>211208.70170410775</v>
      </c>
      <c r="QD15" s="51">
        <f t="shared" si="183"/>
        <v>229621.68815836721</v>
      </c>
      <c r="QE15" s="51">
        <f t="shared" si="184"/>
        <v>211946.84581572434</v>
      </c>
      <c r="QF15" s="51">
        <f t="shared" si="185"/>
        <v>188755.57751574076</v>
      </c>
      <c r="QG15" s="51">
        <f t="shared" si="186"/>
        <v>197475.7185601602</v>
      </c>
      <c r="QH15" s="51">
        <f t="shared" si="187"/>
        <v>211461.64009168031</v>
      </c>
      <c r="QI15" s="51">
        <f t="shared" si="188"/>
        <v>214388.87027099621</v>
      </c>
      <c r="QJ15" s="51">
        <f t="shared" si="189"/>
        <v>223463.65351411095</v>
      </c>
      <c r="QK15" s="51">
        <f t="shared" si="190"/>
        <v>220557.62765092216</v>
      </c>
      <c r="QL15" s="51">
        <f t="shared" si="191"/>
        <v>213499.22287070952</v>
      </c>
      <c r="QM15" s="51">
        <f t="shared" si="192"/>
        <v>222396.01203489554</v>
      </c>
      <c r="QN15" s="51">
        <f t="shared" si="193"/>
        <v>222427.96377163264</v>
      </c>
      <c r="QO15" s="51">
        <f t="shared" si="194"/>
        <v>222842.30067986267</v>
      </c>
      <c r="QP15" s="51">
        <f t="shared" si="195"/>
        <v>242170.77079026008</v>
      </c>
      <c r="QQ15" s="51">
        <f t="shared" si="196"/>
        <v>223640.38606754274</v>
      </c>
      <c r="QR15" s="51">
        <f t="shared" si="197"/>
        <v>199032.75092250999</v>
      </c>
      <c r="QS15" s="51">
        <f t="shared" si="198"/>
        <v>208175.90063599678</v>
      </c>
      <c r="QT15" s="51">
        <f t="shared" si="199"/>
        <v>222910.60796945827</v>
      </c>
      <c r="QU15" s="51">
        <f t="shared" si="200"/>
        <v>225918.76180410612</v>
      </c>
      <c r="QV15" s="51">
        <f t="shared" si="201"/>
        <v>235307.14947917213</v>
      </c>
      <c r="QW15" s="51">
        <f t="shared" si="202"/>
        <v>256729.08089708677</v>
      </c>
      <c r="QX15" s="51">
        <f t="shared" si="203"/>
        <v>251073.5622880382</v>
      </c>
      <c r="QY15" s="51">
        <f t="shared" si="204"/>
        <v>260274.50200368103</v>
      </c>
      <c r="QZ15" s="51">
        <f t="shared" si="205"/>
        <v>260320.74597748171</v>
      </c>
      <c r="RA15" s="51">
        <f t="shared" si="206"/>
        <v>260608.88532244076</v>
      </c>
      <c r="RB15" s="51">
        <f t="shared" si="207"/>
        <v>280680.14026419917</v>
      </c>
      <c r="RC15" s="51">
        <f t="shared" si="208"/>
        <v>262036.98509872824</v>
      </c>
      <c r="RD15" s="51">
        <f t="shared" si="209"/>
        <v>235423.6918035236</v>
      </c>
      <c r="RE15" s="51">
        <f t="shared" si="210"/>
        <v>244923.4179612892</v>
      </c>
      <c r="RF15" s="51">
        <f t="shared" si="211"/>
        <v>262029.47849420802</v>
      </c>
      <c r="RG15" s="51">
        <f t="shared" si="212"/>
        <v>263594.85115411296</v>
      </c>
      <c r="RH15" s="51">
        <f t="shared" si="213"/>
        <v>270115.28996125603</v>
      </c>
      <c r="RI15" s="51">
        <f t="shared" si="214"/>
        <v>271028.15903418837</v>
      </c>
      <c r="RJ15" s="51">
        <f t="shared" si="215"/>
        <v>265445.79890631919</v>
      </c>
      <c r="RK15" s="51">
        <f t="shared" si="216"/>
        <v>274984.12369235029</v>
      </c>
      <c r="RL15" s="51">
        <f t="shared" si="217"/>
        <v>275034.31558860512</v>
      </c>
      <c r="RM15" s="51">
        <f t="shared" si="218"/>
        <v>275309.07139895117</v>
      </c>
      <c r="RN15" s="51">
        <f t="shared" si="219"/>
        <v>296130.30311228492</v>
      </c>
      <c r="RO15" s="51">
        <f t="shared" si="220"/>
        <v>276892.3778462077</v>
      </c>
      <c r="RP15" s="51">
        <f t="shared" si="221"/>
        <v>249105.74312946654</v>
      </c>
      <c r="RQ15" s="51">
        <f t="shared" si="222"/>
        <v>258963.39400705846</v>
      </c>
      <c r="RR15" s="51">
        <f t="shared" si="223"/>
        <v>277015.95545258862</v>
      </c>
      <c r="RS15" s="51">
        <f t="shared" si="224"/>
        <v>278378.0874305027</v>
      </c>
      <c r="RT15" s="51">
        <f t="shared" si="225"/>
        <v>284600.61619395576</v>
      </c>
      <c r="RU15" s="51"/>
      <c r="RV15" s="51">
        <f t="shared" si="304"/>
        <v>2431220.3744830796</v>
      </c>
      <c r="RW15" s="51">
        <f t="shared" si="226"/>
        <v>2556652.9706442319</v>
      </c>
      <c r="RX15" s="51">
        <f t="shared" si="226"/>
        <v>2521300.1348064858</v>
      </c>
      <c r="RY15" s="51">
        <f t="shared" si="226"/>
        <v>2658879.4546770686</v>
      </c>
      <c r="RZ15" s="51">
        <f t="shared" si="226"/>
        <v>3107810.6312260451</v>
      </c>
      <c r="SA15" s="51">
        <f t="shared" si="226"/>
        <v>3282887.945792479</v>
      </c>
    </row>
    <row r="16" spans="1:495" x14ac:dyDescent="0.3">
      <c r="A16" s="1">
        <v>302200</v>
      </c>
      <c r="B16" s="1" t="s">
        <v>191</v>
      </c>
      <c r="C16" s="1" t="s">
        <v>167</v>
      </c>
      <c r="D16" s="44">
        <v>0.68910000000000005</v>
      </c>
      <c r="E16" s="1" t="s">
        <v>175</v>
      </c>
      <c r="F16" s="107">
        <f>VLOOKUP(A16,Auxiliar_OPEX_CustosUnit!$A$4:$E$129,COLUMN(Auxiliar_OPEX_CustosUnit!$E$3),0)</f>
        <v>34</v>
      </c>
      <c r="G16" s="107">
        <f>INDEX(Auxiliar_OPEX_Drivers!$B$76:$I$84,MATCH($E16,Auxiliar_OPEX_Drivers!$B$76:$B$84,0),MATCH(YEAR(G$2),Auxiliar_OPEX_Drivers!$B$76:$I$76,0))*$F16</f>
        <v>34</v>
      </c>
      <c r="H16" s="107">
        <f>INDEX(Auxiliar_OPEX_Drivers!$B$76:$I$84,MATCH($E16,Auxiliar_OPEX_Drivers!$B$76:$B$84,0),MATCH(YEAR(H$2),Auxiliar_OPEX_Drivers!$B$76:$I$76,0))*$F16</f>
        <v>34</v>
      </c>
      <c r="I16" s="107">
        <f>INDEX(Auxiliar_OPEX_Drivers!$B$76:$I$84,MATCH($E16,Auxiliar_OPEX_Drivers!$B$76:$B$84,0),MATCH(YEAR(I$2),Auxiliar_OPEX_Drivers!$B$76:$I$76,0))*$F16</f>
        <v>34</v>
      </c>
      <c r="J16" s="107">
        <f>INDEX(Auxiliar_OPEX_Drivers!$B$76:$I$84,MATCH($E16,Auxiliar_OPEX_Drivers!$B$76:$B$84,0),MATCH(YEAR(J$2),Auxiliar_OPEX_Drivers!$B$76:$I$76,0))*$F16</f>
        <v>34</v>
      </c>
      <c r="K16" s="107">
        <f>INDEX(Auxiliar_OPEX_Drivers!$B$76:$I$84,MATCH($E16,Auxiliar_OPEX_Drivers!$B$76:$B$84,0),MATCH(YEAR(K$2),Auxiliar_OPEX_Drivers!$B$76:$I$76,0))*$F16</f>
        <v>34</v>
      </c>
      <c r="L16" s="107">
        <f>INDEX(Auxiliar_OPEX_Drivers!$B$76:$I$84,MATCH($E16,Auxiliar_OPEX_Drivers!$B$76:$B$84,0),MATCH(YEAR(L$2),Auxiliar_OPEX_Drivers!$B$76:$I$76,0))*$F16</f>
        <v>34</v>
      </c>
      <c r="M16" s="107">
        <f>INDEX(Auxiliar_OPEX_Drivers!$B$76:$I$84,MATCH($E16,Auxiliar_OPEX_Drivers!$B$76:$B$84,0),MATCH(YEAR(M$2),Auxiliar_OPEX_Drivers!$B$76:$I$76,0))*$F16</f>
        <v>34</v>
      </c>
      <c r="N16" s="107">
        <f>INDEX(Auxiliar_OPEX_Drivers!$B$76:$I$84,MATCH($E16,Auxiliar_OPEX_Drivers!$B$76:$B$84,0),MATCH(YEAR(N$2),Auxiliar_OPEX_Drivers!$B$76:$I$76,0))*$F16</f>
        <v>36.236043312809194</v>
      </c>
      <c r="O16" s="107">
        <f>INDEX(Auxiliar_OPEX_Drivers!$B$76:$I$84,MATCH($E16,Auxiliar_OPEX_Drivers!$B$76:$B$84,0),MATCH(YEAR(O$2),Auxiliar_OPEX_Drivers!$B$76:$I$76,0))*$F16</f>
        <v>36.236043312809194</v>
      </c>
      <c r="P16" s="107">
        <f>INDEX(Auxiliar_OPEX_Drivers!$B$76:$I$84,MATCH($E16,Auxiliar_OPEX_Drivers!$B$76:$B$84,0),MATCH(YEAR(P$2),Auxiliar_OPEX_Drivers!$B$76:$I$76,0))*$F16</f>
        <v>36.236043312809194</v>
      </c>
      <c r="Q16" s="107">
        <f>INDEX(Auxiliar_OPEX_Drivers!$B$76:$I$84,MATCH($E16,Auxiliar_OPEX_Drivers!$B$76:$B$84,0),MATCH(YEAR(Q$2),Auxiliar_OPEX_Drivers!$B$76:$I$76,0))*$F16</f>
        <v>36.236043312809194</v>
      </c>
      <c r="R16" s="107">
        <f>INDEX(Auxiliar_OPEX_Drivers!$B$76:$I$84,MATCH($E16,Auxiliar_OPEX_Drivers!$B$76:$B$84,0),MATCH(YEAR(R$2),Auxiliar_OPEX_Drivers!$B$76:$I$76,0))*$F16</f>
        <v>36.236043312809194</v>
      </c>
      <c r="S16" s="107">
        <f>INDEX(Auxiliar_OPEX_Drivers!$B$76:$I$84,MATCH($E16,Auxiliar_OPEX_Drivers!$B$76:$B$84,0),MATCH(YEAR(S$2),Auxiliar_OPEX_Drivers!$B$76:$I$76,0))*$F16</f>
        <v>36.236043312809194</v>
      </c>
      <c r="T16" s="107">
        <f>INDEX(Auxiliar_OPEX_Drivers!$B$76:$I$84,MATCH($E16,Auxiliar_OPEX_Drivers!$B$76:$B$84,0),MATCH(YEAR(T$2),Auxiliar_OPEX_Drivers!$B$76:$I$76,0))*$F16</f>
        <v>36.236043312809194</v>
      </c>
      <c r="U16" s="107">
        <f>INDEX(Auxiliar_OPEX_Drivers!$B$76:$I$84,MATCH($E16,Auxiliar_OPEX_Drivers!$B$76:$B$84,0),MATCH(YEAR(U$2),Auxiliar_OPEX_Drivers!$B$76:$I$76,0))*$F16</f>
        <v>36.236043312809194</v>
      </c>
      <c r="V16" s="107">
        <f>INDEX(Auxiliar_OPEX_Drivers!$B$76:$I$84,MATCH($E16,Auxiliar_OPEX_Drivers!$B$76:$B$84,0),MATCH(YEAR(V$2),Auxiliar_OPEX_Drivers!$B$76:$I$76,0))*$F16</f>
        <v>36.236043312809194</v>
      </c>
      <c r="W16" s="107">
        <f>INDEX(Auxiliar_OPEX_Drivers!$B$76:$I$84,MATCH($E16,Auxiliar_OPEX_Drivers!$B$76:$B$84,0),MATCH(YEAR(W$2),Auxiliar_OPEX_Drivers!$B$76:$I$76,0))*$F16</f>
        <v>36.236043312809194</v>
      </c>
      <c r="X16" s="107">
        <f>INDEX(Auxiliar_OPEX_Drivers!$B$76:$I$84,MATCH($E16,Auxiliar_OPEX_Drivers!$B$76:$B$84,0),MATCH(YEAR(X$2),Auxiliar_OPEX_Drivers!$B$76:$I$76,0))*$F16</f>
        <v>36.236043312809194</v>
      </c>
      <c r="Y16" s="107">
        <f>INDEX(Auxiliar_OPEX_Drivers!$B$76:$I$84,MATCH($E16,Auxiliar_OPEX_Drivers!$B$76:$B$84,0),MATCH(YEAR(Y$2),Auxiliar_OPEX_Drivers!$B$76:$I$76,0))*$F16</f>
        <v>36.236043312809194</v>
      </c>
      <c r="Z16" s="107">
        <f>INDEX(Auxiliar_OPEX_Drivers!$B$76:$I$84,MATCH($E16,Auxiliar_OPEX_Drivers!$B$76:$B$84,0),MATCH(YEAR(Z$2),Auxiliar_OPEX_Drivers!$B$76:$I$76,0))*$F16</f>
        <v>38.373617181996913</v>
      </c>
      <c r="AA16" s="107">
        <f>INDEX(Auxiliar_OPEX_Drivers!$B$76:$I$84,MATCH($E16,Auxiliar_OPEX_Drivers!$B$76:$B$84,0),MATCH(YEAR(AA$2),Auxiliar_OPEX_Drivers!$B$76:$I$76,0))*$F16</f>
        <v>38.373617181996913</v>
      </c>
      <c r="AB16" s="107">
        <f>INDEX(Auxiliar_OPEX_Drivers!$B$76:$I$84,MATCH($E16,Auxiliar_OPEX_Drivers!$B$76:$B$84,0),MATCH(YEAR(AB$2),Auxiliar_OPEX_Drivers!$B$76:$I$76,0))*$F16</f>
        <v>38.373617181996913</v>
      </c>
      <c r="AC16" s="107">
        <f>INDEX(Auxiliar_OPEX_Drivers!$B$76:$I$84,MATCH($E16,Auxiliar_OPEX_Drivers!$B$76:$B$84,0),MATCH(YEAR(AC$2),Auxiliar_OPEX_Drivers!$B$76:$I$76,0))*$F16</f>
        <v>38.373617181996913</v>
      </c>
      <c r="AD16" s="107">
        <f>INDEX(Auxiliar_OPEX_Drivers!$B$76:$I$84,MATCH($E16,Auxiliar_OPEX_Drivers!$B$76:$B$84,0),MATCH(YEAR(AD$2),Auxiliar_OPEX_Drivers!$B$76:$I$76,0))*$F16</f>
        <v>38.373617181996913</v>
      </c>
      <c r="AE16" s="107">
        <f>INDEX(Auxiliar_OPEX_Drivers!$B$76:$I$84,MATCH($E16,Auxiliar_OPEX_Drivers!$B$76:$B$84,0),MATCH(YEAR(AE$2),Auxiliar_OPEX_Drivers!$B$76:$I$76,0))*$F16</f>
        <v>38.373617181996913</v>
      </c>
      <c r="AF16" s="107">
        <f>INDEX(Auxiliar_OPEX_Drivers!$B$76:$I$84,MATCH($E16,Auxiliar_OPEX_Drivers!$B$76:$B$84,0),MATCH(YEAR(AF$2),Auxiliar_OPEX_Drivers!$B$76:$I$76,0))*$F16</f>
        <v>38.373617181996913</v>
      </c>
      <c r="AG16" s="107">
        <f>INDEX(Auxiliar_OPEX_Drivers!$B$76:$I$84,MATCH($E16,Auxiliar_OPEX_Drivers!$B$76:$B$84,0),MATCH(YEAR(AG$2),Auxiliar_OPEX_Drivers!$B$76:$I$76,0))*$F16</f>
        <v>38.373617181996913</v>
      </c>
      <c r="AH16" s="107">
        <f>INDEX(Auxiliar_OPEX_Drivers!$B$76:$I$84,MATCH($E16,Auxiliar_OPEX_Drivers!$B$76:$B$84,0),MATCH(YEAR(AH$2),Auxiliar_OPEX_Drivers!$B$76:$I$76,0))*$F16</f>
        <v>38.373617181996913</v>
      </c>
      <c r="AI16" s="107">
        <f>INDEX(Auxiliar_OPEX_Drivers!$B$76:$I$84,MATCH($E16,Auxiliar_OPEX_Drivers!$B$76:$B$84,0),MATCH(YEAR(AI$2),Auxiliar_OPEX_Drivers!$B$76:$I$76,0))*$F16</f>
        <v>38.373617181996913</v>
      </c>
      <c r="AJ16" s="107">
        <f>INDEX(Auxiliar_OPEX_Drivers!$B$76:$I$84,MATCH($E16,Auxiliar_OPEX_Drivers!$B$76:$B$84,0),MATCH(YEAR(AJ$2),Auxiliar_OPEX_Drivers!$B$76:$I$76,0))*$F16</f>
        <v>38.373617181996913</v>
      </c>
      <c r="AK16" s="107">
        <f>INDEX(Auxiliar_OPEX_Drivers!$B$76:$I$84,MATCH($E16,Auxiliar_OPEX_Drivers!$B$76:$B$84,0),MATCH(YEAR(AK$2),Auxiliar_OPEX_Drivers!$B$76:$I$76,0))*$F16</f>
        <v>38.373617181996913</v>
      </c>
      <c r="AL16" s="107">
        <f>INDEX(Auxiliar_OPEX_Drivers!$B$76:$I$84,MATCH($E16,Auxiliar_OPEX_Drivers!$B$76:$B$84,0),MATCH(YEAR(AL$2),Auxiliar_OPEX_Drivers!$B$76:$I$76,0))*$F16</f>
        <v>40.297283573559589</v>
      </c>
      <c r="AM16" s="107">
        <f>INDEX(Auxiliar_OPEX_Drivers!$B$76:$I$84,MATCH($E16,Auxiliar_OPEX_Drivers!$B$76:$B$84,0),MATCH(YEAR(AM$2),Auxiliar_OPEX_Drivers!$B$76:$I$76,0))*$F16</f>
        <v>40.297283573559589</v>
      </c>
      <c r="AN16" s="107">
        <f>INDEX(Auxiliar_OPEX_Drivers!$B$76:$I$84,MATCH($E16,Auxiliar_OPEX_Drivers!$B$76:$B$84,0),MATCH(YEAR(AN$2),Auxiliar_OPEX_Drivers!$B$76:$I$76,0))*$F16</f>
        <v>40.297283573559589</v>
      </c>
      <c r="AO16" s="107">
        <f>INDEX(Auxiliar_OPEX_Drivers!$B$76:$I$84,MATCH($E16,Auxiliar_OPEX_Drivers!$B$76:$B$84,0),MATCH(YEAR(AO$2),Auxiliar_OPEX_Drivers!$B$76:$I$76,0))*$F16</f>
        <v>40.297283573559589</v>
      </c>
      <c r="AP16" s="107">
        <f>INDEX(Auxiliar_OPEX_Drivers!$B$76:$I$84,MATCH($E16,Auxiliar_OPEX_Drivers!$B$76:$B$84,0),MATCH(YEAR(AP$2),Auxiliar_OPEX_Drivers!$B$76:$I$76,0))*$F16</f>
        <v>40.297283573559589</v>
      </c>
      <c r="AQ16" s="107">
        <f>INDEX(Auxiliar_OPEX_Drivers!$B$76:$I$84,MATCH($E16,Auxiliar_OPEX_Drivers!$B$76:$B$84,0),MATCH(YEAR(AQ$2),Auxiliar_OPEX_Drivers!$B$76:$I$76,0))*$F16</f>
        <v>40.297283573559589</v>
      </c>
      <c r="AR16" s="107">
        <f>INDEX(Auxiliar_OPEX_Drivers!$B$76:$I$84,MATCH($E16,Auxiliar_OPEX_Drivers!$B$76:$B$84,0),MATCH(YEAR(AR$2),Auxiliar_OPEX_Drivers!$B$76:$I$76,0))*$F16</f>
        <v>40.297283573559589</v>
      </c>
      <c r="AS16" s="107">
        <f>INDEX(Auxiliar_OPEX_Drivers!$B$76:$I$84,MATCH($E16,Auxiliar_OPEX_Drivers!$B$76:$B$84,0),MATCH(YEAR(AS$2),Auxiliar_OPEX_Drivers!$B$76:$I$76,0))*$F16</f>
        <v>40.297283573559589</v>
      </c>
      <c r="AT16" s="107">
        <f>INDEX(Auxiliar_OPEX_Drivers!$B$76:$I$84,MATCH($E16,Auxiliar_OPEX_Drivers!$B$76:$B$84,0),MATCH(YEAR(AT$2),Auxiliar_OPEX_Drivers!$B$76:$I$76,0))*$F16</f>
        <v>40.297283573559589</v>
      </c>
      <c r="AU16" s="107">
        <f>INDEX(Auxiliar_OPEX_Drivers!$B$76:$I$84,MATCH($E16,Auxiliar_OPEX_Drivers!$B$76:$B$84,0),MATCH(YEAR(AU$2),Auxiliar_OPEX_Drivers!$B$76:$I$76,0))*$F16</f>
        <v>40.297283573559589</v>
      </c>
      <c r="AV16" s="107">
        <f>INDEX(Auxiliar_OPEX_Drivers!$B$76:$I$84,MATCH($E16,Auxiliar_OPEX_Drivers!$B$76:$B$84,0),MATCH(YEAR(AV$2),Auxiliar_OPEX_Drivers!$B$76:$I$76,0))*$F16</f>
        <v>40.297283573559589</v>
      </c>
      <c r="AW16" s="107">
        <f>INDEX(Auxiliar_OPEX_Drivers!$B$76:$I$84,MATCH($E16,Auxiliar_OPEX_Drivers!$B$76:$B$84,0),MATCH(YEAR(AW$2),Auxiliar_OPEX_Drivers!$B$76:$I$76,0))*$F16</f>
        <v>40.297283573559589</v>
      </c>
      <c r="AX16" s="107">
        <f>INDEX(Auxiliar_OPEX_Drivers!$B$76:$I$84,MATCH($E16,Auxiliar_OPEX_Drivers!$B$76:$B$84,0),MATCH(YEAR(AX$2),Auxiliar_OPEX_Drivers!$B$76:$I$76,0))*$F16</f>
        <v>42.252079970160224</v>
      </c>
      <c r="AY16" s="107">
        <f>INDEX(Auxiliar_OPEX_Drivers!$B$76:$I$84,MATCH($E16,Auxiliar_OPEX_Drivers!$B$76:$B$84,0),MATCH(YEAR(AY$2),Auxiliar_OPEX_Drivers!$B$76:$I$76,0))*$F16</f>
        <v>42.252079970160224</v>
      </c>
      <c r="AZ16" s="107">
        <f>INDEX(Auxiliar_OPEX_Drivers!$B$76:$I$84,MATCH($E16,Auxiliar_OPEX_Drivers!$B$76:$B$84,0),MATCH(YEAR(AZ$2),Auxiliar_OPEX_Drivers!$B$76:$I$76,0))*$F16</f>
        <v>42.252079970160224</v>
      </c>
      <c r="BA16" s="107">
        <f>INDEX(Auxiliar_OPEX_Drivers!$B$76:$I$84,MATCH($E16,Auxiliar_OPEX_Drivers!$B$76:$B$84,0),MATCH(YEAR(BA$2),Auxiliar_OPEX_Drivers!$B$76:$I$76,0))*$F16</f>
        <v>42.252079970160224</v>
      </c>
      <c r="BB16" s="107">
        <f>INDEX(Auxiliar_OPEX_Drivers!$B$76:$I$84,MATCH($E16,Auxiliar_OPEX_Drivers!$B$76:$B$84,0),MATCH(YEAR(BB$2),Auxiliar_OPEX_Drivers!$B$76:$I$76,0))*$F16</f>
        <v>42.252079970160224</v>
      </c>
      <c r="BC16" s="107">
        <f>INDEX(Auxiliar_OPEX_Drivers!$B$76:$I$84,MATCH($E16,Auxiliar_OPEX_Drivers!$B$76:$B$84,0),MATCH(YEAR(BC$2),Auxiliar_OPEX_Drivers!$B$76:$I$76,0))*$F16</f>
        <v>42.252079970160224</v>
      </c>
      <c r="BD16" s="107">
        <f>INDEX(Auxiliar_OPEX_Drivers!$B$76:$I$84,MATCH($E16,Auxiliar_OPEX_Drivers!$B$76:$B$84,0),MATCH(YEAR(BD$2),Auxiliar_OPEX_Drivers!$B$76:$I$76,0))*$F16</f>
        <v>42.252079970160224</v>
      </c>
      <c r="BE16" s="107">
        <f>INDEX(Auxiliar_OPEX_Drivers!$B$76:$I$84,MATCH($E16,Auxiliar_OPEX_Drivers!$B$76:$B$84,0),MATCH(YEAR(BE$2),Auxiliar_OPEX_Drivers!$B$76:$I$76,0))*$F16</f>
        <v>42.252079970160224</v>
      </c>
      <c r="BF16" s="107">
        <f>INDEX(Auxiliar_OPEX_Drivers!$B$76:$I$84,MATCH($E16,Auxiliar_OPEX_Drivers!$B$76:$B$84,0),MATCH(YEAR(BF$2),Auxiliar_OPEX_Drivers!$B$76:$I$76,0))*$F16</f>
        <v>42.252079970160224</v>
      </c>
      <c r="BG16" s="107">
        <f>INDEX(Auxiliar_OPEX_Drivers!$B$76:$I$84,MATCH($E16,Auxiliar_OPEX_Drivers!$B$76:$B$84,0),MATCH(YEAR(BG$2),Auxiliar_OPEX_Drivers!$B$76:$I$76,0))*$F16</f>
        <v>42.252079970160224</v>
      </c>
      <c r="BH16" s="107">
        <f>INDEX(Auxiliar_OPEX_Drivers!$B$76:$I$84,MATCH($E16,Auxiliar_OPEX_Drivers!$B$76:$B$84,0),MATCH(YEAR(BH$2),Auxiliar_OPEX_Drivers!$B$76:$I$76,0))*$F16</f>
        <v>42.252079970160224</v>
      </c>
      <c r="BI16" s="107">
        <f>INDEX(Auxiliar_OPEX_Drivers!$B$76:$I$84,MATCH($E16,Auxiliar_OPEX_Drivers!$B$76:$B$84,0),MATCH(YEAR(BI$2),Auxiliar_OPEX_Drivers!$B$76:$I$76,0))*$F16</f>
        <v>42.252079970160224</v>
      </c>
      <c r="BJ16" s="107">
        <f>INDEX(Auxiliar_OPEX_Drivers!$B$76:$I$84,MATCH($E16,Auxiliar_OPEX_Drivers!$B$76:$B$84,0),MATCH(YEAR(BJ$2),Auxiliar_OPEX_Drivers!$B$76:$I$76,0))*$F16</f>
        <v>43.899881538685314</v>
      </c>
      <c r="BK16" s="107">
        <f>INDEX(Auxiliar_OPEX_Drivers!$B$76:$I$84,MATCH($E16,Auxiliar_OPEX_Drivers!$B$76:$B$84,0),MATCH(YEAR(BK$2),Auxiliar_OPEX_Drivers!$B$76:$I$76,0))*$F16</f>
        <v>43.899881538685314</v>
      </c>
      <c r="BL16" s="107">
        <f>INDEX(Auxiliar_OPEX_Drivers!$B$76:$I$84,MATCH($E16,Auxiliar_OPEX_Drivers!$B$76:$B$84,0),MATCH(YEAR(BL$2),Auxiliar_OPEX_Drivers!$B$76:$I$76,0))*$F16</f>
        <v>43.899881538685314</v>
      </c>
      <c r="BM16" s="107">
        <f>INDEX(Auxiliar_OPEX_Drivers!$B$76:$I$84,MATCH($E16,Auxiliar_OPEX_Drivers!$B$76:$B$84,0),MATCH(YEAR(BM$2),Auxiliar_OPEX_Drivers!$B$76:$I$76,0))*$F16</f>
        <v>43.899881538685314</v>
      </c>
      <c r="BN16" s="107">
        <f>INDEX(Auxiliar_OPEX_Drivers!$B$76:$I$84,MATCH($E16,Auxiliar_OPEX_Drivers!$B$76:$B$84,0),MATCH(YEAR(BN$2),Auxiliar_OPEX_Drivers!$B$76:$I$76,0))*$F16</f>
        <v>43.899881538685314</v>
      </c>
      <c r="BO16" s="107">
        <f>INDEX(Auxiliar_OPEX_Drivers!$B$76:$I$84,MATCH($E16,Auxiliar_OPEX_Drivers!$B$76:$B$84,0),MATCH(YEAR(BO$2),Auxiliar_OPEX_Drivers!$B$76:$I$76,0))*$F16</f>
        <v>43.899881538685314</v>
      </c>
      <c r="BP16" s="107">
        <f>INDEX(Auxiliar_OPEX_Drivers!$B$76:$I$84,MATCH($E16,Auxiliar_OPEX_Drivers!$B$76:$B$84,0),MATCH(YEAR(BP$2),Auxiliar_OPEX_Drivers!$B$76:$I$76,0))*$F16</f>
        <v>43.899881538685314</v>
      </c>
      <c r="BQ16" s="107">
        <f>INDEX(Auxiliar_OPEX_Drivers!$B$76:$I$84,MATCH($E16,Auxiliar_OPEX_Drivers!$B$76:$B$84,0),MATCH(YEAR(BQ$2),Auxiliar_OPEX_Drivers!$B$76:$I$76,0))*$F16</f>
        <v>43.899881538685314</v>
      </c>
      <c r="BR16" s="107">
        <f>INDEX(Auxiliar_OPEX_Drivers!$B$76:$I$84,MATCH($E16,Auxiliar_OPEX_Drivers!$B$76:$B$84,0),MATCH(YEAR(BR$2),Auxiliar_OPEX_Drivers!$B$76:$I$76,0))*$F16</f>
        <v>43.899881538685314</v>
      </c>
      <c r="BS16" s="107">
        <f>INDEX(Auxiliar_OPEX_Drivers!$B$76:$I$84,MATCH($E16,Auxiliar_OPEX_Drivers!$B$76:$B$84,0),MATCH(YEAR(BS$2),Auxiliar_OPEX_Drivers!$B$76:$I$76,0))*$F16</f>
        <v>43.899881538685314</v>
      </c>
      <c r="BT16" s="107">
        <f>INDEX(Auxiliar_OPEX_Drivers!$B$76:$I$84,MATCH($E16,Auxiliar_OPEX_Drivers!$B$76:$B$84,0),MATCH(YEAR(BT$2),Auxiliar_OPEX_Drivers!$B$76:$I$76,0))*$F16</f>
        <v>43.899881538685314</v>
      </c>
      <c r="BU16" s="107">
        <f>INDEX(Auxiliar_OPEX_Drivers!$B$76:$I$84,MATCH($E16,Auxiliar_OPEX_Drivers!$B$76:$B$84,0),MATCH(YEAR(BU$2),Auxiliar_OPEX_Drivers!$B$76:$I$76,0))*$F16</f>
        <v>43.899881538685314</v>
      </c>
      <c r="BV16" s="107">
        <f>INDEX(Auxiliar_OPEX_Drivers!$B$76:$I$84,MATCH($E16,Auxiliar_OPEX_Drivers!$B$76:$B$84,0),MATCH(YEAR(BV$2),Auxiliar_OPEX_Drivers!$B$76:$I$76,0))*$F16</f>
        <v>45.553913722265456</v>
      </c>
      <c r="BW16" s="107">
        <f>INDEX(Auxiliar_OPEX_Drivers!$B$76:$I$84,MATCH($E16,Auxiliar_OPEX_Drivers!$B$76:$B$84,0),MATCH(YEAR(BW$2),Auxiliar_OPEX_Drivers!$B$76:$I$76,0))*$F16</f>
        <v>45.553913722265456</v>
      </c>
      <c r="BX16" s="107">
        <f>INDEX(Auxiliar_OPEX_Drivers!$B$76:$I$84,MATCH($E16,Auxiliar_OPEX_Drivers!$B$76:$B$84,0),MATCH(YEAR(BX$2),Auxiliar_OPEX_Drivers!$B$76:$I$76,0))*$F16</f>
        <v>45.553913722265456</v>
      </c>
      <c r="BY16" s="107">
        <f>INDEX(Auxiliar_OPEX_Drivers!$B$76:$I$84,MATCH($E16,Auxiliar_OPEX_Drivers!$B$76:$B$84,0),MATCH(YEAR(BY$2),Auxiliar_OPEX_Drivers!$B$76:$I$76,0))*$F16</f>
        <v>45.553913722265456</v>
      </c>
      <c r="BZ16" s="107">
        <f>INDEX(Auxiliar_OPEX_Drivers!$B$76:$I$84,MATCH($E16,Auxiliar_OPEX_Drivers!$B$76:$B$84,0),MATCH(YEAR(BZ$2),Auxiliar_OPEX_Drivers!$B$76:$I$76,0))*$F16</f>
        <v>45.553913722265456</v>
      </c>
      <c r="CA16" s="107">
        <f>INDEX(Auxiliar_OPEX_Drivers!$B$76:$I$84,MATCH($E16,Auxiliar_OPEX_Drivers!$B$76:$B$84,0),MATCH(YEAR(CA$2),Auxiliar_OPEX_Drivers!$B$76:$I$76,0))*$F16</f>
        <v>45.553913722265456</v>
      </c>
      <c r="CB16" s="107">
        <f>INDEX(Auxiliar_OPEX_Drivers!$B$76:$I$84,MATCH($E16,Auxiliar_OPEX_Drivers!$B$76:$B$84,0),MATCH(YEAR(CB$2),Auxiliar_OPEX_Drivers!$B$76:$I$76,0))*$F16</f>
        <v>45.553913722265456</v>
      </c>
      <c r="CC16" s="107">
        <f>INDEX(Auxiliar_OPEX_Drivers!$B$76:$I$84,MATCH($E16,Auxiliar_OPEX_Drivers!$B$76:$B$84,0),MATCH(YEAR(CC$2),Auxiliar_OPEX_Drivers!$B$76:$I$76,0))*$F16</f>
        <v>45.553913722265456</v>
      </c>
      <c r="CD16" s="107">
        <f>INDEX(Auxiliar_OPEX_Drivers!$B$76:$I$84,MATCH($E16,Auxiliar_OPEX_Drivers!$B$76:$B$84,0),MATCH(YEAR(CD$2),Auxiliar_OPEX_Drivers!$B$76:$I$76,0))*$F16</f>
        <v>45.553913722265456</v>
      </c>
      <c r="CE16" s="107">
        <f>INDEX(Auxiliar_OPEX_Drivers!$B$76:$I$84,MATCH($E16,Auxiliar_OPEX_Drivers!$B$76:$B$84,0),MATCH(YEAR(CE$2),Auxiliar_OPEX_Drivers!$B$76:$I$76,0))*$F16</f>
        <v>45.553913722265456</v>
      </c>
      <c r="CF16" s="107">
        <f>INDEX(Auxiliar_OPEX_Drivers!$B$76:$I$84,MATCH($E16,Auxiliar_OPEX_Drivers!$B$76:$B$84,0),MATCH(YEAR(CF$2),Auxiliar_OPEX_Drivers!$B$76:$I$76,0))*$F16</f>
        <v>45.553913722265456</v>
      </c>
      <c r="CG16" s="107">
        <f>INDEX(Auxiliar_OPEX_Drivers!$B$76:$I$84,MATCH($E16,Auxiliar_OPEX_Drivers!$B$76:$B$84,0),MATCH(YEAR(CG$2),Auxiliar_OPEX_Drivers!$B$76:$I$76,0))*$F16</f>
        <v>45.553913722265456</v>
      </c>
      <c r="CI16" s="51">
        <f>INDEX(Auxiliar_OPEX_CustosUnit!$A$1:$R$129,MATCH(Auxiliar_OPEX_P!$A16,Auxiliar_OPEX_CustosUnit!$A$1:$A$129,0),MATCH(CI$2,Auxiliar_OPEX_CustosUnit!$A$3:$Q$3,0))*(1-DRE_Auxiliar!$A$5)</f>
        <v>15227.966655998463</v>
      </c>
      <c r="CJ16" s="51">
        <f>INDEX(Auxiliar_OPEX_CustosUnit!$A$1:$R$129,MATCH(Auxiliar_OPEX_P!$A16,Auxiliar_OPEX_CustosUnit!$A$1:$A$129,0),MATCH(CJ$2,Auxiliar_OPEX_CustosUnit!$A$3:$Q$3,0))*(1-DRE_Auxiliar!$A$5)</f>
        <v>15709.080811654032</v>
      </c>
      <c r="CK16" s="51">
        <f>INDEX(Auxiliar_OPEX_CustosUnit!$A$1:$R$129,MATCH(Auxiliar_OPEX_P!$A16,Auxiliar_OPEX_CustosUnit!$A$1:$A$129,0),MATCH(CK$2,Auxiliar_OPEX_CustosUnit!$A$3:$Q$3,0))*(1-DRE_Auxiliar!$A$5)</f>
        <v>16428.479075002047</v>
      </c>
      <c r="CL16" s="51">
        <f>INDEX(Auxiliar_OPEX_CustosUnit!$A$1:$R$129,MATCH(Auxiliar_OPEX_P!$A16,Auxiliar_OPEX_CustosUnit!$A$1:$A$129,0),MATCH(CL$2,Auxiliar_OPEX_CustosUnit!$A$3:$Q$3,0))*(1-DRE_Auxiliar!$A$5)</f>
        <v>16414.771986754131</v>
      </c>
      <c r="CM16" s="51">
        <f>INDEX(Auxiliar_OPEX_CustosUnit!$A$1:$R$129,MATCH(Auxiliar_OPEX_P!$A16,Auxiliar_OPEX_CustosUnit!$A$1:$A$129,0),MATCH(CM$2,Auxiliar_OPEX_CustosUnit!$A$3:$Q$3,0))*(1-DRE_Auxiliar!$A$5)</f>
        <v>16425.384390970336</v>
      </c>
      <c r="CN16" s="51">
        <f>INDEX(Auxiliar_OPEX_CustosUnit!$A$1:$R$129,MATCH(Auxiliar_OPEX_P!$A16,Auxiliar_OPEX_CustosUnit!$A$1:$A$129,0),MATCH(CN$2,Auxiliar_OPEX_CustosUnit!$A$3:$Q$3,0))*(1-DRE_Auxiliar!$A$5)</f>
        <v>17734.758779429387</v>
      </c>
      <c r="CO16" s="51">
        <f>INDEX(Auxiliar_OPEX_CustosUnit!$A$1:$R$129,MATCH(Auxiliar_OPEX_P!$A16,Auxiliar_OPEX_CustosUnit!$A$1:$A$129,0),MATCH(CO$2,Auxiliar_OPEX_CustosUnit!$A$3:$Q$3,0))*(1-DRE_Auxiliar!$A$5)</f>
        <v>16953.005976482498</v>
      </c>
      <c r="CP16" s="51">
        <f>INDEX(Auxiliar_OPEX_CustosUnit!$A$1:$R$129,MATCH(Auxiliar_OPEX_P!$A16,Auxiliar_OPEX_CustosUnit!$A$1:$A$129,0),MATCH(CP$2,Auxiliar_OPEX_CustosUnit!$A$3:$Q$3,0))*(1-DRE_Auxiliar!$A$5)</f>
        <v>17470.102187125882</v>
      </c>
      <c r="CQ16" s="51">
        <f>INDEX(Auxiliar_OPEX_CustosUnit!$A$1:$R$129,MATCH(Auxiliar_OPEX_P!$A16,Auxiliar_OPEX_CustosUnit!$A$1:$A$129,0),MATCH(CQ$2,Auxiliar_OPEX_CustosUnit!$A$3:$Q$3,0))*(1-DRE_Auxiliar!$A$5)</f>
        <v>17475.32103598335</v>
      </c>
      <c r="CR16" s="51">
        <f>INDEX(Auxiliar_OPEX_CustosUnit!$A$1:$R$129,MATCH(Auxiliar_OPEX_P!$A16,Auxiliar_OPEX_CustosUnit!$A$1:$A$129,0),MATCH(CR$2,Auxiliar_OPEX_CustosUnit!$A$3:$Q$3,0))*(1-DRE_Auxiliar!$A$5)</f>
        <v>17475.32103598335</v>
      </c>
      <c r="CS16" s="51">
        <f>INDEX(Auxiliar_OPEX_CustosUnit!$A$1:$R$129,MATCH(Auxiliar_OPEX_P!$A16,Auxiliar_OPEX_CustosUnit!$A$1:$A$129,0),MATCH(CS$2,Auxiliar_OPEX_CustosUnit!$A$3:$Q$3,0))*(1-DRE_Auxiliar!$A$5)</f>
        <v>16958.224825340065</v>
      </c>
      <c r="CT16" s="51">
        <f>INDEX(Auxiliar_OPEX_CustosUnit!$A$1:$R$129,MATCH(Auxiliar_OPEX_P!$A16,Auxiliar_OPEX_CustosUnit!$A$1:$A$129,0),MATCH(CT$2,Auxiliar_OPEX_CustosUnit!$A$3:$Q$3,0))*(1-DRE_Auxiliar!$A$5)</f>
        <v>16820.036601104355</v>
      </c>
      <c r="CU16" s="53">
        <f t="shared" si="227"/>
        <v>15227.966655998463</v>
      </c>
      <c r="CV16" s="53">
        <f t="shared" si="228"/>
        <v>15709.080811654032</v>
      </c>
      <c r="CW16" s="53">
        <f t="shared" si="229"/>
        <v>16428.479075002047</v>
      </c>
      <c r="CX16" s="53">
        <f t="shared" si="230"/>
        <v>16414.771986754131</v>
      </c>
      <c r="CY16" s="53">
        <f t="shared" si="231"/>
        <v>16425.384390970336</v>
      </c>
      <c r="CZ16" s="53">
        <f t="shared" si="232"/>
        <v>17734.758779429387</v>
      </c>
      <c r="DA16" s="53">
        <f t="shared" si="233"/>
        <v>16953.005976482498</v>
      </c>
      <c r="DB16" s="53">
        <f t="shared" si="234"/>
        <v>17470.102187125882</v>
      </c>
      <c r="DC16" s="53">
        <f t="shared" si="235"/>
        <v>17475.32103598335</v>
      </c>
      <c r="DD16" s="53">
        <f t="shared" si="236"/>
        <v>17475.32103598335</v>
      </c>
      <c r="DE16" s="53">
        <f t="shared" si="237"/>
        <v>16958.224825340065</v>
      </c>
      <c r="DF16" s="53">
        <f t="shared" si="238"/>
        <v>16820.036601104355</v>
      </c>
      <c r="DG16" s="53">
        <f t="shared" si="239"/>
        <v>15227.966655998463</v>
      </c>
      <c r="DH16" s="53">
        <f t="shared" si="240"/>
        <v>15709.080811654032</v>
      </c>
      <c r="DI16" s="53">
        <f t="shared" si="241"/>
        <v>16428.479075002047</v>
      </c>
      <c r="DJ16" s="53">
        <f t="shared" si="242"/>
        <v>16414.771986754131</v>
      </c>
      <c r="DK16" s="53">
        <f t="shared" si="243"/>
        <v>16425.384390970336</v>
      </c>
      <c r="DL16" s="53">
        <f t="shared" si="244"/>
        <v>17734.758779429387</v>
      </c>
      <c r="DM16" s="53">
        <f t="shared" si="245"/>
        <v>16953.005976482498</v>
      </c>
      <c r="DN16" s="53">
        <f t="shared" si="246"/>
        <v>17470.102187125882</v>
      </c>
      <c r="DO16" s="53">
        <f t="shared" si="247"/>
        <v>17475.32103598335</v>
      </c>
      <c r="DP16" s="53">
        <f t="shared" si="248"/>
        <v>17475.32103598335</v>
      </c>
      <c r="DQ16" s="53">
        <f t="shared" si="249"/>
        <v>16958.224825340065</v>
      </c>
      <c r="DR16" s="53">
        <f t="shared" si="250"/>
        <v>16820.036601104355</v>
      </c>
      <c r="DS16" s="53">
        <f t="shared" si="251"/>
        <v>15227.966655998463</v>
      </c>
      <c r="DT16" s="53">
        <f t="shared" si="252"/>
        <v>15709.080811654032</v>
      </c>
      <c r="DU16" s="53">
        <f t="shared" si="253"/>
        <v>16428.479075002047</v>
      </c>
      <c r="DV16" s="53">
        <f t="shared" si="254"/>
        <v>16414.771986754131</v>
      </c>
      <c r="DW16" s="53">
        <f t="shared" si="255"/>
        <v>16425.384390970336</v>
      </c>
      <c r="DX16" s="53">
        <f t="shared" si="256"/>
        <v>17734.758779429387</v>
      </c>
      <c r="DY16" s="53">
        <f t="shared" si="257"/>
        <v>16953.005976482498</v>
      </c>
      <c r="DZ16" s="53">
        <f t="shared" si="258"/>
        <v>17470.102187125882</v>
      </c>
      <c r="EA16" s="53">
        <f t="shared" si="259"/>
        <v>17475.32103598335</v>
      </c>
      <c r="EB16" s="53">
        <f t="shared" si="260"/>
        <v>17475.32103598335</v>
      </c>
      <c r="EC16" s="53">
        <f t="shared" si="261"/>
        <v>16958.224825340065</v>
      </c>
      <c r="ED16" s="53">
        <f t="shared" si="262"/>
        <v>16820.036601104355</v>
      </c>
      <c r="EE16" s="53">
        <f t="shared" si="263"/>
        <v>15227.966655998463</v>
      </c>
      <c r="EF16" s="53">
        <f t="shared" si="264"/>
        <v>15709.080811654032</v>
      </c>
      <c r="EG16" s="53">
        <f t="shared" si="265"/>
        <v>16428.479075002047</v>
      </c>
      <c r="EH16" s="53">
        <f t="shared" si="266"/>
        <v>16414.771986754131</v>
      </c>
      <c r="EI16" s="53">
        <f t="shared" si="267"/>
        <v>16425.384390970336</v>
      </c>
      <c r="EJ16" s="53">
        <f t="shared" si="268"/>
        <v>17734.758779429387</v>
      </c>
      <c r="EK16" s="53">
        <f t="shared" si="269"/>
        <v>16953.005976482498</v>
      </c>
      <c r="EL16" s="53">
        <f t="shared" si="270"/>
        <v>17470.102187125882</v>
      </c>
      <c r="EM16" s="53">
        <f t="shared" si="271"/>
        <v>17475.32103598335</v>
      </c>
      <c r="EN16" s="53">
        <f t="shared" si="272"/>
        <v>17475.32103598335</v>
      </c>
      <c r="EO16" s="53">
        <f t="shared" si="273"/>
        <v>16958.224825340065</v>
      </c>
      <c r="EP16" s="53">
        <f t="shared" si="274"/>
        <v>16820.036601104355</v>
      </c>
      <c r="EQ16" s="53">
        <f t="shared" si="275"/>
        <v>15227.966655998463</v>
      </c>
      <c r="ER16" s="53">
        <f t="shared" si="276"/>
        <v>15709.080811654032</v>
      </c>
      <c r="ES16" s="53">
        <f t="shared" si="277"/>
        <v>16428.479075002047</v>
      </c>
      <c r="ET16" s="53">
        <f t="shared" si="278"/>
        <v>16414.771986754131</v>
      </c>
      <c r="EU16" s="53">
        <f t="shared" si="279"/>
        <v>16425.384390970336</v>
      </c>
      <c r="EV16" s="53">
        <f t="shared" si="280"/>
        <v>17734.758779429387</v>
      </c>
      <c r="EW16" s="53">
        <f t="shared" si="281"/>
        <v>16953.005976482498</v>
      </c>
      <c r="EX16" s="53">
        <f t="shared" si="282"/>
        <v>17470.102187125882</v>
      </c>
      <c r="EY16" s="53">
        <f t="shared" si="283"/>
        <v>17475.32103598335</v>
      </c>
      <c r="EZ16" s="53">
        <f t="shared" si="284"/>
        <v>17475.32103598335</v>
      </c>
      <c r="FA16" s="53">
        <f t="shared" si="285"/>
        <v>16958.224825340065</v>
      </c>
      <c r="FB16" s="53">
        <f t="shared" si="286"/>
        <v>16820.036601104355</v>
      </c>
      <c r="FC16" s="53">
        <f t="shared" si="287"/>
        <v>15227.966655998463</v>
      </c>
      <c r="FD16" s="53">
        <f t="shared" si="288"/>
        <v>15709.080811654032</v>
      </c>
      <c r="FE16" s="53">
        <f t="shared" si="289"/>
        <v>16428.479075002047</v>
      </c>
      <c r="FF16" s="53">
        <f t="shared" si="290"/>
        <v>16414.771986754131</v>
      </c>
      <c r="FG16" s="53">
        <f t="shared" si="291"/>
        <v>16425.384390970336</v>
      </c>
      <c r="FH16" s="53">
        <f t="shared" si="292"/>
        <v>17734.758779429387</v>
      </c>
      <c r="FI16" s="53">
        <f t="shared" si="293"/>
        <v>16953.005976482498</v>
      </c>
      <c r="FJ16" s="53">
        <f t="shared" si="294"/>
        <v>17470.102187125882</v>
      </c>
      <c r="FK16" s="53">
        <f t="shared" si="295"/>
        <v>17475.32103598335</v>
      </c>
      <c r="FL16" s="53">
        <f t="shared" si="296"/>
        <v>17475.32103598335</v>
      </c>
      <c r="FM16" s="53">
        <f t="shared" si="297"/>
        <v>16958.224825340065</v>
      </c>
      <c r="FN16" s="53">
        <f t="shared" si="298"/>
        <v>16820.036601104355</v>
      </c>
      <c r="FP16" s="51">
        <f t="shared" si="299"/>
        <v>173626.168243191</v>
      </c>
      <c r="FQ16" s="51">
        <f t="shared" si="306"/>
        <v>187467.04115383624</v>
      </c>
      <c r="FR16" s="51">
        <f t="shared" si="307"/>
        <v>179203.4449750059</v>
      </c>
      <c r="FS16" s="51">
        <f t="shared" si="308"/>
        <v>184669.46217923283</v>
      </c>
      <c r="FT16" s="51">
        <f t="shared" si="309"/>
        <v>184724.62854296557</v>
      </c>
      <c r="FU16" s="51">
        <f t="shared" si="310"/>
        <v>184724.62854296557</v>
      </c>
      <c r="FV16" s="51">
        <f t="shared" si="311"/>
        <v>179258.61133873969</v>
      </c>
      <c r="FW16" s="51">
        <f t="shared" si="312"/>
        <v>177797.87889563368</v>
      </c>
      <c r="FX16" s="51">
        <f t="shared" si="313"/>
        <v>171555.01152034156</v>
      </c>
      <c r="FY16" s="51">
        <f t="shared" si="314"/>
        <v>176975.14057503568</v>
      </c>
      <c r="FZ16" s="51">
        <f t="shared" si="315"/>
        <v>185079.72736225245</v>
      </c>
      <c r="GA16" s="51">
        <f t="shared" si="316"/>
        <v>184925.30624120572</v>
      </c>
      <c r="GB16" s="51">
        <f t="shared" si="317"/>
        <v>185044.86331462837</v>
      </c>
      <c r="GC16" s="51">
        <f t="shared" si="318"/>
        <v>199795.99479337042</v>
      </c>
      <c r="GD16" s="51">
        <f t="shared" si="319"/>
        <v>190988.93511526269</v>
      </c>
      <c r="GE16" s="51">
        <f t="shared" si="320"/>
        <v>196814.43029646645</v>
      </c>
      <c r="GF16" s="51">
        <f t="shared" si="321"/>
        <v>196873.22473016146</v>
      </c>
      <c r="GG16" s="51">
        <f t="shared" si="322"/>
        <v>196873.22473016146</v>
      </c>
      <c r="GH16" s="51">
        <f t="shared" si="323"/>
        <v>191047.72954895883</v>
      </c>
      <c r="GI16" s="51">
        <f t="shared" si="324"/>
        <v>189490.93060552311</v>
      </c>
      <c r="GJ16" s="51">
        <f t="shared" si="325"/>
        <v>181675.08745105032</v>
      </c>
      <c r="GK16" s="51">
        <f t="shared" si="326"/>
        <v>187414.95136572691</v>
      </c>
      <c r="GL16" s="51">
        <f t="shared" si="327"/>
        <v>195997.62989125424</v>
      </c>
      <c r="GM16" s="51">
        <f t="shared" si="328"/>
        <v>195834.09942705018</v>
      </c>
      <c r="GN16" s="51">
        <f t="shared" si="329"/>
        <v>195960.70920415298</v>
      </c>
      <c r="GO16" s="51">
        <f t="shared" si="330"/>
        <v>211582.01386702861</v>
      </c>
      <c r="GP16" s="51">
        <f t="shared" si="331"/>
        <v>202255.42338723302</v>
      </c>
      <c r="GQ16" s="51">
        <f t="shared" si="332"/>
        <v>208424.56608444522</v>
      </c>
      <c r="GR16" s="51">
        <f t="shared" si="333"/>
        <v>208486.82881748062</v>
      </c>
      <c r="GS16" s="51">
        <f t="shared" si="334"/>
        <v>208486.82881748062</v>
      </c>
      <c r="GT16" s="51">
        <f t="shared" si="335"/>
        <v>202317.68612026962</v>
      </c>
      <c r="GU16" s="51">
        <f t="shared" si="336"/>
        <v>200669.0511915322</v>
      </c>
      <c r="GV16" s="51">
        <f t="shared" si="337"/>
        <v>190782.44520302574</v>
      </c>
      <c r="GW16" s="51">
        <f t="shared" si="338"/>
        <v>196810.04804136016</v>
      </c>
      <c r="GX16" s="51">
        <f t="shared" si="339"/>
        <v>205822.97556194157</v>
      </c>
      <c r="GY16" s="51">
        <f t="shared" si="340"/>
        <v>205651.24732851249</v>
      </c>
      <c r="GZ16" s="51">
        <f t="shared" si="341"/>
        <v>205784.20404371864</v>
      </c>
      <c r="HA16" s="51">
        <f t="shared" si="342"/>
        <v>222188.60347271487</v>
      </c>
      <c r="HB16" s="51">
        <f t="shared" si="343"/>
        <v>212394.47175048804</v>
      </c>
      <c r="HC16" s="51">
        <f t="shared" si="344"/>
        <v>218872.87308274358</v>
      </c>
      <c r="HD16" s="51">
        <f t="shared" si="345"/>
        <v>218938.25704165717</v>
      </c>
      <c r="HE16" s="51">
        <f t="shared" si="346"/>
        <v>218938.25704165717</v>
      </c>
      <c r="HF16" s="51">
        <f t="shared" si="347"/>
        <v>212459.85570940285</v>
      </c>
      <c r="HG16" s="51">
        <f t="shared" si="348"/>
        <v>210728.57484219869</v>
      </c>
      <c r="HH16" s="51">
        <f t="shared" si="349"/>
        <v>200037.18406741487</v>
      </c>
      <c r="HI16" s="51">
        <f t="shared" si="350"/>
        <v>206357.18220547237</v>
      </c>
      <c r="HJ16" s="51">
        <f t="shared" si="351"/>
        <v>215807.32128667657</v>
      </c>
      <c r="HK16" s="51">
        <f t="shared" si="352"/>
        <v>215627.26262245583</v>
      </c>
      <c r="HL16" s="51">
        <f t="shared" si="353"/>
        <v>215766.66898599413</v>
      </c>
      <c r="HM16" s="51">
        <f t="shared" si="354"/>
        <v>232966.8357235649</v>
      </c>
      <c r="HN16" s="51">
        <f t="shared" si="355"/>
        <v>222697.59670623986</v>
      </c>
      <c r="HO16" s="51">
        <f t="shared" si="356"/>
        <v>229490.26129539483</v>
      </c>
      <c r="HP16" s="51">
        <f t="shared" si="357"/>
        <v>229558.81698986833</v>
      </c>
      <c r="HQ16" s="51">
        <f t="shared" si="358"/>
        <v>229558.81698986833</v>
      </c>
      <c r="HR16" s="51">
        <f t="shared" si="359"/>
        <v>222766.15240071467</v>
      </c>
      <c r="HS16" s="51">
        <f t="shared" si="360"/>
        <v>220950.88816538756</v>
      </c>
      <c r="HT16" s="51">
        <f t="shared" si="361"/>
        <v>207838.49434379456</v>
      </c>
      <c r="HU16" s="51">
        <f t="shared" si="362"/>
        <v>214404.96798914831</v>
      </c>
      <c r="HV16" s="51">
        <f t="shared" si="363"/>
        <v>224223.65588526972</v>
      </c>
      <c r="HW16" s="51">
        <f t="shared" si="364"/>
        <v>224036.57505907401</v>
      </c>
      <c r="HX16" s="51">
        <f t="shared" si="365"/>
        <v>224181.41817329207</v>
      </c>
      <c r="HY16" s="51">
        <f t="shared" si="366"/>
        <v>242052.3793841546</v>
      </c>
      <c r="HZ16" s="51">
        <f t="shared" si="367"/>
        <v>231382.64722726677</v>
      </c>
      <c r="IA16" s="51">
        <f t="shared" si="368"/>
        <v>238440.22098473675</v>
      </c>
      <c r="IB16" s="51">
        <f t="shared" si="305"/>
        <v>238511.45030334813</v>
      </c>
      <c r="IC16" s="51">
        <f t="shared" si="3"/>
        <v>238511.45030334813</v>
      </c>
      <c r="ID16" s="51">
        <f t="shared" si="3"/>
        <v>231453.8765458795</v>
      </c>
      <c r="IE16" s="51">
        <f t="shared" si="3"/>
        <v>229567.81827493635</v>
      </c>
      <c r="IF16" s="51">
        <f t="shared" si="3"/>
        <v>215669.30268728721</v>
      </c>
      <c r="IG16" s="51">
        <f t="shared" si="3"/>
        <v>222483.18380531203</v>
      </c>
      <c r="IH16" s="51">
        <f t="shared" si="3"/>
        <v>232671.81406144646</v>
      </c>
      <c r="II16" s="51">
        <f t="shared" si="3"/>
        <v>232477.68452129955</v>
      </c>
      <c r="IJ16" s="51">
        <f t="shared" si="3"/>
        <v>232627.98494346673</v>
      </c>
      <c r="IK16" s="51">
        <f t="shared" si="3"/>
        <v>251172.27701441891</v>
      </c>
      <c r="IL16" s="51">
        <f t="shared" si="3"/>
        <v>240100.53738600475</v>
      </c>
      <c r="IM16" s="51">
        <f t="shared" si="3"/>
        <v>247424.02197793929</v>
      </c>
      <c r="IN16" s="51">
        <f t="shared" si="3"/>
        <v>247497.93503011143</v>
      </c>
      <c r="IO16" s="51">
        <f t="shared" si="3"/>
        <v>247497.93503011143</v>
      </c>
      <c r="IP16" s="51">
        <f t="shared" si="3"/>
        <v>240174.45043817832</v>
      </c>
      <c r="IQ16" s="51">
        <f t="shared" si="3"/>
        <v>238217.33044745584</v>
      </c>
      <c r="IS16" s="51">
        <f t="shared" si="300"/>
        <v>2181425.7446418433</v>
      </c>
      <c r="IT16" s="51">
        <f t="shared" si="300"/>
        <v>2318766.9471591394</v>
      </c>
      <c r="IU16" s="51">
        <f t="shared" si="300"/>
        <v>2447073.3184640286</v>
      </c>
      <c r="IV16" s="51">
        <f t="shared" si="300"/>
        <v>2568116.5121088759</v>
      </c>
      <c r="IW16" s="51">
        <f t="shared" si="300"/>
        <v>2682674.4797216174</v>
      </c>
      <c r="IX16" s="51">
        <f t="shared" si="300"/>
        <v>2785849.8130424828</v>
      </c>
      <c r="IZ16" s="111">
        <f t="shared" si="301"/>
        <v>356782.12197005044</v>
      </c>
      <c r="JA16" s="111">
        <f t="shared" si="5"/>
        <v>368054.33796856704</v>
      </c>
      <c r="JB16" s="111">
        <f t="shared" si="6"/>
        <v>384909.40763985296</v>
      </c>
      <c r="JC16" s="111">
        <f t="shared" si="7"/>
        <v>384588.2587864573</v>
      </c>
      <c r="JD16" s="111">
        <f t="shared" si="8"/>
        <v>384836.90104980039</v>
      </c>
      <c r="JE16" s="111">
        <f t="shared" si="9"/>
        <v>415514.75734676287</v>
      </c>
      <c r="JF16" s="111">
        <f t="shared" si="10"/>
        <v>397198.75822539913</v>
      </c>
      <c r="JG16" s="111">
        <f t="shared" si="11"/>
        <v>409314.01218304719</v>
      </c>
      <c r="JH16" s="111">
        <f t="shared" si="12"/>
        <v>436363.26523497677</v>
      </c>
      <c r="JI16" s="111">
        <f t="shared" si="13"/>
        <v>436363.26523497677</v>
      </c>
      <c r="JJ16" s="111">
        <f t="shared" si="14"/>
        <v>423451.23973041994</v>
      </c>
      <c r="JK16" s="111">
        <f t="shared" si="15"/>
        <v>420000.64419513027</v>
      </c>
      <c r="JL16" s="111">
        <f t="shared" si="16"/>
        <v>380246.24779243296</v>
      </c>
      <c r="JM16" s="111">
        <f t="shared" si="17"/>
        <v>392259.79212047963</v>
      </c>
      <c r="JN16" s="111">
        <f t="shared" si="18"/>
        <v>410223.3519631013</v>
      </c>
      <c r="JO16" s="111">
        <f t="shared" si="19"/>
        <v>409881.08244070405</v>
      </c>
      <c r="JP16" s="111">
        <f t="shared" si="20"/>
        <v>410146.07690611272</v>
      </c>
      <c r="JQ16" s="111">
        <f t="shared" si="21"/>
        <v>442841.49248025595</v>
      </c>
      <c r="JR16" s="111">
        <f t="shared" si="22"/>
        <v>423320.92373087018</v>
      </c>
      <c r="JS16" s="111">
        <f t="shared" si="23"/>
        <v>436232.94923542964</v>
      </c>
      <c r="JT16" s="111">
        <f t="shared" si="24"/>
        <v>462104.45074984216</v>
      </c>
      <c r="JU16" s="111">
        <f t="shared" si="25"/>
        <v>462104.45074984216</v>
      </c>
      <c r="JV16" s="111">
        <f t="shared" si="26"/>
        <v>448430.74141356652</v>
      </c>
      <c r="JW16" s="111">
        <f t="shared" si="27"/>
        <v>444776.59432642284</v>
      </c>
      <c r="JX16" s="111">
        <f t="shared" si="28"/>
        <v>402677.07546644838</v>
      </c>
      <c r="JY16" s="111">
        <f t="shared" si="29"/>
        <v>415399.3019817383</v>
      </c>
      <c r="JZ16" s="111">
        <f t="shared" si="30"/>
        <v>434422.53701532108</v>
      </c>
      <c r="KA16" s="111">
        <f t="shared" si="31"/>
        <v>434060.07692241977</v>
      </c>
      <c r="KB16" s="111">
        <f t="shared" si="32"/>
        <v>434340.7034820902</v>
      </c>
      <c r="KC16" s="111">
        <f t="shared" si="33"/>
        <v>468964.8303498535</v>
      </c>
      <c r="KD16" s="111">
        <f t="shared" si="34"/>
        <v>448292.73803841206</v>
      </c>
      <c r="KE16" s="111">
        <f t="shared" si="35"/>
        <v>461966.44737469032</v>
      </c>
      <c r="KF16" s="111">
        <f t="shared" si="36"/>
        <v>485269.71028435504</v>
      </c>
      <c r="KG16" s="111">
        <f t="shared" si="37"/>
        <v>485269.71028435504</v>
      </c>
      <c r="KH16" s="111">
        <f t="shared" si="38"/>
        <v>470910.53898150381</v>
      </c>
      <c r="KI16" s="111">
        <f t="shared" si="39"/>
        <v>467073.20979015488</v>
      </c>
      <c r="KJ16" s="111">
        <f t="shared" si="40"/>
        <v>422863.24538245436</v>
      </c>
      <c r="KK16" s="111">
        <f t="shared" si="41"/>
        <v>436223.23610582604</v>
      </c>
      <c r="KL16" s="111">
        <f t="shared" si="42"/>
        <v>456200.10440570588</v>
      </c>
      <c r="KM16" s="111">
        <f t="shared" si="43"/>
        <v>455819.47421704081</v>
      </c>
      <c r="KN16" s="111">
        <f t="shared" si="44"/>
        <v>456114.1685639323</v>
      </c>
      <c r="KO16" s="111">
        <f t="shared" si="45"/>
        <v>492474.00017062674</v>
      </c>
      <c r="KP16" s="111">
        <f t="shared" si="46"/>
        <v>470765.61750807764</v>
      </c>
      <c r="KQ16" s="111">
        <f t="shared" si="47"/>
        <v>485124.78881093161</v>
      </c>
      <c r="KR16" s="111">
        <f t="shared" si="48"/>
        <v>508809.8449267234</v>
      </c>
      <c r="KS16" s="111">
        <f t="shared" si="49"/>
        <v>508809.8449267234</v>
      </c>
      <c r="KT16" s="111">
        <f t="shared" si="50"/>
        <v>493754.11907151015</v>
      </c>
      <c r="KU16" s="111">
        <f t="shared" si="51"/>
        <v>489730.64340549568</v>
      </c>
      <c r="KV16" s="111">
        <f t="shared" si="52"/>
        <v>443376.08086476556</v>
      </c>
      <c r="KW16" s="111">
        <f t="shared" si="53"/>
        <v>457384.15650624328</v>
      </c>
      <c r="KX16" s="111">
        <f t="shared" si="54"/>
        <v>478330.09037841379</v>
      </c>
      <c r="KY16" s="111">
        <f t="shared" si="55"/>
        <v>477930.99605382548</v>
      </c>
      <c r="KZ16" s="111">
        <f t="shared" si="56"/>
        <v>478239.98584190599</v>
      </c>
      <c r="LA16" s="111">
        <f t="shared" si="57"/>
        <v>516363.61047638668</v>
      </c>
      <c r="LB16" s="111">
        <f t="shared" si="58"/>
        <v>493602.1675467029</v>
      </c>
      <c r="LC16" s="111">
        <f t="shared" si="59"/>
        <v>508657.89340191899</v>
      </c>
      <c r="LD16" s="111">
        <f t="shared" si="60"/>
        <v>528653.07302681648</v>
      </c>
      <c r="LE16" s="111">
        <f t="shared" si="61"/>
        <v>528653.07302681648</v>
      </c>
      <c r="LF16" s="111">
        <f t="shared" si="62"/>
        <v>513010.18439294177</v>
      </c>
      <c r="LG16" s="111">
        <f t="shared" si="63"/>
        <v>508829.795989896</v>
      </c>
      <c r="LH16" s="111">
        <f t="shared" si="64"/>
        <v>460667.43792958785</v>
      </c>
      <c r="LI16" s="111">
        <f t="shared" si="65"/>
        <v>475221.81872409821</v>
      </c>
      <c r="LJ16" s="111">
        <f t="shared" si="66"/>
        <v>496984.62936809071</v>
      </c>
      <c r="LK16" s="111">
        <f t="shared" si="67"/>
        <v>496569.97064396244</v>
      </c>
      <c r="LL16" s="111">
        <f t="shared" si="68"/>
        <v>496891.01081767643</v>
      </c>
      <c r="LM16" s="111">
        <f t="shared" si="69"/>
        <v>536501.43014995486</v>
      </c>
      <c r="LN16" s="111">
        <f t="shared" si="70"/>
        <v>512852.30686493911</v>
      </c>
      <c r="LO16" s="111">
        <f t="shared" si="71"/>
        <v>528495.19549881679</v>
      </c>
      <c r="LP16" s="111">
        <f t="shared" si="72"/>
        <v>548571.33171196468</v>
      </c>
      <c r="LQ16" s="111">
        <f t="shared" si="73"/>
        <v>548571.33171196468</v>
      </c>
      <c r="LR16" s="111">
        <f t="shared" si="74"/>
        <v>532339.06013814313</v>
      </c>
      <c r="LS16" s="111">
        <f t="shared" si="75"/>
        <v>528001.16568459908</v>
      </c>
      <c r="LT16" s="111">
        <f t="shared" si="76"/>
        <v>478024.176525602</v>
      </c>
      <c r="LU16" s="111">
        <f t="shared" si="77"/>
        <v>493126.92814487149</v>
      </c>
      <c r="LV16" s="111">
        <f t="shared" si="78"/>
        <v>515709.70430924022</v>
      </c>
      <c r="LW16" s="111">
        <f t="shared" si="79"/>
        <v>515279.42233395809</v>
      </c>
      <c r="LX16" s="111">
        <f t="shared" si="80"/>
        <v>515612.55845784163</v>
      </c>
      <c r="LY16" s="111">
        <f t="shared" si="81"/>
        <v>556715.39430889708</v>
      </c>
      <c r="LZ16" s="111">
        <f t="shared" si="82"/>
        <v>532175.23419972952</v>
      </c>
      <c r="MA16" s="111">
        <f t="shared" si="83"/>
        <v>548407.50577355421</v>
      </c>
      <c r="MD16" s="111"/>
      <c r="ME16" s="111">
        <f t="shared" si="302"/>
        <v>339631.38452745642</v>
      </c>
      <c r="MF16" s="111">
        <f t="shared" si="84"/>
        <v>355184.8234037956</v>
      </c>
      <c r="MG16" s="111">
        <f t="shared" si="85"/>
        <v>354888.47523325047</v>
      </c>
      <c r="MH16" s="111">
        <f t="shared" si="86"/>
        <v>355117.9161267266</v>
      </c>
      <c r="MI16" s="111">
        <f t="shared" si="87"/>
        <v>383426.67853930697</v>
      </c>
      <c r="MJ16" s="111">
        <f t="shared" si="88"/>
        <v>366525.13031975104</v>
      </c>
      <c r="MK16" s="111">
        <f t="shared" si="89"/>
        <v>377704.7851996487</v>
      </c>
      <c r="ML16" s="111">
        <f t="shared" si="90"/>
        <v>402665.16283074988</v>
      </c>
      <c r="MM16" s="111">
        <f t="shared" si="91"/>
        <v>402665.16283074988</v>
      </c>
      <c r="MN16" s="111">
        <f t="shared" si="92"/>
        <v>390750.26699398085</v>
      </c>
      <c r="MO16" s="111">
        <f t="shared" si="93"/>
        <v>387566.14329756406</v>
      </c>
      <c r="MP16" s="111">
        <f t="shared" si="94"/>
        <v>350881.77553321904</v>
      </c>
      <c r="MQ16" s="111">
        <f t="shared" si="95"/>
        <v>377000.99873543577</v>
      </c>
      <c r="MR16" s="111">
        <f t="shared" si="96"/>
        <v>394265.78125342599</v>
      </c>
      <c r="MS16" s="111">
        <f t="shared" si="97"/>
        <v>393936.82591726241</v>
      </c>
      <c r="MT16" s="111">
        <f t="shared" si="98"/>
        <v>394191.51217398612</v>
      </c>
      <c r="MU16" s="111">
        <f t="shared" si="99"/>
        <v>425615.0854617022</v>
      </c>
      <c r="MV16" s="111">
        <f t="shared" si="100"/>
        <v>406853.86123675836</v>
      </c>
      <c r="MW16" s="111">
        <f t="shared" si="101"/>
        <v>419263.61265329208</v>
      </c>
      <c r="MX16" s="111">
        <f t="shared" si="102"/>
        <v>444128.72018060932</v>
      </c>
      <c r="MY16" s="111">
        <f t="shared" si="103"/>
        <v>444128.72018060932</v>
      </c>
      <c r="MZ16" s="111">
        <f t="shared" si="104"/>
        <v>430986.91421490727</v>
      </c>
      <c r="NA16" s="111">
        <f t="shared" si="105"/>
        <v>427474.91240118019</v>
      </c>
      <c r="NB16" s="111">
        <f t="shared" si="106"/>
        <v>387013.05274767568</v>
      </c>
      <c r="NC16" s="111">
        <f t="shared" si="107"/>
        <v>495864.31762686896</v>
      </c>
      <c r="ND16" s="111">
        <f t="shared" si="108"/>
        <v>518572.45270071598</v>
      </c>
      <c r="NE16" s="111">
        <f t="shared" si="109"/>
        <v>518139.78219362552</v>
      </c>
      <c r="NF16" s="111">
        <f t="shared" si="110"/>
        <v>518474.76758444117</v>
      </c>
      <c r="NG16" s="111">
        <f t="shared" si="111"/>
        <v>559805.76877005317</v>
      </c>
      <c r="NH16" s="111">
        <f t="shared" si="112"/>
        <v>535129.38414679933</v>
      </c>
      <c r="NI16" s="111">
        <f t="shared" si="113"/>
        <v>551451.76243948075</v>
      </c>
      <c r="NJ16" s="111">
        <f t="shared" si="114"/>
        <v>579268.98915616993</v>
      </c>
      <c r="NK16" s="111">
        <f t="shared" si="115"/>
        <v>579268.98915616993</v>
      </c>
      <c r="NL16" s="111">
        <f t="shared" si="116"/>
        <v>562128.37133180804</v>
      </c>
      <c r="NM16" s="111">
        <f t="shared" si="117"/>
        <v>557547.73142244783</v>
      </c>
      <c r="NN16" s="111">
        <f t="shared" si="118"/>
        <v>504774.06587041402</v>
      </c>
      <c r="NO16" s="111">
        <f t="shared" si="119"/>
        <v>513685.89090569667</v>
      </c>
      <c r="NP16" s="111">
        <f t="shared" si="120"/>
        <v>537210.16595747333</v>
      </c>
      <c r="NQ16" s="111">
        <f t="shared" si="121"/>
        <v>536761.94508937956</v>
      </c>
      <c r="NR16" s="111">
        <f t="shared" si="122"/>
        <v>537108.9699968081</v>
      </c>
      <c r="NS16" s="111">
        <f t="shared" si="123"/>
        <v>579925.42484410305</v>
      </c>
      <c r="NT16" s="111">
        <f t="shared" si="124"/>
        <v>554362.16052173194</v>
      </c>
      <c r="NU16" s="111">
        <f t="shared" si="125"/>
        <v>571271.17199306178</v>
      </c>
      <c r="NV16" s="111">
        <f t="shared" si="126"/>
        <v>599162.11897838092</v>
      </c>
      <c r="NW16" s="111">
        <f t="shared" si="127"/>
        <v>599162.11897838092</v>
      </c>
      <c r="NX16" s="111">
        <f t="shared" si="128"/>
        <v>581432.86177922762</v>
      </c>
      <c r="NY16" s="111">
        <f t="shared" si="129"/>
        <v>576694.914528906</v>
      </c>
      <c r="NZ16" s="111">
        <f t="shared" si="130"/>
        <v>522108.90721566376</v>
      </c>
      <c r="OA16" s="111">
        <f t="shared" si="131"/>
        <v>357228.8955684824</v>
      </c>
      <c r="OB16" s="111">
        <f t="shared" si="132"/>
        <v>373588.21347962605</v>
      </c>
      <c r="OC16" s="111">
        <f t="shared" si="133"/>
        <v>373276.51045543444</v>
      </c>
      <c r="OD16" s="111">
        <f t="shared" si="134"/>
        <v>373517.83949835779</v>
      </c>
      <c r="OE16" s="111">
        <f t="shared" si="135"/>
        <v>403293.37966413749</v>
      </c>
      <c r="OF16" s="111">
        <f t="shared" si="136"/>
        <v>385516.10206574958</v>
      </c>
      <c r="OG16" s="111">
        <f t="shared" si="137"/>
        <v>397275.01466194331</v>
      </c>
      <c r="OH16" s="111">
        <f t="shared" si="138"/>
        <v>412891.76883344038</v>
      </c>
      <c r="OI16" s="111">
        <f t="shared" si="139"/>
        <v>412891.76883344038</v>
      </c>
      <c r="OJ16" s="111">
        <f t="shared" si="140"/>
        <v>400674.26686996006</v>
      </c>
      <c r="OK16" s="111">
        <f t="shared" si="141"/>
        <v>397409.27504410752</v>
      </c>
      <c r="OL16" s="111">
        <f t="shared" si="142"/>
        <v>359793.22356283409</v>
      </c>
      <c r="OM16" s="111">
        <f t="shared" si="143"/>
        <v>340636.28032088437</v>
      </c>
      <c r="ON16" s="111">
        <f t="shared" si="144"/>
        <v>356235.73845814064</v>
      </c>
      <c r="OO16" s="111">
        <f t="shared" si="145"/>
        <v>355938.51345746854</v>
      </c>
      <c r="OP16" s="111">
        <f t="shared" si="146"/>
        <v>356168.63321691292</v>
      </c>
      <c r="OQ16" s="111">
        <f t="shared" si="147"/>
        <v>384561.15513335995</v>
      </c>
      <c r="OR16" s="111">
        <f t="shared" si="148"/>
        <v>367609.59888898069</v>
      </c>
      <c r="OS16" s="111">
        <f t="shared" si="149"/>
        <v>378822.33194914245</v>
      </c>
      <c r="OT16" s="111">
        <f t="shared" si="150"/>
        <v>393212.79150595097</v>
      </c>
      <c r="OU16" s="111">
        <f t="shared" si="151"/>
        <v>393212.79150595097</v>
      </c>
      <c r="OV16" s="111">
        <f t="shared" si="152"/>
        <v>381577.592127037</v>
      </c>
      <c r="OW16" s="111">
        <f t="shared" si="153"/>
        <v>378468.21420527593</v>
      </c>
      <c r="OX16" s="111">
        <f t="shared" si="154"/>
        <v>342644.99435719562</v>
      </c>
      <c r="OY16" s="111"/>
      <c r="PA16" s="51">
        <f t="shared" si="303"/>
        <v>263350.41397314268</v>
      </c>
      <c r="PB16" s="51">
        <f t="shared" si="155"/>
        <v>221217.3797966094</v>
      </c>
      <c r="PC16" s="51">
        <f t="shared" si="156"/>
        <v>239094.99912902951</v>
      </c>
      <c r="PD16" s="51">
        <f t="shared" si="157"/>
        <v>239042.99909670727</v>
      </c>
      <c r="PE16" s="51">
        <f t="shared" si="158"/>
        <v>210734.2366841269</v>
      </c>
      <c r="PF16" s="51">
        <f t="shared" si="159"/>
        <v>210054.51374181121</v>
      </c>
      <c r="PG16" s="51">
        <f t="shared" si="160"/>
        <v>194176.4592378994</v>
      </c>
      <c r="PH16" s="51">
        <f t="shared" si="161"/>
        <v>149136.09648202464</v>
      </c>
      <c r="PI16" s="51">
        <f t="shared" si="162"/>
        <v>166569.76986476546</v>
      </c>
      <c r="PJ16" s="51">
        <f t="shared" si="163"/>
        <v>204552.81233137287</v>
      </c>
      <c r="PK16" s="51">
        <f t="shared" si="164"/>
        <v>207240.2453843457</v>
      </c>
      <c r="PL16" s="51">
        <f t="shared" si="165"/>
        <v>244309.16468752205</v>
      </c>
      <c r="PM16" s="51">
        <f t="shared" si="166"/>
        <v>265636.48853819061</v>
      </c>
      <c r="PN16" s="51">
        <f t="shared" si="167"/>
        <v>220044.07759270689</v>
      </c>
      <c r="PO16" s="51">
        <f t="shared" si="168"/>
        <v>239110.55361463368</v>
      </c>
      <c r="PP16" s="51">
        <f t="shared" si="169"/>
        <v>239044.97779115214</v>
      </c>
      <c r="PQ16" s="51">
        <f t="shared" si="170"/>
        <v>207621.40450343606</v>
      </c>
      <c r="PR16" s="51">
        <f t="shared" si="171"/>
        <v>207645.10804262041</v>
      </c>
      <c r="PS16" s="51">
        <f t="shared" si="172"/>
        <v>190227.96214736131</v>
      </c>
      <c r="PT16" s="51">
        <f t="shared" si="173"/>
        <v>140223.44273688941</v>
      </c>
      <c r="PU16" s="51">
        <f t="shared" si="174"/>
        <v>158685.53316685586</v>
      </c>
      <c r="PV16" s="51">
        <f t="shared" si="175"/>
        <v>199433.25269166805</v>
      </c>
      <c r="PW16" s="51">
        <f t="shared" si="176"/>
        <v>202419.26394828974</v>
      </c>
      <c r="PX16" s="51">
        <f t="shared" si="177"/>
        <v>243288.3599385675</v>
      </c>
      <c r="PY16" s="51">
        <f t="shared" si="178"/>
        <v>184682.52659001318</v>
      </c>
      <c r="PZ16" s="51">
        <f t="shared" si="179"/>
        <v>131975.70872492914</v>
      </c>
      <c r="QA16" s="51">
        <f t="shared" si="180"/>
        <v>152251.23126551002</v>
      </c>
      <c r="QB16" s="51">
        <f t="shared" si="181"/>
        <v>152116.51198288164</v>
      </c>
      <c r="QC16" s="51">
        <f t="shared" si="182"/>
        <v>110785.51079726964</v>
      </c>
      <c r="QD16" s="51">
        <f t="shared" si="183"/>
        <v>115619.04338703677</v>
      </c>
      <c r="QE16" s="51">
        <f t="shared" si="184"/>
        <v>93993.883078474319</v>
      </c>
      <c r="QF16" s="51">
        <f t="shared" si="185"/>
        <v>34376.701429310138</v>
      </c>
      <c r="QG16" s="51">
        <f t="shared" si="186"/>
        <v>53764.294991016272</v>
      </c>
      <c r="QH16" s="51">
        <f t="shared" si="187"/>
        <v>99894.708635839401</v>
      </c>
      <c r="QI16" s="51">
        <f t="shared" si="188"/>
        <v>103922.99012310547</v>
      </c>
      <c r="QJ16" s="51">
        <f t="shared" si="189"/>
        <v>157124.30673723691</v>
      </c>
      <c r="QK16" s="51">
        <f t="shared" si="190"/>
        <v>200976.71273764491</v>
      </c>
      <c r="QL16" s="51">
        <f t="shared" si="191"/>
        <v>145949.92330109235</v>
      </c>
      <c r="QM16" s="51">
        <f t="shared" si="192"/>
        <v>167235.71680429566</v>
      </c>
      <c r="QN16" s="51">
        <f t="shared" si="193"/>
        <v>167098.99732920411</v>
      </c>
      <c r="QO16" s="51">
        <f t="shared" si="194"/>
        <v>124282.54248190916</v>
      </c>
      <c r="QP16" s="51">
        <f t="shared" si="195"/>
        <v>129008.23416917468</v>
      </c>
      <c r="QQ16" s="51">
        <f t="shared" si="196"/>
        <v>106530.61263929179</v>
      </c>
      <c r="QR16" s="51">
        <f t="shared" si="197"/>
        <v>44251.145953799482</v>
      </c>
      <c r="QS16" s="51">
        <f t="shared" si="198"/>
        <v>64579.219733334729</v>
      </c>
      <c r="QT16" s="51">
        <f t="shared" si="199"/>
        <v>112704.54988586274</v>
      </c>
      <c r="QU16" s="51">
        <f t="shared" si="200"/>
        <v>116863.34414737532</v>
      </c>
      <c r="QV16" s="51">
        <f t="shared" si="201"/>
        <v>171897.74761223636</v>
      </c>
      <c r="QW16" s="51">
        <f t="shared" si="202"/>
        <v>392101.55063146917</v>
      </c>
      <c r="QX16" s="51">
        <f t="shared" si="203"/>
        <v>342711.5507733167</v>
      </c>
      <c r="QY16" s="51">
        <f t="shared" si="204"/>
        <v>364871.64424187934</v>
      </c>
      <c r="QZ16" s="51">
        <f t="shared" si="205"/>
        <v>364850.8224182339</v>
      </c>
      <c r="RA16" s="51">
        <f t="shared" si="206"/>
        <v>335075.2822524542</v>
      </c>
      <c r="RB16" s="51">
        <f t="shared" si="207"/>
        <v>331004.16940647527</v>
      </c>
      <c r="RC16" s="51">
        <f t="shared" si="208"/>
        <v>313406.51690893993</v>
      </c>
      <c r="RD16" s="51">
        <f t="shared" si="209"/>
        <v>255614.16343994206</v>
      </c>
      <c r="RE16" s="51">
        <f t="shared" si="210"/>
        <v>276735.01787980611</v>
      </c>
      <c r="RF16" s="51">
        <f t="shared" si="211"/>
        <v>320534.01838340034</v>
      </c>
      <c r="RG16" s="51">
        <f t="shared" si="212"/>
        <v>323197.27065892896</v>
      </c>
      <c r="RH16" s="51">
        <f t="shared" si="213"/>
        <v>361279.20542813442</v>
      </c>
      <c r="RI16" s="51">
        <f t="shared" si="214"/>
        <v>437917.52921322506</v>
      </c>
      <c r="RJ16" s="51">
        <f t="shared" si="215"/>
        <v>387999.21563406521</v>
      </c>
      <c r="RK16" s="51">
        <f t="shared" si="216"/>
        <v>410996.90302608494</v>
      </c>
      <c r="RL16" s="51">
        <f t="shared" si="217"/>
        <v>410995.89011325169</v>
      </c>
      <c r="RM16" s="51">
        <f t="shared" si="218"/>
        <v>382603.36819680466</v>
      </c>
      <c r="RN16" s="51">
        <f t="shared" si="219"/>
        <v>376854.4620498406</v>
      </c>
      <c r="RO16" s="51">
        <f t="shared" si="220"/>
        <v>359575.2823156899</v>
      </c>
      <c r="RP16" s="51">
        <f t="shared" si="221"/>
        <v>300480.68770693825</v>
      </c>
      <c r="RQ16" s="51">
        <f t="shared" si="222"/>
        <v>322397.32044423255</v>
      </c>
      <c r="RR16" s="51">
        <f t="shared" si="223"/>
        <v>366803.92624364968</v>
      </c>
      <c r="RS16" s="51">
        <f t="shared" si="224"/>
        <v>369288.89264998172</v>
      </c>
      <c r="RT16" s="51">
        <f t="shared" si="225"/>
        <v>405595.54904411273</v>
      </c>
      <c r="RU16" s="51"/>
      <c r="RV16" s="51">
        <f t="shared" si="304"/>
        <v>2549479.0904093576</v>
      </c>
      <c r="RW16" s="51">
        <f t="shared" si="226"/>
        <v>2513380.4247123715</v>
      </c>
      <c r="RX16" s="51">
        <f t="shared" si="226"/>
        <v>1390507.417742623</v>
      </c>
      <c r="RY16" s="51">
        <f t="shared" si="226"/>
        <v>1551378.7467952212</v>
      </c>
      <c r="RZ16" s="51">
        <f t="shared" si="226"/>
        <v>3981381.2124229809</v>
      </c>
      <c r="SA16" s="51">
        <f t="shared" si="226"/>
        <v>4531509.0266378773</v>
      </c>
    </row>
    <row r="17" spans="1:495" x14ac:dyDescent="0.3">
      <c r="A17" s="1">
        <v>302301</v>
      </c>
      <c r="B17" s="1" t="s">
        <v>192</v>
      </c>
      <c r="C17" s="1" t="s">
        <v>167</v>
      </c>
      <c r="D17" s="44">
        <v>0</v>
      </c>
      <c r="E17" s="1" t="s">
        <v>299</v>
      </c>
      <c r="F17" s="107">
        <f>VLOOKUP(A17,Auxiliar_OPEX_CustosUnit!$A$4:$E$129,COLUMN(Auxiliar_OPEX_CustosUnit!$E$3),0)</f>
        <v>10</v>
      </c>
      <c r="G17" s="107">
        <f>INDEX(Auxiliar_OPEX_Drivers!$B$76:$I$84,MATCH($E17,Auxiliar_OPEX_Drivers!$B$76:$B$84,0),MATCH(YEAR(G$2),Auxiliar_OPEX_Drivers!$B$76:$I$76,0))*$F17</f>
        <v>10</v>
      </c>
      <c r="H17" s="107">
        <f>INDEX(Auxiliar_OPEX_Drivers!$B$76:$I$84,MATCH($E17,Auxiliar_OPEX_Drivers!$B$76:$B$84,0),MATCH(YEAR(H$2),Auxiliar_OPEX_Drivers!$B$76:$I$76,0))*$F17</f>
        <v>10</v>
      </c>
      <c r="I17" s="107">
        <f>INDEX(Auxiliar_OPEX_Drivers!$B$76:$I$84,MATCH($E17,Auxiliar_OPEX_Drivers!$B$76:$B$84,0),MATCH(YEAR(I$2),Auxiliar_OPEX_Drivers!$B$76:$I$76,0))*$F17</f>
        <v>10</v>
      </c>
      <c r="J17" s="107">
        <f>INDEX(Auxiliar_OPEX_Drivers!$B$76:$I$84,MATCH($E17,Auxiliar_OPEX_Drivers!$B$76:$B$84,0),MATCH(YEAR(J$2),Auxiliar_OPEX_Drivers!$B$76:$I$76,0))*$F17</f>
        <v>10</v>
      </c>
      <c r="K17" s="107">
        <f>INDEX(Auxiliar_OPEX_Drivers!$B$76:$I$84,MATCH($E17,Auxiliar_OPEX_Drivers!$B$76:$B$84,0),MATCH(YEAR(K$2),Auxiliar_OPEX_Drivers!$B$76:$I$76,0))*$F17</f>
        <v>10</v>
      </c>
      <c r="L17" s="107">
        <f>INDEX(Auxiliar_OPEX_Drivers!$B$76:$I$84,MATCH($E17,Auxiliar_OPEX_Drivers!$B$76:$B$84,0),MATCH(YEAR(L$2),Auxiliar_OPEX_Drivers!$B$76:$I$76,0))*$F17</f>
        <v>10</v>
      </c>
      <c r="M17" s="107">
        <f>INDEX(Auxiliar_OPEX_Drivers!$B$76:$I$84,MATCH($E17,Auxiliar_OPEX_Drivers!$B$76:$B$84,0),MATCH(YEAR(M$2),Auxiliar_OPEX_Drivers!$B$76:$I$76,0))*$F17</f>
        <v>10</v>
      </c>
      <c r="N17" s="107">
        <f>INDEX(Auxiliar_OPEX_Drivers!$B$76:$I$84,MATCH($E17,Auxiliar_OPEX_Drivers!$B$76:$B$84,0),MATCH(YEAR(N$2),Auxiliar_OPEX_Drivers!$B$76:$I$76,0))*$F17</f>
        <v>10.494662149879119</v>
      </c>
      <c r="O17" s="107">
        <f>INDEX(Auxiliar_OPEX_Drivers!$B$76:$I$84,MATCH($E17,Auxiliar_OPEX_Drivers!$B$76:$B$84,0),MATCH(YEAR(O$2),Auxiliar_OPEX_Drivers!$B$76:$I$76,0))*$F17</f>
        <v>10.494662149879119</v>
      </c>
      <c r="P17" s="107">
        <f>INDEX(Auxiliar_OPEX_Drivers!$B$76:$I$84,MATCH($E17,Auxiliar_OPEX_Drivers!$B$76:$B$84,0),MATCH(YEAR(P$2),Auxiliar_OPEX_Drivers!$B$76:$I$76,0))*$F17</f>
        <v>10.494662149879119</v>
      </c>
      <c r="Q17" s="107">
        <f>INDEX(Auxiliar_OPEX_Drivers!$B$76:$I$84,MATCH($E17,Auxiliar_OPEX_Drivers!$B$76:$B$84,0),MATCH(YEAR(Q$2),Auxiliar_OPEX_Drivers!$B$76:$I$76,0))*$F17</f>
        <v>10.494662149879119</v>
      </c>
      <c r="R17" s="107">
        <f>INDEX(Auxiliar_OPEX_Drivers!$B$76:$I$84,MATCH($E17,Auxiliar_OPEX_Drivers!$B$76:$B$84,0),MATCH(YEAR(R$2),Auxiliar_OPEX_Drivers!$B$76:$I$76,0))*$F17</f>
        <v>10.494662149879119</v>
      </c>
      <c r="S17" s="107">
        <f>INDEX(Auxiliar_OPEX_Drivers!$B$76:$I$84,MATCH($E17,Auxiliar_OPEX_Drivers!$B$76:$B$84,0),MATCH(YEAR(S$2),Auxiliar_OPEX_Drivers!$B$76:$I$76,0))*$F17</f>
        <v>10.494662149879119</v>
      </c>
      <c r="T17" s="107">
        <f>INDEX(Auxiliar_OPEX_Drivers!$B$76:$I$84,MATCH($E17,Auxiliar_OPEX_Drivers!$B$76:$B$84,0),MATCH(YEAR(T$2),Auxiliar_OPEX_Drivers!$B$76:$I$76,0))*$F17</f>
        <v>10.494662149879119</v>
      </c>
      <c r="U17" s="107">
        <f>INDEX(Auxiliar_OPEX_Drivers!$B$76:$I$84,MATCH($E17,Auxiliar_OPEX_Drivers!$B$76:$B$84,0),MATCH(YEAR(U$2),Auxiliar_OPEX_Drivers!$B$76:$I$76,0))*$F17</f>
        <v>10.494662149879119</v>
      </c>
      <c r="V17" s="107">
        <f>INDEX(Auxiliar_OPEX_Drivers!$B$76:$I$84,MATCH($E17,Auxiliar_OPEX_Drivers!$B$76:$B$84,0),MATCH(YEAR(V$2),Auxiliar_OPEX_Drivers!$B$76:$I$76,0))*$F17</f>
        <v>10.494662149879119</v>
      </c>
      <c r="W17" s="107">
        <f>INDEX(Auxiliar_OPEX_Drivers!$B$76:$I$84,MATCH($E17,Auxiliar_OPEX_Drivers!$B$76:$B$84,0),MATCH(YEAR(W$2),Auxiliar_OPEX_Drivers!$B$76:$I$76,0))*$F17</f>
        <v>10.494662149879119</v>
      </c>
      <c r="X17" s="107">
        <f>INDEX(Auxiliar_OPEX_Drivers!$B$76:$I$84,MATCH($E17,Auxiliar_OPEX_Drivers!$B$76:$B$84,0),MATCH(YEAR(X$2),Auxiliar_OPEX_Drivers!$B$76:$I$76,0))*$F17</f>
        <v>10.494662149879119</v>
      </c>
      <c r="Y17" s="107">
        <f>INDEX(Auxiliar_OPEX_Drivers!$B$76:$I$84,MATCH($E17,Auxiliar_OPEX_Drivers!$B$76:$B$84,0),MATCH(YEAR(Y$2),Auxiliar_OPEX_Drivers!$B$76:$I$76,0))*$F17</f>
        <v>10.494662149879119</v>
      </c>
      <c r="Z17" s="107">
        <f>INDEX(Auxiliar_OPEX_Drivers!$B$76:$I$84,MATCH($E17,Auxiliar_OPEX_Drivers!$B$76:$B$84,0),MATCH(YEAR(Z$2),Auxiliar_OPEX_Drivers!$B$76:$I$76,0))*$F17</f>
        <v>11.008539302275949</v>
      </c>
      <c r="AA17" s="107">
        <f>INDEX(Auxiliar_OPEX_Drivers!$B$76:$I$84,MATCH($E17,Auxiliar_OPEX_Drivers!$B$76:$B$84,0),MATCH(YEAR(AA$2),Auxiliar_OPEX_Drivers!$B$76:$I$76,0))*$F17</f>
        <v>11.008539302275949</v>
      </c>
      <c r="AB17" s="107">
        <f>INDEX(Auxiliar_OPEX_Drivers!$B$76:$I$84,MATCH($E17,Auxiliar_OPEX_Drivers!$B$76:$B$84,0),MATCH(YEAR(AB$2),Auxiliar_OPEX_Drivers!$B$76:$I$76,0))*$F17</f>
        <v>11.008539302275949</v>
      </c>
      <c r="AC17" s="107">
        <f>INDEX(Auxiliar_OPEX_Drivers!$B$76:$I$84,MATCH($E17,Auxiliar_OPEX_Drivers!$B$76:$B$84,0),MATCH(YEAR(AC$2),Auxiliar_OPEX_Drivers!$B$76:$I$76,0))*$F17</f>
        <v>11.008539302275949</v>
      </c>
      <c r="AD17" s="107">
        <f>INDEX(Auxiliar_OPEX_Drivers!$B$76:$I$84,MATCH($E17,Auxiliar_OPEX_Drivers!$B$76:$B$84,0),MATCH(YEAR(AD$2),Auxiliar_OPEX_Drivers!$B$76:$I$76,0))*$F17</f>
        <v>11.008539302275949</v>
      </c>
      <c r="AE17" s="107">
        <f>INDEX(Auxiliar_OPEX_Drivers!$B$76:$I$84,MATCH($E17,Auxiliar_OPEX_Drivers!$B$76:$B$84,0),MATCH(YEAR(AE$2),Auxiliar_OPEX_Drivers!$B$76:$I$76,0))*$F17</f>
        <v>11.008539302275949</v>
      </c>
      <c r="AF17" s="107">
        <f>INDEX(Auxiliar_OPEX_Drivers!$B$76:$I$84,MATCH($E17,Auxiliar_OPEX_Drivers!$B$76:$B$84,0),MATCH(YEAR(AF$2),Auxiliar_OPEX_Drivers!$B$76:$I$76,0))*$F17</f>
        <v>11.008539302275949</v>
      </c>
      <c r="AG17" s="107">
        <f>INDEX(Auxiliar_OPEX_Drivers!$B$76:$I$84,MATCH($E17,Auxiliar_OPEX_Drivers!$B$76:$B$84,0),MATCH(YEAR(AG$2),Auxiliar_OPEX_Drivers!$B$76:$I$76,0))*$F17</f>
        <v>11.008539302275949</v>
      </c>
      <c r="AH17" s="107">
        <f>INDEX(Auxiliar_OPEX_Drivers!$B$76:$I$84,MATCH($E17,Auxiliar_OPEX_Drivers!$B$76:$B$84,0),MATCH(YEAR(AH$2),Auxiliar_OPEX_Drivers!$B$76:$I$76,0))*$F17</f>
        <v>11.008539302275949</v>
      </c>
      <c r="AI17" s="107">
        <f>INDEX(Auxiliar_OPEX_Drivers!$B$76:$I$84,MATCH($E17,Auxiliar_OPEX_Drivers!$B$76:$B$84,0),MATCH(YEAR(AI$2),Auxiliar_OPEX_Drivers!$B$76:$I$76,0))*$F17</f>
        <v>11.008539302275949</v>
      </c>
      <c r="AJ17" s="107">
        <f>INDEX(Auxiliar_OPEX_Drivers!$B$76:$I$84,MATCH($E17,Auxiliar_OPEX_Drivers!$B$76:$B$84,0),MATCH(YEAR(AJ$2),Auxiliar_OPEX_Drivers!$B$76:$I$76,0))*$F17</f>
        <v>11.008539302275949</v>
      </c>
      <c r="AK17" s="107">
        <f>INDEX(Auxiliar_OPEX_Drivers!$B$76:$I$84,MATCH($E17,Auxiliar_OPEX_Drivers!$B$76:$B$84,0),MATCH(YEAR(AK$2),Auxiliar_OPEX_Drivers!$B$76:$I$76,0))*$F17</f>
        <v>11.008539302275949</v>
      </c>
      <c r="AL17" s="107">
        <f>INDEX(Auxiliar_OPEX_Drivers!$B$76:$I$84,MATCH($E17,Auxiliar_OPEX_Drivers!$B$76:$B$84,0),MATCH(YEAR(AL$2),Auxiliar_OPEX_Drivers!$B$76:$I$76,0))*$F17</f>
        <v>11.576007248470548</v>
      </c>
      <c r="AM17" s="107">
        <f>INDEX(Auxiliar_OPEX_Drivers!$B$76:$I$84,MATCH($E17,Auxiliar_OPEX_Drivers!$B$76:$B$84,0),MATCH(YEAR(AM$2),Auxiliar_OPEX_Drivers!$B$76:$I$76,0))*$F17</f>
        <v>11.576007248470548</v>
      </c>
      <c r="AN17" s="107">
        <f>INDEX(Auxiliar_OPEX_Drivers!$B$76:$I$84,MATCH($E17,Auxiliar_OPEX_Drivers!$B$76:$B$84,0),MATCH(YEAR(AN$2),Auxiliar_OPEX_Drivers!$B$76:$I$76,0))*$F17</f>
        <v>11.576007248470548</v>
      </c>
      <c r="AO17" s="107">
        <f>INDEX(Auxiliar_OPEX_Drivers!$B$76:$I$84,MATCH($E17,Auxiliar_OPEX_Drivers!$B$76:$B$84,0),MATCH(YEAR(AO$2),Auxiliar_OPEX_Drivers!$B$76:$I$76,0))*$F17</f>
        <v>11.576007248470548</v>
      </c>
      <c r="AP17" s="107">
        <f>INDEX(Auxiliar_OPEX_Drivers!$B$76:$I$84,MATCH($E17,Auxiliar_OPEX_Drivers!$B$76:$B$84,0),MATCH(YEAR(AP$2),Auxiliar_OPEX_Drivers!$B$76:$I$76,0))*$F17</f>
        <v>11.576007248470548</v>
      </c>
      <c r="AQ17" s="107">
        <f>INDEX(Auxiliar_OPEX_Drivers!$B$76:$I$84,MATCH($E17,Auxiliar_OPEX_Drivers!$B$76:$B$84,0),MATCH(YEAR(AQ$2),Auxiliar_OPEX_Drivers!$B$76:$I$76,0))*$F17</f>
        <v>11.576007248470548</v>
      </c>
      <c r="AR17" s="107">
        <f>INDEX(Auxiliar_OPEX_Drivers!$B$76:$I$84,MATCH($E17,Auxiliar_OPEX_Drivers!$B$76:$B$84,0),MATCH(YEAR(AR$2),Auxiliar_OPEX_Drivers!$B$76:$I$76,0))*$F17</f>
        <v>11.576007248470548</v>
      </c>
      <c r="AS17" s="107">
        <f>INDEX(Auxiliar_OPEX_Drivers!$B$76:$I$84,MATCH($E17,Auxiliar_OPEX_Drivers!$B$76:$B$84,0),MATCH(YEAR(AS$2),Auxiliar_OPEX_Drivers!$B$76:$I$76,0))*$F17</f>
        <v>11.576007248470548</v>
      </c>
      <c r="AT17" s="107">
        <f>INDEX(Auxiliar_OPEX_Drivers!$B$76:$I$84,MATCH($E17,Auxiliar_OPEX_Drivers!$B$76:$B$84,0),MATCH(YEAR(AT$2),Auxiliar_OPEX_Drivers!$B$76:$I$76,0))*$F17</f>
        <v>11.576007248470548</v>
      </c>
      <c r="AU17" s="107">
        <f>INDEX(Auxiliar_OPEX_Drivers!$B$76:$I$84,MATCH($E17,Auxiliar_OPEX_Drivers!$B$76:$B$84,0),MATCH(YEAR(AU$2),Auxiliar_OPEX_Drivers!$B$76:$I$76,0))*$F17</f>
        <v>11.576007248470548</v>
      </c>
      <c r="AV17" s="107">
        <f>INDEX(Auxiliar_OPEX_Drivers!$B$76:$I$84,MATCH($E17,Auxiliar_OPEX_Drivers!$B$76:$B$84,0),MATCH(YEAR(AV$2),Auxiliar_OPEX_Drivers!$B$76:$I$76,0))*$F17</f>
        <v>11.576007248470548</v>
      </c>
      <c r="AW17" s="107">
        <f>INDEX(Auxiliar_OPEX_Drivers!$B$76:$I$84,MATCH($E17,Auxiliar_OPEX_Drivers!$B$76:$B$84,0),MATCH(YEAR(AW$2),Auxiliar_OPEX_Drivers!$B$76:$I$76,0))*$F17</f>
        <v>11.576007248470548</v>
      </c>
      <c r="AX17" s="107">
        <f>INDEX(Auxiliar_OPEX_Drivers!$B$76:$I$84,MATCH($E17,Auxiliar_OPEX_Drivers!$B$76:$B$84,0),MATCH(YEAR(AX$2),Auxiliar_OPEX_Drivers!$B$76:$I$76,0))*$F17</f>
        <v>12.166213068747393</v>
      </c>
      <c r="AY17" s="107">
        <f>INDEX(Auxiliar_OPEX_Drivers!$B$76:$I$84,MATCH($E17,Auxiliar_OPEX_Drivers!$B$76:$B$84,0),MATCH(YEAR(AY$2),Auxiliar_OPEX_Drivers!$B$76:$I$76,0))*$F17</f>
        <v>12.166213068747393</v>
      </c>
      <c r="AZ17" s="107">
        <f>INDEX(Auxiliar_OPEX_Drivers!$B$76:$I$84,MATCH($E17,Auxiliar_OPEX_Drivers!$B$76:$B$84,0),MATCH(YEAR(AZ$2),Auxiliar_OPEX_Drivers!$B$76:$I$76,0))*$F17</f>
        <v>12.166213068747393</v>
      </c>
      <c r="BA17" s="107">
        <f>INDEX(Auxiliar_OPEX_Drivers!$B$76:$I$84,MATCH($E17,Auxiliar_OPEX_Drivers!$B$76:$B$84,0),MATCH(YEAR(BA$2),Auxiliar_OPEX_Drivers!$B$76:$I$76,0))*$F17</f>
        <v>12.166213068747393</v>
      </c>
      <c r="BB17" s="107">
        <f>INDEX(Auxiliar_OPEX_Drivers!$B$76:$I$84,MATCH($E17,Auxiliar_OPEX_Drivers!$B$76:$B$84,0),MATCH(YEAR(BB$2),Auxiliar_OPEX_Drivers!$B$76:$I$76,0))*$F17</f>
        <v>12.166213068747393</v>
      </c>
      <c r="BC17" s="107">
        <f>INDEX(Auxiliar_OPEX_Drivers!$B$76:$I$84,MATCH($E17,Auxiliar_OPEX_Drivers!$B$76:$B$84,0),MATCH(YEAR(BC$2),Auxiliar_OPEX_Drivers!$B$76:$I$76,0))*$F17</f>
        <v>12.166213068747393</v>
      </c>
      <c r="BD17" s="107">
        <f>INDEX(Auxiliar_OPEX_Drivers!$B$76:$I$84,MATCH($E17,Auxiliar_OPEX_Drivers!$B$76:$B$84,0),MATCH(YEAR(BD$2),Auxiliar_OPEX_Drivers!$B$76:$I$76,0))*$F17</f>
        <v>12.166213068747393</v>
      </c>
      <c r="BE17" s="107">
        <f>INDEX(Auxiliar_OPEX_Drivers!$B$76:$I$84,MATCH($E17,Auxiliar_OPEX_Drivers!$B$76:$B$84,0),MATCH(YEAR(BE$2),Auxiliar_OPEX_Drivers!$B$76:$I$76,0))*$F17</f>
        <v>12.166213068747393</v>
      </c>
      <c r="BF17" s="107">
        <f>INDEX(Auxiliar_OPEX_Drivers!$B$76:$I$84,MATCH($E17,Auxiliar_OPEX_Drivers!$B$76:$B$84,0),MATCH(YEAR(BF$2),Auxiliar_OPEX_Drivers!$B$76:$I$76,0))*$F17</f>
        <v>12.166213068747393</v>
      </c>
      <c r="BG17" s="107">
        <f>INDEX(Auxiliar_OPEX_Drivers!$B$76:$I$84,MATCH($E17,Auxiliar_OPEX_Drivers!$B$76:$B$84,0),MATCH(YEAR(BG$2),Auxiliar_OPEX_Drivers!$B$76:$I$76,0))*$F17</f>
        <v>12.166213068747393</v>
      </c>
      <c r="BH17" s="107">
        <f>INDEX(Auxiliar_OPEX_Drivers!$B$76:$I$84,MATCH($E17,Auxiliar_OPEX_Drivers!$B$76:$B$84,0),MATCH(YEAR(BH$2),Auxiliar_OPEX_Drivers!$B$76:$I$76,0))*$F17</f>
        <v>12.166213068747393</v>
      </c>
      <c r="BI17" s="107">
        <f>INDEX(Auxiliar_OPEX_Drivers!$B$76:$I$84,MATCH($E17,Auxiliar_OPEX_Drivers!$B$76:$B$84,0),MATCH(YEAR(BI$2),Auxiliar_OPEX_Drivers!$B$76:$I$76,0))*$F17</f>
        <v>12.166213068747393</v>
      </c>
      <c r="BJ17" s="107">
        <f>INDEX(Auxiliar_OPEX_Drivers!$B$76:$I$84,MATCH($E17,Auxiliar_OPEX_Drivers!$B$76:$B$84,0),MATCH(YEAR(BJ$2),Auxiliar_OPEX_Drivers!$B$76:$I$76,0))*$F17</f>
        <v>12.72498039593078</v>
      </c>
      <c r="BK17" s="107">
        <f>INDEX(Auxiliar_OPEX_Drivers!$B$76:$I$84,MATCH($E17,Auxiliar_OPEX_Drivers!$B$76:$B$84,0),MATCH(YEAR(BK$2),Auxiliar_OPEX_Drivers!$B$76:$I$76,0))*$F17</f>
        <v>12.72498039593078</v>
      </c>
      <c r="BL17" s="107">
        <f>INDEX(Auxiliar_OPEX_Drivers!$B$76:$I$84,MATCH($E17,Auxiliar_OPEX_Drivers!$B$76:$B$84,0),MATCH(YEAR(BL$2),Auxiliar_OPEX_Drivers!$B$76:$I$76,0))*$F17</f>
        <v>12.72498039593078</v>
      </c>
      <c r="BM17" s="107">
        <f>INDEX(Auxiliar_OPEX_Drivers!$B$76:$I$84,MATCH($E17,Auxiliar_OPEX_Drivers!$B$76:$B$84,0),MATCH(YEAR(BM$2),Auxiliar_OPEX_Drivers!$B$76:$I$76,0))*$F17</f>
        <v>12.72498039593078</v>
      </c>
      <c r="BN17" s="107">
        <f>INDEX(Auxiliar_OPEX_Drivers!$B$76:$I$84,MATCH($E17,Auxiliar_OPEX_Drivers!$B$76:$B$84,0),MATCH(YEAR(BN$2),Auxiliar_OPEX_Drivers!$B$76:$I$76,0))*$F17</f>
        <v>12.72498039593078</v>
      </c>
      <c r="BO17" s="107">
        <f>INDEX(Auxiliar_OPEX_Drivers!$B$76:$I$84,MATCH($E17,Auxiliar_OPEX_Drivers!$B$76:$B$84,0),MATCH(YEAR(BO$2),Auxiliar_OPEX_Drivers!$B$76:$I$76,0))*$F17</f>
        <v>12.72498039593078</v>
      </c>
      <c r="BP17" s="107">
        <f>INDEX(Auxiliar_OPEX_Drivers!$B$76:$I$84,MATCH($E17,Auxiliar_OPEX_Drivers!$B$76:$B$84,0),MATCH(YEAR(BP$2),Auxiliar_OPEX_Drivers!$B$76:$I$76,0))*$F17</f>
        <v>12.72498039593078</v>
      </c>
      <c r="BQ17" s="107">
        <f>INDEX(Auxiliar_OPEX_Drivers!$B$76:$I$84,MATCH($E17,Auxiliar_OPEX_Drivers!$B$76:$B$84,0),MATCH(YEAR(BQ$2),Auxiliar_OPEX_Drivers!$B$76:$I$76,0))*$F17</f>
        <v>12.72498039593078</v>
      </c>
      <c r="BR17" s="107">
        <f>INDEX(Auxiliar_OPEX_Drivers!$B$76:$I$84,MATCH($E17,Auxiliar_OPEX_Drivers!$B$76:$B$84,0),MATCH(YEAR(BR$2),Auxiliar_OPEX_Drivers!$B$76:$I$76,0))*$F17</f>
        <v>12.72498039593078</v>
      </c>
      <c r="BS17" s="107">
        <f>INDEX(Auxiliar_OPEX_Drivers!$B$76:$I$84,MATCH($E17,Auxiliar_OPEX_Drivers!$B$76:$B$84,0),MATCH(YEAR(BS$2),Auxiliar_OPEX_Drivers!$B$76:$I$76,0))*$F17</f>
        <v>12.72498039593078</v>
      </c>
      <c r="BT17" s="107">
        <f>INDEX(Auxiliar_OPEX_Drivers!$B$76:$I$84,MATCH($E17,Auxiliar_OPEX_Drivers!$B$76:$B$84,0),MATCH(YEAR(BT$2),Auxiliar_OPEX_Drivers!$B$76:$I$76,0))*$F17</f>
        <v>12.72498039593078</v>
      </c>
      <c r="BU17" s="107">
        <f>INDEX(Auxiliar_OPEX_Drivers!$B$76:$I$84,MATCH($E17,Auxiliar_OPEX_Drivers!$B$76:$B$84,0),MATCH(YEAR(BU$2),Auxiliar_OPEX_Drivers!$B$76:$I$76,0))*$F17</f>
        <v>12.72498039593078</v>
      </c>
      <c r="BV17" s="107">
        <f>INDEX(Auxiliar_OPEX_Drivers!$B$76:$I$84,MATCH($E17,Auxiliar_OPEX_Drivers!$B$76:$B$84,0),MATCH(YEAR(BV$2),Auxiliar_OPEX_Drivers!$B$76:$I$76,0))*$F17</f>
        <v>13.242092147477919</v>
      </c>
      <c r="BW17" s="107">
        <f>INDEX(Auxiliar_OPEX_Drivers!$B$76:$I$84,MATCH($E17,Auxiliar_OPEX_Drivers!$B$76:$B$84,0),MATCH(YEAR(BW$2),Auxiliar_OPEX_Drivers!$B$76:$I$76,0))*$F17</f>
        <v>13.242092147477919</v>
      </c>
      <c r="BX17" s="107">
        <f>INDEX(Auxiliar_OPEX_Drivers!$B$76:$I$84,MATCH($E17,Auxiliar_OPEX_Drivers!$B$76:$B$84,0),MATCH(YEAR(BX$2),Auxiliar_OPEX_Drivers!$B$76:$I$76,0))*$F17</f>
        <v>13.242092147477919</v>
      </c>
      <c r="BY17" s="107">
        <f>INDEX(Auxiliar_OPEX_Drivers!$B$76:$I$84,MATCH($E17,Auxiliar_OPEX_Drivers!$B$76:$B$84,0),MATCH(YEAR(BY$2),Auxiliar_OPEX_Drivers!$B$76:$I$76,0))*$F17</f>
        <v>13.242092147477919</v>
      </c>
      <c r="BZ17" s="107">
        <f>INDEX(Auxiliar_OPEX_Drivers!$B$76:$I$84,MATCH($E17,Auxiliar_OPEX_Drivers!$B$76:$B$84,0),MATCH(YEAR(BZ$2),Auxiliar_OPEX_Drivers!$B$76:$I$76,0))*$F17</f>
        <v>13.242092147477919</v>
      </c>
      <c r="CA17" s="107">
        <f>INDEX(Auxiliar_OPEX_Drivers!$B$76:$I$84,MATCH($E17,Auxiliar_OPEX_Drivers!$B$76:$B$84,0),MATCH(YEAR(CA$2),Auxiliar_OPEX_Drivers!$B$76:$I$76,0))*$F17</f>
        <v>13.242092147477919</v>
      </c>
      <c r="CB17" s="107">
        <f>INDEX(Auxiliar_OPEX_Drivers!$B$76:$I$84,MATCH($E17,Auxiliar_OPEX_Drivers!$B$76:$B$84,0),MATCH(YEAR(CB$2),Auxiliar_OPEX_Drivers!$B$76:$I$76,0))*$F17</f>
        <v>13.242092147477919</v>
      </c>
      <c r="CC17" s="107">
        <f>INDEX(Auxiliar_OPEX_Drivers!$B$76:$I$84,MATCH($E17,Auxiliar_OPEX_Drivers!$B$76:$B$84,0),MATCH(YEAR(CC$2),Auxiliar_OPEX_Drivers!$B$76:$I$76,0))*$F17</f>
        <v>13.242092147477919</v>
      </c>
      <c r="CD17" s="107">
        <f>INDEX(Auxiliar_OPEX_Drivers!$B$76:$I$84,MATCH($E17,Auxiliar_OPEX_Drivers!$B$76:$B$84,0),MATCH(YEAR(CD$2),Auxiliar_OPEX_Drivers!$B$76:$I$76,0))*$F17</f>
        <v>13.242092147477919</v>
      </c>
      <c r="CE17" s="107">
        <f>INDEX(Auxiliar_OPEX_Drivers!$B$76:$I$84,MATCH($E17,Auxiliar_OPEX_Drivers!$B$76:$B$84,0),MATCH(YEAR(CE$2),Auxiliar_OPEX_Drivers!$B$76:$I$76,0))*$F17</f>
        <v>13.242092147477919</v>
      </c>
      <c r="CF17" s="107">
        <f>INDEX(Auxiliar_OPEX_Drivers!$B$76:$I$84,MATCH($E17,Auxiliar_OPEX_Drivers!$B$76:$B$84,0),MATCH(YEAR(CF$2),Auxiliar_OPEX_Drivers!$B$76:$I$76,0))*$F17</f>
        <v>13.242092147477919</v>
      </c>
      <c r="CG17" s="107">
        <f>INDEX(Auxiliar_OPEX_Drivers!$B$76:$I$84,MATCH($E17,Auxiliar_OPEX_Drivers!$B$76:$B$84,0),MATCH(YEAR(CG$2),Auxiliar_OPEX_Drivers!$B$76:$I$76,0))*$F17</f>
        <v>13.242092147477919</v>
      </c>
      <c r="CI17" s="51">
        <f>INDEX(Auxiliar_OPEX_CustosUnit!$A$1:$R$129,MATCH(Auxiliar_OPEX_P!$A17,Auxiliar_OPEX_CustosUnit!$A$1:$A$129,0),MATCH(CI$2,Auxiliar_OPEX_CustosUnit!$A$3:$Q$3,0))*(1-DRE_Auxiliar!$A$5)</f>
        <v>17133.351918118693</v>
      </c>
      <c r="CJ17" s="51">
        <f>INDEX(Auxiliar_OPEX_CustosUnit!$A$1:$R$129,MATCH(Auxiliar_OPEX_P!$A17,Auxiliar_OPEX_CustosUnit!$A$1:$A$129,0),MATCH(CJ$2,Auxiliar_OPEX_CustosUnit!$A$3:$Q$3,0))*(1-DRE_Auxiliar!$A$5)</f>
        <v>17678.791088602218</v>
      </c>
      <c r="CK17" s="51">
        <f>INDEX(Auxiliar_OPEX_CustosUnit!$A$1:$R$129,MATCH(Auxiliar_OPEX_P!$A17,Auxiliar_OPEX_CustosUnit!$A$1:$A$129,0),MATCH(CK$2,Auxiliar_OPEX_CustosUnit!$A$3:$Q$3,0))*(1-DRE_Auxiliar!$A$5)</f>
        <v>18314.886584059066</v>
      </c>
      <c r="CL17" s="51">
        <f>INDEX(Auxiliar_OPEX_CustosUnit!$A$1:$R$129,MATCH(Auxiliar_OPEX_P!$A17,Auxiliar_OPEX_CustosUnit!$A$1:$A$129,0),MATCH(CL$2,Auxiliar_OPEX_CustosUnit!$A$3:$Q$3,0))*(1-DRE_Auxiliar!$A$5)</f>
        <v>18310.749035864228</v>
      </c>
      <c r="CM17" s="51">
        <f>INDEX(Auxiliar_OPEX_CustosUnit!$A$1:$R$129,MATCH(Auxiliar_OPEX_P!$A17,Auxiliar_OPEX_CustosUnit!$A$1:$A$129,0),MATCH(CM$2,Auxiliar_OPEX_CustosUnit!$A$3:$Q$3,0))*(1-DRE_Auxiliar!$A$5)</f>
        <v>18321.361440080429</v>
      </c>
      <c r="CN17" s="51">
        <f>INDEX(Auxiliar_OPEX_CustosUnit!$A$1:$R$129,MATCH(Auxiliar_OPEX_P!$A17,Auxiliar_OPEX_CustosUnit!$A$1:$A$129,0),MATCH(CN$2,Auxiliar_OPEX_CustosUnit!$A$3:$Q$3,0))*(1-DRE_Auxiliar!$A$5)</f>
        <v>19718.644991293535</v>
      </c>
      <c r="CO17" s="51">
        <f>INDEX(Auxiliar_OPEX_CustosUnit!$A$1:$R$129,MATCH(Auxiliar_OPEX_P!$A17,Auxiliar_OPEX_CustosUnit!$A$1:$A$129,0),MATCH(CO$2,Auxiliar_OPEX_CustosUnit!$A$3:$Q$3,0))*(1-DRE_Auxiliar!$A$5)</f>
        <v>18861.591947181052</v>
      </c>
      <c r="CP17" s="51">
        <f>INDEX(Auxiliar_OPEX_CustosUnit!$A$1:$R$129,MATCH(Auxiliar_OPEX_P!$A17,Auxiliar_OPEX_CustosUnit!$A$1:$A$129,0),MATCH(CP$2,Auxiliar_OPEX_CustosUnit!$A$3:$Q$3,0))*(1-DRE_Auxiliar!$A$5)</f>
        <v>19441.403559970207</v>
      </c>
      <c r="CQ17" s="51">
        <f>INDEX(Auxiliar_OPEX_CustosUnit!$A$1:$R$129,MATCH(Auxiliar_OPEX_P!$A17,Auxiliar_OPEX_CustosUnit!$A$1:$A$129,0),MATCH(CQ$2,Auxiliar_OPEX_CustosUnit!$A$3:$Q$3,0))*(1-DRE_Auxiliar!$A$5)</f>
        <v>19446.622408827778</v>
      </c>
      <c r="CR17" s="51">
        <f>INDEX(Auxiliar_OPEX_CustosUnit!$A$1:$R$129,MATCH(Auxiliar_OPEX_P!$A17,Auxiliar_OPEX_CustosUnit!$A$1:$A$129,0),MATCH(CR$2,Auxiliar_OPEX_CustosUnit!$A$3:$Q$3,0))*(1-DRE_Auxiliar!$A$5)</f>
        <v>19446.622408827778</v>
      </c>
      <c r="CS17" s="51">
        <f>INDEX(Auxiliar_OPEX_CustosUnit!$A$1:$R$129,MATCH(Auxiliar_OPEX_P!$A17,Auxiliar_OPEX_CustosUnit!$A$1:$A$129,0),MATCH(CS$2,Auxiliar_OPEX_CustosUnit!$A$3:$Q$3,0))*(1-DRE_Auxiliar!$A$5)</f>
        <v>18866.81079603852</v>
      </c>
      <c r="CT17" s="51">
        <f>INDEX(Auxiliar_OPEX_CustosUnit!$A$1:$R$129,MATCH(Auxiliar_OPEX_P!$A17,Auxiliar_OPEX_CustosUnit!$A$1:$A$129,0),MATCH(CT$2,Auxiliar_OPEX_CustosUnit!$A$3:$Q$3,0))*(1-DRE_Auxiliar!$A$5)</f>
        <v>18672.289882187906</v>
      </c>
      <c r="CU17" s="53">
        <f t="shared" si="227"/>
        <v>17133.351918118693</v>
      </c>
      <c r="CV17" s="53">
        <f t="shared" si="228"/>
        <v>17678.791088602218</v>
      </c>
      <c r="CW17" s="53">
        <f t="shared" si="229"/>
        <v>18314.886584059066</v>
      </c>
      <c r="CX17" s="53">
        <f t="shared" si="230"/>
        <v>18310.749035864228</v>
      </c>
      <c r="CY17" s="53">
        <f t="shared" si="231"/>
        <v>18321.361440080429</v>
      </c>
      <c r="CZ17" s="53">
        <f t="shared" si="232"/>
        <v>19718.644991293535</v>
      </c>
      <c r="DA17" s="53">
        <f t="shared" si="233"/>
        <v>18861.591947181052</v>
      </c>
      <c r="DB17" s="53">
        <f t="shared" si="234"/>
        <v>19441.403559970207</v>
      </c>
      <c r="DC17" s="53">
        <f t="shared" si="235"/>
        <v>19446.622408827778</v>
      </c>
      <c r="DD17" s="53">
        <f t="shared" si="236"/>
        <v>19446.622408827778</v>
      </c>
      <c r="DE17" s="53">
        <f t="shared" si="237"/>
        <v>18866.81079603852</v>
      </c>
      <c r="DF17" s="53">
        <f t="shared" si="238"/>
        <v>18672.289882187906</v>
      </c>
      <c r="DG17" s="53">
        <f t="shared" si="239"/>
        <v>17133.351918118693</v>
      </c>
      <c r="DH17" s="53">
        <f t="shared" si="240"/>
        <v>17678.791088602218</v>
      </c>
      <c r="DI17" s="53">
        <f t="shared" si="241"/>
        <v>18314.886584059066</v>
      </c>
      <c r="DJ17" s="53">
        <f t="shared" si="242"/>
        <v>18310.749035864228</v>
      </c>
      <c r="DK17" s="53">
        <f t="shared" si="243"/>
        <v>18321.361440080429</v>
      </c>
      <c r="DL17" s="53">
        <f t="shared" si="244"/>
        <v>19718.644991293535</v>
      </c>
      <c r="DM17" s="53">
        <f t="shared" si="245"/>
        <v>18861.591947181052</v>
      </c>
      <c r="DN17" s="53">
        <f t="shared" si="246"/>
        <v>19441.403559970207</v>
      </c>
      <c r="DO17" s="53">
        <f t="shared" si="247"/>
        <v>19446.622408827778</v>
      </c>
      <c r="DP17" s="53">
        <f t="shared" si="248"/>
        <v>19446.622408827778</v>
      </c>
      <c r="DQ17" s="53">
        <f t="shared" si="249"/>
        <v>18866.81079603852</v>
      </c>
      <c r="DR17" s="53">
        <f t="shared" si="250"/>
        <v>18672.289882187906</v>
      </c>
      <c r="DS17" s="53">
        <f t="shared" si="251"/>
        <v>17133.351918118693</v>
      </c>
      <c r="DT17" s="53">
        <f t="shared" si="252"/>
        <v>17678.791088602218</v>
      </c>
      <c r="DU17" s="53">
        <f t="shared" si="253"/>
        <v>18314.886584059066</v>
      </c>
      <c r="DV17" s="53">
        <f t="shared" si="254"/>
        <v>18310.749035864228</v>
      </c>
      <c r="DW17" s="53">
        <f t="shared" si="255"/>
        <v>18321.361440080429</v>
      </c>
      <c r="DX17" s="53">
        <f t="shared" si="256"/>
        <v>19718.644991293535</v>
      </c>
      <c r="DY17" s="53">
        <f t="shared" si="257"/>
        <v>18861.591947181052</v>
      </c>
      <c r="DZ17" s="53">
        <f t="shared" si="258"/>
        <v>19441.403559970207</v>
      </c>
      <c r="EA17" s="53">
        <f t="shared" si="259"/>
        <v>19446.622408827778</v>
      </c>
      <c r="EB17" s="53">
        <f t="shared" si="260"/>
        <v>19446.622408827778</v>
      </c>
      <c r="EC17" s="53">
        <f t="shared" si="261"/>
        <v>18866.81079603852</v>
      </c>
      <c r="ED17" s="53">
        <f t="shared" si="262"/>
        <v>18672.289882187906</v>
      </c>
      <c r="EE17" s="53">
        <f t="shared" si="263"/>
        <v>17133.351918118693</v>
      </c>
      <c r="EF17" s="53">
        <f t="shared" si="264"/>
        <v>17678.791088602218</v>
      </c>
      <c r="EG17" s="53">
        <f t="shared" si="265"/>
        <v>18314.886584059066</v>
      </c>
      <c r="EH17" s="53">
        <f t="shared" si="266"/>
        <v>18310.749035864228</v>
      </c>
      <c r="EI17" s="53">
        <f t="shared" si="267"/>
        <v>18321.361440080429</v>
      </c>
      <c r="EJ17" s="53">
        <f t="shared" si="268"/>
        <v>19718.644991293535</v>
      </c>
      <c r="EK17" s="53">
        <f t="shared" si="269"/>
        <v>18861.591947181052</v>
      </c>
      <c r="EL17" s="53">
        <f t="shared" si="270"/>
        <v>19441.403559970207</v>
      </c>
      <c r="EM17" s="53">
        <f t="shared" si="271"/>
        <v>19446.622408827778</v>
      </c>
      <c r="EN17" s="53">
        <f t="shared" si="272"/>
        <v>19446.622408827778</v>
      </c>
      <c r="EO17" s="53">
        <f t="shared" si="273"/>
        <v>18866.81079603852</v>
      </c>
      <c r="EP17" s="53">
        <f t="shared" si="274"/>
        <v>18672.289882187906</v>
      </c>
      <c r="EQ17" s="53">
        <f t="shared" si="275"/>
        <v>17133.351918118693</v>
      </c>
      <c r="ER17" s="53">
        <f t="shared" si="276"/>
        <v>17678.791088602218</v>
      </c>
      <c r="ES17" s="53">
        <f t="shared" si="277"/>
        <v>18314.886584059066</v>
      </c>
      <c r="ET17" s="53">
        <f t="shared" si="278"/>
        <v>18310.749035864228</v>
      </c>
      <c r="EU17" s="53">
        <f t="shared" si="279"/>
        <v>18321.361440080429</v>
      </c>
      <c r="EV17" s="53">
        <f t="shared" si="280"/>
        <v>19718.644991293535</v>
      </c>
      <c r="EW17" s="53">
        <f t="shared" si="281"/>
        <v>18861.591947181052</v>
      </c>
      <c r="EX17" s="53">
        <f t="shared" si="282"/>
        <v>19441.403559970207</v>
      </c>
      <c r="EY17" s="53">
        <f t="shared" si="283"/>
        <v>19446.622408827778</v>
      </c>
      <c r="EZ17" s="53">
        <f t="shared" si="284"/>
        <v>19446.622408827778</v>
      </c>
      <c r="FA17" s="53">
        <f t="shared" si="285"/>
        <v>18866.81079603852</v>
      </c>
      <c r="FB17" s="53">
        <f t="shared" si="286"/>
        <v>18672.289882187906</v>
      </c>
      <c r="FC17" s="53">
        <f t="shared" si="287"/>
        <v>17133.351918118693</v>
      </c>
      <c r="FD17" s="53">
        <f t="shared" si="288"/>
        <v>17678.791088602218</v>
      </c>
      <c r="FE17" s="53">
        <f t="shared" si="289"/>
        <v>18314.886584059066</v>
      </c>
      <c r="FF17" s="53">
        <f t="shared" si="290"/>
        <v>18310.749035864228</v>
      </c>
      <c r="FG17" s="53">
        <f t="shared" si="291"/>
        <v>18321.361440080429</v>
      </c>
      <c r="FH17" s="53">
        <f t="shared" si="292"/>
        <v>19718.644991293535</v>
      </c>
      <c r="FI17" s="53">
        <f t="shared" si="293"/>
        <v>18861.591947181052</v>
      </c>
      <c r="FJ17" s="53">
        <f t="shared" si="294"/>
        <v>19441.403559970207</v>
      </c>
      <c r="FK17" s="53">
        <f t="shared" si="295"/>
        <v>19446.622408827778</v>
      </c>
      <c r="FL17" s="53">
        <f t="shared" si="296"/>
        <v>19446.622408827778</v>
      </c>
      <c r="FM17" s="53">
        <f t="shared" si="297"/>
        <v>18866.81079603852</v>
      </c>
      <c r="FN17" s="53">
        <f t="shared" si="298"/>
        <v>18672.289882187906</v>
      </c>
      <c r="FP17" s="51">
        <f t="shared" si="299"/>
        <v>183213.61440080428</v>
      </c>
      <c r="FQ17" s="51">
        <f t="shared" si="306"/>
        <v>197186.44991293535</v>
      </c>
      <c r="FR17" s="51">
        <f t="shared" si="307"/>
        <v>188615.91947181051</v>
      </c>
      <c r="FS17" s="51">
        <f t="shared" si="308"/>
        <v>194414.03559970207</v>
      </c>
      <c r="FT17" s="51">
        <f t="shared" si="309"/>
        <v>194466.22408827778</v>
      </c>
      <c r="FU17" s="51">
        <f t="shared" si="310"/>
        <v>194466.22408827778</v>
      </c>
      <c r="FV17" s="51">
        <f t="shared" si="311"/>
        <v>188668.10796038521</v>
      </c>
      <c r="FW17" s="51">
        <f t="shared" si="312"/>
        <v>186722.89882187906</v>
      </c>
      <c r="FX17" s="51">
        <f t="shared" si="313"/>
        <v>179808.73987563906</v>
      </c>
      <c r="FY17" s="51">
        <f t="shared" si="314"/>
        <v>185532.93969317398</v>
      </c>
      <c r="FZ17" s="51">
        <f t="shared" si="315"/>
        <v>192208.54701305355</v>
      </c>
      <c r="GA17" s="51">
        <f t="shared" si="316"/>
        <v>192165.12484261987</v>
      </c>
      <c r="GB17" s="51">
        <f t="shared" si="317"/>
        <v>192276.49843946687</v>
      </c>
      <c r="GC17" s="51">
        <f t="shared" si="318"/>
        <v>206940.51723703172</v>
      </c>
      <c r="GD17" s="51">
        <f t="shared" si="319"/>
        <v>197946.03509454578</v>
      </c>
      <c r="GE17" s="51">
        <f t="shared" si="320"/>
        <v>204030.96208134448</v>
      </c>
      <c r="GF17" s="51">
        <f t="shared" si="321"/>
        <v>204085.73213691596</v>
      </c>
      <c r="GG17" s="51">
        <f t="shared" si="322"/>
        <v>204085.73213691596</v>
      </c>
      <c r="GH17" s="51">
        <f t="shared" si="323"/>
        <v>198000.80515011618</v>
      </c>
      <c r="GI17" s="51">
        <f t="shared" si="324"/>
        <v>195959.37387816826</v>
      </c>
      <c r="GJ17" s="51">
        <f t="shared" si="325"/>
        <v>188613.17797033465</v>
      </c>
      <c r="GK17" s="51">
        <f t="shared" si="326"/>
        <v>194617.66651560334</v>
      </c>
      <c r="GL17" s="51">
        <f t="shared" si="327"/>
        <v>201620.14877734074</v>
      </c>
      <c r="GM17" s="51">
        <f t="shared" si="328"/>
        <v>201574.60041542278</v>
      </c>
      <c r="GN17" s="51">
        <f t="shared" si="329"/>
        <v>201691.42748432848</v>
      </c>
      <c r="GO17" s="51">
        <f t="shared" si="330"/>
        <v>217073.47837428167</v>
      </c>
      <c r="GP17" s="51">
        <f t="shared" si="331"/>
        <v>207638.57625403415</v>
      </c>
      <c r="GQ17" s="51">
        <f t="shared" si="332"/>
        <v>214021.45518133958</v>
      </c>
      <c r="GR17" s="51">
        <f t="shared" si="333"/>
        <v>214078.90708410079</v>
      </c>
      <c r="GS17" s="51">
        <f t="shared" si="334"/>
        <v>214078.90708410079</v>
      </c>
      <c r="GT17" s="51">
        <f t="shared" si="335"/>
        <v>207696.02815679423</v>
      </c>
      <c r="GU17" s="51">
        <f t="shared" si="336"/>
        <v>205554.63703155512</v>
      </c>
      <c r="GV17" s="51">
        <f t="shared" si="337"/>
        <v>198335.80599473877</v>
      </c>
      <c r="GW17" s="51">
        <f t="shared" si="338"/>
        <v>204649.8137858558</v>
      </c>
      <c r="GX17" s="51">
        <f t="shared" si="339"/>
        <v>212013.25985198375</v>
      </c>
      <c r="GY17" s="51">
        <f t="shared" si="340"/>
        <v>211965.36356408941</v>
      </c>
      <c r="GZ17" s="51">
        <f t="shared" si="341"/>
        <v>212088.21283221984</v>
      </c>
      <c r="HA17" s="51">
        <f t="shared" si="342"/>
        <v>228263.17734923141</v>
      </c>
      <c r="HB17" s="51">
        <f t="shared" si="343"/>
        <v>218341.92509826156</v>
      </c>
      <c r="HC17" s="51">
        <f t="shared" si="344"/>
        <v>225053.82853065623</v>
      </c>
      <c r="HD17" s="51">
        <f t="shared" si="345"/>
        <v>225114.24196286013</v>
      </c>
      <c r="HE17" s="51">
        <f t="shared" si="346"/>
        <v>225114.24196286013</v>
      </c>
      <c r="HF17" s="51">
        <f t="shared" si="347"/>
        <v>218402.3385304643</v>
      </c>
      <c r="HG17" s="51">
        <f t="shared" si="348"/>
        <v>216150.56302175048</v>
      </c>
      <c r="HH17" s="51">
        <f t="shared" si="349"/>
        <v>208448.01001766385</v>
      </c>
      <c r="HI17" s="51">
        <f t="shared" si="350"/>
        <v>215083.93918180725</v>
      </c>
      <c r="HJ17" s="51">
        <f t="shared" si="351"/>
        <v>222822.81251160571</v>
      </c>
      <c r="HK17" s="51">
        <f t="shared" si="352"/>
        <v>222772.47421868509</v>
      </c>
      <c r="HL17" s="51">
        <f t="shared" si="353"/>
        <v>222901.58698955106</v>
      </c>
      <c r="HM17" s="51">
        <f t="shared" si="354"/>
        <v>239901.23639106573</v>
      </c>
      <c r="HN17" s="51">
        <f t="shared" si="355"/>
        <v>229474.1464451747</v>
      </c>
      <c r="HO17" s="51">
        <f t="shared" si="356"/>
        <v>236528.25806610161</v>
      </c>
      <c r="HP17" s="51">
        <f t="shared" si="357"/>
        <v>236591.7516932764</v>
      </c>
      <c r="HQ17" s="51">
        <f t="shared" si="358"/>
        <v>236591.7516932764</v>
      </c>
      <c r="HR17" s="51">
        <f t="shared" si="359"/>
        <v>229537.64007234824</v>
      </c>
      <c r="HS17" s="51">
        <f t="shared" si="360"/>
        <v>227171.05718811421</v>
      </c>
      <c r="HT17" s="51">
        <f t="shared" si="361"/>
        <v>218021.5672746434</v>
      </c>
      <c r="HU17" s="51">
        <f t="shared" si="362"/>
        <v>224962.27002621899</v>
      </c>
      <c r="HV17" s="51">
        <f t="shared" si="363"/>
        <v>233056.57273584726</v>
      </c>
      <c r="HW17" s="51">
        <f t="shared" si="364"/>
        <v>233003.92251618073</v>
      </c>
      <c r="HX17" s="51">
        <f t="shared" si="365"/>
        <v>233138.96515178558</v>
      </c>
      <c r="HY17" s="51">
        <f t="shared" si="366"/>
        <v>250919.3709485289</v>
      </c>
      <c r="HZ17" s="51">
        <f t="shared" si="367"/>
        <v>240013.38776392475</v>
      </c>
      <c r="IA17" s="51">
        <f t="shared" si="368"/>
        <v>247391.47916999977</v>
      </c>
      <c r="IB17" s="51">
        <f t="shared" si="305"/>
        <v>247457.88891940168</v>
      </c>
      <c r="IC17" s="51">
        <f t="shared" si="3"/>
        <v>247457.88891940168</v>
      </c>
      <c r="ID17" s="51">
        <f t="shared" si="3"/>
        <v>240079.79751332538</v>
      </c>
      <c r="IE17" s="51">
        <f t="shared" si="3"/>
        <v>237604.52269797775</v>
      </c>
      <c r="IF17" s="51">
        <f t="shared" si="3"/>
        <v>226881.42489489529</v>
      </c>
      <c r="IG17" s="51">
        <f t="shared" si="3"/>
        <v>234104.18065128205</v>
      </c>
      <c r="IH17" s="51">
        <f t="shared" si="3"/>
        <v>242527.41581671726</v>
      </c>
      <c r="II17" s="51">
        <f t="shared" si="3"/>
        <v>242472.62602225656</v>
      </c>
      <c r="IJ17" s="51">
        <f t="shared" si="3"/>
        <v>242613.1564567938</v>
      </c>
      <c r="IK17" s="51">
        <f t="shared" si="3"/>
        <v>261116.11399811291</v>
      </c>
      <c r="IL17" s="51">
        <f t="shared" si="3"/>
        <v>249766.93861269896</v>
      </c>
      <c r="IM17" s="51">
        <f t="shared" si="3"/>
        <v>257444.85741743076</v>
      </c>
      <c r="IN17" s="51">
        <f t="shared" si="3"/>
        <v>257513.96589490646</v>
      </c>
      <c r="IO17" s="51">
        <f t="shared" si="3"/>
        <v>257513.96589490646</v>
      </c>
      <c r="IP17" s="51">
        <f t="shared" si="3"/>
        <v>249836.04709017332</v>
      </c>
      <c r="IQ17" s="51">
        <f t="shared" si="3"/>
        <v>247260.18322435187</v>
      </c>
      <c r="IS17" s="51">
        <f t="shared" si="300"/>
        <v>2286531.7098072218</v>
      </c>
      <c r="IT17" s="51">
        <f t="shared" si="300"/>
        <v>2399166.178878068</v>
      </c>
      <c r="IU17" s="51">
        <f t="shared" si="300"/>
        <v>2519194.4451950938</v>
      </c>
      <c r="IV17" s="51">
        <f t="shared" si="300"/>
        <v>2648469.139375397</v>
      </c>
      <c r="IW17" s="51">
        <f t="shared" si="300"/>
        <v>2777979.1392540331</v>
      </c>
      <c r="IX17" s="51">
        <f t="shared" si="300"/>
        <v>2899523.1397745046</v>
      </c>
      <c r="IZ17" s="111">
        <f t="shared" si="301"/>
        <v>0</v>
      </c>
      <c r="JA17" s="111">
        <f t="shared" si="5"/>
        <v>0</v>
      </c>
      <c r="JB17" s="111">
        <f t="shared" si="6"/>
        <v>0</v>
      </c>
      <c r="JC17" s="111">
        <f t="shared" si="7"/>
        <v>0</v>
      </c>
      <c r="JD17" s="111">
        <f t="shared" si="8"/>
        <v>0</v>
      </c>
      <c r="JE17" s="111">
        <f t="shared" si="9"/>
        <v>0</v>
      </c>
      <c r="JF17" s="111">
        <f t="shared" si="10"/>
        <v>0</v>
      </c>
      <c r="JG17" s="111">
        <f t="shared" si="11"/>
        <v>0</v>
      </c>
      <c r="JH17" s="111">
        <f t="shared" si="12"/>
        <v>0</v>
      </c>
      <c r="JI17" s="111">
        <f t="shared" si="13"/>
        <v>0</v>
      </c>
      <c r="JJ17" s="111">
        <f t="shared" si="14"/>
        <v>0</v>
      </c>
      <c r="JK17" s="111">
        <f t="shared" si="15"/>
        <v>0</v>
      </c>
      <c r="JL17" s="111">
        <f t="shared" si="16"/>
        <v>0</v>
      </c>
      <c r="JM17" s="111">
        <f t="shared" si="17"/>
        <v>0</v>
      </c>
      <c r="JN17" s="111">
        <f t="shared" si="18"/>
        <v>0</v>
      </c>
      <c r="JO17" s="111">
        <f t="shared" si="19"/>
        <v>0</v>
      </c>
      <c r="JP17" s="111">
        <f t="shared" si="20"/>
        <v>0</v>
      </c>
      <c r="JQ17" s="111">
        <f t="shared" si="21"/>
        <v>0</v>
      </c>
      <c r="JR17" s="111">
        <f t="shared" si="22"/>
        <v>0</v>
      </c>
      <c r="JS17" s="111">
        <f t="shared" si="23"/>
        <v>0</v>
      </c>
      <c r="JT17" s="111">
        <f t="shared" si="24"/>
        <v>0</v>
      </c>
      <c r="JU17" s="111">
        <f t="shared" si="25"/>
        <v>0</v>
      </c>
      <c r="JV17" s="111">
        <f t="shared" si="26"/>
        <v>0</v>
      </c>
      <c r="JW17" s="111">
        <f t="shared" si="27"/>
        <v>0</v>
      </c>
      <c r="JX17" s="111">
        <f t="shared" si="28"/>
        <v>0</v>
      </c>
      <c r="JY17" s="111">
        <f t="shared" si="29"/>
        <v>0</v>
      </c>
      <c r="JZ17" s="111">
        <f t="shared" si="30"/>
        <v>0</v>
      </c>
      <c r="KA17" s="111">
        <f t="shared" si="31"/>
        <v>0</v>
      </c>
      <c r="KB17" s="111">
        <f t="shared" si="32"/>
        <v>0</v>
      </c>
      <c r="KC17" s="111">
        <f t="shared" si="33"/>
        <v>0</v>
      </c>
      <c r="KD17" s="111">
        <f t="shared" si="34"/>
        <v>0</v>
      </c>
      <c r="KE17" s="111">
        <f t="shared" si="35"/>
        <v>0</v>
      </c>
      <c r="KF17" s="111">
        <f t="shared" si="36"/>
        <v>0</v>
      </c>
      <c r="KG17" s="111">
        <f t="shared" si="37"/>
        <v>0</v>
      </c>
      <c r="KH17" s="111">
        <f t="shared" si="38"/>
        <v>0</v>
      </c>
      <c r="KI17" s="111">
        <f t="shared" si="39"/>
        <v>0</v>
      </c>
      <c r="KJ17" s="111">
        <f t="shared" si="40"/>
        <v>0</v>
      </c>
      <c r="KK17" s="111">
        <f t="shared" si="41"/>
        <v>0</v>
      </c>
      <c r="KL17" s="111">
        <f t="shared" si="42"/>
        <v>0</v>
      </c>
      <c r="KM17" s="111">
        <f t="shared" si="43"/>
        <v>0</v>
      </c>
      <c r="KN17" s="111">
        <f t="shared" si="44"/>
        <v>0</v>
      </c>
      <c r="KO17" s="111">
        <f t="shared" si="45"/>
        <v>0</v>
      </c>
      <c r="KP17" s="111">
        <f t="shared" si="46"/>
        <v>0</v>
      </c>
      <c r="KQ17" s="111">
        <f t="shared" si="47"/>
        <v>0</v>
      </c>
      <c r="KR17" s="111">
        <f t="shared" si="48"/>
        <v>0</v>
      </c>
      <c r="KS17" s="111">
        <f t="shared" si="49"/>
        <v>0</v>
      </c>
      <c r="KT17" s="111">
        <f t="shared" si="50"/>
        <v>0</v>
      </c>
      <c r="KU17" s="111">
        <f t="shared" si="51"/>
        <v>0</v>
      </c>
      <c r="KV17" s="111">
        <f t="shared" si="52"/>
        <v>0</v>
      </c>
      <c r="KW17" s="111">
        <f t="shared" si="53"/>
        <v>0</v>
      </c>
      <c r="KX17" s="111">
        <f t="shared" si="54"/>
        <v>0</v>
      </c>
      <c r="KY17" s="111">
        <f t="shared" si="55"/>
        <v>0</v>
      </c>
      <c r="KZ17" s="111">
        <f t="shared" si="56"/>
        <v>0</v>
      </c>
      <c r="LA17" s="111">
        <f t="shared" si="57"/>
        <v>0</v>
      </c>
      <c r="LB17" s="111">
        <f t="shared" si="58"/>
        <v>0</v>
      </c>
      <c r="LC17" s="111">
        <f t="shared" si="59"/>
        <v>0</v>
      </c>
      <c r="LD17" s="111">
        <f t="shared" si="60"/>
        <v>0</v>
      </c>
      <c r="LE17" s="111">
        <f t="shared" si="61"/>
        <v>0</v>
      </c>
      <c r="LF17" s="111">
        <f t="shared" si="62"/>
        <v>0</v>
      </c>
      <c r="LG17" s="111">
        <f t="shared" si="63"/>
        <v>0</v>
      </c>
      <c r="LH17" s="111">
        <f t="shared" si="64"/>
        <v>0</v>
      </c>
      <c r="LI17" s="111">
        <f t="shared" si="65"/>
        <v>0</v>
      </c>
      <c r="LJ17" s="111">
        <f t="shared" si="66"/>
        <v>0</v>
      </c>
      <c r="LK17" s="111">
        <f t="shared" si="67"/>
        <v>0</v>
      </c>
      <c r="LL17" s="111">
        <f t="shared" si="68"/>
        <v>0</v>
      </c>
      <c r="LM17" s="111">
        <f t="shared" si="69"/>
        <v>0</v>
      </c>
      <c r="LN17" s="111">
        <f t="shared" si="70"/>
        <v>0</v>
      </c>
      <c r="LO17" s="111">
        <f t="shared" si="71"/>
        <v>0</v>
      </c>
      <c r="LP17" s="111">
        <f t="shared" si="72"/>
        <v>0</v>
      </c>
      <c r="LQ17" s="111">
        <f t="shared" si="73"/>
        <v>0</v>
      </c>
      <c r="LR17" s="111">
        <f t="shared" si="74"/>
        <v>0</v>
      </c>
      <c r="LS17" s="111">
        <f t="shared" si="75"/>
        <v>0</v>
      </c>
      <c r="LT17" s="111">
        <f t="shared" si="76"/>
        <v>0</v>
      </c>
      <c r="LU17" s="111">
        <f t="shared" si="77"/>
        <v>0</v>
      </c>
      <c r="LV17" s="111">
        <f t="shared" si="78"/>
        <v>0</v>
      </c>
      <c r="LW17" s="111">
        <f t="shared" si="79"/>
        <v>0</v>
      </c>
      <c r="LX17" s="111">
        <f t="shared" si="80"/>
        <v>0</v>
      </c>
      <c r="LY17" s="111">
        <f t="shared" si="81"/>
        <v>0</v>
      </c>
      <c r="LZ17" s="111">
        <f t="shared" si="82"/>
        <v>0</v>
      </c>
      <c r="MA17" s="111">
        <f t="shared" si="83"/>
        <v>0</v>
      </c>
      <c r="MD17" s="111"/>
      <c r="ME17" s="111">
        <f t="shared" si="302"/>
        <v>0</v>
      </c>
      <c r="MF17" s="111">
        <f t="shared" si="84"/>
        <v>0</v>
      </c>
      <c r="MG17" s="111">
        <f t="shared" si="85"/>
        <v>0</v>
      </c>
      <c r="MH17" s="111">
        <f t="shared" si="86"/>
        <v>0</v>
      </c>
      <c r="MI17" s="111">
        <f t="shared" si="87"/>
        <v>0</v>
      </c>
      <c r="MJ17" s="111">
        <f t="shared" si="88"/>
        <v>0</v>
      </c>
      <c r="MK17" s="111">
        <f t="shared" si="89"/>
        <v>0</v>
      </c>
      <c r="ML17" s="111">
        <f t="shared" si="90"/>
        <v>0</v>
      </c>
      <c r="MM17" s="111">
        <f t="shared" si="91"/>
        <v>0</v>
      </c>
      <c r="MN17" s="111">
        <f t="shared" si="92"/>
        <v>0</v>
      </c>
      <c r="MO17" s="111">
        <f t="shared" si="93"/>
        <v>0</v>
      </c>
      <c r="MP17" s="111">
        <f t="shared" si="94"/>
        <v>0</v>
      </c>
      <c r="MQ17" s="111">
        <f t="shared" si="95"/>
        <v>0</v>
      </c>
      <c r="MR17" s="111">
        <f t="shared" si="96"/>
        <v>0</v>
      </c>
      <c r="MS17" s="111">
        <f t="shared" si="97"/>
        <v>0</v>
      </c>
      <c r="MT17" s="111">
        <f t="shared" si="98"/>
        <v>0</v>
      </c>
      <c r="MU17" s="111">
        <f t="shared" si="99"/>
        <v>0</v>
      </c>
      <c r="MV17" s="111">
        <f t="shared" si="100"/>
        <v>0</v>
      </c>
      <c r="MW17" s="111">
        <f t="shared" si="101"/>
        <v>0</v>
      </c>
      <c r="MX17" s="111">
        <f t="shared" si="102"/>
        <v>0</v>
      </c>
      <c r="MY17" s="111">
        <f t="shared" si="103"/>
        <v>0</v>
      </c>
      <c r="MZ17" s="111">
        <f t="shared" si="104"/>
        <v>0</v>
      </c>
      <c r="NA17" s="111">
        <f t="shared" si="105"/>
        <v>0</v>
      </c>
      <c r="NB17" s="111">
        <f t="shared" si="106"/>
        <v>0</v>
      </c>
      <c r="NC17" s="111">
        <f t="shared" si="107"/>
        <v>0</v>
      </c>
      <c r="ND17" s="111">
        <f t="shared" si="108"/>
        <v>0</v>
      </c>
      <c r="NE17" s="111">
        <f t="shared" si="109"/>
        <v>0</v>
      </c>
      <c r="NF17" s="111">
        <f t="shared" si="110"/>
        <v>0</v>
      </c>
      <c r="NG17" s="111">
        <f t="shared" si="111"/>
        <v>0</v>
      </c>
      <c r="NH17" s="111">
        <f t="shared" si="112"/>
        <v>0</v>
      </c>
      <c r="NI17" s="111">
        <f t="shared" si="113"/>
        <v>0</v>
      </c>
      <c r="NJ17" s="111">
        <f t="shared" si="114"/>
        <v>0</v>
      </c>
      <c r="NK17" s="111">
        <f t="shared" si="115"/>
        <v>0</v>
      </c>
      <c r="NL17" s="111">
        <f t="shared" si="116"/>
        <v>0</v>
      </c>
      <c r="NM17" s="111">
        <f t="shared" si="117"/>
        <v>0</v>
      </c>
      <c r="NN17" s="111">
        <f t="shared" si="118"/>
        <v>0</v>
      </c>
      <c r="NO17" s="111">
        <f t="shared" si="119"/>
        <v>0</v>
      </c>
      <c r="NP17" s="111">
        <f t="shared" si="120"/>
        <v>0</v>
      </c>
      <c r="NQ17" s="111">
        <f t="shared" si="121"/>
        <v>0</v>
      </c>
      <c r="NR17" s="111">
        <f t="shared" si="122"/>
        <v>0</v>
      </c>
      <c r="NS17" s="111">
        <f t="shared" si="123"/>
        <v>0</v>
      </c>
      <c r="NT17" s="111">
        <f t="shared" si="124"/>
        <v>0</v>
      </c>
      <c r="NU17" s="111">
        <f t="shared" si="125"/>
        <v>0</v>
      </c>
      <c r="NV17" s="111">
        <f t="shared" si="126"/>
        <v>0</v>
      </c>
      <c r="NW17" s="111">
        <f t="shared" si="127"/>
        <v>0</v>
      </c>
      <c r="NX17" s="111">
        <f t="shared" si="128"/>
        <v>0</v>
      </c>
      <c r="NY17" s="111">
        <f t="shared" si="129"/>
        <v>0</v>
      </c>
      <c r="NZ17" s="111">
        <f t="shared" si="130"/>
        <v>0</v>
      </c>
      <c r="OA17" s="111">
        <f t="shared" si="131"/>
        <v>0</v>
      </c>
      <c r="OB17" s="111">
        <f t="shared" si="132"/>
        <v>0</v>
      </c>
      <c r="OC17" s="111">
        <f t="shared" si="133"/>
        <v>0</v>
      </c>
      <c r="OD17" s="111">
        <f t="shared" si="134"/>
        <v>0</v>
      </c>
      <c r="OE17" s="111">
        <f t="shared" si="135"/>
        <v>0</v>
      </c>
      <c r="OF17" s="111">
        <f t="shared" si="136"/>
        <v>0</v>
      </c>
      <c r="OG17" s="111">
        <f t="shared" si="137"/>
        <v>0</v>
      </c>
      <c r="OH17" s="111">
        <f t="shared" si="138"/>
        <v>0</v>
      </c>
      <c r="OI17" s="111">
        <f t="shared" si="139"/>
        <v>0</v>
      </c>
      <c r="OJ17" s="111">
        <f t="shared" si="140"/>
        <v>0</v>
      </c>
      <c r="OK17" s="111">
        <f t="shared" si="141"/>
        <v>0</v>
      </c>
      <c r="OL17" s="111">
        <f t="shared" si="142"/>
        <v>0</v>
      </c>
      <c r="OM17" s="111">
        <f t="shared" si="143"/>
        <v>0</v>
      </c>
      <c r="ON17" s="111">
        <f t="shared" si="144"/>
        <v>0</v>
      </c>
      <c r="OO17" s="111">
        <f t="shared" si="145"/>
        <v>0</v>
      </c>
      <c r="OP17" s="111">
        <f t="shared" si="146"/>
        <v>0</v>
      </c>
      <c r="OQ17" s="111">
        <f t="shared" si="147"/>
        <v>0</v>
      </c>
      <c r="OR17" s="111">
        <f t="shared" si="148"/>
        <v>0</v>
      </c>
      <c r="OS17" s="111">
        <f t="shared" si="149"/>
        <v>0</v>
      </c>
      <c r="OT17" s="111">
        <f t="shared" si="150"/>
        <v>0</v>
      </c>
      <c r="OU17" s="111">
        <f t="shared" si="151"/>
        <v>0</v>
      </c>
      <c r="OV17" s="111">
        <f t="shared" si="152"/>
        <v>0</v>
      </c>
      <c r="OW17" s="111">
        <f t="shared" si="153"/>
        <v>0</v>
      </c>
      <c r="OX17" s="111">
        <f t="shared" si="154"/>
        <v>0</v>
      </c>
      <c r="OY17" s="111"/>
      <c r="PA17" s="51">
        <f t="shared" si="303"/>
        <v>197186.44991293535</v>
      </c>
      <c r="PB17" s="51">
        <f t="shared" si="155"/>
        <v>188615.91947181051</v>
      </c>
      <c r="PC17" s="51">
        <f t="shared" si="156"/>
        <v>194414.03559970207</v>
      </c>
      <c r="PD17" s="51">
        <f t="shared" si="157"/>
        <v>194466.22408827778</v>
      </c>
      <c r="PE17" s="51">
        <f t="shared" si="158"/>
        <v>194466.22408827778</v>
      </c>
      <c r="PF17" s="51">
        <f t="shared" si="159"/>
        <v>188668.10796038521</v>
      </c>
      <c r="PG17" s="51">
        <f t="shared" si="160"/>
        <v>186722.89882187906</v>
      </c>
      <c r="PH17" s="51">
        <f t="shared" si="161"/>
        <v>179808.73987563906</v>
      </c>
      <c r="PI17" s="51">
        <f t="shared" si="162"/>
        <v>185532.93969317398</v>
      </c>
      <c r="PJ17" s="51">
        <f t="shared" si="163"/>
        <v>192208.54701305355</v>
      </c>
      <c r="PK17" s="51">
        <f t="shared" si="164"/>
        <v>192165.12484261987</v>
      </c>
      <c r="PL17" s="51">
        <f t="shared" si="165"/>
        <v>192276.49843946687</v>
      </c>
      <c r="PM17" s="51">
        <f t="shared" si="166"/>
        <v>206940.51723703172</v>
      </c>
      <c r="PN17" s="51">
        <f t="shared" si="167"/>
        <v>197946.03509454578</v>
      </c>
      <c r="PO17" s="51">
        <f t="shared" si="168"/>
        <v>204030.96208134448</v>
      </c>
      <c r="PP17" s="51">
        <f t="shared" si="169"/>
        <v>204085.73213691596</v>
      </c>
      <c r="PQ17" s="51">
        <f t="shared" si="170"/>
        <v>204085.73213691596</v>
      </c>
      <c r="PR17" s="51">
        <f t="shared" si="171"/>
        <v>198000.80515011618</v>
      </c>
      <c r="PS17" s="51">
        <f t="shared" si="172"/>
        <v>195959.37387816826</v>
      </c>
      <c r="PT17" s="51">
        <f t="shared" si="173"/>
        <v>188613.17797033465</v>
      </c>
      <c r="PU17" s="51">
        <f t="shared" si="174"/>
        <v>194617.66651560334</v>
      </c>
      <c r="PV17" s="51">
        <f t="shared" si="175"/>
        <v>201620.14877734074</v>
      </c>
      <c r="PW17" s="51">
        <f t="shared" si="176"/>
        <v>201574.60041542278</v>
      </c>
      <c r="PX17" s="51">
        <f t="shared" si="177"/>
        <v>201691.42748432848</v>
      </c>
      <c r="PY17" s="51">
        <f t="shared" si="178"/>
        <v>217073.47837428167</v>
      </c>
      <c r="PZ17" s="51">
        <f t="shared" si="179"/>
        <v>207638.57625403415</v>
      </c>
      <c r="QA17" s="51">
        <f t="shared" si="180"/>
        <v>214021.45518133958</v>
      </c>
      <c r="QB17" s="51">
        <f t="shared" si="181"/>
        <v>214078.90708410079</v>
      </c>
      <c r="QC17" s="51">
        <f t="shared" si="182"/>
        <v>214078.90708410079</v>
      </c>
      <c r="QD17" s="51">
        <f t="shared" si="183"/>
        <v>207696.02815679423</v>
      </c>
      <c r="QE17" s="51">
        <f t="shared" si="184"/>
        <v>205554.63703155512</v>
      </c>
      <c r="QF17" s="51">
        <f t="shared" si="185"/>
        <v>198335.80599473877</v>
      </c>
      <c r="QG17" s="51">
        <f t="shared" si="186"/>
        <v>204649.8137858558</v>
      </c>
      <c r="QH17" s="51">
        <f t="shared" si="187"/>
        <v>212013.25985198375</v>
      </c>
      <c r="QI17" s="51">
        <f t="shared" si="188"/>
        <v>211965.36356408941</v>
      </c>
      <c r="QJ17" s="51">
        <f t="shared" si="189"/>
        <v>212088.21283221984</v>
      </c>
      <c r="QK17" s="51">
        <f t="shared" si="190"/>
        <v>228263.17734923141</v>
      </c>
      <c r="QL17" s="51">
        <f t="shared" si="191"/>
        <v>218341.92509826156</v>
      </c>
      <c r="QM17" s="51">
        <f t="shared" si="192"/>
        <v>225053.82853065623</v>
      </c>
      <c r="QN17" s="51">
        <f t="shared" si="193"/>
        <v>225114.24196286013</v>
      </c>
      <c r="QO17" s="51">
        <f t="shared" si="194"/>
        <v>225114.24196286013</v>
      </c>
      <c r="QP17" s="51">
        <f t="shared" si="195"/>
        <v>218402.3385304643</v>
      </c>
      <c r="QQ17" s="51">
        <f t="shared" si="196"/>
        <v>216150.56302175048</v>
      </c>
      <c r="QR17" s="51">
        <f t="shared" si="197"/>
        <v>208448.01001766385</v>
      </c>
      <c r="QS17" s="51">
        <f t="shared" si="198"/>
        <v>215083.93918180725</v>
      </c>
      <c r="QT17" s="51">
        <f t="shared" si="199"/>
        <v>222822.81251160571</v>
      </c>
      <c r="QU17" s="51">
        <f t="shared" si="200"/>
        <v>222772.47421868509</v>
      </c>
      <c r="QV17" s="51">
        <f t="shared" si="201"/>
        <v>222901.58698955106</v>
      </c>
      <c r="QW17" s="51">
        <f t="shared" si="202"/>
        <v>239901.23639106573</v>
      </c>
      <c r="QX17" s="51">
        <f t="shared" si="203"/>
        <v>229474.1464451747</v>
      </c>
      <c r="QY17" s="51">
        <f t="shared" si="204"/>
        <v>236528.25806610161</v>
      </c>
      <c r="QZ17" s="51">
        <f t="shared" si="205"/>
        <v>236591.7516932764</v>
      </c>
      <c r="RA17" s="51">
        <f t="shared" si="206"/>
        <v>236591.7516932764</v>
      </c>
      <c r="RB17" s="51">
        <f t="shared" si="207"/>
        <v>229537.64007234824</v>
      </c>
      <c r="RC17" s="51">
        <f t="shared" si="208"/>
        <v>227171.05718811421</v>
      </c>
      <c r="RD17" s="51">
        <f t="shared" si="209"/>
        <v>218021.5672746434</v>
      </c>
      <c r="RE17" s="51">
        <f t="shared" si="210"/>
        <v>224962.27002621899</v>
      </c>
      <c r="RF17" s="51">
        <f t="shared" si="211"/>
        <v>233056.57273584726</v>
      </c>
      <c r="RG17" s="51">
        <f t="shared" si="212"/>
        <v>233003.92251618073</v>
      </c>
      <c r="RH17" s="51">
        <f t="shared" si="213"/>
        <v>233138.96515178558</v>
      </c>
      <c r="RI17" s="51">
        <f t="shared" si="214"/>
        <v>250919.3709485289</v>
      </c>
      <c r="RJ17" s="51">
        <f t="shared" si="215"/>
        <v>240013.38776392475</v>
      </c>
      <c r="RK17" s="51">
        <f t="shared" si="216"/>
        <v>247391.47916999977</v>
      </c>
      <c r="RL17" s="51">
        <f t="shared" si="217"/>
        <v>247457.88891940168</v>
      </c>
      <c r="RM17" s="51">
        <f t="shared" si="218"/>
        <v>247457.88891940168</v>
      </c>
      <c r="RN17" s="51">
        <f t="shared" si="219"/>
        <v>240079.79751332538</v>
      </c>
      <c r="RO17" s="51">
        <f t="shared" si="220"/>
        <v>237604.52269797775</v>
      </c>
      <c r="RP17" s="51">
        <f t="shared" si="221"/>
        <v>226881.42489489529</v>
      </c>
      <c r="RQ17" s="51">
        <f t="shared" si="222"/>
        <v>234104.18065128205</v>
      </c>
      <c r="RR17" s="51">
        <f t="shared" si="223"/>
        <v>242527.41581671726</v>
      </c>
      <c r="RS17" s="51">
        <f t="shared" si="224"/>
        <v>242472.62602225656</v>
      </c>
      <c r="RT17" s="51">
        <f t="shared" si="225"/>
        <v>242613.1564567938</v>
      </c>
      <c r="RU17" s="51"/>
      <c r="RV17" s="51">
        <f t="shared" si="304"/>
        <v>2286531.7098072218</v>
      </c>
      <c r="RW17" s="51">
        <f t="shared" si="226"/>
        <v>2399166.178878068</v>
      </c>
      <c r="RX17" s="51">
        <f t="shared" si="226"/>
        <v>2519194.4451950938</v>
      </c>
      <c r="RY17" s="51">
        <f t="shared" si="226"/>
        <v>2648469.139375397</v>
      </c>
      <c r="RZ17" s="51">
        <f t="shared" si="226"/>
        <v>2777979.1392540331</v>
      </c>
      <c r="SA17" s="51">
        <f t="shared" si="226"/>
        <v>2899523.1397745046</v>
      </c>
    </row>
    <row r="18" spans="1:495" x14ac:dyDescent="0.3">
      <c r="A18" s="1">
        <v>302400</v>
      </c>
      <c r="B18" s="1" t="s">
        <v>193</v>
      </c>
      <c r="C18" s="1" t="s">
        <v>167</v>
      </c>
      <c r="D18" s="44">
        <v>0.39679999999999999</v>
      </c>
      <c r="E18" s="1" t="s">
        <v>175</v>
      </c>
      <c r="F18" s="107">
        <f>VLOOKUP(A18,Auxiliar_OPEX_CustosUnit!$A$4:$E$129,COLUMN(Auxiliar_OPEX_CustosUnit!$E$3),0)</f>
        <v>7</v>
      </c>
      <c r="G18" s="107">
        <f>INDEX(Auxiliar_OPEX_Drivers!$B$76:$I$84,MATCH($E18,Auxiliar_OPEX_Drivers!$B$76:$B$84,0),MATCH(YEAR(G$2),Auxiliar_OPEX_Drivers!$B$76:$I$76,0))*$F18</f>
        <v>7</v>
      </c>
      <c r="H18" s="107">
        <f>INDEX(Auxiliar_OPEX_Drivers!$B$76:$I$84,MATCH($E18,Auxiliar_OPEX_Drivers!$B$76:$B$84,0),MATCH(YEAR(H$2),Auxiliar_OPEX_Drivers!$B$76:$I$76,0))*$F18</f>
        <v>7</v>
      </c>
      <c r="I18" s="107">
        <f>INDEX(Auxiliar_OPEX_Drivers!$B$76:$I$84,MATCH($E18,Auxiliar_OPEX_Drivers!$B$76:$B$84,0),MATCH(YEAR(I$2),Auxiliar_OPEX_Drivers!$B$76:$I$76,0))*$F18</f>
        <v>7</v>
      </c>
      <c r="J18" s="107">
        <f>INDEX(Auxiliar_OPEX_Drivers!$B$76:$I$84,MATCH($E18,Auxiliar_OPEX_Drivers!$B$76:$B$84,0),MATCH(YEAR(J$2),Auxiliar_OPEX_Drivers!$B$76:$I$76,0))*$F18</f>
        <v>7</v>
      </c>
      <c r="K18" s="107">
        <f>INDEX(Auxiliar_OPEX_Drivers!$B$76:$I$84,MATCH($E18,Auxiliar_OPEX_Drivers!$B$76:$B$84,0),MATCH(YEAR(K$2),Auxiliar_OPEX_Drivers!$B$76:$I$76,0))*$F18</f>
        <v>7</v>
      </c>
      <c r="L18" s="107">
        <f>INDEX(Auxiliar_OPEX_Drivers!$B$76:$I$84,MATCH($E18,Auxiliar_OPEX_Drivers!$B$76:$B$84,0),MATCH(YEAR(L$2),Auxiliar_OPEX_Drivers!$B$76:$I$76,0))*$F18</f>
        <v>7</v>
      </c>
      <c r="M18" s="107">
        <f>INDEX(Auxiliar_OPEX_Drivers!$B$76:$I$84,MATCH($E18,Auxiliar_OPEX_Drivers!$B$76:$B$84,0),MATCH(YEAR(M$2),Auxiliar_OPEX_Drivers!$B$76:$I$76,0))*$F18</f>
        <v>7</v>
      </c>
      <c r="N18" s="107">
        <f>INDEX(Auxiliar_OPEX_Drivers!$B$76:$I$84,MATCH($E18,Auxiliar_OPEX_Drivers!$B$76:$B$84,0),MATCH(YEAR(N$2),Auxiliar_OPEX_Drivers!$B$76:$I$76,0))*$F18</f>
        <v>7.4603618585195406</v>
      </c>
      <c r="O18" s="107">
        <f>INDEX(Auxiliar_OPEX_Drivers!$B$76:$I$84,MATCH($E18,Auxiliar_OPEX_Drivers!$B$76:$B$84,0),MATCH(YEAR(O$2),Auxiliar_OPEX_Drivers!$B$76:$I$76,0))*$F18</f>
        <v>7.4603618585195406</v>
      </c>
      <c r="P18" s="107">
        <f>INDEX(Auxiliar_OPEX_Drivers!$B$76:$I$84,MATCH($E18,Auxiliar_OPEX_Drivers!$B$76:$B$84,0),MATCH(YEAR(P$2),Auxiliar_OPEX_Drivers!$B$76:$I$76,0))*$F18</f>
        <v>7.4603618585195406</v>
      </c>
      <c r="Q18" s="107">
        <f>INDEX(Auxiliar_OPEX_Drivers!$B$76:$I$84,MATCH($E18,Auxiliar_OPEX_Drivers!$B$76:$B$84,0),MATCH(YEAR(Q$2),Auxiliar_OPEX_Drivers!$B$76:$I$76,0))*$F18</f>
        <v>7.4603618585195406</v>
      </c>
      <c r="R18" s="107">
        <f>INDEX(Auxiliar_OPEX_Drivers!$B$76:$I$84,MATCH($E18,Auxiliar_OPEX_Drivers!$B$76:$B$84,0),MATCH(YEAR(R$2),Auxiliar_OPEX_Drivers!$B$76:$I$76,0))*$F18</f>
        <v>7.4603618585195406</v>
      </c>
      <c r="S18" s="107">
        <f>INDEX(Auxiliar_OPEX_Drivers!$B$76:$I$84,MATCH($E18,Auxiliar_OPEX_Drivers!$B$76:$B$84,0),MATCH(YEAR(S$2),Auxiliar_OPEX_Drivers!$B$76:$I$76,0))*$F18</f>
        <v>7.4603618585195406</v>
      </c>
      <c r="T18" s="107">
        <f>INDEX(Auxiliar_OPEX_Drivers!$B$76:$I$84,MATCH($E18,Auxiliar_OPEX_Drivers!$B$76:$B$84,0),MATCH(YEAR(T$2),Auxiliar_OPEX_Drivers!$B$76:$I$76,0))*$F18</f>
        <v>7.4603618585195406</v>
      </c>
      <c r="U18" s="107">
        <f>INDEX(Auxiliar_OPEX_Drivers!$B$76:$I$84,MATCH($E18,Auxiliar_OPEX_Drivers!$B$76:$B$84,0),MATCH(YEAR(U$2),Auxiliar_OPEX_Drivers!$B$76:$I$76,0))*$F18</f>
        <v>7.4603618585195406</v>
      </c>
      <c r="V18" s="107">
        <f>INDEX(Auxiliar_OPEX_Drivers!$B$76:$I$84,MATCH($E18,Auxiliar_OPEX_Drivers!$B$76:$B$84,0),MATCH(YEAR(V$2),Auxiliar_OPEX_Drivers!$B$76:$I$76,0))*$F18</f>
        <v>7.4603618585195406</v>
      </c>
      <c r="W18" s="107">
        <f>INDEX(Auxiliar_OPEX_Drivers!$B$76:$I$84,MATCH($E18,Auxiliar_OPEX_Drivers!$B$76:$B$84,0),MATCH(YEAR(W$2),Auxiliar_OPEX_Drivers!$B$76:$I$76,0))*$F18</f>
        <v>7.4603618585195406</v>
      </c>
      <c r="X18" s="107">
        <f>INDEX(Auxiliar_OPEX_Drivers!$B$76:$I$84,MATCH($E18,Auxiliar_OPEX_Drivers!$B$76:$B$84,0),MATCH(YEAR(X$2),Auxiliar_OPEX_Drivers!$B$76:$I$76,0))*$F18</f>
        <v>7.4603618585195406</v>
      </c>
      <c r="Y18" s="107">
        <f>INDEX(Auxiliar_OPEX_Drivers!$B$76:$I$84,MATCH($E18,Auxiliar_OPEX_Drivers!$B$76:$B$84,0),MATCH(YEAR(Y$2),Auxiliar_OPEX_Drivers!$B$76:$I$76,0))*$F18</f>
        <v>7.4603618585195406</v>
      </c>
      <c r="Z18" s="107">
        <f>INDEX(Auxiliar_OPEX_Drivers!$B$76:$I$84,MATCH($E18,Auxiliar_OPEX_Drivers!$B$76:$B$84,0),MATCH(YEAR(Z$2),Auxiliar_OPEX_Drivers!$B$76:$I$76,0))*$F18</f>
        <v>7.9004505962934815</v>
      </c>
      <c r="AA18" s="107">
        <f>INDEX(Auxiliar_OPEX_Drivers!$B$76:$I$84,MATCH($E18,Auxiliar_OPEX_Drivers!$B$76:$B$84,0),MATCH(YEAR(AA$2),Auxiliar_OPEX_Drivers!$B$76:$I$76,0))*$F18</f>
        <v>7.9004505962934815</v>
      </c>
      <c r="AB18" s="107">
        <f>INDEX(Auxiliar_OPEX_Drivers!$B$76:$I$84,MATCH($E18,Auxiliar_OPEX_Drivers!$B$76:$B$84,0),MATCH(YEAR(AB$2),Auxiliar_OPEX_Drivers!$B$76:$I$76,0))*$F18</f>
        <v>7.9004505962934815</v>
      </c>
      <c r="AC18" s="107">
        <f>INDEX(Auxiliar_OPEX_Drivers!$B$76:$I$84,MATCH($E18,Auxiliar_OPEX_Drivers!$B$76:$B$84,0),MATCH(YEAR(AC$2),Auxiliar_OPEX_Drivers!$B$76:$I$76,0))*$F18</f>
        <v>7.9004505962934815</v>
      </c>
      <c r="AD18" s="107">
        <f>INDEX(Auxiliar_OPEX_Drivers!$B$76:$I$84,MATCH($E18,Auxiliar_OPEX_Drivers!$B$76:$B$84,0),MATCH(YEAR(AD$2),Auxiliar_OPEX_Drivers!$B$76:$I$76,0))*$F18</f>
        <v>7.9004505962934815</v>
      </c>
      <c r="AE18" s="107">
        <f>INDEX(Auxiliar_OPEX_Drivers!$B$76:$I$84,MATCH($E18,Auxiliar_OPEX_Drivers!$B$76:$B$84,0),MATCH(YEAR(AE$2),Auxiliar_OPEX_Drivers!$B$76:$I$76,0))*$F18</f>
        <v>7.9004505962934815</v>
      </c>
      <c r="AF18" s="107">
        <f>INDEX(Auxiliar_OPEX_Drivers!$B$76:$I$84,MATCH($E18,Auxiliar_OPEX_Drivers!$B$76:$B$84,0),MATCH(YEAR(AF$2),Auxiliar_OPEX_Drivers!$B$76:$I$76,0))*$F18</f>
        <v>7.9004505962934815</v>
      </c>
      <c r="AG18" s="107">
        <f>INDEX(Auxiliar_OPEX_Drivers!$B$76:$I$84,MATCH($E18,Auxiliar_OPEX_Drivers!$B$76:$B$84,0),MATCH(YEAR(AG$2),Auxiliar_OPEX_Drivers!$B$76:$I$76,0))*$F18</f>
        <v>7.9004505962934815</v>
      </c>
      <c r="AH18" s="107">
        <f>INDEX(Auxiliar_OPEX_Drivers!$B$76:$I$84,MATCH($E18,Auxiliar_OPEX_Drivers!$B$76:$B$84,0),MATCH(YEAR(AH$2),Auxiliar_OPEX_Drivers!$B$76:$I$76,0))*$F18</f>
        <v>7.9004505962934815</v>
      </c>
      <c r="AI18" s="107">
        <f>INDEX(Auxiliar_OPEX_Drivers!$B$76:$I$84,MATCH($E18,Auxiliar_OPEX_Drivers!$B$76:$B$84,0),MATCH(YEAR(AI$2),Auxiliar_OPEX_Drivers!$B$76:$I$76,0))*$F18</f>
        <v>7.9004505962934815</v>
      </c>
      <c r="AJ18" s="107">
        <f>INDEX(Auxiliar_OPEX_Drivers!$B$76:$I$84,MATCH($E18,Auxiliar_OPEX_Drivers!$B$76:$B$84,0),MATCH(YEAR(AJ$2),Auxiliar_OPEX_Drivers!$B$76:$I$76,0))*$F18</f>
        <v>7.9004505962934815</v>
      </c>
      <c r="AK18" s="107">
        <f>INDEX(Auxiliar_OPEX_Drivers!$B$76:$I$84,MATCH($E18,Auxiliar_OPEX_Drivers!$B$76:$B$84,0),MATCH(YEAR(AK$2),Auxiliar_OPEX_Drivers!$B$76:$I$76,0))*$F18</f>
        <v>7.9004505962934815</v>
      </c>
      <c r="AL18" s="107">
        <f>INDEX(Auxiliar_OPEX_Drivers!$B$76:$I$84,MATCH($E18,Auxiliar_OPEX_Drivers!$B$76:$B$84,0),MATCH(YEAR(AL$2),Auxiliar_OPEX_Drivers!$B$76:$I$76,0))*$F18</f>
        <v>8.2964995592622675</v>
      </c>
      <c r="AM18" s="107">
        <f>INDEX(Auxiliar_OPEX_Drivers!$B$76:$I$84,MATCH($E18,Auxiliar_OPEX_Drivers!$B$76:$B$84,0),MATCH(YEAR(AM$2),Auxiliar_OPEX_Drivers!$B$76:$I$76,0))*$F18</f>
        <v>8.2964995592622675</v>
      </c>
      <c r="AN18" s="107">
        <f>INDEX(Auxiliar_OPEX_Drivers!$B$76:$I$84,MATCH($E18,Auxiliar_OPEX_Drivers!$B$76:$B$84,0),MATCH(YEAR(AN$2),Auxiliar_OPEX_Drivers!$B$76:$I$76,0))*$F18</f>
        <v>8.2964995592622675</v>
      </c>
      <c r="AO18" s="107">
        <f>INDEX(Auxiliar_OPEX_Drivers!$B$76:$I$84,MATCH($E18,Auxiliar_OPEX_Drivers!$B$76:$B$84,0),MATCH(YEAR(AO$2),Auxiliar_OPEX_Drivers!$B$76:$I$76,0))*$F18</f>
        <v>8.2964995592622675</v>
      </c>
      <c r="AP18" s="107">
        <f>INDEX(Auxiliar_OPEX_Drivers!$B$76:$I$84,MATCH($E18,Auxiliar_OPEX_Drivers!$B$76:$B$84,0),MATCH(YEAR(AP$2),Auxiliar_OPEX_Drivers!$B$76:$I$76,0))*$F18</f>
        <v>8.2964995592622675</v>
      </c>
      <c r="AQ18" s="107">
        <f>INDEX(Auxiliar_OPEX_Drivers!$B$76:$I$84,MATCH($E18,Auxiliar_OPEX_Drivers!$B$76:$B$84,0),MATCH(YEAR(AQ$2),Auxiliar_OPEX_Drivers!$B$76:$I$76,0))*$F18</f>
        <v>8.2964995592622675</v>
      </c>
      <c r="AR18" s="107">
        <f>INDEX(Auxiliar_OPEX_Drivers!$B$76:$I$84,MATCH($E18,Auxiliar_OPEX_Drivers!$B$76:$B$84,0),MATCH(YEAR(AR$2),Auxiliar_OPEX_Drivers!$B$76:$I$76,0))*$F18</f>
        <v>8.2964995592622675</v>
      </c>
      <c r="AS18" s="107">
        <f>INDEX(Auxiliar_OPEX_Drivers!$B$76:$I$84,MATCH($E18,Auxiliar_OPEX_Drivers!$B$76:$B$84,0),MATCH(YEAR(AS$2),Auxiliar_OPEX_Drivers!$B$76:$I$76,0))*$F18</f>
        <v>8.2964995592622675</v>
      </c>
      <c r="AT18" s="107">
        <f>INDEX(Auxiliar_OPEX_Drivers!$B$76:$I$84,MATCH($E18,Auxiliar_OPEX_Drivers!$B$76:$B$84,0),MATCH(YEAR(AT$2),Auxiliar_OPEX_Drivers!$B$76:$I$76,0))*$F18</f>
        <v>8.2964995592622675</v>
      </c>
      <c r="AU18" s="107">
        <f>INDEX(Auxiliar_OPEX_Drivers!$B$76:$I$84,MATCH($E18,Auxiliar_OPEX_Drivers!$B$76:$B$84,0),MATCH(YEAR(AU$2),Auxiliar_OPEX_Drivers!$B$76:$I$76,0))*$F18</f>
        <v>8.2964995592622675</v>
      </c>
      <c r="AV18" s="107">
        <f>INDEX(Auxiliar_OPEX_Drivers!$B$76:$I$84,MATCH($E18,Auxiliar_OPEX_Drivers!$B$76:$B$84,0),MATCH(YEAR(AV$2),Auxiliar_OPEX_Drivers!$B$76:$I$76,0))*$F18</f>
        <v>8.2964995592622675</v>
      </c>
      <c r="AW18" s="107">
        <f>INDEX(Auxiliar_OPEX_Drivers!$B$76:$I$84,MATCH($E18,Auxiliar_OPEX_Drivers!$B$76:$B$84,0),MATCH(YEAR(AW$2),Auxiliar_OPEX_Drivers!$B$76:$I$76,0))*$F18</f>
        <v>8.2964995592622675</v>
      </c>
      <c r="AX18" s="107">
        <f>INDEX(Auxiliar_OPEX_Drivers!$B$76:$I$84,MATCH($E18,Auxiliar_OPEX_Drivers!$B$76:$B$84,0),MATCH(YEAR(AX$2),Auxiliar_OPEX_Drivers!$B$76:$I$76,0))*$F18</f>
        <v>8.6989576409153404</v>
      </c>
      <c r="AY18" s="107">
        <f>INDEX(Auxiliar_OPEX_Drivers!$B$76:$I$84,MATCH($E18,Auxiliar_OPEX_Drivers!$B$76:$B$84,0),MATCH(YEAR(AY$2),Auxiliar_OPEX_Drivers!$B$76:$I$76,0))*$F18</f>
        <v>8.6989576409153404</v>
      </c>
      <c r="AZ18" s="107">
        <f>INDEX(Auxiliar_OPEX_Drivers!$B$76:$I$84,MATCH($E18,Auxiliar_OPEX_Drivers!$B$76:$B$84,0),MATCH(YEAR(AZ$2),Auxiliar_OPEX_Drivers!$B$76:$I$76,0))*$F18</f>
        <v>8.6989576409153404</v>
      </c>
      <c r="BA18" s="107">
        <f>INDEX(Auxiliar_OPEX_Drivers!$B$76:$I$84,MATCH($E18,Auxiliar_OPEX_Drivers!$B$76:$B$84,0),MATCH(YEAR(BA$2),Auxiliar_OPEX_Drivers!$B$76:$I$76,0))*$F18</f>
        <v>8.6989576409153404</v>
      </c>
      <c r="BB18" s="107">
        <f>INDEX(Auxiliar_OPEX_Drivers!$B$76:$I$84,MATCH($E18,Auxiliar_OPEX_Drivers!$B$76:$B$84,0),MATCH(YEAR(BB$2),Auxiliar_OPEX_Drivers!$B$76:$I$76,0))*$F18</f>
        <v>8.6989576409153404</v>
      </c>
      <c r="BC18" s="107">
        <f>INDEX(Auxiliar_OPEX_Drivers!$B$76:$I$84,MATCH($E18,Auxiliar_OPEX_Drivers!$B$76:$B$84,0),MATCH(YEAR(BC$2),Auxiliar_OPEX_Drivers!$B$76:$I$76,0))*$F18</f>
        <v>8.6989576409153404</v>
      </c>
      <c r="BD18" s="107">
        <f>INDEX(Auxiliar_OPEX_Drivers!$B$76:$I$84,MATCH($E18,Auxiliar_OPEX_Drivers!$B$76:$B$84,0),MATCH(YEAR(BD$2),Auxiliar_OPEX_Drivers!$B$76:$I$76,0))*$F18</f>
        <v>8.6989576409153404</v>
      </c>
      <c r="BE18" s="107">
        <f>INDEX(Auxiliar_OPEX_Drivers!$B$76:$I$84,MATCH($E18,Auxiliar_OPEX_Drivers!$B$76:$B$84,0),MATCH(YEAR(BE$2),Auxiliar_OPEX_Drivers!$B$76:$I$76,0))*$F18</f>
        <v>8.6989576409153404</v>
      </c>
      <c r="BF18" s="107">
        <f>INDEX(Auxiliar_OPEX_Drivers!$B$76:$I$84,MATCH($E18,Auxiliar_OPEX_Drivers!$B$76:$B$84,0),MATCH(YEAR(BF$2),Auxiliar_OPEX_Drivers!$B$76:$I$76,0))*$F18</f>
        <v>8.6989576409153404</v>
      </c>
      <c r="BG18" s="107">
        <f>INDEX(Auxiliar_OPEX_Drivers!$B$76:$I$84,MATCH($E18,Auxiliar_OPEX_Drivers!$B$76:$B$84,0),MATCH(YEAR(BG$2),Auxiliar_OPEX_Drivers!$B$76:$I$76,0))*$F18</f>
        <v>8.6989576409153404</v>
      </c>
      <c r="BH18" s="107">
        <f>INDEX(Auxiliar_OPEX_Drivers!$B$76:$I$84,MATCH($E18,Auxiliar_OPEX_Drivers!$B$76:$B$84,0),MATCH(YEAR(BH$2),Auxiliar_OPEX_Drivers!$B$76:$I$76,0))*$F18</f>
        <v>8.6989576409153404</v>
      </c>
      <c r="BI18" s="107">
        <f>INDEX(Auxiliar_OPEX_Drivers!$B$76:$I$84,MATCH($E18,Auxiliar_OPEX_Drivers!$B$76:$B$84,0),MATCH(YEAR(BI$2),Auxiliar_OPEX_Drivers!$B$76:$I$76,0))*$F18</f>
        <v>8.6989576409153404</v>
      </c>
      <c r="BJ18" s="107">
        <f>INDEX(Auxiliar_OPEX_Drivers!$B$76:$I$84,MATCH($E18,Auxiliar_OPEX_Drivers!$B$76:$B$84,0),MATCH(YEAR(BJ$2),Auxiliar_OPEX_Drivers!$B$76:$I$76,0))*$F18</f>
        <v>9.0382109050234476</v>
      </c>
      <c r="BK18" s="107">
        <f>INDEX(Auxiliar_OPEX_Drivers!$B$76:$I$84,MATCH($E18,Auxiliar_OPEX_Drivers!$B$76:$B$84,0),MATCH(YEAR(BK$2),Auxiliar_OPEX_Drivers!$B$76:$I$76,0))*$F18</f>
        <v>9.0382109050234476</v>
      </c>
      <c r="BL18" s="107">
        <f>INDEX(Auxiliar_OPEX_Drivers!$B$76:$I$84,MATCH($E18,Auxiliar_OPEX_Drivers!$B$76:$B$84,0),MATCH(YEAR(BL$2),Auxiliar_OPEX_Drivers!$B$76:$I$76,0))*$F18</f>
        <v>9.0382109050234476</v>
      </c>
      <c r="BM18" s="107">
        <f>INDEX(Auxiliar_OPEX_Drivers!$B$76:$I$84,MATCH($E18,Auxiliar_OPEX_Drivers!$B$76:$B$84,0),MATCH(YEAR(BM$2),Auxiliar_OPEX_Drivers!$B$76:$I$76,0))*$F18</f>
        <v>9.0382109050234476</v>
      </c>
      <c r="BN18" s="107">
        <f>INDEX(Auxiliar_OPEX_Drivers!$B$76:$I$84,MATCH($E18,Auxiliar_OPEX_Drivers!$B$76:$B$84,0),MATCH(YEAR(BN$2),Auxiliar_OPEX_Drivers!$B$76:$I$76,0))*$F18</f>
        <v>9.0382109050234476</v>
      </c>
      <c r="BO18" s="107">
        <f>INDEX(Auxiliar_OPEX_Drivers!$B$76:$I$84,MATCH($E18,Auxiliar_OPEX_Drivers!$B$76:$B$84,0),MATCH(YEAR(BO$2),Auxiliar_OPEX_Drivers!$B$76:$I$76,0))*$F18</f>
        <v>9.0382109050234476</v>
      </c>
      <c r="BP18" s="107">
        <f>INDEX(Auxiliar_OPEX_Drivers!$B$76:$I$84,MATCH($E18,Auxiliar_OPEX_Drivers!$B$76:$B$84,0),MATCH(YEAR(BP$2),Auxiliar_OPEX_Drivers!$B$76:$I$76,0))*$F18</f>
        <v>9.0382109050234476</v>
      </c>
      <c r="BQ18" s="107">
        <f>INDEX(Auxiliar_OPEX_Drivers!$B$76:$I$84,MATCH($E18,Auxiliar_OPEX_Drivers!$B$76:$B$84,0),MATCH(YEAR(BQ$2),Auxiliar_OPEX_Drivers!$B$76:$I$76,0))*$F18</f>
        <v>9.0382109050234476</v>
      </c>
      <c r="BR18" s="107">
        <f>INDEX(Auxiliar_OPEX_Drivers!$B$76:$I$84,MATCH($E18,Auxiliar_OPEX_Drivers!$B$76:$B$84,0),MATCH(YEAR(BR$2),Auxiliar_OPEX_Drivers!$B$76:$I$76,0))*$F18</f>
        <v>9.0382109050234476</v>
      </c>
      <c r="BS18" s="107">
        <f>INDEX(Auxiliar_OPEX_Drivers!$B$76:$I$84,MATCH($E18,Auxiliar_OPEX_Drivers!$B$76:$B$84,0),MATCH(YEAR(BS$2),Auxiliar_OPEX_Drivers!$B$76:$I$76,0))*$F18</f>
        <v>9.0382109050234476</v>
      </c>
      <c r="BT18" s="107">
        <f>INDEX(Auxiliar_OPEX_Drivers!$B$76:$I$84,MATCH($E18,Auxiliar_OPEX_Drivers!$B$76:$B$84,0),MATCH(YEAR(BT$2),Auxiliar_OPEX_Drivers!$B$76:$I$76,0))*$F18</f>
        <v>9.0382109050234476</v>
      </c>
      <c r="BU18" s="107">
        <f>INDEX(Auxiliar_OPEX_Drivers!$B$76:$I$84,MATCH($E18,Auxiliar_OPEX_Drivers!$B$76:$B$84,0),MATCH(YEAR(BU$2),Auxiliar_OPEX_Drivers!$B$76:$I$76,0))*$F18</f>
        <v>9.0382109050234476</v>
      </c>
      <c r="BV18" s="107">
        <f>INDEX(Auxiliar_OPEX_Drivers!$B$76:$I$84,MATCH($E18,Auxiliar_OPEX_Drivers!$B$76:$B$84,0),MATCH(YEAR(BV$2),Auxiliar_OPEX_Drivers!$B$76:$I$76,0))*$F18</f>
        <v>9.3787469428193582</v>
      </c>
      <c r="BW18" s="107">
        <f>INDEX(Auxiliar_OPEX_Drivers!$B$76:$I$84,MATCH($E18,Auxiliar_OPEX_Drivers!$B$76:$B$84,0),MATCH(YEAR(BW$2),Auxiliar_OPEX_Drivers!$B$76:$I$76,0))*$F18</f>
        <v>9.3787469428193582</v>
      </c>
      <c r="BX18" s="107">
        <f>INDEX(Auxiliar_OPEX_Drivers!$B$76:$I$84,MATCH($E18,Auxiliar_OPEX_Drivers!$B$76:$B$84,0),MATCH(YEAR(BX$2),Auxiliar_OPEX_Drivers!$B$76:$I$76,0))*$F18</f>
        <v>9.3787469428193582</v>
      </c>
      <c r="BY18" s="107">
        <f>INDEX(Auxiliar_OPEX_Drivers!$B$76:$I$84,MATCH($E18,Auxiliar_OPEX_Drivers!$B$76:$B$84,0),MATCH(YEAR(BY$2),Auxiliar_OPEX_Drivers!$B$76:$I$76,0))*$F18</f>
        <v>9.3787469428193582</v>
      </c>
      <c r="BZ18" s="107">
        <f>INDEX(Auxiliar_OPEX_Drivers!$B$76:$I$84,MATCH($E18,Auxiliar_OPEX_Drivers!$B$76:$B$84,0),MATCH(YEAR(BZ$2),Auxiliar_OPEX_Drivers!$B$76:$I$76,0))*$F18</f>
        <v>9.3787469428193582</v>
      </c>
      <c r="CA18" s="107">
        <f>INDEX(Auxiliar_OPEX_Drivers!$B$76:$I$84,MATCH($E18,Auxiliar_OPEX_Drivers!$B$76:$B$84,0),MATCH(YEAR(CA$2),Auxiliar_OPEX_Drivers!$B$76:$I$76,0))*$F18</f>
        <v>9.3787469428193582</v>
      </c>
      <c r="CB18" s="107">
        <f>INDEX(Auxiliar_OPEX_Drivers!$B$76:$I$84,MATCH($E18,Auxiliar_OPEX_Drivers!$B$76:$B$84,0),MATCH(YEAR(CB$2),Auxiliar_OPEX_Drivers!$B$76:$I$76,0))*$F18</f>
        <v>9.3787469428193582</v>
      </c>
      <c r="CC18" s="107">
        <f>INDEX(Auxiliar_OPEX_Drivers!$B$76:$I$84,MATCH($E18,Auxiliar_OPEX_Drivers!$B$76:$B$84,0),MATCH(YEAR(CC$2),Auxiliar_OPEX_Drivers!$B$76:$I$76,0))*$F18</f>
        <v>9.3787469428193582</v>
      </c>
      <c r="CD18" s="107">
        <f>INDEX(Auxiliar_OPEX_Drivers!$B$76:$I$84,MATCH($E18,Auxiliar_OPEX_Drivers!$B$76:$B$84,0),MATCH(YEAR(CD$2),Auxiliar_OPEX_Drivers!$B$76:$I$76,0))*$F18</f>
        <v>9.3787469428193582</v>
      </c>
      <c r="CE18" s="107">
        <f>INDEX(Auxiliar_OPEX_Drivers!$B$76:$I$84,MATCH($E18,Auxiliar_OPEX_Drivers!$B$76:$B$84,0),MATCH(YEAR(CE$2),Auxiliar_OPEX_Drivers!$B$76:$I$76,0))*$F18</f>
        <v>9.3787469428193582</v>
      </c>
      <c r="CF18" s="107">
        <f>INDEX(Auxiliar_OPEX_Drivers!$B$76:$I$84,MATCH($E18,Auxiliar_OPEX_Drivers!$B$76:$B$84,0),MATCH(YEAR(CF$2),Auxiliar_OPEX_Drivers!$B$76:$I$76,0))*$F18</f>
        <v>9.3787469428193582</v>
      </c>
      <c r="CG18" s="107">
        <f>INDEX(Auxiliar_OPEX_Drivers!$B$76:$I$84,MATCH($E18,Auxiliar_OPEX_Drivers!$B$76:$B$84,0),MATCH(YEAR(CG$2),Auxiliar_OPEX_Drivers!$B$76:$I$76,0))*$F18</f>
        <v>9.3787469428193582</v>
      </c>
      <c r="CI18" s="51">
        <f>INDEX(Auxiliar_OPEX_CustosUnit!$A$1:$R$129,MATCH(Auxiliar_OPEX_P!$A18,Auxiliar_OPEX_CustosUnit!$A$1:$A$129,0),MATCH(CI$2,Auxiliar_OPEX_CustosUnit!$A$3:$Q$3,0))*(1-DRE_Auxiliar!$A$5)</f>
        <v>20013.210209897363</v>
      </c>
      <c r="CJ18" s="51">
        <f>INDEX(Auxiliar_OPEX_CustosUnit!$A$1:$R$129,MATCH(Auxiliar_OPEX_P!$A18,Auxiliar_OPEX_CustosUnit!$A$1:$A$129,0),MATCH(CJ$2,Auxiliar_OPEX_CustosUnit!$A$3:$Q$3,0))*(1-DRE_Auxiliar!$A$5)</f>
        <v>20707.989824459579</v>
      </c>
      <c r="CK18" s="51">
        <f>INDEX(Auxiliar_OPEX_CustosUnit!$A$1:$R$129,MATCH(Auxiliar_OPEX_P!$A18,Auxiliar_OPEX_CustosUnit!$A$1:$A$129,0),MATCH(CK$2,Auxiliar_OPEX_CustosUnit!$A$3:$Q$3,0))*(1-DRE_Auxiliar!$A$5)</f>
        <v>21831.100205551749</v>
      </c>
      <c r="CL18" s="51">
        <f>INDEX(Auxiliar_OPEX_CustosUnit!$A$1:$R$129,MATCH(Auxiliar_OPEX_P!$A18,Auxiliar_OPEX_CustosUnit!$A$1:$A$129,0),MATCH(CL$2,Auxiliar_OPEX_CustosUnit!$A$3:$Q$3,0))*(1-DRE_Auxiliar!$A$5)</f>
        <v>21804.972967426889</v>
      </c>
      <c r="CM18" s="51">
        <f>INDEX(Auxiliar_OPEX_CustosUnit!$A$1:$R$129,MATCH(Auxiliar_OPEX_P!$A18,Auxiliar_OPEX_CustosUnit!$A$1:$A$129,0),MATCH(CM$2,Auxiliar_OPEX_CustosUnit!$A$3:$Q$3,0))*(1-DRE_Auxiliar!$A$5)</f>
        <v>21815.585371643094</v>
      </c>
      <c r="CN18" s="51">
        <f>INDEX(Auxiliar_OPEX_CustosUnit!$A$1:$R$129,MATCH(Auxiliar_OPEX_P!$A18,Auxiliar_OPEX_CustosUnit!$A$1:$A$129,0),MATCH(CN$2,Auxiliar_OPEX_CustosUnit!$A$3:$Q$3,0))*(1-DRE_Auxiliar!$A$5)</f>
        <v>23655.281825971666</v>
      </c>
      <c r="CO18" s="51">
        <f>INDEX(Auxiliar_OPEX_CustosUnit!$A$1:$R$129,MATCH(Auxiliar_OPEX_P!$A18,Auxiliar_OPEX_CustosUnit!$A$1:$A$129,0),MATCH(CO$2,Auxiliar_OPEX_CustosUnit!$A$3:$Q$3,0))*(1-DRE_Auxiliar!$A$5)</f>
        <v>22450.17350571536</v>
      </c>
      <c r="CP18" s="51">
        <f>INDEX(Auxiliar_OPEX_CustosUnit!$A$1:$R$129,MATCH(Auxiliar_OPEX_P!$A18,Auxiliar_OPEX_CustosUnit!$A$1:$A$129,0),MATCH(CP$2,Auxiliar_OPEX_CustosUnit!$A$3:$Q$3,0))*(1-DRE_Auxiliar!$A$5)</f>
        <v>23200.480900360799</v>
      </c>
      <c r="CQ18" s="51">
        <f>INDEX(Auxiliar_OPEX_CustosUnit!$A$1:$R$129,MATCH(Auxiliar_OPEX_P!$A18,Auxiliar_OPEX_CustosUnit!$A$1:$A$129,0),MATCH(CQ$2,Auxiliar_OPEX_CustosUnit!$A$3:$Q$3,0))*(1-DRE_Auxiliar!$A$5)</f>
        <v>23205.699749218362</v>
      </c>
      <c r="CR18" s="51">
        <f>INDEX(Auxiliar_OPEX_CustosUnit!$A$1:$R$129,MATCH(Auxiliar_OPEX_P!$A18,Auxiliar_OPEX_CustosUnit!$A$1:$A$129,0),MATCH(CR$2,Auxiliar_OPEX_CustosUnit!$A$3:$Q$3,0))*(1-DRE_Auxiliar!$A$5)</f>
        <v>23205.699749218362</v>
      </c>
      <c r="CS18" s="51">
        <f>INDEX(Auxiliar_OPEX_CustosUnit!$A$1:$R$129,MATCH(Auxiliar_OPEX_P!$A18,Auxiliar_OPEX_CustosUnit!$A$1:$A$129,0),MATCH(CS$2,Auxiliar_OPEX_CustosUnit!$A$3:$Q$3,0))*(1-DRE_Auxiliar!$A$5)</f>
        <v>22455.392354572828</v>
      </c>
      <c r="CT18" s="51">
        <f>INDEX(Auxiliar_OPEX_CustosUnit!$A$1:$R$129,MATCH(Auxiliar_OPEX_P!$A18,Auxiliar_OPEX_CustosUnit!$A$1:$A$129,0),MATCH(CT$2,Auxiliar_OPEX_CustosUnit!$A$3:$Q$3,0))*(1-DRE_Auxiliar!$A$5)</f>
        <v>22281.743477560849</v>
      </c>
      <c r="CU18" s="53">
        <f t="shared" si="227"/>
        <v>20013.210209897363</v>
      </c>
      <c r="CV18" s="53">
        <f t="shared" si="228"/>
        <v>20707.989824459579</v>
      </c>
      <c r="CW18" s="53">
        <f t="shared" si="229"/>
        <v>21831.100205551749</v>
      </c>
      <c r="CX18" s="53">
        <f t="shared" si="230"/>
        <v>21804.972967426889</v>
      </c>
      <c r="CY18" s="53">
        <f t="shared" si="231"/>
        <v>21815.585371643094</v>
      </c>
      <c r="CZ18" s="53">
        <f t="shared" si="232"/>
        <v>23655.281825971666</v>
      </c>
      <c r="DA18" s="53">
        <f t="shared" si="233"/>
        <v>22450.17350571536</v>
      </c>
      <c r="DB18" s="53">
        <f t="shared" si="234"/>
        <v>23200.480900360799</v>
      </c>
      <c r="DC18" s="53">
        <f t="shared" si="235"/>
        <v>23205.699749218362</v>
      </c>
      <c r="DD18" s="53">
        <f t="shared" si="236"/>
        <v>23205.699749218362</v>
      </c>
      <c r="DE18" s="53">
        <f t="shared" si="237"/>
        <v>22455.392354572828</v>
      </c>
      <c r="DF18" s="53">
        <f t="shared" si="238"/>
        <v>22281.743477560849</v>
      </c>
      <c r="DG18" s="53">
        <f t="shared" si="239"/>
        <v>20013.210209897363</v>
      </c>
      <c r="DH18" s="53">
        <f t="shared" si="240"/>
        <v>20707.989824459579</v>
      </c>
      <c r="DI18" s="53">
        <f t="shared" si="241"/>
        <v>21831.100205551749</v>
      </c>
      <c r="DJ18" s="53">
        <f t="shared" si="242"/>
        <v>21804.972967426889</v>
      </c>
      <c r="DK18" s="53">
        <f t="shared" si="243"/>
        <v>21815.585371643094</v>
      </c>
      <c r="DL18" s="53">
        <f t="shared" si="244"/>
        <v>23655.281825971666</v>
      </c>
      <c r="DM18" s="53">
        <f t="shared" si="245"/>
        <v>22450.17350571536</v>
      </c>
      <c r="DN18" s="53">
        <f t="shared" si="246"/>
        <v>23200.480900360799</v>
      </c>
      <c r="DO18" s="53">
        <f t="shared" si="247"/>
        <v>23205.699749218362</v>
      </c>
      <c r="DP18" s="53">
        <f t="shared" si="248"/>
        <v>23205.699749218362</v>
      </c>
      <c r="DQ18" s="53">
        <f t="shared" si="249"/>
        <v>22455.392354572828</v>
      </c>
      <c r="DR18" s="53">
        <f t="shared" si="250"/>
        <v>22281.743477560849</v>
      </c>
      <c r="DS18" s="53">
        <f t="shared" si="251"/>
        <v>20013.210209897363</v>
      </c>
      <c r="DT18" s="53">
        <f t="shared" si="252"/>
        <v>20707.989824459579</v>
      </c>
      <c r="DU18" s="53">
        <f t="shared" si="253"/>
        <v>21831.100205551749</v>
      </c>
      <c r="DV18" s="53">
        <f t="shared" si="254"/>
        <v>21804.972967426889</v>
      </c>
      <c r="DW18" s="53">
        <f t="shared" si="255"/>
        <v>21815.585371643094</v>
      </c>
      <c r="DX18" s="53">
        <f t="shared" si="256"/>
        <v>23655.281825971666</v>
      </c>
      <c r="DY18" s="53">
        <f t="shared" si="257"/>
        <v>22450.17350571536</v>
      </c>
      <c r="DZ18" s="53">
        <f t="shared" si="258"/>
        <v>23200.480900360799</v>
      </c>
      <c r="EA18" s="53">
        <f t="shared" si="259"/>
        <v>23205.699749218362</v>
      </c>
      <c r="EB18" s="53">
        <f t="shared" si="260"/>
        <v>23205.699749218362</v>
      </c>
      <c r="EC18" s="53">
        <f t="shared" si="261"/>
        <v>22455.392354572828</v>
      </c>
      <c r="ED18" s="53">
        <f t="shared" si="262"/>
        <v>22281.743477560849</v>
      </c>
      <c r="EE18" s="53">
        <f t="shared" si="263"/>
        <v>20013.210209897363</v>
      </c>
      <c r="EF18" s="53">
        <f t="shared" si="264"/>
        <v>20707.989824459579</v>
      </c>
      <c r="EG18" s="53">
        <f t="shared" si="265"/>
        <v>21831.100205551749</v>
      </c>
      <c r="EH18" s="53">
        <f t="shared" si="266"/>
        <v>21804.972967426889</v>
      </c>
      <c r="EI18" s="53">
        <f t="shared" si="267"/>
        <v>21815.585371643094</v>
      </c>
      <c r="EJ18" s="53">
        <f t="shared" si="268"/>
        <v>23655.281825971666</v>
      </c>
      <c r="EK18" s="53">
        <f t="shared" si="269"/>
        <v>22450.17350571536</v>
      </c>
      <c r="EL18" s="53">
        <f t="shared" si="270"/>
        <v>23200.480900360799</v>
      </c>
      <c r="EM18" s="53">
        <f t="shared" si="271"/>
        <v>23205.699749218362</v>
      </c>
      <c r="EN18" s="53">
        <f t="shared" si="272"/>
        <v>23205.699749218362</v>
      </c>
      <c r="EO18" s="53">
        <f t="shared" si="273"/>
        <v>22455.392354572828</v>
      </c>
      <c r="EP18" s="53">
        <f t="shared" si="274"/>
        <v>22281.743477560849</v>
      </c>
      <c r="EQ18" s="53">
        <f t="shared" si="275"/>
        <v>20013.210209897363</v>
      </c>
      <c r="ER18" s="53">
        <f t="shared" si="276"/>
        <v>20707.989824459579</v>
      </c>
      <c r="ES18" s="53">
        <f t="shared" si="277"/>
        <v>21831.100205551749</v>
      </c>
      <c r="ET18" s="53">
        <f t="shared" si="278"/>
        <v>21804.972967426889</v>
      </c>
      <c r="EU18" s="53">
        <f t="shared" si="279"/>
        <v>21815.585371643094</v>
      </c>
      <c r="EV18" s="53">
        <f t="shared" si="280"/>
        <v>23655.281825971666</v>
      </c>
      <c r="EW18" s="53">
        <f t="shared" si="281"/>
        <v>22450.17350571536</v>
      </c>
      <c r="EX18" s="53">
        <f t="shared" si="282"/>
        <v>23200.480900360799</v>
      </c>
      <c r="EY18" s="53">
        <f t="shared" si="283"/>
        <v>23205.699749218362</v>
      </c>
      <c r="EZ18" s="53">
        <f t="shared" si="284"/>
        <v>23205.699749218362</v>
      </c>
      <c r="FA18" s="53">
        <f t="shared" si="285"/>
        <v>22455.392354572828</v>
      </c>
      <c r="FB18" s="53">
        <f t="shared" si="286"/>
        <v>22281.743477560849</v>
      </c>
      <c r="FC18" s="53">
        <f t="shared" si="287"/>
        <v>20013.210209897363</v>
      </c>
      <c r="FD18" s="53">
        <f t="shared" si="288"/>
        <v>20707.989824459579</v>
      </c>
      <c r="FE18" s="53">
        <f t="shared" si="289"/>
        <v>21831.100205551749</v>
      </c>
      <c r="FF18" s="53">
        <f t="shared" si="290"/>
        <v>21804.972967426889</v>
      </c>
      <c r="FG18" s="53">
        <f t="shared" si="291"/>
        <v>21815.585371643094</v>
      </c>
      <c r="FH18" s="53">
        <f t="shared" si="292"/>
        <v>23655.281825971666</v>
      </c>
      <c r="FI18" s="53">
        <f t="shared" si="293"/>
        <v>22450.17350571536</v>
      </c>
      <c r="FJ18" s="53">
        <f t="shared" si="294"/>
        <v>23200.480900360799</v>
      </c>
      <c r="FK18" s="53">
        <f t="shared" si="295"/>
        <v>23205.699749218362</v>
      </c>
      <c r="FL18" s="53">
        <f t="shared" si="296"/>
        <v>23205.699749218362</v>
      </c>
      <c r="FM18" s="53">
        <f t="shared" si="297"/>
        <v>22455.392354572828</v>
      </c>
      <c r="FN18" s="53">
        <f t="shared" si="298"/>
        <v>22281.743477560849</v>
      </c>
      <c r="FP18" s="51">
        <f t="shared" si="299"/>
        <v>92114.127673225783</v>
      </c>
      <c r="FQ18" s="51">
        <f t="shared" si="306"/>
        <v>99882.061981982755</v>
      </c>
      <c r="FR18" s="51">
        <f t="shared" si="307"/>
        <v>94793.612610532538</v>
      </c>
      <c r="FS18" s="51">
        <f t="shared" si="308"/>
        <v>97961.710553683428</v>
      </c>
      <c r="FT18" s="51">
        <f t="shared" si="309"/>
        <v>97983.746621099606</v>
      </c>
      <c r="FU18" s="51">
        <f t="shared" si="310"/>
        <v>97983.746621099606</v>
      </c>
      <c r="FV18" s="51">
        <f t="shared" si="311"/>
        <v>94815.648677948309</v>
      </c>
      <c r="FW18" s="51">
        <f t="shared" si="312"/>
        <v>94082.433659652932</v>
      </c>
      <c r="FX18" s="51">
        <f t="shared" si="313"/>
        <v>90061.252598243926</v>
      </c>
      <c r="FY18" s="51">
        <f t="shared" si="314"/>
        <v>93187.823583655016</v>
      </c>
      <c r="FZ18" s="51">
        <f t="shared" si="315"/>
        <v>98241.921685179463</v>
      </c>
      <c r="GA18" s="51">
        <f t="shared" si="316"/>
        <v>98124.346755031889</v>
      </c>
      <c r="GB18" s="51">
        <f t="shared" si="317"/>
        <v>98172.103532018999</v>
      </c>
      <c r="GC18" s="51">
        <f t="shared" si="318"/>
        <v>106450.90365152412</v>
      </c>
      <c r="GD18" s="51">
        <f t="shared" si="319"/>
        <v>101027.80742155627</v>
      </c>
      <c r="GE18" s="51">
        <f t="shared" si="320"/>
        <v>104404.25843000443</v>
      </c>
      <c r="GF18" s="51">
        <f t="shared" si="321"/>
        <v>104427.74372098492</v>
      </c>
      <c r="GG18" s="51">
        <f t="shared" si="322"/>
        <v>104427.74372098492</v>
      </c>
      <c r="GH18" s="51">
        <f t="shared" si="323"/>
        <v>101051.29271253631</v>
      </c>
      <c r="GI18" s="51">
        <f t="shared" si="324"/>
        <v>100269.8570901671</v>
      </c>
      <c r="GJ18" s="51">
        <f t="shared" si="325"/>
        <v>95373.989933235149</v>
      </c>
      <c r="GK18" s="51">
        <f t="shared" si="326"/>
        <v>98684.998175796034</v>
      </c>
      <c r="GL18" s="51">
        <f t="shared" si="327"/>
        <v>104037.23887365386</v>
      </c>
      <c r="GM18" s="51">
        <f t="shared" si="328"/>
        <v>103912.72816698714</v>
      </c>
      <c r="GN18" s="51">
        <f t="shared" si="329"/>
        <v>103963.30212899865</v>
      </c>
      <c r="GO18" s="51">
        <f t="shared" si="330"/>
        <v>112730.47087779688</v>
      </c>
      <c r="GP18" s="51">
        <f t="shared" si="331"/>
        <v>106987.46475338501</v>
      </c>
      <c r="GQ18" s="51">
        <f t="shared" si="332"/>
        <v>110563.09350825397</v>
      </c>
      <c r="GR18" s="51">
        <f t="shared" si="333"/>
        <v>110587.96420281939</v>
      </c>
      <c r="GS18" s="51">
        <f t="shared" si="334"/>
        <v>110587.96420281939</v>
      </c>
      <c r="GT18" s="51">
        <f t="shared" si="335"/>
        <v>107012.33544794998</v>
      </c>
      <c r="GU18" s="51">
        <f t="shared" si="336"/>
        <v>106184.8027295924</v>
      </c>
      <c r="GV18" s="51">
        <f t="shared" si="337"/>
        <v>100155.08049849661</v>
      </c>
      <c r="GW18" s="51">
        <f t="shared" si="338"/>
        <v>103632.06932214773</v>
      </c>
      <c r="GX18" s="51">
        <f t="shared" si="339"/>
        <v>109252.61742248971</v>
      </c>
      <c r="GY18" s="51">
        <f t="shared" si="340"/>
        <v>109121.86500395444</v>
      </c>
      <c r="GZ18" s="51">
        <f t="shared" si="341"/>
        <v>109174.974234678</v>
      </c>
      <c r="HA18" s="51">
        <f t="shared" si="342"/>
        <v>118381.64045881806</v>
      </c>
      <c r="HB18" s="51">
        <f t="shared" si="343"/>
        <v>112350.73789202304</v>
      </c>
      <c r="HC18" s="51">
        <f t="shared" si="344"/>
        <v>116105.61263331605</v>
      </c>
      <c r="HD18" s="51">
        <f t="shared" si="345"/>
        <v>116131.73009383123</v>
      </c>
      <c r="HE18" s="51">
        <f t="shared" si="346"/>
        <v>116131.73009383123</v>
      </c>
      <c r="HF18" s="51">
        <f t="shared" si="347"/>
        <v>112376.85535253774</v>
      </c>
      <c r="HG18" s="51">
        <f t="shared" si="348"/>
        <v>111507.83848451886</v>
      </c>
      <c r="HH18" s="51">
        <f t="shared" si="349"/>
        <v>105013.54174197775</v>
      </c>
      <c r="HI18" s="51">
        <f t="shared" si="350"/>
        <v>108659.19715108459</v>
      </c>
      <c r="HJ18" s="51">
        <f t="shared" si="351"/>
        <v>114552.39457662025</v>
      </c>
      <c r="HK18" s="51">
        <f t="shared" si="352"/>
        <v>114415.29943882619</v>
      </c>
      <c r="HL18" s="51">
        <f t="shared" si="353"/>
        <v>114470.9849656084</v>
      </c>
      <c r="HM18" s="51">
        <f t="shared" si="354"/>
        <v>124124.26089550693</v>
      </c>
      <c r="HN18" s="51">
        <f t="shared" si="355"/>
        <v>117800.80296119439</v>
      </c>
      <c r="HO18" s="51">
        <f t="shared" si="356"/>
        <v>121737.82436258592</v>
      </c>
      <c r="HP18" s="51">
        <f t="shared" si="357"/>
        <v>121765.20876501816</v>
      </c>
      <c r="HQ18" s="51">
        <f t="shared" si="358"/>
        <v>121765.20876501816</v>
      </c>
      <c r="HR18" s="51">
        <f t="shared" si="359"/>
        <v>117828.18736362612</v>
      </c>
      <c r="HS18" s="51">
        <f t="shared" si="360"/>
        <v>116917.01502279264</v>
      </c>
      <c r="HT18" s="51">
        <f t="shared" si="361"/>
        <v>109108.99642541615</v>
      </c>
      <c r="HU18" s="51">
        <f t="shared" si="362"/>
        <v>112896.82984577522</v>
      </c>
      <c r="HV18" s="51">
        <f t="shared" si="363"/>
        <v>119019.8578493152</v>
      </c>
      <c r="HW18" s="51">
        <f t="shared" si="364"/>
        <v>118877.41609702891</v>
      </c>
      <c r="HX18" s="51">
        <f t="shared" si="365"/>
        <v>118935.27332041021</v>
      </c>
      <c r="HY18" s="51">
        <f t="shared" si="366"/>
        <v>128965.02026025493</v>
      </c>
      <c r="HZ18" s="51">
        <f t="shared" si="367"/>
        <v>122394.95188901189</v>
      </c>
      <c r="IA18" s="51">
        <f t="shared" si="368"/>
        <v>126485.51437157887</v>
      </c>
      <c r="IB18" s="51">
        <f t="shared" si="305"/>
        <v>126513.96674655384</v>
      </c>
      <c r="IC18" s="51">
        <f t="shared" si="3"/>
        <v>126513.96674655384</v>
      </c>
      <c r="ID18" s="51">
        <f t="shared" si="3"/>
        <v>122423.40426398635</v>
      </c>
      <c r="IE18" s="51">
        <f t="shared" si="3"/>
        <v>121476.69683911715</v>
      </c>
      <c r="IF18" s="51">
        <f t="shared" si="3"/>
        <v>113219.93671227626</v>
      </c>
      <c r="IG18" s="51">
        <f t="shared" si="3"/>
        <v>117150.48574287666</v>
      </c>
      <c r="IH18" s="51">
        <f t="shared" si="3"/>
        <v>123504.21335251676</v>
      </c>
      <c r="II18" s="51">
        <f t="shared" si="3"/>
        <v>123356.40476928906</v>
      </c>
      <c r="IJ18" s="51">
        <f t="shared" si="3"/>
        <v>123416.44190081977</v>
      </c>
      <c r="IK18" s="51">
        <f t="shared" si="3"/>
        <v>133824.0833508592</v>
      </c>
      <c r="IL18" s="51">
        <f t="shared" si="3"/>
        <v>127006.47206711922</v>
      </c>
      <c r="IM18" s="51">
        <f t="shared" si="3"/>
        <v>131251.15619553049</v>
      </c>
      <c r="IN18" s="51">
        <f t="shared" si="3"/>
        <v>131280.68058123207</v>
      </c>
      <c r="IO18" s="51">
        <f t="shared" si="3"/>
        <v>131280.68058123207</v>
      </c>
      <c r="IP18" s="51">
        <f t="shared" si="3"/>
        <v>127035.99645282028</v>
      </c>
      <c r="IQ18" s="51">
        <f t="shared" si="3"/>
        <v>126053.61957978213</v>
      </c>
      <c r="IS18" s="51">
        <f t="shared" si="300"/>
        <v>1155290.4088801285</v>
      </c>
      <c r="IT18" s="51">
        <f t="shared" si="300"/>
        <v>1228031.8640264287</v>
      </c>
      <c r="IU18" s="51">
        <f t="shared" si="300"/>
        <v>1295990.7022043837</v>
      </c>
      <c r="IV18" s="51">
        <f t="shared" si="300"/>
        <v>1360097.5628829934</v>
      </c>
      <c r="IW18" s="51">
        <f t="shared" si="300"/>
        <v>1420776.8816736878</v>
      </c>
      <c r="IX18" s="51">
        <f t="shared" si="300"/>
        <v>1475421.0035948355</v>
      </c>
      <c r="IZ18" s="111">
        <f t="shared" si="301"/>
        <v>55588.692679010914</v>
      </c>
      <c r="JA18" s="111">
        <f t="shared" si="5"/>
        <v>57518.51253641893</v>
      </c>
      <c r="JB18" s="111">
        <f t="shared" si="6"/>
        <v>60638.063930940538</v>
      </c>
      <c r="JC18" s="111">
        <f t="shared" si="7"/>
        <v>60565.492914324932</v>
      </c>
      <c r="JD18" s="111">
        <f t="shared" si="8"/>
        <v>60594.969928275852</v>
      </c>
      <c r="JE18" s="111">
        <f t="shared" si="9"/>
        <v>65704.910799818899</v>
      </c>
      <c r="JF18" s="111">
        <f t="shared" si="10"/>
        <v>62357.601929474986</v>
      </c>
      <c r="JG18" s="111">
        <f t="shared" si="11"/>
        <v>64441.655748842153</v>
      </c>
      <c r="JH18" s="111">
        <f t="shared" si="12"/>
        <v>68695.173588340214</v>
      </c>
      <c r="JI18" s="111">
        <f t="shared" si="13"/>
        <v>68695.173588340214</v>
      </c>
      <c r="JJ18" s="111">
        <f t="shared" si="14"/>
        <v>66474.059927610098</v>
      </c>
      <c r="JK18" s="111">
        <f t="shared" si="15"/>
        <v>65960.01209114441</v>
      </c>
      <c r="JL18" s="111">
        <f t="shared" si="16"/>
        <v>59244.537518208206</v>
      </c>
      <c r="JM18" s="111">
        <f t="shared" si="17"/>
        <v>61301.273869353965</v>
      </c>
      <c r="JN18" s="111">
        <f t="shared" si="18"/>
        <v>64625.985617836894</v>
      </c>
      <c r="JO18" s="111">
        <f t="shared" si="19"/>
        <v>64548.641897209309</v>
      </c>
      <c r="JP18" s="111">
        <f t="shared" si="20"/>
        <v>64580.057495863963</v>
      </c>
      <c r="JQ18" s="111">
        <f t="shared" si="21"/>
        <v>70026.058635485359</v>
      </c>
      <c r="JR18" s="111">
        <f t="shared" si="22"/>
        <v>66458.61071762853</v>
      </c>
      <c r="JS18" s="111">
        <f t="shared" si="23"/>
        <v>68679.724378358354</v>
      </c>
      <c r="JT18" s="111">
        <f t="shared" si="24"/>
        <v>72747.520218300298</v>
      </c>
      <c r="JU18" s="111">
        <f t="shared" si="25"/>
        <v>72747.520218300298</v>
      </c>
      <c r="JV18" s="111">
        <f t="shared" si="26"/>
        <v>70395.382469738979</v>
      </c>
      <c r="JW18" s="111">
        <f t="shared" si="27"/>
        <v>69851.010814161578</v>
      </c>
      <c r="JX18" s="111">
        <f t="shared" si="28"/>
        <v>62739.388603295272</v>
      </c>
      <c r="JY18" s="111">
        <f t="shared" si="29"/>
        <v>64917.452380895003</v>
      </c>
      <c r="JZ18" s="111">
        <f t="shared" si="30"/>
        <v>68438.2897630402</v>
      </c>
      <c r="KA18" s="111">
        <f t="shared" si="31"/>
        <v>68356.383515683847</v>
      </c>
      <c r="KB18" s="111">
        <f t="shared" si="32"/>
        <v>68389.652328890355</v>
      </c>
      <c r="KC18" s="111">
        <f t="shared" si="33"/>
        <v>74156.914529691319</v>
      </c>
      <c r="KD18" s="111">
        <f t="shared" si="34"/>
        <v>70379.02190673603</v>
      </c>
      <c r="KE18" s="111">
        <f t="shared" si="35"/>
        <v>72731.159655297044</v>
      </c>
      <c r="KF18" s="111">
        <f t="shared" si="36"/>
        <v>76394.347647931412</v>
      </c>
      <c r="KG18" s="111">
        <f t="shared" si="37"/>
        <v>76394.347647931412</v>
      </c>
      <c r="KH18" s="111">
        <f t="shared" si="38"/>
        <v>73924.297420237024</v>
      </c>
      <c r="KI18" s="111">
        <f t="shared" si="39"/>
        <v>73352.636456659617</v>
      </c>
      <c r="KJ18" s="111">
        <f t="shared" si="40"/>
        <v>65884.509187339951</v>
      </c>
      <c r="KK18" s="111">
        <f t="shared" si="41"/>
        <v>68171.759129688697</v>
      </c>
      <c r="KL18" s="111">
        <f t="shared" si="42"/>
        <v>71869.09581108077</v>
      </c>
      <c r="KM18" s="111">
        <f t="shared" si="43"/>
        <v>71783.083610028392</v>
      </c>
      <c r="KN18" s="111">
        <f t="shared" si="44"/>
        <v>71818.020186207272</v>
      </c>
      <c r="KO18" s="111">
        <f t="shared" si="45"/>
        <v>77874.394784580581</v>
      </c>
      <c r="KP18" s="111">
        <f t="shared" si="46"/>
        <v>73907.116703505875</v>
      </c>
      <c r="KQ18" s="111">
        <f t="shared" si="47"/>
        <v>76377.166931199943</v>
      </c>
      <c r="KR18" s="111">
        <f t="shared" si="48"/>
        <v>80100.190381232111</v>
      </c>
      <c r="KS18" s="111">
        <f t="shared" si="49"/>
        <v>80100.190381232111</v>
      </c>
      <c r="KT18" s="111">
        <f t="shared" si="50"/>
        <v>77510.319538937081</v>
      </c>
      <c r="KU18" s="111">
        <f t="shared" si="51"/>
        <v>76910.92765425086</v>
      </c>
      <c r="KV18" s="111">
        <f t="shared" si="52"/>
        <v>69080.526132653802</v>
      </c>
      <c r="KW18" s="111">
        <f t="shared" si="53"/>
        <v>71478.729160395174</v>
      </c>
      <c r="KX18" s="111">
        <f t="shared" si="54"/>
        <v>75355.421366052586</v>
      </c>
      <c r="KY18" s="111">
        <f t="shared" si="55"/>
        <v>75265.236766124392</v>
      </c>
      <c r="KZ18" s="111">
        <f t="shared" si="56"/>
        <v>75301.868094087215</v>
      </c>
      <c r="LA18" s="111">
        <f t="shared" si="57"/>
        <v>81652.033692535071</v>
      </c>
      <c r="LB18" s="111">
        <f t="shared" si="58"/>
        <v>77492.305396223368</v>
      </c>
      <c r="LC18" s="111">
        <f t="shared" si="59"/>
        <v>80082.176238518063</v>
      </c>
      <c r="LD18" s="111">
        <f t="shared" si="60"/>
        <v>83224.04178553143</v>
      </c>
      <c r="LE18" s="111">
        <f t="shared" si="61"/>
        <v>83224.04178553143</v>
      </c>
      <c r="LF18" s="111">
        <f t="shared" si="62"/>
        <v>80533.167791693937</v>
      </c>
      <c r="LG18" s="111">
        <f t="shared" si="63"/>
        <v>79910.400042708367</v>
      </c>
      <c r="LH18" s="111">
        <f t="shared" si="64"/>
        <v>71774.618338204789</v>
      </c>
      <c r="LI18" s="111">
        <f t="shared" si="65"/>
        <v>74266.349606769916</v>
      </c>
      <c r="LJ18" s="111">
        <f t="shared" si="66"/>
        <v>78294.230097162261</v>
      </c>
      <c r="LK18" s="111">
        <f t="shared" si="67"/>
        <v>78200.528360910263</v>
      </c>
      <c r="LL18" s="111">
        <f t="shared" si="68"/>
        <v>78238.588285044389</v>
      </c>
      <c r="LM18" s="111">
        <f t="shared" si="69"/>
        <v>84836.405900645157</v>
      </c>
      <c r="LN18" s="111">
        <f t="shared" si="70"/>
        <v>80514.451110013135</v>
      </c>
      <c r="LO18" s="111">
        <f t="shared" si="71"/>
        <v>83205.325103850293</v>
      </c>
      <c r="LP18" s="111">
        <f t="shared" si="72"/>
        <v>86359.70499773357</v>
      </c>
      <c r="LQ18" s="111">
        <f t="shared" si="73"/>
        <v>86359.70499773357</v>
      </c>
      <c r="LR18" s="111">
        <f t="shared" si="74"/>
        <v>83567.445942438804</v>
      </c>
      <c r="LS18" s="111">
        <f t="shared" si="75"/>
        <v>82921.213941076843</v>
      </c>
      <c r="LT18" s="111">
        <f t="shared" si="76"/>
        <v>74478.897359799768</v>
      </c>
      <c r="LU18" s="111">
        <f t="shared" si="77"/>
        <v>77064.510515207992</v>
      </c>
      <c r="LV18" s="111">
        <f t="shared" si="78"/>
        <v>81244.150958684768</v>
      </c>
      <c r="LW18" s="111">
        <f t="shared" si="79"/>
        <v>81146.91878722464</v>
      </c>
      <c r="LX18" s="111">
        <f t="shared" si="80"/>
        <v>81186.412709292592</v>
      </c>
      <c r="LY18" s="111">
        <f t="shared" si="81"/>
        <v>88032.818756002875</v>
      </c>
      <c r="LZ18" s="111">
        <f t="shared" si="82"/>
        <v>83548.024065372854</v>
      </c>
      <c r="MA18" s="111">
        <f t="shared" si="83"/>
        <v>86340.283120667271</v>
      </c>
      <c r="MD18" s="111"/>
      <c r="ME18" s="111">
        <f t="shared" si="302"/>
        <v>53076.652095789665</v>
      </c>
      <c r="MF18" s="111">
        <f t="shared" si="84"/>
        <v>55955.296496705319</v>
      </c>
      <c r="MG18" s="111">
        <f t="shared" si="85"/>
        <v>55888.329768407093</v>
      </c>
      <c r="MH18" s="111">
        <f t="shared" si="86"/>
        <v>55915.530423384138</v>
      </c>
      <c r="MI18" s="111">
        <f t="shared" si="87"/>
        <v>60630.856705461054</v>
      </c>
      <c r="MJ18" s="111">
        <f t="shared" si="88"/>
        <v>57542.043373302928</v>
      </c>
      <c r="MK18" s="111">
        <f t="shared" si="89"/>
        <v>59465.156378866399</v>
      </c>
      <c r="ML18" s="111">
        <f t="shared" si="90"/>
        <v>63390.196797937191</v>
      </c>
      <c r="MM18" s="111">
        <f t="shared" si="91"/>
        <v>63390.196797937191</v>
      </c>
      <c r="MN18" s="111">
        <f t="shared" si="92"/>
        <v>61340.608381318554</v>
      </c>
      <c r="MO18" s="111">
        <f t="shared" si="93"/>
        <v>60866.257829234855</v>
      </c>
      <c r="MP18" s="111">
        <f t="shared" si="94"/>
        <v>54669.384999114758</v>
      </c>
      <c r="MQ18" s="111">
        <f t="shared" si="95"/>
        <v>58916.671901469461</v>
      </c>
      <c r="MR18" s="111">
        <f t="shared" si="96"/>
        <v>62112.053316703896</v>
      </c>
      <c r="MS18" s="111">
        <f t="shared" si="97"/>
        <v>62037.71824462097</v>
      </c>
      <c r="MT18" s="111">
        <f t="shared" si="98"/>
        <v>62067.911785500197</v>
      </c>
      <c r="MU18" s="111">
        <f t="shared" si="99"/>
        <v>67302.065043096853</v>
      </c>
      <c r="MV18" s="111">
        <f t="shared" si="100"/>
        <v>63873.389825842896</v>
      </c>
      <c r="MW18" s="111">
        <f t="shared" si="101"/>
        <v>66008.102802346169</v>
      </c>
      <c r="MX18" s="111">
        <f t="shared" si="102"/>
        <v>69917.662551052053</v>
      </c>
      <c r="MY18" s="111">
        <f t="shared" si="103"/>
        <v>69917.662551052053</v>
      </c>
      <c r="MZ18" s="111">
        <f t="shared" si="104"/>
        <v>67657.022286146748</v>
      </c>
      <c r="NA18" s="111">
        <f t="shared" si="105"/>
        <v>67133.826531806204</v>
      </c>
      <c r="NB18" s="111">
        <f t="shared" si="106"/>
        <v>60298.844384815653</v>
      </c>
      <c r="NC18" s="111">
        <f t="shared" si="107"/>
        <v>77492.302161697909</v>
      </c>
      <c r="ND18" s="111">
        <f t="shared" si="108"/>
        <v>81695.144144444785</v>
      </c>
      <c r="NE18" s="111">
        <f t="shared" si="109"/>
        <v>81597.37222893849</v>
      </c>
      <c r="NF18" s="111">
        <f t="shared" si="110"/>
        <v>81637.085385123864</v>
      </c>
      <c r="NG18" s="111">
        <f t="shared" si="111"/>
        <v>88521.496413578439</v>
      </c>
      <c r="NH18" s="111">
        <f t="shared" si="112"/>
        <v>84011.806246521635</v>
      </c>
      <c r="NI18" s="111">
        <f t="shared" si="113"/>
        <v>86819.56536910648</v>
      </c>
      <c r="NJ18" s="111">
        <f t="shared" si="114"/>
        <v>91192.332019509849</v>
      </c>
      <c r="NK18" s="111">
        <f t="shared" si="115"/>
        <v>91192.332019509849</v>
      </c>
      <c r="NL18" s="111">
        <f t="shared" si="116"/>
        <v>88243.820154380082</v>
      </c>
      <c r="NM18" s="111">
        <f t="shared" si="117"/>
        <v>87561.425474692616</v>
      </c>
      <c r="NN18" s="111">
        <f t="shared" si="118"/>
        <v>78646.682925330795</v>
      </c>
      <c r="NO18" s="111">
        <f t="shared" si="119"/>
        <v>80277.408273243069</v>
      </c>
      <c r="NP18" s="111">
        <f t="shared" si="120"/>
        <v>84631.302174251221</v>
      </c>
      <c r="NQ18" s="111">
        <f t="shared" si="121"/>
        <v>84530.016294753441</v>
      </c>
      <c r="NR18" s="111">
        <f t="shared" si="122"/>
        <v>84571.156758566998</v>
      </c>
      <c r="NS18" s="111">
        <f t="shared" si="123"/>
        <v>91702.996430833518</v>
      </c>
      <c r="NT18" s="111">
        <f t="shared" si="124"/>
        <v>87031.226092003824</v>
      </c>
      <c r="NU18" s="111">
        <f t="shared" si="125"/>
        <v>89939.897264868705</v>
      </c>
      <c r="NV18" s="111">
        <f t="shared" si="126"/>
        <v>94324.039280927231</v>
      </c>
      <c r="NW18" s="111">
        <f t="shared" si="127"/>
        <v>94324.039280927231</v>
      </c>
      <c r="NX18" s="111">
        <f t="shared" si="128"/>
        <v>91274.27026167154</v>
      </c>
      <c r="NY18" s="111">
        <f t="shared" si="129"/>
        <v>90568.44093209409</v>
      </c>
      <c r="NZ18" s="111">
        <f t="shared" si="130"/>
        <v>81347.550230171226</v>
      </c>
      <c r="OA18" s="111">
        <f t="shared" si="131"/>
        <v>55826.742381397074</v>
      </c>
      <c r="OB18" s="111">
        <f t="shared" si="132"/>
        <v>58854.539596028037</v>
      </c>
      <c r="OC18" s="111">
        <f t="shared" si="133"/>
        <v>58784.103083150731</v>
      </c>
      <c r="OD18" s="111">
        <f t="shared" si="134"/>
        <v>58812.713100890134</v>
      </c>
      <c r="OE18" s="111">
        <f t="shared" si="135"/>
        <v>63772.357223105239</v>
      </c>
      <c r="OF18" s="111">
        <f t="shared" si="136"/>
        <v>60523.501476751655</v>
      </c>
      <c r="OG18" s="111">
        <f t="shared" si="137"/>
        <v>62546.257812967946</v>
      </c>
      <c r="OH18" s="111">
        <f t="shared" si="138"/>
        <v>65000.136338095486</v>
      </c>
      <c r="OI18" s="111">
        <f t="shared" si="139"/>
        <v>65000.136338095486</v>
      </c>
      <c r="OJ18" s="111">
        <f t="shared" si="140"/>
        <v>62898.4939194443</v>
      </c>
      <c r="OK18" s="111">
        <f t="shared" si="141"/>
        <v>62412.096146366319</v>
      </c>
      <c r="OL18" s="111">
        <f t="shared" si="142"/>
        <v>56057.839507731733</v>
      </c>
      <c r="OM18" s="111">
        <f t="shared" si="143"/>
        <v>53233.69442712341</v>
      </c>
      <c r="ON18" s="111">
        <f t="shared" si="144"/>
        <v>56120.856114076341</v>
      </c>
      <c r="OO18" s="111">
        <f t="shared" si="145"/>
        <v>56053.69124571616</v>
      </c>
      <c r="OP18" s="111">
        <f t="shared" si="146"/>
        <v>56080.972381546904</v>
      </c>
      <c r="OQ18" s="111">
        <f t="shared" si="147"/>
        <v>60810.250294013014</v>
      </c>
      <c r="OR18" s="111">
        <f t="shared" si="148"/>
        <v>57712.297831416501</v>
      </c>
      <c r="OS18" s="111">
        <f t="shared" si="149"/>
        <v>59641.100912331116</v>
      </c>
      <c r="OT18" s="111">
        <f t="shared" si="150"/>
        <v>61902.14237009974</v>
      </c>
      <c r="OU18" s="111">
        <f t="shared" si="151"/>
        <v>61902.14237009974</v>
      </c>
      <c r="OV18" s="111">
        <f t="shared" si="152"/>
        <v>59900.667057283492</v>
      </c>
      <c r="OW18" s="111">
        <f t="shared" si="153"/>
        <v>59437.451656611694</v>
      </c>
      <c r="OX18" s="111">
        <f t="shared" si="154"/>
        <v>53386.047440242706</v>
      </c>
      <c r="OY18" s="111"/>
      <c r="PA18" s="51">
        <f t="shared" si="303"/>
        <v>112510.32068601198</v>
      </c>
      <c r="PB18" s="51">
        <f t="shared" si="155"/>
        <v>101195.9180433022</v>
      </c>
      <c r="PC18" s="51">
        <f t="shared" si="156"/>
        <v>106515.0365341185</v>
      </c>
      <c r="PD18" s="51">
        <f t="shared" si="157"/>
        <v>106524.36782114441</v>
      </c>
      <c r="PE18" s="51">
        <f t="shared" si="158"/>
        <v>101809.04153906749</v>
      </c>
      <c r="PF18" s="51">
        <f t="shared" si="159"/>
        <v>99645.703108706861</v>
      </c>
      <c r="PG18" s="51">
        <f t="shared" si="160"/>
        <v>96507.047964059544</v>
      </c>
      <c r="PH18" s="51">
        <f t="shared" si="161"/>
        <v>85915.593318514962</v>
      </c>
      <c r="PI18" s="51">
        <f t="shared" si="162"/>
        <v>91098.900655071804</v>
      </c>
      <c r="PJ18" s="51">
        <f t="shared" si="163"/>
        <v>101527.29892169782</v>
      </c>
      <c r="PK18" s="51">
        <f t="shared" si="164"/>
        <v>101806.73082300636</v>
      </c>
      <c r="PL18" s="51">
        <f t="shared" si="165"/>
        <v>108082.77602876822</v>
      </c>
      <c r="PM18" s="51">
        <f t="shared" si="166"/>
        <v>117560.29038554002</v>
      </c>
      <c r="PN18" s="51">
        <f t="shared" si="167"/>
        <v>105374.3648224809</v>
      </c>
      <c r="PO18" s="51">
        <f t="shared" si="168"/>
        <v>111046.2645637418</v>
      </c>
      <c r="PP18" s="51">
        <f t="shared" si="169"/>
        <v>111055.00552382493</v>
      </c>
      <c r="PQ18" s="51">
        <f t="shared" si="170"/>
        <v>105820.85226622828</v>
      </c>
      <c r="PR18" s="51">
        <f t="shared" si="171"/>
        <v>103651.96281430352</v>
      </c>
      <c r="PS18" s="51">
        <f t="shared" si="172"/>
        <v>100221.76637896535</v>
      </c>
      <c r="PT18" s="51">
        <f t="shared" si="173"/>
        <v>88195.715985478368</v>
      </c>
      <c r="PU18" s="51">
        <f t="shared" si="174"/>
        <v>93684.788005638984</v>
      </c>
      <c r="PV18" s="51">
        <f t="shared" si="175"/>
        <v>104818.50635054732</v>
      </c>
      <c r="PW18" s="51">
        <f t="shared" si="176"/>
        <v>105135.2851508648</v>
      </c>
      <c r="PX18" s="51">
        <f t="shared" si="177"/>
        <v>112054.11007307336</v>
      </c>
      <c r="PY18" s="51">
        <f t="shared" si="178"/>
        <v>109395.0832457903</v>
      </c>
      <c r="PZ18" s="51">
        <f t="shared" si="179"/>
        <v>95671.342515676253</v>
      </c>
      <c r="QA18" s="51">
        <f t="shared" si="180"/>
        <v>101696.88093461252</v>
      </c>
      <c r="QB18" s="51">
        <f t="shared" si="181"/>
        <v>101698.39903599584</v>
      </c>
      <c r="QC18" s="51">
        <f t="shared" si="182"/>
        <v>94813.988007541266</v>
      </c>
      <c r="QD18" s="51">
        <f t="shared" si="183"/>
        <v>93395.911671167341</v>
      </c>
      <c r="QE18" s="51">
        <f t="shared" si="184"/>
        <v>89216.24817464751</v>
      </c>
      <c r="QF18" s="51">
        <f t="shared" si="185"/>
        <v>74847.257666326725</v>
      </c>
      <c r="QG18" s="51">
        <f t="shared" si="186"/>
        <v>80611.496432326574</v>
      </c>
      <c r="QH18" s="51">
        <f t="shared" si="187"/>
        <v>92877.893079190399</v>
      </c>
      <c r="QI18" s="51">
        <f t="shared" si="188"/>
        <v>93343.523139290235</v>
      </c>
      <c r="QJ18" s="51">
        <f t="shared" si="189"/>
        <v>102346.31149555449</v>
      </c>
      <c r="QK18" s="51">
        <f t="shared" si="190"/>
        <v>115978.62697015559</v>
      </c>
      <c r="QL18" s="51">
        <f t="shared" si="191"/>
        <v>101626.55242127769</v>
      </c>
      <c r="QM18" s="51">
        <f t="shared" si="192"/>
        <v>107952.76326976257</v>
      </c>
      <c r="QN18" s="51">
        <f t="shared" si="193"/>
        <v>107954.92098319565</v>
      </c>
      <c r="QO18" s="51">
        <f t="shared" si="194"/>
        <v>100823.08131092913</v>
      </c>
      <c r="QP18" s="51">
        <f t="shared" si="195"/>
        <v>99269.92668077095</v>
      </c>
      <c r="QQ18" s="51">
        <f t="shared" si="196"/>
        <v>94920.577676309782</v>
      </c>
      <c r="QR18" s="51">
        <f t="shared" si="197"/>
        <v>79770.028593704323</v>
      </c>
      <c r="QS18" s="51">
        <f t="shared" si="198"/>
        <v>85813.887030552534</v>
      </c>
      <c r="QT18" s="51">
        <f t="shared" si="199"/>
        <v>98633.545681001298</v>
      </c>
      <c r="QU18" s="51">
        <f t="shared" si="200"/>
        <v>99112.095272856503</v>
      </c>
      <c r="QV18" s="51">
        <f t="shared" si="201"/>
        <v>108425.3028295244</v>
      </c>
      <c r="QW18" s="51">
        <f t="shared" si="202"/>
        <v>149949.55220664493</v>
      </c>
      <c r="QX18" s="51">
        <f t="shared" si="203"/>
        <v>136438.56876138973</v>
      </c>
      <c r="QY18" s="51">
        <f t="shared" si="204"/>
        <v>143035.89751795327</v>
      </c>
      <c r="QZ18" s="51">
        <f t="shared" si="205"/>
        <v>143052.68604536014</v>
      </c>
      <c r="RA18" s="51">
        <f t="shared" si="206"/>
        <v>138093.04192314504</v>
      </c>
      <c r="RB18" s="51">
        <f t="shared" si="207"/>
        <v>134815.00542581157</v>
      </c>
      <c r="RC18" s="51">
        <f t="shared" si="208"/>
        <v>131281.68486407556</v>
      </c>
      <c r="RD18" s="51">
        <f t="shared" si="209"/>
        <v>115883.47842552546</v>
      </c>
      <c r="RE18" s="51">
        <f t="shared" si="210"/>
        <v>122163.04311444967</v>
      </c>
      <c r="RF18" s="51">
        <f t="shared" si="211"/>
        <v>134415.59402703316</v>
      </c>
      <c r="RG18" s="51">
        <f t="shared" si="212"/>
        <v>134665.84831157286</v>
      </c>
      <c r="RH18" s="51">
        <f t="shared" si="213"/>
        <v>141116.02209772289</v>
      </c>
      <c r="RI18" s="51">
        <f t="shared" si="214"/>
        <v>160567.73173377669</v>
      </c>
      <c r="RJ18" s="51">
        <f t="shared" si="215"/>
        <v>146788.54688494871</v>
      </c>
      <c r="RK18" s="51">
        <f t="shared" si="216"/>
        <v>153637.14822971303</v>
      </c>
      <c r="RL18" s="51">
        <f t="shared" si="217"/>
        <v>153657.03615053836</v>
      </c>
      <c r="RM18" s="51">
        <f t="shared" si="218"/>
        <v>148927.75823807227</v>
      </c>
      <c r="RN18" s="51">
        <f t="shared" si="219"/>
        <v>145244.27422426379</v>
      </c>
      <c r="RO18" s="51">
        <f t="shared" si="220"/>
        <v>141745.99596949443</v>
      </c>
      <c r="RP18" s="51">
        <f t="shared" si="221"/>
        <v>125796.69170197631</v>
      </c>
      <c r="RQ18" s="51">
        <f t="shared" si="222"/>
        <v>132312.85388798494</v>
      </c>
      <c r="RR18" s="51">
        <f t="shared" si="223"/>
        <v>144847.69725391804</v>
      </c>
      <c r="RS18" s="51">
        <f t="shared" si="224"/>
        <v>145065.87189990201</v>
      </c>
      <c r="RT18" s="51">
        <f t="shared" si="225"/>
        <v>151216.80716986966</v>
      </c>
      <c r="RU18" s="51"/>
      <c r="RV18" s="51">
        <f t="shared" si="304"/>
        <v>1213138.7354434701</v>
      </c>
      <c r="RW18" s="51">
        <f t="shared" si="226"/>
        <v>1258618.9123206877</v>
      </c>
      <c r="RX18" s="51">
        <f t="shared" si="226"/>
        <v>1129914.3353981196</v>
      </c>
      <c r="RY18" s="51">
        <f t="shared" si="226"/>
        <v>1200281.3087200404</v>
      </c>
      <c r="RZ18" s="51">
        <f t="shared" si="226"/>
        <v>1624910.422720684</v>
      </c>
      <c r="SA18" s="51">
        <f t="shared" si="226"/>
        <v>1749808.4133444582</v>
      </c>
    </row>
    <row r="19" spans="1:495" x14ac:dyDescent="0.3">
      <c r="A19" s="1">
        <v>302500</v>
      </c>
      <c r="B19" s="1" t="s">
        <v>194</v>
      </c>
      <c r="C19" s="1" t="s">
        <v>167</v>
      </c>
      <c r="D19" s="44">
        <v>0</v>
      </c>
      <c r="E19" s="1" t="s">
        <v>299</v>
      </c>
      <c r="F19" s="107">
        <f>VLOOKUP(A19,Auxiliar_OPEX_CustosUnit!$A$4:$E$129,COLUMN(Auxiliar_OPEX_CustosUnit!$E$3),0)</f>
        <v>5</v>
      </c>
      <c r="G19" s="107">
        <f>INDEX(Auxiliar_OPEX_Drivers!$B$76:$I$84,MATCH($E19,Auxiliar_OPEX_Drivers!$B$76:$B$84,0),MATCH(YEAR(G$2),Auxiliar_OPEX_Drivers!$B$76:$I$76,0))*$F19</f>
        <v>5</v>
      </c>
      <c r="H19" s="107">
        <f>INDEX(Auxiliar_OPEX_Drivers!$B$76:$I$84,MATCH($E19,Auxiliar_OPEX_Drivers!$B$76:$B$84,0),MATCH(YEAR(H$2),Auxiliar_OPEX_Drivers!$B$76:$I$76,0))*$F19</f>
        <v>5</v>
      </c>
      <c r="I19" s="107">
        <f>INDEX(Auxiliar_OPEX_Drivers!$B$76:$I$84,MATCH($E19,Auxiliar_OPEX_Drivers!$B$76:$B$84,0),MATCH(YEAR(I$2),Auxiliar_OPEX_Drivers!$B$76:$I$76,0))*$F19</f>
        <v>5</v>
      </c>
      <c r="J19" s="107">
        <f>INDEX(Auxiliar_OPEX_Drivers!$B$76:$I$84,MATCH($E19,Auxiliar_OPEX_Drivers!$B$76:$B$84,0),MATCH(YEAR(J$2),Auxiliar_OPEX_Drivers!$B$76:$I$76,0))*$F19</f>
        <v>5</v>
      </c>
      <c r="K19" s="107">
        <f>INDEX(Auxiliar_OPEX_Drivers!$B$76:$I$84,MATCH($E19,Auxiliar_OPEX_Drivers!$B$76:$B$84,0),MATCH(YEAR(K$2),Auxiliar_OPEX_Drivers!$B$76:$I$76,0))*$F19</f>
        <v>5</v>
      </c>
      <c r="L19" s="107">
        <f>INDEX(Auxiliar_OPEX_Drivers!$B$76:$I$84,MATCH($E19,Auxiliar_OPEX_Drivers!$B$76:$B$84,0),MATCH(YEAR(L$2),Auxiliar_OPEX_Drivers!$B$76:$I$76,0))*$F19</f>
        <v>5</v>
      </c>
      <c r="M19" s="107">
        <f>INDEX(Auxiliar_OPEX_Drivers!$B$76:$I$84,MATCH($E19,Auxiliar_OPEX_Drivers!$B$76:$B$84,0),MATCH(YEAR(M$2),Auxiliar_OPEX_Drivers!$B$76:$I$76,0))*$F19</f>
        <v>5</v>
      </c>
      <c r="N19" s="107">
        <f>INDEX(Auxiliar_OPEX_Drivers!$B$76:$I$84,MATCH($E19,Auxiliar_OPEX_Drivers!$B$76:$B$84,0),MATCH(YEAR(N$2),Auxiliar_OPEX_Drivers!$B$76:$I$76,0))*$F19</f>
        <v>5.2473310749395594</v>
      </c>
      <c r="O19" s="107">
        <f>INDEX(Auxiliar_OPEX_Drivers!$B$76:$I$84,MATCH($E19,Auxiliar_OPEX_Drivers!$B$76:$B$84,0),MATCH(YEAR(O$2),Auxiliar_OPEX_Drivers!$B$76:$I$76,0))*$F19</f>
        <v>5.2473310749395594</v>
      </c>
      <c r="P19" s="107">
        <f>INDEX(Auxiliar_OPEX_Drivers!$B$76:$I$84,MATCH($E19,Auxiliar_OPEX_Drivers!$B$76:$B$84,0),MATCH(YEAR(P$2),Auxiliar_OPEX_Drivers!$B$76:$I$76,0))*$F19</f>
        <v>5.2473310749395594</v>
      </c>
      <c r="Q19" s="107">
        <f>INDEX(Auxiliar_OPEX_Drivers!$B$76:$I$84,MATCH($E19,Auxiliar_OPEX_Drivers!$B$76:$B$84,0),MATCH(YEAR(Q$2),Auxiliar_OPEX_Drivers!$B$76:$I$76,0))*$F19</f>
        <v>5.2473310749395594</v>
      </c>
      <c r="R19" s="107">
        <f>INDEX(Auxiliar_OPEX_Drivers!$B$76:$I$84,MATCH($E19,Auxiliar_OPEX_Drivers!$B$76:$B$84,0),MATCH(YEAR(R$2),Auxiliar_OPEX_Drivers!$B$76:$I$76,0))*$F19</f>
        <v>5.2473310749395594</v>
      </c>
      <c r="S19" s="107">
        <f>INDEX(Auxiliar_OPEX_Drivers!$B$76:$I$84,MATCH($E19,Auxiliar_OPEX_Drivers!$B$76:$B$84,0),MATCH(YEAR(S$2),Auxiliar_OPEX_Drivers!$B$76:$I$76,0))*$F19</f>
        <v>5.2473310749395594</v>
      </c>
      <c r="T19" s="107">
        <f>INDEX(Auxiliar_OPEX_Drivers!$B$76:$I$84,MATCH($E19,Auxiliar_OPEX_Drivers!$B$76:$B$84,0),MATCH(YEAR(T$2),Auxiliar_OPEX_Drivers!$B$76:$I$76,0))*$F19</f>
        <v>5.2473310749395594</v>
      </c>
      <c r="U19" s="107">
        <f>INDEX(Auxiliar_OPEX_Drivers!$B$76:$I$84,MATCH($E19,Auxiliar_OPEX_Drivers!$B$76:$B$84,0),MATCH(YEAR(U$2),Auxiliar_OPEX_Drivers!$B$76:$I$76,0))*$F19</f>
        <v>5.2473310749395594</v>
      </c>
      <c r="V19" s="107">
        <f>INDEX(Auxiliar_OPEX_Drivers!$B$76:$I$84,MATCH($E19,Auxiliar_OPEX_Drivers!$B$76:$B$84,0),MATCH(YEAR(V$2),Auxiliar_OPEX_Drivers!$B$76:$I$76,0))*$F19</f>
        <v>5.2473310749395594</v>
      </c>
      <c r="W19" s="107">
        <f>INDEX(Auxiliar_OPEX_Drivers!$B$76:$I$84,MATCH($E19,Auxiliar_OPEX_Drivers!$B$76:$B$84,0),MATCH(YEAR(W$2),Auxiliar_OPEX_Drivers!$B$76:$I$76,0))*$F19</f>
        <v>5.2473310749395594</v>
      </c>
      <c r="X19" s="107">
        <f>INDEX(Auxiliar_OPEX_Drivers!$B$76:$I$84,MATCH($E19,Auxiliar_OPEX_Drivers!$B$76:$B$84,0),MATCH(YEAR(X$2),Auxiliar_OPEX_Drivers!$B$76:$I$76,0))*$F19</f>
        <v>5.2473310749395594</v>
      </c>
      <c r="Y19" s="107">
        <f>INDEX(Auxiliar_OPEX_Drivers!$B$76:$I$84,MATCH($E19,Auxiliar_OPEX_Drivers!$B$76:$B$84,0),MATCH(YEAR(Y$2),Auxiliar_OPEX_Drivers!$B$76:$I$76,0))*$F19</f>
        <v>5.2473310749395594</v>
      </c>
      <c r="Z19" s="107">
        <f>INDEX(Auxiliar_OPEX_Drivers!$B$76:$I$84,MATCH($E19,Auxiliar_OPEX_Drivers!$B$76:$B$84,0),MATCH(YEAR(Z$2),Auxiliar_OPEX_Drivers!$B$76:$I$76,0))*$F19</f>
        <v>5.5042696511379745</v>
      </c>
      <c r="AA19" s="107">
        <f>INDEX(Auxiliar_OPEX_Drivers!$B$76:$I$84,MATCH($E19,Auxiliar_OPEX_Drivers!$B$76:$B$84,0),MATCH(YEAR(AA$2),Auxiliar_OPEX_Drivers!$B$76:$I$76,0))*$F19</f>
        <v>5.5042696511379745</v>
      </c>
      <c r="AB19" s="107">
        <f>INDEX(Auxiliar_OPEX_Drivers!$B$76:$I$84,MATCH($E19,Auxiliar_OPEX_Drivers!$B$76:$B$84,0),MATCH(YEAR(AB$2),Auxiliar_OPEX_Drivers!$B$76:$I$76,0))*$F19</f>
        <v>5.5042696511379745</v>
      </c>
      <c r="AC19" s="107">
        <f>INDEX(Auxiliar_OPEX_Drivers!$B$76:$I$84,MATCH($E19,Auxiliar_OPEX_Drivers!$B$76:$B$84,0),MATCH(YEAR(AC$2),Auxiliar_OPEX_Drivers!$B$76:$I$76,0))*$F19</f>
        <v>5.5042696511379745</v>
      </c>
      <c r="AD19" s="107">
        <f>INDEX(Auxiliar_OPEX_Drivers!$B$76:$I$84,MATCH($E19,Auxiliar_OPEX_Drivers!$B$76:$B$84,0),MATCH(YEAR(AD$2),Auxiliar_OPEX_Drivers!$B$76:$I$76,0))*$F19</f>
        <v>5.5042696511379745</v>
      </c>
      <c r="AE19" s="107">
        <f>INDEX(Auxiliar_OPEX_Drivers!$B$76:$I$84,MATCH($E19,Auxiliar_OPEX_Drivers!$B$76:$B$84,0),MATCH(YEAR(AE$2),Auxiliar_OPEX_Drivers!$B$76:$I$76,0))*$F19</f>
        <v>5.5042696511379745</v>
      </c>
      <c r="AF19" s="107">
        <f>INDEX(Auxiliar_OPEX_Drivers!$B$76:$I$84,MATCH($E19,Auxiliar_OPEX_Drivers!$B$76:$B$84,0),MATCH(YEAR(AF$2),Auxiliar_OPEX_Drivers!$B$76:$I$76,0))*$F19</f>
        <v>5.5042696511379745</v>
      </c>
      <c r="AG19" s="107">
        <f>INDEX(Auxiliar_OPEX_Drivers!$B$76:$I$84,MATCH($E19,Auxiliar_OPEX_Drivers!$B$76:$B$84,0),MATCH(YEAR(AG$2),Auxiliar_OPEX_Drivers!$B$76:$I$76,0))*$F19</f>
        <v>5.5042696511379745</v>
      </c>
      <c r="AH19" s="107">
        <f>INDEX(Auxiliar_OPEX_Drivers!$B$76:$I$84,MATCH($E19,Auxiliar_OPEX_Drivers!$B$76:$B$84,0),MATCH(YEAR(AH$2),Auxiliar_OPEX_Drivers!$B$76:$I$76,0))*$F19</f>
        <v>5.5042696511379745</v>
      </c>
      <c r="AI19" s="107">
        <f>INDEX(Auxiliar_OPEX_Drivers!$B$76:$I$84,MATCH($E19,Auxiliar_OPEX_Drivers!$B$76:$B$84,0),MATCH(YEAR(AI$2),Auxiliar_OPEX_Drivers!$B$76:$I$76,0))*$F19</f>
        <v>5.5042696511379745</v>
      </c>
      <c r="AJ19" s="107">
        <f>INDEX(Auxiliar_OPEX_Drivers!$B$76:$I$84,MATCH($E19,Auxiliar_OPEX_Drivers!$B$76:$B$84,0),MATCH(YEAR(AJ$2),Auxiliar_OPEX_Drivers!$B$76:$I$76,0))*$F19</f>
        <v>5.5042696511379745</v>
      </c>
      <c r="AK19" s="107">
        <f>INDEX(Auxiliar_OPEX_Drivers!$B$76:$I$84,MATCH($E19,Auxiliar_OPEX_Drivers!$B$76:$B$84,0),MATCH(YEAR(AK$2),Auxiliar_OPEX_Drivers!$B$76:$I$76,0))*$F19</f>
        <v>5.5042696511379745</v>
      </c>
      <c r="AL19" s="107">
        <f>INDEX(Auxiliar_OPEX_Drivers!$B$76:$I$84,MATCH($E19,Auxiliar_OPEX_Drivers!$B$76:$B$84,0),MATCH(YEAR(AL$2),Auxiliar_OPEX_Drivers!$B$76:$I$76,0))*$F19</f>
        <v>5.7880036242352739</v>
      </c>
      <c r="AM19" s="107">
        <f>INDEX(Auxiliar_OPEX_Drivers!$B$76:$I$84,MATCH($E19,Auxiliar_OPEX_Drivers!$B$76:$B$84,0),MATCH(YEAR(AM$2),Auxiliar_OPEX_Drivers!$B$76:$I$76,0))*$F19</f>
        <v>5.7880036242352739</v>
      </c>
      <c r="AN19" s="107">
        <f>INDEX(Auxiliar_OPEX_Drivers!$B$76:$I$84,MATCH($E19,Auxiliar_OPEX_Drivers!$B$76:$B$84,0),MATCH(YEAR(AN$2),Auxiliar_OPEX_Drivers!$B$76:$I$76,0))*$F19</f>
        <v>5.7880036242352739</v>
      </c>
      <c r="AO19" s="107">
        <f>INDEX(Auxiliar_OPEX_Drivers!$B$76:$I$84,MATCH($E19,Auxiliar_OPEX_Drivers!$B$76:$B$84,0),MATCH(YEAR(AO$2),Auxiliar_OPEX_Drivers!$B$76:$I$76,0))*$F19</f>
        <v>5.7880036242352739</v>
      </c>
      <c r="AP19" s="107">
        <f>INDEX(Auxiliar_OPEX_Drivers!$B$76:$I$84,MATCH($E19,Auxiliar_OPEX_Drivers!$B$76:$B$84,0),MATCH(YEAR(AP$2),Auxiliar_OPEX_Drivers!$B$76:$I$76,0))*$F19</f>
        <v>5.7880036242352739</v>
      </c>
      <c r="AQ19" s="107">
        <f>INDEX(Auxiliar_OPEX_Drivers!$B$76:$I$84,MATCH($E19,Auxiliar_OPEX_Drivers!$B$76:$B$84,0),MATCH(YEAR(AQ$2),Auxiliar_OPEX_Drivers!$B$76:$I$76,0))*$F19</f>
        <v>5.7880036242352739</v>
      </c>
      <c r="AR19" s="107">
        <f>INDEX(Auxiliar_OPEX_Drivers!$B$76:$I$84,MATCH($E19,Auxiliar_OPEX_Drivers!$B$76:$B$84,0),MATCH(YEAR(AR$2),Auxiliar_OPEX_Drivers!$B$76:$I$76,0))*$F19</f>
        <v>5.7880036242352739</v>
      </c>
      <c r="AS19" s="107">
        <f>INDEX(Auxiliar_OPEX_Drivers!$B$76:$I$84,MATCH($E19,Auxiliar_OPEX_Drivers!$B$76:$B$84,0),MATCH(YEAR(AS$2),Auxiliar_OPEX_Drivers!$B$76:$I$76,0))*$F19</f>
        <v>5.7880036242352739</v>
      </c>
      <c r="AT19" s="107">
        <f>INDEX(Auxiliar_OPEX_Drivers!$B$76:$I$84,MATCH($E19,Auxiliar_OPEX_Drivers!$B$76:$B$84,0),MATCH(YEAR(AT$2),Auxiliar_OPEX_Drivers!$B$76:$I$76,0))*$F19</f>
        <v>5.7880036242352739</v>
      </c>
      <c r="AU19" s="107">
        <f>INDEX(Auxiliar_OPEX_Drivers!$B$76:$I$84,MATCH($E19,Auxiliar_OPEX_Drivers!$B$76:$B$84,0),MATCH(YEAR(AU$2),Auxiliar_OPEX_Drivers!$B$76:$I$76,0))*$F19</f>
        <v>5.7880036242352739</v>
      </c>
      <c r="AV19" s="107">
        <f>INDEX(Auxiliar_OPEX_Drivers!$B$76:$I$84,MATCH($E19,Auxiliar_OPEX_Drivers!$B$76:$B$84,0),MATCH(YEAR(AV$2),Auxiliar_OPEX_Drivers!$B$76:$I$76,0))*$F19</f>
        <v>5.7880036242352739</v>
      </c>
      <c r="AW19" s="107">
        <f>INDEX(Auxiliar_OPEX_Drivers!$B$76:$I$84,MATCH($E19,Auxiliar_OPEX_Drivers!$B$76:$B$84,0),MATCH(YEAR(AW$2),Auxiliar_OPEX_Drivers!$B$76:$I$76,0))*$F19</f>
        <v>5.7880036242352739</v>
      </c>
      <c r="AX19" s="107">
        <f>INDEX(Auxiliar_OPEX_Drivers!$B$76:$I$84,MATCH($E19,Auxiliar_OPEX_Drivers!$B$76:$B$84,0),MATCH(YEAR(AX$2),Auxiliar_OPEX_Drivers!$B$76:$I$76,0))*$F19</f>
        <v>6.0831065343736963</v>
      </c>
      <c r="AY19" s="107">
        <f>INDEX(Auxiliar_OPEX_Drivers!$B$76:$I$84,MATCH($E19,Auxiliar_OPEX_Drivers!$B$76:$B$84,0),MATCH(YEAR(AY$2),Auxiliar_OPEX_Drivers!$B$76:$I$76,0))*$F19</f>
        <v>6.0831065343736963</v>
      </c>
      <c r="AZ19" s="107">
        <f>INDEX(Auxiliar_OPEX_Drivers!$B$76:$I$84,MATCH($E19,Auxiliar_OPEX_Drivers!$B$76:$B$84,0),MATCH(YEAR(AZ$2),Auxiliar_OPEX_Drivers!$B$76:$I$76,0))*$F19</f>
        <v>6.0831065343736963</v>
      </c>
      <c r="BA19" s="107">
        <f>INDEX(Auxiliar_OPEX_Drivers!$B$76:$I$84,MATCH($E19,Auxiliar_OPEX_Drivers!$B$76:$B$84,0),MATCH(YEAR(BA$2),Auxiliar_OPEX_Drivers!$B$76:$I$76,0))*$F19</f>
        <v>6.0831065343736963</v>
      </c>
      <c r="BB19" s="107">
        <f>INDEX(Auxiliar_OPEX_Drivers!$B$76:$I$84,MATCH($E19,Auxiliar_OPEX_Drivers!$B$76:$B$84,0),MATCH(YEAR(BB$2),Auxiliar_OPEX_Drivers!$B$76:$I$76,0))*$F19</f>
        <v>6.0831065343736963</v>
      </c>
      <c r="BC19" s="107">
        <f>INDEX(Auxiliar_OPEX_Drivers!$B$76:$I$84,MATCH($E19,Auxiliar_OPEX_Drivers!$B$76:$B$84,0),MATCH(YEAR(BC$2),Auxiliar_OPEX_Drivers!$B$76:$I$76,0))*$F19</f>
        <v>6.0831065343736963</v>
      </c>
      <c r="BD19" s="107">
        <f>INDEX(Auxiliar_OPEX_Drivers!$B$76:$I$84,MATCH($E19,Auxiliar_OPEX_Drivers!$B$76:$B$84,0),MATCH(YEAR(BD$2),Auxiliar_OPEX_Drivers!$B$76:$I$76,0))*$F19</f>
        <v>6.0831065343736963</v>
      </c>
      <c r="BE19" s="107">
        <f>INDEX(Auxiliar_OPEX_Drivers!$B$76:$I$84,MATCH($E19,Auxiliar_OPEX_Drivers!$B$76:$B$84,0),MATCH(YEAR(BE$2),Auxiliar_OPEX_Drivers!$B$76:$I$76,0))*$F19</f>
        <v>6.0831065343736963</v>
      </c>
      <c r="BF19" s="107">
        <f>INDEX(Auxiliar_OPEX_Drivers!$B$76:$I$84,MATCH($E19,Auxiliar_OPEX_Drivers!$B$76:$B$84,0),MATCH(YEAR(BF$2),Auxiliar_OPEX_Drivers!$B$76:$I$76,0))*$F19</f>
        <v>6.0831065343736963</v>
      </c>
      <c r="BG19" s="107">
        <f>INDEX(Auxiliar_OPEX_Drivers!$B$76:$I$84,MATCH($E19,Auxiliar_OPEX_Drivers!$B$76:$B$84,0),MATCH(YEAR(BG$2),Auxiliar_OPEX_Drivers!$B$76:$I$76,0))*$F19</f>
        <v>6.0831065343736963</v>
      </c>
      <c r="BH19" s="107">
        <f>INDEX(Auxiliar_OPEX_Drivers!$B$76:$I$84,MATCH($E19,Auxiliar_OPEX_Drivers!$B$76:$B$84,0),MATCH(YEAR(BH$2),Auxiliar_OPEX_Drivers!$B$76:$I$76,0))*$F19</f>
        <v>6.0831065343736963</v>
      </c>
      <c r="BI19" s="107">
        <f>INDEX(Auxiliar_OPEX_Drivers!$B$76:$I$84,MATCH($E19,Auxiliar_OPEX_Drivers!$B$76:$B$84,0),MATCH(YEAR(BI$2),Auxiliar_OPEX_Drivers!$B$76:$I$76,0))*$F19</f>
        <v>6.0831065343736963</v>
      </c>
      <c r="BJ19" s="107">
        <f>INDEX(Auxiliar_OPEX_Drivers!$B$76:$I$84,MATCH($E19,Auxiliar_OPEX_Drivers!$B$76:$B$84,0),MATCH(YEAR(BJ$2),Auxiliar_OPEX_Drivers!$B$76:$I$76,0))*$F19</f>
        <v>6.3624901979653901</v>
      </c>
      <c r="BK19" s="107">
        <f>INDEX(Auxiliar_OPEX_Drivers!$B$76:$I$84,MATCH($E19,Auxiliar_OPEX_Drivers!$B$76:$B$84,0),MATCH(YEAR(BK$2),Auxiliar_OPEX_Drivers!$B$76:$I$76,0))*$F19</f>
        <v>6.3624901979653901</v>
      </c>
      <c r="BL19" s="107">
        <f>INDEX(Auxiliar_OPEX_Drivers!$B$76:$I$84,MATCH($E19,Auxiliar_OPEX_Drivers!$B$76:$B$84,0),MATCH(YEAR(BL$2),Auxiliar_OPEX_Drivers!$B$76:$I$76,0))*$F19</f>
        <v>6.3624901979653901</v>
      </c>
      <c r="BM19" s="107">
        <f>INDEX(Auxiliar_OPEX_Drivers!$B$76:$I$84,MATCH($E19,Auxiliar_OPEX_Drivers!$B$76:$B$84,0),MATCH(YEAR(BM$2),Auxiliar_OPEX_Drivers!$B$76:$I$76,0))*$F19</f>
        <v>6.3624901979653901</v>
      </c>
      <c r="BN19" s="107">
        <f>INDEX(Auxiliar_OPEX_Drivers!$B$76:$I$84,MATCH($E19,Auxiliar_OPEX_Drivers!$B$76:$B$84,0),MATCH(YEAR(BN$2),Auxiliar_OPEX_Drivers!$B$76:$I$76,0))*$F19</f>
        <v>6.3624901979653901</v>
      </c>
      <c r="BO19" s="107">
        <f>INDEX(Auxiliar_OPEX_Drivers!$B$76:$I$84,MATCH($E19,Auxiliar_OPEX_Drivers!$B$76:$B$84,0),MATCH(YEAR(BO$2),Auxiliar_OPEX_Drivers!$B$76:$I$76,0))*$F19</f>
        <v>6.3624901979653901</v>
      </c>
      <c r="BP19" s="107">
        <f>INDEX(Auxiliar_OPEX_Drivers!$B$76:$I$84,MATCH($E19,Auxiliar_OPEX_Drivers!$B$76:$B$84,0),MATCH(YEAR(BP$2),Auxiliar_OPEX_Drivers!$B$76:$I$76,0))*$F19</f>
        <v>6.3624901979653901</v>
      </c>
      <c r="BQ19" s="107">
        <f>INDEX(Auxiliar_OPEX_Drivers!$B$76:$I$84,MATCH($E19,Auxiliar_OPEX_Drivers!$B$76:$B$84,0),MATCH(YEAR(BQ$2),Auxiliar_OPEX_Drivers!$B$76:$I$76,0))*$F19</f>
        <v>6.3624901979653901</v>
      </c>
      <c r="BR19" s="107">
        <f>INDEX(Auxiliar_OPEX_Drivers!$B$76:$I$84,MATCH($E19,Auxiliar_OPEX_Drivers!$B$76:$B$84,0),MATCH(YEAR(BR$2),Auxiliar_OPEX_Drivers!$B$76:$I$76,0))*$F19</f>
        <v>6.3624901979653901</v>
      </c>
      <c r="BS19" s="107">
        <f>INDEX(Auxiliar_OPEX_Drivers!$B$76:$I$84,MATCH($E19,Auxiliar_OPEX_Drivers!$B$76:$B$84,0),MATCH(YEAR(BS$2),Auxiliar_OPEX_Drivers!$B$76:$I$76,0))*$F19</f>
        <v>6.3624901979653901</v>
      </c>
      <c r="BT19" s="107">
        <f>INDEX(Auxiliar_OPEX_Drivers!$B$76:$I$84,MATCH($E19,Auxiliar_OPEX_Drivers!$B$76:$B$84,0),MATCH(YEAR(BT$2),Auxiliar_OPEX_Drivers!$B$76:$I$76,0))*$F19</f>
        <v>6.3624901979653901</v>
      </c>
      <c r="BU19" s="107">
        <f>INDEX(Auxiliar_OPEX_Drivers!$B$76:$I$84,MATCH($E19,Auxiliar_OPEX_Drivers!$B$76:$B$84,0),MATCH(YEAR(BU$2),Auxiliar_OPEX_Drivers!$B$76:$I$76,0))*$F19</f>
        <v>6.3624901979653901</v>
      </c>
      <c r="BV19" s="107">
        <f>INDEX(Auxiliar_OPEX_Drivers!$B$76:$I$84,MATCH($E19,Auxiliar_OPEX_Drivers!$B$76:$B$84,0),MATCH(YEAR(BV$2),Auxiliar_OPEX_Drivers!$B$76:$I$76,0))*$F19</f>
        <v>6.6210460737389596</v>
      </c>
      <c r="BW19" s="107">
        <f>INDEX(Auxiliar_OPEX_Drivers!$B$76:$I$84,MATCH($E19,Auxiliar_OPEX_Drivers!$B$76:$B$84,0),MATCH(YEAR(BW$2),Auxiliar_OPEX_Drivers!$B$76:$I$76,0))*$F19</f>
        <v>6.6210460737389596</v>
      </c>
      <c r="BX19" s="107">
        <f>INDEX(Auxiliar_OPEX_Drivers!$B$76:$I$84,MATCH($E19,Auxiliar_OPEX_Drivers!$B$76:$B$84,0),MATCH(YEAR(BX$2),Auxiliar_OPEX_Drivers!$B$76:$I$76,0))*$F19</f>
        <v>6.6210460737389596</v>
      </c>
      <c r="BY19" s="107">
        <f>INDEX(Auxiliar_OPEX_Drivers!$B$76:$I$84,MATCH($E19,Auxiliar_OPEX_Drivers!$B$76:$B$84,0),MATCH(YEAR(BY$2),Auxiliar_OPEX_Drivers!$B$76:$I$76,0))*$F19</f>
        <v>6.6210460737389596</v>
      </c>
      <c r="BZ19" s="107">
        <f>INDEX(Auxiliar_OPEX_Drivers!$B$76:$I$84,MATCH($E19,Auxiliar_OPEX_Drivers!$B$76:$B$84,0),MATCH(YEAR(BZ$2),Auxiliar_OPEX_Drivers!$B$76:$I$76,0))*$F19</f>
        <v>6.6210460737389596</v>
      </c>
      <c r="CA19" s="107">
        <f>INDEX(Auxiliar_OPEX_Drivers!$B$76:$I$84,MATCH($E19,Auxiliar_OPEX_Drivers!$B$76:$B$84,0),MATCH(YEAR(CA$2),Auxiliar_OPEX_Drivers!$B$76:$I$76,0))*$F19</f>
        <v>6.6210460737389596</v>
      </c>
      <c r="CB19" s="107">
        <f>INDEX(Auxiliar_OPEX_Drivers!$B$76:$I$84,MATCH($E19,Auxiliar_OPEX_Drivers!$B$76:$B$84,0),MATCH(YEAR(CB$2),Auxiliar_OPEX_Drivers!$B$76:$I$76,0))*$F19</f>
        <v>6.6210460737389596</v>
      </c>
      <c r="CC19" s="107">
        <f>INDEX(Auxiliar_OPEX_Drivers!$B$76:$I$84,MATCH($E19,Auxiliar_OPEX_Drivers!$B$76:$B$84,0),MATCH(YEAR(CC$2),Auxiliar_OPEX_Drivers!$B$76:$I$76,0))*$F19</f>
        <v>6.6210460737389596</v>
      </c>
      <c r="CD19" s="107">
        <f>INDEX(Auxiliar_OPEX_Drivers!$B$76:$I$84,MATCH($E19,Auxiliar_OPEX_Drivers!$B$76:$B$84,0),MATCH(YEAR(CD$2),Auxiliar_OPEX_Drivers!$B$76:$I$76,0))*$F19</f>
        <v>6.6210460737389596</v>
      </c>
      <c r="CE19" s="107">
        <f>INDEX(Auxiliar_OPEX_Drivers!$B$76:$I$84,MATCH($E19,Auxiliar_OPEX_Drivers!$B$76:$B$84,0),MATCH(YEAR(CE$2),Auxiliar_OPEX_Drivers!$B$76:$I$76,0))*$F19</f>
        <v>6.6210460737389596</v>
      </c>
      <c r="CF19" s="107">
        <f>INDEX(Auxiliar_OPEX_Drivers!$B$76:$I$84,MATCH($E19,Auxiliar_OPEX_Drivers!$B$76:$B$84,0),MATCH(YEAR(CF$2),Auxiliar_OPEX_Drivers!$B$76:$I$76,0))*$F19</f>
        <v>6.6210460737389596</v>
      </c>
      <c r="CG19" s="107">
        <f>INDEX(Auxiliar_OPEX_Drivers!$B$76:$I$84,MATCH($E19,Auxiliar_OPEX_Drivers!$B$76:$B$84,0),MATCH(YEAR(CG$2),Auxiliar_OPEX_Drivers!$B$76:$I$76,0))*$F19</f>
        <v>6.6210460737389596</v>
      </c>
      <c r="CI19" s="51">
        <f>INDEX(Auxiliar_OPEX_CustosUnit!$A$1:$R$129,MATCH(Auxiliar_OPEX_P!$A19,Auxiliar_OPEX_CustosUnit!$A$1:$A$129,0),MATCH(CI$2,Auxiliar_OPEX_CustosUnit!$A$3:$Q$3,0))*(1-DRE_Auxiliar!$A$5)</f>
        <v>17156.597753907037</v>
      </c>
      <c r="CJ19" s="51">
        <f>INDEX(Auxiliar_OPEX_CustosUnit!$A$1:$R$129,MATCH(Auxiliar_OPEX_P!$A19,Auxiliar_OPEX_CustosUnit!$A$1:$A$129,0),MATCH(CJ$2,Auxiliar_OPEX_CustosUnit!$A$3:$Q$3,0))*(1-DRE_Auxiliar!$A$5)</f>
        <v>17736.251782255309</v>
      </c>
      <c r="CK19" s="51">
        <f>INDEX(Auxiliar_OPEX_CustosUnit!$A$1:$R$129,MATCH(Auxiliar_OPEX_P!$A19,Auxiliar_OPEX_CustosUnit!$A$1:$A$129,0),MATCH(CK$2,Auxiliar_OPEX_CustosUnit!$A$3:$Q$3,0))*(1-DRE_Auxiliar!$A$5)</f>
        <v>18391.282473193114</v>
      </c>
      <c r="CL19" s="51">
        <f>INDEX(Auxiliar_OPEX_CustosUnit!$A$1:$R$129,MATCH(Auxiliar_OPEX_P!$A19,Auxiliar_OPEX_CustosUnit!$A$1:$A$129,0),MATCH(CL$2,Auxiliar_OPEX_CustosUnit!$A$3:$Q$3,0))*(1-DRE_Auxiliar!$A$5)</f>
        <v>18389.100333394115</v>
      </c>
      <c r="CM19" s="51">
        <f>INDEX(Auxiliar_OPEX_CustosUnit!$A$1:$R$129,MATCH(Auxiliar_OPEX_P!$A19,Auxiliar_OPEX_CustosUnit!$A$1:$A$129,0),MATCH(CM$2,Auxiliar_OPEX_CustosUnit!$A$3:$Q$3,0))*(1-DRE_Auxiliar!$A$5)</f>
        <v>18399.712737610418</v>
      </c>
      <c r="CN19" s="51">
        <f>INDEX(Auxiliar_OPEX_CustosUnit!$A$1:$R$129,MATCH(Auxiliar_OPEX_P!$A19,Auxiliar_OPEX_CustosUnit!$A$1:$A$129,0),MATCH(CN$2,Auxiliar_OPEX_CustosUnit!$A$3:$Q$3,0))*(1-DRE_Auxiliar!$A$5)</f>
        <v>19647.376515974644</v>
      </c>
      <c r="CO19" s="51">
        <f>INDEX(Auxiliar_OPEX_CustosUnit!$A$1:$R$129,MATCH(Auxiliar_OPEX_P!$A19,Auxiliar_OPEX_CustosUnit!$A$1:$A$129,0),MATCH(CO$2,Auxiliar_OPEX_CustosUnit!$A$3:$Q$3,0))*(1-DRE_Auxiliar!$A$5)</f>
        <v>18924.202874290739</v>
      </c>
      <c r="CP19" s="51">
        <f>INDEX(Auxiliar_OPEX_CustosUnit!$A$1:$R$129,MATCH(Auxiliar_OPEX_P!$A19,Auxiliar_OPEX_CustosUnit!$A$1:$A$129,0),MATCH(CP$2,Auxiliar_OPEX_CustosUnit!$A$3:$Q$3,0))*(1-DRE_Auxiliar!$A$5)</f>
        <v>19539.791424319945</v>
      </c>
      <c r="CQ19" s="51">
        <f>INDEX(Auxiliar_OPEX_CustosUnit!$A$1:$R$129,MATCH(Auxiliar_OPEX_P!$A19,Auxiliar_OPEX_CustosUnit!$A$1:$A$129,0),MATCH(CQ$2,Auxiliar_OPEX_CustosUnit!$A$3:$Q$3,0))*(1-DRE_Auxiliar!$A$5)</f>
        <v>19545.010273177417</v>
      </c>
      <c r="CR19" s="51">
        <f>INDEX(Auxiliar_OPEX_CustosUnit!$A$1:$R$129,MATCH(Auxiliar_OPEX_P!$A19,Auxiliar_OPEX_CustosUnit!$A$1:$A$129,0),MATCH(CR$2,Auxiliar_OPEX_CustosUnit!$A$3:$Q$3,0))*(1-DRE_Auxiliar!$A$5)</f>
        <v>19545.010273177417</v>
      </c>
      <c r="CS19" s="51">
        <f>INDEX(Auxiliar_OPEX_CustosUnit!$A$1:$R$129,MATCH(Auxiliar_OPEX_P!$A19,Auxiliar_OPEX_CustosUnit!$A$1:$A$129,0),MATCH(CS$2,Auxiliar_OPEX_CustosUnit!$A$3:$Q$3,0))*(1-DRE_Auxiliar!$A$5)</f>
        <v>18929.421723148207</v>
      </c>
      <c r="CT19" s="51">
        <f>INDEX(Auxiliar_OPEX_CustosUnit!$A$1:$R$129,MATCH(Auxiliar_OPEX_P!$A19,Auxiliar_OPEX_CustosUnit!$A$1:$A$129,0),MATCH(CT$2,Auxiliar_OPEX_CustosUnit!$A$3:$Q$3,0))*(1-DRE_Auxiliar!$A$5)</f>
        <v>18587.635958924453</v>
      </c>
      <c r="CU19" s="53">
        <f t="shared" si="227"/>
        <v>17156.597753907037</v>
      </c>
      <c r="CV19" s="53">
        <f t="shared" si="228"/>
        <v>17736.251782255309</v>
      </c>
      <c r="CW19" s="53">
        <f t="shared" si="229"/>
        <v>18391.282473193114</v>
      </c>
      <c r="CX19" s="53">
        <f t="shared" si="230"/>
        <v>18389.100333394115</v>
      </c>
      <c r="CY19" s="53">
        <f t="shared" si="231"/>
        <v>18399.712737610418</v>
      </c>
      <c r="CZ19" s="53">
        <f t="shared" si="232"/>
        <v>19647.376515974644</v>
      </c>
      <c r="DA19" s="53">
        <f t="shared" si="233"/>
        <v>18924.202874290739</v>
      </c>
      <c r="DB19" s="53">
        <f t="shared" si="234"/>
        <v>19539.791424319945</v>
      </c>
      <c r="DC19" s="53">
        <f t="shared" si="235"/>
        <v>19545.010273177417</v>
      </c>
      <c r="DD19" s="53">
        <f t="shared" si="236"/>
        <v>19545.010273177417</v>
      </c>
      <c r="DE19" s="53">
        <f t="shared" si="237"/>
        <v>18929.421723148207</v>
      </c>
      <c r="DF19" s="53">
        <f t="shared" si="238"/>
        <v>18587.635958924453</v>
      </c>
      <c r="DG19" s="53">
        <f t="shared" si="239"/>
        <v>17156.597753907037</v>
      </c>
      <c r="DH19" s="53">
        <f t="shared" si="240"/>
        <v>17736.251782255309</v>
      </c>
      <c r="DI19" s="53">
        <f t="shared" si="241"/>
        <v>18391.282473193114</v>
      </c>
      <c r="DJ19" s="53">
        <f t="shared" si="242"/>
        <v>18389.100333394115</v>
      </c>
      <c r="DK19" s="53">
        <f t="shared" si="243"/>
        <v>18399.712737610418</v>
      </c>
      <c r="DL19" s="53">
        <f t="shared" si="244"/>
        <v>19647.376515974644</v>
      </c>
      <c r="DM19" s="53">
        <f t="shared" si="245"/>
        <v>18924.202874290739</v>
      </c>
      <c r="DN19" s="53">
        <f t="shared" si="246"/>
        <v>19539.791424319945</v>
      </c>
      <c r="DO19" s="53">
        <f t="shared" si="247"/>
        <v>19545.010273177417</v>
      </c>
      <c r="DP19" s="53">
        <f t="shared" si="248"/>
        <v>19545.010273177417</v>
      </c>
      <c r="DQ19" s="53">
        <f t="shared" si="249"/>
        <v>18929.421723148207</v>
      </c>
      <c r="DR19" s="53">
        <f t="shared" si="250"/>
        <v>18587.635958924453</v>
      </c>
      <c r="DS19" s="53">
        <f t="shared" si="251"/>
        <v>17156.597753907037</v>
      </c>
      <c r="DT19" s="53">
        <f t="shared" si="252"/>
        <v>17736.251782255309</v>
      </c>
      <c r="DU19" s="53">
        <f t="shared" si="253"/>
        <v>18391.282473193114</v>
      </c>
      <c r="DV19" s="53">
        <f t="shared" si="254"/>
        <v>18389.100333394115</v>
      </c>
      <c r="DW19" s="53">
        <f t="shared" si="255"/>
        <v>18399.712737610418</v>
      </c>
      <c r="DX19" s="53">
        <f t="shared" si="256"/>
        <v>19647.376515974644</v>
      </c>
      <c r="DY19" s="53">
        <f t="shared" si="257"/>
        <v>18924.202874290739</v>
      </c>
      <c r="DZ19" s="53">
        <f t="shared" si="258"/>
        <v>19539.791424319945</v>
      </c>
      <c r="EA19" s="53">
        <f t="shared" si="259"/>
        <v>19545.010273177417</v>
      </c>
      <c r="EB19" s="53">
        <f t="shared" si="260"/>
        <v>19545.010273177417</v>
      </c>
      <c r="EC19" s="53">
        <f t="shared" si="261"/>
        <v>18929.421723148207</v>
      </c>
      <c r="ED19" s="53">
        <f t="shared" si="262"/>
        <v>18587.635958924453</v>
      </c>
      <c r="EE19" s="53">
        <f t="shared" si="263"/>
        <v>17156.597753907037</v>
      </c>
      <c r="EF19" s="53">
        <f t="shared" si="264"/>
        <v>17736.251782255309</v>
      </c>
      <c r="EG19" s="53">
        <f t="shared" si="265"/>
        <v>18391.282473193114</v>
      </c>
      <c r="EH19" s="53">
        <f t="shared" si="266"/>
        <v>18389.100333394115</v>
      </c>
      <c r="EI19" s="53">
        <f t="shared" si="267"/>
        <v>18399.712737610418</v>
      </c>
      <c r="EJ19" s="53">
        <f t="shared" si="268"/>
        <v>19647.376515974644</v>
      </c>
      <c r="EK19" s="53">
        <f t="shared" si="269"/>
        <v>18924.202874290739</v>
      </c>
      <c r="EL19" s="53">
        <f t="shared" si="270"/>
        <v>19539.791424319945</v>
      </c>
      <c r="EM19" s="53">
        <f t="shared" si="271"/>
        <v>19545.010273177417</v>
      </c>
      <c r="EN19" s="53">
        <f t="shared" si="272"/>
        <v>19545.010273177417</v>
      </c>
      <c r="EO19" s="53">
        <f t="shared" si="273"/>
        <v>18929.421723148207</v>
      </c>
      <c r="EP19" s="53">
        <f t="shared" si="274"/>
        <v>18587.635958924453</v>
      </c>
      <c r="EQ19" s="53">
        <f t="shared" si="275"/>
        <v>17156.597753907037</v>
      </c>
      <c r="ER19" s="53">
        <f t="shared" si="276"/>
        <v>17736.251782255309</v>
      </c>
      <c r="ES19" s="53">
        <f t="shared" si="277"/>
        <v>18391.282473193114</v>
      </c>
      <c r="ET19" s="53">
        <f t="shared" si="278"/>
        <v>18389.100333394115</v>
      </c>
      <c r="EU19" s="53">
        <f t="shared" si="279"/>
        <v>18399.712737610418</v>
      </c>
      <c r="EV19" s="53">
        <f t="shared" si="280"/>
        <v>19647.376515974644</v>
      </c>
      <c r="EW19" s="53">
        <f t="shared" si="281"/>
        <v>18924.202874290739</v>
      </c>
      <c r="EX19" s="53">
        <f t="shared" si="282"/>
        <v>19539.791424319945</v>
      </c>
      <c r="EY19" s="53">
        <f t="shared" si="283"/>
        <v>19545.010273177417</v>
      </c>
      <c r="EZ19" s="53">
        <f t="shared" si="284"/>
        <v>19545.010273177417</v>
      </c>
      <c r="FA19" s="53">
        <f t="shared" si="285"/>
        <v>18929.421723148207</v>
      </c>
      <c r="FB19" s="53">
        <f t="shared" si="286"/>
        <v>18587.635958924453</v>
      </c>
      <c r="FC19" s="53">
        <f t="shared" si="287"/>
        <v>17156.597753907037</v>
      </c>
      <c r="FD19" s="53">
        <f t="shared" si="288"/>
        <v>17736.251782255309</v>
      </c>
      <c r="FE19" s="53">
        <f t="shared" si="289"/>
        <v>18391.282473193114</v>
      </c>
      <c r="FF19" s="53">
        <f t="shared" si="290"/>
        <v>18389.100333394115</v>
      </c>
      <c r="FG19" s="53">
        <f t="shared" si="291"/>
        <v>18399.712737610418</v>
      </c>
      <c r="FH19" s="53">
        <f t="shared" si="292"/>
        <v>19647.376515974644</v>
      </c>
      <c r="FI19" s="53">
        <f t="shared" si="293"/>
        <v>18924.202874290739</v>
      </c>
      <c r="FJ19" s="53">
        <f t="shared" si="294"/>
        <v>19539.791424319945</v>
      </c>
      <c r="FK19" s="53">
        <f t="shared" si="295"/>
        <v>19545.010273177417</v>
      </c>
      <c r="FL19" s="53">
        <f t="shared" si="296"/>
        <v>19545.010273177417</v>
      </c>
      <c r="FM19" s="53">
        <f t="shared" si="297"/>
        <v>18929.421723148207</v>
      </c>
      <c r="FN19" s="53">
        <f t="shared" si="298"/>
        <v>18587.635958924453</v>
      </c>
      <c r="FP19" s="51">
        <f t="shared" si="299"/>
        <v>91998.563688052091</v>
      </c>
      <c r="FQ19" s="51">
        <f t="shared" si="306"/>
        <v>98236.882579873214</v>
      </c>
      <c r="FR19" s="51">
        <f t="shared" si="307"/>
        <v>94621.014371453697</v>
      </c>
      <c r="FS19" s="51">
        <f t="shared" si="308"/>
        <v>97698.957121599728</v>
      </c>
      <c r="FT19" s="51">
        <f t="shared" si="309"/>
        <v>97725.051365887077</v>
      </c>
      <c r="FU19" s="51">
        <f t="shared" si="310"/>
        <v>97725.051365887077</v>
      </c>
      <c r="FV19" s="51">
        <f t="shared" si="311"/>
        <v>94647.108615741032</v>
      </c>
      <c r="FW19" s="51">
        <f t="shared" si="312"/>
        <v>92938.179794622265</v>
      </c>
      <c r="FX19" s="51">
        <f t="shared" si="313"/>
        <v>90026.348534314646</v>
      </c>
      <c r="FY19" s="51">
        <f t="shared" si="314"/>
        <v>93067.985129980429</v>
      </c>
      <c r="FZ19" s="51">
        <f t="shared" si="315"/>
        <v>96505.148029577496</v>
      </c>
      <c r="GA19" s="51">
        <f t="shared" si="316"/>
        <v>96493.697619600352</v>
      </c>
      <c r="GB19" s="51">
        <f t="shared" si="317"/>
        <v>96549.384418024376</v>
      </c>
      <c r="GC19" s="51">
        <f t="shared" si="318"/>
        <v>103096.28933331148</v>
      </c>
      <c r="GD19" s="51">
        <f t="shared" si="319"/>
        <v>99301.557810726328</v>
      </c>
      <c r="GE19" s="51">
        <f t="shared" si="320"/>
        <v>102531.75473867156</v>
      </c>
      <c r="GF19" s="51">
        <f t="shared" si="321"/>
        <v>102559.13976645679</v>
      </c>
      <c r="GG19" s="51">
        <f t="shared" si="322"/>
        <v>102559.13976645679</v>
      </c>
      <c r="GH19" s="51">
        <f t="shared" si="323"/>
        <v>99328.942838511532</v>
      </c>
      <c r="GI19" s="51">
        <f t="shared" si="324"/>
        <v>97535.47977692826</v>
      </c>
      <c r="GJ19" s="51">
        <f t="shared" si="325"/>
        <v>94434.540333612444</v>
      </c>
      <c r="GK19" s="51">
        <f t="shared" si="326"/>
        <v>97625.112410009708</v>
      </c>
      <c r="GL19" s="51">
        <f t="shared" si="327"/>
        <v>101230.57796270261</v>
      </c>
      <c r="GM19" s="51">
        <f t="shared" si="328"/>
        <v>101218.56687683244</v>
      </c>
      <c r="GN19" s="51">
        <f t="shared" si="329"/>
        <v>101276.98041128584</v>
      </c>
      <c r="GO19" s="51">
        <f t="shared" si="330"/>
        <v>108144.45828136019</v>
      </c>
      <c r="GP19" s="51">
        <f t="shared" si="331"/>
        <v>104163.91555293654</v>
      </c>
      <c r="GQ19" s="51">
        <f t="shared" si="332"/>
        <v>107552.28092645033</v>
      </c>
      <c r="GR19" s="51">
        <f t="shared" si="333"/>
        <v>107581.00687783038</v>
      </c>
      <c r="GS19" s="51">
        <f t="shared" si="334"/>
        <v>107581.00687783038</v>
      </c>
      <c r="GT19" s="51">
        <f t="shared" si="335"/>
        <v>104192.64150431658</v>
      </c>
      <c r="GU19" s="51">
        <f t="shared" si="336"/>
        <v>102311.36049510878</v>
      </c>
      <c r="GV19" s="51">
        <f t="shared" si="337"/>
        <v>99302.449979160694</v>
      </c>
      <c r="GW19" s="51">
        <f t="shared" si="338"/>
        <v>102657.48959604306</v>
      </c>
      <c r="GX19" s="51">
        <f t="shared" si="339"/>
        <v>106448.80960917642</v>
      </c>
      <c r="GY19" s="51">
        <f t="shared" si="340"/>
        <v>106436.17937611122</v>
      </c>
      <c r="GZ19" s="51">
        <f t="shared" si="341"/>
        <v>106497.60401017703</v>
      </c>
      <c r="HA19" s="51">
        <f t="shared" si="342"/>
        <v>113719.08648117624</v>
      </c>
      <c r="HB19" s="51">
        <f t="shared" si="343"/>
        <v>109533.35482215838</v>
      </c>
      <c r="HC19" s="51">
        <f t="shared" si="344"/>
        <v>113096.38358076516</v>
      </c>
      <c r="HD19" s="51">
        <f t="shared" si="345"/>
        <v>113126.59029686655</v>
      </c>
      <c r="HE19" s="51">
        <f t="shared" si="346"/>
        <v>113126.59029686655</v>
      </c>
      <c r="HF19" s="51">
        <f t="shared" si="347"/>
        <v>109563.56153825975</v>
      </c>
      <c r="HG19" s="51">
        <f t="shared" si="348"/>
        <v>107585.30429622064</v>
      </c>
      <c r="HH19" s="51">
        <f t="shared" si="349"/>
        <v>104365.41190441298</v>
      </c>
      <c r="HI19" s="51">
        <f t="shared" si="350"/>
        <v>107891.50911193439</v>
      </c>
      <c r="HJ19" s="51">
        <f t="shared" si="351"/>
        <v>111876.13058819347</v>
      </c>
      <c r="HK19" s="51">
        <f t="shared" si="352"/>
        <v>111862.85639932325</v>
      </c>
      <c r="HL19" s="51">
        <f t="shared" si="353"/>
        <v>111927.41278475686</v>
      </c>
      <c r="HM19" s="51">
        <f t="shared" si="354"/>
        <v>119517.08446762567</v>
      </c>
      <c r="HN19" s="51">
        <f t="shared" si="355"/>
        <v>115117.94216241148</v>
      </c>
      <c r="HO19" s="51">
        <f t="shared" si="356"/>
        <v>118862.63289357976</v>
      </c>
      <c r="HP19" s="51">
        <f t="shared" si="357"/>
        <v>118894.37970716656</v>
      </c>
      <c r="HQ19" s="51">
        <f t="shared" si="358"/>
        <v>118894.37970716656</v>
      </c>
      <c r="HR19" s="51">
        <f t="shared" si="359"/>
        <v>115149.68897599826</v>
      </c>
      <c r="HS19" s="51">
        <f t="shared" si="360"/>
        <v>113070.56976029283</v>
      </c>
      <c r="HT19" s="51">
        <f t="shared" si="361"/>
        <v>109158.68503966855</v>
      </c>
      <c r="HU19" s="51">
        <f t="shared" si="362"/>
        <v>112846.72811324558</v>
      </c>
      <c r="HV19" s="51">
        <f t="shared" si="363"/>
        <v>117014.35446370387</v>
      </c>
      <c r="HW19" s="51">
        <f t="shared" si="364"/>
        <v>117000.47062062215</v>
      </c>
      <c r="HX19" s="51">
        <f t="shared" si="365"/>
        <v>117067.99193842521</v>
      </c>
      <c r="HY19" s="51">
        <f t="shared" si="366"/>
        <v>125006.24049862407</v>
      </c>
      <c r="HZ19" s="51">
        <f t="shared" si="367"/>
        <v>120405.05529198328</v>
      </c>
      <c r="IA19" s="51">
        <f t="shared" si="368"/>
        <v>124321.73140752384</v>
      </c>
      <c r="IB19" s="51">
        <f t="shared" si="305"/>
        <v>124354.93628222417</v>
      </c>
      <c r="IC19" s="51">
        <f t="shared" ref="IC19:IC82" si="369">EZ19*BS19*(1-$D19)</f>
        <v>124354.93628222417</v>
      </c>
      <c r="ID19" s="51">
        <f t="shared" ref="ID19:ID82" si="370">FA19*BT19*(1-$D19)</f>
        <v>120438.2601666836</v>
      </c>
      <c r="IE19" s="51">
        <f t="shared" ref="IE19:IE82" si="371">FB19*BU19*(1-$D19)</f>
        <v>118263.65159200584</v>
      </c>
      <c r="IF19" s="51">
        <f t="shared" ref="IF19:IF82" si="372">FC19*BV19*(1-$D19)</f>
        <v>113594.62419722484</v>
      </c>
      <c r="IG19" s="51">
        <f t="shared" ref="IG19:IG82" si="373">FD19*BW19*(1-$D19)</f>
        <v>117432.54022574714</v>
      </c>
      <c r="IH19" s="51">
        <f t="shared" ref="IH19:IH82" si="374">FE19*BX19*(1-$D19)</f>
        <v>121769.52861015941</v>
      </c>
      <c r="II19" s="51">
        <f t="shared" ref="II19:II82" si="375">FF19*BY19*(1-$D19)</f>
        <v>121755.0805620109</v>
      </c>
      <c r="IJ19" s="51">
        <f t="shared" ref="IJ19:IJ82" si="376">FG19*BZ19*(1-$D19)</f>
        <v>121825.34577928018</v>
      </c>
      <c r="IK19" s="51">
        <f t="shared" ref="IK19:IK82" si="377">FH19*CA19*(1-$D19)</f>
        <v>130086.18514036495</v>
      </c>
      <c r="IL19" s="51">
        <f t="shared" ref="IL19:IL82" si="378">FI19*CB19*(1-$D19)</f>
        <v>125298.01913946222</v>
      </c>
      <c r="IM19" s="51">
        <f t="shared" ref="IM19:IM82" si="379">FJ19*CC19*(1-$D19)</f>
        <v>129373.85929167176</v>
      </c>
      <c r="IN19" s="51">
        <f t="shared" ref="IN19:IN82" si="380">FK19*CD19*(1-$D19)</f>
        <v>129408.41353040897</v>
      </c>
      <c r="IO19" s="51">
        <f t="shared" ref="IO19:IO82" si="381">FL19*CE19*(1-$D19)</f>
        <v>129408.41353040897</v>
      </c>
      <c r="IP19" s="51">
        <f t="shared" ref="IP19:IP82" si="382">FM19*CF19*(1-$D19)</f>
        <v>125332.57337819941</v>
      </c>
      <c r="IQ19" s="51">
        <f t="shared" ref="IQ19:IQ82" si="383">FN19*CG19*(1-$D19)</f>
        <v>123069.59408592586</v>
      </c>
      <c r="IS19" s="51">
        <f t="shared" si="300"/>
        <v>1146234.8089465615</v>
      </c>
      <c r="IT19" s="51">
        <f t="shared" si="300"/>
        <v>1202698.0820255056</v>
      </c>
      <c r="IU19" s="51">
        <f t="shared" si="300"/>
        <v>1262869.2030865015</v>
      </c>
      <c r="IV19" s="51">
        <f t="shared" si="300"/>
        <v>1327674.1921009342</v>
      </c>
      <c r="IW19" s="51">
        <f t="shared" si="300"/>
        <v>1392594.9078499065</v>
      </c>
      <c r="IX19" s="51">
        <f t="shared" si="300"/>
        <v>1453521.9308956913</v>
      </c>
      <c r="IZ19" s="111">
        <f t="shared" si="301"/>
        <v>0</v>
      </c>
      <c r="JA19" s="111">
        <f t="shared" si="5"/>
        <v>0</v>
      </c>
      <c r="JB19" s="111">
        <f t="shared" si="6"/>
        <v>0</v>
      </c>
      <c r="JC19" s="111">
        <f t="shared" si="7"/>
        <v>0</v>
      </c>
      <c r="JD19" s="111">
        <f t="shared" si="8"/>
        <v>0</v>
      </c>
      <c r="JE19" s="111">
        <f t="shared" si="9"/>
        <v>0</v>
      </c>
      <c r="JF19" s="111">
        <f t="shared" si="10"/>
        <v>0</v>
      </c>
      <c r="JG19" s="111">
        <f t="shared" si="11"/>
        <v>0</v>
      </c>
      <c r="JH19" s="111">
        <f t="shared" si="12"/>
        <v>0</v>
      </c>
      <c r="JI19" s="111">
        <f t="shared" si="13"/>
        <v>0</v>
      </c>
      <c r="JJ19" s="111">
        <f t="shared" si="14"/>
        <v>0</v>
      </c>
      <c r="JK19" s="111">
        <f t="shared" si="15"/>
        <v>0</v>
      </c>
      <c r="JL19" s="111">
        <f t="shared" si="16"/>
        <v>0</v>
      </c>
      <c r="JM19" s="111">
        <f t="shared" si="17"/>
        <v>0</v>
      </c>
      <c r="JN19" s="111">
        <f t="shared" si="18"/>
        <v>0</v>
      </c>
      <c r="JO19" s="111">
        <f t="shared" si="19"/>
        <v>0</v>
      </c>
      <c r="JP19" s="111">
        <f t="shared" si="20"/>
        <v>0</v>
      </c>
      <c r="JQ19" s="111">
        <f t="shared" si="21"/>
        <v>0</v>
      </c>
      <c r="JR19" s="111">
        <f t="shared" si="22"/>
        <v>0</v>
      </c>
      <c r="JS19" s="111">
        <f t="shared" si="23"/>
        <v>0</v>
      </c>
      <c r="JT19" s="111">
        <f t="shared" si="24"/>
        <v>0</v>
      </c>
      <c r="JU19" s="111">
        <f t="shared" si="25"/>
        <v>0</v>
      </c>
      <c r="JV19" s="111">
        <f t="shared" si="26"/>
        <v>0</v>
      </c>
      <c r="JW19" s="111">
        <f t="shared" si="27"/>
        <v>0</v>
      </c>
      <c r="JX19" s="111">
        <f t="shared" si="28"/>
        <v>0</v>
      </c>
      <c r="JY19" s="111">
        <f t="shared" si="29"/>
        <v>0</v>
      </c>
      <c r="JZ19" s="111">
        <f t="shared" si="30"/>
        <v>0</v>
      </c>
      <c r="KA19" s="111">
        <f t="shared" si="31"/>
        <v>0</v>
      </c>
      <c r="KB19" s="111">
        <f t="shared" si="32"/>
        <v>0</v>
      </c>
      <c r="KC19" s="111">
        <f t="shared" si="33"/>
        <v>0</v>
      </c>
      <c r="KD19" s="111">
        <f t="shared" si="34"/>
        <v>0</v>
      </c>
      <c r="KE19" s="111">
        <f t="shared" si="35"/>
        <v>0</v>
      </c>
      <c r="KF19" s="111">
        <f t="shared" si="36"/>
        <v>0</v>
      </c>
      <c r="KG19" s="111">
        <f t="shared" si="37"/>
        <v>0</v>
      </c>
      <c r="KH19" s="111">
        <f t="shared" si="38"/>
        <v>0</v>
      </c>
      <c r="KI19" s="111">
        <f t="shared" si="39"/>
        <v>0</v>
      </c>
      <c r="KJ19" s="111">
        <f t="shared" si="40"/>
        <v>0</v>
      </c>
      <c r="KK19" s="111">
        <f t="shared" si="41"/>
        <v>0</v>
      </c>
      <c r="KL19" s="111">
        <f t="shared" si="42"/>
        <v>0</v>
      </c>
      <c r="KM19" s="111">
        <f t="shared" si="43"/>
        <v>0</v>
      </c>
      <c r="KN19" s="111">
        <f t="shared" si="44"/>
        <v>0</v>
      </c>
      <c r="KO19" s="111">
        <f t="shared" si="45"/>
        <v>0</v>
      </c>
      <c r="KP19" s="111">
        <f t="shared" si="46"/>
        <v>0</v>
      </c>
      <c r="KQ19" s="111">
        <f t="shared" si="47"/>
        <v>0</v>
      </c>
      <c r="KR19" s="111">
        <f t="shared" si="48"/>
        <v>0</v>
      </c>
      <c r="KS19" s="111">
        <f t="shared" si="49"/>
        <v>0</v>
      </c>
      <c r="KT19" s="111">
        <f t="shared" si="50"/>
        <v>0</v>
      </c>
      <c r="KU19" s="111">
        <f t="shared" si="51"/>
        <v>0</v>
      </c>
      <c r="KV19" s="111">
        <f t="shared" si="52"/>
        <v>0</v>
      </c>
      <c r="KW19" s="111">
        <f t="shared" si="53"/>
        <v>0</v>
      </c>
      <c r="KX19" s="111">
        <f t="shared" si="54"/>
        <v>0</v>
      </c>
      <c r="KY19" s="111">
        <f t="shared" si="55"/>
        <v>0</v>
      </c>
      <c r="KZ19" s="111">
        <f t="shared" si="56"/>
        <v>0</v>
      </c>
      <c r="LA19" s="111">
        <f t="shared" si="57"/>
        <v>0</v>
      </c>
      <c r="LB19" s="111">
        <f t="shared" si="58"/>
        <v>0</v>
      </c>
      <c r="LC19" s="111">
        <f t="shared" si="59"/>
        <v>0</v>
      </c>
      <c r="LD19" s="111">
        <f t="shared" si="60"/>
        <v>0</v>
      </c>
      <c r="LE19" s="111">
        <f t="shared" si="61"/>
        <v>0</v>
      </c>
      <c r="LF19" s="111">
        <f t="shared" si="62"/>
        <v>0</v>
      </c>
      <c r="LG19" s="111">
        <f t="shared" si="63"/>
        <v>0</v>
      </c>
      <c r="LH19" s="111">
        <f t="shared" si="64"/>
        <v>0</v>
      </c>
      <c r="LI19" s="111">
        <f t="shared" si="65"/>
        <v>0</v>
      </c>
      <c r="LJ19" s="111">
        <f t="shared" si="66"/>
        <v>0</v>
      </c>
      <c r="LK19" s="111">
        <f t="shared" si="67"/>
        <v>0</v>
      </c>
      <c r="LL19" s="111">
        <f t="shared" si="68"/>
        <v>0</v>
      </c>
      <c r="LM19" s="111">
        <f t="shared" si="69"/>
        <v>0</v>
      </c>
      <c r="LN19" s="111">
        <f t="shared" si="70"/>
        <v>0</v>
      </c>
      <c r="LO19" s="111">
        <f t="shared" si="71"/>
        <v>0</v>
      </c>
      <c r="LP19" s="111">
        <f t="shared" si="72"/>
        <v>0</v>
      </c>
      <c r="LQ19" s="111">
        <f t="shared" si="73"/>
        <v>0</v>
      </c>
      <c r="LR19" s="111">
        <f t="shared" si="74"/>
        <v>0</v>
      </c>
      <c r="LS19" s="111">
        <f t="shared" si="75"/>
        <v>0</v>
      </c>
      <c r="LT19" s="111">
        <f t="shared" si="76"/>
        <v>0</v>
      </c>
      <c r="LU19" s="111">
        <f t="shared" si="77"/>
        <v>0</v>
      </c>
      <c r="LV19" s="111">
        <f t="shared" si="78"/>
        <v>0</v>
      </c>
      <c r="LW19" s="111">
        <f t="shared" si="79"/>
        <v>0</v>
      </c>
      <c r="LX19" s="111">
        <f t="shared" si="80"/>
        <v>0</v>
      </c>
      <c r="LY19" s="111">
        <f t="shared" si="81"/>
        <v>0</v>
      </c>
      <c r="LZ19" s="111">
        <f t="shared" si="82"/>
        <v>0</v>
      </c>
      <c r="MA19" s="111">
        <f t="shared" si="83"/>
        <v>0</v>
      </c>
      <c r="MD19" s="111"/>
      <c r="ME19" s="111">
        <f t="shared" si="302"/>
        <v>0</v>
      </c>
      <c r="MF19" s="111">
        <f t="shared" si="84"/>
        <v>0</v>
      </c>
      <c r="MG19" s="111">
        <f t="shared" si="85"/>
        <v>0</v>
      </c>
      <c r="MH19" s="111">
        <f t="shared" si="86"/>
        <v>0</v>
      </c>
      <c r="MI19" s="111">
        <f t="shared" si="87"/>
        <v>0</v>
      </c>
      <c r="MJ19" s="111">
        <f t="shared" si="88"/>
        <v>0</v>
      </c>
      <c r="MK19" s="111">
        <f t="shared" si="89"/>
        <v>0</v>
      </c>
      <c r="ML19" s="111">
        <f t="shared" si="90"/>
        <v>0</v>
      </c>
      <c r="MM19" s="111">
        <f t="shared" si="91"/>
        <v>0</v>
      </c>
      <c r="MN19" s="111">
        <f t="shared" si="92"/>
        <v>0</v>
      </c>
      <c r="MO19" s="111">
        <f t="shared" si="93"/>
        <v>0</v>
      </c>
      <c r="MP19" s="111">
        <f t="shared" si="94"/>
        <v>0</v>
      </c>
      <c r="MQ19" s="111">
        <f t="shared" si="95"/>
        <v>0</v>
      </c>
      <c r="MR19" s="111">
        <f t="shared" si="96"/>
        <v>0</v>
      </c>
      <c r="MS19" s="111">
        <f t="shared" si="97"/>
        <v>0</v>
      </c>
      <c r="MT19" s="111">
        <f t="shared" si="98"/>
        <v>0</v>
      </c>
      <c r="MU19" s="111">
        <f t="shared" si="99"/>
        <v>0</v>
      </c>
      <c r="MV19" s="111">
        <f t="shared" si="100"/>
        <v>0</v>
      </c>
      <c r="MW19" s="111">
        <f t="shared" si="101"/>
        <v>0</v>
      </c>
      <c r="MX19" s="111">
        <f t="shared" si="102"/>
        <v>0</v>
      </c>
      <c r="MY19" s="111">
        <f t="shared" si="103"/>
        <v>0</v>
      </c>
      <c r="MZ19" s="111">
        <f t="shared" si="104"/>
        <v>0</v>
      </c>
      <c r="NA19" s="111">
        <f t="shared" si="105"/>
        <v>0</v>
      </c>
      <c r="NB19" s="111">
        <f t="shared" si="106"/>
        <v>0</v>
      </c>
      <c r="NC19" s="111">
        <f t="shared" si="107"/>
        <v>0</v>
      </c>
      <c r="ND19" s="111">
        <f t="shared" si="108"/>
        <v>0</v>
      </c>
      <c r="NE19" s="111">
        <f t="shared" si="109"/>
        <v>0</v>
      </c>
      <c r="NF19" s="111">
        <f t="shared" si="110"/>
        <v>0</v>
      </c>
      <c r="NG19" s="111">
        <f t="shared" si="111"/>
        <v>0</v>
      </c>
      <c r="NH19" s="111">
        <f t="shared" si="112"/>
        <v>0</v>
      </c>
      <c r="NI19" s="111">
        <f t="shared" si="113"/>
        <v>0</v>
      </c>
      <c r="NJ19" s="111">
        <f t="shared" si="114"/>
        <v>0</v>
      </c>
      <c r="NK19" s="111">
        <f t="shared" si="115"/>
        <v>0</v>
      </c>
      <c r="NL19" s="111">
        <f t="shared" si="116"/>
        <v>0</v>
      </c>
      <c r="NM19" s="111">
        <f t="shared" si="117"/>
        <v>0</v>
      </c>
      <c r="NN19" s="111">
        <f t="shared" si="118"/>
        <v>0</v>
      </c>
      <c r="NO19" s="111">
        <f t="shared" si="119"/>
        <v>0</v>
      </c>
      <c r="NP19" s="111">
        <f t="shared" si="120"/>
        <v>0</v>
      </c>
      <c r="NQ19" s="111">
        <f t="shared" si="121"/>
        <v>0</v>
      </c>
      <c r="NR19" s="111">
        <f t="shared" si="122"/>
        <v>0</v>
      </c>
      <c r="NS19" s="111">
        <f t="shared" si="123"/>
        <v>0</v>
      </c>
      <c r="NT19" s="111">
        <f t="shared" si="124"/>
        <v>0</v>
      </c>
      <c r="NU19" s="111">
        <f t="shared" si="125"/>
        <v>0</v>
      </c>
      <c r="NV19" s="111">
        <f t="shared" si="126"/>
        <v>0</v>
      </c>
      <c r="NW19" s="111">
        <f t="shared" si="127"/>
        <v>0</v>
      </c>
      <c r="NX19" s="111">
        <f t="shared" si="128"/>
        <v>0</v>
      </c>
      <c r="NY19" s="111">
        <f t="shared" si="129"/>
        <v>0</v>
      </c>
      <c r="NZ19" s="111">
        <f t="shared" si="130"/>
        <v>0</v>
      </c>
      <c r="OA19" s="111">
        <f t="shared" si="131"/>
        <v>0</v>
      </c>
      <c r="OB19" s="111">
        <f t="shared" si="132"/>
        <v>0</v>
      </c>
      <c r="OC19" s="111">
        <f t="shared" si="133"/>
        <v>0</v>
      </c>
      <c r="OD19" s="111">
        <f t="shared" si="134"/>
        <v>0</v>
      </c>
      <c r="OE19" s="111">
        <f t="shared" si="135"/>
        <v>0</v>
      </c>
      <c r="OF19" s="111">
        <f t="shared" si="136"/>
        <v>0</v>
      </c>
      <c r="OG19" s="111">
        <f t="shared" si="137"/>
        <v>0</v>
      </c>
      <c r="OH19" s="111">
        <f t="shared" si="138"/>
        <v>0</v>
      </c>
      <c r="OI19" s="111">
        <f t="shared" si="139"/>
        <v>0</v>
      </c>
      <c r="OJ19" s="111">
        <f t="shared" si="140"/>
        <v>0</v>
      </c>
      <c r="OK19" s="111">
        <f t="shared" si="141"/>
        <v>0</v>
      </c>
      <c r="OL19" s="111">
        <f t="shared" si="142"/>
        <v>0</v>
      </c>
      <c r="OM19" s="111">
        <f t="shared" si="143"/>
        <v>0</v>
      </c>
      <c r="ON19" s="111">
        <f t="shared" si="144"/>
        <v>0</v>
      </c>
      <c r="OO19" s="111">
        <f t="shared" si="145"/>
        <v>0</v>
      </c>
      <c r="OP19" s="111">
        <f t="shared" si="146"/>
        <v>0</v>
      </c>
      <c r="OQ19" s="111">
        <f t="shared" si="147"/>
        <v>0</v>
      </c>
      <c r="OR19" s="111">
        <f t="shared" si="148"/>
        <v>0</v>
      </c>
      <c r="OS19" s="111">
        <f t="shared" si="149"/>
        <v>0</v>
      </c>
      <c r="OT19" s="111">
        <f t="shared" si="150"/>
        <v>0</v>
      </c>
      <c r="OU19" s="111">
        <f t="shared" si="151"/>
        <v>0</v>
      </c>
      <c r="OV19" s="111">
        <f t="shared" si="152"/>
        <v>0</v>
      </c>
      <c r="OW19" s="111">
        <f t="shared" si="153"/>
        <v>0</v>
      </c>
      <c r="OX19" s="111">
        <f t="shared" si="154"/>
        <v>0</v>
      </c>
      <c r="OY19" s="111"/>
      <c r="PA19" s="51">
        <f t="shared" si="303"/>
        <v>98236.882579873214</v>
      </c>
      <c r="PB19" s="51">
        <f t="shared" si="155"/>
        <v>94621.014371453697</v>
      </c>
      <c r="PC19" s="51">
        <f t="shared" si="156"/>
        <v>97698.957121599728</v>
      </c>
      <c r="PD19" s="51">
        <f t="shared" si="157"/>
        <v>97725.051365887077</v>
      </c>
      <c r="PE19" s="51">
        <f t="shared" si="158"/>
        <v>97725.051365887077</v>
      </c>
      <c r="PF19" s="51">
        <f t="shared" si="159"/>
        <v>94647.108615741032</v>
      </c>
      <c r="PG19" s="51">
        <f t="shared" si="160"/>
        <v>92938.179794622265</v>
      </c>
      <c r="PH19" s="51">
        <f t="shared" si="161"/>
        <v>90026.348534314646</v>
      </c>
      <c r="PI19" s="51">
        <f t="shared" si="162"/>
        <v>93067.985129980429</v>
      </c>
      <c r="PJ19" s="51">
        <f t="shared" si="163"/>
        <v>96505.148029577496</v>
      </c>
      <c r="PK19" s="51">
        <f t="shared" si="164"/>
        <v>96493.697619600352</v>
      </c>
      <c r="PL19" s="51">
        <f t="shared" si="165"/>
        <v>96549.384418024376</v>
      </c>
      <c r="PM19" s="51">
        <f t="shared" si="166"/>
        <v>103096.28933331148</v>
      </c>
      <c r="PN19" s="51">
        <f t="shared" si="167"/>
        <v>99301.557810726328</v>
      </c>
      <c r="PO19" s="51">
        <f t="shared" si="168"/>
        <v>102531.75473867156</v>
      </c>
      <c r="PP19" s="51">
        <f t="shared" si="169"/>
        <v>102559.13976645679</v>
      </c>
      <c r="PQ19" s="51">
        <f t="shared" si="170"/>
        <v>102559.13976645679</v>
      </c>
      <c r="PR19" s="51">
        <f t="shared" si="171"/>
        <v>99328.942838511532</v>
      </c>
      <c r="PS19" s="51">
        <f t="shared" si="172"/>
        <v>97535.47977692826</v>
      </c>
      <c r="PT19" s="51">
        <f t="shared" si="173"/>
        <v>94434.540333612444</v>
      </c>
      <c r="PU19" s="51">
        <f t="shared" si="174"/>
        <v>97625.112410009708</v>
      </c>
      <c r="PV19" s="51">
        <f t="shared" si="175"/>
        <v>101230.57796270261</v>
      </c>
      <c r="PW19" s="51">
        <f t="shared" si="176"/>
        <v>101218.56687683244</v>
      </c>
      <c r="PX19" s="51">
        <f t="shared" si="177"/>
        <v>101276.98041128584</v>
      </c>
      <c r="PY19" s="51">
        <f t="shared" si="178"/>
        <v>108144.45828136019</v>
      </c>
      <c r="PZ19" s="51">
        <f t="shared" si="179"/>
        <v>104163.91555293654</v>
      </c>
      <c r="QA19" s="51">
        <f t="shared" si="180"/>
        <v>107552.28092645033</v>
      </c>
      <c r="QB19" s="51">
        <f t="shared" si="181"/>
        <v>107581.00687783038</v>
      </c>
      <c r="QC19" s="51">
        <f t="shared" si="182"/>
        <v>107581.00687783038</v>
      </c>
      <c r="QD19" s="51">
        <f t="shared" si="183"/>
        <v>104192.64150431658</v>
      </c>
      <c r="QE19" s="51">
        <f t="shared" si="184"/>
        <v>102311.36049510878</v>
      </c>
      <c r="QF19" s="51">
        <f t="shared" si="185"/>
        <v>99302.449979160694</v>
      </c>
      <c r="QG19" s="51">
        <f t="shared" si="186"/>
        <v>102657.48959604306</v>
      </c>
      <c r="QH19" s="51">
        <f t="shared" si="187"/>
        <v>106448.80960917642</v>
      </c>
      <c r="QI19" s="51">
        <f t="shared" si="188"/>
        <v>106436.17937611122</v>
      </c>
      <c r="QJ19" s="51">
        <f t="shared" si="189"/>
        <v>106497.60401017703</v>
      </c>
      <c r="QK19" s="51">
        <f t="shared" si="190"/>
        <v>113719.08648117624</v>
      </c>
      <c r="QL19" s="51">
        <f t="shared" si="191"/>
        <v>109533.35482215838</v>
      </c>
      <c r="QM19" s="51">
        <f t="shared" si="192"/>
        <v>113096.38358076516</v>
      </c>
      <c r="QN19" s="51">
        <f t="shared" si="193"/>
        <v>113126.59029686655</v>
      </c>
      <c r="QO19" s="51">
        <f t="shared" si="194"/>
        <v>113126.59029686655</v>
      </c>
      <c r="QP19" s="51">
        <f t="shared" si="195"/>
        <v>109563.56153825975</v>
      </c>
      <c r="QQ19" s="51">
        <f t="shared" si="196"/>
        <v>107585.30429622064</v>
      </c>
      <c r="QR19" s="51">
        <f t="shared" si="197"/>
        <v>104365.41190441298</v>
      </c>
      <c r="QS19" s="51">
        <f t="shared" si="198"/>
        <v>107891.50911193439</v>
      </c>
      <c r="QT19" s="51">
        <f t="shared" si="199"/>
        <v>111876.13058819347</v>
      </c>
      <c r="QU19" s="51">
        <f t="shared" si="200"/>
        <v>111862.85639932325</v>
      </c>
      <c r="QV19" s="51">
        <f t="shared" si="201"/>
        <v>111927.41278475686</v>
      </c>
      <c r="QW19" s="51">
        <f t="shared" si="202"/>
        <v>119517.08446762567</v>
      </c>
      <c r="QX19" s="51">
        <f t="shared" si="203"/>
        <v>115117.94216241148</v>
      </c>
      <c r="QY19" s="51">
        <f t="shared" si="204"/>
        <v>118862.63289357976</v>
      </c>
      <c r="QZ19" s="51">
        <f t="shared" si="205"/>
        <v>118894.37970716656</v>
      </c>
      <c r="RA19" s="51">
        <f t="shared" si="206"/>
        <v>118894.37970716656</v>
      </c>
      <c r="RB19" s="51">
        <f t="shared" si="207"/>
        <v>115149.68897599826</v>
      </c>
      <c r="RC19" s="51">
        <f t="shared" si="208"/>
        <v>113070.56976029283</v>
      </c>
      <c r="RD19" s="51">
        <f t="shared" si="209"/>
        <v>109158.68503966855</v>
      </c>
      <c r="RE19" s="51">
        <f t="shared" si="210"/>
        <v>112846.72811324558</v>
      </c>
      <c r="RF19" s="51">
        <f t="shared" si="211"/>
        <v>117014.35446370387</v>
      </c>
      <c r="RG19" s="51">
        <f t="shared" si="212"/>
        <v>117000.47062062215</v>
      </c>
      <c r="RH19" s="51">
        <f t="shared" si="213"/>
        <v>117067.99193842521</v>
      </c>
      <c r="RI19" s="51">
        <f t="shared" si="214"/>
        <v>125006.24049862407</v>
      </c>
      <c r="RJ19" s="51">
        <f t="shared" si="215"/>
        <v>120405.05529198328</v>
      </c>
      <c r="RK19" s="51">
        <f t="shared" si="216"/>
        <v>124321.73140752384</v>
      </c>
      <c r="RL19" s="51">
        <f t="shared" si="217"/>
        <v>124354.93628222417</v>
      </c>
      <c r="RM19" s="51">
        <f t="shared" si="218"/>
        <v>124354.93628222417</v>
      </c>
      <c r="RN19" s="51">
        <f t="shared" si="219"/>
        <v>120438.2601666836</v>
      </c>
      <c r="RO19" s="51">
        <f t="shared" si="220"/>
        <v>118263.65159200584</v>
      </c>
      <c r="RP19" s="51">
        <f t="shared" si="221"/>
        <v>113594.62419722484</v>
      </c>
      <c r="RQ19" s="51">
        <f t="shared" si="222"/>
        <v>117432.54022574714</v>
      </c>
      <c r="RR19" s="51">
        <f t="shared" si="223"/>
        <v>121769.52861015941</v>
      </c>
      <c r="RS19" s="51">
        <f t="shared" si="224"/>
        <v>121755.0805620109</v>
      </c>
      <c r="RT19" s="51">
        <f t="shared" si="225"/>
        <v>121825.34577928018</v>
      </c>
      <c r="RU19" s="51"/>
      <c r="RV19" s="51">
        <f t="shared" si="304"/>
        <v>1146234.8089465615</v>
      </c>
      <c r="RW19" s="51">
        <f t="shared" si="304"/>
        <v>1202698.0820255056</v>
      </c>
      <c r="RX19" s="51">
        <f t="shared" si="304"/>
        <v>1262869.2030865015</v>
      </c>
      <c r="RY19" s="51">
        <f t="shared" si="304"/>
        <v>1327674.1921009342</v>
      </c>
      <c r="RZ19" s="51">
        <f t="shared" si="304"/>
        <v>1392594.9078499065</v>
      </c>
      <c r="SA19" s="51">
        <f t="shared" si="304"/>
        <v>1453521.9308956913</v>
      </c>
    </row>
    <row r="20" spans="1:495" x14ac:dyDescent="0.3">
      <c r="A20" s="1">
        <v>302600</v>
      </c>
      <c r="B20" s="1" t="s">
        <v>195</v>
      </c>
      <c r="C20" s="1" t="s">
        <v>167</v>
      </c>
      <c r="D20" s="44">
        <v>3.3791866028708102E-2</v>
      </c>
      <c r="E20" s="1" t="s">
        <v>299</v>
      </c>
      <c r="F20" s="107">
        <f>VLOOKUP(A20,Auxiliar_OPEX_CustosUnit!$A$4:$E$129,COLUMN(Auxiliar_OPEX_CustosUnit!$E$3),0)</f>
        <v>20</v>
      </c>
      <c r="G20" s="107">
        <f>INDEX(Auxiliar_OPEX_Drivers!$B$76:$I$84,MATCH($E20,Auxiliar_OPEX_Drivers!$B$76:$B$84,0),MATCH(YEAR(G$2),Auxiliar_OPEX_Drivers!$B$76:$I$76,0))*$F20</f>
        <v>20</v>
      </c>
      <c r="H20" s="107">
        <f>INDEX(Auxiliar_OPEX_Drivers!$B$76:$I$84,MATCH($E20,Auxiliar_OPEX_Drivers!$B$76:$B$84,0),MATCH(YEAR(H$2),Auxiliar_OPEX_Drivers!$B$76:$I$76,0))*$F20</f>
        <v>20</v>
      </c>
      <c r="I20" s="107">
        <f>INDEX(Auxiliar_OPEX_Drivers!$B$76:$I$84,MATCH($E20,Auxiliar_OPEX_Drivers!$B$76:$B$84,0),MATCH(YEAR(I$2),Auxiliar_OPEX_Drivers!$B$76:$I$76,0))*$F20</f>
        <v>20</v>
      </c>
      <c r="J20" s="107">
        <f>INDEX(Auxiliar_OPEX_Drivers!$B$76:$I$84,MATCH($E20,Auxiliar_OPEX_Drivers!$B$76:$B$84,0),MATCH(YEAR(J$2),Auxiliar_OPEX_Drivers!$B$76:$I$76,0))*$F20</f>
        <v>20</v>
      </c>
      <c r="K20" s="107">
        <f>INDEX(Auxiliar_OPEX_Drivers!$B$76:$I$84,MATCH($E20,Auxiliar_OPEX_Drivers!$B$76:$B$84,0),MATCH(YEAR(K$2),Auxiliar_OPEX_Drivers!$B$76:$I$76,0))*$F20</f>
        <v>20</v>
      </c>
      <c r="L20" s="107">
        <f>INDEX(Auxiliar_OPEX_Drivers!$B$76:$I$84,MATCH($E20,Auxiliar_OPEX_Drivers!$B$76:$B$84,0),MATCH(YEAR(L$2),Auxiliar_OPEX_Drivers!$B$76:$I$76,0))*$F20</f>
        <v>20</v>
      </c>
      <c r="M20" s="107">
        <f>INDEX(Auxiliar_OPEX_Drivers!$B$76:$I$84,MATCH($E20,Auxiliar_OPEX_Drivers!$B$76:$B$84,0),MATCH(YEAR(M$2),Auxiliar_OPEX_Drivers!$B$76:$I$76,0))*$F20</f>
        <v>20</v>
      </c>
      <c r="N20" s="107">
        <f>INDEX(Auxiliar_OPEX_Drivers!$B$76:$I$84,MATCH($E20,Auxiliar_OPEX_Drivers!$B$76:$B$84,0),MATCH(YEAR(N$2),Auxiliar_OPEX_Drivers!$B$76:$I$76,0))*$F20</f>
        <v>20.989324299758238</v>
      </c>
      <c r="O20" s="107">
        <f>INDEX(Auxiliar_OPEX_Drivers!$B$76:$I$84,MATCH($E20,Auxiliar_OPEX_Drivers!$B$76:$B$84,0),MATCH(YEAR(O$2),Auxiliar_OPEX_Drivers!$B$76:$I$76,0))*$F20</f>
        <v>20.989324299758238</v>
      </c>
      <c r="P20" s="107">
        <f>INDEX(Auxiliar_OPEX_Drivers!$B$76:$I$84,MATCH($E20,Auxiliar_OPEX_Drivers!$B$76:$B$84,0),MATCH(YEAR(P$2),Auxiliar_OPEX_Drivers!$B$76:$I$76,0))*$F20</f>
        <v>20.989324299758238</v>
      </c>
      <c r="Q20" s="107">
        <f>INDEX(Auxiliar_OPEX_Drivers!$B$76:$I$84,MATCH($E20,Auxiliar_OPEX_Drivers!$B$76:$B$84,0),MATCH(YEAR(Q$2),Auxiliar_OPEX_Drivers!$B$76:$I$76,0))*$F20</f>
        <v>20.989324299758238</v>
      </c>
      <c r="R20" s="107">
        <f>INDEX(Auxiliar_OPEX_Drivers!$B$76:$I$84,MATCH($E20,Auxiliar_OPEX_Drivers!$B$76:$B$84,0),MATCH(YEAR(R$2),Auxiliar_OPEX_Drivers!$B$76:$I$76,0))*$F20</f>
        <v>20.989324299758238</v>
      </c>
      <c r="S20" s="107">
        <f>INDEX(Auxiliar_OPEX_Drivers!$B$76:$I$84,MATCH($E20,Auxiliar_OPEX_Drivers!$B$76:$B$84,0),MATCH(YEAR(S$2),Auxiliar_OPEX_Drivers!$B$76:$I$76,0))*$F20</f>
        <v>20.989324299758238</v>
      </c>
      <c r="T20" s="107">
        <f>INDEX(Auxiliar_OPEX_Drivers!$B$76:$I$84,MATCH($E20,Auxiliar_OPEX_Drivers!$B$76:$B$84,0),MATCH(YEAR(T$2),Auxiliar_OPEX_Drivers!$B$76:$I$76,0))*$F20</f>
        <v>20.989324299758238</v>
      </c>
      <c r="U20" s="107">
        <f>INDEX(Auxiliar_OPEX_Drivers!$B$76:$I$84,MATCH($E20,Auxiliar_OPEX_Drivers!$B$76:$B$84,0),MATCH(YEAR(U$2),Auxiliar_OPEX_Drivers!$B$76:$I$76,0))*$F20</f>
        <v>20.989324299758238</v>
      </c>
      <c r="V20" s="107">
        <f>INDEX(Auxiliar_OPEX_Drivers!$B$76:$I$84,MATCH($E20,Auxiliar_OPEX_Drivers!$B$76:$B$84,0),MATCH(YEAR(V$2),Auxiliar_OPEX_Drivers!$B$76:$I$76,0))*$F20</f>
        <v>20.989324299758238</v>
      </c>
      <c r="W20" s="107">
        <f>INDEX(Auxiliar_OPEX_Drivers!$B$76:$I$84,MATCH($E20,Auxiliar_OPEX_Drivers!$B$76:$B$84,0),MATCH(YEAR(W$2),Auxiliar_OPEX_Drivers!$B$76:$I$76,0))*$F20</f>
        <v>20.989324299758238</v>
      </c>
      <c r="X20" s="107">
        <f>INDEX(Auxiliar_OPEX_Drivers!$B$76:$I$84,MATCH($E20,Auxiliar_OPEX_Drivers!$B$76:$B$84,0),MATCH(YEAR(X$2),Auxiliar_OPEX_Drivers!$B$76:$I$76,0))*$F20</f>
        <v>20.989324299758238</v>
      </c>
      <c r="Y20" s="107">
        <f>INDEX(Auxiliar_OPEX_Drivers!$B$76:$I$84,MATCH($E20,Auxiliar_OPEX_Drivers!$B$76:$B$84,0),MATCH(YEAR(Y$2),Auxiliar_OPEX_Drivers!$B$76:$I$76,0))*$F20</f>
        <v>20.989324299758238</v>
      </c>
      <c r="Z20" s="107">
        <f>INDEX(Auxiliar_OPEX_Drivers!$B$76:$I$84,MATCH($E20,Auxiliar_OPEX_Drivers!$B$76:$B$84,0),MATCH(YEAR(Z$2),Auxiliar_OPEX_Drivers!$B$76:$I$76,0))*$F20</f>
        <v>22.017078604551898</v>
      </c>
      <c r="AA20" s="107">
        <f>INDEX(Auxiliar_OPEX_Drivers!$B$76:$I$84,MATCH($E20,Auxiliar_OPEX_Drivers!$B$76:$B$84,0),MATCH(YEAR(AA$2),Auxiliar_OPEX_Drivers!$B$76:$I$76,0))*$F20</f>
        <v>22.017078604551898</v>
      </c>
      <c r="AB20" s="107">
        <f>INDEX(Auxiliar_OPEX_Drivers!$B$76:$I$84,MATCH($E20,Auxiliar_OPEX_Drivers!$B$76:$B$84,0),MATCH(YEAR(AB$2),Auxiliar_OPEX_Drivers!$B$76:$I$76,0))*$F20</f>
        <v>22.017078604551898</v>
      </c>
      <c r="AC20" s="107">
        <f>INDEX(Auxiliar_OPEX_Drivers!$B$76:$I$84,MATCH($E20,Auxiliar_OPEX_Drivers!$B$76:$B$84,0),MATCH(YEAR(AC$2),Auxiliar_OPEX_Drivers!$B$76:$I$76,0))*$F20</f>
        <v>22.017078604551898</v>
      </c>
      <c r="AD20" s="107">
        <f>INDEX(Auxiliar_OPEX_Drivers!$B$76:$I$84,MATCH($E20,Auxiliar_OPEX_Drivers!$B$76:$B$84,0),MATCH(YEAR(AD$2),Auxiliar_OPEX_Drivers!$B$76:$I$76,0))*$F20</f>
        <v>22.017078604551898</v>
      </c>
      <c r="AE20" s="107">
        <f>INDEX(Auxiliar_OPEX_Drivers!$B$76:$I$84,MATCH($E20,Auxiliar_OPEX_Drivers!$B$76:$B$84,0),MATCH(YEAR(AE$2),Auxiliar_OPEX_Drivers!$B$76:$I$76,0))*$F20</f>
        <v>22.017078604551898</v>
      </c>
      <c r="AF20" s="107">
        <f>INDEX(Auxiliar_OPEX_Drivers!$B$76:$I$84,MATCH($E20,Auxiliar_OPEX_Drivers!$B$76:$B$84,0),MATCH(YEAR(AF$2),Auxiliar_OPEX_Drivers!$B$76:$I$76,0))*$F20</f>
        <v>22.017078604551898</v>
      </c>
      <c r="AG20" s="107">
        <f>INDEX(Auxiliar_OPEX_Drivers!$B$76:$I$84,MATCH($E20,Auxiliar_OPEX_Drivers!$B$76:$B$84,0),MATCH(YEAR(AG$2),Auxiliar_OPEX_Drivers!$B$76:$I$76,0))*$F20</f>
        <v>22.017078604551898</v>
      </c>
      <c r="AH20" s="107">
        <f>INDEX(Auxiliar_OPEX_Drivers!$B$76:$I$84,MATCH($E20,Auxiliar_OPEX_Drivers!$B$76:$B$84,0),MATCH(YEAR(AH$2),Auxiliar_OPEX_Drivers!$B$76:$I$76,0))*$F20</f>
        <v>22.017078604551898</v>
      </c>
      <c r="AI20" s="107">
        <f>INDEX(Auxiliar_OPEX_Drivers!$B$76:$I$84,MATCH($E20,Auxiliar_OPEX_Drivers!$B$76:$B$84,0),MATCH(YEAR(AI$2),Auxiliar_OPEX_Drivers!$B$76:$I$76,0))*$F20</f>
        <v>22.017078604551898</v>
      </c>
      <c r="AJ20" s="107">
        <f>INDEX(Auxiliar_OPEX_Drivers!$B$76:$I$84,MATCH($E20,Auxiliar_OPEX_Drivers!$B$76:$B$84,0),MATCH(YEAR(AJ$2),Auxiliar_OPEX_Drivers!$B$76:$I$76,0))*$F20</f>
        <v>22.017078604551898</v>
      </c>
      <c r="AK20" s="107">
        <f>INDEX(Auxiliar_OPEX_Drivers!$B$76:$I$84,MATCH($E20,Auxiliar_OPEX_Drivers!$B$76:$B$84,0),MATCH(YEAR(AK$2),Auxiliar_OPEX_Drivers!$B$76:$I$76,0))*$F20</f>
        <v>22.017078604551898</v>
      </c>
      <c r="AL20" s="107">
        <f>INDEX(Auxiliar_OPEX_Drivers!$B$76:$I$84,MATCH($E20,Auxiliar_OPEX_Drivers!$B$76:$B$84,0),MATCH(YEAR(AL$2),Auxiliar_OPEX_Drivers!$B$76:$I$76,0))*$F20</f>
        <v>23.152014496941096</v>
      </c>
      <c r="AM20" s="107">
        <f>INDEX(Auxiliar_OPEX_Drivers!$B$76:$I$84,MATCH($E20,Auxiliar_OPEX_Drivers!$B$76:$B$84,0),MATCH(YEAR(AM$2),Auxiliar_OPEX_Drivers!$B$76:$I$76,0))*$F20</f>
        <v>23.152014496941096</v>
      </c>
      <c r="AN20" s="107">
        <f>INDEX(Auxiliar_OPEX_Drivers!$B$76:$I$84,MATCH($E20,Auxiliar_OPEX_Drivers!$B$76:$B$84,0),MATCH(YEAR(AN$2),Auxiliar_OPEX_Drivers!$B$76:$I$76,0))*$F20</f>
        <v>23.152014496941096</v>
      </c>
      <c r="AO20" s="107">
        <f>INDEX(Auxiliar_OPEX_Drivers!$B$76:$I$84,MATCH($E20,Auxiliar_OPEX_Drivers!$B$76:$B$84,0),MATCH(YEAR(AO$2),Auxiliar_OPEX_Drivers!$B$76:$I$76,0))*$F20</f>
        <v>23.152014496941096</v>
      </c>
      <c r="AP20" s="107">
        <f>INDEX(Auxiliar_OPEX_Drivers!$B$76:$I$84,MATCH($E20,Auxiliar_OPEX_Drivers!$B$76:$B$84,0),MATCH(YEAR(AP$2),Auxiliar_OPEX_Drivers!$B$76:$I$76,0))*$F20</f>
        <v>23.152014496941096</v>
      </c>
      <c r="AQ20" s="107">
        <f>INDEX(Auxiliar_OPEX_Drivers!$B$76:$I$84,MATCH($E20,Auxiliar_OPEX_Drivers!$B$76:$B$84,0),MATCH(YEAR(AQ$2),Auxiliar_OPEX_Drivers!$B$76:$I$76,0))*$F20</f>
        <v>23.152014496941096</v>
      </c>
      <c r="AR20" s="107">
        <f>INDEX(Auxiliar_OPEX_Drivers!$B$76:$I$84,MATCH($E20,Auxiliar_OPEX_Drivers!$B$76:$B$84,0),MATCH(YEAR(AR$2),Auxiliar_OPEX_Drivers!$B$76:$I$76,0))*$F20</f>
        <v>23.152014496941096</v>
      </c>
      <c r="AS20" s="107">
        <f>INDEX(Auxiliar_OPEX_Drivers!$B$76:$I$84,MATCH($E20,Auxiliar_OPEX_Drivers!$B$76:$B$84,0),MATCH(YEAR(AS$2),Auxiliar_OPEX_Drivers!$B$76:$I$76,0))*$F20</f>
        <v>23.152014496941096</v>
      </c>
      <c r="AT20" s="107">
        <f>INDEX(Auxiliar_OPEX_Drivers!$B$76:$I$84,MATCH($E20,Auxiliar_OPEX_Drivers!$B$76:$B$84,0),MATCH(YEAR(AT$2),Auxiliar_OPEX_Drivers!$B$76:$I$76,0))*$F20</f>
        <v>23.152014496941096</v>
      </c>
      <c r="AU20" s="107">
        <f>INDEX(Auxiliar_OPEX_Drivers!$B$76:$I$84,MATCH($E20,Auxiliar_OPEX_Drivers!$B$76:$B$84,0),MATCH(YEAR(AU$2),Auxiliar_OPEX_Drivers!$B$76:$I$76,0))*$F20</f>
        <v>23.152014496941096</v>
      </c>
      <c r="AV20" s="107">
        <f>INDEX(Auxiliar_OPEX_Drivers!$B$76:$I$84,MATCH($E20,Auxiliar_OPEX_Drivers!$B$76:$B$84,0),MATCH(YEAR(AV$2),Auxiliar_OPEX_Drivers!$B$76:$I$76,0))*$F20</f>
        <v>23.152014496941096</v>
      </c>
      <c r="AW20" s="107">
        <f>INDEX(Auxiliar_OPEX_Drivers!$B$76:$I$84,MATCH($E20,Auxiliar_OPEX_Drivers!$B$76:$B$84,0),MATCH(YEAR(AW$2),Auxiliar_OPEX_Drivers!$B$76:$I$76,0))*$F20</f>
        <v>23.152014496941096</v>
      </c>
      <c r="AX20" s="107">
        <f>INDEX(Auxiliar_OPEX_Drivers!$B$76:$I$84,MATCH($E20,Auxiliar_OPEX_Drivers!$B$76:$B$84,0),MATCH(YEAR(AX$2),Auxiliar_OPEX_Drivers!$B$76:$I$76,0))*$F20</f>
        <v>24.332426137494785</v>
      </c>
      <c r="AY20" s="107">
        <f>INDEX(Auxiliar_OPEX_Drivers!$B$76:$I$84,MATCH($E20,Auxiliar_OPEX_Drivers!$B$76:$B$84,0),MATCH(YEAR(AY$2),Auxiliar_OPEX_Drivers!$B$76:$I$76,0))*$F20</f>
        <v>24.332426137494785</v>
      </c>
      <c r="AZ20" s="107">
        <f>INDEX(Auxiliar_OPEX_Drivers!$B$76:$I$84,MATCH($E20,Auxiliar_OPEX_Drivers!$B$76:$B$84,0),MATCH(YEAR(AZ$2),Auxiliar_OPEX_Drivers!$B$76:$I$76,0))*$F20</f>
        <v>24.332426137494785</v>
      </c>
      <c r="BA20" s="107">
        <f>INDEX(Auxiliar_OPEX_Drivers!$B$76:$I$84,MATCH($E20,Auxiliar_OPEX_Drivers!$B$76:$B$84,0),MATCH(YEAR(BA$2),Auxiliar_OPEX_Drivers!$B$76:$I$76,0))*$F20</f>
        <v>24.332426137494785</v>
      </c>
      <c r="BB20" s="107">
        <f>INDEX(Auxiliar_OPEX_Drivers!$B$76:$I$84,MATCH($E20,Auxiliar_OPEX_Drivers!$B$76:$B$84,0),MATCH(YEAR(BB$2),Auxiliar_OPEX_Drivers!$B$76:$I$76,0))*$F20</f>
        <v>24.332426137494785</v>
      </c>
      <c r="BC20" s="107">
        <f>INDEX(Auxiliar_OPEX_Drivers!$B$76:$I$84,MATCH($E20,Auxiliar_OPEX_Drivers!$B$76:$B$84,0),MATCH(YEAR(BC$2),Auxiliar_OPEX_Drivers!$B$76:$I$76,0))*$F20</f>
        <v>24.332426137494785</v>
      </c>
      <c r="BD20" s="107">
        <f>INDEX(Auxiliar_OPEX_Drivers!$B$76:$I$84,MATCH($E20,Auxiliar_OPEX_Drivers!$B$76:$B$84,0),MATCH(YEAR(BD$2),Auxiliar_OPEX_Drivers!$B$76:$I$76,0))*$F20</f>
        <v>24.332426137494785</v>
      </c>
      <c r="BE20" s="107">
        <f>INDEX(Auxiliar_OPEX_Drivers!$B$76:$I$84,MATCH($E20,Auxiliar_OPEX_Drivers!$B$76:$B$84,0),MATCH(YEAR(BE$2),Auxiliar_OPEX_Drivers!$B$76:$I$76,0))*$F20</f>
        <v>24.332426137494785</v>
      </c>
      <c r="BF20" s="107">
        <f>INDEX(Auxiliar_OPEX_Drivers!$B$76:$I$84,MATCH($E20,Auxiliar_OPEX_Drivers!$B$76:$B$84,0),MATCH(YEAR(BF$2),Auxiliar_OPEX_Drivers!$B$76:$I$76,0))*$F20</f>
        <v>24.332426137494785</v>
      </c>
      <c r="BG20" s="107">
        <f>INDEX(Auxiliar_OPEX_Drivers!$B$76:$I$84,MATCH($E20,Auxiliar_OPEX_Drivers!$B$76:$B$84,0),MATCH(YEAR(BG$2),Auxiliar_OPEX_Drivers!$B$76:$I$76,0))*$F20</f>
        <v>24.332426137494785</v>
      </c>
      <c r="BH20" s="107">
        <f>INDEX(Auxiliar_OPEX_Drivers!$B$76:$I$84,MATCH($E20,Auxiliar_OPEX_Drivers!$B$76:$B$84,0),MATCH(YEAR(BH$2),Auxiliar_OPEX_Drivers!$B$76:$I$76,0))*$F20</f>
        <v>24.332426137494785</v>
      </c>
      <c r="BI20" s="107">
        <f>INDEX(Auxiliar_OPEX_Drivers!$B$76:$I$84,MATCH($E20,Auxiliar_OPEX_Drivers!$B$76:$B$84,0),MATCH(YEAR(BI$2),Auxiliar_OPEX_Drivers!$B$76:$I$76,0))*$F20</f>
        <v>24.332426137494785</v>
      </c>
      <c r="BJ20" s="107">
        <f>INDEX(Auxiliar_OPEX_Drivers!$B$76:$I$84,MATCH($E20,Auxiliar_OPEX_Drivers!$B$76:$B$84,0),MATCH(YEAR(BJ$2),Auxiliar_OPEX_Drivers!$B$76:$I$76,0))*$F20</f>
        <v>25.44996079186156</v>
      </c>
      <c r="BK20" s="107">
        <f>INDEX(Auxiliar_OPEX_Drivers!$B$76:$I$84,MATCH($E20,Auxiliar_OPEX_Drivers!$B$76:$B$84,0),MATCH(YEAR(BK$2),Auxiliar_OPEX_Drivers!$B$76:$I$76,0))*$F20</f>
        <v>25.44996079186156</v>
      </c>
      <c r="BL20" s="107">
        <f>INDEX(Auxiliar_OPEX_Drivers!$B$76:$I$84,MATCH($E20,Auxiliar_OPEX_Drivers!$B$76:$B$84,0),MATCH(YEAR(BL$2),Auxiliar_OPEX_Drivers!$B$76:$I$76,0))*$F20</f>
        <v>25.44996079186156</v>
      </c>
      <c r="BM20" s="107">
        <f>INDEX(Auxiliar_OPEX_Drivers!$B$76:$I$84,MATCH($E20,Auxiliar_OPEX_Drivers!$B$76:$B$84,0),MATCH(YEAR(BM$2),Auxiliar_OPEX_Drivers!$B$76:$I$76,0))*$F20</f>
        <v>25.44996079186156</v>
      </c>
      <c r="BN20" s="107">
        <f>INDEX(Auxiliar_OPEX_Drivers!$B$76:$I$84,MATCH($E20,Auxiliar_OPEX_Drivers!$B$76:$B$84,0),MATCH(YEAR(BN$2),Auxiliar_OPEX_Drivers!$B$76:$I$76,0))*$F20</f>
        <v>25.44996079186156</v>
      </c>
      <c r="BO20" s="107">
        <f>INDEX(Auxiliar_OPEX_Drivers!$B$76:$I$84,MATCH($E20,Auxiliar_OPEX_Drivers!$B$76:$B$84,0),MATCH(YEAR(BO$2),Auxiliar_OPEX_Drivers!$B$76:$I$76,0))*$F20</f>
        <v>25.44996079186156</v>
      </c>
      <c r="BP20" s="107">
        <f>INDEX(Auxiliar_OPEX_Drivers!$B$76:$I$84,MATCH($E20,Auxiliar_OPEX_Drivers!$B$76:$B$84,0),MATCH(YEAR(BP$2),Auxiliar_OPEX_Drivers!$B$76:$I$76,0))*$F20</f>
        <v>25.44996079186156</v>
      </c>
      <c r="BQ20" s="107">
        <f>INDEX(Auxiliar_OPEX_Drivers!$B$76:$I$84,MATCH($E20,Auxiliar_OPEX_Drivers!$B$76:$B$84,0),MATCH(YEAR(BQ$2),Auxiliar_OPEX_Drivers!$B$76:$I$76,0))*$F20</f>
        <v>25.44996079186156</v>
      </c>
      <c r="BR20" s="107">
        <f>INDEX(Auxiliar_OPEX_Drivers!$B$76:$I$84,MATCH($E20,Auxiliar_OPEX_Drivers!$B$76:$B$84,0),MATCH(YEAR(BR$2),Auxiliar_OPEX_Drivers!$B$76:$I$76,0))*$F20</f>
        <v>25.44996079186156</v>
      </c>
      <c r="BS20" s="107">
        <f>INDEX(Auxiliar_OPEX_Drivers!$B$76:$I$84,MATCH($E20,Auxiliar_OPEX_Drivers!$B$76:$B$84,0),MATCH(YEAR(BS$2),Auxiliar_OPEX_Drivers!$B$76:$I$76,0))*$F20</f>
        <v>25.44996079186156</v>
      </c>
      <c r="BT20" s="107">
        <f>INDEX(Auxiliar_OPEX_Drivers!$B$76:$I$84,MATCH($E20,Auxiliar_OPEX_Drivers!$B$76:$B$84,0),MATCH(YEAR(BT$2),Auxiliar_OPEX_Drivers!$B$76:$I$76,0))*$F20</f>
        <v>25.44996079186156</v>
      </c>
      <c r="BU20" s="107">
        <f>INDEX(Auxiliar_OPEX_Drivers!$B$76:$I$84,MATCH($E20,Auxiliar_OPEX_Drivers!$B$76:$B$84,0),MATCH(YEAR(BU$2),Auxiliar_OPEX_Drivers!$B$76:$I$76,0))*$F20</f>
        <v>25.44996079186156</v>
      </c>
      <c r="BV20" s="107">
        <f>INDEX(Auxiliar_OPEX_Drivers!$B$76:$I$84,MATCH($E20,Auxiliar_OPEX_Drivers!$B$76:$B$84,0),MATCH(YEAR(BV$2),Auxiliar_OPEX_Drivers!$B$76:$I$76,0))*$F20</f>
        <v>26.484184294955838</v>
      </c>
      <c r="BW20" s="107">
        <f>INDEX(Auxiliar_OPEX_Drivers!$B$76:$I$84,MATCH($E20,Auxiliar_OPEX_Drivers!$B$76:$B$84,0),MATCH(YEAR(BW$2),Auxiliar_OPEX_Drivers!$B$76:$I$76,0))*$F20</f>
        <v>26.484184294955838</v>
      </c>
      <c r="BX20" s="107">
        <f>INDEX(Auxiliar_OPEX_Drivers!$B$76:$I$84,MATCH($E20,Auxiliar_OPEX_Drivers!$B$76:$B$84,0),MATCH(YEAR(BX$2),Auxiliar_OPEX_Drivers!$B$76:$I$76,0))*$F20</f>
        <v>26.484184294955838</v>
      </c>
      <c r="BY20" s="107">
        <f>INDEX(Auxiliar_OPEX_Drivers!$B$76:$I$84,MATCH($E20,Auxiliar_OPEX_Drivers!$B$76:$B$84,0),MATCH(YEAR(BY$2),Auxiliar_OPEX_Drivers!$B$76:$I$76,0))*$F20</f>
        <v>26.484184294955838</v>
      </c>
      <c r="BZ20" s="107">
        <f>INDEX(Auxiliar_OPEX_Drivers!$B$76:$I$84,MATCH($E20,Auxiliar_OPEX_Drivers!$B$76:$B$84,0),MATCH(YEAR(BZ$2),Auxiliar_OPEX_Drivers!$B$76:$I$76,0))*$F20</f>
        <v>26.484184294955838</v>
      </c>
      <c r="CA20" s="107">
        <f>INDEX(Auxiliar_OPEX_Drivers!$B$76:$I$84,MATCH($E20,Auxiliar_OPEX_Drivers!$B$76:$B$84,0),MATCH(YEAR(CA$2),Auxiliar_OPEX_Drivers!$B$76:$I$76,0))*$F20</f>
        <v>26.484184294955838</v>
      </c>
      <c r="CB20" s="107">
        <f>INDEX(Auxiliar_OPEX_Drivers!$B$76:$I$84,MATCH($E20,Auxiliar_OPEX_Drivers!$B$76:$B$84,0),MATCH(YEAR(CB$2),Auxiliar_OPEX_Drivers!$B$76:$I$76,0))*$F20</f>
        <v>26.484184294955838</v>
      </c>
      <c r="CC20" s="107">
        <f>INDEX(Auxiliar_OPEX_Drivers!$B$76:$I$84,MATCH($E20,Auxiliar_OPEX_Drivers!$B$76:$B$84,0),MATCH(YEAR(CC$2),Auxiliar_OPEX_Drivers!$B$76:$I$76,0))*$F20</f>
        <v>26.484184294955838</v>
      </c>
      <c r="CD20" s="107">
        <f>INDEX(Auxiliar_OPEX_Drivers!$B$76:$I$84,MATCH($E20,Auxiliar_OPEX_Drivers!$B$76:$B$84,0),MATCH(YEAR(CD$2),Auxiliar_OPEX_Drivers!$B$76:$I$76,0))*$F20</f>
        <v>26.484184294955838</v>
      </c>
      <c r="CE20" s="107">
        <f>INDEX(Auxiliar_OPEX_Drivers!$B$76:$I$84,MATCH($E20,Auxiliar_OPEX_Drivers!$B$76:$B$84,0),MATCH(YEAR(CE$2),Auxiliar_OPEX_Drivers!$B$76:$I$76,0))*$F20</f>
        <v>26.484184294955838</v>
      </c>
      <c r="CF20" s="107">
        <f>INDEX(Auxiliar_OPEX_Drivers!$B$76:$I$84,MATCH($E20,Auxiliar_OPEX_Drivers!$B$76:$B$84,0),MATCH(YEAR(CF$2),Auxiliar_OPEX_Drivers!$B$76:$I$76,0))*$F20</f>
        <v>26.484184294955838</v>
      </c>
      <c r="CG20" s="107">
        <f>INDEX(Auxiliar_OPEX_Drivers!$B$76:$I$84,MATCH($E20,Auxiliar_OPEX_Drivers!$B$76:$B$84,0),MATCH(YEAR(CG$2),Auxiliar_OPEX_Drivers!$B$76:$I$76,0))*$F20</f>
        <v>26.484184294955838</v>
      </c>
      <c r="CI20" s="51">
        <f>INDEX(Auxiliar_OPEX_CustosUnit!$A$1:$R$129,MATCH(Auxiliar_OPEX_P!$A20,Auxiliar_OPEX_CustosUnit!$A$1:$A$129,0),MATCH(CI$2,Auxiliar_OPEX_CustosUnit!$A$3:$Q$3,0))*(1-DRE_Auxiliar!$A$5)</f>
        <v>14823.495044382134</v>
      </c>
      <c r="CJ20" s="51">
        <f>INDEX(Auxiliar_OPEX_CustosUnit!$A$1:$R$129,MATCH(Auxiliar_OPEX_P!$A20,Auxiliar_OPEX_CustosUnit!$A$1:$A$129,0),MATCH(CJ$2,Auxiliar_OPEX_CustosUnit!$A$3:$Q$3,0))*(1-DRE_Auxiliar!$A$5)</f>
        <v>15297.204570067135</v>
      </c>
      <c r="CK20" s="51">
        <f>INDEX(Auxiliar_OPEX_CustosUnit!$A$1:$R$129,MATCH(Auxiliar_OPEX_P!$A20,Auxiliar_OPEX_CustosUnit!$A$1:$A$129,0),MATCH(CK$2,Auxiliar_OPEX_CustosUnit!$A$3:$Q$3,0))*(1-DRE_Auxiliar!$A$5)</f>
        <v>15906.02956561248</v>
      </c>
      <c r="CL20" s="51">
        <f>INDEX(Auxiliar_OPEX_CustosUnit!$A$1:$R$129,MATCH(Auxiliar_OPEX_P!$A20,Auxiliar_OPEX_CustosUnit!$A$1:$A$129,0),MATCH(CL$2,Auxiliar_OPEX_CustosUnit!$A$3:$Q$3,0))*(1-DRE_Auxiliar!$A$5)</f>
        <v>15898.934912082661</v>
      </c>
      <c r="CM20" s="51">
        <f>INDEX(Auxiliar_OPEX_CustosUnit!$A$1:$R$129,MATCH(Auxiliar_OPEX_P!$A20,Auxiliar_OPEX_CustosUnit!$A$1:$A$129,0),MATCH(CM$2,Auxiliar_OPEX_CustosUnit!$A$3:$Q$3,0))*(1-DRE_Auxiliar!$A$5)</f>
        <v>15910.077936509733</v>
      </c>
      <c r="CN20" s="51">
        <f>INDEX(Auxiliar_OPEX_CustosUnit!$A$1:$R$129,MATCH(Auxiliar_OPEX_P!$A20,Auxiliar_OPEX_CustosUnit!$A$1:$A$129,0),MATCH(CN$2,Auxiliar_OPEX_CustosUnit!$A$3:$Q$3,0))*(1-DRE_Auxiliar!$A$5)</f>
        <v>17231.756209872663</v>
      </c>
      <c r="CO20" s="51">
        <f>INDEX(Auxiliar_OPEX_CustosUnit!$A$1:$R$129,MATCH(Auxiliar_OPEX_P!$A20,Auxiliar_OPEX_CustosUnit!$A$1:$A$129,0),MATCH(CO$2,Auxiliar_OPEX_CustosUnit!$A$3:$Q$3,0))*(1-DRE_Auxiliar!$A$5)</f>
        <v>16419.910877368075</v>
      </c>
      <c r="CP20" s="51">
        <f>INDEX(Auxiliar_OPEX_CustosUnit!$A$1:$R$129,MATCH(Auxiliar_OPEX_P!$A20,Auxiliar_OPEX_CustosUnit!$A$1:$A$129,0),MATCH(CP$2,Auxiliar_OPEX_CustosUnit!$A$3:$Q$3,0))*(1-DRE_Auxiliar!$A$5)</f>
        <v>16920.037142604455</v>
      </c>
      <c r="CQ20" s="51">
        <f>INDEX(Auxiliar_OPEX_CustosUnit!$A$1:$R$129,MATCH(Auxiliar_OPEX_P!$A20,Auxiliar_OPEX_CustosUnit!$A$1:$A$129,0),MATCH(CQ$2,Auxiliar_OPEX_CustosUnit!$A$3:$Q$3,0))*(1-DRE_Auxiliar!$A$5)</f>
        <v>16925.516933904823</v>
      </c>
      <c r="CR20" s="51">
        <f>INDEX(Auxiliar_OPEX_CustosUnit!$A$1:$R$129,MATCH(Auxiliar_OPEX_P!$A20,Auxiliar_OPEX_CustosUnit!$A$1:$A$129,0),MATCH(CR$2,Auxiliar_OPEX_CustosUnit!$A$3:$Q$3,0))*(1-DRE_Auxiliar!$A$5)</f>
        <v>16925.516933904823</v>
      </c>
      <c r="CS20" s="51">
        <f>INDEX(Auxiliar_OPEX_CustosUnit!$A$1:$R$129,MATCH(Auxiliar_OPEX_P!$A20,Auxiliar_OPEX_CustosUnit!$A$1:$A$129,0),MATCH(CS$2,Auxiliar_OPEX_CustosUnit!$A$3:$Q$3,0))*(1-DRE_Auxiliar!$A$5)</f>
        <v>16425.390668668442</v>
      </c>
      <c r="CT20" s="51">
        <f>INDEX(Auxiliar_OPEX_CustosUnit!$A$1:$R$129,MATCH(Auxiliar_OPEX_P!$A20,Auxiliar_OPEX_CustosUnit!$A$1:$A$129,0),MATCH(CT$2,Auxiliar_OPEX_CustosUnit!$A$3:$Q$3,0))*(1-DRE_Auxiliar!$A$5)</f>
        <v>16210.550926946144</v>
      </c>
      <c r="CU20" s="53">
        <f t="shared" si="227"/>
        <v>14823.495044382134</v>
      </c>
      <c r="CV20" s="53">
        <f t="shared" si="228"/>
        <v>15297.204570067135</v>
      </c>
      <c r="CW20" s="53">
        <f t="shared" si="229"/>
        <v>15906.02956561248</v>
      </c>
      <c r="CX20" s="53">
        <f t="shared" si="230"/>
        <v>15898.934912082661</v>
      </c>
      <c r="CY20" s="53">
        <f t="shared" si="231"/>
        <v>15910.077936509733</v>
      </c>
      <c r="CZ20" s="53">
        <f t="shared" si="232"/>
        <v>17231.756209872663</v>
      </c>
      <c r="DA20" s="53">
        <f t="shared" si="233"/>
        <v>16419.910877368075</v>
      </c>
      <c r="DB20" s="53">
        <f t="shared" si="234"/>
        <v>16920.037142604455</v>
      </c>
      <c r="DC20" s="53">
        <f t="shared" si="235"/>
        <v>16925.516933904823</v>
      </c>
      <c r="DD20" s="53">
        <f t="shared" si="236"/>
        <v>16925.516933904823</v>
      </c>
      <c r="DE20" s="53">
        <f t="shared" si="237"/>
        <v>16425.390668668442</v>
      </c>
      <c r="DF20" s="53">
        <f t="shared" si="238"/>
        <v>16210.550926946144</v>
      </c>
      <c r="DG20" s="53">
        <f t="shared" si="239"/>
        <v>14823.495044382134</v>
      </c>
      <c r="DH20" s="53">
        <f t="shared" si="240"/>
        <v>15297.204570067135</v>
      </c>
      <c r="DI20" s="53">
        <f t="shared" si="241"/>
        <v>15906.02956561248</v>
      </c>
      <c r="DJ20" s="53">
        <f t="shared" si="242"/>
        <v>15898.934912082661</v>
      </c>
      <c r="DK20" s="53">
        <f t="shared" si="243"/>
        <v>15910.077936509733</v>
      </c>
      <c r="DL20" s="53">
        <f t="shared" si="244"/>
        <v>17231.756209872663</v>
      </c>
      <c r="DM20" s="53">
        <f t="shared" si="245"/>
        <v>16419.910877368075</v>
      </c>
      <c r="DN20" s="53">
        <f t="shared" si="246"/>
        <v>16920.037142604455</v>
      </c>
      <c r="DO20" s="53">
        <f t="shared" si="247"/>
        <v>16925.516933904823</v>
      </c>
      <c r="DP20" s="53">
        <f t="shared" si="248"/>
        <v>16925.516933904823</v>
      </c>
      <c r="DQ20" s="53">
        <f t="shared" si="249"/>
        <v>16425.390668668442</v>
      </c>
      <c r="DR20" s="53">
        <f t="shared" si="250"/>
        <v>16210.550926946144</v>
      </c>
      <c r="DS20" s="53">
        <f t="shared" si="251"/>
        <v>14823.495044382134</v>
      </c>
      <c r="DT20" s="53">
        <f t="shared" si="252"/>
        <v>15297.204570067135</v>
      </c>
      <c r="DU20" s="53">
        <f t="shared" si="253"/>
        <v>15906.02956561248</v>
      </c>
      <c r="DV20" s="53">
        <f t="shared" si="254"/>
        <v>15898.934912082661</v>
      </c>
      <c r="DW20" s="53">
        <f t="shared" si="255"/>
        <v>15910.077936509733</v>
      </c>
      <c r="DX20" s="53">
        <f t="shared" si="256"/>
        <v>17231.756209872663</v>
      </c>
      <c r="DY20" s="53">
        <f t="shared" si="257"/>
        <v>16419.910877368075</v>
      </c>
      <c r="DZ20" s="53">
        <f t="shared" si="258"/>
        <v>16920.037142604455</v>
      </c>
      <c r="EA20" s="53">
        <f t="shared" si="259"/>
        <v>16925.516933904823</v>
      </c>
      <c r="EB20" s="53">
        <f t="shared" si="260"/>
        <v>16925.516933904823</v>
      </c>
      <c r="EC20" s="53">
        <f t="shared" si="261"/>
        <v>16425.390668668442</v>
      </c>
      <c r="ED20" s="53">
        <f t="shared" si="262"/>
        <v>16210.550926946144</v>
      </c>
      <c r="EE20" s="53">
        <f t="shared" si="263"/>
        <v>14823.495044382134</v>
      </c>
      <c r="EF20" s="53">
        <f t="shared" si="264"/>
        <v>15297.204570067135</v>
      </c>
      <c r="EG20" s="53">
        <f t="shared" si="265"/>
        <v>15906.02956561248</v>
      </c>
      <c r="EH20" s="53">
        <f t="shared" si="266"/>
        <v>15898.934912082661</v>
      </c>
      <c r="EI20" s="53">
        <f t="shared" si="267"/>
        <v>15910.077936509733</v>
      </c>
      <c r="EJ20" s="53">
        <f t="shared" si="268"/>
        <v>17231.756209872663</v>
      </c>
      <c r="EK20" s="53">
        <f t="shared" si="269"/>
        <v>16419.910877368075</v>
      </c>
      <c r="EL20" s="53">
        <f t="shared" si="270"/>
        <v>16920.037142604455</v>
      </c>
      <c r="EM20" s="53">
        <f t="shared" si="271"/>
        <v>16925.516933904823</v>
      </c>
      <c r="EN20" s="53">
        <f t="shared" si="272"/>
        <v>16925.516933904823</v>
      </c>
      <c r="EO20" s="53">
        <f t="shared" si="273"/>
        <v>16425.390668668442</v>
      </c>
      <c r="EP20" s="53">
        <f t="shared" si="274"/>
        <v>16210.550926946144</v>
      </c>
      <c r="EQ20" s="53">
        <f t="shared" si="275"/>
        <v>14823.495044382134</v>
      </c>
      <c r="ER20" s="53">
        <f t="shared" si="276"/>
        <v>15297.204570067135</v>
      </c>
      <c r="ES20" s="53">
        <f t="shared" si="277"/>
        <v>15906.02956561248</v>
      </c>
      <c r="ET20" s="53">
        <f t="shared" si="278"/>
        <v>15898.934912082661</v>
      </c>
      <c r="EU20" s="53">
        <f t="shared" si="279"/>
        <v>15910.077936509733</v>
      </c>
      <c r="EV20" s="53">
        <f t="shared" si="280"/>
        <v>17231.756209872663</v>
      </c>
      <c r="EW20" s="53">
        <f t="shared" si="281"/>
        <v>16419.910877368075</v>
      </c>
      <c r="EX20" s="53">
        <f t="shared" si="282"/>
        <v>16920.037142604455</v>
      </c>
      <c r="EY20" s="53">
        <f t="shared" si="283"/>
        <v>16925.516933904823</v>
      </c>
      <c r="EZ20" s="53">
        <f t="shared" si="284"/>
        <v>16925.516933904823</v>
      </c>
      <c r="FA20" s="53">
        <f t="shared" si="285"/>
        <v>16425.390668668442</v>
      </c>
      <c r="FB20" s="53">
        <f t="shared" si="286"/>
        <v>16210.550926946144</v>
      </c>
      <c r="FC20" s="53">
        <f t="shared" si="287"/>
        <v>14823.495044382134</v>
      </c>
      <c r="FD20" s="53">
        <f t="shared" si="288"/>
        <v>15297.204570067135</v>
      </c>
      <c r="FE20" s="53">
        <f t="shared" si="289"/>
        <v>15906.02956561248</v>
      </c>
      <c r="FF20" s="53">
        <f t="shared" si="290"/>
        <v>15898.934912082661</v>
      </c>
      <c r="FG20" s="53">
        <f t="shared" si="291"/>
        <v>15910.077936509733</v>
      </c>
      <c r="FH20" s="53">
        <f t="shared" si="292"/>
        <v>17231.756209872663</v>
      </c>
      <c r="FI20" s="53">
        <f t="shared" si="293"/>
        <v>16419.910877368075</v>
      </c>
      <c r="FJ20" s="53">
        <f t="shared" si="294"/>
        <v>16920.037142604455</v>
      </c>
      <c r="FK20" s="53">
        <f t="shared" si="295"/>
        <v>16925.516933904823</v>
      </c>
      <c r="FL20" s="53">
        <f t="shared" si="296"/>
        <v>16925.516933904823</v>
      </c>
      <c r="FM20" s="53">
        <f t="shared" si="297"/>
        <v>16425.390668668442</v>
      </c>
      <c r="FN20" s="53">
        <f t="shared" si="298"/>
        <v>16210.550926946144</v>
      </c>
      <c r="FP20" s="51">
        <f t="shared" si="299"/>
        <v>307448.93428745784</v>
      </c>
      <c r="FQ20" s="51">
        <f t="shared" si="306"/>
        <v>332989.26025178574</v>
      </c>
      <c r="FR20" s="51">
        <f t="shared" si="307"/>
        <v>317301.02897593455</v>
      </c>
      <c r="FS20" s="51">
        <f t="shared" si="308"/>
        <v>326965.55028561602</v>
      </c>
      <c r="FT20" s="51">
        <f t="shared" si="309"/>
        <v>327071.44266415358</v>
      </c>
      <c r="FU20" s="51">
        <f t="shared" si="310"/>
        <v>327071.44266415358</v>
      </c>
      <c r="FV20" s="51">
        <f t="shared" si="311"/>
        <v>317406.92135447211</v>
      </c>
      <c r="FW20" s="51">
        <f t="shared" si="312"/>
        <v>313255.32323542458</v>
      </c>
      <c r="FX20" s="51">
        <f t="shared" si="313"/>
        <v>300621.307614438</v>
      </c>
      <c r="FY20" s="51">
        <f t="shared" si="314"/>
        <v>310228.16325910663</v>
      </c>
      <c r="FZ20" s="51">
        <f t="shared" si="315"/>
        <v>322575.16818076716</v>
      </c>
      <c r="GA20" s="51">
        <f t="shared" si="316"/>
        <v>322431.28821083967</v>
      </c>
      <c r="GB20" s="51">
        <f t="shared" si="317"/>
        <v>322657.2693687256</v>
      </c>
      <c r="GC20" s="51">
        <f t="shared" si="318"/>
        <v>349460.97858806635</v>
      </c>
      <c r="GD20" s="51">
        <f t="shared" si="319"/>
        <v>332996.70989114378</v>
      </c>
      <c r="GE20" s="51">
        <f t="shared" si="320"/>
        <v>343139.29848968523</v>
      </c>
      <c r="GF20" s="51">
        <f t="shared" si="321"/>
        <v>343250.42896338511</v>
      </c>
      <c r="GG20" s="51">
        <f t="shared" si="322"/>
        <v>343250.42896338511</v>
      </c>
      <c r="GH20" s="51">
        <f t="shared" si="323"/>
        <v>333107.84036484367</v>
      </c>
      <c r="GI20" s="51">
        <f t="shared" si="324"/>
        <v>328750.87840069592</v>
      </c>
      <c r="GJ20" s="51">
        <f t="shared" si="325"/>
        <v>315341.40239219117</v>
      </c>
      <c r="GK20" s="51">
        <f t="shared" si="326"/>
        <v>325418.66323444172</v>
      </c>
      <c r="GL20" s="51">
        <f t="shared" si="327"/>
        <v>338370.24633490958</v>
      </c>
      <c r="GM20" s="51">
        <f t="shared" si="328"/>
        <v>338219.3211997184</v>
      </c>
      <c r="GN20" s="51">
        <f t="shared" si="329"/>
        <v>338456.36765463348</v>
      </c>
      <c r="GO20" s="51">
        <f t="shared" si="330"/>
        <v>366572.53587175778</v>
      </c>
      <c r="GP20" s="51">
        <f t="shared" si="331"/>
        <v>349302.08481341752</v>
      </c>
      <c r="GQ20" s="51">
        <f t="shared" si="332"/>
        <v>359941.31108094868</v>
      </c>
      <c r="GR20" s="51">
        <f t="shared" si="333"/>
        <v>360057.88312204299</v>
      </c>
      <c r="GS20" s="51">
        <f t="shared" si="334"/>
        <v>360057.88312204299</v>
      </c>
      <c r="GT20" s="51">
        <f t="shared" si="335"/>
        <v>349418.65685451176</v>
      </c>
      <c r="GU20" s="51">
        <f t="shared" si="336"/>
        <v>344848.35374843277</v>
      </c>
      <c r="GV20" s="51">
        <f t="shared" si="337"/>
        <v>331596.61419205501</v>
      </c>
      <c r="GW20" s="51">
        <f t="shared" si="338"/>
        <v>342193.33745855629</v>
      </c>
      <c r="GX20" s="51">
        <f t="shared" si="339"/>
        <v>355812.54848496261</v>
      </c>
      <c r="GY20" s="51">
        <f t="shared" si="340"/>
        <v>355653.8434641622</v>
      </c>
      <c r="GZ20" s="51">
        <f t="shared" si="341"/>
        <v>355903.10918461572</v>
      </c>
      <c r="HA20" s="51">
        <f t="shared" si="342"/>
        <v>385468.60903375177</v>
      </c>
      <c r="HB20" s="51">
        <f t="shared" si="343"/>
        <v>367307.90113725816</v>
      </c>
      <c r="HC20" s="51">
        <f t="shared" si="344"/>
        <v>378495.55801064521</v>
      </c>
      <c r="HD20" s="51">
        <f t="shared" si="345"/>
        <v>378618.13910479617</v>
      </c>
      <c r="HE20" s="51">
        <f t="shared" si="346"/>
        <v>378618.13910479617</v>
      </c>
      <c r="HF20" s="51">
        <f t="shared" si="347"/>
        <v>367430.482231409</v>
      </c>
      <c r="HG20" s="51">
        <f t="shared" si="348"/>
        <v>362624.58923952596</v>
      </c>
      <c r="HH20" s="51">
        <f t="shared" si="349"/>
        <v>348503.15610063093</v>
      </c>
      <c r="HI20" s="51">
        <f t="shared" si="350"/>
        <v>359640.15613212634</v>
      </c>
      <c r="HJ20" s="51">
        <f t="shared" si="351"/>
        <v>373953.74626894883</v>
      </c>
      <c r="HK20" s="51">
        <f t="shared" si="352"/>
        <v>373786.9496302898</v>
      </c>
      <c r="HL20" s="51">
        <f t="shared" si="353"/>
        <v>374048.9242300528</v>
      </c>
      <c r="HM20" s="51">
        <f t="shared" si="354"/>
        <v>405121.82898278022</v>
      </c>
      <c r="HN20" s="51">
        <f t="shared" si="355"/>
        <v>386035.19254540099</v>
      </c>
      <c r="HO20" s="51">
        <f t="shared" si="356"/>
        <v>397793.25509150443</v>
      </c>
      <c r="HP20" s="51">
        <f t="shared" si="357"/>
        <v>397922.08601546893</v>
      </c>
      <c r="HQ20" s="51">
        <f t="shared" si="358"/>
        <v>397922.08601546893</v>
      </c>
      <c r="HR20" s="51">
        <f t="shared" si="359"/>
        <v>386164.02346936549</v>
      </c>
      <c r="HS20" s="51">
        <f t="shared" si="360"/>
        <v>381113.10074015113</v>
      </c>
      <c r="HT20" s="51">
        <f t="shared" si="361"/>
        <v>364509.13725096546</v>
      </c>
      <c r="HU20" s="51">
        <f t="shared" si="362"/>
        <v>376157.63512532093</v>
      </c>
      <c r="HV20" s="51">
        <f t="shared" si="363"/>
        <v>391128.61688087939</v>
      </c>
      <c r="HW20" s="51">
        <f t="shared" si="364"/>
        <v>390954.15964056557</v>
      </c>
      <c r="HX20" s="51">
        <f t="shared" si="365"/>
        <v>391228.16615577118</v>
      </c>
      <c r="HY20" s="51">
        <f t="shared" si="366"/>
        <v>423728.18087594659</v>
      </c>
      <c r="HZ20" s="51">
        <f t="shared" si="367"/>
        <v>403764.93733274314</v>
      </c>
      <c r="IA20" s="51">
        <f t="shared" si="368"/>
        <v>416063.02175291831</v>
      </c>
      <c r="IB20" s="51">
        <f t="shared" si="305"/>
        <v>416197.76959701529</v>
      </c>
      <c r="IC20" s="51">
        <f t="shared" si="369"/>
        <v>416197.76959701529</v>
      </c>
      <c r="ID20" s="51">
        <f t="shared" si="370"/>
        <v>403899.68517684005</v>
      </c>
      <c r="IE20" s="51">
        <f t="shared" si="371"/>
        <v>398616.78470917378</v>
      </c>
      <c r="IF20" s="51">
        <f t="shared" si="372"/>
        <v>379321.88764852681</v>
      </c>
      <c r="IG20" s="51">
        <f t="shared" si="373"/>
        <v>391443.75168544444</v>
      </c>
      <c r="IH20" s="51">
        <f t="shared" si="374"/>
        <v>407023.117136468</v>
      </c>
      <c r="II20" s="51">
        <f t="shared" si="375"/>
        <v>406841.57038510568</v>
      </c>
      <c r="IJ20" s="51">
        <f t="shared" si="376"/>
        <v>407126.71184784005</v>
      </c>
      <c r="IK20" s="51">
        <f t="shared" si="377"/>
        <v>440947.44683746528</v>
      </c>
      <c r="IL20" s="51">
        <f t="shared" si="378"/>
        <v>420172.94641888863</v>
      </c>
      <c r="IM20" s="51">
        <f t="shared" si="379"/>
        <v>432970.79459329526</v>
      </c>
      <c r="IN20" s="51">
        <f t="shared" si="380"/>
        <v>433111.01825672633</v>
      </c>
      <c r="IO20" s="51">
        <f t="shared" si="381"/>
        <v>433111.01825672633</v>
      </c>
      <c r="IP20" s="51">
        <f t="shared" si="382"/>
        <v>420313.1700823197</v>
      </c>
      <c r="IQ20" s="51">
        <f t="shared" si="383"/>
        <v>414815.58559714735</v>
      </c>
      <c r="IS20" s="51">
        <f t="shared" si="300"/>
        <v>3840574.1660654172</v>
      </c>
      <c r="IT20" s="51">
        <f t="shared" si="300"/>
        <v>4029762.5644770991</v>
      </c>
      <c r="IU20" s="51">
        <f t="shared" si="300"/>
        <v>4231358.1613975056</v>
      </c>
      <c r="IV20" s="51">
        <f t="shared" si="300"/>
        <v>4448496.3502242314</v>
      </c>
      <c r="IW20" s="51">
        <f t="shared" si="300"/>
        <v>4666049.2879136428</v>
      </c>
      <c r="IX20" s="51">
        <f t="shared" si="300"/>
        <v>4870225.1877450375</v>
      </c>
      <c r="IZ20" s="111">
        <f t="shared" si="301"/>
        <v>10018.271172339591</v>
      </c>
      <c r="JA20" s="111">
        <f t="shared" si="5"/>
        <v>10338.421748908999</v>
      </c>
      <c r="JB20" s="111">
        <f t="shared" si="6"/>
        <v>10749.888402596942</v>
      </c>
      <c r="JC20" s="111">
        <f t="shared" si="7"/>
        <v>10745.093570964946</v>
      </c>
      <c r="JD20" s="111">
        <f t="shared" si="8"/>
        <v>10752.624442736833</v>
      </c>
      <c r="JE20" s="111">
        <f t="shared" si="9"/>
        <v>11645.863945667519</v>
      </c>
      <c r="JF20" s="111">
        <f t="shared" si="10"/>
        <v>11097.188571426977</v>
      </c>
      <c r="JG20" s="111">
        <f t="shared" si="11"/>
        <v>11435.192566473097</v>
      </c>
      <c r="JH20" s="111">
        <f t="shared" si="12"/>
        <v>12004.734903392906</v>
      </c>
      <c r="JI20" s="111">
        <f t="shared" si="13"/>
        <v>12004.734903392906</v>
      </c>
      <c r="JJ20" s="111">
        <f t="shared" si="14"/>
        <v>11650.011130061064</v>
      </c>
      <c r="JK20" s="111">
        <f t="shared" si="15"/>
        <v>11497.632082723183</v>
      </c>
      <c r="JL20" s="111">
        <f t="shared" si="16"/>
        <v>10513.83712795774</v>
      </c>
      <c r="JM20" s="111">
        <f t="shared" si="17"/>
        <v>10849.824341776235</v>
      </c>
      <c r="JN20" s="111">
        <f t="shared" si="18"/>
        <v>11281.644693415863</v>
      </c>
      <c r="JO20" s="111">
        <f t="shared" si="19"/>
        <v>11276.61267961153</v>
      </c>
      <c r="JP20" s="111">
        <f t="shared" si="20"/>
        <v>11284.516075105526</v>
      </c>
      <c r="JQ20" s="111">
        <f t="shared" si="21"/>
        <v>12221.94075532388</v>
      </c>
      <c r="JR20" s="111">
        <f t="shared" si="22"/>
        <v>11646.124487062583</v>
      </c>
      <c r="JS20" s="111">
        <f t="shared" si="23"/>
        <v>12000.848260394427</v>
      </c>
      <c r="JT20" s="111">
        <f t="shared" si="24"/>
        <v>12592.553634413747</v>
      </c>
      <c r="JU20" s="111">
        <f t="shared" si="25"/>
        <v>12592.553634413747</v>
      </c>
      <c r="JV20" s="111">
        <f t="shared" si="26"/>
        <v>12220.460608034598</v>
      </c>
      <c r="JW20" s="111">
        <f t="shared" si="27"/>
        <v>12060.620233232085</v>
      </c>
      <c r="JX20" s="111">
        <f t="shared" si="28"/>
        <v>11028.653194155855</v>
      </c>
      <c r="JY20" s="111">
        <f t="shared" si="29"/>
        <v>11381.092214636916</v>
      </c>
      <c r="JZ20" s="111">
        <f t="shared" si="30"/>
        <v>11834.056897506884</v>
      </c>
      <c r="KA20" s="111">
        <f t="shared" si="31"/>
        <v>11828.778488260024</v>
      </c>
      <c r="KB20" s="111">
        <f t="shared" si="32"/>
        <v>11837.068878048141</v>
      </c>
      <c r="KC20" s="111">
        <f t="shared" si="33"/>
        <v>12820.395095483933</v>
      </c>
      <c r="KD20" s="111">
        <f t="shared" si="34"/>
        <v>12216.383653332139</v>
      </c>
      <c r="KE20" s="111">
        <f t="shared" si="35"/>
        <v>12588.476679711286</v>
      </c>
      <c r="KF20" s="111">
        <f t="shared" si="36"/>
        <v>13241.67431719032</v>
      </c>
      <c r="KG20" s="111">
        <f t="shared" si="37"/>
        <v>13241.67431719032</v>
      </c>
      <c r="KH20" s="111">
        <f t="shared" si="38"/>
        <v>12850.400647523733</v>
      </c>
      <c r="KI20" s="111">
        <f t="shared" si="39"/>
        <v>12682.320824533082</v>
      </c>
      <c r="KJ20" s="111">
        <f t="shared" si="40"/>
        <v>11597.157970814664</v>
      </c>
      <c r="KK20" s="111">
        <f t="shared" si="41"/>
        <v>11967.764510311612</v>
      </c>
      <c r="KL20" s="111">
        <f t="shared" si="42"/>
        <v>12444.078606871166</v>
      </c>
      <c r="KM20" s="111">
        <f t="shared" si="43"/>
        <v>12438.52810629845</v>
      </c>
      <c r="KN20" s="111">
        <f t="shared" si="44"/>
        <v>12447.245848920315</v>
      </c>
      <c r="KO20" s="111">
        <f t="shared" si="45"/>
        <v>13481.260544974901</v>
      </c>
      <c r="KP20" s="111">
        <f t="shared" si="46"/>
        <v>12846.113534048323</v>
      </c>
      <c r="KQ20" s="111">
        <f t="shared" si="47"/>
        <v>13237.387203714909</v>
      </c>
      <c r="KR20" s="111">
        <f t="shared" si="48"/>
        <v>13916.804617687385</v>
      </c>
      <c r="KS20" s="111">
        <f t="shared" si="49"/>
        <v>13916.804617687385</v>
      </c>
      <c r="KT20" s="111">
        <f t="shared" si="50"/>
        <v>13505.581755505495</v>
      </c>
      <c r="KU20" s="111">
        <f t="shared" si="51"/>
        <v>13328.932337863522</v>
      </c>
      <c r="KV20" s="111">
        <f t="shared" si="52"/>
        <v>12188.442166317318</v>
      </c>
      <c r="KW20" s="111">
        <f t="shared" si="53"/>
        <v>12577.944179179894</v>
      </c>
      <c r="KX20" s="111">
        <f t="shared" si="54"/>
        <v>13078.543277125094</v>
      </c>
      <c r="KY20" s="111">
        <f t="shared" si="55"/>
        <v>13072.709782798733</v>
      </c>
      <c r="KZ20" s="111">
        <f t="shared" si="56"/>
        <v>13081.872001855749</v>
      </c>
      <c r="LA20" s="111">
        <f t="shared" si="57"/>
        <v>14168.606213263423</v>
      </c>
      <c r="LB20" s="111">
        <f t="shared" si="58"/>
        <v>13501.076062404911</v>
      </c>
      <c r="LC20" s="111">
        <f t="shared" si="59"/>
        <v>13912.298924586801</v>
      </c>
      <c r="LD20" s="111">
        <f t="shared" si="60"/>
        <v>14555.972752851339</v>
      </c>
      <c r="LE20" s="111">
        <f t="shared" si="61"/>
        <v>14555.972752851339</v>
      </c>
      <c r="LF20" s="111">
        <f t="shared" si="62"/>
        <v>14125.863331780527</v>
      </c>
      <c r="LG20" s="111">
        <f t="shared" si="63"/>
        <v>13941.100796080655</v>
      </c>
      <c r="LH20" s="111">
        <f t="shared" si="64"/>
        <v>12748.230426913977</v>
      </c>
      <c r="LI20" s="111">
        <f t="shared" si="65"/>
        <v>13155.621407973142</v>
      </c>
      <c r="LJ20" s="111">
        <f t="shared" si="66"/>
        <v>13679.211918148972</v>
      </c>
      <c r="LK20" s="111">
        <f t="shared" si="67"/>
        <v>13673.110504297079</v>
      </c>
      <c r="LL20" s="111">
        <f t="shared" si="68"/>
        <v>13682.69352386323</v>
      </c>
      <c r="LM20" s="111">
        <f t="shared" si="69"/>
        <v>14819.339040229625</v>
      </c>
      <c r="LN20" s="111">
        <f t="shared" si="70"/>
        <v>14121.150702135539</v>
      </c>
      <c r="LO20" s="111">
        <f t="shared" si="71"/>
        <v>14551.260123206352</v>
      </c>
      <c r="LP20" s="111">
        <f t="shared" si="72"/>
        <v>15147.491508204899</v>
      </c>
      <c r="LQ20" s="111">
        <f t="shared" si="73"/>
        <v>15147.491508204899</v>
      </c>
      <c r="LR20" s="111">
        <f t="shared" si="74"/>
        <v>14699.903503343261</v>
      </c>
      <c r="LS20" s="111">
        <f t="shared" si="75"/>
        <v>14507.63267486153</v>
      </c>
      <c r="LT20" s="111">
        <f t="shared" si="76"/>
        <v>13266.28700225425</v>
      </c>
      <c r="LU20" s="111">
        <f t="shared" si="77"/>
        <v>13690.23334585428</v>
      </c>
      <c r="LV20" s="111">
        <f t="shared" si="78"/>
        <v>14235.101280229292</v>
      </c>
      <c r="LW20" s="111">
        <f t="shared" si="79"/>
        <v>14228.751919999038</v>
      </c>
      <c r="LX20" s="111">
        <f t="shared" si="80"/>
        <v>14238.724369794452</v>
      </c>
      <c r="LY20" s="111">
        <f t="shared" si="81"/>
        <v>15421.560350552005</v>
      </c>
      <c r="LZ20" s="111">
        <f t="shared" si="82"/>
        <v>14694.999364077488</v>
      </c>
      <c r="MA20" s="111">
        <f t="shared" si="83"/>
        <v>15142.587368939126</v>
      </c>
      <c r="MD20" s="111"/>
      <c r="ME20" s="111">
        <f t="shared" si="302"/>
        <v>9540.0383318144795</v>
      </c>
      <c r="MF20" s="111">
        <f t="shared" si="84"/>
        <v>9919.7295210291832</v>
      </c>
      <c r="MG20" s="111">
        <f t="shared" si="85"/>
        <v>9915.3049697122788</v>
      </c>
      <c r="MH20" s="111">
        <f t="shared" si="86"/>
        <v>9922.2542707875018</v>
      </c>
      <c r="MI20" s="111">
        <f t="shared" si="87"/>
        <v>10746.513456997323</v>
      </c>
      <c r="MJ20" s="111">
        <f t="shared" si="88"/>
        <v>10240.209474715908</v>
      </c>
      <c r="MK20" s="111">
        <f t="shared" si="89"/>
        <v>10552.111150557939</v>
      </c>
      <c r="ML20" s="111">
        <f t="shared" si="90"/>
        <v>11077.670646752758</v>
      </c>
      <c r="MM20" s="111">
        <f t="shared" si="91"/>
        <v>11077.670646752758</v>
      </c>
      <c r="MN20" s="111">
        <f t="shared" si="92"/>
        <v>10750.340375558439</v>
      </c>
      <c r="MO20" s="111">
        <f t="shared" si="93"/>
        <v>10609.72878242797</v>
      </c>
      <c r="MP20" s="111">
        <f t="shared" si="94"/>
        <v>9701.907278618799</v>
      </c>
      <c r="MQ20" s="111">
        <f t="shared" si="95"/>
        <v>10427.769287394485</v>
      </c>
      <c r="MR20" s="111">
        <f t="shared" si="96"/>
        <v>10842.791951232599</v>
      </c>
      <c r="MS20" s="111">
        <f t="shared" si="97"/>
        <v>10837.955681321713</v>
      </c>
      <c r="MT20" s="111">
        <f t="shared" si="98"/>
        <v>10845.551636998252</v>
      </c>
      <c r="MU20" s="111">
        <f t="shared" si="99"/>
        <v>11746.510766077228</v>
      </c>
      <c r="MV20" s="111">
        <f t="shared" si="100"/>
        <v>11193.093585465596</v>
      </c>
      <c r="MW20" s="111">
        <f t="shared" si="101"/>
        <v>11534.018705775232</v>
      </c>
      <c r="MX20" s="111">
        <f t="shared" si="102"/>
        <v>12102.706910489043</v>
      </c>
      <c r="MY20" s="111">
        <f t="shared" si="103"/>
        <v>12102.706910489043</v>
      </c>
      <c r="MZ20" s="111">
        <f t="shared" si="104"/>
        <v>11745.088196092885</v>
      </c>
      <c r="NA20" s="111">
        <f t="shared" si="105"/>
        <v>11591.465566016424</v>
      </c>
      <c r="NB20" s="111">
        <f t="shared" si="106"/>
        <v>10599.641748717569</v>
      </c>
      <c r="NC20" s="111">
        <f t="shared" si="107"/>
        <v>13585.669253501786</v>
      </c>
      <c r="ND20" s="111">
        <f t="shared" si="108"/>
        <v>14126.375562609308</v>
      </c>
      <c r="NE20" s="111">
        <f t="shared" si="109"/>
        <v>14120.074697906692</v>
      </c>
      <c r="NF20" s="111">
        <f t="shared" si="110"/>
        <v>14129.970979521833</v>
      </c>
      <c r="NG20" s="111">
        <f t="shared" si="111"/>
        <v>15303.772624077426</v>
      </c>
      <c r="NH20" s="111">
        <f t="shared" si="112"/>
        <v>14582.761009054089</v>
      </c>
      <c r="NI20" s="111">
        <f t="shared" si="113"/>
        <v>15026.930399178205</v>
      </c>
      <c r="NJ20" s="111">
        <f t="shared" si="114"/>
        <v>15806.65583260771</v>
      </c>
      <c r="NK20" s="111">
        <f t="shared" si="115"/>
        <v>15806.65583260771</v>
      </c>
      <c r="NL20" s="111">
        <f t="shared" si="116"/>
        <v>15339.590408354508</v>
      </c>
      <c r="NM20" s="111">
        <f t="shared" si="117"/>
        <v>15138.952645275725</v>
      </c>
      <c r="NN20" s="111">
        <f t="shared" si="118"/>
        <v>13843.58807579755</v>
      </c>
      <c r="NO20" s="111">
        <f t="shared" si="119"/>
        <v>14092.948898159104</v>
      </c>
      <c r="NP20" s="111">
        <f t="shared" si="120"/>
        <v>14653.844812889281</v>
      </c>
      <c r="NQ20" s="111">
        <f t="shared" si="121"/>
        <v>14647.308678186509</v>
      </c>
      <c r="NR20" s="111">
        <f t="shared" si="122"/>
        <v>14657.574480222584</v>
      </c>
      <c r="NS20" s="111">
        <f t="shared" si="123"/>
        <v>15875.205079394807</v>
      </c>
      <c r="NT20" s="111">
        <f t="shared" si="124"/>
        <v>15127.271381326604</v>
      </c>
      <c r="NU20" s="111">
        <f t="shared" si="125"/>
        <v>15588.025754213477</v>
      </c>
      <c r="NV20" s="111">
        <f t="shared" si="126"/>
        <v>16388.091203979264</v>
      </c>
      <c r="NW20" s="111">
        <f t="shared" si="127"/>
        <v>16388.091203979264</v>
      </c>
      <c r="NX20" s="111">
        <f t="shared" si="128"/>
        <v>15903.84514637254</v>
      </c>
      <c r="NY20" s="111">
        <f t="shared" si="129"/>
        <v>15695.827081380296</v>
      </c>
      <c r="NZ20" s="111">
        <f t="shared" si="130"/>
        <v>14352.813547599215</v>
      </c>
      <c r="OA20" s="111">
        <f t="shared" si="131"/>
        <v>9823.7008075926296</v>
      </c>
      <c r="OB20" s="111">
        <f t="shared" si="132"/>
        <v>10214.681693873285</v>
      </c>
      <c r="OC20" s="111">
        <f t="shared" si="133"/>
        <v>10210.125583422438</v>
      </c>
      <c r="OD20" s="111">
        <f t="shared" si="134"/>
        <v>10217.281514269924</v>
      </c>
      <c r="OE20" s="111">
        <f t="shared" si="135"/>
        <v>11066.04913465065</v>
      </c>
      <c r="OF20" s="111">
        <f t="shared" si="136"/>
        <v>10544.690764104216</v>
      </c>
      <c r="OG20" s="111">
        <f t="shared" si="137"/>
        <v>10865.866490897766</v>
      </c>
      <c r="OH20" s="111">
        <f t="shared" si="138"/>
        <v>11368.592454415348</v>
      </c>
      <c r="OI20" s="111">
        <f t="shared" si="139"/>
        <v>11368.592454415348</v>
      </c>
      <c r="OJ20" s="111">
        <f t="shared" si="140"/>
        <v>11032.665835014337</v>
      </c>
      <c r="OK20" s="111">
        <f t="shared" si="141"/>
        <v>10888.361499956774</v>
      </c>
      <c r="OL20" s="111">
        <f t="shared" si="142"/>
        <v>9956.6987860823301</v>
      </c>
      <c r="OM20" s="111">
        <f t="shared" si="143"/>
        <v>9429.8741454114206</v>
      </c>
      <c r="ON20" s="111">
        <f t="shared" si="144"/>
        <v>9805.1808269869089</v>
      </c>
      <c r="OO20" s="111">
        <f t="shared" si="145"/>
        <v>9800.8073684517185</v>
      </c>
      <c r="OP20" s="111">
        <f t="shared" si="146"/>
        <v>9807.6764220402511</v>
      </c>
      <c r="OQ20" s="111">
        <f t="shared" si="147"/>
        <v>10622.417423995905</v>
      </c>
      <c r="OR20" s="111">
        <f t="shared" si="148"/>
        <v>10121.960018461952</v>
      </c>
      <c r="OS20" s="111">
        <f t="shared" si="149"/>
        <v>10430.259990289615</v>
      </c>
      <c r="OT20" s="111">
        <f t="shared" si="150"/>
        <v>10857.635235268399</v>
      </c>
      <c r="OU20" s="111">
        <f t="shared" si="151"/>
        <v>10857.635235268399</v>
      </c>
      <c r="OV20" s="111">
        <f t="shared" si="152"/>
        <v>10536.806714596389</v>
      </c>
      <c r="OW20" s="111">
        <f t="shared" si="153"/>
        <v>10398.988084963441</v>
      </c>
      <c r="OX20" s="111">
        <f t="shared" si="154"/>
        <v>9509.1986101353414</v>
      </c>
      <c r="OY20" s="111"/>
      <c r="PA20" s="51">
        <f t="shared" si="303"/>
        <v>335095.0858656388</v>
      </c>
      <c r="PB20" s="51">
        <f t="shared" si="155"/>
        <v>318478.48802633234</v>
      </c>
      <c r="PC20" s="51">
        <f t="shared" si="156"/>
        <v>328485.43788237683</v>
      </c>
      <c r="PD20" s="51">
        <f t="shared" si="157"/>
        <v>328588.0844073089</v>
      </c>
      <c r="PE20" s="51">
        <f t="shared" si="158"/>
        <v>327763.82522109908</v>
      </c>
      <c r="PF20" s="51">
        <f t="shared" si="159"/>
        <v>318267.60389865289</v>
      </c>
      <c r="PG20" s="51">
        <f t="shared" si="160"/>
        <v>313658.90738836495</v>
      </c>
      <c r="PH20" s="51">
        <f t="shared" si="161"/>
        <v>300057.47409564297</v>
      </c>
      <c r="PI20" s="51">
        <f t="shared" si="162"/>
        <v>310000.31695413013</v>
      </c>
      <c r="PJ20" s="51">
        <f t="shared" si="163"/>
        <v>323106.47249862459</v>
      </c>
      <c r="PK20" s="51">
        <f t="shared" si="164"/>
        <v>323098.17210802325</v>
      </c>
      <c r="PL20" s="51">
        <f t="shared" si="165"/>
        <v>324239.87816521234</v>
      </c>
      <c r="PM20" s="51">
        <f t="shared" si="166"/>
        <v>351255.15005599573</v>
      </c>
      <c r="PN20" s="51">
        <f t="shared" si="167"/>
        <v>333800.04242697376</v>
      </c>
      <c r="PO20" s="51">
        <f t="shared" si="168"/>
        <v>344302.19106875791</v>
      </c>
      <c r="PP20" s="51">
        <f t="shared" si="169"/>
        <v>344409.61222977977</v>
      </c>
      <c r="PQ20" s="51">
        <f t="shared" si="170"/>
        <v>343508.65310070082</v>
      </c>
      <c r="PR20" s="51">
        <f t="shared" si="171"/>
        <v>333564.75790943915</v>
      </c>
      <c r="PS20" s="51">
        <f t="shared" si="172"/>
        <v>328714.49177764391</v>
      </c>
      <c r="PT20" s="51">
        <f t="shared" si="173"/>
        <v>314267.34867585794</v>
      </c>
      <c r="PU20" s="51">
        <f t="shared" si="174"/>
        <v>324697.04853858956</v>
      </c>
      <c r="PV20" s="51">
        <f t="shared" si="175"/>
        <v>338459.21503632359</v>
      </c>
      <c r="PW20" s="51">
        <f t="shared" si="176"/>
        <v>338456.63412196195</v>
      </c>
      <c r="PX20" s="51">
        <f t="shared" si="177"/>
        <v>339693.79478396405</v>
      </c>
      <c r="PY20" s="51">
        <f t="shared" si="178"/>
        <v>365807.26171373989</v>
      </c>
      <c r="PZ20" s="51">
        <f t="shared" si="179"/>
        <v>347392.09290414036</v>
      </c>
      <c r="QA20" s="51">
        <f t="shared" si="180"/>
        <v>358409.71306275332</v>
      </c>
      <c r="QB20" s="51">
        <f t="shared" si="181"/>
        <v>358520.46577693493</v>
      </c>
      <c r="QC20" s="51">
        <f t="shared" si="182"/>
        <v>357346.66413237929</v>
      </c>
      <c r="QD20" s="51">
        <f t="shared" si="183"/>
        <v>347056.35645349225</v>
      </c>
      <c r="QE20" s="51">
        <f t="shared" si="184"/>
        <v>341882.04358248669</v>
      </c>
      <c r="QF20" s="51">
        <f t="shared" si="185"/>
        <v>327387.11633026198</v>
      </c>
      <c r="QG20" s="51">
        <f t="shared" si="186"/>
        <v>338354.44613626017</v>
      </c>
      <c r="QH20" s="51">
        <f t="shared" si="187"/>
        <v>352917.03668347927</v>
      </c>
      <c r="QI20" s="51">
        <f t="shared" si="188"/>
        <v>352953.41892518493</v>
      </c>
      <c r="QJ20" s="51">
        <f t="shared" si="189"/>
        <v>354506.76695773849</v>
      </c>
      <c r="QK20" s="51">
        <f t="shared" si="190"/>
        <v>384856.92068056756</v>
      </c>
      <c r="QL20" s="51">
        <f t="shared" si="191"/>
        <v>365500.16985841718</v>
      </c>
      <c r="QM20" s="51">
        <f t="shared" si="192"/>
        <v>377085.63653617364</v>
      </c>
      <c r="QN20" s="51">
        <f t="shared" si="193"/>
        <v>377202.23894176388</v>
      </c>
      <c r="QO20" s="51">
        <f t="shared" si="194"/>
        <v>375984.60834259167</v>
      </c>
      <c r="QP20" s="51">
        <f t="shared" si="195"/>
        <v>365153.61149760615</v>
      </c>
      <c r="QQ20" s="51">
        <f t="shared" si="196"/>
        <v>359718.88430984557</v>
      </c>
      <c r="QR20" s="51">
        <f t="shared" si="197"/>
        <v>344303.50706296897</v>
      </c>
      <c r="QS20" s="51">
        <f t="shared" si="198"/>
        <v>355830.00910732697</v>
      </c>
      <c r="QT20" s="51">
        <f t="shared" si="199"/>
        <v>371128.44439970137</v>
      </c>
      <c r="QU20" s="51">
        <f t="shared" si="200"/>
        <v>371163.83233170822</v>
      </c>
      <c r="QV20" s="51">
        <f t="shared" si="201"/>
        <v>372777.98268430936</v>
      </c>
      <c r="QW20" s="51">
        <f t="shared" si="202"/>
        <v>409466.73438845098</v>
      </c>
      <c r="QX20" s="51">
        <f t="shared" si="203"/>
        <v>389321.58691393258</v>
      </c>
      <c r="QY20" s="51">
        <f t="shared" si="204"/>
        <v>401495.42843266879</v>
      </c>
      <c r="QZ20" s="51">
        <f t="shared" si="205"/>
        <v>401621.60911888635</v>
      </c>
      <c r="RA20" s="51">
        <f t="shared" si="206"/>
        <v>400772.84149850562</v>
      </c>
      <c r="RB20" s="51">
        <f t="shared" si="207"/>
        <v>389124.91446076677</v>
      </c>
      <c r="RC20" s="51">
        <f t="shared" si="208"/>
        <v>383576.1665871169</v>
      </c>
      <c r="RD20" s="51">
        <f t="shared" si="209"/>
        <v>365888.77522346412</v>
      </c>
      <c r="RE20" s="51">
        <f t="shared" si="210"/>
        <v>377944.6640788787</v>
      </c>
      <c r="RF20" s="51">
        <f t="shared" si="211"/>
        <v>393775.16296401405</v>
      </c>
      <c r="RG20" s="51">
        <f t="shared" si="212"/>
        <v>393738.9086449059</v>
      </c>
      <c r="RH20" s="51">
        <f t="shared" si="213"/>
        <v>394954.16089355206</v>
      </c>
      <c r="RI20" s="51">
        <f t="shared" si="214"/>
        <v>429117.64577076479</v>
      </c>
      <c r="RJ20" s="51">
        <f t="shared" si="215"/>
        <v>408080.90720789175</v>
      </c>
      <c r="RK20" s="51">
        <f t="shared" si="216"/>
        <v>420813.47450767295</v>
      </c>
      <c r="RL20" s="51">
        <f t="shared" si="217"/>
        <v>420946.06592782633</v>
      </c>
      <c r="RM20" s="51">
        <f t="shared" si="218"/>
        <v>420131.32492587069</v>
      </c>
      <c r="RN20" s="51">
        <f t="shared" si="219"/>
        <v>407903.58849015861</v>
      </c>
      <c r="RO20" s="51">
        <f t="shared" si="220"/>
        <v>402127.62551496481</v>
      </c>
      <c r="RP20" s="51">
        <f t="shared" si="221"/>
        <v>381730.53941551264</v>
      </c>
      <c r="RQ20" s="51">
        <f t="shared" si="222"/>
        <v>394276.34979603032</v>
      </c>
      <c r="RR20" s="51">
        <f t="shared" si="223"/>
        <v>410721.41170210089</v>
      </c>
      <c r="RS20" s="51">
        <f t="shared" si="224"/>
        <v>410671.33422014123</v>
      </c>
      <c r="RT20" s="51">
        <f t="shared" si="225"/>
        <v>411856.23760749912</v>
      </c>
      <c r="RU20" s="51"/>
      <c r="RV20" s="51">
        <f t="shared" ref="RV20:SA35" si="384">SUMPRODUCT($PA20:$RT20,N($PA$1:$RT$1=RV$1))</f>
        <v>3850839.7465114077</v>
      </c>
      <c r="RW20" s="51">
        <f t="shared" si="384"/>
        <v>4035128.9397259876</v>
      </c>
      <c r="RX20" s="51">
        <f t="shared" si="384"/>
        <v>4202533.3826588513</v>
      </c>
      <c r="RY20" s="51">
        <f t="shared" si="384"/>
        <v>4420705.8457529806</v>
      </c>
      <c r="RZ20" s="51">
        <f t="shared" si="384"/>
        <v>4701680.9532051422</v>
      </c>
      <c r="SA20" s="51">
        <f t="shared" si="384"/>
        <v>4918376.505086435</v>
      </c>
    </row>
    <row r="21" spans="1:495" x14ac:dyDescent="0.3">
      <c r="A21" s="1">
        <v>303200</v>
      </c>
      <c r="B21" s="1" t="s">
        <v>196</v>
      </c>
      <c r="C21" s="1" t="s">
        <v>167</v>
      </c>
      <c r="D21" s="44">
        <v>0.88349999999999995</v>
      </c>
      <c r="E21" s="1" t="s">
        <v>175</v>
      </c>
      <c r="F21" s="107">
        <f>VLOOKUP(A21,Auxiliar_OPEX_CustosUnit!$A$4:$E$129,COLUMN(Auxiliar_OPEX_CustosUnit!$E$3),0)</f>
        <v>17</v>
      </c>
      <c r="G21" s="107">
        <f>INDEX(Auxiliar_OPEX_Drivers!$B$76:$I$84,MATCH($E21,Auxiliar_OPEX_Drivers!$B$76:$B$84,0),MATCH(YEAR(G$2),Auxiliar_OPEX_Drivers!$B$76:$I$76,0))*$F21</f>
        <v>17</v>
      </c>
      <c r="H21" s="107">
        <f>INDEX(Auxiliar_OPEX_Drivers!$B$76:$I$84,MATCH($E21,Auxiliar_OPEX_Drivers!$B$76:$B$84,0),MATCH(YEAR(H$2),Auxiliar_OPEX_Drivers!$B$76:$I$76,0))*$F21</f>
        <v>17</v>
      </c>
      <c r="I21" s="107">
        <f>INDEX(Auxiliar_OPEX_Drivers!$B$76:$I$84,MATCH($E21,Auxiliar_OPEX_Drivers!$B$76:$B$84,0),MATCH(YEAR(I$2),Auxiliar_OPEX_Drivers!$B$76:$I$76,0))*$F21</f>
        <v>17</v>
      </c>
      <c r="J21" s="107">
        <f>INDEX(Auxiliar_OPEX_Drivers!$B$76:$I$84,MATCH($E21,Auxiliar_OPEX_Drivers!$B$76:$B$84,0),MATCH(YEAR(J$2),Auxiliar_OPEX_Drivers!$B$76:$I$76,0))*$F21</f>
        <v>17</v>
      </c>
      <c r="K21" s="107">
        <f>INDEX(Auxiliar_OPEX_Drivers!$B$76:$I$84,MATCH($E21,Auxiliar_OPEX_Drivers!$B$76:$B$84,0),MATCH(YEAR(K$2),Auxiliar_OPEX_Drivers!$B$76:$I$76,0))*$F21</f>
        <v>17</v>
      </c>
      <c r="L21" s="107">
        <f>INDEX(Auxiliar_OPEX_Drivers!$B$76:$I$84,MATCH($E21,Auxiliar_OPEX_Drivers!$B$76:$B$84,0),MATCH(YEAR(L$2),Auxiliar_OPEX_Drivers!$B$76:$I$76,0))*$F21</f>
        <v>17</v>
      </c>
      <c r="M21" s="107">
        <f>INDEX(Auxiliar_OPEX_Drivers!$B$76:$I$84,MATCH($E21,Auxiliar_OPEX_Drivers!$B$76:$B$84,0),MATCH(YEAR(M$2),Auxiliar_OPEX_Drivers!$B$76:$I$76,0))*$F21</f>
        <v>17</v>
      </c>
      <c r="N21" s="107">
        <f>INDEX(Auxiliar_OPEX_Drivers!$B$76:$I$84,MATCH($E21,Auxiliar_OPEX_Drivers!$B$76:$B$84,0),MATCH(YEAR(N$2),Auxiliar_OPEX_Drivers!$B$76:$I$76,0))*$F21</f>
        <v>18.118021656404597</v>
      </c>
      <c r="O21" s="107">
        <f>INDEX(Auxiliar_OPEX_Drivers!$B$76:$I$84,MATCH($E21,Auxiliar_OPEX_Drivers!$B$76:$B$84,0),MATCH(YEAR(O$2),Auxiliar_OPEX_Drivers!$B$76:$I$76,0))*$F21</f>
        <v>18.118021656404597</v>
      </c>
      <c r="P21" s="107">
        <f>INDEX(Auxiliar_OPEX_Drivers!$B$76:$I$84,MATCH($E21,Auxiliar_OPEX_Drivers!$B$76:$B$84,0),MATCH(YEAR(P$2),Auxiliar_OPEX_Drivers!$B$76:$I$76,0))*$F21</f>
        <v>18.118021656404597</v>
      </c>
      <c r="Q21" s="107">
        <f>INDEX(Auxiliar_OPEX_Drivers!$B$76:$I$84,MATCH($E21,Auxiliar_OPEX_Drivers!$B$76:$B$84,0),MATCH(YEAR(Q$2),Auxiliar_OPEX_Drivers!$B$76:$I$76,0))*$F21</f>
        <v>18.118021656404597</v>
      </c>
      <c r="R21" s="107">
        <f>INDEX(Auxiliar_OPEX_Drivers!$B$76:$I$84,MATCH($E21,Auxiliar_OPEX_Drivers!$B$76:$B$84,0),MATCH(YEAR(R$2),Auxiliar_OPEX_Drivers!$B$76:$I$76,0))*$F21</f>
        <v>18.118021656404597</v>
      </c>
      <c r="S21" s="107">
        <f>INDEX(Auxiliar_OPEX_Drivers!$B$76:$I$84,MATCH($E21,Auxiliar_OPEX_Drivers!$B$76:$B$84,0),MATCH(YEAR(S$2),Auxiliar_OPEX_Drivers!$B$76:$I$76,0))*$F21</f>
        <v>18.118021656404597</v>
      </c>
      <c r="T21" s="107">
        <f>INDEX(Auxiliar_OPEX_Drivers!$B$76:$I$84,MATCH($E21,Auxiliar_OPEX_Drivers!$B$76:$B$84,0),MATCH(YEAR(T$2),Auxiliar_OPEX_Drivers!$B$76:$I$76,0))*$F21</f>
        <v>18.118021656404597</v>
      </c>
      <c r="U21" s="107">
        <f>INDEX(Auxiliar_OPEX_Drivers!$B$76:$I$84,MATCH($E21,Auxiliar_OPEX_Drivers!$B$76:$B$84,0),MATCH(YEAR(U$2),Auxiliar_OPEX_Drivers!$B$76:$I$76,0))*$F21</f>
        <v>18.118021656404597</v>
      </c>
      <c r="V21" s="107">
        <f>INDEX(Auxiliar_OPEX_Drivers!$B$76:$I$84,MATCH($E21,Auxiliar_OPEX_Drivers!$B$76:$B$84,0),MATCH(YEAR(V$2),Auxiliar_OPEX_Drivers!$B$76:$I$76,0))*$F21</f>
        <v>18.118021656404597</v>
      </c>
      <c r="W21" s="107">
        <f>INDEX(Auxiliar_OPEX_Drivers!$B$76:$I$84,MATCH($E21,Auxiliar_OPEX_Drivers!$B$76:$B$84,0),MATCH(YEAR(W$2),Auxiliar_OPEX_Drivers!$B$76:$I$76,0))*$F21</f>
        <v>18.118021656404597</v>
      </c>
      <c r="X21" s="107">
        <f>INDEX(Auxiliar_OPEX_Drivers!$B$76:$I$84,MATCH($E21,Auxiliar_OPEX_Drivers!$B$76:$B$84,0),MATCH(YEAR(X$2),Auxiliar_OPEX_Drivers!$B$76:$I$76,0))*$F21</f>
        <v>18.118021656404597</v>
      </c>
      <c r="Y21" s="107">
        <f>INDEX(Auxiliar_OPEX_Drivers!$B$76:$I$84,MATCH($E21,Auxiliar_OPEX_Drivers!$B$76:$B$84,0),MATCH(YEAR(Y$2),Auxiliar_OPEX_Drivers!$B$76:$I$76,0))*$F21</f>
        <v>18.118021656404597</v>
      </c>
      <c r="Z21" s="107">
        <f>INDEX(Auxiliar_OPEX_Drivers!$B$76:$I$84,MATCH($E21,Auxiliar_OPEX_Drivers!$B$76:$B$84,0),MATCH(YEAR(Z$2),Auxiliar_OPEX_Drivers!$B$76:$I$76,0))*$F21</f>
        <v>19.186808590998456</v>
      </c>
      <c r="AA21" s="107">
        <f>INDEX(Auxiliar_OPEX_Drivers!$B$76:$I$84,MATCH($E21,Auxiliar_OPEX_Drivers!$B$76:$B$84,0),MATCH(YEAR(AA$2),Auxiliar_OPEX_Drivers!$B$76:$I$76,0))*$F21</f>
        <v>19.186808590998456</v>
      </c>
      <c r="AB21" s="107">
        <f>INDEX(Auxiliar_OPEX_Drivers!$B$76:$I$84,MATCH($E21,Auxiliar_OPEX_Drivers!$B$76:$B$84,0),MATCH(YEAR(AB$2),Auxiliar_OPEX_Drivers!$B$76:$I$76,0))*$F21</f>
        <v>19.186808590998456</v>
      </c>
      <c r="AC21" s="107">
        <f>INDEX(Auxiliar_OPEX_Drivers!$B$76:$I$84,MATCH($E21,Auxiliar_OPEX_Drivers!$B$76:$B$84,0),MATCH(YEAR(AC$2),Auxiliar_OPEX_Drivers!$B$76:$I$76,0))*$F21</f>
        <v>19.186808590998456</v>
      </c>
      <c r="AD21" s="107">
        <f>INDEX(Auxiliar_OPEX_Drivers!$B$76:$I$84,MATCH($E21,Auxiliar_OPEX_Drivers!$B$76:$B$84,0),MATCH(YEAR(AD$2),Auxiliar_OPEX_Drivers!$B$76:$I$76,0))*$F21</f>
        <v>19.186808590998456</v>
      </c>
      <c r="AE21" s="107">
        <f>INDEX(Auxiliar_OPEX_Drivers!$B$76:$I$84,MATCH($E21,Auxiliar_OPEX_Drivers!$B$76:$B$84,0),MATCH(YEAR(AE$2),Auxiliar_OPEX_Drivers!$B$76:$I$76,0))*$F21</f>
        <v>19.186808590998456</v>
      </c>
      <c r="AF21" s="107">
        <f>INDEX(Auxiliar_OPEX_Drivers!$B$76:$I$84,MATCH($E21,Auxiliar_OPEX_Drivers!$B$76:$B$84,0),MATCH(YEAR(AF$2),Auxiliar_OPEX_Drivers!$B$76:$I$76,0))*$F21</f>
        <v>19.186808590998456</v>
      </c>
      <c r="AG21" s="107">
        <f>INDEX(Auxiliar_OPEX_Drivers!$B$76:$I$84,MATCH($E21,Auxiliar_OPEX_Drivers!$B$76:$B$84,0),MATCH(YEAR(AG$2),Auxiliar_OPEX_Drivers!$B$76:$I$76,0))*$F21</f>
        <v>19.186808590998456</v>
      </c>
      <c r="AH21" s="107">
        <f>INDEX(Auxiliar_OPEX_Drivers!$B$76:$I$84,MATCH($E21,Auxiliar_OPEX_Drivers!$B$76:$B$84,0),MATCH(YEAR(AH$2),Auxiliar_OPEX_Drivers!$B$76:$I$76,0))*$F21</f>
        <v>19.186808590998456</v>
      </c>
      <c r="AI21" s="107">
        <f>INDEX(Auxiliar_OPEX_Drivers!$B$76:$I$84,MATCH($E21,Auxiliar_OPEX_Drivers!$B$76:$B$84,0),MATCH(YEAR(AI$2),Auxiliar_OPEX_Drivers!$B$76:$I$76,0))*$F21</f>
        <v>19.186808590998456</v>
      </c>
      <c r="AJ21" s="107">
        <f>INDEX(Auxiliar_OPEX_Drivers!$B$76:$I$84,MATCH($E21,Auxiliar_OPEX_Drivers!$B$76:$B$84,0),MATCH(YEAR(AJ$2),Auxiliar_OPEX_Drivers!$B$76:$I$76,0))*$F21</f>
        <v>19.186808590998456</v>
      </c>
      <c r="AK21" s="107">
        <f>INDEX(Auxiliar_OPEX_Drivers!$B$76:$I$84,MATCH($E21,Auxiliar_OPEX_Drivers!$B$76:$B$84,0),MATCH(YEAR(AK$2),Auxiliar_OPEX_Drivers!$B$76:$I$76,0))*$F21</f>
        <v>19.186808590998456</v>
      </c>
      <c r="AL21" s="107">
        <f>INDEX(Auxiliar_OPEX_Drivers!$B$76:$I$84,MATCH($E21,Auxiliar_OPEX_Drivers!$B$76:$B$84,0),MATCH(YEAR(AL$2),Auxiliar_OPEX_Drivers!$B$76:$I$76,0))*$F21</f>
        <v>20.148641786779795</v>
      </c>
      <c r="AM21" s="107">
        <f>INDEX(Auxiliar_OPEX_Drivers!$B$76:$I$84,MATCH($E21,Auxiliar_OPEX_Drivers!$B$76:$B$84,0),MATCH(YEAR(AM$2),Auxiliar_OPEX_Drivers!$B$76:$I$76,0))*$F21</f>
        <v>20.148641786779795</v>
      </c>
      <c r="AN21" s="107">
        <f>INDEX(Auxiliar_OPEX_Drivers!$B$76:$I$84,MATCH($E21,Auxiliar_OPEX_Drivers!$B$76:$B$84,0),MATCH(YEAR(AN$2),Auxiliar_OPEX_Drivers!$B$76:$I$76,0))*$F21</f>
        <v>20.148641786779795</v>
      </c>
      <c r="AO21" s="107">
        <f>INDEX(Auxiliar_OPEX_Drivers!$B$76:$I$84,MATCH($E21,Auxiliar_OPEX_Drivers!$B$76:$B$84,0),MATCH(YEAR(AO$2),Auxiliar_OPEX_Drivers!$B$76:$I$76,0))*$F21</f>
        <v>20.148641786779795</v>
      </c>
      <c r="AP21" s="107">
        <f>INDEX(Auxiliar_OPEX_Drivers!$B$76:$I$84,MATCH($E21,Auxiliar_OPEX_Drivers!$B$76:$B$84,0),MATCH(YEAR(AP$2),Auxiliar_OPEX_Drivers!$B$76:$I$76,0))*$F21</f>
        <v>20.148641786779795</v>
      </c>
      <c r="AQ21" s="107">
        <f>INDEX(Auxiliar_OPEX_Drivers!$B$76:$I$84,MATCH($E21,Auxiliar_OPEX_Drivers!$B$76:$B$84,0),MATCH(YEAR(AQ$2),Auxiliar_OPEX_Drivers!$B$76:$I$76,0))*$F21</f>
        <v>20.148641786779795</v>
      </c>
      <c r="AR21" s="107">
        <f>INDEX(Auxiliar_OPEX_Drivers!$B$76:$I$84,MATCH($E21,Auxiliar_OPEX_Drivers!$B$76:$B$84,0),MATCH(YEAR(AR$2),Auxiliar_OPEX_Drivers!$B$76:$I$76,0))*$F21</f>
        <v>20.148641786779795</v>
      </c>
      <c r="AS21" s="107">
        <f>INDEX(Auxiliar_OPEX_Drivers!$B$76:$I$84,MATCH($E21,Auxiliar_OPEX_Drivers!$B$76:$B$84,0),MATCH(YEAR(AS$2),Auxiliar_OPEX_Drivers!$B$76:$I$76,0))*$F21</f>
        <v>20.148641786779795</v>
      </c>
      <c r="AT21" s="107">
        <f>INDEX(Auxiliar_OPEX_Drivers!$B$76:$I$84,MATCH($E21,Auxiliar_OPEX_Drivers!$B$76:$B$84,0),MATCH(YEAR(AT$2),Auxiliar_OPEX_Drivers!$B$76:$I$76,0))*$F21</f>
        <v>20.148641786779795</v>
      </c>
      <c r="AU21" s="107">
        <f>INDEX(Auxiliar_OPEX_Drivers!$B$76:$I$84,MATCH($E21,Auxiliar_OPEX_Drivers!$B$76:$B$84,0),MATCH(YEAR(AU$2),Auxiliar_OPEX_Drivers!$B$76:$I$76,0))*$F21</f>
        <v>20.148641786779795</v>
      </c>
      <c r="AV21" s="107">
        <f>INDEX(Auxiliar_OPEX_Drivers!$B$76:$I$84,MATCH($E21,Auxiliar_OPEX_Drivers!$B$76:$B$84,0),MATCH(YEAR(AV$2),Auxiliar_OPEX_Drivers!$B$76:$I$76,0))*$F21</f>
        <v>20.148641786779795</v>
      </c>
      <c r="AW21" s="107">
        <f>INDEX(Auxiliar_OPEX_Drivers!$B$76:$I$84,MATCH($E21,Auxiliar_OPEX_Drivers!$B$76:$B$84,0),MATCH(YEAR(AW$2),Auxiliar_OPEX_Drivers!$B$76:$I$76,0))*$F21</f>
        <v>20.148641786779795</v>
      </c>
      <c r="AX21" s="107">
        <f>INDEX(Auxiliar_OPEX_Drivers!$B$76:$I$84,MATCH($E21,Auxiliar_OPEX_Drivers!$B$76:$B$84,0),MATCH(YEAR(AX$2),Auxiliar_OPEX_Drivers!$B$76:$I$76,0))*$F21</f>
        <v>21.126039985080112</v>
      </c>
      <c r="AY21" s="107">
        <f>INDEX(Auxiliar_OPEX_Drivers!$B$76:$I$84,MATCH($E21,Auxiliar_OPEX_Drivers!$B$76:$B$84,0),MATCH(YEAR(AY$2),Auxiliar_OPEX_Drivers!$B$76:$I$76,0))*$F21</f>
        <v>21.126039985080112</v>
      </c>
      <c r="AZ21" s="107">
        <f>INDEX(Auxiliar_OPEX_Drivers!$B$76:$I$84,MATCH($E21,Auxiliar_OPEX_Drivers!$B$76:$B$84,0),MATCH(YEAR(AZ$2),Auxiliar_OPEX_Drivers!$B$76:$I$76,0))*$F21</f>
        <v>21.126039985080112</v>
      </c>
      <c r="BA21" s="107">
        <f>INDEX(Auxiliar_OPEX_Drivers!$B$76:$I$84,MATCH($E21,Auxiliar_OPEX_Drivers!$B$76:$B$84,0),MATCH(YEAR(BA$2),Auxiliar_OPEX_Drivers!$B$76:$I$76,0))*$F21</f>
        <v>21.126039985080112</v>
      </c>
      <c r="BB21" s="107">
        <f>INDEX(Auxiliar_OPEX_Drivers!$B$76:$I$84,MATCH($E21,Auxiliar_OPEX_Drivers!$B$76:$B$84,0),MATCH(YEAR(BB$2),Auxiliar_OPEX_Drivers!$B$76:$I$76,0))*$F21</f>
        <v>21.126039985080112</v>
      </c>
      <c r="BC21" s="107">
        <f>INDEX(Auxiliar_OPEX_Drivers!$B$76:$I$84,MATCH($E21,Auxiliar_OPEX_Drivers!$B$76:$B$84,0),MATCH(YEAR(BC$2),Auxiliar_OPEX_Drivers!$B$76:$I$76,0))*$F21</f>
        <v>21.126039985080112</v>
      </c>
      <c r="BD21" s="107">
        <f>INDEX(Auxiliar_OPEX_Drivers!$B$76:$I$84,MATCH($E21,Auxiliar_OPEX_Drivers!$B$76:$B$84,0),MATCH(YEAR(BD$2),Auxiliar_OPEX_Drivers!$B$76:$I$76,0))*$F21</f>
        <v>21.126039985080112</v>
      </c>
      <c r="BE21" s="107">
        <f>INDEX(Auxiliar_OPEX_Drivers!$B$76:$I$84,MATCH($E21,Auxiliar_OPEX_Drivers!$B$76:$B$84,0),MATCH(YEAR(BE$2),Auxiliar_OPEX_Drivers!$B$76:$I$76,0))*$F21</f>
        <v>21.126039985080112</v>
      </c>
      <c r="BF21" s="107">
        <f>INDEX(Auxiliar_OPEX_Drivers!$B$76:$I$84,MATCH($E21,Auxiliar_OPEX_Drivers!$B$76:$B$84,0),MATCH(YEAR(BF$2),Auxiliar_OPEX_Drivers!$B$76:$I$76,0))*$F21</f>
        <v>21.126039985080112</v>
      </c>
      <c r="BG21" s="107">
        <f>INDEX(Auxiliar_OPEX_Drivers!$B$76:$I$84,MATCH($E21,Auxiliar_OPEX_Drivers!$B$76:$B$84,0),MATCH(YEAR(BG$2),Auxiliar_OPEX_Drivers!$B$76:$I$76,0))*$F21</f>
        <v>21.126039985080112</v>
      </c>
      <c r="BH21" s="107">
        <f>INDEX(Auxiliar_OPEX_Drivers!$B$76:$I$84,MATCH($E21,Auxiliar_OPEX_Drivers!$B$76:$B$84,0),MATCH(YEAR(BH$2),Auxiliar_OPEX_Drivers!$B$76:$I$76,0))*$F21</f>
        <v>21.126039985080112</v>
      </c>
      <c r="BI21" s="107">
        <f>INDEX(Auxiliar_OPEX_Drivers!$B$76:$I$84,MATCH($E21,Auxiliar_OPEX_Drivers!$B$76:$B$84,0),MATCH(YEAR(BI$2),Auxiliar_OPEX_Drivers!$B$76:$I$76,0))*$F21</f>
        <v>21.126039985080112</v>
      </c>
      <c r="BJ21" s="107">
        <f>INDEX(Auxiliar_OPEX_Drivers!$B$76:$I$84,MATCH($E21,Auxiliar_OPEX_Drivers!$B$76:$B$84,0),MATCH(YEAR(BJ$2),Auxiliar_OPEX_Drivers!$B$76:$I$76,0))*$F21</f>
        <v>21.949940769342657</v>
      </c>
      <c r="BK21" s="107">
        <f>INDEX(Auxiliar_OPEX_Drivers!$B$76:$I$84,MATCH($E21,Auxiliar_OPEX_Drivers!$B$76:$B$84,0),MATCH(YEAR(BK$2),Auxiliar_OPEX_Drivers!$B$76:$I$76,0))*$F21</f>
        <v>21.949940769342657</v>
      </c>
      <c r="BL21" s="107">
        <f>INDEX(Auxiliar_OPEX_Drivers!$B$76:$I$84,MATCH($E21,Auxiliar_OPEX_Drivers!$B$76:$B$84,0),MATCH(YEAR(BL$2),Auxiliar_OPEX_Drivers!$B$76:$I$76,0))*$F21</f>
        <v>21.949940769342657</v>
      </c>
      <c r="BM21" s="107">
        <f>INDEX(Auxiliar_OPEX_Drivers!$B$76:$I$84,MATCH($E21,Auxiliar_OPEX_Drivers!$B$76:$B$84,0),MATCH(YEAR(BM$2),Auxiliar_OPEX_Drivers!$B$76:$I$76,0))*$F21</f>
        <v>21.949940769342657</v>
      </c>
      <c r="BN21" s="107">
        <f>INDEX(Auxiliar_OPEX_Drivers!$B$76:$I$84,MATCH($E21,Auxiliar_OPEX_Drivers!$B$76:$B$84,0),MATCH(YEAR(BN$2),Auxiliar_OPEX_Drivers!$B$76:$I$76,0))*$F21</f>
        <v>21.949940769342657</v>
      </c>
      <c r="BO21" s="107">
        <f>INDEX(Auxiliar_OPEX_Drivers!$B$76:$I$84,MATCH($E21,Auxiliar_OPEX_Drivers!$B$76:$B$84,0),MATCH(YEAR(BO$2),Auxiliar_OPEX_Drivers!$B$76:$I$76,0))*$F21</f>
        <v>21.949940769342657</v>
      </c>
      <c r="BP21" s="107">
        <f>INDEX(Auxiliar_OPEX_Drivers!$B$76:$I$84,MATCH($E21,Auxiliar_OPEX_Drivers!$B$76:$B$84,0),MATCH(YEAR(BP$2),Auxiliar_OPEX_Drivers!$B$76:$I$76,0))*$F21</f>
        <v>21.949940769342657</v>
      </c>
      <c r="BQ21" s="107">
        <f>INDEX(Auxiliar_OPEX_Drivers!$B$76:$I$84,MATCH($E21,Auxiliar_OPEX_Drivers!$B$76:$B$84,0),MATCH(YEAR(BQ$2),Auxiliar_OPEX_Drivers!$B$76:$I$76,0))*$F21</f>
        <v>21.949940769342657</v>
      </c>
      <c r="BR21" s="107">
        <f>INDEX(Auxiliar_OPEX_Drivers!$B$76:$I$84,MATCH($E21,Auxiliar_OPEX_Drivers!$B$76:$B$84,0),MATCH(YEAR(BR$2),Auxiliar_OPEX_Drivers!$B$76:$I$76,0))*$F21</f>
        <v>21.949940769342657</v>
      </c>
      <c r="BS21" s="107">
        <f>INDEX(Auxiliar_OPEX_Drivers!$B$76:$I$84,MATCH($E21,Auxiliar_OPEX_Drivers!$B$76:$B$84,0),MATCH(YEAR(BS$2),Auxiliar_OPEX_Drivers!$B$76:$I$76,0))*$F21</f>
        <v>21.949940769342657</v>
      </c>
      <c r="BT21" s="107">
        <f>INDEX(Auxiliar_OPEX_Drivers!$B$76:$I$84,MATCH($E21,Auxiliar_OPEX_Drivers!$B$76:$B$84,0),MATCH(YEAR(BT$2),Auxiliar_OPEX_Drivers!$B$76:$I$76,0))*$F21</f>
        <v>21.949940769342657</v>
      </c>
      <c r="BU21" s="107">
        <f>INDEX(Auxiliar_OPEX_Drivers!$B$76:$I$84,MATCH($E21,Auxiliar_OPEX_Drivers!$B$76:$B$84,0),MATCH(YEAR(BU$2),Auxiliar_OPEX_Drivers!$B$76:$I$76,0))*$F21</f>
        <v>21.949940769342657</v>
      </c>
      <c r="BV21" s="107">
        <f>INDEX(Auxiliar_OPEX_Drivers!$B$76:$I$84,MATCH($E21,Auxiliar_OPEX_Drivers!$B$76:$B$84,0),MATCH(YEAR(BV$2),Auxiliar_OPEX_Drivers!$B$76:$I$76,0))*$F21</f>
        <v>22.776956861132728</v>
      </c>
      <c r="BW21" s="107">
        <f>INDEX(Auxiliar_OPEX_Drivers!$B$76:$I$84,MATCH($E21,Auxiliar_OPEX_Drivers!$B$76:$B$84,0),MATCH(YEAR(BW$2),Auxiliar_OPEX_Drivers!$B$76:$I$76,0))*$F21</f>
        <v>22.776956861132728</v>
      </c>
      <c r="BX21" s="107">
        <f>INDEX(Auxiliar_OPEX_Drivers!$B$76:$I$84,MATCH($E21,Auxiliar_OPEX_Drivers!$B$76:$B$84,0),MATCH(YEAR(BX$2),Auxiliar_OPEX_Drivers!$B$76:$I$76,0))*$F21</f>
        <v>22.776956861132728</v>
      </c>
      <c r="BY21" s="107">
        <f>INDEX(Auxiliar_OPEX_Drivers!$B$76:$I$84,MATCH($E21,Auxiliar_OPEX_Drivers!$B$76:$B$84,0),MATCH(YEAR(BY$2),Auxiliar_OPEX_Drivers!$B$76:$I$76,0))*$F21</f>
        <v>22.776956861132728</v>
      </c>
      <c r="BZ21" s="107">
        <f>INDEX(Auxiliar_OPEX_Drivers!$B$76:$I$84,MATCH($E21,Auxiliar_OPEX_Drivers!$B$76:$B$84,0),MATCH(YEAR(BZ$2),Auxiliar_OPEX_Drivers!$B$76:$I$76,0))*$F21</f>
        <v>22.776956861132728</v>
      </c>
      <c r="CA21" s="107">
        <f>INDEX(Auxiliar_OPEX_Drivers!$B$76:$I$84,MATCH($E21,Auxiliar_OPEX_Drivers!$B$76:$B$84,0),MATCH(YEAR(CA$2),Auxiliar_OPEX_Drivers!$B$76:$I$76,0))*$F21</f>
        <v>22.776956861132728</v>
      </c>
      <c r="CB21" s="107">
        <f>INDEX(Auxiliar_OPEX_Drivers!$B$76:$I$84,MATCH($E21,Auxiliar_OPEX_Drivers!$B$76:$B$84,0),MATCH(YEAR(CB$2),Auxiliar_OPEX_Drivers!$B$76:$I$76,0))*$F21</f>
        <v>22.776956861132728</v>
      </c>
      <c r="CC21" s="107">
        <f>INDEX(Auxiliar_OPEX_Drivers!$B$76:$I$84,MATCH($E21,Auxiliar_OPEX_Drivers!$B$76:$B$84,0),MATCH(YEAR(CC$2),Auxiliar_OPEX_Drivers!$B$76:$I$76,0))*$F21</f>
        <v>22.776956861132728</v>
      </c>
      <c r="CD21" s="107">
        <f>INDEX(Auxiliar_OPEX_Drivers!$B$76:$I$84,MATCH($E21,Auxiliar_OPEX_Drivers!$B$76:$B$84,0),MATCH(YEAR(CD$2),Auxiliar_OPEX_Drivers!$B$76:$I$76,0))*$F21</f>
        <v>22.776956861132728</v>
      </c>
      <c r="CE21" s="107">
        <f>INDEX(Auxiliar_OPEX_Drivers!$B$76:$I$84,MATCH($E21,Auxiliar_OPEX_Drivers!$B$76:$B$84,0),MATCH(YEAR(CE$2),Auxiliar_OPEX_Drivers!$B$76:$I$76,0))*$F21</f>
        <v>22.776956861132728</v>
      </c>
      <c r="CF21" s="107">
        <f>INDEX(Auxiliar_OPEX_Drivers!$B$76:$I$84,MATCH($E21,Auxiliar_OPEX_Drivers!$B$76:$B$84,0),MATCH(YEAR(CF$2),Auxiliar_OPEX_Drivers!$B$76:$I$76,0))*$F21</f>
        <v>22.776956861132728</v>
      </c>
      <c r="CG21" s="107">
        <f>INDEX(Auxiliar_OPEX_Drivers!$B$76:$I$84,MATCH($E21,Auxiliar_OPEX_Drivers!$B$76:$B$84,0),MATCH(YEAR(CG$2),Auxiliar_OPEX_Drivers!$B$76:$I$76,0))*$F21</f>
        <v>22.776956861132728</v>
      </c>
      <c r="CI21" s="51">
        <f>INDEX(Auxiliar_OPEX_CustosUnit!$A$1:$R$129,MATCH(Auxiliar_OPEX_P!$A21,Auxiliar_OPEX_CustosUnit!$A$1:$A$129,0),MATCH(CI$2,Auxiliar_OPEX_CustosUnit!$A$3:$Q$3,0))*(1-DRE_Auxiliar!$A$5)</f>
        <v>17237.256416965382</v>
      </c>
      <c r="CJ21" s="51">
        <f>INDEX(Auxiliar_OPEX_CustosUnit!$A$1:$R$129,MATCH(Auxiliar_OPEX_P!$A21,Auxiliar_OPEX_CustosUnit!$A$1:$A$129,0),MATCH(CJ$2,Auxiliar_OPEX_CustosUnit!$A$3:$Q$3,0))*(1-DRE_Auxiliar!$A$5)</f>
        <v>17828.37454145568</v>
      </c>
      <c r="CK21" s="51">
        <f>INDEX(Auxiliar_OPEX_CustosUnit!$A$1:$R$129,MATCH(Auxiliar_OPEX_P!$A21,Auxiliar_OPEX_CustosUnit!$A$1:$A$129,0),MATCH(CK$2,Auxiliar_OPEX_CustosUnit!$A$3:$Q$3,0))*(1-DRE_Auxiliar!$A$5)</f>
        <v>18678.658854840396</v>
      </c>
      <c r="CL21" s="51">
        <f>INDEX(Auxiliar_OPEX_CustosUnit!$A$1:$R$129,MATCH(Auxiliar_OPEX_P!$A21,Auxiliar_OPEX_CustosUnit!$A$1:$A$129,0),MATCH(CL$2,Auxiliar_OPEX_CustosUnit!$A$3:$Q$3,0))*(1-DRE_Auxiliar!$A$5)</f>
        <v>18661.22394287934</v>
      </c>
      <c r="CM21" s="51">
        <f>INDEX(Auxiliar_OPEX_CustosUnit!$A$1:$R$129,MATCH(Auxiliar_OPEX_P!$A21,Auxiliar_OPEX_CustosUnit!$A$1:$A$129,0),MATCH(CM$2,Auxiliar_OPEX_CustosUnit!$A$3:$Q$3,0))*(1-DRE_Auxiliar!$A$5)</f>
        <v>18672.460606167046</v>
      </c>
      <c r="CN21" s="51">
        <f>INDEX(Auxiliar_OPEX_CustosUnit!$A$1:$R$129,MATCH(Auxiliar_OPEX_P!$A21,Auxiliar_OPEX_CustosUnit!$A$1:$A$129,0),MATCH(CN$2,Auxiliar_OPEX_CustosUnit!$A$3:$Q$3,0))*(1-DRE_Auxiliar!$A$5)</f>
        <v>19834.000848224838</v>
      </c>
      <c r="CO21" s="51">
        <f>INDEX(Auxiliar_OPEX_CustosUnit!$A$1:$R$129,MATCH(Auxiliar_OPEX_P!$A21,Auxiliar_OPEX_CustosUnit!$A$1:$A$129,0),MATCH(CO$2,Auxiliar_OPEX_CustosUnit!$A$3:$Q$3,0))*(1-DRE_Auxiliar!$A$5)</f>
        <v>19119.227131720727</v>
      </c>
      <c r="CP21" s="51">
        <f>INDEX(Auxiliar_OPEX_CustosUnit!$A$1:$R$129,MATCH(Auxiliar_OPEX_P!$A21,Auxiliar_OPEX_CustosUnit!$A$1:$A$129,0),MATCH(CP$2,Auxiliar_OPEX_CustosUnit!$A$3:$Q$3,0))*(1-DRE_Auxiliar!$A$5)</f>
        <v>19743.718824422827</v>
      </c>
      <c r="CQ21" s="51">
        <f>INDEX(Auxiliar_OPEX_CustosUnit!$A$1:$R$129,MATCH(Auxiliar_OPEX_P!$A21,Auxiliar_OPEX_CustosUnit!$A$1:$A$129,0),MATCH(CQ$2,Auxiliar_OPEX_CustosUnit!$A$3:$Q$3,0))*(1-DRE_Auxiliar!$A$5)</f>
        <v>19749.244664389553</v>
      </c>
      <c r="CR21" s="51">
        <f>INDEX(Auxiliar_OPEX_CustosUnit!$A$1:$R$129,MATCH(Auxiliar_OPEX_P!$A21,Auxiliar_OPEX_CustosUnit!$A$1:$A$129,0),MATCH(CR$2,Auxiliar_OPEX_CustosUnit!$A$3:$Q$3,0))*(1-DRE_Auxiliar!$A$5)</f>
        <v>19749.244664389553</v>
      </c>
      <c r="CS21" s="51">
        <f>INDEX(Auxiliar_OPEX_CustosUnit!$A$1:$R$129,MATCH(Auxiliar_OPEX_P!$A21,Auxiliar_OPEX_CustosUnit!$A$1:$A$129,0),MATCH(CS$2,Auxiliar_OPEX_CustosUnit!$A$3:$Q$3,0))*(1-DRE_Auxiliar!$A$5)</f>
        <v>19360.047852935761</v>
      </c>
      <c r="CT21" s="51">
        <f>INDEX(Auxiliar_OPEX_CustosUnit!$A$1:$R$129,MATCH(Auxiliar_OPEX_P!$A21,Auxiliar_OPEX_CustosUnit!$A$1:$A$129,0),MATCH(CT$2,Auxiliar_OPEX_CustosUnit!$A$3:$Q$3,0))*(1-DRE_Auxiliar!$A$5)</f>
        <v>18967.129219853628</v>
      </c>
      <c r="CU21" s="53">
        <f t="shared" si="227"/>
        <v>17237.256416965382</v>
      </c>
      <c r="CV21" s="53">
        <f t="shared" si="228"/>
        <v>17828.37454145568</v>
      </c>
      <c r="CW21" s="53">
        <f t="shared" si="229"/>
        <v>18678.658854840396</v>
      </c>
      <c r="CX21" s="53">
        <f t="shared" si="230"/>
        <v>18661.22394287934</v>
      </c>
      <c r="CY21" s="53">
        <f t="shared" si="231"/>
        <v>18672.460606167046</v>
      </c>
      <c r="CZ21" s="53">
        <f t="shared" si="232"/>
        <v>19834.000848224838</v>
      </c>
      <c r="DA21" s="53">
        <f t="shared" si="233"/>
        <v>19119.227131720727</v>
      </c>
      <c r="DB21" s="53">
        <f t="shared" si="234"/>
        <v>19743.718824422827</v>
      </c>
      <c r="DC21" s="53">
        <f t="shared" si="235"/>
        <v>19749.244664389553</v>
      </c>
      <c r="DD21" s="53">
        <f t="shared" si="236"/>
        <v>19749.244664389553</v>
      </c>
      <c r="DE21" s="53">
        <f t="shared" si="237"/>
        <v>19360.047852935761</v>
      </c>
      <c r="DF21" s="53">
        <f t="shared" si="238"/>
        <v>18967.129219853628</v>
      </c>
      <c r="DG21" s="53">
        <f t="shared" si="239"/>
        <v>17237.256416965382</v>
      </c>
      <c r="DH21" s="53">
        <f t="shared" si="240"/>
        <v>17828.37454145568</v>
      </c>
      <c r="DI21" s="53">
        <f t="shared" si="241"/>
        <v>18678.658854840396</v>
      </c>
      <c r="DJ21" s="53">
        <f t="shared" si="242"/>
        <v>18661.22394287934</v>
      </c>
      <c r="DK21" s="53">
        <f t="shared" si="243"/>
        <v>18672.460606167046</v>
      </c>
      <c r="DL21" s="53">
        <f t="shared" si="244"/>
        <v>19834.000848224838</v>
      </c>
      <c r="DM21" s="53">
        <f t="shared" si="245"/>
        <v>19119.227131720727</v>
      </c>
      <c r="DN21" s="53">
        <f t="shared" si="246"/>
        <v>19743.718824422827</v>
      </c>
      <c r="DO21" s="53">
        <f t="shared" si="247"/>
        <v>19749.244664389553</v>
      </c>
      <c r="DP21" s="53">
        <f t="shared" si="248"/>
        <v>19749.244664389553</v>
      </c>
      <c r="DQ21" s="53">
        <f t="shared" si="249"/>
        <v>19360.047852935761</v>
      </c>
      <c r="DR21" s="53">
        <f t="shared" si="250"/>
        <v>18967.129219853628</v>
      </c>
      <c r="DS21" s="53">
        <f t="shared" si="251"/>
        <v>17237.256416965382</v>
      </c>
      <c r="DT21" s="53">
        <f t="shared" si="252"/>
        <v>17828.37454145568</v>
      </c>
      <c r="DU21" s="53">
        <f t="shared" si="253"/>
        <v>18678.658854840396</v>
      </c>
      <c r="DV21" s="53">
        <f t="shared" si="254"/>
        <v>18661.22394287934</v>
      </c>
      <c r="DW21" s="53">
        <f t="shared" si="255"/>
        <v>18672.460606167046</v>
      </c>
      <c r="DX21" s="53">
        <f t="shared" si="256"/>
        <v>19834.000848224838</v>
      </c>
      <c r="DY21" s="53">
        <f t="shared" si="257"/>
        <v>19119.227131720727</v>
      </c>
      <c r="DZ21" s="53">
        <f t="shared" si="258"/>
        <v>19743.718824422827</v>
      </c>
      <c r="EA21" s="53">
        <f t="shared" si="259"/>
        <v>19749.244664389553</v>
      </c>
      <c r="EB21" s="53">
        <f t="shared" si="260"/>
        <v>19749.244664389553</v>
      </c>
      <c r="EC21" s="53">
        <f t="shared" si="261"/>
        <v>19360.047852935761</v>
      </c>
      <c r="ED21" s="53">
        <f t="shared" si="262"/>
        <v>18967.129219853628</v>
      </c>
      <c r="EE21" s="53">
        <f t="shared" si="263"/>
        <v>17237.256416965382</v>
      </c>
      <c r="EF21" s="53">
        <f t="shared" si="264"/>
        <v>17828.37454145568</v>
      </c>
      <c r="EG21" s="53">
        <f t="shared" si="265"/>
        <v>18678.658854840396</v>
      </c>
      <c r="EH21" s="53">
        <f t="shared" si="266"/>
        <v>18661.22394287934</v>
      </c>
      <c r="EI21" s="53">
        <f t="shared" si="267"/>
        <v>18672.460606167046</v>
      </c>
      <c r="EJ21" s="53">
        <f t="shared" si="268"/>
        <v>19834.000848224838</v>
      </c>
      <c r="EK21" s="53">
        <f t="shared" si="269"/>
        <v>19119.227131720727</v>
      </c>
      <c r="EL21" s="53">
        <f t="shared" si="270"/>
        <v>19743.718824422827</v>
      </c>
      <c r="EM21" s="53">
        <f t="shared" si="271"/>
        <v>19749.244664389553</v>
      </c>
      <c r="EN21" s="53">
        <f t="shared" si="272"/>
        <v>19749.244664389553</v>
      </c>
      <c r="EO21" s="53">
        <f t="shared" si="273"/>
        <v>19360.047852935761</v>
      </c>
      <c r="EP21" s="53">
        <f t="shared" si="274"/>
        <v>18967.129219853628</v>
      </c>
      <c r="EQ21" s="53">
        <f t="shared" si="275"/>
        <v>17237.256416965382</v>
      </c>
      <c r="ER21" s="53">
        <f t="shared" si="276"/>
        <v>17828.37454145568</v>
      </c>
      <c r="ES21" s="53">
        <f t="shared" si="277"/>
        <v>18678.658854840396</v>
      </c>
      <c r="ET21" s="53">
        <f t="shared" si="278"/>
        <v>18661.22394287934</v>
      </c>
      <c r="EU21" s="53">
        <f t="shared" si="279"/>
        <v>18672.460606167046</v>
      </c>
      <c r="EV21" s="53">
        <f t="shared" si="280"/>
        <v>19834.000848224838</v>
      </c>
      <c r="EW21" s="53">
        <f t="shared" si="281"/>
        <v>19119.227131720727</v>
      </c>
      <c r="EX21" s="53">
        <f t="shared" si="282"/>
        <v>19743.718824422827</v>
      </c>
      <c r="EY21" s="53">
        <f t="shared" si="283"/>
        <v>19749.244664389553</v>
      </c>
      <c r="EZ21" s="53">
        <f t="shared" si="284"/>
        <v>19749.244664389553</v>
      </c>
      <c r="FA21" s="53">
        <f t="shared" si="285"/>
        <v>19360.047852935761</v>
      </c>
      <c r="FB21" s="53">
        <f t="shared" si="286"/>
        <v>18967.129219853628</v>
      </c>
      <c r="FC21" s="53">
        <f t="shared" si="287"/>
        <v>17237.256416965382</v>
      </c>
      <c r="FD21" s="53">
        <f t="shared" si="288"/>
        <v>17828.37454145568</v>
      </c>
      <c r="FE21" s="53">
        <f t="shared" si="289"/>
        <v>18678.658854840396</v>
      </c>
      <c r="FF21" s="53">
        <f t="shared" si="290"/>
        <v>18661.22394287934</v>
      </c>
      <c r="FG21" s="53">
        <f t="shared" si="291"/>
        <v>18672.460606167046</v>
      </c>
      <c r="FH21" s="53">
        <f t="shared" si="292"/>
        <v>19834.000848224838</v>
      </c>
      <c r="FI21" s="53">
        <f t="shared" si="293"/>
        <v>19119.227131720727</v>
      </c>
      <c r="FJ21" s="53">
        <f t="shared" si="294"/>
        <v>19743.718824422827</v>
      </c>
      <c r="FK21" s="53">
        <f t="shared" si="295"/>
        <v>19749.244664389553</v>
      </c>
      <c r="FL21" s="53">
        <f t="shared" si="296"/>
        <v>19749.244664389553</v>
      </c>
      <c r="FM21" s="53">
        <f t="shared" si="297"/>
        <v>19360.047852935761</v>
      </c>
      <c r="FN21" s="53">
        <f t="shared" si="298"/>
        <v>18967.129219853628</v>
      </c>
      <c r="FP21" s="51">
        <f t="shared" si="299"/>
        <v>36980.808230513845</v>
      </c>
      <c r="FQ21" s="51">
        <f t="shared" si="306"/>
        <v>39281.238679909307</v>
      </c>
      <c r="FR21" s="51">
        <f t="shared" si="307"/>
        <v>37865.629334372919</v>
      </c>
      <c r="FS21" s="51">
        <f t="shared" si="308"/>
        <v>39102.435131769424</v>
      </c>
      <c r="FT21" s="51">
        <f t="shared" si="309"/>
        <v>39113.37905782352</v>
      </c>
      <c r="FU21" s="51">
        <f t="shared" si="310"/>
        <v>39113.37905782352</v>
      </c>
      <c r="FV21" s="51">
        <f t="shared" si="311"/>
        <v>38342.574772739288</v>
      </c>
      <c r="FW21" s="51">
        <f t="shared" si="312"/>
        <v>37564.399419920126</v>
      </c>
      <c r="FX21" s="51">
        <f t="shared" si="313"/>
        <v>36383.530759440844</v>
      </c>
      <c r="FY21" s="51">
        <f t="shared" si="314"/>
        <v>37631.233058728329</v>
      </c>
      <c r="FZ21" s="51">
        <f t="shared" si="315"/>
        <v>39425.970267594959</v>
      </c>
      <c r="GA21" s="51">
        <f t="shared" si="316"/>
        <v>39389.169535490117</v>
      </c>
      <c r="GB21" s="51">
        <f t="shared" si="317"/>
        <v>39412.88731716443</v>
      </c>
      <c r="GC21" s="51">
        <f t="shared" si="318"/>
        <v>41864.607828999695</v>
      </c>
      <c r="GD21" s="51">
        <f t="shared" si="319"/>
        <v>40355.899547856337</v>
      </c>
      <c r="GE21" s="51">
        <f t="shared" si="320"/>
        <v>41674.045090326726</v>
      </c>
      <c r="GF21" s="51">
        <f t="shared" si="321"/>
        <v>41685.708754400512</v>
      </c>
      <c r="GG21" s="51">
        <f t="shared" si="322"/>
        <v>41685.708754400512</v>
      </c>
      <c r="GH21" s="51">
        <f t="shared" si="323"/>
        <v>40864.211770282534</v>
      </c>
      <c r="GI21" s="51">
        <f t="shared" si="324"/>
        <v>40034.858952937946</v>
      </c>
      <c r="GJ21" s="51">
        <f t="shared" si="325"/>
        <v>38529.804952481012</v>
      </c>
      <c r="GK21" s="51">
        <f t="shared" si="326"/>
        <v>39851.109543510429</v>
      </c>
      <c r="GL21" s="51">
        <f t="shared" si="327"/>
        <v>41751.718779480412</v>
      </c>
      <c r="GM21" s="51">
        <f t="shared" si="328"/>
        <v>41712.74716236379</v>
      </c>
      <c r="GN21" s="51">
        <f t="shared" si="329"/>
        <v>41737.86406231115</v>
      </c>
      <c r="GO21" s="51">
        <f t="shared" si="330"/>
        <v>44334.212221690868</v>
      </c>
      <c r="GP21" s="51">
        <f t="shared" si="331"/>
        <v>42736.504836253494</v>
      </c>
      <c r="GQ21" s="51">
        <f t="shared" si="332"/>
        <v>44132.408136187849</v>
      </c>
      <c r="GR21" s="51">
        <f t="shared" si="333"/>
        <v>44144.759842919266</v>
      </c>
      <c r="GS21" s="51">
        <f t="shared" si="334"/>
        <v>44144.759842919266</v>
      </c>
      <c r="GT21" s="51">
        <f t="shared" si="335"/>
        <v>43274.802532387934</v>
      </c>
      <c r="GU21" s="51">
        <f t="shared" si="336"/>
        <v>42396.525970930641</v>
      </c>
      <c r="GV21" s="51">
        <f t="shared" si="337"/>
        <v>40461.301024613764</v>
      </c>
      <c r="GW21" s="51">
        <f t="shared" si="338"/>
        <v>41848.842510193048</v>
      </c>
      <c r="GX21" s="51">
        <f t="shared" si="339"/>
        <v>43844.729136704264</v>
      </c>
      <c r="GY21" s="51">
        <f t="shared" si="340"/>
        <v>43803.803875506688</v>
      </c>
      <c r="GZ21" s="51">
        <f t="shared" si="341"/>
        <v>43830.179883660086</v>
      </c>
      <c r="HA21" s="51">
        <f t="shared" si="342"/>
        <v>46556.682770734791</v>
      </c>
      <c r="HB21" s="51">
        <f t="shared" si="343"/>
        <v>44878.882440544752</v>
      </c>
      <c r="HC21" s="51">
        <f t="shared" si="344"/>
        <v>46344.762262400924</v>
      </c>
      <c r="HD21" s="51">
        <f t="shared" si="345"/>
        <v>46357.733159212992</v>
      </c>
      <c r="HE21" s="51">
        <f t="shared" si="346"/>
        <v>46357.733159212992</v>
      </c>
      <c r="HF21" s="51">
        <f t="shared" si="347"/>
        <v>45444.16495757315</v>
      </c>
      <c r="HG21" s="51">
        <f t="shared" si="348"/>
        <v>44521.86046161702</v>
      </c>
      <c r="HH21" s="51">
        <f t="shared" si="349"/>
        <v>42424.053806704134</v>
      </c>
      <c r="HI21" s="51">
        <f t="shared" si="350"/>
        <v>43878.904074802042</v>
      </c>
      <c r="HJ21" s="51">
        <f t="shared" si="351"/>
        <v>45971.609931780884</v>
      </c>
      <c r="HK21" s="51">
        <f t="shared" si="352"/>
        <v>45928.699411379101</v>
      </c>
      <c r="HL21" s="51">
        <f t="shared" si="353"/>
        <v>45956.354903436193</v>
      </c>
      <c r="HM21" s="51">
        <f t="shared" si="354"/>
        <v>48815.118765602325</v>
      </c>
      <c r="HN21" s="51">
        <f t="shared" si="355"/>
        <v>47055.929375187334</v>
      </c>
      <c r="HO21" s="51">
        <f t="shared" si="356"/>
        <v>48592.918123986012</v>
      </c>
      <c r="HP21" s="51">
        <f t="shared" si="357"/>
        <v>48606.51823101029</v>
      </c>
      <c r="HQ21" s="51">
        <f t="shared" si="358"/>
        <v>48606.51823101029</v>
      </c>
      <c r="HR21" s="51">
        <f t="shared" si="359"/>
        <v>47648.633398812599</v>
      </c>
      <c r="HS21" s="51">
        <f t="shared" si="360"/>
        <v>46681.58848004428</v>
      </c>
      <c r="HT21" s="51">
        <f t="shared" si="361"/>
        <v>44078.562234579163</v>
      </c>
      <c r="HU21" s="51">
        <f t="shared" si="362"/>
        <v>45590.150645637936</v>
      </c>
      <c r="HV21" s="51">
        <f t="shared" si="363"/>
        <v>47764.470567439792</v>
      </c>
      <c r="HW21" s="51">
        <f t="shared" si="364"/>
        <v>47719.886566753143</v>
      </c>
      <c r="HX21" s="51">
        <f t="shared" si="365"/>
        <v>47748.620603658732</v>
      </c>
      <c r="HY21" s="51">
        <f t="shared" si="366"/>
        <v>50718.874257083589</v>
      </c>
      <c r="HZ21" s="51">
        <f t="shared" si="367"/>
        <v>48891.077710786434</v>
      </c>
      <c r="IA21" s="51">
        <f t="shared" si="368"/>
        <v>50488.007945847196</v>
      </c>
      <c r="IB21" s="51">
        <f t="shared" si="305"/>
        <v>50502.138447533755</v>
      </c>
      <c r="IC21" s="51">
        <f t="shared" si="369"/>
        <v>50502.138447533755</v>
      </c>
      <c r="ID21" s="51">
        <f t="shared" si="370"/>
        <v>49506.896776807022</v>
      </c>
      <c r="IE21" s="51">
        <f t="shared" si="371"/>
        <v>48502.137782539794</v>
      </c>
      <c r="IF21" s="51">
        <f t="shared" si="372"/>
        <v>45739.326637273211</v>
      </c>
      <c r="IG21" s="51">
        <f t="shared" si="373"/>
        <v>47307.867727760393</v>
      </c>
      <c r="IH21" s="51">
        <f t="shared" si="374"/>
        <v>49564.11031089996</v>
      </c>
      <c r="II21" s="51">
        <f t="shared" si="375"/>
        <v>49517.846502217857</v>
      </c>
      <c r="IJ21" s="51">
        <f t="shared" si="376"/>
        <v>49547.663162131532</v>
      </c>
      <c r="IK21" s="51">
        <f t="shared" si="377"/>
        <v>52629.828168479566</v>
      </c>
      <c r="IL21" s="51">
        <f t="shared" si="378"/>
        <v>50733.165051097283</v>
      </c>
      <c r="IM21" s="51">
        <f t="shared" si="379"/>
        <v>52390.263421267831</v>
      </c>
      <c r="IN21" s="51">
        <f t="shared" si="380"/>
        <v>52404.926323128158</v>
      </c>
      <c r="IO21" s="51">
        <f t="shared" si="381"/>
        <v>52404.926323128158</v>
      </c>
      <c r="IP21" s="51">
        <f t="shared" si="382"/>
        <v>51372.18656137876</v>
      </c>
      <c r="IQ21" s="51">
        <f t="shared" si="383"/>
        <v>50329.570888345879</v>
      </c>
      <c r="IS21" s="51">
        <f t="shared" si="300"/>
        <v>462625.8263927768</v>
      </c>
      <c r="IT21" s="51">
        <f t="shared" si="300"/>
        <v>491748.28519935103</v>
      </c>
      <c r="IU21" s="51">
        <f t="shared" si="300"/>
        <v>518952.82981396723</v>
      </c>
      <c r="IV21" s="51">
        <f t="shared" si="300"/>
        <v>544621.44133939897</v>
      </c>
      <c r="IW21" s="51">
        <f t="shared" si="300"/>
        <v>568908.915223722</v>
      </c>
      <c r="IX21" s="51">
        <f t="shared" si="300"/>
        <v>590788.08570841455</v>
      </c>
      <c r="IZ21" s="111">
        <f t="shared" si="301"/>
        <v>258894.97275461155</v>
      </c>
      <c r="JA21" s="111">
        <f t="shared" si="5"/>
        <v>267773.27142539358</v>
      </c>
      <c r="JB21" s="111">
        <f t="shared" si="6"/>
        <v>280544.11667027528</v>
      </c>
      <c r="JC21" s="111">
        <f t="shared" si="7"/>
        <v>280282.25301007624</v>
      </c>
      <c r="JD21" s="111">
        <f t="shared" si="8"/>
        <v>280451.02207432594</v>
      </c>
      <c r="JE21" s="111">
        <f t="shared" si="9"/>
        <v>297896.77573991293</v>
      </c>
      <c r="JF21" s="111">
        <f t="shared" si="10"/>
        <v>287161.23190487945</v>
      </c>
      <c r="JG21" s="111">
        <f t="shared" si="11"/>
        <v>296540.78488341864</v>
      </c>
      <c r="JH21" s="111">
        <f t="shared" si="12"/>
        <v>316131.53377264237</v>
      </c>
      <c r="JI21" s="111">
        <f t="shared" si="13"/>
        <v>316131.53377264237</v>
      </c>
      <c r="JJ21" s="111">
        <f t="shared" si="14"/>
        <v>309901.55449823692</v>
      </c>
      <c r="JK21" s="111">
        <f t="shared" si="15"/>
        <v>303611.99901219452</v>
      </c>
      <c r="JL21" s="111">
        <f t="shared" si="16"/>
        <v>275921.45430013706</v>
      </c>
      <c r="JM21" s="111">
        <f t="shared" si="17"/>
        <v>285383.64298185805</v>
      </c>
      <c r="JN21" s="111">
        <f t="shared" si="18"/>
        <v>298994.37537699682</v>
      </c>
      <c r="JO21" s="111">
        <f t="shared" si="19"/>
        <v>298715.28999661375</v>
      </c>
      <c r="JP21" s="111">
        <f t="shared" si="20"/>
        <v>298895.1583237318</v>
      </c>
      <c r="JQ21" s="111">
        <f t="shared" si="21"/>
        <v>317488.24907228508</v>
      </c>
      <c r="JR21" s="111">
        <f t="shared" si="22"/>
        <v>306046.67167837813</v>
      </c>
      <c r="JS21" s="111">
        <f t="shared" si="23"/>
        <v>316043.08014852914</v>
      </c>
      <c r="JT21" s="111">
        <f t="shared" si="24"/>
        <v>334780.21734952065</v>
      </c>
      <c r="JU21" s="111">
        <f t="shared" si="25"/>
        <v>334780.21734952065</v>
      </c>
      <c r="JV21" s="111">
        <f t="shared" si="26"/>
        <v>328182.72993446112</v>
      </c>
      <c r="JW21" s="111">
        <f t="shared" si="27"/>
        <v>321522.1518911348</v>
      </c>
      <c r="JX21" s="111">
        <f t="shared" si="28"/>
        <v>292198.13455379364</v>
      </c>
      <c r="JY21" s="111">
        <f t="shared" si="29"/>
        <v>302218.5002720296</v>
      </c>
      <c r="JZ21" s="111">
        <f t="shared" si="30"/>
        <v>316632.13340490067</v>
      </c>
      <c r="KA21" s="111">
        <f t="shared" si="31"/>
        <v>316336.58470341965</v>
      </c>
      <c r="KB21" s="111">
        <f t="shared" si="32"/>
        <v>316527.06351117499</v>
      </c>
      <c r="KC21" s="111">
        <f t="shared" si="33"/>
        <v>336216.96564690012</v>
      </c>
      <c r="KD21" s="111">
        <f t="shared" si="34"/>
        <v>324100.44654789654</v>
      </c>
      <c r="KE21" s="111">
        <f t="shared" si="35"/>
        <v>334686.54582250596</v>
      </c>
      <c r="KF21" s="111">
        <f t="shared" si="36"/>
        <v>351562.72314304428</v>
      </c>
      <c r="KG21" s="111">
        <f t="shared" si="37"/>
        <v>351562.72314304428</v>
      </c>
      <c r="KH21" s="111">
        <f t="shared" si="38"/>
        <v>344634.50420614472</v>
      </c>
      <c r="KI21" s="111">
        <f t="shared" si="39"/>
        <v>337640.03191277786</v>
      </c>
      <c r="KJ21" s="111">
        <f t="shared" si="40"/>
        <v>306846.00390769308</v>
      </c>
      <c r="KK21" s="111">
        <f t="shared" si="41"/>
        <v>317368.68976614194</v>
      </c>
      <c r="KL21" s="111">
        <f t="shared" si="42"/>
        <v>332504.87718693732</v>
      </c>
      <c r="KM21" s="111">
        <f t="shared" si="43"/>
        <v>332194.51265244756</v>
      </c>
      <c r="KN21" s="111">
        <f t="shared" si="44"/>
        <v>332394.54014775681</v>
      </c>
      <c r="KO21" s="111">
        <f t="shared" si="45"/>
        <v>353071.4955188341</v>
      </c>
      <c r="KP21" s="111">
        <f t="shared" si="46"/>
        <v>340347.57627657743</v>
      </c>
      <c r="KQ21" s="111">
        <f t="shared" si="47"/>
        <v>351464.35586979566</v>
      </c>
      <c r="KR21" s="111">
        <f t="shared" si="48"/>
        <v>368616.81422401348</v>
      </c>
      <c r="KS21" s="111">
        <f t="shared" si="49"/>
        <v>368616.81422401348</v>
      </c>
      <c r="KT21" s="111">
        <f t="shared" si="50"/>
        <v>361352.51165537263</v>
      </c>
      <c r="KU21" s="111">
        <f t="shared" si="51"/>
        <v>354018.74182076484</v>
      </c>
      <c r="KV21" s="111">
        <f t="shared" si="52"/>
        <v>321730.91449118528</v>
      </c>
      <c r="KW21" s="111">
        <f t="shared" si="53"/>
        <v>332764.04935697495</v>
      </c>
      <c r="KX21" s="111">
        <f t="shared" si="54"/>
        <v>348634.48390324798</v>
      </c>
      <c r="KY21" s="111">
        <f t="shared" si="55"/>
        <v>348309.06377642415</v>
      </c>
      <c r="KZ21" s="111">
        <f t="shared" si="56"/>
        <v>348518.79448228201</v>
      </c>
      <c r="LA21" s="111">
        <f t="shared" si="57"/>
        <v>370198.77621810843</v>
      </c>
      <c r="LB21" s="111">
        <f t="shared" si="58"/>
        <v>356857.62749337329</v>
      </c>
      <c r="LC21" s="111">
        <f t="shared" si="59"/>
        <v>368513.67521494959</v>
      </c>
      <c r="LD21" s="111">
        <f t="shared" si="60"/>
        <v>382992.61217507342</v>
      </c>
      <c r="LE21" s="111">
        <f t="shared" si="61"/>
        <v>382992.61217507342</v>
      </c>
      <c r="LF21" s="111">
        <f t="shared" si="62"/>
        <v>375445.0068867724</v>
      </c>
      <c r="LG21" s="111">
        <f t="shared" si="63"/>
        <v>367825.22515771579</v>
      </c>
      <c r="LH21" s="111">
        <f t="shared" si="64"/>
        <v>334278.19514378259</v>
      </c>
      <c r="LI21" s="111">
        <f t="shared" si="65"/>
        <v>345741.6145529708</v>
      </c>
      <c r="LJ21" s="111">
        <f t="shared" si="66"/>
        <v>362230.98494706466</v>
      </c>
      <c r="LK21" s="111">
        <f t="shared" si="67"/>
        <v>361892.87366288737</v>
      </c>
      <c r="LL21" s="111">
        <f t="shared" si="68"/>
        <v>362110.78371959203</v>
      </c>
      <c r="LM21" s="111">
        <f t="shared" si="69"/>
        <v>384636.26958054362</v>
      </c>
      <c r="LN21" s="111">
        <f t="shared" si="70"/>
        <v>370774.82538609265</v>
      </c>
      <c r="LO21" s="111">
        <f t="shared" si="71"/>
        <v>382885.45081678953</v>
      </c>
      <c r="LP21" s="111">
        <f t="shared" si="72"/>
        <v>397422.76743762835</v>
      </c>
      <c r="LQ21" s="111">
        <f t="shared" si="73"/>
        <v>397422.76743762835</v>
      </c>
      <c r="LR21" s="111">
        <f t="shared" si="74"/>
        <v>389590.78821440437</v>
      </c>
      <c r="LS21" s="111">
        <f t="shared" si="75"/>
        <v>381683.91313179024</v>
      </c>
      <c r="LT21" s="111">
        <f t="shared" si="76"/>
        <v>346872.91917623061</v>
      </c>
      <c r="LU21" s="111">
        <f t="shared" si="77"/>
        <v>358768.25010709261</v>
      </c>
      <c r="LV21" s="111">
        <f t="shared" si="78"/>
        <v>375878.89664961456</v>
      </c>
      <c r="LW21" s="111">
        <f t="shared" si="79"/>
        <v>375528.04622068204</v>
      </c>
      <c r="LX21" s="111">
        <f t="shared" si="80"/>
        <v>375754.16655573552</v>
      </c>
      <c r="LY21" s="111">
        <f t="shared" si="81"/>
        <v>399128.35353520751</v>
      </c>
      <c r="LZ21" s="111">
        <f t="shared" si="82"/>
        <v>384744.64654630411</v>
      </c>
      <c r="MA21" s="111">
        <f t="shared" si="83"/>
        <v>397311.56852094509</v>
      </c>
      <c r="MD21" s="111"/>
      <c r="ME21" s="111">
        <f t="shared" si="302"/>
        <v>247094.51168435821</v>
      </c>
      <c r="MF21" s="111">
        <f t="shared" si="84"/>
        <v>258879.12989058485</v>
      </c>
      <c r="MG21" s="111">
        <f t="shared" si="85"/>
        <v>258637.48862108719</v>
      </c>
      <c r="MH21" s="111">
        <f t="shared" si="86"/>
        <v>258793.22451397983</v>
      </c>
      <c r="MI21" s="111">
        <f t="shared" si="87"/>
        <v>274891.7318818628</v>
      </c>
      <c r="MJ21" s="111">
        <f t="shared" si="88"/>
        <v>264985.23917083535</v>
      </c>
      <c r="MK21" s="111">
        <f t="shared" si="89"/>
        <v>273640.45726154553</v>
      </c>
      <c r="ML21" s="111">
        <f t="shared" si="90"/>
        <v>291718.31284640497</v>
      </c>
      <c r="MM21" s="111">
        <f t="shared" si="91"/>
        <v>291718.31284640497</v>
      </c>
      <c r="MN21" s="111">
        <f t="shared" si="92"/>
        <v>285969.44299685472</v>
      </c>
      <c r="MO21" s="111">
        <f t="shared" si="93"/>
        <v>280165.59770168172</v>
      </c>
      <c r="MP21" s="111">
        <f t="shared" si="94"/>
        <v>254613.45208431728</v>
      </c>
      <c r="MQ21" s="111">
        <f t="shared" si="95"/>
        <v>274282.30113850691</v>
      </c>
      <c r="MR21" s="111">
        <f t="shared" si="96"/>
        <v>287363.57994801603</v>
      </c>
      <c r="MS21" s="111">
        <f t="shared" si="97"/>
        <v>287095.35090886801</v>
      </c>
      <c r="MT21" s="111">
        <f t="shared" si="98"/>
        <v>287268.22240966035</v>
      </c>
      <c r="MU21" s="111">
        <f t="shared" si="99"/>
        <v>305138.04726193642</v>
      </c>
      <c r="MV21" s="111">
        <f t="shared" si="100"/>
        <v>294141.5439463816</v>
      </c>
      <c r="MW21" s="111">
        <f t="shared" si="101"/>
        <v>303749.09499473573</v>
      </c>
      <c r="MX21" s="111">
        <f t="shared" si="102"/>
        <v>321757.36293377308</v>
      </c>
      <c r="MY21" s="111">
        <f t="shared" si="103"/>
        <v>321757.36293377308</v>
      </c>
      <c r="MZ21" s="111">
        <f t="shared" si="104"/>
        <v>315416.51588652341</v>
      </c>
      <c r="NA21" s="111">
        <f t="shared" si="105"/>
        <v>309015.0324183476</v>
      </c>
      <c r="NB21" s="111">
        <f t="shared" si="106"/>
        <v>280831.7109431827</v>
      </c>
      <c r="NC21" s="111">
        <f t="shared" si="107"/>
        <v>360759.8031500635</v>
      </c>
      <c r="ND21" s="111">
        <f t="shared" si="108"/>
        <v>377965.43234553409</v>
      </c>
      <c r="NE21" s="111">
        <f t="shared" si="109"/>
        <v>377612.63431605691</v>
      </c>
      <c r="NF21" s="111">
        <f t="shared" si="110"/>
        <v>377840.00986430497</v>
      </c>
      <c r="NG21" s="111">
        <f t="shared" si="111"/>
        <v>401343.94894194073</v>
      </c>
      <c r="NH21" s="111">
        <f t="shared" si="112"/>
        <v>386880.3967732747</v>
      </c>
      <c r="NI21" s="111">
        <f t="shared" si="113"/>
        <v>399517.07879968121</v>
      </c>
      <c r="NJ21" s="111">
        <f t="shared" si="114"/>
        <v>419662.2598610752</v>
      </c>
      <c r="NK21" s="111">
        <f t="shared" si="115"/>
        <v>419662.2598610752</v>
      </c>
      <c r="NL21" s="111">
        <f t="shared" si="116"/>
        <v>411392.00870965101</v>
      </c>
      <c r="NM21" s="111">
        <f t="shared" si="117"/>
        <v>403042.67058037588</v>
      </c>
      <c r="NN21" s="111">
        <f t="shared" si="118"/>
        <v>366283.6784230051</v>
      </c>
      <c r="NO21" s="111">
        <f t="shared" si="119"/>
        <v>373725.66304226941</v>
      </c>
      <c r="NP21" s="111">
        <f t="shared" si="120"/>
        <v>391549.66982736567</v>
      </c>
      <c r="NQ21" s="111">
        <f t="shared" si="121"/>
        <v>391184.19208750903</v>
      </c>
      <c r="NR21" s="111">
        <f t="shared" si="122"/>
        <v>391419.73960911937</v>
      </c>
      <c r="NS21" s="111">
        <f t="shared" si="123"/>
        <v>415768.42019713006</v>
      </c>
      <c r="NT21" s="111">
        <f t="shared" si="124"/>
        <v>400785.04184681881</v>
      </c>
      <c r="NU21" s="111">
        <f t="shared" si="125"/>
        <v>413875.89156936604</v>
      </c>
      <c r="NV21" s="111">
        <f t="shared" si="126"/>
        <v>434074.21004860388</v>
      </c>
      <c r="NW21" s="111">
        <f t="shared" si="127"/>
        <v>434074.21004860388</v>
      </c>
      <c r="NX21" s="111">
        <f t="shared" si="128"/>
        <v>425519.94372823858</v>
      </c>
      <c r="NY21" s="111">
        <f t="shared" si="129"/>
        <v>416883.87444220483</v>
      </c>
      <c r="NZ21" s="111">
        <f t="shared" si="130"/>
        <v>378862.51295934059</v>
      </c>
      <c r="OA21" s="111">
        <f t="shared" si="131"/>
        <v>259897.35793365969</v>
      </c>
      <c r="OB21" s="111">
        <f t="shared" si="132"/>
        <v>272292.57915964804</v>
      </c>
      <c r="OC21" s="111">
        <f t="shared" si="133"/>
        <v>272038.41759579111</v>
      </c>
      <c r="OD21" s="111">
        <f t="shared" si="134"/>
        <v>272202.22271967801</v>
      </c>
      <c r="OE21" s="111">
        <f t="shared" si="135"/>
        <v>289134.8510612293</v>
      </c>
      <c r="OF21" s="111">
        <f t="shared" si="136"/>
        <v>278715.06769803591</v>
      </c>
      <c r="OG21" s="111">
        <f t="shared" si="137"/>
        <v>287818.74344858719</v>
      </c>
      <c r="OH21" s="111">
        <f t="shared" si="138"/>
        <v>299127.16894976672</v>
      </c>
      <c r="OI21" s="111">
        <f t="shared" si="139"/>
        <v>299127.16894976672</v>
      </c>
      <c r="OJ21" s="111">
        <f t="shared" si="140"/>
        <v>293232.29335564497</v>
      </c>
      <c r="OK21" s="111">
        <f t="shared" si="141"/>
        <v>287281.04608828004</v>
      </c>
      <c r="OL21" s="111">
        <f t="shared" si="142"/>
        <v>261079.9450859621</v>
      </c>
      <c r="OM21" s="111">
        <f t="shared" si="143"/>
        <v>247825.6108897989</v>
      </c>
      <c r="ON21" s="111">
        <f t="shared" si="144"/>
        <v>259645.09723189901</v>
      </c>
      <c r="OO21" s="111">
        <f t="shared" si="145"/>
        <v>259402.74099815977</v>
      </c>
      <c r="OP21" s="111">
        <f t="shared" si="146"/>
        <v>259558.93767986874</v>
      </c>
      <c r="OQ21" s="111">
        <f t="shared" si="147"/>
        <v>275705.07704841899</v>
      </c>
      <c r="OR21" s="111">
        <f t="shared" si="148"/>
        <v>265769.27316855843</v>
      </c>
      <c r="OS21" s="111">
        <f t="shared" si="149"/>
        <v>274450.10017719195</v>
      </c>
      <c r="OT21" s="111">
        <f t="shared" si="150"/>
        <v>284870.36554477282</v>
      </c>
      <c r="OU21" s="111">
        <f t="shared" si="151"/>
        <v>284870.36554477282</v>
      </c>
      <c r="OV21" s="111">
        <f t="shared" si="152"/>
        <v>279256.44765415014</v>
      </c>
      <c r="OW21" s="111">
        <f t="shared" si="153"/>
        <v>273588.84484008979</v>
      </c>
      <c r="OX21" s="111">
        <f t="shared" si="154"/>
        <v>248636.52357013774</v>
      </c>
      <c r="OY21" s="111"/>
      <c r="PA21" s="51">
        <f t="shared" si="303"/>
        <v>90083.502735464048</v>
      </c>
      <c r="PB21" s="51">
        <f t="shared" si="155"/>
        <v>66147.731348667527</v>
      </c>
      <c r="PC21" s="51">
        <f t="shared" si="156"/>
        <v>77005.731394100847</v>
      </c>
      <c r="PD21" s="51">
        <f t="shared" si="157"/>
        <v>76943.934780642536</v>
      </c>
      <c r="PE21" s="51">
        <f t="shared" si="158"/>
        <v>60845.427412759571</v>
      </c>
      <c r="PF21" s="51">
        <f t="shared" si="159"/>
        <v>64135.574329072551</v>
      </c>
      <c r="PG21" s="51">
        <f t="shared" si="160"/>
        <v>48800.73947596614</v>
      </c>
      <c r="PH21" s="51">
        <f t="shared" si="161"/>
        <v>20586.672213172948</v>
      </c>
      <c r="PI21" s="51">
        <f t="shared" si="162"/>
        <v>31296.563194181421</v>
      </c>
      <c r="PJ21" s="51">
        <f t="shared" si="163"/>
        <v>52450.902647737064</v>
      </c>
      <c r="PK21" s="51">
        <f t="shared" si="164"/>
        <v>57938.861830422131</v>
      </c>
      <c r="PL21" s="51">
        <f t="shared" si="165"/>
        <v>83694.59355657897</v>
      </c>
      <c r="PM21" s="51">
        <f t="shared" si="166"/>
        <v>85070.555762777862</v>
      </c>
      <c r="PN21" s="51">
        <f t="shared" si="167"/>
        <v>59038.991278218455</v>
      </c>
      <c r="PO21" s="51">
        <f t="shared" si="168"/>
        <v>70621.774329987878</v>
      </c>
      <c r="PP21" s="51">
        <f t="shared" si="169"/>
        <v>70549.020117382519</v>
      </c>
      <c r="PQ21" s="51">
        <f t="shared" si="170"/>
        <v>52679.195265106449</v>
      </c>
      <c r="PR21" s="51">
        <f t="shared" si="171"/>
        <v>56624.222322137852</v>
      </c>
      <c r="PS21" s="51">
        <f t="shared" si="172"/>
        <v>39897.762970396725</v>
      </c>
      <c r="PT21" s="51">
        <f t="shared" si="173"/>
        <v>8970.5765725015663</v>
      </c>
      <c r="PU21" s="51">
        <f t="shared" si="174"/>
        <v>20312.246881766943</v>
      </c>
      <c r="PV21" s="51">
        <f t="shared" si="175"/>
        <v>42967.336297857692</v>
      </c>
      <c r="PW21" s="51">
        <f t="shared" si="176"/>
        <v>49034.299447435827</v>
      </c>
      <c r="PX21" s="51">
        <f t="shared" si="177"/>
        <v>77433.216630303417</v>
      </c>
      <c r="PY21" s="51">
        <f t="shared" si="178"/>
        <v>19791.374718527484</v>
      </c>
      <c r="PZ21" s="51">
        <f t="shared" si="179"/>
        <v>-11128.480961384077</v>
      </c>
      <c r="QA21" s="51">
        <f t="shared" si="180"/>
        <v>1206.319642636925</v>
      </c>
      <c r="QB21" s="51">
        <f t="shared" si="181"/>
        <v>1084.9673281349242</v>
      </c>
      <c r="QC21" s="51">
        <f t="shared" si="182"/>
        <v>-22418.971749500837</v>
      </c>
      <c r="QD21" s="51">
        <f t="shared" si="183"/>
        <v>-15422.864306425618</v>
      </c>
      <c r="QE21" s="51">
        <f t="shared" si="184"/>
        <v>-35598.400937615777</v>
      </c>
      <c r="QF21" s="51">
        <f t="shared" si="185"/>
        <v>-72354.954928768333</v>
      </c>
      <c r="QG21" s="51">
        <f t="shared" si="186"/>
        <v>-60444.727584740205</v>
      </c>
      <c r="QH21" s="51">
        <f t="shared" si="187"/>
        <v>-35042.402386009402</v>
      </c>
      <c r="QI21" s="51">
        <f t="shared" si="188"/>
        <v>-27044.354052421637</v>
      </c>
      <c r="QJ21" s="51">
        <f t="shared" si="189"/>
        <v>9941.0416084118187</v>
      </c>
      <c r="QK21" s="51">
        <f t="shared" si="190"/>
        <v>25902.515247299452</v>
      </c>
      <c r="QL21" s="51">
        <f t="shared" si="191"/>
        <v>-6323.2111102434574</v>
      </c>
      <c r="QM21" s="51">
        <f t="shared" si="192"/>
        <v>6624.9260446875705</v>
      </c>
      <c r="QN21" s="51">
        <f t="shared" si="193"/>
        <v>6500.7166931378888</v>
      </c>
      <c r="QO21" s="51">
        <f t="shared" si="194"/>
        <v>-17847.96389487281</v>
      </c>
      <c r="QP21" s="51">
        <f t="shared" si="195"/>
        <v>-10706.372683100926</v>
      </c>
      <c r="QQ21" s="51">
        <f t="shared" si="196"/>
        <v>-31713.999194971169</v>
      </c>
      <c r="QR21" s="51">
        <f t="shared" si="197"/>
        <v>-69919.241750714486</v>
      </c>
      <c r="QS21" s="51">
        <f t="shared" si="198"/>
        <v>-57431.256616826868</v>
      </c>
      <c r="QT21" s="51">
        <f t="shared" si="199"/>
        <v>-30913.849893209699</v>
      </c>
      <c r="QU21" s="51">
        <f t="shared" si="200"/>
        <v>-22646.111254401563</v>
      </c>
      <c r="QV21" s="51">
        <f t="shared" si="201"/>
        <v>15612.636426377634</v>
      </c>
      <c r="QW21" s="51">
        <f t="shared" si="202"/>
        <v>159116.53705005109</v>
      </c>
      <c r="QX21" s="51">
        <f t="shared" si="203"/>
        <v>131620.97770891257</v>
      </c>
      <c r="QY21" s="51">
        <f t="shared" si="204"/>
        <v>145068.17574314447</v>
      </c>
      <c r="QZ21" s="51">
        <f t="shared" si="205"/>
        <v>145021.10973534576</v>
      </c>
      <c r="RA21" s="51">
        <f t="shared" si="206"/>
        <v>128088.48139379447</v>
      </c>
      <c r="RB21" s="51">
        <f t="shared" si="207"/>
        <v>130286.07735614933</v>
      </c>
      <c r="RC21" s="51">
        <f t="shared" si="208"/>
        <v>112881.58685222192</v>
      </c>
      <c r="RD21" s="51">
        <f t="shared" si="209"/>
        <v>79229.588428595045</v>
      </c>
      <c r="RE21" s="51">
        <f t="shared" si="210"/>
        <v>92204.596248842019</v>
      </c>
      <c r="RF21" s="51">
        <f t="shared" si="211"/>
        <v>116763.16215885949</v>
      </c>
      <c r="RG21" s="51">
        <f t="shared" si="212"/>
        <v>122331.71414136048</v>
      </c>
      <c r="RH21" s="51">
        <f t="shared" si="213"/>
        <v>148779.45923728865</v>
      </c>
      <c r="RI21" s="51">
        <f t="shared" si="214"/>
        <v>187529.53294782829</v>
      </c>
      <c r="RJ21" s="51">
        <f t="shared" si="215"/>
        <v>160020.80586498007</v>
      </c>
      <c r="RK21" s="51">
        <f t="shared" si="216"/>
        <v>173970.71776447693</v>
      </c>
      <c r="RL21" s="51">
        <f t="shared" si="217"/>
        <v>173935.81294273844</v>
      </c>
      <c r="RM21" s="51">
        <f t="shared" si="218"/>
        <v>157789.6735741882</v>
      </c>
      <c r="RN21" s="51">
        <f t="shared" si="219"/>
        <v>159182.630495021</v>
      </c>
      <c r="RO21" s="51">
        <f t="shared" si="220"/>
        <v>141877.2627630636</v>
      </c>
      <c r="RP21" s="51">
        <f t="shared" si="221"/>
        <v>107741.88026873098</v>
      </c>
      <c r="RQ21" s="51">
        <f t="shared" si="222"/>
        <v>121205.75229008019</v>
      </c>
      <c r="RR21" s="51">
        <f t="shared" si="223"/>
        <v>146186.55930636439</v>
      </c>
      <c r="RS21" s="51">
        <f t="shared" si="224"/>
        <v>151457.04788281012</v>
      </c>
      <c r="RT21" s="51">
        <f t="shared" si="225"/>
        <v>176665.30614772934</v>
      </c>
      <c r="RU21" s="51"/>
      <c r="RV21" s="51">
        <f t="shared" si="384"/>
        <v>729930.23491876572</v>
      </c>
      <c r="RW21" s="51">
        <f t="shared" si="384"/>
        <v>633199.19787587319</v>
      </c>
      <c r="RX21" s="51">
        <f t="shared" si="384"/>
        <v>-247431.45360915473</v>
      </c>
      <c r="RY21" s="51">
        <f t="shared" si="384"/>
        <v>-192861.21198683843</v>
      </c>
      <c r="RZ21" s="51">
        <f t="shared" si="384"/>
        <v>1511391.4660545653</v>
      </c>
      <c r="SA21" s="51">
        <f t="shared" si="384"/>
        <v>1857562.9822480117</v>
      </c>
    </row>
    <row r="22" spans="1:495" x14ac:dyDescent="0.3">
      <c r="A22" s="1">
        <v>303201</v>
      </c>
      <c r="B22" s="1" t="s">
        <v>197</v>
      </c>
      <c r="C22" s="1" t="s">
        <v>167</v>
      </c>
      <c r="D22" s="44">
        <v>0</v>
      </c>
      <c r="E22" s="1" t="s">
        <v>174</v>
      </c>
      <c r="F22" s="107">
        <f>VLOOKUP(A22,Auxiliar_OPEX_CustosUnit!$A$4:$E$129,COLUMN(Auxiliar_OPEX_CustosUnit!$E$3),0)</f>
        <v>0</v>
      </c>
      <c r="G22" s="107">
        <f>INDEX(Auxiliar_OPEX_Drivers!$B$76:$I$84,MATCH($E22,Auxiliar_OPEX_Drivers!$B$76:$B$84,0),MATCH(YEAR(G$2),Auxiliar_OPEX_Drivers!$B$76:$I$76,0))*$F22</f>
        <v>0</v>
      </c>
      <c r="H22" s="107">
        <f>INDEX(Auxiliar_OPEX_Drivers!$B$76:$I$84,MATCH($E22,Auxiliar_OPEX_Drivers!$B$76:$B$84,0),MATCH(YEAR(H$2),Auxiliar_OPEX_Drivers!$B$76:$I$76,0))*$F22</f>
        <v>0</v>
      </c>
      <c r="I22" s="107">
        <f>INDEX(Auxiliar_OPEX_Drivers!$B$76:$I$84,MATCH($E22,Auxiliar_OPEX_Drivers!$B$76:$B$84,0),MATCH(YEAR(I$2),Auxiliar_OPEX_Drivers!$B$76:$I$76,0))*$F22</f>
        <v>0</v>
      </c>
      <c r="J22" s="107">
        <f>INDEX(Auxiliar_OPEX_Drivers!$B$76:$I$84,MATCH($E22,Auxiliar_OPEX_Drivers!$B$76:$B$84,0),MATCH(YEAR(J$2),Auxiliar_OPEX_Drivers!$B$76:$I$76,0))*$F22</f>
        <v>0</v>
      </c>
      <c r="K22" s="107">
        <f>INDEX(Auxiliar_OPEX_Drivers!$B$76:$I$84,MATCH($E22,Auxiliar_OPEX_Drivers!$B$76:$B$84,0),MATCH(YEAR(K$2),Auxiliar_OPEX_Drivers!$B$76:$I$76,0))*$F22</f>
        <v>0</v>
      </c>
      <c r="L22" s="107">
        <f>INDEX(Auxiliar_OPEX_Drivers!$B$76:$I$84,MATCH($E22,Auxiliar_OPEX_Drivers!$B$76:$B$84,0),MATCH(YEAR(L$2),Auxiliar_OPEX_Drivers!$B$76:$I$76,0))*$F22</f>
        <v>0</v>
      </c>
      <c r="M22" s="107">
        <f>INDEX(Auxiliar_OPEX_Drivers!$B$76:$I$84,MATCH($E22,Auxiliar_OPEX_Drivers!$B$76:$B$84,0),MATCH(YEAR(M$2),Auxiliar_OPEX_Drivers!$B$76:$I$76,0))*$F22</f>
        <v>0</v>
      </c>
      <c r="N22" s="107">
        <f>INDEX(Auxiliar_OPEX_Drivers!$B$76:$I$84,MATCH($E22,Auxiliar_OPEX_Drivers!$B$76:$B$84,0),MATCH(YEAR(N$2),Auxiliar_OPEX_Drivers!$B$76:$I$76,0))*$F22</f>
        <v>0</v>
      </c>
      <c r="O22" s="107">
        <f>INDEX(Auxiliar_OPEX_Drivers!$B$76:$I$84,MATCH($E22,Auxiliar_OPEX_Drivers!$B$76:$B$84,0),MATCH(YEAR(O$2),Auxiliar_OPEX_Drivers!$B$76:$I$76,0))*$F22</f>
        <v>0</v>
      </c>
      <c r="P22" s="107">
        <f>INDEX(Auxiliar_OPEX_Drivers!$B$76:$I$84,MATCH($E22,Auxiliar_OPEX_Drivers!$B$76:$B$84,0),MATCH(YEAR(P$2),Auxiliar_OPEX_Drivers!$B$76:$I$76,0))*$F22</f>
        <v>0</v>
      </c>
      <c r="Q22" s="107">
        <f>INDEX(Auxiliar_OPEX_Drivers!$B$76:$I$84,MATCH($E22,Auxiliar_OPEX_Drivers!$B$76:$B$84,0),MATCH(YEAR(Q$2),Auxiliar_OPEX_Drivers!$B$76:$I$76,0))*$F22</f>
        <v>0</v>
      </c>
      <c r="R22" s="107">
        <f>INDEX(Auxiliar_OPEX_Drivers!$B$76:$I$84,MATCH($E22,Auxiliar_OPEX_Drivers!$B$76:$B$84,0),MATCH(YEAR(R$2),Auxiliar_OPEX_Drivers!$B$76:$I$76,0))*$F22</f>
        <v>0</v>
      </c>
      <c r="S22" s="107">
        <f>INDEX(Auxiliar_OPEX_Drivers!$B$76:$I$84,MATCH($E22,Auxiliar_OPEX_Drivers!$B$76:$B$84,0),MATCH(YEAR(S$2),Auxiliar_OPEX_Drivers!$B$76:$I$76,0))*$F22</f>
        <v>0</v>
      </c>
      <c r="T22" s="107">
        <f>INDEX(Auxiliar_OPEX_Drivers!$B$76:$I$84,MATCH($E22,Auxiliar_OPEX_Drivers!$B$76:$B$84,0),MATCH(YEAR(T$2),Auxiliar_OPEX_Drivers!$B$76:$I$76,0))*$F22</f>
        <v>0</v>
      </c>
      <c r="U22" s="107">
        <f>INDEX(Auxiliar_OPEX_Drivers!$B$76:$I$84,MATCH($E22,Auxiliar_OPEX_Drivers!$B$76:$B$84,0),MATCH(YEAR(U$2),Auxiliar_OPEX_Drivers!$B$76:$I$76,0))*$F22</f>
        <v>0</v>
      </c>
      <c r="V22" s="107">
        <f>INDEX(Auxiliar_OPEX_Drivers!$B$76:$I$84,MATCH($E22,Auxiliar_OPEX_Drivers!$B$76:$B$84,0),MATCH(YEAR(V$2),Auxiliar_OPEX_Drivers!$B$76:$I$76,0))*$F22</f>
        <v>0</v>
      </c>
      <c r="W22" s="107">
        <f>INDEX(Auxiliar_OPEX_Drivers!$B$76:$I$84,MATCH($E22,Auxiliar_OPEX_Drivers!$B$76:$B$84,0),MATCH(YEAR(W$2),Auxiliar_OPEX_Drivers!$B$76:$I$76,0))*$F22</f>
        <v>0</v>
      </c>
      <c r="X22" s="107">
        <f>INDEX(Auxiliar_OPEX_Drivers!$B$76:$I$84,MATCH($E22,Auxiliar_OPEX_Drivers!$B$76:$B$84,0),MATCH(YEAR(X$2),Auxiliar_OPEX_Drivers!$B$76:$I$76,0))*$F22</f>
        <v>0</v>
      </c>
      <c r="Y22" s="107">
        <f>INDEX(Auxiliar_OPEX_Drivers!$B$76:$I$84,MATCH($E22,Auxiliar_OPEX_Drivers!$B$76:$B$84,0),MATCH(YEAR(Y$2),Auxiliar_OPEX_Drivers!$B$76:$I$76,0))*$F22</f>
        <v>0</v>
      </c>
      <c r="Z22" s="107">
        <f>INDEX(Auxiliar_OPEX_Drivers!$B$76:$I$84,MATCH($E22,Auxiliar_OPEX_Drivers!$B$76:$B$84,0),MATCH(YEAR(Z$2),Auxiliar_OPEX_Drivers!$B$76:$I$76,0))*$F22</f>
        <v>0</v>
      </c>
      <c r="AA22" s="107">
        <f>INDEX(Auxiliar_OPEX_Drivers!$B$76:$I$84,MATCH($E22,Auxiliar_OPEX_Drivers!$B$76:$B$84,0),MATCH(YEAR(AA$2),Auxiliar_OPEX_Drivers!$B$76:$I$76,0))*$F22</f>
        <v>0</v>
      </c>
      <c r="AB22" s="107">
        <f>INDEX(Auxiliar_OPEX_Drivers!$B$76:$I$84,MATCH($E22,Auxiliar_OPEX_Drivers!$B$76:$B$84,0),MATCH(YEAR(AB$2),Auxiliar_OPEX_Drivers!$B$76:$I$76,0))*$F22</f>
        <v>0</v>
      </c>
      <c r="AC22" s="107">
        <f>INDEX(Auxiliar_OPEX_Drivers!$B$76:$I$84,MATCH($E22,Auxiliar_OPEX_Drivers!$B$76:$B$84,0),MATCH(YEAR(AC$2),Auxiliar_OPEX_Drivers!$B$76:$I$76,0))*$F22</f>
        <v>0</v>
      </c>
      <c r="AD22" s="107">
        <f>INDEX(Auxiliar_OPEX_Drivers!$B$76:$I$84,MATCH($E22,Auxiliar_OPEX_Drivers!$B$76:$B$84,0),MATCH(YEAR(AD$2),Auxiliar_OPEX_Drivers!$B$76:$I$76,0))*$F22</f>
        <v>0</v>
      </c>
      <c r="AE22" s="107">
        <f>INDEX(Auxiliar_OPEX_Drivers!$B$76:$I$84,MATCH($E22,Auxiliar_OPEX_Drivers!$B$76:$B$84,0),MATCH(YEAR(AE$2),Auxiliar_OPEX_Drivers!$B$76:$I$76,0))*$F22</f>
        <v>0</v>
      </c>
      <c r="AF22" s="107">
        <f>INDEX(Auxiliar_OPEX_Drivers!$B$76:$I$84,MATCH($E22,Auxiliar_OPEX_Drivers!$B$76:$B$84,0),MATCH(YEAR(AF$2),Auxiliar_OPEX_Drivers!$B$76:$I$76,0))*$F22</f>
        <v>0</v>
      </c>
      <c r="AG22" s="107">
        <f>INDEX(Auxiliar_OPEX_Drivers!$B$76:$I$84,MATCH($E22,Auxiliar_OPEX_Drivers!$B$76:$B$84,0),MATCH(YEAR(AG$2),Auxiliar_OPEX_Drivers!$B$76:$I$76,0))*$F22</f>
        <v>0</v>
      </c>
      <c r="AH22" s="107">
        <f>INDEX(Auxiliar_OPEX_Drivers!$B$76:$I$84,MATCH($E22,Auxiliar_OPEX_Drivers!$B$76:$B$84,0),MATCH(YEAR(AH$2),Auxiliar_OPEX_Drivers!$B$76:$I$76,0))*$F22</f>
        <v>0</v>
      </c>
      <c r="AI22" s="107">
        <f>INDEX(Auxiliar_OPEX_Drivers!$B$76:$I$84,MATCH($E22,Auxiliar_OPEX_Drivers!$B$76:$B$84,0),MATCH(YEAR(AI$2),Auxiliar_OPEX_Drivers!$B$76:$I$76,0))*$F22</f>
        <v>0</v>
      </c>
      <c r="AJ22" s="107">
        <f>INDEX(Auxiliar_OPEX_Drivers!$B$76:$I$84,MATCH($E22,Auxiliar_OPEX_Drivers!$B$76:$B$84,0),MATCH(YEAR(AJ$2),Auxiliar_OPEX_Drivers!$B$76:$I$76,0))*$F22</f>
        <v>0</v>
      </c>
      <c r="AK22" s="107">
        <f>INDEX(Auxiliar_OPEX_Drivers!$B$76:$I$84,MATCH($E22,Auxiliar_OPEX_Drivers!$B$76:$B$84,0),MATCH(YEAR(AK$2),Auxiliar_OPEX_Drivers!$B$76:$I$76,0))*$F22</f>
        <v>0</v>
      </c>
      <c r="AL22" s="107">
        <f>INDEX(Auxiliar_OPEX_Drivers!$B$76:$I$84,MATCH($E22,Auxiliar_OPEX_Drivers!$B$76:$B$84,0),MATCH(YEAR(AL$2),Auxiliar_OPEX_Drivers!$B$76:$I$76,0))*$F22</f>
        <v>0</v>
      </c>
      <c r="AM22" s="107">
        <f>INDEX(Auxiliar_OPEX_Drivers!$B$76:$I$84,MATCH($E22,Auxiliar_OPEX_Drivers!$B$76:$B$84,0),MATCH(YEAR(AM$2),Auxiliar_OPEX_Drivers!$B$76:$I$76,0))*$F22</f>
        <v>0</v>
      </c>
      <c r="AN22" s="107">
        <f>INDEX(Auxiliar_OPEX_Drivers!$B$76:$I$84,MATCH($E22,Auxiliar_OPEX_Drivers!$B$76:$B$84,0),MATCH(YEAR(AN$2),Auxiliar_OPEX_Drivers!$B$76:$I$76,0))*$F22</f>
        <v>0</v>
      </c>
      <c r="AO22" s="107">
        <f>INDEX(Auxiliar_OPEX_Drivers!$B$76:$I$84,MATCH($E22,Auxiliar_OPEX_Drivers!$B$76:$B$84,0),MATCH(YEAR(AO$2),Auxiliar_OPEX_Drivers!$B$76:$I$76,0))*$F22</f>
        <v>0</v>
      </c>
      <c r="AP22" s="107">
        <f>INDEX(Auxiliar_OPEX_Drivers!$B$76:$I$84,MATCH($E22,Auxiliar_OPEX_Drivers!$B$76:$B$84,0),MATCH(YEAR(AP$2),Auxiliar_OPEX_Drivers!$B$76:$I$76,0))*$F22</f>
        <v>0</v>
      </c>
      <c r="AQ22" s="107">
        <f>INDEX(Auxiliar_OPEX_Drivers!$B$76:$I$84,MATCH($E22,Auxiliar_OPEX_Drivers!$B$76:$B$84,0),MATCH(YEAR(AQ$2),Auxiliar_OPEX_Drivers!$B$76:$I$76,0))*$F22</f>
        <v>0</v>
      </c>
      <c r="AR22" s="107">
        <f>INDEX(Auxiliar_OPEX_Drivers!$B$76:$I$84,MATCH($E22,Auxiliar_OPEX_Drivers!$B$76:$B$84,0),MATCH(YEAR(AR$2),Auxiliar_OPEX_Drivers!$B$76:$I$76,0))*$F22</f>
        <v>0</v>
      </c>
      <c r="AS22" s="107">
        <f>INDEX(Auxiliar_OPEX_Drivers!$B$76:$I$84,MATCH($E22,Auxiliar_OPEX_Drivers!$B$76:$B$84,0),MATCH(YEAR(AS$2),Auxiliar_OPEX_Drivers!$B$76:$I$76,0))*$F22</f>
        <v>0</v>
      </c>
      <c r="AT22" s="107">
        <f>INDEX(Auxiliar_OPEX_Drivers!$B$76:$I$84,MATCH($E22,Auxiliar_OPEX_Drivers!$B$76:$B$84,0),MATCH(YEAR(AT$2),Auxiliar_OPEX_Drivers!$B$76:$I$76,0))*$F22</f>
        <v>0</v>
      </c>
      <c r="AU22" s="107">
        <f>INDEX(Auxiliar_OPEX_Drivers!$B$76:$I$84,MATCH($E22,Auxiliar_OPEX_Drivers!$B$76:$B$84,0),MATCH(YEAR(AU$2),Auxiliar_OPEX_Drivers!$B$76:$I$76,0))*$F22</f>
        <v>0</v>
      </c>
      <c r="AV22" s="107">
        <f>INDEX(Auxiliar_OPEX_Drivers!$B$76:$I$84,MATCH($E22,Auxiliar_OPEX_Drivers!$B$76:$B$84,0),MATCH(YEAR(AV$2),Auxiliar_OPEX_Drivers!$B$76:$I$76,0))*$F22</f>
        <v>0</v>
      </c>
      <c r="AW22" s="107">
        <f>INDEX(Auxiliar_OPEX_Drivers!$B$76:$I$84,MATCH($E22,Auxiliar_OPEX_Drivers!$B$76:$B$84,0),MATCH(YEAR(AW$2),Auxiliar_OPEX_Drivers!$B$76:$I$76,0))*$F22</f>
        <v>0</v>
      </c>
      <c r="AX22" s="107">
        <f>INDEX(Auxiliar_OPEX_Drivers!$B$76:$I$84,MATCH($E22,Auxiliar_OPEX_Drivers!$B$76:$B$84,0),MATCH(YEAR(AX$2),Auxiliar_OPEX_Drivers!$B$76:$I$76,0))*$F22</f>
        <v>0</v>
      </c>
      <c r="AY22" s="107">
        <f>INDEX(Auxiliar_OPEX_Drivers!$B$76:$I$84,MATCH($E22,Auxiliar_OPEX_Drivers!$B$76:$B$84,0),MATCH(YEAR(AY$2),Auxiliar_OPEX_Drivers!$B$76:$I$76,0))*$F22</f>
        <v>0</v>
      </c>
      <c r="AZ22" s="107">
        <f>INDEX(Auxiliar_OPEX_Drivers!$B$76:$I$84,MATCH($E22,Auxiliar_OPEX_Drivers!$B$76:$B$84,0),MATCH(YEAR(AZ$2),Auxiliar_OPEX_Drivers!$B$76:$I$76,0))*$F22</f>
        <v>0</v>
      </c>
      <c r="BA22" s="107">
        <f>INDEX(Auxiliar_OPEX_Drivers!$B$76:$I$84,MATCH($E22,Auxiliar_OPEX_Drivers!$B$76:$B$84,0),MATCH(YEAR(BA$2),Auxiliar_OPEX_Drivers!$B$76:$I$76,0))*$F22</f>
        <v>0</v>
      </c>
      <c r="BB22" s="107">
        <f>INDEX(Auxiliar_OPEX_Drivers!$B$76:$I$84,MATCH($E22,Auxiliar_OPEX_Drivers!$B$76:$B$84,0),MATCH(YEAR(BB$2),Auxiliar_OPEX_Drivers!$B$76:$I$76,0))*$F22</f>
        <v>0</v>
      </c>
      <c r="BC22" s="107">
        <f>INDEX(Auxiliar_OPEX_Drivers!$B$76:$I$84,MATCH($E22,Auxiliar_OPEX_Drivers!$B$76:$B$84,0),MATCH(YEAR(BC$2),Auxiliar_OPEX_Drivers!$B$76:$I$76,0))*$F22</f>
        <v>0</v>
      </c>
      <c r="BD22" s="107">
        <f>INDEX(Auxiliar_OPEX_Drivers!$B$76:$I$84,MATCH($E22,Auxiliar_OPEX_Drivers!$B$76:$B$84,0),MATCH(YEAR(BD$2),Auxiliar_OPEX_Drivers!$B$76:$I$76,0))*$F22</f>
        <v>0</v>
      </c>
      <c r="BE22" s="107">
        <f>INDEX(Auxiliar_OPEX_Drivers!$B$76:$I$84,MATCH($E22,Auxiliar_OPEX_Drivers!$B$76:$B$84,0),MATCH(YEAR(BE$2),Auxiliar_OPEX_Drivers!$B$76:$I$76,0))*$F22</f>
        <v>0</v>
      </c>
      <c r="BF22" s="107">
        <f>INDEX(Auxiliar_OPEX_Drivers!$B$76:$I$84,MATCH($E22,Auxiliar_OPEX_Drivers!$B$76:$B$84,0),MATCH(YEAR(BF$2),Auxiliar_OPEX_Drivers!$B$76:$I$76,0))*$F22</f>
        <v>0</v>
      </c>
      <c r="BG22" s="107">
        <f>INDEX(Auxiliar_OPEX_Drivers!$B$76:$I$84,MATCH($E22,Auxiliar_OPEX_Drivers!$B$76:$B$84,0),MATCH(YEAR(BG$2),Auxiliar_OPEX_Drivers!$B$76:$I$76,0))*$F22</f>
        <v>0</v>
      </c>
      <c r="BH22" s="107">
        <f>INDEX(Auxiliar_OPEX_Drivers!$B$76:$I$84,MATCH($E22,Auxiliar_OPEX_Drivers!$B$76:$B$84,0),MATCH(YEAR(BH$2),Auxiliar_OPEX_Drivers!$B$76:$I$76,0))*$F22</f>
        <v>0</v>
      </c>
      <c r="BI22" s="107">
        <f>INDEX(Auxiliar_OPEX_Drivers!$B$76:$I$84,MATCH($E22,Auxiliar_OPEX_Drivers!$B$76:$B$84,0),MATCH(YEAR(BI$2),Auxiliar_OPEX_Drivers!$B$76:$I$76,0))*$F22</f>
        <v>0</v>
      </c>
      <c r="BJ22" s="107">
        <f>INDEX(Auxiliar_OPEX_Drivers!$B$76:$I$84,MATCH($E22,Auxiliar_OPEX_Drivers!$B$76:$B$84,0),MATCH(YEAR(BJ$2),Auxiliar_OPEX_Drivers!$B$76:$I$76,0))*$F22</f>
        <v>0</v>
      </c>
      <c r="BK22" s="107">
        <f>INDEX(Auxiliar_OPEX_Drivers!$B$76:$I$84,MATCH($E22,Auxiliar_OPEX_Drivers!$B$76:$B$84,0),MATCH(YEAR(BK$2),Auxiliar_OPEX_Drivers!$B$76:$I$76,0))*$F22</f>
        <v>0</v>
      </c>
      <c r="BL22" s="107">
        <f>INDEX(Auxiliar_OPEX_Drivers!$B$76:$I$84,MATCH($E22,Auxiliar_OPEX_Drivers!$B$76:$B$84,0),MATCH(YEAR(BL$2),Auxiliar_OPEX_Drivers!$B$76:$I$76,0))*$F22</f>
        <v>0</v>
      </c>
      <c r="BM22" s="107">
        <f>INDEX(Auxiliar_OPEX_Drivers!$B$76:$I$84,MATCH($E22,Auxiliar_OPEX_Drivers!$B$76:$B$84,0),MATCH(YEAR(BM$2),Auxiliar_OPEX_Drivers!$B$76:$I$76,0))*$F22</f>
        <v>0</v>
      </c>
      <c r="BN22" s="107">
        <f>INDEX(Auxiliar_OPEX_Drivers!$B$76:$I$84,MATCH($E22,Auxiliar_OPEX_Drivers!$B$76:$B$84,0),MATCH(YEAR(BN$2),Auxiliar_OPEX_Drivers!$B$76:$I$76,0))*$F22</f>
        <v>0</v>
      </c>
      <c r="BO22" s="107">
        <f>INDEX(Auxiliar_OPEX_Drivers!$B$76:$I$84,MATCH($E22,Auxiliar_OPEX_Drivers!$B$76:$B$84,0),MATCH(YEAR(BO$2),Auxiliar_OPEX_Drivers!$B$76:$I$76,0))*$F22</f>
        <v>0</v>
      </c>
      <c r="BP22" s="107">
        <f>INDEX(Auxiliar_OPEX_Drivers!$B$76:$I$84,MATCH($E22,Auxiliar_OPEX_Drivers!$B$76:$B$84,0),MATCH(YEAR(BP$2),Auxiliar_OPEX_Drivers!$B$76:$I$76,0))*$F22</f>
        <v>0</v>
      </c>
      <c r="BQ22" s="107">
        <f>INDEX(Auxiliar_OPEX_Drivers!$B$76:$I$84,MATCH($E22,Auxiliar_OPEX_Drivers!$B$76:$B$84,0),MATCH(YEAR(BQ$2),Auxiliar_OPEX_Drivers!$B$76:$I$76,0))*$F22</f>
        <v>0</v>
      </c>
      <c r="BR22" s="107">
        <f>INDEX(Auxiliar_OPEX_Drivers!$B$76:$I$84,MATCH($E22,Auxiliar_OPEX_Drivers!$B$76:$B$84,0),MATCH(YEAR(BR$2),Auxiliar_OPEX_Drivers!$B$76:$I$76,0))*$F22</f>
        <v>0</v>
      </c>
      <c r="BS22" s="107">
        <f>INDEX(Auxiliar_OPEX_Drivers!$B$76:$I$84,MATCH($E22,Auxiliar_OPEX_Drivers!$B$76:$B$84,0),MATCH(YEAR(BS$2),Auxiliar_OPEX_Drivers!$B$76:$I$76,0))*$F22</f>
        <v>0</v>
      </c>
      <c r="BT22" s="107">
        <f>INDEX(Auxiliar_OPEX_Drivers!$B$76:$I$84,MATCH($E22,Auxiliar_OPEX_Drivers!$B$76:$B$84,0),MATCH(YEAR(BT$2),Auxiliar_OPEX_Drivers!$B$76:$I$76,0))*$F22</f>
        <v>0</v>
      </c>
      <c r="BU22" s="107">
        <f>INDEX(Auxiliar_OPEX_Drivers!$B$76:$I$84,MATCH($E22,Auxiliar_OPEX_Drivers!$B$76:$B$84,0),MATCH(YEAR(BU$2),Auxiliar_OPEX_Drivers!$B$76:$I$76,0))*$F22</f>
        <v>0</v>
      </c>
      <c r="BV22" s="107">
        <f>INDEX(Auxiliar_OPEX_Drivers!$B$76:$I$84,MATCH($E22,Auxiliar_OPEX_Drivers!$B$76:$B$84,0),MATCH(YEAR(BV$2),Auxiliar_OPEX_Drivers!$B$76:$I$76,0))*$F22</f>
        <v>0</v>
      </c>
      <c r="BW22" s="107">
        <f>INDEX(Auxiliar_OPEX_Drivers!$B$76:$I$84,MATCH($E22,Auxiliar_OPEX_Drivers!$B$76:$B$84,0),MATCH(YEAR(BW$2),Auxiliar_OPEX_Drivers!$B$76:$I$76,0))*$F22</f>
        <v>0</v>
      </c>
      <c r="BX22" s="107">
        <f>INDEX(Auxiliar_OPEX_Drivers!$B$76:$I$84,MATCH($E22,Auxiliar_OPEX_Drivers!$B$76:$B$84,0),MATCH(YEAR(BX$2),Auxiliar_OPEX_Drivers!$B$76:$I$76,0))*$F22</f>
        <v>0</v>
      </c>
      <c r="BY22" s="107">
        <f>INDEX(Auxiliar_OPEX_Drivers!$B$76:$I$84,MATCH($E22,Auxiliar_OPEX_Drivers!$B$76:$B$84,0),MATCH(YEAR(BY$2),Auxiliar_OPEX_Drivers!$B$76:$I$76,0))*$F22</f>
        <v>0</v>
      </c>
      <c r="BZ22" s="107">
        <f>INDEX(Auxiliar_OPEX_Drivers!$B$76:$I$84,MATCH($E22,Auxiliar_OPEX_Drivers!$B$76:$B$84,0),MATCH(YEAR(BZ$2),Auxiliar_OPEX_Drivers!$B$76:$I$76,0))*$F22</f>
        <v>0</v>
      </c>
      <c r="CA22" s="107">
        <f>INDEX(Auxiliar_OPEX_Drivers!$B$76:$I$84,MATCH($E22,Auxiliar_OPEX_Drivers!$B$76:$B$84,0),MATCH(YEAR(CA$2),Auxiliar_OPEX_Drivers!$B$76:$I$76,0))*$F22</f>
        <v>0</v>
      </c>
      <c r="CB22" s="107">
        <f>INDEX(Auxiliar_OPEX_Drivers!$B$76:$I$84,MATCH($E22,Auxiliar_OPEX_Drivers!$B$76:$B$84,0),MATCH(YEAR(CB$2),Auxiliar_OPEX_Drivers!$B$76:$I$76,0))*$F22</f>
        <v>0</v>
      </c>
      <c r="CC22" s="107">
        <f>INDEX(Auxiliar_OPEX_Drivers!$B$76:$I$84,MATCH($E22,Auxiliar_OPEX_Drivers!$B$76:$B$84,0),MATCH(YEAR(CC$2),Auxiliar_OPEX_Drivers!$B$76:$I$76,0))*$F22</f>
        <v>0</v>
      </c>
      <c r="CD22" s="107">
        <f>INDEX(Auxiliar_OPEX_Drivers!$B$76:$I$84,MATCH($E22,Auxiliar_OPEX_Drivers!$B$76:$B$84,0),MATCH(YEAR(CD$2),Auxiliar_OPEX_Drivers!$B$76:$I$76,0))*$F22</f>
        <v>0</v>
      </c>
      <c r="CE22" s="107">
        <f>INDEX(Auxiliar_OPEX_Drivers!$B$76:$I$84,MATCH($E22,Auxiliar_OPEX_Drivers!$B$76:$B$84,0),MATCH(YEAR(CE$2),Auxiliar_OPEX_Drivers!$B$76:$I$76,0))*$F22</f>
        <v>0</v>
      </c>
      <c r="CF22" s="107">
        <f>INDEX(Auxiliar_OPEX_Drivers!$B$76:$I$84,MATCH($E22,Auxiliar_OPEX_Drivers!$B$76:$B$84,0),MATCH(YEAR(CF$2),Auxiliar_OPEX_Drivers!$B$76:$I$76,0))*$F22</f>
        <v>0</v>
      </c>
      <c r="CG22" s="107">
        <f>INDEX(Auxiliar_OPEX_Drivers!$B$76:$I$84,MATCH($E22,Auxiliar_OPEX_Drivers!$B$76:$B$84,0),MATCH(YEAR(CG$2),Auxiliar_OPEX_Drivers!$B$76:$I$76,0))*$F22</f>
        <v>0</v>
      </c>
      <c r="CI22" s="51">
        <f>INDEX(Auxiliar_OPEX_CustosUnit!$A$1:$R$129,MATCH(Auxiliar_OPEX_P!$A22,Auxiliar_OPEX_CustosUnit!$A$1:$A$129,0),MATCH(CI$2,Auxiliar_OPEX_CustosUnit!$A$3:$Q$3,0))*(1-DRE_Auxiliar!$A$5)</f>
        <v>0</v>
      </c>
      <c r="CJ22" s="51">
        <f>INDEX(Auxiliar_OPEX_CustosUnit!$A$1:$R$129,MATCH(Auxiliar_OPEX_P!$A22,Auxiliar_OPEX_CustosUnit!$A$1:$A$129,0),MATCH(CJ$2,Auxiliar_OPEX_CustosUnit!$A$3:$Q$3,0))*(1-DRE_Auxiliar!$A$5)</f>
        <v>0</v>
      </c>
      <c r="CK22" s="51">
        <f>INDEX(Auxiliar_OPEX_CustosUnit!$A$1:$R$129,MATCH(Auxiliar_OPEX_P!$A22,Auxiliar_OPEX_CustosUnit!$A$1:$A$129,0),MATCH(CK$2,Auxiliar_OPEX_CustosUnit!$A$3:$Q$3,0))*(1-DRE_Auxiliar!$A$5)</f>
        <v>0</v>
      </c>
      <c r="CL22" s="51">
        <f>INDEX(Auxiliar_OPEX_CustosUnit!$A$1:$R$129,MATCH(Auxiliar_OPEX_P!$A22,Auxiliar_OPEX_CustosUnit!$A$1:$A$129,0),MATCH(CL$2,Auxiliar_OPEX_CustosUnit!$A$3:$Q$3,0))*(1-DRE_Auxiliar!$A$5)</f>
        <v>0</v>
      </c>
      <c r="CM22" s="51">
        <f>INDEX(Auxiliar_OPEX_CustosUnit!$A$1:$R$129,MATCH(Auxiliar_OPEX_P!$A22,Auxiliar_OPEX_CustosUnit!$A$1:$A$129,0),MATCH(CM$2,Auxiliar_OPEX_CustosUnit!$A$3:$Q$3,0))*(1-DRE_Auxiliar!$A$5)</f>
        <v>0</v>
      </c>
      <c r="CN22" s="51">
        <f>INDEX(Auxiliar_OPEX_CustosUnit!$A$1:$R$129,MATCH(Auxiliar_OPEX_P!$A22,Auxiliar_OPEX_CustosUnit!$A$1:$A$129,0),MATCH(CN$2,Auxiliar_OPEX_CustosUnit!$A$3:$Q$3,0))*(1-DRE_Auxiliar!$A$5)</f>
        <v>0</v>
      </c>
      <c r="CO22" s="51">
        <f>INDEX(Auxiliar_OPEX_CustosUnit!$A$1:$R$129,MATCH(Auxiliar_OPEX_P!$A22,Auxiliar_OPEX_CustosUnit!$A$1:$A$129,0),MATCH(CO$2,Auxiliar_OPEX_CustosUnit!$A$3:$Q$3,0))*(1-DRE_Auxiliar!$A$5)</f>
        <v>0</v>
      </c>
      <c r="CP22" s="51">
        <f>INDEX(Auxiliar_OPEX_CustosUnit!$A$1:$R$129,MATCH(Auxiliar_OPEX_P!$A22,Auxiliar_OPEX_CustosUnit!$A$1:$A$129,0),MATCH(CP$2,Auxiliar_OPEX_CustosUnit!$A$3:$Q$3,0))*(1-DRE_Auxiliar!$A$5)</f>
        <v>0</v>
      </c>
      <c r="CQ22" s="51">
        <f>INDEX(Auxiliar_OPEX_CustosUnit!$A$1:$R$129,MATCH(Auxiliar_OPEX_P!$A22,Auxiliar_OPEX_CustosUnit!$A$1:$A$129,0),MATCH(CQ$2,Auxiliar_OPEX_CustosUnit!$A$3:$Q$3,0))*(1-DRE_Auxiliar!$A$5)</f>
        <v>0</v>
      </c>
      <c r="CR22" s="51">
        <f>INDEX(Auxiliar_OPEX_CustosUnit!$A$1:$R$129,MATCH(Auxiliar_OPEX_P!$A22,Auxiliar_OPEX_CustosUnit!$A$1:$A$129,0),MATCH(CR$2,Auxiliar_OPEX_CustosUnit!$A$3:$Q$3,0))*(1-DRE_Auxiliar!$A$5)</f>
        <v>0</v>
      </c>
      <c r="CS22" s="51">
        <f>INDEX(Auxiliar_OPEX_CustosUnit!$A$1:$R$129,MATCH(Auxiliar_OPEX_P!$A22,Auxiliar_OPEX_CustosUnit!$A$1:$A$129,0),MATCH(CS$2,Auxiliar_OPEX_CustosUnit!$A$3:$Q$3,0))*(1-DRE_Auxiliar!$A$5)</f>
        <v>0</v>
      </c>
      <c r="CT22" s="51">
        <f>INDEX(Auxiliar_OPEX_CustosUnit!$A$1:$R$129,MATCH(Auxiliar_OPEX_P!$A22,Auxiliar_OPEX_CustosUnit!$A$1:$A$129,0),MATCH(CT$2,Auxiliar_OPEX_CustosUnit!$A$3:$Q$3,0))*(1-DRE_Auxiliar!$A$5)</f>
        <v>0</v>
      </c>
      <c r="CU22" s="53">
        <f t="shared" si="227"/>
        <v>0</v>
      </c>
      <c r="CV22" s="53">
        <f t="shared" si="228"/>
        <v>0</v>
      </c>
      <c r="CW22" s="53">
        <f t="shared" si="229"/>
        <v>0</v>
      </c>
      <c r="CX22" s="53">
        <f t="shared" si="230"/>
        <v>0</v>
      </c>
      <c r="CY22" s="53">
        <f t="shared" si="231"/>
        <v>0</v>
      </c>
      <c r="CZ22" s="53">
        <f t="shared" si="232"/>
        <v>0</v>
      </c>
      <c r="DA22" s="53">
        <f t="shared" si="233"/>
        <v>0</v>
      </c>
      <c r="DB22" s="53">
        <f t="shared" si="234"/>
        <v>0</v>
      </c>
      <c r="DC22" s="53">
        <f t="shared" si="235"/>
        <v>0</v>
      </c>
      <c r="DD22" s="53">
        <f t="shared" si="236"/>
        <v>0</v>
      </c>
      <c r="DE22" s="53">
        <f t="shared" si="237"/>
        <v>0</v>
      </c>
      <c r="DF22" s="53">
        <f t="shared" si="238"/>
        <v>0</v>
      </c>
      <c r="DG22" s="53">
        <f t="shared" si="239"/>
        <v>0</v>
      </c>
      <c r="DH22" s="53">
        <f t="shared" si="240"/>
        <v>0</v>
      </c>
      <c r="DI22" s="53">
        <f t="shared" si="241"/>
        <v>0</v>
      </c>
      <c r="DJ22" s="53">
        <f t="shared" si="242"/>
        <v>0</v>
      </c>
      <c r="DK22" s="53">
        <f t="shared" si="243"/>
        <v>0</v>
      </c>
      <c r="DL22" s="53">
        <f t="shared" si="244"/>
        <v>0</v>
      </c>
      <c r="DM22" s="53">
        <f t="shared" si="245"/>
        <v>0</v>
      </c>
      <c r="DN22" s="53">
        <f t="shared" si="246"/>
        <v>0</v>
      </c>
      <c r="DO22" s="53">
        <f t="shared" si="247"/>
        <v>0</v>
      </c>
      <c r="DP22" s="53">
        <f t="shared" si="248"/>
        <v>0</v>
      </c>
      <c r="DQ22" s="53">
        <f t="shared" si="249"/>
        <v>0</v>
      </c>
      <c r="DR22" s="53">
        <f t="shared" si="250"/>
        <v>0</v>
      </c>
      <c r="DS22" s="53">
        <f t="shared" si="251"/>
        <v>0</v>
      </c>
      <c r="DT22" s="53">
        <f t="shared" si="252"/>
        <v>0</v>
      </c>
      <c r="DU22" s="53">
        <f t="shared" si="253"/>
        <v>0</v>
      </c>
      <c r="DV22" s="53">
        <f t="shared" si="254"/>
        <v>0</v>
      </c>
      <c r="DW22" s="53">
        <f t="shared" si="255"/>
        <v>0</v>
      </c>
      <c r="DX22" s="53">
        <f t="shared" si="256"/>
        <v>0</v>
      </c>
      <c r="DY22" s="53">
        <f t="shared" si="257"/>
        <v>0</v>
      </c>
      <c r="DZ22" s="53">
        <f t="shared" si="258"/>
        <v>0</v>
      </c>
      <c r="EA22" s="53">
        <f t="shared" si="259"/>
        <v>0</v>
      </c>
      <c r="EB22" s="53">
        <f t="shared" si="260"/>
        <v>0</v>
      </c>
      <c r="EC22" s="53">
        <f t="shared" si="261"/>
        <v>0</v>
      </c>
      <c r="ED22" s="53">
        <f t="shared" si="262"/>
        <v>0</v>
      </c>
      <c r="EE22" s="53">
        <f t="shared" si="263"/>
        <v>0</v>
      </c>
      <c r="EF22" s="53">
        <f t="shared" si="264"/>
        <v>0</v>
      </c>
      <c r="EG22" s="53">
        <f t="shared" si="265"/>
        <v>0</v>
      </c>
      <c r="EH22" s="53">
        <f t="shared" si="266"/>
        <v>0</v>
      </c>
      <c r="EI22" s="53">
        <f t="shared" si="267"/>
        <v>0</v>
      </c>
      <c r="EJ22" s="53">
        <f t="shared" si="268"/>
        <v>0</v>
      </c>
      <c r="EK22" s="53">
        <f t="shared" si="269"/>
        <v>0</v>
      </c>
      <c r="EL22" s="53">
        <f t="shared" si="270"/>
        <v>0</v>
      </c>
      <c r="EM22" s="53">
        <f t="shared" si="271"/>
        <v>0</v>
      </c>
      <c r="EN22" s="53">
        <f t="shared" si="272"/>
        <v>0</v>
      </c>
      <c r="EO22" s="53">
        <f t="shared" si="273"/>
        <v>0</v>
      </c>
      <c r="EP22" s="53">
        <f t="shared" si="274"/>
        <v>0</v>
      </c>
      <c r="EQ22" s="53">
        <f t="shared" si="275"/>
        <v>0</v>
      </c>
      <c r="ER22" s="53">
        <f t="shared" si="276"/>
        <v>0</v>
      </c>
      <c r="ES22" s="53">
        <f t="shared" si="277"/>
        <v>0</v>
      </c>
      <c r="ET22" s="53">
        <f t="shared" si="278"/>
        <v>0</v>
      </c>
      <c r="EU22" s="53">
        <f t="shared" si="279"/>
        <v>0</v>
      </c>
      <c r="EV22" s="53">
        <f t="shared" si="280"/>
        <v>0</v>
      </c>
      <c r="EW22" s="53">
        <f t="shared" si="281"/>
        <v>0</v>
      </c>
      <c r="EX22" s="53">
        <f t="shared" si="282"/>
        <v>0</v>
      </c>
      <c r="EY22" s="53">
        <f t="shared" si="283"/>
        <v>0</v>
      </c>
      <c r="EZ22" s="53">
        <f t="shared" si="284"/>
        <v>0</v>
      </c>
      <c r="FA22" s="53">
        <f t="shared" si="285"/>
        <v>0</v>
      </c>
      <c r="FB22" s="53">
        <f t="shared" si="286"/>
        <v>0</v>
      </c>
      <c r="FC22" s="53">
        <f t="shared" si="287"/>
        <v>0</v>
      </c>
      <c r="FD22" s="53">
        <f t="shared" si="288"/>
        <v>0</v>
      </c>
      <c r="FE22" s="53">
        <f t="shared" si="289"/>
        <v>0</v>
      </c>
      <c r="FF22" s="53">
        <f t="shared" si="290"/>
        <v>0</v>
      </c>
      <c r="FG22" s="53">
        <f t="shared" si="291"/>
        <v>0</v>
      </c>
      <c r="FH22" s="53">
        <f t="shared" si="292"/>
        <v>0</v>
      </c>
      <c r="FI22" s="53">
        <f t="shared" si="293"/>
        <v>0</v>
      </c>
      <c r="FJ22" s="53">
        <f t="shared" si="294"/>
        <v>0</v>
      </c>
      <c r="FK22" s="53">
        <f t="shared" si="295"/>
        <v>0</v>
      </c>
      <c r="FL22" s="53">
        <f t="shared" si="296"/>
        <v>0</v>
      </c>
      <c r="FM22" s="53">
        <f t="shared" si="297"/>
        <v>0</v>
      </c>
      <c r="FN22" s="53">
        <f t="shared" si="298"/>
        <v>0</v>
      </c>
      <c r="FP22" s="51">
        <f t="shared" si="299"/>
        <v>0</v>
      </c>
      <c r="FQ22" s="51">
        <f t="shared" si="306"/>
        <v>0</v>
      </c>
      <c r="FR22" s="51">
        <f t="shared" si="307"/>
        <v>0</v>
      </c>
      <c r="FS22" s="51">
        <f t="shared" si="308"/>
        <v>0</v>
      </c>
      <c r="FT22" s="51">
        <f t="shared" si="309"/>
        <v>0</v>
      </c>
      <c r="FU22" s="51">
        <f t="shared" si="310"/>
        <v>0</v>
      </c>
      <c r="FV22" s="51">
        <f t="shared" si="311"/>
        <v>0</v>
      </c>
      <c r="FW22" s="51">
        <f t="shared" si="312"/>
        <v>0</v>
      </c>
      <c r="FX22" s="51">
        <f t="shared" si="313"/>
        <v>0</v>
      </c>
      <c r="FY22" s="51">
        <f t="shared" si="314"/>
        <v>0</v>
      </c>
      <c r="FZ22" s="51">
        <f t="shared" si="315"/>
        <v>0</v>
      </c>
      <c r="GA22" s="51">
        <f t="shared" si="316"/>
        <v>0</v>
      </c>
      <c r="GB22" s="51">
        <f t="shared" si="317"/>
        <v>0</v>
      </c>
      <c r="GC22" s="51">
        <f t="shared" si="318"/>
        <v>0</v>
      </c>
      <c r="GD22" s="51">
        <f t="shared" si="319"/>
        <v>0</v>
      </c>
      <c r="GE22" s="51">
        <f t="shared" si="320"/>
        <v>0</v>
      </c>
      <c r="GF22" s="51">
        <f t="shared" si="321"/>
        <v>0</v>
      </c>
      <c r="GG22" s="51">
        <f t="shared" si="322"/>
        <v>0</v>
      </c>
      <c r="GH22" s="51">
        <f t="shared" si="323"/>
        <v>0</v>
      </c>
      <c r="GI22" s="51">
        <f t="shared" si="324"/>
        <v>0</v>
      </c>
      <c r="GJ22" s="51">
        <f t="shared" si="325"/>
        <v>0</v>
      </c>
      <c r="GK22" s="51">
        <f t="shared" si="326"/>
        <v>0</v>
      </c>
      <c r="GL22" s="51">
        <f t="shared" si="327"/>
        <v>0</v>
      </c>
      <c r="GM22" s="51">
        <f t="shared" si="328"/>
        <v>0</v>
      </c>
      <c r="GN22" s="51">
        <f t="shared" si="329"/>
        <v>0</v>
      </c>
      <c r="GO22" s="51">
        <f t="shared" si="330"/>
        <v>0</v>
      </c>
      <c r="GP22" s="51">
        <f t="shared" si="331"/>
        <v>0</v>
      </c>
      <c r="GQ22" s="51">
        <f t="shared" si="332"/>
        <v>0</v>
      </c>
      <c r="GR22" s="51">
        <f t="shared" si="333"/>
        <v>0</v>
      </c>
      <c r="GS22" s="51">
        <f t="shared" si="334"/>
        <v>0</v>
      </c>
      <c r="GT22" s="51">
        <f t="shared" si="335"/>
        <v>0</v>
      </c>
      <c r="GU22" s="51">
        <f t="shared" si="336"/>
        <v>0</v>
      </c>
      <c r="GV22" s="51">
        <f t="shared" si="337"/>
        <v>0</v>
      </c>
      <c r="GW22" s="51">
        <f t="shared" si="338"/>
        <v>0</v>
      </c>
      <c r="GX22" s="51">
        <f t="shared" si="339"/>
        <v>0</v>
      </c>
      <c r="GY22" s="51">
        <f t="shared" si="340"/>
        <v>0</v>
      </c>
      <c r="GZ22" s="51">
        <f t="shared" si="341"/>
        <v>0</v>
      </c>
      <c r="HA22" s="51">
        <f t="shared" si="342"/>
        <v>0</v>
      </c>
      <c r="HB22" s="51">
        <f t="shared" si="343"/>
        <v>0</v>
      </c>
      <c r="HC22" s="51">
        <f t="shared" si="344"/>
        <v>0</v>
      </c>
      <c r="HD22" s="51">
        <f t="shared" si="345"/>
        <v>0</v>
      </c>
      <c r="HE22" s="51">
        <f t="shared" si="346"/>
        <v>0</v>
      </c>
      <c r="HF22" s="51">
        <f t="shared" si="347"/>
        <v>0</v>
      </c>
      <c r="HG22" s="51">
        <f t="shared" si="348"/>
        <v>0</v>
      </c>
      <c r="HH22" s="51">
        <f t="shared" si="349"/>
        <v>0</v>
      </c>
      <c r="HI22" s="51">
        <f t="shared" si="350"/>
        <v>0</v>
      </c>
      <c r="HJ22" s="51">
        <f t="shared" si="351"/>
        <v>0</v>
      </c>
      <c r="HK22" s="51">
        <f t="shared" si="352"/>
        <v>0</v>
      </c>
      <c r="HL22" s="51">
        <f t="shared" si="353"/>
        <v>0</v>
      </c>
      <c r="HM22" s="51">
        <f t="shared" si="354"/>
        <v>0</v>
      </c>
      <c r="HN22" s="51">
        <f t="shared" si="355"/>
        <v>0</v>
      </c>
      <c r="HO22" s="51">
        <f t="shared" si="356"/>
        <v>0</v>
      </c>
      <c r="HP22" s="51">
        <f t="shared" si="357"/>
        <v>0</v>
      </c>
      <c r="HQ22" s="51">
        <f t="shared" si="358"/>
        <v>0</v>
      </c>
      <c r="HR22" s="51">
        <f t="shared" si="359"/>
        <v>0</v>
      </c>
      <c r="HS22" s="51">
        <f t="shared" si="360"/>
        <v>0</v>
      </c>
      <c r="HT22" s="51">
        <f t="shared" si="361"/>
        <v>0</v>
      </c>
      <c r="HU22" s="51">
        <f t="shared" si="362"/>
        <v>0</v>
      </c>
      <c r="HV22" s="51">
        <f t="shared" si="363"/>
        <v>0</v>
      </c>
      <c r="HW22" s="51">
        <f t="shared" si="364"/>
        <v>0</v>
      </c>
      <c r="HX22" s="51">
        <f t="shared" si="365"/>
        <v>0</v>
      </c>
      <c r="HY22" s="51">
        <f t="shared" si="366"/>
        <v>0</v>
      </c>
      <c r="HZ22" s="51">
        <f t="shared" si="367"/>
        <v>0</v>
      </c>
      <c r="IA22" s="51">
        <f t="shared" si="368"/>
        <v>0</v>
      </c>
      <c r="IB22" s="51">
        <f t="shared" si="305"/>
        <v>0</v>
      </c>
      <c r="IC22" s="51">
        <f t="shared" si="369"/>
        <v>0</v>
      </c>
      <c r="ID22" s="51">
        <f t="shared" si="370"/>
        <v>0</v>
      </c>
      <c r="IE22" s="51">
        <f t="shared" si="371"/>
        <v>0</v>
      </c>
      <c r="IF22" s="51">
        <f t="shared" si="372"/>
        <v>0</v>
      </c>
      <c r="IG22" s="51">
        <f t="shared" si="373"/>
        <v>0</v>
      </c>
      <c r="IH22" s="51">
        <f t="shared" si="374"/>
        <v>0</v>
      </c>
      <c r="II22" s="51">
        <f t="shared" si="375"/>
        <v>0</v>
      </c>
      <c r="IJ22" s="51">
        <f t="shared" si="376"/>
        <v>0</v>
      </c>
      <c r="IK22" s="51">
        <f t="shared" si="377"/>
        <v>0</v>
      </c>
      <c r="IL22" s="51">
        <f t="shared" si="378"/>
        <v>0</v>
      </c>
      <c r="IM22" s="51">
        <f t="shared" si="379"/>
        <v>0</v>
      </c>
      <c r="IN22" s="51">
        <f t="shared" si="380"/>
        <v>0</v>
      </c>
      <c r="IO22" s="51">
        <f t="shared" si="381"/>
        <v>0</v>
      </c>
      <c r="IP22" s="51">
        <f t="shared" si="382"/>
        <v>0</v>
      </c>
      <c r="IQ22" s="51">
        <f t="shared" si="383"/>
        <v>0</v>
      </c>
      <c r="IS22" s="51">
        <f t="shared" si="300"/>
        <v>0</v>
      </c>
      <c r="IT22" s="51">
        <f t="shared" si="300"/>
        <v>0</v>
      </c>
      <c r="IU22" s="51">
        <f t="shared" si="300"/>
        <v>0</v>
      </c>
      <c r="IV22" s="51">
        <f t="shared" si="300"/>
        <v>0</v>
      </c>
      <c r="IW22" s="51">
        <f t="shared" si="300"/>
        <v>0</v>
      </c>
      <c r="IX22" s="51">
        <f t="shared" si="300"/>
        <v>0</v>
      </c>
      <c r="IZ22" s="111">
        <f t="shared" si="301"/>
        <v>0</v>
      </c>
      <c r="JA22" s="111">
        <f t="shared" si="5"/>
        <v>0</v>
      </c>
      <c r="JB22" s="111">
        <f t="shared" si="6"/>
        <v>0</v>
      </c>
      <c r="JC22" s="111">
        <f t="shared" si="7"/>
        <v>0</v>
      </c>
      <c r="JD22" s="111">
        <f t="shared" si="8"/>
        <v>0</v>
      </c>
      <c r="JE22" s="111">
        <f t="shared" si="9"/>
        <v>0</v>
      </c>
      <c r="JF22" s="111">
        <f t="shared" si="10"/>
        <v>0</v>
      </c>
      <c r="JG22" s="111">
        <f t="shared" si="11"/>
        <v>0</v>
      </c>
      <c r="JH22" s="111">
        <f t="shared" si="12"/>
        <v>0</v>
      </c>
      <c r="JI22" s="111">
        <f t="shared" si="13"/>
        <v>0</v>
      </c>
      <c r="JJ22" s="111">
        <f t="shared" si="14"/>
        <v>0</v>
      </c>
      <c r="JK22" s="111">
        <f t="shared" si="15"/>
        <v>0</v>
      </c>
      <c r="JL22" s="111">
        <f t="shared" si="16"/>
        <v>0</v>
      </c>
      <c r="JM22" s="111">
        <f t="shared" si="17"/>
        <v>0</v>
      </c>
      <c r="JN22" s="111">
        <f t="shared" si="18"/>
        <v>0</v>
      </c>
      <c r="JO22" s="111">
        <f t="shared" si="19"/>
        <v>0</v>
      </c>
      <c r="JP22" s="111">
        <f t="shared" si="20"/>
        <v>0</v>
      </c>
      <c r="JQ22" s="111">
        <f t="shared" si="21"/>
        <v>0</v>
      </c>
      <c r="JR22" s="111">
        <f t="shared" si="22"/>
        <v>0</v>
      </c>
      <c r="JS22" s="111">
        <f t="shared" si="23"/>
        <v>0</v>
      </c>
      <c r="JT22" s="111">
        <f t="shared" si="24"/>
        <v>0</v>
      </c>
      <c r="JU22" s="111">
        <f t="shared" si="25"/>
        <v>0</v>
      </c>
      <c r="JV22" s="111">
        <f t="shared" si="26"/>
        <v>0</v>
      </c>
      <c r="JW22" s="111">
        <f t="shared" si="27"/>
        <v>0</v>
      </c>
      <c r="JX22" s="111">
        <f t="shared" si="28"/>
        <v>0</v>
      </c>
      <c r="JY22" s="111">
        <f t="shared" si="29"/>
        <v>0</v>
      </c>
      <c r="JZ22" s="111">
        <f t="shared" si="30"/>
        <v>0</v>
      </c>
      <c r="KA22" s="111">
        <f t="shared" si="31"/>
        <v>0</v>
      </c>
      <c r="KB22" s="111">
        <f t="shared" si="32"/>
        <v>0</v>
      </c>
      <c r="KC22" s="111">
        <f t="shared" si="33"/>
        <v>0</v>
      </c>
      <c r="KD22" s="111">
        <f t="shared" si="34"/>
        <v>0</v>
      </c>
      <c r="KE22" s="111">
        <f t="shared" si="35"/>
        <v>0</v>
      </c>
      <c r="KF22" s="111">
        <f t="shared" si="36"/>
        <v>0</v>
      </c>
      <c r="KG22" s="111">
        <f t="shared" si="37"/>
        <v>0</v>
      </c>
      <c r="KH22" s="111">
        <f t="shared" si="38"/>
        <v>0</v>
      </c>
      <c r="KI22" s="111">
        <f t="shared" si="39"/>
        <v>0</v>
      </c>
      <c r="KJ22" s="111">
        <f t="shared" si="40"/>
        <v>0</v>
      </c>
      <c r="KK22" s="111">
        <f t="shared" si="41"/>
        <v>0</v>
      </c>
      <c r="KL22" s="111">
        <f t="shared" si="42"/>
        <v>0</v>
      </c>
      <c r="KM22" s="111">
        <f t="shared" si="43"/>
        <v>0</v>
      </c>
      <c r="KN22" s="111">
        <f t="shared" si="44"/>
        <v>0</v>
      </c>
      <c r="KO22" s="111">
        <f t="shared" si="45"/>
        <v>0</v>
      </c>
      <c r="KP22" s="111">
        <f t="shared" si="46"/>
        <v>0</v>
      </c>
      <c r="KQ22" s="111">
        <f t="shared" si="47"/>
        <v>0</v>
      </c>
      <c r="KR22" s="111">
        <f t="shared" si="48"/>
        <v>0</v>
      </c>
      <c r="KS22" s="111">
        <f t="shared" si="49"/>
        <v>0</v>
      </c>
      <c r="KT22" s="111">
        <f t="shared" si="50"/>
        <v>0</v>
      </c>
      <c r="KU22" s="111">
        <f t="shared" si="51"/>
        <v>0</v>
      </c>
      <c r="KV22" s="111">
        <f t="shared" si="52"/>
        <v>0</v>
      </c>
      <c r="KW22" s="111">
        <f t="shared" si="53"/>
        <v>0</v>
      </c>
      <c r="KX22" s="111">
        <f t="shared" si="54"/>
        <v>0</v>
      </c>
      <c r="KY22" s="111">
        <f t="shared" si="55"/>
        <v>0</v>
      </c>
      <c r="KZ22" s="111">
        <f t="shared" si="56"/>
        <v>0</v>
      </c>
      <c r="LA22" s="111">
        <f t="shared" si="57"/>
        <v>0</v>
      </c>
      <c r="LB22" s="111">
        <f t="shared" si="58"/>
        <v>0</v>
      </c>
      <c r="LC22" s="111">
        <f t="shared" si="59"/>
        <v>0</v>
      </c>
      <c r="LD22" s="111">
        <f t="shared" si="60"/>
        <v>0</v>
      </c>
      <c r="LE22" s="111">
        <f t="shared" si="61"/>
        <v>0</v>
      </c>
      <c r="LF22" s="111">
        <f t="shared" si="62"/>
        <v>0</v>
      </c>
      <c r="LG22" s="111">
        <f t="shared" si="63"/>
        <v>0</v>
      </c>
      <c r="LH22" s="111">
        <f t="shared" si="64"/>
        <v>0</v>
      </c>
      <c r="LI22" s="111">
        <f t="shared" si="65"/>
        <v>0</v>
      </c>
      <c r="LJ22" s="111">
        <f t="shared" si="66"/>
        <v>0</v>
      </c>
      <c r="LK22" s="111">
        <f t="shared" si="67"/>
        <v>0</v>
      </c>
      <c r="LL22" s="111">
        <f t="shared" si="68"/>
        <v>0</v>
      </c>
      <c r="LM22" s="111">
        <f t="shared" si="69"/>
        <v>0</v>
      </c>
      <c r="LN22" s="111">
        <f t="shared" si="70"/>
        <v>0</v>
      </c>
      <c r="LO22" s="111">
        <f t="shared" si="71"/>
        <v>0</v>
      </c>
      <c r="LP22" s="111">
        <f t="shared" si="72"/>
        <v>0</v>
      </c>
      <c r="LQ22" s="111">
        <f t="shared" si="73"/>
        <v>0</v>
      </c>
      <c r="LR22" s="111">
        <f t="shared" si="74"/>
        <v>0</v>
      </c>
      <c r="LS22" s="111">
        <f t="shared" si="75"/>
        <v>0</v>
      </c>
      <c r="LT22" s="111">
        <f t="shared" si="76"/>
        <v>0</v>
      </c>
      <c r="LU22" s="111">
        <f t="shared" si="77"/>
        <v>0</v>
      </c>
      <c r="LV22" s="111">
        <f t="shared" si="78"/>
        <v>0</v>
      </c>
      <c r="LW22" s="111">
        <f t="shared" si="79"/>
        <v>0</v>
      </c>
      <c r="LX22" s="111">
        <f t="shared" si="80"/>
        <v>0</v>
      </c>
      <c r="LY22" s="111">
        <f t="shared" si="81"/>
        <v>0</v>
      </c>
      <c r="LZ22" s="111">
        <f t="shared" si="82"/>
        <v>0</v>
      </c>
      <c r="MA22" s="111">
        <f t="shared" si="83"/>
        <v>0</v>
      </c>
      <c r="MD22" s="111"/>
      <c r="ME22" s="111">
        <f t="shared" si="302"/>
        <v>0</v>
      </c>
      <c r="MF22" s="111">
        <f t="shared" si="84"/>
        <v>0</v>
      </c>
      <c r="MG22" s="111">
        <f t="shared" si="85"/>
        <v>0</v>
      </c>
      <c r="MH22" s="111">
        <f t="shared" si="86"/>
        <v>0</v>
      </c>
      <c r="MI22" s="111">
        <f t="shared" si="87"/>
        <v>0</v>
      </c>
      <c r="MJ22" s="111">
        <f t="shared" si="88"/>
        <v>0</v>
      </c>
      <c r="MK22" s="111">
        <f t="shared" si="89"/>
        <v>0</v>
      </c>
      <c r="ML22" s="111">
        <f t="shared" si="90"/>
        <v>0</v>
      </c>
      <c r="MM22" s="111">
        <f t="shared" si="91"/>
        <v>0</v>
      </c>
      <c r="MN22" s="111">
        <f t="shared" si="92"/>
        <v>0</v>
      </c>
      <c r="MO22" s="111">
        <f t="shared" si="93"/>
        <v>0</v>
      </c>
      <c r="MP22" s="111">
        <f t="shared" si="94"/>
        <v>0</v>
      </c>
      <c r="MQ22" s="111">
        <f t="shared" si="95"/>
        <v>0</v>
      </c>
      <c r="MR22" s="111">
        <f t="shared" si="96"/>
        <v>0</v>
      </c>
      <c r="MS22" s="111">
        <f t="shared" si="97"/>
        <v>0</v>
      </c>
      <c r="MT22" s="111">
        <f t="shared" si="98"/>
        <v>0</v>
      </c>
      <c r="MU22" s="111">
        <f t="shared" si="99"/>
        <v>0</v>
      </c>
      <c r="MV22" s="111">
        <f t="shared" si="100"/>
        <v>0</v>
      </c>
      <c r="MW22" s="111">
        <f t="shared" si="101"/>
        <v>0</v>
      </c>
      <c r="MX22" s="111">
        <f t="shared" si="102"/>
        <v>0</v>
      </c>
      <c r="MY22" s="111">
        <f t="shared" si="103"/>
        <v>0</v>
      </c>
      <c r="MZ22" s="111">
        <f t="shared" si="104"/>
        <v>0</v>
      </c>
      <c r="NA22" s="111">
        <f t="shared" si="105"/>
        <v>0</v>
      </c>
      <c r="NB22" s="111">
        <f t="shared" si="106"/>
        <v>0</v>
      </c>
      <c r="NC22" s="111">
        <f t="shared" si="107"/>
        <v>0</v>
      </c>
      <c r="ND22" s="111">
        <f t="shared" si="108"/>
        <v>0</v>
      </c>
      <c r="NE22" s="111">
        <f t="shared" si="109"/>
        <v>0</v>
      </c>
      <c r="NF22" s="111">
        <f t="shared" si="110"/>
        <v>0</v>
      </c>
      <c r="NG22" s="111">
        <f t="shared" si="111"/>
        <v>0</v>
      </c>
      <c r="NH22" s="111">
        <f t="shared" si="112"/>
        <v>0</v>
      </c>
      <c r="NI22" s="111">
        <f t="shared" si="113"/>
        <v>0</v>
      </c>
      <c r="NJ22" s="111">
        <f t="shared" si="114"/>
        <v>0</v>
      </c>
      <c r="NK22" s="111">
        <f t="shared" si="115"/>
        <v>0</v>
      </c>
      <c r="NL22" s="111">
        <f t="shared" si="116"/>
        <v>0</v>
      </c>
      <c r="NM22" s="111">
        <f t="shared" si="117"/>
        <v>0</v>
      </c>
      <c r="NN22" s="111">
        <f t="shared" si="118"/>
        <v>0</v>
      </c>
      <c r="NO22" s="111">
        <f t="shared" si="119"/>
        <v>0</v>
      </c>
      <c r="NP22" s="111">
        <f t="shared" si="120"/>
        <v>0</v>
      </c>
      <c r="NQ22" s="111">
        <f t="shared" si="121"/>
        <v>0</v>
      </c>
      <c r="NR22" s="111">
        <f t="shared" si="122"/>
        <v>0</v>
      </c>
      <c r="NS22" s="111">
        <f t="shared" si="123"/>
        <v>0</v>
      </c>
      <c r="NT22" s="111">
        <f t="shared" si="124"/>
        <v>0</v>
      </c>
      <c r="NU22" s="111">
        <f t="shared" si="125"/>
        <v>0</v>
      </c>
      <c r="NV22" s="111">
        <f t="shared" si="126"/>
        <v>0</v>
      </c>
      <c r="NW22" s="111">
        <f t="shared" si="127"/>
        <v>0</v>
      </c>
      <c r="NX22" s="111">
        <f t="shared" si="128"/>
        <v>0</v>
      </c>
      <c r="NY22" s="111">
        <f t="shared" si="129"/>
        <v>0</v>
      </c>
      <c r="NZ22" s="111">
        <f t="shared" si="130"/>
        <v>0</v>
      </c>
      <c r="OA22" s="111">
        <f t="shared" si="131"/>
        <v>0</v>
      </c>
      <c r="OB22" s="111">
        <f t="shared" si="132"/>
        <v>0</v>
      </c>
      <c r="OC22" s="111">
        <f t="shared" si="133"/>
        <v>0</v>
      </c>
      <c r="OD22" s="111">
        <f t="shared" si="134"/>
        <v>0</v>
      </c>
      <c r="OE22" s="111">
        <f t="shared" si="135"/>
        <v>0</v>
      </c>
      <c r="OF22" s="111">
        <f t="shared" si="136"/>
        <v>0</v>
      </c>
      <c r="OG22" s="111">
        <f t="shared" si="137"/>
        <v>0</v>
      </c>
      <c r="OH22" s="111">
        <f t="shared" si="138"/>
        <v>0</v>
      </c>
      <c r="OI22" s="111">
        <f t="shared" si="139"/>
        <v>0</v>
      </c>
      <c r="OJ22" s="111">
        <f t="shared" si="140"/>
        <v>0</v>
      </c>
      <c r="OK22" s="111">
        <f t="shared" si="141"/>
        <v>0</v>
      </c>
      <c r="OL22" s="111">
        <f t="shared" si="142"/>
        <v>0</v>
      </c>
      <c r="OM22" s="111">
        <f t="shared" si="143"/>
        <v>0</v>
      </c>
      <c r="ON22" s="111">
        <f t="shared" si="144"/>
        <v>0</v>
      </c>
      <c r="OO22" s="111">
        <f t="shared" si="145"/>
        <v>0</v>
      </c>
      <c r="OP22" s="111">
        <f t="shared" si="146"/>
        <v>0</v>
      </c>
      <c r="OQ22" s="111">
        <f t="shared" si="147"/>
        <v>0</v>
      </c>
      <c r="OR22" s="111">
        <f t="shared" si="148"/>
        <v>0</v>
      </c>
      <c r="OS22" s="111">
        <f t="shared" si="149"/>
        <v>0</v>
      </c>
      <c r="OT22" s="111">
        <f t="shared" si="150"/>
        <v>0</v>
      </c>
      <c r="OU22" s="111">
        <f t="shared" si="151"/>
        <v>0</v>
      </c>
      <c r="OV22" s="111">
        <f t="shared" si="152"/>
        <v>0</v>
      </c>
      <c r="OW22" s="111">
        <f t="shared" si="153"/>
        <v>0</v>
      </c>
      <c r="OX22" s="111">
        <f t="shared" si="154"/>
        <v>0</v>
      </c>
      <c r="OY22" s="111"/>
      <c r="PA22" s="51">
        <f t="shared" si="303"/>
        <v>0</v>
      </c>
      <c r="PB22" s="51">
        <f t="shared" si="155"/>
        <v>0</v>
      </c>
      <c r="PC22" s="51">
        <f t="shared" si="156"/>
        <v>0</v>
      </c>
      <c r="PD22" s="51">
        <f t="shared" si="157"/>
        <v>0</v>
      </c>
      <c r="PE22" s="51">
        <f t="shared" si="158"/>
        <v>0</v>
      </c>
      <c r="PF22" s="51">
        <f t="shared" si="159"/>
        <v>0</v>
      </c>
      <c r="PG22" s="51">
        <f t="shared" si="160"/>
        <v>0</v>
      </c>
      <c r="PH22" s="51">
        <f t="shared" si="161"/>
        <v>0</v>
      </c>
      <c r="PI22" s="51">
        <f t="shared" si="162"/>
        <v>0</v>
      </c>
      <c r="PJ22" s="51">
        <f t="shared" si="163"/>
        <v>0</v>
      </c>
      <c r="PK22" s="51">
        <f t="shared" si="164"/>
        <v>0</v>
      </c>
      <c r="PL22" s="51">
        <f t="shared" si="165"/>
        <v>0</v>
      </c>
      <c r="PM22" s="51">
        <f t="shared" si="166"/>
        <v>0</v>
      </c>
      <c r="PN22" s="51">
        <f t="shared" si="167"/>
        <v>0</v>
      </c>
      <c r="PO22" s="51">
        <f t="shared" si="168"/>
        <v>0</v>
      </c>
      <c r="PP22" s="51">
        <f t="shared" si="169"/>
        <v>0</v>
      </c>
      <c r="PQ22" s="51">
        <f t="shared" si="170"/>
        <v>0</v>
      </c>
      <c r="PR22" s="51">
        <f t="shared" si="171"/>
        <v>0</v>
      </c>
      <c r="PS22" s="51">
        <f t="shared" si="172"/>
        <v>0</v>
      </c>
      <c r="PT22" s="51">
        <f t="shared" si="173"/>
        <v>0</v>
      </c>
      <c r="PU22" s="51">
        <f t="shared" si="174"/>
        <v>0</v>
      </c>
      <c r="PV22" s="51">
        <f t="shared" si="175"/>
        <v>0</v>
      </c>
      <c r="PW22" s="51">
        <f t="shared" si="176"/>
        <v>0</v>
      </c>
      <c r="PX22" s="51">
        <f t="shared" si="177"/>
        <v>0</v>
      </c>
      <c r="PY22" s="51">
        <f t="shared" si="178"/>
        <v>0</v>
      </c>
      <c r="PZ22" s="51">
        <f t="shared" si="179"/>
        <v>0</v>
      </c>
      <c r="QA22" s="51">
        <f t="shared" si="180"/>
        <v>0</v>
      </c>
      <c r="QB22" s="51">
        <f t="shared" si="181"/>
        <v>0</v>
      </c>
      <c r="QC22" s="51">
        <f t="shared" si="182"/>
        <v>0</v>
      </c>
      <c r="QD22" s="51">
        <f t="shared" si="183"/>
        <v>0</v>
      </c>
      <c r="QE22" s="51">
        <f t="shared" si="184"/>
        <v>0</v>
      </c>
      <c r="QF22" s="51">
        <f t="shared" si="185"/>
        <v>0</v>
      </c>
      <c r="QG22" s="51">
        <f t="shared" si="186"/>
        <v>0</v>
      </c>
      <c r="QH22" s="51">
        <f t="shared" si="187"/>
        <v>0</v>
      </c>
      <c r="QI22" s="51">
        <f t="shared" si="188"/>
        <v>0</v>
      </c>
      <c r="QJ22" s="51">
        <f t="shared" si="189"/>
        <v>0</v>
      </c>
      <c r="QK22" s="51">
        <f t="shared" si="190"/>
        <v>0</v>
      </c>
      <c r="QL22" s="51">
        <f t="shared" si="191"/>
        <v>0</v>
      </c>
      <c r="QM22" s="51">
        <f t="shared" si="192"/>
        <v>0</v>
      </c>
      <c r="QN22" s="51">
        <f t="shared" si="193"/>
        <v>0</v>
      </c>
      <c r="QO22" s="51">
        <f t="shared" si="194"/>
        <v>0</v>
      </c>
      <c r="QP22" s="51">
        <f t="shared" si="195"/>
        <v>0</v>
      </c>
      <c r="QQ22" s="51">
        <f t="shared" si="196"/>
        <v>0</v>
      </c>
      <c r="QR22" s="51">
        <f t="shared" si="197"/>
        <v>0</v>
      </c>
      <c r="QS22" s="51">
        <f t="shared" si="198"/>
        <v>0</v>
      </c>
      <c r="QT22" s="51">
        <f t="shared" si="199"/>
        <v>0</v>
      </c>
      <c r="QU22" s="51">
        <f t="shared" si="200"/>
        <v>0</v>
      </c>
      <c r="QV22" s="51">
        <f t="shared" si="201"/>
        <v>0</v>
      </c>
      <c r="QW22" s="51">
        <f t="shared" si="202"/>
        <v>0</v>
      </c>
      <c r="QX22" s="51">
        <f t="shared" si="203"/>
        <v>0</v>
      </c>
      <c r="QY22" s="51">
        <f t="shared" si="204"/>
        <v>0</v>
      </c>
      <c r="QZ22" s="51">
        <f t="shared" si="205"/>
        <v>0</v>
      </c>
      <c r="RA22" s="51">
        <f t="shared" si="206"/>
        <v>0</v>
      </c>
      <c r="RB22" s="51">
        <f t="shared" si="207"/>
        <v>0</v>
      </c>
      <c r="RC22" s="51">
        <f t="shared" si="208"/>
        <v>0</v>
      </c>
      <c r="RD22" s="51">
        <f t="shared" si="209"/>
        <v>0</v>
      </c>
      <c r="RE22" s="51">
        <f t="shared" si="210"/>
        <v>0</v>
      </c>
      <c r="RF22" s="51">
        <f t="shared" si="211"/>
        <v>0</v>
      </c>
      <c r="RG22" s="51">
        <f t="shared" si="212"/>
        <v>0</v>
      </c>
      <c r="RH22" s="51">
        <f t="shared" si="213"/>
        <v>0</v>
      </c>
      <c r="RI22" s="51">
        <f t="shared" si="214"/>
        <v>0</v>
      </c>
      <c r="RJ22" s="51">
        <f t="shared" si="215"/>
        <v>0</v>
      </c>
      <c r="RK22" s="51">
        <f t="shared" si="216"/>
        <v>0</v>
      </c>
      <c r="RL22" s="51">
        <f t="shared" si="217"/>
        <v>0</v>
      </c>
      <c r="RM22" s="51">
        <f t="shared" si="218"/>
        <v>0</v>
      </c>
      <c r="RN22" s="51">
        <f t="shared" si="219"/>
        <v>0</v>
      </c>
      <c r="RO22" s="51">
        <f t="shared" si="220"/>
        <v>0</v>
      </c>
      <c r="RP22" s="51">
        <f t="shared" si="221"/>
        <v>0</v>
      </c>
      <c r="RQ22" s="51">
        <f t="shared" si="222"/>
        <v>0</v>
      </c>
      <c r="RR22" s="51">
        <f t="shared" si="223"/>
        <v>0</v>
      </c>
      <c r="RS22" s="51">
        <f t="shared" si="224"/>
        <v>0</v>
      </c>
      <c r="RT22" s="51">
        <f t="shared" si="225"/>
        <v>0</v>
      </c>
      <c r="RU22" s="51"/>
      <c r="RV22" s="51">
        <f t="shared" si="384"/>
        <v>0</v>
      </c>
      <c r="RW22" s="51">
        <f t="shared" si="384"/>
        <v>0</v>
      </c>
      <c r="RX22" s="51">
        <f t="shared" si="384"/>
        <v>0</v>
      </c>
      <c r="RY22" s="51">
        <f t="shared" si="384"/>
        <v>0</v>
      </c>
      <c r="RZ22" s="51">
        <f t="shared" si="384"/>
        <v>0</v>
      </c>
      <c r="SA22" s="51">
        <f t="shared" si="384"/>
        <v>0</v>
      </c>
    </row>
    <row r="23" spans="1:495" x14ac:dyDescent="0.3">
      <c r="A23" s="1">
        <v>304000</v>
      </c>
      <c r="B23" s="1" t="s">
        <v>198</v>
      </c>
      <c r="C23" s="1" t="s">
        <v>167</v>
      </c>
      <c r="D23" s="44">
        <v>0.224734845902229</v>
      </c>
      <c r="E23" s="1" t="s">
        <v>299</v>
      </c>
      <c r="F23" s="107">
        <f>VLOOKUP(A23,Auxiliar_OPEX_CustosUnit!$A$4:$E$129,COLUMN(Auxiliar_OPEX_CustosUnit!$E$3),0)</f>
        <v>5</v>
      </c>
      <c r="G23" s="107">
        <f>INDEX(Auxiliar_OPEX_Drivers!$B$76:$I$84,MATCH($E23,Auxiliar_OPEX_Drivers!$B$76:$B$84,0),MATCH(YEAR(G$2),Auxiliar_OPEX_Drivers!$B$76:$I$76,0))*$F23</f>
        <v>5</v>
      </c>
      <c r="H23" s="107">
        <f>INDEX(Auxiliar_OPEX_Drivers!$B$76:$I$84,MATCH($E23,Auxiliar_OPEX_Drivers!$B$76:$B$84,0),MATCH(YEAR(H$2),Auxiliar_OPEX_Drivers!$B$76:$I$76,0))*$F23</f>
        <v>5</v>
      </c>
      <c r="I23" s="107">
        <f>INDEX(Auxiliar_OPEX_Drivers!$B$76:$I$84,MATCH($E23,Auxiliar_OPEX_Drivers!$B$76:$B$84,0),MATCH(YEAR(I$2),Auxiliar_OPEX_Drivers!$B$76:$I$76,0))*$F23</f>
        <v>5</v>
      </c>
      <c r="J23" s="107">
        <f>INDEX(Auxiliar_OPEX_Drivers!$B$76:$I$84,MATCH($E23,Auxiliar_OPEX_Drivers!$B$76:$B$84,0),MATCH(YEAR(J$2),Auxiliar_OPEX_Drivers!$B$76:$I$76,0))*$F23</f>
        <v>5</v>
      </c>
      <c r="K23" s="107">
        <f>INDEX(Auxiliar_OPEX_Drivers!$B$76:$I$84,MATCH($E23,Auxiliar_OPEX_Drivers!$B$76:$B$84,0),MATCH(YEAR(K$2),Auxiliar_OPEX_Drivers!$B$76:$I$76,0))*$F23</f>
        <v>5</v>
      </c>
      <c r="L23" s="107">
        <f>INDEX(Auxiliar_OPEX_Drivers!$B$76:$I$84,MATCH($E23,Auxiliar_OPEX_Drivers!$B$76:$B$84,0),MATCH(YEAR(L$2),Auxiliar_OPEX_Drivers!$B$76:$I$76,0))*$F23</f>
        <v>5</v>
      </c>
      <c r="M23" s="107">
        <f>INDEX(Auxiliar_OPEX_Drivers!$B$76:$I$84,MATCH($E23,Auxiliar_OPEX_Drivers!$B$76:$B$84,0),MATCH(YEAR(M$2),Auxiliar_OPEX_Drivers!$B$76:$I$76,0))*$F23</f>
        <v>5</v>
      </c>
      <c r="N23" s="107">
        <f>INDEX(Auxiliar_OPEX_Drivers!$B$76:$I$84,MATCH($E23,Auxiliar_OPEX_Drivers!$B$76:$B$84,0),MATCH(YEAR(N$2),Auxiliar_OPEX_Drivers!$B$76:$I$76,0))*$F23</f>
        <v>5.2473310749395594</v>
      </c>
      <c r="O23" s="107">
        <f>INDEX(Auxiliar_OPEX_Drivers!$B$76:$I$84,MATCH($E23,Auxiliar_OPEX_Drivers!$B$76:$B$84,0),MATCH(YEAR(O$2),Auxiliar_OPEX_Drivers!$B$76:$I$76,0))*$F23</f>
        <v>5.2473310749395594</v>
      </c>
      <c r="P23" s="107">
        <f>INDEX(Auxiliar_OPEX_Drivers!$B$76:$I$84,MATCH($E23,Auxiliar_OPEX_Drivers!$B$76:$B$84,0),MATCH(YEAR(P$2),Auxiliar_OPEX_Drivers!$B$76:$I$76,0))*$F23</f>
        <v>5.2473310749395594</v>
      </c>
      <c r="Q23" s="107">
        <f>INDEX(Auxiliar_OPEX_Drivers!$B$76:$I$84,MATCH($E23,Auxiliar_OPEX_Drivers!$B$76:$B$84,0),MATCH(YEAR(Q$2),Auxiliar_OPEX_Drivers!$B$76:$I$76,0))*$F23</f>
        <v>5.2473310749395594</v>
      </c>
      <c r="R23" s="107">
        <f>INDEX(Auxiliar_OPEX_Drivers!$B$76:$I$84,MATCH($E23,Auxiliar_OPEX_Drivers!$B$76:$B$84,0),MATCH(YEAR(R$2),Auxiliar_OPEX_Drivers!$B$76:$I$76,0))*$F23</f>
        <v>5.2473310749395594</v>
      </c>
      <c r="S23" s="107">
        <f>INDEX(Auxiliar_OPEX_Drivers!$B$76:$I$84,MATCH($E23,Auxiliar_OPEX_Drivers!$B$76:$B$84,0),MATCH(YEAR(S$2),Auxiliar_OPEX_Drivers!$B$76:$I$76,0))*$F23</f>
        <v>5.2473310749395594</v>
      </c>
      <c r="T23" s="107">
        <f>INDEX(Auxiliar_OPEX_Drivers!$B$76:$I$84,MATCH($E23,Auxiliar_OPEX_Drivers!$B$76:$B$84,0),MATCH(YEAR(T$2),Auxiliar_OPEX_Drivers!$B$76:$I$76,0))*$F23</f>
        <v>5.2473310749395594</v>
      </c>
      <c r="U23" s="107">
        <f>INDEX(Auxiliar_OPEX_Drivers!$B$76:$I$84,MATCH($E23,Auxiliar_OPEX_Drivers!$B$76:$B$84,0),MATCH(YEAR(U$2),Auxiliar_OPEX_Drivers!$B$76:$I$76,0))*$F23</f>
        <v>5.2473310749395594</v>
      </c>
      <c r="V23" s="107">
        <f>INDEX(Auxiliar_OPEX_Drivers!$B$76:$I$84,MATCH($E23,Auxiliar_OPEX_Drivers!$B$76:$B$84,0),MATCH(YEAR(V$2),Auxiliar_OPEX_Drivers!$B$76:$I$76,0))*$F23</f>
        <v>5.2473310749395594</v>
      </c>
      <c r="W23" s="107">
        <f>INDEX(Auxiliar_OPEX_Drivers!$B$76:$I$84,MATCH($E23,Auxiliar_OPEX_Drivers!$B$76:$B$84,0),MATCH(YEAR(W$2),Auxiliar_OPEX_Drivers!$B$76:$I$76,0))*$F23</f>
        <v>5.2473310749395594</v>
      </c>
      <c r="X23" s="107">
        <f>INDEX(Auxiliar_OPEX_Drivers!$B$76:$I$84,MATCH($E23,Auxiliar_OPEX_Drivers!$B$76:$B$84,0),MATCH(YEAR(X$2),Auxiliar_OPEX_Drivers!$B$76:$I$76,0))*$F23</f>
        <v>5.2473310749395594</v>
      </c>
      <c r="Y23" s="107">
        <f>INDEX(Auxiliar_OPEX_Drivers!$B$76:$I$84,MATCH($E23,Auxiliar_OPEX_Drivers!$B$76:$B$84,0),MATCH(YEAR(Y$2),Auxiliar_OPEX_Drivers!$B$76:$I$76,0))*$F23</f>
        <v>5.2473310749395594</v>
      </c>
      <c r="Z23" s="107">
        <f>INDEX(Auxiliar_OPEX_Drivers!$B$76:$I$84,MATCH($E23,Auxiliar_OPEX_Drivers!$B$76:$B$84,0),MATCH(YEAR(Z$2),Auxiliar_OPEX_Drivers!$B$76:$I$76,0))*$F23</f>
        <v>5.5042696511379745</v>
      </c>
      <c r="AA23" s="107">
        <f>INDEX(Auxiliar_OPEX_Drivers!$B$76:$I$84,MATCH($E23,Auxiliar_OPEX_Drivers!$B$76:$B$84,0),MATCH(YEAR(AA$2),Auxiliar_OPEX_Drivers!$B$76:$I$76,0))*$F23</f>
        <v>5.5042696511379745</v>
      </c>
      <c r="AB23" s="107">
        <f>INDEX(Auxiliar_OPEX_Drivers!$B$76:$I$84,MATCH($E23,Auxiliar_OPEX_Drivers!$B$76:$B$84,0),MATCH(YEAR(AB$2),Auxiliar_OPEX_Drivers!$B$76:$I$76,0))*$F23</f>
        <v>5.5042696511379745</v>
      </c>
      <c r="AC23" s="107">
        <f>INDEX(Auxiliar_OPEX_Drivers!$B$76:$I$84,MATCH($E23,Auxiliar_OPEX_Drivers!$B$76:$B$84,0),MATCH(YEAR(AC$2),Auxiliar_OPEX_Drivers!$B$76:$I$76,0))*$F23</f>
        <v>5.5042696511379745</v>
      </c>
      <c r="AD23" s="107">
        <f>INDEX(Auxiliar_OPEX_Drivers!$B$76:$I$84,MATCH($E23,Auxiliar_OPEX_Drivers!$B$76:$B$84,0),MATCH(YEAR(AD$2),Auxiliar_OPEX_Drivers!$B$76:$I$76,0))*$F23</f>
        <v>5.5042696511379745</v>
      </c>
      <c r="AE23" s="107">
        <f>INDEX(Auxiliar_OPEX_Drivers!$B$76:$I$84,MATCH($E23,Auxiliar_OPEX_Drivers!$B$76:$B$84,0),MATCH(YEAR(AE$2),Auxiliar_OPEX_Drivers!$B$76:$I$76,0))*$F23</f>
        <v>5.5042696511379745</v>
      </c>
      <c r="AF23" s="107">
        <f>INDEX(Auxiliar_OPEX_Drivers!$B$76:$I$84,MATCH($E23,Auxiliar_OPEX_Drivers!$B$76:$B$84,0),MATCH(YEAR(AF$2),Auxiliar_OPEX_Drivers!$B$76:$I$76,0))*$F23</f>
        <v>5.5042696511379745</v>
      </c>
      <c r="AG23" s="107">
        <f>INDEX(Auxiliar_OPEX_Drivers!$B$76:$I$84,MATCH($E23,Auxiliar_OPEX_Drivers!$B$76:$B$84,0),MATCH(YEAR(AG$2),Auxiliar_OPEX_Drivers!$B$76:$I$76,0))*$F23</f>
        <v>5.5042696511379745</v>
      </c>
      <c r="AH23" s="107">
        <f>INDEX(Auxiliar_OPEX_Drivers!$B$76:$I$84,MATCH($E23,Auxiliar_OPEX_Drivers!$B$76:$B$84,0),MATCH(YEAR(AH$2),Auxiliar_OPEX_Drivers!$B$76:$I$76,0))*$F23</f>
        <v>5.5042696511379745</v>
      </c>
      <c r="AI23" s="107">
        <f>INDEX(Auxiliar_OPEX_Drivers!$B$76:$I$84,MATCH($E23,Auxiliar_OPEX_Drivers!$B$76:$B$84,0),MATCH(YEAR(AI$2),Auxiliar_OPEX_Drivers!$B$76:$I$76,0))*$F23</f>
        <v>5.5042696511379745</v>
      </c>
      <c r="AJ23" s="107">
        <f>INDEX(Auxiliar_OPEX_Drivers!$B$76:$I$84,MATCH($E23,Auxiliar_OPEX_Drivers!$B$76:$B$84,0),MATCH(YEAR(AJ$2),Auxiliar_OPEX_Drivers!$B$76:$I$76,0))*$F23</f>
        <v>5.5042696511379745</v>
      </c>
      <c r="AK23" s="107">
        <f>INDEX(Auxiliar_OPEX_Drivers!$B$76:$I$84,MATCH($E23,Auxiliar_OPEX_Drivers!$B$76:$B$84,0),MATCH(YEAR(AK$2),Auxiliar_OPEX_Drivers!$B$76:$I$76,0))*$F23</f>
        <v>5.5042696511379745</v>
      </c>
      <c r="AL23" s="107">
        <f>INDEX(Auxiliar_OPEX_Drivers!$B$76:$I$84,MATCH($E23,Auxiliar_OPEX_Drivers!$B$76:$B$84,0),MATCH(YEAR(AL$2),Auxiliar_OPEX_Drivers!$B$76:$I$76,0))*$F23</f>
        <v>5.7880036242352739</v>
      </c>
      <c r="AM23" s="107">
        <f>INDEX(Auxiliar_OPEX_Drivers!$B$76:$I$84,MATCH($E23,Auxiliar_OPEX_Drivers!$B$76:$B$84,0),MATCH(YEAR(AM$2),Auxiliar_OPEX_Drivers!$B$76:$I$76,0))*$F23</f>
        <v>5.7880036242352739</v>
      </c>
      <c r="AN23" s="107">
        <f>INDEX(Auxiliar_OPEX_Drivers!$B$76:$I$84,MATCH($E23,Auxiliar_OPEX_Drivers!$B$76:$B$84,0),MATCH(YEAR(AN$2),Auxiliar_OPEX_Drivers!$B$76:$I$76,0))*$F23</f>
        <v>5.7880036242352739</v>
      </c>
      <c r="AO23" s="107">
        <f>INDEX(Auxiliar_OPEX_Drivers!$B$76:$I$84,MATCH($E23,Auxiliar_OPEX_Drivers!$B$76:$B$84,0),MATCH(YEAR(AO$2),Auxiliar_OPEX_Drivers!$B$76:$I$76,0))*$F23</f>
        <v>5.7880036242352739</v>
      </c>
      <c r="AP23" s="107">
        <f>INDEX(Auxiliar_OPEX_Drivers!$B$76:$I$84,MATCH($E23,Auxiliar_OPEX_Drivers!$B$76:$B$84,0),MATCH(YEAR(AP$2),Auxiliar_OPEX_Drivers!$B$76:$I$76,0))*$F23</f>
        <v>5.7880036242352739</v>
      </c>
      <c r="AQ23" s="107">
        <f>INDEX(Auxiliar_OPEX_Drivers!$B$76:$I$84,MATCH($E23,Auxiliar_OPEX_Drivers!$B$76:$B$84,0),MATCH(YEAR(AQ$2),Auxiliar_OPEX_Drivers!$B$76:$I$76,0))*$F23</f>
        <v>5.7880036242352739</v>
      </c>
      <c r="AR23" s="107">
        <f>INDEX(Auxiliar_OPEX_Drivers!$B$76:$I$84,MATCH($E23,Auxiliar_OPEX_Drivers!$B$76:$B$84,0),MATCH(YEAR(AR$2),Auxiliar_OPEX_Drivers!$B$76:$I$76,0))*$F23</f>
        <v>5.7880036242352739</v>
      </c>
      <c r="AS23" s="107">
        <f>INDEX(Auxiliar_OPEX_Drivers!$B$76:$I$84,MATCH($E23,Auxiliar_OPEX_Drivers!$B$76:$B$84,0),MATCH(YEAR(AS$2),Auxiliar_OPEX_Drivers!$B$76:$I$76,0))*$F23</f>
        <v>5.7880036242352739</v>
      </c>
      <c r="AT23" s="107">
        <f>INDEX(Auxiliar_OPEX_Drivers!$B$76:$I$84,MATCH($E23,Auxiliar_OPEX_Drivers!$B$76:$B$84,0),MATCH(YEAR(AT$2),Auxiliar_OPEX_Drivers!$B$76:$I$76,0))*$F23</f>
        <v>5.7880036242352739</v>
      </c>
      <c r="AU23" s="107">
        <f>INDEX(Auxiliar_OPEX_Drivers!$B$76:$I$84,MATCH($E23,Auxiliar_OPEX_Drivers!$B$76:$B$84,0),MATCH(YEAR(AU$2),Auxiliar_OPEX_Drivers!$B$76:$I$76,0))*$F23</f>
        <v>5.7880036242352739</v>
      </c>
      <c r="AV23" s="107">
        <f>INDEX(Auxiliar_OPEX_Drivers!$B$76:$I$84,MATCH($E23,Auxiliar_OPEX_Drivers!$B$76:$B$84,0),MATCH(YEAR(AV$2),Auxiliar_OPEX_Drivers!$B$76:$I$76,0))*$F23</f>
        <v>5.7880036242352739</v>
      </c>
      <c r="AW23" s="107">
        <f>INDEX(Auxiliar_OPEX_Drivers!$B$76:$I$84,MATCH($E23,Auxiliar_OPEX_Drivers!$B$76:$B$84,0),MATCH(YEAR(AW$2),Auxiliar_OPEX_Drivers!$B$76:$I$76,0))*$F23</f>
        <v>5.7880036242352739</v>
      </c>
      <c r="AX23" s="107">
        <f>INDEX(Auxiliar_OPEX_Drivers!$B$76:$I$84,MATCH($E23,Auxiliar_OPEX_Drivers!$B$76:$B$84,0),MATCH(YEAR(AX$2),Auxiliar_OPEX_Drivers!$B$76:$I$76,0))*$F23</f>
        <v>6.0831065343736963</v>
      </c>
      <c r="AY23" s="107">
        <f>INDEX(Auxiliar_OPEX_Drivers!$B$76:$I$84,MATCH($E23,Auxiliar_OPEX_Drivers!$B$76:$B$84,0),MATCH(YEAR(AY$2),Auxiliar_OPEX_Drivers!$B$76:$I$76,0))*$F23</f>
        <v>6.0831065343736963</v>
      </c>
      <c r="AZ23" s="107">
        <f>INDEX(Auxiliar_OPEX_Drivers!$B$76:$I$84,MATCH($E23,Auxiliar_OPEX_Drivers!$B$76:$B$84,0),MATCH(YEAR(AZ$2),Auxiliar_OPEX_Drivers!$B$76:$I$76,0))*$F23</f>
        <v>6.0831065343736963</v>
      </c>
      <c r="BA23" s="107">
        <f>INDEX(Auxiliar_OPEX_Drivers!$B$76:$I$84,MATCH($E23,Auxiliar_OPEX_Drivers!$B$76:$B$84,0),MATCH(YEAR(BA$2),Auxiliar_OPEX_Drivers!$B$76:$I$76,0))*$F23</f>
        <v>6.0831065343736963</v>
      </c>
      <c r="BB23" s="107">
        <f>INDEX(Auxiliar_OPEX_Drivers!$B$76:$I$84,MATCH($E23,Auxiliar_OPEX_Drivers!$B$76:$B$84,0),MATCH(YEAR(BB$2),Auxiliar_OPEX_Drivers!$B$76:$I$76,0))*$F23</f>
        <v>6.0831065343736963</v>
      </c>
      <c r="BC23" s="107">
        <f>INDEX(Auxiliar_OPEX_Drivers!$B$76:$I$84,MATCH($E23,Auxiliar_OPEX_Drivers!$B$76:$B$84,0),MATCH(YEAR(BC$2),Auxiliar_OPEX_Drivers!$B$76:$I$76,0))*$F23</f>
        <v>6.0831065343736963</v>
      </c>
      <c r="BD23" s="107">
        <f>INDEX(Auxiliar_OPEX_Drivers!$B$76:$I$84,MATCH($E23,Auxiliar_OPEX_Drivers!$B$76:$B$84,0),MATCH(YEAR(BD$2),Auxiliar_OPEX_Drivers!$B$76:$I$76,0))*$F23</f>
        <v>6.0831065343736963</v>
      </c>
      <c r="BE23" s="107">
        <f>INDEX(Auxiliar_OPEX_Drivers!$B$76:$I$84,MATCH($E23,Auxiliar_OPEX_Drivers!$B$76:$B$84,0),MATCH(YEAR(BE$2),Auxiliar_OPEX_Drivers!$B$76:$I$76,0))*$F23</f>
        <v>6.0831065343736963</v>
      </c>
      <c r="BF23" s="107">
        <f>INDEX(Auxiliar_OPEX_Drivers!$B$76:$I$84,MATCH($E23,Auxiliar_OPEX_Drivers!$B$76:$B$84,0),MATCH(YEAR(BF$2),Auxiliar_OPEX_Drivers!$B$76:$I$76,0))*$F23</f>
        <v>6.0831065343736963</v>
      </c>
      <c r="BG23" s="107">
        <f>INDEX(Auxiliar_OPEX_Drivers!$B$76:$I$84,MATCH($E23,Auxiliar_OPEX_Drivers!$B$76:$B$84,0),MATCH(YEAR(BG$2),Auxiliar_OPEX_Drivers!$B$76:$I$76,0))*$F23</f>
        <v>6.0831065343736963</v>
      </c>
      <c r="BH23" s="107">
        <f>INDEX(Auxiliar_OPEX_Drivers!$B$76:$I$84,MATCH($E23,Auxiliar_OPEX_Drivers!$B$76:$B$84,0),MATCH(YEAR(BH$2),Auxiliar_OPEX_Drivers!$B$76:$I$76,0))*$F23</f>
        <v>6.0831065343736963</v>
      </c>
      <c r="BI23" s="107">
        <f>INDEX(Auxiliar_OPEX_Drivers!$B$76:$I$84,MATCH($E23,Auxiliar_OPEX_Drivers!$B$76:$B$84,0),MATCH(YEAR(BI$2),Auxiliar_OPEX_Drivers!$B$76:$I$76,0))*$F23</f>
        <v>6.0831065343736963</v>
      </c>
      <c r="BJ23" s="107">
        <f>INDEX(Auxiliar_OPEX_Drivers!$B$76:$I$84,MATCH($E23,Auxiliar_OPEX_Drivers!$B$76:$B$84,0),MATCH(YEAR(BJ$2),Auxiliar_OPEX_Drivers!$B$76:$I$76,0))*$F23</f>
        <v>6.3624901979653901</v>
      </c>
      <c r="BK23" s="107">
        <f>INDEX(Auxiliar_OPEX_Drivers!$B$76:$I$84,MATCH($E23,Auxiliar_OPEX_Drivers!$B$76:$B$84,0),MATCH(YEAR(BK$2),Auxiliar_OPEX_Drivers!$B$76:$I$76,0))*$F23</f>
        <v>6.3624901979653901</v>
      </c>
      <c r="BL23" s="107">
        <f>INDEX(Auxiliar_OPEX_Drivers!$B$76:$I$84,MATCH($E23,Auxiliar_OPEX_Drivers!$B$76:$B$84,0),MATCH(YEAR(BL$2),Auxiliar_OPEX_Drivers!$B$76:$I$76,0))*$F23</f>
        <v>6.3624901979653901</v>
      </c>
      <c r="BM23" s="107">
        <f>INDEX(Auxiliar_OPEX_Drivers!$B$76:$I$84,MATCH($E23,Auxiliar_OPEX_Drivers!$B$76:$B$84,0),MATCH(YEAR(BM$2),Auxiliar_OPEX_Drivers!$B$76:$I$76,0))*$F23</f>
        <v>6.3624901979653901</v>
      </c>
      <c r="BN23" s="107">
        <f>INDEX(Auxiliar_OPEX_Drivers!$B$76:$I$84,MATCH($E23,Auxiliar_OPEX_Drivers!$B$76:$B$84,0),MATCH(YEAR(BN$2),Auxiliar_OPEX_Drivers!$B$76:$I$76,0))*$F23</f>
        <v>6.3624901979653901</v>
      </c>
      <c r="BO23" s="107">
        <f>INDEX(Auxiliar_OPEX_Drivers!$B$76:$I$84,MATCH($E23,Auxiliar_OPEX_Drivers!$B$76:$B$84,0),MATCH(YEAR(BO$2),Auxiliar_OPEX_Drivers!$B$76:$I$76,0))*$F23</f>
        <v>6.3624901979653901</v>
      </c>
      <c r="BP23" s="107">
        <f>INDEX(Auxiliar_OPEX_Drivers!$B$76:$I$84,MATCH($E23,Auxiliar_OPEX_Drivers!$B$76:$B$84,0),MATCH(YEAR(BP$2),Auxiliar_OPEX_Drivers!$B$76:$I$76,0))*$F23</f>
        <v>6.3624901979653901</v>
      </c>
      <c r="BQ23" s="107">
        <f>INDEX(Auxiliar_OPEX_Drivers!$B$76:$I$84,MATCH($E23,Auxiliar_OPEX_Drivers!$B$76:$B$84,0),MATCH(YEAR(BQ$2),Auxiliar_OPEX_Drivers!$B$76:$I$76,0))*$F23</f>
        <v>6.3624901979653901</v>
      </c>
      <c r="BR23" s="107">
        <f>INDEX(Auxiliar_OPEX_Drivers!$B$76:$I$84,MATCH($E23,Auxiliar_OPEX_Drivers!$B$76:$B$84,0),MATCH(YEAR(BR$2),Auxiliar_OPEX_Drivers!$B$76:$I$76,0))*$F23</f>
        <v>6.3624901979653901</v>
      </c>
      <c r="BS23" s="107">
        <f>INDEX(Auxiliar_OPEX_Drivers!$B$76:$I$84,MATCH($E23,Auxiliar_OPEX_Drivers!$B$76:$B$84,0),MATCH(YEAR(BS$2),Auxiliar_OPEX_Drivers!$B$76:$I$76,0))*$F23</f>
        <v>6.3624901979653901</v>
      </c>
      <c r="BT23" s="107">
        <f>INDEX(Auxiliar_OPEX_Drivers!$B$76:$I$84,MATCH($E23,Auxiliar_OPEX_Drivers!$B$76:$B$84,0),MATCH(YEAR(BT$2),Auxiliar_OPEX_Drivers!$B$76:$I$76,0))*$F23</f>
        <v>6.3624901979653901</v>
      </c>
      <c r="BU23" s="107">
        <f>INDEX(Auxiliar_OPEX_Drivers!$B$76:$I$84,MATCH($E23,Auxiliar_OPEX_Drivers!$B$76:$B$84,0),MATCH(YEAR(BU$2),Auxiliar_OPEX_Drivers!$B$76:$I$76,0))*$F23</f>
        <v>6.3624901979653901</v>
      </c>
      <c r="BV23" s="107">
        <f>INDEX(Auxiliar_OPEX_Drivers!$B$76:$I$84,MATCH($E23,Auxiliar_OPEX_Drivers!$B$76:$B$84,0),MATCH(YEAR(BV$2),Auxiliar_OPEX_Drivers!$B$76:$I$76,0))*$F23</f>
        <v>6.6210460737389596</v>
      </c>
      <c r="BW23" s="107">
        <f>INDEX(Auxiliar_OPEX_Drivers!$B$76:$I$84,MATCH($E23,Auxiliar_OPEX_Drivers!$B$76:$B$84,0),MATCH(YEAR(BW$2),Auxiliar_OPEX_Drivers!$B$76:$I$76,0))*$F23</f>
        <v>6.6210460737389596</v>
      </c>
      <c r="BX23" s="107">
        <f>INDEX(Auxiliar_OPEX_Drivers!$B$76:$I$84,MATCH($E23,Auxiliar_OPEX_Drivers!$B$76:$B$84,0),MATCH(YEAR(BX$2),Auxiliar_OPEX_Drivers!$B$76:$I$76,0))*$F23</f>
        <v>6.6210460737389596</v>
      </c>
      <c r="BY23" s="107">
        <f>INDEX(Auxiliar_OPEX_Drivers!$B$76:$I$84,MATCH($E23,Auxiliar_OPEX_Drivers!$B$76:$B$84,0),MATCH(YEAR(BY$2),Auxiliar_OPEX_Drivers!$B$76:$I$76,0))*$F23</f>
        <v>6.6210460737389596</v>
      </c>
      <c r="BZ23" s="107">
        <f>INDEX(Auxiliar_OPEX_Drivers!$B$76:$I$84,MATCH($E23,Auxiliar_OPEX_Drivers!$B$76:$B$84,0),MATCH(YEAR(BZ$2),Auxiliar_OPEX_Drivers!$B$76:$I$76,0))*$F23</f>
        <v>6.6210460737389596</v>
      </c>
      <c r="CA23" s="107">
        <f>INDEX(Auxiliar_OPEX_Drivers!$B$76:$I$84,MATCH($E23,Auxiliar_OPEX_Drivers!$B$76:$B$84,0),MATCH(YEAR(CA$2),Auxiliar_OPEX_Drivers!$B$76:$I$76,0))*$F23</f>
        <v>6.6210460737389596</v>
      </c>
      <c r="CB23" s="107">
        <f>INDEX(Auxiliar_OPEX_Drivers!$B$76:$I$84,MATCH($E23,Auxiliar_OPEX_Drivers!$B$76:$B$84,0),MATCH(YEAR(CB$2),Auxiliar_OPEX_Drivers!$B$76:$I$76,0))*$F23</f>
        <v>6.6210460737389596</v>
      </c>
      <c r="CC23" s="107">
        <f>INDEX(Auxiliar_OPEX_Drivers!$B$76:$I$84,MATCH($E23,Auxiliar_OPEX_Drivers!$B$76:$B$84,0),MATCH(YEAR(CC$2),Auxiliar_OPEX_Drivers!$B$76:$I$76,0))*$F23</f>
        <v>6.6210460737389596</v>
      </c>
      <c r="CD23" s="107">
        <f>INDEX(Auxiliar_OPEX_Drivers!$B$76:$I$84,MATCH($E23,Auxiliar_OPEX_Drivers!$B$76:$B$84,0),MATCH(YEAR(CD$2),Auxiliar_OPEX_Drivers!$B$76:$I$76,0))*$F23</f>
        <v>6.6210460737389596</v>
      </c>
      <c r="CE23" s="107">
        <f>INDEX(Auxiliar_OPEX_Drivers!$B$76:$I$84,MATCH($E23,Auxiliar_OPEX_Drivers!$B$76:$B$84,0),MATCH(YEAR(CE$2),Auxiliar_OPEX_Drivers!$B$76:$I$76,0))*$F23</f>
        <v>6.6210460737389596</v>
      </c>
      <c r="CF23" s="107">
        <f>INDEX(Auxiliar_OPEX_Drivers!$B$76:$I$84,MATCH($E23,Auxiliar_OPEX_Drivers!$B$76:$B$84,0),MATCH(YEAR(CF$2),Auxiliar_OPEX_Drivers!$B$76:$I$76,0))*$F23</f>
        <v>6.6210460737389596</v>
      </c>
      <c r="CG23" s="107">
        <f>INDEX(Auxiliar_OPEX_Drivers!$B$76:$I$84,MATCH($E23,Auxiliar_OPEX_Drivers!$B$76:$B$84,0),MATCH(YEAR(CG$2),Auxiliar_OPEX_Drivers!$B$76:$I$76,0))*$F23</f>
        <v>6.6210460737389596</v>
      </c>
      <c r="CI23" s="51">
        <f>INDEX(Auxiliar_OPEX_CustosUnit!$A$1:$R$129,MATCH(Auxiliar_OPEX_P!$A23,Auxiliar_OPEX_CustosUnit!$A$1:$A$129,0),MATCH(CI$2,Auxiliar_OPEX_CustosUnit!$A$3:$Q$3,0))*(1-DRE_Auxiliar!$A$5)</f>
        <v>41989.478591565385</v>
      </c>
      <c r="CJ23" s="51">
        <f>INDEX(Auxiliar_OPEX_CustosUnit!$A$1:$R$129,MATCH(Auxiliar_OPEX_P!$A23,Auxiliar_OPEX_CustosUnit!$A$1:$A$129,0),MATCH(CJ$2,Auxiliar_OPEX_CustosUnit!$A$3:$Q$3,0))*(1-DRE_Auxiliar!$A$5)</f>
        <v>43358.709197497752</v>
      </c>
      <c r="CK23" s="51">
        <f>INDEX(Auxiliar_OPEX_CustosUnit!$A$1:$R$129,MATCH(Auxiliar_OPEX_P!$A23,Auxiliar_OPEX_CustosUnit!$A$1:$A$129,0),MATCH(CK$2,Auxiliar_OPEX_CustosUnit!$A$3:$Q$3,0))*(1-DRE_Auxiliar!$A$5)</f>
        <v>46515.119061192781</v>
      </c>
      <c r="CL23" s="51">
        <f>INDEX(Auxiliar_OPEX_CustosUnit!$A$1:$R$129,MATCH(Auxiliar_OPEX_P!$A23,Auxiliar_OPEX_CustosUnit!$A$1:$A$129,0),MATCH(CL$2,Auxiliar_OPEX_CustosUnit!$A$3:$Q$3,0))*(1-DRE_Auxiliar!$A$5)</f>
        <v>46276.709702593274</v>
      </c>
      <c r="CM23" s="51">
        <f>INDEX(Auxiliar_OPEX_CustosUnit!$A$1:$R$129,MATCH(Auxiliar_OPEX_P!$A23,Auxiliar_OPEX_CustosUnit!$A$1:$A$129,0),MATCH(CM$2,Auxiliar_OPEX_CustosUnit!$A$3:$Q$3,0))*(1-DRE_Auxiliar!$A$5)</f>
        <v>46289.444587652659</v>
      </c>
      <c r="CN23" s="51">
        <f>INDEX(Auxiliar_OPEX_CustosUnit!$A$1:$R$129,MATCH(Auxiliar_OPEX_P!$A23,Auxiliar_OPEX_CustosUnit!$A$1:$A$129,0),MATCH(CN$2,Auxiliar_OPEX_CustosUnit!$A$3:$Q$3,0))*(1-DRE_Auxiliar!$A$5)</f>
        <v>46015.10547805723</v>
      </c>
      <c r="CO23" s="51">
        <f>INDEX(Auxiliar_OPEX_CustosUnit!$A$1:$R$129,MATCH(Auxiliar_OPEX_P!$A23,Auxiliar_OPEX_CustosUnit!$A$1:$A$129,0),MATCH(CO$2,Auxiliar_OPEX_CustosUnit!$A$3:$Q$3,0))*(1-DRE_Auxiliar!$A$5)</f>
        <v>45514.720203803627</v>
      </c>
      <c r="CP23" s="51">
        <f>INDEX(Auxiliar_OPEX_CustosUnit!$A$1:$R$129,MATCH(Auxiliar_OPEX_P!$A23,Auxiliar_OPEX_CustosUnit!$A$1:$A$129,0),MATCH(CP$2,Auxiliar_OPEX_CustosUnit!$A$3:$Q$3,0))*(1-DRE_Auxiliar!$A$5)</f>
        <v>46925.591951844588</v>
      </c>
      <c r="CQ23" s="51">
        <f>INDEX(Auxiliar_OPEX_CustosUnit!$A$1:$R$129,MATCH(Auxiliar_OPEX_P!$A23,Auxiliar_OPEX_CustosUnit!$A$1:$A$129,0),MATCH(CQ$2,Auxiliar_OPEX_CustosUnit!$A$3:$Q$3,0))*(1-DRE_Auxiliar!$A$5)</f>
        <v>46931.854570473646</v>
      </c>
      <c r="CR23" s="51">
        <f>INDEX(Auxiliar_OPEX_CustosUnit!$A$1:$R$129,MATCH(Auxiliar_OPEX_P!$A23,Auxiliar_OPEX_CustosUnit!$A$1:$A$129,0),MATCH(CR$2,Auxiliar_OPEX_CustosUnit!$A$3:$Q$3,0))*(1-DRE_Auxiliar!$A$5)</f>
        <v>46931.854570473646</v>
      </c>
      <c r="CS23" s="51">
        <f>INDEX(Auxiliar_OPEX_CustosUnit!$A$1:$R$129,MATCH(Auxiliar_OPEX_P!$A23,Auxiliar_OPEX_CustosUnit!$A$1:$A$129,0),MATCH(CS$2,Auxiliar_OPEX_CustosUnit!$A$3:$Q$3,0))*(1-DRE_Auxiliar!$A$5)</f>
        <v>50692.802958607514</v>
      </c>
      <c r="CT23" s="51">
        <f>INDEX(Auxiliar_OPEX_CustosUnit!$A$1:$R$129,MATCH(Auxiliar_OPEX_P!$A23,Auxiliar_OPEX_CustosUnit!$A$1:$A$129,0),MATCH(CT$2,Auxiliar_OPEX_CustosUnit!$A$3:$Q$3,0))*(1-DRE_Auxiliar!$A$5)</f>
        <v>47464.701323906644</v>
      </c>
      <c r="CU23" s="53">
        <f t="shared" si="227"/>
        <v>41989.478591565385</v>
      </c>
      <c r="CV23" s="53">
        <f t="shared" si="228"/>
        <v>43358.709197497752</v>
      </c>
      <c r="CW23" s="53">
        <f t="shared" si="229"/>
        <v>46515.119061192781</v>
      </c>
      <c r="CX23" s="53">
        <f t="shared" si="230"/>
        <v>46276.709702593274</v>
      </c>
      <c r="CY23" s="53">
        <f t="shared" si="231"/>
        <v>46289.444587652659</v>
      </c>
      <c r="CZ23" s="53">
        <f t="shared" si="232"/>
        <v>46015.10547805723</v>
      </c>
      <c r="DA23" s="53">
        <f t="shared" si="233"/>
        <v>45514.720203803627</v>
      </c>
      <c r="DB23" s="53">
        <f t="shared" si="234"/>
        <v>46925.591951844588</v>
      </c>
      <c r="DC23" s="53">
        <f t="shared" si="235"/>
        <v>46931.854570473646</v>
      </c>
      <c r="DD23" s="53">
        <f t="shared" si="236"/>
        <v>46931.854570473646</v>
      </c>
      <c r="DE23" s="53">
        <f t="shared" si="237"/>
        <v>50692.802958607514</v>
      </c>
      <c r="DF23" s="53">
        <f t="shared" si="238"/>
        <v>47464.701323906644</v>
      </c>
      <c r="DG23" s="53">
        <f t="shared" si="239"/>
        <v>41989.478591565385</v>
      </c>
      <c r="DH23" s="53">
        <f t="shared" si="240"/>
        <v>43358.709197497752</v>
      </c>
      <c r="DI23" s="53">
        <f t="shared" si="241"/>
        <v>46515.119061192781</v>
      </c>
      <c r="DJ23" s="53">
        <f t="shared" si="242"/>
        <v>46276.709702593274</v>
      </c>
      <c r="DK23" s="53">
        <f t="shared" si="243"/>
        <v>46289.444587652659</v>
      </c>
      <c r="DL23" s="53">
        <f t="shared" si="244"/>
        <v>46015.10547805723</v>
      </c>
      <c r="DM23" s="53">
        <f t="shared" si="245"/>
        <v>45514.720203803627</v>
      </c>
      <c r="DN23" s="53">
        <f t="shared" si="246"/>
        <v>46925.591951844588</v>
      </c>
      <c r="DO23" s="53">
        <f t="shared" si="247"/>
        <v>46931.854570473646</v>
      </c>
      <c r="DP23" s="53">
        <f t="shared" si="248"/>
        <v>46931.854570473646</v>
      </c>
      <c r="DQ23" s="53">
        <f t="shared" si="249"/>
        <v>50692.802958607514</v>
      </c>
      <c r="DR23" s="53">
        <f t="shared" si="250"/>
        <v>47464.701323906644</v>
      </c>
      <c r="DS23" s="53">
        <f t="shared" si="251"/>
        <v>41989.478591565385</v>
      </c>
      <c r="DT23" s="53">
        <f t="shared" si="252"/>
        <v>43358.709197497752</v>
      </c>
      <c r="DU23" s="53">
        <f t="shared" si="253"/>
        <v>46515.119061192781</v>
      </c>
      <c r="DV23" s="53">
        <f t="shared" si="254"/>
        <v>46276.709702593274</v>
      </c>
      <c r="DW23" s="53">
        <f t="shared" si="255"/>
        <v>46289.444587652659</v>
      </c>
      <c r="DX23" s="53">
        <f t="shared" si="256"/>
        <v>46015.10547805723</v>
      </c>
      <c r="DY23" s="53">
        <f t="shared" si="257"/>
        <v>45514.720203803627</v>
      </c>
      <c r="DZ23" s="53">
        <f t="shared" si="258"/>
        <v>46925.591951844588</v>
      </c>
      <c r="EA23" s="53">
        <f t="shared" si="259"/>
        <v>46931.854570473646</v>
      </c>
      <c r="EB23" s="53">
        <f t="shared" si="260"/>
        <v>46931.854570473646</v>
      </c>
      <c r="EC23" s="53">
        <f t="shared" si="261"/>
        <v>50692.802958607514</v>
      </c>
      <c r="ED23" s="53">
        <f t="shared" si="262"/>
        <v>47464.701323906644</v>
      </c>
      <c r="EE23" s="53">
        <f t="shared" si="263"/>
        <v>41989.478591565385</v>
      </c>
      <c r="EF23" s="53">
        <f t="shared" si="264"/>
        <v>43358.709197497752</v>
      </c>
      <c r="EG23" s="53">
        <f t="shared" si="265"/>
        <v>46515.119061192781</v>
      </c>
      <c r="EH23" s="53">
        <f t="shared" si="266"/>
        <v>46276.709702593274</v>
      </c>
      <c r="EI23" s="53">
        <f t="shared" si="267"/>
        <v>46289.444587652659</v>
      </c>
      <c r="EJ23" s="53">
        <f t="shared" si="268"/>
        <v>46015.10547805723</v>
      </c>
      <c r="EK23" s="53">
        <f t="shared" si="269"/>
        <v>45514.720203803627</v>
      </c>
      <c r="EL23" s="53">
        <f t="shared" si="270"/>
        <v>46925.591951844588</v>
      </c>
      <c r="EM23" s="53">
        <f t="shared" si="271"/>
        <v>46931.854570473646</v>
      </c>
      <c r="EN23" s="53">
        <f t="shared" si="272"/>
        <v>46931.854570473646</v>
      </c>
      <c r="EO23" s="53">
        <f t="shared" si="273"/>
        <v>50692.802958607514</v>
      </c>
      <c r="EP23" s="53">
        <f t="shared" si="274"/>
        <v>47464.701323906644</v>
      </c>
      <c r="EQ23" s="53">
        <f t="shared" si="275"/>
        <v>41989.478591565385</v>
      </c>
      <c r="ER23" s="53">
        <f t="shared" si="276"/>
        <v>43358.709197497752</v>
      </c>
      <c r="ES23" s="53">
        <f t="shared" si="277"/>
        <v>46515.119061192781</v>
      </c>
      <c r="ET23" s="53">
        <f t="shared" si="278"/>
        <v>46276.709702593274</v>
      </c>
      <c r="EU23" s="53">
        <f t="shared" si="279"/>
        <v>46289.444587652659</v>
      </c>
      <c r="EV23" s="53">
        <f t="shared" si="280"/>
        <v>46015.10547805723</v>
      </c>
      <c r="EW23" s="53">
        <f t="shared" si="281"/>
        <v>45514.720203803627</v>
      </c>
      <c r="EX23" s="53">
        <f t="shared" si="282"/>
        <v>46925.591951844588</v>
      </c>
      <c r="EY23" s="53">
        <f t="shared" si="283"/>
        <v>46931.854570473646</v>
      </c>
      <c r="EZ23" s="53">
        <f t="shared" si="284"/>
        <v>46931.854570473646</v>
      </c>
      <c r="FA23" s="53">
        <f t="shared" si="285"/>
        <v>50692.802958607514</v>
      </c>
      <c r="FB23" s="53">
        <f t="shared" si="286"/>
        <v>47464.701323906644</v>
      </c>
      <c r="FC23" s="53">
        <f t="shared" si="287"/>
        <v>41989.478591565385</v>
      </c>
      <c r="FD23" s="53">
        <f t="shared" si="288"/>
        <v>43358.709197497752</v>
      </c>
      <c r="FE23" s="53">
        <f t="shared" si="289"/>
        <v>46515.119061192781</v>
      </c>
      <c r="FF23" s="53">
        <f t="shared" si="290"/>
        <v>46276.709702593274</v>
      </c>
      <c r="FG23" s="53">
        <f t="shared" si="291"/>
        <v>46289.444587652659</v>
      </c>
      <c r="FH23" s="53">
        <f t="shared" si="292"/>
        <v>46015.10547805723</v>
      </c>
      <c r="FI23" s="53">
        <f t="shared" si="293"/>
        <v>45514.720203803627</v>
      </c>
      <c r="FJ23" s="53">
        <f t="shared" si="294"/>
        <v>46925.591951844588</v>
      </c>
      <c r="FK23" s="53">
        <f t="shared" si="295"/>
        <v>46931.854570473646</v>
      </c>
      <c r="FL23" s="53">
        <f t="shared" si="296"/>
        <v>46931.854570473646</v>
      </c>
      <c r="FM23" s="53">
        <f t="shared" si="297"/>
        <v>50692.802958607514</v>
      </c>
      <c r="FN23" s="53">
        <f t="shared" si="298"/>
        <v>47464.701323906644</v>
      </c>
      <c r="FP23" s="51">
        <f t="shared" si="299"/>
        <v>179432.96695673384</v>
      </c>
      <c r="FQ23" s="51">
        <f t="shared" si="306"/>
        <v>178369.53919635611</v>
      </c>
      <c r="FR23" s="51">
        <f t="shared" si="307"/>
        <v>176429.88286259375</v>
      </c>
      <c r="FS23" s="51">
        <f t="shared" si="308"/>
        <v>181898.88137837956</v>
      </c>
      <c r="FT23" s="51">
        <f t="shared" si="309"/>
        <v>181923.15732836214</v>
      </c>
      <c r="FU23" s="51">
        <f t="shared" si="310"/>
        <v>181923.15732836214</v>
      </c>
      <c r="FV23" s="51">
        <f t="shared" si="311"/>
        <v>196501.81848676395</v>
      </c>
      <c r="FW23" s="51">
        <f t="shared" si="312"/>
        <v>183988.64493041579</v>
      </c>
      <c r="FX23" s="51">
        <f t="shared" si="313"/>
        <v>170816.26138854687</v>
      </c>
      <c r="FY23" s="51">
        <f t="shared" si="314"/>
        <v>176386.39135751306</v>
      </c>
      <c r="FZ23" s="51">
        <f t="shared" si="315"/>
        <v>189226.89689393147</v>
      </c>
      <c r="GA23" s="51">
        <f t="shared" si="316"/>
        <v>188257.03023490155</v>
      </c>
      <c r="GB23" s="51">
        <f t="shared" si="317"/>
        <v>188308.83667613452</v>
      </c>
      <c r="GC23" s="51">
        <f t="shared" si="318"/>
        <v>187192.80516953784</v>
      </c>
      <c r="GD23" s="51">
        <f t="shared" si="319"/>
        <v>185157.20137856691</v>
      </c>
      <c r="GE23" s="51">
        <f t="shared" si="320"/>
        <v>190896.73055070319</v>
      </c>
      <c r="GF23" s="51">
        <f t="shared" si="321"/>
        <v>190922.20734004662</v>
      </c>
      <c r="GG23" s="51">
        <f t="shared" si="322"/>
        <v>190922.20734004662</v>
      </c>
      <c r="GH23" s="51">
        <f t="shared" si="323"/>
        <v>206222.01968554588</v>
      </c>
      <c r="GI23" s="51">
        <f t="shared" si="324"/>
        <v>193089.86679587833</v>
      </c>
      <c r="GJ23" s="51">
        <f t="shared" si="325"/>
        <v>179180.37761561669</v>
      </c>
      <c r="GK23" s="51">
        <f t="shared" si="326"/>
        <v>185023.2521937998</v>
      </c>
      <c r="GL23" s="51">
        <f t="shared" si="327"/>
        <v>198492.50044972217</v>
      </c>
      <c r="GM23" s="51">
        <f t="shared" si="328"/>
        <v>197475.14371337209</v>
      </c>
      <c r="GN23" s="51">
        <f t="shared" si="329"/>
        <v>197529.48688671863</v>
      </c>
      <c r="GO23" s="51">
        <f t="shared" si="330"/>
        <v>196358.80825719368</v>
      </c>
      <c r="GP23" s="51">
        <f t="shared" si="331"/>
        <v>194223.52995888051</v>
      </c>
      <c r="GQ23" s="51">
        <f t="shared" si="332"/>
        <v>200244.09846939225</v>
      </c>
      <c r="GR23" s="51">
        <f t="shared" si="333"/>
        <v>200270.82274434055</v>
      </c>
      <c r="GS23" s="51">
        <f t="shared" si="334"/>
        <v>200270.82274434055</v>
      </c>
      <c r="GT23" s="51">
        <f t="shared" si="335"/>
        <v>216319.79917802356</v>
      </c>
      <c r="GU23" s="51">
        <f t="shared" si="336"/>
        <v>202544.62288889766</v>
      </c>
      <c r="GV23" s="51">
        <f t="shared" si="337"/>
        <v>188416.76385106257</v>
      </c>
      <c r="GW23" s="51">
        <f t="shared" si="338"/>
        <v>194560.82680180922</v>
      </c>
      <c r="GX23" s="51">
        <f t="shared" si="339"/>
        <v>208724.38757592312</v>
      </c>
      <c r="GY23" s="51">
        <f t="shared" si="340"/>
        <v>207654.58815650022</v>
      </c>
      <c r="GZ23" s="51">
        <f t="shared" si="341"/>
        <v>207711.73261057271</v>
      </c>
      <c r="HA23" s="51">
        <f t="shared" si="342"/>
        <v>206480.70786433699</v>
      </c>
      <c r="HB23" s="51">
        <f t="shared" si="343"/>
        <v>204235.36028641948</v>
      </c>
      <c r="HC23" s="51">
        <f t="shared" si="344"/>
        <v>210566.27693248063</v>
      </c>
      <c r="HD23" s="51">
        <f t="shared" si="345"/>
        <v>210594.37878977679</v>
      </c>
      <c r="HE23" s="51">
        <f t="shared" si="346"/>
        <v>210594.37878977679</v>
      </c>
      <c r="HF23" s="51">
        <f t="shared" si="347"/>
        <v>227470.64751404236</v>
      </c>
      <c r="HG23" s="51">
        <f t="shared" si="348"/>
        <v>212985.3887350767</v>
      </c>
      <c r="HH23" s="51">
        <f t="shared" si="349"/>
        <v>198023.24286197693</v>
      </c>
      <c r="HI23" s="51">
        <f t="shared" si="350"/>
        <v>204480.56250268957</v>
      </c>
      <c r="HJ23" s="51">
        <f t="shared" si="351"/>
        <v>219366.25620444404</v>
      </c>
      <c r="HK23" s="51">
        <f t="shared" si="352"/>
        <v>218241.91277599288</v>
      </c>
      <c r="HL23" s="51">
        <f t="shared" si="353"/>
        <v>218301.97075531346</v>
      </c>
      <c r="HM23" s="51">
        <f t="shared" si="354"/>
        <v>217008.18188371582</v>
      </c>
      <c r="HN23" s="51">
        <f t="shared" si="355"/>
        <v>214648.35466004597</v>
      </c>
      <c r="HO23" s="51">
        <f t="shared" si="356"/>
        <v>221302.05478161736</v>
      </c>
      <c r="HP23" s="51">
        <f t="shared" si="357"/>
        <v>221331.58941961074</v>
      </c>
      <c r="HQ23" s="51">
        <f t="shared" si="358"/>
        <v>221331.58941961074</v>
      </c>
      <c r="HR23" s="51">
        <f t="shared" si="359"/>
        <v>239068.29921062957</v>
      </c>
      <c r="HS23" s="51">
        <f t="shared" si="360"/>
        <v>223844.50564535483</v>
      </c>
      <c r="HT23" s="51">
        <f t="shared" si="361"/>
        <v>207118.01356087331</v>
      </c>
      <c r="HU23" s="51">
        <f t="shared" si="362"/>
        <v>213871.90364762538</v>
      </c>
      <c r="HV23" s="51">
        <f t="shared" si="363"/>
        <v>229441.26442277399</v>
      </c>
      <c r="HW23" s="51">
        <f t="shared" si="364"/>
        <v>228265.28238099249</v>
      </c>
      <c r="HX23" s="51">
        <f t="shared" si="365"/>
        <v>228328.09869081338</v>
      </c>
      <c r="HY23" s="51">
        <f t="shared" si="366"/>
        <v>226974.88895048384</v>
      </c>
      <c r="HZ23" s="51">
        <f t="shared" si="367"/>
        <v>224506.68006828695</v>
      </c>
      <c r="IA23" s="51">
        <f t="shared" si="368"/>
        <v>231465.96995816185</v>
      </c>
      <c r="IB23" s="51">
        <f t="shared" si="305"/>
        <v>231496.8610569239</v>
      </c>
      <c r="IC23" s="51">
        <f t="shared" si="369"/>
        <v>231496.8610569239</v>
      </c>
      <c r="ID23" s="51">
        <f t="shared" si="370"/>
        <v>250048.17880088199</v>
      </c>
      <c r="IE23" s="51">
        <f t="shared" si="371"/>
        <v>234125.18998134098</v>
      </c>
      <c r="IF23" s="51">
        <f t="shared" si="372"/>
        <v>215534.77770800525</v>
      </c>
      <c r="IG23" s="51">
        <f t="shared" si="373"/>
        <v>222563.12919460627</v>
      </c>
      <c r="IH23" s="51">
        <f t="shared" si="374"/>
        <v>238765.19030959049</v>
      </c>
      <c r="II23" s="51">
        <f t="shared" si="375"/>
        <v>237541.41926425113</v>
      </c>
      <c r="IJ23" s="51">
        <f t="shared" si="376"/>
        <v>237606.78827364303</v>
      </c>
      <c r="IK23" s="51">
        <f t="shared" si="377"/>
        <v>236198.58743413223</v>
      </c>
      <c r="IL23" s="51">
        <f t="shared" si="378"/>
        <v>233630.07664352018</v>
      </c>
      <c r="IM23" s="51">
        <f t="shared" si="379"/>
        <v>240872.17487356576</v>
      </c>
      <c r="IN23" s="51">
        <f t="shared" si="380"/>
        <v>240904.32131022942</v>
      </c>
      <c r="IO23" s="51">
        <f t="shared" si="381"/>
        <v>240904.32131022942</v>
      </c>
      <c r="IP23" s="51">
        <f t="shared" si="382"/>
        <v>260209.51875487086</v>
      </c>
      <c r="IQ23" s="51">
        <f t="shared" si="383"/>
        <v>243639.45902581621</v>
      </c>
      <c r="IS23" s="51">
        <f t="shared" si="300"/>
        <v>2194030.4980622609</v>
      </c>
      <c r="IT23" s="51">
        <f t="shared" si="300"/>
        <v>2302103.7991195549</v>
      </c>
      <c r="IU23" s="51">
        <f t="shared" si="300"/>
        <v>2417300.8032369367</v>
      </c>
      <c r="IV23" s="51">
        <f t="shared" si="300"/>
        <v>2541341.0840123268</v>
      </c>
      <c r="IW23" s="51">
        <f t="shared" si="300"/>
        <v>2665559.1377236638</v>
      </c>
      <c r="IX23" s="51">
        <f t="shared" si="300"/>
        <v>2782125.9346230994</v>
      </c>
      <c r="IZ23" s="111">
        <f t="shared" si="301"/>
        <v>47182.495003951954</v>
      </c>
      <c r="JA23" s="111">
        <f t="shared" si="5"/>
        <v>48721.064150096085</v>
      </c>
      <c r="JB23" s="111">
        <f t="shared" si="6"/>
        <v>52267.840571704975</v>
      </c>
      <c r="JC23" s="111">
        <f t="shared" si="7"/>
        <v>51999.946119372427</v>
      </c>
      <c r="JD23" s="111">
        <f t="shared" si="8"/>
        <v>52014.255981529444</v>
      </c>
      <c r="JE23" s="111">
        <f t="shared" si="9"/>
        <v>51705.988193930025</v>
      </c>
      <c r="JF23" s="111">
        <f t="shared" si="10"/>
        <v>51143.71815642438</v>
      </c>
      <c r="JG23" s="111">
        <f t="shared" si="11"/>
        <v>52729.078380843348</v>
      </c>
      <c r="JH23" s="111">
        <f t="shared" si="12"/>
        <v>55344.771552143924</v>
      </c>
      <c r="JI23" s="111">
        <f t="shared" si="13"/>
        <v>55344.771552143924</v>
      </c>
      <c r="JJ23" s="111">
        <f t="shared" si="14"/>
        <v>59779.900554943357</v>
      </c>
      <c r="JK23" s="111">
        <f t="shared" si="15"/>
        <v>55973.135423781852</v>
      </c>
      <c r="JL23" s="111">
        <f t="shared" si="16"/>
        <v>49516.434445483515</v>
      </c>
      <c r="JM23" s="111">
        <f t="shared" si="17"/>
        <v>51131.110783784585</v>
      </c>
      <c r="JN23" s="111">
        <f t="shared" si="18"/>
        <v>54853.332810378837</v>
      </c>
      <c r="JO23" s="111">
        <f t="shared" si="19"/>
        <v>54572.186633473138</v>
      </c>
      <c r="JP23" s="111">
        <f t="shared" si="20"/>
        <v>54587.20435034806</v>
      </c>
      <c r="JQ23" s="111">
        <f t="shared" si="21"/>
        <v>54263.687722093404</v>
      </c>
      <c r="JR23" s="111">
        <f t="shared" si="22"/>
        <v>53673.604314031247</v>
      </c>
      <c r="JS23" s="111">
        <f t="shared" si="23"/>
        <v>55337.386308144603</v>
      </c>
      <c r="JT23" s="111">
        <f t="shared" si="24"/>
        <v>58054.760039538574</v>
      </c>
      <c r="JU23" s="111">
        <f t="shared" si="25"/>
        <v>58054.760039538574</v>
      </c>
      <c r="JV23" s="111">
        <f t="shared" si="26"/>
        <v>62707.057678157071</v>
      </c>
      <c r="JW23" s="111">
        <f t="shared" si="27"/>
        <v>58713.892108610089</v>
      </c>
      <c r="JX23" s="111">
        <f t="shared" si="28"/>
        <v>51941.035063044372</v>
      </c>
      <c r="JY23" s="111">
        <f t="shared" si="29"/>
        <v>53634.77495450405</v>
      </c>
      <c r="JZ23" s="111">
        <f t="shared" si="30"/>
        <v>57539.257717870758</v>
      </c>
      <c r="KA23" s="111">
        <f t="shared" si="31"/>
        <v>57244.345057134306</v>
      </c>
      <c r="KB23" s="111">
        <f t="shared" si="32"/>
        <v>57260.098125130877</v>
      </c>
      <c r="KC23" s="111">
        <f t="shared" si="33"/>
        <v>56920.740319589495</v>
      </c>
      <c r="KD23" s="111">
        <f t="shared" si="34"/>
        <v>56301.763138952185</v>
      </c>
      <c r="KE23" s="111">
        <f t="shared" si="35"/>
        <v>58047.013172830317</v>
      </c>
      <c r="KF23" s="111">
        <f t="shared" si="36"/>
        <v>61047.365556207456</v>
      </c>
      <c r="KG23" s="111">
        <f t="shared" si="37"/>
        <v>61047.365556207456</v>
      </c>
      <c r="KH23" s="111">
        <f t="shared" si="38"/>
        <v>65939.479733022526</v>
      </c>
      <c r="KI23" s="111">
        <f t="shared" si="39"/>
        <v>61740.47455093974</v>
      </c>
      <c r="KJ23" s="111">
        <f t="shared" si="40"/>
        <v>54618.490416667322</v>
      </c>
      <c r="KK23" s="111">
        <f t="shared" si="41"/>
        <v>56399.539175471087</v>
      </c>
      <c r="KL23" s="111">
        <f t="shared" si="42"/>
        <v>60505.290131995978</v>
      </c>
      <c r="KM23" s="111">
        <f t="shared" si="43"/>
        <v>60195.175319793314</v>
      </c>
      <c r="KN23" s="111">
        <f t="shared" si="44"/>
        <v>60211.740426598735</v>
      </c>
      <c r="KO23" s="111">
        <f t="shared" si="45"/>
        <v>59854.88941222665</v>
      </c>
      <c r="KP23" s="111">
        <f t="shared" si="46"/>
        <v>59204.005209250347</v>
      </c>
      <c r="KQ23" s="111">
        <f t="shared" si="47"/>
        <v>61039.219354181427</v>
      </c>
      <c r="KR23" s="111">
        <f t="shared" si="48"/>
        <v>64159.881788313505</v>
      </c>
      <c r="KS23" s="111">
        <f t="shared" si="49"/>
        <v>64159.881788313505</v>
      </c>
      <c r="KT23" s="111">
        <f t="shared" si="50"/>
        <v>69301.421712594019</v>
      </c>
      <c r="KU23" s="111">
        <f t="shared" si="51"/>
        <v>64888.329130197497</v>
      </c>
      <c r="KV23" s="111">
        <f t="shared" si="52"/>
        <v>57403.22873331888</v>
      </c>
      <c r="KW23" s="111">
        <f t="shared" si="53"/>
        <v>59275.084738617908</v>
      </c>
      <c r="KX23" s="111">
        <f t="shared" si="54"/>
        <v>63590.168503868219</v>
      </c>
      <c r="KY23" s="111">
        <f t="shared" si="55"/>
        <v>63264.242405166908</v>
      </c>
      <c r="KZ23" s="111">
        <f t="shared" si="56"/>
        <v>63281.652088365583</v>
      </c>
      <c r="LA23" s="111">
        <f t="shared" si="57"/>
        <v>62906.606929748988</v>
      </c>
      <c r="LB23" s="111">
        <f t="shared" si="58"/>
        <v>62222.537221902363</v>
      </c>
      <c r="LC23" s="111">
        <f t="shared" si="59"/>
        <v>64151.320250002209</v>
      </c>
      <c r="LD23" s="111">
        <f t="shared" si="60"/>
        <v>67106.603620051828</v>
      </c>
      <c r="LE23" s="111">
        <f t="shared" si="61"/>
        <v>67106.603620051828</v>
      </c>
      <c r="LF23" s="111">
        <f t="shared" si="62"/>
        <v>72484.283130649201</v>
      </c>
      <c r="LG23" s="111">
        <f t="shared" si="63"/>
        <v>67868.50694136988</v>
      </c>
      <c r="LH23" s="111">
        <f t="shared" si="64"/>
        <v>60039.632395639062</v>
      </c>
      <c r="LI23" s="111">
        <f t="shared" si="65"/>
        <v>61997.458617885859</v>
      </c>
      <c r="LJ23" s="111">
        <f t="shared" si="66"/>
        <v>66510.724661258122</v>
      </c>
      <c r="LK23" s="111">
        <f t="shared" si="67"/>
        <v>66169.829495847109</v>
      </c>
      <c r="LL23" s="111">
        <f t="shared" si="68"/>
        <v>66188.038767388745</v>
      </c>
      <c r="LM23" s="111">
        <f t="shared" si="69"/>
        <v>65795.768611998792</v>
      </c>
      <c r="LN23" s="111">
        <f t="shared" si="70"/>
        <v>65080.281091550947</v>
      </c>
      <c r="LO23" s="111">
        <f t="shared" si="71"/>
        <v>67097.648869172917</v>
      </c>
      <c r="LP23" s="111">
        <f t="shared" si="72"/>
        <v>69833.650126892942</v>
      </c>
      <c r="LQ23" s="111">
        <f t="shared" si="73"/>
        <v>69833.650126892942</v>
      </c>
      <c r="LR23" s="111">
        <f t="shared" si="74"/>
        <v>75429.865241040126</v>
      </c>
      <c r="LS23" s="111">
        <f t="shared" si="75"/>
        <v>70626.515316028279</v>
      </c>
      <c r="LT23" s="111">
        <f t="shared" si="76"/>
        <v>62479.494659024829</v>
      </c>
      <c r="LU23" s="111">
        <f t="shared" si="77"/>
        <v>64516.882099875533</v>
      </c>
      <c r="LV23" s="111">
        <f t="shared" si="78"/>
        <v>69213.556120020221</v>
      </c>
      <c r="LW23" s="111">
        <f t="shared" si="79"/>
        <v>68858.80781766164</v>
      </c>
      <c r="LX23" s="111">
        <f t="shared" si="80"/>
        <v>68877.757068991748</v>
      </c>
      <c r="LY23" s="111">
        <f t="shared" si="81"/>
        <v>68469.546024042691</v>
      </c>
      <c r="LZ23" s="111">
        <f t="shared" si="82"/>
        <v>67724.982859201118</v>
      </c>
      <c r="MA23" s="111">
        <f t="shared" si="83"/>
        <v>69824.331477071348</v>
      </c>
      <c r="MD23" s="111"/>
      <c r="ME23" s="111">
        <f t="shared" si="302"/>
        <v>44958.585637866709</v>
      </c>
      <c r="MF23" s="111">
        <f t="shared" si="84"/>
        <v>48231.4626628435</v>
      </c>
      <c r="MG23" s="111">
        <f t="shared" si="85"/>
        <v>47984.256328433439</v>
      </c>
      <c r="MH23" s="111">
        <f t="shared" si="86"/>
        <v>47997.461113149773</v>
      </c>
      <c r="MI23" s="111">
        <f t="shared" si="87"/>
        <v>47712.99926959299</v>
      </c>
      <c r="MJ23" s="111">
        <f t="shared" si="88"/>
        <v>47194.150470335924</v>
      </c>
      <c r="MK23" s="111">
        <f t="shared" si="89"/>
        <v>48657.081435817869</v>
      </c>
      <c r="ML23" s="111">
        <f t="shared" si="90"/>
        <v>51070.778006196837</v>
      </c>
      <c r="MM23" s="111">
        <f t="shared" si="91"/>
        <v>51070.778006196837</v>
      </c>
      <c r="MN23" s="111">
        <f t="shared" si="92"/>
        <v>55163.404687606286</v>
      </c>
      <c r="MO23" s="111">
        <f t="shared" si="93"/>
        <v>51650.616550932704</v>
      </c>
      <c r="MP23" s="111">
        <f t="shared" si="94"/>
        <v>45692.533554702604</v>
      </c>
      <c r="MQ23" s="111">
        <f t="shared" si="95"/>
        <v>49142.125242391332</v>
      </c>
      <c r="MR23" s="111">
        <f t="shared" si="96"/>
        <v>52719.553899953215</v>
      </c>
      <c r="MS23" s="111">
        <f t="shared" si="97"/>
        <v>52449.34422867612</v>
      </c>
      <c r="MT23" s="111">
        <f t="shared" si="98"/>
        <v>52463.777760672761</v>
      </c>
      <c r="MU23" s="111">
        <f t="shared" si="99"/>
        <v>52152.845836449291</v>
      </c>
      <c r="MV23" s="111">
        <f t="shared" si="100"/>
        <v>51585.716503682204</v>
      </c>
      <c r="MW23" s="111">
        <f t="shared" si="101"/>
        <v>53184.777855517408</v>
      </c>
      <c r="MX23" s="111">
        <f t="shared" si="102"/>
        <v>55796.446528299224</v>
      </c>
      <c r="MY23" s="111">
        <f t="shared" si="103"/>
        <v>55796.446528299224</v>
      </c>
      <c r="MZ23" s="111">
        <f t="shared" si="104"/>
        <v>60267.77112339047</v>
      </c>
      <c r="NA23" s="111">
        <f t="shared" si="105"/>
        <v>56429.938548970546</v>
      </c>
      <c r="NB23" s="111">
        <f t="shared" si="106"/>
        <v>49920.543699532704</v>
      </c>
      <c r="NC23" s="111">
        <f t="shared" si="107"/>
        <v>64024.111155234983</v>
      </c>
      <c r="ND23" s="111">
        <f t="shared" si="108"/>
        <v>68684.912634453198</v>
      </c>
      <c r="NE23" s="111">
        <f t="shared" si="109"/>
        <v>68332.873850136632</v>
      </c>
      <c r="NF23" s="111">
        <f t="shared" si="110"/>
        <v>68351.678369728688</v>
      </c>
      <c r="NG23" s="111">
        <f t="shared" si="111"/>
        <v>67946.585183790885</v>
      </c>
      <c r="NH23" s="111">
        <f t="shared" si="112"/>
        <v>67207.708888527355</v>
      </c>
      <c r="NI23" s="111">
        <f t="shared" si="113"/>
        <v>69291.022974537278</v>
      </c>
      <c r="NJ23" s="111">
        <f t="shared" si="114"/>
        <v>72872.559294232065</v>
      </c>
      <c r="NK23" s="111">
        <f t="shared" si="115"/>
        <v>72872.559294232065</v>
      </c>
      <c r="NL23" s="111">
        <f t="shared" si="116"/>
        <v>78712.301552984776</v>
      </c>
      <c r="NM23" s="111">
        <f t="shared" si="117"/>
        <v>73699.927123389076</v>
      </c>
      <c r="NN23" s="111">
        <f t="shared" si="118"/>
        <v>65198.377443255929</v>
      </c>
      <c r="NO23" s="111">
        <f t="shared" si="119"/>
        <v>66414.727896324621</v>
      </c>
      <c r="NP23" s="111">
        <f t="shared" si="120"/>
        <v>71249.560531025796</v>
      </c>
      <c r="NQ23" s="111">
        <f t="shared" si="121"/>
        <v>70884.376858070944</v>
      </c>
      <c r="NR23" s="111">
        <f t="shared" si="122"/>
        <v>70903.883525627796</v>
      </c>
      <c r="NS23" s="111">
        <f t="shared" si="123"/>
        <v>70483.664435799539</v>
      </c>
      <c r="NT23" s="111">
        <f t="shared" si="124"/>
        <v>69717.199002488211</v>
      </c>
      <c r="NU23" s="111">
        <f t="shared" si="125"/>
        <v>71878.302618740679</v>
      </c>
      <c r="NV23" s="111">
        <f t="shared" si="126"/>
        <v>75553.118928397758</v>
      </c>
      <c r="NW23" s="111">
        <f t="shared" si="127"/>
        <v>75553.118928397758</v>
      </c>
      <c r="NX23" s="111">
        <f t="shared" si="128"/>
        <v>81607.671501545221</v>
      </c>
      <c r="NY23" s="111">
        <f t="shared" si="129"/>
        <v>76410.9208307769</v>
      </c>
      <c r="NZ23" s="111">
        <f t="shared" si="130"/>
        <v>67596.648349068928</v>
      </c>
      <c r="OA23" s="111">
        <f t="shared" si="131"/>
        <v>46295.379397593199</v>
      </c>
      <c r="OB23" s="111">
        <f t="shared" si="132"/>
        <v>49665.571796736374</v>
      </c>
      <c r="OC23" s="111">
        <f t="shared" si="133"/>
        <v>49411.01505571288</v>
      </c>
      <c r="OD23" s="111">
        <f t="shared" si="134"/>
        <v>49424.612470080632</v>
      </c>
      <c r="OE23" s="111">
        <f t="shared" si="135"/>
        <v>49131.692468600253</v>
      </c>
      <c r="OF23" s="111">
        <f t="shared" si="136"/>
        <v>48597.416274836709</v>
      </c>
      <c r="OG23" s="111">
        <f t="shared" si="137"/>
        <v>50103.845872622616</v>
      </c>
      <c r="OH23" s="111">
        <f t="shared" si="138"/>
        <v>52411.998875644946</v>
      </c>
      <c r="OI23" s="111">
        <f t="shared" si="139"/>
        <v>52411.998875644946</v>
      </c>
      <c r="OJ23" s="111">
        <f t="shared" si="140"/>
        <v>56612.106126770806</v>
      </c>
      <c r="OK23" s="111">
        <f t="shared" si="141"/>
        <v>53007.065141349085</v>
      </c>
      <c r="OL23" s="111">
        <f t="shared" si="142"/>
        <v>46892.510958103245</v>
      </c>
      <c r="OM23" s="111">
        <f t="shared" si="143"/>
        <v>44439.423572017244</v>
      </c>
      <c r="ON23" s="111">
        <f t="shared" si="144"/>
        <v>47674.506845846154</v>
      </c>
      <c r="OO23" s="111">
        <f t="shared" si="145"/>
        <v>47430.15514196868</v>
      </c>
      <c r="OP23" s="111">
        <f t="shared" si="146"/>
        <v>47443.207443611638</v>
      </c>
      <c r="OQ23" s="111">
        <f t="shared" si="147"/>
        <v>47162.030440898074</v>
      </c>
      <c r="OR23" s="111">
        <f t="shared" si="148"/>
        <v>46649.173080443281</v>
      </c>
      <c r="OS23" s="111">
        <f t="shared" si="149"/>
        <v>48095.210759549343</v>
      </c>
      <c r="OT23" s="111">
        <f t="shared" si="150"/>
        <v>50056.360804985496</v>
      </c>
      <c r="OU23" s="111">
        <f t="shared" si="151"/>
        <v>50056.360804985496</v>
      </c>
      <c r="OV23" s="111">
        <f t="shared" si="152"/>
        <v>54067.695775834851</v>
      </c>
      <c r="OW23" s="111">
        <f t="shared" si="153"/>
        <v>50624.682035580699</v>
      </c>
      <c r="OX23" s="111">
        <f t="shared" si="154"/>
        <v>44784.944247972388</v>
      </c>
      <c r="OY23" s="111"/>
      <c r="PA23" s="51">
        <f t="shared" si="303"/>
        <v>185116.94175241946</v>
      </c>
      <c r="PB23" s="51">
        <f t="shared" si="155"/>
        <v>179342.13835617463</v>
      </c>
      <c r="PC23" s="51">
        <f t="shared" si="156"/>
        <v>186643.70343078949</v>
      </c>
      <c r="PD23" s="51">
        <f t="shared" si="157"/>
        <v>186661.81173921848</v>
      </c>
      <c r="PE23" s="51">
        <f t="shared" si="158"/>
        <v>186946.27358277526</v>
      </c>
      <c r="PF23" s="51">
        <f t="shared" si="159"/>
        <v>206269.86432270164</v>
      </c>
      <c r="PG23" s="51">
        <f t="shared" si="160"/>
        <v>188666.42518371536</v>
      </c>
      <c r="PH23" s="51">
        <f t="shared" si="161"/>
        <v>169261.91782783356</v>
      </c>
      <c r="PI23" s="51">
        <f t="shared" si="162"/>
        <v>176446.72413510081</v>
      </c>
      <c r="PJ23" s="51">
        <f t="shared" si="163"/>
        <v>188916.82501670401</v>
      </c>
      <c r="PK23" s="51">
        <f t="shared" si="164"/>
        <v>191178.600317442</v>
      </c>
      <c r="PL23" s="51">
        <f t="shared" si="165"/>
        <v>197203.50747178</v>
      </c>
      <c r="PM23" s="51">
        <f t="shared" si="166"/>
        <v>192314.36764923992</v>
      </c>
      <c r="PN23" s="51">
        <f t="shared" si="167"/>
        <v>186111.25179264497</v>
      </c>
      <c r="PO23" s="51">
        <f t="shared" si="168"/>
        <v>193784.77263017168</v>
      </c>
      <c r="PP23" s="51">
        <f t="shared" si="169"/>
        <v>193803.2011315178</v>
      </c>
      <c r="PQ23" s="51">
        <f t="shared" si="170"/>
        <v>194114.13305574126</v>
      </c>
      <c r="PR23" s="51">
        <f t="shared" si="171"/>
        <v>214416.20373680705</v>
      </c>
      <c r="PS23" s="51">
        <f t="shared" si="172"/>
        <v>195878.22436414278</v>
      </c>
      <c r="PT23" s="51">
        <f t="shared" si="173"/>
        <v>175324.96615036184</v>
      </c>
      <c r="PU23" s="51">
        <f t="shared" si="174"/>
        <v>182861.58062000462</v>
      </c>
      <c r="PV23" s="51">
        <f t="shared" si="175"/>
        <v>195763.98704420245</v>
      </c>
      <c r="PW23" s="51">
        <f t="shared" si="176"/>
        <v>198289.55022153584</v>
      </c>
      <c r="PX23" s="51">
        <f t="shared" si="177"/>
        <v>204869.04131231678</v>
      </c>
      <c r="PY23" s="51">
        <f t="shared" si="178"/>
        <v>189255.43742154821</v>
      </c>
      <c r="PZ23" s="51">
        <f t="shared" si="179"/>
        <v>181840.38046337949</v>
      </c>
      <c r="QA23" s="51">
        <f t="shared" si="180"/>
        <v>189958.23779208591</v>
      </c>
      <c r="QB23" s="51">
        <f t="shared" si="181"/>
        <v>189973.90441415046</v>
      </c>
      <c r="QC23" s="51">
        <f t="shared" si="182"/>
        <v>190378.99760008825</v>
      </c>
      <c r="QD23" s="51">
        <f t="shared" si="183"/>
        <v>211819.14796765329</v>
      </c>
      <c r="QE23" s="51">
        <f t="shared" si="184"/>
        <v>191967.49202297049</v>
      </c>
      <c r="QF23" s="51">
        <f t="shared" si="185"/>
        <v>170162.69497349783</v>
      </c>
      <c r="QG23" s="51">
        <f t="shared" si="186"/>
        <v>178087.80668304826</v>
      </c>
      <c r="QH23" s="51">
        <f t="shared" si="187"/>
        <v>190517.37615493432</v>
      </c>
      <c r="QI23" s="51">
        <f t="shared" si="188"/>
        <v>194149.83635290444</v>
      </c>
      <c r="QJ23" s="51">
        <f t="shared" si="189"/>
        <v>202725.09559391555</v>
      </c>
      <c r="QK23" s="51">
        <f t="shared" si="190"/>
        <v>199920.86938023902</v>
      </c>
      <c r="QL23" s="51">
        <f t="shared" si="191"/>
        <v>192189.80496464402</v>
      </c>
      <c r="QM23" s="51">
        <f t="shared" si="192"/>
        <v>200721.1194285911</v>
      </c>
      <c r="QN23" s="51">
        <f t="shared" si="193"/>
        <v>200737.86082035647</v>
      </c>
      <c r="QO23" s="51">
        <f t="shared" si="194"/>
        <v>201158.07991018472</v>
      </c>
      <c r="QP23" s="51">
        <f t="shared" si="195"/>
        <v>223692.92824457667</v>
      </c>
      <c r="QQ23" s="51">
        <f t="shared" si="196"/>
        <v>202847.56066727577</v>
      </c>
      <c r="QR23" s="51">
        <f t="shared" si="197"/>
        <v>179873.35266689805</v>
      </c>
      <c r="QS23" s="51">
        <f t="shared" si="198"/>
        <v>188202.52831290971</v>
      </c>
      <c r="QT23" s="51">
        <f t="shared" si="199"/>
        <v>201348.75320676703</v>
      </c>
      <c r="QU23" s="51">
        <f t="shared" si="200"/>
        <v>205095.23435038287</v>
      </c>
      <c r="QV23" s="51">
        <f t="shared" si="201"/>
        <v>213986.9744946101</v>
      </c>
      <c r="QW23" s="51">
        <f t="shared" si="202"/>
        <v>233619.4094158716</v>
      </c>
      <c r="QX23" s="51">
        <f t="shared" si="203"/>
        <v>227205.32008521195</v>
      </c>
      <c r="QY23" s="51">
        <f t="shared" si="204"/>
        <v>236042.35997590667</v>
      </c>
      <c r="QZ23" s="51">
        <f t="shared" si="205"/>
        <v>236066.85873784361</v>
      </c>
      <c r="RA23" s="51">
        <f t="shared" si="206"/>
        <v>236359.77873932399</v>
      </c>
      <c r="RB23" s="51">
        <f t="shared" si="207"/>
        <v>259772.3046483869</v>
      </c>
      <c r="RC23" s="51">
        <f t="shared" si="208"/>
        <v>238628.9889029297</v>
      </c>
      <c r="RD23" s="51">
        <f t="shared" si="209"/>
        <v>214745.64708086743</v>
      </c>
      <c r="RE23" s="51">
        <f t="shared" si="210"/>
        <v>223457.36338986631</v>
      </c>
      <c r="RF23" s="51">
        <f t="shared" si="211"/>
        <v>239339.88295726132</v>
      </c>
      <c r="RG23" s="51">
        <f t="shared" si="212"/>
        <v>241428.0467354905</v>
      </c>
      <c r="RH23" s="51">
        <f t="shared" si="213"/>
        <v>247623.62650009891</v>
      </c>
      <c r="RI23" s="51">
        <f t="shared" si="214"/>
        <v>248331.23399046541</v>
      </c>
      <c r="RJ23" s="51">
        <f t="shared" si="215"/>
        <v>241912.45431399174</v>
      </c>
      <c r="RK23" s="51">
        <f t="shared" si="216"/>
        <v>251133.46368536609</v>
      </c>
      <c r="RL23" s="51">
        <f t="shared" si="217"/>
        <v>251160.2572333641</v>
      </c>
      <c r="RM23" s="51">
        <f t="shared" si="218"/>
        <v>251441.43423607765</v>
      </c>
      <c r="RN23" s="51">
        <f t="shared" si="219"/>
        <v>275883.28885108791</v>
      </c>
      <c r="RO23" s="51">
        <f t="shared" si="220"/>
        <v>253898.48616316152</v>
      </c>
      <c r="RP23" s="51">
        <f t="shared" si="221"/>
        <v>227957.91156204458</v>
      </c>
      <c r="RQ23" s="51">
        <f t="shared" si="222"/>
        <v>237023.6504894963</v>
      </c>
      <c r="RR23" s="51">
        <f t="shared" si="223"/>
        <v>253911.05065377586</v>
      </c>
      <c r="RS23" s="51">
        <f t="shared" si="224"/>
        <v>255775.54504633212</v>
      </c>
      <c r="RT23" s="51">
        <f t="shared" si="225"/>
        <v>261699.60109466239</v>
      </c>
      <c r="RU23" s="51"/>
      <c r="RV23" s="51">
        <f t="shared" si="384"/>
        <v>2242654.7331366548</v>
      </c>
      <c r="RW23" s="51">
        <f t="shared" si="384"/>
        <v>2327531.2797086868</v>
      </c>
      <c r="RX23" s="51">
        <f t="shared" si="384"/>
        <v>2280836.4074401762</v>
      </c>
      <c r="RY23" s="51">
        <f t="shared" si="384"/>
        <v>2409775.0664474349</v>
      </c>
      <c r="RZ23" s="51">
        <f t="shared" si="384"/>
        <v>2834289.5871690596</v>
      </c>
      <c r="SA23" s="51">
        <f t="shared" si="384"/>
        <v>3010128.3773198253</v>
      </c>
    </row>
    <row r="24" spans="1:495" x14ac:dyDescent="0.3">
      <c r="A24" s="1">
        <v>304100</v>
      </c>
      <c r="B24" s="1" t="s">
        <v>199</v>
      </c>
      <c r="C24" s="1" t="s">
        <v>167</v>
      </c>
      <c r="D24" s="44">
        <v>0.1288</v>
      </c>
      <c r="E24" s="1" t="s">
        <v>175</v>
      </c>
      <c r="F24" s="107">
        <f>VLOOKUP(A24,Auxiliar_OPEX_CustosUnit!$A$4:$E$129,COLUMN(Auxiliar_OPEX_CustosUnit!$E$3),0)</f>
        <v>2</v>
      </c>
      <c r="G24" s="107">
        <f>INDEX(Auxiliar_OPEX_Drivers!$B$76:$I$84,MATCH($E24,Auxiliar_OPEX_Drivers!$B$76:$B$84,0),MATCH(YEAR(G$2),Auxiliar_OPEX_Drivers!$B$76:$I$76,0))*$F24</f>
        <v>2</v>
      </c>
      <c r="H24" s="107">
        <f>INDEX(Auxiliar_OPEX_Drivers!$B$76:$I$84,MATCH($E24,Auxiliar_OPEX_Drivers!$B$76:$B$84,0),MATCH(YEAR(H$2),Auxiliar_OPEX_Drivers!$B$76:$I$76,0))*$F24</f>
        <v>2</v>
      </c>
      <c r="I24" s="107">
        <f>INDEX(Auxiliar_OPEX_Drivers!$B$76:$I$84,MATCH($E24,Auxiliar_OPEX_Drivers!$B$76:$B$84,0),MATCH(YEAR(I$2),Auxiliar_OPEX_Drivers!$B$76:$I$76,0))*$F24</f>
        <v>2</v>
      </c>
      <c r="J24" s="107">
        <f>INDEX(Auxiliar_OPEX_Drivers!$B$76:$I$84,MATCH($E24,Auxiliar_OPEX_Drivers!$B$76:$B$84,0),MATCH(YEAR(J$2),Auxiliar_OPEX_Drivers!$B$76:$I$76,0))*$F24</f>
        <v>2</v>
      </c>
      <c r="K24" s="107">
        <f>INDEX(Auxiliar_OPEX_Drivers!$B$76:$I$84,MATCH($E24,Auxiliar_OPEX_Drivers!$B$76:$B$84,0),MATCH(YEAR(K$2),Auxiliar_OPEX_Drivers!$B$76:$I$76,0))*$F24</f>
        <v>2</v>
      </c>
      <c r="L24" s="107">
        <f>INDEX(Auxiliar_OPEX_Drivers!$B$76:$I$84,MATCH($E24,Auxiliar_OPEX_Drivers!$B$76:$B$84,0),MATCH(YEAR(L$2),Auxiliar_OPEX_Drivers!$B$76:$I$76,0))*$F24</f>
        <v>2</v>
      </c>
      <c r="M24" s="107">
        <f>INDEX(Auxiliar_OPEX_Drivers!$B$76:$I$84,MATCH($E24,Auxiliar_OPEX_Drivers!$B$76:$B$84,0),MATCH(YEAR(M$2),Auxiliar_OPEX_Drivers!$B$76:$I$76,0))*$F24</f>
        <v>2</v>
      </c>
      <c r="N24" s="107">
        <f>INDEX(Auxiliar_OPEX_Drivers!$B$76:$I$84,MATCH($E24,Auxiliar_OPEX_Drivers!$B$76:$B$84,0),MATCH(YEAR(N$2),Auxiliar_OPEX_Drivers!$B$76:$I$76,0))*$F24</f>
        <v>2.1315319595770115</v>
      </c>
      <c r="O24" s="107">
        <f>INDEX(Auxiliar_OPEX_Drivers!$B$76:$I$84,MATCH($E24,Auxiliar_OPEX_Drivers!$B$76:$B$84,0),MATCH(YEAR(O$2),Auxiliar_OPEX_Drivers!$B$76:$I$76,0))*$F24</f>
        <v>2.1315319595770115</v>
      </c>
      <c r="P24" s="107">
        <f>INDEX(Auxiliar_OPEX_Drivers!$B$76:$I$84,MATCH($E24,Auxiliar_OPEX_Drivers!$B$76:$B$84,0),MATCH(YEAR(P$2),Auxiliar_OPEX_Drivers!$B$76:$I$76,0))*$F24</f>
        <v>2.1315319595770115</v>
      </c>
      <c r="Q24" s="107">
        <f>INDEX(Auxiliar_OPEX_Drivers!$B$76:$I$84,MATCH($E24,Auxiliar_OPEX_Drivers!$B$76:$B$84,0),MATCH(YEAR(Q$2),Auxiliar_OPEX_Drivers!$B$76:$I$76,0))*$F24</f>
        <v>2.1315319595770115</v>
      </c>
      <c r="R24" s="107">
        <f>INDEX(Auxiliar_OPEX_Drivers!$B$76:$I$84,MATCH($E24,Auxiliar_OPEX_Drivers!$B$76:$B$84,0),MATCH(YEAR(R$2),Auxiliar_OPEX_Drivers!$B$76:$I$76,0))*$F24</f>
        <v>2.1315319595770115</v>
      </c>
      <c r="S24" s="107">
        <f>INDEX(Auxiliar_OPEX_Drivers!$B$76:$I$84,MATCH($E24,Auxiliar_OPEX_Drivers!$B$76:$B$84,0),MATCH(YEAR(S$2),Auxiliar_OPEX_Drivers!$B$76:$I$76,0))*$F24</f>
        <v>2.1315319595770115</v>
      </c>
      <c r="T24" s="107">
        <f>INDEX(Auxiliar_OPEX_Drivers!$B$76:$I$84,MATCH($E24,Auxiliar_OPEX_Drivers!$B$76:$B$84,0),MATCH(YEAR(T$2),Auxiliar_OPEX_Drivers!$B$76:$I$76,0))*$F24</f>
        <v>2.1315319595770115</v>
      </c>
      <c r="U24" s="107">
        <f>INDEX(Auxiliar_OPEX_Drivers!$B$76:$I$84,MATCH($E24,Auxiliar_OPEX_Drivers!$B$76:$B$84,0),MATCH(YEAR(U$2),Auxiliar_OPEX_Drivers!$B$76:$I$76,0))*$F24</f>
        <v>2.1315319595770115</v>
      </c>
      <c r="V24" s="107">
        <f>INDEX(Auxiliar_OPEX_Drivers!$B$76:$I$84,MATCH($E24,Auxiliar_OPEX_Drivers!$B$76:$B$84,0),MATCH(YEAR(V$2),Auxiliar_OPEX_Drivers!$B$76:$I$76,0))*$F24</f>
        <v>2.1315319595770115</v>
      </c>
      <c r="W24" s="107">
        <f>INDEX(Auxiliar_OPEX_Drivers!$B$76:$I$84,MATCH($E24,Auxiliar_OPEX_Drivers!$B$76:$B$84,0),MATCH(YEAR(W$2),Auxiliar_OPEX_Drivers!$B$76:$I$76,0))*$F24</f>
        <v>2.1315319595770115</v>
      </c>
      <c r="X24" s="107">
        <f>INDEX(Auxiliar_OPEX_Drivers!$B$76:$I$84,MATCH($E24,Auxiliar_OPEX_Drivers!$B$76:$B$84,0),MATCH(YEAR(X$2),Auxiliar_OPEX_Drivers!$B$76:$I$76,0))*$F24</f>
        <v>2.1315319595770115</v>
      </c>
      <c r="Y24" s="107">
        <f>INDEX(Auxiliar_OPEX_Drivers!$B$76:$I$84,MATCH($E24,Auxiliar_OPEX_Drivers!$B$76:$B$84,0),MATCH(YEAR(Y$2),Auxiliar_OPEX_Drivers!$B$76:$I$76,0))*$F24</f>
        <v>2.1315319595770115</v>
      </c>
      <c r="Z24" s="107">
        <f>INDEX(Auxiliar_OPEX_Drivers!$B$76:$I$84,MATCH($E24,Auxiliar_OPEX_Drivers!$B$76:$B$84,0),MATCH(YEAR(Z$2),Auxiliar_OPEX_Drivers!$B$76:$I$76,0))*$F24</f>
        <v>2.2572715989409948</v>
      </c>
      <c r="AA24" s="107">
        <f>INDEX(Auxiliar_OPEX_Drivers!$B$76:$I$84,MATCH($E24,Auxiliar_OPEX_Drivers!$B$76:$B$84,0),MATCH(YEAR(AA$2),Auxiliar_OPEX_Drivers!$B$76:$I$76,0))*$F24</f>
        <v>2.2572715989409948</v>
      </c>
      <c r="AB24" s="107">
        <f>INDEX(Auxiliar_OPEX_Drivers!$B$76:$I$84,MATCH($E24,Auxiliar_OPEX_Drivers!$B$76:$B$84,0),MATCH(YEAR(AB$2),Auxiliar_OPEX_Drivers!$B$76:$I$76,0))*$F24</f>
        <v>2.2572715989409948</v>
      </c>
      <c r="AC24" s="107">
        <f>INDEX(Auxiliar_OPEX_Drivers!$B$76:$I$84,MATCH($E24,Auxiliar_OPEX_Drivers!$B$76:$B$84,0),MATCH(YEAR(AC$2),Auxiliar_OPEX_Drivers!$B$76:$I$76,0))*$F24</f>
        <v>2.2572715989409948</v>
      </c>
      <c r="AD24" s="107">
        <f>INDEX(Auxiliar_OPEX_Drivers!$B$76:$I$84,MATCH($E24,Auxiliar_OPEX_Drivers!$B$76:$B$84,0),MATCH(YEAR(AD$2),Auxiliar_OPEX_Drivers!$B$76:$I$76,0))*$F24</f>
        <v>2.2572715989409948</v>
      </c>
      <c r="AE24" s="107">
        <f>INDEX(Auxiliar_OPEX_Drivers!$B$76:$I$84,MATCH($E24,Auxiliar_OPEX_Drivers!$B$76:$B$84,0),MATCH(YEAR(AE$2),Auxiliar_OPEX_Drivers!$B$76:$I$76,0))*$F24</f>
        <v>2.2572715989409948</v>
      </c>
      <c r="AF24" s="107">
        <f>INDEX(Auxiliar_OPEX_Drivers!$B$76:$I$84,MATCH($E24,Auxiliar_OPEX_Drivers!$B$76:$B$84,0),MATCH(YEAR(AF$2),Auxiliar_OPEX_Drivers!$B$76:$I$76,0))*$F24</f>
        <v>2.2572715989409948</v>
      </c>
      <c r="AG24" s="107">
        <f>INDEX(Auxiliar_OPEX_Drivers!$B$76:$I$84,MATCH($E24,Auxiliar_OPEX_Drivers!$B$76:$B$84,0),MATCH(YEAR(AG$2),Auxiliar_OPEX_Drivers!$B$76:$I$76,0))*$F24</f>
        <v>2.2572715989409948</v>
      </c>
      <c r="AH24" s="107">
        <f>INDEX(Auxiliar_OPEX_Drivers!$B$76:$I$84,MATCH($E24,Auxiliar_OPEX_Drivers!$B$76:$B$84,0),MATCH(YEAR(AH$2),Auxiliar_OPEX_Drivers!$B$76:$I$76,0))*$F24</f>
        <v>2.2572715989409948</v>
      </c>
      <c r="AI24" s="107">
        <f>INDEX(Auxiliar_OPEX_Drivers!$B$76:$I$84,MATCH($E24,Auxiliar_OPEX_Drivers!$B$76:$B$84,0),MATCH(YEAR(AI$2),Auxiliar_OPEX_Drivers!$B$76:$I$76,0))*$F24</f>
        <v>2.2572715989409948</v>
      </c>
      <c r="AJ24" s="107">
        <f>INDEX(Auxiliar_OPEX_Drivers!$B$76:$I$84,MATCH($E24,Auxiliar_OPEX_Drivers!$B$76:$B$84,0),MATCH(YEAR(AJ$2),Auxiliar_OPEX_Drivers!$B$76:$I$76,0))*$F24</f>
        <v>2.2572715989409948</v>
      </c>
      <c r="AK24" s="107">
        <f>INDEX(Auxiliar_OPEX_Drivers!$B$76:$I$84,MATCH($E24,Auxiliar_OPEX_Drivers!$B$76:$B$84,0),MATCH(YEAR(AK$2),Auxiliar_OPEX_Drivers!$B$76:$I$76,0))*$F24</f>
        <v>2.2572715989409948</v>
      </c>
      <c r="AL24" s="107">
        <f>INDEX(Auxiliar_OPEX_Drivers!$B$76:$I$84,MATCH($E24,Auxiliar_OPEX_Drivers!$B$76:$B$84,0),MATCH(YEAR(AL$2),Auxiliar_OPEX_Drivers!$B$76:$I$76,0))*$F24</f>
        <v>2.3704284455035052</v>
      </c>
      <c r="AM24" s="107">
        <f>INDEX(Auxiliar_OPEX_Drivers!$B$76:$I$84,MATCH($E24,Auxiliar_OPEX_Drivers!$B$76:$B$84,0),MATCH(YEAR(AM$2),Auxiliar_OPEX_Drivers!$B$76:$I$76,0))*$F24</f>
        <v>2.3704284455035052</v>
      </c>
      <c r="AN24" s="107">
        <f>INDEX(Auxiliar_OPEX_Drivers!$B$76:$I$84,MATCH($E24,Auxiliar_OPEX_Drivers!$B$76:$B$84,0),MATCH(YEAR(AN$2),Auxiliar_OPEX_Drivers!$B$76:$I$76,0))*$F24</f>
        <v>2.3704284455035052</v>
      </c>
      <c r="AO24" s="107">
        <f>INDEX(Auxiliar_OPEX_Drivers!$B$76:$I$84,MATCH($E24,Auxiliar_OPEX_Drivers!$B$76:$B$84,0),MATCH(YEAR(AO$2),Auxiliar_OPEX_Drivers!$B$76:$I$76,0))*$F24</f>
        <v>2.3704284455035052</v>
      </c>
      <c r="AP24" s="107">
        <f>INDEX(Auxiliar_OPEX_Drivers!$B$76:$I$84,MATCH($E24,Auxiliar_OPEX_Drivers!$B$76:$B$84,0),MATCH(YEAR(AP$2),Auxiliar_OPEX_Drivers!$B$76:$I$76,0))*$F24</f>
        <v>2.3704284455035052</v>
      </c>
      <c r="AQ24" s="107">
        <f>INDEX(Auxiliar_OPEX_Drivers!$B$76:$I$84,MATCH($E24,Auxiliar_OPEX_Drivers!$B$76:$B$84,0),MATCH(YEAR(AQ$2),Auxiliar_OPEX_Drivers!$B$76:$I$76,0))*$F24</f>
        <v>2.3704284455035052</v>
      </c>
      <c r="AR24" s="107">
        <f>INDEX(Auxiliar_OPEX_Drivers!$B$76:$I$84,MATCH($E24,Auxiliar_OPEX_Drivers!$B$76:$B$84,0),MATCH(YEAR(AR$2),Auxiliar_OPEX_Drivers!$B$76:$I$76,0))*$F24</f>
        <v>2.3704284455035052</v>
      </c>
      <c r="AS24" s="107">
        <f>INDEX(Auxiliar_OPEX_Drivers!$B$76:$I$84,MATCH($E24,Auxiliar_OPEX_Drivers!$B$76:$B$84,0),MATCH(YEAR(AS$2),Auxiliar_OPEX_Drivers!$B$76:$I$76,0))*$F24</f>
        <v>2.3704284455035052</v>
      </c>
      <c r="AT24" s="107">
        <f>INDEX(Auxiliar_OPEX_Drivers!$B$76:$I$84,MATCH($E24,Auxiliar_OPEX_Drivers!$B$76:$B$84,0),MATCH(YEAR(AT$2),Auxiliar_OPEX_Drivers!$B$76:$I$76,0))*$F24</f>
        <v>2.3704284455035052</v>
      </c>
      <c r="AU24" s="107">
        <f>INDEX(Auxiliar_OPEX_Drivers!$B$76:$I$84,MATCH($E24,Auxiliar_OPEX_Drivers!$B$76:$B$84,0),MATCH(YEAR(AU$2),Auxiliar_OPEX_Drivers!$B$76:$I$76,0))*$F24</f>
        <v>2.3704284455035052</v>
      </c>
      <c r="AV24" s="107">
        <f>INDEX(Auxiliar_OPEX_Drivers!$B$76:$I$84,MATCH($E24,Auxiliar_OPEX_Drivers!$B$76:$B$84,0),MATCH(YEAR(AV$2),Auxiliar_OPEX_Drivers!$B$76:$I$76,0))*$F24</f>
        <v>2.3704284455035052</v>
      </c>
      <c r="AW24" s="107">
        <f>INDEX(Auxiliar_OPEX_Drivers!$B$76:$I$84,MATCH($E24,Auxiliar_OPEX_Drivers!$B$76:$B$84,0),MATCH(YEAR(AW$2),Auxiliar_OPEX_Drivers!$B$76:$I$76,0))*$F24</f>
        <v>2.3704284455035052</v>
      </c>
      <c r="AX24" s="107">
        <f>INDEX(Auxiliar_OPEX_Drivers!$B$76:$I$84,MATCH($E24,Auxiliar_OPEX_Drivers!$B$76:$B$84,0),MATCH(YEAR(AX$2),Auxiliar_OPEX_Drivers!$B$76:$I$76,0))*$F24</f>
        <v>2.4854164688329545</v>
      </c>
      <c r="AY24" s="107">
        <f>INDEX(Auxiliar_OPEX_Drivers!$B$76:$I$84,MATCH($E24,Auxiliar_OPEX_Drivers!$B$76:$B$84,0),MATCH(YEAR(AY$2),Auxiliar_OPEX_Drivers!$B$76:$I$76,0))*$F24</f>
        <v>2.4854164688329545</v>
      </c>
      <c r="AZ24" s="107">
        <f>INDEX(Auxiliar_OPEX_Drivers!$B$76:$I$84,MATCH($E24,Auxiliar_OPEX_Drivers!$B$76:$B$84,0),MATCH(YEAR(AZ$2),Auxiliar_OPEX_Drivers!$B$76:$I$76,0))*$F24</f>
        <v>2.4854164688329545</v>
      </c>
      <c r="BA24" s="107">
        <f>INDEX(Auxiliar_OPEX_Drivers!$B$76:$I$84,MATCH($E24,Auxiliar_OPEX_Drivers!$B$76:$B$84,0),MATCH(YEAR(BA$2),Auxiliar_OPEX_Drivers!$B$76:$I$76,0))*$F24</f>
        <v>2.4854164688329545</v>
      </c>
      <c r="BB24" s="107">
        <f>INDEX(Auxiliar_OPEX_Drivers!$B$76:$I$84,MATCH($E24,Auxiliar_OPEX_Drivers!$B$76:$B$84,0),MATCH(YEAR(BB$2),Auxiliar_OPEX_Drivers!$B$76:$I$76,0))*$F24</f>
        <v>2.4854164688329545</v>
      </c>
      <c r="BC24" s="107">
        <f>INDEX(Auxiliar_OPEX_Drivers!$B$76:$I$84,MATCH($E24,Auxiliar_OPEX_Drivers!$B$76:$B$84,0),MATCH(YEAR(BC$2),Auxiliar_OPEX_Drivers!$B$76:$I$76,0))*$F24</f>
        <v>2.4854164688329545</v>
      </c>
      <c r="BD24" s="107">
        <f>INDEX(Auxiliar_OPEX_Drivers!$B$76:$I$84,MATCH($E24,Auxiliar_OPEX_Drivers!$B$76:$B$84,0),MATCH(YEAR(BD$2),Auxiliar_OPEX_Drivers!$B$76:$I$76,0))*$F24</f>
        <v>2.4854164688329545</v>
      </c>
      <c r="BE24" s="107">
        <f>INDEX(Auxiliar_OPEX_Drivers!$B$76:$I$84,MATCH($E24,Auxiliar_OPEX_Drivers!$B$76:$B$84,0),MATCH(YEAR(BE$2),Auxiliar_OPEX_Drivers!$B$76:$I$76,0))*$F24</f>
        <v>2.4854164688329545</v>
      </c>
      <c r="BF24" s="107">
        <f>INDEX(Auxiliar_OPEX_Drivers!$B$76:$I$84,MATCH($E24,Auxiliar_OPEX_Drivers!$B$76:$B$84,0),MATCH(YEAR(BF$2),Auxiliar_OPEX_Drivers!$B$76:$I$76,0))*$F24</f>
        <v>2.4854164688329545</v>
      </c>
      <c r="BG24" s="107">
        <f>INDEX(Auxiliar_OPEX_Drivers!$B$76:$I$84,MATCH($E24,Auxiliar_OPEX_Drivers!$B$76:$B$84,0),MATCH(YEAR(BG$2),Auxiliar_OPEX_Drivers!$B$76:$I$76,0))*$F24</f>
        <v>2.4854164688329545</v>
      </c>
      <c r="BH24" s="107">
        <f>INDEX(Auxiliar_OPEX_Drivers!$B$76:$I$84,MATCH($E24,Auxiliar_OPEX_Drivers!$B$76:$B$84,0),MATCH(YEAR(BH$2),Auxiliar_OPEX_Drivers!$B$76:$I$76,0))*$F24</f>
        <v>2.4854164688329545</v>
      </c>
      <c r="BI24" s="107">
        <f>INDEX(Auxiliar_OPEX_Drivers!$B$76:$I$84,MATCH($E24,Auxiliar_OPEX_Drivers!$B$76:$B$84,0),MATCH(YEAR(BI$2),Auxiliar_OPEX_Drivers!$B$76:$I$76,0))*$F24</f>
        <v>2.4854164688329545</v>
      </c>
      <c r="BJ24" s="107">
        <f>INDEX(Auxiliar_OPEX_Drivers!$B$76:$I$84,MATCH($E24,Auxiliar_OPEX_Drivers!$B$76:$B$84,0),MATCH(YEAR(BJ$2),Auxiliar_OPEX_Drivers!$B$76:$I$76,0))*$F24</f>
        <v>2.582345972863842</v>
      </c>
      <c r="BK24" s="107">
        <f>INDEX(Auxiliar_OPEX_Drivers!$B$76:$I$84,MATCH($E24,Auxiliar_OPEX_Drivers!$B$76:$B$84,0),MATCH(YEAR(BK$2),Auxiliar_OPEX_Drivers!$B$76:$I$76,0))*$F24</f>
        <v>2.582345972863842</v>
      </c>
      <c r="BL24" s="107">
        <f>INDEX(Auxiliar_OPEX_Drivers!$B$76:$I$84,MATCH($E24,Auxiliar_OPEX_Drivers!$B$76:$B$84,0),MATCH(YEAR(BL$2),Auxiliar_OPEX_Drivers!$B$76:$I$76,0))*$F24</f>
        <v>2.582345972863842</v>
      </c>
      <c r="BM24" s="107">
        <f>INDEX(Auxiliar_OPEX_Drivers!$B$76:$I$84,MATCH($E24,Auxiliar_OPEX_Drivers!$B$76:$B$84,0),MATCH(YEAR(BM$2),Auxiliar_OPEX_Drivers!$B$76:$I$76,0))*$F24</f>
        <v>2.582345972863842</v>
      </c>
      <c r="BN24" s="107">
        <f>INDEX(Auxiliar_OPEX_Drivers!$B$76:$I$84,MATCH($E24,Auxiliar_OPEX_Drivers!$B$76:$B$84,0),MATCH(YEAR(BN$2),Auxiliar_OPEX_Drivers!$B$76:$I$76,0))*$F24</f>
        <v>2.582345972863842</v>
      </c>
      <c r="BO24" s="107">
        <f>INDEX(Auxiliar_OPEX_Drivers!$B$76:$I$84,MATCH($E24,Auxiliar_OPEX_Drivers!$B$76:$B$84,0),MATCH(YEAR(BO$2),Auxiliar_OPEX_Drivers!$B$76:$I$76,0))*$F24</f>
        <v>2.582345972863842</v>
      </c>
      <c r="BP24" s="107">
        <f>INDEX(Auxiliar_OPEX_Drivers!$B$76:$I$84,MATCH($E24,Auxiliar_OPEX_Drivers!$B$76:$B$84,0),MATCH(YEAR(BP$2),Auxiliar_OPEX_Drivers!$B$76:$I$76,0))*$F24</f>
        <v>2.582345972863842</v>
      </c>
      <c r="BQ24" s="107">
        <f>INDEX(Auxiliar_OPEX_Drivers!$B$76:$I$84,MATCH($E24,Auxiliar_OPEX_Drivers!$B$76:$B$84,0),MATCH(YEAR(BQ$2),Auxiliar_OPEX_Drivers!$B$76:$I$76,0))*$F24</f>
        <v>2.582345972863842</v>
      </c>
      <c r="BR24" s="107">
        <f>INDEX(Auxiliar_OPEX_Drivers!$B$76:$I$84,MATCH($E24,Auxiliar_OPEX_Drivers!$B$76:$B$84,0),MATCH(YEAR(BR$2),Auxiliar_OPEX_Drivers!$B$76:$I$76,0))*$F24</f>
        <v>2.582345972863842</v>
      </c>
      <c r="BS24" s="107">
        <f>INDEX(Auxiliar_OPEX_Drivers!$B$76:$I$84,MATCH($E24,Auxiliar_OPEX_Drivers!$B$76:$B$84,0),MATCH(YEAR(BS$2),Auxiliar_OPEX_Drivers!$B$76:$I$76,0))*$F24</f>
        <v>2.582345972863842</v>
      </c>
      <c r="BT24" s="107">
        <f>INDEX(Auxiliar_OPEX_Drivers!$B$76:$I$84,MATCH($E24,Auxiliar_OPEX_Drivers!$B$76:$B$84,0),MATCH(YEAR(BT$2),Auxiliar_OPEX_Drivers!$B$76:$I$76,0))*$F24</f>
        <v>2.582345972863842</v>
      </c>
      <c r="BU24" s="107">
        <f>INDEX(Auxiliar_OPEX_Drivers!$B$76:$I$84,MATCH($E24,Auxiliar_OPEX_Drivers!$B$76:$B$84,0),MATCH(YEAR(BU$2),Auxiliar_OPEX_Drivers!$B$76:$I$76,0))*$F24</f>
        <v>2.582345972863842</v>
      </c>
      <c r="BV24" s="107">
        <f>INDEX(Auxiliar_OPEX_Drivers!$B$76:$I$84,MATCH($E24,Auxiliar_OPEX_Drivers!$B$76:$B$84,0),MATCH(YEAR(BV$2),Auxiliar_OPEX_Drivers!$B$76:$I$76,0))*$F24</f>
        <v>2.6796419836626737</v>
      </c>
      <c r="BW24" s="107">
        <f>INDEX(Auxiliar_OPEX_Drivers!$B$76:$I$84,MATCH($E24,Auxiliar_OPEX_Drivers!$B$76:$B$84,0),MATCH(YEAR(BW$2),Auxiliar_OPEX_Drivers!$B$76:$I$76,0))*$F24</f>
        <v>2.6796419836626737</v>
      </c>
      <c r="BX24" s="107">
        <f>INDEX(Auxiliar_OPEX_Drivers!$B$76:$I$84,MATCH($E24,Auxiliar_OPEX_Drivers!$B$76:$B$84,0),MATCH(YEAR(BX$2),Auxiliar_OPEX_Drivers!$B$76:$I$76,0))*$F24</f>
        <v>2.6796419836626737</v>
      </c>
      <c r="BY24" s="107">
        <f>INDEX(Auxiliar_OPEX_Drivers!$B$76:$I$84,MATCH($E24,Auxiliar_OPEX_Drivers!$B$76:$B$84,0),MATCH(YEAR(BY$2),Auxiliar_OPEX_Drivers!$B$76:$I$76,0))*$F24</f>
        <v>2.6796419836626737</v>
      </c>
      <c r="BZ24" s="107">
        <f>INDEX(Auxiliar_OPEX_Drivers!$B$76:$I$84,MATCH($E24,Auxiliar_OPEX_Drivers!$B$76:$B$84,0),MATCH(YEAR(BZ$2),Auxiliar_OPEX_Drivers!$B$76:$I$76,0))*$F24</f>
        <v>2.6796419836626737</v>
      </c>
      <c r="CA24" s="107">
        <f>INDEX(Auxiliar_OPEX_Drivers!$B$76:$I$84,MATCH($E24,Auxiliar_OPEX_Drivers!$B$76:$B$84,0),MATCH(YEAR(CA$2),Auxiliar_OPEX_Drivers!$B$76:$I$76,0))*$F24</f>
        <v>2.6796419836626737</v>
      </c>
      <c r="CB24" s="107">
        <f>INDEX(Auxiliar_OPEX_Drivers!$B$76:$I$84,MATCH($E24,Auxiliar_OPEX_Drivers!$B$76:$B$84,0),MATCH(YEAR(CB$2),Auxiliar_OPEX_Drivers!$B$76:$I$76,0))*$F24</f>
        <v>2.6796419836626737</v>
      </c>
      <c r="CC24" s="107">
        <f>INDEX(Auxiliar_OPEX_Drivers!$B$76:$I$84,MATCH($E24,Auxiliar_OPEX_Drivers!$B$76:$B$84,0),MATCH(YEAR(CC$2),Auxiliar_OPEX_Drivers!$B$76:$I$76,0))*$F24</f>
        <v>2.6796419836626737</v>
      </c>
      <c r="CD24" s="107">
        <f>INDEX(Auxiliar_OPEX_Drivers!$B$76:$I$84,MATCH($E24,Auxiliar_OPEX_Drivers!$B$76:$B$84,0),MATCH(YEAR(CD$2),Auxiliar_OPEX_Drivers!$B$76:$I$76,0))*$F24</f>
        <v>2.6796419836626737</v>
      </c>
      <c r="CE24" s="107">
        <f>INDEX(Auxiliar_OPEX_Drivers!$B$76:$I$84,MATCH($E24,Auxiliar_OPEX_Drivers!$B$76:$B$84,0),MATCH(YEAR(CE$2),Auxiliar_OPEX_Drivers!$B$76:$I$76,0))*$F24</f>
        <v>2.6796419836626737</v>
      </c>
      <c r="CF24" s="107">
        <f>INDEX(Auxiliar_OPEX_Drivers!$B$76:$I$84,MATCH($E24,Auxiliar_OPEX_Drivers!$B$76:$B$84,0),MATCH(YEAR(CF$2),Auxiliar_OPEX_Drivers!$B$76:$I$76,0))*$F24</f>
        <v>2.6796419836626737</v>
      </c>
      <c r="CG24" s="107">
        <f>INDEX(Auxiliar_OPEX_Drivers!$B$76:$I$84,MATCH($E24,Auxiliar_OPEX_Drivers!$B$76:$B$84,0),MATCH(YEAR(CG$2),Auxiliar_OPEX_Drivers!$B$76:$I$76,0))*$F24</f>
        <v>2.6796419836626737</v>
      </c>
      <c r="CI24" s="51">
        <f>INDEX(Auxiliar_OPEX_CustosUnit!$A$1:$R$129,MATCH(Auxiliar_OPEX_P!$A24,Auxiliar_OPEX_CustosUnit!$A$1:$A$129,0),MATCH(CI$2,Auxiliar_OPEX_CustosUnit!$A$3:$Q$3,0))*(1-DRE_Auxiliar!$A$5)</f>
        <v>36578.221763490386</v>
      </c>
      <c r="CJ24" s="51">
        <f>INDEX(Auxiliar_OPEX_CustosUnit!$A$1:$R$129,MATCH(Auxiliar_OPEX_P!$A24,Auxiliar_OPEX_CustosUnit!$A$1:$A$129,0),MATCH(CJ$2,Auxiliar_OPEX_CustosUnit!$A$3:$Q$3,0))*(1-DRE_Auxiliar!$A$5)</f>
        <v>37973.777778744938</v>
      </c>
      <c r="CK24" s="51">
        <f>INDEX(Auxiliar_OPEX_CustosUnit!$A$1:$R$129,MATCH(Auxiliar_OPEX_P!$A24,Auxiliar_OPEX_CustosUnit!$A$1:$A$129,0),MATCH(CK$2,Auxiliar_OPEX_CustosUnit!$A$3:$Q$3,0))*(1-DRE_Auxiliar!$A$5)</f>
        <v>40880.414875448303</v>
      </c>
      <c r="CL24" s="51">
        <f>INDEX(Auxiliar_OPEX_CustosUnit!$A$1:$R$129,MATCH(Auxiliar_OPEX_P!$A24,Auxiliar_OPEX_CustosUnit!$A$1:$A$129,0),MATCH(CL$2,Auxiliar_OPEX_CustosUnit!$A$3:$Q$3,0))*(1-DRE_Auxiliar!$A$5)</f>
        <v>40734.271796563044</v>
      </c>
      <c r="CM24" s="51">
        <f>INDEX(Auxiliar_OPEX_CustosUnit!$A$1:$R$129,MATCH(Auxiliar_OPEX_P!$A24,Auxiliar_OPEX_CustosUnit!$A$1:$A$129,0),MATCH(CM$2,Auxiliar_OPEX_CustosUnit!$A$3:$Q$3,0))*(1-DRE_Auxiliar!$A$5)</f>
        <v>40750.190402887354</v>
      </c>
      <c r="CN24" s="51">
        <f>INDEX(Auxiliar_OPEX_CustosUnit!$A$1:$R$129,MATCH(Auxiliar_OPEX_P!$A24,Auxiliar_OPEX_CustosUnit!$A$1:$A$129,0),MATCH(CN$2,Auxiliar_OPEX_CustosUnit!$A$3:$Q$3,0))*(1-DRE_Auxiliar!$A$5)</f>
        <v>39740.480520397745</v>
      </c>
      <c r="CO24" s="51">
        <f>INDEX(Auxiliar_OPEX_CustosUnit!$A$1:$R$129,MATCH(Auxiliar_OPEX_P!$A24,Auxiliar_OPEX_CustosUnit!$A$1:$A$129,0),MATCH(CO$2,Auxiliar_OPEX_CustosUnit!$A$3:$Q$3,0))*(1-DRE_Auxiliar!$A$5)</f>
        <v>39740.480520397745</v>
      </c>
      <c r="CP24" s="51">
        <f>INDEX(Auxiliar_OPEX_CustosUnit!$A$1:$R$129,MATCH(Auxiliar_OPEX_P!$A24,Auxiliar_OPEX_CustosUnit!$A$1:$A$129,0),MATCH(CP$2,Auxiliar_OPEX_CustosUnit!$A$3:$Q$3,0))*(1-DRE_Auxiliar!$A$5)</f>
        <v>41138.744850322568</v>
      </c>
      <c r="CQ24" s="51">
        <f>INDEX(Auxiliar_OPEX_CustosUnit!$A$1:$R$129,MATCH(Auxiliar_OPEX_P!$A24,Auxiliar_OPEX_CustosUnit!$A$1:$A$129,0),MATCH(CQ$2,Auxiliar_OPEX_CustosUnit!$A$3:$Q$3,0))*(1-DRE_Auxiliar!$A$5)</f>
        <v>41146.573123608818</v>
      </c>
      <c r="CR24" s="51">
        <f>INDEX(Auxiliar_OPEX_CustosUnit!$A$1:$R$129,MATCH(Auxiliar_OPEX_P!$A24,Auxiliar_OPEX_CustosUnit!$A$1:$A$129,0),MATCH(CR$2,Auxiliar_OPEX_CustosUnit!$A$3:$Q$3,0))*(1-DRE_Auxiliar!$A$5)</f>
        <v>41146.573123608818</v>
      </c>
      <c r="CS24" s="51">
        <f>INDEX(Auxiliar_OPEX_CustosUnit!$A$1:$R$129,MATCH(Auxiliar_OPEX_P!$A24,Auxiliar_OPEX_CustosUnit!$A$1:$A$129,0),MATCH(CS$2,Auxiliar_OPEX_CustosUnit!$A$3:$Q$3,0))*(1-DRE_Auxiliar!$A$5)</f>
        <v>43731.954680045368</v>
      </c>
      <c r="CT24" s="51">
        <f>INDEX(Auxiliar_OPEX_CustosUnit!$A$1:$R$129,MATCH(Auxiliar_OPEX_P!$A24,Auxiliar_OPEX_CustosUnit!$A$1:$A$129,0),MATCH(CT$2,Auxiliar_OPEX_CustosUnit!$A$3:$Q$3,0))*(1-DRE_Auxiliar!$A$5)</f>
        <v>41170.836287607039</v>
      </c>
      <c r="CU24" s="53">
        <f t="shared" si="227"/>
        <v>36578.221763490386</v>
      </c>
      <c r="CV24" s="53">
        <f t="shared" si="228"/>
        <v>37973.777778744938</v>
      </c>
      <c r="CW24" s="53">
        <f t="shared" si="229"/>
        <v>40880.414875448303</v>
      </c>
      <c r="CX24" s="53">
        <f t="shared" si="230"/>
        <v>40734.271796563044</v>
      </c>
      <c r="CY24" s="53">
        <f t="shared" si="231"/>
        <v>40750.190402887354</v>
      </c>
      <c r="CZ24" s="53">
        <f t="shared" si="232"/>
        <v>39740.480520397745</v>
      </c>
      <c r="DA24" s="53">
        <f t="shared" si="233"/>
        <v>39740.480520397745</v>
      </c>
      <c r="DB24" s="53">
        <f t="shared" si="234"/>
        <v>41138.744850322568</v>
      </c>
      <c r="DC24" s="53">
        <f t="shared" si="235"/>
        <v>41146.573123608818</v>
      </c>
      <c r="DD24" s="53">
        <f t="shared" si="236"/>
        <v>41146.573123608818</v>
      </c>
      <c r="DE24" s="53">
        <f t="shared" si="237"/>
        <v>43731.954680045368</v>
      </c>
      <c r="DF24" s="53">
        <f t="shared" si="238"/>
        <v>41170.836287607039</v>
      </c>
      <c r="DG24" s="53">
        <f t="shared" si="239"/>
        <v>36578.221763490386</v>
      </c>
      <c r="DH24" s="53">
        <f t="shared" si="240"/>
        <v>37973.777778744938</v>
      </c>
      <c r="DI24" s="53">
        <f t="shared" si="241"/>
        <v>40880.414875448303</v>
      </c>
      <c r="DJ24" s="53">
        <f t="shared" si="242"/>
        <v>40734.271796563044</v>
      </c>
      <c r="DK24" s="53">
        <f t="shared" si="243"/>
        <v>40750.190402887354</v>
      </c>
      <c r="DL24" s="53">
        <f t="shared" si="244"/>
        <v>39740.480520397745</v>
      </c>
      <c r="DM24" s="53">
        <f t="shared" si="245"/>
        <v>39740.480520397745</v>
      </c>
      <c r="DN24" s="53">
        <f t="shared" si="246"/>
        <v>41138.744850322568</v>
      </c>
      <c r="DO24" s="53">
        <f t="shared" si="247"/>
        <v>41146.573123608818</v>
      </c>
      <c r="DP24" s="53">
        <f t="shared" si="248"/>
        <v>41146.573123608818</v>
      </c>
      <c r="DQ24" s="53">
        <f t="shared" si="249"/>
        <v>43731.954680045368</v>
      </c>
      <c r="DR24" s="53">
        <f t="shared" si="250"/>
        <v>41170.836287607039</v>
      </c>
      <c r="DS24" s="53">
        <f t="shared" si="251"/>
        <v>36578.221763490386</v>
      </c>
      <c r="DT24" s="53">
        <f t="shared" si="252"/>
        <v>37973.777778744938</v>
      </c>
      <c r="DU24" s="53">
        <f t="shared" si="253"/>
        <v>40880.414875448303</v>
      </c>
      <c r="DV24" s="53">
        <f t="shared" si="254"/>
        <v>40734.271796563044</v>
      </c>
      <c r="DW24" s="53">
        <f t="shared" si="255"/>
        <v>40750.190402887354</v>
      </c>
      <c r="DX24" s="53">
        <f t="shared" si="256"/>
        <v>39740.480520397745</v>
      </c>
      <c r="DY24" s="53">
        <f t="shared" si="257"/>
        <v>39740.480520397745</v>
      </c>
      <c r="DZ24" s="53">
        <f t="shared" si="258"/>
        <v>41138.744850322568</v>
      </c>
      <c r="EA24" s="53">
        <f t="shared" si="259"/>
        <v>41146.573123608818</v>
      </c>
      <c r="EB24" s="53">
        <f t="shared" si="260"/>
        <v>41146.573123608818</v>
      </c>
      <c r="EC24" s="53">
        <f t="shared" si="261"/>
        <v>43731.954680045368</v>
      </c>
      <c r="ED24" s="53">
        <f t="shared" si="262"/>
        <v>41170.836287607039</v>
      </c>
      <c r="EE24" s="53">
        <f t="shared" si="263"/>
        <v>36578.221763490386</v>
      </c>
      <c r="EF24" s="53">
        <f t="shared" si="264"/>
        <v>37973.777778744938</v>
      </c>
      <c r="EG24" s="53">
        <f t="shared" si="265"/>
        <v>40880.414875448303</v>
      </c>
      <c r="EH24" s="53">
        <f t="shared" si="266"/>
        <v>40734.271796563044</v>
      </c>
      <c r="EI24" s="53">
        <f t="shared" si="267"/>
        <v>40750.190402887354</v>
      </c>
      <c r="EJ24" s="53">
        <f t="shared" si="268"/>
        <v>39740.480520397745</v>
      </c>
      <c r="EK24" s="53">
        <f t="shared" si="269"/>
        <v>39740.480520397745</v>
      </c>
      <c r="EL24" s="53">
        <f t="shared" si="270"/>
        <v>41138.744850322568</v>
      </c>
      <c r="EM24" s="53">
        <f t="shared" si="271"/>
        <v>41146.573123608818</v>
      </c>
      <c r="EN24" s="53">
        <f t="shared" si="272"/>
        <v>41146.573123608818</v>
      </c>
      <c r="EO24" s="53">
        <f t="shared" si="273"/>
        <v>43731.954680045368</v>
      </c>
      <c r="EP24" s="53">
        <f t="shared" si="274"/>
        <v>41170.836287607039</v>
      </c>
      <c r="EQ24" s="53">
        <f t="shared" si="275"/>
        <v>36578.221763490386</v>
      </c>
      <c r="ER24" s="53">
        <f t="shared" si="276"/>
        <v>37973.777778744938</v>
      </c>
      <c r="ES24" s="53">
        <f t="shared" si="277"/>
        <v>40880.414875448303</v>
      </c>
      <c r="ET24" s="53">
        <f t="shared" si="278"/>
        <v>40734.271796563044</v>
      </c>
      <c r="EU24" s="53">
        <f t="shared" si="279"/>
        <v>40750.190402887354</v>
      </c>
      <c r="EV24" s="53">
        <f t="shared" si="280"/>
        <v>39740.480520397745</v>
      </c>
      <c r="EW24" s="53">
        <f t="shared" si="281"/>
        <v>39740.480520397745</v>
      </c>
      <c r="EX24" s="53">
        <f t="shared" si="282"/>
        <v>41138.744850322568</v>
      </c>
      <c r="EY24" s="53">
        <f t="shared" si="283"/>
        <v>41146.573123608818</v>
      </c>
      <c r="EZ24" s="53">
        <f t="shared" si="284"/>
        <v>41146.573123608818</v>
      </c>
      <c r="FA24" s="53">
        <f t="shared" si="285"/>
        <v>43731.954680045368</v>
      </c>
      <c r="FB24" s="53">
        <f t="shared" si="286"/>
        <v>41170.836287607039</v>
      </c>
      <c r="FC24" s="53">
        <f t="shared" si="287"/>
        <v>36578.221763490386</v>
      </c>
      <c r="FD24" s="53">
        <f t="shared" si="288"/>
        <v>37973.777778744938</v>
      </c>
      <c r="FE24" s="53">
        <f t="shared" si="289"/>
        <v>40880.414875448303</v>
      </c>
      <c r="FF24" s="53">
        <f t="shared" si="290"/>
        <v>40734.271796563044</v>
      </c>
      <c r="FG24" s="53">
        <f t="shared" si="291"/>
        <v>40750.190402887354</v>
      </c>
      <c r="FH24" s="53">
        <f t="shared" si="292"/>
        <v>39740.480520397745</v>
      </c>
      <c r="FI24" s="53">
        <f t="shared" si="293"/>
        <v>39740.480520397745</v>
      </c>
      <c r="FJ24" s="53">
        <f t="shared" si="294"/>
        <v>41138.744850322568</v>
      </c>
      <c r="FK24" s="53">
        <f t="shared" si="295"/>
        <v>41146.573123608818</v>
      </c>
      <c r="FL24" s="53">
        <f t="shared" si="296"/>
        <v>41146.573123608818</v>
      </c>
      <c r="FM24" s="53">
        <f t="shared" si="297"/>
        <v>43731.954680045368</v>
      </c>
      <c r="FN24" s="53">
        <f t="shared" si="298"/>
        <v>41170.836287607039</v>
      </c>
      <c r="FP24" s="51">
        <f t="shared" si="299"/>
        <v>71003.131757990923</v>
      </c>
      <c r="FQ24" s="51">
        <f t="shared" si="306"/>
        <v>69243.813258741022</v>
      </c>
      <c r="FR24" s="51">
        <f t="shared" si="307"/>
        <v>69243.813258741022</v>
      </c>
      <c r="FS24" s="51">
        <f t="shared" si="308"/>
        <v>71680.149027202046</v>
      </c>
      <c r="FT24" s="51">
        <f t="shared" si="309"/>
        <v>71693.789010576002</v>
      </c>
      <c r="FU24" s="51">
        <f t="shared" si="310"/>
        <v>71693.789010576002</v>
      </c>
      <c r="FV24" s="51">
        <f t="shared" si="311"/>
        <v>76198.557834511041</v>
      </c>
      <c r="FW24" s="51">
        <f t="shared" si="312"/>
        <v>71736.065147526504</v>
      </c>
      <c r="FX24" s="51">
        <f t="shared" si="313"/>
        <v>67925.415559092435</v>
      </c>
      <c r="FY24" s="51">
        <f t="shared" si="314"/>
        <v>70516.950021458571</v>
      </c>
      <c r="FZ24" s="51">
        <f t="shared" si="315"/>
        <v>75914.547913166753</v>
      </c>
      <c r="GA24" s="51">
        <f t="shared" si="316"/>
        <v>75643.161583110792</v>
      </c>
      <c r="GB24" s="51">
        <f t="shared" si="317"/>
        <v>75672.722286107557</v>
      </c>
      <c r="GC24" s="51">
        <f t="shared" si="318"/>
        <v>73797.700481994456</v>
      </c>
      <c r="GD24" s="51">
        <f t="shared" si="319"/>
        <v>73797.700481994456</v>
      </c>
      <c r="GE24" s="51">
        <f t="shared" si="320"/>
        <v>76394.264259362084</v>
      </c>
      <c r="GF24" s="51">
        <f t="shared" si="321"/>
        <v>76408.801289606941</v>
      </c>
      <c r="GG24" s="51">
        <f t="shared" si="322"/>
        <v>76408.801289606941</v>
      </c>
      <c r="GH24" s="51">
        <f t="shared" si="323"/>
        <v>81209.830648968782</v>
      </c>
      <c r="GI24" s="51">
        <f t="shared" si="324"/>
        <v>76453.857758125654</v>
      </c>
      <c r="GJ24" s="51">
        <f t="shared" si="325"/>
        <v>71932.353957400046</v>
      </c>
      <c r="GK24" s="51">
        <f t="shared" si="326"/>
        <v>74676.763729579456</v>
      </c>
      <c r="GL24" s="51">
        <f t="shared" si="327"/>
        <v>80392.767361950275</v>
      </c>
      <c r="GM24" s="51">
        <f t="shared" si="328"/>
        <v>80105.371879830593</v>
      </c>
      <c r="GN24" s="51">
        <f t="shared" si="329"/>
        <v>80136.676376589152</v>
      </c>
      <c r="GO24" s="51">
        <f t="shared" si="330"/>
        <v>78151.046535665009</v>
      </c>
      <c r="GP24" s="51">
        <f t="shared" si="331"/>
        <v>78151.046535665009</v>
      </c>
      <c r="GQ24" s="51">
        <f t="shared" si="332"/>
        <v>80900.782303480562</v>
      </c>
      <c r="GR24" s="51">
        <f t="shared" si="333"/>
        <v>80916.176877020611</v>
      </c>
      <c r="GS24" s="51">
        <f t="shared" si="334"/>
        <v>80916.176877020611</v>
      </c>
      <c r="GT24" s="51">
        <f t="shared" si="335"/>
        <v>86000.420240052306</v>
      </c>
      <c r="GU24" s="51">
        <f t="shared" si="336"/>
        <v>80963.891238646262</v>
      </c>
      <c r="GV24" s="51">
        <f t="shared" si="337"/>
        <v>75538.317166903245</v>
      </c>
      <c r="GW24" s="51">
        <f t="shared" si="338"/>
        <v>78420.303983706297</v>
      </c>
      <c r="GX24" s="51">
        <f t="shared" si="339"/>
        <v>84422.850425671844</v>
      </c>
      <c r="GY24" s="51">
        <f t="shared" si="340"/>
        <v>84121.047830784591</v>
      </c>
      <c r="GZ24" s="51">
        <f t="shared" si="341"/>
        <v>84153.92161948749</v>
      </c>
      <c r="HA24" s="51">
        <f t="shared" si="342"/>
        <v>82068.752311826247</v>
      </c>
      <c r="HB24" s="51">
        <f t="shared" si="343"/>
        <v>82068.752311826247</v>
      </c>
      <c r="HC24" s="51">
        <f t="shared" si="344"/>
        <v>84956.332116005055</v>
      </c>
      <c r="HD24" s="51">
        <f t="shared" si="345"/>
        <v>84972.498418297982</v>
      </c>
      <c r="HE24" s="51">
        <f t="shared" si="346"/>
        <v>84972.498418297982</v>
      </c>
      <c r="HF24" s="51">
        <f t="shared" si="347"/>
        <v>90311.614498634488</v>
      </c>
      <c r="HG24" s="51">
        <f t="shared" si="348"/>
        <v>85022.604697094706</v>
      </c>
      <c r="HH24" s="51">
        <f t="shared" si="349"/>
        <v>79202.634389020546</v>
      </c>
      <c r="HI24" s="51">
        <f t="shared" si="350"/>
        <v>82224.424610543239</v>
      </c>
      <c r="HJ24" s="51">
        <f t="shared" si="351"/>
        <v>88518.150881882728</v>
      </c>
      <c r="HK24" s="51">
        <f t="shared" si="352"/>
        <v>88201.70802907602</v>
      </c>
      <c r="HL24" s="51">
        <f t="shared" si="353"/>
        <v>88236.176505013398</v>
      </c>
      <c r="HM24" s="51">
        <f t="shared" si="354"/>
        <v>86049.856919034326</v>
      </c>
      <c r="HN24" s="51">
        <f t="shared" si="355"/>
        <v>86049.856919034326</v>
      </c>
      <c r="HO24" s="51">
        <f t="shared" si="356"/>
        <v>89077.51144030421</v>
      </c>
      <c r="HP24" s="51">
        <f t="shared" si="357"/>
        <v>89094.461959960332</v>
      </c>
      <c r="HQ24" s="51">
        <f t="shared" si="358"/>
        <v>89094.461959960332</v>
      </c>
      <c r="HR24" s="51">
        <f t="shared" si="359"/>
        <v>94692.575271607056</v>
      </c>
      <c r="HS24" s="51">
        <f t="shared" si="360"/>
        <v>89146.998863468049</v>
      </c>
      <c r="HT24" s="51">
        <f t="shared" si="361"/>
        <v>82291.481737357419</v>
      </c>
      <c r="HU24" s="51">
        <f t="shared" si="362"/>
        <v>85431.119664136189</v>
      </c>
      <c r="HV24" s="51">
        <f t="shared" si="363"/>
        <v>91970.296858343951</v>
      </c>
      <c r="HW24" s="51">
        <f t="shared" si="364"/>
        <v>91641.51295559197</v>
      </c>
      <c r="HX24" s="51">
        <f t="shared" si="365"/>
        <v>91677.325677984321</v>
      </c>
      <c r="HY24" s="51">
        <f t="shared" si="366"/>
        <v>89405.741157222903</v>
      </c>
      <c r="HZ24" s="51">
        <f t="shared" si="367"/>
        <v>89405.741157222903</v>
      </c>
      <c r="IA24" s="51">
        <f t="shared" si="368"/>
        <v>92551.472087337606</v>
      </c>
      <c r="IB24" s="51">
        <f t="shared" si="305"/>
        <v>92569.083665405458</v>
      </c>
      <c r="IC24" s="51">
        <f t="shared" si="369"/>
        <v>92569.083665405458</v>
      </c>
      <c r="ID24" s="51">
        <f t="shared" si="370"/>
        <v>98385.519480991075</v>
      </c>
      <c r="IE24" s="51">
        <f t="shared" si="371"/>
        <v>92623.66947140664</v>
      </c>
      <c r="IF24" s="51">
        <f t="shared" si="372"/>
        <v>85392.008537370333</v>
      </c>
      <c r="IG24" s="51">
        <f t="shared" si="373"/>
        <v>88649.939771412479</v>
      </c>
      <c r="IH24" s="51">
        <f t="shared" si="374"/>
        <v>95435.495979737199</v>
      </c>
      <c r="II24" s="51">
        <f t="shared" si="375"/>
        <v>95094.324363453125</v>
      </c>
      <c r="IJ24" s="51">
        <f t="shared" si="376"/>
        <v>95131.48641512249</v>
      </c>
      <c r="IK24" s="51">
        <f t="shared" si="377"/>
        <v>92774.314558510276</v>
      </c>
      <c r="IL24" s="51">
        <f t="shared" si="378"/>
        <v>92774.314558510276</v>
      </c>
      <c r="IM24" s="51">
        <f t="shared" si="379"/>
        <v>96038.568364243867</v>
      </c>
      <c r="IN24" s="51">
        <f t="shared" si="380"/>
        <v>96056.843500296527</v>
      </c>
      <c r="IO24" s="51">
        <f t="shared" si="381"/>
        <v>96056.843500296527</v>
      </c>
      <c r="IP24" s="51">
        <f t="shared" si="382"/>
        <v>102092.42733395207</v>
      </c>
      <c r="IQ24" s="51">
        <f t="shared" si="383"/>
        <v>96113.485956036355</v>
      </c>
      <c r="IS24" s="51">
        <f t="shared" si="300"/>
        <v>867162.77391080977</v>
      </c>
      <c r="IT24" s="51">
        <f t="shared" si="300"/>
        <v>921714.88951500878</v>
      </c>
      <c r="IU24" s="51">
        <f t="shared" si="300"/>
        <v>972655.98163410381</v>
      </c>
      <c r="IV24" s="51">
        <f t="shared" si="300"/>
        <v>1020756.1471875187</v>
      </c>
      <c r="IW24" s="51">
        <f t="shared" si="300"/>
        <v>1066217.4602267826</v>
      </c>
      <c r="IX24" s="51">
        <f t="shared" si="300"/>
        <v>1107213.5657520876</v>
      </c>
      <c r="IZ24" s="111">
        <f t="shared" si="301"/>
        <v>9422.5499262751237</v>
      </c>
      <c r="JA24" s="111">
        <f t="shared" si="5"/>
        <v>9782.0451558046952</v>
      </c>
      <c r="JB24" s="111">
        <f t="shared" si="6"/>
        <v>10530.794871915483</v>
      </c>
      <c r="JC24" s="111">
        <f t="shared" si="7"/>
        <v>10493.148414794639</v>
      </c>
      <c r="JD24" s="111">
        <f t="shared" si="8"/>
        <v>10497.249047783782</v>
      </c>
      <c r="JE24" s="111">
        <f t="shared" si="9"/>
        <v>10237.147782054459</v>
      </c>
      <c r="JF24" s="111">
        <f t="shared" si="10"/>
        <v>10237.147782054459</v>
      </c>
      <c r="JG24" s="111">
        <f t="shared" si="11"/>
        <v>10597.340673443094</v>
      </c>
      <c r="JH24" s="111">
        <f t="shared" si="12"/>
        <v>11296.434350437758</v>
      </c>
      <c r="JI24" s="111">
        <f t="shared" si="13"/>
        <v>11296.434350437758</v>
      </c>
      <c r="JJ24" s="111">
        <f t="shared" si="14"/>
        <v>12006.228406321372</v>
      </c>
      <c r="JK24" s="111">
        <f t="shared" si="15"/>
        <v>11303.095591421699</v>
      </c>
      <c r="JL24" s="111">
        <f t="shared" si="16"/>
        <v>10042.23315428272</v>
      </c>
      <c r="JM24" s="111">
        <f t="shared" si="17"/>
        <v>10425.370939811599</v>
      </c>
      <c r="JN24" s="111">
        <f t="shared" si="18"/>
        <v>11223.362914618776</v>
      </c>
      <c r="JO24" s="111">
        <f t="shared" si="19"/>
        <v>11183.240601359816</v>
      </c>
      <c r="JP24" s="111">
        <f t="shared" si="20"/>
        <v>11187.610916495241</v>
      </c>
      <c r="JQ24" s="111">
        <f t="shared" si="21"/>
        <v>10910.403836181</v>
      </c>
      <c r="JR24" s="111">
        <f t="shared" si="22"/>
        <v>10910.403836181</v>
      </c>
      <c r="JS24" s="111">
        <f t="shared" si="23"/>
        <v>11294.28516598466</v>
      </c>
      <c r="JT24" s="111">
        <f t="shared" si="24"/>
        <v>11962.814028650431</v>
      </c>
      <c r="JU24" s="111">
        <f t="shared" si="25"/>
        <v>11962.814028650431</v>
      </c>
      <c r="JV24" s="111">
        <f t="shared" si="26"/>
        <v>12714.479025388817</v>
      </c>
      <c r="JW24" s="111">
        <f t="shared" si="27"/>
        <v>11969.86821801841</v>
      </c>
      <c r="JX24" s="111">
        <f t="shared" si="28"/>
        <v>10634.6271690922</v>
      </c>
      <c r="JY24" s="111">
        <f t="shared" si="29"/>
        <v>11040.366354878139</v>
      </c>
      <c r="JZ24" s="111">
        <f t="shared" si="30"/>
        <v>11885.432089324146</v>
      </c>
      <c r="KA24" s="111">
        <f t="shared" si="31"/>
        <v>11842.942950094332</v>
      </c>
      <c r="KB24" s="111">
        <f t="shared" si="32"/>
        <v>11847.571071286366</v>
      </c>
      <c r="KC24" s="111">
        <f t="shared" si="33"/>
        <v>11554.011471296662</v>
      </c>
      <c r="KD24" s="111">
        <f t="shared" si="34"/>
        <v>11554.011471296662</v>
      </c>
      <c r="KE24" s="111">
        <f t="shared" si="35"/>
        <v>11960.538063232665</v>
      </c>
      <c r="KF24" s="111">
        <f t="shared" si="36"/>
        <v>12562.508948894376</v>
      </c>
      <c r="KG24" s="111">
        <f t="shared" si="37"/>
        <v>12562.508948894376</v>
      </c>
      <c r="KH24" s="111">
        <f t="shared" si="38"/>
        <v>13351.854852415199</v>
      </c>
      <c r="KI24" s="111">
        <f t="shared" si="39"/>
        <v>12569.916764216941</v>
      </c>
      <c r="KJ24" s="111">
        <f t="shared" si="40"/>
        <v>11167.740187209754</v>
      </c>
      <c r="KK24" s="111">
        <f t="shared" si="41"/>
        <v>11593.819046259609</v>
      </c>
      <c r="KL24" s="111">
        <f t="shared" si="42"/>
        <v>12481.247859075451</v>
      </c>
      <c r="KM24" s="111">
        <f t="shared" si="43"/>
        <v>12436.628742659614</v>
      </c>
      <c r="KN24" s="111">
        <f t="shared" si="44"/>
        <v>12441.48887120063</v>
      </c>
      <c r="KO24" s="111">
        <f t="shared" si="45"/>
        <v>12133.213151702505</v>
      </c>
      <c r="KP24" s="111">
        <f t="shared" si="46"/>
        <v>12133.213151702505</v>
      </c>
      <c r="KQ24" s="111">
        <f t="shared" si="47"/>
        <v>12560.11888951039</v>
      </c>
      <c r="KR24" s="111">
        <f t="shared" si="48"/>
        <v>13171.908517496433</v>
      </c>
      <c r="KS24" s="111">
        <f t="shared" si="49"/>
        <v>13171.908517496433</v>
      </c>
      <c r="KT24" s="111">
        <f t="shared" si="50"/>
        <v>13999.545104434101</v>
      </c>
      <c r="KU24" s="111">
        <f t="shared" si="51"/>
        <v>13179.6756813759</v>
      </c>
      <c r="KV24" s="111">
        <f t="shared" si="52"/>
        <v>11709.480382582467</v>
      </c>
      <c r="KW24" s="111">
        <f t="shared" si="53"/>
        <v>12156.228064552308</v>
      </c>
      <c r="KX24" s="111">
        <f t="shared" si="54"/>
        <v>13086.705502280181</v>
      </c>
      <c r="KY24" s="111">
        <f t="shared" si="55"/>
        <v>13039.921940019505</v>
      </c>
      <c r="KZ24" s="111">
        <f t="shared" si="56"/>
        <v>13045.017830401432</v>
      </c>
      <c r="LA24" s="111">
        <f t="shared" si="57"/>
        <v>12721.787845697454</v>
      </c>
      <c r="LB24" s="111">
        <f t="shared" si="58"/>
        <v>12721.787845697454</v>
      </c>
      <c r="LC24" s="111">
        <f t="shared" si="59"/>
        <v>13169.402517804388</v>
      </c>
      <c r="LD24" s="111">
        <f t="shared" si="60"/>
        <v>13685.603737493368</v>
      </c>
      <c r="LE24" s="111">
        <f t="shared" si="61"/>
        <v>13685.603737493368</v>
      </c>
      <c r="LF24" s="111">
        <f t="shared" si="62"/>
        <v>14545.517572488121</v>
      </c>
      <c r="LG24" s="111">
        <f t="shared" si="63"/>
        <v>13693.673815331927</v>
      </c>
      <c r="LH24" s="111">
        <f t="shared" si="64"/>
        <v>12166.141928112529</v>
      </c>
      <c r="LI24" s="111">
        <f t="shared" si="65"/>
        <v>12630.312457232256</v>
      </c>
      <c r="LJ24" s="111">
        <f t="shared" si="66"/>
        <v>13597.077864273073</v>
      </c>
      <c r="LK24" s="111">
        <f t="shared" si="67"/>
        <v>13548.469775803773</v>
      </c>
      <c r="LL24" s="111">
        <f t="shared" si="68"/>
        <v>13553.764402346626</v>
      </c>
      <c r="LM24" s="111">
        <f t="shared" si="69"/>
        <v>13217.928674300172</v>
      </c>
      <c r="LN24" s="111">
        <f t="shared" si="70"/>
        <v>13217.928674300172</v>
      </c>
      <c r="LO24" s="111">
        <f t="shared" si="71"/>
        <v>13683.000005565984</v>
      </c>
      <c r="LP24" s="111">
        <f t="shared" si="72"/>
        <v>14201.241325571847</v>
      </c>
      <c r="LQ24" s="111">
        <f t="shared" si="73"/>
        <v>14201.241325571847</v>
      </c>
      <c r="LR24" s="111">
        <f t="shared" si="74"/>
        <v>15093.554454330841</v>
      </c>
      <c r="LS24" s="111">
        <f t="shared" si="75"/>
        <v>14209.615462738158</v>
      </c>
      <c r="LT24" s="111">
        <f t="shared" si="76"/>
        <v>12624.530187802226</v>
      </c>
      <c r="LU24" s="111">
        <f t="shared" si="77"/>
        <v>13106.189442789171</v>
      </c>
      <c r="LV24" s="111">
        <f t="shared" si="78"/>
        <v>14109.380030062159</v>
      </c>
      <c r="LW24" s="111">
        <f t="shared" si="79"/>
        <v>14058.940516543575</v>
      </c>
      <c r="LX24" s="111">
        <f t="shared" si="80"/>
        <v>14064.434630702222</v>
      </c>
      <c r="LY24" s="111">
        <f t="shared" si="81"/>
        <v>13715.945494876176</v>
      </c>
      <c r="LZ24" s="111">
        <f t="shared" si="82"/>
        <v>13715.945494876176</v>
      </c>
      <c r="MA24" s="111">
        <f t="shared" si="83"/>
        <v>14198.539491867092</v>
      </c>
      <c r="MD24" s="111"/>
      <c r="ME24" s="111">
        <f t="shared" si="302"/>
        <v>9026.6278564003242</v>
      </c>
      <c r="MF24" s="111">
        <f t="shared" si="84"/>
        <v>9717.5554627717647</v>
      </c>
      <c r="MG24" s="111">
        <f t="shared" si="85"/>
        <v>9682.8162489234073</v>
      </c>
      <c r="MH24" s="111">
        <f t="shared" si="86"/>
        <v>9686.6002110069094</v>
      </c>
      <c r="MI24" s="111">
        <f t="shared" si="87"/>
        <v>9446.5852352710772</v>
      </c>
      <c r="MJ24" s="111">
        <f t="shared" si="88"/>
        <v>9446.5852352710754</v>
      </c>
      <c r="MK24" s="111">
        <f t="shared" si="89"/>
        <v>9778.9622725163681</v>
      </c>
      <c r="ML24" s="111">
        <f t="shared" si="90"/>
        <v>10424.068521616919</v>
      </c>
      <c r="MM24" s="111">
        <f t="shared" si="91"/>
        <v>10424.068521616919</v>
      </c>
      <c r="MN24" s="111">
        <f t="shared" si="92"/>
        <v>11079.048814091284</v>
      </c>
      <c r="MO24" s="111">
        <f t="shared" si="93"/>
        <v>10430.215349040645</v>
      </c>
      <c r="MP24" s="111">
        <f t="shared" si="94"/>
        <v>9266.7228669584292</v>
      </c>
      <c r="MQ24" s="111">
        <f t="shared" si="95"/>
        <v>10019.827001002377</v>
      </c>
      <c r="MR24" s="111">
        <f t="shared" si="96"/>
        <v>10786.777316911295</v>
      </c>
      <c r="MS24" s="111">
        <f t="shared" si="97"/>
        <v>10748.215750128133</v>
      </c>
      <c r="MT24" s="111">
        <f t="shared" si="98"/>
        <v>10752.416061258509</v>
      </c>
      <c r="MU24" s="111">
        <f t="shared" si="99"/>
        <v>10485.99225684548</v>
      </c>
      <c r="MV24" s="111">
        <f t="shared" si="100"/>
        <v>10485.99225684548</v>
      </c>
      <c r="MW24" s="111">
        <f t="shared" si="101"/>
        <v>10854.940713044673</v>
      </c>
      <c r="MX24" s="111">
        <f t="shared" si="102"/>
        <v>11497.463994735113</v>
      </c>
      <c r="MY24" s="111">
        <f t="shared" si="103"/>
        <v>11497.463994735113</v>
      </c>
      <c r="MZ24" s="111">
        <f t="shared" si="104"/>
        <v>12219.889438732193</v>
      </c>
      <c r="NA24" s="111">
        <f t="shared" si="105"/>
        <v>11504.243778160329</v>
      </c>
      <c r="NB24" s="111">
        <f t="shared" si="106"/>
        <v>10220.943222993767</v>
      </c>
      <c r="NC24" s="111">
        <f t="shared" si="107"/>
        <v>13178.943014095294</v>
      </c>
      <c r="ND24" s="111">
        <f t="shared" si="108"/>
        <v>14187.702397565175</v>
      </c>
      <c r="NE24" s="111">
        <f t="shared" si="109"/>
        <v>14136.982890020912</v>
      </c>
      <c r="NF24" s="111">
        <f t="shared" si="110"/>
        <v>14142.50750247412</v>
      </c>
      <c r="NG24" s="111">
        <f t="shared" si="111"/>
        <v>13792.083873841953</v>
      </c>
      <c r="NH24" s="111">
        <f t="shared" si="112"/>
        <v>13792.083873841953</v>
      </c>
      <c r="NI24" s="111">
        <f t="shared" si="113"/>
        <v>14277.356791118988</v>
      </c>
      <c r="NJ24" s="111">
        <f t="shared" si="114"/>
        <v>14995.932583196292</v>
      </c>
      <c r="NK24" s="111">
        <f t="shared" si="115"/>
        <v>14995.932583196292</v>
      </c>
      <c r="NL24" s="111">
        <f t="shared" si="116"/>
        <v>15938.178913302363</v>
      </c>
      <c r="NM24" s="111">
        <f t="shared" si="117"/>
        <v>15004.775331059622</v>
      </c>
      <c r="NN24" s="111">
        <f t="shared" si="118"/>
        <v>13330.989823397374</v>
      </c>
      <c r="NO24" s="111">
        <f t="shared" si="119"/>
        <v>13652.599799457957</v>
      </c>
      <c r="NP24" s="111">
        <f t="shared" si="120"/>
        <v>14697.614421778766</v>
      </c>
      <c r="NQ24" s="111">
        <f t="shared" si="121"/>
        <v>14645.072033683848</v>
      </c>
      <c r="NR24" s="111">
        <f t="shared" si="122"/>
        <v>14650.795203045011</v>
      </c>
      <c r="NS24" s="111">
        <f t="shared" si="123"/>
        <v>14287.777201004024</v>
      </c>
      <c r="NT24" s="111">
        <f t="shared" si="124"/>
        <v>14287.777201004024</v>
      </c>
      <c r="NU24" s="111">
        <f t="shared" si="125"/>
        <v>14790.49103215216</v>
      </c>
      <c r="NV24" s="111">
        <f t="shared" si="126"/>
        <v>15510.919643209998</v>
      </c>
      <c r="NW24" s="111">
        <f t="shared" si="127"/>
        <v>15510.919643209998</v>
      </c>
      <c r="NX24" s="111">
        <f t="shared" si="128"/>
        <v>16485.524392151172</v>
      </c>
      <c r="NY24" s="111">
        <f t="shared" si="129"/>
        <v>15520.066066800022</v>
      </c>
      <c r="NZ24" s="111">
        <f t="shared" si="130"/>
        <v>13788.799780739875</v>
      </c>
      <c r="OA24" s="111">
        <f t="shared" si="131"/>
        <v>9494.3295783340836</v>
      </c>
      <c r="OB24" s="111">
        <f t="shared" si="132"/>
        <v>10221.056603533045</v>
      </c>
      <c r="OC24" s="111">
        <f t="shared" si="133"/>
        <v>10184.517427351697</v>
      </c>
      <c r="OD24" s="111">
        <f t="shared" si="134"/>
        <v>10188.497449980765</v>
      </c>
      <c r="OE24" s="111">
        <f t="shared" si="135"/>
        <v>9936.0464439546249</v>
      </c>
      <c r="OF24" s="111">
        <f t="shared" si="136"/>
        <v>9936.0464439546249</v>
      </c>
      <c r="OG24" s="111">
        <f t="shared" si="137"/>
        <v>10285.645118684466</v>
      </c>
      <c r="OH24" s="111">
        <f t="shared" si="138"/>
        <v>10688.811666929518</v>
      </c>
      <c r="OI24" s="111">
        <f t="shared" si="139"/>
        <v>10688.811666929518</v>
      </c>
      <c r="OJ24" s="111">
        <f t="shared" si="140"/>
        <v>11360.426687234756</v>
      </c>
      <c r="OK24" s="111">
        <f t="shared" si="141"/>
        <v>10695.114607143807</v>
      </c>
      <c r="OL24" s="111">
        <f t="shared" si="142"/>
        <v>9502.0725630441066</v>
      </c>
      <c r="OM24" s="111">
        <f t="shared" si="143"/>
        <v>9053.3356954722567</v>
      </c>
      <c r="ON24" s="111">
        <f t="shared" si="144"/>
        <v>9746.3076071606847</v>
      </c>
      <c r="OO24" s="111">
        <f t="shared" si="145"/>
        <v>9711.4656074937793</v>
      </c>
      <c r="OP24" s="111">
        <f t="shared" si="146"/>
        <v>9715.2607655024931</v>
      </c>
      <c r="OQ24" s="111">
        <f t="shared" si="147"/>
        <v>9474.5356373765553</v>
      </c>
      <c r="OR24" s="111">
        <f t="shared" si="148"/>
        <v>9474.5356373765553</v>
      </c>
      <c r="OS24" s="111">
        <f t="shared" si="149"/>
        <v>9807.8961063710176</v>
      </c>
      <c r="OT24" s="111">
        <f t="shared" si="150"/>
        <v>10179.368519042107</v>
      </c>
      <c r="OU24" s="111">
        <f t="shared" si="151"/>
        <v>10179.368519042107</v>
      </c>
      <c r="OV24" s="111">
        <f t="shared" si="152"/>
        <v>10818.973463693063</v>
      </c>
      <c r="OW24" s="111">
        <f t="shared" si="153"/>
        <v>10185.371052643966</v>
      </c>
      <c r="OX24" s="111">
        <f t="shared" si="154"/>
        <v>9049.1909978324329</v>
      </c>
      <c r="OY24" s="111"/>
      <c r="PA24" s="51">
        <f t="shared" si="303"/>
        <v>70454.33318439516</v>
      </c>
      <c r="PB24" s="51">
        <f t="shared" si="155"/>
        <v>69763.405578023725</v>
      </c>
      <c r="PC24" s="51">
        <f t="shared" si="156"/>
        <v>72594.673451721726</v>
      </c>
      <c r="PD24" s="51">
        <f t="shared" si="157"/>
        <v>72606.546036210726</v>
      </c>
      <c r="PE24" s="51">
        <f t="shared" si="158"/>
        <v>72846.561011946556</v>
      </c>
      <c r="PF24" s="51">
        <f t="shared" si="159"/>
        <v>78017.324124819657</v>
      </c>
      <c r="PG24" s="51">
        <f t="shared" si="160"/>
        <v>72562.710302697713</v>
      </c>
      <c r="PH24" s="51">
        <f t="shared" si="161"/>
        <v>67543.580191758228</v>
      </c>
      <c r="PI24" s="51">
        <f t="shared" si="162"/>
        <v>70518.252439653254</v>
      </c>
      <c r="PJ24" s="51">
        <f t="shared" si="163"/>
        <v>76058.862013694248</v>
      </c>
      <c r="PK24" s="51">
        <f t="shared" si="164"/>
        <v>76396.186835429966</v>
      </c>
      <c r="PL24" s="51">
        <f t="shared" si="165"/>
        <v>77593.610335644378</v>
      </c>
      <c r="PM24" s="51">
        <f t="shared" si="166"/>
        <v>74688.277317173081</v>
      </c>
      <c r="PN24" s="51">
        <f t="shared" si="167"/>
        <v>73921.327001264173</v>
      </c>
      <c r="PO24" s="51">
        <f t="shared" si="168"/>
        <v>76940.333675218615</v>
      </c>
      <c r="PP24" s="51">
        <f t="shared" si="169"/>
        <v>76952.819578786191</v>
      </c>
      <c r="PQ24" s="51">
        <f t="shared" si="170"/>
        <v>77219.243383199224</v>
      </c>
      <c r="PR24" s="51">
        <f t="shared" si="171"/>
        <v>82730.066798444677</v>
      </c>
      <c r="PS24" s="51">
        <f t="shared" si="172"/>
        <v>76902.012636502681</v>
      </c>
      <c r="PT24" s="51">
        <f t="shared" si="173"/>
        <v>71069.517131757137</v>
      </c>
      <c r="PU24" s="51">
        <f t="shared" si="174"/>
        <v>74219.666089722494</v>
      </c>
      <c r="PV24" s="51">
        <f t="shared" si="175"/>
        <v>80058.310012542235</v>
      </c>
      <c r="PW24" s="51">
        <f t="shared" si="176"/>
        <v>80444.071051764593</v>
      </c>
      <c r="PX24" s="51">
        <f t="shared" si="177"/>
        <v>81763.304224881751</v>
      </c>
      <c r="PY24" s="51">
        <f t="shared" si="178"/>
        <v>76526.11499286638</v>
      </c>
      <c r="PZ24" s="51">
        <f t="shared" si="179"/>
        <v>75517.355609396502</v>
      </c>
      <c r="QA24" s="51">
        <f t="shared" si="180"/>
        <v>78724.337476692323</v>
      </c>
      <c r="QB24" s="51">
        <f t="shared" si="181"/>
        <v>78736.483403196922</v>
      </c>
      <c r="QC24" s="51">
        <f t="shared" si="182"/>
        <v>79086.907031829091</v>
      </c>
      <c r="QD24" s="51">
        <f t="shared" si="183"/>
        <v>84922.815391599172</v>
      </c>
      <c r="QE24" s="51">
        <f t="shared" si="184"/>
        <v>78656.402665545684</v>
      </c>
      <c r="QF24" s="51">
        <f t="shared" si="185"/>
        <v>71710.124770916707</v>
      </c>
      <c r="QG24" s="51">
        <f t="shared" si="186"/>
        <v>75018.190446769615</v>
      </c>
      <c r="QH24" s="51">
        <f t="shared" si="187"/>
        <v>80965.919371444936</v>
      </c>
      <c r="QI24" s="51">
        <f t="shared" si="188"/>
        <v>81552.901242384585</v>
      </c>
      <c r="QJ24" s="51">
        <f t="shared" si="189"/>
        <v>83264.420667290746</v>
      </c>
      <c r="QK24" s="51">
        <f t="shared" si="190"/>
        <v>80549.365664070807</v>
      </c>
      <c r="QL24" s="51">
        <f t="shared" si="191"/>
        <v>79504.351041749993</v>
      </c>
      <c r="QM24" s="51">
        <f t="shared" si="192"/>
        <v>82871.378971831611</v>
      </c>
      <c r="QN24" s="51">
        <f t="shared" si="193"/>
        <v>82884.21216414735</v>
      </c>
      <c r="QO24" s="51">
        <f t="shared" si="194"/>
        <v>83247.230166188339</v>
      </c>
      <c r="QP24" s="51">
        <f t="shared" si="195"/>
        <v>89375.692150045666</v>
      </c>
      <c r="QQ24" s="51">
        <f t="shared" si="196"/>
        <v>82802.030429159495</v>
      </c>
      <c r="QR24" s="51">
        <f t="shared" si="197"/>
        <v>75401.19512839301</v>
      </c>
      <c r="QS24" s="51">
        <f t="shared" si="198"/>
        <v>78869.733031885553</v>
      </c>
      <c r="QT24" s="51">
        <f t="shared" si="199"/>
        <v>85119.331992011736</v>
      </c>
      <c r="QU24" s="51">
        <f t="shared" si="200"/>
        <v>85721.563902295515</v>
      </c>
      <c r="QV24" s="51">
        <f t="shared" si="201"/>
        <v>87492.39455467496</v>
      </c>
      <c r="QW24" s="51">
        <f t="shared" si="202"/>
        <v>89277.315186397696</v>
      </c>
      <c r="QX24" s="51">
        <f t="shared" si="203"/>
        <v>88550.588161198742</v>
      </c>
      <c r="QY24" s="51">
        <f t="shared" si="204"/>
        <v>92062.396530756901</v>
      </c>
      <c r="QZ24" s="51">
        <f t="shared" si="205"/>
        <v>92077.873027476016</v>
      </c>
      <c r="RA24" s="51">
        <f t="shared" si="206"/>
        <v>92330.324033502155</v>
      </c>
      <c r="RB24" s="51">
        <f t="shared" si="207"/>
        <v>98756.07393208654</v>
      </c>
      <c r="RC24" s="51">
        <f t="shared" si="208"/>
        <v>92041.029426159483</v>
      </c>
      <c r="RD24" s="51">
        <f t="shared" si="209"/>
        <v>83768.811998540434</v>
      </c>
      <c r="RE24" s="51">
        <f t="shared" si="210"/>
        <v>87372.620454438933</v>
      </c>
      <c r="RF24" s="51">
        <f t="shared" si="211"/>
        <v>94206.948035382273</v>
      </c>
      <c r="RG24" s="51">
        <f t="shared" si="212"/>
        <v>94494.868124251938</v>
      </c>
      <c r="RH24" s="51">
        <f t="shared" si="213"/>
        <v>95729.017517286848</v>
      </c>
      <c r="RI24" s="51">
        <f t="shared" si="214"/>
        <v>93570.33413605082</v>
      </c>
      <c r="RJ24" s="51">
        <f t="shared" si="215"/>
        <v>92877.362224362383</v>
      </c>
      <c r="RK24" s="51">
        <f t="shared" si="216"/>
        <v>96523.006485409816</v>
      </c>
      <c r="RL24" s="51">
        <f t="shared" si="217"/>
        <v>96539.426637396333</v>
      </c>
      <c r="RM24" s="51">
        <f t="shared" si="218"/>
        <v>96780.151765522271</v>
      </c>
      <c r="RN24" s="51">
        <f t="shared" si="219"/>
        <v>103456.50141610265</v>
      </c>
      <c r="RO24" s="51">
        <f t="shared" si="220"/>
        <v>96509.447180367555</v>
      </c>
      <c r="RP24" s="51">
        <f t="shared" si="221"/>
        <v>87837.170206130453</v>
      </c>
      <c r="RQ24" s="51">
        <f t="shared" si="222"/>
        <v>91576.760695159537</v>
      </c>
      <c r="RR24" s="51">
        <f t="shared" si="223"/>
        <v>98725.902546106299</v>
      </c>
      <c r="RS24" s="51">
        <f t="shared" si="224"/>
        <v>98967.893827352731</v>
      </c>
      <c r="RT24" s="51">
        <f t="shared" si="225"/>
        <v>100146.73004799229</v>
      </c>
      <c r="RU24" s="51"/>
      <c r="RV24" s="51">
        <f t="shared" si="384"/>
        <v>876956.0455059954</v>
      </c>
      <c r="RW24" s="51">
        <f t="shared" si="384"/>
        <v>926908.94890125678</v>
      </c>
      <c r="RX24" s="51">
        <f t="shared" si="384"/>
        <v>944681.97306993278</v>
      </c>
      <c r="RY24" s="51">
        <f t="shared" si="384"/>
        <v>993838.47919645417</v>
      </c>
      <c r="RZ24" s="51">
        <f t="shared" si="384"/>
        <v>1100667.8664274781</v>
      </c>
      <c r="SA24" s="51">
        <f t="shared" si="384"/>
        <v>1153510.687167953</v>
      </c>
    </row>
    <row r="25" spans="1:495" x14ac:dyDescent="0.3">
      <c r="A25" s="1">
        <v>304101</v>
      </c>
      <c r="B25" s="1" t="s">
        <v>200</v>
      </c>
      <c r="C25" s="1" t="s">
        <v>167</v>
      </c>
      <c r="D25" s="44">
        <v>0</v>
      </c>
      <c r="E25" s="1" t="s">
        <v>175</v>
      </c>
      <c r="F25" s="107">
        <f>VLOOKUP(A25,Auxiliar_OPEX_CustosUnit!$A$4:$E$129,COLUMN(Auxiliar_OPEX_CustosUnit!$E$3),0)</f>
        <v>28</v>
      </c>
      <c r="G25" s="107">
        <f>INDEX(Auxiliar_OPEX_Drivers!$B$76:$I$84,MATCH($E25,Auxiliar_OPEX_Drivers!$B$76:$B$84,0),MATCH(YEAR(G$2),Auxiliar_OPEX_Drivers!$B$76:$I$76,0))*$F25</f>
        <v>28</v>
      </c>
      <c r="H25" s="107">
        <f>INDEX(Auxiliar_OPEX_Drivers!$B$76:$I$84,MATCH($E25,Auxiliar_OPEX_Drivers!$B$76:$B$84,0),MATCH(YEAR(H$2),Auxiliar_OPEX_Drivers!$B$76:$I$76,0))*$F25</f>
        <v>28</v>
      </c>
      <c r="I25" s="107">
        <f>INDEX(Auxiliar_OPEX_Drivers!$B$76:$I$84,MATCH($E25,Auxiliar_OPEX_Drivers!$B$76:$B$84,0),MATCH(YEAR(I$2),Auxiliar_OPEX_Drivers!$B$76:$I$76,0))*$F25</f>
        <v>28</v>
      </c>
      <c r="J25" s="107">
        <f>INDEX(Auxiliar_OPEX_Drivers!$B$76:$I$84,MATCH($E25,Auxiliar_OPEX_Drivers!$B$76:$B$84,0),MATCH(YEAR(J$2),Auxiliar_OPEX_Drivers!$B$76:$I$76,0))*$F25</f>
        <v>28</v>
      </c>
      <c r="K25" s="107">
        <f>INDEX(Auxiliar_OPEX_Drivers!$B$76:$I$84,MATCH($E25,Auxiliar_OPEX_Drivers!$B$76:$B$84,0),MATCH(YEAR(K$2),Auxiliar_OPEX_Drivers!$B$76:$I$76,0))*$F25</f>
        <v>28</v>
      </c>
      <c r="L25" s="107">
        <f>INDEX(Auxiliar_OPEX_Drivers!$B$76:$I$84,MATCH($E25,Auxiliar_OPEX_Drivers!$B$76:$B$84,0),MATCH(YEAR(L$2),Auxiliar_OPEX_Drivers!$B$76:$I$76,0))*$F25</f>
        <v>28</v>
      </c>
      <c r="M25" s="107">
        <f>INDEX(Auxiliar_OPEX_Drivers!$B$76:$I$84,MATCH($E25,Auxiliar_OPEX_Drivers!$B$76:$B$84,0),MATCH(YEAR(M$2),Auxiliar_OPEX_Drivers!$B$76:$I$76,0))*$F25</f>
        <v>28</v>
      </c>
      <c r="N25" s="107">
        <f>INDEX(Auxiliar_OPEX_Drivers!$B$76:$I$84,MATCH($E25,Auxiliar_OPEX_Drivers!$B$76:$B$84,0),MATCH(YEAR(N$2),Auxiliar_OPEX_Drivers!$B$76:$I$76,0))*$F25</f>
        <v>29.841447434078162</v>
      </c>
      <c r="O25" s="107">
        <f>INDEX(Auxiliar_OPEX_Drivers!$B$76:$I$84,MATCH($E25,Auxiliar_OPEX_Drivers!$B$76:$B$84,0),MATCH(YEAR(O$2),Auxiliar_OPEX_Drivers!$B$76:$I$76,0))*$F25</f>
        <v>29.841447434078162</v>
      </c>
      <c r="P25" s="107">
        <f>INDEX(Auxiliar_OPEX_Drivers!$B$76:$I$84,MATCH($E25,Auxiliar_OPEX_Drivers!$B$76:$B$84,0),MATCH(YEAR(P$2),Auxiliar_OPEX_Drivers!$B$76:$I$76,0))*$F25</f>
        <v>29.841447434078162</v>
      </c>
      <c r="Q25" s="107">
        <f>INDEX(Auxiliar_OPEX_Drivers!$B$76:$I$84,MATCH($E25,Auxiliar_OPEX_Drivers!$B$76:$B$84,0),MATCH(YEAR(Q$2),Auxiliar_OPEX_Drivers!$B$76:$I$76,0))*$F25</f>
        <v>29.841447434078162</v>
      </c>
      <c r="R25" s="107">
        <f>INDEX(Auxiliar_OPEX_Drivers!$B$76:$I$84,MATCH($E25,Auxiliar_OPEX_Drivers!$B$76:$B$84,0),MATCH(YEAR(R$2),Auxiliar_OPEX_Drivers!$B$76:$I$76,0))*$F25</f>
        <v>29.841447434078162</v>
      </c>
      <c r="S25" s="107">
        <f>INDEX(Auxiliar_OPEX_Drivers!$B$76:$I$84,MATCH($E25,Auxiliar_OPEX_Drivers!$B$76:$B$84,0),MATCH(YEAR(S$2),Auxiliar_OPEX_Drivers!$B$76:$I$76,0))*$F25</f>
        <v>29.841447434078162</v>
      </c>
      <c r="T25" s="107">
        <f>INDEX(Auxiliar_OPEX_Drivers!$B$76:$I$84,MATCH($E25,Auxiliar_OPEX_Drivers!$B$76:$B$84,0),MATCH(YEAR(T$2),Auxiliar_OPEX_Drivers!$B$76:$I$76,0))*$F25</f>
        <v>29.841447434078162</v>
      </c>
      <c r="U25" s="107">
        <f>INDEX(Auxiliar_OPEX_Drivers!$B$76:$I$84,MATCH($E25,Auxiliar_OPEX_Drivers!$B$76:$B$84,0),MATCH(YEAR(U$2),Auxiliar_OPEX_Drivers!$B$76:$I$76,0))*$F25</f>
        <v>29.841447434078162</v>
      </c>
      <c r="V25" s="107">
        <f>INDEX(Auxiliar_OPEX_Drivers!$B$76:$I$84,MATCH($E25,Auxiliar_OPEX_Drivers!$B$76:$B$84,0),MATCH(YEAR(V$2),Auxiliar_OPEX_Drivers!$B$76:$I$76,0))*$F25</f>
        <v>29.841447434078162</v>
      </c>
      <c r="W25" s="107">
        <f>INDEX(Auxiliar_OPEX_Drivers!$B$76:$I$84,MATCH($E25,Auxiliar_OPEX_Drivers!$B$76:$B$84,0),MATCH(YEAR(W$2),Auxiliar_OPEX_Drivers!$B$76:$I$76,0))*$F25</f>
        <v>29.841447434078162</v>
      </c>
      <c r="X25" s="107">
        <f>INDEX(Auxiliar_OPEX_Drivers!$B$76:$I$84,MATCH($E25,Auxiliar_OPEX_Drivers!$B$76:$B$84,0),MATCH(YEAR(X$2),Auxiliar_OPEX_Drivers!$B$76:$I$76,0))*$F25</f>
        <v>29.841447434078162</v>
      </c>
      <c r="Y25" s="107">
        <f>INDEX(Auxiliar_OPEX_Drivers!$B$76:$I$84,MATCH($E25,Auxiliar_OPEX_Drivers!$B$76:$B$84,0),MATCH(YEAR(Y$2),Auxiliar_OPEX_Drivers!$B$76:$I$76,0))*$F25</f>
        <v>29.841447434078162</v>
      </c>
      <c r="Z25" s="107">
        <f>INDEX(Auxiliar_OPEX_Drivers!$B$76:$I$84,MATCH($E25,Auxiliar_OPEX_Drivers!$B$76:$B$84,0),MATCH(YEAR(Z$2),Auxiliar_OPEX_Drivers!$B$76:$I$76,0))*$F25</f>
        <v>31.601802385173926</v>
      </c>
      <c r="AA25" s="107">
        <f>INDEX(Auxiliar_OPEX_Drivers!$B$76:$I$84,MATCH($E25,Auxiliar_OPEX_Drivers!$B$76:$B$84,0),MATCH(YEAR(AA$2),Auxiliar_OPEX_Drivers!$B$76:$I$76,0))*$F25</f>
        <v>31.601802385173926</v>
      </c>
      <c r="AB25" s="107">
        <f>INDEX(Auxiliar_OPEX_Drivers!$B$76:$I$84,MATCH($E25,Auxiliar_OPEX_Drivers!$B$76:$B$84,0),MATCH(YEAR(AB$2),Auxiliar_OPEX_Drivers!$B$76:$I$76,0))*$F25</f>
        <v>31.601802385173926</v>
      </c>
      <c r="AC25" s="107">
        <f>INDEX(Auxiliar_OPEX_Drivers!$B$76:$I$84,MATCH($E25,Auxiliar_OPEX_Drivers!$B$76:$B$84,0),MATCH(YEAR(AC$2),Auxiliar_OPEX_Drivers!$B$76:$I$76,0))*$F25</f>
        <v>31.601802385173926</v>
      </c>
      <c r="AD25" s="107">
        <f>INDEX(Auxiliar_OPEX_Drivers!$B$76:$I$84,MATCH($E25,Auxiliar_OPEX_Drivers!$B$76:$B$84,0),MATCH(YEAR(AD$2),Auxiliar_OPEX_Drivers!$B$76:$I$76,0))*$F25</f>
        <v>31.601802385173926</v>
      </c>
      <c r="AE25" s="107">
        <f>INDEX(Auxiliar_OPEX_Drivers!$B$76:$I$84,MATCH($E25,Auxiliar_OPEX_Drivers!$B$76:$B$84,0),MATCH(YEAR(AE$2),Auxiliar_OPEX_Drivers!$B$76:$I$76,0))*$F25</f>
        <v>31.601802385173926</v>
      </c>
      <c r="AF25" s="107">
        <f>INDEX(Auxiliar_OPEX_Drivers!$B$76:$I$84,MATCH($E25,Auxiliar_OPEX_Drivers!$B$76:$B$84,0),MATCH(YEAR(AF$2),Auxiliar_OPEX_Drivers!$B$76:$I$76,0))*$F25</f>
        <v>31.601802385173926</v>
      </c>
      <c r="AG25" s="107">
        <f>INDEX(Auxiliar_OPEX_Drivers!$B$76:$I$84,MATCH($E25,Auxiliar_OPEX_Drivers!$B$76:$B$84,0),MATCH(YEAR(AG$2),Auxiliar_OPEX_Drivers!$B$76:$I$76,0))*$F25</f>
        <v>31.601802385173926</v>
      </c>
      <c r="AH25" s="107">
        <f>INDEX(Auxiliar_OPEX_Drivers!$B$76:$I$84,MATCH($E25,Auxiliar_OPEX_Drivers!$B$76:$B$84,0),MATCH(YEAR(AH$2),Auxiliar_OPEX_Drivers!$B$76:$I$76,0))*$F25</f>
        <v>31.601802385173926</v>
      </c>
      <c r="AI25" s="107">
        <f>INDEX(Auxiliar_OPEX_Drivers!$B$76:$I$84,MATCH($E25,Auxiliar_OPEX_Drivers!$B$76:$B$84,0),MATCH(YEAR(AI$2),Auxiliar_OPEX_Drivers!$B$76:$I$76,0))*$F25</f>
        <v>31.601802385173926</v>
      </c>
      <c r="AJ25" s="107">
        <f>INDEX(Auxiliar_OPEX_Drivers!$B$76:$I$84,MATCH($E25,Auxiliar_OPEX_Drivers!$B$76:$B$84,0),MATCH(YEAR(AJ$2),Auxiliar_OPEX_Drivers!$B$76:$I$76,0))*$F25</f>
        <v>31.601802385173926</v>
      </c>
      <c r="AK25" s="107">
        <f>INDEX(Auxiliar_OPEX_Drivers!$B$76:$I$84,MATCH($E25,Auxiliar_OPEX_Drivers!$B$76:$B$84,0),MATCH(YEAR(AK$2),Auxiliar_OPEX_Drivers!$B$76:$I$76,0))*$F25</f>
        <v>31.601802385173926</v>
      </c>
      <c r="AL25" s="107">
        <f>INDEX(Auxiliar_OPEX_Drivers!$B$76:$I$84,MATCH($E25,Auxiliar_OPEX_Drivers!$B$76:$B$84,0),MATCH(YEAR(AL$2),Auxiliar_OPEX_Drivers!$B$76:$I$76,0))*$F25</f>
        <v>33.18599823704907</v>
      </c>
      <c r="AM25" s="107">
        <f>INDEX(Auxiliar_OPEX_Drivers!$B$76:$I$84,MATCH($E25,Auxiliar_OPEX_Drivers!$B$76:$B$84,0),MATCH(YEAR(AM$2),Auxiliar_OPEX_Drivers!$B$76:$I$76,0))*$F25</f>
        <v>33.18599823704907</v>
      </c>
      <c r="AN25" s="107">
        <f>INDEX(Auxiliar_OPEX_Drivers!$B$76:$I$84,MATCH($E25,Auxiliar_OPEX_Drivers!$B$76:$B$84,0),MATCH(YEAR(AN$2),Auxiliar_OPEX_Drivers!$B$76:$I$76,0))*$F25</f>
        <v>33.18599823704907</v>
      </c>
      <c r="AO25" s="107">
        <f>INDEX(Auxiliar_OPEX_Drivers!$B$76:$I$84,MATCH($E25,Auxiliar_OPEX_Drivers!$B$76:$B$84,0),MATCH(YEAR(AO$2),Auxiliar_OPEX_Drivers!$B$76:$I$76,0))*$F25</f>
        <v>33.18599823704907</v>
      </c>
      <c r="AP25" s="107">
        <f>INDEX(Auxiliar_OPEX_Drivers!$B$76:$I$84,MATCH($E25,Auxiliar_OPEX_Drivers!$B$76:$B$84,0),MATCH(YEAR(AP$2),Auxiliar_OPEX_Drivers!$B$76:$I$76,0))*$F25</f>
        <v>33.18599823704907</v>
      </c>
      <c r="AQ25" s="107">
        <f>INDEX(Auxiliar_OPEX_Drivers!$B$76:$I$84,MATCH($E25,Auxiliar_OPEX_Drivers!$B$76:$B$84,0),MATCH(YEAR(AQ$2),Auxiliar_OPEX_Drivers!$B$76:$I$76,0))*$F25</f>
        <v>33.18599823704907</v>
      </c>
      <c r="AR25" s="107">
        <f>INDEX(Auxiliar_OPEX_Drivers!$B$76:$I$84,MATCH($E25,Auxiliar_OPEX_Drivers!$B$76:$B$84,0),MATCH(YEAR(AR$2),Auxiliar_OPEX_Drivers!$B$76:$I$76,0))*$F25</f>
        <v>33.18599823704907</v>
      </c>
      <c r="AS25" s="107">
        <f>INDEX(Auxiliar_OPEX_Drivers!$B$76:$I$84,MATCH($E25,Auxiliar_OPEX_Drivers!$B$76:$B$84,0),MATCH(YEAR(AS$2),Auxiliar_OPEX_Drivers!$B$76:$I$76,0))*$F25</f>
        <v>33.18599823704907</v>
      </c>
      <c r="AT25" s="107">
        <f>INDEX(Auxiliar_OPEX_Drivers!$B$76:$I$84,MATCH($E25,Auxiliar_OPEX_Drivers!$B$76:$B$84,0),MATCH(YEAR(AT$2),Auxiliar_OPEX_Drivers!$B$76:$I$76,0))*$F25</f>
        <v>33.18599823704907</v>
      </c>
      <c r="AU25" s="107">
        <f>INDEX(Auxiliar_OPEX_Drivers!$B$76:$I$84,MATCH($E25,Auxiliar_OPEX_Drivers!$B$76:$B$84,0),MATCH(YEAR(AU$2),Auxiliar_OPEX_Drivers!$B$76:$I$76,0))*$F25</f>
        <v>33.18599823704907</v>
      </c>
      <c r="AV25" s="107">
        <f>INDEX(Auxiliar_OPEX_Drivers!$B$76:$I$84,MATCH($E25,Auxiliar_OPEX_Drivers!$B$76:$B$84,0),MATCH(YEAR(AV$2),Auxiliar_OPEX_Drivers!$B$76:$I$76,0))*$F25</f>
        <v>33.18599823704907</v>
      </c>
      <c r="AW25" s="107">
        <f>INDEX(Auxiliar_OPEX_Drivers!$B$76:$I$84,MATCH($E25,Auxiliar_OPEX_Drivers!$B$76:$B$84,0),MATCH(YEAR(AW$2),Auxiliar_OPEX_Drivers!$B$76:$I$76,0))*$F25</f>
        <v>33.18599823704907</v>
      </c>
      <c r="AX25" s="107">
        <f>INDEX(Auxiliar_OPEX_Drivers!$B$76:$I$84,MATCH($E25,Auxiliar_OPEX_Drivers!$B$76:$B$84,0),MATCH(YEAR(AX$2),Auxiliar_OPEX_Drivers!$B$76:$I$76,0))*$F25</f>
        <v>34.795830563661362</v>
      </c>
      <c r="AY25" s="107">
        <f>INDEX(Auxiliar_OPEX_Drivers!$B$76:$I$84,MATCH($E25,Auxiliar_OPEX_Drivers!$B$76:$B$84,0),MATCH(YEAR(AY$2),Auxiliar_OPEX_Drivers!$B$76:$I$76,0))*$F25</f>
        <v>34.795830563661362</v>
      </c>
      <c r="AZ25" s="107">
        <f>INDEX(Auxiliar_OPEX_Drivers!$B$76:$I$84,MATCH($E25,Auxiliar_OPEX_Drivers!$B$76:$B$84,0),MATCH(YEAR(AZ$2),Auxiliar_OPEX_Drivers!$B$76:$I$76,0))*$F25</f>
        <v>34.795830563661362</v>
      </c>
      <c r="BA25" s="107">
        <f>INDEX(Auxiliar_OPEX_Drivers!$B$76:$I$84,MATCH($E25,Auxiliar_OPEX_Drivers!$B$76:$B$84,0),MATCH(YEAR(BA$2),Auxiliar_OPEX_Drivers!$B$76:$I$76,0))*$F25</f>
        <v>34.795830563661362</v>
      </c>
      <c r="BB25" s="107">
        <f>INDEX(Auxiliar_OPEX_Drivers!$B$76:$I$84,MATCH($E25,Auxiliar_OPEX_Drivers!$B$76:$B$84,0),MATCH(YEAR(BB$2),Auxiliar_OPEX_Drivers!$B$76:$I$76,0))*$F25</f>
        <v>34.795830563661362</v>
      </c>
      <c r="BC25" s="107">
        <f>INDEX(Auxiliar_OPEX_Drivers!$B$76:$I$84,MATCH($E25,Auxiliar_OPEX_Drivers!$B$76:$B$84,0),MATCH(YEAR(BC$2),Auxiliar_OPEX_Drivers!$B$76:$I$76,0))*$F25</f>
        <v>34.795830563661362</v>
      </c>
      <c r="BD25" s="107">
        <f>INDEX(Auxiliar_OPEX_Drivers!$B$76:$I$84,MATCH($E25,Auxiliar_OPEX_Drivers!$B$76:$B$84,0),MATCH(YEAR(BD$2),Auxiliar_OPEX_Drivers!$B$76:$I$76,0))*$F25</f>
        <v>34.795830563661362</v>
      </c>
      <c r="BE25" s="107">
        <f>INDEX(Auxiliar_OPEX_Drivers!$B$76:$I$84,MATCH($E25,Auxiliar_OPEX_Drivers!$B$76:$B$84,0),MATCH(YEAR(BE$2),Auxiliar_OPEX_Drivers!$B$76:$I$76,0))*$F25</f>
        <v>34.795830563661362</v>
      </c>
      <c r="BF25" s="107">
        <f>INDEX(Auxiliar_OPEX_Drivers!$B$76:$I$84,MATCH($E25,Auxiliar_OPEX_Drivers!$B$76:$B$84,0),MATCH(YEAR(BF$2),Auxiliar_OPEX_Drivers!$B$76:$I$76,0))*$F25</f>
        <v>34.795830563661362</v>
      </c>
      <c r="BG25" s="107">
        <f>INDEX(Auxiliar_OPEX_Drivers!$B$76:$I$84,MATCH($E25,Auxiliar_OPEX_Drivers!$B$76:$B$84,0),MATCH(YEAR(BG$2),Auxiliar_OPEX_Drivers!$B$76:$I$76,0))*$F25</f>
        <v>34.795830563661362</v>
      </c>
      <c r="BH25" s="107">
        <f>INDEX(Auxiliar_OPEX_Drivers!$B$76:$I$84,MATCH($E25,Auxiliar_OPEX_Drivers!$B$76:$B$84,0),MATCH(YEAR(BH$2),Auxiliar_OPEX_Drivers!$B$76:$I$76,0))*$F25</f>
        <v>34.795830563661362</v>
      </c>
      <c r="BI25" s="107">
        <f>INDEX(Auxiliar_OPEX_Drivers!$B$76:$I$84,MATCH($E25,Auxiliar_OPEX_Drivers!$B$76:$B$84,0),MATCH(YEAR(BI$2),Auxiliar_OPEX_Drivers!$B$76:$I$76,0))*$F25</f>
        <v>34.795830563661362</v>
      </c>
      <c r="BJ25" s="107">
        <f>INDEX(Auxiliar_OPEX_Drivers!$B$76:$I$84,MATCH($E25,Auxiliar_OPEX_Drivers!$B$76:$B$84,0),MATCH(YEAR(BJ$2),Auxiliar_OPEX_Drivers!$B$76:$I$76,0))*$F25</f>
        <v>36.15284362009379</v>
      </c>
      <c r="BK25" s="107">
        <f>INDEX(Auxiliar_OPEX_Drivers!$B$76:$I$84,MATCH($E25,Auxiliar_OPEX_Drivers!$B$76:$B$84,0),MATCH(YEAR(BK$2),Auxiliar_OPEX_Drivers!$B$76:$I$76,0))*$F25</f>
        <v>36.15284362009379</v>
      </c>
      <c r="BL25" s="107">
        <f>INDEX(Auxiliar_OPEX_Drivers!$B$76:$I$84,MATCH($E25,Auxiliar_OPEX_Drivers!$B$76:$B$84,0),MATCH(YEAR(BL$2),Auxiliar_OPEX_Drivers!$B$76:$I$76,0))*$F25</f>
        <v>36.15284362009379</v>
      </c>
      <c r="BM25" s="107">
        <f>INDEX(Auxiliar_OPEX_Drivers!$B$76:$I$84,MATCH($E25,Auxiliar_OPEX_Drivers!$B$76:$B$84,0),MATCH(YEAR(BM$2),Auxiliar_OPEX_Drivers!$B$76:$I$76,0))*$F25</f>
        <v>36.15284362009379</v>
      </c>
      <c r="BN25" s="107">
        <f>INDEX(Auxiliar_OPEX_Drivers!$B$76:$I$84,MATCH($E25,Auxiliar_OPEX_Drivers!$B$76:$B$84,0),MATCH(YEAR(BN$2),Auxiliar_OPEX_Drivers!$B$76:$I$76,0))*$F25</f>
        <v>36.15284362009379</v>
      </c>
      <c r="BO25" s="107">
        <f>INDEX(Auxiliar_OPEX_Drivers!$B$76:$I$84,MATCH($E25,Auxiliar_OPEX_Drivers!$B$76:$B$84,0),MATCH(YEAR(BO$2),Auxiliar_OPEX_Drivers!$B$76:$I$76,0))*$F25</f>
        <v>36.15284362009379</v>
      </c>
      <c r="BP25" s="107">
        <f>INDEX(Auxiliar_OPEX_Drivers!$B$76:$I$84,MATCH($E25,Auxiliar_OPEX_Drivers!$B$76:$B$84,0),MATCH(YEAR(BP$2),Auxiliar_OPEX_Drivers!$B$76:$I$76,0))*$F25</f>
        <v>36.15284362009379</v>
      </c>
      <c r="BQ25" s="107">
        <f>INDEX(Auxiliar_OPEX_Drivers!$B$76:$I$84,MATCH($E25,Auxiliar_OPEX_Drivers!$B$76:$B$84,0),MATCH(YEAR(BQ$2),Auxiliar_OPEX_Drivers!$B$76:$I$76,0))*$F25</f>
        <v>36.15284362009379</v>
      </c>
      <c r="BR25" s="107">
        <f>INDEX(Auxiliar_OPEX_Drivers!$B$76:$I$84,MATCH($E25,Auxiliar_OPEX_Drivers!$B$76:$B$84,0),MATCH(YEAR(BR$2),Auxiliar_OPEX_Drivers!$B$76:$I$76,0))*$F25</f>
        <v>36.15284362009379</v>
      </c>
      <c r="BS25" s="107">
        <f>INDEX(Auxiliar_OPEX_Drivers!$B$76:$I$84,MATCH($E25,Auxiliar_OPEX_Drivers!$B$76:$B$84,0),MATCH(YEAR(BS$2),Auxiliar_OPEX_Drivers!$B$76:$I$76,0))*$F25</f>
        <v>36.15284362009379</v>
      </c>
      <c r="BT25" s="107">
        <f>INDEX(Auxiliar_OPEX_Drivers!$B$76:$I$84,MATCH($E25,Auxiliar_OPEX_Drivers!$B$76:$B$84,0),MATCH(YEAR(BT$2),Auxiliar_OPEX_Drivers!$B$76:$I$76,0))*$F25</f>
        <v>36.15284362009379</v>
      </c>
      <c r="BU25" s="107">
        <f>INDEX(Auxiliar_OPEX_Drivers!$B$76:$I$84,MATCH($E25,Auxiliar_OPEX_Drivers!$B$76:$B$84,0),MATCH(YEAR(BU$2),Auxiliar_OPEX_Drivers!$B$76:$I$76,0))*$F25</f>
        <v>36.15284362009379</v>
      </c>
      <c r="BV25" s="107">
        <f>INDEX(Auxiliar_OPEX_Drivers!$B$76:$I$84,MATCH($E25,Auxiliar_OPEX_Drivers!$B$76:$B$84,0),MATCH(YEAR(BV$2),Auxiliar_OPEX_Drivers!$B$76:$I$76,0))*$F25</f>
        <v>37.514987771277433</v>
      </c>
      <c r="BW25" s="107">
        <f>INDEX(Auxiliar_OPEX_Drivers!$B$76:$I$84,MATCH($E25,Auxiliar_OPEX_Drivers!$B$76:$B$84,0),MATCH(YEAR(BW$2),Auxiliar_OPEX_Drivers!$B$76:$I$76,0))*$F25</f>
        <v>37.514987771277433</v>
      </c>
      <c r="BX25" s="107">
        <f>INDEX(Auxiliar_OPEX_Drivers!$B$76:$I$84,MATCH($E25,Auxiliar_OPEX_Drivers!$B$76:$B$84,0),MATCH(YEAR(BX$2),Auxiliar_OPEX_Drivers!$B$76:$I$76,0))*$F25</f>
        <v>37.514987771277433</v>
      </c>
      <c r="BY25" s="107">
        <f>INDEX(Auxiliar_OPEX_Drivers!$B$76:$I$84,MATCH($E25,Auxiliar_OPEX_Drivers!$B$76:$B$84,0),MATCH(YEAR(BY$2),Auxiliar_OPEX_Drivers!$B$76:$I$76,0))*$F25</f>
        <v>37.514987771277433</v>
      </c>
      <c r="BZ25" s="107">
        <f>INDEX(Auxiliar_OPEX_Drivers!$B$76:$I$84,MATCH($E25,Auxiliar_OPEX_Drivers!$B$76:$B$84,0),MATCH(YEAR(BZ$2),Auxiliar_OPEX_Drivers!$B$76:$I$76,0))*$F25</f>
        <v>37.514987771277433</v>
      </c>
      <c r="CA25" s="107">
        <f>INDEX(Auxiliar_OPEX_Drivers!$B$76:$I$84,MATCH($E25,Auxiliar_OPEX_Drivers!$B$76:$B$84,0),MATCH(YEAR(CA$2),Auxiliar_OPEX_Drivers!$B$76:$I$76,0))*$F25</f>
        <v>37.514987771277433</v>
      </c>
      <c r="CB25" s="107">
        <f>INDEX(Auxiliar_OPEX_Drivers!$B$76:$I$84,MATCH($E25,Auxiliar_OPEX_Drivers!$B$76:$B$84,0),MATCH(YEAR(CB$2),Auxiliar_OPEX_Drivers!$B$76:$I$76,0))*$F25</f>
        <v>37.514987771277433</v>
      </c>
      <c r="CC25" s="107">
        <f>INDEX(Auxiliar_OPEX_Drivers!$B$76:$I$84,MATCH($E25,Auxiliar_OPEX_Drivers!$B$76:$B$84,0),MATCH(YEAR(CC$2),Auxiliar_OPEX_Drivers!$B$76:$I$76,0))*$F25</f>
        <v>37.514987771277433</v>
      </c>
      <c r="CD25" s="107">
        <f>INDEX(Auxiliar_OPEX_Drivers!$B$76:$I$84,MATCH($E25,Auxiliar_OPEX_Drivers!$B$76:$B$84,0),MATCH(YEAR(CD$2),Auxiliar_OPEX_Drivers!$B$76:$I$76,0))*$F25</f>
        <v>37.514987771277433</v>
      </c>
      <c r="CE25" s="107">
        <f>INDEX(Auxiliar_OPEX_Drivers!$B$76:$I$84,MATCH($E25,Auxiliar_OPEX_Drivers!$B$76:$B$84,0),MATCH(YEAR(CE$2),Auxiliar_OPEX_Drivers!$B$76:$I$76,0))*$F25</f>
        <v>37.514987771277433</v>
      </c>
      <c r="CF25" s="107">
        <f>INDEX(Auxiliar_OPEX_Drivers!$B$76:$I$84,MATCH($E25,Auxiliar_OPEX_Drivers!$B$76:$B$84,0),MATCH(YEAR(CF$2),Auxiliar_OPEX_Drivers!$B$76:$I$76,0))*$F25</f>
        <v>37.514987771277433</v>
      </c>
      <c r="CG25" s="107">
        <f>INDEX(Auxiliar_OPEX_Drivers!$B$76:$I$84,MATCH($E25,Auxiliar_OPEX_Drivers!$B$76:$B$84,0),MATCH(YEAR(CG$2),Auxiliar_OPEX_Drivers!$B$76:$I$76,0))*$F25</f>
        <v>37.514987771277433</v>
      </c>
      <c r="CI25" s="51">
        <f>INDEX(Auxiliar_OPEX_CustosUnit!$A$1:$R$129,MATCH(Auxiliar_OPEX_P!$A25,Auxiliar_OPEX_CustosUnit!$A$1:$A$129,0),MATCH(CI$2,Auxiliar_OPEX_CustosUnit!$A$3:$Q$3,0))*(1-DRE_Auxiliar!$A$5)</f>
        <v>10546.233020414031</v>
      </c>
      <c r="CJ25" s="51">
        <f>INDEX(Auxiliar_OPEX_CustosUnit!$A$1:$R$129,MATCH(Auxiliar_OPEX_P!$A25,Auxiliar_OPEX_CustosUnit!$A$1:$A$129,0),MATCH(CJ$2,Auxiliar_OPEX_CustosUnit!$A$3:$Q$3,0))*(1-DRE_Auxiliar!$A$5)</f>
        <v>10841.184627153154</v>
      </c>
      <c r="CK25" s="51">
        <f>INDEX(Auxiliar_OPEX_CustosUnit!$A$1:$R$129,MATCH(Auxiliar_OPEX_P!$A25,Auxiliar_OPEX_CustosUnit!$A$1:$A$129,0),MATCH(CK$2,Auxiliar_OPEX_CustosUnit!$A$3:$Q$3,0))*(1-DRE_Auxiliar!$A$5)</f>
        <v>11176.312942661252</v>
      </c>
      <c r="CL25" s="51">
        <f>INDEX(Auxiliar_OPEX_CustosUnit!$A$1:$R$129,MATCH(Auxiliar_OPEX_P!$A25,Auxiliar_OPEX_CustosUnit!$A$1:$A$129,0),MATCH(CL$2,Auxiliar_OPEX_CustosUnit!$A$3:$Q$3,0))*(1-DRE_Auxiliar!$A$5)</f>
        <v>11175.452720160802</v>
      </c>
      <c r="CM25" s="51">
        <f>INDEX(Auxiliar_OPEX_CustosUnit!$A$1:$R$129,MATCH(Auxiliar_OPEX_P!$A25,Auxiliar_OPEX_CustosUnit!$A$1:$A$129,0),MATCH(CM$2,Auxiliar_OPEX_CustosUnit!$A$3:$Q$3,0))*(1-DRE_Auxiliar!$A$5)</f>
        <v>11186.065124377006</v>
      </c>
      <c r="CN25" s="51">
        <f>INDEX(Auxiliar_OPEX_CustosUnit!$A$1:$R$129,MATCH(Auxiliar_OPEX_P!$A25,Auxiliar_OPEX_CustosUnit!$A$1:$A$129,0),MATCH(CN$2,Auxiliar_OPEX_CustosUnit!$A$3:$Q$3,0))*(1-DRE_Auxiliar!$A$5)</f>
        <v>12052.362462194993</v>
      </c>
      <c r="CO25" s="51">
        <f>INDEX(Auxiliar_OPEX_CustosUnit!$A$1:$R$129,MATCH(Auxiliar_OPEX_P!$A25,Auxiliar_OPEX_CustosUnit!$A$1:$A$129,0),MATCH(CO$2,Auxiliar_OPEX_CustosUnit!$A$3:$Q$3,0))*(1-DRE_Auxiliar!$A$5)</f>
        <v>11612.529507505295</v>
      </c>
      <c r="CP25" s="51">
        <f>INDEX(Auxiliar_OPEX_CustosUnit!$A$1:$R$129,MATCH(Auxiliar_OPEX_P!$A25,Auxiliar_OPEX_CustosUnit!$A$1:$A$129,0),MATCH(CP$2,Auxiliar_OPEX_CustosUnit!$A$3:$Q$3,0))*(1-DRE_Auxiliar!$A$5)</f>
        <v>11931.710337592704</v>
      </c>
      <c r="CQ25" s="51">
        <f>INDEX(Auxiliar_OPEX_CustosUnit!$A$1:$R$129,MATCH(Auxiliar_OPEX_P!$A25,Auxiliar_OPEX_CustosUnit!$A$1:$A$129,0),MATCH(CQ$2,Auxiliar_OPEX_CustosUnit!$A$3:$Q$3,0))*(1-DRE_Auxiliar!$A$5)</f>
        <v>11936.929186450172</v>
      </c>
      <c r="CR25" s="51">
        <f>INDEX(Auxiliar_OPEX_CustosUnit!$A$1:$R$129,MATCH(Auxiliar_OPEX_P!$A25,Auxiliar_OPEX_CustosUnit!$A$1:$A$129,0),MATCH(CR$2,Auxiliar_OPEX_CustosUnit!$A$3:$Q$3,0))*(1-DRE_Auxiliar!$A$5)</f>
        <v>11936.929186450172</v>
      </c>
      <c r="CS25" s="51">
        <f>INDEX(Auxiliar_OPEX_CustosUnit!$A$1:$R$129,MATCH(Auxiliar_OPEX_P!$A25,Auxiliar_OPEX_CustosUnit!$A$1:$A$129,0),MATCH(CS$2,Auxiliar_OPEX_CustosUnit!$A$3:$Q$3,0))*(1-DRE_Auxiliar!$A$5)</f>
        <v>11624.182053207873</v>
      </c>
      <c r="CT25" s="51">
        <f>INDEX(Auxiliar_OPEX_CustosUnit!$A$1:$R$129,MATCH(Auxiliar_OPEX_P!$A25,Auxiliar_OPEX_CustosUnit!$A$1:$A$129,0),MATCH(CT$2,Auxiliar_OPEX_CustosUnit!$A$3:$Q$3,0))*(1-DRE_Auxiliar!$A$5)</f>
        <v>11468.987545277963</v>
      </c>
      <c r="CU25" s="53">
        <f t="shared" si="227"/>
        <v>10546.233020414031</v>
      </c>
      <c r="CV25" s="53">
        <f t="shared" si="228"/>
        <v>10841.184627153154</v>
      </c>
      <c r="CW25" s="53">
        <f t="shared" si="229"/>
        <v>11176.312942661252</v>
      </c>
      <c r="CX25" s="53">
        <f t="shared" si="230"/>
        <v>11175.452720160802</v>
      </c>
      <c r="CY25" s="53">
        <f t="shared" si="231"/>
        <v>11186.065124377006</v>
      </c>
      <c r="CZ25" s="53">
        <f t="shared" si="232"/>
        <v>12052.362462194993</v>
      </c>
      <c r="DA25" s="53">
        <f t="shared" si="233"/>
        <v>11612.529507505295</v>
      </c>
      <c r="DB25" s="53">
        <f t="shared" si="234"/>
        <v>11931.710337592704</v>
      </c>
      <c r="DC25" s="53">
        <f t="shared" si="235"/>
        <v>11936.929186450172</v>
      </c>
      <c r="DD25" s="53">
        <f t="shared" si="236"/>
        <v>11936.929186450172</v>
      </c>
      <c r="DE25" s="53">
        <f t="shared" si="237"/>
        <v>11624.182053207873</v>
      </c>
      <c r="DF25" s="53">
        <f t="shared" si="238"/>
        <v>11468.987545277963</v>
      </c>
      <c r="DG25" s="53">
        <f t="shared" si="239"/>
        <v>10546.233020414031</v>
      </c>
      <c r="DH25" s="53">
        <f t="shared" si="240"/>
        <v>10841.184627153154</v>
      </c>
      <c r="DI25" s="53">
        <f t="shared" si="241"/>
        <v>11176.312942661252</v>
      </c>
      <c r="DJ25" s="53">
        <f t="shared" si="242"/>
        <v>11175.452720160802</v>
      </c>
      <c r="DK25" s="53">
        <f t="shared" si="243"/>
        <v>11186.065124377006</v>
      </c>
      <c r="DL25" s="53">
        <f t="shared" si="244"/>
        <v>12052.362462194993</v>
      </c>
      <c r="DM25" s="53">
        <f t="shared" si="245"/>
        <v>11612.529507505295</v>
      </c>
      <c r="DN25" s="53">
        <f t="shared" si="246"/>
        <v>11931.710337592704</v>
      </c>
      <c r="DO25" s="53">
        <f t="shared" si="247"/>
        <v>11936.929186450172</v>
      </c>
      <c r="DP25" s="53">
        <f t="shared" si="248"/>
        <v>11936.929186450172</v>
      </c>
      <c r="DQ25" s="53">
        <f t="shared" si="249"/>
        <v>11624.182053207873</v>
      </c>
      <c r="DR25" s="53">
        <f t="shared" si="250"/>
        <v>11468.987545277963</v>
      </c>
      <c r="DS25" s="53">
        <f t="shared" si="251"/>
        <v>10546.233020414031</v>
      </c>
      <c r="DT25" s="53">
        <f t="shared" si="252"/>
        <v>10841.184627153154</v>
      </c>
      <c r="DU25" s="53">
        <f t="shared" si="253"/>
        <v>11176.312942661252</v>
      </c>
      <c r="DV25" s="53">
        <f t="shared" si="254"/>
        <v>11175.452720160802</v>
      </c>
      <c r="DW25" s="53">
        <f t="shared" si="255"/>
        <v>11186.065124377006</v>
      </c>
      <c r="DX25" s="53">
        <f t="shared" si="256"/>
        <v>12052.362462194993</v>
      </c>
      <c r="DY25" s="53">
        <f t="shared" si="257"/>
        <v>11612.529507505295</v>
      </c>
      <c r="DZ25" s="53">
        <f t="shared" si="258"/>
        <v>11931.710337592704</v>
      </c>
      <c r="EA25" s="53">
        <f t="shared" si="259"/>
        <v>11936.929186450172</v>
      </c>
      <c r="EB25" s="53">
        <f t="shared" si="260"/>
        <v>11936.929186450172</v>
      </c>
      <c r="EC25" s="53">
        <f t="shared" si="261"/>
        <v>11624.182053207873</v>
      </c>
      <c r="ED25" s="53">
        <f t="shared" si="262"/>
        <v>11468.987545277963</v>
      </c>
      <c r="EE25" s="53">
        <f t="shared" si="263"/>
        <v>10546.233020414031</v>
      </c>
      <c r="EF25" s="53">
        <f t="shared" si="264"/>
        <v>10841.184627153154</v>
      </c>
      <c r="EG25" s="53">
        <f t="shared" si="265"/>
        <v>11176.312942661252</v>
      </c>
      <c r="EH25" s="53">
        <f t="shared" si="266"/>
        <v>11175.452720160802</v>
      </c>
      <c r="EI25" s="53">
        <f t="shared" si="267"/>
        <v>11186.065124377006</v>
      </c>
      <c r="EJ25" s="53">
        <f t="shared" si="268"/>
        <v>12052.362462194993</v>
      </c>
      <c r="EK25" s="53">
        <f t="shared" si="269"/>
        <v>11612.529507505295</v>
      </c>
      <c r="EL25" s="53">
        <f t="shared" si="270"/>
        <v>11931.710337592704</v>
      </c>
      <c r="EM25" s="53">
        <f t="shared" si="271"/>
        <v>11936.929186450172</v>
      </c>
      <c r="EN25" s="53">
        <f t="shared" si="272"/>
        <v>11936.929186450172</v>
      </c>
      <c r="EO25" s="53">
        <f t="shared" si="273"/>
        <v>11624.182053207873</v>
      </c>
      <c r="EP25" s="53">
        <f t="shared" si="274"/>
        <v>11468.987545277963</v>
      </c>
      <c r="EQ25" s="53">
        <f t="shared" si="275"/>
        <v>10546.233020414031</v>
      </c>
      <c r="ER25" s="53">
        <f t="shared" si="276"/>
        <v>10841.184627153154</v>
      </c>
      <c r="ES25" s="53">
        <f t="shared" si="277"/>
        <v>11176.312942661252</v>
      </c>
      <c r="ET25" s="53">
        <f t="shared" si="278"/>
        <v>11175.452720160802</v>
      </c>
      <c r="EU25" s="53">
        <f t="shared" si="279"/>
        <v>11186.065124377006</v>
      </c>
      <c r="EV25" s="53">
        <f t="shared" si="280"/>
        <v>12052.362462194993</v>
      </c>
      <c r="EW25" s="53">
        <f t="shared" si="281"/>
        <v>11612.529507505295</v>
      </c>
      <c r="EX25" s="53">
        <f t="shared" si="282"/>
        <v>11931.710337592704</v>
      </c>
      <c r="EY25" s="53">
        <f t="shared" si="283"/>
        <v>11936.929186450172</v>
      </c>
      <c r="EZ25" s="53">
        <f t="shared" si="284"/>
        <v>11936.929186450172</v>
      </c>
      <c r="FA25" s="53">
        <f t="shared" si="285"/>
        <v>11624.182053207873</v>
      </c>
      <c r="FB25" s="53">
        <f t="shared" si="286"/>
        <v>11468.987545277963</v>
      </c>
      <c r="FC25" s="53">
        <f t="shared" si="287"/>
        <v>10546.233020414031</v>
      </c>
      <c r="FD25" s="53">
        <f t="shared" si="288"/>
        <v>10841.184627153154</v>
      </c>
      <c r="FE25" s="53">
        <f t="shared" si="289"/>
        <v>11176.312942661252</v>
      </c>
      <c r="FF25" s="53">
        <f t="shared" si="290"/>
        <v>11175.452720160802</v>
      </c>
      <c r="FG25" s="53">
        <f t="shared" si="291"/>
        <v>11186.065124377006</v>
      </c>
      <c r="FH25" s="53">
        <f t="shared" si="292"/>
        <v>12052.362462194993</v>
      </c>
      <c r="FI25" s="53">
        <f t="shared" si="293"/>
        <v>11612.529507505295</v>
      </c>
      <c r="FJ25" s="53">
        <f t="shared" si="294"/>
        <v>11931.710337592704</v>
      </c>
      <c r="FK25" s="53">
        <f t="shared" si="295"/>
        <v>11936.929186450172</v>
      </c>
      <c r="FL25" s="53">
        <f t="shared" si="296"/>
        <v>11936.929186450172</v>
      </c>
      <c r="FM25" s="53">
        <f t="shared" si="297"/>
        <v>11624.182053207873</v>
      </c>
      <c r="FN25" s="53">
        <f t="shared" si="298"/>
        <v>11468.987545277963</v>
      </c>
      <c r="FP25" s="51">
        <f t="shared" si="299"/>
        <v>313209.82348255615</v>
      </c>
      <c r="FQ25" s="51">
        <f t="shared" si="306"/>
        <v>337466.14894145983</v>
      </c>
      <c r="FR25" s="51">
        <f t="shared" si="307"/>
        <v>325150.82621014823</v>
      </c>
      <c r="FS25" s="51">
        <f t="shared" si="308"/>
        <v>334087.88945259573</v>
      </c>
      <c r="FT25" s="51">
        <f t="shared" si="309"/>
        <v>334234.01722060482</v>
      </c>
      <c r="FU25" s="51">
        <f t="shared" si="310"/>
        <v>334234.01722060482</v>
      </c>
      <c r="FV25" s="51">
        <f t="shared" si="311"/>
        <v>325477.09748982044</v>
      </c>
      <c r="FW25" s="51">
        <f t="shared" si="312"/>
        <v>321131.65126778296</v>
      </c>
      <c r="FX25" s="51">
        <f t="shared" si="313"/>
        <v>314714.85830622469</v>
      </c>
      <c r="FY25" s="51">
        <f t="shared" si="314"/>
        <v>323516.64117432712</v>
      </c>
      <c r="FZ25" s="51">
        <f t="shared" si="315"/>
        <v>333517.35518523317</v>
      </c>
      <c r="GA25" s="51">
        <f t="shared" si="316"/>
        <v>333491.68490070436</v>
      </c>
      <c r="GB25" s="51">
        <f t="shared" si="317"/>
        <v>333808.37440327142</v>
      </c>
      <c r="GC25" s="51">
        <f t="shared" si="318"/>
        <v>359659.94087204873</v>
      </c>
      <c r="GD25" s="51">
        <f t="shared" si="319"/>
        <v>346534.68887490081</v>
      </c>
      <c r="GE25" s="51">
        <f t="shared" si="320"/>
        <v>356059.50683791965</v>
      </c>
      <c r="GF25" s="51">
        <f t="shared" si="321"/>
        <v>356215.24484176619</v>
      </c>
      <c r="GG25" s="51">
        <f t="shared" si="322"/>
        <v>356215.24484176619</v>
      </c>
      <c r="GH25" s="51">
        <f t="shared" si="323"/>
        <v>346882.41770495748</v>
      </c>
      <c r="GI25" s="51">
        <f t="shared" si="324"/>
        <v>342251.1889545095</v>
      </c>
      <c r="GJ25" s="51">
        <f t="shared" si="325"/>
        <v>333279.97181912011</v>
      </c>
      <c r="GK25" s="51">
        <f t="shared" si="326"/>
        <v>342600.97420847946</v>
      </c>
      <c r="GL25" s="51">
        <f t="shared" si="327"/>
        <v>353191.63300884259</v>
      </c>
      <c r="GM25" s="51">
        <f t="shared" si="328"/>
        <v>353164.44842737605</v>
      </c>
      <c r="GN25" s="51">
        <f t="shared" si="329"/>
        <v>353499.81952824816</v>
      </c>
      <c r="GO25" s="51">
        <f t="shared" si="330"/>
        <v>380876.37680477439</v>
      </c>
      <c r="GP25" s="51">
        <f t="shared" si="331"/>
        <v>366976.86268818344</v>
      </c>
      <c r="GQ25" s="51">
        <f t="shared" si="332"/>
        <v>377063.55220574146</v>
      </c>
      <c r="GR25" s="51">
        <f t="shared" si="333"/>
        <v>377228.47723601328</v>
      </c>
      <c r="GS25" s="51">
        <f t="shared" si="334"/>
        <v>377228.47723601328</v>
      </c>
      <c r="GT25" s="51">
        <f t="shared" si="335"/>
        <v>367345.10413476051</v>
      </c>
      <c r="GU25" s="51">
        <f t="shared" si="336"/>
        <v>362440.6779638952</v>
      </c>
      <c r="GV25" s="51">
        <f t="shared" si="337"/>
        <v>349987.27042296872</v>
      </c>
      <c r="GW25" s="51">
        <f t="shared" si="338"/>
        <v>359775.53392422805</v>
      </c>
      <c r="GX25" s="51">
        <f t="shared" si="339"/>
        <v>370897.10161186504</v>
      </c>
      <c r="GY25" s="51">
        <f t="shared" si="340"/>
        <v>370868.55426948157</v>
      </c>
      <c r="GZ25" s="51">
        <f t="shared" si="341"/>
        <v>371220.73749709141</v>
      </c>
      <c r="HA25" s="51">
        <f t="shared" si="342"/>
        <v>399969.67942267942</v>
      </c>
      <c r="HB25" s="51">
        <f t="shared" si="343"/>
        <v>385373.38376375102</v>
      </c>
      <c r="HC25" s="51">
        <f t="shared" si="344"/>
        <v>395965.71822833165</v>
      </c>
      <c r="HD25" s="51">
        <f t="shared" si="345"/>
        <v>396138.91093731497</v>
      </c>
      <c r="HE25" s="51">
        <f t="shared" si="346"/>
        <v>396138.91093731497</v>
      </c>
      <c r="HF25" s="51">
        <f t="shared" si="347"/>
        <v>385760.08512489393</v>
      </c>
      <c r="HG25" s="51">
        <f t="shared" si="348"/>
        <v>380609.80045833223</v>
      </c>
      <c r="HH25" s="51">
        <f t="shared" si="349"/>
        <v>366964.93726321723</v>
      </c>
      <c r="HI25" s="51">
        <f t="shared" si="350"/>
        <v>377228.02339579142</v>
      </c>
      <c r="HJ25" s="51">
        <f t="shared" si="351"/>
        <v>388889.09147929645</v>
      </c>
      <c r="HK25" s="51">
        <f t="shared" si="352"/>
        <v>388859.15932292375</v>
      </c>
      <c r="HL25" s="51">
        <f t="shared" si="353"/>
        <v>389228.42674190388</v>
      </c>
      <c r="HM25" s="51">
        <f t="shared" si="354"/>
        <v>419371.96212636941</v>
      </c>
      <c r="HN25" s="51">
        <f t="shared" si="355"/>
        <v>404067.60915867216</v>
      </c>
      <c r="HO25" s="51">
        <f t="shared" si="356"/>
        <v>415173.77124156244</v>
      </c>
      <c r="HP25" s="51">
        <f t="shared" si="357"/>
        <v>415355.36542214424</v>
      </c>
      <c r="HQ25" s="51">
        <f t="shared" si="358"/>
        <v>415355.36542214424</v>
      </c>
      <c r="HR25" s="51">
        <f t="shared" si="359"/>
        <v>404473.06916457438</v>
      </c>
      <c r="HS25" s="51">
        <f t="shared" si="360"/>
        <v>399072.94736223447</v>
      </c>
      <c r="HT25" s="51">
        <f t="shared" si="361"/>
        <v>381276.31316809787</v>
      </c>
      <c r="HU25" s="51">
        <f t="shared" si="362"/>
        <v>391939.65248203278</v>
      </c>
      <c r="HV25" s="51">
        <f t="shared" si="363"/>
        <v>404055.49406526249</v>
      </c>
      <c r="HW25" s="51">
        <f t="shared" si="364"/>
        <v>404024.39457572525</v>
      </c>
      <c r="HX25" s="51">
        <f t="shared" si="365"/>
        <v>404408.06316578691</v>
      </c>
      <c r="HY25" s="51">
        <f t="shared" si="366"/>
        <v>435727.17534842412</v>
      </c>
      <c r="HZ25" s="51">
        <f t="shared" si="367"/>
        <v>419825.96331856365</v>
      </c>
      <c r="IA25" s="51">
        <f t="shared" si="368"/>
        <v>431365.2579552455</v>
      </c>
      <c r="IB25" s="51">
        <f t="shared" si="305"/>
        <v>431553.93418186647</v>
      </c>
      <c r="IC25" s="51">
        <f t="shared" si="369"/>
        <v>431553.93418186647</v>
      </c>
      <c r="ID25" s="51">
        <f t="shared" si="370"/>
        <v>420247.23598112498</v>
      </c>
      <c r="IE25" s="51">
        <f t="shared" si="371"/>
        <v>414636.51320523757</v>
      </c>
      <c r="IF25" s="51">
        <f t="shared" si="372"/>
        <v>395641.80279387464</v>
      </c>
      <c r="IG25" s="51">
        <f t="shared" si="373"/>
        <v>406706.90871381148</v>
      </c>
      <c r="IH25" s="51">
        <f t="shared" si="374"/>
        <v>419279.24337190657</v>
      </c>
      <c r="II25" s="51">
        <f t="shared" si="375"/>
        <v>419246.97213532159</v>
      </c>
      <c r="IJ25" s="51">
        <f t="shared" si="376"/>
        <v>419645.09634971636</v>
      </c>
      <c r="IK25" s="51">
        <f t="shared" si="377"/>
        <v>452144.23038424831</v>
      </c>
      <c r="IL25" s="51">
        <f t="shared" si="378"/>
        <v>435643.9024676595</v>
      </c>
      <c r="IM25" s="51">
        <f t="shared" si="379"/>
        <v>447617.96740521479</v>
      </c>
      <c r="IN25" s="51">
        <f t="shared" si="380"/>
        <v>447813.75245628285</v>
      </c>
      <c r="IO25" s="51">
        <f t="shared" si="381"/>
        <v>447813.75245628285</v>
      </c>
      <c r="IP25" s="51">
        <f t="shared" si="382"/>
        <v>436081.04757719592</v>
      </c>
      <c r="IQ25" s="51">
        <f t="shared" si="383"/>
        <v>430258.92751003598</v>
      </c>
      <c r="IS25" s="51">
        <f t="shared" si="300"/>
        <v>3950830.5617727772</v>
      </c>
      <c r="IT25" s="51">
        <f t="shared" si="300"/>
        <v>4199555.0799199343</v>
      </c>
      <c r="IU25" s="51">
        <f t="shared" si="300"/>
        <v>4431908.7259950163</v>
      </c>
      <c r="IV25" s="51">
        <f t="shared" si="300"/>
        <v>4651126.1270757504</v>
      </c>
      <c r="IW25" s="51">
        <f t="shared" si="300"/>
        <v>4858574.0073546059</v>
      </c>
      <c r="IX25" s="51">
        <f t="shared" si="300"/>
        <v>5045430.0375369592</v>
      </c>
      <c r="IZ25" s="111">
        <f t="shared" si="301"/>
        <v>0</v>
      </c>
      <c r="JA25" s="111">
        <f t="shared" si="5"/>
        <v>0</v>
      </c>
      <c r="JB25" s="111">
        <f t="shared" si="6"/>
        <v>0</v>
      </c>
      <c r="JC25" s="111">
        <f t="shared" si="7"/>
        <v>0</v>
      </c>
      <c r="JD25" s="111">
        <f t="shared" si="8"/>
        <v>0</v>
      </c>
      <c r="JE25" s="111">
        <f t="shared" si="9"/>
        <v>0</v>
      </c>
      <c r="JF25" s="111">
        <f t="shared" si="10"/>
        <v>0</v>
      </c>
      <c r="JG25" s="111">
        <f t="shared" si="11"/>
        <v>0</v>
      </c>
      <c r="JH25" s="111">
        <f t="shared" si="12"/>
        <v>0</v>
      </c>
      <c r="JI25" s="111">
        <f t="shared" si="13"/>
        <v>0</v>
      </c>
      <c r="JJ25" s="111">
        <f t="shared" si="14"/>
        <v>0</v>
      </c>
      <c r="JK25" s="111">
        <f t="shared" si="15"/>
        <v>0</v>
      </c>
      <c r="JL25" s="111">
        <f t="shared" si="16"/>
        <v>0</v>
      </c>
      <c r="JM25" s="111">
        <f t="shared" si="17"/>
        <v>0</v>
      </c>
      <c r="JN25" s="111">
        <f t="shared" si="18"/>
        <v>0</v>
      </c>
      <c r="JO25" s="111">
        <f t="shared" si="19"/>
        <v>0</v>
      </c>
      <c r="JP25" s="111">
        <f t="shared" si="20"/>
        <v>0</v>
      </c>
      <c r="JQ25" s="111">
        <f t="shared" si="21"/>
        <v>0</v>
      </c>
      <c r="JR25" s="111">
        <f t="shared" si="22"/>
        <v>0</v>
      </c>
      <c r="JS25" s="111">
        <f t="shared" si="23"/>
        <v>0</v>
      </c>
      <c r="JT25" s="111">
        <f t="shared" si="24"/>
        <v>0</v>
      </c>
      <c r="JU25" s="111">
        <f t="shared" si="25"/>
        <v>0</v>
      </c>
      <c r="JV25" s="111">
        <f t="shared" si="26"/>
        <v>0</v>
      </c>
      <c r="JW25" s="111">
        <f t="shared" si="27"/>
        <v>0</v>
      </c>
      <c r="JX25" s="111">
        <f t="shared" si="28"/>
        <v>0</v>
      </c>
      <c r="JY25" s="111">
        <f t="shared" si="29"/>
        <v>0</v>
      </c>
      <c r="JZ25" s="111">
        <f t="shared" si="30"/>
        <v>0</v>
      </c>
      <c r="KA25" s="111">
        <f t="shared" si="31"/>
        <v>0</v>
      </c>
      <c r="KB25" s="111">
        <f t="shared" si="32"/>
        <v>0</v>
      </c>
      <c r="KC25" s="111">
        <f t="shared" si="33"/>
        <v>0</v>
      </c>
      <c r="KD25" s="111">
        <f t="shared" si="34"/>
        <v>0</v>
      </c>
      <c r="KE25" s="111">
        <f t="shared" si="35"/>
        <v>0</v>
      </c>
      <c r="KF25" s="111">
        <f t="shared" si="36"/>
        <v>0</v>
      </c>
      <c r="KG25" s="111">
        <f t="shared" si="37"/>
        <v>0</v>
      </c>
      <c r="KH25" s="111">
        <f t="shared" si="38"/>
        <v>0</v>
      </c>
      <c r="KI25" s="111">
        <f t="shared" si="39"/>
        <v>0</v>
      </c>
      <c r="KJ25" s="111">
        <f t="shared" si="40"/>
        <v>0</v>
      </c>
      <c r="KK25" s="111">
        <f t="shared" si="41"/>
        <v>0</v>
      </c>
      <c r="KL25" s="111">
        <f t="shared" si="42"/>
        <v>0</v>
      </c>
      <c r="KM25" s="111">
        <f t="shared" si="43"/>
        <v>0</v>
      </c>
      <c r="KN25" s="111">
        <f t="shared" si="44"/>
        <v>0</v>
      </c>
      <c r="KO25" s="111">
        <f t="shared" si="45"/>
        <v>0</v>
      </c>
      <c r="KP25" s="111">
        <f t="shared" si="46"/>
        <v>0</v>
      </c>
      <c r="KQ25" s="111">
        <f t="shared" si="47"/>
        <v>0</v>
      </c>
      <c r="KR25" s="111">
        <f t="shared" si="48"/>
        <v>0</v>
      </c>
      <c r="KS25" s="111">
        <f t="shared" si="49"/>
        <v>0</v>
      </c>
      <c r="KT25" s="111">
        <f t="shared" si="50"/>
        <v>0</v>
      </c>
      <c r="KU25" s="111">
        <f t="shared" si="51"/>
        <v>0</v>
      </c>
      <c r="KV25" s="111">
        <f t="shared" si="52"/>
        <v>0</v>
      </c>
      <c r="KW25" s="111">
        <f t="shared" si="53"/>
        <v>0</v>
      </c>
      <c r="KX25" s="111">
        <f t="shared" si="54"/>
        <v>0</v>
      </c>
      <c r="KY25" s="111">
        <f t="shared" si="55"/>
        <v>0</v>
      </c>
      <c r="KZ25" s="111">
        <f t="shared" si="56"/>
        <v>0</v>
      </c>
      <c r="LA25" s="111">
        <f t="shared" si="57"/>
        <v>0</v>
      </c>
      <c r="LB25" s="111">
        <f t="shared" si="58"/>
        <v>0</v>
      </c>
      <c r="LC25" s="111">
        <f t="shared" si="59"/>
        <v>0</v>
      </c>
      <c r="LD25" s="111">
        <f t="shared" si="60"/>
        <v>0</v>
      </c>
      <c r="LE25" s="111">
        <f t="shared" si="61"/>
        <v>0</v>
      </c>
      <c r="LF25" s="111">
        <f t="shared" si="62"/>
        <v>0</v>
      </c>
      <c r="LG25" s="111">
        <f t="shared" si="63"/>
        <v>0</v>
      </c>
      <c r="LH25" s="111">
        <f t="shared" si="64"/>
        <v>0</v>
      </c>
      <c r="LI25" s="111">
        <f t="shared" si="65"/>
        <v>0</v>
      </c>
      <c r="LJ25" s="111">
        <f t="shared" si="66"/>
        <v>0</v>
      </c>
      <c r="LK25" s="111">
        <f t="shared" si="67"/>
        <v>0</v>
      </c>
      <c r="LL25" s="111">
        <f t="shared" si="68"/>
        <v>0</v>
      </c>
      <c r="LM25" s="111">
        <f t="shared" si="69"/>
        <v>0</v>
      </c>
      <c r="LN25" s="111">
        <f t="shared" si="70"/>
        <v>0</v>
      </c>
      <c r="LO25" s="111">
        <f t="shared" si="71"/>
        <v>0</v>
      </c>
      <c r="LP25" s="111">
        <f t="shared" si="72"/>
        <v>0</v>
      </c>
      <c r="LQ25" s="111">
        <f t="shared" si="73"/>
        <v>0</v>
      </c>
      <c r="LR25" s="111">
        <f t="shared" si="74"/>
        <v>0</v>
      </c>
      <c r="LS25" s="111">
        <f t="shared" si="75"/>
        <v>0</v>
      </c>
      <c r="LT25" s="111">
        <f t="shared" si="76"/>
        <v>0</v>
      </c>
      <c r="LU25" s="111">
        <f t="shared" si="77"/>
        <v>0</v>
      </c>
      <c r="LV25" s="111">
        <f t="shared" si="78"/>
        <v>0</v>
      </c>
      <c r="LW25" s="111">
        <f t="shared" si="79"/>
        <v>0</v>
      </c>
      <c r="LX25" s="111">
        <f t="shared" si="80"/>
        <v>0</v>
      </c>
      <c r="LY25" s="111">
        <f t="shared" si="81"/>
        <v>0</v>
      </c>
      <c r="LZ25" s="111">
        <f t="shared" si="82"/>
        <v>0</v>
      </c>
      <c r="MA25" s="111">
        <f t="shared" si="83"/>
        <v>0</v>
      </c>
      <c r="MD25" s="111"/>
      <c r="ME25" s="111">
        <f t="shared" si="302"/>
        <v>0</v>
      </c>
      <c r="MF25" s="111">
        <f t="shared" si="84"/>
        <v>0</v>
      </c>
      <c r="MG25" s="111">
        <f t="shared" si="85"/>
        <v>0</v>
      </c>
      <c r="MH25" s="111">
        <f t="shared" si="86"/>
        <v>0</v>
      </c>
      <c r="MI25" s="111">
        <f t="shared" si="87"/>
        <v>0</v>
      </c>
      <c r="MJ25" s="111">
        <f t="shared" si="88"/>
        <v>0</v>
      </c>
      <c r="MK25" s="111">
        <f t="shared" si="89"/>
        <v>0</v>
      </c>
      <c r="ML25" s="111">
        <f t="shared" si="90"/>
        <v>0</v>
      </c>
      <c r="MM25" s="111">
        <f t="shared" si="91"/>
        <v>0</v>
      </c>
      <c r="MN25" s="111">
        <f t="shared" si="92"/>
        <v>0</v>
      </c>
      <c r="MO25" s="111">
        <f t="shared" si="93"/>
        <v>0</v>
      </c>
      <c r="MP25" s="111">
        <f t="shared" si="94"/>
        <v>0</v>
      </c>
      <c r="MQ25" s="111">
        <f t="shared" si="95"/>
        <v>0</v>
      </c>
      <c r="MR25" s="111">
        <f t="shared" si="96"/>
        <v>0</v>
      </c>
      <c r="MS25" s="111">
        <f t="shared" si="97"/>
        <v>0</v>
      </c>
      <c r="MT25" s="111">
        <f t="shared" si="98"/>
        <v>0</v>
      </c>
      <c r="MU25" s="111">
        <f t="shared" si="99"/>
        <v>0</v>
      </c>
      <c r="MV25" s="111">
        <f t="shared" si="100"/>
        <v>0</v>
      </c>
      <c r="MW25" s="111">
        <f t="shared" si="101"/>
        <v>0</v>
      </c>
      <c r="MX25" s="111">
        <f t="shared" si="102"/>
        <v>0</v>
      </c>
      <c r="MY25" s="111">
        <f t="shared" si="103"/>
        <v>0</v>
      </c>
      <c r="MZ25" s="111">
        <f t="shared" si="104"/>
        <v>0</v>
      </c>
      <c r="NA25" s="111">
        <f t="shared" si="105"/>
        <v>0</v>
      </c>
      <c r="NB25" s="111">
        <f t="shared" si="106"/>
        <v>0</v>
      </c>
      <c r="NC25" s="111">
        <f t="shared" si="107"/>
        <v>0</v>
      </c>
      <c r="ND25" s="111">
        <f t="shared" si="108"/>
        <v>0</v>
      </c>
      <c r="NE25" s="111">
        <f t="shared" si="109"/>
        <v>0</v>
      </c>
      <c r="NF25" s="111">
        <f t="shared" si="110"/>
        <v>0</v>
      </c>
      <c r="NG25" s="111">
        <f t="shared" si="111"/>
        <v>0</v>
      </c>
      <c r="NH25" s="111">
        <f t="shared" si="112"/>
        <v>0</v>
      </c>
      <c r="NI25" s="111">
        <f t="shared" si="113"/>
        <v>0</v>
      </c>
      <c r="NJ25" s="111">
        <f t="shared" si="114"/>
        <v>0</v>
      </c>
      <c r="NK25" s="111">
        <f t="shared" si="115"/>
        <v>0</v>
      </c>
      <c r="NL25" s="111">
        <f t="shared" si="116"/>
        <v>0</v>
      </c>
      <c r="NM25" s="111">
        <f t="shared" si="117"/>
        <v>0</v>
      </c>
      <c r="NN25" s="111">
        <f t="shared" si="118"/>
        <v>0</v>
      </c>
      <c r="NO25" s="111">
        <f t="shared" si="119"/>
        <v>0</v>
      </c>
      <c r="NP25" s="111">
        <f t="shared" si="120"/>
        <v>0</v>
      </c>
      <c r="NQ25" s="111">
        <f t="shared" si="121"/>
        <v>0</v>
      </c>
      <c r="NR25" s="111">
        <f t="shared" si="122"/>
        <v>0</v>
      </c>
      <c r="NS25" s="111">
        <f t="shared" si="123"/>
        <v>0</v>
      </c>
      <c r="NT25" s="111">
        <f t="shared" si="124"/>
        <v>0</v>
      </c>
      <c r="NU25" s="111">
        <f t="shared" si="125"/>
        <v>0</v>
      </c>
      <c r="NV25" s="111">
        <f t="shared" si="126"/>
        <v>0</v>
      </c>
      <c r="NW25" s="111">
        <f t="shared" si="127"/>
        <v>0</v>
      </c>
      <c r="NX25" s="111">
        <f t="shared" si="128"/>
        <v>0</v>
      </c>
      <c r="NY25" s="111">
        <f t="shared" si="129"/>
        <v>0</v>
      </c>
      <c r="NZ25" s="111">
        <f t="shared" si="130"/>
        <v>0</v>
      </c>
      <c r="OA25" s="111">
        <f t="shared" si="131"/>
        <v>0</v>
      </c>
      <c r="OB25" s="111">
        <f t="shared" si="132"/>
        <v>0</v>
      </c>
      <c r="OC25" s="111">
        <f t="shared" si="133"/>
        <v>0</v>
      </c>
      <c r="OD25" s="111">
        <f t="shared" si="134"/>
        <v>0</v>
      </c>
      <c r="OE25" s="111">
        <f t="shared" si="135"/>
        <v>0</v>
      </c>
      <c r="OF25" s="111">
        <f t="shared" si="136"/>
        <v>0</v>
      </c>
      <c r="OG25" s="111">
        <f t="shared" si="137"/>
        <v>0</v>
      </c>
      <c r="OH25" s="111">
        <f t="shared" si="138"/>
        <v>0</v>
      </c>
      <c r="OI25" s="111">
        <f t="shared" si="139"/>
        <v>0</v>
      </c>
      <c r="OJ25" s="111">
        <f t="shared" si="140"/>
        <v>0</v>
      </c>
      <c r="OK25" s="111">
        <f t="shared" si="141"/>
        <v>0</v>
      </c>
      <c r="OL25" s="111">
        <f t="shared" si="142"/>
        <v>0</v>
      </c>
      <c r="OM25" s="111">
        <f t="shared" si="143"/>
        <v>0</v>
      </c>
      <c r="ON25" s="111">
        <f t="shared" si="144"/>
        <v>0</v>
      </c>
      <c r="OO25" s="111">
        <f t="shared" si="145"/>
        <v>0</v>
      </c>
      <c r="OP25" s="111">
        <f t="shared" si="146"/>
        <v>0</v>
      </c>
      <c r="OQ25" s="111">
        <f t="shared" si="147"/>
        <v>0</v>
      </c>
      <c r="OR25" s="111">
        <f t="shared" si="148"/>
        <v>0</v>
      </c>
      <c r="OS25" s="111">
        <f t="shared" si="149"/>
        <v>0</v>
      </c>
      <c r="OT25" s="111">
        <f t="shared" si="150"/>
        <v>0</v>
      </c>
      <c r="OU25" s="111">
        <f t="shared" si="151"/>
        <v>0</v>
      </c>
      <c r="OV25" s="111">
        <f t="shared" si="152"/>
        <v>0</v>
      </c>
      <c r="OW25" s="111">
        <f t="shared" si="153"/>
        <v>0</v>
      </c>
      <c r="OX25" s="111">
        <f t="shared" si="154"/>
        <v>0</v>
      </c>
      <c r="OY25" s="111"/>
      <c r="PA25" s="51">
        <f t="shared" si="303"/>
        <v>337466.14894145983</v>
      </c>
      <c r="PB25" s="51">
        <f t="shared" si="155"/>
        <v>325150.82621014823</v>
      </c>
      <c r="PC25" s="51">
        <f t="shared" si="156"/>
        <v>334087.88945259573</v>
      </c>
      <c r="PD25" s="51">
        <f t="shared" si="157"/>
        <v>334234.01722060482</v>
      </c>
      <c r="PE25" s="51">
        <f t="shared" si="158"/>
        <v>334234.01722060482</v>
      </c>
      <c r="PF25" s="51">
        <f t="shared" si="159"/>
        <v>325477.09748982044</v>
      </c>
      <c r="PG25" s="51">
        <f t="shared" si="160"/>
        <v>321131.65126778296</v>
      </c>
      <c r="PH25" s="51">
        <f t="shared" si="161"/>
        <v>314714.85830622469</v>
      </c>
      <c r="PI25" s="51">
        <f t="shared" si="162"/>
        <v>323516.64117432712</v>
      </c>
      <c r="PJ25" s="51">
        <f t="shared" si="163"/>
        <v>333517.35518523317</v>
      </c>
      <c r="PK25" s="51">
        <f t="shared" si="164"/>
        <v>333491.68490070436</v>
      </c>
      <c r="PL25" s="51">
        <f t="shared" si="165"/>
        <v>333808.37440327142</v>
      </c>
      <c r="PM25" s="51">
        <f t="shared" si="166"/>
        <v>359659.94087204873</v>
      </c>
      <c r="PN25" s="51">
        <f t="shared" si="167"/>
        <v>346534.68887490081</v>
      </c>
      <c r="PO25" s="51">
        <f t="shared" si="168"/>
        <v>356059.50683791965</v>
      </c>
      <c r="PP25" s="51">
        <f t="shared" si="169"/>
        <v>356215.24484176619</v>
      </c>
      <c r="PQ25" s="51">
        <f t="shared" si="170"/>
        <v>356215.24484176619</v>
      </c>
      <c r="PR25" s="51">
        <f t="shared" si="171"/>
        <v>346882.41770495748</v>
      </c>
      <c r="PS25" s="51">
        <f t="shared" si="172"/>
        <v>342251.1889545095</v>
      </c>
      <c r="PT25" s="51">
        <f t="shared" si="173"/>
        <v>333279.97181912011</v>
      </c>
      <c r="PU25" s="51">
        <f t="shared" si="174"/>
        <v>342600.97420847946</v>
      </c>
      <c r="PV25" s="51">
        <f t="shared" si="175"/>
        <v>353191.63300884259</v>
      </c>
      <c r="PW25" s="51">
        <f t="shared" si="176"/>
        <v>353164.44842737605</v>
      </c>
      <c r="PX25" s="51">
        <f t="shared" si="177"/>
        <v>353499.81952824816</v>
      </c>
      <c r="PY25" s="51">
        <f t="shared" si="178"/>
        <v>380876.37680477439</v>
      </c>
      <c r="PZ25" s="51">
        <f t="shared" si="179"/>
        <v>366976.86268818344</v>
      </c>
      <c r="QA25" s="51">
        <f t="shared" si="180"/>
        <v>377063.55220574146</v>
      </c>
      <c r="QB25" s="51">
        <f t="shared" si="181"/>
        <v>377228.47723601328</v>
      </c>
      <c r="QC25" s="51">
        <f t="shared" si="182"/>
        <v>377228.47723601328</v>
      </c>
      <c r="QD25" s="51">
        <f t="shared" si="183"/>
        <v>367345.10413476051</v>
      </c>
      <c r="QE25" s="51">
        <f t="shared" si="184"/>
        <v>362440.6779638952</v>
      </c>
      <c r="QF25" s="51">
        <f t="shared" si="185"/>
        <v>349987.27042296872</v>
      </c>
      <c r="QG25" s="51">
        <f t="shared" si="186"/>
        <v>359775.53392422805</v>
      </c>
      <c r="QH25" s="51">
        <f t="shared" si="187"/>
        <v>370897.10161186504</v>
      </c>
      <c r="QI25" s="51">
        <f t="shared" si="188"/>
        <v>370868.55426948157</v>
      </c>
      <c r="QJ25" s="51">
        <f t="shared" si="189"/>
        <v>371220.73749709141</v>
      </c>
      <c r="QK25" s="51">
        <f t="shared" si="190"/>
        <v>399969.67942267942</v>
      </c>
      <c r="QL25" s="51">
        <f t="shared" si="191"/>
        <v>385373.38376375102</v>
      </c>
      <c r="QM25" s="51">
        <f t="shared" si="192"/>
        <v>395965.71822833165</v>
      </c>
      <c r="QN25" s="51">
        <f t="shared" si="193"/>
        <v>396138.91093731497</v>
      </c>
      <c r="QO25" s="51">
        <f t="shared" si="194"/>
        <v>396138.91093731497</v>
      </c>
      <c r="QP25" s="51">
        <f t="shared" si="195"/>
        <v>385760.08512489393</v>
      </c>
      <c r="QQ25" s="51">
        <f t="shared" si="196"/>
        <v>380609.80045833223</v>
      </c>
      <c r="QR25" s="51">
        <f t="shared" si="197"/>
        <v>366964.93726321723</v>
      </c>
      <c r="QS25" s="51">
        <f t="shared" si="198"/>
        <v>377228.02339579142</v>
      </c>
      <c r="QT25" s="51">
        <f t="shared" si="199"/>
        <v>388889.09147929645</v>
      </c>
      <c r="QU25" s="51">
        <f t="shared" si="200"/>
        <v>388859.15932292375</v>
      </c>
      <c r="QV25" s="51">
        <f t="shared" si="201"/>
        <v>389228.42674190388</v>
      </c>
      <c r="QW25" s="51">
        <f t="shared" si="202"/>
        <v>419371.96212636941</v>
      </c>
      <c r="QX25" s="51">
        <f t="shared" si="203"/>
        <v>404067.60915867216</v>
      </c>
      <c r="QY25" s="51">
        <f t="shared" si="204"/>
        <v>415173.77124156244</v>
      </c>
      <c r="QZ25" s="51">
        <f t="shared" si="205"/>
        <v>415355.36542214424</v>
      </c>
      <c r="RA25" s="51">
        <f t="shared" si="206"/>
        <v>415355.36542214424</v>
      </c>
      <c r="RB25" s="51">
        <f t="shared" si="207"/>
        <v>404473.06916457438</v>
      </c>
      <c r="RC25" s="51">
        <f t="shared" si="208"/>
        <v>399072.94736223447</v>
      </c>
      <c r="RD25" s="51">
        <f t="shared" si="209"/>
        <v>381276.31316809787</v>
      </c>
      <c r="RE25" s="51">
        <f t="shared" si="210"/>
        <v>391939.65248203278</v>
      </c>
      <c r="RF25" s="51">
        <f t="shared" si="211"/>
        <v>404055.49406526249</v>
      </c>
      <c r="RG25" s="51">
        <f t="shared" si="212"/>
        <v>404024.39457572525</v>
      </c>
      <c r="RH25" s="51">
        <f t="shared" si="213"/>
        <v>404408.06316578691</v>
      </c>
      <c r="RI25" s="51">
        <f t="shared" si="214"/>
        <v>435727.17534842412</v>
      </c>
      <c r="RJ25" s="51">
        <f t="shared" si="215"/>
        <v>419825.96331856365</v>
      </c>
      <c r="RK25" s="51">
        <f t="shared" si="216"/>
        <v>431365.2579552455</v>
      </c>
      <c r="RL25" s="51">
        <f t="shared" si="217"/>
        <v>431553.93418186647</v>
      </c>
      <c r="RM25" s="51">
        <f t="shared" si="218"/>
        <v>431553.93418186647</v>
      </c>
      <c r="RN25" s="51">
        <f t="shared" si="219"/>
        <v>420247.23598112498</v>
      </c>
      <c r="RO25" s="51">
        <f t="shared" si="220"/>
        <v>414636.51320523757</v>
      </c>
      <c r="RP25" s="51">
        <f t="shared" si="221"/>
        <v>395641.80279387464</v>
      </c>
      <c r="RQ25" s="51">
        <f t="shared" si="222"/>
        <v>406706.90871381148</v>
      </c>
      <c r="RR25" s="51">
        <f t="shared" si="223"/>
        <v>419279.24337190657</v>
      </c>
      <c r="RS25" s="51">
        <f t="shared" si="224"/>
        <v>419246.97213532159</v>
      </c>
      <c r="RT25" s="51">
        <f t="shared" si="225"/>
        <v>419645.09634971636</v>
      </c>
      <c r="RU25" s="51"/>
      <c r="RV25" s="51">
        <f t="shared" si="384"/>
        <v>3950830.5617727772</v>
      </c>
      <c r="RW25" s="51">
        <f t="shared" si="384"/>
        <v>4199555.0799199343</v>
      </c>
      <c r="RX25" s="51">
        <f t="shared" si="384"/>
        <v>4431908.7259950163</v>
      </c>
      <c r="RY25" s="51">
        <f t="shared" si="384"/>
        <v>4651126.1270757504</v>
      </c>
      <c r="RZ25" s="51">
        <f t="shared" si="384"/>
        <v>4858574.0073546059</v>
      </c>
      <c r="SA25" s="51">
        <f t="shared" si="384"/>
        <v>5045430.0375369592</v>
      </c>
    </row>
    <row r="26" spans="1:495" x14ac:dyDescent="0.3">
      <c r="A26" s="1">
        <v>304102</v>
      </c>
      <c r="B26" s="1" t="s">
        <v>201</v>
      </c>
      <c r="C26" s="1" t="s">
        <v>167</v>
      </c>
      <c r="D26" s="44">
        <v>0.34329999999999999</v>
      </c>
      <c r="E26" s="1" t="s">
        <v>299</v>
      </c>
      <c r="F26" s="107">
        <f>VLOOKUP(A26,Auxiliar_OPEX_CustosUnit!$A$4:$E$129,COLUMN(Auxiliar_OPEX_CustosUnit!$E$3),0)</f>
        <v>42</v>
      </c>
      <c r="G26" s="107">
        <f>INDEX(Auxiliar_OPEX_Drivers!$B$76:$I$84,MATCH($E26,Auxiliar_OPEX_Drivers!$B$76:$B$84,0),MATCH(YEAR(G$2),Auxiliar_OPEX_Drivers!$B$76:$I$76,0))*$F26</f>
        <v>42</v>
      </c>
      <c r="H26" s="107">
        <f>INDEX(Auxiliar_OPEX_Drivers!$B$76:$I$84,MATCH($E26,Auxiliar_OPEX_Drivers!$B$76:$B$84,0),MATCH(YEAR(H$2),Auxiliar_OPEX_Drivers!$B$76:$I$76,0))*$F26</f>
        <v>42</v>
      </c>
      <c r="I26" s="107">
        <f>INDEX(Auxiliar_OPEX_Drivers!$B$76:$I$84,MATCH($E26,Auxiliar_OPEX_Drivers!$B$76:$B$84,0),MATCH(YEAR(I$2),Auxiliar_OPEX_Drivers!$B$76:$I$76,0))*$F26</f>
        <v>42</v>
      </c>
      <c r="J26" s="107">
        <f>INDEX(Auxiliar_OPEX_Drivers!$B$76:$I$84,MATCH($E26,Auxiliar_OPEX_Drivers!$B$76:$B$84,0),MATCH(YEAR(J$2),Auxiliar_OPEX_Drivers!$B$76:$I$76,0))*$F26</f>
        <v>42</v>
      </c>
      <c r="K26" s="107">
        <f>INDEX(Auxiliar_OPEX_Drivers!$B$76:$I$84,MATCH($E26,Auxiliar_OPEX_Drivers!$B$76:$B$84,0),MATCH(YEAR(K$2),Auxiliar_OPEX_Drivers!$B$76:$I$76,0))*$F26</f>
        <v>42</v>
      </c>
      <c r="L26" s="107">
        <f>INDEX(Auxiliar_OPEX_Drivers!$B$76:$I$84,MATCH($E26,Auxiliar_OPEX_Drivers!$B$76:$B$84,0),MATCH(YEAR(L$2),Auxiliar_OPEX_Drivers!$B$76:$I$76,0))*$F26</f>
        <v>42</v>
      </c>
      <c r="M26" s="107">
        <f>INDEX(Auxiliar_OPEX_Drivers!$B$76:$I$84,MATCH($E26,Auxiliar_OPEX_Drivers!$B$76:$B$84,0),MATCH(YEAR(M$2),Auxiliar_OPEX_Drivers!$B$76:$I$76,0))*$F26</f>
        <v>42</v>
      </c>
      <c r="N26" s="107">
        <f>INDEX(Auxiliar_OPEX_Drivers!$B$76:$I$84,MATCH($E26,Auxiliar_OPEX_Drivers!$B$76:$B$84,0),MATCH(YEAR(N$2),Auxiliar_OPEX_Drivers!$B$76:$I$76,0))*$F26</f>
        <v>44.077581029492301</v>
      </c>
      <c r="O26" s="107">
        <f>INDEX(Auxiliar_OPEX_Drivers!$B$76:$I$84,MATCH($E26,Auxiliar_OPEX_Drivers!$B$76:$B$84,0),MATCH(YEAR(O$2),Auxiliar_OPEX_Drivers!$B$76:$I$76,0))*$F26</f>
        <v>44.077581029492301</v>
      </c>
      <c r="P26" s="107">
        <f>INDEX(Auxiliar_OPEX_Drivers!$B$76:$I$84,MATCH($E26,Auxiliar_OPEX_Drivers!$B$76:$B$84,0),MATCH(YEAR(P$2),Auxiliar_OPEX_Drivers!$B$76:$I$76,0))*$F26</f>
        <v>44.077581029492301</v>
      </c>
      <c r="Q26" s="107">
        <f>INDEX(Auxiliar_OPEX_Drivers!$B$76:$I$84,MATCH($E26,Auxiliar_OPEX_Drivers!$B$76:$B$84,0),MATCH(YEAR(Q$2),Auxiliar_OPEX_Drivers!$B$76:$I$76,0))*$F26</f>
        <v>44.077581029492301</v>
      </c>
      <c r="R26" s="107">
        <f>INDEX(Auxiliar_OPEX_Drivers!$B$76:$I$84,MATCH($E26,Auxiliar_OPEX_Drivers!$B$76:$B$84,0),MATCH(YEAR(R$2),Auxiliar_OPEX_Drivers!$B$76:$I$76,0))*$F26</f>
        <v>44.077581029492301</v>
      </c>
      <c r="S26" s="107">
        <f>INDEX(Auxiliar_OPEX_Drivers!$B$76:$I$84,MATCH($E26,Auxiliar_OPEX_Drivers!$B$76:$B$84,0),MATCH(YEAR(S$2),Auxiliar_OPEX_Drivers!$B$76:$I$76,0))*$F26</f>
        <v>44.077581029492301</v>
      </c>
      <c r="T26" s="107">
        <f>INDEX(Auxiliar_OPEX_Drivers!$B$76:$I$84,MATCH($E26,Auxiliar_OPEX_Drivers!$B$76:$B$84,0),MATCH(YEAR(T$2),Auxiliar_OPEX_Drivers!$B$76:$I$76,0))*$F26</f>
        <v>44.077581029492301</v>
      </c>
      <c r="U26" s="107">
        <f>INDEX(Auxiliar_OPEX_Drivers!$B$76:$I$84,MATCH($E26,Auxiliar_OPEX_Drivers!$B$76:$B$84,0),MATCH(YEAR(U$2),Auxiliar_OPEX_Drivers!$B$76:$I$76,0))*$F26</f>
        <v>44.077581029492301</v>
      </c>
      <c r="V26" s="107">
        <f>INDEX(Auxiliar_OPEX_Drivers!$B$76:$I$84,MATCH($E26,Auxiliar_OPEX_Drivers!$B$76:$B$84,0),MATCH(YEAR(V$2),Auxiliar_OPEX_Drivers!$B$76:$I$76,0))*$F26</f>
        <v>44.077581029492301</v>
      </c>
      <c r="W26" s="107">
        <f>INDEX(Auxiliar_OPEX_Drivers!$B$76:$I$84,MATCH($E26,Auxiliar_OPEX_Drivers!$B$76:$B$84,0),MATCH(YEAR(W$2),Auxiliar_OPEX_Drivers!$B$76:$I$76,0))*$F26</f>
        <v>44.077581029492301</v>
      </c>
      <c r="X26" s="107">
        <f>INDEX(Auxiliar_OPEX_Drivers!$B$76:$I$84,MATCH($E26,Auxiliar_OPEX_Drivers!$B$76:$B$84,0),MATCH(YEAR(X$2),Auxiliar_OPEX_Drivers!$B$76:$I$76,0))*$F26</f>
        <v>44.077581029492301</v>
      </c>
      <c r="Y26" s="107">
        <f>INDEX(Auxiliar_OPEX_Drivers!$B$76:$I$84,MATCH($E26,Auxiliar_OPEX_Drivers!$B$76:$B$84,0),MATCH(YEAR(Y$2),Auxiliar_OPEX_Drivers!$B$76:$I$76,0))*$F26</f>
        <v>44.077581029492301</v>
      </c>
      <c r="Z26" s="107">
        <f>INDEX(Auxiliar_OPEX_Drivers!$B$76:$I$84,MATCH($E26,Auxiliar_OPEX_Drivers!$B$76:$B$84,0),MATCH(YEAR(Z$2),Auxiliar_OPEX_Drivers!$B$76:$I$76,0))*$F26</f>
        <v>46.235865069558983</v>
      </c>
      <c r="AA26" s="107">
        <f>INDEX(Auxiliar_OPEX_Drivers!$B$76:$I$84,MATCH($E26,Auxiliar_OPEX_Drivers!$B$76:$B$84,0),MATCH(YEAR(AA$2),Auxiliar_OPEX_Drivers!$B$76:$I$76,0))*$F26</f>
        <v>46.235865069558983</v>
      </c>
      <c r="AB26" s="107">
        <f>INDEX(Auxiliar_OPEX_Drivers!$B$76:$I$84,MATCH($E26,Auxiliar_OPEX_Drivers!$B$76:$B$84,0),MATCH(YEAR(AB$2),Auxiliar_OPEX_Drivers!$B$76:$I$76,0))*$F26</f>
        <v>46.235865069558983</v>
      </c>
      <c r="AC26" s="107">
        <f>INDEX(Auxiliar_OPEX_Drivers!$B$76:$I$84,MATCH($E26,Auxiliar_OPEX_Drivers!$B$76:$B$84,0),MATCH(YEAR(AC$2),Auxiliar_OPEX_Drivers!$B$76:$I$76,0))*$F26</f>
        <v>46.235865069558983</v>
      </c>
      <c r="AD26" s="107">
        <f>INDEX(Auxiliar_OPEX_Drivers!$B$76:$I$84,MATCH($E26,Auxiliar_OPEX_Drivers!$B$76:$B$84,0),MATCH(YEAR(AD$2),Auxiliar_OPEX_Drivers!$B$76:$I$76,0))*$F26</f>
        <v>46.235865069558983</v>
      </c>
      <c r="AE26" s="107">
        <f>INDEX(Auxiliar_OPEX_Drivers!$B$76:$I$84,MATCH($E26,Auxiliar_OPEX_Drivers!$B$76:$B$84,0),MATCH(YEAR(AE$2),Auxiliar_OPEX_Drivers!$B$76:$I$76,0))*$F26</f>
        <v>46.235865069558983</v>
      </c>
      <c r="AF26" s="107">
        <f>INDEX(Auxiliar_OPEX_Drivers!$B$76:$I$84,MATCH($E26,Auxiliar_OPEX_Drivers!$B$76:$B$84,0),MATCH(YEAR(AF$2),Auxiliar_OPEX_Drivers!$B$76:$I$76,0))*$F26</f>
        <v>46.235865069558983</v>
      </c>
      <c r="AG26" s="107">
        <f>INDEX(Auxiliar_OPEX_Drivers!$B$76:$I$84,MATCH($E26,Auxiliar_OPEX_Drivers!$B$76:$B$84,0),MATCH(YEAR(AG$2),Auxiliar_OPEX_Drivers!$B$76:$I$76,0))*$F26</f>
        <v>46.235865069558983</v>
      </c>
      <c r="AH26" s="107">
        <f>INDEX(Auxiliar_OPEX_Drivers!$B$76:$I$84,MATCH($E26,Auxiliar_OPEX_Drivers!$B$76:$B$84,0),MATCH(YEAR(AH$2),Auxiliar_OPEX_Drivers!$B$76:$I$76,0))*$F26</f>
        <v>46.235865069558983</v>
      </c>
      <c r="AI26" s="107">
        <f>INDEX(Auxiliar_OPEX_Drivers!$B$76:$I$84,MATCH($E26,Auxiliar_OPEX_Drivers!$B$76:$B$84,0),MATCH(YEAR(AI$2),Auxiliar_OPEX_Drivers!$B$76:$I$76,0))*$F26</f>
        <v>46.235865069558983</v>
      </c>
      <c r="AJ26" s="107">
        <f>INDEX(Auxiliar_OPEX_Drivers!$B$76:$I$84,MATCH($E26,Auxiliar_OPEX_Drivers!$B$76:$B$84,0),MATCH(YEAR(AJ$2),Auxiliar_OPEX_Drivers!$B$76:$I$76,0))*$F26</f>
        <v>46.235865069558983</v>
      </c>
      <c r="AK26" s="107">
        <f>INDEX(Auxiliar_OPEX_Drivers!$B$76:$I$84,MATCH($E26,Auxiliar_OPEX_Drivers!$B$76:$B$84,0),MATCH(YEAR(AK$2),Auxiliar_OPEX_Drivers!$B$76:$I$76,0))*$F26</f>
        <v>46.235865069558983</v>
      </c>
      <c r="AL26" s="107">
        <f>INDEX(Auxiliar_OPEX_Drivers!$B$76:$I$84,MATCH($E26,Auxiliar_OPEX_Drivers!$B$76:$B$84,0),MATCH(YEAR(AL$2),Auxiliar_OPEX_Drivers!$B$76:$I$76,0))*$F26</f>
        <v>48.619230443576299</v>
      </c>
      <c r="AM26" s="107">
        <f>INDEX(Auxiliar_OPEX_Drivers!$B$76:$I$84,MATCH($E26,Auxiliar_OPEX_Drivers!$B$76:$B$84,0),MATCH(YEAR(AM$2),Auxiliar_OPEX_Drivers!$B$76:$I$76,0))*$F26</f>
        <v>48.619230443576299</v>
      </c>
      <c r="AN26" s="107">
        <f>INDEX(Auxiliar_OPEX_Drivers!$B$76:$I$84,MATCH($E26,Auxiliar_OPEX_Drivers!$B$76:$B$84,0),MATCH(YEAR(AN$2),Auxiliar_OPEX_Drivers!$B$76:$I$76,0))*$F26</f>
        <v>48.619230443576299</v>
      </c>
      <c r="AO26" s="107">
        <f>INDEX(Auxiliar_OPEX_Drivers!$B$76:$I$84,MATCH($E26,Auxiliar_OPEX_Drivers!$B$76:$B$84,0),MATCH(YEAR(AO$2),Auxiliar_OPEX_Drivers!$B$76:$I$76,0))*$F26</f>
        <v>48.619230443576299</v>
      </c>
      <c r="AP26" s="107">
        <f>INDEX(Auxiliar_OPEX_Drivers!$B$76:$I$84,MATCH($E26,Auxiliar_OPEX_Drivers!$B$76:$B$84,0),MATCH(YEAR(AP$2),Auxiliar_OPEX_Drivers!$B$76:$I$76,0))*$F26</f>
        <v>48.619230443576299</v>
      </c>
      <c r="AQ26" s="107">
        <f>INDEX(Auxiliar_OPEX_Drivers!$B$76:$I$84,MATCH($E26,Auxiliar_OPEX_Drivers!$B$76:$B$84,0),MATCH(YEAR(AQ$2),Auxiliar_OPEX_Drivers!$B$76:$I$76,0))*$F26</f>
        <v>48.619230443576299</v>
      </c>
      <c r="AR26" s="107">
        <f>INDEX(Auxiliar_OPEX_Drivers!$B$76:$I$84,MATCH($E26,Auxiliar_OPEX_Drivers!$B$76:$B$84,0),MATCH(YEAR(AR$2),Auxiliar_OPEX_Drivers!$B$76:$I$76,0))*$F26</f>
        <v>48.619230443576299</v>
      </c>
      <c r="AS26" s="107">
        <f>INDEX(Auxiliar_OPEX_Drivers!$B$76:$I$84,MATCH($E26,Auxiliar_OPEX_Drivers!$B$76:$B$84,0),MATCH(YEAR(AS$2),Auxiliar_OPEX_Drivers!$B$76:$I$76,0))*$F26</f>
        <v>48.619230443576299</v>
      </c>
      <c r="AT26" s="107">
        <f>INDEX(Auxiliar_OPEX_Drivers!$B$76:$I$84,MATCH($E26,Auxiliar_OPEX_Drivers!$B$76:$B$84,0),MATCH(YEAR(AT$2),Auxiliar_OPEX_Drivers!$B$76:$I$76,0))*$F26</f>
        <v>48.619230443576299</v>
      </c>
      <c r="AU26" s="107">
        <f>INDEX(Auxiliar_OPEX_Drivers!$B$76:$I$84,MATCH($E26,Auxiliar_OPEX_Drivers!$B$76:$B$84,0),MATCH(YEAR(AU$2),Auxiliar_OPEX_Drivers!$B$76:$I$76,0))*$F26</f>
        <v>48.619230443576299</v>
      </c>
      <c r="AV26" s="107">
        <f>INDEX(Auxiliar_OPEX_Drivers!$B$76:$I$84,MATCH($E26,Auxiliar_OPEX_Drivers!$B$76:$B$84,0),MATCH(YEAR(AV$2),Auxiliar_OPEX_Drivers!$B$76:$I$76,0))*$F26</f>
        <v>48.619230443576299</v>
      </c>
      <c r="AW26" s="107">
        <f>INDEX(Auxiliar_OPEX_Drivers!$B$76:$I$84,MATCH($E26,Auxiliar_OPEX_Drivers!$B$76:$B$84,0),MATCH(YEAR(AW$2),Auxiliar_OPEX_Drivers!$B$76:$I$76,0))*$F26</f>
        <v>48.619230443576299</v>
      </c>
      <c r="AX26" s="107">
        <f>INDEX(Auxiliar_OPEX_Drivers!$B$76:$I$84,MATCH($E26,Auxiliar_OPEX_Drivers!$B$76:$B$84,0),MATCH(YEAR(AX$2),Auxiliar_OPEX_Drivers!$B$76:$I$76,0))*$F26</f>
        <v>51.098094888739055</v>
      </c>
      <c r="AY26" s="107">
        <f>INDEX(Auxiliar_OPEX_Drivers!$B$76:$I$84,MATCH($E26,Auxiliar_OPEX_Drivers!$B$76:$B$84,0),MATCH(YEAR(AY$2),Auxiliar_OPEX_Drivers!$B$76:$I$76,0))*$F26</f>
        <v>51.098094888739055</v>
      </c>
      <c r="AZ26" s="107">
        <f>INDEX(Auxiliar_OPEX_Drivers!$B$76:$I$84,MATCH($E26,Auxiliar_OPEX_Drivers!$B$76:$B$84,0),MATCH(YEAR(AZ$2),Auxiliar_OPEX_Drivers!$B$76:$I$76,0))*$F26</f>
        <v>51.098094888739055</v>
      </c>
      <c r="BA26" s="107">
        <f>INDEX(Auxiliar_OPEX_Drivers!$B$76:$I$84,MATCH($E26,Auxiliar_OPEX_Drivers!$B$76:$B$84,0),MATCH(YEAR(BA$2),Auxiliar_OPEX_Drivers!$B$76:$I$76,0))*$F26</f>
        <v>51.098094888739055</v>
      </c>
      <c r="BB26" s="107">
        <f>INDEX(Auxiliar_OPEX_Drivers!$B$76:$I$84,MATCH($E26,Auxiliar_OPEX_Drivers!$B$76:$B$84,0),MATCH(YEAR(BB$2),Auxiliar_OPEX_Drivers!$B$76:$I$76,0))*$F26</f>
        <v>51.098094888739055</v>
      </c>
      <c r="BC26" s="107">
        <f>INDEX(Auxiliar_OPEX_Drivers!$B$76:$I$84,MATCH($E26,Auxiliar_OPEX_Drivers!$B$76:$B$84,0),MATCH(YEAR(BC$2),Auxiliar_OPEX_Drivers!$B$76:$I$76,0))*$F26</f>
        <v>51.098094888739055</v>
      </c>
      <c r="BD26" s="107">
        <f>INDEX(Auxiliar_OPEX_Drivers!$B$76:$I$84,MATCH($E26,Auxiliar_OPEX_Drivers!$B$76:$B$84,0),MATCH(YEAR(BD$2),Auxiliar_OPEX_Drivers!$B$76:$I$76,0))*$F26</f>
        <v>51.098094888739055</v>
      </c>
      <c r="BE26" s="107">
        <f>INDEX(Auxiliar_OPEX_Drivers!$B$76:$I$84,MATCH($E26,Auxiliar_OPEX_Drivers!$B$76:$B$84,0),MATCH(YEAR(BE$2),Auxiliar_OPEX_Drivers!$B$76:$I$76,0))*$F26</f>
        <v>51.098094888739055</v>
      </c>
      <c r="BF26" s="107">
        <f>INDEX(Auxiliar_OPEX_Drivers!$B$76:$I$84,MATCH($E26,Auxiliar_OPEX_Drivers!$B$76:$B$84,0),MATCH(YEAR(BF$2),Auxiliar_OPEX_Drivers!$B$76:$I$76,0))*$F26</f>
        <v>51.098094888739055</v>
      </c>
      <c r="BG26" s="107">
        <f>INDEX(Auxiliar_OPEX_Drivers!$B$76:$I$84,MATCH($E26,Auxiliar_OPEX_Drivers!$B$76:$B$84,0),MATCH(YEAR(BG$2),Auxiliar_OPEX_Drivers!$B$76:$I$76,0))*$F26</f>
        <v>51.098094888739055</v>
      </c>
      <c r="BH26" s="107">
        <f>INDEX(Auxiliar_OPEX_Drivers!$B$76:$I$84,MATCH($E26,Auxiliar_OPEX_Drivers!$B$76:$B$84,0),MATCH(YEAR(BH$2),Auxiliar_OPEX_Drivers!$B$76:$I$76,0))*$F26</f>
        <v>51.098094888739055</v>
      </c>
      <c r="BI26" s="107">
        <f>INDEX(Auxiliar_OPEX_Drivers!$B$76:$I$84,MATCH($E26,Auxiliar_OPEX_Drivers!$B$76:$B$84,0),MATCH(YEAR(BI$2),Auxiliar_OPEX_Drivers!$B$76:$I$76,0))*$F26</f>
        <v>51.098094888739055</v>
      </c>
      <c r="BJ26" s="107">
        <f>INDEX(Auxiliar_OPEX_Drivers!$B$76:$I$84,MATCH($E26,Auxiliar_OPEX_Drivers!$B$76:$B$84,0),MATCH(YEAR(BJ$2),Auxiliar_OPEX_Drivers!$B$76:$I$76,0))*$F26</f>
        <v>53.444917662909276</v>
      </c>
      <c r="BK26" s="107">
        <f>INDEX(Auxiliar_OPEX_Drivers!$B$76:$I$84,MATCH($E26,Auxiliar_OPEX_Drivers!$B$76:$B$84,0),MATCH(YEAR(BK$2),Auxiliar_OPEX_Drivers!$B$76:$I$76,0))*$F26</f>
        <v>53.444917662909276</v>
      </c>
      <c r="BL26" s="107">
        <f>INDEX(Auxiliar_OPEX_Drivers!$B$76:$I$84,MATCH($E26,Auxiliar_OPEX_Drivers!$B$76:$B$84,0),MATCH(YEAR(BL$2),Auxiliar_OPEX_Drivers!$B$76:$I$76,0))*$F26</f>
        <v>53.444917662909276</v>
      </c>
      <c r="BM26" s="107">
        <f>INDEX(Auxiliar_OPEX_Drivers!$B$76:$I$84,MATCH($E26,Auxiliar_OPEX_Drivers!$B$76:$B$84,0),MATCH(YEAR(BM$2),Auxiliar_OPEX_Drivers!$B$76:$I$76,0))*$F26</f>
        <v>53.444917662909276</v>
      </c>
      <c r="BN26" s="107">
        <f>INDEX(Auxiliar_OPEX_Drivers!$B$76:$I$84,MATCH($E26,Auxiliar_OPEX_Drivers!$B$76:$B$84,0),MATCH(YEAR(BN$2),Auxiliar_OPEX_Drivers!$B$76:$I$76,0))*$F26</f>
        <v>53.444917662909276</v>
      </c>
      <c r="BO26" s="107">
        <f>INDEX(Auxiliar_OPEX_Drivers!$B$76:$I$84,MATCH($E26,Auxiliar_OPEX_Drivers!$B$76:$B$84,0),MATCH(YEAR(BO$2),Auxiliar_OPEX_Drivers!$B$76:$I$76,0))*$F26</f>
        <v>53.444917662909276</v>
      </c>
      <c r="BP26" s="107">
        <f>INDEX(Auxiliar_OPEX_Drivers!$B$76:$I$84,MATCH($E26,Auxiliar_OPEX_Drivers!$B$76:$B$84,0),MATCH(YEAR(BP$2),Auxiliar_OPEX_Drivers!$B$76:$I$76,0))*$F26</f>
        <v>53.444917662909276</v>
      </c>
      <c r="BQ26" s="107">
        <f>INDEX(Auxiliar_OPEX_Drivers!$B$76:$I$84,MATCH($E26,Auxiliar_OPEX_Drivers!$B$76:$B$84,0),MATCH(YEAR(BQ$2),Auxiliar_OPEX_Drivers!$B$76:$I$76,0))*$F26</f>
        <v>53.444917662909276</v>
      </c>
      <c r="BR26" s="107">
        <f>INDEX(Auxiliar_OPEX_Drivers!$B$76:$I$84,MATCH($E26,Auxiliar_OPEX_Drivers!$B$76:$B$84,0),MATCH(YEAR(BR$2),Auxiliar_OPEX_Drivers!$B$76:$I$76,0))*$F26</f>
        <v>53.444917662909276</v>
      </c>
      <c r="BS26" s="107">
        <f>INDEX(Auxiliar_OPEX_Drivers!$B$76:$I$84,MATCH($E26,Auxiliar_OPEX_Drivers!$B$76:$B$84,0),MATCH(YEAR(BS$2),Auxiliar_OPEX_Drivers!$B$76:$I$76,0))*$F26</f>
        <v>53.444917662909276</v>
      </c>
      <c r="BT26" s="107">
        <f>INDEX(Auxiliar_OPEX_Drivers!$B$76:$I$84,MATCH($E26,Auxiliar_OPEX_Drivers!$B$76:$B$84,0),MATCH(YEAR(BT$2),Auxiliar_OPEX_Drivers!$B$76:$I$76,0))*$F26</f>
        <v>53.444917662909276</v>
      </c>
      <c r="BU26" s="107">
        <f>INDEX(Auxiliar_OPEX_Drivers!$B$76:$I$84,MATCH($E26,Auxiliar_OPEX_Drivers!$B$76:$B$84,0),MATCH(YEAR(BU$2),Auxiliar_OPEX_Drivers!$B$76:$I$76,0))*$F26</f>
        <v>53.444917662909276</v>
      </c>
      <c r="BV26" s="107">
        <f>INDEX(Auxiliar_OPEX_Drivers!$B$76:$I$84,MATCH($E26,Auxiliar_OPEX_Drivers!$B$76:$B$84,0),MATCH(YEAR(BV$2),Auxiliar_OPEX_Drivers!$B$76:$I$76,0))*$F26</f>
        <v>55.616787019407262</v>
      </c>
      <c r="BW26" s="107">
        <f>INDEX(Auxiliar_OPEX_Drivers!$B$76:$I$84,MATCH($E26,Auxiliar_OPEX_Drivers!$B$76:$B$84,0),MATCH(YEAR(BW$2),Auxiliar_OPEX_Drivers!$B$76:$I$76,0))*$F26</f>
        <v>55.616787019407262</v>
      </c>
      <c r="BX26" s="107">
        <f>INDEX(Auxiliar_OPEX_Drivers!$B$76:$I$84,MATCH($E26,Auxiliar_OPEX_Drivers!$B$76:$B$84,0),MATCH(YEAR(BX$2),Auxiliar_OPEX_Drivers!$B$76:$I$76,0))*$F26</f>
        <v>55.616787019407262</v>
      </c>
      <c r="BY26" s="107">
        <f>INDEX(Auxiliar_OPEX_Drivers!$B$76:$I$84,MATCH($E26,Auxiliar_OPEX_Drivers!$B$76:$B$84,0),MATCH(YEAR(BY$2),Auxiliar_OPEX_Drivers!$B$76:$I$76,0))*$F26</f>
        <v>55.616787019407262</v>
      </c>
      <c r="BZ26" s="107">
        <f>INDEX(Auxiliar_OPEX_Drivers!$B$76:$I$84,MATCH($E26,Auxiliar_OPEX_Drivers!$B$76:$B$84,0),MATCH(YEAR(BZ$2),Auxiliar_OPEX_Drivers!$B$76:$I$76,0))*$F26</f>
        <v>55.616787019407262</v>
      </c>
      <c r="CA26" s="107">
        <f>INDEX(Auxiliar_OPEX_Drivers!$B$76:$I$84,MATCH($E26,Auxiliar_OPEX_Drivers!$B$76:$B$84,0),MATCH(YEAR(CA$2),Auxiliar_OPEX_Drivers!$B$76:$I$76,0))*$F26</f>
        <v>55.616787019407262</v>
      </c>
      <c r="CB26" s="107">
        <f>INDEX(Auxiliar_OPEX_Drivers!$B$76:$I$84,MATCH($E26,Auxiliar_OPEX_Drivers!$B$76:$B$84,0),MATCH(YEAR(CB$2),Auxiliar_OPEX_Drivers!$B$76:$I$76,0))*$F26</f>
        <v>55.616787019407262</v>
      </c>
      <c r="CC26" s="107">
        <f>INDEX(Auxiliar_OPEX_Drivers!$B$76:$I$84,MATCH($E26,Auxiliar_OPEX_Drivers!$B$76:$B$84,0),MATCH(YEAR(CC$2),Auxiliar_OPEX_Drivers!$B$76:$I$76,0))*$F26</f>
        <v>55.616787019407262</v>
      </c>
      <c r="CD26" s="107">
        <f>INDEX(Auxiliar_OPEX_Drivers!$B$76:$I$84,MATCH($E26,Auxiliar_OPEX_Drivers!$B$76:$B$84,0),MATCH(YEAR(CD$2),Auxiliar_OPEX_Drivers!$B$76:$I$76,0))*$F26</f>
        <v>55.616787019407262</v>
      </c>
      <c r="CE26" s="107">
        <f>INDEX(Auxiliar_OPEX_Drivers!$B$76:$I$84,MATCH($E26,Auxiliar_OPEX_Drivers!$B$76:$B$84,0),MATCH(YEAR(CE$2),Auxiliar_OPEX_Drivers!$B$76:$I$76,0))*$F26</f>
        <v>55.616787019407262</v>
      </c>
      <c r="CF26" s="107">
        <f>INDEX(Auxiliar_OPEX_Drivers!$B$76:$I$84,MATCH($E26,Auxiliar_OPEX_Drivers!$B$76:$B$84,0),MATCH(YEAR(CF$2),Auxiliar_OPEX_Drivers!$B$76:$I$76,0))*$F26</f>
        <v>55.616787019407262</v>
      </c>
      <c r="CG26" s="107">
        <f>INDEX(Auxiliar_OPEX_Drivers!$B$76:$I$84,MATCH($E26,Auxiliar_OPEX_Drivers!$B$76:$B$84,0),MATCH(YEAR(CG$2),Auxiliar_OPEX_Drivers!$B$76:$I$76,0))*$F26</f>
        <v>55.616787019407262</v>
      </c>
      <c r="CI26" s="51">
        <f>INDEX(Auxiliar_OPEX_CustosUnit!$A$1:$R$129,MATCH(Auxiliar_OPEX_P!$A26,Auxiliar_OPEX_CustosUnit!$A$1:$A$129,0),MATCH(CI$2,Auxiliar_OPEX_CustosUnit!$A$3:$Q$3,0))*(1-DRE_Auxiliar!$A$5)</f>
        <v>13012.582503903557</v>
      </c>
      <c r="CJ26" s="51">
        <f>INDEX(Auxiliar_OPEX_CustosUnit!$A$1:$R$129,MATCH(Auxiliar_OPEX_P!$A26,Auxiliar_OPEX_CustosUnit!$A$1:$A$129,0),MATCH(CJ$2,Auxiliar_OPEX_CustosUnit!$A$3:$Q$3,0))*(1-DRE_Auxiliar!$A$5)</f>
        <v>13434.169631871098</v>
      </c>
      <c r="CK26" s="51">
        <f>INDEX(Auxiliar_OPEX_CustosUnit!$A$1:$R$129,MATCH(Auxiliar_OPEX_P!$A26,Auxiliar_OPEX_CustosUnit!$A$1:$A$129,0),MATCH(CK$2,Auxiliar_OPEX_CustosUnit!$A$3:$Q$3,0))*(1-DRE_Auxiliar!$A$5)</f>
        <v>13916.905467060338</v>
      </c>
      <c r="CL26" s="51">
        <f>INDEX(Auxiliar_OPEX_CustosUnit!$A$1:$R$129,MATCH(Auxiliar_OPEX_P!$A26,Auxiliar_OPEX_CustosUnit!$A$1:$A$129,0),MATCH(CL$2,Auxiliar_OPEX_CustosUnit!$A$3:$Q$3,0))*(1-DRE_Auxiliar!$A$5)</f>
        <v>13914.92820813234</v>
      </c>
      <c r="CM26" s="51">
        <f>INDEX(Auxiliar_OPEX_CustosUnit!$A$1:$R$129,MATCH(Auxiliar_OPEX_P!$A26,Auxiliar_OPEX_CustosUnit!$A$1:$A$129,0),MATCH(CM$2,Auxiliar_OPEX_CustosUnit!$A$3:$Q$3,0))*(1-DRE_Auxiliar!$A$5)</f>
        <v>13925.540612348543</v>
      </c>
      <c r="CN26" s="51">
        <f>INDEX(Auxiliar_OPEX_CustosUnit!$A$1:$R$129,MATCH(Auxiliar_OPEX_P!$A26,Auxiliar_OPEX_CustosUnit!$A$1:$A$129,0),MATCH(CN$2,Auxiliar_OPEX_CustosUnit!$A$3:$Q$3,0))*(1-DRE_Auxiliar!$A$5)</f>
        <v>14841.901149023917</v>
      </c>
      <c r="CO26" s="51">
        <f>INDEX(Auxiliar_OPEX_CustosUnit!$A$1:$R$129,MATCH(Auxiliar_OPEX_P!$A26,Auxiliar_OPEX_CustosUnit!$A$1:$A$129,0),MATCH(CO$2,Auxiliar_OPEX_CustosUnit!$A$3:$Q$3,0))*(1-DRE_Auxiliar!$A$5)</f>
        <v>14386.17393727214</v>
      </c>
      <c r="CP26" s="51">
        <f>INDEX(Auxiliar_OPEX_CustosUnit!$A$1:$R$129,MATCH(Auxiliar_OPEX_P!$A26,Auxiliar_OPEX_CustosUnit!$A$1:$A$129,0),MATCH(CP$2,Auxiliar_OPEX_CustosUnit!$A$3:$Q$3,0))*(1-DRE_Auxiliar!$A$5)</f>
        <v>14833.789685989552</v>
      </c>
      <c r="CQ26" s="51">
        <f>INDEX(Auxiliar_OPEX_CustosUnit!$A$1:$R$129,MATCH(Auxiliar_OPEX_P!$A26,Auxiliar_OPEX_CustosUnit!$A$1:$A$129,0),MATCH(CQ$2,Auxiliar_OPEX_CustosUnit!$A$3:$Q$3,0))*(1-DRE_Auxiliar!$A$5)</f>
        <v>14839.00853484702</v>
      </c>
      <c r="CR26" s="51">
        <f>INDEX(Auxiliar_OPEX_CustosUnit!$A$1:$R$129,MATCH(Auxiliar_OPEX_P!$A26,Auxiliar_OPEX_CustosUnit!$A$1:$A$129,0),MATCH(CR$2,Auxiliar_OPEX_CustosUnit!$A$3:$Q$3,0))*(1-DRE_Auxiliar!$A$5)</f>
        <v>14839.00853484702</v>
      </c>
      <c r="CS26" s="51">
        <f>INDEX(Auxiliar_OPEX_CustosUnit!$A$1:$R$129,MATCH(Auxiliar_OPEX_P!$A26,Auxiliar_OPEX_CustosUnit!$A$1:$A$129,0),MATCH(CS$2,Auxiliar_OPEX_CustosUnit!$A$3:$Q$3,0))*(1-DRE_Auxiliar!$A$5)</f>
        <v>14391.392786129707</v>
      </c>
      <c r="CT26" s="51">
        <f>INDEX(Auxiliar_OPEX_CustosUnit!$A$1:$R$129,MATCH(Auxiliar_OPEX_P!$A26,Auxiliar_OPEX_CustosUnit!$A$1:$A$129,0),MATCH(CT$2,Auxiliar_OPEX_CustosUnit!$A$3:$Q$3,0))*(1-DRE_Auxiliar!$A$5)</f>
        <v>14105.468194948247</v>
      </c>
      <c r="CU26" s="53">
        <f t="shared" si="227"/>
        <v>13012.582503903557</v>
      </c>
      <c r="CV26" s="53">
        <f t="shared" si="228"/>
        <v>13434.169631871098</v>
      </c>
      <c r="CW26" s="53">
        <f t="shared" si="229"/>
        <v>13916.905467060338</v>
      </c>
      <c r="CX26" s="53">
        <f t="shared" si="230"/>
        <v>13914.92820813234</v>
      </c>
      <c r="CY26" s="53">
        <f t="shared" si="231"/>
        <v>13925.540612348543</v>
      </c>
      <c r="CZ26" s="53">
        <f t="shared" si="232"/>
        <v>14841.901149023917</v>
      </c>
      <c r="DA26" s="53">
        <f t="shared" si="233"/>
        <v>14386.17393727214</v>
      </c>
      <c r="DB26" s="53">
        <f t="shared" si="234"/>
        <v>14833.789685989552</v>
      </c>
      <c r="DC26" s="53">
        <f t="shared" si="235"/>
        <v>14839.00853484702</v>
      </c>
      <c r="DD26" s="53">
        <f t="shared" si="236"/>
        <v>14839.00853484702</v>
      </c>
      <c r="DE26" s="53">
        <f t="shared" si="237"/>
        <v>14391.392786129707</v>
      </c>
      <c r="DF26" s="53">
        <f t="shared" si="238"/>
        <v>14105.468194948247</v>
      </c>
      <c r="DG26" s="53">
        <f t="shared" si="239"/>
        <v>13012.582503903557</v>
      </c>
      <c r="DH26" s="53">
        <f t="shared" si="240"/>
        <v>13434.169631871098</v>
      </c>
      <c r="DI26" s="53">
        <f t="shared" si="241"/>
        <v>13916.905467060338</v>
      </c>
      <c r="DJ26" s="53">
        <f t="shared" si="242"/>
        <v>13914.92820813234</v>
      </c>
      <c r="DK26" s="53">
        <f t="shared" si="243"/>
        <v>13925.540612348543</v>
      </c>
      <c r="DL26" s="53">
        <f t="shared" si="244"/>
        <v>14841.901149023917</v>
      </c>
      <c r="DM26" s="53">
        <f t="shared" si="245"/>
        <v>14386.17393727214</v>
      </c>
      <c r="DN26" s="53">
        <f t="shared" si="246"/>
        <v>14833.789685989552</v>
      </c>
      <c r="DO26" s="53">
        <f t="shared" si="247"/>
        <v>14839.00853484702</v>
      </c>
      <c r="DP26" s="53">
        <f t="shared" si="248"/>
        <v>14839.00853484702</v>
      </c>
      <c r="DQ26" s="53">
        <f t="shared" si="249"/>
        <v>14391.392786129707</v>
      </c>
      <c r="DR26" s="53">
        <f t="shared" si="250"/>
        <v>14105.468194948247</v>
      </c>
      <c r="DS26" s="53">
        <f t="shared" si="251"/>
        <v>13012.582503903557</v>
      </c>
      <c r="DT26" s="53">
        <f t="shared" si="252"/>
        <v>13434.169631871098</v>
      </c>
      <c r="DU26" s="53">
        <f t="shared" si="253"/>
        <v>13916.905467060338</v>
      </c>
      <c r="DV26" s="53">
        <f t="shared" si="254"/>
        <v>13914.92820813234</v>
      </c>
      <c r="DW26" s="53">
        <f t="shared" si="255"/>
        <v>13925.540612348543</v>
      </c>
      <c r="DX26" s="53">
        <f t="shared" si="256"/>
        <v>14841.901149023917</v>
      </c>
      <c r="DY26" s="53">
        <f t="shared" si="257"/>
        <v>14386.17393727214</v>
      </c>
      <c r="DZ26" s="53">
        <f t="shared" si="258"/>
        <v>14833.789685989552</v>
      </c>
      <c r="EA26" s="53">
        <f t="shared" si="259"/>
        <v>14839.00853484702</v>
      </c>
      <c r="EB26" s="53">
        <f t="shared" si="260"/>
        <v>14839.00853484702</v>
      </c>
      <c r="EC26" s="53">
        <f t="shared" si="261"/>
        <v>14391.392786129707</v>
      </c>
      <c r="ED26" s="53">
        <f t="shared" si="262"/>
        <v>14105.468194948247</v>
      </c>
      <c r="EE26" s="53">
        <f t="shared" si="263"/>
        <v>13012.582503903557</v>
      </c>
      <c r="EF26" s="53">
        <f t="shared" si="264"/>
        <v>13434.169631871098</v>
      </c>
      <c r="EG26" s="53">
        <f t="shared" si="265"/>
        <v>13916.905467060338</v>
      </c>
      <c r="EH26" s="53">
        <f t="shared" si="266"/>
        <v>13914.92820813234</v>
      </c>
      <c r="EI26" s="53">
        <f t="shared" si="267"/>
        <v>13925.540612348543</v>
      </c>
      <c r="EJ26" s="53">
        <f t="shared" si="268"/>
        <v>14841.901149023917</v>
      </c>
      <c r="EK26" s="53">
        <f t="shared" si="269"/>
        <v>14386.17393727214</v>
      </c>
      <c r="EL26" s="53">
        <f t="shared" si="270"/>
        <v>14833.789685989552</v>
      </c>
      <c r="EM26" s="53">
        <f t="shared" si="271"/>
        <v>14839.00853484702</v>
      </c>
      <c r="EN26" s="53">
        <f t="shared" si="272"/>
        <v>14839.00853484702</v>
      </c>
      <c r="EO26" s="53">
        <f t="shared" si="273"/>
        <v>14391.392786129707</v>
      </c>
      <c r="EP26" s="53">
        <f t="shared" si="274"/>
        <v>14105.468194948247</v>
      </c>
      <c r="EQ26" s="53">
        <f t="shared" si="275"/>
        <v>13012.582503903557</v>
      </c>
      <c r="ER26" s="53">
        <f t="shared" si="276"/>
        <v>13434.169631871098</v>
      </c>
      <c r="ES26" s="53">
        <f t="shared" si="277"/>
        <v>13916.905467060338</v>
      </c>
      <c r="ET26" s="53">
        <f t="shared" si="278"/>
        <v>13914.92820813234</v>
      </c>
      <c r="EU26" s="53">
        <f t="shared" si="279"/>
        <v>13925.540612348543</v>
      </c>
      <c r="EV26" s="53">
        <f t="shared" si="280"/>
        <v>14841.901149023917</v>
      </c>
      <c r="EW26" s="53">
        <f t="shared" si="281"/>
        <v>14386.17393727214</v>
      </c>
      <c r="EX26" s="53">
        <f t="shared" si="282"/>
        <v>14833.789685989552</v>
      </c>
      <c r="EY26" s="53">
        <f t="shared" si="283"/>
        <v>14839.00853484702</v>
      </c>
      <c r="EZ26" s="53">
        <f t="shared" si="284"/>
        <v>14839.00853484702</v>
      </c>
      <c r="FA26" s="53">
        <f t="shared" si="285"/>
        <v>14391.392786129707</v>
      </c>
      <c r="FB26" s="53">
        <f t="shared" si="286"/>
        <v>14105.468194948247</v>
      </c>
      <c r="FC26" s="53">
        <f t="shared" si="287"/>
        <v>13012.582503903557</v>
      </c>
      <c r="FD26" s="53">
        <f t="shared" si="288"/>
        <v>13434.169631871098</v>
      </c>
      <c r="FE26" s="53">
        <f t="shared" si="289"/>
        <v>13916.905467060338</v>
      </c>
      <c r="FF26" s="53">
        <f t="shared" si="290"/>
        <v>13914.92820813234</v>
      </c>
      <c r="FG26" s="53">
        <f t="shared" si="291"/>
        <v>13925.540612348543</v>
      </c>
      <c r="FH26" s="53">
        <f t="shared" si="292"/>
        <v>14841.901149023917</v>
      </c>
      <c r="FI26" s="53">
        <f t="shared" si="293"/>
        <v>14386.17393727214</v>
      </c>
      <c r="FJ26" s="53">
        <f t="shared" si="294"/>
        <v>14833.789685989552</v>
      </c>
      <c r="FK26" s="53">
        <f t="shared" si="295"/>
        <v>14839.00853484702</v>
      </c>
      <c r="FL26" s="53">
        <f t="shared" si="296"/>
        <v>14839.00853484702</v>
      </c>
      <c r="FM26" s="53">
        <f t="shared" si="297"/>
        <v>14391.392786129707</v>
      </c>
      <c r="FN26" s="53">
        <f t="shared" si="298"/>
        <v>14105.468194948247</v>
      </c>
      <c r="FP26" s="51">
        <f t="shared" si="299"/>
        <v>384085.90584543016</v>
      </c>
      <c r="FQ26" s="51">
        <f t="shared" si="306"/>
        <v>409360.41235168831</v>
      </c>
      <c r="FR26" s="51">
        <f t="shared" si="307"/>
        <v>396790.81783347781</v>
      </c>
      <c r="FS26" s="51">
        <f t="shared" si="308"/>
        <v>409136.68684515229</v>
      </c>
      <c r="FT26" s="51">
        <f t="shared" si="309"/>
        <v>409280.63000302966</v>
      </c>
      <c r="FU26" s="51">
        <f t="shared" si="310"/>
        <v>409280.63000302966</v>
      </c>
      <c r="FV26" s="51">
        <f t="shared" si="311"/>
        <v>396934.76099135797</v>
      </c>
      <c r="FW26" s="51">
        <f t="shared" si="312"/>
        <v>389048.56047214568</v>
      </c>
      <c r="FX26" s="51">
        <f t="shared" si="313"/>
        <v>376658.92698731163</v>
      </c>
      <c r="FY26" s="51">
        <f t="shared" si="314"/>
        <v>388862.08152671845</v>
      </c>
      <c r="FZ26" s="51">
        <f t="shared" si="315"/>
        <v>402835.23110299645</v>
      </c>
      <c r="GA26" s="51">
        <f t="shared" si="316"/>
        <v>402777.99786539946</v>
      </c>
      <c r="GB26" s="51">
        <f t="shared" si="317"/>
        <v>403085.18183780706</v>
      </c>
      <c r="GC26" s="51">
        <f t="shared" si="318"/>
        <v>429609.92251661717</v>
      </c>
      <c r="GD26" s="51">
        <f t="shared" si="319"/>
        <v>416418.55773365806</v>
      </c>
      <c r="GE26" s="51">
        <f t="shared" si="320"/>
        <v>429375.13015607651</v>
      </c>
      <c r="GF26" s="51">
        <f t="shared" si="321"/>
        <v>429526.19363714755</v>
      </c>
      <c r="GG26" s="51">
        <f t="shared" si="322"/>
        <v>429526.19363714755</v>
      </c>
      <c r="GH26" s="51">
        <f t="shared" si="323"/>
        <v>416569.62121473189</v>
      </c>
      <c r="GI26" s="51">
        <f t="shared" si="324"/>
        <v>408293.32020519843</v>
      </c>
      <c r="GJ26" s="51">
        <f t="shared" si="325"/>
        <v>395102.24741638463</v>
      </c>
      <c r="GK26" s="51">
        <f t="shared" si="326"/>
        <v>407902.93641811248</v>
      </c>
      <c r="GL26" s="51">
        <f t="shared" si="327"/>
        <v>422560.28927904367</v>
      </c>
      <c r="GM26" s="51">
        <f t="shared" si="328"/>
        <v>422500.25358313613</v>
      </c>
      <c r="GN26" s="51">
        <f t="shared" si="329"/>
        <v>422822.47899496771</v>
      </c>
      <c r="GO26" s="51">
        <f t="shared" si="330"/>
        <v>450646.01881694491</v>
      </c>
      <c r="GP26" s="51">
        <f t="shared" si="331"/>
        <v>436808.73129020573</v>
      </c>
      <c r="GQ26" s="51">
        <f t="shared" si="332"/>
        <v>450399.72971378255</v>
      </c>
      <c r="GR26" s="51">
        <f t="shared" si="333"/>
        <v>450558.19010486122</v>
      </c>
      <c r="GS26" s="51">
        <f t="shared" si="334"/>
        <v>450558.19010486122</v>
      </c>
      <c r="GT26" s="51">
        <f t="shared" si="335"/>
        <v>436967.19168128737</v>
      </c>
      <c r="GU26" s="51">
        <f t="shared" si="336"/>
        <v>428285.63684514962</v>
      </c>
      <c r="GV26" s="51">
        <f t="shared" si="337"/>
        <v>415468.96953290486</v>
      </c>
      <c r="GW26" s="51">
        <f t="shared" si="338"/>
        <v>428929.50817482837</v>
      </c>
      <c r="GX26" s="51">
        <f t="shared" si="339"/>
        <v>444342.41794446978</v>
      </c>
      <c r="GY26" s="51">
        <f t="shared" si="340"/>
        <v>444279.2875298062</v>
      </c>
      <c r="GZ26" s="51">
        <f t="shared" si="341"/>
        <v>444618.12301020755</v>
      </c>
      <c r="HA26" s="51">
        <f t="shared" si="342"/>
        <v>473875.91006200365</v>
      </c>
      <c r="HB26" s="51">
        <f t="shared" si="343"/>
        <v>459325.33833668963</v>
      </c>
      <c r="HC26" s="51">
        <f t="shared" si="344"/>
        <v>473616.92525347066</v>
      </c>
      <c r="HD26" s="51">
        <f t="shared" si="345"/>
        <v>473783.55395736633</v>
      </c>
      <c r="HE26" s="51">
        <f t="shared" si="346"/>
        <v>473783.55395736633</v>
      </c>
      <c r="HF26" s="51">
        <f t="shared" si="347"/>
        <v>459491.96704058844</v>
      </c>
      <c r="HG26" s="51">
        <f t="shared" si="348"/>
        <v>450362.89560325898</v>
      </c>
      <c r="HH26" s="51">
        <f t="shared" si="349"/>
        <v>436651.76587187074</v>
      </c>
      <c r="HI26" s="51">
        <f t="shared" si="350"/>
        <v>450798.59367032308</v>
      </c>
      <c r="HJ26" s="51">
        <f t="shared" si="351"/>
        <v>466997.33475970954</v>
      </c>
      <c r="HK26" s="51">
        <f t="shared" si="352"/>
        <v>466930.98562399903</v>
      </c>
      <c r="HL26" s="51">
        <f t="shared" si="353"/>
        <v>467287.09672183532</v>
      </c>
      <c r="HM26" s="51">
        <f t="shared" si="354"/>
        <v>498036.59985809325</v>
      </c>
      <c r="HN26" s="51">
        <f t="shared" si="355"/>
        <v>482744.16334846243</v>
      </c>
      <c r="HO26" s="51">
        <f t="shared" si="356"/>
        <v>497764.41063995013</v>
      </c>
      <c r="HP26" s="51">
        <f t="shared" si="357"/>
        <v>497939.53495280264</v>
      </c>
      <c r="HQ26" s="51">
        <f t="shared" si="358"/>
        <v>497939.53495280264</v>
      </c>
      <c r="HR26" s="51">
        <f t="shared" si="359"/>
        <v>482919.2876613182</v>
      </c>
      <c r="HS26" s="51">
        <f t="shared" si="360"/>
        <v>473324.76807935792</v>
      </c>
      <c r="HT26" s="51">
        <f t="shared" si="361"/>
        <v>456706.21821028041</v>
      </c>
      <c r="HU26" s="51">
        <f t="shared" si="362"/>
        <v>471502.77860115049</v>
      </c>
      <c r="HV26" s="51">
        <f t="shared" si="363"/>
        <v>488445.4921338195</v>
      </c>
      <c r="HW26" s="51">
        <f t="shared" si="364"/>
        <v>488376.09572867415</v>
      </c>
      <c r="HX26" s="51">
        <f t="shared" si="365"/>
        <v>488748.56222364138</v>
      </c>
      <c r="HY26" s="51">
        <f t="shared" si="366"/>
        <v>520910.32220453746</v>
      </c>
      <c r="HZ26" s="51">
        <f t="shared" si="367"/>
        <v>504915.53782163473</v>
      </c>
      <c r="IA26" s="51">
        <f t="shared" si="368"/>
        <v>520625.63193606329</v>
      </c>
      <c r="IB26" s="51">
        <f t="shared" si="305"/>
        <v>520808.7993222751</v>
      </c>
      <c r="IC26" s="51">
        <f t="shared" si="369"/>
        <v>520808.7993222751</v>
      </c>
      <c r="ID26" s="51">
        <f t="shared" si="370"/>
        <v>505098.70520784997</v>
      </c>
      <c r="IE26" s="51">
        <f t="shared" si="371"/>
        <v>495063.53050731443</v>
      </c>
      <c r="IF26" s="51">
        <f t="shared" si="372"/>
        <v>475265.63009878201</v>
      </c>
      <c r="IG26" s="51">
        <f t="shared" si="373"/>
        <v>490663.48613196547</v>
      </c>
      <c r="IH26" s="51">
        <f t="shared" si="374"/>
        <v>508294.70966608345</v>
      </c>
      <c r="II26" s="51">
        <f t="shared" si="375"/>
        <v>508222.49316255684</v>
      </c>
      <c r="IJ26" s="51">
        <f t="shared" si="376"/>
        <v>508610.09577527142</v>
      </c>
      <c r="IK26" s="51">
        <f t="shared" si="377"/>
        <v>542078.83018906147</v>
      </c>
      <c r="IL26" s="51">
        <f t="shared" si="378"/>
        <v>525434.05730240385</v>
      </c>
      <c r="IM26" s="51">
        <f t="shared" si="379"/>
        <v>541782.57081173232</v>
      </c>
      <c r="IN26" s="51">
        <f t="shared" si="380"/>
        <v>541973.18166779343</v>
      </c>
      <c r="IO26" s="51">
        <f t="shared" si="381"/>
        <v>541973.18166779343</v>
      </c>
      <c r="IP26" s="51">
        <f t="shared" si="382"/>
        <v>525624.66815846856</v>
      </c>
      <c r="IQ26" s="51">
        <f t="shared" si="383"/>
        <v>515181.68876157881</v>
      </c>
      <c r="IS26" s="51">
        <f t="shared" si="300"/>
        <v>4794051.9178201156</v>
      </c>
      <c r="IT26" s="51">
        <f t="shared" si="300"/>
        <v>5030207.1447922215</v>
      </c>
      <c r="IU26" s="51">
        <f t="shared" si="300"/>
        <v>5281861.9947493095</v>
      </c>
      <c r="IV26" s="51">
        <f t="shared" si="300"/>
        <v>5552905.9208584819</v>
      </c>
      <c r="IW26" s="51">
        <f t="shared" si="300"/>
        <v>5824447.4463903531</v>
      </c>
      <c r="IX26" s="51">
        <f t="shared" si="300"/>
        <v>6079287.7411566088</v>
      </c>
      <c r="IZ26" s="111">
        <f t="shared" si="301"/>
        <v>187623.22209078382</v>
      </c>
      <c r="JA26" s="111">
        <f t="shared" si="5"/>
        <v>193701.91825409661</v>
      </c>
      <c r="JB26" s="111">
        <f t="shared" si="6"/>
        <v>200662.2931673562</v>
      </c>
      <c r="JC26" s="111">
        <f t="shared" si="7"/>
        <v>200633.78386177696</v>
      </c>
      <c r="JD26" s="111">
        <f t="shared" si="8"/>
        <v>200786.79987320871</v>
      </c>
      <c r="JE26" s="111">
        <f t="shared" si="9"/>
        <v>213999.43590731625</v>
      </c>
      <c r="JF26" s="111">
        <f t="shared" si="10"/>
        <v>207428.48753195207</v>
      </c>
      <c r="JG26" s="111">
        <f t="shared" si="11"/>
        <v>213882.47996640895</v>
      </c>
      <c r="JH26" s="111">
        <f t="shared" si="12"/>
        <v>224541.40745489986</v>
      </c>
      <c r="JI26" s="111">
        <f t="shared" si="13"/>
        <v>224541.40745489986</v>
      </c>
      <c r="JJ26" s="111">
        <f t="shared" si="14"/>
        <v>217768.16044315125</v>
      </c>
      <c r="JK26" s="111">
        <f t="shared" si="15"/>
        <v>213441.59711655948</v>
      </c>
      <c r="JL26" s="111">
        <f t="shared" si="16"/>
        <v>196904.23273145128</v>
      </c>
      <c r="JM26" s="111">
        <f t="shared" si="17"/>
        <v>203283.6189860247</v>
      </c>
      <c r="JN26" s="111">
        <f t="shared" si="18"/>
        <v>210588.29730114003</v>
      </c>
      <c r="JO26" s="111">
        <f t="shared" si="19"/>
        <v>210558.37774812186</v>
      </c>
      <c r="JP26" s="111">
        <f t="shared" si="20"/>
        <v>210718.96288247168</v>
      </c>
      <c r="JQ26" s="111">
        <f t="shared" si="21"/>
        <v>224585.17801119943</v>
      </c>
      <c r="JR26" s="111">
        <f t="shared" si="22"/>
        <v>217689.18969082503</v>
      </c>
      <c r="JS26" s="111">
        <f t="shared" si="23"/>
        <v>224462.4367025751</v>
      </c>
      <c r="JT26" s="111">
        <f t="shared" si="24"/>
        <v>235536.20627835972</v>
      </c>
      <c r="JU26" s="111">
        <f t="shared" si="25"/>
        <v>235536.20627835972</v>
      </c>
      <c r="JV26" s="111">
        <f t="shared" si="26"/>
        <v>228431.30334123029</v>
      </c>
      <c r="JW26" s="111">
        <f t="shared" si="27"/>
        <v>223892.88735943331</v>
      </c>
      <c r="JX26" s="111">
        <f t="shared" si="28"/>
        <v>206545.76144060428</v>
      </c>
      <c r="JY26" s="111">
        <f t="shared" si="29"/>
        <v>213237.51800264657</v>
      </c>
      <c r="JZ26" s="111">
        <f t="shared" si="30"/>
        <v>220899.87408176591</v>
      </c>
      <c r="KA26" s="111">
        <f t="shared" si="31"/>
        <v>220868.48950067096</v>
      </c>
      <c r="KB26" s="111">
        <f t="shared" si="32"/>
        <v>221036.93777824333</v>
      </c>
      <c r="KC26" s="111">
        <f t="shared" si="33"/>
        <v>235582.12008505737</v>
      </c>
      <c r="KD26" s="111">
        <f t="shared" si="34"/>
        <v>228348.4657407151</v>
      </c>
      <c r="KE26" s="111">
        <f t="shared" si="35"/>
        <v>235453.3686778461</v>
      </c>
      <c r="KF26" s="111">
        <f t="shared" si="36"/>
        <v>247677.62155255649</v>
      </c>
      <c r="KG26" s="111">
        <f t="shared" si="37"/>
        <v>247677.62155255649</v>
      </c>
      <c r="KH26" s="111">
        <f t="shared" si="38"/>
        <v>240206.47523227346</v>
      </c>
      <c r="KI26" s="111">
        <f t="shared" si="39"/>
        <v>235434.11308146609</v>
      </c>
      <c r="KJ26" s="111">
        <f t="shared" si="40"/>
        <v>217192.77789043129</v>
      </c>
      <c r="KK26" s="111">
        <f t="shared" si="41"/>
        <v>224229.4809752072</v>
      </c>
      <c r="KL26" s="111">
        <f t="shared" si="42"/>
        <v>232286.81602000375</v>
      </c>
      <c r="KM26" s="111">
        <f t="shared" si="43"/>
        <v>232253.81362720032</v>
      </c>
      <c r="KN26" s="111">
        <f t="shared" si="44"/>
        <v>232430.9450729469</v>
      </c>
      <c r="KO26" s="111">
        <f t="shared" si="45"/>
        <v>247725.90212317015</v>
      </c>
      <c r="KP26" s="111">
        <f t="shared" si="46"/>
        <v>240119.36752091598</v>
      </c>
      <c r="KQ26" s="111">
        <f t="shared" si="47"/>
        <v>247590.51384120065</v>
      </c>
      <c r="KR26" s="111">
        <f t="shared" si="48"/>
        <v>260305.53121561918</v>
      </c>
      <c r="KS26" s="111">
        <f t="shared" si="49"/>
        <v>260305.53121561918</v>
      </c>
      <c r="KT26" s="111">
        <f t="shared" si="50"/>
        <v>252453.46650545229</v>
      </c>
      <c r="KU26" s="111">
        <f t="shared" si="51"/>
        <v>247437.78419619851</v>
      </c>
      <c r="KV26" s="111">
        <f t="shared" si="52"/>
        <v>228266.40966013889</v>
      </c>
      <c r="KW26" s="111">
        <f t="shared" si="53"/>
        <v>235661.88093044295</v>
      </c>
      <c r="KX26" s="111">
        <f t="shared" si="54"/>
        <v>244130.02135375098</v>
      </c>
      <c r="KY26" s="111">
        <f t="shared" si="55"/>
        <v>244095.3363251391</v>
      </c>
      <c r="KZ26" s="111">
        <f t="shared" si="56"/>
        <v>244281.49886493993</v>
      </c>
      <c r="LA26" s="111">
        <f t="shared" si="57"/>
        <v>260356.27338401612</v>
      </c>
      <c r="LB26" s="111">
        <f t="shared" si="58"/>
        <v>252361.91758417411</v>
      </c>
      <c r="LC26" s="111">
        <f t="shared" si="59"/>
        <v>260213.98229434271</v>
      </c>
      <c r="LD26" s="111">
        <f t="shared" si="60"/>
        <v>272260.79002183193</v>
      </c>
      <c r="LE26" s="111">
        <f t="shared" si="61"/>
        <v>272260.79002183193</v>
      </c>
      <c r="LF26" s="111">
        <f t="shared" si="62"/>
        <v>264048.09730143886</v>
      </c>
      <c r="LG26" s="111">
        <f t="shared" si="63"/>
        <v>258802.05576848029</v>
      </c>
      <c r="LH26" s="111">
        <f t="shared" si="64"/>
        <v>238750.18229265913</v>
      </c>
      <c r="LI26" s="111">
        <f t="shared" si="65"/>
        <v>246485.31124375659</v>
      </c>
      <c r="LJ26" s="111">
        <f t="shared" si="66"/>
        <v>255342.37467571223</v>
      </c>
      <c r="LK26" s="111">
        <f t="shared" si="67"/>
        <v>255306.09664025251</v>
      </c>
      <c r="LL26" s="111">
        <f t="shared" si="68"/>
        <v>255500.80921482574</v>
      </c>
      <c r="LM26" s="111">
        <f t="shared" si="69"/>
        <v>272313.86266608449</v>
      </c>
      <c r="LN26" s="111">
        <f t="shared" si="70"/>
        <v>263952.34374016628</v>
      </c>
      <c r="LO26" s="111">
        <f t="shared" si="71"/>
        <v>272165.03646056115</v>
      </c>
      <c r="LP26" s="111">
        <f t="shared" si="72"/>
        <v>283324.79559395992</v>
      </c>
      <c r="LQ26" s="111">
        <f t="shared" si="73"/>
        <v>283324.79559395992</v>
      </c>
      <c r="LR26" s="111">
        <f t="shared" si="74"/>
        <v>274778.35934034147</v>
      </c>
      <c r="LS26" s="111">
        <f t="shared" si="75"/>
        <v>269319.13164588087</v>
      </c>
      <c r="LT26" s="111">
        <f t="shared" si="76"/>
        <v>248452.39959328741</v>
      </c>
      <c r="LU26" s="111">
        <f t="shared" si="77"/>
        <v>256501.86506639826</v>
      </c>
      <c r="LV26" s="111">
        <f t="shared" si="78"/>
        <v>265718.85766463593</v>
      </c>
      <c r="LW26" s="111">
        <f t="shared" si="79"/>
        <v>265681.10537948186</v>
      </c>
      <c r="LX26" s="111">
        <f t="shared" si="80"/>
        <v>265883.73059182375</v>
      </c>
      <c r="LY26" s="111">
        <f t="shared" si="81"/>
        <v>283380.02497929765</v>
      </c>
      <c r="LZ26" s="111">
        <f t="shared" si="82"/>
        <v>274678.71459100844</v>
      </c>
      <c r="MA26" s="111">
        <f t="shared" si="83"/>
        <v>283225.15084462875</v>
      </c>
      <c r="MD26" s="111"/>
      <c r="ME26" s="111">
        <f t="shared" si="302"/>
        <v>178743.31014645303</v>
      </c>
      <c r="MF26" s="111">
        <f t="shared" si="84"/>
        <v>185166.17091659948</v>
      </c>
      <c r="MG26" s="111">
        <f t="shared" si="85"/>
        <v>185139.86323882767</v>
      </c>
      <c r="MH26" s="111">
        <f t="shared" si="86"/>
        <v>185281.06260657395</v>
      </c>
      <c r="MI26" s="111">
        <f t="shared" si="87"/>
        <v>197473.35435971327</v>
      </c>
      <c r="MJ26" s="111">
        <f t="shared" si="88"/>
        <v>191409.84670836755</v>
      </c>
      <c r="MK26" s="111">
        <f t="shared" si="89"/>
        <v>197365.43032773933</v>
      </c>
      <c r="ML26" s="111">
        <f t="shared" si="90"/>
        <v>207201.22338067464</v>
      </c>
      <c r="MM26" s="111">
        <f t="shared" si="91"/>
        <v>207201.22338067464</v>
      </c>
      <c r="MN26" s="111">
        <f t="shared" si="92"/>
        <v>200951.03958160992</v>
      </c>
      <c r="MO26" s="111">
        <f t="shared" si="93"/>
        <v>196958.59460469027</v>
      </c>
      <c r="MP26" s="111">
        <f t="shared" si="94"/>
        <v>181698.32626075618</v>
      </c>
      <c r="MQ26" s="111">
        <f t="shared" si="95"/>
        <v>195375.9445238942</v>
      </c>
      <c r="MR26" s="111">
        <f t="shared" si="96"/>
        <v>202396.47294806095</v>
      </c>
      <c r="MS26" s="111">
        <f t="shared" si="97"/>
        <v>202367.71725707213</v>
      </c>
      <c r="MT26" s="111">
        <f t="shared" si="98"/>
        <v>202522.05567576308</v>
      </c>
      <c r="MU26" s="111">
        <f t="shared" si="99"/>
        <v>215848.87901381549</v>
      </c>
      <c r="MV26" s="111">
        <f t="shared" si="100"/>
        <v>209221.14266083611</v>
      </c>
      <c r="MW26" s="111">
        <f t="shared" si="101"/>
        <v>215730.91230688558</v>
      </c>
      <c r="MX26" s="111">
        <f t="shared" si="102"/>
        <v>226373.91542292919</v>
      </c>
      <c r="MY26" s="111">
        <f t="shared" si="103"/>
        <v>226373.91542292919</v>
      </c>
      <c r="MZ26" s="111">
        <f t="shared" si="104"/>
        <v>219545.39117185469</v>
      </c>
      <c r="NA26" s="111">
        <f t="shared" si="105"/>
        <v>215183.5182698041</v>
      </c>
      <c r="NB26" s="111">
        <f t="shared" si="106"/>
        <v>198511.19057280876</v>
      </c>
      <c r="NC26" s="111">
        <f t="shared" si="107"/>
        <v>254542.73960594644</v>
      </c>
      <c r="ND26" s="111">
        <f t="shared" si="108"/>
        <v>263689.33410059405</v>
      </c>
      <c r="NE26" s="111">
        <f t="shared" si="109"/>
        <v>263651.87016212707</v>
      </c>
      <c r="NF26" s="111">
        <f t="shared" si="110"/>
        <v>263852.94775136554</v>
      </c>
      <c r="NG26" s="111">
        <f t="shared" si="111"/>
        <v>281215.60788323992</v>
      </c>
      <c r="NH26" s="111">
        <f t="shared" si="112"/>
        <v>272580.75688976474</v>
      </c>
      <c r="NI26" s="111">
        <f t="shared" si="113"/>
        <v>281061.91665560484</v>
      </c>
      <c r="NJ26" s="111">
        <f t="shared" si="114"/>
        <v>295654.07119534223</v>
      </c>
      <c r="NK26" s="111">
        <f t="shared" si="115"/>
        <v>295654.07119534223</v>
      </c>
      <c r="NL26" s="111">
        <f t="shared" si="116"/>
        <v>286735.72478906804</v>
      </c>
      <c r="NM26" s="111">
        <f t="shared" si="117"/>
        <v>281038.93114957743</v>
      </c>
      <c r="NN26" s="111">
        <f t="shared" si="118"/>
        <v>259264.15400394061</v>
      </c>
      <c r="NO26" s="111">
        <f t="shared" si="119"/>
        <v>264047.19228236668</v>
      </c>
      <c r="NP26" s="111">
        <f t="shared" si="120"/>
        <v>273535.31439103838</v>
      </c>
      <c r="NQ26" s="111">
        <f t="shared" si="121"/>
        <v>273496.45157460385</v>
      </c>
      <c r="NR26" s="111">
        <f t="shared" si="122"/>
        <v>273705.03726418794</v>
      </c>
      <c r="NS26" s="111">
        <f t="shared" si="123"/>
        <v>291716.00730981445</v>
      </c>
      <c r="NT26" s="111">
        <f t="shared" si="124"/>
        <v>282758.7368563991</v>
      </c>
      <c r="NU26" s="111">
        <f t="shared" si="125"/>
        <v>291556.5773563289</v>
      </c>
      <c r="NV26" s="111">
        <f t="shared" si="126"/>
        <v>306529.47308322013</v>
      </c>
      <c r="NW26" s="111">
        <f t="shared" si="127"/>
        <v>306529.47308322013</v>
      </c>
      <c r="NX26" s="111">
        <f t="shared" si="128"/>
        <v>297283.07233644114</v>
      </c>
      <c r="NY26" s="111">
        <f t="shared" si="129"/>
        <v>291376.72663480154</v>
      </c>
      <c r="NZ26" s="111">
        <f t="shared" si="130"/>
        <v>268800.9814811126</v>
      </c>
      <c r="OA26" s="111">
        <f t="shared" si="131"/>
        <v>184058.0445449343</v>
      </c>
      <c r="OB26" s="111">
        <f t="shared" si="132"/>
        <v>190671.8819678225</v>
      </c>
      <c r="OC26" s="111">
        <f t="shared" si="133"/>
        <v>190644.7920603836</v>
      </c>
      <c r="OD26" s="111">
        <f t="shared" si="134"/>
        <v>190790.18983497479</v>
      </c>
      <c r="OE26" s="111">
        <f t="shared" si="135"/>
        <v>203345.00588244232</v>
      </c>
      <c r="OF26" s="111">
        <f t="shared" si="136"/>
        <v>197101.2065454181</v>
      </c>
      <c r="OG26" s="111">
        <f t="shared" si="137"/>
        <v>203233.87284888572</v>
      </c>
      <c r="OH26" s="111">
        <f t="shared" si="138"/>
        <v>212642.74230446349</v>
      </c>
      <c r="OI26" s="111">
        <f t="shared" si="139"/>
        <v>212642.74230446349</v>
      </c>
      <c r="OJ26" s="111">
        <f t="shared" si="140"/>
        <v>206228.41616654169</v>
      </c>
      <c r="OK26" s="111">
        <f t="shared" si="141"/>
        <v>202131.12159202009</v>
      </c>
      <c r="OL26" s="111">
        <f t="shared" si="142"/>
        <v>186470.0880517191</v>
      </c>
      <c r="OM26" s="111">
        <f t="shared" si="143"/>
        <v>176679.26064765733</v>
      </c>
      <c r="ON26" s="111">
        <f t="shared" si="144"/>
        <v>183027.95303330536</v>
      </c>
      <c r="OO26" s="111">
        <f t="shared" si="145"/>
        <v>183001.94914508</v>
      </c>
      <c r="OP26" s="111">
        <f t="shared" si="146"/>
        <v>183141.51800433904</v>
      </c>
      <c r="OQ26" s="111">
        <f t="shared" si="147"/>
        <v>195193.01850961786</v>
      </c>
      <c r="OR26" s="111">
        <f t="shared" si="148"/>
        <v>189199.5295902653</v>
      </c>
      <c r="OS26" s="111">
        <f t="shared" si="149"/>
        <v>195086.34073712025</v>
      </c>
      <c r="OT26" s="111">
        <f t="shared" si="150"/>
        <v>203085.5922249502</v>
      </c>
      <c r="OU26" s="111">
        <f t="shared" si="151"/>
        <v>203085.5922249502</v>
      </c>
      <c r="OV26" s="111">
        <f t="shared" si="152"/>
        <v>196959.55562324621</v>
      </c>
      <c r="OW26" s="111">
        <f t="shared" si="153"/>
        <v>193046.4124509512</v>
      </c>
      <c r="OX26" s="111">
        <f t="shared" si="154"/>
        <v>178089.25832041935</v>
      </c>
      <c r="OY26" s="111"/>
      <c r="PA26" s="51">
        <f t="shared" si="303"/>
        <v>444616.5381125515</v>
      </c>
      <c r="PB26" s="51">
        <f t="shared" si="155"/>
        <v>419053.13444883039</v>
      </c>
      <c r="PC26" s="51">
        <f t="shared" si="156"/>
        <v>437879.30357273354</v>
      </c>
      <c r="PD26" s="51">
        <f t="shared" si="157"/>
        <v>437957.29585700098</v>
      </c>
      <c r="PE26" s="51">
        <f t="shared" si="158"/>
        <v>425765.00410386163</v>
      </c>
      <c r="PF26" s="51">
        <f t="shared" si="159"/>
        <v>413028.65030908014</v>
      </c>
      <c r="PG26" s="51">
        <f t="shared" si="160"/>
        <v>395064.23386008712</v>
      </c>
      <c r="PH26" s="51">
        <f t="shared" si="161"/>
        <v>366361.93633808824</v>
      </c>
      <c r="PI26" s="51">
        <f t="shared" si="162"/>
        <v>384944.47713206848</v>
      </c>
      <c r="PJ26" s="51">
        <f t="shared" si="163"/>
        <v>412472.48882252653</v>
      </c>
      <c r="PK26" s="51">
        <f t="shared" si="164"/>
        <v>416377.78100883105</v>
      </c>
      <c r="PL26" s="51">
        <f t="shared" si="165"/>
        <v>432105.8184595225</v>
      </c>
      <c r="PM26" s="51">
        <f t="shared" si="166"/>
        <v>458819.15600392234</v>
      </c>
      <c r="PN26" s="51">
        <f t="shared" si="167"/>
        <v>431711.27447642211</v>
      </c>
      <c r="PO26" s="51">
        <f t="shared" si="168"/>
        <v>451469.84960157948</v>
      </c>
      <c r="PP26" s="51">
        <f t="shared" si="169"/>
        <v>451545.54541628435</v>
      </c>
      <c r="PQ26" s="51">
        <f t="shared" si="170"/>
        <v>438218.72207823192</v>
      </c>
      <c r="PR26" s="51">
        <f t="shared" si="171"/>
        <v>425116.63899704698</v>
      </c>
      <c r="PS26" s="51">
        <f t="shared" si="172"/>
        <v>406004.00501487229</v>
      </c>
      <c r="PT26" s="51">
        <f t="shared" si="173"/>
        <v>375274.09343405964</v>
      </c>
      <c r="PU26" s="51">
        <f t="shared" si="174"/>
        <v>394766.53899782978</v>
      </c>
      <c r="PV26" s="51">
        <f t="shared" si="175"/>
        <v>423914.77218895487</v>
      </c>
      <c r="PW26" s="51">
        <f t="shared" si="176"/>
        <v>428185.22481400298</v>
      </c>
      <c r="PX26" s="51">
        <f t="shared" si="177"/>
        <v>445348.22620040225</v>
      </c>
      <c r="PY26" s="51">
        <f t="shared" si="178"/>
        <v>431685.39929605578</v>
      </c>
      <c r="PZ26" s="51">
        <f t="shared" si="179"/>
        <v>401467.86293032672</v>
      </c>
      <c r="QA26" s="51">
        <f t="shared" si="180"/>
        <v>422201.22822950152</v>
      </c>
      <c r="QB26" s="51">
        <f t="shared" si="181"/>
        <v>422241.44863185537</v>
      </c>
      <c r="QC26" s="51">
        <f t="shared" si="182"/>
        <v>404878.78849998099</v>
      </c>
      <c r="QD26" s="51">
        <f t="shared" si="183"/>
        <v>392817.73813275289</v>
      </c>
      <c r="QE26" s="51">
        <f t="shared" si="184"/>
        <v>371116.60754897806</v>
      </c>
      <c r="QF26" s="51">
        <f t="shared" si="185"/>
        <v>337007.67622799391</v>
      </c>
      <c r="QG26" s="51">
        <f t="shared" si="186"/>
        <v>357504.91795469332</v>
      </c>
      <c r="QH26" s="51">
        <f t="shared" si="187"/>
        <v>389893.50917540543</v>
      </c>
      <c r="QI26" s="51">
        <f t="shared" si="188"/>
        <v>395494.17000742903</v>
      </c>
      <c r="QJ26" s="51">
        <f t="shared" si="189"/>
        <v>417784.91407921375</v>
      </c>
      <c r="QK26" s="51">
        <f t="shared" si="190"/>
        <v>457554.61990280706</v>
      </c>
      <c r="QL26" s="51">
        <f t="shared" si="191"/>
        <v>425909.39146656718</v>
      </c>
      <c r="QM26" s="51">
        <f t="shared" si="192"/>
        <v>447710.98752006743</v>
      </c>
      <c r="QN26" s="51">
        <f t="shared" si="193"/>
        <v>447756.13824573485</v>
      </c>
      <c r="QO26" s="51">
        <f t="shared" si="194"/>
        <v>429745.16820010834</v>
      </c>
      <c r="QP26" s="51">
        <f t="shared" si="195"/>
        <v>416939.70541646273</v>
      </c>
      <c r="QQ26" s="51">
        <f t="shared" si="196"/>
        <v>394240.43132839614</v>
      </c>
      <c r="QR26" s="51">
        <f t="shared" si="197"/>
        <v>358388.70244878944</v>
      </c>
      <c r="QS26" s="51">
        <f t="shared" si="198"/>
        <v>379931.00151754584</v>
      </c>
      <c r="QT26" s="51">
        <f t="shared" si="199"/>
        <v>413844.28377701936</v>
      </c>
      <c r="QU26" s="51">
        <f t="shared" si="200"/>
        <v>419649.59531433653</v>
      </c>
      <c r="QV26" s="51">
        <f t="shared" si="201"/>
        <v>442767.61410566262</v>
      </c>
      <c r="QW26" s="51">
        <f t="shared" si="202"/>
        <v>574334.82869717502</v>
      </c>
      <c r="QX26" s="51">
        <f t="shared" si="203"/>
        <v>544434.19896481396</v>
      </c>
      <c r="QY26" s="51">
        <f t="shared" si="204"/>
        <v>567333.60087390919</v>
      </c>
      <c r="QZ26" s="51">
        <f t="shared" si="205"/>
        <v>567454.87633344694</v>
      </c>
      <c r="RA26" s="51">
        <f t="shared" si="206"/>
        <v>554900.06028597942</v>
      </c>
      <c r="RB26" s="51">
        <f t="shared" si="207"/>
        <v>538271.54762135237</v>
      </c>
      <c r="RC26" s="51">
        <f t="shared" si="208"/>
        <v>517528.67942667066</v>
      </c>
      <c r="RD26" s="51">
        <f t="shared" si="209"/>
        <v>482813.65819847595</v>
      </c>
      <c r="RE26" s="51">
        <f t="shared" si="210"/>
        <v>505345.34754044353</v>
      </c>
      <c r="RF26" s="51">
        <f t="shared" si="211"/>
        <v>537559.45064298995</v>
      </c>
      <c r="RG26" s="51">
        <f t="shared" si="212"/>
        <v>541551.07077690656</v>
      </c>
      <c r="RH26" s="51">
        <f t="shared" si="213"/>
        <v>557779.28338674793</v>
      </c>
      <c r="RI26" s="51">
        <f t="shared" si="214"/>
        <v>616544.92422296456</v>
      </c>
      <c r="RJ26" s="51">
        <f t="shared" si="215"/>
        <v>585839.9285284956</v>
      </c>
      <c r="RK26" s="51">
        <f t="shared" si="216"/>
        <v>609788.71925154445</v>
      </c>
      <c r="RL26" s="51">
        <f t="shared" si="217"/>
        <v>609928.07133976789</v>
      </c>
      <c r="RM26" s="51">
        <f t="shared" si="218"/>
        <v>597876.57083448907</v>
      </c>
      <c r="RN26" s="51">
        <f t="shared" si="219"/>
        <v>579947.27291902341</v>
      </c>
      <c r="RO26" s="51">
        <f t="shared" si="220"/>
        <v>558779.24553867441</v>
      </c>
      <c r="RP26" s="51">
        <f t="shared" si="221"/>
        <v>520632.43746711919</v>
      </c>
      <c r="RQ26" s="51">
        <f t="shared" si="222"/>
        <v>544079.7589734135</v>
      </c>
      <c r="RR26" s="51">
        <f t="shared" si="223"/>
        <v>577054.01170747308</v>
      </c>
      <c r="RS26" s="51">
        <f t="shared" si="224"/>
        <v>580857.18609108753</v>
      </c>
      <c r="RT26" s="51">
        <f t="shared" si="225"/>
        <v>596404.56804667576</v>
      </c>
      <c r="RU26" s="51"/>
      <c r="RV26" s="51">
        <f t="shared" si="384"/>
        <v>4985626.6620251834</v>
      </c>
      <c r="RW26" s="51">
        <f t="shared" si="384"/>
        <v>5130374.0472236089</v>
      </c>
      <c r="RX26" s="51">
        <f t="shared" si="384"/>
        <v>4744094.2607141864</v>
      </c>
      <c r="RY26" s="51">
        <f t="shared" si="384"/>
        <v>5034437.6392434975</v>
      </c>
      <c r="RZ26" s="51">
        <f t="shared" si="384"/>
        <v>6489306.6027489128</v>
      </c>
      <c r="SA26" s="51">
        <f t="shared" si="384"/>
        <v>6977732.694920728</v>
      </c>
    </row>
    <row r="27" spans="1:495" x14ac:dyDescent="0.3">
      <c r="A27" s="1">
        <v>304103</v>
      </c>
      <c r="B27" s="1" t="s">
        <v>202</v>
      </c>
      <c r="C27" s="1" t="s">
        <v>167</v>
      </c>
      <c r="D27" s="44">
        <v>4.3200000000000002E-2</v>
      </c>
      <c r="E27" s="1" t="s">
        <v>299</v>
      </c>
      <c r="F27" s="107">
        <f>VLOOKUP(A27,Auxiliar_OPEX_CustosUnit!$A$4:$E$129,COLUMN(Auxiliar_OPEX_CustosUnit!$E$3),0)</f>
        <v>70</v>
      </c>
      <c r="G27" s="107">
        <f>INDEX(Auxiliar_OPEX_Drivers!$B$76:$I$84,MATCH($E27,Auxiliar_OPEX_Drivers!$B$76:$B$84,0),MATCH(YEAR(G$2),Auxiliar_OPEX_Drivers!$B$76:$I$76,0))*$F27</f>
        <v>70</v>
      </c>
      <c r="H27" s="107">
        <f>INDEX(Auxiliar_OPEX_Drivers!$B$76:$I$84,MATCH($E27,Auxiliar_OPEX_Drivers!$B$76:$B$84,0),MATCH(YEAR(H$2),Auxiliar_OPEX_Drivers!$B$76:$I$76,0))*$F27</f>
        <v>70</v>
      </c>
      <c r="I27" s="107">
        <f>INDEX(Auxiliar_OPEX_Drivers!$B$76:$I$84,MATCH($E27,Auxiliar_OPEX_Drivers!$B$76:$B$84,0),MATCH(YEAR(I$2),Auxiliar_OPEX_Drivers!$B$76:$I$76,0))*$F27</f>
        <v>70</v>
      </c>
      <c r="J27" s="107">
        <f>INDEX(Auxiliar_OPEX_Drivers!$B$76:$I$84,MATCH($E27,Auxiliar_OPEX_Drivers!$B$76:$B$84,0),MATCH(YEAR(J$2),Auxiliar_OPEX_Drivers!$B$76:$I$76,0))*$F27</f>
        <v>70</v>
      </c>
      <c r="K27" s="107">
        <f>INDEX(Auxiliar_OPEX_Drivers!$B$76:$I$84,MATCH($E27,Auxiliar_OPEX_Drivers!$B$76:$B$84,0),MATCH(YEAR(K$2),Auxiliar_OPEX_Drivers!$B$76:$I$76,0))*$F27</f>
        <v>70</v>
      </c>
      <c r="L27" s="107">
        <f>INDEX(Auxiliar_OPEX_Drivers!$B$76:$I$84,MATCH($E27,Auxiliar_OPEX_Drivers!$B$76:$B$84,0),MATCH(YEAR(L$2),Auxiliar_OPEX_Drivers!$B$76:$I$76,0))*$F27</f>
        <v>70</v>
      </c>
      <c r="M27" s="107">
        <f>INDEX(Auxiliar_OPEX_Drivers!$B$76:$I$84,MATCH($E27,Auxiliar_OPEX_Drivers!$B$76:$B$84,0),MATCH(YEAR(M$2),Auxiliar_OPEX_Drivers!$B$76:$I$76,0))*$F27</f>
        <v>70</v>
      </c>
      <c r="N27" s="107">
        <f>INDEX(Auxiliar_OPEX_Drivers!$B$76:$I$84,MATCH($E27,Auxiliar_OPEX_Drivers!$B$76:$B$84,0),MATCH(YEAR(N$2),Auxiliar_OPEX_Drivers!$B$76:$I$76,0))*$F27</f>
        <v>73.462635049153832</v>
      </c>
      <c r="O27" s="107">
        <f>INDEX(Auxiliar_OPEX_Drivers!$B$76:$I$84,MATCH($E27,Auxiliar_OPEX_Drivers!$B$76:$B$84,0),MATCH(YEAR(O$2),Auxiliar_OPEX_Drivers!$B$76:$I$76,0))*$F27</f>
        <v>73.462635049153832</v>
      </c>
      <c r="P27" s="107">
        <f>INDEX(Auxiliar_OPEX_Drivers!$B$76:$I$84,MATCH($E27,Auxiliar_OPEX_Drivers!$B$76:$B$84,0),MATCH(YEAR(P$2),Auxiliar_OPEX_Drivers!$B$76:$I$76,0))*$F27</f>
        <v>73.462635049153832</v>
      </c>
      <c r="Q27" s="107">
        <f>INDEX(Auxiliar_OPEX_Drivers!$B$76:$I$84,MATCH($E27,Auxiliar_OPEX_Drivers!$B$76:$B$84,0),MATCH(YEAR(Q$2),Auxiliar_OPEX_Drivers!$B$76:$I$76,0))*$F27</f>
        <v>73.462635049153832</v>
      </c>
      <c r="R27" s="107">
        <f>INDEX(Auxiliar_OPEX_Drivers!$B$76:$I$84,MATCH($E27,Auxiliar_OPEX_Drivers!$B$76:$B$84,0),MATCH(YEAR(R$2),Auxiliar_OPEX_Drivers!$B$76:$I$76,0))*$F27</f>
        <v>73.462635049153832</v>
      </c>
      <c r="S27" s="107">
        <f>INDEX(Auxiliar_OPEX_Drivers!$B$76:$I$84,MATCH($E27,Auxiliar_OPEX_Drivers!$B$76:$B$84,0),MATCH(YEAR(S$2),Auxiliar_OPEX_Drivers!$B$76:$I$76,0))*$F27</f>
        <v>73.462635049153832</v>
      </c>
      <c r="T27" s="107">
        <f>INDEX(Auxiliar_OPEX_Drivers!$B$76:$I$84,MATCH($E27,Auxiliar_OPEX_Drivers!$B$76:$B$84,0),MATCH(YEAR(T$2),Auxiliar_OPEX_Drivers!$B$76:$I$76,0))*$F27</f>
        <v>73.462635049153832</v>
      </c>
      <c r="U27" s="107">
        <f>INDEX(Auxiliar_OPEX_Drivers!$B$76:$I$84,MATCH($E27,Auxiliar_OPEX_Drivers!$B$76:$B$84,0),MATCH(YEAR(U$2),Auxiliar_OPEX_Drivers!$B$76:$I$76,0))*$F27</f>
        <v>73.462635049153832</v>
      </c>
      <c r="V27" s="107">
        <f>INDEX(Auxiliar_OPEX_Drivers!$B$76:$I$84,MATCH($E27,Auxiliar_OPEX_Drivers!$B$76:$B$84,0),MATCH(YEAR(V$2),Auxiliar_OPEX_Drivers!$B$76:$I$76,0))*$F27</f>
        <v>73.462635049153832</v>
      </c>
      <c r="W27" s="107">
        <f>INDEX(Auxiliar_OPEX_Drivers!$B$76:$I$84,MATCH($E27,Auxiliar_OPEX_Drivers!$B$76:$B$84,0),MATCH(YEAR(W$2),Auxiliar_OPEX_Drivers!$B$76:$I$76,0))*$F27</f>
        <v>73.462635049153832</v>
      </c>
      <c r="X27" s="107">
        <f>INDEX(Auxiliar_OPEX_Drivers!$B$76:$I$84,MATCH($E27,Auxiliar_OPEX_Drivers!$B$76:$B$84,0),MATCH(YEAR(X$2),Auxiliar_OPEX_Drivers!$B$76:$I$76,0))*$F27</f>
        <v>73.462635049153832</v>
      </c>
      <c r="Y27" s="107">
        <f>INDEX(Auxiliar_OPEX_Drivers!$B$76:$I$84,MATCH($E27,Auxiliar_OPEX_Drivers!$B$76:$B$84,0),MATCH(YEAR(Y$2),Auxiliar_OPEX_Drivers!$B$76:$I$76,0))*$F27</f>
        <v>73.462635049153832</v>
      </c>
      <c r="Z27" s="107">
        <f>INDEX(Auxiliar_OPEX_Drivers!$B$76:$I$84,MATCH($E27,Auxiliar_OPEX_Drivers!$B$76:$B$84,0),MATCH(YEAR(Z$2),Auxiliar_OPEX_Drivers!$B$76:$I$76,0))*$F27</f>
        <v>77.059775115931643</v>
      </c>
      <c r="AA27" s="107">
        <f>INDEX(Auxiliar_OPEX_Drivers!$B$76:$I$84,MATCH($E27,Auxiliar_OPEX_Drivers!$B$76:$B$84,0),MATCH(YEAR(AA$2),Auxiliar_OPEX_Drivers!$B$76:$I$76,0))*$F27</f>
        <v>77.059775115931643</v>
      </c>
      <c r="AB27" s="107">
        <f>INDEX(Auxiliar_OPEX_Drivers!$B$76:$I$84,MATCH($E27,Auxiliar_OPEX_Drivers!$B$76:$B$84,0),MATCH(YEAR(AB$2),Auxiliar_OPEX_Drivers!$B$76:$I$76,0))*$F27</f>
        <v>77.059775115931643</v>
      </c>
      <c r="AC27" s="107">
        <f>INDEX(Auxiliar_OPEX_Drivers!$B$76:$I$84,MATCH($E27,Auxiliar_OPEX_Drivers!$B$76:$B$84,0),MATCH(YEAR(AC$2),Auxiliar_OPEX_Drivers!$B$76:$I$76,0))*$F27</f>
        <v>77.059775115931643</v>
      </c>
      <c r="AD27" s="107">
        <f>INDEX(Auxiliar_OPEX_Drivers!$B$76:$I$84,MATCH($E27,Auxiliar_OPEX_Drivers!$B$76:$B$84,0),MATCH(YEAR(AD$2),Auxiliar_OPEX_Drivers!$B$76:$I$76,0))*$F27</f>
        <v>77.059775115931643</v>
      </c>
      <c r="AE27" s="107">
        <f>INDEX(Auxiliar_OPEX_Drivers!$B$76:$I$84,MATCH($E27,Auxiliar_OPEX_Drivers!$B$76:$B$84,0),MATCH(YEAR(AE$2),Auxiliar_OPEX_Drivers!$B$76:$I$76,0))*$F27</f>
        <v>77.059775115931643</v>
      </c>
      <c r="AF27" s="107">
        <f>INDEX(Auxiliar_OPEX_Drivers!$B$76:$I$84,MATCH($E27,Auxiliar_OPEX_Drivers!$B$76:$B$84,0),MATCH(YEAR(AF$2),Auxiliar_OPEX_Drivers!$B$76:$I$76,0))*$F27</f>
        <v>77.059775115931643</v>
      </c>
      <c r="AG27" s="107">
        <f>INDEX(Auxiliar_OPEX_Drivers!$B$76:$I$84,MATCH($E27,Auxiliar_OPEX_Drivers!$B$76:$B$84,0),MATCH(YEAR(AG$2),Auxiliar_OPEX_Drivers!$B$76:$I$76,0))*$F27</f>
        <v>77.059775115931643</v>
      </c>
      <c r="AH27" s="107">
        <f>INDEX(Auxiliar_OPEX_Drivers!$B$76:$I$84,MATCH($E27,Auxiliar_OPEX_Drivers!$B$76:$B$84,0),MATCH(YEAR(AH$2),Auxiliar_OPEX_Drivers!$B$76:$I$76,0))*$F27</f>
        <v>77.059775115931643</v>
      </c>
      <c r="AI27" s="107">
        <f>INDEX(Auxiliar_OPEX_Drivers!$B$76:$I$84,MATCH($E27,Auxiliar_OPEX_Drivers!$B$76:$B$84,0),MATCH(YEAR(AI$2),Auxiliar_OPEX_Drivers!$B$76:$I$76,0))*$F27</f>
        <v>77.059775115931643</v>
      </c>
      <c r="AJ27" s="107">
        <f>INDEX(Auxiliar_OPEX_Drivers!$B$76:$I$84,MATCH($E27,Auxiliar_OPEX_Drivers!$B$76:$B$84,0),MATCH(YEAR(AJ$2),Auxiliar_OPEX_Drivers!$B$76:$I$76,0))*$F27</f>
        <v>77.059775115931643</v>
      </c>
      <c r="AK27" s="107">
        <f>INDEX(Auxiliar_OPEX_Drivers!$B$76:$I$84,MATCH($E27,Auxiliar_OPEX_Drivers!$B$76:$B$84,0),MATCH(YEAR(AK$2),Auxiliar_OPEX_Drivers!$B$76:$I$76,0))*$F27</f>
        <v>77.059775115931643</v>
      </c>
      <c r="AL27" s="107">
        <f>INDEX(Auxiliar_OPEX_Drivers!$B$76:$I$84,MATCH($E27,Auxiliar_OPEX_Drivers!$B$76:$B$84,0),MATCH(YEAR(AL$2),Auxiliar_OPEX_Drivers!$B$76:$I$76,0))*$F27</f>
        <v>81.032050739293837</v>
      </c>
      <c r="AM27" s="107">
        <f>INDEX(Auxiliar_OPEX_Drivers!$B$76:$I$84,MATCH($E27,Auxiliar_OPEX_Drivers!$B$76:$B$84,0),MATCH(YEAR(AM$2),Auxiliar_OPEX_Drivers!$B$76:$I$76,0))*$F27</f>
        <v>81.032050739293837</v>
      </c>
      <c r="AN27" s="107">
        <f>INDEX(Auxiliar_OPEX_Drivers!$B$76:$I$84,MATCH($E27,Auxiliar_OPEX_Drivers!$B$76:$B$84,0),MATCH(YEAR(AN$2),Auxiliar_OPEX_Drivers!$B$76:$I$76,0))*$F27</f>
        <v>81.032050739293837</v>
      </c>
      <c r="AO27" s="107">
        <f>INDEX(Auxiliar_OPEX_Drivers!$B$76:$I$84,MATCH($E27,Auxiliar_OPEX_Drivers!$B$76:$B$84,0),MATCH(YEAR(AO$2),Auxiliar_OPEX_Drivers!$B$76:$I$76,0))*$F27</f>
        <v>81.032050739293837</v>
      </c>
      <c r="AP27" s="107">
        <f>INDEX(Auxiliar_OPEX_Drivers!$B$76:$I$84,MATCH($E27,Auxiliar_OPEX_Drivers!$B$76:$B$84,0),MATCH(YEAR(AP$2),Auxiliar_OPEX_Drivers!$B$76:$I$76,0))*$F27</f>
        <v>81.032050739293837</v>
      </c>
      <c r="AQ27" s="107">
        <f>INDEX(Auxiliar_OPEX_Drivers!$B$76:$I$84,MATCH($E27,Auxiliar_OPEX_Drivers!$B$76:$B$84,0),MATCH(YEAR(AQ$2),Auxiliar_OPEX_Drivers!$B$76:$I$76,0))*$F27</f>
        <v>81.032050739293837</v>
      </c>
      <c r="AR27" s="107">
        <f>INDEX(Auxiliar_OPEX_Drivers!$B$76:$I$84,MATCH($E27,Auxiliar_OPEX_Drivers!$B$76:$B$84,0),MATCH(YEAR(AR$2),Auxiliar_OPEX_Drivers!$B$76:$I$76,0))*$F27</f>
        <v>81.032050739293837</v>
      </c>
      <c r="AS27" s="107">
        <f>INDEX(Auxiliar_OPEX_Drivers!$B$76:$I$84,MATCH($E27,Auxiliar_OPEX_Drivers!$B$76:$B$84,0),MATCH(YEAR(AS$2),Auxiliar_OPEX_Drivers!$B$76:$I$76,0))*$F27</f>
        <v>81.032050739293837</v>
      </c>
      <c r="AT27" s="107">
        <f>INDEX(Auxiliar_OPEX_Drivers!$B$76:$I$84,MATCH($E27,Auxiliar_OPEX_Drivers!$B$76:$B$84,0),MATCH(YEAR(AT$2),Auxiliar_OPEX_Drivers!$B$76:$I$76,0))*$F27</f>
        <v>81.032050739293837</v>
      </c>
      <c r="AU27" s="107">
        <f>INDEX(Auxiliar_OPEX_Drivers!$B$76:$I$84,MATCH($E27,Auxiliar_OPEX_Drivers!$B$76:$B$84,0),MATCH(YEAR(AU$2),Auxiliar_OPEX_Drivers!$B$76:$I$76,0))*$F27</f>
        <v>81.032050739293837</v>
      </c>
      <c r="AV27" s="107">
        <f>INDEX(Auxiliar_OPEX_Drivers!$B$76:$I$84,MATCH($E27,Auxiliar_OPEX_Drivers!$B$76:$B$84,0),MATCH(YEAR(AV$2),Auxiliar_OPEX_Drivers!$B$76:$I$76,0))*$F27</f>
        <v>81.032050739293837</v>
      </c>
      <c r="AW27" s="107">
        <f>INDEX(Auxiliar_OPEX_Drivers!$B$76:$I$84,MATCH($E27,Auxiliar_OPEX_Drivers!$B$76:$B$84,0),MATCH(YEAR(AW$2),Auxiliar_OPEX_Drivers!$B$76:$I$76,0))*$F27</f>
        <v>81.032050739293837</v>
      </c>
      <c r="AX27" s="107">
        <f>INDEX(Auxiliar_OPEX_Drivers!$B$76:$I$84,MATCH($E27,Auxiliar_OPEX_Drivers!$B$76:$B$84,0),MATCH(YEAR(AX$2),Auxiliar_OPEX_Drivers!$B$76:$I$76,0))*$F27</f>
        <v>85.163491481231759</v>
      </c>
      <c r="AY27" s="107">
        <f>INDEX(Auxiliar_OPEX_Drivers!$B$76:$I$84,MATCH($E27,Auxiliar_OPEX_Drivers!$B$76:$B$84,0),MATCH(YEAR(AY$2),Auxiliar_OPEX_Drivers!$B$76:$I$76,0))*$F27</f>
        <v>85.163491481231759</v>
      </c>
      <c r="AZ27" s="107">
        <f>INDEX(Auxiliar_OPEX_Drivers!$B$76:$I$84,MATCH($E27,Auxiliar_OPEX_Drivers!$B$76:$B$84,0),MATCH(YEAR(AZ$2),Auxiliar_OPEX_Drivers!$B$76:$I$76,0))*$F27</f>
        <v>85.163491481231759</v>
      </c>
      <c r="BA27" s="107">
        <f>INDEX(Auxiliar_OPEX_Drivers!$B$76:$I$84,MATCH($E27,Auxiliar_OPEX_Drivers!$B$76:$B$84,0),MATCH(YEAR(BA$2),Auxiliar_OPEX_Drivers!$B$76:$I$76,0))*$F27</f>
        <v>85.163491481231759</v>
      </c>
      <c r="BB27" s="107">
        <f>INDEX(Auxiliar_OPEX_Drivers!$B$76:$I$84,MATCH($E27,Auxiliar_OPEX_Drivers!$B$76:$B$84,0),MATCH(YEAR(BB$2),Auxiliar_OPEX_Drivers!$B$76:$I$76,0))*$F27</f>
        <v>85.163491481231759</v>
      </c>
      <c r="BC27" s="107">
        <f>INDEX(Auxiliar_OPEX_Drivers!$B$76:$I$84,MATCH($E27,Auxiliar_OPEX_Drivers!$B$76:$B$84,0),MATCH(YEAR(BC$2),Auxiliar_OPEX_Drivers!$B$76:$I$76,0))*$F27</f>
        <v>85.163491481231759</v>
      </c>
      <c r="BD27" s="107">
        <f>INDEX(Auxiliar_OPEX_Drivers!$B$76:$I$84,MATCH($E27,Auxiliar_OPEX_Drivers!$B$76:$B$84,0),MATCH(YEAR(BD$2),Auxiliar_OPEX_Drivers!$B$76:$I$76,0))*$F27</f>
        <v>85.163491481231759</v>
      </c>
      <c r="BE27" s="107">
        <f>INDEX(Auxiliar_OPEX_Drivers!$B$76:$I$84,MATCH($E27,Auxiliar_OPEX_Drivers!$B$76:$B$84,0),MATCH(YEAR(BE$2),Auxiliar_OPEX_Drivers!$B$76:$I$76,0))*$F27</f>
        <v>85.163491481231759</v>
      </c>
      <c r="BF27" s="107">
        <f>INDEX(Auxiliar_OPEX_Drivers!$B$76:$I$84,MATCH($E27,Auxiliar_OPEX_Drivers!$B$76:$B$84,0),MATCH(YEAR(BF$2),Auxiliar_OPEX_Drivers!$B$76:$I$76,0))*$F27</f>
        <v>85.163491481231759</v>
      </c>
      <c r="BG27" s="107">
        <f>INDEX(Auxiliar_OPEX_Drivers!$B$76:$I$84,MATCH($E27,Auxiliar_OPEX_Drivers!$B$76:$B$84,0),MATCH(YEAR(BG$2),Auxiliar_OPEX_Drivers!$B$76:$I$76,0))*$F27</f>
        <v>85.163491481231759</v>
      </c>
      <c r="BH27" s="107">
        <f>INDEX(Auxiliar_OPEX_Drivers!$B$76:$I$84,MATCH($E27,Auxiliar_OPEX_Drivers!$B$76:$B$84,0),MATCH(YEAR(BH$2),Auxiliar_OPEX_Drivers!$B$76:$I$76,0))*$F27</f>
        <v>85.163491481231759</v>
      </c>
      <c r="BI27" s="107">
        <f>INDEX(Auxiliar_OPEX_Drivers!$B$76:$I$84,MATCH($E27,Auxiliar_OPEX_Drivers!$B$76:$B$84,0),MATCH(YEAR(BI$2),Auxiliar_OPEX_Drivers!$B$76:$I$76,0))*$F27</f>
        <v>85.163491481231759</v>
      </c>
      <c r="BJ27" s="107">
        <f>INDEX(Auxiliar_OPEX_Drivers!$B$76:$I$84,MATCH($E27,Auxiliar_OPEX_Drivers!$B$76:$B$84,0),MATCH(YEAR(BJ$2),Auxiliar_OPEX_Drivers!$B$76:$I$76,0))*$F27</f>
        <v>89.07486277151547</v>
      </c>
      <c r="BK27" s="107">
        <f>INDEX(Auxiliar_OPEX_Drivers!$B$76:$I$84,MATCH($E27,Auxiliar_OPEX_Drivers!$B$76:$B$84,0),MATCH(YEAR(BK$2),Auxiliar_OPEX_Drivers!$B$76:$I$76,0))*$F27</f>
        <v>89.07486277151547</v>
      </c>
      <c r="BL27" s="107">
        <f>INDEX(Auxiliar_OPEX_Drivers!$B$76:$I$84,MATCH($E27,Auxiliar_OPEX_Drivers!$B$76:$B$84,0),MATCH(YEAR(BL$2),Auxiliar_OPEX_Drivers!$B$76:$I$76,0))*$F27</f>
        <v>89.07486277151547</v>
      </c>
      <c r="BM27" s="107">
        <f>INDEX(Auxiliar_OPEX_Drivers!$B$76:$I$84,MATCH($E27,Auxiliar_OPEX_Drivers!$B$76:$B$84,0),MATCH(YEAR(BM$2),Auxiliar_OPEX_Drivers!$B$76:$I$76,0))*$F27</f>
        <v>89.07486277151547</v>
      </c>
      <c r="BN27" s="107">
        <f>INDEX(Auxiliar_OPEX_Drivers!$B$76:$I$84,MATCH($E27,Auxiliar_OPEX_Drivers!$B$76:$B$84,0),MATCH(YEAR(BN$2),Auxiliar_OPEX_Drivers!$B$76:$I$76,0))*$F27</f>
        <v>89.07486277151547</v>
      </c>
      <c r="BO27" s="107">
        <f>INDEX(Auxiliar_OPEX_Drivers!$B$76:$I$84,MATCH($E27,Auxiliar_OPEX_Drivers!$B$76:$B$84,0),MATCH(YEAR(BO$2),Auxiliar_OPEX_Drivers!$B$76:$I$76,0))*$F27</f>
        <v>89.07486277151547</v>
      </c>
      <c r="BP27" s="107">
        <f>INDEX(Auxiliar_OPEX_Drivers!$B$76:$I$84,MATCH($E27,Auxiliar_OPEX_Drivers!$B$76:$B$84,0),MATCH(YEAR(BP$2),Auxiliar_OPEX_Drivers!$B$76:$I$76,0))*$F27</f>
        <v>89.07486277151547</v>
      </c>
      <c r="BQ27" s="107">
        <f>INDEX(Auxiliar_OPEX_Drivers!$B$76:$I$84,MATCH($E27,Auxiliar_OPEX_Drivers!$B$76:$B$84,0),MATCH(YEAR(BQ$2),Auxiliar_OPEX_Drivers!$B$76:$I$76,0))*$F27</f>
        <v>89.07486277151547</v>
      </c>
      <c r="BR27" s="107">
        <f>INDEX(Auxiliar_OPEX_Drivers!$B$76:$I$84,MATCH($E27,Auxiliar_OPEX_Drivers!$B$76:$B$84,0),MATCH(YEAR(BR$2),Auxiliar_OPEX_Drivers!$B$76:$I$76,0))*$F27</f>
        <v>89.07486277151547</v>
      </c>
      <c r="BS27" s="107">
        <f>INDEX(Auxiliar_OPEX_Drivers!$B$76:$I$84,MATCH($E27,Auxiliar_OPEX_Drivers!$B$76:$B$84,0),MATCH(YEAR(BS$2),Auxiliar_OPEX_Drivers!$B$76:$I$76,0))*$F27</f>
        <v>89.07486277151547</v>
      </c>
      <c r="BT27" s="107">
        <f>INDEX(Auxiliar_OPEX_Drivers!$B$76:$I$84,MATCH($E27,Auxiliar_OPEX_Drivers!$B$76:$B$84,0),MATCH(YEAR(BT$2),Auxiliar_OPEX_Drivers!$B$76:$I$76,0))*$F27</f>
        <v>89.07486277151547</v>
      </c>
      <c r="BU27" s="107">
        <f>INDEX(Auxiliar_OPEX_Drivers!$B$76:$I$84,MATCH($E27,Auxiliar_OPEX_Drivers!$B$76:$B$84,0),MATCH(YEAR(BU$2),Auxiliar_OPEX_Drivers!$B$76:$I$76,0))*$F27</f>
        <v>89.07486277151547</v>
      </c>
      <c r="BV27" s="107">
        <f>INDEX(Auxiliar_OPEX_Drivers!$B$76:$I$84,MATCH($E27,Auxiliar_OPEX_Drivers!$B$76:$B$84,0),MATCH(YEAR(BV$2),Auxiliar_OPEX_Drivers!$B$76:$I$76,0))*$F27</f>
        <v>92.694645032345434</v>
      </c>
      <c r="BW27" s="107">
        <f>INDEX(Auxiliar_OPEX_Drivers!$B$76:$I$84,MATCH($E27,Auxiliar_OPEX_Drivers!$B$76:$B$84,0),MATCH(YEAR(BW$2),Auxiliar_OPEX_Drivers!$B$76:$I$76,0))*$F27</f>
        <v>92.694645032345434</v>
      </c>
      <c r="BX27" s="107">
        <f>INDEX(Auxiliar_OPEX_Drivers!$B$76:$I$84,MATCH($E27,Auxiliar_OPEX_Drivers!$B$76:$B$84,0),MATCH(YEAR(BX$2),Auxiliar_OPEX_Drivers!$B$76:$I$76,0))*$F27</f>
        <v>92.694645032345434</v>
      </c>
      <c r="BY27" s="107">
        <f>INDEX(Auxiliar_OPEX_Drivers!$B$76:$I$84,MATCH($E27,Auxiliar_OPEX_Drivers!$B$76:$B$84,0),MATCH(YEAR(BY$2),Auxiliar_OPEX_Drivers!$B$76:$I$76,0))*$F27</f>
        <v>92.694645032345434</v>
      </c>
      <c r="BZ27" s="107">
        <f>INDEX(Auxiliar_OPEX_Drivers!$B$76:$I$84,MATCH($E27,Auxiliar_OPEX_Drivers!$B$76:$B$84,0),MATCH(YEAR(BZ$2),Auxiliar_OPEX_Drivers!$B$76:$I$76,0))*$F27</f>
        <v>92.694645032345434</v>
      </c>
      <c r="CA27" s="107">
        <f>INDEX(Auxiliar_OPEX_Drivers!$B$76:$I$84,MATCH($E27,Auxiliar_OPEX_Drivers!$B$76:$B$84,0),MATCH(YEAR(CA$2),Auxiliar_OPEX_Drivers!$B$76:$I$76,0))*$F27</f>
        <v>92.694645032345434</v>
      </c>
      <c r="CB27" s="107">
        <f>INDEX(Auxiliar_OPEX_Drivers!$B$76:$I$84,MATCH($E27,Auxiliar_OPEX_Drivers!$B$76:$B$84,0),MATCH(YEAR(CB$2),Auxiliar_OPEX_Drivers!$B$76:$I$76,0))*$F27</f>
        <v>92.694645032345434</v>
      </c>
      <c r="CC27" s="107">
        <f>INDEX(Auxiliar_OPEX_Drivers!$B$76:$I$84,MATCH($E27,Auxiliar_OPEX_Drivers!$B$76:$B$84,0),MATCH(YEAR(CC$2),Auxiliar_OPEX_Drivers!$B$76:$I$76,0))*$F27</f>
        <v>92.694645032345434</v>
      </c>
      <c r="CD27" s="107">
        <f>INDEX(Auxiliar_OPEX_Drivers!$B$76:$I$84,MATCH($E27,Auxiliar_OPEX_Drivers!$B$76:$B$84,0),MATCH(YEAR(CD$2),Auxiliar_OPEX_Drivers!$B$76:$I$76,0))*$F27</f>
        <v>92.694645032345434</v>
      </c>
      <c r="CE27" s="107">
        <f>INDEX(Auxiliar_OPEX_Drivers!$B$76:$I$84,MATCH($E27,Auxiliar_OPEX_Drivers!$B$76:$B$84,0),MATCH(YEAR(CE$2),Auxiliar_OPEX_Drivers!$B$76:$I$76,0))*$F27</f>
        <v>92.694645032345434</v>
      </c>
      <c r="CF27" s="107">
        <f>INDEX(Auxiliar_OPEX_Drivers!$B$76:$I$84,MATCH($E27,Auxiliar_OPEX_Drivers!$B$76:$B$84,0),MATCH(YEAR(CF$2),Auxiliar_OPEX_Drivers!$B$76:$I$76,0))*$F27</f>
        <v>92.694645032345434</v>
      </c>
      <c r="CG27" s="107">
        <f>INDEX(Auxiliar_OPEX_Drivers!$B$76:$I$84,MATCH($E27,Auxiliar_OPEX_Drivers!$B$76:$B$84,0),MATCH(YEAR(CG$2),Auxiliar_OPEX_Drivers!$B$76:$I$76,0))*$F27</f>
        <v>92.694645032345434</v>
      </c>
      <c r="CI27" s="51">
        <f>INDEX(Auxiliar_OPEX_CustosUnit!$A$1:$R$129,MATCH(Auxiliar_OPEX_P!$A27,Auxiliar_OPEX_CustosUnit!$A$1:$A$129,0),MATCH(CI$2,Auxiliar_OPEX_CustosUnit!$A$3:$Q$3,0))*(1-DRE_Auxiliar!$A$5)</f>
        <v>10566.192834878135</v>
      </c>
      <c r="CJ27" s="51">
        <f>INDEX(Auxiliar_OPEX_CustosUnit!$A$1:$R$129,MATCH(Auxiliar_OPEX_P!$A27,Auxiliar_OPEX_CustosUnit!$A$1:$A$129,0),MATCH(CJ$2,Auxiliar_OPEX_CustosUnit!$A$3:$Q$3,0))*(1-DRE_Auxiliar!$A$5)</f>
        <v>10959.010978851038</v>
      </c>
      <c r="CK27" s="51">
        <f>INDEX(Auxiliar_OPEX_CustosUnit!$A$1:$R$129,MATCH(Auxiliar_OPEX_P!$A27,Auxiliar_OPEX_CustosUnit!$A$1:$A$129,0),MATCH(CK$2,Auxiliar_OPEX_CustosUnit!$A$3:$Q$3,0))*(1-DRE_Auxiliar!$A$5)</f>
        <v>11384.06035012243</v>
      </c>
      <c r="CL27" s="51">
        <f>INDEX(Auxiliar_OPEX_CustosUnit!$A$1:$R$129,MATCH(Auxiliar_OPEX_P!$A27,Auxiliar_OPEX_CustosUnit!$A$1:$A$129,0),MATCH(CL$2,Auxiliar_OPEX_CustosUnit!$A$3:$Q$3,0))*(1-DRE_Auxiliar!$A$5)</f>
        <v>11383.775264945652</v>
      </c>
      <c r="CM27" s="51">
        <f>INDEX(Auxiliar_OPEX_CustosUnit!$A$1:$R$129,MATCH(Auxiliar_OPEX_P!$A27,Auxiliar_OPEX_CustosUnit!$A$1:$A$129,0),MATCH(CM$2,Auxiliar_OPEX_CustosUnit!$A$3:$Q$3,0))*(1-DRE_Auxiliar!$A$5)</f>
        <v>11394.387669161855</v>
      </c>
      <c r="CN27" s="51">
        <f>INDEX(Auxiliar_OPEX_CustosUnit!$A$1:$R$129,MATCH(Auxiliar_OPEX_P!$A27,Auxiliar_OPEX_CustosUnit!$A$1:$A$129,0),MATCH(CN$2,Auxiliar_OPEX_CustosUnit!$A$3:$Q$3,0))*(1-DRE_Auxiliar!$A$5)</f>
        <v>12299.652428725012</v>
      </c>
      <c r="CO27" s="51">
        <f>INDEX(Auxiliar_OPEX_CustosUnit!$A$1:$R$129,MATCH(Auxiliar_OPEX_P!$A27,Auxiliar_OPEX_CustosUnit!$A$1:$A$129,0),MATCH(CO$2,Auxiliar_OPEX_CustosUnit!$A$3:$Q$3,0))*(1-DRE_Auxiliar!$A$5)</f>
        <v>11838.388612242905</v>
      </c>
      <c r="CP27" s="51">
        <f>INDEX(Auxiliar_OPEX_CustosUnit!$A$1:$R$129,MATCH(Auxiliar_OPEX_P!$A27,Auxiliar_OPEX_CustosUnit!$A$1:$A$129,0),MATCH(CP$2,Auxiliar_OPEX_CustosUnit!$A$3:$Q$3,0))*(1-DRE_Auxiliar!$A$5)</f>
        <v>12254.507941227916</v>
      </c>
      <c r="CQ27" s="51">
        <f>INDEX(Auxiliar_OPEX_CustosUnit!$A$1:$R$129,MATCH(Auxiliar_OPEX_P!$A27,Auxiliar_OPEX_CustosUnit!$A$1:$A$129,0),MATCH(CQ$2,Auxiliar_OPEX_CustosUnit!$A$3:$Q$3,0))*(1-DRE_Auxiliar!$A$5)</f>
        <v>12259.726790085384</v>
      </c>
      <c r="CR27" s="51">
        <f>INDEX(Auxiliar_OPEX_CustosUnit!$A$1:$R$129,MATCH(Auxiliar_OPEX_P!$A27,Auxiliar_OPEX_CustosUnit!$A$1:$A$129,0),MATCH(CR$2,Auxiliar_OPEX_CustosUnit!$A$3:$Q$3,0))*(1-DRE_Auxiliar!$A$5)</f>
        <v>12259.726790085384</v>
      </c>
      <c r="CS27" s="51">
        <f>INDEX(Auxiliar_OPEX_CustosUnit!$A$1:$R$129,MATCH(Auxiliar_OPEX_P!$A27,Auxiliar_OPEX_CustosUnit!$A$1:$A$129,0),MATCH(CS$2,Auxiliar_OPEX_CustosUnit!$A$3:$Q$3,0))*(1-DRE_Auxiliar!$A$5)</f>
        <v>11843.607461100373</v>
      </c>
      <c r="CT27" s="51">
        <f>INDEX(Auxiliar_OPEX_CustosUnit!$A$1:$R$129,MATCH(Auxiliar_OPEX_P!$A27,Auxiliar_OPEX_CustosUnit!$A$1:$A$129,0),MATCH(CT$2,Auxiliar_OPEX_CustosUnit!$A$3:$Q$3,0))*(1-DRE_Auxiliar!$A$5)</f>
        <v>11566.869601445518</v>
      </c>
      <c r="CU27" s="53">
        <f t="shared" si="227"/>
        <v>10566.192834878135</v>
      </c>
      <c r="CV27" s="53">
        <f t="shared" si="228"/>
        <v>10959.010978851038</v>
      </c>
      <c r="CW27" s="53">
        <f t="shared" si="229"/>
        <v>11384.06035012243</v>
      </c>
      <c r="CX27" s="53">
        <f t="shared" si="230"/>
        <v>11383.775264945652</v>
      </c>
      <c r="CY27" s="53">
        <f t="shared" si="231"/>
        <v>11394.387669161855</v>
      </c>
      <c r="CZ27" s="53">
        <f t="shared" si="232"/>
        <v>12299.652428725012</v>
      </c>
      <c r="DA27" s="53">
        <f t="shared" si="233"/>
        <v>11838.388612242905</v>
      </c>
      <c r="DB27" s="53">
        <f t="shared" si="234"/>
        <v>12254.507941227916</v>
      </c>
      <c r="DC27" s="53">
        <f t="shared" si="235"/>
        <v>12259.726790085384</v>
      </c>
      <c r="DD27" s="53">
        <f t="shared" si="236"/>
        <v>12259.726790085384</v>
      </c>
      <c r="DE27" s="53">
        <f t="shared" si="237"/>
        <v>11843.607461100373</v>
      </c>
      <c r="DF27" s="53">
        <f t="shared" si="238"/>
        <v>11566.869601445518</v>
      </c>
      <c r="DG27" s="53">
        <f t="shared" si="239"/>
        <v>10566.192834878135</v>
      </c>
      <c r="DH27" s="53">
        <f t="shared" si="240"/>
        <v>10959.010978851038</v>
      </c>
      <c r="DI27" s="53">
        <f t="shared" si="241"/>
        <v>11384.06035012243</v>
      </c>
      <c r="DJ27" s="53">
        <f t="shared" si="242"/>
        <v>11383.775264945652</v>
      </c>
      <c r="DK27" s="53">
        <f t="shared" si="243"/>
        <v>11394.387669161855</v>
      </c>
      <c r="DL27" s="53">
        <f t="shared" si="244"/>
        <v>12299.652428725012</v>
      </c>
      <c r="DM27" s="53">
        <f t="shared" si="245"/>
        <v>11838.388612242905</v>
      </c>
      <c r="DN27" s="53">
        <f t="shared" si="246"/>
        <v>12254.507941227916</v>
      </c>
      <c r="DO27" s="53">
        <f t="shared" si="247"/>
        <v>12259.726790085384</v>
      </c>
      <c r="DP27" s="53">
        <f t="shared" si="248"/>
        <v>12259.726790085384</v>
      </c>
      <c r="DQ27" s="53">
        <f t="shared" si="249"/>
        <v>11843.607461100373</v>
      </c>
      <c r="DR27" s="53">
        <f t="shared" si="250"/>
        <v>11566.869601445518</v>
      </c>
      <c r="DS27" s="53">
        <f t="shared" si="251"/>
        <v>10566.192834878135</v>
      </c>
      <c r="DT27" s="53">
        <f t="shared" si="252"/>
        <v>10959.010978851038</v>
      </c>
      <c r="DU27" s="53">
        <f t="shared" si="253"/>
        <v>11384.06035012243</v>
      </c>
      <c r="DV27" s="53">
        <f t="shared" si="254"/>
        <v>11383.775264945652</v>
      </c>
      <c r="DW27" s="53">
        <f t="shared" si="255"/>
        <v>11394.387669161855</v>
      </c>
      <c r="DX27" s="53">
        <f t="shared" si="256"/>
        <v>12299.652428725012</v>
      </c>
      <c r="DY27" s="53">
        <f t="shared" si="257"/>
        <v>11838.388612242905</v>
      </c>
      <c r="DZ27" s="53">
        <f t="shared" si="258"/>
        <v>12254.507941227916</v>
      </c>
      <c r="EA27" s="53">
        <f t="shared" si="259"/>
        <v>12259.726790085384</v>
      </c>
      <c r="EB27" s="53">
        <f t="shared" si="260"/>
        <v>12259.726790085384</v>
      </c>
      <c r="EC27" s="53">
        <f t="shared" si="261"/>
        <v>11843.607461100373</v>
      </c>
      <c r="ED27" s="53">
        <f t="shared" si="262"/>
        <v>11566.869601445518</v>
      </c>
      <c r="EE27" s="53">
        <f t="shared" si="263"/>
        <v>10566.192834878135</v>
      </c>
      <c r="EF27" s="53">
        <f t="shared" si="264"/>
        <v>10959.010978851038</v>
      </c>
      <c r="EG27" s="53">
        <f t="shared" si="265"/>
        <v>11384.06035012243</v>
      </c>
      <c r="EH27" s="53">
        <f t="shared" si="266"/>
        <v>11383.775264945652</v>
      </c>
      <c r="EI27" s="53">
        <f t="shared" si="267"/>
        <v>11394.387669161855</v>
      </c>
      <c r="EJ27" s="53">
        <f t="shared" si="268"/>
        <v>12299.652428725012</v>
      </c>
      <c r="EK27" s="53">
        <f t="shared" si="269"/>
        <v>11838.388612242905</v>
      </c>
      <c r="EL27" s="53">
        <f t="shared" si="270"/>
        <v>12254.507941227916</v>
      </c>
      <c r="EM27" s="53">
        <f t="shared" si="271"/>
        <v>12259.726790085384</v>
      </c>
      <c r="EN27" s="53">
        <f t="shared" si="272"/>
        <v>12259.726790085384</v>
      </c>
      <c r="EO27" s="53">
        <f t="shared" si="273"/>
        <v>11843.607461100373</v>
      </c>
      <c r="EP27" s="53">
        <f t="shared" si="274"/>
        <v>11566.869601445518</v>
      </c>
      <c r="EQ27" s="53">
        <f t="shared" si="275"/>
        <v>10566.192834878135</v>
      </c>
      <c r="ER27" s="53">
        <f t="shared" si="276"/>
        <v>10959.010978851038</v>
      </c>
      <c r="ES27" s="53">
        <f t="shared" si="277"/>
        <v>11384.06035012243</v>
      </c>
      <c r="ET27" s="53">
        <f t="shared" si="278"/>
        <v>11383.775264945652</v>
      </c>
      <c r="EU27" s="53">
        <f t="shared" si="279"/>
        <v>11394.387669161855</v>
      </c>
      <c r="EV27" s="53">
        <f t="shared" si="280"/>
        <v>12299.652428725012</v>
      </c>
      <c r="EW27" s="53">
        <f t="shared" si="281"/>
        <v>11838.388612242905</v>
      </c>
      <c r="EX27" s="53">
        <f t="shared" si="282"/>
        <v>12254.507941227916</v>
      </c>
      <c r="EY27" s="53">
        <f t="shared" si="283"/>
        <v>12259.726790085384</v>
      </c>
      <c r="EZ27" s="53">
        <f t="shared" si="284"/>
        <v>12259.726790085384</v>
      </c>
      <c r="FA27" s="53">
        <f t="shared" si="285"/>
        <v>11843.607461100373</v>
      </c>
      <c r="FB27" s="53">
        <f t="shared" si="286"/>
        <v>11566.869601445518</v>
      </c>
      <c r="FC27" s="53">
        <f t="shared" si="287"/>
        <v>10566.192834878135</v>
      </c>
      <c r="FD27" s="53">
        <f t="shared" si="288"/>
        <v>10959.010978851038</v>
      </c>
      <c r="FE27" s="53">
        <f t="shared" si="289"/>
        <v>11384.06035012243</v>
      </c>
      <c r="FF27" s="53">
        <f t="shared" si="290"/>
        <v>11383.775264945652</v>
      </c>
      <c r="FG27" s="53">
        <f t="shared" si="291"/>
        <v>11394.387669161855</v>
      </c>
      <c r="FH27" s="53">
        <f t="shared" si="292"/>
        <v>12299.652428725012</v>
      </c>
      <c r="FI27" s="53">
        <f t="shared" si="293"/>
        <v>11838.388612242905</v>
      </c>
      <c r="FJ27" s="53">
        <f t="shared" si="294"/>
        <v>12254.507941227916</v>
      </c>
      <c r="FK27" s="53">
        <f t="shared" si="295"/>
        <v>12259.726790085384</v>
      </c>
      <c r="FL27" s="53">
        <f t="shared" si="296"/>
        <v>12259.726790085384</v>
      </c>
      <c r="FM27" s="53">
        <f t="shared" si="297"/>
        <v>11843.607461100373</v>
      </c>
      <c r="FN27" s="53">
        <f t="shared" si="298"/>
        <v>11566.869601445518</v>
      </c>
      <c r="FP27" s="51">
        <f t="shared" si="299"/>
        <v>763150.50852978439</v>
      </c>
      <c r="FQ27" s="51">
        <f t="shared" si="306"/>
        <v>823781.52106628648</v>
      </c>
      <c r="FR27" s="51">
        <f t="shared" si="307"/>
        <v>792887.91569358076</v>
      </c>
      <c r="FS27" s="51">
        <f t="shared" si="308"/>
        <v>820757.92387168086</v>
      </c>
      <c r="FT27" s="51">
        <f t="shared" si="309"/>
        <v>821107.46149275859</v>
      </c>
      <c r="FU27" s="51">
        <f t="shared" si="310"/>
        <v>821107.46149275859</v>
      </c>
      <c r="FV27" s="51">
        <f t="shared" si="311"/>
        <v>793237.4533146586</v>
      </c>
      <c r="FW27" s="51">
        <f t="shared" si="312"/>
        <v>774702.65842641506</v>
      </c>
      <c r="FX27" s="51">
        <f t="shared" si="313"/>
        <v>742687.64818625059</v>
      </c>
      <c r="FY27" s="51">
        <f t="shared" si="314"/>
        <v>770298.46204051899</v>
      </c>
      <c r="FZ27" s="51">
        <f t="shared" si="315"/>
        <v>800174.7782166315</v>
      </c>
      <c r="GA27" s="51">
        <f t="shared" si="316"/>
        <v>800154.73985061061</v>
      </c>
      <c r="GB27" s="51">
        <f t="shared" si="317"/>
        <v>800900.67565285298</v>
      </c>
      <c r="GC27" s="51">
        <f t="shared" si="318"/>
        <v>864530.87489042047</v>
      </c>
      <c r="GD27" s="51">
        <f t="shared" si="319"/>
        <v>832109.07979259687</v>
      </c>
      <c r="GE27" s="51">
        <f t="shared" si="320"/>
        <v>861357.71178694966</v>
      </c>
      <c r="GF27" s="51">
        <f t="shared" si="321"/>
        <v>861724.53971113812</v>
      </c>
      <c r="GG27" s="51">
        <f t="shared" si="322"/>
        <v>861724.53971113812</v>
      </c>
      <c r="GH27" s="51">
        <f t="shared" si="323"/>
        <v>832475.90771678521</v>
      </c>
      <c r="GI27" s="51">
        <f t="shared" si="324"/>
        <v>813024.26667984296</v>
      </c>
      <c r="GJ27" s="51">
        <f t="shared" si="325"/>
        <v>779053.77491998684</v>
      </c>
      <c r="GK27" s="51">
        <f t="shared" si="326"/>
        <v>808016.56811348093</v>
      </c>
      <c r="GL27" s="51">
        <f t="shared" si="327"/>
        <v>839355.79524960613</v>
      </c>
      <c r="GM27" s="51">
        <f t="shared" si="328"/>
        <v>839334.77569349797</v>
      </c>
      <c r="GN27" s="51">
        <f t="shared" si="329"/>
        <v>840117.23667020083</v>
      </c>
      <c r="GO27" s="51">
        <f t="shared" si="330"/>
        <v>906863.1251146876</v>
      </c>
      <c r="GP27" s="51">
        <f t="shared" si="331"/>
        <v>872853.77822124434</v>
      </c>
      <c r="GQ27" s="51">
        <f t="shared" si="332"/>
        <v>903534.58625958092</v>
      </c>
      <c r="GR27" s="51">
        <f t="shared" si="333"/>
        <v>903919.37612350693</v>
      </c>
      <c r="GS27" s="51">
        <f t="shared" si="334"/>
        <v>903919.37612350693</v>
      </c>
      <c r="GT27" s="51">
        <f t="shared" si="335"/>
        <v>873238.56808517023</v>
      </c>
      <c r="GU27" s="51">
        <f t="shared" si="336"/>
        <v>852834.46628648497</v>
      </c>
      <c r="GV27" s="51">
        <f t="shared" si="337"/>
        <v>819212.42208379321</v>
      </c>
      <c r="GW27" s="51">
        <f t="shared" si="338"/>
        <v>849668.18871529575</v>
      </c>
      <c r="GX27" s="51">
        <f t="shared" si="339"/>
        <v>882622.88965497876</v>
      </c>
      <c r="GY27" s="51">
        <f t="shared" si="340"/>
        <v>882600.78658324631</v>
      </c>
      <c r="GZ27" s="51">
        <f t="shared" si="341"/>
        <v>883423.58184147696</v>
      </c>
      <c r="HA27" s="51">
        <f t="shared" si="342"/>
        <v>953610.08590194245</v>
      </c>
      <c r="HB27" s="51">
        <f t="shared" si="343"/>
        <v>917847.62592935958</v>
      </c>
      <c r="HC27" s="51">
        <f t="shared" si="344"/>
        <v>950109.96759782161</v>
      </c>
      <c r="HD27" s="51">
        <f t="shared" si="345"/>
        <v>950514.59260134259</v>
      </c>
      <c r="HE27" s="51">
        <f t="shared" si="346"/>
        <v>950514.59260134259</v>
      </c>
      <c r="HF27" s="51">
        <f t="shared" si="347"/>
        <v>918252.25093288056</v>
      </c>
      <c r="HG27" s="51">
        <f t="shared" si="348"/>
        <v>896796.35893535835</v>
      </c>
      <c r="HH27" s="51">
        <f t="shared" si="349"/>
        <v>860980.18614776526</v>
      </c>
      <c r="HI27" s="51">
        <f t="shared" si="350"/>
        <v>892988.74817245314</v>
      </c>
      <c r="HJ27" s="51">
        <f t="shared" si="351"/>
        <v>927623.6533382223</v>
      </c>
      <c r="HK27" s="51">
        <f t="shared" si="352"/>
        <v>927600.42333547608</v>
      </c>
      <c r="HL27" s="51">
        <f t="shared" si="353"/>
        <v>928465.16902962828</v>
      </c>
      <c r="HM27" s="51">
        <f t="shared" si="354"/>
        <v>1002230.150738926</v>
      </c>
      <c r="HN27" s="51">
        <f t="shared" si="355"/>
        <v>964644.33219631249</v>
      </c>
      <c r="HO27" s="51">
        <f t="shared" si="356"/>
        <v>998551.57796856225</v>
      </c>
      <c r="HP27" s="51">
        <f t="shared" si="357"/>
        <v>998976.83288591984</v>
      </c>
      <c r="HQ27" s="51">
        <f t="shared" si="358"/>
        <v>998976.83288591984</v>
      </c>
      <c r="HR27" s="51">
        <f t="shared" si="359"/>
        <v>965069.58711367007</v>
      </c>
      <c r="HS27" s="51">
        <f t="shared" si="360"/>
        <v>942519.76073407987</v>
      </c>
      <c r="HT27" s="51">
        <f t="shared" si="361"/>
        <v>900523.10674706497</v>
      </c>
      <c r="HU27" s="51">
        <f t="shared" si="362"/>
        <v>934001.75141361158</v>
      </c>
      <c r="HV27" s="51">
        <f t="shared" si="363"/>
        <v>970227.36136791017</v>
      </c>
      <c r="HW27" s="51">
        <f t="shared" si="364"/>
        <v>970203.06446238409</v>
      </c>
      <c r="HX27" s="51">
        <f t="shared" si="365"/>
        <v>971107.52601861139</v>
      </c>
      <c r="HY27" s="51">
        <f t="shared" si="366"/>
        <v>1048260.3706098535</v>
      </c>
      <c r="HZ27" s="51">
        <f t="shared" si="367"/>
        <v>1008948.3183371234</v>
      </c>
      <c r="IA27" s="51">
        <f t="shared" si="368"/>
        <v>1044412.8491071988</v>
      </c>
      <c r="IB27" s="51">
        <f t="shared" si="305"/>
        <v>1044857.6350447843</v>
      </c>
      <c r="IC27" s="51">
        <f t="shared" si="369"/>
        <v>1044857.6350447843</v>
      </c>
      <c r="ID27" s="51">
        <f t="shared" si="370"/>
        <v>1009393.1042747089</v>
      </c>
      <c r="IE27" s="51">
        <f t="shared" si="371"/>
        <v>985807.61411515914</v>
      </c>
      <c r="IF27" s="51">
        <f t="shared" si="372"/>
        <v>937118.14002409531</v>
      </c>
      <c r="IG27" s="51">
        <f t="shared" si="373"/>
        <v>971957.27406227798</v>
      </c>
      <c r="IH27" s="51">
        <f t="shared" si="374"/>
        <v>1009655.0032679603</v>
      </c>
      <c r="II27" s="51">
        <f t="shared" si="375"/>
        <v>1009629.7189962473</v>
      </c>
      <c r="IJ27" s="51">
        <f t="shared" si="376"/>
        <v>1010570.935634604</v>
      </c>
      <c r="IK27" s="51">
        <f t="shared" si="377"/>
        <v>1090859.0811349289</v>
      </c>
      <c r="IL27" s="51">
        <f t="shared" si="378"/>
        <v>1049949.48422361</v>
      </c>
      <c r="IM27" s="51">
        <f t="shared" si="379"/>
        <v>1086855.2058681466</v>
      </c>
      <c r="IN27" s="51">
        <f t="shared" si="380"/>
        <v>1087318.0668068787</v>
      </c>
      <c r="IO27" s="51">
        <f t="shared" si="381"/>
        <v>1087318.0668068787</v>
      </c>
      <c r="IP27" s="51">
        <f t="shared" si="382"/>
        <v>1050412.3451623423</v>
      </c>
      <c r="IQ27" s="51">
        <f t="shared" si="383"/>
        <v>1025868.3989778699</v>
      </c>
      <c r="IS27" s="51">
        <f t="shared" si="300"/>
        <v>9561798.6993050035</v>
      </c>
      <c r="IT27" s="51">
        <f t="shared" si="300"/>
        <v>10032825.070935646</v>
      </c>
      <c r="IU27" s="51">
        <f t="shared" si="300"/>
        <v>10534691.145092973</v>
      </c>
      <c r="IV27" s="51">
        <f t="shared" si="300"/>
        <v>11075303.654523592</v>
      </c>
      <c r="IW27" s="51">
        <f t="shared" si="300"/>
        <v>11617031.884532975</v>
      </c>
      <c r="IX27" s="51">
        <f t="shared" si="300"/>
        <v>12125468.598518796</v>
      </c>
      <c r="IZ27" s="111">
        <f t="shared" si="301"/>
        <v>31952.167132671479</v>
      </c>
      <c r="JA27" s="111">
        <f t="shared" si="5"/>
        <v>33140.049200045542</v>
      </c>
      <c r="JB27" s="111">
        <f t="shared" si="6"/>
        <v>34425.398498770235</v>
      </c>
      <c r="JC27" s="111">
        <f t="shared" si="7"/>
        <v>34424.536401195655</v>
      </c>
      <c r="JD27" s="111">
        <f t="shared" si="8"/>
        <v>34456.62831154545</v>
      </c>
      <c r="JE27" s="111">
        <f t="shared" si="9"/>
        <v>37194.148944464439</v>
      </c>
      <c r="JF27" s="111">
        <f t="shared" si="10"/>
        <v>35799.287163422545</v>
      </c>
      <c r="JG27" s="111">
        <f t="shared" si="11"/>
        <v>37057.632014273215</v>
      </c>
      <c r="JH27" s="111">
        <f t="shared" si="12"/>
        <v>38907.295271238676</v>
      </c>
      <c r="JI27" s="111">
        <f t="shared" si="13"/>
        <v>38907.295271238676</v>
      </c>
      <c r="JJ27" s="111">
        <f t="shared" si="14"/>
        <v>37586.70486346689</v>
      </c>
      <c r="JK27" s="111">
        <f t="shared" si="15"/>
        <v>36708.453512300606</v>
      </c>
      <c r="JL27" s="111">
        <f t="shared" si="16"/>
        <v>33532.719901385899</v>
      </c>
      <c r="JM27" s="111">
        <f t="shared" si="17"/>
        <v>34779.361998484972</v>
      </c>
      <c r="JN27" s="111">
        <f t="shared" si="18"/>
        <v>36128.29266195494</v>
      </c>
      <c r="JO27" s="111">
        <f t="shared" si="19"/>
        <v>36127.387919676403</v>
      </c>
      <c r="JP27" s="111">
        <f t="shared" si="20"/>
        <v>36161.067295362933</v>
      </c>
      <c r="JQ27" s="111">
        <f t="shared" si="21"/>
        <v>39034.002712443733</v>
      </c>
      <c r="JR27" s="111">
        <f t="shared" si="22"/>
        <v>37570.1423986624</v>
      </c>
      <c r="JS27" s="111">
        <f t="shared" si="23"/>
        <v>38890.732806434185</v>
      </c>
      <c r="JT27" s="111">
        <f t="shared" si="24"/>
        <v>40812.413303235269</v>
      </c>
      <c r="JU27" s="111">
        <f t="shared" si="25"/>
        <v>40812.413303235269</v>
      </c>
      <c r="JV27" s="111">
        <f t="shared" si="26"/>
        <v>39427.159428594641</v>
      </c>
      <c r="JW27" s="111">
        <f t="shared" si="27"/>
        <v>38505.903996212532</v>
      </c>
      <c r="JX27" s="111">
        <f t="shared" si="28"/>
        <v>35174.668767290379</v>
      </c>
      <c r="JY27" s="111">
        <f t="shared" si="29"/>
        <v>36482.353409805997</v>
      </c>
      <c r="JZ27" s="111">
        <f t="shared" si="30"/>
        <v>37897.335237022351</v>
      </c>
      <c r="KA27" s="111">
        <f t="shared" si="31"/>
        <v>37896.386193519138</v>
      </c>
      <c r="KB27" s="111">
        <f t="shared" si="32"/>
        <v>37931.714699156226</v>
      </c>
      <c r="KC27" s="111">
        <f t="shared" si="33"/>
        <v>40945.325046984224</v>
      </c>
      <c r="KD27" s="111">
        <f t="shared" si="34"/>
        <v>39409.7859732</v>
      </c>
      <c r="KE27" s="111">
        <f t="shared" si="35"/>
        <v>40795.039847840613</v>
      </c>
      <c r="KF27" s="111">
        <f t="shared" si="36"/>
        <v>42916.210702736207</v>
      </c>
      <c r="KG27" s="111">
        <f t="shared" si="37"/>
        <v>42916.210702736207</v>
      </c>
      <c r="KH27" s="111">
        <f t="shared" si="38"/>
        <v>41459.549791283906</v>
      </c>
      <c r="KI27" s="111">
        <f t="shared" si="39"/>
        <v>40490.80550377036</v>
      </c>
      <c r="KJ27" s="111">
        <f t="shared" si="40"/>
        <v>36987.851833214743</v>
      </c>
      <c r="KK27" s="111">
        <f t="shared" si="41"/>
        <v>38362.944975439779</v>
      </c>
      <c r="KL27" s="111">
        <f t="shared" si="42"/>
        <v>39850.866255325134</v>
      </c>
      <c r="KM27" s="111">
        <f t="shared" si="43"/>
        <v>39849.868290547915</v>
      </c>
      <c r="KN27" s="111">
        <f t="shared" si="44"/>
        <v>39887.01790923057</v>
      </c>
      <c r="KO27" s="111">
        <f t="shared" si="45"/>
        <v>43055.973778181353</v>
      </c>
      <c r="KP27" s="111">
        <f t="shared" si="46"/>
        <v>41441.280769385805</v>
      </c>
      <c r="KQ27" s="111">
        <f t="shared" si="47"/>
        <v>42897.941680838099</v>
      </c>
      <c r="KR27" s="111">
        <f t="shared" si="48"/>
        <v>45104.30516374555</v>
      </c>
      <c r="KS27" s="111">
        <f t="shared" si="49"/>
        <v>45104.30516374555</v>
      </c>
      <c r="KT27" s="111">
        <f t="shared" si="50"/>
        <v>43573.376006804509</v>
      </c>
      <c r="KU27" s="111">
        <f t="shared" si="51"/>
        <v>42555.24003314408</v>
      </c>
      <c r="KV27" s="111">
        <f t="shared" si="52"/>
        <v>38873.687334430877</v>
      </c>
      <c r="KW27" s="111">
        <f t="shared" si="53"/>
        <v>40318.889967652569</v>
      </c>
      <c r="KX27" s="111">
        <f t="shared" si="54"/>
        <v>41882.673311257531</v>
      </c>
      <c r="KY27" s="111">
        <f t="shared" si="55"/>
        <v>41881.624464979694</v>
      </c>
      <c r="KZ27" s="111">
        <f t="shared" si="56"/>
        <v>41920.668166889576</v>
      </c>
      <c r="LA27" s="111">
        <f t="shared" si="57"/>
        <v>45251.194096908039</v>
      </c>
      <c r="LB27" s="111">
        <f t="shared" si="58"/>
        <v>43554.175533947222</v>
      </c>
      <c r="LC27" s="111">
        <f t="shared" si="59"/>
        <v>45085.104690888264</v>
      </c>
      <c r="LD27" s="111">
        <f t="shared" si="60"/>
        <v>47175.846398343107</v>
      </c>
      <c r="LE27" s="111">
        <f t="shared" si="61"/>
        <v>47175.846398343107</v>
      </c>
      <c r="LF27" s="111">
        <f t="shared" si="62"/>
        <v>45574.605042503579</v>
      </c>
      <c r="LG27" s="111">
        <f t="shared" si="63"/>
        <v>44509.708329614215</v>
      </c>
      <c r="LH27" s="111">
        <f t="shared" si="64"/>
        <v>40659.070037074845</v>
      </c>
      <c r="LI27" s="111">
        <f t="shared" si="65"/>
        <v>42170.647639076109</v>
      </c>
      <c r="LJ27" s="111">
        <f t="shared" si="66"/>
        <v>43806.25210189561</v>
      </c>
      <c r="LK27" s="111">
        <f t="shared" si="67"/>
        <v>43805.155084422033</v>
      </c>
      <c r="LL27" s="111">
        <f t="shared" si="68"/>
        <v>43845.991977428945</v>
      </c>
      <c r="LM27" s="111">
        <f t="shared" si="69"/>
        <v>47329.481616163961</v>
      </c>
      <c r="LN27" s="111">
        <f t="shared" si="70"/>
        <v>45554.522734284837</v>
      </c>
      <c r="LO27" s="111">
        <f t="shared" si="71"/>
        <v>47155.764090124365</v>
      </c>
      <c r="LP27" s="111">
        <f t="shared" si="72"/>
        <v>49092.95619362162</v>
      </c>
      <c r="LQ27" s="111">
        <f t="shared" si="73"/>
        <v>49092.95619362162</v>
      </c>
      <c r="LR27" s="111">
        <f t="shared" si="74"/>
        <v>47426.644346794725</v>
      </c>
      <c r="LS27" s="111">
        <f t="shared" si="75"/>
        <v>46318.472863549316</v>
      </c>
      <c r="LT27" s="111">
        <f t="shared" si="76"/>
        <v>42311.354148245104</v>
      </c>
      <c r="LU27" s="111">
        <f t="shared" si="77"/>
        <v>43884.3585278955</v>
      </c>
      <c r="LV27" s="111">
        <f t="shared" si="78"/>
        <v>45586.429913436339</v>
      </c>
      <c r="LW27" s="111">
        <f t="shared" si="79"/>
        <v>45585.288315884078</v>
      </c>
      <c r="LX27" s="111">
        <f t="shared" si="80"/>
        <v>45627.784719288138</v>
      </c>
      <c r="LY27" s="111">
        <f t="shared" si="81"/>
        <v>49252.834766961671</v>
      </c>
      <c r="LZ27" s="111">
        <f t="shared" si="82"/>
        <v>47405.745943206479</v>
      </c>
      <c r="MA27" s="111">
        <f t="shared" si="83"/>
        <v>49072.057790033374</v>
      </c>
      <c r="MD27" s="111"/>
      <c r="ME27" s="111">
        <f t="shared" si="302"/>
        <v>30580.812755101229</v>
      </c>
      <c r="MF27" s="111">
        <f t="shared" si="84"/>
        <v>31766.901103731278</v>
      </c>
      <c r="MG27" s="111">
        <f t="shared" si="85"/>
        <v>31766.105581541618</v>
      </c>
      <c r="MH27" s="111">
        <f t="shared" si="86"/>
        <v>31795.719197847277</v>
      </c>
      <c r="MI27" s="111">
        <f t="shared" si="87"/>
        <v>34321.835118290954</v>
      </c>
      <c r="MJ27" s="111">
        <f t="shared" si="88"/>
        <v>33034.691376053219</v>
      </c>
      <c r="MK27" s="111">
        <f t="shared" si="89"/>
        <v>34195.860692155424</v>
      </c>
      <c r="ML27" s="111">
        <f t="shared" si="90"/>
        <v>35902.683919236624</v>
      </c>
      <c r="MM27" s="111">
        <f t="shared" si="91"/>
        <v>35902.683919236624</v>
      </c>
      <c r="MN27" s="111">
        <f t="shared" si="92"/>
        <v>34684.075952106738</v>
      </c>
      <c r="MO27" s="111">
        <f t="shared" si="93"/>
        <v>33873.647459384585</v>
      </c>
      <c r="MP27" s="111">
        <f t="shared" si="94"/>
        <v>30943.159507202228</v>
      </c>
      <c r="MQ27" s="111">
        <f t="shared" si="95"/>
        <v>33426.454793977173</v>
      </c>
      <c r="MR27" s="111">
        <f t="shared" si="96"/>
        <v>34722.912441608918</v>
      </c>
      <c r="MS27" s="111">
        <f t="shared" si="97"/>
        <v>34722.042893545469</v>
      </c>
      <c r="MT27" s="111">
        <f t="shared" si="98"/>
        <v>34754.412151179466</v>
      </c>
      <c r="MU27" s="111">
        <f t="shared" si="99"/>
        <v>37515.591204701224</v>
      </c>
      <c r="MV27" s="111">
        <f t="shared" si="100"/>
        <v>36108.674637185111</v>
      </c>
      <c r="MW27" s="111">
        <f t="shared" si="101"/>
        <v>37377.894456935297</v>
      </c>
      <c r="MX27" s="111">
        <f t="shared" si="102"/>
        <v>39224.822133687587</v>
      </c>
      <c r="MY27" s="111">
        <f t="shared" si="103"/>
        <v>39224.822133687587</v>
      </c>
      <c r="MZ27" s="111">
        <f t="shared" si="104"/>
        <v>37893.454237379607</v>
      </c>
      <c r="NA27" s="111">
        <f t="shared" si="105"/>
        <v>37008.035377034561</v>
      </c>
      <c r="NB27" s="111">
        <f t="shared" si="106"/>
        <v>33806.384242878587</v>
      </c>
      <c r="NC27" s="111">
        <f t="shared" si="107"/>
        <v>43549.175919826201</v>
      </c>
      <c r="ND27" s="111">
        <f t="shared" si="108"/>
        <v>45238.247121582579</v>
      </c>
      <c r="NE27" s="111">
        <f t="shared" si="109"/>
        <v>45237.114243393153</v>
      </c>
      <c r="NF27" s="111">
        <f t="shared" si="110"/>
        <v>45279.286065196742</v>
      </c>
      <c r="NG27" s="111">
        <f t="shared" si="111"/>
        <v>48876.648486341823</v>
      </c>
      <c r="NH27" s="111">
        <f t="shared" si="112"/>
        <v>47043.667469332599</v>
      </c>
      <c r="NI27" s="111">
        <f t="shared" si="113"/>
        <v>48697.252258742861</v>
      </c>
      <c r="NJ27" s="111">
        <f t="shared" si="114"/>
        <v>51229.304993340498</v>
      </c>
      <c r="NK27" s="111">
        <f t="shared" si="115"/>
        <v>51229.304993340498</v>
      </c>
      <c r="NL27" s="111">
        <f t="shared" si="116"/>
        <v>49490.481250919314</v>
      </c>
      <c r="NM27" s="111">
        <f t="shared" si="117"/>
        <v>48334.086132316181</v>
      </c>
      <c r="NN27" s="111">
        <f t="shared" si="118"/>
        <v>44152.592029552965</v>
      </c>
      <c r="NO27" s="111">
        <f t="shared" si="119"/>
        <v>45175.272512751435</v>
      </c>
      <c r="NP27" s="111">
        <f t="shared" si="120"/>
        <v>46927.412483741042</v>
      </c>
      <c r="NQ27" s="111">
        <f t="shared" si="121"/>
        <v>46926.237304650967</v>
      </c>
      <c r="NR27" s="111">
        <f t="shared" si="122"/>
        <v>46969.983793582091</v>
      </c>
      <c r="NS27" s="111">
        <f t="shared" si="123"/>
        <v>50701.669279469206</v>
      </c>
      <c r="NT27" s="111">
        <f t="shared" si="124"/>
        <v>48800.245998658189</v>
      </c>
      <c r="NU27" s="111">
        <f t="shared" si="125"/>
        <v>50515.574518813744</v>
      </c>
      <c r="NV27" s="111">
        <f t="shared" si="126"/>
        <v>53113.734583593417</v>
      </c>
      <c r="NW27" s="111">
        <f t="shared" si="127"/>
        <v>53113.734583593417</v>
      </c>
      <c r="NX27" s="111">
        <f t="shared" si="128"/>
        <v>51310.949580856919</v>
      </c>
      <c r="NY27" s="111">
        <f t="shared" si="129"/>
        <v>50112.017379624944</v>
      </c>
      <c r="NZ27" s="111">
        <f t="shared" si="130"/>
        <v>45776.710313368669</v>
      </c>
      <c r="OA27" s="111">
        <f t="shared" si="131"/>
        <v>31490.099359169846</v>
      </c>
      <c r="OB27" s="111">
        <f t="shared" si="132"/>
        <v>32711.454731449256</v>
      </c>
      <c r="OC27" s="111">
        <f t="shared" si="133"/>
        <v>32710.635555288205</v>
      </c>
      <c r="OD27" s="111">
        <f t="shared" si="134"/>
        <v>32741.129699682522</v>
      </c>
      <c r="OE27" s="111">
        <f t="shared" si="135"/>
        <v>35342.356879764018</v>
      </c>
      <c r="OF27" s="111">
        <f t="shared" si="136"/>
        <v>34016.941343650164</v>
      </c>
      <c r="OG27" s="111">
        <f t="shared" si="137"/>
        <v>35212.636743563242</v>
      </c>
      <c r="OH27" s="111">
        <f t="shared" si="138"/>
        <v>36845.560272830393</v>
      </c>
      <c r="OI27" s="111">
        <f t="shared" si="139"/>
        <v>36845.560272830393</v>
      </c>
      <c r="OJ27" s="111">
        <f t="shared" si="140"/>
        <v>35594.949220942493</v>
      </c>
      <c r="OK27" s="111">
        <f t="shared" si="141"/>
        <v>34763.237253598068</v>
      </c>
      <c r="OL27" s="111">
        <f t="shared" si="142"/>
        <v>31755.788821223767</v>
      </c>
      <c r="OM27" s="111">
        <f t="shared" si="143"/>
        <v>30227.678916479719</v>
      </c>
      <c r="ON27" s="111">
        <f t="shared" si="144"/>
        <v>31400.070836082505</v>
      </c>
      <c r="OO27" s="111">
        <f t="shared" si="145"/>
        <v>31399.284500234859</v>
      </c>
      <c r="OP27" s="111">
        <f t="shared" si="146"/>
        <v>31428.556151463086</v>
      </c>
      <c r="OQ27" s="111">
        <f t="shared" si="147"/>
        <v>33925.501591091459</v>
      </c>
      <c r="OR27" s="111">
        <f t="shared" si="148"/>
        <v>32653.221221328295</v>
      </c>
      <c r="OS27" s="111">
        <f t="shared" si="149"/>
        <v>33800.981862482302</v>
      </c>
      <c r="OT27" s="111">
        <f t="shared" si="150"/>
        <v>35189.550077161446</v>
      </c>
      <c r="OU27" s="111">
        <f t="shared" si="151"/>
        <v>35189.550077161446</v>
      </c>
      <c r="OV27" s="111">
        <f t="shared" si="152"/>
        <v>33995.147280417645</v>
      </c>
      <c r="OW27" s="111">
        <f t="shared" si="153"/>
        <v>33200.816302467421</v>
      </c>
      <c r="OX27" s="111">
        <f t="shared" si="154"/>
        <v>30328.536537093492</v>
      </c>
      <c r="OY27" s="111"/>
      <c r="PA27" s="51">
        <f t="shared" si="303"/>
        <v>830394.85725564964</v>
      </c>
      <c r="PB27" s="51">
        <f t="shared" si="155"/>
        <v>796920.30175327207</v>
      </c>
      <c r="PC27" s="51">
        <f t="shared" si="156"/>
        <v>826049.4503044124</v>
      </c>
      <c r="PD27" s="51">
        <f t="shared" si="157"/>
        <v>826385.15610812954</v>
      </c>
      <c r="PE27" s="51">
        <f t="shared" si="158"/>
        <v>823859.04018768587</v>
      </c>
      <c r="PF27" s="51">
        <f t="shared" si="159"/>
        <v>796017.83090097283</v>
      </c>
      <c r="PG27" s="51">
        <f t="shared" si="160"/>
        <v>775485.01140903088</v>
      </c>
      <c r="PH27" s="51">
        <f t="shared" si="161"/>
        <v>740317.68416839989</v>
      </c>
      <c r="PI27" s="51">
        <f t="shared" si="162"/>
        <v>769175.14011976728</v>
      </c>
      <c r="PJ27" s="51">
        <f t="shared" si="163"/>
        <v>801618.99492647976</v>
      </c>
      <c r="PK27" s="51">
        <f t="shared" si="164"/>
        <v>802408.48031090235</v>
      </c>
      <c r="PL27" s="51">
        <f t="shared" si="165"/>
        <v>806118.5834410137</v>
      </c>
      <c r="PM27" s="51">
        <f t="shared" si="166"/>
        <v>870138.42280888697</v>
      </c>
      <c r="PN27" s="51">
        <f t="shared" si="167"/>
        <v>834956.3097496503</v>
      </c>
      <c r="PO27" s="51">
        <f t="shared" si="168"/>
        <v>865526.40169983834</v>
      </c>
      <c r="PP27" s="51">
        <f t="shared" si="169"/>
        <v>865877.42283119727</v>
      </c>
      <c r="PQ27" s="51">
        <f t="shared" si="170"/>
        <v>863116.24377767555</v>
      </c>
      <c r="PR27" s="51">
        <f t="shared" si="171"/>
        <v>833953.93794306705</v>
      </c>
      <c r="PS27" s="51">
        <f t="shared" si="172"/>
        <v>812354.82573520823</v>
      </c>
      <c r="PT27" s="51">
        <f t="shared" si="173"/>
        <v>775003.62155358971</v>
      </c>
      <c r="PU27" s="51">
        <f t="shared" si="174"/>
        <v>805274.0993895994</v>
      </c>
      <c r="PV27" s="51">
        <f t="shared" si="175"/>
        <v>839359.67624924891</v>
      </c>
      <c r="PW27" s="51">
        <f t="shared" si="176"/>
        <v>840223.12650998251</v>
      </c>
      <c r="PX27" s="51">
        <f t="shared" si="177"/>
        <v>844242.56712647853</v>
      </c>
      <c r="PY27" s="51">
        <f t="shared" si="178"/>
        <v>904259.27424184559</v>
      </c>
      <c r="PZ27" s="51">
        <f t="shared" si="179"/>
        <v>867025.31707286171</v>
      </c>
      <c r="QA27" s="51">
        <f t="shared" si="180"/>
        <v>899092.51186402841</v>
      </c>
      <c r="QB27" s="51">
        <f t="shared" si="181"/>
        <v>899452.5033615455</v>
      </c>
      <c r="QC27" s="51">
        <f t="shared" si="182"/>
        <v>895855.14094040042</v>
      </c>
      <c r="QD27" s="51">
        <f t="shared" si="183"/>
        <v>865622.06004443229</v>
      </c>
      <c r="QE27" s="51">
        <f t="shared" si="184"/>
        <v>842643.11802395468</v>
      </c>
      <c r="QF27" s="51">
        <f t="shared" si="185"/>
        <v>804970.96892366745</v>
      </c>
      <c r="QG27" s="51">
        <f t="shared" si="186"/>
        <v>836801.82869739505</v>
      </c>
      <c r="QH27" s="51">
        <f t="shared" si="187"/>
        <v>872983.27465938462</v>
      </c>
      <c r="QI27" s="51">
        <f t="shared" si="188"/>
        <v>874116.56874147814</v>
      </c>
      <c r="QJ27" s="51">
        <f t="shared" si="189"/>
        <v>879158.00772115448</v>
      </c>
      <c r="QK27" s="51">
        <f t="shared" si="190"/>
        <v>951490.78716737241</v>
      </c>
      <c r="QL27" s="51">
        <f t="shared" si="191"/>
        <v>912361.49421500438</v>
      </c>
      <c r="QM27" s="51">
        <f t="shared" si="192"/>
        <v>946081.67197400879</v>
      </c>
      <c r="QN27" s="51">
        <f t="shared" si="193"/>
        <v>946460.81951049669</v>
      </c>
      <c r="QO27" s="51">
        <f t="shared" si="194"/>
        <v>942729.13402460958</v>
      </c>
      <c r="QP27" s="51">
        <f t="shared" si="195"/>
        <v>910911.55472550623</v>
      </c>
      <c r="QQ27" s="51">
        <f t="shared" si="196"/>
        <v>886771.58992031496</v>
      </c>
      <c r="QR27" s="51">
        <f t="shared" si="197"/>
        <v>846740.13889860269</v>
      </c>
      <c r="QS27" s="51">
        <f t="shared" si="198"/>
        <v>880193.90355651232</v>
      </c>
      <c r="QT27" s="51">
        <f t="shared" si="199"/>
        <v>918195.37706862285</v>
      </c>
      <c r="QU27" s="51">
        <f t="shared" si="200"/>
        <v>919370.03042083094</v>
      </c>
      <c r="QV27" s="51">
        <f t="shared" si="201"/>
        <v>924609.12688314915</v>
      </c>
      <c r="QW27" s="51">
        <f t="shared" si="202"/>
        <v>1015991.2454766643</v>
      </c>
      <c r="QX27" s="51">
        <f t="shared" si="203"/>
        <v>975487.05299881042</v>
      </c>
      <c r="QY27" s="51">
        <f t="shared" si="204"/>
        <v>1010926.0471041624</v>
      </c>
      <c r="QZ27" s="51">
        <f t="shared" si="205"/>
        <v>1011340.0083499829</v>
      </c>
      <c r="RA27" s="51">
        <f t="shared" si="206"/>
        <v>1008738.7811699014</v>
      </c>
      <c r="RB27" s="51">
        <f t="shared" si="207"/>
        <v>974626.02177682449</v>
      </c>
      <c r="RC27" s="51">
        <f t="shared" si="208"/>
        <v>949862.36402366078</v>
      </c>
      <c r="RD27" s="51">
        <f t="shared" si="209"/>
        <v>904336.6165113094</v>
      </c>
      <c r="RE27" s="51">
        <f t="shared" si="210"/>
        <v>939326.83877985727</v>
      </c>
      <c r="RF27" s="51">
        <f t="shared" si="211"/>
        <v>978438.66424886335</v>
      </c>
      <c r="RG27" s="51">
        <f t="shared" si="212"/>
        <v>979244.98229320813</v>
      </c>
      <c r="RH27" s="51">
        <f t="shared" si="213"/>
        <v>983197.72917481652</v>
      </c>
      <c r="RI27" s="51">
        <f t="shared" si="214"/>
        <v>1065362.1733095378</v>
      </c>
      <c r="RJ27" s="51">
        <f t="shared" si="215"/>
        <v>1023102.7702353258</v>
      </c>
      <c r="RK27" s="51">
        <f t="shared" si="216"/>
        <v>1060169.3286970884</v>
      </c>
      <c r="RL27" s="51">
        <f t="shared" si="217"/>
        <v>1060604.9252916642</v>
      </c>
      <c r="RM27" s="51">
        <f t="shared" si="218"/>
        <v>1058107.9798520359</v>
      </c>
      <c r="RN27" s="51">
        <f t="shared" si="219"/>
        <v>1022314.4880958842</v>
      </c>
      <c r="RO27" s="51">
        <f t="shared" si="220"/>
        <v>996516.34058229113</v>
      </c>
      <c r="RP27" s="51">
        <f t="shared" si="221"/>
        <v>944239.94409517897</v>
      </c>
      <c r="RQ27" s="51">
        <f t="shared" si="222"/>
        <v>980652.08251301211</v>
      </c>
      <c r="RR27" s="51">
        <f t="shared" si="223"/>
        <v>1021246.2859009791</v>
      </c>
      <c r="RS27" s="51">
        <f t="shared" si="224"/>
        <v>1022014.191009664</v>
      </c>
      <c r="RT27" s="51">
        <f t="shared" si="225"/>
        <v>1025870.1838167986</v>
      </c>
      <c r="RU27" s="51"/>
      <c r="RV27" s="51">
        <f t="shared" si="384"/>
        <v>9594750.5308857169</v>
      </c>
      <c r="RW27" s="51">
        <f t="shared" si="384"/>
        <v>10050026.655374425</v>
      </c>
      <c r="RX27" s="51">
        <f t="shared" si="384"/>
        <v>10441980.574292148</v>
      </c>
      <c r="RY27" s="51">
        <f t="shared" si="384"/>
        <v>10985915.628365031</v>
      </c>
      <c r="RZ27" s="51">
        <f t="shared" si="384"/>
        <v>11731516.351908064</v>
      </c>
      <c r="SA27" s="51">
        <f t="shared" si="384"/>
        <v>12280200.693399459</v>
      </c>
    </row>
    <row r="28" spans="1:495" x14ac:dyDescent="0.3">
      <c r="A28" s="1">
        <v>304200</v>
      </c>
      <c r="B28" s="1" t="s">
        <v>203</v>
      </c>
      <c r="C28" s="1" t="s">
        <v>167</v>
      </c>
      <c r="D28" s="44">
        <v>0.13756924537829199</v>
      </c>
      <c r="E28" s="1" t="s">
        <v>299</v>
      </c>
      <c r="F28" s="107">
        <f>VLOOKUP(A28,Auxiliar_OPEX_CustosUnit!$A$4:$E$129,COLUMN(Auxiliar_OPEX_CustosUnit!$E$3),0)</f>
        <v>7</v>
      </c>
      <c r="G28" s="107">
        <f>INDEX(Auxiliar_OPEX_Drivers!$B$76:$I$84,MATCH($E28,Auxiliar_OPEX_Drivers!$B$76:$B$84,0),MATCH(YEAR(G$2),Auxiliar_OPEX_Drivers!$B$76:$I$76,0))*$F28</f>
        <v>7</v>
      </c>
      <c r="H28" s="107">
        <f>INDEX(Auxiliar_OPEX_Drivers!$B$76:$I$84,MATCH($E28,Auxiliar_OPEX_Drivers!$B$76:$B$84,0),MATCH(YEAR(H$2),Auxiliar_OPEX_Drivers!$B$76:$I$76,0))*$F28</f>
        <v>7</v>
      </c>
      <c r="I28" s="107">
        <f>INDEX(Auxiliar_OPEX_Drivers!$B$76:$I$84,MATCH($E28,Auxiliar_OPEX_Drivers!$B$76:$B$84,0),MATCH(YEAR(I$2),Auxiliar_OPEX_Drivers!$B$76:$I$76,0))*$F28</f>
        <v>7</v>
      </c>
      <c r="J28" s="107">
        <f>INDEX(Auxiliar_OPEX_Drivers!$B$76:$I$84,MATCH($E28,Auxiliar_OPEX_Drivers!$B$76:$B$84,0),MATCH(YEAR(J$2),Auxiliar_OPEX_Drivers!$B$76:$I$76,0))*$F28</f>
        <v>7</v>
      </c>
      <c r="K28" s="107">
        <f>INDEX(Auxiliar_OPEX_Drivers!$B$76:$I$84,MATCH($E28,Auxiliar_OPEX_Drivers!$B$76:$B$84,0),MATCH(YEAR(K$2),Auxiliar_OPEX_Drivers!$B$76:$I$76,0))*$F28</f>
        <v>7</v>
      </c>
      <c r="L28" s="107">
        <f>INDEX(Auxiliar_OPEX_Drivers!$B$76:$I$84,MATCH($E28,Auxiliar_OPEX_Drivers!$B$76:$B$84,0),MATCH(YEAR(L$2),Auxiliar_OPEX_Drivers!$B$76:$I$76,0))*$F28</f>
        <v>7</v>
      </c>
      <c r="M28" s="107">
        <f>INDEX(Auxiliar_OPEX_Drivers!$B$76:$I$84,MATCH($E28,Auxiliar_OPEX_Drivers!$B$76:$B$84,0),MATCH(YEAR(M$2),Auxiliar_OPEX_Drivers!$B$76:$I$76,0))*$F28</f>
        <v>7</v>
      </c>
      <c r="N28" s="107">
        <f>INDEX(Auxiliar_OPEX_Drivers!$B$76:$I$84,MATCH($E28,Auxiliar_OPEX_Drivers!$B$76:$B$84,0),MATCH(YEAR(N$2),Auxiliar_OPEX_Drivers!$B$76:$I$76,0))*$F28</f>
        <v>7.3462635049153837</v>
      </c>
      <c r="O28" s="107">
        <f>INDEX(Auxiliar_OPEX_Drivers!$B$76:$I$84,MATCH($E28,Auxiliar_OPEX_Drivers!$B$76:$B$84,0),MATCH(YEAR(O$2),Auxiliar_OPEX_Drivers!$B$76:$I$76,0))*$F28</f>
        <v>7.3462635049153837</v>
      </c>
      <c r="P28" s="107">
        <f>INDEX(Auxiliar_OPEX_Drivers!$B$76:$I$84,MATCH($E28,Auxiliar_OPEX_Drivers!$B$76:$B$84,0),MATCH(YEAR(P$2),Auxiliar_OPEX_Drivers!$B$76:$I$76,0))*$F28</f>
        <v>7.3462635049153837</v>
      </c>
      <c r="Q28" s="107">
        <f>INDEX(Auxiliar_OPEX_Drivers!$B$76:$I$84,MATCH($E28,Auxiliar_OPEX_Drivers!$B$76:$B$84,0),MATCH(YEAR(Q$2),Auxiliar_OPEX_Drivers!$B$76:$I$76,0))*$F28</f>
        <v>7.3462635049153837</v>
      </c>
      <c r="R28" s="107">
        <f>INDEX(Auxiliar_OPEX_Drivers!$B$76:$I$84,MATCH($E28,Auxiliar_OPEX_Drivers!$B$76:$B$84,0),MATCH(YEAR(R$2),Auxiliar_OPEX_Drivers!$B$76:$I$76,0))*$F28</f>
        <v>7.3462635049153837</v>
      </c>
      <c r="S28" s="107">
        <f>INDEX(Auxiliar_OPEX_Drivers!$B$76:$I$84,MATCH($E28,Auxiliar_OPEX_Drivers!$B$76:$B$84,0),MATCH(YEAR(S$2),Auxiliar_OPEX_Drivers!$B$76:$I$76,0))*$F28</f>
        <v>7.3462635049153837</v>
      </c>
      <c r="T28" s="107">
        <f>INDEX(Auxiliar_OPEX_Drivers!$B$76:$I$84,MATCH($E28,Auxiliar_OPEX_Drivers!$B$76:$B$84,0),MATCH(YEAR(T$2),Auxiliar_OPEX_Drivers!$B$76:$I$76,0))*$F28</f>
        <v>7.3462635049153837</v>
      </c>
      <c r="U28" s="107">
        <f>INDEX(Auxiliar_OPEX_Drivers!$B$76:$I$84,MATCH($E28,Auxiliar_OPEX_Drivers!$B$76:$B$84,0),MATCH(YEAR(U$2),Auxiliar_OPEX_Drivers!$B$76:$I$76,0))*$F28</f>
        <v>7.3462635049153837</v>
      </c>
      <c r="V28" s="107">
        <f>INDEX(Auxiliar_OPEX_Drivers!$B$76:$I$84,MATCH($E28,Auxiliar_OPEX_Drivers!$B$76:$B$84,0),MATCH(YEAR(V$2),Auxiliar_OPEX_Drivers!$B$76:$I$76,0))*$F28</f>
        <v>7.3462635049153837</v>
      </c>
      <c r="W28" s="107">
        <f>INDEX(Auxiliar_OPEX_Drivers!$B$76:$I$84,MATCH($E28,Auxiliar_OPEX_Drivers!$B$76:$B$84,0),MATCH(YEAR(W$2),Auxiliar_OPEX_Drivers!$B$76:$I$76,0))*$F28</f>
        <v>7.3462635049153837</v>
      </c>
      <c r="X28" s="107">
        <f>INDEX(Auxiliar_OPEX_Drivers!$B$76:$I$84,MATCH($E28,Auxiliar_OPEX_Drivers!$B$76:$B$84,0),MATCH(YEAR(X$2),Auxiliar_OPEX_Drivers!$B$76:$I$76,0))*$F28</f>
        <v>7.3462635049153837</v>
      </c>
      <c r="Y28" s="107">
        <f>INDEX(Auxiliar_OPEX_Drivers!$B$76:$I$84,MATCH($E28,Auxiliar_OPEX_Drivers!$B$76:$B$84,0),MATCH(YEAR(Y$2),Auxiliar_OPEX_Drivers!$B$76:$I$76,0))*$F28</f>
        <v>7.3462635049153837</v>
      </c>
      <c r="Z28" s="107">
        <f>INDEX(Auxiliar_OPEX_Drivers!$B$76:$I$84,MATCH($E28,Auxiliar_OPEX_Drivers!$B$76:$B$84,0),MATCH(YEAR(Z$2),Auxiliar_OPEX_Drivers!$B$76:$I$76,0))*$F28</f>
        <v>7.7059775115931632</v>
      </c>
      <c r="AA28" s="107">
        <f>INDEX(Auxiliar_OPEX_Drivers!$B$76:$I$84,MATCH($E28,Auxiliar_OPEX_Drivers!$B$76:$B$84,0),MATCH(YEAR(AA$2),Auxiliar_OPEX_Drivers!$B$76:$I$76,0))*$F28</f>
        <v>7.7059775115931632</v>
      </c>
      <c r="AB28" s="107">
        <f>INDEX(Auxiliar_OPEX_Drivers!$B$76:$I$84,MATCH($E28,Auxiliar_OPEX_Drivers!$B$76:$B$84,0),MATCH(YEAR(AB$2),Auxiliar_OPEX_Drivers!$B$76:$I$76,0))*$F28</f>
        <v>7.7059775115931632</v>
      </c>
      <c r="AC28" s="107">
        <f>INDEX(Auxiliar_OPEX_Drivers!$B$76:$I$84,MATCH($E28,Auxiliar_OPEX_Drivers!$B$76:$B$84,0),MATCH(YEAR(AC$2),Auxiliar_OPEX_Drivers!$B$76:$I$76,0))*$F28</f>
        <v>7.7059775115931632</v>
      </c>
      <c r="AD28" s="107">
        <f>INDEX(Auxiliar_OPEX_Drivers!$B$76:$I$84,MATCH($E28,Auxiliar_OPEX_Drivers!$B$76:$B$84,0),MATCH(YEAR(AD$2),Auxiliar_OPEX_Drivers!$B$76:$I$76,0))*$F28</f>
        <v>7.7059775115931632</v>
      </c>
      <c r="AE28" s="107">
        <f>INDEX(Auxiliar_OPEX_Drivers!$B$76:$I$84,MATCH($E28,Auxiliar_OPEX_Drivers!$B$76:$B$84,0),MATCH(YEAR(AE$2),Auxiliar_OPEX_Drivers!$B$76:$I$76,0))*$F28</f>
        <v>7.7059775115931632</v>
      </c>
      <c r="AF28" s="107">
        <f>INDEX(Auxiliar_OPEX_Drivers!$B$76:$I$84,MATCH($E28,Auxiliar_OPEX_Drivers!$B$76:$B$84,0),MATCH(YEAR(AF$2),Auxiliar_OPEX_Drivers!$B$76:$I$76,0))*$F28</f>
        <v>7.7059775115931632</v>
      </c>
      <c r="AG28" s="107">
        <f>INDEX(Auxiliar_OPEX_Drivers!$B$76:$I$84,MATCH($E28,Auxiliar_OPEX_Drivers!$B$76:$B$84,0),MATCH(YEAR(AG$2),Auxiliar_OPEX_Drivers!$B$76:$I$76,0))*$F28</f>
        <v>7.7059775115931632</v>
      </c>
      <c r="AH28" s="107">
        <f>INDEX(Auxiliar_OPEX_Drivers!$B$76:$I$84,MATCH($E28,Auxiliar_OPEX_Drivers!$B$76:$B$84,0),MATCH(YEAR(AH$2),Auxiliar_OPEX_Drivers!$B$76:$I$76,0))*$F28</f>
        <v>7.7059775115931632</v>
      </c>
      <c r="AI28" s="107">
        <f>INDEX(Auxiliar_OPEX_Drivers!$B$76:$I$84,MATCH($E28,Auxiliar_OPEX_Drivers!$B$76:$B$84,0),MATCH(YEAR(AI$2),Auxiliar_OPEX_Drivers!$B$76:$I$76,0))*$F28</f>
        <v>7.7059775115931632</v>
      </c>
      <c r="AJ28" s="107">
        <f>INDEX(Auxiliar_OPEX_Drivers!$B$76:$I$84,MATCH($E28,Auxiliar_OPEX_Drivers!$B$76:$B$84,0),MATCH(YEAR(AJ$2),Auxiliar_OPEX_Drivers!$B$76:$I$76,0))*$F28</f>
        <v>7.7059775115931632</v>
      </c>
      <c r="AK28" s="107">
        <f>INDEX(Auxiliar_OPEX_Drivers!$B$76:$I$84,MATCH($E28,Auxiliar_OPEX_Drivers!$B$76:$B$84,0),MATCH(YEAR(AK$2),Auxiliar_OPEX_Drivers!$B$76:$I$76,0))*$F28</f>
        <v>7.7059775115931632</v>
      </c>
      <c r="AL28" s="107">
        <f>INDEX(Auxiliar_OPEX_Drivers!$B$76:$I$84,MATCH($E28,Auxiliar_OPEX_Drivers!$B$76:$B$84,0),MATCH(YEAR(AL$2),Auxiliar_OPEX_Drivers!$B$76:$I$76,0))*$F28</f>
        <v>8.1032050739293844</v>
      </c>
      <c r="AM28" s="107">
        <f>INDEX(Auxiliar_OPEX_Drivers!$B$76:$I$84,MATCH($E28,Auxiliar_OPEX_Drivers!$B$76:$B$84,0),MATCH(YEAR(AM$2),Auxiliar_OPEX_Drivers!$B$76:$I$76,0))*$F28</f>
        <v>8.1032050739293844</v>
      </c>
      <c r="AN28" s="107">
        <f>INDEX(Auxiliar_OPEX_Drivers!$B$76:$I$84,MATCH($E28,Auxiliar_OPEX_Drivers!$B$76:$B$84,0),MATCH(YEAR(AN$2),Auxiliar_OPEX_Drivers!$B$76:$I$76,0))*$F28</f>
        <v>8.1032050739293844</v>
      </c>
      <c r="AO28" s="107">
        <f>INDEX(Auxiliar_OPEX_Drivers!$B$76:$I$84,MATCH($E28,Auxiliar_OPEX_Drivers!$B$76:$B$84,0),MATCH(YEAR(AO$2),Auxiliar_OPEX_Drivers!$B$76:$I$76,0))*$F28</f>
        <v>8.1032050739293844</v>
      </c>
      <c r="AP28" s="107">
        <f>INDEX(Auxiliar_OPEX_Drivers!$B$76:$I$84,MATCH($E28,Auxiliar_OPEX_Drivers!$B$76:$B$84,0),MATCH(YEAR(AP$2),Auxiliar_OPEX_Drivers!$B$76:$I$76,0))*$F28</f>
        <v>8.1032050739293844</v>
      </c>
      <c r="AQ28" s="107">
        <f>INDEX(Auxiliar_OPEX_Drivers!$B$76:$I$84,MATCH($E28,Auxiliar_OPEX_Drivers!$B$76:$B$84,0),MATCH(YEAR(AQ$2),Auxiliar_OPEX_Drivers!$B$76:$I$76,0))*$F28</f>
        <v>8.1032050739293844</v>
      </c>
      <c r="AR28" s="107">
        <f>INDEX(Auxiliar_OPEX_Drivers!$B$76:$I$84,MATCH($E28,Auxiliar_OPEX_Drivers!$B$76:$B$84,0),MATCH(YEAR(AR$2),Auxiliar_OPEX_Drivers!$B$76:$I$76,0))*$F28</f>
        <v>8.1032050739293844</v>
      </c>
      <c r="AS28" s="107">
        <f>INDEX(Auxiliar_OPEX_Drivers!$B$76:$I$84,MATCH($E28,Auxiliar_OPEX_Drivers!$B$76:$B$84,0),MATCH(YEAR(AS$2),Auxiliar_OPEX_Drivers!$B$76:$I$76,0))*$F28</f>
        <v>8.1032050739293844</v>
      </c>
      <c r="AT28" s="107">
        <f>INDEX(Auxiliar_OPEX_Drivers!$B$76:$I$84,MATCH($E28,Auxiliar_OPEX_Drivers!$B$76:$B$84,0),MATCH(YEAR(AT$2),Auxiliar_OPEX_Drivers!$B$76:$I$76,0))*$F28</f>
        <v>8.1032050739293844</v>
      </c>
      <c r="AU28" s="107">
        <f>INDEX(Auxiliar_OPEX_Drivers!$B$76:$I$84,MATCH($E28,Auxiliar_OPEX_Drivers!$B$76:$B$84,0),MATCH(YEAR(AU$2),Auxiliar_OPEX_Drivers!$B$76:$I$76,0))*$F28</f>
        <v>8.1032050739293844</v>
      </c>
      <c r="AV28" s="107">
        <f>INDEX(Auxiliar_OPEX_Drivers!$B$76:$I$84,MATCH($E28,Auxiliar_OPEX_Drivers!$B$76:$B$84,0),MATCH(YEAR(AV$2),Auxiliar_OPEX_Drivers!$B$76:$I$76,0))*$F28</f>
        <v>8.1032050739293844</v>
      </c>
      <c r="AW28" s="107">
        <f>INDEX(Auxiliar_OPEX_Drivers!$B$76:$I$84,MATCH($E28,Auxiliar_OPEX_Drivers!$B$76:$B$84,0),MATCH(YEAR(AW$2),Auxiliar_OPEX_Drivers!$B$76:$I$76,0))*$F28</f>
        <v>8.1032050739293844</v>
      </c>
      <c r="AX28" s="107">
        <f>INDEX(Auxiliar_OPEX_Drivers!$B$76:$I$84,MATCH($E28,Auxiliar_OPEX_Drivers!$B$76:$B$84,0),MATCH(YEAR(AX$2),Auxiliar_OPEX_Drivers!$B$76:$I$76,0))*$F28</f>
        <v>8.5163491481231759</v>
      </c>
      <c r="AY28" s="107">
        <f>INDEX(Auxiliar_OPEX_Drivers!$B$76:$I$84,MATCH($E28,Auxiliar_OPEX_Drivers!$B$76:$B$84,0),MATCH(YEAR(AY$2),Auxiliar_OPEX_Drivers!$B$76:$I$76,0))*$F28</f>
        <v>8.5163491481231759</v>
      </c>
      <c r="AZ28" s="107">
        <f>INDEX(Auxiliar_OPEX_Drivers!$B$76:$I$84,MATCH($E28,Auxiliar_OPEX_Drivers!$B$76:$B$84,0),MATCH(YEAR(AZ$2),Auxiliar_OPEX_Drivers!$B$76:$I$76,0))*$F28</f>
        <v>8.5163491481231759</v>
      </c>
      <c r="BA28" s="107">
        <f>INDEX(Auxiliar_OPEX_Drivers!$B$76:$I$84,MATCH($E28,Auxiliar_OPEX_Drivers!$B$76:$B$84,0),MATCH(YEAR(BA$2),Auxiliar_OPEX_Drivers!$B$76:$I$76,0))*$F28</f>
        <v>8.5163491481231759</v>
      </c>
      <c r="BB28" s="107">
        <f>INDEX(Auxiliar_OPEX_Drivers!$B$76:$I$84,MATCH($E28,Auxiliar_OPEX_Drivers!$B$76:$B$84,0),MATCH(YEAR(BB$2),Auxiliar_OPEX_Drivers!$B$76:$I$76,0))*$F28</f>
        <v>8.5163491481231759</v>
      </c>
      <c r="BC28" s="107">
        <f>INDEX(Auxiliar_OPEX_Drivers!$B$76:$I$84,MATCH($E28,Auxiliar_OPEX_Drivers!$B$76:$B$84,0),MATCH(YEAR(BC$2),Auxiliar_OPEX_Drivers!$B$76:$I$76,0))*$F28</f>
        <v>8.5163491481231759</v>
      </c>
      <c r="BD28" s="107">
        <f>INDEX(Auxiliar_OPEX_Drivers!$B$76:$I$84,MATCH($E28,Auxiliar_OPEX_Drivers!$B$76:$B$84,0),MATCH(YEAR(BD$2),Auxiliar_OPEX_Drivers!$B$76:$I$76,0))*$F28</f>
        <v>8.5163491481231759</v>
      </c>
      <c r="BE28" s="107">
        <f>INDEX(Auxiliar_OPEX_Drivers!$B$76:$I$84,MATCH($E28,Auxiliar_OPEX_Drivers!$B$76:$B$84,0),MATCH(YEAR(BE$2),Auxiliar_OPEX_Drivers!$B$76:$I$76,0))*$F28</f>
        <v>8.5163491481231759</v>
      </c>
      <c r="BF28" s="107">
        <f>INDEX(Auxiliar_OPEX_Drivers!$B$76:$I$84,MATCH($E28,Auxiliar_OPEX_Drivers!$B$76:$B$84,0),MATCH(YEAR(BF$2),Auxiliar_OPEX_Drivers!$B$76:$I$76,0))*$F28</f>
        <v>8.5163491481231759</v>
      </c>
      <c r="BG28" s="107">
        <f>INDEX(Auxiliar_OPEX_Drivers!$B$76:$I$84,MATCH($E28,Auxiliar_OPEX_Drivers!$B$76:$B$84,0),MATCH(YEAR(BG$2),Auxiliar_OPEX_Drivers!$B$76:$I$76,0))*$F28</f>
        <v>8.5163491481231759</v>
      </c>
      <c r="BH28" s="107">
        <f>INDEX(Auxiliar_OPEX_Drivers!$B$76:$I$84,MATCH($E28,Auxiliar_OPEX_Drivers!$B$76:$B$84,0),MATCH(YEAR(BH$2),Auxiliar_OPEX_Drivers!$B$76:$I$76,0))*$F28</f>
        <v>8.5163491481231759</v>
      </c>
      <c r="BI28" s="107">
        <f>INDEX(Auxiliar_OPEX_Drivers!$B$76:$I$84,MATCH($E28,Auxiliar_OPEX_Drivers!$B$76:$B$84,0),MATCH(YEAR(BI$2),Auxiliar_OPEX_Drivers!$B$76:$I$76,0))*$F28</f>
        <v>8.5163491481231759</v>
      </c>
      <c r="BJ28" s="107">
        <f>INDEX(Auxiliar_OPEX_Drivers!$B$76:$I$84,MATCH($E28,Auxiliar_OPEX_Drivers!$B$76:$B$84,0),MATCH(YEAR(BJ$2),Auxiliar_OPEX_Drivers!$B$76:$I$76,0))*$F28</f>
        <v>8.9074862771515466</v>
      </c>
      <c r="BK28" s="107">
        <f>INDEX(Auxiliar_OPEX_Drivers!$B$76:$I$84,MATCH($E28,Auxiliar_OPEX_Drivers!$B$76:$B$84,0),MATCH(YEAR(BK$2),Auxiliar_OPEX_Drivers!$B$76:$I$76,0))*$F28</f>
        <v>8.9074862771515466</v>
      </c>
      <c r="BL28" s="107">
        <f>INDEX(Auxiliar_OPEX_Drivers!$B$76:$I$84,MATCH($E28,Auxiliar_OPEX_Drivers!$B$76:$B$84,0),MATCH(YEAR(BL$2),Auxiliar_OPEX_Drivers!$B$76:$I$76,0))*$F28</f>
        <v>8.9074862771515466</v>
      </c>
      <c r="BM28" s="107">
        <f>INDEX(Auxiliar_OPEX_Drivers!$B$76:$I$84,MATCH($E28,Auxiliar_OPEX_Drivers!$B$76:$B$84,0),MATCH(YEAR(BM$2),Auxiliar_OPEX_Drivers!$B$76:$I$76,0))*$F28</f>
        <v>8.9074862771515466</v>
      </c>
      <c r="BN28" s="107">
        <f>INDEX(Auxiliar_OPEX_Drivers!$B$76:$I$84,MATCH($E28,Auxiliar_OPEX_Drivers!$B$76:$B$84,0),MATCH(YEAR(BN$2),Auxiliar_OPEX_Drivers!$B$76:$I$76,0))*$F28</f>
        <v>8.9074862771515466</v>
      </c>
      <c r="BO28" s="107">
        <f>INDEX(Auxiliar_OPEX_Drivers!$B$76:$I$84,MATCH($E28,Auxiliar_OPEX_Drivers!$B$76:$B$84,0),MATCH(YEAR(BO$2),Auxiliar_OPEX_Drivers!$B$76:$I$76,0))*$F28</f>
        <v>8.9074862771515466</v>
      </c>
      <c r="BP28" s="107">
        <f>INDEX(Auxiliar_OPEX_Drivers!$B$76:$I$84,MATCH($E28,Auxiliar_OPEX_Drivers!$B$76:$B$84,0),MATCH(YEAR(BP$2),Auxiliar_OPEX_Drivers!$B$76:$I$76,0))*$F28</f>
        <v>8.9074862771515466</v>
      </c>
      <c r="BQ28" s="107">
        <f>INDEX(Auxiliar_OPEX_Drivers!$B$76:$I$84,MATCH($E28,Auxiliar_OPEX_Drivers!$B$76:$B$84,0),MATCH(YEAR(BQ$2),Auxiliar_OPEX_Drivers!$B$76:$I$76,0))*$F28</f>
        <v>8.9074862771515466</v>
      </c>
      <c r="BR28" s="107">
        <f>INDEX(Auxiliar_OPEX_Drivers!$B$76:$I$84,MATCH($E28,Auxiliar_OPEX_Drivers!$B$76:$B$84,0),MATCH(YEAR(BR$2),Auxiliar_OPEX_Drivers!$B$76:$I$76,0))*$F28</f>
        <v>8.9074862771515466</v>
      </c>
      <c r="BS28" s="107">
        <f>INDEX(Auxiliar_OPEX_Drivers!$B$76:$I$84,MATCH($E28,Auxiliar_OPEX_Drivers!$B$76:$B$84,0),MATCH(YEAR(BS$2),Auxiliar_OPEX_Drivers!$B$76:$I$76,0))*$F28</f>
        <v>8.9074862771515466</v>
      </c>
      <c r="BT28" s="107">
        <f>INDEX(Auxiliar_OPEX_Drivers!$B$76:$I$84,MATCH($E28,Auxiliar_OPEX_Drivers!$B$76:$B$84,0),MATCH(YEAR(BT$2),Auxiliar_OPEX_Drivers!$B$76:$I$76,0))*$F28</f>
        <v>8.9074862771515466</v>
      </c>
      <c r="BU28" s="107">
        <f>INDEX(Auxiliar_OPEX_Drivers!$B$76:$I$84,MATCH($E28,Auxiliar_OPEX_Drivers!$B$76:$B$84,0),MATCH(YEAR(BU$2),Auxiliar_OPEX_Drivers!$B$76:$I$76,0))*$F28</f>
        <v>8.9074862771515466</v>
      </c>
      <c r="BV28" s="107">
        <f>INDEX(Auxiliar_OPEX_Drivers!$B$76:$I$84,MATCH($E28,Auxiliar_OPEX_Drivers!$B$76:$B$84,0),MATCH(YEAR(BV$2),Auxiliar_OPEX_Drivers!$B$76:$I$76,0))*$F28</f>
        <v>9.2694645032345431</v>
      </c>
      <c r="BW28" s="107">
        <f>INDEX(Auxiliar_OPEX_Drivers!$B$76:$I$84,MATCH($E28,Auxiliar_OPEX_Drivers!$B$76:$B$84,0),MATCH(YEAR(BW$2),Auxiliar_OPEX_Drivers!$B$76:$I$76,0))*$F28</f>
        <v>9.2694645032345431</v>
      </c>
      <c r="BX28" s="107">
        <f>INDEX(Auxiliar_OPEX_Drivers!$B$76:$I$84,MATCH($E28,Auxiliar_OPEX_Drivers!$B$76:$B$84,0),MATCH(YEAR(BX$2),Auxiliar_OPEX_Drivers!$B$76:$I$76,0))*$F28</f>
        <v>9.2694645032345431</v>
      </c>
      <c r="BY28" s="107">
        <f>INDEX(Auxiliar_OPEX_Drivers!$B$76:$I$84,MATCH($E28,Auxiliar_OPEX_Drivers!$B$76:$B$84,0),MATCH(YEAR(BY$2),Auxiliar_OPEX_Drivers!$B$76:$I$76,0))*$F28</f>
        <v>9.2694645032345431</v>
      </c>
      <c r="BZ28" s="107">
        <f>INDEX(Auxiliar_OPEX_Drivers!$B$76:$I$84,MATCH($E28,Auxiliar_OPEX_Drivers!$B$76:$B$84,0),MATCH(YEAR(BZ$2),Auxiliar_OPEX_Drivers!$B$76:$I$76,0))*$F28</f>
        <v>9.2694645032345431</v>
      </c>
      <c r="CA28" s="107">
        <f>INDEX(Auxiliar_OPEX_Drivers!$B$76:$I$84,MATCH($E28,Auxiliar_OPEX_Drivers!$B$76:$B$84,0),MATCH(YEAR(CA$2),Auxiliar_OPEX_Drivers!$B$76:$I$76,0))*$F28</f>
        <v>9.2694645032345431</v>
      </c>
      <c r="CB28" s="107">
        <f>INDEX(Auxiliar_OPEX_Drivers!$B$76:$I$84,MATCH($E28,Auxiliar_OPEX_Drivers!$B$76:$B$84,0),MATCH(YEAR(CB$2),Auxiliar_OPEX_Drivers!$B$76:$I$76,0))*$F28</f>
        <v>9.2694645032345431</v>
      </c>
      <c r="CC28" s="107">
        <f>INDEX(Auxiliar_OPEX_Drivers!$B$76:$I$84,MATCH($E28,Auxiliar_OPEX_Drivers!$B$76:$B$84,0),MATCH(YEAR(CC$2),Auxiliar_OPEX_Drivers!$B$76:$I$76,0))*$F28</f>
        <v>9.2694645032345431</v>
      </c>
      <c r="CD28" s="107">
        <f>INDEX(Auxiliar_OPEX_Drivers!$B$76:$I$84,MATCH($E28,Auxiliar_OPEX_Drivers!$B$76:$B$84,0),MATCH(YEAR(CD$2),Auxiliar_OPEX_Drivers!$B$76:$I$76,0))*$F28</f>
        <v>9.2694645032345431</v>
      </c>
      <c r="CE28" s="107">
        <f>INDEX(Auxiliar_OPEX_Drivers!$B$76:$I$84,MATCH($E28,Auxiliar_OPEX_Drivers!$B$76:$B$84,0),MATCH(YEAR(CE$2),Auxiliar_OPEX_Drivers!$B$76:$I$76,0))*$F28</f>
        <v>9.2694645032345431</v>
      </c>
      <c r="CF28" s="107">
        <f>INDEX(Auxiliar_OPEX_Drivers!$B$76:$I$84,MATCH($E28,Auxiliar_OPEX_Drivers!$B$76:$B$84,0),MATCH(YEAR(CF$2),Auxiliar_OPEX_Drivers!$B$76:$I$76,0))*$F28</f>
        <v>9.2694645032345431</v>
      </c>
      <c r="CG28" s="107">
        <f>INDEX(Auxiliar_OPEX_Drivers!$B$76:$I$84,MATCH($E28,Auxiliar_OPEX_Drivers!$B$76:$B$84,0),MATCH(YEAR(CG$2),Auxiliar_OPEX_Drivers!$B$76:$I$76,0))*$F28</f>
        <v>9.2694645032345431</v>
      </c>
      <c r="CI28" s="51">
        <f>INDEX(Auxiliar_OPEX_CustosUnit!$A$1:$R$129,MATCH(Auxiliar_OPEX_P!$A28,Auxiliar_OPEX_CustosUnit!$A$1:$A$129,0),MATCH(CI$2,Auxiliar_OPEX_CustosUnit!$A$3:$Q$3,0))*(1-DRE_Auxiliar!$A$5)</f>
        <v>25565.475641396057</v>
      </c>
      <c r="CJ28" s="51">
        <f>INDEX(Auxiliar_OPEX_CustosUnit!$A$1:$R$129,MATCH(Auxiliar_OPEX_P!$A28,Auxiliar_OPEX_CustosUnit!$A$1:$A$129,0),MATCH(CJ$2,Auxiliar_OPEX_CustosUnit!$A$3:$Q$3,0))*(1-DRE_Auxiliar!$A$5)</f>
        <v>26477.983234119085</v>
      </c>
      <c r="CK28" s="51">
        <f>INDEX(Auxiliar_OPEX_CustosUnit!$A$1:$R$129,MATCH(Auxiliar_OPEX_P!$A28,Auxiliar_OPEX_CustosUnit!$A$1:$A$129,0),MATCH(CK$2,Auxiliar_OPEX_CustosUnit!$A$3:$Q$3,0))*(1-DRE_Auxiliar!$A$5)</f>
        <v>28345.462460179177</v>
      </c>
      <c r="CL28" s="51">
        <f>INDEX(Auxiliar_OPEX_CustosUnit!$A$1:$R$129,MATCH(Auxiliar_OPEX_P!$A28,Auxiliar_OPEX_CustosUnit!$A$1:$A$129,0),MATCH(CL$2,Auxiliar_OPEX_CustosUnit!$A$3:$Q$3,0))*(1-DRE_Auxiliar!$A$5)</f>
        <v>28254.349202743771</v>
      </c>
      <c r="CM28" s="51">
        <f>INDEX(Auxiliar_OPEX_CustosUnit!$A$1:$R$129,MATCH(Auxiliar_OPEX_P!$A28,Auxiliar_OPEX_CustosUnit!$A$1:$A$129,0),MATCH(CM$2,Auxiliar_OPEX_CustosUnit!$A$3:$Q$3,0))*(1-DRE_Auxiliar!$A$5)</f>
        <v>28266.477664705173</v>
      </c>
      <c r="CN28" s="51">
        <f>INDEX(Auxiliar_OPEX_CustosUnit!$A$1:$R$129,MATCH(Auxiliar_OPEX_P!$A28,Auxiliar_OPEX_CustosUnit!$A$1:$A$129,0),MATCH(CN$2,Auxiliar_OPEX_CustosUnit!$A$3:$Q$3,0))*(1-DRE_Auxiliar!$A$5)</f>
        <v>28242.704507620852</v>
      </c>
      <c r="CO28" s="51">
        <f>INDEX(Auxiliar_OPEX_CustosUnit!$A$1:$R$129,MATCH(Auxiliar_OPEX_P!$A28,Auxiliar_OPEX_CustosUnit!$A$1:$A$129,0),MATCH(CO$2,Auxiliar_OPEX_CustosUnit!$A$3:$Q$3,0))*(1-DRE_Auxiliar!$A$5)</f>
        <v>27972.152761475594</v>
      </c>
      <c r="CP28" s="51">
        <f>INDEX(Auxiliar_OPEX_CustosUnit!$A$1:$R$129,MATCH(Auxiliar_OPEX_P!$A28,Auxiliar_OPEX_CustosUnit!$A$1:$A$129,0),MATCH(CP$2,Auxiliar_OPEX_CustosUnit!$A$3:$Q$3,0))*(1-DRE_Auxiliar!$A$5)</f>
        <v>28917.613882584559</v>
      </c>
      <c r="CQ28" s="51">
        <f>INDEX(Auxiliar_OPEX_CustosUnit!$A$1:$R$129,MATCH(Auxiliar_OPEX_P!$A28,Auxiliar_OPEX_CustosUnit!$A$1:$A$129,0),MATCH(CQ$2,Auxiliar_OPEX_CustosUnit!$A$3:$Q$3,0))*(1-DRE_Auxiliar!$A$5)</f>
        <v>28923.578281278824</v>
      </c>
      <c r="CR28" s="51">
        <f>INDEX(Auxiliar_OPEX_CustosUnit!$A$1:$R$129,MATCH(Auxiliar_OPEX_P!$A28,Auxiliar_OPEX_CustosUnit!$A$1:$A$129,0),MATCH(CR$2,Auxiliar_OPEX_CustosUnit!$A$3:$Q$3,0))*(1-DRE_Auxiliar!$A$5)</f>
        <v>28923.578281278824</v>
      </c>
      <c r="CS28" s="51">
        <f>INDEX(Auxiliar_OPEX_CustosUnit!$A$1:$R$129,MATCH(Auxiliar_OPEX_P!$A28,Auxiliar_OPEX_CustosUnit!$A$1:$A$129,0),MATCH(CS$2,Auxiliar_OPEX_CustosUnit!$A$3:$Q$3,0))*(1-DRE_Auxiliar!$A$5)</f>
        <v>30435.487137030617</v>
      </c>
      <c r="CT28" s="51">
        <f>INDEX(Auxiliar_OPEX_CustosUnit!$A$1:$R$129,MATCH(Auxiliar_OPEX_P!$A28,Auxiliar_OPEX_CustosUnit!$A$1:$A$129,0),MATCH(CT$2,Auxiliar_OPEX_CustosUnit!$A$3:$Q$3,0))*(1-DRE_Auxiliar!$A$5)</f>
        <v>28726.142315415913</v>
      </c>
      <c r="CU28" s="53">
        <f t="shared" si="227"/>
        <v>25565.475641396057</v>
      </c>
      <c r="CV28" s="53">
        <f t="shared" si="228"/>
        <v>26477.983234119085</v>
      </c>
      <c r="CW28" s="53">
        <f t="shared" si="229"/>
        <v>28345.462460179177</v>
      </c>
      <c r="CX28" s="53">
        <f t="shared" si="230"/>
        <v>28254.349202743771</v>
      </c>
      <c r="CY28" s="53">
        <f t="shared" si="231"/>
        <v>28266.477664705173</v>
      </c>
      <c r="CZ28" s="53">
        <f t="shared" si="232"/>
        <v>28242.704507620852</v>
      </c>
      <c r="DA28" s="53">
        <f t="shared" si="233"/>
        <v>27972.152761475594</v>
      </c>
      <c r="DB28" s="53">
        <f t="shared" si="234"/>
        <v>28917.613882584559</v>
      </c>
      <c r="DC28" s="53">
        <f t="shared" si="235"/>
        <v>28923.578281278824</v>
      </c>
      <c r="DD28" s="53">
        <f t="shared" si="236"/>
        <v>28923.578281278824</v>
      </c>
      <c r="DE28" s="53">
        <f t="shared" si="237"/>
        <v>30435.487137030617</v>
      </c>
      <c r="DF28" s="53">
        <f t="shared" si="238"/>
        <v>28726.142315415913</v>
      </c>
      <c r="DG28" s="53">
        <f t="shared" si="239"/>
        <v>25565.475641396057</v>
      </c>
      <c r="DH28" s="53">
        <f t="shared" si="240"/>
        <v>26477.983234119085</v>
      </c>
      <c r="DI28" s="53">
        <f t="shared" si="241"/>
        <v>28345.462460179177</v>
      </c>
      <c r="DJ28" s="53">
        <f t="shared" si="242"/>
        <v>28254.349202743771</v>
      </c>
      <c r="DK28" s="53">
        <f t="shared" si="243"/>
        <v>28266.477664705173</v>
      </c>
      <c r="DL28" s="53">
        <f t="shared" si="244"/>
        <v>28242.704507620852</v>
      </c>
      <c r="DM28" s="53">
        <f t="shared" si="245"/>
        <v>27972.152761475594</v>
      </c>
      <c r="DN28" s="53">
        <f t="shared" si="246"/>
        <v>28917.613882584559</v>
      </c>
      <c r="DO28" s="53">
        <f t="shared" si="247"/>
        <v>28923.578281278824</v>
      </c>
      <c r="DP28" s="53">
        <f t="shared" si="248"/>
        <v>28923.578281278824</v>
      </c>
      <c r="DQ28" s="53">
        <f t="shared" si="249"/>
        <v>30435.487137030617</v>
      </c>
      <c r="DR28" s="53">
        <f t="shared" si="250"/>
        <v>28726.142315415913</v>
      </c>
      <c r="DS28" s="53">
        <f t="shared" si="251"/>
        <v>25565.475641396057</v>
      </c>
      <c r="DT28" s="53">
        <f t="shared" si="252"/>
        <v>26477.983234119085</v>
      </c>
      <c r="DU28" s="53">
        <f t="shared" si="253"/>
        <v>28345.462460179177</v>
      </c>
      <c r="DV28" s="53">
        <f t="shared" si="254"/>
        <v>28254.349202743771</v>
      </c>
      <c r="DW28" s="53">
        <f t="shared" si="255"/>
        <v>28266.477664705173</v>
      </c>
      <c r="DX28" s="53">
        <f t="shared" si="256"/>
        <v>28242.704507620852</v>
      </c>
      <c r="DY28" s="53">
        <f t="shared" si="257"/>
        <v>27972.152761475594</v>
      </c>
      <c r="DZ28" s="53">
        <f t="shared" si="258"/>
        <v>28917.613882584559</v>
      </c>
      <c r="EA28" s="53">
        <f t="shared" si="259"/>
        <v>28923.578281278824</v>
      </c>
      <c r="EB28" s="53">
        <f t="shared" si="260"/>
        <v>28923.578281278824</v>
      </c>
      <c r="EC28" s="53">
        <f t="shared" si="261"/>
        <v>30435.487137030617</v>
      </c>
      <c r="ED28" s="53">
        <f t="shared" si="262"/>
        <v>28726.142315415913</v>
      </c>
      <c r="EE28" s="53">
        <f t="shared" si="263"/>
        <v>25565.475641396057</v>
      </c>
      <c r="EF28" s="53">
        <f t="shared" si="264"/>
        <v>26477.983234119085</v>
      </c>
      <c r="EG28" s="53">
        <f t="shared" si="265"/>
        <v>28345.462460179177</v>
      </c>
      <c r="EH28" s="53">
        <f t="shared" si="266"/>
        <v>28254.349202743771</v>
      </c>
      <c r="EI28" s="53">
        <f t="shared" si="267"/>
        <v>28266.477664705173</v>
      </c>
      <c r="EJ28" s="53">
        <f t="shared" si="268"/>
        <v>28242.704507620852</v>
      </c>
      <c r="EK28" s="53">
        <f t="shared" si="269"/>
        <v>27972.152761475594</v>
      </c>
      <c r="EL28" s="53">
        <f t="shared" si="270"/>
        <v>28917.613882584559</v>
      </c>
      <c r="EM28" s="53">
        <f t="shared" si="271"/>
        <v>28923.578281278824</v>
      </c>
      <c r="EN28" s="53">
        <f t="shared" si="272"/>
        <v>28923.578281278824</v>
      </c>
      <c r="EO28" s="53">
        <f t="shared" si="273"/>
        <v>30435.487137030617</v>
      </c>
      <c r="EP28" s="53">
        <f t="shared" si="274"/>
        <v>28726.142315415913</v>
      </c>
      <c r="EQ28" s="53">
        <f t="shared" si="275"/>
        <v>25565.475641396057</v>
      </c>
      <c r="ER28" s="53">
        <f t="shared" si="276"/>
        <v>26477.983234119085</v>
      </c>
      <c r="ES28" s="53">
        <f t="shared" si="277"/>
        <v>28345.462460179177</v>
      </c>
      <c r="ET28" s="53">
        <f t="shared" si="278"/>
        <v>28254.349202743771</v>
      </c>
      <c r="EU28" s="53">
        <f t="shared" si="279"/>
        <v>28266.477664705173</v>
      </c>
      <c r="EV28" s="53">
        <f t="shared" si="280"/>
        <v>28242.704507620852</v>
      </c>
      <c r="EW28" s="53">
        <f t="shared" si="281"/>
        <v>27972.152761475594</v>
      </c>
      <c r="EX28" s="53">
        <f t="shared" si="282"/>
        <v>28917.613882584559</v>
      </c>
      <c r="EY28" s="53">
        <f t="shared" si="283"/>
        <v>28923.578281278824</v>
      </c>
      <c r="EZ28" s="53">
        <f t="shared" si="284"/>
        <v>28923.578281278824</v>
      </c>
      <c r="FA28" s="53">
        <f t="shared" si="285"/>
        <v>30435.487137030617</v>
      </c>
      <c r="FB28" s="53">
        <f t="shared" si="286"/>
        <v>28726.142315415913</v>
      </c>
      <c r="FC28" s="53">
        <f t="shared" si="287"/>
        <v>25565.475641396057</v>
      </c>
      <c r="FD28" s="53">
        <f t="shared" si="288"/>
        <v>26477.983234119085</v>
      </c>
      <c r="FE28" s="53">
        <f t="shared" si="289"/>
        <v>28345.462460179177</v>
      </c>
      <c r="FF28" s="53">
        <f t="shared" si="290"/>
        <v>28254.349202743771</v>
      </c>
      <c r="FG28" s="53">
        <f t="shared" si="291"/>
        <v>28266.477664705173</v>
      </c>
      <c r="FH28" s="53">
        <f t="shared" si="292"/>
        <v>28242.704507620852</v>
      </c>
      <c r="FI28" s="53">
        <f t="shared" si="293"/>
        <v>27972.152761475594</v>
      </c>
      <c r="FJ28" s="53">
        <f t="shared" si="294"/>
        <v>28917.613882584559</v>
      </c>
      <c r="FK28" s="53">
        <f t="shared" si="295"/>
        <v>28923.578281278824</v>
      </c>
      <c r="FL28" s="53">
        <f t="shared" si="296"/>
        <v>28923.578281278824</v>
      </c>
      <c r="FM28" s="53">
        <f t="shared" si="297"/>
        <v>30435.487137030617</v>
      </c>
      <c r="FN28" s="53">
        <f t="shared" si="298"/>
        <v>28726.142315415913</v>
      </c>
      <c r="FP28" s="51">
        <f t="shared" si="299"/>
        <v>170645.15764008538</v>
      </c>
      <c r="FQ28" s="51">
        <f t="shared" si="306"/>
        <v>170501.63872745755</v>
      </c>
      <c r="FR28" s="51">
        <f t="shared" si="307"/>
        <v>168868.31370131165</v>
      </c>
      <c r="FS28" s="51">
        <f t="shared" si="308"/>
        <v>174576.07693831608</v>
      </c>
      <c r="FT28" s="51">
        <f t="shared" si="309"/>
        <v>174612.08410438336</v>
      </c>
      <c r="FU28" s="51">
        <f t="shared" si="310"/>
        <v>174612.08410438336</v>
      </c>
      <c r="FV28" s="51">
        <f t="shared" si="311"/>
        <v>183739.50097208025</v>
      </c>
      <c r="FW28" s="51">
        <f t="shared" si="312"/>
        <v>173420.1601611831</v>
      </c>
      <c r="FX28" s="51">
        <f t="shared" si="313"/>
        <v>161973.74157088832</v>
      </c>
      <c r="FY28" s="51">
        <f t="shared" si="314"/>
        <v>167755.06444077732</v>
      </c>
      <c r="FZ28" s="51">
        <f t="shared" si="315"/>
        <v>179586.74720677579</v>
      </c>
      <c r="GA28" s="51">
        <f t="shared" si="316"/>
        <v>179009.48608241684</v>
      </c>
      <c r="GB28" s="51">
        <f t="shared" si="317"/>
        <v>179086.32769455595</v>
      </c>
      <c r="GC28" s="51">
        <f t="shared" si="318"/>
        <v>178935.70944454128</v>
      </c>
      <c r="GD28" s="51">
        <f t="shared" si="319"/>
        <v>177221.59001150687</v>
      </c>
      <c r="GE28" s="51">
        <f t="shared" si="320"/>
        <v>183211.69469189309</v>
      </c>
      <c r="GF28" s="51">
        <f t="shared" si="321"/>
        <v>183249.48299617818</v>
      </c>
      <c r="GG28" s="51">
        <f t="shared" si="322"/>
        <v>183249.48299617818</v>
      </c>
      <c r="GH28" s="51">
        <f t="shared" si="323"/>
        <v>192828.39862893679</v>
      </c>
      <c r="GI28" s="51">
        <f t="shared" si="324"/>
        <v>181998.59908695429</v>
      </c>
      <c r="GJ28" s="51">
        <f t="shared" si="325"/>
        <v>169904.87874260437</v>
      </c>
      <c r="GK28" s="51">
        <f t="shared" si="326"/>
        <v>175969.2874032541</v>
      </c>
      <c r="GL28" s="51">
        <f t="shared" si="327"/>
        <v>188380.31530309512</v>
      </c>
      <c r="GM28" s="51">
        <f t="shared" si="328"/>
        <v>187774.78825663798</v>
      </c>
      <c r="GN28" s="51">
        <f t="shared" si="329"/>
        <v>187855.39246239545</v>
      </c>
      <c r="GO28" s="51">
        <f t="shared" si="330"/>
        <v>187697.39910336715</v>
      </c>
      <c r="GP28" s="51">
        <f t="shared" si="331"/>
        <v>185899.3468289953</v>
      </c>
      <c r="GQ28" s="51">
        <f t="shared" si="332"/>
        <v>192182.7604212602</v>
      </c>
      <c r="GR28" s="51">
        <f t="shared" si="333"/>
        <v>192222.39905154178</v>
      </c>
      <c r="GS28" s="51">
        <f t="shared" si="334"/>
        <v>192222.39905154178</v>
      </c>
      <c r="GT28" s="51">
        <f t="shared" si="335"/>
        <v>202270.35178317147</v>
      </c>
      <c r="GU28" s="51">
        <f t="shared" si="336"/>
        <v>190910.26489413733</v>
      </c>
      <c r="GV28" s="51">
        <f t="shared" si="337"/>
        <v>178663.1317624737</v>
      </c>
      <c r="GW28" s="51">
        <f t="shared" si="338"/>
        <v>185040.14842978533</v>
      </c>
      <c r="GX28" s="51">
        <f t="shared" si="339"/>
        <v>198090.93972775771</v>
      </c>
      <c r="GY28" s="51">
        <f t="shared" si="340"/>
        <v>197454.19898618778</v>
      </c>
      <c r="GZ28" s="51">
        <f t="shared" si="341"/>
        <v>197538.95817580278</v>
      </c>
      <c r="HA28" s="51">
        <f t="shared" si="342"/>
        <v>197372.82057851556</v>
      </c>
      <c r="HB28" s="51">
        <f t="shared" si="343"/>
        <v>195482.08234433818</v>
      </c>
      <c r="HC28" s="51">
        <f t="shared" si="344"/>
        <v>202089.39320474991</v>
      </c>
      <c r="HD28" s="51">
        <f t="shared" si="345"/>
        <v>202131.07512628913</v>
      </c>
      <c r="HE28" s="51">
        <f t="shared" si="346"/>
        <v>202131.07512628913</v>
      </c>
      <c r="HF28" s="51">
        <f t="shared" si="347"/>
        <v>212696.97950831623</v>
      </c>
      <c r="HG28" s="51">
        <f t="shared" si="348"/>
        <v>200751.30310567789</v>
      </c>
      <c r="HH28" s="51">
        <f t="shared" si="349"/>
        <v>187772.31923719932</v>
      </c>
      <c r="HI28" s="51">
        <f t="shared" si="350"/>
        <v>194474.46980191299</v>
      </c>
      <c r="HJ28" s="51">
        <f t="shared" si="351"/>
        <v>208190.65917868319</v>
      </c>
      <c r="HK28" s="51">
        <f t="shared" si="352"/>
        <v>207521.454040399</v>
      </c>
      <c r="HL28" s="51">
        <f t="shared" si="353"/>
        <v>207610.53469992659</v>
      </c>
      <c r="HM28" s="51">
        <f t="shared" si="354"/>
        <v>207435.92653288413</v>
      </c>
      <c r="HN28" s="51">
        <f t="shared" si="355"/>
        <v>205448.78850502323</v>
      </c>
      <c r="HO28" s="51">
        <f t="shared" si="356"/>
        <v>212392.97487375917</v>
      </c>
      <c r="HP28" s="51">
        <f t="shared" si="357"/>
        <v>212436.78195919681</v>
      </c>
      <c r="HQ28" s="51">
        <f t="shared" si="358"/>
        <v>212436.78195919681</v>
      </c>
      <c r="HR28" s="51">
        <f t="shared" si="359"/>
        <v>223541.39179716469</v>
      </c>
      <c r="HS28" s="51">
        <f t="shared" si="360"/>
        <v>210986.66189372516</v>
      </c>
      <c r="HT28" s="51">
        <f t="shared" si="361"/>
        <v>196396.28762788262</v>
      </c>
      <c r="HU28" s="51">
        <f t="shared" si="362"/>
        <v>203406.2531828701</v>
      </c>
      <c r="HV28" s="51">
        <f t="shared" si="363"/>
        <v>217752.39687935272</v>
      </c>
      <c r="HW28" s="51">
        <f t="shared" si="364"/>
        <v>217052.45662535555</v>
      </c>
      <c r="HX28" s="51">
        <f t="shared" si="365"/>
        <v>217145.6285630604</v>
      </c>
      <c r="HY28" s="51">
        <f t="shared" si="366"/>
        <v>216963.001028097</v>
      </c>
      <c r="HZ28" s="51">
        <f t="shared" si="367"/>
        <v>214884.59813430798</v>
      </c>
      <c r="IA28" s="51">
        <f t="shared" si="368"/>
        <v>222147.71566385755</v>
      </c>
      <c r="IB28" s="51">
        <f t="shared" si="305"/>
        <v>222193.53471208955</v>
      </c>
      <c r="IC28" s="51">
        <f t="shared" si="369"/>
        <v>222193.53471208955</v>
      </c>
      <c r="ID28" s="51">
        <f t="shared" si="370"/>
        <v>233808.15478278254</v>
      </c>
      <c r="IE28" s="51">
        <f t="shared" si="371"/>
        <v>220676.81383102309</v>
      </c>
      <c r="IF28" s="51">
        <f t="shared" si="372"/>
        <v>204377.34733349021</v>
      </c>
      <c r="IG28" s="51">
        <f t="shared" si="373"/>
        <v>211672.18056242587</v>
      </c>
      <c r="IH28" s="51">
        <f t="shared" si="374"/>
        <v>226601.3160800359</v>
      </c>
      <c r="II28" s="51">
        <f t="shared" si="375"/>
        <v>225872.93198412619</v>
      </c>
      <c r="IJ28" s="51">
        <f t="shared" si="376"/>
        <v>225969.89019909059</v>
      </c>
      <c r="IK28" s="51">
        <f t="shared" si="377"/>
        <v>225779.84113249829</v>
      </c>
      <c r="IL28" s="51">
        <f t="shared" si="378"/>
        <v>223616.97708219767</v>
      </c>
      <c r="IM28" s="51">
        <f t="shared" si="379"/>
        <v>231175.24975623764</v>
      </c>
      <c r="IN28" s="51">
        <f t="shared" si="380"/>
        <v>231222.93077734092</v>
      </c>
      <c r="IO28" s="51">
        <f t="shared" si="381"/>
        <v>231222.93077734092</v>
      </c>
      <c r="IP28" s="51">
        <f t="shared" si="382"/>
        <v>243309.54030038946</v>
      </c>
      <c r="IQ28" s="51">
        <f t="shared" si="383"/>
        <v>229644.57410847655</v>
      </c>
      <c r="IS28" s="51">
        <f t="shared" si="300"/>
        <v>2087741.2257045296</v>
      </c>
      <c r="IT28" s="51">
        <f t="shared" si="300"/>
        <v>2190579.6200241758</v>
      </c>
      <c r="IU28" s="51">
        <f t="shared" si="300"/>
        <v>2300192.2982160221</v>
      </c>
      <c r="IV28" s="51">
        <f t="shared" si="300"/>
        <v>2418224.1659522969</v>
      </c>
      <c r="IW28" s="51">
        <f t="shared" si="300"/>
        <v>2536432.3303994713</v>
      </c>
      <c r="IX28" s="51">
        <f t="shared" si="300"/>
        <v>2647361.0190234156</v>
      </c>
      <c r="IZ28" s="111">
        <f t="shared" si="301"/>
        <v>24619.162342067724</v>
      </c>
      <c r="JA28" s="111">
        <f t="shared" si="5"/>
        <v>25497.893208597809</v>
      </c>
      <c r="JB28" s="111">
        <f t="shared" si="6"/>
        <v>27296.247163818873</v>
      </c>
      <c r="JC28" s="111">
        <f t="shared" si="7"/>
        <v>27208.506489333446</v>
      </c>
      <c r="JD28" s="111">
        <f t="shared" si="8"/>
        <v>27220.186012850852</v>
      </c>
      <c r="JE28" s="111">
        <f t="shared" si="9"/>
        <v>27197.292825888402</v>
      </c>
      <c r="JF28" s="111">
        <f t="shared" si="10"/>
        <v>26936.755629017527</v>
      </c>
      <c r="JG28" s="111">
        <f t="shared" si="11"/>
        <v>27847.220239775848</v>
      </c>
      <c r="JH28" s="111">
        <f t="shared" si="12"/>
        <v>29230.744563143668</v>
      </c>
      <c r="JI28" s="111">
        <f t="shared" si="13"/>
        <v>29230.744563143668</v>
      </c>
      <c r="JJ28" s="111">
        <f t="shared" si="14"/>
        <v>30758.709780152822</v>
      </c>
      <c r="JK28" s="111">
        <f t="shared" si="15"/>
        <v>29031.211841791144</v>
      </c>
      <c r="JL28" s="111">
        <f t="shared" si="16"/>
        <v>25836.979119302752</v>
      </c>
      <c r="JM28" s="111">
        <f t="shared" si="17"/>
        <v>26759.177475793127</v>
      </c>
      <c r="JN28" s="111">
        <f t="shared" si="18"/>
        <v>28646.489194387519</v>
      </c>
      <c r="JO28" s="111">
        <f t="shared" si="19"/>
        <v>28554.408320834813</v>
      </c>
      <c r="JP28" s="111">
        <f t="shared" si="20"/>
        <v>28566.665586173483</v>
      </c>
      <c r="JQ28" s="111">
        <f t="shared" si="21"/>
        <v>28542.639959902997</v>
      </c>
      <c r="JR28" s="111">
        <f t="shared" si="22"/>
        <v>28269.214974039354</v>
      </c>
      <c r="JS28" s="111">
        <f t="shared" si="23"/>
        <v>29224.716822972332</v>
      </c>
      <c r="JT28" s="111">
        <f t="shared" si="24"/>
        <v>30662.044738797282</v>
      </c>
      <c r="JU28" s="111">
        <f t="shared" si="25"/>
        <v>30662.044738797282</v>
      </c>
      <c r="JV28" s="111">
        <f t="shared" si="26"/>
        <v>32264.827649169449</v>
      </c>
      <c r="JW28" s="111">
        <f t="shared" si="27"/>
        <v>30452.74178328245</v>
      </c>
      <c r="JX28" s="111">
        <f t="shared" si="28"/>
        <v>27102.101623176455</v>
      </c>
      <c r="JY28" s="111">
        <f t="shared" si="29"/>
        <v>28069.455951208394</v>
      </c>
      <c r="JZ28" s="111">
        <f t="shared" si="30"/>
        <v>30049.180970753841</v>
      </c>
      <c r="KA28" s="111">
        <f t="shared" si="31"/>
        <v>29952.591304405738</v>
      </c>
      <c r="KB28" s="111">
        <f t="shared" si="32"/>
        <v>29965.448753773064</v>
      </c>
      <c r="KC28" s="111">
        <f t="shared" si="33"/>
        <v>29940.246698930019</v>
      </c>
      <c r="KD28" s="111">
        <f t="shared" si="34"/>
        <v>29653.433301784229</v>
      </c>
      <c r="KE28" s="111">
        <f t="shared" si="35"/>
        <v>30655.721846870663</v>
      </c>
      <c r="KF28" s="111">
        <f t="shared" si="36"/>
        <v>32242.611158763189</v>
      </c>
      <c r="KG28" s="111">
        <f t="shared" si="37"/>
        <v>32242.611158763189</v>
      </c>
      <c r="KH28" s="111">
        <f t="shared" si="38"/>
        <v>33928.014287982798</v>
      </c>
      <c r="KI28" s="111">
        <f t="shared" si="39"/>
        <v>32022.519059017941</v>
      </c>
      <c r="KJ28" s="111">
        <f t="shared" si="40"/>
        <v>28499.160172304921</v>
      </c>
      <c r="KK28" s="111">
        <f t="shared" si="41"/>
        <v>29516.379660345621</v>
      </c>
      <c r="KL28" s="111">
        <f t="shared" si="42"/>
        <v>31598.155502441092</v>
      </c>
      <c r="KM28" s="111">
        <f t="shared" si="43"/>
        <v>31496.586834058191</v>
      </c>
      <c r="KN28" s="111">
        <f t="shared" si="44"/>
        <v>31510.107058947811</v>
      </c>
      <c r="KO28" s="111">
        <f t="shared" si="45"/>
        <v>31483.605889126022</v>
      </c>
      <c r="KP28" s="111">
        <f t="shared" si="46"/>
        <v>31182.007841178674</v>
      </c>
      <c r="KQ28" s="111">
        <f t="shared" si="47"/>
        <v>32235.962334540098</v>
      </c>
      <c r="KR28" s="111">
        <f t="shared" si="48"/>
        <v>33886.509297246077</v>
      </c>
      <c r="KS28" s="111">
        <f t="shared" si="49"/>
        <v>33886.509297246077</v>
      </c>
      <c r="KT28" s="111">
        <f t="shared" si="50"/>
        <v>35657.843154999886</v>
      </c>
      <c r="KU28" s="111">
        <f t="shared" si="51"/>
        <v>33655.195743032258</v>
      </c>
      <c r="KV28" s="111">
        <f t="shared" si="52"/>
        <v>29952.19746276781</v>
      </c>
      <c r="KW28" s="111">
        <f t="shared" si="53"/>
        <v>31021.280157996807</v>
      </c>
      <c r="KX28" s="111">
        <f t="shared" si="54"/>
        <v>33209.195897221216</v>
      </c>
      <c r="KY28" s="111">
        <f t="shared" si="55"/>
        <v>33102.448723162684</v>
      </c>
      <c r="KZ28" s="111">
        <f t="shared" si="56"/>
        <v>33116.658280328105</v>
      </c>
      <c r="LA28" s="111">
        <f t="shared" si="57"/>
        <v>33088.805941287326</v>
      </c>
      <c r="LB28" s="111">
        <f t="shared" si="58"/>
        <v>32771.8308363408</v>
      </c>
      <c r="LC28" s="111">
        <f t="shared" si="59"/>
        <v>33879.521480944786</v>
      </c>
      <c r="LD28" s="111">
        <f t="shared" si="60"/>
        <v>35442.841914520111</v>
      </c>
      <c r="LE28" s="111">
        <f t="shared" si="61"/>
        <v>35442.841914520111</v>
      </c>
      <c r="LF28" s="111">
        <f t="shared" si="62"/>
        <v>37295.529228740088</v>
      </c>
      <c r="LG28" s="111">
        <f t="shared" si="63"/>
        <v>35200.904639046523</v>
      </c>
      <c r="LH28" s="111">
        <f t="shared" si="64"/>
        <v>31327.835816704915</v>
      </c>
      <c r="LI28" s="111">
        <f t="shared" si="65"/>
        <v>32446.019121694371</v>
      </c>
      <c r="LJ28" s="111">
        <f t="shared" si="66"/>
        <v>34734.421004207637</v>
      </c>
      <c r="LK28" s="111">
        <f t="shared" si="67"/>
        <v>34622.771167932355</v>
      </c>
      <c r="LL28" s="111">
        <f t="shared" si="68"/>
        <v>34637.633338711632</v>
      </c>
      <c r="LM28" s="111">
        <f t="shared" si="69"/>
        <v>34608.501803181876</v>
      </c>
      <c r="LN28" s="111">
        <f t="shared" si="70"/>
        <v>34276.968730922614</v>
      </c>
      <c r="LO28" s="111">
        <f t="shared" si="71"/>
        <v>35435.533163231448</v>
      </c>
      <c r="LP28" s="111">
        <f t="shared" si="72"/>
        <v>36883.151407498721</v>
      </c>
      <c r="LQ28" s="111">
        <f t="shared" si="73"/>
        <v>36883.151407498721</v>
      </c>
      <c r="LR28" s="111">
        <f t="shared" si="74"/>
        <v>38811.127354967342</v>
      </c>
      <c r="LS28" s="111">
        <f t="shared" si="75"/>
        <v>36631.382399135022</v>
      </c>
      <c r="LT28" s="111">
        <f t="shared" si="76"/>
        <v>32600.921632737914</v>
      </c>
      <c r="LU28" s="111">
        <f t="shared" si="77"/>
        <v>33764.545143480362</v>
      </c>
      <c r="LV28" s="111">
        <f t="shared" si="78"/>
        <v>36145.942022362229</v>
      </c>
      <c r="LW28" s="111">
        <f t="shared" si="79"/>
        <v>36029.755012700443</v>
      </c>
      <c r="LX28" s="111">
        <f t="shared" si="80"/>
        <v>36045.221145366049</v>
      </c>
      <c r="LY28" s="111">
        <f t="shared" si="81"/>
        <v>36014.905776235435</v>
      </c>
      <c r="LZ28" s="111">
        <f t="shared" si="82"/>
        <v>35669.900019354463</v>
      </c>
      <c r="MA28" s="111">
        <f t="shared" si="83"/>
        <v>36875.545646622391</v>
      </c>
      <c r="MD28" s="111"/>
      <c r="ME28" s="111">
        <f t="shared" si="302"/>
        <v>23528.821371231559</v>
      </c>
      <c r="MF28" s="111">
        <f t="shared" si="84"/>
        <v>25188.297651427773</v>
      </c>
      <c r="MG28" s="111">
        <f t="shared" si="85"/>
        <v>25107.332740324335</v>
      </c>
      <c r="MH28" s="111">
        <f t="shared" si="86"/>
        <v>25118.110313996563</v>
      </c>
      <c r="MI28" s="111">
        <f t="shared" si="87"/>
        <v>25096.985050734573</v>
      </c>
      <c r="MJ28" s="111">
        <f t="shared" si="88"/>
        <v>24856.56780858889</v>
      </c>
      <c r="MK28" s="111">
        <f t="shared" si="89"/>
        <v>25696.72189567782</v>
      </c>
      <c r="ML28" s="111">
        <f t="shared" si="90"/>
        <v>26973.403714091695</v>
      </c>
      <c r="MM28" s="111">
        <f t="shared" si="91"/>
        <v>26973.403714091695</v>
      </c>
      <c r="MN28" s="111">
        <f t="shared" si="92"/>
        <v>28383.37199493542</v>
      </c>
      <c r="MO28" s="111">
        <f t="shared" si="93"/>
        <v>26789.279883937903</v>
      </c>
      <c r="MP28" s="111">
        <f t="shared" si="94"/>
        <v>23841.721411921499</v>
      </c>
      <c r="MQ28" s="111">
        <f t="shared" si="95"/>
        <v>25718.253148449792</v>
      </c>
      <c r="MR28" s="111">
        <f t="shared" si="96"/>
        <v>27532.148982608192</v>
      </c>
      <c r="MS28" s="111">
        <f t="shared" si="97"/>
        <v>27443.650028621243</v>
      </c>
      <c r="MT28" s="111">
        <f t="shared" si="98"/>
        <v>27455.430489854502</v>
      </c>
      <c r="MU28" s="111">
        <f t="shared" si="99"/>
        <v>27432.339453553657</v>
      </c>
      <c r="MV28" s="111">
        <f t="shared" si="100"/>
        <v>27169.550621202074</v>
      </c>
      <c r="MW28" s="111">
        <f t="shared" si="101"/>
        <v>28087.883722318507</v>
      </c>
      <c r="MX28" s="111">
        <f t="shared" si="102"/>
        <v>29469.299994547338</v>
      </c>
      <c r="MY28" s="111">
        <f t="shared" si="103"/>
        <v>29469.299994547338</v>
      </c>
      <c r="MZ28" s="111">
        <f t="shared" si="104"/>
        <v>31009.735109499936</v>
      </c>
      <c r="NA28" s="111">
        <f t="shared" si="105"/>
        <v>29268.138863958826</v>
      </c>
      <c r="NB28" s="111">
        <f t="shared" si="106"/>
        <v>26047.83764487533</v>
      </c>
      <c r="NC28" s="111">
        <f t="shared" si="107"/>
        <v>33506.656258212242</v>
      </c>
      <c r="ND28" s="111">
        <f t="shared" si="108"/>
        <v>35869.86435996514</v>
      </c>
      <c r="NE28" s="111">
        <f t="shared" si="109"/>
        <v>35754.564770473735</v>
      </c>
      <c r="NF28" s="111">
        <f t="shared" si="110"/>
        <v>35769.912774975754</v>
      </c>
      <c r="NG28" s="111">
        <f t="shared" si="111"/>
        <v>35739.828950405215</v>
      </c>
      <c r="NH28" s="111">
        <f t="shared" si="112"/>
        <v>35397.458299363076</v>
      </c>
      <c r="NI28" s="111">
        <f t="shared" si="113"/>
        <v>36593.895373531195</v>
      </c>
      <c r="NJ28" s="111">
        <f t="shared" si="114"/>
        <v>38488.1734381235</v>
      </c>
      <c r="NK28" s="111">
        <f t="shared" si="115"/>
        <v>38488.1734381235</v>
      </c>
      <c r="NL28" s="111">
        <f t="shared" si="116"/>
        <v>40500.047961286298</v>
      </c>
      <c r="NM28" s="111">
        <f t="shared" si="117"/>
        <v>38225.44834846977</v>
      </c>
      <c r="NN28" s="111">
        <f t="shared" si="118"/>
        <v>34019.596432543061</v>
      </c>
      <c r="NO28" s="111">
        <f t="shared" si="119"/>
        <v>34757.772001070451</v>
      </c>
      <c r="NP28" s="111">
        <f t="shared" si="120"/>
        <v>37209.220685141336</v>
      </c>
      <c r="NQ28" s="111">
        <f t="shared" si="121"/>
        <v>37089.615887441571</v>
      </c>
      <c r="NR28" s="111">
        <f t="shared" si="122"/>
        <v>37105.536975987125</v>
      </c>
      <c r="NS28" s="111">
        <f t="shared" si="123"/>
        <v>37074.329841879648</v>
      </c>
      <c r="NT28" s="111">
        <f t="shared" si="124"/>
        <v>36719.17530371638</v>
      </c>
      <c r="NU28" s="111">
        <f t="shared" si="125"/>
        <v>37960.286524039097</v>
      </c>
      <c r="NV28" s="111">
        <f t="shared" si="126"/>
        <v>39903.930550405508</v>
      </c>
      <c r="NW28" s="111">
        <f t="shared" si="127"/>
        <v>39903.930550405508</v>
      </c>
      <c r="NX28" s="111">
        <f t="shared" si="128"/>
        <v>41989.810291554713</v>
      </c>
      <c r="NY28" s="111">
        <f t="shared" si="129"/>
        <v>39631.541325485676</v>
      </c>
      <c r="NZ28" s="111">
        <f t="shared" si="130"/>
        <v>35270.980463114625</v>
      </c>
      <c r="OA28" s="111">
        <f t="shared" si="131"/>
        <v>24228.424820417695</v>
      </c>
      <c r="OB28" s="111">
        <f t="shared" si="132"/>
        <v>25937.24379020937</v>
      </c>
      <c r="OC28" s="111">
        <f t="shared" si="133"/>
        <v>25853.87147712956</v>
      </c>
      <c r="OD28" s="111">
        <f t="shared" si="134"/>
        <v>25864.969510020543</v>
      </c>
      <c r="OE28" s="111">
        <f t="shared" si="135"/>
        <v>25843.216110448204</v>
      </c>
      <c r="OF28" s="111">
        <f t="shared" si="136"/>
        <v>25595.65032782975</v>
      </c>
      <c r="OG28" s="111">
        <f t="shared" si="137"/>
        <v>26460.785466366237</v>
      </c>
      <c r="OH28" s="111">
        <f t="shared" si="138"/>
        <v>27681.779293899763</v>
      </c>
      <c r="OI28" s="111">
        <f t="shared" si="139"/>
        <v>27681.779293899763</v>
      </c>
      <c r="OJ28" s="111">
        <f t="shared" si="140"/>
        <v>29128.776164425399</v>
      </c>
      <c r="OK28" s="111">
        <f t="shared" si="141"/>
        <v>27492.820003367149</v>
      </c>
      <c r="OL28" s="111">
        <f t="shared" si="142"/>
        <v>24467.852745134351</v>
      </c>
      <c r="OM28" s="111">
        <f t="shared" si="143"/>
        <v>23257.120842027121</v>
      </c>
      <c r="ON28" s="111">
        <f t="shared" si="144"/>
        <v>24897.434216592934</v>
      </c>
      <c r="OO28" s="111">
        <f t="shared" si="145"/>
        <v>24817.404252839671</v>
      </c>
      <c r="OP28" s="111">
        <f t="shared" si="146"/>
        <v>24828.057371809125</v>
      </c>
      <c r="OQ28" s="111">
        <f t="shared" si="147"/>
        <v>24807.176053839477</v>
      </c>
      <c r="OR28" s="111">
        <f t="shared" si="148"/>
        <v>24569.535044760905</v>
      </c>
      <c r="OS28" s="111">
        <f t="shared" si="149"/>
        <v>25399.987400238464</v>
      </c>
      <c r="OT28" s="111">
        <f t="shared" si="150"/>
        <v>26437.631874088147</v>
      </c>
      <c r="OU28" s="111">
        <f t="shared" si="151"/>
        <v>26437.631874088147</v>
      </c>
      <c r="OV28" s="111">
        <f t="shared" si="152"/>
        <v>27819.594000863151</v>
      </c>
      <c r="OW28" s="111">
        <f t="shared" si="153"/>
        <v>26257.165289579571</v>
      </c>
      <c r="OX28" s="111">
        <f t="shared" si="154"/>
        <v>23368.154075551422</v>
      </c>
      <c r="OY28" s="111"/>
      <c r="PA28" s="51">
        <f t="shared" si="303"/>
        <v>174170.11018211441</v>
      </c>
      <c r="PB28" s="51">
        <f t="shared" si="155"/>
        <v>170616.77167890139</v>
      </c>
      <c r="PC28" s="51">
        <f t="shared" si="156"/>
        <v>177315.96443776757</v>
      </c>
      <c r="PD28" s="51">
        <f t="shared" si="157"/>
        <v>177346.9376549552</v>
      </c>
      <c r="PE28" s="51">
        <f t="shared" si="158"/>
        <v>177368.06291821718</v>
      </c>
      <c r="PF28" s="51">
        <f t="shared" si="159"/>
        <v>188191.84215062545</v>
      </c>
      <c r="PG28" s="51">
        <f t="shared" si="160"/>
        <v>175386.27431223358</v>
      </c>
      <c r="PH28" s="51">
        <f t="shared" si="161"/>
        <v>160837.31697609936</v>
      </c>
      <c r="PI28" s="51">
        <f t="shared" si="162"/>
        <v>167540.83820247874</v>
      </c>
      <c r="PJ28" s="51">
        <f t="shared" si="163"/>
        <v>179849.86440622789</v>
      </c>
      <c r="PK28" s="51">
        <f t="shared" si="164"/>
        <v>180774.61451931373</v>
      </c>
      <c r="PL28" s="51">
        <f t="shared" si="165"/>
        <v>183811.27186880793</v>
      </c>
      <c r="PM28" s="51">
        <f t="shared" si="166"/>
        <v>181760.09625599449</v>
      </c>
      <c r="PN28" s="51">
        <f t="shared" si="167"/>
        <v>177958.65600293802</v>
      </c>
      <c r="PO28" s="51">
        <f t="shared" si="168"/>
        <v>184992.76148624416</v>
      </c>
      <c r="PP28" s="51">
        <f t="shared" si="169"/>
        <v>185024.79706946734</v>
      </c>
      <c r="PQ28" s="51">
        <f t="shared" si="170"/>
        <v>185047.88810576819</v>
      </c>
      <c r="PR28" s="51">
        <f t="shared" si="171"/>
        <v>196417.55778788755</v>
      </c>
      <c r="PS28" s="51">
        <f t="shared" si="172"/>
        <v>182941.92720642692</v>
      </c>
      <c r="PT28" s="51">
        <f t="shared" si="173"/>
        <v>167537.68037123349</v>
      </c>
      <c r="PU28" s="51">
        <f t="shared" si="174"/>
        <v>174569.44335991517</v>
      </c>
      <c r="PV28" s="51">
        <f t="shared" si="175"/>
        <v>187419.76116434901</v>
      </c>
      <c r="PW28" s="51">
        <f t="shared" si="176"/>
        <v>188459.2406970849</v>
      </c>
      <c r="PX28" s="51">
        <f t="shared" si="177"/>
        <v>191773.00357129317</v>
      </c>
      <c r="PY28" s="51">
        <f t="shared" si="178"/>
        <v>184130.98954408494</v>
      </c>
      <c r="PZ28" s="51">
        <f t="shared" si="179"/>
        <v>179682.91577081438</v>
      </c>
      <c r="QA28" s="51">
        <f t="shared" si="180"/>
        <v>187083.91749765712</v>
      </c>
      <c r="QB28" s="51">
        <f t="shared" si="181"/>
        <v>187114.53101536329</v>
      </c>
      <c r="QC28" s="51">
        <f t="shared" si="182"/>
        <v>187144.61483993384</v>
      </c>
      <c r="QD28" s="51">
        <f t="shared" si="183"/>
        <v>199137.72113297787</v>
      </c>
      <c r="QE28" s="51">
        <f t="shared" si="184"/>
        <v>184769.11130388861</v>
      </c>
      <c r="QF28" s="51">
        <f t="shared" si="185"/>
        <v>168674.11849665514</v>
      </c>
      <c r="QG28" s="51">
        <f t="shared" si="186"/>
        <v>176068.35465200746</v>
      </c>
      <c r="QH28" s="51">
        <f t="shared" si="187"/>
        <v>189189.04726891249</v>
      </c>
      <c r="QI28" s="51">
        <f t="shared" si="188"/>
        <v>190725.33747177621</v>
      </c>
      <c r="QJ28" s="51">
        <f t="shared" si="189"/>
        <v>195029.4688022075</v>
      </c>
      <c r="QK28" s="51">
        <f t="shared" si="190"/>
        <v>194098.65446657111</v>
      </c>
      <c r="QL28" s="51">
        <f t="shared" si="191"/>
        <v>189454.86950037553</v>
      </c>
      <c r="QM28" s="51">
        <f t="shared" si="192"/>
        <v>197235.73965184845</v>
      </c>
      <c r="QN28" s="51">
        <f t="shared" si="193"/>
        <v>197268.14930906519</v>
      </c>
      <c r="QO28" s="51">
        <f t="shared" si="194"/>
        <v>197299.35644317267</v>
      </c>
      <c r="QP28" s="51">
        <f t="shared" si="195"/>
        <v>209905.81849258262</v>
      </c>
      <c r="QQ28" s="51">
        <f t="shared" si="196"/>
        <v>194813.53564065672</v>
      </c>
      <c r="QR28" s="51">
        <f t="shared" si="197"/>
        <v>177820.58614956163</v>
      </c>
      <c r="QS28" s="51">
        <f t="shared" si="198"/>
        <v>185591.8194095043</v>
      </c>
      <c r="QT28" s="51">
        <f t="shared" si="199"/>
        <v>199410.04478434968</v>
      </c>
      <c r="QU28" s="51">
        <f t="shared" si="200"/>
        <v>200992.36143807598</v>
      </c>
      <c r="QV28" s="51">
        <f t="shared" si="201"/>
        <v>205456.21251714005</v>
      </c>
      <c r="QW28" s="51">
        <f t="shared" si="202"/>
        <v>216296.30765375376</v>
      </c>
      <c r="QX28" s="51">
        <f t="shared" si="203"/>
        <v>212283.37555115463</v>
      </c>
      <c r="QY28" s="51">
        <f t="shared" si="204"/>
        <v>220418.62487757439</v>
      </c>
      <c r="QZ28" s="51">
        <f t="shared" si="205"/>
        <v>220458.32174642236</v>
      </c>
      <c r="RA28" s="51">
        <f t="shared" si="206"/>
        <v>220480.07514599469</v>
      </c>
      <c r="RB28" s="51">
        <f t="shared" si="207"/>
        <v>233603.58462433482</v>
      </c>
      <c r="RC28" s="51">
        <f t="shared" si="208"/>
        <v>218181.07217039118</v>
      </c>
      <c r="RD28" s="51">
        <f t="shared" si="209"/>
        <v>200042.34415068774</v>
      </c>
      <c r="RE28" s="51">
        <f t="shared" si="210"/>
        <v>208170.49301066471</v>
      </c>
      <c r="RF28" s="51">
        <f t="shared" si="211"/>
        <v>223358.04171913496</v>
      </c>
      <c r="RG28" s="51">
        <f t="shared" si="212"/>
        <v>224182.40778992075</v>
      </c>
      <c r="RH28" s="51">
        <f t="shared" si="213"/>
        <v>227315.40915663767</v>
      </c>
      <c r="RI28" s="51">
        <f t="shared" si="214"/>
        <v>228314.38198925173</v>
      </c>
      <c r="RJ28" s="51">
        <f t="shared" si="215"/>
        <v>224264.13264863766</v>
      </c>
      <c r="RK28" s="51">
        <f t="shared" si="216"/>
        <v>232765.84457424932</v>
      </c>
      <c r="RL28" s="51">
        <f t="shared" si="217"/>
        <v>232808.31925480053</v>
      </c>
      <c r="RM28" s="51">
        <f t="shared" si="218"/>
        <v>232829.20057277018</v>
      </c>
      <c r="RN28" s="51">
        <f t="shared" si="219"/>
        <v>246534.14896676171</v>
      </c>
      <c r="RO28" s="51">
        <f t="shared" si="220"/>
        <v>230477.73106983115</v>
      </c>
      <c r="RP28" s="51">
        <f t="shared" si="221"/>
        <v>210540.63709213998</v>
      </c>
      <c r="RQ28" s="51">
        <f t="shared" si="222"/>
        <v>218999.09383181809</v>
      </c>
      <c r="RR28" s="51">
        <f t="shared" si="223"/>
        <v>234927.66410153499</v>
      </c>
      <c r="RS28" s="51">
        <f t="shared" si="224"/>
        <v>235645.52170724704</v>
      </c>
      <c r="RT28" s="51">
        <f t="shared" si="225"/>
        <v>238646.95726890521</v>
      </c>
      <c r="RU28" s="51"/>
      <c r="RV28" s="51">
        <f t="shared" si="384"/>
        <v>2113209.8693077425</v>
      </c>
      <c r="RW28" s="51">
        <f t="shared" si="384"/>
        <v>2203902.8130786023</v>
      </c>
      <c r="RX28" s="51">
        <f t="shared" si="384"/>
        <v>2228750.1277962788</v>
      </c>
      <c r="RY28" s="51">
        <f t="shared" si="384"/>
        <v>2349347.1478029038</v>
      </c>
      <c r="RZ28" s="51">
        <f t="shared" si="384"/>
        <v>2624790.0575966719</v>
      </c>
      <c r="SA28" s="51">
        <f t="shared" si="384"/>
        <v>2766753.6330779479</v>
      </c>
    </row>
    <row r="29" spans="1:495" x14ac:dyDescent="0.3">
      <c r="A29" s="1">
        <v>304201</v>
      </c>
      <c r="B29" s="1" t="s">
        <v>204</v>
      </c>
      <c r="C29" s="1" t="s">
        <v>167</v>
      </c>
      <c r="D29" s="44">
        <v>0.147916666666667</v>
      </c>
      <c r="E29" s="1" t="s">
        <v>175</v>
      </c>
      <c r="F29" s="107">
        <f>VLOOKUP(A29,Auxiliar_OPEX_CustosUnit!$A$4:$E$129,COLUMN(Auxiliar_OPEX_CustosUnit!$E$3),0)</f>
        <v>27</v>
      </c>
      <c r="G29" s="107">
        <f>INDEX(Auxiliar_OPEX_Drivers!$B$76:$I$84,MATCH($E29,Auxiliar_OPEX_Drivers!$B$76:$B$84,0),MATCH(YEAR(G$2),Auxiliar_OPEX_Drivers!$B$76:$I$76,0))*$F29</f>
        <v>27</v>
      </c>
      <c r="H29" s="107">
        <f>INDEX(Auxiliar_OPEX_Drivers!$B$76:$I$84,MATCH($E29,Auxiliar_OPEX_Drivers!$B$76:$B$84,0),MATCH(YEAR(H$2),Auxiliar_OPEX_Drivers!$B$76:$I$76,0))*$F29</f>
        <v>27</v>
      </c>
      <c r="I29" s="107">
        <f>INDEX(Auxiliar_OPEX_Drivers!$B$76:$I$84,MATCH($E29,Auxiliar_OPEX_Drivers!$B$76:$B$84,0),MATCH(YEAR(I$2),Auxiliar_OPEX_Drivers!$B$76:$I$76,0))*$F29</f>
        <v>27</v>
      </c>
      <c r="J29" s="107">
        <f>INDEX(Auxiliar_OPEX_Drivers!$B$76:$I$84,MATCH($E29,Auxiliar_OPEX_Drivers!$B$76:$B$84,0),MATCH(YEAR(J$2),Auxiliar_OPEX_Drivers!$B$76:$I$76,0))*$F29</f>
        <v>27</v>
      </c>
      <c r="K29" s="107">
        <f>INDEX(Auxiliar_OPEX_Drivers!$B$76:$I$84,MATCH($E29,Auxiliar_OPEX_Drivers!$B$76:$B$84,0),MATCH(YEAR(K$2),Auxiliar_OPEX_Drivers!$B$76:$I$76,0))*$F29</f>
        <v>27</v>
      </c>
      <c r="L29" s="107">
        <f>INDEX(Auxiliar_OPEX_Drivers!$B$76:$I$84,MATCH($E29,Auxiliar_OPEX_Drivers!$B$76:$B$84,0),MATCH(YEAR(L$2),Auxiliar_OPEX_Drivers!$B$76:$I$76,0))*$F29</f>
        <v>27</v>
      </c>
      <c r="M29" s="107">
        <f>INDEX(Auxiliar_OPEX_Drivers!$B$76:$I$84,MATCH($E29,Auxiliar_OPEX_Drivers!$B$76:$B$84,0),MATCH(YEAR(M$2),Auxiliar_OPEX_Drivers!$B$76:$I$76,0))*$F29</f>
        <v>27</v>
      </c>
      <c r="N29" s="107">
        <f>INDEX(Auxiliar_OPEX_Drivers!$B$76:$I$84,MATCH($E29,Auxiliar_OPEX_Drivers!$B$76:$B$84,0),MATCH(YEAR(N$2),Auxiliar_OPEX_Drivers!$B$76:$I$76,0))*$F29</f>
        <v>28.775681454289654</v>
      </c>
      <c r="O29" s="107">
        <f>INDEX(Auxiliar_OPEX_Drivers!$B$76:$I$84,MATCH($E29,Auxiliar_OPEX_Drivers!$B$76:$B$84,0),MATCH(YEAR(O$2),Auxiliar_OPEX_Drivers!$B$76:$I$76,0))*$F29</f>
        <v>28.775681454289654</v>
      </c>
      <c r="P29" s="107">
        <f>INDEX(Auxiliar_OPEX_Drivers!$B$76:$I$84,MATCH($E29,Auxiliar_OPEX_Drivers!$B$76:$B$84,0),MATCH(YEAR(P$2),Auxiliar_OPEX_Drivers!$B$76:$I$76,0))*$F29</f>
        <v>28.775681454289654</v>
      </c>
      <c r="Q29" s="107">
        <f>INDEX(Auxiliar_OPEX_Drivers!$B$76:$I$84,MATCH($E29,Auxiliar_OPEX_Drivers!$B$76:$B$84,0),MATCH(YEAR(Q$2),Auxiliar_OPEX_Drivers!$B$76:$I$76,0))*$F29</f>
        <v>28.775681454289654</v>
      </c>
      <c r="R29" s="107">
        <f>INDEX(Auxiliar_OPEX_Drivers!$B$76:$I$84,MATCH($E29,Auxiliar_OPEX_Drivers!$B$76:$B$84,0),MATCH(YEAR(R$2),Auxiliar_OPEX_Drivers!$B$76:$I$76,0))*$F29</f>
        <v>28.775681454289654</v>
      </c>
      <c r="S29" s="107">
        <f>INDEX(Auxiliar_OPEX_Drivers!$B$76:$I$84,MATCH($E29,Auxiliar_OPEX_Drivers!$B$76:$B$84,0),MATCH(YEAR(S$2),Auxiliar_OPEX_Drivers!$B$76:$I$76,0))*$F29</f>
        <v>28.775681454289654</v>
      </c>
      <c r="T29" s="107">
        <f>INDEX(Auxiliar_OPEX_Drivers!$B$76:$I$84,MATCH($E29,Auxiliar_OPEX_Drivers!$B$76:$B$84,0),MATCH(YEAR(T$2),Auxiliar_OPEX_Drivers!$B$76:$I$76,0))*$F29</f>
        <v>28.775681454289654</v>
      </c>
      <c r="U29" s="107">
        <f>INDEX(Auxiliar_OPEX_Drivers!$B$76:$I$84,MATCH($E29,Auxiliar_OPEX_Drivers!$B$76:$B$84,0),MATCH(YEAR(U$2),Auxiliar_OPEX_Drivers!$B$76:$I$76,0))*$F29</f>
        <v>28.775681454289654</v>
      </c>
      <c r="V29" s="107">
        <f>INDEX(Auxiliar_OPEX_Drivers!$B$76:$I$84,MATCH($E29,Auxiliar_OPEX_Drivers!$B$76:$B$84,0),MATCH(YEAR(V$2),Auxiliar_OPEX_Drivers!$B$76:$I$76,0))*$F29</f>
        <v>28.775681454289654</v>
      </c>
      <c r="W29" s="107">
        <f>INDEX(Auxiliar_OPEX_Drivers!$B$76:$I$84,MATCH($E29,Auxiliar_OPEX_Drivers!$B$76:$B$84,0),MATCH(YEAR(W$2),Auxiliar_OPEX_Drivers!$B$76:$I$76,0))*$F29</f>
        <v>28.775681454289654</v>
      </c>
      <c r="X29" s="107">
        <f>INDEX(Auxiliar_OPEX_Drivers!$B$76:$I$84,MATCH($E29,Auxiliar_OPEX_Drivers!$B$76:$B$84,0),MATCH(YEAR(X$2),Auxiliar_OPEX_Drivers!$B$76:$I$76,0))*$F29</f>
        <v>28.775681454289654</v>
      </c>
      <c r="Y29" s="107">
        <f>INDEX(Auxiliar_OPEX_Drivers!$B$76:$I$84,MATCH($E29,Auxiliar_OPEX_Drivers!$B$76:$B$84,0),MATCH(YEAR(Y$2),Auxiliar_OPEX_Drivers!$B$76:$I$76,0))*$F29</f>
        <v>28.775681454289654</v>
      </c>
      <c r="Z29" s="107">
        <f>INDEX(Auxiliar_OPEX_Drivers!$B$76:$I$84,MATCH($E29,Auxiliar_OPEX_Drivers!$B$76:$B$84,0),MATCH(YEAR(Z$2),Auxiliar_OPEX_Drivers!$B$76:$I$76,0))*$F29</f>
        <v>30.473166585703432</v>
      </c>
      <c r="AA29" s="107">
        <f>INDEX(Auxiliar_OPEX_Drivers!$B$76:$I$84,MATCH($E29,Auxiliar_OPEX_Drivers!$B$76:$B$84,0),MATCH(YEAR(AA$2),Auxiliar_OPEX_Drivers!$B$76:$I$76,0))*$F29</f>
        <v>30.473166585703432</v>
      </c>
      <c r="AB29" s="107">
        <f>INDEX(Auxiliar_OPEX_Drivers!$B$76:$I$84,MATCH($E29,Auxiliar_OPEX_Drivers!$B$76:$B$84,0),MATCH(YEAR(AB$2),Auxiliar_OPEX_Drivers!$B$76:$I$76,0))*$F29</f>
        <v>30.473166585703432</v>
      </c>
      <c r="AC29" s="107">
        <f>INDEX(Auxiliar_OPEX_Drivers!$B$76:$I$84,MATCH($E29,Auxiliar_OPEX_Drivers!$B$76:$B$84,0),MATCH(YEAR(AC$2),Auxiliar_OPEX_Drivers!$B$76:$I$76,0))*$F29</f>
        <v>30.473166585703432</v>
      </c>
      <c r="AD29" s="107">
        <f>INDEX(Auxiliar_OPEX_Drivers!$B$76:$I$84,MATCH($E29,Auxiliar_OPEX_Drivers!$B$76:$B$84,0),MATCH(YEAR(AD$2),Auxiliar_OPEX_Drivers!$B$76:$I$76,0))*$F29</f>
        <v>30.473166585703432</v>
      </c>
      <c r="AE29" s="107">
        <f>INDEX(Auxiliar_OPEX_Drivers!$B$76:$I$84,MATCH($E29,Auxiliar_OPEX_Drivers!$B$76:$B$84,0),MATCH(YEAR(AE$2),Auxiliar_OPEX_Drivers!$B$76:$I$76,0))*$F29</f>
        <v>30.473166585703432</v>
      </c>
      <c r="AF29" s="107">
        <f>INDEX(Auxiliar_OPEX_Drivers!$B$76:$I$84,MATCH($E29,Auxiliar_OPEX_Drivers!$B$76:$B$84,0),MATCH(YEAR(AF$2),Auxiliar_OPEX_Drivers!$B$76:$I$76,0))*$F29</f>
        <v>30.473166585703432</v>
      </c>
      <c r="AG29" s="107">
        <f>INDEX(Auxiliar_OPEX_Drivers!$B$76:$I$84,MATCH($E29,Auxiliar_OPEX_Drivers!$B$76:$B$84,0),MATCH(YEAR(AG$2),Auxiliar_OPEX_Drivers!$B$76:$I$76,0))*$F29</f>
        <v>30.473166585703432</v>
      </c>
      <c r="AH29" s="107">
        <f>INDEX(Auxiliar_OPEX_Drivers!$B$76:$I$84,MATCH($E29,Auxiliar_OPEX_Drivers!$B$76:$B$84,0),MATCH(YEAR(AH$2),Auxiliar_OPEX_Drivers!$B$76:$I$76,0))*$F29</f>
        <v>30.473166585703432</v>
      </c>
      <c r="AI29" s="107">
        <f>INDEX(Auxiliar_OPEX_Drivers!$B$76:$I$84,MATCH($E29,Auxiliar_OPEX_Drivers!$B$76:$B$84,0),MATCH(YEAR(AI$2),Auxiliar_OPEX_Drivers!$B$76:$I$76,0))*$F29</f>
        <v>30.473166585703432</v>
      </c>
      <c r="AJ29" s="107">
        <f>INDEX(Auxiliar_OPEX_Drivers!$B$76:$I$84,MATCH($E29,Auxiliar_OPEX_Drivers!$B$76:$B$84,0),MATCH(YEAR(AJ$2),Auxiliar_OPEX_Drivers!$B$76:$I$76,0))*$F29</f>
        <v>30.473166585703432</v>
      </c>
      <c r="AK29" s="107">
        <f>INDEX(Auxiliar_OPEX_Drivers!$B$76:$I$84,MATCH($E29,Auxiliar_OPEX_Drivers!$B$76:$B$84,0),MATCH(YEAR(AK$2),Auxiliar_OPEX_Drivers!$B$76:$I$76,0))*$F29</f>
        <v>30.473166585703432</v>
      </c>
      <c r="AL29" s="107">
        <f>INDEX(Auxiliar_OPEX_Drivers!$B$76:$I$84,MATCH($E29,Auxiliar_OPEX_Drivers!$B$76:$B$84,0),MATCH(YEAR(AL$2),Auxiliar_OPEX_Drivers!$B$76:$I$76,0))*$F29</f>
        <v>32.000784014297317</v>
      </c>
      <c r="AM29" s="107">
        <f>INDEX(Auxiliar_OPEX_Drivers!$B$76:$I$84,MATCH($E29,Auxiliar_OPEX_Drivers!$B$76:$B$84,0),MATCH(YEAR(AM$2),Auxiliar_OPEX_Drivers!$B$76:$I$76,0))*$F29</f>
        <v>32.000784014297317</v>
      </c>
      <c r="AN29" s="107">
        <f>INDEX(Auxiliar_OPEX_Drivers!$B$76:$I$84,MATCH($E29,Auxiliar_OPEX_Drivers!$B$76:$B$84,0),MATCH(YEAR(AN$2),Auxiliar_OPEX_Drivers!$B$76:$I$76,0))*$F29</f>
        <v>32.000784014297317</v>
      </c>
      <c r="AO29" s="107">
        <f>INDEX(Auxiliar_OPEX_Drivers!$B$76:$I$84,MATCH($E29,Auxiliar_OPEX_Drivers!$B$76:$B$84,0),MATCH(YEAR(AO$2),Auxiliar_OPEX_Drivers!$B$76:$I$76,0))*$F29</f>
        <v>32.000784014297317</v>
      </c>
      <c r="AP29" s="107">
        <f>INDEX(Auxiliar_OPEX_Drivers!$B$76:$I$84,MATCH($E29,Auxiliar_OPEX_Drivers!$B$76:$B$84,0),MATCH(YEAR(AP$2),Auxiliar_OPEX_Drivers!$B$76:$I$76,0))*$F29</f>
        <v>32.000784014297317</v>
      </c>
      <c r="AQ29" s="107">
        <f>INDEX(Auxiliar_OPEX_Drivers!$B$76:$I$84,MATCH($E29,Auxiliar_OPEX_Drivers!$B$76:$B$84,0),MATCH(YEAR(AQ$2),Auxiliar_OPEX_Drivers!$B$76:$I$76,0))*$F29</f>
        <v>32.000784014297317</v>
      </c>
      <c r="AR29" s="107">
        <f>INDEX(Auxiliar_OPEX_Drivers!$B$76:$I$84,MATCH($E29,Auxiliar_OPEX_Drivers!$B$76:$B$84,0),MATCH(YEAR(AR$2),Auxiliar_OPEX_Drivers!$B$76:$I$76,0))*$F29</f>
        <v>32.000784014297317</v>
      </c>
      <c r="AS29" s="107">
        <f>INDEX(Auxiliar_OPEX_Drivers!$B$76:$I$84,MATCH($E29,Auxiliar_OPEX_Drivers!$B$76:$B$84,0),MATCH(YEAR(AS$2),Auxiliar_OPEX_Drivers!$B$76:$I$76,0))*$F29</f>
        <v>32.000784014297317</v>
      </c>
      <c r="AT29" s="107">
        <f>INDEX(Auxiliar_OPEX_Drivers!$B$76:$I$84,MATCH($E29,Auxiliar_OPEX_Drivers!$B$76:$B$84,0),MATCH(YEAR(AT$2),Auxiliar_OPEX_Drivers!$B$76:$I$76,0))*$F29</f>
        <v>32.000784014297317</v>
      </c>
      <c r="AU29" s="107">
        <f>INDEX(Auxiliar_OPEX_Drivers!$B$76:$I$84,MATCH($E29,Auxiliar_OPEX_Drivers!$B$76:$B$84,0),MATCH(YEAR(AU$2),Auxiliar_OPEX_Drivers!$B$76:$I$76,0))*$F29</f>
        <v>32.000784014297317</v>
      </c>
      <c r="AV29" s="107">
        <f>INDEX(Auxiliar_OPEX_Drivers!$B$76:$I$84,MATCH($E29,Auxiliar_OPEX_Drivers!$B$76:$B$84,0),MATCH(YEAR(AV$2),Auxiliar_OPEX_Drivers!$B$76:$I$76,0))*$F29</f>
        <v>32.000784014297317</v>
      </c>
      <c r="AW29" s="107">
        <f>INDEX(Auxiliar_OPEX_Drivers!$B$76:$I$84,MATCH($E29,Auxiliar_OPEX_Drivers!$B$76:$B$84,0),MATCH(YEAR(AW$2),Auxiliar_OPEX_Drivers!$B$76:$I$76,0))*$F29</f>
        <v>32.000784014297317</v>
      </c>
      <c r="AX29" s="107">
        <f>INDEX(Auxiliar_OPEX_Drivers!$B$76:$I$84,MATCH($E29,Auxiliar_OPEX_Drivers!$B$76:$B$84,0),MATCH(YEAR(AX$2),Auxiliar_OPEX_Drivers!$B$76:$I$76,0))*$F29</f>
        <v>33.553122329244886</v>
      </c>
      <c r="AY29" s="107">
        <f>INDEX(Auxiliar_OPEX_Drivers!$B$76:$I$84,MATCH($E29,Auxiliar_OPEX_Drivers!$B$76:$B$84,0),MATCH(YEAR(AY$2),Auxiliar_OPEX_Drivers!$B$76:$I$76,0))*$F29</f>
        <v>33.553122329244886</v>
      </c>
      <c r="AZ29" s="107">
        <f>INDEX(Auxiliar_OPEX_Drivers!$B$76:$I$84,MATCH($E29,Auxiliar_OPEX_Drivers!$B$76:$B$84,0),MATCH(YEAR(AZ$2),Auxiliar_OPEX_Drivers!$B$76:$I$76,0))*$F29</f>
        <v>33.553122329244886</v>
      </c>
      <c r="BA29" s="107">
        <f>INDEX(Auxiliar_OPEX_Drivers!$B$76:$I$84,MATCH($E29,Auxiliar_OPEX_Drivers!$B$76:$B$84,0),MATCH(YEAR(BA$2),Auxiliar_OPEX_Drivers!$B$76:$I$76,0))*$F29</f>
        <v>33.553122329244886</v>
      </c>
      <c r="BB29" s="107">
        <f>INDEX(Auxiliar_OPEX_Drivers!$B$76:$I$84,MATCH($E29,Auxiliar_OPEX_Drivers!$B$76:$B$84,0),MATCH(YEAR(BB$2),Auxiliar_OPEX_Drivers!$B$76:$I$76,0))*$F29</f>
        <v>33.553122329244886</v>
      </c>
      <c r="BC29" s="107">
        <f>INDEX(Auxiliar_OPEX_Drivers!$B$76:$I$84,MATCH($E29,Auxiliar_OPEX_Drivers!$B$76:$B$84,0),MATCH(YEAR(BC$2),Auxiliar_OPEX_Drivers!$B$76:$I$76,0))*$F29</f>
        <v>33.553122329244886</v>
      </c>
      <c r="BD29" s="107">
        <f>INDEX(Auxiliar_OPEX_Drivers!$B$76:$I$84,MATCH($E29,Auxiliar_OPEX_Drivers!$B$76:$B$84,0),MATCH(YEAR(BD$2),Auxiliar_OPEX_Drivers!$B$76:$I$76,0))*$F29</f>
        <v>33.553122329244886</v>
      </c>
      <c r="BE29" s="107">
        <f>INDEX(Auxiliar_OPEX_Drivers!$B$76:$I$84,MATCH($E29,Auxiliar_OPEX_Drivers!$B$76:$B$84,0),MATCH(YEAR(BE$2),Auxiliar_OPEX_Drivers!$B$76:$I$76,0))*$F29</f>
        <v>33.553122329244886</v>
      </c>
      <c r="BF29" s="107">
        <f>INDEX(Auxiliar_OPEX_Drivers!$B$76:$I$84,MATCH($E29,Auxiliar_OPEX_Drivers!$B$76:$B$84,0),MATCH(YEAR(BF$2),Auxiliar_OPEX_Drivers!$B$76:$I$76,0))*$F29</f>
        <v>33.553122329244886</v>
      </c>
      <c r="BG29" s="107">
        <f>INDEX(Auxiliar_OPEX_Drivers!$B$76:$I$84,MATCH($E29,Auxiliar_OPEX_Drivers!$B$76:$B$84,0),MATCH(YEAR(BG$2),Auxiliar_OPEX_Drivers!$B$76:$I$76,0))*$F29</f>
        <v>33.553122329244886</v>
      </c>
      <c r="BH29" s="107">
        <f>INDEX(Auxiliar_OPEX_Drivers!$B$76:$I$84,MATCH($E29,Auxiliar_OPEX_Drivers!$B$76:$B$84,0),MATCH(YEAR(BH$2),Auxiliar_OPEX_Drivers!$B$76:$I$76,0))*$F29</f>
        <v>33.553122329244886</v>
      </c>
      <c r="BI29" s="107">
        <f>INDEX(Auxiliar_OPEX_Drivers!$B$76:$I$84,MATCH($E29,Auxiliar_OPEX_Drivers!$B$76:$B$84,0),MATCH(YEAR(BI$2),Auxiliar_OPEX_Drivers!$B$76:$I$76,0))*$F29</f>
        <v>33.553122329244886</v>
      </c>
      <c r="BJ29" s="107">
        <f>INDEX(Auxiliar_OPEX_Drivers!$B$76:$I$84,MATCH($E29,Auxiliar_OPEX_Drivers!$B$76:$B$84,0),MATCH(YEAR(BJ$2),Auxiliar_OPEX_Drivers!$B$76:$I$76,0))*$F29</f>
        <v>34.861670633661866</v>
      </c>
      <c r="BK29" s="107">
        <f>INDEX(Auxiliar_OPEX_Drivers!$B$76:$I$84,MATCH($E29,Auxiliar_OPEX_Drivers!$B$76:$B$84,0),MATCH(YEAR(BK$2),Auxiliar_OPEX_Drivers!$B$76:$I$76,0))*$F29</f>
        <v>34.861670633661866</v>
      </c>
      <c r="BL29" s="107">
        <f>INDEX(Auxiliar_OPEX_Drivers!$B$76:$I$84,MATCH($E29,Auxiliar_OPEX_Drivers!$B$76:$B$84,0),MATCH(YEAR(BL$2),Auxiliar_OPEX_Drivers!$B$76:$I$76,0))*$F29</f>
        <v>34.861670633661866</v>
      </c>
      <c r="BM29" s="107">
        <f>INDEX(Auxiliar_OPEX_Drivers!$B$76:$I$84,MATCH($E29,Auxiliar_OPEX_Drivers!$B$76:$B$84,0),MATCH(YEAR(BM$2),Auxiliar_OPEX_Drivers!$B$76:$I$76,0))*$F29</f>
        <v>34.861670633661866</v>
      </c>
      <c r="BN29" s="107">
        <f>INDEX(Auxiliar_OPEX_Drivers!$B$76:$I$84,MATCH($E29,Auxiliar_OPEX_Drivers!$B$76:$B$84,0),MATCH(YEAR(BN$2),Auxiliar_OPEX_Drivers!$B$76:$I$76,0))*$F29</f>
        <v>34.861670633661866</v>
      </c>
      <c r="BO29" s="107">
        <f>INDEX(Auxiliar_OPEX_Drivers!$B$76:$I$84,MATCH($E29,Auxiliar_OPEX_Drivers!$B$76:$B$84,0),MATCH(YEAR(BO$2),Auxiliar_OPEX_Drivers!$B$76:$I$76,0))*$F29</f>
        <v>34.861670633661866</v>
      </c>
      <c r="BP29" s="107">
        <f>INDEX(Auxiliar_OPEX_Drivers!$B$76:$I$84,MATCH($E29,Auxiliar_OPEX_Drivers!$B$76:$B$84,0),MATCH(YEAR(BP$2),Auxiliar_OPEX_Drivers!$B$76:$I$76,0))*$F29</f>
        <v>34.861670633661866</v>
      </c>
      <c r="BQ29" s="107">
        <f>INDEX(Auxiliar_OPEX_Drivers!$B$76:$I$84,MATCH($E29,Auxiliar_OPEX_Drivers!$B$76:$B$84,0),MATCH(YEAR(BQ$2),Auxiliar_OPEX_Drivers!$B$76:$I$76,0))*$F29</f>
        <v>34.861670633661866</v>
      </c>
      <c r="BR29" s="107">
        <f>INDEX(Auxiliar_OPEX_Drivers!$B$76:$I$84,MATCH($E29,Auxiliar_OPEX_Drivers!$B$76:$B$84,0),MATCH(YEAR(BR$2),Auxiliar_OPEX_Drivers!$B$76:$I$76,0))*$F29</f>
        <v>34.861670633661866</v>
      </c>
      <c r="BS29" s="107">
        <f>INDEX(Auxiliar_OPEX_Drivers!$B$76:$I$84,MATCH($E29,Auxiliar_OPEX_Drivers!$B$76:$B$84,0),MATCH(YEAR(BS$2),Auxiliar_OPEX_Drivers!$B$76:$I$76,0))*$F29</f>
        <v>34.861670633661866</v>
      </c>
      <c r="BT29" s="107">
        <f>INDEX(Auxiliar_OPEX_Drivers!$B$76:$I$84,MATCH($E29,Auxiliar_OPEX_Drivers!$B$76:$B$84,0),MATCH(YEAR(BT$2),Auxiliar_OPEX_Drivers!$B$76:$I$76,0))*$F29</f>
        <v>34.861670633661866</v>
      </c>
      <c r="BU29" s="107">
        <f>INDEX(Auxiliar_OPEX_Drivers!$B$76:$I$84,MATCH($E29,Auxiliar_OPEX_Drivers!$B$76:$B$84,0),MATCH(YEAR(BU$2),Auxiliar_OPEX_Drivers!$B$76:$I$76,0))*$F29</f>
        <v>34.861670633661866</v>
      </c>
      <c r="BV29" s="107">
        <f>INDEX(Auxiliar_OPEX_Drivers!$B$76:$I$84,MATCH($E29,Auxiliar_OPEX_Drivers!$B$76:$B$84,0),MATCH(YEAR(BV$2),Auxiliar_OPEX_Drivers!$B$76:$I$76,0))*$F29</f>
        <v>36.175166779446094</v>
      </c>
      <c r="BW29" s="107">
        <f>INDEX(Auxiliar_OPEX_Drivers!$B$76:$I$84,MATCH($E29,Auxiliar_OPEX_Drivers!$B$76:$B$84,0),MATCH(YEAR(BW$2),Auxiliar_OPEX_Drivers!$B$76:$I$76,0))*$F29</f>
        <v>36.175166779446094</v>
      </c>
      <c r="BX29" s="107">
        <f>INDEX(Auxiliar_OPEX_Drivers!$B$76:$I$84,MATCH($E29,Auxiliar_OPEX_Drivers!$B$76:$B$84,0),MATCH(YEAR(BX$2),Auxiliar_OPEX_Drivers!$B$76:$I$76,0))*$F29</f>
        <v>36.175166779446094</v>
      </c>
      <c r="BY29" s="107">
        <f>INDEX(Auxiliar_OPEX_Drivers!$B$76:$I$84,MATCH($E29,Auxiliar_OPEX_Drivers!$B$76:$B$84,0),MATCH(YEAR(BY$2),Auxiliar_OPEX_Drivers!$B$76:$I$76,0))*$F29</f>
        <v>36.175166779446094</v>
      </c>
      <c r="BZ29" s="107">
        <f>INDEX(Auxiliar_OPEX_Drivers!$B$76:$I$84,MATCH($E29,Auxiliar_OPEX_Drivers!$B$76:$B$84,0),MATCH(YEAR(BZ$2),Auxiliar_OPEX_Drivers!$B$76:$I$76,0))*$F29</f>
        <v>36.175166779446094</v>
      </c>
      <c r="CA29" s="107">
        <f>INDEX(Auxiliar_OPEX_Drivers!$B$76:$I$84,MATCH($E29,Auxiliar_OPEX_Drivers!$B$76:$B$84,0),MATCH(YEAR(CA$2),Auxiliar_OPEX_Drivers!$B$76:$I$76,0))*$F29</f>
        <v>36.175166779446094</v>
      </c>
      <c r="CB29" s="107">
        <f>INDEX(Auxiliar_OPEX_Drivers!$B$76:$I$84,MATCH($E29,Auxiliar_OPEX_Drivers!$B$76:$B$84,0),MATCH(YEAR(CB$2),Auxiliar_OPEX_Drivers!$B$76:$I$76,0))*$F29</f>
        <v>36.175166779446094</v>
      </c>
      <c r="CC29" s="107">
        <f>INDEX(Auxiliar_OPEX_Drivers!$B$76:$I$84,MATCH($E29,Auxiliar_OPEX_Drivers!$B$76:$B$84,0),MATCH(YEAR(CC$2),Auxiliar_OPEX_Drivers!$B$76:$I$76,0))*$F29</f>
        <v>36.175166779446094</v>
      </c>
      <c r="CD29" s="107">
        <f>INDEX(Auxiliar_OPEX_Drivers!$B$76:$I$84,MATCH($E29,Auxiliar_OPEX_Drivers!$B$76:$B$84,0),MATCH(YEAR(CD$2),Auxiliar_OPEX_Drivers!$B$76:$I$76,0))*$F29</f>
        <v>36.175166779446094</v>
      </c>
      <c r="CE29" s="107">
        <f>INDEX(Auxiliar_OPEX_Drivers!$B$76:$I$84,MATCH($E29,Auxiliar_OPEX_Drivers!$B$76:$B$84,0),MATCH(YEAR(CE$2),Auxiliar_OPEX_Drivers!$B$76:$I$76,0))*$F29</f>
        <v>36.175166779446094</v>
      </c>
      <c r="CF29" s="107">
        <f>INDEX(Auxiliar_OPEX_Drivers!$B$76:$I$84,MATCH($E29,Auxiliar_OPEX_Drivers!$B$76:$B$84,0),MATCH(YEAR(CF$2),Auxiliar_OPEX_Drivers!$B$76:$I$76,0))*$F29</f>
        <v>36.175166779446094</v>
      </c>
      <c r="CG29" s="107">
        <f>INDEX(Auxiliar_OPEX_Drivers!$B$76:$I$84,MATCH($E29,Auxiliar_OPEX_Drivers!$B$76:$B$84,0),MATCH(YEAR(CG$2),Auxiliar_OPEX_Drivers!$B$76:$I$76,0))*$F29</f>
        <v>36.175166779446094</v>
      </c>
      <c r="CI29" s="51">
        <f>INDEX(Auxiliar_OPEX_CustosUnit!$A$1:$R$129,MATCH(Auxiliar_OPEX_P!$A29,Auxiliar_OPEX_CustosUnit!$A$1:$A$129,0),MATCH(CI$2,Auxiliar_OPEX_CustosUnit!$A$3:$Q$3,0))*(1-DRE_Auxiliar!$A$5)</f>
        <v>15359.924715935211</v>
      </c>
      <c r="CJ29" s="51">
        <f>INDEX(Auxiliar_OPEX_CustosUnit!$A$1:$R$129,MATCH(Auxiliar_OPEX_P!$A29,Auxiliar_OPEX_CustosUnit!$A$1:$A$129,0),MATCH(CJ$2,Auxiliar_OPEX_CustosUnit!$A$3:$Q$3,0))*(1-DRE_Auxiliar!$A$5)</f>
        <v>15875.022512498232</v>
      </c>
      <c r="CK29" s="51">
        <f>INDEX(Auxiliar_OPEX_CustosUnit!$A$1:$R$129,MATCH(Auxiliar_OPEX_P!$A29,Auxiliar_OPEX_CustosUnit!$A$1:$A$129,0),MATCH(CK$2,Auxiliar_OPEX_CustosUnit!$A$3:$Q$3,0))*(1-DRE_Auxiliar!$A$5)</f>
        <v>16439.179008598476</v>
      </c>
      <c r="CL29" s="51">
        <f>INDEX(Auxiliar_OPEX_CustosUnit!$A$1:$R$129,MATCH(Auxiliar_OPEX_P!$A29,Auxiliar_OPEX_CustosUnit!$A$1:$A$129,0),MATCH(CL$2,Auxiliar_OPEX_CustosUnit!$A$3:$Q$3,0))*(1-DRE_Auxiliar!$A$5)</f>
        <v>16437.874958691154</v>
      </c>
      <c r="CM29" s="51">
        <f>INDEX(Auxiliar_OPEX_CustosUnit!$A$1:$R$129,MATCH(Auxiliar_OPEX_P!$A29,Auxiliar_OPEX_CustosUnit!$A$1:$A$129,0),MATCH(CM$2,Auxiliar_OPEX_CustosUnit!$A$3:$Q$3,0))*(1-DRE_Auxiliar!$A$5)</f>
        <v>16448.487362907355</v>
      </c>
      <c r="CN29" s="51">
        <f>INDEX(Auxiliar_OPEX_CustosUnit!$A$1:$R$129,MATCH(Auxiliar_OPEX_P!$A29,Auxiliar_OPEX_CustosUnit!$A$1:$A$129,0),MATCH(CN$2,Auxiliar_OPEX_CustosUnit!$A$3:$Q$3,0))*(1-DRE_Auxiliar!$A$5)</f>
        <v>17585.6861957736</v>
      </c>
      <c r="CO29" s="51">
        <f>INDEX(Auxiliar_OPEX_CustosUnit!$A$1:$R$129,MATCH(Auxiliar_OPEX_P!$A29,Auxiliar_OPEX_CustosUnit!$A$1:$A$129,0),MATCH(CO$2,Auxiliar_OPEX_CustosUnit!$A$3:$Q$3,0))*(1-DRE_Auxiliar!$A$5)</f>
        <v>16947.31665674848</v>
      </c>
      <c r="CP29" s="51">
        <f>INDEX(Auxiliar_OPEX_CustosUnit!$A$1:$R$129,MATCH(Auxiliar_OPEX_P!$A29,Auxiliar_OPEX_CustosUnit!$A$1:$A$129,0),MATCH(CP$2,Auxiliar_OPEX_CustosUnit!$A$3:$Q$3,0))*(1-DRE_Auxiliar!$A$5)</f>
        <v>17493.513234746166</v>
      </c>
      <c r="CQ29" s="51">
        <f>INDEX(Auxiliar_OPEX_CustosUnit!$A$1:$R$129,MATCH(Auxiliar_OPEX_P!$A29,Auxiliar_OPEX_CustosUnit!$A$1:$A$129,0),MATCH(CQ$2,Auxiliar_OPEX_CustosUnit!$A$3:$Q$3,0))*(1-DRE_Auxiliar!$A$5)</f>
        <v>17498.732083603634</v>
      </c>
      <c r="CR29" s="51">
        <f>INDEX(Auxiliar_OPEX_CustosUnit!$A$1:$R$129,MATCH(Auxiliar_OPEX_P!$A29,Auxiliar_OPEX_CustosUnit!$A$1:$A$129,0),MATCH(CR$2,Auxiliar_OPEX_CustosUnit!$A$3:$Q$3,0))*(1-DRE_Auxiliar!$A$5)</f>
        <v>17498.732083603634</v>
      </c>
      <c r="CS29" s="51">
        <f>INDEX(Auxiliar_OPEX_CustosUnit!$A$1:$R$129,MATCH(Auxiliar_OPEX_P!$A29,Auxiliar_OPEX_CustosUnit!$A$1:$A$129,0),MATCH(CS$2,Auxiliar_OPEX_CustosUnit!$A$3:$Q$3,0))*(1-DRE_Auxiliar!$A$5)</f>
        <v>16952.535505606047</v>
      </c>
      <c r="CT29" s="51">
        <f>INDEX(Auxiliar_OPEX_CustosUnit!$A$1:$R$129,MATCH(Auxiliar_OPEX_P!$A29,Auxiliar_OPEX_CustosUnit!$A$1:$A$129,0),MATCH(CT$2,Auxiliar_OPEX_CustosUnit!$A$3:$Q$3,0))*(1-DRE_Auxiliar!$A$5)</f>
        <v>16628.337232793816</v>
      </c>
      <c r="CU29" s="53">
        <f t="shared" si="227"/>
        <v>15359.924715935211</v>
      </c>
      <c r="CV29" s="53">
        <f t="shared" si="228"/>
        <v>15875.022512498232</v>
      </c>
      <c r="CW29" s="53">
        <f t="shared" si="229"/>
        <v>16439.179008598476</v>
      </c>
      <c r="CX29" s="53">
        <f t="shared" si="230"/>
        <v>16437.874958691154</v>
      </c>
      <c r="CY29" s="53">
        <f t="shared" si="231"/>
        <v>16448.487362907355</v>
      </c>
      <c r="CZ29" s="53">
        <f t="shared" si="232"/>
        <v>17585.6861957736</v>
      </c>
      <c r="DA29" s="53">
        <f t="shared" si="233"/>
        <v>16947.31665674848</v>
      </c>
      <c r="DB29" s="53">
        <f t="shared" si="234"/>
        <v>17493.513234746166</v>
      </c>
      <c r="DC29" s="53">
        <f t="shared" si="235"/>
        <v>17498.732083603634</v>
      </c>
      <c r="DD29" s="53">
        <f t="shared" si="236"/>
        <v>17498.732083603634</v>
      </c>
      <c r="DE29" s="53">
        <f t="shared" si="237"/>
        <v>16952.535505606047</v>
      </c>
      <c r="DF29" s="53">
        <f t="shared" si="238"/>
        <v>16628.337232793816</v>
      </c>
      <c r="DG29" s="53">
        <f t="shared" si="239"/>
        <v>15359.924715935211</v>
      </c>
      <c r="DH29" s="53">
        <f t="shared" si="240"/>
        <v>15875.022512498232</v>
      </c>
      <c r="DI29" s="53">
        <f t="shared" si="241"/>
        <v>16439.179008598476</v>
      </c>
      <c r="DJ29" s="53">
        <f t="shared" si="242"/>
        <v>16437.874958691154</v>
      </c>
      <c r="DK29" s="53">
        <f t="shared" si="243"/>
        <v>16448.487362907355</v>
      </c>
      <c r="DL29" s="53">
        <f t="shared" si="244"/>
        <v>17585.6861957736</v>
      </c>
      <c r="DM29" s="53">
        <f t="shared" si="245"/>
        <v>16947.31665674848</v>
      </c>
      <c r="DN29" s="53">
        <f t="shared" si="246"/>
        <v>17493.513234746166</v>
      </c>
      <c r="DO29" s="53">
        <f t="shared" si="247"/>
        <v>17498.732083603634</v>
      </c>
      <c r="DP29" s="53">
        <f t="shared" si="248"/>
        <v>17498.732083603634</v>
      </c>
      <c r="DQ29" s="53">
        <f t="shared" si="249"/>
        <v>16952.535505606047</v>
      </c>
      <c r="DR29" s="53">
        <f t="shared" si="250"/>
        <v>16628.337232793816</v>
      </c>
      <c r="DS29" s="53">
        <f t="shared" si="251"/>
        <v>15359.924715935211</v>
      </c>
      <c r="DT29" s="53">
        <f t="shared" si="252"/>
        <v>15875.022512498232</v>
      </c>
      <c r="DU29" s="53">
        <f t="shared" si="253"/>
        <v>16439.179008598476</v>
      </c>
      <c r="DV29" s="53">
        <f t="shared" si="254"/>
        <v>16437.874958691154</v>
      </c>
      <c r="DW29" s="53">
        <f t="shared" si="255"/>
        <v>16448.487362907355</v>
      </c>
      <c r="DX29" s="53">
        <f t="shared" si="256"/>
        <v>17585.6861957736</v>
      </c>
      <c r="DY29" s="53">
        <f t="shared" si="257"/>
        <v>16947.31665674848</v>
      </c>
      <c r="DZ29" s="53">
        <f t="shared" si="258"/>
        <v>17493.513234746166</v>
      </c>
      <c r="EA29" s="53">
        <f t="shared" si="259"/>
        <v>17498.732083603634</v>
      </c>
      <c r="EB29" s="53">
        <f t="shared" si="260"/>
        <v>17498.732083603634</v>
      </c>
      <c r="EC29" s="53">
        <f t="shared" si="261"/>
        <v>16952.535505606047</v>
      </c>
      <c r="ED29" s="53">
        <f t="shared" si="262"/>
        <v>16628.337232793816</v>
      </c>
      <c r="EE29" s="53">
        <f t="shared" si="263"/>
        <v>15359.924715935211</v>
      </c>
      <c r="EF29" s="53">
        <f t="shared" si="264"/>
        <v>15875.022512498232</v>
      </c>
      <c r="EG29" s="53">
        <f t="shared" si="265"/>
        <v>16439.179008598476</v>
      </c>
      <c r="EH29" s="53">
        <f t="shared" si="266"/>
        <v>16437.874958691154</v>
      </c>
      <c r="EI29" s="53">
        <f t="shared" si="267"/>
        <v>16448.487362907355</v>
      </c>
      <c r="EJ29" s="53">
        <f t="shared" si="268"/>
        <v>17585.6861957736</v>
      </c>
      <c r="EK29" s="53">
        <f t="shared" si="269"/>
        <v>16947.31665674848</v>
      </c>
      <c r="EL29" s="53">
        <f t="shared" si="270"/>
        <v>17493.513234746166</v>
      </c>
      <c r="EM29" s="53">
        <f t="shared" si="271"/>
        <v>17498.732083603634</v>
      </c>
      <c r="EN29" s="53">
        <f t="shared" si="272"/>
        <v>17498.732083603634</v>
      </c>
      <c r="EO29" s="53">
        <f t="shared" si="273"/>
        <v>16952.535505606047</v>
      </c>
      <c r="EP29" s="53">
        <f t="shared" si="274"/>
        <v>16628.337232793816</v>
      </c>
      <c r="EQ29" s="53">
        <f t="shared" si="275"/>
        <v>15359.924715935211</v>
      </c>
      <c r="ER29" s="53">
        <f t="shared" si="276"/>
        <v>15875.022512498232</v>
      </c>
      <c r="ES29" s="53">
        <f t="shared" si="277"/>
        <v>16439.179008598476</v>
      </c>
      <c r="ET29" s="53">
        <f t="shared" si="278"/>
        <v>16437.874958691154</v>
      </c>
      <c r="EU29" s="53">
        <f t="shared" si="279"/>
        <v>16448.487362907355</v>
      </c>
      <c r="EV29" s="53">
        <f t="shared" si="280"/>
        <v>17585.6861957736</v>
      </c>
      <c r="EW29" s="53">
        <f t="shared" si="281"/>
        <v>16947.31665674848</v>
      </c>
      <c r="EX29" s="53">
        <f t="shared" si="282"/>
        <v>17493.513234746166</v>
      </c>
      <c r="EY29" s="53">
        <f t="shared" si="283"/>
        <v>17498.732083603634</v>
      </c>
      <c r="EZ29" s="53">
        <f t="shared" si="284"/>
        <v>17498.732083603634</v>
      </c>
      <c r="FA29" s="53">
        <f t="shared" si="285"/>
        <v>16952.535505606047</v>
      </c>
      <c r="FB29" s="53">
        <f t="shared" si="286"/>
        <v>16628.337232793816</v>
      </c>
      <c r="FC29" s="53">
        <f t="shared" si="287"/>
        <v>15359.924715935211</v>
      </c>
      <c r="FD29" s="53">
        <f t="shared" si="288"/>
        <v>15875.022512498232</v>
      </c>
      <c r="FE29" s="53">
        <f t="shared" si="289"/>
        <v>16439.179008598476</v>
      </c>
      <c r="FF29" s="53">
        <f t="shared" si="290"/>
        <v>16437.874958691154</v>
      </c>
      <c r="FG29" s="53">
        <f t="shared" si="291"/>
        <v>16448.487362907355</v>
      </c>
      <c r="FH29" s="53">
        <f t="shared" si="292"/>
        <v>17585.6861957736</v>
      </c>
      <c r="FI29" s="53">
        <f t="shared" si="293"/>
        <v>16947.31665674848</v>
      </c>
      <c r="FJ29" s="53">
        <f t="shared" si="294"/>
        <v>17493.513234746166</v>
      </c>
      <c r="FK29" s="53">
        <f t="shared" si="295"/>
        <v>17498.732083603634</v>
      </c>
      <c r="FL29" s="53">
        <f t="shared" si="296"/>
        <v>17498.732083603634</v>
      </c>
      <c r="FM29" s="53">
        <f t="shared" si="297"/>
        <v>16952.535505606047</v>
      </c>
      <c r="FN29" s="53">
        <f t="shared" si="298"/>
        <v>16628.337232793816</v>
      </c>
      <c r="FP29" s="51">
        <f t="shared" si="299"/>
        <v>378418.01239288715</v>
      </c>
      <c r="FQ29" s="51">
        <f t="shared" si="306"/>
        <v>404580.69304151624</v>
      </c>
      <c r="FR29" s="51">
        <f t="shared" si="307"/>
        <v>389894.20383431955</v>
      </c>
      <c r="FS29" s="51">
        <f t="shared" si="308"/>
        <v>402460.1388568788</v>
      </c>
      <c r="FT29" s="51">
        <f t="shared" si="309"/>
        <v>402580.20499840594</v>
      </c>
      <c r="FU29" s="51">
        <f t="shared" si="310"/>
        <v>402580.20499840594</v>
      </c>
      <c r="FV29" s="51">
        <f t="shared" si="311"/>
        <v>390014.26997584896</v>
      </c>
      <c r="FW29" s="51">
        <f t="shared" si="312"/>
        <v>382555.68346196256</v>
      </c>
      <c r="FX29" s="51">
        <f t="shared" si="313"/>
        <v>376614.2729627862</v>
      </c>
      <c r="FY29" s="51">
        <f t="shared" si="314"/>
        <v>389244.09932880063</v>
      </c>
      <c r="FZ29" s="51">
        <f t="shared" si="315"/>
        <v>403076.80961517326</v>
      </c>
      <c r="GA29" s="51">
        <f t="shared" si="316"/>
        <v>403044.83525222319</v>
      </c>
      <c r="GB29" s="51">
        <f t="shared" si="317"/>
        <v>403305.04374752427</v>
      </c>
      <c r="GC29" s="51">
        <f t="shared" si="318"/>
        <v>431188.33872290415</v>
      </c>
      <c r="GD29" s="51">
        <f t="shared" si="319"/>
        <v>415535.97816334292</v>
      </c>
      <c r="GE29" s="51">
        <f t="shared" si="320"/>
        <v>428928.32421461947</v>
      </c>
      <c r="GF29" s="51">
        <f t="shared" si="321"/>
        <v>429056.28662358358</v>
      </c>
      <c r="GG29" s="51">
        <f t="shared" si="322"/>
        <v>429056.28662358358</v>
      </c>
      <c r="GH29" s="51">
        <f t="shared" si="323"/>
        <v>415663.94057230942</v>
      </c>
      <c r="GI29" s="51">
        <f t="shared" si="324"/>
        <v>407714.83280849998</v>
      </c>
      <c r="GJ29" s="51">
        <f t="shared" si="325"/>
        <v>398830.84947194956</v>
      </c>
      <c r="GK29" s="51">
        <f t="shared" si="326"/>
        <v>412205.71266715962</v>
      </c>
      <c r="GL29" s="51">
        <f t="shared" si="327"/>
        <v>426854.41822633136</v>
      </c>
      <c r="GM29" s="51">
        <f t="shared" si="328"/>
        <v>426820.55768717441</v>
      </c>
      <c r="GN29" s="51">
        <f t="shared" si="329"/>
        <v>427096.11595108284</v>
      </c>
      <c r="GO29" s="51">
        <f t="shared" si="330"/>
        <v>456624.25394123956</v>
      </c>
      <c r="GP29" s="51">
        <f t="shared" si="331"/>
        <v>440048.55645346036</v>
      </c>
      <c r="GQ29" s="51">
        <f t="shared" si="332"/>
        <v>454230.92057374085</v>
      </c>
      <c r="GR29" s="51">
        <f t="shared" si="333"/>
        <v>454366.43151937268</v>
      </c>
      <c r="GS29" s="51">
        <f t="shared" si="334"/>
        <v>454366.43151937268</v>
      </c>
      <c r="GT29" s="51">
        <f t="shared" si="335"/>
        <v>440184.06739909475</v>
      </c>
      <c r="GU29" s="51">
        <f t="shared" si="336"/>
        <v>431766.0396460747</v>
      </c>
      <c r="GV29" s="51">
        <f t="shared" si="337"/>
        <v>418824.20838332997</v>
      </c>
      <c r="GW29" s="51">
        <f t="shared" si="338"/>
        <v>432869.55241172155</v>
      </c>
      <c r="GX29" s="51">
        <f t="shared" si="339"/>
        <v>448252.59642093896</v>
      </c>
      <c r="GY29" s="51">
        <f t="shared" si="340"/>
        <v>448217.03845563473</v>
      </c>
      <c r="GZ29" s="51">
        <f t="shared" si="341"/>
        <v>448506.41043349885</v>
      </c>
      <c r="HA29" s="51">
        <f t="shared" si="342"/>
        <v>479514.79164356599</v>
      </c>
      <c r="HB29" s="51">
        <f t="shared" si="343"/>
        <v>462108.15575290646</v>
      </c>
      <c r="HC29" s="51">
        <f t="shared" si="344"/>
        <v>477001.48066381796</v>
      </c>
      <c r="HD29" s="51">
        <f t="shared" si="345"/>
        <v>477143.78476242686</v>
      </c>
      <c r="HE29" s="51">
        <f t="shared" si="346"/>
        <v>477143.78476242686</v>
      </c>
      <c r="HF29" s="51">
        <f t="shared" si="347"/>
        <v>462250.45985151798</v>
      </c>
      <c r="HG29" s="51">
        <f t="shared" si="348"/>
        <v>453410.43703363545</v>
      </c>
      <c r="HH29" s="51">
        <f t="shared" si="349"/>
        <v>439141.11266950471</v>
      </c>
      <c r="HI29" s="51">
        <f t="shared" si="350"/>
        <v>453867.78768254188</v>
      </c>
      <c r="HJ29" s="51">
        <f t="shared" si="351"/>
        <v>469997.05367823824</v>
      </c>
      <c r="HK29" s="51">
        <f t="shared" si="352"/>
        <v>469959.77081794641</v>
      </c>
      <c r="HL29" s="51">
        <f t="shared" si="353"/>
        <v>470263.18005215743</v>
      </c>
      <c r="HM29" s="51">
        <f t="shared" si="354"/>
        <v>502775.75872861734</v>
      </c>
      <c r="HN29" s="51">
        <f t="shared" si="355"/>
        <v>484524.73765616538</v>
      </c>
      <c r="HO29" s="51">
        <f t="shared" si="356"/>
        <v>500140.52858184214</v>
      </c>
      <c r="HP29" s="51">
        <f t="shared" si="357"/>
        <v>500289.73576459254</v>
      </c>
      <c r="HQ29" s="51">
        <f t="shared" si="358"/>
        <v>500289.73576459254</v>
      </c>
      <c r="HR29" s="51">
        <f t="shared" si="359"/>
        <v>484673.94483891857</v>
      </c>
      <c r="HS29" s="51">
        <f t="shared" si="360"/>
        <v>475405.0979610043</v>
      </c>
      <c r="HT29" s="51">
        <f t="shared" si="361"/>
        <v>456267.30893656908</v>
      </c>
      <c r="HU29" s="51">
        <f t="shared" si="362"/>
        <v>471568.31397555472</v>
      </c>
      <c r="HV29" s="51">
        <f t="shared" si="363"/>
        <v>488326.6100645776</v>
      </c>
      <c r="HW29" s="51">
        <f t="shared" si="364"/>
        <v>488287.87319880928</v>
      </c>
      <c r="HX29" s="51">
        <f t="shared" si="365"/>
        <v>488603.11518095585</v>
      </c>
      <c r="HY29" s="51">
        <f t="shared" si="366"/>
        <v>522383.66168711078</v>
      </c>
      <c r="HZ29" s="51">
        <f t="shared" si="367"/>
        <v>503420.86355725449</v>
      </c>
      <c r="IA29" s="51">
        <f t="shared" si="368"/>
        <v>519645.65940764186</v>
      </c>
      <c r="IB29" s="51">
        <f t="shared" si="305"/>
        <v>519800.68556616677</v>
      </c>
      <c r="IC29" s="51">
        <f t="shared" si="369"/>
        <v>519800.68556616677</v>
      </c>
      <c r="ID29" s="51">
        <f t="shared" si="370"/>
        <v>503575.88971578237</v>
      </c>
      <c r="IE29" s="51">
        <f t="shared" si="371"/>
        <v>493945.56429208687</v>
      </c>
      <c r="IF29" s="51">
        <f t="shared" si="372"/>
        <v>473458.26223405229</v>
      </c>
      <c r="IG29" s="51">
        <f t="shared" si="373"/>
        <v>489335.76893747423</v>
      </c>
      <c r="IH29" s="51">
        <f t="shared" si="374"/>
        <v>506725.47358847188</v>
      </c>
      <c r="II29" s="51">
        <f t="shared" si="375"/>
        <v>506685.27721938782</v>
      </c>
      <c r="IJ29" s="51">
        <f t="shared" si="376"/>
        <v>507012.39669108129</v>
      </c>
      <c r="IK29" s="51">
        <f t="shared" si="377"/>
        <v>542065.70542669389</v>
      </c>
      <c r="IL29" s="51">
        <f t="shared" si="378"/>
        <v>522388.43889058742</v>
      </c>
      <c r="IM29" s="51">
        <f t="shared" si="379"/>
        <v>539224.54241580097</v>
      </c>
      <c r="IN29" s="51">
        <f t="shared" si="380"/>
        <v>539385.40955262713</v>
      </c>
      <c r="IO29" s="51">
        <f t="shared" si="381"/>
        <v>539385.40955262713</v>
      </c>
      <c r="IP29" s="51">
        <f t="shared" si="382"/>
        <v>522549.30602741672</v>
      </c>
      <c r="IQ29" s="51">
        <f t="shared" si="383"/>
        <v>512556.13524672156</v>
      </c>
      <c r="IS29" s="51">
        <f t="shared" si="300"/>
        <v>4749950.4600738455</v>
      </c>
      <c r="IT29" s="51">
        <f t="shared" si="300"/>
        <v>5048951.6417325409</v>
      </c>
      <c r="IU29" s="51">
        <f t="shared" si="300"/>
        <v>5328256.5071574794</v>
      </c>
      <c r="IV29" s="51">
        <f t="shared" si="300"/>
        <v>5591801.7993706856</v>
      </c>
      <c r="IW29" s="51">
        <f t="shared" si="300"/>
        <v>5841152.7606521994</v>
      </c>
      <c r="IX29" s="51">
        <f t="shared" si="300"/>
        <v>6065790.1884626774</v>
      </c>
      <c r="IZ29" s="111">
        <f t="shared" si="301"/>
        <v>61343.699334266392</v>
      </c>
      <c r="JA29" s="111">
        <f t="shared" si="5"/>
        <v>63400.871159289956</v>
      </c>
      <c r="JB29" s="111">
        <f t="shared" si="6"/>
        <v>65653.971165590308</v>
      </c>
      <c r="JC29" s="111">
        <f t="shared" si="7"/>
        <v>65648.763116272952</v>
      </c>
      <c r="JD29" s="111">
        <f t="shared" si="8"/>
        <v>65691.146405611391</v>
      </c>
      <c r="JE29" s="111">
        <f t="shared" si="9"/>
        <v>70232.83424437097</v>
      </c>
      <c r="JF29" s="111">
        <f t="shared" si="10"/>
        <v>67683.34589788939</v>
      </c>
      <c r="JG29" s="111">
        <f t="shared" si="11"/>
        <v>69864.718481267657</v>
      </c>
      <c r="JH29" s="111">
        <f t="shared" si="12"/>
        <v>74481.653668152852</v>
      </c>
      <c r="JI29" s="111">
        <f t="shared" si="13"/>
        <v>74481.653668152852</v>
      </c>
      <c r="JJ29" s="111">
        <f t="shared" si="14"/>
        <v>72156.820979545344</v>
      </c>
      <c r="JK29" s="111">
        <f t="shared" si="15"/>
        <v>70776.902516879156</v>
      </c>
      <c r="JL29" s="111">
        <f t="shared" si="16"/>
        <v>65378.027824835917</v>
      </c>
      <c r="JM29" s="111">
        <f t="shared" si="17"/>
        <v>67570.491570525468</v>
      </c>
      <c r="JN29" s="111">
        <f t="shared" si="18"/>
        <v>69971.768906301659</v>
      </c>
      <c r="JO29" s="111">
        <f t="shared" si="19"/>
        <v>69966.218344518144</v>
      </c>
      <c r="JP29" s="111">
        <f t="shared" si="20"/>
        <v>70011.389012406609</v>
      </c>
      <c r="JQ29" s="111">
        <f t="shared" si="21"/>
        <v>74851.765401775745</v>
      </c>
      <c r="JR29" s="111">
        <f t="shared" si="22"/>
        <v>72134.607456228434</v>
      </c>
      <c r="JS29" s="111">
        <f t="shared" si="23"/>
        <v>74459.44014483635</v>
      </c>
      <c r="JT29" s="111">
        <f t="shared" si="24"/>
        <v>78875.346302874197</v>
      </c>
      <c r="JU29" s="111">
        <f t="shared" si="25"/>
        <v>78875.346302874197</v>
      </c>
      <c r="JV29" s="111">
        <f t="shared" si="26"/>
        <v>76413.371113290486</v>
      </c>
      <c r="JW29" s="111">
        <f t="shared" si="27"/>
        <v>74952.050892106083</v>
      </c>
      <c r="JX29" s="111">
        <f t="shared" si="28"/>
        <v>69234.695140607568</v>
      </c>
      <c r="JY29" s="111">
        <f t="shared" si="29"/>
        <v>71556.492907991225</v>
      </c>
      <c r="JZ29" s="111">
        <f t="shared" si="30"/>
        <v>74099.422234889018</v>
      </c>
      <c r="KA29" s="111">
        <f t="shared" si="31"/>
        <v>74093.544243984026</v>
      </c>
      <c r="KB29" s="111">
        <f t="shared" si="32"/>
        <v>74141.379541630726</v>
      </c>
      <c r="KC29" s="111">
        <f t="shared" si="33"/>
        <v>79267.291026474559</v>
      </c>
      <c r="KD29" s="111">
        <f t="shared" si="34"/>
        <v>76389.847208302614</v>
      </c>
      <c r="KE29" s="111">
        <f t="shared" si="35"/>
        <v>78851.822397886761</v>
      </c>
      <c r="KF29" s="111">
        <f t="shared" si="36"/>
        <v>82829.361169027863</v>
      </c>
      <c r="KG29" s="111">
        <f t="shared" si="37"/>
        <v>82829.361169027863</v>
      </c>
      <c r="KH29" s="111">
        <f t="shared" si="38"/>
        <v>80243.967358087684</v>
      </c>
      <c r="KI29" s="111">
        <f t="shared" si="39"/>
        <v>78709.391269897809</v>
      </c>
      <c r="KJ29" s="111">
        <f t="shared" si="40"/>
        <v>72705.424927179731</v>
      </c>
      <c r="KK29" s="111">
        <f t="shared" si="41"/>
        <v>75143.61423284185</v>
      </c>
      <c r="KL29" s="111">
        <f t="shared" si="42"/>
        <v>77814.020405591087</v>
      </c>
      <c r="KM29" s="111">
        <f t="shared" si="43"/>
        <v>77807.847751467358</v>
      </c>
      <c r="KN29" s="111">
        <f t="shared" si="44"/>
        <v>77858.081028798304</v>
      </c>
      <c r="KO29" s="111">
        <f t="shared" si="45"/>
        <v>83240.95405059481</v>
      </c>
      <c r="KP29" s="111">
        <f t="shared" si="46"/>
        <v>80219.264201604994</v>
      </c>
      <c r="KQ29" s="111">
        <f t="shared" si="47"/>
        <v>82804.658012545638</v>
      </c>
      <c r="KR29" s="111">
        <f t="shared" si="48"/>
        <v>86847.362443242455</v>
      </c>
      <c r="KS29" s="111">
        <f t="shared" si="49"/>
        <v>86847.362443242455</v>
      </c>
      <c r="KT29" s="111">
        <f t="shared" si="50"/>
        <v>84136.552771548435</v>
      </c>
      <c r="KU29" s="111">
        <f t="shared" si="51"/>
        <v>82527.535342864052</v>
      </c>
      <c r="KV29" s="111">
        <f t="shared" si="52"/>
        <v>76232.320292261415</v>
      </c>
      <c r="KW29" s="111">
        <f t="shared" si="53"/>
        <v>78788.784658827775</v>
      </c>
      <c r="KX29" s="111">
        <f t="shared" si="54"/>
        <v>81588.730589621046</v>
      </c>
      <c r="KY29" s="111">
        <f t="shared" si="55"/>
        <v>81582.258503849109</v>
      </c>
      <c r="KZ29" s="111">
        <f t="shared" si="56"/>
        <v>81634.928566511662</v>
      </c>
      <c r="LA29" s="111">
        <f t="shared" si="57"/>
        <v>87278.92144188736</v>
      </c>
      <c r="LB29" s="111">
        <f t="shared" si="58"/>
        <v>84110.651280165854</v>
      </c>
      <c r="LC29" s="111">
        <f t="shared" si="59"/>
        <v>86821.460951860354</v>
      </c>
      <c r="LD29" s="111">
        <f t="shared" si="60"/>
        <v>90234.348839114769</v>
      </c>
      <c r="LE29" s="111">
        <f t="shared" si="61"/>
        <v>90234.348839114769</v>
      </c>
      <c r="LF29" s="111">
        <f t="shared" si="62"/>
        <v>87417.819486114051</v>
      </c>
      <c r="LG29" s="111">
        <f t="shared" si="63"/>
        <v>85746.051503027542</v>
      </c>
      <c r="LH29" s="111">
        <f t="shared" si="64"/>
        <v>79205.327468206582</v>
      </c>
      <c r="LI29" s="111">
        <f t="shared" si="65"/>
        <v>81861.49215712586</v>
      </c>
      <c r="LJ29" s="111">
        <f t="shared" si="66"/>
        <v>84770.634020990474</v>
      </c>
      <c r="LK29" s="111">
        <f t="shared" si="67"/>
        <v>84763.909528399876</v>
      </c>
      <c r="LL29" s="111">
        <f t="shared" si="68"/>
        <v>84818.633686669826</v>
      </c>
      <c r="LM29" s="111">
        <f t="shared" si="69"/>
        <v>90682.738336882554</v>
      </c>
      <c r="LN29" s="111">
        <f t="shared" si="70"/>
        <v>87390.907854682562</v>
      </c>
      <c r="LO29" s="111">
        <f t="shared" si="71"/>
        <v>90207.43720768379</v>
      </c>
      <c r="LP29" s="111">
        <f t="shared" si="72"/>
        <v>93634.142000578562</v>
      </c>
      <c r="LQ29" s="111">
        <f t="shared" si="73"/>
        <v>93634.142000578562</v>
      </c>
      <c r="LR29" s="111">
        <f t="shared" si="74"/>
        <v>90711.493222363541</v>
      </c>
      <c r="LS29" s="111">
        <f t="shared" si="75"/>
        <v>88976.737414467803</v>
      </c>
      <c r="LT29" s="111">
        <f t="shared" si="76"/>
        <v>82189.57608464011</v>
      </c>
      <c r="LU29" s="111">
        <f t="shared" si="77"/>
        <v>84945.818079610675</v>
      </c>
      <c r="LV29" s="111">
        <f t="shared" si="78"/>
        <v>87964.568764747193</v>
      </c>
      <c r="LW29" s="111">
        <f t="shared" si="79"/>
        <v>87957.590910945306</v>
      </c>
      <c r="LX29" s="111">
        <f t="shared" si="80"/>
        <v>88014.376931703824</v>
      </c>
      <c r="LY29" s="111">
        <f t="shared" si="81"/>
        <v>94099.425636418993</v>
      </c>
      <c r="LZ29" s="111">
        <f t="shared" si="82"/>
        <v>90683.567631373618</v>
      </c>
      <c r="MA29" s="111">
        <f t="shared" si="83"/>
        <v>93606.216409589164</v>
      </c>
      <c r="MD29" s="111"/>
      <c r="ME29" s="111">
        <f t="shared" si="302"/>
        <v>58504.746258188396</v>
      </c>
      <c r="MF29" s="111">
        <f t="shared" si="84"/>
        <v>60583.850878560959</v>
      </c>
      <c r="MG29" s="111">
        <f t="shared" si="85"/>
        <v>60579.045020246384</v>
      </c>
      <c r="MH29" s="111">
        <f t="shared" si="86"/>
        <v>60618.155264995272</v>
      </c>
      <c r="MI29" s="111">
        <f t="shared" si="87"/>
        <v>64809.111788651746</v>
      </c>
      <c r="MJ29" s="111">
        <f t="shared" si="88"/>
        <v>62456.507383195436</v>
      </c>
      <c r="MK29" s="111">
        <f t="shared" si="89"/>
        <v>64469.423722538428</v>
      </c>
      <c r="ML29" s="111">
        <f t="shared" si="90"/>
        <v>68729.816626613552</v>
      </c>
      <c r="MM29" s="111">
        <f t="shared" si="91"/>
        <v>68729.816626613552</v>
      </c>
      <c r="MN29" s="111">
        <f t="shared" si="92"/>
        <v>66584.518871981767</v>
      </c>
      <c r="MO29" s="111">
        <f t="shared" si="93"/>
        <v>65311.164452096229</v>
      </c>
      <c r="MP29" s="111">
        <f t="shared" si="94"/>
        <v>60329.217230201277</v>
      </c>
      <c r="MQ29" s="111">
        <f t="shared" si="95"/>
        <v>64942.018832529888</v>
      </c>
      <c r="MR29" s="111">
        <f t="shared" si="96"/>
        <v>67249.887168804184</v>
      </c>
      <c r="MS29" s="111">
        <f t="shared" si="97"/>
        <v>67244.552522281752</v>
      </c>
      <c r="MT29" s="111">
        <f t="shared" si="98"/>
        <v>67287.966064147535</v>
      </c>
      <c r="MU29" s="111">
        <f t="shared" si="99"/>
        <v>71940.053200539813</v>
      </c>
      <c r="MV29" s="111">
        <f t="shared" si="100"/>
        <v>69328.591919597122</v>
      </c>
      <c r="MW29" s="111">
        <f t="shared" si="101"/>
        <v>71562.989283548144</v>
      </c>
      <c r="MX29" s="111">
        <f t="shared" si="102"/>
        <v>75807.117958839182</v>
      </c>
      <c r="MY29" s="111">
        <f t="shared" si="103"/>
        <v>75807.117958839182</v>
      </c>
      <c r="MZ29" s="111">
        <f t="shared" si="104"/>
        <v>73440.912897857939</v>
      </c>
      <c r="NA29" s="111">
        <f t="shared" si="105"/>
        <v>72036.437614065435</v>
      </c>
      <c r="NB29" s="111">
        <f t="shared" si="106"/>
        <v>66541.485361149593</v>
      </c>
      <c r="NC29" s="111">
        <f t="shared" si="107"/>
        <v>85417.35953411118</v>
      </c>
      <c r="ND29" s="111">
        <f t="shared" si="108"/>
        <v>88452.867560821716</v>
      </c>
      <c r="NE29" s="111">
        <f t="shared" si="109"/>
        <v>88445.850972360422</v>
      </c>
      <c r="NF29" s="111">
        <f t="shared" si="110"/>
        <v>88502.952217145605</v>
      </c>
      <c r="NG29" s="111">
        <f t="shared" si="111"/>
        <v>94621.779544302641</v>
      </c>
      <c r="NH29" s="111">
        <f t="shared" si="112"/>
        <v>91186.959821205935</v>
      </c>
      <c r="NI29" s="111">
        <f t="shared" si="113"/>
        <v>94125.832471143818</v>
      </c>
      <c r="NJ29" s="111">
        <f t="shared" si="114"/>
        <v>98873.841288628566</v>
      </c>
      <c r="NK29" s="111">
        <f t="shared" si="115"/>
        <v>98873.841288628566</v>
      </c>
      <c r="NL29" s="111">
        <f t="shared" si="116"/>
        <v>95787.643185399822</v>
      </c>
      <c r="NM29" s="111">
        <f t="shared" si="117"/>
        <v>93955.811689327064</v>
      </c>
      <c r="NN29" s="111">
        <f t="shared" si="118"/>
        <v>86788.84568966474</v>
      </c>
      <c r="NO29" s="111">
        <f t="shared" si="119"/>
        <v>88487.295559164326</v>
      </c>
      <c r="NP29" s="111">
        <f t="shared" si="120"/>
        <v>91631.901028085253</v>
      </c>
      <c r="NQ29" s="111">
        <f t="shared" si="121"/>
        <v>91624.632260467319</v>
      </c>
      <c r="NR29" s="111">
        <f t="shared" si="122"/>
        <v>91683.785748138485</v>
      </c>
      <c r="NS29" s="111">
        <f t="shared" si="123"/>
        <v>98022.526317113967</v>
      </c>
      <c r="NT29" s="111">
        <f t="shared" si="124"/>
        <v>94464.25772056797</v>
      </c>
      <c r="NU29" s="111">
        <f t="shared" si="125"/>
        <v>97508.754696407515</v>
      </c>
      <c r="NV29" s="111">
        <f t="shared" si="126"/>
        <v>102269.34527312567</v>
      </c>
      <c r="NW29" s="111">
        <f t="shared" si="127"/>
        <v>102269.34527312567</v>
      </c>
      <c r="NX29" s="111">
        <f t="shared" si="128"/>
        <v>99077.161624884378</v>
      </c>
      <c r="NY29" s="111">
        <f t="shared" si="129"/>
        <v>97182.421769403561</v>
      </c>
      <c r="NZ29" s="111">
        <f t="shared" si="130"/>
        <v>89769.329379874645</v>
      </c>
      <c r="OA29" s="111">
        <f t="shared" si="131"/>
        <v>61536.085425101184</v>
      </c>
      <c r="OB29" s="111">
        <f t="shared" si="132"/>
        <v>63722.915856983644</v>
      </c>
      <c r="OC29" s="111">
        <f t="shared" si="133"/>
        <v>63717.860990042049</v>
      </c>
      <c r="OD29" s="111">
        <f t="shared" si="134"/>
        <v>63758.997675794766</v>
      </c>
      <c r="OE29" s="111">
        <f t="shared" si="135"/>
        <v>68167.102575771394</v>
      </c>
      <c r="OF29" s="111">
        <f t="shared" si="136"/>
        <v>65692.601361344423</v>
      </c>
      <c r="OG29" s="111">
        <f t="shared" si="137"/>
        <v>67809.814061742305</v>
      </c>
      <c r="OH29" s="111">
        <f t="shared" si="138"/>
        <v>70475.368067757154</v>
      </c>
      <c r="OI29" s="111">
        <f t="shared" si="139"/>
        <v>70475.368067757154</v>
      </c>
      <c r="OJ29" s="111">
        <f t="shared" si="140"/>
        <v>68275.585552782955</v>
      </c>
      <c r="OK29" s="111">
        <f t="shared" si="141"/>
        <v>66969.891374815532</v>
      </c>
      <c r="OL29" s="111">
        <f t="shared" si="142"/>
        <v>61861.41616871069</v>
      </c>
      <c r="OM29" s="111">
        <f t="shared" si="143"/>
        <v>58677.849145874185</v>
      </c>
      <c r="ON29" s="111">
        <f t="shared" si="144"/>
        <v>60763.105387040021</v>
      </c>
      <c r="OO29" s="111">
        <f t="shared" si="145"/>
        <v>60758.285309230341</v>
      </c>
      <c r="OP29" s="111">
        <f t="shared" si="146"/>
        <v>60797.511272732649</v>
      </c>
      <c r="OQ29" s="111">
        <f t="shared" si="147"/>
        <v>65000.867930101485</v>
      </c>
      <c r="OR29" s="111">
        <f t="shared" si="148"/>
        <v>62641.30267715481</v>
      </c>
      <c r="OS29" s="111">
        <f t="shared" si="149"/>
        <v>64660.17480048618</v>
      </c>
      <c r="OT29" s="111">
        <f t="shared" si="150"/>
        <v>67116.41718755367</v>
      </c>
      <c r="OU29" s="111">
        <f t="shared" si="151"/>
        <v>67116.41718755367</v>
      </c>
      <c r="OV29" s="111">
        <f t="shared" si="152"/>
        <v>65021.479267471455</v>
      </c>
      <c r="OW29" s="111">
        <f t="shared" si="153"/>
        <v>63778.01623108732</v>
      </c>
      <c r="OX29" s="111">
        <f t="shared" si="154"/>
        <v>58913.017827736418</v>
      </c>
      <c r="OY29" s="111"/>
      <c r="PA29" s="51">
        <f t="shared" si="303"/>
        <v>416308.78102769883</v>
      </c>
      <c r="PB29" s="51">
        <f t="shared" si="155"/>
        <v>396993.69885364798</v>
      </c>
      <c r="PC29" s="51">
        <f t="shared" si="156"/>
        <v>411745.81231790013</v>
      </c>
      <c r="PD29" s="51">
        <f t="shared" si="157"/>
        <v>411847.61099230283</v>
      </c>
      <c r="PE29" s="51">
        <f t="shared" si="158"/>
        <v>407656.65446864639</v>
      </c>
      <c r="PF29" s="51">
        <f t="shared" si="159"/>
        <v>395261.95126816782</v>
      </c>
      <c r="PG29" s="51">
        <f t="shared" si="160"/>
        <v>384495.68156289461</v>
      </c>
      <c r="PH29" s="51">
        <f t="shared" si="161"/>
        <v>373262.48416100856</v>
      </c>
      <c r="PI29" s="51">
        <f t="shared" si="162"/>
        <v>388084.77427271253</v>
      </c>
      <c r="PJ29" s="51">
        <f t="shared" si="163"/>
        <v>406464.05964949314</v>
      </c>
      <c r="PK29" s="51">
        <f t="shared" si="164"/>
        <v>407699.88914464513</v>
      </c>
      <c r="PL29" s="51">
        <f t="shared" si="165"/>
        <v>412987.21552972961</v>
      </c>
      <c r="PM29" s="51">
        <f t="shared" si="166"/>
        <v>441098.08529215003</v>
      </c>
      <c r="PN29" s="51">
        <f t="shared" si="167"/>
        <v>420420.6984507672</v>
      </c>
      <c r="PO29" s="51">
        <f t="shared" si="168"/>
        <v>436143.21183717408</v>
      </c>
      <c r="PP29" s="51">
        <f t="shared" si="169"/>
        <v>436249.97422758891</v>
      </c>
      <c r="PQ29" s="51">
        <f t="shared" si="170"/>
        <v>431597.88709119661</v>
      </c>
      <c r="PR29" s="51">
        <f t="shared" si="171"/>
        <v>418492.16963225766</v>
      </c>
      <c r="PS29" s="51">
        <f t="shared" si="172"/>
        <v>406928.74604183098</v>
      </c>
      <c r="PT29" s="51">
        <f t="shared" si="173"/>
        <v>392258.42665371799</v>
      </c>
      <c r="PU29" s="51">
        <f t="shared" si="174"/>
        <v>407955.08761631168</v>
      </c>
      <c r="PV29" s="51">
        <f t="shared" si="175"/>
        <v>427512.92756336241</v>
      </c>
      <c r="PW29" s="51">
        <f t="shared" si="176"/>
        <v>428877.66431709303</v>
      </c>
      <c r="PX29" s="51">
        <f t="shared" si="177"/>
        <v>434696.01013156399</v>
      </c>
      <c r="PY29" s="51">
        <f t="shared" si="178"/>
        <v>450474.18543360295</v>
      </c>
      <c r="PZ29" s="51">
        <f t="shared" si="179"/>
        <v>427985.5361009413</v>
      </c>
      <c r="QA29" s="51">
        <f t="shared" si="180"/>
        <v>444636.89199926722</v>
      </c>
      <c r="QB29" s="51">
        <f t="shared" si="181"/>
        <v>444738.8256051013</v>
      </c>
      <c r="QC29" s="51">
        <f t="shared" si="182"/>
        <v>438619.99827794428</v>
      </c>
      <c r="QD29" s="51">
        <f t="shared" si="183"/>
        <v>425410.47869117931</v>
      </c>
      <c r="QE29" s="51">
        <f t="shared" si="184"/>
        <v>412592.25806703698</v>
      </c>
      <c r="QF29" s="51">
        <f t="shared" si="185"/>
        <v>392655.79202188115</v>
      </c>
      <c r="QG29" s="51">
        <f t="shared" si="186"/>
        <v>409139.32535593485</v>
      </c>
      <c r="QH29" s="51">
        <f t="shared" si="187"/>
        <v>430278.97364113026</v>
      </c>
      <c r="QI29" s="51">
        <f t="shared" si="188"/>
        <v>432069.07451777504</v>
      </c>
      <c r="QJ29" s="51">
        <f t="shared" si="189"/>
        <v>439575.64577263244</v>
      </c>
      <c r="QK29" s="51">
        <f t="shared" si="190"/>
        <v>474268.4501349965</v>
      </c>
      <c r="QL29" s="51">
        <f t="shared" si="191"/>
        <v>450695.51892642619</v>
      </c>
      <c r="QM29" s="51">
        <f t="shared" si="192"/>
        <v>468181.50641589629</v>
      </c>
      <c r="QN29" s="51">
        <f t="shared" si="193"/>
        <v>468289.36018331622</v>
      </c>
      <c r="QO29" s="51">
        <f t="shared" si="194"/>
        <v>461950.61961434077</v>
      </c>
      <c r="QP29" s="51">
        <f t="shared" si="195"/>
        <v>448030.16948903771</v>
      </c>
      <c r="QQ29" s="51">
        <f t="shared" si="196"/>
        <v>434611.07360712573</v>
      </c>
      <c r="QR29" s="51">
        <f t="shared" si="197"/>
        <v>413104.08768864046</v>
      </c>
      <c r="QS29" s="51">
        <f t="shared" si="198"/>
        <v>430387.22706824401</v>
      </c>
      <c r="QT29" s="51">
        <f t="shared" si="199"/>
        <v>452508.62264297495</v>
      </c>
      <c r="QU29" s="51">
        <f t="shared" si="200"/>
        <v>454359.607552392</v>
      </c>
      <c r="QV29" s="51">
        <f t="shared" si="201"/>
        <v>462128.77923879446</v>
      </c>
      <c r="QW29" s="51">
        <f t="shared" si="202"/>
        <v>528518.5947454035</v>
      </c>
      <c r="QX29" s="51">
        <f t="shared" si="203"/>
        <v>504912.47307934763</v>
      </c>
      <c r="QY29" s="51">
        <f t="shared" si="204"/>
        <v>523244.12854366045</v>
      </c>
      <c r="QZ29" s="51">
        <f t="shared" si="205"/>
        <v>523378.10053204023</v>
      </c>
      <c r="RA29" s="51">
        <f t="shared" si="206"/>
        <v>518969.9956320636</v>
      </c>
      <c r="RB29" s="51">
        <f t="shared" si="207"/>
        <v>503117.89624912257</v>
      </c>
      <c r="RC29" s="51">
        <f t="shared" si="208"/>
        <v>490122.81924212608</v>
      </c>
      <c r="RD29" s="51">
        <f t="shared" si="209"/>
        <v>464997.2683370185</v>
      </c>
      <c r="RE29" s="51">
        <f t="shared" si="210"/>
        <v>482954.43806492345</v>
      </c>
      <c r="RF29" s="51">
        <f t="shared" si="211"/>
        <v>504821.65853278514</v>
      </c>
      <c r="RG29" s="51">
        <f t="shared" si="212"/>
        <v>506081.89135239361</v>
      </c>
      <c r="RH29" s="51">
        <f t="shared" si="213"/>
        <v>511560.33269891504</v>
      </c>
      <c r="RI29" s="51">
        <f t="shared" si="214"/>
        <v>554388.55087811919</v>
      </c>
      <c r="RJ29" s="51">
        <f t="shared" si="215"/>
        <v>530048.66602489701</v>
      </c>
      <c r="RK29" s="51">
        <f t="shared" si="216"/>
        <v>549094.81130609533</v>
      </c>
      <c r="RL29" s="51">
        <f t="shared" si="217"/>
        <v>549237.5231325489</v>
      </c>
      <c r="RM29" s="51">
        <f t="shared" si="218"/>
        <v>545034.16647518007</v>
      </c>
      <c r="RN29" s="51">
        <f t="shared" si="219"/>
        <v>528352.40652474167</v>
      </c>
      <c r="RO29" s="51">
        <f t="shared" si="220"/>
        <v>515031.44099462824</v>
      </c>
      <c r="RP29" s="51">
        <f t="shared" si="221"/>
        <v>488531.42113113875</v>
      </c>
      <c r="RQ29" s="51">
        <f t="shared" si="222"/>
        <v>507165.16982953128</v>
      </c>
      <c r="RR29" s="51">
        <f t="shared" si="223"/>
        <v>529668.56308574765</v>
      </c>
      <c r="RS29" s="51">
        <f t="shared" si="224"/>
        <v>530864.85189924587</v>
      </c>
      <c r="RT29" s="51">
        <f t="shared" si="225"/>
        <v>536113.75579504867</v>
      </c>
      <c r="RU29" s="51"/>
      <c r="RV29" s="51">
        <f t="shared" si="384"/>
        <v>4812808.6132488474</v>
      </c>
      <c r="RW29" s="51">
        <f t="shared" si="384"/>
        <v>5082230.8888550149</v>
      </c>
      <c r="RX29" s="51">
        <f t="shared" si="384"/>
        <v>5148176.9854844278</v>
      </c>
      <c r="RY29" s="51">
        <f t="shared" si="384"/>
        <v>5418515.0225621853</v>
      </c>
      <c r="RZ29" s="51">
        <f t="shared" si="384"/>
        <v>6062679.5970097994</v>
      </c>
      <c r="SA29" s="51">
        <f t="shared" si="384"/>
        <v>6363531.3270769231</v>
      </c>
    </row>
    <row r="30" spans="1:495" x14ac:dyDescent="0.3">
      <c r="A30" s="1">
        <v>304202</v>
      </c>
      <c r="B30" s="1" t="s">
        <v>205</v>
      </c>
      <c r="C30" s="1" t="s">
        <v>167</v>
      </c>
      <c r="D30" s="44">
        <v>0.61734189723320199</v>
      </c>
      <c r="E30" s="1" t="s">
        <v>175</v>
      </c>
      <c r="F30" s="107">
        <f>VLOOKUP(A30,Auxiliar_OPEX_CustosUnit!$A$4:$E$129,COLUMN(Auxiliar_OPEX_CustosUnit!$E$3),0)</f>
        <v>24</v>
      </c>
      <c r="G30" s="107">
        <f>INDEX(Auxiliar_OPEX_Drivers!$B$76:$I$84,MATCH($E30,Auxiliar_OPEX_Drivers!$B$76:$B$84,0),MATCH(YEAR(G$2),Auxiliar_OPEX_Drivers!$B$76:$I$76,0))*$F30</f>
        <v>24</v>
      </c>
      <c r="H30" s="107">
        <f>INDEX(Auxiliar_OPEX_Drivers!$B$76:$I$84,MATCH($E30,Auxiliar_OPEX_Drivers!$B$76:$B$84,0),MATCH(YEAR(H$2),Auxiliar_OPEX_Drivers!$B$76:$I$76,0))*$F30</f>
        <v>24</v>
      </c>
      <c r="I30" s="107">
        <f>INDEX(Auxiliar_OPEX_Drivers!$B$76:$I$84,MATCH($E30,Auxiliar_OPEX_Drivers!$B$76:$B$84,0),MATCH(YEAR(I$2),Auxiliar_OPEX_Drivers!$B$76:$I$76,0))*$F30</f>
        <v>24</v>
      </c>
      <c r="J30" s="107">
        <f>INDEX(Auxiliar_OPEX_Drivers!$B$76:$I$84,MATCH($E30,Auxiliar_OPEX_Drivers!$B$76:$B$84,0),MATCH(YEAR(J$2),Auxiliar_OPEX_Drivers!$B$76:$I$76,0))*$F30</f>
        <v>24</v>
      </c>
      <c r="K30" s="107">
        <f>INDEX(Auxiliar_OPEX_Drivers!$B$76:$I$84,MATCH($E30,Auxiliar_OPEX_Drivers!$B$76:$B$84,0),MATCH(YEAR(K$2),Auxiliar_OPEX_Drivers!$B$76:$I$76,0))*$F30</f>
        <v>24</v>
      </c>
      <c r="L30" s="107">
        <f>INDEX(Auxiliar_OPEX_Drivers!$B$76:$I$84,MATCH($E30,Auxiliar_OPEX_Drivers!$B$76:$B$84,0),MATCH(YEAR(L$2),Auxiliar_OPEX_Drivers!$B$76:$I$76,0))*$F30</f>
        <v>24</v>
      </c>
      <c r="M30" s="107">
        <f>INDEX(Auxiliar_OPEX_Drivers!$B$76:$I$84,MATCH($E30,Auxiliar_OPEX_Drivers!$B$76:$B$84,0),MATCH(YEAR(M$2),Auxiliar_OPEX_Drivers!$B$76:$I$76,0))*$F30</f>
        <v>24</v>
      </c>
      <c r="N30" s="107">
        <f>INDEX(Auxiliar_OPEX_Drivers!$B$76:$I$84,MATCH($E30,Auxiliar_OPEX_Drivers!$B$76:$B$84,0),MATCH(YEAR(N$2),Auxiliar_OPEX_Drivers!$B$76:$I$76,0))*$F30</f>
        <v>25.578383514924138</v>
      </c>
      <c r="O30" s="107">
        <f>INDEX(Auxiliar_OPEX_Drivers!$B$76:$I$84,MATCH($E30,Auxiliar_OPEX_Drivers!$B$76:$B$84,0),MATCH(YEAR(O$2),Auxiliar_OPEX_Drivers!$B$76:$I$76,0))*$F30</f>
        <v>25.578383514924138</v>
      </c>
      <c r="P30" s="107">
        <f>INDEX(Auxiliar_OPEX_Drivers!$B$76:$I$84,MATCH($E30,Auxiliar_OPEX_Drivers!$B$76:$B$84,0),MATCH(YEAR(P$2),Auxiliar_OPEX_Drivers!$B$76:$I$76,0))*$F30</f>
        <v>25.578383514924138</v>
      </c>
      <c r="Q30" s="107">
        <f>INDEX(Auxiliar_OPEX_Drivers!$B$76:$I$84,MATCH($E30,Auxiliar_OPEX_Drivers!$B$76:$B$84,0),MATCH(YEAR(Q$2),Auxiliar_OPEX_Drivers!$B$76:$I$76,0))*$F30</f>
        <v>25.578383514924138</v>
      </c>
      <c r="R30" s="107">
        <f>INDEX(Auxiliar_OPEX_Drivers!$B$76:$I$84,MATCH($E30,Auxiliar_OPEX_Drivers!$B$76:$B$84,0),MATCH(YEAR(R$2),Auxiliar_OPEX_Drivers!$B$76:$I$76,0))*$F30</f>
        <v>25.578383514924138</v>
      </c>
      <c r="S30" s="107">
        <f>INDEX(Auxiliar_OPEX_Drivers!$B$76:$I$84,MATCH($E30,Auxiliar_OPEX_Drivers!$B$76:$B$84,0),MATCH(YEAR(S$2),Auxiliar_OPEX_Drivers!$B$76:$I$76,0))*$F30</f>
        <v>25.578383514924138</v>
      </c>
      <c r="T30" s="107">
        <f>INDEX(Auxiliar_OPEX_Drivers!$B$76:$I$84,MATCH($E30,Auxiliar_OPEX_Drivers!$B$76:$B$84,0),MATCH(YEAR(T$2),Auxiliar_OPEX_Drivers!$B$76:$I$76,0))*$F30</f>
        <v>25.578383514924138</v>
      </c>
      <c r="U30" s="107">
        <f>INDEX(Auxiliar_OPEX_Drivers!$B$76:$I$84,MATCH($E30,Auxiliar_OPEX_Drivers!$B$76:$B$84,0),MATCH(YEAR(U$2),Auxiliar_OPEX_Drivers!$B$76:$I$76,0))*$F30</f>
        <v>25.578383514924138</v>
      </c>
      <c r="V30" s="107">
        <f>INDEX(Auxiliar_OPEX_Drivers!$B$76:$I$84,MATCH($E30,Auxiliar_OPEX_Drivers!$B$76:$B$84,0),MATCH(YEAR(V$2),Auxiliar_OPEX_Drivers!$B$76:$I$76,0))*$F30</f>
        <v>25.578383514924138</v>
      </c>
      <c r="W30" s="107">
        <f>INDEX(Auxiliar_OPEX_Drivers!$B$76:$I$84,MATCH($E30,Auxiliar_OPEX_Drivers!$B$76:$B$84,0),MATCH(YEAR(W$2),Auxiliar_OPEX_Drivers!$B$76:$I$76,0))*$F30</f>
        <v>25.578383514924138</v>
      </c>
      <c r="X30" s="107">
        <f>INDEX(Auxiliar_OPEX_Drivers!$B$76:$I$84,MATCH($E30,Auxiliar_OPEX_Drivers!$B$76:$B$84,0),MATCH(YEAR(X$2),Auxiliar_OPEX_Drivers!$B$76:$I$76,0))*$F30</f>
        <v>25.578383514924138</v>
      </c>
      <c r="Y30" s="107">
        <f>INDEX(Auxiliar_OPEX_Drivers!$B$76:$I$84,MATCH($E30,Auxiliar_OPEX_Drivers!$B$76:$B$84,0),MATCH(YEAR(Y$2),Auxiliar_OPEX_Drivers!$B$76:$I$76,0))*$F30</f>
        <v>25.578383514924138</v>
      </c>
      <c r="Z30" s="107">
        <f>INDEX(Auxiliar_OPEX_Drivers!$B$76:$I$84,MATCH($E30,Auxiliar_OPEX_Drivers!$B$76:$B$84,0),MATCH(YEAR(Z$2),Auxiliar_OPEX_Drivers!$B$76:$I$76,0))*$F30</f>
        <v>27.087259187291938</v>
      </c>
      <c r="AA30" s="107">
        <f>INDEX(Auxiliar_OPEX_Drivers!$B$76:$I$84,MATCH($E30,Auxiliar_OPEX_Drivers!$B$76:$B$84,0),MATCH(YEAR(AA$2),Auxiliar_OPEX_Drivers!$B$76:$I$76,0))*$F30</f>
        <v>27.087259187291938</v>
      </c>
      <c r="AB30" s="107">
        <f>INDEX(Auxiliar_OPEX_Drivers!$B$76:$I$84,MATCH($E30,Auxiliar_OPEX_Drivers!$B$76:$B$84,0),MATCH(YEAR(AB$2),Auxiliar_OPEX_Drivers!$B$76:$I$76,0))*$F30</f>
        <v>27.087259187291938</v>
      </c>
      <c r="AC30" s="107">
        <f>INDEX(Auxiliar_OPEX_Drivers!$B$76:$I$84,MATCH($E30,Auxiliar_OPEX_Drivers!$B$76:$B$84,0),MATCH(YEAR(AC$2),Auxiliar_OPEX_Drivers!$B$76:$I$76,0))*$F30</f>
        <v>27.087259187291938</v>
      </c>
      <c r="AD30" s="107">
        <f>INDEX(Auxiliar_OPEX_Drivers!$B$76:$I$84,MATCH($E30,Auxiliar_OPEX_Drivers!$B$76:$B$84,0),MATCH(YEAR(AD$2),Auxiliar_OPEX_Drivers!$B$76:$I$76,0))*$F30</f>
        <v>27.087259187291938</v>
      </c>
      <c r="AE30" s="107">
        <f>INDEX(Auxiliar_OPEX_Drivers!$B$76:$I$84,MATCH($E30,Auxiliar_OPEX_Drivers!$B$76:$B$84,0),MATCH(YEAR(AE$2),Auxiliar_OPEX_Drivers!$B$76:$I$76,0))*$F30</f>
        <v>27.087259187291938</v>
      </c>
      <c r="AF30" s="107">
        <f>INDEX(Auxiliar_OPEX_Drivers!$B$76:$I$84,MATCH($E30,Auxiliar_OPEX_Drivers!$B$76:$B$84,0),MATCH(YEAR(AF$2),Auxiliar_OPEX_Drivers!$B$76:$I$76,0))*$F30</f>
        <v>27.087259187291938</v>
      </c>
      <c r="AG30" s="107">
        <f>INDEX(Auxiliar_OPEX_Drivers!$B$76:$I$84,MATCH($E30,Auxiliar_OPEX_Drivers!$B$76:$B$84,0),MATCH(YEAR(AG$2),Auxiliar_OPEX_Drivers!$B$76:$I$76,0))*$F30</f>
        <v>27.087259187291938</v>
      </c>
      <c r="AH30" s="107">
        <f>INDEX(Auxiliar_OPEX_Drivers!$B$76:$I$84,MATCH($E30,Auxiliar_OPEX_Drivers!$B$76:$B$84,0),MATCH(YEAR(AH$2),Auxiliar_OPEX_Drivers!$B$76:$I$76,0))*$F30</f>
        <v>27.087259187291938</v>
      </c>
      <c r="AI30" s="107">
        <f>INDEX(Auxiliar_OPEX_Drivers!$B$76:$I$84,MATCH($E30,Auxiliar_OPEX_Drivers!$B$76:$B$84,0),MATCH(YEAR(AI$2),Auxiliar_OPEX_Drivers!$B$76:$I$76,0))*$F30</f>
        <v>27.087259187291938</v>
      </c>
      <c r="AJ30" s="107">
        <f>INDEX(Auxiliar_OPEX_Drivers!$B$76:$I$84,MATCH($E30,Auxiliar_OPEX_Drivers!$B$76:$B$84,0),MATCH(YEAR(AJ$2),Auxiliar_OPEX_Drivers!$B$76:$I$76,0))*$F30</f>
        <v>27.087259187291938</v>
      </c>
      <c r="AK30" s="107">
        <f>INDEX(Auxiliar_OPEX_Drivers!$B$76:$I$84,MATCH($E30,Auxiliar_OPEX_Drivers!$B$76:$B$84,0),MATCH(YEAR(AK$2),Auxiliar_OPEX_Drivers!$B$76:$I$76,0))*$F30</f>
        <v>27.087259187291938</v>
      </c>
      <c r="AL30" s="107">
        <f>INDEX(Auxiliar_OPEX_Drivers!$B$76:$I$84,MATCH($E30,Auxiliar_OPEX_Drivers!$B$76:$B$84,0),MATCH(YEAR(AL$2),Auxiliar_OPEX_Drivers!$B$76:$I$76,0))*$F30</f>
        <v>28.445141346042064</v>
      </c>
      <c r="AM30" s="107">
        <f>INDEX(Auxiliar_OPEX_Drivers!$B$76:$I$84,MATCH($E30,Auxiliar_OPEX_Drivers!$B$76:$B$84,0),MATCH(YEAR(AM$2),Auxiliar_OPEX_Drivers!$B$76:$I$76,0))*$F30</f>
        <v>28.445141346042064</v>
      </c>
      <c r="AN30" s="107">
        <f>INDEX(Auxiliar_OPEX_Drivers!$B$76:$I$84,MATCH($E30,Auxiliar_OPEX_Drivers!$B$76:$B$84,0),MATCH(YEAR(AN$2),Auxiliar_OPEX_Drivers!$B$76:$I$76,0))*$F30</f>
        <v>28.445141346042064</v>
      </c>
      <c r="AO30" s="107">
        <f>INDEX(Auxiliar_OPEX_Drivers!$B$76:$I$84,MATCH($E30,Auxiliar_OPEX_Drivers!$B$76:$B$84,0),MATCH(YEAR(AO$2),Auxiliar_OPEX_Drivers!$B$76:$I$76,0))*$F30</f>
        <v>28.445141346042064</v>
      </c>
      <c r="AP30" s="107">
        <f>INDEX(Auxiliar_OPEX_Drivers!$B$76:$I$84,MATCH($E30,Auxiliar_OPEX_Drivers!$B$76:$B$84,0),MATCH(YEAR(AP$2),Auxiliar_OPEX_Drivers!$B$76:$I$76,0))*$F30</f>
        <v>28.445141346042064</v>
      </c>
      <c r="AQ30" s="107">
        <f>INDEX(Auxiliar_OPEX_Drivers!$B$76:$I$84,MATCH($E30,Auxiliar_OPEX_Drivers!$B$76:$B$84,0),MATCH(YEAR(AQ$2),Auxiliar_OPEX_Drivers!$B$76:$I$76,0))*$F30</f>
        <v>28.445141346042064</v>
      </c>
      <c r="AR30" s="107">
        <f>INDEX(Auxiliar_OPEX_Drivers!$B$76:$I$84,MATCH($E30,Auxiliar_OPEX_Drivers!$B$76:$B$84,0),MATCH(YEAR(AR$2),Auxiliar_OPEX_Drivers!$B$76:$I$76,0))*$F30</f>
        <v>28.445141346042064</v>
      </c>
      <c r="AS30" s="107">
        <f>INDEX(Auxiliar_OPEX_Drivers!$B$76:$I$84,MATCH($E30,Auxiliar_OPEX_Drivers!$B$76:$B$84,0),MATCH(YEAR(AS$2),Auxiliar_OPEX_Drivers!$B$76:$I$76,0))*$F30</f>
        <v>28.445141346042064</v>
      </c>
      <c r="AT30" s="107">
        <f>INDEX(Auxiliar_OPEX_Drivers!$B$76:$I$84,MATCH($E30,Auxiliar_OPEX_Drivers!$B$76:$B$84,0),MATCH(YEAR(AT$2),Auxiliar_OPEX_Drivers!$B$76:$I$76,0))*$F30</f>
        <v>28.445141346042064</v>
      </c>
      <c r="AU30" s="107">
        <f>INDEX(Auxiliar_OPEX_Drivers!$B$76:$I$84,MATCH($E30,Auxiliar_OPEX_Drivers!$B$76:$B$84,0),MATCH(YEAR(AU$2),Auxiliar_OPEX_Drivers!$B$76:$I$76,0))*$F30</f>
        <v>28.445141346042064</v>
      </c>
      <c r="AV30" s="107">
        <f>INDEX(Auxiliar_OPEX_Drivers!$B$76:$I$84,MATCH($E30,Auxiliar_OPEX_Drivers!$B$76:$B$84,0),MATCH(YEAR(AV$2),Auxiliar_OPEX_Drivers!$B$76:$I$76,0))*$F30</f>
        <v>28.445141346042064</v>
      </c>
      <c r="AW30" s="107">
        <f>INDEX(Auxiliar_OPEX_Drivers!$B$76:$I$84,MATCH($E30,Auxiliar_OPEX_Drivers!$B$76:$B$84,0),MATCH(YEAR(AW$2),Auxiliar_OPEX_Drivers!$B$76:$I$76,0))*$F30</f>
        <v>28.445141346042064</v>
      </c>
      <c r="AX30" s="107">
        <f>INDEX(Auxiliar_OPEX_Drivers!$B$76:$I$84,MATCH($E30,Auxiliar_OPEX_Drivers!$B$76:$B$84,0),MATCH(YEAR(AX$2),Auxiliar_OPEX_Drivers!$B$76:$I$76,0))*$F30</f>
        <v>29.824997625995454</v>
      </c>
      <c r="AY30" s="107">
        <f>INDEX(Auxiliar_OPEX_Drivers!$B$76:$I$84,MATCH($E30,Auxiliar_OPEX_Drivers!$B$76:$B$84,0),MATCH(YEAR(AY$2),Auxiliar_OPEX_Drivers!$B$76:$I$76,0))*$F30</f>
        <v>29.824997625995454</v>
      </c>
      <c r="AZ30" s="107">
        <f>INDEX(Auxiliar_OPEX_Drivers!$B$76:$I$84,MATCH($E30,Auxiliar_OPEX_Drivers!$B$76:$B$84,0),MATCH(YEAR(AZ$2),Auxiliar_OPEX_Drivers!$B$76:$I$76,0))*$F30</f>
        <v>29.824997625995454</v>
      </c>
      <c r="BA30" s="107">
        <f>INDEX(Auxiliar_OPEX_Drivers!$B$76:$I$84,MATCH($E30,Auxiliar_OPEX_Drivers!$B$76:$B$84,0),MATCH(YEAR(BA$2),Auxiliar_OPEX_Drivers!$B$76:$I$76,0))*$F30</f>
        <v>29.824997625995454</v>
      </c>
      <c r="BB30" s="107">
        <f>INDEX(Auxiliar_OPEX_Drivers!$B$76:$I$84,MATCH($E30,Auxiliar_OPEX_Drivers!$B$76:$B$84,0),MATCH(YEAR(BB$2),Auxiliar_OPEX_Drivers!$B$76:$I$76,0))*$F30</f>
        <v>29.824997625995454</v>
      </c>
      <c r="BC30" s="107">
        <f>INDEX(Auxiliar_OPEX_Drivers!$B$76:$I$84,MATCH($E30,Auxiliar_OPEX_Drivers!$B$76:$B$84,0),MATCH(YEAR(BC$2),Auxiliar_OPEX_Drivers!$B$76:$I$76,0))*$F30</f>
        <v>29.824997625995454</v>
      </c>
      <c r="BD30" s="107">
        <f>INDEX(Auxiliar_OPEX_Drivers!$B$76:$I$84,MATCH($E30,Auxiliar_OPEX_Drivers!$B$76:$B$84,0),MATCH(YEAR(BD$2),Auxiliar_OPEX_Drivers!$B$76:$I$76,0))*$F30</f>
        <v>29.824997625995454</v>
      </c>
      <c r="BE30" s="107">
        <f>INDEX(Auxiliar_OPEX_Drivers!$B$76:$I$84,MATCH($E30,Auxiliar_OPEX_Drivers!$B$76:$B$84,0),MATCH(YEAR(BE$2),Auxiliar_OPEX_Drivers!$B$76:$I$76,0))*$F30</f>
        <v>29.824997625995454</v>
      </c>
      <c r="BF30" s="107">
        <f>INDEX(Auxiliar_OPEX_Drivers!$B$76:$I$84,MATCH($E30,Auxiliar_OPEX_Drivers!$B$76:$B$84,0),MATCH(YEAR(BF$2),Auxiliar_OPEX_Drivers!$B$76:$I$76,0))*$F30</f>
        <v>29.824997625995454</v>
      </c>
      <c r="BG30" s="107">
        <f>INDEX(Auxiliar_OPEX_Drivers!$B$76:$I$84,MATCH($E30,Auxiliar_OPEX_Drivers!$B$76:$B$84,0),MATCH(YEAR(BG$2),Auxiliar_OPEX_Drivers!$B$76:$I$76,0))*$F30</f>
        <v>29.824997625995454</v>
      </c>
      <c r="BH30" s="107">
        <f>INDEX(Auxiliar_OPEX_Drivers!$B$76:$I$84,MATCH($E30,Auxiliar_OPEX_Drivers!$B$76:$B$84,0),MATCH(YEAR(BH$2),Auxiliar_OPEX_Drivers!$B$76:$I$76,0))*$F30</f>
        <v>29.824997625995454</v>
      </c>
      <c r="BI30" s="107">
        <f>INDEX(Auxiliar_OPEX_Drivers!$B$76:$I$84,MATCH($E30,Auxiliar_OPEX_Drivers!$B$76:$B$84,0),MATCH(YEAR(BI$2),Auxiliar_OPEX_Drivers!$B$76:$I$76,0))*$F30</f>
        <v>29.824997625995454</v>
      </c>
      <c r="BJ30" s="107">
        <f>INDEX(Auxiliar_OPEX_Drivers!$B$76:$I$84,MATCH($E30,Auxiliar_OPEX_Drivers!$B$76:$B$84,0),MATCH(YEAR(BJ$2),Auxiliar_OPEX_Drivers!$B$76:$I$76,0))*$F30</f>
        <v>30.988151674366105</v>
      </c>
      <c r="BK30" s="107">
        <f>INDEX(Auxiliar_OPEX_Drivers!$B$76:$I$84,MATCH($E30,Auxiliar_OPEX_Drivers!$B$76:$B$84,0),MATCH(YEAR(BK$2),Auxiliar_OPEX_Drivers!$B$76:$I$76,0))*$F30</f>
        <v>30.988151674366105</v>
      </c>
      <c r="BL30" s="107">
        <f>INDEX(Auxiliar_OPEX_Drivers!$B$76:$I$84,MATCH($E30,Auxiliar_OPEX_Drivers!$B$76:$B$84,0),MATCH(YEAR(BL$2),Auxiliar_OPEX_Drivers!$B$76:$I$76,0))*$F30</f>
        <v>30.988151674366105</v>
      </c>
      <c r="BM30" s="107">
        <f>INDEX(Auxiliar_OPEX_Drivers!$B$76:$I$84,MATCH($E30,Auxiliar_OPEX_Drivers!$B$76:$B$84,0),MATCH(YEAR(BM$2),Auxiliar_OPEX_Drivers!$B$76:$I$76,0))*$F30</f>
        <v>30.988151674366105</v>
      </c>
      <c r="BN30" s="107">
        <f>INDEX(Auxiliar_OPEX_Drivers!$B$76:$I$84,MATCH($E30,Auxiliar_OPEX_Drivers!$B$76:$B$84,0),MATCH(YEAR(BN$2),Auxiliar_OPEX_Drivers!$B$76:$I$76,0))*$F30</f>
        <v>30.988151674366105</v>
      </c>
      <c r="BO30" s="107">
        <f>INDEX(Auxiliar_OPEX_Drivers!$B$76:$I$84,MATCH($E30,Auxiliar_OPEX_Drivers!$B$76:$B$84,0),MATCH(YEAR(BO$2),Auxiliar_OPEX_Drivers!$B$76:$I$76,0))*$F30</f>
        <v>30.988151674366105</v>
      </c>
      <c r="BP30" s="107">
        <f>INDEX(Auxiliar_OPEX_Drivers!$B$76:$I$84,MATCH($E30,Auxiliar_OPEX_Drivers!$B$76:$B$84,0),MATCH(YEAR(BP$2),Auxiliar_OPEX_Drivers!$B$76:$I$76,0))*$F30</f>
        <v>30.988151674366105</v>
      </c>
      <c r="BQ30" s="107">
        <f>INDEX(Auxiliar_OPEX_Drivers!$B$76:$I$84,MATCH($E30,Auxiliar_OPEX_Drivers!$B$76:$B$84,0),MATCH(YEAR(BQ$2),Auxiliar_OPEX_Drivers!$B$76:$I$76,0))*$F30</f>
        <v>30.988151674366105</v>
      </c>
      <c r="BR30" s="107">
        <f>INDEX(Auxiliar_OPEX_Drivers!$B$76:$I$84,MATCH($E30,Auxiliar_OPEX_Drivers!$B$76:$B$84,0),MATCH(YEAR(BR$2),Auxiliar_OPEX_Drivers!$B$76:$I$76,0))*$F30</f>
        <v>30.988151674366105</v>
      </c>
      <c r="BS30" s="107">
        <f>INDEX(Auxiliar_OPEX_Drivers!$B$76:$I$84,MATCH($E30,Auxiliar_OPEX_Drivers!$B$76:$B$84,0),MATCH(YEAR(BS$2),Auxiliar_OPEX_Drivers!$B$76:$I$76,0))*$F30</f>
        <v>30.988151674366105</v>
      </c>
      <c r="BT30" s="107">
        <f>INDEX(Auxiliar_OPEX_Drivers!$B$76:$I$84,MATCH($E30,Auxiliar_OPEX_Drivers!$B$76:$B$84,0),MATCH(YEAR(BT$2),Auxiliar_OPEX_Drivers!$B$76:$I$76,0))*$F30</f>
        <v>30.988151674366105</v>
      </c>
      <c r="BU30" s="107">
        <f>INDEX(Auxiliar_OPEX_Drivers!$B$76:$I$84,MATCH($E30,Auxiliar_OPEX_Drivers!$B$76:$B$84,0),MATCH(YEAR(BU$2),Auxiliar_OPEX_Drivers!$B$76:$I$76,0))*$F30</f>
        <v>30.988151674366105</v>
      </c>
      <c r="BV30" s="107">
        <f>INDEX(Auxiliar_OPEX_Drivers!$B$76:$I$84,MATCH($E30,Auxiliar_OPEX_Drivers!$B$76:$B$84,0),MATCH(YEAR(BV$2),Auxiliar_OPEX_Drivers!$B$76:$I$76,0))*$F30</f>
        <v>32.155703803952086</v>
      </c>
      <c r="BW30" s="107">
        <f>INDEX(Auxiliar_OPEX_Drivers!$B$76:$I$84,MATCH($E30,Auxiliar_OPEX_Drivers!$B$76:$B$84,0),MATCH(YEAR(BW$2),Auxiliar_OPEX_Drivers!$B$76:$I$76,0))*$F30</f>
        <v>32.155703803952086</v>
      </c>
      <c r="BX30" s="107">
        <f>INDEX(Auxiliar_OPEX_Drivers!$B$76:$I$84,MATCH($E30,Auxiliar_OPEX_Drivers!$B$76:$B$84,0),MATCH(YEAR(BX$2),Auxiliar_OPEX_Drivers!$B$76:$I$76,0))*$F30</f>
        <v>32.155703803952086</v>
      </c>
      <c r="BY30" s="107">
        <f>INDEX(Auxiliar_OPEX_Drivers!$B$76:$I$84,MATCH($E30,Auxiliar_OPEX_Drivers!$B$76:$B$84,0),MATCH(YEAR(BY$2),Auxiliar_OPEX_Drivers!$B$76:$I$76,0))*$F30</f>
        <v>32.155703803952086</v>
      </c>
      <c r="BZ30" s="107">
        <f>INDEX(Auxiliar_OPEX_Drivers!$B$76:$I$84,MATCH($E30,Auxiliar_OPEX_Drivers!$B$76:$B$84,0),MATCH(YEAR(BZ$2),Auxiliar_OPEX_Drivers!$B$76:$I$76,0))*$F30</f>
        <v>32.155703803952086</v>
      </c>
      <c r="CA30" s="107">
        <f>INDEX(Auxiliar_OPEX_Drivers!$B$76:$I$84,MATCH($E30,Auxiliar_OPEX_Drivers!$B$76:$B$84,0),MATCH(YEAR(CA$2),Auxiliar_OPEX_Drivers!$B$76:$I$76,0))*$F30</f>
        <v>32.155703803952086</v>
      </c>
      <c r="CB30" s="107">
        <f>INDEX(Auxiliar_OPEX_Drivers!$B$76:$I$84,MATCH($E30,Auxiliar_OPEX_Drivers!$B$76:$B$84,0),MATCH(YEAR(CB$2),Auxiliar_OPEX_Drivers!$B$76:$I$76,0))*$F30</f>
        <v>32.155703803952086</v>
      </c>
      <c r="CC30" s="107">
        <f>INDEX(Auxiliar_OPEX_Drivers!$B$76:$I$84,MATCH($E30,Auxiliar_OPEX_Drivers!$B$76:$B$84,0),MATCH(YEAR(CC$2),Auxiliar_OPEX_Drivers!$B$76:$I$76,0))*$F30</f>
        <v>32.155703803952086</v>
      </c>
      <c r="CD30" s="107">
        <f>INDEX(Auxiliar_OPEX_Drivers!$B$76:$I$84,MATCH($E30,Auxiliar_OPEX_Drivers!$B$76:$B$84,0),MATCH(YEAR(CD$2),Auxiliar_OPEX_Drivers!$B$76:$I$76,0))*$F30</f>
        <v>32.155703803952086</v>
      </c>
      <c r="CE30" s="107">
        <f>INDEX(Auxiliar_OPEX_Drivers!$B$76:$I$84,MATCH($E30,Auxiliar_OPEX_Drivers!$B$76:$B$84,0),MATCH(YEAR(CE$2),Auxiliar_OPEX_Drivers!$B$76:$I$76,0))*$F30</f>
        <v>32.155703803952086</v>
      </c>
      <c r="CF30" s="107">
        <f>INDEX(Auxiliar_OPEX_Drivers!$B$76:$I$84,MATCH($E30,Auxiliar_OPEX_Drivers!$B$76:$B$84,0),MATCH(YEAR(CF$2),Auxiliar_OPEX_Drivers!$B$76:$I$76,0))*$F30</f>
        <v>32.155703803952086</v>
      </c>
      <c r="CG30" s="107">
        <f>INDEX(Auxiliar_OPEX_Drivers!$B$76:$I$84,MATCH($E30,Auxiliar_OPEX_Drivers!$B$76:$B$84,0),MATCH(YEAR(CG$2),Auxiliar_OPEX_Drivers!$B$76:$I$76,0))*$F30</f>
        <v>32.155703803952086</v>
      </c>
      <c r="CI30" s="51">
        <f>INDEX(Auxiliar_OPEX_CustosUnit!$A$1:$R$129,MATCH(Auxiliar_OPEX_P!$A30,Auxiliar_OPEX_CustosUnit!$A$1:$A$129,0),MATCH(CI$2,Auxiliar_OPEX_CustosUnit!$A$3:$Q$3,0))*(1-DRE_Auxiliar!$A$5)</f>
        <v>14487.055094832629</v>
      </c>
      <c r="CJ30" s="51">
        <f>INDEX(Auxiliar_OPEX_CustosUnit!$A$1:$R$129,MATCH(Auxiliar_OPEX_P!$A30,Auxiliar_OPEX_CustosUnit!$A$1:$A$129,0),MATCH(CJ$2,Auxiliar_OPEX_CustosUnit!$A$3:$Q$3,0))*(1-DRE_Auxiliar!$A$5)</f>
        <v>14967.56085142898</v>
      </c>
      <c r="CK30" s="51">
        <f>INDEX(Auxiliar_OPEX_CustosUnit!$A$1:$R$129,MATCH(Auxiliar_OPEX_P!$A30,Auxiliar_OPEX_CustosUnit!$A$1:$A$129,0),MATCH(CK$2,Auxiliar_OPEX_CustosUnit!$A$3:$Q$3,0))*(1-DRE_Auxiliar!$A$5)</f>
        <v>15539.881849289355</v>
      </c>
      <c r="CL30" s="51">
        <f>INDEX(Auxiliar_OPEX_CustosUnit!$A$1:$R$129,MATCH(Auxiliar_OPEX_P!$A30,Auxiliar_OPEX_CustosUnit!$A$1:$A$129,0),MATCH(CL$2,Auxiliar_OPEX_CustosUnit!$A$3:$Q$3,0))*(1-DRE_Auxiliar!$A$5)</f>
        <v>15536.382158112392</v>
      </c>
      <c r="CM30" s="51">
        <f>INDEX(Auxiliar_OPEX_CustosUnit!$A$1:$R$129,MATCH(Auxiliar_OPEX_P!$A30,Auxiliar_OPEX_CustosUnit!$A$1:$A$129,0),MATCH(CM$2,Auxiliar_OPEX_CustosUnit!$A$3:$Q$3,0))*(1-DRE_Auxiliar!$A$5)</f>
        <v>15546.994562328593</v>
      </c>
      <c r="CN30" s="51">
        <f>INDEX(Auxiliar_OPEX_CustosUnit!$A$1:$R$129,MATCH(Auxiliar_OPEX_P!$A30,Auxiliar_OPEX_CustosUnit!$A$1:$A$129,0),MATCH(CN$2,Auxiliar_OPEX_CustosUnit!$A$3:$Q$3,0))*(1-DRE_Auxiliar!$A$5)</f>
        <v>16654.573915201028</v>
      </c>
      <c r="CO30" s="51">
        <f>INDEX(Auxiliar_OPEX_CustosUnit!$A$1:$R$129,MATCH(Auxiliar_OPEX_P!$A30,Auxiliar_OPEX_CustosUnit!$A$1:$A$129,0),MATCH(CO$2,Auxiliar_OPEX_CustosUnit!$A$3:$Q$3,0))*(1-DRE_Auxiliar!$A$5)</f>
        <v>16035.964951063834</v>
      </c>
      <c r="CP30" s="51">
        <f>INDEX(Auxiliar_OPEX_CustosUnit!$A$1:$R$129,MATCH(Auxiliar_OPEX_P!$A30,Auxiliar_OPEX_CustosUnit!$A$1:$A$129,0),MATCH(CP$2,Auxiliar_OPEX_CustosUnit!$A$3:$Q$3,0))*(1-DRE_Auxiliar!$A$5)</f>
        <v>16547.144904039367</v>
      </c>
      <c r="CQ30" s="51">
        <f>INDEX(Auxiliar_OPEX_CustosUnit!$A$1:$R$129,MATCH(Auxiliar_OPEX_P!$A30,Auxiliar_OPEX_CustosUnit!$A$1:$A$129,0),MATCH(CQ$2,Auxiliar_OPEX_CustosUnit!$A$3:$Q$3,0))*(1-DRE_Auxiliar!$A$5)</f>
        <v>16552.363752896836</v>
      </c>
      <c r="CR30" s="51">
        <f>INDEX(Auxiliar_OPEX_CustosUnit!$A$1:$R$129,MATCH(Auxiliar_OPEX_P!$A30,Auxiliar_OPEX_CustosUnit!$A$1:$A$129,0),MATCH(CR$2,Auxiliar_OPEX_CustosUnit!$A$3:$Q$3,0))*(1-DRE_Auxiliar!$A$5)</f>
        <v>16552.363752896836</v>
      </c>
      <c r="CS30" s="51">
        <f>INDEX(Auxiliar_OPEX_CustosUnit!$A$1:$R$129,MATCH(Auxiliar_OPEX_P!$A30,Auxiliar_OPEX_CustosUnit!$A$1:$A$129,0),MATCH(CS$2,Auxiliar_OPEX_CustosUnit!$A$3:$Q$3,0))*(1-DRE_Auxiliar!$A$5)</f>
        <v>16041.183799921302</v>
      </c>
      <c r="CT30" s="51">
        <f>INDEX(Auxiliar_OPEX_CustosUnit!$A$1:$R$129,MATCH(Auxiliar_OPEX_P!$A30,Auxiliar_OPEX_CustosUnit!$A$1:$A$129,0),MATCH(CT$2,Auxiliar_OPEX_CustosUnit!$A$3:$Q$3,0))*(1-DRE_Auxiliar!$A$5)</f>
        <v>15748.144353434353</v>
      </c>
      <c r="CU30" s="53">
        <f t="shared" si="227"/>
        <v>14487.055094832629</v>
      </c>
      <c r="CV30" s="53">
        <f t="shared" si="228"/>
        <v>14967.56085142898</v>
      </c>
      <c r="CW30" s="53">
        <f t="shared" si="229"/>
        <v>15539.881849289355</v>
      </c>
      <c r="CX30" s="53">
        <f t="shared" si="230"/>
        <v>15536.382158112392</v>
      </c>
      <c r="CY30" s="53">
        <f t="shared" si="231"/>
        <v>15546.994562328593</v>
      </c>
      <c r="CZ30" s="53">
        <f t="shared" si="232"/>
        <v>16654.573915201028</v>
      </c>
      <c r="DA30" s="53">
        <f t="shared" si="233"/>
        <v>16035.964951063834</v>
      </c>
      <c r="DB30" s="53">
        <f t="shared" si="234"/>
        <v>16547.144904039367</v>
      </c>
      <c r="DC30" s="53">
        <f t="shared" si="235"/>
        <v>16552.363752896836</v>
      </c>
      <c r="DD30" s="53">
        <f t="shared" si="236"/>
        <v>16552.363752896836</v>
      </c>
      <c r="DE30" s="53">
        <f t="shared" si="237"/>
        <v>16041.183799921302</v>
      </c>
      <c r="DF30" s="53">
        <f t="shared" si="238"/>
        <v>15748.144353434353</v>
      </c>
      <c r="DG30" s="53">
        <f t="shared" si="239"/>
        <v>14487.055094832629</v>
      </c>
      <c r="DH30" s="53">
        <f t="shared" si="240"/>
        <v>14967.56085142898</v>
      </c>
      <c r="DI30" s="53">
        <f t="shared" si="241"/>
        <v>15539.881849289355</v>
      </c>
      <c r="DJ30" s="53">
        <f t="shared" si="242"/>
        <v>15536.382158112392</v>
      </c>
      <c r="DK30" s="53">
        <f t="shared" si="243"/>
        <v>15546.994562328593</v>
      </c>
      <c r="DL30" s="53">
        <f t="shared" si="244"/>
        <v>16654.573915201028</v>
      </c>
      <c r="DM30" s="53">
        <f t="shared" si="245"/>
        <v>16035.964951063834</v>
      </c>
      <c r="DN30" s="53">
        <f t="shared" si="246"/>
        <v>16547.144904039367</v>
      </c>
      <c r="DO30" s="53">
        <f t="shared" si="247"/>
        <v>16552.363752896836</v>
      </c>
      <c r="DP30" s="53">
        <f t="shared" si="248"/>
        <v>16552.363752896836</v>
      </c>
      <c r="DQ30" s="53">
        <f t="shared" si="249"/>
        <v>16041.183799921302</v>
      </c>
      <c r="DR30" s="53">
        <f t="shared" si="250"/>
        <v>15748.144353434353</v>
      </c>
      <c r="DS30" s="53">
        <f t="shared" si="251"/>
        <v>14487.055094832629</v>
      </c>
      <c r="DT30" s="53">
        <f t="shared" si="252"/>
        <v>14967.56085142898</v>
      </c>
      <c r="DU30" s="53">
        <f t="shared" si="253"/>
        <v>15539.881849289355</v>
      </c>
      <c r="DV30" s="53">
        <f t="shared" si="254"/>
        <v>15536.382158112392</v>
      </c>
      <c r="DW30" s="53">
        <f t="shared" si="255"/>
        <v>15546.994562328593</v>
      </c>
      <c r="DX30" s="53">
        <f t="shared" si="256"/>
        <v>16654.573915201028</v>
      </c>
      <c r="DY30" s="53">
        <f t="shared" si="257"/>
        <v>16035.964951063834</v>
      </c>
      <c r="DZ30" s="53">
        <f t="shared" si="258"/>
        <v>16547.144904039367</v>
      </c>
      <c r="EA30" s="53">
        <f t="shared" si="259"/>
        <v>16552.363752896836</v>
      </c>
      <c r="EB30" s="53">
        <f t="shared" si="260"/>
        <v>16552.363752896836</v>
      </c>
      <c r="EC30" s="53">
        <f t="shared" si="261"/>
        <v>16041.183799921302</v>
      </c>
      <c r="ED30" s="53">
        <f t="shared" si="262"/>
        <v>15748.144353434353</v>
      </c>
      <c r="EE30" s="53">
        <f t="shared" si="263"/>
        <v>14487.055094832629</v>
      </c>
      <c r="EF30" s="53">
        <f t="shared" si="264"/>
        <v>14967.56085142898</v>
      </c>
      <c r="EG30" s="53">
        <f t="shared" si="265"/>
        <v>15539.881849289355</v>
      </c>
      <c r="EH30" s="53">
        <f t="shared" si="266"/>
        <v>15536.382158112392</v>
      </c>
      <c r="EI30" s="53">
        <f t="shared" si="267"/>
        <v>15546.994562328593</v>
      </c>
      <c r="EJ30" s="53">
        <f t="shared" si="268"/>
        <v>16654.573915201028</v>
      </c>
      <c r="EK30" s="53">
        <f t="shared" si="269"/>
        <v>16035.964951063834</v>
      </c>
      <c r="EL30" s="53">
        <f t="shared" si="270"/>
        <v>16547.144904039367</v>
      </c>
      <c r="EM30" s="53">
        <f t="shared" si="271"/>
        <v>16552.363752896836</v>
      </c>
      <c r="EN30" s="53">
        <f t="shared" si="272"/>
        <v>16552.363752896836</v>
      </c>
      <c r="EO30" s="53">
        <f t="shared" si="273"/>
        <v>16041.183799921302</v>
      </c>
      <c r="EP30" s="53">
        <f t="shared" si="274"/>
        <v>15748.144353434353</v>
      </c>
      <c r="EQ30" s="53">
        <f t="shared" si="275"/>
        <v>14487.055094832629</v>
      </c>
      <c r="ER30" s="53">
        <f t="shared" si="276"/>
        <v>14967.56085142898</v>
      </c>
      <c r="ES30" s="53">
        <f t="shared" si="277"/>
        <v>15539.881849289355</v>
      </c>
      <c r="ET30" s="53">
        <f t="shared" si="278"/>
        <v>15536.382158112392</v>
      </c>
      <c r="EU30" s="53">
        <f t="shared" si="279"/>
        <v>15546.994562328593</v>
      </c>
      <c r="EV30" s="53">
        <f t="shared" si="280"/>
        <v>16654.573915201028</v>
      </c>
      <c r="EW30" s="53">
        <f t="shared" si="281"/>
        <v>16035.964951063834</v>
      </c>
      <c r="EX30" s="53">
        <f t="shared" si="282"/>
        <v>16547.144904039367</v>
      </c>
      <c r="EY30" s="53">
        <f t="shared" si="283"/>
        <v>16552.363752896836</v>
      </c>
      <c r="EZ30" s="53">
        <f t="shared" si="284"/>
        <v>16552.363752896836</v>
      </c>
      <c r="FA30" s="53">
        <f t="shared" si="285"/>
        <v>16041.183799921302</v>
      </c>
      <c r="FB30" s="53">
        <f t="shared" si="286"/>
        <v>15748.144353434353</v>
      </c>
      <c r="FC30" s="53">
        <f t="shared" si="287"/>
        <v>14487.055094832629</v>
      </c>
      <c r="FD30" s="53">
        <f t="shared" si="288"/>
        <v>14967.56085142898</v>
      </c>
      <c r="FE30" s="53">
        <f t="shared" si="289"/>
        <v>15539.881849289355</v>
      </c>
      <c r="FF30" s="53">
        <f t="shared" si="290"/>
        <v>15536.382158112392</v>
      </c>
      <c r="FG30" s="53">
        <f t="shared" si="291"/>
        <v>15546.994562328593</v>
      </c>
      <c r="FH30" s="53">
        <f t="shared" si="292"/>
        <v>16654.573915201028</v>
      </c>
      <c r="FI30" s="53">
        <f t="shared" si="293"/>
        <v>16035.964951063834</v>
      </c>
      <c r="FJ30" s="53">
        <f t="shared" si="294"/>
        <v>16547.144904039367</v>
      </c>
      <c r="FK30" s="53">
        <f t="shared" si="295"/>
        <v>16552.363752896836</v>
      </c>
      <c r="FL30" s="53">
        <f t="shared" si="296"/>
        <v>16552.363752896836</v>
      </c>
      <c r="FM30" s="53">
        <f t="shared" si="297"/>
        <v>16041.183799921302</v>
      </c>
      <c r="FN30" s="53">
        <f t="shared" si="298"/>
        <v>15748.144353434353</v>
      </c>
      <c r="FP30" s="51">
        <f t="shared" si="299"/>
        <v>142780.40263071324</v>
      </c>
      <c r="FQ30" s="51">
        <f t="shared" si="306"/>
        <v>152952.1837627255</v>
      </c>
      <c r="FR30" s="51">
        <f t="shared" si="307"/>
        <v>147271.00618101493</v>
      </c>
      <c r="FS30" s="51">
        <f t="shared" si="308"/>
        <v>151965.57780448787</v>
      </c>
      <c r="FT30" s="51">
        <f t="shared" si="309"/>
        <v>152013.50663974608</v>
      </c>
      <c r="FU30" s="51">
        <f t="shared" si="310"/>
        <v>152013.50663974608</v>
      </c>
      <c r="FV30" s="51">
        <f t="shared" si="311"/>
        <v>147318.93501627314</v>
      </c>
      <c r="FW30" s="51">
        <f t="shared" si="312"/>
        <v>144627.72096918843</v>
      </c>
      <c r="FX30" s="51">
        <f t="shared" si="313"/>
        <v>141796.0459327698</v>
      </c>
      <c r="FY30" s="51">
        <f t="shared" si="314"/>
        <v>146499.12850457549</v>
      </c>
      <c r="FZ30" s="51">
        <f t="shared" si="315"/>
        <v>152100.87806441842</v>
      </c>
      <c r="GA30" s="51">
        <f t="shared" si="316"/>
        <v>152066.62387213219</v>
      </c>
      <c r="GB30" s="51">
        <f t="shared" si="317"/>
        <v>152170.49570431944</v>
      </c>
      <c r="GC30" s="51">
        <f t="shared" si="318"/>
        <v>163011.23398867273</v>
      </c>
      <c r="GD30" s="51">
        <f t="shared" si="319"/>
        <v>156956.42819694846</v>
      </c>
      <c r="GE30" s="51">
        <f t="shared" si="320"/>
        <v>161959.74292292641</v>
      </c>
      <c r="GF30" s="51">
        <f t="shared" si="321"/>
        <v>162010.8238449955</v>
      </c>
      <c r="GG30" s="51">
        <f t="shared" si="322"/>
        <v>162010.8238449955</v>
      </c>
      <c r="GH30" s="51">
        <f t="shared" si="323"/>
        <v>157007.50911901757</v>
      </c>
      <c r="GI30" s="51">
        <f t="shared" si="324"/>
        <v>154139.30474330575</v>
      </c>
      <c r="GJ30" s="51">
        <f t="shared" si="325"/>
        <v>150160.63253852888</v>
      </c>
      <c r="GK30" s="51">
        <f t="shared" si="326"/>
        <v>155141.15120685706</v>
      </c>
      <c r="GL30" s="51">
        <f t="shared" si="327"/>
        <v>161073.34946876951</v>
      </c>
      <c r="GM30" s="51">
        <f t="shared" si="328"/>
        <v>161037.07461253527</v>
      </c>
      <c r="GN30" s="51">
        <f t="shared" si="329"/>
        <v>161147.07387183452</v>
      </c>
      <c r="GO30" s="51">
        <f t="shared" si="330"/>
        <v>172627.31020180212</v>
      </c>
      <c r="GP30" s="51">
        <f t="shared" si="331"/>
        <v>166215.32979993435</v>
      </c>
      <c r="GQ30" s="51">
        <f t="shared" si="332"/>
        <v>171513.79139736426</v>
      </c>
      <c r="GR30" s="51">
        <f t="shared" si="333"/>
        <v>171567.88559666357</v>
      </c>
      <c r="GS30" s="51">
        <f t="shared" si="334"/>
        <v>171567.88559666357</v>
      </c>
      <c r="GT30" s="51">
        <f t="shared" si="335"/>
        <v>166269.4239992337</v>
      </c>
      <c r="GU30" s="51">
        <f t="shared" si="336"/>
        <v>163232.02348165604</v>
      </c>
      <c r="GV30" s="51">
        <f t="shared" si="337"/>
        <v>157688.17316051852</v>
      </c>
      <c r="GW30" s="51">
        <f t="shared" si="338"/>
        <v>162918.36483541716</v>
      </c>
      <c r="GX30" s="51">
        <f t="shared" si="339"/>
        <v>169147.94372658862</v>
      </c>
      <c r="GY30" s="51">
        <f t="shared" si="340"/>
        <v>169109.85041468302</v>
      </c>
      <c r="GZ30" s="51">
        <f t="shared" si="341"/>
        <v>169225.36392814308</v>
      </c>
      <c r="HA30" s="51">
        <f t="shared" si="342"/>
        <v>181281.10359652192</v>
      </c>
      <c r="HB30" s="51">
        <f t="shared" si="343"/>
        <v>174547.69112470018</v>
      </c>
      <c r="HC30" s="51">
        <f t="shared" si="344"/>
        <v>180111.76418256707</v>
      </c>
      <c r="HD30" s="51">
        <f t="shared" si="345"/>
        <v>180168.57011979504</v>
      </c>
      <c r="HE30" s="51">
        <f t="shared" si="346"/>
        <v>180168.57011979504</v>
      </c>
      <c r="HF30" s="51">
        <f t="shared" si="347"/>
        <v>174604.49706192815</v>
      </c>
      <c r="HG30" s="51">
        <f t="shared" si="348"/>
        <v>171414.83189685407</v>
      </c>
      <c r="HH30" s="51">
        <f t="shared" si="349"/>
        <v>165337.52927947466</v>
      </c>
      <c r="HI30" s="51">
        <f t="shared" si="350"/>
        <v>170821.4343298905</v>
      </c>
      <c r="HJ30" s="51">
        <f t="shared" si="351"/>
        <v>177353.20625465873</v>
      </c>
      <c r="HK30" s="51">
        <f t="shared" si="352"/>
        <v>177313.26505966412</v>
      </c>
      <c r="HL30" s="51">
        <f t="shared" si="353"/>
        <v>177434.38206248739</v>
      </c>
      <c r="HM30" s="51">
        <f t="shared" si="354"/>
        <v>190074.93823392116</v>
      </c>
      <c r="HN30" s="51">
        <f t="shared" si="355"/>
        <v>183014.89207194719</v>
      </c>
      <c r="HO30" s="51">
        <f t="shared" si="356"/>
        <v>188848.87488549491</v>
      </c>
      <c r="HP30" s="51">
        <f t="shared" si="357"/>
        <v>188908.43644373628</v>
      </c>
      <c r="HQ30" s="51">
        <f t="shared" si="358"/>
        <v>188908.43644373628</v>
      </c>
      <c r="HR30" s="51">
        <f t="shared" si="359"/>
        <v>183074.45363018857</v>
      </c>
      <c r="HS30" s="51">
        <f t="shared" si="360"/>
        <v>179730.05977329912</v>
      </c>
      <c r="HT30" s="51">
        <f t="shared" si="361"/>
        <v>171785.57728741155</v>
      </c>
      <c r="HU30" s="51">
        <f t="shared" si="362"/>
        <v>177483.35079945342</v>
      </c>
      <c r="HV30" s="51">
        <f t="shared" si="363"/>
        <v>184269.85726108897</v>
      </c>
      <c r="HW30" s="51">
        <f t="shared" si="364"/>
        <v>184228.35838742371</v>
      </c>
      <c r="HX30" s="51">
        <f t="shared" si="365"/>
        <v>184354.1988686501</v>
      </c>
      <c r="HY30" s="51">
        <f t="shared" si="366"/>
        <v>197487.72789020225</v>
      </c>
      <c r="HZ30" s="51">
        <f t="shared" si="367"/>
        <v>190152.34486557494</v>
      </c>
      <c r="IA30" s="51">
        <f t="shared" si="368"/>
        <v>196213.84892867305</v>
      </c>
      <c r="IB30" s="51">
        <f t="shared" si="305"/>
        <v>196275.73334602959</v>
      </c>
      <c r="IC30" s="51">
        <f t="shared" si="369"/>
        <v>196275.73334602959</v>
      </c>
      <c r="ID30" s="51">
        <f t="shared" si="370"/>
        <v>190214.22928293148</v>
      </c>
      <c r="IE30" s="51">
        <f t="shared" si="371"/>
        <v>186739.40640462961</v>
      </c>
      <c r="IF30" s="51">
        <f t="shared" si="372"/>
        <v>178258.00645007077</v>
      </c>
      <c r="IG30" s="51">
        <f t="shared" si="373"/>
        <v>184170.45709638603</v>
      </c>
      <c r="IH30" s="51">
        <f t="shared" si="374"/>
        <v>191212.6612890446</v>
      </c>
      <c r="II30" s="51">
        <f t="shared" si="375"/>
        <v>191169.59884686346</v>
      </c>
      <c r="IJ30" s="51">
        <f t="shared" si="376"/>
        <v>191300.18066675981</v>
      </c>
      <c r="IK30" s="51">
        <f t="shared" si="377"/>
        <v>204928.54655174378</v>
      </c>
      <c r="IL30" s="51">
        <f t="shared" si="378"/>
        <v>197316.78556944639</v>
      </c>
      <c r="IM30" s="51">
        <f t="shared" si="379"/>
        <v>203606.67117823113</v>
      </c>
      <c r="IN30" s="51">
        <f t="shared" si="380"/>
        <v>203670.88723782409</v>
      </c>
      <c r="IO30" s="51">
        <f t="shared" si="381"/>
        <v>203670.88723782409</v>
      </c>
      <c r="IP30" s="51">
        <f t="shared" si="382"/>
        <v>197381.00162903935</v>
      </c>
      <c r="IQ30" s="51">
        <f t="shared" si="383"/>
        <v>193775.25655524392</v>
      </c>
      <c r="IS30" s="51">
        <f t="shared" si="300"/>
        <v>1792795.6090913974</v>
      </c>
      <c r="IT30" s="51">
        <f t="shared" si="300"/>
        <v>1905655.1483593872</v>
      </c>
      <c r="IU30" s="51">
        <f t="shared" si="300"/>
        <v>2011083.346138668</v>
      </c>
      <c r="IV30" s="51">
        <f t="shared" si="300"/>
        <v>2110556.8450883366</v>
      </c>
      <c r="IW30" s="51">
        <f t="shared" si="300"/>
        <v>2204681.4340863512</v>
      </c>
      <c r="IX30" s="51">
        <f t="shared" si="300"/>
        <v>2289469.9284131951</v>
      </c>
      <c r="IZ30" s="111">
        <f t="shared" si="301"/>
        <v>214643.18586158162</v>
      </c>
      <c r="JA30" s="111">
        <f t="shared" si="5"/>
        <v>221762.45791138959</v>
      </c>
      <c r="JB30" s="111">
        <f t="shared" si="6"/>
        <v>230242.08344688217</v>
      </c>
      <c r="JC30" s="111">
        <f t="shared" si="7"/>
        <v>230190.23130310015</v>
      </c>
      <c r="JD30" s="111">
        <f t="shared" si="8"/>
        <v>230347.46686517302</v>
      </c>
      <c r="JE30" s="111">
        <f t="shared" si="9"/>
        <v>246757.59020209918</v>
      </c>
      <c r="JF30" s="111">
        <f t="shared" si="10"/>
        <v>237592.15264451707</v>
      </c>
      <c r="JG30" s="111">
        <f t="shared" si="11"/>
        <v>245165.89989245698</v>
      </c>
      <c r="JH30" s="111">
        <f t="shared" si="12"/>
        <v>261371.88430512874</v>
      </c>
      <c r="JI30" s="111">
        <f t="shared" si="13"/>
        <v>261371.88430512874</v>
      </c>
      <c r="JJ30" s="111">
        <f t="shared" si="14"/>
        <v>253300.04214875761</v>
      </c>
      <c r="JK30" s="111">
        <f t="shared" si="15"/>
        <v>248672.77117722514</v>
      </c>
      <c r="JL30" s="111">
        <f t="shared" si="16"/>
        <v>228759.40528469483</v>
      </c>
      <c r="JM30" s="111">
        <f t="shared" si="17"/>
        <v>236346.8832362394</v>
      </c>
      <c r="JN30" s="111">
        <f t="shared" si="18"/>
        <v>245384.17965331327</v>
      </c>
      <c r="JO30" s="111">
        <f t="shared" si="19"/>
        <v>245328.91740249129</v>
      </c>
      <c r="JP30" s="111">
        <f t="shared" si="20"/>
        <v>245496.49371536146</v>
      </c>
      <c r="JQ30" s="111">
        <f t="shared" si="21"/>
        <v>262985.84489199083</v>
      </c>
      <c r="JR30" s="111">
        <f t="shared" si="22"/>
        <v>253217.63335324396</v>
      </c>
      <c r="JS30" s="111">
        <f t="shared" si="23"/>
        <v>261289.47550961512</v>
      </c>
      <c r="JT30" s="111">
        <f t="shared" si="24"/>
        <v>276790.28154038929</v>
      </c>
      <c r="JU30" s="111">
        <f t="shared" si="25"/>
        <v>276790.28154038929</v>
      </c>
      <c r="JV30" s="111">
        <f t="shared" si="26"/>
        <v>268242.27926022321</v>
      </c>
      <c r="JW30" s="111">
        <f t="shared" si="27"/>
        <v>263342.04433870828</v>
      </c>
      <c r="JX30" s="111">
        <f t="shared" si="28"/>
        <v>242253.98367578071</v>
      </c>
      <c r="JY30" s="111">
        <f t="shared" si="29"/>
        <v>250289.04897736374</v>
      </c>
      <c r="JZ30" s="111">
        <f t="shared" si="30"/>
        <v>259859.45792282483</v>
      </c>
      <c r="KA30" s="111">
        <f t="shared" si="31"/>
        <v>259800.93573707316</v>
      </c>
      <c r="KB30" s="111">
        <f t="shared" si="32"/>
        <v>259978.39742137844</v>
      </c>
      <c r="KC30" s="111">
        <f t="shared" si="33"/>
        <v>278499.45009315963</v>
      </c>
      <c r="KD30" s="111">
        <f t="shared" si="34"/>
        <v>268155.00914786098</v>
      </c>
      <c r="KE30" s="111">
        <f t="shared" si="35"/>
        <v>276703.01142802712</v>
      </c>
      <c r="KF30" s="111">
        <f t="shared" si="36"/>
        <v>290665.75644245872</v>
      </c>
      <c r="KG30" s="111">
        <f t="shared" si="37"/>
        <v>290665.75644245872</v>
      </c>
      <c r="KH30" s="111">
        <f t="shared" si="38"/>
        <v>281689.24348467344</v>
      </c>
      <c r="KI30" s="111">
        <f t="shared" si="39"/>
        <v>276543.36017446034</v>
      </c>
      <c r="KJ30" s="111">
        <f t="shared" si="40"/>
        <v>254398.1566998944</v>
      </c>
      <c r="KK30" s="111">
        <f t="shared" si="41"/>
        <v>262836.0191889659</v>
      </c>
      <c r="KL30" s="111">
        <f t="shared" si="42"/>
        <v>272886.19197724061</v>
      </c>
      <c r="KM30" s="111">
        <f t="shared" si="43"/>
        <v>272824.73607895005</v>
      </c>
      <c r="KN30" s="111">
        <f t="shared" si="44"/>
        <v>273011.0939034411</v>
      </c>
      <c r="KO30" s="111">
        <f t="shared" si="45"/>
        <v>292460.60547947645</v>
      </c>
      <c r="KP30" s="111">
        <f t="shared" si="46"/>
        <v>281597.59852848708</v>
      </c>
      <c r="KQ30" s="111">
        <f t="shared" si="47"/>
        <v>290574.11148627236</v>
      </c>
      <c r="KR30" s="111">
        <f t="shared" si="48"/>
        <v>304765.77319102501</v>
      </c>
      <c r="KS30" s="111">
        <f t="shared" si="49"/>
        <v>304765.77319102501</v>
      </c>
      <c r="KT30" s="111">
        <f t="shared" si="50"/>
        <v>295353.81512062106</v>
      </c>
      <c r="KU30" s="111">
        <f t="shared" si="51"/>
        <v>289958.30818171415</v>
      </c>
      <c r="KV30" s="111">
        <f t="shared" si="52"/>
        <v>266738.85453157383</v>
      </c>
      <c r="KW30" s="111">
        <f t="shared" si="53"/>
        <v>275586.03253092128</v>
      </c>
      <c r="KX30" s="111">
        <f t="shared" si="54"/>
        <v>286123.73300864617</v>
      </c>
      <c r="KY30" s="111">
        <f t="shared" si="55"/>
        <v>286059.29592259612</v>
      </c>
      <c r="KZ30" s="111">
        <f t="shared" si="56"/>
        <v>286254.69385032717</v>
      </c>
      <c r="LA30" s="111">
        <f t="shared" si="57"/>
        <v>306647.6892489153</v>
      </c>
      <c r="LB30" s="111">
        <f t="shared" si="58"/>
        <v>295257.72452407802</v>
      </c>
      <c r="LC30" s="111">
        <f t="shared" si="59"/>
        <v>304669.68259448197</v>
      </c>
      <c r="LD30" s="111">
        <f t="shared" si="60"/>
        <v>316651.42519801733</v>
      </c>
      <c r="LE30" s="111">
        <f t="shared" si="61"/>
        <v>316651.42519801733</v>
      </c>
      <c r="LF30" s="111">
        <f t="shared" si="62"/>
        <v>306872.40734541422</v>
      </c>
      <c r="LG30" s="111">
        <f t="shared" si="63"/>
        <v>301266.47940940619</v>
      </c>
      <c r="LH30" s="111">
        <f t="shared" si="64"/>
        <v>277141.4833061602</v>
      </c>
      <c r="LI30" s="111">
        <f t="shared" si="65"/>
        <v>286333.69505993213</v>
      </c>
      <c r="LJ30" s="111">
        <f t="shared" si="66"/>
        <v>297282.35848641838</v>
      </c>
      <c r="LK30" s="111">
        <f t="shared" si="67"/>
        <v>297215.40839907853</v>
      </c>
      <c r="LL30" s="111">
        <f t="shared" si="68"/>
        <v>297418.42670933338</v>
      </c>
      <c r="LM30" s="111">
        <f t="shared" si="69"/>
        <v>318606.73466598854</v>
      </c>
      <c r="LN30" s="111">
        <f t="shared" si="70"/>
        <v>306772.56928280991</v>
      </c>
      <c r="LO30" s="111">
        <f t="shared" si="71"/>
        <v>316551.58713541302</v>
      </c>
      <c r="LP30" s="111">
        <f t="shared" si="72"/>
        <v>328582.01885559928</v>
      </c>
      <c r="LQ30" s="111">
        <f t="shared" si="73"/>
        <v>328582.01885559928</v>
      </c>
      <c r="LR30" s="111">
        <f t="shared" si="74"/>
        <v>318434.55330598465</v>
      </c>
      <c r="LS30" s="111">
        <f t="shared" si="75"/>
        <v>312617.40873567166</v>
      </c>
      <c r="LT30" s="111">
        <f t="shared" si="76"/>
        <v>287583.44617090223</v>
      </c>
      <c r="LU30" s="111">
        <f t="shared" si="77"/>
        <v>297121.99630979309</v>
      </c>
      <c r="LV30" s="111">
        <f t="shared" si="78"/>
        <v>308483.17660511512</v>
      </c>
      <c r="LW30" s="111">
        <f t="shared" si="79"/>
        <v>308413.7040144045</v>
      </c>
      <c r="LX30" s="111">
        <f t="shared" si="80"/>
        <v>308624.37152113207</v>
      </c>
      <c r="LY30" s="111">
        <f t="shared" si="81"/>
        <v>330610.99924648716</v>
      </c>
      <c r="LZ30" s="111">
        <f t="shared" si="82"/>
        <v>318330.95360751927</v>
      </c>
      <c r="MA30" s="111">
        <f t="shared" si="83"/>
        <v>328478.4191571339</v>
      </c>
      <c r="MD30" s="111"/>
      <c r="ME30" s="111">
        <f t="shared" si="302"/>
        <v>204636.87789244147</v>
      </c>
      <c r="MF30" s="111">
        <f t="shared" si="84"/>
        <v>212461.66533222346</v>
      </c>
      <c r="MG30" s="111">
        <f t="shared" si="85"/>
        <v>212413.81746421408</v>
      </c>
      <c r="MH30" s="111">
        <f t="shared" si="86"/>
        <v>212558.91052829396</v>
      </c>
      <c r="MI30" s="111">
        <f t="shared" si="87"/>
        <v>227701.76399919248</v>
      </c>
      <c r="MJ30" s="111">
        <f t="shared" si="88"/>
        <v>219244.1262909598</v>
      </c>
      <c r="MK30" s="111">
        <f t="shared" si="89"/>
        <v>226232.99178858238</v>
      </c>
      <c r="ML30" s="111">
        <f t="shared" si="90"/>
        <v>241187.47093990858</v>
      </c>
      <c r="MM30" s="111">
        <f t="shared" si="91"/>
        <v>241187.47093990858</v>
      </c>
      <c r="MN30" s="111">
        <f t="shared" si="92"/>
        <v>233738.97585522482</v>
      </c>
      <c r="MO30" s="111">
        <f t="shared" si="93"/>
        <v>229469.04534626959</v>
      </c>
      <c r="MP30" s="111">
        <f t="shared" si="94"/>
        <v>211093.48681866031</v>
      </c>
      <c r="MQ30" s="111">
        <f t="shared" si="95"/>
        <v>227153.05727970804</v>
      </c>
      <c r="MR30" s="111">
        <f t="shared" si="96"/>
        <v>235838.80545870712</v>
      </c>
      <c r="MS30" s="111">
        <f t="shared" si="97"/>
        <v>235785.69289358897</v>
      </c>
      <c r="MT30" s="111">
        <f t="shared" si="98"/>
        <v>235946.75053596142</v>
      </c>
      <c r="MU30" s="111">
        <f t="shared" si="99"/>
        <v>252755.77096902917</v>
      </c>
      <c r="MV30" s="111">
        <f t="shared" si="100"/>
        <v>243367.54005691092</v>
      </c>
      <c r="MW30" s="111">
        <f t="shared" si="101"/>
        <v>251125.38986898662</v>
      </c>
      <c r="MX30" s="111">
        <f t="shared" si="102"/>
        <v>266023.21899191453</v>
      </c>
      <c r="MY30" s="111">
        <f t="shared" si="103"/>
        <v>266023.21899191453</v>
      </c>
      <c r="MZ30" s="111">
        <f t="shared" si="104"/>
        <v>257807.73154826238</v>
      </c>
      <c r="NA30" s="111">
        <f t="shared" si="105"/>
        <v>253098.11435945303</v>
      </c>
      <c r="NB30" s="111">
        <f t="shared" si="106"/>
        <v>232830.37320673434</v>
      </c>
      <c r="NC30" s="111">
        <f t="shared" si="107"/>
        <v>298771.34575949411</v>
      </c>
      <c r="ND30" s="111">
        <f t="shared" si="108"/>
        <v>310195.59293206106</v>
      </c>
      <c r="NE30" s="111">
        <f t="shared" si="109"/>
        <v>310125.73469309596</v>
      </c>
      <c r="NF30" s="111">
        <f t="shared" si="110"/>
        <v>310337.57163305505</v>
      </c>
      <c r="NG30" s="111">
        <f t="shared" si="111"/>
        <v>332446.24899724533</v>
      </c>
      <c r="NH30" s="111">
        <f t="shared" si="112"/>
        <v>320098.03578142857</v>
      </c>
      <c r="NI30" s="111">
        <f t="shared" si="113"/>
        <v>330301.83077459835</v>
      </c>
      <c r="NJ30" s="111">
        <f t="shared" si="114"/>
        <v>346969.23246677418</v>
      </c>
      <c r="NK30" s="111">
        <f t="shared" si="115"/>
        <v>346969.23246677418</v>
      </c>
      <c r="NL30" s="111">
        <f t="shared" si="116"/>
        <v>336253.92203835986</v>
      </c>
      <c r="NM30" s="111">
        <f t="shared" si="117"/>
        <v>330111.25423888798</v>
      </c>
      <c r="NN30" s="111">
        <f t="shared" si="118"/>
        <v>303676.40912182385</v>
      </c>
      <c r="NO30" s="111">
        <f t="shared" si="119"/>
        <v>309509.31427787716</v>
      </c>
      <c r="NP30" s="111">
        <f t="shared" si="120"/>
        <v>321344.15372519323</v>
      </c>
      <c r="NQ30" s="111">
        <f t="shared" si="121"/>
        <v>321271.78475157643</v>
      </c>
      <c r="NR30" s="111">
        <f t="shared" si="122"/>
        <v>321491.23520074436</v>
      </c>
      <c r="NS30" s="111">
        <f t="shared" si="123"/>
        <v>344394.50777926564</v>
      </c>
      <c r="NT30" s="111">
        <f t="shared" si="124"/>
        <v>331602.49455835589</v>
      </c>
      <c r="NU30" s="111">
        <f t="shared" si="125"/>
        <v>342173.01825881243</v>
      </c>
      <c r="NV30" s="111">
        <f t="shared" si="126"/>
        <v>358884.77449471725</v>
      </c>
      <c r="NW30" s="111">
        <f t="shared" si="127"/>
        <v>358884.77449471725</v>
      </c>
      <c r="NX30" s="111">
        <f t="shared" si="128"/>
        <v>347801.48120267992</v>
      </c>
      <c r="NY30" s="111">
        <f t="shared" si="129"/>
        <v>341447.86323967931</v>
      </c>
      <c r="NZ30" s="111">
        <f t="shared" si="130"/>
        <v>314105.19841262198</v>
      </c>
      <c r="OA30" s="111">
        <f t="shared" si="131"/>
        <v>215239.8429956921</v>
      </c>
      <c r="OB30" s="111">
        <f t="shared" si="132"/>
        <v>223470.06052715075</v>
      </c>
      <c r="OC30" s="111">
        <f t="shared" si="133"/>
        <v>223419.73349077257</v>
      </c>
      <c r="OD30" s="111">
        <f t="shared" si="134"/>
        <v>223572.34434299998</v>
      </c>
      <c r="OE30" s="111">
        <f t="shared" si="135"/>
        <v>239499.80295725859</v>
      </c>
      <c r="OF30" s="111">
        <f t="shared" si="136"/>
        <v>230603.94493214128</v>
      </c>
      <c r="OG30" s="111">
        <f t="shared" si="137"/>
        <v>237954.92842992971</v>
      </c>
      <c r="OH30" s="111">
        <f t="shared" si="138"/>
        <v>247312.98033522852</v>
      </c>
      <c r="OI30" s="111">
        <f t="shared" si="139"/>
        <v>247312.98033522852</v>
      </c>
      <c r="OJ30" s="111">
        <f t="shared" si="140"/>
        <v>239675.31362216611</v>
      </c>
      <c r="OK30" s="111">
        <f t="shared" si="141"/>
        <v>235296.93842763896</v>
      </c>
      <c r="OL30" s="111">
        <f t="shared" si="142"/>
        <v>216454.69041584351</v>
      </c>
      <c r="OM30" s="111">
        <f t="shared" si="143"/>
        <v>205242.35414446826</v>
      </c>
      <c r="ON30" s="111">
        <f t="shared" si="144"/>
        <v>213090.29343752679</v>
      </c>
      <c r="OO30" s="111">
        <f t="shared" si="145"/>
        <v>213042.30399802708</v>
      </c>
      <c r="OP30" s="111">
        <f t="shared" si="146"/>
        <v>213187.82636109515</v>
      </c>
      <c r="OQ30" s="111">
        <f t="shared" si="147"/>
        <v>228375.48425951903</v>
      </c>
      <c r="OR30" s="111">
        <f t="shared" si="148"/>
        <v>219892.82223097165</v>
      </c>
      <c r="OS30" s="111">
        <f t="shared" si="149"/>
        <v>226902.36626968125</v>
      </c>
      <c r="OT30" s="111">
        <f t="shared" si="150"/>
        <v>235525.7108855097</v>
      </c>
      <c r="OU30" s="111">
        <f t="shared" si="151"/>
        <v>235525.7108855097</v>
      </c>
      <c r="OV30" s="111">
        <f t="shared" si="152"/>
        <v>228252.06564593397</v>
      </c>
      <c r="OW30" s="111">
        <f t="shared" si="153"/>
        <v>224082.36970511967</v>
      </c>
      <c r="OX30" s="111">
        <f t="shared" si="154"/>
        <v>206138.16858941677</v>
      </c>
      <c r="OY30" s="111"/>
      <c r="PA30" s="51">
        <f t="shared" si="303"/>
        <v>195072.89607238321</v>
      </c>
      <c r="PB30" s="51">
        <f t="shared" si="155"/>
        <v>172401.49349330855</v>
      </c>
      <c r="PC30" s="51">
        <f t="shared" si="156"/>
        <v>184717.66023273076</v>
      </c>
      <c r="PD30" s="51">
        <f t="shared" si="157"/>
        <v>184697.81954123007</v>
      </c>
      <c r="PE30" s="51">
        <f t="shared" si="158"/>
        <v>169554.96607033155</v>
      </c>
      <c r="PF30" s="51">
        <f t="shared" si="159"/>
        <v>165744.28490715145</v>
      </c>
      <c r="PG30" s="51">
        <f t="shared" si="160"/>
        <v>151722.47269384205</v>
      </c>
      <c r="PH30" s="51">
        <f t="shared" si="161"/>
        <v>129367.98027755605</v>
      </c>
      <c r="PI30" s="51">
        <f t="shared" si="162"/>
        <v>141658.54080090631</v>
      </c>
      <c r="PJ30" s="51">
        <f t="shared" si="163"/>
        <v>163746.08186250686</v>
      </c>
      <c r="PK30" s="51">
        <f t="shared" si="164"/>
        <v>167926.49592835389</v>
      </c>
      <c r="PL30" s="51">
        <f t="shared" si="165"/>
        <v>186573.50260102059</v>
      </c>
      <c r="PM30" s="51">
        <f t="shared" si="166"/>
        <v>198844.02160095552</v>
      </c>
      <c r="PN30" s="51">
        <f t="shared" si="167"/>
        <v>174335.25609148529</v>
      </c>
      <c r="PO30" s="51">
        <f t="shared" si="168"/>
        <v>187463.52553895256</v>
      </c>
      <c r="PP30" s="51">
        <f t="shared" si="169"/>
        <v>187435.95761416282</v>
      </c>
      <c r="PQ30" s="51">
        <f t="shared" si="170"/>
        <v>170626.93718109507</v>
      </c>
      <c r="PR30" s="51">
        <f t="shared" si="171"/>
        <v>166940.01121086426</v>
      </c>
      <c r="PS30" s="51">
        <f t="shared" si="172"/>
        <v>151686.68605154427</v>
      </c>
      <c r="PT30" s="51">
        <f t="shared" si="173"/>
        <v>126391.39722239505</v>
      </c>
      <c r="PU30" s="51">
        <f t="shared" si="174"/>
        <v>139406.98119230627</v>
      </c>
      <c r="PV30" s="51">
        <f t="shared" si="175"/>
        <v>163125.07584333196</v>
      </c>
      <c r="PW30" s="51">
        <f t="shared" si="176"/>
        <v>167739.8959901554</v>
      </c>
      <c r="PX30" s="51">
        <f t="shared" si="177"/>
        <v>188295.09808647863</v>
      </c>
      <c r="PY30" s="51">
        <f t="shared" si="178"/>
        <v>152355.41453546763</v>
      </c>
      <c r="PZ30" s="51">
        <f t="shared" si="179"/>
        <v>124174.74601573427</v>
      </c>
      <c r="QA30" s="51">
        <f t="shared" si="180"/>
        <v>138091.06813229539</v>
      </c>
      <c r="QB30" s="51">
        <f t="shared" si="181"/>
        <v>138020.59550399781</v>
      </c>
      <c r="QC30" s="51">
        <f t="shared" si="182"/>
        <v>115911.91813980753</v>
      </c>
      <c r="QD30" s="51">
        <f t="shared" si="183"/>
        <v>114413.66747802834</v>
      </c>
      <c r="QE30" s="51">
        <f t="shared" si="184"/>
        <v>96272.237045765971</v>
      </c>
      <c r="QF30" s="51">
        <f t="shared" si="185"/>
        <v>65117.097393638745</v>
      </c>
      <c r="QG30" s="51">
        <f t="shared" si="186"/>
        <v>78785.151557608857</v>
      </c>
      <c r="QH30" s="51">
        <f t="shared" si="187"/>
        <v>105780.21366546937</v>
      </c>
      <c r="QI30" s="51">
        <f t="shared" si="188"/>
        <v>111823.33225474507</v>
      </c>
      <c r="QJ30" s="51">
        <f t="shared" si="189"/>
        <v>138560.04870976036</v>
      </c>
      <c r="QK30" s="51">
        <f t="shared" si="190"/>
        <v>164232.39479812124</v>
      </c>
      <c r="QL30" s="51">
        <f t="shared" si="191"/>
        <v>134801.13592799404</v>
      </c>
      <c r="QM30" s="51">
        <f t="shared" si="192"/>
        <v>149414.09091726301</v>
      </c>
      <c r="QN30" s="51">
        <f t="shared" si="193"/>
        <v>149343.0913615094</v>
      </c>
      <c r="QO30" s="51">
        <f t="shared" si="194"/>
        <v>126439.81878298812</v>
      </c>
      <c r="QP30" s="51">
        <f t="shared" si="195"/>
        <v>124691.2459882457</v>
      </c>
      <c r="QQ30" s="51">
        <f t="shared" si="196"/>
        <v>105785.17381250195</v>
      </c>
      <c r="QR30" s="51">
        <f t="shared" si="197"/>
        <v>73191.609316331276</v>
      </c>
      <c r="QS30" s="51">
        <f t="shared" si="198"/>
        <v>87522.692366094561</v>
      </c>
      <c r="QT30" s="51">
        <f t="shared" si="199"/>
        <v>115675.45806062495</v>
      </c>
      <c r="QU30" s="51">
        <f t="shared" si="200"/>
        <v>121924.6977425809</v>
      </c>
      <c r="QV30" s="51">
        <f t="shared" si="201"/>
        <v>149583.87750019255</v>
      </c>
      <c r="QW30" s="51">
        <f t="shared" si="202"/>
        <v>281482.78448714438</v>
      </c>
      <c r="QX30" s="51">
        <f t="shared" si="203"/>
        <v>254802.55606887443</v>
      </c>
      <c r="QY30" s="51">
        <f t="shared" si="204"/>
        <v>270098.82398920436</v>
      </c>
      <c r="QZ30" s="51">
        <f t="shared" si="205"/>
        <v>270101.86529176135</v>
      </c>
      <c r="RA30" s="51">
        <f t="shared" si="206"/>
        <v>254174.40667750273</v>
      </c>
      <c r="RB30" s="51">
        <f t="shared" si="207"/>
        <v>247824.32381866832</v>
      </c>
      <c r="RC30" s="51">
        <f t="shared" si="208"/>
        <v>231733.43952508358</v>
      </c>
      <c r="RD30" s="51">
        <f t="shared" si="209"/>
        <v>201614.08025834322</v>
      </c>
      <c r="RE30" s="51">
        <f t="shared" si="210"/>
        <v>216504.06552415699</v>
      </c>
      <c r="RF30" s="51">
        <f t="shared" si="211"/>
        <v>241876.90212534124</v>
      </c>
      <c r="RG30" s="51">
        <f t="shared" si="212"/>
        <v>246146.82835886325</v>
      </c>
      <c r="RH30" s="51">
        <f t="shared" si="213"/>
        <v>265317.93516214</v>
      </c>
      <c r="RI30" s="51">
        <f t="shared" si="214"/>
        <v>310852.10841172253</v>
      </c>
      <c r="RJ30" s="51">
        <f t="shared" si="215"/>
        <v>283834.62071085809</v>
      </c>
      <c r="RK30" s="51">
        <f t="shared" si="216"/>
        <v>299723.13206605904</v>
      </c>
      <c r="RL30" s="51">
        <f t="shared" si="217"/>
        <v>299739.33218295174</v>
      </c>
      <c r="RM30" s="51">
        <f t="shared" si="218"/>
        <v>284551.67428452789</v>
      </c>
      <c r="RN30" s="51">
        <f t="shared" si="219"/>
        <v>277193.81439737405</v>
      </c>
      <c r="RO30" s="51">
        <f t="shared" si="220"/>
        <v>261103.51954435458</v>
      </c>
      <c r="RP30" s="51">
        <f t="shared" si="221"/>
        <v>230315.74173546329</v>
      </c>
      <c r="RQ30" s="51">
        <f t="shared" si="222"/>
        <v>245766.74252066945</v>
      </c>
      <c r="RR30" s="51">
        <f t="shared" si="223"/>
        <v>271443.77224822575</v>
      </c>
      <c r="RS30" s="51">
        <f t="shared" si="224"/>
        <v>275500.9331561483</v>
      </c>
      <c r="RT30" s="51">
        <f t="shared" si="225"/>
        <v>293786.38359847513</v>
      </c>
      <c r="RU30" s="51"/>
      <c r="RV30" s="51">
        <f t="shared" si="384"/>
        <v>2013184.1944813211</v>
      </c>
      <c r="RW30" s="51">
        <f t="shared" si="384"/>
        <v>2022290.8436237269</v>
      </c>
      <c r="RX30" s="51">
        <f t="shared" si="384"/>
        <v>1379305.4904323195</v>
      </c>
      <c r="RY30" s="51">
        <f t="shared" si="384"/>
        <v>1502605.2865744478</v>
      </c>
      <c r="RZ30" s="51">
        <f t="shared" si="384"/>
        <v>2981678.0112870838</v>
      </c>
      <c r="SA30" s="51">
        <f t="shared" si="384"/>
        <v>3333811.7748568305</v>
      </c>
    </row>
    <row r="31" spans="1:495" x14ac:dyDescent="0.3">
      <c r="A31" s="1">
        <v>304203</v>
      </c>
      <c r="B31" s="1" t="s">
        <v>206</v>
      </c>
      <c r="C31" s="1" t="s">
        <v>167</v>
      </c>
      <c r="D31" s="44">
        <v>0.34043560606060602</v>
      </c>
      <c r="E31" s="1" t="s">
        <v>175</v>
      </c>
      <c r="F31" s="107">
        <f>VLOOKUP(A31,Auxiliar_OPEX_CustosUnit!$A$4:$E$129,COLUMN(Auxiliar_OPEX_CustosUnit!$E$3),0)</f>
        <v>12</v>
      </c>
      <c r="G31" s="107">
        <f>INDEX(Auxiliar_OPEX_Drivers!$B$76:$I$84,MATCH($E31,Auxiliar_OPEX_Drivers!$B$76:$B$84,0),MATCH(YEAR(G$2),Auxiliar_OPEX_Drivers!$B$76:$I$76,0))*$F31</f>
        <v>12</v>
      </c>
      <c r="H31" s="107">
        <f>INDEX(Auxiliar_OPEX_Drivers!$B$76:$I$84,MATCH($E31,Auxiliar_OPEX_Drivers!$B$76:$B$84,0),MATCH(YEAR(H$2),Auxiliar_OPEX_Drivers!$B$76:$I$76,0))*$F31</f>
        <v>12</v>
      </c>
      <c r="I31" s="107">
        <f>INDEX(Auxiliar_OPEX_Drivers!$B$76:$I$84,MATCH($E31,Auxiliar_OPEX_Drivers!$B$76:$B$84,0),MATCH(YEAR(I$2),Auxiliar_OPEX_Drivers!$B$76:$I$76,0))*$F31</f>
        <v>12</v>
      </c>
      <c r="J31" s="107">
        <f>INDEX(Auxiliar_OPEX_Drivers!$B$76:$I$84,MATCH($E31,Auxiliar_OPEX_Drivers!$B$76:$B$84,0),MATCH(YEAR(J$2),Auxiliar_OPEX_Drivers!$B$76:$I$76,0))*$F31</f>
        <v>12</v>
      </c>
      <c r="K31" s="107">
        <f>INDEX(Auxiliar_OPEX_Drivers!$B$76:$I$84,MATCH($E31,Auxiliar_OPEX_Drivers!$B$76:$B$84,0),MATCH(YEAR(K$2),Auxiliar_OPEX_Drivers!$B$76:$I$76,0))*$F31</f>
        <v>12</v>
      </c>
      <c r="L31" s="107">
        <f>INDEX(Auxiliar_OPEX_Drivers!$B$76:$I$84,MATCH($E31,Auxiliar_OPEX_Drivers!$B$76:$B$84,0),MATCH(YEAR(L$2),Auxiliar_OPEX_Drivers!$B$76:$I$76,0))*$F31</f>
        <v>12</v>
      </c>
      <c r="M31" s="107">
        <f>INDEX(Auxiliar_OPEX_Drivers!$B$76:$I$84,MATCH($E31,Auxiliar_OPEX_Drivers!$B$76:$B$84,0),MATCH(YEAR(M$2),Auxiliar_OPEX_Drivers!$B$76:$I$76,0))*$F31</f>
        <v>12</v>
      </c>
      <c r="N31" s="107">
        <f>INDEX(Auxiliar_OPEX_Drivers!$B$76:$I$84,MATCH($E31,Auxiliar_OPEX_Drivers!$B$76:$B$84,0),MATCH(YEAR(N$2),Auxiliar_OPEX_Drivers!$B$76:$I$76,0))*$F31</f>
        <v>12.789191757462069</v>
      </c>
      <c r="O31" s="107">
        <f>INDEX(Auxiliar_OPEX_Drivers!$B$76:$I$84,MATCH($E31,Auxiliar_OPEX_Drivers!$B$76:$B$84,0),MATCH(YEAR(O$2),Auxiliar_OPEX_Drivers!$B$76:$I$76,0))*$F31</f>
        <v>12.789191757462069</v>
      </c>
      <c r="P31" s="107">
        <f>INDEX(Auxiliar_OPEX_Drivers!$B$76:$I$84,MATCH($E31,Auxiliar_OPEX_Drivers!$B$76:$B$84,0),MATCH(YEAR(P$2),Auxiliar_OPEX_Drivers!$B$76:$I$76,0))*$F31</f>
        <v>12.789191757462069</v>
      </c>
      <c r="Q31" s="107">
        <f>INDEX(Auxiliar_OPEX_Drivers!$B$76:$I$84,MATCH($E31,Auxiliar_OPEX_Drivers!$B$76:$B$84,0),MATCH(YEAR(Q$2),Auxiliar_OPEX_Drivers!$B$76:$I$76,0))*$F31</f>
        <v>12.789191757462069</v>
      </c>
      <c r="R31" s="107">
        <f>INDEX(Auxiliar_OPEX_Drivers!$B$76:$I$84,MATCH($E31,Auxiliar_OPEX_Drivers!$B$76:$B$84,0),MATCH(YEAR(R$2),Auxiliar_OPEX_Drivers!$B$76:$I$76,0))*$F31</f>
        <v>12.789191757462069</v>
      </c>
      <c r="S31" s="107">
        <f>INDEX(Auxiliar_OPEX_Drivers!$B$76:$I$84,MATCH($E31,Auxiliar_OPEX_Drivers!$B$76:$B$84,0),MATCH(YEAR(S$2),Auxiliar_OPEX_Drivers!$B$76:$I$76,0))*$F31</f>
        <v>12.789191757462069</v>
      </c>
      <c r="T31" s="107">
        <f>INDEX(Auxiliar_OPEX_Drivers!$B$76:$I$84,MATCH($E31,Auxiliar_OPEX_Drivers!$B$76:$B$84,0),MATCH(YEAR(T$2),Auxiliar_OPEX_Drivers!$B$76:$I$76,0))*$F31</f>
        <v>12.789191757462069</v>
      </c>
      <c r="U31" s="107">
        <f>INDEX(Auxiliar_OPEX_Drivers!$B$76:$I$84,MATCH($E31,Auxiliar_OPEX_Drivers!$B$76:$B$84,0),MATCH(YEAR(U$2),Auxiliar_OPEX_Drivers!$B$76:$I$76,0))*$F31</f>
        <v>12.789191757462069</v>
      </c>
      <c r="V31" s="107">
        <f>INDEX(Auxiliar_OPEX_Drivers!$B$76:$I$84,MATCH($E31,Auxiliar_OPEX_Drivers!$B$76:$B$84,0),MATCH(YEAR(V$2),Auxiliar_OPEX_Drivers!$B$76:$I$76,0))*$F31</f>
        <v>12.789191757462069</v>
      </c>
      <c r="W31" s="107">
        <f>INDEX(Auxiliar_OPEX_Drivers!$B$76:$I$84,MATCH($E31,Auxiliar_OPEX_Drivers!$B$76:$B$84,0),MATCH(YEAR(W$2),Auxiliar_OPEX_Drivers!$B$76:$I$76,0))*$F31</f>
        <v>12.789191757462069</v>
      </c>
      <c r="X31" s="107">
        <f>INDEX(Auxiliar_OPEX_Drivers!$B$76:$I$84,MATCH($E31,Auxiliar_OPEX_Drivers!$B$76:$B$84,0),MATCH(YEAR(X$2),Auxiliar_OPEX_Drivers!$B$76:$I$76,0))*$F31</f>
        <v>12.789191757462069</v>
      </c>
      <c r="Y31" s="107">
        <f>INDEX(Auxiliar_OPEX_Drivers!$B$76:$I$84,MATCH($E31,Auxiliar_OPEX_Drivers!$B$76:$B$84,0),MATCH(YEAR(Y$2),Auxiliar_OPEX_Drivers!$B$76:$I$76,0))*$F31</f>
        <v>12.789191757462069</v>
      </c>
      <c r="Z31" s="107">
        <f>INDEX(Auxiliar_OPEX_Drivers!$B$76:$I$84,MATCH($E31,Auxiliar_OPEX_Drivers!$B$76:$B$84,0),MATCH(YEAR(Z$2),Auxiliar_OPEX_Drivers!$B$76:$I$76,0))*$F31</f>
        <v>13.543629593645969</v>
      </c>
      <c r="AA31" s="107">
        <f>INDEX(Auxiliar_OPEX_Drivers!$B$76:$I$84,MATCH($E31,Auxiliar_OPEX_Drivers!$B$76:$B$84,0),MATCH(YEAR(AA$2),Auxiliar_OPEX_Drivers!$B$76:$I$76,0))*$F31</f>
        <v>13.543629593645969</v>
      </c>
      <c r="AB31" s="107">
        <f>INDEX(Auxiliar_OPEX_Drivers!$B$76:$I$84,MATCH($E31,Auxiliar_OPEX_Drivers!$B$76:$B$84,0),MATCH(YEAR(AB$2),Auxiliar_OPEX_Drivers!$B$76:$I$76,0))*$F31</f>
        <v>13.543629593645969</v>
      </c>
      <c r="AC31" s="107">
        <f>INDEX(Auxiliar_OPEX_Drivers!$B$76:$I$84,MATCH($E31,Auxiliar_OPEX_Drivers!$B$76:$B$84,0),MATCH(YEAR(AC$2),Auxiliar_OPEX_Drivers!$B$76:$I$76,0))*$F31</f>
        <v>13.543629593645969</v>
      </c>
      <c r="AD31" s="107">
        <f>INDEX(Auxiliar_OPEX_Drivers!$B$76:$I$84,MATCH($E31,Auxiliar_OPEX_Drivers!$B$76:$B$84,0),MATCH(YEAR(AD$2),Auxiliar_OPEX_Drivers!$B$76:$I$76,0))*$F31</f>
        <v>13.543629593645969</v>
      </c>
      <c r="AE31" s="107">
        <f>INDEX(Auxiliar_OPEX_Drivers!$B$76:$I$84,MATCH($E31,Auxiliar_OPEX_Drivers!$B$76:$B$84,0),MATCH(YEAR(AE$2),Auxiliar_OPEX_Drivers!$B$76:$I$76,0))*$F31</f>
        <v>13.543629593645969</v>
      </c>
      <c r="AF31" s="107">
        <f>INDEX(Auxiliar_OPEX_Drivers!$B$76:$I$84,MATCH($E31,Auxiliar_OPEX_Drivers!$B$76:$B$84,0),MATCH(YEAR(AF$2),Auxiliar_OPEX_Drivers!$B$76:$I$76,0))*$F31</f>
        <v>13.543629593645969</v>
      </c>
      <c r="AG31" s="107">
        <f>INDEX(Auxiliar_OPEX_Drivers!$B$76:$I$84,MATCH($E31,Auxiliar_OPEX_Drivers!$B$76:$B$84,0),MATCH(YEAR(AG$2),Auxiliar_OPEX_Drivers!$B$76:$I$76,0))*$F31</f>
        <v>13.543629593645969</v>
      </c>
      <c r="AH31" s="107">
        <f>INDEX(Auxiliar_OPEX_Drivers!$B$76:$I$84,MATCH($E31,Auxiliar_OPEX_Drivers!$B$76:$B$84,0),MATCH(YEAR(AH$2),Auxiliar_OPEX_Drivers!$B$76:$I$76,0))*$F31</f>
        <v>13.543629593645969</v>
      </c>
      <c r="AI31" s="107">
        <f>INDEX(Auxiliar_OPEX_Drivers!$B$76:$I$84,MATCH($E31,Auxiliar_OPEX_Drivers!$B$76:$B$84,0),MATCH(YEAR(AI$2),Auxiliar_OPEX_Drivers!$B$76:$I$76,0))*$F31</f>
        <v>13.543629593645969</v>
      </c>
      <c r="AJ31" s="107">
        <f>INDEX(Auxiliar_OPEX_Drivers!$B$76:$I$84,MATCH($E31,Auxiliar_OPEX_Drivers!$B$76:$B$84,0),MATCH(YEAR(AJ$2),Auxiliar_OPEX_Drivers!$B$76:$I$76,0))*$F31</f>
        <v>13.543629593645969</v>
      </c>
      <c r="AK31" s="107">
        <f>INDEX(Auxiliar_OPEX_Drivers!$B$76:$I$84,MATCH($E31,Auxiliar_OPEX_Drivers!$B$76:$B$84,0),MATCH(YEAR(AK$2),Auxiliar_OPEX_Drivers!$B$76:$I$76,0))*$F31</f>
        <v>13.543629593645969</v>
      </c>
      <c r="AL31" s="107">
        <f>INDEX(Auxiliar_OPEX_Drivers!$B$76:$I$84,MATCH($E31,Auxiliar_OPEX_Drivers!$B$76:$B$84,0),MATCH(YEAR(AL$2),Auxiliar_OPEX_Drivers!$B$76:$I$76,0))*$F31</f>
        <v>14.222570673021032</v>
      </c>
      <c r="AM31" s="107">
        <f>INDEX(Auxiliar_OPEX_Drivers!$B$76:$I$84,MATCH($E31,Auxiliar_OPEX_Drivers!$B$76:$B$84,0),MATCH(YEAR(AM$2),Auxiliar_OPEX_Drivers!$B$76:$I$76,0))*$F31</f>
        <v>14.222570673021032</v>
      </c>
      <c r="AN31" s="107">
        <f>INDEX(Auxiliar_OPEX_Drivers!$B$76:$I$84,MATCH($E31,Auxiliar_OPEX_Drivers!$B$76:$B$84,0),MATCH(YEAR(AN$2),Auxiliar_OPEX_Drivers!$B$76:$I$76,0))*$F31</f>
        <v>14.222570673021032</v>
      </c>
      <c r="AO31" s="107">
        <f>INDEX(Auxiliar_OPEX_Drivers!$B$76:$I$84,MATCH($E31,Auxiliar_OPEX_Drivers!$B$76:$B$84,0),MATCH(YEAR(AO$2),Auxiliar_OPEX_Drivers!$B$76:$I$76,0))*$F31</f>
        <v>14.222570673021032</v>
      </c>
      <c r="AP31" s="107">
        <f>INDEX(Auxiliar_OPEX_Drivers!$B$76:$I$84,MATCH($E31,Auxiliar_OPEX_Drivers!$B$76:$B$84,0),MATCH(YEAR(AP$2),Auxiliar_OPEX_Drivers!$B$76:$I$76,0))*$F31</f>
        <v>14.222570673021032</v>
      </c>
      <c r="AQ31" s="107">
        <f>INDEX(Auxiliar_OPEX_Drivers!$B$76:$I$84,MATCH($E31,Auxiliar_OPEX_Drivers!$B$76:$B$84,0),MATCH(YEAR(AQ$2),Auxiliar_OPEX_Drivers!$B$76:$I$76,0))*$F31</f>
        <v>14.222570673021032</v>
      </c>
      <c r="AR31" s="107">
        <f>INDEX(Auxiliar_OPEX_Drivers!$B$76:$I$84,MATCH($E31,Auxiliar_OPEX_Drivers!$B$76:$B$84,0),MATCH(YEAR(AR$2),Auxiliar_OPEX_Drivers!$B$76:$I$76,0))*$F31</f>
        <v>14.222570673021032</v>
      </c>
      <c r="AS31" s="107">
        <f>INDEX(Auxiliar_OPEX_Drivers!$B$76:$I$84,MATCH($E31,Auxiliar_OPEX_Drivers!$B$76:$B$84,0),MATCH(YEAR(AS$2),Auxiliar_OPEX_Drivers!$B$76:$I$76,0))*$F31</f>
        <v>14.222570673021032</v>
      </c>
      <c r="AT31" s="107">
        <f>INDEX(Auxiliar_OPEX_Drivers!$B$76:$I$84,MATCH($E31,Auxiliar_OPEX_Drivers!$B$76:$B$84,0),MATCH(YEAR(AT$2),Auxiliar_OPEX_Drivers!$B$76:$I$76,0))*$F31</f>
        <v>14.222570673021032</v>
      </c>
      <c r="AU31" s="107">
        <f>INDEX(Auxiliar_OPEX_Drivers!$B$76:$I$84,MATCH($E31,Auxiliar_OPEX_Drivers!$B$76:$B$84,0),MATCH(YEAR(AU$2),Auxiliar_OPEX_Drivers!$B$76:$I$76,0))*$F31</f>
        <v>14.222570673021032</v>
      </c>
      <c r="AV31" s="107">
        <f>INDEX(Auxiliar_OPEX_Drivers!$B$76:$I$84,MATCH($E31,Auxiliar_OPEX_Drivers!$B$76:$B$84,0),MATCH(YEAR(AV$2),Auxiliar_OPEX_Drivers!$B$76:$I$76,0))*$F31</f>
        <v>14.222570673021032</v>
      </c>
      <c r="AW31" s="107">
        <f>INDEX(Auxiliar_OPEX_Drivers!$B$76:$I$84,MATCH($E31,Auxiliar_OPEX_Drivers!$B$76:$B$84,0),MATCH(YEAR(AW$2),Auxiliar_OPEX_Drivers!$B$76:$I$76,0))*$F31</f>
        <v>14.222570673021032</v>
      </c>
      <c r="AX31" s="107">
        <f>INDEX(Auxiliar_OPEX_Drivers!$B$76:$I$84,MATCH($E31,Auxiliar_OPEX_Drivers!$B$76:$B$84,0),MATCH(YEAR(AX$2),Auxiliar_OPEX_Drivers!$B$76:$I$76,0))*$F31</f>
        <v>14.912498812997727</v>
      </c>
      <c r="AY31" s="107">
        <f>INDEX(Auxiliar_OPEX_Drivers!$B$76:$I$84,MATCH($E31,Auxiliar_OPEX_Drivers!$B$76:$B$84,0),MATCH(YEAR(AY$2),Auxiliar_OPEX_Drivers!$B$76:$I$76,0))*$F31</f>
        <v>14.912498812997727</v>
      </c>
      <c r="AZ31" s="107">
        <f>INDEX(Auxiliar_OPEX_Drivers!$B$76:$I$84,MATCH($E31,Auxiliar_OPEX_Drivers!$B$76:$B$84,0),MATCH(YEAR(AZ$2),Auxiliar_OPEX_Drivers!$B$76:$I$76,0))*$F31</f>
        <v>14.912498812997727</v>
      </c>
      <c r="BA31" s="107">
        <f>INDEX(Auxiliar_OPEX_Drivers!$B$76:$I$84,MATCH($E31,Auxiliar_OPEX_Drivers!$B$76:$B$84,0),MATCH(YEAR(BA$2),Auxiliar_OPEX_Drivers!$B$76:$I$76,0))*$F31</f>
        <v>14.912498812997727</v>
      </c>
      <c r="BB31" s="107">
        <f>INDEX(Auxiliar_OPEX_Drivers!$B$76:$I$84,MATCH($E31,Auxiliar_OPEX_Drivers!$B$76:$B$84,0),MATCH(YEAR(BB$2),Auxiliar_OPEX_Drivers!$B$76:$I$76,0))*$F31</f>
        <v>14.912498812997727</v>
      </c>
      <c r="BC31" s="107">
        <f>INDEX(Auxiliar_OPEX_Drivers!$B$76:$I$84,MATCH($E31,Auxiliar_OPEX_Drivers!$B$76:$B$84,0),MATCH(YEAR(BC$2),Auxiliar_OPEX_Drivers!$B$76:$I$76,0))*$F31</f>
        <v>14.912498812997727</v>
      </c>
      <c r="BD31" s="107">
        <f>INDEX(Auxiliar_OPEX_Drivers!$B$76:$I$84,MATCH($E31,Auxiliar_OPEX_Drivers!$B$76:$B$84,0),MATCH(YEAR(BD$2),Auxiliar_OPEX_Drivers!$B$76:$I$76,0))*$F31</f>
        <v>14.912498812997727</v>
      </c>
      <c r="BE31" s="107">
        <f>INDEX(Auxiliar_OPEX_Drivers!$B$76:$I$84,MATCH($E31,Auxiliar_OPEX_Drivers!$B$76:$B$84,0),MATCH(YEAR(BE$2),Auxiliar_OPEX_Drivers!$B$76:$I$76,0))*$F31</f>
        <v>14.912498812997727</v>
      </c>
      <c r="BF31" s="107">
        <f>INDEX(Auxiliar_OPEX_Drivers!$B$76:$I$84,MATCH($E31,Auxiliar_OPEX_Drivers!$B$76:$B$84,0),MATCH(YEAR(BF$2),Auxiliar_OPEX_Drivers!$B$76:$I$76,0))*$F31</f>
        <v>14.912498812997727</v>
      </c>
      <c r="BG31" s="107">
        <f>INDEX(Auxiliar_OPEX_Drivers!$B$76:$I$84,MATCH($E31,Auxiliar_OPEX_Drivers!$B$76:$B$84,0),MATCH(YEAR(BG$2),Auxiliar_OPEX_Drivers!$B$76:$I$76,0))*$F31</f>
        <v>14.912498812997727</v>
      </c>
      <c r="BH31" s="107">
        <f>INDEX(Auxiliar_OPEX_Drivers!$B$76:$I$84,MATCH($E31,Auxiliar_OPEX_Drivers!$B$76:$B$84,0),MATCH(YEAR(BH$2),Auxiliar_OPEX_Drivers!$B$76:$I$76,0))*$F31</f>
        <v>14.912498812997727</v>
      </c>
      <c r="BI31" s="107">
        <f>INDEX(Auxiliar_OPEX_Drivers!$B$76:$I$84,MATCH($E31,Auxiliar_OPEX_Drivers!$B$76:$B$84,0),MATCH(YEAR(BI$2),Auxiliar_OPEX_Drivers!$B$76:$I$76,0))*$F31</f>
        <v>14.912498812997727</v>
      </c>
      <c r="BJ31" s="107">
        <f>INDEX(Auxiliar_OPEX_Drivers!$B$76:$I$84,MATCH($E31,Auxiliar_OPEX_Drivers!$B$76:$B$84,0),MATCH(YEAR(BJ$2),Auxiliar_OPEX_Drivers!$B$76:$I$76,0))*$F31</f>
        <v>15.494075837183052</v>
      </c>
      <c r="BK31" s="107">
        <f>INDEX(Auxiliar_OPEX_Drivers!$B$76:$I$84,MATCH($E31,Auxiliar_OPEX_Drivers!$B$76:$B$84,0),MATCH(YEAR(BK$2),Auxiliar_OPEX_Drivers!$B$76:$I$76,0))*$F31</f>
        <v>15.494075837183052</v>
      </c>
      <c r="BL31" s="107">
        <f>INDEX(Auxiliar_OPEX_Drivers!$B$76:$I$84,MATCH($E31,Auxiliar_OPEX_Drivers!$B$76:$B$84,0),MATCH(YEAR(BL$2),Auxiliar_OPEX_Drivers!$B$76:$I$76,0))*$F31</f>
        <v>15.494075837183052</v>
      </c>
      <c r="BM31" s="107">
        <f>INDEX(Auxiliar_OPEX_Drivers!$B$76:$I$84,MATCH($E31,Auxiliar_OPEX_Drivers!$B$76:$B$84,0),MATCH(YEAR(BM$2),Auxiliar_OPEX_Drivers!$B$76:$I$76,0))*$F31</f>
        <v>15.494075837183052</v>
      </c>
      <c r="BN31" s="107">
        <f>INDEX(Auxiliar_OPEX_Drivers!$B$76:$I$84,MATCH($E31,Auxiliar_OPEX_Drivers!$B$76:$B$84,0),MATCH(YEAR(BN$2),Auxiliar_OPEX_Drivers!$B$76:$I$76,0))*$F31</f>
        <v>15.494075837183052</v>
      </c>
      <c r="BO31" s="107">
        <f>INDEX(Auxiliar_OPEX_Drivers!$B$76:$I$84,MATCH($E31,Auxiliar_OPEX_Drivers!$B$76:$B$84,0),MATCH(YEAR(BO$2),Auxiliar_OPEX_Drivers!$B$76:$I$76,0))*$F31</f>
        <v>15.494075837183052</v>
      </c>
      <c r="BP31" s="107">
        <f>INDEX(Auxiliar_OPEX_Drivers!$B$76:$I$84,MATCH($E31,Auxiliar_OPEX_Drivers!$B$76:$B$84,0),MATCH(YEAR(BP$2),Auxiliar_OPEX_Drivers!$B$76:$I$76,0))*$F31</f>
        <v>15.494075837183052</v>
      </c>
      <c r="BQ31" s="107">
        <f>INDEX(Auxiliar_OPEX_Drivers!$B$76:$I$84,MATCH($E31,Auxiliar_OPEX_Drivers!$B$76:$B$84,0),MATCH(YEAR(BQ$2),Auxiliar_OPEX_Drivers!$B$76:$I$76,0))*$F31</f>
        <v>15.494075837183052</v>
      </c>
      <c r="BR31" s="107">
        <f>INDEX(Auxiliar_OPEX_Drivers!$B$76:$I$84,MATCH($E31,Auxiliar_OPEX_Drivers!$B$76:$B$84,0),MATCH(YEAR(BR$2),Auxiliar_OPEX_Drivers!$B$76:$I$76,0))*$F31</f>
        <v>15.494075837183052</v>
      </c>
      <c r="BS31" s="107">
        <f>INDEX(Auxiliar_OPEX_Drivers!$B$76:$I$84,MATCH($E31,Auxiliar_OPEX_Drivers!$B$76:$B$84,0),MATCH(YEAR(BS$2),Auxiliar_OPEX_Drivers!$B$76:$I$76,0))*$F31</f>
        <v>15.494075837183052</v>
      </c>
      <c r="BT31" s="107">
        <f>INDEX(Auxiliar_OPEX_Drivers!$B$76:$I$84,MATCH($E31,Auxiliar_OPEX_Drivers!$B$76:$B$84,0),MATCH(YEAR(BT$2),Auxiliar_OPEX_Drivers!$B$76:$I$76,0))*$F31</f>
        <v>15.494075837183052</v>
      </c>
      <c r="BU31" s="107">
        <f>INDEX(Auxiliar_OPEX_Drivers!$B$76:$I$84,MATCH($E31,Auxiliar_OPEX_Drivers!$B$76:$B$84,0),MATCH(YEAR(BU$2),Auxiliar_OPEX_Drivers!$B$76:$I$76,0))*$F31</f>
        <v>15.494075837183052</v>
      </c>
      <c r="BV31" s="107">
        <f>INDEX(Auxiliar_OPEX_Drivers!$B$76:$I$84,MATCH($E31,Auxiliar_OPEX_Drivers!$B$76:$B$84,0),MATCH(YEAR(BV$2),Auxiliar_OPEX_Drivers!$B$76:$I$76,0))*$F31</f>
        <v>16.077851901976043</v>
      </c>
      <c r="BW31" s="107">
        <f>INDEX(Auxiliar_OPEX_Drivers!$B$76:$I$84,MATCH($E31,Auxiliar_OPEX_Drivers!$B$76:$B$84,0),MATCH(YEAR(BW$2),Auxiliar_OPEX_Drivers!$B$76:$I$76,0))*$F31</f>
        <v>16.077851901976043</v>
      </c>
      <c r="BX31" s="107">
        <f>INDEX(Auxiliar_OPEX_Drivers!$B$76:$I$84,MATCH($E31,Auxiliar_OPEX_Drivers!$B$76:$B$84,0),MATCH(YEAR(BX$2),Auxiliar_OPEX_Drivers!$B$76:$I$76,0))*$F31</f>
        <v>16.077851901976043</v>
      </c>
      <c r="BY31" s="107">
        <f>INDEX(Auxiliar_OPEX_Drivers!$B$76:$I$84,MATCH($E31,Auxiliar_OPEX_Drivers!$B$76:$B$84,0),MATCH(YEAR(BY$2),Auxiliar_OPEX_Drivers!$B$76:$I$76,0))*$F31</f>
        <v>16.077851901976043</v>
      </c>
      <c r="BZ31" s="107">
        <f>INDEX(Auxiliar_OPEX_Drivers!$B$76:$I$84,MATCH($E31,Auxiliar_OPEX_Drivers!$B$76:$B$84,0),MATCH(YEAR(BZ$2),Auxiliar_OPEX_Drivers!$B$76:$I$76,0))*$F31</f>
        <v>16.077851901976043</v>
      </c>
      <c r="CA31" s="107">
        <f>INDEX(Auxiliar_OPEX_Drivers!$B$76:$I$84,MATCH($E31,Auxiliar_OPEX_Drivers!$B$76:$B$84,0),MATCH(YEAR(CA$2),Auxiliar_OPEX_Drivers!$B$76:$I$76,0))*$F31</f>
        <v>16.077851901976043</v>
      </c>
      <c r="CB31" s="107">
        <f>INDEX(Auxiliar_OPEX_Drivers!$B$76:$I$84,MATCH($E31,Auxiliar_OPEX_Drivers!$B$76:$B$84,0),MATCH(YEAR(CB$2),Auxiliar_OPEX_Drivers!$B$76:$I$76,0))*$F31</f>
        <v>16.077851901976043</v>
      </c>
      <c r="CC31" s="107">
        <f>INDEX(Auxiliar_OPEX_Drivers!$B$76:$I$84,MATCH($E31,Auxiliar_OPEX_Drivers!$B$76:$B$84,0),MATCH(YEAR(CC$2),Auxiliar_OPEX_Drivers!$B$76:$I$76,0))*$F31</f>
        <v>16.077851901976043</v>
      </c>
      <c r="CD31" s="107">
        <f>INDEX(Auxiliar_OPEX_Drivers!$B$76:$I$84,MATCH($E31,Auxiliar_OPEX_Drivers!$B$76:$B$84,0),MATCH(YEAR(CD$2),Auxiliar_OPEX_Drivers!$B$76:$I$76,0))*$F31</f>
        <v>16.077851901976043</v>
      </c>
      <c r="CE31" s="107">
        <f>INDEX(Auxiliar_OPEX_Drivers!$B$76:$I$84,MATCH($E31,Auxiliar_OPEX_Drivers!$B$76:$B$84,0),MATCH(YEAR(CE$2),Auxiliar_OPEX_Drivers!$B$76:$I$76,0))*$F31</f>
        <v>16.077851901976043</v>
      </c>
      <c r="CF31" s="107">
        <f>INDEX(Auxiliar_OPEX_Drivers!$B$76:$I$84,MATCH($E31,Auxiliar_OPEX_Drivers!$B$76:$B$84,0),MATCH(YEAR(CF$2),Auxiliar_OPEX_Drivers!$B$76:$I$76,0))*$F31</f>
        <v>16.077851901976043</v>
      </c>
      <c r="CG31" s="107">
        <f>INDEX(Auxiliar_OPEX_Drivers!$B$76:$I$84,MATCH($E31,Auxiliar_OPEX_Drivers!$B$76:$B$84,0),MATCH(YEAR(CG$2),Auxiliar_OPEX_Drivers!$B$76:$I$76,0))*$F31</f>
        <v>16.077851901976043</v>
      </c>
      <c r="CI31" s="51">
        <f>INDEX(Auxiliar_OPEX_CustosUnit!$A$1:$R$129,MATCH(Auxiliar_OPEX_P!$A31,Auxiliar_OPEX_CustosUnit!$A$1:$A$129,0),MATCH(CI$2,Auxiliar_OPEX_CustosUnit!$A$3:$Q$3,0))*(1-DRE_Auxiliar!$A$5)</f>
        <v>15011.189471616066</v>
      </c>
      <c r="CJ31" s="51">
        <f>INDEX(Auxiliar_OPEX_CustosUnit!$A$1:$R$129,MATCH(Auxiliar_OPEX_P!$A31,Auxiliar_OPEX_CustosUnit!$A$1:$A$129,0),MATCH(CJ$2,Auxiliar_OPEX_CustosUnit!$A$3:$Q$3,0))*(1-DRE_Auxiliar!$A$5)</f>
        <v>15516.415538714849</v>
      </c>
      <c r="CK31" s="51">
        <f>INDEX(Auxiliar_OPEX_CustosUnit!$A$1:$R$129,MATCH(Auxiliar_OPEX_P!$A31,Auxiliar_OPEX_CustosUnit!$A$1:$A$129,0),MATCH(CK$2,Auxiliar_OPEX_CustosUnit!$A$3:$Q$3,0))*(1-DRE_Auxiliar!$A$5)</f>
        <v>16165.566905593534</v>
      </c>
      <c r="CL31" s="51">
        <f>INDEX(Auxiliar_OPEX_CustosUnit!$A$1:$R$129,MATCH(Auxiliar_OPEX_P!$A31,Auxiliar_OPEX_CustosUnit!$A$1:$A$129,0),MATCH(CL$2,Auxiliar_OPEX_CustosUnit!$A$3:$Q$3,0))*(1-DRE_Auxiliar!$A$5)</f>
        <v>16159.350786265253</v>
      </c>
      <c r="CM31" s="51">
        <f>INDEX(Auxiliar_OPEX_CustosUnit!$A$1:$R$129,MATCH(Auxiliar_OPEX_P!$A31,Auxiliar_OPEX_CustosUnit!$A$1:$A$129,0),MATCH(CM$2,Auxiliar_OPEX_CustosUnit!$A$3:$Q$3,0))*(1-DRE_Auxiliar!$A$5)</f>
        <v>16169.963190481554</v>
      </c>
      <c r="CN31" s="51">
        <f>INDEX(Auxiliar_OPEX_CustosUnit!$A$1:$R$129,MATCH(Auxiliar_OPEX_P!$A31,Auxiliar_OPEX_CustosUnit!$A$1:$A$129,0),MATCH(CN$2,Auxiliar_OPEX_CustosUnit!$A$3:$Q$3,0))*(1-DRE_Auxiliar!$A$5)</f>
        <v>17280.929919964216</v>
      </c>
      <c r="CO31" s="51">
        <f>INDEX(Auxiliar_OPEX_CustosUnit!$A$1:$R$129,MATCH(Auxiliar_OPEX_P!$A31,Auxiliar_OPEX_CustosUnit!$A$1:$A$129,0),MATCH(CO$2,Auxiliar_OPEX_CustosUnit!$A$3:$Q$3,0))*(1-DRE_Auxiliar!$A$5)</f>
        <v>16677.287777072368</v>
      </c>
      <c r="CP31" s="51">
        <f>INDEX(Auxiliar_OPEX_CustosUnit!$A$1:$R$129,MATCH(Auxiliar_OPEX_P!$A31,Auxiliar_OPEX_CustosUnit!$A$1:$A$129,0),MATCH(CP$2,Auxiliar_OPEX_CustosUnit!$A$3:$Q$3,0))*(1-DRE_Auxiliar!$A$5)</f>
        <v>17216.659607660422</v>
      </c>
      <c r="CQ31" s="51">
        <f>INDEX(Auxiliar_OPEX_CustosUnit!$A$1:$R$129,MATCH(Auxiliar_OPEX_P!$A31,Auxiliar_OPEX_CustosUnit!$A$1:$A$129,0),MATCH(CQ$2,Auxiliar_OPEX_CustosUnit!$A$3:$Q$3,0))*(1-DRE_Auxiliar!$A$5)</f>
        <v>17221.878456517894</v>
      </c>
      <c r="CR31" s="51">
        <f>INDEX(Auxiliar_OPEX_CustosUnit!$A$1:$R$129,MATCH(Auxiliar_OPEX_P!$A31,Auxiliar_OPEX_CustosUnit!$A$1:$A$129,0),MATCH(CR$2,Auxiliar_OPEX_CustosUnit!$A$3:$Q$3,0))*(1-DRE_Auxiliar!$A$5)</f>
        <v>17221.878456517894</v>
      </c>
      <c r="CS31" s="51">
        <f>INDEX(Auxiliar_OPEX_CustosUnit!$A$1:$R$129,MATCH(Auxiliar_OPEX_P!$A31,Auxiliar_OPEX_CustosUnit!$A$1:$A$129,0),MATCH(CS$2,Auxiliar_OPEX_CustosUnit!$A$3:$Q$3,0))*(1-DRE_Auxiliar!$A$5)</f>
        <v>16682.506625929836</v>
      </c>
      <c r="CT31" s="51">
        <f>INDEX(Auxiliar_OPEX_CustosUnit!$A$1:$R$129,MATCH(Auxiliar_OPEX_P!$A31,Auxiliar_OPEX_CustosUnit!$A$1:$A$129,0),MATCH(CT$2,Auxiliar_OPEX_CustosUnit!$A$3:$Q$3,0))*(1-DRE_Auxiliar!$A$5)</f>
        <v>16390.536750543652</v>
      </c>
      <c r="CU31" s="53">
        <f t="shared" si="227"/>
        <v>15011.189471616066</v>
      </c>
      <c r="CV31" s="53">
        <f t="shared" si="228"/>
        <v>15516.415538714849</v>
      </c>
      <c r="CW31" s="53">
        <f t="shared" si="229"/>
        <v>16165.566905593534</v>
      </c>
      <c r="CX31" s="53">
        <f t="shared" si="230"/>
        <v>16159.350786265253</v>
      </c>
      <c r="CY31" s="53">
        <f t="shared" si="231"/>
        <v>16169.963190481554</v>
      </c>
      <c r="CZ31" s="53">
        <f t="shared" si="232"/>
        <v>17280.929919964216</v>
      </c>
      <c r="DA31" s="53">
        <f t="shared" si="233"/>
        <v>16677.287777072368</v>
      </c>
      <c r="DB31" s="53">
        <f t="shared" si="234"/>
        <v>17216.659607660422</v>
      </c>
      <c r="DC31" s="53">
        <f t="shared" si="235"/>
        <v>17221.878456517894</v>
      </c>
      <c r="DD31" s="53">
        <f t="shared" si="236"/>
        <v>17221.878456517894</v>
      </c>
      <c r="DE31" s="53">
        <f t="shared" si="237"/>
        <v>16682.506625929836</v>
      </c>
      <c r="DF31" s="53">
        <f t="shared" si="238"/>
        <v>16390.536750543652</v>
      </c>
      <c r="DG31" s="53">
        <f t="shared" si="239"/>
        <v>15011.189471616066</v>
      </c>
      <c r="DH31" s="53">
        <f t="shared" si="240"/>
        <v>15516.415538714849</v>
      </c>
      <c r="DI31" s="53">
        <f t="shared" si="241"/>
        <v>16165.566905593534</v>
      </c>
      <c r="DJ31" s="53">
        <f t="shared" si="242"/>
        <v>16159.350786265253</v>
      </c>
      <c r="DK31" s="53">
        <f t="shared" si="243"/>
        <v>16169.963190481554</v>
      </c>
      <c r="DL31" s="53">
        <f t="shared" si="244"/>
        <v>17280.929919964216</v>
      </c>
      <c r="DM31" s="53">
        <f t="shared" si="245"/>
        <v>16677.287777072368</v>
      </c>
      <c r="DN31" s="53">
        <f t="shared" si="246"/>
        <v>17216.659607660422</v>
      </c>
      <c r="DO31" s="53">
        <f t="shared" si="247"/>
        <v>17221.878456517894</v>
      </c>
      <c r="DP31" s="53">
        <f t="shared" si="248"/>
        <v>17221.878456517894</v>
      </c>
      <c r="DQ31" s="53">
        <f t="shared" si="249"/>
        <v>16682.506625929836</v>
      </c>
      <c r="DR31" s="53">
        <f t="shared" si="250"/>
        <v>16390.536750543652</v>
      </c>
      <c r="DS31" s="53">
        <f t="shared" si="251"/>
        <v>15011.189471616066</v>
      </c>
      <c r="DT31" s="53">
        <f t="shared" si="252"/>
        <v>15516.415538714849</v>
      </c>
      <c r="DU31" s="53">
        <f t="shared" si="253"/>
        <v>16165.566905593534</v>
      </c>
      <c r="DV31" s="53">
        <f t="shared" si="254"/>
        <v>16159.350786265253</v>
      </c>
      <c r="DW31" s="53">
        <f t="shared" si="255"/>
        <v>16169.963190481554</v>
      </c>
      <c r="DX31" s="53">
        <f t="shared" si="256"/>
        <v>17280.929919964216</v>
      </c>
      <c r="DY31" s="53">
        <f t="shared" si="257"/>
        <v>16677.287777072368</v>
      </c>
      <c r="DZ31" s="53">
        <f t="shared" si="258"/>
        <v>17216.659607660422</v>
      </c>
      <c r="EA31" s="53">
        <f t="shared" si="259"/>
        <v>17221.878456517894</v>
      </c>
      <c r="EB31" s="53">
        <f t="shared" si="260"/>
        <v>17221.878456517894</v>
      </c>
      <c r="EC31" s="53">
        <f t="shared" si="261"/>
        <v>16682.506625929836</v>
      </c>
      <c r="ED31" s="53">
        <f t="shared" si="262"/>
        <v>16390.536750543652</v>
      </c>
      <c r="EE31" s="53">
        <f t="shared" si="263"/>
        <v>15011.189471616066</v>
      </c>
      <c r="EF31" s="53">
        <f t="shared" si="264"/>
        <v>15516.415538714849</v>
      </c>
      <c r="EG31" s="53">
        <f t="shared" si="265"/>
        <v>16165.566905593534</v>
      </c>
      <c r="EH31" s="53">
        <f t="shared" si="266"/>
        <v>16159.350786265253</v>
      </c>
      <c r="EI31" s="53">
        <f t="shared" si="267"/>
        <v>16169.963190481554</v>
      </c>
      <c r="EJ31" s="53">
        <f t="shared" si="268"/>
        <v>17280.929919964216</v>
      </c>
      <c r="EK31" s="53">
        <f t="shared" si="269"/>
        <v>16677.287777072368</v>
      </c>
      <c r="EL31" s="53">
        <f t="shared" si="270"/>
        <v>17216.659607660422</v>
      </c>
      <c r="EM31" s="53">
        <f t="shared" si="271"/>
        <v>17221.878456517894</v>
      </c>
      <c r="EN31" s="53">
        <f t="shared" si="272"/>
        <v>17221.878456517894</v>
      </c>
      <c r="EO31" s="53">
        <f t="shared" si="273"/>
        <v>16682.506625929836</v>
      </c>
      <c r="EP31" s="53">
        <f t="shared" si="274"/>
        <v>16390.536750543652</v>
      </c>
      <c r="EQ31" s="53">
        <f t="shared" si="275"/>
        <v>15011.189471616066</v>
      </c>
      <c r="ER31" s="53">
        <f t="shared" si="276"/>
        <v>15516.415538714849</v>
      </c>
      <c r="ES31" s="53">
        <f t="shared" si="277"/>
        <v>16165.566905593534</v>
      </c>
      <c r="ET31" s="53">
        <f t="shared" si="278"/>
        <v>16159.350786265253</v>
      </c>
      <c r="EU31" s="53">
        <f t="shared" si="279"/>
        <v>16169.963190481554</v>
      </c>
      <c r="EV31" s="53">
        <f t="shared" si="280"/>
        <v>17280.929919964216</v>
      </c>
      <c r="EW31" s="53">
        <f t="shared" si="281"/>
        <v>16677.287777072368</v>
      </c>
      <c r="EX31" s="53">
        <f t="shared" si="282"/>
        <v>17216.659607660422</v>
      </c>
      <c r="EY31" s="53">
        <f t="shared" si="283"/>
        <v>17221.878456517894</v>
      </c>
      <c r="EZ31" s="53">
        <f t="shared" si="284"/>
        <v>17221.878456517894</v>
      </c>
      <c r="FA31" s="53">
        <f t="shared" si="285"/>
        <v>16682.506625929836</v>
      </c>
      <c r="FB31" s="53">
        <f t="shared" si="286"/>
        <v>16390.536750543652</v>
      </c>
      <c r="FC31" s="53">
        <f t="shared" si="287"/>
        <v>15011.189471616066</v>
      </c>
      <c r="FD31" s="53">
        <f t="shared" si="288"/>
        <v>15516.415538714849</v>
      </c>
      <c r="FE31" s="53">
        <f t="shared" si="289"/>
        <v>16165.566905593534</v>
      </c>
      <c r="FF31" s="53">
        <f t="shared" si="290"/>
        <v>16159.350786265253</v>
      </c>
      <c r="FG31" s="53">
        <f t="shared" si="291"/>
        <v>16169.963190481554</v>
      </c>
      <c r="FH31" s="53">
        <f t="shared" si="292"/>
        <v>17280.929919964216</v>
      </c>
      <c r="FI31" s="53">
        <f t="shared" si="293"/>
        <v>16677.287777072368</v>
      </c>
      <c r="FJ31" s="53">
        <f t="shared" si="294"/>
        <v>17216.659607660422</v>
      </c>
      <c r="FK31" s="53">
        <f t="shared" si="295"/>
        <v>17221.878456517894</v>
      </c>
      <c r="FL31" s="53">
        <f t="shared" si="296"/>
        <v>17221.878456517894</v>
      </c>
      <c r="FM31" s="53">
        <f t="shared" si="297"/>
        <v>16682.506625929836</v>
      </c>
      <c r="FN31" s="53">
        <f t="shared" si="298"/>
        <v>16390.536750543652</v>
      </c>
      <c r="FP31" s="51">
        <f t="shared" si="299"/>
        <v>127981.58366102733</v>
      </c>
      <c r="FQ31" s="51">
        <f t="shared" si="306"/>
        <v>136774.63283244407</v>
      </c>
      <c r="FR31" s="51">
        <f t="shared" si="307"/>
        <v>131996.94246285121</v>
      </c>
      <c r="FS31" s="51">
        <f t="shared" si="308"/>
        <v>136265.94791744871</v>
      </c>
      <c r="FT31" s="51">
        <f t="shared" si="309"/>
        <v>136307.25392005357</v>
      </c>
      <c r="FU31" s="51">
        <f t="shared" si="310"/>
        <v>136307.25392005357</v>
      </c>
      <c r="FV31" s="51">
        <f t="shared" si="311"/>
        <v>132038.24846545607</v>
      </c>
      <c r="FW31" s="51">
        <f t="shared" si="312"/>
        <v>129727.37325856426</v>
      </c>
      <c r="FX31" s="51">
        <f t="shared" si="313"/>
        <v>126623.81915696514</v>
      </c>
      <c r="FY31" s="51">
        <f t="shared" si="314"/>
        <v>130885.55033254359</v>
      </c>
      <c r="FZ31" s="51">
        <f t="shared" si="315"/>
        <v>136361.33394320068</v>
      </c>
      <c r="GA31" s="51">
        <f t="shared" si="316"/>
        <v>136308.89913973818</v>
      </c>
      <c r="GB31" s="51">
        <f t="shared" si="317"/>
        <v>136398.41790537941</v>
      </c>
      <c r="GC31" s="51">
        <f t="shared" si="318"/>
        <v>145769.75057088287</v>
      </c>
      <c r="GD31" s="51">
        <f t="shared" si="319"/>
        <v>140677.85071300762</v>
      </c>
      <c r="GE31" s="51">
        <f t="shared" si="320"/>
        <v>145227.6114940492</v>
      </c>
      <c r="GF31" s="51">
        <f t="shared" si="321"/>
        <v>145271.63402638654</v>
      </c>
      <c r="GG31" s="51">
        <f t="shared" si="322"/>
        <v>145271.63402638654</v>
      </c>
      <c r="GH31" s="51">
        <f t="shared" si="323"/>
        <v>140721.87324534493</v>
      </c>
      <c r="GI31" s="51">
        <f t="shared" si="324"/>
        <v>138259.02106630293</v>
      </c>
      <c r="GJ31" s="51">
        <f t="shared" si="325"/>
        <v>134093.39205459441</v>
      </c>
      <c r="GK31" s="51">
        <f t="shared" si="326"/>
        <v>138606.5238900015</v>
      </c>
      <c r="GL31" s="51">
        <f t="shared" si="327"/>
        <v>144405.32543775573</v>
      </c>
      <c r="GM31" s="51">
        <f t="shared" si="328"/>
        <v>144349.79749123813</v>
      </c>
      <c r="GN31" s="51">
        <f t="shared" si="329"/>
        <v>144444.59699276392</v>
      </c>
      <c r="GO31" s="51">
        <f t="shared" si="330"/>
        <v>154368.74707412926</v>
      </c>
      <c r="GP31" s="51">
        <f t="shared" si="331"/>
        <v>148976.47468422132</v>
      </c>
      <c r="GQ31" s="51">
        <f t="shared" si="332"/>
        <v>153794.62706841488</v>
      </c>
      <c r="GR31" s="51">
        <f t="shared" si="333"/>
        <v>153841.24650168774</v>
      </c>
      <c r="GS31" s="51">
        <f t="shared" si="334"/>
        <v>153841.24650168774</v>
      </c>
      <c r="GT31" s="51">
        <f t="shared" si="335"/>
        <v>149023.09411749418</v>
      </c>
      <c r="GU31" s="51">
        <f t="shared" si="336"/>
        <v>146414.95763088731</v>
      </c>
      <c r="GV31" s="51">
        <f t="shared" si="337"/>
        <v>140815.48318305545</v>
      </c>
      <c r="GW31" s="51">
        <f t="shared" si="338"/>
        <v>145554.85796009839</v>
      </c>
      <c r="GX31" s="51">
        <f t="shared" si="339"/>
        <v>151644.35297039102</v>
      </c>
      <c r="GY31" s="51">
        <f t="shared" si="340"/>
        <v>151586.04141231024</v>
      </c>
      <c r="GZ31" s="51">
        <f t="shared" si="341"/>
        <v>151685.59320534291</v>
      </c>
      <c r="HA31" s="51">
        <f t="shared" si="342"/>
        <v>162107.24014466154</v>
      </c>
      <c r="HB31" s="51">
        <f t="shared" si="343"/>
        <v>156444.65356671601</v>
      </c>
      <c r="HC31" s="51">
        <f t="shared" si="344"/>
        <v>161504.33954850977</v>
      </c>
      <c r="HD31" s="51">
        <f t="shared" si="345"/>
        <v>161553.29601028209</v>
      </c>
      <c r="HE31" s="51">
        <f t="shared" si="346"/>
        <v>161553.29601028209</v>
      </c>
      <c r="HF31" s="51">
        <f t="shared" si="347"/>
        <v>156493.6100284883</v>
      </c>
      <c r="HG31" s="51">
        <f t="shared" si="348"/>
        <v>153754.72786627573</v>
      </c>
      <c r="HH31" s="51">
        <f t="shared" si="349"/>
        <v>147646.3555074725</v>
      </c>
      <c r="HI31" s="51">
        <f t="shared" si="350"/>
        <v>152615.63443473916</v>
      </c>
      <c r="HJ31" s="51">
        <f t="shared" si="351"/>
        <v>159000.52709588109</v>
      </c>
      <c r="HK31" s="51">
        <f t="shared" si="352"/>
        <v>158939.38688004704</v>
      </c>
      <c r="HL31" s="51">
        <f t="shared" si="353"/>
        <v>159043.76786921994</v>
      </c>
      <c r="HM31" s="51">
        <f t="shared" si="354"/>
        <v>169970.9624801685</v>
      </c>
      <c r="HN31" s="51">
        <f t="shared" si="355"/>
        <v>164033.68731638315</v>
      </c>
      <c r="HO31" s="51">
        <f t="shared" si="356"/>
        <v>169338.81554758031</v>
      </c>
      <c r="HP31" s="51">
        <f t="shared" si="357"/>
        <v>169390.14685714824</v>
      </c>
      <c r="HQ31" s="51">
        <f t="shared" si="358"/>
        <v>169390.14685714824</v>
      </c>
      <c r="HR31" s="51">
        <f t="shared" si="359"/>
        <v>164085.01862595102</v>
      </c>
      <c r="HS31" s="51">
        <f t="shared" si="360"/>
        <v>161213.27497763772</v>
      </c>
      <c r="HT31" s="51">
        <f t="shared" si="361"/>
        <v>153404.46011117595</v>
      </c>
      <c r="HU31" s="51">
        <f t="shared" si="362"/>
        <v>158567.53744118568</v>
      </c>
      <c r="HV31" s="51">
        <f t="shared" si="363"/>
        <v>165201.43645063811</v>
      </c>
      <c r="HW31" s="51">
        <f t="shared" si="364"/>
        <v>165137.91180914684</v>
      </c>
      <c r="HX31" s="51">
        <f t="shared" si="365"/>
        <v>165246.36358389538</v>
      </c>
      <c r="HY31" s="51">
        <f t="shared" si="366"/>
        <v>176599.71114239629</v>
      </c>
      <c r="HZ31" s="51">
        <f t="shared" si="367"/>
        <v>170430.88639964204</v>
      </c>
      <c r="IA31" s="51">
        <f t="shared" si="368"/>
        <v>175942.91092154884</v>
      </c>
      <c r="IB31" s="51">
        <f t="shared" si="305"/>
        <v>175996.24411628977</v>
      </c>
      <c r="IC31" s="51">
        <f t="shared" si="369"/>
        <v>175996.24411628977</v>
      </c>
      <c r="ID31" s="51">
        <f t="shared" si="370"/>
        <v>170484.21959438291</v>
      </c>
      <c r="IE31" s="51">
        <f t="shared" si="371"/>
        <v>167500.47995222895</v>
      </c>
      <c r="IF31" s="51">
        <f t="shared" si="372"/>
        <v>159184.33707747309</v>
      </c>
      <c r="IG31" s="51">
        <f t="shared" si="373"/>
        <v>164541.94559460288</v>
      </c>
      <c r="IH31" s="51">
        <f t="shared" si="374"/>
        <v>171425.79248727646</v>
      </c>
      <c r="II31" s="51">
        <f t="shared" si="375"/>
        <v>171359.8744042133</v>
      </c>
      <c r="IJ31" s="51">
        <f t="shared" si="376"/>
        <v>171472.41235686286</v>
      </c>
      <c r="IK31" s="51">
        <f t="shared" si="377"/>
        <v>183253.52421893214</v>
      </c>
      <c r="IL31" s="51">
        <f t="shared" si="378"/>
        <v>176852.27436928122</v>
      </c>
      <c r="IM31" s="51">
        <f t="shared" si="379"/>
        <v>182571.97749159342</v>
      </c>
      <c r="IN31" s="51">
        <f t="shared" si="380"/>
        <v>182627.32014097206</v>
      </c>
      <c r="IO31" s="51">
        <f t="shared" si="381"/>
        <v>182627.32014097206</v>
      </c>
      <c r="IP31" s="51">
        <f t="shared" si="382"/>
        <v>176907.61701865983</v>
      </c>
      <c r="IQ31" s="51">
        <f t="shared" si="383"/>
        <v>173811.45790696362</v>
      </c>
      <c r="IS31" s="51">
        <f t="shared" si="300"/>
        <v>1605995.6732546985</v>
      </c>
      <c r="IT31" s="51">
        <f t="shared" si="300"/>
        <v>1707099.0110087143</v>
      </c>
      <c r="IU31" s="51">
        <f t="shared" si="300"/>
        <v>1801546.7223097205</v>
      </c>
      <c r="IV31" s="51">
        <f t="shared" si="300"/>
        <v>1890656.8349625755</v>
      </c>
      <c r="IW31" s="51">
        <f t="shared" si="300"/>
        <v>1974979.7620580592</v>
      </c>
      <c r="IX31" s="51">
        <f t="shared" si="300"/>
        <v>2050935.0581632073</v>
      </c>
      <c r="IZ31" s="111">
        <f t="shared" si="301"/>
        <v>61324.120625522439</v>
      </c>
      <c r="JA31" s="111">
        <f t="shared" si="5"/>
        <v>63388.083933727132</v>
      </c>
      <c r="JB31" s="111">
        <f t="shared" si="6"/>
        <v>66040.014801828118</v>
      </c>
      <c r="JC31" s="111">
        <f t="shared" si="7"/>
        <v>66014.620541617696</v>
      </c>
      <c r="JD31" s="111">
        <f t="shared" si="8"/>
        <v>66057.974624751339</v>
      </c>
      <c r="JE31" s="111">
        <f t="shared" si="9"/>
        <v>70596.526207126532</v>
      </c>
      <c r="JF31" s="111">
        <f t="shared" si="10"/>
        <v>68130.510862017225</v>
      </c>
      <c r="JG31" s="111">
        <f t="shared" si="11"/>
        <v>70333.967374476386</v>
      </c>
      <c r="JH31" s="111">
        <f t="shared" si="12"/>
        <v>74982.271977725686</v>
      </c>
      <c r="JI31" s="111">
        <f t="shared" si="13"/>
        <v>74982.271977725686</v>
      </c>
      <c r="JJ31" s="111">
        <f t="shared" si="14"/>
        <v>72633.902988803296</v>
      </c>
      <c r="JK31" s="111">
        <f t="shared" si="15"/>
        <v>71362.696444129062</v>
      </c>
      <c r="JL31" s="111">
        <f t="shared" si="16"/>
        <v>65357.161503128438</v>
      </c>
      <c r="JM31" s="111">
        <f t="shared" si="17"/>
        <v>67556.863380544732</v>
      </c>
      <c r="JN31" s="111">
        <f t="shared" si="18"/>
        <v>70383.201080517771</v>
      </c>
      <c r="JO31" s="111">
        <f t="shared" si="19"/>
        <v>70356.136741903611</v>
      </c>
      <c r="JP31" s="111">
        <f t="shared" si="20"/>
        <v>70402.342048792358</v>
      </c>
      <c r="JQ31" s="111">
        <f t="shared" si="21"/>
        <v>75239.375922803127</v>
      </c>
      <c r="JR31" s="111">
        <f t="shared" si="22"/>
        <v>72611.180662349216</v>
      </c>
      <c r="JS31" s="111">
        <f t="shared" si="23"/>
        <v>74959.549651271605</v>
      </c>
      <c r="JT31" s="111">
        <f t="shared" si="24"/>
        <v>79405.496220181958</v>
      </c>
      <c r="JU31" s="111">
        <f t="shared" si="25"/>
        <v>79405.496220181958</v>
      </c>
      <c r="JV31" s="111">
        <f t="shared" si="26"/>
        <v>76918.596317644144</v>
      </c>
      <c r="JW31" s="111">
        <f t="shared" si="27"/>
        <v>75572.400959517545</v>
      </c>
      <c r="JX31" s="111">
        <f t="shared" si="28"/>
        <v>69212.597909011747</v>
      </c>
      <c r="JY31" s="111">
        <f t="shared" si="29"/>
        <v>71542.060787445123</v>
      </c>
      <c r="JZ31" s="111">
        <f t="shared" si="30"/>
        <v>74535.124902904776</v>
      </c>
      <c r="KA31" s="111">
        <f t="shared" si="31"/>
        <v>74506.464031730211</v>
      </c>
      <c r="KB31" s="111">
        <f t="shared" si="32"/>
        <v>74555.395002008067</v>
      </c>
      <c r="KC31" s="111">
        <f t="shared" si="33"/>
        <v>79677.766795620177</v>
      </c>
      <c r="KD31" s="111">
        <f t="shared" si="34"/>
        <v>76894.533595086206</v>
      </c>
      <c r="KE31" s="111">
        <f t="shared" si="35"/>
        <v>79381.433497624021</v>
      </c>
      <c r="KF31" s="111">
        <f t="shared" si="36"/>
        <v>83386.087459722025</v>
      </c>
      <c r="KG31" s="111">
        <f t="shared" si="37"/>
        <v>83386.087459722025</v>
      </c>
      <c r="KH31" s="111">
        <f t="shared" si="38"/>
        <v>80774.519461940465</v>
      </c>
      <c r="KI31" s="111">
        <f t="shared" si="39"/>
        <v>79360.839437079849</v>
      </c>
      <c r="KJ31" s="111">
        <f t="shared" si="40"/>
        <v>72682.219963113312</v>
      </c>
      <c r="KK31" s="111">
        <f t="shared" si="41"/>
        <v>75128.458631235262</v>
      </c>
      <c r="KL31" s="111">
        <f t="shared" si="42"/>
        <v>78271.564813862962</v>
      </c>
      <c r="KM31" s="111">
        <f t="shared" si="43"/>
        <v>78241.467175485304</v>
      </c>
      <c r="KN31" s="111">
        <f t="shared" si="44"/>
        <v>78292.851051429665</v>
      </c>
      <c r="KO31" s="111">
        <f t="shared" si="45"/>
        <v>83672.006937553204</v>
      </c>
      <c r="KP31" s="111">
        <f t="shared" si="46"/>
        <v>80749.250477005582</v>
      </c>
      <c r="KQ31" s="111">
        <f t="shared" si="47"/>
        <v>83360.818474787156</v>
      </c>
      <c r="KR31" s="111">
        <f t="shared" si="48"/>
        <v>87431.095183266007</v>
      </c>
      <c r="KS31" s="111">
        <f t="shared" si="49"/>
        <v>87431.095183266007</v>
      </c>
      <c r="KT31" s="111">
        <f t="shared" si="50"/>
        <v>84692.841631054383</v>
      </c>
      <c r="KU31" s="111">
        <f t="shared" si="51"/>
        <v>83210.584859240116</v>
      </c>
      <c r="KV31" s="111">
        <f t="shared" si="52"/>
        <v>76207.989669686081</v>
      </c>
      <c r="KW31" s="111">
        <f t="shared" si="53"/>
        <v>78772.893868325511</v>
      </c>
      <c r="KX31" s="111">
        <f t="shared" si="54"/>
        <v>82068.470195217858</v>
      </c>
      <c r="KY31" s="111">
        <f t="shared" si="55"/>
        <v>82036.91253894745</v>
      </c>
      <c r="KZ31" s="111">
        <f t="shared" si="56"/>
        <v>82090.789015053204</v>
      </c>
      <c r="LA31" s="111">
        <f t="shared" si="57"/>
        <v>87730.884438794776</v>
      </c>
      <c r="LB31" s="111">
        <f t="shared" si="58"/>
        <v>84666.34686323005</v>
      </c>
      <c r="LC31" s="111">
        <f t="shared" si="59"/>
        <v>87404.600415441644</v>
      </c>
      <c r="LD31" s="111">
        <f t="shared" si="60"/>
        <v>90840.846747747535</v>
      </c>
      <c r="LE31" s="111">
        <f t="shared" si="61"/>
        <v>90840.846747747535</v>
      </c>
      <c r="LF31" s="111">
        <f t="shared" si="62"/>
        <v>87995.803222082759</v>
      </c>
      <c r="LG31" s="111">
        <f t="shared" si="63"/>
        <v>86455.739472830275</v>
      </c>
      <c r="LH31" s="111">
        <f t="shared" si="64"/>
        <v>79180.047968367187</v>
      </c>
      <c r="LI31" s="111">
        <f t="shared" si="65"/>
        <v>81844.981636907731</v>
      </c>
      <c r="LJ31" s="111">
        <f t="shared" si="66"/>
        <v>85269.08313568469</v>
      </c>
      <c r="LK31" s="111">
        <f t="shared" si="67"/>
        <v>85236.294752890564</v>
      </c>
      <c r="LL31" s="111">
        <f t="shared" si="68"/>
        <v>85292.272373884247</v>
      </c>
      <c r="LM31" s="111">
        <f t="shared" si="69"/>
        <v>91152.327574574956</v>
      </c>
      <c r="LN31" s="111">
        <f t="shared" si="70"/>
        <v>87968.275176843206</v>
      </c>
      <c r="LO31" s="111">
        <f t="shared" si="71"/>
        <v>90813.318702507953</v>
      </c>
      <c r="LP31" s="111">
        <f t="shared" si="72"/>
        <v>94263.491156754404</v>
      </c>
      <c r="LQ31" s="111">
        <f t="shared" si="73"/>
        <v>94263.491156754404</v>
      </c>
      <c r="LR31" s="111">
        <f t="shared" si="74"/>
        <v>91311.253866774146</v>
      </c>
      <c r="LS31" s="111">
        <f t="shared" si="75"/>
        <v>89713.164562172882</v>
      </c>
      <c r="LT31" s="111">
        <f t="shared" si="76"/>
        <v>82163.344119672023</v>
      </c>
      <c r="LU31" s="111">
        <f t="shared" si="77"/>
        <v>84928.685486374321</v>
      </c>
      <c r="LV31" s="111">
        <f t="shared" si="78"/>
        <v>88481.79813234153</v>
      </c>
      <c r="LW31" s="111">
        <f t="shared" si="79"/>
        <v>88447.774369439576</v>
      </c>
      <c r="LX31" s="111">
        <f t="shared" si="80"/>
        <v>88505.861080103627</v>
      </c>
      <c r="LY31" s="111">
        <f t="shared" si="81"/>
        <v>94586.707762679231</v>
      </c>
      <c r="LZ31" s="111">
        <f t="shared" si="82"/>
        <v>91282.688637123603</v>
      </c>
      <c r="MA31" s="111">
        <f t="shared" si="83"/>
        <v>94234.925927103832</v>
      </c>
      <c r="MD31" s="111"/>
      <c r="ME31" s="111">
        <f t="shared" si="302"/>
        <v>58492.946524632374</v>
      </c>
      <c r="MF31" s="111">
        <f t="shared" si="84"/>
        <v>60940.082339891153</v>
      </c>
      <c r="MG31" s="111">
        <f t="shared" si="85"/>
        <v>60916.649148471857</v>
      </c>
      <c r="MH31" s="111">
        <f t="shared" si="86"/>
        <v>60956.655217578045</v>
      </c>
      <c r="MI31" s="111">
        <f t="shared" si="87"/>
        <v>65144.717681884627</v>
      </c>
      <c r="MJ31" s="111">
        <f t="shared" si="88"/>
        <v>62869.140084978389</v>
      </c>
      <c r="MK31" s="111">
        <f t="shared" si="89"/>
        <v>64902.43492454759</v>
      </c>
      <c r="ML31" s="111">
        <f t="shared" si="90"/>
        <v>69191.7747454567</v>
      </c>
      <c r="MM31" s="111">
        <f t="shared" si="91"/>
        <v>69191.7747454567</v>
      </c>
      <c r="MN31" s="111">
        <f t="shared" si="92"/>
        <v>67024.758278564332</v>
      </c>
      <c r="MO31" s="111">
        <f t="shared" si="93"/>
        <v>65851.720511448118</v>
      </c>
      <c r="MP31" s="111">
        <f t="shared" si="94"/>
        <v>60309.962307760688</v>
      </c>
      <c r="MQ31" s="111">
        <f t="shared" si="95"/>
        <v>64928.920775229853</v>
      </c>
      <c r="MR31" s="111">
        <f t="shared" si="96"/>
        <v>67645.314749471741</v>
      </c>
      <c r="MS31" s="111">
        <f t="shared" si="97"/>
        <v>67619.303205865683</v>
      </c>
      <c r="MT31" s="111">
        <f t="shared" si="98"/>
        <v>67663.71113957146</v>
      </c>
      <c r="MU31" s="111">
        <f t="shared" si="99"/>
        <v>72312.585783493923</v>
      </c>
      <c r="MV31" s="111">
        <f t="shared" si="100"/>
        <v>69786.626564715436</v>
      </c>
      <c r="MW31" s="111">
        <f t="shared" si="101"/>
        <v>72043.64467365059</v>
      </c>
      <c r="MX31" s="111">
        <f t="shared" si="102"/>
        <v>76316.645196448968</v>
      </c>
      <c r="MY31" s="111">
        <f t="shared" si="103"/>
        <v>76316.645196448968</v>
      </c>
      <c r="MZ31" s="111">
        <f t="shared" si="104"/>
        <v>73926.484986697324</v>
      </c>
      <c r="NA31" s="111">
        <f t="shared" si="105"/>
        <v>72632.656241815799</v>
      </c>
      <c r="NB31" s="111">
        <f t="shared" si="106"/>
        <v>66520.247705523769</v>
      </c>
      <c r="NC31" s="111">
        <f t="shared" si="107"/>
        <v>85400.131836393921</v>
      </c>
      <c r="ND31" s="111">
        <f t="shared" si="108"/>
        <v>88972.968112587536</v>
      </c>
      <c r="NE31" s="111">
        <f t="shared" si="109"/>
        <v>88938.75548088651</v>
      </c>
      <c r="NF31" s="111">
        <f t="shared" si="110"/>
        <v>88997.164635817433</v>
      </c>
      <c r="NG31" s="111">
        <f t="shared" si="111"/>
        <v>95111.766615052955</v>
      </c>
      <c r="NH31" s="111">
        <f t="shared" si="112"/>
        <v>91789.406598569607</v>
      </c>
      <c r="NI31" s="111">
        <f t="shared" si="113"/>
        <v>94758.032008615293</v>
      </c>
      <c r="NJ31" s="111">
        <f t="shared" si="114"/>
        <v>99538.408371247628</v>
      </c>
      <c r="NK31" s="111">
        <f t="shared" si="115"/>
        <v>99538.408371247628</v>
      </c>
      <c r="NL31" s="111">
        <f t="shared" si="116"/>
        <v>96420.966004401635</v>
      </c>
      <c r="NM31" s="111">
        <f t="shared" si="117"/>
        <v>94733.448770920426</v>
      </c>
      <c r="NN31" s="111">
        <f t="shared" si="118"/>
        <v>86761.145802790925</v>
      </c>
      <c r="NO31" s="111">
        <f t="shared" si="119"/>
        <v>88469.448690705438</v>
      </c>
      <c r="NP31" s="111">
        <f t="shared" si="120"/>
        <v>92170.694213634502</v>
      </c>
      <c r="NQ31" s="111">
        <f t="shared" si="121"/>
        <v>92135.251965481468</v>
      </c>
      <c r="NR31" s="111">
        <f t="shared" si="122"/>
        <v>92195.760370142118</v>
      </c>
      <c r="NS31" s="111">
        <f t="shared" si="123"/>
        <v>98530.123730404841</v>
      </c>
      <c r="NT31" s="111">
        <f t="shared" si="124"/>
        <v>95088.356689887645</v>
      </c>
      <c r="NU31" s="111">
        <f t="shared" si="125"/>
        <v>98163.675752615862</v>
      </c>
      <c r="NV31" s="111">
        <f t="shared" si="126"/>
        <v>102956.73477416793</v>
      </c>
      <c r="NW31" s="111">
        <f t="shared" si="127"/>
        <v>102956.73477416793</v>
      </c>
      <c r="NX31" s="111">
        <f t="shared" si="128"/>
        <v>99732.233878593717</v>
      </c>
      <c r="NY31" s="111">
        <f t="shared" si="129"/>
        <v>97986.764294768771</v>
      </c>
      <c r="NZ31" s="111">
        <f t="shared" si="130"/>
        <v>89740.678229501558</v>
      </c>
      <c r="OA31" s="111">
        <f t="shared" si="131"/>
        <v>61523.674305345317</v>
      </c>
      <c r="OB31" s="111">
        <f t="shared" si="132"/>
        <v>64097.604938426426</v>
      </c>
      <c r="OC31" s="111">
        <f t="shared" si="133"/>
        <v>64072.957589943013</v>
      </c>
      <c r="OD31" s="111">
        <f t="shared" si="134"/>
        <v>64115.036515901862</v>
      </c>
      <c r="OE31" s="111">
        <f t="shared" si="135"/>
        <v>68520.097405011504</v>
      </c>
      <c r="OF31" s="111">
        <f t="shared" si="136"/>
        <v>66126.614032283091</v>
      </c>
      <c r="OG31" s="111">
        <f t="shared" si="137"/>
        <v>68265.261115546629</v>
      </c>
      <c r="OH31" s="111">
        <f t="shared" si="138"/>
        <v>70949.058673309468</v>
      </c>
      <c r="OI31" s="111">
        <f t="shared" si="139"/>
        <v>70949.058673309468</v>
      </c>
      <c r="OJ31" s="111">
        <f t="shared" si="140"/>
        <v>68727.005849528257</v>
      </c>
      <c r="OK31" s="111">
        <f t="shared" si="141"/>
        <v>67524.176095972914</v>
      </c>
      <c r="OL31" s="111">
        <f t="shared" si="142"/>
        <v>61841.672223321046</v>
      </c>
      <c r="OM31" s="111">
        <f t="shared" si="143"/>
        <v>58666.014499459234</v>
      </c>
      <c r="ON31" s="111">
        <f t="shared" si="144"/>
        <v>61120.390860199768</v>
      </c>
      <c r="OO31" s="111">
        <f t="shared" si="145"/>
        <v>61096.888335036434</v>
      </c>
      <c r="OP31" s="111">
        <f t="shared" si="146"/>
        <v>61137.012773446477</v>
      </c>
      <c r="OQ31" s="111">
        <f t="shared" si="147"/>
        <v>65337.466808569909</v>
      </c>
      <c r="OR31" s="111">
        <f t="shared" si="148"/>
        <v>63055.156269836356</v>
      </c>
      <c r="OS31" s="111">
        <f t="shared" si="149"/>
        <v>65094.467188967574</v>
      </c>
      <c r="OT31" s="111">
        <f t="shared" si="150"/>
        <v>67567.531061403992</v>
      </c>
      <c r="OU31" s="111">
        <f t="shared" si="151"/>
        <v>67567.531061403992</v>
      </c>
      <c r="OV31" s="111">
        <f t="shared" si="152"/>
        <v>65451.384265401481</v>
      </c>
      <c r="OW31" s="111">
        <f t="shared" si="153"/>
        <v>64305.88299653821</v>
      </c>
      <c r="OX31" s="111">
        <f t="shared" si="154"/>
        <v>58894.214905353292</v>
      </c>
      <c r="OY31" s="111"/>
      <c r="PA31" s="51">
        <f t="shared" si="303"/>
        <v>148878.21251493823</v>
      </c>
      <c r="PB31" s="51">
        <f t="shared" si="155"/>
        <v>139187.37098497726</v>
      </c>
      <c r="PC31" s="51">
        <f t="shared" si="156"/>
        <v>145683.26614345322</v>
      </c>
      <c r="PD31" s="51">
        <f t="shared" si="157"/>
        <v>145705.88626063667</v>
      </c>
      <c r="PE31" s="51">
        <f t="shared" si="158"/>
        <v>141517.82379633011</v>
      </c>
      <c r="PF31" s="51">
        <f t="shared" si="159"/>
        <v>137320.93942617966</v>
      </c>
      <c r="PG31" s="51">
        <f t="shared" si="160"/>
        <v>131784.00608197623</v>
      </c>
      <c r="PH31" s="51">
        <f t="shared" si="161"/>
        <v>122789.20591463687</v>
      </c>
      <c r="PI31" s="51">
        <f t="shared" si="162"/>
        <v>129250.63896763162</v>
      </c>
      <c r="PJ31" s="51">
        <f t="shared" si="163"/>
        <v>139719.77674515411</v>
      </c>
      <c r="PK31" s="51">
        <f t="shared" si="164"/>
        <v>140813.31537019368</v>
      </c>
      <c r="PL31" s="51">
        <f t="shared" si="165"/>
        <v>146490.79764641105</v>
      </c>
      <c r="PM31" s="51">
        <f t="shared" si="166"/>
        <v>156080.20571845613</v>
      </c>
      <c r="PN31" s="51">
        <f t="shared" si="167"/>
        <v>145643.71662588511</v>
      </c>
      <c r="PO31" s="51">
        <f t="shared" si="168"/>
        <v>152567.85793945513</v>
      </c>
      <c r="PP31" s="51">
        <f t="shared" si="169"/>
        <v>152590.19486454077</v>
      </c>
      <c r="PQ31" s="51">
        <f t="shared" si="170"/>
        <v>147941.32022061828</v>
      </c>
      <c r="PR31" s="51">
        <f t="shared" si="171"/>
        <v>143569.14966943278</v>
      </c>
      <c r="PS31" s="51">
        <f t="shared" si="172"/>
        <v>137578.07283678139</v>
      </c>
      <c r="PT31" s="51">
        <f t="shared" si="173"/>
        <v>126989.34476715718</v>
      </c>
      <c r="PU31" s="51">
        <f t="shared" si="174"/>
        <v>133831.93948099762</v>
      </c>
      <c r="PV31" s="51">
        <f t="shared" si="175"/>
        <v>145013.96535396317</v>
      </c>
      <c r="PW31" s="51">
        <f t="shared" si="176"/>
        <v>146223.60528115253</v>
      </c>
      <c r="PX31" s="51">
        <f t="shared" si="177"/>
        <v>152479.74428924819</v>
      </c>
      <c r="PY31" s="51">
        <f t="shared" si="178"/>
        <v>148646.38203335548</v>
      </c>
      <c r="PZ31" s="51">
        <f t="shared" si="179"/>
        <v>136898.04016671999</v>
      </c>
      <c r="QA31" s="51">
        <f t="shared" si="180"/>
        <v>144237.30508515239</v>
      </c>
      <c r="QB31" s="51">
        <f t="shared" si="181"/>
        <v>144249.57808605226</v>
      </c>
      <c r="QC31" s="51">
        <f t="shared" si="182"/>
        <v>138134.97610681673</v>
      </c>
      <c r="QD31" s="51">
        <f t="shared" si="183"/>
        <v>134152.28383656871</v>
      </c>
      <c r="QE31" s="51">
        <f t="shared" si="184"/>
        <v>127229.32658178953</v>
      </c>
      <c r="QF31" s="51">
        <f t="shared" si="185"/>
        <v>113959.2947749211</v>
      </c>
      <c r="QG31" s="51">
        <f t="shared" si="186"/>
        <v>121144.90822008603</v>
      </c>
      <c r="QH31" s="51">
        <f t="shared" si="187"/>
        <v>133494.95177985233</v>
      </c>
      <c r="QI31" s="51">
        <f t="shared" si="188"/>
        <v>135094.05981687512</v>
      </c>
      <c r="QJ31" s="51">
        <f t="shared" si="189"/>
        <v>143217.29845398164</v>
      </c>
      <c r="QK31" s="51">
        <f t="shared" si="190"/>
        <v>157309.79839150931</v>
      </c>
      <c r="QL31" s="51">
        <f t="shared" si="191"/>
        <v>145023.20983008709</v>
      </c>
      <c r="QM31" s="51">
        <f t="shared" si="192"/>
        <v>152729.90605781545</v>
      </c>
      <c r="QN31" s="51">
        <f t="shared" si="193"/>
        <v>152743.62309986199</v>
      </c>
      <c r="QO31" s="51">
        <f t="shared" si="194"/>
        <v>146409.25973959925</v>
      </c>
      <c r="QP31" s="51">
        <f t="shared" si="195"/>
        <v>142179.7728005411</v>
      </c>
      <c r="QQ31" s="51">
        <f t="shared" si="196"/>
        <v>134951.8915507397</v>
      </c>
      <c r="QR31" s="51">
        <f t="shared" si="197"/>
        <v>120897.61040299064</v>
      </c>
      <c r="QS31" s="51">
        <f t="shared" si="198"/>
        <v>128431.79352889674</v>
      </c>
      <c r="QT31" s="51">
        <f t="shared" si="199"/>
        <v>141336.76341250521</v>
      </c>
      <c r="QU31" s="51">
        <f t="shared" si="200"/>
        <v>142989.53512422572</v>
      </c>
      <c r="QV31" s="51">
        <f t="shared" si="201"/>
        <v>151393.87865477157</v>
      </c>
      <c r="QW31" s="51">
        <f t="shared" si="202"/>
        <v>196178.17261361796</v>
      </c>
      <c r="QX31" s="51">
        <f t="shared" si="203"/>
        <v>184602.42924118676</v>
      </c>
      <c r="QY31" s="51">
        <f t="shared" si="204"/>
        <v>192670.45837307893</v>
      </c>
      <c r="QZ31" s="51">
        <f t="shared" si="205"/>
        <v>192706.20552451236</v>
      </c>
      <c r="RA31" s="51">
        <f t="shared" si="206"/>
        <v>188301.14463540271</v>
      </c>
      <c r="RB31" s="51">
        <f t="shared" si="207"/>
        <v>182651.2462247223</v>
      </c>
      <c r="RC31" s="51">
        <f t="shared" si="208"/>
        <v>176158.59872133119</v>
      </c>
      <c r="RD31" s="51">
        <f t="shared" si="209"/>
        <v>161635.44940623367</v>
      </c>
      <c r="RE31" s="51">
        <f t="shared" si="210"/>
        <v>169463.46040478395</v>
      </c>
      <c r="RF31" s="51">
        <f t="shared" si="211"/>
        <v>181743.51373679453</v>
      </c>
      <c r="RG31" s="51">
        <f t="shared" si="212"/>
        <v>182850.03046606449</v>
      </c>
      <c r="RH31" s="51">
        <f t="shared" si="213"/>
        <v>188696.96373445858</v>
      </c>
      <c r="RI31" s="51">
        <f t="shared" si="214"/>
        <v>209086.02421751199</v>
      </c>
      <c r="RJ31" s="51">
        <f t="shared" si="215"/>
        <v>197278.77071628545</v>
      </c>
      <c r="RK31" s="51">
        <f t="shared" si="216"/>
        <v>205659.34128902035</v>
      </c>
      <c r="RL31" s="51">
        <f t="shared" si="217"/>
        <v>205700.0780905908</v>
      </c>
      <c r="RM31" s="51">
        <f t="shared" si="218"/>
        <v>201499.62405546737</v>
      </c>
      <c r="RN31" s="51">
        <f t="shared" si="219"/>
        <v>195424.86654662929</v>
      </c>
      <c r="RO31" s="51">
        <f t="shared" si="220"/>
        <v>188861.75223609165</v>
      </c>
      <c r="RP31" s="51">
        <f t="shared" si="221"/>
        <v>173780.1501357411</v>
      </c>
      <c r="RQ31" s="51">
        <f t="shared" si="222"/>
        <v>181903.10001957318</v>
      </c>
      <c r="RR31" s="51">
        <f t="shared" si="223"/>
        <v>194456.2063542165</v>
      </c>
      <c r="RS31" s="51">
        <f t="shared" si="224"/>
        <v>195501.76577711466</v>
      </c>
      <c r="RT31" s="51">
        <f t="shared" si="225"/>
        <v>201084.05853161318</v>
      </c>
      <c r="RU31" s="51"/>
      <c r="RV31" s="51">
        <f t="shared" si="384"/>
        <v>1669141.2398525185</v>
      </c>
      <c r="RW31" s="51">
        <f t="shared" si="384"/>
        <v>1740509.1170476885</v>
      </c>
      <c r="RX31" s="51">
        <f t="shared" si="384"/>
        <v>1620458.4049421712</v>
      </c>
      <c r="RY31" s="51">
        <f t="shared" si="384"/>
        <v>1716397.0425935437</v>
      </c>
      <c r="RZ31" s="51">
        <f t="shared" si="384"/>
        <v>2197657.6730821873</v>
      </c>
      <c r="SA31" s="51">
        <f t="shared" si="384"/>
        <v>2350235.7379698553</v>
      </c>
    </row>
    <row r="32" spans="1:495" x14ac:dyDescent="0.3">
      <c r="A32" s="1">
        <v>304204</v>
      </c>
      <c r="B32" s="1" t="s">
        <v>203</v>
      </c>
      <c r="C32" s="1" t="s">
        <v>167</v>
      </c>
      <c r="D32" s="44">
        <v>3.9991258741258702E-2</v>
      </c>
      <c r="E32" s="1" t="s">
        <v>175</v>
      </c>
      <c r="F32" s="107">
        <f>VLOOKUP(A32,Auxiliar_OPEX_CustosUnit!$A$4:$E$129,COLUMN(Auxiliar_OPEX_CustosUnit!$E$3),0)</f>
        <v>53</v>
      </c>
      <c r="G32" s="107">
        <f>INDEX(Auxiliar_OPEX_Drivers!$B$76:$I$84,MATCH($E32,Auxiliar_OPEX_Drivers!$B$76:$B$84,0),MATCH(YEAR(G$2),Auxiliar_OPEX_Drivers!$B$76:$I$76,0))*$F32</f>
        <v>53</v>
      </c>
      <c r="H32" s="107">
        <f>INDEX(Auxiliar_OPEX_Drivers!$B$76:$I$84,MATCH($E32,Auxiliar_OPEX_Drivers!$B$76:$B$84,0),MATCH(YEAR(H$2),Auxiliar_OPEX_Drivers!$B$76:$I$76,0))*$F32</f>
        <v>53</v>
      </c>
      <c r="I32" s="107">
        <f>INDEX(Auxiliar_OPEX_Drivers!$B$76:$I$84,MATCH($E32,Auxiliar_OPEX_Drivers!$B$76:$B$84,0),MATCH(YEAR(I$2),Auxiliar_OPEX_Drivers!$B$76:$I$76,0))*$F32</f>
        <v>53</v>
      </c>
      <c r="J32" s="107">
        <f>INDEX(Auxiliar_OPEX_Drivers!$B$76:$I$84,MATCH($E32,Auxiliar_OPEX_Drivers!$B$76:$B$84,0),MATCH(YEAR(J$2),Auxiliar_OPEX_Drivers!$B$76:$I$76,0))*$F32</f>
        <v>53</v>
      </c>
      <c r="K32" s="107">
        <f>INDEX(Auxiliar_OPEX_Drivers!$B$76:$I$84,MATCH($E32,Auxiliar_OPEX_Drivers!$B$76:$B$84,0),MATCH(YEAR(K$2),Auxiliar_OPEX_Drivers!$B$76:$I$76,0))*$F32</f>
        <v>53</v>
      </c>
      <c r="L32" s="107">
        <f>INDEX(Auxiliar_OPEX_Drivers!$B$76:$I$84,MATCH($E32,Auxiliar_OPEX_Drivers!$B$76:$B$84,0),MATCH(YEAR(L$2),Auxiliar_OPEX_Drivers!$B$76:$I$76,0))*$F32</f>
        <v>53</v>
      </c>
      <c r="M32" s="107">
        <f>INDEX(Auxiliar_OPEX_Drivers!$B$76:$I$84,MATCH($E32,Auxiliar_OPEX_Drivers!$B$76:$B$84,0),MATCH(YEAR(M$2),Auxiliar_OPEX_Drivers!$B$76:$I$76,0))*$F32</f>
        <v>53</v>
      </c>
      <c r="N32" s="107">
        <f>INDEX(Auxiliar_OPEX_Drivers!$B$76:$I$84,MATCH($E32,Auxiliar_OPEX_Drivers!$B$76:$B$84,0),MATCH(YEAR(N$2),Auxiliar_OPEX_Drivers!$B$76:$I$76,0))*$F32</f>
        <v>56.485596928790805</v>
      </c>
      <c r="O32" s="107">
        <f>INDEX(Auxiliar_OPEX_Drivers!$B$76:$I$84,MATCH($E32,Auxiliar_OPEX_Drivers!$B$76:$B$84,0),MATCH(YEAR(O$2),Auxiliar_OPEX_Drivers!$B$76:$I$76,0))*$F32</f>
        <v>56.485596928790805</v>
      </c>
      <c r="P32" s="107">
        <f>INDEX(Auxiliar_OPEX_Drivers!$B$76:$I$84,MATCH($E32,Auxiliar_OPEX_Drivers!$B$76:$B$84,0),MATCH(YEAR(P$2),Auxiliar_OPEX_Drivers!$B$76:$I$76,0))*$F32</f>
        <v>56.485596928790805</v>
      </c>
      <c r="Q32" s="107">
        <f>INDEX(Auxiliar_OPEX_Drivers!$B$76:$I$84,MATCH($E32,Auxiliar_OPEX_Drivers!$B$76:$B$84,0),MATCH(YEAR(Q$2),Auxiliar_OPEX_Drivers!$B$76:$I$76,0))*$F32</f>
        <v>56.485596928790805</v>
      </c>
      <c r="R32" s="107">
        <f>INDEX(Auxiliar_OPEX_Drivers!$B$76:$I$84,MATCH($E32,Auxiliar_OPEX_Drivers!$B$76:$B$84,0),MATCH(YEAR(R$2),Auxiliar_OPEX_Drivers!$B$76:$I$76,0))*$F32</f>
        <v>56.485596928790805</v>
      </c>
      <c r="S32" s="107">
        <f>INDEX(Auxiliar_OPEX_Drivers!$B$76:$I$84,MATCH($E32,Auxiliar_OPEX_Drivers!$B$76:$B$84,0),MATCH(YEAR(S$2),Auxiliar_OPEX_Drivers!$B$76:$I$76,0))*$F32</f>
        <v>56.485596928790805</v>
      </c>
      <c r="T32" s="107">
        <f>INDEX(Auxiliar_OPEX_Drivers!$B$76:$I$84,MATCH($E32,Auxiliar_OPEX_Drivers!$B$76:$B$84,0),MATCH(YEAR(T$2),Auxiliar_OPEX_Drivers!$B$76:$I$76,0))*$F32</f>
        <v>56.485596928790805</v>
      </c>
      <c r="U32" s="107">
        <f>INDEX(Auxiliar_OPEX_Drivers!$B$76:$I$84,MATCH($E32,Auxiliar_OPEX_Drivers!$B$76:$B$84,0),MATCH(YEAR(U$2),Auxiliar_OPEX_Drivers!$B$76:$I$76,0))*$F32</f>
        <v>56.485596928790805</v>
      </c>
      <c r="V32" s="107">
        <f>INDEX(Auxiliar_OPEX_Drivers!$B$76:$I$84,MATCH($E32,Auxiliar_OPEX_Drivers!$B$76:$B$84,0),MATCH(YEAR(V$2),Auxiliar_OPEX_Drivers!$B$76:$I$76,0))*$F32</f>
        <v>56.485596928790805</v>
      </c>
      <c r="W32" s="107">
        <f>INDEX(Auxiliar_OPEX_Drivers!$B$76:$I$84,MATCH($E32,Auxiliar_OPEX_Drivers!$B$76:$B$84,0),MATCH(YEAR(W$2),Auxiliar_OPEX_Drivers!$B$76:$I$76,0))*$F32</f>
        <v>56.485596928790805</v>
      </c>
      <c r="X32" s="107">
        <f>INDEX(Auxiliar_OPEX_Drivers!$B$76:$I$84,MATCH($E32,Auxiliar_OPEX_Drivers!$B$76:$B$84,0),MATCH(YEAR(X$2),Auxiliar_OPEX_Drivers!$B$76:$I$76,0))*$F32</f>
        <v>56.485596928790805</v>
      </c>
      <c r="Y32" s="107">
        <f>INDEX(Auxiliar_OPEX_Drivers!$B$76:$I$84,MATCH($E32,Auxiliar_OPEX_Drivers!$B$76:$B$84,0),MATCH(YEAR(Y$2),Auxiliar_OPEX_Drivers!$B$76:$I$76,0))*$F32</f>
        <v>56.485596928790805</v>
      </c>
      <c r="Z32" s="107">
        <f>INDEX(Auxiliar_OPEX_Drivers!$B$76:$I$84,MATCH($E32,Auxiliar_OPEX_Drivers!$B$76:$B$84,0),MATCH(YEAR(Z$2),Auxiliar_OPEX_Drivers!$B$76:$I$76,0))*$F32</f>
        <v>59.817697371936362</v>
      </c>
      <c r="AA32" s="107">
        <f>INDEX(Auxiliar_OPEX_Drivers!$B$76:$I$84,MATCH($E32,Auxiliar_OPEX_Drivers!$B$76:$B$84,0),MATCH(YEAR(AA$2),Auxiliar_OPEX_Drivers!$B$76:$I$76,0))*$F32</f>
        <v>59.817697371936362</v>
      </c>
      <c r="AB32" s="107">
        <f>INDEX(Auxiliar_OPEX_Drivers!$B$76:$I$84,MATCH($E32,Auxiliar_OPEX_Drivers!$B$76:$B$84,0),MATCH(YEAR(AB$2),Auxiliar_OPEX_Drivers!$B$76:$I$76,0))*$F32</f>
        <v>59.817697371936362</v>
      </c>
      <c r="AC32" s="107">
        <f>INDEX(Auxiliar_OPEX_Drivers!$B$76:$I$84,MATCH($E32,Auxiliar_OPEX_Drivers!$B$76:$B$84,0),MATCH(YEAR(AC$2),Auxiliar_OPEX_Drivers!$B$76:$I$76,0))*$F32</f>
        <v>59.817697371936362</v>
      </c>
      <c r="AD32" s="107">
        <f>INDEX(Auxiliar_OPEX_Drivers!$B$76:$I$84,MATCH($E32,Auxiliar_OPEX_Drivers!$B$76:$B$84,0),MATCH(YEAR(AD$2),Auxiliar_OPEX_Drivers!$B$76:$I$76,0))*$F32</f>
        <v>59.817697371936362</v>
      </c>
      <c r="AE32" s="107">
        <f>INDEX(Auxiliar_OPEX_Drivers!$B$76:$I$84,MATCH($E32,Auxiliar_OPEX_Drivers!$B$76:$B$84,0),MATCH(YEAR(AE$2),Auxiliar_OPEX_Drivers!$B$76:$I$76,0))*$F32</f>
        <v>59.817697371936362</v>
      </c>
      <c r="AF32" s="107">
        <f>INDEX(Auxiliar_OPEX_Drivers!$B$76:$I$84,MATCH($E32,Auxiliar_OPEX_Drivers!$B$76:$B$84,0),MATCH(YEAR(AF$2),Auxiliar_OPEX_Drivers!$B$76:$I$76,0))*$F32</f>
        <v>59.817697371936362</v>
      </c>
      <c r="AG32" s="107">
        <f>INDEX(Auxiliar_OPEX_Drivers!$B$76:$I$84,MATCH($E32,Auxiliar_OPEX_Drivers!$B$76:$B$84,0),MATCH(YEAR(AG$2),Auxiliar_OPEX_Drivers!$B$76:$I$76,0))*$F32</f>
        <v>59.817697371936362</v>
      </c>
      <c r="AH32" s="107">
        <f>INDEX(Auxiliar_OPEX_Drivers!$B$76:$I$84,MATCH($E32,Auxiliar_OPEX_Drivers!$B$76:$B$84,0),MATCH(YEAR(AH$2),Auxiliar_OPEX_Drivers!$B$76:$I$76,0))*$F32</f>
        <v>59.817697371936362</v>
      </c>
      <c r="AI32" s="107">
        <f>INDEX(Auxiliar_OPEX_Drivers!$B$76:$I$84,MATCH($E32,Auxiliar_OPEX_Drivers!$B$76:$B$84,0),MATCH(YEAR(AI$2),Auxiliar_OPEX_Drivers!$B$76:$I$76,0))*$F32</f>
        <v>59.817697371936362</v>
      </c>
      <c r="AJ32" s="107">
        <f>INDEX(Auxiliar_OPEX_Drivers!$B$76:$I$84,MATCH($E32,Auxiliar_OPEX_Drivers!$B$76:$B$84,0),MATCH(YEAR(AJ$2),Auxiliar_OPEX_Drivers!$B$76:$I$76,0))*$F32</f>
        <v>59.817697371936362</v>
      </c>
      <c r="AK32" s="107">
        <f>INDEX(Auxiliar_OPEX_Drivers!$B$76:$I$84,MATCH($E32,Auxiliar_OPEX_Drivers!$B$76:$B$84,0),MATCH(YEAR(AK$2),Auxiliar_OPEX_Drivers!$B$76:$I$76,0))*$F32</f>
        <v>59.817697371936362</v>
      </c>
      <c r="AL32" s="107">
        <f>INDEX(Auxiliar_OPEX_Drivers!$B$76:$I$84,MATCH($E32,Auxiliar_OPEX_Drivers!$B$76:$B$84,0),MATCH(YEAR(AL$2),Auxiliar_OPEX_Drivers!$B$76:$I$76,0))*$F32</f>
        <v>62.816353805842887</v>
      </c>
      <c r="AM32" s="107">
        <f>INDEX(Auxiliar_OPEX_Drivers!$B$76:$I$84,MATCH($E32,Auxiliar_OPEX_Drivers!$B$76:$B$84,0),MATCH(YEAR(AM$2),Auxiliar_OPEX_Drivers!$B$76:$I$76,0))*$F32</f>
        <v>62.816353805842887</v>
      </c>
      <c r="AN32" s="107">
        <f>INDEX(Auxiliar_OPEX_Drivers!$B$76:$I$84,MATCH($E32,Auxiliar_OPEX_Drivers!$B$76:$B$84,0),MATCH(YEAR(AN$2),Auxiliar_OPEX_Drivers!$B$76:$I$76,0))*$F32</f>
        <v>62.816353805842887</v>
      </c>
      <c r="AO32" s="107">
        <f>INDEX(Auxiliar_OPEX_Drivers!$B$76:$I$84,MATCH($E32,Auxiliar_OPEX_Drivers!$B$76:$B$84,0),MATCH(YEAR(AO$2),Auxiliar_OPEX_Drivers!$B$76:$I$76,0))*$F32</f>
        <v>62.816353805842887</v>
      </c>
      <c r="AP32" s="107">
        <f>INDEX(Auxiliar_OPEX_Drivers!$B$76:$I$84,MATCH($E32,Auxiliar_OPEX_Drivers!$B$76:$B$84,0),MATCH(YEAR(AP$2),Auxiliar_OPEX_Drivers!$B$76:$I$76,0))*$F32</f>
        <v>62.816353805842887</v>
      </c>
      <c r="AQ32" s="107">
        <f>INDEX(Auxiliar_OPEX_Drivers!$B$76:$I$84,MATCH($E32,Auxiliar_OPEX_Drivers!$B$76:$B$84,0),MATCH(YEAR(AQ$2),Auxiliar_OPEX_Drivers!$B$76:$I$76,0))*$F32</f>
        <v>62.816353805842887</v>
      </c>
      <c r="AR32" s="107">
        <f>INDEX(Auxiliar_OPEX_Drivers!$B$76:$I$84,MATCH($E32,Auxiliar_OPEX_Drivers!$B$76:$B$84,0),MATCH(YEAR(AR$2),Auxiliar_OPEX_Drivers!$B$76:$I$76,0))*$F32</f>
        <v>62.816353805842887</v>
      </c>
      <c r="AS32" s="107">
        <f>INDEX(Auxiliar_OPEX_Drivers!$B$76:$I$84,MATCH($E32,Auxiliar_OPEX_Drivers!$B$76:$B$84,0),MATCH(YEAR(AS$2),Auxiliar_OPEX_Drivers!$B$76:$I$76,0))*$F32</f>
        <v>62.816353805842887</v>
      </c>
      <c r="AT32" s="107">
        <f>INDEX(Auxiliar_OPEX_Drivers!$B$76:$I$84,MATCH($E32,Auxiliar_OPEX_Drivers!$B$76:$B$84,0),MATCH(YEAR(AT$2),Auxiliar_OPEX_Drivers!$B$76:$I$76,0))*$F32</f>
        <v>62.816353805842887</v>
      </c>
      <c r="AU32" s="107">
        <f>INDEX(Auxiliar_OPEX_Drivers!$B$76:$I$84,MATCH($E32,Auxiliar_OPEX_Drivers!$B$76:$B$84,0),MATCH(YEAR(AU$2),Auxiliar_OPEX_Drivers!$B$76:$I$76,0))*$F32</f>
        <v>62.816353805842887</v>
      </c>
      <c r="AV32" s="107">
        <f>INDEX(Auxiliar_OPEX_Drivers!$B$76:$I$84,MATCH($E32,Auxiliar_OPEX_Drivers!$B$76:$B$84,0),MATCH(YEAR(AV$2),Auxiliar_OPEX_Drivers!$B$76:$I$76,0))*$F32</f>
        <v>62.816353805842887</v>
      </c>
      <c r="AW32" s="107">
        <f>INDEX(Auxiliar_OPEX_Drivers!$B$76:$I$84,MATCH($E32,Auxiliar_OPEX_Drivers!$B$76:$B$84,0),MATCH(YEAR(AW$2),Auxiliar_OPEX_Drivers!$B$76:$I$76,0))*$F32</f>
        <v>62.816353805842887</v>
      </c>
      <c r="AX32" s="107">
        <f>INDEX(Auxiliar_OPEX_Drivers!$B$76:$I$84,MATCH($E32,Auxiliar_OPEX_Drivers!$B$76:$B$84,0),MATCH(YEAR(AX$2),Auxiliar_OPEX_Drivers!$B$76:$I$76,0))*$F32</f>
        <v>65.863536424073288</v>
      </c>
      <c r="AY32" s="107">
        <f>INDEX(Auxiliar_OPEX_Drivers!$B$76:$I$84,MATCH($E32,Auxiliar_OPEX_Drivers!$B$76:$B$84,0),MATCH(YEAR(AY$2),Auxiliar_OPEX_Drivers!$B$76:$I$76,0))*$F32</f>
        <v>65.863536424073288</v>
      </c>
      <c r="AZ32" s="107">
        <f>INDEX(Auxiliar_OPEX_Drivers!$B$76:$I$84,MATCH($E32,Auxiliar_OPEX_Drivers!$B$76:$B$84,0),MATCH(YEAR(AZ$2),Auxiliar_OPEX_Drivers!$B$76:$I$76,0))*$F32</f>
        <v>65.863536424073288</v>
      </c>
      <c r="BA32" s="107">
        <f>INDEX(Auxiliar_OPEX_Drivers!$B$76:$I$84,MATCH($E32,Auxiliar_OPEX_Drivers!$B$76:$B$84,0),MATCH(YEAR(BA$2),Auxiliar_OPEX_Drivers!$B$76:$I$76,0))*$F32</f>
        <v>65.863536424073288</v>
      </c>
      <c r="BB32" s="107">
        <f>INDEX(Auxiliar_OPEX_Drivers!$B$76:$I$84,MATCH($E32,Auxiliar_OPEX_Drivers!$B$76:$B$84,0),MATCH(YEAR(BB$2),Auxiliar_OPEX_Drivers!$B$76:$I$76,0))*$F32</f>
        <v>65.863536424073288</v>
      </c>
      <c r="BC32" s="107">
        <f>INDEX(Auxiliar_OPEX_Drivers!$B$76:$I$84,MATCH($E32,Auxiliar_OPEX_Drivers!$B$76:$B$84,0),MATCH(YEAR(BC$2),Auxiliar_OPEX_Drivers!$B$76:$I$76,0))*$F32</f>
        <v>65.863536424073288</v>
      </c>
      <c r="BD32" s="107">
        <f>INDEX(Auxiliar_OPEX_Drivers!$B$76:$I$84,MATCH($E32,Auxiliar_OPEX_Drivers!$B$76:$B$84,0),MATCH(YEAR(BD$2),Auxiliar_OPEX_Drivers!$B$76:$I$76,0))*$F32</f>
        <v>65.863536424073288</v>
      </c>
      <c r="BE32" s="107">
        <f>INDEX(Auxiliar_OPEX_Drivers!$B$76:$I$84,MATCH($E32,Auxiliar_OPEX_Drivers!$B$76:$B$84,0),MATCH(YEAR(BE$2),Auxiliar_OPEX_Drivers!$B$76:$I$76,0))*$F32</f>
        <v>65.863536424073288</v>
      </c>
      <c r="BF32" s="107">
        <f>INDEX(Auxiliar_OPEX_Drivers!$B$76:$I$84,MATCH($E32,Auxiliar_OPEX_Drivers!$B$76:$B$84,0),MATCH(YEAR(BF$2),Auxiliar_OPEX_Drivers!$B$76:$I$76,0))*$F32</f>
        <v>65.863536424073288</v>
      </c>
      <c r="BG32" s="107">
        <f>INDEX(Auxiliar_OPEX_Drivers!$B$76:$I$84,MATCH($E32,Auxiliar_OPEX_Drivers!$B$76:$B$84,0),MATCH(YEAR(BG$2),Auxiliar_OPEX_Drivers!$B$76:$I$76,0))*$F32</f>
        <v>65.863536424073288</v>
      </c>
      <c r="BH32" s="107">
        <f>INDEX(Auxiliar_OPEX_Drivers!$B$76:$I$84,MATCH($E32,Auxiliar_OPEX_Drivers!$B$76:$B$84,0),MATCH(YEAR(BH$2),Auxiliar_OPEX_Drivers!$B$76:$I$76,0))*$F32</f>
        <v>65.863536424073288</v>
      </c>
      <c r="BI32" s="107">
        <f>INDEX(Auxiliar_OPEX_Drivers!$B$76:$I$84,MATCH($E32,Auxiliar_OPEX_Drivers!$B$76:$B$84,0),MATCH(YEAR(BI$2),Auxiliar_OPEX_Drivers!$B$76:$I$76,0))*$F32</f>
        <v>65.863536424073288</v>
      </c>
      <c r="BJ32" s="107">
        <f>INDEX(Auxiliar_OPEX_Drivers!$B$76:$I$84,MATCH($E32,Auxiliar_OPEX_Drivers!$B$76:$B$84,0),MATCH(YEAR(BJ$2),Auxiliar_OPEX_Drivers!$B$76:$I$76,0))*$F32</f>
        <v>68.432168280891815</v>
      </c>
      <c r="BK32" s="107">
        <f>INDEX(Auxiliar_OPEX_Drivers!$B$76:$I$84,MATCH($E32,Auxiliar_OPEX_Drivers!$B$76:$B$84,0),MATCH(YEAR(BK$2),Auxiliar_OPEX_Drivers!$B$76:$I$76,0))*$F32</f>
        <v>68.432168280891815</v>
      </c>
      <c r="BL32" s="107">
        <f>INDEX(Auxiliar_OPEX_Drivers!$B$76:$I$84,MATCH($E32,Auxiliar_OPEX_Drivers!$B$76:$B$84,0),MATCH(YEAR(BL$2),Auxiliar_OPEX_Drivers!$B$76:$I$76,0))*$F32</f>
        <v>68.432168280891815</v>
      </c>
      <c r="BM32" s="107">
        <f>INDEX(Auxiliar_OPEX_Drivers!$B$76:$I$84,MATCH($E32,Auxiliar_OPEX_Drivers!$B$76:$B$84,0),MATCH(YEAR(BM$2),Auxiliar_OPEX_Drivers!$B$76:$I$76,0))*$F32</f>
        <v>68.432168280891815</v>
      </c>
      <c r="BN32" s="107">
        <f>INDEX(Auxiliar_OPEX_Drivers!$B$76:$I$84,MATCH($E32,Auxiliar_OPEX_Drivers!$B$76:$B$84,0),MATCH(YEAR(BN$2),Auxiliar_OPEX_Drivers!$B$76:$I$76,0))*$F32</f>
        <v>68.432168280891815</v>
      </c>
      <c r="BO32" s="107">
        <f>INDEX(Auxiliar_OPEX_Drivers!$B$76:$I$84,MATCH($E32,Auxiliar_OPEX_Drivers!$B$76:$B$84,0),MATCH(YEAR(BO$2),Auxiliar_OPEX_Drivers!$B$76:$I$76,0))*$F32</f>
        <v>68.432168280891815</v>
      </c>
      <c r="BP32" s="107">
        <f>INDEX(Auxiliar_OPEX_Drivers!$B$76:$I$84,MATCH($E32,Auxiliar_OPEX_Drivers!$B$76:$B$84,0),MATCH(YEAR(BP$2),Auxiliar_OPEX_Drivers!$B$76:$I$76,0))*$F32</f>
        <v>68.432168280891815</v>
      </c>
      <c r="BQ32" s="107">
        <f>INDEX(Auxiliar_OPEX_Drivers!$B$76:$I$84,MATCH($E32,Auxiliar_OPEX_Drivers!$B$76:$B$84,0),MATCH(YEAR(BQ$2),Auxiliar_OPEX_Drivers!$B$76:$I$76,0))*$F32</f>
        <v>68.432168280891815</v>
      </c>
      <c r="BR32" s="107">
        <f>INDEX(Auxiliar_OPEX_Drivers!$B$76:$I$84,MATCH($E32,Auxiliar_OPEX_Drivers!$B$76:$B$84,0),MATCH(YEAR(BR$2),Auxiliar_OPEX_Drivers!$B$76:$I$76,0))*$F32</f>
        <v>68.432168280891815</v>
      </c>
      <c r="BS32" s="107">
        <f>INDEX(Auxiliar_OPEX_Drivers!$B$76:$I$84,MATCH($E32,Auxiliar_OPEX_Drivers!$B$76:$B$84,0),MATCH(YEAR(BS$2),Auxiliar_OPEX_Drivers!$B$76:$I$76,0))*$F32</f>
        <v>68.432168280891815</v>
      </c>
      <c r="BT32" s="107">
        <f>INDEX(Auxiliar_OPEX_Drivers!$B$76:$I$84,MATCH($E32,Auxiliar_OPEX_Drivers!$B$76:$B$84,0),MATCH(YEAR(BT$2),Auxiliar_OPEX_Drivers!$B$76:$I$76,0))*$F32</f>
        <v>68.432168280891815</v>
      </c>
      <c r="BU32" s="107">
        <f>INDEX(Auxiliar_OPEX_Drivers!$B$76:$I$84,MATCH($E32,Auxiliar_OPEX_Drivers!$B$76:$B$84,0),MATCH(YEAR(BU$2),Auxiliar_OPEX_Drivers!$B$76:$I$76,0))*$F32</f>
        <v>68.432168280891815</v>
      </c>
      <c r="BV32" s="107">
        <f>INDEX(Auxiliar_OPEX_Drivers!$B$76:$I$84,MATCH($E32,Auxiliar_OPEX_Drivers!$B$76:$B$84,0),MATCH(YEAR(BV$2),Auxiliar_OPEX_Drivers!$B$76:$I$76,0))*$F32</f>
        <v>71.010512567060857</v>
      </c>
      <c r="BW32" s="107">
        <f>INDEX(Auxiliar_OPEX_Drivers!$B$76:$I$84,MATCH($E32,Auxiliar_OPEX_Drivers!$B$76:$B$84,0),MATCH(YEAR(BW$2),Auxiliar_OPEX_Drivers!$B$76:$I$76,0))*$F32</f>
        <v>71.010512567060857</v>
      </c>
      <c r="BX32" s="107">
        <f>INDEX(Auxiliar_OPEX_Drivers!$B$76:$I$84,MATCH($E32,Auxiliar_OPEX_Drivers!$B$76:$B$84,0),MATCH(YEAR(BX$2),Auxiliar_OPEX_Drivers!$B$76:$I$76,0))*$F32</f>
        <v>71.010512567060857</v>
      </c>
      <c r="BY32" s="107">
        <f>INDEX(Auxiliar_OPEX_Drivers!$B$76:$I$84,MATCH($E32,Auxiliar_OPEX_Drivers!$B$76:$B$84,0),MATCH(YEAR(BY$2),Auxiliar_OPEX_Drivers!$B$76:$I$76,0))*$F32</f>
        <v>71.010512567060857</v>
      </c>
      <c r="BZ32" s="107">
        <f>INDEX(Auxiliar_OPEX_Drivers!$B$76:$I$84,MATCH($E32,Auxiliar_OPEX_Drivers!$B$76:$B$84,0),MATCH(YEAR(BZ$2),Auxiliar_OPEX_Drivers!$B$76:$I$76,0))*$F32</f>
        <v>71.010512567060857</v>
      </c>
      <c r="CA32" s="107">
        <f>INDEX(Auxiliar_OPEX_Drivers!$B$76:$I$84,MATCH($E32,Auxiliar_OPEX_Drivers!$B$76:$B$84,0),MATCH(YEAR(CA$2),Auxiliar_OPEX_Drivers!$B$76:$I$76,0))*$F32</f>
        <v>71.010512567060857</v>
      </c>
      <c r="CB32" s="107">
        <f>INDEX(Auxiliar_OPEX_Drivers!$B$76:$I$84,MATCH($E32,Auxiliar_OPEX_Drivers!$B$76:$B$84,0),MATCH(YEAR(CB$2),Auxiliar_OPEX_Drivers!$B$76:$I$76,0))*$F32</f>
        <v>71.010512567060857</v>
      </c>
      <c r="CC32" s="107">
        <f>INDEX(Auxiliar_OPEX_Drivers!$B$76:$I$84,MATCH($E32,Auxiliar_OPEX_Drivers!$B$76:$B$84,0),MATCH(YEAR(CC$2),Auxiliar_OPEX_Drivers!$B$76:$I$76,0))*$F32</f>
        <v>71.010512567060857</v>
      </c>
      <c r="CD32" s="107">
        <f>INDEX(Auxiliar_OPEX_Drivers!$B$76:$I$84,MATCH($E32,Auxiliar_OPEX_Drivers!$B$76:$B$84,0),MATCH(YEAR(CD$2),Auxiliar_OPEX_Drivers!$B$76:$I$76,0))*$F32</f>
        <v>71.010512567060857</v>
      </c>
      <c r="CE32" s="107">
        <f>INDEX(Auxiliar_OPEX_Drivers!$B$76:$I$84,MATCH($E32,Auxiliar_OPEX_Drivers!$B$76:$B$84,0),MATCH(YEAR(CE$2),Auxiliar_OPEX_Drivers!$B$76:$I$76,0))*$F32</f>
        <v>71.010512567060857</v>
      </c>
      <c r="CF32" s="107">
        <f>INDEX(Auxiliar_OPEX_Drivers!$B$76:$I$84,MATCH($E32,Auxiliar_OPEX_Drivers!$B$76:$B$84,0),MATCH(YEAR(CF$2),Auxiliar_OPEX_Drivers!$B$76:$I$76,0))*$F32</f>
        <v>71.010512567060857</v>
      </c>
      <c r="CG32" s="107">
        <f>INDEX(Auxiliar_OPEX_Drivers!$B$76:$I$84,MATCH($E32,Auxiliar_OPEX_Drivers!$B$76:$B$84,0),MATCH(YEAR(CG$2),Auxiliar_OPEX_Drivers!$B$76:$I$76,0))*$F32</f>
        <v>71.010512567060857</v>
      </c>
      <c r="CI32" s="51">
        <f>INDEX(Auxiliar_OPEX_CustosUnit!$A$1:$R$129,MATCH(Auxiliar_OPEX_P!$A32,Auxiliar_OPEX_CustosUnit!$A$1:$A$129,0),MATCH(CI$2,Auxiliar_OPEX_CustosUnit!$A$3:$Q$3,0))*(1-DRE_Auxiliar!$A$5)</f>
        <v>12436.107691029029</v>
      </c>
      <c r="CJ32" s="51">
        <f>INDEX(Auxiliar_OPEX_CustosUnit!$A$1:$R$129,MATCH(Auxiliar_OPEX_P!$A32,Auxiliar_OPEX_CustosUnit!$A$1:$A$129,0),MATCH(CJ$2,Auxiliar_OPEX_CustosUnit!$A$3:$Q$3,0))*(1-DRE_Auxiliar!$A$5)</f>
        <v>12852.977962798363</v>
      </c>
      <c r="CK32" s="51">
        <f>INDEX(Auxiliar_OPEX_CustosUnit!$A$1:$R$129,MATCH(Auxiliar_OPEX_P!$A32,Auxiliar_OPEX_CustosUnit!$A$1:$A$129,0),MATCH(CK$2,Auxiliar_OPEX_CustosUnit!$A$3:$Q$3,0))*(1-DRE_Auxiliar!$A$5)</f>
        <v>13312.674171842704</v>
      </c>
      <c r="CL32" s="51">
        <f>INDEX(Auxiliar_OPEX_CustosUnit!$A$1:$R$129,MATCH(Auxiliar_OPEX_P!$A32,Auxiliar_OPEX_CustosUnit!$A$1:$A$129,0),MATCH(CL$2,Auxiliar_OPEX_CustosUnit!$A$3:$Q$3,0))*(1-DRE_Auxiliar!$A$5)</f>
        <v>13311.848119875949</v>
      </c>
      <c r="CM32" s="51">
        <f>INDEX(Auxiliar_OPEX_CustosUnit!$A$1:$R$129,MATCH(Auxiliar_OPEX_P!$A32,Auxiliar_OPEX_CustosUnit!$A$1:$A$129,0),MATCH(CM$2,Auxiliar_OPEX_CustosUnit!$A$3:$Q$3,0))*(1-DRE_Auxiliar!$A$5)</f>
        <v>13322.460524092152</v>
      </c>
      <c r="CN32" s="51">
        <f>INDEX(Auxiliar_OPEX_CustosUnit!$A$1:$R$129,MATCH(Auxiliar_OPEX_P!$A32,Auxiliar_OPEX_CustosUnit!$A$1:$A$129,0),MATCH(CN$2,Auxiliar_OPEX_CustosUnit!$A$3:$Q$3,0))*(1-DRE_Auxiliar!$A$5)</f>
        <v>14263.135133897978</v>
      </c>
      <c r="CO32" s="51">
        <f>INDEX(Auxiliar_OPEX_CustosUnit!$A$1:$R$129,MATCH(Auxiliar_OPEX_P!$A32,Auxiliar_OPEX_CustosUnit!$A$1:$A$129,0),MATCH(CO$2,Auxiliar_OPEX_CustosUnit!$A$3:$Q$3,0))*(1-DRE_Auxiliar!$A$5)</f>
        <v>13781.417930426072</v>
      </c>
      <c r="CP32" s="51">
        <f>INDEX(Auxiliar_OPEX_CustosUnit!$A$1:$R$129,MATCH(Auxiliar_OPEX_P!$A32,Auxiliar_OPEX_CustosUnit!$A$1:$A$129,0),MATCH(CP$2,Auxiliar_OPEX_CustosUnit!$A$3:$Q$3,0))*(1-DRE_Auxiliar!$A$5)</f>
        <v>14223.41255862648</v>
      </c>
      <c r="CQ32" s="51">
        <f>INDEX(Auxiliar_OPEX_CustosUnit!$A$1:$R$129,MATCH(Auxiliar_OPEX_P!$A32,Auxiliar_OPEX_CustosUnit!$A$1:$A$129,0),MATCH(CQ$2,Auxiliar_OPEX_CustosUnit!$A$3:$Q$3,0))*(1-DRE_Auxiliar!$A$5)</f>
        <v>14228.631407484047</v>
      </c>
      <c r="CR32" s="51">
        <f>INDEX(Auxiliar_OPEX_CustosUnit!$A$1:$R$129,MATCH(Auxiliar_OPEX_P!$A32,Auxiliar_OPEX_CustosUnit!$A$1:$A$129,0),MATCH(CR$2,Auxiliar_OPEX_CustosUnit!$A$3:$Q$3,0))*(1-DRE_Auxiliar!$A$5)</f>
        <v>14228.631407484047</v>
      </c>
      <c r="CS32" s="51">
        <f>INDEX(Auxiliar_OPEX_CustosUnit!$A$1:$R$129,MATCH(Auxiliar_OPEX_P!$A32,Auxiliar_OPEX_CustosUnit!$A$1:$A$129,0),MATCH(CS$2,Auxiliar_OPEX_CustosUnit!$A$3:$Q$3,0))*(1-DRE_Auxiliar!$A$5)</f>
        <v>13786.636779283541</v>
      </c>
      <c r="CT32" s="51">
        <f>INDEX(Auxiliar_OPEX_CustosUnit!$A$1:$R$129,MATCH(Auxiliar_OPEX_P!$A32,Auxiliar_OPEX_CustosUnit!$A$1:$A$129,0),MATCH(CT$2,Auxiliar_OPEX_CustosUnit!$A$3:$Q$3,0))*(1-DRE_Auxiliar!$A$5)</f>
        <v>13511.498825414954</v>
      </c>
      <c r="CU32" s="53">
        <f t="shared" si="227"/>
        <v>12436.107691029029</v>
      </c>
      <c r="CV32" s="53">
        <f t="shared" si="228"/>
        <v>12852.977962798363</v>
      </c>
      <c r="CW32" s="53">
        <f t="shared" si="229"/>
        <v>13312.674171842704</v>
      </c>
      <c r="CX32" s="53">
        <f t="shared" si="230"/>
        <v>13311.848119875949</v>
      </c>
      <c r="CY32" s="53">
        <f t="shared" si="231"/>
        <v>13322.460524092152</v>
      </c>
      <c r="CZ32" s="53">
        <f t="shared" si="232"/>
        <v>14263.135133897978</v>
      </c>
      <c r="DA32" s="53">
        <f t="shared" si="233"/>
        <v>13781.417930426072</v>
      </c>
      <c r="DB32" s="53">
        <f t="shared" si="234"/>
        <v>14223.41255862648</v>
      </c>
      <c r="DC32" s="53">
        <f t="shared" si="235"/>
        <v>14228.631407484047</v>
      </c>
      <c r="DD32" s="53">
        <f t="shared" si="236"/>
        <v>14228.631407484047</v>
      </c>
      <c r="DE32" s="53">
        <f t="shared" si="237"/>
        <v>13786.636779283541</v>
      </c>
      <c r="DF32" s="53">
        <f t="shared" si="238"/>
        <v>13511.498825414954</v>
      </c>
      <c r="DG32" s="53">
        <f t="shared" si="239"/>
        <v>12436.107691029029</v>
      </c>
      <c r="DH32" s="53">
        <f t="shared" si="240"/>
        <v>12852.977962798363</v>
      </c>
      <c r="DI32" s="53">
        <f t="shared" si="241"/>
        <v>13312.674171842704</v>
      </c>
      <c r="DJ32" s="53">
        <f t="shared" si="242"/>
        <v>13311.848119875949</v>
      </c>
      <c r="DK32" s="53">
        <f t="shared" si="243"/>
        <v>13322.460524092152</v>
      </c>
      <c r="DL32" s="53">
        <f t="shared" si="244"/>
        <v>14263.135133897978</v>
      </c>
      <c r="DM32" s="53">
        <f t="shared" si="245"/>
        <v>13781.417930426072</v>
      </c>
      <c r="DN32" s="53">
        <f t="shared" si="246"/>
        <v>14223.41255862648</v>
      </c>
      <c r="DO32" s="53">
        <f t="shared" si="247"/>
        <v>14228.631407484047</v>
      </c>
      <c r="DP32" s="53">
        <f t="shared" si="248"/>
        <v>14228.631407484047</v>
      </c>
      <c r="DQ32" s="53">
        <f t="shared" si="249"/>
        <v>13786.636779283541</v>
      </c>
      <c r="DR32" s="53">
        <f t="shared" si="250"/>
        <v>13511.498825414954</v>
      </c>
      <c r="DS32" s="53">
        <f t="shared" si="251"/>
        <v>12436.107691029029</v>
      </c>
      <c r="DT32" s="53">
        <f t="shared" si="252"/>
        <v>12852.977962798363</v>
      </c>
      <c r="DU32" s="53">
        <f t="shared" si="253"/>
        <v>13312.674171842704</v>
      </c>
      <c r="DV32" s="53">
        <f t="shared" si="254"/>
        <v>13311.848119875949</v>
      </c>
      <c r="DW32" s="53">
        <f t="shared" si="255"/>
        <v>13322.460524092152</v>
      </c>
      <c r="DX32" s="53">
        <f t="shared" si="256"/>
        <v>14263.135133897978</v>
      </c>
      <c r="DY32" s="53">
        <f t="shared" si="257"/>
        <v>13781.417930426072</v>
      </c>
      <c r="DZ32" s="53">
        <f t="shared" si="258"/>
        <v>14223.41255862648</v>
      </c>
      <c r="EA32" s="53">
        <f t="shared" si="259"/>
        <v>14228.631407484047</v>
      </c>
      <c r="EB32" s="53">
        <f t="shared" si="260"/>
        <v>14228.631407484047</v>
      </c>
      <c r="EC32" s="53">
        <f t="shared" si="261"/>
        <v>13786.636779283541</v>
      </c>
      <c r="ED32" s="53">
        <f t="shared" si="262"/>
        <v>13511.498825414954</v>
      </c>
      <c r="EE32" s="53">
        <f t="shared" si="263"/>
        <v>12436.107691029029</v>
      </c>
      <c r="EF32" s="53">
        <f t="shared" si="264"/>
        <v>12852.977962798363</v>
      </c>
      <c r="EG32" s="53">
        <f t="shared" si="265"/>
        <v>13312.674171842704</v>
      </c>
      <c r="EH32" s="53">
        <f t="shared" si="266"/>
        <v>13311.848119875949</v>
      </c>
      <c r="EI32" s="53">
        <f t="shared" si="267"/>
        <v>13322.460524092152</v>
      </c>
      <c r="EJ32" s="53">
        <f t="shared" si="268"/>
        <v>14263.135133897978</v>
      </c>
      <c r="EK32" s="53">
        <f t="shared" si="269"/>
        <v>13781.417930426072</v>
      </c>
      <c r="EL32" s="53">
        <f t="shared" si="270"/>
        <v>14223.41255862648</v>
      </c>
      <c r="EM32" s="53">
        <f t="shared" si="271"/>
        <v>14228.631407484047</v>
      </c>
      <c r="EN32" s="53">
        <f t="shared" si="272"/>
        <v>14228.631407484047</v>
      </c>
      <c r="EO32" s="53">
        <f t="shared" si="273"/>
        <v>13786.636779283541</v>
      </c>
      <c r="EP32" s="53">
        <f t="shared" si="274"/>
        <v>13511.498825414954</v>
      </c>
      <c r="EQ32" s="53">
        <f t="shared" si="275"/>
        <v>12436.107691029029</v>
      </c>
      <c r="ER32" s="53">
        <f t="shared" si="276"/>
        <v>12852.977962798363</v>
      </c>
      <c r="ES32" s="53">
        <f t="shared" si="277"/>
        <v>13312.674171842704</v>
      </c>
      <c r="ET32" s="53">
        <f t="shared" si="278"/>
        <v>13311.848119875949</v>
      </c>
      <c r="EU32" s="53">
        <f t="shared" si="279"/>
        <v>13322.460524092152</v>
      </c>
      <c r="EV32" s="53">
        <f t="shared" si="280"/>
        <v>14263.135133897978</v>
      </c>
      <c r="EW32" s="53">
        <f t="shared" si="281"/>
        <v>13781.417930426072</v>
      </c>
      <c r="EX32" s="53">
        <f t="shared" si="282"/>
        <v>14223.41255862648</v>
      </c>
      <c r="EY32" s="53">
        <f t="shared" si="283"/>
        <v>14228.631407484047</v>
      </c>
      <c r="EZ32" s="53">
        <f t="shared" si="284"/>
        <v>14228.631407484047</v>
      </c>
      <c r="FA32" s="53">
        <f t="shared" si="285"/>
        <v>13786.636779283541</v>
      </c>
      <c r="FB32" s="53">
        <f t="shared" si="286"/>
        <v>13511.498825414954</v>
      </c>
      <c r="FC32" s="53">
        <f t="shared" si="287"/>
        <v>12436.107691029029</v>
      </c>
      <c r="FD32" s="53">
        <f t="shared" si="288"/>
        <v>12852.977962798363</v>
      </c>
      <c r="FE32" s="53">
        <f t="shared" si="289"/>
        <v>13312.674171842704</v>
      </c>
      <c r="FF32" s="53">
        <f t="shared" si="290"/>
        <v>13311.848119875949</v>
      </c>
      <c r="FG32" s="53">
        <f t="shared" si="291"/>
        <v>13322.460524092152</v>
      </c>
      <c r="FH32" s="53">
        <f t="shared" si="292"/>
        <v>14263.135133897978</v>
      </c>
      <c r="FI32" s="53">
        <f t="shared" si="293"/>
        <v>13781.417930426072</v>
      </c>
      <c r="FJ32" s="53">
        <f t="shared" si="294"/>
        <v>14223.41255862648</v>
      </c>
      <c r="FK32" s="53">
        <f t="shared" si="295"/>
        <v>14228.631407484047</v>
      </c>
      <c r="FL32" s="53">
        <f t="shared" si="296"/>
        <v>14228.631407484047</v>
      </c>
      <c r="FM32" s="53">
        <f t="shared" si="297"/>
        <v>13786.636779283541</v>
      </c>
      <c r="FN32" s="53">
        <f t="shared" si="298"/>
        <v>13511.498825414954</v>
      </c>
      <c r="FP32" s="51">
        <f t="shared" si="299"/>
        <v>677852.96358475776</v>
      </c>
      <c r="FQ32" s="51">
        <f t="shared" si="306"/>
        <v>725714.92353372648</v>
      </c>
      <c r="FR32" s="51">
        <f t="shared" si="307"/>
        <v>701204.92904789594</v>
      </c>
      <c r="FS32" s="51">
        <f t="shared" si="308"/>
        <v>723693.82050097128</v>
      </c>
      <c r="FT32" s="51">
        <f t="shared" si="309"/>
        <v>723959.35794866772</v>
      </c>
      <c r="FU32" s="51">
        <f t="shared" si="310"/>
        <v>723959.35794866772</v>
      </c>
      <c r="FV32" s="51">
        <f t="shared" si="311"/>
        <v>701470.46649558726</v>
      </c>
      <c r="FW32" s="51">
        <f t="shared" si="312"/>
        <v>687471.31993499526</v>
      </c>
      <c r="FX32" s="51">
        <f t="shared" si="313"/>
        <v>674368.6681356238</v>
      </c>
      <c r="FY32" s="51">
        <f t="shared" si="314"/>
        <v>696974.15346454352</v>
      </c>
      <c r="FZ32" s="51">
        <f t="shared" si="315"/>
        <v>721901.94662476634</v>
      </c>
      <c r="GA32" s="51">
        <f t="shared" si="316"/>
        <v>721857.15257999999</v>
      </c>
      <c r="GB32" s="51">
        <f t="shared" si="317"/>
        <v>722432.62788745167</v>
      </c>
      <c r="GC32" s="51">
        <f t="shared" si="318"/>
        <v>773442.27652706252</v>
      </c>
      <c r="GD32" s="51">
        <f t="shared" si="319"/>
        <v>747320.3582392605</v>
      </c>
      <c r="GE32" s="51">
        <f t="shared" si="320"/>
        <v>771288.25367310469</v>
      </c>
      <c r="GF32" s="51">
        <f t="shared" si="321"/>
        <v>771571.25445121934</v>
      </c>
      <c r="GG32" s="51">
        <f t="shared" si="322"/>
        <v>771571.25445121934</v>
      </c>
      <c r="GH32" s="51">
        <f t="shared" si="323"/>
        <v>747603.3590173698</v>
      </c>
      <c r="GI32" s="51">
        <f t="shared" si="324"/>
        <v>732683.54486701754</v>
      </c>
      <c r="GJ32" s="51">
        <f t="shared" si="325"/>
        <v>714149.85590940237</v>
      </c>
      <c r="GK32" s="51">
        <f t="shared" si="326"/>
        <v>738088.84485300398</v>
      </c>
      <c r="GL32" s="51">
        <f t="shared" si="327"/>
        <v>764487.13518687862</v>
      </c>
      <c r="GM32" s="51">
        <f t="shared" si="328"/>
        <v>764439.69872945244</v>
      </c>
      <c r="GN32" s="51">
        <f t="shared" si="329"/>
        <v>765049.12147892907</v>
      </c>
      <c r="GO32" s="51">
        <f t="shared" si="330"/>
        <v>819067.84291015833</v>
      </c>
      <c r="GP32" s="51">
        <f t="shared" si="331"/>
        <v>791404.98568862549</v>
      </c>
      <c r="GQ32" s="51">
        <f t="shared" si="332"/>
        <v>816786.75367297244</v>
      </c>
      <c r="GR32" s="51">
        <f t="shared" si="333"/>
        <v>817086.44874254242</v>
      </c>
      <c r="GS32" s="51">
        <f t="shared" si="334"/>
        <v>817086.44874254242</v>
      </c>
      <c r="GT32" s="51">
        <f t="shared" si="335"/>
        <v>791704.68075818988</v>
      </c>
      <c r="GU32" s="51">
        <f t="shared" si="336"/>
        <v>775904.74278787151</v>
      </c>
      <c r="GV32" s="51">
        <f t="shared" si="337"/>
        <v>749950.13165189244</v>
      </c>
      <c r="GW32" s="51">
        <f t="shared" si="338"/>
        <v>775089.18021615455</v>
      </c>
      <c r="GX32" s="51">
        <f t="shared" si="339"/>
        <v>802810.81475469831</v>
      </c>
      <c r="GY32" s="51">
        <f t="shared" si="340"/>
        <v>802761.00031141657</v>
      </c>
      <c r="GZ32" s="51">
        <f t="shared" si="341"/>
        <v>803400.97337508074</v>
      </c>
      <c r="HA32" s="51">
        <f t="shared" si="342"/>
        <v>860127.64903537324</v>
      </c>
      <c r="HB32" s="51">
        <f t="shared" si="343"/>
        <v>831078.05497119983</v>
      </c>
      <c r="HC32" s="51">
        <f t="shared" si="344"/>
        <v>857732.20897530497</v>
      </c>
      <c r="HD32" s="51">
        <f t="shared" si="345"/>
        <v>858046.92773498793</v>
      </c>
      <c r="HE32" s="51">
        <f t="shared" si="346"/>
        <v>858046.92773498793</v>
      </c>
      <c r="HF32" s="51">
        <f t="shared" si="347"/>
        <v>831392.77373087686</v>
      </c>
      <c r="HG32" s="51">
        <f t="shared" si="348"/>
        <v>814800.78612087679</v>
      </c>
      <c r="HH32" s="51">
        <f t="shared" si="349"/>
        <v>786329.7504494529</v>
      </c>
      <c r="HI32" s="51">
        <f t="shared" si="350"/>
        <v>812688.27876990463</v>
      </c>
      <c r="HJ32" s="51">
        <f t="shared" si="351"/>
        <v>841754.67271896545</v>
      </c>
      <c r="HK32" s="51">
        <f t="shared" si="352"/>
        <v>841702.44180773397</v>
      </c>
      <c r="HL32" s="51">
        <f t="shared" si="353"/>
        <v>842373.45957039087</v>
      </c>
      <c r="HM32" s="51">
        <f t="shared" si="354"/>
        <v>901851.91131428594</v>
      </c>
      <c r="HN32" s="51">
        <f t="shared" si="355"/>
        <v>871393.13934124191</v>
      </c>
      <c r="HO32" s="51">
        <f t="shared" si="356"/>
        <v>899340.26993287704</v>
      </c>
      <c r="HP32" s="51">
        <f t="shared" si="357"/>
        <v>899670.2555056751</v>
      </c>
      <c r="HQ32" s="51">
        <f t="shared" si="358"/>
        <v>899670.2555056751</v>
      </c>
      <c r="HR32" s="51">
        <f t="shared" si="359"/>
        <v>871723.12491403392</v>
      </c>
      <c r="HS32" s="51">
        <f t="shared" si="360"/>
        <v>854326.2702083831</v>
      </c>
      <c r="HT32" s="51">
        <f t="shared" si="361"/>
        <v>816996.06077272294</v>
      </c>
      <c r="HU32" s="51">
        <f t="shared" si="362"/>
        <v>844382.55326301255</v>
      </c>
      <c r="HV32" s="51">
        <f t="shared" si="363"/>
        <v>874582.51624759682</v>
      </c>
      <c r="HW32" s="51">
        <f t="shared" si="364"/>
        <v>874528.2483673566</v>
      </c>
      <c r="HX32" s="51">
        <f t="shared" si="365"/>
        <v>875225.43535345991</v>
      </c>
      <c r="HY32" s="51">
        <f t="shared" si="366"/>
        <v>937023.5051172548</v>
      </c>
      <c r="HZ32" s="51">
        <f t="shared" si="367"/>
        <v>905376.86233955517</v>
      </c>
      <c r="IA32" s="51">
        <f t="shared" si="368"/>
        <v>934413.91147856566</v>
      </c>
      <c r="IB32" s="51">
        <f t="shared" si="305"/>
        <v>934756.76625791728</v>
      </c>
      <c r="IC32" s="51">
        <f t="shared" si="369"/>
        <v>934756.76625791728</v>
      </c>
      <c r="ID32" s="51">
        <f t="shared" si="370"/>
        <v>905719.71711890027</v>
      </c>
      <c r="IE32" s="51">
        <f t="shared" si="371"/>
        <v>887644.39724676253</v>
      </c>
      <c r="IF32" s="51">
        <f t="shared" si="372"/>
        <v>847778.32557645487</v>
      </c>
      <c r="IG32" s="51">
        <f t="shared" si="373"/>
        <v>876196.66914211481</v>
      </c>
      <c r="IH32" s="51">
        <f t="shared" si="374"/>
        <v>907534.48737752507</v>
      </c>
      <c r="II32" s="51">
        <f t="shared" si="375"/>
        <v>907478.17482615344</v>
      </c>
      <c r="IJ32" s="51">
        <f t="shared" si="376"/>
        <v>908201.62998594122</v>
      </c>
      <c r="IK32" s="51">
        <f t="shared" si="377"/>
        <v>972328.08863576024</v>
      </c>
      <c r="IL32" s="51">
        <f t="shared" si="378"/>
        <v>939489.08351397421</v>
      </c>
      <c r="IM32" s="51">
        <f t="shared" si="379"/>
        <v>969620.17236582085</v>
      </c>
      <c r="IN32" s="51">
        <f t="shared" si="380"/>
        <v>969975.94501236174</v>
      </c>
      <c r="IO32" s="51">
        <f t="shared" si="381"/>
        <v>969975.94501236174</v>
      </c>
      <c r="IP32" s="51">
        <f t="shared" si="382"/>
        <v>939844.85616050835</v>
      </c>
      <c r="IQ32" s="51">
        <f t="shared" si="383"/>
        <v>921088.50573090359</v>
      </c>
      <c r="IS32" s="51">
        <f t="shared" si="300"/>
        <v>8525008.7241028976</v>
      </c>
      <c r="IT32" s="51">
        <f t="shared" si="300"/>
        <v>9061694.9573839214</v>
      </c>
      <c r="IU32" s="51">
        <f t="shared" si="300"/>
        <v>9563054.0036121439</v>
      </c>
      <c r="IV32" s="51">
        <f t="shared" si="300"/>
        <v>10036073.931620056</v>
      </c>
      <c r="IW32" s="51">
        <f t="shared" si="300"/>
        <v>10483690.040726321</v>
      </c>
      <c r="IX32" s="51">
        <f t="shared" si="300"/>
        <v>10886881.212725062</v>
      </c>
      <c r="IZ32" s="111">
        <f t="shared" si="301"/>
        <v>26358.786821523259</v>
      </c>
      <c r="JA32" s="111">
        <f t="shared" si="5"/>
        <v>27242.358667216169</v>
      </c>
      <c r="JB32" s="111">
        <f t="shared" si="6"/>
        <v>28216.701659244372</v>
      </c>
      <c r="JC32" s="111">
        <f t="shared" si="7"/>
        <v>28214.950811773757</v>
      </c>
      <c r="JD32" s="111">
        <f t="shared" si="8"/>
        <v>28237.444192126237</v>
      </c>
      <c r="JE32" s="111">
        <f t="shared" si="9"/>
        <v>30231.238562866336</v>
      </c>
      <c r="JF32" s="111">
        <f t="shared" si="10"/>
        <v>29210.221264685824</v>
      </c>
      <c r="JG32" s="111">
        <f t="shared" si="11"/>
        <v>30147.045106232101</v>
      </c>
      <c r="JH32" s="111">
        <f t="shared" si="12"/>
        <v>32141.484080257909</v>
      </c>
      <c r="JI32" s="111">
        <f t="shared" si="13"/>
        <v>32141.484080257909</v>
      </c>
      <c r="JJ32" s="111">
        <f t="shared" si="14"/>
        <v>31143.049100882894</v>
      </c>
      <c r="JK32" s="111">
        <f t="shared" si="15"/>
        <v>30521.531689201929</v>
      </c>
      <c r="JL32" s="111">
        <f t="shared" si="16"/>
        <v>28092.298262877088</v>
      </c>
      <c r="JM32" s="111">
        <f t="shared" si="17"/>
        <v>29033.979076715532</v>
      </c>
      <c r="JN32" s="111">
        <f t="shared" si="18"/>
        <v>30072.400690264534</v>
      </c>
      <c r="JO32" s="111">
        <f t="shared" si="19"/>
        <v>30070.534696594554</v>
      </c>
      <c r="JP32" s="111">
        <f t="shared" si="20"/>
        <v>30094.507376144669</v>
      </c>
      <c r="JQ32" s="111">
        <f t="shared" si="21"/>
        <v>32219.4255871733</v>
      </c>
      <c r="JR32" s="111">
        <f t="shared" si="22"/>
        <v>31131.260085996935</v>
      </c>
      <c r="JS32" s="111">
        <f t="shared" si="23"/>
        <v>32129.695065371732</v>
      </c>
      <c r="JT32" s="111">
        <f t="shared" si="24"/>
        <v>34037.518807167115</v>
      </c>
      <c r="JU32" s="111">
        <f t="shared" si="25"/>
        <v>34037.518807167115</v>
      </c>
      <c r="JV32" s="111">
        <f t="shared" si="26"/>
        <v>32980.18588180028</v>
      </c>
      <c r="JW32" s="111">
        <f t="shared" si="27"/>
        <v>32322.004992073831</v>
      </c>
      <c r="JX32" s="111">
        <f t="shared" si="28"/>
        <v>29749.470437382315</v>
      </c>
      <c r="JY32" s="111">
        <f t="shared" si="29"/>
        <v>30746.701253835556</v>
      </c>
      <c r="JZ32" s="111">
        <f t="shared" si="30"/>
        <v>31846.379635601785</v>
      </c>
      <c r="KA32" s="111">
        <f t="shared" si="31"/>
        <v>31844.40356646703</v>
      </c>
      <c r="KB32" s="111">
        <f t="shared" si="32"/>
        <v>31869.79040078395</v>
      </c>
      <c r="KC32" s="111">
        <f t="shared" si="33"/>
        <v>34120.058104383977</v>
      </c>
      <c r="KD32" s="111">
        <f t="shared" si="34"/>
        <v>32967.701429778812</v>
      </c>
      <c r="KE32" s="111">
        <f t="shared" si="35"/>
        <v>34025.034355145413</v>
      </c>
      <c r="KF32" s="111">
        <f t="shared" si="36"/>
        <v>35743.816930458146</v>
      </c>
      <c r="KG32" s="111">
        <f t="shared" si="37"/>
        <v>35743.816930458146</v>
      </c>
      <c r="KH32" s="111">
        <f t="shared" si="38"/>
        <v>34633.479989244326</v>
      </c>
      <c r="KI32" s="111">
        <f t="shared" si="39"/>
        <v>33942.304543619466</v>
      </c>
      <c r="KJ32" s="111">
        <f t="shared" si="40"/>
        <v>31240.809035350831</v>
      </c>
      <c r="KK32" s="111">
        <f t="shared" si="41"/>
        <v>32288.030953689085</v>
      </c>
      <c r="KL32" s="111">
        <f t="shared" si="42"/>
        <v>33442.836125679409</v>
      </c>
      <c r="KM32" s="111">
        <f t="shared" si="43"/>
        <v>33440.760996355362</v>
      </c>
      <c r="KN32" s="111">
        <f t="shared" si="44"/>
        <v>33467.42047066689</v>
      </c>
      <c r="KO32" s="111">
        <f t="shared" si="45"/>
        <v>35830.493916110434</v>
      </c>
      <c r="KP32" s="111">
        <f t="shared" si="46"/>
        <v>34620.369692631328</v>
      </c>
      <c r="KQ32" s="111">
        <f t="shared" si="47"/>
        <v>35730.706633844908</v>
      </c>
      <c r="KR32" s="111">
        <f t="shared" si="48"/>
        <v>37477.727465863507</v>
      </c>
      <c r="KS32" s="111">
        <f t="shared" si="49"/>
        <v>37477.727465863507</v>
      </c>
      <c r="KT32" s="111">
        <f t="shared" si="50"/>
        <v>36313.528763776019</v>
      </c>
      <c r="KU32" s="111">
        <f t="shared" si="51"/>
        <v>35588.824823158197</v>
      </c>
      <c r="KV32" s="111">
        <f t="shared" si="52"/>
        <v>32756.281432335472</v>
      </c>
      <c r="KW32" s="111">
        <f t="shared" si="53"/>
        <v>33854.303440676624</v>
      </c>
      <c r="KX32" s="111">
        <f t="shared" si="54"/>
        <v>35065.127500016053</v>
      </c>
      <c r="KY32" s="111">
        <f t="shared" si="55"/>
        <v>35062.951707447115</v>
      </c>
      <c r="KZ32" s="111">
        <f t="shared" si="56"/>
        <v>35090.904416431003</v>
      </c>
      <c r="LA32" s="111">
        <f t="shared" si="57"/>
        <v>37568.609098682944</v>
      </c>
      <c r="LB32" s="111">
        <f t="shared" si="58"/>
        <v>36299.782494752362</v>
      </c>
      <c r="LC32" s="111">
        <f t="shared" si="59"/>
        <v>37463.981196839595</v>
      </c>
      <c r="LD32" s="111">
        <f t="shared" si="60"/>
        <v>38939.332625813498</v>
      </c>
      <c r="LE32" s="111">
        <f t="shared" si="61"/>
        <v>38939.332625813498</v>
      </c>
      <c r="LF32" s="111">
        <f t="shared" si="62"/>
        <v>37729.730988563308</v>
      </c>
      <c r="LG32" s="111">
        <f t="shared" si="63"/>
        <v>36976.764101105713</v>
      </c>
      <c r="LH32" s="111">
        <f t="shared" si="64"/>
        <v>34033.753499068553</v>
      </c>
      <c r="LI32" s="111">
        <f t="shared" si="65"/>
        <v>35174.597597799031</v>
      </c>
      <c r="LJ32" s="111">
        <f t="shared" si="66"/>
        <v>36432.6429486251</v>
      </c>
      <c r="LK32" s="111">
        <f t="shared" si="67"/>
        <v>36430.382301667676</v>
      </c>
      <c r="LL32" s="111">
        <f t="shared" si="68"/>
        <v>36459.425146752335</v>
      </c>
      <c r="LM32" s="111">
        <f t="shared" si="69"/>
        <v>39033.758578751986</v>
      </c>
      <c r="LN32" s="111">
        <f t="shared" si="70"/>
        <v>37715.448624661607</v>
      </c>
      <c r="LO32" s="111">
        <f t="shared" si="71"/>
        <v>38925.050261911529</v>
      </c>
      <c r="LP32" s="111">
        <f t="shared" si="72"/>
        <v>40406.464360860919</v>
      </c>
      <c r="LQ32" s="111">
        <f t="shared" si="73"/>
        <v>40406.464360860919</v>
      </c>
      <c r="LR32" s="111">
        <f t="shared" si="74"/>
        <v>39151.288112308874</v>
      </c>
      <c r="LS32" s="111">
        <f t="shared" si="75"/>
        <v>38369.951411052854</v>
      </c>
      <c r="LT32" s="111">
        <f t="shared" si="76"/>
        <v>35316.055902684064</v>
      </c>
      <c r="LU32" s="111">
        <f t="shared" si="77"/>
        <v>36499.884009334586</v>
      </c>
      <c r="LV32" s="111">
        <f t="shared" si="78"/>
        <v>37805.329203297726</v>
      </c>
      <c r="LW32" s="111">
        <f t="shared" si="79"/>
        <v>37802.983381103099</v>
      </c>
      <c r="LX32" s="111">
        <f t="shared" si="80"/>
        <v>37833.120484276595</v>
      </c>
      <c r="LY32" s="111">
        <f t="shared" si="81"/>
        <v>40504.448035589339</v>
      </c>
      <c r="LZ32" s="111">
        <f t="shared" si="82"/>
        <v>39136.467626464175</v>
      </c>
      <c r="MA32" s="111">
        <f t="shared" si="83"/>
        <v>40391.643875015943</v>
      </c>
      <c r="MD32" s="111"/>
      <c r="ME32" s="111">
        <f t="shared" si="302"/>
        <v>25138.570687707423</v>
      </c>
      <c r="MF32" s="111">
        <f t="shared" si="84"/>
        <v>26037.670155502379</v>
      </c>
      <c r="MG32" s="111">
        <f t="shared" si="85"/>
        <v>26036.054517024037</v>
      </c>
      <c r="MH32" s="111">
        <f t="shared" si="86"/>
        <v>26056.810848695015</v>
      </c>
      <c r="MI32" s="111">
        <f t="shared" si="87"/>
        <v>27896.63468105354</v>
      </c>
      <c r="MJ32" s="111">
        <f t="shared" si="88"/>
        <v>26954.465324970184</v>
      </c>
      <c r="MK32" s="111">
        <f t="shared" si="89"/>
        <v>27818.943054315314</v>
      </c>
      <c r="ML32" s="111">
        <f t="shared" si="90"/>
        <v>29659.361710545789</v>
      </c>
      <c r="MM32" s="111">
        <f t="shared" si="91"/>
        <v>29659.361710545789</v>
      </c>
      <c r="MN32" s="111">
        <f t="shared" si="92"/>
        <v>28738.030756324733</v>
      </c>
      <c r="MO32" s="111">
        <f t="shared" si="93"/>
        <v>28164.509954471941</v>
      </c>
      <c r="MP32" s="111">
        <f t="shared" si="94"/>
        <v>25922.873796950164</v>
      </c>
      <c r="MQ32" s="111">
        <f t="shared" si="95"/>
        <v>27904.565619673733</v>
      </c>
      <c r="MR32" s="111">
        <f t="shared" si="96"/>
        <v>28902.592930350009</v>
      </c>
      <c r="MS32" s="111">
        <f t="shared" si="97"/>
        <v>28900.79952329849</v>
      </c>
      <c r="MT32" s="111">
        <f t="shared" si="98"/>
        <v>28923.839672491195</v>
      </c>
      <c r="MU32" s="111">
        <f t="shared" si="99"/>
        <v>30966.099174690851</v>
      </c>
      <c r="MV32" s="111">
        <f t="shared" si="100"/>
        <v>29920.262999345781</v>
      </c>
      <c r="MW32" s="111">
        <f t="shared" si="101"/>
        <v>30879.859144446171</v>
      </c>
      <c r="MX32" s="111">
        <f t="shared" si="102"/>
        <v>32713.469089987368</v>
      </c>
      <c r="MY32" s="111">
        <f t="shared" si="103"/>
        <v>32713.469089987368</v>
      </c>
      <c r="MZ32" s="111">
        <f t="shared" si="104"/>
        <v>31697.266112097845</v>
      </c>
      <c r="NA32" s="111">
        <f t="shared" si="105"/>
        <v>31064.688270167931</v>
      </c>
      <c r="NB32" s="111">
        <f t="shared" si="106"/>
        <v>28592.224571665189</v>
      </c>
      <c r="NC32" s="111">
        <f t="shared" si="107"/>
        <v>36702.497967077987</v>
      </c>
      <c r="ND32" s="111">
        <f t="shared" si="108"/>
        <v>38015.189798244086</v>
      </c>
      <c r="NE32" s="111">
        <f t="shared" si="109"/>
        <v>38012.830954191122</v>
      </c>
      <c r="NF32" s="111">
        <f t="shared" si="110"/>
        <v>38043.135350985263</v>
      </c>
      <c r="NG32" s="111">
        <f t="shared" si="111"/>
        <v>40729.291668533595</v>
      </c>
      <c r="NH32" s="111">
        <f t="shared" si="112"/>
        <v>39353.717483912114</v>
      </c>
      <c r="NI32" s="111">
        <f t="shared" si="113"/>
        <v>40615.861322479228</v>
      </c>
      <c r="NJ32" s="111">
        <f t="shared" si="114"/>
        <v>42667.581064882332</v>
      </c>
      <c r="NK32" s="111">
        <f t="shared" si="115"/>
        <v>42667.581064882332</v>
      </c>
      <c r="NL32" s="111">
        <f t="shared" si="116"/>
        <v>41342.166055602655</v>
      </c>
      <c r="NM32" s="111">
        <f t="shared" si="117"/>
        <v>40517.106314119781</v>
      </c>
      <c r="NN32" s="111">
        <f t="shared" si="118"/>
        <v>37292.317008049722</v>
      </c>
      <c r="NO32" s="111">
        <f t="shared" si="119"/>
        <v>38021.601265671263</v>
      </c>
      <c r="NP32" s="111">
        <f t="shared" si="120"/>
        <v>39381.471796392936</v>
      </c>
      <c r="NQ32" s="111">
        <f t="shared" si="121"/>
        <v>39379.028174487132</v>
      </c>
      <c r="NR32" s="111">
        <f t="shared" si="122"/>
        <v>39410.421724117936</v>
      </c>
      <c r="NS32" s="111">
        <f t="shared" si="123"/>
        <v>42193.119635706891</v>
      </c>
      <c r="NT32" s="111">
        <f t="shared" si="124"/>
        <v>40768.106733153429</v>
      </c>
      <c r="NU32" s="111">
        <f t="shared" si="125"/>
        <v>42075.612555045132</v>
      </c>
      <c r="NV32" s="111">
        <f t="shared" si="126"/>
        <v>44132.861867432912</v>
      </c>
      <c r="NW32" s="111">
        <f t="shared" si="127"/>
        <v>44132.861867432912</v>
      </c>
      <c r="NX32" s="111">
        <f t="shared" si="128"/>
        <v>42761.92974375304</v>
      </c>
      <c r="NY32" s="111">
        <f t="shared" si="129"/>
        <v>41908.535979811444</v>
      </c>
      <c r="NZ32" s="111">
        <f t="shared" si="130"/>
        <v>38573.00165973953</v>
      </c>
      <c r="OA32" s="111">
        <f t="shared" si="131"/>
        <v>26441.089522496623</v>
      </c>
      <c r="OB32" s="111">
        <f t="shared" si="132"/>
        <v>27386.774534302807</v>
      </c>
      <c r="OC32" s="111">
        <f t="shared" si="133"/>
        <v>27385.075183843612</v>
      </c>
      <c r="OD32" s="111">
        <f t="shared" si="134"/>
        <v>27406.906974946167</v>
      </c>
      <c r="OE32" s="111">
        <f t="shared" si="135"/>
        <v>29342.058629403698</v>
      </c>
      <c r="OF32" s="111">
        <f t="shared" si="136"/>
        <v>28351.07212507811</v>
      </c>
      <c r="OG32" s="111">
        <f t="shared" si="137"/>
        <v>29260.341522920069</v>
      </c>
      <c r="OH32" s="111">
        <f t="shared" si="138"/>
        <v>30412.629275022238</v>
      </c>
      <c r="OI32" s="111">
        <f t="shared" si="139"/>
        <v>30412.629275022238</v>
      </c>
      <c r="OJ32" s="111">
        <f t="shared" si="140"/>
        <v>29467.899006590185</v>
      </c>
      <c r="OK32" s="111">
        <f t="shared" si="141"/>
        <v>28879.812327635787</v>
      </c>
      <c r="OL32" s="111">
        <f t="shared" si="142"/>
        <v>26581.244674915361</v>
      </c>
      <c r="OM32" s="111">
        <f t="shared" si="143"/>
        <v>25212.95028007642</v>
      </c>
      <c r="ON32" s="111">
        <f t="shared" si="144"/>
        <v>26114.709988691928</v>
      </c>
      <c r="OO32" s="111">
        <f t="shared" si="145"/>
        <v>26113.089569888842</v>
      </c>
      <c r="OP32" s="111">
        <f t="shared" si="146"/>
        <v>26133.907315054952</v>
      </c>
      <c r="OQ32" s="111">
        <f t="shared" si="147"/>
        <v>27979.174788119297</v>
      </c>
      <c r="OR32" s="111">
        <f t="shared" si="148"/>
        <v>27034.217756733375</v>
      </c>
      <c r="OS32" s="111">
        <f t="shared" si="149"/>
        <v>27901.25328866479</v>
      </c>
      <c r="OT32" s="111">
        <f t="shared" si="150"/>
        <v>28963.122437762111</v>
      </c>
      <c r="OU32" s="111">
        <f t="shared" si="151"/>
        <v>28963.122437762111</v>
      </c>
      <c r="OV32" s="111">
        <f t="shared" si="152"/>
        <v>28063.419285238881</v>
      </c>
      <c r="OW32" s="111">
        <f t="shared" si="153"/>
        <v>27503.361608786607</v>
      </c>
      <c r="OX32" s="111">
        <f t="shared" si="154"/>
        <v>25314.346783557481</v>
      </c>
      <c r="OY32" s="111"/>
      <c r="PA32" s="51">
        <f t="shared" si="303"/>
        <v>730807.59140888543</v>
      </c>
      <c r="PB32" s="51">
        <f t="shared" si="155"/>
        <v>704377.48015707941</v>
      </c>
      <c r="PC32" s="51">
        <f t="shared" si="156"/>
        <v>727804.81109017937</v>
      </c>
      <c r="PD32" s="51">
        <f t="shared" si="157"/>
        <v>728060.65374795953</v>
      </c>
      <c r="PE32" s="51">
        <f t="shared" si="158"/>
        <v>726220.82991560095</v>
      </c>
      <c r="PF32" s="51">
        <f t="shared" si="159"/>
        <v>703737.28397705744</v>
      </c>
      <c r="PG32" s="51">
        <f t="shared" si="160"/>
        <v>688290.49469267728</v>
      </c>
      <c r="PH32" s="51">
        <f t="shared" si="161"/>
        <v>672801.60468795511</v>
      </c>
      <c r="PI32" s="51">
        <f t="shared" si="162"/>
        <v>696348.77083071321</v>
      </c>
      <c r="PJ32" s="51">
        <f t="shared" si="163"/>
        <v>723236.31655870611</v>
      </c>
      <c r="PK32" s="51">
        <f t="shared" si="164"/>
        <v>723763.17732212262</v>
      </c>
      <c r="PL32" s="51">
        <f t="shared" si="165"/>
        <v>726604.26146664622</v>
      </c>
      <c r="PM32" s="51">
        <f t="shared" si="166"/>
        <v>777757.13649456215</v>
      </c>
      <c r="PN32" s="51">
        <f t="shared" si="167"/>
        <v>749549.02539490745</v>
      </c>
      <c r="PO32" s="51">
        <f t="shared" si="168"/>
        <v>774517.14921517798</v>
      </c>
      <c r="PP32" s="51">
        <f t="shared" si="169"/>
        <v>774788.8988589861</v>
      </c>
      <c r="PQ32" s="51">
        <f t="shared" si="170"/>
        <v>772746.63935678639</v>
      </c>
      <c r="PR32" s="51">
        <f t="shared" si="171"/>
        <v>748826.14511890698</v>
      </c>
      <c r="PS32" s="51">
        <f t="shared" si="172"/>
        <v>732325.21741177328</v>
      </c>
      <c r="PT32" s="51">
        <f t="shared" si="173"/>
        <v>711185.85725679738</v>
      </c>
      <c r="PU32" s="51">
        <f t="shared" si="174"/>
        <v>736122.07701685221</v>
      </c>
      <c r="PV32" s="51">
        <f t="shared" si="175"/>
        <v>764636.2487103825</v>
      </c>
      <c r="PW32" s="51">
        <f t="shared" si="176"/>
        <v>765219.41402575164</v>
      </c>
      <c r="PX32" s="51">
        <f t="shared" si="177"/>
        <v>768326.6873080479</v>
      </c>
      <c r="PY32" s="51">
        <f t="shared" si="178"/>
        <v>816485.40304746432</v>
      </c>
      <c r="PZ32" s="51">
        <f t="shared" si="179"/>
        <v>786357.49732016027</v>
      </c>
      <c r="QA32" s="51">
        <f t="shared" si="180"/>
        <v>812798.95707392669</v>
      </c>
      <c r="QB32" s="51">
        <f t="shared" si="181"/>
        <v>813080.83219872438</v>
      </c>
      <c r="QC32" s="51">
        <f t="shared" si="182"/>
        <v>810394.67588117602</v>
      </c>
      <c r="QD32" s="51">
        <f t="shared" si="183"/>
        <v>785331.14915607811</v>
      </c>
      <c r="QE32" s="51">
        <f t="shared" si="184"/>
        <v>767610.88645746617</v>
      </c>
      <c r="QF32" s="51">
        <f t="shared" si="185"/>
        <v>738523.35962236102</v>
      </c>
      <c r="QG32" s="51">
        <f t="shared" si="186"/>
        <v>764709.63010496134</v>
      </c>
      <c r="QH32" s="51">
        <f t="shared" si="187"/>
        <v>794911.48482477514</v>
      </c>
      <c r="QI32" s="51">
        <f t="shared" si="188"/>
        <v>795684.65499365225</v>
      </c>
      <c r="QJ32" s="51">
        <f t="shared" si="189"/>
        <v>799576.076837698</v>
      </c>
      <c r="QK32" s="51">
        <f t="shared" si="190"/>
        <v>857936.54168581241</v>
      </c>
      <c r="QL32" s="51">
        <f t="shared" si="191"/>
        <v>826316.95286743832</v>
      </c>
      <c r="QM32" s="51">
        <f t="shared" si="192"/>
        <v>854083.88743466279</v>
      </c>
      <c r="QN32" s="51">
        <f t="shared" si="193"/>
        <v>854380.32294132817</v>
      </c>
      <c r="QO32" s="51">
        <f t="shared" si="194"/>
        <v>851597.62502973923</v>
      </c>
      <c r="QP32" s="51">
        <f t="shared" si="195"/>
        <v>825258.14698696777</v>
      </c>
      <c r="QQ32" s="51">
        <f t="shared" si="196"/>
        <v>806667.47810945113</v>
      </c>
      <c r="QR32" s="51">
        <f t="shared" si="197"/>
        <v>774953.17001435545</v>
      </c>
      <c r="QS32" s="51">
        <f t="shared" si="198"/>
        <v>802409.72034314834</v>
      </c>
      <c r="QT32" s="51">
        <f t="shared" si="199"/>
        <v>834057.87047522853</v>
      </c>
      <c r="QU32" s="51">
        <f t="shared" si="200"/>
        <v>834856.85753536969</v>
      </c>
      <c r="QV32" s="51">
        <f t="shared" si="201"/>
        <v>838891.36232708243</v>
      </c>
      <c r="QW32" s="51">
        <f t="shared" si="202"/>
        <v>912979.43089047237</v>
      </c>
      <c r="QX32" s="51">
        <f t="shared" si="203"/>
        <v>880306.14730169158</v>
      </c>
      <c r="QY32" s="51">
        <f t="shared" si="204"/>
        <v>909419.17594587302</v>
      </c>
      <c r="QZ32" s="51">
        <f t="shared" si="205"/>
        <v>909741.07599659252</v>
      </c>
      <c r="RA32" s="51">
        <f t="shared" si="206"/>
        <v>907805.92434213497</v>
      </c>
      <c r="RB32" s="51">
        <f t="shared" si="207"/>
        <v>879685.58155273192</v>
      </c>
      <c r="RC32" s="51">
        <f t="shared" si="208"/>
        <v>860654.75350862124</v>
      </c>
      <c r="RD32" s="51">
        <f t="shared" si="209"/>
        <v>820617.1849967693</v>
      </c>
      <c r="RE32" s="51">
        <f t="shared" si="210"/>
        <v>849144.52158578939</v>
      </c>
      <c r="RF32" s="51">
        <f t="shared" si="211"/>
        <v>881547.26018963184</v>
      </c>
      <c r="RG32" s="51">
        <f t="shared" si="212"/>
        <v>882078.81834138848</v>
      </c>
      <c r="RH32" s="51">
        <f t="shared" si="213"/>
        <v>885103.61582529696</v>
      </c>
      <c r="RI32" s="51">
        <f t="shared" si="214"/>
        <v>950844.31341593037</v>
      </c>
      <c r="RJ32" s="51">
        <f t="shared" si="215"/>
        <v>916977.60097552487</v>
      </c>
      <c r="RK32" s="51">
        <f t="shared" si="216"/>
        <v>947225.87217058835</v>
      </c>
      <c r="RL32" s="51">
        <f t="shared" si="217"/>
        <v>947562.19156867592</v>
      </c>
      <c r="RM32" s="51">
        <f t="shared" si="218"/>
        <v>945716.92409561155</v>
      </c>
      <c r="RN32" s="51">
        <f t="shared" si="219"/>
        <v>916415.23035073024</v>
      </c>
      <c r="RO32" s="51">
        <f t="shared" si="220"/>
        <v>896719.90805920353</v>
      </c>
      <c r="RP32" s="51">
        <f t="shared" si="221"/>
        <v>854131.25904137688</v>
      </c>
      <c r="RQ32" s="51">
        <f t="shared" si="222"/>
        <v>883733.43071368732</v>
      </c>
      <c r="RR32" s="51">
        <f t="shared" si="223"/>
        <v>917276.39729558397</v>
      </c>
      <c r="RS32" s="51">
        <f t="shared" si="224"/>
        <v>917777.79659846995</v>
      </c>
      <c r="RT32" s="51">
        <f t="shared" si="225"/>
        <v>920720.40368666046</v>
      </c>
      <c r="RU32" s="51"/>
      <c r="RV32" s="51">
        <f t="shared" si="384"/>
        <v>8552053.2758555822</v>
      </c>
      <c r="RW32" s="51">
        <f t="shared" si="384"/>
        <v>9076000.4961689319</v>
      </c>
      <c r="RX32" s="51">
        <f t="shared" si="384"/>
        <v>9485464.607518442</v>
      </c>
      <c r="RY32" s="51">
        <f t="shared" si="384"/>
        <v>9961409.9357505832</v>
      </c>
      <c r="RZ32" s="51">
        <f t="shared" si="384"/>
        <v>10579083.490476994</v>
      </c>
      <c r="SA32" s="51">
        <f t="shared" si="384"/>
        <v>11015101.327972041</v>
      </c>
    </row>
    <row r="33" spans="1:495" x14ac:dyDescent="0.3">
      <c r="A33" s="1">
        <v>304205</v>
      </c>
      <c r="B33" s="1" t="s">
        <v>207</v>
      </c>
      <c r="C33" s="1" t="s">
        <v>167</v>
      </c>
      <c r="D33" s="44">
        <v>0</v>
      </c>
      <c r="E33" s="1" t="s">
        <v>317</v>
      </c>
      <c r="F33" s="107">
        <f>VLOOKUP(A33,Auxiliar_OPEX_CustosUnit!$A$4:$E$129,COLUMN(Auxiliar_OPEX_CustosUnit!$E$3),0)</f>
        <v>6</v>
      </c>
      <c r="G33" s="107">
        <f>INDEX(Auxiliar_OPEX_Drivers!$B$76:$I$84,MATCH($E33,Auxiliar_OPEX_Drivers!$B$76:$B$84,0),MATCH(YEAR(G$2),Auxiliar_OPEX_Drivers!$B$76:$I$76,0))*$F33</f>
        <v>6</v>
      </c>
      <c r="H33" s="107">
        <f>INDEX(Auxiliar_OPEX_Drivers!$B$76:$I$84,MATCH($E33,Auxiliar_OPEX_Drivers!$B$76:$B$84,0),MATCH(YEAR(H$2),Auxiliar_OPEX_Drivers!$B$76:$I$76,0))*$F33</f>
        <v>6</v>
      </c>
      <c r="I33" s="107">
        <f>INDEX(Auxiliar_OPEX_Drivers!$B$76:$I$84,MATCH($E33,Auxiliar_OPEX_Drivers!$B$76:$B$84,0),MATCH(YEAR(I$2),Auxiliar_OPEX_Drivers!$B$76:$I$76,0))*$F33</f>
        <v>6</v>
      </c>
      <c r="J33" s="107">
        <f>INDEX(Auxiliar_OPEX_Drivers!$B$76:$I$84,MATCH($E33,Auxiliar_OPEX_Drivers!$B$76:$B$84,0),MATCH(YEAR(J$2),Auxiliar_OPEX_Drivers!$B$76:$I$76,0))*$F33</f>
        <v>6</v>
      </c>
      <c r="K33" s="107">
        <f>INDEX(Auxiliar_OPEX_Drivers!$B$76:$I$84,MATCH($E33,Auxiliar_OPEX_Drivers!$B$76:$B$84,0),MATCH(YEAR(K$2),Auxiliar_OPEX_Drivers!$B$76:$I$76,0))*$F33</f>
        <v>6</v>
      </c>
      <c r="L33" s="107">
        <f>INDEX(Auxiliar_OPEX_Drivers!$B$76:$I$84,MATCH($E33,Auxiliar_OPEX_Drivers!$B$76:$B$84,0),MATCH(YEAR(L$2),Auxiliar_OPEX_Drivers!$B$76:$I$76,0))*$F33</f>
        <v>6</v>
      </c>
      <c r="M33" s="107">
        <f>INDEX(Auxiliar_OPEX_Drivers!$B$76:$I$84,MATCH($E33,Auxiliar_OPEX_Drivers!$B$76:$B$84,0),MATCH(YEAR(M$2),Auxiliar_OPEX_Drivers!$B$76:$I$76,0))*$F33</f>
        <v>6</v>
      </c>
      <c r="N33" s="107">
        <f>INDEX(Auxiliar_OPEX_Drivers!$B$76:$I$84,MATCH($E33,Auxiliar_OPEX_Drivers!$B$76:$B$84,0),MATCH(YEAR(N$2),Auxiliar_OPEX_Drivers!$B$76:$I$76,0))*$F33</f>
        <v>6.2977810226894242</v>
      </c>
      <c r="O33" s="107">
        <f>INDEX(Auxiliar_OPEX_Drivers!$B$76:$I$84,MATCH($E33,Auxiliar_OPEX_Drivers!$B$76:$B$84,0),MATCH(YEAR(O$2),Auxiliar_OPEX_Drivers!$B$76:$I$76,0))*$F33</f>
        <v>6.2977810226894242</v>
      </c>
      <c r="P33" s="107">
        <f>INDEX(Auxiliar_OPEX_Drivers!$B$76:$I$84,MATCH($E33,Auxiliar_OPEX_Drivers!$B$76:$B$84,0),MATCH(YEAR(P$2),Auxiliar_OPEX_Drivers!$B$76:$I$76,0))*$F33</f>
        <v>6.2977810226894242</v>
      </c>
      <c r="Q33" s="107">
        <f>INDEX(Auxiliar_OPEX_Drivers!$B$76:$I$84,MATCH($E33,Auxiliar_OPEX_Drivers!$B$76:$B$84,0),MATCH(YEAR(Q$2),Auxiliar_OPEX_Drivers!$B$76:$I$76,0))*$F33</f>
        <v>6.2977810226894242</v>
      </c>
      <c r="R33" s="107">
        <f>INDEX(Auxiliar_OPEX_Drivers!$B$76:$I$84,MATCH($E33,Auxiliar_OPEX_Drivers!$B$76:$B$84,0),MATCH(YEAR(R$2),Auxiliar_OPEX_Drivers!$B$76:$I$76,0))*$F33</f>
        <v>6.2977810226894242</v>
      </c>
      <c r="S33" s="107">
        <f>INDEX(Auxiliar_OPEX_Drivers!$B$76:$I$84,MATCH($E33,Auxiliar_OPEX_Drivers!$B$76:$B$84,0),MATCH(YEAR(S$2),Auxiliar_OPEX_Drivers!$B$76:$I$76,0))*$F33</f>
        <v>6.2977810226894242</v>
      </c>
      <c r="T33" s="107">
        <f>INDEX(Auxiliar_OPEX_Drivers!$B$76:$I$84,MATCH($E33,Auxiliar_OPEX_Drivers!$B$76:$B$84,0),MATCH(YEAR(T$2),Auxiliar_OPEX_Drivers!$B$76:$I$76,0))*$F33</f>
        <v>6.2977810226894242</v>
      </c>
      <c r="U33" s="107">
        <f>INDEX(Auxiliar_OPEX_Drivers!$B$76:$I$84,MATCH($E33,Auxiliar_OPEX_Drivers!$B$76:$B$84,0),MATCH(YEAR(U$2),Auxiliar_OPEX_Drivers!$B$76:$I$76,0))*$F33</f>
        <v>6.2977810226894242</v>
      </c>
      <c r="V33" s="107">
        <f>INDEX(Auxiliar_OPEX_Drivers!$B$76:$I$84,MATCH($E33,Auxiliar_OPEX_Drivers!$B$76:$B$84,0),MATCH(YEAR(V$2),Auxiliar_OPEX_Drivers!$B$76:$I$76,0))*$F33</f>
        <v>6.2977810226894242</v>
      </c>
      <c r="W33" s="107">
        <f>INDEX(Auxiliar_OPEX_Drivers!$B$76:$I$84,MATCH($E33,Auxiliar_OPEX_Drivers!$B$76:$B$84,0),MATCH(YEAR(W$2),Auxiliar_OPEX_Drivers!$B$76:$I$76,0))*$F33</f>
        <v>6.2977810226894242</v>
      </c>
      <c r="X33" s="107">
        <f>INDEX(Auxiliar_OPEX_Drivers!$B$76:$I$84,MATCH($E33,Auxiliar_OPEX_Drivers!$B$76:$B$84,0),MATCH(YEAR(X$2),Auxiliar_OPEX_Drivers!$B$76:$I$76,0))*$F33</f>
        <v>6.2977810226894242</v>
      </c>
      <c r="Y33" s="107">
        <f>INDEX(Auxiliar_OPEX_Drivers!$B$76:$I$84,MATCH($E33,Auxiliar_OPEX_Drivers!$B$76:$B$84,0),MATCH(YEAR(Y$2),Auxiliar_OPEX_Drivers!$B$76:$I$76,0))*$F33</f>
        <v>6.2977810226894242</v>
      </c>
      <c r="Z33" s="107">
        <f>INDEX(Auxiliar_OPEX_Drivers!$B$76:$I$84,MATCH($E33,Auxiliar_OPEX_Drivers!$B$76:$B$84,0),MATCH(YEAR(Z$2),Auxiliar_OPEX_Drivers!$B$76:$I$76,0))*$F33</f>
        <v>6.6062031269036066</v>
      </c>
      <c r="AA33" s="107">
        <f>INDEX(Auxiliar_OPEX_Drivers!$B$76:$I$84,MATCH($E33,Auxiliar_OPEX_Drivers!$B$76:$B$84,0),MATCH(YEAR(AA$2),Auxiliar_OPEX_Drivers!$B$76:$I$76,0))*$F33</f>
        <v>6.6062031269036066</v>
      </c>
      <c r="AB33" s="107">
        <f>INDEX(Auxiliar_OPEX_Drivers!$B$76:$I$84,MATCH($E33,Auxiliar_OPEX_Drivers!$B$76:$B$84,0),MATCH(YEAR(AB$2),Auxiliar_OPEX_Drivers!$B$76:$I$76,0))*$F33</f>
        <v>6.6062031269036066</v>
      </c>
      <c r="AC33" s="107">
        <f>INDEX(Auxiliar_OPEX_Drivers!$B$76:$I$84,MATCH($E33,Auxiliar_OPEX_Drivers!$B$76:$B$84,0),MATCH(YEAR(AC$2),Auxiliar_OPEX_Drivers!$B$76:$I$76,0))*$F33</f>
        <v>6.6062031269036066</v>
      </c>
      <c r="AD33" s="107">
        <f>INDEX(Auxiliar_OPEX_Drivers!$B$76:$I$84,MATCH($E33,Auxiliar_OPEX_Drivers!$B$76:$B$84,0),MATCH(YEAR(AD$2),Auxiliar_OPEX_Drivers!$B$76:$I$76,0))*$F33</f>
        <v>6.6062031269036066</v>
      </c>
      <c r="AE33" s="107">
        <f>INDEX(Auxiliar_OPEX_Drivers!$B$76:$I$84,MATCH($E33,Auxiliar_OPEX_Drivers!$B$76:$B$84,0),MATCH(YEAR(AE$2),Auxiliar_OPEX_Drivers!$B$76:$I$76,0))*$F33</f>
        <v>6.6062031269036066</v>
      </c>
      <c r="AF33" s="107">
        <f>INDEX(Auxiliar_OPEX_Drivers!$B$76:$I$84,MATCH($E33,Auxiliar_OPEX_Drivers!$B$76:$B$84,0),MATCH(YEAR(AF$2),Auxiliar_OPEX_Drivers!$B$76:$I$76,0))*$F33</f>
        <v>6.6062031269036066</v>
      </c>
      <c r="AG33" s="107">
        <f>INDEX(Auxiliar_OPEX_Drivers!$B$76:$I$84,MATCH($E33,Auxiliar_OPEX_Drivers!$B$76:$B$84,0),MATCH(YEAR(AG$2),Auxiliar_OPEX_Drivers!$B$76:$I$76,0))*$F33</f>
        <v>6.6062031269036066</v>
      </c>
      <c r="AH33" s="107">
        <f>INDEX(Auxiliar_OPEX_Drivers!$B$76:$I$84,MATCH($E33,Auxiliar_OPEX_Drivers!$B$76:$B$84,0),MATCH(YEAR(AH$2),Auxiliar_OPEX_Drivers!$B$76:$I$76,0))*$F33</f>
        <v>6.6062031269036066</v>
      </c>
      <c r="AI33" s="107">
        <f>INDEX(Auxiliar_OPEX_Drivers!$B$76:$I$84,MATCH($E33,Auxiliar_OPEX_Drivers!$B$76:$B$84,0),MATCH(YEAR(AI$2),Auxiliar_OPEX_Drivers!$B$76:$I$76,0))*$F33</f>
        <v>6.6062031269036066</v>
      </c>
      <c r="AJ33" s="107">
        <f>INDEX(Auxiliar_OPEX_Drivers!$B$76:$I$84,MATCH($E33,Auxiliar_OPEX_Drivers!$B$76:$B$84,0),MATCH(YEAR(AJ$2),Auxiliar_OPEX_Drivers!$B$76:$I$76,0))*$F33</f>
        <v>6.6062031269036066</v>
      </c>
      <c r="AK33" s="107">
        <f>INDEX(Auxiliar_OPEX_Drivers!$B$76:$I$84,MATCH($E33,Auxiliar_OPEX_Drivers!$B$76:$B$84,0),MATCH(YEAR(AK$2),Auxiliar_OPEX_Drivers!$B$76:$I$76,0))*$F33</f>
        <v>6.6062031269036066</v>
      </c>
      <c r="AL33" s="107">
        <f>INDEX(Auxiliar_OPEX_Drivers!$B$76:$I$84,MATCH($E33,Auxiliar_OPEX_Drivers!$B$76:$B$84,0),MATCH(YEAR(AL$2),Auxiliar_OPEX_Drivers!$B$76:$I$76,0))*$F33</f>
        <v>6.9455721612193804</v>
      </c>
      <c r="AM33" s="107">
        <f>INDEX(Auxiliar_OPEX_Drivers!$B$76:$I$84,MATCH($E33,Auxiliar_OPEX_Drivers!$B$76:$B$84,0),MATCH(YEAR(AM$2),Auxiliar_OPEX_Drivers!$B$76:$I$76,0))*$F33</f>
        <v>6.9455721612193804</v>
      </c>
      <c r="AN33" s="107">
        <f>INDEX(Auxiliar_OPEX_Drivers!$B$76:$I$84,MATCH($E33,Auxiliar_OPEX_Drivers!$B$76:$B$84,0),MATCH(YEAR(AN$2),Auxiliar_OPEX_Drivers!$B$76:$I$76,0))*$F33</f>
        <v>6.9455721612193804</v>
      </c>
      <c r="AO33" s="107">
        <f>INDEX(Auxiliar_OPEX_Drivers!$B$76:$I$84,MATCH($E33,Auxiliar_OPEX_Drivers!$B$76:$B$84,0),MATCH(YEAR(AO$2),Auxiliar_OPEX_Drivers!$B$76:$I$76,0))*$F33</f>
        <v>6.9455721612193804</v>
      </c>
      <c r="AP33" s="107">
        <f>INDEX(Auxiliar_OPEX_Drivers!$B$76:$I$84,MATCH($E33,Auxiliar_OPEX_Drivers!$B$76:$B$84,0),MATCH(YEAR(AP$2),Auxiliar_OPEX_Drivers!$B$76:$I$76,0))*$F33</f>
        <v>6.9455721612193804</v>
      </c>
      <c r="AQ33" s="107">
        <f>INDEX(Auxiliar_OPEX_Drivers!$B$76:$I$84,MATCH($E33,Auxiliar_OPEX_Drivers!$B$76:$B$84,0),MATCH(YEAR(AQ$2),Auxiliar_OPEX_Drivers!$B$76:$I$76,0))*$F33</f>
        <v>6.9455721612193804</v>
      </c>
      <c r="AR33" s="107">
        <f>INDEX(Auxiliar_OPEX_Drivers!$B$76:$I$84,MATCH($E33,Auxiliar_OPEX_Drivers!$B$76:$B$84,0),MATCH(YEAR(AR$2),Auxiliar_OPEX_Drivers!$B$76:$I$76,0))*$F33</f>
        <v>6.9455721612193804</v>
      </c>
      <c r="AS33" s="107">
        <f>INDEX(Auxiliar_OPEX_Drivers!$B$76:$I$84,MATCH($E33,Auxiliar_OPEX_Drivers!$B$76:$B$84,0),MATCH(YEAR(AS$2),Auxiliar_OPEX_Drivers!$B$76:$I$76,0))*$F33</f>
        <v>6.9455721612193804</v>
      </c>
      <c r="AT33" s="107">
        <f>INDEX(Auxiliar_OPEX_Drivers!$B$76:$I$84,MATCH($E33,Auxiliar_OPEX_Drivers!$B$76:$B$84,0),MATCH(YEAR(AT$2),Auxiliar_OPEX_Drivers!$B$76:$I$76,0))*$F33</f>
        <v>6.9455721612193804</v>
      </c>
      <c r="AU33" s="107">
        <f>INDEX(Auxiliar_OPEX_Drivers!$B$76:$I$84,MATCH($E33,Auxiliar_OPEX_Drivers!$B$76:$B$84,0),MATCH(YEAR(AU$2),Auxiliar_OPEX_Drivers!$B$76:$I$76,0))*$F33</f>
        <v>6.9455721612193804</v>
      </c>
      <c r="AV33" s="107">
        <f>INDEX(Auxiliar_OPEX_Drivers!$B$76:$I$84,MATCH($E33,Auxiliar_OPEX_Drivers!$B$76:$B$84,0),MATCH(YEAR(AV$2),Auxiliar_OPEX_Drivers!$B$76:$I$76,0))*$F33</f>
        <v>6.9455721612193804</v>
      </c>
      <c r="AW33" s="107">
        <f>INDEX(Auxiliar_OPEX_Drivers!$B$76:$I$84,MATCH($E33,Auxiliar_OPEX_Drivers!$B$76:$B$84,0),MATCH(YEAR(AW$2),Auxiliar_OPEX_Drivers!$B$76:$I$76,0))*$F33</f>
        <v>6.9455721612193804</v>
      </c>
      <c r="AX33" s="107">
        <f>INDEX(Auxiliar_OPEX_Drivers!$B$76:$I$84,MATCH($E33,Auxiliar_OPEX_Drivers!$B$76:$B$84,0),MATCH(YEAR(AX$2),Auxiliar_OPEX_Drivers!$B$76:$I$76,0))*$F33</f>
        <v>7.2986697485065086</v>
      </c>
      <c r="AY33" s="107">
        <f>INDEX(Auxiliar_OPEX_Drivers!$B$76:$I$84,MATCH($E33,Auxiliar_OPEX_Drivers!$B$76:$B$84,0),MATCH(YEAR(AY$2),Auxiliar_OPEX_Drivers!$B$76:$I$76,0))*$F33</f>
        <v>7.2986697485065086</v>
      </c>
      <c r="AZ33" s="107">
        <f>INDEX(Auxiliar_OPEX_Drivers!$B$76:$I$84,MATCH($E33,Auxiliar_OPEX_Drivers!$B$76:$B$84,0),MATCH(YEAR(AZ$2),Auxiliar_OPEX_Drivers!$B$76:$I$76,0))*$F33</f>
        <v>7.2986697485065086</v>
      </c>
      <c r="BA33" s="107">
        <f>INDEX(Auxiliar_OPEX_Drivers!$B$76:$I$84,MATCH($E33,Auxiliar_OPEX_Drivers!$B$76:$B$84,0),MATCH(YEAR(BA$2),Auxiliar_OPEX_Drivers!$B$76:$I$76,0))*$F33</f>
        <v>7.2986697485065086</v>
      </c>
      <c r="BB33" s="107">
        <f>INDEX(Auxiliar_OPEX_Drivers!$B$76:$I$84,MATCH($E33,Auxiliar_OPEX_Drivers!$B$76:$B$84,0),MATCH(YEAR(BB$2),Auxiliar_OPEX_Drivers!$B$76:$I$76,0))*$F33</f>
        <v>7.2986697485065086</v>
      </c>
      <c r="BC33" s="107">
        <f>INDEX(Auxiliar_OPEX_Drivers!$B$76:$I$84,MATCH($E33,Auxiliar_OPEX_Drivers!$B$76:$B$84,0),MATCH(YEAR(BC$2),Auxiliar_OPEX_Drivers!$B$76:$I$76,0))*$F33</f>
        <v>7.2986697485065086</v>
      </c>
      <c r="BD33" s="107">
        <f>INDEX(Auxiliar_OPEX_Drivers!$B$76:$I$84,MATCH($E33,Auxiliar_OPEX_Drivers!$B$76:$B$84,0),MATCH(YEAR(BD$2),Auxiliar_OPEX_Drivers!$B$76:$I$76,0))*$F33</f>
        <v>7.2986697485065086</v>
      </c>
      <c r="BE33" s="107">
        <f>INDEX(Auxiliar_OPEX_Drivers!$B$76:$I$84,MATCH($E33,Auxiliar_OPEX_Drivers!$B$76:$B$84,0),MATCH(YEAR(BE$2),Auxiliar_OPEX_Drivers!$B$76:$I$76,0))*$F33</f>
        <v>7.2986697485065086</v>
      </c>
      <c r="BF33" s="107">
        <f>INDEX(Auxiliar_OPEX_Drivers!$B$76:$I$84,MATCH($E33,Auxiliar_OPEX_Drivers!$B$76:$B$84,0),MATCH(YEAR(BF$2),Auxiliar_OPEX_Drivers!$B$76:$I$76,0))*$F33</f>
        <v>7.2986697485065086</v>
      </c>
      <c r="BG33" s="107">
        <f>INDEX(Auxiliar_OPEX_Drivers!$B$76:$I$84,MATCH($E33,Auxiliar_OPEX_Drivers!$B$76:$B$84,0),MATCH(YEAR(BG$2),Auxiliar_OPEX_Drivers!$B$76:$I$76,0))*$F33</f>
        <v>7.2986697485065086</v>
      </c>
      <c r="BH33" s="107">
        <f>INDEX(Auxiliar_OPEX_Drivers!$B$76:$I$84,MATCH($E33,Auxiliar_OPEX_Drivers!$B$76:$B$84,0),MATCH(YEAR(BH$2),Auxiliar_OPEX_Drivers!$B$76:$I$76,0))*$F33</f>
        <v>7.2986697485065086</v>
      </c>
      <c r="BI33" s="107">
        <f>INDEX(Auxiliar_OPEX_Drivers!$B$76:$I$84,MATCH($E33,Auxiliar_OPEX_Drivers!$B$76:$B$84,0),MATCH(YEAR(BI$2),Auxiliar_OPEX_Drivers!$B$76:$I$76,0))*$F33</f>
        <v>7.2986697485065086</v>
      </c>
      <c r="BJ33" s="107">
        <f>INDEX(Auxiliar_OPEX_Drivers!$B$76:$I$84,MATCH($E33,Auxiliar_OPEX_Drivers!$B$76:$B$84,0),MATCH(YEAR(BJ$2),Auxiliar_OPEX_Drivers!$B$76:$I$76,0))*$F33</f>
        <v>7.6327370264951586</v>
      </c>
      <c r="BK33" s="107">
        <f>INDEX(Auxiliar_OPEX_Drivers!$B$76:$I$84,MATCH($E33,Auxiliar_OPEX_Drivers!$B$76:$B$84,0),MATCH(YEAR(BK$2),Auxiliar_OPEX_Drivers!$B$76:$I$76,0))*$F33</f>
        <v>7.6327370264951586</v>
      </c>
      <c r="BL33" s="107">
        <f>INDEX(Auxiliar_OPEX_Drivers!$B$76:$I$84,MATCH($E33,Auxiliar_OPEX_Drivers!$B$76:$B$84,0),MATCH(YEAR(BL$2),Auxiliar_OPEX_Drivers!$B$76:$I$76,0))*$F33</f>
        <v>7.6327370264951586</v>
      </c>
      <c r="BM33" s="107">
        <f>INDEX(Auxiliar_OPEX_Drivers!$B$76:$I$84,MATCH($E33,Auxiliar_OPEX_Drivers!$B$76:$B$84,0),MATCH(YEAR(BM$2),Auxiliar_OPEX_Drivers!$B$76:$I$76,0))*$F33</f>
        <v>7.6327370264951586</v>
      </c>
      <c r="BN33" s="107">
        <f>INDEX(Auxiliar_OPEX_Drivers!$B$76:$I$84,MATCH($E33,Auxiliar_OPEX_Drivers!$B$76:$B$84,0),MATCH(YEAR(BN$2),Auxiliar_OPEX_Drivers!$B$76:$I$76,0))*$F33</f>
        <v>7.6327370264951586</v>
      </c>
      <c r="BO33" s="107">
        <f>INDEX(Auxiliar_OPEX_Drivers!$B$76:$I$84,MATCH($E33,Auxiliar_OPEX_Drivers!$B$76:$B$84,0),MATCH(YEAR(BO$2),Auxiliar_OPEX_Drivers!$B$76:$I$76,0))*$F33</f>
        <v>7.6327370264951586</v>
      </c>
      <c r="BP33" s="107">
        <f>INDEX(Auxiliar_OPEX_Drivers!$B$76:$I$84,MATCH($E33,Auxiliar_OPEX_Drivers!$B$76:$B$84,0),MATCH(YEAR(BP$2),Auxiliar_OPEX_Drivers!$B$76:$I$76,0))*$F33</f>
        <v>7.6327370264951586</v>
      </c>
      <c r="BQ33" s="107">
        <f>INDEX(Auxiliar_OPEX_Drivers!$B$76:$I$84,MATCH($E33,Auxiliar_OPEX_Drivers!$B$76:$B$84,0),MATCH(YEAR(BQ$2),Auxiliar_OPEX_Drivers!$B$76:$I$76,0))*$F33</f>
        <v>7.6327370264951586</v>
      </c>
      <c r="BR33" s="107">
        <f>INDEX(Auxiliar_OPEX_Drivers!$B$76:$I$84,MATCH($E33,Auxiliar_OPEX_Drivers!$B$76:$B$84,0),MATCH(YEAR(BR$2),Auxiliar_OPEX_Drivers!$B$76:$I$76,0))*$F33</f>
        <v>7.6327370264951586</v>
      </c>
      <c r="BS33" s="107">
        <f>INDEX(Auxiliar_OPEX_Drivers!$B$76:$I$84,MATCH($E33,Auxiliar_OPEX_Drivers!$B$76:$B$84,0),MATCH(YEAR(BS$2),Auxiliar_OPEX_Drivers!$B$76:$I$76,0))*$F33</f>
        <v>7.6327370264951586</v>
      </c>
      <c r="BT33" s="107">
        <f>INDEX(Auxiliar_OPEX_Drivers!$B$76:$I$84,MATCH($E33,Auxiliar_OPEX_Drivers!$B$76:$B$84,0),MATCH(YEAR(BT$2),Auxiliar_OPEX_Drivers!$B$76:$I$76,0))*$F33</f>
        <v>7.6327370264951586</v>
      </c>
      <c r="BU33" s="107">
        <f>INDEX(Auxiliar_OPEX_Drivers!$B$76:$I$84,MATCH($E33,Auxiliar_OPEX_Drivers!$B$76:$B$84,0),MATCH(YEAR(BU$2),Auxiliar_OPEX_Drivers!$B$76:$I$76,0))*$F33</f>
        <v>7.6327370264951586</v>
      </c>
      <c r="BV33" s="107">
        <f>INDEX(Auxiliar_OPEX_Drivers!$B$76:$I$84,MATCH($E33,Auxiliar_OPEX_Drivers!$B$76:$B$84,0),MATCH(YEAR(BV$2),Auxiliar_OPEX_Drivers!$B$76:$I$76,0))*$F33</f>
        <v>7.9417500522738571</v>
      </c>
      <c r="BW33" s="107">
        <f>INDEX(Auxiliar_OPEX_Drivers!$B$76:$I$84,MATCH($E33,Auxiliar_OPEX_Drivers!$B$76:$B$84,0),MATCH(YEAR(BW$2),Auxiliar_OPEX_Drivers!$B$76:$I$76,0))*$F33</f>
        <v>7.9417500522738571</v>
      </c>
      <c r="BX33" s="107">
        <f>INDEX(Auxiliar_OPEX_Drivers!$B$76:$I$84,MATCH($E33,Auxiliar_OPEX_Drivers!$B$76:$B$84,0),MATCH(YEAR(BX$2),Auxiliar_OPEX_Drivers!$B$76:$I$76,0))*$F33</f>
        <v>7.9417500522738571</v>
      </c>
      <c r="BY33" s="107">
        <f>INDEX(Auxiliar_OPEX_Drivers!$B$76:$I$84,MATCH($E33,Auxiliar_OPEX_Drivers!$B$76:$B$84,0),MATCH(YEAR(BY$2),Auxiliar_OPEX_Drivers!$B$76:$I$76,0))*$F33</f>
        <v>7.9417500522738571</v>
      </c>
      <c r="BZ33" s="107">
        <f>INDEX(Auxiliar_OPEX_Drivers!$B$76:$I$84,MATCH($E33,Auxiliar_OPEX_Drivers!$B$76:$B$84,0),MATCH(YEAR(BZ$2),Auxiliar_OPEX_Drivers!$B$76:$I$76,0))*$F33</f>
        <v>7.9417500522738571</v>
      </c>
      <c r="CA33" s="107">
        <f>INDEX(Auxiliar_OPEX_Drivers!$B$76:$I$84,MATCH($E33,Auxiliar_OPEX_Drivers!$B$76:$B$84,0),MATCH(YEAR(CA$2),Auxiliar_OPEX_Drivers!$B$76:$I$76,0))*$F33</f>
        <v>7.9417500522738571</v>
      </c>
      <c r="CB33" s="107">
        <f>INDEX(Auxiliar_OPEX_Drivers!$B$76:$I$84,MATCH($E33,Auxiliar_OPEX_Drivers!$B$76:$B$84,0),MATCH(YEAR(CB$2),Auxiliar_OPEX_Drivers!$B$76:$I$76,0))*$F33</f>
        <v>7.9417500522738571</v>
      </c>
      <c r="CC33" s="107">
        <f>INDEX(Auxiliar_OPEX_Drivers!$B$76:$I$84,MATCH($E33,Auxiliar_OPEX_Drivers!$B$76:$B$84,0),MATCH(YEAR(CC$2),Auxiliar_OPEX_Drivers!$B$76:$I$76,0))*$F33</f>
        <v>7.9417500522738571</v>
      </c>
      <c r="CD33" s="107">
        <f>INDEX(Auxiliar_OPEX_Drivers!$B$76:$I$84,MATCH($E33,Auxiliar_OPEX_Drivers!$B$76:$B$84,0),MATCH(YEAR(CD$2),Auxiliar_OPEX_Drivers!$B$76:$I$76,0))*$F33</f>
        <v>7.9417500522738571</v>
      </c>
      <c r="CE33" s="107">
        <f>INDEX(Auxiliar_OPEX_Drivers!$B$76:$I$84,MATCH($E33,Auxiliar_OPEX_Drivers!$B$76:$B$84,0),MATCH(YEAR(CE$2),Auxiliar_OPEX_Drivers!$B$76:$I$76,0))*$F33</f>
        <v>7.9417500522738571</v>
      </c>
      <c r="CF33" s="107">
        <f>INDEX(Auxiliar_OPEX_Drivers!$B$76:$I$84,MATCH($E33,Auxiliar_OPEX_Drivers!$B$76:$B$84,0),MATCH(YEAR(CF$2),Auxiliar_OPEX_Drivers!$B$76:$I$76,0))*$F33</f>
        <v>7.9417500522738571</v>
      </c>
      <c r="CG33" s="107">
        <f>INDEX(Auxiliar_OPEX_Drivers!$B$76:$I$84,MATCH($E33,Auxiliar_OPEX_Drivers!$B$76:$B$84,0),MATCH(YEAR(CG$2),Auxiliar_OPEX_Drivers!$B$76:$I$76,0))*$F33</f>
        <v>7.9417500522738571</v>
      </c>
      <c r="CI33" s="51">
        <f>INDEX(Auxiliar_OPEX_CustosUnit!$A$1:$R$129,MATCH(Auxiliar_OPEX_P!$A33,Auxiliar_OPEX_CustosUnit!$A$1:$A$129,0),MATCH(CI$2,Auxiliar_OPEX_CustosUnit!$A$3:$Q$3,0))*(1-DRE_Auxiliar!$A$5)</f>
        <v>17116.990734472194</v>
      </c>
      <c r="CJ33" s="51">
        <f>INDEX(Auxiliar_OPEX_CustosUnit!$A$1:$R$129,MATCH(Auxiliar_OPEX_P!$A33,Auxiliar_OPEX_CustosUnit!$A$1:$A$129,0),MATCH(CJ$2,Auxiliar_OPEX_CustosUnit!$A$3:$Q$3,0))*(1-DRE_Auxiliar!$A$5)</f>
        <v>17679.8692996256</v>
      </c>
      <c r="CK33" s="51">
        <f>INDEX(Auxiliar_OPEX_CustosUnit!$A$1:$R$129,MATCH(Auxiliar_OPEX_P!$A33,Auxiliar_OPEX_CustosUnit!$A$1:$A$129,0),MATCH(CK$2,Auxiliar_OPEX_CustosUnit!$A$3:$Q$3,0))*(1-DRE_Auxiliar!$A$5)</f>
        <v>18370.924134238088</v>
      </c>
      <c r="CL33" s="51">
        <f>INDEX(Auxiliar_OPEX_CustosUnit!$A$1:$R$129,MATCH(Auxiliar_OPEX_P!$A33,Auxiliar_OPEX_CustosUnit!$A$1:$A$129,0),MATCH(CL$2,Auxiliar_OPEX_CustosUnit!$A$3:$Q$3,0))*(1-DRE_Auxiliar!$A$5)</f>
        <v>18365.748700053038</v>
      </c>
      <c r="CM33" s="51">
        <f>INDEX(Auxiliar_OPEX_CustosUnit!$A$1:$R$129,MATCH(Auxiliar_OPEX_P!$A33,Auxiliar_OPEX_CustosUnit!$A$1:$A$129,0),MATCH(CM$2,Auxiliar_OPEX_CustosUnit!$A$3:$Q$3,0))*(1-DRE_Auxiliar!$A$5)</f>
        <v>18376.361104269243</v>
      </c>
      <c r="CN33" s="51">
        <f>INDEX(Auxiliar_OPEX_CustosUnit!$A$1:$R$129,MATCH(Auxiliar_OPEX_P!$A33,Auxiliar_OPEX_CustosUnit!$A$1:$A$129,0),MATCH(CN$2,Auxiliar_OPEX_CustosUnit!$A$3:$Q$3,0))*(1-DRE_Auxiliar!$A$5)</f>
        <v>19314.691023074269</v>
      </c>
      <c r="CO33" s="51">
        <f>INDEX(Auxiliar_OPEX_CustosUnit!$A$1:$R$129,MATCH(Auxiliar_OPEX_P!$A33,Auxiliar_OPEX_CustosUnit!$A$1:$A$129,0),MATCH(CO$2,Auxiliar_OPEX_CustosUnit!$A$3:$Q$3,0))*(1-DRE_Auxiliar!$A$5)</f>
        <v>18915.072627269958</v>
      </c>
      <c r="CP33" s="51">
        <f>INDEX(Auxiliar_OPEX_CustosUnit!$A$1:$R$129,MATCH(Auxiliar_OPEX_P!$A33,Auxiliar_OPEX_CustosUnit!$A$1:$A$129,0),MATCH(CP$2,Auxiliar_OPEX_CustosUnit!$A$3:$Q$3,0))*(1-DRE_Auxiliar!$A$5)</f>
        <v>19514.904444624233</v>
      </c>
      <c r="CQ33" s="51">
        <f>INDEX(Auxiliar_OPEX_CustosUnit!$A$1:$R$129,MATCH(Auxiliar_OPEX_P!$A33,Auxiliar_OPEX_CustosUnit!$A$1:$A$129,0),MATCH(CQ$2,Auxiliar_OPEX_CustosUnit!$A$3:$Q$3,0))*(1-DRE_Auxiliar!$A$5)</f>
        <v>19520.123293481702</v>
      </c>
      <c r="CR33" s="51">
        <f>INDEX(Auxiliar_OPEX_CustosUnit!$A$1:$R$129,MATCH(Auxiliar_OPEX_P!$A33,Auxiliar_OPEX_CustosUnit!$A$1:$A$129,0),MATCH(CR$2,Auxiliar_OPEX_CustosUnit!$A$3:$Q$3,0))*(1-DRE_Auxiliar!$A$5)</f>
        <v>19520.123293481702</v>
      </c>
      <c r="CS33" s="51">
        <f>INDEX(Auxiliar_OPEX_CustosUnit!$A$1:$R$129,MATCH(Auxiliar_OPEX_P!$A33,Auxiliar_OPEX_CustosUnit!$A$1:$A$129,0),MATCH(CS$2,Auxiliar_OPEX_CustosUnit!$A$3:$Q$3,0))*(1-DRE_Auxiliar!$A$5)</f>
        <v>18920.291476127426</v>
      </c>
      <c r="CT33" s="51">
        <f>INDEX(Auxiliar_OPEX_CustosUnit!$A$1:$R$129,MATCH(Auxiliar_OPEX_P!$A33,Auxiliar_OPEX_CustosUnit!$A$1:$A$129,0),MATCH(CT$2,Auxiliar_OPEX_CustosUnit!$A$3:$Q$3,0))*(1-DRE_Auxiliar!$A$5)</f>
        <v>18684.981559460553</v>
      </c>
      <c r="CU33" s="53">
        <f t="shared" si="227"/>
        <v>17116.990734472194</v>
      </c>
      <c r="CV33" s="53">
        <f t="shared" si="228"/>
        <v>17679.8692996256</v>
      </c>
      <c r="CW33" s="53">
        <f t="shared" si="229"/>
        <v>18370.924134238088</v>
      </c>
      <c r="CX33" s="53">
        <f t="shared" si="230"/>
        <v>18365.748700053038</v>
      </c>
      <c r="CY33" s="53">
        <f t="shared" si="231"/>
        <v>18376.361104269243</v>
      </c>
      <c r="CZ33" s="53">
        <f t="shared" si="232"/>
        <v>19314.691023074269</v>
      </c>
      <c r="DA33" s="53">
        <f t="shared" si="233"/>
        <v>18915.072627269958</v>
      </c>
      <c r="DB33" s="53">
        <f t="shared" si="234"/>
        <v>19514.904444624233</v>
      </c>
      <c r="DC33" s="53">
        <f t="shared" si="235"/>
        <v>19520.123293481702</v>
      </c>
      <c r="DD33" s="53">
        <f t="shared" si="236"/>
        <v>19520.123293481702</v>
      </c>
      <c r="DE33" s="53">
        <f t="shared" si="237"/>
        <v>18920.291476127426</v>
      </c>
      <c r="DF33" s="53">
        <f t="shared" si="238"/>
        <v>18684.981559460553</v>
      </c>
      <c r="DG33" s="53">
        <f t="shared" si="239"/>
        <v>17116.990734472194</v>
      </c>
      <c r="DH33" s="53">
        <f t="shared" si="240"/>
        <v>17679.8692996256</v>
      </c>
      <c r="DI33" s="53">
        <f t="shared" si="241"/>
        <v>18370.924134238088</v>
      </c>
      <c r="DJ33" s="53">
        <f t="shared" si="242"/>
        <v>18365.748700053038</v>
      </c>
      <c r="DK33" s="53">
        <f t="shared" si="243"/>
        <v>18376.361104269243</v>
      </c>
      <c r="DL33" s="53">
        <f t="shared" si="244"/>
        <v>19314.691023074269</v>
      </c>
      <c r="DM33" s="53">
        <f t="shared" si="245"/>
        <v>18915.072627269958</v>
      </c>
      <c r="DN33" s="53">
        <f t="shared" si="246"/>
        <v>19514.904444624233</v>
      </c>
      <c r="DO33" s="53">
        <f t="shared" si="247"/>
        <v>19520.123293481702</v>
      </c>
      <c r="DP33" s="53">
        <f t="shared" si="248"/>
        <v>19520.123293481702</v>
      </c>
      <c r="DQ33" s="53">
        <f t="shared" si="249"/>
        <v>18920.291476127426</v>
      </c>
      <c r="DR33" s="53">
        <f t="shared" si="250"/>
        <v>18684.981559460553</v>
      </c>
      <c r="DS33" s="53">
        <f t="shared" si="251"/>
        <v>17116.990734472194</v>
      </c>
      <c r="DT33" s="53">
        <f t="shared" si="252"/>
        <v>17679.8692996256</v>
      </c>
      <c r="DU33" s="53">
        <f t="shared" si="253"/>
        <v>18370.924134238088</v>
      </c>
      <c r="DV33" s="53">
        <f t="shared" si="254"/>
        <v>18365.748700053038</v>
      </c>
      <c r="DW33" s="53">
        <f t="shared" si="255"/>
        <v>18376.361104269243</v>
      </c>
      <c r="DX33" s="53">
        <f t="shared" si="256"/>
        <v>19314.691023074269</v>
      </c>
      <c r="DY33" s="53">
        <f t="shared" si="257"/>
        <v>18915.072627269958</v>
      </c>
      <c r="DZ33" s="53">
        <f t="shared" si="258"/>
        <v>19514.904444624233</v>
      </c>
      <c r="EA33" s="53">
        <f t="shared" si="259"/>
        <v>19520.123293481702</v>
      </c>
      <c r="EB33" s="53">
        <f t="shared" si="260"/>
        <v>19520.123293481702</v>
      </c>
      <c r="EC33" s="53">
        <f t="shared" si="261"/>
        <v>18920.291476127426</v>
      </c>
      <c r="ED33" s="53">
        <f t="shared" si="262"/>
        <v>18684.981559460553</v>
      </c>
      <c r="EE33" s="53">
        <f t="shared" si="263"/>
        <v>17116.990734472194</v>
      </c>
      <c r="EF33" s="53">
        <f t="shared" si="264"/>
        <v>17679.8692996256</v>
      </c>
      <c r="EG33" s="53">
        <f t="shared" si="265"/>
        <v>18370.924134238088</v>
      </c>
      <c r="EH33" s="53">
        <f t="shared" si="266"/>
        <v>18365.748700053038</v>
      </c>
      <c r="EI33" s="53">
        <f t="shared" si="267"/>
        <v>18376.361104269243</v>
      </c>
      <c r="EJ33" s="53">
        <f t="shared" si="268"/>
        <v>19314.691023074269</v>
      </c>
      <c r="EK33" s="53">
        <f t="shared" si="269"/>
        <v>18915.072627269958</v>
      </c>
      <c r="EL33" s="53">
        <f t="shared" si="270"/>
        <v>19514.904444624233</v>
      </c>
      <c r="EM33" s="53">
        <f t="shared" si="271"/>
        <v>19520.123293481702</v>
      </c>
      <c r="EN33" s="53">
        <f t="shared" si="272"/>
        <v>19520.123293481702</v>
      </c>
      <c r="EO33" s="53">
        <f t="shared" si="273"/>
        <v>18920.291476127426</v>
      </c>
      <c r="EP33" s="53">
        <f t="shared" si="274"/>
        <v>18684.981559460553</v>
      </c>
      <c r="EQ33" s="53">
        <f t="shared" si="275"/>
        <v>17116.990734472194</v>
      </c>
      <c r="ER33" s="53">
        <f t="shared" si="276"/>
        <v>17679.8692996256</v>
      </c>
      <c r="ES33" s="53">
        <f t="shared" si="277"/>
        <v>18370.924134238088</v>
      </c>
      <c r="ET33" s="53">
        <f t="shared" si="278"/>
        <v>18365.748700053038</v>
      </c>
      <c r="EU33" s="53">
        <f t="shared" si="279"/>
        <v>18376.361104269243</v>
      </c>
      <c r="EV33" s="53">
        <f t="shared" si="280"/>
        <v>19314.691023074269</v>
      </c>
      <c r="EW33" s="53">
        <f t="shared" si="281"/>
        <v>18915.072627269958</v>
      </c>
      <c r="EX33" s="53">
        <f t="shared" si="282"/>
        <v>19514.904444624233</v>
      </c>
      <c r="EY33" s="53">
        <f t="shared" si="283"/>
        <v>19520.123293481702</v>
      </c>
      <c r="EZ33" s="53">
        <f t="shared" si="284"/>
        <v>19520.123293481702</v>
      </c>
      <c r="FA33" s="53">
        <f t="shared" si="285"/>
        <v>18920.291476127426</v>
      </c>
      <c r="FB33" s="53">
        <f t="shared" si="286"/>
        <v>18684.981559460553</v>
      </c>
      <c r="FC33" s="53">
        <f t="shared" si="287"/>
        <v>17116.990734472194</v>
      </c>
      <c r="FD33" s="53">
        <f t="shared" si="288"/>
        <v>17679.8692996256</v>
      </c>
      <c r="FE33" s="53">
        <f t="shared" si="289"/>
        <v>18370.924134238088</v>
      </c>
      <c r="FF33" s="53">
        <f t="shared" si="290"/>
        <v>18365.748700053038</v>
      </c>
      <c r="FG33" s="53">
        <f t="shared" si="291"/>
        <v>18376.361104269243</v>
      </c>
      <c r="FH33" s="53">
        <f t="shared" si="292"/>
        <v>19314.691023074269</v>
      </c>
      <c r="FI33" s="53">
        <f t="shared" si="293"/>
        <v>18915.072627269958</v>
      </c>
      <c r="FJ33" s="53">
        <f t="shared" si="294"/>
        <v>19514.904444624233</v>
      </c>
      <c r="FK33" s="53">
        <f t="shared" si="295"/>
        <v>19520.123293481702</v>
      </c>
      <c r="FL33" s="53">
        <f t="shared" si="296"/>
        <v>19520.123293481702</v>
      </c>
      <c r="FM33" s="53">
        <f t="shared" si="297"/>
        <v>18920.291476127426</v>
      </c>
      <c r="FN33" s="53">
        <f t="shared" si="298"/>
        <v>18684.981559460553</v>
      </c>
      <c r="FP33" s="51">
        <f t="shared" si="299"/>
        <v>110258.16662561546</v>
      </c>
      <c r="FQ33" s="51">
        <f t="shared" si="306"/>
        <v>115888.14613844562</v>
      </c>
      <c r="FR33" s="51">
        <f t="shared" si="307"/>
        <v>113490.43576361975</v>
      </c>
      <c r="FS33" s="51">
        <f t="shared" si="308"/>
        <v>117089.4266677454</v>
      </c>
      <c r="FT33" s="51">
        <f t="shared" si="309"/>
        <v>117120.73976089021</v>
      </c>
      <c r="FU33" s="51">
        <f t="shared" si="310"/>
        <v>117120.73976089021</v>
      </c>
      <c r="FV33" s="51">
        <f t="shared" si="311"/>
        <v>113521.74885676455</v>
      </c>
      <c r="FW33" s="51">
        <f t="shared" si="312"/>
        <v>112109.88935676332</v>
      </c>
      <c r="FX33" s="51">
        <f t="shared" si="313"/>
        <v>107799.05941310969</v>
      </c>
      <c r="FY33" s="51">
        <f t="shared" si="314"/>
        <v>111343.94535881146</v>
      </c>
      <c r="FZ33" s="51">
        <f t="shared" si="315"/>
        <v>115696.05738187177</v>
      </c>
      <c r="GA33" s="51">
        <f t="shared" si="316"/>
        <v>115663.46363067698</v>
      </c>
      <c r="GB33" s="51">
        <f t="shared" si="317"/>
        <v>115730.29822855491</v>
      </c>
      <c r="GC33" s="51">
        <f t="shared" si="318"/>
        <v>121639.69458422691</v>
      </c>
      <c r="GD33" s="51">
        <f t="shared" si="319"/>
        <v>119122.98543481293</v>
      </c>
      <c r="GE33" s="51">
        <f t="shared" si="320"/>
        <v>122900.59487095199</v>
      </c>
      <c r="GF33" s="51">
        <f t="shared" si="321"/>
        <v>122933.46203824684</v>
      </c>
      <c r="GG33" s="51">
        <f t="shared" si="322"/>
        <v>122933.46203824684</v>
      </c>
      <c r="GH33" s="51">
        <f t="shared" si="323"/>
        <v>119155.85260210777</v>
      </c>
      <c r="GI33" s="51">
        <f t="shared" si="324"/>
        <v>117673.92227447251</v>
      </c>
      <c r="GJ33" s="51">
        <f t="shared" si="325"/>
        <v>113078.31771325028</v>
      </c>
      <c r="GK33" s="51">
        <f t="shared" si="326"/>
        <v>116796.80785043372</v>
      </c>
      <c r="GL33" s="51">
        <f t="shared" si="327"/>
        <v>121362.05645971259</v>
      </c>
      <c r="GM33" s="51">
        <f t="shared" si="328"/>
        <v>121327.86649021623</v>
      </c>
      <c r="GN33" s="51">
        <f t="shared" si="329"/>
        <v>121397.97418813329</v>
      </c>
      <c r="GO33" s="51">
        <f t="shared" si="330"/>
        <v>127596.77223181026</v>
      </c>
      <c r="GP33" s="51">
        <f t="shared" si="331"/>
        <v>124956.81193587961</v>
      </c>
      <c r="GQ33" s="51">
        <f t="shared" si="332"/>
        <v>128919.4227633017</v>
      </c>
      <c r="GR33" s="51">
        <f t="shared" si="333"/>
        <v>128953.89953894274</v>
      </c>
      <c r="GS33" s="51">
        <f t="shared" si="334"/>
        <v>128953.89953894274</v>
      </c>
      <c r="GT33" s="51">
        <f t="shared" si="335"/>
        <v>124991.28871152065</v>
      </c>
      <c r="GU33" s="51">
        <f t="shared" si="336"/>
        <v>123436.78360424454</v>
      </c>
      <c r="GV33" s="51">
        <f t="shared" si="337"/>
        <v>118887.29432920014</v>
      </c>
      <c r="GW33" s="51">
        <f t="shared" si="338"/>
        <v>122796.80802147675</v>
      </c>
      <c r="GX33" s="51">
        <f t="shared" si="339"/>
        <v>127596.57924263731</v>
      </c>
      <c r="GY33" s="51">
        <f t="shared" si="340"/>
        <v>127560.63289103941</v>
      </c>
      <c r="GZ33" s="51">
        <f t="shared" si="341"/>
        <v>127634.34211032708</v>
      </c>
      <c r="HA33" s="51">
        <f t="shared" si="342"/>
        <v>134151.58027241851</v>
      </c>
      <c r="HB33" s="51">
        <f t="shared" si="343"/>
        <v>131376.00186740895</v>
      </c>
      <c r="HC33" s="51">
        <f t="shared" si="344"/>
        <v>135542.17703943842</v>
      </c>
      <c r="HD33" s="51">
        <f t="shared" si="345"/>
        <v>135578.42493077647</v>
      </c>
      <c r="HE33" s="51">
        <f t="shared" si="346"/>
        <v>135578.42493077647</v>
      </c>
      <c r="HF33" s="51">
        <f t="shared" si="347"/>
        <v>131412.249758747</v>
      </c>
      <c r="HG33" s="51">
        <f t="shared" si="348"/>
        <v>129777.8877522867</v>
      </c>
      <c r="HH33" s="51">
        <f t="shared" si="349"/>
        <v>124931.2624591584</v>
      </c>
      <c r="HI33" s="51">
        <f t="shared" si="350"/>
        <v>129039.52721472632</v>
      </c>
      <c r="HJ33" s="51">
        <f t="shared" si="351"/>
        <v>134083.30823067165</v>
      </c>
      <c r="HK33" s="51">
        <f t="shared" si="352"/>
        <v>134045.53444574986</v>
      </c>
      <c r="HL33" s="51">
        <f t="shared" si="353"/>
        <v>134122.99087936158</v>
      </c>
      <c r="HM33" s="51">
        <f t="shared" si="354"/>
        <v>140971.5510718624</v>
      </c>
      <c r="HN33" s="51">
        <f t="shared" si="355"/>
        <v>138054.86837545875</v>
      </c>
      <c r="HO33" s="51">
        <f t="shared" si="356"/>
        <v>142432.8427149741</v>
      </c>
      <c r="HP33" s="51">
        <f t="shared" si="357"/>
        <v>142470.93336925213</v>
      </c>
      <c r="HQ33" s="51">
        <f t="shared" si="358"/>
        <v>142470.93336925213</v>
      </c>
      <c r="HR33" s="51">
        <f t="shared" si="359"/>
        <v>138092.95902973681</v>
      </c>
      <c r="HS33" s="51">
        <f t="shared" si="360"/>
        <v>136375.50965943671</v>
      </c>
      <c r="HT33" s="51">
        <f t="shared" si="361"/>
        <v>130649.48896118048</v>
      </c>
      <c r="HU33" s="51">
        <f t="shared" si="362"/>
        <v>134945.79302684733</v>
      </c>
      <c r="HV33" s="51">
        <f t="shared" si="363"/>
        <v>140220.43285033258</v>
      </c>
      <c r="HW33" s="51">
        <f t="shared" si="364"/>
        <v>140180.93012220014</v>
      </c>
      <c r="HX33" s="51">
        <f t="shared" si="365"/>
        <v>140261.93181280131</v>
      </c>
      <c r="HY33" s="51">
        <f t="shared" si="366"/>
        <v>147423.95732713264</v>
      </c>
      <c r="HZ33" s="51">
        <f t="shared" si="367"/>
        <v>144373.77520100845</v>
      </c>
      <c r="IA33" s="51">
        <f t="shared" si="368"/>
        <v>148952.13372299832</v>
      </c>
      <c r="IB33" s="51">
        <f t="shared" si="305"/>
        <v>148991.9678239084</v>
      </c>
      <c r="IC33" s="51">
        <f t="shared" si="369"/>
        <v>148991.9678239084</v>
      </c>
      <c r="ID33" s="51">
        <f t="shared" si="370"/>
        <v>144413.60930191854</v>
      </c>
      <c r="IE33" s="51">
        <f t="shared" si="371"/>
        <v>142617.55058827382</v>
      </c>
      <c r="IF33" s="51">
        <f t="shared" si="372"/>
        <v>135938.86206026567</v>
      </c>
      <c r="IG33" s="51">
        <f t="shared" si="373"/>
        <v>140409.10293449656</v>
      </c>
      <c r="IH33" s="51">
        <f t="shared" si="374"/>
        <v>145897.28770340441</v>
      </c>
      <c r="II33" s="51">
        <f t="shared" si="375"/>
        <v>145856.18569869475</v>
      </c>
      <c r="IJ33" s="51">
        <f t="shared" si="376"/>
        <v>145940.46676043354</v>
      </c>
      <c r="IK33" s="51">
        <f t="shared" si="377"/>
        <v>153392.44844215346</v>
      </c>
      <c r="IL33" s="51">
        <f t="shared" si="378"/>
        <v>150218.77902638499</v>
      </c>
      <c r="IM33" s="51">
        <f t="shared" si="379"/>
        <v>154982.49339321384</v>
      </c>
      <c r="IN33" s="51">
        <f t="shared" si="380"/>
        <v>155023.94018640043</v>
      </c>
      <c r="IO33" s="51">
        <f t="shared" si="381"/>
        <v>155023.94018640043</v>
      </c>
      <c r="IP33" s="51">
        <f t="shared" si="382"/>
        <v>150260.22581957158</v>
      </c>
      <c r="IQ33" s="51">
        <f t="shared" si="383"/>
        <v>148391.45327658192</v>
      </c>
      <c r="IS33" s="51">
        <f t="shared" si="300"/>
        <v>1372573.9503181437</v>
      </c>
      <c r="IT33" s="51">
        <f t="shared" si="300"/>
        <v>1440322.9965448121</v>
      </c>
      <c r="IU33" s="51">
        <f t="shared" si="300"/>
        <v>1512284.5349193229</v>
      </c>
      <c r="IV33" s="51">
        <f t="shared" si="300"/>
        <v>1589639.36978152</v>
      </c>
      <c r="IW33" s="51">
        <f t="shared" si="300"/>
        <v>1667128.1743633349</v>
      </c>
      <c r="IX33" s="51">
        <f t="shared" si="300"/>
        <v>1739806.8669464434</v>
      </c>
      <c r="IZ33" s="111">
        <f t="shared" si="301"/>
        <v>0</v>
      </c>
      <c r="JA33" s="111">
        <f t="shared" si="5"/>
        <v>0</v>
      </c>
      <c r="JB33" s="111">
        <f t="shared" si="6"/>
        <v>0</v>
      </c>
      <c r="JC33" s="111">
        <f t="shared" si="7"/>
        <v>0</v>
      </c>
      <c r="JD33" s="111">
        <f t="shared" si="8"/>
        <v>0</v>
      </c>
      <c r="JE33" s="111">
        <f t="shared" si="9"/>
        <v>0</v>
      </c>
      <c r="JF33" s="111">
        <f t="shared" si="10"/>
        <v>0</v>
      </c>
      <c r="JG33" s="111">
        <f t="shared" si="11"/>
        <v>0</v>
      </c>
      <c r="JH33" s="111">
        <f t="shared" si="12"/>
        <v>0</v>
      </c>
      <c r="JI33" s="111">
        <f t="shared" si="13"/>
        <v>0</v>
      </c>
      <c r="JJ33" s="111">
        <f t="shared" si="14"/>
        <v>0</v>
      </c>
      <c r="JK33" s="111">
        <f t="shared" si="15"/>
        <v>0</v>
      </c>
      <c r="JL33" s="111">
        <f t="shared" si="16"/>
        <v>0</v>
      </c>
      <c r="JM33" s="111">
        <f t="shared" si="17"/>
        <v>0</v>
      </c>
      <c r="JN33" s="111">
        <f t="shared" si="18"/>
        <v>0</v>
      </c>
      <c r="JO33" s="111">
        <f t="shared" si="19"/>
        <v>0</v>
      </c>
      <c r="JP33" s="111">
        <f t="shared" si="20"/>
        <v>0</v>
      </c>
      <c r="JQ33" s="111">
        <f t="shared" si="21"/>
        <v>0</v>
      </c>
      <c r="JR33" s="111">
        <f t="shared" si="22"/>
        <v>0</v>
      </c>
      <c r="JS33" s="111">
        <f t="shared" si="23"/>
        <v>0</v>
      </c>
      <c r="JT33" s="111">
        <f t="shared" si="24"/>
        <v>0</v>
      </c>
      <c r="JU33" s="111">
        <f t="shared" si="25"/>
        <v>0</v>
      </c>
      <c r="JV33" s="111">
        <f t="shared" si="26"/>
        <v>0</v>
      </c>
      <c r="JW33" s="111">
        <f t="shared" si="27"/>
        <v>0</v>
      </c>
      <c r="JX33" s="111">
        <f t="shared" si="28"/>
        <v>0</v>
      </c>
      <c r="JY33" s="111">
        <f t="shared" si="29"/>
        <v>0</v>
      </c>
      <c r="JZ33" s="111">
        <f t="shared" si="30"/>
        <v>0</v>
      </c>
      <c r="KA33" s="111">
        <f t="shared" si="31"/>
        <v>0</v>
      </c>
      <c r="KB33" s="111">
        <f t="shared" si="32"/>
        <v>0</v>
      </c>
      <c r="KC33" s="111">
        <f t="shared" si="33"/>
        <v>0</v>
      </c>
      <c r="KD33" s="111">
        <f t="shared" si="34"/>
        <v>0</v>
      </c>
      <c r="KE33" s="111">
        <f t="shared" si="35"/>
        <v>0</v>
      </c>
      <c r="KF33" s="111">
        <f t="shared" si="36"/>
        <v>0</v>
      </c>
      <c r="KG33" s="111">
        <f t="shared" si="37"/>
        <v>0</v>
      </c>
      <c r="KH33" s="111">
        <f t="shared" si="38"/>
        <v>0</v>
      </c>
      <c r="KI33" s="111">
        <f t="shared" si="39"/>
        <v>0</v>
      </c>
      <c r="KJ33" s="111">
        <f t="shared" si="40"/>
        <v>0</v>
      </c>
      <c r="KK33" s="111">
        <f t="shared" si="41"/>
        <v>0</v>
      </c>
      <c r="KL33" s="111">
        <f t="shared" si="42"/>
        <v>0</v>
      </c>
      <c r="KM33" s="111">
        <f t="shared" si="43"/>
        <v>0</v>
      </c>
      <c r="KN33" s="111">
        <f t="shared" si="44"/>
        <v>0</v>
      </c>
      <c r="KO33" s="111">
        <f t="shared" si="45"/>
        <v>0</v>
      </c>
      <c r="KP33" s="111">
        <f t="shared" si="46"/>
        <v>0</v>
      </c>
      <c r="KQ33" s="111">
        <f t="shared" si="47"/>
        <v>0</v>
      </c>
      <c r="KR33" s="111">
        <f t="shared" si="48"/>
        <v>0</v>
      </c>
      <c r="KS33" s="111">
        <f t="shared" si="49"/>
        <v>0</v>
      </c>
      <c r="KT33" s="111">
        <f t="shared" si="50"/>
        <v>0</v>
      </c>
      <c r="KU33" s="111">
        <f t="shared" si="51"/>
        <v>0</v>
      </c>
      <c r="KV33" s="111">
        <f t="shared" si="52"/>
        <v>0</v>
      </c>
      <c r="KW33" s="111">
        <f t="shared" si="53"/>
        <v>0</v>
      </c>
      <c r="KX33" s="111">
        <f t="shared" si="54"/>
        <v>0</v>
      </c>
      <c r="KY33" s="111">
        <f t="shared" si="55"/>
        <v>0</v>
      </c>
      <c r="KZ33" s="111">
        <f t="shared" si="56"/>
        <v>0</v>
      </c>
      <c r="LA33" s="111">
        <f t="shared" si="57"/>
        <v>0</v>
      </c>
      <c r="LB33" s="111">
        <f t="shared" si="58"/>
        <v>0</v>
      </c>
      <c r="LC33" s="111">
        <f t="shared" si="59"/>
        <v>0</v>
      </c>
      <c r="LD33" s="111">
        <f t="shared" si="60"/>
        <v>0</v>
      </c>
      <c r="LE33" s="111">
        <f t="shared" si="61"/>
        <v>0</v>
      </c>
      <c r="LF33" s="111">
        <f t="shared" si="62"/>
        <v>0</v>
      </c>
      <c r="LG33" s="111">
        <f t="shared" si="63"/>
        <v>0</v>
      </c>
      <c r="LH33" s="111">
        <f t="shared" si="64"/>
        <v>0</v>
      </c>
      <c r="LI33" s="111">
        <f t="shared" si="65"/>
        <v>0</v>
      </c>
      <c r="LJ33" s="111">
        <f t="shared" si="66"/>
        <v>0</v>
      </c>
      <c r="LK33" s="111">
        <f t="shared" si="67"/>
        <v>0</v>
      </c>
      <c r="LL33" s="111">
        <f t="shared" si="68"/>
        <v>0</v>
      </c>
      <c r="LM33" s="111">
        <f t="shared" si="69"/>
        <v>0</v>
      </c>
      <c r="LN33" s="111">
        <f t="shared" si="70"/>
        <v>0</v>
      </c>
      <c r="LO33" s="111">
        <f t="shared" si="71"/>
        <v>0</v>
      </c>
      <c r="LP33" s="111">
        <f t="shared" si="72"/>
        <v>0</v>
      </c>
      <c r="LQ33" s="111">
        <f t="shared" si="73"/>
        <v>0</v>
      </c>
      <c r="LR33" s="111">
        <f t="shared" si="74"/>
        <v>0</v>
      </c>
      <c r="LS33" s="111">
        <f t="shared" si="75"/>
        <v>0</v>
      </c>
      <c r="LT33" s="111">
        <f t="shared" si="76"/>
        <v>0</v>
      </c>
      <c r="LU33" s="111">
        <f t="shared" si="77"/>
        <v>0</v>
      </c>
      <c r="LV33" s="111">
        <f t="shared" si="78"/>
        <v>0</v>
      </c>
      <c r="LW33" s="111">
        <f t="shared" si="79"/>
        <v>0</v>
      </c>
      <c r="LX33" s="111">
        <f t="shared" si="80"/>
        <v>0</v>
      </c>
      <c r="LY33" s="111">
        <f t="shared" si="81"/>
        <v>0</v>
      </c>
      <c r="LZ33" s="111">
        <f t="shared" si="82"/>
        <v>0</v>
      </c>
      <c r="MA33" s="111">
        <f t="shared" si="83"/>
        <v>0</v>
      </c>
      <c r="MD33" s="111"/>
      <c r="ME33" s="111">
        <f t="shared" si="302"/>
        <v>0</v>
      </c>
      <c r="MF33" s="111">
        <f t="shared" si="84"/>
        <v>0</v>
      </c>
      <c r="MG33" s="111">
        <f t="shared" si="85"/>
        <v>0</v>
      </c>
      <c r="MH33" s="111">
        <f t="shared" si="86"/>
        <v>0</v>
      </c>
      <c r="MI33" s="111">
        <f t="shared" si="87"/>
        <v>0</v>
      </c>
      <c r="MJ33" s="111">
        <f t="shared" si="88"/>
        <v>0</v>
      </c>
      <c r="MK33" s="111">
        <f t="shared" si="89"/>
        <v>0</v>
      </c>
      <c r="ML33" s="111">
        <f t="shared" si="90"/>
        <v>0</v>
      </c>
      <c r="MM33" s="111">
        <f t="shared" si="91"/>
        <v>0</v>
      </c>
      <c r="MN33" s="111">
        <f t="shared" si="92"/>
        <v>0</v>
      </c>
      <c r="MO33" s="111">
        <f t="shared" si="93"/>
        <v>0</v>
      </c>
      <c r="MP33" s="111">
        <f t="shared" si="94"/>
        <v>0</v>
      </c>
      <c r="MQ33" s="111">
        <f t="shared" si="95"/>
        <v>0</v>
      </c>
      <c r="MR33" s="111">
        <f t="shared" si="96"/>
        <v>0</v>
      </c>
      <c r="MS33" s="111">
        <f t="shared" si="97"/>
        <v>0</v>
      </c>
      <c r="MT33" s="111">
        <f t="shared" si="98"/>
        <v>0</v>
      </c>
      <c r="MU33" s="111">
        <f t="shared" si="99"/>
        <v>0</v>
      </c>
      <c r="MV33" s="111">
        <f t="shared" si="100"/>
        <v>0</v>
      </c>
      <c r="MW33" s="111">
        <f t="shared" si="101"/>
        <v>0</v>
      </c>
      <c r="MX33" s="111">
        <f t="shared" si="102"/>
        <v>0</v>
      </c>
      <c r="MY33" s="111">
        <f t="shared" si="103"/>
        <v>0</v>
      </c>
      <c r="MZ33" s="111">
        <f t="shared" si="104"/>
        <v>0</v>
      </c>
      <c r="NA33" s="111">
        <f t="shared" si="105"/>
        <v>0</v>
      </c>
      <c r="NB33" s="111">
        <f t="shared" si="106"/>
        <v>0</v>
      </c>
      <c r="NC33" s="111">
        <f t="shared" si="107"/>
        <v>0</v>
      </c>
      <c r="ND33" s="111">
        <f t="shared" si="108"/>
        <v>0</v>
      </c>
      <c r="NE33" s="111">
        <f t="shared" si="109"/>
        <v>0</v>
      </c>
      <c r="NF33" s="111">
        <f t="shared" si="110"/>
        <v>0</v>
      </c>
      <c r="NG33" s="111">
        <f t="shared" si="111"/>
        <v>0</v>
      </c>
      <c r="NH33" s="111">
        <f t="shared" si="112"/>
        <v>0</v>
      </c>
      <c r="NI33" s="111">
        <f t="shared" si="113"/>
        <v>0</v>
      </c>
      <c r="NJ33" s="111">
        <f t="shared" si="114"/>
        <v>0</v>
      </c>
      <c r="NK33" s="111">
        <f t="shared" si="115"/>
        <v>0</v>
      </c>
      <c r="NL33" s="111">
        <f t="shared" si="116"/>
        <v>0</v>
      </c>
      <c r="NM33" s="111">
        <f t="shared" si="117"/>
        <v>0</v>
      </c>
      <c r="NN33" s="111">
        <f t="shared" si="118"/>
        <v>0</v>
      </c>
      <c r="NO33" s="111">
        <f t="shared" si="119"/>
        <v>0</v>
      </c>
      <c r="NP33" s="111">
        <f t="shared" si="120"/>
        <v>0</v>
      </c>
      <c r="NQ33" s="111">
        <f t="shared" si="121"/>
        <v>0</v>
      </c>
      <c r="NR33" s="111">
        <f t="shared" si="122"/>
        <v>0</v>
      </c>
      <c r="NS33" s="111">
        <f t="shared" si="123"/>
        <v>0</v>
      </c>
      <c r="NT33" s="111">
        <f t="shared" si="124"/>
        <v>0</v>
      </c>
      <c r="NU33" s="111">
        <f t="shared" si="125"/>
        <v>0</v>
      </c>
      <c r="NV33" s="111">
        <f t="shared" si="126"/>
        <v>0</v>
      </c>
      <c r="NW33" s="111">
        <f t="shared" si="127"/>
        <v>0</v>
      </c>
      <c r="NX33" s="111">
        <f t="shared" si="128"/>
        <v>0</v>
      </c>
      <c r="NY33" s="111">
        <f t="shared" si="129"/>
        <v>0</v>
      </c>
      <c r="NZ33" s="111">
        <f t="shared" si="130"/>
        <v>0</v>
      </c>
      <c r="OA33" s="111">
        <f t="shared" si="131"/>
        <v>0</v>
      </c>
      <c r="OB33" s="111">
        <f t="shared" si="132"/>
        <v>0</v>
      </c>
      <c r="OC33" s="111">
        <f t="shared" si="133"/>
        <v>0</v>
      </c>
      <c r="OD33" s="111">
        <f t="shared" si="134"/>
        <v>0</v>
      </c>
      <c r="OE33" s="111">
        <f t="shared" si="135"/>
        <v>0</v>
      </c>
      <c r="OF33" s="111">
        <f t="shared" si="136"/>
        <v>0</v>
      </c>
      <c r="OG33" s="111">
        <f t="shared" si="137"/>
        <v>0</v>
      </c>
      <c r="OH33" s="111">
        <f t="shared" si="138"/>
        <v>0</v>
      </c>
      <c r="OI33" s="111">
        <f t="shared" si="139"/>
        <v>0</v>
      </c>
      <c r="OJ33" s="111">
        <f t="shared" si="140"/>
        <v>0</v>
      </c>
      <c r="OK33" s="111">
        <f t="shared" si="141"/>
        <v>0</v>
      </c>
      <c r="OL33" s="111">
        <f t="shared" si="142"/>
        <v>0</v>
      </c>
      <c r="OM33" s="111">
        <f t="shared" si="143"/>
        <v>0</v>
      </c>
      <c r="ON33" s="111">
        <f t="shared" si="144"/>
        <v>0</v>
      </c>
      <c r="OO33" s="111">
        <f t="shared" si="145"/>
        <v>0</v>
      </c>
      <c r="OP33" s="111">
        <f t="shared" si="146"/>
        <v>0</v>
      </c>
      <c r="OQ33" s="111">
        <f t="shared" si="147"/>
        <v>0</v>
      </c>
      <c r="OR33" s="111">
        <f t="shared" si="148"/>
        <v>0</v>
      </c>
      <c r="OS33" s="111">
        <f t="shared" si="149"/>
        <v>0</v>
      </c>
      <c r="OT33" s="111">
        <f t="shared" si="150"/>
        <v>0</v>
      </c>
      <c r="OU33" s="111">
        <f t="shared" si="151"/>
        <v>0</v>
      </c>
      <c r="OV33" s="111">
        <f t="shared" si="152"/>
        <v>0</v>
      </c>
      <c r="OW33" s="111">
        <f t="shared" si="153"/>
        <v>0</v>
      </c>
      <c r="OX33" s="111">
        <f t="shared" si="154"/>
        <v>0</v>
      </c>
      <c r="OY33" s="111"/>
      <c r="PA33" s="51">
        <f t="shared" si="303"/>
        <v>115888.14613844562</v>
      </c>
      <c r="PB33" s="51">
        <f t="shared" si="155"/>
        <v>113490.43576361975</v>
      </c>
      <c r="PC33" s="51">
        <f t="shared" si="156"/>
        <v>117089.4266677454</v>
      </c>
      <c r="PD33" s="51">
        <f t="shared" si="157"/>
        <v>117120.73976089021</v>
      </c>
      <c r="PE33" s="51">
        <f t="shared" si="158"/>
        <v>117120.73976089021</v>
      </c>
      <c r="PF33" s="51">
        <f t="shared" si="159"/>
        <v>113521.74885676455</v>
      </c>
      <c r="PG33" s="51">
        <f t="shared" si="160"/>
        <v>112109.88935676332</v>
      </c>
      <c r="PH33" s="51">
        <f t="shared" si="161"/>
        <v>107799.05941310969</v>
      </c>
      <c r="PI33" s="51">
        <f t="shared" si="162"/>
        <v>111343.94535881146</v>
      </c>
      <c r="PJ33" s="51">
        <f t="shared" si="163"/>
        <v>115696.05738187177</v>
      </c>
      <c r="PK33" s="51">
        <f t="shared" si="164"/>
        <v>115663.46363067698</v>
      </c>
      <c r="PL33" s="51">
        <f t="shared" si="165"/>
        <v>115730.29822855491</v>
      </c>
      <c r="PM33" s="51">
        <f t="shared" si="166"/>
        <v>121639.69458422691</v>
      </c>
      <c r="PN33" s="51">
        <f t="shared" si="167"/>
        <v>119122.98543481293</v>
      </c>
      <c r="PO33" s="51">
        <f t="shared" si="168"/>
        <v>122900.59487095199</v>
      </c>
      <c r="PP33" s="51">
        <f t="shared" si="169"/>
        <v>122933.46203824684</v>
      </c>
      <c r="PQ33" s="51">
        <f t="shared" si="170"/>
        <v>122933.46203824684</v>
      </c>
      <c r="PR33" s="51">
        <f t="shared" si="171"/>
        <v>119155.85260210777</v>
      </c>
      <c r="PS33" s="51">
        <f t="shared" si="172"/>
        <v>117673.92227447251</v>
      </c>
      <c r="PT33" s="51">
        <f t="shared" si="173"/>
        <v>113078.31771325028</v>
      </c>
      <c r="PU33" s="51">
        <f t="shared" si="174"/>
        <v>116796.80785043372</v>
      </c>
      <c r="PV33" s="51">
        <f t="shared" si="175"/>
        <v>121362.05645971259</v>
      </c>
      <c r="PW33" s="51">
        <f t="shared" si="176"/>
        <v>121327.86649021623</v>
      </c>
      <c r="PX33" s="51">
        <f t="shared" si="177"/>
        <v>121397.97418813329</v>
      </c>
      <c r="PY33" s="51">
        <f t="shared" si="178"/>
        <v>127596.77223181026</v>
      </c>
      <c r="PZ33" s="51">
        <f t="shared" si="179"/>
        <v>124956.81193587961</v>
      </c>
      <c r="QA33" s="51">
        <f t="shared" si="180"/>
        <v>128919.4227633017</v>
      </c>
      <c r="QB33" s="51">
        <f t="shared" si="181"/>
        <v>128953.89953894274</v>
      </c>
      <c r="QC33" s="51">
        <f t="shared" si="182"/>
        <v>128953.89953894274</v>
      </c>
      <c r="QD33" s="51">
        <f t="shared" si="183"/>
        <v>124991.28871152065</v>
      </c>
      <c r="QE33" s="51">
        <f t="shared" si="184"/>
        <v>123436.78360424454</v>
      </c>
      <c r="QF33" s="51">
        <f t="shared" si="185"/>
        <v>118887.29432920014</v>
      </c>
      <c r="QG33" s="51">
        <f t="shared" si="186"/>
        <v>122796.80802147675</v>
      </c>
      <c r="QH33" s="51">
        <f t="shared" si="187"/>
        <v>127596.57924263731</v>
      </c>
      <c r="QI33" s="51">
        <f t="shared" si="188"/>
        <v>127560.63289103941</v>
      </c>
      <c r="QJ33" s="51">
        <f t="shared" si="189"/>
        <v>127634.34211032708</v>
      </c>
      <c r="QK33" s="51">
        <f t="shared" si="190"/>
        <v>134151.58027241851</v>
      </c>
      <c r="QL33" s="51">
        <f t="shared" si="191"/>
        <v>131376.00186740895</v>
      </c>
      <c r="QM33" s="51">
        <f t="shared" si="192"/>
        <v>135542.17703943842</v>
      </c>
      <c r="QN33" s="51">
        <f t="shared" si="193"/>
        <v>135578.42493077647</v>
      </c>
      <c r="QO33" s="51">
        <f t="shared" si="194"/>
        <v>135578.42493077647</v>
      </c>
      <c r="QP33" s="51">
        <f t="shared" si="195"/>
        <v>131412.249758747</v>
      </c>
      <c r="QQ33" s="51">
        <f t="shared" si="196"/>
        <v>129777.8877522867</v>
      </c>
      <c r="QR33" s="51">
        <f t="shared" si="197"/>
        <v>124931.2624591584</v>
      </c>
      <c r="QS33" s="51">
        <f t="shared" si="198"/>
        <v>129039.52721472632</v>
      </c>
      <c r="QT33" s="51">
        <f t="shared" si="199"/>
        <v>134083.30823067165</v>
      </c>
      <c r="QU33" s="51">
        <f t="shared" si="200"/>
        <v>134045.53444574986</v>
      </c>
      <c r="QV33" s="51">
        <f t="shared" si="201"/>
        <v>134122.99087936158</v>
      </c>
      <c r="QW33" s="51">
        <f t="shared" si="202"/>
        <v>140971.5510718624</v>
      </c>
      <c r="QX33" s="51">
        <f t="shared" si="203"/>
        <v>138054.86837545875</v>
      </c>
      <c r="QY33" s="51">
        <f t="shared" si="204"/>
        <v>142432.8427149741</v>
      </c>
      <c r="QZ33" s="51">
        <f t="shared" si="205"/>
        <v>142470.93336925213</v>
      </c>
      <c r="RA33" s="51">
        <f t="shared" si="206"/>
        <v>142470.93336925213</v>
      </c>
      <c r="RB33" s="51">
        <f t="shared" si="207"/>
        <v>138092.95902973681</v>
      </c>
      <c r="RC33" s="51">
        <f t="shared" si="208"/>
        <v>136375.50965943671</v>
      </c>
      <c r="RD33" s="51">
        <f t="shared" si="209"/>
        <v>130649.48896118048</v>
      </c>
      <c r="RE33" s="51">
        <f t="shared" si="210"/>
        <v>134945.79302684733</v>
      </c>
      <c r="RF33" s="51">
        <f t="shared" si="211"/>
        <v>140220.43285033258</v>
      </c>
      <c r="RG33" s="51">
        <f t="shared" si="212"/>
        <v>140180.93012220014</v>
      </c>
      <c r="RH33" s="51">
        <f t="shared" si="213"/>
        <v>140261.93181280131</v>
      </c>
      <c r="RI33" s="51">
        <f t="shared" si="214"/>
        <v>147423.95732713264</v>
      </c>
      <c r="RJ33" s="51">
        <f t="shared" si="215"/>
        <v>144373.77520100845</v>
      </c>
      <c r="RK33" s="51">
        <f t="shared" si="216"/>
        <v>148952.13372299832</v>
      </c>
      <c r="RL33" s="51">
        <f t="shared" si="217"/>
        <v>148991.9678239084</v>
      </c>
      <c r="RM33" s="51">
        <f t="shared" si="218"/>
        <v>148991.9678239084</v>
      </c>
      <c r="RN33" s="51">
        <f t="shared" si="219"/>
        <v>144413.60930191854</v>
      </c>
      <c r="RO33" s="51">
        <f t="shared" si="220"/>
        <v>142617.55058827382</v>
      </c>
      <c r="RP33" s="51">
        <f t="shared" si="221"/>
        <v>135938.86206026567</v>
      </c>
      <c r="RQ33" s="51">
        <f t="shared" si="222"/>
        <v>140409.10293449656</v>
      </c>
      <c r="RR33" s="51">
        <f t="shared" si="223"/>
        <v>145897.28770340441</v>
      </c>
      <c r="RS33" s="51">
        <f t="shared" si="224"/>
        <v>145856.18569869475</v>
      </c>
      <c r="RT33" s="51">
        <f t="shared" si="225"/>
        <v>145940.46676043354</v>
      </c>
      <c r="RU33" s="51"/>
      <c r="RV33" s="51">
        <f t="shared" si="384"/>
        <v>1372573.9503181437</v>
      </c>
      <c r="RW33" s="51">
        <f t="shared" si="384"/>
        <v>1440322.9965448121</v>
      </c>
      <c r="RX33" s="51">
        <f t="shared" si="384"/>
        <v>1512284.5349193229</v>
      </c>
      <c r="RY33" s="51">
        <f t="shared" si="384"/>
        <v>1589639.36978152</v>
      </c>
      <c r="RZ33" s="51">
        <f t="shared" si="384"/>
        <v>1667128.1743633349</v>
      </c>
      <c r="SA33" s="51">
        <f t="shared" si="384"/>
        <v>1739806.8669464434</v>
      </c>
    </row>
    <row r="34" spans="1:495" x14ac:dyDescent="0.3">
      <c r="A34" s="1">
        <v>304206</v>
      </c>
      <c r="B34" s="1" t="s">
        <v>208</v>
      </c>
      <c r="C34" s="1" t="s">
        <v>167</v>
      </c>
      <c r="D34" s="44">
        <v>9.3529592149647303E-2</v>
      </c>
      <c r="E34" s="1" t="s">
        <v>317</v>
      </c>
      <c r="F34" s="107">
        <f>VLOOKUP(A34,Auxiliar_OPEX_CustosUnit!$A$4:$E$129,COLUMN(Auxiliar_OPEX_CustosUnit!$E$3),0)</f>
        <v>19</v>
      </c>
      <c r="G34" s="107">
        <f>INDEX(Auxiliar_OPEX_Drivers!$B$76:$I$84,MATCH($E34,Auxiliar_OPEX_Drivers!$B$76:$B$84,0),MATCH(YEAR(G$2),Auxiliar_OPEX_Drivers!$B$76:$I$76,0))*$F34</f>
        <v>19</v>
      </c>
      <c r="H34" s="107">
        <f>INDEX(Auxiliar_OPEX_Drivers!$B$76:$I$84,MATCH($E34,Auxiliar_OPEX_Drivers!$B$76:$B$84,0),MATCH(YEAR(H$2),Auxiliar_OPEX_Drivers!$B$76:$I$76,0))*$F34</f>
        <v>19</v>
      </c>
      <c r="I34" s="107">
        <f>INDEX(Auxiliar_OPEX_Drivers!$B$76:$I$84,MATCH($E34,Auxiliar_OPEX_Drivers!$B$76:$B$84,0),MATCH(YEAR(I$2),Auxiliar_OPEX_Drivers!$B$76:$I$76,0))*$F34</f>
        <v>19</v>
      </c>
      <c r="J34" s="107">
        <f>INDEX(Auxiliar_OPEX_Drivers!$B$76:$I$84,MATCH($E34,Auxiliar_OPEX_Drivers!$B$76:$B$84,0),MATCH(YEAR(J$2),Auxiliar_OPEX_Drivers!$B$76:$I$76,0))*$F34</f>
        <v>19</v>
      </c>
      <c r="K34" s="107">
        <f>INDEX(Auxiliar_OPEX_Drivers!$B$76:$I$84,MATCH($E34,Auxiliar_OPEX_Drivers!$B$76:$B$84,0),MATCH(YEAR(K$2),Auxiliar_OPEX_Drivers!$B$76:$I$76,0))*$F34</f>
        <v>19</v>
      </c>
      <c r="L34" s="107">
        <f>INDEX(Auxiliar_OPEX_Drivers!$B$76:$I$84,MATCH($E34,Auxiliar_OPEX_Drivers!$B$76:$B$84,0),MATCH(YEAR(L$2),Auxiliar_OPEX_Drivers!$B$76:$I$76,0))*$F34</f>
        <v>19</v>
      </c>
      <c r="M34" s="107">
        <f>INDEX(Auxiliar_OPEX_Drivers!$B$76:$I$84,MATCH($E34,Auxiliar_OPEX_Drivers!$B$76:$B$84,0),MATCH(YEAR(M$2),Auxiliar_OPEX_Drivers!$B$76:$I$76,0))*$F34</f>
        <v>19</v>
      </c>
      <c r="N34" s="107">
        <f>INDEX(Auxiliar_OPEX_Drivers!$B$76:$I$84,MATCH($E34,Auxiliar_OPEX_Drivers!$B$76:$B$84,0),MATCH(YEAR(N$2),Auxiliar_OPEX_Drivers!$B$76:$I$76,0))*$F34</f>
        <v>19.942973238516508</v>
      </c>
      <c r="O34" s="107">
        <f>INDEX(Auxiliar_OPEX_Drivers!$B$76:$I$84,MATCH($E34,Auxiliar_OPEX_Drivers!$B$76:$B$84,0),MATCH(YEAR(O$2),Auxiliar_OPEX_Drivers!$B$76:$I$76,0))*$F34</f>
        <v>19.942973238516508</v>
      </c>
      <c r="P34" s="107">
        <f>INDEX(Auxiliar_OPEX_Drivers!$B$76:$I$84,MATCH($E34,Auxiliar_OPEX_Drivers!$B$76:$B$84,0),MATCH(YEAR(P$2),Auxiliar_OPEX_Drivers!$B$76:$I$76,0))*$F34</f>
        <v>19.942973238516508</v>
      </c>
      <c r="Q34" s="107">
        <f>INDEX(Auxiliar_OPEX_Drivers!$B$76:$I$84,MATCH($E34,Auxiliar_OPEX_Drivers!$B$76:$B$84,0),MATCH(YEAR(Q$2),Auxiliar_OPEX_Drivers!$B$76:$I$76,0))*$F34</f>
        <v>19.942973238516508</v>
      </c>
      <c r="R34" s="107">
        <f>INDEX(Auxiliar_OPEX_Drivers!$B$76:$I$84,MATCH($E34,Auxiliar_OPEX_Drivers!$B$76:$B$84,0),MATCH(YEAR(R$2),Auxiliar_OPEX_Drivers!$B$76:$I$76,0))*$F34</f>
        <v>19.942973238516508</v>
      </c>
      <c r="S34" s="107">
        <f>INDEX(Auxiliar_OPEX_Drivers!$B$76:$I$84,MATCH($E34,Auxiliar_OPEX_Drivers!$B$76:$B$84,0),MATCH(YEAR(S$2),Auxiliar_OPEX_Drivers!$B$76:$I$76,0))*$F34</f>
        <v>19.942973238516508</v>
      </c>
      <c r="T34" s="107">
        <f>INDEX(Auxiliar_OPEX_Drivers!$B$76:$I$84,MATCH($E34,Auxiliar_OPEX_Drivers!$B$76:$B$84,0),MATCH(YEAR(T$2),Auxiliar_OPEX_Drivers!$B$76:$I$76,0))*$F34</f>
        <v>19.942973238516508</v>
      </c>
      <c r="U34" s="107">
        <f>INDEX(Auxiliar_OPEX_Drivers!$B$76:$I$84,MATCH($E34,Auxiliar_OPEX_Drivers!$B$76:$B$84,0),MATCH(YEAR(U$2),Auxiliar_OPEX_Drivers!$B$76:$I$76,0))*$F34</f>
        <v>19.942973238516508</v>
      </c>
      <c r="V34" s="107">
        <f>INDEX(Auxiliar_OPEX_Drivers!$B$76:$I$84,MATCH($E34,Auxiliar_OPEX_Drivers!$B$76:$B$84,0),MATCH(YEAR(V$2),Auxiliar_OPEX_Drivers!$B$76:$I$76,0))*$F34</f>
        <v>19.942973238516508</v>
      </c>
      <c r="W34" s="107">
        <f>INDEX(Auxiliar_OPEX_Drivers!$B$76:$I$84,MATCH($E34,Auxiliar_OPEX_Drivers!$B$76:$B$84,0),MATCH(YEAR(W$2),Auxiliar_OPEX_Drivers!$B$76:$I$76,0))*$F34</f>
        <v>19.942973238516508</v>
      </c>
      <c r="X34" s="107">
        <f>INDEX(Auxiliar_OPEX_Drivers!$B$76:$I$84,MATCH($E34,Auxiliar_OPEX_Drivers!$B$76:$B$84,0),MATCH(YEAR(X$2),Auxiliar_OPEX_Drivers!$B$76:$I$76,0))*$F34</f>
        <v>19.942973238516508</v>
      </c>
      <c r="Y34" s="107">
        <f>INDEX(Auxiliar_OPEX_Drivers!$B$76:$I$84,MATCH($E34,Auxiliar_OPEX_Drivers!$B$76:$B$84,0),MATCH(YEAR(Y$2),Auxiliar_OPEX_Drivers!$B$76:$I$76,0))*$F34</f>
        <v>19.942973238516508</v>
      </c>
      <c r="Z34" s="107">
        <f>INDEX(Auxiliar_OPEX_Drivers!$B$76:$I$84,MATCH($E34,Auxiliar_OPEX_Drivers!$B$76:$B$84,0),MATCH(YEAR(Z$2),Auxiliar_OPEX_Drivers!$B$76:$I$76,0))*$F34</f>
        <v>20.919643235194755</v>
      </c>
      <c r="AA34" s="107">
        <f>INDEX(Auxiliar_OPEX_Drivers!$B$76:$I$84,MATCH($E34,Auxiliar_OPEX_Drivers!$B$76:$B$84,0),MATCH(YEAR(AA$2),Auxiliar_OPEX_Drivers!$B$76:$I$76,0))*$F34</f>
        <v>20.919643235194755</v>
      </c>
      <c r="AB34" s="107">
        <f>INDEX(Auxiliar_OPEX_Drivers!$B$76:$I$84,MATCH($E34,Auxiliar_OPEX_Drivers!$B$76:$B$84,0),MATCH(YEAR(AB$2),Auxiliar_OPEX_Drivers!$B$76:$I$76,0))*$F34</f>
        <v>20.919643235194755</v>
      </c>
      <c r="AC34" s="107">
        <f>INDEX(Auxiliar_OPEX_Drivers!$B$76:$I$84,MATCH($E34,Auxiliar_OPEX_Drivers!$B$76:$B$84,0),MATCH(YEAR(AC$2),Auxiliar_OPEX_Drivers!$B$76:$I$76,0))*$F34</f>
        <v>20.919643235194755</v>
      </c>
      <c r="AD34" s="107">
        <f>INDEX(Auxiliar_OPEX_Drivers!$B$76:$I$84,MATCH($E34,Auxiliar_OPEX_Drivers!$B$76:$B$84,0),MATCH(YEAR(AD$2),Auxiliar_OPEX_Drivers!$B$76:$I$76,0))*$F34</f>
        <v>20.919643235194755</v>
      </c>
      <c r="AE34" s="107">
        <f>INDEX(Auxiliar_OPEX_Drivers!$B$76:$I$84,MATCH($E34,Auxiliar_OPEX_Drivers!$B$76:$B$84,0),MATCH(YEAR(AE$2),Auxiliar_OPEX_Drivers!$B$76:$I$76,0))*$F34</f>
        <v>20.919643235194755</v>
      </c>
      <c r="AF34" s="107">
        <f>INDEX(Auxiliar_OPEX_Drivers!$B$76:$I$84,MATCH($E34,Auxiliar_OPEX_Drivers!$B$76:$B$84,0),MATCH(YEAR(AF$2),Auxiliar_OPEX_Drivers!$B$76:$I$76,0))*$F34</f>
        <v>20.919643235194755</v>
      </c>
      <c r="AG34" s="107">
        <f>INDEX(Auxiliar_OPEX_Drivers!$B$76:$I$84,MATCH($E34,Auxiliar_OPEX_Drivers!$B$76:$B$84,0),MATCH(YEAR(AG$2),Auxiliar_OPEX_Drivers!$B$76:$I$76,0))*$F34</f>
        <v>20.919643235194755</v>
      </c>
      <c r="AH34" s="107">
        <f>INDEX(Auxiliar_OPEX_Drivers!$B$76:$I$84,MATCH($E34,Auxiliar_OPEX_Drivers!$B$76:$B$84,0),MATCH(YEAR(AH$2),Auxiliar_OPEX_Drivers!$B$76:$I$76,0))*$F34</f>
        <v>20.919643235194755</v>
      </c>
      <c r="AI34" s="107">
        <f>INDEX(Auxiliar_OPEX_Drivers!$B$76:$I$84,MATCH($E34,Auxiliar_OPEX_Drivers!$B$76:$B$84,0),MATCH(YEAR(AI$2),Auxiliar_OPEX_Drivers!$B$76:$I$76,0))*$F34</f>
        <v>20.919643235194755</v>
      </c>
      <c r="AJ34" s="107">
        <f>INDEX(Auxiliar_OPEX_Drivers!$B$76:$I$84,MATCH($E34,Auxiliar_OPEX_Drivers!$B$76:$B$84,0),MATCH(YEAR(AJ$2),Auxiliar_OPEX_Drivers!$B$76:$I$76,0))*$F34</f>
        <v>20.919643235194755</v>
      </c>
      <c r="AK34" s="107">
        <f>INDEX(Auxiliar_OPEX_Drivers!$B$76:$I$84,MATCH($E34,Auxiliar_OPEX_Drivers!$B$76:$B$84,0),MATCH(YEAR(AK$2),Auxiliar_OPEX_Drivers!$B$76:$I$76,0))*$F34</f>
        <v>20.919643235194755</v>
      </c>
      <c r="AL34" s="107">
        <f>INDEX(Auxiliar_OPEX_Drivers!$B$76:$I$84,MATCH($E34,Auxiliar_OPEX_Drivers!$B$76:$B$84,0),MATCH(YEAR(AL$2),Auxiliar_OPEX_Drivers!$B$76:$I$76,0))*$F34</f>
        <v>21.994311843861372</v>
      </c>
      <c r="AM34" s="107">
        <f>INDEX(Auxiliar_OPEX_Drivers!$B$76:$I$84,MATCH($E34,Auxiliar_OPEX_Drivers!$B$76:$B$84,0),MATCH(YEAR(AM$2),Auxiliar_OPEX_Drivers!$B$76:$I$76,0))*$F34</f>
        <v>21.994311843861372</v>
      </c>
      <c r="AN34" s="107">
        <f>INDEX(Auxiliar_OPEX_Drivers!$B$76:$I$84,MATCH($E34,Auxiliar_OPEX_Drivers!$B$76:$B$84,0),MATCH(YEAR(AN$2),Auxiliar_OPEX_Drivers!$B$76:$I$76,0))*$F34</f>
        <v>21.994311843861372</v>
      </c>
      <c r="AO34" s="107">
        <f>INDEX(Auxiliar_OPEX_Drivers!$B$76:$I$84,MATCH($E34,Auxiliar_OPEX_Drivers!$B$76:$B$84,0),MATCH(YEAR(AO$2),Auxiliar_OPEX_Drivers!$B$76:$I$76,0))*$F34</f>
        <v>21.994311843861372</v>
      </c>
      <c r="AP34" s="107">
        <f>INDEX(Auxiliar_OPEX_Drivers!$B$76:$I$84,MATCH($E34,Auxiliar_OPEX_Drivers!$B$76:$B$84,0),MATCH(YEAR(AP$2),Auxiliar_OPEX_Drivers!$B$76:$I$76,0))*$F34</f>
        <v>21.994311843861372</v>
      </c>
      <c r="AQ34" s="107">
        <f>INDEX(Auxiliar_OPEX_Drivers!$B$76:$I$84,MATCH($E34,Auxiliar_OPEX_Drivers!$B$76:$B$84,0),MATCH(YEAR(AQ$2),Auxiliar_OPEX_Drivers!$B$76:$I$76,0))*$F34</f>
        <v>21.994311843861372</v>
      </c>
      <c r="AR34" s="107">
        <f>INDEX(Auxiliar_OPEX_Drivers!$B$76:$I$84,MATCH($E34,Auxiliar_OPEX_Drivers!$B$76:$B$84,0),MATCH(YEAR(AR$2),Auxiliar_OPEX_Drivers!$B$76:$I$76,0))*$F34</f>
        <v>21.994311843861372</v>
      </c>
      <c r="AS34" s="107">
        <f>INDEX(Auxiliar_OPEX_Drivers!$B$76:$I$84,MATCH($E34,Auxiliar_OPEX_Drivers!$B$76:$B$84,0),MATCH(YEAR(AS$2),Auxiliar_OPEX_Drivers!$B$76:$I$76,0))*$F34</f>
        <v>21.994311843861372</v>
      </c>
      <c r="AT34" s="107">
        <f>INDEX(Auxiliar_OPEX_Drivers!$B$76:$I$84,MATCH($E34,Auxiliar_OPEX_Drivers!$B$76:$B$84,0),MATCH(YEAR(AT$2),Auxiliar_OPEX_Drivers!$B$76:$I$76,0))*$F34</f>
        <v>21.994311843861372</v>
      </c>
      <c r="AU34" s="107">
        <f>INDEX(Auxiliar_OPEX_Drivers!$B$76:$I$84,MATCH($E34,Auxiliar_OPEX_Drivers!$B$76:$B$84,0),MATCH(YEAR(AU$2),Auxiliar_OPEX_Drivers!$B$76:$I$76,0))*$F34</f>
        <v>21.994311843861372</v>
      </c>
      <c r="AV34" s="107">
        <f>INDEX(Auxiliar_OPEX_Drivers!$B$76:$I$84,MATCH($E34,Auxiliar_OPEX_Drivers!$B$76:$B$84,0),MATCH(YEAR(AV$2),Auxiliar_OPEX_Drivers!$B$76:$I$76,0))*$F34</f>
        <v>21.994311843861372</v>
      </c>
      <c r="AW34" s="107">
        <f>INDEX(Auxiliar_OPEX_Drivers!$B$76:$I$84,MATCH($E34,Auxiliar_OPEX_Drivers!$B$76:$B$84,0),MATCH(YEAR(AW$2),Auxiliar_OPEX_Drivers!$B$76:$I$76,0))*$F34</f>
        <v>21.994311843861372</v>
      </c>
      <c r="AX34" s="107">
        <f>INDEX(Auxiliar_OPEX_Drivers!$B$76:$I$84,MATCH($E34,Auxiliar_OPEX_Drivers!$B$76:$B$84,0),MATCH(YEAR(AX$2),Auxiliar_OPEX_Drivers!$B$76:$I$76,0))*$F34</f>
        <v>23.112454203603946</v>
      </c>
      <c r="AY34" s="107">
        <f>INDEX(Auxiliar_OPEX_Drivers!$B$76:$I$84,MATCH($E34,Auxiliar_OPEX_Drivers!$B$76:$B$84,0),MATCH(YEAR(AY$2),Auxiliar_OPEX_Drivers!$B$76:$I$76,0))*$F34</f>
        <v>23.112454203603946</v>
      </c>
      <c r="AZ34" s="107">
        <f>INDEX(Auxiliar_OPEX_Drivers!$B$76:$I$84,MATCH($E34,Auxiliar_OPEX_Drivers!$B$76:$B$84,0),MATCH(YEAR(AZ$2),Auxiliar_OPEX_Drivers!$B$76:$I$76,0))*$F34</f>
        <v>23.112454203603946</v>
      </c>
      <c r="BA34" s="107">
        <f>INDEX(Auxiliar_OPEX_Drivers!$B$76:$I$84,MATCH($E34,Auxiliar_OPEX_Drivers!$B$76:$B$84,0),MATCH(YEAR(BA$2),Auxiliar_OPEX_Drivers!$B$76:$I$76,0))*$F34</f>
        <v>23.112454203603946</v>
      </c>
      <c r="BB34" s="107">
        <f>INDEX(Auxiliar_OPEX_Drivers!$B$76:$I$84,MATCH($E34,Auxiliar_OPEX_Drivers!$B$76:$B$84,0),MATCH(YEAR(BB$2),Auxiliar_OPEX_Drivers!$B$76:$I$76,0))*$F34</f>
        <v>23.112454203603946</v>
      </c>
      <c r="BC34" s="107">
        <f>INDEX(Auxiliar_OPEX_Drivers!$B$76:$I$84,MATCH($E34,Auxiliar_OPEX_Drivers!$B$76:$B$84,0),MATCH(YEAR(BC$2),Auxiliar_OPEX_Drivers!$B$76:$I$76,0))*$F34</f>
        <v>23.112454203603946</v>
      </c>
      <c r="BD34" s="107">
        <f>INDEX(Auxiliar_OPEX_Drivers!$B$76:$I$84,MATCH($E34,Auxiliar_OPEX_Drivers!$B$76:$B$84,0),MATCH(YEAR(BD$2),Auxiliar_OPEX_Drivers!$B$76:$I$76,0))*$F34</f>
        <v>23.112454203603946</v>
      </c>
      <c r="BE34" s="107">
        <f>INDEX(Auxiliar_OPEX_Drivers!$B$76:$I$84,MATCH($E34,Auxiliar_OPEX_Drivers!$B$76:$B$84,0),MATCH(YEAR(BE$2),Auxiliar_OPEX_Drivers!$B$76:$I$76,0))*$F34</f>
        <v>23.112454203603946</v>
      </c>
      <c r="BF34" s="107">
        <f>INDEX(Auxiliar_OPEX_Drivers!$B$76:$I$84,MATCH($E34,Auxiliar_OPEX_Drivers!$B$76:$B$84,0),MATCH(YEAR(BF$2),Auxiliar_OPEX_Drivers!$B$76:$I$76,0))*$F34</f>
        <v>23.112454203603946</v>
      </c>
      <c r="BG34" s="107">
        <f>INDEX(Auxiliar_OPEX_Drivers!$B$76:$I$84,MATCH($E34,Auxiliar_OPEX_Drivers!$B$76:$B$84,0),MATCH(YEAR(BG$2),Auxiliar_OPEX_Drivers!$B$76:$I$76,0))*$F34</f>
        <v>23.112454203603946</v>
      </c>
      <c r="BH34" s="107">
        <f>INDEX(Auxiliar_OPEX_Drivers!$B$76:$I$84,MATCH($E34,Auxiliar_OPEX_Drivers!$B$76:$B$84,0),MATCH(YEAR(BH$2),Auxiliar_OPEX_Drivers!$B$76:$I$76,0))*$F34</f>
        <v>23.112454203603946</v>
      </c>
      <c r="BI34" s="107">
        <f>INDEX(Auxiliar_OPEX_Drivers!$B$76:$I$84,MATCH($E34,Auxiliar_OPEX_Drivers!$B$76:$B$84,0),MATCH(YEAR(BI$2),Auxiliar_OPEX_Drivers!$B$76:$I$76,0))*$F34</f>
        <v>23.112454203603946</v>
      </c>
      <c r="BJ34" s="107">
        <f>INDEX(Auxiliar_OPEX_Drivers!$B$76:$I$84,MATCH($E34,Auxiliar_OPEX_Drivers!$B$76:$B$84,0),MATCH(YEAR(BJ$2),Auxiliar_OPEX_Drivers!$B$76:$I$76,0))*$F34</f>
        <v>24.170333917234668</v>
      </c>
      <c r="BK34" s="107">
        <f>INDEX(Auxiliar_OPEX_Drivers!$B$76:$I$84,MATCH($E34,Auxiliar_OPEX_Drivers!$B$76:$B$84,0),MATCH(YEAR(BK$2),Auxiliar_OPEX_Drivers!$B$76:$I$76,0))*$F34</f>
        <v>24.170333917234668</v>
      </c>
      <c r="BL34" s="107">
        <f>INDEX(Auxiliar_OPEX_Drivers!$B$76:$I$84,MATCH($E34,Auxiliar_OPEX_Drivers!$B$76:$B$84,0),MATCH(YEAR(BL$2),Auxiliar_OPEX_Drivers!$B$76:$I$76,0))*$F34</f>
        <v>24.170333917234668</v>
      </c>
      <c r="BM34" s="107">
        <f>INDEX(Auxiliar_OPEX_Drivers!$B$76:$I$84,MATCH($E34,Auxiliar_OPEX_Drivers!$B$76:$B$84,0),MATCH(YEAR(BM$2),Auxiliar_OPEX_Drivers!$B$76:$I$76,0))*$F34</f>
        <v>24.170333917234668</v>
      </c>
      <c r="BN34" s="107">
        <f>INDEX(Auxiliar_OPEX_Drivers!$B$76:$I$84,MATCH($E34,Auxiliar_OPEX_Drivers!$B$76:$B$84,0),MATCH(YEAR(BN$2),Auxiliar_OPEX_Drivers!$B$76:$I$76,0))*$F34</f>
        <v>24.170333917234668</v>
      </c>
      <c r="BO34" s="107">
        <f>INDEX(Auxiliar_OPEX_Drivers!$B$76:$I$84,MATCH($E34,Auxiliar_OPEX_Drivers!$B$76:$B$84,0),MATCH(YEAR(BO$2),Auxiliar_OPEX_Drivers!$B$76:$I$76,0))*$F34</f>
        <v>24.170333917234668</v>
      </c>
      <c r="BP34" s="107">
        <f>INDEX(Auxiliar_OPEX_Drivers!$B$76:$I$84,MATCH($E34,Auxiliar_OPEX_Drivers!$B$76:$B$84,0),MATCH(YEAR(BP$2),Auxiliar_OPEX_Drivers!$B$76:$I$76,0))*$F34</f>
        <v>24.170333917234668</v>
      </c>
      <c r="BQ34" s="107">
        <f>INDEX(Auxiliar_OPEX_Drivers!$B$76:$I$84,MATCH($E34,Auxiliar_OPEX_Drivers!$B$76:$B$84,0),MATCH(YEAR(BQ$2),Auxiliar_OPEX_Drivers!$B$76:$I$76,0))*$F34</f>
        <v>24.170333917234668</v>
      </c>
      <c r="BR34" s="107">
        <f>INDEX(Auxiliar_OPEX_Drivers!$B$76:$I$84,MATCH($E34,Auxiliar_OPEX_Drivers!$B$76:$B$84,0),MATCH(YEAR(BR$2),Auxiliar_OPEX_Drivers!$B$76:$I$76,0))*$F34</f>
        <v>24.170333917234668</v>
      </c>
      <c r="BS34" s="107">
        <f>INDEX(Auxiliar_OPEX_Drivers!$B$76:$I$84,MATCH($E34,Auxiliar_OPEX_Drivers!$B$76:$B$84,0),MATCH(YEAR(BS$2),Auxiliar_OPEX_Drivers!$B$76:$I$76,0))*$F34</f>
        <v>24.170333917234668</v>
      </c>
      <c r="BT34" s="107">
        <f>INDEX(Auxiliar_OPEX_Drivers!$B$76:$I$84,MATCH($E34,Auxiliar_OPEX_Drivers!$B$76:$B$84,0),MATCH(YEAR(BT$2),Auxiliar_OPEX_Drivers!$B$76:$I$76,0))*$F34</f>
        <v>24.170333917234668</v>
      </c>
      <c r="BU34" s="107">
        <f>INDEX(Auxiliar_OPEX_Drivers!$B$76:$I$84,MATCH($E34,Auxiliar_OPEX_Drivers!$B$76:$B$84,0),MATCH(YEAR(BU$2),Auxiliar_OPEX_Drivers!$B$76:$I$76,0))*$F34</f>
        <v>24.170333917234668</v>
      </c>
      <c r="BV34" s="107">
        <f>INDEX(Auxiliar_OPEX_Drivers!$B$76:$I$84,MATCH($E34,Auxiliar_OPEX_Drivers!$B$76:$B$84,0),MATCH(YEAR(BV$2),Auxiliar_OPEX_Drivers!$B$76:$I$76,0))*$F34</f>
        <v>25.148875165533884</v>
      </c>
      <c r="BW34" s="107">
        <f>INDEX(Auxiliar_OPEX_Drivers!$B$76:$I$84,MATCH($E34,Auxiliar_OPEX_Drivers!$B$76:$B$84,0),MATCH(YEAR(BW$2),Auxiliar_OPEX_Drivers!$B$76:$I$76,0))*$F34</f>
        <v>25.148875165533884</v>
      </c>
      <c r="BX34" s="107">
        <f>INDEX(Auxiliar_OPEX_Drivers!$B$76:$I$84,MATCH($E34,Auxiliar_OPEX_Drivers!$B$76:$B$84,0),MATCH(YEAR(BX$2),Auxiliar_OPEX_Drivers!$B$76:$I$76,0))*$F34</f>
        <v>25.148875165533884</v>
      </c>
      <c r="BY34" s="107">
        <f>INDEX(Auxiliar_OPEX_Drivers!$B$76:$I$84,MATCH($E34,Auxiliar_OPEX_Drivers!$B$76:$B$84,0),MATCH(YEAR(BY$2),Auxiliar_OPEX_Drivers!$B$76:$I$76,0))*$F34</f>
        <v>25.148875165533884</v>
      </c>
      <c r="BZ34" s="107">
        <f>INDEX(Auxiliar_OPEX_Drivers!$B$76:$I$84,MATCH($E34,Auxiliar_OPEX_Drivers!$B$76:$B$84,0),MATCH(YEAR(BZ$2),Auxiliar_OPEX_Drivers!$B$76:$I$76,0))*$F34</f>
        <v>25.148875165533884</v>
      </c>
      <c r="CA34" s="107">
        <f>INDEX(Auxiliar_OPEX_Drivers!$B$76:$I$84,MATCH($E34,Auxiliar_OPEX_Drivers!$B$76:$B$84,0),MATCH(YEAR(CA$2),Auxiliar_OPEX_Drivers!$B$76:$I$76,0))*$F34</f>
        <v>25.148875165533884</v>
      </c>
      <c r="CB34" s="107">
        <f>INDEX(Auxiliar_OPEX_Drivers!$B$76:$I$84,MATCH($E34,Auxiliar_OPEX_Drivers!$B$76:$B$84,0),MATCH(YEAR(CB$2),Auxiliar_OPEX_Drivers!$B$76:$I$76,0))*$F34</f>
        <v>25.148875165533884</v>
      </c>
      <c r="CC34" s="107">
        <f>INDEX(Auxiliar_OPEX_Drivers!$B$76:$I$84,MATCH($E34,Auxiliar_OPEX_Drivers!$B$76:$B$84,0),MATCH(YEAR(CC$2),Auxiliar_OPEX_Drivers!$B$76:$I$76,0))*$F34</f>
        <v>25.148875165533884</v>
      </c>
      <c r="CD34" s="107">
        <f>INDEX(Auxiliar_OPEX_Drivers!$B$76:$I$84,MATCH($E34,Auxiliar_OPEX_Drivers!$B$76:$B$84,0),MATCH(YEAR(CD$2),Auxiliar_OPEX_Drivers!$B$76:$I$76,0))*$F34</f>
        <v>25.148875165533884</v>
      </c>
      <c r="CE34" s="107">
        <f>INDEX(Auxiliar_OPEX_Drivers!$B$76:$I$84,MATCH($E34,Auxiliar_OPEX_Drivers!$B$76:$B$84,0),MATCH(YEAR(CE$2),Auxiliar_OPEX_Drivers!$B$76:$I$76,0))*$F34</f>
        <v>25.148875165533884</v>
      </c>
      <c r="CF34" s="107">
        <f>INDEX(Auxiliar_OPEX_Drivers!$B$76:$I$84,MATCH($E34,Auxiliar_OPEX_Drivers!$B$76:$B$84,0),MATCH(YEAR(CF$2),Auxiliar_OPEX_Drivers!$B$76:$I$76,0))*$F34</f>
        <v>25.148875165533884</v>
      </c>
      <c r="CG34" s="107">
        <f>INDEX(Auxiliar_OPEX_Drivers!$B$76:$I$84,MATCH($E34,Auxiliar_OPEX_Drivers!$B$76:$B$84,0),MATCH(YEAR(CG$2),Auxiliar_OPEX_Drivers!$B$76:$I$76,0))*$F34</f>
        <v>25.148875165533884</v>
      </c>
      <c r="CI34" s="51">
        <f>INDEX(Auxiliar_OPEX_CustosUnit!$A$1:$R$129,MATCH(Auxiliar_OPEX_P!$A34,Auxiliar_OPEX_CustosUnit!$A$1:$A$129,0),MATCH(CI$2,Auxiliar_OPEX_CustosUnit!$A$3:$Q$3,0))*(1-DRE_Auxiliar!$A$5)</f>
        <v>12310.423906742986</v>
      </c>
      <c r="CJ34" s="51">
        <f>INDEX(Auxiliar_OPEX_CustosUnit!$A$1:$R$129,MATCH(Auxiliar_OPEX_P!$A34,Auxiliar_OPEX_CustosUnit!$A$1:$A$129,0),MATCH(CJ$2,Auxiliar_OPEX_CustosUnit!$A$3:$Q$3,0))*(1-DRE_Auxiliar!$A$5)</f>
        <v>12717.18470912653</v>
      </c>
      <c r="CK34" s="51">
        <f>INDEX(Auxiliar_OPEX_CustosUnit!$A$1:$R$129,MATCH(Auxiliar_OPEX_P!$A34,Auxiliar_OPEX_CustosUnit!$A$1:$A$129,0),MATCH(CK$2,Auxiliar_OPEX_CustosUnit!$A$3:$Q$3,0))*(1-DRE_Auxiliar!$A$5)</f>
        <v>13180.204189486438</v>
      </c>
      <c r="CL34" s="51">
        <f>INDEX(Auxiliar_OPEX_CustosUnit!$A$1:$R$129,MATCH(Auxiliar_OPEX_P!$A34,Auxiliar_OPEX_CustosUnit!$A$1:$A$129,0),MATCH(CL$2,Auxiliar_OPEX_CustosUnit!$A$3:$Q$3,0))*(1-DRE_Auxiliar!$A$5)</f>
        <v>13178.707800110134</v>
      </c>
      <c r="CM34" s="51">
        <f>INDEX(Auxiliar_OPEX_CustosUnit!$A$1:$R$129,MATCH(Auxiliar_OPEX_P!$A34,Auxiliar_OPEX_CustosUnit!$A$1:$A$129,0),MATCH(CM$2,Auxiliar_OPEX_CustosUnit!$A$3:$Q$3,0))*(1-DRE_Auxiliar!$A$5)</f>
        <v>13189.320204326435</v>
      </c>
      <c r="CN34" s="51">
        <f>INDEX(Auxiliar_OPEX_CustosUnit!$A$1:$R$129,MATCH(Auxiliar_OPEX_P!$A34,Auxiliar_OPEX_CustosUnit!$A$1:$A$129,0),MATCH(CN$2,Auxiliar_OPEX_CustosUnit!$A$3:$Q$3,0))*(1-DRE_Auxiliar!$A$5)</f>
        <v>14117.456250195515</v>
      </c>
      <c r="CO34" s="51">
        <f>INDEX(Auxiliar_OPEX_CustosUnit!$A$1:$R$129,MATCH(Auxiliar_OPEX_P!$A34,Auxiliar_OPEX_CustosUnit!$A$1:$A$129,0),MATCH(CO$2,Auxiliar_OPEX_CustosUnit!$A$3:$Q$3,0))*(1-DRE_Auxiliar!$A$5)</f>
        <v>13643.131467682861</v>
      </c>
      <c r="CP34" s="51">
        <f>INDEX(Auxiliar_OPEX_CustosUnit!$A$1:$R$129,MATCH(Auxiliar_OPEX_P!$A34,Auxiliar_OPEX_CustosUnit!$A$1:$A$129,0),MATCH(CP$2,Auxiliar_OPEX_CustosUnit!$A$3:$Q$3,0))*(1-DRE_Auxiliar!$A$5)</f>
        <v>14074.95797554978</v>
      </c>
      <c r="CQ34" s="51">
        <f>INDEX(Auxiliar_OPEX_CustosUnit!$A$1:$R$129,MATCH(Auxiliar_OPEX_P!$A34,Auxiliar_OPEX_CustosUnit!$A$1:$A$129,0),MATCH(CQ$2,Auxiliar_OPEX_CustosUnit!$A$3:$Q$3,0))*(1-DRE_Auxiliar!$A$5)</f>
        <v>14080.17682440725</v>
      </c>
      <c r="CR34" s="51">
        <f>INDEX(Auxiliar_OPEX_CustosUnit!$A$1:$R$129,MATCH(Auxiliar_OPEX_P!$A34,Auxiliar_OPEX_CustosUnit!$A$1:$A$129,0),MATCH(CR$2,Auxiliar_OPEX_CustosUnit!$A$3:$Q$3,0))*(1-DRE_Auxiliar!$A$5)</f>
        <v>14080.17682440725</v>
      </c>
      <c r="CS34" s="51">
        <f>INDEX(Auxiliar_OPEX_CustosUnit!$A$1:$R$129,MATCH(Auxiliar_OPEX_P!$A34,Auxiliar_OPEX_CustosUnit!$A$1:$A$129,0),MATCH(CS$2,Auxiliar_OPEX_CustosUnit!$A$3:$Q$3,0))*(1-DRE_Auxiliar!$A$5)</f>
        <v>13648.350316540331</v>
      </c>
      <c r="CT34" s="51">
        <f>INDEX(Auxiliar_OPEX_CustosUnit!$A$1:$R$129,MATCH(Auxiliar_OPEX_P!$A34,Auxiliar_OPEX_CustosUnit!$A$1:$A$129,0),MATCH(CT$2,Auxiliar_OPEX_CustosUnit!$A$3:$Q$3,0))*(1-DRE_Auxiliar!$A$5)</f>
        <v>13382.039380300032</v>
      </c>
      <c r="CU34" s="53">
        <f t="shared" si="227"/>
        <v>12310.423906742986</v>
      </c>
      <c r="CV34" s="53">
        <f t="shared" si="228"/>
        <v>12717.18470912653</v>
      </c>
      <c r="CW34" s="53">
        <f t="shared" si="229"/>
        <v>13180.204189486438</v>
      </c>
      <c r="CX34" s="53">
        <f t="shared" si="230"/>
        <v>13178.707800110134</v>
      </c>
      <c r="CY34" s="53">
        <f t="shared" si="231"/>
        <v>13189.320204326435</v>
      </c>
      <c r="CZ34" s="53">
        <f t="shared" si="232"/>
        <v>14117.456250195515</v>
      </c>
      <c r="DA34" s="53">
        <f t="shared" si="233"/>
        <v>13643.131467682861</v>
      </c>
      <c r="DB34" s="53">
        <f t="shared" si="234"/>
        <v>14074.95797554978</v>
      </c>
      <c r="DC34" s="53">
        <f t="shared" si="235"/>
        <v>14080.17682440725</v>
      </c>
      <c r="DD34" s="53">
        <f t="shared" si="236"/>
        <v>14080.17682440725</v>
      </c>
      <c r="DE34" s="53">
        <f t="shared" si="237"/>
        <v>13648.350316540331</v>
      </c>
      <c r="DF34" s="53">
        <f t="shared" si="238"/>
        <v>13382.039380300032</v>
      </c>
      <c r="DG34" s="53">
        <f t="shared" si="239"/>
        <v>12310.423906742986</v>
      </c>
      <c r="DH34" s="53">
        <f t="shared" si="240"/>
        <v>12717.18470912653</v>
      </c>
      <c r="DI34" s="53">
        <f t="shared" si="241"/>
        <v>13180.204189486438</v>
      </c>
      <c r="DJ34" s="53">
        <f t="shared" si="242"/>
        <v>13178.707800110134</v>
      </c>
      <c r="DK34" s="53">
        <f t="shared" si="243"/>
        <v>13189.320204326435</v>
      </c>
      <c r="DL34" s="53">
        <f t="shared" si="244"/>
        <v>14117.456250195515</v>
      </c>
      <c r="DM34" s="53">
        <f t="shared" si="245"/>
        <v>13643.131467682861</v>
      </c>
      <c r="DN34" s="53">
        <f t="shared" si="246"/>
        <v>14074.95797554978</v>
      </c>
      <c r="DO34" s="53">
        <f t="shared" si="247"/>
        <v>14080.17682440725</v>
      </c>
      <c r="DP34" s="53">
        <f t="shared" si="248"/>
        <v>14080.17682440725</v>
      </c>
      <c r="DQ34" s="53">
        <f t="shared" si="249"/>
        <v>13648.350316540331</v>
      </c>
      <c r="DR34" s="53">
        <f t="shared" si="250"/>
        <v>13382.039380300032</v>
      </c>
      <c r="DS34" s="53">
        <f t="shared" si="251"/>
        <v>12310.423906742986</v>
      </c>
      <c r="DT34" s="53">
        <f t="shared" si="252"/>
        <v>12717.18470912653</v>
      </c>
      <c r="DU34" s="53">
        <f t="shared" si="253"/>
        <v>13180.204189486438</v>
      </c>
      <c r="DV34" s="53">
        <f t="shared" si="254"/>
        <v>13178.707800110134</v>
      </c>
      <c r="DW34" s="53">
        <f t="shared" si="255"/>
        <v>13189.320204326435</v>
      </c>
      <c r="DX34" s="53">
        <f t="shared" si="256"/>
        <v>14117.456250195515</v>
      </c>
      <c r="DY34" s="53">
        <f t="shared" si="257"/>
        <v>13643.131467682861</v>
      </c>
      <c r="DZ34" s="53">
        <f t="shared" si="258"/>
        <v>14074.95797554978</v>
      </c>
      <c r="EA34" s="53">
        <f t="shared" si="259"/>
        <v>14080.17682440725</v>
      </c>
      <c r="EB34" s="53">
        <f t="shared" si="260"/>
        <v>14080.17682440725</v>
      </c>
      <c r="EC34" s="53">
        <f t="shared" si="261"/>
        <v>13648.350316540331</v>
      </c>
      <c r="ED34" s="53">
        <f t="shared" si="262"/>
        <v>13382.039380300032</v>
      </c>
      <c r="EE34" s="53">
        <f t="shared" si="263"/>
        <v>12310.423906742986</v>
      </c>
      <c r="EF34" s="53">
        <f t="shared" si="264"/>
        <v>12717.18470912653</v>
      </c>
      <c r="EG34" s="53">
        <f t="shared" si="265"/>
        <v>13180.204189486438</v>
      </c>
      <c r="EH34" s="53">
        <f t="shared" si="266"/>
        <v>13178.707800110134</v>
      </c>
      <c r="EI34" s="53">
        <f t="shared" si="267"/>
        <v>13189.320204326435</v>
      </c>
      <c r="EJ34" s="53">
        <f t="shared" si="268"/>
        <v>14117.456250195515</v>
      </c>
      <c r="EK34" s="53">
        <f t="shared" si="269"/>
        <v>13643.131467682861</v>
      </c>
      <c r="EL34" s="53">
        <f t="shared" si="270"/>
        <v>14074.95797554978</v>
      </c>
      <c r="EM34" s="53">
        <f t="shared" si="271"/>
        <v>14080.17682440725</v>
      </c>
      <c r="EN34" s="53">
        <f t="shared" si="272"/>
        <v>14080.17682440725</v>
      </c>
      <c r="EO34" s="53">
        <f t="shared" si="273"/>
        <v>13648.350316540331</v>
      </c>
      <c r="EP34" s="53">
        <f t="shared" si="274"/>
        <v>13382.039380300032</v>
      </c>
      <c r="EQ34" s="53">
        <f t="shared" si="275"/>
        <v>12310.423906742986</v>
      </c>
      <c r="ER34" s="53">
        <f t="shared" si="276"/>
        <v>12717.18470912653</v>
      </c>
      <c r="ES34" s="53">
        <f t="shared" si="277"/>
        <v>13180.204189486438</v>
      </c>
      <c r="ET34" s="53">
        <f t="shared" si="278"/>
        <v>13178.707800110134</v>
      </c>
      <c r="EU34" s="53">
        <f t="shared" si="279"/>
        <v>13189.320204326435</v>
      </c>
      <c r="EV34" s="53">
        <f t="shared" si="280"/>
        <v>14117.456250195515</v>
      </c>
      <c r="EW34" s="53">
        <f t="shared" si="281"/>
        <v>13643.131467682861</v>
      </c>
      <c r="EX34" s="53">
        <f t="shared" si="282"/>
        <v>14074.95797554978</v>
      </c>
      <c r="EY34" s="53">
        <f t="shared" si="283"/>
        <v>14080.17682440725</v>
      </c>
      <c r="EZ34" s="53">
        <f t="shared" si="284"/>
        <v>14080.17682440725</v>
      </c>
      <c r="FA34" s="53">
        <f t="shared" si="285"/>
        <v>13648.350316540331</v>
      </c>
      <c r="FB34" s="53">
        <f t="shared" si="286"/>
        <v>13382.039380300032</v>
      </c>
      <c r="FC34" s="53">
        <f t="shared" si="287"/>
        <v>12310.423906742986</v>
      </c>
      <c r="FD34" s="53">
        <f t="shared" si="288"/>
        <v>12717.18470912653</v>
      </c>
      <c r="FE34" s="53">
        <f t="shared" si="289"/>
        <v>13180.204189486438</v>
      </c>
      <c r="FF34" s="53">
        <f t="shared" si="290"/>
        <v>13178.707800110134</v>
      </c>
      <c r="FG34" s="53">
        <f t="shared" si="291"/>
        <v>13189.320204326435</v>
      </c>
      <c r="FH34" s="53">
        <f t="shared" si="292"/>
        <v>14117.456250195515</v>
      </c>
      <c r="FI34" s="53">
        <f t="shared" si="293"/>
        <v>13643.131467682861</v>
      </c>
      <c r="FJ34" s="53">
        <f t="shared" si="294"/>
        <v>14074.95797554978</v>
      </c>
      <c r="FK34" s="53">
        <f t="shared" si="295"/>
        <v>14080.17682440725</v>
      </c>
      <c r="FL34" s="53">
        <f t="shared" si="296"/>
        <v>14080.17682440725</v>
      </c>
      <c r="FM34" s="53">
        <f t="shared" si="297"/>
        <v>13648.350316540331</v>
      </c>
      <c r="FN34" s="53">
        <f t="shared" si="298"/>
        <v>13382.039380300032</v>
      </c>
      <c r="FP34" s="51">
        <f t="shared" si="299"/>
        <v>227158.84083280896</v>
      </c>
      <c r="FQ34" s="51">
        <f t="shared" si="306"/>
        <v>243144.07017356053</v>
      </c>
      <c r="FR34" s="51">
        <f t="shared" si="307"/>
        <v>234974.80397146282</v>
      </c>
      <c r="FS34" s="51">
        <f t="shared" si="308"/>
        <v>242412.12503489049</v>
      </c>
      <c r="FT34" s="51">
        <f t="shared" si="309"/>
        <v>242502.00894388495</v>
      </c>
      <c r="FU34" s="51">
        <f t="shared" si="310"/>
        <v>242502.00894388495</v>
      </c>
      <c r="FV34" s="51">
        <f t="shared" si="311"/>
        <v>235064.68788045726</v>
      </c>
      <c r="FW34" s="51">
        <f t="shared" si="312"/>
        <v>230478.03120367098</v>
      </c>
      <c r="FX34" s="51">
        <f t="shared" si="313"/>
        <v>222544.33596495586</v>
      </c>
      <c r="FY34" s="51">
        <f t="shared" si="314"/>
        <v>229897.64185830005</v>
      </c>
      <c r="FZ34" s="51">
        <f t="shared" si="315"/>
        <v>238267.97610317473</v>
      </c>
      <c r="GA34" s="51">
        <f t="shared" si="316"/>
        <v>238240.92480237328</v>
      </c>
      <c r="GB34" s="51">
        <f t="shared" si="317"/>
        <v>238432.77282216522</v>
      </c>
      <c r="GC34" s="51">
        <f t="shared" si="318"/>
        <v>255211.35181975251</v>
      </c>
      <c r="GD34" s="51">
        <f t="shared" si="319"/>
        <v>246636.64354360764</v>
      </c>
      <c r="GE34" s="51">
        <f t="shared" si="320"/>
        <v>254443.08011909149</v>
      </c>
      <c r="GF34" s="51">
        <f t="shared" si="321"/>
        <v>254537.42498180992</v>
      </c>
      <c r="GG34" s="51">
        <f t="shared" si="322"/>
        <v>254537.42498180992</v>
      </c>
      <c r="GH34" s="51">
        <f t="shared" si="323"/>
        <v>246730.9884063261</v>
      </c>
      <c r="GI34" s="51">
        <f t="shared" si="324"/>
        <v>241916.69517688328</v>
      </c>
      <c r="GJ34" s="51">
        <f t="shared" si="325"/>
        <v>233443.03062137132</v>
      </c>
      <c r="GK34" s="51">
        <f t="shared" si="326"/>
        <v>241156.45098493685</v>
      </c>
      <c r="GL34" s="51">
        <f t="shared" si="327"/>
        <v>249936.70677066525</v>
      </c>
      <c r="GM34" s="51">
        <f t="shared" si="328"/>
        <v>249908.33068275469</v>
      </c>
      <c r="GN34" s="51">
        <f t="shared" si="329"/>
        <v>250109.57410225019</v>
      </c>
      <c r="GO34" s="51">
        <f t="shared" si="330"/>
        <v>267709.85277810763</v>
      </c>
      <c r="GP34" s="51">
        <f t="shared" si="331"/>
        <v>258715.21412330659</v>
      </c>
      <c r="GQ34" s="51">
        <f t="shared" si="332"/>
        <v>266903.95640080696</v>
      </c>
      <c r="GR34" s="51">
        <f t="shared" si="333"/>
        <v>267002.92162758322</v>
      </c>
      <c r="GS34" s="51">
        <f t="shared" si="334"/>
        <v>267002.92162758322</v>
      </c>
      <c r="GT34" s="51">
        <f t="shared" si="335"/>
        <v>258814.17935008288</v>
      </c>
      <c r="GU34" s="51">
        <f t="shared" si="336"/>
        <v>253764.11507004636</v>
      </c>
      <c r="GV34" s="51">
        <f t="shared" si="337"/>
        <v>245435.2952169129</v>
      </c>
      <c r="GW34" s="51">
        <f t="shared" si="338"/>
        <v>253544.96376869932</v>
      </c>
      <c r="GX34" s="51">
        <f t="shared" si="339"/>
        <v>262776.2724315204</v>
      </c>
      <c r="GY34" s="51">
        <f t="shared" si="340"/>
        <v>262746.43862798001</v>
      </c>
      <c r="GZ34" s="51">
        <f t="shared" si="341"/>
        <v>262958.0201772037</v>
      </c>
      <c r="HA34" s="51">
        <f t="shared" si="342"/>
        <v>281462.44749384228</v>
      </c>
      <c r="HB34" s="51">
        <f t="shared" si="343"/>
        <v>272005.74284202891</v>
      </c>
      <c r="HC34" s="51">
        <f t="shared" si="344"/>
        <v>280615.15119739453</v>
      </c>
      <c r="HD34" s="51">
        <f t="shared" si="345"/>
        <v>280719.20039340347</v>
      </c>
      <c r="HE34" s="51">
        <f t="shared" si="346"/>
        <v>280719.20039340347</v>
      </c>
      <c r="HF34" s="51">
        <f t="shared" si="347"/>
        <v>272109.79203803779</v>
      </c>
      <c r="HG34" s="51">
        <f t="shared" si="348"/>
        <v>266800.29955014476</v>
      </c>
      <c r="HH34" s="51">
        <f t="shared" si="349"/>
        <v>257912.68492140362</v>
      </c>
      <c r="HI34" s="51">
        <f t="shared" si="350"/>
        <v>266434.63115642004</v>
      </c>
      <c r="HJ34" s="51">
        <f t="shared" si="351"/>
        <v>276135.23921469541</v>
      </c>
      <c r="HK34" s="51">
        <f t="shared" si="352"/>
        <v>276103.88872630819</v>
      </c>
      <c r="HL34" s="51">
        <f t="shared" si="353"/>
        <v>276326.2266153713</v>
      </c>
      <c r="HM34" s="51">
        <f t="shared" si="354"/>
        <v>295771.3782507517</v>
      </c>
      <c r="HN34" s="51">
        <f t="shared" si="355"/>
        <v>285833.91556796047</v>
      </c>
      <c r="HO34" s="51">
        <f t="shared" si="356"/>
        <v>294881.00727722212</v>
      </c>
      <c r="HP34" s="51">
        <f t="shared" si="357"/>
        <v>294990.34610513132</v>
      </c>
      <c r="HQ34" s="51">
        <f t="shared" si="358"/>
        <v>294990.34610513132</v>
      </c>
      <c r="HR34" s="51">
        <f t="shared" si="359"/>
        <v>285943.25439586968</v>
      </c>
      <c r="HS34" s="51">
        <f t="shared" si="360"/>
        <v>280363.83900692879</v>
      </c>
      <c r="HT34" s="51">
        <f t="shared" si="361"/>
        <v>269717.60164997162</v>
      </c>
      <c r="HU34" s="51">
        <f t="shared" si="362"/>
        <v>278629.60572840256</v>
      </c>
      <c r="HV34" s="51">
        <f t="shared" si="363"/>
        <v>288774.22013859241</v>
      </c>
      <c r="HW34" s="51">
        <f t="shared" si="364"/>
        <v>288741.43470758141</v>
      </c>
      <c r="HX34" s="51">
        <f t="shared" si="365"/>
        <v>288973.94922005018</v>
      </c>
      <c r="HY34" s="51">
        <f t="shared" si="366"/>
        <v>309309.12453107879</v>
      </c>
      <c r="HZ34" s="51">
        <f t="shared" si="367"/>
        <v>298916.81442773761</v>
      </c>
      <c r="IA34" s="51">
        <f t="shared" si="368"/>
        <v>308378.00040419708</v>
      </c>
      <c r="IB34" s="51">
        <f t="shared" si="305"/>
        <v>308492.34377757512</v>
      </c>
      <c r="IC34" s="51">
        <f t="shared" si="369"/>
        <v>308492.34377757512</v>
      </c>
      <c r="ID34" s="51">
        <f t="shared" si="370"/>
        <v>299031.15780111571</v>
      </c>
      <c r="IE34" s="51">
        <f t="shared" si="371"/>
        <v>293196.36709366099</v>
      </c>
      <c r="IF34" s="51">
        <f t="shared" si="372"/>
        <v>280637.17766868096</v>
      </c>
      <c r="IG34" s="51">
        <f t="shared" si="373"/>
        <v>289909.98617892561</v>
      </c>
      <c r="IH34" s="51">
        <f t="shared" si="374"/>
        <v>300465.30751945637</v>
      </c>
      <c r="II34" s="51">
        <f t="shared" si="375"/>
        <v>300431.19476310938</v>
      </c>
      <c r="IJ34" s="51">
        <f t="shared" si="376"/>
        <v>300673.12267640489</v>
      </c>
      <c r="IK34" s="51">
        <f t="shared" si="377"/>
        <v>321831.57200182549</v>
      </c>
      <c r="IL34" s="51">
        <f t="shared" si="378"/>
        <v>311018.5269539007</v>
      </c>
      <c r="IM34" s="51">
        <f t="shared" si="379"/>
        <v>320862.75111127639</v>
      </c>
      <c r="IN34" s="51">
        <f t="shared" si="380"/>
        <v>320981.72370110231</v>
      </c>
      <c r="IO34" s="51">
        <f t="shared" si="381"/>
        <v>320981.72370110231</v>
      </c>
      <c r="IP34" s="51">
        <f t="shared" si="382"/>
        <v>311137.49954372662</v>
      </c>
      <c r="IQ34" s="51">
        <f t="shared" si="383"/>
        <v>305066.48605995497</v>
      </c>
      <c r="IS34" s="51">
        <f t="shared" si="300"/>
        <v>2838461.3877027812</v>
      </c>
      <c r="IT34" s="51">
        <f t="shared" si="300"/>
        <v>2978567.7021912592</v>
      </c>
      <c r="IU34" s="51">
        <f t="shared" si="300"/>
        <v>3127374.151199833</v>
      </c>
      <c r="IV34" s="51">
        <f t="shared" si="300"/>
        <v>3287344.5045424532</v>
      </c>
      <c r="IW34" s="51">
        <f t="shared" si="300"/>
        <v>3447610.8981535942</v>
      </c>
      <c r="IX34" s="51">
        <f t="shared" si="300"/>
        <v>3597932.940619518</v>
      </c>
      <c r="IZ34" s="111">
        <f t="shared" si="301"/>
        <v>21876.389616551845</v>
      </c>
      <c r="JA34" s="111">
        <f t="shared" si="5"/>
        <v>22599.228883590371</v>
      </c>
      <c r="JB34" s="111">
        <f t="shared" si="6"/>
        <v>23422.043323543043</v>
      </c>
      <c r="JC34" s="111">
        <f t="shared" si="7"/>
        <v>23419.384146469853</v>
      </c>
      <c r="JD34" s="111">
        <f t="shared" si="8"/>
        <v>23438.243049393332</v>
      </c>
      <c r="JE34" s="111">
        <f t="shared" si="9"/>
        <v>25087.598580154237</v>
      </c>
      <c r="JF34" s="111">
        <f t="shared" si="10"/>
        <v>24244.693914511543</v>
      </c>
      <c r="JG34" s="111">
        <f t="shared" si="11"/>
        <v>25012.076500555329</v>
      </c>
      <c r="JH34" s="111">
        <f t="shared" si="12"/>
        <v>26263.164620924217</v>
      </c>
      <c r="JI34" s="111">
        <f t="shared" si="13"/>
        <v>26263.164620924217</v>
      </c>
      <c r="JJ34" s="111">
        <f t="shared" si="14"/>
        <v>25457.696706336068</v>
      </c>
      <c r="JK34" s="111">
        <f t="shared" si="15"/>
        <v>24960.958061214264</v>
      </c>
      <c r="JL34" s="111">
        <f t="shared" si="16"/>
        <v>22962.118562013362</v>
      </c>
      <c r="JM34" s="111">
        <f t="shared" si="17"/>
        <v>23720.83246508169</v>
      </c>
      <c r="JN34" s="111">
        <f t="shared" si="18"/>
        <v>24584.483325936486</v>
      </c>
      <c r="JO34" s="111">
        <f t="shared" si="19"/>
        <v>24581.692173451898</v>
      </c>
      <c r="JP34" s="111">
        <f t="shared" si="20"/>
        <v>24601.487046941933</v>
      </c>
      <c r="JQ34" s="111">
        <f t="shared" si="21"/>
        <v>26332.700373824249</v>
      </c>
      <c r="JR34" s="111">
        <f t="shared" si="22"/>
        <v>25447.962205954092</v>
      </c>
      <c r="JS34" s="111">
        <f t="shared" si="23"/>
        <v>26253.430120542242</v>
      </c>
      <c r="JT34" s="111">
        <f t="shared" si="24"/>
        <v>27549.354227473897</v>
      </c>
      <c r="JU34" s="111">
        <f t="shared" si="25"/>
        <v>27549.354227473897</v>
      </c>
      <c r="JV34" s="111">
        <f t="shared" si="26"/>
        <v>26704.440020898252</v>
      </c>
      <c r="JW34" s="111">
        <f t="shared" si="27"/>
        <v>26183.374525157004</v>
      </c>
      <c r="JX34" s="111">
        <f t="shared" si="28"/>
        <v>24086.645581704401</v>
      </c>
      <c r="JY34" s="111">
        <f t="shared" si="29"/>
        <v>24882.516086064174</v>
      </c>
      <c r="JZ34" s="111">
        <f t="shared" si="30"/>
        <v>25788.462640410304</v>
      </c>
      <c r="KA34" s="111">
        <f t="shared" si="31"/>
        <v>25785.534796427652</v>
      </c>
      <c r="KB34" s="111">
        <f t="shared" si="32"/>
        <v>25806.299087004827</v>
      </c>
      <c r="KC34" s="111">
        <f t="shared" si="33"/>
        <v>27622.295364452901</v>
      </c>
      <c r="KD34" s="111">
        <f t="shared" si="34"/>
        <v>26694.228791477832</v>
      </c>
      <c r="KE34" s="111">
        <f t="shared" si="35"/>
        <v>27539.142998053474</v>
      </c>
      <c r="KF34" s="111">
        <f t="shared" si="36"/>
        <v>28964.599499319353</v>
      </c>
      <c r="KG34" s="111">
        <f t="shared" si="37"/>
        <v>28964.599499319353</v>
      </c>
      <c r="KH34" s="111">
        <f t="shared" si="38"/>
        <v>28076.280978214301</v>
      </c>
      <c r="KI34" s="111">
        <f t="shared" si="39"/>
        <v>27528.44768700748</v>
      </c>
      <c r="KJ34" s="111">
        <f t="shared" si="40"/>
        <v>25324.007118118538</v>
      </c>
      <c r="KK34" s="111">
        <f t="shared" si="41"/>
        <v>26160.762499815039</v>
      </c>
      <c r="KL34" s="111">
        <f t="shared" si="42"/>
        <v>27113.248677812473</v>
      </c>
      <c r="KM34" s="111">
        <f t="shared" si="43"/>
        <v>27110.170426770586</v>
      </c>
      <c r="KN34" s="111">
        <f t="shared" si="44"/>
        <v>27132.001405293329</v>
      </c>
      <c r="KO34" s="111">
        <f t="shared" si="45"/>
        <v>29041.287715027691</v>
      </c>
      <c r="KP34" s="111">
        <f t="shared" si="46"/>
        <v>28065.545184986051</v>
      </c>
      <c r="KQ34" s="111">
        <f t="shared" si="47"/>
        <v>28953.863706091095</v>
      </c>
      <c r="KR34" s="111">
        <f t="shared" si="48"/>
        <v>30437.095927626866</v>
      </c>
      <c r="KS34" s="111">
        <f t="shared" si="49"/>
        <v>30437.095927626866</v>
      </c>
      <c r="KT34" s="111">
        <f t="shared" si="50"/>
        <v>29503.617249912113</v>
      </c>
      <c r="KU34" s="111">
        <f t="shared" si="51"/>
        <v>28927.933321080254</v>
      </c>
      <c r="KV34" s="111">
        <f t="shared" si="52"/>
        <v>26611.423850144813</v>
      </c>
      <c r="KW34" s="111">
        <f t="shared" si="53"/>
        <v>27490.718032039262</v>
      </c>
      <c r="KX34" s="111">
        <f t="shared" si="54"/>
        <v>28491.626508958747</v>
      </c>
      <c r="KY34" s="111">
        <f t="shared" si="55"/>
        <v>28488.391766415407</v>
      </c>
      <c r="KZ34" s="111">
        <f t="shared" si="56"/>
        <v>28511.332583791678</v>
      </c>
      <c r="LA34" s="111">
        <f t="shared" si="57"/>
        <v>30517.682803274431</v>
      </c>
      <c r="LB34" s="111">
        <f t="shared" si="58"/>
        <v>29492.335672607544</v>
      </c>
      <c r="LC34" s="111">
        <f t="shared" si="59"/>
        <v>30425.814350322293</v>
      </c>
      <c r="LD34" s="111">
        <f t="shared" si="60"/>
        <v>31830.231682056958</v>
      </c>
      <c r="LE34" s="111">
        <f t="shared" si="61"/>
        <v>31830.231682056958</v>
      </c>
      <c r="LF34" s="111">
        <f t="shared" si="62"/>
        <v>30854.026769059619</v>
      </c>
      <c r="LG34" s="111">
        <f t="shared" si="63"/>
        <v>30251.993221774883</v>
      </c>
      <c r="LH34" s="111">
        <f t="shared" si="64"/>
        <v>27829.454838714919</v>
      </c>
      <c r="LI34" s="111">
        <f t="shared" si="65"/>
        <v>28748.995178336514</v>
      </c>
      <c r="LJ34" s="111">
        <f t="shared" si="66"/>
        <v>29795.716218630118</v>
      </c>
      <c r="LK34" s="111">
        <f t="shared" si="67"/>
        <v>29792.333418745697</v>
      </c>
      <c r="LL34" s="111">
        <f t="shared" si="68"/>
        <v>29816.324259849549</v>
      </c>
      <c r="LM34" s="111">
        <f t="shared" si="69"/>
        <v>31914.507098098435</v>
      </c>
      <c r="LN34" s="111">
        <f t="shared" si="70"/>
        <v>30842.228822889017</v>
      </c>
      <c r="LO34" s="111">
        <f t="shared" si="71"/>
        <v>31818.433735886352</v>
      </c>
      <c r="LP34" s="111">
        <f t="shared" si="72"/>
        <v>33118.885564558914</v>
      </c>
      <c r="LQ34" s="111">
        <f t="shared" si="73"/>
        <v>33118.885564558914</v>
      </c>
      <c r="LR34" s="111">
        <f t="shared" si="74"/>
        <v>32103.158782421033</v>
      </c>
      <c r="LS34" s="111">
        <f t="shared" si="75"/>
        <v>31476.751775468951</v>
      </c>
      <c r="LT34" s="111">
        <f t="shared" si="76"/>
        <v>28956.136396802318</v>
      </c>
      <c r="LU34" s="111">
        <f t="shared" si="77"/>
        <v>29912.904527933784</v>
      </c>
      <c r="LV34" s="111">
        <f t="shared" si="78"/>
        <v>31002.002298184754</v>
      </c>
      <c r="LW34" s="111">
        <f t="shared" si="79"/>
        <v>30998.482544908089</v>
      </c>
      <c r="LX34" s="111">
        <f t="shared" si="80"/>
        <v>31023.444660454479</v>
      </c>
      <c r="LY34" s="111">
        <f t="shared" si="81"/>
        <v>33206.57288922758</v>
      </c>
      <c r="LZ34" s="111">
        <f t="shared" si="82"/>
        <v>32090.883193822621</v>
      </c>
      <c r="MA34" s="111">
        <f t="shared" si="83"/>
        <v>33106.609975960506</v>
      </c>
      <c r="MD34" s="111"/>
      <c r="ME34" s="111">
        <f t="shared" si="302"/>
        <v>20854.006061578293</v>
      </c>
      <c r="MF34" s="111">
        <f t="shared" si="84"/>
        <v>21613.278752107417</v>
      </c>
      <c r="MG34" s="111">
        <f t="shared" si="85"/>
        <v>21610.824929674411</v>
      </c>
      <c r="MH34" s="111">
        <f t="shared" si="86"/>
        <v>21628.227456013112</v>
      </c>
      <c r="MI34" s="111">
        <f t="shared" si="87"/>
        <v>23150.211697748051</v>
      </c>
      <c r="MJ34" s="111">
        <f t="shared" si="88"/>
        <v>22372.400246871115</v>
      </c>
      <c r="MK34" s="111">
        <f t="shared" si="89"/>
        <v>23080.521801962172</v>
      </c>
      <c r="ML34" s="111">
        <f t="shared" si="90"/>
        <v>24234.994787750016</v>
      </c>
      <c r="MM34" s="111">
        <f t="shared" si="91"/>
        <v>24234.994787750016</v>
      </c>
      <c r="MN34" s="111">
        <f t="shared" si="92"/>
        <v>23491.729039181719</v>
      </c>
      <c r="MO34" s="111">
        <f t="shared" si="93"/>
        <v>23033.350978153616</v>
      </c>
      <c r="MP34" s="111">
        <f t="shared" si="94"/>
        <v>21188.871626792876</v>
      </c>
      <c r="MQ34" s="111">
        <f t="shared" si="95"/>
        <v>22798.09888703821</v>
      </c>
      <c r="MR34" s="111">
        <f t="shared" si="96"/>
        <v>23628.153977163209</v>
      </c>
      <c r="MS34" s="111">
        <f t="shared" si="97"/>
        <v>23625.471399709564</v>
      </c>
      <c r="MT34" s="111">
        <f t="shared" si="98"/>
        <v>23644.496258299434</v>
      </c>
      <c r="MU34" s="111">
        <f t="shared" si="99"/>
        <v>25308.365883403065</v>
      </c>
      <c r="MV34" s="111">
        <f t="shared" si="100"/>
        <v>24458.043776456245</v>
      </c>
      <c r="MW34" s="111">
        <f t="shared" si="101"/>
        <v>25232.179220233294</v>
      </c>
      <c r="MX34" s="111">
        <f t="shared" si="102"/>
        <v>26477.692251169952</v>
      </c>
      <c r="MY34" s="111">
        <f t="shared" si="103"/>
        <v>26477.692251169952</v>
      </c>
      <c r="MZ34" s="111">
        <f t="shared" si="104"/>
        <v>25665.64496484767</v>
      </c>
      <c r="NA34" s="111">
        <f t="shared" si="105"/>
        <v>25164.848767411535</v>
      </c>
      <c r="NB34" s="111">
        <f t="shared" si="106"/>
        <v>23149.681978365927</v>
      </c>
      <c r="NC34" s="111">
        <f t="shared" si="107"/>
        <v>29702.389486437365</v>
      </c>
      <c r="ND34" s="111">
        <f t="shared" si="108"/>
        <v>30783.822622781452</v>
      </c>
      <c r="NE34" s="111">
        <f t="shared" si="109"/>
        <v>30780.32764011863</v>
      </c>
      <c r="NF34" s="111">
        <f t="shared" si="110"/>
        <v>30805.114082293509</v>
      </c>
      <c r="NG34" s="111">
        <f t="shared" si="111"/>
        <v>32972.878328968414</v>
      </c>
      <c r="NH34" s="111">
        <f t="shared" si="112"/>
        <v>31865.040410789104</v>
      </c>
      <c r="NI34" s="111">
        <f t="shared" si="113"/>
        <v>32873.61891464825</v>
      </c>
      <c r="NJ34" s="111">
        <f t="shared" si="114"/>
        <v>34575.193789557554</v>
      </c>
      <c r="NK34" s="111">
        <f t="shared" si="115"/>
        <v>34575.193789557554</v>
      </c>
      <c r="NL34" s="111">
        <f t="shared" si="116"/>
        <v>33514.803328616355</v>
      </c>
      <c r="NM34" s="111">
        <f t="shared" si="117"/>
        <v>32860.851865959601</v>
      </c>
      <c r="NN34" s="111">
        <f t="shared" si="118"/>
        <v>30229.399638605701</v>
      </c>
      <c r="NO34" s="111">
        <f t="shared" si="119"/>
        <v>30806.278710540129</v>
      </c>
      <c r="NP34" s="111">
        <f t="shared" si="120"/>
        <v>31927.903306441476</v>
      </c>
      <c r="NQ34" s="111">
        <f t="shared" si="121"/>
        <v>31924.278432757535</v>
      </c>
      <c r="NR34" s="111">
        <f t="shared" si="122"/>
        <v>31949.986062988122</v>
      </c>
      <c r="NS34" s="111">
        <f t="shared" si="123"/>
        <v>34198.315261967364</v>
      </c>
      <c r="NT34" s="111">
        <f t="shared" si="124"/>
        <v>33049.304550586043</v>
      </c>
      <c r="NU34" s="111">
        <f t="shared" si="125"/>
        <v>34095.36687178522</v>
      </c>
      <c r="NV34" s="111">
        <f t="shared" si="126"/>
        <v>35841.985121517333</v>
      </c>
      <c r="NW34" s="111">
        <f t="shared" si="127"/>
        <v>35841.985121517333</v>
      </c>
      <c r="NX34" s="111">
        <f t="shared" si="128"/>
        <v>34742.743296427929</v>
      </c>
      <c r="NY34" s="111">
        <f t="shared" si="129"/>
        <v>34064.831880011901</v>
      </c>
      <c r="NZ34" s="111">
        <f t="shared" si="130"/>
        <v>31336.966574184222</v>
      </c>
      <c r="OA34" s="111">
        <f t="shared" si="131"/>
        <v>21470.96418027304</v>
      </c>
      <c r="OB34" s="111">
        <f t="shared" si="132"/>
        <v>22252.699674799725</v>
      </c>
      <c r="OC34" s="111">
        <f t="shared" si="133"/>
        <v>22250.173256930266</v>
      </c>
      <c r="OD34" s="111">
        <f t="shared" si="134"/>
        <v>22268.090630626295</v>
      </c>
      <c r="OE34" s="111">
        <f t="shared" si="135"/>
        <v>23835.102217787869</v>
      </c>
      <c r="OF34" s="111">
        <f t="shared" si="136"/>
        <v>23034.279500489738</v>
      </c>
      <c r="OG34" s="111">
        <f t="shared" si="137"/>
        <v>23763.350572002058</v>
      </c>
      <c r="OH34" s="111">
        <f t="shared" si="138"/>
        <v>24860.236953386717</v>
      </c>
      <c r="OI34" s="111">
        <f t="shared" si="139"/>
        <v>24860.236953386717</v>
      </c>
      <c r="OJ34" s="111">
        <f t="shared" si="140"/>
        <v>24097.795583352505</v>
      </c>
      <c r="OK34" s="111">
        <f t="shared" si="141"/>
        <v>23627.591759865307</v>
      </c>
      <c r="OL34" s="111">
        <f t="shared" si="142"/>
        <v>21735.526416668497</v>
      </c>
      <c r="OM34" s="111">
        <f t="shared" si="143"/>
        <v>20607.115234742891</v>
      </c>
      <c r="ON34" s="111">
        <f t="shared" si="144"/>
        <v>21357.398886820378</v>
      </c>
      <c r="OO34" s="111">
        <f t="shared" si="145"/>
        <v>21354.974115220466</v>
      </c>
      <c r="OP34" s="111">
        <f t="shared" si="146"/>
        <v>21372.170612841994</v>
      </c>
      <c r="OQ34" s="111">
        <f t="shared" si="147"/>
        <v>22876.136064961021</v>
      </c>
      <c r="OR34" s="111">
        <f t="shared" si="148"/>
        <v>22107.533133140907</v>
      </c>
      <c r="OS34" s="111">
        <f t="shared" si="149"/>
        <v>22807.271228683705</v>
      </c>
      <c r="OT34" s="111">
        <f t="shared" si="150"/>
        <v>23739.427657958891</v>
      </c>
      <c r="OU34" s="111">
        <f t="shared" si="151"/>
        <v>23739.427657958891</v>
      </c>
      <c r="OV34" s="111">
        <f t="shared" si="152"/>
        <v>23011.36051277037</v>
      </c>
      <c r="OW34" s="111">
        <f t="shared" si="153"/>
        <v>22562.3555546479</v>
      </c>
      <c r="OX34" s="111">
        <f t="shared" si="154"/>
        <v>20755.592874824255</v>
      </c>
      <c r="OY34" s="111"/>
      <c r="PA34" s="51">
        <f t="shared" si="303"/>
        <v>247377.66269213648</v>
      </c>
      <c r="PB34" s="51">
        <f t="shared" si="155"/>
        <v>237606.21913386695</v>
      </c>
      <c r="PC34" s="51">
        <f t="shared" si="156"/>
        <v>245813.37660577139</v>
      </c>
      <c r="PD34" s="51">
        <f t="shared" si="157"/>
        <v>245895.13220772464</v>
      </c>
      <c r="PE34" s="51">
        <f t="shared" si="158"/>
        <v>244373.14796598972</v>
      </c>
      <c r="PF34" s="51">
        <f t="shared" si="159"/>
        <v>236946.25576739517</v>
      </c>
      <c r="PG34" s="51">
        <f t="shared" si="160"/>
        <v>231178.22642373844</v>
      </c>
      <c r="PH34" s="51">
        <f t="shared" si="161"/>
        <v>221271.45973921919</v>
      </c>
      <c r="PI34" s="51">
        <f t="shared" si="162"/>
        <v>229383.47953563172</v>
      </c>
      <c r="PJ34" s="51">
        <f t="shared" si="163"/>
        <v>239360.73038992949</v>
      </c>
      <c r="PK34" s="51">
        <f t="shared" si="164"/>
        <v>239789.26599767155</v>
      </c>
      <c r="PL34" s="51">
        <f t="shared" si="165"/>
        <v>241845.38824231428</v>
      </c>
      <c r="PM34" s="51">
        <f t="shared" si="166"/>
        <v>258745.95330653855</v>
      </c>
      <c r="PN34" s="51">
        <f t="shared" si="167"/>
        <v>248456.45177239855</v>
      </c>
      <c r="PO34" s="51">
        <f t="shared" si="168"/>
        <v>257071.03883992418</v>
      </c>
      <c r="PP34" s="51">
        <f t="shared" si="169"/>
        <v>257156.09334443469</v>
      </c>
      <c r="PQ34" s="51">
        <f t="shared" si="170"/>
        <v>255492.22371933109</v>
      </c>
      <c r="PR34" s="51">
        <f t="shared" si="171"/>
        <v>247730.64133620591</v>
      </c>
      <c r="PS34" s="51">
        <f t="shared" si="172"/>
        <v>241645.47401786427</v>
      </c>
      <c r="PT34" s="51">
        <f t="shared" si="173"/>
        <v>231051.98395190574</v>
      </c>
      <c r="PU34" s="51">
        <f t="shared" si="174"/>
        <v>239561.27481983107</v>
      </c>
      <c r="PV34" s="51">
        <f t="shared" si="175"/>
        <v>250059.52444622788</v>
      </c>
      <c r="PW34" s="51">
        <f t="shared" si="176"/>
        <v>250529.01671177079</v>
      </c>
      <c r="PX34" s="51">
        <f t="shared" si="177"/>
        <v>252766.19121088908</v>
      </c>
      <c r="PY34" s="51">
        <f t="shared" si="178"/>
        <v>265629.75865612313</v>
      </c>
      <c r="PZ34" s="51">
        <f t="shared" si="179"/>
        <v>254625.62029200298</v>
      </c>
      <c r="QA34" s="51">
        <f t="shared" si="180"/>
        <v>263662.77175874182</v>
      </c>
      <c r="QB34" s="51">
        <f t="shared" si="181"/>
        <v>263747.16177276359</v>
      </c>
      <c r="QC34" s="51">
        <f t="shared" si="182"/>
        <v>261579.39752608869</v>
      </c>
      <c r="QD34" s="51">
        <f t="shared" si="183"/>
        <v>253653.57896019201</v>
      </c>
      <c r="QE34" s="51">
        <f t="shared" si="184"/>
        <v>247073.87068055512</v>
      </c>
      <c r="QF34" s="51">
        <f t="shared" si="185"/>
        <v>236184.10854547389</v>
      </c>
      <c r="QG34" s="51">
        <f t="shared" si="186"/>
        <v>245130.5324789568</v>
      </c>
      <c r="QH34" s="51">
        <f t="shared" si="187"/>
        <v>256374.71778071648</v>
      </c>
      <c r="QI34" s="51">
        <f t="shared" si="188"/>
        <v>256995.757188791</v>
      </c>
      <c r="QJ34" s="51">
        <f t="shared" si="189"/>
        <v>259860.62194389128</v>
      </c>
      <c r="QK34" s="51">
        <f t="shared" si="190"/>
        <v>279697.45649832982</v>
      </c>
      <c r="QL34" s="51">
        <f t="shared" si="191"/>
        <v>268143.38472057343</v>
      </c>
      <c r="QM34" s="51">
        <f t="shared" si="192"/>
        <v>277644.73647072806</v>
      </c>
      <c r="QN34" s="51">
        <f t="shared" si="193"/>
        <v>277733.81382973469</v>
      </c>
      <c r="QO34" s="51">
        <f t="shared" si="194"/>
        <v>275485.48463075544</v>
      </c>
      <c r="QP34" s="51">
        <f t="shared" si="195"/>
        <v>267136.76846566604</v>
      </c>
      <c r="QQ34" s="51">
        <f t="shared" si="196"/>
        <v>260233.38036536702</v>
      </c>
      <c r="QR34" s="51">
        <f t="shared" si="197"/>
        <v>248682.12365003111</v>
      </c>
      <c r="QS34" s="51">
        <f t="shared" si="198"/>
        <v>258083.36406694195</v>
      </c>
      <c r="QT34" s="51">
        <f t="shared" si="199"/>
        <v>269884.12242722622</v>
      </c>
      <c r="QU34" s="51">
        <f t="shared" si="200"/>
        <v>270527.44861271168</v>
      </c>
      <c r="QV34" s="51">
        <f t="shared" si="201"/>
        <v>273500.59262497874</v>
      </c>
      <c r="QW34" s="51">
        <f t="shared" si="202"/>
        <v>304818.09687375306</v>
      </c>
      <c r="QX34" s="51">
        <f t="shared" si="203"/>
        <v>293073.55156576826</v>
      </c>
      <c r="QY34" s="51">
        <f t="shared" si="204"/>
        <v>303056.64837061416</v>
      </c>
      <c r="QZ34" s="51">
        <f t="shared" si="205"/>
        <v>303159.3514021319</v>
      </c>
      <c r="RA34" s="51">
        <f t="shared" si="206"/>
        <v>301592.33981497033</v>
      </c>
      <c r="RB34" s="51">
        <f t="shared" si="207"/>
        <v>292412.59214529203</v>
      </c>
      <c r="RC34" s="51">
        <f t="shared" si="208"/>
        <v>285528.42175600695</v>
      </c>
      <c r="RD34" s="51">
        <f t="shared" si="209"/>
        <v>272686.81953529979</v>
      </c>
      <c r="RE34" s="51">
        <f t="shared" si="210"/>
        <v>282518.36395335232</v>
      </c>
      <c r="RF34" s="51">
        <f t="shared" si="211"/>
        <v>294472.14077386999</v>
      </c>
      <c r="RG34" s="51">
        <f t="shared" si="212"/>
        <v>294906.17636646179</v>
      </c>
      <c r="RH34" s="51">
        <f t="shared" si="213"/>
        <v>297054.74706323125</v>
      </c>
      <c r="RI34" s="51">
        <f t="shared" si="214"/>
        <v>320616.51639443432</v>
      </c>
      <c r="RJ34" s="51">
        <f t="shared" si="215"/>
        <v>308401.64436380629</v>
      </c>
      <c r="RK34" s="51">
        <f t="shared" si="216"/>
        <v>318841.46002486296</v>
      </c>
      <c r="RL34" s="51">
        <f t="shared" si="217"/>
        <v>318950.40484679007</v>
      </c>
      <c r="RM34" s="51">
        <f t="shared" si="218"/>
        <v>317446.43939467106</v>
      </c>
      <c r="RN34" s="51">
        <f t="shared" si="219"/>
        <v>307777.65143703442</v>
      </c>
      <c r="RO34" s="51">
        <f t="shared" si="220"/>
        <v>300641.08908675215</v>
      </c>
      <c r="RP34" s="51">
        <f t="shared" si="221"/>
        <v>285853.88640752441</v>
      </c>
      <c r="RQ34" s="51">
        <f t="shared" si="222"/>
        <v>296083.46304890054</v>
      </c>
      <c r="RR34" s="51">
        <f t="shared" si="223"/>
        <v>308455.94930487074</v>
      </c>
      <c r="RS34" s="51">
        <f t="shared" si="224"/>
        <v>308867.32175336953</v>
      </c>
      <c r="RT34" s="51">
        <f t="shared" si="225"/>
        <v>310940.97446203511</v>
      </c>
      <c r="RU34" s="51"/>
      <c r="RV34" s="51">
        <f t="shared" si="384"/>
        <v>2860840.3447013889</v>
      </c>
      <c r="RW34" s="51">
        <f t="shared" si="384"/>
        <v>2990265.867477322</v>
      </c>
      <c r="RX34" s="51">
        <f t="shared" si="384"/>
        <v>3064517.8975842968</v>
      </c>
      <c r="RY34" s="51">
        <f t="shared" si="384"/>
        <v>3226752.676363044</v>
      </c>
      <c r="RZ34" s="51">
        <f t="shared" si="384"/>
        <v>3525279.2496207519</v>
      </c>
      <c r="SA34" s="51">
        <f t="shared" si="384"/>
        <v>3702876.8005250515</v>
      </c>
    </row>
    <row r="35" spans="1:495" x14ac:dyDescent="0.3">
      <c r="A35" s="1">
        <v>304207</v>
      </c>
      <c r="B35" s="1" t="s">
        <v>203</v>
      </c>
      <c r="C35" s="1" t="s">
        <v>167</v>
      </c>
      <c r="D35" s="44">
        <v>6.5973103273280903E-2</v>
      </c>
      <c r="E35" s="1" t="s">
        <v>317</v>
      </c>
      <c r="F35" s="107">
        <f>VLOOKUP(A35,Auxiliar_OPEX_CustosUnit!$A$4:$E$129,COLUMN(Auxiliar_OPEX_CustosUnit!$E$3),0)</f>
        <v>33</v>
      </c>
      <c r="G35" s="107">
        <f>INDEX(Auxiliar_OPEX_Drivers!$B$76:$I$84,MATCH($E35,Auxiliar_OPEX_Drivers!$B$76:$B$84,0),MATCH(YEAR(G$2),Auxiliar_OPEX_Drivers!$B$76:$I$76,0))*$F35</f>
        <v>33</v>
      </c>
      <c r="H35" s="107">
        <f>INDEX(Auxiliar_OPEX_Drivers!$B$76:$I$84,MATCH($E35,Auxiliar_OPEX_Drivers!$B$76:$B$84,0),MATCH(YEAR(H$2),Auxiliar_OPEX_Drivers!$B$76:$I$76,0))*$F35</f>
        <v>33</v>
      </c>
      <c r="I35" s="107">
        <f>INDEX(Auxiliar_OPEX_Drivers!$B$76:$I$84,MATCH($E35,Auxiliar_OPEX_Drivers!$B$76:$B$84,0),MATCH(YEAR(I$2),Auxiliar_OPEX_Drivers!$B$76:$I$76,0))*$F35</f>
        <v>33</v>
      </c>
      <c r="J35" s="107">
        <f>INDEX(Auxiliar_OPEX_Drivers!$B$76:$I$84,MATCH($E35,Auxiliar_OPEX_Drivers!$B$76:$B$84,0),MATCH(YEAR(J$2),Auxiliar_OPEX_Drivers!$B$76:$I$76,0))*$F35</f>
        <v>33</v>
      </c>
      <c r="K35" s="107">
        <f>INDEX(Auxiliar_OPEX_Drivers!$B$76:$I$84,MATCH($E35,Auxiliar_OPEX_Drivers!$B$76:$B$84,0),MATCH(YEAR(K$2),Auxiliar_OPEX_Drivers!$B$76:$I$76,0))*$F35</f>
        <v>33</v>
      </c>
      <c r="L35" s="107">
        <f>INDEX(Auxiliar_OPEX_Drivers!$B$76:$I$84,MATCH($E35,Auxiliar_OPEX_Drivers!$B$76:$B$84,0),MATCH(YEAR(L$2),Auxiliar_OPEX_Drivers!$B$76:$I$76,0))*$F35</f>
        <v>33</v>
      </c>
      <c r="M35" s="107">
        <f>INDEX(Auxiliar_OPEX_Drivers!$B$76:$I$84,MATCH($E35,Auxiliar_OPEX_Drivers!$B$76:$B$84,0),MATCH(YEAR(M$2),Auxiliar_OPEX_Drivers!$B$76:$I$76,0))*$F35</f>
        <v>33</v>
      </c>
      <c r="N35" s="107">
        <f>INDEX(Auxiliar_OPEX_Drivers!$B$76:$I$84,MATCH($E35,Auxiliar_OPEX_Drivers!$B$76:$B$84,0),MATCH(YEAR(N$2),Auxiliar_OPEX_Drivers!$B$76:$I$76,0))*$F35</f>
        <v>34.637795624791835</v>
      </c>
      <c r="O35" s="107">
        <f>INDEX(Auxiliar_OPEX_Drivers!$B$76:$I$84,MATCH($E35,Auxiliar_OPEX_Drivers!$B$76:$B$84,0),MATCH(YEAR(O$2),Auxiliar_OPEX_Drivers!$B$76:$I$76,0))*$F35</f>
        <v>34.637795624791835</v>
      </c>
      <c r="P35" s="107">
        <f>INDEX(Auxiliar_OPEX_Drivers!$B$76:$I$84,MATCH($E35,Auxiliar_OPEX_Drivers!$B$76:$B$84,0),MATCH(YEAR(P$2),Auxiliar_OPEX_Drivers!$B$76:$I$76,0))*$F35</f>
        <v>34.637795624791835</v>
      </c>
      <c r="Q35" s="107">
        <f>INDEX(Auxiliar_OPEX_Drivers!$B$76:$I$84,MATCH($E35,Auxiliar_OPEX_Drivers!$B$76:$B$84,0),MATCH(YEAR(Q$2),Auxiliar_OPEX_Drivers!$B$76:$I$76,0))*$F35</f>
        <v>34.637795624791835</v>
      </c>
      <c r="R35" s="107">
        <f>INDEX(Auxiliar_OPEX_Drivers!$B$76:$I$84,MATCH($E35,Auxiliar_OPEX_Drivers!$B$76:$B$84,0),MATCH(YEAR(R$2),Auxiliar_OPEX_Drivers!$B$76:$I$76,0))*$F35</f>
        <v>34.637795624791835</v>
      </c>
      <c r="S35" s="107">
        <f>INDEX(Auxiliar_OPEX_Drivers!$B$76:$I$84,MATCH($E35,Auxiliar_OPEX_Drivers!$B$76:$B$84,0),MATCH(YEAR(S$2),Auxiliar_OPEX_Drivers!$B$76:$I$76,0))*$F35</f>
        <v>34.637795624791835</v>
      </c>
      <c r="T35" s="107">
        <f>INDEX(Auxiliar_OPEX_Drivers!$B$76:$I$84,MATCH($E35,Auxiliar_OPEX_Drivers!$B$76:$B$84,0),MATCH(YEAR(T$2),Auxiliar_OPEX_Drivers!$B$76:$I$76,0))*$F35</f>
        <v>34.637795624791835</v>
      </c>
      <c r="U35" s="107">
        <f>INDEX(Auxiliar_OPEX_Drivers!$B$76:$I$84,MATCH($E35,Auxiliar_OPEX_Drivers!$B$76:$B$84,0),MATCH(YEAR(U$2),Auxiliar_OPEX_Drivers!$B$76:$I$76,0))*$F35</f>
        <v>34.637795624791835</v>
      </c>
      <c r="V35" s="107">
        <f>INDEX(Auxiliar_OPEX_Drivers!$B$76:$I$84,MATCH($E35,Auxiliar_OPEX_Drivers!$B$76:$B$84,0),MATCH(YEAR(V$2),Auxiliar_OPEX_Drivers!$B$76:$I$76,0))*$F35</f>
        <v>34.637795624791835</v>
      </c>
      <c r="W35" s="107">
        <f>INDEX(Auxiliar_OPEX_Drivers!$B$76:$I$84,MATCH($E35,Auxiliar_OPEX_Drivers!$B$76:$B$84,0),MATCH(YEAR(W$2),Auxiliar_OPEX_Drivers!$B$76:$I$76,0))*$F35</f>
        <v>34.637795624791835</v>
      </c>
      <c r="X35" s="107">
        <f>INDEX(Auxiliar_OPEX_Drivers!$B$76:$I$84,MATCH($E35,Auxiliar_OPEX_Drivers!$B$76:$B$84,0),MATCH(YEAR(X$2),Auxiliar_OPEX_Drivers!$B$76:$I$76,0))*$F35</f>
        <v>34.637795624791835</v>
      </c>
      <c r="Y35" s="107">
        <f>INDEX(Auxiliar_OPEX_Drivers!$B$76:$I$84,MATCH($E35,Auxiliar_OPEX_Drivers!$B$76:$B$84,0),MATCH(YEAR(Y$2),Auxiliar_OPEX_Drivers!$B$76:$I$76,0))*$F35</f>
        <v>34.637795624791835</v>
      </c>
      <c r="Z35" s="107">
        <f>INDEX(Auxiliar_OPEX_Drivers!$B$76:$I$84,MATCH($E35,Auxiliar_OPEX_Drivers!$B$76:$B$84,0),MATCH(YEAR(Z$2),Auxiliar_OPEX_Drivers!$B$76:$I$76,0))*$F35</f>
        <v>36.334117197969839</v>
      </c>
      <c r="AA35" s="107">
        <f>INDEX(Auxiliar_OPEX_Drivers!$B$76:$I$84,MATCH($E35,Auxiliar_OPEX_Drivers!$B$76:$B$84,0),MATCH(YEAR(AA$2),Auxiliar_OPEX_Drivers!$B$76:$I$76,0))*$F35</f>
        <v>36.334117197969839</v>
      </c>
      <c r="AB35" s="107">
        <f>INDEX(Auxiliar_OPEX_Drivers!$B$76:$I$84,MATCH($E35,Auxiliar_OPEX_Drivers!$B$76:$B$84,0),MATCH(YEAR(AB$2),Auxiliar_OPEX_Drivers!$B$76:$I$76,0))*$F35</f>
        <v>36.334117197969839</v>
      </c>
      <c r="AC35" s="107">
        <f>INDEX(Auxiliar_OPEX_Drivers!$B$76:$I$84,MATCH($E35,Auxiliar_OPEX_Drivers!$B$76:$B$84,0),MATCH(YEAR(AC$2),Auxiliar_OPEX_Drivers!$B$76:$I$76,0))*$F35</f>
        <v>36.334117197969839</v>
      </c>
      <c r="AD35" s="107">
        <f>INDEX(Auxiliar_OPEX_Drivers!$B$76:$I$84,MATCH($E35,Auxiliar_OPEX_Drivers!$B$76:$B$84,0),MATCH(YEAR(AD$2),Auxiliar_OPEX_Drivers!$B$76:$I$76,0))*$F35</f>
        <v>36.334117197969839</v>
      </c>
      <c r="AE35" s="107">
        <f>INDEX(Auxiliar_OPEX_Drivers!$B$76:$I$84,MATCH($E35,Auxiliar_OPEX_Drivers!$B$76:$B$84,0),MATCH(YEAR(AE$2),Auxiliar_OPEX_Drivers!$B$76:$I$76,0))*$F35</f>
        <v>36.334117197969839</v>
      </c>
      <c r="AF35" s="107">
        <f>INDEX(Auxiliar_OPEX_Drivers!$B$76:$I$84,MATCH($E35,Auxiliar_OPEX_Drivers!$B$76:$B$84,0),MATCH(YEAR(AF$2),Auxiliar_OPEX_Drivers!$B$76:$I$76,0))*$F35</f>
        <v>36.334117197969839</v>
      </c>
      <c r="AG35" s="107">
        <f>INDEX(Auxiliar_OPEX_Drivers!$B$76:$I$84,MATCH($E35,Auxiliar_OPEX_Drivers!$B$76:$B$84,0),MATCH(YEAR(AG$2),Auxiliar_OPEX_Drivers!$B$76:$I$76,0))*$F35</f>
        <v>36.334117197969839</v>
      </c>
      <c r="AH35" s="107">
        <f>INDEX(Auxiliar_OPEX_Drivers!$B$76:$I$84,MATCH($E35,Auxiliar_OPEX_Drivers!$B$76:$B$84,0),MATCH(YEAR(AH$2),Auxiliar_OPEX_Drivers!$B$76:$I$76,0))*$F35</f>
        <v>36.334117197969839</v>
      </c>
      <c r="AI35" s="107">
        <f>INDEX(Auxiliar_OPEX_Drivers!$B$76:$I$84,MATCH($E35,Auxiliar_OPEX_Drivers!$B$76:$B$84,0),MATCH(YEAR(AI$2),Auxiliar_OPEX_Drivers!$B$76:$I$76,0))*$F35</f>
        <v>36.334117197969839</v>
      </c>
      <c r="AJ35" s="107">
        <f>INDEX(Auxiliar_OPEX_Drivers!$B$76:$I$84,MATCH($E35,Auxiliar_OPEX_Drivers!$B$76:$B$84,0),MATCH(YEAR(AJ$2),Auxiliar_OPEX_Drivers!$B$76:$I$76,0))*$F35</f>
        <v>36.334117197969839</v>
      </c>
      <c r="AK35" s="107">
        <f>INDEX(Auxiliar_OPEX_Drivers!$B$76:$I$84,MATCH($E35,Auxiliar_OPEX_Drivers!$B$76:$B$84,0),MATCH(YEAR(AK$2),Auxiliar_OPEX_Drivers!$B$76:$I$76,0))*$F35</f>
        <v>36.334117197969839</v>
      </c>
      <c r="AL35" s="107">
        <f>INDEX(Auxiliar_OPEX_Drivers!$B$76:$I$84,MATCH($E35,Auxiliar_OPEX_Drivers!$B$76:$B$84,0),MATCH(YEAR(AL$2),Auxiliar_OPEX_Drivers!$B$76:$I$76,0))*$F35</f>
        <v>38.200646886706593</v>
      </c>
      <c r="AM35" s="107">
        <f>INDEX(Auxiliar_OPEX_Drivers!$B$76:$I$84,MATCH($E35,Auxiliar_OPEX_Drivers!$B$76:$B$84,0),MATCH(YEAR(AM$2),Auxiliar_OPEX_Drivers!$B$76:$I$76,0))*$F35</f>
        <v>38.200646886706593</v>
      </c>
      <c r="AN35" s="107">
        <f>INDEX(Auxiliar_OPEX_Drivers!$B$76:$I$84,MATCH($E35,Auxiliar_OPEX_Drivers!$B$76:$B$84,0),MATCH(YEAR(AN$2),Auxiliar_OPEX_Drivers!$B$76:$I$76,0))*$F35</f>
        <v>38.200646886706593</v>
      </c>
      <c r="AO35" s="107">
        <f>INDEX(Auxiliar_OPEX_Drivers!$B$76:$I$84,MATCH($E35,Auxiliar_OPEX_Drivers!$B$76:$B$84,0),MATCH(YEAR(AO$2),Auxiliar_OPEX_Drivers!$B$76:$I$76,0))*$F35</f>
        <v>38.200646886706593</v>
      </c>
      <c r="AP35" s="107">
        <f>INDEX(Auxiliar_OPEX_Drivers!$B$76:$I$84,MATCH($E35,Auxiliar_OPEX_Drivers!$B$76:$B$84,0),MATCH(YEAR(AP$2),Auxiliar_OPEX_Drivers!$B$76:$I$76,0))*$F35</f>
        <v>38.200646886706593</v>
      </c>
      <c r="AQ35" s="107">
        <f>INDEX(Auxiliar_OPEX_Drivers!$B$76:$I$84,MATCH($E35,Auxiliar_OPEX_Drivers!$B$76:$B$84,0),MATCH(YEAR(AQ$2),Auxiliar_OPEX_Drivers!$B$76:$I$76,0))*$F35</f>
        <v>38.200646886706593</v>
      </c>
      <c r="AR35" s="107">
        <f>INDEX(Auxiliar_OPEX_Drivers!$B$76:$I$84,MATCH($E35,Auxiliar_OPEX_Drivers!$B$76:$B$84,0),MATCH(YEAR(AR$2),Auxiliar_OPEX_Drivers!$B$76:$I$76,0))*$F35</f>
        <v>38.200646886706593</v>
      </c>
      <c r="AS35" s="107">
        <f>INDEX(Auxiliar_OPEX_Drivers!$B$76:$I$84,MATCH($E35,Auxiliar_OPEX_Drivers!$B$76:$B$84,0),MATCH(YEAR(AS$2),Auxiliar_OPEX_Drivers!$B$76:$I$76,0))*$F35</f>
        <v>38.200646886706593</v>
      </c>
      <c r="AT35" s="107">
        <f>INDEX(Auxiliar_OPEX_Drivers!$B$76:$I$84,MATCH($E35,Auxiliar_OPEX_Drivers!$B$76:$B$84,0),MATCH(YEAR(AT$2),Auxiliar_OPEX_Drivers!$B$76:$I$76,0))*$F35</f>
        <v>38.200646886706593</v>
      </c>
      <c r="AU35" s="107">
        <f>INDEX(Auxiliar_OPEX_Drivers!$B$76:$I$84,MATCH($E35,Auxiliar_OPEX_Drivers!$B$76:$B$84,0),MATCH(YEAR(AU$2),Auxiliar_OPEX_Drivers!$B$76:$I$76,0))*$F35</f>
        <v>38.200646886706593</v>
      </c>
      <c r="AV35" s="107">
        <f>INDEX(Auxiliar_OPEX_Drivers!$B$76:$I$84,MATCH($E35,Auxiliar_OPEX_Drivers!$B$76:$B$84,0),MATCH(YEAR(AV$2),Auxiliar_OPEX_Drivers!$B$76:$I$76,0))*$F35</f>
        <v>38.200646886706593</v>
      </c>
      <c r="AW35" s="107">
        <f>INDEX(Auxiliar_OPEX_Drivers!$B$76:$I$84,MATCH($E35,Auxiliar_OPEX_Drivers!$B$76:$B$84,0),MATCH(YEAR(AW$2),Auxiliar_OPEX_Drivers!$B$76:$I$76,0))*$F35</f>
        <v>38.200646886706593</v>
      </c>
      <c r="AX35" s="107">
        <f>INDEX(Auxiliar_OPEX_Drivers!$B$76:$I$84,MATCH($E35,Auxiliar_OPEX_Drivers!$B$76:$B$84,0),MATCH(YEAR(AX$2),Auxiliar_OPEX_Drivers!$B$76:$I$76,0))*$F35</f>
        <v>40.142683616785796</v>
      </c>
      <c r="AY35" s="107">
        <f>INDEX(Auxiliar_OPEX_Drivers!$B$76:$I$84,MATCH($E35,Auxiliar_OPEX_Drivers!$B$76:$B$84,0),MATCH(YEAR(AY$2),Auxiliar_OPEX_Drivers!$B$76:$I$76,0))*$F35</f>
        <v>40.142683616785796</v>
      </c>
      <c r="AZ35" s="107">
        <f>INDEX(Auxiliar_OPEX_Drivers!$B$76:$I$84,MATCH($E35,Auxiliar_OPEX_Drivers!$B$76:$B$84,0),MATCH(YEAR(AZ$2),Auxiliar_OPEX_Drivers!$B$76:$I$76,0))*$F35</f>
        <v>40.142683616785796</v>
      </c>
      <c r="BA35" s="107">
        <f>INDEX(Auxiliar_OPEX_Drivers!$B$76:$I$84,MATCH($E35,Auxiliar_OPEX_Drivers!$B$76:$B$84,0),MATCH(YEAR(BA$2),Auxiliar_OPEX_Drivers!$B$76:$I$76,0))*$F35</f>
        <v>40.142683616785796</v>
      </c>
      <c r="BB35" s="107">
        <f>INDEX(Auxiliar_OPEX_Drivers!$B$76:$I$84,MATCH($E35,Auxiliar_OPEX_Drivers!$B$76:$B$84,0),MATCH(YEAR(BB$2),Auxiliar_OPEX_Drivers!$B$76:$I$76,0))*$F35</f>
        <v>40.142683616785796</v>
      </c>
      <c r="BC35" s="107">
        <f>INDEX(Auxiliar_OPEX_Drivers!$B$76:$I$84,MATCH($E35,Auxiliar_OPEX_Drivers!$B$76:$B$84,0),MATCH(YEAR(BC$2),Auxiliar_OPEX_Drivers!$B$76:$I$76,0))*$F35</f>
        <v>40.142683616785796</v>
      </c>
      <c r="BD35" s="107">
        <f>INDEX(Auxiliar_OPEX_Drivers!$B$76:$I$84,MATCH($E35,Auxiliar_OPEX_Drivers!$B$76:$B$84,0),MATCH(YEAR(BD$2),Auxiliar_OPEX_Drivers!$B$76:$I$76,0))*$F35</f>
        <v>40.142683616785796</v>
      </c>
      <c r="BE35" s="107">
        <f>INDEX(Auxiliar_OPEX_Drivers!$B$76:$I$84,MATCH($E35,Auxiliar_OPEX_Drivers!$B$76:$B$84,0),MATCH(YEAR(BE$2),Auxiliar_OPEX_Drivers!$B$76:$I$76,0))*$F35</f>
        <v>40.142683616785796</v>
      </c>
      <c r="BF35" s="107">
        <f>INDEX(Auxiliar_OPEX_Drivers!$B$76:$I$84,MATCH($E35,Auxiliar_OPEX_Drivers!$B$76:$B$84,0),MATCH(YEAR(BF$2),Auxiliar_OPEX_Drivers!$B$76:$I$76,0))*$F35</f>
        <v>40.142683616785796</v>
      </c>
      <c r="BG35" s="107">
        <f>INDEX(Auxiliar_OPEX_Drivers!$B$76:$I$84,MATCH($E35,Auxiliar_OPEX_Drivers!$B$76:$B$84,0),MATCH(YEAR(BG$2),Auxiliar_OPEX_Drivers!$B$76:$I$76,0))*$F35</f>
        <v>40.142683616785796</v>
      </c>
      <c r="BH35" s="107">
        <f>INDEX(Auxiliar_OPEX_Drivers!$B$76:$I$84,MATCH($E35,Auxiliar_OPEX_Drivers!$B$76:$B$84,0),MATCH(YEAR(BH$2),Auxiliar_OPEX_Drivers!$B$76:$I$76,0))*$F35</f>
        <v>40.142683616785796</v>
      </c>
      <c r="BI35" s="107">
        <f>INDEX(Auxiliar_OPEX_Drivers!$B$76:$I$84,MATCH($E35,Auxiliar_OPEX_Drivers!$B$76:$B$84,0),MATCH(YEAR(BI$2),Auxiliar_OPEX_Drivers!$B$76:$I$76,0))*$F35</f>
        <v>40.142683616785796</v>
      </c>
      <c r="BJ35" s="107">
        <f>INDEX(Auxiliar_OPEX_Drivers!$B$76:$I$84,MATCH($E35,Auxiliar_OPEX_Drivers!$B$76:$B$84,0),MATCH(YEAR(BJ$2),Auxiliar_OPEX_Drivers!$B$76:$I$76,0))*$F35</f>
        <v>41.980053645723373</v>
      </c>
      <c r="BK35" s="107">
        <f>INDEX(Auxiliar_OPEX_Drivers!$B$76:$I$84,MATCH($E35,Auxiliar_OPEX_Drivers!$B$76:$B$84,0),MATCH(YEAR(BK$2),Auxiliar_OPEX_Drivers!$B$76:$I$76,0))*$F35</f>
        <v>41.980053645723373</v>
      </c>
      <c r="BL35" s="107">
        <f>INDEX(Auxiliar_OPEX_Drivers!$B$76:$I$84,MATCH($E35,Auxiliar_OPEX_Drivers!$B$76:$B$84,0),MATCH(YEAR(BL$2),Auxiliar_OPEX_Drivers!$B$76:$I$76,0))*$F35</f>
        <v>41.980053645723373</v>
      </c>
      <c r="BM35" s="107">
        <f>INDEX(Auxiliar_OPEX_Drivers!$B$76:$I$84,MATCH($E35,Auxiliar_OPEX_Drivers!$B$76:$B$84,0),MATCH(YEAR(BM$2),Auxiliar_OPEX_Drivers!$B$76:$I$76,0))*$F35</f>
        <v>41.980053645723373</v>
      </c>
      <c r="BN35" s="107">
        <f>INDEX(Auxiliar_OPEX_Drivers!$B$76:$I$84,MATCH($E35,Auxiliar_OPEX_Drivers!$B$76:$B$84,0),MATCH(YEAR(BN$2),Auxiliar_OPEX_Drivers!$B$76:$I$76,0))*$F35</f>
        <v>41.980053645723373</v>
      </c>
      <c r="BO35" s="107">
        <f>INDEX(Auxiliar_OPEX_Drivers!$B$76:$I$84,MATCH($E35,Auxiliar_OPEX_Drivers!$B$76:$B$84,0),MATCH(YEAR(BO$2),Auxiliar_OPEX_Drivers!$B$76:$I$76,0))*$F35</f>
        <v>41.980053645723373</v>
      </c>
      <c r="BP35" s="107">
        <f>INDEX(Auxiliar_OPEX_Drivers!$B$76:$I$84,MATCH($E35,Auxiliar_OPEX_Drivers!$B$76:$B$84,0),MATCH(YEAR(BP$2),Auxiliar_OPEX_Drivers!$B$76:$I$76,0))*$F35</f>
        <v>41.980053645723373</v>
      </c>
      <c r="BQ35" s="107">
        <f>INDEX(Auxiliar_OPEX_Drivers!$B$76:$I$84,MATCH($E35,Auxiliar_OPEX_Drivers!$B$76:$B$84,0),MATCH(YEAR(BQ$2),Auxiliar_OPEX_Drivers!$B$76:$I$76,0))*$F35</f>
        <v>41.980053645723373</v>
      </c>
      <c r="BR35" s="107">
        <f>INDEX(Auxiliar_OPEX_Drivers!$B$76:$I$84,MATCH($E35,Auxiliar_OPEX_Drivers!$B$76:$B$84,0),MATCH(YEAR(BR$2),Auxiliar_OPEX_Drivers!$B$76:$I$76,0))*$F35</f>
        <v>41.980053645723373</v>
      </c>
      <c r="BS35" s="107">
        <f>INDEX(Auxiliar_OPEX_Drivers!$B$76:$I$84,MATCH($E35,Auxiliar_OPEX_Drivers!$B$76:$B$84,0),MATCH(YEAR(BS$2),Auxiliar_OPEX_Drivers!$B$76:$I$76,0))*$F35</f>
        <v>41.980053645723373</v>
      </c>
      <c r="BT35" s="107">
        <f>INDEX(Auxiliar_OPEX_Drivers!$B$76:$I$84,MATCH($E35,Auxiliar_OPEX_Drivers!$B$76:$B$84,0),MATCH(YEAR(BT$2),Auxiliar_OPEX_Drivers!$B$76:$I$76,0))*$F35</f>
        <v>41.980053645723373</v>
      </c>
      <c r="BU35" s="107">
        <f>INDEX(Auxiliar_OPEX_Drivers!$B$76:$I$84,MATCH($E35,Auxiliar_OPEX_Drivers!$B$76:$B$84,0),MATCH(YEAR(BU$2),Auxiliar_OPEX_Drivers!$B$76:$I$76,0))*$F35</f>
        <v>41.980053645723373</v>
      </c>
      <c r="BV35" s="107">
        <f>INDEX(Auxiliar_OPEX_Drivers!$B$76:$I$84,MATCH($E35,Auxiliar_OPEX_Drivers!$B$76:$B$84,0),MATCH(YEAR(BV$2),Auxiliar_OPEX_Drivers!$B$76:$I$76,0))*$F35</f>
        <v>43.679625287506219</v>
      </c>
      <c r="BW35" s="107">
        <f>INDEX(Auxiliar_OPEX_Drivers!$B$76:$I$84,MATCH($E35,Auxiliar_OPEX_Drivers!$B$76:$B$84,0),MATCH(YEAR(BW$2),Auxiliar_OPEX_Drivers!$B$76:$I$76,0))*$F35</f>
        <v>43.679625287506219</v>
      </c>
      <c r="BX35" s="107">
        <f>INDEX(Auxiliar_OPEX_Drivers!$B$76:$I$84,MATCH($E35,Auxiliar_OPEX_Drivers!$B$76:$B$84,0),MATCH(YEAR(BX$2),Auxiliar_OPEX_Drivers!$B$76:$I$76,0))*$F35</f>
        <v>43.679625287506219</v>
      </c>
      <c r="BY35" s="107">
        <f>INDEX(Auxiliar_OPEX_Drivers!$B$76:$I$84,MATCH($E35,Auxiliar_OPEX_Drivers!$B$76:$B$84,0),MATCH(YEAR(BY$2),Auxiliar_OPEX_Drivers!$B$76:$I$76,0))*$F35</f>
        <v>43.679625287506219</v>
      </c>
      <c r="BZ35" s="107">
        <f>INDEX(Auxiliar_OPEX_Drivers!$B$76:$I$84,MATCH($E35,Auxiliar_OPEX_Drivers!$B$76:$B$84,0),MATCH(YEAR(BZ$2),Auxiliar_OPEX_Drivers!$B$76:$I$76,0))*$F35</f>
        <v>43.679625287506219</v>
      </c>
      <c r="CA35" s="107">
        <f>INDEX(Auxiliar_OPEX_Drivers!$B$76:$I$84,MATCH($E35,Auxiliar_OPEX_Drivers!$B$76:$B$84,0),MATCH(YEAR(CA$2),Auxiliar_OPEX_Drivers!$B$76:$I$76,0))*$F35</f>
        <v>43.679625287506219</v>
      </c>
      <c r="CB35" s="107">
        <f>INDEX(Auxiliar_OPEX_Drivers!$B$76:$I$84,MATCH($E35,Auxiliar_OPEX_Drivers!$B$76:$B$84,0),MATCH(YEAR(CB$2),Auxiliar_OPEX_Drivers!$B$76:$I$76,0))*$F35</f>
        <v>43.679625287506219</v>
      </c>
      <c r="CC35" s="107">
        <f>INDEX(Auxiliar_OPEX_Drivers!$B$76:$I$84,MATCH($E35,Auxiliar_OPEX_Drivers!$B$76:$B$84,0),MATCH(YEAR(CC$2),Auxiliar_OPEX_Drivers!$B$76:$I$76,0))*$F35</f>
        <v>43.679625287506219</v>
      </c>
      <c r="CD35" s="107">
        <f>INDEX(Auxiliar_OPEX_Drivers!$B$76:$I$84,MATCH($E35,Auxiliar_OPEX_Drivers!$B$76:$B$84,0),MATCH(YEAR(CD$2),Auxiliar_OPEX_Drivers!$B$76:$I$76,0))*$F35</f>
        <v>43.679625287506219</v>
      </c>
      <c r="CE35" s="107">
        <f>INDEX(Auxiliar_OPEX_Drivers!$B$76:$I$84,MATCH($E35,Auxiliar_OPEX_Drivers!$B$76:$B$84,0),MATCH(YEAR(CE$2),Auxiliar_OPEX_Drivers!$B$76:$I$76,0))*$F35</f>
        <v>43.679625287506219</v>
      </c>
      <c r="CF35" s="107">
        <f>INDEX(Auxiliar_OPEX_Drivers!$B$76:$I$84,MATCH($E35,Auxiliar_OPEX_Drivers!$B$76:$B$84,0),MATCH(YEAR(CF$2),Auxiliar_OPEX_Drivers!$B$76:$I$76,0))*$F35</f>
        <v>43.679625287506219</v>
      </c>
      <c r="CG35" s="107">
        <f>INDEX(Auxiliar_OPEX_Drivers!$B$76:$I$84,MATCH($E35,Auxiliar_OPEX_Drivers!$B$76:$B$84,0),MATCH(YEAR(CG$2),Auxiliar_OPEX_Drivers!$B$76:$I$76,0))*$F35</f>
        <v>43.679625287506219</v>
      </c>
      <c r="CI35" s="51">
        <f>INDEX(Auxiliar_OPEX_CustosUnit!$A$1:$R$129,MATCH(Auxiliar_OPEX_P!$A35,Auxiliar_OPEX_CustosUnit!$A$1:$A$129,0),MATCH(CI$2,Auxiliar_OPEX_CustosUnit!$A$3:$Q$3,0))*(1-DRE_Auxiliar!$A$5)</f>
        <v>12005.564866882793</v>
      </c>
      <c r="CJ35" s="51">
        <f>INDEX(Auxiliar_OPEX_CustosUnit!$A$1:$R$129,MATCH(Auxiliar_OPEX_P!$A35,Auxiliar_OPEX_CustosUnit!$A$1:$A$129,0),MATCH(CJ$2,Auxiliar_OPEX_CustosUnit!$A$3:$Q$3,0))*(1-DRE_Auxiliar!$A$5)</f>
        <v>12417.795332716249</v>
      </c>
      <c r="CK35" s="51">
        <f>INDEX(Auxiliar_OPEX_CustosUnit!$A$1:$R$129,MATCH(Auxiliar_OPEX_P!$A35,Auxiliar_OPEX_CustosUnit!$A$1:$A$129,0),MATCH(CK$2,Auxiliar_OPEX_CustosUnit!$A$3:$Q$3,0))*(1-DRE_Auxiliar!$A$5)</f>
        <v>12872.550206690512</v>
      </c>
      <c r="CL35" s="51">
        <f>INDEX(Auxiliar_OPEX_CustosUnit!$A$1:$R$129,MATCH(Auxiliar_OPEX_P!$A35,Auxiliar_OPEX_CustosUnit!$A$1:$A$129,0),MATCH(CL$2,Auxiliar_OPEX_CustosUnit!$A$3:$Q$3,0))*(1-DRE_Auxiliar!$A$5)</f>
        <v>12871.707734305701</v>
      </c>
      <c r="CM35" s="51">
        <f>INDEX(Auxiliar_OPEX_CustosUnit!$A$1:$R$129,MATCH(Auxiliar_OPEX_P!$A35,Auxiliar_OPEX_CustosUnit!$A$1:$A$129,0),MATCH(CM$2,Auxiliar_OPEX_CustosUnit!$A$3:$Q$3,0))*(1-DRE_Auxiliar!$A$5)</f>
        <v>12882.320138522002</v>
      </c>
      <c r="CN35" s="51">
        <f>INDEX(Auxiliar_OPEX_CustosUnit!$A$1:$R$129,MATCH(Auxiliar_OPEX_P!$A35,Auxiliar_OPEX_CustosUnit!$A$1:$A$129,0),MATCH(CN$2,Auxiliar_OPEX_CustosUnit!$A$3:$Q$3,0))*(1-DRE_Auxiliar!$A$5)</f>
        <v>13820.636249056015</v>
      </c>
      <c r="CO35" s="51">
        <f>INDEX(Auxiliar_OPEX_CustosUnit!$A$1:$R$129,MATCH(Auxiliar_OPEX_P!$A35,Auxiliar_OPEX_CustosUnit!$A$1:$A$129,0),MATCH(CO$2,Auxiliar_OPEX_CustosUnit!$A$3:$Q$3,0))*(1-DRE_Auxiliar!$A$5)</f>
        <v>13338.761832407392</v>
      </c>
      <c r="CP35" s="51">
        <f>INDEX(Auxiliar_OPEX_CustosUnit!$A$1:$R$129,MATCH(Auxiliar_OPEX_P!$A35,Auxiliar_OPEX_CustosUnit!$A$1:$A$129,0),MATCH(CP$2,Auxiliar_OPEX_CustosUnit!$A$3:$Q$3,0))*(1-DRE_Auxiliar!$A$5)</f>
        <v>13775.795442562459</v>
      </c>
      <c r="CQ35" s="51">
        <f>INDEX(Auxiliar_OPEX_CustosUnit!$A$1:$R$129,MATCH(Auxiliar_OPEX_P!$A35,Auxiliar_OPEX_CustosUnit!$A$1:$A$129,0),MATCH(CQ$2,Auxiliar_OPEX_CustosUnit!$A$3:$Q$3,0))*(1-DRE_Auxiliar!$A$5)</f>
        <v>13781.014291419928</v>
      </c>
      <c r="CR35" s="51">
        <f>INDEX(Auxiliar_OPEX_CustosUnit!$A$1:$R$129,MATCH(Auxiliar_OPEX_P!$A35,Auxiliar_OPEX_CustosUnit!$A$1:$A$129,0),MATCH(CR$2,Auxiliar_OPEX_CustosUnit!$A$3:$Q$3,0))*(1-DRE_Auxiliar!$A$5)</f>
        <v>13781.014291419928</v>
      </c>
      <c r="CS35" s="51">
        <f>INDEX(Auxiliar_OPEX_CustosUnit!$A$1:$R$129,MATCH(Auxiliar_OPEX_P!$A35,Auxiliar_OPEX_CustosUnit!$A$1:$A$129,0),MATCH(CS$2,Auxiliar_OPEX_CustosUnit!$A$3:$Q$3,0))*(1-DRE_Auxiliar!$A$5)</f>
        <v>13343.980681264862</v>
      </c>
      <c r="CT35" s="51">
        <f>INDEX(Auxiliar_OPEX_CustosUnit!$A$1:$R$129,MATCH(Auxiliar_OPEX_P!$A35,Auxiliar_OPEX_CustosUnit!$A$1:$A$129,0),MATCH(CT$2,Auxiliar_OPEX_CustosUnit!$A$3:$Q$3,0))*(1-DRE_Auxiliar!$A$5)</f>
        <v>13067.287204702694</v>
      </c>
      <c r="CU35" s="53">
        <f t="shared" si="227"/>
        <v>12005.564866882793</v>
      </c>
      <c r="CV35" s="53">
        <f t="shared" si="228"/>
        <v>12417.795332716249</v>
      </c>
      <c r="CW35" s="53">
        <f t="shared" si="229"/>
        <v>12872.550206690512</v>
      </c>
      <c r="CX35" s="53">
        <f t="shared" si="230"/>
        <v>12871.707734305701</v>
      </c>
      <c r="CY35" s="53">
        <f t="shared" si="231"/>
        <v>12882.320138522002</v>
      </c>
      <c r="CZ35" s="53">
        <f t="shared" si="232"/>
        <v>13820.636249056015</v>
      </c>
      <c r="DA35" s="53">
        <f t="shared" si="233"/>
        <v>13338.761832407392</v>
      </c>
      <c r="DB35" s="53">
        <f t="shared" si="234"/>
        <v>13775.795442562459</v>
      </c>
      <c r="DC35" s="53">
        <f t="shared" si="235"/>
        <v>13781.014291419928</v>
      </c>
      <c r="DD35" s="53">
        <f t="shared" si="236"/>
        <v>13781.014291419928</v>
      </c>
      <c r="DE35" s="53">
        <f t="shared" si="237"/>
        <v>13343.980681264862</v>
      </c>
      <c r="DF35" s="53">
        <f t="shared" si="238"/>
        <v>13067.287204702694</v>
      </c>
      <c r="DG35" s="53">
        <f t="shared" si="239"/>
        <v>12005.564866882793</v>
      </c>
      <c r="DH35" s="53">
        <f t="shared" si="240"/>
        <v>12417.795332716249</v>
      </c>
      <c r="DI35" s="53">
        <f t="shared" si="241"/>
        <v>12872.550206690512</v>
      </c>
      <c r="DJ35" s="53">
        <f t="shared" si="242"/>
        <v>12871.707734305701</v>
      </c>
      <c r="DK35" s="53">
        <f t="shared" si="243"/>
        <v>12882.320138522002</v>
      </c>
      <c r="DL35" s="53">
        <f t="shared" si="244"/>
        <v>13820.636249056015</v>
      </c>
      <c r="DM35" s="53">
        <f t="shared" si="245"/>
        <v>13338.761832407392</v>
      </c>
      <c r="DN35" s="53">
        <f t="shared" si="246"/>
        <v>13775.795442562459</v>
      </c>
      <c r="DO35" s="53">
        <f t="shared" si="247"/>
        <v>13781.014291419928</v>
      </c>
      <c r="DP35" s="53">
        <f t="shared" si="248"/>
        <v>13781.014291419928</v>
      </c>
      <c r="DQ35" s="53">
        <f t="shared" si="249"/>
        <v>13343.980681264862</v>
      </c>
      <c r="DR35" s="53">
        <f t="shared" si="250"/>
        <v>13067.287204702694</v>
      </c>
      <c r="DS35" s="53">
        <f t="shared" si="251"/>
        <v>12005.564866882793</v>
      </c>
      <c r="DT35" s="53">
        <f t="shared" si="252"/>
        <v>12417.795332716249</v>
      </c>
      <c r="DU35" s="53">
        <f t="shared" si="253"/>
        <v>12872.550206690512</v>
      </c>
      <c r="DV35" s="53">
        <f t="shared" si="254"/>
        <v>12871.707734305701</v>
      </c>
      <c r="DW35" s="53">
        <f t="shared" si="255"/>
        <v>12882.320138522002</v>
      </c>
      <c r="DX35" s="53">
        <f t="shared" si="256"/>
        <v>13820.636249056015</v>
      </c>
      <c r="DY35" s="53">
        <f t="shared" si="257"/>
        <v>13338.761832407392</v>
      </c>
      <c r="DZ35" s="53">
        <f t="shared" si="258"/>
        <v>13775.795442562459</v>
      </c>
      <c r="EA35" s="53">
        <f t="shared" si="259"/>
        <v>13781.014291419928</v>
      </c>
      <c r="EB35" s="53">
        <f t="shared" si="260"/>
        <v>13781.014291419928</v>
      </c>
      <c r="EC35" s="53">
        <f t="shared" si="261"/>
        <v>13343.980681264862</v>
      </c>
      <c r="ED35" s="53">
        <f t="shared" si="262"/>
        <v>13067.287204702694</v>
      </c>
      <c r="EE35" s="53">
        <f t="shared" si="263"/>
        <v>12005.564866882793</v>
      </c>
      <c r="EF35" s="53">
        <f t="shared" si="264"/>
        <v>12417.795332716249</v>
      </c>
      <c r="EG35" s="53">
        <f t="shared" si="265"/>
        <v>12872.550206690512</v>
      </c>
      <c r="EH35" s="53">
        <f t="shared" si="266"/>
        <v>12871.707734305701</v>
      </c>
      <c r="EI35" s="53">
        <f t="shared" si="267"/>
        <v>12882.320138522002</v>
      </c>
      <c r="EJ35" s="53">
        <f t="shared" si="268"/>
        <v>13820.636249056015</v>
      </c>
      <c r="EK35" s="53">
        <f t="shared" si="269"/>
        <v>13338.761832407392</v>
      </c>
      <c r="EL35" s="53">
        <f t="shared" si="270"/>
        <v>13775.795442562459</v>
      </c>
      <c r="EM35" s="53">
        <f t="shared" si="271"/>
        <v>13781.014291419928</v>
      </c>
      <c r="EN35" s="53">
        <f t="shared" si="272"/>
        <v>13781.014291419928</v>
      </c>
      <c r="EO35" s="53">
        <f t="shared" si="273"/>
        <v>13343.980681264862</v>
      </c>
      <c r="EP35" s="53">
        <f t="shared" si="274"/>
        <v>13067.287204702694</v>
      </c>
      <c r="EQ35" s="53">
        <f t="shared" si="275"/>
        <v>12005.564866882793</v>
      </c>
      <c r="ER35" s="53">
        <f t="shared" si="276"/>
        <v>12417.795332716249</v>
      </c>
      <c r="ES35" s="53">
        <f t="shared" si="277"/>
        <v>12872.550206690512</v>
      </c>
      <c r="ET35" s="53">
        <f t="shared" si="278"/>
        <v>12871.707734305701</v>
      </c>
      <c r="EU35" s="53">
        <f t="shared" si="279"/>
        <v>12882.320138522002</v>
      </c>
      <c r="EV35" s="53">
        <f t="shared" si="280"/>
        <v>13820.636249056015</v>
      </c>
      <c r="EW35" s="53">
        <f t="shared" si="281"/>
        <v>13338.761832407392</v>
      </c>
      <c r="EX35" s="53">
        <f t="shared" si="282"/>
        <v>13775.795442562459</v>
      </c>
      <c r="EY35" s="53">
        <f t="shared" si="283"/>
        <v>13781.014291419928</v>
      </c>
      <c r="EZ35" s="53">
        <f t="shared" si="284"/>
        <v>13781.014291419928</v>
      </c>
      <c r="FA35" s="53">
        <f t="shared" si="285"/>
        <v>13343.980681264862</v>
      </c>
      <c r="FB35" s="53">
        <f t="shared" si="286"/>
        <v>13067.287204702694</v>
      </c>
      <c r="FC35" s="53">
        <f t="shared" si="287"/>
        <v>12005.564866882793</v>
      </c>
      <c r="FD35" s="53">
        <f t="shared" si="288"/>
        <v>12417.795332716249</v>
      </c>
      <c r="FE35" s="53">
        <f t="shared" si="289"/>
        <v>12872.550206690512</v>
      </c>
      <c r="FF35" s="53">
        <f t="shared" si="290"/>
        <v>12871.707734305701</v>
      </c>
      <c r="FG35" s="53">
        <f t="shared" si="291"/>
        <v>12882.320138522002</v>
      </c>
      <c r="FH35" s="53">
        <f t="shared" si="292"/>
        <v>13820.636249056015</v>
      </c>
      <c r="FI35" s="53">
        <f t="shared" si="293"/>
        <v>13338.761832407392</v>
      </c>
      <c r="FJ35" s="53">
        <f t="shared" si="294"/>
        <v>13775.795442562459</v>
      </c>
      <c r="FK35" s="53">
        <f t="shared" si="295"/>
        <v>13781.014291419928</v>
      </c>
      <c r="FL35" s="53">
        <f t="shared" si="296"/>
        <v>13781.014291419928</v>
      </c>
      <c r="FM35" s="53">
        <f t="shared" si="297"/>
        <v>13343.980681264862</v>
      </c>
      <c r="FN35" s="53">
        <f t="shared" si="298"/>
        <v>13067.287204702694</v>
      </c>
      <c r="FP35" s="51">
        <f t="shared" si="299"/>
        <v>397070.30555358622</v>
      </c>
      <c r="FQ35" s="51">
        <f t="shared" si="306"/>
        <v>425991.91755432158</v>
      </c>
      <c r="FR35" s="51">
        <f t="shared" si="307"/>
        <v>411139.1565765093</v>
      </c>
      <c r="FS35" s="51">
        <f t="shared" si="308"/>
        <v>424609.79441623687</v>
      </c>
      <c r="FT35" s="51">
        <f t="shared" si="309"/>
        <v>424770.65440793021</v>
      </c>
      <c r="FU35" s="51">
        <f t="shared" si="310"/>
        <v>424770.65440793021</v>
      </c>
      <c r="FV35" s="51">
        <f t="shared" si="311"/>
        <v>411300.0165682027</v>
      </c>
      <c r="FW35" s="51">
        <f t="shared" si="312"/>
        <v>402771.5246426923</v>
      </c>
      <c r="FX35" s="51">
        <f t="shared" si="313"/>
        <v>388411.63117714366</v>
      </c>
      <c r="FY35" s="51">
        <f t="shared" si="314"/>
        <v>401748.37204945047</v>
      </c>
      <c r="FZ35" s="51">
        <f t="shared" si="315"/>
        <v>416460.88948154048</v>
      </c>
      <c r="GA35" s="51">
        <f t="shared" si="316"/>
        <v>416433.63328186685</v>
      </c>
      <c r="GB35" s="51">
        <f t="shared" si="317"/>
        <v>416776.97249814443</v>
      </c>
      <c r="GC35" s="51">
        <f t="shared" si="318"/>
        <v>447133.96903211402</v>
      </c>
      <c r="GD35" s="51">
        <f t="shared" si="319"/>
        <v>431544.06299534603</v>
      </c>
      <c r="GE35" s="51">
        <f t="shared" si="320"/>
        <v>445683.25088710582</v>
      </c>
      <c r="GF35" s="51">
        <f t="shared" si="321"/>
        <v>445852.09438760509</v>
      </c>
      <c r="GG35" s="51">
        <f t="shared" si="322"/>
        <v>445852.09438760509</v>
      </c>
      <c r="GH35" s="51">
        <f t="shared" si="323"/>
        <v>431712.90649584541</v>
      </c>
      <c r="GI35" s="51">
        <f t="shared" si="324"/>
        <v>422761.14406240557</v>
      </c>
      <c r="GJ35" s="51">
        <f t="shared" si="325"/>
        <v>407433.36790589395</v>
      </c>
      <c r="GK35" s="51">
        <f t="shared" si="326"/>
        <v>421423.25084020267</v>
      </c>
      <c r="GL35" s="51">
        <f t="shared" si="327"/>
        <v>436856.28643072728</v>
      </c>
      <c r="GM35" s="51">
        <f t="shared" si="328"/>
        <v>436827.69540940365</v>
      </c>
      <c r="GN35" s="51">
        <f t="shared" si="329"/>
        <v>437187.84902477864</v>
      </c>
      <c r="GO35" s="51">
        <f t="shared" si="330"/>
        <v>469031.52296383714</v>
      </c>
      <c r="GP35" s="51">
        <f t="shared" si="331"/>
        <v>452678.13029470789</v>
      </c>
      <c r="GQ35" s="51">
        <f t="shared" si="332"/>
        <v>467509.75859774032</v>
      </c>
      <c r="GR35" s="51">
        <f t="shared" si="333"/>
        <v>467686.87089442665</v>
      </c>
      <c r="GS35" s="51">
        <f t="shared" si="334"/>
        <v>467686.87089442665</v>
      </c>
      <c r="GT35" s="51">
        <f t="shared" si="335"/>
        <v>452855.24259139429</v>
      </c>
      <c r="GU35" s="51">
        <f t="shared" si="336"/>
        <v>443465.08425371454</v>
      </c>
      <c r="GV35" s="51">
        <f t="shared" si="337"/>
        <v>428363.73682705895</v>
      </c>
      <c r="GW35" s="51">
        <f t="shared" si="338"/>
        <v>443072.29779327259</v>
      </c>
      <c r="GX35" s="51">
        <f t="shared" si="339"/>
        <v>459298.14799822948</v>
      </c>
      <c r="GY35" s="51">
        <f t="shared" si="340"/>
        <v>459268.08821987401</v>
      </c>
      <c r="GZ35" s="51">
        <f t="shared" si="341"/>
        <v>459646.74338331027</v>
      </c>
      <c r="HA35" s="51">
        <f t="shared" si="342"/>
        <v>493126.26724495966</v>
      </c>
      <c r="HB35" s="51">
        <f t="shared" si="343"/>
        <v>475932.7800508365</v>
      </c>
      <c r="HC35" s="51">
        <f t="shared" si="344"/>
        <v>491526.32791308325</v>
      </c>
      <c r="HD35" s="51">
        <f t="shared" si="345"/>
        <v>491712.53869310976</v>
      </c>
      <c r="HE35" s="51">
        <f t="shared" si="346"/>
        <v>491712.53869310976</v>
      </c>
      <c r="HF35" s="51">
        <f t="shared" si="347"/>
        <v>476118.99083086307</v>
      </c>
      <c r="HG35" s="51">
        <f t="shared" si="348"/>
        <v>466246.44814836152</v>
      </c>
      <c r="HH35" s="51">
        <f t="shared" si="349"/>
        <v>450140.80550391483</v>
      </c>
      <c r="HI35" s="51">
        <f t="shared" si="350"/>
        <v>465597.11730606877</v>
      </c>
      <c r="HJ35" s="51">
        <f t="shared" si="351"/>
        <v>482647.85398921138</v>
      </c>
      <c r="HK35" s="51">
        <f t="shared" si="352"/>
        <v>482616.26603794721</v>
      </c>
      <c r="HL35" s="51">
        <f t="shared" si="353"/>
        <v>483014.17119569925</v>
      </c>
      <c r="HM35" s="51">
        <f t="shared" si="354"/>
        <v>518195.72029366757</v>
      </c>
      <c r="HN35" s="51">
        <f t="shared" si="355"/>
        <v>500128.15408857487</v>
      </c>
      <c r="HO35" s="51">
        <f t="shared" si="356"/>
        <v>516514.44357089262</v>
      </c>
      <c r="HP35" s="51">
        <f t="shared" si="357"/>
        <v>516710.12089674553</v>
      </c>
      <c r="HQ35" s="51">
        <f t="shared" si="358"/>
        <v>516710.12089674553</v>
      </c>
      <c r="HR35" s="51">
        <f t="shared" si="359"/>
        <v>500323.83141442772</v>
      </c>
      <c r="HS35" s="51">
        <f t="shared" si="360"/>
        <v>489949.39041157701</v>
      </c>
      <c r="HT35" s="51">
        <f t="shared" si="361"/>
        <v>470744.19198226347</v>
      </c>
      <c r="HU35" s="51">
        <f t="shared" si="362"/>
        <v>486907.95434587705</v>
      </c>
      <c r="HV35" s="51">
        <f t="shared" si="363"/>
        <v>504739.11998220038</v>
      </c>
      <c r="HW35" s="51">
        <f t="shared" si="364"/>
        <v>504706.08621940349</v>
      </c>
      <c r="HX35" s="51">
        <f t="shared" si="365"/>
        <v>505122.20388676721</v>
      </c>
      <c r="HY35" s="51">
        <f t="shared" si="366"/>
        <v>541914.0470174239</v>
      </c>
      <c r="HZ35" s="51">
        <f t="shared" si="367"/>
        <v>523019.51057391881</v>
      </c>
      <c r="IA35" s="51">
        <f t="shared" si="368"/>
        <v>540155.81660888472</v>
      </c>
      <c r="IB35" s="51">
        <f t="shared" si="305"/>
        <v>540360.45027799788</v>
      </c>
      <c r="IC35" s="51">
        <f t="shared" si="369"/>
        <v>540360.45027799788</v>
      </c>
      <c r="ID35" s="51">
        <f t="shared" si="370"/>
        <v>523224.14424303209</v>
      </c>
      <c r="IE35" s="51">
        <f t="shared" si="371"/>
        <v>512374.85489303083</v>
      </c>
      <c r="IF35" s="51">
        <f t="shared" si="372"/>
        <v>489802.37342192774</v>
      </c>
      <c r="IG35" s="51">
        <f t="shared" si="373"/>
        <v>506620.52923557244</v>
      </c>
      <c r="IH35" s="51">
        <f t="shared" si="374"/>
        <v>525173.59350764251</v>
      </c>
      <c r="II35" s="51">
        <f t="shared" si="375"/>
        <v>525139.22236574313</v>
      </c>
      <c r="IJ35" s="51">
        <f t="shared" si="376"/>
        <v>525572.18664776499</v>
      </c>
      <c r="IK35" s="51">
        <f t="shared" si="377"/>
        <v>563853.55558421242</v>
      </c>
      <c r="IL35" s="51">
        <f t="shared" si="378"/>
        <v>544194.0697055537</v>
      </c>
      <c r="IM35" s="51">
        <f t="shared" si="379"/>
        <v>562024.14283352357</v>
      </c>
      <c r="IN35" s="51">
        <f t="shared" si="380"/>
        <v>562237.06114143005</v>
      </c>
      <c r="IO35" s="51">
        <f t="shared" si="381"/>
        <v>562237.06114143005</v>
      </c>
      <c r="IP35" s="51">
        <f t="shared" si="382"/>
        <v>544406.9880134603</v>
      </c>
      <c r="IQ35" s="51">
        <f t="shared" si="383"/>
        <v>533118.46281425387</v>
      </c>
      <c r="IS35" s="51">
        <f t="shared" si="300"/>
        <v>4965185.2170619685</v>
      </c>
      <c r="IT35" s="51">
        <f t="shared" si="300"/>
        <v>5210267.9718590323</v>
      </c>
      <c r="IU35" s="51">
        <f t="shared" si="300"/>
        <v>5470562.4947119914</v>
      </c>
      <c r="IV35" s="51">
        <f t="shared" si="300"/>
        <v>5750392.1056071641</v>
      </c>
      <c r="IW35" s="51">
        <f t="shared" si="300"/>
        <v>6030751.3379891431</v>
      </c>
      <c r="IX35" s="51">
        <f t="shared" si="300"/>
        <v>6293717.1790709393</v>
      </c>
      <c r="IZ35" s="111">
        <f t="shared" si="301"/>
        <v>26137.464236958735</v>
      </c>
      <c r="JA35" s="111">
        <f t="shared" si="5"/>
        <v>27034.936299087905</v>
      </c>
      <c r="JB35" s="111">
        <f t="shared" si="6"/>
        <v>28024.988777824055</v>
      </c>
      <c r="JC35" s="111">
        <f t="shared" si="7"/>
        <v>28023.154620741672</v>
      </c>
      <c r="JD35" s="111">
        <f t="shared" si="8"/>
        <v>28046.259017639888</v>
      </c>
      <c r="JE35" s="111">
        <f t="shared" si="9"/>
        <v>30089.078664526929</v>
      </c>
      <c r="JF35" s="111">
        <f t="shared" si="10"/>
        <v>29039.983892934644</v>
      </c>
      <c r="JG35" s="111">
        <f t="shared" si="11"/>
        <v>29991.45518832426</v>
      </c>
      <c r="JH35" s="111">
        <f t="shared" si="12"/>
        <v>31491.862140933805</v>
      </c>
      <c r="JI35" s="111">
        <f t="shared" si="13"/>
        <v>31491.862140933805</v>
      </c>
      <c r="JJ35" s="111">
        <f t="shared" si="14"/>
        <v>30493.169162977403</v>
      </c>
      <c r="JK35" s="111">
        <f t="shared" si="15"/>
        <v>29860.879504543729</v>
      </c>
      <c r="JL35" s="111">
        <f t="shared" si="16"/>
        <v>27434.671042123708</v>
      </c>
      <c r="JM35" s="111">
        <f t="shared" si="17"/>
        <v>28376.684795668876</v>
      </c>
      <c r="JN35" s="111">
        <f t="shared" si="18"/>
        <v>29415.873747677408</v>
      </c>
      <c r="JO35" s="111">
        <f t="shared" si="19"/>
        <v>29413.948561066391</v>
      </c>
      <c r="JP35" s="111">
        <f t="shared" si="20"/>
        <v>29438.19963312077</v>
      </c>
      <c r="JQ35" s="111">
        <f t="shared" si="21"/>
        <v>31582.404767277822</v>
      </c>
      <c r="JR35" s="111">
        <f t="shared" si="22"/>
        <v>30481.243243355064</v>
      </c>
      <c r="JS35" s="111">
        <f t="shared" si="23"/>
        <v>31479.936221311473</v>
      </c>
      <c r="JT35" s="111">
        <f t="shared" si="24"/>
        <v>33034.117476922293</v>
      </c>
      <c r="JU35" s="111">
        <f t="shared" si="25"/>
        <v>33034.117476922293</v>
      </c>
      <c r="JV35" s="111">
        <f t="shared" si="26"/>
        <v>31986.51536912864</v>
      </c>
      <c r="JW35" s="111">
        <f t="shared" si="27"/>
        <v>31323.260501484867</v>
      </c>
      <c r="JX35" s="111">
        <f t="shared" si="28"/>
        <v>28778.232995254668</v>
      </c>
      <c r="JY35" s="111">
        <f t="shared" si="29"/>
        <v>29766.380119112389</v>
      </c>
      <c r="JZ35" s="111">
        <f t="shared" si="30"/>
        <v>30856.46141591663</v>
      </c>
      <c r="KA35" s="111">
        <f t="shared" si="31"/>
        <v>30854.441946874482</v>
      </c>
      <c r="KB35" s="111">
        <f t="shared" si="32"/>
        <v>30879.880670046852</v>
      </c>
      <c r="KC35" s="111">
        <f t="shared" si="33"/>
        <v>33129.0942598744</v>
      </c>
      <c r="KD35" s="111">
        <f t="shared" si="34"/>
        <v>31974.005399789206</v>
      </c>
      <c r="KE35" s="111">
        <f t="shared" si="35"/>
        <v>33021.607507582863</v>
      </c>
      <c r="KF35" s="111">
        <f t="shared" si="36"/>
        <v>34731.121994080022</v>
      </c>
      <c r="KG35" s="111">
        <f t="shared" si="37"/>
        <v>34731.121994080022</v>
      </c>
      <c r="KH35" s="111">
        <f t="shared" si="38"/>
        <v>33629.703237170448</v>
      </c>
      <c r="KI35" s="111">
        <f t="shared" si="39"/>
        <v>32932.376125665316</v>
      </c>
      <c r="KJ35" s="111">
        <f t="shared" si="40"/>
        <v>30256.607328181293</v>
      </c>
      <c r="KK35" s="111">
        <f t="shared" si="41"/>
        <v>31295.516823214042</v>
      </c>
      <c r="KL35" s="111">
        <f t="shared" si="42"/>
        <v>32441.596978956721</v>
      </c>
      <c r="KM35" s="111">
        <f t="shared" si="43"/>
        <v>32439.473767228268</v>
      </c>
      <c r="KN35" s="111">
        <f t="shared" si="44"/>
        <v>32466.219309877935</v>
      </c>
      <c r="KO35" s="111">
        <f t="shared" si="45"/>
        <v>34830.97785484638</v>
      </c>
      <c r="KP35" s="111">
        <f t="shared" si="46"/>
        <v>33616.550614837681</v>
      </c>
      <c r="KQ35" s="111">
        <f t="shared" si="47"/>
        <v>34717.969371747255</v>
      </c>
      <c r="KR35" s="111">
        <f t="shared" si="48"/>
        <v>36496.775722128186</v>
      </c>
      <c r="KS35" s="111">
        <f t="shared" si="49"/>
        <v>36496.775722128186</v>
      </c>
      <c r="KT35" s="111">
        <f t="shared" si="50"/>
        <v>35339.363262089442</v>
      </c>
      <c r="KU35" s="111">
        <f t="shared" si="51"/>
        <v>34606.585576476507</v>
      </c>
      <c r="KV35" s="111">
        <f t="shared" si="52"/>
        <v>31794.786588160245</v>
      </c>
      <c r="KW35" s="111">
        <f t="shared" si="53"/>
        <v>32886.511953158893</v>
      </c>
      <c r="KX35" s="111">
        <f t="shared" si="54"/>
        <v>34090.856299156469</v>
      </c>
      <c r="KY35" s="111">
        <f t="shared" si="55"/>
        <v>34088.625148021267</v>
      </c>
      <c r="KZ35" s="111">
        <f t="shared" si="56"/>
        <v>34116.730375137682</v>
      </c>
      <c r="LA35" s="111">
        <f t="shared" si="57"/>
        <v>36601.708034869218</v>
      </c>
      <c r="LB35" s="111">
        <f t="shared" si="58"/>
        <v>35325.541989413061</v>
      </c>
      <c r="LC35" s="111">
        <f t="shared" si="59"/>
        <v>36482.954449451805</v>
      </c>
      <c r="LD35" s="111">
        <f t="shared" si="60"/>
        <v>38167.268968291086</v>
      </c>
      <c r="LE35" s="111">
        <f t="shared" si="61"/>
        <v>38167.268968291086</v>
      </c>
      <c r="LF35" s="111">
        <f t="shared" si="62"/>
        <v>36956.880603963153</v>
      </c>
      <c r="LG35" s="111">
        <f t="shared" si="63"/>
        <v>36190.56296446293</v>
      </c>
      <c r="LH35" s="111">
        <f t="shared" si="64"/>
        <v>33250.065176687996</v>
      </c>
      <c r="LI35" s="111">
        <f t="shared" si="65"/>
        <v>34391.75988316437</v>
      </c>
      <c r="LJ35" s="111">
        <f t="shared" si="66"/>
        <v>35651.22825193483</v>
      </c>
      <c r="LK35" s="111">
        <f t="shared" si="67"/>
        <v>35648.894978822311</v>
      </c>
      <c r="LL35" s="111">
        <f t="shared" si="68"/>
        <v>35678.286609768948</v>
      </c>
      <c r="LM35" s="111">
        <f t="shared" si="69"/>
        <v>38277.004135976698</v>
      </c>
      <c r="LN35" s="111">
        <f t="shared" si="70"/>
        <v>36942.426718070878</v>
      </c>
      <c r="LO35" s="111">
        <f t="shared" si="71"/>
        <v>38152.815082398818</v>
      </c>
      <c r="LP35" s="111">
        <f t="shared" si="72"/>
        <v>39712.479189560399</v>
      </c>
      <c r="LQ35" s="111">
        <f t="shared" si="73"/>
        <v>39712.479189560399</v>
      </c>
      <c r="LR35" s="111">
        <f t="shared" si="74"/>
        <v>38453.087987910818</v>
      </c>
      <c r="LS35" s="111">
        <f t="shared" si="75"/>
        <v>37655.745811384411</v>
      </c>
      <c r="LT35" s="111">
        <f t="shared" si="76"/>
        <v>34596.201328362193</v>
      </c>
      <c r="LU35" s="111">
        <f t="shared" si="77"/>
        <v>35784.117794416969</v>
      </c>
      <c r="LV35" s="111">
        <f t="shared" si="78"/>
        <v>37094.57601520975</v>
      </c>
      <c r="LW35" s="111">
        <f t="shared" si="79"/>
        <v>37092.148279025598</v>
      </c>
      <c r="LX35" s="111">
        <f t="shared" si="80"/>
        <v>37122.729836571285</v>
      </c>
      <c r="LY35" s="111">
        <f t="shared" si="81"/>
        <v>39826.65700947983</v>
      </c>
      <c r="LZ35" s="111">
        <f t="shared" si="82"/>
        <v>38438.048933290949</v>
      </c>
      <c r="MA35" s="111">
        <f t="shared" si="83"/>
        <v>39697.440134940545</v>
      </c>
      <c r="MD35" s="111"/>
      <c r="ME35" s="111">
        <f t="shared" si="302"/>
        <v>24947.166487832506</v>
      </c>
      <c r="MF35" s="111">
        <f t="shared" si="84"/>
        <v>25860.762279051567</v>
      </c>
      <c r="MG35" s="111">
        <f t="shared" si="85"/>
        <v>25859.069764536533</v>
      </c>
      <c r="MH35" s="111">
        <f t="shared" si="86"/>
        <v>25880.389927071566</v>
      </c>
      <c r="MI35" s="111">
        <f t="shared" si="87"/>
        <v>27765.453064328733</v>
      </c>
      <c r="MJ35" s="111">
        <f t="shared" si="88"/>
        <v>26797.374514452127</v>
      </c>
      <c r="MK35" s="111">
        <f t="shared" si="89"/>
        <v>27675.368549721199</v>
      </c>
      <c r="ML35" s="111">
        <f t="shared" si="90"/>
        <v>29059.906749928261</v>
      </c>
      <c r="MM35" s="111">
        <f t="shared" si="91"/>
        <v>29059.906749928261</v>
      </c>
      <c r="MN35" s="111">
        <f t="shared" si="92"/>
        <v>28138.33772103626</v>
      </c>
      <c r="MO35" s="111">
        <f t="shared" si="93"/>
        <v>27554.876557933319</v>
      </c>
      <c r="MP35" s="111">
        <f t="shared" si="94"/>
        <v>25316.03176183064</v>
      </c>
      <c r="MQ35" s="111">
        <f t="shared" si="95"/>
        <v>27272.839897600312</v>
      </c>
      <c r="MR35" s="111">
        <f t="shared" si="96"/>
        <v>28271.604697490169</v>
      </c>
      <c r="MS35" s="111">
        <f t="shared" si="97"/>
        <v>28269.754400086043</v>
      </c>
      <c r="MT35" s="111">
        <f t="shared" si="98"/>
        <v>28293.062112394455</v>
      </c>
      <c r="MU35" s="111">
        <f t="shared" si="99"/>
        <v>30353.858281945722</v>
      </c>
      <c r="MV35" s="111">
        <f t="shared" si="100"/>
        <v>29295.531625410891</v>
      </c>
      <c r="MW35" s="111">
        <f t="shared" si="101"/>
        <v>30255.375733022083</v>
      </c>
      <c r="MX35" s="111">
        <f t="shared" si="102"/>
        <v>31749.09978364109</v>
      </c>
      <c r="MY35" s="111">
        <f t="shared" si="103"/>
        <v>31749.09978364109</v>
      </c>
      <c r="MZ35" s="111">
        <f t="shared" si="104"/>
        <v>30742.249097312648</v>
      </c>
      <c r="NA35" s="111">
        <f t="shared" si="105"/>
        <v>30104.794653750818</v>
      </c>
      <c r="NB35" s="111">
        <f t="shared" si="106"/>
        <v>27658.767987415249</v>
      </c>
      <c r="NC35" s="111">
        <f t="shared" si="107"/>
        <v>35532.283505460837</v>
      </c>
      <c r="ND35" s="111">
        <f t="shared" si="108"/>
        <v>36833.519246154043</v>
      </c>
      <c r="NE35" s="111">
        <f t="shared" si="109"/>
        <v>36831.108595404803</v>
      </c>
      <c r="NF35" s="111">
        <f t="shared" si="110"/>
        <v>36861.47493219687</v>
      </c>
      <c r="NG35" s="111">
        <f t="shared" si="111"/>
        <v>39546.372948626253</v>
      </c>
      <c r="NH35" s="111">
        <f t="shared" si="112"/>
        <v>38167.537339919036</v>
      </c>
      <c r="NI35" s="111">
        <f t="shared" si="113"/>
        <v>39418.065450696668</v>
      </c>
      <c r="NJ35" s="111">
        <f t="shared" si="114"/>
        <v>41458.72182704616</v>
      </c>
      <c r="NK35" s="111">
        <f t="shared" si="115"/>
        <v>41458.72182704616</v>
      </c>
      <c r="NL35" s="111">
        <f t="shared" si="116"/>
        <v>40143.952500976338</v>
      </c>
      <c r="NM35" s="111">
        <f t="shared" si="117"/>
        <v>39311.549483783958</v>
      </c>
      <c r="NN35" s="111">
        <f t="shared" si="118"/>
        <v>36117.470286823707</v>
      </c>
      <c r="NO35" s="111">
        <f t="shared" si="119"/>
        <v>36852.840724850641</v>
      </c>
      <c r="NP35" s="111">
        <f t="shared" si="120"/>
        <v>38202.436888291137</v>
      </c>
      <c r="NQ35" s="111">
        <f t="shared" si="121"/>
        <v>38199.936645713395</v>
      </c>
      <c r="NR35" s="111">
        <f t="shared" si="122"/>
        <v>38231.431547329354</v>
      </c>
      <c r="NS35" s="111">
        <f t="shared" si="123"/>
        <v>41016.113791202959</v>
      </c>
      <c r="NT35" s="111">
        <f t="shared" si="124"/>
        <v>39586.03376086575</v>
      </c>
      <c r="NU35" s="111">
        <f t="shared" si="125"/>
        <v>40883.0377454634</v>
      </c>
      <c r="NV35" s="111">
        <f t="shared" si="126"/>
        <v>42977.716912490781</v>
      </c>
      <c r="NW35" s="111">
        <f t="shared" si="127"/>
        <v>42977.716912490781</v>
      </c>
      <c r="NX35" s="111">
        <f t="shared" si="128"/>
        <v>41614.776102670825</v>
      </c>
      <c r="NY35" s="111">
        <f t="shared" si="129"/>
        <v>40751.874892661523</v>
      </c>
      <c r="NZ35" s="111">
        <f t="shared" si="130"/>
        <v>37440.768677286564</v>
      </c>
      <c r="OA35" s="111">
        <f t="shared" si="131"/>
        <v>25685.21925609438</v>
      </c>
      <c r="OB35" s="111">
        <f t="shared" si="132"/>
        <v>26625.843443628928</v>
      </c>
      <c r="OC35" s="111">
        <f t="shared" si="133"/>
        <v>26624.100856692898</v>
      </c>
      <c r="OD35" s="111">
        <f t="shared" si="134"/>
        <v>26646.051768414873</v>
      </c>
      <c r="OE35" s="111">
        <f t="shared" si="135"/>
        <v>28586.883807021204</v>
      </c>
      <c r="OF35" s="111">
        <f t="shared" si="136"/>
        <v>27590.165008402131</v>
      </c>
      <c r="OG35" s="111">
        <f t="shared" si="137"/>
        <v>28494.134175098003</v>
      </c>
      <c r="OH35" s="111">
        <f t="shared" si="138"/>
        <v>29809.627523076928</v>
      </c>
      <c r="OI35" s="111">
        <f t="shared" si="139"/>
        <v>29809.627523076928</v>
      </c>
      <c r="OJ35" s="111">
        <f t="shared" si="140"/>
        <v>28864.28280038121</v>
      </c>
      <c r="OK35" s="111">
        <f t="shared" si="141"/>
        <v>28265.768837623138</v>
      </c>
      <c r="OL35" s="111">
        <f t="shared" si="142"/>
        <v>25969.163758050236</v>
      </c>
      <c r="OM35" s="111">
        <f t="shared" si="143"/>
        <v>24651.81668582352</v>
      </c>
      <c r="ON35" s="111">
        <f t="shared" si="144"/>
        <v>25554.596405558692</v>
      </c>
      <c r="OO35" s="111">
        <f t="shared" si="145"/>
        <v>25552.923928743225</v>
      </c>
      <c r="OP35" s="111">
        <f t="shared" si="146"/>
        <v>25573.991681619362</v>
      </c>
      <c r="OQ35" s="111">
        <f t="shared" si="147"/>
        <v>27436.737533880056</v>
      </c>
      <c r="OR35" s="111">
        <f t="shared" si="148"/>
        <v>26480.120077517808</v>
      </c>
      <c r="OS35" s="111">
        <f t="shared" si="149"/>
        <v>27347.719530916896</v>
      </c>
      <c r="OT35" s="111">
        <f t="shared" si="150"/>
        <v>28465.67783813419</v>
      </c>
      <c r="OU35" s="111">
        <f t="shared" si="151"/>
        <v>28465.67783813419</v>
      </c>
      <c r="OV35" s="111">
        <f t="shared" si="152"/>
        <v>27562.953431349688</v>
      </c>
      <c r="OW35" s="111">
        <f t="shared" si="153"/>
        <v>26991.423121811014</v>
      </c>
      <c r="OX35" s="111">
        <f t="shared" si="154"/>
        <v>24798.359143875183</v>
      </c>
      <c r="OY35" s="111"/>
      <c r="PA35" s="51">
        <f t="shared" si="303"/>
        <v>431133.82973101601</v>
      </c>
      <c r="PB35" s="51">
        <f t="shared" si="155"/>
        <v>414318.37819039234</v>
      </c>
      <c r="PC35" s="51">
        <f t="shared" si="156"/>
        <v>428742.17984002462</v>
      </c>
      <c r="PD35" s="51">
        <f t="shared" si="157"/>
        <v>428893.08168978605</v>
      </c>
      <c r="PE35" s="51">
        <f t="shared" si="158"/>
        <v>427008.01855252887</v>
      </c>
      <c r="PF35" s="51">
        <f t="shared" si="159"/>
        <v>413553.98796728835</v>
      </c>
      <c r="PG35" s="51">
        <f t="shared" si="160"/>
        <v>403545.10920546768</v>
      </c>
      <c r="PH35" s="51">
        <f t="shared" si="161"/>
        <v>386786.3954693391</v>
      </c>
      <c r="PI35" s="51">
        <f t="shared" si="162"/>
        <v>401065.15009519109</v>
      </c>
      <c r="PJ35" s="51">
        <f t="shared" si="163"/>
        <v>417738.42550818156</v>
      </c>
      <c r="PK35" s="51">
        <f t="shared" si="164"/>
        <v>418292.70528499986</v>
      </c>
      <c r="PL35" s="51">
        <f t="shared" si="165"/>
        <v>420899.14036943455</v>
      </c>
      <c r="PM35" s="51">
        <f t="shared" si="166"/>
        <v>451443.53390179155</v>
      </c>
      <c r="PN35" s="51">
        <f t="shared" si="167"/>
        <v>433753.70154121093</v>
      </c>
      <c r="PO35" s="51">
        <f t="shared" si="168"/>
        <v>448893.43270833121</v>
      </c>
      <c r="PP35" s="51">
        <f t="shared" si="169"/>
        <v>449050.89441614447</v>
      </c>
      <c r="PQ35" s="51">
        <f t="shared" si="170"/>
        <v>446990.09824659314</v>
      </c>
      <c r="PR35" s="51">
        <f t="shared" si="171"/>
        <v>432910.54403341189</v>
      </c>
      <c r="PS35" s="51">
        <f t="shared" si="172"/>
        <v>422366.64783392719</v>
      </c>
      <c r="PT35" s="51">
        <f t="shared" si="173"/>
        <v>404462.50111750746</v>
      </c>
      <c r="PU35" s="51">
        <f t="shared" si="174"/>
        <v>419440.53117567394</v>
      </c>
      <c r="PV35" s="51">
        <f t="shared" si="175"/>
        <v>436970.49874933128</v>
      </c>
      <c r="PW35" s="51">
        <f t="shared" si="176"/>
        <v>437577.3427025273</v>
      </c>
      <c r="PX35" s="51">
        <f t="shared" si="177"/>
        <v>440408.96170741023</v>
      </c>
      <c r="PY35" s="51">
        <f t="shared" si="178"/>
        <v>466628.33371825068</v>
      </c>
      <c r="PZ35" s="51">
        <f t="shared" si="179"/>
        <v>447818.61644834303</v>
      </c>
      <c r="QA35" s="51">
        <f t="shared" si="180"/>
        <v>463700.25750991842</v>
      </c>
      <c r="QB35" s="51">
        <f t="shared" si="181"/>
        <v>463859.51343915204</v>
      </c>
      <c r="QC35" s="51">
        <f t="shared" si="182"/>
        <v>461174.61542272271</v>
      </c>
      <c r="QD35" s="51">
        <f t="shared" si="183"/>
        <v>446674.22062060388</v>
      </c>
      <c r="QE35" s="51">
        <f t="shared" si="184"/>
        <v>435370.27930450271</v>
      </c>
      <c r="QF35" s="51">
        <f t="shared" si="185"/>
        <v>417161.62232819409</v>
      </c>
      <c r="QG35" s="51">
        <f t="shared" si="186"/>
        <v>432909.09278944042</v>
      </c>
      <c r="QH35" s="51">
        <f t="shared" si="187"/>
        <v>451595.79247620987</v>
      </c>
      <c r="QI35" s="51">
        <f t="shared" si="188"/>
        <v>452396.01250331831</v>
      </c>
      <c r="QJ35" s="51">
        <f t="shared" si="189"/>
        <v>455995.49240636447</v>
      </c>
      <c r="QK35" s="51">
        <f t="shared" si="190"/>
        <v>491104.40437495534</v>
      </c>
      <c r="QL35" s="51">
        <f t="shared" si="191"/>
        <v>471346.89377738303</v>
      </c>
      <c r="QM35" s="51">
        <f t="shared" si="192"/>
        <v>488044.36063911708</v>
      </c>
      <c r="QN35" s="51">
        <f t="shared" si="193"/>
        <v>488212.22913986043</v>
      </c>
      <c r="QO35" s="51">
        <f t="shared" si="194"/>
        <v>485427.54689598683</v>
      </c>
      <c r="QP35" s="51">
        <f t="shared" si="195"/>
        <v>470162.66030716774</v>
      </c>
      <c r="QQ35" s="51">
        <f t="shared" si="196"/>
        <v>458295.78652856348</v>
      </c>
      <c r="QR35" s="51">
        <f t="shared" si="197"/>
        <v>438957.87517958425</v>
      </c>
      <c r="QS35" s="51">
        <f t="shared" si="198"/>
        <v>455505.91234673688</v>
      </c>
      <c r="QT35" s="51">
        <f t="shared" si="199"/>
        <v>475123.934185697</v>
      </c>
      <c r="QU35" s="51">
        <f t="shared" si="200"/>
        <v>475953.01629330695</v>
      </c>
      <c r="QV35" s="51">
        <f t="shared" si="201"/>
        <v>479690.13289355033</v>
      </c>
      <c r="QW35" s="51">
        <f t="shared" si="202"/>
        <v>529112.20907244238</v>
      </c>
      <c r="QX35" s="51">
        <f t="shared" si="203"/>
        <v>508827.85263435898</v>
      </c>
      <c r="QY35" s="51">
        <f t="shared" si="204"/>
        <v>526373.29716365156</v>
      </c>
      <c r="QZ35" s="51">
        <f t="shared" si="205"/>
        <v>526560.84485045879</v>
      </c>
      <c r="RA35" s="51">
        <f t="shared" si="206"/>
        <v>524620.0128118525</v>
      </c>
      <c r="RB35" s="51">
        <f t="shared" si="207"/>
        <v>508073.02966811502</v>
      </c>
      <c r="RC35" s="51">
        <f t="shared" si="208"/>
        <v>496061.84181295551</v>
      </c>
      <c r="RD35" s="51">
        <f t="shared" si="209"/>
        <v>474184.62963587447</v>
      </c>
      <c r="RE35" s="51">
        <f t="shared" si="210"/>
        <v>491490.08670596447</v>
      </c>
      <c r="RF35" s="51">
        <f t="shared" si="211"/>
        <v>511526.065433754</v>
      </c>
      <c r="RG35" s="51">
        <f t="shared" si="212"/>
        <v>512089.21236060263</v>
      </c>
      <c r="RH35" s="51">
        <f t="shared" si="213"/>
        <v>514831.32673848589</v>
      </c>
      <c r="RI35" s="51">
        <f t="shared" si="214"/>
        <v>555539.23446757707</v>
      </c>
      <c r="RJ35" s="51">
        <f t="shared" si="215"/>
        <v>534407.34088643105</v>
      </c>
      <c r="RK35" s="51">
        <f t="shared" si="216"/>
        <v>552755.70776254032</v>
      </c>
      <c r="RL35" s="51">
        <f t="shared" si="217"/>
        <v>552953.72756466968</v>
      </c>
      <c r="RM35" s="51">
        <f t="shared" si="218"/>
        <v>551090.98171240895</v>
      </c>
      <c r="RN35" s="51">
        <f t="shared" si="219"/>
        <v>533700.90476947743</v>
      </c>
      <c r="RO35" s="51">
        <f t="shared" si="220"/>
        <v>521217.69832657685</v>
      </c>
      <c r="RP35" s="51">
        <f t="shared" si="221"/>
        <v>495932.89691215573</v>
      </c>
      <c r="RQ35" s="51">
        <f t="shared" si="222"/>
        <v>513938.96919185523</v>
      </c>
      <c r="RR35" s="51">
        <f t="shared" si="223"/>
        <v>534705.21609150257</v>
      </c>
      <c r="RS35" s="51">
        <f t="shared" si="224"/>
        <v>535239.94752295769</v>
      </c>
      <c r="RT35" s="51">
        <f t="shared" si="225"/>
        <v>537896.55734046106</v>
      </c>
      <c r="RU35" s="51"/>
      <c r="RV35" s="51">
        <f t="shared" si="384"/>
        <v>4991976.4019036498</v>
      </c>
      <c r="RW35" s="51">
        <f t="shared" si="384"/>
        <v>5224268.6881338609</v>
      </c>
      <c r="RX35" s="51">
        <f t="shared" si="384"/>
        <v>5395283.8489670204</v>
      </c>
      <c r="RY35" s="51">
        <f t="shared" si="384"/>
        <v>5677824.7525619082</v>
      </c>
      <c r="RZ35" s="51">
        <f t="shared" si="384"/>
        <v>6123750.4088885169</v>
      </c>
      <c r="SA35" s="51">
        <f t="shared" si="384"/>
        <v>6419379.1825486133</v>
      </c>
    </row>
    <row r="36" spans="1:495" x14ac:dyDescent="0.3">
      <c r="A36" s="1">
        <v>304700</v>
      </c>
      <c r="B36" s="1" t="s">
        <v>209</v>
      </c>
      <c r="C36" s="1" t="s">
        <v>167</v>
      </c>
      <c r="D36" s="44">
        <v>0</v>
      </c>
      <c r="E36" s="1" t="s">
        <v>174</v>
      </c>
      <c r="F36" s="107">
        <f>VLOOKUP(A36,Auxiliar_OPEX_CustosUnit!$A$4:$E$129,COLUMN(Auxiliar_OPEX_CustosUnit!$E$3),0)</f>
        <v>0</v>
      </c>
      <c r="G36" s="107">
        <f>INDEX(Auxiliar_OPEX_Drivers!$B$76:$I$84,MATCH($E36,Auxiliar_OPEX_Drivers!$B$76:$B$84,0),MATCH(YEAR(G$2),Auxiliar_OPEX_Drivers!$B$76:$I$76,0))*$F36</f>
        <v>0</v>
      </c>
      <c r="H36" s="107">
        <f>INDEX(Auxiliar_OPEX_Drivers!$B$76:$I$84,MATCH($E36,Auxiliar_OPEX_Drivers!$B$76:$B$84,0),MATCH(YEAR(H$2),Auxiliar_OPEX_Drivers!$B$76:$I$76,0))*$F36</f>
        <v>0</v>
      </c>
      <c r="I36" s="107">
        <f>INDEX(Auxiliar_OPEX_Drivers!$B$76:$I$84,MATCH($E36,Auxiliar_OPEX_Drivers!$B$76:$B$84,0),MATCH(YEAR(I$2),Auxiliar_OPEX_Drivers!$B$76:$I$76,0))*$F36</f>
        <v>0</v>
      </c>
      <c r="J36" s="107">
        <f>INDEX(Auxiliar_OPEX_Drivers!$B$76:$I$84,MATCH($E36,Auxiliar_OPEX_Drivers!$B$76:$B$84,0),MATCH(YEAR(J$2),Auxiliar_OPEX_Drivers!$B$76:$I$76,0))*$F36</f>
        <v>0</v>
      </c>
      <c r="K36" s="107">
        <f>INDEX(Auxiliar_OPEX_Drivers!$B$76:$I$84,MATCH($E36,Auxiliar_OPEX_Drivers!$B$76:$B$84,0),MATCH(YEAR(K$2),Auxiliar_OPEX_Drivers!$B$76:$I$76,0))*$F36</f>
        <v>0</v>
      </c>
      <c r="L36" s="107">
        <f>INDEX(Auxiliar_OPEX_Drivers!$B$76:$I$84,MATCH($E36,Auxiliar_OPEX_Drivers!$B$76:$B$84,0),MATCH(YEAR(L$2),Auxiliar_OPEX_Drivers!$B$76:$I$76,0))*$F36</f>
        <v>0</v>
      </c>
      <c r="M36" s="107">
        <f>INDEX(Auxiliar_OPEX_Drivers!$B$76:$I$84,MATCH($E36,Auxiliar_OPEX_Drivers!$B$76:$B$84,0),MATCH(YEAR(M$2),Auxiliar_OPEX_Drivers!$B$76:$I$76,0))*$F36</f>
        <v>0</v>
      </c>
      <c r="N36" s="107">
        <f>INDEX(Auxiliar_OPEX_Drivers!$B$76:$I$84,MATCH($E36,Auxiliar_OPEX_Drivers!$B$76:$B$84,0),MATCH(YEAR(N$2),Auxiliar_OPEX_Drivers!$B$76:$I$76,0))*$F36</f>
        <v>0</v>
      </c>
      <c r="O36" s="107">
        <f>INDEX(Auxiliar_OPEX_Drivers!$B$76:$I$84,MATCH($E36,Auxiliar_OPEX_Drivers!$B$76:$B$84,0),MATCH(YEAR(O$2),Auxiliar_OPEX_Drivers!$B$76:$I$76,0))*$F36</f>
        <v>0</v>
      </c>
      <c r="P36" s="107">
        <f>INDEX(Auxiliar_OPEX_Drivers!$B$76:$I$84,MATCH($E36,Auxiliar_OPEX_Drivers!$B$76:$B$84,0),MATCH(YEAR(P$2),Auxiliar_OPEX_Drivers!$B$76:$I$76,0))*$F36</f>
        <v>0</v>
      </c>
      <c r="Q36" s="107">
        <f>INDEX(Auxiliar_OPEX_Drivers!$B$76:$I$84,MATCH($E36,Auxiliar_OPEX_Drivers!$B$76:$B$84,0),MATCH(YEAR(Q$2),Auxiliar_OPEX_Drivers!$B$76:$I$76,0))*$F36</f>
        <v>0</v>
      </c>
      <c r="R36" s="107">
        <f>INDEX(Auxiliar_OPEX_Drivers!$B$76:$I$84,MATCH($E36,Auxiliar_OPEX_Drivers!$B$76:$B$84,0),MATCH(YEAR(R$2),Auxiliar_OPEX_Drivers!$B$76:$I$76,0))*$F36</f>
        <v>0</v>
      </c>
      <c r="S36" s="107">
        <f>INDEX(Auxiliar_OPEX_Drivers!$B$76:$I$84,MATCH($E36,Auxiliar_OPEX_Drivers!$B$76:$B$84,0),MATCH(YEAR(S$2),Auxiliar_OPEX_Drivers!$B$76:$I$76,0))*$F36</f>
        <v>0</v>
      </c>
      <c r="T36" s="107">
        <f>INDEX(Auxiliar_OPEX_Drivers!$B$76:$I$84,MATCH($E36,Auxiliar_OPEX_Drivers!$B$76:$B$84,0),MATCH(YEAR(T$2),Auxiliar_OPEX_Drivers!$B$76:$I$76,0))*$F36</f>
        <v>0</v>
      </c>
      <c r="U36" s="107">
        <f>INDEX(Auxiliar_OPEX_Drivers!$B$76:$I$84,MATCH($E36,Auxiliar_OPEX_Drivers!$B$76:$B$84,0),MATCH(YEAR(U$2),Auxiliar_OPEX_Drivers!$B$76:$I$76,0))*$F36</f>
        <v>0</v>
      </c>
      <c r="V36" s="107">
        <f>INDEX(Auxiliar_OPEX_Drivers!$B$76:$I$84,MATCH($E36,Auxiliar_OPEX_Drivers!$B$76:$B$84,0),MATCH(YEAR(V$2),Auxiliar_OPEX_Drivers!$B$76:$I$76,0))*$F36</f>
        <v>0</v>
      </c>
      <c r="W36" s="107">
        <f>INDEX(Auxiliar_OPEX_Drivers!$B$76:$I$84,MATCH($E36,Auxiliar_OPEX_Drivers!$B$76:$B$84,0),MATCH(YEAR(W$2),Auxiliar_OPEX_Drivers!$B$76:$I$76,0))*$F36</f>
        <v>0</v>
      </c>
      <c r="X36" s="107">
        <f>INDEX(Auxiliar_OPEX_Drivers!$B$76:$I$84,MATCH($E36,Auxiliar_OPEX_Drivers!$B$76:$B$84,0),MATCH(YEAR(X$2),Auxiliar_OPEX_Drivers!$B$76:$I$76,0))*$F36</f>
        <v>0</v>
      </c>
      <c r="Y36" s="107">
        <f>INDEX(Auxiliar_OPEX_Drivers!$B$76:$I$84,MATCH($E36,Auxiliar_OPEX_Drivers!$B$76:$B$84,0),MATCH(YEAR(Y$2),Auxiliar_OPEX_Drivers!$B$76:$I$76,0))*$F36</f>
        <v>0</v>
      </c>
      <c r="Z36" s="107">
        <f>INDEX(Auxiliar_OPEX_Drivers!$B$76:$I$84,MATCH($E36,Auxiliar_OPEX_Drivers!$B$76:$B$84,0),MATCH(YEAR(Z$2),Auxiliar_OPEX_Drivers!$B$76:$I$76,0))*$F36</f>
        <v>0</v>
      </c>
      <c r="AA36" s="107">
        <f>INDEX(Auxiliar_OPEX_Drivers!$B$76:$I$84,MATCH($E36,Auxiliar_OPEX_Drivers!$B$76:$B$84,0),MATCH(YEAR(AA$2),Auxiliar_OPEX_Drivers!$B$76:$I$76,0))*$F36</f>
        <v>0</v>
      </c>
      <c r="AB36" s="107">
        <f>INDEX(Auxiliar_OPEX_Drivers!$B$76:$I$84,MATCH($E36,Auxiliar_OPEX_Drivers!$B$76:$B$84,0),MATCH(YEAR(AB$2),Auxiliar_OPEX_Drivers!$B$76:$I$76,0))*$F36</f>
        <v>0</v>
      </c>
      <c r="AC36" s="107">
        <f>INDEX(Auxiliar_OPEX_Drivers!$B$76:$I$84,MATCH($E36,Auxiliar_OPEX_Drivers!$B$76:$B$84,0),MATCH(YEAR(AC$2),Auxiliar_OPEX_Drivers!$B$76:$I$76,0))*$F36</f>
        <v>0</v>
      </c>
      <c r="AD36" s="107">
        <f>INDEX(Auxiliar_OPEX_Drivers!$B$76:$I$84,MATCH($E36,Auxiliar_OPEX_Drivers!$B$76:$B$84,0),MATCH(YEAR(AD$2),Auxiliar_OPEX_Drivers!$B$76:$I$76,0))*$F36</f>
        <v>0</v>
      </c>
      <c r="AE36" s="107">
        <f>INDEX(Auxiliar_OPEX_Drivers!$B$76:$I$84,MATCH($E36,Auxiliar_OPEX_Drivers!$B$76:$B$84,0),MATCH(YEAR(AE$2),Auxiliar_OPEX_Drivers!$B$76:$I$76,0))*$F36</f>
        <v>0</v>
      </c>
      <c r="AF36" s="107">
        <f>INDEX(Auxiliar_OPEX_Drivers!$B$76:$I$84,MATCH($E36,Auxiliar_OPEX_Drivers!$B$76:$B$84,0),MATCH(YEAR(AF$2),Auxiliar_OPEX_Drivers!$B$76:$I$76,0))*$F36</f>
        <v>0</v>
      </c>
      <c r="AG36" s="107">
        <f>INDEX(Auxiliar_OPEX_Drivers!$B$76:$I$84,MATCH($E36,Auxiliar_OPEX_Drivers!$B$76:$B$84,0),MATCH(YEAR(AG$2),Auxiliar_OPEX_Drivers!$B$76:$I$76,0))*$F36</f>
        <v>0</v>
      </c>
      <c r="AH36" s="107">
        <f>INDEX(Auxiliar_OPEX_Drivers!$B$76:$I$84,MATCH($E36,Auxiliar_OPEX_Drivers!$B$76:$B$84,0),MATCH(YEAR(AH$2),Auxiliar_OPEX_Drivers!$B$76:$I$76,0))*$F36</f>
        <v>0</v>
      </c>
      <c r="AI36" s="107">
        <f>INDEX(Auxiliar_OPEX_Drivers!$B$76:$I$84,MATCH($E36,Auxiliar_OPEX_Drivers!$B$76:$B$84,0),MATCH(YEAR(AI$2),Auxiliar_OPEX_Drivers!$B$76:$I$76,0))*$F36</f>
        <v>0</v>
      </c>
      <c r="AJ36" s="107">
        <f>INDEX(Auxiliar_OPEX_Drivers!$B$76:$I$84,MATCH($E36,Auxiliar_OPEX_Drivers!$B$76:$B$84,0),MATCH(YEAR(AJ$2),Auxiliar_OPEX_Drivers!$B$76:$I$76,0))*$F36</f>
        <v>0</v>
      </c>
      <c r="AK36" s="107">
        <f>INDEX(Auxiliar_OPEX_Drivers!$B$76:$I$84,MATCH($E36,Auxiliar_OPEX_Drivers!$B$76:$B$84,0),MATCH(YEAR(AK$2),Auxiliar_OPEX_Drivers!$B$76:$I$76,0))*$F36</f>
        <v>0</v>
      </c>
      <c r="AL36" s="107">
        <f>INDEX(Auxiliar_OPEX_Drivers!$B$76:$I$84,MATCH($E36,Auxiliar_OPEX_Drivers!$B$76:$B$84,0),MATCH(YEAR(AL$2),Auxiliar_OPEX_Drivers!$B$76:$I$76,0))*$F36</f>
        <v>0</v>
      </c>
      <c r="AM36" s="107">
        <f>INDEX(Auxiliar_OPEX_Drivers!$B$76:$I$84,MATCH($E36,Auxiliar_OPEX_Drivers!$B$76:$B$84,0),MATCH(YEAR(AM$2),Auxiliar_OPEX_Drivers!$B$76:$I$76,0))*$F36</f>
        <v>0</v>
      </c>
      <c r="AN36" s="107">
        <f>INDEX(Auxiliar_OPEX_Drivers!$B$76:$I$84,MATCH($E36,Auxiliar_OPEX_Drivers!$B$76:$B$84,0),MATCH(YEAR(AN$2),Auxiliar_OPEX_Drivers!$B$76:$I$76,0))*$F36</f>
        <v>0</v>
      </c>
      <c r="AO36" s="107">
        <f>INDEX(Auxiliar_OPEX_Drivers!$B$76:$I$84,MATCH($E36,Auxiliar_OPEX_Drivers!$B$76:$B$84,0),MATCH(YEAR(AO$2),Auxiliar_OPEX_Drivers!$B$76:$I$76,0))*$F36</f>
        <v>0</v>
      </c>
      <c r="AP36" s="107">
        <f>INDEX(Auxiliar_OPEX_Drivers!$B$76:$I$84,MATCH($E36,Auxiliar_OPEX_Drivers!$B$76:$B$84,0),MATCH(YEAR(AP$2),Auxiliar_OPEX_Drivers!$B$76:$I$76,0))*$F36</f>
        <v>0</v>
      </c>
      <c r="AQ36" s="107">
        <f>INDEX(Auxiliar_OPEX_Drivers!$B$76:$I$84,MATCH($E36,Auxiliar_OPEX_Drivers!$B$76:$B$84,0),MATCH(YEAR(AQ$2),Auxiliar_OPEX_Drivers!$B$76:$I$76,0))*$F36</f>
        <v>0</v>
      </c>
      <c r="AR36" s="107">
        <f>INDEX(Auxiliar_OPEX_Drivers!$B$76:$I$84,MATCH($E36,Auxiliar_OPEX_Drivers!$B$76:$B$84,0),MATCH(YEAR(AR$2),Auxiliar_OPEX_Drivers!$B$76:$I$76,0))*$F36</f>
        <v>0</v>
      </c>
      <c r="AS36" s="107">
        <f>INDEX(Auxiliar_OPEX_Drivers!$B$76:$I$84,MATCH($E36,Auxiliar_OPEX_Drivers!$B$76:$B$84,0),MATCH(YEAR(AS$2),Auxiliar_OPEX_Drivers!$B$76:$I$76,0))*$F36</f>
        <v>0</v>
      </c>
      <c r="AT36" s="107">
        <f>INDEX(Auxiliar_OPEX_Drivers!$B$76:$I$84,MATCH($E36,Auxiliar_OPEX_Drivers!$B$76:$B$84,0),MATCH(YEAR(AT$2),Auxiliar_OPEX_Drivers!$B$76:$I$76,0))*$F36</f>
        <v>0</v>
      </c>
      <c r="AU36" s="107">
        <f>INDEX(Auxiliar_OPEX_Drivers!$B$76:$I$84,MATCH($E36,Auxiliar_OPEX_Drivers!$B$76:$B$84,0),MATCH(YEAR(AU$2),Auxiliar_OPEX_Drivers!$B$76:$I$76,0))*$F36</f>
        <v>0</v>
      </c>
      <c r="AV36" s="107">
        <f>INDEX(Auxiliar_OPEX_Drivers!$B$76:$I$84,MATCH($E36,Auxiliar_OPEX_Drivers!$B$76:$B$84,0),MATCH(YEAR(AV$2),Auxiliar_OPEX_Drivers!$B$76:$I$76,0))*$F36</f>
        <v>0</v>
      </c>
      <c r="AW36" s="107">
        <f>INDEX(Auxiliar_OPEX_Drivers!$B$76:$I$84,MATCH($E36,Auxiliar_OPEX_Drivers!$B$76:$B$84,0),MATCH(YEAR(AW$2),Auxiliar_OPEX_Drivers!$B$76:$I$76,0))*$F36</f>
        <v>0</v>
      </c>
      <c r="AX36" s="107">
        <f>INDEX(Auxiliar_OPEX_Drivers!$B$76:$I$84,MATCH($E36,Auxiliar_OPEX_Drivers!$B$76:$B$84,0),MATCH(YEAR(AX$2),Auxiliar_OPEX_Drivers!$B$76:$I$76,0))*$F36</f>
        <v>0</v>
      </c>
      <c r="AY36" s="107">
        <f>INDEX(Auxiliar_OPEX_Drivers!$B$76:$I$84,MATCH($E36,Auxiliar_OPEX_Drivers!$B$76:$B$84,0),MATCH(YEAR(AY$2),Auxiliar_OPEX_Drivers!$B$76:$I$76,0))*$F36</f>
        <v>0</v>
      </c>
      <c r="AZ36" s="107">
        <f>INDEX(Auxiliar_OPEX_Drivers!$B$76:$I$84,MATCH($E36,Auxiliar_OPEX_Drivers!$B$76:$B$84,0),MATCH(YEAR(AZ$2),Auxiliar_OPEX_Drivers!$B$76:$I$76,0))*$F36</f>
        <v>0</v>
      </c>
      <c r="BA36" s="107">
        <f>INDEX(Auxiliar_OPEX_Drivers!$B$76:$I$84,MATCH($E36,Auxiliar_OPEX_Drivers!$B$76:$B$84,0),MATCH(YEAR(BA$2),Auxiliar_OPEX_Drivers!$B$76:$I$76,0))*$F36</f>
        <v>0</v>
      </c>
      <c r="BB36" s="107">
        <f>INDEX(Auxiliar_OPEX_Drivers!$B$76:$I$84,MATCH($E36,Auxiliar_OPEX_Drivers!$B$76:$B$84,0),MATCH(YEAR(BB$2),Auxiliar_OPEX_Drivers!$B$76:$I$76,0))*$F36</f>
        <v>0</v>
      </c>
      <c r="BC36" s="107">
        <f>INDEX(Auxiliar_OPEX_Drivers!$B$76:$I$84,MATCH($E36,Auxiliar_OPEX_Drivers!$B$76:$B$84,0),MATCH(YEAR(BC$2),Auxiliar_OPEX_Drivers!$B$76:$I$76,0))*$F36</f>
        <v>0</v>
      </c>
      <c r="BD36" s="107">
        <f>INDEX(Auxiliar_OPEX_Drivers!$B$76:$I$84,MATCH($E36,Auxiliar_OPEX_Drivers!$B$76:$B$84,0),MATCH(YEAR(BD$2),Auxiliar_OPEX_Drivers!$B$76:$I$76,0))*$F36</f>
        <v>0</v>
      </c>
      <c r="BE36" s="107">
        <f>INDEX(Auxiliar_OPEX_Drivers!$B$76:$I$84,MATCH($E36,Auxiliar_OPEX_Drivers!$B$76:$B$84,0),MATCH(YEAR(BE$2),Auxiliar_OPEX_Drivers!$B$76:$I$76,0))*$F36</f>
        <v>0</v>
      </c>
      <c r="BF36" s="107">
        <f>INDEX(Auxiliar_OPEX_Drivers!$B$76:$I$84,MATCH($E36,Auxiliar_OPEX_Drivers!$B$76:$B$84,0),MATCH(YEAR(BF$2),Auxiliar_OPEX_Drivers!$B$76:$I$76,0))*$F36</f>
        <v>0</v>
      </c>
      <c r="BG36" s="107">
        <f>INDEX(Auxiliar_OPEX_Drivers!$B$76:$I$84,MATCH($E36,Auxiliar_OPEX_Drivers!$B$76:$B$84,0),MATCH(YEAR(BG$2),Auxiliar_OPEX_Drivers!$B$76:$I$76,0))*$F36</f>
        <v>0</v>
      </c>
      <c r="BH36" s="107">
        <f>INDEX(Auxiliar_OPEX_Drivers!$B$76:$I$84,MATCH($E36,Auxiliar_OPEX_Drivers!$B$76:$B$84,0),MATCH(YEAR(BH$2),Auxiliar_OPEX_Drivers!$B$76:$I$76,0))*$F36</f>
        <v>0</v>
      </c>
      <c r="BI36" s="107">
        <f>INDEX(Auxiliar_OPEX_Drivers!$B$76:$I$84,MATCH($E36,Auxiliar_OPEX_Drivers!$B$76:$B$84,0),MATCH(YEAR(BI$2),Auxiliar_OPEX_Drivers!$B$76:$I$76,0))*$F36</f>
        <v>0</v>
      </c>
      <c r="BJ36" s="107">
        <f>INDEX(Auxiliar_OPEX_Drivers!$B$76:$I$84,MATCH($E36,Auxiliar_OPEX_Drivers!$B$76:$B$84,0),MATCH(YEAR(BJ$2),Auxiliar_OPEX_Drivers!$B$76:$I$76,0))*$F36</f>
        <v>0</v>
      </c>
      <c r="BK36" s="107">
        <f>INDEX(Auxiliar_OPEX_Drivers!$B$76:$I$84,MATCH($E36,Auxiliar_OPEX_Drivers!$B$76:$B$84,0),MATCH(YEAR(BK$2),Auxiliar_OPEX_Drivers!$B$76:$I$76,0))*$F36</f>
        <v>0</v>
      </c>
      <c r="BL36" s="107">
        <f>INDEX(Auxiliar_OPEX_Drivers!$B$76:$I$84,MATCH($E36,Auxiliar_OPEX_Drivers!$B$76:$B$84,0),MATCH(YEAR(BL$2),Auxiliar_OPEX_Drivers!$B$76:$I$76,0))*$F36</f>
        <v>0</v>
      </c>
      <c r="BM36" s="107">
        <f>INDEX(Auxiliar_OPEX_Drivers!$B$76:$I$84,MATCH($E36,Auxiliar_OPEX_Drivers!$B$76:$B$84,0),MATCH(YEAR(BM$2),Auxiliar_OPEX_Drivers!$B$76:$I$76,0))*$F36</f>
        <v>0</v>
      </c>
      <c r="BN36" s="107">
        <f>INDEX(Auxiliar_OPEX_Drivers!$B$76:$I$84,MATCH($E36,Auxiliar_OPEX_Drivers!$B$76:$B$84,0),MATCH(YEAR(BN$2),Auxiliar_OPEX_Drivers!$B$76:$I$76,0))*$F36</f>
        <v>0</v>
      </c>
      <c r="BO36" s="107">
        <f>INDEX(Auxiliar_OPEX_Drivers!$B$76:$I$84,MATCH($E36,Auxiliar_OPEX_Drivers!$B$76:$B$84,0),MATCH(YEAR(BO$2),Auxiliar_OPEX_Drivers!$B$76:$I$76,0))*$F36</f>
        <v>0</v>
      </c>
      <c r="BP36" s="107">
        <f>INDEX(Auxiliar_OPEX_Drivers!$B$76:$I$84,MATCH($E36,Auxiliar_OPEX_Drivers!$B$76:$B$84,0),MATCH(YEAR(BP$2),Auxiliar_OPEX_Drivers!$B$76:$I$76,0))*$F36</f>
        <v>0</v>
      </c>
      <c r="BQ36" s="107">
        <f>INDEX(Auxiliar_OPEX_Drivers!$B$76:$I$84,MATCH($E36,Auxiliar_OPEX_Drivers!$B$76:$B$84,0),MATCH(YEAR(BQ$2),Auxiliar_OPEX_Drivers!$B$76:$I$76,0))*$F36</f>
        <v>0</v>
      </c>
      <c r="BR36" s="107">
        <f>INDEX(Auxiliar_OPEX_Drivers!$B$76:$I$84,MATCH($E36,Auxiliar_OPEX_Drivers!$B$76:$B$84,0),MATCH(YEAR(BR$2),Auxiliar_OPEX_Drivers!$B$76:$I$76,0))*$F36</f>
        <v>0</v>
      </c>
      <c r="BS36" s="107">
        <f>INDEX(Auxiliar_OPEX_Drivers!$B$76:$I$84,MATCH($E36,Auxiliar_OPEX_Drivers!$B$76:$B$84,0),MATCH(YEAR(BS$2),Auxiliar_OPEX_Drivers!$B$76:$I$76,0))*$F36</f>
        <v>0</v>
      </c>
      <c r="BT36" s="107">
        <f>INDEX(Auxiliar_OPEX_Drivers!$B$76:$I$84,MATCH($E36,Auxiliar_OPEX_Drivers!$B$76:$B$84,0),MATCH(YEAR(BT$2),Auxiliar_OPEX_Drivers!$B$76:$I$76,0))*$F36</f>
        <v>0</v>
      </c>
      <c r="BU36" s="107">
        <f>INDEX(Auxiliar_OPEX_Drivers!$B$76:$I$84,MATCH($E36,Auxiliar_OPEX_Drivers!$B$76:$B$84,0),MATCH(YEAR(BU$2),Auxiliar_OPEX_Drivers!$B$76:$I$76,0))*$F36</f>
        <v>0</v>
      </c>
      <c r="BV36" s="107">
        <f>INDEX(Auxiliar_OPEX_Drivers!$B$76:$I$84,MATCH($E36,Auxiliar_OPEX_Drivers!$B$76:$B$84,0),MATCH(YEAR(BV$2),Auxiliar_OPEX_Drivers!$B$76:$I$76,0))*$F36</f>
        <v>0</v>
      </c>
      <c r="BW36" s="107">
        <f>INDEX(Auxiliar_OPEX_Drivers!$B$76:$I$84,MATCH($E36,Auxiliar_OPEX_Drivers!$B$76:$B$84,0),MATCH(YEAR(BW$2),Auxiliar_OPEX_Drivers!$B$76:$I$76,0))*$F36</f>
        <v>0</v>
      </c>
      <c r="BX36" s="107">
        <f>INDEX(Auxiliar_OPEX_Drivers!$B$76:$I$84,MATCH($E36,Auxiliar_OPEX_Drivers!$B$76:$B$84,0),MATCH(YEAR(BX$2),Auxiliar_OPEX_Drivers!$B$76:$I$76,0))*$F36</f>
        <v>0</v>
      </c>
      <c r="BY36" s="107">
        <f>INDEX(Auxiliar_OPEX_Drivers!$B$76:$I$84,MATCH($E36,Auxiliar_OPEX_Drivers!$B$76:$B$84,0),MATCH(YEAR(BY$2),Auxiliar_OPEX_Drivers!$B$76:$I$76,0))*$F36</f>
        <v>0</v>
      </c>
      <c r="BZ36" s="107">
        <f>INDEX(Auxiliar_OPEX_Drivers!$B$76:$I$84,MATCH($E36,Auxiliar_OPEX_Drivers!$B$76:$B$84,0),MATCH(YEAR(BZ$2),Auxiliar_OPEX_Drivers!$B$76:$I$76,0))*$F36</f>
        <v>0</v>
      </c>
      <c r="CA36" s="107">
        <f>INDEX(Auxiliar_OPEX_Drivers!$B$76:$I$84,MATCH($E36,Auxiliar_OPEX_Drivers!$B$76:$B$84,0),MATCH(YEAR(CA$2),Auxiliar_OPEX_Drivers!$B$76:$I$76,0))*$F36</f>
        <v>0</v>
      </c>
      <c r="CB36" s="107">
        <f>INDEX(Auxiliar_OPEX_Drivers!$B$76:$I$84,MATCH($E36,Auxiliar_OPEX_Drivers!$B$76:$B$84,0),MATCH(YEAR(CB$2),Auxiliar_OPEX_Drivers!$B$76:$I$76,0))*$F36</f>
        <v>0</v>
      </c>
      <c r="CC36" s="107">
        <f>INDEX(Auxiliar_OPEX_Drivers!$B$76:$I$84,MATCH($E36,Auxiliar_OPEX_Drivers!$B$76:$B$84,0),MATCH(YEAR(CC$2),Auxiliar_OPEX_Drivers!$B$76:$I$76,0))*$F36</f>
        <v>0</v>
      </c>
      <c r="CD36" s="107">
        <f>INDEX(Auxiliar_OPEX_Drivers!$B$76:$I$84,MATCH($E36,Auxiliar_OPEX_Drivers!$B$76:$B$84,0),MATCH(YEAR(CD$2),Auxiliar_OPEX_Drivers!$B$76:$I$76,0))*$F36</f>
        <v>0</v>
      </c>
      <c r="CE36" s="107">
        <f>INDEX(Auxiliar_OPEX_Drivers!$B$76:$I$84,MATCH($E36,Auxiliar_OPEX_Drivers!$B$76:$B$84,0),MATCH(YEAR(CE$2),Auxiliar_OPEX_Drivers!$B$76:$I$76,0))*$F36</f>
        <v>0</v>
      </c>
      <c r="CF36" s="107">
        <f>INDEX(Auxiliar_OPEX_Drivers!$B$76:$I$84,MATCH($E36,Auxiliar_OPEX_Drivers!$B$76:$B$84,0),MATCH(YEAR(CF$2),Auxiliar_OPEX_Drivers!$B$76:$I$76,0))*$F36</f>
        <v>0</v>
      </c>
      <c r="CG36" s="107">
        <f>INDEX(Auxiliar_OPEX_Drivers!$B$76:$I$84,MATCH($E36,Auxiliar_OPEX_Drivers!$B$76:$B$84,0),MATCH(YEAR(CG$2),Auxiliar_OPEX_Drivers!$B$76:$I$76,0))*$F36</f>
        <v>0</v>
      </c>
      <c r="CI36" s="51">
        <f>INDEX(Auxiliar_OPEX_CustosUnit!$A$1:$R$129,MATCH(Auxiliar_OPEX_P!$A36,Auxiliar_OPEX_CustosUnit!$A$1:$A$129,0),MATCH(CI$2,Auxiliar_OPEX_CustosUnit!$A$3:$Q$3,0))*(1-DRE_Auxiliar!$A$5)</f>
        <v>0</v>
      </c>
      <c r="CJ36" s="51">
        <f>INDEX(Auxiliar_OPEX_CustosUnit!$A$1:$R$129,MATCH(Auxiliar_OPEX_P!$A36,Auxiliar_OPEX_CustosUnit!$A$1:$A$129,0),MATCH(CJ$2,Auxiliar_OPEX_CustosUnit!$A$3:$Q$3,0))*(1-DRE_Auxiliar!$A$5)</f>
        <v>0</v>
      </c>
      <c r="CK36" s="51">
        <f>INDEX(Auxiliar_OPEX_CustosUnit!$A$1:$R$129,MATCH(Auxiliar_OPEX_P!$A36,Auxiliar_OPEX_CustosUnit!$A$1:$A$129,0),MATCH(CK$2,Auxiliar_OPEX_CustosUnit!$A$3:$Q$3,0))*(1-DRE_Auxiliar!$A$5)</f>
        <v>0</v>
      </c>
      <c r="CL36" s="51">
        <f>INDEX(Auxiliar_OPEX_CustosUnit!$A$1:$R$129,MATCH(Auxiliar_OPEX_P!$A36,Auxiliar_OPEX_CustosUnit!$A$1:$A$129,0),MATCH(CL$2,Auxiliar_OPEX_CustosUnit!$A$3:$Q$3,0))*(1-DRE_Auxiliar!$A$5)</f>
        <v>0</v>
      </c>
      <c r="CM36" s="51">
        <f>INDEX(Auxiliar_OPEX_CustosUnit!$A$1:$R$129,MATCH(Auxiliar_OPEX_P!$A36,Auxiliar_OPEX_CustosUnit!$A$1:$A$129,0),MATCH(CM$2,Auxiliar_OPEX_CustosUnit!$A$3:$Q$3,0))*(1-DRE_Auxiliar!$A$5)</f>
        <v>0</v>
      </c>
      <c r="CN36" s="51">
        <f>INDEX(Auxiliar_OPEX_CustosUnit!$A$1:$R$129,MATCH(Auxiliar_OPEX_P!$A36,Auxiliar_OPEX_CustosUnit!$A$1:$A$129,0),MATCH(CN$2,Auxiliar_OPEX_CustosUnit!$A$3:$Q$3,0))*(1-DRE_Auxiliar!$A$5)</f>
        <v>0</v>
      </c>
      <c r="CO36" s="51">
        <f>INDEX(Auxiliar_OPEX_CustosUnit!$A$1:$R$129,MATCH(Auxiliar_OPEX_P!$A36,Auxiliar_OPEX_CustosUnit!$A$1:$A$129,0),MATCH(CO$2,Auxiliar_OPEX_CustosUnit!$A$3:$Q$3,0))*(1-DRE_Auxiliar!$A$5)</f>
        <v>0</v>
      </c>
      <c r="CP36" s="51">
        <f>INDEX(Auxiliar_OPEX_CustosUnit!$A$1:$R$129,MATCH(Auxiliar_OPEX_P!$A36,Auxiliar_OPEX_CustosUnit!$A$1:$A$129,0),MATCH(CP$2,Auxiliar_OPEX_CustosUnit!$A$3:$Q$3,0))*(1-DRE_Auxiliar!$A$5)</f>
        <v>0</v>
      </c>
      <c r="CQ36" s="51">
        <f>INDEX(Auxiliar_OPEX_CustosUnit!$A$1:$R$129,MATCH(Auxiliar_OPEX_P!$A36,Auxiliar_OPEX_CustosUnit!$A$1:$A$129,0),MATCH(CQ$2,Auxiliar_OPEX_CustosUnit!$A$3:$Q$3,0))*(1-DRE_Auxiliar!$A$5)</f>
        <v>0</v>
      </c>
      <c r="CR36" s="51">
        <f>INDEX(Auxiliar_OPEX_CustosUnit!$A$1:$R$129,MATCH(Auxiliar_OPEX_P!$A36,Auxiliar_OPEX_CustosUnit!$A$1:$A$129,0),MATCH(CR$2,Auxiliar_OPEX_CustosUnit!$A$3:$Q$3,0))*(1-DRE_Auxiliar!$A$5)</f>
        <v>0</v>
      </c>
      <c r="CS36" s="51">
        <f>INDEX(Auxiliar_OPEX_CustosUnit!$A$1:$R$129,MATCH(Auxiliar_OPEX_P!$A36,Auxiliar_OPEX_CustosUnit!$A$1:$A$129,0),MATCH(CS$2,Auxiliar_OPEX_CustosUnit!$A$3:$Q$3,0))*(1-DRE_Auxiliar!$A$5)</f>
        <v>0</v>
      </c>
      <c r="CT36" s="51">
        <f>INDEX(Auxiliar_OPEX_CustosUnit!$A$1:$R$129,MATCH(Auxiliar_OPEX_P!$A36,Auxiliar_OPEX_CustosUnit!$A$1:$A$129,0),MATCH(CT$2,Auxiliar_OPEX_CustosUnit!$A$3:$Q$3,0))*(1-DRE_Auxiliar!$A$5)</f>
        <v>0</v>
      </c>
      <c r="CU36" s="53">
        <f t="shared" si="227"/>
        <v>0</v>
      </c>
      <c r="CV36" s="53">
        <f t="shared" si="228"/>
        <v>0</v>
      </c>
      <c r="CW36" s="53">
        <f t="shared" si="229"/>
        <v>0</v>
      </c>
      <c r="CX36" s="53">
        <f t="shared" si="230"/>
        <v>0</v>
      </c>
      <c r="CY36" s="53">
        <f t="shared" si="231"/>
        <v>0</v>
      </c>
      <c r="CZ36" s="53">
        <f t="shared" si="232"/>
        <v>0</v>
      </c>
      <c r="DA36" s="53">
        <f t="shared" si="233"/>
        <v>0</v>
      </c>
      <c r="DB36" s="53">
        <f t="shared" si="234"/>
        <v>0</v>
      </c>
      <c r="DC36" s="53">
        <f t="shared" si="235"/>
        <v>0</v>
      </c>
      <c r="DD36" s="53">
        <f t="shared" si="236"/>
        <v>0</v>
      </c>
      <c r="DE36" s="53">
        <f t="shared" si="237"/>
        <v>0</v>
      </c>
      <c r="DF36" s="53">
        <f t="shared" si="238"/>
        <v>0</v>
      </c>
      <c r="DG36" s="53">
        <f t="shared" si="239"/>
        <v>0</v>
      </c>
      <c r="DH36" s="53">
        <f t="shared" si="240"/>
        <v>0</v>
      </c>
      <c r="DI36" s="53">
        <f t="shared" si="241"/>
        <v>0</v>
      </c>
      <c r="DJ36" s="53">
        <f t="shared" si="242"/>
        <v>0</v>
      </c>
      <c r="DK36" s="53">
        <f t="shared" si="243"/>
        <v>0</v>
      </c>
      <c r="DL36" s="53">
        <f t="shared" si="244"/>
        <v>0</v>
      </c>
      <c r="DM36" s="53">
        <f t="shared" si="245"/>
        <v>0</v>
      </c>
      <c r="DN36" s="53">
        <f t="shared" si="246"/>
        <v>0</v>
      </c>
      <c r="DO36" s="53">
        <f t="shared" si="247"/>
        <v>0</v>
      </c>
      <c r="DP36" s="53">
        <f t="shared" si="248"/>
        <v>0</v>
      </c>
      <c r="DQ36" s="53">
        <f t="shared" si="249"/>
        <v>0</v>
      </c>
      <c r="DR36" s="53">
        <f t="shared" si="250"/>
        <v>0</v>
      </c>
      <c r="DS36" s="53">
        <f t="shared" si="251"/>
        <v>0</v>
      </c>
      <c r="DT36" s="53">
        <f t="shared" si="252"/>
        <v>0</v>
      </c>
      <c r="DU36" s="53">
        <f t="shared" si="253"/>
        <v>0</v>
      </c>
      <c r="DV36" s="53">
        <f t="shared" si="254"/>
        <v>0</v>
      </c>
      <c r="DW36" s="53">
        <f t="shared" si="255"/>
        <v>0</v>
      </c>
      <c r="DX36" s="53">
        <f t="shared" si="256"/>
        <v>0</v>
      </c>
      <c r="DY36" s="53">
        <f t="shared" si="257"/>
        <v>0</v>
      </c>
      <c r="DZ36" s="53">
        <f t="shared" si="258"/>
        <v>0</v>
      </c>
      <c r="EA36" s="53">
        <f t="shared" si="259"/>
        <v>0</v>
      </c>
      <c r="EB36" s="53">
        <f t="shared" si="260"/>
        <v>0</v>
      </c>
      <c r="EC36" s="53">
        <f t="shared" si="261"/>
        <v>0</v>
      </c>
      <c r="ED36" s="53">
        <f t="shared" si="262"/>
        <v>0</v>
      </c>
      <c r="EE36" s="53">
        <f t="shared" si="263"/>
        <v>0</v>
      </c>
      <c r="EF36" s="53">
        <f t="shared" si="264"/>
        <v>0</v>
      </c>
      <c r="EG36" s="53">
        <f t="shared" si="265"/>
        <v>0</v>
      </c>
      <c r="EH36" s="53">
        <f t="shared" si="266"/>
        <v>0</v>
      </c>
      <c r="EI36" s="53">
        <f t="shared" si="267"/>
        <v>0</v>
      </c>
      <c r="EJ36" s="53">
        <f t="shared" si="268"/>
        <v>0</v>
      </c>
      <c r="EK36" s="53">
        <f t="shared" si="269"/>
        <v>0</v>
      </c>
      <c r="EL36" s="53">
        <f t="shared" si="270"/>
        <v>0</v>
      </c>
      <c r="EM36" s="53">
        <f t="shared" si="271"/>
        <v>0</v>
      </c>
      <c r="EN36" s="53">
        <f t="shared" si="272"/>
        <v>0</v>
      </c>
      <c r="EO36" s="53">
        <f t="shared" si="273"/>
        <v>0</v>
      </c>
      <c r="EP36" s="53">
        <f t="shared" si="274"/>
        <v>0</v>
      </c>
      <c r="EQ36" s="53">
        <f t="shared" si="275"/>
        <v>0</v>
      </c>
      <c r="ER36" s="53">
        <f t="shared" si="276"/>
        <v>0</v>
      </c>
      <c r="ES36" s="53">
        <f t="shared" si="277"/>
        <v>0</v>
      </c>
      <c r="ET36" s="53">
        <f t="shared" si="278"/>
        <v>0</v>
      </c>
      <c r="EU36" s="53">
        <f t="shared" si="279"/>
        <v>0</v>
      </c>
      <c r="EV36" s="53">
        <f t="shared" si="280"/>
        <v>0</v>
      </c>
      <c r="EW36" s="53">
        <f t="shared" si="281"/>
        <v>0</v>
      </c>
      <c r="EX36" s="53">
        <f t="shared" si="282"/>
        <v>0</v>
      </c>
      <c r="EY36" s="53">
        <f t="shared" si="283"/>
        <v>0</v>
      </c>
      <c r="EZ36" s="53">
        <f t="shared" si="284"/>
        <v>0</v>
      </c>
      <c r="FA36" s="53">
        <f t="shared" si="285"/>
        <v>0</v>
      </c>
      <c r="FB36" s="53">
        <f t="shared" si="286"/>
        <v>0</v>
      </c>
      <c r="FC36" s="53">
        <f t="shared" si="287"/>
        <v>0</v>
      </c>
      <c r="FD36" s="53">
        <f t="shared" si="288"/>
        <v>0</v>
      </c>
      <c r="FE36" s="53">
        <f t="shared" si="289"/>
        <v>0</v>
      </c>
      <c r="FF36" s="53">
        <f t="shared" si="290"/>
        <v>0</v>
      </c>
      <c r="FG36" s="53">
        <f t="shared" si="291"/>
        <v>0</v>
      </c>
      <c r="FH36" s="53">
        <f t="shared" si="292"/>
        <v>0</v>
      </c>
      <c r="FI36" s="53">
        <f t="shared" si="293"/>
        <v>0</v>
      </c>
      <c r="FJ36" s="53">
        <f t="shared" si="294"/>
        <v>0</v>
      </c>
      <c r="FK36" s="53">
        <f t="shared" si="295"/>
        <v>0</v>
      </c>
      <c r="FL36" s="53">
        <f t="shared" si="296"/>
        <v>0</v>
      </c>
      <c r="FM36" s="53">
        <f t="shared" si="297"/>
        <v>0</v>
      </c>
      <c r="FN36" s="53">
        <f t="shared" si="298"/>
        <v>0</v>
      </c>
      <c r="FP36" s="51">
        <f t="shared" si="299"/>
        <v>0</v>
      </c>
      <c r="FQ36" s="51">
        <f t="shared" si="306"/>
        <v>0</v>
      </c>
      <c r="FR36" s="51">
        <f t="shared" si="307"/>
        <v>0</v>
      </c>
      <c r="FS36" s="51">
        <f t="shared" si="308"/>
        <v>0</v>
      </c>
      <c r="FT36" s="51">
        <f t="shared" si="309"/>
        <v>0</v>
      </c>
      <c r="FU36" s="51">
        <f t="shared" si="310"/>
        <v>0</v>
      </c>
      <c r="FV36" s="51">
        <f t="shared" si="311"/>
        <v>0</v>
      </c>
      <c r="FW36" s="51">
        <f t="shared" si="312"/>
        <v>0</v>
      </c>
      <c r="FX36" s="51">
        <f t="shared" si="313"/>
        <v>0</v>
      </c>
      <c r="FY36" s="51">
        <f t="shared" si="314"/>
        <v>0</v>
      </c>
      <c r="FZ36" s="51">
        <f t="shared" si="315"/>
        <v>0</v>
      </c>
      <c r="GA36" s="51">
        <f t="shared" si="316"/>
        <v>0</v>
      </c>
      <c r="GB36" s="51">
        <f t="shared" si="317"/>
        <v>0</v>
      </c>
      <c r="GC36" s="51">
        <f t="shared" si="318"/>
        <v>0</v>
      </c>
      <c r="GD36" s="51">
        <f t="shared" si="319"/>
        <v>0</v>
      </c>
      <c r="GE36" s="51">
        <f t="shared" si="320"/>
        <v>0</v>
      </c>
      <c r="GF36" s="51">
        <f t="shared" si="321"/>
        <v>0</v>
      </c>
      <c r="GG36" s="51">
        <f t="shared" si="322"/>
        <v>0</v>
      </c>
      <c r="GH36" s="51">
        <f t="shared" si="323"/>
        <v>0</v>
      </c>
      <c r="GI36" s="51">
        <f t="shared" si="324"/>
        <v>0</v>
      </c>
      <c r="GJ36" s="51">
        <f t="shared" si="325"/>
        <v>0</v>
      </c>
      <c r="GK36" s="51">
        <f t="shared" si="326"/>
        <v>0</v>
      </c>
      <c r="GL36" s="51">
        <f t="shared" si="327"/>
        <v>0</v>
      </c>
      <c r="GM36" s="51">
        <f t="shared" si="328"/>
        <v>0</v>
      </c>
      <c r="GN36" s="51">
        <f t="shared" si="329"/>
        <v>0</v>
      </c>
      <c r="GO36" s="51">
        <f t="shared" si="330"/>
        <v>0</v>
      </c>
      <c r="GP36" s="51">
        <f t="shared" si="331"/>
        <v>0</v>
      </c>
      <c r="GQ36" s="51">
        <f t="shared" si="332"/>
        <v>0</v>
      </c>
      <c r="GR36" s="51">
        <f t="shared" si="333"/>
        <v>0</v>
      </c>
      <c r="GS36" s="51">
        <f t="shared" si="334"/>
        <v>0</v>
      </c>
      <c r="GT36" s="51">
        <f t="shared" si="335"/>
        <v>0</v>
      </c>
      <c r="GU36" s="51">
        <f t="shared" si="336"/>
        <v>0</v>
      </c>
      <c r="GV36" s="51">
        <f t="shared" si="337"/>
        <v>0</v>
      </c>
      <c r="GW36" s="51">
        <f t="shared" si="338"/>
        <v>0</v>
      </c>
      <c r="GX36" s="51">
        <f t="shared" si="339"/>
        <v>0</v>
      </c>
      <c r="GY36" s="51">
        <f t="shared" si="340"/>
        <v>0</v>
      </c>
      <c r="GZ36" s="51">
        <f t="shared" si="341"/>
        <v>0</v>
      </c>
      <c r="HA36" s="51">
        <f t="shared" si="342"/>
        <v>0</v>
      </c>
      <c r="HB36" s="51">
        <f t="shared" si="343"/>
        <v>0</v>
      </c>
      <c r="HC36" s="51">
        <f t="shared" si="344"/>
        <v>0</v>
      </c>
      <c r="HD36" s="51">
        <f t="shared" si="345"/>
        <v>0</v>
      </c>
      <c r="HE36" s="51">
        <f t="shared" si="346"/>
        <v>0</v>
      </c>
      <c r="HF36" s="51">
        <f t="shared" si="347"/>
        <v>0</v>
      </c>
      <c r="HG36" s="51">
        <f t="shared" si="348"/>
        <v>0</v>
      </c>
      <c r="HH36" s="51">
        <f t="shared" si="349"/>
        <v>0</v>
      </c>
      <c r="HI36" s="51">
        <f t="shared" si="350"/>
        <v>0</v>
      </c>
      <c r="HJ36" s="51">
        <f t="shared" si="351"/>
        <v>0</v>
      </c>
      <c r="HK36" s="51">
        <f t="shared" si="352"/>
        <v>0</v>
      </c>
      <c r="HL36" s="51">
        <f t="shared" si="353"/>
        <v>0</v>
      </c>
      <c r="HM36" s="51">
        <f t="shared" si="354"/>
        <v>0</v>
      </c>
      <c r="HN36" s="51">
        <f t="shared" si="355"/>
        <v>0</v>
      </c>
      <c r="HO36" s="51">
        <f t="shared" si="356"/>
        <v>0</v>
      </c>
      <c r="HP36" s="51">
        <f t="shared" si="357"/>
        <v>0</v>
      </c>
      <c r="HQ36" s="51">
        <f t="shared" si="358"/>
        <v>0</v>
      </c>
      <c r="HR36" s="51">
        <f t="shared" si="359"/>
        <v>0</v>
      </c>
      <c r="HS36" s="51">
        <f t="shared" si="360"/>
        <v>0</v>
      </c>
      <c r="HT36" s="51">
        <f t="shared" si="361"/>
        <v>0</v>
      </c>
      <c r="HU36" s="51">
        <f t="shared" si="362"/>
        <v>0</v>
      </c>
      <c r="HV36" s="51">
        <f t="shared" si="363"/>
        <v>0</v>
      </c>
      <c r="HW36" s="51">
        <f t="shared" si="364"/>
        <v>0</v>
      </c>
      <c r="HX36" s="51">
        <f t="shared" si="365"/>
        <v>0</v>
      </c>
      <c r="HY36" s="51">
        <f t="shared" si="366"/>
        <v>0</v>
      </c>
      <c r="HZ36" s="51">
        <f t="shared" si="367"/>
        <v>0</v>
      </c>
      <c r="IA36" s="51">
        <f t="shared" si="368"/>
        <v>0</v>
      </c>
      <c r="IB36" s="51">
        <f t="shared" si="305"/>
        <v>0</v>
      </c>
      <c r="IC36" s="51">
        <f t="shared" si="369"/>
        <v>0</v>
      </c>
      <c r="ID36" s="51">
        <f t="shared" si="370"/>
        <v>0</v>
      </c>
      <c r="IE36" s="51">
        <f t="shared" si="371"/>
        <v>0</v>
      </c>
      <c r="IF36" s="51">
        <f t="shared" si="372"/>
        <v>0</v>
      </c>
      <c r="IG36" s="51">
        <f t="shared" si="373"/>
        <v>0</v>
      </c>
      <c r="IH36" s="51">
        <f t="shared" si="374"/>
        <v>0</v>
      </c>
      <c r="II36" s="51">
        <f t="shared" si="375"/>
        <v>0</v>
      </c>
      <c r="IJ36" s="51">
        <f t="shared" si="376"/>
        <v>0</v>
      </c>
      <c r="IK36" s="51">
        <f t="shared" si="377"/>
        <v>0</v>
      </c>
      <c r="IL36" s="51">
        <f t="shared" si="378"/>
        <v>0</v>
      </c>
      <c r="IM36" s="51">
        <f t="shared" si="379"/>
        <v>0</v>
      </c>
      <c r="IN36" s="51">
        <f t="shared" si="380"/>
        <v>0</v>
      </c>
      <c r="IO36" s="51">
        <f t="shared" si="381"/>
        <v>0</v>
      </c>
      <c r="IP36" s="51">
        <f t="shared" si="382"/>
        <v>0</v>
      </c>
      <c r="IQ36" s="51">
        <f t="shared" si="383"/>
        <v>0</v>
      </c>
      <c r="IS36" s="51">
        <f t="shared" si="300"/>
        <v>0</v>
      </c>
      <c r="IT36" s="51">
        <f t="shared" si="300"/>
        <v>0</v>
      </c>
      <c r="IU36" s="51">
        <f t="shared" si="300"/>
        <v>0</v>
      </c>
      <c r="IV36" s="51">
        <f t="shared" si="300"/>
        <v>0</v>
      </c>
      <c r="IW36" s="51">
        <f t="shared" si="300"/>
        <v>0</v>
      </c>
      <c r="IX36" s="51">
        <f t="shared" si="300"/>
        <v>0</v>
      </c>
      <c r="IZ36" s="111">
        <f t="shared" si="301"/>
        <v>0</v>
      </c>
      <c r="JA36" s="111">
        <f t="shared" si="5"/>
        <v>0</v>
      </c>
      <c r="JB36" s="111">
        <f t="shared" si="6"/>
        <v>0</v>
      </c>
      <c r="JC36" s="111">
        <f t="shared" si="7"/>
        <v>0</v>
      </c>
      <c r="JD36" s="111">
        <f t="shared" si="8"/>
        <v>0</v>
      </c>
      <c r="JE36" s="111">
        <f t="shared" si="9"/>
        <v>0</v>
      </c>
      <c r="JF36" s="111">
        <f t="shared" si="10"/>
        <v>0</v>
      </c>
      <c r="JG36" s="111">
        <f t="shared" si="11"/>
        <v>0</v>
      </c>
      <c r="JH36" s="111">
        <f t="shared" si="12"/>
        <v>0</v>
      </c>
      <c r="JI36" s="111">
        <f t="shared" si="13"/>
        <v>0</v>
      </c>
      <c r="JJ36" s="111">
        <f t="shared" si="14"/>
        <v>0</v>
      </c>
      <c r="JK36" s="111">
        <f t="shared" si="15"/>
        <v>0</v>
      </c>
      <c r="JL36" s="111">
        <f t="shared" si="16"/>
        <v>0</v>
      </c>
      <c r="JM36" s="111">
        <f t="shared" si="17"/>
        <v>0</v>
      </c>
      <c r="JN36" s="111">
        <f t="shared" si="18"/>
        <v>0</v>
      </c>
      <c r="JO36" s="111">
        <f t="shared" si="19"/>
        <v>0</v>
      </c>
      <c r="JP36" s="111">
        <f t="shared" si="20"/>
        <v>0</v>
      </c>
      <c r="JQ36" s="111">
        <f t="shared" si="21"/>
        <v>0</v>
      </c>
      <c r="JR36" s="111">
        <f t="shared" si="22"/>
        <v>0</v>
      </c>
      <c r="JS36" s="111">
        <f t="shared" si="23"/>
        <v>0</v>
      </c>
      <c r="JT36" s="111">
        <f t="shared" si="24"/>
        <v>0</v>
      </c>
      <c r="JU36" s="111">
        <f t="shared" si="25"/>
        <v>0</v>
      </c>
      <c r="JV36" s="111">
        <f t="shared" si="26"/>
        <v>0</v>
      </c>
      <c r="JW36" s="111">
        <f t="shared" si="27"/>
        <v>0</v>
      </c>
      <c r="JX36" s="111">
        <f t="shared" si="28"/>
        <v>0</v>
      </c>
      <c r="JY36" s="111">
        <f t="shared" si="29"/>
        <v>0</v>
      </c>
      <c r="JZ36" s="111">
        <f t="shared" si="30"/>
        <v>0</v>
      </c>
      <c r="KA36" s="111">
        <f t="shared" si="31"/>
        <v>0</v>
      </c>
      <c r="KB36" s="111">
        <f t="shared" si="32"/>
        <v>0</v>
      </c>
      <c r="KC36" s="111">
        <f t="shared" si="33"/>
        <v>0</v>
      </c>
      <c r="KD36" s="111">
        <f t="shared" si="34"/>
        <v>0</v>
      </c>
      <c r="KE36" s="111">
        <f t="shared" si="35"/>
        <v>0</v>
      </c>
      <c r="KF36" s="111">
        <f t="shared" si="36"/>
        <v>0</v>
      </c>
      <c r="KG36" s="111">
        <f t="shared" si="37"/>
        <v>0</v>
      </c>
      <c r="KH36" s="111">
        <f t="shared" si="38"/>
        <v>0</v>
      </c>
      <c r="KI36" s="111">
        <f t="shared" si="39"/>
        <v>0</v>
      </c>
      <c r="KJ36" s="111">
        <f t="shared" si="40"/>
        <v>0</v>
      </c>
      <c r="KK36" s="111">
        <f t="shared" si="41"/>
        <v>0</v>
      </c>
      <c r="KL36" s="111">
        <f t="shared" si="42"/>
        <v>0</v>
      </c>
      <c r="KM36" s="111">
        <f t="shared" si="43"/>
        <v>0</v>
      </c>
      <c r="KN36" s="111">
        <f t="shared" si="44"/>
        <v>0</v>
      </c>
      <c r="KO36" s="111">
        <f t="shared" si="45"/>
        <v>0</v>
      </c>
      <c r="KP36" s="111">
        <f t="shared" si="46"/>
        <v>0</v>
      </c>
      <c r="KQ36" s="111">
        <f t="shared" si="47"/>
        <v>0</v>
      </c>
      <c r="KR36" s="111">
        <f t="shared" si="48"/>
        <v>0</v>
      </c>
      <c r="KS36" s="111">
        <f t="shared" si="49"/>
        <v>0</v>
      </c>
      <c r="KT36" s="111">
        <f t="shared" si="50"/>
        <v>0</v>
      </c>
      <c r="KU36" s="111">
        <f t="shared" si="51"/>
        <v>0</v>
      </c>
      <c r="KV36" s="111">
        <f t="shared" si="52"/>
        <v>0</v>
      </c>
      <c r="KW36" s="111">
        <f t="shared" si="53"/>
        <v>0</v>
      </c>
      <c r="KX36" s="111">
        <f t="shared" si="54"/>
        <v>0</v>
      </c>
      <c r="KY36" s="111">
        <f t="shared" si="55"/>
        <v>0</v>
      </c>
      <c r="KZ36" s="111">
        <f t="shared" si="56"/>
        <v>0</v>
      </c>
      <c r="LA36" s="111">
        <f t="shared" si="57"/>
        <v>0</v>
      </c>
      <c r="LB36" s="111">
        <f t="shared" si="58"/>
        <v>0</v>
      </c>
      <c r="LC36" s="111">
        <f t="shared" si="59"/>
        <v>0</v>
      </c>
      <c r="LD36" s="111">
        <f t="shared" si="60"/>
        <v>0</v>
      </c>
      <c r="LE36" s="111">
        <f t="shared" si="61"/>
        <v>0</v>
      </c>
      <c r="LF36" s="111">
        <f t="shared" si="62"/>
        <v>0</v>
      </c>
      <c r="LG36" s="111">
        <f t="shared" si="63"/>
        <v>0</v>
      </c>
      <c r="LH36" s="111">
        <f t="shared" si="64"/>
        <v>0</v>
      </c>
      <c r="LI36" s="111">
        <f t="shared" si="65"/>
        <v>0</v>
      </c>
      <c r="LJ36" s="111">
        <f t="shared" si="66"/>
        <v>0</v>
      </c>
      <c r="LK36" s="111">
        <f t="shared" si="67"/>
        <v>0</v>
      </c>
      <c r="LL36" s="111">
        <f t="shared" si="68"/>
        <v>0</v>
      </c>
      <c r="LM36" s="111">
        <f t="shared" si="69"/>
        <v>0</v>
      </c>
      <c r="LN36" s="111">
        <f t="shared" si="70"/>
        <v>0</v>
      </c>
      <c r="LO36" s="111">
        <f t="shared" si="71"/>
        <v>0</v>
      </c>
      <c r="LP36" s="111">
        <f t="shared" si="72"/>
        <v>0</v>
      </c>
      <c r="LQ36" s="111">
        <f t="shared" si="73"/>
        <v>0</v>
      </c>
      <c r="LR36" s="111">
        <f t="shared" si="74"/>
        <v>0</v>
      </c>
      <c r="LS36" s="111">
        <f t="shared" si="75"/>
        <v>0</v>
      </c>
      <c r="LT36" s="111">
        <f t="shared" si="76"/>
        <v>0</v>
      </c>
      <c r="LU36" s="111">
        <f t="shared" si="77"/>
        <v>0</v>
      </c>
      <c r="LV36" s="111">
        <f t="shared" si="78"/>
        <v>0</v>
      </c>
      <c r="LW36" s="111">
        <f t="shared" si="79"/>
        <v>0</v>
      </c>
      <c r="LX36" s="111">
        <f t="shared" si="80"/>
        <v>0</v>
      </c>
      <c r="LY36" s="111">
        <f t="shared" si="81"/>
        <v>0</v>
      </c>
      <c r="LZ36" s="111">
        <f t="shared" si="82"/>
        <v>0</v>
      </c>
      <c r="MA36" s="111">
        <f t="shared" si="83"/>
        <v>0</v>
      </c>
      <c r="MD36" s="111"/>
      <c r="ME36" s="111">
        <f t="shared" si="302"/>
        <v>0</v>
      </c>
      <c r="MF36" s="111">
        <f t="shared" si="84"/>
        <v>0</v>
      </c>
      <c r="MG36" s="111">
        <f t="shared" si="85"/>
        <v>0</v>
      </c>
      <c r="MH36" s="111">
        <f t="shared" si="86"/>
        <v>0</v>
      </c>
      <c r="MI36" s="111">
        <f t="shared" si="87"/>
        <v>0</v>
      </c>
      <c r="MJ36" s="111">
        <f t="shared" si="88"/>
        <v>0</v>
      </c>
      <c r="MK36" s="111">
        <f t="shared" si="89"/>
        <v>0</v>
      </c>
      <c r="ML36" s="111">
        <f t="shared" si="90"/>
        <v>0</v>
      </c>
      <c r="MM36" s="111">
        <f t="shared" si="91"/>
        <v>0</v>
      </c>
      <c r="MN36" s="111">
        <f t="shared" si="92"/>
        <v>0</v>
      </c>
      <c r="MO36" s="111">
        <f t="shared" si="93"/>
        <v>0</v>
      </c>
      <c r="MP36" s="111">
        <f t="shared" si="94"/>
        <v>0</v>
      </c>
      <c r="MQ36" s="111">
        <f t="shared" si="95"/>
        <v>0</v>
      </c>
      <c r="MR36" s="111">
        <f t="shared" si="96"/>
        <v>0</v>
      </c>
      <c r="MS36" s="111">
        <f t="shared" si="97"/>
        <v>0</v>
      </c>
      <c r="MT36" s="111">
        <f t="shared" si="98"/>
        <v>0</v>
      </c>
      <c r="MU36" s="111">
        <f t="shared" si="99"/>
        <v>0</v>
      </c>
      <c r="MV36" s="111">
        <f t="shared" si="100"/>
        <v>0</v>
      </c>
      <c r="MW36" s="111">
        <f t="shared" si="101"/>
        <v>0</v>
      </c>
      <c r="MX36" s="111">
        <f t="shared" si="102"/>
        <v>0</v>
      </c>
      <c r="MY36" s="111">
        <f t="shared" si="103"/>
        <v>0</v>
      </c>
      <c r="MZ36" s="111">
        <f t="shared" si="104"/>
        <v>0</v>
      </c>
      <c r="NA36" s="111">
        <f t="shared" si="105"/>
        <v>0</v>
      </c>
      <c r="NB36" s="111">
        <f t="shared" si="106"/>
        <v>0</v>
      </c>
      <c r="NC36" s="111">
        <f t="shared" si="107"/>
        <v>0</v>
      </c>
      <c r="ND36" s="111">
        <f t="shared" si="108"/>
        <v>0</v>
      </c>
      <c r="NE36" s="111">
        <f t="shared" si="109"/>
        <v>0</v>
      </c>
      <c r="NF36" s="111">
        <f t="shared" si="110"/>
        <v>0</v>
      </c>
      <c r="NG36" s="111">
        <f t="shared" si="111"/>
        <v>0</v>
      </c>
      <c r="NH36" s="111">
        <f t="shared" si="112"/>
        <v>0</v>
      </c>
      <c r="NI36" s="111">
        <f t="shared" si="113"/>
        <v>0</v>
      </c>
      <c r="NJ36" s="111">
        <f t="shared" si="114"/>
        <v>0</v>
      </c>
      <c r="NK36" s="111">
        <f t="shared" si="115"/>
        <v>0</v>
      </c>
      <c r="NL36" s="111">
        <f t="shared" si="116"/>
        <v>0</v>
      </c>
      <c r="NM36" s="111">
        <f t="shared" si="117"/>
        <v>0</v>
      </c>
      <c r="NN36" s="111">
        <f t="shared" si="118"/>
        <v>0</v>
      </c>
      <c r="NO36" s="111">
        <f t="shared" si="119"/>
        <v>0</v>
      </c>
      <c r="NP36" s="111">
        <f t="shared" si="120"/>
        <v>0</v>
      </c>
      <c r="NQ36" s="111">
        <f t="shared" si="121"/>
        <v>0</v>
      </c>
      <c r="NR36" s="111">
        <f t="shared" si="122"/>
        <v>0</v>
      </c>
      <c r="NS36" s="111">
        <f t="shared" si="123"/>
        <v>0</v>
      </c>
      <c r="NT36" s="111">
        <f t="shared" si="124"/>
        <v>0</v>
      </c>
      <c r="NU36" s="111">
        <f t="shared" si="125"/>
        <v>0</v>
      </c>
      <c r="NV36" s="111">
        <f t="shared" si="126"/>
        <v>0</v>
      </c>
      <c r="NW36" s="111">
        <f t="shared" si="127"/>
        <v>0</v>
      </c>
      <c r="NX36" s="111">
        <f t="shared" si="128"/>
        <v>0</v>
      </c>
      <c r="NY36" s="111">
        <f t="shared" si="129"/>
        <v>0</v>
      </c>
      <c r="NZ36" s="111">
        <f t="shared" si="130"/>
        <v>0</v>
      </c>
      <c r="OA36" s="111">
        <f t="shared" si="131"/>
        <v>0</v>
      </c>
      <c r="OB36" s="111">
        <f t="shared" si="132"/>
        <v>0</v>
      </c>
      <c r="OC36" s="111">
        <f t="shared" si="133"/>
        <v>0</v>
      </c>
      <c r="OD36" s="111">
        <f t="shared" si="134"/>
        <v>0</v>
      </c>
      <c r="OE36" s="111">
        <f t="shared" si="135"/>
        <v>0</v>
      </c>
      <c r="OF36" s="111">
        <f t="shared" si="136"/>
        <v>0</v>
      </c>
      <c r="OG36" s="111">
        <f t="shared" si="137"/>
        <v>0</v>
      </c>
      <c r="OH36" s="111">
        <f t="shared" si="138"/>
        <v>0</v>
      </c>
      <c r="OI36" s="111">
        <f t="shared" si="139"/>
        <v>0</v>
      </c>
      <c r="OJ36" s="111">
        <f t="shared" si="140"/>
        <v>0</v>
      </c>
      <c r="OK36" s="111">
        <f t="shared" si="141"/>
        <v>0</v>
      </c>
      <c r="OL36" s="111">
        <f t="shared" si="142"/>
        <v>0</v>
      </c>
      <c r="OM36" s="111">
        <f t="shared" si="143"/>
        <v>0</v>
      </c>
      <c r="ON36" s="111">
        <f t="shared" si="144"/>
        <v>0</v>
      </c>
      <c r="OO36" s="111">
        <f t="shared" si="145"/>
        <v>0</v>
      </c>
      <c r="OP36" s="111">
        <f t="shared" si="146"/>
        <v>0</v>
      </c>
      <c r="OQ36" s="111">
        <f t="shared" si="147"/>
        <v>0</v>
      </c>
      <c r="OR36" s="111">
        <f t="shared" si="148"/>
        <v>0</v>
      </c>
      <c r="OS36" s="111">
        <f t="shared" si="149"/>
        <v>0</v>
      </c>
      <c r="OT36" s="111">
        <f t="shared" si="150"/>
        <v>0</v>
      </c>
      <c r="OU36" s="111">
        <f t="shared" si="151"/>
        <v>0</v>
      </c>
      <c r="OV36" s="111">
        <f t="shared" si="152"/>
        <v>0</v>
      </c>
      <c r="OW36" s="111">
        <f t="shared" si="153"/>
        <v>0</v>
      </c>
      <c r="OX36" s="111">
        <f t="shared" si="154"/>
        <v>0</v>
      </c>
      <c r="OY36" s="111"/>
      <c r="PA36" s="51">
        <f t="shared" si="303"/>
        <v>0</v>
      </c>
      <c r="PB36" s="51">
        <f t="shared" si="155"/>
        <v>0</v>
      </c>
      <c r="PC36" s="51">
        <f t="shared" si="156"/>
        <v>0</v>
      </c>
      <c r="PD36" s="51">
        <f t="shared" si="157"/>
        <v>0</v>
      </c>
      <c r="PE36" s="51">
        <f t="shared" si="158"/>
        <v>0</v>
      </c>
      <c r="PF36" s="51">
        <f t="shared" si="159"/>
        <v>0</v>
      </c>
      <c r="PG36" s="51">
        <f t="shared" si="160"/>
        <v>0</v>
      </c>
      <c r="PH36" s="51">
        <f t="shared" si="161"/>
        <v>0</v>
      </c>
      <c r="PI36" s="51">
        <f t="shared" si="162"/>
        <v>0</v>
      </c>
      <c r="PJ36" s="51">
        <f t="shared" si="163"/>
        <v>0</v>
      </c>
      <c r="PK36" s="51">
        <f t="shared" si="164"/>
        <v>0</v>
      </c>
      <c r="PL36" s="51">
        <f t="shared" si="165"/>
        <v>0</v>
      </c>
      <c r="PM36" s="51">
        <f t="shared" si="166"/>
        <v>0</v>
      </c>
      <c r="PN36" s="51">
        <f t="shared" si="167"/>
        <v>0</v>
      </c>
      <c r="PO36" s="51">
        <f t="shared" si="168"/>
        <v>0</v>
      </c>
      <c r="PP36" s="51">
        <f t="shared" si="169"/>
        <v>0</v>
      </c>
      <c r="PQ36" s="51">
        <f t="shared" si="170"/>
        <v>0</v>
      </c>
      <c r="PR36" s="51">
        <f t="shared" si="171"/>
        <v>0</v>
      </c>
      <c r="PS36" s="51">
        <f t="shared" si="172"/>
        <v>0</v>
      </c>
      <c r="PT36" s="51">
        <f t="shared" si="173"/>
        <v>0</v>
      </c>
      <c r="PU36" s="51">
        <f t="shared" si="174"/>
        <v>0</v>
      </c>
      <c r="PV36" s="51">
        <f t="shared" si="175"/>
        <v>0</v>
      </c>
      <c r="PW36" s="51">
        <f t="shared" si="176"/>
        <v>0</v>
      </c>
      <c r="PX36" s="51">
        <f t="shared" si="177"/>
        <v>0</v>
      </c>
      <c r="PY36" s="51">
        <f t="shared" si="178"/>
        <v>0</v>
      </c>
      <c r="PZ36" s="51">
        <f t="shared" si="179"/>
        <v>0</v>
      </c>
      <c r="QA36" s="51">
        <f t="shared" si="180"/>
        <v>0</v>
      </c>
      <c r="QB36" s="51">
        <f t="shared" si="181"/>
        <v>0</v>
      </c>
      <c r="QC36" s="51">
        <f t="shared" si="182"/>
        <v>0</v>
      </c>
      <c r="QD36" s="51">
        <f t="shared" si="183"/>
        <v>0</v>
      </c>
      <c r="QE36" s="51">
        <f t="shared" si="184"/>
        <v>0</v>
      </c>
      <c r="QF36" s="51">
        <f t="shared" si="185"/>
        <v>0</v>
      </c>
      <c r="QG36" s="51">
        <f t="shared" si="186"/>
        <v>0</v>
      </c>
      <c r="QH36" s="51">
        <f t="shared" si="187"/>
        <v>0</v>
      </c>
      <c r="QI36" s="51">
        <f t="shared" si="188"/>
        <v>0</v>
      </c>
      <c r="QJ36" s="51">
        <f t="shared" si="189"/>
        <v>0</v>
      </c>
      <c r="QK36" s="51">
        <f t="shared" si="190"/>
        <v>0</v>
      </c>
      <c r="QL36" s="51">
        <f t="shared" si="191"/>
        <v>0</v>
      </c>
      <c r="QM36" s="51">
        <f t="shared" si="192"/>
        <v>0</v>
      </c>
      <c r="QN36" s="51">
        <f t="shared" si="193"/>
        <v>0</v>
      </c>
      <c r="QO36" s="51">
        <f t="shared" si="194"/>
        <v>0</v>
      </c>
      <c r="QP36" s="51">
        <f t="shared" si="195"/>
        <v>0</v>
      </c>
      <c r="QQ36" s="51">
        <f t="shared" si="196"/>
        <v>0</v>
      </c>
      <c r="QR36" s="51">
        <f t="shared" si="197"/>
        <v>0</v>
      </c>
      <c r="QS36" s="51">
        <f t="shared" si="198"/>
        <v>0</v>
      </c>
      <c r="QT36" s="51">
        <f t="shared" si="199"/>
        <v>0</v>
      </c>
      <c r="QU36" s="51">
        <f t="shared" si="200"/>
        <v>0</v>
      </c>
      <c r="QV36" s="51">
        <f t="shared" si="201"/>
        <v>0</v>
      </c>
      <c r="QW36" s="51">
        <f t="shared" si="202"/>
        <v>0</v>
      </c>
      <c r="QX36" s="51">
        <f t="shared" si="203"/>
        <v>0</v>
      </c>
      <c r="QY36" s="51">
        <f t="shared" si="204"/>
        <v>0</v>
      </c>
      <c r="QZ36" s="51">
        <f t="shared" si="205"/>
        <v>0</v>
      </c>
      <c r="RA36" s="51">
        <f t="shared" si="206"/>
        <v>0</v>
      </c>
      <c r="RB36" s="51">
        <f t="shared" si="207"/>
        <v>0</v>
      </c>
      <c r="RC36" s="51">
        <f t="shared" si="208"/>
        <v>0</v>
      </c>
      <c r="RD36" s="51">
        <f t="shared" si="209"/>
        <v>0</v>
      </c>
      <c r="RE36" s="51">
        <f t="shared" si="210"/>
        <v>0</v>
      </c>
      <c r="RF36" s="51">
        <f t="shared" si="211"/>
        <v>0</v>
      </c>
      <c r="RG36" s="51">
        <f t="shared" si="212"/>
        <v>0</v>
      </c>
      <c r="RH36" s="51">
        <f t="shared" si="213"/>
        <v>0</v>
      </c>
      <c r="RI36" s="51">
        <f t="shared" si="214"/>
        <v>0</v>
      </c>
      <c r="RJ36" s="51">
        <f t="shared" si="215"/>
        <v>0</v>
      </c>
      <c r="RK36" s="51">
        <f t="shared" si="216"/>
        <v>0</v>
      </c>
      <c r="RL36" s="51">
        <f t="shared" si="217"/>
        <v>0</v>
      </c>
      <c r="RM36" s="51">
        <f t="shared" si="218"/>
        <v>0</v>
      </c>
      <c r="RN36" s="51">
        <f t="shared" si="219"/>
        <v>0</v>
      </c>
      <c r="RO36" s="51">
        <f t="shared" si="220"/>
        <v>0</v>
      </c>
      <c r="RP36" s="51">
        <f t="shared" si="221"/>
        <v>0</v>
      </c>
      <c r="RQ36" s="51">
        <f t="shared" si="222"/>
        <v>0</v>
      </c>
      <c r="RR36" s="51">
        <f t="shared" si="223"/>
        <v>0</v>
      </c>
      <c r="RS36" s="51">
        <f t="shared" si="224"/>
        <v>0</v>
      </c>
      <c r="RT36" s="51">
        <f t="shared" si="225"/>
        <v>0</v>
      </c>
      <c r="RU36" s="51"/>
      <c r="RV36" s="51">
        <f t="shared" ref="RV36:SA51" si="385">SUMPRODUCT($PA36:$RT36,N($PA$1:$RT$1=RV$1))</f>
        <v>0</v>
      </c>
      <c r="RW36" s="51">
        <f t="shared" si="385"/>
        <v>0</v>
      </c>
      <c r="RX36" s="51">
        <f t="shared" si="385"/>
        <v>0</v>
      </c>
      <c r="RY36" s="51">
        <f t="shared" si="385"/>
        <v>0</v>
      </c>
      <c r="RZ36" s="51">
        <f t="shared" si="385"/>
        <v>0</v>
      </c>
      <c r="SA36" s="51">
        <f t="shared" si="385"/>
        <v>0</v>
      </c>
    </row>
    <row r="37" spans="1:495" x14ac:dyDescent="0.3">
      <c r="A37" s="1">
        <v>306100</v>
      </c>
      <c r="B37" s="1" t="s">
        <v>210</v>
      </c>
      <c r="C37" s="1" t="s">
        <v>167</v>
      </c>
      <c r="D37" s="44">
        <v>0</v>
      </c>
      <c r="E37" s="1" t="s">
        <v>175</v>
      </c>
      <c r="F37" s="107">
        <f>VLOOKUP(A37,Auxiliar_OPEX_CustosUnit!$A$4:$E$129,COLUMN(Auxiliar_OPEX_CustosUnit!$E$3),0)</f>
        <v>7</v>
      </c>
      <c r="G37" s="107">
        <f>INDEX(Auxiliar_OPEX_Drivers!$B$76:$I$84,MATCH($E37,Auxiliar_OPEX_Drivers!$B$76:$B$84,0),MATCH(YEAR(G$2),Auxiliar_OPEX_Drivers!$B$76:$I$76,0))*$F37</f>
        <v>7</v>
      </c>
      <c r="H37" s="107">
        <f>INDEX(Auxiliar_OPEX_Drivers!$B$76:$I$84,MATCH($E37,Auxiliar_OPEX_Drivers!$B$76:$B$84,0),MATCH(YEAR(H$2),Auxiliar_OPEX_Drivers!$B$76:$I$76,0))*$F37</f>
        <v>7</v>
      </c>
      <c r="I37" s="107">
        <f>INDEX(Auxiliar_OPEX_Drivers!$B$76:$I$84,MATCH($E37,Auxiliar_OPEX_Drivers!$B$76:$B$84,0),MATCH(YEAR(I$2),Auxiliar_OPEX_Drivers!$B$76:$I$76,0))*$F37</f>
        <v>7</v>
      </c>
      <c r="J37" s="107">
        <f>INDEX(Auxiliar_OPEX_Drivers!$B$76:$I$84,MATCH($E37,Auxiliar_OPEX_Drivers!$B$76:$B$84,0),MATCH(YEAR(J$2),Auxiliar_OPEX_Drivers!$B$76:$I$76,0))*$F37</f>
        <v>7</v>
      </c>
      <c r="K37" s="107">
        <f>INDEX(Auxiliar_OPEX_Drivers!$B$76:$I$84,MATCH($E37,Auxiliar_OPEX_Drivers!$B$76:$B$84,0),MATCH(YEAR(K$2),Auxiliar_OPEX_Drivers!$B$76:$I$76,0))*$F37</f>
        <v>7</v>
      </c>
      <c r="L37" s="107">
        <f>INDEX(Auxiliar_OPEX_Drivers!$B$76:$I$84,MATCH($E37,Auxiliar_OPEX_Drivers!$B$76:$B$84,0),MATCH(YEAR(L$2),Auxiliar_OPEX_Drivers!$B$76:$I$76,0))*$F37</f>
        <v>7</v>
      </c>
      <c r="M37" s="107">
        <f>INDEX(Auxiliar_OPEX_Drivers!$B$76:$I$84,MATCH($E37,Auxiliar_OPEX_Drivers!$B$76:$B$84,0),MATCH(YEAR(M$2),Auxiliar_OPEX_Drivers!$B$76:$I$76,0))*$F37</f>
        <v>7</v>
      </c>
      <c r="N37" s="107">
        <f>INDEX(Auxiliar_OPEX_Drivers!$B$76:$I$84,MATCH($E37,Auxiliar_OPEX_Drivers!$B$76:$B$84,0),MATCH(YEAR(N$2),Auxiliar_OPEX_Drivers!$B$76:$I$76,0))*$F37</f>
        <v>7.4603618585195406</v>
      </c>
      <c r="O37" s="107">
        <f>INDEX(Auxiliar_OPEX_Drivers!$B$76:$I$84,MATCH($E37,Auxiliar_OPEX_Drivers!$B$76:$B$84,0),MATCH(YEAR(O$2),Auxiliar_OPEX_Drivers!$B$76:$I$76,0))*$F37</f>
        <v>7.4603618585195406</v>
      </c>
      <c r="P37" s="107">
        <f>INDEX(Auxiliar_OPEX_Drivers!$B$76:$I$84,MATCH($E37,Auxiliar_OPEX_Drivers!$B$76:$B$84,0),MATCH(YEAR(P$2),Auxiliar_OPEX_Drivers!$B$76:$I$76,0))*$F37</f>
        <v>7.4603618585195406</v>
      </c>
      <c r="Q37" s="107">
        <f>INDEX(Auxiliar_OPEX_Drivers!$B$76:$I$84,MATCH($E37,Auxiliar_OPEX_Drivers!$B$76:$B$84,0),MATCH(YEAR(Q$2),Auxiliar_OPEX_Drivers!$B$76:$I$76,0))*$F37</f>
        <v>7.4603618585195406</v>
      </c>
      <c r="R37" s="107">
        <f>INDEX(Auxiliar_OPEX_Drivers!$B$76:$I$84,MATCH($E37,Auxiliar_OPEX_Drivers!$B$76:$B$84,0),MATCH(YEAR(R$2),Auxiliar_OPEX_Drivers!$B$76:$I$76,0))*$F37</f>
        <v>7.4603618585195406</v>
      </c>
      <c r="S37" s="107">
        <f>INDEX(Auxiliar_OPEX_Drivers!$B$76:$I$84,MATCH($E37,Auxiliar_OPEX_Drivers!$B$76:$B$84,0),MATCH(YEAR(S$2),Auxiliar_OPEX_Drivers!$B$76:$I$76,0))*$F37</f>
        <v>7.4603618585195406</v>
      </c>
      <c r="T37" s="107">
        <f>INDEX(Auxiliar_OPEX_Drivers!$B$76:$I$84,MATCH($E37,Auxiliar_OPEX_Drivers!$B$76:$B$84,0),MATCH(YEAR(T$2),Auxiliar_OPEX_Drivers!$B$76:$I$76,0))*$F37</f>
        <v>7.4603618585195406</v>
      </c>
      <c r="U37" s="107">
        <f>INDEX(Auxiliar_OPEX_Drivers!$B$76:$I$84,MATCH($E37,Auxiliar_OPEX_Drivers!$B$76:$B$84,0),MATCH(YEAR(U$2),Auxiliar_OPEX_Drivers!$B$76:$I$76,0))*$F37</f>
        <v>7.4603618585195406</v>
      </c>
      <c r="V37" s="107">
        <f>INDEX(Auxiliar_OPEX_Drivers!$B$76:$I$84,MATCH($E37,Auxiliar_OPEX_Drivers!$B$76:$B$84,0),MATCH(YEAR(V$2),Auxiliar_OPEX_Drivers!$B$76:$I$76,0))*$F37</f>
        <v>7.4603618585195406</v>
      </c>
      <c r="W37" s="107">
        <f>INDEX(Auxiliar_OPEX_Drivers!$B$76:$I$84,MATCH($E37,Auxiliar_OPEX_Drivers!$B$76:$B$84,0),MATCH(YEAR(W$2),Auxiliar_OPEX_Drivers!$B$76:$I$76,0))*$F37</f>
        <v>7.4603618585195406</v>
      </c>
      <c r="X37" s="107">
        <f>INDEX(Auxiliar_OPEX_Drivers!$B$76:$I$84,MATCH($E37,Auxiliar_OPEX_Drivers!$B$76:$B$84,0),MATCH(YEAR(X$2),Auxiliar_OPEX_Drivers!$B$76:$I$76,0))*$F37</f>
        <v>7.4603618585195406</v>
      </c>
      <c r="Y37" s="107">
        <f>INDEX(Auxiliar_OPEX_Drivers!$B$76:$I$84,MATCH($E37,Auxiliar_OPEX_Drivers!$B$76:$B$84,0),MATCH(YEAR(Y$2),Auxiliar_OPEX_Drivers!$B$76:$I$76,0))*$F37</f>
        <v>7.4603618585195406</v>
      </c>
      <c r="Z37" s="107">
        <f>INDEX(Auxiliar_OPEX_Drivers!$B$76:$I$84,MATCH($E37,Auxiliar_OPEX_Drivers!$B$76:$B$84,0),MATCH(YEAR(Z$2),Auxiliar_OPEX_Drivers!$B$76:$I$76,0))*$F37</f>
        <v>7.9004505962934815</v>
      </c>
      <c r="AA37" s="107">
        <f>INDEX(Auxiliar_OPEX_Drivers!$B$76:$I$84,MATCH($E37,Auxiliar_OPEX_Drivers!$B$76:$B$84,0),MATCH(YEAR(AA$2),Auxiliar_OPEX_Drivers!$B$76:$I$76,0))*$F37</f>
        <v>7.9004505962934815</v>
      </c>
      <c r="AB37" s="107">
        <f>INDEX(Auxiliar_OPEX_Drivers!$B$76:$I$84,MATCH($E37,Auxiliar_OPEX_Drivers!$B$76:$B$84,0),MATCH(YEAR(AB$2),Auxiliar_OPEX_Drivers!$B$76:$I$76,0))*$F37</f>
        <v>7.9004505962934815</v>
      </c>
      <c r="AC37" s="107">
        <f>INDEX(Auxiliar_OPEX_Drivers!$B$76:$I$84,MATCH($E37,Auxiliar_OPEX_Drivers!$B$76:$B$84,0),MATCH(YEAR(AC$2),Auxiliar_OPEX_Drivers!$B$76:$I$76,0))*$F37</f>
        <v>7.9004505962934815</v>
      </c>
      <c r="AD37" s="107">
        <f>INDEX(Auxiliar_OPEX_Drivers!$B$76:$I$84,MATCH($E37,Auxiliar_OPEX_Drivers!$B$76:$B$84,0),MATCH(YEAR(AD$2),Auxiliar_OPEX_Drivers!$B$76:$I$76,0))*$F37</f>
        <v>7.9004505962934815</v>
      </c>
      <c r="AE37" s="107">
        <f>INDEX(Auxiliar_OPEX_Drivers!$B$76:$I$84,MATCH($E37,Auxiliar_OPEX_Drivers!$B$76:$B$84,0),MATCH(YEAR(AE$2),Auxiliar_OPEX_Drivers!$B$76:$I$76,0))*$F37</f>
        <v>7.9004505962934815</v>
      </c>
      <c r="AF37" s="107">
        <f>INDEX(Auxiliar_OPEX_Drivers!$B$76:$I$84,MATCH($E37,Auxiliar_OPEX_Drivers!$B$76:$B$84,0),MATCH(YEAR(AF$2),Auxiliar_OPEX_Drivers!$B$76:$I$76,0))*$F37</f>
        <v>7.9004505962934815</v>
      </c>
      <c r="AG37" s="107">
        <f>INDEX(Auxiliar_OPEX_Drivers!$B$76:$I$84,MATCH($E37,Auxiliar_OPEX_Drivers!$B$76:$B$84,0),MATCH(YEAR(AG$2),Auxiliar_OPEX_Drivers!$B$76:$I$76,0))*$F37</f>
        <v>7.9004505962934815</v>
      </c>
      <c r="AH37" s="107">
        <f>INDEX(Auxiliar_OPEX_Drivers!$B$76:$I$84,MATCH($E37,Auxiliar_OPEX_Drivers!$B$76:$B$84,0),MATCH(YEAR(AH$2),Auxiliar_OPEX_Drivers!$B$76:$I$76,0))*$F37</f>
        <v>7.9004505962934815</v>
      </c>
      <c r="AI37" s="107">
        <f>INDEX(Auxiliar_OPEX_Drivers!$B$76:$I$84,MATCH($E37,Auxiliar_OPEX_Drivers!$B$76:$B$84,0),MATCH(YEAR(AI$2),Auxiliar_OPEX_Drivers!$B$76:$I$76,0))*$F37</f>
        <v>7.9004505962934815</v>
      </c>
      <c r="AJ37" s="107">
        <f>INDEX(Auxiliar_OPEX_Drivers!$B$76:$I$84,MATCH($E37,Auxiliar_OPEX_Drivers!$B$76:$B$84,0),MATCH(YEAR(AJ$2),Auxiliar_OPEX_Drivers!$B$76:$I$76,0))*$F37</f>
        <v>7.9004505962934815</v>
      </c>
      <c r="AK37" s="107">
        <f>INDEX(Auxiliar_OPEX_Drivers!$B$76:$I$84,MATCH($E37,Auxiliar_OPEX_Drivers!$B$76:$B$84,0),MATCH(YEAR(AK$2),Auxiliar_OPEX_Drivers!$B$76:$I$76,0))*$F37</f>
        <v>7.9004505962934815</v>
      </c>
      <c r="AL37" s="107">
        <f>INDEX(Auxiliar_OPEX_Drivers!$B$76:$I$84,MATCH($E37,Auxiliar_OPEX_Drivers!$B$76:$B$84,0),MATCH(YEAR(AL$2),Auxiliar_OPEX_Drivers!$B$76:$I$76,0))*$F37</f>
        <v>8.2964995592622675</v>
      </c>
      <c r="AM37" s="107">
        <f>INDEX(Auxiliar_OPEX_Drivers!$B$76:$I$84,MATCH($E37,Auxiliar_OPEX_Drivers!$B$76:$B$84,0),MATCH(YEAR(AM$2),Auxiliar_OPEX_Drivers!$B$76:$I$76,0))*$F37</f>
        <v>8.2964995592622675</v>
      </c>
      <c r="AN37" s="107">
        <f>INDEX(Auxiliar_OPEX_Drivers!$B$76:$I$84,MATCH($E37,Auxiliar_OPEX_Drivers!$B$76:$B$84,0),MATCH(YEAR(AN$2),Auxiliar_OPEX_Drivers!$B$76:$I$76,0))*$F37</f>
        <v>8.2964995592622675</v>
      </c>
      <c r="AO37" s="107">
        <f>INDEX(Auxiliar_OPEX_Drivers!$B$76:$I$84,MATCH($E37,Auxiliar_OPEX_Drivers!$B$76:$B$84,0),MATCH(YEAR(AO$2),Auxiliar_OPEX_Drivers!$B$76:$I$76,0))*$F37</f>
        <v>8.2964995592622675</v>
      </c>
      <c r="AP37" s="107">
        <f>INDEX(Auxiliar_OPEX_Drivers!$B$76:$I$84,MATCH($E37,Auxiliar_OPEX_Drivers!$B$76:$B$84,0),MATCH(YEAR(AP$2),Auxiliar_OPEX_Drivers!$B$76:$I$76,0))*$F37</f>
        <v>8.2964995592622675</v>
      </c>
      <c r="AQ37" s="107">
        <f>INDEX(Auxiliar_OPEX_Drivers!$B$76:$I$84,MATCH($E37,Auxiliar_OPEX_Drivers!$B$76:$B$84,0),MATCH(YEAR(AQ$2),Auxiliar_OPEX_Drivers!$B$76:$I$76,0))*$F37</f>
        <v>8.2964995592622675</v>
      </c>
      <c r="AR37" s="107">
        <f>INDEX(Auxiliar_OPEX_Drivers!$B$76:$I$84,MATCH($E37,Auxiliar_OPEX_Drivers!$B$76:$B$84,0),MATCH(YEAR(AR$2),Auxiliar_OPEX_Drivers!$B$76:$I$76,0))*$F37</f>
        <v>8.2964995592622675</v>
      </c>
      <c r="AS37" s="107">
        <f>INDEX(Auxiliar_OPEX_Drivers!$B$76:$I$84,MATCH($E37,Auxiliar_OPEX_Drivers!$B$76:$B$84,0),MATCH(YEAR(AS$2),Auxiliar_OPEX_Drivers!$B$76:$I$76,0))*$F37</f>
        <v>8.2964995592622675</v>
      </c>
      <c r="AT37" s="107">
        <f>INDEX(Auxiliar_OPEX_Drivers!$B$76:$I$84,MATCH($E37,Auxiliar_OPEX_Drivers!$B$76:$B$84,0),MATCH(YEAR(AT$2),Auxiliar_OPEX_Drivers!$B$76:$I$76,0))*$F37</f>
        <v>8.2964995592622675</v>
      </c>
      <c r="AU37" s="107">
        <f>INDEX(Auxiliar_OPEX_Drivers!$B$76:$I$84,MATCH($E37,Auxiliar_OPEX_Drivers!$B$76:$B$84,0),MATCH(YEAR(AU$2),Auxiliar_OPEX_Drivers!$B$76:$I$76,0))*$F37</f>
        <v>8.2964995592622675</v>
      </c>
      <c r="AV37" s="107">
        <f>INDEX(Auxiliar_OPEX_Drivers!$B$76:$I$84,MATCH($E37,Auxiliar_OPEX_Drivers!$B$76:$B$84,0),MATCH(YEAR(AV$2),Auxiliar_OPEX_Drivers!$B$76:$I$76,0))*$F37</f>
        <v>8.2964995592622675</v>
      </c>
      <c r="AW37" s="107">
        <f>INDEX(Auxiliar_OPEX_Drivers!$B$76:$I$84,MATCH($E37,Auxiliar_OPEX_Drivers!$B$76:$B$84,0),MATCH(YEAR(AW$2),Auxiliar_OPEX_Drivers!$B$76:$I$76,0))*$F37</f>
        <v>8.2964995592622675</v>
      </c>
      <c r="AX37" s="107">
        <f>INDEX(Auxiliar_OPEX_Drivers!$B$76:$I$84,MATCH($E37,Auxiliar_OPEX_Drivers!$B$76:$B$84,0),MATCH(YEAR(AX$2),Auxiliar_OPEX_Drivers!$B$76:$I$76,0))*$F37</f>
        <v>8.6989576409153404</v>
      </c>
      <c r="AY37" s="107">
        <f>INDEX(Auxiliar_OPEX_Drivers!$B$76:$I$84,MATCH($E37,Auxiliar_OPEX_Drivers!$B$76:$B$84,0),MATCH(YEAR(AY$2),Auxiliar_OPEX_Drivers!$B$76:$I$76,0))*$F37</f>
        <v>8.6989576409153404</v>
      </c>
      <c r="AZ37" s="107">
        <f>INDEX(Auxiliar_OPEX_Drivers!$B$76:$I$84,MATCH($E37,Auxiliar_OPEX_Drivers!$B$76:$B$84,0),MATCH(YEAR(AZ$2),Auxiliar_OPEX_Drivers!$B$76:$I$76,0))*$F37</f>
        <v>8.6989576409153404</v>
      </c>
      <c r="BA37" s="107">
        <f>INDEX(Auxiliar_OPEX_Drivers!$B$76:$I$84,MATCH($E37,Auxiliar_OPEX_Drivers!$B$76:$B$84,0),MATCH(YEAR(BA$2),Auxiliar_OPEX_Drivers!$B$76:$I$76,0))*$F37</f>
        <v>8.6989576409153404</v>
      </c>
      <c r="BB37" s="107">
        <f>INDEX(Auxiliar_OPEX_Drivers!$B$76:$I$84,MATCH($E37,Auxiliar_OPEX_Drivers!$B$76:$B$84,0),MATCH(YEAR(BB$2),Auxiliar_OPEX_Drivers!$B$76:$I$76,0))*$F37</f>
        <v>8.6989576409153404</v>
      </c>
      <c r="BC37" s="107">
        <f>INDEX(Auxiliar_OPEX_Drivers!$B$76:$I$84,MATCH($E37,Auxiliar_OPEX_Drivers!$B$76:$B$84,0),MATCH(YEAR(BC$2),Auxiliar_OPEX_Drivers!$B$76:$I$76,0))*$F37</f>
        <v>8.6989576409153404</v>
      </c>
      <c r="BD37" s="107">
        <f>INDEX(Auxiliar_OPEX_Drivers!$B$76:$I$84,MATCH($E37,Auxiliar_OPEX_Drivers!$B$76:$B$84,0),MATCH(YEAR(BD$2),Auxiliar_OPEX_Drivers!$B$76:$I$76,0))*$F37</f>
        <v>8.6989576409153404</v>
      </c>
      <c r="BE37" s="107">
        <f>INDEX(Auxiliar_OPEX_Drivers!$B$76:$I$84,MATCH($E37,Auxiliar_OPEX_Drivers!$B$76:$B$84,0),MATCH(YEAR(BE$2),Auxiliar_OPEX_Drivers!$B$76:$I$76,0))*$F37</f>
        <v>8.6989576409153404</v>
      </c>
      <c r="BF37" s="107">
        <f>INDEX(Auxiliar_OPEX_Drivers!$B$76:$I$84,MATCH($E37,Auxiliar_OPEX_Drivers!$B$76:$B$84,0),MATCH(YEAR(BF$2),Auxiliar_OPEX_Drivers!$B$76:$I$76,0))*$F37</f>
        <v>8.6989576409153404</v>
      </c>
      <c r="BG37" s="107">
        <f>INDEX(Auxiliar_OPEX_Drivers!$B$76:$I$84,MATCH($E37,Auxiliar_OPEX_Drivers!$B$76:$B$84,0),MATCH(YEAR(BG$2),Auxiliar_OPEX_Drivers!$B$76:$I$76,0))*$F37</f>
        <v>8.6989576409153404</v>
      </c>
      <c r="BH37" s="107">
        <f>INDEX(Auxiliar_OPEX_Drivers!$B$76:$I$84,MATCH($E37,Auxiliar_OPEX_Drivers!$B$76:$B$84,0),MATCH(YEAR(BH$2),Auxiliar_OPEX_Drivers!$B$76:$I$76,0))*$F37</f>
        <v>8.6989576409153404</v>
      </c>
      <c r="BI37" s="107">
        <f>INDEX(Auxiliar_OPEX_Drivers!$B$76:$I$84,MATCH($E37,Auxiliar_OPEX_Drivers!$B$76:$B$84,0),MATCH(YEAR(BI$2),Auxiliar_OPEX_Drivers!$B$76:$I$76,0))*$F37</f>
        <v>8.6989576409153404</v>
      </c>
      <c r="BJ37" s="107">
        <f>INDEX(Auxiliar_OPEX_Drivers!$B$76:$I$84,MATCH($E37,Auxiliar_OPEX_Drivers!$B$76:$B$84,0),MATCH(YEAR(BJ$2),Auxiliar_OPEX_Drivers!$B$76:$I$76,0))*$F37</f>
        <v>9.0382109050234476</v>
      </c>
      <c r="BK37" s="107">
        <f>INDEX(Auxiliar_OPEX_Drivers!$B$76:$I$84,MATCH($E37,Auxiliar_OPEX_Drivers!$B$76:$B$84,0),MATCH(YEAR(BK$2),Auxiliar_OPEX_Drivers!$B$76:$I$76,0))*$F37</f>
        <v>9.0382109050234476</v>
      </c>
      <c r="BL37" s="107">
        <f>INDEX(Auxiliar_OPEX_Drivers!$B$76:$I$84,MATCH($E37,Auxiliar_OPEX_Drivers!$B$76:$B$84,0),MATCH(YEAR(BL$2),Auxiliar_OPEX_Drivers!$B$76:$I$76,0))*$F37</f>
        <v>9.0382109050234476</v>
      </c>
      <c r="BM37" s="107">
        <f>INDEX(Auxiliar_OPEX_Drivers!$B$76:$I$84,MATCH($E37,Auxiliar_OPEX_Drivers!$B$76:$B$84,0),MATCH(YEAR(BM$2),Auxiliar_OPEX_Drivers!$B$76:$I$76,0))*$F37</f>
        <v>9.0382109050234476</v>
      </c>
      <c r="BN37" s="107">
        <f>INDEX(Auxiliar_OPEX_Drivers!$B$76:$I$84,MATCH($E37,Auxiliar_OPEX_Drivers!$B$76:$B$84,0),MATCH(YEAR(BN$2),Auxiliar_OPEX_Drivers!$B$76:$I$76,0))*$F37</f>
        <v>9.0382109050234476</v>
      </c>
      <c r="BO37" s="107">
        <f>INDEX(Auxiliar_OPEX_Drivers!$B$76:$I$84,MATCH($E37,Auxiliar_OPEX_Drivers!$B$76:$B$84,0),MATCH(YEAR(BO$2),Auxiliar_OPEX_Drivers!$B$76:$I$76,0))*$F37</f>
        <v>9.0382109050234476</v>
      </c>
      <c r="BP37" s="107">
        <f>INDEX(Auxiliar_OPEX_Drivers!$B$76:$I$84,MATCH($E37,Auxiliar_OPEX_Drivers!$B$76:$B$84,0),MATCH(YEAR(BP$2),Auxiliar_OPEX_Drivers!$B$76:$I$76,0))*$F37</f>
        <v>9.0382109050234476</v>
      </c>
      <c r="BQ37" s="107">
        <f>INDEX(Auxiliar_OPEX_Drivers!$B$76:$I$84,MATCH($E37,Auxiliar_OPEX_Drivers!$B$76:$B$84,0),MATCH(YEAR(BQ$2),Auxiliar_OPEX_Drivers!$B$76:$I$76,0))*$F37</f>
        <v>9.0382109050234476</v>
      </c>
      <c r="BR37" s="107">
        <f>INDEX(Auxiliar_OPEX_Drivers!$B$76:$I$84,MATCH($E37,Auxiliar_OPEX_Drivers!$B$76:$B$84,0),MATCH(YEAR(BR$2),Auxiliar_OPEX_Drivers!$B$76:$I$76,0))*$F37</f>
        <v>9.0382109050234476</v>
      </c>
      <c r="BS37" s="107">
        <f>INDEX(Auxiliar_OPEX_Drivers!$B$76:$I$84,MATCH($E37,Auxiliar_OPEX_Drivers!$B$76:$B$84,0),MATCH(YEAR(BS$2),Auxiliar_OPEX_Drivers!$B$76:$I$76,0))*$F37</f>
        <v>9.0382109050234476</v>
      </c>
      <c r="BT37" s="107">
        <f>INDEX(Auxiliar_OPEX_Drivers!$B$76:$I$84,MATCH($E37,Auxiliar_OPEX_Drivers!$B$76:$B$84,0),MATCH(YEAR(BT$2),Auxiliar_OPEX_Drivers!$B$76:$I$76,0))*$F37</f>
        <v>9.0382109050234476</v>
      </c>
      <c r="BU37" s="107">
        <f>INDEX(Auxiliar_OPEX_Drivers!$B$76:$I$84,MATCH($E37,Auxiliar_OPEX_Drivers!$B$76:$B$84,0),MATCH(YEAR(BU$2),Auxiliar_OPEX_Drivers!$B$76:$I$76,0))*$F37</f>
        <v>9.0382109050234476</v>
      </c>
      <c r="BV37" s="107">
        <f>INDEX(Auxiliar_OPEX_Drivers!$B$76:$I$84,MATCH($E37,Auxiliar_OPEX_Drivers!$B$76:$B$84,0),MATCH(YEAR(BV$2),Auxiliar_OPEX_Drivers!$B$76:$I$76,0))*$F37</f>
        <v>9.3787469428193582</v>
      </c>
      <c r="BW37" s="107">
        <f>INDEX(Auxiliar_OPEX_Drivers!$B$76:$I$84,MATCH($E37,Auxiliar_OPEX_Drivers!$B$76:$B$84,0),MATCH(YEAR(BW$2),Auxiliar_OPEX_Drivers!$B$76:$I$76,0))*$F37</f>
        <v>9.3787469428193582</v>
      </c>
      <c r="BX37" s="107">
        <f>INDEX(Auxiliar_OPEX_Drivers!$B$76:$I$84,MATCH($E37,Auxiliar_OPEX_Drivers!$B$76:$B$84,0),MATCH(YEAR(BX$2),Auxiliar_OPEX_Drivers!$B$76:$I$76,0))*$F37</f>
        <v>9.3787469428193582</v>
      </c>
      <c r="BY37" s="107">
        <f>INDEX(Auxiliar_OPEX_Drivers!$B$76:$I$84,MATCH($E37,Auxiliar_OPEX_Drivers!$B$76:$B$84,0),MATCH(YEAR(BY$2),Auxiliar_OPEX_Drivers!$B$76:$I$76,0))*$F37</f>
        <v>9.3787469428193582</v>
      </c>
      <c r="BZ37" s="107">
        <f>INDEX(Auxiliar_OPEX_Drivers!$B$76:$I$84,MATCH($E37,Auxiliar_OPEX_Drivers!$B$76:$B$84,0),MATCH(YEAR(BZ$2),Auxiliar_OPEX_Drivers!$B$76:$I$76,0))*$F37</f>
        <v>9.3787469428193582</v>
      </c>
      <c r="CA37" s="107">
        <f>INDEX(Auxiliar_OPEX_Drivers!$B$76:$I$84,MATCH($E37,Auxiliar_OPEX_Drivers!$B$76:$B$84,0),MATCH(YEAR(CA$2),Auxiliar_OPEX_Drivers!$B$76:$I$76,0))*$F37</f>
        <v>9.3787469428193582</v>
      </c>
      <c r="CB37" s="107">
        <f>INDEX(Auxiliar_OPEX_Drivers!$B$76:$I$84,MATCH($E37,Auxiliar_OPEX_Drivers!$B$76:$B$84,0),MATCH(YEAR(CB$2),Auxiliar_OPEX_Drivers!$B$76:$I$76,0))*$F37</f>
        <v>9.3787469428193582</v>
      </c>
      <c r="CC37" s="107">
        <f>INDEX(Auxiliar_OPEX_Drivers!$B$76:$I$84,MATCH($E37,Auxiliar_OPEX_Drivers!$B$76:$B$84,0),MATCH(YEAR(CC$2),Auxiliar_OPEX_Drivers!$B$76:$I$76,0))*$F37</f>
        <v>9.3787469428193582</v>
      </c>
      <c r="CD37" s="107">
        <f>INDEX(Auxiliar_OPEX_Drivers!$B$76:$I$84,MATCH($E37,Auxiliar_OPEX_Drivers!$B$76:$B$84,0),MATCH(YEAR(CD$2),Auxiliar_OPEX_Drivers!$B$76:$I$76,0))*$F37</f>
        <v>9.3787469428193582</v>
      </c>
      <c r="CE37" s="107">
        <f>INDEX(Auxiliar_OPEX_Drivers!$B$76:$I$84,MATCH($E37,Auxiliar_OPEX_Drivers!$B$76:$B$84,0),MATCH(YEAR(CE$2),Auxiliar_OPEX_Drivers!$B$76:$I$76,0))*$F37</f>
        <v>9.3787469428193582</v>
      </c>
      <c r="CF37" s="107">
        <f>INDEX(Auxiliar_OPEX_Drivers!$B$76:$I$84,MATCH($E37,Auxiliar_OPEX_Drivers!$B$76:$B$84,0),MATCH(YEAR(CF$2),Auxiliar_OPEX_Drivers!$B$76:$I$76,0))*$F37</f>
        <v>9.3787469428193582</v>
      </c>
      <c r="CG37" s="107">
        <f>INDEX(Auxiliar_OPEX_Drivers!$B$76:$I$84,MATCH($E37,Auxiliar_OPEX_Drivers!$B$76:$B$84,0),MATCH(YEAR(CG$2),Auxiliar_OPEX_Drivers!$B$76:$I$76,0))*$F37</f>
        <v>9.3787469428193582</v>
      </c>
      <c r="CI37" s="51">
        <f>INDEX(Auxiliar_OPEX_CustosUnit!$A$1:$R$129,MATCH(Auxiliar_OPEX_P!$A37,Auxiliar_OPEX_CustosUnit!$A$1:$A$129,0),MATCH(CI$2,Auxiliar_OPEX_CustosUnit!$A$3:$Q$3,0))*(1-DRE_Auxiliar!$A$5)</f>
        <v>14579.41812909</v>
      </c>
      <c r="CJ37" s="51">
        <f>INDEX(Auxiliar_OPEX_CustosUnit!$A$1:$R$129,MATCH(Auxiliar_OPEX_P!$A37,Auxiliar_OPEX_CustosUnit!$A$1:$A$129,0),MATCH(CJ$2,Auxiliar_OPEX_CustosUnit!$A$3:$Q$3,0))*(1-DRE_Auxiliar!$A$5)</f>
        <v>15047.632734087154</v>
      </c>
      <c r="CK37" s="51">
        <f>INDEX(Auxiliar_OPEX_CustosUnit!$A$1:$R$129,MATCH(Auxiliar_OPEX_P!$A37,Auxiliar_OPEX_CustosUnit!$A$1:$A$129,0),MATCH(CK$2,Auxiliar_OPEX_CustosUnit!$A$3:$Q$3,0))*(1-DRE_Auxiliar!$A$5)</f>
        <v>15817.406360570332</v>
      </c>
      <c r="CL37" s="51">
        <f>INDEX(Auxiliar_OPEX_CustosUnit!$A$1:$R$129,MATCH(Auxiliar_OPEX_P!$A37,Auxiliar_OPEX_CustosUnit!$A$1:$A$129,0),MATCH(CL$2,Auxiliar_OPEX_CustosUnit!$A$3:$Q$3,0))*(1-DRE_Auxiliar!$A$5)</f>
        <v>15799.799116170616</v>
      </c>
      <c r="CM37" s="51">
        <f>INDEX(Auxiliar_OPEX_CustosUnit!$A$1:$R$129,MATCH(Auxiliar_OPEX_P!$A37,Auxiliar_OPEX_CustosUnit!$A$1:$A$129,0),MATCH(CM$2,Auxiliar_OPEX_CustosUnit!$A$3:$Q$3,0))*(1-DRE_Auxiliar!$A$5)</f>
        <v>15810.41152038682</v>
      </c>
      <c r="CN37" s="51">
        <f>INDEX(Auxiliar_OPEX_CustosUnit!$A$1:$R$129,MATCH(Auxiliar_OPEX_P!$A37,Auxiliar_OPEX_CustosUnit!$A$1:$A$129,0),MATCH(CN$2,Auxiliar_OPEX_CustosUnit!$A$3:$Q$3,0))*(1-DRE_Auxiliar!$A$5)</f>
        <v>17131.442821506411</v>
      </c>
      <c r="CO37" s="51">
        <f>INDEX(Auxiliar_OPEX_CustosUnit!$A$1:$R$129,MATCH(Auxiliar_OPEX_P!$A37,Auxiliar_OPEX_CustosUnit!$A$1:$A$129,0),MATCH(CO$2,Auxiliar_OPEX_CustosUnit!$A$3:$Q$3,0))*(1-DRE_Auxiliar!$A$5)</f>
        <v>16335.381361895432</v>
      </c>
      <c r="CP37" s="51">
        <f>INDEX(Auxiliar_OPEX_CustosUnit!$A$1:$R$129,MATCH(Auxiliar_OPEX_P!$A37,Auxiliar_OPEX_CustosUnit!$A$1:$A$129,0),MATCH(CP$2,Auxiliar_OPEX_CustosUnit!$A$3:$Q$3,0))*(1-DRE_Auxiliar!$A$5)</f>
        <v>16841.016347021439</v>
      </c>
      <c r="CQ37" s="51">
        <f>INDEX(Auxiliar_OPEX_CustosUnit!$A$1:$R$129,MATCH(Auxiliar_OPEX_P!$A37,Auxiliar_OPEX_CustosUnit!$A$1:$A$129,0),MATCH(CQ$2,Auxiliar_OPEX_CustosUnit!$A$3:$Q$3,0))*(1-DRE_Auxiliar!$A$5)</f>
        <v>16846.235195878908</v>
      </c>
      <c r="CR37" s="51">
        <f>INDEX(Auxiliar_OPEX_CustosUnit!$A$1:$R$129,MATCH(Auxiliar_OPEX_P!$A37,Auxiliar_OPEX_CustosUnit!$A$1:$A$129,0),MATCH(CR$2,Auxiliar_OPEX_CustosUnit!$A$3:$Q$3,0))*(1-DRE_Auxiliar!$A$5)</f>
        <v>16846.235195878908</v>
      </c>
      <c r="CS37" s="51">
        <f>INDEX(Auxiliar_OPEX_CustosUnit!$A$1:$R$129,MATCH(Auxiliar_OPEX_P!$A37,Auxiliar_OPEX_CustosUnit!$A$1:$A$129,0),MATCH(CS$2,Auxiliar_OPEX_CustosUnit!$A$3:$Q$3,0))*(1-DRE_Auxiliar!$A$5)</f>
        <v>16340.6002107529</v>
      </c>
      <c r="CT37" s="51">
        <f>INDEX(Auxiliar_OPEX_CustosUnit!$A$1:$R$129,MATCH(Auxiliar_OPEX_P!$A37,Auxiliar_OPEX_CustosUnit!$A$1:$A$129,0),MATCH(CT$2,Auxiliar_OPEX_CustosUnit!$A$3:$Q$3,0))*(1-DRE_Auxiliar!$A$5)</f>
        <v>16185.636018565461</v>
      </c>
      <c r="CU37" s="53">
        <f t="shared" si="227"/>
        <v>14579.41812909</v>
      </c>
      <c r="CV37" s="53">
        <f t="shared" si="228"/>
        <v>15047.632734087154</v>
      </c>
      <c r="CW37" s="53">
        <f t="shared" si="229"/>
        <v>15817.406360570332</v>
      </c>
      <c r="CX37" s="53">
        <f t="shared" si="230"/>
        <v>15799.799116170616</v>
      </c>
      <c r="CY37" s="53">
        <f t="shared" si="231"/>
        <v>15810.41152038682</v>
      </c>
      <c r="CZ37" s="53">
        <f t="shared" si="232"/>
        <v>17131.442821506411</v>
      </c>
      <c r="DA37" s="53">
        <f t="shared" si="233"/>
        <v>16335.381361895432</v>
      </c>
      <c r="DB37" s="53">
        <f t="shared" si="234"/>
        <v>16841.016347021439</v>
      </c>
      <c r="DC37" s="53">
        <f t="shared" si="235"/>
        <v>16846.235195878908</v>
      </c>
      <c r="DD37" s="53">
        <f t="shared" si="236"/>
        <v>16846.235195878908</v>
      </c>
      <c r="DE37" s="53">
        <f t="shared" si="237"/>
        <v>16340.6002107529</v>
      </c>
      <c r="DF37" s="53">
        <f t="shared" si="238"/>
        <v>16185.636018565461</v>
      </c>
      <c r="DG37" s="53">
        <f t="shared" si="239"/>
        <v>14579.41812909</v>
      </c>
      <c r="DH37" s="53">
        <f t="shared" si="240"/>
        <v>15047.632734087154</v>
      </c>
      <c r="DI37" s="53">
        <f t="shared" si="241"/>
        <v>15817.406360570332</v>
      </c>
      <c r="DJ37" s="53">
        <f t="shared" si="242"/>
        <v>15799.799116170616</v>
      </c>
      <c r="DK37" s="53">
        <f t="shared" si="243"/>
        <v>15810.41152038682</v>
      </c>
      <c r="DL37" s="53">
        <f t="shared" si="244"/>
        <v>17131.442821506411</v>
      </c>
      <c r="DM37" s="53">
        <f t="shared" si="245"/>
        <v>16335.381361895432</v>
      </c>
      <c r="DN37" s="53">
        <f t="shared" si="246"/>
        <v>16841.016347021439</v>
      </c>
      <c r="DO37" s="53">
        <f t="shared" si="247"/>
        <v>16846.235195878908</v>
      </c>
      <c r="DP37" s="53">
        <f t="shared" si="248"/>
        <v>16846.235195878908</v>
      </c>
      <c r="DQ37" s="53">
        <f t="shared" si="249"/>
        <v>16340.6002107529</v>
      </c>
      <c r="DR37" s="53">
        <f t="shared" si="250"/>
        <v>16185.636018565461</v>
      </c>
      <c r="DS37" s="53">
        <f t="shared" si="251"/>
        <v>14579.41812909</v>
      </c>
      <c r="DT37" s="53">
        <f t="shared" si="252"/>
        <v>15047.632734087154</v>
      </c>
      <c r="DU37" s="53">
        <f t="shared" si="253"/>
        <v>15817.406360570332</v>
      </c>
      <c r="DV37" s="53">
        <f t="shared" si="254"/>
        <v>15799.799116170616</v>
      </c>
      <c r="DW37" s="53">
        <f t="shared" si="255"/>
        <v>15810.41152038682</v>
      </c>
      <c r="DX37" s="53">
        <f t="shared" si="256"/>
        <v>17131.442821506411</v>
      </c>
      <c r="DY37" s="53">
        <f t="shared" si="257"/>
        <v>16335.381361895432</v>
      </c>
      <c r="DZ37" s="53">
        <f t="shared" si="258"/>
        <v>16841.016347021439</v>
      </c>
      <c r="EA37" s="53">
        <f t="shared" si="259"/>
        <v>16846.235195878908</v>
      </c>
      <c r="EB37" s="53">
        <f t="shared" si="260"/>
        <v>16846.235195878908</v>
      </c>
      <c r="EC37" s="53">
        <f t="shared" si="261"/>
        <v>16340.6002107529</v>
      </c>
      <c r="ED37" s="53">
        <f t="shared" si="262"/>
        <v>16185.636018565461</v>
      </c>
      <c r="EE37" s="53">
        <f t="shared" si="263"/>
        <v>14579.41812909</v>
      </c>
      <c r="EF37" s="53">
        <f t="shared" si="264"/>
        <v>15047.632734087154</v>
      </c>
      <c r="EG37" s="53">
        <f t="shared" si="265"/>
        <v>15817.406360570332</v>
      </c>
      <c r="EH37" s="53">
        <f t="shared" si="266"/>
        <v>15799.799116170616</v>
      </c>
      <c r="EI37" s="53">
        <f t="shared" si="267"/>
        <v>15810.41152038682</v>
      </c>
      <c r="EJ37" s="53">
        <f t="shared" si="268"/>
        <v>17131.442821506411</v>
      </c>
      <c r="EK37" s="53">
        <f t="shared" si="269"/>
        <v>16335.381361895432</v>
      </c>
      <c r="EL37" s="53">
        <f t="shared" si="270"/>
        <v>16841.016347021439</v>
      </c>
      <c r="EM37" s="53">
        <f t="shared" si="271"/>
        <v>16846.235195878908</v>
      </c>
      <c r="EN37" s="53">
        <f t="shared" si="272"/>
        <v>16846.235195878908</v>
      </c>
      <c r="EO37" s="53">
        <f t="shared" si="273"/>
        <v>16340.6002107529</v>
      </c>
      <c r="EP37" s="53">
        <f t="shared" si="274"/>
        <v>16185.636018565461</v>
      </c>
      <c r="EQ37" s="53">
        <f t="shared" si="275"/>
        <v>14579.41812909</v>
      </c>
      <c r="ER37" s="53">
        <f t="shared" si="276"/>
        <v>15047.632734087154</v>
      </c>
      <c r="ES37" s="53">
        <f t="shared" si="277"/>
        <v>15817.406360570332</v>
      </c>
      <c r="ET37" s="53">
        <f t="shared" si="278"/>
        <v>15799.799116170616</v>
      </c>
      <c r="EU37" s="53">
        <f t="shared" si="279"/>
        <v>15810.41152038682</v>
      </c>
      <c r="EV37" s="53">
        <f t="shared" si="280"/>
        <v>17131.442821506411</v>
      </c>
      <c r="EW37" s="53">
        <f t="shared" si="281"/>
        <v>16335.381361895432</v>
      </c>
      <c r="EX37" s="53">
        <f t="shared" si="282"/>
        <v>16841.016347021439</v>
      </c>
      <c r="EY37" s="53">
        <f t="shared" si="283"/>
        <v>16846.235195878908</v>
      </c>
      <c r="EZ37" s="53">
        <f t="shared" si="284"/>
        <v>16846.235195878908</v>
      </c>
      <c r="FA37" s="53">
        <f t="shared" si="285"/>
        <v>16340.6002107529</v>
      </c>
      <c r="FB37" s="53">
        <f t="shared" si="286"/>
        <v>16185.636018565461</v>
      </c>
      <c r="FC37" s="53">
        <f t="shared" si="287"/>
        <v>14579.41812909</v>
      </c>
      <c r="FD37" s="53">
        <f t="shared" si="288"/>
        <v>15047.632734087154</v>
      </c>
      <c r="FE37" s="53">
        <f t="shared" si="289"/>
        <v>15817.406360570332</v>
      </c>
      <c r="FF37" s="53">
        <f t="shared" si="290"/>
        <v>15799.799116170616</v>
      </c>
      <c r="FG37" s="53">
        <f t="shared" si="291"/>
        <v>15810.41152038682</v>
      </c>
      <c r="FH37" s="53">
        <f t="shared" si="292"/>
        <v>17131.442821506411</v>
      </c>
      <c r="FI37" s="53">
        <f t="shared" si="293"/>
        <v>16335.381361895432</v>
      </c>
      <c r="FJ37" s="53">
        <f t="shared" si="294"/>
        <v>16841.016347021439</v>
      </c>
      <c r="FK37" s="53">
        <f t="shared" si="295"/>
        <v>16846.235195878908</v>
      </c>
      <c r="FL37" s="53">
        <f t="shared" si="296"/>
        <v>16846.235195878908</v>
      </c>
      <c r="FM37" s="53">
        <f t="shared" si="297"/>
        <v>16340.6002107529</v>
      </c>
      <c r="FN37" s="53">
        <f t="shared" si="298"/>
        <v>16185.636018565461</v>
      </c>
      <c r="FP37" s="51">
        <f t="shared" si="299"/>
        <v>110672.88064270775</v>
      </c>
      <c r="FQ37" s="51">
        <f t="shared" si="306"/>
        <v>119920.09975054488</v>
      </c>
      <c r="FR37" s="51">
        <f t="shared" si="307"/>
        <v>114347.66953326802</v>
      </c>
      <c r="FS37" s="51">
        <f t="shared" si="308"/>
        <v>117887.11442915007</v>
      </c>
      <c r="FT37" s="51">
        <f t="shared" si="309"/>
        <v>117923.64637115235</v>
      </c>
      <c r="FU37" s="51">
        <f t="shared" si="310"/>
        <v>117923.64637115235</v>
      </c>
      <c r="FV37" s="51">
        <f t="shared" si="311"/>
        <v>114384.2014752703</v>
      </c>
      <c r="FW37" s="51">
        <f t="shared" si="312"/>
        <v>113299.45212995823</v>
      </c>
      <c r="FX37" s="51">
        <f t="shared" si="313"/>
        <v>108767.73492967135</v>
      </c>
      <c r="FY37" s="51">
        <f t="shared" si="314"/>
        <v>112260.78531039391</v>
      </c>
      <c r="FZ37" s="51">
        <f t="shared" si="315"/>
        <v>118003.57511310329</v>
      </c>
      <c r="GA37" s="51">
        <f t="shared" si="316"/>
        <v>117872.21869855002</v>
      </c>
      <c r="GB37" s="51">
        <f t="shared" si="317"/>
        <v>117951.39107419178</v>
      </c>
      <c r="GC37" s="51">
        <f t="shared" si="318"/>
        <v>127806.76260697481</v>
      </c>
      <c r="GD37" s="51">
        <f t="shared" si="319"/>
        <v>121867.85605665567</v>
      </c>
      <c r="GE37" s="51">
        <f t="shared" si="320"/>
        <v>125640.07601402282</v>
      </c>
      <c r="GF37" s="51">
        <f t="shared" si="321"/>
        <v>125679.01051498446</v>
      </c>
      <c r="GG37" s="51">
        <f t="shared" si="322"/>
        <v>125679.01051498446</v>
      </c>
      <c r="GH37" s="51">
        <f t="shared" si="323"/>
        <v>121906.79055761731</v>
      </c>
      <c r="GI37" s="51">
        <f t="shared" si="324"/>
        <v>120750.70160878584</v>
      </c>
      <c r="GJ37" s="51">
        <f t="shared" si="325"/>
        <v>115183.97265158108</v>
      </c>
      <c r="GK37" s="51">
        <f t="shared" si="326"/>
        <v>118883.07900682416</v>
      </c>
      <c r="GL37" s="51">
        <f t="shared" si="327"/>
        <v>124964.63751318419</v>
      </c>
      <c r="GM37" s="51">
        <f t="shared" si="328"/>
        <v>124825.53234866736</v>
      </c>
      <c r="GN37" s="51">
        <f t="shared" si="329"/>
        <v>124909.37512388539</v>
      </c>
      <c r="GO37" s="51">
        <f t="shared" si="330"/>
        <v>135346.11765453801</v>
      </c>
      <c r="GP37" s="51">
        <f t="shared" si="331"/>
        <v>129056.87342126819</v>
      </c>
      <c r="GQ37" s="51">
        <f t="shared" si="332"/>
        <v>133051.61764101379</v>
      </c>
      <c r="GR37" s="51">
        <f t="shared" si="333"/>
        <v>133092.84889858175</v>
      </c>
      <c r="GS37" s="51">
        <f t="shared" si="334"/>
        <v>133092.84889858175</v>
      </c>
      <c r="GT37" s="51">
        <f t="shared" si="335"/>
        <v>129098.10467883614</v>
      </c>
      <c r="GU37" s="51">
        <f t="shared" si="336"/>
        <v>127873.81773426475</v>
      </c>
      <c r="GV37" s="51">
        <f t="shared" si="337"/>
        <v>120958.13608229549</v>
      </c>
      <c r="GW37" s="51">
        <f t="shared" si="338"/>
        <v>124842.67834629455</v>
      </c>
      <c r="GX37" s="51">
        <f t="shared" si="339"/>
        <v>131229.10489914395</v>
      </c>
      <c r="GY37" s="51">
        <f t="shared" si="340"/>
        <v>131083.02640374188</v>
      </c>
      <c r="GZ37" s="51">
        <f t="shared" si="341"/>
        <v>131171.07221064434</v>
      </c>
      <c r="HA37" s="51">
        <f t="shared" si="342"/>
        <v>142131.00781815467</v>
      </c>
      <c r="HB37" s="51">
        <f t="shared" si="343"/>
        <v>135526.48426934652</v>
      </c>
      <c r="HC37" s="51">
        <f t="shared" si="344"/>
        <v>139721.484700592</v>
      </c>
      <c r="HD37" s="51">
        <f t="shared" si="345"/>
        <v>139764.78287783786</v>
      </c>
      <c r="HE37" s="51">
        <f t="shared" si="346"/>
        <v>139764.78287783786</v>
      </c>
      <c r="HF37" s="51">
        <f t="shared" si="347"/>
        <v>135569.78244659235</v>
      </c>
      <c r="HG37" s="51">
        <f t="shared" si="348"/>
        <v>134284.12209440782</v>
      </c>
      <c r="HH37" s="51">
        <f t="shared" si="349"/>
        <v>126825.74073414708</v>
      </c>
      <c r="HI37" s="51">
        <f t="shared" si="350"/>
        <v>130898.71974987524</v>
      </c>
      <c r="HJ37" s="51">
        <f t="shared" si="351"/>
        <v>137594.94791974619</v>
      </c>
      <c r="HK37" s="51">
        <f t="shared" si="352"/>
        <v>137441.78324653982</v>
      </c>
      <c r="HL37" s="51">
        <f t="shared" si="353"/>
        <v>137534.10010128486</v>
      </c>
      <c r="HM37" s="51">
        <f t="shared" si="354"/>
        <v>149025.69543204745</v>
      </c>
      <c r="HN37" s="51">
        <f t="shared" si="355"/>
        <v>142100.79051532631</v>
      </c>
      <c r="HO37" s="51">
        <f t="shared" si="356"/>
        <v>146499.28783270231</v>
      </c>
      <c r="HP37" s="51">
        <f t="shared" si="357"/>
        <v>146544.68637784777</v>
      </c>
      <c r="HQ37" s="51">
        <f t="shared" si="358"/>
        <v>146544.68637784777</v>
      </c>
      <c r="HR37" s="51">
        <f t="shared" si="359"/>
        <v>142146.18906047178</v>
      </c>
      <c r="HS37" s="51">
        <f t="shared" si="360"/>
        <v>140798.16211677456</v>
      </c>
      <c r="HT37" s="51">
        <f t="shared" si="361"/>
        <v>131771.85592323777</v>
      </c>
      <c r="HU37" s="51">
        <f t="shared" si="362"/>
        <v>136003.67827201431</v>
      </c>
      <c r="HV37" s="51">
        <f t="shared" si="363"/>
        <v>142961.05465729401</v>
      </c>
      <c r="HW37" s="51">
        <f t="shared" si="364"/>
        <v>142801.91666895308</v>
      </c>
      <c r="HX37" s="51">
        <f t="shared" si="365"/>
        <v>142897.83381646851</v>
      </c>
      <c r="HY37" s="51">
        <f t="shared" si="366"/>
        <v>154837.5933281249</v>
      </c>
      <c r="HZ37" s="51">
        <f t="shared" si="367"/>
        <v>147642.62196280007</v>
      </c>
      <c r="IA37" s="51">
        <f t="shared" si="368"/>
        <v>152212.65759932733</v>
      </c>
      <c r="IB37" s="51">
        <f t="shared" si="305"/>
        <v>152259.82665598256</v>
      </c>
      <c r="IC37" s="51">
        <f t="shared" si="369"/>
        <v>152259.82665598256</v>
      </c>
      <c r="ID37" s="51">
        <f t="shared" si="370"/>
        <v>147689.7910194553</v>
      </c>
      <c r="IE37" s="51">
        <f t="shared" si="371"/>
        <v>146289.19196773865</v>
      </c>
      <c r="IF37" s="51">
        <f t="shared" si="372"/>
        <v>136736.67320628796</v>
      </c>
      <c r="IG37" s="51">
        <f t="shared" si="373"/>
        <v>141127.93950148841</v>
      </c>
      <c r="IH37" s="51">
        <f t="shared" si="374"/>
        <v>148347.45154753048</v>
      </c>
      <c r="II37" s="51">
        <f t="shared" si="375"/>
        <v>148182.31765794515</v>
      </c>
      <c r="IJ37" s="51">
        <f t="shared" si="376"/>
        <v>148281.84871154386</v>
      </c>
      <c r="IK37" s="51">
        <f t="shared" si="377"/>
        <v>160671.4669882879</v>
      </c>
      <c r="IL37" s="51">
        <f t="shared" si="378"/>
        <v>153205.4080076651</v>
      </c>
      <c r="IM37" s="51">
        <f t="shared" si="379"/>
        <v>157947.63057859815</v>
      </c>
      <c r="IN37" s="51">
        <f t="shared" si="380"/>
        <v>157996.57684136517</v>
      </c>
      <c r="IO37" s="51">
        <f t="shared" si="381"/>
        <v>157996.57684136517</v>
      </c>
      <c r="IP37" s="51">
        <f t="shared" si="382"/>
        <v>153254.35427043212</v>
      </c>
      <c r="IQ37" s="51">
        <f t="shared" si="383"/>
        <v>151800.98432670769</v>
      </c>
      <c r="IS37" s="51">
        <f t="shared" si="300"/>
        <v>1390541.5351864067</v>
      </c>
      <c r="IT37" s="51">
        <f t="shared" si="300"/>
        <v>1478096.8045181676</v>
      </c>
      <c r="IU37" s="51">
        <f t="shared" si="300"/>
        <v>1559896.2468692048</v>
      </c>
      <c r="IV37" s="51">
        <f t="shared" si="300"/>
        <v>1637057.7388363623</v>
      </c>
      <c r="IW37" s="51">
        <f t="shared" si="300"/>
        <v>1710095.8370509855</v>
      </c>
      <c r="IX37" s="51">
        <f t="shared" si="300"/>
        <v>1775867.7398142072</v>
      </c>
      <c r="IZ37" s="111">
        <f t="shared" si="301"/>
        <v>0</v>
      </c>
      <c r="JA37" s="111">
        <f t="shared" si="5"/>
        <v>0</v>
      </c>
      <c r="JB37" s="111">
        <f t="shared" si="6"/>
        <v>0</v>
      </c>
      <c r="JC37" s="111">
        <f t="shared" si="7"/>
        <v>0</v>
      </c>
      <c r="JD37" s="111">
        <f t="shared" si="8"/>
        <v>0</v>
      </c>
      <c r="JE37" s="111">
        <f t="shared" si="9"/>
        <v>0</v>
      </c>
      <c r="JF37" s="111">
        <f t="shared" si="10"/>
        <v>0</v>
      </c>
      <c r="JG37" s="111">
        <f t="shared" si="11"/>
        <v>0</v>
      </c>
      <c r="JH37" s="111">
        <f t="shared" si="12"/>
        <v>0</v>
      </c>
      <c r="JI37" s="111">
        <f t="shared" si="13"/>
        <v>0</v>
      </c>
      <c r="JJ37" s="111">
        <f t="shared" si="14"/>
        <v>0</v>
      </c>
      <c r="JK37" s="111">
        <f t="shared" si="15"/>
        <v>0</v>
      </c>
      <c r="JL37" s="111">
        <f t="shared" si="16"/>
        <v>0</v>
      </c>
      <c r="JM37" s="111">
        <f t="shared" si="17"/>
        <v>0</v>
      </c>
      <c r="JN37" s="111">
        <f t="shared" si="18"/>
        <v>0</v>
      </c>
      <c r="JO37" s="111">
        <f t="shared" si="19"/>
        <v>0</v>
      </c>
      <c r="JP37" s="111">
        <f t="shared" si="20"/>
        <v>0</v>
      </c>
      <c r="JQ37" s="111">
        <f t="shared" si="21"/>
        <v>0</v>
      </c>
      <c r="JR37" s="111">
        <f t="shared" si="22"/>
        <v>0</v>
      </c>
      <c r="JS37" s="111">
        <f t="shared" si="23"/>
        <v>0</v>
      </c>
      <c r="JT37" s="111">
        <f t="shared" si="24"/>
        <v>0</v>
      </c>
      <c r="JU37" s="111">
        <f t="shared" si="25"/>
        <v>0</v>
      </c>
      <c r="JV37" s="111">
        <f t="shared" si="26"/>
        <v>0</v>
      </c>
      <c r="JW37" s="111">
        <f t="shared" si="27"/>
        <v>0</v>
      </c>
      <c r="JX37" s="111">
        <f t="shared" si="28"/>
        <v>0</v>
      </c>
      <c r="JY37" s="111">
        <f t="shared" si="29"/>
        <v>0</v>
      </c>
      <c r="JZ37" s="111">
        <f t="shared" si="30"/>
        <v>0</v>
      </c>
      <c r="KA37" s="111">
        <f t="shared" si="31"/>
        <v>0</v>
      </c>
      <c r="KB37" s="111">
        <f t="shared" si="32"/>
        <v>0</v>
      </c>
      <c r="KC37" s="111">
        <f t="shared" si="33"/>
        <v>0</v>
      </c>
      <c r="KD37" s="111">
        <f t="shared" si="34"/>
        <v>0</v>
      </c>
      <c r="KE37" s="111">
        <f t="shared" si="35"/>
        <v>0</v>
      </c>
      <c r="KF37" s="111">
        <f t="shared" si="36"/>
        <v>0</v>
      </c>
      <c r="KG37" s="111">
        <f t="shared" si="37"/>
        <v>0</v>
      </c>
      <c r="KH37" s="111">
        <f t="shared" si="38"/>
        <v>0</v>
      </c>
      <c r="KI37" s="111">
        <f t="shared" si="39"/>
        <v>0</v>
      </c>
      <c r="KJ37" s="111">
        <f t="shared" si="40"/>
        <v>0</v>
      </c>
      <c r="KK37" s="111">
        <f t="shared" si="41"/>
        <v>0</v>
      </c>
      <c r="KL37" s="111">
        <f t="shared" si="42"/>
        <v>0</v>
      </c>
      <c r="KM37" s="111">
        <f t="shared" si="43"/>
        <v>0</v>
      </c>
      <c r="KN37" s="111">
        <f t="shared" si="44"/>
        <v>0</v>
      </c>
      <c r="KO37" s="111">
        <f t="shared" si="45"/>
        <v>0</v>
      </c>
      <c r="KP37" s="111">
        <f t="shared" si="46"/>
        <v>0</v>
      </c>
      <c r="KQ37" s="111">
        <f t="shared" si="47"/>
        <v>0</v>
      </c>
      <c r="KR37" s="111">
        <f t="shared" si="48"/>
        <v>0</v>
      </c>
      <c r="KS37" s="111">
        <f t="shared" si="49"/>
        <v>0</v>
      </c>
      <c r="KT37" s="111">
        <f t="shared" si="50"/>
        <v>0</v>
      </c>
      <c r="KU37" s="111">
        <f t="shared" si="51"/>
        <v>0</v>
      </c>
      <c r="KV37" s="111">
        <f t="shared" si="52"/>
        <v>0</v>
      </c>
      <c r="KW37" s="111">
        <f t="shared" si="53"/>
        <v>0</v>
      </c>
      <c r="KX37" s="111">
        <f t="shared" si="54"/>
        <v>0</v>
      </c>
      <c r="KY37" s="111">
        <f t="shared" si="55"/>
        <v>0</v>
      </c>
      <c r="KZ37" s="111">
        <f t="shared" si="56"/>
        <v>0</v>
      </c>
      <c r="LA37" s="111">
        <f t="shared" si="57"/>
        <v>0</v>
      </c>
      <c r="LB37" s="111">
        <f t="shared" si="58"/>
        <v>0</v>
      </c>
      <c r="LC37" s="111">
        <f t="shared" si="59"/>
        <v>0</v>
      </c>
      <c r="LD37" s="111">
        <f t="shared" si="60"/>
        <v>0</v>
      </c>
      <c r="LE37" s="111">
        <f t="shared" si="61"/>
        <v>0</v>
      </c>
      <c r="LF37" s="111">
        <f t="shared" si="62"/>
        <v>0</v>
      </c>
      <c r="LG37" s="111">
        <f t="shared" si="63"/>
        <v>0</v>
      </c>
      <c r="LH37" s="111">
        <f t="shared" si="64"/>
        <v>0</v>
      </c>
      <c r="LI37" s="111">
        <f t="shared" si="65"/>
        <v>0</v>
      </c>
      <c r="LJ37" s="111">
        <f t="shared" si="66"/>
        <v>0</v>
      </c>
      <c r="LK37" s="111">
        <f t="shared" si="67"/>
        <v>0</v>
      </c>
      <c r="LL37" s="111">
        <f t="shared" si="68"/>
        <v>0</v>
      </c>
      <c r="LM37" s="111">
        <f t="shared" si="69"/>
        <v>0</v>
      </c>
      <c r="LN37" s="111">
        <f t="shared" si="70"/>
        <v>0</v>
      </c>
      <c r="LO37" s="111">
        <f t="shared" si="71"/>
        <v>0</v>
      </c>
      <c r="LP37" s="111">
        <f t="shared" si="72"/>
        <v>0</v>
      </c>
      <c r="LQ37" s="111">
        <f t="shared" si="73"/>
        <v>0</v>
      </c>
      <c r="LR37" s="111">
        <f t="shared" si="74"/>
        <v>0</v>
      </c>
      <c r="LS37" s="111">
        <f t="shared" si="75"/>
        <v>0</v>
      </c>
      <c r="LT37" s="111">
        <f t="shared" si="76"/>
        <v>0</v>
      </c>
      <c r="LU37" s="111">
        <f t="shared" si="77"/>
        <v>0</v>
      </c>
      <c r="LV37" s="111">
        <f t="shared" si="78"/>
        <v>0</v>
      </c>
      <c r="LW37" s="111">
        <f t="shared" si="79"/>
        <v>0</v>
      </c>
      <c r="LX37" s="111">
        <f t="shared" si="80"/>
        <v>0</v>
      </c>
      <c r="LY37" s="111">
        <f t="shared" si="81"/>
        <v>0</v>
      </c>
      <c r="LZ37" s="111">
        <f t="shared" si="82"/>
        <v>0</v>
      </c>
      <c r="MA37" s="111">
        <f t="shared" si="83"/>
        <v>0</v>
      </c>
      <c r="MD37" s="111"/>
      <c r="ME37" s="111">
        <f t="shared" si="302"/>
        <v>0</v>
      </c>
      <c r="MF37" s="111">
        <f t="shared" si="84"/>
        <v>0</v>
      </c>
      <c r="MG37" s="111">
        <f t="shared" si="85"/>
        <v>0</v>
      </c>
      <c r="MH37" s="111">
        <f t="shared" si="86"/>
        <v>0</v>
      </c>
      <c r="MI37" s="111">
        <f t="shared" si="87"/>
        <v>0</v>
      </c>
      <c r="MJ37" s="111">
        <f t="shared" si="88"/>
        <v>0</v>
      </c>
      <c r="MK37" s="111">
        <f t="shared" si="89"/>
        <v>0</v>
      </c>
      <c r="ML37" s="111">
        <f t="shared" si="90"/>
        <v>0</v>
      </c>
      <c r="MM37" s="111">
        <f t="shared" si="91"/>
        <v>0</v>
      </c>
      <c r="MN37" s="111">
        <f t="shared" si="92"/>
        <v>0</v>
      </c>
      <c r="MO37" s="111">
        <f t="shared" si="93"/>
        <v>0</v>
      </c>
      <c r="MP37" s="111">
        <f t="shared" si="94"/>
        <v>0</v>
      </c>
      <c r="MQ37" s="111">
        <f t="shared" si="95"/>
        <v>0</v>
      </c>
      <c r="MR37" s="111">
        <f t="shared" si="96"/>
        <v>0</v>
      </c>
      <c r="MS37" s="111">
        <f t="shared" si="97"/>
        <v>0</v>
      </c>
      <c r="MT37" s="111">
        <f t="shared" si="98"/>
        <v>0</v>
      </c>
      <c r="MU37" s="111">
        <f t="shared" si="99"/>
        <v>0</v>
      </c>
      <c r="MV37" s="111">
        <f t="shared" si="100"/>
        <v>0</v>
      </c>
      <c r="MW37" s="111">
        <f t="shared" si="101"/>
        <v>0</v>
      </c>
      <c r="MX37" s="111">
        <f t="shared" si="102"/>
        <v>0</v>
      </c>
      <c r="MY37" s="111">
        <f t="shared" si="103"/>
        <v>0</v>
      </c>
      <c r="MZ37" s="111">
        <f t="shared" si="104"/>
        <v>0</v>
      </c>
      <c r="NA37" s="111">
        <f t="shared" si="105"/>
        <v>0</v>
      </c>
      <c r="NB37" s="111">
        <f t="shared" si="106"/>
        <v>0</v>
      </c>
      <c r="NC37" s="111">
        <f t="shared" si="107"/>
        <v>0</v>
      </c>
      <c r="ND37" s="111">
        <f t="shared" si="108"/>
        <v>0</v>
      </c>
      <c r="NE37" s="111">
        <f t="shared" si="109"/>
        <v>0</v>
      </c>
      <c r="NF37" s="111">
        <f t="shared" si="110"/>
        <v>0</v>
      </c>
      <c r="NG37" s="111">
        <f t="shared" si="111"/>
        <v>0</v>
      </c>
      <c r="NH37" s="111">
        <f t="shared" si="112"/>
        <v>0</v>
      </c>
      <c r="NI37" s="111">
        <f t="shared" si="113"/>
        <v>0</v>
      </c>
      <c r="NJ37" s="111">
        <f t="shared" si="114"/>
        <v>0</v>
      </c>
      <c r="NK37" s="111">
        <f t="shared" si="115"/>
        <v>0</v>
      </c>
      <c r="NL37" s="111">
        <f t="shared" si="116"/>
        <v>0</v>
      </c>
      <c r="NM37" s="111">
        <f t="shared" si="117"/>
        <v>0</v>
      </c>
      <c r="NN37" s="111">
        <f t="shared" si="118"/>
        <v>0</v>
      </c>
      <c r="NO37" s="111">
        <f t="shared" si="119"/>
        <v>0</v>
      </c>
      <c r="NP37" s="111">
        <f t="shared" si="120"/>
        <v>0</v>
      </c>
      <c r="NQ37" s="111">
        <f t="shared" si="121"/>
        <v>0</v>
      </c>
      <c r="NR37" s="111">
        <f t="shared" si="122"/>
        <v>0</v>
      </c>
      <c r="NS37" s="111">
        <f t="shared" si="123"/>
        <v>0</v>
      </c>
      <c r="NT37" s="111">
        <f t="shared" si="124"/>
        <v>0</v>
      </c>
      <c r="NU37" s="111">
        <f t="shared" si="125"/>
        <v>0</v>
      </c>
      <c r="NV37" s="111">
        <f t="shared" si="126"/>
        <v>0</v>
      </c>
      <c r="NW37" s="111">
        <f t="shared" si="127"/>
        <v>0</v>
      </c>
      <c r="NX37" s="111">
        <f t="shared" si="128"/>
        <v>0</v>
      </c>
      <c r="NY37" s="111">
        <f t="shared" si="129"/>
        <v>0</v>
      </c>
      <c r="NZ37" s="111">
        <f t="shared" si="130"/>
        <v>0</v>
      </c>
      <c r="OA37" s="111">
        <f t="shared" si="131"/>
        <v>0</v>
      </c>
      <c r="OB37" s="111">
        <f t="shared" si="132"/>
        <v>0</v>
      </c>
      <c r="OC37" s="111">
        <f t="shared" si="133"/>
        <v>0</v>
      </c>
      <c r="OD37" s="111">
        <f t="shared" si="134"/>
        <v>0</v>
      </c>
      <c r="OE37" s="111">
        <f t="shared" si="135"/>
        <v>0</v>
      </c>
      <c r="OF37" s="111">
        <f t="shared" si="136"/>
        <v>0</v>
      </c>
      <c r="OG37" s="111">
        <f t="shared" si="137"/>
        <v>0</v>
      </c>
      <c r="OH37" s="111">
        <f t="shared" si="138"/>
        <v>0</v>
      </c>
      <c r="OI37" s="111">
        <f t="shared" si="139"/>
        <v>0</v>
      </c>
      <c r="OJ37" s="111">
        <f t="shared" si="140"/>
        <v>0</v>
      </c>
      <c r="OK37" s="111">
        <f t="shared" si="141"/>
        <v>0</v>
      </c>
      <c r="OL37" s="111">
        <f t="shared" si="142"/>
        <v>0</v>
      </c>
      <c r="OM37" s="111">
        <f t="shared" si="143"/>
        <v>0</v>
      </c>
      <c r="ON37" s="111">
        <f t="shared" si="144"/>
        <v>0</v>
      </c>
      <c r="OO37" s="111">
        <f t="shared" si="145"/>
        <v>0</v>
      </c>
      <c r="OP37" s="111">
        <f t="shared" si="146"/>
        <v>0</v>
      </c>
      <c r="OQ37" s="111">
        <f t="shared" si="147"/>
        <v>0</v>
      </c>
      <c r="OR37" s="111">
        <f t="shared" si="148"/>
        <v>0</v>
      </c>
      <c r="OS37" s="111">
        <f t="shared" si="149"/>
        <v>0</v>
      </c>
      <c r="OT37" s="111">
        <f t="shared" si="150"/>
        <v>0</v>
      </c>
      <c r="OU37" s="111">
        <f t="shared" si="151"/>
        <v>0</v>
      </c>
      <c r="OV37" s="111">
        <f t="shared" si="152"/>
        <v>0</v>
      </c>
      <c r="OW37" s="111">
        <f t="shared" si="153"/>
        <v>0</v>
      </c>
      <c r="OX37" s="111">
        <f t="shared" si="154"/>
        <v>0</v>
      </c>
      <c r="OY37" s="111"/>
      <c r="PA37" s="51">
        <f t="shared" si="303"/>
        <v>119920.09975054488</v>
      </c>
      <c r="PB37" s="51">
        <f t="shared" si="155"/>
        <v>114347.66953326802</v>
      </c>
      <c r="PC37" s="51">
        <f t="shared" si="156"/>
        <v>117887.11442915007</v>
      </c>
      <c r="PD37" s="51">
        <f t="shared" si="157"/>
        <v>117923.64637115235</v>
      </c>
      <c r="PE37" s="51">
        <f t="shared" si="158"/>
        <v>117923.64637115235</v>
      </c>
      <c r="PF37" s="51">
        <f t="shared" si="159"/>
        <v>114384.2014752703</v>
      </c>
      <c r="PG37" s="51">
        <f t="shared" si="160"/>
        <v>113299.45212995823</v>
      </c>
      <c r="PH37" s="51">
        <f t="shared" si="161"/>
        <v>108767.73492967135</v>
      </c>
      <c r="PI37" s="51">
        <f t="shared" si="162"/>
        <v>112260.78531039391</v>
      </c>
      <c r="PJ37" s="51">
        <f t="shared" si="163"/>
        <v>118003.57511310329</v>
      </c>
      <c r="PK37" s="51">
        <f t="shared" si="164"/>
        <v>117872.21869855002</v>
      </c>
      <c r="PL37" s="51">
        <f t="shared" si="165"/>
        <v>117951.39107419178</v>
      </c>
      <c r="PM37" s="51">
        <f t="shared" si="166"/>
        <v>127806.76260697481</v>
      </c>
      <c r="PN37" s="51">
        <f t="shared" si="167"/>
        <v>121867.85605665567</v>
      </c>
      <c r="PO37" s="51">
        <f t="shared" si="168"/>
        <v>125640.07601402282</v>
      </c>
      <c r="PP37" s="51">
        <f t="shared" si="169"/>
        <v>125679.01051498446</v>
      </c>
      <c r="PQ37" s="51">
        <f t="shared" si="170"/>
        <v>125679.01051498446</v>
      </c>
      <c r="PR37" s="51">
        <f t="shared" si="171"/>
        <v>121906.79055761731</v>
      </c>
      <c r="PS37" s="51">
        <f t="shared" si="172"/>
        <v>120750.70160878584</v>
      </c>
      <c r="PT37" s="51">
        <f t="shared" si="173"/>
        <v>115183.97265158108</v>
      </c>
      <c r="PU37" s="51">
        <f t="shared" si="174"/>
        <v>118883.07900682416</v>
      </c>
      <c r="PV37" s="51">
        <f t="shared" si="175"/>
        <v>124964.63751318419</v>
      </c>
      <c r="PW37" s="51">
        <f t="shared" si="176"/>
        <v>124825.53234866736</v>
      </c>
      <c r="PX37" s="51">
        <f t="shared" si="177"/>
        <v>124909.37512388539</v>
      </c>
      <c r="PY37" s="51">
        <f t="shared" si="178"/>
        <v>135346.11765453801</v>
      </c>
      <c r="PZ37" s="51">
        <f t="shared" si="179"/>
        <v>129056.87342126819</v>
      </c>
      <c r="QA37" s="51">
        <f t="shared" si="180"/>
        <v>133051.61764101379</v>
      </c>
      <c r="QB37" s="51">
        <f t="shared" si="181"/>
        <v>133092.84889858175</v>
      </c>
      <c r="QC37" s="51">
        <f t="shared" si="182"/>
        <v>133092.84889858175</v>
      </c>
      <c r="QD37" s="51">
        <f t="shared" si="183"/>
        <v>129098.10467883614</v>
      </c>
      <c r="QE37" s="51">
        <f t="shared" si="184"/>
        <v>127873.81773426475</v>
      </c>
      <c r="QF37" s="51">
        <f t="shared" si="185"/>
        <v>120958.13608229549</v>
      </c>
      <c r="QG37" s="51">
        <f t="shared" si="186"/>
        <v>124842.67834629455</v>
      </c>
      <c r="QH37" s="51">
        <f t="shared" si="187"/>
        <v>131229.10489914395</v>
      </c>
      <c r="QI37" s="51">
        <f t="shared" si="188"/>
        <v>131083.02640374188</v>
      </c>
      <c r="QJ37" s="51">
        <f t="shared" si="189"/>
        <v>131171.07221064434</v>
      </c>
      <c r="QK37" s="51">
        <f t="shared" si="190"/>
        <v>142131.00781815467</v>
      </c>
      <c r="QL37" s="51">
        <f t="shared" si="191"/>
        <v>135526.48426934652</v>
      </c>
      <c r="QM37" s="51">
        <f t="shared" si="192"/>
        <v>139721.484700592</v>
      </c>
      <c r="QN37" s="51">
        <f t="shared" si="193"/>
        <v>139764.78287783786</v>
      </c>
      <c r="QO37" s="51">
        <f t="shared" si="194"/>
        <v>139764.78287783786</v>
      </c>
      <c r="QP37" s="51">
        <f t="shared" si="195"/>
        <v>135569.78244659235</v>
      </c>
      <c r="QQ37" s="51">
        <f t="shared" si="196"/>
        <v>134284.12209440782</v>
      </c>
      <c r="QR37" s="51">
        <f t="shared" si="197"/>
        <v>126825.74073414708</v>
      </c>
      <c r="QS37" s="51">
        <f t="shared" si="198"/>
        <v>130898.71974987524</v>
      </c>
      <c r="QT37" s="51">
        <f t="shared" si="199"/>
        <v>137594.94791974619</v>
      </c>
      <c r="QU37" s="51">
        <f t="shared" si="200"/>
        <v>137441.78324653982</v>
      </c>
      <c r="QV37" s="51">
        <f t="shared" si="201"/>
        <v>137534.10010128486</v>
      </c>
      <c r="QW37" s="51">
        <f t="shared" si="202"/>
        <v>149025.69543204745</v>
      </c>
      <c r="QX37" s="51">
        <f t="shared" si="203"/>
        <v>142100.79051532631</v>
      </c>
      <c r="QY37" s="51">
        <f t="shared" si="204"/>
        <v>146499.28783270231</v>
      </c>
      <c r="QZ37" s="51">
        <f t="shared" si="205"/>
        <v>146544.68637784777</v>
      </c>
      <c r="RA37" s="51">
        <f t="shared" si="206"/>
        <v>146544.68637784777</v>
      </c>
      <c r="RB37" s="51">
        <f t="shared" si="207"/>
        <v>142146.18906047178</v>
      </c>
      <c r="RC37" s="51">
        <f t="shared" si="208"/>
        <v>140798.16211677456</v>
      </c>
      <c r="RD37" s="51">
        <f t="shared" si="209"/>
        <v>131771.85592323777</v>
      </c>
      <c r="RE37" s="51">
        <f t="shared" si="210"/>
        <v>136003.67827201431</v>
      </c>
      <c r="RF37" s="51">
        <f t="shared" si="211"/>
        <v>142961.05465729401</v>
      </c>
      <c r="RG37" s="51">
        <f t="shared" si="212"/>
        <v>142801.91666895308</v>
      </c>
      <c r="RH37" s="51">
        <f t="shared" si="213"/>
        <v>142897.83381646851</v>
      </c>
      <c r="RI37" s="51">
        <f t="shared" si="214"/>
        <v>154837.5933281249</v>
      </c>
      <c r="RJ37" s="51">
        <f t="shared" si="215"/>
        <v>147642.62196280007</v>
      </c>
      <c r="RK37" s="51">
        <f t="shared" si="216"/>
        <v>152212.65759932733</v>
      </c>
      <c r="RL37" s="51">
        <f t="shared" si="217"/>
        <v>152259.82665598256</v>
      </c>
      <c r="RM37" s="51">
        <f t="shared" si="218"/>
        <v>152259.82665598256</v>
      </c>
      <c r="RN37" s="51">
        <f t="shared" si="219"/>
        <v>147689.7910194553</v>
      </c>
      <c r="RO37" s="51">
        <f t="shared" si="220"/>
        <v>146289.19196773865</v>
      </c>
      <c r="RP37" s="51">
        <f t="shared" si="221"/>
        <v>136736.67320628796</v>
      </c>
      <c r="RQ37" s="51">
        <f t="shared" si="222"/>
        <v>141127.93950148841</v>
      </c>
      <c r="RR37" s="51">
        <f t="shared" si="223"/>
        <v>148347.45154753048</v>
      </c>
      <c r="RS37" s="51">
        <f t="shared" si="224"/>
        <v>148182.31765794515</v>
      </c>
      <c r="RT37" s="51">
        <f t="shared" si="225"/>
        <v>148281.84871154386</v>
      </c>
      <c r="RU37" s="51"/>
      <c r="RV37" s="51">
        <f t="shared" si="385"/>
        <v>1390541.5351864067</v>
      </c>
      <c r="RW37" s="51">
        <f t="shared" si="385"/>
        <v>1478096.8045181676</v>
      </c>
      <c r="RX37" s="51">
        <f t="shared" si="385"/>
        <v>1559896.2468692048</v>
      </c>
      <c r="RY37" s="51">
        <f t="shared" si="385"/>
        <v>1637057.7388363623</v>
      </c>
      <c r="RZ37" s="51">
        <f t="shared" si="385"/>
        <v>1710095.8370509855</v>
      </c>
      <c r="SA37" s="51">
        <f t="shared" si="385"/>
        <v>1775867.7398142072</v>
      </c>
    </row>
    <row r="38" spans="1:495" x14ac:dyDescent="0.3">
      <c r="A38" s="1">
        <v>306500</v>
      </c>
      <c r="B38" s="1" t="s">
        <v>211</v>
      </c>
      <c r="C38" s="1" t="s">
        <v>167</v>
      </c>
      <c r="D38" s="44">
        <v>0.46022679197982902</v>
      </c>
      <c r="E38" s="1" t="s">
        <v>299</v>
      </c>
      <c r="F38" s="107">
        <f>VLOOKUP(A38,Auxiliar_OPEX_CustosUnit!$A$4:$E$129,COLUMN(Auxiliar_OPEX_CustosUnit!$E$3),0)</f>
        <v>18</v>
      </c>
      <c r="G38" s="107">
        <f>INDEX(Auxiliar_OPEX_Drivers!$B$76:$I$84,MATCH($E38,Auxiliar_OPEX_Drivers!$B$76:$B$84,0),MATCH(YEAR(G$2),Auxiliar_OPEX_Drivers!$B$76:$I$76,0))*$F38</f>
        <v>18</v>
      </c>
      <c r="H38" s="107">
        <f>INDEX(Auxiliar_OPEX_Drivers!$B$76:$I$84,MATCH($E38,Auxiliar_OPEX_Drivers!$B$76:$B$84,0),MATCH(YEAR(H$2),Auxiliar_OPEX_Drivers!$B$76:$I$76,0))*$F38</f>
        <v>18</v>
      </c>
      <c r="I38" s="107">
        <f>INDEX(Auxiliar_OPEX_Drivers!$B$76:$I$84,MATCH($E38,Auxiliar_OPEX_Drivers!$B$76:$B$84,0),MATCH(YEAR(I$2),Auxiliar_OPEX_Drivers!$B$76:$I$76,0))*$F38</f>
        <v>18</v>
      </c>
      <c r="J38" s="107">
        <f>INDEX(Auxiliar_OPEX_Drivers!$B$76:$I$84,MATCH($E38,Auxiliar_OPEX_Drivers!$B$76:$B$84,0),MATCH(YEAR(J$2),Auxiliar_OPEX_Drivers!$B$76:$I$76,0))*$F38</f>
        <v>18</v>
      </c>
      <c r="K38" s="107">
        <f>INDEX(Auxiliar_OPEX_Drivers!$B$76:$I$84,MATCH($E38,Auxiliar_OPEX_Drivers!$B$76:$B$84,0),MATCH(YEAR(K$2),Auxiliar_OPEX_Drivers!$B$76:$I$76,0))*$F38</f>
        <v>18</v>
      </c>
      <c r="L38" s="107">
        <f>INDEX(Auxiliar_OPEX_Drivers!$B$76:$I$84,MATCH($E38,Auxiliar_OPEX_Drivers!$B$76:$B$84,0),MATCH(YEAR(L$2),Auxiliar_OPEX_Drivers!$B$76:$I$76,0))*$F38</f>
        <v>18</v>
      </c>
      <c r="M38" s="107">
        <f>INDEX(Auxiliar_OPEX_Drivers!$B$76:$I$84,MATCH($E38,Auxiliar_OPEX_Drivers!$B$76:$B$84,0),MATCH(YEAR(M$2),Auxiliar_OPEX_Drivers!$B$76:$I$76,0))*$F38</f>
        <v>18</v>
      </c>
      <c r="N38" s="107">
        <f>INDEX(Auxiliar_OPEX_Drivers!$B$76:$I$84,MATCH($E38,Auxiliar_OPEX_Drivers!$B$76:$B$84,0),MATCH(YEAR(N$2),Auxiliar_OPEX_Drivers!$B$76:$I$76,0))*$F38</f>
        <v>18.890391869782416</v>
      </c>
      <c r="O38" s="107">
        <f>INDEX(Auxiliar_OPEX_Drivers!$B$76:$I$84,MATCH($E38,Auxiliar_OPEX_Drivers!$B$76:$B$84,0),MATCH(YEAR(O$2),Auxiliar_OPEX_Drivers!$B$76:$I$76,0))*$F38</f>
        <v>18.890391869782416</v>
      </c>
      <c r="P38" s="107">
        <f>INDEX(Auxiliar_OPEX_Drivers!$B$76:$I$84,MATCH($E38,Auxiliar_OPEX_Drivers!$B$76:$B$84,0),MATCH(YEAR(P$2),Auxiliar_OPEX_Drivers!$B$76:$I$76,0))*$F38</f>
        <v>18.890391869782416</v>
      </c>
      <c r="Q38" s="107">
        <f>INDEX(Auxiliar_OPEX_Drivers!$B$76:$I$84,MATCH($E38,Auxiliar_OPEX_Drivers!$B$76:$B$84,0),MATCH(YEAR(Q$2),Auxiliar_OPEX_Drivers!$B$76:$I$76,0))*$F38</f>
        <v>18.890391869782416</v>
      </c>
      <c r="R38" s="107">
        <f>INDEX(Auxiliar_OPEX_Drivers!$B$76:$I$84,MATCH($E38,Auxiliar_OPEX_Drivers!$B$76:$B$84,0),MATCH(YEAR(R$2),Auxiliar_OPEX_Drivers!$B$76:$I$76,0))*$F38</f>
        <v>18.890391869782416</v>
      </c>
      <c r="S38" s="107">
        <f>INDEX(Auxiliar_OPEX_Drivers!$B$76:$I$84,MATCH($E38,Auxiliar_OPEX_Drivers!$B$76:$B$84,0),MATCH(YEAR(S$2),Auxiliar_OPEX_Drivers!$B$76:$I$76,0))*$F38</f>
        <v>18.890391869782416</v>
      </c>
      <c r="T38" s="107">
        <f>INDEX(Auxiliar_OPEX_Drivers!$B$76:$I$84,MATCH($E38,Auxiliar_OPEX_Drivers!$B$76:$B$84,0),MATCH(YEAR(T$2),Auxiliar_OPEX_Drivers!$B$76:$I$76,0))*$F38</f>
        <v>18.890391869782416</v>
      </c>
      <c r="U38" s="107">
        <f>INDEX(Auxiliar_OPEX_Drivers!$B$76:$I$84,MATCH($E38,Auxiliar_OPEX_Drivers!$B$76:$B$84,0),MATCH(YEAR(U$2),Auxiliar_OPEX_Drivers!$B$76:$I$76,0))*$F38</f>
        <v>18.890391869782416</v>
      </c>
      <c r="V38" s="107">
        <f>INDEX(Auxiliar_OPEX_Drivers!$B$76:$I$84,MATCH($E38,Auxiliar_OPEX_Drivers!$B$76:$B$84,0),MATCH(YEAR(V$2),Auxiliar_OPEX_Drivers!$B$76:$I$76,0))*$F38</f>
        <v>18.890391869782416</v>
      </c>
      <c r="W38" s="107">
        <f>INDEX(Auxiliar_OPEX_Drivers!$B$76:$I$84,MATCH($E38,Auxiliar_OPEX_Drivers!$B$76:$B$84,0),MATCH(YEAR(W$2),Auxiliar_OPEX_Drivers!$B$76:$I$76,0))*$F38</f>
        <v>18.890391869782416</v>
      </c>
      <c r="X38" s="107">
        <f>INDEX(Auxiliar_OPEX_Drivers!$B$76:$I$84,MATCH($E38,Auxiliar_OPEX_Drivers!$B$76:$B$84,0),MATCH(YEAR(X$2),Auxiliar_OPEX_Drivers!$B$76:$I$76,0))*$F38</f>
        <v>18.890391869782416</v>
      </c>
      <c r="Y38" s="107">
        <f>INDEX(Auxiliar_OPEX_Drivers!$B$76:$I$84,MATCH($E38,Auxiliar_OPEX_Drivers!$B$76:$B$84,0),MATCH(YEAR(Y$2),Auxiliar_OPEX_Drivers!$B$76:$I$76,0))*$F38</f>
        <v>18.890391869782416</v>
      </c>
      <c r="Z38" s="107">
        <f>INDEX(Auxiliar_OPEX_Drivers!$B$76:$I$84,MATCH($E38,Auxiliar_OPEX_Drivers!$B$76:$B$84,0),MATCH(YEAR(Z$2),Auxiliar_OPEX_Drivers!$B$76:$I$76,0))*$F38</f>
        <v>19.815370744096708</v>
      </c>
      <c r="AA38" s="107">
        <f>INDEX(Auxiliar_OPEX_Drivers!$B$76:$I$84,MATCH($E38,Auxiliar_OPEX_Drivers!$B$76:$B$84,0),MATCH(YEAR(AA$2),Auxiliar_OPEX_Drivers!$B$76:$I$76,0))*$F38</f>
        <v>19.815370744096708</v>
      </c>
      <c r="AB38" s="107">
        <f>INDEX(Auxiliar_OPEX_Drivers!$B$76:$I$84,MATCH($E38,Auxiliar_OPEX_Drivers!$B$76:$B$84,0),MATCH(YEAR(AB$2),Auxiliar_OPEX_Drivers!$B$76:$I$76,0))*$F38</f>
        <v>19.815370744096708</v>
      </c>
      <c r="AC38" s="107">
        <f>INDEX(Auxiliar_OPEX_Drivers!$B$76:$I$84,MATCH($E38,Auxiliar_OPEX_Drivers!$B$76:$B$84,0),MATCH(YEAR(AC$2),Auxiliar_OPEX_Drivers!$B$76:$I$76,0))*$F38</f>
        <v>19.815370744096708</v>
      </c>
      <c r="AD38" s="107">
        <f>INDEX(Auxiliar_OPEX_Drivers!$B$76:$I$84,MATCH($E38,Auxiliar_OPEX_Drivers!$B$76:$B$84,0),MATCH(YEAR(AD$2),Auxiliar_OPEX_Drivers!$B$76:$I$76,0))*$F38</f>
        <v>19.815370744096708</v>
      </c>
      <c r="AE38" s="107">
        <f>INDEX(Auxiliar_OPEX_Drivers!$B$76:$I$84,MATCH($E38,Auxiliar_OPEX_Drivers!$B$76:$B$84,0),MATCH(YEAR(AE$2),Auxiliar_OPEX_Drivers!$B$76:$I$76,0))*$F38</f>
        <v>19.815370744096708</v>
      </c>
      <c r="AF38" s="107">
        <f>INDEX(Auxiliar_OPEX_Drivers!$B$76:$I$84,MATCH($E38,Auxiliar_OPEX_Drivers!$B$76:$B$84,0),MATCH(YEAR(AF$2),Auxiliar_OPEX_Drivers!$B$76:$I$76,0))*$F38</f>
        <v>19.815370744096708</v>
      </c>
      <c r="AG38" s="107">
        <f>INDEX(Auxiliar_OPEX_Drivers!$B$76:$I$84,MATCH($E38,Auxiliar_OPEX_Drivers!$B$76:$B$84,0),MATCH(YEAR(AG$2),Auxiliar_OPEX_Drivers!$B$76:$I$76,0))*$F38</f>
        <v>19.815370744096708</v>
      </c>
      <c r="AH38" s="107">
        <f>INDEX(Auxiliar_OPEX_Drivers!$B$76:$I$84,MATCH($E38,Auxiliar_OPEX_Drivers!$B$76:$B$84,0),MATCH(YEAR(AH$2),Auxiliar_OPEX_Drivers!$B$76:$I$76,0))*$F38</f>
        <v>19.815370744096708</v>
      </c>
      <c r="AI38" s="107">
        <f>INDEX(Auxiliar_OPEX_Drivers!$B$76:$I$84,MATCH($E38,Auxiliar_OPEX_Drivers!$B$76:$B$84,0),MATCH(YEAR(AI$2),Auxiliar_OPEX_Drivers!$B$76:$I$76,0))*$F38</f>
        <v>19.815370744096708</v>
      </c>
      <c r="AJ38" s="107">
        <f>INDEX(Auxiliar_OPEX_Drivers!$B$76:$I$84,MATCH($E38,Auxiliar_OPEX_Drivers!$B$76:$B$84,0),MATCH(YEAR(AJ$2),Auxiliar_OPEX_Drivers!$B$76:$I$76,0))*$F38</f>
        <v>19.815370744096708</v>
      </c>
      <c r="AK38" s="107">
        <f>INDEX(Auxiliar_OPEX_Drivers!$B$76:$I$84,MATCH($E38,Auxiliar_OPEX_Drivers!$B$76:$B$84,0),MATCH(YEAR(AK$2),Auxiliar_OPEX_Drivers!$B$76:$I$76,0))*$F38</f>
        <v>19.815370744096708</v>
      </c>
      <c r="AL38" s="107">
        <f>INDEX(Auxiliar_OPEX_Drivers!$B$76:$I$84,MATCH($E38,Auxiliar_OPEX_Drivers!$B$76:$B$84,0),MATCH(YEAR(AL$2),Auxiliar_OPEX_Drivers!$B$76:$I$76,0))*$F38</f>
        <v>20.836813047246984</v>
      </c>
      <c r="AM38" s="107">
        <f>INDEX(Auxiliar_OPEX_Drivers!$B$76:$I$84,MATCH($E38,Auxiliar_OPEX_Drivers!$B$76:$B$84,0),MATCH(YEAR(AM$2),Auxiliar_OPEX_Drivers!$B$76:$I$76,0))*$F38</f>
        <v>20.836813047246984</v>
      </c>
      <c r="AN38" s="107">
        <f>INDEX(Auxiliar_OPEX_Drivers!$B$76:$I$84,MATCH($E38,Auxiliar_OPEX_Drivers!$B$76:$B$84,0),MATCH(YEAR(AN$2),Auxiliar_OPEX_Drivers!$B$76:$I$76,0))*$F38</f>
        <v>20.836813047246984</v>
      </c>
      <c r="AO38" s="107">
        <f>INDEX(Auxiliar_OPEX_Drivers!$B$76:$I$84,MATCH($E38,Auxiliar_OPEX_Drivers!$B$76:$B$84,0),MATCH(YEAR(AO$2),Auxiliar_OPEX_Drivers!$B$76:$I$76,0))*$F38</f>
        <v>20.836813047246984</v>
      </c>
      <c r="AP38" s="107">
        <f>INDEX(Auxiliar_OPEX_Drivers!$B$76:$I$84,MATCH($E38,Auxiliar_OPEX_Drivers!$B$76:$B$84,0),MATCH(YEAR(AP$2),Auxiliar_OPEX_Drivers!$B$76:$I$76,0))*$F38</f>
        <v>20.836813047246984</v>
      </c>
      <c r="AQ38" s="107">
        <f>INDEX(Auxiliar_OPEX_Drivers!$B$76:$I$84,MATCH($E38,Auxiliar_OPEX_Drivers!$B$76:$B$84,0),MATCH(YEAR(AQ$2),Auxiliar_OPEX_Drivers!$B$76:$I$76,0))*$F38</f>
        <v>20.836813047246984</v>
      </c>
      <c r="AR38" s="107">
        <f>INDEX(Auxiliar_OPEX_Drivers!$B$76:$I$84,MATCH($E38,Auxiliar_OPEX_Drivers!$B$76:$B$84,0),MATCH(YEAR(AR$2),Auxiliar_OPEX_Drivers!$B$76:$I$76,0))*$F38</f>
        <v>20.836813047246984</v>
      </c>
      <c r="AS38" s="107">
        <f>INDEX(Auxiliar_OPEX_Drivers!$B$76:$I$84,MATCH($E38,Auxiliar_OPEX_Drivers!$B$76:$B$84,0),MATCH(YEAR(AS$2),Auxiliar_OPEX_Drivers!$B$76:$I$76,0))*$F38</f>
        <v>20.836813047246984</v>
      </c>
      <c r="AT38" s="107">
        <f>INDEX(Auxiliar_OPEX_Drivers!$B$76:$I$84,MATCH($E38,Auxiliar_OPEX_Drivers!$B$76:$B$84,0),MATCH(YEAR(AT$2),Auxiliar_OPEX_Drivers!$B$76:$I$76,0))*$F38</f>
        <v>20.836813047246984</v>
      </c>
      <c r="AU38" s="107">
        <f>INDEX(Auxiliar_OPEX_Drivers!$B$76:$I$84,MATCH($E38,Auxiliar_OPEX_Drivers!$B$76:$B$84,0),MATCH(YEAR(AU$2),Auxiliar_OPEX_Drivers!$B$76:$I$76,0))*$F38</f>
        <v>20.836813047246984</v>
      </c>
      <c r="AV38" s="107">
        <f>INDEX(Auxiliar_OPEX_Drivers!$B$76:$I$84,MATCH($E38,Auxiliar_OPEX_Drivers!$B$76:$B$84,0),MATCH(YEAR(AV$2),Auxiliar_OPEX_Drivers!$B$76:$I$76,0))*$F38</f>
        <v>20.836813047246984</v>
      </c>
      <c r="AW38" s="107">
        <f>INDEX(Auxiliar_OPEX_Drivers!$B$76:$I$84,MATCH($E38,Auxiliar_OPEX_Drivers!$B$76:$B$84,0),MATCH(YEAR(AW$2),Auxiliar_OPEX_Drivers!$B$76:$I$76,0))*$F38</f>
        <v>20.836813047246984</v>
      </c>
      <c r="AX38" s="107">
        <f>INDEX(Auxiliar_OPEX_Drivers!$B$76:$I$84,MATCH($E38,Auxiliar_OPEX_Drivers!$B$76:$B$84,0),MATCH(YEAR(AX$2),Auxiliar_OPEX_Drivers!$B$76:$I$76,0))*$F38</f>
        <v>21.899183523745307</v>
      </c>
      <c r="AY38" s="107">
        <f>INDEX(Auxiliar_OPEX_Drivers!$B$76:$I$84,MATCH($E38,Auxiliar_OPEX_Drivers!$B$76:$B$84,0),MATCH(YEAR(AY$2),Auxiliar_OPEX_Drivers!$B$76:$I$76,0))*$F38</f>
        <v>21.899183523745307</v>
      </c>
      <c r="AZ38" s="107">
        <f>INDEX(Auxiliar_OPEX_Drivers!$B$76:$I$84,MATCH($E38,Auxiliar_OPEX_Drivers!$B$76:$B$84,0),MATCH(YEAR(AZ$2),Auxiliar_OPEX_Drivers!$B$76:$I$76,0))*$F38</f>
        <v>21.899183523745307</v>
      </c>
      <c r="BA38" s="107">
        <f>INDEX(Auxiliar_OPEX_Drivers!$B$76:$I$84,MATCH($E38,Auxiliar_OPEX_Drivers!$B$76:$B$84,0),MATCH(YEAR(BA$2),Auxiliar_OPEX_Drivers!$B$76:$I$76,0))*$F38</f>
        <v>21.899183523745307</v>
      </c>
      <c r="BB38" s="107">
        <f>INDEX(Auxiliar_OPEX_Drivers!$B$76:$I$84,MATCH($E38,Auxiliar_OPEX_Drivers!$B$76:$B$84,0),MATCH(YEAR(BB$2),Auxiliar_OPEX_Drivers!$B$76:$I$76,0))*$F38</f>
        <v>21.899183523745307</v>
      </c>
      <c r="BC38" s="107">
        <f>INDEX(Auxiliar_OPEX_Drivers!$B$76:$I$84,MATCH($E38,Auxiliar_OPEX_Drivers!$B$76:$B$84,0),MATCH(YEAR(BC$2),Auxiliar_OPEX_Drivers!$B$76:$I$76,0))*$F38</f>
        <v>21.899183523745307</v>
      </c>
      <c r="BD38" s="107">
        <f>INDEX(Auxiliar_OPEX_Drivers!$B$76:$I$84,MATCH($E38,Auxiliar_OPEX_Drivers!$B$76:$B$84,0),MATCH(YEAR(BD$2),Auxiliar_OPEX_Drivers!$B$76:$I$76,0))*$F38</f>
        <v>21.899183523745307</v>
      </c>
      <c r="BE38" s="107">
        <f>INDEX(Auxiliar_OPEX_Drivers!$B$76:$I$84,MATCH($E38,Auxiliar_OPEX_Drivers!$B$76:$B$84,0),MATCH(YEAR(BE$2),Auxiliar_OPEX_Drivers!$B$76:$I$76,0))*$F38</f>
        <v>21.899183523745307</v>
      </c>
      <c r="BF38" s="107">
        <f>INDEX(Auxiliar_OPEX_Drivers!$B$76:$I$84,MATCH($E38,Auxiliar_OPEX_Drivers!$B$76:$B$84,0),MATCH(YEAR(BF$2),Auxiliar_OPEX_Drivers!$B$76:$I$76,0))*$F38</f>
        <v>21.899183523745307</v>
      </c>
      <c r="BG38" s="107">
        <f>INDEX(Auxiliar_OPEX_Drivers!$B$76:$I$84,MATCH($E38,Auxiliar_OPEX_Drivers!$B$76:$B$84,0),MATCH(YEAR(BG$2),Auxiliar_OPEX_Drivers!$B$76:$I$76,0))*$F38</f>
        <v>21.899183523745307</v>
      </c>
      <c r="BH38" s="107">
        <f>INDEX(Auxiliar_OPEX_Drivers!$B$76:$I$84,MATCH($E38,Auxiliar_OPEX_Drivers!$B$76:$B$84,0),MATCH(YEAR(BH$2),Auxiliar_OPEX_Drivers!$B$76:$I$76,0))*$F38</f>
        <v>21.899183523745307</v>
      </c>
      <c r="BI38" s="107">
        <f>INDEX(Auxiliar_OPEX_Drivers!$B$76:$I$84,MATCH($E38,Auxiliar_OPEX_Drivers!$B$76:$B$84,0),MATCH(YEAR(BI$2),Auxiliar_OPEX_Drivers!$B$76:$I$76,0))*$F38</f>
        <v>21.899183523745307</v>
      </c>
      <c r="BJ38" s="107">
        <f>INDEX(Auxiliar_OPEX_Drivers!$B$76:$I$84,MATCH($E38,Auxiliar_OPEX_Drivers!$B$76:$B$84,0),MATCH(YEAR(BJ$2),Auxiliar_OPEX_Drivers!$B$76:$I$76,0))*$F38</f>
        <v>22.904964712675405</v>
      </c>
      <c r="BK38" s="107">
        <f>INDEX(Auxiliar_OPEX_Drivers!$B$76:$I$84,MATCH($E38,Auxiliar_OPEX_Drivers!$B$76:$B$84,0),MATCH(YEAR(BK$2),Auxiliar_OPEX_Drivers!$B$76:$I$76,0))*$F38</f>
        <v>22.904964712675405</v>
      </c>
      <c r="BL38" s="107">
        <f>INDEX(Auxiliar_OPEX_Drivers!$B$76:$I$84,MATCH($E38,Auxiliar_OPEX_Drivers!$B$76:$B$84,0),MATCH(YEAR(BL$2),Auxiliar_OPEX_Drivers!$B$76:$I$76,0))*$F38</f>
        <v>22.904964712675405</v>
      </c>
      <c r="BM38" s="107">
        <f>INDEX(Auxiliar_OPEX_Drivers!$B$76:$I$84,MATCH($E38,Auxiliar_OPEX_Drivers!$B$76:$B$84,0),MATCH(YEAR(BM$2),Auxiliar_OPEX_Drivers!$B$76:$I$76,0))*$F38</f>
        <v>22.904964712675405</v>
      </c>
      <c r="BN38" s="107">
        <f>INDEX(Auxiliar_OPEX_Drivers!$B$76:$I$84,MATCH($E38,Auxiliar_OPEX_Drivers!$B$76:$B$84,0),MATCH(YEAR(BN$2),Auxiliar_OPEX_Drivers!$B$76:$I$76,0))*$F38</f>
        <v>22.904964712675405</v>
      </c>
      <c r="BO38" s="107">
        <f>INDEX(Auxiliar_OPEX_Drivers!$B$76:$I$84,MATCH($E38,Auxiliar_OPEX_Drivers!$B$76:$B$84,0),MATCH(YEAR(BO$2),Auxiliar_OPEX_Drivers!$B$76:$I$76,0))*$F38</f>
        <v>22.904964712675405</v>
      </c>
      <c r="BP38" s="107">
        <f>INDEX(Auxiliar_OPEX_Drivers!$B$76:$I$84,MATCH($E38,Auxiliar_OPEX_Drivers!$B$76:$B$84,0),MATCH(YEAR(BP$2),Auxiliar_OPEX_Drivers!$B$76:$I$76,0))*$F38</f>
        <v>22.904964712675405</v>
      </c>
      <c r="BQ38" s="107">
        <f>INDEX(Auxiliar_OPEX_Drivers!$B$76:$I$84,MATCH($E38,Auxiliar_OPEX_Drivers!$B$76:$B$84,0),MATCH(YEAR(BQ$2),Auxiliar_OPEX_Drivers!$B$76:$I$76,0))*$F38</f>
        <v>22.904964712675405</v>
      </c>
      <c r="BR38" s="107">
        <f>INDEX(Auxiliar_OPEX_Drivers!$B$76:$I$84,MATCH($E38,Auxiliar_OPEX_Drivers!$B$76:$B$84,0),MATCH(YEAR(BR$2),Auxiliar_OPEX_Drivers!$B$76:$I$76,0))*$F38</f>
        <v>22.904964712675405</v>
      </c>
      <c r="BS38" s="107">
        <f>INDEX(Auxiliar_OPEX_Drivers!$B$76:$I$84,MATCH($E38,Auxiliar_OPEX_Drivers!$B$76:$B$84,0),MATCH(YEAR(BS$2),Auxiliar_OPEX_Drivers!$B$76:$I$76,0))*$F38</f>
        <v>22.904964712675405</v>
      </c>
      <c r="BT38" s="107">
        <f>INDEX(Auxiliar_OPEX_Drivers!$B$76:$I$84,MATCH($E38,Auxiliar_OPEX_Drivers!$B$76:$B$84,0),MATCH(YEAR(BT$2),Auxiliar_OPEX_Drivers!$B$76:$I$76,0))*$F38</f>
        <v>22.904964712675405</v>
      </c>
      <c r="BU38" s="107">
        <f>INDEX(Auxiliar_OPEX_Drivers!$B$76:$I$84,MATCH($E38,Auxiliar_OPEX_Drivers!$B$76:$B$84,0),MATCH(YEAR(BU$2),Auxiliar_OPEX_Drivers!$B$76:$I$76,0))*$F38</f>
        <v>22.904964712675405</v>
      </c>
      <c r="BV38" s="107">
        <f>INDEX(Auxiliar_OPEX_Drivers!$B$76:$I$84,MATCH($E38,Auxiliar_OPEX_Drivers!$B$76:$B$84,0),MATCH(YEAR(BV$2),Auxiliar_OPEX_Drivers!$B$76:$I$76,0))*$F38</f>
        <v>23.835765865460257</v>
      </c>
      <c r="BW38" s="107">
        <f>INDEX(Auxiliar_OPEX_Drivers!$B$76:$I$84,MATCH($E38,Auxiliar_OPEX_Drivers!$B$76:$B$84,0),MATCH(YEAR(BW$2),Auxiliar_OPEX_Drivers!$B$76:$I$76,0))*$F38</f>
        <v>23.835765865460257</v>
      </c>
      <c r="BX38" s="107">
        <f>INDEX(Auxiliar_OPEX_Drivers!$B$76:$I$84,MATCH($E38,Auxiliar_OPEX_Drivers!$B$76:$B$84,0),MATCH(YEAR(BX$2),Auxiliar_OPEX_Drivers!$B$76:$I$76,0))*$F38</f>
        <v>23.835765865460257</v>
      </c>
      <c r="BY38" s="107">
        <f>INDEX(Auxiliar_OPEX_Drivers!$B$76:$I$84,MATCH($E38,Auxiliar_OPEX_Drivers!$B$76:$B$84,0),MATCH(YEAR(BY$2),Auxiliar_OPEX_Drivers!$B$76:$I$76,0))*$F38</f>
        <v>23.835765865460257</v>
      </c>
      <c r="BZ38" s="107">
        <f>INDEX(Auxiliar_OPEX_Drivers!$B$76:$I$84,MATCH($E38,Auxiliar_OPEX_Drivers!$B$76:$B$84,0),MATCH(YEAR(BZ$2),Auxiliar_OPEX_Drivers!$B$76:$I$76,0))*$F38</f>
        <v>23.835765865460257</v>
      </c>
      <c r="CA38" s="107">
        <f>INDEX(Auxiliar_OPEX_Drivers!$B$76:$I$84,MATCH($E38,Auxiliar_OPEX_Drivers!$B$76:$B$84,0),MATCH(YEAR(CA$2),Auxiliar_OPEX_Drivers!$B$76:$I$76,0))*$F38</f>
        <v>23.835765865460257</v>
      </c>
      <c r="CB38" s="107">
        <f>INDEX(Auxiliar_OPEX_Drivers!$B$76:$I$84,MATCH($E38,Auxiliar_OPEX_Drivers!$B$76:$B$84,0),MATCH(YEAR(CB$2),Auxiliar_OPEX_Drivers!$B$76:$I$76,0))*$F38</f>
        <v>23.835765865460257</v>
      </c>
      <c r="CC38" s="107">
        <f>INDEX(Auxiliar_OPEX_Drivers!$B$76:$I$84,MATCH($E38,Auxiliar_OPEX_Drivers!$B$76:$B$84,0),MATCH(YEAR(CC$2),Auxiliar_OPEX_Drivers!$B$76:$I$76,0))*$F38</f>
        <v>23.835765865460257</v>
      </c>
      <c r="CD38" s="107">
        <f>INDEX(Auxiliar_OPEX_Drivers!$B$76:$I$84,MATCH($E38,Auxiliar_OPEX_Drivers!$B$76:$B$84,0),MATCH(YEAR(CD$2),Auxiliar_OPEX_Drivers!$B$76:$I$76,0))*$F38</f>
        <v>23.835765865460257</v>
      </c>
      <c r="CE38" s="107">
        <f>INDEX(Auxiliar_OPEX_Drivers!$B$76:$I$84,MATCH($E38,Auxiliar_OPEX_Drivers!$B$76:$B$84,0),MATCH(YEAR(CE$2),Auxiliar_OPEX_Drivers!$B$76:$I$76,0))*$F38</f>
        <v>23.835765865460257</v>
      </c>
      <c r="CF38" s="107">
        <f>INDEX(Auxiliar_OPEX_Drivers!$B$76:$I$84,MATCH($E38,Auxiliar_OPEX_Drivers!$B$76:$B$84,0),MATCH(YEAR(CF$2),Auxiliar_OPEX_Drivers!$B$76:$I$76,0))*$F38</f>
        <v>23.835765865460257</v>
      </c>
      <c r="CG38" s="107">
        <f>INDEX(Auxiliar_OPEX_Drivers!$B$76:$I$84,MATCH($E38,Auxiliar_OPEX_Drivers!$B$76:$B$84,0),MATCH(YEAR(CG$2),Auxiliar_OPEX_Drivers!$B$76:$I$76,0))*$F38</f>
        <v>23.835765865460257</v>
      </c>
      <c r="CI38" s="51">
        <f>INDEX(Auxiliar_OPEX_CustosUnit!$A$1:$R$129,MATCH(Auxiliar_OPEX_P!$A38,Auxiliar_OPEX_CustosUnit!$A$1:$A$129,0),MATCH(CI$2,Auxiliar_OPEX_CustosUnit!$A$3:$Q$3,0))*(1-DRE_Auxiliar!$A$5)</f>
        <v>16151.117707525682</v>
      </c>
      <c r="CJ38" s="51">
        <f>INDEX(Auxiliar_OPEX_CustosUnit!$A$1:$R$129,MATCH(Auxiliar_OPEX_P!$A38,Auxiliar_OPEX_CustosUnit!$A$1:$A$129,0),MATCH(CJ$2,Auxiliar_OPEX_CustosUnit!$A$3:$Q$3,0))*(1-DRE_Auxiliar!$A$5)</f>
        <v>16700.982151893695</v>
      </c>
      <c r="CK38" s="51">
        <f>INDEX(Auxiliar_OPEX_CustosUnit!$A$1:$R$129,MATCH(Auxiliar_OPEX_P!$A38,Auxiliar_OPEX_CustosUnit!$A$1:$A$129,0),MATCH(CK$2,Auxiliar_OPEX_CustosUnit!$A$3:$Q$3,0))*(1-DRE_Auxiliar!$A$5)</f>
        <v>17332.715199010974</v>
      </c>
      <c r="CL38" s="51">
        <f>INDEX(Auxiliar_OPEX_CustosUnit!$A$1:$R$129,MATCH(Auxiliar_OPEX_P!$A38,Auxiliar_OPEX_CustosUnit!$A$1:$A$129,0),MATCH(CL$2,Auxiliar_OPEX_CustosUnit!$A$3:$Q$3,0))*(1-DRE_Auxiliar!$A$5)</f>
        <v>17329.473179875975</v>
      </c>
      <c r="CM38" s="51">
        <f>INDEX(Auxiliar_OPEX_CustosUnit!$A$1:$R$129,MATCH(Auxiliar_OPEX_P!$A38,Auxiliar_OPEX_CustosUnit!$A$1:$A$129,0),MATCH(CM$2,Auxiliar_OPEX_CustosUnit!$A$3:$Q$3,0))*(1-DRE_Auxiliar!$A$5)</f>
        <v>17340.085584092179</v>
      </c>
      <c r="CN38" s="51">
        <f>INDEX(Auxiliar_OPEX_CustosUnit!$A$1:$R$129,MATCH(Auxiliar_OPEX_P!$A38,Auxiliar_OPEX_CustosUnit!$A$1:$A$129,0),MATCH(CN$2,Auxiliar_OPEX_CustosUnit!$A$3:$Q$3,0))*(1-DRE_Auxiliar!$A$5)</f>
        <v>18463.601413283501</v>
      </c>
      <c r="CO38" s="51">
        <f>INDEX(Auxiliar_OPEX_CustosUnit!$A$1:$R$129,MATCH(Auxiliar_OPEX_P!$A38,Auxiliar_OPEX_CustosUnit!$A$1:$A$129,0),MATCH(CO$2,Auxiliar_OPEX_CustosUnit!$A$3:$Q$3,0))*(1-DRE_Auxiliar!$A$5)</f>
        <v>17848.580030235611</v>
      </c>
      <c r="CP38" s="51">
        <f>INDEX(Auxiliar_OPEX_CustosUnit!$A$1:$R$129,MATCH(Auxiliar_OPEX_P!$A38,Auxiliar_OPEX_CustosUnit!$A$1:$A$129,0),MATCH(CP$2,Auxiliar_OPEX_CustosUnit!$A$3:$Q$3,0))*(1-DRE_Auxiliar!$A$5)</f>
        <v>18432.777917823008</v>
      </c>
      <c r="CQ38" s="51">
        <f>INDEX(Auxiliar_OPEX_CustosUnit!$A$1:$R$129,MATCH(Auxiliar_OPEX_P!$A38,Auxiliar_OPEX_CustosUnit!$A$1:$A$129,0),MATCH(CQ$2,Auxiliar_OPEX_CustosUnit!$A$3:$Q$3,0))*(1-DRE_Auxiliar!$A$5)</f>
        <v>18437.996766680575</v>
      </c>
      <c r="CR38" s="51">
        <f>INDEX(Auxiliar_OPEX_CustosUnit!$A$1:$R$129,MATCH(Auxiliar_OPEX_P!$A38,Auxiliar_OPEX_CustosUnit!$A$1:$A$129,0),MATCH(CR$2,Auxiliar_OPEX_CustosUnit!$A$3:$Q$3,0))*(1-DRE_Auxiliar!$A$5)</f>
        <v>18437.996766680575</v>
      </c>
      <c r="CS38" s="51">
        <f>INDEX(Auxiliar_OPEX_CustosUnit!$A$1:$R$129,MATCH(Auxiliar_OPEX_P!$A38,Auxiliar_OPEX_CustosUnit!$A$1:$A$129,0),MATCH(CS$2,Auxiliar_OPEX_CustosUnit!$A$3:$Q$3,0))*(1-DRE_Auxiliar!$A$5)</f>
        <v>17853.798879093079</v>
      </c>
      <c r="CT38" s="51">
        <f>INDEX(Auxiliar_OPEX_CustosUnit!$A$1:$R$129,MATCH(Auxiliar_OPEX_P!$A38,Auxiliar_OPEX_CustosUnit!$A$1:$A$129,0),MATCH(CT$2,Auxiliar_OPEX_CustosUnit!$A$3:$Q$3,0))*(1-DRE_Auxiliar!$A$5)</f>
        <v>17528.51173599327</v>
      </c>
      <c r="CU38" s="53">
        <f t="shared" si="227"/>
        <v>16151.117707525682</v>
      </c>
      <c r="CV38" s="53">
        <f t="shared" si="228"/>
        <v>16700.982151893695</v>
      </c>
      <c r="CW38" s="53">
        <f t="shared" si="229"/>
        <v>17332.715199010974</v>
      </c>
      <c r="CX38" s="53">
        <f t="shared" si="230"/>
        <v>17329.473179875975</v>
      </c>
      <c r="CY38" s="53">
        <f t="shared" si="231"/>
        <v>17340.085584092179</v>
      </c>
      <c r="CZ38" s="53">
        <f t="shared" si="232"/>
        <v>18463.601413283501</v>
      </c>
      <c r="DA38" s="53">
        <f t="shared" si="233"/>
        <v>17848.580030235611</v>
      </c>
      <c r="DB38" s="53">
        <f t="shared" si="234"/>
        <v>18432.777917823008</v>
      </c>
      <c r="DC38" s="53">
        <f t="shared" si="235"/>
        <v>18437.996766680575</v>
      </c>
      <c r="DD38" s="53">
        <f t="shared" si="236"/>
        <v>18437.996766680575</v>
      </c>
      <c r="DE38" s="53">
        <f t="shared" si="237"/>
        <v>17853.798879093079</v>
      </c>
      <c r="DF38" s="53">
        <f t="shared" si="238"/>
        <v>17528.51173599327</v>
      </c>
      <c r="DG38" s="53">
        <f t="shared" si="239"/>
        <v>16151.117707525682</v>
      </c>
      <c r="DH38" s="53">
        <f t="shared" si="240"/>
        <v>16700.982151893695</v>
      </c>
      <c r="DI38" s="53">
        <f t="shared" si="241"/>
        <v>17332.715199010974</v>
      </c>
      <c r="DJ38" s="53">
        <f t="shared" si="242"/>
        <v>17329.473179875975</v>
      </c>
      <c r="DK38" s="53">
        <f t="shared" si="243"/>
        <v>17340.085584092179</v>
      </c>
      <c r="DL38" s="53">
        <f t="shared" si="244"/>
        <v>18463.601413283501</v>
      </c>
      <c r="DM38" s="53">
        <f t="shared" si="245"/>
        <v>17848.580030235611</v>
      </c>
      <c r="DN38" s="53">
        <f t="shared" si="246"/>
        <v>18432.777917823008</v>
      </c>
      <c r="DO38" s="53">
        <f t="shared" si="247"/>
        <v>18437.996766680575</v>
      </c>
      <c r="DP38" s="53">
        <f t="shared" si="248"/>
        <v>18437.996766680575</v>
      </c>
      <c r="DQ38" s="53">
        <f t="shared" si="249"/>
        <v>17853.798879093079</v>
      </c>
      <c r="DR38" s="53">
        <f t="shared" si="250"/>
        <v>17528.51173599327</v>
      </c>
      <c r="DS38" s="53">
        <f t="shared" si="251"/>
        <v>16151.117707525682</v>
      </c>
      <c r="DT38" s="53">
        <f t="shared" si="252"/>
        <v>16700.982151893695</v>
      </c>
      <c r="DU38" s="53">
        <f t="shared" si="253"/>
        <v>17332.715199010974</v>
      </c>
      <c r="DV38" s="53">
        <f t="shared" si="254"/>
        <v>17329.473179875975</v>
      </c>
      <c r="DW38" s="53">
        <f t="shared" si="255"/>
        <v>17340.085584092179</v>
      </c>
      <c r="DX38" s="53">
        <f t="shared" si="256"/>
        <v>18463.601413283501</v>
      </c>
      <c r="DY38" s="53">
        <f t="shared" si="257"/>
        <v>17848.580030235611</v>
      </c>
      <c r="DZ38" s="53">
        <f t="shared" si="258"/>
        <v>18432.777917823008</v>
      </c>
      <c r="EA38" s="53">
        <f t="shared" si="259"/>
        <v>18437.996766680575</v>
      </c>
      <c r="EB38" s="53">
        <f t="shared" si="260"/>
        <v>18437.996766680575</v>
      </c>
      <c r="EC38" s="53">
        <f t="shared" si="261"/>
        <v>17853.798879093079</v>
      </c>
      <c r="ED38" s="53">
        <f t="shared" si="262"/>
        <v>17528.51173599327</v>
      </c>
      <c r="EE38" s="53">
        <f t="shared" si="263"/>
        <v>16151.117707525682</v>
      </c>
      <c r="EF38" s="53">
        <f t="shared" si="264"/>
        <v>16700.982151893695</v>
      </c>
      <c r="EG38" s="53">
        <f t="shared" si="265"/>
        <v>17332.715199010974</v>
      </c>
      <c r="EH38" s="53">
        <f t="shared" si="266"/>
        <v>17329.473179875975</v>
      </c>
      <c r="EI38" s="53">
        <f t="shared" si="267"/>
        <v>17340.085584092179</v>
      </c>
      <c r="EJ38" s="53">
        <f t="shared" si="268"/>
        <v>18463.601413283501</v>
      </c>
      <c r="EK38" s="53">
        <f t="shared" si="269"/>
        <v>17848.580030235611</v>
      </c>
      <c r="EL38" s="53">
        <f t="shared" si="270"/>
        <v>18432.777917823008</v>
      </c>
      <c r="EM38" s="53">
        <f t="shared" si="271"/>
        <v>18437.996766680575</v>
      </c>
      <c r="EN38" s="53">
        <f t="shared" si="272"/>
        <v>18437.996766680575</v>
      </c>
      <c r="EO38" s="53">
        <f t="shared" si="273"/>
        <v>17853.798879093079</v>
      </c>
      <c r="EP38" s="53">
        <f t="shared" si="274"/>
        <v>17528.51173599327</v>
      </c>
      <c r="EQ38" s="53">
        <f t="shared" si="275"/>
        <v>16151.117707525682</v>
      </c>
      <c r="ER38" s="53">
        <f t="shared" si="276"/>
        <v>16700.982151893695</v>
      </c>
      <c r="ES38" s="53">
        <f t="shared" si="277"/>
        <v>17332.715199010974</v>
      </c>
      <c r="ET38" s="53">
        <f t="shared" si="278"/>
        <v>17329.473179875975</v>
      </c>
      <c r="EU38" s="53">
        <f t="shared" si="279"/>
        <v>17340.085584092179</v>
      </c>
      <c r="EV38" s="53">
        <f t="shared" si="280"/>
        <v>18463.601413283501</v>
      </c>
      <c r="EW38" s="53">
        <f t="shared" si="281"/>
        <v>17848.580030235611</v>
      </c>
      <c r="EX38" s="53">
        <f t="shared" si="282"/>
        <v>18432.777917823008</v>
      </c>
      <c r="EY38" s="53">
        <f t="shared" si="283"/>
        <v>18437.996766680575</v>
      </c>
      <c r="EZ38" s="53">
        <f t="shared" si="284"/>
        <v>18437.996766680575</v>
      </c>
      <c r="FA38" s="53">
        <f t="shared" si="285"/>
        <v>17853.798879093079</v>
      </c>
      <c r="FB38" s="53">
        <f t="shared" si="286"/>
        <v>17528.51173599327</v>
      </c>
      <c r="FC38" s="53">
        <f t="shared" si="287"/>
        <v>16151.117707525682</v>
      </c>
      <c r="FD38" s="53">
        <f t="shared" si="288"/>
        <v>16700.982151893695</v>
      </c>
      <c r="FE38" s="53">
        <f t="shared" si="289"/>
        <v>17332.715199010974</v>
      </c>
      <c r="FF38" s="53">
        <f t="shared" si="290"/>
        <v>17329.473179875975</v>
      </c>
      <c r="FG38" s="53">
        <f t="shared" si="291"/>
        <v>17340.085584092179</v>
      </c>
      <c r="FH38" s="53">
        <f t="shared" si="292"/>
        <v>18463.601413283501</v>
      </c>
      <c r="FI38" s="53">
        <f t="shared" si="293"/>
        <v>17848.580030235611</v>
      </c>
      <c r="FJ38" s="53">
        <f t="shared" si="294"/>
        <v>18432.777917823008</v>
      </c>
      <c r="FK38" s="53">
        <f t="shared" si="295"/>
        <v>18437.996766680575</v>
      </c>
      <c r="FL38" s="53">
        <f t="shared" si="296"/>
        <v>18437.996766680575</v>
      </c>
      <c r="FM38" s="53">
        <f t="shared" si="297"/>
        <v>17853.798879093079</v>
      </c>
      <c r="FN38" s="53">
        <f t="shared" si="298"/>
        <v>17528.51173599327</v>
      </c>
      <c r="FP38" s="51">
        <f t="shared" si="299"/>
        <v>168474.8452152556</v>
      </c>
      <c r="FQ38" s="51">
        <f t="shared" si="306"/>
        <v>179390.83259616833</v>
      </c>
      <c r="FR38" s="51">
        <f t="shared" si="307"/>
        <v>173415.33542745063</v>
      </c>
      <c r="FS38" s="51">
        <f t="shared" si="308"/>
        <v>179091.35404968043</v>
      </c>
      <c r="FT38" s="51">
        <f t="shared" si="309"/>
        <v>179142.05995590083</v>
      </c>
      <c r="FU38" s="51">
        <f t="shared" si="310"/>
        <v>179142.05995590083</v>
      </c>
      <c r="FV38" s="51">
        <f t="shared" si="311"/>
        <v>173466.04133367006</v>
      </c>
      <c r="FW38" s="51">
        <f t="shared" si="312"/>
        <v>170305.57820801344</v>
      </c>
      <c r="FX38" s="51">
        <f t="shared" si="313"/>
        <v>164685.31457344987</v>
      </c>
      <c r="FY38" s="51">
        <f t="shared" si="314"/>
        <v>170292.02245790215</v>
      </c>
      <c r="FZ38" s="51">
        <f t="shared" si="315"/>
        <v>176733.50579514986</v>
      </c>
      <c r="GA38" s="51">
        <f t="shared" si="316"/>
        <v>176700.44845814267</v>
      </c>
      <c r="GB38" s="51">
        <f t="shared" si="317"/>
        <v>176808.6581287286</v>
      </c>
      <c r="GC38" s="51">
        <f t="shared" si="318"/>
        <v>188264.61808823093</v>
      </c>
      <c r="GD38" s="51">
        <f t="shared" si="319"/>
        <v>181993.5356919058</v>
      </c>
      <c r="GE38" s="51">
        <f t="shared" si="320"/>
        <v>187950.32547157819</v>
      </c>
      <c r="GF38" s="51">
        <f t="shared" si="321"/>
        <v>188003.53960705685</v>
      </c>
      <c r="GG38" s="51">
        <f t="shared" si="322"/>
        <v>188003.53960705685</v>
      </c>
      <c r="GH38" s="51">
        <f t="shared" si="323"/>
        <v>182046.74982738341</v>
      </c>
      <c r="GI38" s="51">
        <f t="shared" si="324"/>
        <v>178729.95055329171</v>
      </c>
      <c r="GJ38" s="51">
        <f t="shared" si="325"/>
        <v>172749.22547272115</v>
      </c>
      <c r="GK38" s="51">
        <f t="shared" si="326"/>
        <v>178630.46902500498</v>
      </c>
      <c r="GL38" s="51">
        <f t="shared" si="327"/>
        <v>185387.36328899648</v>
      </c>
      <c r="GM38" s="51">
        <f t="shared" si="328"/>
        <v>185352.68728051952</v>
      </c>
      <c r="GN38" s="51">
        <f t="shared" si="329"/>
        <v>185466.19549969982</v>
      </c>
      <c r="GO38" s="51">
        <f t="shared" si="330"/>
        <v>197483.10311029243</v>
      </c>
      <c r="GP38" s="51">
        <f t="shared" si="331"/>
        <v>190904.95356704568</v>
      </c>
      <c r="GQ38" s="51">
        <f t="shared" si="332"/>
        <v>197153.42097537243</v>
      </c>
      <c r="GR38" s="51">
        <f t="shared" si="333"/>
        <v>197209.24077152085</v>
      </c>
      <c r="GS38" s="51">
        <f t="shared" si="334"/>
        <v>197209.24077152085</v>
      </c>
      <c r="GT38" s="51">
        <f t="shared" si="335"/>
        <v>190960.77336319309</v>
      </c>
      <c r="GU38" s="51">
        <f t="shared" si="336"/>
        <v>187481.56510997465</v>
      </c>
      <c r="GV38" s="51">
        <f t="shared" si="337"/>
        <v>181654.09881640313</v>
      </c>
      <c r="GW38" s="51">
        <f t="shared" si="338"/>
        <v>187838.50858429878</v>
      </c>
      <c r="GX38" s="51">
        <f t="shared" si="339"/>
        <v>194943.70708787715</v>
      </c>
      <c r="GY38" s="51">
        <f t="shared" si="340"/>
        <v>194907.24360126411</v>
      </c>
      <c r="GZ38" s="51">
        <f t="shared" si="341"/>
        <v>195026.60293967521</v>
      </c>
      <c r="HA38" s="51">
        <f t="shared" si="342"/>
        <v>207662.95784424111</v>
      </c>
      <c r="HB38" s="51">
        <f t="shared" si="343"/>
        <v>200745.71799041197</v>
      </c>
      <c r="HC38" s="51">
        <f t="shared" si="344"/>
        <v>207316.28126175058</v>
      </c>
      <c r="HD38" s="51">
        <f t="shared" si="345"/>
        <v>207374.97845554532</v>
      </c>
      <c r="HE38" s="51">
        <f t="shared" si="346"/>
        <v>207374.97845554532</v>
      </c>
      <c r="HF38" s="51">
        <f t="shared" si="347"/>
        <v>200804.4151842056</v>
      </c>
      <c r="HG38" s="51">
        <f t="shared" si="348"/>
        <v>197145.86077909314</v>
      </c>
      <c r="HH38" s="51">
        <f t="shared" si="349"/>
        <v>190915.78154494081</v>
      </c>
      <c r="HI38" s="51">
        <f t="shared" si="350"/>
        <v>197415.50509604707</v>
      </c>
      <c r="HJ38" s="51">
        <f t="shared" si="351"/>
        <v>204882.96404236907</v>
      </c>
      <c r="HK38" s="51">
        <f t="shared" si="352"/>
        <v>204844.64145515559</v>
      </c>
      <c r="HL38" s="51">
        <f t="shared" si="353"/>
        <v>204970.08636130366</v>
      </c>
      <c r="HM38" s="51">
        <f t="shared" si="354"/>
        <v>218250.7091944979</v>
      </c>
      <c r="HN38" s="51">
        <f t="shared" si="355"/>
        <v>210980.79201986626</v>
      </c>
      <c r="HO38" s="51">
        <f t="shared" si="356"/>
        <v>217886.35721388887</v>
      </c>
      <c r="HP38" s="51">
        <f t="shared" si="357"/>
        <v>217948.04709978099</v>
      </c>
      <c r="HQ38" s="51">
        <f t="shared" si="358"/>
        <v>217948.04709978099</v>
      </c>
      <c r="HR38" s="51">
        <f t="shared" si="359"/>
        <v>211042.48190575722</v>
      </c>
      <c r="HS38" s="51">
        <f t="shared" si="360"/>
        <v>207197.39512749144</v>
      </c>
      <c r="HT38" s="51">
        <f t="shared" si="361"/>
        <v>199684.12222483798</v>
      </c>
      <c r="HU38" s="51">
        <f t="shared" si="362"/>
        <v>206482.36374004366</v>
      </c>
      <c r="HV38" s="51">
        <f t="shared" si="363"/>
        <v>214292.78660231139</v>
      </c>
      <c r="HW38" s="51">
        <f t="shared" si="364"/>
        <v>214252.70394320809</v>
      </c>
      <c r="HX38" s="51">
        <f t="shared" si="365"/>
        <v>214383.91025715999</v>
      </c>
      <c r="HY38" s="51">
        <f t="shared" si="366"/>
        <v>228274.48279959426</v>
      </c>
      <c r="HZ38" s="51">
        <f t="shared" si="367"/>
        <v>220670.67436680698</v>
      </c>
      <c r="IA38" s="51">
        <f t="shared" si="368"/>
        <v>227893.39693628822</v>
      </c>
      <c r="IB38" s="51">
        <f t="shared" si="305"/>
        <v>227957.92010254945</v>
      </c>
      <c r="IC38" s="51">
        <f t="shared" si="369"/>
        <v>227957.92010254945</v>
      </c>
      <c r="ID38" s="51">
        <f t="shared" si="370"/>
        <v>220735.197533067</v>
      </c>
      <c r="IE38" s="51">
        <f t="shared" si="371"/>
        <v>216713.51440146274</v>
      </c>
      <c r="IF38" s="51">
        <f t="shared" si="372"/>
        <v>207798.79140207768</v>
      </c>
      <c r="IG38" s="51">
        <f t="shared" si="373"/>
        <v>214873.2966495633</v>
      </c>
      <c r="IH38" s="51">
        <f t="shared" si="374"/>
        <v>223001.11579229386</v>
      </c>
      <c r="II38" s="51">
        <f t="shared" si="375"/>
        <v>222959.40427299505</v>
      </c>
      <c r="IJ38" s="51">
        <f t="shared" si="376"/>
        <v>223095.94248724941</v>
      </c>
      <c r="IK38" s="51">
        <f t="shared" si="377"/>
        <v>237550.99356512472</v>
      </c>
      <c r="IL38" s="51">
        <f t="shared" si="378"/>
        <v>229638.18515160936</v>
      </c>
      <c r="IM38" s="51">
        <f t="shared" si="379"/>
        <v>237154.42131424614</v>
      </c>
      <c r="IN38" s="51">
        <f t="shared" si="380"/>
        <v>237221.56654250532</v>
      </c>
      <c r="IO38" s="51">
        <f t="shared" si="381"/>
        <v>237221.56654250532</v>
      </c>
      <c r="IP38" s="51">
        <f t="shared" si="382"/>
        <v>229705.33037986726</v>
      </c>
      <c r="IQ38" s="51">
        <f t="shared" si="383"/>
        <v>225520.21598600218</v>
      </c>
      <c r="IS38" s="51">
        <f t="shared" si="300"/>
        <v>2099173.2109401571</v>
      </c>
      <c r="IT38" s="51">
        <f t="shared" si="300"/>
        <v>2202578.1994134458</v>
      </c>
      <c r="IU38" s="51">
        <f t="shared" si="300"/>
        <v>2312772.4586984385</v>
      </c>
      <c r="IV38" s="51">
        <f t="shared" si="300"/>
        <v>2431454.168470609</v>
      </c>
      <c r="IW38" s="51">
        <f t="shared" si="300"/>
        <v>2550349.7164286249</v>
      </c>
      <c r="IX38" s="51">
        <f t="shared" si="300"/>
        <v>2661931.6568464977</v>
      </c>
      <c r="IZ38" s="111">
        <f t="shared" si="301"/>
        <v>133797.18760961678</v>
      </c>
      <c r="JA38" s="111">
        <f t="shared" si="5"/>
        <v>138352.30989621149</v>
      </c>
      <c r="JB38" s="111">
        <f t="shared" si="6"/>
        <v>143585.63842213521</v>
      </c>
      <c r="JC38" s="111">
        <f t="shared" si="7"/>
        <v>143558.78126894654</v>
      </c>
      <c r="JD38" s="111">
        <f t="shared" si="8"/>
        <v>143646.69529840362</v>
      </c>
      <c r="JE38" s="111">
        <f t="shared" si="9"/>
        <v>152953.99284293465</v>
      </c>
      <c r="JF38" s="111">
        <f t="shared" si="10"/>
        <v>147859.10511679034</v>
      </c>
      <c r="JG38" s="111">
        <f t="shared" si="11"/>
        <v>152698.64847113367</v>
      </c>
      <c r="JH38" s="111">
        <f t="shared" si="12"/>
        <v>160297.44460932034</v>
      </c>
      <c r="JI38" s="111">
        <f t="shared" si="13"/>
        <v>160297.44460932034</v>
      </c>
      <c r="JJ38" s="111">
        <f t="shared" si="14"/>
        <v>155218.50736296689</v>
      </c>
      <c r="JK38" s="111">
        <f t="shared" si="15"/>
        <v>152390.50503370122</v>
      </c>
      <c r="JL38" s="111">
        <f t="shared" si="16"/>
        <v>140415.62805669211</v>
      </c>
      <c r="JM38" s="111">
        <f t="shared" si="17"/>
        <v>145196.07500161172</v>
      </c>
      <c r="JN38" s="111">
        <f t="shared" si="18"/>
        <v>150688.27648150112</v>
      </c>
      <c r="JO38" s="111">
        <f t="shared" si="19"/>
        <v>150660.09080659886</v>
      </c>
      <c r="JP38" s="111">
        <f t="shared" si="20"/>
        <v>150752.35361033754</v>
      </c>
      <c r="JQ38" s="111">
        <f t="shared" si="21"/>
        <v>160520.04793616279</v>
      </c>
      <c r="JR38" s="111">
        <f t="shared" si="22"/>
        <v>155173.1353984178</v>
      </c>
      <c r="JS38" s="111">
        <f t="shared" si="23"/>
        <v>160252.07264477038</v>
      </c>
      <c r="JT38" s="111">
        <f t="shared" si="24"/>
        <v>168146.50093871105</v>
      </c>
      <c r="JU38" s="111">
        <f t="shared" si="25"/>
        <v>168146.50093871105</v>
      </c>
      <c r="JV38" s="111">
        <f t="shared" si="26"/>
        <v>162818.87061657445</v>
      </c>
      <c r="JW38" s="111">
        <f t="shared" si="27"/>
        <v>159852.39353098217</v>
      </c>
      <c r="JX38" s="111">
        <f t="shared" si="28"/>
        <v>147291.1598334455</v>
      </c>
      <c r="JY38" s="111">
        <f t="shared" si="29"/>
        <v>152305.68410531059</v>
      </c>
      <c r="JZ38" s="111">
        <f t="shared" si="30"/>
        <v>158066.81438124587</v>
      </c>
      <c r="KA38" s="111">
        <f t="shared" si="31"/>
        <v>158037.24857860341</v>
      </c>
      <c r="KB38" s="111">
        <f t="shared" si="32"/>
        <v>158134.02908345341</v>
      </c>
      <c r="KC38" s="111">
        <f t="shared" si="33"/>
        <v>168380.00416514801</v>
      </c>
      <c r="KD38" s="111">
        <f t="shared" si="34"/>
        <v>162771.27698775372</v>
      </c>
      <c r="KE38" s="111">
        <f t="shared" si="35"/>
        <v>168098.90730988944</v>
      </c>
      <c r="KF38" s="111">
        <f t="shared" si="36"/>
        <v>176814.11313752216</v>
      </c>
      <c r="KG38" s="111">
        <f t="shared" si="37"/>
        <v>176814.11313752216</v>
      </c>
      <c r="KH38" s="111">
        <f t="shared" si="38"/>
        <v>171211.85424260463</v>
      </c>
      <c r="KI38" s="111">
        <f t="shared" si="39"/>
        <v>168092.46126027333</v>
      </c>
      <c r="KJ38" s="111">
        <f t="shared" si="40"/>
        <v>154883.72135938975</v>
      </c>
      <c r="KK38" s="111">
        <f t="shared" si="41"/>
        <v>160156.73422011879</v>
      </c>
      <c r="KL38" s="111">
        <f t="shared" si="42"/>
        <v>166214.83911509081</v>
      </c>
      <c r="KM38" s="111">
        <f t="shared" si="43"/>
        <v>166183.74925509226</v>
      </c>
      <c r="KN38" s="111">
        <f t="shared" si="44"/>
        <v>166285.51859931604</v>
      </c>
      <c r="KO38" s="111">
        <f t="shared" si="45"/>
        <v>177059.65298323237</v>
      </c>
      <c r="KP38" s="111">
        <f t="shared" si="46"/>
        <v>171161.80725843334</v>
      </c>
      <c r="KQ38" s="111">
        <f t="shared" si="47"/>
        <v>176764.06615334994</v>
      </c>
      <c r="KR38" s="111">
        <f t="shared" si="48"/>
        <v>185829.0279039795</v>
      </c>
      <c r="KS38" s="111">
        <f t="shared" si="49"/>
        <v>185829.0279039795</v>
      </c>
      <c r="KT38" s="111">
        <f t="shared" si="50"/>
        <v>179941.13634354036</v>
      </c>
      <c r="KU38" s="111">
        <f t="shared" si="51"/>
        <v>176662.7002771486</v>
      </c>
      <c r="KV38" s="111">
        <f t="shared" si="52"/>
        <v>162780.50924577663</v>
      </c>
      <c r="KW38" s="111">
        <f t="shared" si="53"/>
        <v>168322.36807506776</v>
      </c>
      <c r="KX38" s="111">
        <f t="shared" si="54"/>
        <v>174689.34706558191</v>
      </c>
      <c r="KY38" s="111">
        <f t="shared" si="55"/>
        <v>174656.67208077057</v>
      </c>
      <c r="KZ38" s="111">
        <f t="shared" si="56"/>
        <v>174763.63016218127</v>
      </c>
      <c r="LA38" s="111">
        <f t="shared" si="57"/>
        <v>186087.08666428065</v>
      </c>
      <c r="LB38" s="111">
        <f t="shared" si="58"/>
        <v>179888.53770051891</v>
      </c>
      <c r="LC38" s="111">
        <f t="shared" si="59"/>
        <v>185776.42926095705</v>
      </c>
      <c r="LD38" s="111">
        <f t="shared" si="60"/>
        <v>194363.74521069229</v>
      </c>
      <c r="LE38" s="111">
        <f t="shared" si="61"/>
        <v>194363.74521069229</v>
      </c>
      <c r="LF38" s="111">
        <f t="shared" si="62"/>
        <v>188205.43577976368</v>
      </c>
      <c r="LG38" s="111">
        <f t="shared" si="63"/>
        <v>184776.42837717978</v>
      </c>
      <c r="LH38" s="111">
        <f t="shared" si="64"/>
        <v>170256.65893630465</v>
      </c>
      <c r="LI38" s="111">
        <f t="shared" si="65"/>
        <v>176053.04311610313</v>
      </c>
      <c r="LJ38" s="111">
        <f t="shared" si="66"/>
        <v>182712.44340588758</v>
      </c>
      <c r="LK38" s="111">
        <f t="shared" si="67"/>
        <v>182678.26773110594</v>
      </c>
      <c r="LL38" s="111">
        <f t="shared" si="68"/>
        <v>182790.13816124282</v>
      </c>
      <c r="LM38" s="111">
        <f t="shared" si="69"/>
        <v>194633.65604056802</v>
      </c>
      <c r="LN38" s="111">
        <f t="shared" si="70"/>
        <v>188150.42139710256</v>
      </c>
      <c r="LO38" s="111">
        <f t="shared" si="71"/>
        <v>194308.73082803018</v>
      </c>
      <c r="LP38" s="111">
        <f t="shared" si="72"/>
        <v>202262.20741620607</v>
      </c>
      <c r="LQ38" s="111">
        <f t="shared" si="73"/>
        <v>202262.20741620607</v>
      </c>
      <c r="LR38" s="111">
        <f t="shared" si="74"/>
        <v>195853.63951121212</v>
      </c>
      <c r="LS38" s="111">
        <f t="shared" si="75"/>
        <v>192285.28572310568</v>
      </c>
      <c r="LT38" s="111">
        <f t="shared" si="76"/>
        <v>177175.46873999367</v>
      </c>
      <c r="LU38" s="111">
        <f t="shared" si="77"/>
        <v>183207.40364620541</v>
      </c>
      <c r="LV38" s="111">
        <f t="shared" si="78"/>
        <v>190137.42550403604</v>
      </c>
      <c r="LW38" s="111">
        <f t="shared" si="79"/>
        <v>190101.86101430171</v>
      </c>
      <c r="LX38" s="111">
        <f t="shared" si="80"/>
        <v>190218.27758221439</v>
      </c>
      <c r="LY38" s="111">
        <f t="shared" si="81"/>
        <v>202543.08675508189</v>
      </c>
      <c r="LZ38" s="111">
        <f t="shared" si="82"/>
        <v>195796.38948001617</v>
      </c>
      <c r="MA38" s="111">
        <f t="shared" si="83"/>
        <v>202204.95738500907</v>
      </c>
      <c r="MD38" s="111"/>
      <c r="ME38" s="111">
        <f t="shared" si="302"/>
        <v>127668.06885627582</v>
      </c>
      <c r="MF38" s="111">
        <f t="shared" si="84"/>
        <v>132497.25419547511</v>
      </c>
      <c r="MG38" s="111">
        <f t="shared" si="85"/>
        <v>132472.47108281765</v>
      </c>
      <c r="MH38" s="111">
        <f t="shared" si="86"/>
        <v>132553.59596157522</v>
      </c>
      <c r="MI38" s="111">
        <f t="shared" si="87"/>
        <v>141142.13853576448</v>
      </c>
      <c r="MJ38" s="111">
        <f t="shared" si="88"/>
        <v>136440.7029216837</v>
      </c>
      <c r="MK38" s="111">
        <f t="shared" si="89"/>
        <v>140906.51310337664</v>
      </c>
      <c r="ML38" s="111">
        <f t="shared" si="90"/>
        <v>147918.49309361013</v>
      </c>
      <c r="MM38" s="111">
        <f t="shared" si="91"/>
        <v>147918.49309361013</v>
      </c>
      <c r="MN38" s="111">
        <f t="shared" si="92"/>
        <v>143231.7761853736</v>
      </c>
      <c r="MO38" s="111">
        <f t="shared" si="93"/>
        <v>140622.16600705963</v>
      </c>
      <c r="MP38" s="111">
        <f t="shared" si="94"/>
        <v>129572.04751179848</v>
      </c>
      <c r="MQ38" s="111">
        <f t="shared" si="95"/>
        <v>139547.9893367714</v>
      </c>
      <c r="MR38" s="111">
        <f t="shared" si="96"/>
        <v>144826.5457546532</v>
      </c>
      <c r="MS38" s="111">
        <f t="shared" si="97"/>
        <v>144799.45649441899</v>
      </c>
      <c r="MT38" s="111">
        <f t="shared" si="98"/>
        <v>144888.13030155981</v>
      </c>
      <c r="MU38" s="111">
        <f t="shared" si="99"/>
        <v>154275.86412019079</v>
      </c>
      <c r="MV38" s="111">
        <f t="shared" si="100"/>
        <v>149136.94494628333</v>
      </c>
      <c r="MW38" s="111">
        <f t="shared" si="101"/>
        <v>154018.31299075886</v>
      </c>
      <c r="MX38" s="111">
        <f t="shared" si="102"/>
        <v>161605.65028875752</v>
      </c>
      <c r="MY38" s="111">
        <f t="shared" si="103"/>
        <v>161605.65028875752</v>
      </c>
      <c r="MZ38" s="111">
        <f t="shared" si="104"/>
        <v>156485.26325780281</v>
      </c>
      <c r="NA38" s="111">
        <f t="shared" si="105"/>
        <v>153634.18127984018</v>
      </c>
      <c r="NB38" s="111">
        <f t="shared" si="106"/>
        <v>141561.57596966851</v>
      </c>
      <c r="NC38" s="111">
        <f t="shared" si="107"/>
        <v>181808.09105667064</v>
      </c>
      <c r="ND38" s="111">
        <f t="shared" si="108"/>
        <v>188685.18237436796</v>
      </c>
      <c r="NE38" s="111">
        <f t="shared" si="109"/>
        <v>188649.88952124459</v>
      </c>
      <c r="NF38" s="111">
        <f t="shared" si="110"/>
        <v>188765.41691565301</v>
      </c>
      <c r="NG38" s="111">
        <f t="shared" si="111"/>
        <v>200996.09091550909</v>
      </c>
      <c r="NH38" s="111">
        <f t="shared" si="112"/>
        <v>194300.92397298937</v>
      </c>
      <c r="NI38" s="111">
        <f t="shared" si="113"/>
        <v>200660.54413039199</v>
      </c>
      <c r="NJ38" s="111">
        <f t="shared" si="114"/>
        <v>211063.93087196816</v>
      </c>
      <c r="NK38" s="111">
        <f t="shared" si="115"/>
        <v>211063.93087196816</v>
      </c>
      <c r="NL38" s="111">
        <f t="shared" si="116"/>
        <v>204376.48515204378</v>
      </c>
      <c r="NM38" s="111">
        <f t="shared" si="117"/>
        <v>200652.84944727854</v>
      </c>
      <c r="NN38" s="111">
        <f t="shared" si="118"/>
        <v>184885.50759952946</v>
      </c>
      <c r="NO38" s="111">
        <f t="shared" si="119"/>
        <v>188596.68145336979</v>
      </c>
      <c r="NP38" s="111">
        <f t="shared" si="120"/>
        <v>195730.5586808977</v>
      </c>
      <c r="NQ38" s="111">
        <f t="shared" si="121"/>
        <v>195693.94801665601</v>
      </c>
      <c r="NR38" s="111">
        <f t="shared" si="122"/>
        <v>195813.78912535339</v>
      </c>
      <c r="NS38" s="111">
        <f t="shared" si="123"/>
        <v>208501.14816919187</v>
      </c>
      <c r="NT38" s="111">
        <f t="shared" si="124"/>
        <v>201555.98824920825</v>
      </c>
      <c r="NU38" s="111">
        <f t="shared" si="125"/>
        <v>208153.07229546353</v>
      </c>
      <c r="NV38" s="111">
        <f t="shared" si="126"/>
        <v>218827.7511467491</v>
      </c>
      <c r="NW38" s="111">
        <f t="shared" si="127"/>
        <v>218827.7511467491</v>
      </c>
      <c r="NX38" s="111">
        <f t="shared" si="128"/>
        <v>211894.31300901872</v>
      </c>
      <c r="NY38" s="111">
        <f t="shared" si="129"/>
        <v>208033.7063009128</v>
      </c>
      <c r="NZ38" s="111">
        <f t="shared" si="130"/>
        <v>191686.37521572635</v>
      </c>
      <c r="OA38" s="111">
        <f t="shared" si="131"/>
        <v>131464.13751239603</v>
      </c>
      <c r="OB38" s="111">
        <f t="shared" si="132"/>
        <v>136436.91333013042</v>
      </c>
      <c r="OC38" s="111">
        <f t="shared" si="133"/>
        <v>136411.39331906135</v>
      </c>
      <c r="OD38" s="111">
        <f t="shared" si="134"/>
        <v>136494.93035625634</v>
      </c>
      <c r="OE38" s="111">
        <f t="shared" si="135"/>
        <v>145338.84373349531</v>
      </c>
      <c r="OF38" s="111">
        <f t="shared" si="136"/>
        <v>140497.61613749407</v>
      </c>
      <c r="OG38" s="111">
        <f t="shared" si="137"/>
        <v>145096.21223979173</v>
      </c>
      <c r="OH38" s="111">
        <f t="shared" si="138"/>
        <v>151803.12884148132</v>
      </c>
      <c r="OI38" s="111">
        <f t="shared" si="139"/>
        <v>151803.12884148132</v>
      </c>
      <c r="OJ38" s="111">
        <f t="shared" si="140"/>
        <v>146993.32936485787</v>
      </c>
      <c r="OK38" s="111">
        <f t="shared" si="141"/>
        <v>144315.18559906157</v>
      </c>
      <c r="OL38" s="111">
        <f t="shared" si="142"/>
        <v>132974.86887079285</v>
      </c>
      <c r="OM38" s="111">
        <f t="shared" si="143"/>
        <v>126193.81388517168</v>
      </c>
      <c r="ON38" s="111">
        <f t="shared" si="144"/>
        <v>130967.23390610088</v>
      </c>
      <c r="OO38" s="111">
        <f t="shared" si="145"/>
        <v>130942.73697797934</v>
      </c>
      <c r="OP38" s="111">
        <f t="shared" si="146"/>
        <v>131022.9250621503</v>
      </c>
      <c r="OQ38" s="111">
        <f t="shared" si="147"/>
        <v>139512.2909064182</v>
      </c>
      <c r="OR38" s="111">
        <f t="shared" si="148"/>
        <v>134865.14541270566</v>
      </c>
      <c r="OS38" s="111">
        <f t="shared" si="149"/>
        <v>139279.38637337607</v>
      </c>
      <c r="OT38" s="111">
        <f t="shared" si="150"/>
        <v>144980.39287995739</v>
      </c>
      <c r="OU38" s="111">
        <f t="shared" si="151"/>
        <v>144980.39287995739</v>
      </c>
      <c r="OV38" s="111">
        <f t="shared" si="152"/>
        <v>140386.76807711905</v>
      </c>
      <c r="OW38" s="111">
        <f t="shared" si="153"/>
        <v>137828.99250083556</v>
      </c>
      <c r="OX38" s="111">
        <f t="shared" si="154"/>
        <v>126998.3621495705</v>
      </c>
      <c r="OY38" s="111"/>
      <c r="PA38" s="51">
        <f t="shared" si="303"/>
        <v>204676.75658282719</v>
      </c>
      <c r="PB38" s="51">
        <f t="shared" si="155"/>
        <v>188777.18634876588</v>
      </c>
      <c r="PC38" s="51">
        <f t="shared" si="156"/>
        <v>199317.53143799648</v>
      </c>
      <c r="PD38" s="51">
        <f t="shared" si="157"/>
        <v>199330.3458386751</v>
      </c>
      <c r="PE38" s="51">
        <f t="shared" si="158"/>
        <v>190741.80326448585</v>
      </c>
      <c r="PF38" s="51">
        <f t="shared" si="159"/>
        <v>184927.67690199174</v>
      </c>
      <c r="PG38" s="51">
        <f t="shared" si="160"/>
        <v>174606.69814450221</v>
      </c>
      <c r="PH38" s="51">
        <f t="shared" si="161"/>
        <v>157182.44953653184</v>
      </c>
      <c r="PI38" s="51">
        <f t="shared" si="162"/>
        <v>167569.60436590374</v>
      </c>
      <c r="PJ38" s="51">
        <f t="shared" si="163"/>
        <v>184190.00609127741</v>
      </c>
      <c r="PK38" s="51">
        <f t="shared" si="164"/>
        <v>186738.3732576819</v>
      </c>
      <c r="PL38" s="51">
        <f t="shared" si="165"/>
        <v>197988.96422726769</v>
      </c>
      <c r="PM38" s="51">
        <f t="shared" si="166"/>
        <v>209236.67668762236</v>
      </c>
      <c r="PN38" s="51">
        <f t="shared" si="167"/>
        <v>192340.1253356704</v>
      </c>
      <c r="PO38" s="51">
        <f t="shared" si="168"/>
        <v>203402.94162192961</v>
      </c>
      <c r="PP38" s="51">
        <f t="shared" si="169"/>
        <v>203412.85391481739</v>
      </c>
      <c r="PQ38" s="51">
        <f t="shared" si="170"/>
        <v>194025.12009618641</v>
      </c>
      <c r="PR38" s="51">
        <f t="shared" si="171"/>
        <v>188128.312244067</v>
      </c>
      <c r="PS38" s="51">
        <f t="shared" si="172"/>
        <v>177102.1425962341</v>
      </c>
      <c r="PT38" s="51">
        <f t="shared" si="173"/>
        <v>158434.73501740914</v>
      </c>
      <c r="PU38" s="51">
        <f t="shared" si="174"/>
        <v>169330.50284155807</v>
      </c>
      <c r="PV38" s="51">
        <f t="shared" si="175"/>
        <v>186968.91441243957</v>
      </c>
      <c r="PW38" s="51">
        <f t="shared" si="176"/>
        <v>189755.75457928277</v>
      </c>
      <c r="PX38" s="51">
        <f t="shared" si="177"/>
        <v>202038.64861348475</v>
      </c>
      <c r="PY38" s="51">
        <f t="shared" si="178"/>
        <v>184055.01621876983</v>
      </c>
      <c r="PZ38" s="51">
        <f t="shared" si="179"/>
        <v>164991.04818043148</v>
      </c>
      <c r="QA38" s="51">
        <f t="shared" si="180"/>
        <v>176602.43876401728</v>
      </c>
      <c r="QB38" s="51">
        <f t="shared" si="181"/>
        <v>176590.32479457892</v>
      </c>
      <c r="QC38" s="51">
        <f t="shared" si="182"/>
        <v>164359.65079472284</v>
      </c>
      <c r="QD38" s="51">
        <f t="shared" si="183"/>
        <v>159478.7200067782</v>
      </c>
      <c r="QE38" s="51">
        <f t="shared" si="184"/>
        <v>146673.41451056485</v>
      </c>
      <c r="QF38" s="51">
        <f t="shared" si="185"/>
        <v>125473.88930382475</v>
      </c>
      <c r="QG38" s="51">
        <f t="shared" si="186"/>
        <v>136931.3119324494</v>
      </c>
      <c r="QH38" s="51">
        <f t="shared" si="187"/>
        <v>156782.06105092421</v>
      </c>
      <c r="QI38" s="51">
        <f t="shared" si="188"/>
        <v>160438.14340907783</v>
      </c>
      <c r="QJ38" s="51">
        <f t="shared" si="189"/>
        <v>176426.61393946182</v>
      </c>
      <c r="QK38" s="51">
        <f t="shared" si="190"/>
        <v>196125.92937410373</v>
      </c>
      <c r="QL38" s="51">
        <f t="shared" si="191"/>
        <v>176176.96656794765</v>
      </c>
      <c r="QM38" s="51">
        <f t="shared" si="192"/>
        <v>188386.39939844454</v>
      </c>
      <c r="QN38" s="51">
        <f t="shared" si="193"/>
        <v>188375.30246771412</v>
      </c>
      <c r="QO38" s="51">
        <f t="shared" si="194"/>
        <v>175687.94342387564</v>
      </c>
      <c r="QP38" s="51">
        <f t="shared" si="195"/>
        <v>170460.28117760201</v>
      </c>
      <c r="QQ38" s="51">
        <f t="shared" si="196"/>
        <v>157085.24974390294</v>
      </c>
      <c r="QR38" s="51">
        <f t="shared" si="197"/>
        <v>134868.53964396837</v>
      </c>
      <c r="QS38" s="51">
        <f t="shared" si="198"/>
        <v>146910.12202436573</v>
      </c>
      <c r="QT38" s="51">
        <f t="shared" si="199"/>
        <v>167677.99809893226</v>
      </c>
      <c r="QU38" s="51">
        <f t="shared" si="200"/>
        <v>171467.60723501336</v>
      </c>
      <c r="QV38" s="51">
        <f t="shared" si="201"/>
        <v>188047.34130775862</v>
      </c>
      <c r="QW38" s="51">
        <f t="shared" si="202"/>
        <v>272873.65834638255</v>
      </c>
      <c r="QX38" s="51">
        <f t="shared" si="203"/>
        <v>254432.41639025477</v>
      </c>
      <c r="QY38" s="51">
        <f t="shared" si="204"/>
        <v>267251.39315578458</v>
      </c>
      <c r="QZ38" s="51">
        <f t="shared" si="205"/>
        <v>267282.1446475042</v>
      </c>
      <c r="RA38" s="51">
        <f t="shared" si="206"/>
        <v>258438.23127026521</v>
      </c>
      <c r="RB38" s="51">
        <f t="shared" si="207"/>
        <v>250486.00211180354</v>
      </c>
      <c r="RC38" s="51">
        <f t="shared" si="208"/>
        <v>238763.88316484835</v>
      </c>
      <c r="RD38" s="51">
        <f t="shared" si="209"/>
        <v>218137.65231966131</v>
      </c>
      <c r="RE38" s="51">
        <f t="shared" si="210"/>
        <v>230732.2780146655</v>
      </c>
      <c r="RF38" s="51">
        <f t="shared" si="211"/>
        <v>250011.90064334113</v>
      </c>
      <c r="RG38" s="51">
        <f t="shared" si="212"/>
        <v>252615.78607525249</v>
      </c>
      <c r="RH38" s="51">
        <f t="shared" si="213"/>
        <v>264199.17954760999</v>
      </c>
      <c r="RI38" s="51">
        <f t="shared" si="214"/>
        <v>296714.32495499065</v>
      </c>
      <c r="RJ38" s="51">
        <f t="shared" si="215"/>
        <v>277853.86185780866</v>
      </c>
      <c r="RK38" s="51">
        <f t="shared" si="216"/>
        <v>291259.39078633906</v>
      </c>
      <c r="RL38" s="51">
        <f t="shared" si="217"/>
        <v>291298.74025109148</v>
      </c>
      <c r="RM38" s="51">
        <f t="shared" si="218"/>
        <v>282809.37440682354</v>
      </c>
      <c r="RN38" s="51">
        <f t="shared" si="219"/>
        <v>274075.48790012504</v>
      </c>
      <c r="RO38" s="51">
        <f t="shared" si="220"/>
        <v>262210.55640526646</v>
      </c>
      <c r="RP38" s="51">
        <f t="shared" si="221"/>
        <v>239993.86726211396</v>
      </c>
      <c r="RQ38" s="51">
        <f t="shared" si="222"/>
        <v>253100.30741581134</v>
      </c>
      <c r="RR38" s="51">
        <f t="shared" si="223"/>
        <v>272751.77321921091</v>
      </c>
      <c r="RS38" s="51">
        <f t="shared" si="224"/>
        <v>275232.27278646122</v>
      </c>
      <c r="RT38" s="51">
        <f t="shared" si="225"/>
        <v>286315.85791989334</v>
      </c>
      <c r="RU38" s="51"/>
      <c r="RV38" s="51">
        <f t="shared" si="385"/>
        <v>2236047.395997907</v>
      </c>
      <c r="RW38" s="51">
        <f t="shared" si="385"/>
        <v>2274176.7279607016</v>
      </c>
      <c r="RX38" s="51">
        <f t="shared" si="385"/>
        <v>1928802.6329056013</v>
      </c>
      <c r="RY38" s="51">
        <f t="shared" si="385"/>
        <v>2061269.6804636288</v>
      </c>
      <c r="RZ38" s="51">
        <f t="shared" si="385"/>
        <v>3025224.5256873742</v>
      </c>
      <c r="SA38" s="51">
        <f t="shared" si="385"/>
        <v>3303615.8151659355</v>
      </c>
    </row>
    <row r="39" spans="1:495" x14ac:dyDescent="0.3">
      <c r="A39" s="1">
        <v>308000</v>
      </c>
      <c r="B39" s="1" t="s">
        <v>212</v>
      </c>
      <c r="C39" s="1" t="s">
        <v>167</v>
      </c>
      <c r="D39" s="44">
        <v>0.43722178493927399</v>
      </c>
      <c r="E39" s="1" t="s">
        <v>176</v>
      </c>
      <c r="F39" s="107">
        <f>VLOOKUP(A39,Auxiliar_OPEX_CustosUnit!$A$4:$E$129,COLUMN(Auxiliar_OPEX_CustosUnit!$E$3),0)</f>
        <v>5</v>
      </c>
      <c r="G39" s="107">
        <f>INDEX(Auxiliar_OPEX_Drivers!$B$76:$I$84,MATCH($E39,Auxiliar_OPEX_Drivers!$B$76:$B$84,0),MATCH(YEAR(G$2),Auxiliar_OPEX_Drivers!$B$76:$I$76,0))*$F39</f>
        <v>5</v>
      </c>
      <c r="H39" s="107">
        <f>INDEX(Auxiliar_OPEX_Drivers!$B$76:$I$84,MATCH($E39,Auxiliar_OPEX_Drivers!$B$76:$B$84,0),MATCH(YEAR(H$2),Auxiliar_OPEX_Drivers!$B$76:$I$76,0))*$F39</f>
        <v>5</v>
      </c>
      <c r="I39" s="107">
        <f>INDEX(Auxiliar_OPEX_Drivers!$B$76:$I$84,MATCH($E39,Auxiliar_OPEX_Drivers!$B$76:$B$84,0),MATCH(YEAR(I$2),Auxiliar_OPEX_Drivers!$B$76:$I$76,0))*$F39</f>
        <v>5</v>
      </c>
      <c r="J39" s="107">
        <f>INDEX(Auxiliar_OPEX_Drivers!$B$76:$I$84,MATCH($E39,Auxiliar_OPEX_Drivers!$B$76:$B$84,0),MATCH(YEAR(J$2),Auxiliar_OPEX_Drivers!$B$76:$I$76,0))*$F39</f>
        <v>5</v>
      </c>
      <c r="K39" s="107">
        <f>INDEX(Auxiliar_OPEX_Drivers!$B$76:$I$84,MATCH($E39,Auxiliar_OPEX_Drivers!$B$76:$B$84,0),MATCH(YEAR(K$2),Auxiliar_OPEX_Drivers!$B$76:$I$76,0))*$F39</f>
        <v>5</v>
      </c>
      <c r="L39" s="107">
        <f>INDEX(Auxiliar_OPEX_Drivers!$B$76:$I$84,MATCH($E39,Auxiliar_OPEX_Drivers!$B$76:$B$84,0),MATCH(YEAR(L$2),Auxiliar_OPEX_Drivers!$B$76:$I$76,0))*$F39</f>
        <v>5</v>
      </c>
      <c r="M39" s="107">
        <f>INDEX(Auxiliar_OPEX_Drivers!$B$76:$I$84,MATCH($E39,Auxiliar_OPEX_Drivers!$B$76:$B$84,0),MATCH(YEAR(M$2),Auxiliar_OPEX_Drivers!$B$76:$I$76,0))*$F39</f>
        <v>5</v>
      </c>
      <c r="N39" s="107">
        <f>INDEX(Auxiliar_OPEX_Drivers!$B$76:$I$84,MATCH($E39,Auxiliar_OPEX_Drivers!$B$76:$B$84,0),MATCH(YEAR(N$2),Auxiliar_OPEX_Drivers!$B$76:$I$76,0))*$F39</f>
        <v>5.242504501618523</v>
      </c>
      <c r="O39" s="107">
        <f>INDEX(Auxiliar_OPEX_Drivers!$B$76:$I$84,MATCH($E39,Auxiliar_OPEX_Drivers!$B$76:$B$84,0),MATCH(YEAR(O$2),Auxiliar_OPEX_Drivers!$B$76:$I$76,0))*$F39</f>
        <v>5.242504501618523</v>
      </c>
      <c r="P39" s="107">
        <f>INDEX(Auxiliar_OPEX_Drivers!$B$76:$I$84,MATCH($E39,Auxiliar_OPEX_Drivers!$B$76:$B$84,0),MATCH(YEAR(P$2),Auxiliar_OPEX_Drivers!$B$76:$I$76,0))*$F39</f>
        <v>5.242504501618523</v>
      </c>
      <c r="Q39" s="107">
        <f>INDEX(Auxiliar_OPEX_Drivers!$B$76:$I$84,MATCH($E39,Auxiliar_OPEX_Drivers!$B$76:$B$84,0),MATCH(YEAR(Q$2),Auxiliar_OPEX_Drivers!$B$76:$I$76,0))*$F39</f>
        <v>5.242504501618523</v>
      </c>
      <c r="R39" s="107">
        <f>INDEX(Auxiliar_OPEX_Drivers!$B$76:$I$84,MATCH($E39,Auxiliar_OPEX_Drivers!$B$76:$B$84,0),MATCH(YEAR(R$2),Auxiliar_OPEX_Drivers!$B$76:$I$76,0))*$F39</f>
        <v>5.242504501618523</v>
      </c>
      <c r="S39" s="107">
        <f>INDEX(Auxiliar_OPEX_Drivers!$B$76:$I$84,MATCH($E39,Auxiliar_OPEX_Drivers!$B$76:$B$84,0),MATCH(YEAR(S$2),Auxiliar_OPEX_Drivers!$B$76:$I$76,0))*$F39</f>
        <v>5.242504501618523</v>
      </c>
      <c r="T39" s="107">
        <f>INDEX(Auxiliar_OPEX_Drivers!$B$76:$I$84,MATCH($E39,Auxiliar_OPEX_Drivers!$B$76:$B$84,0),MATCH(YEAR(T$2),Auxiliar_OPEX_Drivers!$B$76:$I$76,0))*$F39</f>
        <v>5.242504501618523</v>
      </c>
      <c r="U39" s="107">
        <f>INDEX(Auxiliar_OPEX_Drivers!$B$76:$I$84,MATCH($E39,Auxiliar_OPEX_Drivers!$B$76:$B$84,0),MATCH(YEAR(U$2),Auxiliar_OPEX_Drivers!$B$76:$I$76,0))*$F39</f>
        <v>5.242504501618523</v>
      </c>
      <c r="V39" s="107">
        <f>INDEX(Auxiliar_OPEX_Drivers!$B$76:$I$84,MATCH($E39,Auxiliar_OPEX_Drivers!$B$76:$B$84,0),MATCH(YEAR(V$2),Auxiliar_OPEX_Drivers!$B$76:$I$76,0))*$F39</f>
        <v>5.242504501618523</v>
      </c>
      <c r="W39" s="107">
        <f>INDEX(Auxiliar_OPEX_Drivers!$B$76:$I$84,MATCH($E39,Auxiliar_OPEX_Drivers!$B$76:$B$84,0),MATCH(YEAR(W$2),Auxiliar_OPEX_Drivers!$B$76:$I$76,0))*$F39</f>
        <v>5.242504501618523</v>
      </c>
      <c r="X39" s="107">
        <f>INDEX(Auxiliar_OPEX_Drivers!$B$76:$I$84,MATCH($E39,Auxiliar_OPEX_Drivers!$B$76:$B$84,0),MATCH(YEAR(X$2),Auxiliar_OPEX_Drivers!$B$76:$I$76,0))*$F39</f>
        <v>5.242504501618523</v>
      </c>
      <c r="Y39" s="107">
        <f>INDEX(Auxiliar_OPEX_Drivers!$B$76:$I$84,MATCH($E39,Auxiliar_OPEX_Drivers!$B$76:$B$84,0),MATCH(YEAR(Y$2),Auxiliar_OPEX_Drivers!$B$76:$I$76,0))*$F39</f>
        <v>5.242504501618523</v>
      </c>
      <c r="Z39" s="107">
        <f>INDEX(Auxiliar_OPEX_Drivers!$B$76:$I$84,MATCH($E39,Auxiliar_OPEX_Drivers!$B$76:$B$84,0),MATCH(YEAR(Z$2),Auxiliar_OPEX_Drivers!$B$76:$I$76,0))*$F39</f>
        <v>4.5761250023656777</v>
      </c>
      <c r="AA39" s="107">
        <f>INDEX(Auxiliar_OPEX_Drivers!$B$76:$I$84,MATCH($E39,Auxiliar_OPEX_Drivers!$B$76:$B$84,0),MATCH(YEAR(AA$2),Auxiliar_OPEX_Drivers!$B$76:$I$76,0))*$F39</f>
        <v>4.5761250023656777</v>
      </c>
      <c r="AB39" s="107">
        <f>INDEX(Auxiliar_OPEX_Drivers!$B$76:$I$84,MATCH($E39,Auxiliar_OPEX_Drivers!$B$76:$B$84,0),MATCH(YEAR(AB$2),Auxiliar_OPEX_Drivers!$B$76:$I$76,0))*$F39</f>
        <v>4.5761250023656777</v>
      </c>
      <c r="AC39" s="107">
        <f>INDEX(Auxiliar_OPEX_Drivers!$B$76:$I$84,MATCH($E39,Auxiliar_OPEX_Drivers!$B$76:$B$84,0),MATCH(YEAR(AC$2),Auxiliar_OPEX_Drivers!$B$76:$I$76,0))*$F39</f>
        <v>4.5761250023656777</v>
      </c>
      <c r="AD39" s="107">
        <f>INDEX(Auxiliar_OPEX_Drivers!$B$76:$I$84,MATCH($E39,Auxiliar_OPEX_Drivers!$B$76:$B$84,0),MATCH(YEAR(AD$2),Auxiliar_OPEX_Drivers!$B$76:$I$76,0))*$F39</f>
        <v>4.5761250023656777</v>
      </c>
      <c r="AE39" s="107">
        <f>INDEX(Auxiliar_OPEX_Drivers!$B$76:$I$84,MATCH($E39,Auxiliar_OPEX_Drivers!$B$76:$B$84,0),MATCH(YEAR(AE$2),Auxiliar_OPEX_Drivers!$B$76:$I$76,0))*$F39</f>
        <v>4.5761250023656777</v>
      </c>
      <c r="AF39" s="107">
        <f>INDEX(Auxiliar_OPEX_Drivers!$B$76:$I$84,MATCH($E39,Auxiliar_OPEX_Drivers!$B$76:$B$84,0),MATCH(YEAR(AF$2),Auxiliar_OPEX_Drivers!$B$76:$I$76,0))*$F39</f>
        <v>4.5761250023656777</v>
      </c>
      <c r="AG39" s="107">
        <f>INDEX(Auxiliar_OPEX_Drivers!$B$76:$I$84,MATCH($E39,Auxiliar_OPEX_Drivers!$B$76:$B$84,0),MATCH(YEAR(AG$2),Auxiliar_OPEX_Drivers!$B$76:$I$76,0))*$F39</f>
        <v>4.5761250023656777</v>
      </c>
      <c r="AH39" s="107">
        <f>INDEX(Auxiliar_OPEX_Drivers!$B$76:$I$84,MATCH($E39,Auxiliar_OPEX_Drivers!$B$76:$B$84,0),MATCH(YEAR(AH$2),Auxiliar_OPEX_Drivers!$B$76:$I$76,0))*$F39</f>
        <v>4.5761250023656777</v>
      </c>
      <c r="AI39" s="107">
        <f>INDEX(Auxiliar_OPEX_Drivers!$B$76:$I$84,MATCH($E39,Auxiliar_OPEX_Drivers!$B$76:$B$84,0),MATCH(YEAR(AI$2),Auxiliar_OPEX_Drivers!$B$76:$I$76,0))*$F39</f>
        <v>4.5761250023656777</v>
      </c>
      <c r="AJ39" s="107">
        <f>INDEX(Auxiliar_OPEX_Drivers!$B$76:$I$84,MATCH($E39,Auxiliar_OPEX_Drivers!$B$76:$B$84,0),MATCH(YEAR(AJ$2),Auxiliar_OPEX_Drivers!$B$76:$I$76,0))*$F39</f>
        <v>4.5761250023656777</v>
      </c>
      <c r="AK39" s="107">
        <f>INDEX(Auxiliar_OPEX_Drivers!$B$76:$I$84,MATCH($E39,Auxiliar_OPEX_Drivers!$B$76:$B$84,0),MATCH(YEAR(AK$2),Auxiliar_OPEX_Drivers!$B$76:$I$76,0))*$F39</f>
        <v>4.5761250023656777</v>
      </c>
      <c r="AL39" s="107">
        <f>INDEX(Auxiliar_OPEX_Drivers!$B$76:$I$84,MATCH($E39,Auxiliar_OPEX_Drivers!$B$76:$B$84,0),MATCH(YEAR(AL$2),Auxiliar_OPEX_Drivers!$B$76:$I$76,0))*$F39</f>
        <v>4.6240427560047817</v>
      </c>
      <c r="AM39" s="107">
        <f>INDEX(Auxiliar_OPEX_Drivers!$B$76:$I$84,MATCH($E39,Auxiliar_OPEX_Drivers!$B$76:$B$84,0),MATCH(YEAR(AM$2),Auxiliar_OPEX_Drivers!$B$76:$I$76,0))*$F39</f>
        <v>4.6240427560047817</v>
      </c>
      <c r="AN39" s="107">
        <f>INDEX(Auxiliar_OPEX_Drivers!$B$76:$I$84,MATCH($E39,Auxiliar_OPEX_Drivers!$B$76:$B$84,0),MATCH(YEAR(AN$2),Auxiliar_OPEX_Drivers!$B$76:$I$76,0))*$F39</f>
        <v>4.6240427560047817</v>
      </c>
      <c r="AO39" s="107">
        <f>INDEX(Auxiliar_OPEX_Drivers!$B$76:$I$84,MATCH($E39,Auxiliar_OPEX_Drivers!$B$76:$B$84,0),MATCH(YEAR(AO$2),Auxiliar_OPEX_Drivers!$B$76:$I$76,0))*$F39</f>
        <v>4.6240427560047817</v>
      </c>
      <c r="AP39" s="107">
        <f>INDEX(Auxiliar_OPEX_Drivers!$B$76:$I$84,MATCH($E39,Auxiliar_OPEX_Drivers!$B$76:$B$84,0),MATCH(YEAR(AP$2),Auxiliar_OPEX_Drivers!$B$76:$I$76,0))*$F39</f>
        <v>4.6240427560047817</v>
      </c>
      <c r="AQ39" s="107">
        <f>INDEX(Auxiliar_OPEX_Drivers!$B$76:$I$84,MATCH($E39,Auxiliar_OPEX_Drivers!$B$76:$B$84,0),MATCH(YEAR(AQ$2),Auxiliar_OPEX_Drivers!$B$76:$I$76,0))*$F39</f>
        <v>4.6240427560047817</v>
      </c>
      <c r="AR39" s="107">
        <f>INDEX(Auxiliar_OPEX_Drivers!$B$76:$I$84,MATCH($E39,Auxiliar_OPEX_Drivers!$B$76:$B$84,0),MATCH(YEAR(AR$2),Auxiliar_OPEX_Drivers!$B$76:$I$76,0))*$F39</f>
        <v>4.6240427560047817</v>
      </c>
      <c r="AS39" s="107">
        <f>INDEX(Auxiliar_OPEX_Drivers!$B$76:$I$84,MATCH($E39,Auxiliar_OPEX_Drivers!$B$76:$B$84,0),MATCH(YEAR(AS$2),Auxiliar_OPEX_Drivers!$B$76:$I$76,0))*$F39</f>
        <v>4.6240427560047817</v>
      </c>
      <c r="AT39" s="107">
        <f>INDEX(Auxiliar_OPEX_Drivers!$B$76:$I$84,MATCH($E39,Auxiliar_OPEX_Drivers!$B$76:$B$84,0),MATCH(YEAR(AT$2),Auxiliar_OPEX_Drivers!$B$76:$I$76,0))*$F39</f>
        <v>4.6240427560047817</v>
      </c>
      <c r="AU39" s="107">
        <f>INDEX(Auxiliar_OPEX_Drivers!$B$76:$I$84,MATCH($E39,Auxiliar_OPEX_Drivers!$B$76:$B$84,0),MATCH(YEAR(AU$2),Auxiliar_OPEX_Drivers!$B$76:$I$76,0))*$F39</f>
        <v>4.6240427560047817</v>
      </c>
      <c r="AV39" s="107">
        <f>INDEX(Auxiliar_OPEX_Drivers!$B$76:$I$84,MATCH($E39,Auxiliar_OPEX_Drivers!$B$76:$B$84,0),MATCH(YEAR(AV$2),Auxiliar_OPEX_Drivers!$B$76:$I$76,0))*$F39</f>
        <v>4.6240427560047817</v>
      </c>
      <c r="AW39" s="107">
        <f>INDEX(Auxiliar_OPEX_Drivers!$B$76:$I$84,MATCH($E39,Auxiliar_OPEX_Drivers!$B$76:$B$84,0),MATCH(YEAR(AW$2),Auxiliar_OPEX_Drivers!$B$76:$I$76,0))*$F39</f>
        <v>4.6240427560047817</v>
      </c>
      <c r="AX39" s="107">
        <f>INDEX(Auxiliar_OPEX_Drivers!$B$76:$I$84,MATCH($E39,Auxiliar_OPEX_Drivers!$B$76:$B$84,0),MATCH(YEAR(AX$2),Auxiliar_OPEX_Drivers!$B$76:$I$76,0))*$F39</f>
        <v>3.9775141393500943</v>
      </c>
      <c r="AY39" s="107">
        <f>INDEX(Auxiliar_OPEX_Drivers!$B$76:$I$84,MATCH($E39,Auxiliar_OPEX_Drivers!$B$76:$B$84,0),MATCH(YEAR(AY$2),Auxiliar_OPEX_Drivers!$B$76:$I$76,0))*$F39</f>
        <v>3.9775141393500943</v>
      </c>
      <c r="AZ39" s="107">
        <f>INDEX(Auxiliar_OPEX_Drivers!$B$76:$I$84,MATCH($E39,Auxiliar_OPEX_Drivers!$B$76:$B$84,0),MATCH(YEAR(AZ$2),Auxiliar_OPEX_Drivers!$B$76:$I$76,0))*$F39</f>
        <v>3.9775141393500943</v>
      </c>
      <c r="BA39" s="107">
        <f>INDEX(Auxiliar_OPEX_Drivers!$B$76:$I$84,MATCH($E39,Auxiliar_OPEX_Drivers!$B$76:$B$84,0),MATCH(YEAR(BA$2),Auxiliar_OPEX_Drivers!$B$76:$I$76,0))*$F39</f>
        <v>3.9775141393500943</v>
      </c>
      <c r="BB39" s="107">
        <f>INDEX(Auxiliar_OPEX_Drivers!$B$76:$I$84,MATCH($E39,Auxiliar_OPEX_Drivers!$B$76:$B$84,0),MATCH(YEAR(BB$2),Auxiliar_OPEX_Drivers!$B$76:$I$76,0))*$F39</f>
        <v>3.9775141393500943</v>
      </c>
      <c r="BC39" s="107">
        <f>INDEX(Auxiliar_OPEX_Drivers!$B$76:$I$84,MATCH($E39,Auxiliar_OPEX_Drivers!$B$76:$B$84,0),MATCH(YEAR(BC$2),Auxiliar_OPEX_Drivers!$B$76:$I$76,0))*$F39</f>
        <v>3.9775141393500943</v>
      </c>
      <c r="BD39" s="107">
        <f>INDEX(Auxiliar_OPEX_Drivers!$B$76:$I$84,MATCH($E39,Auxiliar_OPEX_Drivers!$B$76:$B$84,0),MATCH(YEAR(BD$2),Auxiliar_OPEX_Drivers!$B$76:$I$76,0))*$F39</f>
        <v>3.9775141393500943</v>
      </c>
      <c r="BE39" s="107">
        <f>INDEX(Auxiliar_OPEX_Drivers!$B$76:$I$84,MATCH($E39,Auxiliar_OPEX_Drivers!$B$76:$B$84,0),MATCH(YEAR(BE$2),Auxiliar_OPEX_Drivers!$B$76:$I$76,0))*$F39</f>
        <v>3.9775141393500943</v>
      </c>
      <c r="BF39" s="107">
        <f>INDEX(Auxiliar_OPEX_Drivers!$B$76:$I$84,MATCH($E39,Auxiliar_OPEX_Drivers!$B$76:$B$84,0),MATCH(YEAR(BF$2),Auxiliar_OPEX_Drivers!$B$76:$I$76,0))*$F39</f>
        <v>3.9775141393500943</v>
      </c>
      <c r="BG39" s="107">
        <f>INDEX(Auxiliar_OPEX_Drivers!$B$76:$I$84,MATCH($E39,Auxiliar_OPEX_Drivers!$B$76:$B$84,0),MATCH(YEAR(BG$2),Auxiliar_OPEX_Drivers!$B$76:$I$76,0))*$F39</f>
        <v>3.9775141393500943</v>
      </c>
      <c r="BH39" s="107">
        <f>INDEX(Auxiliar_OPEX_Drivers!$B$76:$I$84,MATCH($E39,Auxiliar_OPEX_Drivers!$B$76:$B$84,0),MATCH(YEAR(BH$2),Auxiliar_OPEX_Drivers!$B$76:$I$76,0))*$F39</f>
        <v>3.9775141393500943</v>
      </c>
      <c r="BI39" s="107">
        <f>INDEX(Auxiliar_OPEX_Drivers!$B$76:$I$84,MATCH($E39,Auxiliar_OPEX_Drivers!$B$76:$B$84,0),MATCH(YEAR(BI$2),Auxiliar_OPEX_Drivers!$B$76:$I$76,0))*$F39</f>
        <v>3.9775141393500943</v>
      </c>
      <c r="BJ39" s="107">
        <f>INDEX(Auxiliar_OPEX_Drivers!$B$76:$I$84,MATCH($E39,Auxiliar_OPEX_Drivers!$B$76:$B$84,0),MATCH(YEAR(BJ$2),Auxiliar_OPEX_Drivers!$B$76:$I$76,0))*$F39</f>
        <v>3.9799203556974012</v>
      </c>
      <c r="BK39" s="107">
        <f>INDEX(Auxiliar_OPEX_Drivers!$B$76:$I$84,MATCH($E39,Auxiliar_OPEX_Drivers!$B$76:$B$84,0),MATCH(YEAR(BK$2),Auxiliar_OPEX_Drivers!$B$76:$I$76,0))*$F39</f>
        <v>3.9799203556974012</v>
      </c>
      <c r="BL39" s="107">
        <f>INDEX(Auxiliar_OPEX_Drivers!$B$76:$I$84,MATCH($E39,Auxiliar_OPEX_Drivers!$B$76:$B$84,0),MATCH(YEAR(BL$2),Auxiliar_OPEX_Drivers!$B$76:$I$76,0))*$F39</f>
        <v>3.9799203556974012</v>
      </c>
      <c r="BM39" s="107">
        <f>INDEX(Auxiliar_OPEX_Drivers!$B$76:$I$84,MATCH($E39,Auxiliar_OPEX_Drivers!$B$76:$B$84,0),MATCH(YEAR(BM$2),Auxiliar_OPEX_Drivers!$B$76:$I$76,0))*$F39</f>
        <v>3.9799203556974012</v>
      </c>
      <c r="BN39" s="107">
        <f>INDEX(Auxiliar_OPEX_Drivers!$B$76:$I$84,MATCH($E39,Auxiliar_OPEX_Drivers!$B$76:$B$84,0),MATCH(YEAR(BN$2),Auxiliar_OPEX_Drivers!$B$76:$I$76,0))*$F39</f>
        <v>3.9799203556974012</v>
      </c>
      <c r="BO39" s="107">
        <f>INDEX(Auxiliar_OPEX_Drivers!$B$76:$I$84,MATCH($E39,Auxiliar_OPEX_Drivers!$B$76:$B$84,0),MATCH(YEAR(BO$2),Auxiliar_OPEX_Drivers!$B$76:$I$76,0))*$F39</f>
        <v>3.9799203556974012</v>
      </c>
      <c r="BP39" s="107">
        <f>INDEX(Auxiliar_OPEX_Drivers!$B$76:$I$84,MATCH($E39,Auxiliar_OPEX_Drivers!$B$76:$B$84,0),MATCH(YEAR(BP$2),Auxiliar_OPEX_Drivers!$B$76:$I$76,0))*$F39</f>
        <v>3.9799203556974012</v>
      </c>
      <c r="BQ39" s="107">
        <f>INDEX(Auxiliar_OPEX_Drivers!$B$76:$I$84,MATCH($E39,Auxiliar_OPEX_Drivers!$B$76:$B$84,0),MATCH(YEAR(BQ$2),Auxiliar_OPEX_Drivers!$B$76:$I$76,0))*$F39</f>
        <v>3.9799203556974012</v>
      </c>
      <c r="BR39" s="107">
        <f>INDEX(Auxiliar_OPEX_Drivers!$B$76:$I$84,MATCH($E39,Auxiliar_OPEX_Drivers!$B$76:$B$84,0),MATCH(YEAR(BR$2),Auxiliar_OPEX_Drivers!$B$76:$I$76,0))*$F39</f>
        <v>3.9799203556974012</v>
      </c>
      <c r="BS39" s="107">
        <f>INDEX(Auxiliar_OPEX_Drivers!$B$76:$I$84,MATCH($E39,Auxiliar_OPEX_Drivers!$B$76:$B$84,0),MATCH(YEAR(BS$2),Auxiliar_OPEX_Drivers!$B$76:$I$76,0))*$F39</f>
        <v>3.9799203556974012</v>
      </c>
      <c r="BT39" s="107">
        <f>INDEX(Auxiliar_OPEX_Drivers!$B$76:$I$84,MATCH($E39,Auxiliar_OPEX_Drivers!$B$76:$B$84,0),MATCH(YEAR(BT$2),Auxiliar_OPEX_Drivers!$B$76:$I$76,0))*$F39</f>
        <v>3.9799203556974012</v>
      </c>
      <c r="BU39" s="107">
        <f>INDEX(Auxiliar_OPEX_Drivers!$B$76:$I$84,MATCH($E39,Auxiliar_OPEX_Drivers!$B$76:$B$84,0),MATCH(YEAR(BU$2),Auxiliar_OPEX_Drivers!$B$76:$I$76,0))*$F39</f>
        <v>3.9799203556974012</v>
      </c>
      <c r="BV39" s="107">
        <f>INDEX(Auxiliar_OPEX_Drivers!$B$76:$I$84,MATCH($E39,Auxiliar_OPEX_Drivers!$B$76:$B$84,0),MATCH(YEAR(BV$2),Auxiliar_OPEX_Drivers!$B$76:$I$76,0))*$F39</f>
        <v>4.1349733323847762</v>
      </c>
      <c r="BW39" s="107">
        <f>INDEX(Auxiliar_OPEX_Drivers!$B$76:$I$84,MATCH($E39,Auxiliar_OPEX_Drivers!$B$76:$B$84,0),MATCH(YEAR(BW$2),Auxiliar_OPEX_Drivers!$B$76:$I$76,0))*$F39</f>
        <v>4.1349733323847762</v>
      </c>
      <c r="BX39" s="107">
        <f>INDEX(Auxiliar_OPEX_Drivers!$B$76:$I$84,MATCH($E39,Auxiliar_OPEX_Drivers!$B$76:$B$84,0),MATCH(YEAR(BX$2),Auxiliar_OPEX_Drivers!$B$76:$I$76,0))*$F39</f>
        <v>4.1349733323847762</v>
      </c>
      <c r="BY39" s="107">
        <f>INDEX(Auxiliar_OPEX_Drivers!$B$76:$I$84,MATCH($E39,Auxiliar_OPEX_Drivers!$B$76:$B$84,0),MATCH(YEAR(BY$2),Auxiliar_OPEX_Drivers!$B$76:$I$76,0))*$F39</f>
        <v>4.1349733323847762</v>
      </c>
      <c r="BZ39" s="107">
        <f>INDEX(Auxiliar_OPEX_Drivers!$B$76:$I$84,MATCH($E39,Auxiliar_OPEX_Drivers!$B$76:$B$84,0),MATCH(YEAR(BZ$2),Auxiliar_OPEX_Drivers!$B$76:$I$76,0))*$F39</f>
        <v>4.1349733323847762</v>
      </c>
      <c r="CA39" s="107">
        <f>INDEX(Auxiliar_OPEX_Drivers!$B$76:$I$84,MATCH($E39,Auxiliar_OPEX_Drivers!$B$76:$B$84,0),MATCH(YEAR(CA$2),Auxiliar_OPEX_Drivers!$B$76:$I$76,0))*$F39</f>
        <v>4.1349733323847762</v>
      </c>
      <c r="CB39" s="107">
        <f>INDEX(Auxiliar_OPEX_Drivers!$B$76:$I$84,MATCH($E39,Auxiliar_OPEX_Drivers!$B$76:$B$84,0),MATCH(YEAR(CB$2),Auxiliar_OPEX_Drivers!$B$76:$I$76,0))*$F39</f>
        <v>4.1349733323847762</v>
      </c>
      <c r="CC39" s="107">
        <f>INDEX(Auxiliar_OPEX_Drivers!$B$76:$I$84,MATCH($E39,Auxiliar_OPEX_Drivers!$B$76:$B$84,0),MATCH(YEAR(CC$2),Auxiliar_OPEX_Drivers!$B$76:$I$76,0))*$F39</f>
        <v>4.1349733323847762</v>
      </c>
      <c r="CD39" s="107">
        <f>INDEX(Auxiliar_OPEX_Drivers!$B$76:$I$84,MATCH($E39,Auxiliar_OPEX_Drivers!$B$76:$B$84,0),MATCH(YEAR(CD$2),Auxiliar_OPEX_Drivers!$B$76:$I$76,0))*$F39</f>
        <v>4.1349733323847762</v>
      </c>
      <c r="CE39" s="107">
        <f>INDEX(Auxiliar_OPEX_Drivers!$B$76:$I$84,MATCH($E39,Auxiliar_OPEX_Drivers!$B$76:$B$84,0),MATCH(YEAR(CE$2),Auxiliar_OPEX_Drivers!$B$76:$I$76,0))*$F39</f>
        <v>4.1349733323847762</v>
      </c>
      <c r="CF39" s="107">
        <f>INDEX(Auxiliar_OPEX_Drivers!$B$76:$I$84,MATCH($E39,Auxiliar_OPEX_Drivers!$B$76:$B$84,0),MATCH(YEAR(CF$2),Auxiliar_OPEX_Drivers!$B$76:$I$76,0))*$F39</f>
        <v>4.1349733323847762</v>
      </c>
      <c r="CG39" s="107">
        <f>INDEX(Auxiliar_OPEX_Drivers!$B$76:$I$84,MATCH($E39,Auxiliar_OPEX_Drivers!$B$76:$B$84,0),MATCH(YEAR(CG$2),Auxiliar_OPEX_Drivers!$B$76:$I$76,0))*$F39</f>
        <v>4.1349733323847762</v>
      </c>
      <c r="CI39" s="51">
        <f>INDEX(Auxiliar_OPEX_CustosUnit!$A$1:$R$129,MATCH(Auxiliar_OPEX_P!$A39,Auxiliar_OPEX_CustosUnit!$A$1:$A$129,0),MATCH(CI$2,Auxiliar_OPEX_CustosUnit!$A$3:$Q$3,0))*(1-DRE_Auxiliar!$A$5)</f>
        <v>38755.566124543329</v>
      </c>
      <c r="CJ39" s="51">
        <f>INDEX(Auxiliar_OPEX_CustosUnit!$A$1:$R$129,MATCH(Auxiliar_OPEX_P!$A39,Auxiliar_OPEX_CustosUnit!$A$1:$A$129,0),MATCH(CJ$2,Auxiliar_OPEX_CustosUnit!$A$3:$Q$3,0))*(1-DRE_Auxiliar!$A$5)</f>
        <v>40007.958587592424</v>
      </c>
      <c r="CK39" s="51">
        <f>INDEX(Auxiliar_OPEX_CustosUnit!$A$1:$R$129,MATCH(Auxiliar_OPEX_P!$A39,Auxiliar_OPEX_CustosUnit!$A$1:$A$129,0),MATCH(CK$2,Auxiliar_OPEX_CustosUnit!$A$3:$Q$3,0))*(1-DRE_Auxiliar!$A$5)</f>
        <v>42998.69720808744</v>
      </c>
      <c r="CL39" s="51">
        <f>INDEX(Auxiliar_OPEX_CustosUnit!$A$1:$R$129,MATCH(Auxiliar_OPEX_P!$A39,Auxiliar_OPEX_CustosUnit!$A$1:$A$129,0),MATCH(CL$2,Auxiliar_OPEX_CustosUnit!$A$3:$Q$3,0))*(1-DRE_Auxiliar!$A$5)</f>
        <v>42768.410551342466</v>
      </c>
      <c r="CM39" s="51">
        <f>INDEX(Auxiliar_OPEX_CustosUnit!$A$1:$R$129,MATCH(Auxiliar_OPEX_P!$A39,Auxiliar_OPEX_CustosUnit!$A$1:$A$129,0),MATCH(CM$2,Auxiliar_OPEX_CustosUnit!$A$3:$Q$3,0))*(1-DRE_Auxiliar!$A$5)</f>
        <v>42781.145436401945</v>
      </c>
      <c r="CN39" s="51">
        <f>INDEX(Auxiliar_OPEX_CustosUnit!$A$1:$R$129,MATCH(Auxiliar_OPEX_P!$A39,Auxiliar_OPEX_CustosUnit!$A$1:$A$129,0),MATCH(CN$2,Auxiliar_OPEX_CustosUnit!$A$3:$Q$3,0))*(1-DRE_Auxiliar!$A$5)</f>
        <v>41807.503400379195</v>
      </c>
      <c r="CO39" s="51">
        <f>INDEX(Auxiliar_OPEX_CustosUnit!$A$1:$R$129,MATCH(Auxiliar_OPEX_P!$A39,Auxiliar_OPEX_CustosUnit!$A$1:$A$129,0),MATCH(CO$2,Auxiliar_OPEX_CustosUnit!$A$3:$Q$3,0))*(1-DRE_Auxiliar!$A$5)</f>
        <v>41807.503400379195</v>
      </c>
      <c r="CP39" s="51">
        <f>INDEX(Auxiliar_OPEX_CustosUnit!$A$1:$R$129,MATCH(Auxiliar_OPEX_P!$A39,Auxiliar_OPEX_CustosUnit!$A$1:$A$129,0),MATCH(CP$2,Auxiliar_OPEX_CustosUnit!$A$3:$Q$3,0))*(1-DRE_Auxiliar!$A$5)</f>
        <v>43091.771845523886</v>
      </c>
      <c r="CQ39" s="51">
        <f>INDEX(Auxiliar_OPEX_CustosUnit!$A$1:$R$129,MATCH(Auxiliar_OPEX_P!$A39,Auxiliar_OPEX_CustosUnit!$A$1:$A$129,0),MATCH(CQ$2,Auxiliar_OPEX_CustosUnit!$A$3:$Q$3,0))*(1-DRE_Auxiliar!$A$5)</f>
        <v>43098.034464152843</v>
      </c>
      <c r="CR39" s="51">
        <f>INDEX(Auxiliar_OPEX_CustosUnit!$A$1:$R$129,MATCH(Auxiliar_OPEX_P!$A39,Auxiliar_OPEX_CustosUnit!$A$1:$A$129,0),MATCH(CR$2,Auxiliar_OPEX_CustosUnit!$A$3:$Q$3,0))*(1-DRE_Auxiliar!$A$5)</f>
        <v>43098.034464152843</v>
      </c>
      <c r="CS39" s="51">
        <f>INDEX(Auxiliar_OPEX_CustosUnit!$A$1:$R$129,MATCH(Auxiliar_OPEX_P!$A39,Auxiliar_OPEX_CustosUnit!$A$1:$A$129,0),MATCH(CS$2,Auxiliar_OPEX_CustosUnit!$A$3:$Q$3,0))*(1-DRE_Auxiliar!$A$5)</f>
        <v>46802.47883300158</v>
      </c>
      <c r="CT39" s="51">
        <f>INDEX(Auxiliar_OPEX_CustosUnit!$A$1:$R$129,MATCH(Auxiliar_OPEX_P!$A39,Auxiliar_OPEX_CustosUnit!$A$1:$A$129,0),MATCH(CT$2,Auxiliar_OPEX_CustosUnit!$A$3:$Q$3,0))*(1-DRE_Auxiliar!$A$5)</f>
        <v>43847.632665845718</v>
      </c>
      <c r="CU39" s="53">
        <f t="shared" si="227"/>
        <v>38755.566124543329</v>
      </c>
      <c r="CV39" s="53">
        <f t="shared" si="228"/>
        <v>40007.958587592424</v>
      </c>
      <c r="CW39" s="53">
        <f t="shared" si="229"/>
        <v>42998.69720808744</v>
      </c>
      <c r="CX39" s="53">
        <f t="shared" si="230"/>
        <v>42768.410551342466</v>
      </c>
      <c r="CY39" s="53">
        <f t="shared" si="231"/>
        <v>42781.145436401945</v>
      </c>
      <c r="CZ39" s="53">
        <f t="shared" si="232"/>
        <v>41807.503400379195</v>
      </c>
      <c r="DA39" s="53">
        <f t="shared" si="233"/>
        <v>41807.503400379195</v>
      </c>
      <c r="DB39" s="53">
        <f t="shared" si="234"/>
        <v>43091.771845523886</v>
      </c>
      <c r="DC39" s="53">
        <f t="shared" si="235"/>
        <v>43098.034464152843</v>
      </c>
      <c r="DD39" s="53">
        <f t="shared" si="236"/>
        <v>43098.034464152843</v>
      </c>
      <c r="DE39" s="53">
        <f t="shared" si="237"/>
        <v>46802.47883300158</v>
      </c>
      <c r="DF39" s="53">
        <f t="shared" si="238"/>
        <v>43847.632665845718</v>
      </c>
      <c r="DG39" s="53">
        <f t="shared" si="239"/>
        <v>38755.566124543329</v>
      </c>
      <c r="DH39" s="53">
        <f t="shared" si="240"/>
        <v>40007.958587592424</v>
      </c>
      <c r="DI39" s="53">
        <f t="shared" si="241"/>
        <v>42998.69720808744</v>
      </c>
      <c r="DJ39" s="53">
        <f t="shared" si="242"/>
        <v>42768.410551342466</v>
      </c>
      <c r="DK39" s="53">
        <f t="shared" si="243"/>
        <v>42781.145436401945</v>
      </c>
      <c r="DL39" s="53">
        <f t="shared" si="244"/>
        <v>41807.503400379195</v>
      </c>
      <c r="DM39" s="53">
        <f t="shared" si="245"/>
        <v>41807.503400379195</v>
      </c>
      <c r="DN39" s="53">
        <f t="shared" si="246"/>
        <v>43091.771845523886</v>
      </c>
      <c r="DO39" s="53">
        <f t="shared" si="247"/>
        <v>43098.034464152843</v>
      </c>
      <c r="DP39" s="53">
        <f t="shared" si="248"/>
        <v>43098.034464152843</v>
      </c>
      <c r="DQ39" s="53">
        <f t="shared" si="249"/>
        <v>46802.47883300158</v>
      </c>
      <c r="DR39" s="53">
        <f t="shared" si="250"/>
        <v>43847.632665845718</v>
      </c>
      <c r="DS39" s="53">
        <f t="shared" si="251"/>
        <v>38755.566124543329</v>
      </c>
      <c r="DT39" s="53">
        <f t="shared" si="252"/>
        <v>40007.958587592424</v>
      </c>
      <c r="DU39" s="53">
        <f t="shared" si="253"/>
        <v>42998.69720808744</v>
      </c>
      <c r="DV39" s="53">
        <f t="shared" si="254"/>
        <v>42768.410551342466</v>
      </c>
      <c r="DW39" s="53">
        <f t="shared" si="255"/>
        <v>42781.145436401945</v>
      </c>
      <c r="DX39" s="53">
        <f t="shared" si="256"/>
        <v>41807.503400379195</v>
      </c>
      <c r="DY39" s="53">
        <f t="shared" si="257"/>
        <v>41807.503400379195</v>
      </c>
      <c r="DZ39" s="53">
        <f t="shared" si="258"/>
        <v>43091.771845523886</v>
      </c>
      <c r="EA39" s="53">
        <f t="shared" si="259"/>
        <v>43098.034464152843</v>
      </c>
      <c r="EB39" s="53">
        <f t="shared" si="260"/>
        <v>43098.034464152843</v>
      </c>
      <c r="EC39" s="53">
        <f t="shared" si="261"/>
        <v>46802.47883300158</v>
      </c>
      <c r="ED39" s="53">
        <f t="shared" si="262"/>
        <v>43847.632665845718</v>
      </c>
      <c r="EE39" s="53">
        <f t="shared" si="263"/>
        <v>38755.566124543329</v>
      </c>
      <c r="EF39" s="53">
        <f t="shared" si="264"/>
        <v>40007.958587592424</v>
      </c>
      <c r="EG39" s="53">
        <f t="shared" si="265"/>
        <v>42998.69720808744</v>
      </c>
      <c r="EH39" s="53">
        <f t="shared" si="266"/>
        <v>42768.410551342466</v>
      </c>
      <c r="EI39" s="53">
        <f t="shared" si="267"/>
        <v>42781.145436401945</v>
      </c>
      <c r="EJ39" s="53">
        <f t="shared" si="268"/>
        <v>41807.503400379195</v>
      </c>
      <c r="EK39" s="53">
        <f t="shared" si="269"/>
        <v>41807.503400379195</v>
      </c>
      <c r="EL39" s="53">
        <f t="shared" si="270"/>
        <v>43091.771845523886</v>
      </c>
      <c r="EM39" s="53">
        <f t="shared" si="271"/>
        <v>43098.034464152843</v>
      </c>
      <c r="EN39" s="53">
        <f t="shared" si="272"/>
        <v>43098.034464152843</v>
      </c>
      <c r="EO39" s="53">
        <f t="shared" si="273"/>
        <v>46802.47883300158</v>
      </c>
      <c r="EP39" s="53">
        <f t="shared" si="274"/>
        <v>43847.632665845718</v>
      </c>
      <c r="EQ39" s="53">
        <f t="shared" si="275"/>
        <v>38755.566124543329</v>
      </c>
      <c r="ER39" s="53">
        <f t="shared" si="276"/>
        <v>40007.958587592424</v>
      </c>
      <c r="ES39" s="53">
        <f t="shared" si="277"/>
        <v>42998.69720808744</v>
      </c>
      <c r="ET39" s="53">
        <f t="shared" si="278"/>
        <v>42768.410551342466</v>
      </c>
      <c r="EU39" s="53">
        <f t="shared" si="279"/>
        <v>42781.145436401945</v>
      </c>
      <c r="EV39" s="53">
        <f t="shared" si="280"/>
        <v>41807.503400379195</v>
      </c>
      <c r="EW39" s="53">
        <f t="shared" si="281"/>
        <v>41807.503400379195</v>
      </c>
      <c r="EX39" s="53">
        <f t="shared" si="282"/>
        <v>43091.771845523886</v>
      </c>
      <c r="EY39" s="53">
        <f t="shared" si="283"/>
        <v>43098.034464152843</v>
      </c>
      <c r="EZ39" s="53">
        <f t="shared" si="284"/>
        <v>43098.034464152843</v>
      </c>
      <c r="FA39" s="53">
        <f t="shared" si="285"/>
        <v>46802.47883300158</v>
      </c>
      <c r="FB39" s="53">
        <f t="shared" si="286"/>
        <v>43847.632665845718</v>
      </c>
      <c r="FC39" s="53">
        <f t="shared" si="287"/>
        <v>38755.566124543329</v>
      </c>
      <c r="FD39" s="53">
        <f t="shared" si="288"/>
        <v>40007.958587592424</v>
      </c>
      <c r="FE39" s="53">
        <f t="shared" si="289"/>
        <v>42998.69720808744</v>
      </c>
      <c r="FF39" s="53">
        <f t="shared" si="290"/>
        <v>42768.410551342466</v>
      </c>
      <c r="FG39" s="53">
        <f t="shared" si="291"/>
        <v>42781.145436401945</v>
      </c>
      <c r="FH39" s="53">
        <f t="shared" si="292"/>
        <v>41807.503400379195</v>
      </c>
      <c r="FI39" s="53">
        <f t="shared" si="293"/>
        <v>41807.503400379195</v>
      </c>
      <c r="FJ39" s="53">
        <f t="shared" si="294"/>
        <v>43091.771845523886</v>
      </c>
      <c r="FK39" s="53">
        <f t="shared" si="295"/>
        <v>43098.034464152843</v>
      </c>
      <c r="FL39" s="53">
        <f t="shared" si="296"/>
        <v>43098.034464152843</v>
      </c>
      <c r="FM39" s="53">
        <f t="shared" si="297"/>
        <v>46802.47883300158</v>
      </c>
      <c r="FN39" s="53">
        <f t="shared" si="298"/>
        <v>43847.632665845718</v>
      </c>
      <c r="FP39" s="51">
        <f t="shared" si="299"/>
        <v>120381.48333475806</v>
      </c>
      <c r="FQ39" s="51">
        <f t="shared" si="306"/>
        <v>117641.76069905319</v>
      </c>
      <c r="FR39" s="51">
        <f t="shared" si="307"/>
        <v>117641.76069905319</v>
      </c>
      <c r="FS39" s="51">
        <f t="shared" si="308"/>
        <v>121255.55221513989</v>
      </c>
      <c r="FT39" s="51">
        <f t="shared" si="309"/>
        <v>121273.17454180795</v>
      </c>
      <c r="FU39" s="51">
        <f t="shared" si="310"/>
        <v>121273.17454180795</v>
      </c>
      <c r="FV39" s="51">
        <f t="shared" si="311"/>
        <v>131697.0774902702</v>
      </c>
      <c r="FW39" s="51">
        <f t="shared" si="312"/>
        <v>123382.46223161518</v>
      </c>
      <c r="FX39" s="51">
        <f t="shared" si="313"/>
        <v>114343.15598939623</v>
      </c>
      <c r="FY39" s="51">
        <f t="shared" si="314"/>
        <v>118038.1737915405</v>
      </c>
      <c r="FZ39" s="51">
        <f t="shared" si="315"/>
        <v>126861.9512976626</v>
      </c>
      <c r="GA39" s="51">
        <f t="shared" si="316"/>
        <v>126182.52107001867</v>
      </c>
      <c r="GB39" s="51">
        <f t="shared" si="317"/>
        <v>126220.09365879685</v>
      </c>
      <c r="GC39" s="51">
        <f t="shared" si="318"/>
        <v>123347.49200862307</v>
      </c>
      <c r="GD39" s="51">
        <f t="shared" si="319"/>
        <v>123347.49200862307</v>
      </c>
      <c r="GE39" s="51">
        <f t="shared" si="320"/>
        <v>127136.55566682215</v>
      </c>
      <c r="GF39" s="51">
        <f t="shared" si="321"/>
        <v>127155.0326921994</v>
      </c>
      <c r="GG39" s="51">
        <f t="shared" si="322"/>
        <v>127155.0326921994</v>
      </c>
      <c r="GH39" s="51">
        <f t="shared" si="323"/>
        <v>138084.50431854901</v>
      </c>
      <c r="GI39" s="51">
        <f t="shared" si="324"/>
        <v>129366.62273400401</v>
      </c>
      <c r="GJ39" s="51">
        <f t="shared" si="325"/>
        <v>99808.893785581284</v>
      </c>
      <c r="GK39" s="51">
        <f t="shared" si="326"/>
        <v>103034.23452555743</v>
      </c>
      <c r="GL39" s="51">
        <f t="shared" si="327"/>
        <v>110736.41367459031</v>
      </c>
      <c r="GM39" s="51">
        <f t="shared" si="328"/>
        <v>110143.34643904967</v>
      </c>
      <c r="GN39" s="51">
        <f t="shared" si="329"/>
        <v>110176.1431420107</v>
      </c>
      <c r="GO39" s="51">
        <f t="shared" si="330"/>
        <v>107668.68049145144</v>
      </c>
      <c r="GP39" s="51">
        <f t="shared" si="331"/>
        <v>107668.68049145144</v>
      </c>
      <c r="GQ39" s="51">
        <f t="shared" si="332"/>
        <v>110976.11283347172</v>
      </c>
      <c r="GR39" s="51">
        <f t="shared" si="333"/>
        <v>110992.24122740483</v>
      </c>
      <c r="GS39" s="51">
        <f t="shared" si="334"/>
        <v>110992.24122740483</v>
      </c>
      <c r="GT39" s="51">
        <f t="shared" si="335"/>
        <v>120532.45780834311</v>
      </c>
      <c r="GU39" s="51">
        <f t="shared" si="336"/>
        <v>112922.71405430663</v>
      </c>
      <c r="GV39" s="51">
        <f t="shared" si="337"/>
        <v>100854.01776732053</v>
      </c>
      <c r="GW39" s="51">
        <f t="shared" si="338"/>
        <v>104113.13185983851</v>
      </c>
      <c r="GX39" s="51">
        <f t="shared" si="339"/>
        <v>111895.96246020999</v>
      </c>
      <c r="GY39" s="51">
        <f t="shared" si="340"/>
        <v>111296.68506876902</v>
      </c>
      <c r="GZ39" s="51">
        <f t="shared" si="341"/>
        <v>111329.82519423966</v>
      </c>
      <c r="HA39" s="51">
        <f t="shared" si="342"/>
        <v>108796.10627282098</v>
      </c>
      <c r="HB39" s="51">
        <f t="shared" si="343"/>
        <v>108796.10627282098</v>
      </c>
      <c r="HC39" s="51">
        <f t="shared" si="344"/>
        <v>112138.17156915544</v>
      </c>
      <c r="HD39" s="51">
        <f t="shared" si="345"/>
        <v>112154.46884755012</v>
      </c>
      <c r="HE39" s="51">
        <f t="shared" si="346"/>
        <v>112154.46884755012</v>
      </c>
      <c r="HF39" s="51">
        <f t="shared" si="347"/>
        <v>121794.58343117687</v>
      </c>
      <c r="HG39" s="51">
        <f t="shared" si="348"/>
        <v>114105.15614002675</v>
      </c>
      <c r="HH39" s="51">
        <f t="shared" si="349"/>
        <v>86752.718961962863</v>
      </c>
      <c r="HI39" s="51">
        <f t="shared" si="350"/>
        <v>89556.147275403826</v>
      </c>
      <c r="HJ39" s="51">
        <f t="shared" si="351"/>
        <v>96250.790986676671</v>
      </c>
      <c r="HK39" s="51">
        <f t="shared" si="352"/>
        <v>95735.303906728295</v>
      </c>
      <c r="HL39" s="51">
        <f t="shared" si="353"/>
        <v>95763.81041598758</v>
      </c>
      <c r="HM39" s="51">
        <f t="shared" si="354"/>
        <v>93584.35331170485</v>
      </c>
      <c r="HN39" s="51">
        <f t="shared" si="355"/>
        <v>93584.35331170485</v>
      </c>
      <c r="HO39" s="51">
        <f t="shared" si="356"/>
        <v>96459.134682084521</v>
      </c>
      <c r="HP39" s="51">
        <f t="shared" si="357"/>
        <v>96473.153292782605</v>
      </c>
      <c r="HQ39" s="51">
        <f t="shared" si="358"/>
        <v>96473.153292782605</v>
      </c>
      <c r="HR39" s="51">
        <f t="shared" si="359"/>
        <v>104765.39756572695</v>
      </c>
      <c r="HS39" s="51">
        <f t="shared" si="360"/>
        <v>98151.097614815677</v>
      </c>
      <c r="HT39" s="51">
        <f t="shared" si="361"/>
        <v>86805.200437383508</v>
      </c>
      <c r="HU39" s="51">
        <f t="shared" si="362"/>
        <v>89610.324698293174</v>
      </c>
      <c r="HV39" s="51">
        <f t="shared" si="363"/>
        <v>96309.018366542427</v>
      </c>
      <c r="HW39" s="51">
        <f t="shared" si="364"/>
        <v>95793.219440200759</v>
      </c>
      <c r="HX39" s="51">
        <f t="shared" si="365"/>
        <v>95821.743194610215</v>
      </c>
      <c r="HY39" s="51">
        <f t="shared" si="366"/>
        <v>93640.967617248869</v>
      </c>
      <c r="HZ39" s="51">
        <f t="shared" si="367"/>
        <v>93640.967617248869</v>
      </c>
      <c r="IA39" s="51">
        <f t="shared" si="368"/>
        <v>96517.488100472881</v>
      </c>
      <c r="IB39" s="51">
        <f t="shared" si="305"/>
        <v>96531.515191797065</v>
      </c>
      <c r="IC39" s="51">
        <f t="shared" si="369"/>
        <v>96531.515191797065</v>
      </c>
      <c r="ID39" s="51">
        <f t="shared" si="370"/>
        <v>104828.77589787688</v>
      </c>
      <c r="IE39" s="51">
        <f t="shared" si="371"/>
        <v>98210.474594334213</v>
      </c>
      <c r="IF39" s="51">
        <f t="shared" si="372"/>
        <v>90187.02809142007</v>
      </c>
      <c r="IG39" s="51">
        <f t="shared" si="373"/>
        <v>93101.436666526977</v>
      </c>
      <c r="IH39" s="51">
        <f t="shared" si="374"/>
        <v>100061.10349512906</v>
      </c>
      <c r="II39" s="51">
        <f t="shared" si="375"/>
        <v>99525.209654378647</v>
      </c>
      <c r="IJ39" s="51">
        <f t="shared" si="376"/>
        <v>99554.844660429371</v>
      </c>
      <c r="IK39" s="51">
        <f t="shared" si="377"/>
        <v>97289.108653075265</v>
      </c>
      <c r="IL39" s="51">
        <f t="shared" si="378"/>
        <v>97289.108653075265</v>
      </c>
      <c r="IM39" s="51">
        <f t="shared" si="379"/>
        <v>100277.69496263865</v>
      </c>
      <c r="IN39" s="51">
        <f t="shared" si="380"/>
        <v>100292.26853280404</v>
      </c>
      <c r="IO39" s="51">
        <f t="shared" si="381"/>
        <v>100292.26853280404</v>
      </c>
      <c r="IP39" s="51">
        <f t="shared" si="382"/>
        <v>108912.78067505572</v>
      </c>
      <c r="IQ39" s="51">
        <f t="shared" si="383"/>
        <v>102036.63820234012</v>
      </c>
      <c r="IS39" s="51">
        <f t="shared" si="300"/>
        <v>1465810.8582261624</v>
      </c>
      <c r="IT39" s="51">
        <f t="shared" si="300"/>
        <v>1429491.7636878097</v>
      </c>
      <c r="IU39" s="51">
        <f t="shared" si="300"/>
        <v>1321242.7504842116</v>
      </c>
      <c r="IV39" s="51">
        <f t="shared" si="300"/>
        <v>1253997.8329278606</v>
      </c>
      <c r="IW39" s="51">
        <f t="shared" si="300"/>
        <v>1143830.1492086321</v>
      </c>
      <c r="IX39" s="51">
        <f t="shared" si="300"/>
        <v>1162331.3267786598</v>
      </c>
      <c r="IZ39" s="111">
        <f t="shared" si="301"/>
        <v>84723.888986524471</v>
      </c>
      <c r="JA39" s="111">
        <f t="shared" si="5"/>
        <v>87461.755327218561</v>
      </c>
      <c r="JB39" s="111">
        <f t="shared" si="6"/>
        <v>93999.83571691683</v>
      </c>
      <c r="JC39" s="111">
        <f t="shared" si="7"/>
        <v>93496.404001368166</v>
      </c>
      <c r="JD39" s="111">
        <f t="shared" si="8"/>
        <v>93524.243847251666</v>
      </c>
      <c r="JE39" s="111">
        <f t="shared" si="9"/>
        <v>91395.756302842798</v>
      </c>
      <c r="JF39" s="111">
        <f t="shared" si="10"/>
        <v>91395.756302842798</v>
      </c>
      <c r="JG39" s="111">
        <f t="shared" si="11"/>
        <v>94203.307012479534</v>
      </c>
      <c r="JH39" s="111">
        <f t="shared" si="12"/>
        <v>98786.606997032126</v>
      </c>
      <c r="JI39" s="111">
        <f t="shared" si="13"/>
        <v>98786.606997032126</v>
      </c>
      <c r="JJ39" s="111">
        <f t="shared" si="14"/>
        <v>107277.70165036742</v>
      </c>
      <c r="JK39" s="111">
        <f t="shared" si="15"/>
        <v>100504.78890200758</v>
      </c>
      <c r="JL39" s="111">
        <f t="shared" si="16"/>
        <v>88833.073881296514</v>
      </c>
      <c r="JM39" s="111">
        <f t="shared" si="17"/>
        <v>91703.729204480245</v>
      </c>
      <c r="JN39" s="111">
        <f t="shared" si="18"/>
        <v>98558.912379467627</v>
      </c>
      <c r="JO39" s="111">
        <f t="shared" si="19"/>
        <v>98031.063772463327</v>
      </c>
      <c r="JP39" s="111">
        <f t="shared" si="20"/>
        <v>98060.253875937065</v>
      </c>
      <c r="JQ39" s="111">
        <f t="shared" si="21"/>
        <v>95828.532769296566</v>
      </c>
      <c r="JR39" s="111">
        <f t="shared" si="22"/>
        <v>95828.532769296566</v>
      </c>
      <c r="JS39" s="111">
        <f t="shared" si="23"/>
        <v>98772.252216055145</v>
      </c>
      <c r="JT39" s="111">
        <f t="shared" si="24"/>
        <v>86229.751836822659</v>
      </c>
      <c r="JU39" s="111">
        <f t="shared" si="25"/>
        <v>86229.751836822659</v>
      </c>
      <c r="JV39" s="111">
        <f t="shared" si="26"/>
        <v>93641.535752045835</v>
      </c>
      <c r="JW39" s="111">
        <f t="shared" si="27"/>
        <v>87729.534082415965</v>
      </c>
      <c r="JX39" s="111">
        <f t="shared" si="28"/>
        <v>77541.421337777749</v>
      </c>
      <c r="JY39" s="111">
        <f t="shared" si="29"/>
        <v>80047.18506073489</v>
      </c>
      <c r="JZ39" s="111">
        <f t="shared" si="30"/>
        <v>86030.999688489872</v>
      </c>
      <c r="KA39" s="111">
        <f t="shared" si="31"/>
        <v>85570.246396388655</v>
      </c>
      <c r="KB39" s="111">
        <f t="shared" si="32"/>
        <v>85595.726119350555</v>
      </c>
      <c r="KC39" s="111">
        <f t="shared" si="33"/>
        <v>83647.681105511874</v>
      </c>
      <c r="KD39" s="111">
        <f t="shared" si="34"/>
        <v>83647.681105511874</v>
      </c>
      <c r="KE39" s="111">
        <f t="shared" si="35"/>
        <v>86217.22170506751</v>
      </c>
      <c r="KF39" s="111">
        <f t="shared" si="36"/>
        <v>87132.68521446026</v>
      </c>
      <c r="KG39" s="111">
        <f t="shared" si="37"/>
        <v>87132.68521446026</v>
      </c>
      <c r="KH39" s="111">
        <f t="shared" si="38"/>
        <v>94622.079779631225</v>
      </c>
      <c r="KI39" s="111">
        <f t="shared" si="39"/>
        <v>88648.172056435782</v>
      </c>
      <c r="KJ39" s="111">
        <f t="shared" si="40"/>
        <v>78353.377025738358</v>
      </c>
      <c r="KK39" s="111">
        <f t="shared" si="41"/>
        <v>80885.379229657541</v>
      </c>
      <c r="KL39" s="111">
        <f t="shared" si="42"/>
        <v>86931.851882489776</v>
      </c>
      <c r="KM39" s="111">
        <f t="shared" si="43"/>
        <v>86466.273927004586</v>
      </c>
      <c r="KN39" s="111">
        <f t="shared" si="44"/>
        <v>86492.020454541766</v>
      </c>
      <c r="KO39" s="111">
        <f t="shared" si="45"/>
        <v>84523.576972347728</v>
      </c>
      <c r="KP39" s="111">
        <f t="shared" si="46"/>
        <v>84523.576972347728</v>
      </c>
      <c r="KQ39" s="111">
        <f t="shared" si="47"/>
        <v>87120.023876550084</v>
      </c>
      <c r="KR39" s="111">
        <f t="shared" si="48"/>
        <v>74949.888166582998</v>
      </c>
      <c r="KS39" s="111">
        <f t="shared" si="49"/>
        <v>74949.888166582998</v>
      </c>
      <c r="KT39" s="111">
        <f t="shared" si="50"/>
        <v>81392.123749170336</v>
      </c>
      <c r="KU39" s="111">
        <f t="shared" si="51"/>
        <v>76253.481290614742</v>
      </c>
      <c r="KV39" s="111">
        <f t="shared" si="52"/>
        <v>67398.093276925778</v>
      </c>
      <c r="KW39" s="111">
        <f t="shared" si="53"/>
        <v>69576.073693278056</v>
      </c>
      <c r="KX39" s="111">
        <f t="shared" si="54"/>
        <v>74777.13513212456</v>
      </c>
      <c r="KY39" s="111">
        <f t="shared" si="55"/>
        <v>74376.653778766122</v>
      </c>
      <c r="KZ39" s="111">
        <f t="shared" si="56"/>
        <v>74398.800454893921</v>
      </c>
      <c r="LA39" s="111">
        <f t="shared" si="57"/>
        <v>72705.582594230538</v>
      </c>
      <c r="LB39" s="111">
        <f t="shared" si="58"/>
        <v>72705.582594230538</v>
      </c>
      <c r="LC39" s="111">
        <f t="shared" si="59"/>
        <v>74938.99712313505</v>
      </c>
      <c r="LD39" s="111">
        <f t="shared" si="60"/>
        <v>74995.229462632982</v>
      </c>
      <c r="LE39" s="111">
        <f t="shared" si="61"/>
        <v>74995.229462632982</v>
      </c>
      <c r="LF39" s="111">
        <f t="shared" si="62"/>
        <v>81441.362306682859</v>
      </c>
      <c r="LG39" s="111">
        <f t="shared" si="63"/>
        <v>76299.611201607462</v>
      </c>
      <c r="LH39" s="111">
        <f t="shared" si="64"/>
        <v>67438.866078263134</v>
      </c>
      <c r="LI39" s="111">
        <f t="shared" si="65"/>
        <v>69618.164074364555</v>
      </c>
      <c r="LJ39" s="111">
        <f t="shared" si="66"/>
        <v>74822.371920393794</v>
      </c>
      <c r="LK39" s="111">
        <f t="shared" si="67"/>
        <v>74421.648293910621</v>
      </c>
      <c r="LL39" s="111">
        <f t="shared" si="68"/>
        <v>74443.808367776874</v>
      </c>
      <c r="LM39" s="111">
        <f t="shared" si="69"/>
        <v>72749.566186808617</v>
      </c>
      <c r="LN39" s="111">
        <f t="shared" si="70"/>
        <v>72749.566186808617</v>
      </c>
      <c r="LO39" s="111">
        <f t="shared" si="71"/>
        <v>74984.331830595809</v>
      </c>
      <c r="LP39" s="111">
        <f t="shared" si="72"/>
        <v>77916.954654667963</v>
      </c>
      <c r="LQ39" s="111">
        <f t="shared" si="73"/>
        <v>77916.954654667963</v>
      </c>
      <c r="LR39" s="111">
        <f t="shared" si="74"/>
        <v>84614.221188908763</v>
      </c>
      <c r="LS39" s="111">
        <f t="shared" si="75"/>
        <v>79272.15355913552</v>
      </c>
      <c r="LT39" s="111">
        <f t="shared" si="76"/>
        <v>70066.204315041396</v>
      </c>
      <c r="LU39" s="111">
        <f t="shared" si="77"/>
        <v>72330.40517632218</v>
      </c>
      <c r="LV39" s="111">
        <f t="shared" si="78"/>
        <v>77737.362787600228</v>
      </c>
      <c r="LW39" s="111">
        <f t="shared" si="79"/>
        <v>77321.027443906118</v>
      </c>
      <c r="LX39" s="111">
        <f t="shared" si="80"/>
        <v>77344.05084796733</v>
      </c>
      <c r="LY39" s="111">
        <f t="shared" si="81"/>
        <v>75583.803001078544</v>
      </c>
      <c r="LZ39" s="111">
        <f t="shared" si="82"/>
        <v>75583.803001078544</v>
      </c>
      <c r="MA39" s="111">
        <f t="shared" si="83"/>
        <v>77905.632463811737</v>
      </c>
      <c r="MD39" s="111"/>
      <c r="ME39" s="111">
        <f t="shared" si="302"/>
        <v>80707.531444777487</v>
      </c>
      <c r="MF39" s="111">
        <f t="shared" si="84"/>
        <v>86740.709336827422</v>
      </c>
      <c r="MG39" s="111">
        <f t="shared" si="85"/>
        <v>86276.155076957701</v>
      </c>
      <c r="MH39" s="111">
        <f t="shared" si="86"/>
        <v>86301.844993980907</v>
      </c>
      <c r="MI39" s="111">
        <f t="shared" si="87"/>
        <v>84337.729652623981</v>
      </c>
      <c r="MJ39" s="111">
        <f t="shared" si="88"/>
        <v>84337.729652623981</v>
      </c>
      <c r="MK39" s="111">
        <f t="shared" si="89"/>
        <v>86928.467585256105</v>
      </c>
      <c r="ML39" s="111">
        <f t="shared" si="90"/>
        <v>91157.822761586649</v>
      </c>
      <c r="MM39" s="111">
        <f t="shared" si="91"/>
        <v>91157.822761586649</v>
      </c>
      <c r="MN39" s="111">
        <f t="shared" si="92"/>
        <v>98993.19361791994</v>
      </c>
      <c r="MO39" s="111">
        <f t="shared" si="93"/>
        <v>92743.318268792602</v>
      </c>
      <c r="MP39" s="111">
        <f t="shared" si="94"/>
        <v>81972.950083015239</v>
      </c>
      <c r="MQ39" s="111">
        <f t="shared" si="95"/>
        <v>88136.480445679612</v>
      </c>
      <c r="MR39" s="111">
        <f t="shared" si="96"/>
        <v>94724.998961721692</v>
      </c>
      <c r="MS39" s="111">
        <f t="shared" si="97"/>
        <v>94217.683514104763</v>
      </c>
      <c r="MT39" s="111">
        <f t="shared" si="98"/>
        <v>94245.738130927188</v>
      </c>
      <c r="MU39" s="111">
        <f t="shared" si="99"/>
        <v>92100.830335116203</v>
      </c>
      <c r="MV39" s="111">
        <f t="shared" si="100"/>
        <v>92100.830335116189</v>
      </c>
      <c r="MW39" s="111">
        <f t="shared" si="101"/>
        <v>94930.039939867231</v>
      </c>
      <c r="MX39" s="111">
        <f t="shared" si="102"/>
        <v>82875.43922729179</v>
      </c>
      <c r="MY39" s="111">
        <f t="shared" si="103"/>
        <v>82875.43922729179</v>
      </c>
      <c r="MZ39" s="111">
        <f t="shared" si="104"/>
        <v>89998.906874447799</v>
      </c>
      <c r="NA39" s="111">
        <f t="shared" si="105"/>
        <v>84316.8803737774</v>
      </c>
      <c r="NB39" s="111">
        <f t="shared" si="106"/>
        <v>74525.082292218955</v>
      </c>
      <c r="NC39" s="111">
        <f t="shared" si="107"/>
        <v>95552.743128677583</v>
      </c>
      <c r="ND39" s="111">
        <f t="shared" si="108"/>
        <v>102695.65392087684</v>
      </c>
      <c r="NE39" s="111">
        <f t="shared" si="109"/>
        <v>102145.6503082272</v>
      </c>
      <c r="NF39" s="111">
        <f t="shared" si="110"/>
        <v>102176.06558668226</v>
      </c>
      <c r="NG39" s="111">
        <f t="shared" si="111"/>
        <v>99850.674073299306</v>
      </c>
      <c r="NH39" s="111">
        <f t="shared" si="112"/>
        <v>99850.67407329932</v>
      </c>
      <c r="NI39" s="111">
        <f t="shared" si="113"/>
        <v>102917.9481152504</v>
      </c>
      <c r="NJ39" s="111">
        <f t="shared" si="114"/>
        <v>104010.74169056868</v>
      </c>
      <c r="NK39" s="111">
        <f t="shared" si="115"/>
        <v>104010.74169056868</v>
      </c>
      <c r="NL39" s="111">
        <f t="shared" si="116"/>
        <v>112950.87112212977</v>
      </c>
      <c r="NM39" s="111">
        <f t="shared" si="117"/>
        <v>105819.78625367611</v>
      </c>
      <c r="NN39" s="111">
        <f t="shared" si="118"/>
        <v>93530.835625565334</v>
      </c>
      <c r="NO39" s="111">
        <f t="shared" si="119"/>
        <v>95248.658603669566</v>
      </c>
      <c r="NP39" s="111">
        <f t="shared" si="120"/>
        <v>102368.83798529599</v>
      </c>
      <c r="NQ39" s="111">
        <f t="shared" si="121"/>
        <v>101820.58468961084</v>
      </c>
      <c r="NR39" s="111">
        <f t="shared" si="122"/>
        <v>101850.90317528741</v>
      </c>
      <c r="NS39" s="111">
        <f t="shared" si="123"/>
        <v>99532.911926414425</v>
      </c>
      <c r="NT39" s="111">
        <f t="shared" si="124"/>
        <v>99532.911926414425</v>
      </c>
      <c r="NU39" s="111">
        <f t="shared" si="125"/>
        <v>102590.42475649891</v>
      </c>
      <c r="NV39" s="111">
        <f t="shared" si="126"/>
        <v>88259.168447398799</v>
      </c>
      <c r="NW39" s="111">
        <f t="shared" si="127"/>
        <v>88259.168447398799</v>
      </c>
      <c r="NX39" s="111">
        <f t="shared" si="128"/>
        <v>95845.388645588653</v>
      </c>
      <c r="NY39" s="111">
        <f t="shared" si="129"/>
        <v>89794.248057725534</v>
      </c>
      <c r="NZ39" s="111">
        <f t="shared" si="130"/>
        <v>79366.358150403146</v>
      </c>
      <c r="OA39" s="111">
        <f t="shared" si="131"/>
        <v>54340.719086761368</v>
      </c>
      <c r="OB39" s="111">
        <f t="shared" si="132"/>
        <v>58402.883040526547</v>
      </c>
      <c r="OC39" s="111">
        <f t="shared" si="133"/>
        <v>58090.096710871396</v>
      </c>
      <c r="OD39" s="111">
        <f t="shared" si="134"/>
        <v>58107.393839644028</v>
      </c>
      <c r="OE39" s="111">
        <f t="shared" si="135"/>
        <v>56784.946750654504</v>
      </c>
      <c r="OF39" s="111">
        <f t="shared" si="136"/>
        <v>56784.946750654512</v>
      </c>
      <c r="OG39" s="111">
        <f t="shared" si="137"/>
        <v>58529.301455901652</v>
      </c>
      <c r="OH39" s="111">
        <f t="shared" si="138"/>
        <v>58573.220372305565</v>
      </c>
      <c r="OI39" s="111">
        <f t="shared" si="139"/>
        <v>58573.220372305565</v>
      </c>
      <c r="OJ39" s="111">
        <f t="shared" si="140"/>
        <v>63607.817403731671</v>
      </c>
      <c r="OK39" s="111">
        <f t="shared" si="141"/>
        <v>59591.976359773173</v>
      </c>
      <c r="OL39" s="111">
        <f t="shared" si="142"/>
        <v>52671.504477877315</v>
      </c>
      <c r="OM39" s="111">
        <f t="shared" si="143"/>
        <v>49901.90163559933</v>
      </c>
      <c r="ON39" s="111">
        <f t="shared" si="144"/>
        <v>53632.248039827406</v>
      </c>
      <c r="OO39" s="111">
        <f t="shared" si="145"/>
        <v>53345.011637407137</v>
      </c>
      <c r="OP39" s="111">
        <f t="shared" si="146"/>
        <v>53360.89585154887</v>
      </c>
      <c r="OQ39" s="111">
        <f t="shared" si="147"/>
        <v>52146.472751117042</v>
      </c>
      <c r="OR39" s="111">
        <f t="shared" si="148"/>
        <v>52146.472751117049</v>
      </c>
      <c r="OS39" s="111">
        <f t="shared" si="149"/>
        <v>53748.339976684256</v>
      </c>
      <c r="OT39" s="111">
        <f t="shared" si="150"/>
        <v>55850.427235762822</v>
      </c>
      <c r="OU39" s="111">
        <f t="shared" si="151"/>
        <v>55850.427235762822</v>
      </c>
      <c r="OV39" s="111">
        <f t="shared" si="152"/>
        <v>60650.989564038005</v>
      </c>
      <c r="OW39" s="111">
        <f t="shared" si="153"/>
        <v>56821.826055691105</v>
      </c>
      <c r="OX39" s="111">
        <f t="shared" si="154"/>
        <v>50223.054316315873</v>
      </c>
      <c r="OY39" s="111"/>
      <c r="PA39" s="51">
        <f t="shared" si="303"/>
        <v>128329.9855571185</v>
      </c>
      <c r="PB39" s="51">
        <f t="shared" si="155"/>
        <v>122296.80766506857</v>
      </c>
      <c r="PC39" s="51">
        <f t="shared" si="156"/>
        <v>129182.70415066172</v>
      </c>
      <c r="PD39" s="51">
        <f t="shared" si="157"/>
        <v>129188.32732678331</v>
      </c>
      <c r="PE39" s="51">
        <f t="shared" si="158"/>
        <v>131152.44266814023</v>
      </c>
      <c r="PF39" s="51">
        <f t="shared" si="159"/>
        <v>149674.66451238393</v>
      </c>
      <c r="PG39" s="51">
        <f t="shared" si="160"/>
        <v>132309.69574397249</v>
      </c>
      <c r="PH39" s="51">
        <f t="shared" si="161"/>
        <v>112018.40710910609</v>
      </c>
      <c r="PI39" s="51">
        <f t="shared" si="162"/>
        <v>118584.08023443409</v>
      </c>
      <c r="PJ39" s="51">
        <f t="shared" si="163"/>
        <v>126427.67005921029</v>
      </c>
      <c r="PK39" s="51">
        <f t="shared" si="164"/>
        <v>131470.26657368941</v>
      </c>
      <c r="PL39" s="51">
        <f t="shared" si="165"/>
        <v>142307.39745171869</v>
      </c>
      <c r="PM39" s="51">
        <f t="shared" si="166"/>
        <v>131039.54433224002</v>
      </c>
      <c r="PN39" s="51">
        <f t="shared" si="167"/>
        <v>124451.02581619794</v>
      </c>
      <c r="PO39" s="51">
        <f t="shared" si="168"/>
        <v>131691.12436877255</v>
      </c>
      <c r="PP39" s="51">
        <f t="shared" si="169"/>
        <v>131695.90155830432</v>
      </c>
      <c r="PQ39" s="51">
        <f t="shared" si="170"/>
        <v>133840.80935411534</v>
      </c>
      <c r="PR39" s="51">
        <f t="shared" si="171"/>
        <v>153261.37563380023</v>
      </c>
      <c r="PS39" s="51">
        <f t="shared" si="172"/>
        <v>134941.37169614434</v>
      </c>
      <c r="PT39" s="51">
        <f t="shared" si="173"/>
        <v>94474.875896067242</v>
      </c>
      <c r="PU39" s="51">
        <f t="shared" si="174"/>
        <v>100205.98035900053</v>
      </c>
      <c r="PV39" s="51">
        <f t="shared" si="175"/>
        <v>106768.50648863238</v>
      </c>
      <c r="PW39" s="51">
        <f t="shared" si="176"/>
        <v>111396.71246166092</v>
      </c>
      <c r="PX39" s="51">
        <f t="shared" si="177"/>
        <v>121246.7869691423</v>
      </c>
      <c r="PY39" s="51">
        <f t="shared" si="178"/>
        <v>95763.618468285727</v>
      </c>
      <c r="PZ39" s="51">
        <f t="shared" si="179"/>
        <v>88620.707676086473</v>
      </c>
      <c r="QA39" s="51">
        <f t="shared" si="180"/>
        <v>95047.684230312036</v>
      </c>
      <c r="QB39" s="51">
        <f t="shared" si="181"/>
        <v>95045.927477545221</v>
      </c>
      <c r="QC39" s="51">
        <f t="shared" si="182"/>
        <v>97371.318990928179</v>
      </c>
      <c r="QD39" s="51">
        <f t="shared" si="183"/>
        <v>114323.31948708963</v>
      </c>
      <c r="QE39" s="51">
        <f t="shared" si="184"/>
        <v>97734.300021472198</v>
      </c>
      <c r="QF39" s="51">
        <f t="shared" si="185"/>
        <v>75196.653102490207</v>
      </c>
      <c r="QG39" s="51">
        <f t="shared" si="186"/>
        <v>80987.769398927368</v>
      </c>
      <c r="QH39" s="51">
        <f t="shared" si="187"/>
        <v>85876.94322057</v>
      </c>
      <c r="QI39" s="51">
        <f t="shared" si="188"/>
        <v>91943.172742097493</v>
      </c>
      <c r="QJ39" s="51">
        <f t="shared" si="189"/>
        <v>104291.01002321609</v>
      </c>
      <c r="QK39" s="51">
        <f t="shared" si="190"/>
        <v>98071.024641499142</v>
      </c>
      <c r="QL39" s="51">
        <f t="shared" si="191"/>
        <v>90950.845259872716</v>
      </c>
      <c r="QM39" s="51">
        <f t="shared" si="192"/>
        <v>97437.610756094684</v>
      </c>
      <c r="QN39" s="51">
        <f t="shared" si="193"/>
        <v>97436.250886722963</v>
      </c>
      <c r="QO39" s="51">
        <f t="shared" si="194"/>
        <v>99754.242135595952</v>
      </c>
      <c r="QP39" s="51">
        <f t="shared" si="195"/>
        <v>116883.75128439367</v>
      </c>
      <c r="QQ39" s="51">
        <f t="shared" si="196"/>
        <v>100162.90343996363</v>
      </c>
      <c r="QR39" s="51">
        <f t="shared" si="197"/>
        <v>65891.643791489842</v>
      </c>
      <c r="QS39" s="51">
        <f t="shared" si="198"/>
        <v>70873.052521283083</v>
      </c>
      <c r="QT39" s="51">
        <f t="shared" si="199"/>
        <v>75182.537473212578</v>
      </c>
      <c r="QU39" s="51">
        <f t="shared" si="200"/>
        <v>80317.709627768883</v>
      </c>
      <c r="QV39" s="51">
        <f t="shared" si="201"/>
        <v>90796.252720478355</v>
      </c>
      <c r="QW39" s="51">
        <f t="shared" si="202"/>
        <v>111949.21681917402</v>
      </c>
      <c r="QX39" s="51">
        <f t="shared" si="203"/>
        <v>107887.05286540884</v>
      </c>
      <c r="QY39" s="51">
        <f t="shared" si="204"/>
        <v>113308.03509434818</v>
      </c>
      <c r="QZ39" s="51">
        <f t="shared" si="205"/>
        <v>113315.64761972157</v>
      </c>
      <c r="RA39" s="51">
        <f t="shared" si="206"/>
        <v>114638.0947087111</v>
      </c>
      <c r="RB39" s="51">
        <f t="shared" si="207"/>
        <v>129372.57456424276</v>
      </c>
      <c r="RC39" s="51">
        <f t="shared" si="208"/>
        <v>115875.27744952877</v>
      </c>
      <c r="RD39" s="51">
        <f t="shared" si="209"/>
        <v>95670.84614334107</v>
      </c>
      <c r="RE39" s="51">
        <f t="shared" si="210"/>
        <v>100655.26840035216</v>
      </c>
      <c r="RF39" s="51">
        <f t="shared" si="211"/>
        <v>107523.57288320456</v>
      </c>
      <c r="RG39" s="51">
        <f t="shared" si="212"/>
        <v>110622.89137433821</v>
      </c>
      <c r="RH39" s="51">
        <f t="shared" si="213"/>
        <v>117594.04708450977</v>
      </c>
      <c r="RI39" s="51">
        <f t="shared" si="214"/>
        <v>116488.63216845816</v>
      </c>
      <c r="RJ39" s="51">
        <f t="shared" si="215"/>
        <v>112758.28576423008</v>
      </c>
      <c r="RK39" s="51">
        <f t="shared" si="216"/>
        <v>118156.80829366155</v>
      </c>
      <c r="RL39" s="51">
        <f t="shared" si="217"/>
        <v>118165.84880288117</v>
      </c>
      <c r="RM39" s="51">
        <f t="shared" si="218"/>
        <v>119380.271903313</v>
      </c>
      <c r="RN39" s="51">
        <f t="shared" si="219"/>
        <v>134123.66545344269</v>
      </c>
      <c r="RO39" s="51">
        <f t="shared" si="220"/>
        <v>120761.74581925743</v>
      </c>
      <c r="RP39" s="51">
        <f t="shared" si="221"/>
        <v>104402.80517069864</v>
      </c>
      <c r="RQ39" s="51">
        <f t="shared" si="222"/>
        <v>109581.41460708634</v>
      </c>
      <c r="RR39" s="51">
        <f t="shared" si="223"/>
        <v>117147.47671869129</v>
      </c>
      <c r="RS39" s="51">
        <f t="shared" si="224"/>
        <v>120024.41104259365</v>
      </c>
      <c r="RT39" s="51">
        <f t="shared" si="225"/>
        <v>126675.84119208083</v>
      </c>
      <c r="RU39" s="51"/>
      <c r="RV39" s="51">
        <f t="shared" si="385"/>
        <v>1552942.4490522873</v>
      </c>
      <c r="RW39" s="51">
        <f t="shared" si="385"/>
        <v>1475014.0149340781</v>
      </c>
      <c r="RX39" s="51">
        <f t="shared" si="385"/>
        <v>1122202.4248390205</v>
      </c>
      <c r="RY39" s="51">
        <f t="shared" si="385"/>
        <v>1083757.8245383755</v>
      </c>
      <c r="RZ39" s="51">
        <f t="shared" si="385"/>
        <v>1338412.525006881</v>
      </c>
      <c r="SA39" s="51">
        <f t="shared" si="385"/>
        <v>1417667.2069363948</v>
      </c>
    </row>
    <row r="40" spans="1:495" x14ac:dyDescent="0.3">
      <c r="A40" s="1">
        <v>309000</v>
      </c>
      <c r="B40" s="1" t="s">
        <v>211</v>
      </c>
      <c r="C40" s="1" t="s">
        <v>167</v>
      </c>
      <c r="D40" s="44">
        <v>0</v>
      </c>
      <c r="E40" s="1" t="s">
        <v>174</v>
      </c>
      <c r="F40" s="107">
        <f>VLOOKUP(A40,Auxiliar_OPEX_CustosUnit!$A$4:$E$129,COLUMN(Auxiliar_OPEX_CustosUnit!$E$3),0)</f>
        <v>2</v>
      </c>
      <c r="G40" s="107">
        <f>INDEX(Auxiliar_OPEX_Drivers!$B$76:$I$84,MATCH($E40,Auxiliar_OPEX_Drivers!$B$76:$B$84,0),MATCH(YEAR(G$2),Auxiliar_OPEX_Drivers!$B$76:$I$76,0))*$F40</f>
        <v>2</v>
      </c>
      <c r="H40" s="107">
        <f>INDEX(Auxiliar_OPEX_Drivers!$B$76:$I$84,MATCH($E40,Auxiliar_OPEX_Drivers!$B$76:$B$84,0),MATCH(YEAR(H$2),Auxiliar_OPEX_Drivers!$B$76:$I$76,0))*$F40</f>
        <v>2</v>
      </c>
      <c r="I40" s="107">
        <f>INDEX(Auxiliar_OPEX_Drivers!$B$76:$I$84,MATCH($E40,Auxiliar_OPEX_Drivers!$B$76:$B$84,0),MATCH(YEAR(I$2),Auxiliar_OPEX_Drivers!$B$76:$I$76,0))*$F40</f>
        <v>2</v>
      </c>
      <c r="J40" s="107">
        <f>INDEX(Auxiliar_OPEX_Drivers!$B$76:$I$84,MATCH($E40,Auxiliar_OPEX_Drivers!$B$76:$B$84,0),MATCH(YEAR(J$2),Auxiliar_OPEX_Drivers!$B$76:$I$76,0))*$F40</f>
        <v>2</v>
      </c>
      <c r="K40" s="107">
        <f>INDEX(Auxiliar_OPEX_Drivers!$B$76:$I$84,MATCH($E40,Auxiliar_OPEX_Drivers!$B$76:$B$84,0),MATCH(YEAR(K$2),Auxiliar_OPEX_Drivers!$B$76:$I$76,0))*$F40</f>
        <v>2</v>
      </c>
      <c r="L40" s="107">
        <f>INDEX(Auxiliar_OPEX_Drivers!$B$76:$I$84,MATCH($E40,Auxiliar_OPEX_Drivers!$B$76:$B$84,0),MATCH(YEAR(L$2),Auxiliar_OPEX_Drivers!$B$76:$I$76,0))*$F40</f>
        <v>2</v>
      </c>
      <c r="M40" s="107">
        <f>INDEX(Auxiliar_OPEX_Drivers!$B$76:$I$84,MATCH($E40,Auxiliar_OPEX_Drivers!$B$76:$B$84,0),MATCH(YEAR(M$2),Auxiliar_OPEX_Drivers!$B$76:$I$76,0))*$F40</f>
        <v>2</v>
      </c>
      <c r="N40" s="107">
        <f>INDEX(Auxiliar_OPEX_Drivers!$B$76:$I$84,MATCH($E40,Auxiliar_OPEX_Drivers!$B$76:$B$84,0),MATCH(YEAR(N$2),Auxiliar_OPEX_Drivers!$B$76:$I$76,0))*$F40</f>
        <v>2</v>
      </c>
      <c r="O40" s="107">
        <f>INDEX(Auxiliar_OPEX_Drivers!$B$76:$I$84,MATCH($E40,Auxiliar_OPEX_Drivers!$B$76:$B$84,0),MATCH(YEAR(O$2),Auxiliar_OPEX_Drivers!$B$76:$I$76,0))*$F40</f>
        <v>2</v>
      </c>
      <c r="P40" s="107">
        <f>INDEX(Auxiliar_OPEX_Drivers!$B$76:$I$84,MATCH($E40,Auxiliar_OPEX_Drivers!$B$76:$B$84,0),MATCH(YEAR(P$2),Auxiliar_OPEX_Drivers!$B$76:$I$76,0))*$F40</f>
        <v>2</v>
      </c>
      <c r="Q40" s="107">
        <f>INDEX(Auxiliar_OPEX_Drivers!$B$76:$I$84,MATCH($E40,Auxiliar_OPEX_Drivers!$B$76:$B$84,0),MATCH(YEAR(Q$2),Auxiliar_OPEX_Drivers!$B$76:$I$76,0))*$F40</f>
        <v>2</v>
      </c>
      <c r="R40" s="107">
        <f>INDEX(Auxiliar_OPEX_Drivers!$B$76:$I$84,MATCH($E40,Auxiliar_OPEX_Drivers!$B$76:$B$84,0),MATCH(YEAR(R$2),Auxiliar_OPEX_Drivers!$B$76:$I$76,0))*$F40</f>
        <v>2</v>
      </c>
      <c r="S40" s="107">
        <f>INDEX(Auxiliar_OPEX_Drivers!$B$76:$I$84,MATCH($E40,Auxiliar_OPEX_Drivers!$B$76:$B$84,0),MATCH(YEAR(S$2),Auxiliar_OPEX_Drivers!$B$76:$I$76,0))*$F40</f>
        <v>2</v>
      </c>
      <c r="T40" s="107">
        <f>INDEX(Auxiliar_OPEX_Drivers!$B$76:$I$84,MATCH($E40,Auxiliar_OPEX_Drivers!$B$76:$B$84,0),MATCH(YEAR(T$2),Auxiliar_OPEX_Drivers!$B$76:$I$76,0))*$F40</f>
        <v>2</v>
      </c>
      <c r="U40" s="107">
        <f>INDEX(Auxiliar_OPEX_Drivers!$B$76:$I$84,MATCH($E40,Auxiliar_OPEX_Drivers!$B$76:$B$84,0),MATCH(YEAR(U$2),Auxiliar_OPEX_Drivers!$B$76:$I$76,0))*$F40</f>
        <v>2</v>
      </c>
      <c r="V40" s="107">
        <f>INDEX(Auxiliar_OPEX_Drivers!$B$76:$I$84,MATCH($E40,Auxiliar_OPEX_Drivers!$B$76:$B$84,0),MATCH(YEAR(V$2),Auxiliar_OPEX_Drivers!$B$76:$I$76,0))*$F40</f>
        <v>2</v>
      </c>
      <c r="W40" s="107">
        <f>INDEX(Auxiliar_OPEX_Drivers!$B$76:$I$84,MATCH($E40,Auxiliar_OPEX_Drivers!$B$76:$B$84,0),MATCH(YEAR(W$2),Auxiliar_OPEX_Drivers!$B$76:$I$76,0))*$F40</f>
        <v>2</v>
      </c>
      <c r="X40" s="107">
        <f>INDEX(Auxiliar_OPEX_Drivers!$B$76:$I$84,MATCH($E40,Auxiliar_OPEX_Drivers!$B$76:$B$84,0),MATCH(YEAR(X$2),Auxiliar_OPEX_Drivers!$B$76:$I$76,0))*$F40</f>
        <v>2</v>
      </c>
      <c r="Y40" s="107">
        <f>INDEX(Auxiliar_OPEX_Drivers!$B$76:$I$84,MATCH($E40,Auxiliar_OPEX_Drivers!$B$76:$B$84,0),MATCH(YEAR(Y$2),Auxiliar_OPEX_Drivers!$B$76:$I$76,0))*$F40</f>
        <v>2</v>
      </c>
      <c r="Z40" s="107">
        <f>INDEX(Auxiliar_OPEX_Drivers!$B$76:$I$84,MATCH($E40,Auxiliar_OPEX_Drivers!$B$76:$B$84,0),MATCH(YEAR(Z$2),Auxiliar_OPEX_Drivers!$B$76:$I$76,0))*$F40</f>
        <v>2</v>
      </c>
      <c r="AA40" s="107">
        <f>INDEX(Auxiliar_OPEX_Drivers!$B$76:$I$84,MATCH($E40,Auxiliar_OPEX_Drivers!$B$76:$B$84,0),MATCH(YEAR(AA$2),Auxiliar_OPEX_Drivers!$B$76:$I$76,0))*$F40</f>
        <v>2</v>
      </c>
      <c r="AB40" s="107">
        <f>INDEX(Auxiliar_OPEX_Drivers!$B$76:$I$84,MATCH($E40,Auxiliar_OPEX_Drivers!$B$76:$B$84,0),MATCH(YEAR(AB$2),Auxiliar_OPEX_Drivers!$B$76:$I$76,0))*$F40</f>
        <v>2</v>
      </c>
      <c r="AC40" s="107">
        <f>INDEX(Auxiliar_OPEX_Drivers!$B$76:$I$84,MATCH($E40,Auxiliar_OPEX_Drivers!$B$76:$B$84,0),MATCH(YEAR(AC$2),Auxiliar_OPEX_Drivers!$B$76:$I$76,0))*$F40</f>
        <v>2</v>
      </c>
      <c r="AD40" s="107">
        <f>INDEX(Auxiliar_OPEX_Drivers!$B$76:$I$84,MATCH($E40,Auxiliar_OPEX_Drivers!$B$76:$B$84,0),MATCH(YEAR(AD$2),Auxiliar_OPEX_Drivers!$B$76:$I$76,0))*$F40</f>
        <v>2</v>
      </c>
      <c r="AE40" s="107">
        <f>INDEX(Auxiliar_OPEX_Drivers!$B$76:$I$84,MATCH($E40,Auxiliar_OPEX_Drivers!$B$76:$B$84,0),MATCH(YEAR(AE$2),Auxiliar_OPEX_Drivers!$B$76:$I$76,0))*$F40</f>
        <v>2</v>
      </c>
      <c r="AF40" s="107">
        <f>INDEX(Auxiliar_OPEX_Drivers!$B$76:$I$84,MATCH($E40,Auxiliar_OPEX_Drivers!$B$76:$B$84,0),MATCH(YEAR(AF$2),Auxiliar_OPEX_Drivers!$B$76:$I$76,0))*$F40</f>
        <v>2</v>
      </c>
      <c r="AG40" s="107">
        <f>INDEX(Auxiliar_OPEX_Drivers!$B$76:$I$84,MATCH($E40,Auxiliar_OPEX_Drivers!$B$76:$B$84,0),MATCH(YEAR(AG$2),Auxiliar_OPEX_Drivers!$B$76:$I$76,0))*$F40</f>
        <v>2</v>
      </c>
      <c r="AH40" s="107">
        <f>INDEX(Auxiliar_OPEX_Drivers!$B$76:$I$84,MATCH($E40,Auxiliar_OPEX_Drivers!$B$76:$B$84,0),MATCH(YEAR(AH$2),Auxiliar_OPEX_Drivers!$B$76:$I$76,0))*$F40</f>
        <v>2</v>
      </c>
      <c r="AI40" s="107">
        <f>INDEX(Auxiliar_OPEX_Drivers!$B$76:$I$84,MATCH($E40,Auxiliar_OPEX_Drivers!$B$76:$B$84,0),MATCH(YEAR(AI$2),Auxiliar_OPEX_Drivers!$B$76:$I$76,0))*$F40</f>
        <v>2</v>
      </c>
      <c r="AJ40" s="107">
        <f>INDEX(Auxiliar_OPEX_Drivers!$B$76:$I$84,MATCH($E40,Auxiliar_OPEX_Drivers!$B$76:$B$84,0),MATCH(YEAR(AJ$2),Auxiliar_OPEX_Drivers!$B$76:$I$76,0))*$F40</f>
        <v>2</v>
      </c>
      <c r="AK40" s="107">
        <f>INDEX(Auxiliar_OPEX_Drivers!$B$76:$I$84,MATCH($E40,Auxiliar_OPEX_Drivers!$B$76:$B$84,0),MATCH(YEAR(AK$2),Auxiliar_OPEX_Drivers!$B$76:$I$76,0))*$F40</f>
        <v>2</v>
      </c>
      <c r="AL40" s="107">
        <f>INDEX(Auxiliar_OPEX_Drivers!$B$76:$I$84,MATCH($E40,Auxiliar_OPEX_Drivers!$B$76:$B$84,0),MATCH(YEAR(AL$2),Auxiliar_OPEX_Drivers!$B$76:$I$76,0))*$F40</f>
        <v>2</v>
      </c>
      <c r="AM40" s="107">
        <f>INDEX(Auxiliar_OPEX_Drivers!$B$76:$I$84,MATCH($E40,Auxiliar_OPEX_Drivers!$B$76:$B$84,0),MATCH(YEAR(AM$2),Auxiliar_OPEX_Drivers!$B$76:$I$76,0))*$F40</f>
        <v>2</v>
      </c>
      <c r="AN40" s="107">
        <f>INDEX(Auxiliar_OPEX_Drivers!$B$76:$I$84,MATCH($E40,Auxiliar_OPEX_Drivers!$B$76:$B$84,0),MATCH(YEAR(AN$2),Auxiliar_OPEX_Drivers!$B$76:$I$76,0))*$F40</f>
        <v>2</v>
      </c>
      <c r="AO40" s="107">
        <f>INDEX(Auxiliar_OPEX_Drivers!$B$76:$I$84,MATCH($E40,Auxiliar_OPEX_Drivers!$B$76:$B$84,0),MATCH(YEAR(AO$2),Auxiliar_OPEX_Drivers!$B$76:$I$76,0))*$F40</f>
        <v>2</v>
      </c>
      <c r="AP40" s="107">
        <f>INDEX(Auxiliar_OPEX_Drivers!$B$76:$I$84,MATCH($E40,Auxiliar_OPEX_Drivers!$B$76:$B$84,0),MATCH(YEAR(AP$2),Auxiliar_OPEX_Drivers!$B$76:$I$76,0))*$F40</f>
        <v>2</v>
      </c>
      <c r="AQ40" s="107">
        <f>INDEX(Auxiliar_OPEX_Drivers!$B$76:$I$84,MATCH($E40,Auxiliar_OPEX_Drivers!$B$76:$B$84,0),MATCH(YEAR(AQ$2),Auxiliar_OPEX_Drivers!$B$76:$I$76,0))*$F40</f>
        <v>2</v>
      </c>
      <c r="AR40" s="107">
        <f>INDEX(Auxiliar_OPEX_Drivers!$B$76:$I$84,MATCH($E40,Auxiliar_OPEX_Drivers!$B$76:$B$84,0),MATCH(YEAR(AR$2),Auxiliar_OPEX_Drivers!$B$76:$I$76,0))*$F40</f>
        <v>2</v>
      </c>
      <c r="AS40" s="107">
        <f>INDEX(Auxiliar_OPEX_Drivers!$B$76:$I$84,MATCH($E40,Auxiliar_OPEX_Drivers!$B$76:$B$84,0),MATCH(YEAR(AS$2),Auxiliar_OPEX_Drivers!$B$76:$I$76,0))*$F40</f>
        <v>2</v>
      </c>
      <c r="AT40" s="107">
        <f>INDEX(Auxiliar_OPEX_Drivers!$B$76:$I$84,MATCH($E40,Auxiliar_OPEX_Drivers!$B$76:$B$84,0),MATCH(YEAR(AT$2),Auxiliar_OPEX_Drivers!$B$76:$I$76,0))*$F40</f>
        <v>2</v>
      </c>
      <c r="AU40" s="107">
        <f>INDEX(Auxiliar_OPEX_Drivers!$B$76:$I$84,MATCH($E40,Auxiliar_OPEX_Drivers!$B$76:$B$84,0),MATCH(YEAR(AU$2),Auxiliar_OPEX_Drivers!$B$76:$I$76,0))*$F40</f>
        <v>2</v>
      </c>
      <c r="AV40" s="107">
        <f>INDEX(Auxiliar_OPEX_Drivers!$B$76:$I$84,MATCH($E40,Auxiliar_OPEX_Drivers!$B$76:$B$84,0),MATCH(YEAR(AV$2),Auxiliar_OPEX_Drivers!$B$76:$I$76,0))*$F40</f>
        <v>2</v>
      </c>
      <c r="AW40" s="107">
        <f>INDEX(Auxiliar_OPEX_Drivers!$B$76:$I$84,MATCH($E40,Auxiliar_OPEX_Drivers!$B$76:$B$84,0),MATCH(YEAR(AW$2),Auxiliar_OPEX_Drivers!$B$76:$I$76,0))*$F40</f>
        <v>2</v>
      </c>
      <c r="AX40" s="107">
        <f>INDEX(Auxiliar_OPEX_Drivers!$B$76:$I$84,MATCH($E40,Auxiliar_OPEX_Drivers!$B$76:$B$84,0),MATCH(YEAR(AX$2),Auxiliar_OPEX_Drivers!$B$76:$I$76,0))*$F40</f>
        <v>2</v>
      </c>
      <c r="AY40" s="107">
        <f>INDEX(Auxiliar_OPEX_Drivers!$B$76:$I$84,MATCH($E40,Auxiliar_OPEX_Drivers!$B$76:$B$84,0),MATCH(YEAR(AY$2),Auxiliar_OPEX_Drivers!$B$76:$I$76,0))*$F40</f>
        <v>2</v>
      </c>
      <c r="AZ40" s="107">
        <f>INDEX(Auxiliar_OPEX_Drivers!$B$76:$I$84,MATCH($E40,Auxiliar_OPEX_Drivers!$B$76:$B$84,0),MATCH(YEAR(AZ$2),Auxiliar_OPEX_Drivers!$B$76:$I$76,0))*$F40</f>
        <v>2</v>
      </c>
      <c r="BA40" s="107">
        <f>INDEX(Auxiliar_OPEX_Drivers!$B$76:$I$84,MATCH($E40,Auxiliar_OPEX_Drivers!$B$76:$B$84,0),MATCH(YEAR(BA$2),Auxiliar_OPEX_Drivers!$B$76:$I$76,0))*$F40</f>
        <v>2</v>
      </c>
      <c r="BB40" s="107">
        <f>INDEX(Auxiliar_OPEX_Drivers!$B$76:$I$84,MATCH($E40,Auxiliar_OPEX_Drivers!$B$76:$B$84,0),MATCH(YEAR(BB$2),Auxiliar_OPEX_Drivers!$B$76:$I$76,0))*$F40</f>
        <v>2</v>
      </c>
      <c r="BC40" s="107">
        <f>INDEX(Auxiliar_OPEX_Drivers!$B$76:$I$84,MATCH($E40,Auxiliar_OPEX_Drivers!$B$76:$B$84,0),MATCH(YEAR(BC$2),Auxiliar_OPEX_Drivers!$B$76:$I$76,0))*$F40</f>
        <v>2</v>
      </c>
      <c r="BD40" s="107">
        <f>INDEX(Auxiliar_OPEX_Drivers!$B$76:$I$84,MATCH($E40,Auxiliar_OPEX_Drivers!$B$76:$B$84,0),MATCH(YEAR(BD$2),Auxiliar_OPEX_Drivers!$B$76:$I$76,0))*$F40</f>
        <v>2</v>
      </c>
      <c r="BE40" s="107">
        <f>INDEX(Auxiliar_OPEX_Drivers!$B$76:$I$84,MATCH($E40,Auxiliar_OPEX_Drivers!$B$76:$B$84,0),MATCH(YEAR(BE$2),Auxiliar_OPEX_Drivers!$B$76:$I$76,0))*$F40</f>
        <v>2</v>
      </c>
      <c r="BF40" s="107">
        <f>INDEX(Auxiliar_OPEX_Drivers!$B$76:$I$84,MATCH($E40,Auxiliar_OPEX_Drivers!$B$76:$B$84,0),MATCH(YEAR(BF$2),Auxiliar_OPEX_Drivers!$B$76:$I$76,0))*$F40</f>
        <v>2</v>
      </c>
      <c r="BG40" s="107">
        <f>INDEX(Auxiliar_OPEX_Drivers!$B$76:$I$84,MATCH($E40,Auxiliar_OPEX_Drivers!$B$76:$B$84,0),MATCH(YEAR(BG$2),Auxiliar_OPEX_Drivers!$B$76:$I$76,0))*$F40</f>
        <v>2</v>
      </c>
      <c r="BH40" s="107">
        <f>INDEX(Auxiliar_OPEX_Drivers!$B$76:$I$84,MATCH($E40,Auxiliar_OPEX_Drivers!$B$76:$B$84,0),MATCH(YEAR(BH$2),Auxiliar_OPEX_Drivers!$B$76:$I$76,0))*$F40</f>
        <v>2</v>
      </c>
      <c r="BI40" s="107">
        <f>INDEX(Auxiliar_OPEX_Drivers!$B$76:$I$84,MATCH($E40,Auxiliar_OPEX_Drivers!$B$76:$B$84,0),MATCH(YEAR(BI$2),Auxiliar_OPEX_Drivers!$B$76:$I$76,0))*$F40</f>
        <v>2</v>
      </c>
      <c r="BJ40" s="107">
        <f>INDEX(Auxiliar_OPEX_Drivers!$B$76:$I$84,MATCH($E40,Auxiliar_OPEX_Drivers!$B$76:$B$84,0),MATCH(YEAR(BJ$2),Auxiliar_OPEX_Drivers!$B$76:$I$76,0))*$F40</f>
        <v>2</v>
      </c>
      <c r="BK40" s="107">
        <f>INDEX(Auxiliar_OPEX_Drivers!$B$76:$I$84,MATCH($E40,Auxiliar_OPEX_Drivers!$B$76:$B$84,0),MATCH(YEAR(BK$2),Auxiliar_OPEX_Drivers!$B$76:$I$76,0))*$F40</f>
        <v>2</v>
      </c>
      <c r="BL40" s="107">
        <f>INDEX(Auxiliar_OPEX_Drivers!$B$76:$I$84,MATCH($E40,Auxiliar_OPEX_Drivers!$B$76:$B$84,0),MATCH(YEAR(BL$2),Auxiliar_OPEX_Drivers!$B$76:$I$76,0))*$F40</f>
        <v>2</v>
      </c>
      <c r="BM40" s="107">
        <f>INDEX(Auxiliar_OPEX_Drivers!$B$76:$I$84,MATCH($E40,Auxiliar_OPEX_Drivers!$B$76:$B$84,0),MATCH(YEAR(BM$2),Auxiliar_OPEX_Drivers!$B$76:$I$76,0))*$F40</f>
        <v>2</v>
      </c>
      <c r="BN40" s="107">
        <f>INDEX(Auxiliar_OPEX_Drivers!$B$76:$I$84,MATCH($E40,Auxiliar_OPEX_Drivers!$B$76:$B$84,0),MATCH(YEAR(BN$2),Auxiliar_OPEX_Drivers!$B$76:$I$76,0))*$F40</f>
        <v>2</v>
      </c>
      <c r="BO40" s="107">
        <f>INDEX(Auxiliar_OPEX_Drivers!$B$76:$I$84,MATCH($E40,Auxiliar_OPEX_Drivers!$B$76:$B$84,0),MATCH(YEAR(BO$2),Auxiliar_OPEX_Drivers!$B$76:$I$76,0))*$F40</f>
        <v>2</v>
      </c>
      <c r="BP40" s="107">
        <f>INDEX(Auxiliar_OPEX_Drivers!$B$76:$I$84,MATCH($E40,Auxiliar_OPEX_Drivers!$B$76:$B$84,0),MATCH(YEAR(BP$2),Auxiliar_OPEX_Drivers!$B$76:$I$76,0))*$F40</f>
        <v>2</v>
      </c>
      <c r="BQ40" s="107">
        <f>INDEX(Auxiliar_OPEX_Drivers!$B$76:$I$84,MATCH($E40,Auxiliar_OPEX_Drivers!$B$76:$B$84,0),MATCH(YEAR(BQ$2),Auxiliar_OPEX_Drivers!$B$76:$I$76,0))*$F40</f>
        <v>2</v>
      </c>
      <c r="BR40" s="107">
        <f>INDEX(Auxiliar_OPEX_Drivers!$B$76:$I$84,MATCH($E40,Auxiliar_OPEX_Drivers!$B$76:$B$84,0),MATCH(YEAR(BR$2),Auxiliar_OPEX_Drivers!$B$76:$I$76,0))*$F40</f>
        <v>2</v>
      </c>
      <c r="BS40" s="107">
        <f>INDEX(Auxiliar_OPEX_Drivers!$B$76:$I$84,MATCH($E40,Auxiliar_OPEX_Drivers!$B$76:$B$84,0),MATCH(YEAR(BS$2),Auxiliar_OPEX_Drivers!$B$76:$I$76,0))*$F40</f>
        <v>2</v>
      </c>
      <c r="BT40" s="107">
        <f>INDEX(Auxiliar_OPEX_Drivers!$B$76:$I$84,MATCH($E40,Auxiliar_OPEX_Drivers!$B$76:$B$84,0),MATCH(YEAR(BT$2),Auxiliar_OPEX_Drivers!$B$76:$I$76,0))*$F40</f>
        <v>2</v>
      </c>
      <c r="BU40" s="107">
        <f>INDEX(Auxiliar_OPEX_Drivers!$B$76:$I$84,MATCH($E40,Auxiliar_OPEX_Drivers!$B$76:$B$84,0),MATCH(YEAR(BU$2),Auxiliar_OPEX_Drivers!$B$76:$I$76,0))*$F40</f>
        <v>2</v>
      </c>
      <c r="BV40" s="107">
        <f>INDEX(Auxiliar_OPEX_Drivers!$B$76:$I$84,MATCH($E40,Auxiliar_OPEX_Drivers!$B$76:$B$84,0),MATCH(YEAR(BV$2),Auxiliar_OPEX_Drivers!$B$76:$I$76,0))*$F40</f>
        <v>2</v>
      </c>
      <c r="BW40" s="107">
        <f>INDEX(Auxiliar_OPEX_Drivers!$B$76:$I$84,MATCH($E40,Auxiliar_OPEX_Drivers!$B$76:$B$84,0),MATCH(YEAR(BW$2),Auxiliar_OPEX_Drivers!$B$76:$I$76,0))*$F40</f>
        <v>2</v>
      </c>
      <c r="BX40" s="107">
        <f>INDEX(Auxiliar_OPEX_Drivers!$B$76:$I$84,MATCH($E40,Auxiliar_OPEX_Drivers!$B$76:$B$84,0),MATCH(YEAR(BX$2),Auxiliar_OPEX_Drivers!$B$76:$I$76,0))*$F40</f>
        <v>2</v>
      </c>
      <c r="BY40" s="107">
        <f>INDEX(Auxiliar_OPEX_Drivers!$B$76:$I$84,MATCH($E40,Auxiliar_OPEX_Drivers!$B$76:$B$84,0),MATCH(YEAR(BY$2),Auxiliar_OPEX_Drivers!$B$76:$I$76,0))*$F40</f>
        <v>2</v>
      </c>
      <c r="BZ40" s="107">
        <f>INDEX(Auxiliar_OPEX_Drivers!$B$76:$I$84,MATCH($E40,Auxiliar_OPEX_Drivers!$B$76:$B$84,0),MATCH(YEAR(BZ$2),Auxiliar_OPEX_Drivers!$B$76:$I$76,0))*$F40</f>
        <v>2</v>
      </c>
      <c r="CA40" s="107">
        <f>INDEX(Auxiliar_OPEX_Drivers!$B$76:$I$84,MATCH($E40,Auxiliar_OPEX_Drivers!$B$76:$B$84,0),MATCH(YEAR(CA$2),Auxiliar_OPEX_Drivers!$B$76:$I$76,0))*$F40</f>
        <v>2</v>
      </c>
      <c r="CB40" s="107">
        <f>INDEX(Auxiliar_OPEX_Drivers!$B$76:$I$84,MATCH($E40,Auxiliar_OPEX_Drivers!$B$76:$B$84,0),MATCH(YEAR(CB$2),Auxiliar_OPEX_Drivers!$B$76:$I$76,0))*$F40</f>
        <v>2</v>
      </c>
      <c r="CC40" s="107">
        <f>INDEX(Auxiliar_OPEX_Drivers!$B$76:$I$84,MATCH($E40,Auxiliar_OPEX_Drivers!$B$76:$B$84,0),MATCH(YEAR(CC$2),Auxiliar_OPEX_Drivers!$B$76:$I$76,0))*$F40</f>
        <v>2</v>
      </c>
      <c r="CD40" s="107">
        <f>INDEX(Auxiliar_OPEX_Drivers!$B$76:$I$84,MATCH($E40,Auxiliar_OPEX_Drivers!$B$76:$B$84,0),MATCH(YEAR(CD$2),Auxiliar_OPEX_Drivers!$B$76:$I$76,0))*$F40</f>
        <v>2</v>
      </c>
      <c r="CE40" s="107">
        <f>INDEX(Auxiliar_OPEX_Drivers!$B$76:$I$84,MATCH($E40,Auxiliar_OPEX_Drivers!$B$76:$B$84,0),MATCH(YEAR(CE$2),Auxiliar_OPEX_Drivers!$B$76:$I$76,0))*$F40</f>
        <v>2</v>
      </c>
      <c r="CF40" s="107">
        <f>INDEX(Auxiliar_OPEX_Drivers!$B$76:$I$84,MATCH($E40,Auxiliar_OPEX_Drivers!$B$76:$B$84,0),MATCH(YEAR(CF$2),Auxiliar_OPEX_Drivers!$B$76:$I$76,0))*$F40</f>
        <v>2</v>
      </c>
      <c r="CG40" s="107">
        <f>INDEX(Auxiliar_OPEX_Drivers!$B$76:$I$84,MATCH($E40,Auxiliar_OPEX_Drivers!$B$76:$B$84,0),MATCH(YEAR(CG$2),Auxiliar_OPEX_Drivers!$B$76:$I$76,0))*$F40</f>
        <v>2</v>
      </c>
      <c r="CI40" s="51">
        <f>INDEX(Auxiliar_OPEX_CustosUnit!$A$1:$R$129,MATCH(Auxiliar_OPEX_P!$A40,Auxiliar_OPEX_CustosUnit!$A$1:$A$129,0),MATCH(CI$2,Auxiliar_OPEX_CustosUnit!$A$3:$Q$3,0))*(1-DRE_Auxiliar!$A$5)</f>
        <v>17884.485528689136</v>
      </c>
      <c r="CJ40" s="51">
        <f>INDEX(Auxiliar_OPEX_CustosUnit!$A$1:$R$129,MATCH(Auxiliar_OPEX_P!$A40,Auxiliar_OPEX_CustosUnit!$A$1:$A$129,0),MATCH(CJ$2,Auxiliar_OPEX_CustosUnit!$A$3:$Q$3,0))*(1-DRE_Auxiliar!$A$5)</f>
        <v>18493.660174651835</v>
      </c>
      <c r="CK40" s="51">
        <f>INDEX(Auxiliar_OPEX_CustosUnit!$A$1:$R$129,MATCH(Auxiliar_OPEX_P!$A40,Auxiliar_OPEX_CustosUnit!$A$1:$A$129,0),MATCH(CK$2,Auxiliar_OPEX_CustosUnit!$A$3:$Q$3,0))*(1-DRE_Auxiliar!$A$5)</f>
        <v>19394.527169110224</v>
      </c>
      <c r="CL40" s="51">
        <f>INDEX(Auxiliar_OPEX_CustosUnit!$A$1:$R$129,MATCH(Auxiliar_OPEX_P!$A40,Auxiliar_OPEX_CustosUnit!$A$1:$A$129,0),MATCH(CL$2,Auxiliar_OPEX_CustosUnit!$A$3:$Q$3,0))*(1-DRE_Auxiliar!$A$5)</f>
        <v>19375.1380352454</v>
      </c>
      <c r="CM40" s="51">
        <f>INDEX(Auxiliar_OPEX_CustosUnit!$A$1:$R$129,MATCH(Auxiliar_OPEX_P!$A40,Auxiliar_OPEX_CustosUnit!$A$1:$A$129,0),MATCH(CM$2,Auxiliar_OPEX_CustosUnit!$A$3:$Q$3,0))*(1-DRE_Auxiliar!$A$5)</f>
        <v>19391.056641569707</v>
      </c>
      <c r="CN40" s="51">
        <f>INDEX(Auxiliar_OPEX_CustosUnit!$A$1:$R$129,MATCH(Auxiliar_OPEX_P!$A40,Auxiliar_OPEX_CustosUnit!$A$1:$A$129,0),MATCH(CN$2,Auxiliar_OPEX_CustosUnit!$A$3:$Q$3,0))*(1-DRE_Auxiliar!$A$5)</f>
        <v>20982.957557751939</v>
      </c>
      <c r="CO40" s="51">
        <f>INDEX(Auxiliar_OPEX_CustosUnit!$A$1:$R$129,MATCH(Auxiliar_OPEX_P!$A40,Auxiliar_OPEX_CustosUnit!$A$1:$A$129,0),MATCH(CO$2,Auxiliar_OPEX_CustosUnit!$A$3:$Q$3,0))*(1-DRE_Auxiliar!$A$5)</f>
        <v>20023.853479519377</v>
      </c>
      <c r="CP40" s="51">
        <f>INDEX(Auxiliar_OPEX_CustosUnit!$A$1:$R$129,MATCH(Auxiliar_OPEX_P!$A40,Auxiliar_OPEX_CustosUnit!$A$1:$A$129,0),MATCH(CP$2,Auxiliar_OPEX_CustosUnit!$A$3:$Q$3,0))*(1-DRE_Auxiliar!$A$5)</f>
        <v>20624.864628322986</v>
      </c>
      <c r="CQ40" s="51">
        <f>INDEX(Auxiliar_OPEX_CustosUnit!$A$1:$R$129,MATCH(Auxiliar_OPEX_P!$A40,Auxiliar_OPEX_CustosUnit!$A$1:$A$129,0),MATCH(CQ$2,Auxiliar_OPEX_CustosUnit!$A$3:$Q$3,0))*(1-DRE_Auxiliar!$A$5)</f>
        <v>20632.692901609138</v>
      </c>
      <c r="CR40" s="51">
        <f>INDEX(Auxiliar_OPEX_CustosUnit!$A$1:$R$129,MATCH(Auxiliar_OPEX_P!$A40,Auxiliar_OPEX_CustosUnit!$A$1:$A$129,0),MATCH(CR$2,Auxiliar_OPEX_CustosUnit!$A$3:$Q$3,0))*(1-DRE_Auxiliar!$A$5)</f>
        <v>20632.692901609138</v>
      </c>
      <c r="CS40" s="51">
        <f>INDEX(Auxiliar_OPEX_CustosUnit!$A$1:$R$129,MATCH(Auxiliar_OPEX_P!$A40,Auxiliar_OPEX_CustosUnit!$A$1:$A$129,0),MATCH(CS$2,Auxiliar_OPEX_CustosUnit!$A$3:$Q$3,0))*(1-DRE_Auxiliar!$A$5)</f>
        <v>20031.681752805627</v>
      </c>
      <c r="CT40" s="51">
        <f>INDEX(Auxiliar_OPEX_CustosUnit!$A$1:$R$129,MATCH(Auxiliar_OPEX_P!$A40,Auxiliar_OPEX_CustosUnit!$A$1:$A$129,0),MATCH(CT$2,Auxiliar_OPEX_CustosUnit!$A$3:$Q$3,0))*(1-DRE_Auxiliar!$A$5)</f>
        <v>19817.320218114251</v>
      </c>
      <c r="CU40" s="53">
        <f t="shared" si="227"/>
        <v>17884.485528689136</v>
      </c>
      <c r="CV40" s="53">
        <f t="shared" si="228"/>
        <v>18493.660174651835</v>
      </c>
      <c r="CW40" s="53">
        <f t="shared" si="229"/>
        <v>19394.527169110224</v>
      </c>
      <c r="CX40" s="53">
        <f t="shared" si="230"/>
        <v>19375.1380352454</v>
      </c>
      <c r="CY40" s="53">
        <f t="shared" si="231"/>
        <v>19391.056641569707</v>
      </c>
      <c r="CZ40" s="53">
        <f t="shared" si="232"/>
        <v>20982.957557751939</v>
      </c>
      <c r="DA40" s="53">
        <f t="shared" si="233"/>
        <v>20023.853479519377</v>
      </c>
      <c r="DB40" s="53">
        <f t="shared" si="234"/>
        <v>20624.864628322986</v>
      </c>
      <c r="DC40" s="53">
        <f t="shared" si="235"/>
        <v>20632.692901609138</v>
      </c>
      <c r="DD40" s="53">
        <f t="shared" si="236"/>
        <v>20632.692901609138</v>
      </c>
      <c r="DE40" s="53">
        <f t="shared" si="237"/>
        <v>20031.681752805627</v>
      </c>
      <c r="DF40" s="53">
        <f t="shared" si="238"/>
        <v>19817.320218114251</v>
      </c>
      <c r="DG40" s="53">
        <f t="shared" si="239"/>
        <v>17884.485528689136</v>
      </c>
      <c r="DH40" s="53">
        <f t="shared" si="240"/>
        <v>18493.660174651835</v>
      </c>
      <c r="DI40" s="53">
        <f t="shared" si="241"/>
        <v>19394.527169110224</v>
      </c>
      <c r="DJ40" s="53">
        <f t="shared" si="242"/>
        <v>19375.1380352454</v>
      </c>
      <c r="DK40" s="53">
        <f t="shared" si="243"/>
        <v>19391.056641569707</v>
      </c>
      <c r="DL40" s="53">
        <f t="shared" si="244"/>
        <v>20982.957557751939</v>
      </c>
      <c r="DM40" s="53">
        <f t="shared" si="245"/>
        <v>20023.853479519377</v>
      </c>
      <c r="DN40" s="53">
        <f t="shared" si="246"/>
        <v>20624.864628322986</v>
      </c>
      <c r="DO40" s="53">
        <f t="shared" si="247"/>
        <v>20632.692901609138</v>
      </c>
      <c r="DP40" s="53">
        <f t="shared" si="248"/>
        <v>20632.692901609138</v>
      </c>
      <c r="DQ40" s="53">
        <f t="shared" si="249"/>
        <v>20031.681752805627</v>
      </c>
      <c r="DR40" s="53">
        <f t="shared" si="250"/>
        <v>19817.320218114251</v>
      </c>
      <c r="DS40" s="53">
        <f t="shared" si="251"/>
        <v>17884.485528689136</v>
      </c>
      <c r="DT40" s="53">
        <f t="shared" si="252"/>
        <v>18493.660174651835</v>
      </c>
      <c r="DU40" s="53">
        <f t="shared" si="253"/>
        <v>19394.527169110224</v>
      </c>
      <c r="DV40" s="53">
        <f t="shared" si="254"/>
        <v>19375.1380352454</v>
      </c>
      <c r="DW40" s="53">
        <f t="shared" si="255"/>
        <v>19391.056641569707</v>
      </c>
      <c r="DX40" s="53">
        <f t="shared" si="256"/>
        <v>20982.957557751939</v>
      </c>
      <c r="DY40" s="53">
        <f t="shared" si="257"/>
        <v>20023.853479519377</v>
      </c>
      <c r="DZ40" s="53">
        <f t="shared" si="258"/>
        <v>20624.864628322986</v>
      </c>
      <c r="EA40" s="53">
        <f t="shared" si="259"/>
        <v>20632.692901609138</v>
      </c>
      <c r="EB40" s="53">
        <f t="shared" si="260"/>
        <v>20632.692901609138</v>
      </c>
      <c r="EC40" s="53">
        <f t="shared" si="261"/>
        <v>20031.681752805627</v>
      </c>
      <c r="ED40" s="53">
        <f t="shared" si="262"/>
        <v>19817.320218114251</v>
      </c>
      <c r="EE40" s="53">
        <f t="shared" si="263"/>
        <v>17884.485528689136</v>
      </c>
      <c r="EF40" s="53">
        <f t="shared" si="264"/>
        <v>18493.660174651835</v>
      </c>
      <c r="EG40" s="53">
        <f t="shared" si="265"/>
        <v>19394.527169110224</v>
      </c>
      <c r="EH40" s="53">
        <f t="shared" si="266"/>
        <v>19375.1380352454</v>
      </c>
      <c r="EI40" s="53">
        <f t="shared" si="267"/>
        <v>19391.056641569707</v>
      </c>
      <c r="EJ40" s="53">
        <f t="shared" si="268"/>
        <v>20982.957557751939</v>
      </c>
      <c r="EK40" s="53">
        <f t="shared" si="269"/>
        <v>20023.853479519377</v>
      </c>
      <c r="EL40" s="53">
        <f t="shared" si="270"/>
        <v>20624.864628322986</v>
      </c>
      <c r="EM40" s="53">
        <f t="shared" si="271"/>
        <v>20632.692901609138</v>
      </c>
      <c r="EN40" s="53">
        <f t="shared" si="272"/>
        <v>20632.692901609138</v>
      </c>
      <c r="EO40" s="53">
        <f t="shared" si="273"/>
        <v>20031.681752805627</v>
      </c>
      <c r="EP40" s="53">
        <f t="shared" si="274"/>
        <v>19817.320218114251</v>
      </c>
      <c r="EQ40" s="53">
        <f t="shared" si="275"/>
        <v>17884.485528689136</v>
      </c>
      <c r="ER40" s="53">
        <f t="shared" si="276"/>
        <v>18493.660174651835</v>
      </c>
      <c r="ES40" s="53">
        <f t="shared" si="277"/>
        <v>19394.527169110224</v>
      </c>
      <c r="ET40" s="53">
        <f t="shared" si="278"/>
        <v>19375.1380352454</v>
      </c>
      <c r="EU40" s="53">
        <f t="shared" si="279"/>
        <v>19391.056641569707</v>
      </c>
      <c r="EV40" s="53">
        <f t="shared" si="280"/>
        <v>20982.957557751939</v>
      </c>
      <c r="EW40" s="53">
        <f t="shared" si="281"/>
        <v>20023.853479519377</v>
      </c>
      <c r="EX40" s="53">
        <f t="shared" si="282"/>
        <v>20624.864628322986</v>
      </c>
      <c r="EY40" s="53">
        <f t="shared" si="283"/>
        <v>20632.692901609138</v>
      </c>
      <c r="EZ40" s="53">
        <f t="shared" si="284"/>
        <v>20632.692901609138</v>
      </c>
      <c r="FA40" s="53">
        <f t="shared" si="285"/>
        <v>20031.681752805627</v>
      </c>
      <c r="FB40" s="53">
        <f t="shared" si="286"/>
        <v>19817.320218114251</v>
      </c>
      <c r="FC40" s="53">
        <f t="shared" si="287"/>
        <v>17884.485528689136</v>
      </c>
      <c r="FD40" s="53">
        <f t="shared" si="288"/>
        <v>18493.660174651835</v>
      </c>
      <c r="FE40" s="53">
        <f t="shared" si="289"/>
        <v>19394.527169110224</v>
      </c>
      <c r="FF40" s="53">
        <f t="shared" si="290"/>
        <v>19375.1380352454</v>
      </c>
      <c r="FG40" s="53">
        <f t="shared" si="291"/>
        <v>19391.056641569707</v>
      </c>
      <c r="FH40" s="53">
        <f t="shared" si="292"/>
        <v>20982.957557751939</v>
      </c>
      <c r="FI40" s="53">
        <f t="shared" si="293"/>
        <v>20023.853479519377</v>
      </c>
      <c r="FJ40" s="53">
        <f t="shared" si="294"/>
        <v>20624.864628322986</v>
      </c>
      <c r="FK40" s="53">
        <f t="shared" si="295"/>
        <v>20632.692901609138</v>
      </c>
      <c r="FL40" s="53">
        <f t="shared" si="296"/>
        <v>20632.692901609138</v>
      </c>
      <c r="FM40" s="53">
        <f t="shared" si="297"/>
        <v>20031.681752805627</v>
      </c>
      <c r="FN40" s="53">
        <f t="shared" si="298"/>
        <v>19817.320218114251</v>
      </c>
      <c r="FP40" s="51">
        <f t="shared" si="299"/>
        <v>38782.113283139413</v>
      </c>
      <c r="FQ40" s="51">
        <f t="shared" si="306"/>
        <v>41965.915115503878</v>
      </c>
      <c r="FR40" s="51">
        <f t="shared" si="307"/>
        <v>40047.706959038755</v>
      </c>
      <c r="FS40" s="51">
        <f t="shared" si="308"/>
        <v>41249.729256645973</v>
      </c>
      <c r="FT40" s="51">
        <f t="shared" si="309"/>
        <v>41265.385803218276</v>
      </c>
      <c r="FU40" s="51">
        <f t="shared" si="310"/>
        <v>41265.385803218276</v>
      </c>
      <c r="FV40" s="51">
        <f t="shared" si="311"/>
        <v>40063.363505611254</v>
      </c>
      <c r="FW40" s="51">
        <f t="shared" si="312"/>
        <v>39634.640436228503</v>
      </c>
      <c r="FX40" s="51">
        <f t="shared" si="313"/>
        <v>35768.971057378272</v>
      </c>
      <c r="FY40" s="51">
        <f t="shared" si="314"/>
        <v>36987.320349303671</v>
      </c>
      <c r="FZ40" s="51">
        <f t="shared" si="315"/>
        <v>38789.054338220449</v>
      </c>
      <c r="GA40" s="51">
        <f t="shared" si="316"/>
        <v>38750.2760704908</v>
      </c>
      <c r="GB40" s="51">
        <f t="shared" si="317"/>
        <v>38782.113283139413</v>
      </c>
      <c r="GC40" s="51">
        <f t="shared" si="318"/>
        <v>41965.915115503878</v>
      </c>
      <c r="GD40" s="51">
        <f t="shared" si="319"/>
        <v>40047.706959038755</v>
      </c>
      <c r="GE40" s="51">
        <f t="shared" si="320"/>
        <v>41249.729256645973</v>
      </c>
      <c r="GF40" s="51">
        <f t="shared" si="321"/>
        <v>41265.385803218276</v>
      </c>
      <c r="GG40" s="51">
        <f t="shared" si="322"/>
        <v>41265.385803218276</v>
      </c>
      <c r="GH40" s="51">
        <f t="shared" si="323"/>
        <v>40063.363505611254</v>
      </c>
      <c r="GI40" s="51">
        <f t="shared" si="324"/>
        <v>39634.640436228503</v>
      </c>
      <c r="GJ40" s="51">
        <f t="shared" si="325"/>
        <v>35768.971057378272</v>
      </c>
      <c r="GK40" s="51">
        <f t="shared" si="326"/>
        <v>36987.320349303671</v>
      </c>
      <c r="GL40" s="51">
        <f t="shared" si="327"/>
        <v>38789.054338220449</v>
      </c>
      <c r="GM40" s="51">
        <f t="shared" si="328"/>
        <v>38750.2760704908</v>
      </c>
      <c r="GN40" s="51">
        <f t="shared" si="329"/>
        <v>38782.113283139413</v>
      </c>
      <c r="GO40" s="51">
        <f t="shared" si="330"/>
        <v>41965.915115503878</v>
      </c>
      <c r="GP40" s="51">
        <f t="shared" si="331"/>
        <v>40047.706959038755</v>
      </c>
      <c r="GQ40" s="51">
        <f t="shared" si="332"/>
        <v>41249.729256645973</v>
      </c>
      <c r="GR40" s="51">
        <f t="shared" si="333"/>
        <v>41265.385803218276</v>
      </c>
      <c r="GS40" s="51">
        <f t="shared" si="334"/>
        <v>41265.385803218276</v>
      </c>
      <c r="GT40" s="51">
        <f t="shared" si="335"/>
        <v>40063.363505611254</v>
      </c>
      <c r="GU40" s="51">
        <f t="shared" si="336"/>
        <v>39634.640436228503</v>
      </c>
      <c r="GV40" s="51">
        <f t="shared" si="337"/>
        <v>35768.971057378272</v>
      </c>
      <c r="GW40" s="51">
        <f t="shared" si="338"/>
        <v>36987.320349303671</v>
      </c>
      <c r="GX40" s="51">
        <f t="shared" si="339"/>
        <v>38789.054338220449</v>
      </c>
      <c r="GY40" s="51">
        <f t="shared" si="340"/>
        <v>38750.2760704908</v>
      </c>
      <c r="GZ40" s="51">
        <f t="shared" si="341"/>
        <v>38782.113283139413</v>
      </c>
      <c r="HA40" s="51">
        <f t="shared" si="342"/>
        <v>41965.915115503878</v>
      </c>
      <c r="HB40" s="51">
        <f t="shared" si="343"/>
        <v>40047.706959038755</v>
      </c>
      <c r="HC40" s="51">
        <f t="shared" si="344"/>
        <v>41249.729256645973</v>
      </c>
      <c r="HD40" s="51">
        <f t="shared" si="345"/>
        <v>41265.385803218276</v>
      </c>
      <c r="HE40" s="51">
        <f t="shared" si="346"/>
        <v>41265.385803218276</v>
      </c>
      <c r="HF40" s="51">
        <f t="shared" si="347"/>
        <v>40063.363505611254</v>
      </c>
      <c r="HG40" s="51">
        <f t="shared" si="348"/>
        <v>39634.640436228503</v>
      </c>
      <c r="HH40" s="51">
        <f t="shared" si="349"/>
        <v>35768.971057378272</v>
      </c>
      <c r="HI40" s="51">
        <f t="shared" si="350"/>
        <v>36987.320349303671</v>
      </c>
      <c r="HJ40" s="51">
        <f t="shared" si="351"/>
        <v>38789.054338220449</v>
      </c>
      <c r="HK40" s="51">
        <f t="shared" si="352"/>
        <v>38750.2760704908</v>
      </c>
      <c r="HL40" s="51">
        <f t="shared" si="353"/>
        <v>38782.113283139413</v>
      </c>
      <c r="HM40" s="51">
        <f t="shared" si="354"/>
        <v>41965.915115503878</v>
      </c>
      <c r="HN40" s="51">
        <f t="shared" si="355"/>
        <v>40047.706959038755</v>
      </c>
      <c r="HO40" s="51">
        <f t="shared" si="356"/>
        <v>41249.729256645973</v>
      </c>
      <c r="HP40" s="51">
        <f t="shared" si="357"/>
        <v>41265.385803218276</v>
      </c>
      <c r="HQ40" s="51">
        <f t="shared" si="358"/>
        <v>41265.385803218276</v>
      </c>
      <c r="HR40" s="51">
        <f t="shared" si="359"/>
        <v>40063.363505611254</v>
      </c>
      <c r="HS40" s="51">
        <f t="shared" si="360"/>
        <v>39634.640436228503</v>
      </c>
      <c r="HT40" s="51">
        <f t="shared" si="361"/>
        <v>35768.971057378272</v>
      </c>
      <c r="HU40" s="51">
        <f t="shared" si="362"/>
        <v>36987.320349303671</v>
      </c>
      <c r="HV40" s="51">
        <f t="shared" si="363"/>
        <v>38789.054338220449</v>
      </c>
      <c r="HW40" s="51">
        <f t="shared" si="364"/>
        <v>38750.2760704908</v>
      </c>
      <c r="HX40" s="51">
        <f t="shared" si="365"/>
        <v>38782.113283139413</v>
      </c>
      <c r="HY40" s="51">
        <f t="shared" si="366"/>
        <v>41965.915115503878</v>
      </c>
      <c r="HZ40" s="51">
        <f t="shared" si="367"/>
        <v>40047.706959038755</v>
      </c>
      <c r="IA40" s="51">
        <f t="shared" si="368"/>
        <v>41249.729256645973</v>
      </c>
      <c r="IB40" s="51">
        <f t="shared" si="305"/>
        <v>41265.385803218276</v>
      </c>
      <c r="IC40" s="51">
        <f t="shared" si="369"/>
        <v>41265.385803218276</v>
      </c>
      <c r="ID40" s="51">
        <f t="shared" si="370"/>
        <v>40063.363505611254</v>
      </c>
      <c r="IE40" s="51">
        <f t="shared" si="371"/>
        <v>39634.640436228503</v>
      </c>
      <c r="IF40" s="51">
        <f t="shared" si="372"/>
        <v>35768.971057378272</v>
      </c>
      <c r="IG40" s="51">
        <f t="shared" si="373"/>
        <v>36987.320349303671</v>
      </c>
      <c r="IH40" s="51">
        <f t="shared" si="374"/>
        <v>38789.054338220449</v>
      </c>
      <c r="II40" s="51">
        <f t="shared" si="375"/>
        <v>38750.2760704908</v>
      </c>
      <c r="IJ40" s="51">
        <f t="shared" si="376"/>
        <v>38782.113283139413</v>
      </c>
      <c r="IK40" s="51">
        <f t="shared" si="377"/>
        <v>41965.915115503878</v>
      </c>
      <c r="IL40" s="51">
        <f t="shared" si="378"/>
        <v>40047.706959038755</v>
      </c>
      <c r="IM40" s="51">
        <f t="shared" si="379"/>
        <v>41249.729256645973</v>
      </c>
      <c r="IN40" s="51">
        <f t="shared" si="380"/>
        <v>41265.385803218276</v>
      </c>
      <c r="IO40" s="51">
        <f t="shared" si="381"/>
        <v>41265.385803218276</v>
      </c>
      <c r="IP40" s="51">
        <f t="shared" si="382"/>
        <v>40063.363505611254</v>
      </c>
      <c r="IQ40" s="51">
        <f t="shared" si="383"/>
        <v>39634.640436228503</v>
      </c>
      <c r="IS40" s="51">
        <f t="shared" si="300"/>
        <v>474569.86197799747</v>
      </c>
      <c r="IT40" s="51">
        <f t="shared" si="300"/>
        <v>474569.86197799747</v>
      </c>
      <c r="IU40" s="51">
        <f t="shared" si="300"/>
        <v>474569.86197799747</v>
      </c>
      <c r="IV40" s="51">
        <f t="shared" si="300"/>
        <v>474569.86197799747</v>
      </c>
      <c r="IW40" s="51">
        <f t="shared" si="300"/>
        <v>474569.86197799747</v>
      </c>
      <c r="IX40" s="51">
        <f t="shared" si="300"/>
        <v>474569.86197799747</v>
      </c>
      <c r="IZ40" s="111">
        <f t="shared" si="301"/>
        <v>0</v>
      </c>
      <c r="JA40" s="111">
        <f t="shared" si="5"/>
        <v>0</v>
      </c>
      <c r="JB40" s="111">
        <f t="shared" si="6"/>
        <v>0</v>
      </c>
      <c r="JC40" s="111">
        <f t="shared" si="7"/>
        <v>0</v>
      </c>
      <c r="JD40" s="111">
        <f t="shared" si="8"/>
        <v>0</v>
      </c>
      <c r="JE40" s="111">
        <f t="shared" si="9"/>
        <v>0</v>
      </c>
      <c r="JF40" s="111">
        <f t="shared" si="10"/>
        <v>0</v>
      </c>
      <c r="JG40" s="111">
        <f t="shared" si="11"/>
        <v>0</v>
      </c>
      <c r="JH40" s="111">
        <f t="shared" si="12"/>
        <v>0</v>
      </c>
      <c r="JI40" s="111">
        <f t="shared" si="13"/>
        <v>0</v>
      </c>
      <c r="JJ40" s="111">
        <f t="shared" si="14"/>
        <v>0</v>
      </c>
      <c r="JK40" s="111">
        <f t="shared" si="15"/>
        <v>0</v>
      </c>
      <c r="JL40" s="111">
        <f t="shared" si="16"/>
        <v>0</v>
      </c>
      <c r="JM40" s="111">
        <f t="shared" si="17"/>
        <v>0</v>
      </c>
      <c r="JN40" s="111">
        <f t="shared" si="18"/>
        <v>0</v>
      </c>
      <c r="JO40" s="111">
        <f t="shared" si="19"/>
        <v>0</v>
      </c>
      <c r="JP40" s="111">
        <f t="shared" si="20"/>
        <v>0</v>
      </c>
      <c r="JQ40" s="111">
        <f t="shared" si="21"/>
        <v>0</v>
      </c>
      <c r="JR40" s="111">
        <f t="shared" si="22"/>
        <v>0</v>
      </c>
      <c r="JS40" s="111">
        <f t="shared" si="23"/>
        <v>0</v>
      </c>
      <c r="JT40" s="111">
        <f t="shared" si="24"/>
        <v>0</v>
      </c>
      <c r="JU40" s="111">
        <f t="shared" si="25"/>
        <v>0</v>
      </c>
      <c r="JV40" s="111">
        <f t="shared" si="26"/>
        <v>0</v>
      </c>
      <c r="JW40" s="111">
        <f t="shared" si="27"/>
        <v>0</v>
      </c>
      <c r="JX40" s="111">
        <f t="shared" si="28"/>
        <v>0</v>
      </c>
      <c r="JY40" s="111">
        <f t="shared" si="29"/>
        <v>0</v>
      </c>
      <c r="JZ40" s="111">
        <f t="shared" si="30"/>
        <v>0</v>
      </c>
      <c r="KA40" s="111">
        <f t="shared" si="31"/>
        <v>0</v>
      </c>
      <c r="KB40" s="111">
        <f t="shared" si="32"/>
        <v>0</v>
      </c>
      <c r="KC40" s="111">
        <f t="shared" si="33"/>
        <v>0</v>
      </c>
      <c r="KD40" s="111">
        <f t="shared" si="34"/>
        <v>0</v>
      </c>
      <c r="KE40" s="111">
        <f t="shared" si="35"/>
        <v>0</v>
      </c>
      <c r="KF40" s="111">
        <f t="shared" si="36"/>
        <v>0</v>
      </c>
      <c r="KG40" s="111">
        <f t="shared" si="37"/>
        <v>0</v>
      </c>
      <c r="KH40" s="111">
        <f t="shared" si="38"/>
        <v>0</v>
      </c>
      <c r="KI40" s="111">
        <f t="shared" si="39"/>
        <v>0</v>
      </c>
      <c r="KJ40" s="111">
        <f t="shared" si="40"/>
        <v>0</v>
      </c>
      <c r="KK40" s="111">
        <f t="shared" si="41"/>
        <v>0</v>
      </c>
      <c r="KL40" s="111">
        <f t="shared" si="42"/>
        <v>0</v>
      </c>
      <c r="KM40" s="111">
        <f t="shared" si="43"/>
        <v>0</v>
      </c>
      <c r="KN40" s="111">
        <f t="shared" si="44"/>
        <v>0</v>
      </c>
      <c r="KO40" s="111">
        <f t="shared" si="45"/>
        <v>0</v>
      </c>
      <c r="KP40" s="111">
        <f t="shared" si="46"/>
        <v>0</v>
      </c>
      <c r="KQ40" s="111">
        <f t="shared" si="47"/>
        <v>0</v>
      </c>
      <c r="KR40" s="111">
        <f t="shared" si="48"/>
        <v>0</v>
      </c>
      <c r="KS40" s="111">
        <f t="shared" si="49"/>
        <v>0</v>
      </c>
      <c r="KT40" s="111">
        <f t="shared" si="50"/>
        <v>0</v>
      </c>
      <c r="KU40" s="111">
        <f t="shared" si="51"/>
        <v>0</v>
      </c>
      <c r="KV40" s="111">
        <f t="shared" si="52"/>
        <v>0</v>
      </c>
      <c r="KW40" s="111">
        <f t="shared" si="53"/>
        <v>0</v>
      </c>
      <c r="KX40" s="111">
        <f t="shared" si="54"/>
        <v>0</v>
      </c>
      <c r="KY40" s="111">
        <f t="shared" si="55"/>
        <v>0</v>
      </c>
      <c r="KZ40" s="111">
        <f t="shared" si="56"/>
        <v>0</v>
      </c>
      <c r="LA40" s="111">
        <f t="shared" si="57"/>
        <v>0</v>
      </c>
      <c r="LB40" s="111">
        <f t="shared" si="58"/>
        <v>0</v>
      </c>
      <c r="LC40" s="111">
        <f t="shared" si="59"/>
        <v>0</v>
      </c>
      <c r="LD40" s="111">
        <f t="shared" si="60"/>
        <v>0</v>
      </c>
      <c r="LE40" s="111">
        <f t="shared" si="61"/>
        <v>0</v>
      </c>
      <c r="LF40" s="111">
        <f t="shared" si="62"/>
        <v>0</v>
      </c>
      <c r="LG40" s="111">
        <f t="shared" si="63"/>
        <v>0</v>
      </c>
      <c r="LH40" s="111">
        <f t="shared" si="64"/>
        <v>0</v>
      </c>
      <c r="LI40" s="111">
        <f t="shared" si="65"/>
        <v>0</v>
      </c>
      <c r="LJ40" s="111">
        <f t="shared" si="66"/>
        <v>0</v>
      </c>
      <c r="LK40" s="111">
        <f t="shared" si="67"/>
        <v>0</v>
      </c>
      <c r="LL40" s="111">
        <f t="shared" si="68"/>
        <v>0</v>
      </c>
      <c r="LM40" s="111">
        <f t="shared" si="69"/>
        <v>0</v>
      </c>
      <c r="LN40" s="111">
        <f t="shared" si="70"/>
        <v>0</v>
      </c>
      <c r="LO40" s="111">
        <f t="shared" si="71"/>
        <v>0</v>
      </c>
      <c r="LP40" s="111">
        <f t="shared" si="72"/>
        <v>0</v>
      </c>
      <c r="LQ40" s="111">
        <f t="shared" si="73"/>
        <v>0</v>
      </c>
      <c r="LR40" s="111">
        <f t="shared" si="74"/>
        <v>0</v>
      </c>
      <c r="LS40" s="111">
        <f t="shared" si="75"/>
        <v>0</v>
      </c>
      <c r="LT40" s="111">
        <f t="shared" si="76"/>
        <v>0</v>
      </c>
      <c r="LU40" s="111">
        <f t="shared" si="77"/>
        <v>0</v>
      </c>
      <c r="LV40" s="111">
        <f t="shared" si="78"/>
        <v>0</v>
      </c>
      <c r="LW40" s="111">
        <f t="shared" si="79"/>
        <v>0</v>
      </c>
      <c r="LX40" s="111">
        <f t="shared" si="80"/>
        <v>0</v>
      </c>
      <c r="LY40" s="111">
        <f t="shared" si="81"/>
        <v>0</v>
      </c>
      <c r="LZ40" s="111">
        <f t="shared" si="82"/>
        <v>0</v>
      </c>
      <c r="MA40" s="111">
        <f t="shared" si="83"/>
        <v>0</v>
      </c>
      <c r="MD40" s="111"/>
      <c r="ME40" s="111">
        <f t="shared" si="302"/>
        <v>0</v>
      </c>
      <c r="MF40" s="111">
        <f t="shared" si="84"/>
        <v>0</v>
      </c>
      <c r="MG40" s="111">
        <f t="shared" si="85"/>
        <v>0</v>
      </c>
      <c r="MH40" s="111">
        <f t="shared" si="86"/>
        <v>0</v>
      </c>
      <c r="MI40" s="111">
        <f t="shared" si="87"/>
        <v>0</v>
      </c>
      <c r="MJ40" s="111">
        <f t="shared" si="88"/>
        <v>0</v>
      </c>
      <c r="MK40" s="111">
        <f t="shared" si="89"/>
        <v>0</v>
      </c>
      <c r="ML40" s="111">
        <f t="shared" si="90"/>
        <v>0</v>
      </c>
      <c r="MM40" s="111">
        <f t="shared" si="91"/>
        <v>0</v>
      </c>
      <c r="MN40" s="111">
        <f t="shared" si="92"/>
        <v>0</v>
      </c>
      <c r="MO40" s="111">
        <f t="shared" si="93"/>
        <v>0</v>
      </c>
      <c r="MP40" s="111">
        <f t="shared" si="94"/>
        <v>0</v>
      </c>
      <c r="MQ40" s="111">
        <f t="shared" si="95"/>
        <v>0</v>
      </c>
      <c r="MR40" s="111">
        <f t="shared" si="96"/>
        <v>0</v>
      </c>
      <c r="MS40" s="111">
        <f t="shared" si="97"/>
        <v>0</v>
      </c>
      <c r="MT40" s="111">
        <f t="shared" si="98"/>
        <v>0</v>
      </c>
      <c r="MU40" s="111">
        <f t="shared" si="99"/>
        <v>0</v>
      </c>
      <c r="MV40" s="111">
        <f t="shared" si="100"/>
        <v>0</v>
      </c>
      <c r="MW40" s="111">
        <f t="shared" si="101"/>
        <v>0</v>
      </c>
      <c r="MX40" s="111">
        <f t="shared" si="102"/>
        <v>0</v>
      </c>
      <c r="MY40" s="111">
        <f t="shared" si="103"/>
        <v>0</v>
      </c>
      <c r="MZ40" s="111">
        <f t="shared" si="104"/>
        <v>0</v>
      </c>
      <c r="NA40" s="111">
        <f t="shared" si="105"/>
        <v>0</v>
      </c>
      <c r="NB40" s="111">
        <f t="shared" si="106"/>
        <v>0</v>
      </c>
      <c r="NC40" s="111">
        <f t="shared" si="107"/>
        <v>0</v>
      </c>
      <c r="ND40" s="111">
        <f t="shared" si="108"/>
        <v>0</v>
      </c>
      <c r="NE40" s="111">
        <f t="shared" si="109"/>
        <v>0</v>
      </c>
      <c r="NF40" s="111">
        <f t="shared" si="110"/>
        <v>0</v>
      </c>
      <c r="NG40" s="111">
        <f t="shared" si="111"/>
        <v>0</v>
      </c>
      <c r="NH40" s="111">
        <f t="shared" si="112"/>
        <v>0</v>
      </c>
      <c r="NI40" s="111">
        <f t="shared" si="113"/>
        <v>0</v>
      </c>
      <c r="NJ40" s="111">
        <f t="shared" si="114"/>
        <v>0</v>
      </c>
      <c r="NK40" s="111">
        <f t="shared" si="115"/>
        <v>0</v>
      </c>
      <c r="NL40" s="111">
        <f t="shared" si="116"/>
        <v>0</v>
      </c>
      <c r="NM40" s="111">
        <f t="shared" si="117"/>
        <v>0</v>
      </c>
      <c r="NN40" s="111">
        <f t="shared" si="118"/>
        <v>0</v>
      </c>
      <c r="NO40" s="111">
        <f t="shared" si="119"/>
        <v>0</v>
      </c>
      <c r="NP40" s="111">
        <f t="shared" si="120"/>
        <v>0</v>
      </c>
      <c r="NQ40" s="111">
        <f t="shared" si="121"/>
        <v>0</v>
      </c>
      <c r="NR40" s="111">
        <f t="shared" si="122"/>
        <v>0</v>
      </c>
      <c r="NS40" s="111">
        <f t="shared" si="123"/>
        <v>0</v>
      </c>
      <c r="NT40" s="111">
        <f t="shared" si="124"/>
        <v>0</v>
      </c>
      <c r="NU40" s="111">
        <f t="shared" si="125"/>
        <v>0</v>
      </c>
      <c r="NV40" s="111">
        <f t="shared" si="126"/>
        <v>0</v>
      </c>
      <c r="NW40" s="111">
        <f t="shared" si="127"/>
        <v>0</v>
      </c>
      <c r="NX40" s="111">
        <f t="shared" si="128"/>
        <v>0</v>
      </c>
      <c r="NY40" s="111">
        <f t="shared" si="129"/>
        <v>0</v>
      </c>
      <c r="NZ40" s="111">
        <f t="shared" si="130"/>
        <v>0</v>
      </c>
      <c r="OA40" s="111">
        <f t="shared" si="131"/>
        <v>0</v>
      </c>
      <c r="OB40" s="111">
        <f t="shared" si="132"/>
        <v>0</v>
      </c>
      <c r="OC40" s="111">
        <f t="shared" si="133"/>
        <v>0</v>
      </c>
      <c r="OD40" s="111">
        <f t="shared" si="134"/>
        <v>0</v>
      </c>
      <c r="OE40" s="111">
        <f t="shared" si="135"/>
        <v>0</v>
      </c>
      <c r="OF40" s="111">
        <f t="shared" si="136"/>
        <v>0</v>
      </c>
      <c r="OG40" s="111">
        <f t="shared" si="137"/>
        <v>0</v>
      </c>
      <c r="OH40" s="111">
        <f t="shared" si="138"/>
        <v>0</v>
      </c>
      <c r="OI40" s="111">
        <f t="shared" si="139"/>
        <v>0</v>
      </c>
      <c r="OJ40" s="111">
        <f t="shared" si="140"/>
        <v>0</v>
      </c>
      <c r="OK40" s="111">
        <f t="shared" si="141"/>
        <v>0</v>
      </c>
      <c r="OL40" s="111">
        <f t="shared" si="142"/>
        <v>0</v>
      </c>
      <c r="OM40" s="111">
        <f t="shared" si="143"/>
        <v>0</v>
      </c>
      <c r="ON40" s="111">
        <f t="shared" si="144"/>
        <v>0</v>
      </c>
      <c r="OO40" s="111">
        <f t="shared" si="145"/>
        <v>0</v>
      </c>
      <c r="OP40" s="111">
        <f t="shared" si="146"/>
        <v>0</v>
      </c>
      <c r="OQ40" s="111">
        <f t="shared" si="147"/>
        <v>0</v>
      </c>
      <c r="OR40" s="111">
        <f t="shared" si="148"/>
        <v>0</v>
      </c>
      <c r="OS40" s="111">
        <f t="shared" si="149"/>
        <v>0</v>
      </c>
      <c r="OT40" s="111">
        <f t="shared" si="150"/>
        <v>0</v>
      </c>
      <c r="OU40" s="111">
        <f t="shared" si="151"/>
        <v>0</v>
      </c>
      <c r="OV40" s="111">
        <f t="shared" si="152"/>
        <v>0</v>
      </c>
      <c r="OW40" s="111">
        <f t="shared" si="153"/>
        <v>0</v>
      </c>
      <c r="OX40" s="111">
        <f t="shared" si="154"/>
        <v>0</v>
      </c>
      <c r="OY40" s="111"/>
      <c r="PA40" s="51">
        <f t="shared" si="303"/>
        <v>41965.915115503878</v>
      </c>
      <c r="PB40" s="51">
        <f t="shared" si="155"/>
        <v>40047.706959038755</v>
      </c>
      <c r="PC40" s="51">
        <f t="shared" si="156"/>
        <v>41249.729256645973</v>
      </c>
      <c r="PD40" s="51">
        <f t="shared" si="157"/>
        <v>41265.385803218276</v>
      </c>
      <c r="PE40" s="51">
        <f t="shared" si="158"/>
        <v>41265.385803218276</v>
      </c>
      <c r="PF40" s="51">
        <f t="shared" si="159"/>
        <v>40063.363505611254</v>
      </c>
      <c r="PG40" s="51">
        <f t="shared" si="160"/>
        <v>39634.640436228503</v>
      </c>
      <c r="PH40" s="51">
        <f t="shared" si="161"/>
        <v>35768.971057378272</v>
      </c>
      <c r="PI40" s="51">
        <f t="shared" si="162"/>
        <v>36987.320349303671</v>
      </c>
      <c r="PJ40" s="51">
        <f t="shared" si="163"/>
        <v>38789.054338220449</v>
      </c>
      <c r="PK40" s="51">
        <f t="shared" si="164"/>
        <v>38750.2760704908</v>
      </c>
      <c r="PL40" s="51">
        <f t="shared" si="165"/>
        <v>38782.113283139413</v>
      </c>
      <c r="PM40" s="51">
        <f t="shared" si="166"/>
        <v>41965.915115503878</v>
      </c>
      <c r="PN40" s="51">
        <f t="shared" si="167"/>
        <v>40047.706959038755</v>
      </c>
      <c r="PO40" s="51">
        <f t="shared" si="168"/>
        <v>41249.729256645973</v>
      </c>
      <c r="PP40" s="51">
        <f t="shared" si="169"/>
        <v>41265.385803218276</v>
      </c>
      <c r="PQ40" s="51">
        <f t="shared" si="170"/>
        <v>41265.385803218276</v>
      </c>
      <c r="PR40" s="51">
        <f t="shared" si="171"/>
        <v>40063.363505611254</v>
      </c>
      <c r="PS40" s="51">
        <f t="shared" si="172"/>
        <v>39634.640436228503</v>
      </c>
      <c r="PT40" s="51">
        <f t="shared" si="173"/>
        <v>35768.971057378272</v>
      </c>
      <c r="PU40" s="51">
        <f t="shared" si="174"/>
        <v>36987.320349303671</v>
      </c>
      <c r="PV40" s="51">
        <f t="shared" si="175"/>
        <v>38789.054338220449</v>
      </c>
      <c r="PW40" s="51">
        <f t="shared" si="176"/>
        <v>38750.2760704908</v>
      </c>
      <c r="PX40" s="51">
        <f t="shared" si="177"/>
        <v>38782.113283139413</v>
      </c>
      <c r="PY40" s="51">
        <f t="shared" si="178"/>
        <v>41965.915115503878</v>
      </c>
      <c r="PZ40" s="51">
        <f t="shared" si="179"/>
        <v>40047.706959038755</v>
      </c>
      <c r="QA40" s="51">
        <f t="shared" si="180"/>
        <v>41249.729256645973</v>
      </c>
      <c r="QB40" s="51">
        <f t="shared" si="181"/>
        <v>41265.385803218276</v>
      </c>
      <c r="QC40" s="51">
        <f t="shared" si="182"/>
        <v>41265.385803218276</v>
      </c>
      <c r="QD40" s="51">
        <f t="shared" si="183"/>
        <v>40063.363505611254</v>
      </c>
      <c r="QE40" s="51">
        <f t="shared" si="184"/>
        <v>39634.640436228503</v>
      </c>
      <c r="QF40" s="51">
        <f t="shared" si="185"/>
        <v>35768.971057378272</v>
      </c>
      <c r="QG40" s="51">
        <f t="shared" si="186"/>
        <v>36987.320349303671</v>
      </c>
      <c r="QH40" s="51">
        <f t="shared" si="187"/>
        <v>38789.054338220449</v>
      </c>
      <c r="QI40" s="51">
        <f t="shared" si="188"/>
        <v>38750.2760704908</v>
      </c>
      <c r="QJ40" s="51">
        <f t="shared" si="189"/>
        <v>38782.113283139413</v>
      </c>
      <c r="QK40" s="51">
        <f t="shared" si="190"/>
        <v>41965.915115503878</v>
      </c>
      <c r="QL40" s="51">
        <f t="shared" si="191"/>
        <v>40047.706959038755</v>
      </c>
      <c r="QM40" s="51">
        <f t="shared" si="192"/>
        <v>41249.729256645973</v>
      </c>
      <c r="QN40" s="51">
        <f t="shared" si="193"/>
        <v>41265.385803218276</v>
      </c>
      <c r="QO40" s="51">
        <f t="shared" si="194"/>
        <v>41265.385803218276</v>
      </c>
      <c r="QP40" s="51">
        <f t="shared" si="195"/>
        <v>40063.363505611254</v>
      </c>
      <c r="QQ40" s="51">
        <f t="shared" si="196"/>
        <v>39634.640436228503</v>
      </c>
      <c r="QR40" s="51">
        <f t="shared" si="197"/>
        <v>35768.971057378272</v>
      </c>
      <c r="QS40" s="51">
        <f t="shared" si="198"/>
        <v>36987.320349303671</v>
      </c>
      <c r="QT40" s="51">
        <f t="shared" si="199"/>
        <v>38789.054338220449</v>
      </c>
      <c r="QU40" s="51">
        <f t="shared" si="200"/>
        <v>38750.2760704908</v>
      </c>
      <c r="QV40" s="51">
        <f t="shared" si="201"/>
        <v>38782.113283139413</v>
      </c>
      <c r="QW40" s="51">
        <f t="shared" si="202"/>
        <v>41965.915115503878</v>
      </c>
      <c r="QX40" s="51">
        <f t="shared" si="203"/>
        <v>40047.706959038755</v>
      </c>
      <c r="QY40" s="51">
        <f t="shared" si="204"/>
        <v>41249.729256645973</v>
      </c>
      <c r="QZ40" s="51">
        <f t="shared" si="205"/>
        <v>41265.385803218276</v>
      </c>
      <c r="RA40" s="51">
        <f t="shared" si="206"/>
        <v>41265.385803218276</v>
      </c>
      <c r="RB40" s="51">
        <f t="shared" si="207"/>
        <v>40063.363505611254</v>
      </c>
      <c r="RC40" s="51">
        <f t="shared" si="208"/>
        <v>39634.640436228503</v>
      </c>
      <c r="RD40" s="51">
        <f t="shared" si="209"/>
        <v>35768.971057378272</v>
      </c>
      <c r="RE40" s="51">
        <f t="shared" si="210"/>
        <v>36987.320349303671</v>
      </c>
      <c r="RF40" s="51">
        <f t="shared" si="211"/>
        <v>38789.054338220449</v>
      </c>
      <c r="RG40" s="51">
        <f t="shared" si="212"/>
        <v>38750.2760704908</v>
      </c>
      <c r="RH40" s="51">
        <f t="shared" si="213"/>
        <v>38782.113283139413</v>
      </c>
      <c r="RI40" s="51">
        <f t="shared" si="214"/>
        <v>41965.915115503878</v>
      </c>
      <c r="RJ40" s="51">
        <f t="shared" si="215"/>
        <v>40047.706959038755</v>
      </c>
      <c r="RK40" s="51">
        <f t="shared" si="216"/>
        <v>41249.729256645973</v>
      </c>
      <c r="RL40" s="51">
        <f t="shared" si="217"/>
        <v>41265.385803218276</v>
      </c>
      <c r="RM40" s="51">
        <f t="shared" si="218"/>
        <v>41265.385803218276</v>
      </c>
      <c r="RN40" s="51">
        <f t="shared" si="219"/>
        <v>40063.363505611254</v>
      </c>
      <c r="RO40" s="51">
        <f t="shared" si="220"/>
        <v>39634.640436228503</v>
      </c>
      <c r="RP40" s="51">
        <f t="shared" si="221"/>
        <v>35768.971057378272</v>
      </c>
      <c r="RQ40" s="51">
        <f t="shared" si="222"/>
        <v>36987.320349303671</v>
      </c>
      <c r="RR40" s="51">
        <f t="shared" si="223"/>
        <v>38789.054338220449</v>
      </c>
      <c r="RS40" s="51">
        <f t="shared" si="224"/>
        <v>38750.2760704908</v>
      </c>
      <c r="RT40" s="51">
        <f t="shared" si="225"/>
        <v>38782.113283139413</v>
      </c>
      <c r="RU40" s="51"/>
      <c r="RV40" s="51">
        <f t="shared" si="385"/>
        <v>474569.86197799747</v>
      </c>
      <c r="RW40" s="51">
        <f t="shared" si="385"/>
        <v>474569.86197799747</v>
      </c>
      <c r="RX40" s="51">
        <f t="shared" si="385"/>
        <v>474569.86197799747</v>
      </c>
      <c r="RY40" s="51">
        <f t="shared" si="385"/>
        <v>474569.86197799747</v>
      </c>
      <c r="RZ40" s="51">
        <f t="shared" si="385"/>
        <v>474569.86197799747</v>
      </c>
      <c r="SA40" s="51">
        <f t="shared" si="385"/>
        <v>474569.86197799747</v>
      </c>
    </row>
    <row r="41" spans="1:495" x14ac:dyDescent="0.3">
      <c r="A41" s="1">
        <v>323100</v>
      </c>
      <c r="B41" s="1" t="s">
        <v>213</v>
      </c>
      <c r="C41" s="1" t="s">
        <v>167</v>
      </c>
      <c r="D41" s="44">
        <v>0</v>
      </c>
      <c r="E41" s="1" t="s">
        <v>174</v>
      </c>
      <c r="F41" s="107">
        <f>VLOOKUP(A41,Auxiliar_OPEX_CustosUnit!$A$4:$E$129,COLUMN(Auxiliar_OPEX_CustosUnit!$E$3),0)</f>
        <v>0</v>
      </c>
      <c r="G41" s="107">
        <f>INDEX(Auxiliar_OPEX_Drivers!$B$76:$I$84,MATCH($E41,Auxiliar_OPEX_Drivers!$B$76:$B$84,0),MATCH(YEAR(G$2),Auxiliar_OPEX_Drivers!$B$76:$I$76,0))*$F41</f>
        <v>0</v>
      </c>
      <c r="H41" s="107">
        <f>INDEX(Auxiliar_OPEX_Drivers!$B$76:$I$84,MATCH($E41,Auxiliar_OPEX_Drivers!$B$76:$B$84,0),MATCH(YEAR(H$2),Auxiliar_OPEX_Drivers!$B$76:$I$76,0))*$F41</f>
        <v>0</v>
      </c>
      <c r="I41" s="107">
        <f>INDEX(Auxiliar_OPEX_Drivers!$B$76:$I$84,MATCH($E41,Auxiliar_OPEX_Drivers!$B$76:$B$84,0),MATCH(YEAR(I$2),Auxiliar_OPEX_Drivers!$B$76:$I$76,0))*$F41</f>
        <v>0</v>
      </c>
      <c r="J41" s="107">
        <f>INDEX(Auxiliar_OPEX_Drivers!$B$76:$I$84,MATCH($E41,Auxiliar_OPEX_Drivers!$B$76:$B$84,0),MATCH(YEAR(J$2),Auxiliar_OPEX_Drivers!$B$76:$I$76,0))*$F41</f>
        <v>0</v>
      </c>
      <c r="K41" s="107">
        <f>INDEX(Auxiliar_OPEX_Drivers!$B$76:$I$84,MATCH($E41,Auxiliar_OPEX_Drivers!$B$76:$B$84,0),MATCH(YEAR(K$2),Auxiliar_OPEX_Drivers!$B$76:$I$76,0))*$F41</f>
        <v>0</v>
      </c>
      <c r="L41" s="107">
        <f>INDEX(Auxiliar_OPEX_Drivers!$B$76:$I$84,MATCH($E41,Auxiliar_OPEX_Drivers!$B$76:$B$84,0),MATCH(YEAR(L$2),Auxiliar_OPEX_Drivers!$B$76:$I$76,0))*$F41</f>
        <v>0</v>
      </c>
      <c r="M41" s="107">
        <f>INDEX(Auxiliar_OPEX_Drivers!$B$76:$I$84,MATCH($E41,Auxiliar_OPEX_Drivers!$B$76:$B$84,0),MATCH(YEAR(M$2),Auxiliar_OPEX_Drivers!$B$76:$I$76,0))*$F41</f>
        <v>0</v>
      </c>
      <c r="N41" s="107">
        <f>INDEX(Auxiliar_OPEX_Drivers!$B$76:$I$84,MATCH($E41,Auxiliar_OPEX_Drivers!$B$76:$B$84,0),MATCH(YEAR(N$2),Auxiliar_OPEX_Drivers!$B$76:$I$76,0))*$F41</f>
        <v>0</v>
      </c>
      <c r="O41" s="107">
        <f>INDEX(Auxiliar_OPEX_Drivers!$B$76:$I$84,MATCH($E41,Auxiliar_OPEX_Drivers!$B$76:$B$84,0),MATCH(YEAR(O$2),Auxiliar_OPEX_Drivers!$B$76:$I$76,0))*$F41</f>
        <v>0</v>
      </c>
      <c r="P41" s="107">
        <f>INDEX(Auxiliar_OPEX_Drivers!$B$76:$I$84,MATCH($E41,Auxiliar_OPEX_Drivers!$B$76:$B$84,0),MATCH(YEAR(P$2),Auxiliar_OPEX_Drivers!$B$76:$I$76,0))*$F41</f>
        <v>0</v>
      </c>
      <c r="Q41" s="107">
        <f>INDEX(Auxiliar_OPEX_Drivers!$B$76:$I$84,MATCH($E41,Auxiliar_OPEX_Drivers!$B$76:$B$84,0),MATCH(YEAR(Q$2),Auxiliar_OPEX_Drivers!$B$76:$I$76,0))*$F41</f>
        <v>0</v>
      </c>
      <c r="R41" s="107">
        <f>INDEX(Auxiliar_OPEX_Drivers!$B$76:$I$84,MATCH($E41,Auxiliar_OPEX_Drivers!$B$76:$B$84,0),MATCH(YEAR(R$2),Auxiliar_OPEX_Drivers!$B$76:$I$76,0))*$F41</f>
        <v>0</v>
      </c>
      <c r="S41" s="107">
        <f>INDEX(Auxiliar_OPEX_Drivers!$B$76:$I$84,MATCH($E41,Auxiliar_OPEX_Drivers!$B$76:$B$84,0),MATCH(YEAR(S$2),Auxiliar_OPEX_Drivers!$B$76:$I$76,0))*$F41</f>
        <v>0</v>
      </c>
      <c r="T41" s="107">
        <f>INDEX(Auxiliar_OPEX_Drivers!$B$76:$I$84,MATCH($E41,Auxiliar_OPEX_Drivers!$B$76:$B$84,0),MATCH(YEAR(T$2),Auxiliar_OPEX_Drivers!$B$76:$I$76,0))*$F41</f>
        <v>0</v>
      </c>
      <c r="U41" s="107">
        <f>INDEX(Auxiliar_OPEX_Drivers!$B$76:$I$84,MATCH($E41,Auxiliar_OPEX_Drivers!$B$76:$B$84,0),MATCH(YEAR(U$2),Auxiliar_OPEX_Drivers!$B$76:$I$76,0))*$F41</f>
        <v>0</v>
      </c>
      <c r="V41" s="107">
        <f>INDEX(Auxiliar_OPEX_Drivers!$B$76:$I$84,MATCH($E41,Auxiliar_OPEX_Drivers!$B$76:$B$84,0),MATCH(YEAR(V$2),Auxiliar_OPEX_Drivers!$B$76:$I$76,0))*$F41</f>
        <v>0</v>
      </c>
      <c r="W41" s="107">
        <f>INDEX(Auxiliar_OPEX_Drivers!$B$76:$I$84,MATCH($E41,Auxiliar_OPEX_Drivers!$B$76:$B$84,0),MATCH(YEAR(W$2),Auxiliar_OPEX_Drivers!$B$76:$I$76,0))*$F41</f>
        <v>0</v>
      </c>
      <c r="X41" s="107">
        <f>INDEX(Auxiliar_OPEX_Drivers!$B$76:$I$84,MATCH($E41,Auxiliar_OPEX_Drivers!$B$76:$B$84,0),MATCH(YEAR(X$2),Auxiliar_OPEX_Drivers!$B$76:$I$76,0))*$F41</f>
        <v>0</v>
      </c>
      <c r="Y41" s="107">
        <f>INDEX(Auxiliar_OPEX_Drivers!$B$76:$I$84,MATCH($E41,Auxiliar_OPEX_Drivers!$B$76:$B$84,0),MATCH(YEAR(Y$2),Auxiliar_OPEX_Drivers!$B$76:$I$76,0))*$F41</f>
        <v>0</v>
      </c>
      <c r="Z41" s="107">
        <f>INDEX(Auxiliar_OPEX_Drivers!$B$76:$I$84,MATCH($E41,Auxiliar_OPEX_Drivers!$B$76:$B$84,0),MATCH(YEAR(Z$2),Auxiliar_OPEX_Drivers!$B$76:$I$76,0))*$F41</f>
        <v>0</v>
      </c>
      <c r="AA41" s="107">
        <f>INDEX(Auxiliar_OPEX_Drivers!$B$76:$I$84,MATCH($E41,Auxiliar_OPEX_Drivers!$B$76:$B$84,0),MATCH(YEAR(AA$2),Auxiliar_OPEX_Drivers!$B$76:$I$76,0))*$F41</f>
        <v>0</v>
      </c>
      <c r="AB41" s="107">
        <f>INDEX(Auxiliar_OPEX_Drivers!$B$76:$I$84,MATCH($E41,Auxiliar_OPEX_Drivers!$B$76:$B$84,0),MATCH(YEAR(AB$2),Auxiliar_OPEX_Drivers!$B$76:$I$76,0))*$F41</f>
        <v>0</v>
      </c>
      <c r="AC41" s="107">
        <f>INDEX(Auxiliar_OPEX_Drivers!$B$76:$I$84,MATCH($E41,Auxiliar_OPEX_Drivers!$B$76:$B$84,0),MATCH(YEAR(AC$2),Auxiliar_OPEX_Drivers!$B$76:$I$76,0))*$F41</f>
        <v>0</v>
      </c>
      <c r="AD41" s="107">
        <f>INDEX(Auxiliar_OPEX_Drivers!$B$76:$I$84,MATCH($E41,Auxiliar_OPEX_Drivers!$B$76:$B$84,0),MATCH(YEAR(AD$2),Auxiliar_OPEX_Drivers!$B$76:$I$76,0))*$F41</f>
        <v>0</v>
      </c>
      <c r="AE41" s="107">
        <f>INDEX(Auxiliar_OPEX_Drivers!$B$76:$I$84,MATCH($E41,Auxiliar_OPEX_Drivers!$B$76:$B$84,0),MATCH(YEAR(AE$2),Auxiliar_OPEX_Drivers!$B$76:$I$76,0))*$F41</f>
        <v>0</v>
      </c>
      <c r="AF41" s="107">
        <f>INDEX(Auxiliar_OPEX_Drivers!$B$76:$I$84,MATCH($E41,Auxiliar_OPEX_Drivers!$B$76:$B$84,0),MATCH(YEAR(AF$2),Auxiliar_OPEX_Drivers!$B$76:$I$76,0))*$F41</f>
        <v>0</v>
      </c>
      <c r="AG41" s="107">
        <f>INDEX(Auxiliar_OPEX_Drivers!$B$76:$I$84,MATCH($E41,Auxiliar_OPEX_Drivers!$B$76:$B$84,0),MATCH(YEAR(AG$2),Auxiliar_OPEX_Drivers!$B$76:$I$76,0))*$F41</f>
        <v>0</v>
      </c>
      <c r="AH41" s="107">
        <f>INDEX(Auxiliar_OPEX_Drivers!$B$76:$I$84,MATCH($E41,Auxiliar_OPEX_Drivers!$B$76:$B$84,0),MATCH(YEAR(AH$2),Auxiliar_OPEX_Drivers!$B$76:$I$76,0))*$F41</f>
        <v>0</v>
      </c>
      <c r="AI41" s="107">
        <f>INDEX(Auxiliar_OPEX_Drivers!$B$76:$I$84,MATCH($E41,Auxiliar_OPEX_Drivers!$B$76:$B$84,0),MATCH(YEAR(AI$2),Auxiliar_OPEX_Drivers!$B$76:$I$76,0))*$F41</f>
        <v>0</v>
      </c>
      <c r="AJ41" s="107">
        <f>INDEX(Auxiliar_OPEX_Drivers!$B$76:$I$84,MATCH($E41,Auxiliar_OPEX_Drivers!$B$76:$B$84,0),MATCH(YEAR(AJ$2),Auxiliar_OPEX_Drivers!$B$76:$I$76,0))*$F41</f>
        <v>0</v>
      </c>
      <c r="AK41" s="107">
        <f>INDEX(Auxiliar_OPEX_Drivers!$B$76:$I$84,MATCH($E41,Auxiliar_OPEX_Drivers!$B$76:$B$84,0),MATCH(YEAR(AK$2),Auxiliar_OPEX_Drivers!$B$76:$I$76,0))*$F41</f>
        <v>0</v>
      </c>
      <c r="AL41" s="107">
        <f>INDEX(Auxiliar_OPEX_Drivers!$B$76:$I$84,MATCH($E41,Auxiliar_OPEX_Drivers!$B$76:$B$84,0),MATCH(YEAR(AL$2),Auxiliar_OPEX_Drivers!$B$76:$I$76,0))*$F41</f>
        <v>0</v>
      </c>
      <c r="AM41" s="107">
        <f>INDEX(Auxiliar_OPEX_Drivers!$B$76:$I$84,MATCH($E41,Auxiliar_OPEX_Drivers!$B$76:$B$84,0),MATCH(YEAR(AM$2),Auxiliar_OPEX_Drivers!$B$76:$I$76,0))*$F41</f>
        <v>0</v>
      </c>
      <c r="AN41" s="107">
        <f>INDEX(Auxiliar_OPEX_Drivers!$B$76:$I$84,MATCH($E41,Auxiliar_OPEX_Drivers!$B$76:$B$84,0),MATCH(YEAR(AN$2),Auxiliar_OPEX_Drivers!$B$76:$I$76,0))*$F41</f>
        <v>0</v>
      </c>
      <c r="AO41" s="107">
        <f>INDEX(Auxiliar_OPEX_Drivers!$B$76:$I$84,MATCH($E41,Auxiliar_OPEX_Drivers!$B$76:$B$84,0),MATCH(YEAR(AO$2),Auxiliar_OPEX_Drivers!$B$76:$I$76,0))*$F41</f>
        <v>0</v>
      </c>
      <c r="AP41" s="107">
        <f>INDEX(Auxiliar_OPEX_Drivers!$B$76:$I$84,MATCH($E41,Auxiliar_OPEX_Drivers!$B$76:$B$84,0),MATCH(YEAR(AP$2),Auxiliar_OPEX_Drivers!$B$76:$I$76,0))*$F41</f>
        <v>0</v>
      </c>
      <c r="AQ41" s="107">
        <f>INDEX(Auxiliar_OPEX_Drivers!$B$76:$I$84,MATCH($E41,Auxiliar_OPEX_Drivers!$B$76:$B$84,0),MATCH(YEAR(AQ$2),Auxiliar_OPEX_Drivers!$B$76:$I$76,0))*$F41</f>
        <v>0</v>
      </c>
      <c r="AR41" s="107">
        <f>INDEX(Auxiliar_OPEX_Drivers!$B$76:$I$84,MATCH($E41,Auxiliar_OPEX_Drivers!$B$76:$B$84,0),MATCH(YEAR(AR$2),Auxiliar_OPEX_Drivers!$B$76:$I$76,0))*$F41</f>
        <v>0</v>
      </c>
      <c r="AS41" s="107">
        <f>INDEX(Auxiliar_OPEX_Drivers!$B$76:$I$84,MATCH($E41,Auxiliar_OPEX_Drivers!$B$76:$B$84,0),MATCH(YEAR(AS$2),Auxiliar_OPEX_Drivers!$B$76:$I$76,0))*$F41</f>
        <v>0</v>
      </c>
      <c r="AT41" s="107">
        <f>INDEX(Auxiliar_OPEX_Drivers!$B$76:$I$84,MATCH($E41,Auxiliar_OPEX_Drivers!$B$76:$B$84,0),MATCH(YEAR(AT$2),Auxiliar_OPEX_Drivers!$B$76:$I$76,0))*$F41</f>
        <v>0</v>
      </c>
      <c r="AU41" s="107">
        <f>INDEX(Auxiliar_OPEX_Drivers!$B$76:$I$84,MATCH($E41,Auxiliar_OPEX_Drivers!$B$76:$B$84,0),MATCH(YEAR(AU$2),Auxiliar_OPEX_Drivers!$B$76:$I$76,0))*$F41</f>
        <v>0</v>
      </c>
      <c r="AV41" s="107">
        <f>INDEX(Auxiliar_OPEX_Drivers!$B$76:$I$84,MATCH($E41,Auxiliar_OPEX_Drivers!$B$76:$B$84,0),MATCH(YEAR(AV$2),Auxiliar_OPEX_Drivers!$B$76:$I$76,0))*$F41</f>
        <v>0</v>
      </c>
      <c r="AW41" s="107">
        <f>INDEX(Auxiliar_OPEX_Drivers!$B$76:$I$84,MATCH($E41,Auxiliar_OPEX_Drivers!$B$76:$B$84,0),MATCH(YEAR(AW$2),Auxiliar_OPEX_Drivers!$B$76:$I$76,0))*$F41</f>
        <v>0</v>
      </c>
      <c r="AX41" s="107">
        <f>INDEX(Auxiliar_OPEX_Drivers!$B$76:$I$84,MATCH($E41,Auxiliar_OPEX_Drivers!$B$76:$B$84,0),MATCH(YEAR(AX$2),Auxiliar_OPEX_Drivers!$B$76:$I$76,0))*$F41</f>
        <v>0</v>
      </c>
      <c r="AY41" s="107">
        <f>INDEX(Auxiliar_OPEX_Drivers!$B$76:$I$84,MATCH($E41,Auxiliar_OPEX_Drivers!$B$76:$B$84,0),MATCH(YEAR(AY$2),Auxiliar_OPEX_Drivers!$B$76:$I$76,0))*$F41</f>
        <v>0</v>
      </c>
      <c r="AZ41" s="107">
        <f>INDEX(Auxiliar_OPEX_Drivers!$B$76:$I$84,MATCH($E41,Auxiliar_OPEX_Drivers!$B$76:$B$84,0),MATCH(YEAR(AZ$2),Auxiliar_OPEX_Drivers!$B$76:$I$76,0))*$F41</f>
        <v>0</v>
      </c>
      <c r="BA41" s="107">
        <f>INDEX(Auxiliar_OPEX_Drivers!$B$76:$I$84,MATCH($E41,Auxiliar_OPEX_Drivers!$B$76:$B$84,0),MATCH(YEAR(BA$2),Auxiliar_OPEX_Drivers!$B$76:$I$76,0))*$F41</f>
        <v>0</v>
      </c>
      <c r="BB41" s="107">
        <f>INDEX(Auxiliar_OPEX_Drivers!$B$76:$I$84,MATCH($E41,Auxiliar_OPEX_Drivers!$B$76:$B$84,0),MATCH(YEAR(BB$2),Auxiliar_OPEX_Drivers!$B$76:$I$76,0))*$F41</f>
        <v>0</v>
      </c>
      <c r="BC41" s="107">
        <f>INDEX(Auxiliar_OPEX_Drivers!$B$76:$I$84,MATCH($E41,Auxiliar_OPEX_Drivers!$B$76:$B$84,0),MATCH(YEAR(BC$2),Auxiliar_OPEX_Drivers!$B$76:$I$76,0))*$F41</f>
        <v>0</v>
      </c>
      <c r="BD41" s="107">
        <f>INDEX(Auxiliar_OPEX_Drivers!$B$76:$I$84,MATCH($E41,Auxiliar_OPEX_Drivers!$B$76:$B$84,0),MATCH(YEAR(BD$2),Auxiliar_OPEX_Drivers!$B$76:$I$76,0))*$F41</f>
        <v>0</v>
      </c>
      <c r="BE41" s="107">
        <f>INDEX(Auxiliar_OPEX_Drivers!$B$76:$I$84,MATCH($E41,Auxiliar_OPEX_Drivers!$B$76:$B$84,0),MATCH(YEAR(BE$2),Auxiliar_OPEX_Drivers!$B$76:$I$76,0))*$F41</f>
        <v>0</v>
      </c>
      <c r="BF41" s="107">
        <f>INDEX(Auxiliar_OPEX_Drivers!$B$76:$I$84,MATCH($E41,Auxiliar_OPEX_Drivers!$B$76:$B$84,0),MATCH(YEAR(BF$2),Auxiliar_OPEX_Drivers!$B$76:$I$76,0))*$F41</f>
        <v>0</v>
      </c>
      <c r="BG41" s="107">
        <f>INDEX(Auxiliar_OPEX_Drivers!$B$76:$I$84,MATCH($E41,Auxiliar_OPEX_Drivers!$B$76:$B$84,0),MATCH(YEAR(BG$2),Auxiliar_OPEX_Drivers!$B$76:$I$76,0))*$F41</f>
        <v>0</v>
      </c>
      <c r="BH41" s="107">
        <f>INDEX(Auxiliar_OPEX_Drivers!$B$76:$I$84,MATCH($E41,Auxiliar_OPEX_Drivers!$B$76:$B$84,0),MATCH(YEAR(BH$2),Auxiliar_OPEX_Drivers!$B$76:$I$76,0))*$F41</f>
        <v>0</v>
      </c>
      <c r="BI41" s="107">
        <f>INDEX(Auxiliar_OPEX_Drivers!$B$76:$I$84,MATCH($E41,Auxiliar_OPEX_Drivers!$B$76:$B$84,0),MATCH(YEAR(BI$2),Auxiliar_OPEX_Drivers!$B$76:$I$76,0))*$F41</f>
        <v>0</v>
      </c>
      <c r="BJ41" s="107">
        <f>INDEX(Auxiliar_OPEX_Drivers!$B$76:$I$84,MATCH($E41,Auxiliar_OPEX_Drivers!$B$76:$B$84,0),MATCH(YEAR(BJ$2),Auxiliar_OPEX_Drivers!$B$76:$I$76,0))*$F41</f>
        <v>0</v>
      </c>
      <c r="BK41" s="107">
        <f>INDEX(Auxiliar_OPEX_Drivers!$B$76:$I$84,MATCH($E41,Auxiliar_OPEX_Drivers!$B$76:$B$84,0),MATCH(YEAR(BK$2),Auxiliar_OPEX_Drivers!$B$76:$I$76,0))*$F41</f>
        <v>0</v>
      </c>
      <c r="BL41" s="107">
        <f>INDEX(Auxiliar_OPEX_Drivers!$B$76:$I$84,MATCH($E41,Auxiliar_OPEX_Drivers!$B$76:$B$84,0),MATCH(YEAR(BL$2),Auxiliar_OPEX_Drivers!$B$76:$I$76,0))*$F41</f>
        <v>0</v>
      </c>
      <c r="BM41" s="107">
        <f>INDEX(Auxiliar_OPEX_Drivers!$B$76:$I$84,MATCH($E41,Auxiliar_OPEX_Drivers!$B$76:$B$84,0),MATCH(YEAR(BM$2),Auxiliar_OPEX_Drivers!$B$76:$I$76,0))*$F41</f>
        <v>0</v>
      </c>
      <c r="BN41" s="107">
        <f>INDEX(Auxiliar_OPEX_Drivers!$B$76:$I$84,MATCH($E41,Auxiliar_OPEX_Drivers!$B$76:$B$84,0),MATCH(YEAR(BN$2),Auxiliar_OPEX_Drivers!$B$76:$I$76,0))*$F41</f>
        <v>0</v>
      </c>
      <c r="BO41" s="107">
        <f>INDEX(Auxiliar_OPEX_Drivers!$B$76:$I$84,MATCH($E41,Auxiliar_OPEX_Drivers!$B$76:$B$84,0),MATCH(YEAR(BO$2),Auxiliar_OPEX_Drivers!$B$76:$I$76,0))*$F41</f>
        <v>0</v>
      </c>
      <c r="BP41" s="107">
        <f>INDEX(Auxiliar_OPEX_Drivers!$B$76:$I$84,MATCH($E41,Auxiliar_OPEX_Drivers!$B$76:$B$84,0),MATCH(YEAR(BP$2),Auxiliar_OPEX_Drivers!$B$76:$I$76,0))*$F41</f>
        <v>0</v>
      </c>
      <c r="BQ41" s="107">
        <f>INDEX(Auxiliar_OPEX_Drivers!$B$76:$I$84,MATCH($E41,Auxiliar_OPEX_Drivers!$B$76:$B$84,0),MATCH(YEAR(BQ$2),Auxiliar_OPEX_Drivers!$B$76:$I$76,0))*$F41</f>
        <v>0</v>
      </c>
      <c r="BR41" s="107">
        <f>INDEX(Auxiliar_OPEX_Drivers!$B$76:$I$84,MATCH($E41,Auxiliar_OPEX_Drivers!$B$76:$B$84,0),MATCH(YEAR(BR$2),Auxiliar_OPEX_Drivers!$B$76:$I$76,0))*$F41</f>
        <v>0</v>
      </c>
      <c r="BS41" s="107">
        <f>INDEX(Auxiliar_OPEX_Drivers!$B$76:$I$84,MATCH($E41,Auxiliar_OPEX_Drivers!$B$76:$B$84,0),MATCH(YEAR(BS$2),Auxiliar_OPEX_Drivers!$B$76:$I$76,0))*$F41</f>
        <v>0</v>
      </c>
      <c r="BT41" s="107">
        <f>INDEX(Auxiliar_OPEX_Drivers!$B$76:$I$84,MATCH($E41,Auxiliar_OPEX_Drivers!$B$76:$B$84,0),MATCH(YEAR(BT$2),Auxiliar_OPEX_Drivers!$B$76:$I$76,0))*$F41</f>
        <v>0</v>
      </c>
      <c r="BU41" s="107">
        <f>INDEX(Auxiliar_OPEX_Drivers!$B$76:$I$84,MATCH($E41,Auxiliar_OPEX_Drivers!$B$76:$B$84,0),MATCH(YEAR(BU$2),Auxiliar_OPEX_Drivers!$B$76:$I$76,0))*$F41</f>
        <v>0</v>
      </c>
      <c r="BV41" s="107">
        <f>INDEX(Auxiliar_OPEX_Drivers!$B$76:$I$84,MATCH($E41,Auxiliar_OPEX_Drivers!$B$76:$B$84,0),MATCH(YEAR(BV$2),Auxiliar_OPEX_Drivers!$B$76:$I$76,0))*$F41</f>
        <v>0</v>
      </c>
      <c r="BW41" s="107">
        <f>INDEX(Auxiliar_OPEX_Drivers!$B$76:$I$84,MATCH($E41,Auxiliar_OPEX_Drivers!$B$76:$B$84,0),MATCH(YEAR(BW$2),Auxiliar_OPEX_Drivers!$B$76:$I$76,0))*$F41</f>
        <v>0</v>
      </c>
      <c r="BX41" s="107">
        <f>INDEX(Auxiliar_OPEX_Drivers!$B$76:$I$84,MATCH($E41,Auxiliar_OPEX_Drivers!$B$76:$B$84,0),MATCH(YEAR(BX$2),Auxiliar_OPEX_Drivers!$B$76:$I$76,0))*$F41</f>
        <v>0</v>
      </c>
      <c r="BY41" s="107">
        <f>INDEX(Auxiliar_OPEX_Drivers!$B$76:$I$84,MATCH($E41,Auxiliar_OPEX_Drivers!$B$76:$B$84,0),MATCH(YEAR(BY$2),Auxiliar_OPEX_Drivers!$B$76:$I$76,0))*$F41</f>
        <v>0</v>
      </c>
      <c r="BZ41" s="107">
        <f>INDEX(Auxiliar_OPEX_Drivers!$B$76:$I$84,MATCH($E41,Auxiliar_OPEX_Drivers!$B$76:$B$84,0),MATCH(YEAR(BZ$2),Auxiliar_OPEX_Drivers!$B$76:$I$76,0))*$F41</f>
        <v>0</v>
      </c>
      <c r="CA41" s="107">
        <f>INDEX(Auxiliar_OPEX_Drivers!$B$76:$I$84,MATCH($E41,Auxiliar_OPEX_Drivers!$B$76:$B$84,0),MATCH(YEAR(CA$2),Auxiliar_OPEX_Drivers!$B$76:$I$76,0))*$F41</f>
        <v>0</v>
      </c>
      <c r="CB41" s="107">
        <f>INDEX(Auxiliar_OPEX_Drivers!$B$76:$I$84,MATCH($E41,Auxiliar_OPEX_Drivers!$B$76:$B$84,0),MATCH(YEAR(CB$2),Auxiliar_OPEX_Drivers!$B$76:$I$76,0))*$F41</f>
        <v>0</v>
      </c>
      <c r="CC41" s="107">
        <f>INDEX(Auxiliar_OPEX_Drivers!$B$76:$I$84,MATCH($E41,Auxiliar_OPEX_Drivers!$B$76:$B$84,0),MATCH(YEAR(CC$2),Auxiliar_OPEX_Drivers!$B$76:$I$76,0))*$F41</f>
        <v>0</v>
      </c>
      <c r="CD41" s="107">
        <f>INDEX(Auxiliar_OPEX_Drivers!$B$76:$I$84,MATCH($E41,Auxiliar_OPEX_Drivers!$B$76:$B$84,0),MATCH(YEAR(CD$2),Auxiliar_OPEX_Drivers!$B$76:$I$76,0))*$F41</f>
        <v>0</v>
      </c>
      <c r="CE41" s="107">
        <f>INDEX(Auxiliar_OPEX_Drivers!$B$76:$I$84,MATCH($E41,Auxiliar_OPEX_Drivers!$B$76:$B$84,0),MATCH(YEAR(CE$2),Auxiliar_OPEX_Drivers!$B$76:$I$76,0))*$F41</f>
        <v>0</v>
      </c>
      <c r="CF41" s="107">
        <f>INDEX(Auxiliar_OPEX_Drivers!$B$76:$I$84,MATCH($E41,Auxiliar_OPEX_Drivers!$B$76:$B$84,0),MATCH(YEAR(CF$2),Auxiliar_OPEX_Drivers!$B$76:$I$76,0))*$F41</f>
        <v>0</v>
      </c>
      <c r="CG41" s="107">
        <f>INDEX(Auxiliar_OPEX_Drivers!$B$76:$I$84,MATCH($E41,Auxiliar_OPEX_Drivers!$B$76:$B$84,0),MATCH(YEAR(CG$2),Auxiliar_OPEX_Drivers!$B$76:$I$76,0))*$F41</f>
        <v>0</v>
      </c>
      <c r="CI41" s="51">
        <f>INDEX(Auxiliar_OPEX_CustosUnit!$A$1:$R$129,MATCH(Auxiliar_OPEX_P!$A41,Auxiliar_OPEX_CustosUnit!$A$1:$A$129,0),MATCH(CI$2,Auxiliar_OPEX_CustosUnit!$A$3:$Q$3,0))*(1-DRE_Auxiliar!$A$5)</f>
        <v>0</v>
      </c>
      <c r="CJ41" s="51">
        <f>INDEX(Auxiliar_OPEX_CustosUnit!$A$1:$R$129,MATCH(Auxiliar_OPEX_P!$A41,Auxiliar_OPEX_CustosUnit!$A$1:$A$129,0),MATCH(CJ$2,Auxiliar_OPEX_CustosUnit!$A$3:$Q$3,0))*(1-DRE_Auxiliar!$A$5)</f>
        <v>0</v>
      </c>
      <c r="CK41" s="51">
        <f>INDEX(Auxiliar_OPEX_CustosUnit!$A$1:$R$129,MATCH(Auxiliar_OPEX_P!$A41,Auxiliar_OPEX_CustosUnit!$A$1:$A$129,0),MATCH(CK$2,Auxiliar_OPEX_CustosUnit!$A$3:$Q$3,0))*(1-DRE_Auxiliar!$A$5)</f>
        <v>0</v>
      </c>
      <c r="CL41" s="51">
        <f>INDEX(Auxiliar_OPEX_CustosUnit!$A$1:$R$129,MATCH(Auxiliar_OPEX_P!$A41,Auxiliar_OPEX_CustosUnit!$A$1:$A$129,0),MATCH(CL$2,Auxiliar_OPEX_CustosUnit!$A$3:$Q$3,0))*(1-DRE_Auxiliar!$A$5)</f>
        <v>0</v>
      </c>
      <c r="CM41" s="51">
        <f>INDEX(Auxiliar_OPEX_CustosUnit!$A$1:$R$129,MATCH(Auxiliar_OPEX_P!$A41,Auxiliar_OPEX_CustosUnit!$A$1:$A$129,0),MATCH(CM$2,Auxiliar_OPEX_CustosUnit!$A$3:$Q$3,0))*(1-DRE_Auxiliar!$A$5)</f>
        <v>0</v>
      </c>
      <c r="CN41" s="51">
        <f>INDEX(Auxiliar_OPEX_CustosUnit!$A$1:$R$129,MATCH(Auxiliar_OPEX_P!$A41,Auxiliar_OPEX_CustosUnit!$A$1:$A$129,0),MATCH(CN$2,Auxiliar_OPEX_CustosUnit!$A$3:$Q$3,0))*(1-DRE_Auxiliar!$A$5)</f>
        <v>0</v>
      </c>
      <c r="CO41" s="51">
        <f>INDEX(Auxiliar_OPEX_CustosUnit!$A$1:$R$129,MATCH(Auxiliar_OPEX_P!$A41,Auxiliar_OPEX_CustosUnit!$A$1:$A$129,0),MATCH(CO$2,Auxiliar_OPEX_CustosUnit!$A$3:$Q$3,0))*(1-DRE_Auxiliar!$A$5)</f>
        <v>0</v>
      </c>
      <c r="CP41" s="51">
        <f>INDEX(Auxiliar_OPEX_CustosUnit!$A$1:$R$129,MATCH(Auxiliar_OPEX_P!$A41,Auxiliar_OPEX_CustosUnit!$A$1:$A$129,0),MATCH(CP$2,Auxiliar_OPEX_CustosUnit!$A$3:$Q$3,0))*(1-DRE_Auxiliar!$A$5)</f>
        <v>0</v>
      </c>
      <c r="CQ41" s="51">
        <f>INDEX(Auxiliar_OPEX_CustosUnit!$A$1:$R$129,MATCH(Auxiliar_OPEX_P!$A41,Auxiliar_OPEX_CustosUnit!$A$1:$A$129,0),MATCH(CQ$2,Auxiliar_OPEX_CustosUnit!$A$3:$Q$3,0))*(1-DRE_Auxiliar!$A$5)</f>
        <v>0</v>
      </c>
      <c r="CR41" s="51">
        <f>INDEX(Auxiliar_OPEX_CustosUnit!$A$1:$R$129,MATCH(Auxiliar_OPEX_P!$A41,Auxiliar_OPEX_CustosUnit!$A$1:$A$129,0),MATCH(CR$2,Auxiliar_OPEX_CustosUnit!$A$3:$Q$3,0))*(1-DRE_Auxiliar!$A$5)</f>
        <v>0</v>
      </c>
      <c r="CS41" s="51">
        <f>INDEX(Auxiliar_OPEX_CustosUnit!$A$1:$R$129,MATCH(Auxiliar_OPEX_P!$A41,Auxiliar_OPEX_CustosUnit!$A$1:$A$129,0),MATCH(CS$2,Auxiliar_OPEX_CustosUnit!$A$3:$Q$3,0))*(1-DRE_Auxiliar!$A$5)</f>
        <v>0</v>
      </c>
      <c r="CT41" s="51">
        <f>INDEX(Auxiliar_OPEX_CustosUnit!$A$1:$R$129,MATCH(Auxiliar_OPEX_P!$A41,Auxiliar_OPEX_CustosUnit!$A$1:$A$129,0),MATCH(CT$2,Auxiliar_OPEX_CustosUnit!$A$3:$Q$3,0))*(1-DRE_Auxiliar!$A$5)</f>
        <v>0</v>
      </c>
      <c r="CU41" s="53">
        <f t="shared" si="227"/>
        <v>0</v>
      </c>
      <c r="CV41" s="53">
        <f t="shared" si="228"/>
        <v>0</v>
      </c>
      <c r="CW41" s="53">
        <f t="shared" si="229"/>
        <v>0</v>
      </c>
      <c r="CX41" s="53">
        <f t="shared" si="230"/>
        <v>0</v>
      </c>
      <c r="CY41" s="53">
        <f t="shared" si="231"/>
        <v>0</v>
      </c>
      <c r="CZ41" s="53">
        <f t="shared" si="232"/>
        <v>0</v>
      </c>
      <c r="DA41" s="53">
        <f t="shared" si="233"/>
        <v>0</v>
      </c>
      <c r="DB41" s="53">
        <f t="shared" si="234"/>
        <v>0</v>
      </c>
      <c r="DC41" s="53">
        <f t="shared" si="235"/>
        <v>0</v>
      </c>
      <c r="DD41" s="53">
        <f t="shared" si="236"/>
        <v>0</v>
      </c>
      <c r="DE41" s="53">
        <f t="shared" si="237"/>
        <v>0</v>
      </c>
      <c r="DF41" s="53">
        <f t="shared" si="238"/>
        <v>0</v>
      </c>
      <c r="DG41" s="53">
        <f t="shared" si="239"/>
        <v>0</v>
      </c>
      <c r="DH41" s="53">
        <f t="shared" si="240"/>
        <v>0</v>
      </c>
      <c r="DI41" s="53">
        <f t="shared" si="241"/>
        <v>0</v>
      </c>
      <c r="DJ41" s="53">
        <f t="shared" si="242"/>
        <v>0</v>
      </c>
      <c r="DK41" s="53">
        <f t="shared" si="243"/>
        <v>0</v>
      </c>
      <c r="DL41" s="53">
        <f t="shared" si="244"/>
        <v>0</v>
      </c>
      <c r="DM41" s="53">
        <f t="shared" si="245"/>
        <v>0</v>
      </c>
      <c r="DN41" s="53">
        <f t="shared" si="246"/>
        <v>0</v>
      </c>
      <c r="DO41" s="53">
        <f t="shared" si="247"/>
        <v>0</v>
      </c>
      <c r="DP41" s="53">
        <f t="shared" si="248"/>
        <v>0</v>
      </c>
      <c r="DQ41" s="53">
        <f t="shared" si="249"/>
        <v>0</v>
      </c>
      <c r="DR41" s="53">
        <f t="shared" si="250"/>
        <v>0</v>
      </c>
      <c r="DS41" s="53">
        <f t="shared" si="251"/>
        <v>0</v>
      </c>
      <c r="DT41" s="53">
        <f t="shared" si="252"/>
        <v>0</v>
      </c>
      <c r="DU41" s="53">
        <f t="shared" si="253"/>
        <v>0</v>
      </c>
      <c r="DV41" s="53">
        <f t="shared" si="254"/>
        <v>0</v>
      </c>
      <c r="DW41" s="53">
        <f t="shared" si="255"/>
        <v>0</v>
      </c>
      <c r="DX41" s="53">
        <f t="shared" si="256"/>
        <v>0</v>
      </c>
      <c r="DY41" s="53">
        <f t="shared" si="257"/>
        <v>0</v>
      </c>
      <c r="DZ41" s="53">
        <f t="shared" si="258"/>
        <v>0</v>
      </c>
      <c r="EA41" s="53">
        <f t="shared" si="259"/>
        <v>0</v>
      </c>
      <c r="EB41" s="53">
        <f t="shared" si="260"/>
        <v>0</v>
      </c>
      <c r="EC41" s="53">
        <f t="shared" si="261"/>
        <v>0</v>
      </c>
      <c r="ED41" s="53">
        <f t="shared" si="262"/>
        <v>0</v>
      </c>
      <c r="EE41" s="53">
        <f t="shared" si="263"/>
        <v>0</v>
      </c>
      <c r="EF41" s="53">
        <f t="shared" si="264"/>
        <v>0</v>
      </c>
      <c r="EG41" s="53">
        <f t="shared" si="265"/>
        <v>0</v>
      </c>
      <c r="EH41" s="53">
        <f t="shared" si="266"/>
        <v>0</v>
      </c>
      <c r="EI41" s="53">
        <f t="shared" si="267"/>
        <v>0</v>
      </c>
      <c r="EJ41" s="53">
        <f t="shared" si="268"/>
        <v>0</v>
      </c>
      <c r="EK41" s="53">
        <f t="shared" si="269"/>
        <v>0</v>
      </c>
      <c r="EL41" s="53">
        <f t="shared" si="270"/>
        <v>0</v>
      </c>
      <c r="EM41" s="53">
        <f t="shared" si="271"/>
        <v>0</v>
      </c>
      <c r="EN41" s="53">
        <f t="shared" si="272"/>
        <v>0</v>
      </c>
      <c r="EO41" s="53">
        <f t="shared" si="273"/>
        <v>0</v>
      </c>
      <c r="EP41" s="53">
        <f t="shared" si="274"/>
        <v>0</v>
      </c>
      <c r="EQ41" s="53">
        <f t="shared" si="275"/>
        <v>0</v>
      </c>
      <c r="ER41" s="53">
        <f t="shared" si="276"/>
        <v>0</v>
      </c>
      <c r="ES41" s="53">
        <f t="shared" si="277"/>
        <v>0</v>
      </c>
      <c r="ET41" s="53">
        <f t="shared" si="278"/>
        <v>0</v>
      </c>
      <c r="EU41" s="53">
        <f t="shared" si="279"/>
        <v>0</v>
      </c>
      <c r="EV41" s="53">
        <f t="shared" si="280"/>
        <v>0</v>
      </c>
      <c r="EW41" s="53">
        <f t="shared" si="281"/>
        <v>0</v>
      </c>
      <c r="EX41" s="53">
        <f t="shared" si="282"/>
        <v>0</v>
      </c>
      <c r="EY41" s="53">
        <f t="shared" si="283"/>
        <v>0</v>
      </c>
      <c r="EZ41" s="53">
        <f t="shared" si="284"/>
        <v>0</v>
      </c>
      <c r="FA41" s="53">
        <f t="shared" si="285"/>
        <v>0</v>
      </c>
      <c r="FB41" s="53">
        <f t="shared" si="286"/>
        <v>0</v>
      </c>
      <c r="FC41" s="53">
        <f t="shared" si="287"/>
        <v>0</v>
      </c>
      <c r="FD41" s="53">
        <f t="shared" si="288"/>
        <v>0</v>
      </c>
      <c r="FE41" s="53">
        <f t="shared" si="289"/>
        <v>0</v>
      </c>
      <c r="FF41" s="53">
        <f t="shared" si="290"/>
        <v>0</v>
      </c>
      <c r="FG41" s="53">
        <f t="shared" si="291"/>
        <v>0</v>
      </c>
      <c r="FH41" s="53">
        <f t="shared" si="292"/>
        <v>0</v>
      </c>
      <c r="FI41" s="53">
        <f t="shared" si="293"/>
        <v>0</v>
      </c>
      <c r="FJ41" s="53">
        <f t="shared" si="294"/>
        <v>0</v>
      </c>
      <c r="FK41" s="53">
        <f t="shared" si="295"/>
        <v>0</v>
      </c>
      <c r="FL41" s="53">
        <f t="shared" si="296"/>
        <v>0</v>
      </c>
      <c r="FM41" s="53">
        <f t="shared" si="297"/>
        <v>0</v>
      </c>
      <c r="FN41" s="53">
        <f t="shared" si="298"/>
        <v>0</v>
      </c>
      <c r="FP41" s="51">
        <f t="shared" si="299"/>
        <v>0</v>
      </c>
      <c r="FQ41" s="51">
        <f t="shared" si="306"/>
        <v>0</v>
      </c>
      <c r="FR41" s="51">
        <f t="shared" si="307"/>
        <v>0</v>
      </c>
      <c r="FS41" s="51">
        <f t="shared" si="308"/>
        <v>0</v>
      </c>
      <c r="FT41" s="51">
        <f t="shared" si="309"/>
        <v>0</v>
      </c>
      <c r="FU41" s="51">
        <f t="shared" si="310"/>
        <v>0</v>
      </c>
      <c r="FV41" s="51">
        <f t="shared" si="311"/>
        <v>0</v>
      </c>
      <c r="FW41" s="51">
        <f t="shared" si="312"/>
        <v>0</v>
      </c>
      <c r="FX41" s="51">
        <f t="shared" si="313"/>
        <v>0</v>
      </c>
      <c r="FY41" s="51">
        <f t="shared" si="314"/>
        <v>0</v>
      </c>
      <c r="FZ41" s="51">
        <f t="shared" si="315"/>
        <v>0</v>
      </c>
      <c r="GA41" s="51">
        <f t="shared" si="316"/>
        <v>0</v>
      </c>
      <c r="GB41" s="51">
        <f t="shared" si="317"/>
        <v>0</v>
      </c>
      <c r="GC41" s="51">
        <f t="shared" si="318"/>
        <v>0</v>
      </c>
      <c r="GD41" s="51">
        <f t="shared" si="319"/>
        <v>0</v>
      </c>
      <c r="GE41" s="51">
        <f t="shared" si="320"/>
        <v>0</v>
      </c>
      <c r="GF41" s="51">
        <f t="shared" si="321"/>
        <v>0</v>
      </c>
      <c r="GG41" s="51">
        <f t="shared" si="322"/>
        <v>0</v>
      </c>
      <c r="GH41" s="51">
        <f t="shared" si="323"/>
        <v>0</v>
      </c>
      <c r="GI41" s="51">
        <f t="shared" si="324"/>
        <v>0</v>
      </c>
      <c r="GJ41" s="51">
        <f t="shared" si="325"/>
        <v>0</v>
      </c>
      <c r="GK41" s="51">
        <f t="shared" si="326"/>
        <v>0</v>
      </c>
      <c r="GL41" s="51">
        <f t="shared" si="327"/>
        <v>0</v>
      </c>
      <c r="GM41" s="51">
        <f t="shared" si="328"/>
        <v>0</v>
      </c>
      <c r="GN41" s="51">
        <f t="shared" si="329"/>
        <v>0</v>
      </c>
      <c r="GO41" s="51">
        <f t="shared" si="330"/>
        <v>0</v>
      </c>
      <c r="GP41" s="51">
        <f t="shared" si="331"/>
        <v>0</v>
      </c>
      <c r="GQ41" s="51">
        <f t="shared" si="332"/>
        <v>0</v>
      </c>
      <c r="GR41" s="51">
        <f t="shared" si="333"/>
        <v>0</v>
      </c>
      <c r="GS41" s="51">
        <f t="shared" si="334"/>
        <v>0</v>
      </c>
      <c r="GT41" s="51">
        <f t="shared" si="335"/>
        <v>0</v>
      </c>
      <c r="GU41" s="51">
        <f t="shared" si="336"/>
        <v>0</v>
      </c>
      <c r="GV41" s="51">
        <f t="shared" si="337"/>
        <v>0</v>
      </c>
      <c r="GW41" s="51">
        <f t="shared" si="338"/>
        <v>0</v>
      </c>
      <c r="GX41" s="51">
        <f t="shared" si="339"/>
        <v>0</v>
      </c>
      <c r="GY41" s="51">
        <f t="shared" si="340"/>
        <v>0</v>
      </c>
      <c r="GZ41" s="51">
        <f t="shared" si="341"/>
        <v>0</v>
      </c>
      <c r="HA41" s="51">
        <f t="shared" si="342"/>
        <v>0</v>
      </c>
      <c r="HB41" s="51">
        <f t="shared" si="343"/>
        <v>0</v>
      </c>
      <c r="HC41" s="51">
        <f t="shared" si="344"/>
        <v>0</v>
      </c>
      <c r="HD41" s="51">
        <f t="shared" si="345"/>
        <v>0</v>
      </c>
      <c r="HE41" s="51">
        <f t="shared" si="346"/>
        <v>0</v>
      </c>
      <c r="HF41" s="51">
        <f t="shared" si="347"/>
        <v>0</v>
      </c>
      <c r="HG41" s="51">
        <f t="shared" si="348"/>
        <v>0</v>
      </c>
      <c r="HH41" s="51">
        <f t="shared" si="349"/>
        <v>0</v>
      </c>
      <c r="HI41" s="51">
        <f t="shared" si="350"/>
        <v>0</v>
      </c>
      <c r="HJ41" s="51">
        <f t="shared" si="351"/>
        <v>0</v>
      </c>
      <c r="HK41" s="51">
        <f t="shared" si="352"/>
        <v>0</v>
      </c>
      <c r="HL41" s="51">
        <f t="shared" si="353"/>
        <v>0</v>
      </c>
      <c r="HM41" s="51">
        <f t="shared" si="354"/>
        <v>0</v>
      </c>
      <c r="HN41" s="51">
        <f t="shared" si="355"/>
        <v>0</v>
      </c>
      <c r="HO41" s="51">
        <f t="shared" si="356"/>
        <v>0</v>
      </c>
      <c r="HP41" s="51">
        <f t="shared" si="357"/>
        <v>0</v>
      </c>
      <c r="HQ41" s="51">
        <f t="shared" si="358"/>
        <v>0</v>
      </c>
      <c r="HR41" s="51">
        <f t="shared" si="359"/>
        <v>0</v>
      </c>
      <c r="HS41" s="51">
        <f t="shared" si="360"/>
        <v>0</v>
      </c>
      <c r="HT41" s="51">
        <f t="shared" si="361"/>
        <v>0</v>
      </c>
      <c r="HU41" s="51">
        <f t="shared" si="362"/>
        <v>0</v>
      </c>
      <c r="HV41" s="51">
        <f t="shared" si="363"/>
        <v>0</v>
      </c>
      <c r="HW41" s="51">
        <f t="shared" si="364"/>
        <v>0</v>
      </c>
      <c r="HX41" s="51">
        <f t="shared" si="365"/>
        <v>0</v>
      </c>
      <c r="HY41" s="51">
        <f t="shared" si="366"/>
        <v>0</v>
      </c>
      <c r="HZ41" s="51">
        <f t="shared" si="367"/>
        <v>0</v>
      </c>
      <c r="IA41" s="51">
        <f t="shared" si="368"/>
        <v>0</v>
      </c>
      <c r="IB41" s="51">
        <f t="shared" si="305"/>
        <v>0</v>
      </c>
      <c r="IC41" s="51">
        <f t="shared" si="369"/>
        <v>0</v>
      </c>
      <c r="ID41" s="51">
        <f t="shared" si="370"/>
        <v>0</v>
      </c>
      <c r="IE41" s="51">
        <f t="shared" si="371"/>
        <v>0</v>
      </c>
      <c r="IF41" s="51">
        <f t="shared" si="372"/>
        <v>0</v>
      </c>
      <c r="IG41" s="51">
        <f t="shared" si="373"/>
        <v>0</v>
      </c>
      <c r="IH41" s="51">
        <f t="shared" si="374"/>
        <v>0</v>
      </c>
      <c r="II41" s="51">
        <f t="shared" si="375"/>
        <v>0</v>
      </c>
      <c r="IJ41" s="51">
        <f t="shared" si="376"/>
        <v>0</v>
      </c>
      <c r="IK41" s="51">
        <f t="shared" si="377"/>
        <v>0</v>
      </c>
      <c r="IL41" s="51">
        <f t="shared" si="378"/>
        <v>0</v>
      </c>
      <c r="IM41" s="51">
        <f t="shared" si="379"/>
        <v>0</v>
      </c>
      <c r="IN41" s="51">
        <f t="shared" si="380"/>
        <v>0</v>
      </c>
      <c r="IO41" s="51">
        <f t="shared" si="381"/>
        <v>0</v>
      </c>
      <c r="IP41" s="51">
        <f t="shared" si="382"/>
        <v>0</v>
      </c>
      <c r="IQ41" s="51">
        <f t="shared" si="383"/>
        <v>0</v>
      </c>
      <c r="IS41" s="51">
        <f t="shared" si="300"/>
        <v>0</v>
      </c>
      <c r="IT41" s="51">
        <f t="shared" si="300"/>
        <v>0</v>
      </c>
      <c r="IU41" s="51">
        <f t="shared" si="300"/>
        <v>0</v>
      </c>
      <c r="IV41" s="51">
        <f t="shared" si="300"/>
        <v>0</v>
      </c>
      <c r="IW41" s="51">
        <f t="shared" si="300"/>
        <v>0</v>
      </c>
      <c r="IX41" s="51">
        <f t="shared" si="300"/>
        <v>0</v>
      </c>
      <c r="IZ41" s="111">
        <f t="shared" si="301"/>
        <v>0</v>
      </c>
      <c r="JA41" s="111">
        <f t="shared" si="5"/>
        <v>0</v>
      </c>
      <c r="JB41" s="111">
        <f t="shared" si="6"/>
        <v>0</v>
      </c>
      <c r="JC41" s="111">
        <f t="shared" si="7"/>
        <v>0</v>
      </c>
      <c r="JD41" s="111">
        <f t="shared" si="8"/>
        <v>0</v>
      </c>
      <c r="JE41" s="111">
        <f t="shared" si="9"/>
        <v>0</v>
      </c>
      <c r="JF41" s="111">
        <f t="shared" si="10"/>
        <v>0</v>
      </c>
      <c r="JG41" s="111">
        <f t="shared" si="11"/>
        <v>0</v>
      </c>
      <c r="JH41" s="111">
        <f t="shared" si="12"/>
        <v>0</v>
      </c>
      <c r="JI41" s="111">
        <f t="shared" si="13"/>
        <v>0</v>
      </c>
      <c r="JJ41" s="111">
        <f t="shared" si="14"/>
        <v>0</v>
      </c>
      <c r="JK41" s="111">
        <f t="shared" si="15"/>
        <v>0</v>
      </c>
      <c r="JL41" s="111">
        <f t="shared" si="16"/>
        <v>0</v>
      </c>
      <c r="JM41" s="111">
        <f t="shared" si="17"/>
        <v>0</v>
      </c>
      <c r="JN41" s="111">
        <f t="shared" si="18"/>
        <v>0</v>
      </c>
      <c r="JO41" s="111">
        <f t="shared" si="19"/>
        <v>0</v>
      </c>
      <c r="JP41" s="111">
        <f t="shared" si="20"/>
        <v>0</v>
      </c>
      <c r="JQ41" s="111">
        <f t="shared" si="21"/>
        <v>0</v>
      </c>
      <c r="JR41" s="111">
        <f t="shared" si="22"/>
        <v>0</v>
      </c>
      <c r="JS41" s="111">
        <f t="shared" si="23"/>
        <v>0</v>
      </c>
      <c r="JT41" s="111">
        <f t="shared" si="24"/>
        <v>0</v>
      </c>
      <c r="JU41" s="111">
        <f t="shared" si="25"/>
        <v>0</v>
      </c>
      <c r="JV41" s="111">
        <f t="shared" si="26"/>
        <v>0</v>
      </c>
      <c r="JW41" s="111">
        <f t="shared" si="27"/>
        <v>0</v>
      </c>
      <c r="JX41" s="111">
        <f t="shared" si="28"/>
        <v>0</v>
      </c>
      <c r="JY41" s="111">
        <f t="shared" si="29"/>
        <v>0</v>
      </c>
      <c r="JZ41" s="111">
        <f t="shared" si="30"/>
        <v>0</v>
      </c>
      <c r="KA41" s="111">
        <f t="shared" si="31"/>
        <v>0</v>
      </c>
      <c r="KB41" s="111">
        <f t="shared" si="32"/>
        <v>0</v>
      </c>
      <c r="KC41" s="111">
        <f t="shared" si="33"/>
        <v>0</v>
      </c>
      <c r="KD41" s="111">
        <f t="shared" si="34"/>
        <v>0</v>
      </c>
      <c r="KE41" s="111">
        <f t="shared" si="35"/>
        <v>0</v>
      </c>
      <c r="KF41" s="111">
        <f t="shared" si="36"/>
        <v>0</v>
      </c>
      <c r="KG41" s="111">
        <f t="shared" si="37"/>
        <v>0</v>
      </c>
      <c r="KH41" s="111">
        <f t="shared" si="38"/>
        <v>0</v>
      </c>
      <c r="KI41" s="111">
        <f t="shared" si="39"/>
        <v>0</v>
      </c>
      <c r="KJ41" s="111">
        <f t="shared" si="40"/>
        <v>0</v>
      </c>
      <c r="KK41" s="111">
        <f t="shared" si="41"/>
        <v>0</v>
      </c>
      <c r="KL41" s="111">
        <f t="shared" si="42"/>
        <v>0</v>
      </c>
      <c r="KM41" s="111">
        <f t="shared" si="43"/>
        <v>0</v>
      </c>
      <c r="KN41" s="111">
        <f t="shared" si="44"/>
        <v>0</v>
      </c>
      <c r="KO41" s="111">
        <f t="shared" si="45"/>
        <v>0</v>
      </c>
      <c r="KP41" s="111">
        <f t="shared" si="46"/>
        <v>0</v>
      </c>
      <c r="KQ41" s="111">
        <f t="shared" si="47"/>
        <v>0</v>
      </c>
      <c r="KR41" s="111">
        <f t="shared" si="48"/>
        <v>0</v>
      </c>
      <c r="KS41" s="111">
        <f t="shared" si="49"/>
        <v>0</v>
      </c>
      <c r="KT41" s="111">
        <f t="shared" si="50"/>
        <v>0</v>
      </c>
      <c r="KU41" s="111">
        <f t="shared" si="51"/>
        <v>0</v>
      </c>
      <c r="KV41" s="111">
        <f t="shared" si="52"/>
        <v>0</v>
      </c>
      <c r="KW41" s="111">
        <f t="shared" si="53"/>
        <v>0</v>
      </c>
      <c r="KX41" s="111">
        <f t="shared" si="54"/>
        <v>0</v>
      </c>
      <c r="KY41" s="111">
        <f t="shared" si="55"/>
        <v>0</v>
      </c>
      <c r="KZ41" s="111">
        <f t="shared" si="56"/>
        <v>0</v>
      </c>
      <c r="LA41" s="111">
        <f t="shared" si="57"/>
        <v>0</v>
      </c>
      <c r="LB41" s="111">
        <f t="shared" si="58"/>
        <v>0</v>
      </c>
      <c r="LC41" s="111">
        <f t="shared" si="59"/>
        <v>0</v>
      </c>
      <c r="LD41" s="111">
        <f t="shared" si="60"/>
        <v>0</v>
      </c>
      <c r="LE41" s="111">
        <f t="shared" si="61"/>
        <v>0</v>
      </c>
      <c r="LF41" s="111">
        <f t="shared" si="62"/>
        <v>0</v>
      </c>
      <c r="LG41" s="111">
        <f t="shared" si="63"/>
        <v>0</v>
      </c>
      <c r="LH41" s="111">
        <f t="shared" si="64"/>
        <v>0</v>
      </c>
      <c r="LI41" s="111">
        <f t="shared" si="65"/>
        <v>0</v>
      </c>
      <c r="LJ41" s="111">
        <f t="shared" si="66"/>
        <v>0</v>
      </c>
      <c r="LK41" s="111">
        <f t="shared" si="67"/>
        <v>0</v>
      </c>
      <c r="LL41" s="111">
        <f t="shared" si="68"/>
        <v>0</v>
      </c>
      <c r="LM41" s="111">
        <f t="shared" si="69"/>
        <v>0</v>
      </c>
      <c r="LN41" s="111">
        <f t="shared" si="70"/>
        <v>0</v>
      </c>
      <c r="LO41" s="111">
        <f t="shared" si="71"/>
        <v>0</v>
      </c>
      <c r="LP41" s="111">
        <f t="shared" si="72"/>
        <v>0</v>
      </c>
      <c r="LQ41" s="111">
        <f t="shared" si="73"/>
        <v>0</v>
      </c>
      <c r="LR41" s="111">
        <f t="shared" si="74"/>
        <v>0</v>
      </c>
      <c r="LS41" s="111">
        <f t="shared" si="75"/>
        <v>0</v>
      </c>
      <c r="LT41" s="111">
        <f t="shared" si="76"/>
        <v>0</v>
      </c>
      <c r="LU41" s="111">
        <f t="shared" si="77"/>
        <v>0</v>
      </c>
      <c r="LV41" s="111">
        <f t="shared" si="78"/>
        <v>0</v>
      </c>
      <c r="LW41" s="111">
        <f t="shared" si="79"/>
        <v>0</v>
      </c>
      <c r="LX41" s="111">
        <f t="shared" si="80"/>
        <v>0</v>
      </c>
      <c r="LY41" s="111">
        <f t="shared" si="81"/>
        <v>0</v>
      </c>
      <c r="LZ41" s="111">
        <f t="shared" si="82"/>
        <v>0</v>
      </c>
      <c r="MA41" s="111">
        <f t="shared" si="83"/>
        <v>0</v>
      </c>
      <c r="MD41" s="111"/>
      <c r="ME41" s="111">
        <f t="shared" si="302"/>
        <v>0</v>
      </c>
      <c r="MF41" s="111">
        <f t="shared" si="84"/>
        <v>0</v>
      </c>
      <c r="MG41" s="111">
        <f t="shared" si="85"/>
        <v>0</v>
      </c>
      <c r="MH41" s="111">
        <f t="shared" si="86"/>
        <v>0</v>
      </c>
      <c r="MI41" s="111">
        <f t="shared" si="87"/>
        <v>0</v>
      </c>
      <c r="MJ41" s="111">
        <f t="shared" si="88"/>
        <v>0</v>
      </c>
      <c r="MK41" s="111">
        <f t="shared" si="89"/>
        <v>0</v>
      </c>
      <c r="ML41" s="111">
        <f t="shared" si="90"/>
        <v>0</v>
      </c>
      <c r="MM41" s="111">
        <f t="shared" si="91"/>
        <v>0</v>
      </c>
      <c r="MN41" s="111">
        <f t="shared" si="92"/>
        <v>0</v>
      </c>
      <c r="MO41" s="111">
        <f t="shared" si="93"/>
        <v>0</v>
      </c>
      <c r="MP41" s="111">
        <f t="shared" si="94"/>
        <v>0</v>
      </c>
      <c r="MQ41" s="111">
        <f t="shared" si="95"/>
        <v>0</v>
      </c>
      <c r="MR41" s="111">
        <f t="shared" si="96"/>
        <v>0</v>
      </c>
      <c r="MS41" s="111">
        <f t="shared" si="97"/>
        <v>0</v>
      </c>
      <c r="MT41" s="111">
        <f t="shared" si="98"/>
        <v>0</v>
      </c>
      <c r="MU41" s="111">
        <f t="shared" si="99"/>
        <v>0</v>
      </c>
      <c r="MV41" s="111">
        <f t="shared" si="100"/>
        <v>0</v>
      </c>
      <c r="MW41" s="111">
        <f t="shared" si="101"/>
        <v>0</v>
      </c>
      <c r="MX41" s="111">
        <f t="shared" si="102"/>
        <v>0</v>
      </c>
      <c r="MY41" s="111">
        <f t="shared" si="103"/>
        <v>0</v>
      </c>
      <c r="MZ41" s="111">
        <f t="shared" si="104"/>
        <v>0</v>
      </c>
      <c r="NA41" s="111">
        <f t="shared" si="105"/>
        <v>0</v>
      </c>
      <c r="NB41" s="111">
        <f t="shared" si="106"/>
        <v>0</v>
      </c>
      <c r="NC41" s="111">
        <f t="shared" si="107"/>
        <v>0</v>
      </c>
      <c r="ND41" s="111">
        <f t="shared" si="108"/>
        <v>0</v>
      </c>
      <c r="NE41" s="111">
        <f t="shared" si="109"/>
        <v>0</v>
      </c>
      <c r="NF41" s="111">
        <f t="shared" si="110"/>
        <v>0</v>
      </c>
      <c r="NG41" s="111">
        <f t="shared" si="111"/>
        <v>0</v>
      </c>
      <c r="NH41" s="111">
        <f t="shared" si="112"/>
        <v>0</v>
      </c>
      <c r="NI41" s="111">
        <f t="shared" si="113"/>
        <v>0</v>
      </c>
      <c r="NJ41" s="111">
        <f t="shared" si="114"/>
        <v>0</v>
      </c>
      <c r="NK41" s="111">
        <f t="shared" si="115"/>
        <v>0</v>
      </c>
      <c r="NL41" s="111">
        <f t="shared" si="116"/>
        <v>0</v>
      </c>
      <c r="NM41" s="111">
        <f t="shared" si="117"/>
        <v>0</v>
      </c>
      <c r="NN41" s="111">
        <f t="shared" si="118"/>
        <v>0</v>
      </c>
      <c r="NO41" s="111">
        <f t="shared" si="119"/>
        <v>0</v>
      </c>
      <c r="NP41" s="111">
        <f t="shared" si="120"/>
        <v>0</v>
      </c>
      <c r="NQ41" s="111">
        <f t="shared" si="121"/>
        <v>0</v>
      </c>
      <c r="NR41" s="111">
        <f t="shared" si="122"/>
        <v>0</v>
      </c>
      <c r="NS41" s="111">
        <f t="shared" si="123"/>
        <v>0</v>
      </c>
      <c r="NT41" s="111">
        <f t="shared" si="124"/>
        <v>0</v>
      </c>
      <c r="NU41" s="111">
        <f t="shared" si="125"/>
        <v>0</v>
      </c>
      <c r="NV41" s="111">
        <f t="shared" si="126"/>
        <v>0</v>
      </c>
      <c r="NW41" s="111">
        <f t="shared" si="127"/>
        <v>0</v>
      </c>
      <c r="NX41" s="111">
        <f t="shared" si="128"/>
        <v>0</v>
      </c>
      <c r="NY41" s="111">
        <f t="shared" si="129"/>
        <v>0</v>
      </c>
      <c r="NZ41" s="111">
        <f t="shared" si="130"/>
        <v>0</v>
      </c>
      <c r="OA41" s="111">
        <f t="shared" si="131"/>
        <v>0</v>
      </c>
      <c r="OB41" s="111">
        <f t="shared" si="132"/>
        <v>0</v>
      </c>
      <c r="OC41" s="111">
        <f t="shared" si="133"/>
        <v>0</v>
      </c>
      <c r="OD41" s="111">
        <f t="shared" si="134"/>
        <v>0</v>
      </c>
      <c r="OE41" s="111">
        <f t="shared" si="135"/>
        <v>0</v>
      </c>
      <c r="OF41" s="111">
        <f t="shared" si="136"/>
        <v>0</v>
      </c>
      <c r="OG41" s="111">
        <f t="shared" si="137"/>
        <v>0</v>
      </c>
      <c r="OH41" s="111">
        <f t="shared" si="138"/>
        <v>0</v>
      </c>
      <c r="OI41" s="111">
        <f t="shared" si="139"/>
        <v>0</v>
      </c>
      <c r="OJ41" s="111">
        <f t="shared" si="140"/>
        <v>0</v>
      </c>
      <c r="OK41" s="111">
        <f t="shared" si="141"/>
        <v>0</v>
      </c>
      <c r="OL41" s="111">
        <f t="shared" si="142"/>
        <v>0</v>
      </c>
      <c r="OM41" s="111">
        <f t="shared" si="143"/>
        <v>0</v>
      </c>
      <c r="ON41" s="111">
        <f t="shared" si="144"/>
        <v>0</v>
      </c>
      <c r="OO41" s="111">
        <f t="shared" si="145"/>
        <v>0</v>
      </c>
      <c r="OP41" s="111">
        <f t="shared" si="146"/>
        <v>0</v>
      </c>
      <c r="OQ41" s="111">
        <f t="shared" si="147"/>
        <v>0</v>
      </c>
      <c r="OR41" s="111">
        <f t="shared" si="148"/>
        <v>0</v>
      </c>
      <c r="OS41" s="111">
        <f t="shared" si="149"/>
        <v>0</v>
      </c>
      <c r="OT41" s="111">
        <f t="shared" si="150"/>
        <v>0</v>
      </c>
      <c r="OU41" s="111">
        <f t="shared" si="151"/>
        <v>0</v>
      </c>
      <c r="OV41" s="111">
        <f t="shared" si="152"/>
        <v>0</v>
      </c>
      <c r="OW41" s="111">
        <f t="shared" si="153"/>
        <v>0</v>
      </c>
      <c r="OX41" s="111">
        <f t="shared" si="154"/>
        <v>0</v>
      </c>
      <c r="OY41" s="111"/>
      <c r="PA41" s="51">
        <f t="shared" si="303"/>
        <v>0</v>
      </c>
      <c r="PB41" s="51">
        <f t="shared" si="155"/>
        <v>0</v>
      </c>
      <c r="PC41" s="51">
        <f t="shared" si="156"/>
        <v>0</v>
      </c>
      <c r="PD41" s="51">
        <f t="shared" si="157"/>
        <v>0</v>
      </c>
      <c r="PE41" s="51">
        <f t="shared" si="158"/>
        <v>0</v>
      </c>
      <c r="PF41" s="51">
        <f t="shared" si="159"/>
        <v>0</v>
      </c>
      <c r="PG41" s="51">
        <f t="shared" si="160"/>
        <v>0</v>
      </c>
      <c r="PH41" s="51">
        <f t="shared" si="161"/>
        <v>0</v>
      </c>
      <c r="PI41" s="51">
        <f t="shared" si="162"/>
        <v>0</v>
      </c>
      <c r="PJ41" s="51">
        <f t="shared" si="163"/>
        <v>0</v>
      </c>
      <c r="PK41" s="51">
        <f t="shared" si="164"/>
        <v>0</v>
      </c>
      <c r="PL41" s="51">
        <f t="shared" si="165"/>
        <v>0</v>
      </c>
      <c r="PM41" s="51">
        <f t="shared" si="166"/>
        <v>0</v>
      </c>
      <c r="PN41" s="51">
        <f t="shared" si="167"/>
        <v>0</v>
      </c>
      <c r="PO41" s="51">
        <f t="shared" si="168"/>
        <v>0</v>
      </c>
      <c r="PP41" s="51">
        <f t="shared" si="169"/>
        <v>0</v>
      </c>
      <c r="PQ41" s="51">
        <f t="shared" si="170"/>
        <v>0</v>
      </c>
      <c r="PR41" s="51">
        <f t="shared" si="171"/>
        <v>0</v>
      </c>
      <c r="PS41" s="51">
        <f t="shared" si="172"/>
        <v>0</v>
      </c>
      <c r="PT41" s="51">
        <f t="shared" si="173"/>
        <v>0</v>
      </c>
      <c r="PU41" s="51">
        <f t="shared" si="174"/>
        <v>0</v>
      </c>
      <c r="PV41" s="51">
        <f t="shared" si="175"/>
        <v>0</v>
      </c>
      <c r="PW41" s="51">
        <f t="shared" si="176"/>
        <v>0</v>
      </c>
      <c r="PX41" s="51">
        <f t="shared" si="177"/>
        <v>0</v>
      </c>
      <c r="PY41" s="51">
        <f t="shared" si="178"/>
        <v>0</v>
      </c>
      <c r="PZ41" s="51">
        <f t="shared" si="179"/>
        <v>0</v>
      </c>
      <c r="QA41" s="51">
        <f t="shared" si="180"/>
        <v>0</v>
      </c>
      <c r="QB41" s="51">
        <f t="shared" si="181"/>
        <v>0</v>
      </c>
      <c r="QC41" s="51">
        <f t="shared" si="182"/>
        <v>0</v>
      </c>
      <c r="QD41" s="51">
        <f t="shared" si="183"/>
        <v>0</v>
      </c>
      <c r="QE41" s="51">
        <f t="shared" si="184"/>
        <v>0</v>
      </c>
      <c r="QF41" s="51">
        <f t="shared" si="185"/>
        <v>0</v>
      </c>
      <c r="QG41" s="51">
        <f t="shared" si="186"/>
        <v>0</v>
      </c>
      <c r="QH41" s="51">
        <f t="shared" si="187"/>
        <v>0</v>
      </c>
      <c r="QI41" s="51">
        <f t="shared" si="188"/>
        <v>0</v>
      </c>
      <c r="QJ41" s="51">
        <f t="shared" si="189"/>
        <v>0</v>
      </c>
      <c r="QK41" s="51">
        <f t="shared" si="190"/>
        <v>0</v>
      </c>
      <c r="QL41" s="51">
        <f t="shared" si="191"/>
        <v>0</v>
      </c>
      <c r="QM41" s="51">
        <f t="shared" si="192"/>
        <v>0</v>
      </c>
      <c r="QN41" s="51">
        <f t="shared" si="193"/>
        <v>0</v>
      </c>
      <c r="QO41" s="51">
        <f t="shared" si="194"/>
        <v>0</v>
      </c>
      <c r="QP41" s="51">
        <f t="shared" si="195"/>
        <v>0</v>
      </c>
      <c r="QQ41" s="51">
        <f t="shared" si="196"/>
        <v>0</v>
      </c>
      <c r="QR41" s="51">
        <f t="shared" si="197"/>
        <v>0</v>
      </c>
      <c r="QS41" s="51">
        <f t="shared" si="198"/>
        <v>0</v>
      </c>
      <c r="QT41" s="51">
        <f t="shared" si="199"/>
        <v>0</v>
      </c>
      <c r="QU41" s="51">
        <f t="shared" si="200"/>
        <v>0</v>
      </c>
      <c r="QV41" s="51">
        <f t="shared" si="201"/>
        <v>0</v>
      </c>
      <c r="QW41" s="51">
        <f t="shared" si="202"/>
        <v>0</v>
      </c>
      <c r="QX41" s="51">
        <f t="shared" si="203"/>
        <v>0</v>
      </c>
      <c r="QY41" s="51">
        <f t="shared" si="204"/>
        <v>0</v>
      </c>
      <c r="QZ41" s="51">
        <f t="shared" si="205"/>
        <v>0</v>
      </c>
      <c r="RA41" s="51">
        <f t="shared" si="206"/>
        <v>0</v>
      </c>
      <c r="RB41" s="51">
        <f t="shared" si="207"/>
        <v>0</v>
      </c>
      <c r="RC41" s="51">
        <f t="shared" si="208"/>
        <v>0</v>
      </c>
      <c r="RD41" s="51">
        <f t="shared" si="209"/>
        <v>0</v>
      </c>
      <c r="RE41" s="51">
        <f t="shared" si="210"/>
        <v>0</v>
      </c>
      <c r="RF41" s="51">
        <f t="shared" si="211"/>
        <v>0</v>
      </c>
      <c r="RG41" s="51">
        <f t="shared" si="212"/>
        <v>0</v>
      </c>
      <c r="RH41" s="51">
        <f t="shared" si="213"/>
        <v>0</v>
      </c>
      <c r="RI41" s="51">
        <f t="shared" si="214"/>
        <v>0</v>
      </c>
      <c r="RJ41" s="51">
        <f t="shared" si="215"/>
        <v>0</v>
      </c>
      <c r="RK41" s="51">
        <f t="shared" si="216"/>
        <v>0</v>
      </c>
      <c r="RL41" s="51">
        <f t="shared" si="217"/>
        <v>0</v>
      </c>
      <c r="RM41" s="51">
        <f t="shared" si="218"/>
        <v>0</v>
      </c>
      <c r="RN41" s="51">
        <f t="shared" si="219"/>
        <v>0</v>
      </c>
      <c r="RO41" s="51">
        <f t="shared" si="220"/>
        <v>0</v>
      </c>
      <c r="RP41" s="51">
        <f t="shared" si="221"/>
        <v>0</v>
      </c>
      <c r="RQ41" s="51">
        <f t="shared" si="222"/>
        <v>0</v>
      </c>
      <c r="RR41" s="51">
        <f t="shared" si="223"/>
        <v>0</v>
      </c>
      <c r="RS41" s="51">
        <f t="shared" si="224"/>
        <v>0</v>
      </c>
      <c r="RT41" s="51">
        <f t="shared" si="225"/>
        <v>0</v>
      </c>
      <c r="RU41" s="51"/>
      <c r="RV41" s="51">
        <f t="shared" si="385"/>
        <v>0</v>
      </c>
      <c r="RW41" s="51">
        <f t="shared" si="385"/>
        <v>0</v>
      </c>
      <c r="RX41" s="51">
        <f t="shared" si="385"/>
        <v>0</v>
      </c>
      <c r="RY41" s="51">
        <f t="shared" si="385"/>
        <v>0</v>
      </c>
      <c r="RZ41" s="51">
        <f t="shared" si="385"/>
        <v>0</v>
      </c>
      <c r="SA41" s="51">
        <f t="shared" si="385"/>
        <v>0</v>
      </c>
    </row>
    <row r="42" spans="1:495" x14ac:dyDescent="0.3">
      <c r="A42" s="1">
        <v>324000</v>
      </c>
      <c r="B42" s="1" t="s">
        <v>214</v>
      </c>
      <c r="C42" s="1" t="s">
        <v>167</v>
      </c>
      <c r="D42" s="44">
        <v>0</v>
      </c>
      <c r="E42" s="1" t="s">
        <v>174</v>
      </c>
      <c r="F42" s="107">
        <f>VLOOKUP(A42,Auxiliar_OPEX_CustosUnit!$A$4:$E$129,COLUMN(Auxiliar_OPEX_CustosUnit!$E$3),0)</f>
        <v>4</v>
      </c>
      <c r="G42" s="107">
        <f>INDEX(Auxiliar_OPEX_Drivers!$B$76:$I$84,MATCH($E42,Auxiliar_OPEX_Drivers!$B$76:$B$84,0),MATCH(YEAR(G$2),Auxiliar_OPEX_Drivers!$B$76:$I$76,0))*$F42</f>
        <v>4</v>
      </c>
      <c r="H42" s="107">
        <f>INDEX(Auxiliar_OPEX_Drivers!$B$76:$I$84,MATCH($E42,Auxiliar_OPEX_Drivers!$B$76:$B$84,0),MATCH(YEAR(H$2),Auxiliar_OPEX_Drivers!$B$76:$I$76,0))*$F42</f>
        <v>4</v>
      </c>
      <c r="I42" s="107">
        <f>INDEX(Auxiliar_OPEX_Drivers!$B$76:$I$84,MATCH($E42,Auxiliar_OPEX_Drivers!$B$76:$B$84,0),MATCH(YEAR(I$2),Auxiliar_OPEX_Drivers!$B$76:$I$76,0))*$F42</f>
        <v>4</v>
      </c>
      <c r="J42" s="107">
        <f>INDEX(Auxiliar_OPEX_Drivers!$B$76:$I$84,MATCH($E42,Auxiliar_OPEX_Drivers!$B$76:$B$84,0),MATCH(YEAR(J$2),Auxiliar_OPEX_Drivers!$B$76:$I$76,0))*$F42</f>
        <v>4</v>
      </c>
      <c r="K42" s="107">
        <f>INDEX(Auxiliar_OPEX_Drivers!$B$76:$I$84,MATCH($E42,Auxiliar_OPEX_Drivers!$B$76:$B$84,0),MATCH(YEAR(K$2),Auxiliar_OPEX_Drivers!$B$76:$I$76,0))*$F42</f>
        <v>4</v>
      </c>
      <c r="L42" s="107">
        <f>INDEX(Auxiliar_OPEX_Drivers!$B$76:$I$84,MATCH($E42,Auxiliar_OPEX_Drivers!$B$76:$B$84,0),MATCH(YEAR(L$2),Auxiliar_OPEX_Drivers!$B$76:$I$76,0))*$F42</f>
        <v>4</v>
      </c>
      <c r="M42" s="107">
        <f>INDEX(Auxiliar_OPEX_Drivers!$B$76:$I$84,MATCH($E42,Auxiliar_OPEX_Drivers!$B$76:$B$84,0),MATCH(YEAR(M$2),Auxiliar_OPEX_Drivers!$B$76:$I$76,0))*$F42</f>
        <v>4</v>
      </c>
      <c r="N42" s="107">
        <f>INDEX(Auxiliar_OPEX_Drivers!$B$76:$I$84,MATCH($E42,Auxiliar_OPEX_Drivers!$B$76:$B$84,0),MATCH(YEAR(N$2),Auxiliar_OPEX_Drivers!$B$76:$I$76,0))*$F42</f>
        <v>4</v>
      </c>
      <c r="O42" s="107">
        <f>INDEX(Auxiliar_OPEX_Drivers!$B$76:$I$84,MATCH($E42,Auxiliar_OPEX_Drivers!$B$76:$B$84,0),MATCH(YEAR(O$2),Auxiliar_OPEX_Drivers!$B$76:$I$76,0))*$F42</f>
        <v>4</v>
      </c>
      <c r="P42" s="107">
        <f>INDEX(Auxiliar_OPEX_Drivers!$B$76:$I$84,MATCH($E42,Auxiliar_OPEX_Drivers!$B$76:$B$84,0),MATCH(YEAR(P$2),Auxiliar_OPEX_Drivers!$B$76:$I$76,0))*$F42</f>
        <v>4</v>
      </c>
      <c r="Q42" s="107">
        <f>INDEX(Auxiliar_OPEX_Drivers!$B$76:$I$84,MATCH($E42,Auxiliar_OPEX_Drivers!$B$76:$B$84,0),MATCH(YEAR(Q$2),Auxiliar_OPEX_Drivers!$B$76:$I$76,0))*$F42</f>
        <v>4</v>
      </c>
      <c r="R42" s="107">
        <f>INDEX(Auxiliar_OPEX_Drivers!$B$76:$I$84,MATCH($E42,Auxiliar_OPEX_Drivers!$B$76:$B$84,0),MATCH(YEAR(R$2),Auxiliar_OPEX_Drivers!$B$76:$I$76,0))*$F42</f>
        <v>4</v>
      </c>
      <c r="S42" s="107">
        <f>INDEX(Auxiliar_OPEX_Drivers!$B$76:$I$84,MATCH($E42,Auxiliar_OPEX_Drivers!$B$76:$B$84,0),MATCH(YEAR(S$2),Auxiliar_OPEX_Drivers!$B$76:$I$76,0))*$F42</f>
        <v>4</v>
      </c>
      <c r="T42" s="107">
        <f>INDEX(Auxiliar_OPEX_Drivers!$B$76:$I$84,MATCH($E42,Auxiliar_OPEX_Drivers!$B$76:$B$84,0),MATCH(YEAR(T$2),Auxiliar_OPEX_Drivers!$B$76:$I$76,0))*$F42</f>
        <v>4</v>
      </c>
      <c r="U42" s="107">
        <f>INDEX(Auxiliar_OPEX_Drivers!$B$76:$I$84,MATCH($E42,Auxiliar_OPEX_Drivers!$B$76:$B$84,0),MATCH(YEAR(U$2),Auxiliar_OPEX_Drivers!$B$76:$I$76,0))*$F42</f>
        <v>4</v>
      </c>
      <c r="V42" s="107">
        <f>INDEX(Auxiliar_OPEX_Drivers!$B$76:$I$84,MATCH($E42,Auxiliar_OPEX_Drivers!$B$76:$B$84,0),MATCH(YEAR(V$2),Auxiliar_OPEX_Drivers!$B$76:$I$76,0))*$F42</f>
        <v>4</v>
      </c>
      <c r="W42" s="107">
        <f>INDEX(Auxiliar_OPEX_Drivers!$B$76:$I$84,MATCH($E42,Auxiliar_OPEX_Drivers!$B$76:$B$84,0),MATCH(YEAR(W$2),Auxiliar_OPEX_Drivers!$B$76:$I$76,0))*$F42</f>
        <v>4</v>
      </c>
      <c r="X42" s="107">
        <f>INDEX(Auxiliar_OPEX_Drivers!$B$76:$I$84,MATCH($E42,Auxiliar_OPEX_Drivers!$B$76:$B$84,0),MATCH(YEAR(X$2),Auxiliar_OPEX_Drivers!$B$76:$I$76,0))*$F42</f>
        <v>4</v>
      </c>
      <c r="Y42" s="107">
        <f>INDEX(Auxiliar_OPEX_Drivers!$B$76:$I$84,MATCH($E42,Auxiliar_OPEX_Drivers!$B$76:$B$84,0),MATCH(YEAR(Y$2),Auxiliar_OPEX_Drivers!$B$76:$I$76,0))*$F42</f>
        <v>4</v>
      </c>
      <c r="Z42" s="107">
        <f>INDEX(Auxiliar_OPEX_Drivers!$B$76:$I$84,MATCH($E42,Auxiliar_OPEX_Drivers!$B$76:$B$84,0),MATCH(YEAR(Z$2),Auxiliar_OPEX_Drivers!$B$76:$I$76,0))*$F42</f>
        <v>4</v>
      </c>
      <c r="AA42" s="107">
        <f>INDEX(Auxiliar_OPEX_Drivers!$B$76:$I$84,MATCH($E42,Auxiliar_OPEX_Drivers!$B$76:$B$84,0),MATCH(YEAR(AA$2),Auxiliar_OPEX_Drivers!$B$76:$I$76,0))*$F42</f>
        <v>4</v>
      </c>
      <c r="AB42" s="107">
        <f>INDEX(Auxiliar_OPEX_Drivers!$B$76:$I$84,MATCH($E42,Auxiliar_OPEX_Drivers!$B$76:$B$84,0),MATCH(YEAR(AB$2),Auxiliar_OPEX_Drivers!$B$76:$I$76,0))*$F42</f>
        <v>4</v>
      </c>
      <c r="AC42" s="107">
        <f>INDEX(Auxiliar_OPEX_Drivers!$B$76:$I$84,MATCH($E42,Auxiliar_OPEX_Drivers!$B$76:$B$84,0),MATCH(YEAR(AC$2),Auxiliar_OPEX_Drivers!$B$76:$I$76,0))*$F42</f>
        <v>4</v>
      </c>
      <c r="AD42" s="107">
        <f>INDEX(Auxiliar_OPEX_Drivers!$B$76:$I$84,MATCH($E42,Auxiliar_OPEX_Drivers!$B$76:$B$84,0),MATCH(YEAR(AD$2),Auxiliar_OPEX_Drivers!$B$76:$I$76,0))*$F42</f>
        <v>4</v>
      </c>
      <c r="AE42" s="107">
        <f>INDEX(Auxiliar_OPEX_Drivers!$B$76:$I$84,MATCH($E42,Auxiliar_OPEX_Drivers!$B$76:$B$84,0),MATCH(YEAR(AE$2),Auxiliar_OPEX_Drivers!$B$76:$I$76,0))*$F42</f>
        <v>4</v>
      </c>
      <c r="AF42" s="107">
        <f>INDEX(Auxiliar_OPEX_Drivers!$B$76:$I$84,MATCH($E42,Auxiliar_OPEX_Drivers!$B$76:$B$84,0),MATCH(YEAR(AF$2),Auxiliar_OPEX_Drivers!$B$76:$I$76,0))*$F42</f>
        <v>4</v>
      </c>
      <c r="AG42" s="107">
        <f>INDEX(Auxiliar_OPEX_Drivers!$B$76:$I$84,MATCH($E42,Auxiliar_OPEX_Drivers!$B$76:$B$84,0),MATCH(YEAR(AG$2),Auxiliar_OPEX_Drivers!$B$76:$I$76,0))*$F42</f>
        <v>4</v>
      </c>
      <c r="AH42" s="107">
        <f>INDEX(Auxiliar_OPEX_Drivers!$B$76:$I$84,MATCH($E42,Auxiliar_OPEX_Drivers!$B$76:$B$84,0),MATCH(YEAR(AH$2),Auxiliar_OPEX_Drivers!$B$76:$I$76,0))*$F42</f>
        <v>4</v>
      </c>
      <c r="AI42" s="107">
        <f>INDEX(Auxiliar_OPEX_Drivers!$B$76:$I$84,MATCH($E42,Auxiliar_OPEX_Drivers!$B$76:$B$84,0),MATCH(YEAR(AI$2),Auxiliar_OPEX_Drivers!$B$76:$I$76,0))*$F42</f>
        <v>4</v>
      </c>
      <c r="AJ42" s="107">
        <f>INDEX(Auxiliar_OPEX_Drivers!$B$76:$I$84,MATCH($E42,Auxiliar_OPEX_Drivers!$B$76:$B$84,0),MATCH(YEAR(AJ$2),Auxiliar_OPEX_Drivers!$B$76:$I$76,0))*$F42</f>
        <v>4</v>
      </c>
      <c r="AK42" s="107">
        <f>INDEX(Auxiliar_OPEX_Drivers!$B$76:$I$84,MATCH($E42,Auxiliar_OPEX_Drivers!$B$76:$B$84,0),MATCH(YEAR(AK$2),Auxiliar_OPEX_Drivers!$B$76:$I$76,0))*$F42</f>
        <v>4</v>
      </c>
      <c r="AL42" s="107">
        <f>INDEX(Auxiliar_OPEX_Drivers!$B$76:$I$84,MATCH($E42,Auxiliar_OPEX_Drivers!$B$76:$B$84,0),MATCH(YEAR(AL$2),Auxiliar_OPEX_Drivers!$B$76:$I$76,0))*$F42</f>
        <v>4</v>
      </c>
      <c r="AM42" s="107">
        <f>INDEX(Auxiliar_OPEX_Drivers!$B$76:$I$84,MATCH($E42,Auxiliar_OPEX_Drivers!$B$76:$B$84,0),MATCH(YEAR(AM$2),Auxiliar_OPEX_Drivers!$B$76:$I$76,0))*$F42</f>
        <v>4</v>
      </c>
      <c r="AN42" s="107">
        <f>INDEX(Auxiliar_OPEX_Drivers!$B$76:$I$84,MATCH($E42,Auxiliar_OPEX_Drivers!$B$76:$B$84,0),MATCH(YEAR(AN$2),Auxiliar_OPEX_Drivers!$B$76:$I$76,0))*$F42</f>
        <v>4</v>
      </c>
      <c r="AO42" s="107">
        <f>INDEX(Auxiliar_OPEX_Drivers!$B$76:$I$84,MATCH($E42,Auxiliar_OPEX_Drivers!$B$76:$B$84,0),MATCH(YEAR(AO$2),Auxiliar_OPEX_Drivers!$B$76:$I$76,0))*$F42</f>
        <v>4</v>
      </c>
      <c r="AP42" s="107">
        <f>INDEX(Auxiliar_OPEX_Drivers!$B$76:$I$84,MATCH($E42,Auxiliar_OPEX_Drivers!$B$76:$B$84,0),MATCH(YEAR(AP$2),Auxiliar_OPEX_Drivers!$B$76:$I$76,0))*$F42</f>
        <v>4</v>
      </c>
      <c r="AQ42" s="107">
        <f>INDEX(Auxiliar_OPEX_Drivers!$B$76:$I$84,MATCH($E42,Auxiliar_OPEX_Drivers!$B$76:$B$84,0),MATCH(YEAR(AQ$2),Auxiliar_OPEX_Drivers!$B$76:$I$76,0))*$F42</f>
        <v>4</v>
      </c>
      <c r="AR42" s="107">
        <f>INDEX(Auxiliar_OPEX_Drivers!$B$76:$I$84,MATCH($E42,Auxiliar_OPEX_Drivers!$B$76:$B$84,0),MATCH(YEAR(AR$2),Auxiliar_OPEX_Drivers!$B$76:$I$76,0))*$F42</f>
        <v>4</v>
      </c>
      <c r="AS42" s="107">
        <f>INDEX(Auxiliar_OPEX_Drivers!$B$76:$I$84,MATCH($E42,Auxiliar_OPEX_Drivers!$B$76:$B$84,0),MATCH(YEAR(AS$2),Auxiliar_OPEX_Drivers!$B$76:$I$76,0))*$F42</f>
        <v>4</v>
      </c>
      <c r="AT42" s="107">
        <f>INDEX(Auxiliar_OPEX_Drivers!$B$76:$I$84,MATCH($E42,Auxiliar_OPEX_Drivers!$B$76:$B$84,0),MATCH(YEAR(AT$2),Auxiliar_OPEX_Drivers!$B$76:$I$76,0))*$F42</f>
        <v>4</v>
      </c>
      <c r="AU42" s="107">
        <f>INDEX(Auxiliar_OPEX_Drivers!$B$76:$I$84,MATCH($E42,Auxiliar_OPEX_Drivers!$B$76:$B$84,0),MATCH(YEAR(AU$2),Auxiliar_OPEX_Drivers!$B$76:$I$76,0))*$F42</f>
        <v>4</v>
      </c>
      <c r="AV42" s="107">
        <f>INDEX(Auxiliar_OPEX_Drivers!$B$76:$I$84,MATCH($E42,Auxiliar_OPEX_Drivers!$B$76:$B$84,0),MATCH(YEAR(AV$2),Auxiliar_OPEX_Drivers!$B$76:$I$76,0))*$F42</f>
        <v>4</v>
      </c>
      <c r="AW42" s="107">
        <f>INDEX(Auxiliar_OPEX_Drivers!$B$76:$I$84,MATCH($E42,Auxiliar_OPEX_Drivers!$B$76:$B$84,0),MATCH(YEAR(AW$2),Auxiliar_OPEX_Drivers!$B$76:$I$76,0))*$F42</f>
        <v>4</v>
      </c>
      <c r="AX42" s="107">
        <f>INDEX(Auxiliar_OPEX_Drivers!$B$76:$I$84,MATCH($E42,Auxiliar_OPEX_Drivers!$B$76:$B$84,0),MATCH(YEAR(AX$2),Auxiliar_OPEX_Drivers!$B$76:$I$76,0))*$F42</f>
        <v>4</v>
      </c>
      <c r="AY42" s="107">
        <f>INDEX(Auxiliar_OPEX_Drivers!$B$76:$I$84,MATCH($E42,Auxiliar_OPEX_Drivers!$B$76:$B$84,0),MATCH(YEAR(AY$2),Auxiliar_OPEX_Drivers!$B$76:$I$76,0))*$F42</f>
        <v>4</v>
      </c>
      <c r="AZ42" s="107">
        <f>INDEX(Auxiliar_OPEX_Drivers!$B$76:$I$84,MATCH($E42,Auxiliar_OPEX_Drivers!$B$76:$B$84,0),MATCH(YEAR(AZ$2),Auxiliar_OPEX_Drivers!$B$76:$I$76,0))*$F42</f>
        <v>4</v>
      </c>
      <c r="BA42" s="107">
        <f>INDEX(Auxiliar_OPEX_Drivers!$B$76:$I$84,MATCH($E42,Auxiliar_OPEX_Drivers!$B$76:$B$84,0),MATCH(YEAR(BA$2),Auxiliar_OPEX_Drivers!$B$76:$I$76,0))*$F42</f>
        <v>4</v>
      </c>
      <c r="BB42" s="107">
        <f>INDEX(Auxiliar_OPEX_Drivers!$B$76:$I$84,MATCH($E42,Auxiliar_OPEX_Drivers!$B$76:$B$84,0),MATCH(YEAR(BB$2),Auxiliar_OPEX_Drivers!$B$76:$I$76,0))*$F42</f>
        <v>4</v>
      </c>
      <c r="BC42" s="107">
        <f>INDEX(Auxiliar_OPEX_Drivers!$B$76:$I$84,MATCH($E42,Auxiliar_OPEX_Drivers!$B$76:$B$84,0),MATCH(YEAR(BC$2),Auxiliar_OPEX_Drivers!$B$76:$I$76,0))*$F42</f>
        <v>4</v>
      </c>
      <c r="BD42" s="107">
        <f>INDEX(Auxiliar_OPEX_Drivers!$B$76:$I$84,MATCH($E42,Auxiliar_OPEX_Drivers!$B$76:$B$84,0),MATCH(YEAR(BD$2),Auxiliar_OPEX_Drivers!$B$76:$I$76,0))*$F42</f>
        <v>4</v>
      </c>
      <c r="BE42" s="107">
        <f>INDEX(Auxiliar_OPEX_Drivers!$B$76:$I$84,MATCH($E42,Auxiliar_OPEX_Drivers!$B$76:$B$84,0),MATCH(YEAR(BE$2),Auxiliar_OPEX_Drivers!$B$76:$I$76,0))*$F42</f>
        <v>4</v>
      </c>
      <c r="BF42" s="107">
        <f>INDEX(Auxiliar_OPEX_Drivers!$B$76:$I$84,MATCH($E42,Auxiliar_OPEX_Drivers!$B$76:$B$84,0),MATCH(YEAR(BF$2),Auxiliar_OPEX_Drivers!$B$76:$I$76,0))*$F42</f>
        <v>4</v>
      </c>
      <c r="BG42" s="107">
        <f>INDEX(Auxiliar_OPEX_Drivers!$B$76:$I$84,MATCH($E42,Auxiliar_OPEX_Drivers!$B$76:$B$84,0),MATCH(YEAR(BG$2),Auxiliar_OPEX_Drivers!$B$76:$I$76,0))*$F42</f>
        <v>4</v>
      </c>
      <c r="BH42" s="107">
        <f>INDEX(Auxiliar_OPEX_Drivers!$B$76:$I$84,MATCH($E42,Auxiliar_OPEX_Drivers!$B$76:$B$84,0),MATCH(YEAR(BH$2),Auxiliar_OPEX_Drivers!$B$76:$I$76,0))*$F42</f>
        <v>4</v>
      </c>
      <c r="BI42" s="107">
        <f>INDEX(Auxiliar_OPEX_Drivers!$B$76:$I$84,MATCH($E42,Auxiliar_OPEX_Drivers!$B$76:$B$84,0),MATCH(YEAR(BI$2),Auxiliar_OPEX_Drivers!$B$76:$I$76,0))*$F42</f>
        <v>4</v>
      </c>
      <c r="BJ42" s="107">
        <f>INDEX(Auxiliar_OPEX_Drivers!$B$76:$I$84,MATCH($E42,Auxiliar_OPEX_Drivers!$B$76:$B$84,0),MATCH(YEAR(BJ$2),Auxiliar_OPEX_Drivers!$B$76:$I$76,0))*$F42</f>
        <v>4</v>
      </c>
      <c r="BK42" s="107">
        <f>INDEX(Auxiliar_OPEX_Drivers!$B$76:$I$84,MATCH($E42,Auxiliar_OPEX_Drivers!$B$76:$B$84,0),MATCH(YEAR(BK$2),Auxiliar_OPEX_Drivers!$B$76:$I$76,0))*$F42</f>
        <v>4</v>
      </c>
      <c r="BL42" s="107">
        <f>INDEX(Auxiliar_OPEX_Drivers!$B$76:$I$84,MATCH($E42,Auxiliar_OPEX_Drivers!$B$76:$B$84,0),MATCH(YEAR(BL$2),Auxiliar_OPEX_Drivers!$B$76:$I$76,0))*$F42</f>
        <v>4</v>
      </c>
      <c r="BM42" s="107">
        <f>INDEX(Auxiliar_OPEX_Drivers!$B$76:$I$84,MATCH($E42,Auxiliar_OPEX_Drivers!$B$76:$B$84,0),MATCH(YEAR(BM$2),Auxiliar_OPEX_Drivers!$B$76:$I$76,0))*$F42</f>
        <v>4</v>
      </c>
      <c r="BN42" s="107">
        <f>INDEX(Auxiliar_OPEX_Drivers!$B$76:$I$84,MATCH($E42,Auxiliar_OPEX_Drivers!$B$76:$B$84,0),MATCH(YEAR(BN$2),Auxiliar_OPEX_Drivers!$B$76:$I$76,0))*$F42</f>
        <v>4</v>
      </c>
      <c r="BO42" s="107">
        <f>INDEX(Auxiliar_OPEX_Drivers!$B$76:$I$84,MATCH($E42,Auxiliar_OPEX_Drivers!$B$76:$B$84,0),MATCH(YEAR(BO$2),Auxiliar_OPEX_Drivers!$B$76:$I$76,0))*$F42</f>
        <v>4</v>
      </c>
      <c r="BP42" s="107">
        <f>INDEX(Auxiliar_OPEX_Drivers!$B$76:$I$84,MATCH($E42,Auxiliar_OPEX_Drivers!$B$76:$B$84,0),MATCH(YEAR(BP$2),Auxiliar_OPEX_Drivers!$B$76:$I$76,0))*$F42</f>
        <v>4</v>
      </c>
      <c r="BQ42" s="107">
        <f>INDEX(Auxiliar_OPEX_Drivers!$B$76:$I$84,MATCH($E42,Auxiliar_OPEX_Drivers!$B$76:$B$84,0),MATCH(YEAR(BQ$2),Auxiliar_OPEX_Drivers!$B$76:$I$76,0))*$F42</f>
        <v>4</v>
      </c>
      <c r="BR42" s="107">
        <f>INDEX(Auxiliar_OPEX_Drivers!$B$76:$I$84,MATCH($E42,Auxiliar_OPEX_Drivers!$B$76:$B$84,0),MATCH(YEAR(BR$2),Auxiliar_OPEX_Drivers!$B$76:$I$76,0))*$F42</f>
        <v>4</v>
      </c>
      <c r="BS42" s="107">
        <f>INDEX(Auxiliar_OPEX_Drivers!$B$76:$I$84,MATCH($E42,Auxiliar_OPEX_Drivers!$B$76:$B$84,0),MATCH(YEAR(BS$2),Auxiliar_OPEX_Drivers!$B$76:$I$76,0))*$F42</f>
        <v>4</v>
      </c>
      <c r="BT42" s="107">
        <f>INDEX(Auxiliar_OPEX_Drivers!$B$76:$I$84,MATCH($E42,Auxiliar_OPEX_Drivers!$B$76:$B$84,0),MATCH(YEAR(BT$2),Auxiliar_OPEX_Drivers!$B$76:$I$76,0))*$F42</f>
        <v>4</v>
      </c>
      <c r="BU42" s="107">
        <f>INDEX(Auxiliar_OPEX_Drivers!$B$76:$I$84,MATCH($E42,Auxiliar_OPEX_Drivers!$B$76:$B$84,0),MATCH(YEAR(BU$2),Auxiliar_OPEX_Drivers!$B$76:$I$76,0))*$F42</f>
        <v>4</v>
      </c>
      <c r="BV42" s="107">
        <f>INDEX(Auxiliar_OPEX_Drivers!$B$76:$I$84,MATCH($E42,Auxiliar_OPEX_Drivers!$B$76:$B$84,0),MATCH(YEAR(BV$2),Auxiliar_OPEX_Drivers!$B$76:$I$76,0))*$F42</f>
        <v>4</v>
      </c>
      <c r="BW42" s="107">
        <f>INDEX(Auxiliar_OPEX_Drivers!$B$76:$I$84,MATCH($E42,Auxiliar_OPEX_Drivers!$B$76:$B$84,0),MATCH(YEAR(BW$2),Auxiliar_OPEX_Drivers!$B$76:$I$76,0))*$F42</f>
        <v>4</v>
      </c>
      <c r="BX42" s="107">
        <f>INDEX(Auxiliar_OPEX_Drivers!$B$76:$I$84,MATCH($E42,Auxiliar_OPEX_Drivers!$B$76:$B$84,0),MATCH(YEAR(BX$2),Auxiliar_OPEX_Drivers!$B$76:$I$76,0))*$F42</f>
        <v>4</v>
      </c>
      <c r="BY42" s="107">
        <f>INDEX(Auxiliar_OPEX_Drivers!$B$76:$I$84,MATCH($E42,Auxiliar_OPEX_Drivers!$B$76:$B$84,0),MATCH(YEAR(BY$2),Auxiliar_OPEX_Drivers!$B$76:$I$76,0))*$F42</f>
        <v>4</v>
      </c>
      <c r="BZ42" s="107">
        <f>INDEX(Auxiliar_OPEX_Drivers!$B$76:$I$84,MATCH($E42,Auxiliar_OPEX_Drivers!$B$76:$B$84,0),MATCH(YEAR(BZ$2),Auxiliar_OPEX_Drivers!$B$76:$I$76,0))*$F42</f>
        <v>4</v>
      </c>
      <c r="CA42" s="107">
        <f>INDEX(Auxiliar_OPEX_Drivers!$B$76:$I$84,MATCH($E42,Auxiliar_OPEX_Drivers!$B$76:$B$84,0),MATCH(YEAR(CA$2),Auxiliar_OPEX_Drivers!$B$76:$I$76,0))*$F42</f>
        <v>4</v>
      </c>
      <c r="CB42" s="107">
        <f>INDEX(Auxiliar_OPEX_Drivers!$B$76:$I$84,MATCH($E42,Auxiliar_OPEX_Drivers!$B$76:$B$84,0),MATCH(YEAR(CB$2),Auxiliar_OPEX_Drivers!$B$76:$I$76,0))*$F42</f>
        <v>4</v>
      </c>
      <c r="CC42" s="107">
        <f>INDEX(Auxiliar_OPEX_Drivers!$B$76:$I$84,MATCH($E42,Auxiliar_OPEX_Drivers!$B$76:$B$84,0),MATCH(YEAR(CC$2),Auxiliar_OPEX_Drivers!$B$76:$I$76,0))*$F42</f>
        <v>4</v>
      </c>
      <c r="CD42" s="107">
        <f>INDEX(Auxiliar_OPEX_Drivers!$B$76:$I$84,MATCH($E42,Auxiliar_OPEX_Drivers!$B$76:$B$84,0),MATCH(YEAR(CD$2),Auxiliar_OPEX_Drivers!$B$76:$I$76,0))*$F42</f>
        <v>4</v>
      </c>
      <c r="CE42" s="107">
        <f>INDEX(Auxiliar_OPEX_Drivers!$B$76:$I$84,MATCH($E42,Auxiliar_OPEX_Drivers!$B$76:$B$84,0),MATCH(YEAR(CE$2),Auxiliar_OPEX_Drivers!$B$76:$I$76,0))*$F42</f>
        <v>4</v>
      </c>
      <c r="CF42" s="107">
        <f>INDEX(Auxiliar_OPEX_Drivers!$B$76:$I$84,MATCH($E42,Auxiliar_OPEX_Drivers!$B$76:$B$84,0),MATCH(YEAR(CF$2),Auxiliar_OPEX_Drivers!$B$76:$I$76,0))*$F42</f>
        <v>4</v>
      </c>
      <c r="CG42" s="107">
        <f>INDEX(Auxiliar_OPEX_Drivers!$B$76:$I$84,MATCH($E42,Auxiliar_OPEX_Drivers!$B$76:$B$84,0),MATCH(YEAR(CG$2),Auxiliar_OPEX_Drivers!$B$76:$I$76,0))*$F42</f>
        <v>4</v>
      </c>
      <c r="CI42" s="51">
        <f>INDEX(Auxiliar_OPEX_CustosUnit!$A$1:$R$129,MATCH(Auxiliar_OPEX_P!$A42,Auxiliar_OPEX_CustosUnit!$A$1:$A$129,0),MATCH(CI$2,Auxiliar_OPEX_CustosUnit!$A$3:$Q$3,0))*(1-DRE_Auxiliar!$A$5)</f>
        <v>16941.409048992737</v>
      </c>
      <c r="CJ42" s="51">
        <f>INDEX(Auxiliar_OPEX_CustosUnit!$A$1:$R$129,MATCH(Auxiliar_OPEX_P!$A42,Auxiliar_OPEX_CustosUnit!$A$1:$A$129,0),MATCH(CJ$2,Auxiliar_OPEX_CustosUnit!$A$3:$Q$3,0))*(1-DRE_Auxiliar!$A$5)</f>
        <v>17509.883740712994</v>
      </c>
      <c r="CK42" s="51">
        <f>INDEX(Auxiliar_OPEX_CustosUnit!$A$1:$R$129,MATCH(Auxiliar_OPEX_P!$A42,Auxiliar_OPEX_CustosUnit!$A$1:$A$129,0),MATCH(CK$2,Auxiliar_OPEX_CustosUnit!$A$3:$Q$3,0))*(1-DRE_Auxiliar!$A$5)</f>
        <v>18436.059246912821</v>
      </c>
      <c r="CL42" s="51">
        <f>INDEX(Auxiliar_OPEX_CustosUnit!$A$1:$R$129,MATCH(Auxiliar_OPEX_P!$A42,Auxiliar_OPEX_CustosUnit!$A$1:$A$129,0),MATCH(CL$2,Auxiliar_OPEX_CustosUnit!$A$3:$Q$3,0))*(1-DRE_Auxiliar!$A$5)</f>
        <v>18414.681714633167</v>
      </c>
      <c r="CM42" s="51">
        <f>INDEX(Auxiliar_OPEX_CustosUnit!$A$1:$R$129,MATCH(Auxiliar_OPEX_P!$A42,Auxiliar_OPEX_CustosUnit!$A$1:$A$129,0),MATCH(CM$2,Auxiliar_OPEX_CustosUnit!$A$3:$Q$3,0))*(1-DRE_Auxiliar!$A$5)</f>
        <v>18425.294118849371</v>
      </c>
      <c r="CN42" s="51">
        <f>INDEX(Auxiliar_OPEX_CustosUnit!$A$1:$R$129,MATCH(Auxiliar_OPEX_P!$A42,Auxiliar_OPEX_CustosUnit!$A$1:$A$129,0),MATCH(CN$2,Auxiliar_OPEX_CustosUnit!$A$3:$Q$3,0))*(1-DRE_Auxiliar!$A$5)</f>
        <v>20002.634142399551</v>
      </c>
      <c r="CO42" s="51">
        <f>INDEX(Auxiliar_OPEX_CustosUnit!$A$1:$R$129,MATCH(Auxiliar_OPEX_P!$A42,Auxiliar_OPEX_CustosUnit!$A$1:$A$129,0),MATCH(CO$2,Auxiliar_OPEX_CustosUnit!$A$3:$Q$3,0))*(1-DRE_Auxiliar!$A$5)</f>
        <v>18998.899716916261</v>
      </c>
      <c r="CP42" s="51">
        <f>INDEX(Auxiliar_OPEX_CustosUnit!$A$1:$R$129,MATCH(Auxiliar_OPEX_P!$A42,Auxiliar_OPEX_CustosUnit!$A$1:$A$129,0),MATCH(CP$2,Auxiliar_OPEX_CustosUnit!$A$3:$Q$3,0))*(1-DRE_Auxiliar!$A$5)</f>
        <v>19612.807719102373</v>
      </c>
      <c r="CQ42" s="51">
        <f>INDEX(Auxiliar_OPEX_CustosUnit!$A$1:$R$129,MATCH(Auxiliar_OPEX_P!$A42,Auxiliar_OPEX_CustosUnit!$A$1:$A$129,0),MATCH(CQ$2,Auxiliar_OPEX_CustosUnit!$A$3:$Q$3,0))*(1-DRE_Auxiliar!$A$5)</f>
        <v>19618.026567959841</v>
      </c>
      <c r="CR42" s="51">
        <f>INDEX(Auxiliar_OPEX_CustosUnit!$A$1:$R$129,MATCH(Auxiliar_OPEX_P!$A42,Auxiliar_OPEX_CustosUnit!$A$1:$A$129,0),MATCH(CR$2,Auxiliar_OPEX_CustosUnit!$A$3:$Q$3,0))*(1-DRE_Auxiliar!$A$5)</f>
        <v>19618.026567959841</v>
      </c>
      <c r="CS42" s="51">
        <f>INDEX(Auxiliar_OPEX_CustosUnit!$A$1:$R$129,MATCH(Auxiliar_OPEX_P!$A42,Auxiliar_OPEX_CustosUnit!$A$1:$A$129,0),MATCH(CS$2,Auxiliar_OPEX_CustosUnit!$A$3:$Q$3,0))*(1-DRE_Auxiliar!$A$5)</f>
        <v>19004.11856577373</v>
      </c>
      <c r="CT42" s="51">
        <f>INDEX(Auxiliar_OPEX_CustosUnit!$A$1:$R$129,MATCH(Auxiliar_OPEX_P!$A42,Auxiliar_OPEX_CustosUnit!$A$1:$A$129,0),MATCH(CT$2,Auxiliar_OPEX_CustosUnit!$A$3:$Q$3,0))*(1-DRE_Auxiliar!$A$5)</f>
        <v>18823.88915922277</v>
      </c>
      <c r="CU42" s="53">
        <f t="shared" si="227"/>
        <v>16941.409048992737</v>
      </c>
      <c r="CV42" s="53">
        <f t="shared" si="228"/>
        <v>17509.883740712994</v>
      </c>
      <c r="CW42" s="53">
        <f t="shared" si="229"/>
        <v>18436.059246912821</v>
      </c>
      <c r="CX42" s="53">
        <f t="shared" si="230"/>
        <v>18414.681714633167</v>
      </c>
      <c r="CY42" s="53">
        <f t="shared" si="231"/>
        <v>18425.294118849371</v>
      </c>
      <c r="CZ42" s="53">
        <f t="shared" si="232"/>
        <v>20002.634142399551</v>
      </c>
      <c r="DA42" s="53">
        <f t="shared" si="233"/>
        <v>18998.899716916261</v>
      </c>
      <c r="DB42" s="53">
        <f t="shared" si="234"/>
        <v>19612.807719102373</v>
      </c>
      <c r="DC42" s="53">
        <f t="shared" si="235"/>
        <v>19618.026567959841</v>
      </c>
      <c r="DD42" s="53">
        <f t="shared" si="236"/>
        <v>19618.026567959841</v>
      </c>
      <c r="DE42" s="53">
        <f t="shared" si="237"/>
        <v>19004.11856577373</v>
      </c>
      <c r="DF42" s="53">
        <f t="shared" si="238"/>
        <v>18823.88915922277</v>
      </c>
      <c r="DG42" s="53">
        <f t="shared" si="239"/>
        <v>16941.409048992737</v>
      </c>
      <c r="DH42" s="53">
        <f t="shared" si="240"/>
        <v>17509.883740712994</v>
      </c>
      <c r="DI42" s="53">
        <f t="shared" si="241"/>
        <v>18436.059246912821</v>
      </c>
      <c r="DJ42" s="53">
        <f t="shared" si="242"/>
        <v>18414.681714633167</v>
      </c>
      <c r="DK42" s="53">
        <f t="shared" si="243"/>
        <v>18425.294118849371</v>
      </c>
      <c r="DL42" s="53">
        <f t="shared" si="244"/>
        <v>20002.634142399551</v>
      </c>
      <c r="DM42" s="53">
        <f t="shared" si="245"/>
        <v>18998.899716916261</v>
      </c>
      <c r="DN42" s="53">
        <f t="shared" si="246"/>
        <v>19612.807719102373</v>
      </c>
      <c r="DO42" s="53">
        <f t="shared" si="247"/>
        <v>19618.026567959841</v>
      </c>
      <c r="DP42" s="53">
        <f t="shared" si="248"/>
        <v>19618.026567959841</v>
      </c>
      <c r="DQ42" s="53">
        <f t="shared" si="249"/>
        <v>19004.11856577373</v>
      </c>
      <c r="DR42" s="53">
        <f t="shared" si="250"/>
        <v>18823.88915922277</v>
      </c>
      <c r="DS42" s="53">
        <f t="shared" si="251"/>
        <v>16941.409048992737</v>
      </c>
      <c r="DT42" s="53">
        <f t="shared" si="252"/>
        <v>17509.883740712994</v>
      </c>
      <c r="DU42" s="53">
        <f t="shared" si="253"/>
        <v>18436.059246912821</v>
      </c>
      <c r="DV42" s="53">
        <f t="shared" si="254"/>
        <v>18414.681714633167</v>
      </c>
      <c r="DW42" s="53">
        <f t="shared" si="255"/>
        <v>18425.294118849371</v>
      </c>
      <c r="DX42" s="53">
        <f t="shared" si="256"/>
        <v>20002.634142399551</v>
      </c>
      <c r="DY42" s="53">
        <f t="shared" si="257"/>
        <v>18998.899716916261</v>
      </c>
      <c r="DZ42" s="53">
        <f t="shared" si="258"/>
        <v>19612.807719102373</v>
      </c>
      <c r="EA42" s="53">
        <f t="shared" si="259"/>
        <v>19618.026567959841</v>
      </c>
      <c r="EB42" s="53">
        <f t="shared" si="260"/>
        <v>19618.026567959841</v>
      </c>
      <c r="EC42" s="53">
        <f t="shared" si="261"/>
        <v>19004.11856577373</v>
      </c>
      <c r="ED42" s="53">
        <f t="shared" si="262"/>
        <v>18823.88915922277</v>
      </c>
      <c r="EE42" s="53">
        <f t="shared" si="263"/>
        <v>16941.409048992737</v>
      </c>
      <c r="EF42" s="53">
        <f t="shared" si="264"/>
        <v>17509.883740712994</v>
      </c>
      <c r="EG42" s="53">
        <f t="shared" si="265"/>
        <v>18436.059246912821</v>
      </c>
      <c r="EH42" s="53">
        <f t="shared" si="266"/>
        <v>18414.681714633167</v>
      </c>
      <c r="EI42" s="53">
        <f t="shared" si="267"/>
        <v>18425.294118849371</v>
      </c>
      <c r="EJ42" s="53">
        <f t="shared" si="268"/>
        <v>20002.634142399551</v>
      </c>
      <c r="EK42" s="53">
        <f t="shared" si="269"/>
        <v>18998.899716916261</v>
      </c>
      <c r="EL42" s="53">
        <f t="shared" si="270"/>
        <v>19612.807719102373</v>
      </c>
      <c r="EM42" s="53">
        <f t="shared" si="271"/>
        <v>19618.026567959841</v>
      </c>
      <c r="EN42" s="53">
        <f t="shared" si="272"/>
        <v>19618.026567959841</v>
      </c>
      <c r="EO42" s="53">
        <f t="shared" si="273"/>
        <v>19004.11856577373</v>
      </c>
      <c r="EP42" s="53">
        <f t="shared" si="274"/>
        <v>18823.88915922277</v>
      </c>
      <c r="EQ42" s="53">
        <f t="shared" si="275"/>
        <v>16941.409048992737</v>
      </c>
      <c r="ER42" s="53">
        <f t="shared" si="276"/>
        <v>17509.883740712994</v>
      </c>
      <c r="ES42" s="53">
        <f t="shared" si="277"/>
        <v>18436.059246912821</v>
      </c>
      <c r="ET42" s="53">
        <f t="shared" si="278"/>
        <v>18414.681714633167</v>
      </c>
      <c r="EU42" s="53">
        <f t="shared" si="279"/>
        <v>18425.294118849371</v>
      </c>
      <c r="EV42" s="53">
        <f t="shared" si="280"/>
        <v>20002.634142399551</v>
      </c>
      <c r="EW42" s="53">
        <f t="shared" si="281"/>
        <v>18998.899716916261</v>
      </c>
      <c r="EX42" s="53">
        <f t="shared" si="282"/>
        <v>19612.807719102373</v>
      </c>
      <c r="EY42" s="53">
        <f t="shared" si="283"/>
        <v>19618.026567959841</v>
      </c>
      <c r="EZ42" s="53">
        <f t="shared" si="284"/>
        <v>19618.026567959841</v>
      </c>
      <c r="FA42" s="53">
        <f t="shared" si="285"/>
        <v>19004.11856577373</v>
      </c>
      <c r="FB42" s="53">
        <f t="shared" si="286"/>
        <v>18823.88915922277</v>
      </c>
      <c r="FC42" s="53">
        <f t="shared" si="287"/>
        <v>16941.409048992737</v>
      </c>
      <c r="FD42" s="53">
        <f t="shared" si="288"/>
        <v>17509.883740712994</v>
      </c>
      <c r="FE42" s="53">
        <f t="shared" si="289"/>
        <v>18436.059246912821</v>
      </c>
      <c r="FF42" s="53">
        <f t="shared" si="290"/>
        <v>18414.681714633167</v>
      </c>
      <c r="FG42" s="53">
        <f t="shared" si="291"/>
        <v>18425.294118849371</v>
      </c>
      <c r="FH42" s="53">
        <f t="shared" si="292"/>
        <v>20002.634142399551</v>
      </c>
      <c r="FI42" s="53">
        <f t="shared" si="293"/>
        <v>18998.899716916261</v>
      </c>
      <c r="FJ42" s="53">
        <f t="shared" si="294"/>
        <v>19612.807719102373</v>
      </c>
      <c r="FK42" s="53">
        <f t="shared" si="295"/>
        <v>19618.026567959841</v>
      </c>
      <c r="FL42" s="53">
        <f t="shared" si="296"/>
        <v>19618.026567959841</v>
      </c>
      <c r="FM42" s="53">
        <f t="shared" si="297"/>
        <v>19004.11856577373</v>
      </c>
      <c r="FN42" s="53">
        <f t="shared" si="298"/>
        <v>18823.88915922277</v>
      </c>
      <c r="FP42" s="51">
        <f t="shared" si="299"/>
        <v>73701.176475397486</v>
      </c>
      <c r="FQ42" s="51">
        <f t="shared" si="306"/>
        <v>80010.536569598204</v>
      </c>
      <c r="FR42" s="51">
        <f t="shared" si="307"/>
        <v>75995.598867665045</v>
      </c>
      <c r="FS42" s="51">
        <f t="shared" si="308"/>
        <v>78451.230876409492</v>
      </c>
      <c r="FT42" s="51">
        <f t="shared" si="309"/>
        <v>78472.106271839366</v>
      </c>
      <c r="FU42" s="51">
        <f t="shared" si="310"/>
        <v>78472.106271839366</v>
      </c>
      <c r="FV42" s="51">
        <f t="shared" si="311"/>
        <v>76016.474263094919</v>
      </c>
      <c r="FW42" s="51">
        <f t="shared" si="312"/>
        <v>75295.55663689108</v>
      </c>
      <c r="FX42" s="51">
        <f t="shared" si="313"/>
        <v>67765.636195970947</v>
      </c>
      <c r="FY42" s="51">
        <f t="shared" si="314"/>
        <v>70039.534962851976</v>
      </c>
      <c r="FZ42" s="51">
        <f t="shared" si="315"/>
        <v>73744.236987651282</v>
      </c>
      <c r="GA42" s="51">
        <f t="shared" si="316"/>
        <v>73658.726858532667</v>
      </c>
      <c r="GB42" s="51">
        <f t="shared" si="317"/>
        <v>73701.176475397486</v>
      </c>
      <c r="GC42" s="51">
        <f t="shared" si="318"/>
        <v>80010.536569598204</v>
      </c>
      <c r="GD42" s="51">
        <f t="shared" si="319"/>
        <v>75995.598867665045</v>
      </c>
      <c r="GE42" s="51">
        <f t="shared" si="320"/>
        <v>78451.230876409492</v>
      </c>
      <c r="GF42" s="51">
        <f t="shared" si="321"/>
        <v>78472.106271839366</v>
      </c>
      <c r="GG42" s="51">
        <f t="shared" si="322"/>
        <v>78472.106271839366</v>
      </c>
      <c r="GH42" s="51">
        <f t="shared" si="323"/>
        <v>76016.474263094919</v>
      </c>
      <c r="GI42" s="51">
        <f t="shared" si="324"/>
        <v>75295.55663689108</v>
      </c>
      <c r="GJ42" s="51">
        <f t="shared" si="325"/>
        <v>67765.636195970947</v>
      </c>
      <c r="GK42" s="51">
        <f t="shared" si="326"/>
        <v>70039.534962851976</v>
      </c>
      <c r="GL42" s="51">
        <f t="shared" si="327"/>
        <v>73744.236987651282</v>
      </c>
      <c r="GM42" s="51">
        <f t="shared" si="328"/>
        <v>73658.726858532667</v>
      </c>
      <c r="GN42" s="51">
        <f t="shared" si="329"/>
        <v>73701.176475397486</v>
      </c>
      <c r="GO42" s="51">
        <f t="shared" si="330"/>
        <v>80010.536569598204</v>
      </c>
      <c r="GP42" s="51">
        <f t="shared" si="331"/>
        <v>75995.598867665045</v>
      </c>
      <c r="GQ42" s="51">
        <f t="shared" si="332"/>
        <v>78451.230876409492</v>
      </c>
      <c r="GR42" s="51">
        <f t="shared" si="333"/>
        <v>78472.106271839366</v>
      </c>
      <c r="GS42" s="51">
        <f t="shared" si="334"/>
        <v>78472.106271839366</v>
      </c>
      <c r="GT42" s="51">
        <f t="shared" si="335"/>
        <v>76016.474263094919</v>
      </c>
      <c r="GU42" s="51">
        <f t="shared" si="336"/>
        <v>75295.55663689108</v>
      </c>
      <c r="GV42" s="51">
        <f t="shared" si="337"/>
        <v>67765.636195970947</v>
      </c>
      <c r="GW42" s="51">
        <f t="shared" si="338"/>
        <v>70039.534962851976</v>
      </c>
      <c r="GX42" s="51">
        <f t="shared" si="339"/>
        <v>73744.236987651282</v>
      </c>
      <c r="GY42" s="51">
        <f t="shared" si="340"/>
        <v>73658.726858532667</v>
      </c>
      <c r="GZ42" s="51">
        <f t="shared" si="341"/>
        <v>73701.176475397486</v>
      </c>
      <c r="HA42" s="51">
        <f t="shared" si="342"/>
        <v>80010.536569598204</v>
      </c>
      <c r="HB42" s="51">
        <f t="shared" si="343"/>
        <v>75995.598867665045</v>
      </c>
      <c r="HC42" s="51">
        <f t="shared" si="344"/>
        <v>78451.230876409492</v>
      </c>
      <c r="HD42" s="51">
        <f t="shared" si="345"/>
        <v>78472.106271839366</v>
      </c>
      <c r="HE42" s="51">
        <f t="shared" si="346"/>
        <v>78472.106271839366</v>
      </c>
      <c r="HF42" s="51">
        <f t="shared" si="347"/>
        <v>76016.474263094919</v>
      </c>
      <c r="HG42" s="51">
        <f t="shared" si="348"/>
        <v>75295.55663689108</v>
      </c>
      <c r="HH42" s="51">
        <f t="shared" si="349"/>
        <v>67765.636195970947</v>
      </c>
      <c r="HI42" s="51">
        <f t="shared" si="350"/>
        <v>70039.534962851976</v>
      </c>
      <c r="HJ42" s="51">
        <f t="shared" si="351"/>
        <v>73744.236987651282</v>
      </c>
      <c r="HK42" s="51">
        <f t="shared" si="352"/>
        <v>73658.726858532667</v>
      </c>
      <c r="HL42" s="51">
        <f t="shared" si="353"/>
        <v>73701.176475397486</v>
      </c>
      <c r="HM42" s="51">
        <f t="shared" si="354"/>
        <v>80010.536569598204</v>
      </c>
      <c r="HN42" s="51">
        <f t="shared" si="355"/>
        <v>75995.598867665045</v>
      </c>
      <c r="HO42" s="51">
        <f t="shared" si="356"/>
        <v>78451.230876409492</v>
      </c>
      <c r="HP42" s="51">
        <f t="shared" si="357"/>
        <v>78472.106271839366</v>
      </c>
      <c r="HQ42" s="51">
        <f t="shared" si="358"/>
        <v>78472.106271839366</v>
      </c>
      <c r="HR42" s="51">
        <f t="shared" si="359"/>
        <v>76016.474263094919</v>
      </c>
      <c r="HS42" s="51">
        <f t="shared" si="360"/>
        <v>75295.55663689108</v>
      </c>
      <c r="HT42" s="51">
        <f t="shared" si="361"/>
        <v>67765.636195970947</v>
      </c>
      <c r="HU42" s="51">
        <f t="shared" si="362"/>
        <v>70039.534962851976</v>
      </c>
      <c r="HV42" s="51">
        <f t="shared" si="363"/>
        <v>73744.236987651282</v>
      </c>
      <c r="HW42" s="51">
        <f t="shared" si="364"/>
        <v>73658.726858532667</v>
      </c>
      <c r="HX42" s="51">
        <f t="shared" si="365"/>
        <v>73701.176475397486</v>
      </c>
      <c r="HY42" s="51">
        <f t="shared" si="366"/>
        <v>80010.536569598204</v>
      </c>
      <c r="HZ42" s="51">
        <f t="shared" si="367"/>
        <v>75995.598867665045</v>
      </c>
      <c r="IA42" s="51">
        <f t="shared" si="368"/>
        <v>78451.230876409492</v>
      </c>
      <c r="IB42" s="51">
        <f t="shared" si="305"/>
        <v>78472.106271839366</v>
      </c>
      <c r="IC42" s="51">
        <f t="shared" si="369"/>
        <v>78472.106271839366</v>
      </c>
      <c r="ID42" s="51">
        <f t="shared" si="370"/>
        <v>76016.474263094919</v>
      </c>
      <c r="IE42" s="51">
        <f t="shared" si="371"/>
        <v>75295.55663689108</v>
      </c>
      <c r="IF42" s="51">
        <f t="shared" si="372"/>
        <v>67765.636195970947</v>
      </c>
      <c r="IG42" s="51">
        <f t="shared" si="373"/>
        <v>70039.534962851976</v>
      </c>
      <c r="IH42" s="51">
        <f t="shared" si="374"/>
        <v>73744.236987651282</v>
      </c>
      <c r="II42" s="51">
        <f t="shared" si="375"/>
        <v>73658.726858532667</v>
      </c>
      <c r="IJ42" s="51">
        <f t="shared" si="376"/>
        <v>73701.176475397486</v>
      </c>
      <c r="IK42" s="51">
        <f t="shared" si="377"/>
        <v>80010.536569598204</v>
      </c>
      <c r="IL42" s="51">
        <f t="shared" si="378"/>
        <v>75995.598867665045</v>
      </c>
      <c r="IM42" s="51">
        <f t="shared" si="379"/>
        <v>78451.230876409492</v>
      </c>
      <c r="IN42" s="51">
        <f t="shared" si="380"/>
        <v>78472.106271839366</v>
      </c>
      <c r="IO42" s="51">
        <f t="shared" si="381"/>
        <v>78472.106271839366</v>
      </c>
      <c r="IP42" s="51">
        <f t="shared" si="382"/>
        <v>76016.474263094919</v>
      </c>
      <c r="IQ42" s="51">
        <f t="shared" si="383"/>
        <v>75295.55663689108</v>
      </c>
      <c r="IS42" s="51">
        <f t="shared" si="300"/>
        <v>901622.92123774183</v>
      </c>
      <c r="IT42" s="51">
        <f t="shared" si="300"/>
        <v>901622.92123774183</v>
      </c>
      <c r="IU42" s="51">
        <f t="shared" ref="IT42:IX57" si="386">SUMPRODUCT($FP42:$IQ42,N($FP$1:$IQ$1=IU$1))</f>
        <v>901622.92123774183</v>
      </c>
      <c r="IV42" s="51">
        <f t="shared" si="386"/>
        <v>901622.92123774183</v>
      </c>
      <c r="IW42" s="51">
        <f t="shared" si="386"/>
        <v>901622.92123774183</v>
      </c>
      <c r="IX42" s="51">
        <f t="shared" si="386"/>
        <v>901622.92123774183</v>
      </c>
      <c r="IZ42" s="111">
        <f t="shared" si="301"/>
        <v>0</v>
      </c>
      <c r="JA42" s="111">
        <f t="shared" si="5"/>
        <v>0</v>
      </c>
      <c r="JB42" s="111">
        <f t="shared" si="6"/>
        <v>0</v>
      </c>
      <c r="JC42" s="111">
        <f t="shared" si="7"/>
        <v>0</v>
      </c>
      <c r="JD42" s="111">
        <f t="shared" si="8"/>
        <v>0</v>
      </c>
      <c r="JE42" s="111">
        <f t="shared" si="9"/>
        <v>0</v>
      </c>
      <c r="JF42" s="111">
        <f t="shared" si="10"/>
        <v>0</v>
      </c>
      <c r="JG42" s="111">
        <f t="shared" si="11"/>
        <v>0</v>
      </c>
      <c r="JH42" s="111">
        <f t="shared" si="12"/>
        <v>0</v>
      </c>
      <c r="JI42" s="111">
        <f t="shared" si="13"/>
        <v>0</v>
      </c>
      <c r="JJ42" s="111">
        <f t="shared" si="14"/>
        <v>0</v>
      </c>
      <c r="JK42" s="111">
        <f t="shared" si="15"/>
        <v>0</v>
      </c>
      <c r="JL42" s="111">
        <f t="shared" si="16"/>
        <v>0</v>
      </c>
      <c r="JM42" s="111">
        <f t="shared" si="17"/>
        <v>0</v>
      </c>
      <c r="JN42" s="111">
        <f t="shared" si="18"/>
        <v>0</v>
      </c>
      <c r="JO42" s="111">
        <f t="shared" si="19"/>
        <v>0</v>
      </c>
      <c r="JP42" s="111">
        <f t="shared" si="20"/>
        <v>0</v>
      </c>
      <c r="JQ42" s="111">
        <f t="shared" si="21"/>
        <v>0</v>
      </c>
      <c r="JR42" s="111">
        <f t="shared" si="22"/>
        <v>0</v>
      </c>
      <c r="JS42" s="111">
        <f t="shared" si="23"/>
        <v>0</v>
      </c>
      <c r="JT42" s="111">
        <f t="shared" si="24"/>
        <v>0</v>
      </c>
      <c r="JU42" s="111">
        <f t="shared" si="25"/>
        <v>0</v>
      </c>
      <c r="JV42" s="111">
        <f t="shared" si="26"/>
        <v>0</v>
      </c>
      <c r="JW42" s="111">
        <f t="shared" si="27"/>
        <v>0</v>
      </c>
      <c r="JX42" s="111">
        <f t="shared" si="28"/>
        <v>0</v>
      </c>
      <c r="JY42" s="111">
        <f t="shared" si="29"/>
        <v>0</v>
      </c>
      <c r="JZ42" s="111">
        <f t="shared" si="30"/>
        <v>0</v>
      </c>
      <c r="KA42" s="111">
        <f t="shared" si="31"/>
        <v>0</v>
      </c>
      <c r="KB42" s="111">
        <f t="shared" si="32"/>
        <v>0</v>
      </c>
      <c r="KC42" s="111">
        <f t="shared" si="33"/>
        <v>0</v>
      </c>
      <c r="KD42" s="111">
        <f t="shared" si="34"/>
        <v>0</v>
      </c>
      <c r="KE42" s="111">
        <f t="shared" si="35"/>
        <v>0</v>
      </c>
      <c r="KF42" s="111">
        <f t="shared" si="36"/>
        <v>0</v>
      </c>
      <c r="KG42" s="111">
        <f t="shared" si="37"/>
        <v>0</v>
      </c>
      <c r="KH42" s="111">
        <f t="shared" si="38"/>
        <v>0</v>
      </c>
      <c r="KI42" s="111">
        <f t="shared" si="39"/>
        <v>0</v>
      </c>
      <c r="KJ42" s="111">
        <f t="shared" si="40"/>
        <v>0</v>
      </c>
      <c r="KK42" s="111">
        <f t="shared" si="41"/>
        <v>0</v>
      </c>
      <c r="KL42" s="111">
        <f t="shared" si="42"/>
        <v>0</v>
      </c>
      <c r="KM42" s="111">
        <f t="shared" si="43"/>
        <v>0</v>
      </c>
      <c r="KN42" s="111">
        <f t="shared" si="44"/>
        <v>0</v>
      </c>
      <c r="KO42" s="111">
        <f t="shared" si="45"/>
        <v>0</v>
      </c>
      <c r="KP42" s="111">
        <f t="shared" si="46"/>
        <v>0</v>
      </c>
      <c r="KQ42" s="111">
        <f t="shared" si="47"/>
        <v>0</v>
      </c>
      <c r="KR42" s="111">
        <f t="shared" si="48"/>
        <v>0</v>
      </c>
      <c r="KS42" s="111">
        <f t="shared" si="49"/>
        <v>0</v>
      </c>
      <c r="KT42" s="111">
        <f t="shared" si="50"/>
        <v>0</v>
      </c>
      <c r="KU42" s="111">
        <f t="shared" si="51"/>
        <v>0</v>
      </c>
      <c r="KV42" s="111">
        <f t="shared" si="52"/>
        <v>0</v>
      </c>
      <c r="KW42" s="111">
        <f t="shared" si="53"/>
        <v>0</v>
      </c>
      <c r="KX42" s="111">
        <f t="shared" si="54"/>
        <v>0</v>
      </c>
      <c r="KY42" s="111">
        <f t="shared" si="55"/>
        <v>0</v>
      </c>
      <c r="KZ42" s="111">
        <f t="shared" si="56"/>
        <v>0</v>
      </c>
      <c r="LA42" s="111">
        <f t="shared" si="57"/>
        <v>0</v>
      </c>
      <c r="LB42" s="111">
        <f t="shared" si="58"/>
        <v>0</v>
      </c>
      <c r="LC42" s="111">
        <f t="shared" si="59"/>
        <v>0</v>
      </c>
      <c r="LD42" s="111">
        <f t="shared" si="60"/>
        <v>0</v>
      </c>
      <c r="LE42" s="111">
        <f t="shared" si="61"/>
        <v>0</v>
      </c>
      <c r="LF42" s="111">
        <f t="shared" si="62"/>
        <v>0</v>
      </c>
      <c r="LG42" s="111">
        <f t="shared" si="63"/>
        <v>0</v>
      </c>
      <c r="LH42" s="111">
        <f t="shared" si="64"/>
        <v>0</v>
      </c>
      <c r="LI42" s="111">
        <f t="shared" si="65"/>
        <v>0</v>
      </c>
      <c r="LJ42" s="111">
        <f t="shared" si="66"/>
        <v>0</v>
      </c>
      <c r="LK42" s="111">
        <f t="shared" si="67"/>
        <v>0</v>
      </c>
      <c r="LL42" s="111">
        <f t="shared" si="68"/>
        <v>0</v>
      </c>
      <c r="LM42" s="111">
        <f t="shared" si="69"/>
        <v>0</v>
      </c>
      <c r="LN42" s="111">
        <f t="shared" si="70"/>
        <v>0</v>
      </c>
      <c r="LO42" s="111">
        <f t="shared" si="71"/>
        <v>0</v>
      </c>
      <c r="LP42" s="111">
        <f t="shared" si="72"/>
        <v>0</v>
      </c>
      <c r="LQ42" s="111">
        <f t="shared" si="73"/>
        <v>0</v>
      </c>
      <c r="LR42" s="111">
        <f t="shared" si="74"/>
        <v>0</v>
      </c>
      <c r="LS42" s="111">
        <f t="shared" si="75"/>
        <v>0</v>
      </c>
      <c r="LT42" s="111">
        <f t="shared" si="76"/>
        <v>0</v>
      </c>
      <c r="LU42" s="111">
        <f t="shared" si="77"/>
        <v>0</v>
      </c>
      <c r="LV42" s="111">
        <f t="shared" si="78"/>
        <v>0</v>
      </c>
      <c r="LW42" s="111">
        <f t="shared" si="79"/>
        <v>0</v>
      </c>
      <c r="LX42" s="111">
        <f t="shared" si="80"/>
        <v>0</v>
      </c>
      <c r="LY42" s="111">
        <f t="shared" si="81"/>
        <v>0</v>
      </c>
      <c r="LZ42" s="111">
        <f t="shared" si="82"/>
        <v>0</v>
      </c>
      <c r="MA42" s="111">
        <f t="shared" si="83"/>
        <v>0</v>
      </c>
      <c r="MD42" s="111"/>
      <c r="ME42" s="111">
        <f t="shared" si="302"/>
        <v>0</v>
      </c>
      <c r="MF42" s="111">
        <f t="shared" si="84"/>
        <v>0</v>
      </c>
      <c r="MG42" s="111">
        <f t="shared" si="85"/>
        <v>0</v>
      </c>
      <c r="MH42" s="111">
        <f t="shared" si="86"/>
        <v>0</v>
      </c>
      <c r="MI42" s="111">
        <f t="shared" si="87"/>
        <v>0</v>
      </c>
      <c r="MJ42" s="111">
        <f t="shared" si="88"/>
        <v>0</v>
      </c>
      <c r="MK42" s="111">
        <f t="shared" si="89"/>
        <v>0</v>
      </c>
      <c r="ML42" s="111">
        <f t="shared" si="90"/>
        <v>0</v>
      </c>
      <c r="MM42" s="111">
        <f t="shared" si="91"/>
        <v>0</v>
      </c>
      <c r="MN42" s="111">
        <f t="shared" si="92"/>
        <v>0</v>
      </c>
      <c r="MO42" s="111">
        <f t="shared" si="93"/>
        <v>0</v>
      </c>
      <c r="MP42" s="111">
        <f t="shared" si="94"/>
        <v>0</v>
      </c>
      <c r="MQ42" s="111">
        <f t="shared" si="95"/>
        <v>0</v>
      </c>
      <c r="MR42" s="111">
        <f t="shared" si="96"/>
        <v>0</v>
      </c>
      <c r="MS42" s="111">
        <f t="shared" si="97"/>
        <v>0</v>
      </c>
      <c r="MT42" s="111">
        <f t="shared" si="98"/>
        <v>0</v>
      </c>
      <c r="MU42" s="111">
        <f t="shared" si="99"/>
        <v>0</v>
      </c>
      <c r="MV42" s="111">
        <f t="shared" si="100"/>
        <v>0</v>
      </c>
      <c r="MW42" s="111">
        <f t="shared" si="101"/>
        <v>0</v>
      </c>
      <c r="MX42" s="111">
        <f t="shared" si="102"/>
        <v>0</v>
      </c>
      <c r="MY42" s="111">
        <f t="shared" si="103"/>
        <v>0</v>
      </c>
      <c r="MZ42" s="111">
        <f t="shared" si="104"/>
        <v>0</v>
      </c>
      <c r="NA42" s="111">
        <f t="shared" si="105"/>
        <v>0</v>
      </c>
      <c r="NB42" s="111">
        <f t="shared" si="106"/>
        <v>0</v>
      </c>
      <c r="NC42" s="111">
        <f t="shared" si="107"/>
        <v>0</v>
      </c>
      <c r="ND42" s="111">
        <f t="shared" si="108"/>
        <v>0</v>
      </c>
      <c r="NE42" s="111">
        <f t="shared" si="109"/>
        <v>0</v>
      </c>
      <c r="NF42" s="111">
        <f t="shared" si="110"/>
        <v>0</v>
      </c>
      <c r="NG42" s="111">
        <f t="shared" si="111"/>
        <v>0</v>
      </c>
      <c r="NH42" s="111">
        <f t="shared" si="112"/>
        <v>0</v>
      </c>
      <c r="NI42" s="111">
        <f t="shared" si="113"/>
        <v>0</v>
      </c>
      <c r="NJ42" s="111">
        <f t="shared" si="114"/>
        <v>0</v>
      </c>
      <c r="NK42" s="111">
        <f t="shared" si="115"/>
        <v>0</v>
      </c>
      <c r="NL42" s="111">
        <f t="shared" si="116"/>
        <v>0</v>
      </c>
      <c r="NM42" s="111">
        <f t="shared" si="117"/>
        <v>0</v>
      </c>
      <c r="NN42" s="111">
        <f t="shared" si="118"/>
        <v>0</v>
      </c>
      <c r="NO42" s="111">
        <f t="shared" si="119"/>
        <v>0</v>
      </c>
      <c r="NP42" s="111">
        <f t="shared" si="120"/>
        <v>0</v>
      </c>
      <c r="NQ42" s="111">
        <f t="shared" si="121"/>
        <v>0</v>
      </c>
      <c r="NR42" s="111">
        <f t="shared" si="122"/>
        <v>0</v>
      </c>
      <c r="NS42" s="111">
        <f t="shared" si="123"/>
        <v>0</v>
      </c>
      <c r="NT42" s="111">
        <f t="shared" si="124"/>
        <v>0</v>
      </c>
      <c r="NU42" s="111">
        <f t="shared" si="125"/>
        <v>0</v>
      </c>
      <c r="NV42" s="111">
        <f t="shared" si="126"/>
        <v>0</v>
      </c>
      <c r="NW42" s="111">
        <f t="shared" si="127"/>
        <v>0</v>
      </c>
      <c r="NX42" s="111">
        <f t="shared" si="128"/>
        <v>0</v>
      </c>
      <c r="NY42" s="111">
        <f t="shared" si="129"/>
        <v>0</v>
      </c>
      <c r="NZ42" s="111">
        <f t="shared" si="130"/>
        <v>0</v>
      </c>
      <c r="OA42" s="111">
        <f t="shared" si="131"/>
        <v>0</v>
      </c>
      <c r="OB42" s="111">
        <f t="shared" si="132"/>
        <v>0</v>
      </c>
      <c r="OC42" s="111">
        <f t="shared" si="133"/>
        <v>0</v>
      </c>
      <c r="OD42" s="111">
        <f t="shared" si="134"/>
        <v>0</v>
      </c>
      <c r="OE42" s="111">
        <f t="shared" si="135"/>
        <v>0</v>
      </c>
      <c r="OF42" s="111">
        <f t="shared" si="136"/>
        <v>0</v>
      </c>
      <c r="OG42" s="111">
        <f t="shared" si="137"/>
        <v>0</v>
      </c>
      <c r="OH42" s="111">
        <f t="shared" si="138"/>
        <v>0</v>
      </c>
      <c r="OI42" s="111">
        <f t="shared" si="139"/>
        <v>0</v>
      </c>
      <c r="OJ42" s="111">
        <f t="shared" si="140"/>
        <v>0</v>
      </c>
      <c r="OK42" s="111">
        <f t="shared" si="141"/>
        <v>0</v>
      </c>
      <c r="OL42" s="111">
        <f t="shared" si="142"/>
        <v>0</v>
      </c>
      <c r="OM42" s="111">
        <f t="shared" si="143"/>
        <v>0</v>
      </c>
      <c r="ON42" s="111">
        <f t="shared" si="144"/>
        <v>0</v>
      </c>
      <c r="OO42" s="111">
        <f t="shared" si="145"/>
        <v>0</v>
      </c>
      <c r="OP42" s="111">
        <f t="shared" si="146"/>
        <v>0</v>
      </c>
      <c r="OQ42" s="111">
        <f t="shared" si="147"/>
        <v>0</v>
      </c>
      <c r="OR42" s="111">
        <f t="shared" si="148"/>
        <v>0</v>
      </c>
      <c r="OS42" s="111">
        <f t="shared" si="149"/>
        <v>0</v>
      </c>
      <c r="OT42" s="111">
        <f t="shared" si="150"/>
        <v>0</v>
      </c>
      <c r="OU42" s="111">
        <f t="shared" si="151"/>
        <v>0</v>
      </c>
      <c r="OV42" s="111">
        <f t="shared" si="152"/>
        <v>0</v>
      </c>
      <c r="OW42" s="111">
        <f t="shared" si="153"/>
        <v>0</v>
      </c>
      <c r="OX42" s="111">
        <f t="shared" si="154"/>
        <v>0</v>
      </c>
      <c r="OY42" s="111"/>
      <c r="PA42" s="51">
        <f t="shared" si="303"/>
        <v>80010.536569598204</v>
      </c>
      <c r="PB42" s="51">
        <f t="shared" si="155"/>
        <v>75995.598867665045</v>
      </c>
      <c r="PC42" s="51">
        <f t="shared" si="156"/>
        <v>78451.230876409492</v>
      </c>
      <c r="PD42" s="51">
        <f t="shared" si="157"/>
        <v>78472.106271839366</v>
      </c>
      <c r="PE42" s="51">
        <f t="shared" si="158"/>
        <v>78472.106271839366</v>
      </c>
      <c r="PF42" s="51">
        <f t="shared" si="159"/>
        <v>76016.474263094919</v>
      </c>
      <c r="PG42" s="51">
        <f t="shared" si="160"/>
        <v>75295.55663689108</v>
      </c>
      <c r="PH42" s="51">
        <f t="shared" si="161"/>
        <v>67765.636195970947</v>
      </c>
      <c r="PI42" s="51">
        <f t="shared" si="162"/>
        <v>70039.534962851976</v>
      </c>
      <c r="PJ42" s="51">
        <f t="shared" si="163"/>
        <v>73744.236987651282</v>
      </c>
      <c r="PK42" s="51">
        <f t="shared" si="164"/>
        <v>73658.726858532667</v>
      </c>
      <c r="PL42" s="51">
        <f t="shared" si="165"/>
        <v>73701.176475397486</v>
      </c>
      <c r="PM42" s="51">
        <f t="shared" si="166"/>
        <v>80010.536569598204</v>
      </c>
      <c r="PN42" s="51">
        <f t="shared" si="167"/>
        <v>75995.598867665045</v>
      </c>
      <c r="PO42" s="51">
        <f t="shared" si="168"/>
        <v>78451.230876409492</v>
      </c>
      <c r="PP42" s="51">
        <f t="shared" si="169"/>
        <v>78472.106271839366</v>
      </c>
      <c r="PQ42" s="51">
        <f t="shared" si="170"/>
        <v>78472.106271839366</v>
      </c>
      <c r="PR42" s="51">
        <f t="shared" si="171"/>
        <v>76016.474263094919</v>
      </c>
      <c r="PS42" s="51">
        <f t="shared" si="172"/>
        <v>75295.55663689108</v>
      </c>
      <c r="PT42" s="51">
        <f t="shared" si="173"/>
        <v>67765.636195970947</v>
      </c>
      <c r="PU42" s="51">
        <f t="shared" si="174"/>
        <v>70039.534962851976</v>
      </c>
      <c r="PV42" s="51">
        <f t="shared" si="175"/>
        <v>73744.236987651282</v>
      </c>
      <c r="PW42" s="51">
        <f t="shared" si="176"/>
        <v>73658.726858532667</v>
      </c>
      <c r="PX42" s="51">
        <f t="shared" si="177"/>
        <v>73701.176475397486</v>
      </c>
      <c r="PY42" s="51">
        <f t="shared" si="178"/>
        <v>80010.536569598204</v>
      </c>
      <c r="PZ42" s="51">
        <f t="shared" si="179"/>
        <v>75995.598867665045</v>
      </c>
      <c r="QA42" s="51">
        <f t="shared" si="180"/>
        <v>78451.230876409492</v>
      </c>
      <c r="QB42" s="51">
        <f t="shared" si="181"/>
        <v>78472.106271839366</v>
      </c>
      <c r="QC42" s="51">
        <f t="shared" si="182"/>
        <v>78472.106271839366</v>
      </c>
      <c r="QD42" s="51">
        <f t="shared" si="183"/>
        <v>76016.474263094919</v>
      </c>
      <c r="QE42" s="51">
        <f t="shared" si="184"/>
        <v>75295.55663689108</v>
      </c>
      <c r="QF42" s="51">
        <f t="shared" si="185"/>
        <v>67765.636195970947</v>
      </c>
      <c r="QG42" s="51">
        <f t="shared" si="186"/>
        <v>70039.534962851976</v>
      </c>
      <c r="QH42" s="51">
        <f t="shared" si="187"/>
        <v>73744.236987651282</v>
      </c>
      <c r="QI42" s="51">
        <f t="shared" si="188"/>
        <v>73658.726858532667</v>
      </c>
      <c r="QJ42" s="51">
        <f t="shared" si="189"/>
        <v>73701.176475397486</v>
      </c>
      <c r="QK42" s="51">
        <f t="shared" si="190"/>
        <v>80010.536569598204</v>
      </c>
      <c r="QL42" s="51">
        <f t="shared" si="191"/>
        <v>75995.598867665045</v>
      </c>
      <c r="QM42" s="51">
        <f t="shared" si="192"/>
        <v>78451.230876409492</v>
      </c>
      <c r="QN42" s="51">
        <f t="shared" si="193"/>
        <v>78472.106271839366</v>
      </c>
      <c r="QO42" s="51">
        <f t="shared" si="194"/>
        <v>78472.106271839366</v>
      </c>
      <c r="QP42" s="51">
        <f t="shared" si="195"/>
        <v>76016.474263094919</v>
      </c>
      <c r="QQ42" s="51">
        <f t="shared" si="196"/>
        <v>75295.55663689108</v>
      </c>
      <c r="QR42" s="51">
        <f t="shared" si="197"/>
        <v>67765.636195970947</v>
      </c>
      <c r="QS42" s="51">
        <f t="shared" si="198"/>
        <v>70039.534962851976</v>
      </c>
      <c r="QT42" s="51">
        <f t="shared" si="199"/>
        <v>73744.236987651282</v>
      </c>
      <c r="QU42" s="51">
        <f t="shared" si="200"/>
        <v>73658.726858532667</v>
      </c>
      <c r="QV42" s="51">
        <f t="shared" si="201"/>
        <v>73701.176475397486</v>
      </c>
      <c r="QW42" s="51">
        <f t="shared" si="202"/>
        <v>80010.536569598204</v>
      </c>
      <c r="QX42" s="51">
        <f t="shared" si="203"/>
        <v>75995.598867665045</v>
      </c>
      <c r="QY42" s="51">
        <f t="shared" si="204"/>
        <v>78451.230876409492</v>
      </c>
      <c r="QZ42" s="51">
        <f t="shared" si="205"/>
        <v>78472.106271839366</v>
      </c>
      <c r="RA42" s="51">
        <f t="shared" si="206"/>
        <v>78472.106271839366</v>
      </c>
      <c r="RB42" s="51">
        <f t="shared" si="207"/>
        <v>76016.474263094919</v>
      </c>
      <c r="RC42" s="51">
        <f t="shared" si="208"/>
        <v>75295.55663689108</v>
      </c>
      <c r="RD42" s="51">
        <f t="shared" si="209"/>
        <v>67765.636195970947</v>
      </c>
      <c r="RE42" s="51">
        <f t="shared" si="210"/>
        <v>70039.534962851976</v>
      </c>
      <c r="RF42" s="51">
        <f t="shared" si="211"/>
        <v>73744.236987651282</v>
      </c>
      <c r="RG42" s="51">
        <f t="shared" si="212"/>
        <v>73658.726858532667</v>
      </c>
      <c r="RH42" s="51">
        <f t="shared" si="213"/>
        <v>73701.176475397486</v>
      </c>
      <c r="RI42" s="51">
        <f t="shared" si="214"/>
        <v>80010.536569598204</v>
      </c>
      <c r="RJ42" s="51">
        <f t="shared" si="215"/>
        <v>75995.598867665045</v>
      </c>
      <c r="RK42" s="51">
        <f t="shared" si="216"/>
        <v>78451.230876409492</v>
      </c>
      <c r="RL42" s="51">
        <f t="shared" si="217"/>
        <v>78472.106271839366</v>
      </c>
      <c r="RM42" s="51">
        <f t="shared" si="218"/>
        <v>78472.106271839366</v>
      </c>
      <c r="RN42" s="51">
        <f t="shared" si="219"/>
        <v>76016.474263094919</v>
      </c>
      <c r="RO42" s="51">
        <f t="shared" si="220"/>
        <v>75295.55663689108</v>
      </c>
      <c r="RP42" s="51">
        <f t="shared" si="221"/>
        <v>67765.636195970947</v>
      </c>
      <c r="RQ42" s="51">
        <f t="shared" si="222"/>
        <v>70039.534962851976</v>
      </c>
      <c r="RR42" s="51">
        <f t="shared" si="223"/>
        <v>73744.236987651282</v>
      </c>
      <c r="RS42" s="51">
        <f t="shared" si="224"/>
        <v>73658.726858532667</v>
      </c>
      <c r="RT42" s="51">
        <f t="shared" si="225"/>
        <v>73701.176475397486</v>
      </c>
      <c r="RU42" s="51"/>
      <c r="RV42" s="51">
        <f t="shared" si="385"/>
        <v>901622.92123774183</v>
      </c>
      <c r="RW42" s="51">
        <f t="shared" si="385"/>
        <v>901622.92123774183</v>
      </c>
      <c r="RX42" s="51">
        <f t="shared" si="385"/>
        <v>901622.92123774183</v>
      </c>
      <c r="RY42" s="51">
        <f t="shared" si="385"/>
        <v>901622.92123774183</v>
      </c>
      <c r="RZ42" s="51">
        <f t="shared" si="385"/>
        <v>901622.92123774183</v>
      </c>
      <c r="SA42" s="51">
        <f t="shared" si="385"/>
        <v>901622.92123774183</v>
      </c>
    </row>
    <row r="43" spans="1:495" x14ac:dyDescent="0.3">
      <c r="A43" s="1">
        <v>331000</v>
      </c>
      <c r="B43" s="1" t="s">
        <v>215</v>
      </c>
      <c r="C43" s="1" t="s">
        <v>167</v>
      </c>
      <c r="D43" s="44">
        <v>0</v>
      </c>
      <c r="E43" s="1" t="s">
        <v>174</v>
      </c>
      <c r="F43" s="107">
        <f>VLOOKUP(A43,Auxiliar_OPEX_CustosUnit!$A$4:$E$129,COLUMN(Auxiliar_OPEX_CustosUnit!$E$3),0)</f>
        <v>0</v>
      </c>
      <c r="G43" s="107">
        <f>INDEX(Auxiliar_OPEX_Drivers!$B$76:$I$84,MATCH($E43,Auxiliar_OPEX_Drivers!$B$76:$B$84,0),MATCH(YEAR(G$2),Auxiliar_OPEX_Drivers!$B$76:$I$76,0))*$F43</f>
        <v>0</v>
      </c>
      <c r="H43" s="107">
        <f>INDEX(Auxiliar_OPEX_Drivers!$B$76:$I$84,MATCH($E43,Auxiliar_OPEX_Drivers!$B$76:$B$84,0),MATCH(YEAR(H$2),Auxiliar_OPEX_Drivers!$B$76:$I$76,0))*$F43</f>
        <v>0</v>
      </c>
      <c r="I43" s="107">
        <f>INDEX(Auxiliar_OPEX_Drivers!$B$76:$I$84,MATCH($E43,Auxiliar_OPEX_Drivers!$B$76:$B$84,0),MATCH(YEAR(I$2),Auxiliar_OPEX_Drivers!$B$76:$I$76,0))*$F43</f>
        <v>0</v>
      </c>
      <c r="J43" s="107">
        <f>INDEX(Auxiliar_OPEX_Drivers!$B$76:$I$84,MATCH($E43,Auxiliar_OPEX_Drivers!$B$76:$B$84,0),MATCH(YEAR(J$2),Auxiliar_OPEX_Drivers!$B$76:$I$76,0))*$F43</f>
        <v>0</v>
      </c>
      <c r="K43" s="107">
        <f>INDEX(Auxiliar_OPEX_Drivers!$B$76:$I$84,MATCH($E43,Auxiliar_OPEX_Drivers!$B$76:$B$84,0),MATCH(YEAR(K$2),Auxiliar_OPEX_Drivers!$B$76:$I$76,0))*$F43</f>
        <v>0</v>
      </c>
      <c r="L43" s="107">
        <f>INDEX(Auxiliar_OPEX_Drivers!$B$76:$I$84,MATCH($E43,Auxiliar_OPEX_Drivers!$B$76:$B$84,0),MATCH(YEAR(L$2),Auxiliar_OPEX_Drivers!$B$76:$I$76,0))*$F43</f>
        <v>0</v>
      </c>
      <c r="M43" s="107">
        <f>INDEX(Auxiliar_OPEX_Drivers!$B$76:$I$84,MATCH($E43,Auxiliar_OPEX_Drivers!$B$76:$B$84,0),MATCH(YEAR(M$2),Auxiliar_OPEX_Drivers!$B$76:$I$76,0))*$F43</f>
        <v>0</v>
      </c>
      <c r="N43" s="107">
        <f>INDEX(Auxiliar_OPEX_Drivers!$B$76:$I$84,MATCH($E43,Auxiliar_OPEX_Drivers!$B$76:$B$84,0),MATCH(YEAR(N$2),Auxiliar_OPEX_Drivers!$B$76:$I$76,0))*$F43</f>
        <v>0</v>
      </c>
      <c r="O43" s="107">
        <f>INDEX(Auxiliar_OPEX_Drivers!$B$76:$I$84,MATCH($E43,Auxiliar_OPEX_Drivers!$B$76:$B$84,0),MATCH(YEAR(O$2),Auxiliar_OPEX_Drivers!$B$76:$I$76,0))*$F43</f>
        <v>0</v>
      </c>
      <c r="P43" s="107">
        <f>INDEX(Auxiliar_OPEX_Drivers!$B$76:$I$84,MATCH($E43,Auxiliar_OPEX_Drivers!$B$76:$B$84,0),MATCH(YEAR(P$2),Auxiliar_OPEX_Drivers!$B$76:$I$76,0))*$F43</f>
        <v>0</v>
      </c>
      <c r="Q43" s="107">
        <f>INDEX(Auxiliar_OPEX_Drivers!$B$76:$I$84,MATCH($E43,Auxiliar_OPEX_Drivers!$B$76:$B$84,0),MATCH(YEAR(Q$2),Auxiliar_OPEX_Drivers!$B$76:$I$76,0))*$F43</f>
        <v>0</v>
      </c>
      <c r="R43" s="107">
        <f>INDEX(Auxiliar_OPEX_Drivers!$B$76:$I$84,MATCH($E43,Auxiliar_OPEX_Drivers!$B$76:$B$84,0),MATCH(YEAR(R$2),Auxiliar_OPEX_Drivers!$B$76:$I$76,0))*$F43</f>
        <v>0</v>
      </c>
      <c r="S43" s="107">
        <f>INDEX(Auxiliar_OPEX_Drivers!$B$76:$I$84,MATCH($E43,Auxiliar_OPEX_Drivers!$B$76:$B$84,0),MATCH(YEAR(S$2),Auxiliar_OPEX_Drivers!$B$76:$I$76,0))*$F43</f>
        <v>0</v>
      </c>
      <c r="T43" s="107">
        <f>INDEX(Auxiliar_OPEX_Drivers!$B$76:$I$84,MATCH($E43,Auxiliar_OPEX_Drivers!$B$76:$B$84,0),MATCH(YEAR(T$2),Auxiliar_OPEX_Drivers!$B$76:$I$76,0))*$F43</f>
        <v>0</v>
      </c>
      <c r="U43" s="107">
        <f>INDEX(Auxiliar_OPEX_Drivers!$B$76:$I$84,MATCH($E43,Auxiliar_OPEX_Drivers!$B$76:$B$84,0),MATCH(YEAR(U$2),Auxiliar_OPEX_Drivers!$B$76:$I$76,0))*$F43</f>
        <v>0</v>
      </c>
      <c r="V43" s="107">
        <f>INDEX(Auxiliar_OPEX_Drivers!$B$76:$I$84,MATCH($E43,Auxiliar_OPEX_Drivers!$B$76:$B$84,0),MATCH(YEAR(V$2),Auxiliar_OPEX_Drivers!$B$76:$I$76,0))*$F43</f>
        <v>0</v>
      </c>
      <c r="W43" s="107">
        <f>INDEX(Auxiliar_OPEX_Drivers!$B$76:$I$84,MATCH($E43,Auxiliar_OPEX_Drivers!$B$76:$B$84,0),MATCH(YEAR(W$2),Auxiliar_OPEX_Drivers!$B$76:$I$76,0))*$F43</f>
        <v>0</v>
      </c>
      <c r="X43" s="107">
        <f>INDEX(Auxiliar_OPEX_Drivers!$B$76:$I$84,MATCH($E43,Auxiliar_OPEX_Drivers!$B$76:$B$84,0),MATCH(YEAR(X$2),Auxiliar_OPEX_Drivers!$B$76:$I$76,0))*$F43</f>
        <v>0</v>
      </c>
      <c r="Y43" s="107">
        <f>INDEX(Auxiliar_OPEX_Drivers!$B$76:$I$84,MATCH($E43,Auxiliar_OPEX_Drivers!$B$76:$B$84,0),MATCH(YEAR(Y$2),Auxiliar_OPEX_Drivers!$B$76:$I$76,0))*$F43</f>
        <v>0</v>
      </c>
      <c r="Z43" s="107">
        <f>INDEX(Auxiliar_OPEX_Drivers!$B$76:$I$84,MATCH($E43,Auxiliar_OPEX_Drivers!$B$76:$B$84,0),MATCH(YEAR(Z$2),Auxiliar_OPEX_Drivers!$B$76:$I$76,0))*$F43</f>
        <v>0</v>
      </c>
      <c r="AA43" s="107">
        <f>INDEX(Auxiliar_OPEX_Drivers!$B$76:$I$84,MATCH($E43,Auxiliar_OPEX_Drivers!$B$76:$B$84,0),MATCH(YEAR(AA$2),Auxiliar_OPEX_Drivers!$B$76:$I$76,0))*$F43</f>
        <v>0</v>
      </c>
      <c r="AB43" s="107">
        <f>INDEX(Auxiliar_OPEX_Drivers!$B$76:$I$84,MATCH($E43,Auxiliar_OPEX_Drivers!$B$76:$B$84,0),MATCH(YEAR(AB$2),Auxiliar_OPEX_Drivers!$B$76:$I$76,0))*$F43</f>
        <v>0</v>
      </c>
      <c r="AC43" s="107">
        <f>INDEX(Auxiliar_OPEX_Drivers!$B$76:$I$84,MATCH($E43,Auxiliar_OPEX_Drivers!$B$76:$B$84,0),MATCH(YEAR(AC$2),Auxiliar_OPEX_Drivers!$B$76:$I$76,0))*$F43</f>
        <v>0</v>
      </c>
      <c r="AD43" s="107">
        <f>INDEX(Auxiliar_OPEX_Drivers!$B$76:$I$84,MATCH($E43,Auxiliar_OPEX_Drivers!$B$76:$B$84,0),MATCH(YEAR(AD$2),Auxiliar_OPEX_Drivers!$B$76:$I$76,0))*$F43</f>
        <v>0</v>
      </c>
      <c r="AE43" s="107">
        <f>INDEX(Auxiliar_OPEX_Drivers!$B$76:$I$84,MATCH($E43,Auxiliar_OPEX_Drivers!$B$76:$B$84,0),MATCH(YEAR(AE$2),Auxiliar_OPEX_Drivers!$B$76:$I$76,0))*$F43</f>
        <v>0</v>
      </c>
      <c r="AF43" s="107">
        <f>INDEX(Auxiliar_OPEX_Drivers!$B$76:$I$84,MATCH($E43,Auxiliar_OPEX_Drivers!$B$76:$B$84,0),MATCH(YEAR(AF$2),Auxiliar_OPEX_Drivers!$B$76:$I$76,0))*$F43</f>
        <v>0</v>
      </c>
      <c r="AG43" s="107">
        <f>INDEX(Auxiliar_OPEX_Drivers!$B$76:$I$84,MATCH($E43,Auxiliar_OPEX_Drivers!$B$76:$B$84,0),MATCH(YEAR(AG$2),Auxiliar_OPEX_Drivers!$B$76:$I$76,0))*$F43</f>
        <v>0</v>
      </c>
      <c r="AH43" s="107">
        <f>INDEX(Auxiliar_OPEX_Drivers!$B$76:$I$84,MATCH($E43,Auxiliar_OPEX_Drivers!$B$76:$B$84,0),MATCH(YEAR(AH$2),Auxiliar_OPEX_Drivers!$B$76:$I$76,0))*$F43</f>
        <v>0</v>
      </c>
      <c r="AI43" s="107">
        <f>INDEX(Auxiliar_OPEX_Drivers!$B$76:$I$84,MATCH($E43,Auxiliar_OPEX_Drivers!$B$76:$B$84,0),MATCH(YEAR(AI$2),Auxiliar_OPEX_Drivers!$B$76:$I$76,0))*$F43</f>
        <v>0</v>
      </c>
      <c r="AJ43" s="107">
        <f>INDEX(Auxiliar_OPEX_Drivers!$B$76:$I$84,MATCH($E43,Auxiliar_OPEX_Drivers!$B$76:$B$84,0),MATCH(YEAR(AJ$2),Auxiliar_OPEX_Drivers!$B$76:$I$76,0))*$F43</f>
        <v>0</v>
      </c>
      <c r="AK43" s="107">
        <f>INDEX(Auxiliar_OPEX_Drivers!$B$76:$I$84,MATCH($E43,Auxiliar_OPEX_Drivers!$B$76:$B$84,0),MATCH(YEAR(AK$2),Auxiliar_OPEX_Drivers!$B$76:$I$76,0))*$F43</f>
        <v>0</v>
      </c>
      <c r="AL43" s="107">
        <f>INDEX(Auxiliar_OPEX_Drivers!$B$76:$I$84,MATCH($E43,Auxiliar_OPEX_Drivers!$B$76:$B$84,0),MATCH(YEAR(AL$2),Auxiliar_OPEX_Drivers!$B$76:$I$76,0))*$F43</f>
        <v>0</v>
      </c>
      <c r="AM43" s="107">
        <f>INDEX(Auxiliar_OPEX_Drivers!$B$76:$I$84,MATCH($E43,Auxiliar_OPEX_Drivers!$B$76:$B$84,0),MATCH(YEAR(AM$2),Auxiliar_OPEX_Drivers!$B$76:$I$76,0))*$F43</f>
        <v>0</v>
      </c>
      <c r="AN43" s="107">
        <f>INDEX(Auxiliar_OPEX_Drivers!$B$76:$I$84,MATCH($E43,Auxiliar_OPEX_Drivers!$B$76:$B$84,0),MATCH(YEAR(AN$2),Auxiliar_OPEX_Drivers!$B$76:$I$76,0))*$F43</f>
        <v>0</v>
      </c>
      <c r="AO43" s="107">
        <f>INDEX(Auxiliar_OPEX_Drivers!$B$76:$I$84,MATCH($E43,Auxiliar_OPEX_Drivers!$B$76:$B$84,0),MATCH(YEAR(AO$2),Auxiliar_OPEX_Drivers!$B$76:$I$76,0))*$F43</f>
        <v>0</v>
      </c>
      <c r="AP43" s="107">
        <f>INDEX(Auxiliar_OPEX_Drivers!$B$76:$I$84,MATCH($E43,Auxiliar_OPEX_Drivers!$B$76:$B$84,0),MATCH(YEAR(AP$2),Auxiliar_OPEX_Drivers!$B$76:$I$76,0))*$F43</f>
        <v>0</v>
      </c>
      <c r="AQ43" s="107">
        <f>INDEX(Auxiliar_OPEX_Drivers!$B$76:$I$84,MATCH($E43,Auxiliar_OPEX_Drivers!$B$76:$B$84,0),MATCH(YEAR(AQ$2),Auxiliar_OPEX_Drivers!$B$76:$I$76,0))*$F43</f>
        <v>0</v>
      </c>
      <c r="AR43" s="107">
        <f>INDEX(Auxiliar_OPEX_Drivers!$B$76:$I$84,MATCH($E43,Auxiliar_OPEX_Drivers!$B$76:$B$84,0),MATCH(YEAR(AR$2),Auxiliar_OPEX_Drivers!$B$76:$I$76,0))*$F43</f>
        <v>0</v>
      </c>
      <c r="AS43" s="107">
        <f>INDEX(Auxiliar_OPEX_Drivers!$B$76:$I$84,MATCH($E43,Auxiliar_OPEX_Drivers!$B$76:$B$84,0),MATCH(YEAR(AS$2),Auxiliar_OPEX_Drivers!$B$76:$I$76,0))*$F43</f>
        <v>0</v>
      </c>
      <c r="AT43" s="107">
        <f>INDEX(Auxiliar_OPEX_Drivers!$B$76:$I$84,MATCH($E43,Auxiliar_OPEX_Drivers!$B$76:$B$84,0),MATCH(YEAR(AT$2),Auxiliar_OPEX_Drivers!$B$76:$I$76,0))*$F43</f>
        <v>0</v>
      </c>
      <c r="AU43" s="107">
        <f>INDEX(Auxiliar_OPEX_Drivers!$B$76:$I$84,MATCH($E43,Auxiliar_OPEX_Drivers!$B$76:$B$84,0),MATCH(YEAR(AU$2),Auxiliar_OPEX_Drivers!$B$76:$I$76,0))*$F43</f>
        <v>0</v>
      </c>
      <c r="AV43" s="107">
        <f>INDEX(Auxiliar_OPEX_Drivers!$B$76:$I$84,MATCH($E43,Auxiliar_OPEX_Drivers!$B$76:$B$84,0),MATCH(YEAR(AV$2),Auxiliar_OPEX_Drivers!$B$76:$I$76,0))*$F43</f>
        <v>0</v>
      </c>
      <c r="AW43" s="107">
        <f>INDEX(Auxiliar_OPEX_Drivers!$B$76:$I$84,MATCH($E43,Auxiliar_OPEX_Drivers!$B$76:$B$84,0),MATCH(YEAR(AW$2),Auxiliar_OPEX_Drivers!$B$76:$I$76,0))*$F43</f>
        <v>0</v>
      </c>
      <c r="AX43" s="107">
        <f>INDEX(Auxiliar_OPEX_Drivers!$B$76:$I$84,MATCH($E43,Auxiliar_OPEX_Drivers!$B$76:$B$84,0),MATCH(YEAR(AX$2),Auxiliar_OPEX_Drivers!$B$76:$I$76,0))*$F43</f>
        <v>0</v>
      </c>
      <c r="AY43" s="107">
        <f>INDEX(Auxiliar_OPEX_Drivers!$B$76:$I$84,MATCH($E43,Auxiliar_OPEX_Drivers!$B$76:$B$84,0),MATCH(YEAR(AY$2),Auxiliar_OPEX_Drivers!$B$76:$I$76,0))*$F43</f>
        <v>0</v>
      </c>
      <c r="AZ43" s="107">
        <f>INDEX(Auxiliar_OPEX_Drivers!$B$76:$I$84,MATCH($E43,Auxiliar_OPEX_Drivers!$B$76:$B$84,0),MATCH(YEAR(AZ$2),Auxiliar_OPEX_Drivers!$B$76:$I$76,0))*$F43</f>
        <v>0</v>
      </c>
      <c r="BA43" s="107">
        <f>INDEX(Auxiliar_OPEX_Drivers!$B$76:$I$84,MATCH($E43,Auxiliar_OPEX_Drivers!$B$76:$B$84,0),MATCH(YEAR(BA$2),Auxiliar_OPEX_Drivers!$B$76:$I$76,0))*$F43</f>
        <v>0</v>
      </c>
      <c r="BB43" s="107">
        <f>INDEX(Auxiliar_OPEX_Drivers!$B$76:$I$84,MATCH($E43,Auxiliar_OPEX_Drivers!$B$76:$B$84,0),MATCH(YEAR(BB$2),Auxiliar_OPEX_Drivers!$B$76:$I$76,0))*$F43</f>
        <v>0</v>
      </c>
      <c r="BC43" s="107">
        <f>INDEX(Auxiliar_OPEX_Drivers!$B$76:$I$84,MATCH($E43,Auxiliar_OPEX_Drivers!$B$76:$B$84,0),MATCH(YEAR(BC$2),Auxiliar_OPEX_Drivers!$B$76:$I$76,0))*$F43</f>
        <v>0</v>
      </c>
      <c r="BD43" s="107">
        <f>INDEX(Auxiliar_OPEX_Drivers!$B$76:$I$84,MATCH($E43,Auxiliar_OPEX_Drivers!$B$76:$B$84,0),MATCH(YEAR(BD$2),Auxiliar_OPEX_Drivers!$B$76:$I$76,0))*$F43</f>
        <v>0</v>
      </c>
      <c r="BE43" s="107">
        <f>INDEX(Auxiliar_OPEX_Drivers!$B$76:$I$84,MATCH($E43,Auxiliar_OPEX_Drivers!$B$76:$B$84,0),MATCH(YEAR(BE$2),Auxiliar_OPEX_Drivers!$B$76:$I$76,0))*$F43</f>
        <v>0</v>
      </c>
      <c r="BF43" s="107">
        <f>INDEX(Auxiliar_OPEX_Drivers!$B$76:$I$84,MATCH($E43,Auxiliar_OPEX_Drivers!$B$76:$B$84,0),MATCH(YEAR(BF$2),Auxiliar_OPEX_Drivers!$B$76:$I$76,0))*$F43</f>
        <v>0</v>
      </c>
      <c r="BG43" s="107">
        <f>INDEX(Auxiliar_OPEX_Drivers!$B$76:$I$84,MATCH($E43,Auxiliar_OPEX_Drivers!$B$76:$B$84,0),MATCH(YEAR(BG$2),Auxiliar_OPEX_Drivers!$B$76:$I$76,0))*$F43</f>
        <v>0</v>
      </c>
      <c r="BH43" s="107">
        <f>INDEX(Auxiliar_OPEX_Drivers!$B$76:$I$84,MATCH($E43,Auxiliar_OPEX_Drivers!$B$76:$B$84,0),MATCH(YEAR(BH$2),Auxiliar_OPEX_Drivers!$B$76:$I$76,0))*$F43</f>
        <v>0</v>
      </c>
      <c r="BI43" s="107">
        <f>INDEX(Auxiliar_OPEX_Drivers!$B$76:$I$84,MATCH($E43,Auxiliar_OPEX_Drivers!$B$76:$B$84,0),MATCH(YEAR(BI$2),Auxiliar_OPEX_Drivers!$B$76:$I$76,0))*$F43</f>
        <v>0</v>
      </c>
      <c r="BJ43" s="107">
        <f>INDEX(Auxiliar_OPEX_Drivers!$B$76:$I$84,MATCH($E43,Auxiliar_OPEX_Drivers!$B$76:$B$84,0),MATCH(YEAR(BJ$2),Auxiliar_OPEX_Drivers!$B$76:$I$76,0))*$F43</f>
        <v>0</v>
      </c>
      <c r="BK43" s="107">
        <f>INDEX(Auxiliar_OPEX_Drivers!$B$76:$I$84,MATCH($E43,Auxiliar_OPEX_Drivers!$B$76:$B$84,0),MATCH(YEAR(BK$2),Auxiliar_OPEX_Drivers!$B$76:$I$76,0))*$F43</f>
        <v>0</v>
      </c>
      <c r="BL43" s="107">
        <f>INDEX(Auxiliar_OPEX_Drivers!$B$76:$I$84,MATCH($E43,Auxiliar_OPEX_Drivers!$B$76:$B$84,0),MATCH(YEAR(BL$2),Auxiliar_OPEX_Drivers!$B$76:$I$76,0))*$F43</f>
        <v>0</v>
      </c>
      <c r="BM43" s="107">
        <f>INDEX(Auxiliar_OPEX_Drivers!$B$76:$I$84,MATCH($E43,Auxiliar_OPEX_Drivers!$B$76:$B$84,0),MATCH(YEAR(BM$2),Auxiliar_OPEX_Drivers!$B$76:$I$76,0))*$F43</f>
        <v>0</v>
      </c>
      <c r="BN43" s="107">
        <f>INDEX(Auxiliar_OPEX_Drivers!$B$76:$I$84,MATCH($E43,Auxiliar_OPEX_Drivers!$B$76:$B$84,0),MATCH(YEAR(BN$2),Auxiliar_OPEX_Drivers!$B$76:$I$76,0))*$F43</f>
        <v>0</v>
      </c>
      <c r="BO43" s="107">
        <f>INDEX(Auxiliar_OPEX_Drivers!$B$76:$I$84,MATCH($E43,Auxiliar_OPEX_Drivers!$B$76:$B$84,0),MATCH(YEAR(BO$2),Auxiliar_OPEX_Drivers!$B$76:$I$76,0))*$F43</f>
        <v>0</v>
      </c>
      <c r="BP43" s="107">
        <f>INDEX(Auxiliar_OPEX_Drivers!$B$76:$I$84,MATCH($E43,Auxiliar_OPEX_Drivers!$B$76:$B$84,0),MATCH(YEAR(BP$2),Auxiliar_OPEX_Drivers!$B$76:$I$76,0))*$F43</f>
        <v>0</v>
      </c>
      <c r="BQ43" s="107">
        <f>INDEX(Auxiliar_OPEX_Drivers!$B$76:$I$84,MATCH($E43,Auxiliar_OPEX_Drivers!$B$76:$B$84,0),MATCH(YEAR(BQ$2),Auxiliar_OPEX_Drivers!$B$76:$I$76,0))*$F43</f>
        <v>0</v>
      </c>
      <c r="BR43" s="107">
        <f>INDEX(Auxiliar_OPEX_Drivers!$B$76:$I$84,MATCH($E43,Auxiliar_OPEX_Drivers!$B$76:$B$84,0),MATCH(YEAR(BR$2),Auxiliar_OPEX_Drivers!$B$76:$I$76,0))*$F43</f>
        <v>0</v>
      </c>
      <c r="BS43" s="107">
        <f>INDEX(Auxiliar_OPEX_Drivers!$B$76:$I$84,MATCH($E43,Auxiliar_OPEX_Drivers!$B$76:$B$84,0),MATCH(YEAR(BS$2),Auxiliar_OPEX_Drivers!$B$76:$I$76,0))*$F43</f>
        <v>0</v>
      </c>
      <c r="BT43" s="107">
        <f>INDEX(Auxiliar_OPEX_Drivers!$B$76:$I$84,MATCH($E43,Auxiliar_OPEX_Drivers!$B$76:$B$84,0),MATCH(YEAR(BT$2),Auxiliar_OPEX_Drivers!$B$76:$I$76,0))*$F43</f>
        <v>0</v>
      </c>
      <c r="BU43" s="107">
        <f>INDEX(Auxiliar_OPEX_Drivers!$B$76:$I$84,MATCH($E43,Auxiliar_OPEX_Drivers!$B$76:$B$84,0),MATCH(YEAR(BU$2),Auxiliar_OPEX_Drivers!$B$76:$I$76,0))*$F43</f>
        <v>0</v>
      </c>
      <c r="BV43" s="107">
        <f>INDEX(Auxiliar_OPEX_Drivers!$B$76:$I$84,MATCH($E43,Auxiliar_OPEX_Drivers!$B$76:$B$84,0),MATCH(YEAR(BV$2),Auxiliar_OPEX_Drivers!$B$76:$I$76,0))*$F43</f>
        <v>0</v>
      </c>
      <c r="BW43" s="107">
        <f>INDEX(Auxiliar_OPEX_Drivers!$B$76:$I$84,MATCH($E43,Auxiliar_OPEX_Drivers!$B$76:$B$84,0),MATCH(YEAR(BW$2),Auxiliar_OPEX_Drivers!$B$76:$I$76,0))*$F43</f>
        <v>0</v>
      </c>
      <c r="BX43" s="107">
        <f>INDEX(Auxiliar_OPEX_Drivers!$B$76:$I$84,MATCH($E43,Auxiliar_OPEX_Drivers!$B$76:$B$84,0),MATCH(YEAR(BX$2),Auxiliar_OPEX_Drivers!$B$76:$I$76,0))*$F43</f>
        <v>0</v>
      </c>
      <c r="BY43" s="107">
        <f>INDEX(Auxiliar_OPEX_Drivers!$B$76:$I$84,MATCH($E43,Auxiliar_OPEX_Drivers!$B$76:$B$84,0),MATCH(YEAR(BY$2),Auxiliar_OPEX_Drivers!$B$76:$I$76,0))*$F43</f>
        <v>0</v>
      </c>
      <c r="BZ43" s="107">
        <f>INDEX(Auxiliar_OPEX_Drivers!$B$76:$I$84,MATCH($E43,Auxiliar_OPEX_Drivers!$B$76:$B$84,0),MATCH(YEAR(BZ$2),Auxiliar_OPEX_Drivers!$B$76:$I$76,0))*$F43</f>
        <v>0</v>
      </c>
      <c r="CA43" s="107">
        <f>INDEX(Auxiliar_OPEX_Drivers!$B$76:$I$84,MATCH($E43,Auxiliar_OPEX_Drivers!$B$76:$B$84,0),MATCH(YEAR(CA$2),Auxiliar_OPEX_Drivers!$B$76:$I$76,0))*$F43</f>
        <v>0</v>
      </c>
      <c r="CB43" s="107">
        <f>INDEX(Auxiliar_OPEX_Drivers!$B$76:$I$84,MATCH($E43,Auxiliar_OPEX_Drivers!$B$76:$B$84,0),MATCH(YEAR(CB$2),Auxiliar_OPEX_Drivers!$B$76:$I$76,0))*$F43</f>
        <v>0</v>
      </c>
      <c r="CC43" s="107">
        <f>INDEX(Auxiliar_OPEX_Drivers!$B$76:$I$84,MATCH($E43,Auxiliar_OPEX_Drivers!$B$76:$B$84,0),MATCH(YEAR(CC$2),Auxiliar_OPEX_Drivers!$B$76:$I$76,0))*$F43</f>
        <v>0</v>
      </c>
      <c r="CD43" s="107">
        <f>INDEX(Auxiliar_OPEX_Drivers!$B$76:$I$84,MATCH($E43,Auxiliar_OPEX_Drivers!$B$76:$B$84,0),MATCH(YEAR(CD$2),Auxiliar_OPEX_Drivers!$B$76:$I$76,0))*$F43</f>
        <v>0</v>
      </c>
      <c r="CE43" s="107">
        <f>INDEX(Auxiliar_OPEX_Drivers!$B$76:$I$84,MATCH($E43,Auxiliar_OPEX_Drivers!$B$76:$B$84,0),MATCH(YEAR(CE$2),Auxiliar_OPEX_Drivers!$B$76:$I$76,0))*$F43</f>
        <v>0</v>
      </c>
      <c r="CF43" s="107">
        <f>INDEX(Auxiliar_OPEX_Drivers!$B$76:$I$84,MATCH($E43,Auxiliar_OPEX_Drivers!$B$76:$B$84,0),MATCH(YEAR(CF$2),Auxiliar_OPEX_Drivers!$B$76:$I$76,0))*$F43</f>
        <v>0</v>
      </c>
      <c r="CG43" s="107">
        <f>INDEX(Auxiliar_OPEX_Drivers!$B$76:$I$84,MATCH($E43,Auxiliar_OPEX_Drivers!$B$76:$B$84,0),MATCH(YEAR(CG$2),Auxiliar_OPEX_Drivers!$B$76:$I$76,0))*$F43</f>
        <v>0</v>
      </c>
      <c r="CI43" s="51">
        <f>INDEX(Auxiliar_OPEX_CustosUnit!$A$1:$R$129,MATCH(Auxiliar_OPEX_P!$A43,Auxiliar_OPEX_CustosUnit!$A$1:$A$129,0),MATCH(CI$2,Auxiliar_OPEX_CustosUnit!$A$3:$Q$3,0))*(1-DRE_Auxiliar!$A$5)</f>
        <v>0</v>
      </c>
      <c r="CJ43" s="51">
        <f>INDEX(Auxiliar_OPEX_CustosUnit!$A$1:$R$129,MATCH(Auxiliar_OPEX_P!$A43,Auxiliar_OPEX_CustosUnit!$A$1:$A$129,0),MATCH(CJ$2,Auxiliar_OPEX_CustosUnit!$A$3:$Q$3,0))*(1-DRE_Auxiliar!$A$5)</f>
        <v>0</v>
      </c>
      <c r="CK43" s="51">
        <f>INDEX(Auxiliar_OPEX_CustosUnit!$A$1:$R$129,MATCH(Auxiliar_OPEX_P!$A43,Auxiliar_OPEX_CustosUnit!$A$1:$A$129,0),MATCH(CK$2,Auxiliar_OPEX_CustosUnit!$A$3:$Q$3,0))*(1-DRE_Auxiliar!$A$5)</f>
        <v>0</v>
      </c>
      <c r="CL43" s="51">
        <f>INDEX(Auxiliar_OPEX_CustosUnit!$A$1:$R$129,MATCH(Auxiliar_OPEX_P!$A43,Auxiliar_OPEX_CustosUnit!$A$1:$A$129,0),MATCH(CL$2,Auxiliar_OPEX_CustosUnit!$A$3:$Q$3,0))*(1-DRE_Auxiliar!$A$5)</f>
        <v>0</v>
      </c>
      <c r="CM43" s="51">
        <f>INDEX(Auxiliar_OPEX_CustosUnit!$A$1:$R$129,MATCH(Auxiliar_OPEX_P!$A43,Auxiliar_OPEX_CustosUnit!$A$1:$A$129,0),MATCH(CM$2,Auxiliar_OPEX_CustosUnit!$A$3:$Q$3,0))*(1-DRE_Auxiliar!$A$5)</f>
        <v>0</v>
      </c>
      <c r="CN43" s="51">
        <f>INDEX(Auxiliar_OPEX_CustosUnit!$A$1:$R$129,MATCH(Auxiliar_OPEX_P!$A43,Auxiliar_OPEX_CustosUnit!$A$1:$A$129,0),MATCH(CN$2,Auxiliar_OPEX_CustosUnit!$A$3:$Q$3,0))*(1-DRE_Auxiliar!$A$5)</f>
        <v>0</v>
      </c>
      <c r="CO43" s="51">
        <f>INDEX(Auxiliar_OPEX_CustosUnit!$A$1:$R$129,MATCH(Auxiliar_OPEX_P!$A43,Auxiliar_OPEX_CustosUnit!$A$1:$A$129,0),MATCH(CO$2,Auxiliar_OPEX_CustosUnit!$A$3:$Q$3,0))*(1-DRE_Auxiliar!$A$5)</f>
        <v>0</v>
      </c>
      <c r="CP43" s="51">
        <f>INDEX(Auxiliar_OPEX_CustosUnit!$A$1:$R$129,MATCH(Auxiliar_OPEX_P!$A43,Auxiliar_OPEX_CustosUnit!$A$1:$A$129,0),MATCH(CP$2,Auxiliar_OPEX_CustosUnit!$A$3:$Q$3,0))*(1-DRE_Auxiliar!$A$5)</f>
        <v>0</v>
      </c>
      <c r="CQ43" s="51">
        <f>INDEX(Auxiliar_OPEX_CustosUnit!$A$1:$R$129,MATCH(Auxiliar_OPEX_P!$A43,Auxiliar_OPEX_CustosUnit!$A$1:$A$129,0),MATCH(CQ$2,Auxiliar_OPEX_CustosUnit!$A$3:$Q$3,0))*(1-DRE_Auxiliar!$A$5)</f>
        <v>0</v>
      </c>
      <c r="CR43" s="51">
        <f>INDEX(Auxiliar_OPEX_CustosUnit!$A$1:$R$129,MATCH(Auxiliar_OPEX_P!$A43,Auxiliar_OPEX_CustosUnit!$A$1:$A$129,0),MATCH(CR$2,Auxiliar_OPEX_CustosUnit!$A$3:$Q$3,0))*(1-DRE_Auxiliar!$A$5)</f>
        <v>0</v>
      </c>
      <c r="CS43" s="51">
        <f>INDEX(Auxiliar_OPEX_CustosUnit!$A$1:$R$129,MATCH(Auxiliar_OPEX_P!$A43,Auxiliar_OPEX_CustosUnit!$A$1:$A$129,0),MATCH(CS$2,Auxiliar_OPEX_CustosUnit!$A$3:$Q$3,0))*(1-DRE_Auxiliar!$A$5)</f>
        <v>0</v>
      </c>
      <c r="CT43" s="51">
        <f>INDEX(Auxiliar_OPEX_CustosUnit!$A$1:$R$129,MATCH(Auxiliar_OPEX_P!$A43,Auxiliar_OPEX_CustosUnit!$A$1:$A$129,0),MATCH(CT$2,Auxiliar_OPEX_CustosUnit!$A$3:$Q$3,0))*(1-DRE_Auxiliar!$A$5)</f>
        <v>0</v>
      </c>
      <c r="CU43" s="53">
        <f t="shared" si="227"/>
        <v>0</v>
      </c>
      <c r="CV43" s="53">
        <f t="shared" si="228"/>
        <v>0</v>
      </c>
      <c r="CW43" s="53">
        <f t="shared" si="229"/>
        <v>0</v>
      </c>
      <c r="CX43" s="53">
        <f t="shared" si="230"/>
        <v>0</v>
      </c>
      <c r="CY43" s="53">
        <f t="shared" si="231"/>
        <v>0</v>
      </c>
      <c r="CZ43" s="53">
        <f t="shared" si="232"/>
        <v>0</v>
      </c>
      <c r="DA43" s="53">
        <f t="shared" si="233"/>
        <v>0</v>
      </c>
      <c r="DB43" s="53">
        <f t="shared" si="234"/>
        <v>0</v>
      </c>
      <c r="DC43" s="53">
        <f t="shared" si="235"/>
        <v>0</v>
      </c>
      <c r="DD43" s="53">
        <f t="shared" si="236"/>
        <v>0</v>
      </c>
      <c r="DE43" s="53">
        <f t="shared" si="237"/>
        <v>0</v>
      </c>
      <c r="DF43" s="53">
        <f t="shared" si="238"/>
        <v>0</v>
      </c>
      <c r="DG43" s="53">
        <f t="shared" si="239"/>
        <v>0</v>
      </c>
      <c r="DH43" s="53">
        <f t="shared" si="240"/>
        <v>0</v>
      </c>
      <c r="DI43" s="53">
        <f t="shared" si="241"/>
        <v>0</v>
      </c>
      <c r="DJ43" s="53">
        <f t="shared" si="242"/>
        <v>0</v>
      </c>
      <c r="DK43" s="53">
        <f t="shared" si="243"/>
        <v>0</v>
      </c>
      <c r="DL43" s="53">
        <f t="shared" si="244"/>
        <v>0</v>
      </c>
      <c r="DM43" s="53">
        <f t="shared" si="245"/>
        <v>0</v>
      </c>
      <c r="DN43" s="53">
        <f t="shared" si="246"/>
        <v>0</v>
      </c>
      <c r="DO43" s="53">
        <f t="shared" si="247"/>
        <v>0</v>
      </c>
      <c r="DP43" s="53">
        <f t="shared" si="248"/>
        <v>0</v>
      </c>
      <c r="DQ43" s="53">
        <f t="shared" si="249"/>
        <v>0</v>
      </c>
      <c r="DR43" s="53">
        <f t="shared" si="250"/>
        <v>0</v>
      </c>
      <c r="DS43" s="53">
        <f t="shared" si="251"/>
        <v>0</v>
      </c>
      <c r="DT43" s="53">
        <f t="shared" si="252"/>
        <v>0</v>
      </c>
      <c r="DU43" s="53">
        <f t="shared" si="253"/>
        <v>0</v>
      </c>
      <c r="DV43" s="53">
        <f t="shared" si="254"/>
        <v>0</v>
      </c>
      <c r="DW43" s="53">
        <f t="shared" si="255"/>
        <v>0</v>
      </c>
      <c r="DX43" s="53">
        <f t="shared" si="256"/>
        <v>0</v>
      </c>
      <c r="DY43" s="53">
        <f t="shared" si="257"/>
        <v>0</v>
      </c>
      <c r="DZ43" s="53">
        <f t="shared" si="258"/>
        <v>0</v>
      </c>
      <c r="EA43" s="53">
        <f t="shared" si="259"/>
        <v>0</v>
      </c>
      <c r="EB43" s="53">
        <f t="shared" si="260"/>
        <v>0</v>
      </c>
      <c r="EC43" s="53">
        <f t="shared" si="261"/>
        <v>0</v>
      </c>
      <c r="ED43" s="53">
        <f t="shared" si="262"/>
        <v>0</v>
      </c>
      <c r="EE43" s="53">
        <f t="shared" si="263"/>
        <v>0</v>
      </c>
      <c r="EF43" s="53">
        <f t="shared" si="264"/>
        <v>0</v>
      </c>
      <c r="EG43" s="53">
        <f t="shared" si="265"/>
        <v>0</v>
      </c>
      <c r="EH43" s="53">
        <f t="shared" si="266"/>
        <v>0</v>
      </c>
      <c r="EI43" s="53">
        <f t="shared" si="267"/>
        <v>0</v>
      </c>
      <c r="EJ43" s="53">
        <f t="shared" si="268"/>
        <v>0</v>
      </c>
      <c r="EK43" s="53">
        <f t="shared" si="269"/>
        <v>0</v>
      </c>
      <c r="EL43" s="53">
        <f t="shared" si="270"/>
        <v>0</v>
      </c>
      <c r="EM43" s="53">
        <f t="shared" si="271"/>
        <v>0</v>
      </c>
      <c r="EN43" s="53">
        <f t="shared" si="272"/>
        <v>0</v>
      </c>
      <c r="EO43" s="53">
        <f t="shared" si="273"/>
        <v>0</v>
      </c>
      <c r="EP43" s="53">
        <f t="shared" si="274"/>
        <v>0</v>
      </c>
      <c r="EQ43" s="53">
        <f t="shared" si="275"/>
        <v>0</v>
      </c>
      <c r="ER43" s="53">
        <f t="shared" si="276"/>
        <v>0</v>
      </c>
      <c r="ES43" s="53">
        <f t="shared" si="277"/>
        <v>0</v>
      </c>
      <c r="ET43" s="53">
        <f t="shared" si="278"/>
        <v>0</v>
      </c>
      <c r="EU43" s="53">
        <f t="shared" si="279"/>
        <v>0</v>
      </c>
      <c r="EV43" s="53">
        <f t="shared" si="280"/>
        <v>0</v>
      </c>
      <c r="EW43" s="53">
        <f t="shared" si="281"/>
        <v>0</v>
      </c>
      <c r="EX43" s="53">
        <f t="shared" si="282"/>
        <v>0</v>
      </c>
      <c r="EY43" s="53">
        <f t="shared" si="283"/>
        <v>0</v>
      </c>
      <c r="EZ43" s="53">
        <f t="shared" si="284"/>
        <v>0</v>
      </c>
      <c r="FA43" s="53">
        <f t="shared" si="285"/>
        <v>0</v>
      </c>
      <c r="FB43" s="53">
        <f t="shared" si="286"/>
        <v>0</v>
      </c>
      <c r="FC43" s="53">
        <f t="shared" si="287"/>
        <v>0</v>
      </c>
      <c r="FD43" s="53">
        <f t="shared" si="288"/>
        <v>0</v>
      </c>
      <c r="FE43" s="53">
        <f t="shared" si="289"/>
        <v>0</v>
      </c>
      <c r="FF43" s="53">
        <f t="shared" si="290"/>
        <v>0</v>
      </c>
      <c r="FG43" s="53">
        <f t="shared" si="291"/>
        <v>0</v>
      </c>
      <c r="FH43" s="53">
        <f t="shared" si="292"/>
        <v>0</v>
      </c>
      <c r="FI43" s="53">
        <f t="shared" si="293"/>
        <v>0</v>
      </c>
      <c r="FJ43" s="53">
        <f t="shared" si="294"/>
        <v>0</v>
      </c>
      <c r="FK43" s="53">
        <f t="shared" si="295"/>
        <v>0</v>
      </c>
      <c r="FL43" s="53">
        <f t="shared" si="296"/>
        <v>0</v>
      </c>
      <c r="FM43" s="53">
        <f t="shared" si="297"/>
        <v>0</v>
      </c>
      <c r="FN43" s="53">
        <f t="shared" si="298"/>
        <v>0</v>
      </c>
      <c r="FP43" s="51">
        <f t="shared" si="299"/>
        <v>0</v>
      </c>
      <c r="FQ43" s="51">
        <f t="shared" si="306"/>
        <v>0</v>
      </c>
      <c r="FR43" s="51">
        <f t="shared" si="307"/>
        <v>0</v>
      </c>
      <c r="FS43" s="51">
        <f t="shared" si="308"/>
        <v>0</v>
      </c>
      <c r="FT43" s="51">
        <f t="shared" si="309"/>
        <v>0</v>
      </c>
      <c r="FU43" s="51">
        <f t="shared" si="310"/>
        <v>0</v>
      </c>
      <c r="FV43" s="51">
        <f t="shared" si="311"/>
        <v>0</v>
      </c>
      <c r="FW43" s="51">
        <f t="shared" si="312"/>
        <v>0</v>
      </c>
      <c r="FX43" s="51">
        <f t="shared" si="313"/>
        <v>0</v>
      </c>
      <c r="FY43" s="51">
        <f t="shared" si="314"/>
        <v>0</v>
      </c>
      <c r="FZ43" s="51">
        <f t="shared" si="315"/>
        <v>0</v>
      </c>
      <c r="GA43" s="51">
        <f t="shared" si="316"/>
        <v>0</v>
      </c>
      <c r="GB43" s="51">
        <f t="shared" si="317"/>
        <v>0</v>
      </c>
      <c r="GC43" s="51">
        <f t="shared" si="318"/>
        <v>0</v>
      </c>
      <c r="GD43" s="51">
        <f t="shared" si="319"/>
        <v>0</v>
      </c>
      <c r="GE43" s="51">
        <f t="shared" si="320"/>
        <v>0</v>
      </c>
      <c r="GF43" s="51">
        <f t="shared" si="321"/>
        <v>0</v>
      </c>
      <c r="GG43" s="51">
        <f t="shared" si="322"/>
        <v>0</v>
      </c>
      <c r="GH43" s="51">
        <f t="shared" si="323"/>
        <v>0</v>
      </c>
      <c r="GI43" s="51">
        <f t="shared" si="324"/>
        <v>0</v>
      </c>
      <c r="GJ43" s="51">
        <f t="shared" si="325"/>
        <v>0</v>
      </c>
      <c r="GK43" s="51">
        <f t="shared" si="326"/>
        <v>0</v>
      </c>
      <c r="GL43" s="51">
        <f t="shared" si="327"/>
        <v>0</v>
      </c>
      <c r="GM43" s="51">
        <f t="shared" si="328"/>
        <v>0</v>
      </c>
      <c r="GN43" s="51">
        <f t="shared" si="329"/>
        <v>0</v>
      </c>
      <c r="GO43" s="51">
        <f t="shared" si="330"/>
        <v>0</v>
      </c>
      <c r="GP43" s="51">
        <f t="shared" si="331"/>
        <v>0</v>
      </c>
      <c r="GQ43" s="51">
        <f t="shared" si="332"/>
        <v>0</v>
      </c>
      <c r="GR43" s="51">
        <f t="shared" si="333"/>
        <v>0</v>
      </c>
      <c r="GS43" s="51">
        <f t="shared" si="334"/>
        <v>0</v>
      </c>
      <c r="GT43" s="51">
        <f t="shared" si="335"/>
        <v>0</v>
      </c>
      <c r="GU43" s="51">
        <f t="shared" si="336"/>
        <v>0</v>
      </c>
      <c r="GV43" s="51">
        <f t="shared" si="337"/>
        <v>0</v>
      </c>
      <c r="GW43" s="51">
        <f t="shared" si="338"/>
        <v>0</v>
      </c>
      <c r="GX43" s="51">
        <f t="shared" si="339"/>
        <v>0</v>
      </c>
      <c r="GY43" s="51">
        <f t="shared" si="340"/>
        <v>0</v>
      </c>
      <c r="GZ43" s="51">
        <f t="shared" si="341"/>
        <v>0</v>
      </c>
      <c r="HA43" s="51">
        <f t="shared" si="342"/>
        <v>0</v>
      </c>
      <c r="HB43" s="51">
        <f t="shared" si="343"/>
        <v>0</v>
      </c>
      <c r="HC43" s="51">
        <f t="shared" si="344"/>
        <v>0</v>
      </c>
      <c r="HD43" s="51">
        <f t="shared" si="345"/>
        <v>0</v>
      </c>
      <c r="HE43" s="51">
        <f t="shared" si="346"/>
        <v>0</v>
      </c>
      <c r="HF43" s="51">
        <f t="shared" si="347"/>
        <v>0</v>
      </c>
      <c r="HG43" s="51">
        <f t="shared" si="348"/>
        <v>0</v>
      </c>
      <c r="HH43" s="51">
        <f t="shared" si="349"/>
        <v>0</v>
      </c>
      <c r="HI43" s="51">
        <f t="shared" si="350"/>
        <v>0</v>
      </c>
      <c r="HJ43" s="51">
        <f t="shared" si="351"/>
        <v>0</v>
      </c>
      <c r="HK43" s="51">
        <f t="shared" si="352"/>
        <v>0</v>
      </c>
      <c r="HL43" s="51">
        <f t="shared" si="353"/>
        <v>0</v>
      </c>
      <c r="HM43" s="51">
        <f t="shared" si="354"/>
        <v>0</v>
      </c>
      <c r="HN43" s="51">
        <f t="shared" si="355"/>
        <v>0</v>
      </c>
      <c r="HO43" s="51">
        <f t="shared" si="356"/>
        <v>0</v>
      </c>
      <c r="HP43" s="51">
        <f t="shared" si="357"/>
        <v>0</v>
      </c>
      <c r="HQ43" s="51">
        <f t="shared" si="358"/>
        <v>0</v>
      </c>
      <c r="HR43" s="51">
        <f t="shared" si="359"/>
        <v>0</v>
      </c>
      <c r="HS43" s="51">
        <f t="shared" si="360"/>
        <v>0</v>
      </c>
      <c r="HT43" s="51">
        <f t="shared" si="361"/>
        <v>0</v>
      </c>
      <c r="HU43" s="51">
        <f t="shared" si="362"/>
        <v>0</v>
      </c>
      <c r="HV43" s="51">
        <f t="shared" si="363"/>
        <v>0</v>
      </c>
      <c r="HW43" s="51">
        <f t="shared" si="364"/>
        <v>0</v>
      </c>
      <c r="HX43" s="51">
        <f t="shared" si="365"/>
        <v>0</v>
      </c>
      <c r="HY43" s="51">
        <f t="shared" si="366"/>
        <v>0</v>
      </c>
      <c r="HZ43" s="51">
        <f t="shared" si="367"/>
        <v>0</v>
      </c>
      <c r="IA43" s="51">
        <f t="shared" si="368"/>
        <v>0</v>
      </c>
      <c r="IB43" s="51">
        <f t="shared" si="305"/>
        <v>0</v>
      </c>
      <c r="IC43" s="51">
        <f t="shared" si="369"/>
        <v>0</v>
      </c>
      <c r="ID43" s="51">
        <f t="shared" si="370"/>
        <v>0</v>
      </c>
      <c r="IE43" s="51">
        <f t="shared" si="371"/>
        <v>0</v>
      </c>
      <c r="IF43" s="51">
        <f t="shared" si="372"/>
        <v>0</v>
      </c>
      <c r="IG43" s="51">
        <f t="shared" si="373"/>
        <v>0</v>
      </c>
      <c r="IH43" s="51">
        <f t="shared" si="374"/>
        <v>0</v>
      </c>
      <c r="II43" s="51">
        <f t="shared" si="375"/>
        <v>0</v>
      </c>
      <c r="IJ43" s="51">
        <f t="shared" si="376"/>
        <v>0</v>
      </c>
      <c r="IK43" s="51">
        <f t="shared" si="377"/>
        <v>0</v>
      </c>
      <c r="IL43" s="51">
        <f t="shared" si="378"/>
        <v>0</v>
      </c>
      <c r="IM43" s="51">
        <f t="shared" si="379"/>
        <v>0</v>
      </c>
      <c r="IN43" s="51">
        <f t="shared" si="380"/>
        <v>0</v>
      </c>
      <c r="IO43" s="51">
        <f t="shared" si="381"/>
        <v>0</v>
      </c>
      <c r="IP43" s="51">
        <f t="shared" si="382"/>
        <v>0</v>
      </c>
      <c r="IQ43" s="51">
        <f t="shared" si="383"/>
        <v>0</v>
      </c>
      <c r="IS43" s="51">
        <f t="shared" si="300"/>
        <v>0</v>
      </c>
      <c r="IT43" s="51">
        <f t="shared" si="386"/>
        <v>0</v>
      </c>
      <c r="IU43" s="51">
        <f t="shared" si="386"/>
        <v>0</v>
      </c>
      <c r="IV43" s="51">
        <f t="shared" si="386"/>
        <v>0</v>
      </c>
      <c r="IW43" s="51">
        <f t="shared" si="386"/>
        <v>0</v>
      </c>
      <c r="IX43" s="51">
        <f t="shared" si="386"/>
        <v>0</v>
      </c>
      <c r="IZ43" s="111">
        <f t="shared" si="301"/>
        <v>0</v>
      </c>
      <c r="JA43" s="111">
        <f t="shared" si="5"/>
        <v>0</v>
      </c>
      <c r="JB43" s="111">
        <f t="shared" si="6"/>
        <v>0</v>
      </c>
      <c r="JC43" s="111">
        <f t="shared" si="7"/>
        <v>0</v>
      </c>
      <c r="JD43" s="111">
        <f t="shared" si="8"/>
        <v>0</v>
      </c>
      <c r="JE43" s="111">
        <f t="shared" si="9"/>
        <v>0</v>
      </c>
      <c r="JF43" s="111">
        <f t="shared" si="10"/>
        <v>0</v>
      </c>
      <c r="JG43" s="111">
        <f t="shared" si="11"/>
        <v>0</v>
      </c>
      <c r="JH43" s="111">
        <f t="shared" si="12"/>
        <v>0</v>
      </c>
      <c r="JI43" s="111">
        <f t="shared" si="13"/>
        <v>0</v>
      </c>
      <c r="JJ43" s="111">
        <f t="shared" si="14"/>
        <v>0</v>
      </c>
      <c r="JK43" s="111">
        <f t="shared" si="15"/>
        <v>0</v>
      </c>
      <c r="JL43" s="111">
        <f t="shared" si="16"/>
        <v>0</v>
      </c>
      <c r="JM43" s="111">
        <f t="shared" si="17"/>
        <v>0</v>
      </c>
      <c r="JN43" s="111">
        <f t="shared" si="18"/>
        <v>0</v>
      </c>
      <c r="JO43" s="111">
        <f t="shared" si="19"/>
        <v>0</v>
      </c>
      <c r="JP43" s="111">
        <f t="shared" si="20"/>
        <v>0</v>
      </c>
      <c r="JQ43" s="111">
        <f t="shared" si="21"/>
        <v>0</v>
      </c>
      <c r="JR43" s="111">
        <f t="shared" si="22"/>
        <v>0</v>
      </c>
      <c r="JS43" s="111">
        <f t="shared" si="23"/>
        <v>0</v>
      </c>
      <c r="JT43" s="111">
        <f t="shared" si="24"/>
        <v>0</v>
      </c>
      <c r="JU43" s="111">
        <f t="shared" si="25"/>
        <v>0</v>
      </c>
      <c r="JV43" s="111">
        <f t="shared" si="26"/>
        <v>0</v>
      </c>
      <c r="JW43" s="111">
        <f t="shared" si="27"/>
        <v>0</v>
      </c>
      <c r="JX43" s="111">
        <f t="shared" si="28"/>
        <v>0</v>
      </c>
      <c r="JY43" s="111">
        <f t="shared" si="29"/>
        <v>0</v>
      </c>
      <c r="JZ43" s="111">
        <f t="shared" si="30"/>
        <v>0</v>
      </c>
      <c r="KA43" s="111">
        <f t="shared" si="31"/>
        <v>0</v>
      </c>
      <c r="KB43" s="111">
        <f t="shared" si="32"/>
        <v>0</v>
      </c>
      <c r="KC43" s="111">
        <f t="shared" si="33"/>
        <v>0</v>
      </c>
      <c r="KD43" s="111">
        <f t="shared" si="34"/>
        <v>0</v>
      </c>
      <c r="KE43" s="111">
        <f t="shared" si="35"/>
        <v>0</v>
      </c>
      <c r="KF43" s="111">
        <f t="shared" si="36"/>
        <v>0</v>
      </c>
      <c r="KG43" s="111">
        <f t="shared" si="37"/>
        <v>0</v>
      </c>
      <c r="KH43" s="111">
        <f t="shared" si="38"/>
        <v>0</v>
      </c>
      <c r="KI43" s="111">
        <f t="shared" si="39"/>
        <v>0</v>
      </c>
      <c r="KJ43" s="111">
        <f t="shared" si="40"/>
        <v>0</v>
      </c>
      <c r="KK43" s="111">
        <f t="shared" si="41"/>
        <v>0</v>
      </c>
      <c r="KL43" s="111">
        <f t="shared" si="42"/>
        <v>0</v>
      </c>
      <c r="KM43" s="111">
        <f t="shared" si="43"/>
        <v>0</v>
      </c>
      <c r="KN43" s="111">
        <f t="shared" si="44"/>
        <v>0</v>
      </c>
      <c r="KO43" s="111">
        <f t="shared" si="45"/>
        <v>0</v>
      </c>
      <c r="KP43" s="111">
        <f t="shared" si="46"/>
        <v>0</v>
      </c>
      <c r="KQ43" s="111">
        <f t="shared" si="47"/>
        <v>0</v>
      </c>
      <c r="KR43" s="111">
        <f t="shared" si="48"/>
        <v>0</v>
      </c>
      <c r="KS43" s="111">
        <f t="shared" si="49"/>
        <v>0</v>
      </c>
      <c r="KT43" s="111">
        <f t="shared" si="50"/>
        <v>0</v>
      </c>
      <c r="KU43" s="111">
        <f t="shared" si="51"/>
        <v>0</v>
      </c>
      <c r="KV43" s="111">
        <f t="shared" si="52"/>
        <v>0</v>
      </c>
      <c r="KW43" s="111">
        <f t="shared" si="53"/>
        <v>0</v>
      </c>
      <c r="KX43" s="111">
        <f t="shared" si="54"/>
        <v>0</v>
      </c>
      <c r="KY43" s="111">
        <f t="shared" si="55"/>
        <v>0</v>
      </c>
      <c r="KZ43" s="111">
        <f t="shared" si="56"/>
        <v>0</v>
      </c>
      <c r="LA43" s="111">
        <f t="shared" si="57"/>
        <v>0</v>
      </c>
      <c r="LB43" s="111">
        <f t="shared" si="58"/>
        <v>0</v>
      </c>
      <c r="LC43" s="111">
        <f t="shared" si="59"/>
        <v>0</v>
      </c>
      <c r="LD43" s="111">
        <f t="shared" si="60"/>
        <v>0</v>
      </c>
      <c r="LE43" s="111">
        <f t="shared" si="61"/>
        <v>0</v>
      </c>
      <c r="LF43" s="111">
        <f t="shared" si="62"/>
        <v>0</v>
      </c>
      <c r="LG43" s="111">
        <f t="shared" si="63"/>
        <v>0</v>
      </c>
      <c r="LH43" s="111">
        <f t="shared" si="64"/>
        <v>0</v>
      </c>
      <c r="LI43" s="111">
        <f t="shared" si="65"/>
        <v>0</v>
      </c>
      <c r="LJ43" s="111">
        <f t="shared" si="66"/>
        <v>0</v>
      </c>
      <c r="LK43" s="111">
        <f t="shared" si="67"/>
        <v>0</v>
      </c>
      <c r="LL43" s="111">
        <f t="shared" si="68"/>
        <v>0</v>
      </c>
      <c r="LM43" s="111">
        <f t="shared" si="69"/>
        <v>0</v>
      </c>
      <c r="LN43" s="111">
        <f t="shared" si="70"/>
        <v>0</v>
      </c>
      <c r="LO43" s="111">
        <f t="shared" si="71"/>
        <v>0</v>
      </c>
      <c r="LP43" s="111">
        <f t="shared" si="72"/>
        <v>0</v>
      </c>
      <c r="LQ43" s="111">
        <f t="shared" si="73"/>
        <v>0</v>
      </c>
      <c r="LR43" s="111">
        <f t="shared" si="74"/>
        <v>0</v>
      </c>
      <c r="LS43" s="111">
        <f t="shared" si="75"/>
        <v>0</v>
      </c>
      <c r="LT43" s="111">
        <f t="shared" si="76"/>
        <v>0</v>
      </c>
      <c r="LU43" s="111">
        <f t="shared" si="77"/>
        <v>0</v>
      </c>
      <c r="LV43" s="111">
        <f t="shared" si="78"/>
        <v>0</v>
      </c>
      <c r="LW43" s="111">
        <f t="shared" si="79"/>
        <v>0</v>
      </c>
      <c r="LX43" s="111">
        <f t="shared" si="80"/>
        <v>0</v>
      </c>
      <c r="LY43" s="111">
        <f t="shared" si="81"/>
        <v>0</v>
      </c>
      <c r="LZ43" s="111">
        <f t="shared" si="82"/>
        <v>0</v>
      </c>
      <c r="MA43" s="111">
        <f t="shared" si="83"/>
        <v>0</v>
      </c>
      <c r="MD43" s="111"/>
      <c r="ME43" s="111">
        <f t="shared" si="302"/>
        <v>0</v>
      </c>
      <c r="MF43" s="111">
        <f t="shared" si="84"/>
        <v>0</v>
      </c>
      <c r="MG43" s="111">
        <f t="shared" si="85"/>
        <v>0</v>
      </c>
      <c r="MH43" s="111">
        <f t="shared" si="86"/>
        <v>0</v>
      </c>
      <c r="MI43" s="111">
        <f t="shared" si="87"/>
        <v>0</v>
      </c>
      <c r="MJ43" s="111">
        <f t="shared" si="88"/>
        <v>0</v>
      </c>
      <c r="MK43" s="111">
        <f t="shared" si="89"/>
        <v>0</v>
      </c>
      <c r="ML43" s="111">
        <f t="shared" si="90"/>
        <v>0</v>
      </c>
      <c r="MM43" s="111">
        <f t="shared" si="91"/>
        <v>0</v>
      </c>
      <c r="MN43" s="111">
        <f t="shared" si="92"/>
        <v>0</v>
      </c>
      <c r="MO43" s="111">
        <f t="shared" si="93"/>
        <v>0</v>
      </c>
      <c r="MP43" s="111">
        <f t="shared" si="94"/>
        <v>0</v>
      </c>
      <c r="MQ43" s="111">
        <f t="shared" si="95"/>
        <v>0</v>
      </c>
      <c r="MR43" s="111">
        <f t="shared" si="96"/>
        <v>0</v>
      </c>
      <c r="MS43" s="111">
        <f t="shared" si="97"/>
        <v>0</v>
      </c>
      <c r="MT43" s="111">
        <f t="shared" si="98"/>
        <v>0</v>
      </c>
      <c r="MU43" s="111">
        <f t="shared" si="99"/>
        <v>0</v>
      </c>
      <c r="MV43" s="111">
        <f t="shared" si="100"/>
        <v>0</v>
      </c>
      <c r="MW43" s="111">
        <f t="shared" si="101"/>
        <v>0</v>
      </c>
      <c r="MX43" s="111">
        <f t="shared" si="102"/>
        <v>0</v>
      </c>
      <c r="MY43" s="111">
        <f t="shared" si="103"/>
        <v>0</v>
      </c>
      <c r="MZ43" s="111">
        <f t="shared" si="104"/>
        <v>0</v>
      </c>
      <c r="NA43" s="111">
        <f t="shared" si="105"/>
        <v>0</v>
      </c>
      <c r="NB43" s="111">
        <f t="shared" si="106"/>
        <v>0</v>
      </c>
      <c r="NC43" s="111">
        <f t="shared" si="107"/>
        <v>0</v>
      </c>
      <c r="ND43" s="111">
        <f t="shared" si="108"/>
        <v>0</v>
      </c>
      <c r="NE43" s="111">
        <f t="shared" si="109"/>
        <v>0</v>
      </c>
      <c r="NF43" s="111">
        <f t="shared" si="110"/>
        <v>0</v>
      </c>
      <c r="NG43" s="111">
        <f t="shared" si="111"/>
        <v>0</v>
      </c>
      <c r="NH43" s="111">
        <f t="shared" si="112"/>
        <v>0</v>
      </c>
      <c r="NI43" s="111">
        <f t="shared" si="113"/>
        <v>0</v>
      </c>
      <c r="NJ43" s="111">
        <f t="shared" si="114"/>
        <v>0</v>
      </c>
      <c r="NK43" s="111">
        <f t="shared" si="115"/>
        <v>0</v>
      </c>
      <c r="NL43" s="111">
        <f t="shared" si="116"/>
        <v>0</v>
      </c>
      <c r="NM43" s="111">
        <f t="shared" si="117"/>
        <v>0</v>
      </c>
      <c r="NN43" s="111">
        <f t="shared" si="118"/>
        <v>0</v>
      </c>
      <c r="NO43" s="111">
        <f t="shared" si="119"/>
        <v>0</v>
      </c>
      <c r="NP43" s="111">
        <f t="shared" si="120"/>
        <v>0</v>
      </c>
      <c r="NQ43" s="111">
        <f t="shared" si="121"/>
        <v>0</v>
      </c>
      <c r="NR43" s="111">
        <f t="shared" si="122"/>
        <v>0</v>
      </c>
      <c r="NS43" s="111">
        <f t="shared" si="123"/>
        <v>0</v>
      </c>
      <c r="NT43" s="111">
        <f t="shared" si="124"/>
        <v>0</v>
      </c>
      <c r="NU43" s="111">
        <f t="shared" si="125"/>
        <v>0</v>
      </c>
      <c r="NV43" s="111">
        <f t="shared" si="126"/>
        <v>0</v>
      </c>
      <c r="NW43" s="111">
        <f t="shared" si="127"/>
        <v>0</v>
      </c>
      <c r="NX43" s="111">
        <f t="shared" si="128"/>
        <v>0</v>
      </c>
      <c r="NY43" s="111">
        <f t="shared" si="129"/>
        <v>0</v>
      </c>
      <c r="NZ43" s="111">
        <f t="shared" si="130"/>
        <v>0</v>
      </c>
      <c r="OA43" s="111">
        <f t="shared" si="131"/>
        <v>0</v>
      </c>
      <c r="OB43" s="111">
        <f t="shared" si="132"/>
        <v>0</v>
      </c>
      <c r="OC43" s="111">
        <f t="shared" si="133"/>
        <v>0</v>
      </c>
      <c r="OD43" s="111">
        <f t="shared" si="134"/>
        <v>0</v>
      </c>
      <c r="OE43" s="111">
        <f t="shared" si="135"/>
        <v>0</v>
      </c>
      <c r="OF43" s="111">
        <f t="shared" si="136"/>
        <v>0</v>
      </c>
      <c r="OG43" s="111">
        <f t="shared" si="137"/>
        <v>0</v>
      </c>
      <c r="OH43" s="111">
        <f t="shared" si="138"/>
        <v>0</v>
      </c>
      <c r="OI43" s="111">
        <f t="shared" si="139"/>
        <v>0</v>
      </c>
      <c r="OJ43" s="111">
        <f t="shared" si="140"/>
        <v>0</v>
      </c>
      <c r="OK43" s="111">
        <f t="shared" si="141"/>
        <v>0</v>
      </c>
      <c r="OL43" s="111">
        <f t="shared" si="142"/>
        <v>0</v>
      </c>
      <c r="OM43" s="111">
        <f t="shared" si="143"/>
        <v>0</v>
      </c>
      <c r="ON43" s="111">
        <f t="shared" si="144"/>
        <v>0</v>
      </c>
      <c r="OO43" s="111">
        <f t="shared" si="145"/>
        <v>0</v>
      </c>
      <c r="OP43" s="111">
        <f t="shared" si="146"/>
        <v>0</v>
      </c>
      <c r="OQ43" s="111">
        <f t="shared" si="147"/>
        <v>0</v>
      </c>
      <c r="OR43" s="111">
        <f t="shared" si="148"/>
        <v>0</v>
      </c>
      <c r="OS43" s="111">
        <f t="shared" si="149"/>
        <v>0</v>
      </c>
      <c r="OT43" s="111">
        <f t="shared" si="150"/>
        <v>0</v>
      </c>
      <c r="OU43" s="111">
        <f t="shared" si="151"/>
        <v>0</v>
      </c>
      <c r="OV43" s="111">
        <f t="shared" si="152"/>
        <v>0</v>
      </c>
      <c r="OW43" s="111">
        <f t="shared" si="153"/>
        <v>0</v>
      </c>
      <c r="OX43" s="111">
        <f t="shared" si="154"/>
        <v>0</v>
      </c>
      <c r="OY43" s="111"/>
      <c r="PA43" s="51">
        <f t="shared" si="303"/>
        <v>0</v>
      </c>
      <c r="PB43" s="51">
        <f t="shared" si="155"/>
        <v>0</v>
      </c>
      <c r="PC43" s="51">
        <f t="shared" si="156"/>
        <v>0</v>
      </c>
      <c r="PD43" s="51">
        <f t="shared" si="157"/>
        <v>0</v>
      </c>
      <c r="PE43" s="51">
        <f t="shared" si="158"/>
        <v>0</v>
      </c>
      <c r="PF43" s="51">
        <f t="shared" si="159"/>
        <v>0</v>
      </c>
      <c r="PG43" s="51">
        <f t="shared" si="160"/>
        <v>0</v>
      </c>
      <c r="PH43" s="51">
        <f t="shared" si="161"/>
        <v>0</v>
      </c>
      <c r="PI43" s="51">
        <f t="shared" si="162"/>
        <v>0</v>
      </c>
      <c r="PJ43" s="51">
        <f t="shared" si="163"/>
        <v>0</v>
      </c>
      <c r="PK43" s="51">
        <f t="shared" si="164"/>
        <v>0</v>
      </c>
      <c r="PL43" s="51">
        <f t="shared" si="165"/>
        <v>0</v>
      </c>
      <c r="PM43" s="51">
        <f t="shared" si="166"/>
        <v>0</v>
      </c>
      <c r="PN43" s="51">
        <f t="shared" si="167"/>
        <v>0</v>
      </c>
      <c r="PO43" s="51">
        <f t="shared" si="168"/>
        <v>0</v>
      </c>
      <c r="PP43" s="51">
        <f t="shared" si="169"/>
        <v>0</v>
      </c>
      <c r="PQ43" s="51">
        <f t="shared" si="170"/>
        <v>0</v>
      </c>
      <c r="PR43" s="51">
        <f t="shared" si="171"/>
        <v>0</v>
      </c>
      <c r="PS43" s="51">
        <f t="shared" si="172"/>
        <v>0</v>
      </c>
      <c r="PT43" s="51">
        <f t="shared" si="173"/>
        <v>0</v>
      </c>
      <c r="PU43" s="51">
        <f t="shared" si="174"/>
        <v>0</v>
      </c>
      <c r="PV43" s="51">
        <f t="shared" si="175"/>
        <v>0</v>
      </c>
      <c r="PW43" s="51">
        <f t="shared" si="176"/>
        <v>0</v>
      </c>
      <c r="PX43" s="51">
        <f t="shared" si="177"/>
        <v>0</v>
      </c>
      <c r="PY43" s="51">
        <f t="shared" si="178"/>
        <v>0</v>
      </c>
      <c r="PZ43" s="51">
        <f t="shared" si="179"/>
        <v>0</v>
      </c>
      <c r="QA43" s="51">
        <f t="shared" si="180"/>
        <v>0</v>
      </c>
      <c r="QB43" s="51">
        <f t="shared" si="181"/>
        <v>0</v>
      </c>
      <c r="QC43" s="51">
        <f t="shared" si="182"/>
        <v>0</v>
      </c>
      <c r="QD43" s="51">
        <f t="shared" si="183"/>
        <v>0</v>
      </c>
      <c r="QE43" s="51">
        <f t="shared" si="184"/>
        <v>0</v>
      </c>
      <c r="QF43" s="51">
        <f t="shared" si="185"/>
        <v>0</v>
      </c>
      <c r="QG43" s="51">
        <f t="shared" si="186"/>
        <v>0</v>
      </c>
      <c r="QH43" s="51">
        <f t="shared" si="187"/>
        <v>0</v>
      </c>
      <c r="QI43" s="51">
        <f t="shared" si="188"/>
        <v>0</v>
      </c>
      <c r="QJ43" s="51">
        <f t="shared" si="189"/>
        <v>0</v>
      </c>
      <c r="QK43" s="51">
        <f t="shared" si="190"/>
        <v>0</v>
      </c>
      <c r="QL43" s="51">
        <f t="shared" si="191"/>
        <v>0</v>
      </c>
      <c r="QM43" s="51">
        <f t="shared" si="192"/>
        <v>0</v>
      </c>
      <c r="QN43" s="51">
        <f t="shared" si="193"/>
        <v>0</v>
      </c>
      <c r="QO43" s="51">
        <f t="shared" si="194"/>
        <v>0</v>
      </c>
      <c r="QP43" s="51">
        <f t="shared" si="195"/>
        <v>0</v>
      </c>
      <c r="QQ43" s="51">
        <f t="shared" si="196"/>
        <v>0</v>
      </c>
      <c r="QR43" s="51">
        <f t="shared" si="197"/>
        <v>0</v>
      </c>
      <c r="QS43" s="51">
        <f t="shared" si="198"/>
        <v>0</v>
      </c>
      <c r="QT43" s="51">
        <f t="shared" si="199"/>
        <v>0</v>
      </c>
      <c r="QU43" s="51">
        <f t="shared" si="200"/>
        <v>0</v>
      </c>
      <c r="QV43" s="51">
        <f t="shared" si="201"/>
        <v>0</v>
      </c>
      <c r="QW43" s="51">
        <f t="shared" si="202"/>
        <v>0</v>
      </c>
      <c r="QX43" s="51">
        <f t="shared" si="203"/>
        <v>0</v>
      </c>
      <c r="QY43" s="51">
        <f t="shared" si="204"/>
        <v>0</v>
      </c>
      <c r="QZ43" s="51">
        <f t="shared" si="205"/>
        <v>0</v>
      </c>
      <c r="RA43" s="51">
        <f t="shared" si="206"/>
        <v>0</v>
      </c>
      <c r="RB43" s="51">
        <f t="shared" si="207"/>
        <v>0</v>
      </c>
      <c r="RC43" s="51">
        <f t="shared" si="208"/>
        <v>0</v>
      </c>
      <c r="RD43" s="51">
        <f t="shared" si="209"/>
        <v>0</v>
      </c>
      <c r="RE43" s="51">
        <f t="shared" si="210"/>
        <v>0</v>
      </c>
      <c r="RF43" s="51">
        <f t="shared" si="211"/>
        <v>0</v>
      </c>
      <c r="RG43" s="51">
        <f t="shared" si="212"/>
        <v>0</v>
      </c>
      <c r="RH43" s="51">
        <f t="shared" si="213"/>
        <v>0</v>
      </c>
      <c r="RI43" s="51">
        <f t="shared" si="214"/>
        <v>0</v>
      </c>
      <c r="RJ43" s="51">
        <f t="shared" si="215"/>
        <v>0</v>
      </c>
      <c r="RK43" s="51">
        <f t="shared" si="216"/>
        <v>0</v>
      </c>
      <c r="RL43" s="51">
        <f t="shared" si="217"/>
        <v>0</v>
      </c>
      <c r="RM43" s="51">
        <f t="shared" si="218"/>
        <v>0</v>
      </c>
      <c r="RN43" s="51">
        <f t="shared" si="219"/>
        <v>0</v>
      </c>
      <c r="RO43" s="51">
        <f t="shared" si="220"/>
        <v>0</v>
      </c>
      <c r="RP43" s="51">
        <f t="shared" si="221"/>
        <v>0</v>
      </c>
      <c r="RQ43" s="51">
        <f t="shared" si="222"/>
        <v>0</v>
      </c>
      <c r="RR43" s="51">
        <f t="shared" si="223"/>
        <v>0</v>
      </c>
      <c r="RS43" s="51">
        <f t="shared" si="224"/>
        <v>0</v>
      </c>
      <c r="RT43" s="51">
        <f t="shared" si="225"/>
        <v>0</v>
      </c>
      <c r="RU43" s="51"/>
      <c r="RV43" s="51">
        <f t="shared" si="385"/>
        <v>0</v>
      </c>
      <c r="RW43" s="51">
        <f t="shared" si="385"/>
        <v>0</v>
      </c>
      <c r="RX43" s="51">
        <f t="shared" si="385"/>
        <v>0</v>
      </c>
      <c r="RY43" s="51">
        <f t="shared" si="385"/>
        <v>0</v>
      </c>
      <c r="RZ43" s="51">
        <f t="shared" si="385"/>
        <v>0</v>
      </c>
      <c r="SA43" s="51">
        <f t="shared" si="385"/>
        <v>0</v>
      </c>
    </row>
    <row r="44" spans="1:495" x14ac:dyDescent="0.3">
      <c r="A44" s="1">
        <v>332000</v>
      </c>
      <c r="B44" s="1" t="s">
        <v>216</v>
      </c>
      <c r="C44" s="1" t="s">
        <v>167</v>
      </c>
      <c r="D44" s="44">
        <v>0.62360000000000004</v>
      </c>
      <c r="E44" s="1" t="s">
        <v>174</v>
      </c>
      <c r="F44" s="107">
        <f>VLOOKUP(A44,Auxiliar_OPEX_CustosUnit!$A$4:$E$129,COLUMN(Auxiliar_OPEX_CustosUnit!$E$3),0)</f>
        <v>11</v>
      </c>
      <c r="G44" s="107">
        <f>INDEX(Auxiliar_OPEX_Drivers!$B$76:$I$84,MATCH($E44,Auxiliar_OPEX_Drivers!$B$76:$B$84,0),MATCH(YEAR(G$2),Auxiliar_OPEX_Drivers!$B$76:$I$76,0))*$F44</f>
        <v>11</v>
      </c>
      <c r="H44" s="107">
        <f>INDEX(Auxiliar_OPEX_Drivers!$B$76:$I$84,MATCH($E44,Auxiliar_OPEX_Drivers!$B$76:$B$84,0),MATCH(YEAR(H$2),Auxiliar_OPEX_Drivers!$B$76:$I$76,0))*$F44</f>
        <v>11</v>
      </c>
      <c r="I44" s="107">
        <f>INDEX(Auxiliar_OPEX_Drivers!$B$76:$I$84,MATCH($E44,Auxiliar_OPEX_Drivers!$B$76:$B$84,0),MATCH(YEAR(I$2),Auxiliar_OPEX_Drivers!$B$76:$I$76,0))*$F44</f>
        <v>11</v>
      </c>
      <c r="J44" s="107">
        <f>INDEX(Auxiliar_OPEX_Drivers!$B$76:$I$84,MATCH($E44,Auxiliar_OPEX_Drivers!$B$76:$B$84,0),MATCH(YEAR(J$2),Auxiliar_OPEX_Drivers!$B$76:$I$76,0))*$F44</f>
        <v>11</v>
      </c>
      <c r="K44" s="107">
        <f>INDEX(Auxiliar_OPEX_Drivers!$B$76:$I$84,MATCH($E44,Auxiliar_OPEX_Drivers!$B$76:$B$84,0),MATCH(YEAR(K$2),Auxiliar_OPEX_Drivers!$B$76:$I$76,0))*$F44</f>
        <v>11</v>
      </c>
      <c r="L44" s="107">
        <f>INDEX(Auxiliar_OPEX_Drivers!$B$76:$I$84,MATCH($E44,Auxiliar_OPEX_Drivers!$B$76:$B$84,0),MATCH(YEAR(L$2),Auxiliar_OPEX_Drivers!$B$76:$I$76,0))*$F44</f>
        <v>11</v>
      </c>
      <c r="M44" s="107">
        <f>INDEX(Auxiliar_OPEX_Drivers!$B$76:$I$84,MATCH($E44,Auxiliar_OPEX_Drivers!$B$76:$B$84,0),MATCH(YEAR(M$2),Auxiliar_OPEX_Drivers!$B$76:$I$76,0))*$F44</f>
        <v>11</v>
      </c>
      <c r="N44" s="107">
        <f>INDEX(Auxiliar_OPEX_Drivers!$B$76:$I$84,MATCH($E44,Auxiliar_OPEX_Drivers!$B$76:$B$84,0),MATCH(YEAR(N$2),Auxiliar_OPEX_Drivers!$B$76:$I$76,0))*$F44</f>
        <v>11</v>
      </c>
      <c r="O44" s="107">
        <f>INDEX(Auxiliar_OPEX_Drivers!$B$76:$I$84,MATCH($E44,Auxiliar_OPEX_Drivers!$B$76:$B$84,0),MATCH(YEAR(O$2),Auxiliar_OPEX_Drivers!$B$76:$I$76,0))*$F44</f>
        <v>11</v>
      </c>
      <c r="P44" s="107">
        <f>INDEX(Auxiliar_OPEX_Drivers!$B$76:$I$84,MATCH($E44,Auxiliar_OPEX_Drivers!$B$76:$B$84,0),MATCH(YEAR(P$2),Auxiliar_OPEX_Drivers!$B$76:$I$76,0))*$F44</f>
        <v>11</v>
      </c>
      <c r="Q44" s="107">
        <f>INDEX(Auxiliar_OPEX_Drivers!$B$76:$I$84,MATCH($E44,Auxiliar_OPEX_Drivers!$B$76:$B$84,0),MATCH(YEAR(Q$2),Auxiliar_OPEX_Drivers!$B$76:$I$76,0))*$F44</f>
        <v>11</v>
      </c>
      <c r="R44" s="107">
        <f>INDEX(Auxiliar_OPEX_Drivers!$B$76:$I$84,MATCH($E44,Auxiliar_OPEX_Drivers!$B$76:$B$84,0),MATCH(YEAR(R$2),Auxiliar_OPEX_Drivers!$B$76:$I$76,0))*$F44</f>
        <v>11</v>
      </c>
      <c r="S44" s="107">
        <f>INDEX(Auxiliar_OPEX_Drivers!$B$76:$I$84,MATCH($E44,Auxiliar_OPEX_Drivers!$B$76:$B$84,0),MATCH(YEAR(S$2),Auxiliar_OPEX_Drivers!$B$76:$I$76,0))*$F44</f>
        <v>11</v>
      </c>
      <c r="T44" s="107">
        <f>INDEX(Auxiliar_OPEX_Drivers!$B$76:$I$84,MATCH($E44,Auxiliar_OPEX_Drivers!$B$76:$B$84,0),MATCH(YEAR(T$2),Auxiliar_OPEX_Drivers!$B$76:$I$76,0))*$F44</f>
        <v>11</v>
      </c>
      <c r="U44" s="107">
        <f>INDEX(Auxiliar_OPEX_Drivers!$B$76:$I$84,MATCH($E44,Auxiliar_OPEX_Drivers!$B$76:$B$84,0),MATCH(YEAR(U$2),Auxiliar_OPEX_Drivers!$B$76:$I$76,0))*$F44</f>
        <v>11</v>
      </c>
      <c r="V44" s="107">
        <f>INDEX(Auxiliar_OPEX_Drivers!$B$76:$I$84,MATCH($E44,Auxiliar_OPEX_Drivers!$B$76:$B$84,0),MATCH(YEAR(V$2),Auxiliar_OPEX_Drivers!$B$76:$I$76,0))*$F44</f>
        <v>11</v>
      </c>
      <c r="W44" s="107">
        <f>INDEX(Auxiliar_OPEX_Drivers!$B$76:$I$84,MATCH($E44,Auxiliar_OPEX_Drivers!$B$76:$B$84,0),MATCH(YEAR(W$2),Auxiliar_OPEX_Drivers!$B$76:$I$76,0))*$F44</f>
        <v>11</v>
      </c>
      <c r="X44" s="107">
        <f>INDEX(Auxiliar_OPEX_Drivers!$B$76:$I$84,MATCH($E44,Auxiliar_OPEX_Drivers!$B$76:$B$84,0),MATCH(YEAR(X$2),Auxiliar_OPEX_Drivers!$B$76:$I$76,0))*$F44</f>
        <v>11</v>
      </c>
      <c r="Y44" s="107">
        <f>INDEX(Auxiliar_OPEX_Drivers!$B$76:$I$84,MATCH($E44,Auxiliar_OPEX_Drivers!$B$76:$B$84,0),MATCH(YEAR(Y$2),Auxiliar_OPEX_Drivers!$B$76:$I$76,0))*$F44</f>
        <v>11</v>
      </c>
      <c r="Z44" s="107">
        <f>INDEX(Auxiliar_OPEX_Drivers!$B$76:$I$84,MATCH($E44,Auxiliar_OPEX_Drivers!$B$76:$B$84,0),MATCH(YEAR(Z$2),Auxiliar_OPEX_Drivers!$B$76:$I$76,0))*$F44</f>
        <v>11</v>
      </c>
      <c r="AA44" s="107">
        <f>INDEX(Auxiliar_OPEX_Drivers!$B$76:$I$84,MATCH($E44,Auxiliar_OPEX_Drivers!$B$76:$B$84,0),MATCH(YEAR(AA$2),Auxiliar_OPEX_Drivers!$B$76:$I$76,0))*$F44</f>
        <v>11</v>
      </c>
      <c r="AB44" s="107">
        <f>INDEX(Auxiliar_OPEX_Drivers!$B$76:$I$84,MATCH($E44,Auxiliar_OPEX_Drivers!$B$76:$B$84,0),MATCH(YEAR(AB$2),Auxiliar_OPEX_Drivers!$B$76:$I$76,0))*$F44</f>
        <v>11</v>
      </c>
      <c r="AC44" s="107">
        <f>INDEX(Auxiliar_OPEX_Drivers!$B$76:$I$84,MATCH($E44,Auxiliar_OPEX_Drivers!$B$76:$B$84,0),MATCH(YEAR(AC$2),Auxiliar_OPEX_Drivers!$B$76:$I$76,0))*$F44</f>
        <v>11</v>
      </c>
      <c r="AD44" s="107">
        <f>INDEX(Auxiliar_OPEX_Drivers!$B$76:$I$84,MATCH($E44,Auxiliar_OPEX_Drivers!$B$76:$B$84,0),MATCH(YEAR(AD$2),Auxiliar_OPEX_Drivers!$B$76:$I$76,0))*$F44</f>
        <v>11</v>
      </c>
      <c r="AE44" s="107">
        <f>INDEX(Auxiliar_OPEX_Drivers!$B$76:$I$84,MATCH($E44,Auxiliar_OPEX_Drivers!$B$76:$B$84,0),MATCH(YEAR(AE$2),Auxiliar_OPEX_Drivers!$B$76:$I$76,0))*$F44</f>
        <v>11</v>
      </c>
      <c r="AF44" s="107">
        <f>INDEX(Auxiliar_OPEX_Drivers!$B$76:$I$84,MATCH($E44,Auxiliar_OPEX_Drivers!$B$76:$B$84,0),MATCH(YEAR(AF$2),Auxiliar_OPEX_Drivers!$B$76:$I$76,0))*$F44</f>
        <v>11</v>
      </c>
      <c r="AG44" s="107">
        <f>INDEX(Auxiliar_OPEX_Drivers!$B$76:$I$84,MATCH($E44,Auxiliar_OPEX_Drivers!$B$76:$B$84,0),MATCH(YEAR(AG$2),Auxiliar_OPEX_Drivers!$B$76:$I$76,0))*$F44</f>
        <v>11</v>
      </c>
      <c r="AH44" s="107">
        <f>INDEX(Auxiliar_OPEX_Drivers!$B$76:$I$84,MATCH($E44,Auxiliar_OPEX_Drivers!$B$76:$B$84,0),MATCH(YEAR(AH$2),Auxiliar_OPEX_Drivers!$B$76:$I$76,0))*$F44</f>
        <v>11</v>
      </c>
      <c r="AI44" s="107">
        <f>INDEX(Auxiliar_OPEX_Drivers!$B$76:$I$84,MATCH($E44,Auxiliar_OPEX_Drivers!$B$76:$B$84,0),MATCH(YEAR(AI$2),Auxiliar_OPEX_Drivers!$B$76:$I$76,0))*$F44</f>
        <v>11</v>
      </c>
      <c r="AJ44" s="107">
        <f>INDEX(Auxiliar_OPEX_Drivers!$B$76:$I$84,MATCH($E44,Auxiliar_OPEX_Drivers!$B$76:$B$84,0),MATCH(YEAR(AJ$2),Auxiliar_OPEX_Drivers!$B$76:$I$76,0))*$F44</f>
        <v>11</v>
      </c>
      <c r="AK44" s="107">
        <f>INDEX(Auxiliar_OPEX_Drivers!$B$76:$I$84,MATCH($E44,Auxiliar_OPEX_Drivers!$B$76:$B$84,0),MATCH(YEAR(AK$2),Auxiliar_OPEX_Drivers!$B$76:$I$76,0))*$F44</f>
        <v>11</v>
      </c>
      <c r="AL44" s="107">
        <f>INDEX(Auxiliar_OPEX_Drivers!$B$76:$I$84,MATCH($E44,Auxiliar_OPEX_Drivers!$B$76:$B$84,0),MATCH(YEAR(AL$2),Auxiliar_OPEX_Drivers!$B$76:$I$76,0))*$F44</f>
        <v>11</v>
      </c>
      <c r="AM44" s="107">
        <f>INDEX(Auxiliar_OPEX_Drivers!$B$76:$I$84,MATCH($E44,Auxiliar_OPEX_Drivers!$B$76:$B$84,0),MATCH(YEAR(AM$2),Auxiliar_OPEX_Drivers!$B$76:$I$76,0))*$F44</f>
        <v>11</v>
      </c>
      <c r="AN44" s="107">
        <f>INDEX(Auxiliar_OPEX_Drivers!$B$76:$I$84,MATCH($E44,Auxiliar_OPEX_Drivers!$B$76:$B$84,0),MATCH(YEAR(AN$2),Auxiliar_OPEX_Drivers!$B$76:$I$76,0))*$F44</f>
        <v>11</v>
      </c>
      <c r="AO44" s="107">
        <f>INDEX(Auxiliar_OPEX_Drivers!$B$76:$I$84,MATCH($E44,Auxiliar_OPEX_Drivers!$B$76:$B$84,0),MATCH(YEAR(AO$2),Auxiliar_OPEX_Drivers!$B$76:$I$76,0))*$F44</f>
        <v>11</v>
      </c>
      <c r="AP44" s="107">
        <f>INDEX(Auxiliar_OPEX_Drivers!$B$76:$I$84,MATCH($E44,Auxiliar_OPEX_Drivers!$B$76:$B$84,0),MATCH(YEAR(AP$2),Auxiliar_OPEX_Drivers!$B$76:$I$76,0))*$F44</f>
        <v>11</v>
      </c>
      <c r="AQ44" s="107">
        <f>INDEX(Auxiliar_OPEX_Drivers!$B$76:$I$84,MATCH($E44,Auxiliar_OPEX_Drivers!$B$76:$B$84,0),MATCH(YEAR(AQ$2),Auxiliar_OPEX_Drivers!$B$76:$I$76,0))*$F44</f>
        <v>11</v>
      </c>
      <c r="AR44" s="107">
        <f>INDEX(Auxiliar_OPEX_Drivers!$B$76:$I$84,MATCH($E44,Auxiliar_OPEX_Drivers!$B$76:$B$84,0),MATCH(YEAR(AR$2),Auxiliar_OPEX_Drivers!$B$76:$I$76,0))*$F44</f>
        <v>11</v>
      </c>
      <c r="AS44" s="107">
        <f>INDEX(Auxiliar_OPEX_Drivers!$B$76:$I$84,MATCH($E44,Auxiliar_OPEX_Drivers!$B$76:$B$84,0),MATCH(YEAR(AS$2),Auxiliar_OPEX_Drivers!$B$76:$I$76,0))*$F44</f>
        <v>11</v>
      </c>
      <c r="AT44" s="107">
        <f>INDEX(Auxiliar_OPEX_Drivers!$B$76:$I$84,MATCH($E44,Auxiliar_OPEX_Drivers!$B$76:$B$84,0),MATCH(YEAR(AT$2),Auxiliar_OPEX_Drivers!$B$76:$I$76,0))*$F44</f>
        <v>11</v>
      </c>
      <c r="AU44" s="107">
        <f>INDEX(Auxiliar_OPEX_Drivers!$B$76:$I$84,MATCH($E44,Auxiliar_OPEX_Drivers!$B$76:$B$84,0),MATCH(YEAR(AU$2),Auxiliar_OPEX_Drivers!$B$76:$I$76,0))*$F44</f>
        <v>11</v>
      </c>
      <c r="AV44" s="107">
        <f>INDEX(Auxiliar_OPEX_Drivers!$B$76:$I$84,MATCH($E44,Auxiliar_OPEX_Drivers!$B$76:$B$84,0),MATCH(YEAR(AV$2),Auxiliar_OPEX_Drivers!$B$76:$I$76,0))*$F44</f>
        <v>11</v>
      </c>
      <c r="AW44" s="107">
        <f>INDEX(Auxiliar_OPEX_Drivers!$B$76:$I$84,MATCH($E44,Auxiliar_OPEX_Drivers!$B$76:$B$84,0),MATCH(YEAR(AW$2),Auxiliar_OPEX_Drivers!$B$76:$I$76,0))*$F44</f>
        <v>11</v>
      </c>
      <c r="AX44" s="107">
        <f>INDEX(Auxiliar_OPEX_Drivers!$B$76:$I$84,MATCH($E44,Auxiliar_OPEX_Drivers!$B$76:$B$84,0),MATCH(YEAR(AX$2),Auxiliar_OPEX_Drivers!$B$76:$I$76,0))*$F44</f>
        <v>11</v>
      </c>
      <c r="AY44" s="107">
        <f>INDEX(Auxiliar_OPEX_Drivers!$B$76:$I$84,MATCH($E44,Auxiliar_OPEX_Drivers!$B$76:$B$84,0),MATCH(YEAR(AY$2),Auxiliar_OPEX_Drivers!$B$76:$I$76,0))*$F44</f>
        <v>11</v>
      </c>
      <c r="AZ44" s="107">
        <f>INDEX(Auxiliar_OPEX_Drivers!$B$76:$I$84,MATCH($E44,Auxiliar_OPEX_Drivers!$B$76:$B$84,0),MATCH(YEAR(AZ$2),Auxiliar_OPEX_Drivers!$B$76:$I$76,0))*$F44</f>
        <v>11</v>
      </c>
      <c r="BA44" s="107">
        <f>INDEX(Auxiliar_OPEX_Drivers!$B$76:$I$84,MATCH($E44,Auxiliar_OPEX_Drivers!$B$76:$B$84,0),MATCH(YEAR(BA$2),Auxiliar_OPEX_Drivers!$B$76:$I$76,0))*$F44</f>
        <v>11</v>
      </c>
      <c r="BB44" s="107">
        <f>INDEX(Auxiliar_OPEX_Drivers!$B$76:$I$84,MATCH($E44,Auxiliar_OPEX_Drivers!$B$76:$B$84,0),MATCH(YEAR(BB$2),Auxiliar_OPEX_Drivers!$B$76:$I$76,0))*$F44</f>
        <v>11</v>
      </c>
      <c r="BC44" s="107">
        <f>INDEX(Auxiliar_OPEX_Drivers!$B$76:$I$84,MATCH($E44,Auxiliar_OPEX_Drivers!$B$76:$B$84,0),MATCH(YEAR(BC$2),Auxiliar_OPEX_Drivers!$B$76:$I$76,0))*$F44</f>
        <v>11</v>
      </c>
      <c r="BD44" s="107">
        <f>INDEX(Auxiliar_OPEX_Drivers!$B$76:$I$84,MATCH($E44,Auxiliar_OPEX_Drivers!$B$76:$B$84,0),MATCH(YEAR(BD$2),Auxiliar_OPEX_Drivers!$B$76:$I$76,0))*$F44</f>
        <v>11</v>
      </c>
      <c r="BE44" s="107">
        <f>INDEX(Auxiliar_OPEX_Drivers!$B$76:$I$84,MATCH($E44,Auxiliar_OPEX_Drivers!$B$76:$B$84,0),MATCH(YEAR(BE$2),Auxiliar_OPEX_Drivers!$B$76:$I$76,0))*$F44</f>
        <v>11</v>
      </c>
      <c r="BF44" s="107">
        <f>INDEX(Auxiliar_OPEX_Drivers!$B$76:$I$84,MATCH($E44,Auxiliar_OPEX_Drivers!$B$76:$B$84,0),MATCH(YEAR(BF$2),Auxiliar_OPEX_Drivers!$B$76:$I$76,0))*$F44</f>
        <v>11</v>
      </c>
      <c r="BG44" s="107">
        <f>INDEX(Auxiliar_OPEX_Drivers!$B$76:$I$84,MATCH($E44,Auxiliar_OPEX_Drivers!$B$76:$B$84,0),MATCH(YEAR(BG$2),Auxiliar_OPEX_Drivers!$B$76:$I$76,0))*$F44</f>
        <v>11</v>
      </c>
      <c r="BH44" s="107">
        <f>INDEX(Auxiliar_OPEX_Drivers!$B$76:$I$84,MATCH($E44,Auxiliar_OPEX_Drivers!$B$76:$B$84,0),MATCH(YEAR(BH$2),Auxiliar_OPEX_Drivers!$B$76:$I$76,0))*$F44</f>
        <v>11</v>
      </c>
      <c r="BI44" s="107">
        <f>INDEX(Auxiliar_OPEX_Drivers!$B$76:$I$84,MATCH($E44,Auxiliar_OPEX_Drivers!$B$76:$B$84,0),MATCH(YEAR(BI$2),Auxiliar_OPEX_Drivers!$B$76:$I$76,0))*$F44</f>
        <v>11</v>
      </c>
      <c r="BJ44" s="107">
        <f>INDEX(Auxiliar_OPEX_Drivers!$B$76:$I$84,MATCH($E44,Auxiliar_OPEX_Drivers!$B$76:$B$84,0),MATCH(YEAR(BJ$2),Auxiliar_OPEX_Drivers!$B$76:$I$76,0))*$F44</f>
        <v>11</v>
      </c>
      <c r="BK44" s="107">
        <f>INDEX(Auxiliar_OPEX_Drivers!$B$76:$I$84,MATCH($E44,Auxiliar_OPEX_Drivers!$B$76:$B$84,0),MATCH(YEAR(BK$2),Auxiliar_OPEX_Drivers!$B$76:$I$76,0))*$F44</f>
        <v>11</v>
      </c>
      <c r="BL44" s="107">
        <f>INDEX(Auxiliar_OPEX_Drivers!$B$76:$I$84,MATCH($E44,Auxiliar_OPEX_Drivers!$B$76:$B$84,0),MATCH(YEAR(BL$2),Auxiliar_OPEX_Drivers!$B$76:$I$76,0))*$F44</f>
        <v>11</v>
      </c>
      <c r="BM44" s="107">
        <f>INDEX(Auxiliar_OPEX_Drivers!$B$76:$I$84,MATCH($E44,Auxiliar_OPEX_Drivers!$B$76:$B$84,0),MATCH(YEAR(BM$2),Auxiliar_OPEX_Drivers!$B$76:$I$76,0))*$F44</f>
        <v>11</v>
      </c>
      <c r="BN44" s="107">
        <f>INDEX(Auxiliar_OPEX_Drivers!$B$76:$I$84,MATCH($E44,Auxiliar_OPEX_Drivers!$B$76:$B$84,0),MATCH(YEAR(BN$2),Auxiliar_OPEX_Drivers!$B$76:$I$76,0))*$F44</f>
        <v>11</v>
      </c>
      <c r="BO44" s="107">
        <f>INDEX(Auxiliar_OPEX_Drivers!$B$76:$I$84,MATCH($E44,Auxiliar_OPEX_Drivers!$B$76:$B$84,0),MATCH(YEAR(BO$2),Auxiliar_OPEX_Drivers!$B$76:$I$76,0))*$F44</f>
        <v>11</v>
      </c>
      <c r="BP44" s="107">
        <f>INDEX(Auxiliar_OPEX_Drivers!$B$76:$I$84,MATCH($E44,Auxiliar_OPEX_Drivers!$B$76:$B$84,0),MATCH(YEAR(BP$2),Auxiliar_OPEX_Drivers!$B$76:$I$76,0))*$F44</f>
        <v>11</v>
      </c>
      <c r="BQ44" s="107">
        <f>INDEX(Auxiliar_OPEX_Drivers!$B$76:$I$84,MATCH($E44,Auxiliar_OPEX_Drivers!$B$76:$B$84,0),MATCH(YEAR(BQ$2),Auxiliar_OPEX_Drivers!$B$76:$I$76,0))*$F44</f>
        <v>11</v>
      </c>
      <c r="BR44" s="107">
        <f>INDEX(Auxiliar_OPEX_Drivers!$B$76:$I$84,MATCH($E44,Auxiliar_OPEX_Drivers!$B$76:$B$84,0),MATCH(YEAR(BR$2),Auxiliar_OPEX_Drivers!$B$76:$I$76,0))*$F44</f>
        <v>11</v>
      </c>
      <c r="BS44" s="107">
        <f>INDEX(Auxiliar_OPEX_Drivers!$B$76:$I$84,MATCH($E44,Auxiliar_OPEX_Drivers!$B$76:$B$84,0),MATCH(YEAR(BS$2),Auxiliar_OPEX_Drivers!$B$76:$I$76,0))*$F44</f>
        <v>11</v>
      </c>
      <c r="BT44" s="107">
        <f>INDEX(Auxiliar_OPEX_Drivers!$B$76:$I$84,MATCH($E44,Auxiliar_OPEX_Drivers!$B$76:$B$84,0),MATCH(YEAR(BT$2),Auxiliar_OPEX_Drivers!$B$76:$I$76,0))*$F44</f>
        <v>11</v>
      </c>
      <c r="BU44" s="107">
        <f>INDEX(Auxiliar_OPEX_Drivers!$B$76:$I$84,MATCH($E44,Auxiliar_OPEX_Drivers!$B$76:$B$84,0),MATCH(YEAR(BU$2),Auxiliar_OPEX_Drivers!$B$76:$I$76,0))*$F44</f>
        <v>11</v>
      </c>
      <c r="BV44" s="107">
        <f>INDEX(Auxiliar_OPEX_Drivers!$B$76:$I$84,MATCH($E44,Auxiliar_OPEX_Drivers!$B$76:$B$84,0),MATCH(YEAR(BV$2),Auxiliar_OPEX_Drivers!$B$76:$I$76,0))*$F44</f>
        <v>11</v>
      </c>
      <c r="BW44" s="107">
        <f>INDEX(Auxiliar_OPEX_Drivers!$B$76:$I$84,MATCH($E44,Auxiliar_OPEX_Drivers!$B$76:$B$84,0),MATCH(YEAR(BW$2),Auxiliar_OPEX_Drivers!$B$76:$I$76,0))*$F44</f>
        <v>11</v>
      </c>
      <c r="BX44" s="107">
        <f>INDEX(Auxiliar_OPEX_Drivers!$B$76:$I$84,MATCH($E44,Auxiliar_OPEX_Drivers!$B$76:$B$84,0),MATCH(YEAR(BX$2),Auxiliar_OPEX_Drivers!$B$76:$I$76,0))*$F44</f>
        <v>11</v>
      </c>
      <c r="BY44" s="107">
        <f>INDEX(Auxiliar_OPEX_Drivers!$B$76:$I$84,MATCH($E44,Auxiliar_OPEX_Drivers!$B$76:$B$84,0),MATCH(YEAR(BY$2),Auxiliar_OPEX_Drivers!$B$76:$I$76,0))*$F44</f>
        <v>11</v>
      </c>
      <c r="BZ44" s="107">
        <f>INDEX(Auxiliar_OPEX_Drivers!$B$76:$I$84,MATCH($E44,Auxiliar_OPEX_Drivers!$B$76:$B$84,0),MATCH(YEAR(BZ$2),Auxiliar_OPEX_Drivers!$B$76:$I$76,0))*$F44</f>
        <v>11</v>
      </c>
      <c r="CA44" s="107">
        <f>INDEX(Auxiliar_OPEX_Drivers!$B$76:$I$84,MATCH($E44,Auxiliar_OPEX_Drivers!$B$76:$B$84,0),MATCH(YEAR(CA$2),Auxiliar_OPEX_Drivers!$B$76:$I$76,0))*$F44</f>
        <v>11</v>
      </c>
      <c r="CB44" s="107">
        <f>INDEX(Auxiliar_OPEX_Drivers!$B$76:$I$84,MATCH($E44,Auxiliar_OPEX_Drivers!$B$76:$B$84,0),MATCH(YEAR(CB$2),Auxiliar_OPEX_Drivers!$B$76:$I$76,0))*$F44</f>
        <v>11</v>
      </c>
      <c r="CC44" s="107">
        <f>INDEX(Auxiliar_OPEX_Drivers!$B$76:$I$84,MATCH($E44,Auxiliar_OPEX_Drivers!$B$76:$B$84,0),MATCH(YEAR(CC$2),Auxiliar_OPEX_Drivers!$B$76:$I$76,0))*$F44</f>
        <v>11</v>
      </c>
      <c r="CD44" s="107">
        <f>INDEX(Auxiliar_OPEX_Drivers!$B$76:$I$84,MATCH($E44,Auxiliar_OPEX_Drivers!$B$76:$B$84,0),MATCH(YEAR(CD$2),Auxiliar_OPEX_Drivers!$B$76:$I$76,0))*$F44</f>
        <v>11</v>
      </c>
      <c r="CE44" s="107">
        <f>INDEX(Auxiliar_OPEX_Drivers!$B$76:$I$84,MATCH($E44,Auxiliar_OPEX_Drivers!$B$76:$B$84,0),MATCH(YEAR(CE$2),Auxiliar_OPEX_Drivers!$B$76:$I$76,0))*$F44</f>
        <v>11</v>
      </c>
      <c r="CF44" s="107">
        <f>INDEX(Auxiliar_OPEX_Drivers!$B$76:$I$84,MATCH($E44,Auxiliar_OPEX_Drivers!$B$76:$B$84,0),MATCH(YEAR(CF$2),Auxiliar_OPEX_Drivers!$B$76:$I$76,0))*$F44</f>
        <v>11</v>
      </c>
      <c r="CG44" s="107">
        <f>INDEX(Auxiliar_OPEX_Drivers!$B$76:$I$84,MATCH($E44,Auxiliar_OPEX_Drivers!$B$76:$B$84,0),MATCH(YEAR(CG$2),Auxiliar_OPEX_Drivers!$B$76:$I$76,0))*$F44</f>
        <v>11</v>
      </c>
      <c r="CI44" s="51">
        <f>INDEX(Auxiliar_OPEX_CustosUnit!$A$1:$R$129,MATCH(Auxiliar_OPEX_P!$A44,Auxiliar_OPEX_CustosUnit!$A$1:$A$129,0),MATCH(CI$2,Auxiliar_OPEX_CustosUnit!$A$3:$Q$3,0))*(1-DRE_Auxiliar!$A$5)</f>
        <v>12374.027135021337</v>
      </c>
      <c r="CJ44" s="51">
        <f>INDEX(Auxiliar_OPEX_CustosUnit!$A$1:$R$129,MATCH(Auxiliar_OPEX_P!$A44,Auxiliar_OPEX_CustosUnit!$A$1:$A$129,0),MATCH(CJ$2,Auxiliar_OPEX_CustosUnit!$A$3:$Q$3,0))*(1-DRE_Auxiliar!$A$5)</f>
        <v>12754.439407417147</v>
      </c>
      <c r="CK44" s="51">
        <f>INDEX(Auxiliar_OPEX_CustosUnit!$A$1:$R$129,MATCH(Auxiliar_OPEX_P!$A44,Auxiliar_OPEX_CustosUnit!$A$1:$A$129,0),MATCH(CK$2,Auxiliar_OPEX_CustosUnit!$A$3:$Q$3,0))*(1-DRE_Auxiliar!$A$5)</f>
        <v>13359.147126869701</v>
      </c>
      <c r="CL44" s="51">
        <f>INDEX(Auxiliar_OPEX_CustosUnit!$A$1:$R$129,MATCH(Auxiliar_OPEX_P!$A44,Auxiliar_OPEX_CustosUnit!$A$1:$A$129,0),MATCH(CL$2,Auxiliar_OPEX_CustosUnit!$A$3:$Q$3,0))*(1-DRE_Auxiliar!$A$5)</f>
        <v>13347.024794451851</v>
      </c>
      <c r="CM44" s="51">
        <f>INDEX(Auxiliar_OPEX_CustosUnit!$A$1:$R$129,MATCH(Auxiliar_OPEX_P!$A44,Auxiliar_OPEX_CustosUnit!$A$1:$A$129,0),MATCH(CM$2,Auxiliar_OPEX_CustosUnit!$A$3:$Q$3,0))*(1-DRE_Auxiliar!$A$5)</f>
        <v>13357.637198668055</v>
      </c>
      <c r="CN44" s="51">
        <f>INDEX(Auxiliar_OPEX_CustosUnit!$A$1:$R$129,MATCH(Auxiliar_OPEX_P!$A44,Auxiliar_OPEX_CustosUnit!$A$1:$A$129,0),MATCH(CN$2,Auxiliar_OPEX_CustosUnit!$A$3:$Q$3,0))*(1-DRE_Auxiliar!$A$5)</f>
        <v>14407.498705170721</v>
      </c>
      <c r="CO44" s="51">
        <f>INDEX(Auxiliar_OPEX_CustosUnit!$A$1:$R$129,MATCH(Auxiliar_OPEX_P!$A44,Auxiliar_OPEX_CustosUnit!$A$1:$A$129,0),MATCH(CO$2,Auxiliar_OPEX_CustosUnit!$A$3:$Q$3,0))*(1-DRE_Auxiliar!$A$5)</f>
        <v>13828.639916747563</v>
      </c>
      <c r="CP44" s="51">
        <f>INDEX(Auxiliar_OPEX_CustosUnit!$A$1:$R$129,MATCH(Auxiliar_OPEX_P!$A44,Auxiliar_OPEX_CustosUnit!$A$1:$A$129,0),MATCH(CP$2,Auxiliar_OPEX_CustosUnit!$A$3:$Q$3,0))*(1-DRE_Auxiliar!$A$5)</f>
        <v>14238.547428502985</v>
      </c>
      <c r="CQ44" s="51">
        <f>INDEX(Auxiliar_OPEX_CustosUnit!$A$1:$R$129,MATCH(Auxiliar_OPEX_P!$A44,Auxiliar_OPEX_CustosUnit!$A$1:$A$129,0),MATCH(CQ$2,Auxiliar_OPEX_CustosUnit!$A$3:$Q$3,0))*(1-DRE_Auxiliar!$A$5)</f>
        <v>14243.766277360455</v>
      </c>
      <c r="CR44" s="51">
        <f>INDEX(Auxiliar_OPEX_CustosUnit!$A$1:$R$129,MATCH(Auxiliar_OPEX_P!$A44,Auxiliar_OPEX_CustosUnit!$A$1:$A$129,0),MATCH(CR$2,Auxiliar_OPEX_CustosUnit!$A$3:$Q$3,0))*(1-DRE_Auxiliar!$A$5)</f>
        <v>14243.766277360455</v>
      </c>
      <c r="CS44" s="51">
        <f>INDEX(Auxiliar_OPEX_CustosUnit!$A$1:$R$129,MATCH(Auxiliar_OPEX_P!$A44,Auxiliar_OPEX_CustosUnit!$A$1:$A$129,0),MATCH(CS$2,Auxiliar_OPEX_CustosUnit!$A$3:$Q$3,0))*(1-DRE_Auxiliar!$A$5)</f>
        <v>13833.858765605033</v>
      </c>
      <c r="CT44" s="51">
        <f>INDEX(Auxiliar_OPEX_CustosUnit!$A$1:$R$129,MATCH(Auxiliar_OPEX_P!$A44,Auxiliar_OPEX_CustosUnit!$A$1:$A$129,0),MATCH(CT$2,Auxiliar_OPEX_CustosUnit!$A$3:$Q$3,0))*(1-DRE_Auxiliar!$A$5)</f>
        <v>13669.335884499193</v>
      </c>
      <c r="CU44" s="53">
        <f t="shared" si="227"/>
        <v>12374.027135021337</v>
      </c>
      <c r="CV44" s="53">
        <f t="shared" si="228"/>
        <v>12754.439407417147</v>
      </c>
      <c r="CW44" s="53">
        <f t="shared" si="229"/>
        <v>13359.147126869701</v>
      </c>
      <c r="CX44" s="53">
        <f t="shared" si="230"/>
        <v>13347.024794451851</v>
      </c>
      <c r="CY44" s="53">
        <f t="shared" si="231"/>
        <v>13357.637198668055</v>
      </c>
      <c r="CZ44" s="53">
        <f t="shared" si="232"/>
        <v>14407.498705170721</v>
      </c>
      <c r="DA44" s="53">
        <f t="shared" si="233"/>
        <v>13828.639916747563</v>
      </c>
      <c r="DB44" s="53">
        <f t="shared" si="234"/>
        <v>14238.547428502985</v>
      </c>
      <c r="DC44" s="53">
        <f t="shared" si="235"/>
        <v>14243.766277360455</v>
      </c>
      <c r="DD44" s="53">
        <f t="shared" si="236"/>
        <v>14243.766277360455</v>
      </c>
      <c r="DE44" s="53">
        <f t="shared" si="237"/>
        <v>13833.858765605033</v>
      </c>
      <c r="DF44" s="53">
        <f t="shared" si="238"/>
        <v>13669.335884499193</v>
      </c>
      <c r="DG44" s="53">
        <f t="shared" si="239"/>
        <v>12374.027135021337</v>
      </c>
      <c r="DH44" s="53">
        <f t="shared" si="240"/>
        <v>12754.439407417147</v>
      </c>
      <c r="DI44" s="53">
        <f t="shared" si="241"/>
        <v>13359.147126869701</v>
      </c>
      <c r="DJ44" s="53">
        <f t="shared" si="242"/>
        <v>13347.024794451851</v>
      </c>
      <c r="DK44" s="53">
        <f t="shared" si="243"/>
        <v>13357.637198668055</v>
      </c>
      <c r="DL44" s="53">
        <f t="shared" si="244"/>
        <v>14407.498705170721</v>
      </c>
      <c r="DM44" s="53">
        <f t="shared" si="245"/>
        <v>13828.639916747563</v>
      </c>
      <c r="DN44" s="53">
        <f t="shared" si="246"/>
        <v>14238.547428502985</v>
      </c>
      <c r="DO44" s="53">
        <f t="shared" si="247"/>
        <v>14243.766277360455</v>
      </c>
      <c r="DP44" s="53">
        <f t="shared" si="248"/>
        <v>14243.766277360455</v>
      </c>
      <c r="DQ44" s="53">
        <f t="shared" si="249"/>
        <v>13833.858765605033</v>
      </c>
      <c r="DR44" s="53">
        <f t="shared" si="250"/>
        <v>13669.335884499193</v>
      </c>
      <c r="DS44" s="53">
        <f t="shared" si="251"/>
        <v>12374.027135021337</v>
      </c>
      <c r="DT44" s="53">
        <f t="shared" si="252"/>
        <v>12754.439407417147</v>
      </c>
      <c r="DU44" s="53">
        <f t="shared" si="253"/>
        <v>13359.147126869701</v>
      </c>
      <c r="DV44" s="53">
        <f t="shared" si="254"/>
        <v>13347.024794451851</v>
      </c>
      <c r="DW44" s="53">
        <f t="shared" si="255"/>
        <v>13357.637198668055</v>
      </c>
      <c r="DX44" s="53">
        <f t="shared" si="256"/>
        <v>14407.498705170721</v>
      </c>
      <c r="DY44" s="53">
        <f t="shared" si="257"/>
        <v>13828.639916747563</v>
      </c>
      <c r="DZ44" s="53">
        <f t="shared" si="258"/>
        <v>14238.547428502985</v>
      </c>
      <c r="EA44" s="53">
        <f t="shared" si="259"/>
        <v>14243.766277360455</v>
      </c>
      <c r="EB44" s="53">
        <f t="shared" si="260"/>
        <v>14243.766277360455</v>
      </c>
      <c r="EC44" s="53">
        <f t="shared" si="261"/>
        <v>13833.858765605033</v>
      </c>
      <c r="ED44" s="53">
        <f t="shared" si="262"/>
        <v>13669.335884499193</v>
      </c>
      <c r="EE44" s="53">
        <f t="shared" si="263"/>
        <v>12374.027135021337</v>
      </c>
      <c r="EF44" s="53">
        <f t="shared" si="264"/>
        <v>12754.439407417147</v>
      </c>
      <c r="EG44" s="53">
        <f t="shared" si="265"/>
        <v>13359.147126869701</v>
      </c>
      <c r="EH44" s="53">
        <f t="shared" si="266"/>
        <v>13347.024794451851</v>
      </c>
      <c r="EI44" s="53">
        <f t="shared" si="267"/>
        <v>13357.637198668055</v>
      </c>
      <c r="EJ44" s="53">
        <f t="shared" si="268"/>
        <v>14407.498705170721</v>
      </c>
      <c r="EK44" s="53">
        <f t="shared" si="269"/>
        <v>13828.639916747563</v>
      </c>
      <c r="EL44" s="53">
        <f t="shared" si="270"/>
        <v>14238.547428502985</v>
      </c>
      <c r="EM44" s="53">
        <f t="shared" si="271"/>
        <v>14243.766277360455</v>
      </c>
      <c r="EN44" s="53">
        <f t="shared" si="272"/>
        <v>14243.766277360455</v>
      </c>
      <c r="EO44" s="53">
        <f t="shared" si="273"/>
        <v>13833.858765605033</v>
      </c>
      <c r="EP44" s="53">
        <f t="shared" si="274"/>
        <v>13669.335884499193</v>
      </c>
      <c r="EQ44" s="53">
        <f t="shared" si="275"/>
        <v>12374.027135021337</v>
      </c>
      <c r="ER44" s="53">
        <f t="shared" si="276"/>
        <v>12754.439407417147</v>
      </c>
      <c r="ES44" s="53">
        <f t="shared" si="277"/>
        <v>13359.147126869701</v>
      </c>
      <c r="ET44" s="53">
        <f t="shared" si="278"/>
        <v>13347.024794451851</v>
      </c>
      <c r="EU44" s="53">
        <f t="shared" si="279"/>
        <v>13357.637198668055</v>
      </c>
      <c r="EV44" s="53">
        <f t="shared" si="280"/>
        <v>14407.498705170721</v>
      </c>
      <c r="EW44" s="53">
        <f t="shared" si="281"/>
        <v>13828.639916747563</v>
      </c>
      <c r="EX44" s="53">
        <f t="shared" si="282"/>
        <v>14238.547428502985</v>
      </c>
      <c r="EY44" s="53">
        <f t="shared" si="283"/>
        <v>14243.766277360455</v>
      </c>
      <c r="EZ44" s="53">
        <f t="shared" si="284"/>
        <v>14243.766277360455</v>
      </c>
      <c r="FA44" s="53">
        <f t="shared" si="285"/>
        <v>13833.858765605033</v>
      </c>
      <c r="FB44" s="53">
        <f t="shared" si="286"/>
        <v>13669.335884499193</v>
      </c>
      <c r="FC44" s="53">
        <f t="shared" si="287"/>
        <v>12374.027135021337</v>
      </c>
      <c r="FD44" s="53">
        <f t="shared" si="288"/>
        <v>12754.439407417147</v>
      </c>
      <c r="FE44" s="53">
        <f t="shared" si="289"/>
        <v>13359.147126869701</v>
      </c>
      <c r="FF44" s="53">
        <f t="shared" si="290"/>
        <v>13347.024794451851</v>
      </c>
      <c r="FG44" s="53">
        <f t="shared" si="291"/>
        <v>13357.637198668055</v>
      </c>
      <c r="FH44" s="53">
        <f t="shared" si="292"/>
        <v>14407.498705170721</v>
      </c>
      <c r="FI44" s="53">
        <f t="shared" si="293"/>
        <v>13828.639916747563</v>
      </c>
      <c r="FJ44" s="53">
        <f t="shared" si="294"/>
        <v>14238.547428502985</v>
      </c>
      <c r="FK44" s="53">
        <f t="shared" si="295"/>
        <v>14243.766277360455</v>
      </c>
      <c r="FL44" s="53">
        <f t="shared" si="296"/>
        <v>14243.766277360455</v>
      </c>
      <c r="FM44" s="53">
        <f t="shared" si="297"/>
        <v>13833.858765605033</v>
      </c>
      <c r="FN44" s="53">
        <f t="shared" si="298"/>
        <v>13669.335884499193</v>
      </c>
      <c r="FP44" s="51">
        <f t="shared" si="299"/>
        <v>55305.96105736521</v>
      </c>
      <c r="FQ44" s="51">
        <f t="shared" si="306"/>
        <v>59652.807638888844</v>
      </c>
      <c r="FR44" s="51">
        <f t="shared" si="307"/>
        <v>57256.100711301602</v>
      </c>
      <c r="FS44" s="51">
        <f t="shared" si="308"/>
        <v>58953.281772973751</v>
      </c>
      <c r="FT44" s="51">
        <f t="shared" si="309"/>
        <v>58974.88989478322</v>
      </c>
      <c r="FU44" s="51">
        <f t="shared" si="310"/>
        <v>58974.88989478322</v>
      </c>
      <c r="FV44" s="51">
        <f t="shared" si="311"/>
        <v>57277.708833111072</v>
      </c>
      <c r="FW44" s="51">
        <f t="shared" si="312"/>
        <v>56596.518296180446</v>
      </c>
      <c r="FX44" s="51">
        <f t="shared" si="313"/>
        <v>51233.421949842334</v>
      </c>
      <c r="FY44" s="51">
        <f t="shared" si="314"/>
        <v>52808.480922469942</v>
      </c>
      <c r="FZ44" s="51">
        <f t="shared" si="315"/>
        <v>55312.212764091302</v>
      </c>
      <c r="GA44" s="51">
        <f t="shared" si="316"/>
        <v>55262.021458948431</v>
      </c>
      <c r="GB44" s="51">
        <f t="shared" si="317"/>
        <v>55305.96105736521</v>
      </c>
      <c r="GC44" s="51">
        <f t="shared" si="318"/>
        <v>59652.807638888844</v>
      </c>
      <c r="GD44" s="51">
        <f t="shared" si="319"/>
        <v>57256.100711301602</v>
      </c>
      <c r="GE44" s="51">
        <f t="shared" si="320"/>
        <v>58953.281772973751</v>
      </c>
      <c r="GF44" s="51">
        <f t="shared" si="321"/>
        <v>58974.88989478322</v>
      </c>
      <c r="GG44" s="51">
        <f t="shared" si="322"/>
        <v>58974.88989478322</v>
      </c>
      <c r="GH44" s="51">
        <f t="shared" si="323"/>
        <v>57277.708833111072</v>
      </c>
      <c r="GI44" s="51">
        <f t="shared" si="324"/>
        <v>56596.518296180446</v>
      </c>
      <c r="GJ44" s="51">
        <f t="shared" si="325"/>
        <v>51233.421949842334</v>
      </c>
      <c r="GK44" s="51">
        <f t="shared" si="326"/>
        <v>52808.480922469942</v>
      </c>
      <c r="GL44" s="51">
        <f t="shared" si="327"/>
        <v>55312.212764091302</v>
      </c>
      <c r="GM44" s="51">
        <f t="shared" si="328"/>
        <v>55262.021458948431</v>
      </c>
      <c r="GN44" s="51">
        <f t="shared" si="329"/>
        <v>55305.96105736521</v>
      </c>
      <c r="GO44" s="51">
        <f t="shared" si="330"/>
        <v>59652.807638888844</v>
      </c>
      <c r="GP44" s="51">
        <f t="shared" si="331"/>
        <v>57256.100711301602</v>
      </c>
      <c r="GQ44" s="51">
        <f t="shared" si="332"/>
        <v>58953.281772973751</v>
      </c>
      <c r="GR44" s="51">
        <f t="shared" si="333"/>
        <v>58974.88989478322</v>
      </c>
      <c r="GS44" s="51">
        <f t="shared" si="334"/>
        <v>58974.88989478322</v>
      </c>
      <c r="GT44" s="51">
        <f t="shared" si="335"/>
        <v>57277.708833111072</v>
      </c>
      <c r="GU44" s="51">
        <f t="shared" si="336"/>
        <v>56596.518296180446</v>
      </c>
      <c r="GV44" s="51">
        <f t="shared" si="337"/>
        <v>51233.421949842334</v>
      </c>
      <c r="GW44" s="51">
        <f t="shared" si="338"/>
        <v>52808.480922469942</v>
      </c>
      <c r="GX44" s="51">
        <f t="shared" si="339"/>
        <v>55312.212764091302</v>
      </c>
      <c r="GY44" s="51">
        <f t="shared" si="340"/>
        <v>55262.021458948431</v>
      </c>
      <c r="GZ44" s="51">
        <f t="shared" si="341"/>
        <v>55305.96105736521</v>
      </c>
      <c r="HA44" s="51">
        <f t="shared" si="342"/>
        <v>59652.807638888844</v>
      </c>
      <c r="HB44" s="51">
        <f t="shared" si="343"/>
        <v>57256.100711301602</v>
      </c>
      <c r="HC44" s="51">
        <f t="shared" si="344"/>
        <v>58953.281772973751</v>
      </c>
      <c r="HD44" s="51">
        <f t="shared" si="345"/>
        <v>58974.88989478322</v>
      </c>
      <c r="HE44" s="51">
        <f t="shared" si="346"/>
        <v>58974.88989478322</v>
      </c>
      <c r="HF44" s="51">
        <f t="shared" si="347"/>
        <v>57277.708833111072</v>
      </c>
      <c r="HG44" s="51">
        <f t="shared" si="348"/>
        <v>56596.518296180446</v>
      </c>
      <c r="HH44" s="51">
        <f t="shared" si="349"/>
        <v>51233.421949842334</v>
      </c>
      <c r="HI44" s="51">
        <f t="shared" si="350"/>
        <v>52808.480922469942</v>
      </c>
      <c r="HJ44" s="51">
        <f t="shared" si="351"/>
        <v>55312.212764091302</v>
      </c>
      <c r="HK44" s="51">
        <f t="shared" si="352"/>
        <v>55262.021458948431</v>
      </c>
      <c r="HL44" s="51">
        <f t="shared" si="353"/>
        <v>55305.96105736521</v>
      </c>
      <c r="HM44" s="51">
        <f t="shared" si="354"/>
        <v>59652.807638888844</v>
      </c>
      <c r="HN44" s="51">
        <f t="shared" si="355"/>
        <v>57256.100711301602</v>
      </c>
      <c r="HO44" s="51">
        <f t="shared" si="356"/>
        <v>58953.281772973751</v>
      </c>
      <c r="HP44" s="51">
        <f t="shared" si="357"/>
        <v>58974.88989478322</v>
      </c>
      <c r="HQ44" s="51">
        <f t="shared" si="358"/>
        <v>58974.88989478322</v>
      </c>
      <c r="HR44" s="51">
        <f t="shared" si="359"/>
        <v>57277.708833111072</v>
      </c>
      <c r="HS44" s="51">
        <f t="shared" si="360"/>
        <v>56596.518296180446</v>
      </c>
      <c r="HT44" s="51">
        <f t="shared" si="361"/>
        <v>51233.421949842334</v>
      </c>
      <c r="HU44" s="51">
        <f t="shared" si="362"/>
        <v>52808.480922469942</v>
      </c>
      <c r="HV44" s="51">
        <f t="shared" si="363"/>
        <v>55312.212764091302</v>
      </c>
      <c r="HW44" s="51">
        <f t="shared" si="364"/>
        <v>55262.021458948431</v>
      </c>
      <c r="HX44" s="51">
        <f t="shared" si="365"/>
        <v>55305.96105736521</v>
      </c>
      <c r="HY44" s="51">
        <f t="shared" si="366"/>
        <v>59652.807638888844</v>
      </c>
      <c r="HZ44" s="51">
        <f t="shared" si="367"/>
        <v>57256.100711301602</v>
      </c>
      <c r="IA44" s="51">
        <f t="shared" si="368"/>
        <v>58953.281772973751</v>
      </c>
      <c r="IB44" s="51">
        <f t="shared" si="305"/>
        <v>58974.88989478322</v>
      </c>
      <c r="IC44" s="51">
        <f t="shared" si="369"/>
        <v>58974.88989478322</v>
      </c>
      <c r="ID44" s="51">
        <f t="shared" si="370"/>
        <v>57277.708833111072</v>
      </c>
      <c r="IE44" s="51">
        <f t="shared" si="371"/>
        <v>56596.518296180446</v>
      </c>
      <c r="IF44" s="51">
        <f t="shared" si="372"/>
        <v>51233.421949842334</v>
      </c>
      <c r="IG44" s="51">
        <f t="shared" si="373"/>
        <v>52808.480922469942</v>
      </c>
      <c r="IH44" s="51">
        <f t="shared" si="374"/>
        <v>55312.212764091302</v>
      </c>
      <c r="II44" s="51">
        <f t="shared" si="375"/>
        <v>55262.021458948431</v>
      </c>
      <c r="IJ44" s="51">
        <f t="shared" si="376"/>
        <v>55305.96105736521</v>
      </c>
      <c r="IK44" s="51">
        <f t="shared" si="377"/>
        <v>59652.807638888844</v>
      </c>
      <c r="IL44" s="51">
        <f t="shared" si="378"/>
        <v>57256.100711301602</v>
      </c>
      <c r="IM44" s="51">
        <f t="shared" si="379"/>
        <v>58953.281772973751</v>
      </c>
      <c r="IN44" s="51">
        <f t="shared" si="380"/>
        <v>58974.88989478322</v>
      </c>
      <c r="IO44" s="51">
        <f t="shared" si="381"/>
        <v>58974.88989478322</v>
      </c>
      <c r="IP44" s="51">
        <f t="shared" si="382"/>
        <v>57277.708833111072</v>
      </c>
      <c r="IQ44" s="51">
        <f t="shared" si="383"/>
        <v>56596.518296180446</v>
      </c>
      <c r="IS44" s="51">
        <f t="shared" si="300"/>
        <v>677608.29519473924</v>
      </c>
      <c r="IT44" s="51">
        <f t="shared" si="386"/>
        <v>677608.29519473924</v>
      </c>
      <c r="IU44" s="51">
        <f t="shared" si="386"/>
        <v>677608.29519473924</v>
      </c>
      <c r="IV44" s="51">
        <f t="shared" si="386"/>
        <v>677608.29519473924</v>
      </c>
      <c r="IW44" s="51">
        <f t="shared" si="386"/>
        <v>677608.29519473924</v>
      </c>
      <c r="IX44" s="51">
        <f t="shared" si="386"/>
        <v>677608.29519473924</v>
      </c>
      <c r="IZ44" s="111">
        <f t="shared" si="301"/>
        <v>84880.876535392366</v>
      </c>
      <c r="JA44" s="111">
        <f t="shared" si="5"/>
        <v>87490.352559118663</v>
      </c>
      <c r="JB44" s="111">
        <f t="shared" si="6"/>
        <v>91638.405631475398</v>
      </c>
      <c r="JC44" s="111">
        <f t="shared" si="7"/>
        <v>91555.251280021912</v>
      </c>
      <c r="JD44" s="111">
        <f t="shared" si="8"/>
        <v>91628.048127983406</v>
      </c>
      <c r="JE44" s="111">
        <f t="shared" si="9"/>
        <v>98829.678117989082</v>
      </c>
      <c r="JF44" s="111">
        <f t="shared" si="10"/>
        <v>94858.938372921592</v>
      </c>
      <c r="JG44" s="111">
        <f t="shared" si="11"/>
        <v>97670.739940559084</v>
      </c>
      <c r="JH44" s="111">
        <f t="shared" si="12"/>
        <v>97706.539156181781</v>
      </c>
      <c r="JI44" s="111">
        <f t="shared" si="13"/>
        <v>97706.539156181781</v>
      </c>
      <c r="JJ44" s="111">
        <f t="shared" si="14"/>
        <v>94894.737588544289</v>
      </c>
      <c r="JK44" s="111">
        <f t="shared" si="15"/>
        <v>93766.176433310655</v>
      </c>
      <c r="JL44" s="111">
        <f t="shared" si="16"/>
        <v>84880.876535392366</v>
      </c>
      <c r="JM44" s="111">
        <f t="shared" si="17"/>
        <v>87490.352559118663</v>
      </c>
      <c r="JN44" s="111">
        <f t="shared" si="18"/>
        <v>91638.405631475398</v>
      </c>
      <c r="JO44" s="111">
        <f t="shared" si="19"/>
        <v>91555.251280021912</v>
      </c>
      <c r="JP44" s="111">
        <f t="shared" si="20"/>
        <v>91628.048127983406</v>
      </c>
      <c r="JQ44" s="111">
        <f t="shared" si="21"/>
        <v>98829.678117989082</v>
      </c>
      <c r="JR44" s="111">
        <f t="shared" si="22"/>
        <v>94858.938372921592</v>
      </c>
      <c r="JS44" s="111">
        <f t="shared" si="23"/>
        <v>97670.739940559084</v>
      </c>
      <c r="JT44" s="111">
        <f t="shared" si="24"/>
        <v>97706.539156181781</v>
      </c>
      <c r="JU44" s="111">
        <f t="shared" si="25"/>
        <v>97706.539156181781</v>
      </c>
      <c r="JV44" s="111">
        <f t="shared" si="26"/>
        <v>94894.737588544289</v>
      </c>
      <c r="JW44" s="111">
        <f t="shared" si="27"/>
        <v>93766.176433310655</v>
      </c>
      <c r="JX44" s="111">
        <f t="shared" si="28"/>
        <v>84880.876535392366</v>
      </c>
      <c r="JY44" s="111">
        <f t="shared" si="29"/>
        <v>87490.352559118663</v>
      </c>
      <c r="JZ44" s="111">
        <f t="shared" si="30"/>
        <v>91638.405631475398</v>
      </c>
      <c r="KA44" s="111">
        <f t="shared" si="31"/>
        <v>91555.251280021912</v>
      </c>
      <c r="KB44" s="111">
        <f t="shared" si="32"/>
        <v>91628.048127983406</v>
      </c>
      <c r="KC44" s="111">
        <f t="shared" si="33"/>
        <v>98829.678117989082</v>
      </c>
      <c r="KD44" s="111">
        <f t="shared" si="34"/>
        <v>94858.938372921592</v>
      </c>
      <c r="KE44" s="111">
        <f t="shared" si="35"/>
        <v>97670.739940559084</v>
      </c>
      <c r="KF44" s="111">
        <f t="shared" si="36"/>
        <v>97706.539156181781</v>
      </c>
      <c r="KG44" s="111">
        <f t="shared" si="37"/>
        <v>97706.539156181781</v>
      </c>
      <c r="KH44" s="111">
        <f t="shared" si="38"/>
        <v>94894.737588544289</v>
      </c>
      <c r="KI44" s="111">
        <f t="shared" si="39"/>
        <v>93766.176433310655</v>
      </c>
      <c r="KJ44" s="111">
        <f t="shared" si="40"/>
        <v>84880.876535392366</v>
      </c>
      <c r="KK44" s="111">
        <f t="shared" si="41"/>
        <v>87490.352559118663</v>
      </c>
      <c r="KL44" s="111">
        <f t="shared" si="42"/>
        <v>91638.405631475398</v>
      </c>
      <c r="KM44" s="111">
        <f t="shared" si="43"/>
        <v>91555.251280021912</v>
      </c>
      <c r="KN44" s="111">
        <f t="shared" si="44"/>
        <v>91628.048127983406</v>
      </c>
      <c r="KO44" s="111">
        <f t="shared" si="45"/>
        <v>98829.678117989082</v>
      </c>
      <c r="KP44" s="111">
        <f t="shared" si="46"/>
        <v>94858.938372921592</v>
      </c>
      <c r="KQ44" s="111">
        <f t="shared" si="47"/>
        <v>97670.739940559084</v>
      </c>
      <c r="KR44" s="111">
        <f t="shared" si="48"/>
        <v>97706.539156181781</v>
      </c>
      <c r="KS44" s="111">
        <f t="shared" si="49"/>
        <v>97706.539156181781</v>
      </c>
      <c r="KT44" s="111">
        <f t="shared" si="50"/>
        <v>94894.737588544289</v>
      </c>
      <c r="KU44" s="111">
        <f t="shared" si="51"/>
        <v>93766.176433310655</v>
      </c>
      <c r="KV44" s="111">
        <f t="shared" si="52"/>
        <v>84880.876535392366</v>
      </c>
      <c r="KW44" s="111">
        <f t="shared" si="53"/>
        <v>87490.352559118663</v>
      </c>
      <c r="KX44" s="111">
        <f t="shared" si="54"/>
        <v>91638.405631475398</v>
      </c>
      <c r="KY44" s="111">
        <f t="shared" si="55"/>
        <v>91555.251280021912</v>
      </c>
      <c r="KZ44" s="111">
        <f t="shared" si="56"/>
        <v>91628.048127983406</v>
      </c>
      <c r="LA44" s="111">
        <f t="shared" si="57"/>
        <v>98829.678117989082</v>
      </c>
      <c r="LB44" s="111">
        <f t="shared" si="58"/>
        <v>94858.938372921592</v>
      </c>
      <c r="LC44" s="111">
        <f t="shared" si="59"/>
        <v>97670.739940559084</v>
      </c>
      <c r="LD44" s="111">
        <f t="shared" si="60"/>
        <v>97706.539156181781</v>
      </c>
      <c r="LE44" s="111">
        <f t="shared" si="61"/>
        <v>97706.539156181781</v>
      </c>
      <c r="LF44" s="111">
        <f t="shared" si="62"/>
        <v>94894.737588544289</v>
      </c>
      <c r="LG44" s="111">
        <f t="shared" si="63"/>
        <v>93766.176433310655</v>
      </c>
      <c r="LH44" s="111">
        <f t="shared" si="64"/>
        <v>84880.876535392366</v>
      </c>
      <c r="LI44" s="111">
        <f t="shared" si="65"/>
        <v>87490.352559118663</v>
      </c>
      <c r="LJ44" s="111">
        <f t="shared" si="66"/>
        <v>91638.405631475398</v>
      </c>
      <c r="LK44" s="111">
        <f t="shared" si="67"/>
        <v>91555.251280021912</v>
      </c>
      <c r="LL44" s="111">
        <f t="shared" si="68"/>
        <v>91628.048127983406</v>
      </c>
      <c r="LM44" s="111">
        <f t="shared" si="69"/>
        <v>98829.678117989082</v>
      </c>
      <c r="LN44" s="111">
        <f t="shared" si="70"/>
        <v>94858.938372921592</v>
      </c>
      <c r="LO44" s="111">
        <f t="shared" si="71"/>
        <v>97670.739940559084</v>
      </c>
      <c r="LP44" s="111">
        <f t="shared" si="72"/>
        <v>97706.539156181781</v>
      </c>
      <c r="LQ44" s="111">
        <f t="shared" si="73"/>
        <v>97706.539156181781</v>
      </c>
      <c r="LR44" s="111">
        <f t="shared" si="74"/>
        <v>94894.737588544289</v>
      </c>
      <c r="LS44" s="111">
        <f t="shared" si="75"/>
        <v>93766.176433310655</v>
      </c>
      <c r="LT44" s="111">
        <f t="shared" si="76"/>
        <v>84880.876535392366</v>
      </c>
      <c r="LU44" s="111">
        <f t="shared" si="77"/>
        <v>87490.352559118663</v>
      </c>
      <c r="LV44" s="111">
        <f t="shared" si="78"/>
        <v>91638.405631475398</v>
      </c>
      <c r="LW44" s="111">
        <f t="shared" si="79"/>
        <v>91555.251280021912</v>
      </c>
      <c r="LX44" s="111">
        <f t="shared" si="80"/>
        <v>91628.048127983406</v>
      </c>
      <c r="LY44" s="111">
        <f t="shared" si="81"/>
        <v>98829.678117989082</v>
      </c>
      <c r="LZ44" s="111">
        <f t="shared" si="82"/>
        <v>94858.938372921592</v>
      </c>
      <c r="MA44" s="111">
        <f t="shared" si="83"/>
        <v>97670.739940559084</v>
      </c>
      <c r="MD44" s="111"/>
      <c r="ME44" s="111">
        <f t="shared" si="302"/>
        <v>80733.920258770246</v>
      </c>
      <c r="MF44" s="111">
        <f t="shared" si="84"/>
        <v>84561.640415075541</v>
      </c>
      <c r="MG44" s="111">
        <f t="shared" si="85"/>
        <v>84484.90764874134</v>
      </c>
      <c r="MH44" s="111">
        <f t="shared" si="86"/>
        <v>84552.082768586042</v>
      </c>
      <c r="MI44" s="111">
        <f t="shared" si="87"/>
        <v>91197.567720237304</v>
      </c>
      <c r="MJ44" s="111">
        <f t="shared" si="88"/>
        <v>87533.46789014469</v>
      </c>
      <c r="MK44" s="111">
        <f t="shared" si="89"/>
        <v>90128.128408762888</v>
      </c>
      <c r="ML44" s="111">
        <f t="shared" si="90"/>
        <v>90161.163034122947</v>
      </c>
      <c r="MM44" s="111">
        <f t="shared" si="91"/>
        <v>90161.163034122947</v>
      </c>
      <c r="MN44" s="111">
        <f t="shared" si="92"/>
        <v>87566.502515504777</v>
      </c>
      <c r="MO44" s="111">
        <f t="shared" si="93"/>
        <v>86525.094364220742</v>
      </c>
      <c r="MP44" s="111">
        <f t="shared" si="94"/>
        <v>78325.960717467271</v>
      </c>
      <c r="MQ44" s="111">
        <f t="shared" si="95"/>
        <v>84087.002943121828</v>
      </c>
      <c r="MR44" s="111">
        <f t="shared" si="96"/>
        <v>88073.697940925136</v>
      </c>
      <c r="MS44" s="111">
        <f t="shared" si="97"/>
        <v>87993.778269888528</v>
      </c>
      <c r="MT44" s="111">
        <f t="shared" si="98"/>
        <v>88063.743341347683</v>
      </c>
      <c r="MU44" s="111">
        <f t="shared" si="99"/>
        <v>94985.231990689834</v>
      </c>
      <c r="MV44" s="111">
        <f t="shared" si="100"/>
        <v>91168.952882610494</v>
      </c>
      <c r="MW44" s="111">
        <f t="shared" si="101"/>
        <v>93871.376175894678</v>
      </c>
      <c r="MX44" s="111">
        <f t="shared" si="102"/>
        <v>93905.782812299454</v>
      </c>
      <c r="MY44" s="111">
        <f t="shared" si="103"/>
        <v>93905.782812299454</v>
      </c>
      <c r="MZ44" s="111">
        <f t="shared" si="104"/>
        <v>91203.35951901527</v>
      </c>
      <c r="NA44" s="111">
        <f t="shared" si="105"/>
        <v>90118.699068967369</v>
      </c>
      <c r="NB44" s="111">
        <f t="shared" si="106"/>
        <v>81579.034788132267</v>
      </c>
      <c r="NC44" s="111">
        <f t="shared" si="107"/>
        <v>104437.69106903501</v>
      </c>
      <c r="ND44" s="111">
        <f t="shared" si="108"/>
        <v>109389.24369897811</v>
      </c>
      <c r="NE44" s="111">
        <f t="shared" si="109"/>
        <v>109289.98191508856</v>
      </c>
      <c r="NF44" s="111">
        <f t="shared" si="110"/>
        <v>109376.87989293206</v>
      </c>
      <c r="NG44" s="111">
        <f t="shared" si="111"/>
        <v>117973.50324727834</v>
      </c>
      <c r="NH44" s="111">
        <f t="shared" si="112"/>
        <v>113233.61046274898</v>
      </c>
      <c r="NI44" s="111">
        <f t="shared" si="113"/>
        <v>116590.07268834033</v>
      </c>
      <c r="NJ44" s="111">
        <f t="shared" si="114"/>
        <v>116632.80639911366</v>
      </c>
      <c r="NK44" s="111">
        <f t="shared" si="115"/>
        <v>116632.80639911366</v>
      </c>
      <c r="NL44" s="111">
        <f t="shared" si="116"/>
        <v>113276.34417352229</v>
      </c>
      <c r="NM44" s="111">
        <f t="shared" si="117"/>
        <v>111929.17482472853</v>
      </c>
      <c r="NN44" s="111">
        <f t="shared" si="118"/>
        <v>101322.74590255132</v>
      </c>
      <c r="NO44" s="111">
        <f t="shared" si="119"/>
        <v>103026.51482114418</v>
      </c>
      <c r="NP44" s="111">
        <f t="shared" si="120"/>
        <v>107911.16140031166</v>
      </c>
      <c r="NQ44" s="111">
        <f t="shared" si="121"/>
        <v>107813.24085511011</v>
      </c>
      <c r="NR44" s="111">
        <f t="shared" si="122"/>
        <v>107898.96465568994</v>
      </c>
      <c r="NS44" s="111">
        <f t="shared" si="123"/>
        <v>116379.42926920674</v>
      </c>
      <c r="NT44" s="111">
        <f t="shared" si="124"/>
        <v>111703.58255891179</v>
      </c>
      <c r="NU44" s="111">
        <f t="shared" si="125"/>
        <v>115014.69181163279</v>
      </c>
      <c r="NV44" s="111">
        <f t="shared" si="126"/>
        <v>115056.84809870964</v>
      </c>
      <c r="NW44" s="111">
        <f t="shared" si="127"/>
        <v>115056.84809870964</v>
      </c>
      <c r="NX44" s="111">
        <f t="shared" si="128"/>
        <v>111745.73884598863</v>
      </c>
      <c r="NY44" s="111">
        <f t="shared" si="129"/>
        <v>110416.77263216891</v>
      </c>
      <c r="NZ44" s="111">
        <f t="shared" si="130"/>
        <v>99953.659216268279</v>
      </c>
      <c r="OA44" s="111">
        <f t="shared" si="131"/>
        <v>68332.235765067409</v>
      </c>
      <c r="OB44" s="111">
        <f t="shared" si="132"/>
        <v>71571.972858534515</v>
      </c>
      <c r="OC44" s="111">
        <f t="shared" si="133"/>
        <v>71507.027152154245</v>
      </c>
      <c r="OD44" s="111">
        <f t="shared" si="134"/>
        <v>71563.883379525127</v>
      </c>
      <c r="OE44" s="111">
        <f t="shared" si="135"/>
        <v>77188.543287454129</v>
      </c>
      <c r="OF44" s="111">
        <f t="shared" si="136"/>
        <v>74087.292503965364</v>
      </c>
      <c r="OG44" s="111">
        <f t="shared" si="137"/>
        <v>76283.382495882601</v>
      </c>
      <c r="OH44" s="111">
        <f t="shared" si="138"/>
        <v>76311.342612290638</v>
      </c>
      <c r="OI44" s="111">
        <f t="shared" si="139"/>
        <v>76311.342612290638</v>
      </c>
      <c r="OJ44" s="111">
        <f t="shared" si="140"/>
        <v>74115.252620373416</v>
      </c>
      <c r="OK44" s="111">
        <f t="shared" si="141"/>
        <v>73233.817071435464</v>
      </c>
      <c r="OL44" s="111">
        <f t="shared" si="142"/>
        <v>66294.167273389219</v>
      </c>
      <c r="OM44" s="111">
        <f t="shared" si="143"/>
        <v>62712.584072246616</v>
      </c>
      <c r="ON44" s="111">
        <f t="shared" si="144"/>
        <v>65685.884778293432</v>
      </c>
      <c r="OO44" s="111">
        <f t="shared" si="145"/>
        <v>65626.280215002</v>
      </c>
      <c r="OP44" s="111">
        <f t="shared" si="146"/>
        <v>65678.46057905865</v>
      </c>
      <c r="OQ44" s="111">
        <f t="shared" si="147"/>
        <v>70840.54774632967</v>
      </c>
      <c r="OR44" s="111">
        <f t="shared" si="148"/>
        <v>67994.344218651662</v>
      </c>
      <c r="OS44" s="111">
        <f t="shared" si="149"/>
        <v>70009.827492487922</v>
      </c>
      <c r="OT44" s="111">
        <f t="shared" si="150"/>
        <v>70035.488165394039</v>
      </c>
      <c r="OU44" s="111">
        <f t="shared" si="151"/>
        <v>70035.488165394039</v>
      </c>
      <c r="OV44" s="111">
        <f t="shared" si="152"/>
        <v>68020.004891557764</v>
      </c>
      <c r="OW44" s="111">
        <f t="shared" si="153"/>
        <v>67211.058713401289</v>
      </c>
      <c r="OX44" s="111">
        <f t="shared" si="154"/>
        <v>60842.126590527492</v>
      </c>
      <c r="OY44" s="111"/>
      <c r="PA44" s="51">
        <f t="shared" si="303"/>
        <v>77748.56549810768</v>
      </c>
      <c r="PB44" s="51">
        <f t="shared" si="155"/>
        <v>67553.398669147646</v>
      </c>
      <c r="PC44" s="51">
        <f t="shared" si="156"/>
        <v>72139.114064791487</v>
      </c>
      <c r="PD44" s="51">
        <f t="shared" si="157"/>
        <v>72129.34628237896</v>
      </c>
      <c r="PE44" s="51">
        <f t="shared" si="158"/>
        <v>65483.861330727697</v>
      </c>
      <c r="PF44" s="51">
        <f t="shared" si="159"/>
        <v>64638.978531510671</v>
      </c>
      <c r="PG44" s="51">
        <f t="shared" si="160"/>
        <v>60234.56632072822</v>
      </c>
      <c r="PH44" s="51">
        <f t="shared" si="161"/>
        <v>45953.135451111753</v>
      </c>
      <c r="PI44" s="51">
        <f t="shared" si="162"/>
        <v>50137.670447465658</v>
      </c>
      <c r="PJ44" s="51">
        <f t="shared" si="163"/>
        <v>59384.115880061931</v>
      </c>
      <c r="PK44" s="51">
        <f t="shared" si="164"/>
        <v>60292.178374749608</v>
      </c>
      <c r="PL44" s="51">
        <f t="shared" si="165"/>
        <v>68608.048467881337</v>
      </c>
      <c r="PM44" s="51">
        <f t="shared" si="166"/>
        <v>74395.482813756098</v>
      </c>
      <c r="PN44" s="51">
        <f t="shared" si="167"/>
        <v>64041.34114329805</v>
      </c>
      <c r="PO44" s="51">
        <f t="shared" si="168"/>
        <v>68630.2434436443</v>
      </c>
      <c r="PP44" s="51">
        <f t="shared" si="169"/>
        <v>68617.685709617319</v>
      </c>
      <c r="PQ44" s="51">
        <f t="shared" si="170"/>
        <v>61696.197060275168</v>
      </c>
      <c r="PR44" s="51">
        <f t="shared" si="171"/>
        <v>61003.493539044866</v>
      </c>
      <c r="PS44" s="51">
        <f t="shared" si="172"/>
        <v>56491.318553596429</v>
      </c>
      <c r="PT44" s="51">
        <f t="shared" si="173"/>
        <v>42208.515672935246</v>
      </c>
      <c r="PU44" s="51">
        <f t="shared" si="174"/>
        <v>46393.05066928915</v>
      </c>
      <c r="PV44" s="51">
        <f t="shared" si="175"/>
        <v>55747.258876551437</v>
      </c>
      <c r="PW44" s="51">
        <f t="shared" si="176"/>
        <v>56698.573670002981</v>
      </c>
      <c r="PX44" s="51">
        <f t="shared" si="177"/>
        <v>65354.974397216341</v>
      </c>
      <c r="PY44" s="51">
        <f t="shared" si="178"/>
        <v>54044.794687842921</v>
      </c>
      <c r="PZ44" s="51">
        <f t="shared" si="179"/>
        <v>42725.795385245074</v>
      </c>
      <c r="QA44" s="51">
        <f t="shared" si="180"/>
        <v>47334.039798444268</v>
      </c>
      <c r="QB44" s="51">
        <f t="shared" si="181"/>
        <v>47304.54915803294</v>
      </c>
      <c r="QC44" s="51">
        <f t="shared" si="182"/>
        <v>38707.925803686667</v>
      </c>
      <c r="QD44" s="51">
        <f t="shared" si="183"/>
        <v>38938.835958906377</v>
      </c>
      <c r="QE44" s="51">
        <f t="shared" si="184"/>
        <v>33772.622041150782</v>
      </c>
      <c r="QF44" s="51">
        <f t="shared" si="185"/>
        <v>19481.492086121041</v>
      </c>
      <c r="QG44" s="51">
        <f t="shared" si="186"/>
        <v>23666.027082474946</v>
      </c>
      <c r="QH44" s="51">
        <f t="shared" si="187"/>
        <v>33674.27422204442</v>
      </c>
      <c r="QI44" s="51">
        <f t="shared" si="188"/>
        <v>34888.097914241822</v>
      </c>
      <c r="QJ44" s="51">
        <f t="shared" si="189"/>
        <v>45611.263282797285</v>
      </c>
      <c r="QK44" s="51">
        <f t="shared" si="190"/>
        <v>55455.970935733741</v>
      </c>
      <c r="QL44" s="51">
        <f t="shared" si="191"/>
        <v>44203.877683911531</v>
      </c>
      <c r="QM44" s="51">
        <f t="shared" si="192"/>
        <v>48810.780858422717</v>
      </c>
      <c r="QN44" s="51">
        <f t="shared" si="193"/>
        <v>48782.464395275063</v>
      </c>
      <c r="QO44" s="51">
        <f t="shared" si="194"/>
        <v>40301.999781758263</v>
      </c>
      <c r="QP44" s="51">
        <f t="shared" si="195"/>
        <v>40468.863862743572</v>
      </c>
      <c r="QQ44" s="51">
        <f t="shared" si="196"/>
        <v>35348.002917858321</v>
      </c>
      <c r="QR44" s="51">
        <f t="shared" si="197"/>
        <v>21057.450386525059</v>
      </c>
      <c r="QS44" s="51">
        <f t="shared" si="198"/>
        <v>25241.985382878964</v>
      </c>
      <c r="QT44" s="51">
        <f t="shared" si="199"/>
        <v>35204.87954957808</v>
      </c>
      <c r="QU44" s="51">
        <f t="shared" si="200"/>
        <v>36400.500106801439</v>
      </c>
      <c r="QV44" s="51">
        <f t="shared" si="201"/>
        <v>46980.349969080329</v>
      </c>
      <c r="QW44" s="51">
        <f t="shared" si="202"/>
        <v>90150.249991810517</v>
      </c>
      <c r="QX44" s="51">
        <f t="shared" si="203"/>
        <v>80543.066225688672</v>
      </c>
      <c r="QY44" s="51">
        <f t="shared" si="204"/>
        <v>85116.994561378582</v>
      </c>
      <c r="QZ44" s="51">
        <f t="shared" si="205"/>
        <v>85117.545671439875</v>
      </c>
      <c r="RA44" s="51">
        <f t="shared" si="206"/>
        <v>79492.885763510872</v>
      </c>
      <c r="RB44" s="51">
        <f t="shared" si="207"/>
        <v>78085.153917689997</v>
      </c>
      <c r="RC44" s="51">
        <f t="shared" si="208"/>
        <v>74079.312233608507</v>
      </c>
      <c r="RD44" s="51">
        <f t="shared" si="209"/>
        <v>59802.955872944061</v>
      </c>
      <c r="RE44" s="51">
        <f t="shared" si="210"/>
        <v>63987.490869297966</v>
      </c>
      <c r="RF44" s="51">
        <f t="shared" si="211"/>
        <v>72835.365775193291</v>
      </c>
      <c r="RG44" s="51">
        <f t="shared" si="212"/>
        <v>73583.455667534887</v>
      </c>
      <c r="RH44" s="51">
        <f t="shared" si="213"/>
        <v>80639.841911959389</v>
      </c>
      <c r="RI44" s="51">
        <f t="shared" si="214"/>
        <v>95769.901684631302</v>
      </c>
      <c r="RJ44" s="51">
        <f t="shared" si="215"/>
        <v>86429.154305929755</v>
      </c>
      <c r="RK44" s="51">
        <f t="shared" si="216"/>
        <v>90997.741498530828</v>
      </c>
      <c r="RL44" s="51">
        <f t="shared" si="217"/>
        <v>91002.968471906352</v>
      </c>
      <c r="RM44" s="51">
        <f t="shared" si="218"/>
        <v>85840.881304635332</v>
      </c>
      <c r="RN44" s="51">
        <f t="shared" si="219"/>
        <v>84178.102203003698</v>
      </c>
      <c r="RO44" s="51">
        <f t="shared" si="220"/>
        <v>80352.867237003185</v>
      </c>
      <c r="RP44" s="51">
        <f t="shared" si="221"/>
        <v>66078.810319840661</v>
      </c>
      <c r="RQ44" s="51">
        <f t="shared" si="222"/>
        <v>70263.345316194565</v>
      </c>
      <c r="RR44" s="51">
        <f t="shared" si="223"/>
        <v>78930.613504008943</v>
      </c>
      <c r="RS44" s="51">
        <f t="shared" si="224"/>
        <v>79606.214025569061</v>
      </c>
      <c r="RT44" s="51">
        <f t="shared" si="225"/>
        <v>86091.882594821116</v>
      </c>
      <c r="RU44" s="51"/>
      <c r="RV44" s="51">
        <f t="shared" si="385"/>
        <v>764302.97931866255</v>
      </c>
      <c r="RW44" s="51">
        <f t="shared" si="385"/>
        <v>721278.13554922736</v>
      </c>
      <c r="RX44" s="51">
        <f t="shared" si="385"/>
        <v>460149.7174209886</v>
      </c>
      <c r="RY44" s="51">
        <f t="shared" si="385"/>
        <v>478257.12583056709</v>
      </c>
      <c r="RZ44" s="51">
        <f t="shared" si="385"/>
        <v>923434.31846205657</v>
      </c>
      <c r="SA44" s="51">
        <f t="shared" si="385"/>
        <v>995542.48246607487</v>
      </c>
    </row>
    <row r="45" spans="1:495" x14ac:dyDescent="0.3">
      <c r="A45" s="1">
        <v>334000</v>
      </c>
      <c r="B45" s="1" t="s">
        <v>217</v>
      </c>
      <c r="C45" s="1" t="s">
        <v>167</v>
      </c>
      <c r="D45" s="44">
        <v>0</v>
      </c>
      <c r="E45" s="1" t="s">
        <v>174</v>
      </c>
      <c r="F45" s="107">
        <f>VLOOKUP(A45,Auxiliar_OPEX_CustosUnit!$A$4:$E$129,COLUMN(Auxiliar_OPEX_CustosUnit!$E$3),0)</f>
        <v>0</v>
      </c>
      <c r="G45" s="107">
        <f>INDEX(Auxiliar_OPEX_Drivers!$B$76:$I$84,MATCH($E45,Auxiliar_OPEX_Drivers!$B$76:$B$84,0),MATCH(YEAR(G$2),Auxiliar_OPEX_Drivers!$B$76:$I$76,0))*$F45</f>
        <v>0</v>
      </c>
      <c r="H45" s="107">
        <f>INDEX(Auxiliar_OPEX_Drivers!$B$76:$I$84,MATCH($E45,Auxiliar_OPEX_Drivers!$B$76:$B$84,0),MATCH(YEAR(H$2),Auxiliar_OPEX_Drivers!$B$76:$I$76,0))*$F45</f>
        <v>0</v>
      </c>
      <c r="I45" s="107">
        <f>INDEX(Auxiliar_OPEX_Drivers!$B$76:$I$84,MATCH($E45,Auxiliar_OPEX_Drivers!$B$76:$B$84,0),MATCH(YEAR(I$2),Auxiliar_OPEX_Drivers!$B$76:$I$76,0))*$F45</f>
        <v>0</v>
      </c>
      <c r="J45" s="107">
        <f>INDEX(Auxiliar_OPEX_Drivers!$B$76:$I$84,MATCH($E45,Auxiliar_OPEX_Drivers!$B$76:$B$84,0),MATCH(YEAR(J$2),Auxiliar_OPEX_Drivers!$B$76:$I$76,0))*$F45</f>
        <v>0</v>
      </c>
      <c r="K45" s="107">
        <f>INDEX(Auxiliar_OPEX_Drivers!$B$76:$I$84,MATCH($E45,Auxiliar_OPEX_Drivers!$B$76:$B$84,0),MATCH(YEAR(K$2),Auxiliar_OPEX_Drivers!$B$76:$I$76,0))*$F45</f>
        <v>0</v>
      </c>
      <c r="L45" s="107">
        <f>INDEX(Auxiliar_OPEX_Drivers!$B$76:$I$84,MATCH($E45,Auxiliar_OPEX_Drivers!$B$76:$B$84,0),MATCH(YEAR(L$2),Auxiliar_OPEX_Drivers!$B$76:$I$76,0))*$F45</f>
        <v>0</v>
      </c>
      <c r="M45" s="107">
        <f>INDEX(Auxiliar_OPEX_Drivers!$B$76:$I$84,MATCH($E45,Auxiliar_OPEX_Drivers!$B$76:$B$84,0),MATCH(YEAR(M$2),Auxiliar_OPEX_Drivers!$B$76:$I$76,0))*$F45</f>
        <v>0</v>
      </c>
      <c r="N45" s="107">
        <f>INDEX(Auxiliar_OPEX_Drivers!$B$76:$I$84,MATCH($E45,Auxiliar_OPEX_Drivers!$B$76:$B$84,0),MATCH(YEAR(N$2),Auxiliar_OPEX_Drivers!$B$76:$I$76,0))*$F45</f>
        <v>0</v>
      </c>
      <c r="O45" s="107">
        <f>INDEX(Auxiliar_OPEX_Drivers!$B$76:$I$84,MATCH($E45,Auxiliar_OPEX_Drivers!$B$76:$B$84,0),MATCH(YEAR(O$2),Auxiliar_OPEX_Drivers!$B$76:$I$76,0))*$F45</f>
        <v>0</v>
      </c>
      <c r="P45" s="107">
        <f>INDEX(Auxiliar_OPEX_Drivers!$B$76:$I$84,MATCH($E45,Auxiliar_OPEX_Drivers!$B$76:$B$84,0),MATCH(YEAR(P$2),Auxiliar_OPEX_Drivers!$B$76:$I$76,0))*$F45</f>
        <v>0</v>
      </c>
      <c r="Q45" s="107">
        <f>INDEX(Auxiliar_OPEX_Drivers!$B$76:$I$84,MATCH($E45,Auxiliar_OPEX_Drivers!$B$76:$B$84,0),MATCH(YEAR(Q$2),Auxiliar_OPEX_Drivers!$B$76:$I$76,0))*$F45</f>
        <v>0</v>
      </c>
      <c r="R45" s="107">
        <f>INDEX(Auxiliar_OPEX_Drivers!$B$76:$I$84,MATCH($E45,Auxiliar_OPEX_Drivers!$B$76:$B$84,0),MATCH(YEAR(R$2),Auxiliar_OPEX_Drivers!$B$76:$I$76,0))*$F45</f>
        <v>0</v>
      </c>
      <c r="S45" s="107">
        <f>INDEX(Auxiliar_OPEX_Drivers!$B$76:$I$84,MATCH($E45,Auxiliar_OPEX_Drivers!$B$76:$B$84,0),MATCH(YEAR(S$2),Auxiliar_OPEX_Drivers!$B$76:$I$76,0))*$F45</f>
        <v>0</v>
      </c>
      <c r="T45" s="107">
        <f>INDEX(Auxiliar_OPEX_Drivers!$B$76:$I$84,MATCH($E45,Auxiliar_OPEX_Drivers!$B$76:$B$84,0),MATCH(YEAR(T$2),Auxiliar_OPEX_Drivers!$B$76:$I$76,0))*$F45</f>
        <v>0</v>
      </c>
      <c r="U45" s="107">
        <f>INDEX(Auxiliar_OPEX_Drivers!$B$76:$I$84,MATCH($E45,Auxiliar_OPEX_Drivers!$B$76:$B$84,0),MATCH(YEAR(U$2),Auxiliar_OPEX_Drivers!$B$76:$I$76,0))*$F45</f>
        <v>0</v>
      </c>
      <c r="V45" s="107">
        <f>INDEX(Auxiliar_OPEX_Drivers!$B$76:$I$84,MATCH($E45,Auxiliar_OPEX_Drivers!$B$76:$B$84,0),MATCH(YEAR(V$2),Auxiliar_OPEX_Drivers!$B$76:$I$76,0))*$F45</f>
        <v>0</v>
      </c>
      <c r="W45" s="107">
        <f>INDEX(Auxiliar_OPEX_Drivers!$B$76:$I$84,MATCH($E45,Auxiliar_OPEX_Drivers!$B$76:$B$84,0),MATCH(YEAR(W$2),Auxiliar_OPEX_Drivers!$B$76:$I$76,0))*$F45</f>
        <v>0</v>
      </c>
      <c r="X45" s="107">
        <f>INDEX(Auxiliar_OPEX_Drivers!$B$76:$I$84,MATCH($E45,Auxiliar_OPEX_Drivers!$B$76:$B$84,0),MATCH(YEAR(X$2),Auxiliar_OPEX_Drivers!$B$76:$I$76,0))*$F45</f>
        <v>0</v>
      </c>
      <c r="Y45" s="107">
        <f>INDEX(Auxiliar_OPEX_Drivers!$B$76:$I$84,MATCH($E45,Auxiliar_OPEX_Drivers!$B$76:$B$84,0),MATCH(YEAR(Y$2),Auxiliar_OPEX_Drivers!$B$76:$I$76,0))*$F45</f>
        <v>0</v>
      </c>
      <c r="Z45" s="107">
        <f>INDEX(Auxiliar_OPEX_Drivers!$B$76:$I$84,MATCH($E45,Auxiliar_OPEX_Drivers!$B$76:$B$84,0),MATCH(YEAR(Z$2),Auxiliar_OPEX_Drivers!$B$76:$I$76,0))*$F45</f>
        <v>0</v>
      </c>
      <c r="AA45" s="107">
        <f>INDEX(Auxiliar_OPEX_Drivers!$B$76:$I$84,MATCH($E45,Auxiliar_OPEX_Drivers!$B$76:$B$84,0),MATCH(YEAR(AA$2),Auxiliar_OPEX_Drivers!$B$76:$I$76,0))*$F45</f>
        <v>0</v>
      </c>
      <c r="AB45" s="107">
        <f>INDEX(Auxiliar_OPEX_Drivers!$B$76:$I$84,MATCH($E45,Auxiliar_OPEX_Drivers!$B$76:$B$84,0),MATCH(YEAR(AB$2),Auxiliar_OPEX_Drivers!$B$76:$I$76,0))*$F45</f>
        <v>0</v>
      </c>
      <c r="AC45" s="107">
        <f>INDEX(Auxiliar_OPEX_Drivers!$B$76:$I$84,MATCH($E45,Auxiliar_OPEX_Drivers!$B$76:$B$84,0),MATCH(YEAR(AC$2),Auxiliar_OPEX_Drivers!$B$76:$I$76,0))*$F45</f>
        <v>0</v>
      </c>
      <c r="AD45" s="107">
        <f>INDEX(Auxiliar_OPEX_Drivers!$B$76:$I$84,MATCH($E45,Auxiliar_OPEX_Drivers!$B$76:$B$84,0),MATCH(YEAR(AD$2),Auxiliar_OPEX_Drivers!$B$76:$I$76,0))*$F45</f>
        <v>0</v>
      </c>
      <c r="AE45" s="107">
        <f>INDEX(Auxiliar_OPEX_Drivers!$B$76:$I$84,MATCH($E45,Auxiliar_OPEX_Drivers!$B$76:$B$84,0),MATCH(YEAR(AE$2),Auxiliar_OPEX_Drivers!$B$76:$I$76,0))*$F45</f>
        <v>0</v>
      </c>
      <c r="AF45" s="107">
        <f>INDEX(Auxiliar_OPEX_Drivers!$B$76:$I$84,MATCH($E45,Auxiliar_OPEX_Drivers!$B$76:$B$84,0),MATCH(YEAR(AF$2),Auxiliar_OPEX_Drivers!$B$76:$I$76,0))*$F45</f>
        <v>0</v>
      </c>
      <c r="AG45" s="107">
        <f>INDEX(Auxiliar_OPEX_Drivers!$B$76:$I$84,MATCH($E45,Auxiliar_OPEX_Drivers!$B$76:$B$84,0),MATCH(YEAR(AG$2),Auxiliar_OPEX_Drivers!$B$76:$I$76,0))*$F45</f>
        <v>0</v>
      </c>
      <c r="AH45" s="107">
        <f>INDEX(Auxiliar_OPEX_Drivers!$B$76:$I$84,MATCH($E45,Auxiliar_OPEX_Drivers!$B$76:$B$84,0),MATCH(YEAR(AH$2),Auxiliar_OPEX_Drivers!$B$76:$I$76,0))*$F45</f>
        <v>0</v>
      </c>
      <c r="AI45" s="107">
        <f>INDEX(Auxiliar_OPEX_Drivers!$B$76:$I$84,MATCH($E45,Auxiliar_OPEX_Drivers!$B$76:$B$84,0),MATCH(YEAR(AI$2),Auxiliar_OPEX_Drivers!$B$76:$I$76,0))*$F45</f>
        <v>0</v>
      </c>
      <c r="AJ45" s="107">
        <f>INDEX(Auxiliar_OPEX_Drivers!$B$76:$I$84,MATCH($E45,Auxiliar_OPEX_Drivers!$B$76:$B$84,0),MATCH(YEAR(AJ$2),Auxiliar_OPEX_Drivers!$B$76:$I$76,0))*$F45</f>
        <v>0</v>
      </c>
      <c r="AK45" s="107">
        <f>INDEX(Auxiliar_OPEX_Drivers!$B$76:$I$84,MATCH($E45,Auxiliar_OPEX_Drivers!$B$76:$B$84,0),MATCH(YEAR(AK$2),Auxiliar_OPEX_Drivers!$B$76:$I$76,0))*$F45</f>
        <v>0</v>
      </c>
      <c r="AL45" s="107">
        <f>INDEX(Auxiliar_OPEX_Drivers!$B$76:$I$84,MATCH($E45,Auxiliar_OPEX_Drivers!$B$76:$B$84,0),MATCH(YEAR(AL$2),Auxiliar_OPEX_Drivers!$B$76:$I$76,0))*$F45</f>
        <v>0</v>
      </c>
      <c r="AM45" s="107">
        <f>INDEX(Auxiliar_OPEX_Drivers!$B$76:$I$84,MATCH($E45,Auxiliar_OPEX_Drivers!$B$76:$B$84,0),MATCH(YEAR(AM$2),Auxiliar_OPEX_Drivers!$B$76:$I$76,0))*$F45</f>
        <v>0</v>
      </c>
      <c r="AN45" s="107">
        <f>INDEX(Auxiliar_OPEX_Drivers!$B$76:$I$84,MATCH($E45,Auxiliar_OPEX_Drivers!$B$76:$B$84,0),MATCH(YEAR(AN$2),Auxiliar_OPEX_Drivers!$B$76:$I$76,0))*$F45</f>
        <v>0</v>
      </c>
      <c r="AO45" s="107">
        <f>INDEX(Auxiliar_OPEX_Drivers!$B$76:$I$84,MATCH($E45,Auxiliar_OPEX_Drivers!$B$76:$B$84,0),MATCH(YEAR(AO$2),Auxiliar_OPEX_Drivers!$B$76:$I$76,0))*$F45</f>
        <v>0</v>
      </c>
      <c r="AP45" s="107">
        <f>INDEX(Auxiliar_OPEX_Drivers!$B$76:$I$84,MATCH($E45,Auxiliar_OPEX_Drivers!$B$76:$B$84,0),MATCH(YEAR(AP$2),Auxiliar_OPEX_Drivers!$B$76:$I$76,0))*$F45</f>
        <v>0</v>
      </c>
      <c r="AQ45" s="107">
        <f>INDEX(Auxiliar_OPEX_Drivers!$B$76:$I$84,MATCH($E45,Auxiliar_OPEX_Drivers!$B$76:$B$84,0),MATCH(YEAR(AQ$2),Auxiliar_OPEX_Drivers!$B$76:$I$76,0))*$F45</f>
        <v>0</v>
      </c>
      <c r="AR45" s="107">
        <f>INDEX(Auxiliar_OPEX_Drivers!$B$76:$I$84,MATCH($E45,Auxiliar_OPEX_Drivers!$B$76:$B$84,0),MATCH(YEAR(AR$2),Auxiliar_OPEX_Drivers!$B$76:$I$76,0))*$F45</f>
        <v>0</v>
      </c>
      <c r="AS45" s="107">
        <f>INDEX(Auxiliar_OPEX_Drivers!$B$76:$I$84,MATCH($E45,Auxiliar_OPEX_Drivers!$B$76:$B$84,0),MATCH(YEAR(AS$2),Auxiliar_OPEX_Drivers!$B$76:$I$76,0))*$F45</f>
        <v>0</v>
      </c>
      <c r="AT45" s="107">
        <f>INDEX(Auxiliar_OPEX_Drivers!$B$76:$I$84,MATCH($E45,Auxiliar_OPEX_Drivers!$B$76:$B$84,0),MATCH(YEAR(AT$2),Auxiliar_OPEX_Drivers!$B$76:$I$76,0))*$F45</f>
        <v>0</v>
      </c>
      <c r="AU45" s="107">
        <f>INDEX(Auxiliar_OPEX_Drivers!$B$76:$I$84,MATCH($E45,Auxiliar_OPEX_Drivers!$B$76:$B$84,0),MATCH(YEAR(AU$2),Auxiliar_OPEX_Drivers!$B$76:$I$76,0))*$F45</f>
        <v>0</v>
      </c>
      <c r="AV45" s="107">
        <f>INDEX(Auxiliar_OPEX_Drivers!$B$76:$I$84,MATCH($E45,Auxiliar_OPEX_Drivers!$B$76:$B$84,0),MATCH(YEAR(AV$2),Auxiliar_OPEX_Drivers!$B$76:$I$76,0))*$F45</f>
        <v>0</v>
      </c>
      <c r="AW45" s="107">
        <f>INDEX(Auxiliar_OPEX_Drivers!$B$76:$I$84,MATCH($E45,Auxiliar_OPEX_Drivers!$B$76:$B$84,0),MATCH(YEAR(AW$2),Auxiliar_OPEX_Drivers!$B$76:$I$76,0))*$F45</f>
        <v>0</v>
      </c>
      <c r="AX45" s="107">
        <f>INDEX(Auxiliar_OPEX_Drivers!$B$76:$I$84,MATCH($E45,Auxiliar_OPEX_Drivers!$B$76:$B$84,0),MATCH(YEAR(AX$2),Auxiliar_OPEX_Drivers!$B$76:$I$76,0))*$F45</f>
        <v>0</v>
      </c>
      <c r="AY45" s="107">
        <f>INDEX(Auxiliar_OPEX_Drivers!$B$76:$I$84,MATCH($E45,Auxiliar_OPEX_Drivers!$B$76:$B$84,0),MATCH(YEAR(AY$2),Auxiliar_OPEX_Drivers!$B$76:$I$76,0))*$F45</f>
        <v>0</v>
      </c>
      <c r="AZ45" s="107">
        <f>INDEX(Auxiliar_OPEX_Drivers!$B$76:$I$84,MATCH($E45,Auxiliar_OPEX_Drivers!$B$76:$B$84,0),MATCH(YEAR(AZ$2),Auxiliar_OPEX_Drivers!$B$76:$I$76,0))*$F45</f>
        <v>0</v>
      </c>
      <c r="BA45" s="107">
        <f>INDEX(Auxiliar_OPEX_Drivers!$B$76:$I$84,MATCH($E45,Auxiliar_OPEX_Drivers!$B$76:$B$84,0),MATCH(YEAR(BA$2),Auxiliar_OPEX_Drivers!$B$76:$I$76,0))*$F45</f>
        <v>0</v>
      </c>
      <c r="BB45" s="107">
        <f>INDEX(Auxiliar_OPEX_Drivers!$B$76:$I$84,MATCH($E45,Auxiliar_OPEX_Drivers!$B$76:$B$84,0),MATCH(YEAR(BB$2),Auxiliar_OPEX_Drivers!$B$76:$I$76,0))*$F45</f>
        <v>0</v>
      </c>
      <c r="BC45" s="107">
        <f>INDEX(Auxiliar_OPEX_Drivers!$B$76:$I$84,MATCH($E45,Auxiliar_OPEX_Drivers!$B$76:$B$84,0),MATCH(YEAR(BC$2),Auxiliar_OPEX_Drivers!$B$76:$I$76,0))*$F45</f>
        <v>0</v>
      </c>
      <c r="BD45" s="107">
        <f>INDEX(Auxiliar_OPEX_Drivers!$B$76:$I$84,MATCH($E45,Auxiliar_OPEX_Drivers!$B$76:$B$84,0),MATCH(YEAR(BD$2),Auxiliar_OPEX_Drivers!$B$76:$I$76,0))*$F45</f>
        <v>0</v>
      </c>
      <c r="BE45" s="107">
        <f>INDEX(Auxiliar_OPEX_Drivers!$B$76:$I$84,MATCH($E45,Auxiliar_OPEX_Drivers!$B$76:$B$84,0),MATCH(YEAR(BE$2),Auxiliar_OPEX_Drivers!$B$76:$I$76,0))*$F45</f>
        <v>0</v>
      </c>
      <c r="BF45" s="107">
        <f>INDEX(Auxiliar_OPEX_Drivers!$B$76:$I$84,MATCH($E45,Auxiliar_OPEX_Drivers!$B$76:$B$84,0),MATCH(YEAR(BF$2),Auxiliar_OPEX_Drivers!$B$76:$I$76,0))*$F45</f>
        <v>0</v>
      </c>
      <c r="BG45" s="107">
        <f>INDEX(Auxiliar_OPEX_Drivers!$B$76:$I$84,MATCH($E45,Auxiliar_OPEX_Drivers!$B$76:$B$84,0),MATCH(YEAR(BG$2),Auxiliar_OPEX_Drivers!$B$76:$I$76,0))*$F45</f>
        <v>0</v>
      </c>
      <c r="BH45" s="107">
        <f>INDEX(Auxiliar_OPEX_Drivers!$B$76:$I$84,MATCH($E45,Auxiliar_OPEX_Drivers!$B$76:$B$84,0),MATCH(YEAR(BH$2),Auxiliar_OPEX_Drivers!$B$76:$I$76,0))*$F45</f>
        <v>0</v>
      </c>
      <c r="BI45" s="107">
        <f>INDEX(Auxiliar_OPEX_Drivers!$B$76:$I$84,MATCH($E45,Auxiliar_OPEX_Drivers!$B$76:$B$84,0),MATCH(YEAR(BI$2),Auxiliar_OPEX_Drivers!$B$76:$I$76,0))*$F45</f>
        <v>0</v>
      </c>
      <c r="BJ45" s="107">
        <f>INDEX(Auxiliar_OPEX_Drivers!$B$76:$I$84,MATCH($E45,Auxiliar_OPEX_Drivers!$B$76:$B$84,0),MATCH(YEAR(BJ$2),Auxiliar_OPEX_Drivers!$B$76:$I$76,0))*$F45</f>
        <v>0</v>
      </c>
      <c r="BK45" s="107">
        <f>INDEX(Auxiliar_OPEX_Drivers!$B$76:$I$84,MATCH($E45,Auxiliar_OPEX_Drivers!$B$76:$B$84,0),MATCH(YEAR(BK$2),Auxiliar_OPEX_Drivers!$B$76:$I$76,0))*$F45</f>
        <v>0</v>
      </c>
      <c r="BL45" s="107">
        <f>INDEX(Auxiliar_OPEX_Drivers!$B$76:$I$84,MATCH($E45,Auxiliar_OPEX_Drivers!$B$76:$B$84,0),MATCH(YEAR(BL$2),Auxiliar_OPEX_Drivers!$B$76:$I$76,0))*$F45</f>
        <v>0</v>
      </c>
      <c r="BM45" s="107">
        <f>INDEX(Auxiliar_OPEX_Drivers!$B$76:$I$84,MATCH($E45,Auxiliar_OPEX_Drivers!$B$76:$B$84,0),MATCH(YEAR(BM$2),Auxiliar_OPEX_Drivers!$B$76:$I$76,0))*$F45</f>
        <v>0</v>
      </c>
      <c r="BN45" s="107">
        <f>INDEX(Auxiliar_OPEX_Drivers!$B$76:$I$84,MATCH($E45,Auxiliar_OPEX_Drivers!$B$76:$B$84,0),MATCH(YEAR(BN$2),Auxiliar_OPEX_Drivers!$B$76:$I$76,0))*$F45</f>
        <v>0</v>
      </c>
      <c r="BO45" s="107">
        <f>INDEX(Auxiliar_OPEX_Drivers!$B$76:$I$84,MATCH($E45,Auxiliar_OPEX_Drivers!$B$76:$B$84,0),MATCH(YEAR(BO$2),Auxiliar_OPEX_Drivers!$B$76:$I$76,0))*$F45</f>
        <v>0</v>
      </c>
      <c r="BP45" s="107">
        <f>INDEX(Auxiliar_OPEX_Drivers!$B$76:$I$84,MATCH($E45,Auxiliar_OPEX_Drivers!$B$76:$B$84,0),MATCH(YEAR(BP$2),Auxiliar_OPEX_Drivers!$B$76:$I$76,0))*$F45</f>
        <v>0</v>
      </c>
      <c r="BQ45" s="107">
        <f>INDEX(Auxiliar_OPEX_Drivers!$B$76:$I$84,MATCH($E45,Auxiliar_OPEX_Drivers!$B$76:$B$84,0),MATCH(YEAR(BQ$2),Auxiliar_OPEX_Drivers!$B$76:$I$76,0))*$F45</f>
        <v>0</v>
      </c>
      <c r="BR45" s="107">
        <f>INDEX(Auxiliar_OPEX_Drivers!$B$76:$I$84,MATCH($E45,Auxiliar_OPEX_Drivers!$B$76:$B$84,0),MATCH(YEAR(BR$2),Auxiliar_OPEX_Drivers!$B$76:$I$76,0))*$F45</f>
        <v>0</v>
      </c>
      <c r="BS45" s="107">
        <f>INDEX(Auxiliar_OPEX_Drivers!$B$76:$I$84,MATCH($E45,Auxiliar_OPEX_Drivers!$B$76:$B$84,0),MATCH(YEAR(BS$2),Auxiliar_OPEX_Drivers!$B$76:$I$76,0))*$F45</f>
        <v>0</v>
      </c>
      <c r="BT45" s="107">
        <f>INDEX(Auxiliar_OPEX_Drivers!$B$76:$I$84,MATCH($E45,Auxiliar_OPEX_Drivers!$B$76:$B$84,0),MATCH(YEAR(BT$2),Auxiliar_OPEX_Drivers!$B$76:$I$76,0))*$F45</f>
        <v>0</v>
      </c>
      <c r="BU45" s="107">
        <f>INDEX(Auxiliar_OPEX_Drivers!$B$76:$I$84,MATCH($E45,Auxiliar_OPEX_Drivers!$B$76:$B$84,0),MATCH(YEAR(BU$2),Auxiliar_OPEX_Drivers!$B$76:$I$76,0))*$F45</f>
        <v>0</v>
      </c>
      <c r="BV45" s="107">
        <f>INDEX(Auxiliar_OPEX_Drivers!$B$76:$I$84,MATCH($E45,Auxiliar_OPEX_Drivers!$B$76:$B$84,0),MATCH(YEAR(BV$2),Auxiliar_OPEX_Drivers!$B$76:$I$76,0))*$F45</f>
        <v>0</v>
      </c>
      <c r="BW45" s="107">
        <f>INDEX(Auxiliar_OPEX_Drivers!$B$76:$I$84,MATCH($E45,Auxiliar_OPEX_Drivers!$B$76:$B$84,0),MATCH(YEAR(BW$2),Auxiliar_OPEX_Drivers!$B$76:$I$76,0))*$F45</f>
        <v>0</v>
      </c>
      <c r="BX45" s="107">
        <f>INDEX(Auxiliar_OPEX_Drivers!$B$76:$I$84,MATCH($E45,Auxiliar_OPEX_Drivers!$B$76:$B$84,0),MATCH(YEAR(BX$2),Auxiliar_OPEX_Drivers!$B$76:$I$76,0))*$F45</f>
        <v>0</v>
      </c>
      <c r="BY45" s="107">
        <f>INDEX(Auxiliar_OPEX_Drivers!$B$76:$I$84,MATCH($E45,Auxiliar_OPEX_Drivers!$B$76:$B$84,0),MATCH(YEAR(BY$2),Auxiliar_OPEX_Drivers!$B$76:$I$76,0))*$F45</f>
        <v>0</v>
      </c>
      <c r="BZ45" s="107">
        <f>INDEX(Auxiliar_OPEX_Drivers!$B$76:$I$84,MATCH($E45,Auxiliar_OPEX_Drivers!$B$76:$B$84,0),MATCH(YEAR(BZ$2),Auxiliar_OPEX_Drivers!$B$76:$I$76,0))*$F45</f>
        <v>0</v>
      </c>
      <c r="CA45" s="107">
        <f>INDEX(Auxiliar_OPEX_Drivers!$B$76:$I$84,MATCH($E45,Auxiliar_OPEX_Drivers!$B$76:$B$84,0),MATCH(YEAR(CA$2),Auxiliar_OPEX_Drivers!$B$76:$I$76,0))*$F45</f>
        <v>0</v>
      </c>
      <c r="CB45" s="107">
        <f>INDEX(Auxiliar_OPEX_Drivers!$B$76:$I$84,MATCH($E45,Auxiliar_OPEX_Drivers!$B$76:$B$84,0),MATCH(YEAR(CB$2),Auxiliar_OPEX_Drivers!$B$76:$I$76,0))*$F45</f>
        <v>0</v>
      </c>
      <c r="CC45" s="107">
        <f>INDEX(Auxiliar_OPEX_Drivers!$B$76:$I$84,MATCH($E45,Auxiliar_OPEX_Drivers!$B$76:$B$84,0),MATCH(YEAR(CC$2),Auxiliar_OPEX_Drivers!$B$76:$I$76,0))*$F45</f>
        <v>0</v>
      </c>
      <c r="CD45" s="107">
        <f>INDEX(Auxiliar_OPEX_Drivers!$B$76:$I$84,MATCH($E45,Auxiliar_OPEX_Drivers!$B$76:$B$84,0),MATCH(YEAR(CD$2),Auxiliar_OPEX_Drivers!$B$76:$I$76,0))*$F45</f>
        <v>0</v>
      </c>
      <c r="CE45" s="107">
        <f>INDEX(Auxiliar_OPEX_Drivers!$B$76:$I$84,MATCH($E45,Auxiliar_OPEX_Drivers!$B$76:$B$84,0),MATCH(YEAR(CE$2),Auxiliar_OPEX_Drivers!$B$76:$I$76,0))*$F45</f>
        <v>0</v>
      </c>
      <c r="CF45" s="107">
        <f>INDEX(Auxiliar_OPEX_Drivers!$B$76:$I$84,MATCH($E45,Auxiliar_OPEX_Drivers!$B$76:$B$84,0),MATCH(YEAR(CF$2),Auxiliar_OPEX_Drivers!$B$76:$I$76,0))*$F45</f>
        <v>0</v>
      </c>
      <c r="CG45" s="107">
        <f>INDEX(Auxiliar_OPEX_Drivers!$B$76:$I$84,MATCH($E45,Auxiliar_OPEX_Drivers!$B$76:$B$84,0),MATCH(YEAR(CG$2),Auxiliar_OPEX_Drivers!$B$76:$I$76,0))*$F45</f>
        <v>0</v>
      </c>
      <c r="CI45" s="51">
        <f>INDEX(Auxiliar_OPEX_CustosUnit!$A$1:$R$129,MATCH(Auxiliar_OPEX_P!$A45,Auxiliar_OPEX_CustosUnit!$A$1:$A$129,0),MATCH(CI$2,Auxiliar_OPEX_CustosUnit!$A$3:$Q$3,0))*(1-DRE_Auxiliar!$A$5)</f>
        <v>0</v>
      </c>
      <c r="CJ45" s="51">
        <f>INDEX(Auxiliar_OPEX_CustosUnit!$A$1:$R$129,MATCH(Auxiliar_OPEX_P!$A45,Auxiliar_OPEX_CustosUnit!$A$1:$A$129,0),MATCH(CJ$2,Auxiliar_OPEX_CustosUnit!$A$3:$Q$3,0))*(1-DRE_Auxiliar!$A$5)</f>
        <v>0</v>
      </c>
      <c r="CK45" s="51">
        <f>INDEX(Auxiliar_OPEX_CustosUnit!$A$1:$R$129,MATCH(Auxiliar_OPEX_P!$A45,Auxiliar_OPEX_CustosUnit!$A$1:$A$129,0),MATCH(CK$2,Auxiliar_OPEX_CustosUnit!$A$3:$Q$3,0))*(1-DRE_Auxiliar!$A$5)</f>
        <v>0</v>
      </c>
      <c r="CL45" s="51">
        <f>INDEX(Auxiliar_OPEX_CustosUnit!$A$1:$R$129,MATCH(Auxiliar_OPEX_P!$A45,Auxiliar_OPEX_CustosUnit!$A$1:$A$129,0),MATCH(CL$2,Auxiliar_OPEX_CustosUnit!$A$3:$Q$3,0))*(1-DRE_Auxiliar!$A$5)</f>
        <v>0</v>
      </c>
      <c r="CM45" s="51">
        <f>INDEX(Auxiliar_OPEX_CustosUnit!$A$1:$R$129,MATCH(Auxiliar_OPEX_P!$A45,Auxiliar_OPEX_CustosUnit!$A$1:$A$129,0),MATCH(CM$2,Auxiliar_OPEX_CustosUnit!$A$3:$Q$3,0))*(1-DRE_Auxiliar!$A$5)</f>
        <v>0</v>
      </c>
      <c r="CN45" s="51">
        <f>INDEX(Auxiliar_OPEX_CustosUnit!$A$1:$R$129,MATCH(Auxiliar_OPEX_P!$A45,Auxiliar_OPEX_CustosUnit!$A$1:$A$129,0),MATCH(CN$2,Auxiliar_OPEX_CustosUnit!$A$3:$Q$3,0))*(1-DRE_Auxiliar!$A$5)</f>
        <v>0</v>
      </c>
      <c r="CO45" s="51">
        <f>INDEX(Auxiliar_OPEX_CustosUnit!$A$1:$R$129,MATCH(Auxiliar_OPEX_P!$A45,Auxiliar_OPEX_CustosUnit!$A$1:$A$129,0),MATCH(CO$2,Auxiliar_OPEX_CustosUnit!$A$3:$Q$3,0))*(1-DRE_Auxiliar!$A$5)</f>
        <v>0</v>
      </c>
      <c r="CP45" s="51">
        <f>INDEX(Auxiliar_OPEX_CustosUnit!$A$1:$R$129,MATCH(Auxiliar_OPEX_P!$A45,Auxiliar_OPEX_CustosUnit!$A$1:$A$129,0),MATCH(CP$2,Auxiliar_OPEX_CustosUnit!$A$3:$Q$3,0))*(1-DRE_Auxiliar!$A$5)</f>
        <v>0</v>
      </c>
      <c r="CQ45" s="51">
        <f>INDEX(Auxiliar_OPEX_CustosUnit!$A$1:$R$129,MATCH(Auxiliar_OPEX_P!$A45,Auxiliar_OPEX_CustosUnit!$A$1:$A$129,0),MATCH(CQ$2,Auxiliar_OPEX_CustosUnit!$A$3:$Q$3,0))*(1-DRE_Auxiliar!$A$5)</f>
        <v>0</v>
      </c>
      <c r="CR45" s="51">
        <f>INDEX(Auxiliar_OPEX_CustosUnit!$A$1:$R$129,MATCH(Auxiliar_OPEX_P!$A45,Auxiliar_OPEX_CustosUnit!$A$1:$A$129,0),MATCH(CR$2,Auxiliar_OPEX_CustosUnit!$A$3:$Q$3,0))*(1-DRE_Auxiliar!$A$5)</f>
        <v>0</v>
      </c>
      <c r="CS45" s="51">
        <f>INDEX(Auxiliar_OPEX_CustosUnit!$A$1:$R$129,MATCH(Auxiliar_OPEX_P!$A45,Auxiliar_OPEX_CustosUnit!$A$1:$A$129,0),MATCH(CS$2,Auxiliar_OPEX_CustosUnit!$A$3:$Q$3,0))*(1-DRE_Auxiliar!$A$5)</f>
        <v>0</v>
      </c>
      <c r="CT45" s="51">
        <f>INDEX(Auxiliar_OPEX_CustosUnit!$A$1:$R$129,MATCH(Auxiliar_OPEX_P!$A45,Auxiliar_OPEX_CustosUnit!$A$1:$A$129,0),MATCH(CT$2,Auxiliar_OPEX_CustosUnit!$A$3:$Q$3,0))*(1-DRE_Auxiliar!$A$5)</f>
        <v>0</v>
      </c>
      <c r="CU45" s="53">
        <f t="shared" si="227"/>
        <v>0</v>
      </c>
      <c r="CV45" s="53">
        <f t="shared" si="228"/>
        <v>0</v>
      </c>
      <c r="CW45" s="53">
        <f t="shared" si="229"/>
        <v>0</v>
      </c>
      <c r="CX45" s="53">
        <f t="shared" si="230"/>
        <v>0</v>
      </c>
      <c r="CY45" s="53">
        <f t="shared" si="231"/>
        <v>0</v>
      </c>
      <c r="CZ45" s="53">
        <f t="shared" si="232"/>
        <v>0</v>
      </c>
      <c r="DA45" s="53">
        <f t="shared" si="233"/>
        <v>0</v>
      </c>
      <c r="DB45" s="53">
        <f t="shared" si="234"/>
        <v>0</v>
      </c>
      <c r="DC45" s="53">
        <f t="shared" si="235"/>
        <v>0</v>
      </c>
      <c r="DD45" s="53">
        <f t="shared" si="236"/>
        <v>0</v>
      </c>
      <c r="DE45" s="53">
        <f t="shared" si="237"/>
        <v>0</v>
      </c>
      <c r="DF45" s="53">
        <f t="shared" si="238"/>
        <v>0</v>
      </c>
      <c r="DG45" s="53">
        <f t="shared" si="239"/>
        <v>0</v>
      </c>
      <c r="DH45" s="53">
        <f t="shared" si="240"/>
        <v>0</v>
      </c>
      <c r="DI45" s="53">
        <f t="shared" si="241"/>
        <v>0</v>
      </c>
      <c r="DJ45" s="53">
        <f t="shared" si="242"/>
        <v>0</v>
      </c>
      <c r="DK45" s="53">
        <f t="shared" si="243"/>
        <v>0</v>
      </c>
      <c r="DL45" s="53">
        <f t="shared" si="244"/>
        <v>0</v>
      </c>
      <c r="DM45" s="53">
        <f t="shared" si="245"/>
        <v>0</v>
      </c>
      <c r="DN45" s="53">
        <f t="shared" si="246"/>
        <v>0</v>
      </c>
      <c r="DO45" s="53">
        <f t="shared" si="247"/>
        <v>0</v>
      </c>
      <c r="DP45" s="53">
        <f t="shared" si="248"/>
        <v>0</v>
      </c>
      <c r="DQ45" s="53">
        <f t="shared" si="249"/>
        <v>0</v>
      </c>
      <c r="DR45" s="53">
        <f t="shared" si="250"/>
        <v>0</v>
      </c>
      <c r="DS45" s="53">
        <f t="shared" si="251"/>
        <v>0</v>
      </c>
      <c r="DT45" s="53">
        <f t="shared" si="252"/>
        <v>0</v>
      </c>
      <c r="DU45" s="53">
        <f t="shared" si="253"/>
        <v>0</v>
      </c>
      <c r="DV45" s="53">
        <f t="shared" si="254"/>
        <v>0</v>
      </c>
      <c r="DW45" s="53">
        <f t="shared" si="255"/>
        <v>0</v>
      </c>
      <c r="DX45" s="53">
        <f t="shared" si="256"/>
        <v>0</v>
      </c>
      <c r="DY45" s="53">
        <f t="shared" si="257"/>
        <v>0</v>
      </c>
      <c r="DZ45" s="53">
        <f t="shared" si="258"/>
        <v>0</v>
      </c>
      <c r="EA45" s="53">
        <f t="shared" si="259"/>
        <v>0</v>
      </c>
      <c r="EB45" s="53">
        <f t="shared" si="260"/>
        <v>0</v>
      </c>
      <c r="EC45" s="53">
        <f t="shared" si="261"/>
        <v>0</v>
      </c>
      <c r="ED45" s="53">
        <f t="shared" si="262"/>
        <v>0</v>
      </c>
      <c r="EE45" s="53">
        <f t="shared" si="263"/>
        <v>0</v>
      </c>
      <c r="EF45" s="53">
        <f t="shared" si="264"/>
        <v>0</v>
      </c>
      <c r="EG45" s="53">
        <f t="shared" si="265"/>
        <v>0</v>
      </c>
      <c r="EH45" s="53">
        <f t="shared" si="266"/>
        <v>0</v>
      </c>
      <c r="EI45" s="53">
        <f t="shared" si="267"/>
        <v>0</v>
      </c>
      <c r="EJ45" s="53">
        <f t="shared" si="268"/>
        <v>0</v>
      </c>
      <c r="EK45" s="53">
        <f t="shared" si="269"/>
        <v>0</v>
      </c>
      <c r="EL45" s="53">
        <f t="shared" si="270"/>
        <v>0</v>
      </c>
      <c r="EM45" s="53">
        <f t="shared" si="271"/>
        <v>0</v>
      </c>
      <c r="EN45" s="53">
        <f t="shared" si="272"/>
        <v>0</v>
      </c>
      <c r="EO45" s="53">
        <f t="shared" si="273"/>
        <v>0</v>
      </c>
      <c r="EP45" s="53">
        <f t="shared" si="274"/>
        <v>0</v>
      </c>
      <c r="EQ45" s="53">
        <f t="shared" si="275"/>
        <v>0</v>
      </c>
      <c r="ER45" s="53">
        <f t="shared" si="276"/>
        <v>0</v>
      </c>
      <c r="ES45" s="53">
        <f t="shared" si="277"/>
        <v>0</v>
      </c>
      <c r="ET45" s="53">
        <f t="shared" si="278"/>
        <v>0</v>
      </c>
      <c r="EU45" s="53">
        <f t="shared" si="279"/>
        <v>0</v>
      </c>
      <c r="EV45" s="53">
        <f t="shared" si="280"/>
        <v>0</v>
      </c>
      <c r="EW45" s="53">
        <f t="shared" si="281"/>
        <v>0</v>
      </c>
      <c r="EX45" s="53">
        <f t="shared" si="282"/>
        <v>0</v>
      </c>
      <c r="EY45" s="53">
        <f t="shared" si="283"/>
        <v>0</v>
      </c>
      <c r="EZ45" s="53">
        <f t="shared" si="284"/>
        <v>0</v>
      </c>
      <c r="FA45" s="53">
        <f t="shared" si="285"/>
        <v>0</v>
      </c>
      <c r="FB45" s="53">
        <f t="shared" si="286"/>
        <v>0</v>
      </c>
      <c r="FC45" s="53">
        <f t="shared" si="287"/>
        <v>0</v>
      </c>
      <c r="FD45" s="53">
        <f t="shared" si="288"/>
        <v>0</v>
      </c>
      <c r="FE45" s="53">
        <f t="shared" si="289"/>
        <v>0</v>
      </c>
      <c r="FF45" s="53">
        <f t="shared" si="290"/>
        <v>0</v>
      </c>
      <c r="FG45" s="53">
        <f t="shared" si="291"/>
        <v>0</v>
      </c>
      <c r="FH45" s="53">
        <f t="shared" si="292"/>
        <v>0</v>
      </c>
      <c r="FI45" s="53">
        <f t="shared" si="293"/>
        <v>0</v>
      </c>
      <c r="FJ45" s="53">
        <f t="shared" si="294"/>
        <v>0</v>
      </c>
      <c r="FK45" s="53">
        <f t="shared" si="295"/>
        <v>0</v>
      </c>
      <c r="FL45" s="53">
        <f t="shared" si="296"/>
        <v>0</v>
      </c>
      <c r="FM45" s="53">
        <f t="shared" si="297"/>
        <v>0</v>
      </c>
      <c r="FN45" s="53">
        <f t="shared" si="298"/>
        <v>0</v>
      </c>
      <c r="FP45" s="51">
        <f t="shared" si="299"/>
        <v>0</v>
      </c>
      <c r="FQ45" s="51">
        <f t="shared" si="306"/>
        <v>0</v>
      </c>
      <c r="FR45" s="51">
        <f t="shared" si="307"/>
        <v>0</v>
      </c>
      <c r="FS45" s="51">
        <f t="shared" si="308"/>
        <v>0</v>
      </c>
      <c r="FT45" s="51">
        <f t="shared" si="309"/>
        <v>0</v>
      </c>
      <c r="FU45" s="51">
        <f t="shared" si="310"/>
        <v>0</v>
      </c>
      <c r="FV45" s="51">
        <f t="shared" si="311"/>
        <v>0</v>
      </c>
      <c r="FW45" s="51">
        <f t="shared" si="312"/>
        <v>0</v>
      </c>
      <c r="FX45" s="51">
        <f t="shared" si="313"/>
        <v>0</v>
      </c>
      <c r="FY45" s="51">
        <f t="shared" si="314"/>
        <v>0</v>
      </c>
      <c r="FZ45" s="51">
        <f t="shared" si="315"/>
        <v>0</v>
      </c>
      <c r="GA45" s="51">
        <f t="shared" si="316"/>
        <v>0</v>
      </c>
      <c r="GB45" s="51">
        <f t="shared" si="317"/>
        <v>0</v>
      </c>
      <c r="GC45" s="51">
        <f t="shared" si="318"/>
        <v>0</v>
      </c>
      <c r="GD45" s="51">
        <f t="shared" si="319"/>
        <v>0</v>
      </c>
      <c r="GE45" s="51">
        <f t="shared" si="320"/>
        <v>0</v>
      </c>
      <c r="GF45" s="51">
        <f t="shared" si="321"/>
        <v>0</v>
      </c>
      <c r="GG45" s="51">
        <f t="shared" si="322"/>
        <v>0</v>
      </c>
      <c r="GH45" s="51">
        <f t="shared" si="323"/>
        <v>0</v>
      </c>
      <c r="GI45" s="51">
        <f t="shared" si="324"/>
        <v>0</v>
      </c>
      <c r="GJ45" s="51">
        <f t="shared" si="325"/>
        <v>0</v>
      </c>
      <c r="GK45" s="51">
        <f t="shared" si="326"/>
        <v>0</v>
      </c>
      <c r="GL45" s="51">
        <f t="shared" si="327"/>
        <v>0</v>
      </c>
      <c r="GM45" s="51">
        <f t="shared" si="328"/>
        <v>0</v>
      </c>
      <c r="GN45" s="51">
        <f t="shared" si="329"/>
        <v>0</v>
      </c>
      <c r="GO45" s="51">
        <f t="shared" si="330"/>
        <v>0</v>
      </c>
      <c r="GP45" s="51">
        <f t="shared" si="331"/>
        <v>0</v>
      </c>
      <c r="GQ45" s="51">
        <f t="shared" si="332"/>
        <v>0</v>
      </c>
      <c r="GR45" s="51">
        <f t="shared" si="333"/>
        <v>0</v>
      </c>
      <c r="GS45" s="51">
        <f t="shared" si="334"/>
        <v>0</v>
      </c>
      <c r="GT45" s="51">
        <f t="shared" si="335"/>
        <v>0</v>
      </c>
      <c r="GU45" s="51">
        <f t="shared" si="336"/>
        <v>0</v>
      </c>
      <c r="GV45" s="51">
        <f t="shared" si="337"/>
        <v>0</v>
      </c>
      <c r="GW45" s="51">
        <f t="shared" si="338"/>
        <v>0</v>
      </c>
      <c r="GX45" s="51">
        <f t="shared" si="339"/>
        <v>0</v>
      </c>
      <c r="GY45" s="51">
        <f t="shared" si="340"/>
        <v>0</v>
      </c>
      <c r="GZ45" s="51">
        <f t="shared" si="341"/>
        <v>0</v>
      </c>
      <c r="HA45" s="51">
        <f t="shared" si="342"/>
        <v>0</v>
      </c>
      <c r="HB45" s="51">
        <f t="shared" si="343"/>
        <v>0</v>
      </c>
      <c r="HC45" s="51">
        <f t="shared" si="344"/>
        <v>0</v>
      </c>
      <c r="HD45" s="51">
        <f t="shared" si="345"/>
        <v>0</v>
      </c>
      <c r="HE45" s="51">
        <f t="shared" si="346"/>
        <v>0</v>
      </c>
      <c r="HF45" s="51">
        <f t="shared" si="347"/>
        <v>0</v>
      </c>
      <c r="HG45" s="51">
        <f t="shared" si="348"/>
        <v>0</v>
      </c>
      <c r="HH45" s="51">
        <f t="shared" si="349"/>
        <v>0</v>
      </c>
      <c r="HI45" s="51">
        <f t="shared" si="350"/>
        <v>0</v>
      </c>
      <c r="HJ45" s="51">
        <f t="shared" si="351"/>
        <v>0</v>
      </c>
      <c r="HK45" s="51">
        <f t="shared" si="352"/>
        <v>0</v>
      </c>
      <c r="HL45" s="51">
        <f t="shared" si="353"/>
        <v>0</v>
      </c>
      <c r="HM45" s="51">
        <f t="shared" si="354"/>
        <v>0</v>
      </c>
      <c r="HN45" s="51">
        <f t="shared" si="355"/>
        <v>0</v>
      </c>
      <c r="HO45" s="51">
        <f t="shared" si="356"/>
        <v>0</v>
      </c>
      <c r="HP45" s="51">
        <f t="shared" si="357"/>
        <v>0</v>
      </c>
      <c r="HQ45" s="51">
        <f t="shared" si="358"/>
        <v>0</v>
      </c>
      <c r="HR45" s="51">
        <f t="shared" si="359"/>
        <v>0</v>
      </c>
      <c r="HS45" s="51">
        <f t="shared" si="360"/>
        <v>0</v>
      </c>
      <c r="HT45" s="51">
        <f t="shared" si="361"/>
        <v>0</v>
      </c>
      <c r="HU45" s="51">
        <f t="shared" si="362"/>
        <v>0</v>
      </c>
      <c r="HV45" s="51">
        <f t="shared" si="363"/>
        <v>0</v>
      </c>
      <c r="HW45" s="51">
        <f t="shared" si="364"/>
        <v>0</v>
      </c>
      <c r="HX45" s="51">
        <f t="shared" si="365"/>
        <v>0</v>
      </c>
      <c r="HY45" s="51">
        <f t="shared" si="366"/>
        <v>0</v>
      </c>
      <c r="HZ45" s="51">
        <f t="shared" si="367"/>
        <v>0</v>
      </c>
      <c r="IA45" s="51">
        <f t="shared" si="368"/>
        <v>0</v>
      </c>
      <c r="IB45" s="51">
        <f t="shared" si="305"/>
        <v>0</v>
      </c>
      <c r="IC45" s="51">
        <f t="shared" si="369"/>
        <v>0</v>
      </c>
      <c r="ID45" s="51">
        <f t="shared" si="370"/>
        <v>0</v>
      </c>
      <c r="IE45" s="51">
        <f t="shared" si="371"/>
        <v>0</v>
      </c>
      <c r="IF45" s="51">
        <f t="shared" si="372"/>
        <v>0</v>
      </c>
      <c r="IG45" s="51">
        <f t="shared" si="373"/>
        <v>0</v>
      </c>
      <c r="IH45" s="51">
        <f t="shared" si="374"/>
        <v>0</v>
      </c>
      <c r="II45" s="51">
        <f t="shared" si="375"/>
        <v>0</v>
      </c>
      <c r="IJ45" s="51">
        <f t="shared" si="376"/>
        <v>0</v>
      </c>
      <c r="IK45" s="51">
        <f t="shared" si="377"/>
        <v>0</v>
      </c>
      <c r="IL45" s="51">
        <f t="shared" si="378"/>
        <v>0</v>
      </c>
      <c r="IM45" s="51">
        <f t="shared" si="379"/>
        <v>0</v>
      </c>
      <c r="IN45" s="51">
        <f t="shared" si="380"/>
        <v>0</v>
      </c>
      <c r="IO45" s="51">
        <f t="shared" si="381"/>
        <v>0</v>
      </c>
      <c r="IP45" s="51">
        <f t="shared" si="382"/>
        <v>0</v>
      </c>
      <c r="IQ45" s="51">
        <f t="shared" si="383"/>
        <v>0</v>
      </c>
      <c r="IS45" s="51">
        <f t="shared" si="300"/>
        <v>0</v>
      </c>
      <c r="IT45" s="51">
        <f t="shared" si="386"/>
        <v>0</v>
      </c>
      <c r="IU45" s="51">
        <f t="shared" si="386"/>
        <v>0</v>
      </c>
      <c r="IV45" s="51">
        <f t="shared" si="386"/>
        <v>0</v>
      </c>
      <c r="IW45" s="51">
        <f t="shared" si="386"/>
        <v>0</v>
      </c>
      <c r="IX45" s="51">
        <f t="shared" si="386"/>
        <v>0</v>
      </c>
      <c r="IZ45" s="111">
        <f t="shared" si="301"/>
        <v>0</v>
      </c>
      <c r="JA45" s="111">
        <f t="shared" si="5"/>
        <v>0</v>
      </c>
      <c r="JB45" s="111">
        <f t="shared" si="6"/>
        <v>0</v>
      </c>
      <c r="JC45" s="111">
        <f t="shared" si="7"/>
        <v>0</v>
      </c>
      <c r="JD45" s="111">
        <f t="shared" si="8"/>
        <v>0</v>
      </c>
      <c r="JE45" s="111">
        <f t="shared" si="9"/>
        <v>0</v>
      </c>
      <c r="JF45" s="111">
        <f t="shared" si="10"/>
        <v>0</v>
      </c>
      <c r="JG45" s="111">
        <f t="shared" si="11"/>
        <v>0</v>
      </c>
      <c r="JH45" s="111">
        <f t="shared" si="12"/>
        <v>0</v>
      </c>
      <c r="JI45" s="111">
        <f t="shared" si="13"/>
        <v>0</v>
      </c>
      <c r="JJ45" s="111">
        <f t="shared" si="14"/>
        <v>0</v>
      </c>
      <c r="JK45" s="111">
        <f t="shared" si="15"/>
        <v>0</v>
      </c>
      <c r="JL45" s="111">
        <f t="shared" si="16"/>
        <v>0</v>
      </c>
      <c r="JM45" s="111">
        <f t="shared" si="17"/>
        <v>0</v>
      </c>
      <c r="JN45" s="111">
        <f t="shared" si="18"/>
        <v>0</v>
      </c>
      <c r="JO45" s="111">
        <f t="shared" si="19"/>
        <v>0</v>
      </c>
      <c r="JP45" s="111">
        <f t="shared" si="20"/>
        <v>0</v>
      </c>
      <c r="JQ45" s="111">
        <f t="shared" si="21"/>
        <v>0</v>
      </c>
      <c r="JR45" s="111">
        <f t="shared" si="22"/>
        <v>0</v>
      </c>
      <c r="JS45" s="111">
        <f t="shared" si="23"/>
        <v>0</v>
      </c>
      <c r="JT45" s="111">
        <f t="shared" si="24"/>
        <v>0</v>
      </c>
      <c r="JU45" s="111">
        <f t="shared" si="25"/>
        <v>0</v>
      </c>
      <c r="JV45" s="111">
        <f t="shared" si="26"/>
        <v>0</v>
      </c>
      <c r="JW45" s="111">
        <f t="shared" si="27"/>
        <v>0</v>
      </c>
      <c r="JX45" s="111">
        <f t="shared" si="28"/>
        <v>0</v>
      </c>
      <c r="JY45" s="111">
        <f t="shared" si="29"/>
        <v>0</v>
      </c>
      <c r="JZ45" s="111">
        <f t="shared" si="30"/>
        <v>0</v>
      </c>
      <c r="KA45" s="111">
        <f t="shared" si="31"/>
        <v>0</v>
      </c>
      <c r="KB45" s="111">
        <f t="shared" si="32"/>
        <v>0</v>
      </c>
      <c r="KC45" s="111">
        <f t="shared" si="33"/>
        <v>0</v>
      </c>
      <c r="KD45" s="111">
        <f t="shared" si="34"/>
        <v>0</v>
      </c>
      <c r="KE45" s="111">
        <f t="shared" si="35"/>
        <v>0</v>
      </c>
      <c r="KF45" s="111">
        <f t="shared" si="36"/>
        <v>0</v>
      </c>
      <c r="KG45" s="111">
        <f t="shared" si="37"/>
        <v>0</v>
      </c>
      <c r="KH45" s="111">
        <f t="shared" si="38"/>
        <v>0</v>
      </c>
      <c r="KI45" s="111">
        <f t="shared" si="39"/>
        <v>0</v>
      </c>
      <c r="KJ45" s="111">
        <f t="shared" si="40"/>
        <v>0</v>
      </c>
      <c r="KK45" s="111">
        <f t="shared" si="41"/>
        <v>0</v>
      </c>
      <c r="KL45" s="111">
        <f t="shared" si="42"/>
        <v>0</v>
      </c>
      <c r="KM45" s="111">
        <f t="shared" si="43"/>
        <v>0</v>
      </c>
      <c r="KN45" s="111">
        <f t="shared" si="44"/>
        <v>0</v>
      </c>
      <c r="KO45" s="111">
        <f t="shared" si="45"/>
        <v>0</v>
      </c>
      <c r="KP45" s="111">
        <f t="shared" si="46"/>
        <v>0</v>
      </c>
      <c r="KQ45" s="111">
        <f t="shared" si="47"/>
        <v>0</v>
      </c>
      <c r="KR45" s="111">
        <f t="shared" si="48"/>
        <v>0</v>
      </c>
      <c r="KS45" s="111">
        <f t="shared" si="49"/>
        <v>0</v>
      </c>
      <c r="KT45" s="111">
        <f t="shared" si="50"/>
        <v>0</v>
      </c>
      <c r="KU45" s="111">
        <f t="shared" si="51"/>
        <v>0</v>
      </c>
      <c r="KV45" s="111">
        <f t="shared" si="52"/>
        <v>0</v>
      </c>
      <c r="KW45" s="111">
        <f t="shared" si="53"/>
        <v>0</v>
      </c>
      <c r="KX45" s="111">
        <f t="shared" si="54"/>
        <v>0</v>
      </c>
      <c r="KY45" s="111">
        <f t="shared" si="55"/>
        <v>0</v>
      </c>
      <c r="KZ45" s="111">
        <f t="shared" si="56"/>
        <v>0</v>
      </c>
      <c r="LA45" s="111">
        <f t="shared" si="57"/>
        <v>0</v>
      </c>
      <c r="LB45" s="111">
        <f t="shared" si="58"/>
        <v>0</v>
      </c>
      <c r="LC45" s="111">
        <f t="shared" si="59"/>
        <v>0</v>
      </c>
      <c r="LD45" s="111">
        <f t="shared" si="60"/>
        <v>0</v>
      </c>
      <c r="LE45" s="111">
        <f t="shared" si="61"/>
        <v>0</v>
      </c>
      <c r="LF45" s="111">
        <f t="shared" si="62"/>
        <v>0</v>
      </c>
      <c r="LG45" s="111">
        <f t="shared" si="63"/>
        <v>0</v>
      </c>
      <c r="LH45" s="111">
        <f t="shared" si="64"/>
        <v>0</v>
      </c>
      <c r="LI45" s="111">
        <f t="shared" si="65"/>
        <v>0</v>
      </c>
      <c r="LJ45" s="111">
        <f t="shared" si="66"/>
        <v>0</v>
      </c>
      <c r="LK45" s="111">
        <f t="shared" si="67"/>
        <v>0</v>
      </c>
      <c r="LL45" s="111">
        <f t="shared" si="68"/>
        <v>0</v>
      </c>
      <c r="LM45" s="111">
        <f t="shared" si="69"/>
        <v>0</v>
      </c>
      <c r="LN45" s="111">
        <f t="shared" si="70"/>
        <v>0</v>
      </c>
      <c r="LO45" s="111">
        <f t="shared" si="71"/>
        <v>0</v>
      </c>
      <c r="LP45" s="111">
        <f t="shared" si="72"/>
        <v>0</v>
      </c>
      <c r="LQ45" s="111">
        <f t="shared" si="73"/>
        <v>0</v>
      </c>
      <c r="LR45" s="111">
        <f t="shared" si="74"/>
        <v>0</v>
      </c>
      <c r="LS45" s="111">
        <f t="shared" si="75"/>
        <v>0</v>
      </c>
      <c r="LT45" s="111">
        <f t="shared" si="76"/>
        <v>0</v>
      </c>
      <c r="LU45" s="111">
        <f t="shared" si="77"/>
        <v>0</v>
      </c>
      <c r="LV45" s="111">
        <f t="shared" si="78"/>
        <v>0</v>
      </c>
      <c r="LW45" s="111">
        <f t="shared" si="79"/>
        <v>0</v>
      </c>
      <c r="LX45" s="111">
        <f t="shared" si="80"/>
        <v>0</v>
      </c>
      <c r="LY45" s="111">
        <f t="shared" si="81"/>
        <v>0</v>
      </c>
      <c r="LZ45" s="111">
        <f t="shared" si="82"/>
        <v>0</v>
      </c>
      <c r="MA45" s="111">
        <f t="shared" si="83"/>
        <v>0</v>
      </c>
      <c r="MD45" s="111"/>
      <c r="ME45" s="111">
        <f t="shared" si="302"/>
        <v>0</v>
      </c>
      <c r="MF45" s="111">
        <f t="shared" si="84"/>
        <v>0</v>
      </c>
      <c r="MG45" s="111">
        <f t="shared" si="85"/>
        <v>0</v>
      </c>
      <c r="MH45" s="111">
        <f t="shared" si="86"/>
        <v>0</v>
      </c>
      <c r="MI45" s="111">
        <f t="shared" si="87"/>
        <v>0</v>
      </c>
      <c r="MJ45" s="111">
        <f t="shared" si="88"/>
        <v>0</v>
      </c>
      <c r="MK45" s="111">
        <f t="shared" si="89"/>
        <v>0</v>
      </c>
      <c r="ML45" s="111">
        <f t="shared" si="90"/>
        <v>0</v>
      </c>
      <c r="MM45" s="111">
        <f t="shared" si="91"/>
        <v>0</v>
      </c>
      <c r="MN45" s="111">
        <f t="shared" si="92"/>
        <v>0</v>
      </c>
      <c r="MO45" s="111">
        <f t="shared" si="93"/>
        <v>0</v>
      </c>
      <c r="MP45" s="111">
        <f t="shared" si="94"/>
        <v>0</v>
      </c>
      <c r="MQ45" s="111">
        <f t="shared" si="95"/>
        <v>0</v>
      </c>
      <c r="MR45" s="111">
        <f t="shared" si="96"/>
        <v>0</v>
      </c>
      <c r="MS45" s="111">
        <f t="shared" si="97"/>
        <v>0</v>
      </c>
      <c r="MT45" s="111">
        <f t="shared" si="98"/>
        <v>0</v>
      </c>
      <c r="MU45" s="111">
        <f t="shared" si="99"/>
        <v>0</v>
      </c>
      <c r="MV45" s="111">
        <f t="shared" si="100"/>
        <v>0</v>
      </c>
      <c r="MW45" s="111">
        <f t="shared" si="101"/>
        <v>0</v>
      </c>
      <c r="MX45" s="111">
        <f t="shared" si="102"/>
        <v>0</v>
      </c>
      <c r="MY45" s="111">
        <f t="shared" si="103"/>
        <v>0</v>
      </c>
      <c r="MZ45" s="111">
        <f t="shared" si="104"/>
        <v>0</v>
      </c>
      <c r="NA45" s="111">
        <f t="shared" si="105"/>
        <v>0</v>
      </c>
      <c r="NB45" s="111">
        <f t="shared" si="106"/>
        <v>0</v>
      </c>
      <c r="NC45" s="111">
        <f t="shared" si="107"/>
        <v>0</v>
      </c>
      <c r="ND45" s="111">
        <f t="shared" si="108"/>
        <v>0</v>
      </c>
      <c r="NE45" s="111">
        <f t="shared" si="109"/>
        <v>0</v>
      </c>
      <c r="NF45" s="111">
        <f t="shared" si="110"/>
        <v>0</v>
      </c>
      <c r="NG45" s="111">
        <f t="shared" si="111"/>
        <v>0</v>
      </c>
      <c r="NH45" s="111">
        <f t="shared" si="112"/>
        <v>0</v>
      </c>
      <c r="NI45" s="111">
        <f t="shared" si="113"/>
        <v>0</v>
      </c>
      <c r="NJ45" s="111">
        <f t="shared" si="114"/>
        <v>0</v>
      </c>
      <c r="NK45" s="111">
        <f t="shared" si="115"/>
        <v>0</v>
      </c>
      <c r="NL45" s="111">
        <f t="shared" si="116"/>
        <v>0</v>
      </c>
      <c r="NM45" s="111">
        <f t="shared" si="117"/>
        <v>0</v>
      </c>
      <c r="NN45" s="111">
        <f t="shared" si="118"/>
        <v>0</v>
      </c>
      <c r="NO45" s="111">
        <f t="shared" si="119"/>
        <v>0</v>
      </c>
      <c r="NP45" s="111">
        <f t="shared" si="120"/>
        <v>0</v>
      </c>
      <c r="NQ45" s="111">
        <f t="shared" si="121"/>
        <v>0</v>
      </c>
      <c r="NR45" s="111">
        <f t="shared" si="122"/>
        <v>0</v>
      </c>
      <c r="NS45" s="111">
        <f t="shared" si="123"/>
        <v>0</v>
      </c>
      <c r="NT45" s="111">
        <f t="shared" si="124"/>
        <v>0</v>
      </c>
      <c r="NU45" s="111">
        <f t="shared" si="125"/>
        <v>0</v>
      </c>
      <c r="NV45" s="111">
        <f t="shared" si="126"/>
        <v>0</v>
      </c>
      <c r="NW45" s="111">
        <f t="shared" si="127"/>
        <v>0</v>
      </c>
      <c r="NX45" s="111">
        <f t="shared" si="128"/>
        <v>0</v>
      </c>
      <c r="NY45" s="111">
        <f t="shared" si="129"/>
        <v>0</v>
      </c>
      <c r="NZ45" s="111">
        <f t="shared" si="130"/>
        <v>0</v>
      </c>
      <c r="OA45" s="111">
        <f t="shared" si="131"/>
        <v>0</v>
      </c>
      <c r="OB45" s="111">
        <f t="shared" si="132"/>
        <v>0</v>
      </c>
      <c r="OC45" s="111">
        <f t="shared" si="133"/>
        <v>0</v>
      </c>
      <c r="OD45" s="111">
        <f t="shared" si="134"/>
        <v>0</v>
      </c>
      <c r="OE45" s="111">
        <f t="shared" si="135"/>
        <v>0</v>
      </c>
      <c r="OF45" s="111">
        <f t="shared" si="136"/>
        <v>0</v>
      </c>
      <c r="OG45" s="111">
        <f t="shared" si="137"/>
        <v>0</v>
      </c>
      <c r="OH45" s="111">
        <f t="shared" si="138"/>
        <v>0</v>
      </c>
      <c r="OI45" s="111">
        <f t="shared" si="139"/>
        <v>0</v>
      </c>
      <c r="OJ45" s="111">
        <f t="shared" si="140"/>
        <v>0</v>
      </c>
      <c r="OK45" s="111">
        <f t="shared" si="141"/>
        <v>0</v>
      </c>
      <c r="OL45" s="111">
        <f t="shared" si="142"/>
        <v>0</v>
      </c>
      <c r="OM45" s="111">
        <f t="shared" si="143"/>
        <v>0</v>
      </c>
      <c r="ON45" s="111">
        <f t="shared" si="144"/>
        <v>0</v>
      </c>
      <c r="OO45" s="111">
        <f t="shared" si="145"/>
        <v>0</v>
      </c>
      <c r="OP45" s="111">
        <f t="shared" si="146"/>
        <v>0</v>
      </c>
      <c r="OQ45" s="111">
        <f t="shared" si="147"/>
        <v>0</v>
      </c>
      <c r="OR45" s="111">
        <f t="shared" si="148"/>
        <v>0</v>
      </c>
      <c r="OS45" s="111">
        <f t="shared" si="149"/>
        <v>0</v>
      </c>
      <c r="OT45" s="111">
        <f t="shared" si="150"/>
        <v>0</v>
      </c>
      <c r="OU45" s="111">
        <f t="shared" si="151"/>
        <v>0</v>
      </c>
      <c r="OV45" s="111">
        <f t="shared" si="152"/>
        <v>0</v>
      </c>
      <c r="OW45" s="111">
        <f t="shared" si="153"/>
        <v>0</v>
      </c>
      <c r="OX45" s="111">
        <f t="shared" si="154"/>
        <v>0</v>
      </c>
      <c r="OY45" s="111"/>
      <c r="PA45" s="51">
        <f t="shared" si="303"/>
        <v>0</v>
      </c>
      <c r="PB45" s="51">
        <f t="shared" si="155"/>
        <v>0</v>
      </c>
      <c r="PC45" s="51">
        <f t="shared" si="156"/>
        <v>0</v>
      </c>
      <c r="PD45" s="51">
        <f t="shared" si="157"/>
        <v>0</v>
      </c>
      <c r="PE45" s="51">
        <f t="shared" si="158"/>
        <v>0</v>
      </c>
      <c r="PF45" s="51">
        <f t="shared" si="159"/>
        <v>0</v>
      </c>
      <c r="PG45" s="51">
        <f t="shared" si="160"/>
        <v>0</v>
      </c>
      <c r="PH45" s="51">
        <f t="shared" si="161"/>
        <v>0</v>
      </c>
      <c r="PI45" s="51">
        <f t="shared" si="162"/>
        <v>0</v>
      </c>
      <c r="PJ45" s="51">
        <f t="shared" si="163"/>
        <v>0</v>
      </c>
      <c r="PK45" s="51">
        <f t="shared" si="164"/>
        <v>0</v>
      </c>
      <c r="PL45" s="51">
        <f t="shared" si="165"/>
        <v>0</v>
      </c>
      <c r="PM45" s="51">
        <f t="shared" si="166"/>
        <v>0</v>
      </c>
      <c r="PN45" s="51">
        <f t="shared" si="167"/>
        <v>0</v>
      </c>
      <c r="PO45" s="51">
        <f t="shared" si="168"/>
        <v>0</v>
      </c>
      <c r="PP45" s="51">
        <f t="shared" si="169"/>
        <v>0</v>
      </c>
      <c r="PQ45" s="51">
        <f t="shared" si="170"/>
        <v>0</v>
      </c>
      <c r="PR45" s="51">
        <f t="shared" si="171"/>
        <v>0</v>
      </c>
      <c r="PS45" s="51">
        <f t="shared" si="172"/>
        <v>0</v>
      </c>
      <c r="PT45" s="51">
        <f t="shared" si="173"/>
        <v>0</v>
      </c>
      <c r="PU45" s="51">
        <f t="shared" si="174"/>
        <v>0</v>
      </c>
      <c r="PV45" s="51">
        <f t="shared" si="175"/>
        <v>0</v>
      </c>
      <c r="PW45" s="51">
        <f t="shared" si="176"/>
        <v>0</v>
      </c>
      <c r="PX45" s="51">
        <f t="shared" si="177"/>
        <v>0</v>
      </c>
      <c r="PY45" s="51">
        <f t="shared" si="178"/>
        <v>0</v>
      </c>
      <c r="PZ45" s="51">
        <f t="shared" si="179"/>
        <v>0</v>
      </c>
      <c r="QA45" s="51">
        <f t="shared" si="180"/>
        <v>0</v>
      </c>
      <c r="QB45" s="51">
        <f t="shared" si="181"/>
        <v>0</v>
      </c>
      <c r="QC45" s="51">
        <f t="shared" si="182"/>
        <v>0</v>
      </c>
      <c r="QD45" s="51">
        <f t="shared" si="183"/>
        <v>0</v>
      </c>
      <c r="QE45" s="51">
        <f t="shared" si="184"/>
        <v>0</v>
      </c>
      <c r="QF45" s="51">
        <f t="shared" si="185"/>
        <v>0</v>
      </c>
      <c r="QG45" s="51">
        <f t="shared" si="186"/>
        <v>0</v>
      </c>
      <c r="QH45" s="51">
        <f t="shared" si="187"/>
        <v>0</v>
      </c>
      <c r="QI45" s="51">
        <f t="shared" si="188"/>
        <v>0</v>
      </c>
      <c r="QJ45" s="51">
        <f t="shared" si="189"/>
        <v>0</v>
      </c>
      <c r="QK45" s="51">
        <f t="shared" si="190"/>
        <v>0</v>
      </c>
      <c r="QL45" s="51">
        <f t="shared" si="191"/>
        <v>0</v>
      </c>
      <c r="QM45" s="51">
        <f t="shared" si="192"/>
        <v>0</v>
      </c>
      <c r="QN45" s="51">
        <f t="shared" si="193"/>
        <v>0</v>
      </c>
      <c r="QO45" s="51">
        <f t="shared" si="194"/>
        <v>0</v>
      </c>
      <c r="QP45" s="51">
        <f t="shared" si="195"/>
        <v>0</v>
      </c>
      <c r="QQ45" s="51">
        <f t="shared" si="196"/>
        <v>0</v>
      </c>
      <c r="QR45" s="51">
        <f t="shared" si="197"/>
        <v>0</v>
      </c>
      <c r="QS45" s="51">
        <f t="shared" si="198"/>
        <v>0</v>
      </c>
      <c r="QT45" s="51">
        <f t="shared" si="199"/>
        <v>0</v>
      </c>
      <c r="QU45" s="51">
        <f t="shared" si="200"/>
        <v>0</v>
      </c>
      <c r="QV45" s="51">
        <f t="shared" si="201"/>
        <v>0</v>
      </c>
      <c r="QW45" s="51">
        <f t="shared" si="202"/>
        <v>0</v>
      </c>
      <c r="QX45" s="51">
        <f t="shared" si="203"/>
        <v>0</v>
      </c>
      <c r="QY45" s="51">
        <f t="shared" si="204"/>
        <v>0</v>
      </c>
      <c r="QZ45" s="51">
        <f t="shared" si="205"/>
        <v>0</v>
      </c>
      <c r="RA45" s="51">
        <f t="shared" si="206"/>
        <v>0</v>
      </c>
      <c r="RB45" s="51">
        <f t="shared" si="207"/>
        <v>0</v>
      </c>
      <c r="RC45" s="51">
        <f t="shared" si="208"/>
        <v>0</v>
      </c>
      <c r="RD45" s="51">
        <f t="shared" si="209"/>
        <v>0</v>
      </c>
      <c r="RE45" s="51">
        <f t="shared" si="210"/>
        <v>0</v>
      </c>
      <c r="RF45" s="51">
        <f t="shared" si="211"/>
        <v>0</v>
      </c>
      <c r="RG45" s="51">
        <f t="shared" si="212"/>
        <v>0</v>
      </c>
      <c r="RH45" s="51">
        <f t="shared" si="213"/>
        <v>0</v>
      </c>
      <c r="RI45" s="51">
        <f t="shared" si="214"/>
        <v>0</v>
      </c>
      <c r="RJ45" s="51">
        <f t="shared" si="215"/>
        <v>0</v>
      </c>
      <c r="RK45" s="51">
        <f t="shared" si="216"/>
        <v>0</v>
      </c>
      <c r="RL45" s="51">
        <f t="shared" si="217"/>
        <v>0</v>
      </c>
      <c r="RM45" s="51">
        <f t="shared" si="218"/>
        <v>0</v>
      </c>
      <c r="RN45" s="51">
        <f t="shared" si="219"/>
        <v>0</v>
      </c>
      <c r="RO45" s="51">
        <f t="shared" si="220"/>
        <v>0</v>
      </c>
      <c r="RP45" s="51">
        <f t="shared" si="221"/>
        <v>0</v>
      </c>
      <c r="RQ45" s="51">
        <f t="shared" si="222"/>
        <v>0</v>
      </c>
      <c r="RR45" s="51">
        <f t="shared" si="223"/>
        <v>0</v>
      </c>
      <c r="RS45" s="51">
        <f t="shared" si="224"/>
        <v>0</v>
      </c>
      <c r="RT45" s="51">
        <f t="shared" si="225"/>
        <v>0</v>
      </c>
      <c r="RU45" s="51"/>
      <c r="RV45" s="51">
        <f t="shared" si="385"/>
        <v>0</v>
      </c>
      <c r="RW45" s="51">
        <f t="shared" si="385"/>
        <v>0</v>
      </c>
      <c r="RX45" s="51">
        <f t="shared" si="385"/>
        <v>0</v>
      </c>
      <c r="RY45" s="51">
        <f t="shared" si="385"/>
        <v>0</v>
      </c>
      <c r="RZ45" s="51">
        <f t="shared" si="385"/>
        <v>0</v>
      </c>
      <c r="SA45" s="51">
        <f t="shared" si="385"/>
        <v>0</v>
      </c>
    </row>
    <row r="46" spans="1:495" x14ac:dyDescent="0.3">
      <c r="A46" s="1">
        <v>400100</v>
      </c>
      <c r="B46" s="1" t="s">
        <v>218</v>
      </c>
      <c r="C46" s="1" t="s">
        <v>138</v>
      </c>
      <c r="D46" s="44">
        <v>0</v>
      </c>
      <c r="E46" s="1" t="s">
        <v>318</v>
      </c>
      <c r="F46" s="107">
        <f>VLOOKUP(A46,Auxiliar_OPEX_CustosUnit!$A$4:$E$129,COLUMN(Auxiliar_OPEX_CustosUnit!$E$3),0)</f>
        <v>6</v>
      </c>
      <c r="G46" s="107">
        <f>INDEX(Auxiliar_OPEX_Drivers!$B$76:$I$84,MATCH($E46,Auxiliar_OPEX_Drivers!$B$76:$B$84,0),MATCH(YEAR(G$2),Auxiliar_OPEX_Drivers!$B$76:$I$76,0))*$F46</f>
        <v>6</v>
      </c>
      <c r="H46" s="107">
        <f>INDEX(Auxiliar_OPEX_Drivers!$B$76:$I$84,MATCH($E46,Auxiliar_OPEX_Drivers!$B$76:$B$84,0),MATCH(YEAR(H$2),Auxiliar_OPEX_Drivers!$B$76:$I$76,0))*$F46</f>
        <v>6</v>
      </c>
      <c r="I46" s="107">
        <f>INDEX(Auxiliar_OPEX_Drivers!$B$76:$I$84,MATCH($E46,Auxiliar_OPEX_Drivers!$B$76:$B$84,0),MATCH(YEAR(I$2),Auxiliar_OPEX_Drivers!$B$76:$I$76,0))*$F46</f>
        <v>6</v>
      </c>
      <c r="J46" s="107">
        <f>INDEX(Auxiliar_OPEX_Drivers!$B$76:$I$84,MATCH($E46,Auxiliar_OPEX_Drivers!$B$76:$B$84,0),MATCH(YEAR(J$2),Auxiliar_OPEX_Drivers!$B$76:$I$76,0))*$F46</f>
        <v>6</v>
      </c>
      <c r="K46" s="107">
        <f>INDEX(Auxiliar_OPEX_Drivers!$B$76:$I$84,MATCH($E46,Auxiliar_OPEX_Drivers!$B$76:$B$84,0),MATCH(YEAR(K$2),Auxiliar_OPEX_Drivers!$B$76:$I$76,0))*$F46</f>
        <v>6</v>
      </c>
      <c r="L46" s="107">
        <f>INDEX(Auxiliar_OPEX_Drivers!$B$76:$I$84,MATCH($E46,Auxiliar_OPEX_Drivers!$B$76:$B$84,0),MATCH(YEAR(L$2),Auxiliar_OPEX_Drivers!$B$76:$I$76,0))*$F46</f>
        <v>6</v>
      </c>
      <c r="M46" s="107">
        <f>INDEX(Auxiliar_OPEX_Drivers!$B$76:$I$84,MATCH($E46,Auxiliar_OPEX_Drivers!$B$76:$B$84,0),MATCH(YEAR(M$2),Auxiliar_OPEX_Drivers!$B$76:$I$76,0))*$F46</f>
        <v>6</v>
      </c>
      <c r="N46" s="107">
        <f>INDEX(Auxiliar_OPEX_Drivers!$B$76:$I$84,MATCH($E46,Auxiliar_OPEX_Drivers!$B$76:$B$84,0),MATCH(YEAR(N$2),Auxiliar_OPEX_Drivers!$B$76:$I$76,0))*$F46</f>
        <v>5.97314170067399</v>
      </c>
      <c r="O46" s="107">
        <f>INDEX(Auxiliar_OPEX_Drivers!$B$76:$I$84,MATCH($E46,Auxiliar_OPEX_Drivers!$B$76:$B$84,0),MATCH(YEAR(O$2),Auxiliar_OPEX_Drivers!$B$76:$I$76,0))*$F46</f>
        <v>5.97314170067399</v>
      </c>
      <c r="P46" s="107">
        <f>INDEX(Auxiliar_OPEX_Drivers!$B$76:$I$84,MATCH($E46,Auxiliar_OPEX_Drivers!$B$76:$B$84,0),MATCH(YEAR(P$2),Auxiliar_OPEX_Drivers!$B$76:$I$76,0))*$F46</f>
        <v>5.97314170067399</v>
      </c>
      <c r="Q46" s="107">
        <f>INDEX(Auxiliar_OPEX_Drivers!$B$76:$I$84,MATCH($E46,Auxiliar_OPEX_Drivers!$B$76:$B$84,0),MATCH(YEAR(Q$2),Auxiliar_OPEX_Drivers!$B$76:$I$76,0))*$F46</f>
        <v>5.97314170067399</v>
      </c>
      <c r="R46" s="107">
        <f>INDEX(Auxiliar_OPEX_Drivers!$B$76:$I$84,MATCH($E46,Auxiliar_OPEX_Drivers!$B$76:$B$84,0),MATCH(YEAR(R$2),Auxiliar_OPEX_Drivers!$B$76:$I$76,0))*$F46</f>
        <v>5.97314170067399</v>
      </c>
      <c r="S46" s="107">
        <f>INDEX(Auxiliar_OPEX_Drivers!$B$76:$I$84,MATCH($E46,Auxiliar_OPEX_Drivers!$B$76:$B$84,0),MATCH(YEAR(S$2),Auxiliar_OPEX_Drivers!$B$76:$I$76,0))*$F46</f>
        <v>5.97314170067399</v>
      </c>
      <c r="T46" s="107">
        <f>INDEX(Auxiliar_OPEX_Drivers!$B$76:$I$84,MATCH($E46,Auxiliar_OPEX_Drivers!$B$76:$B$84,0),MATCH(YEAR(T$2),Auxiliar_OPEX_Drivers!$B$76:$I$76,0))*$F46</f>
        <v>5.97314170067399</v>
      </c>
      <c r="U46" s="107">
        <f>INDEX(Auxiliar_OPEX_Drivers!$B$76:$I$84,MATCH($E46,Auxiliar_OPEX_Drivers!$B$76:$B$84,0),MATCH(YEAR(U$2),Auxiliar_OPEX_Drivers!$B$76:$I$76,0))*$F46</f>
        <v>5.97314170067399</v>
      </c>
      <c r="V46" s="107">
        <f>INDEX(Auxiliar_OPEX_Drivers!$B$76:$I$84,MATCH($E46,Auxiliar_OPEX_Drivers!$B$76:$B$84,0),MATCH(YEAR(V$2),Auxiliar_OPEX_Drivers!$B$76:$I$76,0))*$F46</f>
        <v>5.97314170067399</v>
      </c>
      <c r="W46" s="107">
        <f>INDEX(Auxiliar_OPEX_Drivers!$B$76:$I$84,MATCH($E46,Auxiliar_OPEX_Drivers!$B$76:$B$84,0),MATCH(YEAR(W$2),Auxiliar_OPEX_Drivers!$B$76:$I$76,0))*$F46</f>
        <v>5.97314170067399</v>
      </c>
      <c r="X46" s="107">
        <f>INDEX(Auxiliar_OPEX_Drivers!$B$76:$I$84,MATCH($E46,Auxiliar_OPEX_Drivers!$B$76:$B$84,0),MATCH(YEAR(X$2),Auxiliar_OPEX_Drivers!$B$76:$I$76,0))*$F46</f>
        <v>5.97314170067399</v>
      </c>
      <c r="Y46" s="107">
        <f>INDEX(Auxiliar_OPEX_Drivers!$B$76:$I$84,MATCH($E46,Auxiliar_OPEX_Drivers!$B$76:$B$84,0),MATCH(YEAR(Y$2),Auxiliar_OPEX_Drivers!$B$76:$I$76,0))*$F46</f>
        <v>5.97314170067399</v>
      </c>
      <c r="Z46" s="107">
        <f>INDEX(Auxiliar_OPEX_Drivers!$B$76:$I$84,MATCH($E46,Auxiliar_OPEX_Drivers!$B$76:$B$84,0),MATCH(YEAR(Z$2),Auxiliar_OPEX_Drivers!$B$76:$I$76,0))*$F46</f>
        <v>6.8407930424184169</v>
      </c>
      <c r="AA46" s="107">
        <f>INDEX(Auxiliar_OPEX_Drivers!$B$76:$I$84,MATCH($E46,Auxiliar_OPEX_Drivers!$B$76:$B$84,0),MATCH(YEAR(AA$2),Auxiliar_OPEX_Drivers!$B$76:$I$76,0))*$F46</f>
        <v>6.8407930424184169</v>
      </c>
      <c r="AB46" s="107">
        <f>INDEX(Auxiliar_OPEX_Drivers!$B$76:$I$84,MATCH($E46,Auxiliar_OPEX_Drivers!$B$76:$B$84,0),MATCH(YEAR(AB$2),Auxiliar_OPEX_Drivers!$B$76:$I$76,0))*$F46</f>
        <v>6.8407930424184169</v>
      </c>
      <c r="AC46" s="107">
        <f>INDEX(Auxiliar_OPEX_Drivers!$B$76:$I$84,MATCH($E46,Auxiliar_OPEX_Drivers!$B$76:$B$84,0),MATCH(YEAR(AC$2),Auxiliar_OPEX_Drivers!$B$76:$I$76,0))*$F46</f>
        <v>6.8407930424184169</v>
      </c>
      <c r="AD46" s="107">
        <f>INDEX(Auxiliar_OPEX_Drivers!$B$76:$I$84,MATCH($E46,Auxiliar_OPEX_Drivers!$B$76:$B$84,0),MATCH(YEAR(AD$2),Auxiliar_OPEX_Drivers!$B$76:$I$76,0))*$F46</f>
        <v>6.8407930424184169</v>
      </c>
      <c r="AE46" s="107">
        <f>INDEX(Auxiliar_OPEX_Drivers!$B$76:$I$84,MATCH($E46,Auxiliar_OPEX_Drivers!$B$76:$B$84,0),MATCH(YEAR(AE$2),Auxiliar_OPEX_Drivers!$B$76:$I$76,0))*$F46</f>
        <v>6.8407930424184169</v>
      </c>
      <c r="AF46" s="107">
        <f>INDEX(Auxiliar_OPEX_Drivers!$B$76:$I$84,MATCH($E46,Auxiliar_OPEX_Drivers!$B$76:$B$84,0),MATCH(YEAR(AF$2),Auxiliar_OPEX_Drivers!$B$76:$I$76,0))*$F46</f>
        <v>6.8407930424184169</v>
      </c>
      <c r="AG46" s="107">
        <f>INDEX(Auxiliar_OPEX_Drivers!$B$76:$I$84,MATCH($E46,Auxiliar_OPEX_Drivers!$B$76:$B$84,0),MATCH(YEAR(AG$2),Auxiliar_OPEX_Drivers!$B$76:$I$76,0))*$F46</f>
        <v>6.8407930424184169</v>
      </c>
      <c r="AH46" s="107">
        <f>INDEX(Auxiliar_OPEX_Drivers!$B$76:$I$84,MATCH($E46,Auxiliar_OPEX_Drivers!$B$76:$B$84,0),MATCH(YEAR(AH$2),Auxiliar_OPEX_Drivers!$B$76:$I$76,0))*$F46</f>
        <v>6.8407930424184169</v>
      </c>
      <c r="AI46" s="107">
        <f>INDEX(Auxiliar_OPEX_Drivers!$B$76:$I$84,MATCH($E46,Auxiliar_OPEX_Drivers!$B$76:$B$84,0),MATCH(YEAR(AI$2),Auxiliar_OPEX_Drivers!$B$76:$I$76,0))*$F46</f>
        <v>6.8407930424184169</v>
      </c>
      <c r="AJ46" s="107">
        <f>INDEX(Auxiliar_OPEX_Drivers!$B$76:$I$84,MATCH($E46,Auxiliar_OPEX_Drivers!$B$76:$B$84,0),MATCH(YEAR(AJ$2),Auxiliar_OPEX_Drivers!$B$76:$I$76,0))*$F46</f>
        <v>6.8407930424184169</v>
      </c>
      <c r="AK46" s="107">
        <f>INDEX(Auxiliar_OPEX_Drivers!$B$76:$I$84,MATCH($E46,Auxiliar_OPEX_Drivers!$B$76:$B$84,0),MATCH(YEAR(AK$2),Auxiliar_OPEX_Drivers!$B$76:$I$76,0))*$F46</f>
        <v>6.8407930424184169</v>
      </c>
      <c r="AL46" s="107">
        <f>INDEX(Auxiliar_OPEX_Drivers!$B$76:$I$84,MATCH($E46,Auxiliar_OPEX_Drivers!$B$76:$B$84,0),MATCH(YEAR(AL$2),Auxiliar_OPEX_Drivers!$B$76:$I$76,0))*$F46</f>
        <v>6.9813434993528887</v>
      </c>
      <c r="AM46" s="107">
        <f>INDEX(Auxiliar_OPEX_Drivers!$B$76:$I$84,MATCH($E46,Auxiliar_OPEX_Drivers!$B$76:$B$84,0),MATCH(YEAR(AM$2),Auxiliar_OPEX_Drivers!$B$76:$I$76,0))*$F46</f>
        <v>6.9813434993528887</v>
      </c>
      <c r="AN46" s="107">
        <f>INDEX(Auxiliar_OPEX_Drivers!$B$76:$I$84,MATCH($E46,Auxiliar_OPEX_Drivers!$B$76:$B$84,0),MATCH(YEAR(AN$2),Auxiliar_OPEX_Drivers!$B$76:$I$76,0))*$F46</f>
        <v>6.9813434993528887</v>
      </c>
      <c r="AO46" s="107">
        <f>INDEX(Auxiliar_OPEX_Drivers!$B$76:$I$84,MATCH($E46,Auxiliar_OPEX_Drivers!$B$76:$B$84,0),MATCH(YEAR(AO$2),Auxiliar_OPEX_Drivers!$B$76:$I$76,0))*$F46</f>
        <v>6.9813434993528887</v>
      </c>
      <c r="AP46" s="107">
        <f>INDEX(Auxiliar_OPEX_Drivers!$B$76:$I$84,MATCH($E46,Auxiliar_OPEX_Drivers!$B$76:$B$84,0),MATCH(YEAR(AP$2),Auxiliar_OPEX_Drivers!$B$76:$I$76,0))*$F46</f>
        <v>6.9813434993528887</v>
      </c>
      <c r="AQ46" s="107">
        <f>INDEX(Auxiliar_OPEX_Drivers!$B$76:$I$84,MATCH($E46,Auxiliar_OPEX_Drivers!$B$76:$B$84,0),MATCH(YEAR(AQ$2),Auxiliar_OPEX_Drivers!$B$76:$I$76,0))*$F46</f>
        <v>6.9813434993528887</v>
      </c>
      <c r="AR46" s="107">
        <f>INDEX(Auxiliar_OPEX_Drivers!$B$76:$I$84,MATCH($E46,Auxiliar_OPEX_Drivers!$B$76:$B$84,0),MATCH(YEAR(AR$2),Auxiliar_OPEX_Drivers!$B$76:$I$76,0))*$F46</f>
        <v>6.9813434993528887</v>
      </c>
      <c r="AS46" s="107">
        <f>INDEX(Auxiliar_OPEX_Drivers!$B$76:$I$84,MATCH($E46,Auxiliar_OPEX_Drivers!$B$76:$B$84,0),MATCH(YEAR(AS$2),Auxiliar_OPEX_Drivers!$B$76:$I$76,0))*$F46</f>
        <v>6.9813434993528887</v>
      </c>
      <c r="AT46" s="107">
        <f>INDEX(Auxiliar_OPEX_Drivers!$B$76:$I$84,MATCH($E46,Auxiliar_OPEX_Drivers!$B$76:$B$84,0),MATCH(YEAR(AT$2),Auxiliar_OPEX_Drivers!$B$76:$I$76,0))*$F46</f>
        <v>6.9813434993528887</v>
      </c>
      <c r="AU46" s="107">
        <f>INDEX(Auxiliar_OPEX_Drivers!$B$76:$I$84,MATCH($E46,Auxiliar_OPEX_Drivers!$B$76:$B$84,0),MATCH(YEAR(AU$2),Auxiliar_OPEX_Drivers!$B$76:$I$76,0))*$F46</f>
        <v>6.9813434993528887</v>
      </c>
      <c r="AV46" s="107">
        <f>INDEX(Auxiliar_OPEX_Drivers!$B$76:$I$84,MATCH($E46,Auxiliar_OPEX_Drivers!$B$76:$B$84,0),MATCH(YEAR(AV$2),Auxiliar_OPEX_Drivers!$B$76:$I$76,0))*$F46</f>
        <v>6.9813434993528887</v>
      </c>
      <c r="AW46" s="107">
        <f>INDEX(Auxiliar_OPEX_Drivers!$B$76:$I$84,MATCH($E46,Auxiliar_OPEX_Drivers!$B$76:$B$84,0),MATCH(YEAR(AW$2),Auxiliar_OPEX_Drivers!$B$76:$I$76,0))*$F46</f>
        <v>6.9813434993528887</v>
      </c>
      <c r="AX46" s="107">
        <f>INDEX(Auxiliar_OPEX_Drivers!$B$76:$I$84,MATCH($E46,Auxiliar_OPEX_Drivers!$B$76:$B$84,0),MATCH(YEAR(AX$2),Auxiliar_OPEX_Drivers!$B$76:$I$76,0))*$F46</f>
        <v>7.0632668013048683</v>
      </c>
      <c r="AY46" s="107">
        <f>INDEX(Auxiliar_OPEX_Drivers!$B$76:$I$84,MATCH($E46,Auxiliar_OPEX_Drivers!$B$76:$B$84,0),MATCH(YEAR(AY$2),Auxiliar_OPEX_Drivers!$B$76:$I$76,0))*$F46</f>
        <v>7.0632668013048683</v>
      </c>
      <c r="AZ46" s="107">
        <f>INDEX(Auxiliar_OPEX_Drivers!$B$76:$I$84,MATCH($E46,Auxiliar_OPEX_Drivers!$B$76:$B$84,0),MATCH(YEAR(AZ$2),Auxiliar_OPEX_Drivers!$B$76:$I$76,0))*$F46</f>
        <v>7.0632668013048683</v>
      </c>
      <c r="BA46" s="107">
        <f>INDEX(Auxiliar_OPEX_Drivers!$B$76:$I$84,MATCH($E46,Auxiliar_OPEX_Drivers!$B$76:$B$84,0),MATCH(YEAR(BA$2),Auxiliar_OPEX_Drivers!$B$76:$I$76,0))*$F46</f>
        <v>7.0632668013048683</v>
      </c>
      <c r="BB46" s="107">
        <f>INDEX(Auxiliar_OPEX_Drivers!$B$76:$I$84,MATCH($E46,Auxiliar_OPEX_Drivers!$B$76:$B$84,0),MATCH(YEAR(BB$2),Auxiliar_OPEX_Drivers!$B$76:$I$76,0))*$F46</f>
        <v>7.0632668013048683</v>
      </c>
      <c r="BC46" s="107">
        <f>INDEX(Auxiliar_OPEX_Drivers!$B$76:$I$84,MATCH($E46,Auxiliar_OPEX_Drivers!$B$76:$B$84,0),MATCH(YEAR(BC$2),Auxiliar_OPEX_Drivers!$B$76:$I$76,0))*$F46</f>
        <v>7.0632668013048683</v>
      </c>
      <c r="BD46" s="107">
        <f>INDEX(Auxiliar_OPEX_Drivers!$B$76:$I$84,MATCH($E46,Auxiliar_OPEX_Drivers!$B$76:$B$84,0),MATCH(YEAR(BD$2),Auxiliar_OPEX_Drivers!$B$76:$I$76,0))*$F46</f>
        <v>7.0632668013048683</v>
      </c>
      <c r="BE46" s="107">
        <f>INDEX(Auxiliar_OPEX_Drivers!$B$76:$I$84,MATCH($E46,Auxiliar_OPEX_Drivers!$B$76:$B$84,0),MATCH(YEAR(BE$2),Auxiliar_OPEX_Drivers!$B$76:$I$76,0))*$F46</f>
        <v>7.0632668013048683</v>
      </c>
      <c r="BF46" s="107">
        <f>INDEX(Auxiliar_OPEX_Drivers!$B$76:$I$84,MATCH($E46,Auxiliar_OPEX_Drivers!$B$76:$B$84,0),MATCH(YEAR(BF$2),Auxiliar_OPEX_Drivers!$B$76:$I$76,0))*$F46</f>
        <v>7.0632668013048683</v>
      </c>
      <c r="BG46" s="107">
        <f>INDEX(Auxiliar_OPEX_Drivers!$B$76:$I$84,MATCH($E46,Auxiliar_OPEX_Drivers!$B$76:$B$84,0),MATCH(YEAR(BG$2),Auxiliar_OPEX_Drivers!$B$76:$I$76,0))*$F46</f>
        <v>7.0632668013048683</v>
      </c>
      <c r="BH46" s="107">
        <f>INDEX(Auxiliar_OPEX_Drivers!$B$76:$I$84,MATCH($E46,Auxiliar_OPEX_Drivers!$B$76:$B$84,0),MATCH(YEAR(BH$2),Auxiliar_OPEX_Drivers!$B$76:$I$76,0))*$F46</f>
        <v>7.0632668013048683</v>
      </c>
      <c r="BI46" s="107">
        <f>INDEX(Auxiliar_OPEX_Drivers!$B$76:$I$84,MATCH($E46,Auxiliar_OPEX_Drivers!$B$76:$B$84,0),MATCH(YEAR(BI$2),Auxiliar_OPEX_Drivers!$B$76:$I$76,0))*$F46</f>
        <v>7.0632668013048683</v>
      </c>
      <c r="BJ46" s="107">
        <f>INDEX(Auxiliar_OPEX_Drivers!$B$76:$I$84,MATCH($E46,Auxiliar_OPEX_Drivers!$B$76:$B$84,0),MATCH(YEAR(BJ$2),Auxiliar_OPEX_Drivers!$B$76:$I$76,0))*$F46</f>
        <v>6.644438039555558</v>
      </c>
      <c r="BK46" s="107">
        <f>INDEX(Auxiliar_OPEX_Drivers!$B$76:$I$84,MATCH($E46,Auxiliar_OPEX_Drivers!$B$76:$B$84,0),MATCH(YEAR(BK$2),Auxiliar_OPEX_Drivers!$B$76:$I$76,0))*$F46</f>
        <v>6.644438039555558</v>
      </c>
      <c r="BL46" s="107">
        <f>INDEX(Auxiliar_OPEX_Drivers!$B$76:$I$84,MATCH($E46,Auxiliar_OPEX_Drivers!$B$76:$B$84,0),MATCH(YEAR(BL$2),Auxiliar_OPEX_Drivers!$B$76:$I$76,0))*$F46</f>
        <v>6.644438039555558</v>
      </c>
      <c r="BM46" s="107">
        <f>INDEX(Auxiliar_OPEX_Drivers!$B$76:$I$84,MATCH($E46,Auxiliar_OPEX_Drivers!$B$76:$B$84,0),MATCH(YEAR(BM$2),Auxiliar_OPEX_Drivers!$B$76:$I$76,0))*$F46</f>
        <v>6.644438039555558</v>
      </c>
      <c r="BN46" s="107">
        <f>INDEX(Auxiliar_OPEX_Drivers!$B$76:$I$84,MATCH($E46,Auxiliar_OPEX_Drivers!$B$76:$B$84,0),MATCH(YEAR(BN$2),Auxiliar_OPEX_Drivers!$B$76:$I$76,0))*$F46</f>
        <v>6.644438039555558</v>
      </c>
      <c r="BO46" s="107">
        <f>INDEX(Auxiliar_OPEX_Drivers!$B$76:$I$84,MATCH($E46,Auxiliar_OPEX_Drivers!$B$76:$B$84,0),MATCH(YEAR(BO$2),Auxiliar_OPEX_Drivers!$B$76:$I$76,0))*$F46</f>
        <v>6.644438039555558</v>
      </c>
      <c r="BP46" s="107">
        <f>INDEX(Auxiliar_OPEX_Drivers!$B$76:$I$84,MATCH($E46,Auxiliar_OPEX_Drivers!$B$76:$B$84,0),MATCH(YEAR(BP$2),Auxiliar_OPEX_Drivers!$B$76:$I$76,0))*$F46</f>
        <v>6.644438039555558</v>
      </c>
      <c r="BQ46" s="107">
        <f>INDEX(Auxiliar_OPEX_Drivers!$B$76:$I$84,MATCH($E46,Auxiliar_OPEX_Drivers!$B$76:$B$84,0),MATCH(YEAR(BQ$2),Auxiliar_OPEX_Drivers!$B$76:$I$76,0))*$F46</f>
        <v>6.644438039555558</v>
      </c>
      <c r="BR46" s="107">
        <f>INDEX(Auxiliar_OPEX_Drivers!$B$76:$I$84,MATCH($E46,Auxiliar_OPEX_Drivers!$B$76:$B$84,0),MATCH(YEAR(BR$2),Auxiliar_OPEX_Drivers!$B$76:$I$76,0))*$F46</f>
        <v>6.644438039555558</v>
      </c>
      <c r="BS46" s="107">
        <f>INDEX(Auxiliar_OPEX_Drivers!$B$76:$I$84,MATCH($E46,Auxiliar_OPEX_Drivers!$B$76:$B$84,0),MATCH(YEAR(BS$2),Auxiliar_OPEX_Drivers!$B$76:$I$76,0))*$F46</f>
        <v>6.644438039555558</v>
      </c>
      <c r="BT46" s="107">
        <f>INDEX(Auxiliar_OPEX_Drivers!$B$76:$I$84,MATCH($E46,Auxiliar_OPEX_Drivers!$B$76:$B$84,0),MATCH(YEAR(BT$2),Auxiliar_OPEX_Drivers!$B$76:$I$76,0))*$F46</f>
        <v>6.644438039555558</v>
      </c>
      <c r="BU46" s="107">
        <f>INDEX(Auxiliar_OPEX_Drivers!$B$76:$I$84,MATCH($E46,Auxiliar_OPEX_Drivers!$B$76:$B$84,0),MATCH(YEAR(BU$2),Auxiliar_OPEX_Drivers!$B$76:$I$76,0))*$F46</f>
        <v>6.644438039555558</v>
      </c>
      <c r="BV46" s="107">
        <f>INDEX(Auxiliar_OPEX_Drivers!$B$76:$I$84,MATCH($E46,Auxiliar_OPEX_Drivers!$B$76:$B$84,0),MATCH(YEAR(BV$2),Auxiliar_OPEX_Drivers!$B$76:$I$76,0))*$F46</f>
        <v>6.824408402385199</v>
      </c>
      <c r="BW46" s="107">
        <f>INDEX(Auxiliar_OPEX_Drivers!$B$76:$I$84,MATCH($E46,Auxiliar_OPEX_Drivers!$B$76:$B$84,0),MATCH(YEAR(BW$2),Auxiliar_OPEX_Drivers!$B$76:$I$76,0))*$F46</f>
        <v>6.824408402385199</v>
      </c>
      <c r="BX46" s="107">
        <f>INDEX(Auxiliar_OPEX_Drivers!$B$76:$I$84,MATCH($E46,Auxiliar_OPEX_Drivers!$B$76:$B$84,0),MATCH(YEAR(BX$2),Auxiliar_OPEX_Drivers!$B$76:$I$76,0))*$F46</f>
        <v>6.824408402385199</v>
      </c>
      <c r="BY46" s="107">
        <f>INDEX(Auxiliar_OPEX_Drivers!$B$76:$I$84,MATCH($E46,Auxiliar_OPEX_Drivers!$B$76:$B$84,0),MATCH(YEAR(BY$2),Auxiliar_OPEX_Drivers!$B$76:$I$76,0))*$F46</f>
        <v>6.824408402385199</v>
      </c>
      <c r="BZ46" s="107">
        <f>INDEX(Auxiliar_OPEX_Drivers!$B$76:$I$84,MATCH($E46,Auxiliar_OPEX_Drivers!$B$76:$B$84,0),MATCH(YEAR(BZ$2),Auxiliar_OPEX_Drivers!$B$76:$I$76,0))*$F46</f>
        <v>6.824408402385199</v>
      </c>
      <c r="CA46" s="107">
        <f>INDEX(Auxiliar_OPEX_Drivers!$B$76:$I$84,MATCH($E46,Auxiliar_OPEX_Drivers!$B$76:$B$84,0),MATCH(YEAR(CA$2),Auxiliar_OPEX_Drivers!$B$76:$I$76,0))*$F46</f>
        <v>6.824408402385199</v>
      </c>
      <c r="CB46" s="107">
        <f>INDEX(Auxiliar_OPEX_Drivers!$B$76:$I$84,MATCH($E46,Auxiliar_OPEX_Drivers!$B$76:$B$84,0),MATCH(YEAR(CB$2),Auxiliar_OPEX_Drivers!$B$76:$I$76,0))*$F46</f>
        <v>6.824408402385199</v>
      </c>
      <c r="CC46" s="107">
        <f>INDEX(Auxiliar_OPEX_Drivers!$B$76:$I$84,MATCH($E46,Auxiliar_OPEX_Drivers!$B$76:$B$84,0),MATCH(YEAR(CC$2),Auxiliar_OPEX_Drivers!$B$76:$I$76,0))*$F46</f>
        <v>6.824408402385199</v>
      </c>
      <c r="CD46" s="107">
        <f>INDEX(Auxiliar_OPEX_Drivers!$B$76:$I$84,MATCH($E46,Auxiliar_OPEX_Drivers!$B$76:$B$84,0),MATCH(YEAR(CD$2),Auxiliar_OPEX_Drivers!$B$76:$I$76,0))*$F46</f>
        <v>6.824408402385199</v>
      </c>
      <c r="CE46" s="107">
        <f>INDEX(Auxiliar_OPEX_Drivers!$B$76:$I$84,MATCH($E46,Auxiliar_OPEX_Drivers!$B$76:$B$84,0),MATCH(YEAR(CE$2),Auxiliar_OPEX_Drivers!$B$76:$I$76,0))*$F46</f>
        <v>6.824408402385199</v>
      </c>
      <c r="CF46" s="107">
        <f>INDEX(Auxiliar_OPEX_Drivers!$B$76:$I$84,MATCH($E46,Auxiliar_OPEX_Drivers!$B$76:$B$84,0),MATCH(YEAR(CF$2),Auxiliar_OPEX_Drivers!$B$76:$I$76,0))*$F46</f>
        <v>6.824408402385199</v>
      </c>
      <c r="CG46" s="107">
        <f>INDEX(Auxiliar_OPEX_Drivers!$B$76:$I$84,MATCH($E46,Auxiliar_OPEX_Drivers!$B$76:$B$84,0),MATCH(YEAR(CG$2),Auxiliar_OPEX_Drivers!$B$76:$I$76,0))*$F46</f>
        <v>6.824408402385199</v>
      </c>
      <c r="CI46" s="51">
        <f>INDEX(Auxiliar_OPEX_CustosUnit!$A$1:$R$129,MATCH(Auxiliar_OPEX_P!$A46,Auxiliar_OPEX_CustosUnit!$A$1:$A$129,0),MATCH(CI$2,Auxiliar_OPEX_CustosUnit!$A$3:$Q$3,0))*(1-DRE_Auxiliar!$A$5)</f>
        <v>35331.6811629691</v>
      </c>
      <c r="CJ46" s="51">
        <f>INDEX(Auxiliar_OPEX_CustosUnit!$A$1:$R$129,MATCH(Auxiliar_OPEX_P!$A46,Auxiliar_OPEX_CustosUnit!$A$1:$A$129,0),MATCH(CJ$2,Auxiliar_OPEX_CustosUnit!$A$3:$Q$3,0))*(1-DRE_Auxiliar!$A$5)</f>
        <v>36494.399306640233</v>
      </c>
      <c r="CK46" s="51">
        <f>INDEX(Auxiliar_OPEX_CustosUnit!$A$1:$R$129,MATCH(Auxiliar_OPEX_P!$A46,Auxiliar_OPEX_CustosUnit!$A$1:$A$129,0),MATCH(CK$2,Auxiliar_OPEX_CustosUnit!$A$3:$Q$3,0))*(1-DRE_Auxiliar!$A$5)</f>
        <v>39238.126673121573</v>
      </c>
      <c r="CL46" s="51">
        <f>INDEX(Auxiliar_OPEX_CustosUnit!$A$1:$R$129,MATCH(Auxiliar_OPEX_P!$A46,Auxiliar_OPEX_CustosUnit!$A$1:$A$129,0),MATCH(CL$2,Auxiliar_OPEX_CustosUnit!$A$3:$Q$3,0))*(1-DRE_Auxiliar!$A$5)</f>
        <v>39033.198555976887</v>
      </c>
      <c r="CM46" s="51">
        <f>INDEX(Auxiliar_OPEX_CustosUnit!$A$1:$R$129,MATCH(Auxiliar_OPEX_P!$A46,Auxiliar_OPEX_CustosUnit!$A$1:$A$129,0),MATCH(CM$2,Auxiliar_OPEX_CustosUnit!$A$3:$Q$3,0))*(1-DRE_Auxiliar!$A$5)</f>
        <v>39045.579694229156</v>
      </c>
      <c r="CN46" s="51">
        <f>INDEX(Auxiliar_OPEX_CustosUnit!$A$1:$R$129,MATCH(Auxiliar_OPEX_P!$A46,Auxiliar_OPEX_CustosUnit!$A$1:$A$129,0),MATCH(CN$2,Auxiliar_OPEX_CustosUnit!$A$3:$Q$3,0))*(1-DRE_Auxiliar!$A$5)</f>
        <v>38156.025203653131</v>
      </c>
      <c r="CO46" s="51">
        <f>INDEX(Auxiliar_OPEX_CustosUnit!$A$1:$R$129,MATCH(Auxiliar_OPEX_P!$A46,Auxiliar_OPEX_CustosUnit!$A$1:$A$129,0),MATCH(CO$2,Auxiliar_OPEX_CustosUnit!$A$3:$Q$3,0))*(1-DRE_Auxiliar!$A$5)</f>
        <v>38156.025203653131</v>
      </c>
      <c r="CP46" s="51">
        <f>INDEX(Auxiliar_OPEX_CustosUnit!$A$1:$R$129,MATCH(Auxiliar_OPEX_P!$A46,Auxiliar_OPEX_CustosUnit!$A$1:$A$129,0),MATCH(CP$2,Auxiliar_OPEX_CustosUnit!$A$3:$Q$3,0))*(1-DRE_Auxiliar!$A$5)</f>
        <v>39347.547432005711</v>
      </c>
      <c r="CQ46" s="51">
        <f>INDEX(Auxiliar_OPEX_CustosUnit!$A$1:$R$129,MATCH(Auxiliar_OPEX_P!$A46,Auxiliar_OPEX_CustosUnit!$A$1:$A$129,0),MATCH(CQ$2,Auxiliar_OPEX_CustosUnit!$A$3:$Q$3,0))*(1-DRE_Auxiliar!$A$5)</f>
        <v>39353.636089006075</v>
      </c>
      <c r="CR46" s="51">
        <f>INDEX(Auxiliar_OPEX_CustosUnit!$A$1:$R$129,MATCH(Auxiliar_OPEX_P!$A46,Auxiliar_OPEX_CustosUnit!$A$1:$A$129,0),MATCH(CR$2,Auxiliar_OPEX_CustosUnit!$A$3:$Q$3,0))*(1-DRE_Auxiliar!$A$5)</f>
        <v>39353.636089006075</v>
      </c>
      <c r="CS46" s="51">
        <f>INDEX(Auxiliar_OPEX_CustosUnit!$A$1:$R$129,MATCH(Auxiliar_OPEX_P!$A46,Auxiliar_OPEX_CustosUnit!$A$1:$A$129,0),MATCH(CS$2,Auxiliar_OPEX_CustosUnit!$A$3:$Q$3,0))*(1-DRE_Auxiliar!$A$5)</f>
        <v>42927.600527751347</v>
      </c>
      <c r="CT46" s="51">
        <f>INDEX(Auxiliar_OPEX_CustosUnit!$A$1:$R$129,MATCH(Auxiliar_OPEX_P!$A46,Auxiliar_OPEX_CustosUnit!$A$1:$A$129,0),MATCH(CT$2,Auxiliar_OPEX_CustosUnit!$A$3:$Q$3,0))*(1-DRE_Auxiliar!$A$5)</f>
        <v>39996.66889269172</v>
      </c>
      <c r="CU46" s="53">
        <f t="shared" si="227"/>
        <v>35331.6811629691</v>
      </c>
      <c r="CV46" s="53">
        <f t="shared" si="228"/>
        <v>36494.399306640233</v>
      </c>
      <c r="CW46" s="53">
        <f t="shared" si="229"/>
        <v>39238.126673121573</v>
      </c>
      <c r="CX46" s="53">
        <f t="shared" si="230"/>
        <v>39033.198555976887</v>
      </c>
      <c r="CY46" s="53">
        <f t="shared" si="231"/>
        <v>39045.579694229156</v>
      </c>
      <c r="CZ46" s="53">
        <f t="shared" si="232"/>
        <v>38156.025203653131</v>
      </c>
      <c r="DA46" s="53">
        <f t="shared" si="233"/>
        <v>38156.025203653131</v>
      </c>
      <c r="DB46" s="53">
        <f t="shared" si="234"/>
        <v>39347.547432005711</v>
      </c>
      <c r="DC46" s="53">
        <f t="shared" si="235"/>
        <v>39353.636089006075</v>
      </c>
      <c r="DD46" s="53">
        <f t="shared" si="236"/>
        <v>39353.636089006075</v>
      </c>
      <c r="DE46" s="53">
        <f t="shared" si="237"/>
        <v>42927.600527751347</v>
      </c>
      <c r="DF46" s="53">
        <f t="shared" si="238"/>
        <v>39996.66889269172</v>
      </c>
      <c r="DG46" s="53">
        <f t="shared" si="239"/>
        <v>35331.6811629691</v>
      </c>
      <c r="DH46" s="53">
        <f t="shared" si="240"/>
        <v>36494.399306640233</v>
      </c>
      <c r="DI46" s="53">
        <f t="shared" si="241"/>
        <v>39238.126673121573</v>
      </c>
      <c r="DJ46" s="53">
        <f t="shared" si="242"/>
        <v>39033.198555976887</v>
      </c>
      <c r="DK46" s="53">
        <f t="shared" si="243"/>
        <v>39045.579694229156</v>
      </c>
      <c r="DL46" s="53">
        <f t="shared" si="244"/>
        <v>38156.025203653131</v>
      </c>
      <c r="DM46" s="53">
        <f t="shared" si="245"/>
        <v>38156.025203653131</v>
      </c>
      <c r="DN46" s="53">
        <f t="shared" si="246"/>
        <v>39347.547432005711</v>
      </c>
      <c r="DO46" s="53">
        <f t="shared" si="247"/>
        <v>39353.636089006075</v>
      </c>
      <c r="DP46" s="53">
        <f t="shared" si="248"/>
        <v>39353.636089006075</v>
      </c>
      <c r="DQ46" s="53">
        <f t="shared" si="249"/>
        <v>42927.600527751347</v>
      </c>
      <c r="DR46" s="53">
        <f t="shared" si="250"/>
        <v>39996.66889269172</v>
      </c>
      <c r="DS46" s="53">
        <f t="shared" si="251"/>
        <v>35331.6811629691</v>
      </c>
      <c r="DT46" s="53">
        <f t="shared" si="252"/>
        <v>36494.399306640233</v>
      </c>
      <c r="DU46" s="53">
        <f t="shared" si="253"/>
        <v>39238.126673121573</v>
      </c>
      <c r="DV46" s="53">
        <f t="shared" si="254"/>
        <v>39033.198555976887</v>
      </c>
      <c r="DW46" s="53">
        <f t="shared" si="255"/>
        <v>39045.579694229156</v>
      </c>
      <c r="DX46" s="53">
        <f t="shared" si="256"/>
        <v>38156.025203653131</v>
      </c>
      <c r="DY46" s="53">
        <f t="shared" si="257"/>
        <v>38156.025203653131</v>
      </c>
      <c r="DZ46" s="53">
        <f t="shared" si="258"/>
        <v>39347.547432005711</v>
      </c>
      <c r="EA46" s="53">
        <f t="shared" si="259"/>
        <v>39353.636089006075</v>
      </c>
      <c r="EB46" s="53">
        <f t="shared" si="260"/>
        <v>39353.636089006075</v>
      </c>
      <c r="EC46" s="53">
        <f t="shared" si="261"/>
        <v>42927.600527751347</v>
      </c>
      <c r="ED46" s="53">
        <f t="shared" si="262"/>
        <v>39996.66889269172</v>
      </c>
      <c r="EE46" s="53">
        <f t="shared" si="263"/>
        <v>35331.6811629691</v>
      </c>
      <c r="EF46" s="53">
        <f t="shared" si="264"/>
        <v>36494.399306640233</v>
      </c>
      <c r="EG46" s="53">
        <f t="shared" si="265"/>
        <v>39238.126673121573</v>
      </c>
      <c r="EH46" s="53">
        <f t="shared" si="266"/>
        <v>39033.198555976887</v>
      </c>
      <c r="EI46" s="53">
        <f t="shared" si="267"/>
        <v>39045.579694229156</v>
      </c>
      <c r="EJ46" s="53">
        <f t="shared" si="268"/>
        <v>38156.025203653131</v>
      </c>
      <c r="EK46" s="53">
        <f t="shared" si="269"/>
        <v>38156.025203653131</v>
      </c>
      <c r="EL46" s="53">
        <f t="shared" si="270"/>
        <v>39347.547432005711</v>
      </c>
      <c r="EM46" s="53">
        <f t="shared" si="271"/>
        <v>39353.636089006075</v>
      </c>
      <c r="EN46" s="53">
        <f t="shared" si="272"/>
        <v>39353.636089006075</v>
      </c>
      <c r="EO46" s="53">
        <f t="shared" si="273"/>
        <v>42927.600527751347</v>
      </c>
      <c r="EP46" s="53">
        <f t="shared" si="274"/>
        <v>39996.66889269172</v>
      </c>
      <c r="EQ46" s="53">
        <f t="shared" si="275"/>
        <v>35331.6811629691</v>
      </c>
      <c r="ER46" s="53">
        <f t="shared" si="276"/>
        <v>36494.399306640233</v>
      </c>
      <c r="ES46" s="53">
        <f t="shared" si="277"/>
        <v>39238.126673121573</v>
      </c>
      <c r="ET46" s="53">
        <f t="shared" si="278"/>
        <v>39033.198555976887</v>
      </c>
      <c r="EU46" s="53">
        <f t="shared" si="279"/>
        <v>39045.579694229156</v>
      </c>
      <c r="EV46" s="53">
        <f t="shared" si="280"/>
        <v>38156.025203653131</v>
      </c>
      <c r="EW46" s="53">
        <f t="shared" si="281"/>
        <v>38156.025203653131</v>
      </c>
      <c r="EX46" s="53">
        <f t="shared" si="282"/>
        <v>39347.547432005711</v>
      </c>
      <c r="EY46" s="53">
        <f t="shared" si="283"/>
        <v>39353.636089006075</v>
      </c>
      <c r="EZ46" s="53">
        <f t="shared" si="284"/>
        <v>39353.636089006075</v>
      </c>
      <c r="FA46" s="53">
        <f t="shared" si="285"/>
        <v>42927.600527751347</v>
      </c>
      <c r="FB46" s="53">
        <f t="shared" si="286"/>
        <v>39996.66889269172</v>
      </c>
      <c r="FC46" s="53">
        <f t="shared" si="287"/>
        <v>35331.6811629691</v>
      </c>
      <c r="FD46" s="53">
        <f t="shared" si="288"/>
        <v>36494.399306640233</v>
      </c>
      <c r="FE46" s="53">
        <f t="shared" si="289"/>
        <v>39238.126673121573</v>
      </c>
      <c r="FF46" s="53">
        <f t="shared" si="290"/>
        <v>39033.198555976887</v>
      </c>
      <c r="FG46" s="53">
        <f t="shared" si="291"/>
        <v>39045.579694229156</v>
      </c>
      <c r="FH46" s="53">
        <f t="shared" si="292"/>
        <v>38156.025203653131</v>
      </c>
      <c r="FI46" s="53">
        <f t="shared" si="293"/>
        <v>38156.025203653131</v>
      </c>
      <c r="FJ46" s="53">
        <f t="shared" si="294"/>
        <v>39347.547432005711</v>
      </c>
      <c r="FK46" s="53">
        <f t="shared" si="295"/>
        <v>39353.636089006075</v>
      </c>
      <c r="FL46" s="53">
        <f t="shared" si="296"/>
        <v>39353.636089006075</v>
      </c>
      <c r="FM46" s="53">
        <f t="shared" si="297"/>
        <v>42927.600527751347</v>
      </c>
      <c r="FN46" s="53">
        <f t="shared" si="298"/>
        <v>39996.66889269172</v>
      </c>
      <c r="FP46" s="51">
        <f t="shared" si="299"/>
        <v>234273.47816537495</v>
      </c>
      <c r="FQ46" s="51">
        <f t="shared" si="306"/>
        <v>228936.15122191879</v>
      </c>
      <c r="FR46" s="51">
        <f t="shared" si="307"/>
        <v>228936.15122191879</v>
      </c>
      <c r="FS46" s="51">
        <f t="shared" si="308"/>
        <v>236085.28459203427</v>
      </c>
      <c r="FT46" s="51">
        <f t="shared" si="309"/>
        <v>236121.81653403645</v>
      </c>
      <c r="FU46" s="51">
        <f t="shared" si="310"/>
        <v>236121.81653403645</v>
      </c>
      <c r="FV46" s="51">
        <f t="shared" si="311"/>
        <v>257565.60316650808</v>
      </c>
      <c r="FW46" s="51">
        <f t="shared" si="312"/>
        <v>239980.0133561503</v>
      </c>
      <c r="FX46" s="51">
        <f t="shared" si="313"/>
        <v>211041.13810944842</v>
      </c>
      <c r="FY46" s="51">
        <f t="shared" si="314"/>
        <v>217986.21833954073</v>
      </c>
      <c r="FZ46" s="51">
        <f t="shared" si="315"/>
        <v>234374.89068755083</v>
      </c>
      <c r="GA46" s="51">
        <f t="shared" si="316"/>
        <v>233150.82600539332</v>
      </c>
      <c r="GB46" s="51">
        <f t="shared" si="317"/>
        <v>233224.78029858976</v>
      </c>
      <c r="GC46" s="51">
        <f t="shared" si="318"/>
        <v>227911.3452759083</v>
      </c>
      <c r="GD46" s="51">
        <f t="shared" si="319"/>
        <v>227911.3452759083</v>
      </c>
      <c r="GE46" s="51">
        <f t="shared" si="320"/>
        <v>235028.47638536108</v>
      </c>
      <c r="GF46" s="51">
        <f t="shared" si="321"/>
        <v>235064.84479639106</v>
      </c>
      <c r="GG46" s="51">
        <f t="shared" si="322"/>
        <v>235064.84479639106</v>
      </c>
      <c r="GH46" s="51">
        <f t="shared" si="323"/>
        <v>256412.64082218634</v>
      </c>
      <c r="GI46" s="51">
        <f t="shared" si="324"/>
        <v>238905.77085098709</v>
      </c>
      <c r="GJ46" s="51">
        <f t="shared" si="325"/>
        <v>241696.71867658486</v>
      </c>
      <c r="GK46" s="51">
        <f t="shared" si="326"/>
        <v>249650.632864104</v>
      </c>
      <c r="GL46" s="51">
        <f t="shared" si="327"/>
        <v>268419.90394302254</v>
      </c>
      <c r="GM46" s="51">
        <f t="shared" si="328"/>
        <v>267018.03310506331</v>
      </c>
      <c r="GN46" s="51">
        <f t="shared" si="329"/>
        <v>267102.72990947665</v>
      </c>
      <c r="GO46" s="51">
        <f t="shared" si="330"/>
        <v>261017.47173949209</v>
      </c>
      <c r="GP46" s="51">
        <f t="shared" si="331"/>
        <v>261017.47173949209</v>
      </c>
      <c r="GQ46" s="51">
        <f t="shared" si="332"/>
        <v>269168.42870909331</v>
      </c>
      <c r="GR46" s="51">
        <f t="shared" si="333"/>
        <v>269210.07995153905</v>
      </c>
      <c r="GS46" s="51">
        <f t="shared" si="334"/>
        <v>269210.07995153905</v>
      </c>
      <c r="GT46" s="51">
        <f t="shared" si="335"/>
        <v>293658.83101795858</v>
      </c>
      <c r="GU46" s="51">
        <f t="shared" si="336"/>
        <v>273608.93428103864</v>
      </c>
      <c r="GV46" s="51">
        <f t="shared" si="337"/>
        <v>246662.60260830325</v>
      </c>
      <c r="GW46" s="51">
        <f t="shared" si="338"/>
        <v>254779.93736220137</v>
      </c>
      <c r="GX46" s="51">
        <f t="shared" si="339"/>
        <v>273934.84057618247</v>
      </c>
      <c r="GY46" s="51">
        <f t="shared" si="340"/>
        <v>272504.16699771979</v>
      </c>
      <c r="GZ46" s="51">
        <f t="shared" si="341"/>
        <v>272590.60397677188</v>
      </c>
      <c r="HA46" s="51">
        <f t="shared" si="342"/>
        <v>266380.31851666875</v>
      </c>
      <c r="HB46" s="51">
        <f t="shared" si="343"/>
        <v>266380.31851666875</v>
      </c>
      <c r="HC46" s="51">
        <f t="shared" si="344"/>
        <v>274698.74447991251</v>
      </c>
      <c r="HD46" s="51">
        <f t="shared" si="345"/>
        <v>274741.2514858818</v>
      </c>
      <c r="HE46" s="51">
        <f t="shared" si="346"/>
        <v>274741.2514858818</v>
      </c>
      <c r="HF46" s="51">
        <f t="shared" si="347"/>
        <v>299692.32488723448</v>
      </c>
      <c r="HG46" s="51">
        <f t="shared" si="348"/>
        <v>279230.48436976323</v>
      </c>
      <c r="HH46" s="51">
        <f t="shared" si="349"/>
        <v>249557.09059268821</v>
      </c>
      <c r="HI46" s="51">
        <f t="shared" si="350"/>
        <v>257769.67905615535</v>
      </c>
      <c r="HJ46" s="51">
        <f t="shared" si="351"/>
        <v>277149.35747565463</v>
      </c>
      <c r="HK46" s="51">
        <f t="shared" si="352"/>
        <v>275701.8955091727</v>
      </c>
      <c r="HL46" s="51">
        <f t="shared" si="353"/>
        <v>275789.34679195227</v>
      </c>
      <c r="HM46" s="51">
        <f t="shared" si="354"/>
        <v>269506.186090715</v>
      </c>
      <c r="HN46" s="51">
        <f t="shared" si="355"/>
        <v>269506.186090715</v>
      </c>
      <c r="HO46" s="51">
        <f t="shared" si="356"/>
        <v>277922.22548925458</v>
      </c>
      <c r="HP46" s="51">
        <f t="shared" si="357"/>
        <v>277965.23129810975</v>
      </c>
      <c r="HQ46" s="51">
        <f t="shared" si="358"/>
        <v>277965.23129810975</v>
      </c>
      <c r="HR46" s="51">
        <f t="shared" si="359"/>
        <v>303209.09566734341</v>
      </c>
      <c r="HS46" s="51">
        <f t="shared" si="360"/>
        <v>282507.14355253259</v>
      </c>
      <c r="HT46" s="51">
        <f t="shared" si="361"/>
        <v>234759.16632068044</v>
      </c>
      <c r="HU46" s="51">
        <f t="shared" si="362"/>
        <v>242484.77498377033</v>
      </c>
      <c r="HV46" s="51">
        <f t="shared" si="363"/>
        <v>260715.30146778855</v>
      </c>
      <c r="HW46" s="51">
        <f t="shared" si="364"/>
        <v>259353.66929085791</v>
      </c>
      <c r="HX46" s="51">
        <f t="shared" si="365"/>
        <v>259435.93499683429</v>
      </c>
      <c r="HY46" s="51">
        <f t="shared" si="366"/>
        <v>253525.34530139348</v>
      </c>
      <c r="HZ46" s="51">
        <f t="shared" si="367"/>
        <v>253525.34530139348</v>
      </c>
      <c r="IA46" s="51">
        <f t="shared" si="368"/>
        <v>261442.34092043535</v>
      </c>
      <c r="IB46" s="51">
        <f t="shared" si="305"/>
        <v>261482.79662461838</v>
      </c>
      <c r="IC46" s="51">
        <f t="shared" si="369"/>
        <v>261482.79662461838</v>
      </c>
      <c r="ID46" s="51">
        <f t="shared" si="370"/>
        <v>285229.78189343627</v>
      </c>
      <c r="IE46" s="51">
        <f t="shared" si="371"/>
        <v>265755.38824610936</v>
      </c>
      <c r="IF46" s="51">
        <f t="shared" si="372"/>
        <v>241117.82179896117</v>
      </c>
      <c r="IG46" s="51">
        <f t="shared" si="373"/>
        <v>249052.68526823618</v>
      </c>
      <c r="IH46" s="51">
        <f t="shared" si="374"/>
        <v>267777.00136190566</v>
      </c>
      <c r="II46" s="51">
        <f t="shared" si="375"/>
        <v>266378.48819737846</v>
      </c>
      <c r="IJ46" s="51">
        <f t="shared" si="376"/>
        <v>266462.98214129836</v>
      </c>
      <c r="IK46" s="51">
        <f t="shared" si="377"/>
        <v>260392.29900143185</v>
      </c>
      <c r="IL46" s="51">
        <f t="shared" si="378"/>
        <v>260392.29900143185</v>
      </c>
      <c r="IM46" s="51">
        <f t="shared" si="379"/>
        <v>268523.73330822994</v>
      </c>
      <c r="IN46" s="51">
        <f t="shared" si="380"/>
        <v>268565.28479022247</v>
      </c>
      <c r="IO46" s="51">
        <f t="shared" si="381"/>
        <v>268565.28479022247</v>
      </c>
      <c r="IP46" s="51">
        <f t="shared" si="382"/>
        <v>292955.47773582157</v>
      </c>
      <c r="IQ46" s="51">
        <f t="shared" si="383"/>
        <v>272953.60325870407</v>
      </c>
      <c r="IS46" s="51">
        <f t="shared" si="300"/>
        <v>2793524.690067126</v>
      </c>
      <c r="IT46" s="51">
        <f t="shared" si="386"/>
        <v>2950187.2867013849</v>
      </c>
      <c r="IU46" s="51">
        <f t="shared" si="386"/>
        <v>3217363.4489113311</v>
      </c>
      <c r="IV46" s="51">
        <f t="shared" si="386"/>
        <v>3271832.0631676349</v>
      </c>
      <c r="IW46" s="51">
        <f t="shared" si="386"/>
        <v>3215330.1465467117</v>
      </c>
      <c r="IX46" s="51">
        <f t="shared" si="386"/>
        <v>3133232.7736797845</v>
      </c>
      <c r="IZ46" s="111">
        <f t="shared" si="301"/>
        <v>0</v>
      </c>
      <c r="JA46" s="111">
        <f t="shared" si="5"/>
        <v>0</v>
      </c>
      <c r="JB46" s="111">
        <f t="shared" si="6"/>
        <v>0</v>
      </c>
      <c r="JC46" s="111">
        <f t="shared" si="7"/>
        <v>0</v>
      </c>
      <c r="JD46" s="111">
        <f t="shared" si="8"/>
        <v>0</v>
      </c>
      <c r="JE46" s="111">
        <f t="shared" si="9"/>
        <v>0</v>
      </c>
      <c r="JF46" s="111">
        <f t="shared" si="10"/>
        <v>0</v>
      </c>
      <c r="JG46" s="111">
        <f t="shared" si="11"/>
        <v>0</v>
      </c>
      <c r="JH46" s="111">
        <f t="shared" si="12"/>
        <v>0</v>
      </c>
      <c r="JI46" s="111">
        <f t="shared" si="13"/>
        <v>0</v>
      </c>
      <c r="JJ46" s="111">
        <f t="shared" si="14"/>
        <v>0</v>
      </c>
      <c r="JK46" s="111">
        <f t="shared" si="15"/>
        <v>0</v>
      </c>
      <c r="JL46" s="111">
        <f t="shared" si="16"/>
        <v>0</v>
      </c>
      <c r="JM46" s="111">
        <f t="shared" si="17"/>
        <v>0</v>
      </c>
      <c r="JN46" s="111">
        <f t="shared" si="18"/>
        <v>0</v>
      </c>
      <c r="JO46" s="111">
        <f t="shared" si="19"/>
        <v>0</v>
      </c>
      <c r="JP46" s="111">
        <f t="shared" si="20"/>
        <v>0</v>
      </c>
      <c r="JQ46" s="111">
        <f t="shared" si="21"/>
        <v>0</v>
      </c>
      <c r="JR46" s="111">
        <f t="shared" si="22"/>
        <v>0</v>
      </c>
      <c r="JS46" s="111">
        <f t="shared" si="23"/>
        <v>0</v>
      </c>
      <c r="JT46" s="111">
        <f t="shared" si="24"/>
        <v>0</v>
      </c>
      <c r="JU46" s="111">
        <f t="shared" si="25"/>
        <v>0</v>
      </c>
      <c r="JV46" s="111">
        <f t="shared" si="26"/>
        <v>0</v>
      </c>
      <c r="JW46" s="111">
        <f t="shared" si="27"/>
        <v>0</v>
      </c>
      <c r="JX46" s="111">
        <f t="shared" si="28"/>
        <v>0</v>
      </c>
      <c r="JY46" s="111">
        <f t="shared" si="29"/>
        <v>0</v>
      </c>
      <c r="JZ46" s="111">
        <f t="shared" si="30"/>
        <v>0</v>
      </c>
      <c r="KA46" s="111">
        <f t="shared" si="31"/>
        <v>0</v>
      </c>
      <c r="KB46" s="111">
        <f t="shared" si="32"/>
        <v>0</v>
      </c>
      <c r="KC46" s="111">
        <f t="shared" si="33"/>
        <v>0</v>
      </c>
      <c r="KD46" s="111">
        <f t="shared" si="34"/>
        <v>0</v>
      </c>
      <c r="KE46" s="111">
        <f t="shared" si="35"/>
        <v>0</v>
      </c>
      <c r="KF46" s="111">
        <f t="shared" si="36"/>
        <v>0</v>
      </c>
      <c r="KG46" s="111">
        <f t="shared" si="37"/>
        <v>0</v>
      </c>
      <c r="KH46" s="111">
        <f t="shared" si="38"/>
        <v>0</v>
      </c>
      <c r="KI46" s="111">
        <f t="shared" si="39"/>
        <v>0</v>
      </c>
      <c r="KJ46" s="111">
        <f t="shared" si="40"/>
        <v>0</v>
      </c>
      <c r="KK46" s="111">
        <f t="shared" si="41"/>
        <v>0</v>
      </c>
      <c r="KL46" s="111">
        <f t="shared" si="42"/>
        <v>0</v>
      </c>
      <c r="KM46" s="111">
        <f t="shared" si="43"/>
        <v>0</v>
      </c>
      <c r="KN46" s="111">
        <f t="shared" si="44"/>
        <v>0</v>
      </c>
      <c r="KO46" s="111">
        <f t="shared" si="45"/>
        <v>0</v>
      </c>
      <c r="KP46" s="111">
        <f t="shared" si="46"/>
        <v>0</v>
      </c>
      <c r="KQ46" s="111">
        <f t="shared" si="47"/>
        <v>0</v>
      </c>
      <c r="KR46" s="111">
        <f t="shared" si="48"/>
        <v>0</v>
      </c>
      <c r="KS46" s="111">
        <f t="shared" si="49"/>
        <v>0</v>
      </c>
      <c r="KT46" s="111">
        <f t="shared" si="50"/>
        <v>0</v>
      </c>
      <c r="KU46" s="111">
        <f t="shared" si="51"/>
        <v>0</v>
      </c>
      <c r="KV46" s="111">
        <f t="shared" si="52"/>
        <v>0</v>
      </c>
      <c r="KW46" s="111">
        <f t="shared" si="53"/>
        <v>0</v>
      </c>
      <c r="KX46" s="111">
        <f t="shared" si="54"/>
        <v>0</v>
      </c>
      <c r="KY46" s="111">
        <f t="shared" si="55"/>
        <v>0</v>
      </c>
      <c r="KZ46" s="111">
        <f t="shared" si="56"/>
        <v>0</v>
      </c>
      <c r="LA46" s="111">
        <f t="shared" si="57"/>
        <v>0</v>
      </c>
      <c r="LB46" s="111">
        <f t="shared" si="58"/>
        <v>0</v>
      </c>
      <c r="LC46" s="111">
        <f t="shared" si="59"/>
        <v>0</v>
      </c>
      <c r="LD46" s="111">
        <f t="shared" si="60"/>
        <v>0</v>
      </c>
      <c r="LE46" s="111">
        <f t="shared" si="61"/>
        <v>0</v>
      </c>
      <c r="LF46" s="111">
        <f t="shared" si="62"/>
        <v>0</v>
      </c>
      <c r="LG46" s="111">
        <f t="shared" si="63"/>
        <v>0</v>
      </c>
      <c r="LH46" s="111">
        <f t="shared" si="64"/>
        <v>0</v>
      </c>
      <c r="LI46" s="111">
        <f t="shared" si="65"/>
        <v>0</v>
      </c>
      <c r="LJ46" s="111">
        <f t="shared" si="66"/>
        <v>0</v>
      </c>
      <c r="LK46" s="111">
        <f t="shared" si="67"/>
        <v>0</v>
      </c>
      <c r="LL46" s="111">
        <f t="shared" si="68"/>
        <v>0</v>
      </c>
      <c r="LM46" s="111">
        <f t="shared" si="69"/>
        <v>0</v>
      </c>
      <c r="LN46" s="111">
        <f t="shared" si="70"/>
        <v>0</v>
      </c>
      <c r="LO46" s="111">
        <f t="shared" si="71"/>
        <v>0</v>
      </c>
      <c r="LP46" s="111">
        <f t="shared" si="72"/>
        <v>0</v>
      </c>
      <c r="LQ46" s="111">
        <f t="shared" si="73"/>
        <v>0</v>
      </c>
      <c r="LR46" s="111">
        <f t="shared" si="74"/>
        <v>0</v>
      </c>
      <c r="LS46" s="111">
        <f t="shared" si="75"/>
        <v>0</v>
      </c>
      <c r="LT46" s="111">
        <f t="shared" si="76"/>
        <v>0</v>
      </c>
      <c r="LU46" s="111">
        <f t="shared" si="77"/>
        <v>0</v>
      </c>
      <c r="LV46" s="111">
        <f t="shared" si="78"/>
        <v>0</v>
      </c>
      <c r="LW46" s="111">
        <f t="shared" si="79"/>
        <v>0</v>
      </c>
      <c r="LX46" s="111">
        <f t="shared" si="80"/>
        <v>0</v>
      </c>
      <c r="LY46" s="111">
        <f t="shared" si="81"/>
        <v>0</v>
      </c>
      <c r="LZ46" s="111">
        <f t="shared" si="82"/>
        <v>0</v>
      </c>
      <c r="MA46" s="111">
        <f t="shared" si="83"/>
        <v>0</v>
      </c>
      <c r="MD46" s="111"/>
      <c r="ME46" s="111">
        <f t="shared" si="302"/>
        <v>0</v>
      </c>
      <c r="MF46" s="111">
        <f t="shared" si="84"/>
        <v>0</v>
      </c>
      <c r="MG46" s="111">
        <f t="shared" si="85"/>
        <v>0</v>
      </c>
      <c r="MH46" s="111">
        <f t="shared" si="86"/>
        <v>0</v>
      </c>
      <c r="MI46" s="111">
        <f t="shared" si="87"/>
        <v>0</v>
      </c>
      <c r="MJ46" s="111">
        <f t="shared" si="88"/>
        <v>0</v>
      </c>
      <c r="MK46" s="111">
        <f t="shared" si="89"/>
        <v>0</v>
      </c>
      <c r="ML46" s="111">
        <f t="shared" si="90"/>
        <v>0</v>
      </c>
      <c r="MM46" s="111">
        <f t="shared" si="91"/>
        <v>0</v>
      </c>
      <c r="MN46" s="111">
        <f t="shared" si="92"/>
        <v>0</v>
      </c>
      <c r="MO46" s="111">
        <f t="shared" si="93"/>
        <v>0</v>
      </c>
      <c r="MP46" s="111">
        <f t="shared" si="94"/>
        <v>0</v>
      </c>
      <c r="MQ46" s="111">
        <f t="shared" si="95"/>
        <v>0</v>
      </c>
      <c r="MR46" s="111">
        <f t="shared" si="96"/>
        <v>0</v>
      </c>
      <c r="MS46" s="111">
        <f t="shared" si="97"/>
        <v>0</v>
      </c>
      <c r="MT46" s="111">
        <f t="shared" si="98"/>
        <v>0</v>
      </c>
      <c r="MU46" s="111">
        <f t="shared" si="99"/>
        <v>0</v>
      </c>
      <c r="MV46" s="111">
        <f t="shared" si="100"/>
        <v>0</v>
      </c>
      <c r="MW46" s="111">
        <f t="shared" si="101"/>
        <v>0</v>
      </c>
      <c r="MX46" s="111">
        <f t="shared" si="102"/>
        <v>0</v>
      </c>
      <c r="MY46" s="111">
        <f t="shared" si="103"/>
        <v>0</v>
      </c>
      <c r="MZ46" s="111">
        <f t="shared" si="104"/>
        <v>0</v>
      </c>
      <c r="NA46" s="111">
        <f t="shared" si="105"/>
        <v>0</v>
      </c>
      <c r="NB46" s="111">
        <f t="shared" si="106"/>
        <v>0</v>
      </c>
      <c r="NC46" s="111">
        <f t="shared" si="107"/>
        <v>0</v>
      </c>
      <c r="ND46" s="111">
        <f t="shared" si="108"/>
        <v>0</v>
      </c>
      <c r="NE46" s="111">
        <f t="shared" si="109"/>
        <v>0</v>
      </c>
      <c r="NF46" s="111">
        <f t="shared" si="110"/>
        <v>0</v>
      </c>
      <c r="NG46" s="111">
        <f t="shared" si="111"/>
        <v>0</v>
      </c>
      <c r="NH46" s="111">
        <f t="shared" si="112"/>
        <v>0</v>
      </c>
      <c r="NI46" s="111">
        <f t="shared" si="113"/>
        <v>0</v>
      </c>
      <c r="NJ46" s="111">
        <f t="shared" si="114"/>
        <v>0</v>
      </c>
      <c r="NK46" s="111">
        <f t="shared" si="115"/>
        <v>0</v>
      </c>
      <c r="NL46" s="111">
        <f t="shared" si="116"/>
        <v>0</v>
      </c>
      <c r="NM46" s="111">
        <f t="shared" si="117"/>
        <v>0</v>
      </c>
      <c r="NN46" s="111">
        <f t="shared" si="118"/>
        <v>0</v>
      </c>
      <c r="NO46" s="111">
        <f t="shared" si="119"/>
        <v>0</v>
      </c>
      <c r="NP46" s="111">
        <f t="shared" si="120"/>
        <v>0</v>
      </c>
      <c r="NQ46" s="111">
        <f t="shared" si="121"/>
        <v>0</v>
      </c>
      <c r="NR46" s="111">
        <f t="shared" si="122"/>
        <v>0</v>
      </c>
      <c r="NS46" s="111">
        <f t="shared" si="123"/>
        <v>0</v>
      </c>
      <c r="NT46" s="111">
        <f t="shared" si="124"/>
        <v>0</v>
      </c>
      <c r="NU46" s="111">
        <f t="shared" si="125"/>
        <v>0</v>
      </c>
      <c r="NV46" s="111">
        <f t="shared" si="126"/>
        <v>0</v>
      </c>
      <c r="NW46" s="111">
        <f t="shared" si="127"/>
        <v>0</v>
      </c>
      <c r="NX46" s="111">
        <f t="shared" si="128"/>
        <v>0</v>
      </c>
      <c r="NY46" s="111">
        <f t="shared" si="129"/>
        <v>0</v>
      </c>
      <c r="NZ46" s="111">
        <f t="shared" si="130"/>
        <v>0</v>
      </c>
      <c r="OA46" s="111">
        <f t="shared" si="131"/>
        <v>0</v>
      </c>
      <c r="OB46" s="111">
        <f t="shared" si="132"/>
        <v>0</v>
      </c>
      <c r="OC46" s="111">
        <f t="shared" si="133"/>
        <v>0</v>
      </c>
      <c r="OD46" s="111">
        <f t="shared" si="134"/>
        <v>0</v>
      </c>
      <c r="OE46" s="111">
        <f t="shared" si="135"/>
        <v>0</v>
      </c>
      <c r="OF46" s="111">
        <f t="shared" si="136"/>
        <v>0</v>
      </c>
      <c r="OG46" s="111">
        <f t="shared" si="137"/>
        <v>0</v>
      </c>
      <c r="OH46" s="111">
        <f t="shared" si="138"/>
        <v>0</v>
      </c>
      <c r="OI46" s="111">
        <f t="shared" si="139"/>
        <v>0</v>
      </c>
      <c r="OJ46" s="111">
        <f t="shared" si="140"/>
        <v>0</v>
      </c>
      <c r="OK46" s="111">
        <f t="shared" si="141"/>
        <v>0</v>
      </c>
      <c r="OL46" s="111">
        <f t="shared" si="142"/>
        <v>0</v>
      </c>
      <c r="OM46" s="111">
        <f t="shared" si="143"/>
        <v>0</v>
      </c>
      <c r="ON46" s="111">
        <f t="shared" si="144"/>
        <v>0</v>
      </c>
      <c r="OO46" s="111">
        <f t="shared" si="145"/>
        <v>0</v>
      </c>
      <c r="OP46" s="111">
        <f t="shared" si="146"/>
        <v>0</v>
      </c>
      <c r="OQ46" s="111">
        <f t="shared" si="147"/>
        <v>0</v>
      </c>
      <c r="OR46" s="111">
        <f t="shared" si="148"/>
        <v>0</v>
      </c>
      <c r="OS46" s="111">
        <f t="shared" si="149"/>
        <v>0</v>
      </c>
      <c r="OT46" s="111">
        <f t="shared" si="150"/>
        <v>0</v>
      </c>
      <c r="OU46" s="111">
        <f t="shared" si="151"/>
        <v>0</v>
      </c>
      <c r="OV46" s="111">
        <f t="shared" si="152"/>
        <v>0</v>
      </c>
      <c r="OW46" s="111">
        <f t="shared" si="153"/>
        <v>0</v>
      </c>
      <c r="OX46" s="111">
        <f t="shared" si="154"/>
        <v>0</v>
      </c>
      <c r="OY46" s="111"/>
      <c r="PA46" s="51">
        <f t="shared" si="303"/>
        <v>228936.15122191879</v>
      </c>
      <c r="PB46" s="51">
        <f t="shared" si="155"/>
        <v>228936.15122191879</v>
      </c>
      <c r="PC46" s="51">
        <f t="shared" si="156"/>
        <v>236085.28459203427</v>
      </c>
      <c r="PD46" s="51">
        <f t="shared" si="157"/>
        <v>236121.81653403645</v>
      </c>
      <c r="PE46" s="51">
        <f t="shared" si="158"/>
        <v>236121.81653403645</v>
      </c>
      <c r="PF46" s="51">
        <f t="shared" si="159"/>
        <v>257565.60316650808</v>
      </c>
      <c r="PG46" s="51">
        <f t="shared" si="160"/>
        <v>239980.0133561503</v>
      </c>
      <c r="PH46" s="51">
        <f t="shared" si="161"/>
        <v>211041.13810944842</v>
      </c>
      <c r="PI46" s="51">
        <f t="shared" si="162"/>
        <v>217986.21833954073</v>
      </c>
      <c r="PJ46" s="51">
        <f t="shared" si="163"/>
        <v>234374.89068755083</v>
      </c>
      <c r="PK46" s="51">
        <f t="shared" si="164"/>
        <v>233150.82600539332</v>
      </c>
      <c r="PL46" s="51">
        <f t="shared" si="165"/>
        <v>233224.78029858976</v>
      </c>
      <c r="PM46" s="51">
        <f t="shared" si="166"/>
        <v>227911.3452759083</v>
      </c>
      <c r="PN46" s="51">
        <f t="shared" si="167"/>
        <v>227911.3452759083</v>
      </c>
      <c r="PO46" s="51">
        <f t="shared" si="168"/>
        <v>235028.47638536108</v>
      </c>
      <c r="PP46" s="51">
        <f t="shared" si="169"/>
        <v>235064.84479639106</v>
      </c>
      <c r="PQ46" s="51">
        <f t="shared" si="170"/>
        <v>235064.84479639106</v>
      </c>
      <c r="PR46" s="51">
        <f t="shared" si="171"/>
        <v>256412.64082218634</v>
      </c>
      <c r="PS46" s="51">
        <f t="shared" si="172"/>
        <v>238905.77085098709</v>
      </c>
      <c r="PT46" s="51">
        <f t="shared" si="173"/>
        <v>241696.71867658486</v>
      </c>
      <c r="PU46" s="51">
        <f t="shared" si="174"/>
        <v>249650.632864104</v>
      </c>
      <c r="PV46" s="51">
        <f t="shared" si="175"/>
        <v>268419.90394302254</v>
      </c>
      <c r="PW46" s="51">
        <f t="shared" si="176"/>
        <v>267018.03310506331</v>
      </c>
      <c r="PX46" s="51">
        <f t="shared" si="177"/>
        <v>267102.72990947665</v>
      </c>
      <c r="PY46" s="51">
        <f t="shared" si="178"/>
        <v>261017.47173949209</v>
      </c>
      <c r="PZ46" s="51">
        <f t="shared" si="179"/>
        <v>261017.47173949209</v>
      </c>
      <c r="QA46" s="51">
        <f t="shared" si="180"/>
        <v>269168.42870909331</v>
      </c>
      <c r="QB46" s="51">
        <f t="shared" si="181"/>
        <v>269210.07995153905</v>
      </c>
      <c r="QC46" s="51">
        <f t="shared" si="182"/>
        <v>269210.07995153905</v>
      </c>
      <c r="QD46" s="51">
        <f t="shared" si="183"/>
        <v>293658.83101795858</v>
      </c>
      <c r="QE46" s="51">
        <f t="shared" si="184"/>
        <v>273608.93428103864</v>
      </c>
      <c r="QF46" s="51">
        <f t="shared" si="185"/>
        <v>246662.60260830325</v>
      </c>
      <c r="QG46" s="51">
        <f t="shared" si="186"/>
        <v>254779.93736220137</v>
      </c>
      <c r="QH46" s="51">
        <f t="shared" si="187"/>
        <v>273934.84057618247</v>
      </c>
      <c r="QI46" s="51">
        <f t="shared" si="188"/>
        <v>272504.16699771979</v>
      </c>
      <c r="QJ46" s="51">
        <f t="shared" si="189"/>
        <v>272590.60397677188</v>
      </c>
      <c r="QK46" s="51">
        <f t="shared" si="190"/>
        <v>266380.31851666875</v>
      </c>
      <c r="QL46" s="51">
        <f t="shared" si="191"/>
        <v>266380.31851666875</v>
      </c>
      <c r="QM46" s="51">
        <f t="shared" si="192"/>
        <v>274698.74447991251</v>
      </c>
      <c r="QN46" s="51">
        <f t="shared" si="193"/>
        <v>274741.2514858818</v>
      </c>
      <c r="QO46" s="51">
        <f t="shared" si="194"/>
        <v>274741.2514858818</v>
      </c>
      <c r="QP46" s="51">
        <f t="shared" si="195"/>
        <v>299692.32488723448</v>
      </c>
      <c r="QQ46" s="51">
        <f t="shared" si="196"/>
        <v>279230.48436976323</v>
      </c>
      <c r="QR46" s="51">
        <f t="shared" si="197"/>
        <v>249557.09059268821</v>
      </c>
      <c r="QS46" s="51">
        <f t="shared" si="198"/>
        <v>257769.67905615535</v>
      </c>
      <c r="QT46" s="51">
        <f t="shared" si="199"/>
        <v>277149.35747565463</v>
      </c>
      <c r="QU46" s="51">
        <f t="shared" si="200"/>
        <v>275701.8955091727</v>
      </c>
      <c r="QV46" s="51">
        <f t="shared" si="201"/>
        <v>275789.34679195227</v>
      </c>
      <c r="QW46" s="51">
        <f t="shared" si="202"/>
        <v>269506.186090715</v>
      </c>
      <c r="QX46" s="51">
        <f t="shared" si="203"/>
        <v>269506.186090715</v>
      </c>
      <c r="QY46" s="51">
        <f t="shared" si="204"/>
        <v>277922.22548925458</v>
      </c>
      <c r="QZ46" s="51">
        <f t="shared" si="205"/>
        <v>277965.23129810975</v>
      </c>
      <c r="RA46" s="51">
        <f t="shared" si="206"/>
        <v>277965.23129810975</v>
      </c>
      <c r="RB46" s="51">
        <f t="shared" si="207"/>
        <v>303209.09566734341</v>
      </c>
      <c r="RC46" s="51">
        <f t="shared" si="208"/>
        <v>282507.14355253259</v>
      </c>
      <c r="RD46" s="51">
        <f t="shared" si="209"/>
        <v>234759.16632068044</v>
      </c>
      <c r="RE46" s="51">
        <f t="shared" si="210"/>
        <v>242484.77498377033</v>
      </c>
      <c r="RF46" s="51">
        <f t="shared" si="211"/>
        <v>260715.30146778855</v>
      </c>
      <c r="RG46" s="51">
        <f t="shared" si="212"/>
        <v>259353.66929085791</v>
      </c>
      <c r="RH46" s="51">
        <f t="shared" si="213"/>
        <v>259435.93499683429</v>
      </c>
      <c r="RI46" s="51">
        <f t="shared" si="214"/>
        <v>253525.34530139348</v>
      </c>
      <c r="RJ46" s="51">
        <f t="shared" si="215"/>
        <v>253525.34530139348</v>
      </c>
      <c r="RK46" s="51">
        <f t="shared" si="216"/>
        <v>261442.34092043535</v>
      </c>
      <c r="RL46" s="51">
        <f t="shared" si="217"/>
        <v>261482.79662461838</v>
      </c>
      <c r="RM46" s="51">
        <f t="shared" si="218"/>
        <v>261482.79662461838</v>
      </c>
      <c r="RN46" s="51">
        <f t="shared" si="219"/>
        <v>285229.78189343627</v>
      </c>
      <c r="RO46" s="51">
        <f t="shared" si="220"/>
        <v>265755.38824610936</v>
      </c>
      <c r="RP46" s="51">
        <f t="shared" si="221"/>
        <v>241117.82179896117</v>
      </c>
      <c r="RQ46" s="51">
        <f t="shared" si="222"/>
        <v>249052.68526823618</v>
      </c>
      <c r="RR46" s="51">
        <f t="shared" si="223"/>
        <v>267777.00136190566</v>
      </c>
      <c r="RS46" s="51">
        <f t="shared" si="224"/>
        <v>266378.48819737846</v>
      </c>
      <c r="RT46" s="51">
        <f t="shared" si="225"/>
        <v>266462.98214129836</v>
      </c>
      <c r="RU46" s="51"/>
      <c r="RV46" s="51">
        <f t="shared" si="385"/>
        <v>2793524.690067126</v>
      </c>
      <c r="RW46" s="51">
        <f t="shared" si="385"/>
        <v>2950187.2867013849</v>
      </c>
      <c r="RX46" s="51">
        <f t="shared" si="385"/>
        <v>3217363.4489113311</v>
      </c>
      <c r="RY46" s="51">
        <f t="shared" si="385"/>
        <v>3271832.0631676349</v>
      </c>
      <c r="RZ46" s="51">
        <f t="shared" si="385"/>
        <v>3215330.1465467117</v>
      </c>
      <c r="SA46" s="51">
        <f t="shared" si="385"/>
        <v>3133232.7736797845</v>
      </c>
    </row>
    <row r="47" spans="1:495" x14ac:dyDescent="0.3">
      <c r="A47" s="1">
        <v>400120</v>
      </c>
      <c r="B47" s="1" t="s">
        <v>218</v>
      </c>
      <c r="C47" s="1" t="s">
        <v>138</v>
      </c>
      <c r="D47" s="44">
        <v>0</v>
      </c>
      <c r="E47" s="1" t="s">
        <v>174</v>
      </c>
      <c r="F47" s="107">
        <f>VLOOKUP(A47,Auxiliar_OPEX_CustosUnit!$A$4:$E$129,COLUMN(Auxiliar_OPEX_CustosUnit!$E$3),0)</f>
        <v>0</v>
      </c>
      <c r="G47" s="107">
        <f>INDEX(Auxiliar_OPEX_Drivers!$B$76:$I$84,MATCH($E47,Auxiliar_OPEX_Drivers!$B$76:$B$84,0),MATCH(YEAR(G$2),Auxiliar_OPEX_Drivers!$B$76:$I$76,0))*$F47</f>
        <v>0</v>
      </c>
      <c r="H47" s="107">
        <f>INDEX(Auxiliar_OPEX_Drivers!$B$76:$I$84,MATCH($E47,Auxiliar_OPEX_Drivers!$B$76:$B$84,0),MATCH(YEAR(H$2),Auxiliar_OPEX_Drivers!$B$76:$I$76,0))*$F47</f>
        <v>0</v>
      </c>
      <c r="I47" s="107">
        <f>INDEX(Auxiliar_OPEX_Drivers!$B$76:$I$84,MATCH($E47,Auxiliar_OPEX_Drivers!$B$76:$B$84,0),MATCH(YEAR(I$2),Auxiliar_OPEX_Drivers!$B$76:$I$76,0))*$F47</f>
        <v>0</v>
      </c>
      <c r="J47" s="107">
        <f>INDEX(Auxiliar_OPEX_Drivers!$B$76:$I$84,MATCH($E47,Auxiliar_OPEX_Drivers!$B$76:$B$84,0),MATCH(YEAR(J$2),Auxiliar_OPEX_Drivers!$B$76:$I$76,0))*$F47</f>
        <v>0</v>
      </c>
      <c r="K47" s="107">
        <f>INDEX(Auxiliar_OPEX_Drivers!$B$76:$I$84,MATCH($E47,Auxiliar_OPEX_Drivers!$B$76:$B$84,0),MATCH(YEAR(K$2),Auxiliar_OPEX_Drivers!$B$76:$I$76,0))*$F47</f>
        <v>0</v>
      </c>
      <c r="L47" s="107">
        <f>INDEX(Auxiliar_OPEX_Drivers!$B$76:$I$84,MATCH($E47,Auxiliar_OPEX_Drivers!$B$76:$B$84,0),MATCH(YEAR(L$2),Auxiliar_OPEX_Drivers!$B$76:$I$76,0))*$F47</f>
        <v>0</v>
      </c>
      <c r="M47" s="107">
        <f>INDEX(Auxiliar_OPEX_Drivers!$B$76:$I$84,MATCH($E47,Auxiliar_OPEX_Drivers!$B$76:$B$84,0),MATCH(YEAR(M$2),Auxiliar_OPEX_Drivers!$B$76:$I$76,0))*$F47</f>
        <v>0</v>
      </c>
      <c r="N47" s="107">
        <f>INDEX(Auxiliar_OPEX_Drivers!$B$76:$I$84,MATCH($E47,Auxiliar_OPEX_Drivers!$B$76:$B$84,0),MATCH(YEAR(N$2),Auxiliar_OPEX_Drivers!$B$76:$I$76,0))*$F47</f>
        <v>0</v>
      </c>
      <c r="O47" s="107">
        <f>INDEX(Auxiliar_OPEX_Drivers!$B$76:$I$84,MATCH($E47,Auxiliar_OPEX_Drivers!$B$76:$B$84,0),MATCH(YEAR(O$2),Auxiliar_OPEX_Drivers!$B$76:$I$76,0))*$F47</f>
        <v>0</v>
      </c>
      <c r="P47" s="107">
        <f>INDEX(Auxiliar_OPEX_Drivers!$B$76:$I$84,MATCH($E47,Auxiliar_OPEX_Drivers!$B$76:$B$84,0),MATCH(YEAR(P$2),Auxiliar_OPEX_Drivers!$B$76:$I$76,0))*$F47</f>
        <v>0</v>
      </c>
      <c r="Q47" s="107">
        <f>INDEX(Auxiliar_OPEX_Drivers!$B$76:$I$84,MATCH($E47,Auxiliar_OPEX_Drivers!$B$76:$B$84,0),MATCH(YEAR(Q$2),Auxiliar_OPEX_Drivers!$B$76:$I$76,0))*$F47</f>
        <v>0</v>
      </c>
      <c r="R47" s="107">
        <f>INDEX(Auxiliar_OPEX_Drivers!$B$76:$I$84,MATCH($E47,Auxiliar_OPEX_Drivers!$B$76:$B$84,0),MATCH(YEAR(R$2),Auxiliar_OPEX_Drivers!$B$76:$I$76,0))*$F47</f>
        <v>0</v>
      </c>
      <c r="S47" s="107">
        <f>INDEX(Auxiliar_OPEX_Drivers!$B$76:$I$84,MATCH($E47,Auxiliar_OPEX_Drivers!$B$76:$B$84,0),MATCH(YEAR(S$2),Auxiliar_OPEX_Drivers!$B$76:$I$76,0))*$F47</f>
        <v>0</v>
      </c>
      <c r="T47" s="107">
        <f>INDEX(Auxiliar_OPEX_Drivers!$B$76:$I$84,MATCH($E47,Auxiliar_OPEX_Drivers!$B$76:$B$84,0),MATCH(YEAR(T$2),Auxiliar_OPEX_Drivers!$B$76:$I$76,0))*$F47</f>
        <v>0</v>
      </c>
      <c r="U47" s="107">
        <f>INDEX(Auxiliar_OPEX_Drivers!$B$76:$I$84,MATCH($E47,Auxiliar_OPEX_Drivers!$B$76:$B$84,0),MATCH(YEAR(U$2),Auxiliar_OPEX_Drivers!$B$76:$I$76,0))*$F47</f>
        <v>0</v>
      </c>
      <c r="V47" s="107">
        <f>INDEX(Auxiliar_OPEX_Drivers!$B$76:$I$84,MATCH($E47,Auxiliar_OPEX_Drivers!$B$76:$B$84,0),MATCH(YEAR(V$2),Auxiliar_OPEX_Drivers!$B$76:$I$76,0))*$F47</f>
        <v>0</v>
      </c>
      <c r="W47" s="107">
        <f>INDEX(Auxiliar_OPEX_Drivers!$B$76:$I$84,MATCH($E47,Auxiliar_OPEX_Drivers!$B$76:$B$84,0),MATCH(YEAR(W$2),Auxiliar_OPEX_Drivers!$B$76:$I$76,0))*$F47</f>
        <v>0</v>
      </c>
      <c r="X47" s="107">
        <f>INDEX(Auxiliar_OPEX_Drivers!$B$76:$I$84,MATCH($E47,Auxiliar_OPEX_Drivers!$B$76:$B$84,0),MATCH(YEAR(X$2),Auxiliar_OPEX_Drivers!$B$76:$I$76,0))*$F47</f>
        <v>0</v>
      </c>
      <c r="Y47" s="107">
        <f>INDEX(Auxiliar_OPEX_Drivers!$B$76:$I$84,MATCH($E47,Auxiliar_OPEX_Drivers!$B$76:$B$84,0),MATCH(YEAR(Y$2),Auxiliar_OPEX_Drivers!$B$76:$I$76,0))*$F47</f>
        <v>0</v>
      </c>
      <c r="Z47" s="107">
        <f>INDEX(Auxiliar_OPEX_Drivers!$B$76:$I$84,MATCH($E47,Auxiliar_OPEX_Drivers!$B$76:$B$84,0),MATCH(YEAR(Z$2),Auxiliar_OPEX_Drivers!$B$76:$I$76,0))*$F47</f>
        <v>0</v>
      </c>
      <c r="AA47" s="107">
        <f>INDEX(Auxiliar_OPEX_Drivers!$B$76:$I$84,MATCH($E47,Auxiliar_OPEX_Drivers!$B$76:$B$84,0),MATCH(YEAR(AA$2),Auxiliar_OPEX_Drivers!$B$76:$I$76,0))*$F47</f>
        <v>0</v>
      </c>
      <c r="AB47" s="107">
        <f>INDEX(Auxiliar_OPEX_Drivers!$B$76:$I$84,MATCH($E47,Auxiliar_OPEX_Drivers!$B$76:$B$84,0),MATCH(YEAR(AB$2),Auxiliar_OPEX_Drivers!$B$76:$I$76,0))*$F47</f>
        <v>0</v>
      </c>
      <c r="AC47" s="107">
        <f>INDEX(Auxiliar_OPEX_Drivers!$B$76:$I$84,MATCH($E47,Auxiliar_OPEX_Drivers!$B$76:$B$84,0),MATCH(YEAR(AC$2),Auxiliar_OPEX_Drivers!$B$76:$I$76,0))*$F47</f>
        <v>0</v>
      </c>
      <c r="AD47" s="107">
        <f>INDEX(Auxiliar_OPEX_Drivers!$B$76:$I$84,MATCH($E47,Auxiliar_OPEX_Drivers!$B$76:$B$84,0),MATCH(YEAR(AD$2),Auxiliar_OPEX_Drivers!$B$76:$I$76,0))*$F47</f>
        <v>0</v>
      </c>
      <c r="AE47" s="107">
        <f>INDEX(Auxiliar_OPEX_Drivers!$B$76:$I$84,MATCH($E47,Auxiliar_OPEX_Drivers!$B$76:$B$84,0),MATCH(YEAR(AE$2),Auxiliar_OPEX_Drivers!$B$76:$I$76,0))*$F47</f>
        <v>0</v>
      </c>
      <c r="AF47" s="107">
        <f>INDEX(Auxiliar_OPEX_Drivers!$B$76:$I$84,MATCH($E47,Auxiliar_OPEX_Drivers!$B$76:$B$84,0),MATCH(YEAR(AF$2),Auxiliar_OPEX_Drivers!$B$76:$I$76,0))*$F47</f>
        <v>0</v>
      </c>
      <c r="AG47" s="107">
        <f>INDEX(Auxiliar_OPEX_Drivers!$B$76:$I$84,MATCH($E47,Auxiliar_OPEX_Drivers!$B$76:$B$84,0),MATCH(YEAR(AG$2),Auxiliar_OPEX_Drivers!$B$76:$I$76,0))*$F47</f>
        <v>0</v>
      </c>
      <c r="AH47" s="107">
        <f>INDEX(Auxiliar_OPEX_Drivers!$B$76:$I$84,MATCH($E47,Auxiliar_OPEX_Drivers!$B$76:$B$84,0),MATCH(YEAR(AH$2),Auxiliar_OPEX_Drivers!$B$76:$I$76,0))*$F47</f>
        <v>0</v>
      </c>
      <c r="AI47" s="107">
        <f>INDEX(Auxiliar_OPEX_Drivers!$B$76:$I$84,MATCH($E47,Auxiliar_OPEX_Drivers!$B$76:$B$84,0),MATCH(YEAR(AI$2),Auxiliar_OPEX_Drivers!$B$76:$I$76,0))*$F47</f>
        <v>0</v>
      </c>
      <c r="AJ47" s="107">
        <f>INDEX(Auxiliar_OPEX_Drivers!$B$76:$I$84,MATCH($E47,Auxiliar_OPEX_Drivers!$B$76:$B$84,0),MATCH(YEAR(AJ$2),Auxiliar_OPEX_Drivers!$B$76:$I$76,0))*$F47</f>
        <v>0</v>
      </c>
      <c r="AK47" s="107">
        <f>INDEX(Auxiliar_OPEX_Drivers!$B$76:$I$84,MATCH($E47,Auxiliar_OPEX_Drivers!$B$76:$B$84,0),MATCH(YEAR(AK$2),Auxiliar_OPEX_Drivers!$B$76:$I$76,0))*$F47</f>
        <v>0</v>
      </c>
      <c r="AL47" s="107">
        <f>INDEX(Auxiliar_OPEX_Drivers!$B$76:$I$84,MATCH($E47,Auxiliar_OPEX_Drivers!$B$76:$B$84,0),MATCH(YEAR(AL$2),Auxiliar_OPEX_Drivers!$B$76:$I$76,0))*$F47</f>
        <v>0</v>
      </c>
      <c r="AM47" s="107">
        <f>INDEX(Auxiliar_OPEX_Drivers!$B$76:$I$84,MATCH($E47,Auxiliar_OPEX_Drivers!$B$76:$B$84,0),MATCH(YEAR(AM$2),Auxiliar_OPEX_Drivers!$B$76:$I$76,0))*$F47</f>
        <v>0</v>
      </c>
      <c r="AN47" s="107">
        <f>INDEX(Auxiliar_OPEX_Drivers!$B$76:$I$84,MATCH($E47,Auxiliar_OPEX_Drivers!$B$76:$B$84,0),MATCH(YEAR(AN$2),Auxiliar_OPEX_Drivers!$B$76:$I$76,0))*$F47</f>
        <v>0</v>
      </c>
      <c r="AO47" s="107">
        <f>INDEX(Auxiliar_OPEX_Drivers!$B$76:$I$84,MATCH($E47,Auxiliar_OPEX_Drivers!$B$76:$B$84,0),MATCH(YEAR(AO$2),Auxiliar_OPEX_Drivers!$B$76:$I$76,0))*$F47</f>
        <v>0</v>
      </c>
      <c r="AP47" s="107">
        <f>INDEX(Auxiliar_OPEX_Drivers!$B$76:$I$84,MATCH($E47,Auxiliar_OPEX_Drivers!$B$76:$B$84,0),MATCH(YEAR(AP$2),Auxiliar_OPEX_Drivers!$B$76:$I$76,0))*$F47</f>
        <v>0</v>
      </c>
      <c r="AQ47" s="107">
        <f>INDEX(Auxiliar_OPEX_Drivers!$B$76:$I$84,MATCH($E47,Auxiliar_OPEX_Drivers!$B$76:$B$84,0),MATCH(YEAR(AQ$2),Auxiliar_OPEX_Drivers!$B$76:$I$76,0))*$F47</f>
        <v>0</v>
      </c>
      <c r="AR47" s="107">
        <f>INDEX(Auxiliar_OPEX_Drivers!$B$76:$I$84,MATCH($E47,Auxiliar_OPEX_Drivers!$B$76:$B$84,0),MATCH(YEAR(AR$2),Auxiliar_OPEX_Drivers!$B$76:$I$76,0))*$F47</f>
        <v>0</v>
      </c>
      <c r="AS47" s="107">
        <f>INDEX(Auxiliar_OPEX_Drivers!$B$76:$I$84,MATCH($E47,Auxiliar_OPEX_Drivers!$B$76:$B$84,0),MATCH(YEAR(AS$2),Auxiliar_OPEX_Drivers!$B$76:$I$76,0))*$F47</f>
        <v>0</v>
      </c>
      <c r="AT47" s="107">
        <f>INDEX(Auxiliar_OPEX_Drivers!$B$76:$I$84,MATCH($E47,Auxiliar_OPEX_Drivers!$B$76:$B$84,0),MATCH(YEAR(AT$2),Auxiliar_OPEX_Drivers!$B$76:$I$76,0))*$F47</f>
        <v>0</v>
      </c>
      <c r="AU47" s="107">
        <f>INDEX(Auxiliar_OPEX_Drivers!$B$76:$I$84,MATCH($E47,Auxiliar_OPEX_Drivers!$B$76:$B$84,0),MATCH(YEAR(AU$2),Auxiliar_OPEX_Drivers!$B$76:$I$76,0))*$F47</f>
        <v>0</v>
      </c>
      <c r="AV47" s="107">
        <f>INDEX(Auxiliar_OPEX_Drivers!$B$76:$I$84,MATCH($E47,Auxiliar_OPEX_Drivers!$B$76:$B$84,0),MATCH(YEAR(AV$2),Auxiliar_OPEX_Drivers!$B$76:$I$76,0))*$F47</f>
        <v>0</v>
      </c>
      <c r="AW47" s="107">
        <f>INDEX(Auxiliar_OPEX_Drivers!$B$76:$I$84,MATCH($E47,Auxiliar_OPEX_Drivers!$B$76:$B$84,0),MATCH(YEAR(AW$2),Auxiliar_OPEX_Drivers!$B$76:$I$76,0))*$F47</f>
        <v>0</v>
      </c>
      <c r="AX47" s="107">
        <f>INDEX(Auxiliar_OPEX_Drivers!$B$76:$I$84,MATCH($E47,Auxiliar_OPEX_Drivers!$B$76:$B$84,0),MATCH(YEAR(AX$2),Auxiliar_OPEX_Drivers!$B$76:$I$76,0))*$F47</f>
        <v>0</v>
      </c>
      <c r="AY47" s="107">
        <f>INDEX(Auxiliar_OPEX_Drivers!$B$76:$I$84,MATCH($E47,Auxiliar_OPEX_Drivers!$B$76:$B$84,0),MATCH(YEAR(AY$2),Auxiliar_OPEX_Drivers!$B$76:$I$76,0))*$F47</f>
        <v>0</v>
      </c>
      <c r="AZ47" s="107">
        <f>INDEX(Auxiliar_OPEX_Drivers!$B$76:$I$84,MATCH($E47,Auxiliar_OPEX_Drivers!$B$76:$B$84,0),MATCH(YEAR(AZ$2),Auxiliar_OPEX_Drivers!$B$76:$I$76,0))*$F47</f>
        <v>0</v>
      </c>
      <c r="BA47" s="107">
        <f>INDEX(Auxiliar_OPEX_Drivers!$B$76:$I$84,MATCH($E47,Auxiliar_OPEX_Drivers!$B$76:$B$84,0),MATCH(YEAR(BA$2),Auxiliar_OPEX_Drivers!$B$76:$I$76,0))*$F47</f>
        <v>0</v>
      </c>
      <c r="BB47" s="107">
        <f>INDEX(Auxiliar_OPEX_Drivers!$B$76:$I$84,MATCH($E47,Auxiliar_OPEX_Drivers!$B$76:$B$84,0),MATCH(YEAR(BB$2),Auxiliar_OPEX_Drivers!$B$76:$I$76,0))*$F47</f>
        <v>0</v>
      </c>
      <c r="BC47" s="107">
        <f>INDEX(Auxiliar_OPEX_Drivers!$B$76:$I$84,MATCH($E47,Auxiliar_OPEX_Drivers!$B$76:$B$84,0),MATCH(YEAR(BC$2),Auxiliar_OPEX_Drivers!$B$76:$I$76,0))*$F47</f>
        <v>0</v>
      </c>
      <c r="BD47" s="107">
        <f>INDEX(Auxiliar_OPEX_Drivers!$B$76:$I$84,MATCH($E47,Auxiliar_OPEX_Drivers!$B$76:$B$84,0),MATCH(YEAR(BD$2),Auxiliar_OPEX_Drivers!$B$76:$I$76,0))*$F47</f>
        <v>0</v>
      </c>
      <c r="BE47" s="107">
        <f>INDEX(Auxiliar_OPEX_Drivers!$B$76:$I$84,MATCH($E47,Auxiliar_OPEX_Drivers!$B$76:$B$84,0),MATCH(YEAR(BE$2),Auxiliar_OPEX_Drivers!$B$76:$I$76,0))*$F47</f>
        <v>0</v>
      </c>
      <c r="BF47" s="107">
        <f>INDEX(Auxiliar_OPEX_Drivers!$B$76:$I$84,MATCH($E47,Auxiliar_OPEX_Drivers!$B$76:$B$84,0),MATCH(YEAR(BF$2),Auxiliar_OPEX_Drivers!$B$76:$I$76,0))*$F47</f>
        <v>0</v>
      </c>
      <c r="BG47" s="107">
        <f>INDEX(Auxiliar_OPEX_Drivers!$B$76:$I$84,MATCH($E47,Auxiliar_OPEX_Drivers!$B$76:$B$84,0),MATCH(YEAR(BG$2),Auxiliar_OPEX_Drivers!$B$76:$I$76,0))*$F47</f>
        <v>0</v>
      </c>
      <c r="BH47" s="107">
        <f>INDEX(Auxiliar_OPEX_Drivers!$B$76:$I$84,MATCH($E47,Auxiliar_OPEX_Drivers!$B$76:$B$84,0),MATCH(YEAR(BH$2),Auxiliar_OPEX_Drivers!$B$76:$I$76,0))*$F47</f>
        <v>0</v>
      </c>
      <c r="BI47" s="107">
        <f>INDEX(Auxiliar_OPEX_Drivers!$B$76:$I$84,MATCH($E47,Auxiliar_OPEX_Drivers!$B$76:$B$84,0),MATCH(YEAR(BI$2),Auxiliar_OPEX_Drivers!$B$76:$I$76,0))*$F47</f>
        <v>0</v>
      </c>
      <c r="BJ47" s="107">
        <f>INDEX(Auxiliar_OPEX_Drivers!$B$76:$I$84,MATCH($E47,Auxiliar_OPEX_Drivers!$B$76:$B$84,0),MATCH(YEAR(BJ$2),Auxiliar_OPEX_Drivers!$B$76:$I$76,0))*$F47</f>
        <v>0</v>
      </c>
      <c r="BK47" s="107">
        <f>INDEX(Auxiliar_OPEX_Drivers!$B$76:$I$84,MATCH($E47,Auxiliar_OPEX_Drivers!$B$76:$B$84,0),MATCH(YEAR(BK$2),Auxiliar_OPEX_Drivers!$B$76:$I$76,0))*$F47</f>
        <v>0</v>
      </c>
      <c r="BL47" s="107">
        <f>INDEX(Auxiliar_OPEX_Drivers!$B$76:$I$84,MATCH($E47,Auxiliar_OPEX_Drivers!$B$76:$B$84,0),MATCH(YEAR(BL$2),Auxiliar_OPEX_Drivers!$B$76:$I$76,0))*$F47</f>
        <v>0</v>
      </c>
      <c r="BM47" s="107">
        <f>INDEX(Auxiliar_OPEX_Drivers!$B$76:$I$84,MATCH($E47,Auxiliar_OPEX_Drivers!$B$76:$B$84,0),MATCH(YEAR(BM$2),Auxiliar_OPEX_Drivers!$B$76:$I$76,0))*$F47</f>
        <v>0</v>
      </c>
      <c r="BN47" s="107">
        <f>INDEX(Auxiliar_OPEX_Drivers!$B$76:$I$84,MATCH($E47,Auxiliar_OPEX_Drivers!$B$76:$B$84,0),MATCH(YEAR(BN$2),Auxiliar_OPEX_Drivers!$B$76:$I$76,0))*$F47</f>
        <v>0</v>
      </c>
      <c r="BO47" s="107">
        <f>INDEX(Auxiliar_OPEX_Drivers!$B$76:$I$84,MATCH($E47,Auxiliar_OPEX_Drivers!$B$76:$B$84,0),MATCH(YEAR(BO$2),Auxiliar_OPEX_Drivers!$B$76:$I$76,0))*$F47</f>
        <v>0</v>
      </c>
      <c r="BP47" s="107">
        <f>INDEX(Auxiliar_OPEX_Drivers!$B$76:$I$84,MATCH($E47,Auxiliar_OPEX_Drivers!$B$76:$B$84,0),MATCH(YEAR(BP$2),Auxiliar_OPEX_Drivers!$B$76:$I$76,0))*$F47</f>
        <v>0</v>
      </c>
      <c r="BQ47" s="107">
        <f>INDEX(Auxiliar_OPEX_Drivers!$B$76:$I$84,MATCH($E47,Auxiliar_OPEX_Drivers!$B$76:$B$84,0),MATCH(YEAR(BQ$2),Auxiliar_OPEX_Drivers!$B$76:$I$76,0))*$F47</f>
        <v>0</v>
      </c>
      <c r="BR47" s="107">
        <f>INDEX(Auxiliar_OPEX_Drivers!$B$76:$I$84,MATCH($E47,Auxiliar_OPEX_Drivers!$B$76:$B$84,0),MATCH(YEAR(BR$2),Auxiliar_OPEX_Drivers!$B$76:$I$76,0))*$F47</f>
        <v>0</v>
      </c>
      <c r="BS47" s="107">
        <f>INDEX(Auxiliar_OPEX_Drivers!$B$76:$I$84,MATCH($E47,Auxiliar_OPEX_Drivers!$B$76:$B$84,0),MATCH(YEAR(BS$2),Auxiliar_OPEX_Drivers!$B$76:$I$76,0))*$F47</f>
        <v>0</v>
      </c>
      <c r="BT47" s="107">
        <f>INDEX(Auxiliar_OPEX_Drivers!$B$76:$I$84,MATCH($E47,Auxiliar_OPEX_Drivers!$B$76:$B$84,0),MATCH(YEAR(BT$2),Auxiliar_OPEX_Drivers!$B$76:$I$76,0))*$F47</f>
        <v>0</v>
      </c>
      <c r="BU47" s="107">
        <f>INDEX(Auxiliar_OPEX_Drivers!$B$76:$I$84,MATCH($E47,Auxiliar_OPEX_Drivers!$B$76:$B$84,0),MATCH(YEAR(BU$2),Auxiliar_OPEX_Drivers!$B$76:$I$76,0))*$F47</f>
        <v>0</v>
      </c>
      <c r="BV47" s="107">
        <f>INDEX(Auxiliar_OPEX_Drivers!$B$76:$I$84,MATCH($E47,Auxiliar_OPEX_Drivers!$B$76:$B$84,0),MATCH(YEAR(BV$2),Auxiliar_OPEX_Drivers!$B$76:$I$76,0))*$F47</f>
        <v>0</v>
      </c>
      <c r="BW47" s="107">
        <f>INDEX(Auxiliar_OPEX_Drivers!$B$76:$I$84,MATCH($E47,Auxiliar_OPEX_Drivers!$B$76:$B$84,0),MATCH(YEAR(BW$2),Auxiliar_OPEX_Drivers!$B$76:$I$76,0))*$F47</f>
        <v>0</v>
      </c>
      <c r="BX47" s="107">
        <f>INDEX(Auxiliar_OPEX_Drivers!$B$76:$I$84,MATCH($E47,Auxiliar_OPEX_Drivers!$B$76:$B$84,0),MATCH(YEAR(BX$2),Auxiliar_OPEX_Drivers!$B$76:$I$76,0))*$F47</f>
        <v>0</v>
      </c>
      <c r="BY47" s="107">
        <f>INDEX(Auxiliar_OPEX_Drivers!$B$76:$I$84,MATCH($E47,Auxiliar_OPEX_Drivers!$B$76:$B$84,0),MATCH(YEAR(BY$2),Auxiliar_OPEX_Drivers!$B$76:$I$76,0))*$F47</f>
        <v>0</v>
      </c>
      <c r="BZ47" s="107">
        <f>INDEX(Auxiliar_OPEX_Drivers!$B$76:$I$84,MATCH($E47,Auxiliar_OPEX_Drivers!$B$76:$B$84,0),MATCH(YEAR(BZ$2),Auxiliar_OPEX_Drivers!$B$76:$I$76,0))*$F47</f>
        <v>0</v>
      </c>
      <c r="CA47" s="107">
        <f>INDEX(Auxiliar_OPEX_Drivers!$B$76:$I$84,MATCH($E47,Auxiliar_OPEX_Drivers!$B$76:$B$84,0),MATCH(YEAR(CA$2),Auxiliar_OPEX_Drivers!$B$76:$I$76,0))*$F47</f>
        <v>0</v>
      </c>
      <c r="CB47" s="107">
        <f>INDEX(Auxiliar_OPEX_Drivers!$B$76:$I$84,MATCH($E47,Auxiliar_OPEX_Drivers!$B$76:$B$84,0),MATCH(YEAR(CB$2),Auxiliar_OPEX_Drivers!$B$76:$I$76,0))*$F47</f>
        <v>0</v>
      </c>
      <c r="CC47" s="107">
        <f>INDEX(Auxiliar_OPEX_Drivers!$B$76:$I$84,MATCH($E47,Auxiliar_OPEX_Drivers!$B$76:$B$84,0),MATCH(YEAR(CC$2),Auxiliar_OPEX_Drivers!$B$76:$I$76,0))*$F47</f>
        <v>0</v>
      </c>
      <c r="CD47" s="107">
        <f>INDEX(Auxiliar_OPEX_Drivers!$B$76:$I$84,MATCH($E47,Auxiliar_OPEX_Drivers!$B$76:$B$84,0),MATCH(YEAR(CD$2),Auxiliar_OPEX_Drivers!$B$76:$I$76,0))*$F47</f>
        <v>0</v>
      </c>
      <c r="CE47" s="107">
        <f>INDEX(Auxiliar_OPEX_Drivers!$B$76:$I$84,MATCH($E47,Auxiliar_OPEX_Drivers!$B$76:$B$84,0),MATCH(YEAR(CE$2),Auxiliar_OPEX_Drivers!$B$76:$I$76,0))*$F47</f>
        <v>0</v>
      </c>
      <c r="CF47" s="107">
        <f>INDEX(Auxiliar_OPEX_Drivers!$B$76:$I$84,MATCH($E47,Auxiliar_OPEX_Drivers!$B$76:$B$84,0),MATCH(YEAR(CF$2),Auxiliar_OPEX_Drivers!$B$76:$I$76,0))*$F47</f>
        <v>0</v>
      </c>
      <c r="CG47" s="107">
        <f>INDEX(Auxiliar_OPEX_Drivers!$B$76:$I$84,MATCH($E47,Auxiliar_OPEX_Drivers!$B$76:$B$84,0),MATCH(YEAR(CG$2),Auxiliar_OPEX_Drivers!$B$76:$I$76,0))*$F47</f>
        <v>0</v>
      </c>
      <c r="CI47" s="51">
        <f>INDEX(Auxiliar_OPEX_CustosUnit!$A$1:$R$129,MATCH(Auxiliar_OPEX_P!$A47,Auxiliar_OPEX_CustosUnit!$A$1:$A$129,0),MATCH(CI$2,Auxiliar_OPEX_CustosUnit!$A$3:$Q$3,0))*(1-DRE_Auxiliar!$A$5)</f>
        <v>0</v>
      </c>
      <c r="CJ47" s="51">
        <f>INDEX(Auxiliar_OPEX_CustosUnit!$A$1:$R$129,MATCH(Auxiliar_OPEX_P!$A47,Auxiliar_OPEX_CustosUnit!$A$1:$A$129,0),MATCH(CJ$2,Auxiliar_OPEX_CustosUnit!$A$3:$Q$3,0))*(1-DRE_Auxiliar!$A$5)</f>
        <v>0</v>
      </c>
      <c r="CK47" s="51">
        <f>INDEX(Auxiliar_OPEX_CustosUnit!$A$1:$R$129,MATCH(Auxiliar_OPEX_P!$A47,Auxiliar_OPEX_CustosUnit!$A$1:$A$129,0),MATCH(CK$2,Auxiliar_OPEX_CustosUnit!$A$3:$Q$3,0))*(1-DRE_Auxiliar!$A$5)</f>
        <v>0</v>
      </c>
      <c r="CL47" s="51">
        <f>INDEX(Auxiliar_OPEX_CustosUnit!$A$1:$R$129,MATCH(Auxiliar_OPEX_P!$A47,Auxiliar_OPEX_CustosUnit!$A$1:$A$129,0),MATCH(CL$2,Auxiliar_OPEX_CustosUnit!$A$3:$Q$3,0))*(1-DRE_Auxiliar!$A$5)</f>
        <v>0</v>
      </c>
      <c r="CM47" s="51">
        <f>INDEX(Auxiliar_OPEX_CustosUnit!$A$1:$R$129,MATCH(Auxiliar_OPEX_P!$A47,Auxiliar_OPEX_CustosUnit!$A$1:$A$129,0),MATCH(CM$2,Auxiliar_OPEX_CustosUnit!$A$3:$Q$3,0))*(1-DRE_Auxiliar!$A$5)</f>
        <v>0</v>
      </c>
      <c r="CN47" s="51">
        <f>INDEX(Auxiliar_OPEX_CustosUnit!$A$1:$R$129,MATCH(Auxiliar_OPEX_P!$A47,Auxiliar_OPEX_CustosUnit!$A$1:$A$129,0),MATCH(CN$2,Auxiliar_OPEX_CustosUnit!$A$3:$Q$3,0))*(1-DRE_Auxiliar!$A$5)</f>
        <v>0</v>
      </c>
      <c r="CO47" s="51">
        <f>INDEX(Auxiliar_OPEX_CustosUnit!$A$1:$R$129,MATCH(Auxiliar_OPEX_P!$A47,Auxiliar_OPEX_CustosUnit!$A$1:$A$129,0),MATCH(CO$2,Auxiliar_OPEX_CustosUnit!$A$3:$Q$3,0))*(1-DRE_Auxiliar!$A$5)</f>
        <v>0</v>
      </c>
      <c r="CP47" s="51">
        <f>INDEX(Auxiliar_OPEX_CustosUnit!$A$1:$R$129,MATCH(Auxiliar_OPEX_P!$A47,Auxiliar_OPEX_CustosUnit!$A$1:$A$129,0),MATCH(CP$2,Auxiliar_OPEX_CustosUnit!$A$3:$Q$3,0))*(1-DRE_Auxiliar!$A$5)</f>
        <v>0</v>
      </c>
      <c r="CQ47" s="51">
        <f>INDEX(Auxiliar_OPEX_CustosUnit!$A$1:$R$129,MATCH(Auxiliar_OPEX_P!$A47,Auxiliar_OPEX_CustosUnit!$A$1:$A$129,0),MATCH(CQ$2,Auxiliar_OPEX_CustosUnit!$A$3:$Q$3,0))*(1-DRE_Auxiliar!$A$5)</f>
        <v>0</v>
      </c>
      <c r="CR47" s="51">
        <f>INDEX(Auxiliar_OPEX_CustosUnit!$A$1:$R$129,MATCH(Auxiliar_OPEX_P!$A47,Auxiliar_OPEX_CustosUnit!$A$1:$A$129,0),MATCH(CR$2,Auxiliar_OPEX_CustosUnit!$A$3:$Q$3,0))*(1-DRE_Auxiliar!$A$5)</f>
        <v>0</v>
      </c>
      <c r="CS47" s="51">
        <f>INDEX(Auxiliar_OPEX_CustosUnit!$A$1:$R$129,MATCH(Auxiliar_OPEX_P!$A47,Auxiliar_OPEX_CustosUnit!$A$1:$A$129,0),MATCH(CS$2,Auxiliar_OPEX_CustosUnit!$A$3:$Q$3,0))*(1-DRE_Auxiliar!$A$5)</f>
        <v>0</v>
      </c>
      <c r="CT47" s="51">
        <f>INDEX(Auxiliar_OPEX_CustosUnit!$A$1:$R$129,MATCH(Auxiliar_OPEX_P!$A47,Auxiliar_OPEX_CustosUnit!$A$1:$A$129,0),MATCH(CT$2,Auxiliar_OPEX_CustosUnit!$A$3:$Q$3,0))*(1-DRE_Auxiliar!$A$5)</f>
        <v>0</v>
      </c>
      <c r="CU47" s="53">
        <f t="shared" si="227"/>
        <v>0</v>
      </c>
      <c r="CV47" s="53">
        <f t="shared" si="228"/>
        <v>0</v>
      </c>
      <c r="CW47" s="53">
        <f t="shared" si="229"/>
        <v>0</v>
      </c>
      <c r="CX47" s="53">
        <f t="shared" si="230"/>
        <v>0</v>
      </c>
      <c r="CY47" s="53">
        <f t="shared" si="231"/>
        <v>0</v>
      </c>
      <c r="CZ47" s="53">
        <f t="shared" si="232"/>
        <v>0</v>
      </c>
      <c r="DA47" s="53">
        <f t="shared" si="233"/>
        <v>0</v>
      </c>
      <c r="DB47" s="53">
        <f t="shared" si="234"/>
        <v>0</v>
      </c>
      <c r="DC47" s="53">
        <f t="shared" si="235"/>
        <v>0</v>
      </c>
      <c r="DD47" s="53">
        <f t="shared" si="236"/>
        <v>0</v>
      </c>
      <c r="DE47" s="53">
        <f t="shared" si="237"/>
        <v>0</v>
      </c>
      <c r="DF47" s="53">
        <f t="shared" si="238"/>
        <v>0</v>
      </c>
      <c r="DG47" s="53">
        <f t="shared" si="239"/>
        <v>0</v>
      </c>
      <c r="DH47" s="53">
        <f t="shared" si="240"/>
        <v>0</v>
      </c>
      <c r="DI47" s="53">
        <f t="shared" si="241"/>
        <v>0</v>
      </c>
      <c r="DJ47" s="53">
        <f t="shared" si="242"/>
        <v>0</v>
      </c>
      <c r="DK47" s="53">
        <f t="shared" si="243"/>
        <v>0</v>
      </c>
      <c r="DL47" s="53">
        <f t="shared" si="244"/>
        <v>0</v>
      </c>
      <c r="DM47" s="53">
        <f t="shared" si="245"/>
        <v>0</v>
      </c>
      <c r="DN47" s="53">
        <f t="shared" si="246"/>
        <v>0</v>
      </c>
      <c r="DO47" s="53">
        <f t="shared" si="247"/>
        <v>0</v>
      </c>
      <c r="DP47" s="53">
        <f t="shared" si="248"/>
        <v>0</v>
      </c>
      <c r="DQ47" s="53">
        <f t="shared" si="249"/>
        <v>0</v>
      </c>
      <c r="DR47" s="53">
        <f t="shared" si="250"/>
        <v>0</v>
      </c>
      <c r="DS47" s="53">
        <f t="shared" si="251"/>
        <v>0</v>
      </c>
      <c r="DT47" s="53">
        <f t="shared" si="252"/>
        <v>0</v>
      </c>
      <c r="DU47" s="53">
        <f t="shared" si="253"/>
        <v>0</v>
      </c>
      <c r="DV47" s="53">
        <f t="shared" si="254"/>
        <v>0</v>
      </c>
      <c r="DW47" s="53">
        <f t="shared" si="255"/>
        <v>0</v>
      </c>
      <c r="DX47" s="53">
        <f t="shared" si="256"/>
        <v>0</v>
      </c>
      <c r="DY47" s="53">
        <f t="shared" si="257"/>
        <v>0</v>
      </c>
      <c r="DZ47" s="53">
        <f t="shared" si="258"/>
        <v>0</v>
      </c>
      <c r="EA47" s="53">
        <f t="shared" si="259"/>
        <v>0</v>
      </c>
      <c r="EB47" s="53">
        <f t="shared" si="260"/>
        <v>0</v>
      </c>
      <c r="EC47" s="53">
        <f t="shared" si="261"/>
        <v>0</v>
      </c>
      <c r="ED47" s="53">
        <f t="shared" si="262"/>
        <v>0</v>
      </c>
      <c r="EE47" s="53">
        <f t="shared" si="263"/>
        <v>0</v>
      </c>
      <c r="EF47" s="53">
        <f t="shared" si="264"/>
        <v>0</v>
      </c>
      <c r="EG47" s="53">
        <f t="shared" si="265"/>
        <v>0</v>
      </c>
      <c r="EH47" s="53">
        <f t="shared" si="266"/>
        <v>0</v>
      </c>
      <c r="EI47" s="53">
        <f t="shared" si="267"/>
        <v>0</v>
      </c>
      <c r="EJ47" s="53">
        <f t="shared" si="268"/>
        <v>0</v>
      </c>
      <c r="EK47" s="53">
        <f t="shared" si="269"/>
        <v>0</v>
      </c>
      <c r="EL47" s="53">
        <f t="shared" si="270"/>
        <v>0</v>
      </c>
      <c r="EM47" s="53">
        <f t="shared" si="271"/>
        <v>0</v>
      </c>
      <c r="EN47" s="53">
        <f t="shared" si="272"/>
        <v>0</v>
      </c>
      <c r="EO47" s="53">
        <f t="shared" si="273"/>
        <v>0</v>
      </c>
      <c r="EP47" s="53">
        <f t="shared" si="274"/>
        <v>0</v>
      </c>
      <c r="EQ47" s="53">
        <f t="shared" si="275"/>
        <v>0</v>
      </c>
      <c r="ER47" s="53">
        <f t="shared" si="276"/>
        <v>0</v>
      </c>
      <c r="ES47" s="53">
        <f t="shared" si="277"/>
        <v>0</v>
      </c>
      <c r="ET47" s="53">
        <f t="shared" si="278"/>
        <v>0</v>
      </c>
      <c r="EU47" s="53">
        <f t="shared" si="279"/>
        <v>0</v>
      </c>
      <c r="EV47" s="53">
        <f t="shared" si="280"/>
        <v>0</v>
      </c>
      <c r="EW47" s="53">
        <f t="shared" si="281"/>
        <v>0</v>
      </c>
      <c r="EX47" s="53">
        <f t="shared" si="282"/>
        <v>0</v>
      </c>
      <c r="EY47" s="53">
        <f t="shared" si="283"/>
        <v>0</v>
      </c>
      <c r="EZ47" s="53">
        <f t="shared" si="284"/>
        <v>0</v>
      </c>
      <c r="FA47" s="53">
        <f t="shared" si="285"/>
        <v>0</v>
      </c>
      <c r="FB47" s="53">
        <f t="shared" si="286"/>
        <v>0</v>
      </c>
      <c r="FC47" s="53">
        <f t="shared" si="287"/>
        <v>0</v>
      </c>
      <c r="FD47" s="53">
        <f t="shared" si="288"/>
        <v>0</v>
      </c>
      <c r="FE47" s="53">
        <f t="shared" si="289"/>
        <v>0</v>
      </c>
      <c r="FF47" s="53">
        <f t="shared" si="290"/>
        <v>0</v>
      </c>
      <c r="FG47" s="53">
        <f t="shared" si="291"/>
        <v>0</v>
      </c>
      <c r="FH47" s="53">
        <f t="shared" si="292"/>
        <v>0</v>
      </c>
      <c r="FI47" s="53">
        <f t="shared" si="293"/>
        <v>0</v>
      </c>
      <c r="FJ47" s="53">
        <f t="shared" si="294"/>
        <v>0</v>
      </c>
      <c r="FK47" s="53">
        <f t="shared" si="295"/>
        <v>0</v>
      </c>
      <c r="FL47" s="53">
        <f t="shared" si="296"/>
        <v>0</v>
      </c>
      <c r="FM47" s="53">
        <f t="shared" si="297"/>
        <v>0</v>
      </c>
      <c r="FN47" s="53">
        <f t="shared" si="298"/>
        <v>0</v>
      </c>
      <c r="FP47" s="51">
        <f t="shared" si="299"/>
        <v>0</v>
      </c>
      <c r="FQ47" s="51">
        <f t="shared" si="306"/>
        <v>0</v>
      </c>
      <c r="FR47" s="51">
        <f t="shared" si="307"/>
        <v>0</v>
      </c>
      <c r="FS47" s="51">
        <f t="shared" si="308"/>
        <v>0</v>
      </c>
      <c r="FT47" s="51">
        <f t="shared" si="309"/>
        <v>0</v>
      </c>
      <c r="FU47" s="51">
        <f t="shared" si="310"/>
        <v>0</v>
      </c>
      <c r="FV47" s="51">
        <f t="shared" si="311"/>
        <v>0</v>
      </c>
      <c r="FW47" s="51">
        <f t="shared" si="312"/>
        <v>0</v>
      </c>
      <c r="FX47" s="51">
        <f t="shared" si="313"/>
        <v>0</v>
      </c>
      <c r="FY47" s="51">
        <f t="shared" si="314"/>
        <v>0</v>
      </c>
      <c r="FZ47" s="51">
        <f t="shared" si="315"/>
        <v>0</v>
      </c>
      <c r="GA47" s="51">
        <f t="shared" si="316"/>
        <v>0</v>
      </c>
      <c r="GB47" s="51">
        <f t="shared" si="317"/>
        <v>0</v>
      </c>
      <c r="GC47" s="51">
        <f t="shared" si="318"/>
        <v>0</v>
      </c>
      <c r="GD47" s="51">
        <f t="shared" si="319"/>
        <v>0</v>
      </c>
      <c r="GE47" s="51">
        <f t="shared" si="320"/>
        <v>0</v>
      </c>
      <c r="GF47" s="51">
        <f t="shared" si="321"/>
        <v>0</v>
      </c>
      <c r="GG47" s="51">
        <f t="shared" si="322"/>
        <v>0</v>
      </c>
      <c r="GH47" s="51">
        <f t="shared" si="323"/>
        <v>0</v>
      </c>
      <c r="GI47" s="51">
        <f t="shared" si="324"/>
        <v>0</v>
      </c>
      <c r="GJ47" s="51">
        <f t="shared" si="325"/>
        <v>0</v>
      </c>
      <c r="GK47" s="51">
        <f t="shared" si="326"/>
        <v>0</v>
      </c>
      <c r="GL47" s="51">
        <f t="shared" si="327"/>
        <v>0</v>
      </c>
      <c r="GM47" s="51">
        <f t="shared" si="328"/>
        <v>0</v>
      </c>
      <c r="GN47" s="51">
        <f t="shared" si="329"/>
        <v>0</v>
      </c>
      <c r="GO47" s="51">
        <f t="shared" si="330"/>
        <v>0</v>
      </c>
      <c r="GP47" s="51">
        <f t="shared" si="331"/>
        <v>0</v>
      </c>
      <c r="GQ47" s="51">
        <f t="shared" si="332"/>
        <v>0</v>
      </c>
      <c r="GR47" s="51">
        <f t="shared" si="333"/>
        <v>0</v>
      </c>
      <c r="GS47" s="51">
        <f t="shared" si="334"/>
        <v>0</v>
      </c>
      <c r="GT47" s="51">
        <f t="shared" si="335"/>
        <v>0</v>
      </c>
      <c r="GU47" s="51">
        <f t="shared" si="336"/>
        <v>0</v>
      </c>
      <c r="GV47" s="51">
        <f t="shared" si="337"/>
        <v>0</v>
      </c>
      <c r="GW47" s="51">
        <f t="shared" si="338"/>
        <v>0</v>
      </c>
      <c r="GX47" s="51">
        <f t="shared" si="339"/>
        <v>0</v>
      </c>
      <c r="GY47" s="51">
        <f t="shared" si="340"/>
        <v>0</v>
      </c>
      <c r="GZ47" s="51">
        <f t="shared" si="341"/>
        <v>0</v>
      </c>
      <c r="HA47" s="51">
        <f t="shared" si="342"/>
        <v>0</v>
      </c>
      <c r="HB47" s="51">
        <f t="shared" si="343"/>
        <v>0</v>
      </c>
      <c r="HC47" s="51">
        <f t="shared" si="344"/>
        <v>0</v>
      </c>
      <c r="HD47" s="51">
        <f t="shared" si="345"/>
        <v>0</v>
      </c>
      <c r="HE47" s="51">
        <f t="shared" si="346"/>
        <v>0</v>
      </c>
      <c r="HF47" s="51">
        <f t="shared" si="347"/>
        <v>0</v>
      </c>
      <c r="HG47" s="51">
        <f t="shared" si="348"/>
        <v>0</v>
      </c>
      <c r="HH47" s="51">
        <f t="shared" si="349"/>
        <v>0</v>
      </c>
      <c r="HI47" s="51">
        <f t="shared" si="350"/>
        <v>0</v>
      </c>
      <c r="HJ47" s="51">
        <f t="shared" si="351"/>
        <v>0</v>
      </c>
      <c r="HK47" s="51">
        <f t="shared" si="352"/>
        <v>0</v>
      </c>
      <c r="HL47" s="51">
        <f t="shared" si="353"/>
        <v>0</v>
      </c>
      <c r="HM47" s="51">
        <f t="shared" si="354"/>
        <v>0</v>
      </c>
      <c r="HN47" s="51">
        <f t="shared" si="355"/>
        <v>0</v>
      </c>
      <c r="HO47" s="51">
        <f t="shared" si="356"/>
        <v>0</v>
      </c>
      <c r="HP47" s="51">
        <f t="shared" si="357"/>
        <v>0</v>
      </c>
      <c r="HQ47" s="51">
        <f t="shared" si="358"/>
        <v>0</v>
      </c>
      <c r="HR47" s="51">
        <f t="shared" si="359"/>
        <v>0</v>
      </c>
      <c r="HS47" s="51">
        <f t="shared" si="360"/>
        <v>0</v>
      </c>
      <c r="HT47" s="51">
        <f t="shared" si="361"/>
        <v>0</v>
      </c>
      <c r="HU47" s="51">
        <f t="shared" si="362"/>
        <v>0</v>
      </c>
      <c r="HV47" s="51">
        <f t="shared" si="363"/>
        <v>0</v>
      </c>
      <c r="HW47" s="51">
        <f t="shared" si="364"/>
        <v>0</v>
      </c>
      <c r="HX47" s="51">
        <f t="shared" si="365"/>
        <v>0</v>
      </c>
      <c r="HY47" s="51">
        <f t="shared" si="366"/>
        <v>0</v>
      </c>
      <c r="HZ47" s="51">
        <f t="shared" si="367"/>
        <v>0</v>
      </c>
      <c r="IA47" s="51">
        <f t="shared" si="368"/>
        <v>0</v>
      </c>
      <c r="IB47" s="51">
        <f t="shared" si="305"/>
        <v>0</v>
      </c>
      <c r="IC47" s="51">
        <f t="shared" si="369"/>
        <v>0</v>
      </c>
      <c r="ID47" s="51">
        <f t="shared" si="370"/>
        <v>0</v>
      </c>
      <c r="IE47" s="51">
        <f t="shared" si="371"/>
        <v>0</v>
      </c>
      <c r="IF47" s="51">
        <f t="shared" si="372"/>
        <v>0</v>
      </c>
      <c r="IG47" s="51">
        <f t="shared" si="373"/>
        <v>0</v>
      </c>
      <c r="IH47" s="51">
        <f t="shared" si="374"/>
        <v>0</v>
      </c>
      <c r="II47" s="51">
        <f t="shared" si="375"/>
        <v>0</v>
      </c>
      <c r="IJ47" s="51">
        <f t="shared" si="376"/>
        <v>0</v>
      </c>
      <c r="IK47" s="51">
        <f t="shared" si="377"/>
        <v>0</v>
      </c>
      <c r="IL47" s="51">
        <f t="shared" si="378"/>
        <v>0</v>
      </c>
      <c r="IM47" s="51">
        <f t="shared" si="379"/>
        <v>0</v>
      </c>
      <c r="IN47" s="51">
        <f t="shared" si="380"/>
        <v>0</v>
      </c>
      <c r="IO47" s="51">
        <f t="shared" si="381"/>
        <v>0</v>
      </c>
      <c r="IP47" s="51">
        <f t="shared" si="382"/>
        <v>0</v>
      </c>
      <c r="IQ47" s="51">
        <f t="shared" si="383"/>
        <v>0</v>
      </c>
      <c r="IS47" s="51">
        <f t="shared" si="300"/>
        <v>0</v>
      </c>
      <c r="IT47" s="51">
        <f t="shared" si="386"/>
        <v>0</v>
      </c>
      <c r="IU47" s="51">
        <f t="shared" si="386"/>
        <v>0</v>
      </c>
      <c r="IV47" s="51">
        <f t="shared" si="386"/>
        <v>0</v>
      </c>
      <c r="IW47" s="51">
        <f t="shared" si="386"/>
        <v>0</v>
      </c>
      <c r="IX47" s="51">
        <f t="shared" si="386"/>
        <v>0</v>
      </c>
      <c r="IZ47" s="111">
        <f t="shared" si="301"/>
        <v>0</v>
      </c>
      <c r="JA47" s="111">
        <f t="shared" si="5"/>
        <v>0</v>
      </c>
      <c r="JB47" s="111">
        <f t="shared" si="6"/>
        <v>0</v>
      </c>
      <c r="JC47" s="111">
        <f t="shared" si="7"/>
        <v>0</v>
      </c>
      <c r="JD47" s="111">
        <f t="shared" si="8"/>
        <v>0</v>
      </c>
      <c r="JE47" s="111">
        <f t="shared" si="9"/>
        <v>0</v>
      </c>
      <c r="JF47" s="111">
        <f t="shared" si="10"/>
        <v>0</v>
      </c>
      <c r="JG47" s="111">
        <f t="shared" si="11"/>
        <v>0</v>
      </c>
      <c r="JH47" s="111">
        <f t="shared" si="12"/>
        <v>0</v>
      </c>
      <c r="JI47" s="111">
        <f t="shared" si="13"/>
        <v>0</v>
      </c>
      <c r="JJ47" s="111">
        <f t="shared" si="14"/>
        <v>0</v>
      </c>
      <c r="JK47" s="111">
        <f t="shared" si="15"/>
        <v>0</v>
      </c>
      <c r="JL47" s="111">
        <f t="shared" si="16"/>
        <v>0</v>
      </c>
      <c r="JM47" s="111">
        <f t="shared" si="17"/>
        <v>0</v>
      </c>
      <c r="JN47" s="111">
        <f t="shared" si="18"/>
        <v>0</v>
      </c>
      <c r="JO47" s="111">
        <f t="shared" si="19"/>
        <v>0</v>
      </c>
      <c r="JP47" s="111">
        <f t="shared" si="20"/>
        <v>0</v>
      </c>
      <c r="JQ47" s="111">
        <f t="shared" si="21"/>
        <v>0</v>
      </c>
      <c r="JR47" s="111">
        <f t="shared" si="22"/>
        <v>0</v>
      </c>
      <c r="JS47" s="111">
        <f t="shared" si="23"/>
        <v>0</v>
      </c>
      <c r="JT47" s="111">
        <f t="shared" si="24"/>
        <v>0</v>
      </c>
      <c r="JU47" s="111">
        <f t="shared" si="25"/>
        <v>0</v>
      </c>
      <c r="JV47" s="111">
        <f t="shared" si="26"/>
        <v>0</v>
      </c>
      <c r="JW47" s="111">
        <f t="shared" si="27"/>
        <v>0</v>
      </c>
      <c r="JX47" s="111">
        <f t="shared" si="28"/>
        <v>0</v>
      </c>
      <c r="JY47" s="111">
        <f t="shared" si="29"/>
        <v>0</v>
      </c>
      <c r="JZ47" s="111">
        <f t="shared" si="30"/>
        <v>0</v>
      </c>
      <c r="KA47" s="111">
        <f t="shared" si="31"/>
        <v>0</v>
      </c>
      <c r="KB47" s="111">
        <f t="shared" si="32"/>
        <v>0</v>
      </c>
      <c r="KC47" s="111">
        <f t="shared" si="33"/>
        <v>0</v>
      </c>
      <c r="KD47" s="111">
        <f t="shared" si="34"/>
        <v>0</v>
      </c>
      <c r="KE47" s="111">
        <f t="shared" si="35"/>
        <v>0</v>
      </c>
      <c r="KF47" s="111">
        <f t="shared" si="36"/>
        <v>0</v>
      </c>
      <c r="KG47" s="111">
        <f t="shared" si="37"/>
        <v>0</v>
      </c>
      <c r="KH47" s="111">
        <f t="shared" si="38"/>
        <v>0</v>
      </c>
      <c r="KI47" s="111">
        <f t="shared" si="39"/>
        <v>0</v>
      </c>
      <c r="KJ47" s="111">
        <f t="shared" si="40"/>
        <v>0</v>
      </c>
      <c r="KK47" s="111">
        <f t="shared" si="41"/>
        <v>0</v>
      </c>
      <c r="KL47" s="111">
        <f t="shared" si="42"/>
        <v>0</v>
      </c>
      <c r="KM47" s="111">
        <f t="shared" si="43"/>
        <v>0</v>
      </c>
      <c r="KN47" s="111">
        <f t="shared" si="44"/>
        <v>0</v>
      </c>
      <c r="KO47" s="111">
        <f t="shared" si="45"/>
        <v>0</v>
      </c>
      <c r="KP47" s="111">
        <f t="shared" si="46"/>
        <v>0</v>
      </c>
      <c r="KQ47" s="111">
        <f t="shared" si="47"/>
        <v>0</v>
      </c>
      <c r="KR47" s="111">
        <f t="shared" si="48"/>
        <v>0</v>
      </c>
      <c r="KS47" s="111">
        <f t="shared" si="49"/>
        <v>0</v>
      </c>
      <c r="KT47" s="111">
        <f t="shared" si="50"/>
        <v>0</v>
      </c>
      <c r="KU47" s="111">
        <f t="shared" si="51"/>
        <v>0</v>
      </c>
      <c r="KV47" s="111">
        <f t="shared" si="52"/>
        <v>0</v>
      </c>
      <c r="KW47" s="111">
        <f t="shared" si="53"/>
        <v>0</v>
      </c>
      <c r="KX47" s="111">
        <f t="shared" si="54"/>
        <v>0</v>
      </c>
      <c r="KY47" s="111">
        <f t="shared" si="55"/>
        <v>0</v>
      </c>
      <c r="KZ47" s="111">
        <f t="shared" si="56"/>
        <v>0</v>
      </c>
      <c r="LA47" s="111">
        <f t="shared" si="57"/>
        <v>0</v>
      </c>
      <c r="LB47" s="111">
        <f t="shared" si="58"/>
        <v>0</v>
      </c>
      <c r="LC47" s="111">
        <f t="shared" si="59"/>
        <v>0</v>
      </c>
      <c r="LD47" s="111">
        <f t="shared" si="60"/>
        <v>0</v>
      </c>
      <c r="LE47" s="111">
        <f t="shared" si="61"/>
        <v>0</v>
      </c>
      <c r="LF47" s="111">
        <f t="shared" si="62"/>
        <v>0</v>
      </c>
      <c r="LG47" s="111">
        <f t="shared" si="63"/>
        <v>0</v>
      </c>
      <c r="LH47" s="111">
        <f t="shared" si="64"/>
        <v>0</v>
      </c>
      <c r="LI47" s="111">
        <f t="shared" si="65"/>
        <v>0</v>
      </c>
      <c r="LJ47" s="111">
        <f t="shared" si="66"/>
        <v>0</v>
      </c>
      <c r="LK47" s="111">
        <f t="shared" si="67"/>
        <v>0</v>
      </c>
      <c r="LL47" s="111">
        <f t="shared" si="68"/>
        <v>0</v>
      </c>
      <c r="LM47" s="111">
        <f t="shared" si="69"/>
        <v>0</v>
      </c>
      <c r="LN47" s="111">
        <f t="shared" si="70"/>
        <v>0</v>
      </c>
      <c r="LO47" s="111">
        <f t="shared" si="71"/>
        <v>0</v>
      </c>
      <c r="LP47" s="111">
        <f t="shared" si="72"/>
        <v>0</v>
      </c>
      <c r="LQ47" s="111">
        <f t="shared" si="73"/>
        <v>0</v>
      </c>
      <c r="LR47" s="111">
        <f t="shared" si="74"/>
        <v>0</v>
      </c>
      <c r="LS47" s="111">
        <f t="shared" si="75"/>
        <v>0</v>
      </c>
      <c r="LT47" s="111">
        <f t="shared" si="76"/>
        <v>0</v>
      </c>
      <c r="LU47" s="111">
        <f t="shared" si="77"/>
        <v>0</v>
      </c>
      <c r="LV47" s="111">
        <f t="shared" si="78"/>
        <v>0</v>
      </c>
      <c r="LW47" s="111">
        <f t="shared" si="79"/>
        <v>0</v>
      </c>
      <c r="LX47" s="111">
        <f t="shared" si="80"/>
        <v>0</v>
      </c>
      <c r="LY47" s="111">
        <f t="shared" si="81"/>
        <v>0</v>
      </c>
      <c r="LZ47" s="111">
        <f t="shared" si="82"/>
        <v>0</v>
      </c>
      <c r="MA47" s="111">
        <f t="shared" si="83"/>
        <v>0</v>
      </c>
      <c r="MD47" s="111"/>
      <c r="ME47" s="111">
        <f t="shared" si="302"/>
        <v>0</v>
      </c>
      <c r="MF47" s="111">
        <f t="shared" si="84"/>
        <v>0</v>
      </c>
      <c r="MG47" s="111">
        <f t="shared" si="85"/>
        <v>0</v>
      </c>
      <c r="MH47" s="111">
        <f t="shared" si="86"/>
        <v>0</v>
      </c>
      <c r="MI47" s="111">
        <f t="shared" si="87"/>
        <v>0</v>
      </c>
      <c r="MJ47" s="111">
        <f t="shared" si="88"/>
        <v>0</v>
      </c>
      <c r="MK47" s="111">
        <f t="shared" si="89"/>
        <v>0</v>
      </c>
      <c r="ML47" s="111">
        <f t="shared" si="90"/>
        <v>0</v>
      </c>
      <c r="MM47" s="111">
        <f t="shared" si="91"/>
        <v>0</v>
      </c>
      <c r="MN47" s="111">
        <f t="shared" si="92"/>
        <v>0</v>
      </c>
      <c r="MO47" s="111">
        <f t="shared" si="93"/>
        <v>0</v>
      </c>
      <c r="MP47" s="111">
        <f t="shared" si="94"/>
        <v>0</v>
      </c>
      <c r="MQ47" s="111">
        <f t="shared" si="95"/>
        <v>0</v>
      </c>
      <c r="MR47" s="111">
        <f t="shared" si="96"/>
        <v>0</v>
      </c>
      <c r="MS47" s="111">
        <f t="shared" si="97"/>
        <v>0</v>
      </c>
      <c r="MT47" s="111">
        <f t="shared" si="98"/>
        <v>0</v>
      </c>
      <c r="MU47" s="111">
        <f t="shared" si="99"/>
        <v>0</v>
      </c>
      <c r="MV47" s="111">
        <f t="shared" si="100"/>
        <v>0</v>
      </c>
      <c r="MW47" s="111">
        <f t="shared" si="101"/>
        <v>0</v>
      </c>
      <c r="MX47" s="111">
        <f t="shared" si="102"/>
        <v>0</v>
      </c>
      <c r="MY47" s="111">
        <f t="shared" si="103"/>
        <v>0</v>
      </c>
      <c r="MZ47" s="111">
        <f t="shared" si="104"/>
        <v>0</v>
      </c>
      <c r="NA47" s="111">
        <f t="shared" si="105"/>
        <v>0</v>
      </c>
      <c r="NB47" s="111">
        <f t="shared" si="106"/>
        <v>0</v>
      </c>
      <c r="NC47" s="111">
        <f t="shared" si="107"/>
        <v>0</v>
      </c>
      <c r="ND47" s="111">
        <f t="shared" si="108"/>
        <v>0</v>
      </c>
      <c r="NE47" s="111">
        <f t="shared" si="109"/>
        <v>0</v>
      </c>
      <c r="NF47" s="111">
        <f t="shared" si="110"/>
        <v>0</v>
      </c>
      <c r="NG47" s="111">
        <f t="shared" si="111"/>
        <v>0</v>
      </c>
      <c r="NH47" s="111">
        <f t="shared" si="112"/>
        <v>0</v>
      </c>
      <c r="NI47" s="111">
        <f t="shared" si="113"/>
        <v>0</v>
      </c>
      <c r="NJ47" s="111">
        <f t="shared" si="114"/>
        <v>0</v>
      </c>
      <c r="NK47" s="111">
        <f t="shared" si="115"/>
        <v>0</v>
      </c>
      <c r="NL47" s="111">
        <f t="shared" si="116"/>
        <v>0</v>
      </c>
      <c r="NM47" s="111">
        <f t="shared" si="117"/>
        <v>0</v>
      </c>
      <c r="NN47" s="111">
        <f t="shared" si="118"/>
        <v>0</v>
      </c>
      <c r="NO47" s="111">
        <f t="shared" si="119"/>
        <v>0</v>
      </c>
      <c r="NP47" s="111">
        <f t="shared" si="120"/>
        <v>0</v>
      </c>
      <c r="NQ47" s="111">
        <f t="shared" si="121"/>
        <v>0</v>
      </c>
      <c r="NR47" s="111">
        <f t="shared" si="122"/>
        <v>0</v>
      </c>
      <c r="NS47" s="111">
        <f t="shared" si="123"/>
        <v>0</v>
      </c>
      <c r="NT47" s="111">
        <f t="shared" si="124"/>
        <v>0</v>
      </c>
      <c r="NU47" s="111">
        <f t="shared" si="125"/>
        <v>0</v>
      </c>
      <c r="NV47" s="111">
        <f t="shared" si="126"/>
        <v>0</v>
      </c>
      <c r="NW47" s="111">
        <f t="shared" si="127"/>
        <v>0</v>
      </c>
      <c r="NX47" s="111">
        <f t="shared" si="128"/>
        <v>0</v>
      </c>
      <c r="NY47" s="111">
        <f t="shared" si="129"/>
        <v>0</v>
      </c>
      <c r="NZ47" s="111">
        <f t="shared" si="130"/>
        <v>0</v>
      </c>
      <c r="OA47" s="111">
        <f t="shared" si="131"/>
        <v>0</v>
      </c>
      <c r="OB47" s="111">
        <f t="shared" si="132"/>
        <v>0</v>
      </c>
      <c r="OC47" s="111">
        <f t="shared" si="133"/>
        <v>0</v>
      </c>
      <c r="OD47" s="111">
        <f t="shared" si="134"/>
        <v>0</v>
      </c>
      <c r="OE47" s="111">
        <f t="shared" si="135"/>
        <v>0</v>
      </c>
      <c r="OF47" s="111">
        <f t="shared" si="136"/>
        <v>0</v>
      </c>
      <c r="OG47" s="111">
        <f t="shared" si="137"/>
        <v>0</v>
      </c>
      <c r="OH47" s="111">
        <f t="shared" si="138"/>
        <v>0</v>
      </c>
      <c r="OI47" s="111">
        <f t="shared" si="139"/>
        <v>0</v>
      </c>
      <c r="OJ47" s="111">
        <f t="shared" si="140"/>
        <v>0</v>
      </c>
      <c r="OK47" s="111">
        <f t="shared" si="141"/>
        <v>0</v>
      </c>
      <c r="OL47" s="111">
        <f t="shared" si="142"/>
        <v>0</v>
      </c>
      <c r="OM47" s="111">
        <f t="shared" si="143"/>
        <v>0</v>
      </c>
      <c r="ON47" s="111">
        <f t="shared" si="144"/>
        <v>0</v>
      </c>
      <c r="OO47" s="111">
        <f t="shared" si="145"/>
        <v>0</v>
      </c>
      <c r="OP47" s="111">
        <f t="shared" si="146"/>
        <v>0</v>
      </c>
      <c r="OQ47" s="111">
        <f t="shared" si="147"/>
        <v>0</v>
      </c>
      <c r="OR47" s="111">
        <f t="shared" si="148"/>
        <v>0</v>
      </c>
      <c r="OS47" s="111">
        <f t="shared" si="149"/>
        <v>0</v>
      </c>
      <c r="OT47" s="111">
        <f t="shared" si="150"/>
        <v>0</v>
      </c>
      <c r="OU47" s="111">
        <f t="shared" si="151"/>
        <v>0</v>
      </c>
      <c r="OV47" s="111">
        <f t="shared" si="152"/>
        <v>0</v>
      </c>
      <c r="OW47" s="111">
        <f t="shared" si="153"/>
        <v>0</v>
      </c>
      <c r="OX47" s="111">
        <f t="shared" si="154"/>
        <v>0</v>
      </c>
      <c r="OY47" s="111"/>
      <c r="PA47" s="51">
        <f t="shared" si="303"/>
        <v>0</v>
      </c>
      <c r="PB47" s="51">
        <f t="shared" si="155"/>
        <v>0</v>
      </c>
      <c r="PC47" s="51">
        <f t="shared" si="156"/>
        <v>0</v>
      </c>
      <c r="PD47" s="51">
        <f t="shared" si="157"/>
        <v>0</v>
      </c>
      <c r="PE47" s="51">
        <f t="shared" si="158"/>
        <v>0</v>
      </c>
      <c r="PF47" s="51">
        <f t="shared" si="159"/>
        <v>0</v>
      </c>
      <c r="PG47" s="51">
        <f t="shared" si="160"/>
        <v>0</v>
      </c>
      <c r="PH47" s="51">
        <f t="shared" si="161"/>
        <v>0</v>
      </c>
      <c r="PI47" s="51">
        <f t="shared" si="162"/>
        <v>0</v>
      </c>
      <c r="PJ47" s="51">
        <f t="shared" si="163"/>
        <v>0</v>
      </c>
      <c r="PK47" s="51">
        <f t="shared" si="164"/>
        <v>0</v>
      </c>
      <c r="PL47" s="51">
        <f t="shared" si="165"/>
        <v>0</v>
      </c>
      <c r="PM47" s="51">
        <f t="shared" si="166"/>
        <v>0</v>
      </c>
      <c r="PN47" s="51">
        <f t="shared" si="167"/>
        <v>0</v>
      </c>
      <c r="PO47" s="51">
        <f t="shared" si="168"/>
        <v>0</v>
      </c>
      <c r="PP47" s="51">
        <f t="shared" si="169"/>
        <v>0</v>
      </c>
      <c r="PQ47" s="51">
        <f t="shared" si="170"/>
        <v>0</v>
      </c>
      <c r="PR47" s="51">
        <f t="shared" si="171"/>
        <v>0</v>
      </c>
      <c r="PS47" s="51">
        <f t="shared" si="172"/>
        <v>0</v>
      </c>
      <c r="PT47" s="51">
        <f t="shared" si="173"/>
        <v>0</v>
      </c>
      <c r="PU47" s="51">
        <f t="shared" si="174"/>
        <v>0</v>
      </c>
      <c r="PV47" s="51">
        <f t="shared" si="175"/>
        <v>0</v>
      </c>
      <c r="PW47" s="51">
        <f t="shared" si="176"/>
        <v>0</v>
      </c>
      <c r="PX47" s="51">
        <f t="shared" si="177"/>
        <v>0</v>
      </c>
      <c r="PY47" s="51">
        <f t="shared" si="178"/>
        <v>0</v>
      </c>
      <c r="PZ47" s="51">
        <f t="shared" si="179"/>
        <v>0</v>
      </c>
      <c r="QA47" s="51">
        <f t="shared" si="180"/>
        <v>0</v>
      </c>
      <c r="QB47" s="51">
        <f t="shared" si="181"/>
        <v>0</v>
      </c>
      <c r="QC47" s="51">
        <f t="shared" si="182"/>
        <v>0</v>
      </c>
      <c r="QD47" s="51">
        <f t="shared" si="183"/>
        <v>0</v>
      </c>
      <c r="QE47" s="51">
        <f t="shared" si="184"/>
        <v>0</v>
      </c>
      <c r="QF47" s="51">
        <f t="shared" si="185"/>
        <v>0</v>
      </c>
      <c r="QG47" s="51">
        <f t="shared" si="186"/>
        <v>0</v>
      </c>
      <c r="QH47" s="51">
        <f t="shared" si="187"/>
        <v>0</v>
      </c>
      <c r="QI47" s="51">
        <f t="shared" si="188"/>
        <v>0</v>
      </c>
      <c r="QJ47" s="51">
        <f t="shared" si="189"/>
        <v>0</v>
      </c>
      <c r="QK47" s="51">
        <f t="shared" si="190"/>
        <v>0</v>
      </c>
      <c r="QL47" s="51">
        <f t="shared" si="191"/>
        <v>0</v>
      </c>
      <c r="QM47" s="51">
        <f t="shared" si="192"/>
        <v>0</v>
      </c>
      <c r="QN47" s="51">
        <f t="shared" si="193"/>
        <v>0</v>
      </c>
      <c r="QO47" s="51">
        <f t="shared" si="194"/>
        <v>0</v>
      </c>
      <c r="QP47" s="51">
        <f t="shared" si="195"/>
        <v>0</v>
      </c>
      <c r="QQ47" s="51">
        <f t="shared" si="196"/>
        <v>0</v>
      </c>
      <c r="QR47" s="51">
        <f t="shared" si="197"/>
        <v>0</v>
      </c>
      <c r="QS47" s="51">
        <f t="shared" si="198"/>
        <v>0</v>
      </c>
      <c r="QT47" s="51">
        <f t="shared" si="199"/>
        <v>0</v>
      </c>
      <c r="QU47" s="51">
        <f t="shared" si="200"/>
        <v>0</v>
      </c>
      <c r="QV47" s="51">
        <f t="shared" si="201"/>
        <v>0</v>
      </c>
      <c r="QW47" s="51">
        <f t="shared" si="202"/>
        <v>0</v>
      </c>
      <c r="QX47" s="51">
        <f t="shared" si="203"/>
        <v>0</v>
      </c>
      <c r="QY47" s="51">
        <f t="shared" si="204"/>
        <v>0</v>
      </c>
      <c r="QZ47" s="51">
        <f t="shared" si="205"/>
        <v>0</v>
      </c>
      <c r="RA47" s="51">
        <f t="shared" si="206"/>
        <v>0</v>
      </c>
      <c r="RB47" s="51">
        <f t="shared" si="207"/>
        <v>0</v>
      </c>
      <c r="RC47" s="51">
        <f t="shared" si="208"/>
        <v>0</v>
      </c>
      <c r="RD47" s="51">
        <f t="shared" si="209"/>
        <v>0</v>
      </c>
      <c r="RE47" s="51">
        <f t="shared" si="210"/>
        <v>0</v>
      </c>
      <c r="RF47" s="51">
        <f t="shared" si="211"/>
        <v>0</v>
      </c>
      <c r="RG47" s="51">
        <f t="shared" si="212"/>
        <v>0</v>
      </c>
      <c r="RH47" s="51">
        <f t="shared" si="213"/>
        <v>0</v>
      </c>
      <c r="RI47" s="51">
        <f t="shared" si="214"/>
        <v>0</v>
      </c>
      <c r="RJ47" s="51">
        <f t="shared" si="215"/>
        <v>0</v>
      </c>
      <c r="RK47" s="51">
        <f t="shared" si="216"/>
        <v>0</v>
      </c>
      <c r="RL47" s="51">
        <f t="shared" si="217"/>
        <v>0</v>
      </c>
      <c r="RM47" s="51">
        <f t="shared" si="218"/>
        <v>0</v>
      </c>
      <c r="RN47" s="51">
        <f t="shared" si="219"/>
        <v>0</v>
      </c>
      <c r="RO47" s="51">
        <f t="shared" si="220"/>
        <v>0</v>
      </c>
      <c r="RP47" s="51">
        <f t="shared" si="221"/>
        <v>0</v>
      </c>
      <c r="RQ47" s="51">
        <f t="shared" si="222"/>
        <v>0</v>
      </c>
      <c r="RR47" s="51">
        <f t="shared" si="223"/>
        <v>0</v>
      </c>
      <c r="RS47" s="51">
        <f t="shared" si="224"/>
        <v>0</v>
      </c>
      <c r="RT47" s="51">
        <f t="shared" si="225"/>
        <v>0</v>
      </c>
      <c r="RU47" s="51"/>
      <c r="RV47" s="51">
        <f t="shared" si="385"/>
        <v>0</v>
      </c>
      <c r="RW47" s="51">
        <f t="shared" si="385"/>
        <v>0</v>
      </c>
      <c r="RX47" s="51">
        <f t="shared" si="385"/>
        <v>0</v>
      </c>
      <c r="RY47" s="51">
        <f t="shared" si="385"/>
        <v>0</v>
      </c>
      <c r="RZ47" s="51">
        <f t="shared" si="385"/>
        <v>0</v>
      </c>
      <c r="SA47" s="51">
        <f t="shared" si="385"/>
        <v>0</v>
      </c>
    </row>
    <row r="48" spans="1:495" x14ac:dyDescent="0.3">
      <c r="A48" s="1">
        <v>400130</v>
      </c>
      <c r="B48" s="1" t="s">
        <v>219</v>
      </c>
      <c r="C48" s="1" t="s">
        <v>138</v>
      </c>
      <c r="D48" s="44">
        <v>0</v>
      </c>
      <c r="E48" s="1" t="s">
        <v>318</v>
      </c>
      <c r="F48" s="107">
        <f>VLOOKUP(A48,Auxiliar_OPEX_CustosUnit!$A$4:$E$129,COLUMN(Auxiliar_OPEX_CustosUnit!$E$3),0)</f>
        <v>5</v>
      </c>
      <c r="G48" s="107">
        <f>INDEX(Auxiliar_OPEX_Drivers!$B$76:$I$84,MATCH($E48,Auxiliar_OPEX_Drivers!$B$76:$B$84,0),MATCH(YEAR(G$2),Auxiliar_OPEX_Drivers!$B$76:$I$76,0))*$F48</f>
        <v>5</v>
      </c>
      <c r="H48" s="107">
        <f>INDEX(Auxiliar_OPEX_Drivers!$B$76:$I$84,MATCH($E48,Auxiliar_OPEX_Drivers!$B$76:$B$84,0),MATCH(YEAR(H$2),Auxiliar_OPEX_Drivers!$B$76:$I$76,0))*$F48</f>
        <v>5</v>
      </c>
      <c r="I48" s="107">
        <f>INDEX(Auxiliar_OPEX_Drivers!$B$76:$I$84,MATCH($E48,Auxiliar_OPEX_Drivers!$B$76:$B$84,0),MATCH(YEAR(I$2),Auxiliar_OPEX_Drivers!$B$76:$I$76,0))*$F48</f>
        <v>5</v>
      </c>
      <c r="J48" s="107">
        <f>INDEX(Auxiliar_OPEX_Drivers!$B$76:$I$84,MATCH($E48,Auxiliar_OPEX_Drivers!$B$76:$B$84,0),MATCH(YEAR(J$2),Auxiliar_OPEX_Drivers!$B$76:$I$76,0))*$F48</f>
        <v>5</v>
      </c>
      <c r="K48" s="107">
        <f>INDEX(Auxiliar_OPEX_Drivers!$B$76:$I$84,MATCH($E48,Auxiliar_OPEX_Drivers!$B$76:$B$84,0),MATCH(YEAR(K$2),Auxiliar_OPEX_Drivers!$B$76:$I$76,0))*$F48</f>
        <v>5</v>
      </c>
      <c r="L48" s="107">
        <f>INDEX(Auxiliar_OPEX_Drivers!$B$76:$I$84,MATCH($E48,Auxiliar_OPEX_Drivers!$B$76:$B$84,0),MATCH(YEAR(L$2),Auxiliar_OPEX_Drivers!$B$76:$I$76,0))*$F48</f>
        <v>5</v>
      </c>
      <c r="M48" s="107">
        <f>INDEX(Auxiliar_OPEX_Drivers!$B$76:$I$84,MATCH($E48,Auxiliar_OPEX_Drivers!$B$76:$B$84,0),MATCH(YEAR(M$2),Auxiliar_OPEX_Drivers!$B$76:$I$76,0))*$F48</f>
        <v>5</v>
      </c>
      <c r="N48" s="107">
        <f>INDEX(Auxiliar_OPEX_Drivers!$B$76:$I$84,MATCH($E48,Auxiliar_OPEX_Drivers!$B$76:$B$84,0),MATCH(YEAR(N$2),Auxiliar_OPEX_Drivers!$B$76:$I$76,0))*$F48</f>
        <v>4.9776180838949919</v>
      </c>
      <c r="O48" s="107">
        <f>INDEX(Auxiliar_OPEX_Drivers!$B$76:$I$84,MATCH($E48,Auxiliar_OPEX_Drivers!$B$76:$B$84,0),MATCH(YEAR(O$2),Auxiliar_OPEX_Drivers!$B$76:$I$76,0))*$F48</f>
        <v>4.9776180838949919</v>
      </c>
      <c r="P48" s="107">
        <f>INDEX(Auxiliar_OPEX_Drivers!$B$76:$I$84,MATCH($E48,Auxiliar_OPEX_Drivers!$B$76:$B$84,0),MATCH(YEAR(P$2),Auxiliar_OPEX_Drivers!$B$76:$I$76,0))*$F48</f>
        <v>4.9776180838949919</v>
      </c>
      <c r="Q48" s="107">
        <f>INDEX(Auxiliar_OPEX_Drivers!$B$76:$I$84,MATCH($E48,Auxiliar_OPEX_Drivers!$B$76:$B$84,0),MATCH(YEAR(Q$2),Auxiliar_OPEX_Drivers!$B$76:$I$76,0))*$F48</f>
        <v>4.9776180838949919</v>
      </c>
      <c r="R48" s="107">
        <f>INDEX(Auxiliar_OPEX_Drivers!$B$76:$I$84,MATCH($E48,Auxiliar_OPEX_Drivers!$B$76:$B$84,0),MATCH(YEAR(R$2),Auxiliar_OPEX_Drivers!$B$76:$I$76,0))*$F48</f>
        <v>4.9776180838949919</v>
      </c>
      <c r="S48" s="107">
        <f>INDEX(Auxiliar_OPEX_Drivers!$B$76:$I$84,MATCH($E48,Auxiliar_OPEX_Drivers!$B$76:$B$84,0),MATCH(YEAR(S$2),Auxiliar_OPEX_Drivers!$B$76:$I$76,0))*$F48</f>
        <v>4.9776180838949919</v>
      </c>
      <c r="T48" s="107">
        <f>INDEX(Auxiliar_OPEX_Drivers!$B$76:$I$84,MATCH($E48,Auxiliar_OPEX_Drivers!$B$76:$B$84,0),MATCH(YEAR(T$2),Auxiliar_OPEX_Drivers!$B$76:$I$76,0))*$F48</f>
        <v>4.9776180838949919</v>
      </c>
      <c r="U48" s="107">
        <f>INDEX(Auxiliar_OPEX_Drivers!$B$76:$I$84,MATCH($E48,Auxiliar_OPEX_Drivers!$B$76:$B$84,0),MATCH(YEAR(U$2),Auxiliar_OPEX_Drivers!$B$76:$I$76,0))*$F48</f>
        <v>4.9776180838949919</v>
      </c>
      <c r="V48" s="107">
        <f>INDEX(Auxiliar_OPEX_Drivers!$B$76:$I$84,MATCH($E48,Auxiliar_OPEX_Drivers!$B$76:$B$84,0),MATCH(YEAR(V$2),Auxiliar_OPEX_Drivers!$B$76:$I$76,0))*$F48</f>
        <v>4.9776180838949919</v>
      </c>
      <c r="W48" s="107">
        <f>INDEX(Auxiliar_OPEX_Drivers!$B$76:$I$84,MATCH($E48,Auxiliar_OPEX_Drivers!$B$76:$B$84,0),MATCH(YEAR(W$2),Auxiliar_OPEX_Drivers!$B$76:$I$76,0))*$F48</f>
        <v>4.9776180838949919</v>
      </c>
      <c r="X48" s="107">
        <f>INDEX(Auxiliar_OPEX_Drivers!$B$76:$I$84,MATCH($E48,Auxiliar_OPEX_Drivers!$B$76:$B$84,0),MATCH(YEAR(X$2),Auxiliar_OPEX_Drivers!$B$76:$I$76,0))*$F48</f>
        <v>4.9776180838949919</v>
      </c>
      <c r="Y48" s="107">
        <f>INDEX(Auxiliar_OPEX_Drivers!$B$76:$I$84,MATCH($E48,Auxiliar_OPEX_Drivers!$B$76:$B$84,0),MATCH(YEAR(Y$2),Auxiliar_OPEX_Drivers!$B$76:$I$76,0))*$F48</f>
        <v>4.9776180838949919</v>
      </c>
      <c r="Z48" s="107">
        <f>INDEX(Auxiliar_OPEX_Drivers!$B$76:$I$84,MATCH($E48,Auxiliar_OPEX_Drivers!$B$76:$B$84,0),MATCH(YEAR(Z$2),Auxiliar_OPEX_Drivers!$B$76:$I$76,0))*$F48</f>
        <v>5.7006608686820135</v>
      </c>
      <c r="AA48" s="107">
        <f>INDEX(Auxiliar_OPEX_Drivers!$B$76:$I$84,MATCH($E48,Auxiliar_OPEX_Drivers!$B$76:$B$84,0),MATCH(YEAR(AA$2),Auxiliar_OPEX_Drivers!$B$76:$I$76,0))*$F48</f>
        <v>5.7006608686820135</v>
      </c>
      <c r="AB48" s="107">
        <f>INDEX(Auxiliar_OPEX_Drivers!$B$76:$I$84,MATCH($E48,Auxiliar_OPEX_Drivers!$B$76:$B$84,0),MATCH(YEAR(AB$2),Auxiliar_OPEX_Drivers!$B$76:$I$76,0))*$F48</f>
        <v>5.7006608686820135</v>
      </c>
      <c r="AC48" s="107">
        <f>INDEX(Auxiliar_OPEX_Drivers!$B$76:$I$84,MATCH($E48,Auxiliar_OPEX_Drivers!$B$76:$B$84,0),MATCH(YEAR(AC$2),Auxiliar_OPEX_Drivers!$B$76:$I$76,0))*$F48</f>
        <v>5.7006608686820135</v>
      </c>
      <c r="AD48" s="107">
        <f>INDEX(Auxiliar_OPEX_Drivers!$B$76:$I$84,MATCH($E48,Auxiliar_OPEX_Drivers!$B$76:$B$84,0),MATCH(YEAR(AD$2),Auxiliar_OPEX_Drivers!$B$76:$I$76,0))*$F48</f>
        <v>5.7006608686820135</v>
      </c>
      <c r="AE48" s="107">
        <f>INDEX(Auxiliar_OPEX_Drivers!$B$76:$I$84,MATCH($E48,Auxiliar_OPEX_Drivers!$B$76:$B$84,0),MATCH(YEAR(AE$2),Auxiliar_OPEX_Drivers!$B$76:$I$76,0))*$F48</f>
        <v>5.7006608686820135</v>
      </c>
      <c r="AF48" s="107">
        <f>INDEX(Auxiliar_OPEX_Drivers!$B$76:$I$84,MATCH($E48,Auxiliar_OPEX_Drivers!$B$76:$B$84,0),MATCH(YEAR(AF$2),Auxiliar_OPEX_Drivers!$B$76:$I$76,0))*$F48</f>
        <v>5.7006608686820135</v>
      </c>
      <c r="AG48" s="107">
        <f>INDEX(Auxiliar_OPEX_Drivers!$B$76:$I$84,MATCH($E48,Auxiliar_OPEX_Drivers!$B$76:$B$84,0),MATCH(YEAR(AG$2),Auxiliar_OPEX_Drivers!$B$76:$I$76,0))*$F48</f>
        <v>5.7006608686820135</v>
      </c>
      <c r="AH48" s="107">
        <f>INDEX(Auxiliar_OPEX_Drivers!$B$76:$I$84,MATCH($E48,Auxiliar_OPEX_Drivers!$B$76:$B$84,0),MATCH(YEAR(AH$2),Auxiliar_OPEX_Drivers!$B$76:$I$76,0))*$F48</f>
        <v>5.7006608686820135</v>
      </c>
      <c r="AI48" s="107">
        <f>INDEX(Auxiliar_OPEX_Drivers!$B$76:$I$84,MATCH($E48,Auxiliar_OPEX_Drivers!$B$76:$B$84,0),MATCH(YEAR(AI$2),Auxiliar_OPEX_Drivers!$B$76:$I$76,0))*$F48</f>
        <v>5.7006608686820135</v>
      </c>
      <c r="AJ48" s="107">
        <f>INDEX(Auxiliar_OPEX_Drivers!$B$76:$I$84,MATCH($E48,Auxiliar_OPEX_Drivers!$B$76:$B$84,0),MATCH(YEAR(AJ$2),Auxiliar_OPEX_Drivers!$B$76:$I$76,0))*$F48</f>
        <v>5.7006608686820135</v>
      </c>
      <c r="AK48" s="107">
        <f>INDEX(Auxiliar_OPEX_Drivers!$B$76:$I$84,MATCH($E48,Auxiliar_OPEX_Drivers!$B$76:$B$84,0),MATCH(YEAR(AK$2),Auxiliar_OPEX_Drivers!$B$76:$I$76,0))*$F48</f>
        <v>5.7006608686820135</v>
      </c>
      <c r="AL48" s="107">
        <f>INDEX(Auxiliar_OPEX_Drivers!$B$76:$I$84,MATCH($E48,Auxiliar_OPEX_Drivers!$B$76:$B$84,0),MATCH(YEAR(AL$2),Auxiliar_OPEX_Drivers!$B$76:$I$76,0))*$F48</f>
        <v>5.81778624946074</v>
      </c>
      <c r="AM48" s="107">
        <f>INDEX(Auxiliar_OPEX_Drivers!$B$76:$I$84,MATCH($E48,Auxiliar_OPEX_Drivers!$B$76:$B$84,0),MATCH(YEAR(AM$2),Auxiliar_OPEX_Drivers!$B$76:$I$76,0))*$F48</f>
        <v>5.81778624946074</v>
      </c>
      <c r="AN48" s="107">
        <f>INDEX(Auxiliar_OPEX_Drivers!$B$76:$I$84,MATCH($E48,Auxiliar_OPEX_Drivers!$B$76:$B$84,0),MATCH(YEAR(AN$2),Auxiliar_OPEX_Drivers!$B$76:$I$76,0))*$F48</f>
        <v>5.81778624946074</v>
      </c>
      <c r="AO48" s="107">
        <f>INDEX(Auxiliar_OPEX_Drivers!$B$76:$I$84,MATCH($E48,Auxiliar_OPEX_Drivers!$B$76:$B$84,0),MATCH(YEAR(AO$2),Auxiliar_OPEX_Drivers!$B$76:$I$76,0))*$F48</f>
        <v>5.81778624946074</v>
      </c>
      <c r="AP48" s="107">
        <f>INDEX(Auxiliar_OPEX_Drivers!$B$76:$I$84,MATCH($E48,Auxiliar_OPEX_Drivers!$B$76:$B$84,0),MATCH(YEAR(AP$2),Auxiliar_OPEX_Drivers!$B$76:$I$76,0))*$F48</f>
        <v>5.81778624946074</v>
      </c>
      <c r="AQ48" s="107">
        <f>INDEX(Auxiliar_OPEX_Drivers!$B$76:$I$84,MATCH($E48,Auxiliar_OPEX_Drivers!$B$76:$B$84,0),MATCH(YEAR(AQ$2),Auxiliar_OPEX_Drivers!$B$76:$I$76,0))*$F48</f>
        <v>5.81778624946074</v>
      </c>
      <c r="AR48" s="107">
        <f>INDEX(Auxiliar_OPEX_Drivers!$B$76:$I$84,MATCH($E48,Auxiliar_OPEX_Drivers!$B$76:$B$84,0),MATCH(YEAR(AR$2),Auxiliar_OPEX_Drivers!$B$76:$I$76,0))*$F48</f>
        <v>5.81778624946074</v>
      </c>
      <c r="AS48" s="107">
        <f>INDEX(Auxiliar_OPEX_Drivers!$B$76:$I$84,MATCH($E48,Auxiliar_OPEX_Drivers!$B$76:$B$84,0),MATCH(YEAR(AS$2),Auxiliar_OPEX_Drivers!$B$76:$I$76,0))*$F48</f>
        <v>5.81778624946074</v>
      </c>
      <c r="AT48" s="107">
        <f>INDEX(Auxiliar_OPEX_Drivers!$B$76:$I$84,MATCH($E48,Auxiliar_OPEX_Drivers!$B$76:$B$84,0),MATCH(YEAR(AT$2),Auxiliar_OPEX_Drivers!$B$76:$I$76,0))*$F48</f>
        <v>5.81778624946074</v>
      </c>
      <c r="AU48" s="107">
        <f>INDEX(Auxiliar_OPEX_Drivers!$B$76:$I$84,MATCH($E48,Auxiliar_OPEX_Drivers!$B$76:$B$84,0),MATCH(YEAR(AU$2),Auxiliar_OPEX_Drivers!$B$76:$I$76,0))*$F48</f>
        <v>5.81778624946074</v>
      </c>
      <c r="AV48" s="107">
        <f>INDEX(Auxiliar_OPEX_Drivers!$B$76:$I$84,MATCH($E48,Auxiliar_OPEX_Drivers!$B$76:$B$84,0),MATCH(YEAR(AV$2),Auxiliar_OPEX_Drivers!$B$76:$I$76,0))*$F48</f>
        <v>5.81778624946074</v>
      </c>
      <c r="AW48" s="107">
        <f>INDEX(Auxiliar_OPEX_Drivers!$B$76:$I$84,MATCH($E48,Auxiliar_OPEX_Drivers!$B$76:$B$84,0),MATCH(YEAR(AW$2),Auxiliar_OPEX_Drivers!$B$76:$I$76,0))*$F48</f>
        <v>5.81778624946074</v>
      </c>
      <c r="AX48" s="107">
        <f>INDEX(Auxiliar_OPEX_Drivers!$B$76:$I$84,MATCH($E48,Auxiliar_OPEX_Drivers!$B$76:$B$84,0),MATCH(YEAR(AX$2),Auxiliar_OPEX_Drivers!$B$76:$I$76,0))*$F48</f>
        <v>5.8860556677540563</v>
      </c>
      <c r="AY48" s="107">
        <f>INDEX(Auxiliar_OPEX_Drivers!$B$76:$I$84,MATCH($E48,Auxiliar_OPEX_Drivers!$B$76:$B$84,0),MATCH(YEAR(AY$2),Auxiliar_OPEX_Drivers!$B$76:$I$76,0))*$F48</f>
        <v>5.8860556677540563</v>
      </c>
      <c r="AZ48" s="107">
        <f>INDEX(Auxiliar_OPEX_Drivers!$B$76:$I$84,MATCH($E48,Auxiliar_OPEX_Drivers!$B$76:$B$84,0),MATCH(YEAR(AZ$2),Auxiliar_OPEX_Drivers!$B$76:$I$76,0))*$F48</f>
        <v>5.8860556677540563</v>
      </c>
      <c r="BA48" s="107">
        <f>INDEX(Auxiliar_OPEX_Drivers!$B$76:$I$84,MATCH($E48,Auxiliar_OPEX_Drivers!$B$76:$B$84,0),MATCH(YEAR(BA$2),Auxiliar_OPEX_Drivers!$B$76:$I$76,0))*$F48</f>
        <v>5.8860556677540563</v>
      </c>
      <c r="BB48" s="107">
        <f>INDEX(Auxiliar_OPEX_Drivers!$B$76:$I$84,MATCH($E48,Auxiliar_OPEX_Drivers!$B$76:$B$84,0),MATCH(YEAR(BB$2),Auxiliar_OPEX_Drivers!$B$76:$I$76,0))*$F48</f>
        <v>5.8860556677540563</v>
      </c>
      <c r="BC48" s="107">
        <f>INDEX(Auxiliar_OPEX_Drivers!$B$76:$I$84,MATCH($E48,Auxiliar_OPEX_Drivers!$B$76:$B$84,0),MATCH(YEAR(BC$2),Auxiliar_OPEX_Drivers!$B$76:$I$76,0))*$F48</f>
        <v>5.8860556677540563</v>
      </c>
      <c r="BD48" s="107">
        <f>INDEX(Auxiliar_OPEX_Drivers!$B$76:$I$84,MATCH($E48,Auxiliar_OPEX_Drivers!$B$76:$B$84,0),MATCH(YEAR(BD$2),Auxiliar_OPEX_Drivers!$B$76:$I$76,0))*$F48</f>
        <v>5.8860556677540563</v>
      </c>
      <c r="BE48" s="107">
        <f>INDEX(Auxiliar_OPEX_Drivers!$B$76:$I$84,MATCH($E48,Auxiliar_OPEX_Drivers!$B$76:$B$84,0),MATCH(YEAR(BE$2),Auxiliar_OPEX_Drivers!$B$76:$I$76,0))*$F48</f>
        <v>5.8860556677540563</v>
      </c>
      <c r="BF48" s="107">
        <f>INDEX(Auxiliar_OPEX_Drivers!$B$76:$I$84,MATCH($E48,Auxiliar_OPEX_Drivers!$B$76:$B$84,0),MATCH(YEAR(BF$2),Auxiliar_OPEX_Drivers!$B$76:$I$76,0))*$F48</f>
        <v>5.8860556677540563</v>
      </c>
      <c r="BG48" s="107">
        <f>INDEX(Auxiliar_OPEX_Drivers!$B$76:$I$84,MATCH($E48,Auxiliar_OPEX_Drivers!$B$76:$B$84,0),MATCH(YEAR(BG$2),Auxiliar_OPEX_Drivers!$B$76:$I$76,0))*$F48</f>
        <v>5.8860556677540563</v>
      </c>
      <c r="BH48" s="107">
        <f>INDEX(Auxiliar_OPEX_Drivers!$B$76:$I$84,MATCH($E48,Auxiliar_OPEX_Drivers!$B$76:$B$84,0),MATCH(YEAR(BH$2),Auxiliar_OPEX_Drivers!$B$76:$I$76,0))*$F48</f>
        <v>5.8860556677540563</v>
      </c>
      <c r="BI48" s="107">
        <f>INDEX(Auxiliar_OPEX_Drivers!$B$76:$I$84,MATCH($E48,Auxiliar_OPEX_Drivers!$B$76:$B$84,0),MATCH(YEAR(BI$2),Auxiliar_OPEX_Drivers!$B$76:$I$76,0))*$F48</f>
        <v>5.8860556677540563</v>
      </c>
      <c r="BJ48" s="107">
        <f>INDEX(Auxiliar_OPEX_Drivers!$B$76:$I$84,MATCH($E48,Auxiliar_OPEX_Drivers!$B$76:$B$84,0),MATCH(YEAR(BJ$2),Auxiliar_OPEX_Drivers!$B$76:$I$76,0))*$F48</f>
        <v>5.5370316996296323</v>
      </c>
      <c r="BK48" s="107">
        <f>INDEX(Auxiliar_OPEX_Drivers!$B$76:$I$84,MATCH($E48,Auxiliar_OPEX_Drivers!$B$76:$B$84,0),MATCH(YEAR(BK$2),Auxiliar_OPEX_Drivers!$B$76:$I$76,0))*$F48</f>
        <v>5.5370316996296323</v>
      </c>
      <c r="BL48" s="107">
        <f>INDEX(Auxiliar_OPEX_Drivers!$B$76:$I$84,MATCH($E48,Auxiliar_OPEX_Drivers!$B$76:$B$84,0),MATCH(YEAR(BL$2),Auxiliar_OPEX_Drivers!$B$76:$I$76,0))*$F48</f>
        <v>5.5370316996296323</v>
      </c>
      <c r="BM48" s="107">
        <f>INDEX(Auxiliar_OPEX_Drivers!$B$76:$I$84,MATCH($E48,Auxiliar_OPEX_Drivers!$B$76:$B$84,0),MATCH(YEAR(BM$2),Auxiliar_OPEX_Drivers!$B$76:$I$76,0))*$F48</f>
        <v>5.5370316996296323</v>
      </c>
      <c r="BN48" s="107">
        <f>INDEX(Auxiliar_OPEX_Drivers!$B$76:$I$84,MATCH($E48,Auxiliar_OPEX_Drivers!$B$76:$B$84,0),MATCH(YEAR(BN$2),Auxiliar_OPEX_Drivers!$B$76:$I$76,0))*$F48</f>
        <v>5.5370316996296323</v>
      </c>
      <c r="BO48" s="107">
        <f>INDEX(Auxiliar_OPEX_Drivers!$B$76:$I$84,MATCH($E48,Auxiliar_OPEX_Drivers!$B$76:$B$84,0),MATCH(YEAR(BO$2),Auxiliar_OPEX_Drivers!$B$76:$I$76,0))*$F48</f>
        <v>5.5370316996296323</v>
      </c>
      <c r="BP48" s="107">
        <f>INDEX(Auxiliar_OPEX_Drivers!$B$76:$I$84,MATCH($E48,Auxiliar_OPEX_Drivers!$B$76:$B$84,0),MATCH(YEAR(BP$2),Auxiliar_OPEX_Drivers!$B$76:$I$76,0))*$F48</f>
        <v>5.5370316996296323</v>
      </c>
      <c r="BQ48" s="107">
        <f>INDEX(Auxiliar_OPEX_Drivers!$B$76:$I$84,MATCH($E48,Auxiliar_OPEX_Drivers!$B$76:$B$84,0),MATCH(YEAR(BQ$2),Auxiliar_OPEX_Drivers!$B$76:$I$76,0))*$F48</f>
        <v>5.5370316996296323</v>
      </c>
      <c r="BR48" s="107">
        <f>INDEX(Auxiliar_OPEX_Drivers!$B$76:$I$84,MATCH($E48,Auxiliar_OPEX_Drivers!$B$76:$B$84,0),MATCH(YEAR(BR$2),Auxiliar_OPEX_Drivers!$B$76:$I$76,0))*$F48</f>
        <v>5.5370316996296323</v>
      </c>
      <c r="BS48" s="107">
        <f>INDEX(Auxiliar_OPEX_Drivers!$B$76:$I$84,MATCH($E48,Auxiliar_OPEX_Drivers!$B$76:$B$84,0),MATCH(YEAR(BS$2),Auxiliar_OPEX_Drivers!$B$76:$I$76,0))*$F48</f>
        <v>5.5370316996296323</v>
      </c>
      <c r="BT48" s="107">
        <f>INDEX(Auxiliar_OPEX_Drivers!$B$76:$I$84,MATCH($E48,Auxiliar_OPEX_Drivers!$B$76:$B$84,0),MATCH(YEAR(BT$2),Auxiliar_OPEX_Drivers!$B$76:$I$76,0))*$F48</f>
        <v>5.5370316996296323</v>
      </c>
      <c r="BU48" s="107">
        <f>INDEX(Auxiliar_OPEX_Drivers!$B$76:$I$84,MATCH($E48,Auxiliar_OPEX_Drivers!$B$76:$B$84,0),MATCH(YEAR(BU$2),Auxiliar_OPEX_Drivers!$B$76:$I$76,0))*$F48</f>
        <v>5.5370316996296323</v>
      </c>
      <c r="BV48" s="107">
        <f>INDEX(Auxiliar_OPEX_Drivers!$B$76:$I$84,MATCH($E48,Auxiliar_OPEX_Drivers!$B$76:$B$84,0),MATCH(YEAR(BV$2),Auxiliar_OPEX_Drivers!$B$76:$I$76,0))*$F48</f>
        <v>5.6870070019876664</v>
      </c>
      <c r="BW48" s="107">
        <f>INDEX(Auxiliar_OPEX_Drivers!$B$76:$I$84,MATCH($E48,Auxiliar_OPEX_Drivers!$B$76:$B$84,0),MATCH(YEAR(BW$2),Auxiliar_OPEX_Drivers!$B$76:$I$76,0))*$F48</f>
        <v>5.6870070019876664</v>
      </c>
      <c r="BX48" s="107">
        <f>INDEX(Auxiliar_OPEX_Drivers!$B$76:$I$84,MATCH($E48,Auxiliar_OPEX_Drivers!$B$76:$B$84,0),MATCH(YEAR(BX$2),Auxiliar_OPEX_Drivers!$B$76:$I$76,0))*$F48</f>
        <v>5.6870070019876664</v>
      </c>
      <c r="BY48" s="107">
        <f>INDEX(Auxiliar_OPEX_Drivers!$B$76:$I$84,MATCH($E48,Auxiliar_OPEX_Drivers!$B$76:$B$84,0),MATCH(YEAR(BY$2),Auxiliar_OPEX_Drivers!$B$76:$I$76,0))*$F48</f>
        <v>5.6870070019876664</v>
      </c>
      <c r="BZ48" s="107">
        <f>INDEX(Auxiliar_OPEX_Drivers!$B$76:$I$84,MATCH($E48,Auxiliar_OPEX_Drivers!$B$76:$B$84,0),MATCH(YEAR(BZ$2),Auxiliar_OPEX_Drivers!$B$76:$I$76,0))*$F48</f>
        <v>5.6870070019876664</v>
      </c>
      <c r="CA48" s="107">
        <f>INDEX(Auxiliar_OPEX_Drivers!$B$76:$I$84,MATCH($E48,Auxiliar_OPEX_Drivers!$B$76:$B$84,0),MATCH(YEAR(CA$2),Auxiliar_OPEX_Drivers!$B$76:$I$76,0))*$F48</f>
        <v>5.6870070019876664</v>
      </c>
      <c r="CB48" s="107">
        <f>INDEX(Auxiliar_OPEX_Drivers!$B$76:$I$84,MATCH($E48,Auxiliar_OPEX_Drivers!$B$76:$B$84,0),MATCH(YEAR(CB$2),Auxiliar_OPEX_Drivers!$B$76:$I$76,0))*$F48</f>
        <v>5.6870070019876664</v>
      </c>
      <c r="CC48" s="107">
        <f>INDEX(Auxiliar_OPEX_Drivers!$B$76:$I$84,MATCH($E48,Auxiliar_OPEX_Drivers!$B$76:$B$84,0),MATCH(YEAR(CC$2),Auxiliar_OPEX_Drivers!$B$76:$I$76,0))*$F48</f>
        <v>5.6870070019876664</v>
      </c>
      <c r="CD48" s="107">
        <f>INDEX(Auxiliar_OPEX_Drivers!$B$76:$I$84,MATCH($E48,Auxiliar_OPEX_Drivers!$B$76:$B$84,0),MATCH(YEAR(CD$2),Auxiliar_OPEX_Drivers!$B$76:$I$76,0))*$F48</f>
        <v>5.6870070019876664</v>
      </c>
      <c r="CE48" s="107">
        <f>INDEX(Auxiliar_OPEX_Drivers!$B$76:$I$84,MATCH($E48,Auxiliar_OPEX_Drivers!$B$76:$B$84,0),MATCH(YEAR(CE$2),Auxiliar_OPEX_Drivers!$B$76:$I$76,0))*$F48</f>
        <v>5.6870070019876664</v>
      </c>
      <c r="CF48" s="107">
        <f>INDEX(Auxiliar_OPEX_Drivers!$B$76:$I$84,MATCH($E48,Auxiliar_OPEX_Drivers!$B$76:$B$84,0),MATCH(YEAR(CF$2),Auxiliar_OPEX_Drivers!$B$76:$I$76,0))*$F48</f>
        <v>5.6870070019876664</v>
      </c>
      <c r="CG48" s="107">
        <f>INDEX(Auxiliar_OPEX_Drivers!$B$76:$I$84,MATCH($E48,Auxiliar_OPEX_Drivers!$B$76:$B$84,0),MATCH(YEAR(CG$2),Auxiliar_OPEX_Drivers!$B$76:$I$76,0))*$F48</f>
        <v>5.6870070019876664</v>
      </c>
      <c r="CI48" s="51">
        <f>INDEX(Auxiliar_OPEX_CustosUnit!$A$1:$R$129,MATCH(Auxiliar_OPEX_P!$A48,Auxiliar_OPEX_CustosUnit!$A$1:$A$129,0),MATCH(CI$2,Auxiliar_OPEX_CustosUnit!$A$3:$Q$3,0))*(1-DRE_Auxiliar!$A$5)</f>
        <v>24747.209749921698</v>
      </c>
      <c r="CJ48" s="51">
        <f>INDEX(Auxiliar_OPEX_CustosUnit!$A$1:$R$129,MATCH(Auxiliar_OPEX_P!$A48,Auxiliar_OPEX_CustosUnit!$A$1:$A$129,0),MATCH(CJ$2,Auxiliar_OPEX_CustosUnit!$A$3:$Q$3,0))*(1-DRE_Auxiliar!$A$5)</f>
        <v>25581.22142984864</v>
      </c>
      <c r="CK48" s="51">
        <f>INDEX(Auxiliar_OPEX_CustosUnit!$A$1:$R$129,MATCH(Auxiliar_OPEX_P!$A48,Auxiliar_OPEX_CustosUnit!$A$1:$A$129,0),MATCH(CK$2,Auxiliar_OPEX_CustosUnit!$A$3:$Q$3,0))*(1-DRE_Auxiliar!$A$5)</f>
        <v>27151.411525837968</v>
      </c>
      <c r="CL48" s="51">
        <f>INDEX(Auxiliar_OPEX_CustosUnit!$A$1:$R$129,MATCH(Auxiliar_OPEX_P!$A48,Auxiliar_OPEX_CustosUnit!$A$1:$A$129,0),MATCH(CL$2,Auxiliar_OPEX_CustosUnit!$A$3:$Q$3,0))*(1-DRE_Auxiliar!$A$5)</f>
        <v>27078.119982368771</v>
      </c>
      <c r="CM48" s="51">
        <f>INDEX(Auxiliar_OPEX_CustosUnit!$A$1:$R$129,MATCH(Auxiliar_OPEX_P!$A48,Auxiliar_OPEX_CustosUnit!$A$1:$A$129,0),MATCH(CM$2,Auxiliar_OPEX_CustosUnit!$A$3:$Q$3,0))*(1-DRE_Auxiliar!$A$5)</f>
        <v>27090.854867428254</v>
      </c>
      <c r="CN48" s="51">
        <f>INDEX(Auxiliar_OPEX_CustosUnit!$A$1:$R$129,MATCH(Auxiliar_OPEX_P!$A48,Auxiliar_OPEX_CustosUnit!$A$1:$A$129,0),MATCH(CN$2,Auxiliar_OPEX_CustosUnit!$A$3:$Q$3,0))*(1-DRE_Auxiliar!$A$5)</f>
        <v>27780.862907455237</v>
      </c>
      <c r="CO48" s="51">
        <f>INDEX(Auxiliar_OPEX_CustosUnit!$A$1:$R$129,MATCH(Auxiliar_OPEX_P!$A48,Auxiliar_OPEX_CustosUnit!$A$1:$A$129,0),MATCH(CO$2,Auxiliar_OPEX_CustosUnit!$A$3:$Q$3,0))*(1-DRE_Auxiliar!$A$5)</f>
        <v>27231.561155714669</v>
      </c>
      <c r="CP48" s="51">
        <f>INDEX(Auxiliar_OPEX_CustosUnit!$A$1:$R$129,MATCH(Auxiliar_OPEX_P!$A48,Auxiliar_OPEX_CustosUnit!$A$1:$A$129,0),MATCH(CP$2,Auxiliar_OPEX_CustosUnit!$A$3:$Q$3,0))*(1-DRE_Auxiliar!$A$5)</f>
        <v>28097.874415369297</v>
      </c>
      <c r="CQ48" s="51">
        <f>INDEX(Auxiliar_OPEX_CustosUnit!$A$1:$R$129,MATCH(Auxiliar_OPEX_P!$A48,Auxiliar_OPEX_CustosUnit!$A$1:$A$129,0),MATCH(CQ$2,Auxiliar_OPEX_CustosUnit!$A$3:$Q$3,0))*(1-DRE_Auxiliar!$A$5)</f>
        <v>28104.137033998355</v>
      </c>
      <c r="CR48" s="51">
        <f>INDEX(Auxiliar_OPEX_CustosUnit!$A$1:$R$129,MATCH(Auxiliar_OPEX_P!$A48,Auxiliar_OPEX_CustosUnit!$A$1:$A$129,0),MATCH(CR$2,Auxiliar_OPEX_CustosUnit!$A$3:$Q$3,0))*(1-DRE_Auxiliar!$A$5)</f>
        <v>28104.137033998355</v>
      </c>
      <c r="CS48" s="51">
        <f>INDEX(Auxiliar_OPEX_CustosUnit!$A$1:$R$129,MATCH(Auxiliar_OPEX_P!$A48,Auxiliar_OPEX_CustosUnit!$A$1:$A$129,0),MATCH(CS$2,Auxiliar_OPEX_CustosUnit!$A$3:$Q$3,0))*(1-DRE_Auxiliar!$A$5)</f>
        <v>28579.395457976971</v>
      </c>
      <c r="CT48" s="51">
        <f>INDEX(Auxiliar_OPEX_CustosUnit!$A$1:$R$129,MATCH(Auxiliar_OPEX_P!$A48,Auxiliar_OPEX_CustosUnit!$A$1:$A$129,0),MATCH(CT$2,Auxiliar_OPEX_CustosUnit!$A$3:$Q$3,0))*(1-DRE_Auxiliar!$A$5)</f>
        <v>27660.157591752286</v>
      </c>
      <c r="CU48" s="53">
        <f t="shared" si="227"/>
        <v>24747.209749921698</v>
      </c>
      <c r="CV48" s="53">
        <f t="shared" si="228"/>
        <v>25581.22142984864</v>
      </c>
      <c r="CW48" s="53">
        <f t="shared" si="229"/>
        <v>27151.411525837968</v>
      </c>
      <c r="CX48" s="53">
        <f t="shared" si="230"/>
        <v>27078.119982368771</v>
      </c>
      <c r="CY48" s="53">
        <f t="shared" si="231"/>
        <v>27090.854867428254</v>
      </c>
      <c r="CZ48" s="53">
        <f t="shared" si="232"/>
        <v>27780.862907455237</v>
      </c>
      <c r="DA48" s="53">
        <f t="shared" si="233"/>
        <v>27231.561155714669</v>
      </c>
      <c r="DB48" s="53">
        <f t="shared" si="234"/>
        <v>28097.874415369297</v>
      </c>
      <c r="DC48" s="53">
        <f t="shared" si="235"/>
        <v>28104.137033998355</v>
      </c>
      <c r="DD48" s="53">
        <f t="shared" si="236"/>
        <v>28104.137033998355</v>
      </c>
      <c r="DE48" s="53">
        <f t="shared" si="237"/>
        <v>28579.395457976971</v>
      </c>
      <c r="DF48" s="53">
        <f t="shared" si="238"/>
        <v>27660.157591752286</v>
      </c>
      <c r="DG48" s="53">
        <f t="shared" si="239"/>
        <v>24747.209749921698</v>
      </c>
      <c r="DH48" s="53">
        <f t="shared" si="240"/>
        <v>25581.22142984864</v>
      </c>
      <c r="DI48" s="53">
        <f t="shared" si="241"/>
        <v>27151.411525837968</v>
      </c>
      <c r="DJ48" s="53">
        <f t="shared" si="242"/>
        <v>27078.119982368771</v>
      </c>
      <c r="DK48" s="53">
        <f t="shared" si="243"/>
        <v>27090.854867428254</v>
      </c>
      <c r="DL48" s="53">
        <f t="shared" si="244"/>
        <v>27780.862907455237</v>
      </c>
      <c r="DM48" s="53">
        <f t="shared" si="245"/>
        <v>27231.561155714669</v>
      </c>
      <c r="DN48" s="53">
        <f t="shared" si="246"/>
        <v>28097.874415369297</v>
      </c>
      <c r="DO48" s="53">
        <f t="shared" si="247"/>
        <v>28104.137033998355</v>
      </c>
      <c r="DP48" s="53">
        <f t="shared" si="248"/>
        <v>28104.137033998355</v>
      </c>
      <c r="DQ48" s="53">
        <f t="shared" si="249"/>
        <v>28579.395457976971</v>
      </c>
      <c r="DR48" s="53">
        <f t="shared" si="250"/>
        <v>27660.157591752286</v>
      </c>
      <c r="DS48" s="53">
        <f t="shared" si="251"/>
        <v>24747.209749921698</v>
      </c>
      <c r="DT48" s="53">
        <f t="shared" si="252"/>
        <v>25581.22142984864</v>
      </c>
      <c r="DU48" s="53">
        <f t="shared" si="253"/>
        <v>27151.411525837968</v>
      </c>
      <c r="DV48" s="53">
        <f t="shared" si="254"/>
        <v>27078.119982368771</v>
      </c>
      <c r="DW48" s="53">
        <f t="shared" si="255"/>
        <v>27090.854867428254</v>
      </c>
      <c r="DX48" s="53">
        <f t="shared" si="256"/>
        <v>27780.862907455237</v>
      </c>
      <c r="DY48" s="53">
        <f t="shared" si="257"/>
        <v>27231.561155714669</v>
      </c>
      <c r="DZ48" s="53">
        <f t="shared" si="258"/>
        <v>28097.874415369297</v>
      </c>
      <c r="EA48" s="53">
        <f t="shared" si="259"/>
        <v>28104.137033998355</v>
      </c>
      <c r="EB48" s="53">
        <f t="shared" si="260"/>
        <v>28104.137033998355</v>
      </c>
      <c r="EC48" s="53">
        <f t="shared" si="261"/>
        <v>28579.395457976971</v>
      </c>
      <c r="ED48" s="53">
        <f t="shared" si="262"/>
        <v>27660.157591752286</v>
      </c>
      <c r="EE48" s="53">
        <f t="shared" si="263"/>
        <v>24747.209749921698</v>
      </c>
      <c r="EF48" s="53">
        <f t="shared" si="264"/>
        <v>25581.22142984864</v>
      </c>
      <c r="EG48" s="53">
        <f t="shared" si="265"/>
        <v>27151.411525837968</v>
      </c>
      <c r="EH48" s="53">
        <f t="shared" si="266"/>
        <v>27078.119982368771</v>
      </c>
      <c r="EI48" s="53">
        <f t="shared" si="267"/>
        <v>27090.854867428254</v>
      </c>
      <c r="EJ48" s="53">
        <f t="shared" si="268"/>
        <v>27780.862907455237</v>
      </c>
      <c r="EK48" s="53">
        <f t="shared" si="269"/>
        <v>27231.561155714669</v>
      </c>
      <c r="EL48" s="53">
        <f t="shared" si="270"/>
        <v>28097.874415369297</v>
      </c>
      <c r="EM48" s="53">
        <f t="shared" si="271"/>
        <v>28104.137033998355</v>
      </c>
      <c r="EN48" s="53">
        <f t="shared" si="272"/>
        <v>28104.137033998355</v>
      </c>
      <c r="EO48" s="53">
        <f t="shared" si="273"/>
        <v>28579.395457976971</v>
      </c>
      <c r="EP48" s="53">
        <f t="shared" si="274"/>
        <v>27660.157591752286</v>
      </c>
      <c r="EQ48" s="53">
        <f t="shared" si="275"/>
        <v>24747.209749921698</v>
      </c>
      <c r="ER48" s="53">
        <f t="shared" si="276"/>
        <v>25581.22142984864</v>
      </c>
      <c r="ES48" s="53">
        <f t="shared" si="277"/>
        <v>27151.411525837968</v>
      </c>
      <c r="ET48" s="53">
        <f t="shared" si="278"/>
        <v>27078.119982368771</v>
      </c>
      <c r="EU48" s="53">
        <f t="shared" si="279"/>
        <v>27090.854867428254</v>
      </c>
      <c r="EV48" s="53">
        <f t="shared" si="280"/>
        <v>27780.862907455237</v>
      </c>
      <c r="EW48" s="53">
        <f t="shared" si="281"/>
        <v>27231.561155714669</v>
      </c>
      <c r="EX48" s="53">
        <f t="shared" si="282"/>
        <v>28097.874415369297</v>
      </c>
      <c r="EY48" s="53">
        <f t="shared" si="283"/>
        <v>28104.137033998355</v>
      </c>
      <c r="EZ48" s="53">
        <f t="shared" si="284"/>
        <v>28104.137033998355</v>
      </c>
      <c r="FA48" s="53">
        <f t="shared" si="285"/>
        <v>28579.395457976971</v>
      </c>
      <c r="FB48" s="53">
        <f t="shared" si="286"/>
        <v>27660.157591752286</v>
      </c>
      <c r="FC48" s="53">
        <f t="shared" si="287"/>
        <v>24747.209749921698</v>
      </c>
      <c r="FD48" s="53">
        <f t="shared" si="288"/>
        <v>25581.22142984864</v>
      </c>
      <c r="FE48" s="53">
        <f t="shared" si="289"/>
        <v>27151.411525837968</v>
      </c>
      <c r="FF48" s="53">
        <f t="shared" si="290"/>
        <v>27078.119982368771</v>
      </c>
      <c r="FG48" s="53">
        <f t="shared" si="291"/>
        <v>27090.854867428254</v>
      </c>
      <c r="FH48" s="53">
        <f t="shared" si="292"/>
        <v>27780.862907455237</v>
      </c>
      <c r="FI48" s="53">
        <f t="shared" si="293"/>
        <v>27231.561155714669</v>
      </c>
      <c r="FJ48" s="53">
        <f t="shared" si="294"/>
        <v>28097.874415369297</v>
      </c>
      <c r="FK48" s="53">
        <f t="shared" si="295"/>
        <v>28104.137033998355</v>
      </c>
      <c r="FL48" s="53">
        <f t="shared" si="296"/>
        <v>28104.137033998355</v>
      </c>
      <c r="FM48" s="53">
        <f t="shared" si="297"/>
        <v>28579.395457976971</v>
      </c>
      <c r="FN48" s="53">
        <f t="shared" si="298"/>
        <v>27660.157591752286</v>
      </c>
      <c r="FP48" s="51">
        <f t="shared" si="299"/>
        <v>135454.27433714128</v>
      </c>
      <c r="FQ48" s="51">
        <f t="shared" si="306"/>
        <v>138904.31453727619</v>
      </c>
      <c r="FR48" s="51">
        <f t="shared" si="307"/>
        <v>136157.80577857335</v>
      </c>
      <c r="FS48" s="51">
        <f t="shared" si="308"/>
        <v>140489.37207684648</v>
      </c>
      <c r="FT48" s="51">
        <f t="shared" si="309"/>
        <v>140520.68516999178</v>
      </c>
      <c r="FU48" s="51">
        <f t="shared" si="310"/>
        <v>140520.68516999178</v>
      </c>
      <c r="FV48" s="51">
        <f t="shared" si="311"/>
        <v>142896.97728988485</v>
      </c>
      <c r="FW48" s="51">
        <f t="shared" si="312"/>
        <v>138300.78795876144</v>
      </c>
      <c r="FX48" s="51">
        <f t="shared" si="313"/>
        <v>123182.15877715271</v>
      </c>
      <c r="FY48" s="51">
        <f t="shared" si="314"/>
        <v>127333.55039733669</v>
      </c>
      <c r="FZ48" s="51">
        <f t="shared" si="315"/>
        <v>135149.35701428598</v>
      </c>
      <c r="GA48" s="51">
        <f t="shared" si="316"/>
        <v>134784.53970211712</v>
      </c>
      <c r="GB48" s="51">
        <f t="shared" si="317"/>
        <v>134847.92909628554</v>
      </c>
      <c r="GC48" s="51">
        <f t="shared" si="318"/>
        <v>138282.52559435679</v>
      </c>
      <c r="GD48" s="51">
        <f t="shared" si="319"/>
        <v>135548.31126137773</v>
      </c>
      <c r="GE48" s="51">
        <f t="shared" si="320"/>
        <v>139860.48780895263</v>
      </c>
      <c r="GF48" s="51">
        <f t="shared" si="321"/>
        <v>139891.66073269318</v>
      </c>
      <c r="GG48" s="51">
        <f t="shared" si="322"/>
        <v>139891.66073269318</v>
      </c>
      <c r="GH48" s="51">
        <f t="shared" si="323"/>
        <v>142257.31565841255</v>
      </c>
      <c r="GI48" s="51">
        <f t="shared" si="324"/>
        <v>137681.70063209152</v>
      </c>
      <c r="GJ48" s="51">
        <f t="shared" si="325"/>
        <v>141075.45023044461</v>
      </c>
      <c r="GK48" s="51">
        <f t="shared" si="326"/>
        <v>145829.86797822788</v>
      </c>
      <c r="GL48" s="51">
        <f t="shared" si="327"/>
        <v>154780.98921482632</v>
      </c>
      <c r="GM48" s="51">
        <f t="shared" si="328"/>
        <v>154363.17898096616</v>
      </c>
      <c r="GN48" s="51">
        <f t="shared" si="329"/>
        <v>154435.7762418919</v>
      </c>
      <c r="GO48" s="51">
        <f t="shared" si="330"/>
        <v>158369.27807474969</v>
      </c>
      <c r="GP48" s="51">
        <f t="shared" si="331"/>
        <v>155237.89507350375</v>
      </c>
      <c r="GQ48" s="51">
        <f t="shared" si="332"/>
        <v>160176.45317283727</v>
      </c>
      <c r="GR48" s="51">
        <f t="shared" si="333"/>
        <v>160212.1542377914</v>
      </c>
      <c r="GS48" s="51">
        <f t="shared" si="334"/>
        <v>160212.1542377914</v>
      </c>
      <c r="GT48" s="51">
        <f t="shared" si="335"/>
        <v>162921.4413378778</v>
      </c>
      <c r="GU48" s="51">
        <f t="shared" si="336"/>
        <v>157681.17800487997</v>
      </c>
      <c r="GV48" s="51">
        <f t="shared" si="337"/>
        <v>143973.97659561521</v>
      </c>
      <c r="GW48" s="51">
        <f t="shared" si="338"/>
        <v>148826.07827898383</v>
      </c>
      <c r="GX48" s="51">
        <f t="shared" si="339"/>
        <v>157961.10862846998</v>
      </c>
      <c r="GY48" s="51">
        <f t="shared" si="340"/>
        <v>157534.71409467314</v>
      </c>
      <c r="GZ48" s="51">
        <f t="shared" si="341"/>
        <v>157608.80293386066</v>
      </c>
      <c r="HA48" s="51">
        <f t="shared" si="342"/>
        <v>161623.122221147</v>
      </c>
      <c r="HB48" s="51">
        <f t="shared" si="343"/>
        <v>158427.40204306602</v>
      </c>
      <c r="HC48" s="51">
        <f t="shared" si="344"/>
        <v>163467.42741281021</v>
      </c>
      <c r="HD48" s="51">
        <f t="shared" si="345"/>
        <v>163503.86198935597</v>
      </c>
      <c r="HE48" s="51">
        <f t="shared" si="346"/>
        <v>163503.86198935597</v>
      </c>
      <c r="HF48" s="51">
        <f t="shared" si="347"/>
        <v>166268.81391331914</v>
      </c>
      <c r="HG48" s="51">
        <f t="shared" si="348"/>
        <v>160920.88449521354</v>
      </c>
      <c r="HH48" s="51">
        <f t="shared" si="349"/>
        <v>145663.45420962505</v>
      </c>
      <c r="HI48" s="51">
        <f t="shared" si="350"/>
        <v>150572.49338523211</v>
      </c>
      <c r="HJ48" s="51">
        <f t="shared" si="351"/>
        <v>159814.71969918138</v>
      </c>
      <c r="HK48" s="51">
        <f t="shared" si="352"/>
        <v>159383.32159434608</v>
      </c>
      <c r="HL48" s="51">
        <f t="shared" si="353"/>
        <v>159458.27983672865</v>
      </c>
      <c r="HM48" s="51">
        <f t="shared" si="354"/>
        <v>163519.70557152532</v>
      </c>
      <c r="HN48" s="51">
        <f t="shared" si="355"/>
        <v>160286.48488238553</v>
      </c>
      <c r="HO48" s="51">
        <f t="shared" si="356"/>
        <v>165385.65295442613</v>
      </c>
      <c r="HP48" s="51">
        <f t="shared" si="357"/>
        <v>165422.51507630269</v>
      </c>
      <c r="HQ48" s="51">
        <f t="shared" si="358"/>
        <v>165422.51507630269</v>
      </c>
      <c r="HR48" s="51">
        <f t="shared" si="359"/>
        <v>168219.91261640989</v>
      </c>
      <c r="HS48" s="51">
        <f t="shared" si="360"/>
        <v>162809.22736390392</v>
      </c>
      <c r="HT48" s="51">
        <f t="shared" si="361"/>
        <v>137026.08486269994</v>
      </c>
      <c r="HU48" s="51">
        <f t="shared" si="362"/>
        <v>141644.03397231677</v>
      </c>
      <c r="HV48" s="51">
        <f t="shared" si="363"/>
        <v>150338.2263082542</v>
      </c>
      <c r="HW48" s="51">
        <f t="shared" si="364"/>
        <v>149932.40870875047</v>
      </c>
      <c r="HX48" s="51">
        <f t="shared" si="365"/>
        <v>150002.92217101596</v>
      </c>
      <c r="HY48" s="51">
        <f t="shared" si="366"/>
        <v>153823.51856164468</v>
      </c>
      <c r="HZ48" s="51">
        <f t="shared" si="367"/>
        <v>150782.01734959506</v>
      </c>
      <c r="IA48" s="51">
        <f t="shared" si="368"/>
        <v>155578.82133011223</v>
      </c>
      <c r="IB48" s="51">
        <f t="shared" si="305"/>
        <v>155613.49764798401</v>
      </c>
      <c r="IC48" s="51">
        <f t="shared" si="369"/>
        <v>155613.49764798401</v>
      </c>
      <c r="ID48" s="51">
        <f t="shared" si="370"/>
        <v>158245.01860706962</v>
      </c>
      <c r="IE48" s="51">
        <f t="shared" si="371"/>
        <v>153155.16940228365</v>
      </c>
      <c r="IF48" s="51">
        <f t="shared" si="372"/>
        <v>140737.55512746214</v>
      </c>
      <c r="IG48" s="51">
        <f t="shared" si="373"/>
        <v>145480.58539094616</v>
      </c>
      <c r="IH48" s="51">
        <f t="shared" si="374"/>
        <v>154410.26746128916</v>
      </c>
      <c r="II48" s="51">
        <f t="shared" si="375"/>
        <v>153993.45794039336</v>
      </c>
      <c r="IJ48" s="51">
        <f t="shared" si="376"/>
        <v>154065.88132089612</v>
      </c>
      <c r="IK48" s="51">
        <f t="shared" si="377"/>
        <v>157989.96187595738</v>
      </c>
      <c r="IL48" s="51">
        <f t="shared" si="378"/>
        <v>154866.07896760467</v>
      </c>
      <c r="IM48" s="51">
        <f t="shared" si="379"/>
        <v>159792.8085411753</v>
      </c>
      <c r="IN48" s="51">
        <f t="shared" si="380"/>
        <v>159828.42409716954</v>
      </c>
      <c r="IO48" s="51">
        <f t="shared" si="381"/>
        <v>159828.42409716954</v>
      </c>
      <c r="IP48" s="51">
        <f t="shared" si="382"/>
        <v>162531.22208208955</v>
      </c>
      <c r="IQ48" s="51">
        <f t="shared" si="383"/>
        <v>157303.50990037757</v>
      </c>
      <c r="IS48" s="51">
        <f t="shared" si="300"/>
        <v>1633088.1629685038</v>
      </c>
      <c r="IT48" s="51">
        <f t="shared" si="386"/>
        <v>1723898.9250669344</v>
      </c>
      <c r="IU48" s="51">
        <f t="shared" si="386"/>
        <v>1880715.2346710342</v>
      </c>
      <c r="IV48" s="51">
        <f t="shared" si="386"/>
        <v>1912607.6427893811</v>
      </c>
      <c r="IW48" s="51">
        <f t="shared" si="386"/>
        <v>1880009.6895642939</v>
      </c>
      <c r="IX48" s="51">
        <f t="shared" si="386"/>
        <v>1831499.2877876603</v>
      </c>
      <c r="IZ48" s="111">
        <f t="shared" si="301"/>
        <v>0</v>
      </c>
      <c r="JA48" s="111">
        <f t="shared" si="5"/>
        <v>0</v>
      </c>
      <c r="JB48" s="111">
        <f t="shared" si="6"/>
        <v>0</v>
      </c>
      <c r="JC48" s="111">
        <f t="shared" si="7"/>
        <v>0</v>
      </c>
      <c r="JD48" s="111">
        <f t="shared" si="8"/>
        <v>0</v>
      </c>
      <c r="JE48" s="111">
        <f t="shared" si="9"/>
        <v>0</v>
      </c>
      <c r="JF48" s="111">
        <f t="shared" si="10"/>
        <v>0</v>
      </c>
      <c r="JG48" s="111">
        <f t="shared" si="11"/>
        <v>0</v>
      </c>
      <c r="JH48" s="111">
        <f t="shared" si="12"/>
        <v>0</v>
      </c>
      <c r="JI48" s="111">
        <f t="shared" si="13"/>
        <v>0</v>
      </c>
      <c r="JJ48" s="111">
        <f t="shared" si="14"/>
        <v>0</v>
      </c>
      <c r="JK48" s="111">
        <f t="shared" si="15"/>
        <v>0</v>
      </c>
      <c r="JL48" s="111">
        <f t="shared" si="16"/>
        <v>0</v>
      </c>
      <c r="JM48" s="111">
        <f t="shared" si="17"/>
        <v>0</v>
      </c>
      <c r="JN48" s="111">
        <f t="shared" si="18"/>
        <v>0</v>
      </c>
      <c r="JO48" s="111">
        <f t="shared" si="19"/>
        <v>0</v>
      </c>
      <c r="JP48" s="111">
        <f t="shared" si="20"/>
        <v>0</v>
      </c>
      <c r="JQ48" s="111">
        <f t="shared" si="21"/>
        <v>0</v>
      </c>
      <c r="JR48" s="111">
        <f t="shared" si="22"/>
        <v>0</v>
      </c>
      <c r="JS48" s="111">
        <f t="shared" si="23"/>
        <v>0</v>
      </c>
      <c r="JT48" s="111">
        <f t="shared" si="24"/>
        <v>0</v>
      </c>
      <c r="JU48" s="111">
        <f t="shared" si="25"/>
        <v>0</v>
      </c>
      <c r="JV48" s="111">
        <f t="shared" si="26"/>
        <v>0</v>
      </c>
      <c r="JW48" s="111">
        <f t="shared" si="27"/>
        <v>0</v>
      </c>
      <c r="JX48" s="111">
        <f t="shared" si="28"/>
        <v>0</v>
      </c>
      <c r="JY48" s="111">
        <f t="shared" si="29"/>
        <v>0</v>
      </c>
      <c r="JZ48" s="111">
        <f t="shared" si="30"/>
        <v>0</v>
      </c>
      <c r="KA48" s="111">
        <f t="shared" si="31"/>
        <v>0</v>
      </c>
      <c r="KB48" s="111">
        <f t="shared" si="32"/>
        <v>0</v>
      </c>
      <c r="KC48" s="111">
        <f t="shared" si="33"/>
        <v>0</v>
      </c>
      <c r="KD48" s="111">
        <f t="shared" si="34"/>
        <v>0</v>
      </c>
      <c r="KE48" s="111">
        <f t="shared" si="35"/>
        <v>0</v>
      </c>
      <c r="KF48" s="111">
        <f t="shared" si="36"/>
        <v>0</v>
      </c>
      <c r="KG48" s="111">
        <f t="shared" si="37"/>
        <v>0</v>
      </c>
      <c r="KH48" s="111">
        <f t="shared" si="38"/>
        <v>0</v>
      </c>
      <c r="KI48" s="111">
        <f t="shared" si="39"/>
        <v>0</v>
      </c>
      <c r="KJ48" s="111">
        <f t="shared" si="40"/>
        <v>0</v>
      </c>
      <c r="KK48" s="111">
        <f t="shared" si="41"/>
        <v>0</v>
      </c>
      <c r="KL48" s="111">
        <f t="shared" si="42"/>
        <v>0</v>
      </c>
      <c r="KM48" s="111">
        <f t="shared" si="43"/>
        <v>0</v>
      </c>
      <c r="KN48" s="111">
        <f t="shared" si="44"/>
        <v>0</v>
      </c>
      <c r="KO48" s="111">
        <f t="shared" si="45"/>
        <v>0</v>
      </c>
      <c r="KP48" s="111">
        <f t="shared" si="46"/>
        <v>0</v>
      </c>
      <c r="KQ48" s="111">
        <f t="shared" si="47"/>
        <v>0</v>
      </c>
      <c r="KR48" s="111">
        <f t="shared" si="48"/>
        <v>0</v>
      </c>
      <c r="KS48" s="111">
        <f t="shared" si="49"/>
        <v>0</v>
      </c>
      <c r="KT48" s="111">
        <f t="shared" si="50"/>
        <v>0</v>
      </c>
      <c r="KU48" s="111">
        <f t="shared" si="51"/>
        <v>0</v>
      </c>
      <c r="KV48" s="111">
        <f t="shared" si="52"/>
        <v>0</v>
      </c>
      <c r="KW48" s="111">
        <f t="shared" si="53"/>
        <v>0</v>
      </c>
      <c r="KX48" s="111">
        <f t="shared" si="54"/>
        <v>0</v>
      </c>
      <c r="KY48" s="111">
        <f t="shared" si="55"/>
        <v>0</v>
      </c>
      <c r="KZ48" s="111">
        <f t="shared" si="56"/>
        <v>0</v>
      </c>
      <c r="LA48" s="111">
        <f t="shared" si="57"/>
        <v>0</v>
      </c>
      <c r="LB48" s="111">
        <f t="shared" si="58"/>
        <v>0</v>
      </c>
      <c r="LC48" s="111">
        <f t="shared" si="59"/>
        <v>0</v>
      </c>
      <c r="LD48" s="111">
        <f t="shared" si="60"/>
        <v>0</v>
      </c>
      <c r="LE48" s="111">
        <f t="shared" si="61"/>
        <v>0</v>
      </c>
      <c r="LF48" s="111">
        <f t="shared" si="62"/>
        <v>0</v>
      </c>
      <c r="LG48" s="111">
        <f t="shared" si="63"/>
        <v>0</v>
      </c>
      <c r="LH48" s="111">
        <f t="shared" si="64"/>
        <v>0</v>
      </c>
      <c r="LI48" s="111">
        <f t="shared" si="65"/>
        <v>0</v>
      </c>
      <c r="LJ48" s="111">
        <f t="shared" si="66"/>
        <v>0</v>
      </c>
      <c r="LK48" s="111">
        <f t="shared" si="67"/>
        <v>0</v>
      </c>
      <c r="LL48" s="111">
        <f t="shared" si="68"/>
        <v>0</v>
      </c>
      <c r="LM48" s="111">
        <f t="shared" si="69"/>
        <v>0</v>
      </c>
      <c r="LN48" s="111">
        <f t="shared" si="70"/>
        <v>0</v>
      </c>
      <c r="LO48" s="111">
        <f t="shared" si="71"/>
        <v>0</v>
      </c>
      <c r="LP48" s="111">
        <f t="shared" si="72"/>
        <v>0</v>
      </c>
      <c r="LQ48" s="111">
        <f t="shared" si="73"/>
        <v>0</v>
      </c>
      <c r="LR48" s="111">
        <f t="shared" si="74"/>
        <v>0</v>
      </c>
      <c r="LS48" s="111">
        <f t="shared" si="75"/>
        <v>0</v>
      </c>
      <c r="LT48" s="111">
        <f t="shared" si="76"/>
        <v>0</v>
      </c>
      <c r="LU48" s="111">
        <f t="shared" si="77"/>
        <v>0</v>
      </c>
      <c r="LV48" s="111">
        <f t="shared" si="78"/>
        <v>0</v>
      </c>
      <c r="LW48" s="111">
        <f t="shared" si="79"/>
        <v>0</v>
      </c>
      <c r="LX48" s="111">
        <f t="shared" si="80"/>
        <v>0</v>
      </c>
      <c r="LY48" s="111">
        <f t="shared" si="81"/>
        <v>0</v>
      </c>
      <c r="LZ48" s="111">
        <f t="shared" si="82"/>
        <v>0</v>
      </c>
      <c r="MA48" s="111">
        <f t="shared" si="83"/>
        <v>0</v>
      </c>
      <c r="MD48" s="111"/>
      <c r="ME48" s="111">
        <f t="shared" si="302"/>
        <v>0</v>
      </c>
      <c r="MF48" s="111">
        <f t="shared" si="84"/>
        <v>0</v>
      </c>
      <c r="MG48" s="111">
        <f t="shared" si="85"/>
        <v>0</v>
      </c>
      <c r="MH48" s="111">
        <f t="shared" si="86"/>
        <v>0</v>
      </c>
      <c r="MI48" s="111">
        <f t="shared" si="87"/>
        <v>0</v>
      </c>
      <c r="MJ48" s="111">
        <f t="shared" si="88"/>
        <v>0</v>
      </c>
      <c r="MK48" s="111">
        <f t="shared" si="89"/>
        <v>0</v>
      </c>
      <c r="ML48" s="111">
        <f t="shared" si="90"/>
        <v>0</v>
      </c>
      <c r="MM48" s="111">
        <f t="shared" si="91"/>
        <v>0</v>
      </c>
      <c r="MN48" s="111">
        <f t="shared" si="92"/>
        <v>0</v>
      </c>
      <c r="MO48" s="111">
        <f t="shared" si="93"/>
        <v>0</v>
      </c>
      <c r="MP48" s="111">
        <f t="shared" si="94"/>
        <v>0</v>
      </c>
      <c r="MQ48" s="111">
        <f t="shared" si="95"/>
        <v>0</v>
      </c>
      <c r="MR48" s="111">
        <f t="shared" si="96"/>
        <v>0</v>
      </c>
      <c r="MS48" s="111">
        <f t="shared" si="97"/>
        <v>0</v>
      </c>
      <c r="MT48" s="111">
        <f t="shared" si="98"/>
        <v>0</v>
      </c>
      <c r="MU48" s="111">
        <f t="shared" si="99"/>
        <v>0</v>
      </c>
      <c r="MV48" s="111">
        <f t="shared" si="100"/>
        <v>0</v>
      </c>
      <c r="MW48" s="111">
        <f t="shared" si="101"/>
        <v>0</v>
      </c>
      <c r="MX48" s="111">
        <f t="shared" si="102"/>
        <v>0</v>
      </c>
      <c r="MY48" s="111">
        <f t="shared" si="103"/>
        <v>0</v>
      </c>
      <c r="MZ48" s="111">
        <f t="shared" si="104"/>
        <v>0</v>
      </c>
      <c r="NA48" s="111">
        <f t="shared" si="105"/>
        <v>0</v>
      </c>
      <c r="NB48" s="111">
        <f t="shared" si="106"/>
        <v>0</v>
      </c>
      <c r="NC48" s="111">
        <f t="shared" si="107"/>
        <v>0</v>
      </c>
      <c r="ND48" s="111">
        <f t="shared" si="108"/>
        <v>0</v>
      </c>
      <c r="NE48" s="111">
        <f t="shared" si="109"/>
        <v>0</v>
      </c>
      <c r="NF48" s="111">
        <f t="shared" si="110"/>
        <v>0</v>
      </c>
      <c r="NG48" s="111">
        <f t="shared" si="111"/>
        <v>0</v>
      </c>
      <c r="NH48" s="111">
        <f t="shared" si="112"/>
        <v>0</v>
      </c>
      <c r="NI48" s="111">
        <f t="shared" si="113"/>
        <v>0</v>
      </c>
      <c r="NJ48" s="111">
        <f t="shared" si="114"/>
        <v>0</v>
      </c>
      <c r="NK48" s="111">
        <f t="shared" si="115"/>
        <v>0</v>
      </c>
      <c r="NL48" s="111">
        <f t="shared" si="116"/>
        <v>0</v>
      </c>
      <c r="NM48" s="111">
        <f t="shared" si="117"/>
        <v>0</v>
      </c>
      <c r="NN48" s="111">
        <f t="shared" si="118"/>
        <v>0</v>
      </c>
      <c r="NO48" s="111">
        <f t="shared" si="119"/>
        <v>0</v>
      </c>
      <c r="NP48" s="111">
        <f t="shared" si="120"/>
        <v>0</v>
      </c>
      <c r="NQ48" s="111">
        <f t="shared" si="121"/>
        <v>0</v>
      </c>
      <c r="NR48" s="111">
        <f t="shared" si="122"/>
        <v>0</v>
      </c>
      <c r="NS48" s="111">
        <f t="shared" si="123"/>
        <v>0</v>
      </c>
      <c r="NT48" s="111">
        <f t="shared" si="124"/>
        <v>0</v>
      </c>
      <c r="NU48" s="111">
        <f t="shared" si="125"/>
        <v>0</v>
      </c>
      <c r="NV48" s="111">
        <f t="shared" si="126"/>
        <v>0</v>
      </c>
      <c r="NW48" s="111">
        <f t="shared" si="127"/>
        <v>0</v>
      </c>
      <c r="NX48" s="111">
        <f t="shared" si="128"/>
        <v>0</v>
      </c>
      <c r="NY48" s="111">
        <f t="shared" si="129"/>
        <v>0</v>
      </c>
      <c r="NZ48" s="111">
        <f t="shared" si="130"/>
        <v>0</v>
      </c>
      <c r="OA48" s="111">
        <f t="shared" si="131"/>
        <v>0</v>
      </c>
      <c r="OB48" s="111">
        <f t="shared" si="132"/>
        <v>0</v>
      </c>
      <c r="OC48" s="111">
        <f t="shared" si="133"/>
        <v>0</v>
      </c>
      <c r="OD48" s="111">
        <f t="shared" si="134"/>
        <v>0</v>
      </c>
      <c r="OE48" s="111">
        <f t="shared" si="135"/>
        <v>0</v>
      </c>
      <c r="OF48" s="111">
        <f t="shared" si="136"/>
        <v>0</v>
      </c>
      <c r="OG48" s="111">
        <f t="shared" si="137"/>
        <v>0</v>
      </c>
      <c r="OH48" s="111">
        <f t="shared" si="138"/>
        <v>0</v>
      </c>
      <c r="OI48" s="111">
        <f t="shared" si="139"/>
        <v>0</v>
      </c>
      <c r="OJ48" s="111">
        <f t="shared" si="140"/>
        <v>0</v>
      </c>
      <c r="OK48" s="111">
        <f t="shared" si="141"/>
        <v>0</v>
      </c>
      <c r="OL48" s="111">
        <f t="shared" si="142"/>
        <v>0</v>
      </c>
      <c r="OM48" s="111">
        <f t="shared" si="143"/>
        <v>0</v>
      </c>
      <c r="ON48" s="111">
        <f t="shared" si="144"/>
        <v>0</v>
      </c>
      <c r="OO48" s="111">
        <f t="shared" si="145"/>
        <v>0</v>
      </c>
      <c r="OP48" s="111">
        <f t="shared" si="146"/>
        <v>0</v>
      </c>
      <c r="OQ48" s="111">
        <f t="shared" si="147"/>
        <v>0</v>
      </c>
      <c r="OR48" s="111">
        <f t="shared" si="148"/>
        <v>0</v>
      </c>
      <c r="OS48" s="111">
        <f t="shared" si="149"/>
        <v>0</v>
      </c>
      <c r="OT48" s="111">
        <f t="shared" si="150"/>
        <v>0</v>
      </c>
      <c r="OU48" s="111">
        <f t="shared" si="151"/>
        <v>0</v>
      </c>
      <c r="OV48" s="111">
        <f t="shared" si="152"/>
        <v>0</v>
      </c>
      <c r="OW48" s="111">
        <f t="shared" si="153"/>
        <v>0</v>
      </c>
      <c r="OX48" s="111">
        <f t="shared" si="154"/>
        <v>0</v>
      </c>
      <c r="OY48" s="111"/>
      <c r="PA48" s="51">
        <f t="shared" si="303"/>
        <v>138904.31453727619</v>
      </c>
      <c r="PB48" s="51">
        <f t="shared" si="155"/>
        <v>136157.80577857335</v>
      </c>
      <c r="PC48" s="51">
        <f t="shared" si="156"/>
        <v>140489.37207684648</v>
      </c>
      <c r="PD48" s="51">
        <f t="shared" si="157"/>
        <v>140520.68516999178</v>
      </c>
      <c r="PE48" s="51">
        <f t="shared" si="158"/>
        <v>140520.68516999178</v>
      </c>
      <c r="PF48" s="51">
        <f t="shared" si="159"/>
        <v>142896.97728988485</v>
      </c>
      <c r="PG48" s="51">
        <f t="shared" si="160"/>
        <v>138300.78795876144</v>
      </c>
      <c r="PH48" s="51">
        <f t="shared" si="161"/>
        <v>123182.15877715271</v>
      </c>
      <c r="PI48" s="51">
        <f t="shared" si="162"/>
        <v>127333.55039733669</v>
      </c>
      <c r="PJ48" s="51">
        <f t="shared" si="163"/>
        <v>135149.35701428598</v>
      </c>
      <c r="PK48" s="51">
        <f t="shared" si="164"/>
        <v>134784.53970211712</v>
      </c>
      <c r="PL48" s="51">
        <f t="shared" si="165"/>
        <v>134847.92909628554</v>
      </c>
      <c r="PM48" s="51">
        <f t="shared" si="166"/>
        <v>138282.52559435679</v>
      </c>
      <c r="PN48" s="51">
        <f t="shared" si="167"/>
        <v>135548.31126137773</v>
      </c>
      <c r="PO48" s="51">
        <f t="shared" si="168"/>
        <v>139860.48780895263</v>
      </c>
      <c r="PP48" s="51">
        <f t="shared" si="169"/>
        <v>139891.66073269318</v>
      </c>
      <c r="PQ48" s="51">
        <f t="shared" si="170"/>
        <v>139891.66073269318</v>
      </c>
      <c r="PR48" s="51">
        <f t="shared" si="171"/>
        <v>142257.31565841255</v>
      </c>
      <c r="PS48" s="51">
        <f t="shared" si="172"/>
        <v>137681.70063209152</v>
      </c>
      <c r="PT48" s="51">
        <f t="shared" si="173"/>
        <v>141075.45023044461</v>
      </c>
      <c r="PU48" s="51">
        <f t="shared" si="174"/>
        <v>145829.86797822788</v>
      </c>
      <c r="PV48" s="51">
        <f t="shared" si="175"/>
        <v>154780.98921482632</v>
      </c>
      <c r="PW48" s="51">
        <f t="shared" si="176"/>
        <v>154363.17898096616</v>
      </c>
      <c r="PX48" s="51">
        <f t="shared" si="177"/>
        <v>154435.7762418919</v>
      </c>
      <c r="PY48" s="51">
        <f t="shared" si="178"/>
        <v>158369.27807474969</v>
      </c>
      <c r="PZ48" s="51">
        <f t="shared" si="179"/>
        <v>155237.89507350375</v>
      </c>
      <c r="QA48" s="51">
        <f t="shared" si="180"/>
        <v>160176.45317283727</v>
      </c>
      <c r="QB48" s="51">
        <f t="shared" si="181"/>
        <v>160212.1542377914</v>
      </c>
      <c r="QC48" s="51">
        <f t="shared" si="182"/>
        <v>160212.1542377914</v>
      </c>
      <c r="QD48" s="51">
        <f t="shared" si="183"/>
        <v>162921.4413378778</v>
      </c>
      <c r="QE48" s="51">
        <f t="shared" si="184"/>
        <v>157681.17800487997</v>
      </c>
      <c r="QF48" s="51">
        <f t="shared" si="185"/>
        <v>143973.97659561521</v>
      </c>
      <c r="QG48" s="51">
        <f t="shared" si="186"/>
        <v>148826.07827898383</v>
      </c>
      <c r="QH48" s="51">
        <f t="shared" si="187"/>
        <v>157961.10862846998</v>
      </c>
      <c r="QI48" s="51">
        <f t="shared" si="188"/>
        <v>157534.71409467314</v>
      </c>
      <c r="QJ48" s="51">
        <f t="shared" si="189"/>
        <v>157608.80293386066</v>
      </c>
      <c r="QK48" s="51">
        <f t="shared" si="190"/>
        <v>161623.122221147</v>
      </c>
      <c r="QL48" s="51">
        <f t="shared" si="191"/>
        <v>158427.40204306602</v>
      </c>
      <c r="QM48" s="51">
        <f t="shared" si="192"/>
        <v>163467.42741281021</v>
      </c>
      <c r="QN48" s="51">
        <f t="shared" si="193"/>
        <v>163503.86198935597</v>
      </c>
      <c r="QO48" s="51">
        <f t="shared" si="194"/>
        <v>163503.86198935597</v>
      </c>
      <c r="QP48" s="51">
        <f t="shared" si="195"/>
        <v>166268.81391331914</v>
      </c>
      <c r="QQ48" s="51">
        <f t="shared" si="196"/>
        <v>160920.88449521354</v>
      </c>
      <c r="QR48" s="51">
        <f t="shared" si="197"/>
        <v>145663.45420962505</v>
      </c>
      <c r="QS48" s="51">
        <f t="shared" si="198"/>
        <v>150572.49338523211</v>
      </c>
      <c r="QT48" s="51">
        <f t="shared" si="199"/>
        <v>159814.71969918138</v>
      </c>
      <c r="QU48" s="51">
        <f t="shared" si="200"/>
        <v>159383.32159434608</v>
      </c>
      <c r="QV48" s="51">
        <f t="shared" si="201"/>
        <v>159458.27983672865</v>
      </c>
      <c r="QW48" s="51">
        <f t="shared" si="202"/>
        <v>163519.70557152532</v>
      </c>
      <c r="QX48" s="51">
        <f t="shared" si="203"/>
        <v>160286.48488238553</v>
      </c>
      <c r="QY48" s="51">
        <f t="shared" si="204"/>
        <v>165385.65295442613</v>
      </c>
      <c r="QZ48" s="51">
        <f t="shared" si="205"/>
        <v>165422.51507630269</v>
      </c>
      <c r="RA48" s="51">
        <f t="shared" si="206"/>
        <v>165422.51507630269</v>
      </c>
      <c r="RB48" s="51">
        <f t="shared" si="207"/>
        <v>168219.91261640989</v>
      </c>
      <c r="RC48" s="51">
        <f t="shared" si="208"/>
        <v>162809.22736390392</v>
      </c>
      <c r="RD48" s="51">
        <f t="shared" si="209"/>
        <v>137026.08486269994</v>
      </c>
      <c r="RE48" s="51">
        <f t="shared" si="210"/>
        <v>141644.03397231677</v>
      </c>
      <c r="RF48" s="51">
        <f t="shared" si="211"/>
        <v>150338.2263082542</v>
      </c>
      <c r="RG48" s="51">
        <f t="shared" si="212"/>
        <v>149932.40870875047</v>
      </c>
      <c r="RH48" s="51">
        <f t="shared" si="213"/>
        <v>150002.92217101596</v>
      </c>
      <c r="RI48" s="51">
        <f t="shared" si="214"/>
        <v>153823.51856164468</v>
      </c>
      <c r="RJ48" s="51">
        <f t="shared" si="215"/>
        <v>150782.01734959506</v>
      </c>
      <c r="RK48" s="51">
        <f t="shared" si="216"/>
        <v>155578.82133011223</v>
      </c>
      <c r="RL48" s="51">
        <f t="shared" si="217"/>
        <v>155613.49764798401</v>
      </c>
      <c r="RM48" s="51">
        <f t="shared" si="218"/>
        <v>155613.49764798401</v>
      </c>
      <c r="RN48" s="51">
        <f t="shared" si="219"/>
        <v>158245.01860706962</v>
      </c>
      <c r="RO48" s="51">
        <f t="shared" si="220"/>
        <v>153155.16940228365</v>
      </c>
      <c r="RP48" s="51">
        <f t="shared" si="221"/>
        <v>140737.55512746214</v>
      </c>
      <c r="RQ48" s="51">
        <f t="shared" si="222"/>
        <v>145480.58539094616</v>
      </c>
      <c r="RR48" s="51">
        <f t="shared" si="223"/>
        <v>154410.26746128916</v>
      </c>
      <c r="RS48" s="51">
        <f t="shared" si="224"/>
        <v>153993.45794039336</v>
      </c>
      <c r="RT48" s="51">
        <f t="shared" si="225"/>
        <v>154065.88132089612</v>
      </c>
      <c r="RU48" s="51"/>
      <c r="RV48" s="51">
        <f t="shared" si="385"/>
        <v>1633088.1629685038</v>
      </c>
      <c r="RW48" s="51">
        <f t="shared" si="385"/>
        <v>1723898.9250669344</v>
      </c>
      <c r="RX48" s="51">
        <f t="shared" si="385"/>
        <v>1880715.2346710342</v>
      </c>
      <c r="RY48" s="51">
        <f t="shared" si="385"/>
        <v>1912607.6427893811</v>
      </c>
      <c r="RZ48" s="51">
        <f t="shared" si="385"/>
        <v>1880009.6895642939</v>
      </c>
      <c r="SA48" s="51">
        <f t="shared" si="385"/>
        <v>1831499.2877876603</v>
      </c>
    </row>
    <row r="49" spans="1:495" x14ac:dyDescent="0.3">
      <c r="A49" s="1">
        <v>400160</v>
      </c>
      <c r="B49" s="1" t="s">
        <v>220</v>
      </c>
      <c r="C49" s="1" t="s">
        <v>138</v>
      </c>
      <c r="D49" s="44">
        <v>0</v>
      </c>
      <c r="E49" s="1" t="s">
        <v>318</v>
      </c>
      <c r="F49" s="107">
        <f>VLOOKUP(A49,Auxiliar_OPEX_CustosUnit!$A$4:$E$129,COLUMN(Auxiliar_OPEX_CustosUnit!$E$3),0)</f>
        <v>2</v>
      </c>
      <c r="G49" s="107">
        <f>INDEX(Auxiliar_OPEX_Drivers!$B$76:$I$84,MATCH($E49,Auxiliar_OPEX_Drivers!$B$76:$B$84,0),MATCH(YEAR(G$2),Auxiliar_OPEX_Drivers!$B$76:$I$76,0))*$F49</f>
        <v>2</v>
      </c>
      <c r="H49" s="107">
        <f>INDEX(Auxiliar_OPEX_Drivers!$B$76:$I$84,MATCH($E49,Auxiliar_OPEX_Drivers!$B$76:$B$84,0),MATCH(YEAR(H$2),Auxiliar_OPEX_Drivers!$B$76:$I$76,0))*$F49</f>
        <v>2</v>
      </c>
      <c r="I49" s="107">
        <f>INDEX(Auxiliar_OPEX_Drivers!$B$76:$I$84,MATCH($E49,Auxiliar_OPEX_Drivers!$B$76:$B$84,0),MATCH(YEAR(I$2),Auxiliar_OPEX_Drivers!$B$76:$I$76,0))*$F49</f>
        <v>2</v>
      </c>
      <c r="J49" s="107">
        <f>INDEX(Auxiliar_OPEX_Drivers!$B$76:$I$84,MATCH($E49,Auxiliar_OPEX_Drivers!$B$76:$B$84,0),MATCH(YEAR(J$2),Auxiliar_OPEX_Drivers!$B$76:$I$76,0))*$F49</f>
        <v>2</v>
      </c>
      <c r="K49" s="107">
        <f>INDEX(Auxiliar_OPEX_Drivers!$B$76:$I$84,MATCH($E49,Auxiliar_OPEX_Drivers!$B$76:$B$84,0),MATCH(YEAR(K$2),Auxiliar_OPEX_Drivers!$B$76:$I$76,0))*$F49</f>
        <v>2</v>
      </c>
      <c r="L49" s="107">
        <f>INDEX(Auxiliar_OPEX_Drivers!$B$76:$I$84,MATCH($E49,Auxiliar_OPEX_Drivers!$B$76:$B$84,0),MATCH(YEAR(L$2),Auxiliar_OPEX_Drivers!$B$76:$I$76,0))*$F49</f>
        <v>2</v>
      </c>
      <c r="M49" s="107">
        <f>INDEX(Auxiliar_OPEX_Drivers!$B$76:$I$84,MATCH($E49,Auxiliar_OPEX_Drivers!$B$76:$B$84,0),MATCH(YEAR(M$2),Auxiliar_OPEX_Drivers!$B$76:$I$76,0))*$F49</f>
        <v>2</v>
      </c>
      <c r="N49" s="107">
        <f>INDEX(Auxiliar_OPEX_Drivers!$B$76:$I$84,MATCH($E49,Auxiliar_OPEX_Drivers!$B$76:$B$84,0),MATCH(YEAR(N$2),Auxiliar_OPEX_Drivers!$B$76:$I$76,0))*$F49</f>
        <v>1.9910472335579967</v>
      </c>
      <c r="O49" s="107">
        <f>INDEX(Auxiliar_OPEX_Drivers!$B$76:$I$84,MATCH($E49,Auxiliar_OPEX_Drivers!$B$76:$B$84,0),MATCH(YEAR(O$2),Auxiliar_OPEX_Drivers!$B$76:$I$76,0))*$F49</f>
        <v>1.9910472335579967</v>
      </c>
      <c r="P49" s="107">
        <f>INDEX(Auxiliar_OPEX_Drivers!$B$76:$I$84,MATCH($E49,Auxiliar_OPEX_Drivers!$B$76:$B$84,0),MATCH(YEAR(P$2),Auxiliar_OPEX_Drivers!$B$76:$I$76,0))*$F49</f>
        <v>1.9910472335579967</v>
      </c>
      <c r="Q49" s="107">
        <f>INDEX(Auxiliar_OPEX_Drivers!$B$76:$I$84,MATCH($E49,Auxiliar_OPEX_Drivers!$B$76:$B$84,0),MATCH(YEAR(Q$2),Auxiliar_OPEX_Drivers!$B$76:$I$76,0))*$F49</f>
        <v>1.9910472335579967</v>
      </c>
      <c r="R49" s="107">
        <f>INDEX(Auxiliar_OPEX_Drivers!$B$76:$I$84,MATCH($E49,Auxiliar_OPEX_Drivers!$B$76:$B$84,0),MATCH(YEAR(R$2),Auxiliar_OPEX_Drivers!$B$76:$I$76,0))*$F49</f>
        <v>1.9910472335579967</v>
      </c>
      <c r="S49" s="107">
        <f>INDEX(Auxiliar_OPEX_Drivers!$B$76:$I$84,MATCH($E49,Auxiliar_OPEX_Drivers!$B$76:$B$84,0),MATCH(YEAR(S$2),Auxiliar_OPEX_Drivers!$B$76:$I$76,0))*$F49</f>
        <v>1.9910472335579967</v>
      </c>
      <c r="T49" s="107">
        <f>INDEX(Auxiliar_OPEX_Drivers!$B$76:$I$84,MATCH($E49,Auxiliar_OPEX_Drivers!$B$76:$B$84,0),MATCH(YEAR(T$2),Auxiliar_OPEX_Drivers!$B$76:$I$76,0))*$F49</f>
        <v>1.9910472335579967</v>
      </c>
      <c r="U49" s="107">
        <f>INDEX(Auxiliar_OPEX_Drivers!$B$76:$I$84,MATCH($E49,Auxiliar_OPEX_Drivers!$B$76:$B$84,0),MATCH(YEAR(U$2),Auxiliar_OPEX_Drivers!$B$76:$I$76,0))*$F49</f>
        <v>1.9910472335579967</v>
      </c>
      <c r="V49" s="107">
        <f>INDEX(Auxiliar_OPEX_Drivers!$B$76:$I$84,MATCH($E49,Auxiliar_OPEX_Drivers!$B$76:$B$84,0),MATCH(YEAR(V$2),Auxiliar_OPEX_Drivers!$B$76:$I$76,0))*$F49</f>
        <v>1.9910472335579967</v>
      </c>
      <c r="W49" s="107">
        <f>INDEX(Auxiliar_OPEX_Drivers!$B$76:$I$84,MATCH($E49,Auxiliar_OPEX_Drivers!$B$76:$B$84,0),MATCH(YEAR(W$2),Auxiliar_OPEX_Drivers!$B$76:$I$76,0))*$F49</f>
        <v>1.9910472335579967</v>
      </c>
      <c r="X49" s="107">
        <f>INDEX(Auxiliar_OPEX_Drivers!$B$76:$I$84,MATCH($E49,Auxiliar_OPEX_Drivers!$B$76:$B$84,0),MATCH(YEAR(X$2),Auxiliar_OPEX_Drivers!$B$76:$I$76,0))*$F49</f>
        <v>1.9910472335579967</v>
      </c>
      <c r="Y49" s="107">
        <f>INDEX(Auxiliar_OPEX_Drivers!$B$76:$I$84,MATCH($E49,Auxiliar_OPEX_Drivers!$B$76:$B$84,0),MATCH(YEAR(Y$2),Auxiliar_OPEX_Drivers!$B$76:$I$76,0))*$F49</f>
        <v>1.9910472335579967</v>
      </c>
      <c r="Z49" s="107">
        <f>INDEX(Auxiliar_OPEX_Drivers!$B$76:$I$84,MATCH($E49,Auxiliar_OPEX_Drivers!$B$76:$B$84,0),MATCH(YEAR(Z$2),Auxiliar_OPEX_Drivers!$B$76:$I$76,0))*$F49</f>
        <v>2.2802643474728055</v>
      </c>
      <c r="AA49" s="107">
        <f>INDEX(Auxiliar_OPEX_Drivers!$B$76:$I$84,MATCH($E49,Auxiliar_OPEX_Drivers!$B$76:$B$84,0),MATCH(YEAR(AA$2),Auxiliar_OPEX_Drivers!$B$76:$I$76,0))*$F49</f>
        <v>2.2802643474728055</v>
      </c>
      <c r="AB49" s="107">
        <f>INDEX(Auxiliar_OPEX_Drivers!$B$76:$I$84,MATCH($E49,Auxiliar_OPEX_Drivers!$B$76:$B$84,0),MATCH(YEAR(AB$2),Auxiliar_OPEX_Drivers!$B$76:$I$76,0))*$F49</f>
        <v>2.2802643474728055</v>
      </c>
      <c r="AC49" s="107">
        <f>INDEX(Auxiliar_OPEX_Drivers!$B$76:$I$84,MATCH($E49,Auxiliar_OPEX_Drivers!$B$76:$B$84,0),MATCH(YEAR(AC$2),Auxiliar_OPEX_Drivers!$B$76:$I$76,0))*$F49</f>
        <v>2.2802643474728055</v>
      </c>
      <c r="AD49" s="107">
        <f>INDEX(Auxiliar_OPEX_Drivers!$B$76:$I$84,MATCH($E49,Auxiliar_OPEX_Drivers!$B$76:$B$84,0),MATCH(YEAR(AD$2),Auxiliar_OPEX_Drivers!$B$76:$I$76,0))*$F49</f>
        <v>2.2802643474728055</v>
      </c>
      <c r="AE49" s="107">
        <f>INDEX(Auxiliar_OPEX_Drivers!$B$76:$I$84,MATCH($E49,Auxiliar_OPEX_Drivers!$B$76:$B$84,0),MATCH(YEAR(AE$2),Auxiliar_OPEX_Drivers!$B$76:$I$76,0))*$F49</f>
        <v>2.2802643474728055</v>
      </c>
      <c r="AF49" s="107">
        <f>INDEX(Auxiliar_OPEX_Drivers!$B$76:$I$84,MATCH($E49,Auxiliar_OPEX_Drivers!$B$76:$B$84,0),MATCH(YEAR(AF$2),Auxiliar_OPEX_Drivers!$B$76:$I$76,0))*$F49</f>
        <v>2.2802643474728055</v>
      </c>
      <c r="AG49" s="107">
        <f>INDEX(Auxiliar_OPEX_Drivers!$B$76:$I$84,MATCH($E49,Auxiliar_OPEX_Drivers!$B$76:$B$84,0),MATCH(YEAR(AG$2),Auxiliar_OPEX_Drivers!$B$76:$I$76,0))*$F49</f>
        <v>2.2802643474728055</v>
      </c>
      <c r="AH49" s="107">
        <f>INDEX(Auxiliar_OPEX_Drivers!$B$76:$I$84,MATCH($E49,Auxiliar_OPEX_Drivers!$B$76:$B$84,0),MATCH(YEAR(AH$2),Auxiliar_OPEX_Drivers!$B$76:$I$76,0))*$F49</f>
        <v>2.2802643474728055</v>
      </c>
      <c r="AI49" s="107">
        <f>INDEX(Auxiliar_OPEX_Drivers!$B$76:$I$84,MATCH($E49,Auxiliar_OPEX_Drivers!$B$76:$B$84,0),MATCH(YEAR(AI$2),Auxiliar_OPEX_Drivers!$B$76:$I$76,0))*$F49</f>
        <v>2.2802643474728055</v>
      </c>
      <c r="AJ49" s="107">
        <f>INDEX(Auxiliar_OPEX_Drivers!$B$76:$I$84,MATCH($E49,Auxiliar_OPEX_Drivers!$B$76:$B$84,0),MATCH(YEAR(AJ$2),Auxiliar_OPEX_Drivers!$B$76:$I$76,0))*$F49</f>
        <v>2.2802643474728055</v>
      </c>
      <c r="AK49" s="107">
        <f>INDEX(Auxiliar_OPEX_Drivers!$B$76:$I$84,MATCH($E49,Auxiliar_OPEX_Drivers!$B$76:$B$84,0),MATCH(YEAR(AK$2),Auxiliar_OPEX_Drivers!$B$76:$I$76,0))*$F49</f>
        <v>2.2802643474728055</v>
      </c>
      <c r="AL49" s="107">
        <f>INDEX(Auxiliar_OPEX_Drivers!$B$76:$I$84,MATCH($E49,Auxiliar_OPEX_Drivers!$B$76:$B$84,0),MATCH(YEAR(AL$2),Auxiliar_OPEX_Drivers!$B$76:$I$76,0))*$F49</f>
        <v>2.3271144997842961</v>
      </c>
      <c r="AM49" s="107">
        <f>INDEX(Auxiliar_OPEX_Drivers!$B$76:$I$84,MATCH($E49,Auxiliar_OPEX_Drivers!$B$76:$B$84,0),MATCH(YEAR(AM$2),Auxiliar_OPEX_Drivers!$B$76:$I$76,0))*$F49</f>
        <v>2.3271144997842961</v>
      </c>
      <c r="AN49" s="107">
        <f>INDEX(Auxiliar_OPEX_Drivers!$B$76:$I$84,MATCH($E49,Auxiliar_OPEX_Drivers!$B$76:$B$84,0),MATCH(YEAR(AN$2),Auxiliar_OPEX_Drivers!$B$76:$I$76,0))*$F49</f>
        <v>2.3271144997842961</v>
      </c>
      <c r="AO49" s="107">
        <f>INDEX(Auxiliar_OPEX_Drivers!$B$76:$I$84,MATCH($E49,Auxiliar_OPEX_Drivers!$B$76:$B$84,0),MATCH(YEAR(AO$2),Auxiliar_OPEX_Drivers!$B$76:$I$76,0))*$F49</f>
        <v>2.3271144997842961</v>
      </c>
      <c r="AP49" s="107">
        <f>INDEX(Auxiliar_OPEX_Drivers!$B$76:$I$84,MATCH($E49,Auxiliar_OPEX_Drivers!$B$76:$B$84,0),MATCH(YEAR(AP$2),Auxiliar_OPEX_Drivers!$B$76:$I$76,0))*$F49</f>
        <v>2.3271144997842961</v>
      </c>
      <c r="AQ49" s="107">
        <f>INDEX(Auxiliar_OPEX_Drivers!$B$76:$I$84,MATCH($E49,Auxiliar_OPEX_Drivers!$B$76:$B$84,0),MATCH(YEAR(AQ$2),Auxiliar_OPEX_Drivers!$B$76:$I$76,0))*$F49</f>
        <v>2.3271144997842961</v>
      </c>
      <c r="AR49" s="107">
        <f>INDEX(Auxiliar_OPEX_Drivers!$B$76:$I$84,MATCH($E49,Auxiliar_OPEX_Drivers!$B$76:$B$84,0),MATCH(YEAR(AR$2),Auxiliar_OPEX_Drivers!$B$76:$I$76,0))*$F49</f>
        <v>2.3271144997842961</v>
      </c>
      <c r="AS49" s="107">
        <f>INDEX(Auxiliar_OPEX_Drivers!$B$76:$I$84,MATCH($E49,Auxiliar_OPEX_Drivers!$B$76:$B$84,0),MATCH(YEAR(AS$2),Auxiliar_OPEX_Drivers!$B$76:$I$76,0))*$F49</f>
        <v>2.3271144997842961</v>
      </c>
      <c r="AT49" s="107">
        <f>INDEX(Auxiliar_OPEX_Drivers!$B$76:$I$84,MATCH($E49,Auxiliar_OPEX_Drivers!$B$76:$B$84,0),MATCH(YEAR(AT$2),Auxiliar_OPEX_Drivers!$B$76:$I$76,0))*$F49</f>
        <v>2.3271144997842961</v>
      </c>
      <c r="AU49" s="107">
        <f>INDEX(Auxiliar_OPEX_Drivers!$B$76:$I$84,MATCH($E49,Auxiliar_OPEX_Drivers!$B$76:$B$84,0),MATCH(YEAR(AU$2),Auxiliar_OPEX_Drivers!$B$76:$I$76,0))*$F49</f>
        <v>2.3271144997842961</v>
      </c>
      <c r="AV49" s="107">
        <f>INDEX(Auxiliar_OPEX_Drivers!$B$76:$I$84,MATCH($E49,Auxiliar_OPEX_Drivers!$B$76:$B$84,0),MATCH(YEAR(AV$2),Auxiliar_OPEX_Drivers!$B$76:$I$76,0))*$F49</f>
        <v>2.3271144997842961</v>
      </c>
      <c r="AW49" s="107">
        <f>INDEX(Auxiliar_OPEX_Drivers!$B$76:$I$84,MATCH($E49,Auxiliar_OPEX_Drivers!$B$76:$B$84,0),MATCH(YEAR(AW$2),Auxiliar_OPEX_Drivers!$B$76:$I$76,0))*$F49</f>
        <v>2.3271144997842961</v>
      </c>
      <c r="AX49" s="107">
        <f>INDEX(Auxiliar_OPEX_Drivers!$B$76:$I$84,MATCH($E49,Auxiliar_OPEX_Drivers!$B$76:$B$84,0),MATCH(YEAR(AX$2),Auxiliar_OPEX_Drivers!$B$76:$I$76,0))*$F49</f>
        <v>2.3544222671016226</v>
      </c>
      <c r="AY49" s="107">
        <f>INDEX(Auxiliar_OPEX_Drivers!$B$76:$I$84,MATCH($E49,Auxiliar_OPEX_Drivers!$B$76:$B$84,0),MATCH(YEAR(AY$2),Auxiliar_OPEX_Drivers!$B$76:$I$76,0))*$F49</f>
        <v>2.3544222671016226</v>
      </c>
      <c r="AZ49" s="107">
        <f>INDEX(Auxiliar_OPEX_Drivers!$B$76:$I$84,MATCH($E49,Auxiliar_OPEX_Drivers!$B$76:$B$84,0),MATCH(YEAR(AZ$2),Auxiliar_OPEX_Drivers!$B$76:$I$76,0))*$F49</f>
        <v>2.3544222671016226</v>
      </c>
      <c r="BA49" s="107">
        <f>INDEX(Auxiliar_OPEX_Drivers!$B$76:$I$84,MATCH($E49,Auxiliar_OPEX_Drivers!$B$76:$B$84,0),MATCH(YEAR(BA$2),Auxiliar_OPEX_Drivers!$B$76:$I$76,0))*$F49</f>
        <v>2.3544222671016226</v>
      </c>
      <c r="BB49" s="107">
        <f>INDEX(Auxiliar_OPEX_Drivers!$B$76:$I$84,MATCH($E49,Auxiliar_OPEX_Drivers!$B$76:$B$84,0),MATCH(YEAR(BB$2),Auxiliar_OPEX_Drivers!$B$76:$I$76,0))*$F49</f>
        <v>2.3544222671016226</v>
      </c>
      <c r="BC49" s="107">
        <f>INDEX(Auxiliar_OPEX_Drivers!$B$76:$I$84,MATCH($E49,Auxiliar_OPEX_Drivers!$B$76:$B$84,0),MATCH(YEAR(BC$2),Auxiliar_OPEX_Drivers!$B$76:$I$76,0))*$F49</f>
        <v>2.3544222671016226</v>
      </c>
      <c r="BD49" s="107">
        <f>INDEX(Auxiliar_OPEX_Drivers!$B$76:$I$84,MATCH($E49,Auxiliar_OPEX_Drivers!$B$76:$B$84,0),MATCH(YEAR(BD$2),Auxiliar_OPEX_Drivers!$B$76:$I$76,0))*$F49</f>
        <v>2.3544222671016226</v>
      </c>
      <c r="BE49" s="107">
        <f>INDEX(Auxiliar_OPEX_Drivers!$B$76:$I$84,MATCH($E49,Auxiliar_OPEX_Drivers!$B$76:$B$84,0),MATCH(YEAR(BE$2),Auxiliar_OPEX_Drivers!$B$76:$I$76,0))*$F49</f>
        <v>2.3544222671016226</v>
      </c>
      <c r="BF49" s="107">
        <f>INDEX(Auxiliar_OPEX_Drivers!$B$76:$I$84,MATCH($E49,Auxiliar_OPEX_Drivers!$B$76:$B$84,0),MATCH(YEAR(BF$2),Auxiliar_OPEX_Drivers!$B$76:$I$76,0))*$F49</f>
        <v>2.3544222671016226</v>
      </c>
      <c r="BG49" s="107">
        <f>INDEX(Auxiliar_OPEX_Drivers!$B$76:$I$84,MATCH($E49,Auxiliar_OPEX_Drivers!$B$76:$B$84,0),MATCH(YEAR(BG$2),Auxiliar_OPEX_Drivers!$B$76:$I$76,0))*$F49</f>
        <v>2.3544222671016226</v>
      </c>
      <c r="BH49" s="107">
        <f>INDEX(Auxiliar_OPEX_Drivers!$B$76:$I$84,MATCH($E49,Auxiliar_OPEX_Drivers!$B$76:$B$84,0),MATCH(YEAR(BH$2),Auxiliar_OPEX_Drivers!$B$76:$I$76,0))*$F49</f>
        <v>2.3544222671016226</v>
      </c>
      <c r="BI49" s="107">
        <f>INDEX(Auxiliar_OPEX_Drivers!$B$76:$I$84,MATCH($E49,Auxiliar_OPEX_Drivers!$B$76:$B$84,0),MATCH(YEAR(BI$2),Auxiliar_OPEX_Drivers!$B$76:$I$76,0))*$F49</f>
        <v>2.3544222671016226</v>
      </c>
      <c r="BJ49" s="107">
        <f>INDEX(Auxiliar_OPEX_Drivers!$B$76:$I$84,MATCH($E49,Auxiliar_OPEX_Drivers!$B$76:$B$84,0),MATCH(YEAR(BJ$2),Auxiliar_OPEX_Drivers!$B$76:$I$76,0))*$F49</f>
        <v>2.2148126798518528</v>
      </c>
      <c r="BK49" s="107">
        <f>INDEX(Auxiliar_OPEX_Drivers!$B$76:$I$84,MATCH($E49,Auxiliar_OPEX_Drivers!$B$76:$B$84,0),MATCH(YEAR(BK$2),Auxiliar_OPEX_Drivers!$B$76:$I$76,0))*$F49</f>
        <v>2.2148126798518528</v>
      </c>
      <c r="BL49" s="107">
        <f>INDEX(Auxiliar_OPEX_Drivers!$B$76:$I$84,MATCH($E49,Auxiliar_OPEX_Drivers!$B$76:$B$84,0),MATCH(YEAR(BL$2),Auxiliar_OPEX_Drivers!$B$76:$I$76,0))*$F49</f>
        <v>2.2148126798518528</v>
      </c>
      <c r="BM49" s="107">
        <f>INDEX(Auxiliar_OPEX_Drivers!$B$76:$I$84,MATCH($E49,Auxiliar_OPEX_Drivers!$B$76:$B$84,0),MATCH(YEAR(BM$2),Auxiliar_OPEX_Drivers!$B$76:$I$76,0))*$F49</f>
        <v>2.2148126798518528</v>
      </c>
      <c r="BN49" s="107">
        <f>INDEX(Auxiliar_OPEX_Drivers!$B$76:$I$84,MATCH($E49,Auxiliar_OPEX_Drivers!$B$76:$B$84,0),MATCH(YEAR(BN$2),Auxiliar_OPEX_Drivers!$B$76:$I$76,0))*$F49</f>
        <v>2.2148126798518528</v>
      </c>
      <c r="BO49" s="107">
        <f>INDEX(Auxiliar_OPEX_Drivers!$B$76:$I$84,MATCH($E49,Auxiliar_OPEX_Drivers!$B$76:$B$84,0),MATCH(YEAR(BO$2),Auxiliar_OPEX_Drivers!$B$76:$I$76,0))*$F49</f>
        <v>2.2148126798518528</v>
      </c>
      <c r="BP49" s="107">
        <f>INDEX(Auxiliar_OPEX_Drivers!$B$76:$I$84,MATCH($E49,Auxiliar_OPEX_Drivers!$B$76:$B$84,0),MATCH(YEAR(BP$2),Auxiliar_OPEX_Drivers!$B$76:$I$76,0))*$F49</f>
        <v>2.2148126798518528</v>
      </c>
      <c r="BQ49" s="107">
        <f>INDEX(Auxiliar_OPEX_Drivers!$B$76:$I$84,MATCH($E49,Auxiliar_OPEX_Drivers!$B$76:$B$84,0),MATCH(YEAR(BQ$2),Auxiliar_OPEX_Drivers!$B$76:$I$76,0))*$F49</f>
        <v>2.2148126798518528</v>
      </c>
      <c r="BR49" s="107">
        <f>INDEX(Auxiliar_OPEX_Drivers!$B$76:$I$84,MATCH($E49,Auxiliar_OPEX_Drivers!$B$76:$B$84,0),MATCH(YEAR(BR$2),Auxiliar_OPEX_Drivers!$B$76:$I$76,0))*$F49</f>
        <v>2.2148126798518528</v>
      </c>
      <c r="BS49" s="107">
        <f>INDEX(Auxiliar_OPEX_Drivers!$B$76:$I$84,MATCH($E49,Auxiliar_OPEX_Drivers!$B$76:$B$84,0),MATCH(YEAR(BS$2),Auxiliar_OPEX_Drivers!$B$76:$I$76,0))*$F49</f>
        <v>2.2148126798518528</v>
      </c>
      <c r="BT49" s="107">
        <f>INDEX(Auxiliar_OPEX_Drivers!$B$76:$I$84,MATCH($E49,Auxiliar_OPEX_Drivers!$B$76:$B$84,0),MATCH(YEAR(BT$2),Auxiliar_OPEX_Drivers!$B$76:$I$76,0))*$F49</f>
        <v>2.2148126798518528</v>
      </c>
      <c r="BU49" s="107">
        <f>INDEX(Auxiliar_OPEX_Drivers!$B$76:$I$84,MATCH($E49,Auxiliar_OPEX_Drivers!$B$76:$B$84,0),MATCH(YEAR(BU$2),Auxiliar_OPEX_Drivers!$B$76:$I$76,0))*$F49</f>
        <v>2.2148126798518528</v>
      </c>
      <c r="BV49" s="107">
        <f>INDEX(Auxiliar_OPEX_Drivers!$B$76:$I$84,MATCH($E49,Auxiliar_OPEX_Drivers!$B$76:$B$84,0),MATCH(YEAR(BV$2),Auxiliar_OPEX_Drivers!$B$76:$I$76,0))*$F49</f>
        <v>2.2748028007950665</v>
      </c>
      <c r="BW49" s="107">
        <f>INDEX(Auxiliar_OPEX_Drivers!$B$76:$I$84,MATCH($E49,Auxiliar_OPEX_Drivers!$B$76:$B$84,0),MATCH(YEAR(BW$2),Auxiliar_OPEX_Drivers!$B$76:$I$76,0))*$F49</f>
        <v>2.2748028007950665</v>
      </c>
      <c r="BX49" s="107">
        <f>INDEX(Auxiliar_OPEX_Drivers!$B$76:$I$84,MATCH($E49,Auxiliar_OPEX_Drivers!$B$76:$B$84,0),MATCH(YEAR(BX$2),Auxiliar_OPEX_Drivers!$B$76:$I$76,0))*$F49</f>
        <v>2.2748028007950665</v>
      </c>
      <c r="BY49" s="107">
        <f>INDEX(Auxiliar_OPEX_Drivers!$B$76:$I$84,MATCH($E49,Auxiliar_OPEX_Drivers!$B$76:$B$84,0),MATCH(YEAR(BY$2),Auxiliar_OPEX_Drivers!$B$76:$I$76,0))*$F49</f>
        <v>2.2748028007950665</v>
      </c>
      <c r="BZ49" s="107">
        <f>INDEX(Auxiliar_OPEX_Drivers!$B$76:$I$84,MATCH($E49,Auxiliar_OPEX_Drivers!$B$76:$B$84,0),MATCH(YEAR(BZ$2),Auxiliar_OPEX_Drivers!$B$76:$I$76,0))*$F49</f>
        <v>2.2748028007950665</v>
      </c>
      <c r="CA49" s="107">
        <f>INDEX(Auxiliar_OPEX_Drivers!$B$76:$I$84,MATCH($E49,Auxiliar_OPEX_Drivers!$B$76:$B$84,0),MATCH(YEAR(CA$2),Auxiliar_OPEX_Drivers!$B$76:$I$76,0))*$F49</f>
        <v>2.2748028007950665</v>
      </c>
      <c r="CB49" s="107">
        <f>INDEX(Auxiliar_OPEX_Drivers!$B$76:$I$84,MATCH($E49,Auxiliar_OPEX_Drivers!$B$76:$B$84,0),MATCH(YEAR(CB$2),Auxiliar_OPEX_Drivers!$B$76:$I$76,0))*$F49</f>
        <v>2.2748028007950665</v>
      </c>
      <c r="CC49" s="107">
        <f>INDEX(Auxiliar_OPEX_Drivers!$B$76:$I$84,MATCH($E49,Auxiliar_OPEX_Drivers!$B$76:$B$84,0),MATCH(YEAR(CC$2),Auxiliar_OPEX_Drivers!$B$76:$I$76,0))*$F49</f>
        <v>2.2748028007950665</v>
      </c>
      <c r="CD49" s="107">
        <f>INDEX(Auxiliar_OPEX_Drivers!$B$76:$I$84,MATCH($E49,Auxiliar_OPEX_Drivers!$B$76:$B$84,0),MATCH(YEAR(CD$2),Auxiliar_OPEX_Drivers!$B$76:$I$76,0))*$F49</f>
        <v>2.2748028007950665</v>
      </c>
      <c r="CE49" s="107">
        <f>INDEX(Auxiliar_OPEX_Drivers!$B$76:$I$84,MATCH($E49,Auxiliar_OPEX_Drivers!$B$76:$B$84,0),MATCH(YEAR(CE$2),Auxiliar_OPEX_Drivers!$B$76:$I$76,0))*$F49</f>
        <v>2.2748028007950665</v>
      </c>
      <c r="CF49" s="107">
        <f>INDEX(Auxiliar_OPEX_Drivers!$B$76:$I$84,MATCH($E49,Auxiliar_OPEX_Drivers!$B$76:$B$84,0),MATCH(YEAR(CF$2),Auxiliar_OPEX_Drivers!$B$76:$I$76,0))*$F49</f>
        <v>2.2748028007950665</v>
      </c>
      <c r="CG49" s="107">
        <f>INDEX(Auxiliar_OPEX_Drivers!$B$76:$I$84,MATCH($E49,Auxiliar_OPEX_Drivers!$B$76:$B$84,0),MATCH(YEAR(CG$2),Auxiliar_OPEX_Drivers!$B$76:$I$76,0))*$F49</f>
        <v>2.2748028007950665</v>
      </c>
      <c r="CI49" s="51">
        <f>INDEX(Auxiliar_OPEX_CustosUnit!$A$1:$R$129,MATCH(Auxiliar_OPEX_P!$A49,Auxiliar_OPEX_CustosUnit!$A$1:$A$129,0),MATCH(CI$2,Auxiliar_OPEX_CustosUnit!$A$3:$Q$3,0))*(1-DRE_Auxiliar!$A$5)</f>
        <v>21461.559647428207</v>
      </c>
      <c r="CJ49" s="51">
        <f>INDEX(Auxiliar_OPEX_CustosUnit!$A$1:$R$129,MATCH(Auxiliar_OPEX_P!$A49,Auxiliar_OPEX_CustosUnit!$A$1:$A$129,0),MATCH(CJ$2,Auxiliar_OPEX_CustosUnit!$A$3:$Q$3,0))*(1-DRE_Auxiliar!$A$5)</f>
        <v>22210.178857184423</v>
      </c>
      <c r="CK49" s="51">
        <f>INDEX(Auxiliar_OPEX_CustosUnit!$A$1:$R$129,MATCH(Auxiliar_OPEX_P!$A49,Auxiliar_OPEX_CustosUnit!$A$1:$A$129,0),MATCH(CK$2,Auxiliar_OPEX_CustosUnit!$A$3:$Q$3,0))*(1-DRE_Auxiliar!$A$5)</f>
        <v>23344.138244973547</v>
      </c>
      <c r="CL49" s="51">
        <f>INDEX(Auxiliar_OPEX_CustosUnit!$A$1:$R$129,MATCH(Auxiliar_OPEX_P!$A49,Auxiliar_OPEX_CustosUnit!$A$1:$A$129,0),MATCH(CL$2,Auxiliar_OPEX_CustosUnit!$A$3:$Q$3,0))*(1-DRE_Auxiliar!$A$5)</f>
        <v>23318.963861421897</v>
      </c>
      <c r="CM49" s="51">
        <f>INDEX(Auxiliar_OPEX_CustosUnit!$A$1:$R$129,MATCH(Auxiliar_OPEX_P!$A49,Auxiliar_OPEX_CustosUnit!$A$1:$A$129,0),MATCH(CM$2,Auxiliar_OPEX_CustosUnit!$A$3:$Q$3,0))*(1-DRE_Auxiliar!$A$5)</f>
        <v>23334.882467746203</v>
      </c>
      <c r="CN49" s="51">
        <f>INDEX(Auxiliar_OPEX_CustosUnit!$A$1:$R$129,MATCH(Auxiliar_OPEX_P!$A49,Auxiliar_OPEX_CustosUnit!$A$1:$A$129,0),MATCH(CN$2,Auxiliar_OPEX_CustosUnit!$A$3:$Q$3,0))*(1-DRE_Auxiliar!$A$5)</f>
        <v>25041.637218335873</v>
      </c>
      <c r="CO49" s="51">
        <f>INDEX(Auxiliar_OPEX_CustosUnit!$A$1:$R$129,MATCH(Auxiliar_OPEX_P!$A49,Auxiliar_OPEX_CustosUnit!$A$1:$A$129,0),MATCH(CO$2,Auxiliar_OPEX_CustosUnit!$A$3:$Q$3,0))*(1-DRE_Auxiliar!$A$5)</f>
        <v>24051.254593992824</v>
      </c>
      <c r="CP49" s="51">
        <f>INDEX(Auxiliar_OPEX_CustosUnit!$A$1:$R$129,MATCH(Auxiliar_OPEX_P!$A49,Auxiliar_OPEX_CustosUnit!$A$1:$A$129,0),MATCH(CP$2,Auxiliar_OPEX_CustosUnit!$A$3:$Q$3,0))*(1-DRE_Auxiliar!$A$5)</f>
        <v>24810.994321883714</v>
      </c>
      <c r="CQ49" s="51">
        <f>INDEX(Auxiliar_OPEX_CustosUnit!$A$1:$R$129,MATCH(Auxiliar_OPEX_P!$A49,Auxiliar_OPEX_CustosUnit!$A$1:$A$129,0),MATCH(CQ$2,Auxiliar_OPEX_CustosUnit!$A$3:$Q$3,0))*(1-DRE_Auxiliar!$A$5)</f>
        <v>24818.822595169968</v>
      </c>
      <c r="CR49" s="51">
        <f>INDEX(Auxiliar_OPEX_CustosUnit!$A$1:$R$129,MATCH(Auxiliar_OPEX_P!$A49,Auxiliar_OPEX_CustosUnit!$A$1:$A$129,0),MATCH(CR$2,Auxiliar_OPEX_CustosUnit!$A$3:$Q$3,0))*(1-DRE_Auxiliar!$A$5)</f>
        <v>24818.822595169968</v>
      </c>
      <c r="CS49" s="51">
        <f>INDEX(Auxiliar_OPEX_CustosUnit!$A$1:$R$129,MATCH(Auxiliar_OPEX_P!$A49,Auxiliar_OPEX_CustosUnit!$A$1:$A$129,0),MATCH(CS$2,Auxiliar_OPEX_CustosUnit!$A$3:$Q$3,0))*(1-DRE_Auxiliar!$A$5)</f>
        <v>24059.082867279074</v>
      </c>
      <c r="CT49" s="51">
        <f>INDEX(Auxiliar_OPEX_CustosUnit!$A$1:$R$129,MATCH(Auxiliar_OPEX_P!$A49,Auxiliar_OPEX_CustosUnit!$A$1:$A$129,0),MATCH(CT$2,Auxiliar_OPEX_CustosUnit!$A$3:$Q$3,0))*(1-DRE_Auxiliar!$A$5)</f>
        <v>23840.087860903881</v>
      </c>
      <c r="CU49" s="53">
        <f t="shared" si="227"/>
        <v>21461.559647428207</v>
      </c>
      <c r="CV49" s="53">
        <f t="shared" si="228"/>
        <v>22210.178857184423</v>
      </c>
      <c r="CW49" s="53">
        <f t="shared" si="229"/>
        <v>23344.138244973547</v>
      </c>
      <c r="CX49" s="53">
        <f t="shared" si="230"/>
        <v>23318.963861421897</v>
      </c>
      <c r="CY49" s="53">
        <f t="shared" si="231"/>
        <v>23334.882467746203</v>
      </c>
      <c r="CZ49" s="53">
        <f t="shared" si="232"/>
        <v>25041.637218335873</v>
      </c>
      <c r="DA49" s="53">
        <f t="shared" si="233"/>
        <v>24051.254593992824</v>
      </c>
      <c r="DB49" s="53">
        <f t="shared" si="234"/>
        <v>24810.994321883714</v>
      </c>
      <c r="DC49" s="53">
        <f t="shared" si="235"/>
        <v>24818.822595169968</v>
      </c>
      <c r="DD49" s="53">
        <f t="shared" si="236"/>
        <v>24818.822595169968</v>
      </c>
      <c r="DE49" s="53">
        <f t="shared" si="237"/>
        <v>24059.082867279074</v>
      </c>
      <c r="DF49" s="53">
        <f t="shared" si="238"/>
        <v>23840.087860903881</v>
      </c>
      <c r="DG49" s="53">
        <f t="shared" si="239"/>
        <v>21461.559647428207</v>
      </c>
      <c r="DH49" s="53">
        <f t="shared" si="240"/>
        <v>22210.178857184423</v>
      </c>
      <c r="DI49" s="53">
        <f t="shared" si="241"/>
        <v>23344.138244973547</v>
      </c>
      <c r="DJ49" s="53">
        <f t="shared" si="242"/>
        <v>23318.963861421897</v>
      </c>
      <c r="DK49" s="53">
        <f t="shared" si="243"/>
        <v>23334.882467746203</v>
      </c>
      <c r="DL49" s="53">
        <f t="shared" si="244"/>
        <v>25041.637218335873</v>
      </c>
      <c r="DM49" s="53">
        <f t="shared" si="245"/>
        <v>24051.254593992824</v>
      </c>
      <c r="DN49" s="53">
        <f t="shared" si="246"/>
        <v>24810.994321883714</v>
      </c>
      <c r="DO49" s="53">
        <f t="shared" si="247"/>
        <v>24818.822595169968</v>
      </c>
      <c r="DP49" s="53">
        <f t="shared" si="248"/>
        <v>24818.822595169968</v>
      </c>
      <c r="DQ49" s="53">
        <f t="shared" si="249"/>
        <v>24059.082867279074</v>
      </c>
      <c r="DR49" s="53">
        <f t="shared" si="250"/>
        <v>23840.087860903881</v>
      </c>
      <c r="DS49" s="53">
        <f t="shared" si="251"/>
        <v>21461.559647428207</v>
      </c>
      <c r="DT49" s="53">
        <f t="shared" si="252"/>
        <v>22210.178857184423</v>
      </c>
      <c r="DU49" s="53">
        <f t="shared" si="253"/>
        <v>23344.138244973547</v>
      </c>
      <c r="DV49" s="53">
        <f t="shared" si="254"/>
        <v>23318.963861421897</v>
      </c>
      <c r="DW49" s="53">
        <f t="shared" si="255"/>
        <v>23334.882467746203</v>
      </c>
      <c r="DX49" s="53">
        <f t="shared" si="256"/>
        <v>25041.637218335873</v>
      </c>
      <c r="DY49" s="53">
        <f t="shared" si="257"/>
        <v>24051.254593992824</v>
      </c>
      <c r="DZ49" s="53">
        <f t="shared" si="258"/>
        <v>24810.994321883714</v>
      </c>
      <c r="EA49" s="53">
        <f t="shared" si="259"/>
        <v>24818.822595169968</v>
      </c>
      <c r="EB49" s="53">
        <f t="shared" si="260"/>
        <v>24818.822595169968</v>
      </c>
      <c r="EC49" s="53">
        <f t="shared" si="261"/>
        <v>24059.082867279074</v>
      </c>
      <c r="ED49" s="53">
        <f t="shared" si="262"/>
        <v>23840.087860903881</v>
      </c>
      <c r="EE49" s="53">
        <f t="shared" si="263"/>
        <v>21461.559647428207</v>
      </c>
      <c r="EF49" s="53">
        <f t="shared" si="264"/>
        <v>22210.178857184423</v>
      </c>
      <c r="EG49" s="53">
        <f t="shared" si="265"/>
        <v>23344.138244973547</v>
      </c>
      <c r="EH49" s="53">
        <f t="shared" si="266"/>
        <v>23318.963861421897</v>
      </c>
      <c r="EI49" s="53">
        <f t="shared" si="267"/>
        <v>23334.882467746203</v>
      </c>
      <c r="EJ49" s="53">
        <f t="shared" si="268"/>
        <v>25041.637218335873</v>
      </c>
      <c r="EK49" s="53">
        <f t="shared" si="269"/>
        <v>24051.254593992824</v>
      </c>
      <c r="EL49" s="53">
        <f t="shared" si="270"/>
        <v>24810.994321883714</v>
      </c>
      <c r="EM49" s="53">
        <f t="shared" si="271"/>
        <v>24818.822595169968</v>
      </c>
      <c r="EN49" s="53">
        <f t="shared" si="272"/>
        <v>24818.822595169968</v>
      </c>
      <c r="EO49" s="53">
        <f t="shared" si="273"/>
        <v>24059.082867279074</v>
      </c>
      <c r="EP49" s="53">
        <f t="shared" si="274"/>
        <v>23840.087860903881</v>
      </c>
      <c r="EQ49" s="53">
        <f t="shared" si="275"/>
        <v>21461.559647428207</v>
      </c>
      <c r="ER49" s="53">
        <f t="shared" si="276"/>
        <v>22210.178857184423</v>
      </c>
      <c r="ES49" s="53">
        <f t="shared" si="277"/>
        <v>23344.138244973547</v>
      </c>
      <c r="ET49" s="53">
        <f t="shared" si="278"/>
        <v>23318.963861421897</v>
      </c>
      <c r="EU49" s="53">
        <f t="shared" si="279"/>
        <v>23334.882467746203</v>
      </c>
      <c r="EV49" s="53">
        <f t="shared" si="280"/>
        <v>25041.637218335873</v>
      </c>
      <c r="EW49" s="53">
        <f t="shared" si="281"/>
        <v>24051.254593992824</v>
      </c>
      <c r="EX49" s="53">
        <f t="shared" si="282"/>
        <v>24810.994321883714</v>
      </c>
      <c r="EY49" s="53">
        <f t="shared" si="283"/>
        <v>24818.822595169968</v>
      </c>
      <c r="EZ49" s="53">
        <f t="shared" si="284"/>
        <v>24818.822595169968</v>
      </c>
      <c r="FA49" s="53">
        <f t="shared" si="285"/>
        <v>24059.082867279074</v>
      </c>
      <c r="FB49" s="53">
        <f t="shared" si="286"/>
        <v>23840.087860903881</v>
      </c>
      <c r="FC49" s="53">
        <f t="shared" si="287"/>
        <v>21461.559647428207</v>
      </c>
      <c r="FD49" s="53">
        <f t="shared" si="288"/>
        <v>22210.178857184423</v>
      </c>
      <c r="FE49" s="53">
        <f t="shared" si="289"/>
        <v>23344.138244973547</v>
      </c>
      <c r="FF49" s="53">
        <f t="shared" si="290"/>
        <v>23318.963861421897</v>
      </c>
      <c r="FG49" s="53">
        <f t="shared" si="291"/>
        <v>23334.882467746203</v>
      </c>
      <c r="FH49" s="53">
        <f t="shared" si="292"/>
        <v>25041.637218335873</v>
      </c>
      <c r="FI49" s="53">
        <f t="shared" si="293"/>
        <v>24051.254593992824</v>
      </c>
      <c r="FJ49" s="53">
        <f t="shared" si="294"/>
        <v>24810.994321883714</v>
      </c>
      <c r="FK49" s="53">
        <f t="shared" si="295"/>
        <v>24818.822595169968</v>
      </c>
      <c r="FL49" s="53">
        <f t="shared" si="296"/>
        <v>24818.822595169968</v>
      </c>
      <c r="FM49" s="53">
        <f t="shared" si="297"/>
        <v>24059.082867279074</v>
      </c>
      <c r="FN49" s="53">
        <f t="shared" si="298"/>
        <v>23840.087860903881</v>
      </c>
      <c r="FP49" s="51">
        <f t="shared" si="299"/>
        <v>46669.764935492407</v>
      </c>
      <c r="FQ49" s="51">
        <f t="shared" si="306"/>
        <v>50083.274436671745</v>
      </c>
      <c r="FR49" s="51">
        <f t="shared" si="307"/>
        <v>48102.509187985648</v>
      </c>
      <c r="FS49" s="51">
        <f t="shared" si="308"/>
        <v>49621.988643767429</v>
      </c>
      <c r="FT49" s="51">
        <f t="shared" si="309"/>
        <v>49637.645190339936</v>
      </c>
      <c r="FU49" s="51">
        <f t="shared" si="310"/>
        <v>49637.645190339936</v>
      </c>
      <c r="FV49" s="51">
        <f t="shared" si="311"/>
        <v>48118.165734558148</v>
      </c>
      <c r="FW49" s="51">
        <f t="shared" si="312"/>
        <v>47680.175721807762</v>
      </c>
      <c r="FX49" s="51">
        <f t="shared" si="313"/>
        <v>42730.978963851863</v>
      </c>
      <c r="FY49" s="51">
        <f t="shared" si="314"/>
        <v>44221.515170425351</v>
      </c>
      <c r="FZ49" s="51">
        <f t="shared" si="315"/>
        <v>46479.28187245001</v>
      </c>
      <c r="GA49" s="51">
        <f t="shared" si="316"/>
        <v>46429.158485722968</v>
      </c>
      <c r="GB49" s="51">
        <f t="shared" si="317"/>
        <v>46460.853182807077</v>
      </c>
      <c r="GC49" s="51">
        <f t="shared" si="318"/>
        <v>49859.082507330604</v>
      </c>
      <c r="GD49" s="51">
        <f t="shared" si="319"/>
        <v>47887.18392296847</v>
      </c>
      <c r="GE49" s="51">
        <f t="shared" si="320"/>
        <v>49399.861606409737</v>
      </c>
      <c r="GF49" s="51">
        <f t="shared" si="321"/>
        <v>49415.448068279868</v>
      </c>
      <c r="GG49" s="51">
        <f t="shared" si="322"/>
        <v>49415.448068279868</v>
      </c>
      <c r="GH49" s="51">
        <f t="shared" si="323"/>
        <v>47902.770384838594</v>
      </c>
      <c r="GI49" s="51">
        <f t="shared" si="324"/>
        <v>47466.740983232252</v>
      </c>
      <c r="GJ49" s="51">
        <f t="shared" si="325"/>
        <v>48938.029305191572</v>
      </c>
      <c r="GK49" s="51">
        <f t="shared" si="326"/>
        <v>50645.078999031939</v>
      </c>
      <c r="GL49" s="51">
        <f t="shared" si="327"/>
        <v>53230.806162489564</v>
      </c>
      <c r="GM49" s="51">
        <f t="shared" si="328"/>
        <v>53173.401913207133</v>
      </c>
      <c r="GN49" s="51">
        <f t="shared" si="329"/>
        <v>53209.700543669904</v>
      </c>
      <c r="GO49" s="51">
        <f t="shared" si="330"/>
        <v>57101.552551319372</v>
      </c>
      <c r="GP49" s="51">
        <f t="shared" si="331"/>
        <v>54843.21836267336</v>
      </c>
      <c r="GQ49" s="51">
        <f t="shared" si="332"/>
        <v>56575.625777541652</v>
      </c>
      <c r="GR49" s="51">
        <f t="shared" si="333"/>
        <v>56593.476310018566</v>
      </c>
      <c r="GS49" s="51">
        <f t="shared" si="334"/>
        <v>56593.476310018566</v>
      </c>
      <c r="GT49" s="51">
        <f t="shared" si="335"/>
        <v>54861.068895150274</v>
      </c>
      <c r="GU49" s="51">
        <f t="shared" si="336"/>
        <v>54361.702389838341</v>
      </c>
      <c r="GV49" s="51">
        <f t="shared" si="337"/>
        <v>49943.506643515728</v>
      </c>
      <c r="GW49" s="51">
        <f t="shared" si="338"/>
        <v>51685.629261356473</v>
      </c>
      <c r="GX49" s="51">
        <f t="shared" si="339"/>
        <v>54324.482594847068</v>
      </c>
      <c r="GY49" s="51">
        <f t="shared" si="340"/>
        <v>54265.898921860891</v>
      </c>
      <c r="GZ49" s="51">
        <f t="shared" si="341"/>
        <v>54302.943341454549</v>
      </c>
      <c r="HA49" s="51">
        <f t="shared" si="342"/>
        <v>58274.757069127496</v>
      </c>
      <c r="HB49" s="51">
        <f t="shared" si="343"/>
        <v>55970.023303684364</v>
      </c>
      <c r="HC49" s="51">
        <f t="shared" si="344"/>
        <v>57738.024640521428</v>
      </c>
      <c r="HD49" s="51">
        <f t="shared" si="345"/>
        <v>57756.241928794145</v>
      </c>
      <c r="HE49" s="51">
        <f t="shared" si="346"/>
        <v>57756.241928794145</v>
      </c>
      <c r="HF49" s="51">
        <f t="shared" si="347"/>
        <v>55988.240591957066</v>
      </c>
      <c r="HG49" s="51">
        <f t="shared" si="348"/>
        <v>55478.614137241006</v>
      </c>
      <c r="HH49" s="51">
        <f t="shared" si="349"/>
        <v>50529.573920634619</v>
      </c>
      <c r="HI49" s="51">
        <f t="shared" si="350"/>
        <v>52292.139657664673</v>
      </c>
      <c r="HJ49" s="51">
        <f t="shared" si="351"/>
        <v>54961.958890264308</v>
      </c>
      <c r="HK49" s="51">
        <f t="shared" si="352"/>
        <v>54902.687761069748</v>
      </c>
      <c r="HL49" s="51">
        <f t="shared" si="353"/>
        <v>54940.166882260921</v>
      </c>
      <c r="HM49" s="51">
        <f t="shared" si="354"/>
        <v>58958.588271530716</v>
      </c>
      <c r="HN49" s="51">
        <f t="shared" si="355"/>
        <v>56626.8093678269</v>
      </c>
      <c r="HO49" s="51">
        <f t="shared" si="356"/>
        <v>58415.55750037494</v>
      </c>
      <c r="HP49" s="51">
        <f t="shared" si="357"/>
        <v>58433.988561313054</v>
      </c>
      <c r="HQ49" s="51">
        <f t="shared" si="358"/>
        <v>58433.988561313054</v>
      </c>
      <c r="HR49" s="51">
        <f t="shared" si="359"/>
        <v>56645.240428765006</v>
      </c>
      <c r="HS49" s="51">
        <f t="shared" si="360"/>
        <v>56129.633709371185</v>
      </c>
      <c r="HT49" s="51">
        <f t="shared" si="361"/>
        <v>47533.334436520854</v>
      </c>
      <c r="HU49" s="51">
        <f t="shared" si="362"/>
        <v>49191.385754669594</v>
      </c>
      <c r="HV49" s="51">
        <f t="shared" si="363"/>
        <v>51702.893385181989</v>
      </c>
      <c r="HW49" s="51">
        <f t="shared" si="364"/>
        <v>51647.136841284344</v>
      </c>
      <c r="HX49" s="51">
        <f t="shared" si="365"/>
        <v>51682.393572416986</v>
      </c>
      <c r="HY49" s="51">
        <f t="shared" si="366"/>
        <v>55462.535635420369</v>
      </c>
      <c r="HZ49" s="51">
        <f t="shared" si="367"/>
        <v>53269.023641120431</v>
      </c>
      <c r="IA49" s="51">
        <f t="shared" si="368"/>
        <v>54951.704823840373</v>
      </c>
      <c r="IB49" s="51">
        <f t="shared" si="305"/>
        <v>54969.042982776111</v>
      </c>
      <c r="IC49" s="51">
        <f t="shared" si="369"/>
        <v>54969.042982776111</v>
      </c>
      <c r="ID49" s="51">
        <f t="shared" si="370"/>
        <v>53286.361800056162</v>
      </c>
      <c r="IE49" s="51">
        <f t="shared" si="371"/>
        <v>52801.328883112146</v>
      </c>
      <c r="IF49" s="51">
        <f t="shared" si="372"/>
        <v>48820.815995400066</v>
      </c>
      <c r="IG49" s="51">
        <f t="shared" si="373"/>
        <v>50523.777070482494</v>
      </c>
      <c r="IH49" s="51">
        <f t="shared" si="374"/>
        <v>53103.311061813052</v>
      </c>
      <c r="II49" s="51">
        <f t="shared" si="375"/>
        <v>53046.044303601469</v>
      </c>
      <c r="IJ49" s="51">
        <f t="shared" si="376"/>
        <v>53082.255993852756</v>
      </c>
      <c r="IK49" s="51">
        <f t="shared" si="377"/>
        <v>56964.786480764422</v>
      </c>
      <c r="IL49" s="51">
        <f t="shared" si="378"/>
        <v>54711.861313050089</v>
      </c>
      <c r="IM49" s="51">
        <f t="shared" si="379"/>
        <v>56440.119373931564</v>
      </c>
      <c r="IN49" s="51">
        <f t="shared" si="380"/>
        <v>56457.927151928525</v>
      </c>
      <c r="IO49" s="51">
        <f t="shared" si="381"/>
        <v>56457.927151928525</v>
      </c>
      <c r="IP49" s="51">
        <f t="shared" si="382"/>
        <v>54729.669091047035</v>
      </c>
      <c r="IQ49" s="51">
        <f t="shared" si="383"/>
        <v>54231.49863718461</v>
      </c>
      <c r="IS49" s="51">
        <f t="shared" si="300"/>
        <v>569203.19178072794</v>
      </c>
      <c r="IT49" s="51">
        <f t="shared" si="386"/>
        <v>600543.55246492941</v>
      </c>
      <c r="IU49" s="51">
        <f t="shared" si="386"/>
        <v>655452.58135959483</v>
      </c>
      <c r="IV49" s="51">
        <f t="shared" si="386"/>
        <v>666588.67071201396</v>
      </c>
      <c r="IW49" s="51">
        <f t="shared" si="386"/>
        <v>655400.9503905687</v>
      </c>
      <c r="IX49" s="51">
        <f t="shared" si="386"/>
        <v>638285.24517425161</v>
      </c>
      <c r="IZ49" s="111">
        <f t="shared" si="301"/>
        <v>0</v>
      </c>
      <c r="JA49" s="111">
        <f t="shared" si="5"/>
        <v>0</v>
      </c>
      <c r="JB49" s="111">
        <f t="shared" si="6"/>
        <v>0</v>
      </c>
      <c r="JC49" s="111">
        <f t="shared" si="7"/>
        <v>0</v>
      </c>
      <c r="JD49" s="111">
        <f t="shared" si="8"/>
        <v>0</v>
      </c>
      <c r="JE49" s="111">
        <f t="shared" si="9"/>
        <v>0</v>
      </c>
      <c r="JF49" s="111">
        <f t="shared" si="10"/>
        <v>0</v>
      </c>
      <c r="JG49" s="111">
        <f t="shared" si="11"/>
        <v>0</v>
      </c>
      <c r="JH49" s="111">
        <f t="shared" si="12"/>
        <v>0</v>
      </c>
      <c r="JI49" s="111">
        <f t="shared" si="13"/>
        <v>0</v>
      </c>
      <c r="JJ49" s="111">
        <f t="shared" si="14"/>
        <v>0</v>
      </c>
      <c r="JK49" s="111">
        <f t="shared" si="15"/>
        <v>0</v>
      </c>
      <c r="JL49" s="111">
        <f t="shared" si="16"/>
        <v>0</v>
      </c>
      <c r="JM49" s="111">
        <f t="shared" si="17"/>
        <v>0</v>
      </c>
      <c r="JN49" s="111">
        <f t="shared" si="18"/>
        <v>0</v>
      </c>
      <c r="JO49" s="111">
        <f t="shared" si="19"/>
        <v>0</v>
      </c>
      <c r="JP49" s="111">
        <f t="shared" si="20"/>
        <v>0</v>
      </c>
      <c r="JQ49" s="111">
        <f t="shared" si="21"/>
        <v>0</v>
      </c>
      <c r="JR49" s="111">
        <f t="shared" si="22"/>
        <v>0</v>
      </c>
      <c r="JS49" s="111">
        <f t="shared" si="23"/>
        <v>0</v>
      </c>
      <c r="JT49" s="111">
        <f t="shared" si="24"/>
        <v>0</v>
      </c>
      <c r="JU49" s="111">
        <f t="shared" si="25"/>
        <v>0</v>
      </c>
      <c r="JV49" s="111">
        <f t="shared" si="26"/>
        <v>0</v>
      </c>
      <c r="JW49" s="111">
        <f t="shared" si="27"/>
        <v>0</v>
      </c>
      <c r="JX49" s="111">
        <f t="shared" si="28"/>
        <v>0</v>
      </c>
      <c r="JY49" s="111">
        <f t="shared" si="29"/>
        <v>0</v>
      </c>
      <c r="JZ49" s="111">
        <f t="shared" si="30"/>
        <v>0</v>
      </c>
      <c r="KA49" s="111">
        <f t="shared" si="31"/>
        <v>0</v>
      </c>
      <c r="KB49" s="111">
        <f t="shared" si="32"/>
        <v>0</v>
      </c>
      <c r="KC49" s="111">
        <f t="shared" si="33"/>
        <v>0</v>
      </c>
      <c r="KD49" s="111">
        <f t="shared" si="34"/>
        <v>0</v>
      </c>
      <c r="KE49" s="111">
        <f t="shared" si="35"/>
        <v>0</v>
      </c>
      <c r="KF49" s="111">
        <f t="shared" si="36"/>
        <v>0</v>
      </c>
      <c r="KG49" s="111">
        <f t="shared" si="37"/>
        <v>0</v>
      </c>
      <c r="KH49" s="111">
        <f t="shared" si="38"/>
        <v>0</v>
      </c>
      <c r="KI49" s="111">
        <f t="shared" si="39"/>
        <v>0</v>
      </c>
      <c r="KJ49" s="111">
        <f t="shared" si="40"/>
        <v>0</v>
      </c>
      <c r="KK49" s="111">
        <f t="shared" si="41"/>
        <v>0</v>
      </c>
      <c r="KL49" s="111">
        <f t="shared" si="42"/>
        <v>0</v>
      </c>
      <c r="KM49" s="111">
        <f t="shared" si="43"/>
        <v>0</v>
      </c>
      <c r="KN49" s="111">
        <f t="shared" si="44"/>
        <v>0</v>
      </c>
      <c r="KO49" s="111">
        <f t="shared" si="45"/>
        <v>0</v>
      </c>
      <c r="KP49" s="111">
        <f t="shared" si="46"/>
        <v>0</v>
      </c>
      <c r="KQ49" s="111">
        <f t="shared" si="47"/>
        <v>0</v>
      </c>
      <c r="KR49" s="111">
        <f t="shared" si="48"/>
        <v>0</v>
      </c>
      <c r="KS49" s="111">
        <f t="shared" si="49"/>
        <v>0</v>
      </c>
      <c r="KT49" s="111">
        <f t="shared" si="50"/>
        <v>0</v>
      </c>
      <c r="KU49" s="111">
        <f t="shared" si="51"/>
        <v>0</v>
      </c>
      <c r="KV49" s="111">
        <f t="shared" si="52"/>
        <v>0</v>
      </c>
      <c r="KW49" s="111">
        <f t="shared" si="53"/>
        <v>0</v>
      </c>
      <c r="KX49" s="111">
        <f t="shared" si="54"/>
        <v>0</v>
      </c>
      <c r="KY49" s="111">
        <f t="shared" si="55"/>
        <v>0</v>
      </c>
      <c r="KZ49" s="111">
        <f t="shared" si="56"/>
        <v>0</v>
      </c>
      <c r="LA49" s="111">
        <f t="shared" si="57"/>
        <v>0</v>
      </c>
      <c r="LB49" s="111">
        <f t="shared" si="58"/>
        <v>0</v>
      </c>
      <c r="LC49" s="111">
        <f t="shared" si="59"/>
        <v>0</v>
      </c>
      <c r="LD49" s="111">
        <f t="shared" si="60"/>
        <v>0</v>
      </c>
      <c r="LE49" s="111">
        <f t="shared" si="61"/>
        <v>0</v>
      </c>
      <c r="LF49" s="111">
        <f t="shared" si="62"/>
        <v>0</v>
      </c>
      <c r="LG49" s="111">
        <f t="shared" si="63"/>
        <v>0</v>
      </c>
      <c r="LH49" s="111">
        <f t="shared" si="64"/>
        <v>0</v>
      </c>
      <c r="LI49" s="111">
        <f t="shared" si="65"/>
        <v>0</v>
      </c>
      <c r="LJ49" s="111">
        <f t="shared" si="66"/>
        <v>0</v>
      </c>
      <c r="LK49" s="111">
        <f t="shared" si="67"/>
        <v>0</v>
      </c>
      <c r="LL49" s="111">
        <f t="shared" si="68"/>
        <v>0</v>
      </c>
      <c r="LM49" s="111">
        <f t="shared" si="69"/>
        <v>0</v>
      </c>
      <c r="LN49" s="111">
        <f t="shared" si="70"/>
        <v>0</v>
      </c>
      <c r="LO49" s="111">
        <f t="shared" si="71"/>
        <v>0</v>
      </c>
      <c r="LP49" s="111">
        <f t="shared" si="72"/>
        <v>0</v>
      </c>
      <c r="LQ49" s="111">
        <f t="shared" si="73"/>
        <v>0</v>
      </c>
      <c r="LR49" s="111">
        <f t="shared" si="74"/>
        <v>0</v>
      </c>
      <c r="LS49" s="111">
        <f t="shared" si="75"/>
        <v>0</v>
      </c>
      <c r="LT49" s="111">
        <f t="shared" si="76"/>
        <v>0</v>
      </c>
      <c r="LU49" s="111">
        <f t="shared" si="77"/>
        <v>0</v>
      </c>
      <c r="LV49" s="111">
        <f t="shared" si="78"/>
        <v>0</v>
      </c>
      <c r="LW49" s="111">
        <f t="shared" si="79"/>
        <v>0</v>
      </c>
      <c r="LX49" s="111">
        <f t="shared" si="80"/>
        <v>0</v>
      </c>
      <c r="LY49" s="111">
        <f t="shared" si="81"/>
        <v>0</v>
      </c>
      <c r="LZ49" s="111">
        <f t="shared" si="82"/>
        <v>0</v>
      </c>
      <c r="MA49" s="111">
        <f t="shared" si="83"/>
        <v>0</v>
      </c>
      <c r="MD49" s="111"/>
      <c r="ME49" s="111">
        <f t="shared" si="302"/>
        <v>0</v>
      </c>
      <c r="MF49" s="111">
        <f t="shared" si="84"/>
        <v>0</v>
      </c>
      <c r="MG49" s="111">
        <f t="shared" si="85"/>
        <v>0</v>
      </c>
      <c r="MH49" s="111">
        <f t="shared" si="86"/>
        <v>0</v>
      </c>
      <c r="MI49" s="111">
        <f t="shared" si="87"/>
        <v>0</v>
      </c>
      <c r="MJ49" s="111">
        <f t="shared" si="88"/>
        <v>0</v>
      </c>
      <c r="MK49" s="111">
        <f t="shared" si="89"/>
        <v>0</v>
      </c>
      <c r="ML49" s="111">
        <f t="shared" si="90"/>
        <v>0</v>
      </c>
      <c r="MM49" s="111">
        <f t="shared" si="91"/>
        <v>0</v>
      </c>
      <c r="MN49" s="111">
        <f t="shared" si="92"/>
        <v>0</v>
      </c>
      <c r="MO49" s="111">
        <f t="shared" si="93"/>
        <v>0</v>
      </c>
      <c r="MP49" s="111">
        <f t="shared" si="94"/>
        <v>0</v>
      </c>
      <c r="MQ49" s="111">
        <f t="shared" si="95"/>
        <v>0</v>
      </c>
      <c r="MR49" s="111">
        <f t="shared" si="96"/>
        <v>0</v>
      </c>
      <c r="MS49" s="111">
        <f t="shared" si="97"/>
        <v>0</v>
      </c>
      <c r="MT49" s="111">
        <f t="shared" si="98"/>
        <v>0</v>
      </c>
      <c r="MU49" s="111">
        <f t="shared" si="99"/>
        <v>0</v>
      </c>
      <c r="MV49" s="111">
        <f t="shared" si="100"/>
        <v>0</v>
      </c>
      <c r="MW49" s="111">
        <f t="shared" si="101"/>
        <v>0</v>
      </c>
      <c r="MX49" s="111">
        <f t="shared" si="102"/>
        <v>0</v>
      </c>
      <c r="MY49" s="111">
        <f t="shared" si="103"/>
        <v>0</v>
      </c>
      <c r="MZ49" s="111">
        <f t="shared" si="104"/>
        <v>0</v>
      </c>
      <c r="NA49" s="111">
        <f t="shared" si="105"/>
        <v>0</v>
      </c>
      <c r="NB49" s="111">
        <f t="shared" si="106"/>
        <v>0</v>
      </c>
      <c r="NC49" s="111">
        <f t="shared" si="107"/>
        <v>0</v>
      </c>
      <c r="ND49" s="111">
        <f t="shared" si="108"/>
        <v>0</v>
      </c>
      <c r="NE49" s="111">
        <f t="shared" si="109"/>
        <v>0</v>
      </c>
      <c r="NF49" s="111">
        <f t="shared" si="110"/>
        <v>0</v>
      </c>
      <c r="NG49" s="111">
        <f t="shared" si="111"/>
        <v>0</v>
      </c>
      <c r="NH49" s="111">
        <f t="shared" si="112"/>
        <v>0</v>
      </c>
      <c r="NI49" s="111">
        <f t="shared" si="113"/>
        <v>0</v>
      </c>
      <c r="NJ49" s="111">
        <f t="shared" si="114"/>
        <v>0</v>
      </c>
      <c r="NK49" s="111">
        <f t="shared" si="115"/>
        <v>0</v>
      </c>
      <c r="NL49" s="111">
        <f t="shared" si="116"/>
        <v>0</v>
      </c>
      <c r="NM49" s="111">
        <f t="shared" si="117"/>
        <v>0</v>
      </c>
      <c r="NN49" s="111">
        <f t="shared" si="118"/>
        <v>0</v>
      </c>
      <c r="NO49" s="111">
        <f t="shared" si="119"/>
        <v>0</v>
      </c>
      <c r="NP49" s="111">
        <f t="shared" si="120"/>
        <v>0</v>
      </c>
      <c r="NQ49" s="111">
        <f t="shared" si="121"/>
        <v>0</v>
      </c>
      <c r="NR49" s="111">
        <f t="shared" si="122"/>
        <v>0</v>
      </c>
      <c r="NS49" s="111">
        <f t="shared" si="123"/>
        <v>0</v>
      </c>
      <c r="NT49" s="111">
        <f t="shared" si="124"/>
        <v>0</v>
      </c>
      <c r="NU49" s="111">
        <f t="shared" si="125"/>
        <v>0</v>
      </c>
      <c r="NV49" s="111">
        <f t="shared" si="126"/>
        <v>0</v>
      </c>
      <c r="NW49" s="111">
        <f t="shared" si="127"/>
        <v>0</v>
      </c>
      <c r="NX49" s="111">
        <f t="shared" si="128"/>
        <v>0</v>
      </c>
      <c r="NY49" s="111">
        <f t="shared" si="129"/>
        <v>0</v>
      </c>
      <c r="NZ49" s="111">
        <f t="shared" si="130"/>
        <v>0</v>
      </c>
      <c r="OA49" s="111">
        <f t="shared" si="131"/>
        <v>0</v>
      </c>
      <c r="OB49" s="111">
        <f t="shared" si="132"/>
        <v>0</v>
      </c>
      <c r="OC49" s="111">
        <f t="shared" si="133"/>
        <v>0</v>
      </c>
      <c r="OD49" s="111">
        <f t="shared" si="134"/>
        <v>0</v>
      </c>
      <c r="OE49" s="111">
        <f t="shared" si="135"/>
        <v>0</v>
      </c>
      <c r="OF49" s="111">
        <f t="shared" si="136"/>
        <v>0</v>
      </c>
      <c r="OG49" s="111">
        <f t="shared" si="137"/>
        <v>0</v>
      </c>
      <c r="OH49" s="111">
        <f t="shared" si="138"/>
        <v>0</v>
      </c>
      <c r="OI49" s="111">
        <f t="shared" si="139"/>
        <v>0</v>
      </c>
      <c r="OJ49" s="111">
        <f t="shared" si="140"/>
        <v>0</v>
      </c>
      <c r="OK49" s="111">
        <f t="shared" si="141"/>
        <v>0</v>
      </c>
      <c r="OL49" s="111">
        <f t="shared" si="142"/>
        <v>0</v>
      </c>
      <c r="OM49" s="111">
        <f t="shared" si="143"/>
        <v>0</v>
      </c>
      <c r="ON49" s="111">
        <f t="shared" si="144"/>
        <v>0</v>
      </c>
      <c r="OO49" s="111">
        <f t="shared" si="145"/>
        <v>0</v>
      </c>
      <c r="OP49" s="111">
        <f t="shared" si="146"/>
        <v>0</v>
      </c>
      <c r="OQ49" s="111">
        <f t="shared" si="147"/>
        <v>0</v>
      </c>
      <c r="OR49" s="111">
        <f t="shared" si="148"/>
        <v>0</v>
      </c>
      <c r="OS49" s="111">
        <f t="shared" si="149"/>
        <v>0</v>
      </c>
      <c r="OT49" s="111">
        <f t="shared" si="150"/>
        <v>0</v>
      </c>
      <c r="OU49" s="111">
        <f t="shared" si="151"/>
        <v>0</v>
      </c>
      <c r="OV49" s="111">
        <f t="shared" si="152"/>
        <v>0</v>
      </c>
      <c r="OW49" s="111">
        <f t="shared" si="153"/>
        <v>0</v>
      </c>
      <c r="OX49" s="111">
        <f t="shared" si="154"/>
        <v>0</v>
      </c>
      <c r="OY49" s="111"/>
      <c r="PA49" s="51">
        <f t="shared" si="303"/>
        <v>50083.274436671745</v>
      </c>
      <c r="PB49" s="51">
        <f t="shared" si="155"/>
        <v>48102.509187985648</v>
      </c>
      <c r="PC49" s="51">
        <f t="shared" si="156"/>
        <v>49621.988643767429</v>
      </c>
      <c r="PD49" s="51">
        <f t="shared" si="157"/>
        <v>49637.645190339936</v>
      </c>
      <c r="PE49" s="51">
        <f t="shared" si="158"/>
        <v>49637.645190339936</v>
      </c>
      <c r="PF49" s="51">
        <f t="shared" si="159"/>
        <v>48118.165734558148</v>
      </c>
      <c r="PG49" s="51">
        <f t="shared" si="160"/>
        <v>47680.175721807762</v>
      </c>
      <c r="PH49" s="51">
        <f t="shared" si="161"/>
        <v>42730.978963851863</v>
      </c>
      <c r="PI49" s="51">
        <f t="shared" si="162"/>
        <v>44221.515170425351</v>
      </c>
      <c r="PJ49" s="51">
        <f t="shared" si="163"/>
        <v>46479.28187245001</v>
      </c>
      <c r="PK49" s="51">
        <f t="shared" si="164"/>
        <v>46429.158485722968</v>
      </c>
      <c r="PL49" s="51">
        <f t="shared" si="165"/>
        <v>46460.853182807077</v>
      </c>
      <c r="PM49" s="51">
        <f t="shared" si="166"/>
        <v>49859.082507330604</v>
      </c>
      <c r="PN49" s="51">
        <f t="shared" si="167"/>
        <v>47887.18392296847</v>
      </c>
      <c r="PO49" s="51">
        <f t="shared" si="168"/>
        <v>49399.861606409737</v>
      </c>
      <c r="PP49" s="51">
        <f t="shared" si="169"/>
        <v>49415.448068279868</v>
      </c>
      <c r="PQ49" s="51">
        <f t="shared" si="170"/>
        <v>49415.448068279868</v>
      </c>
      <c r="PR49" s="51">
        <f t="shared" si="171"/>
        <v>47902.770384838594</v>
      </c>
      <c r="PS49" s="51">
        <f t="shared" si="172"/>
        <v>47466.740983232252</v>
      </c>
      <c r="PT49" s="51">
        <f t="shared" si="173"/>
        <v>48938.029305191572</v>
      </c>
      <c r="PU49" s="51">
        <f t="shared" si="174"/>
        <v>50645.078999031939</v>
      </c>
      <c r="PV49" s="51">
        <f t="shared" si="175"/>
        <v>53230.806162489564</v>
      </c>
      <c r="PW49" s="51">
        <f t="shared" si="176"/>
        <v>53173.401913207133</v>
      </c>
      <c r="PX49" s="51">
        <f t="shared" si="177"/>
        <v>53209.700543669904</v>
      </c>
      <c r="PY49" s="51">
        <f t="shared" si="178"/>
        <v>57101.552551319372</v>
      </c>
      <c r="PZ49" s="51">
        <f t="shared" si="179"/>
        <v>54843.21836267336</v>
      </c>
      <c r="QA49" s="51">
        <f t="shared" si="180"/>
        <v>56575.625777541652</v>
      </c>
      <c r="QB49" s="51">
        <f t="shared" si="181"/>
        <v>56593.476310018566</v>
      </c>
      <c r="QC49" s="51">
        <f t="shared" si="182"/>
        <v>56593.476310018566</v>
      </c>
      <c r="QD49" s="51">
        <f t="shared" si="183"/>
        <v>54861.068895150274</v>
      </c>
      <c r="QE49" s="51">
        <f t="shared" si="184"/>
        <v>54361.702389838341</v>
      </c>
      <c r="QF49" s="51">
        <f t="shared" si="185"/>
        <v>49943.506643515728</v>
      </c>
      <c r="QG49" s="51">
        <f t="shared" si="186"/>
        <v>51685.629261356473</v>
      </c>
      <c r="QH49" s="51">
        <f t="shared" si="187"/>
        <v>54324.482594847068</v>
      </c>
      <c r="QI49" s="51">
        <f t="shared" si="188"/>
        <v>54265.898921860891</v>
      </c>
      <c r="QJ49" s="51">
        <f t="shared" si="189"/>
        <v>54302.943341454549</v>
      </c>
      <c r="QK49" s="51">
        <f t="shared" si="190"/>
        <v>58274.757069127496</v>
      </c>
      <c r="QL49" s="51">
        <f t="shared" si="191"/>
        <v>55970.023303684364</v>
      </c>
      <c r="QM49" s="51">
        <f t="shared" si="192"/>
        <v>57738.024640521428</v>
      </c>
      <c r="QN49" s="51">
        <f t="shared" si="193"/>
        <v>57756.241928794145</v>
      </c>
      <c r="QO49" s="51">
        <f t="shared" si="194"/>
        <v>57756.241928794145</v>
      </c>
      <c r="QP49" s="51">
        <f t="shared" si="195"/>
        <v>55988.240591957066</v>
      </c>
      <c r="QQ49" s="51">
        <f t="shared" si="196"/>
        <v>55478.614137241006</v>
      </c>
      <c r="QR49" s="51">
        <f t="shared" si="197"/>
        <v>50529.573920634619</v>
      </c>
      <c r="QS49" s="51">
        <f t="shared" si="198"/>
        <v>52292.139657664673</v>
      </c>
      <c r="QT49" s="51">
        <f t="shared" si="199"/>
        <v>54961.958890264308</v>
      </c>
      <c r="QU49" s="51">
        <f t="shared" si="200"/>
        <v>54902.687761069748</v>
      </c>
      <c r="QV49" s="51">
        <f t="shared" si="201"/>
        <v>54940.166882260921</v>
      </c>
      <c r="QW49" s="51">
        <f t="shared" si="202"/>
        <v>58958.588271530716</v>
      </c>
      <c r="QX49" s="51">
        <f t="shared" si="203"/>
        <v>56626.8093678269</v>
      </c>
      <c r="QY49" s="51">
        <f t="shared" si="204"/>
        <v>58415.55750037494</v>
      </c>
      <c r="QZ49" s="51">
        <f t="shared" si="205"/>
        <v>58433.988561313054</v>
      </c>
      <c r="RA49" s="51">
        <f t="shared" si="206"/>
        <v>58433.988561313054</v>
      </c>
      <c r="RB49" s="51">
        <f t="shared" si="207"/>
        <v>56645.240428765006</v>
      </c>
      <c r="RC49" s="51">
        <f t="shared" si="208"/>
        <v>56129.633709371185</v>
      </c>
      <c r="RD49" s="51">
        <f t="shared" si="209"/>
        <v>47533.334436520854</v>
      </c>
      <c r="RE49" s="51">
        <f t="shared" si="210"/>
        <v>49191.385754669594</v>
      </c>
      <c r="RF49" s="51">
        <f t="shared" si="211"/>
        <v>51702.893385181989</v>
      </c>
      <c r="RG49" s="51">
        <f t="shared" si="212"/>
        <v>51647.136841284344</v>
      </c>
      <c r="RH49" s="51">
        <f t="shared" si="213"/>
        <v>51682.393572416986</v>
      </c>
      <c r="RI49" s="51">
        <f t="shared" si="214"/>
        <v>55462.535635420369</v>
      </c>
      <c r="RJ49" s="51">
        <f t="shared" si="215"/>
        <v>53269.023641120431</v>
      </c>
      <c r="RK49" s="51">
        <f t="shared" si="216"/>
        <v>54951.704823840373</v>
      </c>
      <c r="RL49" s="51">
        <f t="shared" si="217"/>
        <v>54969.042982776111</v>
      </c>
      <c r="RM49" s="51">
        <f t="shared" si="218"/>
        <v>54969.042982776111</v>
      </c>
      <c r="RN49" s="51">
        <f t="shared" si="219"/>
        <v>53286.361800056162</v>
      </c>
      <c r="RO49" s="51">
        <f t="shared" si="220"/>
        <v>52801.328883112146</v>
      </c>
      <c r="RP49" s="51">
        <f t="shared" si="221"/>
        <v>48820.815995400066</v>
      </c>
      <c r="RQ49" s="51">
        <f t="shared" si="222"/>
        <v>50523.777070482494</v>
      </c>
      <c r="RR49" s="51">
        <f t="shared" si="223"/>
        <v>53103.311061813052</v>
      </c>
      <c r="RS49" s="51">
        <f t="shared" si="224"/>
        <v>53046.044303601469</v>
      </c>
      <c r="RT49" s="51">
        <f t="shared" si="225"/>
        <v>53082.255993852756</v>
      </c>
      <c r="RU49" s="51"/>
      <c r="RV49" s="51">
        <f t="shared" si="385"/>
        <v>569203.19178072794</v>
      </c>
      <c r="RW49" s="51">
        <f t="shared" si="385"/>
        <v>600543.55246492941</v>
      </c>
      <c r="RX49" s="51">
        <f t="shared" si="385"/>
        <v>655452.58135959483</v>
      </c>
      <c r="RY49" s="51">
        <f t="shared" si="385"/>
        <v>666588.67071201396</v>
      </c>
      <c r="RZ49" s="51">
        <f t="shared" si="385"/>
        <v>655400.9503905687</v>
      </c>
      <c r="SA49" s="51">
        <f t="shared" si="385"/>
        <v>638285.24517425161</v>
      </c>
    </row>
    <row r="50" spans="1:495" x14ac:dyDescent="0.3">
      <c r="A50" s="1">
        <v>400170</v>
      </c>
      <c r="B50" s="1" t="s">
        <v>287</v>
      </c>
      <c r="C50" s="1" t="s">
        <v>138</v>
      </c>
      <c r="D50" s="44">
        <v>0</v>
      </c>
      <c r="E50" s="1" t="s">
        <v>174</v>
      </c>
      <c r="F50" s="107">
        <f>VLOOKUP(A50,Auxiliar_OPEX_CustosUnit!$A$4:$E$129,COLUMN(Auxiliar_OPEX_CustosUnit!$E$3),0)</f>
        <v>0</v>
      </c>
      <c r="G50" s="107">
        <f>INDEX(Auxiliar_OPEX_Drivers!$B$76:$I$84,MATCH($E50,Auxiliar_OPEX_Drivers!$B$76:$B$84,0),MATCH(YEAR(G$2),Auxiliar_OPEX_Drivers!$B$76:$I$76,0))*$F50</f>
        <v>0</v>
      </c>
      <c r="H50" s="107">
        <f>INDEX(Auxiliar_OPEX_Drivers!$B$76:$I$84,MATCH($E50,Auxiliar_OPEX_Drivers!$B$76:$B$84,0),MATCH(YEAR(H$2),Auxiliar_OPEX_Drivers!$B$76:$I$76,0))*$F50</f>
        <v>0</v>
      </c>
      <c r="I50" s="107">
        <f>INDEX(Auxiliar_OPEX_Drivers!$B$76:$I$84,MATCH($E50,Auxiliar_OPEX_Drivers!$B$76:$B$84,0),MATCH(YEAR(I$2),Auxiliar_OPEX_Drivers!$B$76:$I$76,0))*$F50</f>
        <v>0</v>
      </c>
      <c r="J50" s="107">
        <f>INDEX(Auxiliar_OPEX_Drivers!$B$76:$I$84,MATCH($E50,Auxiliar_OPEX_Drivers!$B$76:$B$84,0),MATCH(YEAR(J$2),Auxiliar_OPEX_Drivers!$B$76:$I$76,0))*$F50</f>
        <v>0</v>
      </c>
      <c r="K50" s="107">
        <f>INDEX(Auxiliar_OPEX_Drivers!$B$76:$I$84,MATCH($E50,Auxiliar_OPEX_Drivers!$B$76:$B$84,0),MATCH(YEAR(K$2),Auxiliar_OPEX_Drivers!$B$76:$I$76,0))*$F50</f>
        <v>0</v>
      </c>
      <c r="L50" s="107">
        <f>INDEX(Auxiliar_OPEX_Drivers!$B$76:$I$84,MATCH($E50,Auxiliar_OPEX_Drivers!$B$76:$B$84,0),MATCH(YEAR(L$2),Auxiliar_OPEX_Drivers!$B$76:$I$76,0))*$F50</f>
        <v>0</v>
      </c>
      <c r="M50" s="107">
        <f>INDEX(Auxiliar_OPEX_Drivers!$B$76:$I$84,MATCH($E50,Auxiliar_OPEX_Drivers!$B$76:$B$84,0),MATCH(YEAR(M$2),Auxiliar_OPEX_Drivers!$B$76:$I$76,0))*$F50</f>
        <v>0</v>
      </c>
      <c r="N50" s="107">
        <f>INDEX(Auxiliar_OPEX_Drivers!$B$76:$I$84,MATCH($E50,Auxiliar_OPEX_Drivers!$B$76:$B$84,0),MATCH(YEAR(N$2),Auxiliar_OPEX_Drivers!$B$76:$I$76,0))*$F50</f>
        <v>0</v>
      </c>
      <c r="O50" s="107">
        <f>INDEX(Auxiliar_OPEX_Drivers!$B$76:$I$84,MATCH($E50,Auxiliar_OPEX_Drivers!$B$76:$B$84,0),MATCH(YEAR(O$2),Auxiliar_OPEX_Drivers!$B$76:$I$76,0))*$F50</f>
        <v>0</v>
      </c>
      <c r="P50" s="107">
        <f>INDEX(Auxiliar_OPEX_Drivers!$B$76:$I$84,MATCH($E50,Auxiliar_OPEX_Drivers!$B$76:$B$84,0),MATCH(YEAR(P$2),Auxiliar_OPEX_Drivers!$B$76:$I$76,0))*$F50</f>
        <v>0</v>
      </c>
      <c r="Q50" s="107">
        <f>INDEX(Auxiliar_OPEX_Drivers!$B$76:$I$84,MATCH($E50,Auxiliar_OPEX_Drivers!$B$76:$B$84,0),MATCH(YEAR(Q$2),Auxiliar_OPEX_Drivers!$B$76:$I$76,0))*$F50</f>
        <v>0</v>
      </c>
      <c r="R50" s="107">
        <f>INDEX(Auxiliar_OPEX_Drivers!$B$76:$I$84,MATCH($E50,Auxiliar_OPEX_Drivers!$B$76:$B$84,0),MATCH(YEAR(R$2),Auxiliar_OPEX_Drivers!$B$76:$I$76,0))*$F50</f>
        <v>0</v>
      </c>
      <c r="S50" s="107">
        <f>INDEX(Auxiliar_OPEX_Drivers!$B$76:$I$84,MATCH($E50,Auxiliar_OPEX_Drivers!$B$76:$B$84,0),MATCH(YEAR(S$2),Auxiliar_OPEX_Drivers!$B$76:$I$76,0))*$F50</f>
        <v>0</v>
      </c>
      <c r="T50" s="107">
        <f>INDEX(Auxiliar_OPEX_Drivers!$B$76:$I$84,MATCH($E50,Auxiliar_OPEX_Drivers!$B$76:$B$84,0),MATCH(YEAR(T$2),Auxiliar_OPEX_Drivers!$B$76:$I$76,0))*$F50</f>
        <v>0</v>
      </c>
      <c r="U50" s="107">
        <f>INDEX(Auxiliar_OPEX_Drivers!$B$76:$I$84,MATCH($E50,Auxiliar_OPEX_Drivers!$B$76:$B$84,0),MATCH(YEAR(U$2),Auxiliar_OPEX_Drivers!$B$76:$I$76,0))*$F50</f>
        <v>0</v>
      </c>
      <c r="V50" s="107">
        <f>INDEX(Auxiliar_OPEX_Drivers!$B$76:$I$84,MATCH($E50,Auxiliar_OPEX_Drivers!$B$76:$B$84,0),MATCH(YEAR(V$2),Auxiliar_OPEX_Drivers!$B$76:$I$76,0))*$F50</f>
        <v>0</v>
      </c>
      <c r="W50" s="107">
        <f>INDEX(Auxiliar_OPEX_Drivers!$B$76:$I$84,MATCH($E50,Auxiliar_OPEX_Drivers!$B$76:$B$84,0),MATCH(YEAR(W$2),Auxiliar_OPEX_Drivers!$B$76:$I$76,0))*$F50</f>
        <v>0</v>
      </c>
      <c r="X50" s="107">
        <f>INDEX(Auxiliar_OPEX_Drivers!$B$76:$I$84,MATCH($E50,Auxiliar_OPEX_Drivers!$B$76:$B$84,0),MATCH(YEAR(X$2),Auxiliar_OPEX_Drivers!$B$76:$I$76,0))*$F50</f>
        <v>0</v>
      </c>
      <c r="Y50" s="107">
        <f>INDEX(Auxiliar_OPEX_Drivers!$B$76:$I$84,MATCH($E50,Auxiliar_OPEX_Drivers!$B$76:$B$84,0),MATCH(YEAR(Y$2),Auxiliar_OPEX_Drivers!$B$76:$I$76,0))*$F50</f>
        <v>0</v>
      </c>
      <c r="Z50" s="107">
        <f>INDEX(Auxiliar_OPEX_Drivers!$B$76:$I$84,MATCH($E50,Auxiliar_OPEX_Drivers!$B$76:$B$84,0),MATCH(YEAR(Z$2),Auxiliar_OPEX_Drivers!$B$76:$I$76,0))*$F50</f>
        <v>0</v>
      </c>
      <c r="AA50" s="107">
        <f>INDEX(Auxiliar_OPEX_Drivers!$B$76:$I$84,MATCH($E50,Auxiliar_OPEX_Drivers!$B$76:$B$84,0),MATCH(YEAR(AA$2),Auxiliar_OPEX_Drivers!$B$76:$I$76,0))*$F50</f>
        <v>0</v>
      </c>
      <c r="AB50" s="107">
        <f>INDEX(Auxiliar_OPEX_Drivers!$B$76:$I$84,MATCH($E50,Auxiliar_OPEX_Drivers!$B$76:$B$84,0),MATCH(YEAR(AB$2),Auxiliar_OPEX_Drivers!$B$76:$I$76,0))*$F50</f>
        <v>0</v>
      </c>
      <c r="AC50" s="107">
        <f>INDEX(Auxiliar_OPEX_Drivers!$B$76:$I$84,MATCH($E50,Auxiliar_OPEX_Drivers!$B$76:$B$84,0),MATCH(YEAR(AC$2),Auxiliar_OPEX_Drivers!$B$76:$I$76,0))*$F50</f>
        <v>0</v>
      </c>
      <c r="AD50" s="107">
        <f>INDEX(Auxiliar_OPEX_Drivers!$B$76:$I$84,MATCH($E50,Auxiliar_OPEX_Drivers!$B$76:$B$84,0),MATCH(YEAR(AD$2),Auxiliar_OPEX_Drivers!$B$76:$I$76,0))*$F50</f>
        <v>0</v>
      </c>
      <c r="AE50" s="107">
        <f>INDEX(Auxiliar_OPEX_Drivers!$B$76:$I$84,MATCH($E50,Auxiliar_OPEX_Drivers!$B$76:$B$84,0),MATCH(YEAR(AE$2),Auxiliar_OPEX_Drivers!$B$76:$I$76,0))*$F50</f>
        <v>0</v>
      </c>
      <c r="AF50" s="107">
        <f>INDEX(Auxiliar_OPEX_Drivers!$B$76:$I$84,MATCH($E50,Auxiliar_OPEX_Drivers!$B$76:$B$84,0),MATCH(YEAR(AF$2),Auxiliar_OPEX_Drivers!$B$76:$I$76,0))*$F50</f>
        <v>0</v>
      </c>
      <c r="AG50" s="107">
        <f>INDEX(Auxiliar_OPEX_Drivers!$B$76:$I$84,MATCH($E50,Auxiliar_OPEX_Drivers!$B$76:$B$84,0),MATCH(YEAR(AG$2),Auxiliar_OPEX_Drivers!$B$76:$I$76,0))*$F50</f>
        <v>0</v>
      </c>
      <c r="AH50" s="107">
        <f>INDEX(Auxiliar_OPEX_Drivers!$B$76:$I$84,MATCH($E50,Auxiliar_OPEX_Drivers!$B$76:$B$84,0),MATCH(YEAR(AH$2),Auxiliar_OPEX_Drivers!$B$76:$I$76,0))*$F50</f>
        <v>0</v>
      </c>
      <c r="AI50" s="107">
        <f>INDEX(Auxiliar_OPEX_Drivers!$B$76:$I$84,MATCH($E50,Auxiliar_OPEX_Drivers!$B$76:$B$84,0),MATCH(YEAR(AI$2),Auxiliar_OPEX_Drivers!$B$76:$I$76,0))*$F50</f>
        <v>0</v>
      </c>
      <c r="AJ50" s="107">
        <f>INDEX(Auxiliar_OPEX_Drivers!$B$76:$I$84,MATCH($E50,Auxiliar_OPEX_Drivers!$B$76:$B$84,0),MATCH(YEAR(AJ$2),Auxiliar_OPEX_Drivers!$B$76:$I$76,0))*$F50</f>
        <v>0</v>
      </c>
      <c r="AK50" s="107">
        <f>INDEX(Auxiliar_OPEX_Drivers!$B$76:$I$84,MATCH($E50,Auxiliar_OPEX_Drivers!$B$76:$B$84,0),MATCH(YEAR(AK$2),Auxiliar_OPEX_Drivers!$B$76:$I$76,0))*$F50</f>
        <v>0</v>
      </c>
      <c r="AL50" s="107">
        <f>INDEX(Auxiliar_OPEX_Drivers!$B$76:$I$84,MATCH($E50,Auxiliar_OPEX_Drivers!$B$76:$B$84,0),MATCH(YEAR(AL$2),Auxiliar_OPEX_Drivers!$B$76:$I$76,0))*$F50</f>
        <v>0</v>
      </c>
      <c r="AM50" s="107">
        <f>INDEX(Auxiliar_OPEX_Drivers!$B$76:$I$84,MATCH($E50,Auxiliar_OPEX_Drivers!$B$76:$B$84,0),MATCH(YEAR(AM$2),Auxiliar_OPEX_Drivers!$B$76:$I$76,0))*$F50</f>
        <v>0</v>
      </c>
      <c r="AN50" s="107">
        <f>INDEX(Auxiliar_OPEX_Drivers!$B$76:$I$84,MATCH($E50,Auxiliar_OPEX_Drivers!$B$76:$B$84,0),MATCH(YEAR(AN$2),Auxiliar_OPEX_Drivers!$B$76:$I$76,0))*$F50</f>
        <v>0</v>
      </c>
      <c r="AO50" s="107">
        <f>INDEX(Auxiliar_OPEX_Drivers!$B$76:$I$84,MATCH($E50,Auxiliar_OPEX_Drivers!$B$76:$B$84,0),MATCH(YEAR(AO$2),Auxiliar_OPEX_Drivers!$B$76:$I$76,0))*$F50</f>
        <v>0</v>
      </c>
      <c r="AP50" s="107">
        <f>INDEX(Auxiliar_OPEX_Drivers!$B$76:$I$84,MATCH($E50,Auxiliar_OPEX_Drivers!$B$76:$B$84,0),MATCH(YEAR(AP$2),Auxiliar_OPEX_Drivers!$B$76:$I$76,0))*$F50</f>
        <v>0</v>
      </c>
      <c r="AQ50" s="107">
        <f>INDEX(Auxiliar_OPEX_Drivers!$B$76:$I$84,MATCH($E50,Auxiliar_OPEX_Drivers!$B$76:$B$84,0),MATCH(YEAR(AQ$2),Auxiliar_OPEX_Drivers!$B$76:$I$76,0))*$F50</f>
        <v>0</v>
      </c>
      <c r="AR50" s="107">
        <f>INDEX(Auxiliar_OPEX_Drivers!$B$76:$I$84,MATCH($E50,Auxiliar_OPEX_Drivers!$B$76:$B$84,0),MATCH(YEAR(AR$2),Auxiliar_OPEX_Drivers!$B$76:$I$76,0))*$F50</f>
        <v>0</v>
      </c>
      <c r="AS50" s="107">
        <f>INDEX(Auxiliar_OPEX_Drivers!$B$76:$I$84,MATCH($E50,Auxiliar_OPEX_Drivers!$B$76:$B$84,0),MATCH(YEAR(AS$2),Auxiliar_OPEX_Drivers!$B$76:$I$76,0))*$F50</f>
        <v>0</v>
      </c>
      <c r="AT50" s="107">
        <f>INDEX(Auxiliar_OPEX_Drivers!$B$76:$I$84,MATCH($E50,Auxiliar_OPEX_Drivers!$B$76:$B$84,0),MATCH(YEAR(AT$2),Auxiliar_OPEX_Drivers!$B$76:$I$76,0))*$F50</f>
        <v>0</v>
      </c>
      <c r="AU50" s="107">
        <f>INDEX(Auxiliar_OPEX_Drivers!$B$76:$I$84,MATCH($E50,Auxiliar_OPEX_Drivers!$B$76:$B$84,0),MATCH(YEAR(AU$2),Auxiliar_OPEX_Drivers!$B$76:$I$76,0))*$F50</f>
        <v>0</v>
      </c>
      <c r="AV50" s="107">
        <f>INDEX(Auxiliar_OPEX_Drivers!$B$76:$I$84,MATCH($E50,Auxiliar_OPEX_Drivers!$B$76:$B$84,0),MATCH(YEAR(AV$2),Auxiliar_OPEX_Drivers!$B$76:$I$76,0))*$F50</f>
        <v>0</v>
      </c>
      <c r="AW50" s="107">
        <f>INDEX(Auxiliar_OPEX_Drivers!$B$76:$I$84,MATCH($E50,Auxiliar_OPEX_Drivers!$B$76:$B$84,0),MATCH(YEAR(AW$2),Auxiliar_OPEX_Drivers!$B$76:$I$76,0))*$F50</f>
        <v>0</v>
      </c>
      <c r="AX50" s="107">
        <f>INDEX(Auxiliar_OPEX_Drivers!$B$76:$I$84,MATCH($E50,Auxiliar_OPEX_Drivers!$B$76:$B$84,0),MATCH(YEAR(AX$2),Auxiliar_OPEX_Drivers!$B$76:$I$76,0))*$F50</f>
        <v>0</v>
      </c>
      <c r="AY50" s="107">
        <f>INDEX(Auxiliar_OPEX_Drivers!$B$76:$I$84,MATCH($E50,Auxiliar_OPEX_Drivers!$B$76:$B$84,0),MATCH(YEAR(AY$2),Auxiliar_OPEX_Drivers!$B$76:$I$76,0))*$F50</f>
        <v>0</v>
      </c>
      <c r="AZ50" s="107">
        <f>INDEX(Auxiliar_OPEX_Drivers!$B$76:$I$84,MATCH($E50,Auxiliar_OPEX_Drivers!$B$76:$B$84,0),MATCH(YEAR(AZ$2),Auxiliar_OPEX_Drivers!$B$76:$I$76,0))*$F50</f>
        <v>0</v>
      </c>
      <c r="BA50" s="107">
        <f>INDEX(Auxiliar_OPEX_Drivers!$B$76:$I$84,MATCH($E50,Auxiliar_OPEX_Drivers!$B$76:$B$84,0),MATCH(YEAR(BA$2),Auxiliar_OPEX_Drivers!$B$76:$I$76,0))*$F50</f>
        <v>0</v>
      </c>
      <c r="BB50" s="107">
        <f>INDEX(Auxiliar_OPEX_Drivers!$B$76:$I$84,MATCH($E50,Auxiliar_OPEX_Drivers!$B$76:$B$84,0),MATCH(YEAR(BB$2),Auxiliar_OPEX_Drivers!$B$76:$I$76,0))*$F50</f>
        <v>0</v>
      </c>
      <c r="BC50" s="107">
        <f>INDEX(Auxiliar_OPEX_Drivers!$B$76:$I$84,MATCH($E50,Auxiliar_OPEX_Drivers!$B$76:$B$84,0),MATCH(YEAR(BC$2),Auxiliar_OPEX_Drivers!$B$76:$I$76,0))*$F50</f>
        <v>0</v>
      </c>
      <c r="BD50" s="107">
        <f>INDEX(Auxiliar_OPEX_Drivers!$B$76:$I$84,MATCH($E50,Auxiliar_OPEX_Drivers!$B$76:$B$84,0),MATCH(YEAR(BD$2),Auxiliar_OPEX_Drivers!$B$76:$I$76,0))*$F50</f>
        <v>0</v>
      </c>
      <c r="BE50" s="107">
        <f>INDEX(Auxiliar_OPEX_Drivers!$B$76:$I$84,MATCH($E50,Auxiliar_OPEX_Drivers!$B$76:$B$84,0),MATCH(YEAR(BE$2),Auxiliar_OPEX_Drivers!$B$76:$I$76,0))*$F50</f>
        <v>0</v>
      </c>
      <c r="BF50" s="107">
        <f>INDEX(Auxiliar_OPEX_Drivers!$B$76:$I$84,MATCH($E50,Auxiliar_OPEX_Drivers!$B$76:$B$84,0),MATCH(YEAR(BF$2),Auxiliar_OPEX_Drivers!$B$76:$I$76,0))*$F50</f>
        <v>0</v>
      </c>
      <c r="BG50" s="107">
        <f>INDEX(Auxiliar_OPEX_Drivers!$B$76:$I$84,MATCH($E50,Auxiliar_OPEX_Drivers!$B$76:$B$84,0),MATCH(YEAR(BG$2),Auxiliar_OPEX_Drivers!$B$76:$I$76,0))*$F50</f>
        <v>0</v>
      </c>
      <c r="BH50" s="107">
        <f>INDEX(Auxiliar_OPEX_Drivers!$B$76:$I$84,MATCH($E50,Auxiliar_OPEX_Drivers!$B$76:$B$84,0),MATCH(YEAR(BH$2),Auxiliar_OPEX_Drivers!$B$76:$I$76,0))*$F50</f>
        <v>0</v>
      </c>
      <c r="BI50" s="107">
        <f>INDEX(Auxiliar_OPEX_Drivers!$B$76:$I$84,MATCH($E50,Auxiliar_OPEX_Drivers!$B$76:$B$84,0),MATCH(YEAR(BI$2),Auxiliar_OPEX_Drivers!$B$76:$I$76,0))*$F50</f>
        <v>0</v>
      </c>
      <c r="BJ50" s="107">
        <f>INDEX(Auxiliar_OPEX_Drivers!$B$76:$I$84,MATCH($E50,Auxiliar_OPEX_Drivers!$B$76:$B$84,0),MATCH(YEAR(BJ$2),Auxiliar_OPEX_Drivers!$B$76:$I$76,0))*$F50</f>
        <v>0</v>
      </c>
      <c r="BK50" s="107">
        <f>INDEX(Auxiliar_OPEX_Drivers!$B$76:$I$84,MATCH($E50,Auxiliar_OPEX_Drivers!$B$76:$B$84,0),MATCH(YEAR(BK$2),Auxiliar_OPEX_Drivers!$B$76:$I$76,0))*$F50</f>
        <v>0</v>
      </c>
      <c r="BL50" s="107">
        <f>INDEX(Auxiliar_OPEX_Drivers!$B$76:$I$84,MATCH($E50,Auxiliar_OPEX_Drivers!$B$76:$B$84,0),MATCH(YEAR(BL$2),Auxiliar_OPEX_Drivers!$B$76:$I$76,0))*$F50</f>
        <v>0</v>
      </c>
      <c r="BM50" s="107">
        <f>INDEX(Auxiliar_OPEX_Drivers!$B$76:$I$84,MATCH($E50,Auxiliar_OPEX_Drivers!$B$76:$B$84,0),MATCH(YEAR(BM$2),Auxiliar_OPEX_Drivers!$B$76:$I$76,0))*$F50</f>
        <v>0</v>
      </c>
      <c r="BN50" s="107">
        <f>INDEX(Auxiliar_OPEX_Drivers!$B$76:$I$84,MATCH($E50,Auxiliar_OPEX_Drivers!$B$76:$B$84,0),MATCH(YEAR(BN$2),Auxiliar_OPEX_Drivers!$B$76:$I$76,0))*$F50</f>
        <v>0</v>
      </c>
      <c r="BO50" s="107">
        <f>INDEX(Auxiliar_OPEX_Drivers!$B$76:$I$84,MATCH($E50,Auxiliar_OPEX_Drivers!$B$76:$B$84,0),MATCH(YEAR(BO$2),Auxiliar_OPEX_Drivers!$B$76:$I$76,0))*$F50</f>
        <v>0</v>
      </c>
      <c r="BP50" s="107">
        <f>INDEX(Auxiliar_OPEX_Drivers!$B$76:$I$84,MATCH($E50,Auxiliar_OPEX_Drivers!$B$76:$B$84,0),MATCH(YEAR(BP$2),Auxiliar_OPEX_Drivers!$B$76:$I$76,0))*$F50</f>
        <v>0</v>
      </c>
      <c r="BQ50" s="107">
        <f>INDEX(Auxiliar_OPEX_Drivers!$B$76:$I$84,MATCH($E50,Auxiliar_OPEX_Drivers!$B$76:$B$84,0),MATCH(YEAR(BQ$2),Auxiliar_OPEX_Drivers!$B$76:$I$76,0))*$F50</f>
        <v>0</v>
      </c>
      <c r="BR50" s="107">
        <f>INDEX(Auxiliar_OPEX_Drivers!$B$76:$I$84,MATCH($E50,Auxiliar_OPEX_Drivers!$B$76:$B$84,0),MATCH(YEAR(BR$2),Auxiliar_OPEX_Drivers!$B$76:$I$76,0))*$F50</f>
        <v>0</v>
      </c>
      <c r="BS50" s="107">
        <f>INDEX(Auxiliar_OPEX_Drivers!$B$76:$I$84,MATCH($E50,Auxiliar_OPEX_Drivers!$B$76:$B$84,0),MATCH(YEAR(BS$2),Auxiliar_OPEX_Drivers!$B$76:$I$76,0))*$F50</f>
        <v>0</v>
      </c>
      <c r="BT50" s="107">
        <f>INDEX(Auxiliar_OPEX_Drivers!$B$76:$I$84,MATCH($E50,Auxiliar_OPEX_Drivers!$B$76:$B$84,0),MATCH(YEAR(BT$2),Auxiliar_OPEX_Drivers!$B$76:$I$76,0))*$F50</f>
        <v>0</v>
      </c>
      <c r="BU50" s="107">
        <f>INDEX(Auxiliar_OPEX_Drivers!$B$76:$I$84,MATCH($E50,Auxiliar_OPEX_Drivers!$B$76:$B$84,0),MATCH(YEAR(BU$2),Auxiliar_OPEX_Drivers!$B$76:$I$76,0))*$F50</f>
        <v>0</v>
      </c>
      <c r="BV50" s="107">
        <f>INDEX(Auxiliar_OPEX_Drivers!$B$76:$I$84,MATCH($E50,Auxiliar_OPEX_Drivers!$B$76:$B$84,0),MATCH(YEAR(BV$2),Auxiliar_OPEX_Drivers!$B$76:$I$76,0))*$F50</f>
        <v>0</v>
      </c>
      <c r="BW50" s="107">
        <f>INDEX(Auxiliar_OPEX_Drivers!$B$76:$I$84,MATCH($E50,Auxiliar_OPEX_Drivers!$B$76:$B$84,0),MATCH(YEAR(BW$2),Auxiliar_OPEX_Drivers!$B$76:$I$76,0))*$F50</f>
        <v>0</v>
      </c>
      <c r="BX50" s="107">
        <f>INDEX(Auxiliar_OPEX_Drivers!$B$76:$I$84,MATCH($E50,Auxiliar_OPEX_Drivers!$B$76:$B$84,0),MATCH(YEAR(BX$2),Auxiliar_OPEX_Drivers!$B$76:$I$76,0))*$F50</f>
        <v>0</v>
      </c>
      <c r="BY50" s="107">
        <f>INDEX(Auxiliar_OPEX_Drivers!$B$76:$I$84,MATCH($E50,Auxiliar_OPEX_Drivers!$B$76:$B$84,0),MATCH(YEAR(BY$2),Auxiliar_OPEX_Drivers!$B$76:$I$76,0))*$F50</f>
        <v>0</v>
      </c>
      <c r="BZ50" s="107">
        <f>INDEX(Auxiliar_OPEX_Drivers!$B$76:$I$84,MATCH($E50,Auxiliar_OPEX_Drivers!$B$76:$B$84,0),MATCH(YEAR(BZ$2),Auxiliar_OPEX_Drivers!$B$76:$I$76,0))*$F50</f>
        <v>0</v>
      </c>
      <c r="CA50" s="107">
        <f>INDEX(Auxiliar_OPEX_Drivers!$B$76:$I$84,MATCH($E50,Auxiliar_OPEX_Drivers!$B$76:$B$84,0),MATCH(YEAR(CA$2),Auxiliar_OPEX_Drivers!$B$76:$I$76,0))*$F50</f>
        <v>0</v>
      </c>
      <c r="CB50" s="107">
        <f>INDEX(Auxiliar_OPEX_Drivers!$B$76:$I$84,MATCH($E50,Auxiliar_OPEX_Drivers!$B$76:$B$84,0),MATCH(YEAR(CB$2),Auxiliar_OPEX_Drivers!$B$76:$I$76,0))*$F50</f>
        <v>0</v>
      </c>
      <c r="CC50" s="107">
        <f>INDEX(Auxiliar_OPEX_Drivers!$B$76:$I$84,MATCH($E50,Auxiliar_OPEX_Drivers!$B$76:$B$84,0),MATCH(YEAR(CC$2),Auxiliar_OPEX_Drivers!$B$76:$I$76,0))*$F50</f>
        <v>0</v>
      </c>
      <c r="CD50" s="107">
        <f>INDEX(Auxiliar_OPEX_Drivers!$B$76:$I$84,MATCH($E50,Auxiliar_OPEX_Drivers!$B$76:$B$84,0),MATCH(YEAR(CD$2),Auxiliar_OPEX_Drivers!$B$76:$I$76,0))*$F50</f>
        <v>0</v>
      </c>
      <c r="CE50" s="107">
        <f>INDEX(Auxiliar_OPEX_Drivers!$B$76:$I$84,MATCH($E50,Auxiliar_OPEX_Drivers!$B$76:$B$84,0),MATCH(YEAR(CE$2),Auxiliar_OPEX_Drivers!$B$76:$I$76,0))*$F50</f>
        <v>0</v>
      </c>
      <c r="CF50" s="107">
        <f>INDEX(Auxiliar_OPEX_Drivers!$B$76:$I$84,MATCH($E50,Auxiliar_OPEX_Drivers!$B$76:$B$84,0),MATCH(YEAR(CF$2),Auxiliar_OPEX_Drivers!$B$76:$I$76,0))*$F50</f>
        <v>0</v>
      </c>
      <c r="CG50" s="107">
        <f>INDEX(Auxiliar_OPEX_Drivers!$B$76:$I$84,MATCH($E50,Auxiliar_OPEX_Drivers!$B$76:$B$84,0),MATCH(YEAR(CG$2),Auxiliar_OPEX_Drivers!$B$76:$I$76,0))*$F50</f>
        <v>0</v>
      </c>
      <c r="CI50" s="51">
        <f>INDEX(Auxiliar_OPEX_CustosUnit!$A$1:$R$129,MATCH(Auxiliar_OPEX_P!$A50,Auxiliar_OPEX_CustosUnit!$A$1:$A$129,0),MATCH(CI$2,Auxiliar_OPEX_CustosUnit!$A$3:$Q$3,0))*(1-DRE_Auxiliar!$A$5)</f>
        <v>0</v>
      </c>
      <c r="CJ50" s="51">
        <f>INDEX(Auxiliar_OPEX_CustosUnit!$A$1:$R$129,MATCH(Auxiliar_OPEX_P!$A50,Auxiliar_OPEX_CustosUnit!$A$1:$A$129,0),MATCH(CJ$2,Auxiliar_OPEX_CustosUnit!$A$3:$Q$3,0))*(1-DRE_Auxiliar!$A$5)</f>
        <v>0</v>
      </c>
      <c r="CK50" s="51">
        <f>INDEX(Auxiliar_OPEX_CustosUnit!$A$1:$R$129,MATCH(Auxiliar_OPEX_P!$A50,Auxiliar_OPEX_CustosUnit!$A$1:$A$129,0),MATCH(CK$2,Auxiliar_OPEX_CustosUnit!$A$3:$Q$3,0))*(1-DRE_Auxiliar!$A$5)</f>
        <v>0</v>
      </c>
      <c r="CL50" s="51">
        <f>INDEX(Auxiliar_OPEX_CustosUnit!$A$1:$R$129,MATCH(Auxiliar_OPEX_P!$A50,Auxiliar_OPEX_CustosUnit!$A$1:$A$129,0),MATCH(CL$2,Auxiliar_OPEX_CustosUnit!$A$3:$Q$3,0))*(1-DRE_Auxiliar!$A$5)</f>
        <v>0</v>
      </c>
      <c r="CM50" s="51">
        <f>INDEX(Auxiliar_OPEX_CustosUnit!$A$1:$R$129,MATCH(Auxiliar_OPEX_P!$A50,Auxiliar_OPEX_CustosUnit!$A$1:$A$129,0),MATCH(CM$2,Auxiliar_OPEX_CustosUnit!$A$3:$Q$3,0))*(1-DRE_Auxiliar!$A$5)</f>
        <v>0</v>
      </c>
      <c r="CN50" s="51">
        <f>INDEX(Auxiliar_OPEX_CustosUnit!$A$1:$R$129,MATCH(Auxiliar_OPEX_P!$A50,Auxiliar_OPEX_CustosUnit!$A$1:$A$129,0),MATCH(CN$2,Auxiliar_OPEX_CustosUnit!$A$3:$Q$3,0))*(1-DRE_Auxiliar!$A$5)</f>
        <v>0</v>
      </c>
      <c r="CO50" s="51">
        <f>INDEX(Auxiliar_OPEX_CustosUnit!$A$1:$R$129,MATCH(Auxiliar_OPEX_P!$A50,Auxiliar_OPEX_CustosUnit!$A$1:$A$129,0),MATCH(CO$2,Auxiliar_OPEX_CustosUnit!$A$3:$Q$3,0))*(1-DRE_Auxiliar!$A$5)</f>
        <v>0</v>
      </c>
      <c r="CP50" s="51">
        <f>INDEX(Auxiliar_OPEX_CustosUnit!$A$1:$R$129,MATCH(Auxiliar_OPEX_P!$A50,Auxiliar_OPEX_CustosUnit!$A$1:$A$129,0),MATCH(CP$2,Auxiliar_OPEX_CustosUnit!$A$3:$Q$3,0))*(1-DRE_Auxiliar!$A$5)</f>
        <v>0</v>
      </c>
      <c r="CQ50" s="51">
        <f>INDEX(Auxiliar_OPEX_CustosUnit!$A$1:$R$129,MATCH(Auxiliar_OPEX_P!$A50,Auxiliar_OPEX_CustosUnit!$A$1:$A$129,0),MATCH(CQ$2,Auxiliar_OPEX_CustosUnit!$A$3:$Q$3,0))*(1-DRE_Auxiliar!$A$5)</f>
        <v>0</v>
      </c>
      <c r="CR50" s="51">
        <f>INDEX(Auxiliar_OPEX_CustosUnit!$A$1:$R$129,MATCH(Auxiliar_OPEX_P!$A50,Auxiliar_OPEX_CustosUnit!$A$1:$A$129,0),MATCH(CR$2,Auxiliar_OPEX_CustosUnit!$A$3:$Q$3,0))*(1-DRE_Auxiliar!$A$5)</f>
        <v>0</v>
      </c>
      <c r="CS50" s="51">
        <f>INDEX(Auxiliar_OPEX_CustosUnit!$A$1:$R$129,MATCH(Auxiliar_OPEX_P!$A50,Auxiliar_OPEX_CustosUnit!$A$1:$A$129,0),MATCH(CS$2,Auxiliar_OPEX_CustosUnit!$A$3:$Q$3,0))*(1-DRE_Auxiliar!$A$5)</f>
        <v>0</v>
      </c>
      <c r="CT50" s="51">
        <f>INDEX(Auxiliar_OPEX_CustosUnit!$A$1:$R$129,MATCH(Auxiliar_OPEX_P!$A50,Auxiliar_OPEX_CustosUnit!$A$1:$A$129,0),MATCH(CT$2,Auxiliar_OPEX_CustosUnit!$A$3:$Q$3,0))*(1-DRE_Auxiliar!$A$5)</f>
        <v>0</v>
      </c>
      <c r="CU50" s="53">
        <f t="shared" si="227"/>
        <v>0</v>
      </c>
      <c r="CV50" s="53">
        <f t="shared" si="228"/>
        <v>0</v>
      </c>
      <c r="CW50" s="53">
        <f t="shared" si="229"/>
        <v>0</v>
      </c>
      <c r="CX50" s="53">
        <f t="shared" si="230"/>
        <v>0</v>
      </c>
      <c r="CY50" s="53">
        <f t="shared" si="231"/>
        <v>0</v>
      </c>
      <c r="CZ50" s="53">
        <f t="shared" si="232"/>
        <v>0</v>
      </c>
      <c r="DA50" s="53">
        <f t="shared" si="233"/>
        <v>0</v>
      </c>
      <c r="DB50" s="53">
        <f t="shared" si="234"/>
        <v>0</v>
      </c>
      <c r="DC50" s="53">
        <f t="shared" si="235"/>
        <v>0</v>
      </c>
      <c r="DD50" s="53">
        <f t="shared" si="236"/>
        <v>0</v>
      </c>
      <c r="DE50" s="53">
        <f t="shared" si="237"/>
        <v>0</v>
      </c>
      <c r="DF50" s="53">
        <f t="shared" si="238"/>
        <v>0</v>
      </c>
      <c r="DG50" s="53">
        <f t="shared" si="239"/>
        <v>0</v>
      </c>
      <c r="DH50" s="53">
        <f t="shared" si="240"/>
        <v>0</v>
      </c>
      <c r="DI50" s="53">
        <f t="shared" si="241"/>
        <v>0</v>
      </c>
      <c r="DJ50" s="53">
        <f t="shared" si="242"/>
        <v>0</v>
      </c>
      <c r="DK50" s="53">
        <f t="shared" si="243"/>
        <v>0</v>
      </c>
      <c r="DL50" s="53">
        <f t="shared" si="244"/>
        <v>0</v>
      </c>
      <c r="DM50" s="53">
        <f t="shared" si="245"/>
        <v>0</v>
      </c>
      <c r="DN50" s="53">
        <f t="shared" si="246"/>
        <v>0</v>
      </c>
      <c r="DO50" s="53">
        <f t="shared" si="247"/>
        <v>0</v>
      </c>
      <c r="DP50" s="53">
        <f t="shared" si="248"/>
        <v>0</v>
      </c>
      <c r="DQ50" s="53">
        <f t="shared" si="249"/>
        <v>0</v>
      </c>
      <c r="DR50" s="53">
        <f t="shared" si="250"/>
        <v>0</v>
      </c>
      <c r="DS50" s="53">
        <f t="shared" si="251"/>
        <v>0</v>
      </c>
      <c r="DT50" s="53">
        <f t="shared" si="252"/>
        <v>0</v>
      </c>
      <c r="DU50" s="53">
        <f t="shared" si="253"/>
        <v>0</v>
      </c>
      <c r="DV50" s="53">
        <f t="shared" si="254"/>
        <v>0</v>
      </c>
      <c r="DW50" s="53">
        <f t="shared" si="255"/>
        <v>0</v>
      </c>
      <c r="DX50" s="53">
        <f t="shared" si="256"/>
        <v>0</v>
      </c>
      <c r="DY50" s="53">
        <f t="shared" si="257"/>
        <v>0</v>
      </c>
      <c r="DZ50" s="53">
        <f t="shared" si="258"/>
        <v>0</v>
      </c>
      <c r="EA50" s="53">
        <f t="shared" si="259"/>
        <v>0</v>
      </c>
      <c r="EB50" s="53">
        <f t="shared" si="260"/>
        <v>0</v>
      </c>
      <c r="EC50" s="53">
        <f t="shared" si="261"/>
        <v>0</v>
      </c>
      <c r="ED50" s="53">
        <f t="shared" si="262"/>
        <v>0</v>
      </c>
      <c r="EE50" s="53">
        <f t="shared" si="263"/>
        <v>0</v>
      </c>
      <c r="EF50" s="53">
        <f t="shared" si="264"/>
        <v>0</v>
      </c>
      <c r="EG50" s="53">
        <f t="shared" si="265"/>
        <v>0</v>
      </c>
      <c r="EH50" s="53">
        <f t="shared" si="266"/>
        <v>0</v>
      </c>
      <c r="EI50" s="53">
        <f t="shared" si="267"/>
        <v>0</v>
      </c>
      <c r="EJ50" s="53">
        <f t="shared" si="268"/>
        <v>0</v>
      </c>
      <c r="EK50" s="53">
        <f t="shared" si="269"/>
        <v>0</v>
      </c>
      <c r="EL50" s="53">
        <f t="shared" si="270"/>
        <v>0</v>
      </c>
      <c r="EM50" s="53">
        <f t="shared" si="271"/>
        <v>0</v>
      </c>
      <c r="EN50" s="53">
        <f t="shared" si="272"/>
        <v>0</v>
      </c>
      <c r="EO50" s="53">
        <f t="shared" si="273"/>
        <v>0</v>
      </c>
      <c r="EP50" s="53">
        <f t="shared" si="274"/>
        <v>0</v>
      </c>
      <c r="EQ50" s="53">
        <f t="shared" si="275"/>
        <v>0</v>
      </c>
      <c r="ER50" s="53">
        <f t="shared" si="276"/>
        <v>0</v>
      </c>
      <c r="ES50" s="53">
        <f t="shared" si="277"/>
        <v>0</v>
      </c>
      <c r="ET50" s="53">
        <f t="shared" si="278"/>
        <v>0</v>
      </c>
      <c r="EU50" s="53">
        <f t="shared" si="279"/>
        <v>0</v>
      </c>
      <c r="EV50" s="53">
        <f t="shared" si="280"/>
        <v>0</v>
      </c>
      <c r="EW50" s="53">
        <f t="shared" si="281"/>
        <v>0</v>
      </c>
      <c r="EX50" s="53">
        <f t="shared" si="282"/>
        <v>0</v>
      </c>
      <c r="EY50" s="53">
        <f t="shared" si="283"/>
        <v>0</v>
      </c>
      <c r="EZ50" s="53">
        <f t="shared" si="284"/>
        <v>0</v>
      </c>
      <c r="FA50" s="53">
        <f t="shared" si="285"/>
        <v>0</v>
      </c>
      <c r="FB50" s="53">
        <f t="shared" si="286"/>
        <v>0</v>
      </c>
      <c r="FC50" s="53">
        <f t="shared" si="287"/>
        <v>0</v>
      </c>
      <c r="FD50" s="53">
        <f t="shared" si="288"/>
        <v>0</v>
      </c>
      <c r="FE50" s="53">
        <f t="shared" si="289"/>
        <v>0</v>
      </c>
      <c r="FF50" s="53">
        <f t="shared" si="290"/>
        <v>0</v>
      </c>
      <c r="FG50" s="53">
        <f t="shared" si="291"/>
        <v>0</v>
      </c>
      <c r="FH50" s="53">
        <f t="shared" si="292"/>
        <v>0</v>
      </c>
      <c r="FI50" s="53">
        <f t="shared" si="293"/>
        <v>0</v>
      </c>
      <c r="FJ50" s="53">
        <f t="shared" si="294"/>
        <v>0</v>
      </c>
      <c r="FK50" s="53">
        <f t="shared" si="295"/>
        <v>0</v>
      </c>
      <c r="FL50" s="53">
        <f t="shared" si="296"/>
        <v>0</v>
      </c>
      <c r="FM50" s="53">
        <f t="shared" si="297"/>
        <v>0</v>
      </c>
      <c r="FN50" s="53">
        <f t="shared" si="298"/>
        <v>0</v>
      </c>
      <c r="FP50" s="51">
        <f t="shared" si="299"/>
        <v>0</v>
      </c>
      <c r="FQ50" s="51">
        <f t="shared" si="306"/>
        <v>0</v>
      </c>
      <c r="FR50" s="51">
        <f t="shared" si="307"/>
        <v>0</v>
      </c>
      <c r="FS50" s="51">
        <f t="shared" si="308"/>
        <v>0</v>
      </c>
      <c r="FT50" s="51">
        <f t="shared" si="309"/>
        <v>0</v>
      </c>
      <c r="FU50" s="51">
        <f t="shared" si="310"/>
        <v>0</v>
      </c>
      <c r="FV50" s="51">
        <f t="shared" si="311"/>
        <v>0</v>
      </c>
      <c r="FW50" s="51">
        <f t="shared" si="312"/>
        <v>0</v>
      </c>
      <c r="FX50" s="51">
        <f t="shared" si="313"/>
        <v>0</v>
      </c>
      <c r="FY50" s="51">
        <f t="shared" si="314"/>
        <v>0</v>
      </c>
      <c r="FZ50" s="51">
        <f t="shared" si="315"/>
        <v>0</v>
      </c>
      <c r="GA50" s="51">
        <f t="shared" si="316"/>
        <v>0</v>
      </c>
      <c r="GB50" s="51">
        <f t="shared" si="317"/>
        <v>0</v>
      </c>
      <c r="GC50" s="51">
        <f t="shared" si="318"/>
        <v>0</v>
      </c>
      <c r="GD50" s="51">
        <f t="shared" si="319"/>
        <v>0</v>
      </c>
      <c r="GE50" s="51">
        <f t="shared" si="320"/>
        <v>0</v>
      </c>
      <c r="GF50" s="51">
        <f t="shared" si="321"/>
        <v>0</v>
      </c>
      <c r="GG50" s="51">
        <f t="shared" si="322"/>
        <v>0</v>
      </c>
      <c r="GH50" s="51">
        <f t="shared" si="323"/>
        <v>0</v>
      </c>
      <c r="GI50" s="51">
        <f t="shared" si="324"/>
        <v>0</v>
      </c>
      <c r="GJ50" s="51">
        <f t="shared" si="325"/>
        <v>0</v>
      </c>
      <c r="GK50" s="51">
        <f t="shared" si="326"/>
        <v>0</v>
      </c>
      <c r="GL50" s="51">
        <f t="shared" si="327"/>
        <v>0</v>
      </c>
      <c r="GM50" s="51">
        <f t="shared" si="328"/>
        <v>0</v>
      </c>
      <c r="GN50" s="51">
        <f t="shared" si="329"/>
        <v>0</v>
      </c>
      <c r="GO50" s="51">
        <f t="shared" si="330"/>
        <v>0</v>
      </c>
      <c r="GP50" s="51">
        <f t="shared" si="331"/>
        <v>0</v>
      </c>
      <c r="GQ50" s="51">
        <f t="shared" si="332"/>
        <v>0</v>
      </c>
      <c r="GR50" s="51">
        <f t="shared" si="333"/>
        <v>0</v>
      </c>
      <c r="GS50" s="51">
        <f t="shared" si="334"/>
        <v>0</v>
      </c>
      <c r="GT50" s="51">
        <f t="shared" si="335"/>
        <v>0</v>
      </c>
      <c r="GU50" s="51">
        <f t="shared" si="336"/>
        <v>0</v>
      </c>
      <c r="GV50" s="51">
        <f t="shared" si="337"/>
        <v>0</v>
      </c>
      <c r="GW50" s="51">
        <f t="shared" si="338"/>
        <v>0</v>
      </c>
      <c r="GX50" s="51">
        <f t="shared" si="339"/>
        <v>0</v>
      </c>
      <c r="GY50" s="51">
        <f t="shared" si="340"/>
        <v>0</v>
      </c>
      <c r="GZ50" s="51">
        <f t="shared" si="341"/>
        <v>0</v>
      </c>
      <c r="HA50" s="51">
        <f t="shared" si="342"/>
        <v>0</v>
      </c>
      <c r="HB50" s="51">
        <f t="shared" si="343"/>
        <v>0</v>
      </c>
      <c r="HC50" s="51">
        <f t="shared" si="344"/>
        <v>0</v>
      </c>
      <c r="HD50" s="51">
        <f t="shared" si="345"/>
        <v>0</v>
      </c>
      <c r="HE50" s="51">
        <f t="shared" si="346"/>
        <v>0</v>
      </c>
      <c r="HF50" s="51">
        <f t="shared" si="347"/>
        <v>0</v>
      </c>
      <c r="HG50" s="51">
        <f t="shared" si="348"/>
        <v>0</v>
      </c>
      <c r="HH50" s="51">
        <f t="shared" si="349"/>
        <v>0</v>
      </c>
      <c r="HI50" s="51">
        <f t="shared" si="350"/>
        <v>0</v>
      </c>
      <c r="HJ50" s="51">
        <f t="shared" si="351"/>
        <v>0</v>
      </c>
      <c r="HK50" s="51">
        <f t="shared" si="352"/>
        <v>0</v>
      </c>
      <c r="HL50" s="51">
        <f t="shared" si="353"/>
        <v>0</v>
      </c>
      <c r="HM50" s="51">
        <f t="shared" si="354"/>
        <v>0</v>
      </c>
      <c r="HN50" s="51">
        <f t="shared" si="355"/>
        <v>0</v>
      </c>
      <c r="HO50" s="51">
        <f t="shared" si="356"/>
        <v>0</v>
      </c>
      <c r="HP50" s="51">
        <f t="shared" si="357"/>
        <v>0</v>
      </c>
      <c r="HQ50" s="51">
        <f t="shared" si="358"/>
        <v>0</v>
      </c>
      <c r="HR50" s="51">
        <f t="shared" si="359"/>
        <v>0</v>
      </c>
      <c r="HS50" s="51">
        <f t="shared" si="360"/>
        <v>0</v>
      </c>
      <c r="HT50" s="51">
        <f t="shared" si="361"/>
        <v>0</v>
      </c>
      <c r="HU50" s="51">
        <f t="shared" si="362"/>
        <v>0</v>
      </c>
      <c r="HV50" s="51">
        <f t="shared" si="363"/>
        <v>0</v>
      </c>
      <c r="HW50" s="51">
        <f t="shared" si="364"/>
        <v>0</v>
      </c>
      <c r="HX50" s="51">
        <f t="shared" si="365"/>
        <v>0</v>
      </c>
      <c r="HY50" s="51">
        <f t="shared" si="366"/>
        <v>0</v>
      </c>
      <c r="HZ50" s="51">
        <f t="shared" si="367"/>
        <v>0</v>
      </c>
      <c r="IA50" s="51">
        <f t="shared" si="368"/>
        <v>0</v>
      </c>
      <c r="IB50" s="51">
        <f t="shared" si="305"/>
        <v>0</v>
      </c>
      <c r="IC50" s="51">
        <f t="shared" si="369"/>
        <v>0</v>
      </c>
      <c r="ID50" s="51">
        <f t="shared" si="370"/>
        <v>0</v>
      </c>
      <c r="IE50" s="51">
        <f t="shared" si="371"/>
        <v>0</v>
      </c>
      <c r="IF50" s="51">
        <f t="shared" si="372"/>
        <v>0</v>
      </c>
      <c r="IG50" s="51">
        <f t="shared" si="373"/>
        <v>0</v>
      </c>
      <c r="IH50" s="51">
        <f t="shared" si="374"/>
        <v>0</v>
      </c>
      <c r="II50" s="51">
        <f t="shared" si="375"/>
        <v>0</v>
      </c>
      <c r="IJ50" s="51">
        <f t="shared" si="376"/>
        <v>0</v>
      </c>
      <c r="IK50" s="51">
        <f t="shared" si="377"/>
        <v>0</v>
      </c>
      <c r="IL50" s="51">
        <f t="shared" si="378"/>
        <v>0</v>
      </c>
      <c r="IM50" s="51">
        <f t="shared" si="379"/>
        <v>0</v>
      </c>
      <c r="IN50" s="51">
        <f t="shared" si="380"/>
        <v>0</v>
      </c>
      <c r="IO50" s="51">
        <f t="shared" si="381"/>
        <v>0</v>
      </c>
      <c r="IP50" s="51">
        <f t="shared" si="382"/>
        <v>0</v>
      </c>
      <c r="IQ50" s="51">
        <f t="shared" si="383"/>
        <v>0</v>
      </c>
      <c r="IS50" s="51">
        <f t="shared" si="300"/>
        <v>0</v>
      </c>
      <c r="IT50" s="51">
        <f t="shared" si="386"/>
        <v>0</v>
      </c>
      <c r="IU50" s="51">
        <f t="shared" si="386"/>
        <v>0</v>
      </c>
      <c r="IV50" s="51">
        <f t="shared" si="386"/>
        <v>0</v>
      </c>
      <c r="IW50" s="51">
        <f t="shared" si="386"/>
        <v>0</v>
      </c>
      <c r="IX50" s="51">
        <f t="shared" si="386"/>
        <v>0</v>
      </c>
      <c r="IZ50" s="111">
        <f t="shared" si="301"/>
        <v>0</v>
      </c>
      <c r="JA50" s="111">
        <f t="shared" si="5"/>
        <v>0</v>
      </c>
      <c r="JB50" s="111">
        <f t="shared" si="6"/>
        <v>0</v>
      </c>
      <c r="JC50" s="111">
        <f t="shared" si="7"/>
        <v>0</v>
      </c>
      <c r="JD50" s="111">
        <f t="shared" si="8"/>
        <v>0</v>
      </c>
      <c r="JE50" s="111">
        <f t="shared" si="9"/>
        <v>0</v>
      </c>
      <c r="JF50" s="111">
        <f t="shared" si="10"/>
        <v>0</v>
      </c>
      <c r="JG50" s="111">
        <f t="shared" si="11"/>
        <v>0</v>
      </c>
      <c r="JH50" s="111">
        <f t="shared" si="12"/>
        <v>0</v>
      </c>
      <c r="JI50" s="111">
        <f t="shared" si="13"/>
        <v>0</v>
      </c>
      <c r="JJ50" s="111">
        <f t="shared" si="14"/>
        <v>0</v>
      </c>
      <c r="JK50" s="111">
        <f t="shared" si="15"/>
        <v>0</v>
      </c>
      <c r="JL50" s="111">
        <f t="shared" si="16"/>
        <v>0</v>
      </c>
      <c r="JM50" s="111">
        <f t="shared" si="17"/>
        <v>0</v>
      </c>
      <c r="JN50" s="111">
        <f t="shared" si="18"/>
        <v>0</v>
      </c>
      <c r="JO50" s="111">
        <f t="shared" si="19"/>
        <v>0</v>
      </c>
      <c r="JP50" s="111">
        <f t="shared" si="20"/>
        <v>0</v>
      </c>
      <c r="JQ50" s="111">
        <f t="shared" si="21"/>
        <v>0</v>
      </c>
      <c r="JR50" s="111">
        <f t="shared" si="22"/>
        <v>0</v>
      </c>
      <c r="JS50" s="111">
        <f t="shared" si="23"/>
        <v>0</v>
      </c>
      <c r="JT50" s="111">
        <f t="shared" si="24"/>
        <v>0</v>
      </c>
      <c r="JU50" s="111">
        <f t="shared" si="25"/>
        <v>0</v>
      </c>
      <c r="JV50" s="111">
        <f t="shared" si="26"/>
        <v>0</v>
      </c>
      <c r="JW50" s="111">
        <f t="shared" si="27"/>
        <v>0</v>
      </c>
      <c r="JX50" s="111">
        <f t="shared" si="28"/>
        <v>0</v>
      </c>
      <c r="JY50" s="111">
        <f t="shared" si="29"/>
        <v>0</v>
      </c>
      <c r="JZ50" s="111">
        <f t="shared" si="30"/>
        <v>0</v>
      </c>
      <c r="KA50" s="111">
        <f t="shared" si="31"/>
        <v>0</v>
      </c>
      <c r="KB50" s="111">
        <f t="shared" si="32"/>
        <v>0</v>
      </c>
      <c r="KC50" s="111">
        <f t="shared" si="33"/>
        <v>0</v>
      </c>
      <c r="KD50" s="111">
        <f t="shared" si="34"/>
        <v>0</v>
      </c>
      <c r="KE50" s="111">
        <f t="shared" si="35"/>
        <v>0</v>
      </c>
      <c r="KF50" s="111">
        <f t="shared" si="36"/>
        <v>0</v>
      </c>
      <c r="KG50" s="111">
        <f t="shared" si="37"/>
        <v>0</v>
      </c>
      <c r="KH50" s="111">
        <f t="shared" si="38"/>
        <v>0</v>
      </c>
      <c r="KI50" s="111">
        <f t="shared" si="39"/>
        <v>0</v>
      </c>
      <c r="KJ50" s="111">
        <f t="shared" si="40"/>
        <v>0</v>
      </c>
      <c r="KK50" s="111">
        <f t="shared" si="41"/>
        <v>0</v>
      </c>
      <c r="KL50" s="111">
        <f t="shared" si="42"/>
        <v>0</v>
      </c>
      <c r="KM50" s="111">
        <f t="shared" si="43"/>
        <v>0</v>
      </c>
      <c r="KN50" s="111">
        <f t="shared" si="44"/>
        <v>0</v>
      </c>
      <c r="KO50" s="111">
        <f t="shared" si="45"/>
        <v>0</v>
      </c>
      <c r="KP50" s="111">
        <f t="shared" si="46"/>
        <v>0</v>
      </c>
      <c r="KQ50" s="111">
        <f t="shared" si="47"/>
        <v>0</v>
      </c>
      <c r="KR50" s="111">
        <f t="shared" si="48"/>
        <v>0</v>
      </c>
      <c r="KS50" s="111">
        <f t="shared" si="49"/>
        <v>0</v>
      </c>
      <c r="KT50" s="111">
        <f t="shared" si="50"/>
        <v>0</v>
      </c>
      <c r="KU50" s="111">
        <f t="shared" si="51"/>
        <v>0</v>
      </c>
      <c r="KV50" s="111">
        <f t="shared" si="52"/>
        <v>0</v>
      </c>
      <c r="KW50" s="111">
        <f t="shared" si="53"/>
        <v>0</v>
      </c>
      <c r="KX50" s="111">
        <f t="shared" si="54"/>
        <v>0</v>
      </c>
      <c r="KY50" s="111">
        <f t="shared" si="55"/>
        <v>0</v>
      </c>
      <c r="KZ50" s="111">
        <f t="shared" si="56"/>
        <v>0</v>
      </c>
      <c r="LA50" s="111">
        <f t="shared" si="57"/>
        <v>0</v>
      </c>
      <c r="LB50" s="111">
        <f t="shared" si="58"/>
        <v>0</v>
      </c>
      <c r="LC50" s="111">
        <f t="shared" si="59"/>
        <v>0</v>
      </c>
      <c r="LD50" s="111">
        <f t="shared" si="60"/>
        <v>0</v>
      </c>
      <c r="LE50" s="111">
        <f t="shared" si="61"/>
        <v>0</v>
      </c>
      <c r="LF50" s="111">
        <f t="shared" si="62"/>
        <v>0</v>
      </c>
      <c r="LG50" s="111">
        <f t="shared" si="63"/>
        <v>0</v>
      </c>
      <c r="LH50" s="111">
        <f t="shared" si="64"/>
        <v>0</v>
      </c>
      <c r="LI50" s="111">
        <f t="shared" si="65"/>
        <v>0</v>
      </c>
      <c r="LJ50" s="111">
        <f t="shared" si="66"/>
        <v>0</v>
      </c>
      <c r="LK50" s="111">
        <f t="shared" si="67"/>
        <v>0</v>
      </c>
      <c r="LL50" s="111">
        <f t="shared" si="68"/>
        <v>0</v>
      </c>
      <c r="LM50" s="111">
        <f t="shared" si="69"/>
        <v>0</v>
      </c>
      <c r="LN50" s="111">
        <f t="shared" si="70"/>
        <v>0</v>
      </c>
      <c r="LO50" s="111">
        <f t="shared" si="71"/>
        <v>0</v>
      </c>
      <c r="LP50" s="111">
        <f t="shared" si="72"/>
        <v>0</v>
      </c>
      <c r="LQ50" s="111">
        <f t="shared" si="73"/>
        <v>0</v>
      </c>
      <c r="LR50" s="111">
        <f t="shared" si="74"/>
        <v>0</v>
      </c>
      <c r="LS50" s="111">
        <f t="shared" si="75"/>
        <v>0</v>
      </c>
      <c r="LT50" s="111">
        <f t="shared" si="76"/>
        <v>0</v>
      </c>
      <c r="LU50" s="111">
        <f t="shared" si="77"/>
        <v>0</v>
      </c>
      <c r="LV50" s="111">
        <f t="shared" si="78"/>
        <v>0</v>
      </c>
      <c r="LW50" s="111">
        <f t="shared" si="79"/>
        <v>0</v>
      </c>
      <c r="LX50" s="111">
        <f t="shared" si="80"/>
        <v>0</v>
      </c>
      <c r="LY50" s="111">
        <f t="shared" si="81"/>
        <v>0</v>
      </c>
      <c r="LZ50" s="111">
        <f t="shared" si="82"/>
        <v>0</v>
      </c>
      <c r="MA50" s="111">
        <f t="shared" si="83"/>
        <v>0</v>
      </c>
      <c r="MD50" s="111"/>
      <c r="ME50" s="111">
        <f t="shared" si="302"/>
        <v>0</v>
      </c>
      <c r="MF50" s="111">
        <f t="shared" si="84"/>
        <v>0</v>
      </c>
      <c r="MG50" s="111">
        <f t="shared" si="85"/>
        <v>0</v>
      </c>
      <c r="MH50" s="111">
        <f t="shared" si="86"/>
        <v>0</v>
      </c>
      <c r="MI50" s="111">
        <f t="shared" si="87"/>
        <v>0</v>
      </c>
      <c r="MJ50" s="111">
        <f t="shared" si="88"/>
        <v>0</v>
      </c>
      <c r="MK50" s="111">
        <f t="shared" si="89"/>
        <v>0</v>
      </c>
      <c r="ML50" s="111">
        <f t="shared" si="90"/>
        <v>0</v>
      </c>
      <c r="MM50" s="111">
        <f t="shared" si="91"/>
        <v>0</v>
      </c>
      <c r="MN50" s="111">
        <f t="shared" si="92"/>
        <v>0</v>
      </c>
      <c r="MO50" s="111">
        <f t="shared" si="93"/>
        <v>0</v>
      </c>
      <c r="MP50" s="111">
        <f t="shared" si="94"/>
        <v>0</v>
      </c>
      <c r="MQ50" s="111">
        <f t="shared" si="95"/>
        <v>0</v>
      </c>
      <c r="MR50" s="111">
        <f t="shared" si="96"/>
        <v>0</v>
      </c>
      <c r="MS50" s="111">
        <f t="shared" si="97"/>
        <v>0</v>
      </c>
      <c r="MT50" s="111">
        <f t="shared" si="98"/>
        <v>0</v>
      </c>
      <c r="MU50" s="111">
        <f t="shared" si="99"/>
        <v>0</v>
      </c>
      <c r="MV50" s="111">
        <f t="shared" si="100"/>
        <v>0</v>
      </c>
      <c r="MW50" s="111">
        <f t="shared" si="101"/>
        <v>0</v>
      </c>
      <c r="MX50" s="111">
        <f t="shared" si="102"/>
        <v>0</v>
      </c>
      <c r="MY50" s="111">
        <f t="shared" si="103"/>
        <v>0</v>
      </c>
      <c r="MZ50" s="111">
        <f t="shared" si="104"/>
        <v>0</v>
      </c>
      <c r="NA50" s="111">
        <f t="shared" si="105"/>
        <v>0</v>
      </c>
      <c r="NB50" s="111">
        <f t="shared" si="106"/>
        <v>0</v>
      </c>
      <c r="NC50" s="111">
        <f t="shared" si="107"/>
        <v>0</v>
      </c>
      <c r="ND50" s="111">
        <f t="shared" si="108"/>
        <v>0</v>
      </c>
      <c r="NE50" s="111">
        <f t="shared" si="109"/>
        <v>0</v>
      </c>
      <c r="NF50" s="111">
        <f t="shared" si="110"/>
        <v>0</v>
      </c>
      <c r="NG50" s="111">
        <f t="shared" si="111"/>
        <v>0</v>
      </c>
      <c r="NH50" s="111">
        <f t="shared" si="112"/>
        <v>0</v>
      </c>
      <c r="NI50" s="111">
        <f t="shared" si="113"/>
        <v>0</v>
      </c>
      <c r="NJ50" s="111">
        <f t="shared" si="114"/>
        <v>0</v>
      </c>
      <c r="NK50" s="111">
        <f t="shared" si="115"/>
        <v>0</v>
      </c>
      <c r="NL50" s="111">
        <f t="shared" si="116"/>
        <v>0</v>
      </c>
      <c r="NM50" s="111">
        <f t="shared" si="117"/>
        <v>0</v>
      </c>
      <c r="NN50" s="111">
        <f t="shared" si="118"/>
        <v>0</v>
      </c>
      <c r="NO50" s="111">
        <f t="shared" si="119"/>
        <v>0</v>
      </c>
      <c r="NP50" s="111">
        <f t="shared" si="120"/>
        <v>0</v>
      </c>
      <c r="NQ50" s="111">
        <f t="shared" si="121"/>
        <v>0</v>
      </c>
      <c r="NR50" s="111">
        <f t="shared" si="122"/>
        <v>0</v>
      </c>
      <c r="NS50" s="111">
        <f t="shared" si="123"/>
        <v>0</v>
      </c>
      <c r="NT50" s="111">
        <f t="shared" si="124"/>
        <v>0</v>
      </c>
      <c r="NU50" s="111">
        <f t="shared" si="125"/>
        <v>0</v>
      </c>
      <c r="NV50" s="111">
        <f t="shared" si="126"/>
        <v>0</v>
      </c>
      <c r="NW50" s="111">
        <f t="shared" si="127"/>
        <v>0</v>
      </c>
      <c r="NX50" s="111">
        <f t="shared" si="128"/>
        <v>0</v>
      </c>
      <c r="NY50" s="111">
        <f t="shared" si="129"/>
        <v>0</v>
      </c>
      <c r="NZ50" s="111">
        <f t="shared" si="130"/>
        <v>0</v>
      </c>
      <c r="OA50" s="111">
        <f t="shared" si="131"/>
        <v>0</v>
      </c>
      <c r="OB50" s="111">
        <f t="shared" si="132"/>
        <v>0</v>
      </c>
      <c r="OC50" s="111">
        <f t="shared" si="133"/>
        <v>0</v>
      </c>
      <c r="OD50" s="111">
        <f t="shared" si="134"/>
        <v>0</v>
      </c>
      <c r="OE50" s="111">
        <f t="shared" si="135"/>
        <v>0</v>
      </c>
      <c r="OF50" s="111">
        <f t="shared" si="136"/>
        <v>0</v>
      </c>
      <c r="OG50" s="111">
        <f t="shared" si="137"/>
        <v>0</v>
      </c>
      <c r="OH50" s="111">
        <f t="shared" si="138"/>
        <v>0</v>
      </c>
      <c r="OI50" s="111">
        <f t="shared" si="139"/>
        <v>0</v>
      </c>
      <c r="OJ50" s="111">
        <f t="shared" si="140"/>
        <v>0</v>
      </c>
      <c r="OK50" s="111">
        <f t="shared" si="141"/>
        <v>0</v>
      </c>
      <c r="OL50" s="111">
        <f t="shared" si="142"/>
        <v>0</v>
      </c>
      <c r="OM50" s="111">
        <f t="shared" si="143"/>
        <v>0</v>
      </c>
      <c r="ON50" s="111">
        <f t="shared" si="144"/>
        <v>0</v>
      </c>
      <c r="OO50" s="111">
        <f t="shared" si="145"/>
        <v>0</v>
      </c>
      <c r="OP50" s="111">
        <f t="shared" si="146"/>
        <v>0</v>
      </c>
      <c r="OQ50" s="111">
        <f t="shared" si="147"/>
        <v>0</v>
      </c>
      <c r="OR50" s="111">
        <f t="shared" si="148"/>
        <v>0</v>
      </c>
      <c r="OS50" s="111">
        <f t="shared" si="149"/>
        <v>0</v>
      </c>
      <c r="OT50" s="111">
        <f t="shared" si="150"/>
        <v>0</v>
      </c>
      <c r="OU50" s="111">
        <f t="shared" si="151"/>
        <v>0</v>
      </c>
      <c r="OV50" s="111">
        <f t="shared" si="152"/>
        <v>0</v>
      </c>
      <c r="OW50" s="111">
        <f t="shared" si="153"/>
        <v>0</v>
      </c>
      <c r="OX50" s="111">
        <f t="shared" si="154"/>
        <v>0</v>
      </c>
      <c r="OY50" s="111"/>
      <c r="PA50" s="51">
        <f t="shared" si="303"/>
        <v>0</v>
      </c>
      <c r="PB50" s="51">
        <f t="shared" si="155"/>
        <v>0</v>
      </c>
      <c r="PC50" s="51">
        <f t="shared" si="156"/>
        <v>0</v>
      </c>
      <c r="PD50" s="51">
        <f t="shared" si="157"/>
        <v>0</v>
      </c>
      <c r="PE50" s="51">
        <f t="shared" si="158"/>
        <v>0</v>
      </c>
      <c r="PF50" s="51">
        <f t="shared" si="159"/>
        <v>0</v>
      </c>
      <c r="PG50" s="51">
        <f t="shared" si="160"/>
        <v>0</v>
      </c>
      <c r="PH50" s="51">
        <f t="shared" si="161"/>
        <v>0</v>
      </c>
      <c r="PI50" s="51">
        <f t="shared" si="162"/>
        <v>0</v>
      </c>
      <c r="PJ50" s="51">
        <f t="shared" si="163"/>
        <v>0</v>
      </c>
      <c r="PK50" s="51">
        <f t="shared" si="164"/>
        <v>0</v>
      </c>
      <c r="PL50" s="51">
        <f t="shared" si="165"/>
        <v>0</v>
      </c>
      <c r="PM50" s="51">
        <f t="shared" si="166"/>
        <v>0</v>
      </c>
      <c r="PN50" s="51">
        <f t="shared" si="167"/>
        <v>0</v>
      </c>
      <c r="PO50" s="51">
        <f t="shared" si="168"/>
        <v>0</v>
      </c>
      <c r="PP50" s="51">
        <f t="shared" si="169"/>
        <v>0</v>
      </c>
      <c r="PQ50" s="51">
        <f t="shared" si="170"/>
        <v>0</v>
      </c>
      <c r="PR50" s="51">
        <f t="shared" si="171"/>
        <v>0</v>
      </c>
      <c r="PS50" s="51">
        <f t="shared" si="172"/>
        <v>0</v>
      </c>
      <c r="PT50" s="51">
        <f t="shared" si="173"/>
        <v>0</v>
      </c>
      <c r="PU50" s="51">
        <f t="shared" si="174"/>
        <v>0</v>
      </c>
      <c r="PV50" s="51">
        <f t="shared" si="175"/>
        <v>0</v>
      </c>
      <c r="PW50" s="51">
        <f t="shared" si="176"/>
        <v>0</v>
      </c>
      <c r="PX50" s="51">
        <f t="shared" si="177"/>
        <v>0</v>
      </c>
      <c r="PY50" s="51">
        <f t="shared" si="178"/>
        <v>0</v>
      </c>
      <c r="PZ50" s="51">
        <f t="shared" si="179"/>
        <v>0</v>
      </c>
      <c r="QA50" s="51">
        <f t="shared" si="180"/>
        <v>0</v>
      </c>
      <c r="QB50" s="51">
        <f t="shared" si="181"/>
        <v>0</v>
      </c>
      <c r="QC50" s="51">
        <f t="shared" si="182"/>
        <v>0</v>
      </c>
      <c r="QD50" s="51">
        <f t="shared" si="183"/>
        <v>0</v>
      </c>
      <c r="QE50" s="51">
        <f t="shared" si="184"/>
        <v>0</v>
      </c>
      <c r="QF50" s="51">
        <f t="shared" si="185"/>
        <v>0</v>
      </c>
      <c r="QG50" s="51">
        <f t="shared" si="186"/>
        <v>0</v>
      </c>
      <c r="QH50" s="51">
        <f t="shared" si="187"/>
        <v>0</v>
      </c>
      <c r="QI50" s="51">
        <f t="shared" si="188"/>
        <v>0</v>
      </c>
      <c r="QJ50" s="51">
        <f t="shared" si="189"/>
        <v>0</v>
      </c>
      <c r="QK50" s="51">
        <f t="shared" si="190"/>
        <v>0</v>
      </c>
      <c r="QL50" s="51">
        <f t="shared" si="191"/>
        <v>0</v>
      </c>
      <c r="QM50" s="51">
        <f t="shared" si="192"/>
        <v>0</v>
      </c>
      <c r="QN50" s="51">
        <f t="shared" si="193"/>
        <v>0</v>
      </c>
      <c r="QO50" s="51">
        <f t="shared" si="194"/>
        <v>0</v>
      </c>
      <c r="QP50" s="51">
        <f t="shared" si="195"/>
        <v>0</v>
      </c>
      <c r="QQ50" s="51">
        <f t="shared" si="196"/>
        <v>0</v>
      </c>
      <c r="QR50" s="51">
        <f t="shared" si="197"/>
        <v>0</v>
      </c>
      <c r="QS50" s="51">
        <f t="shared" si="198"/>
        <v>0</v>
      </c>
      <c r="QT50" s="51">
        <f t="shared" si="199"/>
        <v>0</v>
      </c>
      <c r="QU50" s="51">
        <f t="shared" si="200"/>
        <v>0</v>
      </c>
      <c r="QV50" s="51">
        <f t="shared" si="201"/>
        <v>0</v>
      </c>
      <c r="QW50" s="51">
        <f t="shared" si="202"/>
        <v>0</v>
      </c>
      <c r="QX50" s="51">
        <f t="shared" si="203"/>
        <v>0</v>
      </c>
      <c r="QY50" s="51">
        <f t="shared" si="204"/>
        <v>0</v>
      </c>
      <c r="QZ50" s="51">
        <f t="shared" si="205"/>
        <v>0</v>
      </c>
      <c r="RA50" s="51">
        <f t="shared" si="206"/>
        <v>0</v>
      </c>
      <c r="RB50" s="51">
        <f t="shared" si="207"/>
        <v>0</v>
      </c>
      <c r="RC50" s="51">
        <f t="shared" si="208"/>
        <v>0</v>
      </c>
      <c r="RD50" s="51">
        <f t="shared" si="209"/>
        <v>0</v>
      </c>
      <c r="RE50" s="51">
        <f t="shared" si="210"/>
        <v>0</v>
      </c>
      <c r="RF50" s="51">
        <f t="shared" si="211"/>
        <v>0</v>
      </c>
      <c r="RG50" s="51">
        <f t="shared" si="212"/>
        <v>0</v>
      </c>
      <c r="RH50" s="51">
        <f t="shared" si="213"/>
        <v>0</v>
      </c>
      <c r="RI50" s="51">
        <f t="shared" si="214"/>
        <v>0</v>
      </c>
      <c r="RJ50" s="51">
        <f t="shared" si="215"/>
        <v>0</v>
      </c>
      <c r="RK50" s="51">
        <f t="shared" si="216"/>
        <v>0</v>
      </c>
      <c r="RL50" s="51">
        <f t="shared" si="217"/>
        <v>0</v>
      </c>
      <c r="RM50" s="51">
        <f t="shared" si="218"/>
        <v>0</v>
      </c>
      <c r="RN50" s="51">
        <f t="shared" si="219"/>
        <v>0</v>
      </c>
      <c r="RO50" s="51">
        <f t="shared" si="220"/>
        <v>0</v>
      </c>
      <c r="RP50" s="51">
        <f t="shared" si="221"/>
        <v>0</v>
      </c>
      <c r="RQ50" s="51">
        <f t="shared" si="222"/>
        <v>0</v>
      </c>
      <c r="RR50" s="51">
        <f t="shared" si="223"/>
        <v>0</v>
      </c>
      <c r="RS50" s="51">
        <f t="shared" si="224"/>
        <v>0</v>
      </c>
      <c r="RT50" s="51">
        <f t="shared" si="225"/>
        <v>0</v>
      </c>
      <c r="RU50" s="51"/>
      <c r="RV50" s="51">
        <f t="shared" si="385"/>
        <v>0</v>
      </c>
      <c r="RW50" s="51">
        <f t="shared" si="385"/>
        <v>0</v>
      </c>
      <c r="RX50" s="51">
        <f t="shared" si="385"/>
        <v>0</v>
      </c>
      <c r="RY50" s="51">
        <f t="shared" si="385"/>
        <v>0</v>
      </c>
      <c r="RZ50" s="51">
        <f t="shared" si="385"/>
        <v>0</v>
      </c>
      <c r="SA50" s="51">
        <f t="shared" si="385"/>
        <v>0</v>
      </c>
    </row>
    <row r="51" spans="1:495" x14ac:dyDescent="0.3">
      <c r="A51" s="1">
        <v>400180</v>
      </c>
      <c r="B51" s="1" t="s">
        <v>285</v>
      </c>
      <c r="C51" s="1" t="s">
        <v>138</v>
      </c>
      <c r="D51" s="44">
        <v>0</v>
      </c>
      <c r="E51" s="1" t="s">
        <v>318</v>
      </c>
      <c r="F51" s="107">
        <f>VLOOKUP(A51,Auxiliar_OPEX_CustosUnit!$A$4:$E$129,COLUMN(Auxiliar_OPEX_CustosUnit!$E$3),0)</f>
        <v>3</v>
      </c>
      <c r="G51" s="107">
        <f>INDEX(Auxiliar_OPEX_Drivers!$B$76:$I$84,MATCH($E51,Auxiliar_OPEX_Drivers!$B$76:$B$84,0),MATCH(YEAR(G$2),Auxiliar_OPEX_Drivers!$B$76:$I$76,0))*$F51</f>
        <v>3</v>
      </c>
      <c r="H51" s="107">
        <f>INDEX(Auxiliar_OPEX_Drivers!$B$76:$I$84,MATCH($E51,Auxiliar_OPEX_Drivers!$B$76:$B$84,0),MATCH(YEAR(H$2),Auxiliar_OPEX_Drivers!$B$76:$I$76,0))*$F51</f>
        <v>3</v>
      </c>
      <c r="I51" s="107">
        <f>INDEX(Auxiliar_OPEX_Drivers!$B$76:$I$84,MATCH($E51,Auxiliar_OPEX_Drivers!$B$76:$B$84,0),MATCH(YEAR(I$2),Auxiliar_OPEX_Drivers!$B$76:$I$76,0))*$F51</f>
        <v>3</v>
      </c>
      <c r="J51" s="107">
        <f>INDEX(Auxiliar_OPEX_Drivers!$B$76:$I$84,MATCH($E51,Auxiliar_OPEX_Drivers!$B$76:$B$84,0),MATCH(YEAR(J$2),Auxiliar_OPEX_Drivers!$B$76:$I$76,0))*$F51</f>
        <v>3</v>
      </c>
      <c r="K51" s="107">
        <f>INDEX(Auxiliar_OPEX_Drivers!$B$76:$I$84,MATCH($E51,Auxiliar_OPEX_Drivers!$B$76:$B$84,0),MATCH(YEAR(K$2),Auxiliar_OPEX_Drivers!$B$76:$I$76,0))*$F51</f>
        <v>3</v>
      </c>
      <c r="L51" s="107">
        <f>INDEX(Auxiliar_OPEX_Drivers!$B$76:$I$84,MATCH($E51,Auxiliar_OPEX_Drivers!$B$76:$B$84,0),MATCH(YEAR(L$2),Auxiliar_OPEX_Drivers!$B$76:$I$76,0))*$F51</f>
        <v>3</v>
      </c>
      <c r="M51" s="107">
        <f>INDEX(Auxiliar_OPEX_Drivers!$B$76:$I$84,MATCH($E51,Auxiliar_OPEX_Drivers!$B$76:$B$84,0),MATCH(YEAR(M$2),Auxiliar_OPEX_Drivers!$B$76:$I$76,0))*$F51</f>
        <v>3</v>
      </c>
      <c r="N51" s="107">
        <f>INDEX(Auxiliar_OPEX_Drivers!$B$76:$I$84,MATCH($E51,Auxiliar_OPEX_Drivers!$B$76:$B$84,0),MATCH(YEAR(N$2),Auxiliar_OPEX_Drivers!$B$76:$I$76,0))*$F51</f>
        <v>2.986570850336995</v>
      </c>
      <c r="O51" s="107">
        <f>INDEX(Auxiliar_OPEX_Drivers!$B$76:$I$84,MATCH($E51,Auxiliar_OPEX_Drivers!$B$76:$B$84,0),MATCH(YEAR(O$2),Auxiliar_OPEX_Drivers!$B$76:$I$76,0))*$F51</f>
        <v>2.986570850336995</v>
      </c>
      <c r="P51" s="107">
        <f>INDEX(Auxiliar_OPEX_Drivers!$B$76:$I$84,MATCH($E51,Auxiliar_OPEX_Drivers!$B$76:$B$84,0),MATCH(YEAR(P$2),Auxiliar_OPEX_Drivers!$B$76:$I$76,0))*$F51</f>
        <v>2.986570850336995</v>
      </c>
      <c r="Q51" s="107">
        <f>INDEX(Auxiliar_OPEX_Drivers!$B$76:$I$84,MATCH($E51,Auxiliar_OPEX_Drivers!$B$76:$B$84,0),MATCH(YEAR(Q$2),Auxiliar_OPEX_Drivers!$B$76:$I$76,0))*$F51</f>
        <v>2.986570850336995</v>
      </c>
      <c r="R51" s="107">
        <f>INDEX(Auxiliar_OPEX_Drivers!$B$76:$I$84,MATCH($E51,Auxiliar_OPEX_Drivers!$B$76:$B$84,0),MATCH(YEAR(R$2),Auxiliar_OPEX_Drivers!$B$76:$I$76,0))*$F51</f>
        <v>2.986570850336995</v>
      </c>
      <c r="S51" s="107">
        <f>INDEX(Auxiliar_OPEX_Drivers!$B$76:$I$84,MATCH($E51,Auxiliar_OPEX_Drivers!$B$76:$B$84,0),MATCH(YEAR(S$2),Auxiliar_OPEX_Drivers!$B$76:$I$76,0))*$F51</f>
        <v>2.986570850336995</v>
      </c>
      <c r="T51" s="107">
        <f>INDEX(Auxiliar_OPEX_Drivers!$B$76:$I$84,MATCH($E51,Auxiliar_OPEX_Drivers!$B$76:$B$84,0),MATCH(YEAR(T$2),Auxiliar_OPEX_Drivers!$B$76:$I$76,0))*$F51</f>
        <v>2.986570850336995</v>
      </c>
      <c r="U51" s="107">
        <f>INDEX(Auxiliar_OPEX_Drivers!$B$76:$I$84,MATCH($E51,Auxiliar_OPEX_Drivers!$B$76:$B$84,0),MATCH(YEAR(U$2),Auxiliar_OPEX_Drivers!$B$76:$I$76,0))*$F51</f>
        <v>2.986570850336995</v>
      </c>
      <c r="V51" s="107">
        <f>INDEX(Auxiliar_OPEX_Drivers!$B$76:$I$84,MATCH($E51,Auxiliar_OPEX_Drivers!$B$76:$B$84,0),MATCH(YEAR(V$2),Auxiliar_OPEX_Drivers!$B$76:$I$76,0))*$F51</f>
        <v>2.986570850336995</v>
      </c>
      <c r="W51" s="107">
        <f>INDEX(Auxiliar_OPEX_Drivers!$B$76:$I$84,MATCH($E51,Auxiliar_OPEX_Drivers!$B$76:$B$84,0),MATCH(YEAR(W$2),Auxiliar_OPEX_Drivers!$B$76:$I$76,0))*$F51</f>
        <v>2.986570850336995</v>
      </c>
      <c r="X51" s="107">
        <f>INDEX(Auxiliar_OPEX_Drivers!$B$76:$I$84,MATCH($E51,Auxiliar_OPEX_Drivers!$B$76:$B$84,0),MATCH(YEAR(X$2),Auxiliar_OPEX_Drivers!$B$76:$I$76,0))*$F51</f>
        <v>2.986570850336995</v>
      </c>
      <c r="Y51" s="107">
        <f>INDEX(Auxiliar_OPEX_Drivers!$B$76:$I$84,MATCH($E51,Auxiliar_OPEX_Drivers!$B$76:$B$84,0),MATCH(YEAR(Y$2),Auxiliar_OPEX_Drivers!$B$76:$I$76,0))*$F51</f>
        <v>2.986570850336995</v>
      </c>
      <c r="Z51" s="107">
        <f>INDEX(Auxiliar_OPEX_Drivers!$B$76:$I$84,MATCH($E51,Auxiliar_OPEX_Drivers!$B$76:$B$84,0),MATCH(YEAR(Z$2),Auxiliar_OPEX_Drivers!$B$76:$I$76,0))*$F51</f>
        <v>3.4203965212092085</v>
      </c>
      <c r="AA51" s="107">
        <f>INDEX(Auxiliar_OPEX_Drivers!$B$76:$I$84,MATCH($E51,Auxiliar_OPEX_Drivers!$B$76:$B$84,0),MATCH(YEAR(AA$2),Auxiliar_OPEX_Drivers!$B$76:$I$76,0))*$F51</f>
        <v>3.4203965212092085</v>
      </c>
      <c r="AB51" s="107">
        <f>INDEX(Auxiliar_OPEX_Drivers!$B$76:$I$84,MATCH($E51,Auxiliar_OPEX_Drivers!$B$76:$B$84,0),MATCH(YEAR(AB$2),Auxiliar_OPEX_Drivers!$B$76:$I$76,0))*$F51</f>
        <v>3.4203965212092085</v>
      </c>
      <c r="AC51" s="107">
        <f>INDEX(Auxiliar_OPEX_Drivers!$B$76:$I$84,MATCH($E51,Auxiliar_OPEX_Drivers!$B$76:$B$84,0),MATCH(YEAR(AC$2),Auxiliar_OPEX_Drivers!$B$76:$I$76,0))*$F51</f>
        <v>3.4203965212092085</v>
      </c>
      <c r="AD51" s="107">
        <f>INDEX(Auxiliar_OPEX_Drivers!$B$76:$I$84,MATCH($E51,Auxiliar_OPEX_Drivers!$B$76:$B$84,0),MATCH(YEAR(AD$2),Auxiliar_OPEX_Drivers!$B$76:$I$76,0))*$F51</f>
        <v>3.4203965212092085</v>
      </c>
      <c r="AE51" s="107">
        <f>INDEX(Auxiliar_OPEX_Drivers!$B$76:$I$84,MATCH($E51,Auxiliar_OPEX_Drivers!$B$76:$B$84,0),MATCH(YEAR(AE$2),Auxiliar_OPEX_Drivers!$B$76:$I$76,0))*$F51</f>
        <v>3.4203965212092085</v>
      </c>
      <c r="AF51" s="107">
        <f>INDEX(Auxiliar_OPEX_Drivers!$B$76:$I$84,MATCH($E51,Auxiliar_OPEX_Drivers!$B$76:$B$84,0),MATCH(YEAR(AF$2),Auxiliar_OPEX_Drivers!$B$76:$I$76,0))*$F51</f>
        <v>3.4203965212092085</v>
      </c>
      <c r="AG51" s="107">
        <f>INDEX(Auxiliar_OPEX_Drivers!$B$76:$I$84,MATCH($E51,Auxiliar_OPEX_Drivers!$B$76:$B$84,0),MATCH(YEAR(AG$2),Auxiliar_OPEX_Drivers!$B$76:$I$76,0))*$F51</f>
        <v>3.4203965212092085</v>
      </c>
      <c r="AH51" s="107">
        <f>INDEX(Auxiliar_OPEX_Drivers!$B$76:$I$84,MATCH($E51,Auxiliar_OPEX_Drivers!$B$76:$B$84,0),MATCH(YEAR(AH$2),Auxiliar_OPEX_Drivers!$B$76:$I$76,0))*$F51</f>
        <v>3.4203965212092085</v>
      </c>
      <c r="AI51" s="107">
        <f>INDEX(Auxiliar_OPEX_Drivers!$B$76:$I$84,MATCH($E51,Auxiliar_OPEX_Drivers!$B$76:$B$84,0),MATCH(YEAR(AI$2),Auxiliar_OPEX_Drivers!$B$76:$I$76,0))*$F51</f>
        <v>3.4203965212092085</v>
      </c>
      <c r="AJ51" s="107">
        <f>INDEX(Auxiliar_OPEX_Drivers!$B$76:$I$84,MATCH($E51,Auxiliar_OPEX_Drivers!$B$76:$B$84,0),MATCH(YEAR(AJ$2),Auxiliar_OPEX_Drivers!$B$76:$I$76,0))*$F51</f>
        <v>3.4203965212092085</v>
      </c>
      <c r="AK51" s="107">
        <f>INDEX(Auxiliar_OPEX_Drivers!$B$76:$I$84,MATCH($E51,Auxiliar_OPEX_Drivers!$B$76:$B$84,0),MATCH(YEAR(AK$2),Auxiliar_OPEX_Drivers!$B$76:$I$76,0))*$F51</f>
        <v>3.4203965212092085</v>
      </c>
      <c r="AL51" s="107">
        <f>INDEX(Auxiliar_OPEX_Drivers!$B$76:$I$84,MATCH($E51,Auxiliar_OPEX_Drivers!$B$76:$B$84,0),MATCH(YEAR(AL$2),Auxiliar_OPEX_Drivers!$B$76:$I$76,0))*$F51</f>
        <v>3.4906717496764443</v>
      </c>
      <c r="AM51" s="107">
        <f>INDEX(Auxiliar_OPEX_Drivers!$B$76:$I$84,MATCH($E51,Auxiliar_OPEX_Drivers!$B$76:$B$84,0),MATCH(YEAR(AM$2),Auxiliar_OPEX_Drivers!$B$76:$I$76,0))*$F51</f>
        <v>3.4906717496764443</v>
      </c>
      <c r="AN51" s="107">
        <f>INDEX(Auxiliar_OPEX_Drivers!$B$76:$I$84,MATCH($E51,Auxiliar_OPEX_Drivers!$B$76:$B$84,0),MATCH(YEAR(AN$2),Auxiliar_OPEX_Drivers!$B$76:$I$76,0))*$F51</f>
        <v>3.4906717496764443</v>
      </c>
      <c r="AO51" s="107">
        <f>INDEX(Auxiliar_OPEX_Drivers!$B$76:$I$84,MATCH($E51,Auxiliar_OPEX_Drivers!$B$76:$B$84,0),MATCH(YEAR(AO$2),Auxiliar_OPEX_Drivers!$B$76:$I$76,0))*$F51</f>
        <v>3.4906717496764443</v>
      </c>
      <c r="AP51" s="107">
        <f>INDEX(Auxiliar_OPEX_Drivers!$B$76:$I$84,MATCH($E51,Auxiliar_OPEX_Drivers!$B$76:$B$84,0),MATCH(YEAR(AP$2),Auxiliar_OPEX_Drivers!$B$76:$I$76,0))*$F51</f>
        <v>3.4906717496764443</v>
      </c>
      <c r="AQ51" s="107">
        <f>INDEX(Auxiliar_OPEX_Drivers!$B$76:$I$84,MATCH($E51,Auxiliar_OPEX_Drivers!$B$76:$B$84,0),MATCH(YEAR(AQ$2),Auxiliar_OPEX_Drivers!$B$76:$I$76,0))*$F51</f>
        <v>3.4906717496764443</v>
      </c>
      <c r="AR51" s="107">
        <f>INDEX(Auxiliar_OPEX_Drivers!$B$76:$I$84,MATCH($E51,Auxiliar_OPEX_Drivers!$B$76:$B$84,0),MATCH(YEAR(AR$2),Auxiliar_OPEX_Drivers!$B$76:$I$76,0))*$F51</f>
        <v>3.4906717496764443</v>
      </c>
      <c r="AS51" s="107">
        <f>INDEX(Auxiliar_OPEX_Drivers!$B$76:$I$84,MATCH($E51,Auxiliar_OPEX_Drivers!$B$76:$B$84,0),MATCH(YEAR(AS$2),Auxiliar_OPEX_Drivers!$B$76:$I$76,0))*$F51</f>
        <v>3.4906717496764443</v>
      </c>
      <c r="AT51" s="107">
        <f>INDEX(Auxiliar_OPEX_Drivers!$B$76:$I$84,MATCH($E51,Auxiliar_OPEX_Drivers!$B$76:$B$84,0),MATCH(YEAR(AT$2),Auxiliar_OPEX_Drivers!$B$76:$I$76,0))*$F51</f>
        <v>3.4906717496764443</v>
      </c>
      <c r="AU51" s="107">
        <f>INDEX(Auxiliar_OPEX_Drivers!$B$76:$I$84,MATCH($E51,Auxiliar_OPEX_Drivers!$B$76:$B$84,0),MATCH(YEAR(AU$2),Auxiliar_OPEX_Drivers!$B$76:$I$76,0))*$F51</f>
        <v>3.4906717496764443</v>
      </c>
      <c r="AV51" s="107">
        <f>INDEX(Auxiliar_OPEX_Drivers!$B$76:$I$84,MATCH($E51,Auxiliar_OPEX_Drivers!$B$76:$B$84,0),MATCH(YEAR(AV$2),Auxiliar_OPEX_Drivers!$B$76:$I$76,0))*$F51</f>
        <v>3.4906717496764443</v>
      </c>
      <c r="AW51" s="107">
        <f>INDEX(Auxiliar_OPEX_Drivers!$B$76:$I$84,MATCH($E51,Auxiliar_OPEX_Drivers!$B$76:$B$84,0),MATCH(YEAR(AW$2),Auxiliar_OPEX_Drivers!$B$76:$I$76,0))*$F51</f>
        <v>3.4906717496764443</v>
      </c>
      <c r="AX51" s="107">
        <f>INDEX(Auxiliar_OPEX_Drivers!$B$76:$I$84,MATCH($E51,Auxiliar_OPEX_Drivers!$B$76:$B$84,0),MATCH(YEAR(AX$2),Auxiliar_OPEX_Drivers!$B$76:$I$76,0))*$F51</f>
        <v>3.5316334006524341</v>
      </c>
      <c r="AY51" s="107">
        <f>INDEX(Auxiliar_OPEX_Drivers!$B$76:$I$84,MATCH($E51,Auxiliar_OPEX_Drivers!$B$76:$B$84,0),MATCH(YEAR(AY$2),Auxiliar_OPEX_Drivers!$B$76:$I$76,0))*$F51</f>
        <v>3.5316334006524341</v>
      </c>
      <c r="AZ51" s="107">
        <f>INDEX(Auxiliar_OPEX_Drivers!$B$76:$I$84,MATCH($E51,Auxiliar_OPEX_Drivers!$B$76:$B$84,0),MATCH(YEAR(AZ$2),Auxiliar_OPEX_Drivers!$B$76:$I$76,0))*$F51</f>
        <v>3.5316334006524341</v>
      </c>
      <c r="BA51" s="107">
        <f>INDEX(Auxiliar_OPEX_Drivers!$B$76:$I$84,MATCH($E51,Auxiliar_OPEX_Drivers!$B$76:$B$84,0),MATCH(YEAR(BA$2),Auxiliar_OPEX_Drivers!$B$76:$I$76,0))*$F51</f>
        <v>3.5316334006524341</v>
      </c>
      <c r="BB51" s="107">
        <f>INDEX(Auxiliar_OPEX_Drivers!$B$76:$I$84,MATCH($E51,Auxiliar_OPEX_Drivers!$B$76:$B$84,0),MATCH(YEAR(BB$2),Auxiliar_OPEX_Drivers!$B$76:$I$76,0))*$F51</f>
        <v>3.5316334006524341</v>
      </c>
      <c r="BC51" s="107">
        <f>INDEX(Auxiliar_OPEX_Drivers!$B$76:$I$84,MATCH($E51,Auxiliar_OPEX_Drivers!$B$76:$B$84,0),MATCH(YEAR(BC$2),Auxiliar_OPEX_Drivers!$B$76:$I$76,0))*$F51</f>
        <v>3.5316334006524341</v>
      </c>
      <c r="BD51" s="107">
        <f>INDEX(Auxiliar_OPEX_Drivers!$B$76:$I$84,MATCH($E51,Auxiliar_OPEX_Drivers!$B$76:$B$84,0),MATCH(YEAR(BD$2),Auxiliar_OPEX_Drivers!$B$76:$I$76,0))*$F51</f>
        <v>3.5316334006524341</v>
      </c>
      <c r="BE51" s="107">
        <f>INDEX(Auxiliar_OPEX_Drivers!$B$76:$I$84,MATCH($E51,Auxiliar_OPEX_Drivers!$B$76:$B$84,0),MATCH(YEAR(BE$2),Auxiliar_OPEX_Drivers!$B$76:$I$76,0))*$F51</f>
        <v>3.5316334006524341</v>
      </c>
      <c r="BF51" s="107">
        <f>INDEX(Auxiliar_OPEX_Drivers!$B$76:$I$84,MATCH($E51,Auxiliar_OPEX_Drivers!$B$76:$B$84,0),MATCH(YEAR(BF$2),Auxiliar_OPEX_Drivers!$B$76:$I$76,0))*$F51</f>
        <v>3.5316334006524341</v>
      </c>
      <c r="BG51" s="107">
        <f>INDEX(Auxiliar_OPEX_Drivers!$B$76:$I$84,MATCH($E51,Auxiliar_OPEX_Drivers!$B$76:$B$84,0),MATCH(YEAR(BG$2),Auxiliar_OPEX_Drivers!$B$76:$I$76,0))*$F51</f>
        <v>3.5316334006524341</v>
      </c>
      <c r="BH51" s="107">
        <f>INDEX(Auxiliar_OPEX_Drivers!$B$76:$I$84,MATCH($E51,Auxiliar_OPEX_Drivers!$B$76:$B$84,0),MATCH(YEAR(BH$2),Auxiliar_OPEX_Drivers!$B$76:$I$76,0))*$F51</f>
        <v>3.5316334006524341</v>
      </c>
      <c r="BI51" s="107">
        <f>INDEX(Auxiliar_OPEX_Drivers!$B$76:$I$84,MATCH($E51,Auxiliar_OPEX_Drivers!$B$76:$B$84,0),MATCH(YEAR(BI$2),Auxiliar_OPEX_Drivers!$B$76:$I$76,0))*$F51</f>
        <v>3.5316334006524341</v>
      </c>
      <c r="BJ51" s="107">
        <f>INDEX(Auxiliar_OPEX_Drivers!$B$76:$I$84,MATCH($E51,Auxiliar_OPEX_Drivers!$B$76:$B$84,0),MATCH(YEAR(BJ$2),Auxiliar_OPEX_Drivers!$B$76:$I$76,0))*$F51</f>
        <v>3.322219019777779</v>
      </c>
      <c r="BK51" s="107">
        <f>INDEX(Auxiliar_OPEX_Drivers!$B$76:$I$84,MATCH($E51,Auxiliar_OPEX_Drivers!$B$76:$B$84,0),MATCH(YEAR(BK$2),Auxiliar_OPEX_Drivers!$B$76:$I$76,0))*$F51</f>
        <v>3.322219019777779</v>
      </c>
      <c r="BL51" s="107">
        <f>INDEX(Auxiliar_OPEX_Drivers!$B$76:$I$84,MATCH($E51,Auxiliar_OPEX_Drivers!$B$76:$B$84,0),MATCH(YEAR(BL$2),Auxiliar_OPEX_Drivers!$B$76:$I$76,0))*$F51</f>
        <v>3.322219019777779</v>
      </c>
      <c r="BM51" s="107">
        <f>INDEX(Auxiliar_OPEX_Drivers!$B$76:$I$84,MATCH($E51,Auxiliar_OPEX_Drivers!$B$76:$B$84,0),MATCH(YEAR(BM$2),Auxiliar_OPEX_Drivers!$B$76:$I$76,0))*$F51</f>
        <v>3.322219019777779</v>
      </c>
      <c r="BN51" s="107">
        <f>INDEX(Auxiliar_OPEX_Drivers!$B$76:$I$84,MATCH($E51,Auxiliar_OPEX_Drivers!$B$76:$B$84,0),MATCH(YEAR(BN$2),Auxiliar_OPEX_Drivers!$B$76:$I$76,0))*$F51</f>
        <v>3.322219019777779</v>
      </c>
      <c r="BO51" s="107">
        <f>INDEX(Auxiliar_OPEX_Drivers!$B$76:$I$84,MATCH($E51,Auxiliar_OPEX_Drivers!$B$76:$B$84,0),MATCH(YEAR(BO$2),Auxiliar_OPEX_Drivers!$B$76:$I$76,0))*$F51</f>
        <v>3.322219019777779</v>
      </c>
      <c r="BP51" s="107">
        <f>INDEX(Auxiliar_OPEX_Drivers!$B$76:$I$84,MATCH($E51,Auxiliar_OPEX_Drivers!$B$76:$B$84,0),MATCH(YEAR(BP$2),Auxiliar_OPEX_Drivers!$B$76:$I$76,0))*$F51</f>
        <v>3.322219019777779</v>
      </c>
      <c r="BQ51" s="107">
        <f>INDEX(Auxiliar_OPEX_Drivers!$B$76:$I$84,MATCH($E51,Auxiliar_OPEX_Drivers!$B$76:$B$84,0),MATCH(YEAR(BQ$2),Auxiliar_OPEX_Drivers!$B$76:$I$76,0))*$F51</f>
        <v>3.322219019777779</v>
      </c>
      <c r="BR51" s="107">
        <f>INDEX(Auxiliar_OPEX_Drivers!$B$76:$I$84,MATCH($E51,Auxiliar_OPEX_Drivers!$B$76:$B$84,0),MATCH(YEAR(BR$2),Auxiliar_OPEX_Drivers!$B$76:$I$76,0))*$F51</f>
        <v>3.322219019777779</v>
      </c>
      <c r="BS51" s="107">
        <f>INDEX(Auxiliar_OPEX_Drivers!$B$76:$I$84,MATCH($E51,Auxiliar_OPEX_Drivers!$B$76:$B$84,0),MATCH(YEAR(BS$2),Auxiliar_OPEX_Drivers!$B$76:$I$76,0))*$F51</f>
        <v>3.322219019777779</v>
      </c>
      <c r="BT51" s="107">
        <f>INDEX(Auxiliar_OPEX_Drivers!$B$76:$I$84,MATCH($E51,Auxiliar_OPEX_Drivers!$B$76:$B$84,0),MATCH(YEAR(BT$2),Auxiliar_OPEX_Drivers!$B$76:$I$76,0))*$F51</f>
        <v>3.322219019777779</v>
      </c>
      <c r="BU51" s="107">
        <f>INDEX(Auxiliar_OPEX_Drivers!$B$76:$I$84,MATCH($E51,Auxiliar_OPEX_Drivers!$B$76:$B$84,0),MATCH(YEAR(BU$2),Auxiliar_OPEX_Drivers!$B$76:$I$76,0))*$F51</f>
        <v>3.322219019777779</v>
      </c>
      <c r="BV51" s="107">
        <f>INDEX(Auxiliar_OPEX_Drivers!$B$76:$I$84,MATCH($E51,Auxiliar_OPEX_Drivers!$B$76:$B$84,0),MATCH(YEAR(BV$2),Auxiliar_OPEX_Drivers!$B$76:$I$76,0))*$F51</f>
        <v>3.4122042011925995</v>
      </c>
      <c r="BW51" s="107">
        <f>INDEX(Auxiliar_OPEX_Drivers!$B$76:$I$84,MATCH($E51,Auxiliar_OPEX_Drivers!$B$76:$B$84,0),MATCH(YEAR(BW$2),Auxiliar_OPEX_Drivers!$B$76:$I$76,0))*$F51</f>
        <v>3.4122042011925995</v>
      </c>
      <c r="BX51" s="107">
        <f>INDEX(Auxiliar_OPEX_Drivers!$B$76:$I$84,MATCH($E51,Auxiliar_OPEX_Drivers!$B$76:$B$84,0),MATCH(YEAR(BX$2),Auxiliar_OPEX_Drivers!$B$76:$I$76,0))*$F51</f>
        <v>3.4122042011925995</v>
      </c>
      <c r="BY51" s="107">
        <f>INDEX(Auxiliar_OPEX_Drivers!$B$76:$I$84,MATCH($E51,Auxiliar_OPEX_Drivers!$B$76:$B$84,0),MATCH(YEAR(BY$2),Auxiliar_OPEX_Drivers!$B$76:$I$76,0))*$F51</f>
        <v>3.4122042011925995</v>
      </c>
      <c r="BZ51" s="107">
        <f>INDEX(Auxiliar_OPEX_Drivers!$B$76:$I$84,MATCH($E51,Auxiliar_OPEX_Drivers!$B$76:$B$84,0),MATCH(YEAR(BZ$2),Auxiliar_OPEX_Drivers!$B$76:$I$76,0))*$F51</f>
        <v>3.4122042011925995</v>
      </c>
      <c r="CA51" s="107">
        <f>INDEX(Auxiliar_OPEX_Drivers!$B$76:$I$84,MATCH($E51,Auxiliar_OPEX_Drivers!$B$76:$B$84,0),MATCH(YEAR(CA$2),Auxiliar_OPEX_Drivers!$B$76:$I$76,0))*$F51</f>
        <v>3.4122042011925995</v>
      </c>
      <c r="CB51" s="107">
        <f>INDEX(Auxiliar_OPEX_Drivers!$B$76:$I$84,MATCH($E51,Auxiliar_OPEX_Drivers!$B$76:$B$84,0),MATCH(YEAR(CB$2),Auxiliar_OPEX_Drivers!$B$76:$I$76,0))*$F51</f>
        <v>3.4122042011925995</v>
      </c>
      <c r="CC51" s="107">
        <f>INDEX(Auxiliar_OPEX_Drivers!$B$76:$I$84,MATCH($E51,Auxiliar_OPEX_Drivers!$B$76:$B$84,0),MATCH(YEAR(CC$2),Auxiliar_OPEX_Drivers!$B$76:$I$76,0))*$F51</f>
        <v>3.4122042011925995</v>
      </c>
      <c r="CD51" s="107">
        <f>INDEX(Auxiliar_OPEX_Drivers!$B$76:$I$84,MATCH($E51,Auxiliar_OPEX_Drivers!$B$76:$B$84,0),MATCH(YEAR(CD$2),Auxiliar_OPEX_Drivers!$B$76:$I$76,0))*$F51</f>
        <v>3.4122042011925995</v>
      </c>
      <c r="CE51" s="107">
        <f>INDEX(Auxiliar_OPEX_Drivers!$B$76:$I$84,MATCH($E51,Auxiliar_OPEX_Drivers!$B$76:$B$84,0),MATCH(YEAR(CE$2),Auxiliar_OPEX_Drivers!$B$76:$I$76,0))*$F51</f>
        <v>3.4122042011925995</v>
      </c>
      <c r="CF51" s="107">
        <f>INDEX(Auxiliar_OPEX_Drivers!$B$76:$I$84,MATCH($E51,Auxiliar_OPEX_Drivers!$B$76:$B$84,0),MATCH(YEAR(CF$2),Auxiliar_OPEX_Drivers!$B$76:$I$76,0))*$F51</f>
        <v>3.4122042011925995</v>
      </c>
      <c r="CG51" s="107">
        <f>INDEX(Auxiliar_OPEX_Drivers!$B$76:$I$84,MATCH($E51,Auxiliar_OPEX_Drivers!$B$76:$B$84,0),MATCH(YEAR(CG$2),Auxiliar_OPEX_Drivers!$B$76:$I$76,0))*$F51</f>
        <v>3.4122042011925995</v>
      </c>
      <c r="CI51" s="51">
        <f>INDEX(Auxiliar_OPEX_CustosUnit!$A$1:$R$129,MATCH(Auxiliar_OPEX_P!$A51,Auxiliar_OPEX_CustosUnit!$A$1:$A$129,0),MATCH(CI$2,Auxiliar_OPEX_CustosUnit!$A$3:$Q$3,0))*(1-DRE_Auxiliar!$A$5)</f>
        <v>12606.002176703956</v>
      </c>
      <c r="CJ51" s="51">
        <f>INDEX(Auxiliar_OPEX_CustosUnit!$A$1:$R$129,MATCH(Auxiliar_OPEX_P!$A51,Auxiliar_OPEX_CustosUnit!$A$1:$A$129,0),MATCH(CJ$2,Auxiliar_OPEX_CustosUnit!$A$3:$Q$3,0))*(1-DRE_Auxiliar!$A$5)</f>
        <v>12991.578164765624</v>
      </c>
      <c r="CK51" s="51">
        <f>INDEX(Auxiliar_OPEX_CustosUnit!$A$1:$R$129,MATCH(Auxiliar_OPEX_P!$A51,Auxiliar_OPEX_CustosUnit!$A$1:$A$129,0),MATCH(CK$2,Auxiliar_OPEX_CustosUnit!$A$3:$Q$3,0))*(1-DRE_Auxiliar!$A$5)</f>
        <v>13632.642554720829</v>
      </c>
      <c r="CL51" s="51">
        <f>INDEX(Auxiliar_OPEX_CustosUnit!$A$1:$R$129,MATCH(Auxiliar_OPEX_P!$A51,Auxiliar_OPEX_CustosUnit!$A$1:$A$129,0),MATCH(CL$2,Auxiliar_OPEX_CustosUnit!$A$3:$Q$3,0))*(1-DRE_Auxiliar!$A$5)</f>
        <v>13618.142941543501</v>
      </c>
      <c r="CM51" s="51">
        <f>INDEX(Auxiliar_OPEX_CustosUnit!$A$1:$R$129,MATCH(Auxiliar_OPEX_P!$A51,Auxiliar_OPEX_CustosUnit!$A$1:$A$129,0),MATCH(CM$2,Auxiliar_OPEX_CustosUnit!$A$3:$Q$3,0))*(1-DRE_Auxiliar!$A$5)</f>
        <v>13628.755345759706</v>
      </c>
      <c r="CN51" s="51">
        <f>INDEX(Auxiliar_OPEX_CustosUnit!$A$1:$R$129,MATCH(Auxiliar_OPEX_P!$A51,Auxiliar_OPEX_CustosUnit!$A$1:$A$129,0),MATCH(CN$2,Auxiliar_OPEX_CustosUnit!$A$3:$Q$3,0))*(1-DRE_Auxiliar!$A$5)</f>
        <v>14476.891327850177</v>
      </c>
      <c r="CO51" s="51">
        <f>INDEX(Auxiliar_OPEX_CustosUnit!$A$1:$R$129,MATCH(Auxiliar_OPEX_P!$A51,Auxiliar_OPEX_CustosUnit!$A$1:$A$129,0),MATCH(CO$2,Auxiliar_OPEX_CustosUnit!$A$3:$Q$3,0))*(1-DRE_Auxiliar!$A$5)</f>
        <v>14114.524443421014</v>
      </c>
      <c r="CP51" s="51">
        <f>INDEX(Auxiliar_OPEX_CustosUnit!$A$1:$R$129,MATCH(Auxiliar_OPEX_P!$A51,Auxiliar_OPEX_CustosUnit!$A$1:$A$129,0),MATCH(CP$2,Auxiliar_OPEX_CustosUnit!$A$3:$Q$3,0))*(1-DRE_Auxiliar!$A$5)</f>
        <v>14530.916214552764</v>
      </c>
      <c r="CQ51" s="51">
        <f>INDEX(Auxiliar_OPEX_CustosUnit!$A$1:$R$129,MATCH(Auxiliar_OPEX_P!$A51,Auxiliar_OPEX_CustosUnit!$A$1:$A$129,0),MATCH(CQ$2,Auxiliar_OPEX_CustosUnit!$A$3:$Q$3,0))*(1-DRE_Auxiliar!$A$5)</f>
        <v>14536.135063410233</v>
      </c>
      <c r="CR51" s="51">
        <f>INDEX(Auxiliar_OPEX_CustosUnit!$A$1:$R$129,MATCH(Auxiliar_OPEX_P!$A51,Auxiliar_OPEX_CustosUnit!$A$1:$A$129,0),MATCH(CR$2,Auxiliar_OPEX_CustosUnit!$A$3:$Q$3,0))*(1-DRE_Auxiliar!$A$5)</f>
        <v>14536.135063410233</v>
      </c>
      <c r="CS51" s="51">
        <f>INDEX(Auxiliar_OPEX_CustosUnit!$A$1:$R$129,MATCH(Auxiliar_OPEX_P!$A51,Auxiliar_OPEX_CustosUnit!$A$1:$A$129,0),MATCH(CS$2,Auxiliar_OPEX_CustosUnit!$A$3:$Q$3,0))*(1-DRE_Auxiliar!$A$5)</f>
        <v>14119.743292278485</v>
      </c>
      <c r="CT51" s="51">
        <f>INDEX(Auxiliar_OPEX_CustosUnit!$A$1:$R$129,MATCH(Auxiliar_OPEX_P!$A51,Auxiliar_OPEX_CustosUnit!$A$1:$A$129,0),MATCH(CT$2,Auxiliar_OPEX_CustosUnit!$A$3:$Q$3,0))*(1-DRE_Auxiliar!$A$5)</f>
        <v>13991.908651938145</v>
      </c>
      <c r="CU51" s="53">
        <f t="shared" si="227"/>
        <v>12606.002176703956</v>
      </c>
      <c r="CV51" s="53">
        <f t="shared" si="228"/>
        <v>12991.578164765624</v>
      </c>
      <c r="CW51" s="53">
        <f t="shared" si="229"/>
        <v>13632.642554720829</v>
      </c>
      <c r="CX51" s="53">
        <f t="shared" si="230"/>
        <v>13618.142941543501</v>
      </c>
      <c r="CY51" s="53">
        <f t="shared" si="231"/>
        <v>13628.755345759706</v>
      </c>
      <c r="CZ51" s="53">
        <f t="shared" si="232"/>
        <v>14476.891327850177</v>
      </c>
      <c r="DA51" s="53">
        <f t="shared" si="233"/>
        <v>14114.524443421014</v>
      </c>
      <c r="DB51" s="53">
        <f t="shared" si="234"/>
        <v>14530.916214552764</v>
      </c>
      <c r="DC51" s="53">
        <f t="shared" si="235"/>
        <v>14536.135063410233</v>
      </c>
      <c r="DD51" s="53">
        <f t="shared" si="236"/>
        <v>14536.135063410233</v>
      </c>
      <c r="DE51" s="53">
        <f t="shared" si="237"/>
        <v>14119.743292278485</v>
      </c>
      <c r="DF51" s="53">
        <f t="shared" si="238"/>
        <v>13991.908651938145</v>
      </c>
      <c r="DG51" s="53">
        <f t="shared" si="239"/>
        <v>12606.002176703956</v>
      </c>
      <c r="DH51" s="53">
        <f t="shared" si="240"/>
        <v>12991.578164765624</v>
      </c>
      <c r="DI51" s="53">
        <f t="shared" si="241"/>
        <v>13632.642554720829</v>
      </c>
      <c r="DJ51" s="53">
        <f t="shared" si="242"/>
        <v>13618.142941543501</v>
      </c>
      <c r="DK51" s="53">
        <f t="shared" si="243"/>
        <v>13628.755345759706</v>
      </c>
      <c r="DL51" s="53">
        <f t="shared" si="244"/>
        <v>14476.891327850177</v>
      </c>
      <c r="DM51" s="53">
        <f t="shared" si="245"/>
        <v>14114.524443421014</v>
      </c>
      <c r="DN51" s="53">
        <f t="shared" si="246"/>
        <v>14530.916214552764</v>
      </c>
      <c r="DO51" s="53">
        <f t="shared" si="247"/>
        <v>14536.135063410233</v>
      </c>
      <c r="DP51" s="53">
        <f t="shared" si="248"/>
        <v>14536.135063410233</v>
      </c>
      <c r="DQ51" s="53">
        <f t="shared" si="249"/>
        <v>14119.743292278485</v>
      </c>
      <c r="DR51" s="53">
        <f t="shared" si="250"/>
        <v>13991.908651938145</v>
      </c>
      <c r="DS51" s="53">
        <f t="shared" si="251"/>
        <v>12606.002176703956</v>
      </c>
      <c r="DT51" s="53">
        <f t="shared" si="252"/>
        <v>12991.578164765624</v>
      </c>
      <c r="DU51" s="53">
        <f t="shared" si="253"/>
        <v>13632.642554720829</v>
      </c>
      <c r="DV51" s="53">
        <f t="shared" si="254"/>
        <v>13618.142941543501</v>
      </c>
      <c r="DW51" s="53">
        <f t="shared" si="255"/>
        <v>13628.755345759706</v>
      </c>
      <c r="DX51" s="53">
        <f t="shared" si="256"/>
        <v>14476.891327850177</v>
      </c>
      <c r="DY51" s="53">
        <f t="shared" si="257"/>
        <v>14114.524443421014</v>
      </c>
      <c r="DZ51" s="53">
        <f t="shared" si="258"/>
        <v>14530.916214552764</v>
      </c>
      <c r="EA51" s="53">
        <f t="shared" si="259"/>
        <v>14536.135063410233</v>
      </c>
      <c r="EB51" s="53">
        <f t="shared" si="260"/>
        <v>14536.135063410233</v>
      </c>
      <c r="EC51" s="53">
        <f t="shared" si="261"/>
        <v>14119.743292278485</v>
      </c>
      <c r="ED51" s="53">
        <f t="shared" si="262"/>
        <v>13991.908651938145</v>
      </c>
      <c r="EE51" s="53">
        <f t="shared" si="263"/>
        <v>12606.002176703956</v>
      </c>
      <c r="EF51" s="53">
        <f t="shared" si="264"/>
        <v>12991.578164765624</v>
      </c>
      <c r="EG51" s="53">
        <f t="shared" si="265"/>
        <v>13632.642554720829</v>
      </c>
      <c r="EH51" s="53">
        <f t="shared" si="266"/>
        <v>13618.142941543501</v>
      </c>
      <c r="EI51" s="53">
        <f t="shared" si="267"/>
        <v>13628.755345759706</v>
      </c>
      <c r="EJ51" s="53">
        <f t="shared" si="268"/>
        <v>14476.891327850177</v>
      </c>
      <c r="EK51" s="53">
        <f t="shared" si="269"/>
        <v>14114.524443421014</v>
      </c>
      <c r="EL51" s="53">
        <f t="shared" si="270"/>
        <v>14530.916214552764</v>
      </c>
      <c r="EM51" s="53">
        <f t="shared" si="271"/>
        <v>14536.135063410233</v>
      </c>
      <c r="EN51" s="53">
        <f t="shared" si="272"/>
        <v>14536.135063410233</v>
      </c>
      <c r="EO51" s="53">
        <f t="shared" si="273"/>
        <v>14119.743292278485</v>
      </c>
      <c r="EP51" s="53">
        <f t="shared" si="274"/>
        <v>13991.908651938145</v>
      </c>
      <c r="EQ51" s="53">
        <f t="shared" si="275"/>
        <v>12606.002176703956</v>
      </c>
      <c r="ER51" s="53">
        <f t="shared" si="276"/>
        <v>12991.578164765624</v>
      </c>
      <c r="ES51" s="53">
        <f t="shared" si="277"/>
        <v>13632.642554720829</v>
      </c>
      <c r="ET51" s="53">
        <f t="shared" si="278"/>
        <v>13618.142941543501</v>
      </c>
      <c r="EU51" s="53">
        <f t="shared" si="279"/>
        <v>13628.755345759706</v>
      </c>
      <c r="EV51" s="53">
        <f t="shared" si="280"/>
        <v>14476.891327850177</v>
      </c>
      <c r="EW51" s="53">
        <f t="shared" si="281"/>
        <v>14114.524443421014</v>
      </c>
      <c r="EX51" s="53">
        <f t="shared" si="282"/>
        <v>14530.916214552764</v>
      </c>
      <c r="EY51" s="53">
        <f t="shared" si="283"/>
        <v>14536.135063410233</v>
      </c>
      <c r="EZ51" s="53">
        <f t="shared" si="284"/>
        <v>14536.135063410233</v>
      </c>
      <c r="FA51" s="53">
        <f t="shared" si="285"/>
        <v>14119.743292278485</v>
      </c>
      <c r="FB51" s="53">
        <f t="shared" si="286"/>
        <v>13991.908651938145</v>
      </c>
      <c r="FC51" s="53">
        <f t="shared" si="287"/>
        <v>12606.002176703956</v>
      </c>
      <c r="FD51" s="53">
        <f t="shared" si="288"/>
        <v>12991.578164765624</v>
      </c>
      <c r="FE51" s="53">
        <f t="shared" si="289"/>
        <v>13632.642554720829</v>
      </c>
      <c r="FF51" s="53">
        <f t="shared" si="290"/>
        <v>13618.142941543501</v>
      </c>
      <c r="FG51" s="53">
        <f t="shared" si="291"/>
        <v>13628.755345759706</v>
      </c>
      <c r="FH51" s="53">
        <f t="shared" si="292"/>
        <v>14476.891327850177</v>
      </c>
      <c r="FI51" s="53">
        <f t="shared" si="293"/>
        <v>14114.524443421014</v>
      </c>
      <c r="FJ51" s="53">
        <f t="shared" si="294"/>
        <v>14530.916214552764</v>
      </c>
      <c r="FK51" s="53">
        <f t="shared" si="295"/>
        <v>14536.135063410233</v>
      </c>
      <c r="FL51" s="53">
        <f t="shared" si="296"/>
        <v>14536.135063410233</v>
      </c>
      <c r="FM51" s="53">
        <f t="shared" si="297"/>
        <v>14119.743292278485</v>
      </c>
      <c r="FN51" s="53">
        <f t="shared" si="298"/>
        <v>13991.908651938145</v>
      </c>
      <c r="FP51" s="51">
        <f t="shared" si="299"/>
        <v>40886.266037279114</v>
      </c>
      <c r="FQ51" s="51">
        <f t="shared" si="306"/>
        <v>43430.673983550529</v>
      </c>
      <c r="FR51" s="51">
        <f t="shared" si="307"/>
        <v>42343.57333026304</v>
      </c>
      <c r="FS51" s="51">
        <f t="shared" si="308"/>
        <v>43592.748643658291</v>
      </c>
      <c r="FT51" s="51">
        <f t="shared" si="309"/>
        <v>43608.405190230696</v>
      </c>
      <c r="FU51" s="51">
        <f t="shared" si="310"/>
        <v>43608.405190230696</v>
      </c>
      <c r="FV51" s="51">
        <f t="shared" si="311"/>
        <v>42359.229876835452</v>
      </c>
      <c r="FW51" s="51">
        <f t="shared" si="312"/>
        <v>41975.725955814436</v>
      </c>
      <c r="FX51" s="51">
        <f t="shared" si="313"/>
        <v>37648.718640228741</v>
      </c>
      <c r="FY51" s="51">
        <f t="shared" si="314"/>
        <v>38800.268646763609</v>
      </c>
      <c r="FZ51" s="51">
        <f t="shared" si="315"/>
        <v>40714.852866992893</v>
      </c>
      <c r="GA51" s="51">
        <f t="shared" si="316"/>
        <v>40671.548744936321</v>
      </c>
      <c r="GB51" s="51">
        <f t="shared" si="317"/>
        <v>40703.24344202043</v>
      </c>
      <c r="GC51" s="51">
        <f t="shared" si="318"/>
        <v>43236.261643253769</v>
      </c>
      <c r="GD51" s="51">
        <f t="shared" si="319"/>
        <v>42154.027269090198</v>
      </c>
      <c r="GE51" s="51">
        <f t="shared" si="320"/>
        <v>43397.610795072476</v>
      </c>
      <c r="GF51" s="51">
        <f t="shared" si="321"/>
        <v>43413.197256942505</v>
      </c>
      <c r="GG51" s="51">
        <f t="shared" si="322"/>
        <v>43413.197256942505</v>
      </c>
      <c r="GH51" s="51">
        <f t="shared" si="323"/>
        <v>42169.613730960235</v>
      </c>
      <c r="GI51" s="51">
        <f t="shared" si="324"/>
        <v>41787.826520456467</v>
      </c>
      <c r="GJ51" s="51">
        <f t="shared" si="325"/>
        <v>43117.525991553921</v>
      </c>
      <c r="GK51" s="51">
        <f t="shared" si="326"/>
        <v>44436.348759781853</v>
      </c>
      <c r="GL51" s="51">
        <f t="shared" si="327"/>
        <v>46629.043169055738</v>
      </c>
      <c r="GM51" s="51">
        <f t="shared" si="328"/>
        <v>46579.448742585126</v>
      </c>
      <c r="GN51" s="51">
        <f t="shared" si="329"/>
        <v>46615.747373047903</v>
      </c>
      <c r="GO51" s="51">
        <f t="shared" si="330"/>
        <v>49516.708735702501</v>
      </c>
      <c r="GP51" s="51">
        <f t="shared" si="331"/>
        <v>48277.270304799575</v>
      </c>
      <c r="GQ51" s="51">
        <f t="shared" si="332"/>
        <v>49701.495270238753</v>
      </c>
      <c r="GR51" s="51">
        <f t="shared" si="333"/>
        <v>49719.345802715558</v>
      </c>
      <c r="GS51" s="51">
        <f t="shared" si="334"/>
        <v>49719.345802715558</v>
      </c>
      <c r="GT51" s="51">
        <f t="shared" si="335"/>
        <v>48295.120837276387</v>
      </c>
      <c r="GU51" s="51">
        <f t="shared" si="336"/>
        <v>47857.87567816626</v>
      </c>
      <c r="GV51" s="51">
        <f t="shared" si="337"/>
        <v>44003.415674580261</v>
      </c>
      <c r="GW51" s="51">
        <f t="shared" si="338"/>
        <v>45349.33488346071</v>
      </c>
      <c r="GX51" s="51">
        <f t="shared" si="339"/>
        <v>47587.080239200906</v>
      </c>
      <c r="GY51" s="51">
        <f t="shared" si="340"/>
        <v>47536.466849101576</v>
      </c>
      <c r="GZ51" s="51">
        <f t="shared" si="341"/>
        <v>47573.511268695227</v>
      </c>
      <c r="HA51" s="51">
        <f t="shared" si="342"/>
        <v>50534.075581262521</v>
      </c>
      <c r="HB51" s="51">
        <f t="shared" si="343"/>
        <v>49269.171734767377</v>
      </c>
      <c r="HC51" s="51">
        <f t="shared" si="344"/>
        <v>50722.65872705471</v>
      </c>
      <c r="HD51" s="51">
        <f t="shared" si="345"/>
        <v>50740.876015327311</v>
      </c>
      <c r="HE51" s="51">
        <f t="shared" si="346"/>
        <v>50740.876015327311</v>
      </c>
      <c r="HF51" s="51">
        <f t="shared" si="347"/>
        <v>49287.389023039977</v>
      </c>
      <c r="HG51" s="51">
        <f t="shared" si="348"/>
        <v>48841.160255373907</v>
      </c>
      <c r="HH51" s="51">
        <f t="shared" si="349"/>
        <v>44519.778335944982</v>
      </c>
      <c r="HI51" s="51">
        <f t="shared" si="350"/>
        <v>45881.491373873127</v>
      </c>
      <c r="HJ51" s="51">
        <f t="shared" si="351"/>
        <v>48145.495785407809</v>
      </c>
      <c r="HK51" s="51">
        <f t="shared" si="352"/>
        <v>48094.288467214217</v>
      </c>
      <c r="HL51" s="51">
        <f t="shared" si="353"/>
        <v>48131.76758840539</v>
      </c>
      <c r="HM51" s="51">
        <f t="shared" si="354"/>
        <v>51127.072951051254</v>
      </c>
      <c r="HN51" s="51">
        <f t="shared" si="355"/>
        <v>49847.325958710862</v>
      </c>
      <c r="HO51" s="51">
        <f t="shared" si="356"/>
        <v>51317.869045396576</v>
      </c>
      <c r="HP51" s="51">
        <f t="shared" si="357"/>
        <v>51336.300106334565</v>
      </c>
      <c r="HQ51" s="51">
        <f t="shared" si="358"/>
        <v>51336.300106334565</v>
      </c>
      <c r="HR51" s="51">
        <f t="shared" si="359"/>
        <v>49865.75701964886</v>
      </c>
      <c r="HS51" s="51">
        <f t="shared" si="360"/>
        <v>49414.29193406253</v>
      </c>
      <c r="HT51" s="51">
        <f t="shared" si="361"/>
        <v>41879.900194805967</v>
      </c>
      <c r="HU51" s="51">
        <f t="shared" si="362"/>
        <v>43160.868075914048</v>
      </c>
      <c r="HV51" s="51">
        <f t="shared" si="363"/>
        <v>45290.624385125469</v>
      </c>
      <c r="HW51" s="51">
        <f t="shared" si="364"/>
        <v>45242.453494448331</v>
      </c>
      <c r="HX51" s="51">
        <f t="shared" si="365"/>
        <v>45277.710225580973</v>
      </c>
      <c r="HY51" s="51">
        <f t="shared" si="366"/>
        <v>48095.403716639841</v>
      </c>
      <c r="HZ51" s="51">
        <f t="shared" si="367"/>
        <v>46891.541561051665</v>
      </c>
      <c r="IA51" s="51">
        <f t="shared" si="368"/>
        <v>48274.886222784517</v>
      </c>
      <c r="IB51" s="51">
        <f t="shared" si="305"/>
        <v>48292.224381720145</v>
      </c>
      <c r="IC51" s="51">
        <f t="shared" si="369"/>
        <v>48292.224381720145</v>
      </c>
      <c r="ID51" s="51">
        <f t="shared" si="370"/>
        <v>46908.879719987301</v>
      </c>
      <c r="IE51" s="51">
        <f t="shared" si="371"/>
        <v>46484.185046462168</v>
      </c>
      <c r="IF51" s="51">
        <f t="shared" si="372"/>
        <v>43014.253587592291</v>
      </c>
      <c r="IG51" s="51">
        <f t="shared" si="373"/>
        <v>44329.917593935301</v>
      </c>
      <c r="IH51" s="51">
        <f t="shared" si="374"/>
        <v>46517.360198575429</v>
      </c>
      <c r="II51" s="51">
        <f t="shared" si="375"/>
        <v>46467.884557576079</v>
      </c>
      <c r="IJ51" s="51">
        <f t="shared" si="376"/>
        <v>46504.096247827365</v>
      </c>
      <c r="IK51" s="51">
        <f t="shared" si="377"/>
        <v>49398.109409099081</v>
      </c>
      <c r="IL51" s="51">
        <f t="shared" si="378"/>
        <v>48161.63960367682</v>
      </c>
      <c r="IM51" s="51">
        <f t="shared" si="379"/>
        <v>49582.453354474608</v>
      </c>
      <c r="IN51" s="51">
        <f t="shared" si="380"/>
        <v>49600.261132471453</v>
      </c>
      <c r="IO51" s="51">
        <f t="shared" si="381"/>
        <v>49600.261132471453</v>
      </c>
      <c r="IP51" s="51">
        <f t="shared" si="382"/>
        <v>48179.447381673672</v>
      </c>
      <c r="IQ51" s="51">
        <f t="shared" si="383"/>
        <v>47743.249484846419</v>
      </c>
      <c r="IS51" s="51">
        <f t="shared" si="300"/>
        <v>499457.39451152511</v>
      </c>
      <c r="IT51" s="51">
        <f t="shared" si="386"/>
        <v>526949.84850874275</v>
      </c>
      <c r="IU51" s="51">
        <f t="shared" si="386"/>
        <v>575136.9713466533</v>
      </c>
      <c r="IV51" s="51">
        <f t="shared" si="386"/>
        <v>584909.02890299866</v>
      </c>
      <c r="IW51" s="51">
        <f t="shared" si="386"/>
        <v>575096.47349741403</v>
      </c>
      <c r="IX51" s="51">
        <f t="shared" si="386"/>
        <v>560072.85721587227</v>
      </c>
      <c r="IZ51" s="111">
        <f t="shared" si="301"/>
        <v>0</v>
      </c>
      <c r="JA51" s="111">
        <f t="shared" si="5"/>
        <v>0</v>
      </c>
      <c r="JB51" s="111">
        <f t="shared" si="6"/>
        <v>0</v>
      </c>
      <c r="JC51" s="111">
        <f t="shared" si="7"/>
        <v>0</v>
      </c>
      <c r="JD51" s="111">
        <f t="shared" si="8"/>
        <v>0</v>
      </c>
      <c r="JE51" s="111">
        <f t="shared" si="9"/>
        <v>0</v>
      </c>
      <c r="JF51" s="111">
        <f t="shared" si="10"/>
        <v>0</v>
      </c>
      <c r="JG51" s="111">
        <f t="shared" si="11"/>
        <v>0</v>
      </c>
      <c r="JH51" s="111">
        <f t="shared" si="12"/>
        <v>0</v>
      </c>
      <c r="JI51" s="111">
        <f t="shared" si="13"/>
        <v>0</v>
      </c>
      <c r="JJ51" s="111">
        <f t="shared" si="14"/>
        <v>0</v>
      </c>
      <c r="JK51" s="111">
        <f t="shared" si="15"/>
        <v>0</v>
      </c>
      <c r="JL51" s="111">
        <f t="shared" si="16"/>
        <v>0</v>
      </c>
      <c r="JM51" s="111">
        <f t="shared" si="17"/>
        <v>0</v>
      </c>
      <c r="JN51" s="111">
        <f t="shared" si="18"/>
        <v>0</v>
      </c>
      <c r="JO51" s="111">
        <f t="shared" si="19"/>
        <v>0</v>
      </c>
      <c r="JP51" s="111">
        <f t="shared" si="20"/>
        <v>0</v>
      </c>
      <c r="JQ51" s="111">
        <f t="shared" si="21"/>
        <v>0</v>
      </c>
      <c r="JR51" s="111">
        <f t="shared" si="22"/>
        <v>0</v>
      </c>
      <c r="JS51" s="111">
        <f t="shared" si="23"/>
        <v>0</v>
      </c>
      <c r="JT51" s="111">
        <f t="shared" si="24"/>
        <v>0</v>
      </c>
      <c r="JU51" s="111">
        <f t="shared" si="25"/>
        <v>0</v>
      </c>
      <c r="JV51" s="111">
        <f t="shared" si="26"/>
        <v>0</v>
      </c>
      <c r="JW51" s="111">
        <f t="shared" si="27"/>
        <v>0</v>
      </c>
      <c r="JX51" s="111">
        <f t="shared" si="28"/>
        <v>0</v>
      </c>
      <c r="JY51" s="111">
        <f t="shared" si="29"/>
        <v>0</v>
      </c>
      <c r="JZ51" s="111">
        <f t="shared" si="30"/>
        <v>0</v>
      </c>
      <c r="KA51" s="111">
        <f t="shared" si="31"/>
        <v>0</v>
      </c>
      <c r="KB51" s="111">
        <f t="shared" si="32"/>
        <v>0</v>
      </c>
      <c r="KC51" s="111">
        <f t="shared" si="33"/>
        <v>0</v>
      </c>
      <c r="KD51" s="111">
        <f t="shared" si="34"/>
        <v>0</v>
      </c>
      <c r="KE51" s="111">
        <f t="shared" si="35"/>
        <v>0</v>
      </c>
      <c r="KF51" s="111">
        <f t="shared" si="36"/>
        <v>0</v>
      </c>
      <c r="KG51" s="111">
        <f t="shared" si="37"/>
        <v>0</v>
      </c>
      <c r="KH51" s="111">
        <f t="shared" si="38"/>
        <v>0</v>
      </c>
      <c r="KI51" s="111">
        <f t="shared" si="39"/>
        <v>0</v>
      </c>
      <c r="KJ51" s="111">
        <f t="shared" si="40"/>
        <v>0</v>
      </c>
      <c r="KK51" s="111">
        <f t="shared" si="41"/>
        <v>0</v>
      </c>
      <c r="KL51" s="111">
        <f t="shared" si="42"/>
        <v>0</v>
      </c>
      <c r="KM51" s="111">
        <f t="shared" si="43"/>
        <v>0</v>
      </c>
      <c r="KN51" s="111">
        <f t="shared" si="44"/>
        <v>0</v>
      </c>
      <c r="KO51" s="111">
        <f t="shared" si="45"/>
        <v>0</v>
      </c>
      <c r="KP51" s="111">
        <f t="shared" si="46"/>
        <v>0</v>
      </c>
      <c r="KQ51" s="111">
        <f t="shared" si="47"/>
        <v>0</v>
      </c>
      <c r="KR51" s="111">
        <f t="shared" si="48"/>
        <v>0</v>
      </c>
      <c r="KS51" s="111">
        <f t="shared" si="49"/>
        <v>0</v>
      </c>
      <c r="KT51" s="111">
        <f t="shared" si="50"/>
        <v>0</v>
      </c>
      <c r="KU51" s="111">
        <f t="shared" si="51"/>
        <v>0</v>
      </c>
      <c r="KV51" s="111">
        <f t="shared" si="52"/>
        <v>0</v>
      </c>
      <c r="KW51" s="111">
        <f t="shared" si="53"/>
        <v>0</v>
      </c>
      <c r="KX51" s="111">
        <f t="shared" si="54"/>
        <v>0</v>
      </c>
      <c r="KY51" s="111">
        <f t="shared" si="55"/>
        <v>0</v>
      </c>
      <c r="KZ51" s="111">
        <f t="shared" si="56"/>
        <v>0</v>
      </c>
      <c r="LA51" s="111">
        <f t="shared" si="57"/>
        <v>0</v>
      </c>
      <c r="LB51" s="111">
        <f t="shared" si="58"/>
        <v>0</v>
      </c>
      <c r="LC51" s="111">
        <f t="shared" si="59"/>
        <v>0</v>
      </c>
      <c r="LD51" s="111">
        <f t="shared" si="60"/>
        <v>0</v>
      </c>
      <c r="LE51" s="111">
        <f t="shared" si="61"/>
        <v>0</v>
      </c>
      <c r="LF51" s="111">
        <f t="shared" si="62"/>
        <v>0</v>
      </c>
      <c r="LG51" s="111">
        <f t="shared" si="63"/>
        <v>0</v>
      </c>
      <c r="LH51" s="111">
        <f t="shared" si="64"/>
        <v>0</v>
      </c>
      <c r="LI51" s="111">
        <f t="shared" si="65"/>
        <v>0</v>
      </c>
      <c r="LJ51" s="111">
        <f t="shared" si="66"/>
        <v>0</v>
      </c>
      <c r="LK51" s="111">
        <f t="shared" si="67"/>
        <v>0</v>
      </c>
      <c r="LL51" s="111">
        <f t="shared" si="68"/>
        <v>0</v>
      </c>
      <c r="LM51" s="111">
        <f t="shared" si="69"/>
        <v>0</v>
      </c>
      <c r="LN51" s="111">
        <f t="shared" si="70"/>
        <v>0</v>
      </c>
      <c r="LO51" s="111">
        <f t="shared" si="71"/>
        <v>0</v>
      </c>
      <c r="LP51" s="111">
        <f t="shared" si="72"/>
        <v>0</v>
      </c>
      <c r="LQ51" s="111">
        <f t="shared" si="73"/>
        <v>0</v>
      </c>
      <c r="LR51" s="111">
        <f t="shared" si="74"/>
        <v>0</v>
      </c>
      <c r="LS51" s="111">
        <f t="shared" si="75"/>
        <v>0</v>
      </c>
      <c r="LT51" s="111">
        <f t="shared" si="76"/>
        <v>0</v>
      </c>
      <c r="LU51" s="111">
        <f t="shared" si="77"/>
        <v>0</v>
      </c>
      <c r="LV51" s="111">
        <f t="shared" si="78"/>
        <v>0</v>
      </c>
      <c r="LW51" s="111">
        <f t="shared" si="79"/>
        <v>0</v>
      </c>
      <c r="LX51" s="111">
        <f t="shared" si="80"/>
        <v>0</v>
      </c>
      <c r="LY51" s="111">
        <f t="shared" si="81"/>
        <v>0</v>
      </c>
      <c r="LZ51" s="111">
        <f t="shared" si="82"/>
        <v>0</v>
      </c>
      <c r="MA51" s="111">
        <f t="shared" si="83"/>
        <v>0</v>
      </c>
      <c r="MD51" s="111"/>
      <c r="ME51" s="111">
        <f t="shared" si="302"/>
        <v>0</v>
      </c>
      <c r="MF51" s="111">
        <f t="shared" si="84"/>
        <v>0</v>
      </c>
      <c r="MG51" s="111">
        <f t="shared" si="85"/>
        <v>0</v>
      </c>
      <c r="MH51" s="111">
        <f t="shared" si="86"/>
        <v>0</v>
      </c>
      <c r="MI51" s="111">
        <f t="shared" si="87"/>
        <v>0</v>
      </c>
      <c r="MJ51" s="111">
        <f t="shared" si="88"/>
        <v>0</v>
      </c>
      <c r="MK51" s="111">
        <f t="shared" si="89"/>
        <v>0</v>
      </c>
      <c r="ML51" s="111">
        <f t="shared" si="90"/>
        <v>0</v>
      </c>
      <c r="MM51" s="111">
        <f t="shared" si="91"/>
        <v>0</v>
      </c>
      <c r="MN51" s="111">
        <f t="shared" si="92"/>
        <v>0</v>
      </c>
      <c r="MO51" s="111">
        <f t="shared" si="93"/>
        <v>0</v>
      </c>
      <c r="MP51" s="111">
        <f t="shared" si="94"/>
        <v>0</v>
      </c>
      <c r="MQ51" s="111">
        <f t="shared" si="95"/>
        <v>0</v>
      </c>
      <c r="MR51" s="111">
        <f t="shared" si="96"/>
        <v>0</v>
      </c>
      <c r="MS51" s="111">
        <f t="shared" si="97"/>
        <v>0</v>
      </c>
      <c r="MT51" s="111">
        <f t="shared" si="98"/>
        <v>0</v>
      </c>
      <c r="MU51" s="111">
        <f t="shared" si="99"/>
        <v>0</v>
      </c>
      <c r="MV51" s="111">
        <f t="shared" si="100"/>
        <v>0</v>
      </c>
      <c r="MW51" s="111">
        <f t="shared" si="101"/>
        <v>0</v>
      </c>
      <c r="MX51" s="111">
        <f t="shared" si="102"/>
        <v>0</v>
      </c>
      <c r="MY51" s="111">
        <f t="shared" si="103"/>
        <v>0</v>
      </c>
      <c r="MZ51" s="111">
        <f t="shared" si="104"/>
        <v>0</v>
      </c>
      <c r="NA51" s="111">
        <f t="shared" si="105"/>
        <v>0</v>
      </c>
      <c r="NB51" s="111">
        <f t="shared" si="106"/>
        <v>0</v>
      </c>
      <c r="NC51" s="111">
        <f t="shared" si="107"/>
        <v>0</v>
      </c>
      <c r="ND51" s="111">
        <f t="shared" si="108"/>
        <v>0</v>
      </c>
      <c r="NE51" s="111">
        <f t="shared" si="109"/>
        <v>0</v>
      </c>
      <c r="NF51" s="111">
        <f t="shared" si="110"/>
        <v>0</v>
      </c>
      <c r="NG51" s="111">
        <f t="shared" si="111"/>
        <v>0</v>
      </c>
      <c r="NH51" s="111">
        <f t="shared" si="112"/>
        <v>0</v>
      </c>
      <c r="NI51" s="111">
        <f t="shared" si="113"/>
        <v>0</v>
      </c>
      <c r="NJ51" s="111">
        <f t="shared" si="114"/>
        <v>0</v>
      </c>
      <c r="NK51" s="111">
        <f t="shared" si="115"/>
        <v>0</v>
      </c>
      <c r="NL51" s="111">
        <f t="shared" si="116"/>
        <v>0</v>
      </c>
      <c r="NM51" s="111">
        <f t="shared" si="117"/>
        <v>0</v>
      </c>
      <c r="NN51" s="111">
        <f t="shared" si="118"/>
        <v>0</v>
      </c>
      <c r="NO51" s="111">
        <f t="shared" si="119"/>
        <v>0</v>
      </c>
      <c r="NP51" s="111">
        <f t="shared" si="120"/>
        <v>0</v>
      </c>
      <c r="NQ51" s="111">
        <f t="shared" si="121"/>
        <v>0</v>
      </c>
      <c r="NR51" s="111">
        <f t="shared" si="122"/>
        <v>0</v>
      </c>
      <c r="NS51" s="111">
        <f t="shared" si="123"/>
        <v>0</v>
      </c>
      <c r="NT51" s="111">
        <f t="shared" si="124"/>
        <v>0</v>
      </c>
      <c r="NU51" s="111">
        <f t="shared" si="125"/>
        <v>0</v>
      </c>
      <c r="NV51" s="111">
        <f t="shared" si="126"/>
        <v>0</v>
      </c>
      <c r="NW51" s="111">
        <f t="shared" si="127"/>
        <v>0</v>
      </c>
      <c r="NX51" s="111">
        <f t="shared" si="128"/>
        <v>0</v>
      </c>
      <c r="NY51" s="111">
        <f t="shared" si="129"/>
        <v>0</v>
      </c>
      <c r="NZ51" s="111">
        <f t="shared" si="130"/>
        <v>0</v>
      </c>
      <c r="OA51" s="111">
        <f t="shared" si="131"/>
        <v>0</v>
      </c>
      <c r="OB51" s="111">
        <f t="shared" si="132"/>
        <v>0</v>
      </c>
      <c r="OC51" s="111">
        <f t="shared" si="133"/>
        <v>0</v>
      </c>
      <c r="OD51" s="111">
        <f t="shared" si="134"/>
        <v>0</v>
      </c>
      <c r="OE51" s="111">
        <f t="shared" si="135"/>
        <v>0</v>
      </c>
      <c r="OF51" s="111">
        <f t="shared" si="136"/>
        <v>0</v>
      </c>
      <c r="OG51" s="111">
        <f t="shared" si="137"/>
        <v>0</v>
      </c>
      <c r="OH51" s="111">
        <f t="shared" si="138"/>
        <v>0</v>
      </c>
      <c r="OI51" s="111">
        <f t="shared" si="139"/>
        <v>0</v>
      </c>
      <c r="OJ51" s="111">
        <f t="shared" si="140"/>
        <v>0</v>
      </c>
      <c r="OK51" s="111">
        <f t="shared" si="141"/>
        <v>0</v>
      </c>
      <c r="OL51" s="111">
        <f t="shared" si="142"/>
        <v>0</v>
      </c>
      <c r="OM51" s="111">
        <f t="shared" si="143"/>
        <v>0</v>
      </c>
      <c r="ON51" s="111">
        <f t="shared" si="144"/>
        <v>0</v>
      </c>
      <c r="OO51" s="111">
        <f t="shared" si="145"/>
        <v>0</v>
      </c>
      <c r="OP51" s="111">
        <f t="shared" si="146"/>
        <v>0</v>
      </c>
      <c r="OQ51" s="111">
        <f t="shared" si="147"/>
        <v>0</v>
      </c>
      <c r="OR51" s="111">
        <f t="shared" si="148"/>
        <v>0</v>
      </c>
      <c r="OS51" s="111">
        <f t="shared" si="149"/>
        <v>0</v>
      </c>
      <c r="OT51" s="111">
        <f t="shared" si="150"/>
        <v>0</v>
      </c>
      <c r="OU51" s="111">
        <f t="shared" si="151"/>
        <v>0</v>
      </c>
      <c r="OV51" s="111">
        <f t="shared" si="152"/>
        <v>0</v>
      </c>
      <c r="OW51" s="111">
        <f t="shared" si="153"/>
        <v>0</v>
      </c>
      <c r="OX51" s="111">
        <f t="shared" si="154"/>
        <v>0</v>
      </c>
      <c r="OY51" s="111"/>
      <c r="PA51" s="51">
        <f t="shared" si="303"/>
        <v>43430.673983550529</v>
      </c>
      <c r="PB51" s="51">
        <f t="shared" si="155"/>
        <v>42343.57333026304</v>
      </c>
      <c r="PC51" s="51">
        <f t="shared" si="156"/>
        <v>43592.748643658291</v>
      </c>
      <c r="PD51" s="51">
        <f t="shared" si="157"/>
        <v>43608.405190230696</v>
      </c>
      <c r="PE51" s="51">
        <f t="shared" si="158"/>
        <v>43608.405190230696</v>
      </c>
      <c r="PF51" s="51">
        <f t="shared" si="159"/>
        <v>42359.229876835452</v>
      </c>
      <c r="PG51" s="51">
        <f t="shared" si="160"/>
        <v>41975.725955814436</v>
      </c>
      <c r="PH51" s="51">
        <f t="shared" si="161"/>
        <v>37648.718640228741</v>
      </c>
      <c r="PI51" s="51">
        <f t="shared" si="162"/>
        <v>38800.268646763609</v>
      </c>
      <c r="PJ51" s="51">
        <f t="shared" si="163"/>
        <v>40714.852866992893</v>
      </c>
      <c r="PK51" s="51">
        <f t="shared" si="164"/>
        <v>40671.548744936321</v>
      </c>
      <c r="PL51" s="51">
        <f t="shared" si="165"/>
        <v>40703.24344202043</v>
      </c>
      <c r="PM51" s="51">
        <f t="shared" si="166"/>
        <v>43236.261643253769</v>
      </c>
      <c r="PN51" s="51">
        <f t="shared" si="167"/>
        <v>42154.027269090198</v>
      </c>
      <c r="PO51" s="51">
        <f t="shared" si="168"/>
        <v>43397.610795072476</v>
      </c>
      <c r="PP51" s="51">
        <f t="shared" si="169"/>
        <v>43413.197256942505</v>
      </c>
      <c r="PQ51" s="51">
        <f t="shared" si="170"/>
        <v>43413.197256942505</v>
      </c>
      <c r="PR51" s="51">
        <f t="shared" si="171"/>
        <v>42169.613730960235</v>
      </c>
      <c r="PS51" s="51">
        <f t="shared" si="172"/>
        <v>41787.826520456467</v>
      </c>
      <c r="PT51" s="51">
        <f t="shared" si="173"/>
        <v>43117.525991553921</v>
      </c>
      <c r="PU51" s="51">
        <f t="shared" si="174"/>
        <v>44436.348759781853</v>
      </c>
      <c r="PV51" s="51">
        <f t="shared" si="175"/>
        <v>46629.043169055738</v>
      </c>
      <c r="PW51" s="51">
        <f t="shared" si="176"/>
        <v>46579.448742585126</v>
      </c>
      <c r="PX51" s="51">
        <f t="shared" si="177"/>
        <v>46615.747373047903</v>
      </c>
      <c r="PY51" s="51">
        <f t="shared" si="178"/>
        <v>49516.708735702501</v>
      </c>
      <c r="PZ51" s="51">
        <f t="shared" si="179"/>
        <v>48277.270304799575</v>
      </c>
      <c r="QA51" s="51">
        <f t="shared" si="180"/>
        <v>49701.495270238753</v>
      </c>
      <c r="QB51" s="51">
        <f t="shared" si="181"/>
        <v>49719.345802715558</v>
      </c>
      <c r="QC51" s="51">
        <f t="shared" si="182"/>
        <v>49719.345802715558</v>
      </c>
      <c r="QD51" s="51">
        <f t="shared" si="183"/>
        <v>48295.120837276387</v>
      </c>
      <c r="QE51" s="51">
        <f t="shared" si="184"/>
        <v>47857.87567816626</v>
      </c>
      <c r="QF51" s="51">
        <f t="shared" si="185"/>
        <v>44003.415674580261</v>
      </c>
      <c r="QG51" s="51">
        <f t="shared" si="186"/>
        <v>45349.33488346071</v>
      </c>
      <c r="QH51" s="51">
        <f t="shared" si="187"/>
        <v>47587.080239200906</v>
      </c>
      <c r="QI51" s="51">
        <f t="shared" si="188"/>
        <v>47536.466849101576</v>
      </c>
      <c r="QJ51" s="51">
        <f t="shared" si="189"/>
        <v>47573.511268695227</v>
      </c>
      <c r="QK51" s="51">
        <f t="shared" si="190"/>
        <v>50534.075581262521</v>
      </c>
      <c r="QL51" s="51">
        <f t="shared" si="191"/>
        <v>49269.171734767377</v>
      </c>
      <c r="QM51" s="51">
        <f t="shared" si="192"/>
        <v>50722.65872705471</v>
      </c>
      <c r="QN51" s="51">
        <f t="shared" si="193"/>
        <v>50740.876015327311</v>
      </c>
      <c r="QO51" s="51">
        <f t="shared" si="194"/>
        <v>50740.876015327311</v>
      </c>
      <c r="QP51" s="51">
        <f t="shared" si="195"/>
        <v>49287.389023039977</v>
      </c>
      <c r="QQ51" s="51">
        <f t="shared" si="196"/>
        <v>48841.160255373907</v>
      </c>
      <c r="QR51" s="51">
        <f t="shared" si="197"/>
        <v>44519.778335944982</v>
      </c>
      <c r="QS51" s="51">
        <f t="shared" si="198"/>
        <v>45881.491373873127</v>
      </c>
      <c r="QT51" s="51">
        <f t="shared" si="199"/>
        <v>48145.495785407809</v>
      </c>
      <c r="QU51" s="51">
        <f t="shared" si="200"/>
        <v>48094.288467214217</v>
      </c>
      <c r="QV51" s="51">
        <f t="shared" si="201"/>
        <v>48131.76758840539</v>
      </c>
      <c r="QW51" s="51">
        <f t="shared" si="202"/>
        <v>51127.072951051254</v>
      </c>
      <c r="QX51" s="51">
        <f t="shared" si="203"/>
        <v>49847.325958710862</v>
      </c>
      <c r="QY51" s="51">
        <f t="shared" si="204"/>
        <v>51317.869045396576</v>
      </c>
      <c r="QZ51" s="51">
        <f t="shared" si="205"/>
        <v>51336.300106334565</v>
      </c>
      <c r="RA51" s="51">
        <f t="shared" si="206"/>
        <v>51336.300106334565</v>
      </c>
      <c r="RB51" s="51">
        <f t="shared" si="207"/>
        <v>49865.75701964886</v>
      </c>
      <c r="RC51" s="51">
        <f t="shared" si="208"/>
        <v>49414.29193406253</v>
      </c>
      <c r="RD51" s="51">
        <f t="shared" si="209"/>
        <v>41879.900194805967</v>
      </c>
      <c r="RE51" s="51">
        <f t="shared" si="210"/>
        <v>43160.868075914048</v>
      </c>
      <c r="RF51" s="51">
        <f t="shared" si="211"/>
        <v>45290.624385125469</v>
      </c>
      <c r="RG51" s="51">
        <f t="shared" si="212"/>
        <v>45242.453494448331</v>
      </c>
      <c r="RH51" s="51">
        <f t="shared" si="213"/>
        <v>45277.710225580973</v>
      </c>
      <c r="RI51" s="51">
        <f t="shared" si="214"/>
        <v>48095.403716639841</v>
      </c>
      <c r="RJ51" s="51">
        <f t="shared" si="215"/>
        <v>46891.541561051665</v>
      </c>
      <c r="RK51" s="51">
        <f t="shared" si="216"/>
        <v>48274.886222784517</v>
      </c>
      <c r="RL51" s="51">
        <f t="shared" si="217"/>
        <v>48292.224381720145</v>
      </c>
      <c r="RM51" s="51">
        <f t="shared" si="218"/>
        <v>48292.224381720145</v>
      </c>
      <c r="RN51" s="51">
        <f t="shared" si="219"/>
        <v>46908.879719987301</v>
      </c>
      <c r="RO51" s="51">
        <f t="shared" si="220"/>
        <v>46484.185046462168</v>
      </c>
      <c r="RP51" s="51">
        <f t="shared" si="221"/>
        <v>43014.253587592291</v>
      </c>
      <c r="RQ51" s="51">
        <f t="shared" si="222"/>
        <v>44329.917593935301</v>
      </c>
      <c r="RR51" s="51">
        <f t="shared" si="223"/>
        <v>46517.360198575429</v>
      </c>
      <c r="RS51" s="51">
        <f t="shared" si="224"/>
        <v>46467.884557576079</v>
      </c>
      <c r="RT51" s="51">
        <f t="shared" si="225"/>
        <v>46504.096247827365</v>
      </c>
      <c r="RU51" s="51"/>
      <c r="RV51" s="51">
        <f t="shared" si="385"/>
        <v>499457.39451152511</v>
      </c>
      <c r="RW51" s="51">
        <f t="shared" si="385"/>
        <v>526949.84850874275</v>
      </c>
      <c r="RX51" s="51">
        <f t="shared" si="385"/>
        <v>575136.9713466533</v>
      </c>
      <c r="RY51" s="51">
        <f t="shared" si="385"/>
        <v>584909.02890299866</v>
      </c>
      <c r="RZ51" s="51">
        <f t="shared" si="385"/>
        <v>575096.47349741403</v>
      </c>
      <c r="SA51" s="51">
        <f t="shared" si="385"/>
        <v>560072.85721587227</v>
      </c>
    </row>
    <row r="52" spans="1:495" x14ac:dyDescent="0.3">
      <c r="A52" s="1">
        <v>400190</v>
      </c>
      <c r="B52" s="1" t="s">
        <v>288</v>
      </c>
      <c r="C52" s="1" t="s">
        <v>138</v>
      </c>
      <c r="D52" s="44">
        <v>0</v>
      </c>
      <c r="E52" s="1" t="s">
        <v>174</v>
      </c>
      <c r="F52" s="107">
        <f>VLOOKUP(A52,Auxiliar_OPEX_CustosUnit!$A$4:$E$129,COLUMN(Auxiliar_OPEX_CustosUnit!$E$3),0)</f>
        <v>0</v>
      </c>
      <c r="G52" s="107">
        <f>INDEX(Auxiliar_OPEX_Drivers!$B$76:$I$84,MATCH($E52,Auxiliar_OPEX_Drivers!$B$76:$B$84,0),MATCH(YEAR(G$2),Auxiliar_OPEX_Drivers!$B$76:$I$76,0))*$F52</f>
        <v>0</v>
      </c>
      <c r="H52" s="107">
        <f>INDEX(Auxiliar_OPEX_Drivers!$B$76:$I$84,MATCH($E52,Auxiliar_OPEX_Drivers!$B$76:$B$84,0),MATCH(YEAR(H$2),Auxiliar_OPEX_Drivers!$B$76:$I$76,0))*$F52</f>
        <v>0</v>
      </c>
      <c r="I52" s="107">
        <f>INDEX(Auxiliar_OPEX_Drivers!$B$76:$I$84,MATCH($E52,Auxiliar_OPEX_Drivers!$B$76:$B$84,0),MATCH(YEAR(I$2),Auxiliar_OPEX_Drivers!$B$76:$I$76,0))*$F52</f>
        <v>0</v>
      </c>
      <c r="J52" s="107">
        <f>INDEX(Auxiliar_OPEX_Drivers!$B$76:$I$84,MATCH($E52,Auxiliar_OPEX_Drivers!$B$76:$B$84,0),MATCH(YEAR(J$2),Auxiliar_OPEX_Drivers!$B$76:$I$76,0))*$F52</f>
        <v>0</v>
      </c>
      <c r="K52" s="107">
        <f>INDEX(Auxiliar_OPEX_Drivers!$B$76:$I$84,MATCH($E52,Auxiliar_OPEX_Drivers!$B$76:$B$84,0),MATCH(YEAR(K$2),Auxiliar_OPEX_Drivers!$B$76:$I$76,0))*$F52</f>
        <v>0</v>
      </c>
      <c r="L52" s="107">
        <f>INDEX(Auxiliar_OPEX_Drivers!$B$76:$I$84,MATCH($E52,Auxiliar_OPEX_Drivers!$B$76:$B$84,0),MATCH(YEAR(L$2),Auxiliar_OPEX_Drivers!$B$76:$I$76,0))*$F52</f>
        <v>0</v>
      </c>
      <c r="M52" s="107">
        <f>INDEX(Auxiliar_OPEX_Drivers!$B$76:$I$84,MATCH($E52,Auxiliar_OPEX_Drivers!$B$76:$B$84,0),MATCH(YEAR(M$2),Auxiliar_OPEX_Drivers!$B$76:$I$76,0))*$F52</f>
        <v>0</v>
      </c>
      <c r="N52" s="107">
        <f>INDEX(Auxiliar_OPEX_Drivers!$B$76:$I$84,MATCH($E52,Auxiliar_OPEX_Drivers!$B$76:$B$84,0),MATCH(YEAR(N$2),Auxiliar_OPEX_Drivers!$B$76:$I$76,0))*$F52</f>
        <v>0</v>
      </c>
      <c r="O52" s="107">
        <f>INDEX(Auxiliar_OPEX_Drivers!$B$76:$I$84,MATCH($E52,Auxiliar_OPEX_Drivers!$B$76:$B$84,0),MATCH(YEAR(O$2),Auxiliar_OPEX_Drivers!$B$76:$I$76,0))*$F52</f>
        <v>0</v>
      </c>
      <c r="P52" s="107">
        <f>INDEX(Auxiliar_OPEX_Drivers!$B$76:$I$84,MATCH($E52,Auxiliar_OPEX_Drivers!$B$76:$B$84,0),MATCH(YEAR(P$2),Auxiliar_OPEX_Drivers!$B$76:$I$76,0))*$F52</f>
        <v>0</v>
      </c>
      <c r="Q52" s="107">
        <f>INDEX(Auxiliar_OPEX_Drivers!$B$76:$I$84,MATCH($E52,Auxiliar_OPEX_Drivers!$B$76:$B$84,0),MATCH(YEAR(Q$2),Auxiliar_OPEX_Drivers!$B$76:$I$76,0))*$F52</f>
        <v>0</v>
      </c>
      <c r="R52" s="107">
        <f>INDEX(Auxiliar_OPEX_Drivers!$B$76:$I$84,MATCH($E52,Auxiliar_OPEX_Drivers!$B$76:$B$84,0),MATCH(YEAR(R$2),Auxiliar_OPEX_Drivers!$B$76:$I$76,0))*$F52</f>
        <v>0</v>
      </c>
      <c r="S52" s="107">
        <f>INDEX(Auxiliar_OPEX_Drivers!$B$76:$I$84,MATCH($E52,Auxiliar_OPEX_Drivers!$B$76:$B$84,0),MATCH(YEAR(S$2),Auxiliar_OPEX_Drivers!$B$76:$I$76,0))*$F52</f>
        <v>0</v>
      </c>
      <c r="T52" s="107">
        <f>INDEX(Auxiliar_OPEX_Drivers!$B$76:$I$84,MATCH($E52,Auxiliar_OPEX_Drivers!$B$76:$B$84,0),MATCH(YEAR(T$2),Auxiliar_OPEX_Drivers!$B$76:$I$76,0))*$F52</f>
        <v>0</v>
      </c>
      <c r="U52" s="107">
        <f>INDEX(Auxiliar_OPEX_Drivers!$B$76:$I$84,MATCH($E52,Auxiliar_OPEX_Drivers!$B$76:$B$84,0),MATCH(YEAR(U$2),Auxiliar_OPEX_Drivers!$B$76:$I$76,0))*$F52</f>
        <v>0</v>
      </c>
      <c r="V52" s="107">
        <f>INDEX(Auxiliar_OPEX_Drivers!$B$76:$I$84,MATCH($E52,Auxiliar_OPEX_Drivers!$B$76:$B$84,0),MATCH(YEAR(V$2),Auxiliar_OPEX_Drivers!$B$76:$I$76,0))*$F52</f>
        <v>0</v>
      </c>
      <c r="W52" s="107">
        <f>INDEX(Auxiliar_OPEX_Drivers!$B$76:$I$84,MATCH($E52,Auxiliar_OPEX_Drivers!$B$76:$B$84,0),MATCH(YEAR(W$2),Auxiliar_OPEX_Drivers!$B$76:$I$76,0))*$F52</f>
        <v>0</v>
      </c>
      <c r="X52" s="107">
        <f>INDEX(Auxiliar_OPEX_Drivers!$B$76:$I$84,MATCH($E52,Auxiliar_OPEX_Drivers!$B$76:$B$84,0),MATCH(YEAR(X$2),Auxiliar_OPEX_Drivers!$B$76:$I$76,0))*$F52</f>
        <v>0</v>
      </c>
      <c r="Y52" s="107">
        <f>INDEX(Auxiliar_OPEX_Drivers!$B$76:$I$84,MATCH($E52,Auxiliar_OPEX_Drivers!$B$76:$B$84,0),MATCH(YEAR(Y$2),Auxiliar_OPEX_Drivers!$B$76:$I$76,0))*$F52</f>
        <v>0</v>
      </c>
      <c r="Z52" s="107">
        <f>INDEX(Auxiliar_OPEX_Drivers!$B$76:$I$84,MATCH($E52,Auxiliar_OPEX_Drivers!$B$76:$B$84,0),MATCH(YEAR(Z$2),Auxiliar_OPEX_Drivers!$B$76:$I$76,0))*$F52</f>
        <v>0</v>
      </c>
      <c r="AA52" s="107">
        <f>INDEX(Auxiliar_OPEX_Drivers!$B$76:$I$84,MATCH($E52,Auxiliar_OPEX_Drivers!$B$76:$B$84,0),MATCH(YEAR(AA$2),Auxiliar_OPEX_Drivers!$B$76:$I$76,0))*$F52</f>
        <v>0</v>
      </c>
      <c r="AB52" s="107">
        <f>INDEX(Auxiliar_OPEX_Drivers!$B$76:$I$84,MATCH($E52,Auxiliar_OPEX_Drivers!$B$76:$B$84,0),MATCH(YEAR(AB$2),Auxiliar_OPEX_Drivers!$B$76:$I$76,0))*$F52</f>
        <v>0</v>
      </c>
      <c r="AC52" s="107">
        <f>INDEX(Auxiliar_OPEX_Drivers!$B$76:$I$84,MATCH($E52,Auxiliar_OPEX_Drivers!$B$76:$B$84,0),MATCH(YEAR(AC$2),Auxiliar_OPEX_Drivers!$B$76:$I$76,0))*$F52</f>
        <v>0</v>
      </c>
      <c r="AD52" s="107">
        <f>INDEX(Auxiliar_OPEX_Drivers!$B$76:$I$84,MATCH($E52,Auxiliar_OPEX_Drivers!$B$76:$B$84,0),MATCH(YEAR(AD$2),Auxiliar_OPEX_Drivers!$B$76:$I$76,0))*$F52</f>
        <v>0</v>
      </c>
      <c r="AE52" s="107">
        <f>INDEX(Auxiliar_OPEX_Drivers!$B$76:$I$84,MATCH($E52,Auxiliar_OPEX_Drivers!$B$76:$B$84,0),MATCH(YEAR(AE$2),Auxiliar_OPEX_Drivers!$B$76:$I$76,0))*$F52</f>
        <v>0</v>
      </c>
      <c r="AF52" s="107">
        <f>INDEX(Auxiliar_OPEX_Drivers!$B$76:$I$84,MATCH($E52,Auxiliar_OPEX_Drivers!$B$76:$B$84,0),MATCH(YEAR(AF$2),Auxiliar_OPEX_Drivers!$B$76:$I$76,0))*$F52</f>
        <v>0</v>
      </c>
      <c r="AG52" s="107">
        <f>INDEX(Auxiliar_OPEX_Drivers!$B$76:$I$84,MATCH($E52,Auxiliar_OPEX_Drivers!$B$76:$B$84,0),MATCH(YEAR(AG$2),Auxiliar_OPEX_Drivers!$B$76:$I$76,0))*$F52</f>
        <v>0</v>
      </c>
      <c r="AH52" s="107">
        <f>INDEX(Auxiliar_OPEX_Drivers!$B$76:$I$84,MATCH($E52,Auxiliar_OPEX_Drivers!$B$76:$B$84,0),MATCH(YEAR(AH$2),Auxiliar_OPEX_Drivers!$B$76:$I$76,0))*$F52</f>
        <v>0</v>
      </c>
      <c r="AI52" s="107">
        <f>INDEX(Auxiliar_OPEX_Drivers!$B$76:$I$84,MATCH($E52,Auxiliar_OPEX_Drivers!$B$76:$B$84,0),MATCH(YEAR(AI$2),Auxiliar_OPEX_Drivers!$B$76:$I$76,0))*$F52</f>
        <v>0</v>
      </c>
      <c r="AJ52" s="107">
        <f>INDEX(Auxiliar_OPEX_Drivers!$B$76:$I$84,MATCH($E52,Auxiliar_OPEX_Drivers!$B$76:$B$84,0),MATCH(YEAR(AJ$2),Auxiliar_OPEX_Drivers!$B$76:$I$76,0))*$F52</f>
        <v>0</v>
      </c>
      <c r="AK52" s="107">
        <f>INDEX(Auxiliar_OPEX_Drivers!$B$76:$I$84,MATCH($E52,Auxiliar_OPEX_Drivers!$B$76:$B$84,0),MATCH(YEAR(AK$2),Auxiliar_OPEX_Drivers!$B$76:$I$76,0))*$F52</f>
        <v>0</v>
      </c>
      <c r="AL52" s="107">
        <f>INDEX(Auxiliar_OPEX_Drivers!$B$76:$I$84,MATCH($E52,Auxiliar_OPEX_Drivers!$B$76:$B$84,0),MATCH(YEAR(AL$2),Auxiliar_OPEX_Drivers!$B$76:$I$76,0))*$F52</f>
        <v>0</v>
      </c>
      <c r="AM52" s="107">
        <f>INDEX(Auxiliar_OPEX_Drivers!$B$76:$I$84,MATCH($E52,Auxiliar_OPEX_Drivers!$B$76:$B$84,0),MATCH(YEAR(AM$2),Auxiliar_OPEX_Drivers!$B$76:$I$76,0))*$F52</f>
        <v>0</v>
      </c>
      <c r="AN52" s="107">
        <f>INDEX(Auxiliar_OPEX_Drivers!$B$76:$I$84,MATCH($E52,Auxiliar_OPEX_Drivers!$B$76:$B$84,0),MATCH(YEAR(AN$2),Auxiliar_OPEX_Drivers!$B$76:$I$76,0))*$F52</f>
        <v>0</v>
      </c>
      <c r="AO52" s="107">
        <f>INDEX(Auxiliar_OPEX_Drivers!$B$76:$I$84,MATCH($E52,Auxiliar_OPEX_Drivers!$B$76:$B$84,0),MATCH(YEAR(AO$2),Auxiliar_OPEX_Drivers!$B$76:$I$76,0))*$F52</f>
        <v>0</v>
      </c>
      <c r="AP52" s="107">
        <f>INDEX(Auxiliar_OPEX_Drivers!$B$76:$I$84,MATCH($E52,Auxiliar_OPEX_Drivers!$B$76:$B$84,0),MATCH(YEAR(AP$2),Auxiliar_OPEX_Drivers!$B$76:$I$76,0))*$F52</f>
        <v>0</v>
      </c>
      <c r="AQ52" s="107">
        <f>INDEX(Auxiliar_OPEX_Drivers!$B$76:$I$84,MATCH($E52,Auxiliar_OPEX_Drivers!$B$76:$B$84,0),MATCH(YEAR(AQ$2),Auxiliar_OPEX_Drivers!$B$76:$I$76,0))*$F52</f>
        <v>0</v>
      </c>
      <c r="AR52" s="107">
        <f>INDEX(Auxiliar_OPEX_Drivers!$B$76:$I$84,MATCH($E52,Auxiliar_OPEX_Drivers!$B$76:$B$84,0),MATCH(YEAR(AR$2),Auxiliar_OPEX_Drivers!$B$76:$I$76,0))*$F52</f>
        <v>0</v>
      </c>
      <c r="AS52" s="107">
        <f>INDEX(Auxiliar_OPEX_Drivers!$B$76:$I$84,MATCH($E52,Auxiliar_OPEX_Drivers!$B$76:$B$84,0),MATCH(YEAR(AS$2),Auxiliar_OPEX_Drivers!$B$76:$I$76,0))*$F52</f>
        <v>0</v>
      </c>
      <c r="AT52" s="107">
        <f>INDEX(Auxiliar_OPEX_Drivers!$B$76:$I$84,MATCH($E52,Auxiliar_OPEX_Drivers!$B$76:$B$84,0),MATCH(YEAR(AT$2),Auxiliar_OPEX_Drivers!$B$76:$I$76,0))*$F52</f>
        <v>0</v>
      </c>
      <c r="AU52" s="107">
        <f>INDEX(Auxiliar_OPEX_Drivers!$B$76:$I$84,MATCH($E52,Auxiliar_OPEX_Drivers!$B$76:$B$84,0),MATCH(YEAR(AU$2),Auxiliar_OPEX_Drivers!$B$76:$I$76,0))*$F52</f>
        <v>0</v>
      </c>
      <c r="AV52" s="107">
        <f>INDEX(Auxiliar_OPEX_Drivers!$B$76:$I$84,MATCH($E52,Auxiliar_OPEX_Drivers!$B$76:$B$84,0),MATCH(YEAR(AV$2),Auxiliar_OPEX_Drivers!$B$76:$I$76,0))*$F52</f>
        <v>0</v>
      </c>
      <c r="AW52" s="107">
        <f>INDEX(Auxiliar_OPEX_Drivers!$B$76:$I$84,MATCH($E52,Auxiliar_OPEX_Drivers!$B$76:$B$84,0),MATCH(YEAR(AW$2),Auxiliar_OPEX_Drivers!$B$76:$I$76,0))*$F52</f>
        <v>0</v>
      </c>
      <c r="AX52" s="107">
        <f>INDEX(Auxiliar_OPEX_Drivers!$B$76:$I$84,MATCH($E52,Auxiliar_OPEX_Drivers!$B$76:$B$84,0),MATCH(YEAR(AX$2),Auxiliar_OPEX_Drivers!$B$76:$I$76,0))*$F52</f>
        <v>0</v>
      </c>
      <c r="AY52" s="107">
        <f>INDEX(Auxiliar_OPEX_Drivers!$B$76:$I$84,MATCH($E52,Auxiliar_OPEX_Drivers!$B$76:$B$84,0),MATCH(YEAR(AY$2),Auxiliar_OPEX_Drivers!$B$76:$I$76,0))*$F52</f>
        <v>0</v>
      </c>
      <c r="AZ52" s="107">
        <f>INDEX(Auxiliar_OPEX_Drivers!$B$76:$I$84,MATCH($E52,Auxiliar_OPEX_Drivers!$B$76:$B$84,0),MATCH(YEAR(AZ$2),Auxiliar_OPEX_Drivers!$B$76:$I$76,0))*$F52</f>
        <v>0</v>
      </c>
      <c r="BA52" s="107">
        <f>INDEX(Auxiliar_OPEX_Drivers!$B$76:$I$84,MATCH($E52,Auxiliar_OPEX_Drivers!$B$76:$B$84,0),MATCH(YEAR(BA$2),Auxiliar_OPEX_Drivers!$B$76:$I$76,0))*$F52</f>
        <v>0</v>
      </c>
      <c r="BB52" s="107">
        <f>INDEX(Auxiliar_OPEX_Drivers!$B$76:$I$84,MATCH($E52,Auxiliar_OPEX_Drivers!$B$76:$B$84,0),MATCH(YEAR(BB$2),Auxiliar_OPEX_Drivers!$B$76:$I$76,0))*$F52</f>
        <v>0</v>
      </c>
      <c r="BC52" s="107">
        <f>INDEX(Auxiliar_OPEX_Drivers!$B$76:$I$84,MATCH($E52,Auxiliar_OPEX_Drivers!$B$76:$B$84,0),MATCH(YEAR(BC$2),Auxiliar_OPEX_Drivers!$B$76:$I$76,0))*$F52</f>
        <v>0</v>
      </c>
      <c r="BD52" s="107">
        <f>INDEX(Auxiliar_OPEX_Drivers!$B$76:$I$84,MATCH($E52,Auxiliar_OPEX_Drivers!$B$76:$B$84,0),MATCH(YEAR(BD$2),Auxiliar_OPEX_Drivers!$B$76:$I$76,0))*$F52</f>
        <v>0</v>
      </c>
      <c r="BE52" s="107">
        <f>INDEX(Auxiliar_OPEX_Drivers!$B$76:$I$84,MATCH($E52,Auxiliar_OPEX_Drivers!$B$76:$B$84,0),MATCH(YEAR(BE$2),Auxiliar_OPEX_Drivers!$B$76:$I$76,0))*$F52</f>
        <v>0</v>
      </c>
      <c r="BF52" s="107">
        <f>INDEX(Auxiliar_OPEX_Drivers!$B$76:$I$84,MATCH($E52,Auxiliar_OPEX_Drivers!$B$76:$B$84,0),MATCH(YEAR(BF$2),Auxiliar_OPEX_Drivers!$B$76:$I$76,0))*$F52</f>
        <v>0</v>
      </c>
      <c r="BG52" s="107">
        <f>INDEX(Auxiliar_OPEX_Drivers!$B$76:$I$84,MATCH($E52,Auxiliar_OPEX_Drivers!$B$76:$B$84,0),MATCH(YEAR(BG$2),Auxiliar_OPEX_Drivers!$B$76:$I$76,0))*$F52</f>
        <v>0</v>
      </c>
      <c r="BH52" s="107">
        <f>INDEX(Auxiliar_OPEX_Drivers!$B$76:$I$84,MATCH($E52,Auxiliar_OPEX_Drivers!$B$76:$B$84,0),MATCH(YEAR(BH$2),Auxiliar_OPEX_Drivers!$B$76:$I$76,0))*$F52</f>
        <v>0</v>
      </c>
      <c r="BI52" s="107">
        <f>INDEX(Auxiliar_OPEX_Drivers!$B$76:$I$84,MATCH($E52,Auxiliar_OPEX_Drivers!$B$76:$B$84,0),MATCH(YEAR(BI$2),Auxiliar_OPEX_Drivers!$B$76:$I$76,0))*$F52</f>
        <v>0</v>
      </c>
      <c r="BJ52" s="107">
        <f>INDEX(Auxiliar_OPEX_Drivers!$B$76:$I$84,MATCH($E52,Auxiliar_OPEX_Drivers!$B$76:$B$84,0),MATCH(YEAR(BJ$2),Auxiliar_OPEX_Drivers!$B$76:$I$76,0))*$F52</f>
        <v>0</v>
      </c>
      <c r="BK52" s="107">
        <f>INDEX(Auxiliar_OPEX_Drivers!$B$76:$I$84,MATCH($E52,Auxiliar_OPEX_Drivers!$B$76:$B$84,0),MATCH(YEAR(BK$2),Auxiliar_OPEX_Drivers!$B$76:$I$76,0))*$F52</f>
        <v>0</v>
      </c>
      <c r="BL52" s="107">
        <f>INDEX(Auxiliar_OPEX_Drivers!$B$76:$I$84,MATCH($E52,Auxiliar_OPEX_Drivers!$B$76:$B$84,0),MATCH(YEAR(BL$2),Auxiliar_OPEX_Drivers!$B$76:$I$76,0))*$F52</f>
        <v>0</v>
      </c>
      <c r="BM52" s="107">
        <f>INDEX(Auxiliar_OPEX_Drivers!$B$76:$I$84,MATCH($E52,Auxiliar_OPEX_Drivers!$B$76:$B$84,0),MATCH(YEAR(BM$2),Auxiliar_OPEX_Drivers!$B$76:$I$76,0))*$F52</f>
        <v>0</v>
      </c>
      <c r="BN52" s="107">
        <f>INDEX(Auxiliar_OPEX_Drivers!$B$76:$I$84,MATCH($E52,Auxiliar_OPEX_Drivers!$B$76:$B$84,0),MATCH(YEAR(BN$2),Auxiliar_OPEX_Drivers!$B$76:$I$76,0))*$F52</f>
        <v>0</v>
      </c>
      <c r="BO52" s="107">
        <f>INDEX(Auxiliar_OPEX_Drivers!$B$76:$I$84,MATCH($E52,Auxiliar_OPEX_Drivers!$B$76:$B$84,0),MATCH(YEAR(BO$2),Auxiliar_OPEX_Drivers!$B$76:$I$76,0))*$F52</f>
        <v>0</v>
      </c>
      <c r="BP52" s="107">
        <f>INDEX(Auxiliar_OPEX_Drivers!$B$76:$I$84,MATCH($E52,Auxiliar_OPEX_Drivers!$B$76:$B$84,0),MATCH(YEAR(BP$2),Auxiliar_OPEX_Drivers!$B$76:$I$76,0))*$F52</f>
        <v>0</v>
      </c>
      <c r="BQ52" s="107">
        <f>INDEX(Auxiliar_OPEX_Drivers!$B$76:$I$84,MATCH($E52,Auxiliar_OPEX_Drivers!$B$76:$B$84,0),MATCH(YEAR(BQ$2),Auxiliar_OPEX_Drivers!$B$76:$I$76,0))*$F52</f>
        <v>0</v>
      </c>
      <c r="BR52" s="107">
        <f>INDEX(Auxiliar_OPEX_Drivers!$B$76:$I$84,MATCH($E52,Auxiliar_OPEX_Drivers!$B$76:$B$84,0),MATCH(YEAR(BR$2),Auxiliar_OPEX_Drivers!$B$76:$I$76,0))*$F52</f>
        <v>0</v>
      </c>
      <c r="BS52" s="107">
        <f>INDEX(Auxiliar_OPEX_Drivers!$B$76:$I$84,MATCH($E52,Auxiliar_OPEX_Drivers!$B$76:$B$84,0),MATCH(YEAR(BS$2),Auxiliar_OPEX_Drivers!$B$76:$I$76,0))*$F52</f>
        <v>0</v>
      </c>
      <c r="BT52" s="107">
        <f>INDEX(Auxiliar_OPEX_Drivers!$B$76:$I$84,MATCH($E52,Auxiliar_OPEX_Drivers!$B$76:$B$84,0),MATCH(YEAR(BT$2),Auxiliar_OPEX_Drivers!$B$76:$I$76,0))*$F52</f>
        <v>0</v>
      </c>
      <c r="BU52" s="107">
        <f>INDEX(Auxiliar_OPEX_Drivers!$B$76:$I$84,MATCH($E52,Auxiliar_OPEX_Drivers!$B$76:$B$84,0),MATCH(YEAR(BU$2),Auxiliar_OPEX_Drivers!$B$76:$I$76,0))*$F52</f>
        <v>0</v>
      </c>
      <c r="BV52" s="107">
        <f>INDEX(Auxiliar_OPEX_Drivers!$B$76:$I$84,MATCH($E52,Auxiliar_OPEX_Drivers!$B$76:$B$84,0),MATCH(YEAR(BV$2),Auxiliar_OPEX_Drivers!$B$76:$I$76,0))*$F52</f>
        <v>0</v>
      </c>
      <c r="BW52" s="107">
        <f>INDEX(Auxiliar_OPEX_Drivers!$B$76:$I$84,MATCH($E52,Auxiliar_OPEX_Drivers!$B$76:$B$84,0),MATCH(YEAR(BW$2),Auxiliar_OPEX_Drivers!$B$76:$I$76,0))*$F52</f>
        <v>0</v>
      </c>
      <c r="BX52" s="107">
        <f>INDEX(Auxiliar_OPEX_Drivers!$B$76:$I$84,MATCH($E52,Auxiliar_OPEX_Drivers!$B$76:$B$84,0),MATCH(YEAR(BX$2),Auxiliar_OPEX_Drivers!$B$76:$I$76,0))*$F52</f>
        <v>0</v>
      </c>
      <c r="BY52" s="107">
        <f>INDEX(Auxiliar_OPEX_Drivers!$B$76:$I$84,MATCH($E52,Auxiliar_OPEX_Drivers!$B$76:$B$84,0),MATCH(YEAR(BY$2),Auxiliar_OPEX_Drivers!$B$76:$I$76,0))*$F52</f>
        <v>0</v>
      </c>
      <c r="BZ52" s="107">
        <f>INDEX(Auxiliar_OPEX_Drivers!$B$76:$I$84,MATCH($E52,Auxiliar_OPEX_Drivers!$B$76:$B$84,0),MATCH(YEAR(BZ$2),Auxiliar_OPEX_Drivers!$B$76:$I$76,0))*$F52</f>
        <v>0</v>
      </c>
      <c r="CA52" s="107">
        <f>INDEX(Auxiliar_OPEX_Drivers!$B$76:$I$84,MATCH($E52,Auxiliar_OPEX_Drivers!$B$76:$B$84,0),MATCH(YEAR(CA$2),Auxiliar_OPEX_Drivers!$B$76:$I$76,0))*$F52</f>
        <v>0</v>
      </c>
      <c r="CB52" s="107">
        <f>INDEX(Auxiliar_OPEX_Drivers!$B$76:$I$84,MATCH($E52,Auxiliar_OPEX_Drivers!$B$76:$B$84,0),MATCH(YEAR(CB$2),Auxiliar_OPEX_Drivers!$B$76:$I$76,0))*$F52</f>
        <v>0</v>
      </c>
      <c r="CC52" s="107">
        <f>INDEX(Auxiliar_OPEX_Drivers!$B$76:$I$84,MATCH($E52,Auxiliar_OPEX_Drivers!$B$76:$B$84,0),MATCH(YEAR(CC$2),Auxiliar_OPEX_Drivers!$B$76:$I$76,0))*$F52</f>
        <v>0</v>
      </c>
      <c r="CD52" s="107">
        <f>INDEX(Auxiliar_OPEX_Drivers!$B$76:$I$84,MATCH($E52,Auxiliar_OPEX_Drivers!$B$76:$B$84,0),MATCH(YEAR(CD$2),Auxiliar_OPEX_Drivers!$B$76:$I$76,0))*$F52</f>
        <v>0</v>
      </c>
      <c r="CE52" s="107">
        <f>INDEX(Auxiliar_OPEX_Drivers!$B$76:$I$84,MATCH($E52,Auxiliar_OPEX_Drivers!$B$76:$B$84,0),MATCH(YEAR(CE$2),Auxiliar_OPEX_Drivers!$B$76:$I$76,0))*$F52</f>
        <v>0</v>
      </c>
      <c r="CF52" s="107">
        <f>INDEX(Auxiliar_OPEX_Drivers!$B$76:$I$84,MATCH($E52,Auxiliar_OPEX_Drivers!$B$76:$B$84,0),MATCH(YEAR(CF$2),Auxiliar_OPEX_Drivers!$B$76:$I$76,0))*$F52</f>
        <v>0</v>
      </c>
      <c r="CG52" s="107">
        <f>INDEX(Auxiliar_OPEX_Drivers!$B$76:$I$84,MATCH($E52,Auxiliar_OPEX_Drivers!$B$76:$B$84,0),MATCH(YEAR(CG$2),Auxiliar_OPEX_Drivers!$B$76:$I$76,0))*$F52</f>
        <v>0</v>
      </c>
      <c r="CI52" s="51">
        <f>INDEX(Auxiliar_OPEX_CustosUnit!$A$1:$R$129,MATCH(Auxiliar_OPEX_P!$A52,Auxiliar_OPEX_CustosUnit!$A$1:$A$129,0),MATCH(CI$2,Auxiliar_OPEX_CustosUnit!$A$3:$Q$3,0))*(1-DRE_Auxiliar!$A$5)</f>
        <v>0</v>
      </c>
      <c r="CJ52" s="51">
        <f>INDEX(Auxiliar_OPEX_CustosUnit!$A$1:$R$129,MATCH(Auxiliar_OPEX_P!$A52,Auxiliar_OPEX_CustosUnit!$A$1:$A$129,0),MATCH(CJ$2,Auxiliar_OPEX_CustosUnit!$A$3:$Q$3,0))*(1-DRE_Auxiliar!$A$5)</f>
        <v>0</v>
      </c>
      <c r="CK52" s="51">
        <f>INDEX(Auxiliar_OPEX_CustosUnit!$A$1:$R$129,MATCH(Auxiliar_OPEX_P!$A52,Auxiliar_OPEX_CustosUnit!$A$1:$A$129,0),MATCH(CK$2,Auxiliar_OPEX_CustosUnit!$A$3:$Q$3,0))*(1-DRE_Auxiliar!$A$5)</f>
        <v>0</v>
      </c>
      <c r="CL52" s="51">
        <f>INDEX(Auxiliar_OPEX_CustosUnit!$A$1:$R$129,MATCH(Auxiliar_OPEX_P!$A52,Auxiliar_OPEX_CustosUnit!$A$1:$A$129,0),MATCH(CL$2,Auxiliar_OPEX_CustosUnit!$A$3:$Q$3,0))*(1-DRE_Auxiliar!$A$5)</f>
        <v>0</v>
      </c>
      <c r="CM52" s="51">
        <f>INDEX(Auxiliar_OPEX_CustosUnit!$A$1:$R$129,MATCH(Auxiliar_OPEX_P!$A52,Auxiliar_OPEX_CustosUnit!$A$1:$A$129,0),MATCH(CM$2,Auxiliar_OPEX_CustosUnit!$A$3:$Q$3,0))*(1-DRE_Auxiliar!$A$5)</f>
        <v>0</v>
      </c>
      <c r="CN52" s="51">
        <f>INDEX(Auxiliar_OPEX_CustosUnit!$A$1:$R$129,MATCH(Auxiliar_OPEX_P!$A52,Auxiliar_OPEX_CustosUnit!$A$1:$A$129,0),MATCH(CN$2,Auxiliar_OPEX_CustosUnit!$A$3:$Q$3,0))*(1-DRE_Auxiliar!$A$5)</f>
        <v>0</v>
      </c>
      <c r="CO52" s="51">
        <f>INDEX(Auxiliar_OPEX_CustosUnit!$A$1:$R$129,MATCH(Auxiliar_OPEX_P!$A52,Auxiliar_OPEX_CustosUnit!$A$1:$A$129,0),MATCH(CO$2,Auxiliar_OPEX_CustosUnit!$A$3:$Q$3,0))*(1-DRE_Auxiliar!$A$5)</f>
        <v>0</v>
      </c>
      <c r="CP52" s="51">
        <f>INDEX(Auxiliar_OPEX_CustosUnit!$A$1:$R$129,MATCH(Auxiliar_OPEX_P!$A52,Auxiliar_OPEX_CustosUnit!$A$1:$A$129,0),MATCH(CP$2,Auxiliar_OPEX_CustosUnit!$A$3:$Q$3,0))*(1-DRE_Auxiliar!$A$5)</f>
        <v>0</v>
      </c>
      <c r="CQ52" s="51">
        <f>INDEX(Auxiliar_OPEX_CustosUnit!$A$1:$R$129,MATCH(Auxiliar_OPEX_P!$A52,Auxiliar_OPEX_CustosUnit!$A$1:$A$129,0),MATCH(CQ$2,Auxiliar_OPEX_CustosUnit!$A$3:$Q$3,0))*(1-DRE_Auxiliar!$A$5)</f>
        <v>0</v>
      </c>
      <c r="CR52" s="51">
        <f>INDEX(Auxiliar_OPEX_CustosUnit!$A$1:$R$129,MATCH(Auxiliar_OPEX_P!$A52,Auxiliar_OPEX_CustosUnit!$A$1:$A$129,0),MATCH(CR$2,Auxiliar_OPEX_CustosUnit!$A$3:$Q$3,0))*(1-DRE_Auxiliar!$A$5)</f>
        <v>0</v>
      </c>
      <c r="CS52" s="51">
        <f>INDEX(Auxiliar_OPEX_CustosUnit!$A$1:$R$129,MATCH(Auxiliar_OPEX_P!$A52,Auxiliar_OPEX_CustosUnit!$A$1:$A$129,0),MATCH(CS$2,Auxiliar_OPEX_CustosUnit!$A$3:$Q$3,0))*(1-DRE_Auxiliar!$A$5)</f>
        <v>0</v>
      </c>
      <c r="CT52" s="51">
        <f>INDEX(Auxiliar_OPEX_CustosUnit!$A$1:$R$129,MATCH(Auxiliar_OPEX_P!$A52,Auxiliar_OPEX_CustosUnit!$A$1:$A$129,0),MATCH(CT$2,Auxiliar_OPEX_CustosUnit!$A$3:$Q$3,0))*(1-DRE_Auxiliar!$A$5)</f>
        <v>0</v>
      </c>
      <c r="CU52" s="53">
        <f t="shared" si="227"/>
        <v>0</v>
      </c>
      <c r="CV52" s="53">
        <f t="shared" si="228"/>
        <v>0</v>
      </c>
      <c r="CW52" s="53">
        <f t="shared" si="229"/>
        <v>0</v>
      </c>
      <c r="CX52" s="53">
        <f t="shared" si="230"/>
        <v>0</v>
      </c>
      <c r="CY52" s="53">
        <f t="shared" si="231"/>
        <v>0</v>
      </c>
      <c r="CZ52" s="53">
        <f t="shared" si="232"/>
        <v>0</v>
      </c>
      <c r="DA52" s="53">
        <f t="shared" si="233"/>
        <v>0</v>
      </c>
      <c r="DB52" s="53">
        <f t="shared" si="234"/>
        <v>0</v>
      </c>
      <c r="DC52" s="53">
        <f t="shared" si="235"/>
        <v>0</v>
      </c>
      <c r="DD52" s="53">
        <f t="shared" si="236"/>
        <v>0</v>
      </c>
      <c r="DE52" s="53">
        <f t="shared" si="237"/>
        <v>0</v>
      </c>
      <c r="DF52" s="53">
        <f t="shared" si="238"/>
        <v>0</v>
      </c>
      <c r="DG52" s="53">
        <f t="shared" si="239"/>
        <v>0</v>
      </c>
      <c r="DH52" s="53">
        <f t="shared" si="240"/>
        <v>0</v>
      </c>
      <c r="DI52" s="53">
        <f t="shared" si="241"/>
        <v>0</v>
      </c>
      <c r="DJ52" s="53">
        <f t="shared" si="242"/>
        <v>0</v>
      </c>
      <c r="DK52" s="53">
        <f t="shared" si="243"/>
        <v>0</v>
      </c>
      <c r="DL52" s="53">
        <f t="shared" si="244"/>
        <v>0</v>
      </c>
      <c r="DM52" s="53">
        <f t="shared" si="245"/>
        <v>0</v>
      </c>
      <c r="DN52" s="53">
        <f t="shared" si="246"/>
        <v>0</v>
      </c>
      <c r="DO52" s="53">
        <f t="shared" si="247"/>
        <v>0</v>
      </c>
      <c r="DP52" s="53">
        <f t="shared" si="248"/>
        <v>0</v>
      </c>
      <c r="DQ52" s="53">
        <f t="shared" si="249"/>
        <v>0</v>
      </c>
      <c r="DR52" s="53">
        <f t="shared" si="250"/>
        <v>0</v>
      </c>
      <c r="DS52" s="53">
        <f t="shared" si="251"/>
        <v>0</v>
      </c>
      <c r="DT52" s="53">
        <f t="shared" si="252"/>
        <v>0</v>
      </c>
      <c r="DU52" s="53">
        <f t="shared" si="253"/>
        <v>0</v>
      </c>
      <c r="DV52" s="53">
        <f t="shared" si="254"/>
        <v>0</v>
      </c>
      <c r="DW52" s="53">
        <f t="shared" si="255"/>
        <v>0</v>
      </c>
      <c r="DX52" s="53">
        <f t="shared" si="256"/>
        <v>0</v>
      </c>
      <c r="DY52" s="53">
        <f t="shared" si="257"/>
        <v>0</v>
      </c>
      <c r="DZ52" s="53">
        <f t="shared" si="258"/>
        <v>0</v>
      </c>
      <c r="EA52" s="53">
        <f t="shared" si="259"/>
        <v>0</v>
      </c>
      <c r="EB52" s="53">
        <f t="shared" si="260"/>
        <v>0</v>
      </c>
      <c r="EC52" s="53">
        <f t="shared" si="261"/>
        <v>0</v>
      </c>
      <c r="ED52" s="53">
        <f t="shared" si="262"/>
        <v>0</v>
      </c>
      <c r="EE52" s="53">
        <f t="shared" si="263"/>
        <v>0</v>
      </c>
      <c r="EF52" s="53">
        <f t="shared" si="264"/>
        <v>0</v>
      </c>
      <c r="EG52" s="53">
        <f t="shared" si="265"/>
        <v>0</v>
      </c>
      <c r="EH52" s="53">
        <f t="shared" si="266"/>
        <v>0</v>
      </c>
      <c r="EI52" s="53">
        <f t="shared" si="267"/>
        <v>0</v>
      </c>
      <c r="EJ52" s="53">
        <f t="shared" si="268"/>
        <v>0</v>
      </c>
      <c r="EK52" s="53">
        <f t="shared" si="269"/>
        <v>0</v>
      </c>
      <c r="EL52" s="53">
        <f t="shared" si="270"/>
        <v>0</v>
      </c>
      <c r="EM52" s="53">
        <f t="shared" si="271"/>
        <v>0</v>
      </c>
      <c r="EN52" s="53">
        <f t="shared" si="272"/>
        <v>0</v>
      </c>
      <c r="EO52" s="53">
        <f t="shared" si="273"/>
        <v>0</v>
      </c>
      <c r="EP52" s="53">
        <f t="shared" si="274"/>
        <v>0</v>
      </c>
      <c r="EQ52" s="53">
        <f t="shared" si="275"/>
        <v>0</v>
      </c>
      <c r="ER52" s="53">
        <f t="shared" si="276"/>
        <v>0</v>
      </c>
      <c r="ES52" s="53">
        <f t="shared" si="277"/>
        <v>0</v>
      </c>
      <c r="ET52" s="53">
        <f t="shared" si="278"/>
        <v>0</v>
      </c>
      <c r="EU52" s="53">
        <f t="shared" si="279"/>
        <v>0</v>
      </c>
      <c r="EV52" s="53">
        <f t="shared" si="280"/>
        <v>0</v>
      </c>
      <c r="EW52" s="53">
        <f t="shared" si="281"/>
        <v>0</v>
      </c>
      <c r="EX52" s="53">
        <f t="shared" si="282"/>
        <v>0</v>
      </c>
      <c r="EY52" s="53">
        <f t="shared" si="283"/>
        <v>0</v>
      </c>
      <c r="EZ52" s="53">
        <f t="shared" si="284"/>
        <v>0</v>
      </c>
      <c r="FA52" s="53">
        <f t="shared" si="285"/>
        <v>0</v>
      </c>
      <c r="FB52" s="53">
        <f t="shared" si="286"/>
        <v>0</v>
      </c>
      <c r="FC52" s="53">
        <f t="shared" si="287"/>
        <v>0</v>
      </c>
      <c r="FD52" s="53">
        <f t="shared" si="288"/>
        <v>0</v>
      </c>
      <c r="FE52" s="53">
        <f t="shared" si="289"/>
        <v>0</v>
      </c>
      <c r="FF52" s="53">
        <f t="shared" si="290"/>
        <v>0</v>
      </c>
      <c r="FG52" s="53">
        <f t="shared" si="291"/>
        <v>0</v>
      </c>
      <c r="FH52" s="53">
        <f t="shared" si="292"/>
        <v>0</v>
      </c>
      <c r="FI52" s="53">
        <f t="shared" si="293"/>
        <v>0</v>
      </c>
      <c r="FJ52" s="53">
        <f t="shared" si="294"/>
        <v>0</v>
      </c>
      <c r="FK52" s="53">
        <f t="shared" si="295"/>
        <v>0</v>
      </c>
      <c r="FL52" s="53">
        <f t="shared" si="296"/>
        <v>0</v>
      </c>
      <c r="FM52" s="53">
        <f t="shared" si="297"/>
        <v>0</v>
      </c>
      <c r="FN52" s="53">
        <f t="shared" si="298"/>
        <v>0</v>
      </c>
      <c r="FP52" s="51">
        <f t="shared" si="299"/>
        <v>0</v>
      </c>
      <c r="FQ52" s="51">
        <f t="shared" si="306"/>
        <v>0</v>
      </c>
      <c r="FR52" s="51">
        <f t="shared" si="307"/>
        <v>0</v>
      </c>
      <c r="FS52" s="51">
        <f t="shared" si="308"/>
        <v>0</v>
      </c>
      <c r="FT52" s="51">
        <f t="shared" si="309"/>
        <v>0</v>
      </c>
      <c r="FU52" s="51">
        <f t="shared" si="310"/>
        <v>0</v>
      </c>
      <c r="FV52" s="51">
        <f t="shared" si="311"/>
        <v>0</v>
      </c>
      <c r="FW52" s="51">
        <f t="shared" si="312"/>
        <v>0</v>
      </c>
      <c r="FX52" s="51">
        <f t="shared" si="313"/>
        <v>0</v>
      </c>
      <c r="FY52" s="51">
        <f t="shared" si="314"/>
        <v>0</v>
      </c>
      <c r="FZ52" s="51">
        <f t="shared" si="315"/>
        <v>0</v>
      </c>
      <c r="GA52" s="51">
        <f t="shared" si="316"/>
        <v>0</v>
      </c>
      <c r="GB52" s="51">
        <f t="shared" si="317"/>
        <v>0</v>
      </c>
      <c r="GC52" s="51">
        <f t="shared" si="318"/>
        <v>0</v>
      </c>
      <c r="GD52" s="51">
        <f t="shared" si="319"/>
        <v>0</v>
      </c>
      <c r="GE52" s="51">
        <f t="shared" si="320"/>
        <v>0</v>
      </c>
      <c r="GF52" s="51">
        <f t="shared" si="321"/>
        <v>0</v>
      </c>
      <c r="GG52" s="51">
        <f t="shared" si="322"/>
        <v>0</v>
      </c>
      <c r="GH52" s="51">
        <f t="shared" si="323"/>
        <v>0</v>
      </c>
      <c r="GI52" s="51">
        <f t="shared" si="324"/>
        <v>0</v>
      </c>
      <c r="GJ52" s="51">
        <f t="shared" si="325"/>
        <v>0</v>
      </c>
      <c r="GK52" s="51">
        <f t="shared" si="326"/>
        <v>0</v>
      </c>
      <c r="GL52" s="51">
        <f t="shared" si="327"/>
        <v>0</v>
      </c>
      <c r="GM52" s="51">
        <f t="shared" si="328"/>
        <v>0</v>
      </c>
      <c r="GN52" s="51">
        <f t="shared" si="329"/>
        <v>0</v>
      </c>
      <c r="GO52" s="51">
        <f t="shared" si="330"/>
        <v>0</v>
      </c>
      <c r="GP52" s="51">
        <f t="shared" si="331"/>
        <v>0</v>
      </c>
      <c r="GQ52" s="51">
        <f t="shared" si="332"/>
        <v>0</v>
      </c>
      <c r="GR52" s="51">
        <f t="shared" si="333"/>
        <v>0</v>
      </c>
      <c r="GS52" s="51">
        <f t="shared" si="334"/>
        <v>0</v>
      </c>
      <c r="GT52" s="51">
        <f t="shared" si="335"/>
        <v>0</v>
      </c>
      <c r="GU52" s="51">
        <f t="shared" si="336"/>
        <v>0</v>
      </c>
      <c r="GV52" s="51">
        <f t="shared" si="337"/>
        <v>0</v>
      </c>
      <c r="GW52" s="51">
        <f t="shared" si="338"/>
        <v>0</v>
      </c>
      <c r="GX52" s="51">
        <f t="shared" si="339"/>
        <v>0</v>
      </c>
      <c r="GY52" s="51">
        <f t="shared" si="340"/>
        <v>0</v>
      </c>
      <c r="GZ52" s="51">
        <f t="shared" si="341"/>
        <v>0</v>
      </c>
      <c r="HA52" s="51">
        <f t="shared" si="342"/>
        <v>0</v>
      </c>
      <c r="HB52" s="51">
        <f t="shared" si="343"/>
        <v>0</v>
      </c>
      <c r="HC52" s="51">
        <f t="shared" si="344"/>
        <v>0</v>
      </c>
      <c r="HD52" s="51">
        <f t="shared" si="345"/>
        <v>0</v>
      </c>
      <c r="HE52" s="51">
        <f t="shared" si="346"/>
        <v>0</v>
      </c>
      <c r="HF52" s="51">
        <f t="shared" si="347"/>
        <v>0</v>
      </c>
      <c r="HG52" s="51">
        <f t="shared" si="348"/>
        <v>0</v>
      </c>
      <c r="HH52" s="51">
        <f t="shared" si="349"/>
        <v>0</v>
      </c>
      <c r="HI52" s="51">
        <f t="shared" si="350"/>
        <v>0</v>
      </c>
      <c r="HJ52" s="51">
        <f t="shared" si="351"/>
        <v>0</v>
      </c>
      <c r="HK52" s="51">
        <f t="shared" si="352"/>
        <v>0</v>
      </c>
      <c r="HL52" s="51">
        <f t="shared" si="353"/>
        <v>0</v>
      </c>
      <c r="HM52" s="51">
        <f t="shared" si="354"/>
        <v>0</v>
      </c>
      <c r="HN52" s="51">
        <f t="shared" si="355"/>
        <v>0</v>
      </c>
      <c r="HO52" s="51">
        <f t="shared" si="356"/>
        <v>0</v>
      </c>
      <c r="HP52" s="51">
        <f t="shared" si="357"/>
        <v>0</v>
      </c>
      <c r="HQ52" s="51">
        <f t="shared" si="358"/>
        <v>0</v>
      </c>
      <c r="HR52" s="51">
        <f t="shared" si="359"/>
        <v>0</v>
      </c>
      <c r="HS52" s="51">
        <f t="shared" si="360"/>
        <v>0</v>
      </c>
      <c r="HT52" s="51">
        <f t="shared" si="361"/>
        <v>0</v>
      </c>
      <c r="HU52" s="51">
        <f t="shared" si="362"/>
        <v>0</v>
      </c>
      <c r="HV52" s="51">
        <f t="shared" si="363"/>
        <v>0</v>
      </c>
      <c r="HW52" s="51">
        <f t="shared" si="364"/>
        <v>0</v>
      </c>
      <c r="HX52" s="51">
        <f t="shared" si="365"/>
        <v>0</v>
      </c>
      <c r="HY52" s="51">
        <f t="shared" si="366"/>
        <v>0</v>
      </c>
      <c r="HZ52" s="51">
        <f t="shared" si="367"/>
        <v>0</v>
      </c>
      <c r="IA52" s="51">
        <f t="shared" si="368"/>
        <v>0</v>
      </c>
      <c r="IB52" s="51">
        <f t="shared" si="305"/>
        <v>0</v>
      </c>
      <c r="IC52" s="51">
        <f t="shared" si="369"/>
        <v>0</v>
      </c>
      <c r="ID52" s="51">
        <f t="shared" si="370"/>
        <v>0</v>
      </c>
      <c r="IE52" s="51">
        <f t="shared" si="371"/>
        <v>0</v>
      </c>
      <c r="IF52" s="51">
        <f t="shared" si="372"/>
        <v>0</v>
      </c>
      <c r="IG52" s="51">
        <f t="shared" si="373"/>
        <v>0</v>
      </c>
      <c r="IH52" s="51">
        <f t="shared" si="374"/>
        <v>0</v>
      </c>
      <c r="II52" s="51">
        <f t="shared" si="375"/>
        <v>0</v>
      </c>
      <c r="IJ52" s="51">
        <f t="shared" si="376"/>
        <v>0</v>
      </c>
      <c r="IK52" s="51">
        <f t="shared" si="377"/>
        <v>0</v>
      </c>
      <c r="IL52" s="51">
        <f t="shared" si="378"/>
        <v>0</v>
      </c>
      <c r="IM52" s="51">
        <f t="shared" si="379"/>
        <v>0</v>
      </c>
      <c r="IN52" s="51">
        <f t="shared" si="380"/>
        <v>0</v>
      </c>
      <c r="IO52" s="51">
        <f t="shared" si="381"/>
        <v>0</v>
      </c>
      <c r="IP52" s="51">
        <f t="shared" si="382"/>
        <v>0</v>
      </c>
      <c r="IQ52" s="51">
        <f t="shared" si="383"/>
        <v>0</v>
      </c>
      <c r="IS52" s="51">
        <f t="shared" si="300"/>
        <v>0</v>
      </c>
      <c r="IT52" s="51">
        <f t="shared" si="386"/>
        <v>0</v>
      </c>
      <c r="IU52" s="51">
        <f t="shared" si="386"/>
        <v>0</v>
      </c>
      <c r="IV52" s="51">
        <f t="shared" si="386"/>
        <v>0</v>
      </c>
      <c r="IW52" s="51">
        <f t="shared" si="386"/>
        <v>0</v>
      </c>
      <c r="IX52" s="51">
        <f t="shared" si="386"/>
        <v>0</v>
      </c>
      <c r="IZ52" s="111">
        <f t="shared" si="301"/>
        <v>0</v>
      </c>
      <c r="JA52" s="111">
        <f t="shared" si="5"/>
        <v>0</v>
      </c>
      <c r="JB52" s="111">
        <f t="shared" si="6"/>
        <v>0</v>
      </c>
      <c r="JC52" s="111">
        <f t="shared" si="7"/>
        <v>0</v>
      </c>
      <c r="JD52" s="111">
        <f t="shared" si="8"/>
        <v>0</v>
      </c>
      <c r="JE52" s="111">
        <f t="shared" si="9"/>
        <v>0</v>
      </c>
      <c r="JF52" s="111">
        <f t="shared" si="10"/>
        <v>0</v>
      </c>
      <c r="JG52" s="111">
        <f t="shared" si="11"/>
        <v>0</v>
      </c>
      <c r="JH52" s="111">
        <f t="shared" si="12"/>
        <v>0</v>
      </c>
      <c r="JI52" s="111">
        <f t="shared" si="13"/>
        <v>0</v>
      </c>
      <c r="JJ52" s="111">
        <f t="shared" si="14"/>
        <v>0</v>
      </c>
      <c r="JK52" s="111">
        <f t="shared" si="15"/>
        <v>0</v>
      </c>
      <c r="JL52" s="111">
        <f t="shared" si="16"/>
        <v>0</v>
      </c>
      <c r="JM52" s="111">
        <f t="shared" si="17"/>
        <v>0</v>
      </c>
      <c r="JN52" s="111">
        <f t="shared" si="18"/>
        <v>0</v>
      </c>
      <c r="JO52" s="111">
        <f t="shared" si="19"/>
        <v>0</v>
      </c>
      <c r="JP52" s="111">
        <f t="shared" si="20"/>
        <v>0</v>
      </c>
      <c r="JQ52" s="111">
        <f t="shared" si="21"/>
        <v>0</v>
      </c>
      <c r="JR52" s="111">
        <f t="shared" si="22"/>
        <v>0</v>
      </c>
      <c r="JS52" s="111">
        <f t="shared" si="23"/>
        <v>0</v>
      </c>
      <c r="JT52" s="111">
        <f t="shared" si="24"/>
        <v>0</v>
      </c>
      <c r="JU52" s="111">
        <f t="shared" si="25"/>
        <v>0</v>
      </c>
      <c r="JV52" s="111">
        <f t="shared" si="26"/>
        <v>0</v>
      </c>
      <c r="JW52" s="111">
        <f t="shared" si="27"/>
        <v>0</v>
      </c>
      <c r="JX52" s="111">
        <f t="shared" si="28"/>
        <v>0</v>
      </c>
      <c r="JY52" s="111">
        <f t="shared" si="29"/>
        <v>0</v>
      </c>
      <c r="JZ52" s="111">
        <f t="shared" si="30"/>
        <v>0</v>
      </c>
      <c r="KA52" s="111">
        <f t="shared" si="31"/>
        <v>0</v>
      </c>
      <c r="KB52" s="111">
        <f t="shared" si="32"/>
        <v>0</v>
      </c>
      <c r="KC52" s="111">
        <f t="shared" si="33"/>
        <v>0</v>
      </c>
      <c r="KD52" s="111">
        <f t="shared" si="34"/>
        <v>0</v>
      </c>
      <c r="KE52" s="111">
        <f t="shared" si="35"/>
        <v>0</v>
      </c>
      <c r="KF52" s="111">
        <f t="shared" si="36"/>
        <v>0</v>
      </c>
      <c r="KG52" s="111">
        <f t="shared" si="37"/>
        <v>0</v>
      </c>
      <c r="KH52" s="111">
        <f t="shared" si="38"/>
        <v>0</v>
      </c>
      <c r="KI52" s="111">
        <f t="shared" si="39"/>
        <v>0</v>
      </c>
      <c r="KJ52" s="111">
        <f t="shared" si="40"/>
        <v>0</v>
      </c>
      <c r="KK52" s="111">
        <f t="shared" si="41"/>
        <v>0</v>
      </c>
      <c r="KL52" s="111">
        <f t="shared" si="42"/>
        <v>0</v>
      </c>
      <c r="KM52" s="111">
        <f t="shared" si="43"/>
        <v>0</v>
      </c>
      <c r="KN52" s="111">
        <f t="shared" si="44"/>
        <v>0</v>
      </c>
      <c r="KO52" s="111">
        <f t="shared" si="45"/>
        <v>0</v>
      </c>
      <c r="KP52" s="111">
        <f t="shared" si="46"/>
        <v>0</v>
      </c>
      <c r="KQ52" s="111">
        <f t="shared" si="47"/>
        <v>0</v>
      </c>
      <c r="KR52" s="111">
        <f t="shared" si="48"/>
        <v>0</v>
      </c>
      <c r="KS52" s="111">
        <f t="shared" si="49"/>
        <v>0</v>
      </c>
      <c r="KT52" s="111">
        <f t="shared" si="50"/>
        <v>0</v>
      </c>
      <c r="KU52" s="111">
        <f t="shared" si="51"/>
        <v>0</v>
      </c>
      <c r="KV52" s="111">
        <f t="shared" si="52"/>
        <v>0</v>
      </c>
      <c r="KW52" s="111">
        <f t="shared" si="53"/>
        <v>0</v>
      </c>
      <c r="KX52" s="111">
        <f t="shared" si="54"/>
        <v>0</v>
      </c>
      <c r="KY52" s="111">
        <f t="shared" si="55"/>
        <v>0</v>
      </c>
      <c r="KZ52" s="111">
        <f t="shared" si="56"/>
        <v>0</v>
      </c>
      <c r="LA52" s="111">
        <f t="shared" si="57"/>
        <v>0</v>
      </c>
      <c r="LB52" s="111">
        <f t="shared" si="58"/>
        <v>0</v>
      </c>
      <c r="LC52" s="111">
        <f t="shared" si="59"/>
        <v>0</v>
      </c>
      <c r="LD52" s="111">
        <f t="shared" si="60"/>
        <v>0</v>
      </c>
      <c r="LE52" s="111">
        <f t="shared" si="61"/>
        <v>0</v>
      </c>
      <c r="LF52" s="111">
        <f t="shared" si="62"/>
        <v>0</v>
      </c>
      <c r="LG52" s="111">
        <f t="shared" si="63"/>
        <v>0</v>
      </c>
      <c r="LH52" s="111">
        <f t="shared" si="64"/>
        <v>0</v>
      </c>
      <c r="LI52" s="111">
        <f t="shared" si="65"/>
        <v>0</v>
      </c>
      <c r="LJ52" s="111">
        <f t="shared" si="66"/>
        <v>0</v>
      </c>
      <c r="LK52" s="111">
        <f t="shared" si="67"/>
        <v>0</v>
      </c>
      <c r="LL52" s="111">
        <f t="shared" si="68"/>
        <v>0</v>
      </c>
      <c r="LM52" s="111">
        <f t="shared" si="69"/>
        <v>0</v>
      </c>
      <c r="LN52" s="111">
        <f t="shared" si="70"/>
        <v>0</v>
      </c>
      <c r="LO52" s="111">
        <f t="shared" si="71"/>
        <v>0</v>
      </c>
      <c r="LP52" s="111">
        <f t="shared" si="72"/>
        <v>0</v>
      </c>
      <c r="LQ52" s="111">
        <f t="shared" si="73"/>
        <v>0</v>
      </c>
      <c r="LR52" s="111">
        <f t="shared" si="74"/>
        <v>0</v>
      </c>
      <c r="LS52" s="111">
        <f t="shared" si="75"/>
        <v>0</v>
      </c>
      <c r="LT52" s="111">
        <f t="shared" si="76"/>
        <v>0</v>
      </c>
      <c r="LU52" s="111">
        <f t="shared" si="77"/>
        <v>0</v>
      </c>
      <c r="LV52" s="111">
        <f t="shared" si="78"/>
        <v>0</v>
      </c>
      <c r="LW52" s="111">
        <f t="shared" si="79"/>
        <v>0</v>
      </c>
      <c r="LX52" s="111">
        <f t="shared" si="80"/>
        <v>0</v>
      </c>
      <c r="LY52" s="111">
        <f t="shared" si="81"/>
        <v>0</v>
      </c>
      <c r="LZ52" s="111">
        <f t="shared" si="82"/>
        <v>0</v>
      </c>
      <c r="MA52" s="111">
        <f t="shared" si="83"/>
        <v>0</v>
      </c>
      <c r="MD52" s="111"/>
      <c r="ME52" s="111">
        <f t="shared" si="302"/>
        <v>0</v>
      </c>
      <c r="MF52" s="111">
        <f t="shared" si="84"/>
        <v>0</v>
      </c>
      <c r="MG52" s="111">
        <f t="shared" si="85"/>
        <v>0</v>
      </c>
      <c r="MH52" s="111">
        <f t="shared" si="86"/>
        <v>0</v>
      </c>
      <c r="MI52" s="111">
        <f t="shared" si="87"/>
        <v>0</v>
      </c>
      <c r="MJ52" s="111">
        <f t="shared" si="88"/>
        <v>0</v>
      </c>
      <c r="MK52" s="111">
        <f t="shared" si="89"/>
        <v>0</v>
      </c>
      <c r="ML52" s="111">
        <f t="shared" si="90"/>
        <v>0</v>
      </c>
      <c r="MM52" s="111">
        <f t="shared" si="91"/>
        <v>0</v>
      </c>
      <c r="MN52" s="111">
        <f t="shared" si="92"/>
        <v>0</v>
      </c>
      <c r="MO52" s="111">
        <f t="shared" si="93"/>
        <v>0</v>
      </c>
      <c r="MP52" s="111">
        <f t="shared" si="94"/>
        <v>0</v>
      </c>
      <c r="MQ52" s="111">
        <f t="shared" si="95"/>
        <v>0</v>
      </c>
      <c r="MR52" s="111">
        <f t="shared" si="96"/>
        <v>0</v>
      </c>
      <c r="MS52" s="111">
        <f t="shared" si="97"/>
        <v>0</v>
      </c>
      <c r="MT52" s="111">
        <f t="shared" si="98"/>
        <v>0</v>
      </c>
      <c r="MU52" s="111">
        <f t="shared" si="99"/>
        <v>0</v>
      </c>
      <c r="MV52" s="111">
        <f t="shared" si="100"/>
        <v>0</v>
      </c>
      <c r="MW52" s="111">
        <f t="shared" si="101"/>
        <v>0</v>
      </c>
      <c r="MX52" s="111">
        <f t="shared" si="102"/>
        <v>0</v>
      </c>
      <c r="MY52" s="111">
        <f t="shared" si="103"/>
        <v>0</v>
      </c>
      <c r="MZ52" s="111">
        <f t="shared" si="104"/>
        <v>0</v>
      </c>
      <c r="NA52" s="111">
        <f t="shared" si="105"/>
        <v>0</v>
      </c>
      <c r="NB52" s="111">
        <f t="shared" si="106"/>
        <v>0</v>
      </c>
      <c r="NC52" s="111">
        <f t="shared" si="107"/>
        <v>0</v>
      </c>
      <c r="ND52" s="111">
        <f t="shared" si="108"/>
        <v>0</v>
      </c>
      <c r="NE52" s="111">
        <f t="shared" si="109"/>
        <v>0</v>
      </c>
      <c r="NF52" s="111">
        <f t="shared" si="110"/>
        <v>0</v>
      </c>
      <c r="NG52" s="111">
        <f t="shared" si="111"/>
        <v>0</v>
      </c>
      <c r="NH52" s="111">
        <f t="shared" si="112"/>
        <v>0</v>
      </c>
      <c r="NI52" s="111">
        <f t="shared" si="113"/>
        <v>0</v>
      </c>
      <c r="NJ52" s="111">
        <f t="shared" si="114"/>
        <v>0</v>
      </c>
      <c r="NK52" s="111">
        <f t="shared" si="115"/>
        <v>0</v>
      </c>
      <c r="NL52" s="111">
        <f t="shared" si="116"/>
        <v>0</v>
      </c>
      <c r="NM52" s="111">
        <f t="shared" si="117"/>
        <v>0</v>
      </c>
      <c r="NN52" s="111">
        <f t="shared" si="118"/>
        <v>0</v>
      </c>
      <c r="NO52" s="111">
        <f t="shared" si="119"/>
        <v>0</v>
      </c>
      <c r="NP52" s="111">
        <f t="shared" si="120"/>
        <v>0</v>
      </c>
      <c r="NQ52" s="111">
        <f t="shared" si="121"/>
        <v>0</v>
      </c>
      <c r="NR52" s="111">
        <f t="shared" si="122"/>
        <v>0</v>
      </c>
      <c r="NS52" s="111">
        <f t="shared" si="123"/>
        <v>0</v>
      </c>
      <c r="NT52" s="111">
        <f t="shared" si="124"/>
        <v>0</v>
      </c>
      <c r="NU52" s="111">
        <f t="shared" si="125"/>
        <v>0</v>
      </c>
      <c r="NV52" s="111">
        <f t="shared" si="126"/>
        <v>0</v>
      </c>
      <c r="NW52" s="111">
        <f t="shared" si="127"/>
        <v>0</v>
      </c>
      <c r="NX52" s="111">
        <f t="shared" si="128"/>
        <v>0</v>
      </c>
      <c r="NY52" s="111">
        <f t="shared" si="129"/>
        <v>0</v>
      </c>
      <c r="NZ52" s="111">
        <f t="shared" si="130"/>
        <v>0</v>
      </c>
      <c r="OA52" s="111">
        <f t="shared" si="131"/>
        <v>0</v>
      </c>
      <c r="OB52" s="111">
        <f t="shared" si="132"/>
        <v>0</v>
      </c>
      <c r="OC52" s="111">
        <f t="shared" si="133"/>
        <v>0</v>
      </c>
      <c r="OD52" s="111">
        <f t="shared" si="134"/>
        <v>0</v>
      </c>
      <c r="OE52" s="111">
        <f t="shared" si="135"/>
        <v>0</v>
      </c>
      <c r="OF52" s="111">
        <f t="shared" si="136"/>
        <v>0</v>
      </c>
      <c r="OG52" s="111">
        <f t="shared" si="137"/>
        <v>0</v>
      </c>
      <c r="OH52" s="111">
        <f t="shared" si="138"/>
        <v>0</v>
      </c>
      <c r="OI52" s="111">
        <f t="shared" si="139"/>
        <v>0</v>
      </c>
      <c r="OJ52" s="111">
        <f t="shared" si="140"/>
        <v>0</v>
      </c>
      <c r="OK52" s="111">
        <f t="shared" si="141"/>
        <v>0</v>
      </c>
      <c r="OL52" s="111">
        <f t="shared" si="142"/>
        <v>0</v>
      </c>
      <c r="OM52" s="111">
        <f t="shared" si="143"/>
        <v>0</v>
      </c>
      <c r="ON52" s="111">
        <f t="shared" si="144"/>
        <v>0</v>
      </c>
      <c r="OO52" s="111">
        <f t="shared" si="145"/>
        <v>0</v>
      </c>
      <c r="OP52" s="111">
        <f t="shared" si="146"/>
        <v>0</v>
      </c>
      <c r="OQ52" s="111">
        <f t="shared" si="147"/>
        <v>0</v>
      </c>
      <c r="OR52" s="111">
        <f t="shared" si="148"/>
        <v>0</v>
      </c>
      <c r="OS52" s="111">
        <f t="shared" si="149"/>
        <v>0</v>
      </c>
      <c r="OT52" s="111">
        <f t="shared" si="150"/>
        <v>0</v>
      </c>
      <c r="OU52" s="111">
        <f t="shared" si="151"/>
        <v>0</v>
      </c>
      <c r="OV52" s="111">
        <f t="shared" si="152"/>
        <v>0</v>
      </c>
      <c r="OW52" s="111">
        <f t="shared" si="153"/>
        <v>0</v>
      </c>
      <c r="OX52" s="111">
        <f t="shared" si="154"/>
        <v>0</v>
      </c>
      <c r="OY52" s="111"/>
      <c r="PA52" s="51">
        <f t="shared" si="303"/>
        <v>0</v>
      </c>
      <c r="PB52" s="51">
        <f t="shared" si="155"/>
        <v>0</v>
      </c>
      <c r="PC52" s="51">
        <f t="shared" si="156"/>
        <v>0</v>
      </c>
      <c r="PD52" s="51">
        <f t="shared" si="157"/>
        <v>0</v>
      </c>
      <c r="PE52" s="51">
        <f t="shared" si="158"/>
        <v>0</v>
      </c>
      <c r="PF52" s="51">
        <f t="shared" si="159"/>
        <v>0</v>
      </c>
      <c r="PG52" s="51">
        <f t="shared" si="160"/>
        <v>0</v>
      </c>
      <c r="PH52" s="51">
        <f t="shared" si="161"/>
        <v>0</v>
      </c>
      <c r="PI52" s="51">
        <f t="shared" si="162"/>
        <v>0</v>
      </c>
      <c r="PJ52" s="51">
        <f t="shared" si="163"/>
        <v>0</v>
      </c>
      <c r="PK52" s="51">
        <f t="shared" si="164"/>
        <v>0</v>
      </c>
      <c r="PL52" s="51">
        <f t="shared" si="165"/>
        <v>0</v>
      </c>
      <c r="PM52" s="51">
        <f t="shared" si="166"/>
        <v>0</v>
      </c>
      <c r="PN52" s="51">
        <f t="shared" si="167"/>
        <v>0</v>
      </c>
      <c r="PO52" s="51">
        <f t="shared" si="168"/>
        <v>0</v>
      </c>
      <c r="PP52" s="51">
        <f t="shared" si="169"/>
        <v>0</v>
      </c>
      <c r="PQ52" s="51">
        <f t="shared" si="170"/>
        <v>0</v>
      </c>
      <c r="PR52" s="51">
        <f t="shared" si="171"/>
        <v>0</v>
      </c>
      <c r="PS52" s="51">
        <f t="shared" si="172"/>
        <v>0</v>
      </c>
      <c r="PT52" s="51">
        <f t="shared" si="173"/>
        <v>0</v>
      </c>
      <c r="PU52" s="51">
        <f t="shared" si="174"/>
        <v>0</v>
      </c>
      <c r="PV52" s="51">
        <f t="shared" si="175"/>
        <v>0</v>
      </c>
      <c r="PW52" s="51">
        <f t="shared" si="176"/>
        <v>0</v>
      </c>
      <c r="PX52" s="51">
        <f t="shared" si="177"/>
        <v>0</v>
      </c>
      <c r="PY52" s="51">
        <f t="shared" si="178"/>
        <v>0</v>
      </c>
      <c r="PZ52" s="51">
        <f t="shared" si="179"/>
        <v>0</v>
      </c>
      <c r="QA52" s="51">
        <f t="shared" si="180"/>
        <v>0</v>
      </c>
      <c r="QB52" s="51">
        <f t="shared" si="181"/>
        <v>0</v>
      </c>
      <c r="QC52" s="51">
        <f t="shared" si="182"/>
        <v>0</v>
      </c>
      <c r="QD52" s="51">
        <f t="shared" si="183"/>
        <v>0</v>
      </c>
      <c r="QE52" s="51">
        <f t="shared" si="184"/>
        <v>0</v>
      </c>
      <c r="QF52" s="51">
        <f t="shared" si="185"/>
        <v>0</v>
      </c>
      <c r="QG52" s="51">
        <f t="shared" si="186"/>
        <v>0</v>
      </c>
      <c r="QH52" s="51">
        <f t="shared" si="187"/>
        <v>0</v>
      </c>
      <c r="QI52" s="51">
        <f t="shared" si="188"/>
        <v>0</v>
      </c>
      <c r="QJ52" s="51">
        <f t="shared" si="189"/>
        <v>0</v>
      </c>
      <c r="QK52" s="51">
        <f t="shared" si="190"/>
        <v>0</v>
      </c>
      <c r="QL52" s="51">
        <f t="shared" si="191"/>
        <v>0</v>
      </c>
      <c r="QM52" s="51">
        <f t="shared" si="192"/>
        <v>0</v>
      </c>
      <c r="QN52" s="51">
        <f t="shared" si="193"/>
        <v>0</v>
      </c>
      <c r="QO52" s="51">
        <f t="shared" si="194"/>
        <v>0</v>
      </c>
      <c r="QP52" s="51">
        <f t="shared" si="195"/>
        <v>0</v>
      </c>
      <c r="QQ52" s="51">
        <f t="shared" si="196"/>
        <v>0</v>
      </c>
      <c r="QR52" s="51">
        <f t="shared" si="197"/>
        <v>0</v>
      </c>
      <c r="QS52" s="51">
        <f t="shared" si="198"/>
        <v>0</v>
      </c>
      <c r="QT52" s="51">
        <f t="shared" si="199"/>
        <v>0</v>
      </c>
      <c r="QU52" s="51">
        <f t="shared" si="200"/>
        <v>0</v>
      </c>
      <c r="QV52" s="51">
        <f t="shared" si="201"/>
        <v>0</v>
      </c>
      <c r="QW52" s="51">
        <f t="shared" si="202"/>
        <v>0</v>
      </c>
      <c r="QX52" s="51">
        <f t="shared" si="203"/>
        <v>0</v>
      </c>
      <c r="QY52" s="51">
        <f t="shared" si="204"/>
        <v>0</v>
      </c>
      <c r="QZ52" s="51">
        <f t="shared" si="205"/>
        <v>0</v>
      </c>
      <c r="RA52" s="51">
        <f t="shared" si="206"/>
        <v>0</v>
      </c>
      <c r="RB52" s="51">
        <f t="shared" si="207"/>
        <v>0</v>
      </c>
      <c r="RC52" s="51">
        <f t="shared" si="208"/>
        <v>0</v>
      </c>
      <c r="RD52" s="51">
        <f t="shared" si="209"/>
        <v>0</v>
      </c>
      <c r="RE52" s="51">
        <f t="shared" si="210"/>
        <v>0</v>
      </c>
      <c r="RF52" s="51">
        <f t="shared" si="211"/>
        <v>0</v>
      </c>
      <c r="RG52" s="51">
        <f t="shared" si="212"/>
        <v>0</v>
      </c>
      <c r="RH52" s="51">
        <f t="shared" si="213"/>
        <v>0</v>
      </c>
      <c r="RI52" s="51">
        <f t="shared" si="214"/>
        <v>0</v>
      </c>
      <c r="RJ52" s="51">
        <f t="shared" si="215"/>
        <v>0</v>
      </c>
      <c r="RK52" s="51">
        <f t="shared" si="216"/>
        <v>0</v>
      </c>
      <c r="RL52" s="51">
        <f t="shared" si="217"/>
        <v>0</v>
      </c>
      <c r="RM52" s="51">
        <f t="shared" si="218"/>
        <v>0</v>
      </c>
      <c r="RN52" s="51">
        <f t="shared" si="219"/>
        <v>0</v>
      </c>
      <c r="RO52" s="51">
        <f t="shared" si="220"/>
        <v>0</v>
      </c>
      <c r="RP52" s="51">
        <f t="shared" si="221"/>
        <v>0</v>
      </c>
      <c r="RQ52" s="51">
        <f t="shared" si="222"/>
        <v>0</v>
      </c>
      <c r="RR52" s="51">
        <f t="shared" si="223"/>
        <v>0</v>
      </c>
      <c r="RS52" s="51">
        <f t="shared" si="224"/>
        <v>0</v>
      </c>
      <c r="RT52" s="51">
        <f t="shared" si="225"/>
        <v>0</v>
      </c>
      <c r="RU52" s="51"/>
      <c r="RV52" s="51">
        <f t="shared" ref="RV52:SA67" si="387">SUMPRODUCT($PA52:$RT52,N($PA$1:$RT$1=RV$1))</f>
        <v>0</v>
      </c>
      <c r="RW52" s="51">
        <f t="shared" si="387"/>
        <v>0</v>
      </c>
      <c r="RX52" s="51">
        <f t="shared" si="387"/>
        <v>0</v>
      </c>
      <c r="RY52" s="51">
        <f t="shared" si="387"/>
        <v>0</v>
      </c>
      <c r="RZ52" s="51">
        <f t="shared" si="387"/>
        <v>0</v>
      </c>
      <c r="SA52" s="51">
        <f t="shared" si="387"/>
        <v>0</v>
      </c>
    </row>
    <row r="53" spans="1:495" x14ac:dyDescent="0.3">
      <c r="A53" s="1">
        <v>400200</v>
      </c>
      <c r="B53" s="1" t="s">
        <v>221</v>
      </c>
      <c r="C53" s="1" t="s">
        <v>138</v>
      </c>
      <c r="D53" s="44">
        <v>0</v>
      </c>
      <c r="E53" s="1" t="s">
        <v>318</v>
      </c>
      <c r="F53" s="107">
        <f>VLOOKUP(A53,Auxiliar_OPEX_CustosUnit!$A$4:$E$129,COLUMN(Auxiliar_OPEX_CustosUnit!$E$3),0)</f>
        <v>11</v>
      </c>
      <c r="G53" s="107">
        <f>INDEX(Auxiliar_OPEX_Drivers!$B$76:$I$84,MATCH($E53,Auxiliar_OPEX_Drivers!$B$76:$B$84,0),MATCH(YEAR(G$2),Auxiliar_OPEX_Drivers!$B$76:$I$76,0))*$F53</f>
        <v>11</v>
      </c>
      <c r="H53" s="107">
        <f>INDEX(Auxiliar_OPEX_Drivers!$B$76:$I$84,MATCH($E53,Auxiliar_OPEX_Drivers!$B$76:$B$84,0),MATCH(YEAR(H$2),Auxiliar_OPEX_Drivers!$B$76:$I$76,0))*$F53</f>
        <v>11</v>
      </c>
      <c r="I53" s="107">
        <f>INDEX(Auxiliar_OPEX_Drivers!$B$76:$I$84,MATCH($E53,Auxiliar_OPEX_Drivers!$B$76:$B$84,0),MATCH(YEAR(I$2),Auxiliar_OPEX_Drivers!$B$76:$I$76,0))*$F53</f>
        <v>11</v>
      </c>
      <c r="J53" s="107">
        <f>INDEX(Auxiliar_OPEX_Drivers!$B$76:$I$84,MATCH($E53,Auxiliar_OPEX_Drivers!$B$76:$B$84,0),MATCH(YEAR(J$2),Auxiliar_OPEX_Drivers!$B$76:$I$76,0))*$F53</f>
        <v>11</v>
      </c>
      <c r="K53" s="107">
        <f>INDEX(Auxiliar_OPEX_Drivers!$B$76:$I$84,MATCH($E53,Auxiliar_OPEX_Drivers!$B$76:$B$84,0),MATCH(YEAR(K$2),Auxiliar_OPEX_Drivers!$B$76:$I$76,0))*$F53</f>
        <v>11</v>
      </c>
      <c r="L53" s="107">
        <f>INDEX(Auxiliar_OPEX_Drivers!$B$76:$I$84,MATCH($E53,Auxiliar_OPEX_Drivers!$B$76:$B$84,0),MATCH(YEAR(L$2),Auxiliar_OPEX_Drivers!$B$76:$I$76,0))*$F53</f>
        <v>11</v>
      </c>
      <c r="M53" s="107">
        <f>INDEX(Auxiliar_OPEX_Drivers!$B$76:$I$84,MATCH($E53,Auxiliar_OPEX_Drivers!$B$76:$B$84,0),MATCH(YEAR(M$2),Auxiliar_OPEX_Drivers!$B$76:$I$76,0))*$F53</f>
        <v>11</v>
      </c>
      <c r="N53" s="107">
        <f>INDEX(Auxiliar_OPEX_Drivers!$B$76:$I$84,MATCH($E53,Auxiliar_OPEX_Drivers!$B$76:$B$84,0),MATCH(YEAR(N$2),Auxiliar_OPEX_Drivers!$B$76:$I$76,0))*$F53</f>
        <v>10.950759784568982</v>
      </c>
      <c r="O53" s="107">
        <f>INDEX(Auxiliar_OPEX_Drivers!$B$76:$I$84,MATCH($E53,Auxiliar_OPEX_Drivers!$B$76:$B$84,0),MATCH(YEAR(O$2),Auxiliar_OPEX_Drivers!$B$76:$I$76,0))*$F53</f>
        <v>10.950759784568982</v>
      </c>
      <c r="P53" s="107">
        <f>INDEX(Auxiliar_OPEX_Drivers!$B$76:$I$84,MATCH($E53,Auxiliar_OPEX_Drivers!$B$76:$B$84,0),MATCH(YEAR(P$2),Auxiliar_OPEX_Drivers!$B$76:$I$76,0))*$F53</f>
        <v>10.950759784568982</v>
      </c>
      <c r="Q53" s="107">
        <f>INDEX(Auxiliar_OPEX_Drivers!$B$76:$I$84,MATCH($E53,Auxiliar_OPEX_Drivers!$B$76:$B$84,0),MATCH(YEAR(Q$2),Auxiliar_OPEX_Drivers!$B$76:$I$76,0))*$F53</f>
        <v>10.950759784568982</v>
      </c>
      <c r="R53" s="107">
        <f>INDEX(Auxiliar_OPEX_Drivers!$B$76:$I$84,MATCH($E53,Auxiliar_OPEX_Drivers!$B$76:$B$84,0),MATCH(YEAR(R$2),Auxiliar_OPEX_Drivers!$B$76:$I$76,0))*$F53</f>
        <v>10.950759784568982</v>
      </c>
      <c r="S53" s="107">
        <f>INDEX(Auxiliar_OPEX_Drivers!$B$76:$I$84,MATCH($E53,Auxiliar_OPEX_Drivers!$B$76:$B$84,0),MATCH(YEAR(S$2),Auxiliar_OPEX_Drivers!$B$76:$I$76,0))*$F53</f>
        <v>10.950759784568982</v>
      </c>
      <c r="T53" s="107">
        <f>INDEX(Auxiliar_OPEX_Drivers!$B$76:$I$84,MATCH($E53,Auxiliar_OPEX_Drivers!$B$76:$B$84,0),MATCH(YEAR(T$2),Auxiliar_OPEX_Drivers!$B$76:$I$76,0))*$F53</f>
        <v>10.950759784568982</v>
      </c>
      <c r="U53" s="107">
        <f>INDEX(Auxiliar_OPEX_Drivers!$B$76:$I$84,MATCH($E53,Auxiliar_OPEX_Drivers!$B$76:$B$84,0),MATCH(YEAR(U$2),Auxiliar_OPEX_Drivers!$B$76:$I$76,0))*$F53</f>
        <v>10.950759784568982</v>
      </c>
      <c r="V53" s="107">
        <f>INDEX(Auxiliar_OPEX_Drivers!$B$76:$I$84,MATCH($E53,Auxiliar_OPEX_Drivers!$B$76:$B$84,0),MATCH(YEAR(V$2),Auxiliar_OPEX_Drivers!$B$76:$I$76,0))*$F53</f>
        <v>10.950759784568982</v>
      </c>
      <c r="W53" s="107">
        <f>INDEX(Auxiliar_OPEX_Drivers!$B$76:$I$84,MATCH($E53,Auxiliar_OPEX_Drivers!$B$76:$B$84,0),MATCH(YEAR(W$2),Auxiliar_OPEX_Drivers!$B$76:$I$76,0))*$F53</f>
        <v>10.950759784568982</v>
      </c>
      <c r="X53" s="107">
        <f>INDEX(Auxiliar_OPEX_Drivers!$B$76:$I$84,MATCH($E53,Auxiliar_OPEX_Drivers!$B$76:$B$84,0),MATCH(YEAR(X$2),Auxiliar_OPEX_Drivers!$B$76:$I$76,0))*$F53</f>
        <v>10.950759784568982</v>
      </c>
      <c r="Y53" s="107">
        <f>INDEX(Auxiliar_OPEX_Drivers!$B$76:$I$84,MATCH($E53,Auxiliar_OPEX_Drivers!$B$76:$B$84,0),MATCH(YEAR(Y$2),Auxiliar_OPEX_Drivers!$B$76:$I$76,0))*$F53</f>
        <v>10.950759784568982</v>
      </c>
      <c r="Z53" s="107">
        <f>INDEX(Auxiliar_OPEX_Drivers!$B$76:$I$84,MATCH($E53,Auxiliar_OPEX_Drivers!$B$76:$B$84,0),MATCH(YEAR(Z$2),Auxiliar_OPEX_Drivers!$B$76:$I$76,0))*$F53</f>
        <v>12.54145391110043</v>
      </c>
      <c r="AA53" s="107">
        <f>INDEX(Auxiliar_OPEX_Drivers!$B$76:$I$84,MATCH($E53,Auxiliar_OPEX_Drivers!$B$76:$B$84,0),MATCH(YEAR(AA$2),Auxiliar_OPEX_Drivers!$B$76:$I$76,0))*$F53</f>
        <v>12.54145391110043</v>
      </c>
      <c r="AB53" s="107">
        <f>INDEX(Auxiliar_OPEX_Drivers!$B$76:$I$84,MATCH($E53,Auxiliar_OPEX_Drivers!$B$76:$B$84,0),MATCH(YEAR(AB$2),Auxiliar_OPEX_Drivers!$B$76:$I$76,0))*$F53</f>
        <v>12.54145391110043</v>
      </c>
      <c r="AC53" s="107">
        <f>INDEX(Auxiliar_OPEX_Drivers!$B$76:$I$84,MATCH($E53,Auxiliar_OPEX_Drivers!$B$76:$B$84,0),MATCH(YEAR(AC$2),Auxiliar_OPEX_Drivers!$B$76:$I$76,0))*$F53</f>
        <v>12.54145391110043</v>
      </c>
      <c r="AD53" s="107">
        <f>INDEX(Auxiliar_OPEX_Drivers!$B$76:$I$84,MATCH($E53,Auxiliar_OPEX_Drivers!$B$76:$B$84,0),MATCH(YEAR(AD$2),Auxiliar_OPEX_Drivers!$B$76:$I$76,0))*$F53</f>
        <v>12.54145391110043</v>
      </c>
      <c r="AE53" s="107">
        <f>INDEX(Auxiliar_OPEX_Drivers!$B$76:$I$84,MATCH($E53,Auxiliar_OPEX_Drivers!$B$76:$B$84,0),MATCH(YEAR(AE$2),Auxiliar_OPEX_Drivers!$B$76:$I$76,0))*$F53</f>
        <v>12.54145391110043</v>
      </c>
      <c r="AF53" s="107">
        <f>INDEX(Auxiliar_OPEX_Drivers!$B$76:$I$84,MATCH($E53,Auxiliar_OPEX_Drivers!$B$76:$B$84,0),MATCH(YEAR(AF$2),Auxiliar_OPEX_Drivers!$B$76:$I$76,0))*$F53</f>
        <v>12.54145391110043</v>
      </c>
      <c r="AG53" s="107">
        <f>INDEX(Auxiliar_OPEX_Drivers!$B$76:$I$84,MATCH($E53,Auxiliar_OPEX_Drivers!$B$76:$B$84,0),MATCH(YEAR(AG$2),Auxiliar_OPEX_Drivers!$B$76:$I$76,0))*$F53</f>
        <v>12.54145391110043</v>
      </c>
      <c r="AH53" s="107">
        <f>INDEX(Auxiliar_OPEX_Drivers!$B$76:$I$84,MATCH($E53,Auxiliar_OPEX_Drivers!$B$76:$B$84,0),MATCH(YEAR(AH$2),Auxiliar_OPEX_Drivers!$B$76:$I$76,0))*$F53</f>
        <v>12.54145391110043</v>
      </c>
      <c r="AI53" s="107">
        <f>INDEX(Auxiliar_OPEX_Drivers!$B$76:$I$84,MATCH($E53,Auxiliar_OPEX_Drivers!$B$76:$B$84,0),MATCH(YEAR(AI$2),Auxiliar_OPEX_Drivers!$B$76:$I$76,0))*$F53</f>
        <v>12.54145391110043</v>
      </c>
      <c r="AJ53" s="107">
        <f>INDEX(Auxiliar_OPEX_Drivers!$B$76:$I$84,MATCH($E53,Auxiliar_OPEX_Drivers!$B$76:$B$84,0),MATCH(YEAR(AJ$2),Auxiliar_OPEX_Drivers!$B$76:$I$76,0))*$F53</f>
        <v>12.54145391110043</v>
      </c>
      <c r="AK53" s="107">
        <f>INDEX(Auxiliar_OPEX_Drivers!$B$76:$I$84,MATCH($E53,Auxiliar_OPEX_Drivers!$B$76:$B$84,0),MATCH(YEAR(AK$2),Auxiliar_OPEX_Drivers!$B$76:$I$76,0))*$F53</f>
        <v>12.54145391110043</v>
      </c>
      <c r="AL53" s="107">
        <f>INDEX(Auxiliar_OPEX_Drivers!$B$76:$I$84,MATCH($E53,Auxiliar_OPEX_Drivers!$B$76:$B$84,0),MATCH(YEAR(AL$2),Auxiliar_OPEX_Drivers!$B$76:$I$76,0))*$F53</f>
        <v>12.799129748813629</v>
      </c>
      <c r="AM53" s="107">
        <f>INDEX(Auxiliar_OPEX_Drivers!$B$76:$I$84,MATCH($E53,Auxiliar_OPEX_Drivers!$B$76:$B$84,0),MATCH(YEAR(AM$2),Auxiliar_OPEX_Drivers!$B$76:$I$76,0))*$F53</f>
        <v>12.799129748813629</v>
      </c>
      <c r="AN53" s="107">
        <f>INDEX(Auxiliar_OPEX_Drivers!$B$76:$I$84,MATCH($E53,Auxiliar_OPEX_Drivers!$B$76:$B$84,0),MATCH(YEAR(AN$2),Auxiliar_OPEX_Drivers!$B$76:$I$76,0))*$F53</f>
        <v>12.799129748813629</v>
      </c>
      <c r="AO53" s="107">
        <f>INDEX(Auxiliar_OPEX_Drivers!$B$76:$I$84,MATCH($E53,Auxiliar_OPEX_Drivers!$B$76:$B$84,0),MATCH(YEAR(AO$2),Auxiliar_OPEX_Drivers!$B$76:$I$76,0))*$F53</f>
        <v>12.799129748813629</v>
      </c>
      <c r="AP53" s="107">
        <f>INDEX(Auxiliar_OPEX_Drivers!$B$76:$I$84,MATCH($E53,Auxiliar_OPEX_Drivers!$B$76:$B$84,0),MATCH(YEAR(AP$2),Auxiliar_OPEX_Drivers!$B$76:$I$76,0))*$F53</f>
        <v>12.799129748813629</v>
      </c>
      <c r="AQ53" s="107">
        <f>INDEX(Auxiliar_OPEX_Drivers!$B$76:$I$84,MATCH($E53,Auxiliar_OPEX_Drivers!$B$76:$B$84,0),MATCH(YEAR(AQ$2),Auxiliar_OPEX_Drivers!$B$76:$I$76,0))*$F53</f>
        <v>12.799129748813629</v>
      </c>
      <c r="AR53" s="107">
        <f>INDEX(Auxiliar_OPEX_Drivers!$B$76:$I$84,MATCH($E53,Auxiliar_OPEX_Drivers!$B$76:$B$84,0),MATCH(YEAR(AR$2),Auxiliar_OPEX_Drivers!$B$76:$I$76,0))*$F53</f>
        <v>12.799129748813629</v>
      </c>
      <c r="AS53" s="107">
        <f>INDEX(Auxiliar_OPEX_Drivers!$B$76:$I$84,MATCH($E53,Auxiliar_OPEX_Drivers!$B$76:$B$84,0),MATCH(YEAR(AS$2),Auxiliar_OPEX_Drivers!$B$76:$I$76,0))*$F53</f>
        <v>12.799129748813629</v>
      </c>
      <c r="AT53" s="107">
        <f>INDEX(Auxiliar_OPEX_Drivers!$B$76:$I$84,MATCH($E53,Auxiliar_OPEX_Drivers!$B$76:$B$84,0),MATCH(YEAR(AT$2),Auxiliar_OPEX_Drivers!$B$76:$I$76,0))*$F53</f>
        <v>12.799129748813629</v>
      </c>
      <c r="AU53" s="107">
        <f>INDEX(Auxiliar_OPEX_Drivers!$B$76:$I$84,MATCH($E53,Auxiliar_OPEX_Drivers!$B$76:$B$84,0),MATCH(YEAR(AU$2),Auxiliar_OPEX_Drivers!$B$76:$I$76,0))*$F53</f>
        <v>12.799129748813629</v>
      </c>
      <c r="AV53" s="107">
        <f>INDEX(Auxiliar_OPEX_Drivers!$B$76:$I$84,MATCH($E53,Auxiliar_OPEX_Drivers!$B$76:$B$84,0),MATCH(YEAR(AV$2),Auxiliar_OPEX_Drivers!$B$76:$I$76,0))*$F53</f>
        <v>12.799129748813629</v>
      </c>
      <c r="AW53" s="107">
        <f>INDEX(Auxiliar_OPEX_Drivers!$B$76:$I$84,MATCH($E53,Auxiliar_OPEX_Drivers!$B$76:$B$84,0),MATCH(YEAR(AW$2),Auxiliar_OPEX_Drivers!$B$76:$I$76,0))*$F53</f>
        <v>12.799129748813629</v>
      </c>
      <c r="AX53" s="107">
        <f>INDEX(Auxiliar_OPEX_Drivers!$B$76:$I$84,MATCH($E53,Auxiliar_OPEX_Drivers!$B$76:$B$84,0),MATCH(YEAR(AX$2),Auxiliar_OPEX_Drivers!$B$76:$I$76,0))*$F53</f>
        <v>12.949322469058924</v>
      </c>
      <c r="AY53" s="107">
        <f>INDEX(Auxiliar_OPEX_Drivers!$B$76:$I$84,MATCH($E53,Auxiliar_OPEX_Drivers!$B$76:$B$84,0),MATCH(YEAR(AY$2),Auxiliar_OPEX_Drivers!$B$76:$I$76,0))*$F53</f>
        <v>12.949322469058924</v>
      </c>
      <c r="AZ53" s="107">
        <f>INDEX(Auxiliar_OPEX_Drivers!$B$76:$I$84,MATCH($E53,Auxiliar_OPEX_Drivers!$B$76:$B$84,0),MATCH(YEAR(AZ$2),Auxiliar_OPEX_Drivers!$B$76:$I$76,0))*$F53</f>
        <v>12.949322469058924</v>
      </c>
      <c r="BA53" s="107">
        <f>INDEX(Auxiliar_OPEX_Drivers!$B$76:$I$84,MATCH($E53,Auxiliar_OPEX_Drivers!$B$76:$B$84,0),MATCH(YEAR(BA$2),Auxiliar_OPEX_Drivers!$B$76:$I$76,0))*$F53</f>
        <v>12.949322469058924</v>
      </c>
      <c r="BB53" s="107">
        <f>INDEX(Auxiliar_OPEX_Drivers!$B$76:$I$84,MATCH($E53,Auxiliar_OPEX_Drivers!$B$76:$B$84,0),MATCH(YEAR(BB$2),Auxiliar_OPEX_Drivers!$B$76:$I$76,0))*$F53</f>
        <v>12.949322469058924</v>
      </c>
      <c r="BC53" s="107">
        <f>INDEX(Auxiliar_OPEX_Drivers!$B$76:$I$84,MATCH($E53,Auxiliar_OPEX_Drivers!$B$76:$B$84,0),MATCH(YEAR(BC$2),Auxiliar_OPEX_Drivers!$B$76:$I$76,0))*$F53</f>
        <v>12.949322469058924</v>
      </c>
      <c r="BD53" s="107">
        <f>INDEX(Auxiliar_OPEX_Drivers!$B$76:$I$84,MATCH($E53,Auxiliar_OPEX_Drivers!$B$76:$B$84,0),MATCH(YEAR(BD$2),Auxiliar_OPEX_Drivers!$B$76:$I$76,0))*$F53</f>
        <v>12.949322469058924</v>
      </c>
      <c r="BE53" s="107">
        <f>INDEX(Auxiliar_OPEX_Drivers!$B$76:$I$84,MATCH($E53,Auxiliar_OPEX_Drivers!$B$76:$B$84,0),MATCH(YEAR(BE$2),Auxiliar_OPEX_Drivers!$B$76:$I$76,0))*$F53</f>
        <v>12.949322469058924</v>
      </c>
      <c r="BF53" s="107">
        <f>INDEX(Auxiliar_OPEX_Drivers!$B$76:$I$84,MATCH($E53,Auxiliar_OPEX_Drivers!$B$76:$B$84,0),MATCH(YEAR(BF$2),Auxiliar_OPEX_Drivers!$B$76:$I$76,0))*$F53</f>
        <v>12.949322469058924</v>
      </c>
      <c r="BG53" s="107">
        <f>INDEX(Auxiliar_OPEX_Drivers!$B$76:$I$84,MATCH($E53,Auxiliar_OPEX_Drivers!$B$76:$B$84,0),MATCH(YEAR(BG$2),Auxiliar_OPEX_Drivers!$B$76:$I$76,0))*$F53</f>
        <v>12.949322469058924</v>
      </c>
      <c r="BH53" s="107">
        <f>INDEX(Auxiliar_OPEX_Drivers!$B$76:$I$84,MATCH($E53,Auxiliar_OPEX_Drivers!$B$76:$B$84,0),MATCH(YEAR(BH$2),Auxiliar_OPEX_Drivers!$B$76:$I$76,0))*$F53</f>
        <v>12.949322469058924</v>
      </c>
      <c r="BI53" s="107">
        <f>INDEX(Auxiliar_OPEX_Drivers!$B$76:$I$84,MATCH($E53,Auxiliar_OPEX_Drivers!$B$76:$B$84,0),MATCH(YEAR(BI$2),Auxiliar_OPEX_Drivers!$B$76:$I$76,0))*$F53</f>
        <v>12.949322469058924</v>
      </c>
      <c r="BJ53" s="107">
        <f>INDEX(Auxiliar_OPEX_Drivers!$B$76:$I$84,MATCH($E53,Auxiliar_OPEX_Drivers!$B$76:$B$84,0),MATCH(YEAR(BJ$2),Auxiliar_OPEX_Drivers!$B$76:$I$76,0))*$F53</f>
        <v>12.181469739185191</v>
      </c>
      <c r="BK53" s="107">
        <f>INDEX(Auxiliar_OPEX_Drivers!$B$76:$I$84,MATCH($E53,Auxiliar_OPEX_Drivers!$B$76:$B$84,0),MATCH(YEAR(BK$2),Auxiliar_OPEX_Drivers!$B$76:$I$76,0))*$F53</f>
        <v>12.181469739185191</v>
      </c>
      <c r="BL53" s="107">
        <f>INDEX(Auxiliar_OPEX_Drivers!$B$76:$I$84,MATCH($E53,Auxiliar_OPEX_Drivers!$B$76:$B$84,0),MATCH(YEAR(BL$2),Auxiliar_OPEX_Drivers!$B$76:$I$76,0))*$F53</f>
        <v>12.181469739185191</v>
      </c>
      <c r="BM53" s="107">
        <f>INDEX(Auxiliar_OPEX_Drivers!$B$76:$I$84,MATCH($E53,Auxiliar_OPEX_Drivers!$B$76:$B$84,0),MATCH(YEAR(BM$2),Auxiliar_OPEX_Drivers!$B$76:$I$76,0))*$F53</f>
        <v>12.181469739185191</v>
      </c>
      <c r="BN53" s="107">
        <f>INDEX(Auxiliar_OPEX_Drivers!$B$76:$I$84,MATCH($E53,Auxiliar_OPEX_Drivers!$B$76:$B$84,0),MATCH(YEAR(BN$2),Auxiliar_OPEX_Drivers!$B$76:$I$76,0))*$F53</f>
        <v>12.181469739185191</v>
      </c>
      <c r="BO53" s="107">
        <f>INDEX(Auxiliar_OPEX_Drivers!$B$76:$I$84,MATCH($E53,Auxiliar_OPEX_Drivers!$B$76:$B$84,0),MATCH(YEAR(BO$2),Auxiliar_OPEX_Drivers!$B$76:$I$76,0))*$F53</f>
        <v>12.181469739185191</v>
      </c>
      <c r="BP53" s="107">
        <f>INDEX(Auxiliar_OPEX_Drivers!$B$76:$I$84,MATCH($E53,Auxiliar_OPEX_Drivers!$B$76:$B$84,0),MATCH(YEAR(BP$2),Auxiliar_OPEX_Drivers!$B$76:$I$76,0))*$F53</f>
        <v>12.181469739185191</v>
      </c>
      <c r="BQ53" s="107">
        <f>INDEX(Auxiliar_OPEX_Drivers!$B$76:$I$84,MATCH($E53,Auxiliar_OPEX_Drivers!$B$76:$B$84,0),MATCH(YEAR(BQ$2),Auxiliar_OPEX_Drivers!$B$76:$I$76,0))*$F53</f>
        <v>12.181469739185191</v>
      </c>
      <c r="BR53" s="107">
        <f>INDEX(Auxiliar_OPEX_Drivers!$B$76:$I$84,MATCH($E53,Auxiliar_OPEX_Drivers!$B$76:$B$84,0),MATCH(YEAR(BR$2),Auxiliar_OPEX_Drivers!$B$76:$I$76,0))*$F53</f>
        <v>12.181469739185191</v>
      </c>
      <c r="BS53" s="107">
        <f>INDEX(Auxiliar_OPEX_Drivers!$B$76:$I$84,MATCH($E53,Auxiliar_OPEX_Drivers!$B$76:$B$84,0),MATCH(YEAR(BS$2),Auxiliar_OPEX_Drivers!$B$76:$I$76,0))*$F53</f>
        <v>12.181469739185191</v>
      </c>
      <c r="BT53" s="107">
        <f>INDEX(Auxiliar_OPEX_Drivers!$B$76:$I$84,MATCH($E53,Auxiliar_OPEX_Drivers!$B$76:$B$84,0),MATCH(YEAR(BT$2),Auxiliar_OPEX_Drivers!$B$76:$I$76,0))*$F53</f>
        <v>12.181469739185191</v>
      </c>
      <c r="BU53" s="107">
        <f>INDEX(Auxiliar_OPEX_Drivers!$B$76:$I$84,MATCH($E53,Auxiliar_OPEX_Drivers!$B$76:$B$84,0),MATCH(YEAR(BU$2),Auxiliar_OPEX_Drivers!$B$76:$I$76,0))*$F53</f>
        <v>12.181469739185191</v>
      </c>
      <c r="BV53" s="107">
        <f>INDEX(Auxiliar_OPEX_Drivers!$B$76:$I$84,MATCH($E53,Auxiliar_OPEX_Drivers!$B$76:$B$84,0),MATCH(YEAR(BV$2),Auxiliar_OPEX_Drivers!$B$76:$I$76,0))*$F53</f>
        <v>12.511415404372865</v>
      </c>
      <c r="BW53" s="107">
        <f>INDEX(Auxiliar_OPEX_Drivers!$B$76:$I$84,MATCH($E53,Auxiliar_OPEX_Drivers!$B$76:$B$84,0),MATCH(YEAR(BW$2),Auxiliar_OPEX_Drivers!$B$76:$I$76,0))*$F53</f>
        <v>12.511415404372865</v>
      </c>
      <c r="BX53" s="107">
        <f>INDEX(Auxiliar_OPEX_Drivers!$B$76:$I$84,MATCH($E53,Auxiliar_OPEX_Drivers!$B$76:$B$84,0),MATCH(YEAR(BX$2),Auxiliar_OPEX_Drivers!$B$76:$I$76,0))*$F53</f>
        <v>12.511415404372865</v>
      </c>
      <c r="BY53" s="107">
        <f>INDEX(Auxiliar_OPEX_Drivers!$B$76:$I$84,MATCH($E53,Auxiliar_OPEX_Drivers!$B$76:$B$84,0),MATCH(YEAR(BY$2),Auxiliar_OPEX_Drivers!$B$76:$I$76,0))*$F53</f>
        <v>12.511415404372865</v>
      </c>
      <c r="BZ53" s="107">
        <f>INDEX(Auxiliar_OPEX_Drivers!$B$76:$I$84,MATCH($E53,Auxiliar_OPEX_Drivers!$B$76:$B$84,0),MATCH(YEAR(BZ$2),Auxiliar_OPEX_Drivers!$B$76:$I$76,0))*$F53</f>
        <v>12.511415404372865</v>
      </c>
      <c r="CA53" s="107">
        <f>INDEX(Auxiliar_OPEX_Drivers!$B$76:$I$84,MATCH($E53,Auxiliar_OPEX_Drivers!$B$76:$B$84,0),MATCH(YEAR(CA$2),Auxiliar_OPEX_Drivers!$B$76:$I$76,0))*$F53</f>
        <v>12.511415404372865</v>
      </c>
      <c r="CB53" s="107">
        <f>INDEX(Auxiliar_OPEX_Drivers!$B$76:$I$84,MATCH($E53,Auxiliar_OPEX_Drivers!$B$76:$B$84,0),MATCH(YEAR(CB$2),Auxiliar_OPEX_Drivers!$B$76:$I$76,0))*$F53</f>
        <v>12.511415404372865</v>
      </c>
      <c r="CC53" s="107">
        <f>INDEX(Auxiliar_OPEX_Drivers!$B$76:$I$84,MATCH($E53,Auxiliar_OPEX_Drivers!$B$76:$B$84,0),MATCH(YEAR(CC$2),Auxiliar_OPEX_Drivers!$B$76:$I$76,0))*$F53</f>
        <v>12.511415404372865</v>
      </c>
      <c r="CD53" s="107">
        <f>INDEX(Auxiliar_OPEX_Drivers!$B$76:$I$84,MATCH($E53,Auxiliar_OPEX_Drivers!$B$76:$B$84,0),MATCH(YEAR(CD$2),Auxiliar_OPEX_Drivers!$B$76:$I$76,0))*$F53</f>
        <v>12.511415404372865</v>
      </c>
      <c r="CE53" s="107">
        <f>INDEX(Auxiliar_OPEX_Drivers!$B$76:$I$84,MATCH($E53,Auxiliar_OPEX_Drivers!$B$76:$B$84,0),MATCH(YEAR(CE$2),Auxiliar_OPEX_Drivers!$B$76:$I$76,0))*$F53</f>
        <v>12.511415404372865</v>
      </c>
      <c r="CF53" s="107">
        <f>INDEX(Auxiliar_OPEX_Drivers!$B$76:$I$84,MATCH($E53,Auxiliar_OPEX_Drivers!$B$76:$B$84,0),MATCH(YEAR(CF$2),Auxiliar_OPEX_Drivers!$B$76:$I$76,0))*$F53</f>
        <v>12.511415404372865</v>
      </c>
      <c r="CG53" s="107">
        <f>INDEX(Auxiliar_OPEX_Drivers!$B$76:$I$84,MATCH($E53,Auxiliar_OPEX_Drivers!$B$76:$B$84,0),MATCH(YEAR(CG$2),Auxiliar_OPEX_Drivers!$B$76:$I$76,0))*$F53</f>
        <v>12.511415404372865</v>
      </c>
      <c r="CI53" s="51">
        <f>INDEX(Auxiliar_OPEX_CustosUnit!$A$1:$R$129,MATCH(Auxiliar_OPEX_P!$A53,Auxiliar_OPEX_CustosUnit!$A$1:$A$129,0),MATCH(CI$2,Auxiliar_OPEX_CustosUnit!$A$3:$Q$3,0))*(1-DRE_Auxiliar!$A$5)</f>
        <v>36012.363871327689</v>
      </c>
      <c r="CJ53" s="51">
        <f>INDEX(Auxiliar_OPEX_CustosUnit!$A$1:$R$129,MATCH(Auxiliar_OPEX_P!$A53,Auxiliar_OPEX_CustosUnit!$A$1:$A$129,0),MATCH(CJ$2,Auxiliar_OPEX_CustosUnit!$A$3:$Q$3,0))*(1-DRE_Auxiliar!$A$5)</f>
        <v>37173.221543104584</v>
      </c>
      <c r="CK53" s="51">
        <f>INDEX(Auxiliar_OPEX_CustosUnit!$A$1:$R$129,MATCH(Auxiliar_OPEX_P!$A53,Auxiliar_OPEX_CustosUnit!$A$1:$A$129,0),MATCH(CK$2,Auxiliar_OPEX_CustosUnit!$A$3:$Q$3,0))*(1-DRE_Auxiliar!$A$5)</f>
        <v>39885.424577936108</v>
      </c>
      <c r="CL53" s="51">
        <f>INDEX(Auxiliar_OPEX_CustosUnit!$A$1:$R$129,MATCH(Auxiliar_OPEX_P!$A53,Auxiliar_OPEX_CustosUnit!$A$1:$A$129,0),MATCH(CL$2,Auxiliar_OPEX_CustosUnit!$A$3:$Q$3,0))*(1-DRE_Auxiliar!$A$5)</f>
        <v>39682.738170511337</v>
      </c>
      <c r="CM53" s="51">
        <f>INDEX(Auxiliar_OPEX_CustosUnit!$A$1:$R$129,MATCH(Auxiliar_OPEX_P!$A53,Auxiliar_OPEX_CustosUnit!$A$1:$A$129,0),MATCH(CM$2,Auxiliar_OPEX_CustosUnit!$A$3:$Q$3,0))*(1-DRE_Auxiliar!$A$5)</f>
        <v>39694.315338747154</v>
      </c>
      <c r="CN53" s="51">
        <f>INDEX(Auxiliar_OPEX_CustosUnit!$A$1:$R$129,MATCH(Auxiliar_OPEX_P!$A53,Auxiliar_OPEX_CustosUnit!$A$1:$A$129,0),MATCH(CN$2,Auxiliar_OPEX_CustosUnit!$A$3:$Q$3,0))*(1-DRE_Auxiliar!$A$5)</f>
        <v>39182.394421341436</v>
      </c>
      <c r="CO53" s="51">
        <f>INDEX(Auxiliar_OPEX_CustosUnit!$A$1:$R$129,MATCH(Auxiliar_OPEX_P!$A53,Auxiliar_OPEX_CustosUnit!$A$1:$A$129,0),MATCH(CO$2,Auxiliar_OPEX_CustosUnit!$A$3:$Q$3,0))*(1-DRE_Auxiliar!$A$5)</f>
        <v>38992.445500911337</v>
      </c>
      <c r="CP53" s="51">
        <f>INDEX(Auxiliar_OPEX_CustosUnit!$A$1:$R$129,MATCH(Auxiliar_OPEX_P!$A53,Auxiliar_OPEX_CustosUnit!$A$1:$A$129,0),MATCH(CP$2,Auxiliar_OPEX_CustosUnit!$A$3:$Q$3,0))*(1-DRE_Auxiliar!$A$5)</f>
        <v>40196.89376588969</v>
      </c>
      <c r="CQ53" s="51">
        <f>INDEX(Auxiliar_OPEX_CustosUnit!$A$1:$R$129,MATCH(Auxiliar_OPEX_P!$A53,Auxiliar_OPEX_CustosUnit!$A$1:$A$129,0),MATCH(CQ$2,Auxiliar_OPEX_CustosUnit!$A$3:$Q$3,0))*(1-DRE_Auxiliar!$A$5)</f>
        <v>40202.587055552402</v>
      </c>
      <c r="CR53" s="51">
        <f>INDEX(Auxiliar_OPEX_CustosUnit!$A$1:$R$129,MATCH(Auxiliar_OPEX_P!$A53,Auxiliar_OPEX_CustosUnit!$A$1:$A$129,0),MATCH(CR$2,Auxiliar_OPEX_CustosUnit!$A$3:$Q$3,0))*(1-DRE_Auxiliar!$A$5)</f>
        <v>40202.587055552402</v>
      </c>
      <c r="CS53" s="51">
        <f>INDEX(Auxiliar_OPEX_CustosUnit!$A$1:$R$129,MATCH(Auxiliar_OPEX_P!$A53,Auxiliar_OPEX_CustosUnit!$A$1:$A$129,0),MATCH(CS$2,Auxiliar_OPEX_CustosUnit!$A$3:$Q$3,0))*(1-DRE_Auxiliar!$A$5)</f>
        <v>42876.574269113655</v>
      </c>
      <c r="CT53" s="51">
        <f>INDEX(Auxiliar_OPEX_CustosUnit!$A$1:$R$129,MATCH(Auxiliar_OPEX_P!$A53,Auxiliar_OPEX_CustosUnit!$A$1:$A$129,0),MATCH(CT$2,Auxiliar_OPEX_CustosUnit!$A$3:$Q$3,0))*(1-DRE_Auxiliar!$A$5)</f>
        <v>40684.068824086055</v>
      </c>
      <c r="CU53" s="53">
        <f t="shared" si="227"/>
        <v>36012.363871327689</v>
      </c>
      <c r="CV53" s="53">
        <f t="shared" si="228"/>
        <v>37173.221543104584</v>
      </c>
      <c r="CW53" s="53">
        <f t="shared" si="229"/>
        <v>39885.424577936108</v>
      </c>
      <c r="CX53" s="53">
        <f t="shared" si="230"/>
        <v>39682.738170511337</v>
      </c>
      <c r="CY53" s="53">
        <f t="shared" si="231"/>
        <v>39694.315338747154</v>
      </c>
      <c r="CZ53" s="53">
        <f t="shared" si="232"/>
        <v>39182.394421341436</v>
      </c>
      <c r="DA53" s="53">
        <f t="shared" si="233"/>
        <v>38992.445500911337</v>
      </c>
      <c r="DB53" s="53">
        <f t="shared" si="234"/>
        <v>40196.89376588969</v>
      </c>
      <c r="DC53" s="53">
        <f t="shared" si="235"/>
        <v>40202.587055552402</v>
      </c>
      <c r="DD53" s="53">
        <f t="shared" si="236"/>
        <v>40202.587055552402</v>
      </c>
      <c r="DE53" s="53">
        <f t="shared" si="237"/>
        <v>42876.574269113655</v>
      </c>
      <c r="DF53" s="53">
        <f t="shared" si="238"/>
        <v>40684.068824086055</v>
      </c>
      <c r="DG53" s="53">
        <f t="shared" si="239"/>
        <v>36012.363871327689</v>
      </c>
      <c r="DH53" s="53">
        <f t="shared" si="240"/>
        <v>37173.221543104584</v>
      </c>
      <c r="DI53" s="53">
        <f t="shared" si="241"/>
        <v>39885.424577936108</v>
      </c>
      <c r="DJ53" s="53">
        <f t="shared" si="242"/>
        <v>39682.738170511337</v>
      </c>
      <c r="DK53" s="53">
        <f t="shared" si="243"/>
        <v>39694.315338747154</v>
      </c>
      <c r="DL53" s="53">
        <f t="shared" si="244"/>
        <v>39182.394421341436</v>
      </c>
      <c r="DM53" s="53">
        <f t="shared" si="245"/>
        <v>38992.445500911337</v>
      </c>
      <c r="DN53" s="53">
        <f t="shared" si="246"/>
        <v>40196.89376588969</v>
      </c>
      <c r="DO53" s="53">
        <f t="shared" si="247"/>
        <v>40202.587055552402</v>
      </c>
      <c r="DP53" s="53">
        <f t="shared" si="248"/>
        <v>40202.587055552402</v>
      </c>
      <c r="DQ53" s="53">
        <f t="shared" si="249"/>
        <v>42876.574269113655</v>
      </c>
      <c r="DR53" s="53">
        <f t="shared" si="250"/>
        <v>40684.068824086055</v>
      </c>
      <c r="DS53" s="53">
        <f t="shared" si="251"/>
        <v>36012.363871327689</v>
      </c>
      <c r="DT53" s="53">
        <f t="shared" si="252"/>
        <v>37173.221543104584</v>
      </c>
      <c r="DU53" s="53">
        <f t="shared" si="253"/>
        <v>39885.424577936108</v>
      </c>
      <c r="DV53" s="53">
        <f t="shared" si="254"/>
        <v>39682.738170511337</v>
      </c>
      <c r="DW53" s="53">
        <f t="shared" si="255"/>
        <v>39694.315338747154</v>
      </c>
      <c r="DX53" s="53">
        <f t="shared" si="256"/>
        <v>39182.394421341436</v>
      </c>
      <c r="DY53" s="53">
        <f t="shared" si="257"/>
        <v>38992.445500911337</v>
      </c>
      <c r="DZ53" s="53">
        <f t="shared" si="258"/>
        <v>40196.89376588969</v>
      </c>
      <c r="EA53" s="53">
        <f t="shared" si="259"/>
        <v>40202.587055552402</v>
      </c>
      <c r="EB53" s="53">
        <f t="shared" si="260"/>
        <v>40202.587055552402</v>
      </c>
      <c r="EC53" s="53">
        <f t="shared" si="261"/>
        <v>42876.574269113655</v>
      </c>
      <c r="ED53" s="53">
        <f t="shared" si="262"/>
        <v>40684.068824086055</v>
      </c>
      <c r="EE53" s="53">
        <f t="shared" si="263"/>
        <v>36012.363871327689</v>
      </c>
      <c r="EF53" s="53">
        <f t="shared" si="264"/>
        <v>37173.221543104584</v>
      </c>
      <c r="EG53" s="53">
        <f t="shared" si="265"/>
        <v>39885.424577936108</v>
      </c>
      <c r="EH53" s="53">
        <f t="shared" si="266"/>
        <v>39682.738170511337</v>
      </c>
      <c r="EI53" s="53">
        <f t="shared" si="267"/>
        <v>39694.315338747154</v>
      </c>
      <c r="EJ53" s="53">
        <f t="shared" si="268"/>
        <v>39182.394421341436</v>
      </c>
      <c r="EK53" s="53">
        <f t="shared" si="269"/>
        <v>38992.445500911337</v>
      </c>
      <c r="EL53" s="53">
        <f t="shared" si="270"/>
        <v>40196.89376588969</v>
      </c>
      <c r="EM53" s="53">
        <f t="shared" si="271"/>
        <v>40202.587055552402</v>
      </c>
      <c r="EN53" s="53">
        <f t="shared" si="272"/>
        <v>40202.587055552402</v>
      </c>
      <c r="EO53" s="53">
        <f t="shared" si="273"/>
        <v>42876.574269113655</v>
      </c>
      <c r="EP53" s="53">
        <f t="shared" si="274"/>
        <v>40684.068824086055</v>
      </c>
      <c r="EQ53" s="53">
        <f t="shared" si="275"/>
        <v>36012.363871327689</v>
      </c>
      <c r="ER53" s="53">
        <f t="shared" si="276"/>
        <v>37173.221543104584</v>
      </c>
      <c r="ES53" s="53">
        <f t="shared" si="277"/>
        <v>39885.424577936108</v>
      </c>
      <c r="ET53" s="53">
        <f t="shared" si="278"/>
        <v>39682.738170511337</v>
      </c>
      <c r="EU53" s="53">
        <f t="shared" si="279"/>
        <v>39694.315338747154</v>
      </c>
      <c r="EV53" s="53">
        <f t="shared" si="280"/>
        <v>39182.394421341436</v>
      </c>
      <c r="EW53" s="53">
        <f t="shared" si="281"/>
        <v>38992.445500911337</v>
      </c>
      <c r="EX53" s="53">
        <f t="shared" si="282"/>
        <v>40196.89376588969</v>
      </c>
      <c r="EY53" s="53">
        <f t="shared" si="283"/>
        <v>40202.587055552402</v>
      </c>
      <c r="EZ53" s="53">
        <f t="shared" si="284"/>
        <v>40202.587055552402</v>
      </c>
      <c r="FA53" s="53">
        <f t="shared" si="285"/>
        <v>42876.574269113655</v>
      </c>
      <c r="FB53" s="53">
        <f t="shared" si="286"/>
        <v>40684.068824086055</v>
      </c>
      <c r="FC53" s="53">
        <f t="shared" si="287"/>
        <v>36012.363871327689</v>
      </c>
      <c r="FD53" s="53">
        <f t="shared" si="288"/>
        <v>37173.221543104584</v>
      </c>
      <c r="FE53" s="53">
        <f t="shared" si="289"/>
        <v>39885.424577936108</v>
      </c>
      <c r="FF53" s="53">
        <f t="shared" si="290"/>
        <v>39682.738170511337</v>
      </c>
      <c r="FG53" s="53">
        <f t="shared" si="291"/>
        <v>39694.315338747154</v>
      </c>
      <c r="FH53" s="53">
        <f t="shared" si="292"/>
        <v>39182.394421341436</v>
      </c>
      <c r="FI53" s="53">
        <f t="shared" si="293"/>
        <v>38992.445500911337</v>
      </c>
      <c r="FJ53" s="53">
        <f t="shared" si="294"/>
        <v>40196.89376588969</v>
      </c>
      <c r="FK53" s="53">
        <f t="shared" si="295"/>
        <v>40202.587055552402</v>
      </c>
      <c r="FL53" s="53">
        <f t="shared" si="296"/>
        <v>40202.587055552402</v>
      </c>
      <c r="FM53" s="53">
        <f t="shared" si="297"/>
        <v>42876.574269113655</v>
      </c>
      <c r="FN53" s="53">
        <f t="shared" si="298"/>
        <v>40684.068824086055</v>
      </c>
      <c r="FP53" s="51">
        <f t="shared" si="299"/>
        <v>436637.46872621868</v>
      </c>
      <c r="FQ53" s="51">
        <f t="shared" si="306"/>
        <v>431006.33863475581</v>
      </c>
      <c r="FR53" s="51">
        <f t="shared" si="307"/>
        <v>428916.90051002469</v>
      </c>
      <c r="FS53" s="51">
        <f t="shared" si="308"/>
        <v>442165.83142478659</v>
      </c>
      <c r="FT53" s="51">
        <f t="shared" si="309"/>
        <v>442228.45761107642</v>
      </c>
      <c r="FU53" s="51">
        <f t="shared" si="310"/>
        <v>442228.45761107642</v>
      </c>
      <c r="FV53" s="51">
        <f t="shared" si="311"/>
        <v>471642.3169602502</v>
      </c>
      <c r="FW53" s="51">
        <f t="shared" si="312"/>
        <v>447524.75706494658</v>
      </c>
      <c r="FX53" s="51">
        <f t="shared" si="313"/>
        <v>394362.74602940021</v>
      </c>
      <c r="FY53" s="51">
        <f t="shared" si="314"/>
        <v>407075.01953710301</v>
      </c>
      <c r="FZ53" s="51">
        <f t="shared" si="315"/>
        <v>436775.70345852198</v>
      </c>
      <c r="GA53" s="51">
        <f t="shared" si="316"/>
        <v>434556.13329921605</v>
      </c>
      <c r="GB53" s="51">
        <f t="shared" si="317"/>
        <v>434682.91208755202</v>
      </c>
      <c r="GC53" s="51">
        <f t="shared" si="318"/>
        <v>429076.98909234582</v>
      </c>
      <c r="GD53" s="51">
        <f t="shared" si="319"/>
        <v>426996.90409337758</v>
      </c>
      <c r="GE53" s="51">
        <f t="shared" si="320"/>
        <v>440186.52771609643</v>
      </c>
      <c r="GF53" s="51">
        <f t="shared" si="321"/>
        <v>440248.87356357678</v>
      </c>
      <c r="GG53" s="51">
        <f t="shared" si="322"/>
        <v>440248.87356357678</v>
      </c>
      <c r="GH53" s="51">
        <f t="shared" si="323"/>
        <v>469531.065206295</v>
      </c>
      <c r="GI53" s="51">
        <f t="shared" si="324"/>
        <v>445521.46475143824</v>
      </c>
      <c r="GJ53" s="51">
        <f t="shared" si="325"/>
        <v>451647.40172203444</v>
      </c>
      <c r="GK53" s="51">
        <f t="shared" si="326"/>
        <v>466206.24470997171</v>
      </c>
      <c r="GL53" s="51">
        <f t="shared" si="327"/>
        <v>500221.21406885801</v>
      </c>
      <c r="GM53" s="51">
        <f t="shared" si="328"/>
        <v>497679.23183173372</v>
      </c>
      <c r="GN53" s="51">
        <f t="shared" si="329"/>
        <v>497824.42635358428</v>
      </c>
      <c r="GO53" s="51">
        <f t="shared" si="330"/>
        <v>491404.19376181223</v>
      </c>
      <c r="GP53" s="51">
        <f t="shared" si="331"/>
        <v>489021.95813077484</v>
      </c>
      <c r="GQ53" s="51">
        <f t="shared" si="332"/>
        <v>504127.49053430575</v>
      </c>
      <c r="GR53" s="51">
        <f t="shared" si="333"/>
        <v>504198.89266421314</v>
      </c>
      <c r="GS53" s="51">
        <f t="shared" si="334"/>
        <v>504198.89266421314</v>
      </c>
      <c r="GT53" s="51">
        <f t="shared" si="335"/>
        <v>537734.58006196353</v>
      </c>
      <c r="GU53" s="51">
        <f t="shared" si="336"/>
        <v>510237.37407331308</v>
      </c>
      <c r="GV53" s="51">
        <f t="shared" si="337"/>
        <v>460926.91775061138</v>
      </c>
      <c r="GW53" s="51">
        <f t="shared" si="338"/>
        <v>475784.88571158954</v>
      </c>
      <c r="GX53" s="51">
        <f t="shared" si="339"/>
        <v>510498.72425952432</v>
      </c>
      <c r="GY53" s="51">
        <f t="shared" si="340"/>
        <v>507904.51463257376</v>
      </c>
      <c r="GZ53" s="51">
        <f t="shared" si="341"/>
        <v>508052.69231094781</v>
      </c>
      <c r="HA53" s="51">
        <f t="shared" si="342"/>
        <v>501500.55006794032</v>
      </c>
      <c r="HB53" s="51">
        <f t="shared" si="343"/>
        <v>499069.36918970844</v>
      </c>
      <c r="HC53" s="51">
        <f t="shared" si="344"/>
        <v>514485.25880889985</v>
      </c>
      <c r="HD53" s="51">
        <f t="shared" si="345"/>
        <v>514558.12796199042</v>
      </c>
      <c r="HE53" s="51">
        <f t="shared" si="346"/>
        <v>514558.12796199042</v>
      </c>
      <c r="HF53" s="51">
        <f t="shared" si="347"/>
        <v>548782.83725502959</v>
      </c>
      <c r="HG53" s="51">
        <f t="shared" si="348"/>
        <v>520720.67558914091</v>
      </c>
      <c r="HH53" s="51">
        <f t="shared" si="349"/>
        <v>466335.71264290944</v>
      </c>
      <c r="HI53" s="51">
        <f t="shared" si="350"/>
        <v>481368.03297542944</v>
      </c>
      <c r="HJ53" s="51">
        <f t="shared" si="351"/>
        <v>516489.22467502306</v>
      </c>
      <c r="HK53" s="51">
        <f t="shared" si="352"/>
        <v>513864.57302518468</v>
      </c>
      <c r="HL53" s="51">
        <f t="shared" si="353"/>
        <v>514014.48950994882</v>
      </c>
      <c r="HM53" s="51">
        <f t="shared" si="354"/>
        <v>507385.46047180571</v>
      </c>
      <c r="HN53" s="51">
        <f t="shared" si="355"/>
        <v>504925.75064850674</v>
      </c>
      <c r="HO53" s="51">
        <f t="shared" si="356"/>
        <v>520522.53962900996</v>
      </c>
      <c r="HP53" s="51">
        <f t="shared" si="357"/>
        <v>520596.26387276215</v>
      </c>
      <c r="HQ53" s="51">
        <f t="shared" si="358"/>
        <v>520596.26387276215</v>
      </c>
      <c r="HR53" s="51">
        <f t="shared" si="359"/>
        <v>555222.5865793071</v>
      </c>
      <c r="HS53" s="51">
        <f t="shared" si="360"/>
        <v>526831.12655647716</v>
      </c>
      <c r="HT53" s="51">
        <f t="shared" si="361"/>
        <v>438683.52073510428</v>
      </c>
      <c r="HU53" s="51">
        <f t="shared" si="362"/>
        <v>452824.47333535552</v>
      </c>
      <c r="HV53" s="51">
        <f t="shared" si="363"/>
        <v>485863.09253068198</v>
      </c>
      <c r="HW53" s="51">
        <f t="shared" si="364"/>
        <v>483394.07419209299</v>
      </c>
      <c r="HX53" s="51">
        <f t="shared" si="365"/>
        <v>483535.10111662303</v>
      </c>
      <c r="HY53" s="51">
        <f t="shared" si="366"/>
        <v>477299.15195238934</v>
      </c>
      <c r="HZ53" s="51">
        <f t="shared" si="367"/>
        <v>474985.29492617922</v>
      </c>
      <c r="IA53" s="51">
        <f t="shared" si="368"/>
        <v>489657.24501842714</v>
      </c>
      <c r="IB53" s="51">
        <f t="shared" si="305"/>
        <v>489726.59765416983</v>
      </c>
      <c r="IC53" s="51">
        <f t="shared" si="369"/>
        <v>489726.59765416983</v>
      </c>
      <c r="ID53" s="51">
        <f t="shared" si="370"/>
        <v>522299.6919791344</v>
      </c>
      <c r="IE53" s="51">
        <f t="shared" si="371"/>
        <v>495591.75324753195</v>
      </c>
      <c r="IF53" s="51">
        <f t="shared" si="372"/>
        <v>450565.64408761007</v>
      </c>
      <c r="IG53" s="51">
        <f t="shared" si="373"/>
        <v>465089.61664456397</v>
      </c>
      <c r="IH53" s="51">
        <f t="shared" si="374"/>
        <v>499023.1154743419</v>
      </c>
      <c r="II53" s="51">
        <f t="shared" si="375"/>
        <v>496487.22163423063</v>
      </c>
      <c r="IJ53" s="51">
        <f t="shared" si="376"/>
        <v>496632.06839523523</v>
      </c>
      <c r="IK53" s="51">
        <f t="shared" si="377"/>
        <v>490227.21314338467</v>
      </c>
      <c r="IL53" s="51">
        <f t="shared" si="378"/>
        <v>487850.68329427153</v>
      </c>
      <c r="IM53" s="51">
        <f t="shared" si="379"/>
        <v>502920.03587049188</v>
      </c>
      <c r="IN53" s="51">
        <f t="shared" si="380"/>
        <v>502991.26698247949</v>
      </c>
      <c r="IO53" s="51">
        <f t="shared" si="381"/>
        <v>502991.26698247949</v>
      </c>
      <c r="IP53" s="51">
        <f t="shared" si="382"/>
        <v>536446.6317973258</v>
      </c>
      <c r="IQ53" s="51">
        <f t="shared" si="383"/>
        <v>509015.28539823613</v>
      </c>
      <c r="IS53" s="51">
        <f t="shared" si="300"/>
        <v>5213165.5742287096</v>
      </c>
      <c r="IT53" s="51">
        <f t="shared" si="386"/>
        <v>5505389.216672889</v>
      </c>
      <c r="IU53" s="51">
        <f t="shared" si="386"/>
        <v>6004091.1165558426</v>
      </c>
      <c r="IV53" s="51">
        <f t="shared" si="386"/>
        <v>6105746.9796631951</v>
      </c>
      <c r="IW53" s="51">
        <f t="shared" si="386"/>
        <v>6000380.253540487</v>
      </c>
      <c r="IX53" s="51">
        <f t="shared" si="386"/>
        <v>5847083.9986679833</v>
      </c>
      <c r="IZ53" s="111">
        <f t="shared" si="301"/>
        <v>0</v>
      </c>
      <c r="JA53" s="111">
        <f t="shared" si="5"/>
        <v>0</v>
      </c>
      <c r="JB53" s="111">
        <f t="shared" si="6"/>
        <v>0</v>
      </c>
      <c r="JC53" s="111">
        <f t="shared" si="7"/>
        <v>0</v>
      </c>
      <c r="JD53" s="111">
        <f t="shared" si="8"/>
        <v>0</v>
      </c>
      <c r="JE53" s="111">
        <f t="shared" si="9"/>
        <v>0</v>
      </c>
      <c r="JF53" s="111">
        <f t="shared" si="10"/>
        <v>0</v>
      </c>
      <c r="JG53" s="111">
        <f t="shared" si="11"/>
        <v>0</v>
      </c>
      <c r="JH53" s="111">
        <f t="shared" si="12"/>
        <v>0</v>
      </c>
      <c r="JI53" s="111">
        <f t="shared" si="13"/>
        <v>0</v>
      </c>
      <c r="JJ53" s="111">
        <f t="shared" si="14"/>
        <v>0</v>
      </c>
      <c r="JK53" s="111">
        <f t="shared" si="15"/>
        <v>0</v>
      </c>
      <c r="JL53" s="111">
        <f t="shared" si="16"/>
        <v>0</v>
      </c>
      <c r="JM53" s="111">
        <f t="shared" si="17"/>
        <v>0</v>
      </c>
      <c r="JN53" s="111">
        <f t="shared" si="18"/>
        <v>0</v>
      </c>
      <c r="JO53" s="111">
        <f t="shared" si="19"/>
        <v>0</v>
      </c>
      <c r="JP53" s="111">
        <f t="shared" si="20"/>
        <v>0</v>
      </c>
      <c r="JQ53" s="111">
        <f t="shared" si="21"/>
        <v>0</v>
      </c>
      <c r="JR53" s="111">
        <f t="shared" si="22"/>
        <v>0</v>
      </c>
      <c r="JS53" s="111">
        <f t="shared" si="23"/>
        <v>0</v>
      </c>
      <c r="JT53" s="111">
        <f t="shared" si="24"/>
        <v>0</v>
      </c>
      <c r="JU53" s="111">
        <f t="shared" si="25"/>
        <v>0</v>
      </c>
      <c r="JV53" s="111">
        <f t="shared" si="26"/>
        <v>0</v>
      </c>
      <c r="JW53" s="111">
        <f t="shared" si="27"/>
        <v>0</v>
      </c>
      <c r="JX53" s="111">
        <f t="shared" si="28"/>
        <v>0</v>
      </c>
      <c r="JY53" s="111">
        <f t="shared" si="29"/>
        <v>0</v>
      </c>
      <c r="JZ53" s="111">
        <f t="shared" si="30"/>
        <v>0</v>
      </c>
      <c r="KA53" s="111">
        <f t="shared" si="31"/>
        <v>0</v>
      </c>
      <c r="KB53" s="111">
        <f t="shared" si="32"/>
        <v>0</v>
      </c>
      <c r="KC53" s="111">
        <f t="shared" si="33"/>
        <v>0</v>
      </c>
      <c r="KD53" s="111">
        <f t="shared" si="34"/>
        <v>0</v>
      </c>
      <c r="KE53" s="111">
        <f t="shared" si="35"/>
        <v>0</v>
      </c>
      <c r="KF53" s="111">
        <f t="shared" si="36"/>
        <v>0</v>
      </c>
      <c r="KG53" s="111">
        <f t="shared" si="37"/>
        <v>0</v>
      </c>
      <c r="KH53" s="111">
        <f t="shared" si="38"/>
        <v>0</v>
      </c>
      <c r="KI53" s="111">
        <f t="shared" si="39"/>
        <v>0</v>
      </c>
      <c r="KJ53" s="111">
        <f t="shared" si="40"/>
        <v>0</v>
      </c>
      <c r="KK53" s="111">
        <f t="shared" si="41"/>
        <v>0</v>
      </c>
      <c r="KL53" s="111">
        <f t="shared" si="42"/>
        <v>0</v>
      </c>
      <c r="KM53" s="111">
        <f t="shared" si="43"/>
        <v>0</v>
      </c>
      <c r="KN53" s="111">
        <f t="shared" si="44"/>
        <v>0</v>
      </c>
      <c r="KO53" s="111">
        <f t="shared" si="45"/>
        <v>0</v>
      </c>
      <c r="KP53" s="111">
        <f t="shared" si="46"/>
        <v>0</v>
      </c>
      <c r="KQ53" s="111">
        <f t="shared" si="47"/>
        <v>0</v>
      </c>
      <c r="KR53" s="111">
        <f t="shared" si="48"/>
        <v>0</v>
      </c>
      <c r="KS53" s="111">
        <f t="shared" si="49"/>
        <v>0</v>
      </c>
      <c r="KT53" s="111">
        <f t="shared" si="50"/>
        <v>0</v>
      </c>
      <c r="KU53" s="111">
        <f t="shared" si="51"/>
        <v>0</v>
      </c>
      <c r="KV53" s="111">
        <f t="shared" si="52"/>
        <v>0</v>
      </c>
      <c r="KW53" s="111">
        <f t="shared" si="53"/>
        <v>0</v>
      </c>
      <c r="KX53" s="111">
        <f t="shared" si="54"/>
        <v>0</v>
      </c>
      <c r="KY53" s="111">
        <f t="shared" si="55"/>
        <v>0</v>
      </c>
      <c r="KZ53" s="111">
        <f t="shared" si="56"/>
        <v>0</v>
      </c>
      <c r="LA53" s="111">
        <f t="shared" si="57"/>
        <v>0</v>
      </c>
      <c r="LB53" s="111">
        <f t="shared" si="58"/>
        <v>0</v>
      </c>
      <c r="LC53" s="111">
        <f t="shared" si="59"/>
        <v>0</v>
      </c>
      <c r="LD53" s="111">
        <f t="shared" si="60"/>
        <v>0</v>
      </c>
      <c r="LE53" s="111">
        <f t="shared" si="61"/>
        <v>0</v>
      </c>
      <c r="LF53" s="111">
        <f t="shared" si="62"/>
        <v>0</v>
      </c>
      <c r="LG53" s="111">
        <f t="shared" si="63"/>
        <v>0</v>
      </c>
      <c r="LH53" s="111">
        <f t="shared" si="64"/>
        <v>0</v>
      </c>
      <c r="LI53" s="111">
        <f t="shared" si="65"/>
        <v>0</v>
      </c>
      <c r="LJ53" s="111">
        <f t="shared" si="66"/>
        <v>0</v>
      </c>
      <c r="LK53" s="111">
        <f t="shared" si="67"/>
        <v>0</v>
      </c>
      <c r="LL53" s="111">
        <f t="shared" si="68"/>
        <v>0</v>
      </c>
      <c r="LM53" s="111">
        <f t="shared" si="69"/>
        <v>0</v>
      </c>
      <c r="LN53" s="111">
        <f t="shared" si="70"/>
        <v>0</v>
      </c>
      <c r="LO53" s="111">
        <f t="shared" si="71"/>
        <v>0</v>
      </c>
      <c r="LP53" s="111">
        <f t="shared" si="72"/>
        <v>0</v>
      </c>
      <c r="LQ53" s="111">
        <f t="shared" si="73"/>
        <v>0</v>
      </c>
      <c r="LR53" s="111">
        <f t="shared" si="74"/>
        <v>0</v>
      </c>
      <c r="LS53" s="111">
        <f t="shared" si="75"/>
        <v>0</v>
      </c>
      <c r="LT53" s="111">
        <f t="shared" si="76"/>
        <v>0</v>
      </c>
      <c r="LU53" s="111">
        <f t="shared" si="77"/>
        <v>0</v>
      </c>
      <c r="LV53" s="111">
        <f t="shared" si="78"/>
        <v>0</v>
      </c>
      <c r="LW53" s="111">
        <f t="shared" si="79"/>
        <v>0</v>
      </c>
      <c r="LX53" s="111">
        <f t="shared" si="80"/>
        <v>0</v>
      </c>
      <c r="LY53" s="111">
        <f t="shared" si="81"/>
        <v>0</v>
      </c>
      <c r="LZ53" s="111">
        <f t="shared" si="82"/>
        <v>0</v>
      </c>
      <c r="MA53" s="111">
        <f t="shared" si="83"/>
        <v>0</v>
      </c>
      <c r="MD53" s="111"/>
      <c r="ME53" s="111">
        <f t="shared" si="302"/>
        <v>0</v>
      </c>
      <c r="MF53" s="111">
        <f t="shared" si="84"/>
        <v>0</v>
      </c>
      <c r="MG53" s="111">
        <f t="shared" si="85"/>
        <v>0</v>
      </c>
      <c r="MH53" s="111">
        <f t="shared" si="86"/>
        <v>0</v>
      </c>
      <c r="MI53" s="111">
        <f t="shared" si="87"/>
        <v>0</v>
      </c>
      <c r="MJ53" s="111">
        <f t="shared" si="88"/>
        <v>0</v>
      </c>
      <c r="MK53" s="111">
        <f t="shared" si="89"/>
        <v>0</v>
      </c>
      <c r="ML53" s="111">
        <f t="shared" si="90"/>
        <v>0</v>
      </c>
      <c r="MM53" s="111">
        <f t="shared" si="91"/>
        <v>0</v>
      </c>
      <c r="MN53" s="111">
        <f t="shared" si="92"/>
        <v>0</v>
      </c>
      <c r="MO53" s="111">
        <f t="shared" si="93"/>
        <v>0</v>
      </c>
      <c r="MP53" s="111">
        <f t="shared" si="94"/>
        <v>0</v>
      </c>
      <c r="MQ53" s="111">
        <f t="shared" si="95"/>
        <v>0</v>
      </c>
      <c r="MR53" s="111">
        <f t="shared" si="96"/>
        <v>0</v>
      </c>
      <c r="MS53" s="111">
        <f t="shared" si="97"/>
        <v>0</v>
      </c>
      <c r="MT53" s="111">
        <f t="shared" si="98"/>
        <v>0</v>
      </c>
      <c r="MU53" s="111">
        <f t="shared" si="99"/>
        <v>0</v>
      </c>
      <c r="MV53" s="111">
        <f t="shared" si="100"/>
        <v>0</v>
      </c>
      <c r="MW53" s="111">
        <f t="shared" si="101"/>
        <v>0</v>
      </c>
      <c r="MX53" s="111">
        <f t="shared" si="102"/>
        <v>0</v>
      </c>
      <c r="MY53" s="111">
        <f t="shared" si="103"/>
        <v>0</v>
      </c>
      <c r="MZ53" s="111">
        <f t="shared" si="104"/>
        <v>0</v>
      </c>
      <c r="NA53" s="111">
        <f t="shared" si="105"/>
        <v>0</v>
      </c>
      <c r="NB53" s="111">
        <f t="shared" si="106"/>
        <v>0</v>
      </c>
      <c r="NC53" s="111">
        <f t="shared" si="107"/>
        <v>0</v>
      </c>
      <c r="ND53" s="111">
        <f t="shared" si="108"/>
        <v>0</v>
      </c>
      <c r="NE53" s="111">
        <f t="shared" si="109"/>
        <v>0</v>
      </c>
      <c r="NF53" s="111">
        <f t="shared" si="110"/>
        <v>0</v>
      </c>
      <c r="NG53" s="111">
        <f t="shared" si="111"/>
        <v>0</v>
      </c>
      <c r="NH53" s="111">
        <f t="shared" si="112"/>
        <v>0</v>
      </c>
      <c r="NI53" s="111">
        <f t="shared" si="113"/>
        <v>0</v>
      </c>
      <c r="NJ53" s="111">
        <f t="shared" si="114"/>
        <v>0</v>
      </c>
      <c r="NK53" s="111">
        <f t="shared" si="115"/>
        <v>0</v>
      </c>
      <c r="NL53" s="111">
        <f t="shared" si="116"/>
        <v>0</v>
      </c>
      <c r="NM53" s="111">
        <f t="shared" si="117"/>
        <v>0</v>
      </c>
      <c r="NN53" s="111">
        <f t="shared" si="118"/>
        <v>0</v>
      </c>
      <c r="NO53" s="111">
        <f t="shared" si="119"/>
        <v>0</v>
      </c>
      <c r="NP53" s="111">
        <f t="shared" si="120"/>
        <v>0</v>
      </c>
      <c r="NQ53" s="111">
        <f t="shared" si="121"/>
        <v>0</v>
      </c>
      <c r="NR53" s="111">
        <f t="shared" si="122"/>
        <v>0</v>
      </c>
      <c r="NS53" s="111">
        <f t="shared" si="123"/>
        <v>0</v>
      </c>
      <c r="NT53" s="111">
        <f t="shared" si="124"/>
        <v>0</v>
      </c>
      <c r="NU53" s="111">
        <f t="shared" si="125"/>
        <v>0</v>
      </c>
      <c r="NV53" s="111">
        <f t="shared" si="126"/>
        <v>0</v>
      </c>
      <c r="NW53" s="111">
        <f t="shared" si="127"/>
        <v>0</v>
      </c>
      <c r="NX53" s="111">
        <f t="shared" si="128"/>
        <v>0</v>
      </c>
      <c r="NY53" s="111">
        <f t="shared" si="129"/>
        <v>0</v>
      </c>
      <c r="NZ53" s="111">
        <f t="shared" si="130"/>
        <v>0</v>
      </c>
      <c r="OA53" s="111">
        <f t="shared" si="131"/>
        <v>0</v>
      </c>
      <c r="OB53" s="111">
        <f t="shared" si="132"/>
        <v>0</v>
      </c>
      <c r="OC53" s="111">
        <f t="shared" si="133"/>
        <v>0</v>
      </c>
      <c r="OD53" s="111">
        <f t="shared" si="134"/>
        <v>0</v>
      </c>
      <c r="OE53" s="111">
        <f t="shared" si="135"/>
        <v>0</v>
      </c>
      <c r="OF53" s="111">
        <f t="shared" si="136"/>
        <v>0</v>
      </c>
      <c r="OG53" s="111">
        <f t="shared" si="137"/>
        <v>0</v>
      </c>
      <c r="OH53" s="111">
        <f t="shared" si="138"/>
        <v>0</v>
      </c>
      <c r="OI53" s="111">
        <f t="shared" si="139"/>
        <v>0</v>
      </c>
      <c r="OJ53" s="111">
        <f t="shared" si="140"/>
        <v>0</v>
      </c>
      <c r="OK53" s="111">
        <f t="shared" si="141"/>
        <v>0</v>
      </c>
      <c r="OL53" s="111">
        <f t="shared" si="142"/>
        <v>0</v>
      </c>
      <c r="OM53" s="111">
        <f t="shared" si="143"/>
        <v>0</v>
      </c>
      <c r="ON53" s="111">
        <f t="shared" si="144"/>
        <v>0</v>
      </c>
      <c r="OO53" s="111">
        <f t="shared" si="145"/>
        <v>0</v>
      </c>
      <c r="OP53" s="111">
        <f t="shared" si="146"/>
        <v>0</v>
      </c>
      <c r="OQ53" s="111">
        <f t="shared" si="147"/>
        <v>0</v>
      </c>
      <c r="OR53" s="111">
        <f t="shared" si="148"/>
        <v>0</v>
      </c>
      <c r="OS53" s="111">
        <f t="shared" si="149"/>
        <v>0</v>
      </c>
      <c r="OT53" s="111">
        <f t="shared" si="150"/>
        <v>0</v>
      </c>
      <c r="OU53" s="111">
        <f t="shared" si="151"/>
        <v>0</v>
      </c>
      <c r="OV53" s="111">
        <f t="shared" si="152"/>
        <v>0</v>
      </c>
      <c r="OW53" s="111">
        <f t="shared" si="153"/>
        <v>0</v>
      </c>
      <c r="OX53" s="111">
        <f t="shared" si="154"/>
        <v>0</v>
      </c>
      <c r="OY53" s="111"/>
      <c r="PA53" s="51">
        <f t="shared" si="303"/>
        <v>431006.33863475581</v>
      </c>
      <c r="PB53" s="51">
        <f t="shared" si="155"/>
        <v>428916.90051002469</v>
      </c>
      <c r="PC53" s="51">
        <f t="shared" si="156"/>
        <v>442165.83142478659</v>
      </c>
      <c r="PD53" s="51">
        <f t="shared" si="157"/>
        <v>442228.45761107642</v>
      </c>
      <c r="PE53" s="51">
        <f t="shared" si="158"/>
        <v>442228.45761107642</v>
      </c>
      <c r="PF53" s="51">
        <f t="shared" si="159"/>
        <v>471642.3169602502</v>
      </c>
      <c r="PG53" s="51">
        <f t="shared" si="160"/>
        <v>447524.75706494658</v>
      </c>
      <c r="PH53" s="51">
        <f t="shared" si="161"/>
        <v>394362.74602940021</v>
      </c>
      <c r="PI53" s="51">
        <f t="shared" si="162"/>
        <v>407075.01953710301</v>
      </c>
      <c r="PJ53" s="51">
        <f t="shared" si="163"/>
        <v>436775.70345852198</v>
      </c>
      <c r="PK53" s="51">
        <f t="shared" si="164"/>
        <v>434556.13329921605</v>
      </c>
      <c r="PL53" s="51">
        <f t="shared" si="165"/>
        <v>434682.91208755202</v>
      </c>
      <c r="PM53" s="51">
        <f t="shared" si="166"/>
        <v>429076.98909234582</v>
      </c>
      <c r="PN53" s="51">
        <f t="shared" si="167"/>
        <v>426996.90409337758</v>
      </c>
      <c r="PO53" s="51">
        <f t="shared" si="168"/>
        <v>440186.52771609643</v>
      </c>
      <c r="PP53" s="51">
        <f t="shared" si="169"/>
        <v>440248.87356357678</v>
      </c>
      <c r="PQ53" s="51">
        <f t="shared" si="170"/>
        <v>440248.87356357678</v>
      </c>
      <c r="PR53" s="51">
        <f t="shared" si="171"/>
        <v>469531.065206295</v>
      </c>
      <c r="PS53" s="51">
        <f t="shared" si="172"/>
        <v>445521.46475143824</v>
      </c>
      <c r="PT53" s="51">
        <f t="shared" si="173"/>
        <v>451647.40172203444</v>
      </c>
      <c r="PU53" s="51">
        <f t="shared" si="174"/>
        <v>466206.24470997171</v>
      </c>
      <c r="PV53" s="51">
        <f t="shared" si="175"/>
        <v>500221.21406885801</v>
      </c>
      <c r="PW53" s="51">
        <f t="shared" si="176"/>
        <v>497679.23183173372</v>
      </c>
      <c r="PX53" s="51">
        <f t="shared" si="177"/>
        <v>497824.42635358428</v>
      </c>
      <c r="PY53" s="51">
        <f t="shared" si="178"/>
        <v>491404.19376181223</v>
      </c>
      <c r="PZ53" s="51">
        <f t="shared" si="179"/>
        <v>489021.95813077484</v>
      </c>
      <c r="QA53" s="51">
        <f t="shared" si="180"/>
        <v>504127.49053430575</v>
      </c>
      <c r="QB53" s="51">
        <f t="shared" si="181"/>
        <v>504198.89266421314</v>
      </c>
      <c r="QC53" s="51">
        <f t="shared" si="182"/>
        <v>504198.89266421314</v>
      </c>
      <c r="QD53" s="51">
        <f t="shared" si="183"/>
        <v>537734.58006196353</v>
      </c>
      <c r="QE53" s="51">
        <f t="shared" si="184"/>
        <v>510237.37407331308</v>
      </c>
      <c r="QF53" s="51">
        <f t="shared" si="185"/>
        <v>460926.91775061138</v>
      </c>
      <c r="QG53" s="51">
        <f t="shared" si="186"/>
        <v>475784.88571158954</v>
      </c>
      <c r="QH53" s="51">
        <f t="shared" si="187"/>
        <v>510498.72425952432</v>
      </c>
      <c r="QI53" s="51">
        <f t="shared" si="188"/>
        <v>507904.51463257376</v>
      </c>
      <c r="QJ53" s="51">
        <f t="shared" si="189"/>
        <v>508052.69231094781</v>
      </c>
      <c r="QK53" s="51">
        <f t="shared" si="190"/>
        <v>501500.55006794032</v>
      </c>
      <c r="QL53" s="51">
        <f t="shared" si="191"/>
        <v>499069.36918970844</v>
      </c>
      <c r="QM53" s="51">
        <f t="shared" si="192"/>
        <v>514485.25880889985</v>
      </c>
      <c r="QN53" s="51">
        <f t="shared" si="193"/>
        <v>514558.12796199042</v>
      </c>
      <c r="QO53" s="51">
        <f t="shared" si="194"/>
        <v>514558.12796199042</v>
      </c>
      <c r="QP53" s="51">
        <f t="shared" si="195"/>
        <v>548782.83725502959</v>
      </c>
      <c r="QQ53" s="51">
        <f t="shared" si="196"/>
        <v>520720.67558914091</v>
      </c>
      <c r="QR53" s="51">
        <f t="shared" si="197"/>
        <v>466335.71264290944</v>
      </c>
      <c r="QS53" s="51">
        <f t="shared" si="198"/>
        <v>481368.03297542944</v>
      </c>
      <c r="QT53" s="51">
        <f t="shared" si="199"/>
        <v>516489.22467502306</v>
      </c>
      <c r="QU53" s="51">
        <f t="shared" si="200"/>
        <v>513864.57302518468</v>
      </c>
      <c r="QV53" s="51">
        <f t="shared" si="201"/>
        <v>514014.48950994882</v>
      </c>
      <c r="QW53" s="51">
        <f t="shared" si="202"/>
        <v>507385.46047180571</v>
      </c>
      <c r="QX53" s="51">
        <f t="shared" si="203"/>
        <v>504925.75064850674</v>
      </c>
      <c r="QY53" s="51">
        <f t="shared" si="204"/>
        <v>520522.53962900996</v>
      </c>
      <c r="QZ53" s="51">
        <f t="shared" si="205"/>
        <v>520596.26387276215</v>
      </c>
      <c r="RA53" s="51">
        <f t="shared" si="206"/>
        <v>520596.26387276215</v>
      </c>
      <c r="RB53" s="51">
        <f t="shared" si="207"/>
        <v>555222.5865793071</v>
      </c>
      <c r="RC53" s="51">
        <f t="shared" si="208"/>
        <v>526831.12655647716</v>
      </c>
      <c r="RD53" s="51">
        <f t="shared" si="209"/>
        <v>438683.52073510428</v>
      </c>
      <c r="RE53" s="51">
        <f t="shared" si="210"/>
        <v>452824.47333535552</v>
      </c>
      <c r="RF53" s="51">
        <f t="shared" si="211"/>
        <v>485863.09253068198</v>
      </c>
      <c r="RG53" s="51">
        <f t="shared" si="212"/>
        <v>483394.07419209299</v>
      </c>
      <c r="RH53" s="51">
        <f t="shared" si="213"/>
        <v>483535.10111662303</v>
      </c>
      <c r="RI53" s="51">
        <f t="shared" si="214"/>
        <v>477299.15195238934</v>
      </c>
      <c r="RJ53" s="51">
        <f t="shared" si="215"/>
        <v>474985.29492617922</v>
      </c>
      <c r="RK53" s="51">
        <f t="shared" si="216"/>
        <v>489657.24501842714</v>
      </c>
      <c r="RL53" s="51">
        <f t="shared" si="217"/>
        <v>489726.59765416983</v>
      </c>
      <c r="RM53" s="51">
        <f t="shared" si="218"/>
        <v>489726.59765416983</v>
      </c>
      <c r="RN53" s="51">
        <f t="shared" si="219"/>
        <v>522299.6919791344</v>
      </c>
      <c r="RO53" s="51">
        <f t="shared" si="220"/>
        <v>495591.75324753195</v>
      </c>
      <c r="RP53" s="51">
        <f t="shared" si="221"/>
        <v>450565.64408761007</v>
      </c>
      <c r="RQ53" s="51">
        <f t="shared" si="222"/>
        <v>465089.61664456397</v>
      </c>
      <c r="RR53" s="51">
        <f t="shared" si="223"/>
        <v>499023.1154743419</v>
      </c>
      <c r="RS53" s="51">
        <f t="shared" si="224"/>
        <v>496487.22163423063</v>
      </c>
      <c r="RT53" s="51">
        <f t="shared" si="225"/>
        <v>496632.06839523523</v>
      </c>
      <c r="RU53" s="51"/>
      <c r="RV53" s="51">
        <f t="shared" si="387"/>
        <v>5213165.5742287096</v>
      </c>
      <c r="RW53" s="51">
        <f t="shared" si="387"/>
        <v>5505389.216672889</v>
      </c>
      <c r="RX53" s="51">
        <f t="shared" si="387"/>
        <v>6004091.1165558426</v>
      </c>
      <c r="RY53" s="51">
        <f t="shared" si="387"/>
        <v>6105746.9796631951</v>
      </c>
      <c r="RZ53" s="51">
        <f t="shared" si="387"/>
        <v>6000380.253540487</v>
      </c>
      <c r="SA53" s="51">
        <f t="shared" si="387"/>
        <v>5847083.9986679833</v>
      </c>
    </row>
    <row r="54" spans="1:495" x14ac:dyDescent="0.3">
      <c r="A54" s="1">
        <v>400220</v>
      </c>
      <c r="B54" s="1" t="s">
        <v>222</v>
      </c>
      <c r="C54" s="1" t="s">
        <v>138</v>
      </c>
      <c r="D54" s="44">
        <v>0</v>
      </c>
      <c r="E54" s="1" t="s">
        <v>176</v>
      </c>
      <c r="F54" s="107">
        <f>VLOOKUP(A54,Auxiliar_OPEX_CustosUnit!$A$4:$E$129,COLUMN(Auxiliar_OPEX_CustosUnit!$E$3),0)</f>
        <v>3</v>
      </c>
      <c r="G54" s="107">
        <f>INDEX(Auxiliar_OPEX_Drivers!$B$76:$I$84,MATCH($E54,Auxiliar_OPEX_Drivers!$B$76:$B$84,0),MATCH(YEAR(G$2),Auxiliar_OPEX_Drivers!$B$76:$I$76,0))*$F54</f>
        <v>3</v>
      </c>
      <c r="H54" s="107">
        <f>INDEX(Auxiliar_OPEX_Drivers!$B$76:$I$84,MATCH($E54,Auxiliar_OPEX_Drivers!$B$76:$B$84,0),MATCH(YEAR(H$2),Auxiliar_OPEX_Drivers!$B$76:$I$76,0))*$F54</f>
        <v>3</v>
      </c>
      <c r="I54" s="107">
        <f>INDEX(Auxiliar_OPEX_Drivers!$B$76:$I$84,MATCH($E54,Auxiliar_OPEX_Drivers!$B$76:$B$84,0),MATCH(YEAR(I$2),Auxiliar_OPEX_Drivers!$B$76:$I$76,0))*$F54</f>
        <v>3</v>
      </c>
      <c r="J54" s="107">
        <f>INDEX(Auxiliar_OPEX_Drivers!$B$76:$I$84,MATCH($E54,Auxiliar_OPEX_Drivers!$B$76:$B$84,0),MATCH(YEAR(J$2),Auxiliar_OPEX_Drivers!$B$76:$I$76,0))*$F54</f>
        <v>3</v>
      </c>
      <c r="K54" s="107">
        <f>INDEX(Auxiliar_OPEX_Drivers!$B$76:$I$84,MATCH($E54,Auxiliar_OPEX_Drivers!$B$76:$B$84,0),MATCH(YEAR(K$2),Auxiliar_OPEX_Drivers!$B$76:$I$76,0))*$F54</f>
        <v>3</v>
      </c>
      <c r="L54" s="107">
        <f>INDEX(Auxiliar_OPEX_Drivers!$B$76:$I$84,MATCH($E54,Auxiliar_OPEX_Drivers!$B$76:$B$84,0),MATCH(YEAR(L$2),Auxiliar_OPEX_Drivers!$B$76:$I$76,0))*$F54</f>
        <v>3</v>
      </c>
      <c r="M54" s="107">
        <f>INDEX(Auxiliar_OPEX_Drivers!$B$76:$I$84,MATCH($E54,Auxiliar_OPEX_Drivers!$B$76:$B$84,0),MATCH(YEAR(M$2),Auxiliar_OPEX_Drivers!$B$76:$I$76,0))*$F54</f>
        <v>3</v>
      </c>
      <c r="N54" s="107">
        <f>INDEX(Auxiliar_OPEX_Drivers!$B$76:$I$84,MATCH($E54,Auxiliar_OPEX_Drivers!$B$76:$B$84,0),MATCH(YEAR(N$2),Auxiliar_OPEX_Drivers!$B$76:$I$76,0))*$F54</f>
        <v>3.1455027009711141</v>
      </c>
      <c r="O54" s="107">
        <f>INDEX(Auxiliar_OPEX_Drivers!$B$76:$I$84,MATCH($E54,Auxiliar_OPEX_Drivers!$B$76:$B$84,0),MATCH(YEAR(O$2),Auxiliar_OPEX_Drivers!$B$76:$I$76,0))*$F54</f>
        <v>3.1455027009711141</v>
      </c>
      <c r="P54" s="107">
        <f>INDEX(Auxiliar_OPEX_Drivers!$B$76:$I$84,MATCH($E54,Auxiliar_OPEX_Drivers!$B$76:$B$84,0),MATCH(YEAR(P$2),Auxiliar_OPEX_Drivers!$B$76:$I$76,0))*$F54</f>
        <v>3.1455027009711141</v>
      </c>
      <c r="Q54" s="107">
        <f>INDEX(Auxiliar_OPEX_Drivers!$B$76:$I$84,MATCH($E54,Auxiliar_OPEX_Drivers!$B$76:$B$84,0),MATCH(YEAR(Q$2),Auxiliar_OPEX_Drivers!$B$76:$I$76,0))*$F54</f>
        <v>3.1455027009711141</v>
      </c>
      <c r="R54" s="107">
        <f>INDEX(Auxiliar_OPEX_Drivers!$B$76:$I$84,MATCH($E54,Auxiliar_OPEX_Drivers!$B$76:$B$84,0),MATCH(YEAR(R$2),Auxiliar_OPEX_Drivers!$B$76:$I$76,0))*$F54</f>
        <v>3.1455027009711141</v>
      </c>
      <c r="S54" s="107">
        <f>INDEX(Auxiliar_OPEX_Drivers!$B$76:$I$84,MATCH($E54,Auxiliar_OPEX_Drivers!$B$76:$B$84,0),MATCH(YEAR(S$2),Auxiliar_OPEX_Drivers!$B$76:$I$76,0))*$F54</f>
        <v>3.1455027009711141</v>
      </c>
      <c r="T54" s="107">
        <f>INDEX(Auxiliar_OPEX_Drivers!$B$76:$I$84,MATCH($E54,Auxiliar_OPEX_Drivers!$B$76:$B$84,0),MATCH(YEAR(T$2),Auxiliar_OPEX_Drivers!$B$76:$I$76,0))*$F54</f>
        <v>3.1455027009711141</v>
      </c>
      <c r="U54" s="107">
        <f>INDEX(Auxiliar_OPEX_Drivers!$B$76:$I$84,MATCH($E54,Auxiliar_OPEX_Drivers!$B$76:$B$84,0),MATCH(YEAR(U$2),Auxiliar_OPEX_Drivers!$B$76:$I$76,0))*$F54</f>
        <v>3.1455027009711141</v>
      </c>
      <c r="V54" s="107">
        <f>INDEX(Auxiliar_OPEX_Drivers!$B$76:$I$84,MATCH($E54,Auxiliar_OPEX_Drivers!$B$76:$B$84,0),MATCH(YEAR(V$2),Auxiliar_OPEX_Drivers!$B$76:$I$76,0))*$F54</f>
        <v>3.1455027009711141</v>
      </c>
      <c r="W54" s="107">
        <f>INDEX(Auxiliar_OPEX_Drivers!$B$76:$I$84,MATCH($E54,Auxiliar_OPEX_Drivers!$B$76:$B$84,0),MATCH(YEAR(W$2),Auxiliar_OPEX_Drivers!$B$76:$I$76,0))*$F54</f>
        <v>3.1455027009711141</v>
      </c>
      <c r="X54" s="107">
        <f>INDEX(Auxiliar_OPEX_Drivers!$B$76:$I$84,MATCH($E54,Auxiliar_OPEX_Drivers!$B$76:$B$84,0),MATCH(YEAR(X$2),Auxiliar_OPEX_Drivers!$B$76:$I$76,0))*$F54</f>
        <v>3.1455027009711141</v>
      </c>
      <c r="Y54" s="107">
        <f>INDEX(Auxiliar_OPEX_Drivers!$B$76:$I$84,MATCH($E54,Auxiliar_OPEX_Drivers!$B$76:$B$84,0),MATCH(YEAR(Y$2),Auxiliar_OPEX_Drivers!$B$76:$I$76,0))*$F54</f>
        <v>3.1455027009711141</v>
      </c>
      <c r="Z54" s="107">
        <f>INDEX(Auxiliar_OPEX_Drivers!$B$76:$I$84,MATCH($E54,Auxiliar_OPEX_Drivers!$B$76:$B$84,0),MATCH(YEAR(Z$2),Auxiliar_OPEX_Drivers!$B$76:$I$76,0))*$F54</f>
        <v>2.7456750014194062</v>
      </c>
      <c r="AA54" s="107">
        <f>INDEX(Auxiliar_OPEX_Drivers!$B$76:$I$84,MATCH($E54,Auxiliar_OPEX_Drivers!$B$76:$B$84,0),MATCH(YEAR(AA$2),Auxiliar_OPEX_Drivers!$B$76:$I$76,0))*$F54</f>
        <v>2.7456750014194062</v>
      </c>
      <c r="AB54" s="107">
        <f>INDEX(Auxiliar_OPEX_Drivers!$B$76:$I$84,MATCH($E54,Auxiliar_OPEX_Drivers!$B$76:$B$84,0),MATCH(YEAR(AB$2),Auxiliar_OPEX_Drivers!$B$76:$I$76,0))*$F54</f>
        <v>2.7456750014194062</v>
      </c>
      <c r="AC54" s="107">
        <f>INDEX(Auxiliar_OPEX_Drivers!$B$76:$I$84,MATCH($E54,Auxiliar_OPEX_Drivers!$B$76:$B$84,0),MATCH(YEAR(AC$2),Auxiliar_OPEX_Drivers!$B$76:$I$76,0))*$F54</f>
        <v>2.7456750014194062</v>
      </c>
      <c r="AD54" s="107">
        <f>INDEX(Auxiliar_OPEX_Drivers!$B$76:$I$84,MATCH($E54,Auxiliar_OPEX_Drivers!$B$76:$B$84,0),MATCH(YEAR(AD$2),Auxiliar_OPEX_Drivers!$B$76:$I$76,0))*$F54</f>
        <v>2.7456750014194062</v>
      </c>
      <c r="AE54" s="107">
        <f>INDEX(Auxiliar_OPEX_Drivers!$B$76:$I$84,MATCH($E54,Auxiliar_OPEX_Drivers!$B$76:$B$84,0),MATCH(YEAR(AE$2),Auxiliar_OPEX_Drivers!$B$76:$I$76,0))*$F54</f>
        <v>2.7456750014194062</v>
      </c>
      <c r="AF54" s="107">
        <f>INDEX(Auxiliar_OPEX_Drivers!$B$76:$I$84,MATCH($E54,Auxiliar_OPEX_Drivers!$B$76:$B$84,0),MATCH(YEAR(AF$2),Auxiliar_OPEX_Drivers!$B$76:$I$76,0))*$F54</f>
        <v>2.7456750014194062</v>
      </c>
      <c r="AG54" s="107">
        <f>INDEX(Auxiliar_OPEX_Drivers!$B$76:$I$84,MATCH($E54,Auxiliar_OPEX_Drivers!$B$76:$B$84,0),MATCH(YEAR(AG$2),Auxiliar_OPEX_Drivers!$B$76:$I$76,0))*$F54</f>
        <v>2.7456750014194062</v>
      </c>
      <c r="AH54" s="107">
        <f>INDEX(Auxiliar_OPEX_Drivers!$B$76:$I$84,MATCH($E54,Auxiliar_OPEX_Drivers!$B$76:$B$84,0),MATCH(YEAR(AH$2),Auxiliar_OPEX_Drivers!$B$76:$I$76,0))*$F54</f>
        <v>2.7456750014194062</v>
      </c>
      <c r="AI54" s="107">
        <f>INDEX(Auxiliar_OPEX_Drivers!$B$76:$I$84,MATCH($E54,Auxiliar_OPEX_Drivers!$B$76:$B$84,0),MATCH(YEAR(AI$2),Auxiliar_OPEX_Drivers!$B$76:$I$76,0))*$F54</f>
        <v>2.7456750014194062</v>
      </c>
      <c r="AJ54" s="107">
        <f>INDEX(Auxiliar_OPEX_Drivers!$B$76:$I$84,MATCH($E54,Auxiliar_OPEX_Drivers!$B$76:$B$84,0),MATCH(YEAR(AJ$2),Auxiliar_OPEX_Drivers!$B$76:$I$76,0))*$F54</f>
        <v>2.7456750014194062</v>
      </c>
      <c r="AK54" s="107">
        <f>INDEX(Auxiliar_OPEX_Drivers!$B$76:$I$84,MATCH($E54,Auxiliar_OPEX_Drivers!$B$76:$B$84,0),MATCH(YEAR(AK$2),Auxiliar_OPEX_Drivers!$B$76:$I$76,0))*$F54</f>
        <v>2.7456750014194062</v>
      </c>
      <c r="AL54" s="107">
        <f>INDEX(Auxiliar_OPEX_Drivers!$B$76:$I$84,MATCH($E54,Auxiliar_OPEX_Drivers!$B$76:$B$84,0),MATCH(YEAR(AL$2),Auxiliar_OPEX_Drivers!$B$76:$I$76,0))*$F54</f>
        <v>2.7744256536028691</v>
      </c>
      <c r="AM54" s="107">
        <f>INDEX(Auxiliar_OPEX_Drivers!$B$76:$I$84,MATCH($E54,Auxiliar_OPEX_Drivers!$B$76:$B$84,0),MATCH(YEAR(AM$2),Auxiliar_OPEX_Drivers!$B$76:$I$76,0))*$F54</f>
        <v>2.7744256536028691</v>
      </c>
      <c r="AN54" s="107">
        <f>INDEX(Auxiliar_OPEX_Drivers!$B$76:$I$84,MATCH($E54,Auxiliar_OPEX_Drivers!$B$76:$B$84,0),MATCH(YEAR(AN$2),Auxiliar_OPEX_Drivers!$B$76:$I$76,0))*$F54</f>
        <v>2.7744256536028691</v>
      </c>
      <c r="AO54" s="107">
        <f>INDEX(Auxiliar_OPEX_Drivers!$B$76:$I$84,MATCH($E54,Auxiliar_OPEX_Drivers!$B$76:$B$84,0),MATCH(YEAR(AO$2),Auxiliar_OPEX_Drivers!$B$76:$I$76,0))*$F54</f>
        <v>2.7744256536028691</v>
      </c>
      <c r="AP54" s="107">
        <f>INDEX(Auxiliar_OPEX_Drivers!$B$76:$I$84,MATCH($E54,Auxiliar_OPEX_Drivers!$B$76:$B$84,0),MATCH(YEAR(AP$2),Auxiliar_OPEX_Drivers!$B$76:$I$76,0))*$F54</f>
        <v>2.7744256536028691</v>
      </c>
      <c r="AQ54" s="107">
        <f>INDEX(Auxiliar_OPEX_Drivers!$B$76:$I$84,MATCH($E54,Auxiliar_OPEX_Drivers!$B$76:$B$84,0),MATCH(YEAR(AQ$2),Auxiliar_OPEX_Drivers!$B$76:$I$76,0))*$F54</f>
        <v>2.7744256536028691</v>
      </c>
      <c r="AR54" s="107">
        <f>INDEX(Auxiliar_OPEX_Drivers!$B$76:$I$84,MATCH($E54,Auxiliar_OPEX_Drivers!$B$76:$B$84,0),MATCH(YEAR(AR$2),Auxiliar_OPEX_Drivers!$B$76:$I$76,0))*$F54</f>
        <v>2.7744256536028691</v>
      </c>
      <c r="AS54" s="107">
        <f>INDEX(Auxiliar_OPEX_Drivers!$B$76:$I$84,MATCH($E54,Auxiliar_OPEX_Drivers!$B$76:$B$84,0),MATCH(YEAR(AS$2),Auxiliar_OPEX_Drivers!$B$76:$I$76,0))*$F54</f>
        <v>2.7744256536028691</v>
      </c>
      <c r="AT54" s="107">
        <f>INDEX(Auxiliar_OPEX_Drivers!$B$76:$I$84,MATCH($E54,Auxiliar_OPEX_Drivers!$B$76:$B$84,0),MATCH(YEAR(AT$2),Auxiliar_OPEX_Drivers!$B$76:$I$76,0))*$F54</f>
        <v>2.7744256536028691</v>
      </c>
      <c r="AU54" s="107">
        <f>INDEX(Auxiliar_OPEX_Drivers!$B$76:$I$84,MATCH($E54,Auxiliar_OPEX_Drivers!$B$76:$B$84,0),MATCH(YEAR(AU$2),Auxiliar_OPEX_Drivers!$B$76:$I$76,0))*$F54</f>
        <v>2.7744256536028691</v>
      </c>
      <c r="AV54" s="107">
        <f>INDEX(Auxiliar_OPEX_Drivers!$B$76:$I$84,MATCH($E54,Auxiliar_OPEX_Drivers!$B$76:$B$84,0),MATCH(YEAR(AV$2),Auxiliar_OPEX_Drivers!$B$76:$I$76,0))*$F54</f>
        <v>2.7744256536028691</v>
      </c>
      <c r="AW54" s="107">
        <f>INDEX(Auxiliar_OPEX_Drivers!$B$76:$I$84,MATCH($E54,Auxiliar_OPEX_Drivers!$B$76:$B$84,0),MATCH(YEAR(AW$2),Auxiliar_OPEX_Drivers!$B$76:$I$76,0))*$F54</f>
        <v>2.7744256536028691</v>
      </c>
      <c r="AX54" s="107">
        <f>INDEX(Auxiliar_OPEX_Drivers!$B$76:$I$84,MATCH($E54,Auxiliar_OPEX_Drivers!$B$76:$B$84,0),MATCH(YEAR(AX$2),Auxiliar_OPEX_Drivers!$B$76:$I$76,0))*$F54</f>
        <v>2.386508483610057</v>
      </c>
      <c r="AY54" s="107">
        <f>INDEX(Auxiliar_OPEX_Drivers!$B$76:$I$84,MATCH($E54,Auxiliar_OPEX_Drivers!$B$76:$B$84,0),MATCH(YEAR(AY$2),Auxiliar_OPEX_Drivers!$B$76:$I$76,0))*$F54</f>
        <v>2.386508483610057</v>
      </c>
      <c r="AZ54" s="107">
        <f>INDEX(Auxiliar_OPEX_Drivers!$B$76:$I$84,MATCH($E54,Auxiliar_OPEX_Drivers!$B$76:$B$84,0),MATCH(YEAR(AZ$2),Auxiliar_OPEX_Drivers!$B$76:$I$76,0))*$F54</f>
        <v>2.386508483610057</v>
      </c>
      <c r="BA54" s="107">
        <f>INDEX(Auxiliar_OPEX_Drivers!$B$76:$I$84,MATCH($E54,Auxiliar_OPEX_Drivers!$B$76:$B$84,0),MATCH(YEAR(BA$2),Auxiliar_OPEX_Drivers!$B$76:$I$76,0))*$F54</f>
        <v>2.386508483610057</v>
      </c>
      <c r="BB54" s="107">
        <f>INDEX(Auxiliar_OPEX_Drivers!$B$76:$I$84,MATCH($E54,Auxiliar_OPEX_Drivers!$B$76:$B$84,0),MATCH(YEAR(BB$2),Auxiliar_OPEX_Drivers!$B$76:$I$76,0))*$F54</f>
        <v>2.386508483610057</v>
      </c>
      <c r="BC54" s="107">
        <f>INDEX(Auxiliar_OPEX_Drivers!$B$76:$I$84,MATCH($E54,Auxiliar_OPEX_Drivers!$B$76:$B$84,0),MATCH(YEAR(BC$2),Auxiliar_OPEX_Drivers!$B$76:$I$76,0))*$F54</f>
        <v>2.386508483610057</v>
      </c>
      <c r="BD54" s="107">
        <f>INDEX(Auxiliar_OPEX_Drivers!$B$76:$I$84,MATCH($E54,Auxiliar_OPEX_Drivers!$B$76:$B$84,0),MATCH(YEAR(BD$2),Auxiliar_OPEX_Drivers!$B$76:$I$76,0))*$F54</f>
        <v>2.386508483610057</v>
      </c>
      <c r="BE54" s="107">
        <f>INDEX(Auxiliar_OPEX_Drivers!$B$76:$I$84,MATCH($E54,Auxiliar_OPEX_Drivers!$B$76:$B$84,0),MATCH(YEAR(BE$2),Auxiliar_OPEX_Drivers!$B$76:$I$76,0))*$F54</f>
        <v>2.386508483610057</v>
      </c>
      <c r="BF54" s="107">
        <f>INDEX(Auxiliar_OPEX_Drivers!$B$76:$I$84,MATCH($E54,Auxiliar_OPEX_Drivers!$B$76:$B$84,0),MATCH(YEAR(BF$2),Auxiliar_OPEX_Drivers!$B$76:$I$76,0))*$F54</f>
        <v>2.386508483610057</v>
      </c>
      <c r="BG54" s="107">
        <f>INDEX(Auxiliar_OPEX_Drivers!$B$76:$I$84,MATCH($E54,Auxiliar_OPEX_Drivers!$B$76:$B$84,0),MATCH(YEAR(BG$2),Auxiliar_OPEX_Drivers!$B$76:$I$76,0))*$F54</f>
        <v>2.386508483610057</v>
      </c>
      <c r="BH54" s="107">
        <f>INDEX(Auxiliar_OPEX_Drivers!$B$76:$I$84,MATCH($E54,Auxiliar_OPEX_Drivers!$B$76:$B$84,0),MATCH(YEAR(BH$2),Auxiliar_OPEX_Drivers!$B$76:$I$76,0))*$F54</f>
        <v>2.386508483610057</v>
      </c>
      <c r="BI54" s="107">
        <f>INDEX(Auxiliar_OPEX_Drivers!$B$76:$I$84,MATCH($E54,Auxiliar_OPEX_Drivers!$B$76:$B$84,0),MATCH(YEAR(BI$2),Auxiliar_OPEX_Drivers!$B$76:$I$76,0))*$F54</f>
        <v>2.386508483610057</v>
      </c>
      <c r="BJ54" s="107">
        <f>INDEX(Auxiliar_OPEX_Drivers!$B$76:$I$84,MATCH($E54,Auxiliar_OPEX_Drivers!$B$76:$B$84,0),MATCH(YEAR(BJ$2),Auxiliar_OPEX_Drivers!$B$76:$I$76,0))*$F54</f>
        <v>2.3879522134184406</v>
      </c>
      <c r="BK54" s="107">
        <f>INDEX(Auxiliar_OPEX_Drivers!$B$76:$I$84,MATCH($E54,Auxiliar_OPEX_Drivers!$B$76:$B$84,0),MATCH(YEAR(BK$2),Auxiliar_OPEX_Drivers!$B$76:$I$76,0))*$F54</f>
        <v>2.3879522134184406</v>
      </c>
      <c r="BL54" s="107">
        <f>INDEX(Auxiliar_OPEX_Drivers!$B$76:$I$84,MATCH($E54,Auxiliar_OPEX_Drivers!$B$76:$B$84,0),MATCH(YEAR(BL$2),Auxiliar_OPEX_Drivers!$B$76:$I$76,0))*$F54</f>
        <v>2.3879522134184406</v>
      </c>
      <c r="BM54" s="107">
        <f>INDEX(Auxiliar_OPEX_Drivers!$B$76:$I$84,MATCH($E54,Auxiliar_OPEX_Drivers!$B$76:$B$84,0),MATCH(YEAR(BM$2),Auxiliar_OPEX_Drivers!$B$76:$I$76,0))*$F54</f>
        <v>2.3879522134184406</v>
      </c>
      <c r="BN54" s="107">
        <f>INDEX(Auxiliar_OPEX_Drivers!$B$76:$I$84,MATCH($E54,Auxiliar_OPEX_Drivers!$B$76:$B$84,0),MATCH(YEAR(BN$2),Auxiliar_OPEX_Drivers!$B$76:$I$76,0))*$F54</f>
        <v>2.3879522134184406</v>
      </c>
      <c r="BO54" s="107">
        <f>INDEX(Auxiliar_OPEX_Drivers!$B$76:$I$84,MATCH($E54,Auxiliar_OPEX_Drivers!$B$76:$B$84,0),MATCH(YEAR(BO$2),Auxiliar_OPEX_Drivers!$B$76:$I$76,0))*$F54</f>
        <v>2.3879522134184406</v>
      </c>
      <c r="BP54" s="107">
        <f>INDEX(Auxiliar_OPEX_Drivers!$B$76:$I$84,MATCH($E54,Auxiliar_OPEX_Drivers!$B$76:$B$84,0),MATCH(YEAR(BP$2),Auxiliar_OPEX_Drivers!$B$76:$I$76,0))*$F54</f>
        <v>2.3879522134184406</v>
      </c>
      <c r="BQ54" s="107">
        <f>INDEX(Auxiliar_OPEX_Drivers!$B$76:$I$84,MATCH($E54,Auxiliar_OPEX_Drivers!$B$76:$B$84,0),MATCH(YEAR(BQ$2),Auxiliar_OPEX_Drivers!$B$76:$I$76,0))*$F54</f>
        <v>2.3879522134184406</v>
      </c>
      <c r="BR54" s="107">
        <f>INDEX(Auxiliar_OPEX_Drivers!$B$76:$I$84,MATCH($E54,Auxiliar_OPEX_Drivers!$B$76:$B$84,0),MATCH(YEAR(BR$2),Auxiliar_OPEX_Drivers!$B$76:$I$76,0))*$F54</f>
        <v>2.3879522134184406</v>
      </c>
      <c r="BS54" s="107">
        <f>INDEX(Auxiliar_OPEX_Drivers!$B$76:$I$84,MATCH($E54,Auxiliar_OPEX_Drivers!$B$76:$B$84,0),MATCH(YEAR(BS$2),Auxiliar_OPEX_Drivers!$B$76:$I$76,0))*$F54</f>
        <v>2.3879522134184406</v>
      </c>
      <c r="BT54" s="107">
        <f>INDEX(Auxiliar_OPEX_Drivers!$B$76:$I$84,MATCH($E54,Auxiliar_OPEX_Drivers!$B$76:$B$84,0),MATCH(YEAR(BT$2),Auxiliar_OPEX_Drivers!$B$76:$I$76,0))*$F54</f>
        <v>2.3879522134184406</v>
      </c>
      <c r="BU54" s="107">
        <f>INDEX(Auxiliar_OPEX_Drivers!$B$76:$I$84,MATCH($E54,Auxiliar_OPEX_Drivers!$B$76:$B$84,0),MATCH(YEAR(BU$2),Auxiliar_OPEX_Drivers!$B$76:$I$76,0))*$F54</f>
        <v>2.3879522134184406</v>
      </c>
      <c r="BV54" s="107">
        <f>INDEX(Auxiliar_OPEX_Drivers!$B$76:$I$84,MATCH($E54,Auxiliar_OPEX_Drivers!$B$76:$B$84,0),MATCH(YEAR(BV$2),Auxiliar_OPEX_Drivers!$B$76:$I$76,0))*$F54</f>
        <v>2.4809839994308658</v>
      </c>
      <c r="BW54" s="107">
        <f>INDEX(Auxiliar_OPEX_Drivers!$B$76:$I$84,MATCH($E54,Auxiliar_OPEX_Drivers!$B$76:$B$84,0),MATCH(YEAR(BW$2),Auxiliar_OPEX_Drivers!$B$76:$I$76,0))*$F54</f>
        <v>2.4809839994308658</v>
      </c>
      <c r="BX54" s="107">
        <f>INDEX(Auxiliar_OPEX_Drivers!$B$76:$I$84,MATCH($E54,Auxiliar_OPEX_Drivers!$B$76:$B$84,0),MATCH(YEAR(BX$2),Auxiliar_OPEX_Drivers!$B$76:$I$76,0))*$F54</f>
        <v>2.4809839994308658</v>
      </c>
      <c r="BY54" s="107">
        <f>INDEX(Auxiliar_OPEX_Drivers!$B$76:$I$84,MATCH($E54,Auxiliar_OPEX_Drivers!$B$76:$B$84,0),MATCH(YEAR(BY$2),Auxiliar_OPEX_Drivers!$B$76:$I$76,0))*$F54</f>
        <v>2.4809839994308658</v>
      </c>
      <c r="BZ54" s="107">
        <f>INDEX(Auxiliar_OPEX_Drivers!$B$76:$I$84,MATCH($E54,Auxiliar_OPEX_Drivers!$B$76:$B$84,0),MATCH(YEAR(BZ$2),Auxiliar_OPEX_Drivers!$B$76:$I$76,0))*$F54</f>
        <v>2.4809839994308658</v>
      </c>
      <c r="CA54" s="107">
        <f>INDEX(Auxiliar_OPEX_Drivers!$B$76:$I$84,MATCH($E54,Auxiliar_OPEX_Drivers!$B$76:$B$84,0),MATCH(YEAR(CA$2),Auxiliar_OPEX_Drivers!$B$76:$I$76,0))*$F54</f>
        <v>2.4809839994308658</v>
      </c>
      <c r="CB54" s="107">
        <f>INDEX(Auxiliar_OPEX_Drivers!$B$76:$I$84,MATCH($E54,Auxiliar_OPEX_Drivers!$B$76:$B$84,0),MATCH(YEAR(CB$2),Auxiliar_OPEX_Drivers!$B$76:$I$76,0))*$F54</f>
        <v>2.4809839994308658</v>
      </c>
      <c r="CC54" s="107">
        <f>INDEX(Auxiliar_OPEX_Drivers!$B$76:$I$84,MATCH($E54,Auxiliar_OPEX_Drivers!$B$76:$B$84,0),MATCH(YEAR(CC$2),Auxiliar_OPEX_Drivers!$B$76:$I$76,0))*$F54</f>
        <v>2.4809839994308658</v>
      </c>
      <c r="CD54" s="107">
        <f>INDEX(Auxiliar_OPEX_Drivers!$B$76:$I$84,MATCH($E54,Auxiliar_OPEX_Drivers!$B$76:$B$84,0),MATCH(YEAR(CD$2),Auxiliar_OPEX_Drivers!$B$76:$I$76,0))*$F54</f>
        <v>2.4809839994308658</v>
      </c>
      <c r="CE54" s="107">
        <f>INDEX(Auxiliar_OPEX_Drivers!$B$76:$I$84,MATCH($E54,Auxiliar_OPEX_Drivers!$B$76:$B$84,0),MATCH(YEAR(CE$2),Auxiliar_OPEX_Drivers!$B$76:$I$76,0))*$F54</f>
        <v>2.4809839994308658</v>
      </c>
      <c r="CF54" s="107">
        <f>INDEX(Auxiliar_OPEX_Drivers!$B$76:$I$84,MATCH($E54,Auxiliar_OPEX_Drivers!$B$76:$B$84,0),MATCH(YEAR(CF$2),Auxiliar_OPEX_Drivers!$B$76:$I$76,0))*$F54</f>
        <v>2.4809839994308658</v>
      </c>
      <c r="CG54" s="107">
        <f>INDEX(Auxiliar_OPEX_Drivers!$B$76:$I$84,MATCH($E54,Auxiliar_OPEX_Drivers!$B$76:$B$84,0),MATCH(YEAR(CG$2),Auxiliar_OPEX_Drivers!$B$76:$I$76,0))*$F54</f>
        <v>2.4809839994308658</v>
      </c>
      <c r="CI54" s="51">
        <f>INDEX(Auxiliar_OPEX_CustosUnit!$A$1:$R$129,MATCH(Auxiliar_OPEX_P!$A54,Auxiliar_OPEX_CustosUnit!$A$1:$A$129,0),MATCH(CI$2,Auxiliar_OPEX_CustosUnit!$A$3:$Q$3,0))*(1-DRE_Auxiliar!$A$5)</f>
        <v>25528.792238882066</v>
      </c>
      <c r="CJ54" s="51">
        <f>INDEX(Auxiliar_OPEX_CustosUnit!$A$1:$R$129,MATCH(Auxiliar_OPEX_P!$A54,Auxiliar_OPEX_CustosUnit!$A$1:$A$129,0),MATCH(CJ$2,Auxiliar_OPEX_CustosUnit!$A$3:$Q$3,0))*(1-DRE_Auxiliar!$A$5)</f>
        <v>26416.453308778477</v>
      </c>
      <c r="CK54" s="51">
        <f>INDEX(Auxiliar_OPEX_CustosUnit!$A$1:$R$129,MATCH(Auxiliar_OPEX_P!$A54,Auxiliar_OPEX_CustosUnit!$A$1:$A$129,0),MATCH(CK$2,Auxiliar_OPEX_CustosUnit!$A$3:$Q$3,0))*(1-DRE_Auxiliar!$A$5)</f>
        <v>28217.833742630271</v>
      </c>
      <c r="CL54" s="51">
        <f>INDEX(Auxiliar_OPEX_CustosUnit!$A$1:$R$129,MATCH(Auxiliar_OPEX_P!$A54,Auxiliar_OPEX_CustosUnit!$A$1:$A$129,0),MATCH(CL$2,Auxiliar_OPEX_CustosUnit!$A$3:$Q$3,0))*(1-DRE_Auxiliar!$A$5)</f>
        <v>28114.342465428759</v>
      </c>
      <c r="CM54" s="51">
        <f>INDEX(Auxiliar_OPEX_CustosUnit!$A$1:$R$129,MATCH(Auxiliar_OPEX_P!$A54,Auxiliar_OPEX_CustosUnit!$A$1:$A$129,0),MATCH(CM$2,Auxiliar_OPEX_CustosUnit!$A$3:$Q$3,0))*(1-DRE_Auxiliar!$A$5)</f>
        <v>28128.492337716998</v>
      </c>
      <c r="CN54" s="51">
        <f>INDEX(Auxiliar_OPEX_CustosUnit!$A$1:$R$129,MATCH(Auxiliar_OPEX_P!$A54,Auxiliar_OPEX_CustosUnit!$A$1:$A$129,0),MATCH(CN$2,Auxiliar_OPEX_CustosUnit!$A$3:$Q$3,0))*(1-DRE_Auxiliar!$A$5)</f>
        <v>28317.733017742052</v>
      </c>
      <c r="CO54" s="51">
        <f>INDEX(Auxiliar_OPEX_CustosUnit!$A$1:$R$129,MATCH(Auxiliar_OPEX_P!$A54,Auxiliar_OPEX_CustosUnit!$A$1:$A$129,0),MATCH(CO$2,Auxiliar_OPEX_CustosUnit!$A$3:$Q$3,0))*(1-DRE_Auxiliar!$A$5)</f>
        <v>27903.59240780861</v>
      </c>
      <c r="CP54" s="51">
        <f>INDEX(Auxiliar_OPEX_CustosUnit!$A$1:$R$129,MATCH(Auxiliar_OPEX_P!$A54,Auxiliar_OPEX_CustosUnit!$A$1:$A$129,0),MATCH(CP$2,Auxiliar_OPEX_CustosUnit!$A$3:$Q$3,0))*(1-DRE_Auxiliar!$A$5)</f>
        <v>28799.310205544894</v>
      </c>
      <c r="CQ54" s="51">
        <f>INDEX(Auxiliar_OPEX_CustosUnit!$A$1:$R$129,MATCH(Auxiliar_OPEX_P!$A54,Auxiliar_OPEX_CustosUnit!$A$1:$A$129,0),MATCH(CQ$2,Auxiliar_OPEX_CustosUnit!$A$3:$Q$3,0))*(1-DRE_Auxiliar!$A$5)</f>
        <v>28806.268670688154</v>
      </c>
      <c r="CR54" s="51">
        <f>INDEX(Auxiliar_OPEX_CustosUnit!$A$1:$R$129,MATCH(Auxiliar_OPEX_P!$A54,Auxiliar_OPEX_CustosUnit!$A$1:$A$129,0),MATCH(CR$2,Auxiliar_OPEX_CustosUnit!$A$3:$Q$3,0))*(1-DRE_Auxiliar!$A$5)</f>
        <v>28806.268670688154</v>
      </c>
      <c r="CS54" s="51">
        <f>INDEX(Auxiliar_OPEX_CustosUnit!$A$1:$R$129,MATCH(Auxiliar_OPEX_P!$A54,Auxiliar_OPEX_CustosUnit!$A$1:$A$129,0),MATCH(CS$2,Auxiliar_OPEX_CustosUnit!$A$3:$Q$3,0))*(1-DRE_Auxiliar!$A$5)</f>
        <v>30334.23667339659</v>
      </c>
      <c r="CT54" s="51">
        <f>INDEX(Auxiliar_OPEX_CustosUnit!$A$1:$R$129,MATCH(Auxiliar_OPEX_P!$A54,Auxiliar_OPEX_CustosUnit!$A$1:$A$129,0),MATCH(CT$2,Auxiliar_OPEX_CustosUnit!$A$3:$Q$3,0))*(1-DRE_Auxiliar!$A$5)</f>
        <v>28736.581586930224</v>
      </c>
      <c r="CU54" s="53">
        <f t="shared" si="227"/>
        <v>25528.792238882066</v>
      </c>
      <c r="CV54" s="53">
        <f t="shared" si="228"/>
        <v>26416.453308778477</v>
      </c>
      <c r="CW54" s="53">
        <f t="shared" si="229"/>
        <v>28217.833742630271</v>
      </c>
      <c r="CX54" s="53">
        <f t="shared" si="230"/>
        <v>28114.342465428759</v>
      </c>
      <c r="CY54" s="53">
        <f t="shared" si="231"/>
        <v>28128.492337716998</v>
      </c>
      <c r="CZ54" s="53">
        <f t="shared" si="232"/>
        <v>28317.733017742052</v>
      </c>
      <c r="DA54" s="53">
        <f t="shared" si="233"/>
        <v>27903.59240780861</v>
      </c>
      <c r="DB54" s="53">
        <f t="shared" si="234"/>
        <v>28799.310205544894</v>
      </c>
      <c r="DC54" s="53">
        <f t="shared" si="235"/>
        <v>28806.268670688154</v>
      </c>
      <c r="DD54" s="53">
        <f t="shared" si="236"/>
        <v>28806.268670688154</v>
      </c>
      <c r="DE54" s="53">
        <f t="shared" si="237"/>
        <v>30334.23667339659</v>
      </c>
      <c r="DF54" s="53">
        <f t="shared" si="238"/>
        <v>28736.581586930224</v>
      </c>
      <c r="DG54" s="53">
        <f t="shared" si="239"/>
        <v>25528.792238882066</v>
      </c>
      <c r="DH54" s="53">
        <f t="shared" si="240"/>
        <v>26416.453308778477</v>
      </c>
      <c r="DI54" s="53">
        <f t="shared" si="241"/>
        <v>28217.833742630271</v>
      </c>
      <c r="DJ54" s="53">
        <f t="shared" si="242"/>
        <v>28114.342465428759</v>
      </c>
      <c r="DK54" s="53">
        <f t="shared" si="243"/>
        <v>28128.492337716998</v>
      </c>
      <c r="DL54" s="53">
        <f t="shared" si="244"/>
        <v>28317.733017742052</v>
      </c>
      <c r="DM54" s="53">
        <f t="shared" si="245"/>
        <v>27903.59240780861</v>
      </c>
      <c r="DN54" s="53">
        <f t="shared" si="246"/>
        <v>28799.310205544894</v>
      </c>
      <c r="DO54" s="53">
        <f t="shared" si="247"/>
        <v>28806.268670688154</v>
      </c>
      <c r="DP54" s="53">
        <f t="shared" si="248"/>
        <v>28806.268670688154</v>
      </c>
      <c r="DQ54" s="53">
        <f t="shared" si="249"/>
        <v>30334.23667339659</v>
      </c>
      <c r="DR54" s="53">
        <f t="shared" si="250"/>
        <v>28736.581586930224</v>
      </c>
      <c r="DS54" s="53">
        <f t="shared" si="251"/>
        <v>25528.792238882066</v>
      </c>
      <c r="DT54" s="53">
        <f t="shared" si="252"/>
        <v>26416.453308778477</v>
      </c>
      <c r="DU54" s="53">
        <f t="shared" si="253"/>
        <v>28217.833742630271</v>
      </c>
      <c r="DV54" s="53">
        <f t="shared" si="254"/>
        <v>28114.342465428759</v>
      </c>
      <c r="DW54" s="53">
        <f t="shared" si="255"/>
        <v>28128.492337716998</v>
      </c>
      <c r="DX54" s="53">
        <f t="shared" si="256"/>
        <v>28317.733017742052</v>
      </c>
      <c r="DY54" s="53">
        <f t="shared" si="257"/>
        <v>27903.59240780861</v>
      </c>
      <c r="DZ54" s="53">
        <f t="shared" si="258"/>
        <v>28799.310205544894</v>
      </c>
      <c r="EA54" s="53">
        <f t="shared" si="259"/>
        <v>28806.268670688154</v>
      </c>
      <c r="EB54" s="53">
        <f t="shared" si="260"/>
        <v>28806.268670688154</v>
      </c>
      <c r="EC54" s="53">
        <f t="shared" si="261"/>
        <v>30334.23667339659</v>
      </c>
      <c r="ED54" s="53">
        <f t="shared" si="262"/>
        <v>28736.581586930224</v>
      </c>
      <c r="EE54" s="53">
        <f t="shared" si="263"/>
        <v>25528.792238882066</v>
      </c>
      <c r="EF54" s="53">
        <f t="shared" si="264"/>
        <v>26416.453308778477</v>
      </c>
      <c r="EG54" s="53">
        <f t="shared" si="265"/>
        <v>28217.833742630271</v>
      </c>
      <c r="EH54" s="53">
        <f t="shared" si="266"/>
        <v>28114.342465428759</v>
      </c>
      <c r="EI54" s="53">
        <f t="shared" si="267"/>
        <v>28128.492337716998</v>
      </c>
      <c r="EJ54" s="53">
        <f t="shared" si="268"/>
        <v>28317.733017742052</v>
      </c>
      <c r="EK54" s="53">
        <f t="shared" si="269"/>
        <v>27903.59240780861</v>
      </c>
      <c r="EL54" s="53">
        <f t="shared" si="270"/>
        <v>28799.310205544894</v>
      </c>
      <c r="EM54" s="53">
        <f t="shared" si="271"/>
        <v>28806.268670688154</v>
      </c>
      <c r="EN54" s="53">
        <f t="shared" si="272"/>
        <v>28806.268670688154</v>
      </c>
      <c r="EO54" s="53">
        <f t="shared" si="273"/>
        <v>30334.23667339659</v>
      </c>
      <c r="EP54" s="53">
        <f t="shared" si="274"/>
        <v>28736.581586930224</v>
      </c>
      <c r="EQ54" s="53">
        <f t="shared" si="275"/>
        <v>25528.792238882066</v>
      </c>
      <c r="ER54" s="53">
        <f t="shared" si="276"/>
        <v>26416.453308778477</v>
      </c>
      <c r="ES54" s="53">
        <f t="shared" si="277"/>
        <v>28217.833742630271</v>
      </c>
      <c r="ET54" s="53">
        <f t="shared" si="278"/>
        <v>28114.342465428759</v>
      </c>
      <c r="EU54" s="53">
        <f t="shared" si="279"/>
        <v>28128.492337716998</v>
      </c>
      <c r="EV54" s="53">
        <f t="shared" si="280"/>
        <v>28317.733017742052</v>
      </c>
      <c r="EW54" s="53">
        <f t="shared" si="281"/>
        <v>27903.59240780861</v>
      </c>
      <c r="EX54" s="53">
        <f t="shared" si="282"/>
        <v>28799.310205544894</v>
      </c>
      <c r="EY54" s="53">
        <f t="shared" si="283"/>
        <v>28806.268670688154</v>
      </c>
      <c r="EZ54" s="53">
        <f t="shared" si="284"/>
        <v>28806.268670688154</v>
      </c>
      <c r="FA54" s="53">
        <f t="shared" si="285"/>
        <v>30334.23667339659</v>
      </c>
      <c r="FB54" s="53">
        <f t="shared" si="286"/>
        <v>28736.581586930224</v>
      </c>
      <c r="FC54" s="53">
        <f t="shared" si="287"/>
        <v>25528.792238882066</v>
      </c>
      <c r="FD54" s="53">
        <f t="shared" si="288"/>
        <v>26416.453308778477</v>
      </c>
      <c r="FE54" s="53">
        <f t="shared" si="289"/>
        <v>28217.833742630271</v>
      </c>
      <c r="FF54" s="53">
        <f t="shared" si="290"/>
        <v>28114.342465428759</v>
      </c>
      <c r="FG54" s="53">
        <f t="shared" si="291"/>
        <v>28128.492337716998</v>
      </c>
      <c r="FH54" s="53">
        <f t="shared" si="292"/>
        <v>28317.733017742052</v>
      </c>
      <c r="FI54" s="53">
        <f t="shared" si="293"/>
        <v>27903.59240780861</v>
      </c>
      <c r="FJ54" s="53">
        <f t="shared" si="294"/>
        <v>28799.310205544894</v>
      </c>
      <c r="FK54" s="53">
        <f t="shared" si="295"/>
        <v>28806.268670688154</v>
      </c>
      <c r="FL54" s="53">
        <f t="shared" si="296"/>
        <v>28806.268670688154</v>
      </c>
      <c r="FM54" s="53">
        <f t="shared" si="297"/>
        <v>30334.23667339659</v>
      </c>
      <c r="FN54" s="53">
        <f t="shared" si="298"/>
        <v>28736.581586930224</v>
      </c>
      <c r="FP54" s="51">
        <f t="shared" si="299"/>
        <v>84385.477013150987</v>
      </c>
      <c r="FQ54" s="51">
        <f t="shared" si="306"/>
        <v>84953.199053226155</v>
      </c>
      <c r="FR54" s="51">
        <f t="shared" si="307"/>
        <v>83710.77722342583</v>
      </c>
      <c r="FS54" s="51">
        <f t="shared" si="308"/>
        <v>86397.93061663468</v>
      </c>
      <c r="FT54" s="51">
        <f t="shared" si="309"/>
        <v>86418.806012064466</v>
      </c>
      <c r="FU54" s="51">
        <f t="shared" si="310"/>
        <v>86418.806012064466</v>
      </c>
      <c r="FV54" s="51">
        <f t="shared" si="311"/>
        <v>91002.71002018977</v>
      </c>
      <c r="FW54" s="51">
        <f t="shared" si="312"/>
        <v>86209.744760790665</v>
      </c>
      <c r="FX54" s="51">
        <f t="shared" si="313"/>
        <v>80300.884939933952</v>
      </c>
      <c r="FY54" s="51">
        <f t="shared" si="314"/>
        <v>83093.025232840024</v>
      </c>
      <c r="FZ54" s="51">
        <f t="shared" si="315"/>
        <v>88759.272252997354</v>
      </c>
      <c r="GA54" s="51">
        <f t="shared" si="316"/>
        <v>88433.740161033056</v>
      </c>
      <c r="GB54" s="51">
        <f t="shared" si="317"/>
        <v>88478.248622534098</v>
      </c>
      <c r="GC54" s="51">
        <f t="shared" si="318"/>
        <v>89073.505692686522</v>
      </c>
      <c r="GD54" s="51">
        <f t="shared" si="319"/>
        <v>87770.825285559054</v>
      </c>
      <c r="GE54" s="51">
        <f t="shared" si="320"/>
        <v>90588.308037646435</v>
      </c>
      <c r="GF54" s="51">
        <f t="shared" si="321"/>
        <v>90610.195908549169</v>
      </c>
      <c r="GG54" s="51">
        <f t="shared" si="322"/>
        <v>90610.195908549169</v>
      </c>
      <c r="GH54" s="51">
        <f t="shared" si="323"/>
        <v>95416.423388066003</v>
      </c>
      <c r="GI54" s="51">
        <f t="shared" si="324"/>
        <v>90390.994998365801</v>
      </c>
      <c r="GJ54" s="51">
        <f t="shared" si="325"/>
        <v>70093.766666728246</v>
      </c>
      <c r="GK54" s="51">
        <f t="shared" si="326"/>
        <v>72530.995476076016</v>
      </c>
      <c r="GL54" s="51">
        <f t="shared" si="327"/>
        <v>77477.000701348938</v>
      </c>
      <c r="GM54" s="51">
        <f t="shared" si="328"/>
        <v>77192.847288671779</v>
      </c>
      <c r="GN54" s="51">
        <f t="shared" si="329"/>
        <v>77231.698239286881</v>
      </c>
      <c r="GO54" s="51">
        <f t="shared" si="330"/>
        <v>77751.291643683275</v>
      </c>
      <c r="GP54" s="51">
        <f t="shared" si="331"/>
        <v>76614.196123916438</v>
      </c>
      <c r="GQ54" s="51">
        <f t="shared" si="332"/>
        <v>79073.546089487398</v>
      </c>
      <c r="GR54" s="51">
        <f t="shared" si="333"/>
        <v>79092.651773279489</v>
      </c>
      <c r="GS54" s="51">
        <f t="shared" si="334"/>
        <v>79092.651773279489</v>
      </c>
      <c r="GT54" s="51">
        <f t="shared" si="335"/>
        <v>83287.955321284782</v>
      </c>
      <c r="GU54" s="51">
        <f t="shared" si="336"/>
        <v>78901.313689483533</v>
      </c>
      <c r="GV54" s="51">
        <f t="shared" si="337"/>
        <v>70827.736093052226</v>
      </c>
      <c r="GW54" s="51">
        <f t="shared" si="338"/>
        <v>73290.485737077397</v>
      </c>
      <c r="GX54" s="51">
        <f t="shared" si="339"/>
        <v>78288.281824654085</v>
      </c>
      <c r="GY54" s="51">
        <f t="shared" si="340"/>
        <v>78001.15297026209</v>
      </c>
      <c r="GZ54" s="51">
        <f t="shared" si="341"/>
        <v>78040.410738933773</v>
      </c>
      <c r="HA54" s="51">
        <f t="shared" si="342"/>
        <v>78565.444936300541</v>
      </c>
      <c r="HB54" s="51">
        <f t="shared" si="343"/>
        <v>77416.442603902455</v>
      </c>
      <c r="HC54" s="51">
        <f t="shared" si="344"/>
        <v>79901.545040330675</v>
      </c>
      <c r="HD54" s="51">
        <f t="shared" si="345"/>
        <v>79920.850784533832</v>
      </c>
      <c r="HE54" s="51">
        <f t="shared" si="346"/>
        <v>79920.850784533832</v>
      </c>
      <c r="HF54" s="51">
        <f t="shared" si="347"/>
        <v>84160.084409132454</v>
      </c>
      <c r="HG54" s="51">
        <f t="shared" si="348"/>
        <v>79727.509151631064</v>
      </c>
      <c r="HH54" s="51">
        <f t="shared" si="349"/>
        <v>60924.679254410628</v>
      </c>
      <c r="HI54" s="51">
        <f t="shared" si="350"/>
        <v>63043.089928288791</v>
      </c>
      <c r="HJ54" s="51">
        <f t="shared" si="351"/>
        <v>67342.099615885265</v>
      </c>
      <c r="HK54" s="51">
        <f t="shared" si="352"/>
        <v>67095.116804864214</v>
      </c>
      <c r="HL54" s="51">
        <f t="shared" si="353"/>
        <v>67128.885595122105</v>
      </c>
      <c r="HM54" s="51">
        <f t="shared" si="354"/>
        <v>67580.510083446032</v>
      </c>
      <c r="HN54" s="51">
        <f t="shared" si="355"/>
        <v>66592.16000443243</v>
      </c>
      <c r="HO54" s="51">
        <f t="shared" si="356"/>
        <v>68729.798127650589</v>
      </c>
      <c r="HP54" s="51">
        <f t="shared" si="357"/>
        <v>68746.404563747885</v>
      </c>
      <c r="HQ54" s="51">
        <f t="shared" si="358"/>
        <v>68746.404563747885</v>
      </c>
      <c r="HR54" s="51">
        <f t="shared" si="359"/>
        <v>72392.913164896279</v>
      </c>
      <c r="HS54" s="51">
        <f t="shared" si="360"/>
        <v>68580.09574716154</v>
      </c>
      <c r="HT54" s="51">
        <f t="shared" si="361"/>
        <v>60961.535932737934</v>
      </c>
      <c r="HU54" s="51">
        <f t="shared" si="362"/>
        <v>63081.228149362454</v>
      </c>
      <c r="HV54" s="51">
        <f t="shared" si="363"/>
        <v>67382.83854358751</v>
      </c>
      <c r="HW54" s="51">
        <f t="shared" si="364"/>
        <v>67135.706319124656</v>
      </c>
      <c r="HX54" s="51">
        <f t="shared" si="365"/>
        <v>67169.495537974944</v>
      </c>
      <c r="HY54" s="51">
        <f t="shared" si="366"/>
        <v>67621.393238709585</v>
      </c>
      <c r="HZ54" s="51">
        <f t="shared" si="367"/>
        <v>66632.44525255257</v>
      </c>
      <c r="IA54" s="51">
        <f t="shared" si="368"/>
        <v>68771.376550255212</v>
      </c>
      <c r="IB54" s="51">
        <f t="shared" si="305"/>
        <v>68787.993032496059</v>
      </c>
      <c r="IC54" s="51">
        <f t="shared" si="369"/>
        <v>68787.993032496059</v>
      </c>
      <c r="ID54" s="51">
        <f t="shared" si="370"/>
        <v>72436.707606596217</v>
      </c>
      <c r="IE54" s="51">
        <f t="shared" si="371"/>
        <v>68621.583606589629</v>
      </c>
      <c r="IF54" s="51">
        <f t="shared" si="372"/>
        <v>63336.525069461277</v>
      </c>
      <c r="IG54" s="51">
        <f t="shared" si="373"/>
        <v>65538.797980791947</v>
      </c>
      <c r="IH54" s="51">
        <f t="shared" si="374"/>
        <v>70007.994014066091</v>
      </c>
      <c r="II54" s="51">
        <f t="shared" si="375"/>
        <v>69751.233811248472</v>
      </c>
      <c r="IJ54" s="51">
        <f t="shared" si="376"/>
        <v>69786.339417989584</v>
      </c>
      <c r="IK54" s="51">
        <f t="shared" si="377"/>
        <v>70255.842517173151</v>
      </c>
      <c r="IL54" s="51">
        <f t="shared" si="378"/>
        <v>69228.366290413745</v>
      </c>
      <c r="IM54" s="51">
        <f t="shared" si="379"/>
        <v>71450.627814602922</v>
      </c>
      <c r="IN54" s="51">
        <f t="shared" si="380"/>
        <v>71467.891655283951</v>
      </c>
      <c r="IO54" s="51">
        <f t="shared" si="381"/>
        <v>71467.891655283951</v>
      </c>
      <c r="IP54" s="51">
        <f t="shared" si="382"/>
        <v>75258.755821645915</v>
      </c>
      <c r="IQ54" s="51">
        <f t="shared" si="383"/>
        <v>71294.999115513521</v>
      </c>
      <c r="IS54" s="51">
        <f t="shared" si="300"/>
        <v>1034177.1449077344</v>
      </c>
      <c r="IT54" s="51">
        <f t="shared" si="386"/>
        <v>1008986.7575915341</v>
      </c>
      <c r="IU54" s="51">
        <f t="shared" si="386"/>
        <v>932261.673778394</v>
      </c>
      <c r="IV54" s="51">
        <f t="shared" si="386"/>
        <v>885146.59890893602</v>
      </c>
      <c r="IW54" s="51">
        <f t="shared" si="386"/>
        <v>807099.0907378702</v>
      </c>
      <c r="IX54" s="51">
        <f t="shared" si="386"/>
        <v>820080.38261325285</v>
      </c>
      <c r="IZ54" s="111">
        <f t="shared" si="301"/>
        <v>0</v>
      </c>
      <c r="JA54" s="111">
        <f t="shared" si="5"/>
        <v>0</v>
      </c>
      <c r="JB54" s="111">
        <f t="shared" si="6"/>
        <v>0</v>
      </c>
      <c r="JC54" s="111">
        <f t="shared" si="7"/>
        <v>0</v>
      </c>
      <c r="JD54" s="111">
        <f t="shared" si="8"/>
        <v>0</v>
      </c>
      <c r="JE54" s="111">
        <f t="shared" si="9"/>
        <v>0</v>
      </c>
      <c r="JF54" s="111">
        <f t="shared" si="10"/>
        <v>0</v>
      </c>
      <c r="JG54" s="111">
        <f t="shared" si="11"/>
        <v>0</v>
      </c>
      <c r="JH54" s="111">
        <f t="shared" si="12"/>
        <v>0</v>
      </c>
      <c r="JI54" s="111">
        <f t="shared" si="13"/>
        <v>0</v>
      </c>
      <c r="JJ54" s="111">
        <f t="shared" si="14"/>
        <v>0</v>
      </c>
      <c r="JK54" s="111">
        <f t="shared" si="15"/>
        <v>0</v>
      </c>
      <c r="JL54" s="111">
        <f t="shared" si="16"/>
        <v>0</v>
      </c>
      <c r="JM54" s="111">
        <f t="shared" si="17"/>
        <v>0</v>
      </c>
      <c r="JN54" s="111">
        <f t="shared" si="18"/>
        <v>0</v>
      </c>
      <c r="JO54" s="111">
        <f t="shared" si="19"/>
        <v>0</v>
      </c>
      <c r="JP54" s="111">
        <f t="shared" si="20"/>
        <v>0</v>
      </c>
      <c r="JQ54" s="111">
        <f t="shared" si="21"/>
        <v>0</v>
      </c>
      <c r="JR54" s="111">
        <f t="shared" si="22"/>
        <v>0</v>
      </c>
      <c r="JS54" s="111">
        <f t="shared" si="23"/>
        <v>0</v>
      </c>
      <c r="JT54" s="111">
        <f t="shared" si="24"/>
        <v>0</v>
      </c>
      <c r="JU54" s="111">
        <f t="shared" si="25"/>
        <v>0</v>
      </c>
      <c r="JV54" s="111">
        <f t="shared" si="26"/>
        <v>0</v>
      </c>
      <c r="JW54" s="111">
        <f t="shared" si="27"/>
        <v>0</v>
      </c>
      <c r="JX54" s="111">
        <f t="shared" si="28"/>
        <v>0</v>
      </c>
      <c r="JY54" s="111">
        <f t="shared" si="29"/>
        <v>0</v>
      </c>
      <c r="JZ54" s="111">
        <f t="shared" si="30"/>
        <v>0</v>
      </c>
      <c r="KA54" s="111">
        <f t="shared" si="31"/>
        <v>0</v>
      </c>
      <c r="KB54" s="111">
        <f t="shared" si="32"/>
        <v>0</v>
      </c>
      <c r="KC54" s="111">
        <f t="shared" si="33"/>
        <v>0</v>
      </c>
      <c r="KD54" s="111">
        <f t="shared" si="34"/>
        <v>0</v>
      </c>
      <c r="KE54" s="111">
        <f t="shared" si="35"/>
        <v>0</v>
      </c>
      <c r="KF54" s="111">
        <f t="shared" si="36"/>
        <v>0</v>
      </c>
      <c r="KG54" s="111">
        <f t="shared" si="37"/>
        <v>0</v>
      </c>
      <c r="KH54" s="111">
        <f t="shared" si="38"/>
        <v>0</v>
      </c>
      <c r="KI54" s="111">
        <f t="shared" si="39"/>
        <v>0</v>
      </c>
      <c r="KJ54" s="111">
        <f t="shared" si="40"/>
        <v>0</v>
      </c>
      <c r="KK54" s="111">
        <f t="shared" si="41"/>
        <v>0</v>
      </c>
      <c r="KL54" s="111">
        <f t="shared" si="42"/>
        <v>0</v>
      </c>
      <c r="KM54" s="111">
        <f t="shared" si="43"/>
        <v>0</v>
      </c>
      <c r="KN54" s="111">
        <f t="shared" si="44"/>
        <v>0</v>
      </c>
      <c r="KO54" s="111">
        <f t="shared" si="45"/>
        <v>0</v>
      </c>
      <c r="KP54" s="111">
        <f t="shared" si="46"/>
        <v>0</v>
      </c>
      <c r="KQ54" s="111">
        <f t="shared" si="47"/>
        <v>0</v>
      </c>
      <c r="KR54" s="111">
        <f t="shared" si="48"/>
        <v>0</v>
      </c>
      <c r="KS54" s="111">
        <f t="shared" si="49"/>
        <v>0</v>
      </c>
      <c r="KT54" s="111">
        <f t="shared" si="50"/>
        <v>0</v>
      </c>
      <c r="KU54" s="111">
        <f t="shared" si="51"/>
        <v>0</v>
      </c>
      <c r="KV54" s="111">
        <f t="shared" si="52"/>
        <v>0</v>
      </c>
      <c r="KW54" s="111">
        <f t="shared" si="53"/>
        <v>0</v>
      </c>
      <c r="KX54" s="111">
        <f t="shared" si="54"/>
        <v>0</v>
      </c>
      <c r="KY54" s="111">
        <f t="shared" si="55"/>
        <v>0</v>
      </c>
      <c r="KZ54" s="111">
        <f t="shared" si="56"/>
        <v>0</v>
      </c>
      <c r="LA54" s="111">
        <f t="shared" si="57"/>
        <v>0</v>
      </c>
      <c r="LB54" s="111">
        <f t="shared" si="58"/>
        <v>0</v>
      </c>
      <c r="LC54" s="111">
        <f t="shared" si="59"/>
        <v>0</v>
      </c>
      <c r="LD54" s="111">
        <f t="shared" si="60"/>
        <v>0</v>
      </c>
      <c r="LE54" s="111">
        <f t="shared" si="61"/>
        <v>0</v>
      </c>
      <c r="LF54" s="111">
        <f t="shared" si="62"/>
        <v>0</v>
      </c>
      <c r="LG54" s="111">
        <f t="shared" si="63"/>
        <v>0</v>
      </c>
      <c r="LH54" s="111">
        <f t="shared" si="64"/>
        <v>0</v>
      </c>
      <c r="LI54" s="111">
        <f t="shared" si="65"/>
        <v>0</v>
      </c>
      <c r="LJ54" s="111">
        <f t="shared" si="66"/>
        <v>0</v>
      </c>
      <c r="LK54" s="111">
        <f t="shared" si="67"/>
        <v>0</v>
      </c>
      <c r="LL54" s="111">
        <f t="shared" si="68"/>
        <v>0</v>
      </c>
      <c r="LM54" s="111">
        <f t="shared" si="69"/>
        <v>0</v>
      </c>
      <c r="LN54" s="111">
        <f t="shared" si="70"/>
        <v>0</v>
      </c>
      <c r="LO54" s="111">
        <f t="shared" si="71"/>
        <v>0</v>
      </c>
      <c r="LP54" s="111">
        <f t="shared" si="72"/>
        <v>0</v>
      </c>
      <c r="LQ54" s="111">
        <f t="shared" si="73"/>
        <v>0</v>
      </c>
      <c r="LR54" s="111">
        <f t="shared" si="74"/>
        <v>0</v>
      </c>
      <c r="LS54" s="111">
        <f t="shared" si="75"/>
        <v>0</v>
      </c>
      <c r="LT54" s="111">
        <f t="shared" si="76"/>
        <v>0</v>
      </c>
      <c r="LU54" s="111">
        <f t="shared" si="77"/>
        <v>0</v>
      </c>
      <c r="LV54" s="111">
        <f t="shared" si="78"/>
        <v>0</v>
      </c>
      <c r="LW54" s="111">
        <f t="shared" si="79"/>
        <v>0</v>
      </c>
      <c r="LX54" s="111">
        <f t="shared" si="80"/>
        <v>0</v>
      </c>
      <c r="LY54" s="111">
        <f t="shared" si="81"/>
        <v>0</v>
      </c>
      <c r="LZ54" s="111">
        <f t="shared" si="82"/>
        <v>0</v>
      </c>
      <c r="MA54" s="111">
        <f t="shared" si="83"/>
        <v>0</v>
      </c>
      <c r="MD54" s="111"/>
      <c r="ME54" s="111">
        <f t="shared" si="302"/>
        <v>0</v>
      </c>
      <c r="MF54" s="111">
        <f t="shared" si="84"/>
        <v>0</v>
      </c>
      <c r="MG54" s="111">
        <f t="shared" si="85"/>
        <v>0</v>
      </c>
      <c r="MH54" s="111">
        <f t="shared" si="86"/>
        <v>0</v>
      </c>
      <c r="MI54" s="111">
        <f t="shared" si="87"/>
        <v>0</v>
      </c>
      <c r="MJ54" s="111">
        <f t="shared" si="88"/>
        <v>0</v>
      </c>
      <c r="MK54" s="111">
        <f t="shared" si="89"/>
        <v>0</v>
      </c>
      <c r="ML54" s="111">
        <f t="shared" si="90"/>
        <v>0</v>
      </c>
      <c r="MM54" s="111">
        <f t="shared" si="91"/>
        <v>0</v>
      </c>
      <c r="MN54" s="111">
        <f t="shared" si="92"/>
        <v>0</v>
      </c>
      <c r="MO54" s="111">
        <f t="shared" si="93"/>
        <v>0</v>
      </c>
      <c r="MP54" s="111">
        <f t="shared" si="94"/>
        <v>0</v>
      </c>
      <c r="MQ54" s="111">
        <f t="shared" si="95"/>
        <v>0</v>
      </c>
      <c r="MR54" s="111">
        <f t="shared" si="96"/>
        <v>0</v>
      </c>
      <c r="MS54" s="111">
        <f t="shared" si="97"/>
        <v>0</v>
      </c>
      <c r="MT54" s="111">
        <f t="shared" si="98"/>
        <v>0</v>
      </c>
      <c r="MU54" s="111">
        <f t="shared" si="99"/>
        <v>0</v>
      </c>
      <c r="MV54" s="111">
        <f t="shared" si="100"/>
        <v>0</v>
      </c>
      <c r="MW54" s="111">
        <f t="shared" si="101"/>
        <v>0</v>
      </c>
      <c r="MX54" s="111">
        <f t="shared" si="102"/>
        <v>0</v>
      </c>
      <c r="MY54" s="111">
        <f t="shared" si="103"/>
        <v>0</v>
      </c>
      <c r="MZ54" s="111">
        <f t="shared" si="104"/>
        <v>0</v>
      </c>
      <c r="NA54" s="111">
        <f t="shared" si="105"/>
        <v>0</v>
      </c>
      <c r="NB54" s="111">
        <f t="shared" si="106"/>
        <v>0</v>
      </c>
      <c r="NC54" s="111">
        <f t="shared" si="107"/>
        <v>0</v>
      </c>
      <c r="ND54" s="111">
        <f t="shared" si="108"/>
        <v>0</v>
      </c>
      <c r="NE54" s="111">
        <f t="shared" si="109"/>
        <v>0</v>
      </c>
      <c r="NF54" s="111">
        <f t="shared" si="110"/>
        <v>0</v>
      </c>
      <c r="NG54" s="111">
        <f t="shared" si="111"/>
        <v>0</v>
      </c>
      <c r="NH54" s="111">
        <f t="shared" si="112"/>
        <v>0</v>
      </c>
      <c r="NI54" s="111">
        <f t="shared" si="113"/>
        <v>0</v>
      </c>
      <c r="NJ54" s="111">
        <f t="shared" si="114"/>
        <v>0</v>
      </c>
      <c r="NK54" s="111">
        <f t="shared" si="115"/>
        <v>0</v>
      </c>
      <c r="NL54" s="111">
        <f t="shared" si="116"/>
        <v>0</v>
      </c>
      <c r="NM54" s="111">
        <f t="shared" si="117"/>
        <v>0</v>
      </c>
      <c r="NN54" s="111">
        <f t="shared" si="118"/>
        <v>0</v>
      </c>
      <c r="NO54" s="111">
        <f t="shared" si="119"/>
        <v>0</v>
      </c>
      <c r="NP54" s="111">
        <f t="shared" si="120"/>
        <v>0</v>
      </c>
      <c r="NQ54" s="111">
        <f t="shared" si="121"/>
        <v>0</v>
      </c>
      <c r="NR54" s="111">
        <f t="shared" si="122"/>
        <v>0</v>
      </c>
      <c r="NS54" s="111">
        <f t="shared" si="123"/>
        <v>0</v>
      </c>
      <c r="NT54" s="111">
        <f t="shared" si="124"/>
        <v>0</v>
      </c>
      <c r="NU54" s="111">
        <f t="shared" si="125"/>
        <v>0</v>
      </c>
      <c r="NV54" s="111">
        <f t="shared" si="126"/>
        <v>0</v>
      </c>
      <c r="NW54" s="111">
        <f t="shared" si="127"/>
        <v>0</v>
      </c>
      <c r="NX54" s="111">
        <f t="shared" si="128"/>
        <v>0</v>
      </c>
      <c r="NY54" s="111">
        <f t="shared" si="129"/>
        <v>0</v>
      </c>
      <c r="NZ54" s="111">
        <f t="shared" si="130"/>
        <v>0</v>
      </c>
      <c r="OA54" s="111">
        <f t="shared" si="131"/>
        <v>0</v>
      </c>
      <c r="OB54" s="111">
        <f t="shared" si="132"/>
        <v>0</v>
      </c>
      <c r="OC54" s="111">
        <f t="shared" si="133"/>
        <v>0</v>
      </c>
      <c r="OD54" s="111">
        <f t="shared" si="134"/>
        <v>0</v>
      </c>
      <c r="OE54" s="111">
        <f t="shared" si="135"/>
        <v>0</v>
      </c>
      <c r="OF54" s="111">
        <f t="shared" si="136"/>
        <v>0</v>
      </c>
      <c r="OG54" s="111">
        <f t="shared" si="137"/>
        <v>0</v>
      </c>
      <c r="OH54" s="111">
        <f t="shared" si="138"/>
        <v>0</v>
      </c>
      <c r="OI54" s="111">
        <f t="shared" si="139"/>
        <v>0</v>
      </c>
      <c r="OJ54" s="111">
        <f t="shared" si="140"/>
        <v>0</v>
      </c>
      <c r="OK54" s="111">
        <f t="shared" si="141"/>
        <v>0</v>
      </c>
      <c r="OL54" s="111">
        <f t="shared" si="142"/>
        <v>0</v>
      </c>
      <c r="OM54" s="111">
        <f t="shared" si="143"/>
        <v>0</v>
      </c>
      <c r="ON54" s="111">
        <f t="shared" si="144"/>
        <v>0</v>
      </c>
      <c r="OO54" s="111">
        <f t="shared" si="145"/>
        <v>0</v>
      </c>
      <c r="OP54" s="111">
        <f t="shared" si="146"/>
        <v>0</v>
      </c>
      <c r="OQ54" s="111">
        <f t="shared" si="147"/>
        <v>0</v>
      </c>
      <c r="OR54" s="111">
        <f t="shared" si="148"/>
        <v>0</v>
      </c>
      <c r="OS54" s="111">
        <f t="shared" si="149"/>
        <v>0</v>
      </c>
      <c r="OT54" s="111">
        <f t="shared" si="150"/>
        <v>0</v>
      </c>
      <c r="OU54" s="111">
        <f t="shared" si="151"/>
        <v>0</v>
      </c>
      <c r="OV54" s="111">
        <f t="shared" si="152"/>
        <v>0</v>
      </c>
      <c r="OW54" s="111">
        <f t="shared" si="153"/>
        <v>0</v>
      </c>
      <c r="OX54" s="111">
        <f t="shared" si="154"/>
        <v>0</v>
      </c>
      <c r="OY54" s="111"/>
      <c r="PA54" s="51">
        <f t="shared" si="303"/>
        <v>84953.199053226155</v>
      </c>
      <c r="PB54" s="51">
        <f t="shared" si="155"/>
        <v>83710.77722342583</v>
      </c>
      <c r="PC54" s="51">
        <f t="shared" si="156"/>
        <v>86397.93061663468</v>
      </c>
      <c r="PD54" s="51">
        <f t="shared" si="157"/>
        <v>86418.806012064466</v>
      </c>
      <c r="PE54" s="51">
        <f t="shared" si="158"/>
        <v>86418.806012064466</v>
      </c>
      <c r="PF54" s="51">
        <f t="shared" si="159"/>
        <v>91002.71002018977</v>
      </c>
      <c r="PG54" s="51">
        <f t="shared" si="160"/>
        <v>86209.744760790665</v>
      </c>
      <c r="PH54" s="51">
        <f t="shared" si="161"/>
        <v>80300.884939933952</v>
      </c>
      <c r="PI54" s="51">
        <f t="shared" si="162"/>
        <v>83093.025232840024</v>
      </c>
      <c r="PJ54" s="51">
        <f t="shared" si="163"/>
        <v>88759.272252997354</v>
      </c>
      <c r="PK54" s="51">
        <f t="shared" si="164"/>
        <v>88433.740161033056</v>
      </c>
      <c r="PL54" s="51">
        <f t="shared" si="165"/>
        <v>88478.248622534098</v>
      </c>
      <c r="PM54" s="51">
        <f t="shared" si="166"/>
        <v>89073.505692686522</v>
      </c>
      <c r="PN54" s="51">
        <f t="shared" si="167"/>
        <v>87770.825285559054</v>
      </c>
      <c r="PO54" s="51">
        <f t="shared" si="168"/>
        <v>90588.308037646435</v>
      </c>
      <c r="PP54" s="51">
        <f t="shared" si="169"/>
        <v>90610.195908549169</v>
      </c>
      <c r="PQ54" s="51">
        <f t="shared" si="170"/>
        <v>90610.195908549169</v>
      </c>
      <c r="PR54" s="51">
        <f t="shared" si="171"/>
        <v>95416.423388066003</v>
      </c>
      <c r="PS54" s="51">
        <f t="shared" si="172"/>
        <v>90390.994998365801</v>
      </c>
      <c r="PT54" s="51">
        <f t="shared" si="173"/>
        <v>70093.766666728246</v>
      </c>
      <c r="PU54" s="51">
        <f t="shared" si="174"/>
        <v>72530.995476076016</v>
      </c>
      <c r="PV54" s="51">
        <f t="shared" si="175"/>
        <v>77477.000701348938</v>
      </c>
      <c r="PW54" s="51">
        <f t="shared" si="176"/>
        <v>77192.847288671779</v>
      </c>
      <c r="PX54" s="51">
        <f t="shared" si="177"/>
        <v>77231.698239286881</v>
      </c>
      <c r="PY54" s="51">
        <f t="shared" si="178"/>
        <v>77751.291643683275</v>
      </c>
      <c r="PZ54" s="51">
        <f t="shared" si="179"/>
        <v>76614.196123916438</v>
      </c>
      <c r="QA54" s="51">
        <f t="shared" si="180"/>
        <v>79073.546089487398</v>
      </c>
      <c r="QB54" s="51">
        <f t="shared" si="181"/>
        <v>79092.651773279489</v>
      </c>
      <c r="QC54" s="51">
        <f t="shared" si="182"/>
        <v>79092.651773279489</v>
      </c>
      <c r="QD54" s="51">
        <f t="shared" si="183"/>
        <v>83287.955321284782</v>
      </c>
      <c r="QE54" s="51">
        <f t="shared" si="184"/>
        <v>78901.313689483533</v>
      </c>
      <c r="QF54" s="51">
        <f t="shared" si="185"/>
        <v>70827.736093052226</v>
      </c>
      <c r="QG54" s="51">
        <f t="shared" si="186"/>
        <v>73290.485737077397</v>
      </c>
      <c r="QH54" s="51">
        <f t="shared" si="187"/>
        <v>78288.281824654085</v>
      </c>
      <c r="QI54" s="51">
        <f t="shared" si="188"/>
        <v>78001.15297026209</v>
      </c>
      <c r="QJ54" s="51">
        <f t="shared" si="189"/>
        <v>78040.410738933773</v>
      </c>
      <c r="QK54" s="51">
        <f t="shared" si="190"/>
        <v>78565.444936300541</v>
      </c>
      <c r="QL54" s="51">
        <f t="shared" si="191"/>
        <v>77416.442603902455</v>
      </c>
      <c r="QM54" s="51">
        <f t="shared" si="192"/>
        <v>79901.545040330675</v>
      </c>
      <c r="QN54" s="51">
        <f t="shared" si="193"/>
        <v>79920.850784533832</v>
      </c>
      <c r="QO54" s="51">
        <f t="shared" si="194"/>
        <v>79920.850784533832</v>
      </c>
      <c r="QP54" s="51">
        <f t="shared" si="195"/>
        <v>84160.084409132454</v>
      </c>
      <c r="QQ54" s="51">
        <f t="shared" si="196"/>
        <v>79727.509151631064</v>
      </c>
      <c r="QR54" s="51">
        <f t="shared" si="197"/>
        <v>60924.679254410628</v>
      </c>
      <c r="QS54" s="51">
        <f t="shared" si="198"/>
        <v>63043.089928288791</v>
      </c>
      <c r="QT54" s="51">
        <f t="shared" si="199"/>
        <v>67342.099615885265</v>
      </c>
      <c r="QU54" s="51">
        <f t="shared" si="200"/>
        <v>67095.116804864214</v>
      </c>
      <c r="QV54" s="51">
        <f t="shared" si="201"/>
        <v>67128.885595122105</v>
      </c>
      <c r="QW54" s="51">
        <f t="shared" si="202"/>
        <v>67580.510083446032</v>
      </c>
      <c r="QX54" s="51">
        <f t="shared" si="203"/>
        <v>66592.16000443243</v>
      </c>
      <c r="QY54" s="51">
        <f t="shared" si="204"/>
        <v>68729.798127650589</v>
      </c>
      <c r="QZ54" s="51">
        <f t="shared" si="205"/>
        <v>68746.404563747885</v>
      </c>
      <c r="RA54" s="51">
        <f t="shared" si="206"/>
        <v>68746.404563747885</v>
      </c>
      <c r="RB54" s="51">
        <f t="shared" si="207"/>
        <v>72392.913164896279</v>
      </c>
      <c r="RC54" s="51">
        <f t="shared" si="208"/>
        <v>68580.09574716154</v>
      </c>
      <c r="RD54" s="51">
        <f t="shared" si="209"/>
        <v>60961.535932737934</v>
      </c>
      <c r="RE54" s="51">
        <f t="shared" si="210"/>
        <v>63081.228149362454</v>
      </c>
      <c r="RF54" s="51">
        <f t="shared" si="211"/>
        <v>67382.83854358751</v>
      </c>
      <c r="RG54" s="51">
        <f t="shared" si="212"/>
        <v>67135.706319124656</v>
      </c>
      <c r="RH54" s="51">
        <f t="shared" si="213"/>
        <v>67169.495537974944</v>
      </c>
      <c r="RI54" s="51">
        <f t="shared" si="214"/>
        <v>67621.393238709585</v>
      </c>
      <c r="RJ54" s="51">
        <f t="shared" si="215"/>
        <v>66632.44525255257</v>
      </c>
      <c r="RK54" s="51">
        <f t="shared" si="216"/>
        <v>68771.376550255212</v>
      </c>
      <c r="RL54" s="51">
        <f t="shared" si="217"/>
        <v>68787.993032496059</v>
      </c>
      <c r="RM54" s="51">
        <f t="shared" si="218"/>
        <v>68787.993032496059</v>
      </c>
      <c r="RN54" s="51">
        <f t="shared" si="219"/>
        <v>72436.707606596217</v>
      </c>
      <c r="RO54" s="51">
        <f t="shared" si="220"/>
        <v>68621.583606589629</v>
      </c>
      <c r="RP54" s="51">
        <f t="shared" si="221"/>
        <v>63336.525069461277</v>
      </c>
      <c r="RQ54" s="51">
        <f t="shared" si="222"/>
        <v>65538.797980791947</v>
      </c>
      <c r="RR54" s="51">
        <f t="shared" si="223"/>
        <v>70007.994014066091</v>
      </c>
      <c r="RS54" s="51">
        <f t="shared" si="224"/>
        <v>69751.233811248472</v>
      </c>
      <c r="RT54" s="51">
        <f t="shared" si="225"/>
        <v>69786.339417989584</v>
      </c>
      <c r="RU54" s="51"/>
      <c r="RV54" s="51">
        <f t="shared" si="387"/>
        <v>1034177.1449077344</v>
      </c>
      <c r="RW54" s="51">
        <f t="shared" si="387"/>
        <v>1008986.7575915341</v>
      </c>
      <c r="RX54" s="51">
        <f t="shared" si="387"/>
        <v>932261.673778394</v>
      </c>
      <c r="RY54" s="51">
        <f t="shared" si="387"/>
        <v>885146.59890893602</v>
      </c>
      <c r="RZ54" s="51">
        <f t="shared" si="387"/>
        <v>807099.0907378702</v>
      </c>
      <c r="SA54" s="51">
        <f t="shared" si="387"/>
        <v>820080.38261325285</v>
      </c>
    </row>
    <row r="55" spans="1:495" x14ac:dyDescent="0.3">
      <c r="A55" s="1">
        <v>400222</v>
      </c>
      <c r="B55" s="1" t="s">
        <v>223</v>
      </c>
      <c r="C55" s="1" t="s">
        <v>167</v>
      </c>
      <c r="D55" s="44">
        <v>0.48859999999999998</v>
      </c>
      <c r="E55" s="1" t="s">
        <v>308</v>
      </c>
      <c r="F55" s="107">
        <f>VLOOKUP(A55,Auxiliar_OPEX_CustosUnit!$A$4:$E$129,COLUMN(Auxiliar_OPEX_CustosUnit!$E$3),0)</f>
        <v>13</v>
      </c>
      <c r="G55" s="107">
        <f>INDEX(Auxiliar_OPEX_Drivers!$B$76:$I$84,MATCH($E55,Auxiliar_OPEX_Drivers!$B$76:$B$84,0),MATCH(YEAR(G$2),Auxiliar_OPEX_Drivers!$B$76:$I$76,0))*$F55</f>
        <v>13</v>
      </c>
      <c r="H55" s="107">
        <f>INDEX(Auxiliar_OPEX_Drivers!$B$76:$I$84,MATCH($E55,Auxiliar_OPEX_Drivers!$B$76:$B$84,0),MATCH(YEAR(H$2),Auxiliar_OPEX_Drivers!$B$76:$I$76,0))*$F55</f>
        <v>13</v>
      </c>
      <c r="I55" s="107">
        <f>INDEX(Auxiliar_OPEX_Drivers!$B$76:$I$84,MATCH($E55,Auxiliar_OPEX_Drivers!$B$76:$B$84,0),MATCH(YEAR(I$2),Auxiliar_OPEX_Drivers!$B$76:$I$76,0))*$F55</f>
        <v>13</v>
      </c>
      <c r="J55" s="107">
        <f>INDEX(Auxiliar_OPEX_Drivers!$B$76:$I$84,MATCH($E55,Auxiliar_OPEX_Drivers!$B$76:$B$84,0),MATCH(YEAR(J$2),Auxiliar_OPEX_Drivers!$B$76:$I$76,0))*$F55</f>
        <v>13</v>
      </c>
      <c r="K55" s="107">
        <f>INDEX(Auxiliar_OPEX_Drivers!$B$76:$I$84,MATCH($E55,Auxiliar_OPEX_Drivers!$B$76:$B$84,0),MATCH(YEAR(K$2),Auxiliar_OPEX_Drivers!$B$76:$I$76,0))*$F55</f>
        <v>13</v>
      </c>
      <c r="L55" s="107">
        <f>INDEX(Auxiliar_OPEX_Drivers!$B$76:$I$84,MATCH($E55,Auxiliar_OPEX_Drivers!$B$76:$B$84,0),MATCH(YEAR(L$2),Auxiliar_OPEX_Drivers!$B$76:$I$76,0))*$F55</f>
        <v>13</v>
      </c>
      <c r="M55" s="107">
        <f>INDEX(Auxiliar_OPEX_Drivers!$B$76:$I$84,MATCH($E55,Auxiliar_OPEX_Drivers!$B$76:$B$84,0),MATCH(YEAR(M$2),Auxiliar_OPEX_Drivers!$B$76:$I$76,0))*$F55</f>
        <v>13</v>
      </c>
      <c r="N55" s="107">
        <f>INDEX(Auxiliar_OPEX_Drivers!$B$76:$I$84,MATCH($E55,Auxiliar_OPEX_Drivers!$B$76:$B$84,0),MATCH(YEAR(N$2),Auxiliar_OPEX_Drivers!$B$76:$I$76,0))*$F55</f>
        <v>12.632179198342541</v>
      </c>
      <c r="O55" s="107">
        <f>INDEX(Auxiliar_OPEX_Drivers!$B$76:$I$84,MATCH($E55,Auxiliar_OPEX_Drivers!$B$76:$B$84,0),MATCH(YEAR(O$2),Auxiliar_OPEX_Drivers!$B$76:$I$76,0))*$F55</f>
        <v>12.632179198342541</v>
      </c>
      <c r="P55" s="107">
        <f>INDEX(Auxiliar_OPEX_Drivers!$B$76:$I$84,MATCH($E55,Auxiliar_OPEX_Drivers!$B$76:$B$84,0),MATCH(YEAR(P$2),Auxiliar_OPEX_Drivers!$B$76:$I$76,0))*$F55</f>
        <v>12.632179198342541</v>
      </c>
      <c r="Q55" s="107">
        <f>INDEX(Auxiliar_OPEX_Drivers!$B$76:$I$84,MATCH($E55,Auxiliar_OPEX_Drivers!$B$76:$B$84,0),MATCH(YEAR(Q$2),Auxiliar_OPEX_Drivers!$B$76:$I$76,0))*$F55</f>
        <v>12.632179198342541</v>
      </c>
      <c r="R55" s="107">
        <f>INDEX(Auxiliar_OPEX_Drivers!$B$76:$I$84,MATCH($E55,Auxiliar_OPEX_Drivers!$B$76:$B$84,0),MATCH(YEAR(R$2),Auxiliar_OPEX_Drivers!$B$76:$I$76,0))*$F55</f>
        <v>12.632179198342541</v>
      </c>
      <c r="S55" s="107">
        <f>INDEX(Auxiliar_OPEX_Drivers!$B$76:$I$84,MATCH($E55,Auxiliar_OPEX_Drivers!$B$76:$B$84,0),MATCH(YEAR(S$2),Auxiliar_OPEX_Drivers!$B$76:$I$76,0))*$F55</f>
        <v>12.632179198342541</v>
      </c>
      <c r="T55" s="107">
        <f>INDEX(Auxiliar_OPEX_Drivers!$B$76:$I$84,MATCH($E55,Auxiliar_OPEX_Drivers!$B$76:$B$84,0),MATCH(YEAR(T$2),Auxiliar_OPEX_Drivers!$B$76:$I$76,0))*$F55</f>
        <v>12.632179198342541</v>
      </c>
      <c r="U55" s="107">
        <f>INDEX(Auxiliar_OPEX_Drivers!$B$76:$I$84,MATCH($E55,Auxiliar_OPEX_Drivers!$B$76:$B$84,0),MATCH(YEAR(U$2),Auxiliar_OPEX_Drivers!$B$76:$I$76,0))*$F55</f>
        <v>12.632179198342541</v>
      </c>
      <c r="V55" s="107">
        <f>INDEX(Auxiliar_OPEX_Drivers!$B$76:$I$84,MATCH($E55,Auxiliar_OPEX_Drivers!$B$76:$B$84,0),MATCH(YEAR(V$2),Auxiliar_OPEX_Drivers!$B$76:$I$76,0))*$F55</f>
        <v>12.632179198342541</v>
      </c>
      <c r="W55" s="107">
        <f>INDEX(Auxiliar_OPEX_Drivers!$B$76:$I$84,MATCH($E55,Auxiliar_OPEX_Drivers!$B$76:$B$84,0),MATCH(YEAR(W$2),Auxiliar_OPEX_Drivers!$B$76:$I$76,0))*$F55</f>
        <v>12.632179198342541</v>
      </c>
      <c r="X55" s="107">
        <f>INDEX(Auxiliar_OPEX_Drivers!$B$76:$I$84,MATCH($E55,Auxiliar_OPEX_Drivers!$B$76:$B$84,0),MATCH(YEAR(X$2),Auxiliar_OPEX_Drivers!$B$76:$I$76,0))*$F55</f>
        <v>12.632179198342541</v>
      </c>
      <c r="Y55" s="107">
        <f>INDEX(Auxiliar_OPEX_Drivers!$B$76:$I$84,MATCH($E55,Auxiliar_OPEX_Drivers!$B$76:$B$84,0),MATCH(YEAR(Y$2),Auxiliar_OPEX_Drivers!$B$76:$I$76,0))*$F55</f>
        <v>12.632179198342541</v>
      </c>
      <c r="Z55" s="107">
        <f>INDEX(Auxiliar_OPEX_Drivers!$B$76:$I$84,MATCH($E55,Auxiliar_OPEX_Drivers!$B$76:$B$84,0),MATCH(YEAR(Z$2),Auxiliar_OPEX_Drivers!$B$76:$I$76,0))*$F55</f>
        <v>13.227808207145022</v>
      </c>
      <c r="AA55" s="107">
        <f>INDEX(Auxiliar_OPEX_Drivers!$B$76:$I$84,MATCH($E55,Auxiliar_OPEX_Drivers!$B$76:$B$84,0),MATCH(YEAR(AA$2),Auxiliar_OPEX_Drivers!$B$76:$I$76,0))*$F55</f>
        <v>13.227808207145022</v>
      </c>
      <c r="AB55" s="107">
        <f>INDEX(Auxiliar_OPEX_Drivers!$B$76:$I$84,MATCH($E55,Auxiliar_OPEX_Drivers!$B$76:$B$84,0),MATCH(YEAR(AB$2),Auxiliar_OPEX_Drivers!$B$76:$I$76,0))*$F55</f>
        <v>13.227808207145022</v>
      </c>
      <c r="AC55" s="107">
        <f>INDEX(Auxiliar_OPEX_Drivers!$B$76:$I$84,MATCH($E55,Auxiliar_OPEX_Drivers!$B$76:$B$84,0),MATCH(YEAR(AC$2),Auxiliar_OPEX_Drivers!$B$76:$I$76,0))*$F55</f>
        <v>13.227808207145022</v>
      </c>
      <c r="AD55" s="107">
        <f>INDEX(Auxiliar_OPEX_Drivers!$B$76:$I$84,MATCH($E55,Auxiliar_OPEX_Drivers!$B$76:$B$84,0),MATCH(YEAR(AD$2),Auxiliar_OPEX_Drivers!$B$76:$I$76,0))*$F55</f>
        <v>13.227808207145022</v>
      </c>
      <c r="AE55" s="107">
        <f>INDEX(Auxiliar_OPEX_Drivers!$B$76:$I$84,MATCH($E55,Auxiliar_OPEX_Drivers!$B$76:$B$84,0),MATCH(YEAR(AE$2),Auxiliar_OPEX_Drivers!$B$76:$I$76,0))*$F55</f>
        <v>13.227808207145022</v>
      </c>
      <c r="AF55" s="107">
        <f>INDEX(Auxiliar_OPEX_Drivers!$B$76:$I$84,MATCH($E55,Auxiliar_OPEX_Drivers!$B$76:$B$84,0),MATCH(YEAR(AF$2),Auxiliar_OPEX_Drivers!$B$76:$I$76,0))*$F55</f>
        <v>13.227808207145022</v>
      </c>
      <c r="AG55" s="107">
        <f>INDEX(Auxiliar_OPEX_Drivers!$B$76:$I$84,MATCH($E55,Auxiliar_OPEX_Drivers!$B$76:$B$84,0),MATCH(YEAR(AG$2),Auxiliar_OPEX_Drivers!$B$76:$I$76,0))*$F55</f>
        <v>13.227808207145022</v>
      </c>
      <c r="AH55" s="107">
        <f>INDEX(Auxiliar_OPEX_Drivers!$B$76:$I$84,MATCH($E55,Auxiliar_OPEX_Drivers!$B$76:$B$84,0),MATCH(YEAR(AH$2),Auxiliar_OPEX_Drivers!$B$76:$I$76,0))*$F55</f>
        <v>13.227808207145022</v>
      </c>
      <c r="AI55" s="107">
        <f>INDEX(Auxiliar_OPEX_Drivers!$B$76:$I$84,MATCH($E55,Auxiliar_OPEX_Drivers!$B$76:$B$84,0),MATCH(YEAR(AI$2),Auxiliar_OPEX_Drivers!$B$76:$I$76,0))*$F55</f>
        <v>13.227808207145022</v>
      </c>
      <c r="AJ55" s="107">
        <f>INDEX(Auxiliar_OPEX_Drivers!$B$76:$I$84,MATCH($E55,Auxiliar_OPEX_Drivers!$B$76:$B$84,0),MATCH(YEAR(AJ$2),Auxiliar_OPEX_Drivers!$B$76:$I$76,0))*$F55</f>
        <v>13.227808207145022</v>
      </c>
      <c r="AK55" s="107">
        <f>INDEX(Auxiliar_OPEX_Drivers!$B$76:$I$84,MATCH($E55,Auxiliar_OPEX_Drivers!$B$76:$B$84,0),MATCH(YEAR(AK$2),Auxiliar_OPEX_Drivers!$B$76:$I$76,0))*$F55</f>
        <v>13.227808207145022</v>
      </c>
      <c r="AL55" s="107">
        <f>INDEX(Auxiliar_OPEX_Drivers!$B$76:$I$84,MATCH($E55,Auxiliar_OPEX_Drivers!$B$76:$B$84,0),MATCH(YEAR(AL$2),Auxiliar_OPEX_Drivers!$B$76:$I$76,0))*$F55</f>
        <v>13.22995949766398</v>
      </c>
      <c r="AM55" s="107">
        <f>INDEX(Auxiliar_OPEX_Drivers!$B$76:$I$84,MATCH($E55,Auxiliar_OPEX_Drivers!$B$76:$B$84,0),MATCH(YEAR(AM$2),Auxiliar_OPEX_Drivers!$B$76:$I$76,0))*$F55</f>
        <v>13.22995949766398</v>
      </c>
      <c r="AN55" s="107">
        <f>INDEX(Auxiliar_OPEX_Drivers!$B$76:$I$84,MATCH($E55,Auxiliar_OPEX_Drivers!$B$76:$B$84,0),MATCH(YEAR(AN$2),Auxiliar_OPEX_Drivers!$B$76:$I$76,0))*$F55</f>
        <v>13.22995949766398</v>
      </c>
      <c r="AO55" s="107">
        <f>INDEX(Auxiliar_OPEX_Drivers!$B$76:$I$84,MATCH($E55,Auxiliar_OPEX_Drivers!$B$76:$B$84,0),MATCH(YEAR(AO$2),Auxiliar_OPEX_Drivers!$B$76:$I$76,0))*$F55</f>
        <v>13.22995949766398</v>
      </c>
      <c r="AP55" s="107">
        <f>INDEX(Auxiliar_OPEX_Drivers!$B$76:$I$84,MATCH($E55,Auxiliar_OPEX_Drivers!$B$76:$B$84,0),MATCH(YEAR(AP$2),Auxiliar_OPEX_Drivers!$B$76:$I$76,0))*$F55</f>
        <v>13.22995949766398</v>
      </c>
      <c r="AQ55" s="107">
        <f>INDEX(Auxiliar_OPEX_Drivers!$B$76:$I$84,MATCH($E55,Auxiliar_OPEX_Drivers!$B$76:$B$84,0),MATCH(YEAR(AQ$2),Auxiliar_OPEX_Drivers!$B$76:$I$76,0))*$F55</f>
        <v>13.22995949766398</v>
      </c>
      <c r="AR55" s="107">
        <f>INDEX(Auxiliar_OPEX_Drivers!$B$76:$I$84,MATCH($E55,Auxiliar_OPEX_Drivers!$B$76:$B$84,0),MATCH(YEAR(AR$2),Auxiliar_OPEX_Drivers!$B$76:$I$76,0))*$F55</f>
        <v>13.22995949766398</v>
      </c>
      <c r="AS55" s="107">
        <f>INDEX(Auxiliar_OPEX_Drivers!$B$76:$I$84,MATCH($E55,Auxiliar_OPEX_Drivers!$B$76:$B$84,0),MATCH(YEAR(AS$2),Auxiliar_OPEX_Drivers!$B$76:$I$76,0))*$F55</f>
        <v>13.22995949766398</v>
      </c>
      <c r="AT55" s="107">
        <f>INDEX(Auxiliar_OPEX_Drivers!$B$76:$I$84,MATCH($E55,Auxiliar_OPEX_Drivers!$B$76:$B$84,0),MATCH(YEAR(AT$2),Auxiliar_OPEX_Drivers!$B$76:$I$76,0))*$F55</f>
        <v>13.22995949766398</v>
      </c>
      <c r="AU55" s="107">
        <f>INDEX(Auxiliar_OPEX_Drivers!$B$76:$I$84,MATCH($E55,Auxiliar_OPEX_Drivers!$B$76:$B$84,0),MATCH(YEAR(AU$2),Auxiliar_OPEX_Drivers!$B$76:$I$76,0))*$F55</f>
        <v>13.22995949766398</v>
      </c>
      <c r="AV55" s="107">
        <f>INDEX(Auxiliar_OPEX_Drivers!$B$76:$I$84,MATCH($E55,Auxiliar_OPEX_Drivers!$B$76:$B$84,0),MATCH(YEAR(AV$2),Auxiliar_OPEX_Drivers!$B$76:$I$76,0))*$F55</f>
        <v>13.22995949766398</v>
      </c>
      <c r="AW55" s="107">
        <f>INDEX(Auxiliar_OPEX_Drivers!$B$76:$I$84,MATCH($E55,Auxiliar_OPEX_Drivers!$B$76:$B$84,0),MATCH(YEAR(AW$2),Auxiliar_OPEX_Drivers!$B$76:$I$76,0))*$F55</f>
        <v>13.22995949766398</v>
      </c>
      <c r="AX55" s="107">
        <f>INDEX(Auxiliar_OPEX_Drivers!$B$76:$I$84,MATCH($E55,Auxiliar_OPEX_Drivers!$B$76:$B$84,0),MATCH(YEAR(AX$2),Auxiliar_OPEX_Drivers!$B$76:$I$76,0))*$F55</f>
        <v>13.232975043411175</v>
      </c>
      <c r="AY55" s="107">
        <f>INDEX(Auxiliar_OPEX_Drivers!$B$76:$I$84,MATCH($E55,Auxiliar_OPEX_Drivers!$B$76:$B$84,0),MATCH(YEAR(AY$2),Auxiliar_OPEX_Drivers!$B$76:$I$76,0))*$F55</f>
        <v>13.232975043411175</v>
      </c>
      <c r="AZ55" s="107">
        <f>INDEX(Auxiliar_OPEX_Drivers!$B$76:$I$84,MATCH($E55,Auxiliar_OPEX_Drivers!$B$76:$B$84,0),MATCH(YEAR(AZ$2),Auxiliar_OPEX_Drivers!$B$76:$I$76,0))*$F55</f>
        <v>13.232975043411175</v>
      </c>
      <c r="BA55" s="107">
        <f>INDEX(Auxiliar_OPEX_Drivers!$B$76:$I$84,MATCH($E55,Auxiliar_OPEX_Drivers!$B$76:$B$84,0),MATCH(YEAR(BA$2),Auxiliar_OPEX_Drivers!$B$76:$I$76,0))*$F55</f>
        <v>13.232975043411175</v>
      </c>
      <c r="BB55" s="107">
        <f>INDEX(Auxiliar_OPEX_Drivers!$B$76:$I$84,MATCH($E55,Auxiliar_OPEX_Drivers!$B$76:$B$84,0),MATCH(YEAR(BB$2),Auxiliar_OPEX_Drivers!$B$76:$I$76,0))*$F55</f>
        <v>13.232975043411175</v>
      </c>
      <c r="BC55" s="107">
        <f>INDEX(Auxiliar_OPEX_Drivers!$B$76:$I$84,MATCH($E55,Auxiliar_OPEX_Drivers!$B$76:$B$84,0),MATCH(YEAR(BC$2),Auxiliar_OPEX_Drivers!$B$76:$I$76,0))*$F55</f>
        <v>13.232975043411175</v>
      </c>
      <c r="BD55" s="107">
        <f>INDEX(Auxiliar_OPEX_Drivers!$B$76:$I$84,MATCH($E55,Auxiliar_OPEX_Drivers!$B$76:$B$84,0),MATCH(YEAR(BD$2),Auxiliar_OPEX_Drivers!$B$76:$I$76,0))*$F55</f>
        <v>13.232975043411175</v>
      </c>
      <c r="BE55" s="107">
        <f>INDEX(Auxiliar_OPEX_Drivers!$B$76:$I$84,MATCH($E55,Auxiliar_OPEX_Drivers!$B$76:$B$84,0),MATCH(YEAR(BE$2),Auxiliar_OPEX_Drivers!$B$76:$I$76,0))*$F55</f>
        <v>13.232975043411175</v>
      </c>
      <c r="BF55" s="107">
        <f>INDEX(Auxiliar_OPEX_Drivers!$B$76:$I$84,MATCH($E55,Auxiliar_OPEX_Drivers!$B$76:$B$84,0),MATCH(YEAR(BF$2),Auxiliar_OPEX_Drivers!$B$76:$I$76,0))*$F55</f>
        <v>13.232975043411175</v>
      </c>
      <c r="BG55" s="107">
        <f>INDEX(Auxiliar_OPEX_Drivers!$B$76:$I$84,MATCH($E55,Auxiliar_OPEX_Drivers!$B$76:$B$84,0),MATCH(YEAR(BG$2),Auxiliar_OPEX_Drivers!$B$76:$I$76,0))*$F55</f>
        <v>13.232975043411175</v>
      </c>
      <c r="BH55" s="107">
        <f>INDEX(Auxiliar_OPEX_Drivers!$B$76:$I$84,MATCH($E55,Auxiliar_OPEX_Drivers!$B$76:$B$84,0),MATCH(YEAR(BH$2),Auxiliar_OPEX_Drivers!$B$76:$I$76,0))*$F55</f>
        <v>13.232975043411175</v>
      </c>
      <c r="BI55" s="107">
        <f>INDEX(Auxiliar_OPEX_Drivers!$B$76:$I$84,MATCH($E55,Auxiliar_OPEX_Drivers!$B$76:$B$84,0),MATCH(YEAR(BI$2),Auxiliar_OPEX_Drivers!$B$76:$I$76,0))*$F55</f>
        <v>13.232975043411175</v>
      </c>
      <c r="BJ55" s="107">
        <f>INDEX(Auxiliar_OPEX_Drivers!$B$76:$I$84,MATCH($E55,Auxiliar_OPEX_Drivers!$B$76:$B$84,0),MATCH(YEAR(BJ$2),Auxiliar_OPEX_Drivers!$B$76:$I$76,0))*$F55</f>
        <v>13.011774014231545</v>
      </c>
      <c r="BK55" s="107">
        <f>INDEX(Auxiliar_OPEX_Drivers!$B$76:$I$84,MATCH($E55,Auxiliar_OPEX_Drivers!$B$76:$B$84,0),MATCH(YEAR(BK$2),Auxiliar_OPEX_Drivers!$B$76:$I$76,0))*$F55</f>
        <v>13.011774014231545</v>
      </c>
      <c r="BL55" s="107">
        <f>INDEX(Auxiliar_OPEX_Drivers!$B$76:$I$84,MATCH($E55,Auxiliar_OPEX_Drivers!$B$76:$B$84,0),MATCH(YEAR(BL$2),Auxiliar_OPEX_Drivers!$B$76:$I$76,0))*$F55</f>
        <v>13.011774014231545</v>
      </c>
      <c r="BM55" s="107">
        <f>INDEX(Auxiliar_OPEX_Drivers!$B$76:$I$84,MATCH($E55,Auxiliar_OPEX_Drivers!$B$76:$B$84,0),MATCH(YEAR(BM$2),Auxiliar_OPEX_Drivers!$B$76:$I$76,0))*$F55</f>
        <v>13.011774014231545</v>
      </c>
      <c r="BN55" s="107">
        <f>INDEX(Auxiliar_OPEX_Drivers!$B$76:$I$84,MATCH($E55,Auxiliar_OPEX_Drivers!$B$76:$B$84,0),MATCH(YEAR(BN$2),Auxiliar_OPEX_Drivers!$B$76:$I$76,0))*$F55</f>
        <v>13.011774014231545</v>
      </c>
      <c r="BO55" s="107">
        <f>INDEX(Auxiliar_OPEX_Drivers!$B$76:$I$84,MATCH($E55,Auxiliar_OPEX_Drivers!$B$76:$B$84,0),MATCH(YEAR(BO$2),Auxiliar_OPEX_Drivers!$B$76:$I$76,0))*$F55</f>
        <v>13.011774014231545</v>
      </c>
      <c r="BP55" s="107">
        <f>INDEX(Auxiliar_OPEX_Drivers!$B$76:$I$84,MATCH($E55,Auxiliar_OPEX_Drivers!$B$76:$B$84,0),MATCH(YEAR(BP$2),Auxiliar_OPEX_Drivers!$B$76:$I$76,0))*$F55</f>
        <v>13.011774014231545</v>
      </c>
      <c r="BQ55" s="107">
        <f>INDEX(Auxiliar_OPEX_Drivers!$B$76:$I$84,MATCH($E55,Auxiliar_OPEX_Drivers!$B$76:$B$84,0),MATCH(YEAR(BQ$2),Auxiliar_OPEX_Drivers!$B$76:$I$76,0))*$F55</f>
        <v>13.011774014231545</v>
      </c>
      <c r="BR55" s="107">
        <f>INDEX(Auxiliar_OPEX_Drivers!$B$76:$I$84,MATCH($E55,Auxiliar_OPEX_Drivers!$B$76:$B$84,0),MATCH(YEAR(BR$2),Auxiliar_OPEX_Drivers!$B$76:$I$76,0))*$F55</f>
        <v>13.011774014231545</v>
      </c>
      <c r="BS55" s="107">
        <f>INDEX(Auxiliar_OPEX_Drivers!$B$76:$I$84,MATCH($E55,Auxiliar_OPEX_Drivers!$B$76:$B$84,0),MATCH(YEAR(BS$2),Auxiliar_OPEX_Drivers!$B$76:$I$76,0))*$F55</f>
        <v>13.011774014231545</v>
      </c>
      <c r="BT55" s="107">
        <f>INDEX(Auxiliar_OPEX_Drivers!$B$76:$I$84,MATCH($E55,Auxiliar_OPEX_Drivers!$B$76:$B$84,0),MATCH(YEAR(BT$2),Auxiliar_OPEX_Drivers!$B$76:$I$76,0))*$F55</f>
        <v>13.011774014231545</v>
      </c>
      <c r="BU55" s="107">
        <f>INDEX(Auxiliar_OPEX_Drivers!$B$76:$I$84,MATCH($E55,Auxiliar_OPEX_Drivers!$B$76:$B$84,0),MATCH(YEAR(BU$2),Auxiliar_OPEX_Drivers!$B$76:$I$76,0))*$F55</f>
        <v>13.011774014231545</v>
      </c>
      <c r="BV55" s="107">
        <f>INDEX(Auxiliar_OPEX_Drivers!$B$76:$I$84,MATCH($E55,Auxiliar_OPEX_Drivers!$B$76:$B$84,0),MATCH(YEAR(BV$2),Auxiliar_OPEX_Drivers!$B$76:$I$76,0))*$F55</f>
        <v>12.805974443213533</v>
      </c>
      <c r="BW55" s="107">
        <f>INDEX(Auxiliar_OPEX_Drivers!$B$76:$I$84,MATCH($E55,Auxiliar_OPEX_Drivers!$B$76:$B$84,0),MATCH(YEAR(BW$2),Auxiliar_OPEX_Drivers!$B$76:$I$76,0))*$F55</f>
        <v>12.805974443213533</v>
      </c>
      <c r="BX55" s="107">
        <f>INDEX(Auxiliar_OPEX_Drivers!$B$76:$I$84,MATCH($E55,Auxiliar_OPEX_Drivers!$B$76:$B$84,0),MATCH(YEAR(BX$2),Auxiliar_OPEX_Drivers!$B$76:$I$76,0))*$F55</f>
        <v>12.805974443213533</v>
      </c>
      <c r="BY55" s="107">
        <f>INDEX(Auxiliar_OPEX_Drivers!$B$76:$I$84,MATCH($E55,Auxiliar_OPEX_Drivers!$B$76:$B$84,0),MATCH(YEAR(BY$2),Auxiliar_OPEX_Drivers!$B$76:$I$76,0))*$F55</f>
        <v>12.805974443213533</v>
      </c>
      <c r="BZ55" s="107">
        <f>INDEX(Auxiliar_OPEX_Drivers!$B$76:$I$84,MATCH($E55,Auxiliar_OPEX_Drivers!$B$76:$B$84,0),MATCH(YEAR(BZ$2),Auxiliar_OPEX_Drivers!$B$76:$I$76,0))*$F55</f>
        <v>12.805974443213533</v>
      </c>
      <c r="CA55" s="107">
        <f>INDEX(Auxiliar_OPEX_Drivers!$B$76:$I$84,MATCH($E55,Auxiliar_OPEX_Drivers!$B$76:$B$84,0),MATCH(YEAR(CA$2),Auxiliar_OPEX_Drivers!$B$76:$I$76,0))*$F55</f>
        <v>12.805974443213533</v>
      </c>
      <c r="CB55" s="107">
        <f>INDEX(Auxiliar_OPEX_Drivers!$B$76:$I$84,MATCH($E55,Auxiliar_OPEX_Drivers!$B$76:$B$84,0),MATCH(YEAR(CB$2),Auxiliar_OPEX_Drivers!$B$76:$I$76,0))*$F55</f>
        <v>12.805974443213533</v>
      </c>
      <c r="CC55" s="107">
        <f>INDEX(Auxiliar_OPEX_Drivers!$B$76:$I$84,MATCH($E55,Auxiliar_OPEX_Drivers!$B$76:$B$84,0),MATCH(YEAR(CC$2),Auxiliar_OPEX_Drivers!$B$76:$I$76,0))*$F55</f>
        <v>12.805974443213533</v>
      </c>
      <c r="CD55" s="107">
        <f>INDEX(Auxiliar_OPEX_Drivers!$B$76:$I$84,MATCH($E55,Auxiliar_OPEX_Drivers!$B$76:$B$84,0),MATCH(YEAR(CD$2),Auxiliar_OPEX_Drivers!$B$76:$I$76,0))*$F55</f>
        <v>12.805974443213533</v>
      </c>
      <c r="CE55" s="107">
        <f>INDEX(Auxiliar_OPEX_Drivers!$B$76:$I$84,MATCH($E55,Auxiliar_OPEX_Drivers!$B$76:$B$84,0),MATCH(YEAR(CE$2),Auxiliar_OPEX_Drivers!$B$76:$I$76,0))*$F55</f>
        <v>12.805974443213533</v>
      </c>
      <c r="CF55" s="107">
        <f>INDEX(Auxiliar_OPEX_Drivers!$B$76:$I$84,MATCH($E55,Auxiliar_OPEX_Drivers!$B$76:$B$84,0),MATCH(YEAR(CF$2),Auxiliar_OPEX_Drivers!$B$76:$I$76,0))*$F55</f>
        <v>12.805974443213533</v>
      </c>
      <c r="CG55" s="107">
        <f>INDEX(Auxiliar_OPEX_Drivers!$B$76:$I$84,MATCH($E55,Auxiliar_OPEX_Drivers!$B$76:$B$84,0),MATCH(YEAR(CG$2),Auxiliar_OPEX_Drivers!$B$76:$I$76,0))*$F55</f>
        <v>12.805974443213533</v>
      </c>
      <c r="CI55" s="51">
        <f>INDEX(Auxiliar_OPEX_CustosUnit!$A$1:$R$129,MATCH(Auxiliar_OPEX_P!$A55,Auxiliar_OPEX_CustosUnit!$A$1:$A$129,0),MATCH(CI$2,Auxiliar_OPEX_CustosUnit!$A$3:$Q$3,0))*(1-DRE_Auxiliar!$A$5)</f>
        <v>17295.491489140473</v>
      </c>
      <c r="CJ55" s="51">
        <f>INDEX(Auxiliar_OPEX_CustosUnit!$A$1:$R$129,MATCH(Auxiliar_OPEX_P!$A55,Auxiliar_OPEX_CustosUnit!$A$1:$A$129,0),MATCH(CJ$2,Auxiliar_OPEX_CustosUnit!$A$3:$Q$3,0))*(1-DRE_Auxiliar!$A$5)</f>
        <v>17903.34870937622</v>
      </c>
      <c r="CK55" s="51">
        <f>INDEX(Auxiliar_OPEX_CustosUnit!$A$1:$R$129,MATCH(Auxiliar_OPEX_P!$A55,Auxiliar_OPEX_CustosUnit!$A$1:$A$129,0),MATCH(CK$2,Auxiliar_OPEX_CustosUnit!$A$3:$Q$3,0))*(1-DRE_Auxiliar!$A$5)</f>
        <v>18618.901633663696</v>
      </c>
      <c r="CL55" s="51">
        <f>INDEX(Auxiliar_OPEX_CustosUnit!$A$1:$R$129,MATCH(Auxiliar_OPEX_P!$A55,Auxiliar_OPEX_CustosUnit!$A$1:$A$129,0),MATCH(CL$2,Auxiliar_OPEX_CustosUnit!$A$3:$Q$3,0))*(1-DRE_Auxiliar!$A$5)</f>
        <v>18613.627844620398</v>
      </c>
      <c r="CM55" s="51">
        <f>INDEX(Auxiliar_OPEX_CustosUnit!$A$1:$R$129,MATCH(Auxiliar_OPEX_P!$A55,Auxiliar_OPEX_CustosUnit!$A$1:$A$129,0),MATCH(CM$2,Auxiliar_OPEX_CustosUnit!$A$3:$Q$3,0))*(1-DRE_Auxiliar!$A$5)</f>
        <v>18624.240248836606</v>
      </c>
      <c r="CN55" s="51">
        <f>INDEX(Auxiliar_OPEX_CustosUnit!$A$1:$R$129,MATCH(Auxiliar_OPEX_P!$A55,Auxiliar_OPEX_CustosUnit!$A$1:$A$129,0),MATCH(CN$2,Auxiliar_OPEX_CustosUnit!$A$3:$Q$3,0))*(1-DRE_Auxiliar!$A$5)</f>
        <v>19813.286530290163</v>
      </c>
      <c r="CO55" s="51">
        <f>INDEX(Auxiliar_OPEX_CustosUnit!$A$1:$R$129,MATCH(Auxiliar_OPEX_P!$A55,Auxiliar_OPEX_CustosUnit!$A$1:$A$129,0),MATCH(CO$2,Auxiliar_OPEX_CustosUnit!$A$3:$Q$3,0))*(1-DRE_Auxiliar!$A$5)</f>
        <v>19158.44510970742</v>
      </c>
      <c r="CP55" s="51">
        <f>INDEX(Auxiliar_OPEX_CustosUnit!$A$1:$R$129,MATCH(Auxiliar_OPEX_P!$A55,Auxiliar_OPEX_CustosUnit!$A$1:$A$129,0),MATCH(CP$2,Auxiliar_OPEX_CustosUnit!$A$3:$Q$3,0))*(1-DRE_Auxiliar!$A$5)</f>
        <v>19804.981416737664</v>
      </c>
      <c r="CQ55" s="51">
        <f>INDEX(Auxiliar_OPEX_CustosUnit!$A$1:$R$129,MATCH(Auxiliar_OPEX_P!$A55,Auxiliar_OPEX_CustosUnit!$A$1:$A$129,0),MATCH(CQ$2,Auxiliar_OPEX_CustosUnit!$A$3:$Q$3,0))*(1-DRE_Auxiliar!$A$5)</f>
        <v>19810.200265595133</v>
      </c>
      <c r="CR55" s="51">
        <f>INDEX(Auxiliar_OPEX_CustosUnit!$A$1:$R$129,MATCH(Auxiliar_OPEX_P!$A55,Auxiliar_OPEX_CustosUnit!$A$1:$A$129,0),MATCH(CR$2,Auxiliar_OPEX_CustosUnit!$A$3:$Q$3,0))*(1-DRE_Auxiliar!$A$5)</f>
        <v>19810.200265595133</v>
      </c>
      <c r="CS55" s="51">
        <f>INDEX(Auxiliar_OPEX_CustosUnit!$A$1:$R$129,MATCH(Auxiliar_OPEX_P!$A55,Auxiliar_OPEX_CustosUnit!$A$1:$A$129,0),MATCH(CS$2,Auxiliar_OPEX_CustosUnit!$A$3:$Q$3,0))*(1-DRE_Auxiliar!$A$5)</f>
        <v>19163.663958564888</v>
      </c>
      <c r="CT55" s="51">
        <f>INDEX(Auxiliar_OPEX_CustosUnit!$A$1:$R$129,MATCH(Auxiliar_OPEX_P!$A55,Auxiliar_OPEX_CustosUnit!$A$1:$A$129,0),MATCH(CT$2,Auxiliar_OPEX_CustosUnit!$A$3:$Q$3,0))*(1-DRE_Auxiliar!$A$5)</f>
        <v>18809.043170309924</v>
      </c>
      <c r="CU55" s="53">
        <f t="shared" si="227"/>
        <v>17295.491489140473</v>
      </c>
      <c r="CV55" s="53">
        <f t="shared" si="228"/>
        <v>17903.34870937622</v>
      </c>
      <c r="CW55" s="53">
        <f t="shared" si="229"/>
        <v>18618.901633663696</v>
      </c>
      <c r="CX55" s="53">
        <f t="shared" si="230"/>
        <v>18613.627844620398</v>
      </c>
      <c r="CY55" s="53">
        <f t="shared" si="231"/>
        <v>18624.240248836606</v>
      </c>
      <c r="CZ55" s="53">
        <f t="shared" si="232"/>
        <v>19813.286530290163</v>
      </c>
      <c r="DA55" s="53">
        <f t="shared" si="233"/>
        <v>19158.44510970742</v>
      </c>
      <c r="DB55" s="53">
        <f t="shared" si="234"/>
        <v>19804.981416737664</v>
      </c>
      <c r="DC55" s="53">
        <f t="shared" si="235"/>
        <v>19810.200265595133</v>
      </c>
      <c r="DD55" s="53">
        <f t="shared" si="236"/>
        <v>19810.200265595133</v>
      </c>
      <c r="DE55" s="53">
        <f t="shared" si="237"/>
        <v>19163.663958564888</v>
      </c>
      <c r="DF55" s="53">
        <f t="shared" si="238"/>
        <v>18809.043170309924</v>
      </c>
      <c r="DG55" s="53">
        <f t="shared" si="239"/>
        <v>17295.491489140473</v>
      </c>
      <c r="DH55" s="53">
        <f t="shared" si="240"/>
        <v>17903.34870937622</v>
      </c>
      <c r="DI55" s="53">
        <f t="shared" si="241"/>
        <v>18618.901633663696</v>
      </c>
      <c r="DJ55" s="53">
        <f t="shared" si="242"/>
        <v>18613.627844620398</v>
      </c>
      <c r="DK55" s="53">
        <f t="shared" si="243"/>
        <v>18624.240248836606</v>
      </c>
      <c r="DL55" s="53">
        <f t="shared" si="244"/>
        <v>19813.286530290163</v>
      </c>
      <c r="DM55" s="53">
        <f t="shared" si="245"/>
        <v>19158.44510970742</v>
      </c>
      <c r="DN55" s="53">
        <f t="shared" si="246"/>
        <v>19804.981416737664</v>
      </c>
      <c r="DO55" s="53">
        <f t="shared" si="247"/>
        <v>19810.200265595133</v>
      </c>
      <c r="DP55" s="53">
        <f t="shared" si="248"/>
        <v>19810.200265595133</v>
      </c>
      <c r="DQ55" s="53">
        <f t="shared" si="249"/>
        <v>19163.663958564888</v>
      </c>
      <c r="DR55" s="53">
        <f t="shared" si="250"/>
        <v>18809.043170309924</v>
      </c>
      <c r="DS55" s="53">
        <f t="shared" si="251"/>
        <v>17295.491489140473</v>
      </c>
      <c r="DT55" s="53">
        <f t="shared" si="252"/>
        <v>17903.34870937622</v>
      </c>
      <c r="DU55" s="53">
        <f t="shared" si="253"/>
        <v>18618.901633663696</v>
      </c>
      <c r="DV55" s="53">
        <f t="shared" si="254"/>
        <v>18613.627844620398</v>
      </c>
      <c r="DW55" s="53">
        <f t="shared" si="255"/>
        <v>18624.240248836606</v>
      </c>
      <c r="DX55" s="53">
        <f t="shared" si="256"/>
        <v>19813.286530290163</v>
      </c>
      <c r="DY55" s="53">
        <f t="shared" si="257"/>
        <v>19158.44510970742</v>
      </c>
      <c r="DZ55" s="53">
        <f t="shared" si="258"/>
        <v>19804.981416737664</v>
      </c>
      <c r="EA55" s="53">
        <f t="shared" si="259"/>
        <v>19810.200265595133</v>
      </c>
      <c r="EB55" s="53">
        <f t="shared" si="260"/>
        <v>19810.200265595133</v>
      </c>
      <c r="EC55" s="53">
        <f t="shared" si="261"/>
        <v>19163.663958564888</v>
      </c>
      <c r="ED55" s="53">
        <f t="shared" si="262"/>
        <v>18809.043170309924</v>
      </c>
      <c r="EE55" s="53">
        <f t="shared" si="263"/>
        <v>17295.491489140473</v>
      </c>
      <c r="EF55" s="53">
        <f t="shared" si="264"/>
        <v>17903.34870937622</v>
      </c>
      <c r="EG55" s="53">
        <f t="shared" si="265"/>
        <v>18618.901633663696</v>
      </c>
      <c r="EH55" s="53">
        <f t="shared" si="266"/>
        <v>18613.627844620398</v>
      </c>
      <c r="EI55" s="53">
        <f t="shared" si="267"/>
        <v>18624.240248836606</v>
      </c>
      <c r="EJ55" s="53">
        <f t="shared" si="268"/>
        <v>19813.286530290163</v>
      </c>
      <c r="EK55" s="53">
        <f t="shared" si="269"/>
        <v>19158.44510970742</v>
      </c>
      <c r="EL55" s="53">
        <f t="shared" si="270"/>
        <v>19804.981416737664</v>
      </c>
      <c r="EM55" s="53">
        <f t="shared" si="271"/>
        <v>19810.200265595133</v>
      </c>
      <c r="EN55" s="53">
        <f t="shared" si="272"/>
        <v>19810.200265595133</v>
      </c>
      <c r="EO55" s="53">
        <f t="shared" si="273"/>
        <v>19163.663958564888</v>
      </c>
      <c r="EP55" s="53">
        <f t="shared" si="274"/>
        <v>18809.043170309924</v>
      </c>
      <c r="EQ55" s="53">
        <f t="shared" si="275"/>
        <v>17295.491489140473</v>
      </c>
      <c r="ER55" s="53">
        <f t="shared" si="276"/>
        <v>17903.34870937622</v>
      </c>
      <c r="ES55" s="53">
        <f t="shared" si="277"/>
        <v>18618.901633663696</v>
      </c>
      <c r="ET55" s="53">
        <f t="shared" si="278"/>
        <v>18613.627844620398</v>
      </c>
      <c r="EU55" s="53">
        <f t="shared" si="279"/>
        <v>18624.240248836606</v>
      </c>
      <c r="EV55" s="53">
        <f t="shared" si="280"/>
        <v>19813.286530290163</v>
      </c>
      <c r="EW55" s="53">
        <f t="shared" si="281"/>
        <v>19158.44510970742</v>
      </c>
      <c r="EX55" s="53">
        <f t="shared" si="282"/>
        <v>19804.981416737664</v>
      </c>
      <c r="EY55" s="53">
        <f t="shared" si="283"/>
        <v>19810.200265595133</v>
      </c>
      <c r="EZ55" s="53">
        <f t="shared" si="284"/>
        <v>19810.200265595133</v>
      </c>
      <c r="FA55" s="53">
        <f t="shared" si="285"/>
        <v>19163.663958564888</v>
      </c>
      <c r="FB55" s="53">
        <f t="shared" si="286"/>
        <v>18809.043170309924</v>
      </c>
      <c r="FC55" s="53">
        <f t="shared" si="287"/>
        <v>17295.491489140473</v>
      </c>
      <c r="FD55" s="53">
        <f t="shared" si="288"/>
        <v>17903.34870937622</v>
      </c>
      <c r="FE55" s="53">
        <f t="shared" si="289"/>
        <v>18618.901633663696</v>
      </c>
      <c r="FF55" s="53">
        <f t="shared" si="290"/>
        <v>18613.627844620398</v>
      </c>
      <c r="FG55" s="53">
        <f t="shared" si="291"/>
        <v>18624.240248836606</v>
      </c>
      <c r="FH55" s="53">
        <f t="shared" si="292"/>
        <v>19813.286530290163</v>
      </c>
      <c r="FI55" s="53">
        <f t="shared" si="293"/>
        <v>19158.44510970742</v>
      </c>
      <c r="FJ55" s="53">
        <f t="shared" si="294"/>
        <v>19804.981416737664</v>
      </c>
      <c r="FK55" s="53">
        <f t="shared" si="295"/>
        <v>19810.200265595133</v>
      </c>
      <c r="FL55" s="53">
        <f t="shared" si="296"/>
        <v>19810.200265595133</v>
      </c>
      <c r="FM55" s="53">
        <f t="shared" si="297"/>
        <v>19163.663958564888</v>
      </c>
      <c r="FN55" s="53">
        <f t="shared" si="298"/>
        <v>18809.043170309924</v>
      </c>
      <c r="FP55" s="51">
        <f t="shared" si="299"/>
        <v>123817.67402231554</v>
      </c>
      <c r="FQ55" s="51">
        <f t="shared" si="306"/>
        <v>131722.69151067507</v>
      </c>
      <c r="FR55" s="51">
        <f t="shared" si="307"/>
        <v>127369.17477835689</v>
      </c>
      <c r="FS55" s="51">
        <f t="shared" si="308"/>
        <v>131667.47745475537</v>
      </c>
      <c r="FT55" s="51">
        <f t="shared" si="309"/>
        <v>131702.17340572958</v>
      </c>
      <c r="FU55" s="51">
        <f t="shared" si="310"/>
        <v>131702.17340572958</v>
      </c>
      <c r="FV55" s="51">
        <f t="shared" si="311"/>
        <v>127403.87072933112</v>
      </c>
      <c r="FW55" s="51">
        <f t="shared" si="312"/>
        <v>125046.28080485445</v>
      </c>
      <c r="FX55" s="51">
        <f t="shared" si="313"/>
        <v>111730.54303219762</v>
      </c>
      <c r="FY55" s="51">
        <f t="shared" si="314"/>
        <v>115657.35929790625</v>
      </c>
      <c r="FZ55" s="51">
        <f t="shared" si="315"/>
        <v>120279.90019818165</v>
      </c>
      <c r="GA55" s="51">
        <f t="shared" si="316"/>
        <v>120245.83101234701</v>
      </c>
      <c r="GB55" s="51">
        <f t="shared" si="317"/>
        <v>120314.38816706554</v>
      </c>
      <c r="GC55" s="51">
        <f t="shared" si="318"/>
        <v>127995.74181929549</v>
      </c>
      <c r="GD55" s="51">
        <f t="shared" si="319"/>
        <v>123765.40308809349</v>
      </c>
      <c r="GE55" s="51">
        <f t="shared" si="320"/>
        <v>127942.08998478432</v>
      </c>
      <c r="GF55" s="51">
        <f t="shared" si="321"/>
        <v>127975.80425171996</v>
      </c>
      <c r="GG55" s="51">
        <f t="shared" si="322"/>
        <v>127975.80425171996</v>
      </c>
      <c r="GH55" s="51">
        <f t="shared" si="323"/>
        <v>123799.11735502913</v>
      </c>
      <c r="GI55" s="51">
        <f t="shared" si="324"/>
        <v>121508.23286255251</v>
      </c>
      <c r="GJ55" s="51">
        <f t="shared" si="325"/>
        <v>116998.83059796956</v>
      </c>
      <c r="GK55" s="51">
        <f t="shared" si="326"/>
        <v>121110.80301475625</v>
      </c>
      <c r="GL55" s="51">
        <f t="shared" si="327"/>
        <v>125951.30468105222</v>
      </c>
      <c r="GM55" s="51">
        <f t="shared" si="328"/>
        <v>125915.62907441948</v>
      </c>
      <c r="GN55" s="51">
        <f t="shared" si="329"/>
        <v>125987.41881707635</v>
      </c>
      <c r="GO55" s="51">
        <f t="shared" si="330"/>
        <v>134030.96152554921</v>
      </c>
      <c r="GP55" s="51">
        <f t="shared" si="331"/>
        <v>129601.15503618754</v>
      </c>
      <c r="GQ55" s="51">
        <f t="shared" si="332"/>
        <v>133974.77991462269</v>
      </c>
      <c r="GR55" s="51">
        <f t="shared" si="333"/>
        <v>134010.08386731899</v>
      </c>
      <c r="GS55" s="51">
        <f t="shared" si="334"/>
        <v>134010.08386731899</v>
      </c>
      <c r="GT55" s="51">
        <f t="shared" si="335"/>
        <v>129636.45898888381</v>
      </c>
      <c r="GU55" s="51">
        <f t="shared" si="336"/>
        <v>127237.55534641653</v>
      </c>
      <c r="GV55" s="51">
        <f t="shared" si="337"/>
        <v>117017.85857834642</v>
      </c>
      <c r="GW55" s="51">
        <f t="shared" si="338"/>
        <v>121130.49974139372</v>
      </c>
      <c r="GX55" s="51">
        <f t="shared" si="339"/>
        <v>125971.78863752993</v>
      </c>
      <c r="GY55" s="51">
        <f t="shared" si="340"/>
        <v>125936.10722883286</v>
      </c>
      <c r="GZ55" s="51">
        <f t="shared" si="341"/>
        <v>126007.90864693817</v>
      </c>
      <c r="HA55" s="51">
        <f t="shared" si="342"/>
        <v>134052.7595084245</v>
      </c>
      <c r="HB55" s="51">
        <f t="shared" si="343"/>
        <v>129622.23258219587</v>
      </c>
      <c r="HC55" s="51">
        <f t="shared" si="344"/>
        <v>133996.56876046144</v>
      </c>
      <c r="HD55" s="51">
        <f t="shared" si="345"/>
        <v>134031.87845477852</v>
      </c>
      <c r="HE55" s="51">
        <f t="shared" si="346"/>
        <v>134031.87845477852</v>
      </c>
      <c r="HF55" s="51">
        <f t="shared" si="347"/>
        <v>129657.54227651292</v>
      </c>
      <c r="HG55" s="51">
        <f t="shared" si="348"/>
        <v>127258.24849090318</v>
      </c>
      <c r="HH55" s="51">
        <f t="shared" si="349"/>
        <v>117044.53082219147</v>
      </c>
      <c r="HI55" s="51">
        <f t="shared" si="350"/>
        <v>121158.10939230876</v>
      </c>
      <c r="HJ55" s="51">
        <f t="shared" si="351"/>
        <v>126000.50177845523</v>
      </c>
      <c r="HK55" s="51">
        <f t="shared" si="352"/>
        <v>125964.8122367839</v>
      </c>
      <c r="HL55" s="51">
        <f t="shared" si="353"/>
        <v>126036.63002080936</v>
      </c>
      <c r="HM55" s="51">
        <f t="shared" si="354"/>
        <v>134083.31457013174</v>
      </c>
      <c r="HN55" s="51">
        <f t="shared" si="355"/>
        <v>129651.77778014405</v>
      </c>
      <c r="HO55" s="51">
        <f t="shared" si="356"/>
        <v>134027.11101443702</v>
      </c>
      <c r="HP55" s="51">
        <f t="shared" si="357"/>
        <v>134062.42875700234</v>
      </c>
      <c r="HQ55" s="51">
        <f t="shared" si="358"/>
        <v>134062.42875700234</v>
      </c>
      <c r="HR55" s="51">
        <f t="shared" si="359"/>
        <v>129687.09552270939</v>
      </c>
      <c r="HS55" s="51">
        <f t="shared" si="360"/>
        <v>127287.25485861729</v>
      </c>
      <c r="HT55" s="51">
        <f t="shared" si="361"/>
        <v>115088.02666550853</v>
      </c>
      <c r="HU55" s="51">
        <f t="shared" si="362"/>
        <v>119132.84308574372</v>
      </c>
      <c r="HV55" s="51">
        <f t="shared" si="363"/>
        <v>123894.29054635428</v>
      </c>
      <c r="HW55" s="51">
        <f t="shared" si="364"/>
        <v>123859.19758733519</v>
      </c>
      <c r="HX55" s="51">
        <f t="shared" si="365"/>
        <v>123929.81487278135</v>
      </c>
      <c r="HY55" s="51">
        <f t="shared" si="366"/>
        <v>131841.99188332618</v>
      </c>
      <c r="HZ55" s="51">
        <f t="shared" si="367"/>
        <v>127484.53219962616</v>
      </c>
      <c r="IA55" s="51">
        <f t="shared" si="368"/>
        <v>131786.72782040027</v>
      </c>
      <c r="IB55" s="51">
        <f t="shared" si="305"/>
        <v>131821.45519526838</v>
      </c>
      <c r="IC55" s="51">
        <f t="shared" si="369"/>
        <v>131821.45519526838</v>
      </c>
      <c r="ID55" s="51">
        <f t="shared" si="370"/>
        <v>127519.25957449427</v>
      </c>
      <c r="IE55" s="51">
        <f t="shared" si="371"/>
        <v>125159.53439637739</v>
      </c>
      <c r="IF55" s="51">
        <f t="shared" si="372"/>
        <v>113267.7470870924</v>
      </c>
      <c r="IG55" s="51">
        <f t="shared" si="373"/>
        <v>117248.58902673636</v>
      </c>
      <c r="IH55" s="51">
        <f t="shared" si="374"/>
        <v>121934.72747539001</v>
      </c>
      <c r="II55" s="51">
        <f t="shared" si="375"/>
        <v>121900.18956104846</v>
      </c>
      <c r="IJ55" s="51">
        <f t="shared" si="376"/>
        <v>121969.68993445515</v>
      </c>
      <c r="IK55" s="51">
        <f t="shared" si="377"/>
        <v>129756.72469823116</v>
      </c>
      <c r="IL55" s="51">
        <f t="shared" si="378"/>
        <v>125468.18438960277</v>
      </c>
      <c r="IM55" s="51">
        <f t="shared" si="379"/>
        <v>129702.33471446084</v>
      </c>
      <c r="IN55" s="51">
        <f t="shared" si="380"/>
        <v>129736.51282688076</v>
      </c>
      <c r="IO55" s="51">
        <f t="shared" si="381"/>
        <v>129736.51282688076</v>
      </c>
      <c r="IP55" s="51">
        <f t="shared" si="382"/>
        <v>125502.36250202268</v>
      </c>
      <c r="IQ55" s="51">
        <f t="shared" si="383"/>
        <v>123179.95970814377</v>
      </c>
      <c r="IS55" s="51">
        <f t="shared" si="300"/>
        <v>1494841.8637971303</v>
      </c>
      <c r="IT55" s="51">
        <f t="shared" si="386"/>
        <v>1496926.1797984687</v>
      </c>
      <c r="IU55" s="51">
        <f t="shared" si="386"/>
        <v>1538565.2413793388</v>
      </c>
      <c r="IV55" s="51">
        <f t="shared" si="386"/>
        <v>1538855.6927786036</v>
      </c>
      <c r="IW55" s="51">
        <f t="shared" si="386"/>
        <v>1528765.5840177673</v>
      </c>
      <c r="IX55" s="51">
        <f t="shared" si="386"/>
        <v>1503755.8993494834</v>
      </c>
      <c r="IZ55" s="111">
        <f t="shared" si="301"/>
        <v>109857.50284072246</v>
      </c>
      <c r="JA55" s="111">
        <f t="shared" si="5"/>
        <v>113718.49033221586</v>
      </c>
      <c r="JB55" s="111">
        <f t="shared" si="6"/>
        <v>118263.53939670506</v>
      </c>
      <c r="JC55" s="111">
        <f t="shared" si="7"/>
        <v>118230.04134345983</v>
      </c>
      <c r="JD55" s="111">
        <f t="shared" si="8"/>
        <v>118297.44921256034</v>
      </c>
      <c r="JE55" s="111">
        <f t="shared" si="9"/>
        <v>125850.03338309705</v>
      </c>
      <c r="JF55" s="111">
        <f t="shared" si="10"/>
        <v>121690.61164783959</v>
      </c>
      <c r="JG55" s="111">
        <f t="shared" si="11"/>
        <v>125797.28096283429</v>
      </c>
      <c r="JH55" s="111">
        <f t="shared" si="12"/>
        <v>122270.19545833078</v>
      </c>
      <c r="JI55" s="111">
        <f t="shared" si="13"/>
        <v>122270.19545833078</v>
      </c>
      <c r="JJ55" s="111">
        <f t="shared" si="14"/>
        <v>118279.71986638095</v>
      </c>
      <c r="JK55" s="111">
        <f t="shared" si="15"/>
        <v>116090.97101416335</v>
      </c>
      <c r="JL55" s="111">
        <f t="shared" si="16"/>
        <v>106749.20478203314</v>
      </c>
      <c r="JM55" s="111">
        <f t="shared" si="17"/>
        <v>110500.94984934882</v>
      </c>
      <c r="JN55" s="111">
        <f t="shared" si="18"/>
        <v>114917.40171457086</v>
      </c>
      <c r="JO55" s="111">
        <f t="shared" si="19"/>
        <v>114884.8514521563</v>
      </c>
      <c r="JP55" s="111">
        <f t="shared" si="20"/>
        <v>114950.35208922216</v>
      </c>
      <c r="JQ55" s="111">
        <f t="shared" si="21"/>
        <v>122289.24413943637</v>
      </c>
      <c r="JR55" s="111">
        <f t="shared" si="22"/>
        <v>118247.50869933999</v>
      </c>
      <c r="JS55" s="111">
        <f t="shared" si="23"/>
        <v>122237.98429128982</v>
      </c>
      <c r="JT55" s="111">
        <f t="shared" si="24"/>
        <v>128035.44579110685</v>
      </c>
      <c r="JU55" s="111">
        <f t="shared" si="25"/>
        <v>128035.44579110685</v>
      </c>
      <c r="JV55" s="111">
        <f t="shared" si="26"/>
        <v>123856.81240119011</v>
      </c>
      <c r="JW55" s="111">
        <f t="shared" si="27"/>
        <v>121564.86027035414</v>
      </c>
      <c r="JX55" s="111">
        <f t="shared" si="28"/>
        <v>111782.61366868969</v>
      </c>
      <c r="JY55" s="111">
        <f t="shared" si="29"/>
        <v>115711.25997850977</v>
      </c>
      <c r="JZ55" s="111">
        <f t="shared" si="30"/>
        <v>120335.95515675029</v>
      </c>
      <c r="KA55" s="111">
        <f t="shared" si="31"/>
        <v>120301.87009339333</v>
      </c>
      <c r="KB55" s="111">
        <f t="shared" si="32"/>
        <v>120370.45919832517</v>
      </c>
      <c r="KC55" s="111">
        <f t="shared" si="33"/>
        <v>128055.39265033894</v>
      </c>
      <c r="KD55" s="111">
        <f t="shared" si="34"/>
        <v>123823.0824221377</v>
      </c>
      <c r="KE55" s="111">
        <f t="shared" si="35"/>
        <v>128001.71581205443</v>
      </c>
      <c r="KF55" s="111">
        <f t="shared" si="36"/>
        <v>128056.26869965735</v>
      </c>
      <c r="KG55" s="111">
        <f t="shared" si="37"/>
        <v>128056.26869965735</v>
      </c>
      <c r="KH55" s="111">
        <f t="shared" si="38"/>
        <v>123876.95572214354</v>
      </c>
      <c r="KI55" s="111">
        <f t="shared" si="39"/>
        <v>121584.63084211045</v>
      </c>
      <c r="KJ55" s="111">
        <f t="shared" si="40"/>
        <v>111800.79331517413</v>
      </c>
      <c r="KK55" s="111">
        <f t="shared" si="41"/>
        <v>115730.07855620836</v>
      </c>
      <c r="KL55" s="111">
        <f t="shared" si="42"/>
        <v>120355.52586683049</v>
      </c>
      <c r="KM55" s="111">
        <f t="shared" si="43"/>
        <v>120321.43526008551</v>
      </c>
      <c r="KN55" s="111">
        <f t="shared" si="44"/>
        <v>120390.03551993347</v>
      </c>
      <c r="KO55" s="111">
        <f t="shared" si="45"/>
        <v>128076.21880292568</v>
      </c>
      <c r="KP55" s="111">
        <f t="shared" si="46"/>
        <v>123843.22025745186</v>
      </c>
      <c r="KQ55" s="111">
        <f t="shared" si="47"/>
        <v>128022.53323496568</v>
      </c>
      <c r="KR55" s="111">
        <f t="shared" si="48"/>
        <v>128085.45696259548</v>
      </c>
      <c r="KS55" s="111">
        <f t="shared" si="49"/>
        <v>128085.45696259548</v>
      </c>
      <c r="KT55" s="111">
        <f t="shared" si="50"/>
        <v>123905.19138129799</v>
      </c>
      <c r="KU55" s="111">
        <f t="shared" si="51"/>
        <v>121612.34400453734</v>
      </c>
      <c r="KV55" s="111">
        <f t="shared" si="52"/>
        <v>111826.27641713481</v>
      </c>
      <c r="KW55" s="111">
        <f t="shared" si="53"/>
        <v>115756.45727235443</v>
      </c>
      <c r="KX55" s="111">
        <f t="shared" si="54"/>
        <v>120382.95887554402</v>
      </c>
      <c r="KY55" s="111">
        <f t="shared" si="55"/>
        <v>120348.86049842119</v>
      </c>
      <c r="KZ55" s="111">
        <f t="shared" si="56"/>
        <v>120417.47639453939</v>
      </c>
      <c r="LA55" s="111">
        <f t="shared" si="57"/>
        <v>128105.41161315281</v>
      </c>
      <c r="LB55" s="111">
        <f t="shared" si="58"/>
        <v>123871.44822717711</v>
      </c>
      <c r="LC55" s="111">
        <f t="shared" si="59"/>
        <v>128051.71380847461</v>
      </c>
      <c r="LD55" s="111">
        <f t="shared" si="60"/>
        <v>125944.39383732523</v>
      </c>
      <c r="LE55" s="111">
        <f t="shared" si="61"/>
        <v>125944.39383732523</v>
      </c>
      <c r="LF55" s="111">
        <f t="shared" si="62"/>
        <v>121834.00513902599</v>
      </c>
      <c r="LG55" s="111">
        <f t="shared" si="63"/>
        <v>119579.48475962061</v>
      </c>
      <c r="LH55" s="111">
        <f t="shared" si="64"/>
        <v>109957.00005625235</v>
      </c>
      <c r="LI55" s="111">
        <f t="shared" si="65"/>
        <v>113821.48441864365</v>
      </c>
      <c r="LJ55" s="111">
        <f t="shared" si="66"/>
        <v>118370.64990408426</v>
      </c>
      <c r="LK55" s="111">
        <f t="shared" si="67"/>
        <v>118337.12151187322</v>
      </c>
      <c r="LL55" s="111">
        <f t="shared" si="68"/>
        <v>118404.59043183606</v>
      </c>
      <c r="LM55" s="111">
        <f t="shared" si="69"/>
        <v>125964.01492802729</v>
      </c>
      <c r="LN55" s="111">
        <f t="shared" si="70"/>
        <v>121800.82603194629</v>
      </c>
      <c r="LO55" s="111">
        <f t="shared" si="71"/>
        <v>125911.21473024553</v>
      </c>
      <c r="LP55" s="111">
        <f t="shared" si="72"/>
        <v>123952.40548927245</v>
      </c>
      <c r="LQ55" s="111">
        <f t="shared" si="73"/>
        <v>123952.40548927245</v>
      </c>
      <c r="LR55" s="111">
        <f t="shared" si="74"/>
        <v>119907.02838969156</v>
      </c>
      <c r="LS55" s="111">
        <f t="shared" si="75"/>
        <v>117688.16643214517</v>
      </c>
      <c r="LT55" s="111">
        <f t="shared" si="76"/>
        <v>108217.87490565768</v>
      </c>
      <c r="LU55" s="111">
        <f t="shared" si="77"/>
        <v>112021.23699347551</v>
      </c>
      <c r="LV55" s="111">
        <f t="shared" si="78"/>
        <v>116498.45100601397</v>
      </c>
      <c r="LW55" s="111">
        <f t="shared" si="79"/>
        <v>116465.45291264816</v>
      </c>
      <c r="LX55" s="111">
        <f t="shared" si="80"/>
        <v>116531.85471641527</v>
      </c>
      <c r="LY55" s="111">
        <f t="shared" si="81"/>
        <v>123971.71624473159</v>
      </c>
      <c r="LZ55" s="111">
        <f t="shared" si="82"/>
        <v>119874.37405701976</v>
      </c>
      <c r="MA55" s="111">
        <f t="shared" si="83"/>
        <v>123919.75115660063</v>
      </c>
      <c r="MD55" s="111"/>
      <c r="ME55" s="111">
        <f t="shared" si="302"/>
        <v>104936.5931429427</v>
      </c>
      <c r="MF55" s="111">
        <f t="shared" si="84"/>
        <v>109130.65132206275</v>
      </c>
      <c r="MG55" s="111">
        <f t="shared" si="85"/>
        <v>109099.74015208322</v>
      </c>
      <c r="MH55" s="111">
        <f t="shared" si="86"/>
        <v>109161.94245633268</v>
      </c>
      <c r="MI55" s="111">
        <f t="shared" si="87"/>
        <v>116131.27919274305</v>
      </c>
      <c r="MJ55" s="111">
        <f t="shared" si="88"/>
        <v>112293.06831720723</v>
      </c>
      <c r="MK55" s="111">
        <f t="shared" si="89"/>
        <v>116082.60057199944</v>
      </c>
      <c r="ML55" s="111">
        <f t="shared" si="90"/>
        <v>112827.89383534483</v>
      </c>
      <c r="MM55" s="111">
        <f t="shared" si="91"/>
        <v>112827.89383534483</v>
      </c>
      <c r="MN55" s="111">
        <f t="shared" si="92"/>
        <v>109145.58225684991</v>
      </c>
      <c r="MO55" s="111">
        <f t="shared" si="93"/>
        <v>107125.85928017074</v>
      </c>
      <c r="MP55" s="111">
        <f t="shared" si="94"/>
        <v>98505.509858773104</v>
      </c>
      <c r="MQ55" s="111">
        <f t="shared" si="95"/>
        <v>106202.49459986348</v>
      </c>
      <c r="MR55" s="111">
        <f t="shared" si="96"/>
        <v>110447.14775448579</v>
      </c>
      <c r="MS55" s="111">
        <f t="shared" si="97"/>
        <v>110415.8636879414</v>
      </c>
      <c r="MT55" s="111">
        <f t="shared" si="98"/>
        <v>110478.81636901569</v>
      </c>
      <c r="MU55" s="111">
        <f t="shared" si="99"/>
        <v>117532.22762380094</v>
      </c>
      <c r="MV55" s="111">
        <f t="shared" si="100"/>
        <v>113647.71453286265</v>
      </c>
      <c r="MW55" s="111">
        <f t="shared" si="101"/>
        <v>117482.96176904226</v>
      </c>
      <c r="MX55" s="111">
        <f t="shared" si="102"/>
        <v>123054.90367964713</v>
      </c>
      <c r="MY55" s="111">
        <f t="shared" si="103"/>
        <v>123054.90367964713</v>
      </c>
      <c r="MZ55" s="111">
        <f t="shared" si="104"/>
        <v>119038.81792986425</v>
      </c>
      <c r="NA55" s="111">
        <f t="shared" si="105"/>
        <v>116836.02207942038</v>
      </c>
      <c r="NB55" s="111">
        <f t="shared" si="106"/>
        <v>107434.30206430577</v>
      </c>
      <c r="NC55" s="111">
        <f t="shared" si="107"/>
        <v>138125.13573629304</v>
      </c>
      <c r="ND55" s="111">
        <f t="shared" si="108"/>
        <v>143645.65853893204</v>
      </c>
      <c r="NE55" s="111">
        <f t="shared" si="109"/>
        <v>143604.97102067637</v>
      </c>
      <c r="NF55" s="111">
        <f t="shared" si="110"/>
        <v>143686.84619367594</v>
      </c>
      <c r="NG55" s="111">
        <f t="shared" si="111"/>
        <v>152860.39141633557</v>
      </c>
      <c r="NH55" s="111">
        <f t="shared" si="112"/>
        <v>147808.26057913815</v>
      </c>
      <c r="NI55" s="111">
        <f t="shared" si="113"/>
        <v>152796.31709396347</v>
      </c>
      <c r="NJ55" s="111">
        <f t="shared" si="114"/>
        <v>152861.43716098514</v>
      </c>
      <c r="NK55" s="111">
        <f t="shared" si="115"/>
        <v>152861.43716098514</v>
      </c>
      <c r="NL55" s="111">
        <f t="shared" si="116"/>
        <v>147872.56941889366</v>
      </c>
      <c r="NM55" s="111">
        <f t="shared" si="117"/>
        <v>145136.20923004893</v>
      </c>
      <c r="NN55" s="111">
        <f t="shared" si="118"/>
        <v>133457.19124441041</v>
      </c>
      <c r="NO55" s="111">
        <f t="shared" si="119"/>
        <v>136280.93046678076</v>
      </c>
      <c r="NP55" s="111">
        <f t="shared" si="120"/>
        <v>141727.74490932428</v>
      </c>
      <c r="NQ55" s="111">
        <f t="shared" si="121"/>
        <v>141687.6006385751</v>
      </c>
      <c r="NR55" s="111">
        <f t="shared" si="122"/>
        <v>141768.38263888977</v>
      </c>
      <c r="NS55" s="111">
        <f t="shared" si="123"/>
        <v>150819.44544479329</v>
      </c>
      <c r="NT55" s="111">
        <f t="shared" si="124"/>
        <v>145834.76913904343</v>
      </c>
      <c r="NU55" s="111">
        <f t="shared" si="125"/>
        <v>150756.22662350241</v>
      </c>
      <c r="NV55" s="111">
        <f t="shared" si="126"/>
        <v>150830.32407730876</v>
      </c>
      <c r="NW55" s="111">
        <f t="shared" si="127"/>
        <v>150830.32407730876</v>
      </c>
      <c r="NX55" s="111">
        <f t="shared" si="128"/>
        <v>145907.74482976433</v>
      </c>
      <c r="NY55" s="111">
        <f t="shared" si="129"/>
        <v>143207.74343149783</v>
      </c>
      <c r="NZ55" s="111">
        <f t="shared" si="130"/>
        <v>131683.90785599282</v>
      </c>
      <c r="OA55" s="111">
        <f t="shared" si="131"/>
        <v>90408.79706500929</v>
      </c>
      <c r="OB55" s="111">
        <f t="shared" si="132"/>
        <v>94022.214877024511</v>
      </c>
      <c r="OC55" s="111">
        <f t="shared" si="133"/>
        <v>93995.583159622431</v>
      </c>
      <c r="OD55" s="111">
        <f t="shared" si="134"/>
        <v>94049.173955106016</v>
      </c>
      <c r="OE55" s="111">
        <f t="shared" si="135"/>
        <v>100053.65086643038</v>
      </c>
      <c r="OF55" s="111">
        <f t="shared" si="136"/>
        <v>96746.815588613215</v>
      </c>
      <c r="OG55" s="111">
        <f t="shared" si="137"/>
        <v>100011.71148749307</v>
      </c>
      <c r="OH55" s="111">
        <f t="shared" si="138"/>
        <v>98365.839904066597</v>
      </c>
      <c r="OI55" s="111">
        <f t="shared" si="139"/>
        <v>98365.839904066597</v>
      </c>
      <c r="OJ55" s="111">
        <f t="shared" si="140"/>
        <v>95155.519664146879</v>
      </c>
      <c r="OK55" s="111">
        <f t="shared" si="141"/>
        <v>93394.680741951655</v>
      </c>
      <c r="OL55" s="111">
        <f t="shared" si="142"/>
        <v>85879.270480551539</v>
      </c>
      <c r="OM55" s="111">
        <f t="shared" si="143"/>
        <v>81586.588715696489</v>
      </c>
      <c r="ON55" s="111">
        <f t="shared" si="144"/>
        <v>84847.404504174221</v>
      </c>
      <c r="OO55" s="111">
        <f t="shared" si="145"/>
        <v>84823.371544495341</v>
      </c>
      <c r="OP55" s="111">
        <f t="shared" si="146"/>
        <v>84871.732880250347</v>
      </c>
      <c r="OQ55" s="111">
        <f t="shared" si="147"/>
        <v>90290.28510216366</v>
      </c>
      <c r="OR55" s="111">
        <f t="shared" si="148"/>
        <v>87306.135124282344</v>
      </c>
      <c r="OS55" s="111">
        <f t="shared" si="149"/>
        <v>90252.438222529905</v>
      </c>
      <c r="OT55" s="111">
        <f t="shared" si="150"/>
        <v>88848.374967406897</v>
      </c>
      <c r="OU55" s="111">
        <f t="shared" si="151"/>
        <v>88848.374967406897</v>
      </c>
      <c r="OV55" s="111">
        <f t="shared" si="152"/>
        <v>85948.671811107663</v>
      </c>
      <c r="OW55" s="111">
        <f t="shared" si="153"/>
        <v>84358.204256832905</v>
      </c>
      <c r="OX55" s="111">
        <f t="shared" si="154"/>
        <v>77569.953482072131</v>
      </c>
      <c r="OY55" s="111"/>
      <c r="PA55" s="51">
        <f t="shared" si="303"/>
        <v>152636.1317508294</v>
      </c>
      <c r="PB55" s="51">
        <f t="shared" si="155"/>
        <v>139929.13510413369</v>
      </c>
      <c r="PC55" s="51">
        <f t="shared" si="156"/>
        <v>148365.01826550643</v>
      </c>
      <c r="PD55" s="51">
        <f t="shared" si="157"/>
        <v>148370.66099640404</v>
      </c>
      <c r="PE55" s="51">
        <f t="shared" si="158"/>
        <v>141401.32425999368</v>
      </c>
      <c r="PF55" s="51">
        <f t="shared" si="159"/>
        <v>136834.56314413634</v>
      </c>
      <c r="PG55" s="51">
        <f t="shared" si="160"/>
        <v>128434.96064202956</v>
      </c>
      <c r="PH55" s="51">
        <f t="shared" si="161"/>
        <v>105651.85397888591</v>
      </c>
      <c r="PI55" s="51">
        <f t="shared" si="162"/>
        <v>113330.41531191023</v>
      </c>
      <c r="PJ55" s="51">
        <f t="shared" si="163"/>
        <v>126051.71965590259</v>
      </c>
      <c r="PK55" s="51">
        <f t="shared" si="164"/>
        <v>128004.82318433256</v>
      </c>
      <c r="PL55" s="51">
        <f t="shared" si="165"/>
        <v>136759.23039751459</v>
      </c>
      <c r="PM55" s="51">
        <f t="shared" si="166"/>
        <v>144082.49135886837</v>
      </c>
      <c r="PN55" s="51">
        <f t="shared" si="167"/>
        <v>131565.76403294766</v>
      </c>
      <c r="PO55" s="51">
        <f t="shared" si="168"/>
        <v>139764.21058813273</v>
      </c>
      <c r="PP55" s="51">
        <f t="shared" si="169"/>
        <v>139767.18334103504</v>
      </c>
      <c r="PQ55" s="51">
        <f t="shared" si="170"/>
        <v>132713.77208624978</v>
      </c>
      <c r="PR55" s="51">
        <f t="shared" si="171"/>
        <v>128431.12268854742</v>
      </c>
      <c r="PS55" s="51">
        <f t="shared" si="172"/>
        <v>120116.24210767359</v>
      </c>
      <c r="PT55" s="51">
        <f t="shared" si="173"/>
        <v>105726.5405870121</v>
      </c>
      <c r="PU55" s="51">
        <f t="shared" si="174"/>
        <v>113767.15931361887</v>
      </c>
      <c r="PV55" s="51">
        <f t="shared" si="175"/>
        <v>127248.44190793825</v>
      </c>
      <c r="PW55" s="51">
        <f t="shared" si="176"/>
        <v>129381.47708839244</v>
      </c>
      <c r="PX55" s="51">
        <f t="shared" si="177"/>
        <v>138923.57595109573</v>
      </c>
      <c r="PY55" s="51">
        <f t="shared" si="178"/>
        <v>123961.2184395951</v>
      </c>
      <c r="PZ55" s="51">
        <f t="shared" si="179"/>
        <v>109778.57891939319</v>
      </c>
      <c r="QA55" s="51">
        <f t="shared" si="180"/>
        <v>118371.52470600075</v>
      </c>
      <c r="QB55" s="51">
        <f t="shared" si="181"/>
        <v>118358.68346474986</v>
      </c>
      <c r="QC55" s="51">
        <f t="shared" si="182"/>
        <v>109185.13824209024</v>
      </c>
      <c r="QD55" s="51">
        <f t="shared" si="183"/>
        <v>105685.01081093575</v>
      </c>
      <c r="QE55" s="51">
        <f t="shared" si="184"/>
        <v>96006.09852280718</v>
      </c>
      <c r="QF55" s="51">
        <f t="shared" si="185"/>
        <v>75957.214732535416</v>
      </c>
      <c r="QG55" s="51">
        <f t="shared" si="186"/>
        <v>83999.141136616934</v>
      </c>
      <c r="QH55" s="51">
        <f t="shared" si="187"/>
        <v>98454.74508546674</v>
      </c>
      <c r="QI55" s="51">
        <f t="shared" si="188"/>
        <v>101121.33325886942</v>
      </c>
      <c r="QJ55" s="51">
        <f t="shared" si="189"/>
        <v>112940.75292246122</v>
      </c>
      <c r="QK55" s="51">
        <f t="shared" si="190"/>
        <v>125848.0478445694</v>
      </c>
      <c r="QL55" s="51">
        <f t="shared" si="191"/>
        <v>111737.70793032343</v>
      </c>
      <c r="QM55" s="51">
        <f t="shared" si="192"/>
        <v>120331.50135685201</v>
      </c>
      <c r="QN55" s="51">
        <f t="shared" si="193"/>
        <v>120319.76451554606</v>
      </c>
      <c r="QO55" s="51">
        <f t="shared" si="194"/>
        <v>111268.70170964254</v>
      </c>
      <c r="QP55" s="51">
        <f t="shared" si="195"/>
        <v>107699.72885961301</v>
      </c>
      <c r="QQ55" s="51">
        <f t="shared" si="196"/>
        <v>98086.652709511196</v>
      </c>
      <c r="QR55" s="51">
        <f t="shared" si="197"/>
        <v>78040.48316201751</v>
      </c>
      <c r="QS55" s="51">
        <f t="shared" si="198"/>
        <v>86084.242587354413</v>
      </c>
      <c r="QT55" s="51">
        <f t="shared" si="199"/>
        <v>100475.71582423491</v>
      </c>
      <c r="QU55" s="51">
        <f t="shared" si="200"/>
        <v>103105.92930370723</v>
      </c>
      <c r="QV55" s="51">
        <f t="shared" si="201"/>
        <v>114770.19855935592</v>
      </c>
      <c r="QW55" s="51">
        <f t="shared" si="202"/>
        <v>171779.92911827523</v>
      </c>
      <c r="QX55" s="51">
        <f t="shared" si="203"/>
        <v>159501.01113029663</v>
      </c>
      <c r="QY55" s="51">
        <f t="shared" si="204"/>
        <v>168083.2416632892</v>
      </c>
      <c r="QZ55" s="51">
        <f t="shared" si="205"/>
        <v>168098.7117644918</v>
      </c>
      <c r="RA55" s="51">
        <f t="shared" si="206"/>
        <v>162094.23485316744</v>
      </c>
      <c r="RB55" s="51">
        <f t="shared" si="207"/>
        <v>156845.47131539416</v>
      </c>
      <c r="RC55" s="51">
        <f t="shared" si="208"/>
        <v>148887.88737566155</v>
      </c>
      <c r="RD55" s="51">
        <f t="shared" si="209"/>
        <v>126679.18681769427</v>
      </c>
      <c r="RE55" s="51">
        <f t="shared" si="210"/>
        <v>134588.48760032078</v>
      </c>
      <c r="RF55" s="51">
        <f t="shared" si="211"/>
        <v>147109.42078629165</v>
      </c>
      <c r="RG55" s="51">
        <f t="shared" si="212"/>
        <v>148801.63835725674</v>
      </c>
      <c r="RH55" s="51">
        <f t="shared" si="213"/>
        <v>156455.13482406584</v>
      </c>
      <c r="RI55" s="51">
        <f t="shared" si="214"/>
        <v>176219.41809565696</v>
      </c>
      <c r="RJ55" s="51">
        <f t="shared" si="215"/>
        <v>164437.95372739821</v>
      </c>
      <c r="RK55" s="51">
        <f t="shared" si="216"/>
        <v>172874.57100615045</v>
      </c>
      <c r="RL55" s="51">
        <f t="shared" si="217"/>
        <v>172894.11615234325</v>
      </c>
      <c r="RM55" s="51">
        <f t="shared" si="218"/>
        <v>167475.56393042993</v>
      </c>
      <c r="RN55" s="51">
        <f t="shared" si="219"/>
        <v>162047.12958923791</v>
      </c>
      <c r="RO55" s="51">
        <f t="shared" si="220"/>
        <v>154486.58093346807</v>
      </c>
      <c r="RP55" s="51">
        <f t="shared" si="221"/>
        <v>132637.24702534318</v>
      </c>
      <c r="RQ55" s="51">
        <f t="shared" si="222"/>
        <v>140421.45105280494</v>
      </c>
      <c r="RR55" s="51">
        <f t="shared" si="223"/>
        <v>152484.50667029631</v>
      </c>
      <c r="RS55" s="51">
        <f t="shared" si="224"/>
        <v>154007.43821686372</v>
      </c>
      <c r="RT55" s="51">
        <f t="shared" si="225"/>
        <v>160931.59116879827</v>
      </c>
      <c r="RU55" s="51"/>
      <c r="RV55" s="51">
        <f t="shared" si="387"/>
        <v>1605769.8366915789</v>
      </c>
      <c r="RW55" s="51">
        <f t="shared" si="387"/>
        <v>1551487.9810515118</v>
      </c>
      <c r="RX55" s="51">
        <f t="shared" si="387"/>
        <v>1253819.4402415217</v>
      </c>
      <c r="RY55" s="51">
        <f t="shared" si="387"/>
        <v>1277768.6743627279</v>
      </c>
      <c r="RZ55" s="51">
        <f t="shared" si="387"/>
        <v>1848924.3556062053</v>
      </c>
      <c r="SA55" s="51">
        <f t="shared" si="387"/>
        <v>1910917.5675687909</v>
      </c>
    </row>
    <row r="56" spans="1:495" x14ac:dyDescent="0.3">
      <c r="A56" s="1">
        <v>400223</v>
      </c>
      <c r="B56" s="1" t="s">
        <v>224</v>
      </c>
      <c r="C56" s="1" t="s">
        <v>138</v>
      </c>
      <c r="D56" s="44">
        <v>0</v>
      </c>
      <c r="E56" s="1" t="s">
        <v>176</v>
      </c>
      <c r="F56" s="107">
        <f>VLOOKUP(A56,Auxiliar_OPEX_CustosUnit!$A$4:$E$129,COLUMN(Auxiliar_OPEX_CustosUnit!$E$3),0)</f>
        <v>4</v>
      </c>
      <c r="G56" s="107">
        <f>INDEX(Auxiliar_OPEX_Drivers!$B$76:$I$84,MATCH($E56,Auxiliar_OPEX_Drivers!$B$76:$B$84,0),MATCH(YEAR(G$2),Auxiliar_OPEX_Drivers!$B$76:$I$76,0))*$F56</f>
        <v>4</v>
      </c>
      <c r="H56" s="107">
        <f>INDEX(Auxiliar_OPEX_Drivers!$B$76:$I$84,MATCH($E56,Auxiliar_OPEX_Drivers!$B$76:$B$84,0),MATCH(YEAR(H$2),Auxiliar_OPEX_Drivers!$B$76:$I$76,0))*$F56</f>
        <v>4</v>
      </c>
      <c r="I56" s="107">
        <f>INDEX(Auxiliar_OPEX_Drivers!$B$76:$I$84,MATCH($E56,Auxiliar_OPEX_Drivers!$B$76:$B$84,0),MATCH(YEAR(I$2),Auxiliar_OPEX_Drivers!$B$76:$I$76,0))*$F56</f>
        <v>4</v>
      </c>
      <c r="J56" s="107">
        <f>INDEX(Auxiliar_OPEX_Drivers!$B$76:$I$84,MATCH($E56,Auxiliar_OPEX_Drivers!$B$76:$B$84,0),MATCH(YEAR(J$2),Auxiliar_OPEX_Drivers!$B$76:$I$76,0))*$F56</f>
        <v>4</v>
      </c>
      <c r="K56" s="107">
        <f>INDEX(Auxiliar_OPEX_Drivers!$B$76:$I$84,MATCH($E56,Auxiliar_OPEX_Drivers!$B$76:$B$84,0),MATCH(YEAR(K$2),Auxiliar_OPEX_Drivers!$B$76:$I$76,0))*$F56</f>
        <v>4</v>
      </c>
      <c r="L56" s="107">
        <f>INDEX(Auxiliar_OPEX_Drivers!$B$76:$I$84,MATCH($E56,Auxiliar_OPEX_Drivers!$B$76:$B$84,0),MATCH(YEAR(L$2),Auxiliar_OPEX_Drivers!$B$76:$I$76,0))*$F56</f>
        <v>4</v>
      </c>
      <c r="M56" s="107">
        <f>INDEX(Auxiliar_OPEX_Drivers!$B$76:$I$84,MATCH($E56,Auxiliar_OPEX_Drivers!$B$76:$B$84,0),MATCH(YEAR(M$2),Auxiliar_OPEX_Drivers!$B$76:$I$76,0))*$F56</f>
        <v>4</v>
      </c>
      <c r="N56" s="107">
        <f>INDEX(Auxiliar_OPEX_Drivers!$B$76:$I$84,MATCH($E56,Auxiliar_OPEX_Drivers!$B$76:$B$84,0),MATCH(YEAR(N$2),Auxiliar_OPEX_Drivers!$B$76:$I$76,0))*$F56</f>
        <v>4.1940036012948188</v>
      </c>
      <c r="O56" s="107">
        <f>INDEX(Auxiliar_OPEX_Drivers!$B$76:$I$84,MATCH($E56,Auxiliar_OPEX_Drivers!$B$76:$B$84,0),MATCH(YEAR(O$2),Auxiliar_OPEX_Drivers!$B$76:$I$76,0))*$F56</f>
        <v>4.1940036012948188</v>
      </c>
      <c r="P56" s="107">
        <f>INDEX(Auxiliar_OPEX_Drivers!$B$76:$I$84,MATCH($E56,Auxiliar_OPEX_Drivers!$B$76:$B$84,0),MATCH(YEAR(P$2),Auxiliar_OPEX_Drivers!$B$76:$I$76,0))*$F56</f>
        <v>4.1940036012948188</v>
      </c>
      <c r="Q56" s="107">
        <f>INDEX(Auxiliar_OPEX_Drivers!$B$76:$I$84,MATCH($E56,Auxiliar_OPEX_Drivers!$B$76:$B$84,0),MATCH(YEAR(Q$2),Auxiliar_OPEX_Drivers!$B$76:$I$76,0))*$F56</f>
        <v>4.1940036012948188</v>
      </c>
      <c r="R56" s="107">
        <f>INDEX(Auxiliar_OPEX_Drivers!$B$76:$I$84,MATCH($E56,Auxiliar_OPEX_Drivers!$B$76:$B$84,0),MATCH(YEAR(R$2),Auxiliar_OPEX_Drivers!$B$76:$I$76,0))*$F56</f>
        <v>4.1940036012948188</v>
      </c>
      <c r="S56" s="107">
        <f>INDEX(Auxiliar_OPEX_Drivers!$B$76:$I$84,MATCH($E56,Auxiliar_OPEX_Drivers!$B$76:$B$84,0),MATCH(YEAR(S$2),Auxiliar_OPEX_Drivers!$B$76:$I$76,0))*$F56</f>
        <v>4.1940036012948188</v>
      </c>
      <c r="T56" s="107">
        <f>INDEX(Auxiliar_OPEX_Drivers!$B$76:$I$84,MATCH($E56,Auxiliar_OPEX_Drivers!$B$76:$B$84,0),MATCH(YEAR(T$2),Auxiliar_OPEX_Drivers!$B$76:$I$76,0))*$F56</f>
        <v>4.1940036012948188</v>
      </c>
      <c r="U56" s="107">
        <f>INDEX(Auxiliar_OPEX_Drivers!$B$76:$I$84,MATCH($E56,Auxiliar_OPEX_Drivers!$B$76:$B$84,0),MATCH(YEAR(U$2),Auxiliar_OPEX_Drivers!$B$76:$I$76,0))*$F56</f>
        <v>4.1940036012948188</v>
      </c>
      <c r="V56" s="107">
        <f>INDEX(Auxiliar_OPEX_Drivers!$B$76:$I$84,MATCH($E56,Auxiliar_OPEX_Drivers!$B$76:$B$84,0),MATCH(YEAR(V$2),Auxiliar_OPEX_Drivers!$B$76:$I$76,0))*$F56</f>
        <v>4.1940036012948188</v>
      </c>
      <c r="W56" s="107">
        <f>INDEX(Auxiliar_OPEX_Drivers!$B$76:$I$84,MATCH($E56,Auxiliar_OPEX_Drivers!$B$76:$B$84,0),MATCH(YEAR(W$2),Auxiliar_OPEX_Drivers!$B$76:$I$76,0))*$F56</f>
        <v>4.1940036012948188</v>
      </c>
      <c r="X56" s="107">
        <f>INDEX(Auxiliar_OPEX_Drivers!$B$76:$I$84,MATCH($E56,Auxiliar_OPEX_Drivers!$B$76:$B$84,0),MATCH(YEAR(X$2),Auxiliar_OPEX_Drivers!$B$76:$I$76,0))*$F56</f>
        <v>4.1940036012948188</v>
      </c>
      <c r="Y56" s="107">
        <f>INDEX(Auxiliar_OPEX_Drivers!$B$76:$I$84,MATCH($E56,Auxiliar_OPEX_Drivers!$B$76:$B$84,0),MATCH(YEAR(Y$2),Auxiliar_OPEX_Drivers!$B$76:$I$76,0))*$F56</f>
        <v>4.1940036012948188</v>
      </c>
      <c r="Z56" s="107">
        <f>INDEX(Auxiliar_OPEX_Drivers!$B$76:$I$84,MATCH($E56,Auxiliar_OPEX_Drivers!$B$76:$B$84,0),MATCH(YEAR(Z$2),Auxiliar_OPEX_Drivers!$B$76:$I$76,0))*$F56</f>
        <v>3.6609000018925419</v>
      </c>
      <c r="AA56" s="107">
        <f>INDEX(Auxiliar_OPEX_Drivers!$B$76:$I$84,MATCH($E56,Auxiliar_OPEX_Drivers!$B$76:$B$84,0),MATCH(YEAR(AA$2),Auxiliar_OPEX_Drivers!$B$76:$I$76,0))*$F56</f>
        <v>3.6609000018925419</v>
      </c>
      <c r="AB56" s="107">
        <f>INDEX(Auxiliar_OPEX_Drivers!$B$76:$I$84,MATCH($E56,Auxiliar_OPEX_Drivers!$B$76:$B$84,0),MATCH(YEAR(AB$2),Auxiliar_OPEX_Drivers!$B$76:$I$76,0))*$F56</f>
        <v>3.6609000018925419</v>
      </c>
      <c r="AC56" s="107">
        <f>INDEX(Auxiliar_OPEX_Drivers!$B$76:$I$84,MATCH($E56,Auxiliar_OPEX_Drivers!$B$76:$B$84,0),MATCH(YEAR(AC$2),Auxiliar_OPEX_Drivers!$B$76:$I$76,0))*$F56</f>
        <v>3.6609000018925419</v>
      </c>
      <c r="AD56" s="107">
        <f>INDEX(Auxiliar_OPEX_Drivers!$B$76:$I$84,MATCH($E56,Auxiliar_OPEX_Drivers!$B$76:$B$84,0),MATCH(YEAR(AD$2),Auxiliar_OPEX_Drivers!$B$76:$I$76,0))*$F56</f>
        <v>3.6609000018925419</v>
      </c>
      <c r="AE56" s="107">
        <f>INDEX(Auxiliar_OPEX_Drivers!$B$76:$I$84,MATCH($E56,Auxiliar_OPEX_Drivers!$B$76:$B$84,0),MATCH(YEAR(AE$2),Auxiliar_OPEX_Drivers!$B$76:$I$76,0))*$F56</f>
        <v>3.6609000018925419</v>
      </c>
      <c r="AF56" s="107">
        <f>INDEX(Auxiliar_OPEX_Drivers!$B$76:$I$84,MATCH($E56,Auxiliar_OPEX_Drivers!$B$76:$B$84,0),MATCH(YEAR(AF$2),Auxiliar_OPEX_Drivers!$B$76:$I$76,0))*$F56</f>
        <v>3.6609000018925419</v>
      </c>
      <c r="AG56" s="107">
        <f>INDEX(Auxiliar_OPEX_Drivers!$B$76:$I$84,MATCH($E56,Auxiliar_OPEX_Drivers!$B$76:$B$84,0),MATCH(YEAR(AG$2),Auxiliar_OPEX_Drivers!$B$76:$I$76,0))*$F56</f>
        <v>3.6609000018925419</v>
      </c>
      <c r="AH56" s="107">
        <f>INDEX(Auxiliar_OPEX_Drivers!$B$76:$I$84,MATCH($E56,Auxiliar_OPEX_Drivers!$B$76:$B$84,0),MATCH(YEAR(AH$2),Auxiliar_OPEX_Drivers!$B$76:$I$76,0))*$F56</f>
        <v>3.6609000018925419</v>
      </c>
      <c r="AI56" s="107">
        <f>INDEX(Auxiliar_OPEX_Drivers!$B$76:$I$84,MATCH($E56,Auxiliar_OPEX_Drivers!$B$76:$B$84,0),MATCH(YEAR(AI$2),Auxiliar_OPEX_Drivers!$B$76:$I$76,0))*$F56</f>
        <v>3.6609000018925419</v>
      </c>
      <c r="AJ56" s="107">
        <f>INDEX(Auxiliar_OPEX_Drivers!$B$76:$I$84,MATCH($E56,Auxiliar_OPEX_Drivers!$B$76:$B$84,0),MATCH(YEAR(AJ$2),Auxiliar_OPEX_Drivers!$B$76:$I$76,0))*$F56</f>
        <v>3.6609000018925419</v>
      </c>
      <c r="AK56" s="107">
        <f>INDEX(Auxiliar_OPEX_Drivers!$B$76:$I$84,MATCH($E56,Auxiliar_OPEX_Drivers!$B$76:$B$84,0),MATCH(YEAR(AK$2),Auxiliar_OPEX_Drivers!$B$76:$I$76,0))*$F56</f>
        <v>3.6609000018925419</v>
      </c>
      <c r="AL56" s="107">
        <f>INDEX(Auxiliar_OPEX_Drivers!$B$76:$I$84,MATCH($E56,Auxiliar_OPEX_Drivers!$B$76:$B$84,0),MATCH(YEAR(AL$2),Auxiliar_OPEX_Drivers!$B$76:$I$76,0))*$F56</f>
        <v>3.6992342048038256</v>
      </c>
      <c r="AM56" s="107">
        <f>INDEX(Auxiliar_OPEX_Drivers!$B$76:$I$84,MATCH($E56,Auxiliar_OPEX_Drivers!$B$76:$B$84,0),MATCH(YEAR(AM$2),Auxiliar_OPEX_Drivers!$B$76:$I$76,0))*$F56</f>
        <v>3.6992342048038256</v>
      </c>
      <c r="AN56" s="107">
        <f>INDEX(Auxiliar_OPEX_Drivers!$B$76:$I$84,MATCH($E56,Auxiliar_OPEX_Drivers!$B$76:$B$84,0),MATCH(YEAR(AN$2),Auxiliar_OPEX_Drivers!$B$76:$I$76,0))*$F56</f>
        <v>3.6992342048038256</v>
      </c>
      <c r="AO56" s="107">
        <f>INDEX(Auxiliar_OPEX_Drivers!$B$76:$I$84,MATCH($E56,Auxiliar_OPEX_Drivers!$B$76:$B$84,0),MATCH(YEAR(AO$2),Auxiliar_OPEX_Drivers!$B$76:$I$76,0))*$F56</f>
        <v>3.6992342048038256</v>
      </c>
      <c r="AP56" s="107">
        <f>INDEX(Auxiliar_OPEX_Drivers!$B$76:$I$84,MATCH($E56,Auxiliar_OPEX_Drivers!$B$76:$B$84,0),MATCH(YEAR(AP$2),Auxiliar_OPEX_Drivers!$B$76:$I$76,0))*$F56</f>
        <v>3.6992342048038256</v>
      </c>
      <c r="AQ56" s="107">
        <f>INDEX(Auxiliar_OPEX_Drivers!$B$76:$I$84,MATCH($E56,Auxiliar_OPEX_Drivers!$B$76:$B$84,0),MATCH(YEAR(AQ$2),Auxiliar_OPEX_Drivers!$B$76:$I$76,0))*$F56</f>
        <v>3.6992342048038256</v>
      </c>
      <c r="AR56" s="107">
        <f>INDEX(Auxiliar_OPEX_Drivers!$B$76:$I$84,MATCH($E56,Auxiliar_OPEX_Drivers!$B$76:$B$84,0),MATCH(YEAR(AR$2),Auxiliar_OPEX_Drivers!$B$76:$I$76,0))*$F56</f>
        <v>3.6992342048038256</v>
      </c>
      <c r="AS56" s="107">
        <f>INDEX(Auxiliar_OPEX_Drivers!$B$76:$I$84,MATCH($E56,Auxiliar_OPEX_Drivers!$B$76:$B$84,0),MATCH(YEAR(AS$2),Auxiliar_OPEX_Drivers!$B$76:$I$76,0))*$F56</f>
        <v>3.6992342048038256</v>
      </c>
      <c r="AT56" s="107">
        <f>INDEX(Auxiliar_OPEX_Drivers!$B$76:$I$84,MATCH($E56,Auxiliar_OPEX_Drivers!$B$76:$B$84,0),MATCH(YEAR(AT$2),Auxiliar_OPEX_Drivers!$B$76:$I$76,0))*$F56</f>
        <v>3.6992342048038256</v>
      </c>
      <c r="AU56" s="107">
        <f>INDEX(Auxiliar_OPEX_Drivers!$B$76:$I$84,MATCH($E56,Auxiliar_OPEX_Drivers!$B$76:$B$84,0),MATCH(YEAR(AU$2),Auxiliar_OPEX_Drivers!$B$76:$I$76,0))*$F56</f>
        <v>3.6992342048038256</v>
      </c>
      <c r="AV56" s="107">
        <f>INDEX(Auxiliar_OPEX_Drivers!$B$76:$I$84,MATCH($E56,Auxiliar_OPEX_Drivers!$B$76:$B$84,0),MATCH(YEAR(AV$2),Auxiliar_OPEX_Drivers!$B$76:$I$76,0))*$F56</f>
        <v>3.6992342048038256</v>
      </c>
      <c r="AW56" s="107">
        <f>INDEX(Auxiliar_OPEX_Drivers!$B$76:$I$84,MATCH($E56,Auxiliar_OPEX_Drivers!$B$76:$B$84,0),MATCH(YEAR(AW$2),Auxiliar_OPEX_Drivers!$B$76:$I$76,0))*$F56</f>
        <v>3.6992342048038256</v>
      </c>
      <c r="AX56" s="107">
        <f>INDEX(Auxiliar_OPEX_Drivers!$B$76:$I$84,MATCH($E56,Auxiliar_OPEX_Drivers!$B$76:$B$84,0),MATCH(YEAR(AX$2),Auxiliar_OPEX_Drivers!$B$76:$I$76,0))*$F56</f>
        <v>3.1820113114800757</v>
      </c>
      <c r="AY56" s="107">
        <f>INDEX(Auxiliar_OPEX_Drivers!$B$76:$I$84,MATCH($E56,Auxiliar_OPEX_Drivers!$B$76:$B$84,0),MATCH(YEAR(AY$2),Auxiliar_OPEX_Drivers!$B$76:$I$76,0))*$F56</f>
        <v>3.1820113114800757</v>
      </c>
      <c r="AZ56" s="107">
        <f>INDEX(Auxiliar_OPEX_Drivers!$B$76:$I$84,MATCH($E56,Auxiliar_OPEX_Drivers!$B$76:$B$84,0),MATCH(YEAR(AZ$2),Auxiliar_OPEX_Drivers!$B$76:$I$76,0))*$F56</f>
        <v>3.1820113114800757</v>
      </c>
      <c r="BA56" s="107">
        <f>INDEX(Auxiliar_OPEX_Drivers!$B$76:$I$84,MATCH($E56,Auxiliar_OPEX_Drivers!$B$76:$B$84,0),MATCH(YEAR(BA$2),Auxiliar_OPEX_Drivers!$B$76:$I$76,0))*$F56</f>
        <v>3.1820113114800757</v>
      </c>
      <c r="BB56" s="107">
        <f>INDEX(Auxiliar_OPEX_Drivers!$B$76:$I$84,MATCH($E56,Auxiliar_OPEX_Drivers!$B$76:$B$84,0),MATCH(YEAR(BB$2),Auxiliar_OPEX_Drivers!$B$76:$I$76,0))*$F56</f>
        <v>3.1820113114800757</v>
      </c>
      <c r="BC56" s="107">
        <f>INDEX(Auxiliar_OPEX_Drivers!$B$76:$I$84,MATCH($E56,Auxiliar_OPEX_Drivers!$B$76:$B$84,0),MATCH(YEAR(BC$2),Auxiliar_OPEX_Drivers!$B$76:$I$76,0))*$F56</f>
        <v>3.1820113114800757</v>
      </c>
      <c r="BD56" s="107">
        <f>INDEX(Auxiliar_OPEX_Drivers!$B$76:$I$84,MATCH($E56,Auxiliar_OPEX_Drivers!$B$76:$B$84,0),MATCH(YEAR(BD$2),Auxiliar_OPEX_Drivers!$B$76:$I$76,0))*$F56</f>
        <v>3.1820113114800757</v>
      </c>
      <c r="BE56" s="107">
        <f>INDEX(Auxiliar_OPEX_Drivers!$B$76:$I$84,MATCH($E56,Auxiliar_OPEX_Drivers!$B$76:$B$84,0),MATCH(YEAR(BE$2),Auxiliar_OPEX_Drivers!$B$76:$I$76,0))*$F56</f>
        <v>3.1820113114800757</v>
      </c>
      <c r="BF56" s="107">
        <f>INDEX(Auxiliar_OPEX_Drivers!$B$76:$I$84,MATCH($E56,Auxiliar_OPEX_Drivers!$B$76:$B$84,0),MATCH(YEAR(BF$2),Auxiliar_OPEX_Drivers!$B$76:$I$76,0))*$F56</f>
        <v>3.1820113114800757</v>
      </c>
      <c r="BG56" s="107">
        <f>INDEX(Auxiliar_OPEX_Drivers!$B$76:$I$84,MATCH($E56,Auxiliar_OPEX_Drivers!$B$76:$B$84,0),MATCH(YEAR(BG$2),Auxiliar_OPEX_Drivers!$B$76:$I$76,0))*$F56</f>
        <v>3.1820113114800757</v>
      </c>
      <c r="BH56" s="107">
        <f>INDEX(Auxiliar_OPEX_Drivers!$B$76:$I$84,MATCH($E56,Auxiliar_OPEX_Drivers!$B$76:$B$84,0),MATCH(YEAR(BH$2),Auxiliar_OPEX_Drivers!$B$76:$I$76,0))*$F56</f>
        <v>3.1820113114800757</v>
      </c>
      <c r="BI56" s="107">
        <f>INDEX(Auxiliar_OPEX_Drivers!$B$76:$I$84,MATCH($E56,Auxiliar_OPEX_Drivers!$B$76:$B$84,0),MATCH(YEAR(BI$2),Auxiliar_OPEX_Drivers!$B$76:$I$76,0))*$F56</f>
        <v>3.1820113114800757</v>
      </c>
      <c r="BJ56" s="107">
        <f>INDEX(Auxiliar_OPEX_Drivers!$B$76:$I$84,MATCH($E56,Auxiliar_OPEX_Drivers!$B$76:$B$84,0),MATCH(YEAR(BJ$2),Auxiliar_OPEX_Drivers!$B$76:$I$76,0))*$F56</f>
        <v>3.1839362845579209</v>
      </c>
      <c r="BK56" s="107">
        <f>INDEX(Auxiliar_OPEX_Drivers!$B$76:$I$84,MATCH($E56,Auxiliar_OPEX_Drivers!$B$76:$B$84,0),MATCH(YEAR(BK$2),Auxiliar_OPEX_Drivers!$B$76:$I$76,0))*$F56</f>
        <v>3.1839362845579209</v>
      </c>
      <c r="BL56" s="107">
        <f>INDEX(Auxiliar_OPEX_Drivers!$B$76:$I$84,MATCH($E56,Auxiliar_OPEX_Drivers!$B$76:$B$84,0),MATCH(YEAR(BL$2),Auxiliar_OPEX_Drivers!$B$76:$I$76,0))*$F56</f>
        <v>3.1839362845579209</v>
      </c>
      <c r="BM56" s="107">
        <f>INDEX(Auxiliar_OPEX_Drivers!$B$76:$I$84,MATCH($E56,Auxiliar_OPEX_Drivers!$B$76:$B$84,0),MATCH(YEAR(BM$2),Auxiliar_OPEX_Drivers!$B$76:$I$76,0))*$F56</f>
        <v>3.1839362845579209</v>
      </c>
      <c r="BN56" s="107">
        <f>INDEX(Auxiliar_OPEX_Drivers!$B$76:$I$84,MATCH($E56,Auxiliar_OPEX_Drivers!$B$76:$B$84,0),MATCH(YEAR(BN$2),Auxiliar_OPEX_Drivers!$B$76:$I$76,0))*$F56</f>
        <v>3.1839362845579209</v>
      </c>
      <c r="BO56" s="107">
        <f>INDEX(Auxiliar_OPEX_Drivers!$B$76:$I$84,MATCH($E56,Auxiliar_OPEX_Drivers!$B$76:$B$84,0),MATCH(YEAR(BO$2),Auxiliar_OPEX_Drivers!$B$76:$I$76,0))*$F56</f>
        <v>3.1839362845579209</v>
      </c>
      <c r="BP56" s="107">
        <f>INDEX(Auxiliar_OPEX_Drivers!$B$76:$I$84,MATCH($E56,Auxiliar_OPEX_Drivers!$B$76:$B$84,0),MATCH(YEAR(BP$2),Auxiliar_OPEX_Drivers!$B$76:$I$76,0))*$F56</f>
        <v>3.1839362845579209</v>
      </c>
      <c r="BQ56" s="107">
        <f>INDEX(Auxiliar_OPEX_Drivers!$B$76:$I$84,MATCH($E56,Auxiliar_OPEX_Drivers!$B$76:$B$84,0),MATCH(YEAR(BQ$2),Auxiliar_OPEX_Drivers!$B$76:$I$76,0))*$F56</f>
        <v>3.1839362845579209</v>
      </c>
      <c r="BR56" s="107">
        <f>INDEX(Auxiliar_OPEX_Drivers!$B$76:$I$84,MATCH($E56,Auxiliar_OPEX_Drivers!$B$76:$B$84,0),MATCH(YEAR(BR$2),Auxiliar_OPEX_Drivers!$B$76:$I$76,0))*$F56</f>
        <v>3.1839362845579209</v>
      </c>
      <c r="BS56" s="107">
        <f>INDEX(Auxiliar_OPEX_Drivers!$B$76:$I$84,MATCH($E56,Auxiliar_OPEX_Drivers!$B$76:$B$84,0),MATCH(YEAR(BS$2),Auxiliar_OPEX_Drivers!$B$76:$I$76,0))*$F56</f>
        <v>3.1839362845579209</v>
      </c>
      <c r="BT56" s="107">
        <f>INDEX(Auxiliar_OPEX_Drivers!$B$76:$I$84,MATCH($E56,Auxiliar_OPEX_Drivers!$B$76:$B$84,0),MATCH(YEAR(BT$2),Auxiliar_OPEX_Drivers!$B$76:$I$76,0))*$F56</f>
        <v>3.1839362845579209</v>
      </c>
      <c r="BU56" s="107">
        <f>INDEX(Auxiliar_OPEX_Drivers!$B$76:$I$84,MATCH($E56,Auxiliar_OPEX_Drivers!$B$76:$B$84,0),MATCH(YEAR(BU$2),Auxiliar_OPEX_Drivers!$B$76:$I$76,0))*$F56</f>
        <v>3.1839362845579209</v>
      </c>
      <c r="BV56" s="107">
        <f>INDEX(Auxiliar_OPEX_Drivers!$B$76:$I$84,MATCH($E56,Auxiliar_OPEX_Drivers!$B$76:$B$84,0),MATCH(YEAR(BV$2),Auxiliar_OPEX_Drivers!$B$76:$I$76,0))*$F56</f>
        <v>3.3079786659078212</v>
      </c>
      <c r="BW56" s="107">
        <f>INDEX(Auxiliar_OPEX_Drivers!$B$76:$I$84,MATCH($E56,Auxiliar_OPEX_Drivers!$B$76:$B$84,0),MATCH(YEAR(BW$2),Auxiliar_OPEX_Drivers!$B$76:$I$76,0))*$F56</f>
        <v>3.3079786659078212</v>
      </c>
      <c r="BX56" s="107">
        <f>INDEX(Auxiliar_OPEX_Drivers!$B$76:$I$84,MATCH($E56,Auxiliar_OPEX_Drivers!$B$76:$B$84,0),MATCH(YEAR(BX$2),Auxiliar_OPEX_Drivers!$B$76:$I$76,0))*$F56</f>
        <v>3.3079786659078212</v>
      </c>
      <c r="BY56" s="107">
        <f>INDEX(Auxiliar_OPEX_Drivers!$B$76:$I$84,MATCH($E56,Auxiliar_OPEX_Drivers!$B$76:$B$84,0),MATCH(YEAR(BY$2),Auxiliar_OPEX_Drivers!$B$76:$I$76,0))*$F56</f>
        <v>3.3079786659078212</v>
      </c>
      <c r="BZ56" s="107">
        <f>INDEX(Auxiliar_OPEX_Drivers!$B$76:$I$84,MATCH($E56,Auxiliar_OPEX_Drivers!$B$76:$B$84,0),MATCH(YEAR(BZ$2),Auxiliar_OPEX_Drivers!$B$76:$I$76,0))*$F56</f>
        <v>3.3079786659078212</v>
      </c>
      <c r="CA56" s="107">
        <f>INDEX(Auxiliar_OPEX_Drivers!$B$76:$I$84,MATCH($E56,Auxiliar_OPEX_Drivers!$B$76:$B$84,0),MATCH(YEAR(CA$2),Auxiliar_OPEX_Drivers!$B$76:$I$76,0))*$F56</f>
        <v>3.3079786659078212</v>
      </c>
      <c r="CB56" s="107">
        <f>INDEX(Auxiliar_OPEX_Drivers!$B$76:$I$84,MATCH($E56,Auxiliar_OPEX_Drivers!$B$76:$B$84,0),MATCH(YEAR(CB$2),Auxiliar_OPEX_Drivers!$B$76:$I$76,0))*$F56</f>
        <v>3.3079786659078212</v>
      </c>
      <c r="CC56" s="107">
        <f>INDEX(Auxiliar_OPEX_Drivers!$B$76:$I$84,MATCH($E56,Auxiliar_OPEX_Drivers!$B$76:$B$84,0),MATCH(YEAR(CC$2),Auxiliar_OPEX_Drivers!$B$76:$I$76,0))*$F56</f>
        <v>3.3079786659078212</v>
      </c>
      <c r="CD56" s="107">
        <f>INDEX(Auxiliar_OPEX_Drivers!$B$76:$I$84,MATCH($E56,Auxiliar_OPEX_Drivers!$B$76:$B$84,0),MATCH(YEAR(CD$2),Auxiliar_OPEX_Drivers!$B$76:$I$76,0))*$F56</f>
        <v>3.3079786659078212</v>
      </c>
      <c r="CE56" s="107">
        <f>INDEX(Auxiliar_OPEX_Drivers!$B$76:$I$84,MATCH($E56,Auxiliar_OPEX_Drivers!$B$76:$B$84,0),MATCH(YEAR(CE$2),Auxiliar_OPEX_Drivers!$B$76:$I$76,0))*$F56</f>
        <v>3.3079786659078212</v>
      </c>
      <c r="CF56" s="107">
        <f>INDEX(Auxiliar_OPEX_Drivers!$B$76:$I$84,MATCH($E56,Auxiliar_OPEX_Drivers!$B$76:$B$84,0),MATCH(YEAR(CF$2),Auxiliar_OPEX_Drivers!$B$76:$I$76,0))*$F56</f>
        <v>3.3079786659078212</v>
      </c>
      <c r="CG56" s="107">
        <f>INDEX(Auxiliar_OPEX_Drivers!$B$76:$I$84,MATCH($E56,Auxiliar_OPEX_Drivers!$B$76:$B$84,0),MATCH(YEAR(CG$2),Auxiliar_OPEX_Drivers!$B$76:$I$76,0))*$F56</f>
        <v>3.3079786659078212</v>
      </c>
      <c r="CI56" s="51">
        <f>INDEX(Auxiliar_OPEX_CustosUnit!$A$1:$R$129,MATCH(Auxiliar_OPEX_P!$A56,Auxiliar_OPEX_CustosUnit!$A$1:$A$129,0),MATCH(CI$2,Auxiliar_OPEX_CustosUnit!$A$3:$Q$3,0))*(1-DRE_Auxiliar!$A$5)</f>
        <v>18530.684238967031</v>
      </c>
      <c r="CJ56" s="51">
        <f>INDEX(Auxiliar_OPEX_CustosUnit!$A$1:$R$129,MATCH(Auxiliar_OPEX_P!$A56,Auxiliar_OPEX_CustosUnit!$A$1:$A$129,0),MATCH(CJ$2,Auxiliar_OPEX_CustosUnit!$A$3:$Q$3,0))*(1-DRE_Auxiliar!$A$5)</f>
        <v>19165.034364941075</v>
      </c>
      <c r="CK56" s="51">
        <f>INDEX(Auxiliar_OPEX_CustosUnit!$A$1:$R$129,MATCH(Auxiliar_OPEX_P!$A56,Auxiliar_OPEX_CustosUnit!$A$1:$A$129,0),MATCH(CK$2,Auxiliar_OPEX_CustosUnit!$A$3:$Q$3,0))*(1-DRE_Auxiliar!$A$5)</f>
        <v>20194.322370454174</v>
      </c>
      <c r="CL56" s="51">
        <f>INDEX(Auxiliar_OPEX_CustosUnit!$A$1:$R$129,MATCH(Auxiliar_OPEX_P!$A56,Auxiliar_OPEX_CustosUnit!$A$1:$A$129,0),MATCH(CL$2,Auxiliar_OPEX_CustosUnit!$A$3:$Q$3,0))*(1-DRE_Auxiliar!$A$5)</f>
        <v>20170.467587660562</v>
      </c>
      <c r="CM56" s="51">
        <f>INDEX(Auxiliar_OPEX_CustosUnit!$A$1:$R$129,MATCH(Auxiliar_OPEX_P!$A56,Auxiliar_OPEX_CustosUnit!$A$1:$A$129,0),MATCH(CM$2,Auxiliar_OPEX_CustosUnit!$A$3:$Q$3,0))*(1-DRE_Auxiliar!$A$5)</f>
        <v>20181.079991876861</v>
      </c>
      <c r="CN56" s="51">
        <f>INDEX(Auxiliar_OPEX_CustosUnit!$A$1:$R$129,MATCH(Auxiliar_OPEX_P!$A56,Auxiliar_OPEX_CustosUnit!$A$1:$A$129,0),MATCH(CN$2,Auxiliar_OPEX_CustosUnit!$A$3:$Q$3,0))*(1-DRE_Auxiliar!$A$5)</f>
        <v>21473.044767846914</v>
      </c>
      <c r="CO56" s="51">
        <f>INDEX(Auxiliar_OPEX_CustosUnit!$A$1:$R$129,MATCH(Auxiliar_OPEX_P!$A56,Auxiliar_OPEX_CustosUnit!$A$1:$A$129,0),MATCH(CO$2,Auxiliar_OPEX_CustosUnit!$A$3:$Q$3,0))*(1-DRE_Auxiliar!$A$5)</f>
        <v>20787.688186853204</v>
      </c>
      <c r="CP56" s="51">
        <f>INDEX(Auxiliar_OPEX_CustosUnit!$A$1:$R$129,MATCH(Auxiliar_OPEX_P!$A56,Auxiliar_OPEX_CustosUnit!$A$1:$A$129,0),MATCH(CP$2,Auxiliar_OPEX_CustosUnit!$A$3:$Q$3,0))*(1-DRE_Auxiliar!$A$5)</f>
        <v>21472.73648531493</v>
      </c>
      <c r="CQ56" s="51">
        <f>INDEX(Auxiliar_OPEX_CustosUnit!$A$1:$R$129,MATCH(Auxiliar_OPEX_P!$A56,Auxiliar_OPEX_CustosUnit!$A$1:$A$129,0),MATCH(CQ$2,Auxiliar_OPEX_CustosUnit!$A$3:$Q$3,0))*(1-DRE_Auxiliar!$A$5)</f>
        <v>21477.955334172402</v>
      </c>
      <c r="CR56" s="51">
        <f>INDEX(Auxiliar_OPEX_CustosUnit!$A$1:$R$129,MATCH(Auxiliar_OPEX_P!$A56,Auxiliar_OPEX_CustosUnit!$A$1:$A$129,0),MATCH(CR$2,Auxiliar_OPEX_CustosUnit!$A$3:$Q$3,0))*(1-DRE_Auxiliar!$A$5)</f>
        <v>21477.955334172402</v>
      </c>
      <c r="CS56" s="51">
        <f>INDEX(Auxiliar_OPEX_CustosUnit!$A$1:$R$129,MATCH(Auxiliar_OPEX_P!$A56,Auxiliar_OPEX_CustosUnit!$A$1:$A$129,0),MATCH(CS$2,Auxiliar_OPEX_CustosUnit!$A$3:$Q$3,0))*(1-DRE_Auxiliar!$A$5)</f>
        <v>20792.907035710672</v>
      </c>
      <c r="CT56" s="51">
        <f>INDEX(Auxiliar_OPEX_CustosUnit!$A$1:$R$129,MATCH(Auxiliar_OPEX_P!$A56,Auxiliar_OPEX_CustosUnit!$A$1:$A$129,0),MATCH(CT$2,Auxiliar_OPEX_CustosUnit!$A$3:$Q$3,0))*(1-DRE_Auxiliar!$A$5)</f>
        <v>20609.260492364421</v>
      </c>
      <c r="CU56" s="53">
        <f t="shared" si="227"/>
        <v>18530.684238967031</v>
      </c>
      <c r="CV56" s="53">
        <f t="shared" si="228"/>
        <v>19165.034364941075</v>
      </c>
      <c r="CW56" s="53">
        <f t="shared" si="229"/>
        <v>20194.322370454174</v>
      </c>
      <c r="CX56" s="53">
        <f t="shared" si="230"/>
        <v>20170.467587660562</v>
      </c>
      <c r="CY56" s="53">
        <f t="shared" si="231"/>
        <v>20181.079991876861</v>
      </c>
      <c r="CZ56" s="53">
        <f t="shared" si="232"/>
        <v>21473.044767846914</v>
      </c>
      <c r="DA56" s="53">
        <f t="shared" si="233"/>
        <v>20787.688186853204</v>
      </c>
      <c r="DB56" s="53">
        <f t="shared" si="234"/>
        <v>21472.73648531493</v>
      </c>
      <c r="DC56" s="53">
        <f t="shared" si="235"/>
        <v>21477.955334172402</v>
      </c>
      <c r="DD56" s="53">
        <f t="shared" si="236"/>
        <v>21477.955334172402</v>
      </c>
      <c r="DE56" s="53">
        <f t="shared" si="237"/>
        <v>20792.907035710672</v>
      </c>
      <c r="DF56" s="53">
        <f t="shared" si="238"/>
        <v>20609.260492364421</v>
      </c>
      <c r="DG56" s="53">
        <f t="shared" si="239"/>
        <v>18530.684238967031</v>
      </c>
      <c r="DH56" s="53">
        <f t="shared" si="240"/>
        <v>19165.034364941075</v>
      </c>
      <c r="DI56" s="53">
        <f t="shared" si="241"/>
        <v>20194.322370454174</v>
      </c>
      <c r="DJ56" s="53">
        <f t="shared" si="242"/>
        <v>20170.467587660562</v>
      </c>
      <c r="DK56" s="53">
        <f t="shared" si="243"/>
        <v>20181.079991876861</v>
      </c>
      <c r="DL56" s="53">
        <f t="shared" si="244"/>
        <v>21473.044767846914</v>
      </c>
      <c r="DM56" s="53">
        <f t="shared" si="245"/>
        <v>20787.688186853204</v>
      </c>
      <c r="DN56" s="53">
        <f t="shared" si="246"/>
        <v>21472.73648531493</v>
      </c>
      <c r="DO56" s="53">
        <f t="shared" si="247"/>
        <v>21477.955334172402</v>
      </c>
      <c r="DP56" s="53">
        <f t="shared" si="248"/>
        <v>21477.955334172402</v>
      </c>
      <c r="DQ56" s="53">
        <f t="shared" si="249"/>
        <v>20792.907035710672</v>
      </c>
      <c r="DR56" s="53">
        <f t="shared" si="250"/>
        <v>20609.260492364421</v>
      </c>
      <c r="DS56" s="53">
        <f t="shared" si="251"/>
        <v>18530.684238967031</v>
      </c>
      <c r="DT56" s="53">
        <f t="shared" si="252"/>
        <v>19165.034364941075</v>
      </c>
      <c r="DU56" s="53">
        <f t="shared" si="253"/>
        <v>20194.322370454174</v>
      </c>
      <c r="DV56" s="53">
        <f t="shared" si="254"/>
        <v>20170.467587660562</v>
      </c>
      <c r="DW56" s="53">
        <f t="shared" si="255"/>
        <v>20181.079991876861</v>
      </c>
      <c r="DX56" s="53">
        <f t="shared" si="256"/>
        <v>21473.044767846914</v>
      </c>
      <c r="DY56" s="53">
        <f t="shared" si="257"/>
        <v>20787.688186853204</v>
      </c>
      <c r="DZ56" s="53">
        <f t="shared" si="258"/>
        <v>21472.73648531493</v>
      </c>
      <c r="EA56" s="53">
        <f t="shared" si="259"/>
        <v>21477.955334172402</v>
      </c>
      <c r="EB56" s="53">
        <f t="shared" si="260"/>
        <v>21477.955334172402</v>
      </c>
      <c r="EC56" s="53">
        <f t="shared" si="261"/>
        <v>20792.907035710672</v>
      </c>
      <c r="ED56" s="53">
        <f t="shared" si="262"/>
        <v>20609.260492364421</v>
      </c>
      <c r="EE56" s="53">
        <f t="shared" si="263"/>
        <v>18530.684238967031</v>
      </c>
      <c r="EF56" s="53">
        <f t="shared" si="264"/>
        <v>19165.034364941075</v>
      </c>
      <c r="EG56" s="53">
        <f t="shared" si="265"/>
        <v>20194.322370454174</v>
      </c>
      <c r="EH56" s="53">
        <f t="shared" si="266"/>
        <v>20170.467587660562</v>
      </c>
      <c r="EI56" s="53">
        <f t="shared" si="267"/>
        <v>20181.079991876861</v>
      </c>
      <c r="EJ56" s="53">
        <f t="shared" si="268"/>
        <v>21473.044767846914</v>
      </c>
      <c r="EK56" s="53">
        <f t="shared" si="269"/>
        <v>20787.688186853204</v>
      </c>
      <c r="EL56" s="53">
        <f t="shared" si="270"/>
        <v>21472.73648531493</v>
      </c>
      <c r="EM56" s="53">
        <f t="shared" si="271"/>
        <v>21477.955334172402</v>
      </c>
      <c r="EN56" s="53">
        <f t="shared" si="272"/>
        <v>21477.955334172402</v>
      </c>
      <c r="EO56" s="53">
        <f t="shared" si="273"/>
        <v>20792.907035710672</v>
      </c>
      <c r="EP56" s="53">
        <f t="shared" si="274"/>
        <v>20609.260492364421</v>
      </c>
      <c r="EQ56" s="53">
        <f t="shared" si="275"/>
        <v>18530.684238967031</v>
      </c>
      <c r="ER56" s="53">
        <f t="shared" si="276"/>
        <v>19165.034364941075</v>
      </c>
      <c r="ES56" s="53">
        <f t="shared" si="277"/>
        <v>20194.322370454174</v>
      </c>
      <c r="ET56" s="53">
        <f t="shared" si="278"/>
        <v>20170.467587660562</v>
      </c>
      <c r="EU56" s="53">
        <f t="shared" si="279"/>
        <v>20181.079991876861</v>
      </c>
      <c r="EV56" s="53">
        <f t="shared" si="280"/>
        <v>21473.044767846914</v>
      </c>
      <c r="EW56" s="53">
        <f t="shared" si="281"/>
        <v>20787.688186853204</v>
      </c>
      <c r="EX56" s="53">
        <f t="shared" si="282"/>
        <v>21472.73648531493</v>
      </c>
      <c r="EY56" s="53">
        <f t="shared" si="283"/>
        <v>21477.955334172402</v>
      </c>
      <c r="EZ56" s="53">
        <f t="shared" si="284"/>
        <v>21477.955334172402</v>
      </c>
      <c r="FA56" s="53">
        <f t="shared" si="285"/>
        <v>20792.907035710672</v>
      </c>
      <c r="FB56" s="53">
        <f t="shared" si="286"/>
        <v>20609.260492364421</v>
      </c>
      <c r="FC56" s="53">
        <f t="shared" si="287"/>
        <v>18530.684238967031</v>
      </c>
      <c r="FD56" s="53">
        <f t="shared" si="288"/>
        <v>19165.034364941075</v>
      </c>
      <c r="FE56" s="53">
        <f t="shared" si="289"/>
        <v>20194.322370454174</v>
      </c>
      <c r="FF56" s="53">
        <f t="shared" si="290"/>
        <v>20170.467587660562</v>
      </c>
      <c r="FG56" s="53">
        <f t="shared" si="291"/>
        <v>20181.079991876861</v>
      </c>
      <c r="FH56" s="53">
        <f t="shared" si="292"/>
        <v>21473.044767846914</v>
      </c>
      <c r="FI56" s="53">
        <f t="shared" si="293"/>
        <v>20787.688186853204</v>
      </c>
      <c r="FJ56" s="53">
        <f t="shared" si="294"/>
        <v>21472.73648531493</v>
      </c>
      <c r="FK56" s="53">
        <f t="shared" si="295"/>
        <v>21477.955334172402</v>
      </c>
      <c r="FL56" s="53">
        <f t="shared" si="296"/>
        <v>21477.955334172402</v>
      </c>
      <c r="FM56" s="53">
        <f t="shared" si="297"/>
        <v>20792.907035710672</v>
      </c>
      <c r="FN56" s="53">
        <f t="shared" si="298"/>
        <v>20609.260492364421</v>
      </c>
      <c r="FP56" s="51">
        <f t="shared" si="299"/>
        <v>80724.319967507443</v>
      </c>
      <c r="FQ56" s="51">
        <f t="shared" si="306"/>
        <v>85892.179071387654</v>
      </c>
      <c r="FR56" s="51">
        <f t="shared" si="307"/>
        <v>83150.752747412815</v>
      </c>
      <c r="FS56" s="51">
        <f t="shared" si="308"/>
        <v>85890.945941259721</v>
      </c>
      <c r="FT56" s="51">
        <f t="shared" si="309"/>
        <v>85911.821336689609</v>
      </c>
      <c r="FU56" s="51">
        <f t="shared" si="310"/>
        <v>85911.821336689609</v>
      </c>
      <c r="FV56" s="51">
        <f t="shared" si="311"/>
        <v>83171.628142842688</v>
      </c>
      <c r="FW56" s="51">
        <f t="shared" si="312"/>
        <v>82437.041969457685</v>
      </c>
      <c r="FX56" s="51">
        <f t="shared" si="313"/>
        <v>77717.756432684866</v>
      </c>
      <c r="FY56" s="51">
        <f t="shared" si="314"/>
        <v>80378.223145501834</v>
      </c>
      <c r="FZ56" s="51">
        <f t="shared" si="315"/>
        <v>84695.060747393334</v>
      </c>
      <c r="GA56" s="51">
        <f t="shared" si="316"/>
        <v>84595.013702448807</v>
      </c>
      <c r="GB56" s="51">
        <f t="shared" si="317"/>
        <v>84639.522163950372</v>
      </c>
      <c r="GC56" s="51">
        <f t="shared" si="318"/>
        <v>90058.027087114824</v>
      </c>
      <c r="GD56" s="51">
        <f t="shared" si="319"/>
        <v>87183.639118256091</v>
      </c>
      <c r="GE56" s="51">
        <f t="shared" si="320"/>
        <v>90056.734149065465</v>
      </c>
      <c r="GF56" s="51">
        <f t="shared" si="321"/>
        <v>90078.622019968316</v>
      </c>
      <c r="GG56" s="51">
        <f t="shared" si="322"/>
        <v>90078.622019968316</v>
      </c>
      <c r="GH56" s="51">
        <f t="shared" si="323"/>
        <v>87205.526989158927</v>
      </c>
      <c r="GI56" s="51">
        <f t="shared" si="324"/>
        <v>86435.312724999414</v>
      </c>
      <c r="GJ56" s="51">
        <f t="shared" si="325"/>
        <v>67838.981965504499</v>
      </c>
      <c r="GK56" s="51">
        <f t="shared" si="326"/>
        <v>70161.274342883407</v>
      </c>
      <c r="GL56" s="51">
        <f t="shared" si="327"/>
        <v>73929.394804214287</v>
      </c>
      <c r="GM56" s="51">
        <f t="shared" si="328"/>
        <v>73842.064829840005</v>
      </c>
      <c r="GN56" s="51">
        <f t="shared" si="329"/>
        <v>73880.915780455543</v>
      </c>
      <c r="GO56" s="51">
        <f t="shared" si="330"/>
        <v>78610.669631249402</v>
      </c>
      <c r="GP56" s="51">
        <f t="shared" si="331"/>
        <v>76101.647722592461</v>
      </c>
      <c r="GQ56" s="51">
        <f t="shared" si="332"/>
        <v>78609.541039727483</v>
      </c>
      <c r="GR56" s="51">
        <f t="shared" si="333"/>
        <v>78628.646723519676</v>
      </c>
      <c r="GS56" s="51">
        <f t="shared" si="334"/>
        <v>78628.646723519676</v>
      </c>
      <c r="GT56" s="51">
        <f t="shared" si="335"/>
        <v>76120.753406384654</v>
      </c>
      <c r="GU56" s="51">
        <f t="shared" si="336"/>
        <v>75448.441775500803</v>
      </c>
      <c r="GV56" s="51">
        <f t="shared" si="337"/>
        <v>68549.340975205982</v>
      </c>
      <c r="GW56" s="51">
        <f t="shared" si="338"/>
        <v>70895.950659030786</v>
      </c>
      <c r="GX56" s="51">
        <f t="shared" si="339"/>
        <v>74703.528055619157</v>
      </c>
      <c r="GY56" s="51">
        <f t="shared" si="340"/>
        <v>74615.283627160854</v>
      </c>
      <c r="GZ56" s="51">
        <f t="shared" si="341"/>
        <v>74654.541395832988</v>
      </c>
      <c r="HA56" s="51">
        <f t="shared" si="342"/>
        <v>79433.821686503128</v>
      </c>
      <c r="HB56" s="51">
        <f t="shared" si="343"/>
        <v>76898.527179603785</v>
      </c>
      <c r="HC56" s="51">
        <f t="shared" si="344"/>
        <v>79432.681277216063</v>
      </c>
      <c r="HD56" s="51">
        <f t="shared" si="345"/>
        <v>79451.987021419336</v>
      </c>
      <c r="HE56" s="51">
        <f t="shared" si="346"/>
        <v>79451.987021419336</v>
      </c>
      <c r="HF56" s="51">
        <f t="shared" si="347"/>
        <v>76917.832923807044</v>
      </c>
      <c r="HG56" s="51">
        <f t="shared" si="348"/>
        <v>76238.481349066598</v>
      </c>
      <c r="HH56" s="51">
        <f t="shared" si="349"/>
        <v>58964.846857858647</v>
      </c>
      <c r="HI56" s="51">
        <f t="shared" si="350"/>
        <v>60983.356134146867</v>
      </c>
      <c r="HJ56" s="51">
        <f t="shared" si="351"/>
        <v>64258.562210460317</v>
      </c>
      <c r="HK56" s="51">
        <f t="shared" si="352"/>
        <v>64182.656021778144</v>
      </c>
      <c r="HL56" s="51">
        <f t="shared" si="353"/>
        <v>64216.424812036406</v>
      </c>
      <c r="HM56" s="51">
        <f t="shared" si="354"/>
        <v>68327.47134320694</v>
      </c>
      <c r="HN56" s="51">
        <f t="shared" si="355"/>
        <v>66146.658950087643</v>
      </c>
      <c r="HO56" s="51">
        <f t="shared" si="356"/>
        <v>68326.490384703036</v>
      </c>
      <c r="HP56" s="51">
        <f t="shared" si="357"/>
        <v>68343.096820800405</v>
      </c>
      <c r="HQ56" s="51">
        <f t="shared" si="358"/>
        <v>68343.096820800405</v>
      </c>
      <c r="HR56" s="51">
        <f t="shared" si="359"/>
        <v>66163.265386185012</v>
      </c>
      <c r="HS56" s="51">
        <f t="shared" si="360"/>
        <v>65578.900007943026</v>
      </c>
      <c r="HT56" s="51">
        <f t="shared" si="361"/>
        <v>59000.517926132714</v>
      </c>
      <c r="HU56" s="51">
        <f t="shared" si="362"/>
        <v>61020.248309335358</v>
      </c>
      <c r="HV56" s="51">
        <f t="shared" si="363"/>
        <v>64297.435737348766</v>
      </c>
      <c r="HW56" s="51">
        <f t="shared" si="364"/>
        <v>64221.483628851936</v>
      </c>
      <c r="HX56" s="51">
        <f t="shared" si="365"/>
        <v>64255.27284770261</v>
      </c>
      <c r="HY56" s="51">
        <f t="shared" si="366"/>
        <v>68368.80637628441</v>
      </c>
      <c r="HZ56" s="51">
        <f t="shared" si="367"/>
        <v>66186.674690197979</v>
      </c>
      <c r="IA56" s="51">
        <f t="shared" si="368"/>
        <v>68367.824824344934</v>
      </c>
      <c r="IB56" s="51">
        <f t="shared" si="305"/>
        <v>68384.441306585853</v>
      </c>
      <c r="IC56" s="51">
        <f t="shared" si="369"/>
        <v>68384.441306585853</v>
      </c>
      <c r="ID56" s="51">
        <f t="shared" si="370"/>
        <v>66203.291172438883</v>
      </c>
      <c r="IE56" s="51">
        <f t="shared" si="371"/>
        <v>65618.572279545129</v>
      </c>
      <c r="IF56" s="51">
        <f t="shared" si="372"/>
        <v>61299.108127177249</v>
      </c>
      <c r="IG56" s="51">
        <f t="shared" si="373"/>
        <v>63397.524810615323</v>
      </c>
      <c r="IH56" s="51">
        <f t="shared" si="374"/>
        <v>66802.387573927466</v>
      </c>
      <c r="II56" s="51">
        <f t="shared" si="375"/>
        <v>66723.476461366328</v>
      </c>
      <c r="IJ56" s="51">
        <f t="shared" si="376"/>
        <v>66758.582068107848</v>
      </c>
      <c r="IK56" s="51">
        <f t="shared" si="377"/>
        <v>71032.37398412115</v>
      </c>
      <c r="IL56" s="51">
        <f t="shared" si="378"/>
        <v>68765.22903565444</v>
      </c>
      <c r="IM56" s="51">
        <f t="shared" si="379"/>
        <v>71031.354192082275</v>
      </c>
      <c r="IN56" s="51">
        <f t="shared" si="380"/>
        <v>71048.618032763392</v>
      </c>
      <c r="IO56" s="51">
        <f t="shared" si="381"/>
        <v>71048.618032763392</v>
      </c>
      <c r="IP56" s="51">
        <f t="shared" si="382"/>
        <v>68782.492876335542</v>
      </c>
      <c r="IQ56" s="51">
        <f t="shared" si="383"/>
        <v>68174.994028878427</v>
      </c>
      <c r="IS56" s="51">
        <f t="shared" si="300"/>
        <v>1004391.7667377188</v>
      </c>
      <c r="IT56" s="51">
        <f t="shared" si="386"/>
        <v>980749.11583142902</v>
      </c>
      <c r="IU56" s="51">
        <f t="shared" si="386"/>
        <v>905566.99173534405</v>
      </c>
      <c r="IV56" s="51">
        <f t="shared" si="386"/>
        <v>860431.16449531575</v>
      </c>
      <c r="IW56" s="51">
        <f t="shared" si="386"/>
        <v>784023.93816309783</v>
      </c>
      <c r="IX56" s="51">
        <f t="shared" si="386"/>
        <v>796495.13099717721</v>
      </c>
      <c r="IZ56" s="111">
        <f t="shared" si="301"/>
        <v>0</v>
      </c>
      <c r="JA56" s="111">
        <f t="shared" si="5"/>
        <v>0</v>
      </c>
      <c r="JB56" s="111">
        <f t="shared" si="6"/>
        <v>0</v>
      </c>
      <c r="JC56" s="111">
        <f t="shared" si="7"/>
        <v>0</v>
      </c>
      <c r="JD56" s="111">
        <f t="shared" si="8"/>
        <v>0</v>
      </c>
      <c r="JE56" s="111">
        <f t="shared" si="9"/>
        <v>0</v>
      </c>
      <c r="JF56" s="111">
        <f t="shared" si="10"/>
        <v>0</v>
      </c>
      <c r="JG56" s="111">
        <f t="shared" si="11"/>
        <v>0</v>
      </c>
      <c r="JH56" s="111">
        <f t="shared" si="12"/>
        <v>0</v>
      </c>
      <c r="JI56" s="111">
        <f t="shared" si="13"/>
        <v>0</v>
      </c>
      <c r="JJ56" s="111">
        <f t="shared" si="14"/>
        <v>0</v>
      </c>
      <c r="JK56" s="111">
        <f t="shared" si="15"/>
        <v>0</v>
      </c>
      <c r="JL56" s="111">
        <f t="shared" si="16"/>
        <v>0</v>
      </c>
      <c r="JM56" s="111">
        <f t="shared" si="17"/>
        <v>0</v>
      </c>
      <c r="JN56" s="111">
        <f t="shared" si="18"/>
        <v>0</v>
      </c>
      <c r="JO56" s="111">
        <f t="shared" si="19"/>
        <v>0</v>
      </c>
      <c r="JP56" s="111">
        <f t="shared" si="20"/>
        <v>0</v>
      </c>
      <c r="JQ56" s="111">
        <f t="shared" si="21"/>
        <v>0</v>
      </c>
      <c r="JR56" s="111">
        <f t="shared" si="22"/>
        <v>0</v>
      </c>
      <c r="JS56" s="111">
        <f t="shared" si="23"/>
        <v>0</v>
      </c>
      <c r="JT56" s="111">
        <f t="shared" si="24"/>
        <v>0</v>
      </c>
      <c r="JU56" s="111">
        <f t="shared" si="25"/>
        <v>0</v>
      </c>
      <c r="JV56" s="111">
        <f t="shared" si="26"/>
        <v>0</v>
      </c>
      <c r="JW56" s="111">
        <f t="shared" si="27"/>
        <v>0</v>
      </c>
      <c r="JX56" s="111">
        <f t="shared" si="28"/>
        <v>0</v>
      </c>
      <c r="JY56" s="111">
        <f t="shared" si="29"/>
        <v>0</v>
      </c>
      <c r="JZ56" s="111">
        <f t="shared" si="30"/>
        <v>0</v>
      </c>
      <c r="KA56" s="111">
        <f t="shared" si="31"/>
        <v>0</v>
      </c>
      <c r="KB56" s="111">
        <f t="shared" si="32"/>
        <v>0</v>
      </c>
      <c r="KC56" s="111">
        <f t="shared" si="33"/>
        <v>0</v>
      </c>
      <c r="KD56" s="111">
        <f t="shared" si="34"/>
        <v>0</v>
      </c>
      <c r="KE56" s="111">
        <f t="shared" si="35"/>
        <v>0</v>
      </c>
      <c r="KF56" s="111">
        <f t="shared" si="36"/>
        <v>0</v>
      </c>
      <c r="KG56" s="111">
        <f t="shared" si="37"/>
        <v>0</v>
      </c>
      <c r="KH56" s="111">
        <f t="shared" si="38"/>
        <v>0</v>
      </c>
      <c r="KI56" s="111">
        <f t="shared" si="39"/>
        <v>0</v>
      </c>
      <c r="KJ56" s="111">
        <f t="shared" si="40"/>
        <v>0</v>
      </c>
      <c r="KK56" s="111">
        <f t="shared" si="41"/>
        <v>0</v>
      </c>
      <c r="KL56" s="111">
        <f t="shared" si="42"/>
        <v>0</v>
      </c>
      <c r="KM56" s="111">
        <f t="shared" si="43"/>
        <v>0</v>
      </c>
      <c r="KN56" s="111">
        <f t="shared" si="44"/>
        <v>0</v>
      </c>
      <c r="KO56" s="111">
        <f t="shared" si="45"/>
        <v>0</v>
      </c>
      <c r="KP56" s="111">
        <f t="shared" si="46"/>
        <v>0</v>
      </c>
      <c r="KQ56" s="111">
        <f t="shared" si="47"/>
        <v>0</v>
      </c>
      <c r="KR56" s="111">
        <f t="shared" si="48"/>
        <v>0</v>
      </c>
      <c r="KS56" s="111">
        <f t="shared" si="49"/>
        <v>0</v>
      </c>
      <c r="KT56" s="111">
        <f t="shared" si="50"/>
        <v>0</v>
      </c>
      <c r="KU56" s="111">
        <f t="shared" si="51"/>
        <v>0</v>
      </c>
      <c r="KV56" s="111">
        <f t="shared" si="52"/>
        <v>0</v>
      </c>
      <c r="KW56" s="111">
        <f t="shared" si="53"/>
        <v>0</v>
      </c>
      <c r="KX56" s="111">
        <f t="shared" si="54"/>
        <v>0</v>
      </c>
      <c r="KY56" s="111">
        <f t="shared" si="55"/>
        <v>0</v>
      </c>
      <c r="KZ56" s="111">
        <f t="shared" si="56"/>
        <v>0</v>
      </c>
      <c r="LA56" s="111">
        <f t="shared" si="57"/>
        <v>0</v>
      </c>
      <c r="LB56" s="111">
        <f t="shared" si="58"/>
        <v>0</v>
      </c>
      <c r="LC56" s="111">
        <f t="shared" si="59"/>
        <v>0</v>
      </c>
      <c r="LD56" s="111">
        <f t="shared" si="60"/>
        <v>0</v>
      </c>
      <c r="LE56" s="111">
        <f t="shared" si="61"/>
        <v>0</v>
      </c>
      <c r="LF56" s="111">
        <f t="shared" si="62"/>
        <v>0</v>
      </c>
      <c r="LG56" s="111">
        <f t="shared" si="63"/>
        <v>0</v>
      </c>
      <c r="LH56" s="111">
        <f t="shared" si="64"/>
        <v>0</v>
      </c>
      <c r="LI56" s="111">
        <f t="shared" si="65"/>
        <v>0</v>
      </c>
      <c r="LJ56" s="111">
        <f t="shared" si="66"/>
        <v>0</v>
      </c>
      <c r="LK56" s="111">
        <f t="shared" si="67"/>
        <v>0</v>
      </c>
      <c r="LL56" s="111">
        <f t="shared" si="68"/>
        <v>0</v>
      </c>
      <c r="LM56" s="111">
        <f t="shared" si="69"/>
        <v>0</v>
      </c>
      <c r="LN56" s="111">
        <f t="shared" si="70"/>
        <v>0</v>
      </c>
      <c r="LO56" s="111">
        <f t="shared" si="71"/>
        <v>0</v>
      </c>
      <c r="LP56" s="111">
        <f t="shared" si="72"/>
        <v>0</v>
      </c>
      <c r="LQ56" s="111">
        <f t="shared" si="73"/>
        <v>0</v>
      </c>
      <c r="LR56" s="111">
        <f t="shared" si="74"/>
        <v>0</v>
      </c>
      <c r="LS56" s="111">
        <f t="shared" si="75"/>
        <v>0</v>
      </c>
      <c r="LT56" s="111">
        <f t="shared" si="76"/>
        <v>0</v>
      </c>
      <c r="LU56" s="111">
        <f t="shared" si="77"/>
        <v>0</v>
      </c>
      <c r="LV56" s="111">
        <f t="shared" si="78"/>
        <v>0</v>
      </c>
      <c r="LW56" s="111">
        <f t="shared" si="79"/>
        <v>0</v>
      </c>
      <c r="LX56" s="111">
        <f t="shared" si="80"/>
        <v>0</v>
      </c>
      <c r="LY56" s="111">
        <f t="shared" si="81"/>
        <v>0</v>
      </c>
      <c r="LZ56" s="111">
        <f t="shared" si="82"/>
        <v>0</v>
      </c>
      <c r="MA56" s="111">
        <f t="shared" si="83"/>
        <v>0</v>
      </c>
      <c r="MD56" s="111"/>
      <c r="ME56" s="111">
        <f t="shared" si="302"/>
        <v>0</v>
      </c>
      <c r="MF56" s="111">
        <f t="shared" si="84"/>
        <v>0</v>
      </c>
      <c r="MG56" s="111">
        <f t="shared" si="85"/>
        <v>0</v>
      </c>
      <c r="MH56" s="111">
        <f t="shared" si="86"/>
        <v>0</v>
      </c>
      <c r="MI56" s="111">
        <f t="shared" si="87"/>
        <v>0</v>
      </c>
      <c r="MJ56" s="111">
        <f t="shared" si="88"/>
        <v>0</v>
      </c>
      <c r="MK56" s="111">
        <f t="shared" si="89"/>
        <v>0</v>
      </c>
      <c r="ML56" s="111">
        <f t="shared" si="90"/>
        <v>0</v>
      </c>
      <c r="MM56" s="111">
        <f t="shared" si="91"/>
        <v>0</v>
      </c>
      <c r="MN56" s="111">
        <f t="shared" si="92"/>
        <v>0</v>
      </c>
      <c r="MO56" s="111">
        <f t="shared" si="93"/>
        <v>0</v>
      </c>
      <c r="MP56" s="111">
        <f t="shared" si="94"/>
        <v>0</v>
      </c>
      <c r="MQ56" s="111">
        <f t="shared" si="95"/>
        <v>0</v>
      </c>
      <c r="MR56" s="111">
        <f t="shared" si="96"/>
        <v>0</v>
      </c>
      <c r="MS56" s="111">
        <f t="shared" si="97"/>
        <v>0</v>
      </c>
      <c r="MT56" s="111">
        <f t="shared" si="98"/>
        <v>0</v>
      </c>
      <c r="MU56" s="111">
        <f t="shared" si="99"/>
        <v>0</v>
      </c>
      <c r="MV56" s="111">
        <f t="shared" si="100"/>
        <v>0</v>
      </c>
      <c r="MW56" s="111">
        <f t="shared" si="101"/>
        <v>0</v>
      </c>
      <c r="MX56" s="111">
        <f t="shared" si="102"/>
        <v>0</v>
      </c>
      <c r="MY56" s="111">
        <f t="shared" si="103"/>
        <v>0</v>
      </c>
      <c r="MZ56" s="111">
        <f t="shared" si="104"/>
        <v>0</v>
      </c>
      <c r="NA56" s="111">
        <f t="shared" si="105"/>
        <v>0</v>
      </c>
      <c r="NB56" s="111">
        <f t="shared" si="106"/>
        <v>0</v>
      </c>
      <c r="NC56" s="111">
        <f t="shared" si="107"/>
        <v>0</v>
      </c>
      <c r="ND56" s="111">
        <f t="shared" si="108"/>
        <v>0</v>
      </c>
      <c r="NE56" s="111">
        <f t="shared" si="109"/>
        <v>0</v>
      </c>
      <c r="NF56" s="111">
        <f t="shared" si="110"/>
        <v>0</v>
      </c>
      <c r="NG56" s="111">
        <f t="shared" si="111"/>
        <v>0</v>
      </c>
      <c r="NH56" s="111">
        <f t="shared" si="112"/>
        <v>0</v>
      </c>
      <c r="NI56" s="111">
        <f t="shared" si="113"/>
        <v>0</v>
      </c>
      <c r="NJ56" s="111">
        <f t="shared" si="114"/>
        <v>0</v>
      </c>
      <c r="NK56" s="111">
        <f t="shared" si="115"/>
        <v>0</v>
      </c>
      <c r="NL56" s="111">
        <f t="shared" si="116"/>
        <v>0</v>
      </c>
      <c r="NM56" s="111">
        <f t="shared" si="117"/>
        <v>0</v>
      </c>
      <c r="NN56" s="111">
        <f t="shared" si="118"/>
        <v>0</v>
      </c>
      <c r="NO56" s="111">
        <f t="shared" si="119"/>
        <v>0</v>
      </c>
      <c r="NP56" s="111">
        <f t="shared" si="120"/>
        <v>0</v>
      </c>
      <c r="NQ56" s="111">
        <f t="shared" si="121"/>
        <v>0</v>
      </c>
      <c r="NR56" s="111">
        <f t="shared" si="122"/>
        <v>0</v>
      </c>
      <c r="NS56" s="111">
        <f t="shared" si="123"/>
        <v>0</v>
      </c>
      <c r="NT56" s="111">
        <f t="shared" si="124"/>
        <v>0</v>
      </c>
      <c r="NU56" s="111">
        <f t="shared" si="125"/>
        <v>0</v>
      </c>
      <c r="NV56" s="111">
        <f t="shared" si="126"/>
        <v>0</v>
      </c>
      <c r="NW56" s="111">
        <f t="shared" si="127"/>
        <v>0</v>
      </c>
      <c r="NX56" s="111">
        <f t="shared" si="128"/>
        <v>0</v>
      </c>
      <c r="NY56" s="111">
        <f t="shared" si="129"/>
        <v>0</v>
      </c>
      <c r="NZ56" s="111">
        <f t="shared" si="130"/>
        <v>0</v>
      </c>
      <c r="OA56" s="111">
        <f t="shared" si="131"/>
        <v>0</v>
      </c>
      <c r="OB56" s="111">
        <f t="shared" si="132"/>
        <v>0</v>
      </c>
      <c r="OC56" s="111">
        <f t="shared" si="133"/>
        <v>0</v>
      </c>
      <c r="OD56" s="111">
        <f t="shared" si="134"/>
        <v>0</v>
      </c>
      <c r="OE56" s="111">
        <f t="shared" si="135"/>
        <v>0</v>
      </c>
      <c r="OF56" s="111">
        <f t="shared" si="136"/>
        <v>0</v>
      </c>
      <c r="OG56" s="111">
        <f t="shared" si="137"/>
        <v>0</v>
      </c>
      <c r="OH56" s="111">
        <f t="shared" si="138"/>
        <v>0</v>
      </c>
      <c r="OI56" s="111">
        <f t="shared" si="139"/>
        <v>0</v>
      </c>
      <c r="OJ56" s="111">
        <f t="shared" si="140"/>
        <v>0</v>
      </c>
      <c r="OK56" s="111">
        <f t="shared" si="141"/>
        <v>0</v>
      </c>
      <c r="OL56" s="111">
        <f t="shared" si="142"/>
        <v>0</v>
      </c>
      <c r="OM56" s="111">
        <f t="shared" si="143"/>
        <v>0</v>
      </c>
      <c r="ON56" s="111">
        <f t="shared" si="144"/>
        <v>0</v>
      </c>
      <c r="OO56" s="111">
        <f t="shared" si="145"/>
        <v>0</v>
      </c>
      <c r="OP56" s="111">
        <f t="shared" si="146"/>
        <v>0</v>
      </c>
      <c r="OQ56" s="111">
        <f t="shared" si="147"/>
        <v>0</v>
      </c>
      <c r="OR56" s="111">
        <f t="shared" si="148"/>
        <v>0</v>
      </c>
      <c r="OS56" s="111">
        <f t="shared" si="149"/>
        <v>0</v>
      </c>
      <c r="OT56" s="111">
        <f t="shared" si="150"/>
        <v>0</v>
      </c>
      <c r="OU56" s="111">
        <f t="shared" si="151"/>
        <v>0</v>
      </c>
      <c r="OV56" s="111">
        <f t="shared" si="152"/>
        <v>0</v>
      </c>
      <c r="OW56" s="111">
        <f t="shared" si="153"/>
        <v>0</v>
      </c>
      <c r="OX56" s="111">
        <f t="shared" si="154"/>
        <v>0</v>
      </c>
      <c r="OY56" s="111"/>
      <c r="PA56" s="51">
        <f t="shared" si="303"/>
        <v>85892.179071387654</v>
      </c>
      <c r="PB56" s="51">
        <f t="shared" si="155"/>
        <v>83150.752747412815</v>
      </c>
      <c r="PC56" s="51">
        <f t="shared" si="156"/>
        <v>85890.945941259721</v>
      </c>
      <c r="PD56" s="51">
        <f t="shared" si="157"/>
        <v>85911.821336689609</v>
      </c>
      <c r="PE56" s="51">
        <f t="shared" si="158"/>
        <v>85911.821336689609</v>
      </c>
      <c r="PF56" s="51">
        <f t="shared" si="159"/>
        <v>83171.628142842688</v>
      </c>
      <c r="PG56" s="51">
        <f t="shared" si="160"/>
        <v>82437.041969457685</v>
      </c>
      <c r="PH56" s="51">
        <f t="shared" si="161"/>
        <v>77717.756432684866</v>
      </c>
      <c r="PI56" s="51">
        <f t="shared" si="162"/>
        <v>80378.223145501834</v>
      </c>
      <c r="PJ56" s="51">
        <f t="shared" si="163"/>
        <v>84695.060747393334</v>
      </c>
      <c r="PK56" s="51">
        <f t="shared" si="164"/>
        <v>84595.013702448807</v>
      </c>
      <c r="PL56" s="51">
        <f t="shared" si="165"/>
        <v>84639.522163950372</v>
      </c>
      <c r="PM56" s="51">
        <f t="shared" si="166"/>
        <v>90058.027087114824</v>
      </c>
      <c r="PN56" s="51">
        <f t="shared" si="167"/>
        <v>87183.639118256091</v>
      </c>
      <c r="PO56" s="51">
        <f t="shared" si="168"/>
        <v>90056.734149065465</v>
      </c>
      <c r="PP56" s="51">
        <f t="shared" si="169"/>
        <v>90078.622019968316</v>
      </c>
      <c r="PQ56" s="51">
        <f t="shared" si="170"/>
        <v>90078.622019968316</v>
      </c>
      <c r="PR56" s="51">
        <f t="shared" si="171"/>
        <v>87205.526989158927</v>
      </c>
      <c r="PS56" s="51">
        <f t="shared" si="172"/>
        <v>86435.312724999414</v>
      </c>
      <c r="PT56" s="51">
        <f t="shared" si="173"/>
        <v>67838.981965504499</v>
      </c>
      <c r="PU56" s="51">
        <f t="shared" si="174"/>
        <v>70161.274342883407</v>
      </c>
      <c r="PV56" s="51">
        <f t="shared" si="175"/>
        <v>73929.394804214287</v>
      </c>
      <c r="PW56" s="51">
        <f t="shared" si="176"/>
        <v>73842.064829840005</v>
      </c>
      <c r="PX56" s="51">
        <f t="shared" si="177"/>
        <v>73880.915780455543</v>
      </c>
      <c r="PY56" s="51">
        <f t="shared" si="178"/>
        <v>78610.669631249402</v>
      </c>
      <c r="PZ56" s="51">
        <f t="shared" si="179"/>
        <v>76101.647722592461</v>
      </c>
      <c r="QA56" s="51">
        <f t="shared" si="180"/>
        <v>78609.541039727483</v>
      </c>
      <c r="QB56" s="51">
        <f t="shared" si="181"/>
        <v>78628.646723519676</v>
      </c>
      <c r="QC56" s="51">
        <f t="shared" si="182"/>
        <v>78628.646723519676</v>
      </c>
      <c r="QD56" s="51">
        <f t="shared" si="183"/>
        <v>76120.753406384654</v>
      </c>
      <c r="QE56" s="51">
        <f t="shared" si="184"/>
        <v>75448.441775500803</v>
      </c>
      <c r="QF56" s="51">
        <f t="shared" si="185"/>
        <v>68549.340975205982</v>
      </c>
      <c r="QG56" s="51">
        <f t="shared" si="186"/>
        <v>70895.950659030786</v>
      </c>
      <c r="QH56" s="51">
        <f t="shared" si="187"/>
        <v>74703.528055619157</v>
      </c>
      <c r="QI56" s="51">
        <f t="shared" si="188"/>
        <v>74615.283627160854</v>
      </c>
      <c r="QJ56" s="51">
        <f t="shared" si="189"/>
        <v>74654.541395832988</v>
      </c>
      <c r="QK56" s="51">
        <f t="shared" si="190"/>
        <v>79433.821686503128</v>
      </c>
      <c r="QL56" s="51">
        <f t="shared" si="191"/>
        <v>76898.527179603785</v>
      </c>
      <c r="QM56" s="51">
        <f t="shared" si="192"/>
        <v>79432.681277216063</v>
      </c>
      <c r="QN56" s="51">
        <f t="shared" si="193"/>
        <v>79451.987021419336</v>
      </c>
      <c r="QO56" s="51">
        <f t="shared" si="194"/>
        <v>79451.987021419336</v>
      </c>
      <c r="QP56" s="51">
        <f t="shared" si="195"/>
        <v>76917.832923807044</v>
      </c>
      <c r="QQ56" s="51">
        <f t="shared" si="196"/>
        <v>76238.481349066598</v>
      </c>
      <c r="QR56" s="51">
        <f t="shared" si="197"/>
        <v>58964.846857858647</v>
      </c>
      <c r="QS56" s="51">
        <f t="shared" si="198"/>
        <v>60983.356134146867</v>
      </c>
      <c r="QT56" s="51">
        <f t="shared" si="199"/>
        <v>64258.562210460317</v>
      </c>
      <c r="QU56" s="51">
        <f t="shared" si="200"/>
        <v>64182.656021778144</v>
      </c>
      <c r="QV56" s="51">
        <f t="shared" si="201"/>
        <v>64216.424812036406</v>
      </c>
      <c r="QW56" s="51">
        <f t="shared" si="202"/>
        <v>68327.47134320694</v>
      </c>
      <c r="QX56" s="51">
        <f t="shared" si="203"/>
        <v>66146.658950087643</v>
      </c>
      <c r="QY56" s="51">
        <f t="shared" si="204"/>
        <v>68326.490384703036</v>
      </c>
      <c r="QZ56" s="51">
        <f t="shared" si="205"/>
        <v>68343.096820800405</v>
      </c>
      <c r="RA56" s="51">
        <f t="shared" si="206"/>
        <v>68343.096820800405</v>
      </c>
      <c r="RB56" s="51">
        <f t="shared" si="207"/>
        <v>66163.265386185012</v>
      </c>
      <c r="RC56" s="51">
        <f t="shared" si="208"/>
        <v>65578.900007943026</v>
      </c>
      <c r="RD56" s="51">
        <f t="shared" si="209"/>
        <v>59000.517926132714</v>
      </c>
      <c r="RE56" s="51">
        <f t="shared" si="210"/>
        <v>61020.248309335358</v>
      </c>
      <c r="RF56" s="51">
        <f t="shared" si="211"/>
        <v>64297.435737348766</v>
      </c>
      <c r="RG56" s="51">
        <f t="shared" si="212"/>
        <v>64221.483628851936</v>
      </c>
      <c r="RH56" s="51">
        <f t="shared" si="213"/>
        <v>64255.27284770261</v>
      </c>
      <c r="RI56" s="51">
        <f t="shared" si="214"/>
        <v>68368.80637628441</v>
      </c>
      <c r="RJ56" s="51">
        <f t="shared" si="215"/>
        <v>66186.674690197979</v>
      </c>
      <c r="RK56" s="51">
        <f t="shared" si="216"/>
        <v>68367.824824344934</v>
      </c>
      <c r="RL56" s="51">
        <f t="shared" si="217"/>
        <v>68384.441306585853</v>
      </c>
      <c r="RM56" s="51">
        <f t="shared" si="218"/>
        <v>68384.441306585853</v>
      </c>
      <c r="RN56" s="51">
        <f t="shared" si="219"/>
        <v>66203.291172438883</v>
      </c>
      <c r="RO56" s="51">
        <f t="shared" si="220"/>
        <v>65618.572279545129</v>
      </c>
      <c r="RP56" s="51">
        <f t="shared" si="221"/>
        <v>61299.108127177249</v>
      </c>
      <c r="RQ56" s="51">
        <f t="shared" si="222"/>
        <v>63397.524810615323</v>
      </c>
      <c r="RR56" s="51">
        <f t="shared" si="223"/>
        <v>66802.387573927466</v>
      </c>
      <c r="RS56" s="51">
        <f t="shared" si="224"/>
        <v>66723.476461366328</v>
      </c>
      <c r="RT56" s="51">
        <f t="shared" si="225"/>
        <v>66758.582068107848</v>
      </c>
      <c r="RU56" s="51"/>
      <c r="RV56" s="51">
        <f t="shared" si="387"/>
        <v>1004391.7667377188</v>
      </c>
      <c r="RW56" s="51">
        <f t="shared" si="387"/>
        <v>980749.11583142902</v>
      </c>
      <c r="RX56" s="51">
        <f t="shared" si="387"/>
        <v>905566.99173534405</v>
      </c>
      <c r="RY56" s="51">
        <f t="shared" si="387"/>
        <v>860431.16449531575</v>
      </c>
      <c r="RZ56" s="51">
        <f t="shared" si="387"/>
        <v>784023.93816309783</v>
      </c>
      <c r="SA56" s="51">
        <f t="shared" si="387"/>
        <v>796495.13099717721</v>
      </c>
    </row>
    <row r="57" spans="1:495" x14ac:dyDescent="0.3">
      <c r="A57" s="1">
        <v>400230</v>
      </c>
      <c r="B57" s="1" t="s">
        <v>225</v>
      </c>
      <c r="C57" s="1" t="s">
        <v>167</v>
      </c>
      <c r="D57" s="44">
        <v>0.49270000000000003</v>
      </c>
      <c r="E57" s="1" t="s">
        <v>318</v>
      </c>
      <c r="F57" s="107">
        <f>VLOOKUP(A57,Auxiliar_OPEX_CustosUnit!$A$4:$E$129,COLUMN(Auxiliar_OPEX_CustosUnit!$E$3),0)</f>
        <v>14</v>
      </c>
      <c r="G57" s="107">
        <f>INDEX(Auxiliar_OPEX_Drivers!$B$76:$I$84,MATCH($E57,Auxiliar_OPEX_Drivers!$B$76:$B$84,0),MATCH(YEAR(G$2),Auxiliar_OPEX_Drivers!$B$76:$I$76,0))*$F57</f>
        <v>14</v>
      </c>
      <c r="H57" s="107">
        <f>INDEX(Auxiliar_OPEX_Drivers!$B$76:$I$84,MATCH($E57,Auxiliar_OPEX_Drivers!$B$76:$B$84,0),MATCH(YEAR(H$2),Auxiliar_OPEX_Drivers!$B$76:$I$76,0))*$F57</f>
        <v>14</v>
      </c>
      <c r="I57" s="107">
        <f>INDEX(Auxiliar_OPEX_Drivers!$B$76:$I$84,MATCH($E57,Auxiliar_OPEX_Drivers!$B$76:$B$84,0),MATCH(YEAR(I$2),Auxiliar_OPEX_Drivers!$B$76:$I$76,0))*$F57</f>
        <v>14</v>
      </c>
      <c r="J57" s="107">
        <f>INDEX(Auxiliar_OPEX_Drivers!$B$76:$I$84,MATCH($E57,Auxiliar_OPEX_Drivers!$B$76:$B$84,0),MATCH(YEAR(J$2),Auxiliar_OPEX_Drivers!$B$76:$I$76,0))*$F57</f>
        <v>14</v>
      </c>
      <c r="K57" s="107">
        <f>INDEX(Auxiliar_OPEX_Drivers!$B$76:$I$84,MATCH($E57,Auxiliar_OPEX_Drivers!$B$76:$B$84,0),MATCH(YEAR(K$2),Auxiliar_OPEX_Drivers!$B$76:$I$76,0))*$F57</f>
        <v>14</v>
      </c>
      <c r="L57" s="107">
        <f>INDEX(Auxiliar_OPEX_Drivers!$B$76:$I$84,MATCH($E57,Auxiliar_OPEX_Drivers!$B$76:$B$84,0),MATCH(YEAR(L$2),Auxiliar_OPEX_Drivers!$B$76:$I$76,0))*$F57</f>
        <v>14</v>
      </c>
      <c r="M57" s="107">
        <f>INDEX(Auxiliar_OPEX_Drivers!$B$76:$I$84,MATCH($E57,Auxiliar_OPEX_Drivers!$B$76:$B$84,0),MATCH(YEAR(M$2),Auxiliar_OPEX_Drivers!$B$76:$I$76,0))*$F57</f>
        <v>14</v>
      </c>
      <c r="N57" s="107">
        <f>INDEX(Auxiliar_OPEX_Drivers!$B$76:$I$84,MATCH($E57,Auxiliar_OPEX_Drivers!$B$76:$B$84,0),MATCH(YEAR(N$2),Auxiliar_OPEX_Drivers!$B$76:$I$76,0))*$F57</f>
        <v>13.937330634905978</v>
      </c>
      <c r="O57" s="107">
        <f>INDEX(Auxiliar_OPEX_Drivers!$B$76:$I$84,MATCH($E57,Auxiliar_OPEX_Drivers!$B$76:$B$84,0),MATCH(YEAR(O$2),Auxiliar_OPEX_Drivers!$B$76:$I$76,0))*$F57</f>
        <v>13.937330634905978</v>
      </c>
      <c r="P57" s="107">
        <f>INDEX(Auxiliar_OPEX_Drivers!$B$76:$I$84,MATCH($E57,Auxiliar_OPEX_Drivers!$B$76:$B$84,0),MATCH(YEAR(P$2),Auxiliar_OPEX_Drivers!$B$76:$I$76,0))*$F57</f>
        <v>13.937330634905978</v>
      </c>
      <c r="Q57" s="107">
        <f>INDEX(Auxiliar_OPEX_Drivers!$B$76:$I$84,MATCH($E57,Auxiliar_OPEX_Drivers!$B$76:$B$84,0),MATCH(YEAR(Q$2),Auxiliar_OPEX_Drivers!$B$76:$I$76,0))*$F57</f>
        <v>13.937330634905978</v>
      </c>
      <c r="R57" s="107">
        <f>INDEX(Auxiliar_OPEX_Drivers!$B$76:$I$84,MATCH($E57,Auxiliar_OPEX_Drivers!$B$76:$B$84,0),MATCH(YEAR(R$2),Auxiliar_OPEX_Drivers!$B$76:$I$76,0))*$F57</f>
        <v>13.937330634905978</v>
      </c>
      <c r="S57" s="107">
        <f>INDEX(Auxiliar_OPEX_Drivers!$B$76:$I$84,MATCH($E57,Auxiliar_OPEX_Drivers!$B$76:$B$84,0),MATCH(YEAR(S$2),Auxiliar_OPEX_Drivers!$B$76:$I$76,0))*$F57</f>
        <v>13.937330634905978</v>
      </c>
      <c r="T57" s="107">
        <f>INDEX(Auxiliar_OPEX_Drivers!$B$76:$I$84,MATCH($E57,Auxiliar_OPEX_Drivers!$B$76:$B$84,0),MATCH(YEAR(T$2),Auxiliar_OPEX_Drivers!$B$76:$I$76,0))*$F57</f>
        <v>13.937330634905978</v>
      </c>
      <c r="U57" s="107">
        <f>INDEX(Auxiliar_OPEX_Drivers!$B$76:$I$84,MATCH($E57,Auxiliar_OPEX_Drivers!$B$76:$B$84,0),MATCH(YEAR(U$2),Auxiliar_OPEX_Drivers!$B$76:$I$76,0))*$F57</f>
        <v>13.937330634905978</v>
      </c>
      <c r="V57" s="107">
        <f>INDEX(Auxiliar_OPEX_Drivers!$B$76:$I$84,MATCH($E57,Auxiliar_OPEX_Drivers!$B$76:$B$84,0),MATCH(YEAR(V$2),Auxiliar_OPEX_Drivers!$B$76:$I$76,0))*$F57</f>
        <v>13.937330634905978</v>
      </c>
      <c r="W57" s="107">
        <f>INDEX(Auxiliar_OPEX_Drivers!$B$76:$I$84,MATCH($E57,Auxiliar_OPEX_Drivers!$B$76:$B$84,0),MATCH(YEAR(W$2),Auxiliar_OPEX_Drivers!$B$76:$I$76,0))*$F57</f>
        <v>13.937330634905978</v>
      </c>
      <c r="X57" s="107">
        <f>INDEX(Auxiliar_OPEX_Drivers!$B$76:$I$84,MATCH($E57,Auxiliar_OPEX_Drivers!$B$76:$B$84,0),MATCH(YEAR(X$2),Auxiliar_OPEX_Drivers!$B$76:$I$76,0))*$F57</f>
        <v>13.937330634905978</v>
      </c>
      <c r="Y57" s="107">
        <f>INDEX(Auxiliar_OPEX_Drivers!$B$76:$I$84,MATCH($E57,Auxiliar_OPEX_Drivers!$B$76:$B$84,0),MATCH(YEAR(Y$2),Auxiliar_OPEX_Drivers!$B$76:$I$76,0))*$F57</f>
        <v>13.937330634905978</v>
      </c>
      <c r="Z57" s="107">
        <f>INDEX(Auxiliar_OPEX_Drivers!$B$76:$I$84,MATCH($E57,Auxiliar_OPEX_Drivers!$B$76:$B$84,0),MATCH(YEAR(Z$2),Auxiliar_OPEX_Drivers!$B$76:$I$76,0))*$F57</f>
        <v>15.961850432309639</v>
      </c>
      <c r="AA57" s="107">
        <f>INDEX(Auxiliar_OPEX_Drivers!$B$76:$I$84,MATCH($E57,Auxiliar_OPEX_Drivers!$B$76:$B$84,0),MATCH(YEAR(AA$2),Auxiliar_OPEX_Drivers!$B$76:$I$76,0))*$F57</f>
        <v>15.961850432309639</v>
      </c>
      <c r="AB57" s="107">
        <f>INDEX(Auxiliar_OPEX_Drivers!$B$76:$I$84,MATCH($E57,Auxiliar_OPEX_Drivers!$B$76:$B$84,0),MATCH(YEAR(AB$2),Auxiliar_OPEX_Drivers!$B$76:$I$76,0))*$F57</f>
        <v>15.961850432309639</v>
      </c>
      <c r="AC57" s="107">
        <f>INDEX(Auxiliar_OPEX_Drivers!$B$76:$I$84,MATCH($E57,Auxiliar_OPEX_Drivers!$B$76:$B$84,0),MATCH(YEAR(AC$2),Auxiliar_OPEX_Drivers!$B$76:$I$76,0))*$F57</f>
        <v>15.961850432309639</v>
      </c>
      <c r="AD57" s="107">
        <f>INDEX(Auxiliar_OPEX_Drivers!$B$76:$I$84,MATCH($E57,Auxiliar_OPEX_Drivers!$B$76:$B$84,0),MATCH(YEAR(AD$2),Auxiliar_OPEX_Drivers!$B$76:$I$76,0))*$F57</f>
        <v>15.961850432309639</v>
      </c>
      <c r="AE57" s="107">
        <f>INDEX(Auxiliar_OPEX_Drivers!$B$76:$I$84,MATCH($E57,Auxiliar_OPEX_Drivers!$B$76:$B$84,0),MATCH(YEAR(AE$2),Auxiliar_OPEX_Drivers!$B$76:$I$76,0))*$F57</f>
        <v>15.961850432309639</v>
      </c>
      <c r="AF57" s="107">
        <f>INDEX(Auxiliar_OPEX_Drivers!$B$76:$I$84,MATCH($E57,Auxiliar_OPEX_Drivers!$B$76:$B$84,0),MATCH(YEAR(AF$2),Auxiliar_OPEX_Drivers!$B$76:$I$76,0))*$F57</f>
        <v>15.961850432309639</v>
      </c>
      <c r="AG57" s="107">
        <f>INDEX(Auxiliar_OPEX_Drivers!$B$76:$I$84,MATCH($E57,Auxiliar_OPEX_Drivers!$B$76:$B$84,0),MATCH(YEAR(AG$2),Auxiliar_OPEX_Drivers!$B$76:$I$76,0))*$F57</f>
        <v>15.961850432309639</v>
      </c>
      <c r="AH57" s="107">
        <f>INDEX(Auxiliar_OPEX_Drivers!$B$76:$I$84,MATCH($E57,Auxiliar_OPEX_Drivers!$B$76:$B$84,0),MATCH(YEAR(AH$2),Auxiliar_OPEX_Drivers!$B$76:$I$76,0))*$F57</f>
        <v>15.961850432309639</v>
      </c>
      <c r="AI57" s="107">
        <f>INDEX(Auxiliar_OPEX_Drivers!$B$76:$I$84,MATCH($E57,Auxiliar_OPEX_Drivers!$B$76:$B$84,0),MATCH(YEAR(AI$2),Auxiliar_OPEX_Drivers!$B$76:$I$76,0))*$F57</f>
        <v>15.961850432309639</v>
      </c>
      <c r="AJ57" s="107">
        <f>INDEX(Auxiliar_OPEX_Drivers!$B$76:$I$84,MATCH($E57,Auxiliar_OPEX_Drivers!$B$76:$B$84,0),MATCH(YEAR(AJ$2),Auxiliar_OPEX_Drivers!$B$76:$I$76,0))*$F57</f>
        <v>15.961850432309639</v>
      </c>
      <c r="AK57" s="107">
        <f>INDEX(Auxiliar_OPEX_Drivers!$B$76:$I$84,MATCH($E57,Auxiliar_OPEX_Drivers!$B$76:$B$84,0),MATCH(YEAR(AK$2),Auxiliar_OPEX_Drivers!$B$76:$I$76,0))*$F57</f>
        <v>15.961850432309639</v>
      </c>
      <c r="AL57" s="107">
        <f>INDEX(Auxiliar_OPEX_Drivers!$B$76:$I$84,MATCH($E57,Auxiliar_OPEX_Drivers!$B$76:$B$84,0),MATCH(YEAR(AL$2),Auxiliar_OPEX_Drivers!$B$76:$I$76,0))*$F57</f>
        <v>16.289801498490071</v>
      </c>
      <c r="AM57" s="107">
        <f>INDEX(Auxiliar_OPEX_Drivers!$B$76:$I$84,MATCH($E57,Auxiliar_OPEX_Drivers!$B$76:$B$84,0),MATCH(YEAR(AM$2),Auxiliar_OPEX_Drivers!$B$76:$I$76,0))*$F57</f>
        <v>16.289801498490071</v>
      </c>
      <c r="AN57" s="107">
        <f>INDEX(Auxiliar_OPEX_Drivers!$B$76:$I$84,MATCH($E57,Auxiliar_OPEX_Drivers!$B$76:$B$84,0),MATCH(YEAR(AN$2),Auxiliar_OPEX_Drivers!$B$76:$I$76,0))*$F57</f>
        <v>16.289801498490071</v>
      </c>
      <c r="AO57" s="107">
        <f>INDEX(Auxiliar_OPEX_Drivers!$B$76:$I$84,MATCH($E57,Auxiliar_OPEX_Drivers!$B$76:$B$84,0),MATCH(YEAR(AO$2),Auxiliar_OPEX_Drivers!$B$76:$I$76,0))*$F57</f>
        <v>16.289801498490071</v>
      </c>
      <c r="AP57" s="107">
        <f>INDEX(Auxiliar_OPEX_Drivers!$B$76:$I$84,MATCH($E57,Auxiliar_OPEX_Drivers!$B$76:$B$84,0),MATCH(YEAR(AP$2),Auxiliar_OPEX_Drivers!$B$76:$I$76,0))*$F57</f>
        <v>16.289801498490071</v>
      </c>
      <c r="AQ57" s="107">
        <f>INDEX(Auxiliar_OPEX_Drivers!$B$76:$I$84,MATCH($E57,Auxiliar_OPEX_Drivers!$B$76:$B$84,0),MATCH(YEAR(AQ$2),Auxiliar_OPEX_Drivers!$B$76:$I$76,0))*$F57</f>
        <v>16.289801498490071</v>
      </c>
      <c r="AR57" s="107">
        <f>INDEX(Auxiliar_OPEX_Drivers!$B$76:$I$84,MATCH($E57,Auxiliar_OPEX_Drivers!$B$76:$B$84,0),MATCH(YEAR(AR$2),Auxiliar_OPEX_Drivers!$B$76:$I$76,0))*$F57</f>
        <v>16.289801498490071</v>
      </c>
      <c r="AS57" s="107">
        <f>INDEX(Auxiliar_OPEX_Drivers!$B$76:$I$84,MATCH($E57,Auxiliar_OPEX_Drivers!$B$76:$B$84,0),MATCH(YEAR(AS$2),Auxiliar_OPEX_Drivers!$B$76:$I$76,0))*$F57</f>
        <v>16.289801498490071</v>
      </c>
      <c r="AT57" s="107">
        <f>INDEX(Auxiliar_OPEX_Drivers!$B$76:$I$84,MATCH($E57,Auxiliar_OPEX_Drivers!$B$76:$B$84,0),MATCH(YEAR(AT$2),Auxiliar_OPEX_Drivers!$B$76:$I$76,0))*$F57</f>
        <v>16.289801498490071</v>
      </c>
      <c r="AU57" s="107">
        <f>INDEX(Auxiliar_OPEX_Drivers!$B$76:$I$84,MATCH($E57,Auxiliar_OPEX_Drivers!$B$76:$B$84,0),MATCH(YEAR(AU$2),Auxiliar_OPEX_Drivers!$B$76:$I$76,0))*$F57</f>
        <v>16.289801498490071</v>
      </c>
      <c r="AV57" s="107">
        <f>INDEX(Auxiliar_OPEX_Drivers!$B$76:$I$84,MATCH($E57,Auxiliar_OPEX_Drivers!$B$76:$B$84,0),MATCH(YEAR(AV$2),Auxiliar_OPEX_Drivers!$B$76:$I$76,0))*$F57</f>
        <v>16.289801498490071</v>
      </c>
      <c r="AW57" s="107">
        <f>INDEX(Auxiliar_OPEX_Drivers!$B$76:$I$84,MATCH($E57,Auxiliar_OPEX_Drivers!$B$76:$B$84,0),MATCH(YEAR(AW$2),Auxiliar_OPEX_Drivers!$B$76:$I$76,0))*$F57</f>
        <v>16.289801498490071</v>
      </c>
      <c r="AX57" s="107">
        <f>INDEX(Auxiliar_OPEX_Drivers!$B$76:$I$84,MATCH($E57,Auxiliar_OPEX_Drivers!$B$76:$B$84,0),MATCH(YEAR(AX$2),Auxiliar_OPEX_Drivers!$B$76:$I$76,0))*$F57</f>
        <v>16.480955869711359</v>
      </c>
      <c r="AY57" s="107">
        <f>INDEX(Auxiliar_OPEX_Drivers!$B$76:$I$84,MATCH($E57,Auxiliar_OPEX_Drivers!$B$76:$B$84,0),MATCH(YEAR(AY$2),Auxiliar_OPEX_Drivers!$B$76:$I$76,0))*$F57</f>
        <v>16.480955869711359</v>
      </c>
      <c r="AZ57" s="107">
        <f>INDEX(Auxiliar_OPEX_Drivers!$B$76:$I$84,MATCH($E57,Auxiliar_OPEX_Drivers!$B$76:$B$84,0),MATCH(YEAR(AZ$2),Auxiliar_OPEX_Drivers!$B$76:$I$76,0))*$F57</f>
        <v>16.480955869711359</v>
      </c>
      <c r="BA57" s="107">
        <f>INDEX(Auxiliar_OPEX_Drivers!$B$76:$I$84,MATCH($E57,Auxiliar_OPEX_Drivers!$B$76:$B$84,0),MATCH(YEAR(BA$2),Auxiliar_OPEX_Drivers!$B$76:$I$76,0))*$F57</f>
        <v>16.480955869711359</v>
      </c>
      <c r="BB57" s="107">
        <f>INDEX(Auxiliar_OPEX_Drivers!$B$76:$I$84,MATCH($E57,Auxiliar_OPEX_Drivers!$B$76:$B$84,0),MATCH(YEAR(BB$2),Auxiliar_OPEX_Drivers!$B$76:$I$76,0))*$F57</f>
        <v>16.480955869711359</v>
      </c>
      <c r="BC57" s="107">
        <f>INDEX(Auxiliar_OPEX_Drivers!$B$76:$I$84,MATCH($E57,Auxiliar_OPEX_Drivers!$B$76:$B$84,0),MATCH(YEAR(BC$2),Auxiliar_OPEX_Drivers!$B$76:$I$76,0))*$F57</f>
        <v>16.480955869711359</v>
      </c>
      <c r="BD57" s="107">
        <f>INDEX(Auxiliar_OPEX_Drivers!$B$76:$I$84,MATCH($E57,Auxiliar_OPEX_Drivers!$B$76:$B$84,0),MATCH(YEAR(BD$2),Auxiliar_OPEX_Drivers!$B$76:$I$76,0))*$F57</f>
        <v>16.480955869711359</v>
      </c>
      <c r="BE57" s="107">
        <f>INDEX(Auxiliar_OPEX_Drivers!$B$76:$I$84,MATCH($E57,Auxiliar_OPEX_Drivers!$B$76:$B$84,0),MATCH(YEAR(BE$2),Auxiliar_OPEX_Drivers!$B$76:$I$76,0))*$F57</f>
        <v>16.480955869711359</v>
      </c>
      <c r="BF57" s="107">
        <f>INDEX(Auxiliar_OPEX_Drivers!$B$76:$I$84,MATCH($E57,Auxiliar_OPEX_Drivers!$B$76:$B$84,0),MATCH(YEAR(BF$2),Auxiliar_OPEX_Drivers!$B$76:$I$76,0))*$F57</f>
        <v>16.480955869711359</v>
      </c>
      <c r="BG57" s="107">
        <f>INDEX(Auxiliar_OPEX_Drivers!$B$76:$I$84,MATCH($E57,Auxiliar_OPEX_Drivers!$B$76:$B$84,0),MATCH(YEAR(BG$2),Auxiliar_OPEX_Drivers!$B$76:$I$76,0))*$F57</f>
        <v>16.480955869711359</v>
      </c>
      <c r="BH57" s="107">
        <f>INDEX(Auxiliar_OPEX_Drivers!$B$76:$I$84,MATCH($E57,Auxiliar_OPEX_Drivers!$B$76:$B$84,0),MATCH(YEAR(BH$2),Auxiliar_OPEX_Drivers!$B$76:$I$76,0))*$F57</f>
        <v>16.480955869711359</v>
      </c>
      <c r="BI57" s="107">
        <f>INDEX(Auxiliar_OPEX_Drivers!$B$76:$I$84,MATCH($E57,Auxiliar_OPEX_Drivers!$B$76:$B$84,0),MATCH(YEAR(BI$2),Auxiliar_OPEX_Drivers!$B$76:$I$76,0))*$F57</f>
        <v>16.480955869711359</v>
      </c>
      <c r="BJ57" s="107">
        <f>INDEX(Auxiliar_OPEX_Drivers!$B$76:$I$84,MATCH($E57,Auxiliar_OPEX_Drivers!$B$76:$B$84,0),MATCH(YEAR(BJ$2),Auxiliar_OPEX_Drivers!$B$76:$I$76,0))*$F57</f>
        <v>15.503688758962969</v>
      </c>
      <c r="BK57" s="107">
        <f>INDEX(Auxiliar_OPEX_Drivers!$B$76:$I$84,MATCH($E57,Auxiliar_OPEX_Drivers!$B$76:$B$84,0),MATCH(YEAR(BK$2),Auxiliar_OPEX_Drivers!$B$76:$I$76,0))*$F57</f>
        <v>15.503688758962969</v>
      </c>
      <c r="BL57" s="107">
        <f>INDEX(Auxiliar_OPEX_Drivers!$B$76:$I$84,MATCH($E57,Auxiliar_OPEX_Drivers!$B$76:$B$84,0),MATCH(YEAR(BL$2),Auxiliar_OPEX_Drivers!$B$76:$I$76,0))*$F57</f>
        <v>15.503688758962969</v>
      </c>
      <c r="BM57" s="107">
        <f>INDEX(Auxiliar_OPEX_Drivers!$B$76:$I$84,MATCH($E57,Auxiliar_OPEX_Drivers!$B$76:$B$84,0),MATCH(YEAR(BM$2),Auxiliar_OPEX_Drivers!$B$76:$I$76,0))*$F57</f>
        <v>15.503688758962969</v>
      </c>
      <c r="BN57" s="107">
        <f>INDEX(Auxiliar_OPEX_Drivers!$B$76:$I$84,MATCH($E57,Auxiliar_OPEX_Drivers!$B$76:$B$84,0),MATCH(YEAR(BN$2),Auxiliar_OPEX_Drivers!$B$76:$I$76,0))*$F57</f>
        <v>15.503688758962969</v>
      </c>
      <c r="BO57" s="107">
        <f>INDEX(Auxiliar_OPEX_Drivers!$B$76:$I$84,MATCH($E57,Auxiliar_OPEX_Drivers!$B$76:$B$84,0),MATCH(YEAR(BO$2),Auxiliar_OPEX_Drivers!$B$76:$I$76,0))*$F57</f>
        <v>15.503688758962969</v>
      </c>
      <c r="BP57" s="107">
        <f>INDEX(Auxiliar_OPEX_Drivers!$B$76:$I$84,MATCH($E57,Auxiliar_OPEX_Drivers!$B$76:$B$84,0),MATCH(YEAR(BP$2),Auxiliar_OPEX_Drivers!$B$76:$I$76,0))*$F57</f>
        <v>15.503688758962969</v>
      </c>
      <c r="BQ57" s="107">
        <f>INDEX(Auxiliar_OPEX_Drivers!$B$76:$I$84,MATCH($E57,Auxiliar_OPEX_Drivers!$B$76:$B$84,0),MATCH(YEAR(BQ$2),Auxiliar_OPEX_Drivers!$B$76:$I$76,0))*$F57</f>
        <v>15.503688758962969</v>
      </c>
      <c r="BR57" s="107">
        <f>INDEX(Auxiliar_OPEX_Drivers!$B$76:$I$84,MATCH($E57,Auxiliar_OPEX_Drivers!$B$76:$B$84,0),MATCH(YEAR(BR$2),Auxiliar_OPEX_Drivers!$B$76:$I$76,0))*$F57</f>
        <v>15.503688758962969</v>
      </c>
      <c r="BS57" s="107">
        <f>INDEX(Auxiliar_OPEX_Drivers!$B$76:$I$84,MATCH($E57,Auxiliar_OPEX_Drivers!$B$76:$B$84,0),MATCH(YEAR(BS$2),Auxiliar_OPEX_Drivers!$B$76:$I$76,0))*$F57</f>
        <v>15.503688758962969</v>
      </c>
      <c r="BT57" s="107">
        <f>INDEX(Auxiliar_OPEX_Drivers!$B$76:$I$84,MATCH($E57,Auxiliar_OPEX_Drivers!$B$76:$B$84,0),MATCH(YEAR(BT$2),Auxiliar_OPEX_Drivers!$B$76:$I$76,0))*$F57</f>
        <v>15.503688758962969</v>
      </c>
      <c r="BU57" s="107">
        <f>INDEX(Auxiliar_OPEX_Drivers!$B$76:$I$84,MATCH($E57,Auxiliar_OPEX_Drivers!$B$76:$B$84,0),MATCH(YEAR(BU$2),Auxiliar_OPEX_Drivers!$B$76:$I$76,0))*$F57</f>
        <v>15.503688758962969</v>
      </c>
      <c r="BV57" s="107">
        <f>INDEX(Auxiliar_OPEX_Drivers!$B$76:$I$84,MATCH($E57,Auxiliar_OPEX_Drivers!$B$76:$B$84,0),MATCH(YEAR(BV$2),Auxiliar_OPEX_Drivers!$B$76:$I$76,0))*$F57</f>
        <v>15.923619605565465</v>
      </c>
      <c r="BW57" s="107">
        <f>INDEX(Auxiliar_OPEX_Drivers!$B$76:$I$84,MATCH($E57,Auxiliar_OPEX_Drivers!$B$76:$B$84,0),MATCH(YEAR(BW$2),Auxiliar_OPEX_Drivers!$B$76:$I$76,0))*$F57</f>
        <v>15.923619605565465</v>
      </c>
      <c r="BX57" s="107">
        <f>INDEX(Auxiliar_OPEX_Drivers!$B$76:$I$84,MATCH($E57,Auxiliar_OPEX_Drivers!$B$76:$B$84,0),MATCH(YEAR(BX$2),Auxiliar_OPEX_Drivers!$B$76:$I$76,0))*$F57</f>
        <v>15.923619605565465</v>
      </c>
      <c r="BY57" s="107">
        <f>INDEX(Auxiliar_OPEX_Drivers!$B$76:$I$84,MATCH($E57,Auxiliar_OPEX_Drivers!$B$76:$B$84,0),MATCH(YEAR(BY$2),Auxiliar_OPEX_Drivers!$B$76:$I$76,0))*$F57</f>
        <v>15.923619605565465</v>
      </c>
      <c r="BZ57" s="107">
        <f>INDEX(Auxiliar_OPEX_Drivers!$B$76:$I$84,MATCH($E57,Auxiliar_OPEX_Drivers!$B$76:$B$84,0),MATCH(YEAR(BZ$2),Auxiliar_OPEX_Drivers!$B$76:$I$76,0))*$F57</f>
        <v>15.923619605565465</v>
      </c>
      <c r="CA57" s="107">
        <f>INDEX(Auxiliar_OPEX_Drivers!$B$76:$I$84,MATCH($E57,Auxiliar_OPEX_Drivers!$B$76:$B$84,0),MATCH(YEAR(CA$2),Auxiliar_OPEX_Drivers!$B$76:$I$76,0))*$F57</f>
        <v>15.923619605565465</v>
      </c>
      <c r="CB57" s="107">
        <f>INDEX(Auxiliar_OPEX_Drivers!$B$76:$I$84,MATCH($E57,Auxiliar_OPEX_Drivers!$B$76:$B$84,0),MATCH(YEAR(CB$2),Auxiliar_OPEX_Drivers!$B$76:$I$76,0))*$F57</f>
        <v>15.923619605565465</v>
      </c>
      <c r="CC57" s="107">
        <f>INDEX(Auxiliar_OPEX_Drivers!$B$76:$I$84,MATCH($E57,Auxiliar_OPEX_Drivers!$B$76:$B$84,0),MATCH(YEAR(CC$2),Auxiliar_OPEX_Drivers!$B$76:$I$76,0))*$F57</f>
        <v>15.923619605565465</v>
      </c>
      <c r="CD57" s="107">
        <f>INDEX(Auxiliar_OPEX_Drivers!$B$76:$I$84,MATCH($E57,Auxiliar_OPEX_Drivers!$B$76:$B$84,0),MATCH(YEAR(CD$2),Auxiliar_OPEX_Drivers!$B$76:$I$76,0))*$F57</f>
        <v>15.923619605565465</v>
      </c>
      <c r="CE57" s="107">
        <f>INDEX(Auxiliar_OPEX_Drivers!$B$76:$I$84,MATCH($E57,Auxiliar_OPEX_Drivers!$B$76:$B$84,0),MATCH(YEAR(CE$2),Auxiliar_OPEX_Drivers!$B$76:$I$76,0))*$F57</f>
        <v>15.923619605565465</v>
      </c>
      <c r="CF57" s="107">
        <f>INDEX(Auxiliar_OPEX_Drivers!$B$76:$I$84,MATCH($E57,Auxiliar_OPEX_Drivers!$B$76:$B$84,0),MATCH(YEAR(CF$2),Auxiliar_OPEX_Drivers!$B$76:$I$76,0))*$F57</f>
        <v>15.923619605565465</v>
      </c>
      <c r="CG57" s="107">
        <f>INDEX(Auxiliar_OPEX_Drivers!$B$76:$I$84,MATCH($E57,Auxiliar_OPEX_Drivers!$B$76:$B$84,0),MATCH(YEAR(CG$2),Auxiliar_OPEX_Drivers!$B$76:$I$76,0))*$F57</f>
        <v>15.923619605565465</v>
      </c>
      <c r="CI57" s="51">
        <f>INDEX(Auxiliar_OPEX_CustosUnit!$A$1:$R$129,MATCH(Auxiliar_OPEX_P!$A57,Auxiliar_OPEX_CustosUnit!$A$1:$A$129,0),MATCH(CI$2,Auxiliar_OPEX_CustosUnit!$A$3:$Q$3,0))*(1-DRE_Auxiliar!$A$5)</f>
        <v>17568.427323910866</v>
      </c>
      <c r="CJ57" s="51">
        <f>INDEX(Auxiliar_OPEX_CustosUnit!$A$1:$R$129,MATCH(Auxiliar_OPEX_P!$A57,Auxiliar_OPEX_CustosUnit!$A$1:$A$129,0),MATCH(CJ$2,Auxiliar_OPEX_CustosUnit!$A$3:$Q$3,0))*(1-DRE_Auxiliar!$A$5)</f>
        <v>18175.307052354292</v>
      </c>
      <c r="CK57" s="51">
        <f>INDEX(Auxiliar_OPEX_CustosUnit!$A$1:$R$129,MATCH(Auxiliar_OPEX_P!$A57,Auxiliar_OPEX_CustosUnit!$A$1:$A$129,0),MATCH(CK$2,Auxiliar_OPEX_CustosUnit!$A$3:$Q$3,0))*(1-DRE_Auxiliar!$A$5)</f>
        <v>18930.53958922474</v>
      </c>
      <c r="CL57" s="51">
        <f>INDEX(Auxiliar_OPEX_CustosUnit!$A$1:$R$129,MATCH(Auxiliar_OPEX_P!$A57,Auxiliar_OPEX_CustosUnit!$A$1:$A$129,0),MATCH(CL$2,Auxiliar_OPEX_CustosUnit!$A$3:$Q$3,0))*(1-DRE_Auxiliar!$A$5)</f>
        <v>18922.603561679076</v>
      </c>
      <c r="CM57" s="51">
        <f>INDEX(Auxiliar_OPEX_CustosUnit!$A$1:$R$129,MATCH(Auxiliar_OPEX_P!$A57,Auxiliar_OPEX_CustosUnit!$A$1:$A$129,0),MATCH(CM$2,Auxiliar_OPEX_CustosUnit!$A$3:$Q$3,0))*(1-DRE_Auxiliar!$A$5)</f>
        <v>18933.215965895281</v>
      </c>
      <c r="CN57" s="51">
        <f>INDEX(Auxiliar_OPEX_CustosUnit!$A$1:$R$129,MATCH(Auxiliar_OPEX_P!$A57,Auxiliar_OPEX_CustosUnit!$A$1:$A$129,0),MATCH(CN$2,Auxiliar_OPEX_CustosUnit!$A$3:$Q$3,0))*(1-DRE_Auxiliar!$A$5)</f>
        <v>20305.094772813431</v>
      </c>
      <c r="CO57" s="51">
        <f>INDEX(Auxiliar_OPEX_CustosUnit!$A$1:$R$129,MATCH(Auxiliar_OPEX_P!$A57,Auxiliar_OPEX_CustosUnit!$A$1:$A$129,0),MATCH(CO$2,Auxiliar_OPEX_CustosUnit!$A$3:$Q$3,0))*(1-DRE_Auxiliar!$A$5)</f>
        <v>19487.881494711426</v>
      </c>
      <c r="CP57" s="51">
        <f>INDEX(Auxiliar_OPEX_CustosUnit!$A$1:$R$129,MATCH(Auxiliar_OPEX_P!$A57,Auxiliar_OPEX_CustosUnit!$A$1:$A$129,0),MATCH(CP$2,Auxiliar_OPEX_CustosUnit!$A$3:$Q$3,0))*(1-DRE_Auxiliar!$A$5)</f>
        <v>20134.881957757156</v>
      </c>
      <c r="CQ57" s="51">
        <f>INDEX(Auxiliar_OPEX_CustosUnit!$A$1:$R$129,MATCH(Auxiliar_OPEX_P!$A57,Auxiliar_OPEX_CustosUnit!$A$1:$A$129,0),MATCH(CQ$2,Auxiliar_OPEX_CustosUnit!$A$3:$Q$3,0))*(1-DRE_Auxiliar!$A$5)</f>
        <v>20140.100806614624</v>
      </c>
      <c r="CR57" s="51">
        <f>INDEX(Auxiliar_OPEX_CustosUnit!$A$1:$R$129,MATCH(Auxiliar_OPEX_P!$A57,Auxiliar_OPEX_CustosUnit!$A$1:$A$129,0),MATCH(CR$2,Auxiliar_OPEX_CustosUnit!$A$3:$Q$3,0))*(1-DRE_Auxiliar!$A$5)</f>
        <v>20140.100806614624</v>
      </c>
      <c r="CS57" s="51">
        <f>INDEX(Auxiliar_OPEX_CustosUnit!$A$1:$R$129,MATCH(Auxiliar_OPEX_P!$A57,Auxiliar_OPEX_CustosUnit!$A$1:$A$129,0),MATCH(CS$2,Auxiliar_OPEX_CustosUnit!$A$3:$Q$3,0))*(1-DRE_Auxiliar!$A$5)</f>
        <v>19493.100343568996</v>
      </c>
      <c r="CT57" s="51">
        <f>INDEX(Auxiliar_OPEX_CustosUnit!$A$1:$R$129,MATCH(Auxiliar_OPEX_P!$A57,Auxiliar_OPEX_CustosUnit!$A$1:$A$129,0),MATCH(CT$2,Auxiliar_OPEX_CustosUnit!$A$3:$Q$3,0))*(1-DRE_Auxiliar!$A$5)</f>
        <v>19192.713600018094</v>
      </c>
      <c r="CU57" s="53">
        <f t="shared" si="227"/>
        <v>17568.427323910866</v>
      </c>
      <c r="CV57" s="53">
        <f t="shared" si="228"/>
        <v>18175.307052354292</v>
      </c>
      <c r="CW57" s="53">
        <f t="shared" si="229"/>
        <v>18930.53958922474</v>
      </c>
      <c r="CX57" s="53">
        <f t="shared" si="230"/>
        <v>18922.603561679076</v>
      </c>
      <c r="CY57" s="53">
        <f t="shared" si="231"/>
        <v>18933.215965895281</v>
      </c>
      <c r="CZ57" s="53">
        <f t="shared" si="232"/>
        <v>20305.094772813431</v>
      </c>
      <c r="DA57" s="53">
        <f t="shared" si="233"/>
        <v>19487.881494711426</v>
      </c>
      <c r="DB57" s="53">
        <f t="shared" si="234"/>
        <v>20134.881957757156</v>
      </c>
      <c r="DC57" s="53">
        <f t="shared" si="235"/>
        <v>20140.100806614624</v>
      </c>
      <c r="DD57" s="53">
        <f t="shared" si="236"/>
        <v>20140.100806614624</v>
      </c>
      <c r="DE57" s="53">
        <f t="shared" si="237"/>
        <v>19493.100343568996</v>
      </c>
      <c r="DF57" s="53">
        <f t="shared" si="238"/>
        <v>19192.713600018094</v>
      </c>
      <c r="DG57" s="53">
        <f t="shared" si="239"/>
        <v>17568.427323910866</v>
      </c>
      <c r="DH57" s="53">
        <f t="shared" si="240"/>
        <v>18175.307052354292</v>
      </c>
      <c r="DI57" s="53">
        <f t="shared" si="241"/>
        <v>18930.53958922474</v>
      </c>
      <c r="DJ57" s="53">
        <f t="shared" si="242"/>
        <v>18922.603561679076</v>
      </c>
      <c r="DK57" s="53">
        <f t="shared" si="243"/>
        <v>18933.215965895281</v>
      </c>
      <c r="DL57" s="53">
        <f t="shared" si="244"/>
        <v>20305.094772813431</v>
      </c>
      <c r="DM57" s="53">
        <f t="shared" si="245"/>
        <v>19487.881494711426</v>
      </c>
      <c r="DN57" s="53">
        <f t="shared" si="246"/>
        <v>20134.881957757156</v>
      </c>
      <c r="DO57" s="53">
        <f t="shared" si="247"/>
        <v>20140.100806614624</v>
      </c>
      <c r="DP57" s="53">
        <f t="shared" si="248"/>
        <v>20140.100806614624</v>
      </c>
      <c r="DQ57" s="53">
        <f t="shared" si="249"/>
        <v>19493.100343568996</v>
      </c>
      <c r="DR57" s="53">
        <f t="shared" si="250"/>
        <v>19192.713600018094</v>
      </c>
      <c r="DS57" s="53">
        <f t="shared" si="251"/>
        <v>17568.427323910866</v>
      </c>
      <c r="DT57" s="53">
        <f t="shared" si="252"/>
        <v>18175.307052354292</v>
      </c>
      <c r="DU57" s="53">
        <f t="shared" si="253"/>
        <v>18930.53958922474</v>
      </c>
      <c r="DV57" s="53">
        <f t="shared" si="254"/>
        <v>18922.603561679076</v>
      </c>
      <c r="DW57" s="53">
        <f t="shared" si="255"/>
        <v>18933.215965895281</v>
      </c>
      <c r="DX57" s="53">
        <f t="shared" si="256"/>
        <v>20305.094772813431</v>
      </c>
      <c r="DY57" s="53">
        <f t="shared" si="257"/>
        <v>19487.881494711426</v>
      </c>
      <c r="DZ57" s="53">
        <f t="shared" si="258"/>
        <v>20134.881957757156</v>
      </c>
      <c r="EA57" s="53">
        <f t="shared" si="259"/>
        <v>20140.100806614624</v>
      </c>
      <c r="EB57" s="53">
        <f t="shared" si="260"/>
        <v>20140.100806614624</v>
      </c>
      <c r="EC57" s="53">
        <f t="shared" si="261"/>
        <v>19493.100343568996</v>
      </c>
      <c r="ED57" s="53">
        <f t="shared" si="262"/>
        <v>19192.713600018094</v>
      </c>
      <c r="EE57" s="53">
        <f t="shared" si="263"/>
        <v>17568.427323910866</v>
      </c>
      <c r="EF57" s="53">
        <f t="shared" si="264"/>
        <v>18175.307052354292</v>
      </c>
      <c r="EG57" s="53">
        <f t="shared" si="265"/>
        <v>18930.53958922474</v>
      </c>
      <c r="EH57" s="53">
        <f t="shared" si="266"/>
        <v>18922.603561679076</v>
      </c>
      <c r="EI57" s="53">
        <f t="shared" si="267"/>
        <v>18933.215965895281</v>
      </c>
      <c r="EJ57" s="53">
        <f t="shared" si="268"/>
        <v>20305.094772813431</v>
      </c>
      <c r="EK57" s="53">
        <f t="shared" si="269"/>
        <v>19487.881494711426</v>
      </c>
      <c r="EL57" s="53">
        <f t="shared" si="270"/>
        <v>20134.881957757156</v>
      </c>
      <c r="EM57" s="53">
        <f t="shared" si="271"/>
        <v>20140.100806614624</v>
      </c>
      <c r="EN57" s="53">
        <f t="shared" si="272"/>
        <v>20140.100806614624</v>
      </c>
      <c r="EO57" s="53">
        <f t="shared" si="273"/>
        <v>19493.100343568996</v>
      </c>
      <c r="EP57" s="53">
        <f t="shared" si="274"/>
        <v>19192.713600018094</v>
      </c>
      <c r="EQ57" s="53">
        <f t="shared" si="275"/>
        <v>17568.427323910866</v>
      </c>
      <c r="ER57" s="53">
        <f t="shared" si="276"/>
        <v>18175.307052354292</v>
      </c>
      <c r="ES57" s="53">
        <f t="shared" si="277"/>
        <v>18930.53958922474</v>
      </c>
      <c r="ET57" s="53">
        <f t="shared" si="278"/>
        <v>18922.603561679076</v>
      </c>
      <c r="EU57" s="53">
        <f t="shared" si="279"/>
        <v>18933.215965895281</v>
      </c>
      <c r="EV57" s="53">
        <f t="shared" si="280"/>
        <v>20305.094772813431</v>
      </c>
      <c r="EW57" s="53">
        <f t="shared" si="281"/>
        <v>19487.881494711426</v>
      </c>
      <c r="EX57" s="53">
        <f t="shared" si="282"/>
        <v>20134.881957757156</v>
      </c>
      <c r="EY57" s="53">
        <f t="shared" si="283"/>
        <v>20140.100806614624</v>
      </c>
      <c r="EZ57" s="53">
        <f t="shared" si="284"/>
        <v>20140.100806614624</v>
      </c>
      <c r="FA57" s="53">
        <f t="shared" si="285"/>
        <v>19493.100343568996</v>
      </c>
      <c r="FB57" s="53">
        <f t="shared" si="286"/>
        <v>19192.713600018094</v>
      </c>
      <c r="FC57" s="53">
        <f t="shared" si="287"/>
        <v>17568.427323910866</v>
      </c>
      <c r="FD57" s="53">
        <f t="shared" si="288"/>
        <v>18175.307052354292</v>
      </c>
      <c r="FE57" s="53">
        <f t="shared" si="289"/>
        <v>18930.53958922474</v>
      </c>
      <c r="FF57" s="53">
        <f t="shared" si="290"/>
        <v>18922.603561679076</v>
      </c>
      <c r="FG57" s="53">
        <f t="shared" si="291"/>
        <v>18933.215965895281</v>
      </c>
      <c r="FH57" s="53">
        <f t="shared" si="292"/>
        <v>20305.094772813431</v>
      </c>
      <c r="FI57" s="53">
        <f t="shared" si="293"/>
        <v>19487.881494711426</v>
      </c>
      <c r="FJ57" s="53">
        <f t="shared" si="294"/>
        <v>20134.881957757156</v>
      </c>
      <c r="FK57" s="53">
        <f t="shared" si="295"/>
        <v>20140.100806614624</v>
      </c>
      <c r="FL57" s="53">
        <f t="shared" si="296"/>
        <v>20140.100806614624</v>
      </c>
      <c r="FM57" s="53">
        <f t="shared" si="297"/>
        <v>19493.100343568996</v>
      </c>
      <c r="FN57" s="53">
        <f t="shared" si="298"/>
        <v>19192.713600018094</v>
      </c>
      <c r="FP57" s="51">
        <f t="shared" si="299"/>
        <v>134467.48643298147</v>
      </c>
      <c r="FQ57" s="51">
        <f t="shared" si="306"/>
        <v>144210.84409547554</v>
      </c>
      <c r="FR57" s="51">
        <f t="shared" si="307"/>
        <v>138406.8319517395</v>
      </c>
      <c r="FS57" s="51">
        <f t="shared" si="308"/>
        <v>143001.95864038286</v>
      </c>
      <c r="FT57" s="51">
        <f t="shared" si="309"/>
        <v>143039.02394873838</v>
      </c>
      <c r="FU57" s="51">
        <f t="shared" si="310"/>
        <v>143039.02394873838</v>
      </c>
      <c r="FV57" s="51">
        <f t="shared" si="311"/>
        <v>138443.89726009572</v>
      </c>
      <c r="FW57" s="51">
        <f t="shared" si="312"/>
        <v>136310.4905300485</v>
      </c>
      <c r="FX57" s="51">
        <f t="shared" si="313"/>
        <v>124215.9461308763</v>
      </c>
      <c r="FY57" s="51">
        <f t="shared" si="314"/>
        <v>128506.83331539115</v>
      </c>
      <c r="FZ57" s="51">
        <f t="shared" si="315"/>
        <v>133846.63535837227</v>
      </c>
      <c r="GA57" s="51">
        <f t="shared" si="316"/>
        <v>133790.52440706568</v>
      </c>
      <c r="GB57" s="51">
        <f t="shared" si="317"/>
        <v>133865.55843294258</v>
      </c>
      <c r="GC57" s="51">
        <f t="shared" si="318"/>
        <v>143565.30109268008</v>
      </c>
      <c r="GD57" s="51">
        <f t="shared" si="319"/>
        <v>137787.26993151873</v>
      </c>
      <c r="GE57" s="51">
        <f t="shared" si="320"/>
        <v>142361.82707215467</v>
      </c>
      <c r="GF57" s="51">
        <f t="shared" si="321"/>
        <v>142398.72646198579</v>
      </c>
      <c r="GG57" s="51">
        <f t="shared" si="322"/>
        <v>142398.72646198579</v>
      </c>
      <c r="GH57" s="51">
        <f t="shared" si="323"/>
        <v>137824.16932135055</v>
      </c>
      <c r="GI57" s="51">
        <f t="shared" si="324"/>
        <v>135700.3125373933</v>
      </c>
      <c r="GJ57" s="51">
        <f t="shared" si="325"/>
        <v>142259.40428529226</v>
      </c>
      <c r="GK57" s="51">
        <f t="shared" si="326"/>
        <v>147173.58055442706</v>
      </c>
      <c r="GL57" s="51">
        <f t="shared" si="327"/>
        <v>153289.03578620151</v>
      </c>
      <c r="GM57" s="51">
        <f t="shared" si="328"/>
        <v>153224.77422594783</v>
      </c>
      <c r="GN57" s="51">
        <f t="shared" si="329"/>
        <v>153310.70760370538</v>
      </c>
      <c r="GO57" s="51">
        <f t="shared" si="330"/>
        <v>164419.42315493603</v>
      </c>
      <c r="GP57" s="51">
        <f t="shared" si="331"/>
        <v>157802.08217310574</v>
      </c>
      <c r="GQ57" s="51">
        <f t="shared" si="332"/>
        <v>163041.13395322289</v>
      </c>
      <c r="GR57" s="51">
        <f t="shared" si="333"/>
        <v>163083.39330380847</v>
      </c>
      <c r="GS57" s="51">
        <f t="shared" si="334"/>
        <v>163083.39330380847</v>
      </c>
      <c r="GT57" s="51">
        <f t="shared" si="335"/>
        <v>157844.34152369216</v>
      </c>
      <c r="GU57" s="51">
        <f t="shared" si="336"/>
        <v>155411.97587109954</v>
      </c>
      <c r="GV57" s="51">
        <f t="shared" si="337"/>
        <v>145182.25608793279</v>
      </c>
      <c r="GW57" s="51">
        <f t="shared" si="338"/>
        <v>150197.39868009483</v>
      </c>
      <c r="GX57" s="51">
        <f t="shared" si="339"/>
        <v>156438.50162871415</v>
      </c>
      <c r="GY57" s="51">
        <f t="shared" si="340"/>
        <v>156372.91975492358</v>
      </c>
      <c r="GZ57" s="51">
        <f t="shared" si="341"/>
        <v>156460.61871386963</v>
      </c>
      <c r="HA57" s="51">
        <f t="shared" si="342"/>
        <v>167797.57316035681</v>
      </c>
      <c r="HB57" s="51">
        <f t="shared" si="343"/>
        <v>161044.27275205066</v>
      </c>
      <c r="HC57" s="51">
        <f t="shared" si="344"/>
        <v>166390.96572479457</v>
      </c>
      <c r="HD57" s="51">
        <f t="shared" si="345"/>
        <v>166434.0933330511</v>
      </c>
      <c r="HE57" s="51">
        <f t="shared" si="346"/>
        <v>166434.0933330511</v>
      </c>
      <c r="HF57" s="51">
        <f t="shared" si="347"/>
        <v>161087.40036030803</v>
      </c>
      <c r="HG57" s="51">
        <f t="shared" si="348"/>
        <v>158605.0594925929</v>
      </c>
      <c r="HH57" s="51">
        <f t="shared" si="349"/>
        <v>146885.91238341</v>
      </c>
      <c r="HI57" s="51">
        <f t="shared" si="350"/>
        <v>151959.90568832497</v>
      </c>
      <c r="HJ57" s="51">
        <f t="shared" si="351"/>
        <v>158274.24550910515</v>
      </c>
      <c r="HK57" s="51">
        <f t="shared" si="352"/>
        <v>158207.89405799046</v>
      </c>
      <c r="HL57" s="51">
        <f t="shared" si="353"/>
        <v>158296.62212949846</v>
      </c>
      <c r="HM57" s="51">
        <f t="shared" si="354"/>
        <v>169766.6112479541</v>
      </c>
      <c r="HN57" s="51">
        <f t="shared" si="355"/>
        <v>162934.06353308388</v>
      </c>
      <c r="HO57" s="51">
        <f t="shared" si="356"/>
        <v>168343.49783103136</v>
      </c>
      <c r="HP57" s="51">
        <f t="shared" si="357"/>
        <v>168387.13152469596</v>
      </c>
      <c r="HQ57" s="51">
        <f t="shared" si="358"/>
        <v>168387.13152469596</v>
      </c>
      <c r="HR57" s="51">
        <f t="shared" si="359"/>
        <v>162977.69722674935</v>
      </c>
      <c r="HS57" s="51">
        <f t="shared" si="360"/>
        <v>160466.22707174552</v>
      </c>
      <c r="HT57" s="51">
        <f t="shared" si="361"/>
        <v>138176.05524045232</v>
      </c>
      <c r="HU57" s="51">
        <f t="shared" si="362"/>
        <v>142949.17723570229</v>
      </c>
      <c r="HV57" s="51">
        <f t="shared" si="363"/>
        <v>148889.09723024667</v>
      </c>
      <c r="HW57" s="51">
        <f t="shared" si="364"/>
        <v>148826.68020450373</v>
      </c>
      <c r="HX57" s="51">
        <f t="shared" si="365"/>
        <v>148910.14698978714</v>
      </c>
      <c r="HY57" s="51">
        <f t="shared" si="366"/>
        <v>159700.00303739897</v>
      </c>
      <c r="HZ57" s="51">
        <f t="shared" si="367"/>
        <v>153272.60319241858</v>
      </c>
      <c r="IA57" s="51">
        <f t="shared" si="368"/>
        <v>158361.27562018507</v>
      </c>
      <c r="IB57" s="51">
        <f t="shared" si="305"/>
        <v>158402.32197764929</v>
      </c>
      <c r="IC57" s="51">
        <f t="shared" si="369"/>
        <v>158402.32197764929</v>
      </c>
      <c r="ID57" s="51">
        <f t="shared" si="370"/>
        <v>153313.64954988359</v>
      </c>
      <c r="IE57" s="51">
        <f t="shared" si="371"/>
        <v>150951.10141138866</v>
      </c>
      <c r="IF57" s="51">
        <f t="shared" si="372"/>
        <v>141918.67344953958</v>
      </c>
      <c r="IG57" s="51">
        <f t="shared" si="373"/>
        <v>146821.07959074763</v>
      </c>
      <c r="IH57" s="51">
        <f t="shared" si="374"/>
        <v>152921.88746628858</v>
      </c>
      <c r="II57" s="51">
        <f t="shared" si="375"/>
        <v>152857.7798213085</v>
      </c>
      <c r="IJ57" s="51">
        <f t="shared" si="376"/>
        <v>152943.5073768094</v>
      </c>
      <c r="IK57" s="51">
        <f t="shared" si="377"/>
        <v>164025.61602670423</v>
      </c>
      <c r="IL57" s="51">
        <f t="shared" si="378"/>
        <v>157424.12448649452</v>
      </c>
      <c r="IM57" s="51">
        <f t="shared" si="379"/>
        <v>162650.62801716159</v>
      </c>
      <c r="IN57" s="51">
        <f t="shared" si="380"/>
        <v>162692.78615079133</v>
      </c>
      <c r="IO57" s="51">
        <f t="shared" si="381"/>
        <v>162692.78615079133</v>
      </c>
      <c r="IP57" s="51">
        <f t="shared" si="382"/>
        <v>157466.28262012507</v>
      </c>
      <c r="IQ57" s="51">
        <f t="shared" si="383"/>
        <v>155039.74281775186</v>
      </c>
      <c r="IS57" s="51">
        <f t="shared" si="300"/>
        <v>1640677.5680198665</v>
      </c>
      <c r="IT57" s="51">
        <f t="shared" si="386"/>
        <v>1731293.8353346428</v>
      </c>
      <c r="IU57" s="51">
        <f t="shared" si="386"/>
        <v>1889337.4381492082</v>
      </c>
      <c r="IV57" s="51">
        <f t="shared" si="386"/>
        <v>1921418.0379245342</v>
      </c>
      <c r="IW57" s="51">
        <f t="shared" si="386"/>
        <v>1889013.5168606483</v>
      </c>
      <c r="IX57" s="51">
        <f t="shared" si="386"/>
        <v>1839866.2044712673</v>
      </c>
      <c r="IZ57" s="111">
        <f t="shared" si="301"/>
        <v>121183.49799487238</v>
      </c>
      <c r="JA57" s="111">
        <f t="shared" si="5"/>
        <v>125369.63298572943</v>
      </c>
      <c r="JB57" s="111">
        <f t="shared" si="6"/>
        <v>130579.07597855442</v>
      </c>
      <c r="JC57" s="111">
        <f t="shared" si="7"/>
        <v>130524.33484774994</v>
      </c>
      <c r="JD57" s="111">
        <f t="shared" si="8"/>
        <v>130597.53708955248</v>
      </c>
      <c r="JE57" s="111">
        <f t="shared" si="9"/>
        <v>140060.48272391249</v>
      </c>
      <c r="JF57" s="111">
        <f t="shared" si="10"/>
        <v>134423.50897422049</v>
      </c>
      <c r="JG57" s="111">
        <f t="shared" si="11"/>
        <v>138886.38876821729</v>
      </c>
      <c r="JH57" s="111">
        <f t="shared" si="12"/>
        <v>138300.51750013878</v>
      </c>
      <c r="JI57" s="111">
        <f t="shared" si="13"/>
        <v>138300.51750013878</v>
      </c>
      <c r="JJ57" s="111">
        <f t="shared" si="14"/>
        <v>133857.61526636986</v>
      </c>
      <c r="JK57" s="111">
        <f t="shared" si="15"/>
        <v>131794.88268711546</v>
      </c>
      <c r="JL57" s="111">
        <f t="shared" si="16"/>
        <v>120641.03421778585</v>
      </c>
      <c r="JM57" s="111">
        <f t="shared" si="17"/>
        <v>124808.430464209</v>
      </c>
      <c r="JN57" s="111">
        <f t="shared" si="18"/>
        <v>129994.55399383014</v>
      </c>
      <c r="JO57" s="111">
        <f t="shared" si="19"/>
        <v>129940.05790530509</v>
      </c>
      <c r="JP57" s="111">
        <f t="shared" si="20"/>
        <v>130012.93246582066</v>
      </c>
      <c r="JQ57" s="111">
        <f t="shared" si="21"/>
        <v>139433.51832912181</v>
      </c>
      <c r="JR57" s="111">
        <f t="shared" si="22"/>
        <v>133821.77783414014</v>
      </c>
      <c r="JS57" s="111">
        <f t="shared" si="23"/>
        <v>138264.68006790977</v>
      </c>
      <c r="JT57" s="111">
        <f t="shared" si="24"/>
        <v>158389.88346301287</v>
      </c>
      <c r="JU57" s="111">
        <f t="shared" si="25"/>
        <v>158389.88346301287</v>
      </c>
      <c r="JV57" s="111">
        <f t="shared" si="26"/>
        <v>153301.61062235982</v>
      </c>
      <c r="JW57" s="111">
        <f t="shared" si="27"/>
        <v>150939.24800254437</v>
      </c>
      <c r="JX57" s="111">
        <f t="shared" si="28"/>
        <v>138165.20498987485</v>
      </c>
      <c r="JY57" s="111">
        <f t="shared" si="29"/>
        <v>142937.95217655471</v>
      </c>
      <c r="JZ57" s="111">
        <f t="shared" si="30"/>
        <v>148877.40573992013</v>
      </c>
      <c r="KA57" s="111">
        <f t="shared" si="31"/>
        <v>148814.99361546323</v>
      </c>
      <c r="KB57" s="111">
        <f t="shared" si="32"/>
        <v>148898.45384653195</v>
      </c>
      <c r="KC57" s="111">
        <f t="shared" si="33"/>
        <v>159687.46262258422</v>
      </c>
      <c r="KD57" s="111">
        <f t="shared" si="34"/>
        <v>153260.56748805282</v>
      </c>
      <c r="KE57" s="111">
        <f t="shared" si="35"/>
        <v>158348.84032870672</v>
      </c>
      <c r="KF57" s="111">
        <f t="shared" si="36"/>
        <v>161644.15096628087</v>
      </c>
      <c r="KG57" s="111">
        <f t="shared" si="37"/>
        <v>161644.15096628087</v>
      </c>
      <c r="KH57" s="111">
        <f t="shared" si="38"/>
        <v>156451.33482657952</v>
      </c>
      <c r="KI57" s="111">
        <f t="shared" si="39"/>
        <v>154040.43526907262</v>
      </c>
      <c r="KJ57" s="111">
        <f t="shared" si="40"/>
        <v>141003.93765922432</v>
      </c>
      <c r="KK57" s="111">
        <f t="shared" si="41"/>
        <v>145874.74537686325</v>
      </c>
      <c r="KL57" s="111">
        <f t="shared" si="42"/>
        <v>151936.23053906462</v>
      </c>
      <c r="KM57" s="111">
        <f t="shared" si="43"/>
        <v>151872.53609944976</v>
      </c>
      <c r="KN57" s="111">
        <f t="shared" si="44"/>
        <v>151957.71109860748</v>
      </c>
      <c r="KO57" s="111">
        <f t="shared" si="45"/>
        <v>162968.39009680229</v>
      </c>
      <c r="KP57" s="111">
        <f t="shared" si="46"/>
        <v>156409.44842289644</v>
      </c>
      <c r="KQ57" s="111">
        <f t="shared" si="47"/>
        <v>161602.26456259863</v>
      </c>
      <c r="KR57" s="111">
        <f t="shared" si="48"/>
        <v>163540.9810806578</v>
      </c>
      <c r="KS57" s="111">
        <f t="shared" si="49"/>
        <v>163540.9810806578</v>
      </c>
      <c r="KT57" s="111">
        <f t="shared" si="50"/>
        <v>158287.22929946662</v>
      </c>
      <c r="KU57" s="111">
        <f t="shared" si="51"/>
        <v>155848.03879016169</v>
      </c>
      <c r="KV57" s="111">
        <f t="shared" si="52"/>
        <v>142658.56304219618</v>
      </c>
      <c r="KW57" s="111">
        <f t="shared" si="53"/>
        <v>147586.52775997974</v>
      </c>
      <c r="KX57" s="111">
        <f t="shared" si="54"/>
        <v>153719.14205073158</v>
      </c>
      <c r="KY57" s="111">
        <f t="shared" si="55"/>
        <v>153654.70018208539</v>
      </c>
      <c r="KZ57" s="111">
        <f t="shared" si="56"/>
        <v>153740.87467613618</v>
      </c>
      <c r="LA57" s="111">
        <f t="shared" si="57"/>
        <v>164880.75963309084</v>
      </c>
      <c r="LB57" s="111">
        <f t="shared" si="58"/>
        <v>158244.85137541976</v>
      </c>
      <c r="LC57" s="111">
        <f t="shared" si="59"/>
        <v>163498.60315661176</v>
      </c>
      <c r="LD57" s="111">
        <f t="shared" si="60"/>
        <v>153843.53250224289</v>
      </c>
      <c r="LE57" s="111">
        <f t="shared" si="61"/>
        <v>153843.53250224289</v>
      </c>
      <c r="LF57" s="111">
        <f t="shared" si="62"/>
        <v>148901.31112404427</v>
      </c>
      <c r="LG57" s="111">
        <f t="shared" si="63"/>
        <v>146606.75668320758</v>
      </c>
      <c r="LH57" s="111">
        <f t="shared" si="64"/>
        <v>134199.37397392248</v>
      </c>
      <c r="LI57" s="111">
        <f t="shared" si="65"/>
        <v>138835.12640258332</v>
      </c>
      <c r="LJ57" s="111">
        <f t="shared" si="66"/>
        <v>144604.09660032039</v>
      </c>
      <c r="LK57" s="111">
        <f t="shared" si="67"/>
        <v>144543.47592501281</v>
      </c>
      <c r="LL57" s="111">
        <f t="shared" si="68"/>
        <v>144624.54055168174</v>
      </c>
      <c r="LM57" s="111">
        <f t="shared" si="69"/>
        <v>155103.86654154636</v>
      </c>
      <c r="LN57" s="111">
        <f t="shared" si="70"/>
        <v>148861.44607314141</v>
      </c>
      <c r="LO57" s="111">
        <f t="shared" si="71"/>
        <v>153803.66745134082</v>
      </c>
      <c r="LP57" s="111">
        <f t="shared" si="72"/>
        <v>158010.51791148214</v>
      </c>
      <c r="LQ57" s="111">
        <f t="shared" si="73"/>
        <v>158010.51791148214</v>
      </c>
      <c r="LR57" s="111">
        <f t="shared" si="74"/>
        <v>152934.4321839851</v>
      </c>
      <c r="LS57" s="111">
        <f t="shared" si="75"/>
        <v>150577.72774749922</v>
      </c>
      <c r="LT57" s="111">
        <f t="shared" si="76"/>
        <v>137834.28032443952</v>
      </c>
      <c r="LU57" s="111">
        <f t="shared" si="77"/>
        <v>142595.59612529344</v>
      </c>
      <c r="LV57" s="111">
        <f t="shared" si="78"/>
        <v>148520.82388062368</v>
      </c>
      <c r="LW57" s="111">
        <f t="shared" si="79"/>
        <v>148458.56124178733</v>
      </c>
      <c r="LX57" s="111">
        <f t="shared" si="80"/>
        <v>148541.82157412576</v>
      </c>
      <c r="LY57" s="111">
        <f t="shared" si="81"/>
        <v>159304.98919053256</v>
      </c>
      <c r="LZ57" s="111">
        <f t="shared" si="82"/>
        <v>152893.48735362873</v>
      </c>
      <c r="MA57" s="111">
        <f t="shared" si="83"/>
        <v>157969.57308112658</v>
      </c>
      <c r="MD57" s="111"/>
      <c r="ME57" s="111">
        <f t="shared" si="302"/>
        <v>115687.97766018662</v>
      </c>
      <c r="MF57" s="111">
        <f t="shared" si="84"/>
        <v>120495.12202380261</v>
      </c>
      <c r="MG57" s="111">
        <f t="shared" si="85"/>
        <v>120444.60827045752</v>
      </c>
      <c r="MH57" s="111">
        <f t="shared" si="86"/>
        <v>120512.15747765105</v>
      </c>
      <c r="MI57" s="111">
        <f t="shared" si="87"/>
        <v>129244.3282360357</v>
      </c>
      <c r="MJ57" s="111">
        <f t="shared" si="88"/>
        <v>124042.66912852552</v>
      </c>
      <c r="MK57" s="111">
        <f t="shared" si="89"/>
        <v>128160.90354950984</v>
      </c>
      <c r="ML57" s="111">
        <f t="shared" si="90"/>
        <v>127620.27612196586</v>
      </c>
      <c r="MM57" s="111">
        <f t="shared" si="91"/>
        <v>127620.27612196586</v>
      </c>
      <c r="MN57" s="111">
        <f t="shared" si="92"/>
        <v>123520.47649644443</v>
      </c>
      <c r="MO57" s="111">
        <f t="shared" si="93"/>
        <v>121617.03820070587</v>
      </c>
      <c r="MP57" s="111">
        <f t="shared" si="94"/>
        <v>111324.54438211274</v>
      </c>
      <c r="MQ57" s="111">
        <f t="shared" si="95"/>
        <v>119953.41832322451</v>
      </c>
      <c r="MR57" s="111">
        <f t="shared" si="96"/>
        <v>124937.80313529824</v>
      </c>
      <c r="MS57" s="111">
        <f t="shared" si="97"/>
        <v>124885.4269289834</v>
      </c>
      <c r="MT57" s="111">
        <f t="shared" si="98"/>
        <v>124955.46669000057</v>
      </c>
      <c r="MU57" s="111">
        <f t="shared" si="99"/>
        <v>134009.59446572384</v>
      </c>
      <c r="MV57" s="111">
        <f t="shared" si="100"/>
        <v>128616.14906614445</v>
      </c>
      <c r="MW57" s="111">
        <f t="shared" si="101"/>
        <v>132886.22367756569</v>
      </c>
      <c r="MX57" s="111">
        <f t="shared" si="102"/>
        <v>152228.56243396134</v>
      </c>
      <c r="MY57" s="111">
        <f t="shared" si="103"/>
        <v>152228.56243396134</v>
      </c>
      <c r="MZ57" s="111">
        <f t="shared" si="104"/>
        <v>147338.22194712551</v>
      </c>
      <c r="NA57" s="111">
        <f t="shared" si="105"/>
        <v>145067.75455552465</v>
      </c>
      <c r="NB57" s="111">
        <f t="shared" si="106"/>
        <v>132790.61815152972</v>
      </c>
      <c r="NC57" s="111">
        <f t="shared" si="107"/>
        <v>170625.78049812239</v>
      </c>
      <c r="ND57" s="111">
        <f t="shared" si="108"/>
        <v>177715.73725593163</v>
      </c>
      <c r="NE57" s="111">
        <f t="shared" si="109"/>
        <v>177641.23557680551</v>
      </c>
      <c r="NF57" s="111">
        <f t="shared" si="110"/>
        <v>177740.86249079026</v>
      </c>
      <c r="NG57" s="111">
        <f t="shared" si="111"/>
        <v>190619.75864946184</v>
      </c>
      <c r="NH57" s="111">
        <f t="shared" si="112"/>
        <v>182947.94034081206</v>
      </c>
      <c r="NI57" s="111">
        <f t="shared" si="113"/>
        <v>189021.83822170226</v>
      </c>
      <c r="NJ57" s="111">
        <f t="shared" si="114"/>
        <v>192955.46775086579</v>
      </c>
      <c r="NK57" s="111">
        <f t="shared" si="115"/>
        <v>192955.46775086579</v>
      </c>
      <c r="NL57" s="111">
        <f t="shared" si="116"/>
        <v>186756.77598756569</v>
      </c>
      <c r="NM57" s="111">
        <f t="shared" si="117"/>
        <v>183878.87258655651</v>
      </c>
      <c r="NN57" s="111">
        <f t="shared" si="118"/>
        <v>168317.13726174386</v>
      </c>
      <c r="NO57" s="111">
        <f t="shared" si="119"/>
        <v>171778.55817239641</v>
      </c>
      <c r="NP57" s="111">
        <f t="shared" si="120"/>
        <v>178916.41592053731</v>
      </c>
      <c r="NQ57" s="111">
        <f t="shared" si="121"/>
        <v>178841.41089501101</v>
      </c>
      <c r="NR57" s="111">
        <f t="shared" si="122"/>
        <v>178941.71090588573</v>
      </c>
      <c r="NS57" s="111">
        <f t="shared" si="123"/>
        <v>191907.61914396091</v>
      </c>
      <c r="NT57" s="111">
        <f t="shared" si="124"/>
        <v>184183.96868637393</v>
      </c>
      <c r="NU57" s="111">
        <f t="shared" si="125"/>
        <v>190298.90288576466</v>
      </c>
      <c r="NV57" s="111">
        <f t="shared" si="126"/>
        <v>192581.88838347257</v>
      </c>
      <c r="NW57" s="111">
        <f t="shared" si="127"/>
        <v>192581.88838347257</v>
      </c>
      <c r="NX57" s="111">
        <f t="shared" si="128"/>
        <v>186395.19785224219</v>
      </c>
      <c r="NY57" s="111">
        <f t="shared" si="129"/>
        <v>183522.86633444784</v>
      </c>
      <c r="NZ57" s="111">
        <f t="shared" si="130"/>
        <v>167991.25994718721</v>
      </c>
      <c r="OA57" s="111">
        <f t="shared" si="131"/>
        <v>115268.90812136182</v>
      </c>
      <c r="OB57" s="111">
        <f t="shared" si="132"/>
        <v>120058.63902670606</v>
      </c>
      <c r="OC57" s="111">
        <f t="shared" si="133"/>
        <v>120008.30825499615</v>
      </c>
      <c r="OD57" s="111">
        <f t="shared" si="134"/>
        <v>120075.61277111906</v>
      </c>
      <c r="OE57" s="111">
        <f t="shared" si="135"/>
        <v>128776.15200783079</v>
      </c>
      <c r="OF57" s="111">
        <f t="shared" si="136"/>
        <v>123593.33545360401</v>
      </c>
      <c r="OG57" s="111">
        <f t="shared" si="137"/>
        <v>127696.65193208058</v>
      </c>
      <c r="OH57" s="111">
        <f t="shared" si="138"/>
        <v>120155.79119732797</v>
      </c>
      <c r="OI57" s="111">
        <f t="shared" si="139"/>
        <v>120155.79119732797</v>
      </c>
      <c r="OJ57" s="111">
        <f t="shared" si="140"/>
        <v>116295.78804795188</v>
      </c>
      <c r="OK57" s="111">
        <f t="shared" si="141"/>
        <v>114503.68148487581</v>
      </c>
      <c r="OL57" s="111">
        <f t="shared" si="142"/>
        <v>104813.19361142255</v>
      </c>
      <c r="OM57" s="111">
        <f t="shared" si="143"/>
        <v>99516.224155340155</v>
      </c>
      <c r="ON57" s="111">
        <f t="shared" si="144"/>
        <v>103651.38898155808</v>
      </c>
      <c r="OO57" s="111">
        <f t="shared" si="145"/>
        <v>103607.93642838458</v>
      </c>
      <c r="OP57" s="111">
        <f t="shared" si="146"/>
        <v>103666.04308890838</v>
      </c>
      <c r="OQ57" s="111">
        <f t="shared" si="147"/>
        <v>111177.56399306512</v>
      </c>
      <c r="OR57" s="111">
        <f t="shared" si="148"/>
        <v>106703.0327220358</v>
      </c>
      <c r="OS57" s="111">
        <f t="shared" si="149"/>
        <v>110245.58872527687</v>
      </c>
      <c r="OT57" s="111">
        <f t="shared" si="150"/>
        <v>113261.03506243404</v>
      </c>
      <c r="OU57" s="111">
        <f t="shared" si="151"/>
        <v>113261.03506243404</v>
      </c>
      <c r="OV57" s="111">
        <f t="shared" si="152"/>
        <v>109622.52585962236</v>
      </c>
      <c r="OW57" s="111">
        <f t="shared" si="153"/>
        <v>107933.25360521363</v>
      </c>
      <c r="OX57" s="111">
        <f t="shared" si="154"/>
        <v>98798.82341362341</v>
      </c>
      <c r="OY57" s="111"/>
      <c r="PA57" s="51">
        <f t="shared" si="303"/>
        <v>168583.3491592014</v>
      </c>
      <c r="PB57" s="51">
        <f t="shared" si="155"/>
        <v>152335.21890215739</v>
      </c>
      <c r="PC57" s="51">
        <f t="shared" si="156"/>
        <v>161443.73913814261</v>
      </c>
      <c r="PD57" s="51">
        <f t="shared" si="157"/>
        <v>161449.2538149537</v>
      </c>
      <c r="PE57" s="51">
        <f t="shared" si="158"/>
        <v>152717.08305656904</v>
      </c>
      <c r="PF57" s="51">
        <f t="shared" si="159"/>
        <v>148860.73568144039</v>
      </c>
      <c r="PG57" s="51">
        <f t="shared" si="160"/>
        <v>140537.08685074351</v>
      </c>
      <c r="PH57" s="51">
        <f t="shared" si="161"/>
        <v>117236.7042266963</v>
      </c>
      <c r="PI57" s="51">
        <f t="shared" si="162"/>
        <v>125694.98765763429</v>
      </c>
      <c r="PJ57" s="51">
        <f t="shared" si="163"/>
        <v>140320.71285575797</v>
      </c>
      <c r="PK57" s="51">
        <f t="shared" si="164"/>
        <v>142113.5441116649</v>
      </c>
      <c r="PL57" s="51">
        <f t="shared" si="165"/>
        <v>152553.9465166505</v>
      </c>
      <c r="PM57" s="51">
        <f t="shared" si="166"/>
        <v>163045.40109857736</v>
      </c>
      <c r="PN57" s="51">
        <f t="shared" si="167"/>
        <v>146671.24463036063</v>
      </c>
      <c r="PO57" s="51">
        <f t="shared" si="168"/>
        <v>155741.08021108102</v>
      </c>
      <c r="PP57" s="51">
        <f t="shared" si="169"/>
        <v>155743.77727212402</v>
      </c>
      <c r="PQ57" s="51">
        <f t="shared" si="170"/>
        <v>146689.64949640073</v>
      </c>
      <c r="PR57" s="51">
        <f t="shared" si="171"/>
        <v>143065.63552157595</v>
      </c>
      <c r="PS57" s="51">
        <f t="shared" si="172"/>
        <v>134608.97154694307</v>
      </c>
      <c r="PT57" s="51">
        <f t="shared" si="173"/>
        <v>128196.04684120577</v>
      </c>
      <c r="PU57" s="51">
        <f t="shared" si="174"/>
        <v>137882.97029702042</v>
      </c>
      <c r="PV57" s="51">
        <f t="shared" si="175"/>
        <v>154828.21957899613</v>
      </c>
      <c r="PW57" s="51">
        <f t="shared" si="176"/>
        <v>156972.01328588641</v>
      </c>
      <c r="PX57" s="51">
        <f t="shared" si="177"/>
        <v>169418.54329870761</v>
      </c>
      <c r="PY57" s="51">
        <f t="shared" si="178"/>
        <v>153481.10527939786</v>
      </c>
      <c r="PZ57" s="51">
        <f t="shared" si="179"/>
        <v>133346.91240522693</v>
      </c>
      <c r="QA57" s="51">
        <f t="shared" si="180"/>
        <v>143748.73870512409</v>
      </c>
      <c r="QB57" s="51">
        <f t="shared" si="181"/>
        <v>143732.41427603108</v>
      </c>
      <c r="QC57" s="51">
        <f t="shared" si="182"/>
        <v>130853.51811735949</v>
      </c>
      <c r="QD57" s="51">
        <f t="shared" si="183"/>
        <v>128198.01180523992</v>
      </c>
      <c r="QE57" s="51">
        <f t="shared" si="184"/>
        <v>117329.38565194164</v>
      </c>
      <c r="QF57" s="51">
        <f t="shared" si="185"/>
        <v>93230.725996291323</v>
      </c>
      <c r="QG57" s="51">
        <f t="shared" si="186"/>
        <v>103116.6763060923</v>
      </c>
      <c r="QH57" s="51">
        <f t="shared" si="187"/>
        <v>121617.95618021308</v>
      </c>
      <c r="QI57" s="51">
        <f t="shared" si="188"/>
        <v>124366.58326781684</v>
      </c>
      <c r="QJ57" s="51">
        <f t="shared" si="189"/>
        <v>140101.19255073325</v>
      </c>
      <c r="QK57" s="51">
        <f t="shared" si="190"/>
        <v>158987.40508476269</v>
      </c>
      <c r="QL57" s="51">
        <f t="shared" si="191"/>
        <v>138537.30525440979</v>
      </c>
      <c r="QM57" s="51">
        <f t="shared" si="192"/>
        <v>149151.8193923822</v>
      </c>
      <c r="QN57" s="51">
        <f t="shared" si="193"/>
        <v>149136.53339344624</v>
      </c>
      <c r="QO57" s="51">
        <f t="shared" si="194"/>
        <v>136170.62515537106</v>
      </c>
      <c r="QP57" s="51">
        <f t="shared" si="195"/>
        <v>133354.76650051362</v>
      </c>
      <c r="QQ57" s="51">
        <f t="shared" si="196"/>
        <v>122346.59187590086</v>
      </c>
      <c r="QR57" s="51">
        <f t="shared" si="197"/>
        <v>96962.587042133615</v>
      </c>
      <c r="QS57" s="51">
        <f t="shared" si="198"/>
        <v>106964.54506483214</v>
      </c>
      <c r="QT57" s="51">
        <f t="shared" si="199"/>
        <v>125598.18970759455</v>
      </c>
      <c r="QU57" s="51">
        <f t="shared" si="200"/>
        <v>128339.72790562801</v>
      </c>
      <c r="QV57" s="51">
        <f t="shared" si="201"/>
        <v>144046.23685844743</v>
      </c>
      <c r="QW57" s="51">
        <f t="shared" si="202"/>
        <v>219378.46275968314</v>
      </c>
      <c r="QX57" s="51">
        <f t="shared" si="203"/>
        <v>201120.2758817976</v>
      </c>
      <c r="QY57" s="51">
        <f t="shared" si="204"/>
        <v>211833.79273264698</v>
      </c>
      <c r="QZ57" s="51">
        <f t="shared" si="205"/>
        <v>211852.49983423471</v>
      </c>
      <c r="RA57" s="51">
        <f t="shared" si="206"/>
        <v>203151.96059752296</v>
      </c>
      <c r="RB57" s="51">
        <f t="shared" si="207"/>
        <v>197671.59107261198</v>
      </c>
      <c r="RC57" s="51">
        <f t="shared" si="208"/>
        <v>188617.61392982665</v>
      </c>
      <c r="RD57" s="51">
        <f t="shared" si="209"/>
        <v>152219.63801704685</v>
      </c>
      <c r="RE57" s="51">
        <f t="shared" si="210"/>
        <v>161628.51244095765</v>
      </c>
      <c r="RF57" s="51">
        <f t="shared" si="211"/>
        <v>177197.40578261518</v>
      </c>
      <c r="RG57" s="51">
        <f t="shared" si="212"/>
        <v>178866.47464464075</v>
      </c>
      <c r="RH57" s="51">
        <f t="shared" si="213"/>
        <v>188721.49393004633</v>
      </c>
      <c r="RI57" s="51">
        <f t="shared" si="214"/>
        <v>215287.64542360516</v>
      </c>
      <c r="RJ57" s="51">
        <f t="shared" si="215"/>
        <v>198482.6602840019</v>
      </c>
      <c r="RK57" s="51">
        <f t="shared" si="216"/>
        <v>208557.00664314133</v>
      </c>
      <c r="RL57" s="51">
        <f t="shared" si="217"/>
        <v>208579.81139098381</v>
      </c>
      <c r="RM57" s="51">
        <f t="shared" si="218"/>
        <v>201068.29048682706</v>
      </c>
      <c r="RN57" s="51">
        <f t="shared" si="219"/>
        <v>195511.92795189205</v>
      </c>
      <c r="RO57" s="51">
        <f t="shared" si="220"/>
        <v>187312.26936931937</v>
      </c>
      <c r="RP57" s="51">
        <f t="shared" si="221"/>
        <v>166491.91871154506</v>
      </c>
      <c r="RQ57" s="51">
        <f t="shared" si="222"/>
        <v>176155.64065360703</v>
      </c>
      <c r="RR57" s="51">
        <f t="shared" si="223"/>
        <v>191820.18548728991</v>
      </c>
      <c r="RS57" s="51">
        <f t="shared" si="224"/>
        <v>193383.08745788221</v>
      </c>
      <c r="RT57" s="51">
        <f t="shared" si="225"/>
        <v>202686.50553731175</v>
      </c>
      <c r="RU57" s="51"/>
      <c r="RV57" s="51">
        <f t="shared" si="387"/>
        <v>1763846.3619716121</v>
      </c>
      <c r="RW57" s="51">
        <f t="shared" si="387"/>
        <v>1792863.5530788789</v>
      </c>
      <c r="RX57" s="51">
        <f t="shared" si="387"/>
        <v>1533123.2205414679</v>
      </c>
      <c r="RY57" s="51">
        <f t="shared" si="387"/>
        <v>1589596.3332354221</v>
      </c>
      <c r="RZ57" s="51">
        <f t="shared" si="387"/>
        <v>2292259.7216236312</v>
      </c>
      <c r="SA57" s="51">
        <f t="shared" si="387"/>
        <v>2345336.9493974065</v>
      </c>
    </row>
    <row r="58" spans="1:495" x14ac:dyDescent="0.3">
      <c r="A58" s="1">
        <v>400235</v>
      </c>
      <c r="B58" s="1" t="s">
        <v>226</v>
      </c>
      <c r="C58" s="1" t="s">
        <v>138</v>
      </c>
      <c r="D58" s="44">
        <v>0</v>
      </c>
      <c r="E58" s="1" t="s">
        <v>174</v>
      </c>
      <c r="F58" s="107">
        <f>VLOOKUP(A58,Auxiliar_OPEX_CustosUnit!$A$4:$E$129,COLUMN(Auxiliar_OPEX_CustosUnit!$E$3),0)</f>
        <v>0</v>
      </c>
      <c r="G58" s="107">
        <f>INDEX(Auxiliar_OPEX_Drivers!$B$76:$I$84,MATCH($E58,Auxiliar_OPEX_Drivers!$B$76:$B$84,0),MATCH(YEAR(G$2),Auxiliar_OPEX_Drivers!$B$76:$I$76,0))*$F58</f>
        <v>0</v>
      </c>
      <c r="H58" s="107">
        <f>INDEX(Auxiliar_OPEX_Drivers!$B$76:$I$84,MATCH($E58,Auxiliar_OPEX_Drivers!$B$76:$B$84,0),MATCH(YEAR(H$2),Auxiliar_OPEX_Drivers!$B$76:$I$76,0))*$F58</f>
        <v>0</v>
      </c>
      <c r="I58" s="107">
        <f>INDEX(Auxiliar_OPEX_Drivers!$B$76:$I$84,MATCH($E58,Auxiliar_OPEX_Drivers!$B$76:$B$84,0),MATCH(YEAR(I$2),Auxiliar_OPEX_Drivers!$B$76:$I$76,0))*$F58</f>
        <v>0</v>
      </c>
      <c r="J58" s="107">
        <f>INDEX(Auxiliar_OPEX_Drivers!$B$76:$I$84,MATCH($E58,Auxiliar_OPEX_Drivers!$B$76:$B$84,0),MATCH(YEAR(J$2),Auxiliar_OPEX_Drivers!$B$76:$I$76,0))*$F58</f>
        <v>0</v>
      </c>
      <c r="K58" s="107">
        <f>INDEX(Auxiliar_OPEX_Drivers!$B$76:$I$84,MATCH($E58,Auxiliar_OPEX_Drivers!$B$76:$B$84,0),MATCH(YEAR(K$2),Auxiliar_OPEX_Drivers!$B$76:$I$76,0))*$F58</f>
        <v>0</v>
      </c>
      <c r="L58" s="107">
        <f>INDEX(Auxiliar_OPEX_Drivers!$B$76:$I$84,MATCH($E58,Auxiliar_OPEX_Drivers!$B$76:$B$84,0),MATCH(YEAR(L$2),Auxiliar_OPEX_Drivers!$B$76:$I$76,0))*$F58</f>
        <v>0</v>
      </c>
      <c r="M58" s="107">
        <f>INDEX(Auxiliar_OPEX_Drivers!$B$76:$I$84,MATCH($E58,Auxiliar_OPEX_Drivers!$B$76:$B$84,0),MATCH(YEAR(M$2),Auxiliar_OPEX_Drivers!$B$76:$I$76,0))*$F58</f>
        <v>0</v>
      </c>
      <c r="N58" s="107">
        <f>INDEX(Auxiliar_OPEX_Drivers!$B$76:$I$84,MATCH($E58,Auxiliar_OPEX_Drivers!$B$76:$B$84,0),MATCH(YEAR(N$2),Auxiliar_OPEX_Drivers!$B$76:$I$76,0))*$F58</f>
        <v>0</v>
      </c>
      <c r="O58" s="107">
        <f>INDEX(Auxiliar_OPEX_Drivers!$B$76:$I$84,MATCH($E58,Auxiliar_OPEX_Drivers!$B$76:$B$84,0),MATCH(YEAR(O$2),Auxiliar_OPEX_Drivers!$B$76:$I$76,0))*$F58</f>
        <v>0</v>
      </c>
      <c r="P58" s="107">
        <f>INDEX(Auxiliar_OPEX_Drivers!$B$76:$I$84,MATCH($E58,Auxiliar_OPEX_Drivers!$B$76:$B$84,0),MATCH(YEAR(P$2),Auxiliar_OPEX_Drivers!$B$76:$I$76,0))*$F58</f>
        <v>0</v>
      </c>
      <c r="Q58" s="107">
        <f>INDEX(Auxiliar_OPEX_Drivers!$B$76:$I$84,MATCH($E58,Auxiliar_OPEX_Drivers!$B$76:$B$84,0),MATCH(YEAR(Q$2),Auxiliar_OPEX_Drivers!$B$76:$I$76,0))*$F58</f>
        <v>0</v>
      </c>
      <c r="R58" s="107">
        <f>INDEX(Auxiliar_OPEX_Drivers!$B$76:$I$84,MATCH($E58,Auxiliar_OPEX_Drivers!$B$76:$B$84,0),MATCH(YEAR(R$2),Auxiliar_OPEX_Drivers!$B$76:$I$76,0))*$F58</f>
        <v>0</v>
      </c>
      <c r="S58" s="107">
        <f>INDEX(Auxiliar_OPEX_Drivers!$B$76:$I$84,MATCH($E58,Auxiliar_OPEX_Drivers!$B$76:$B$84,0),MATCH(YEAR(S$2),Auxiliar_OPEX_Drivers!$B$76:$I$76,0))*$F58</f>
        <v>0</v>
      </c>
      <c r="T58" s="107">
        <f>INDEX(Auxiliar_OPEX_Drivers!$B$76:$I$84,MATCH($E58,Auxiliar_OPEX_Drivers!$B$76:$B$84,0),MATCH(YEAR(T$2),Auxiliar_OPEX_Drivers!$B$76:$I$76,0))*$F58</f>
        <v>0</v>
      </c>
      <c r="U58" s="107">
        <f>INDEX(Auxiliar_OPEX_Drivers!$B$76:$I$84,MATCH($E58,Auxiliar_OPEX_Drivers!$B$76:$B$84,0),MATCH(YEAR(U$2),Auxiliar_OPEX_Drivers!$B$76:$I$76,0))*$F58</f>
        <v>0</v>
      </c>
      <c r="V58" s="107">
        <f>INDEX(Auxiliar_OPEX_Drivers!$B$76:$I$84,MATCH($E58,Auxiliar_OPEX_Drivers!$B$76:$B$84,0),MATCH(YEAR(V$2),Auxiliar_OPEX_Drivers!$B$76:$I$76,0))*$F58</f>
        <v>0</v>
      </c>
      <c r="W58" s="107">
        <f>INDEX(Auxiliar_OPEX_Drivers!$B$76:$I$84,MATCH($E58,Auxiliar_OPEX_Drivers!$B$76:$B$84,0),MATCH(YEAR(W$2),Auxiliar_OPEX_Drivers!$B$76:$I$76,0))*$F58</f>
        <v>0</v>
      </c>
      <c r="X58" s="107">
        <f>INDEX(Auxiliar_OPEX_Drivers!$B$76:$I$84,MATCH($E58,Auxiliar_OPEX_Drivers!$B$76:$B$84,0),MATCH(YEAR(X$2),Auxiliar_OPEX_Drivers!$B$76:$I$76,0))*$F58</f>
        <v>0</v>
      </c>
      <c r="Y58" s="107">
        <f>INDEX(Auxiliar_OPEX_Drivers!$B$76:$I$84,MATCH($E58,Auxiliar_OPEX_Drivers!$B$76:$B$84,0),MATCH(YEAR(Y$2),Auxiliar_OPEX_Drivers!$B$76:$I$76,0))*$F58</f>
        <v>0</v>
      </c>
      <c r="Z58" s="107">
        <f>INDEX(Auxiliar_OPEX_Drivers!$B$76:$I$84,MATCH($E58,Auxiliar_OPEX_Drivers!$B$76:$B$84,0),MATCH(YEAR(Z$2),Auxiliar_OPEX_Drivers!$B$76:$I$76,0))*$F58</f>
        <v>0</v>
      </c>
      <c r="AA58" s="107">
        <f>INDEX(Auxiliar_OPEX_Drivers!$B$76:$I$84,MATCH($E58,Auxiliar_OPEX_Drivers!$B$76:$B$84,0),MATCH(YEAR(AA$2),Auxiliar_OPEX_Drivers!$B$76:$I$76,0))*$F58</f>
        <v>0</v>
      </c>
      <c r="AB58" s="107">
        <f>INDEX(Auxiliar_OPEX_Drivers!$B$76:$I$84,MATCH($E58,Auxiliar_OPEX_Drivers!$B$76:$B$84,0),MATCH(YEAR(AB$2),Auxiliar_OPEX_Drivers!$B$76:$I$76,0))*$F58</f>
        <v>0</v>
      </c>
      <c r="AC58" s="107">
        <f>INDEX(Auxiliar_OPEX_Drivers!$B$76:$I$84,MATCH($E58,Auxiliar_OPEX_Drivers!$B$76:$B$84,0),MATCH(YEAR(AC$2),Auxiliar_OPEX_Drivers!$B$76:$I$76,0))*$F58</f>
        <v>0</v>
      </c>
      <c r="AD58" s="107">
        <f>INDEX(Auxiliar_OPEX_Drivers!$B$76:$I$84,MATCH($E58,Auxiliar_OPEX_Drivers!$B$76:$B$84,0),MATCH(YEAR(AD$2),Auxiliar_OPEX_Drivers!$B$76:$I$76,0))*$F58</f>
        <v>0</v>
      </c>
      <c r="AE58" s="107">
        <f>INDEX(Auxiliar_OPEX_Drivers!$B$76:$I$84,MATCH($E58,Auxiliar_OPEX_Drivers!$B$76:$B$84,0),MATCH(YEAR(AE$2),Auxiliar_OPEX_Drivers!$B$76:$I$76,0))*$F58</f>
        <v>0</v>
      </c>
      <c r="AF58" s="107">
        <f>INDEX(Auxiliar_OPEX_Drivers!$B$76:$I$84,MATCH($E58,Auxiliar_OPEX_Drivers!$B$76:$B$84,0),MATCH(YEAR(AF$2),Auxiliar_OPEX_Drivers!$B$76:$I$76,0))*$F58</f>
        <v>0</v>
      </c>
      <c r="AG58" s="107">
        <f>INDEX(Auxiliar_OPEX_Drivers!$B$76:$I$84,MATCH($E58,Auxiliar_OPEX_Drivers!$B$76:$B$84,0),MATCH(YEAR(AG$2),Auxiliar_OPEX_Drivers!$B$76:$I$76,0))*$F58</f>
        <v>0</v>
      </c>
      <c r="AH58" s="107">
        <f>INDEX(Auxiliar_OPEX_Drivers!$B$76:$I$84,MATCH($E58,Auxiliar_OPEX_Drivers!$B$76:$B$84,0),MATCH(YEAR(AH$2),Auxiliar_OPEX_Drivers!$B$76:$I$76,0))*$F58</f>
        <v>0</v>
      </c>
      <c r="AI58" s="107">
        <f>INDEX(Auxiliar_OPEX_Drivers!$B$76:$I$84,MATCH($E58,Auxiliar_OPEX_Drivers!$B$76:$B$84,0),MATCH(YEAR(AI$2),Auxiliar_OPEX_Drivers!$B$76:$I$76,0))*$F58</f>
        <v>0</v>
      </c>
      <c r="AJ58" s="107">
        <f>INDEX(Auxiliar_OPEX_Drivers!$B$76:$I$84,MATCH($E58,Auxiliar_OPEX_Drivers!$B$76:$B$84,0),MATCH(YEAR(AJ$2),Auxiliar_OPEX_Drivers!$B$76:$I$76,0))*$F58</f>
        <v>0</v>
      </c>
      <c r="AK58" s="107">
        <f>INDEX(Auxiliar_OPEX_Drivers!$B$76:$I$84,MATCH($E58,Auxiliar_OPEX_Drivers!$B$76:$B$84,0),MATCH(YEAR(AK$2),Auxiliar_OPEX_Drivers!$B$76:$I$76,0))*$F58</f>
        <v>0</v>
      </c>
      <c r="AL58" s="107">
        <f>INDEX(Auxiliar_OPEX_Drivers!$B$76:$I$84,MATCH($E58,Auxiliar_OPEX_Drivers!$B$76:$B$84,0),MATCH(YEAR(AL$2),Auxiliar_OPEX_Drivers!$B$76:$I$76,0))*$F58</f>
        <v>0</v>
      </c>
      <c r="AM58" s="107">
        <f>INDEX(Auxiliar_OPEX_Drivers!$B$76:$I$84,MATCH($E58,Auxiliar_OPEX_Drivers!$B$76:$B$84,0),MATCH(YEAR(AM$2),Auxiliar_OPEX_Drivers!$B$76:$I$76,0))*$F58</f>
        <v>0</v>
      </c>
      <c r="AN58" s="107">
        <f>INDEX(Auxiliar_OPEX_Drivers!$B$76:$I$84,MATCH($E58,Auxiliar_OPEX_Drivers!$B$76:$B$84,0),MATCH(YEAR(AN$2),Auxiliar_OPEX_Drivers!$B$76:$I$76,0))*$F58</f>
        <v>0</v>
      </c>
      <c r="AO58" s="107">
        <f>INDEX(Auxiliar_OPEX_Drivers!$B$76:$I$84,MATCH($E58,Auxiliar_OPEX_Drivers!$B$76:$B$84,0),MATCH(YEAR(AO$2),Auxiliar_OPEX_Drivers!$B$76:$I$76,0))*$F58</f>
        <v>0</v>
      </c>
      <c r="AP58" s="107">
        <f>INDEX(Auxiliar_OPEX_Drivers!$B$76:$I$84,MATCH($E58,Auxiliar_OPEX_Drivers!$B$76:$B$84,0),MATCH(YEAR(AP$2),Auxiliar_OPEX_Drivers!$B$76:$I$76,0))*$F58</f>
        <v>0</v>
      </c>
      <c r="AQ58" s="107">
        <f>INDEX(Auxiliar_OPEX_Drivers!$B$76:$I$84,MATCH($E58,Auxiliar_OPEX_Drivers!$B$76:$B$84,0),MATCH(YEAR(AQ$2),Auxiliar_OPEX_Drivers!$B$76:$I$76,0))*$F58</f>
        <v>0</v>
      </c>
      <c r="AR58" s="107">
        <f>INDEX(Auxiliar_OPEX_Drivers!$B$76:$I$84,MATCH($E58,Auxiliar_OPEX_Drivers!$B$76:$B$84,0),MATCH(YEAR(AR$2),Auxiliar_OPEX_Drivers!$B$76:$I$76,0))*$F58</f>
        <v>0</v>
      </c>
      <c r="AS58" s="107">
        <f>INDEX(Auxiliar_OPEX_Drivers!$B$76:$I$84,MATCH($E58,Auxiliar_OPEX_Drivers!$B$76:$B$84,0),MATCH(YEAR(AS$2),Auxiliar_OPEX_Drivers!$B$76:$I$76,0))*$F58</f>
        <v>0</v>
      </c>
      <c r="AT58" s="107">
        <f>INDEX(Auxiliar_OPEX_Drivers!$B$76:$I$84,MATCH($E58,Auxiliar_OPEX_Drivers!$B$76:$B$84,0),MATCH(YEAR(AT$2),Auxiliar_OPEX_Drivers!$B$76:$I$76,0))*$F58</f>
        <v>0</v>
      </c>
      <c r="AU58" s="107">
        <f>INDEX(Auxiliar_OPEX_Drivers!$B$76:$I$84,MATCH($E58,Auxiliar_OPEX_Drivers!$B$76:$B$84,0),MATCH(YEAR(AU$2),Auxiliar_OPEX_Drivers!$B$76:$I$76,0))*$F58</f>
        <v>0</v>
      </c>
      <c r="AV58" s="107">
        <f>INDEX(Auxiliar_OPEX_Drivers!$B$76:$I$84,MATCH($E58,Auxiliar_OPEX_Drivers!$B$76:$B$84,0),MATCH(YEAR(AV$2),Auxiliar_OPEX_Drivers!$B$76:$I$76,0))*$F58</f>
        <v>0</v>
      </c>
      <c r="AW58" s="107">
        <f>INDEX(Auxiliar_OPEX_Drivers!$B$76:$I$84,MATCH($E58,Auxiliar_OPEX_Drivers!$B$76:$B$84,0),MATCH(YEAR(AW$2),Auxiliar_OPEX_Drivers!$B$76:$I$76,0))*$F58</f>
        <v>0</v>
      </c>
      <c r="AX58" s="107">
        <f>INDEX(Auxiliar_OPEX_Drivers!$B$76:$I$84,MATCH($E58,Auxiliar_OPEX_Drivers!$B$76:$B$84,0),MATCH(YEAR(AX$2),Auxiliar_OPEX_Drivers!$B$76:$I$76,0))*$F58</f>
        <v>0</v>
      </c>
      <c r="AY58" s="107">
        <f>INDEX(Auxiliar_OPEX_Drivers!$B$76:$I$84,MATCH($E58,Auxiliar_OPEX_Drivers!$B$76:$B$84,0),MATCH(YEAR(AY$2),Auxiliar_OPEX_Drivers!$B$76:$I$76,0))*$F58</f>
        <v>0</v>
      </c>
      <c r="AZ58" s="107">
        <f>INDEX(Auxiliar_OPEX_Drivers!$B$76:$I$84,MATCH($E58,Auxiliar_OPEX_Drivers!$B$76:$B$84,0),MATCH(YEAR(AZ$2),Auxiliar_OPEX_Drivers!$B$76:$I$76,0))*$F58</f>
        <v>0</v>
      </c>
      <c r="BA58" s="107">
        <f>INDEX(Auxiliar_OPEX_Drivers!$B$76:$I$84,MATCH($E58,Auxiliar_OPEX_Drivers!$B$76:$B$84,0),MATCH(YEAR(BA$2),Auxiliar_OPEX_Drivers!$B$76:$I$76,0))*$F58</f>
        <v>0</v>
      </c>
      <c r="BB58" s="107">
        <f>INDEX(Auxiliar_OPEX_Drivers!$B$76:$I$84,MATCH($E58,Auxiliar_OPEX_Drivers!$B$76:$B$84,0),MATCH(YEAR(BB$2),Auxiliar_OPEX_Drivers!$B$76:$I$76,0))*$F58</f>
        <v>0</v>
      </c>
      <c r="BC58" s="107">
        <f>INDEX(Auxiliar_OPEX_Drivers!$B$76:$I$84,MATCH($E58,Auxiliar_OPEX_Drivers!$B$76:$B$84,0),MATCH(YEAR(BC$2),Auxiliar_OPEX_Drivers!$B$76:$I$76,0))*$F58</f>
        <v>0</v>
      </c>
      <c r="BD58" s="107">
        <f>INDEX(Auxiliar_OPEX_Drivers!$B$76:$I$84,MATCH($E58,Auxiliar_OPEX_Drivers!$B$76:$B$84,0),MATCH(YEAR(BD$2),Auxiliar_OPEX_Drivers!$B$76:$I$76,0))*$F58</f>
        <v>0</v>
      </c>
      <c r="BE58" s="107">
        <f>INDEX(Auxiliar_OPEX_Drivers!$B$76:$I$84,MATCH($E58,Auxiliar_OPEX_Drivers!$B$76:$B$84,0),MATCH(YEAR(BE$2),Auxiliar_OPEX_Drivers!$B$76:$I$76,0))*$F58</f>
        <v>0</v>
      </c>
      <c r="BF58" s="107">
        <f>INDEX(Auxiliar_OPEX_Drivers!$B$76:$I$84,MATCH($E58,Auxiliar_OPEX_Drivers!$B$76:$B$84,0),MATCH(YEAR(BF$2),Auxiliar_OPEX_Drivers!$B$76:$I$76,0))*$F58</f>
        <v>0</v>
      </c>
      <c r="BG58" s="107">
        <f>INDEX(Auxiliar_OPEX_Drivers!$B$76:$I$84,MATCH($E58,Auxiliar_OPEX_Drivers!$B$76:$B$84,0),MATCH(YEAR(BG$2),Auxiliar_OPEX_Drivers!$B$76:$I$76,0))*$F58</f>
        <v>0</v>
      </c>
      <c r="BH58" s="107">
        <f>INDEX(Auxiliar_OPEX_Drivers!$B$76:$I$84,MATCH($E58,Auxiliar_OPEX_Drivers!$B$76:$B$84,0),MATCH(YEAR(BH$2),Auxiliar_OPEX_Drivers!$B$76:$I$76,0))*$F58</f>
        <v>0</v>
      </c>
      <c r="BI58" s="107">
        <f>INDEX(Auxiliar_OPEX_Drivers!$B$76:$I$84,MATCH($E58,Auxiliar_OPEX_Drivers!$B$76:$B$84,0),MATCH(YEAR(BI$2),Auxiliar_OPEX_Drivers!$B$76:$I$76,0))*$F58</f>
        <v>0</v>
      </c>
      <c r="BJ58" s="107">
        <f>INDEX(Auxiliar_OPEX_Drivers!$B$76:$I$84,MATCH($E58,Auxiliar_OPEX_Drivers!$B$76:$B$84,0),MATCH(YEAR(BJ$2),Auxiliar_OPEX_Drivers!$B$76:$I$76,0))*$F58</f>
        <v>0</v>
      </c>
      <c r="BK58" s="107">
        <f>INDEX(Auxiliar_OPEX_Drivers!$B$76:$I$84,MATCH($E58,Auxiliar_OPEX_Drivers!$B$76:$B$84,0),MATCH(YEAR(BK$2),Auxiliar_OPEX_Drivers!$B$76:$I$76,0))*$F58</f>
        <v>0</v>
      </c>
      <c r="BL58" s="107">
        <f>INDEX(Auxiliar_OPEX_Drivers!$B$76:$I$84,MATCH($E58,Auxiliar_OPEX_Drivers!$B$76:$B$84,0),MATCH(YEAR(BL$2),Auxiliar_OPEX_Drivers!$B$76:$I$76,0))*$F58</f>
        <v>0</v>
      </c>
      <c r="BM58" s="107">
        <f>INDEX(Auxiliar_OPEX_Drivers!$B$76:$I$84,MATCH($E58,Auxiliar_OPEX_Drivers!$B$76:$B$84,0),MATCH(YEAR(BM$2),Auxiliar_OPEX_Drivers!$B$76:$I$76,0))*$F58</f>
        <v>0</v>
      </c>
      <c r="BN58" s="107">
        <f>INDEX(Auxiliar_OPEX_Drivers!$B$76:$I$84,MATCH($E58,Auxiliar_OPEX_Drivers!$B$76:$B$84,0),MATCH(YEAR(BN$2),Auxiliar_OPEX_Drivers!$B$76:$I$76,0))*$F58</f>
        <v>0</v>
      </c>
      <c r="BO58" s="107">
        <f>INDEX(Auxiliar_OPEX_Drivers!$B$76:$I$84,MATCH($E58,Auxiliar_OPEX_Drivers!$B$76:$B$84,0),MATCH(YEAR(BO$2),Auxiliar_OPEX_Drivers!$B$76:$I$76,0))*$F58</f>
        <v>0</v>
      </c>
      <c r="BP58" s="107">
        <f>INDEX(Auxiliar_OPEX_Drivers!$B$76:$I$84,MATCH($E58,Auxiliar_OPEX_Drivers!$B$76:$B$84,0),MATCH(YEAR(BP$2),Auxiliar_OPEX_Drivers!$B$76:$I$76,0))*$F58</f>
        <v>0</v>
      </c>
      <c r="BQ58" s="107">
        <f>INDEX(Auxiliar_OPEX_Drivers!$B$76:$I$84,MATCH($E58,Auxiliar_OPEX_Drivers!$B$76:$B$84,0),MATCH(YEAR(BQ$2),Auxiliar_OPEX_Drivers!$B$76:$I$76,0))*$F58</f>
        <v>0</v>
      </c>
      <c r="BR58" s="107">
        <f>INDEX(Auxiliar_OPEX_Drivers!$B$76:$I$84,MATCH($E58,Auxiliar_OPEX_Drivers!$B$76:$B$84,0),MATCH(YEAR(BR$2),Auxiliar_OPEX_Drivers!$B$76:$I$76,0))*$F58</f>
        <v>0</v>
      </c>
      <c r="BS58" s="107">
        <f>INDEX(Auxiliar_OPEX_Drivers!$B$76:$I$84,MATCH($E58,Auxiliar_OPEX_Drivers!$B$76:$B$84,0),MATCH(YEAR(BS$2),Auxiliar_OPEX_Drivers!$B$76:$I$76,0))*$F58</f>
        <v>0</v>
      </c>
      <c r="BT58" s="107">
        <f>INDEX(Auxiliar_OPEX_Drivers!$B$76:$I$84,MATCH($E58,Auxiliar_OPEX_Drivers!$B$76:$B$84,0),MATCH(YEAR(BT$2),Auxiliar_OPEX_Drivers!$B$76:$I$76,0))*$F58</f>
        <v>0</v>
      </c>
      <c r="BU58" s="107">
        <f>INDEX(Auxiliar_OPEX_Drivers!$B$76:$I$84,MATCH($E58,Auxiliar_OPEX_Drivers!$B$76:$B$84,0),MATCH(YEAR(BU$2),Auxiliar_OPEX_Drivers!$B$76:$I$76,0))*$F58</f>
        <v>0</v>
      </c>
      <c r="BV58" s="107">
        <f>INDEX(Auxiliar_OPEX_Drivers!$B$76:$I$84,MATCH($E58,Auxiliar_OPEX_Drivers!$B$76:$B$84,0),MATCH(YEAR(BV$2),Auxiliar_OPEX_Drivers!$B$76:$I$76,0))*$F58</f>
        <v>0</v>
      </c>
      <c r="BW58" s="107">
        <f>INDEX(Auxiliar_OPEX_Drivers!$B$76:$I$84,MATCH($E58,Auxiliar_OPEX_Drivers!$B$76:$B$84,0),MATCH(YEAR(BW$2),Auxiliar_OPEX_Drivers!$B$76:$I$76,0))*$F58</f>
        <v>0</v>
      </c>
      <c r="BX58" s="107">
        <f>INDEX(Auxiliar_OPEX_Drivers!$B$76:$I$84,MATCH($E58,Auxiliar_OPEX_Drivers!$B$76:$B$84,0),MATCH(YEAR(BX$2),Auxiliar_OPEX_Drivers!$B$76:$I$76,0))*$F58</f>
        <v>0</v>
      </c>
      <c r="BY58" s="107">
        <f>INDEX(Auxiliar_OPEX_Drivers!$B$76:$I$84,MATCH($E58,Auxiliar_OPEX_Drivers!$B$76:$B$84,0),MATCH(YEAR(BY$2),Auxiliar_OPEX_Drivers!$B$76:$I$76,0))*$F58</f>
        <v>0</v>
      </c>
      <c r="BZ58" s="107">
        <f>INDEX(Auxiliar_OPEX_Drivers!$B$76:$I$84,MATCH($E58,Auxiliar_OPEX_Drivers!$B$76:$B$84,0),MATCH(YEAR(BZ$2),Auxiliar_OPEX_Drivers!$B$76:$I$76,0))*$F58</f>
        <v>0</v>
      </c>
      <c r="CA58" s="107">
        <f>INDEX(Auxiliar_OPEX_Drivers!$B$76:$I$84,MATCH($E58,Auxiliar_OPEX_Drivers!$B$76:$B$84,0),MATCH(YEAR(CA$2),Auxiliar_OPEX_Drivers!$B$76:$I$76,0))*$F58</f>
        <v>0</v>
      </c>
      <c r="CB58" s="107">
        <f>INDEX(Auxiliar_OPEX_Drivers!$B$76:$I$84,MATCH($E58,Auxiliar_OPEX_Drivers!$B$76:$B$84,0),MATCH(YEAR(CB$2),Auxiliar_OPEX_Drivers!$B$76:$I$76,0))*$F58</f>
        <v>0</v>
      </c>
      <c r="CC58" s="107">
        <f>INDEX(Auxiliar_OPEX_Drivers!$B$76:$I$84,MATCH($E58,Auxiliar_OPEX_Drivers!$B$76:$B$84,0),MATCH(YEAR(CC$2),Auxiliar_OPEX_Drivers!$B$76:$I$76,0))*$F58</f>
        <v>0</v>
      </c>
      <c r="CD58" s="107">
        <f>INDEX(Auxiliar_OPEX_Drivers!$B$76:$I$84,MATCH($E58,Auxiliar_OPEX_Drivers!$B$76:$B$84,0),MATCH(YEAR(CD$2),Auxiliar_OPEX_Drivers!$B$76:$I$76,0))*$F58</f>
        <v>0</v>
      </c>
      <c r="CE58" s="107">
        <f>INDEX(Auxiliar_OPEX_Drivers!$B$76:$I$84,MATCH($E58,Auxiliar_OPEX_Drivers!$B$76:$B$84,0),MATCH(YEAR(CE$2),Auxiliar_OPEX_Drivers!$B$76:$I$76,0))*$F58</f>
        <v>0</v>
      </c>
      <c r="CF58" s="107">
        <f>INDEX(Auxiliar_OPEX_Drivers!$B$76:$I$84,MATCH($E58,Auxiliar_OPEX_Drivers!$B$76:$B$84,0),MATCH(YEAR(CF$2),Auxiliar_OPEX_Drivers!$B$76:$I$76,0))*$F58</f>
        <v>0</v>
      </c>
      <c r="CG58" s="107">
        <f>INDEX(Auxiliar_OPEX_Drivers!$B$76:$I$84,MATCH($E58,Auxiliar_OPEX_Drivers!$B$76:$B$84,0),MATCH(YEAR(CG$2),Auxiliar_OPEX_Drivers!$B$76:$I$76,0))*$F58</f>
        <v>0</v>
      </c>
      <c r="CI58" s="51">
        <f>INDEX(Auxiliar_OPEX_CustosUnit!$A$1:$R$129,MATCH(Auxiliar_OPEX_P!$A58,Auxiliar_OPEX_CustosUnit!$A$1:$A$129,0),MATCH(CI$2,Auxiliar_OPEX_CustosUnit!$A$3:$Q$3,0))*(1-DRE_Auxiliar!$A$5)</f>
        <v>0</v>
      </c>
      <c r="CJ58" s="51">
        <f>INDEX(Auxiliar_OPEX_CustosUnit!$A$1:$R$129,MATCH(Auxiliar_OPEX_P!$A58,Auxiliar_OPEX_CustosUnit!$A$1:$A$129,0),MATCH(CJ$2,Auxiliar_OPEX_CustosUnit!$A$3:$Q$3,0))*(1-DRE_Auxiliar!$A$5)</f>
        <v>0</v>
      </c>
      <c r="CK58" s="51">
        <f>INDEX(Auxiliar_OPEX_CustosUnit!$A$1:$R$129,MATCH(Auxiliar_OPEX_P!$A58,Auxiliar_OPEX_CustosUnit!$A$1:$A$129,0),MATCH(CK$2,Auxiliar_OPEX_CustosUnit!$A$3:$Q$3,0))*(1-DRE_Auxiliar!$A$5)</f>
        <v>0</v>
      </c>
      <c r="CL58" s="51">
        <f>INDEX(Auxiliar_OPEX_CustosUnit!$A$1:$R$129,MATCH(Auxiliar_OPEX_P!$A58,Auxiliar_OPEX_CustosUnit!$A$1:$A$129,0),MATCH(CL$2,Auxiliar_OPEX_CustosUnit!$A$3:$Q$3,0))*(1-DRE_Auxiliar!$A$5)</f>
        <v>0</v>
      </c>
      <c r="CM58" s="51">
        <f>INDEX(Auxiliar_OPEX_CustosUnit!$A$1:$R$129,MATCH(Auxiliar_OPEX_P!$A58,Auxiliar_OPEX_CustosUnit!$A$1:$A$129,0),MATCH(CM$2,Auxiliar_OPEX_CustosUnit!$A$3:$Q$3,0))*(1-DRE_Auxiliar!$A$5)</f>
        <v>0</v>
      </c>
      <c r="CN58" s="51">
        <f>INDEX(Auxiliar_OPEX_CustosUnit!$A$1:$R$129,MATCH(Auxiliar_OPEX_P!$A58,Auxiliar_OPEX_CustosUnit!$A$1:$A$129,0),MATCH(CN$2,Auxiliar_OPEX_CustosUnit!$A$3:$Q$3,0))*(1-DRE_Auxiliar!$A$5)</f>
        <v>0</v>
      </c>
      <c r="CO58" s="51">
        <f>INDEX(Auxiliar_OPEX_CustosUnit!$A$1:$R$129,MATCH(Auxiliar_OPEX_P!$A58,Auxiliar_OPEX_CustosUnit!$A$1:$A$129,0),MATCH(CO$2,Auxiliar_OPEX_CustosUnit!$A$3:$Q$3,0))*(1-DRE_Auxiliar!$A$5)</f>
        <v>0</v>
      </c>
      <c r="CP58" s="51">
        <f>INDEX(Auxiliar_OPEX_CustosUnit!$A$1:$R$129,MATCH(Auxiliar_OPEX_P!$A58,Auxiliar_OPEX_CustosUnit!$A$1:$A$129,0),MATCH(CP$2,Auxiliar_OPEX_CustosUnit!$A$3:$Q$3,0))*(1-DRE_Auxiliar!$A$5)</f>
        <v>0</v>
      </c>
      <c r="CQ58" s="51">
        <f>INDEX(Auxiliar_OPEX_CustosUnit!$A$1:$R$129,MATCH(Auxiliar_OPEX_P!$A58,Auxiliar_OPEX_CustosUnit!$A$1:$A$129,0),MATCH(CQ$2,Auxiliar_OPEX_CustosUnit!$A$3:$Q$3,0))*(1-DRE_Auxiliar!$A$5)</f>
        <v>0</v>
      </c>
      <c r="CR58" s="51">
        <f>INDEX(Auxiliar_OPEX_CustosUnit!$A$1:$R$129,MATCH(Auxiliar_OPEX_P!$A58,Auxiliar_OPEX_CustosUnit!$A$1:$A$129,0),MATCH(CR$2,Auxiliar_OPEX_CustosUnit!$A$3:$Q$3,0))*(1-DRE_Auxiliar!$A$5)</f>
        <v>0</v>
      </c>
      <c r="CS58" s="51">
        <f>INDEX(Auxiliar_OPEX_CustosUnit!$A$1:$R$129,MATCH(Auxiliar_OPEX_P!$A58,Auxiliar_OPEX_CustosUnit!$A$1:$A$129,0),MATCH(CS$2,Auxiliar_OPEX_CustosUnit!$A$3:$Q$3,0))*(1-DRE_Auxiliar!$A$5)</f>
        <v>0</v>
      </c>
      <c r="CT58" s="51">
        <f>INDEX(Auxiliar_OPEX_CustosUnit!$A$1:$R$129,MATCH(Auxiliar_OPEX_P!$A58,Auxiliar_OPEX_CustosUnit!$A$1:$A$129,0),MATCH(CT$2,Auxiliar_OPEX_CustosUnit!$A$3:$Q$3,0))*(1-DRE_Auxiliar!$A$5)</f>
        <v>0</v>
      </c>
      <c r="CU58" s="53">
        <f t="shared" si="227"/>
        <v>0</v>
      </c>
      <c r="CV58" s="53">
        <f t="shared" si="228"/>
        <v>0</v>
      </c>
      <c r="CW58" s="53">
        <f t="shared" si="229"/>
        <v>0</v>
      </c>
      <c r="CX58" s="53">
        <f t="shared" si="230"/>
        <v>0</v>
      </c>
      <c r="CY58" s="53">
        <f t="shared" si="231"/>
        <v>0</v>
      </c>
      <c r="CZ58" s="53">
        <f t="shared" si="232"/>
        <v>0</v>
      </c>
      <c r="DA58" s="53">
        <f t="shared" si="233"/>
        <v>0</v>
      </c>
      <c r="DB58" s="53">
        <f t="shared" si="234"/>
        <v>0</v>
      </c>
      <c r="DC58" s="53">
        <f t="shared" si="235"/>
        <v>0</v>
      </c>
      <c r="DD58" s="53">
        <f t="shared" si="236"/>
        <v>0</v>
      </c>
      <c r="DE58" s="53">
        <f t="shared" si="237"/>
        <v>0</v>
      </c>
      <c r="DF58" s="53">
        <f t="shared" si="238"/>
        <v>0</v>
      </c>
      <c r="DG58" s="53">
        <f t="shared" si="239"/>
        <v>0</v>
      </c>
      <c r="DH58" s="53">
        <f t="shared" si="240"/>
        <v>0</v>
      </c>
      <c r="DI58" s="53">
        <f t="shared" si="241"/>
        <v>0</v>
      </c>
      <c r="DJ58" s="53">
        <f t="shared" si="242"/>
        <v>0</v>
      </c>
      <c r="DK58" s="53">
        <f t="shared" si="243"/>
        <v>0</v>
      </c>
      <c r="DL58" s="53">
        <f t="shared" si="244"/>
        <v>0</v>
      </c>
      <c r="DM58" s="53">
        <f t="shared" si="245"/>
        <v>0</v>
      </c>
      <c r="DN58" s="53">
        <f t="shared" si="246"/>
        <v>0</v>
      </c>
      <c r="DO58" s="53">
        <f t="shared" si="247"/>
        <v>0</v>
      </c>
      <c r="DP58" s="53">
        <f t="shared" si="248"/>
        <v>0</v>
      </c>
      <c r="DQ58" s="53">
        <f t="shared" si="249"/>
        <v>0</v>
      </c>
      <c r="DR58" s="53">
        <f t="shared" si="250"/>
        <v>0</v>
      </c>
      <c r="DS58" s="53">
        <f t="shared" si="251"/>
        <v>0</v>
      </c>
      <c r="DT58" s="53">
        <f t="shared" si="252"/>
        <v>0</v>
      </c>
      <c r="DU58" s="53">
        <f t="shared" si="253"/>
        <v>0</v>
      </c>
      <c r="DV58" s="53">
        <f t="shared" si="254"/>
        <v>0</v>
      </c>
      <c r="DW58" s="53">
        <f t="shared" si="255"/>
        <v>0</v>
      </c>
      <c r="DX58" s="53">
        <f t="shared" si="256"/>
        <v>0</v>
      </c>
      <c r="DY58" s="53">
        <f t="shared" si="257"/>
        <v>0</v>
      </c>
      <c r="DZ58" s="53">
        <f t="shared" si="258"/>
        <v>0</v>
      </c>
      <c r="EA58" s="53">
        <f t="shared" si="259"/>
        <v>0</v>
      </c>
      <c r="EB58" s="53">
        <f t="shared" si="260"/>
        <v>0</v>
      </c>
      <c r="EC58" s="53">
        <f t="shared" si="261"/>
        <v>0</v>
      </c>
      <c r="ED58" s="53">
        <f t="shared" si="262"/>
        <v>0</v>
      </c>
      <c r="EE58" s="53">
        <f t="shared" si="263"/>
        <v>0</v>
      </c>
      <c r="EF58" s="53">
        <f t="shared" si="264"/>
        <v>0</v>
      </c>
      <c r="EG58" s="53">
        <f t="shared" si="265"/>
        <v>0</v>
      </c>
      <c r="EH58" s="53">
        <f t="shared" si="266"/>
        <v>0</v>
      </c>
      <c r="EI58" s="53">
        <f t="shared" si="267"/>
        <v>0</v>
      </c>
      <c r="EJ58" s="53">
        <f t="shared" si="268"/>
        <v>0</v>
      </c>
      <c r="EK58" s="53">
        <f t="shared" si="269"/>
        <v>0</v>
      </c>
      <c r="EL58" s="53">
        <f t="shared" si="270"/>
        <v>0</v>
      </c>
      <c r="EM58" s="53">
        <f t="shared" si="271"/>
        <v>0</v>
      </c>
      <c r="EN58" s="53">
        <f t="shared" si="272"/>
        <v>0</v>
      </c>
      <c r="EO58" s="53">
        <f t="shared" si="273"/>
        <v>0</v>
      </c>
      <c r="EP58" s="53">
        <f t="shared" si="274"/>
        <v>0</v>
      </c>
      <c r="EQ58" s="53">
        <f t="shared" si="275"/>
        <v>0</v>
      </c>
      <c r="ER58" s="53">
        <f t="shared" si="276"/>
        <v>0</v>
      </c>
      <c r="ES58" s="53">
        <f t="shared" si="277"/>
        <v>0</v>
      </c>
      <c r="ET58" s="53">
        <f t="shared" si="278"/>
        <v>0</v>
      </c>
      <c r="EU58" s="53">
        <f t="shared" si="279"/>
        <v>0</v>
      </c>
      <c r="EV58" s="53">
        <f t="shared" si="280"/>
        <v>0</v>
      </c>
      <c r="EW58" s="53">
        <f t="shared" si="281"/>
        <v>0</v>
      </c>
      <c r="EX58" s="53">
        <f t="shared" si="282"/>
        <v>0</v>
      </c>
      <c r="EY58" s="53">
        <f t="shared" si="283"/>
        <v>0</v>
      </c>
      <c r="EZ58" s="53">
        <f t="shared" si="284"/>
        <v>0</v>
      </c>
      <c r="FA58" s="53">
        <f t="shared" si="285"/>
        <v>0</v>
      </c>
      <c r="FB58" s="53">
        <f t="shared" si="286"/>
        <v>0</v>
      </c>
      <c r="FC58" s="53">
        <f t="shared" si="287"/>
        <v>0</v>
      </c>
      <c r="FD58" s="53">
        <f t="shared" si="288"/>
        <v>0</v>
      </c>
      <c r="FE58" s="53">
        <f t="shared" si="289"/>
        <v>0</v>
      </c>
      <c r="FF58" s="53">
        <f t="shared" si="290"/>
        <v>0</v>
      </c>
      <c r="FG58" s="53">
        <f t="shared" si="291"/>
        <v>0</v>
      </c>
      <c r="FH58" s="53">
        <f t="shared" si="292"/>
        <v>0</v>
      </c>
      <c r="FI58" s="53">
        <f t="shared" si="293"/>
        <v>0</v>
      </c>
      <c r="FJ58" s="53">
        <f t="shared" si="294"/>
        <v>0</v>
      </c>
      <c r="FK58" s="53">
        <f t="shared" si="295"/>
        <v>0</v>
      </c>
      <c r="FL58" s="53">
        <f t="shared" si="296"/>
        <v>0</v>
      </c>
      <c r="FM58" s="53">
        <f t="shared" si="297"/>
        <v>0</v>
      </c>
      <c r="FN58" s="53">
        <f t="shared" si="298"/>
        <v>0</v>
      </c>
      <c r="FP58" s="51">
        <f t="shared" si="299"/>
        <v>0</v>
      </c>
      <c r="FQ58" s="51">
        <f t="shared" si="306"/>
        <v>0</v>
      </c>
      <c r="FR58" s="51">
        <f t="shared" si="307"/>
        <v>0</v>
      </c>
      <c r="FS58" s="51">
        <f t="shared" si="308"/>
        <v>0</v>
      </c>
      <c r="FT58" s="51">
        <f t="shared" si="309"/>
        <v>0</v>
      </c>
      <c r="FU58" s="51">
        <f t="shared" si="310"/>
        <v>0</v>
      </c>
      <c r="FV58" s="51">
        <f t="shared" si="311"/>
        <v>0</v>
      </c>
      <c r="FW58" s="51">
        <f t="shared" si="312"/>
        <v>0</v>
      </c>
      <c r="FX58" s="51">
        <f t="shared" si="313"/>
        <v>0</v>
      </c>
      <c r="FY58" s="51">
        <f t="shared" si="314"/>
        <v>0</v>
      </c>
      <c r="FZ58" s="51">
        <f t="shared" si="315"/>
        <v>0</v>
      </c>
      <c r="GA58" s="51">
        <f t="shared" si="316"/>
        <v>0</v>
      </c>
      <c r="GB58" s="51">
        <f t="shared" si="317"/>
        <v>0</v>
      </c>
      <c r="GC58" s="51">
        <f t="shared" si="318"/>
        <v>0</v>
      </c>
      <c r="GD58" s="51">
        <f t="shared" si="319"/>
        <v>0</v>
      </c>
      <c r="GE58" s="51">
        <f t="shared" si="320"/>
        <v>0</v>
      </c>
      <c r="GF58" s="51">
        <f t="shared" si="321"/>
        <v>0</v>
      </c>
      <c r="GG58" s="51">
        <f t="shared" si="322"/>
        <v>0</v>
      </c>
      <c r="GH58" s="51">
        <f t="shared" si="323"/>
        <v>0</v>
      </c>
      <c r="GI58" s="51">
        <f t="shared" si="324"/>
        <v>0</v>
      </c>
      <c r="GJ58" s="51">
        <f t="shared" si="325"/>
        <v>0</v>
      </c>
      <c r="GK58" s="51">
        <f t="shared" si="326"/>
        <v>0</v>
      </c>
      <c r="GL58" s="51">
        <f t="shared" si="327"/>
        <v>0</v>
      </c>
      <c r="GM58" s="51">
        <f t="shared" si="328"/>
        <v>0</v>
      </c>
      <c r="GN58" s="51">
        <f t="shared" si="329"/>
        <v>0</v>
      </c>
      <c r="GO58" s="51">
        <f t="shared" si="330"/>
        <v>0</v>
      </c>
      <c r="GP58" s="51">
        <f t="shared" si="331"/>
        <v>0</v>
      </c>
      <c r="GQ58" s="51">
        <f t="shared" si="332"/>
        <v>0</v>
      </c>
      <c r="GR58" s="51">
        <f t="shared" si="333"/>
        <v>0</v>
      </c>
      <c r="GS58" s="51">
        <f t="shared" si="334"/>
        <v>0</v>
      </c>
      <c r="GT58" s="51">
        <f t="shared" si="335"/>
        <v>0</v>
      </c>
      <c r="GU58" s="51">
        <f t="shared" si="336"/>
        <v>0</v>
      </c>
      <c r="GV58" s="51">
        <f t="shared" si="337"/>
        <v>0</v>
      </c>
      <c r="GW58" s="51">
        <f t="shared" si="338"/>
        <v>0</v>
      </c>
      <c r="GX58" s="51">
        <f t="shared" si="339"/>
        <v>0</v>
      </c>
      <c r="GY58" s="51">
        <f t="shared" si="340"/>
        <v>0</v>
      </c>
      <c r="GZ58" s="51">
        <f t="shared" si="341"/>
        <v>0</v>
      </c>
      <c r="HA58" s="51">
        <f t="shared" si="342"/>
        <v>0</v>
      </c>
      <c r="HB58" s="51">
        <f t="shared" si="343"/>
        <v>0</v>
      </c>
      <c r="HC58" s="51">
        <f t="shared" si="344"/>
        <v>0</v>
      </c>
      <c r="HD58" s="51">
        <f t="shared" si="345"/>
        <v>0</v>
      </c>
      <c r="HE58" s="51">
        <f t="shared" si="346"/>
        <v>0</v>
      </c>
      <c r="HF58" s="51">
        <f t="shared" si="347"/>
        <v>0</v>
      </c>
      <c r="HG58" s="51">
        <f t="shared" si="348"/>
        <v>0</v>
      </c>
      <c r="HH58" s="51">
        <f t="shared" si="349"/>
        <v>0</v>
      </c>
      <c r="HI58" s="51">
        <f t="shared" si="350"/>
        <v>0</v>
      </c>
      <c r="HJ58" s="51">
        <f t="shared" si="351"/>
        <v>0</v>
      </c>
      <c r="HK58" s="51">
        <f t="shared" si="352"/>
        <v>0</v>
      </c>
      <c r="HL58" s="51">
        <f t="shared" si="353"/>
        <v>0</v>
      </c>
      <c r="HM58" s="51">
        <f t="shared" si="354"/>
        <v>0</v>
      </c>
      <c r="HN58" s="51">
        <f t="shared" si="355"/>
        <v>0</v>
      </c>
      <c r="HO58" s="51">
        <f t="shared" si="356"/>
        <v>0</v>
      </c>
      <c r="HP58" s="51">
        <f t="shared" si="357"/>
        <v>0</v>
      </c>
      <c r="HQ58" s="51">
        <f t="shared" si="358"/>
        <v>0</v>
      </c>
      <c r="HR58" s="51">
        <f t="shared" si="359"/>
        <v>0</v>
      </c>
      <c r="HS58" s="51">
        <f t="shared" si="360"/>
        <v>0</v>
      </c>
      <c r="HT58" s="51">
        <f t="shared" si="361"/>
        <v>0</v>
      </c>
      <c r="HU58" s="51">
        <f t="shared" si="362"/>
        <v>0</v>
      </c>
      <c r="HV58" s="51">
        <f t="shared" si="363"/>
        <v>0</v>
      </c>
      <c r="HW58" s="51">
        <f t="shared" si="364"/>
        <v>0</v>
      </c>
      <c r="HX58" s="51">
        <f t="shared" si="365"/>
        <v>0</v>
      </c>
      <c r="HY58" s="51">
        <f t="shared" si="366"/>
        <v>0</v>
      </c>
      <c r="HZ58" s="51">
        <f t="shared" si="367"/>
        <v>0</v>
      </c>
      <c r="IA58" s="51">
        <f t="shared" si="368"/>
        <v>0</v>
      </c>
      <c r="IB58" s="51">
        <f t="shared" si="305"/>
        <v>0</v>
      </c>
      <c r="IC58" s="51">
        <f t="shared" si="369"/>
        <v>0</v>
      </c>
      <c r="ID58" s="51">
        <f t="shared" si="370"/>
        <v>0</v>
      </c>
      <c r="IE58" s="51">
        <f t="shared" si="371"/>
        <v>0</v>
      </c>
      <c r="IF58" s="51">
        <f t="shared" si="372"/>
        <v>0</v>
      </c>
      <c r="IG58" s="51">
        <f t="shared" si="373"/>
        <v>0</v>
      </c>
      <c r="IH58" s="51">
        <f t="shared" si="374"/>
        <v>0</v>
      </c>
      <c r="II58" s="51">
        <f t="shared" si="375"/>
        <v>0</v>
      </c>
      <c r="IJ58" s="51">
        <f t="shared" si="376"/>
        <v>0</v>
      </c>
      <c r="IK58" s="51">
        <f t="shared" si="377"/>
        <v>0</v>
      </c>
      <c r="IL58" s="51">
        <f t="shared" si="378"/>
        <v>0</v>
      </c>
      <c r="IM58" s="51">
        <f t="shared" si="379"/>
        <v>0</v>
      </c>
      <c r="IN58" s="51">
        <f t="shared" si="380"/>
        <v>0</v>
      </c>
      <c r="IO58" s="51">
        <f t="shared" si="381"/>
        <v>0</v>
      </c>
      <c r="IP58" s="51">
        <f t="shared" si="382"/>
        <v>0</v>
      </c>
      <c r="IQ58" s="51">
        <f t="shared" si="383"/>
        <v>0</v>
      </c>
      <c r="IS58" s="51">
        <f t="shared" si="300"/>
        <v>0</v>
      </c>
      <c r="IT58" s="51">
        <f t="shared" ref="IT58:IX67" si="388">SUMPRODUCT($FP58:$IQ58,N($FP$1:$IQ$1=IT$1))</f>
        <v>0</v>
      </c>
      <c r="IU58" s="51">
        <f t="shared" si="388"/>
        <v>0</v>
      </c>
      <c r="IV58" s="51">
        <f t="shared" si="388"/>
        <v>0</v>
      </c>
      <c r="IW58" s="51">
        <f t="shared" si="388"/>
        <v>0</v>
      </c>
      <c r="IX58" s="51">
        <f t="shared" si="388"/>
        <v>0</v>
      </c>
      <c r="IZ58" s="111">
        <f t="shared" si="301"/>
        <v>0</v>
      </c>
      <c r="JA58" s="111">
        <f t="shared" si="5"/>
        <v>0</v>
      </c>
      <c r="JB58" s="111">
        <f t="shared" si="6"/>
        <v>0</v>
      </c>
      <c r="JC58" s="111">
        <f t="shared" si="7"/>
        <v>0</v>
      </c>
      <c r="JD58" s="111">
        <f t="shared" si="8"/>
        <v>0</v>
      </c>
      <c r="JE58" s="111">
        <f t="shared" si="9"/>
        <v>0</v>
      </c>
      <c r="JF58" s="111">
        <f t="shared" si="10"/>
        <v>0</v>
      </c>
      <c r="JG58" s="111">
        <f t="shared" si="11"/>
        <v>0</v>
      </c>
      <c r="JH58" s="111">
        <f t="shared" si="12"/>
        <v>0</v>
      </c>
      <c r="JI58" s="111">
        <f t="shared" si="13"/>
        <v>0</v>
      </c>
      <c r="JJ58" s="111">
        <f t="shared" si="14"/>
        <v>0</v>
      </c>
      <c r="JK58" s="111">
        <f t="shared" si="15"/>
        <v>0</v>
      </c>
      <c r="JL58" s="111">
        <f t="shared" si="16"/>
        <v>0</v>
      </c>
      <c r="JM58" s="111">
        <f t="shared" si="17"/>
        <v>0</v>
      </c>
      <c r="JN58" s="111">
        <f t="shared" si="18"/>
        <v>0</v>
      </c>
      <c r="JO58" s="111">
        <f t="shared" si="19"/>
        <v>0</v>
      </c>
      <c r="JP58" s="111">
        <f t="shared" si="20"/>
        <v>0</v>
      </c>
      <c r="JQ58" s="111">
        <f t="shared" si="21"/>
        <v>0</v>
      </c>
      <c r="JR58" s="111">
        <f t="shared" si="22"/>
        <v>0</v>
      </c>
      <c r="JS58" s="111">
        <f t="shared" si="23"/>
        <v>0</v>
      </c>
      <c r="JT58" s="111">
        <f t="shared" si="24"/>
        <v>0</v>
      </c>
      <c r="JU58" s="111">
        <f t="shared" si="25"/>
        <v>0</v>
      </c>
      <c r="JV58" s="111">
        <f t="shared" si="26"/>
        <v>0</v>
      </c>
      <c r="JW58" s="111">
        <f t="shared" si="27"/>
        <v>0</v>
      </c>
      <c r="JX58" s="111">
        <f t="shared" si="28"/>
        <v>0</v>
      </c>
      <c r="JY58" s="111">
        <f t="shared" si="29"/>
        <v>0</v>
      </c>
      <c r="JZ58" s="111">
        <f t="shared" si="30"/>
        <v>0</v>
      </c>
      <c r="KA58" s="111">
        <f t="shared" si="31"/>
        <v>0</v>
      </c>
      <c r="KB58" s="111">
        <f t="shared" si="32"/>
        <v>0</v>
      </c>
      <c r="KC58" s="111">
        <f t="shared" si="33"/>
        <v>0</v>
      </c>
      <c r="KD58" s="111">
        <f t="shared" si="34"/>
        <v>0</v>
      </c>
      <c r="KE58" s="111">
        <f t="shared" si="35"/>
        <v>0</v>
      </c>
      <c r="KF58" s="111">
        <f t="shared" si="36"/>
        <v>0</v>
      </c>
      <c r="KG58" s="111">
        <f t="shared" si="37"/>
        <v>0</v>
      </c>
      <c r="KH58" s="111">
        <f t="shared" si="38"/>
        <v>0</v>
      </c>
      <c r="KI58" s="111">
        <f t="shared" si="39"/>
        <v>0</v>
      </c>
      <c r="KJ58" s="111">
        <f t="shared" si="40"/>
        <v>0</v>
      </c>
      <c r="KK58" s="111">
        <f t="shared" si="41"/>
        <v>0</v>
      </c>
      <c r="KL58" s="111">
        <f t="shared" si="42"/>
        <v>0</v>
      </c>
      <c r="KM58" s="111">
        <f t="shared" si="43"/>
        <v>0</v>
      </c>
      <c r="KN58" s="111">
        <f t="shared" si="44"/>
        <v>0</v>
      </c>
      <c r="KO58" s="111">
        <f t="shared" si="45"/>
        <v>0</v>
      </c>
      <c r="KP58" s="111">
        <f t="shared" si="46"/>
        <v>0</v>
      </c>
      <c r="KQ58" s="111">
        <f t="shared" si="47"/>
        <v>0</v>
      </c>
      <c r="KR58" s="111">
        <f t="shared" si="48"/>
        <v>0</v>
      </c>
      <c r="KS58" s="111">
        <f t="shared" si="49"/>
        <v>0</v>
      </c>
      <c r="KT58" s="111">
        <f t="shared" si="50"/>
        <v>0</v>
      </c>
      <c r="KU58" s="111">
        <f t="shared" si="51"/>
        <v>0</v>
      </c>
      <c r="KV58" s="111">
        <f t="shared" si="52"/>
        <v>0</v>
      </c>
      <c r="KW58" s="111">
        <f t="shared" si="53"/>
        <v>0</v>
      </c>
      <c r="KX58" s="111">
        <f t="shared" si="54"/>
        <v>0</v>
      </c>
      <c r="KY58" s="111">
        <f t="shared" si="55"/>
        <v>0</v>
      </c>
      <c r="KZ58" s="111">
        <f t="shared" si="56"/>
        <v>0</v>
      </c>
      <c r="LA58" s="111">
        <f t="shared" si="57"/>
        <v>0</v>
      </c>
      <c r="LB58" s="111">
        <f t="shared" si="58"/>
        <v>0</v>
      </c>
      <c r="LC58" s="111">
        <f t="shared" si="59"/>
        <v>0</v>
      </c>
      <c r="LD58" s="111">
        <f t="shared" si="60"/>
        <v>0</v>
      </c>
      <c r="LE58" s="111">
        <f t="shared" si="61"/>
        <v>0</v>
      </c>
      <c r="LF58" s="111">
        <f t="shared" si="62"/>
        <v>0</v>
      </c>
      <c r="LG58" s="111">
        <f t="shared" si="63"/>
        <v>0</v>
      </c>
      <c r="LH58" s="111">
        <f t="shared" si="64"/>
        <v>0</v>
      </c>
      <c r="LI58" s="111">
        <f t="shared" si="65"/>
        <v>0</v>
      </c>
      <c r="LJ58" s="111">
        <f t="shared" si="66"/>
        <v>0</v>
      </c>
      <c r="LK58" s="111">
        <f t="shared" si="67"/>
        <v>0</v>
      </c>
      <c r="LL58" s="111">
        <f t="shared" si="68"/>
        <v>0</v>
      </c>
      <c r="LM58" s="111">
        <f t="shared" si="69"/>
        <v>0</v>
      </c>
      <c r="LN58" s="111">
        <f t="shared" si="70"/>
        <v>0</v>
      </c>
      <c r="LO58" s="111">
        <f t="shared" si="71"/>
        <v>0</v>
      </c>
      <c r="LP58" s="111">
        <f t="shared" si="72"/>
        <v>0</v>
      </c>
      <c r="LQ58" s="111">
        <f t="shared" si="73"/>
        <v>0</v>
      </c>
      <c r="LR58" s="111">
        <f t="shared" si="74"/>
        <v>0</v>
      </c>
      <c r="LS58" s="111">
        <f t="shared" si="75"/>
        <v>0</v>
      </c>
      <c r="LT58" s="111">
        <f t="shared" si="76"/>
        <v>0</v>
      </c>
      <c r="LU58" s="111">
        <f t="shared" si="77"/>
        <v>0</v>
      </c>
      <c r="LV58" s="111">
        <f t="shared" si="78"/>
        <v>0</v>
      </c>
      <c r="LW58" s="111">
        <f t="shared" si="79"/>
        <v>0</v>
      </c>
      <c r="LX58" s="111">
        <f t="shared" si="80"/>
        <v>0</v>
      </c>
      <c r="LY58" s="111">
        <f t="shared" si="81"/>
        <v>0</v>
      </c>
      <c r="LZ58" s="111">
        <f t="shared" si="82"/>
        <v>0</v>
      </c>
      <c r="MA58" s="111">
        <f t="shared" si="83"/>
        <v>0</v>
      </c>
      <c r="MD58" s="111"/>
      <c r="ME58" s="111">
        <f t="shared" si="302"/>
        <v>0</v>
      </c>
      <c r="MF58" s="111">
        <f t="shared" si="84"/>
        <v>0</v>
      </c>
      <c r="MG58" s="111">
        <f t="shared" si="85"/>
        <v>0</v>
      </c>
      <c r="MH58" s="111">
        <f t="shared" si="86"/>
        <v>0</v>
      </c>
      <c r="MI58" s="111">
        <f t="shared" si="87"/>
        <v>0</v>
      </c>
      <c r="MJ58" s="111">
        <f t="shared" si="88"/>
        <v>0</v>
      </c>
      <c r="MK58" s="111">
        <f t="shared" si="89"/>
        <v>0</v>
      </c>
      <c r="ML58" s="111">
        <f t="shared" si="90"/>
        <v>0</v>
      </c>
      <c r="MM58" s="111">
        <f t="shared" si="91"/>
        <v>0</v>
      </c>
      <c r="MN58" s="111">
        <f t="shared" si="92"/>
        <v>0</v>
      </c>
      <c r="MO58" s="111">
        <f t="shared" si="93"/>
        <v>0</v>
      </c>
      <c r="MP58" s="111">
        <f t="shared" si="94"/>
        <v>0</v>
      </c>
      <c r="MQ58" s="111">
        <f t="shared" si="95"/>
        <v>0</v>
      </c>
      <c r="MR58" s="111">
        <f t="shared" si="96"/>
        <v>0</v>
      </c>
      <c r="MS58" s="111">
        <f t="shared" si="97"/>
        <v>0</v>
      </c>
      <c r="MT58" s="111">
        <f t="shared" si="98"/>
        <v>0</v>
      </c>
      <c r="MU58" s="111">
        <f t="shared" si="99"/>
        <v>0</v>
      </c>
      <c r="MV58" s="111">
        <f t="shared" si="100"/>
        <v>0</v>
      </c>
      <c r="MW58" s="111">
        <f t="shared" si="101"/>
        <v>0</v>
      </c>
      <c r="MX58" s="111">
        <f t="shared" si="102"/>
        <v>0</v>
      </c>
      <c r="MY58" s="111">
        <f t="shared" si="103"/>
        <v>0</v>
      </c>
      <c r="MZ58" s="111">
        <f t="shared" si="104"/>
        <v>0</v>
      </c>
      <c r="NA58" s="111">
        <f t="shared" si="105"/>
        <v>0</v>
      </c>
      <c r="NB58" s="111">
        <f t="shared" si="106"/>
        <v>0</v>
      </c>
      <c r="NC58" s="111">
        <f t="shared" si="107"/>
        <v>0</v>
      </c>
      <c r="ND58" s="111">
        <f t="shared" si="108"/>
        <v>0</v>
      </c>
      <c r="NE58" s="111">
        <f t="shared" si="109"/>
        <v>0</v>
      </c>
      <c r="NF58" s="111">
        <f t="shared" si="110"/>
        <v>0</v>
      </c>
      <c r="NG58" s="111">
        <f t="shared" si="111"/>
        <v>0</v>
      </c>
      <c r="NH58" s="111">
        <f t="shared" si="112"/>
        <v>0</v>
      </c>
      <c r="NI58" s="111">
        <f t="shared" si="113"/>
        <v>0</v>
      </c>
      <c r="NJ58" s="111">
        <f t="shared" si="114"/>
        <v>0</v>
      </c>
      <c r="NK58" s="111">
        <f t="shared" si="115"/>
        <v>0</v>
      </c>
      <c r="NL58" s="111">
        <f t="shared" si="116"/>
        <v>0</v>
      </c>
      <c r="NM58" s="111">
        <f t="shared" si="117"/>
        <v>0</v>
      </c>
      <c r="NN58" s="111">
        <f t="shared" si="118"/>
        <v>0</v>
      </c>
      <c r="NO58" s="111">
        <f t="shared" si="119"/>
        <v>0</v>
      </c>
      <c r="NP58" s="111">
        <f t="shared" si="120"/>
        <v>0</v>
      </c>
      <c r="NQ58" s="111">
        <f t="shared" si="121"/>
        <v>0</v>
      </c>
      <c r="NR58" s="111">
        <f t="shared" si="122"/>
        <v>0</v>
      </c>
      <c r="NS58" s="111">
        <f t="shared" si="123"/>
        <v>0</v>
      </c>
      <c r="NT58" s="111">
        <f t="shared" si="124"/>
        <v>0</v>
      </c>
      <c r="NU58" s="111">
        <f t="shared" si="125"/>
        <v>0</v>
      </c>
      <c r="NV58" s="111">
        <f t="shared" si="126"/>
        <v>0</v>
      </c>
      <c r="NW58" s="111">
        <f t="shared" si="127"/>
        <v>0</v>
      </c>
      <c r="NX58" s="111">
        <f t="shared" si="128"/>
        <v>0</v>
      </c>
      <c r="NY58" s="111">
        <f t="shared" si="129"/>
        <v>0</v>
      </c>
      <c r="NZ58" s="111">
        <f t="shared" si="130"/>
        <v>0</v>
      </c>
      <c r="OA58" s="111">
        <f t="shared" si="131"/>
        <v>0</v>
      </c>
      <c r="OB58" s="111">
        <f t="shared" si="132"/>
        <v>0</v>
      </c>
      <c r="OC58" s="111">
        <f t="shared" si="133"/>
        <v>0</v>
      </c>
      <c r="OD58" s="111">
        <f t="shared" si="134"/>
        <v>0</v>
      </c>
      <c r="OE58" s="111">
        <f t="shared" si="135"/>
        <v>0</v>
      </c>
      <c r="OF58" s="111">
        <f t="shared" si="136"/>
        <v>0</v>
      </c>
      <c r="OG58" s="111">
        <f t="shared" si="137"/>
        <v>0</v>
      </c>
      <c r="OH58" s="111">
        <f t="shared" si="138"/>
        <v>0</v>
      </c>
      <c r="OI58" s="111">
        <f t="shared" si="139"/>
        <v>0</v>
      </c>
      <c r="OJ58" s="111">
        <f t="shared" si="140"/>
        <v>0</v>
      </c>
      <c r="OK58" s="111">
        <f t="shared" si="141"/>
        <v>0</v>
      </c>
      <c r="OL58" s="111">
        <f t="shared" si="142"/>
        <v>0</v>
      </c>
      <c r="OM58" s="111">
        <f t="shared" si="143"/>
        <v>0</v>
      </c>
      <c r="ON58" s="111">
        <f t="shared" si="144"/>
        <v>0</v>
      </c>
      <c r="OO58" s="111">
        <f t="shared" si="145"/>
        <v>0</v>
      </c>
      <c r="OP58" s="111">
        <f t="shared" si="146"/>
        <v>0</v>
      </c>
      <c r="OQ58" s="111">
        <f t="shared" si="147"/>
        <v>0</v>
      </c>
      <c r="OR58" s="111">
        <f t="shared" si="148"/>
        <v>0</v>
      </c>
      <c r="OS58" s="111">
        <f t="shared" si="149"/>
        <v>0</v>
      </c>
      <c r="OT58" s="111">
        <f t="shared" si="150"/>
        <v>0</v>
      </c>
      <c r="OU58" s="111">
        <f t="shared" si="151"/>
        <v>0</v>
      </c>
      <c r="OV58" s="111">
        <f t="shared" si="152"/>
        <v>0</v>
      </c>
      <c r="OW58" s="111">
        <f t="shared" si="153"/>
        <v>0</v>
      </c>
      <c r="OX58" s="111">
        <f t="shared" si="154"/>
        <v>0</v>
      </c>
      <c r="OY58" s="111"/>
      <c r="PA58" s="51">
        <f t="shared" si="303"/>
        <v>0</v>
      </c>
      <c r="PB58" s="51">
        <f t="shared" si="155"/>
        <v>0</v>
      </c>
      <c r="PC58" s="51">
        <f t="shared" si="156"/>
        <v>0</v>
      </c>
      <c r="PD58" s="51">
        <f t="shared" si="157"/>
        <v>0</v>
      </c>
      <c r="PE58" s="51">
        <f t="shared" si="158"/>
        <v>0</v>
      </c>
      <c r="PF58" s="51">
        <f t="shared" si="159"/>
        <v>0</v>
      </c>
      <c r="PG58" s="51">
        <f t="shared" si="160"/>
        <v>0</v>
      </c>
      <c r="PH58" s="51">
        <f t="shared" si="161"/>
        <v>0</v>
      </c>
      <c r="PI58" s="51">
        <f t="shared" si="162"/>
        <v>0</v>
      </c>
      <c r="PJ58" s="51">
        <f t="shared" si="163"/>
        <v>0</v>
      </c>
      <c r="PK58" s="51">
        <f t="shared" si="164"/>
        <v>0</v>
      </c>
      <c r="PL58" s="51">
        <f t="shared" si="165"/>
        <v>0</v>
      </c>
      <c r="PM58" s="51">
        <f t="shared" si="166"/>
        <v>0</v>
      </c>
      <c r="PN58" s="51">
        <f t="shared" si="167"/>
        <v>0</v>
      </c>
      <c r="PO58" s="51">
        <f t="shared" si="168"/>
        <v>0</v>
      </c>
      <c r="PP58" s="51">
        <f t="shared" si="169"/>
        <v>0</v>
      </c>
      <c r="PQ58" s="51">
        <f t="shared" si="170"/>
        <v>0</v>
      </c>
      <c r="PR58" s="51">
        <f t="shared" si="171"/>
        <v>0</v>
      </c>
      <c r="PS58" s="51">
        <f t="shared" si="172"/>
        <v>0</v>
      </c>
      <c r="PT58" s="51">
        <f t="shared" si="173"/>
        <v>0</v>
      </c>
      <c r="PU58" s="51">
        <f t="shared" si="174"/>
        <v>0</v>
      </c>
      <c r="PV58" s="51">
        <f t="shared" si="175"/>
        <v>0</v>
      </c>
      <c r="PW58" s="51">
        <f t="shared" si="176"/>
        <v>0</v>
      </c>
      <c r="PX58" s="51">
        <f t="shared" si="177"/>
        <v>0</v>
      </c>
      <c r="PY58" s="51">
        <f t="shared" si="178"/>
        <v>0</v>
      </c>
      <c r="PZ58" s="51">
        <f t="shared" si="179"/>
        <v>0</v>
      </c>
      <c r="QA58" s="51">
        <f t="shared" si="180"/>
        <v>0</v>
      </c>
      <c r="QB58" s="51">
        <f t="shared" si="181"/>
        <v>0</v>
      </c>
      <c r="QC58" s="51">
        <f t="shared" si="182"/>
        <v>0</v>
      </c>
      <c r="QD58" s="51">
        <f t="shared" si="183"/>
        <v>0</v>
      </c>
      <c r="QE58" s="51">
        <f t="shared" si="184"/>
        <v>0</v>
      </c>
      <c r="QF58" s="51">
        <f t="shared" si="185"/>
        <v>0</v>
      </c>
      <c r="QG58" s="51">
        <f t="shared" si="186"/>
        <v>0</v>
      </c>
      <c r="QH58" s="51">
        <f t="shared" si="187"/>
        <v>0</v>
      </c>
      <c r="QI58" s="51">
        <f t="shared" si="188"/>
        <v>0</v>
      </c>
      <c r="QJ58" s="51">
        <f t="shared" si="189"/>
        <v>0</v>
      </c>
      <c r="QK58" s="51">
        <f t="shared" si="190"/>
        <v>0</v>
      </c>
      <c r="QL58" s="51">
        <f t="shared" si="191"/>
        <v>0</v>
      </c>
      <c r="QM58" s="51">
        <f t="shared" si="192"/>
        <v>0</v>
      </c>
      <c r="QN58" s="51">
        <f t="shared" si="193"/>
        <v>0</v>
      </c>
      <c r="QO58" s="51">
        <f t="shared" si="194"/>
        <v>0</v>
      </c>
      <c r="QP58" s="51">
        <f t="shared" si="195"/>
        <v>0</v>
      </c>
      <c r="QQ58" s="51">
        <f t="shared" si="196"/>
        <v>0</v>
      </c>
      <c r="QR58" s="51">
        <f t="shared" si="197"/>
        <v>0</v>
      </c>
      <c r="QS58" s="51">
        <f t="shared" si="198"/>
        <v>0</v>
      </c>
      <c r="QT58" s="51">
        <f t="shared" si="199"/>
        <v>0</v>
      </c>
      <c r="QU58" s="51">
        <f t="shared" si="200"/>
        <v>0</v>
      </c>
      <c r="QV58" s="51">
        <f t="shared" si="201"/>
        <v>0</v>
      </c>
      <c r="QW58" s="51">
        <f t="shared" si="202"/>
        <v>0</v>
      </c>
      <c r="QX58" s="51">
        <f t="shared" si="203"/>
        <v>0</v>
      </c>
      <c r="QY58" s="51">
        <f t="shared" si="204"/>
        <v>0</v>
      </c>
      <c r="QZ58" s="51">
        <f t="shared" si="205"/>
        <v>0</v>
      </c>
      <c r="RA58" s="51">
        <f t="shared" si="206"/>
        <v>0</v>
      </c>
      <c r="RB58" s="51">
        <f t="shared" si="207"/>
        <v>0</v>
      </c>
      <c r="RC58" s="51">
        <f t="shared" si="208"/>
        <v>0</v>
      </c>
      <c r="RD58" s="51">
        <f t="shared" si="209"/>
        <v>0</v>
      </c>
      <c r="RE58" s="51">
        <f t="shared" si="210"/>
        <v>0</v>
      </c>
      <c r="RF58" s="51">
        <f t="shared" si="211"/>
        <v>0</v>
      </c>
      <c r="RG58" s="51">
        <f t="shared" si="212"/>
        <v>0</v>
      </c>
      <c r="RH58" s="51">
        <f t="shared" si="213"/>
        <v>0</v>
      </c>
      <c r="RI58" s="51">
        <f t="shared" si="214"/>
        <v>0</v>
      </c>
      <c r="RJ58" s="51">
        <f t="shared" si="215"/>
        <v>0</v>
      </c>
      <c r="RK58" s="51">
        <f t="shared" si="216"/>
        <v>0</v>
      </c>
      <c r="RL58" s="51">
        <f t="shared" si="217"/>
        <v>0</v>
      </c>
      <c r="RM58" s="51">
        <f t="shared" si="218"/>
        <v>0</v>
      </c>
      <c r="RN58" s="51">
        <f t="shared" si="219"/>
        <v>0</v>
      </c>
      <c r="RO58" s="51">
        <f t="shared" si="220"/>
        <v>0</v>
      </c>
      <c r="RP58" s="51">
        <f t="shared" si="221"/>
        <v>0</v>
      </c>
      <c r="RQ58" s="51">
        <f t="shared" si="222"/>
        <v>0</v>
      </c>
      <c r="RR58" s="51">
        <f t="shared" si="223"/>
        <v>0</v>
      </c>
      <c r="RS58" s="51">
        <f t="shared" si="224"/>
        <v>0</v>
      </c>
      <c r="RT58" s="51">
        <f t="shared" si="225"/>
        <v>0</v>
      </c>
      <c r="RU58" s="51"/>
      <c r="RV58" s="51">
        <f t="shared" si="387"/>
        <v>0</v>
      </c>
      <c r="RW58" s="51">
        <f t="shared" si="387"/>
        <v>0</v>
      </c>
      <c r="RX58" s="51">
        <f t="shared" si="387"/>
        <v>0</v>
      </c>
      <c r="RY58" s="51">
        <f t="shared" si="387"/>
        <v>0</v>
      </c>
      <c r="RZ58" s="51">
        <f t="shared" si="387"/>
        <v>0</v>
      </c>
      <c r="SA58" s="51">
        <f t="shared" si="387"/>
        <v>0</v>
      </c>
    </row>
    <row r="59" spans="1:495" x14ac:dyDescent="0.3">
      <c r="A59" s="1">
        <v>400240</v>
      </c>
      <c r="B59" s="1" t="s">
        <v>227</v>
      </c>
      <c r="C59" s="1" t="s">
        <v>138</v>
      </c>
      <c r="D59" s="44">
        <v>0</v>
      </c>
      <c r="E59" s="1" t="s">
        <v>308</v>
      </c>
      <c r="F59" s="107">
        <f>VLOOKUP(A59,Auxiliar_OPEX_CustosUnit!$A$4:$E$129,COLUMN(Auxiliar_OPEX_CustosUnit!$E$3),0)</f>
        <v>6</v>
      </c>
      <c r="G59" s="107">
        <f>INDEX(Auxiliar_OPEX_Drivers!$B$76:$I$84,MATCH($E59,Auxiliar_OPEX_Drivers!$B$76:$B$84,0),MATCH(YEAR(G$2),Auxiliar_OPEX_Drivers!$B$76:$I$76,0))*$F59</f>
        <v>6</v>
      </c>
      <c r="H59" s="107">
        <f>INDEX(Auxiliar_OPEX_Drivers!$B$76:$I$84,MATCH($E59,Auxiliar_OPEX_Drivers!$B$76:$B$84,0),MATCH(YEAR(H$2),Auxiliar_OPEX_Drivers!$B$76:$I$76,0))*$F59</f>
        <v>6</v>
      </c>
      <c r="I59" s="107">
        <f>INDEX(Auxiliar_OPEX_Drivers!$B$76:$I$84,MATCH($E59,Auxiliar_OPEX_Drivers!$B$76:$B$84,0),MATCH(YEAR(I$2),Auxiliar_OPEX_Drivers!$B$76:$I$76,0))*$F59</f>
        <v>6</v>
      </c>
      <c r="J59" s="107">
        <f>INDEX(Auxiliar_OPEX_Drivers!$B$76:$I$84,MATCH($E59,Auxiliar_OPEX_Drivers!$B$76:$B$84,0),MATCH(YEAR(J$2),Auxiliar_OPEX_Drivers!$B$76:$I$76,0))*$F59</f>
        <v>6</v>
      </c>
      <c r="K59" s="107">
        <f>INDEX(Auxiliar_OPEX_Drivers!$B$76:$I$84,MATCH($E59,Auxiliar_OPEX_Drivers!$B$76:$B$84,0),MATCH(YEAR(K$2),Auxiliar_OPEX_Drivers!$B$76:$I$76,0))*$F59</f>
        <v>6</v>
      </c>
      <c r="L59" s="107">
        <f>INDEX(Auxiliar_OPEX_Drivers!$B$76:$I$84,MATCH($E59,Auxiliar_OPEX_Drivers!$B$76:$B$84,0),MATCH(YEAR(L$2),Auxiliar_OPEX_Drivers!$B$76:$I$76,0))*$F59</f>
        <v>6</v>
      </c>
      <c r="M59" s="107">
        <f>INDEX(Auxiliar_OPEX_Drivers!$B$76:$I$84,MATCH($E59,Auxiliar_OPEX_Drivers!$B$76:$B$84,0),MATCH(YEAR(M$2),Auxiliar_OPEX_Drivers!$B$76:$I$76,0))*$F59</f>
        <v>6</v>
      </c>
      <c r="N59" s="107">
        <f>INDEX(Auxiliar_OPEX_Drivers!$B$76:$I$84,MATCH($E59,Auxiliar_OPEX_Drivers!$B$76:$B$84,0),MATCH(YEAR(N$2),Auxiliar_OPEX_Drivers!$B$76:$I$76,0))*$F59</f>
        <v>5.8302365530811731</v>
      </c>
      <c r="O59" s="107">
        <f>INDEX(Auxiliar_OPEX_Drivers!$B$76:$I$84,MATCH($E59,Auxiliar_OPEX_Drivers!$B$76:$B$84,0),MATCH(YEAR(O$2),Auxiliar_OPEX_Drivers!$B$76:$I$76,0))*$F59</f>
        <v>5.8302365530811731</v>
      </c>
      <c r="P59" s="107">
        <f>INDEX(Auxiliar_OPEX_Drivers!$B$76:$I$84,MATCH($E59,Auxiliar_OPEX_Drivers!$B$76:$B$84,0),MATCH(YEAR(P$2),Auxiliar_OPEX_Drivers!$B$76:$I$76,0))*$F59</f>
        <v>5.8302365530811731</v>
      </c>
      <c r="Q59" s="107">
        <f>INDEX(Auxiliar_OPEX_Drivers!$B$76:$I$84,MATCH($E59,Auxiliar_OPEX_Drivers!$B$76:$B$84,0),MATCH(YEAR(Q$2),Auxiliar_OPEX_Drivers!$B$76:$I$76,0))*$F59</f>
        <v>5.8302365530811731</v>
      </c>
      <c r="R59" s="107">
        <f>INDEX(Auxiliar_OPEX_Drivers!$B$76:$I$84,MATCH($E59,Auxiliar_OPEX_Drivers!$B$76:$B$84,0),MATCH(YEAR(R$2),Auxiliar_OPEX_Drivers!$B$76:$I$76,0))*$F59</f>
        <v>5.8302365530811731</v>
      </c>
      <c r="S59" s="107">
        <f>INDEX(Auxiliar_OPEX_Drivers!$B$76:$I$84,MATCH($E59,Auxiliar_OPEX_Drivers!$B$76:$B$84,0),MATCH(YEAR(S$2),Auxiliar_OPEX_Drivers!$B$76:$I$76,0))*$F59</f>
        <v>5.8302365530811731</v>
      </c>
      <c r="T59" s="107">
        <f>INDEX(Auxiliar_OPEX_Drivers!$B$76:$I$84,MATCH($E59,Auxiliar_OPEX_Drivers!$B$76:$B$84,0),MATCH(YEAR(T$2),Auxiliar_OPEX_Drivers!$B$76:$I$76,0))*$F59</f>
        <v>5.8302365530811731</v>
      </c>
      <c r="U59" s="107">
        <f>INDEX(Auxiliar_OPEX_Drivers!$B$76:$I$84,MATCH($E59,Auxiliar_OPEX_Drivers!$B$76:$B$84,0),MATCH(YEAR(U$2),Auxiliar_OPEX_Drivers!$B$76:$I$76,0))*$F59</f>
        <v>5.8302365530811731</v>
      </c>
      <c r="V59" s="107">
        <f>INDEX(Auxiliar_OPEX_Drivers!$B$76:$I$84,MATCH($E59,Auxiliar_OPEX_Drivers!$B$76:$B$84,0),MATCH(YEAR(V$2),Auxiliar_OPEX_Drivers!$B$76:$I$76,0))*$F59</f>
        <v>5.8302365530811731</v>
      </c>
      <c r="W59" s="107">
        <f>INDEX(Auxiliar_OPEX_Drivers!$B$76:$I$84,MATCH($E59,Auxiliar_OPEX_Drivers!$B$76:$B$84,0),MATCH(YEAR(W$2),Auxiliar_OPEX_Drivers!$B$76:$I$76,0))*$F59</f>
        <v>5.8302365530811731</v>
      </c>
      <c r="X59" s="107">
        <f>INDEX(Auxiliar_OPEX_Drivers!$B$76:$I$84,MATCH($E59,Auxiliar_OPEX_Drivers!$B$76:$B$84,0),MATCH(YEAR(X$2),Auxiliar_OPEX_Drivers!$B$76:$I$76,0))*$F59</f>
        <v>5.8302365530811731</v>
      </c>
      <c r="Y59" s="107">
        <f>INDEX(Auxiliar_OPEX_Drivers!$B$76:$I$84,MATCH($E59,Auxiliar_OPEX_Drivers!$B$76:$B$84,0),MATCH(YEAR(Y$2),Auxiliar_OPEX_Drivers!$B$76:$I$76,0))*$F59</f>
        <v>5.8302365530811731</v>
      </c>
      <c r="Z59" s="107">
        <f>INDEX(Auxiliar_OPEX_Drivers!$B$76:$I$84,MATCH($E59,Auxiliar_OPEX_Drivers!$B$76:$B$84,0),MATCH(YEAR(Z$2),Auxiliar_OPEX_Drivers!$B$76:$I$76,0))*$F59</f>
        <v>6.105142249451549</v>
      </c>
      <c r="AA59" s="107">
        <f>INDEX(Auxiliar_OPEX_Drivers!$B$76:$I$84,MATCH($E59,Auxiliar_OPEX_Drivers!$B$76:$B$84,0),MATCH(YEAR(AA$2),Auxiliar_OPEX_Drivers!$B$76:$I$76,0))*$F59</f>
        <v>6.105142249451549</v>
      </c>
      <c r="AB59" s="107">
        <f>INDEX(Auxiliar_OPEX_Drivers!$B$76:$I$84,MATCH($E59,Auxiliar_OPEX_Drivers!$B$76:$B$84,0),MATCH(YEAR(AB$2),Auxiliar_OPEX_Drivers!$B$76:$I$76,0))*$F59</f>
        <v>6.105142249451549</v>
      </c>
      <c r="AC59" s="107">
        <f>INDEX(Auxiliar_OPEX_Drivers!$B$76:$I$84,MATCH($E59,Auxiliar_OPEX_Drivers!$B$76:$B$84,0),MATCH(YEAR(AC$2),Auxiliar_OPEX_Drivers!$B$76:$I$76,0))*$F59</f>
        <v>6.105142249451549</v>
      </c>
      <c r="AD59" s="107">
        <f>INDEX(Auxiliar_OPEX_Drivers!$B$76:$I$84,MATCH($E59,Auxiliar_OPEX_Drivers!$B$76:$B$84,0),MATCH(YEAR(AD$2),Auxiliar_OPEX_Drivers!$B$76:$I$76,0))*$F59</f>
        <v>6.105142249451549</v>
      </c>
      <c r="AE59" s="107">
        <f>INDEX(Auxiliar_OPEX_Drivers!$B$76:$I$84,MATCH($E59,Auxiliar_OPEX_Drivers!$B$76:$B$84,0),MATCH(YEAR(AE$2),Auxiliar_OPEX_Drivers!$B$76:$I$76,0))*$F59</f>
        <v>6.105142249451549</v>
      </c>
      <c r="AF59" s="107">
        <f>INDEX(Auxiliar_OPEX_Drivers!$B$76:$I$84,MATCH($E59,Auxiliar_OPEX_Drivers!$B$76:$B$84,0),MATCH(YEAR(AF$2),Auxiliar_OPEX_Drivers!$B$76:$I$76,0))*$F59</f>
        <v>6.105142249451549</v>
      </c>
      <c r="AG59" s="107">
        <f>INDEX(Auxiliar_OPEX_Drivers!$B$76:$I$84,MATCH($E59,Auxiliar_OPEX_Drivers!$B$76:$B$84,0),MATCH(YEAR(AG$2),Auxiliar_OPEX_Drivers!$B$76:$I$76,0))*$F59</f>
        <v>6.105142249451549</v>
      </c>
      <c r="AH59" s="107">
        <f>INDEX(Auxiliar_OPEX_Drivers!$B$76:$I$84,MATCH($E59,Auxiliar_OPEX_Drivers!$B$76:$B$84,0),MATCH(YEAR(AH$2),Auxiliar_OPEX_Drivers!$B$76:$I$76,0))*$F59</f>
        <v>6.105142249451549</v>
      </c>
      <c r="AI59" s="107">
        <f>INDEX(Auxiliar_OPEX_Drivers!$B$76:$I$84,MATCH($E59,Auxiliar_OPEX_Drivers!$B$76:$B$84,0),MATCH(YEAR(AI$2),Auxiliar_OPEX_Drivers!$B$76:$I$76,0))*$F59</f>
        <v>6.105142249451549</v>
      </c>
      <c r="AJ59" s="107">
        <f>INDEX(Auxiliar_OPEX_Drivers!$B$76:$I$84,MATCH($E59,Auxiliar_OPEX_Drivers!$B$76:$B$84,0),MATCH(YEAR(AJ$2),Auxiliar_OPEX_Drivers!$B$76:$I$76,0))*$F59</f>
        <v>6.105142249451549</v>
      </c>
      <c r="AK59" s="107">
        <f>INDEX(Auxiliar_OPEX_Drivers!$B$76:$I$84,MATCH($E59,Auxiliar_OPEX_Drivers!$B$76:$B$84,0),MATCH(YEAR(AK$2),Auxiliar_OPEX_Drivers!$B$76:$I$76,0))*$F59</f>
        <v>6.105142249451549</v>
      </c>
      <c r="AL59" s="107">
        <f>INDEX(Auxiliar_OPEX_Drivers!$B$76:$I$84,MATCH($E59,Auxiliar_OPEX_Drivers!$B$76:$B$84,0),MATCH(YEAR(AL$2),Auxiliar_OPEX_Drivers!$B$76:$I$76,0))*$F59</f>
        <v>6.1061351527679903</v>
      </c>
      <c r="AM59" s="107">
        <f>INDEX(Auxiliar_OPEX_Drivers!$B$76:$I$84,MATCH($E59,Auxiliar_OPEX_Drivers!$B$76:$B$84,0),MATCH(YEAR(AM$2),Auxiliar_OPEX_Drivers!$B$76:$I$76,0))*$F59</f>
        <v>6.1061351527679903</v>
      </c>
      <c r="AN59" s="107">
        <f>INDEX(Auxiliar_OPEX_Drivers!$B$76:$I$84,MATCH($E59,Auxiliar_OPEX_Drivers!$B$76:$B$84,0),MATCH(YEAR(AN$2),Auxiliar_OPEX_Drivers!$B$76:$I$76,0))*$F59</f>
        <v>6.1061351527679903</v>
      </c>
      <c r="AO59" s="107">
        <f>INDEX(Auxiliar_OPEX_Drivers!$B$76:$I$84,MATCH($E59,Auxiliar_OPEX_Drivers!$B$76:$B$84,0),MATCH(YEAR(AO$2),Auxiliar_OPEX_Drivers!$B$76:$I$76,0))*$F59</f>
        <v>6.1061351527679903</v>
      </c>
      <c r="AP59" s="107">
        <f>INDEX(Auxiliar_OPEX_Drivers!$B$76:$I$84,MATCH($E59,Auxiliar_OPEX_Drivers!$B$76:$B$84,0),MATCH(YEAR(AP$2),Auxiliar_OPEX_Drivers!$B$76:$I$76,0))*$F59</f>
        <v>6.1061351527679903</v>
      </c>
      <c r="AQ59" s="107">
        <f>INDEX(Auxiliar_OPEX_Drivers!$B$76:$I$84,MATCH($E59,Auxiliar_OPEX_Drivers!$B$76:$B$84,0),MATCH(YEAR(AQ$2),Auxiliar_OPEX_Drivers!$B$76:$I$76,0))*$F59</f>
        <v>6.1061351527679903</v>
      </c>
      <c r="AR59" s="107">
        <f>INDEX(Auxiliar_OPEX_Drivers!$B$76:$I$84,MATCH($E59,Auxiliar_OPEX_Drivers!$B$76:$B$84,0),MATCH(YEAR(AR$2),Auxiliar_OPEX_Drivers!$B$76:$I$76,0))*$F59</f>
        <v>6.1061351527679903</v>
      </c>
      <c r="AS59" s="107">
        <f>INDEX(Auxiliar_OPEX_Drivers!$B$76:$I$84,MATCH($E59,Auxiliar_OPEX_Drivers!$B$76:$B$84,0),MATCH(YEAR(AS$2),Auxiliar_OPEX_Drivers!$B$76:$I$76,0))*$F59</f>
        <v>6.1061351527679903</v>
      </c>
      <c r="AT59" s="107">
        <f>INDEX(Auxiliar_OPEX_Drivers!$B$76:$I$84,MATCH($E59,Auxiliar_OPEX_Drivers!$B$76:$B$84,0),MATCH(YEAR(AT$2),Auxiliar_OPEX_Drivers!$B$76:$I$76,0))*$F59</f>
        <v>6.1061351527679903</v>
      </c>
      <c r="AU59" s="107">
        <f>INDEX(Auxiliar_OPEX_Drivers!$B$76:$I$84,MATCH($E59,Auxiliar_OPEX_Drivers!$B$76:$B$84,0),MATCH(YEAR(AU$2),Auxiliar_OPEX_Drivers!$B$76:$I$76,0))*$F59</f>
        <v>6.1061351527679903</v>
      </c>
      <c r="AV59" s="107">
        <f>INDEX(Auxiliar_OPEX_Drivers!$B$76:$I$84,MATCH($E59,Auxiliar_OPEX_Drivers!$B$76:$B$84,0),MATCH(YEAR(AV$2),Auxiliar_OPEX_Drivers!$B$76:$I$76,0))*$F59</f>
        <v>6.1061351527679903</v>
      </c>
      <c r="AW59" s="107">
        <f>INDEX(Auxiliar_OPEX_Drivers!$B$76:$I$84,MATCH($E59,Auxiliar_OPEX_Drivers!$B$76:$B$84,0),MATCH(YEAR(AW$2),Auxiliar_OPEX_Drivers!$B$76:$I$76,0))*$F59</f>
        <v>6.1061351527679903</v>
      </c>
      <c r="AX59" s="107">
        <f>INDEX(Auxiliar_OPEX_Drivers!$B$76:$I$84,MATCH($E59,Auxiliar_OPEX_Drivers!$B$76:$B$84,0),MATCH(YEAR(AX$2),Auxiliar_OPEX_Drivers!$B$76:$I$76,0))*$F59</f>
        <v>6.10752694311285</v>
      </c>
      <c r="AY59" s="107">
        <f>INDEX(Auxiliar_OPEX_Drivers!$B$76:$I$84,MATCH($E59,Auxiliar_OPEX_Drivers!$B$76:$B$84,0),MATCH(YEAR(AY$2),Auxiliar_OPEX_Drivers!$B$76:$I$76,0))*$F59</f>
        <v>6.10752694311285</v>
      </c>
      <c r="AZ59" s="107">
        <f>INDEX(Auxiliar_OPEX_Drivers!$B$76:$I$84,MATCH($E59,Auxiliar_OPEX_Drivers!$B$76:$B$84,0),MATCH(YEAR(AZ$2),Auxiliar_OPEX_Drivers!$B$76:$I$76,0))*$F59</f>
        <v>6.10752694311285</v>
      </c>
      <c r="BA59" s="107">
        <f>INDEX(Auxiliar_OPEX_Drivers!$B$76:$I$84,MATCH($E59,Auxiliar_OPEX_Drivers!$B$76:$B$84,0),MATCH(YEAR(BA$2),Auxiliar_OPEX_Drivers!$B$76:$I$76,0))*$F59</f>
        <v>6.10752694311285</v>
      </c>
      <c r="BB59" s="107">
        <f>INDEX(Auxiliar_OPEX_Drivers!$B$76:$I$84,MATCH($E59,Auxiliar_OPEX_Drivers!$B$76:$B$84,0),MATCH(YEAR(BB$2),Auxiliar_OPEX_Drivers!$B$76:$I$76,0))*$F59</f>
        <v>6.10752694311285</v>
      </c>
      <c r="BC59" s="107">
        <f>INDEX(Auxiliar_OPEX_Drivers!$B$76:$I$84,MATCH($E59,Auxiliar_OPEX_Drivers!$B$76:$B$84,0),MATCH(YEAR(BC$2),Auxiliar_OPEX_Drivers!$B$76:$I$76,0))*$F59</f>
        <v>6.10752694311285</v>
      </c>
      <c r="BD59" s="107">
        <f>INDEX(Auxiliar_OPEX_Drivers!$B$76:$I$84,MATCH($E59,Auxiliar_OPEX_Drivers!$B$76:$B$84,0),MATCH(YEAR(BD$2),Auxiliar_OPEX_Drivers!$B$76:$I$76,0))*$F59</f>
        <v>6.10752694311285</v>
      </c>
      <c r="BE59" s="107">
        <f>INDEX(Auxiliar_OPEX_Drivers!$B$76:$I$84,MATCH($E59,Auxiliar_OPEX_Drivers!$B$76:$B$84,0),MATCH(YEAR(BE$2),Auxiliar_OPEX_Drivers!$B$76:$I$76,0))*$F59</f>
        <v>6.10752694311285</v>
      </c>
      <c r="BF59" s="107">
        <f>INDEX(Auxiliar_OPEX_Drivers!$B$76:$I$84,MATCH($E59,Auxiliar_OPEX_Drivers!$B$76:$B$84,0),MATCH(YEAR(BF$2),Auxiliar_OPEX_Drivers!$B$76:$I$76,0))*$F59</f>
        <v>6.10752694311285</v>
      </c>
      <c r="BG59" s="107">
        <f>INDEX(Auxiliar_OPEX_Drivers!$B$76:$I$84,MATCH($E59,Auxiliar_OPEX_Drivers!$B$76:$B$84,0),MATCH(YEAR(BG$2),Auxiliar_OPEX_Drivers!$B$76:$I$76,0))*$F59</f>
        <v>6.10752694311285</v>
      </c>
      <c r="BH59" s="107">
        <f>INDEX(Auxiliar_OPEX_Drivers!$B$76:$I$84,MATCH($E59,Auxiliar_OPEX_Drivers!$B$76:$B$84,0),MATCH(YEAR(BH$2),Auxiliar_OPEX_Drivers!$B$76:$I$76,0))*$F59</f>
        <v>6.10752694311285</v>
      </c>
      <c r="BI59" s="107">
        <f>INDEX(Auxiliar_OPEX_Drivers!$B$76:$I$84,MATCH($E59,Auxiliar_OPEX_Drivers!$B$76:$B$84,0),MATCH(YEAR(BI$2),Auxiliar_OPEX_Drivers!$B$76:$I$76,0))*$F59</f>
        <v>6.10752694311285</v>
      </c>
      <c r="BJ59" s="107">
        <f>INDEX(Auxiliar_OPEX_Drivers!$B$76:$I$84,MATCH($E59,Auxiliar_OPEX_Drivers!$B$76:$B$84,0),MATCH(YEAR(BJ$2),Auxiliar_OPEX_Drivers!$B$76:$I$76,0))*$F59</f>
        <v>6.0054341604145591</v>
      </c>
      <c r="BK59" s="107">
        <f>INDEX(Auxiliar_OPEX_Drivers!$B$76:$I$84,MATCH($E59,Auxiliar_OPEX_Drivers!$B$76:$B$84,0),MATCH(YEAR(BK$2),Auxiliar_OPEX_Drivers!$B$76:$I$76,0))*$F59</f>
        <v>6.0054341604145591</v>
      </c>
      <c r="BL59" s="107">
        <f>INDEX(Auxiliar_OPEX_Drivers!$B$76:$I$84,MATCH($E59,Auxiliar_OPEX_Drivers!$B$76:$B$84,0),MATCH(YEAR(BL$2),Auxiliar_OPEX_Drivers!$B$76:$I$76,0))*$F59</f>
        <v>6.0054341604145591</v>
      </c>
      <c r="BM59" s="107">
        <f>INDEX(Auxiliar_OPEX_Drivers!$B$76:$I$84,MATCH($E59,Auxiliar_OPEX_Drivers!$B$76:$B$84,0),MATCH(YEAR(BM$2),Auxiliar_OPEX_Drivers!$B$76:$I$76,0))*$F59</f>
        <v>6.0054341604145591</v>
      </c>
      <c r="BN59" s="107">
        <f>INDEX(Auxiliar_OPEX_Drivers!$B$76:$I$84,MATCH($E59,Auxiliar_OPEX_Drivers!$B$76:$B$84,0),MATCH(YEAR(BN$2),Auxiliar_OPEX_Drivers!$B$76:$I$76,0))*$F59</f>
        <v>6.0054341604145591</v>
      </c>
      <c r="BO59" s="107">
        <f>INDEX(Auxiliar_OPEX_Drivers!$B$76:$I$84,MATCH($E59,Auxiliar_OPEX_Drivers!$B$76:$B$84,0),MATCH(YEAR(BO$2),Auxiliar_OPEX_Drivers!$B$76:$I$76,0))*$F59</f>
        <v>6.0054341604145591</v>
      </c>
      <c r="BP59" s="107">
        <f>INDEX(Auxiliar_OPEX_Drivers!$B$76:$I$84,MATCH($E59,Auxiliar_OPEX_Drivers!$B$76:$B$84,0),MATCH(YEAR(BP$2),Auxiliar_OPEX_Drivers!$B$76:$I$76,0))*$F59</f>
        <v>6.0054341604145591</v>
      </c>
      <c r="BQ59" s="107">
        <f>INDEX(Auxiliar_OPEX_Drivers!$B$76:$I$84,MATCH($E59,Auxiliar_OPEX_Drivers!$B$76:$B$84,0),MATCH(YEAR(BQ$2),Auxiliar_OPEX_Drivers!$B$76:$I$76,0))*$F59</f>
        <v>6.0054341604145591</v>
      </c>
      <c r="BR59" s="107">
        <f>INDEX(Auxiliar_OPEX_Drivers!$B$76:$I$84,MATCH($E59,Auxiliar_OPEX_Drivers!$B$76:$B$84,0),MATCH(YEAR(BR$2),Auxiliar_OPEX_Drivers!$B$76:$I$76,0))*$F59</f>
        <v>6.0054341604145591</v>
      </c>
      <c r="BS59" s="107">
        <f>INDEX(Auxiliar_OPEX_Drivers!$B$76:$I$84,MATCH($E59,Auxiliar_OPEX_Drivers!$B$76:$B$84,0),MATCH(YEAR(BS$2),Auxiliar_OPEX_Drivers!$B$76:$I$76,0))*$F59</f>
        <v>6.0054341604145591</v>
      </c>
      <c r="BT59" s="107">
        <f>INDEX(Auxiliar_OPEX_Drivers!$B$76:$I$84,MATCH($E59,Auxiliar_OPEX_Drivers!$B$76:$B$84,0),MATCH(YEAR(BT$2),Auxiliar_OPEX_Drivers!$B$76:$I$76,0))*$F59</f>
        <v>6.0054341604145591</v>
      </c>
      <c r="BU59" s="107">
        <f>INDEX(Auxiliar_OPEX_Drivers!$B$76:$I$84,MATCH($E59,Auxiliar_OPEX_Drivers!$B$76:$B$84,0),MATCH(YEAR(BU$2),Auxiliar_OPEX_Drivers!$B$76:$I$76,0))*$F59</f>
        <v>6.0054341604145591</v>
      </c>
      <c r="BV59" s="107">
        <f>INDEX(Auxiliar_OPEX_Drivers!$B$76:$I$84,MATCH($E59,Auxiliar_OPEX_Drivers!$B$76:$B$84,0),MATCH(YEAR(BV$2),Auxiliar_OPEX_Drivers!$B$76:$I$76,0))*$F59</f>
        <v>5.9104497430216298</v>
      </c>
      <c r="BW59" s="107">
        <f>INDEX(Auxiliar_OPEX_Drivers!$B$76:$I$84,MATCH($E59,Auxiliar_OPEX_Drivers!$B$76:$B$84,0),MATCH(YEAR(BW$2),Auxiliar_OPEX_Drivers!$B$76:$I$76,0))*$F59</f>
        <v>5.9104497430216298</v>
      </c>
      <c r="BX59" s="107">
        <f>INDEX(Auxiliar_OPEX_Drivers!$B$76:$I$84,MATCH($E59,Auxiliar_OPEX_Drivers!$B$76:$B$84,0),MATCH(YEAR(BX$2),Auxiliar_OPEX_Drivers!$B$76:$I$76,0))*$F59</f>
        <v>5.9104497430216298</v>
      </c>
      <c r="BY59" s="107">
        <f>INDEX(Auxiliar_OPEX_Drivers!$B$76:$I$84,MATCH($E59,Auxiliar_OPEX_Drivers!$B$76:$B$84,0),MATCH(YEAR(BY$2),Auxiliar_OPEX_Drivers!$B$76:$I$76,0))*$F59</f>
        <v>5.9104497430216298</v>
      </c>
      <c r="BZ59" s="107">
        <f>INDEX(Auxiliar_OPEX_Drivers!$B$76:$I$84,MATCH($E59,Auxiliar_OPEX_Drivers!$B$76:$B$84,0),MATCH(YEAR(BZ$2),Auxiliar_OPEX_Drivers!$B$76:$I$76,0))*$F59</f>
        <v>5.9104497430216298</v>
      </c>
      <c r="CA59" s="107">
        <f>INDEX(Auxiliar_OPEX_Drivers!$B$76:$I$84,MATCH($E59,Auxiliar_OPEX_Drivers!$B$76:$B$84,0),MATCH(YEAR(CA$2),Auxiliar_OPEX_Drivers!$B$76:$I$76,0))*$F59</f>
        <v>5.9104497430216298</v>
      </c>
      <c r="CB59" s="107">
        <f>INDEX(Auxiliar_OPEX_Drivers!$B$76:$I$84,MATCH($E59,Auxiliar_OPEX_Drivers!$B$76:$B$84,0),MATCH(YEAR(CB$2),Auxiliar_OPEX_Drivers!$B$76:$I$76,0))*$F59</f>
        <v>5.9104497430216298</v>
      </c>
      <c r="CC59" s="107">
        <f>INDEX(Auxiliar_OPEX_Drivers!$B$76:$I$84,MATCH($E59,Auxiliar_OPEX_Drivers!$B$76:$B$84,0),MATCH(YEAR(CC$2),Auxiliar_OPEX_Drivers!$B$76:$I$76,0))*$F59</f>
        <v>5.9104497430216298</v>
      </c>
      <c r="CD59" s="107">
        <f>INDEX(Auxiliar_OPEX_Drivers!$B$76:$I$84,MATCH($E59,Auxiliar_OPEX_Drivers!$B$76:$B$84,0),MATCH(YEAR(CD$2),Auxiliar_OPEX_Drivers!$B$76:$I$76,0))*$F59</f>
        <v>5.9104497430216298</v>
      </c>
      <c r="CE59" s="107">
        <f>INDEX(Auxiliar_OPEX_Drivers!$B$76:$I$84,MATCH($E59,Auxiliar_OPEX_Drivers!$B$76:$B$84,0),MATCH(YEAR(CE$2),Auxiliar_OPEX_Drivers!$B$76:$I$76,0))*$F59</f>
        <v>5.9104497430216298</v>
      </c>
      <c r="CF59" s="107">
        <f>INDEX(Auxiliar_OPEX_Drivers!$B$76:$I$84,MATCH($E59,Auxiliar_OPEX_Drivers!$B$76:$B$84,0),MATCH(YEAR(CF$2),Auxiliar_OPEX_Drivers!$B$76:$I$76,0))*$F59</f>
        <v>5.9104497430216298</v>
      </c>
      <c r="CG59" s="107">
        <f>INDEX(Auxiliar_OPEX_Drivers!$B$76:$I$84,MATCH($E59,Auxiliar_OPEX_Drivers!$B$76:$B$84,0),MATCH(YEAR(CG$2),Auxiliar_OPEX_Drivers!$B$76:$I$76,0))*$F59</f>
        <v>5.9104497430216298</v>
      </c>
      <c r="CI59" s="51">
        <f>INDEX(Auxiliar_OPEX_CustosUnit!$A$1:$R$129,MATCH(Auxiliar_OPEX_P!$A59,Auxiliar_OPEX_CustosUnit!$A$1:$A$129,0),MATCH(CI$2,Auxiliar_OPEX_CustosUnit!$A$3:$Q$3,0))*(1-DRE_Auxiliar!$A$5)</f>
        <v>22389.368755909767</v>
      </c>
      <c r="CJ59" s="51">
        <f>INDEX(Auxiliar_OPEX_CustosUnit!$A$1:$R$129,MATCH(Auxiliar_OPEX_P!$A59,Auxiliar_OPEX_CustosUnit!$A$1:$A$129,0),MATCH(CJ$2,Auxiliar_OPEX_CustosUnit!$A$3:$Q$3,0))*(1-DRE_Auxiliar!$A$5)</f>
        <v>23172.138815762453</v>
      </c>
      <c r="CK59" s="51">
        <f>INDEX(Auxiliar_OPEX_CustosUnit!$A$1:$R$129,MATCH(Auxiliar_OPEX_P!$A59,Auxiliar_OPEX_CustosUnit!$A$1:$A$129,0),MATCH(CK$2,Auxiliar_OPEX_CustosUnit!$A$3:$Q$3,0))*(1-DRE_Auxiliar!$A$5)</f>
        <v>24451.256776054292</v>
      </c>
      <c r="CL59" s="51">
        <f>INDEX(Auxiliar_OPEX_CustosUnit!$A$1:$R$129,MATCH(Auxiliar_OPEX_P!$A59,Auxiliar_OPEX_CustosUnit!$A$1:$A$129,0),MATCH(CL$2,Auxiliar_OPEX_CustosUnit!$A$3:$Q$3,0))*(1-DRE_Auxiliar!$A$5)</f>
        <v>24408.838197927056</v>
      </c>
      <c r="CM59" s="51">
        <f>INDEX(Auxiliar_OPEX_CustosUnit!$A$1:$R$129,MATCH(Auxiliar_OPEX_P!$A59,Auxiliar_OPEX_CustosUnit!$A$1:$A$129,0),MATCH(CM$2,Auxiliar_OPEX_CustosUnit!$A$3:$Q$3,0))*(1-DRE_Auxiliar!$A$5)</f>
        <v>24421.219336179322</v>
      </c>
      <c r="CN59" s="51">
        <f>INDEX(Auxiliar_OPEX_CustosUnit!$A$1:$R$129,MATCH(Auxiliar_OPEX_P!$A59,Auxiliar_OPEX_CustosUnit!$A$1:$A$129,0),MATCH(CN$2,Auxiliar_OPEX_CustosUnit!$A$3:$Q$3,0))*(1-DRE_Auxiliar!$A$5)</f>
        <v>25771.732060972026</v>
      </c>
      <c r="CO59" s="51">
        <f>INDEX(Auxiliar_OPEX_CustosUnit!$A$1:$R$129,MATCH(Auxiliar_OPEX_P!$A59,Auxiliar_OPEX_CustosUnit!$A$1:$A$129,0),MATCH(CO$2,Auxiliar_OPEX_CustosUnit!$A$3:$Q$3,0))*(1-DRE_Auxiliar!$A$5)</f>
        <v>24846.993974055596</v>
      </c>
      <c r="CP59" s="51">
        <f>INDEX(Auxiliar_OPEX_CustosUnit!$A$1:$R$129,MATCH(Auxiliar_OPEX_P!$A59,Auxiliar_OPEX_CustosUnit!$A$1:$A$129,0),MATCH(CP$2,Auxiliar_OPEX_CustosUnit!$A$3:$Q$3,0))*(1-DRE_Auxiliar!$A$5)</f>
        <v>25667.409602621996</v>
      </c>
      <c r="CQ59" s="51">
        <f>INDEX(Auxiliar_OPEX_CustosUnit!$A$1:$R$129,MATCH(Auxiliar_OPEX_P!$A59,Auxiliar_OPEX_CustosUnit!$A$1:$A$129,0),MATCH(CQ$2,Auxiliar_OPEX_CustosUnit!$A$3:$Q$3,0))*(1-DRE_Auxiliar!$A$5)</f>
        <v>25673.49825962236</v>
      </c>
      <c r="CR59" s="51">
        <f>INDEX(Auxiliar_OPEX_CustosUnit!$A$1:$R$129,MATCH(Auxiliar_OPEX_P!$A59,Auxiliar_OPEX_CustosUnit!$A$1:$A$129,0),MATCH(CR$2,Auxiliar_OPEX_CustosUnit!$A$3:$Q$3,0))*(1-DRE_Auxiliar!$A$5)</f>
        <v>25673.49825962236</v>
      </c>
      <c r="CS59" s="51">
        <f>INDEX(Auxiliar_OPEX_CustosUnit!$A$1:$R$129,MATCH(Auxiliar_OPEX_P!$A59,Auxiliar_OPEX_CustosUnit!$A$1:$A$129,0),MATCH(CS$2,Auxiliar_OPEX_CustosUnit!$A$3:$Q$3,0))*(1-DRE_Auxiliar!$A$5)</f>
        <v>25382.506762205492</v>
      </c>
      <c r="CT59" s="51">
        <f>INDEX(Auxiliar_OPEX_CustosUnit!$A$1:$R$129,MATCH(Auxiliar_OPEX_P!$A59,Auxiliar_OPEX_CustosUnit!$A$1:$A$129,0),MATCH(CT$2,Auxiliar_OPEX_CustosUnit!$A$3:$Q$3,0))*(1-DRE_Auxiliar!$A$5)</f>
        <v>24912.493890709218</v>
      </c>
      <c r="CU59" s="53">
        <f t="shared" si="227"/>
        <v>22389.368755909767</v>
      </c>
      <c r="CV59" s="53">
        <f t="shared" si="228"/>
        <v>23172.138815762453</v>
      </c>
      <c r="CW59" s="53">
        <f t="shared" si="229"/>
        <v>24451.256776054292</v>
      </c>
      <c r="CX59" s="53">
        <f t="shared" si="230"/>
        <v>24408.838197927056</v>
      </c>
      <c r="CY59" s="53">
        <f t="shared" si="231"/>
        <v>24421.219336179322</v>
      </c>
      <c r="CZ59" s="53">
        <f t="shared" si="232"/>
        <v>25771.732060972026</v>
      </c>
      <c r="DA59" s="53">
        <f t="shared" si="233"/>
        <v>24846.993974055596</v>
      </c>
      <c r="DB59" s="53">
        <f t="shared" si="234"/>
        <v>25667.409602621996</v>
      </c>
      <c r="DC59" s="53">
        <f t="shared" si="235"/>
        <v>25673.49825962236</v>
      </c>
      <c r="DD59" s="53">
        <f t="shared" si="236"/>
        <v>25673.49825962236</v>
      </c>
      <c r="DE59" s="53">
        <f t="shared" si="237"/>
        <v>25382.506762205492</v>
      </c>
      <c r="DF59" s="53">
        <f t="shared" si="238"/>
        <v>24912.493890709218</v>
      </c>
      <c r="DG59" s="53">
        <f t="shared" si="239"/>
        <v>22389.368755909767</v>
      </c>
      <c r="DH59" s="53">
        <f t="shared" si="240"/>
        <v>23172.138815762453</v>
      </c>
      <c r="DI59" s="53">
        <f t="shared" si="241"/>
        <v>24451.256776054292</v>
      </c>
      <c r="DJ59" s="53">
        <f t="shared" si="242"/>
        <v>24408.838197927056</v>
      </c>
      <c r="DK59" s="53">
        <f t="shared" si="243"/>
        <v>24421.219336179322</v>
      </c>
      <c r="DL59" s="53">
        <f t="shared" si="244"/>
        <v>25771.732060972026</v>
      </c>
      <c r="DM59" s="53">
        <f t="shared" si="245"/>
        <v>24846.993974055596</v>
      </c>
      <c r="DN59" s="53">
        <f t="shared" si="246"/>
        <v>25667.409602621996</v>
      </c>
      <c r="DO59" s="53">
        <f t="shared" si="247"/>
        <v>25673.49825962236</v>
      </c>
      <c r="DP59" s="53">
        <f t="shared" si="248"/>
        <v>25673.49825962236</v>
      </c>
      <c r="DQ59" s="53">
        <f t="shared" si="249"/>
        <v>25382.506762205492</v>
      </c>
      <c r="DR59" s="53">
        <f t="shared" si="250"/>
        <v>24912.493890709218</v>
      </c>
      <c r="DS59" s="53">
        <f t="shared" si="251"/>
        <v>22389.368755909767</v>
      </c>
      <c r="DT59" s="53">
        <f t="shared" si="252"/>
        <v>23172.138815762453</v>
      </c>
      <c r="DU59" s="53">
        <f t="shared" si="253"/>
        <v>24451.256776054292</v>
      </c>
      <c r="DV59" s="53">
        <f t="shared" si="254"/>
        <v>24408.838197927056</v>
      </c>
      <c r="DW59" s="53">
        <f t="shared" si="255"/>
        <v>24421.219336179322</v>
      </c>
      <c r="DX59" s="53">
        <f t="shared" si="256"/>
        <v>25771.732060972026</v>
      </c>
      <c r="DY59" s="53">
        <f t="shared" si="257"/>
        <v>24846.993974055596</v>
      </c>
      <c r="DZ59" s="53">
        <f t="shared" si="258"/>
        <v>25667.409602621996</v>
      </c>
      <c r="EA59" s="53">
        <f t="shared" si="259"/>
        <v>25673.49825962236</v>
      </c>
      <c r="EB59" s="53">
        <f t="shared" si="260"/>
        <v>25673.49825962236</v>
      </c>
      <c r="EC59" s="53">
        <f t="shared" si="261"/>
        <v>25382.506762205492</v>
      </c>
      <c r="ED59" s="53">
        <f t="shared" si="262"/>
        <v>24912.493890709218</v>
      </c>
      <c r="EE59" s="53">
        <f t="shared" si="263"/>
        <v>22389.368755909767</v>
      </c>
      <c r="EF59" s="53">
        <f t="shared" si="264"/>
        <v>23172.138815762453</v>
      </c>
      <c r="EG59" s="53">
        <f t="shared" si="265"/>
        <v>24451.256776054292</v>
      </c>
      <c r="EH59" s="53">
        <f t="shared" si="266"/>
        <v>24408.838197927056</v>
      </c>
      <c r="EI59" s="53">
        <f t="shared" si="267"/>
        <v>24421.219336179322</v>
      </c>
      <c r="EJ59" s="53">
        <f t="shared" si="268"/>
        <v>25771.732060972026</v>
      </c>
      <c r="EK59" s="53">
        <f t="shared" si="269"/>
        <v>24846.993974055596</v>
      </c>
      <c r="EL59" s="53">
        <f t="shared" si="270"/>
        <v>25667.409602621996</v>
      </c>
      <c r="EM59" s="53">
        <f t="shared" si="271"/>
        <v>25673.49825962236</v>
      </c>
      <c r="EN59" s="53">
        <f t="shared" si="272"/>
        <v>25673.49825962236</v>
      </c>
      <c r="EO59" s="53">
        <f t="shared" si="273"/>
        <v>25382.506762205492</v>
      </c>
      <c r="EP59" s="53">
        <f t="shared" si="274"/>
        <v>24912.493890709218</v>
      </c>
      <c r="EQ59" s="53">
        <f t="shared" si="275"/>
        <v>22389.368755909767</v>
      </c>
      <c r="ER59" s="53">
        <f t="shared" si="276"/>
        <v>23172.138815762453</v>
      </c>
      <c r="ES59" s="53">
        <f t="shared" si="277"/>
        <v>24451.256776054292</v>
      </c>
      <c r="ET59" s="53">
        <f t="shared" si="278"/>
        <v>24408.838197927056</v>
      </c>
      <c r="EU59" s="53">
        <f t="shared" si="279"/>
        <v>24421.219336179322</v>
      </c>
      <c r="EV59" s="53">
        <f t="shared" si="280"/>
        <v>25771.732060972026</v>
      </c>
      <c r="EW59" s="53">
        <f t="shared" si="281"/>
        <v>24846.993974055596</v>
      </c>
      <c r="EX59" s="53">
        <f t="shared" si="282"/>
        <v>25667.409602621996</v>
      </c>
      <c r="EY59" s="53">
        <f t="shared" si="283"/>
        <v>25673.49825962236</v>
      </c>
      <c r="EZ59" s="53">
        <f t="shared" si="284"/>
        <v>25673.49825962236</v>
      </c>
      <c r="FA59" s="53">
        <f t="shared" si="285"/>
        <v>25382.506762205492</v>
      </c>
      <c r="FB59" s="53">
        <f t="shared" si="286"/>
        <v>24912.493890709218</v>
      </c>
      <c r="FC59" s="53">
        <f t="shared" si="287"/>
        <v>22389.368755909767</v>
      </c>
      <c r="FD59" s="53">
        <f t="shared" si="288"/>
        <v>23172.138815762453</v>
      </c>
      <c r="FE59" s="53">
        <f t="shared" si="289"/>
        <v>24451.256776054292</v>
      </c>
      <c r="FF59" s="53">
        <f t="shared" si="290"/>
        <v>24408.838197927056</v>
      </c>
      <c r="FG59" s="53">
        <f t="shared" si="291"/>
        <v>24421.219336179322</v>
      </c>
      <c r="FH59" s="53">
        <f t="shared" si="292"/>
        <v>25771.732060972026</v>
      </c>
      <c r="FI59" s="53">
        <f t="shared" si="293"/>
        <v>24846.993974055596</v>
      </c>
      <c r="FJ59" s="53">
        <f t="shared" si="294"/>
        <v>25667.409602621996</v>
      </c>
      <c r="FK59" s="53">
        <f t="shared" si="295"/>
        <v>25673.49825962236</v>
      </c>
      <c r="FL59" s="53">
        <f t="shared" si="296"/>
        <v>25673.49825962236</v>
      </c>
      <c r="FM59" s="53">
        <f t="shared" si="297"/>
        <v>25382.506762205492</v>
      </c>
      <c r="FN59" s="53">
        <f t="shared" si="298"/>
        <v>24912.493890709218</v>
      </c>
      <c r="FP59" s="51">
        <f t="shared" si="299"/>
        <v>146527.31601707594</v>
      </c>
      <c r="FQ59" s="51">
        <f t="shared" si="306"/>
        <v>154630.39236583217</v>
      </c>
      <c r="FR59" s="51">
        <f t="shared" si="307"/>
        <v>149081.96384433357</v>
      </c>
      <c r="FS59" s="51">
        <f t="shared" si="308"/>
        <v>154004.45761573198</v>
      </c>
      <c r="FT59" s="51">
        <f t="shared" si="309"/>
        <v>154040.98955773417</v>
      </c>
      <c r="FU59" s="51">
        <f t="shared" si="310"/>
        <v>154040.98955773417</v>
      </c>
      <c r="FV59" s="51">
        <f t="shared" si="311"/>
        <v>152295.04057323295</v>
      </c>
      <c r="FW59" s="51">
        <f t="shared" si="312"/>
        <v>149474.96334425532</v>
      </c>
      <c r="FX59" s="51">
        <f t="shared" si="313"/>
        <v>130535.31612111867</v>
      </c>
      <c r="FY59" s="51">
        <f t="shared" si="314"/>
        <v>135099.05073672935</v>
      </c>
      <c r="FZ59" s="51">
        <f t="shared" si="315"/>
        <v>142556.61102452545</v>
      </c>
      <c r="GA59" s="51">
        <f t="shared" si="316"/>
        <v>142309.30067979833</v>
      </c>
      <c r="GB59" s="51">
        <f t="shared" si="317"/>
        <v>142381.48564460542</v>
      </c>
      <c r="GC59" s="51">
        <f t="shared" si="318"/>
        <v>150255.2942980931</v>
      </c>
      <c r="GD59" s="51">
        <f t="shared" si="319"/>
        <v>144863.85250172659</v>
      </c>
      <c r="GE59" s="51">
        <f t="shared" si="320"/>
        <v>149647.06968811346</v>
      </c>
      <c r="GF59" s="51">
        <f t="shared" si="321"/>
        <v>149682.56799871617</v>
      </c>
      <c r="GG59" s="51">
        <f t="shared" si="322"/>
        <v>149682.56799871617</v>
      </c>
      <c r="GH59" s="51">
        <f t="shared" si="323"/>
        <v>147986.01873384052</v>
      </c>
      <c r="GI59" s="51">
        <f t="shared" si="324"/>
        <v>145245.7325100243</v>
      </c>
      <c r="GJ59" s="51">
        <f t="shared" si="325"/>
        <v>136690.28113025517</v>
      </c>
      <c r="GK59" s="51">
        <f t="shared" si="326"/>
        <v>141469.20369426755</v>
      </c>
      <c r="GL59" s="51">
        <f t="shared" si="327"/>
        <v>149278.40079567753</v>
      </c>
      <c r="GM59" s="51">
        <f t="shared" si="328"/>
        <v>149019.42934219129</v>
      </c>
      <c r="GN59" s="51">
        <f t="shared" si="329"/>
        <v>149095.01795243149</v>
      </c>
      <c r="GO59" s="51">
        <f t="shared" si="330"/>
        <v>157340.09024698538</v>
      </c>
      <c r="GP59" s="51">
        <f t="shared" si="331"/>
        <v>151694.43268287487</v>
      </c>
      <c r="GQ59" s="51">
        <f t="shared" si="332"/>
        <v>156703.18679894594</v>
      </c>
      <c r="GR59" s="51">
        <f t="shared" si="333"/>
        <v>156740.3589160413</v>
      </c>
      <c r="GS59" s="51">
        <f t="shared" si="334"/>
        <v>156740.3589160413</v>
      </c>
      <c r="GT59" s="51">
        <f t="shared" si="335"/>
        <v>154963.81443093039</v>
      </c>
      <c r="GU59" s="51">
        <f t="shared" si="336"/>
        <v>152094.31899137245</v>
      </c>
      <c r="GV59" s="51">
        <f t="shared" si="337"/>
        <v>136712.51160874596</v>
      </c>
      <c r="GW59" s="51">
        <f t="shared" si="338"/>
        <v>141492.21138774673</v>
      </c>
      <c r="GX59" s="51">
        <f t="shared" si="339"/>
        <v>149302.67852962163</v>
      </c>
      <c r="GY59" s="51">
        <f t="shared" si="340"/>
        <v>149043.66495858849</v>
      </c>
      <c r="GZ59" s="51">
        <f t="shared" si="341"/>
        <v>149119.26586210192</v>
      </c>
      <c r="HA59" s="51">
        <f t="shared" si="342"/>
        <v>157365.67908521913</v>
      </c>
      <c r="HB59" s="51">
        <f t="shared" si="343"/>
        <v>151719.1033455953</v>
      </c>
      <c r="HC59" s="51">
        <f t="shared" si="344"/>
        <v>156728.67205506485</v>
      </c>
      <c r="HD59" s="51">
        <f t="shared" si="345"/>
        <v>156765.85021760792</v>
      </c>
      <c r="HE59" s="51">
        <f t="shared" si="346"/>
        <v>156765.85021760792</v>
      </c>
      <c r="HF59" s="51">
        <f t="shared" si="347"/>
        <v>154989.01680607419</v>
      </c>
      <c r="HG59" s="51">
        <f t="shared" si="348"/>
        <v>152119.05468917737</v>
      </c>
      <c r="HH59" s="51">
        <f t="shared" si="349"/>
        <v>136743.67291600793</v>
      </c>
      <c r="HI59" s="51">
        <f t="shared" si="350"/>
        <v>141524.46214682027</v>
      </c>
      <c r="HJ59" s="51">
        <f t="shared" si="351"/>
        <v>149336.70955272223</v>
      </c>
      <c r="HK59" s="51">
        <f t="shared" si="352"/>
        <v>149077.63694392159</v>
      </c>
      <c r="HL59" s="51">
        <f t="shared" si="353"/>
        <v>149153.25507938373</v>
      </c>
      <c r="HM59" s="51">
        <f t="shared" si="354"/>
        <v>157401.54793307191</v>
      </c>
      <c r="HN59" s="51">
        <f t="shared" si="355"/>
        <v>151753.68515190718</v>
      </c>
      <c r="HO59" s="51">
        <f t="shared" si="356"/>
        <v>156764.39570792732</v>
      </c>
      <c r="HP59" s="51">
        <f t="shared" si="357"/>
        <v>156801.58234460442</v>
      </c>
      <c r="HQ59" s="51">
        <f t="shared" si="358"/>
        <v>156801.58234460442</v>
      </c>
      <c r="HR59" s="51">
        <f t="shared" si="359"/>
        <v>155024.34393391415</v>
      </c>
      <c r="HS59" s="51">
        <f t="shared" si="360"/>
        <v>152153.72765764082</v>
      </c>
      <c r="HT59" s="51">
        <f t="shared" si="361"/>
        <v>134457.87995685893</v>
      </c>
      <c r="HU59" s="51">
        <f t="shared" si="362"/>
        <v>139158.754014048</v>
      </c>
      <c r="HV59" s="51">
        <f t="shared" si="363"/>
        <v>146840.41270798442</v>
      </c>
      <c r="HW59" s="51">
        <f t="shared" si="364"/>
        <v>146585.6707298629</v>
      </c>
      <c r="HX59" s="51">
        <f t="shared" si="365"/>
        <v>146660.02484046787</v>
      </c>
      <c r="HY59" s="51">
        <f t="shared" si="366"/>
        <v>154770.44009201252</v>
      </c>
      <c r="HZ59" s="51">
        <f t="shared" si="367"/>
        <v>149216.98639540817</v>
      </c>
      <c r="IA59" s="51">
        <f t="shared" si="368"/>
        <v>154143.93843693883</v>
      </c>
      <c r="IB59" s="51">
        <f t="shared" si="305"/>
        <v>154180.50346567985</v>
      </c>
      <c r="IC59" s="51">
        <f t="shared" si="369"/>
        <v>154180.50346567985</v>
      </c>
      <c r="ID59" s="51">
        <f t="shared" si="370"/>
        <v>152432.97318670241</v>
      </c>
      <c r="IE59" s="51">
        <f t="shared" si="371"/>
        <v>149610.34183238415</v>
      </c>
      <c r="IF59" s="51">
        <f t="shared" si="372"/>
        <v>132331.23880978339</v>
      </c>
      <c r="IG59" s="51">
        <f t="shared" si="373"/>
        <v>136957.76190888471</v>
      </c>
      <c r="IH59" s="51">
        <f t="shared" si="374"/>
        <v>144517.92432858597</v>
      </c>
      <c r="II59" s="51">
        <f t="shared" si="375"/>
        <v>144267.21145439451</v>
      </c>
      <c r="IJ59" s="51">
        <f t="shared" si="376"/>
        <v>144340.38954979592</v>
      </c>
      <c r="IK59" s="51">
        <f t="shared" si="377"/>
        <v>152322.52713699441</v>
      </c>
      <c r="IL59" s="51">
        <f t="shared" si="378"/>
        <v>146856.90914881689</v>
      </c>
      <c r="IM59" s="51">
        <f t="shared" si="379"/>
        <v>151705.93448984809</v>
      </c>
      <c r="IN59" s="51">
        <f t="shared" si="380"/>
        <v>151741.92119105122</v>
      </c>
      <c r="IO59" s="51">
        <f t="shared" si="381"/>
        <v>151741.92119105122</v>
      </c>
      <c r="IP59" s="51">
        <f t="shared" si="382"/>
        <v>150022.03056992224</v>
      </c>
      <c r="IQ59" s="51">
        <f t="shared" si="383"/>
        <v>147244.04311437023</v>
      </c>
      <c r="IS59" s="51">
        <f t="shared" si="300"/>
        <v>1760450.5610656315</v>
      </c>
      <c r="IT59" s="51">
        <f t="shared" si="388"/>
        <v>1762915.4366440533</v>
      </c>
      <c r="IU59" s="51">
        <f t="shared" si="388"/>
        <v>1811946.8933299964</v>
      </c>
      <c r="IV59" s="51">
        <f t="shared" si="388"/>
        <v>1812288.9630552025</v>
      </c>
      <c r="IW59" s="51">
        <f t="shared" si="388"/>
        <v>1800403.6073228924</v>
      </c>
      <c r="IX59" s="51">
        <f t="shared" si="388"/>
        <v>1770950.2129262502</v>
      </c>
      <c r="IZ59" s="111">
        <f t="shared" si="301"/>
        <v>0</v>
      </c>
      <c r="JA59" s="111">
        <f t="shared" si="5"/>
        <v>0</v>
      </c>
      <c r="JB59" s="111">
        <f t="shared" si="6"/>
        <v>0</v>
      </c>
      <c r="JC59" s="111">
        <f t="shared" si="7"/>
        <v>0</v>
      </c>
      <c r="JD59" s="111">
        <f t="shared" si="8"/>
        <v>0</v>
      </c>
      <c r="JE59" s="111">
        <f t="shared" si="9"/>
        <v>0</v>
      </c>
      <c r="JF59" s="111">
        <f t="shared" si="10"/>
        <v>0</v>
      </c>
      <c r="JG59" s="111">
        <f t="shared" si="11"/>
        <v>0</v>
      </c>
      <c r="JH59" s="111">
        <f t="shared" si="12"/>
        <v>0</v>
      </c>
      <c r="JI59" s="111">
        <f t="shared" si="13"/>
        <v>0</v>
      </c>
      <c r="JJ59" s="111">
        <f t="shared" si="14"/>
        <v>0</v>
      </c>
      <c r="JK59" s="111">
        <f t="shared" si="15"/>
        <v>0</v>
      </c>
      <c r="JL59" s="111">
        <f t="shared" si="16"/>
        <v>0</v>
      </c>
      <c r="JM59" s="111">
        <f t="shared" si="17"/>
        <v>0</v>
      </c>
      <c r="JN59" s="111">
        <f t="shared" si="18"/>
        <v>0</v>
      </c>
      <c r="JO59" s="111">
        <f t="shared" si="19"/>
        <v>0</v>
      </c>
      <c r="JP59" s="111">
        <f t="shared" si="20"/>
        <v>0</v>
      </c>
      <c r="JQ59" s="111">
        <f t="shared" si="21"/>
        <v>0</v>
      </c>
      <c r="JR59" s="111">
        <f t="shared" si="22"/>
        <v>0</v>
      </c>
      <c r="JS59" s="111">
        <f t="shared" si="23"/>
        <v>0</v>
      </c>
      <c r="JT59" s="111">
        <f t="shared" si="24"/>
        <v>0</v>
      </c>
      <c r="JU59" s="111">
        <f t="shared" si="25"/>
        <v>0</v>
      </c>
      <c r="JV59" s="111">
        <f t="shared" si="26"/>
        <v>0</v>
      </c>
      <c r="JW59" s="111">
        <f t="shared" si="27"/>
        <v>0</v>
      </c>
      <c r="JX59" s="111">
        <f t="shared" si="28"/>
        <v>0</v>
      </c>
      <c r="JY59" s="111">
        <f t="shared" si="29"/>
        <v>0</v>
      </c>
      <c r="JZ59" s="111">
        <f t="shared" si="30"/>
        <v>0</v>
      </c>
      <c r="KA59" s="111">
        <f t="shared" si="31"/>
        <v>0</v>
      </c>
      <c r="KB59" s="111">
        <f t="shared" si="32"/>
        <v>0</v>
      </c>
      <c r="KC59" s="111">
        <f t="shared" si="33"/>
        <v>0</v>
      </c>
      <c r="KD59" s="111">
        <f t="shared" si="34"/>
        <v>0</v>
      </c>
      <c r="KE59" s="111">
        <f t="shared" si="35"/>
        <v>0</v>
      </c>
      <c r="KF59" s="111">
        <f t="shared" si="36"/>
        <v>0</v>
      </c>
      <c r="KG59" s="111">
        <f t="shared" si="37"/>
        <v>0</v>
      </c>
      <c r="KH59" s="111">
        <f t="shared" si="38"/>
        <v>0</v>
      </c>
      <c r="KI59" s="111">
        <f t="shared" si="39"/>
        <v>0</v>
      </c>
      <c r="KJ59" s="111">
        <f t="shared" si="40"/>
        <v>0</v>
      </c>
      <c r="KK59" s="111">
        <f t="shared" si="41"/>
        <v>0</v>
      </c>
      <c r="KL59" s="111">
        <f t="shared" si="42"/>
        <v>0</v>
      </c>
      <c r="KM59" s="111">
        <f t="shared" si="43"/>
        <v>0</v>
      </c>
      <c r="KN59" s="111">
        <f t="shared" si="44"/>
        <v>0</v>
      </c>
      <c r="KO59" s="111">
        <f t="shared" si="45"/>
        <v>0</v>
      </c>
      <c r="KP59" s="111">
        <f t="shared" si="46"/>
        <v>0</v>
      </c>
      <c r="KQ59" s="111">
        <f t="shared" si="47"/>
        <v>0</v>
      </c>
      <c r="KR59" s="111">
        <f t="shared" si="48"/>
        <v>0</v>
      </c>
      <c r="KS59" s="111">
        <f t="shared" si="49"/>
        <v>0</v>
      </c>
      <c r="KT59" s="111">
        <f t="shared" si="50"/>
        <v>0</v>
      </c>
      <c r="KU59" s="111">
        <f t="shared" si="51"/>
        <v>0</v>
      </c>
      <c r="KV59" s="111">
        <f t="shared" si="52"/>
        <v>0</v>
      </c>
      <c r="KW59" s="111">
        <f t="shared" si="53"/>
        <v>0</v>
      </c>
      <c r="KX59" s="111">
        <f t="shared" si="54"/>
        <v>0</v>
      </c>
      <c r="KY59" s="111">
        <f t="shared" si="55"/>
        <v>0</v>
      </c>
      <c r="KZ59" s="111">
        <f t="shared" si="56"/>
        <v>0</v>
      </c>
      <c r="LA59" s="111">
        <f t="shared" si="57"/>
        <v>0</v>
      </c>
      <c r="LB59" s="111">
        <f t="shared" si="58"/>
        <v>0</v>
      </c>
      <c r="LC59" s="111">
        <f t="shared" si="59"/>
        <v>0</v>
      </c>
      <c r="LD59" s="111">
        <f t="shared" si="60"/>
        <v>0</v>
      </c>
      <c r="LE59" s="111">
        <f t="shared" si="61"/>
        <v>0</v>
      </c>
      <c r="LF59" s="111">
        <f t="shared" si="62"/>
        <v>0</v>
      </c>
      <c r="LG59" s="111">
        <f t="shared" si="63"/>
        <v>0</v>
      </c>
      <c r="LH59" s="111">
        <f t="shared" si="64"/>
        <v>0</v>
      </c>
      <c r="LI59" s="111">
        <f t="shared" si="65"/>
        <v>0</v>
      </c>
      <c r="LJ59" s="111">
        <f t="shared" si="66"/>
        <v>0</v>
      </c>
      <c r="LK59" s="111">
        <f t="shared" si="67"/>
        <v>0</v>
      </c>
      <c r="LL59" s="111">
        <f t="shared" si="68"/>
        <v>0</v>
      </c>
      <c r="LM59" s="111">
        <f t="shared" si="69"/>
        <v>0</v>
      </c>
      <c r="LN59" s="111">
        <f t="shared" si="70"/>
        <v>0</v>
      </c>
      <c r="LO59" s="111">
        <f t="shared" si="71"/>
        <v>0</v>
      </c>
      <c r="LP59" s="111">
        <f t="shared" si="72"/>
        <v>0</v>
      </c>
      <c r="LQ59" s="111">
        <f t="shared" si="73"/>
        <v>0</v>
      </c>
      <c r="LR59" s="111">
        <f t="shared" si="74"/>
        <v>0</v>
      </c>
      <c r="LS59" s="111">
        <f t="shared" si="75"/>
        <v>0</v>
      </c>
      <c r="LT59" s="111">
        <f t="shared" si="76"/>
        <v>0</v>
      </c>
      <c r="LU59" s="111">
        <f t="shared" si="77"/>
        <v>0</v>
      </c>
      <c r="LV59" s="111">
        <f t="shared" si="78"/>
        <v>0</v>
      </c>
      <c r="LW59" s="111">
        <f t="shared" si="79"/>
        <v>0</v>
      </c>
      <c r="LX59" s="111">
        <f t="shared" si="80"/>
        <v>0</v>
      </c>
      <c r="LY59" s="111">
        <f t="shared" si="81"/>
        <v>0</v>
      </c>
      <c r="LZ59" s="111">
        <f t="shared" si="82"/>
        <v>0</v>
      </c>
      <c r="MA59" s="111">
        <f t="shared" si="83"/>
        <v>0</v>
      </c>
      <c r="MD59" s="111"/>
      <c r="ME59" s="111">
        <f t="shared" si="302"/>
        <v>0</v>
      </c>
      <c r="MF59" s="111">
        <f t="shared" si="84"/>
        <v>0</v>
      </c>
      <c r="MG59" s="111">
        <f t="shared" si="85"/>
        <v>0</v>
      </c>
      <c r="MH59" s="111">
        <f t="shared" si="86"/>
        <v>0</v>
      </c>
      <c r="MI59" s="111">
        <f t="shared" si="87"/>
        <v>0</v>
      </c>
      <c r="MJ59" s="111">
        <f t="shared" si="88"/>
        <v>0</v>
      </c>
      <c r="MK59" s="111">
        <f t="shared" si="89"/>
        <v>0</v>
      </c>
      <c r="ML59" s="111">
        <f t="shared" si="90"/>
        <v>0</v>
      </c>
      <c r="MM59" s="111">
        <f t="shared" si="91"/>
        <v>0</v>
      </c>
      <c r="MN59" s="111">
        <f t="shared" si="92"/>
        <v>0</v>
      </c>
      <c r="MO59" s="111">
        <f t="shared" si="93"/>
        <v>0</v>
      </c>
      <c r="MP59" s="111">
        <f t="shared" si="94"/>
        <v>0</v>
      </c>
      <c r="MQ59" s="111">
        <f t="shared" si="95"/>
        <v>0</v>
      </c>
      <c r="MR59" s="111">
        <f t="shared" si="96"/>
        <v>0</v>
      </c>
      <c r="MS59" s="111">
        <f t="shared" si="97"/>
        <v>0</v>
      </c>
      <c r="MT59" s="111">
        <f t="shared" si="98"/>
        <v>0</v>
      </c>
      <c r="MU59" s="111">
        <f t="shared" si="99"/>
        <v>0</v>
      </c>
      <c r="MV59" s="111">
        <f t="shared" si="100"/>
        <v>0</v>
      </c>
      <c r="MW59" s="111">
        <f t="shared" si="101"/>
        <v>0</v>
      </c>
      <c r="MX59" s="111">
        <f t="shared" si="102"/>
        <v>0</v>
      </c>
      <c r="MY59" s="111">
        <f t="shared" si="103"/>
        <v>0</v>
      </c>
      <c r="MZ59" s="111">
        <f t="shared" si="104"/>
        <v>0</v>
      </c>
      <c r="NA59" s="111">
        <f t="shared" si="105"/>
        <v>0</v>
      </c>
      <c r="NB59" s="111">
        <f t="shared" si="106"/>
        <v>0</v>
      </c>
      <c r="NC59" s="111">
        <f t="shared" si="107"/>
        <v>0</v>
      </c>
      <c r="ND59" s="111">
        <f t="shared" si="108"/>
        <v>0</v>
      </c>
      <c r="NE59" s="111">
        <f t="shared" si="109"/>
        <v>0</v>
      </c>
      <c r="NF59" s="111">
        <f t="shared" si="110"/>
        <v>0</v>
      </c>
      <c r="NG59" s="111">
        <f t="shared" si="111"/>
        <v>0</v>
      </c>
      <c r="NH59" s="111">
        <f t="shared" si="112"/>
        <v>0</v>
      </c>
      <c r="NI59" s="111">
        <f t="shared" si="113"/>
        <v>0</v>
      </c>
      <c r="NJ59" s="111">
        <f t="shared" si="114"/>
        <v>0</v>
      </c>
      <c r="NK59" s="111">
        <f t="shared" si="115"/>
        <v>0</v>
      </c>
      <c r="NL59" s="111">
        <f t="shared" si="116"/>
        <v>0</v>
      </c>
      <c r="NM59" s="111">
        <f t="shared" si="117"/>
        <v>0</v>
      </c>
      <c r="NN59" s="111">
        <f t="shared" si="118"/>
        <v>0</v>
      </c>
      <c r="NO59" s="111">
        <f t="shared" si="119"/>
        <v>0</v>
      </c>
      <c r="NP59" s="111">
        <f t="shared" si="120"/>
        <v>0</v>
      </c>
      <c r="NQ59" s="111">
        <f t="shared" si="121"/>
        <v>0</v>
      </c>
      <c r="NR59" s="111">
        <f t="shared" si="122"/>
        <v>0</v>
      </c>
      <c r="NS59" s="111">
        <f t="shared" si="123"/>
        <v>0</v>
      </c>
      <c r="NT59" s="111">
        <f t="shared" si="124"/>
        <v>0</v>
      </c>
      <c r="NU59" s="111">
        <f t="shared" si="125"/>
        <v>0</v>
      </c>
      <c r="NV59" s="111">
        <f t="shared" si="126"/>
        <v>0</v>
      </c>
      <c r="NW59" s="111">
        <f t="shared" si="127"/>
        <v>0</v>
      </c>
      <c r="NX59" s="111">
        <f t="shared" si="128"/>
        <v>0</v>
      </c>
      <c r="NY59" s="111">
        <f t="shared" si="129"/>
        <v>0</v>
      </c>
      <c r="NZ59" s="111">
        <f t="shared" si="130"/>
        <v>0</v>
      </c>
      <c r="OA59" s="111">
        <f t="shared" si="131"/>
        <v>0</v>
      </c>
      <c r="OB59" s="111">
        <f t="shared" si="132"/>
        <v>0</v>
      </c>
      <c r="OC59" s="111">
        <f t="shared" si="133"/>
        <v>0</v>
      </c>
      <c r="OD59" s="111">
        <f t="shared" si="134"/>
        <v>0</v>
      </c>
      <c r="OE59" s="111">
        <f t="shared" si="135"/>
        <v>0</v>
      </c>
      <c r="OF59" s="111">
        <f t="shared" si="136"/>
        <v>0</v>
      </c>
      <c r="OG59" s="111">
        <f t="shared" si="137"/>
        <v>0</v>
      </c>
      <c r="OH59" s="111">
        <f t="shared" si="138"/>
        <v>0</v>
      </c>
      <c r="OI59" s="111">
        <f t="shared" si="139"/>
        <v>0</v>
      </c>
      <c r="OJ59" s="111">
        <f t="shared" si="140"/>
        <v>0</v>
      </c>
      <c r="OK59" s="111">
        <f t="shared" si="141"/>
        <v>0</v>
      </c>
      <c r="OL59" s="111">
        <f t="shared" si="142"/>
        <v>0</v>
      </c>
      <c r="OM59" s="111">
        <f t="shared" si="143"/>
        <v>0</v>
      </c>
      <c r="ON59" s="111">
        <f t="shared" si="144"/>
        <v>0</v>
      </c>
      <c r="OO59" s="111">
        <f t="shared" si="145"/>
        <v>0</v>
      </c>
      <c r="OP59" s="111">
        <f t="shared" si="146"/>
        <v>0</v>
      </c>
      <c r="OQ59" s="111">
        <f t="shared" si="147"/>
        <v>0</v>
      </c>
      <c r="OR59" s="111">
        <f t="shared" si="148"/>
        <v>0</v>
      </c>
      <c r="OS59" s="111">
        <f t="shared" si="149"/>
        <v>0</v>
      </c>
      <c r="OT59" s="111">
        <f t="shared" si="150"/>
        <v>0</v>
      </c>
      <c r="OU59" s="111">
        <f t="shared" si="151"/>
        <v>0</v>
      </c>
      <c r="OV59" s="111">
        <f t="shared" si="152"/>
        <v>0</v>
      </c>
      <c r="OW59" s="111">
        <f t="shared" si="153"/>
        <v>0</v>
      </c>
      <c r="OX59" s="111">
        <f t="shared" si="154"/>
        <v>0</v>
      </c>
      <c r="OY59" s="111"/>
      <c r="PA59" s="51">
        <f t="shared" si="303"/>
        <v>154630.39236583217</v>
      </c>
      <c r="PB59" s="51">
        <f t="shared" si="155"/>
        <v>149081.96384433357</v>
      </c>
      <c r="PC59" s="51">
        <f t="shared" si="156"/>
        <v>154004.45761573198</v>
      </c>
      <c r="PD59" s="51">
        <f t="shared" si="157"/>
        <v>154040.98955773417</v>
      </c>
      <c r="PE59" s="51">
        <f t="shared" si="158"/>
        <v>154040.98955773417</v>
      </c>
      <c r="PF59" s="51">
        <f t="shared" si="159"/>
        <v>152295.04057323295</v>
      </c>
      <c r="PG59" s="51">
        <f t="shared" si="160"/>
        <v>149474.96334425532</v>
      </c>
      <c r="PH59" s="51">
        <f t="shared" si="161"/>
        <v>130535.31612111867</v>
      </c>
      <c r="PI59" s="51">
        <f t="shared" si="162"/>
        <v>135099.05073672935</v>
      </c>
      <c r="PJ59" s="51">
        <f t="shared" si="163"/>
        <v>142556.61102452545</v>
      </c>
      <c r="PK59" s="51">
        <f t="shared" si="164"/>
        <v>142309.30067979833</v>
      </c>
      <c r="PL59" s="51">
        <f t="shared" si="165"/>
        <v>142381.48564460542</v>
      </c>
      <c r="PM59" s="51">
        <f t="shared" si="166"/>
        <v>150255.2942980931</v>
      </c>
      <c r="PN59" s="51">
        <f t="shared" si="167"/>
        <v>144863.85250172659</v>
      </c>
      <c r="PO59" s="51">
        <f t="shared" si="168"/>
        <v>149647.06968811346</v>
      </c>
      <c r="PP59" s="51">
        <f t="shared" si="169"/>
        <v>149682.56799871617</v>
      </c>
      <c r="PQ59" s="51">
        <f t="shared" si="170"/>
        <v>149682.56799871617</v>
      </c>
      <c r="PR59" s="51">
        <f t="shared" si="171"/>
        <v>147986.01873384052</v>
      </c>
      <c r="PS59" s="51">
        <f t="shared" si="172"/>
        <v>145245.7325100243</v>
      </c>
      <c r="PT59" s="51">
        <f t="shared" si="173"/>
        <v>136690.28113025517</v>
      </c>
      <c r="PU59" s="51">
        <f t="shared" si="174"/>
        <v>141469.20369426755</v>
      </c>
      <c r="PV59" s="51">
        <f t="shared" si="175"/>
        <v>149278.40079567753</v>
      </c>
      <c r="PW59" s="51">
        <f t="shared" si="176"/>
        <v>149019.42934219129</v>
      </c>
      <c r="PX59" s="51">
        <f t="shared" si="177"/>
        <v>149095.01795243149</v>
      </c>
      <c r="PY59" s="51">
        <f t="shared" si="178"/>
        <v>157340.09024698538</v>
      </c>
      <c r="PZ59" s="51">
        <f t="shared" si="179"/>
        <v>151694.43268287487</v>
      </c>
      <c r="QA59" s="51">
        <f t="shared" si="180"/>
        <v>156703.18679894594</v>
      </c>
      <c r="QB59" s="51">
        <f t="shared" si="181"/>
        <v>156740.3589160413</v>
      </c>
      <c r="QC59" s="51">
        <f t="shared" si="182"/>
        <v>156740.3589160413</v>
      </c>
      <c r="QD59" s="51">
        <f t="shared" si="183"/>
        <v>154963.81443093039</v>
      </c>
      <c r="QE59" s="51">
        <f t="shared" si="184"/>
        <v>152094.31899137245</v>
      </c>
      <c r="QF59" s="51">
        <f t="shared" si="185"/>
        <v>136712.51160874596</v>
      </c>
      <c r="QG59" s="51">
        <f t="shared" si="186"/>
        <v>141492.21138774673</v>
      </c>
      <c r="QH59" s="51">
        <f t="shared" si="187"/>
        <v>149302.67852962163</v>
      </c>
      <c r="QI59" s="51">
        <f t="shared" si="188"/>
        <v>149043.66495858849</v>
      </c>
      <c r="QJ59" s="51">
        <f t="shared" si="189"/>
        <v>149119.26586210192</v>
      </c>
      <c r="QK59" s="51">
        <f t="shared" si="190"/>
        <v>157365.67908521913</v>
      </c>
      <c r="QL59" s="51">
        <f t="shared" si="191"/>
        <v>151719.1033455953</v>
      </c>
      <c r="QM59" s="51">
        <f t="shared" si="192"/>
        <v>156728.67205506485</v>
      </c>
      <c r="QN59" s="51">
        <f t="shared" si="193"/>
        <v>156765.85021760792</v>
      </c>
      <c r="QO59" s="51">
        <f t="shared" si="194"/>
        <v>156765.85021760792</v>
      </c>
      <c r="QP59" s="51">
        <f t="shared" si="195"/>
        <v>154989.01680607419</v>
      </c>
      <c r="QQ59" s="51">
        <f t="shared" si="196"/>
        <v>152119.05468917737</v>
      </c>
      <c r="QR59" s="51">
        <f t="shared" si="197"/>
        <v>136743.67291600793</v>
      </c>
      <c r="QS59" s="51">
        <f t="shared" si="198"/>
        <v>141524.46214682027</v>
      </c>
      <c r="QT59" s="51">
        <f t="shared" si="199"/>
        <v>149336.70955272223</v>
      </c>
      <c r="QU59" s="51">
        <f t="shared" si="200"/>
        <v>149077.63694392159</v>
      </c>
      <c r="QV59" s="51">
        <f t="shared" si="201"/>
        <v>149153.25507938373</v>
      </c>
      <c r="QW59" s="51">
        <f t="shared" si="202"/>
        <v>157401.54793307191</v>
      </c>
      <c r="QX59" s="51">
        <f t="shared" si="203"/>
        <v>151753.68515190718</v>
      </c>
      <c r="QY59" s="51">
        <f t="shared" si="204"/>
        <v>156764.39570792732</v>
      </c>
      <c r="QZ59" s="51">
        <f t="shared" si="205"/>
        <v>156801.58234460442</v>
      </c>
      <c r="RA59" s="51">
        <f t="shared" si="206"/>
        <v>156801.58234460442</v>
      </c>
      <c r="RB59" s="51">
        <f t="shared" si="207"/>
        <v>155024.34393391415</v>
      </c>
      <c r="RC59" s="51">
        <f t="shared" si="208"/>
        <v>152153.72765764082</v>
      </c>
      <c r="RD59" s="51">
        <f t="shared" si="209"/>
        <v>134457.87995685893</v>
      </c>
      <c r="RE59" s="51">
        <f t="shared" si="210"/>
        <v>139158.754014048</v>
      </c>
      <c r="RF59" s="51">
        <f t="shared" si="211"/>
        <v>146840.41270798442</v>
      </c>
      <c r="RG59" s="51">
        <f t="shared" si="212"/>
        <v>146585.6707298629</v>
      </c>
      <c r="RH59" s="51">
        <f t="shared" si="213"/>
        <v>146660.02484046787</v>
      </c>
      <c r="RI59" s="51">
        <f t="shared" si="214"/>
        <v>154770.44009201252</v>
      </c>
      <c r="RJ59" s="51">
        <f t="shared" si="215"/>
        <v>149216.98639540817</v>
      </c>
      <c r="RK59" s="51">
        <f t="shared" si="216"/>
        <v>154143.93843693883</v>
      </c>
      <c r="RL59" s="51">
        <f t="shared" si="217"/>
        <v>154180.50346567985</v>
      </c>
      <c r="RM59" s="51">
        <f t="shared" si="218"/>
        <v>154180.50346567985</v>
      </c>
      <c r="RN59" s="51">
        <f t="shared" si="219"/>
        <v>152432.97318670241</v>
      </c>
      <c r="RO59" s="51">
        <f t="shared" si="220"/>
        <v>149610.34183238415</v>
      </c>
      <c r="RP59" s="51">
        <f t="shared" si="221"/>
        <v>132331.23880978339</v>
      </c>
      <c r="RQ59" s="51">
        <f t="shared" si="222"/>
        <v>136957.76190888471</v>
      </c>
      <c r="RR59" s="51">
        <f t="shared" si="223"/>
        <v>144517.92432858597</v>
      </c>
      <c r="RS59" s="51">
        <f t="shared" si="224"/>
        <v>144267.21145439451</v>
      </c>
      <c r="RT59" s="51">
        <f t="shared" si="225"/>
        <v>144340.38954979592</v>
      </c>
      <c r="RU59" s="51"/>
      <c r="RV59" s="51">
        <f t="shared" si="387"/>
        <v>1760450.5610656315</v>
      </c>
      <c r="RW59" s="51">
        <f t="shared" si="387"/>
        <v>1762915.4366440533</v>
      </c>
      <c r="RX59" s="51">
        <f t="shared" si="387"/>
        <v>1811946.8933299964</v>
      </c>
      <c r="RY59" s="51">
        <f t="shared" si="387"/>
        <v>1812288.9630552025</v>
      </c>
      <c r="RZ59" s="51">
        <f t="shared" si="387"/>
        <v>1800403.6073228924</v>
      </c>
      <c r="SA59" s="51">
        <f t="shared" si="387"/>
        <v>1770950.2129262502</v>
      </c>
    </row>
    <row r="60" spans="1:495" x14ac:dyDescent="0.3">
      <c r="A60" s="1">
        <v>400242</v>
      </c>
      <c r="B60" s="1" t="s">
        <v>228</v>
      </c>
      <c r="C60" s="1" t="s">
        <v>138</v>
      </c>
      <c r="D60" s="44">
        <v>0</v>
      </c>
      <c r="E60" s="1" t="s">
        <v>176</v>
      </c>
      <c r="F60" s="107">
        <f>VLOOKUP(A60,Auxiliar_OPEX_CustosUnit!$A$4:$E$129,COLUMN(Auxiliar_OPEX_CustosUnit!$E$3),0)</f>
        <v>6</v>
      </c>
      <c r="G60" s="107">
        <f>INDEX(Auxiliar_OPEX_Drivers!$B$76:$I$84,MATCH($E60,Auxiliar_OPEX_Drivers!$B$76:$B$84,0),MATCH(YEAR(G$2),Auxiliar_OPEX_Drivers!$B$76:$I$76,0))*$F60</f>
        <v>6</v>
      </c>
      <c r="H60" s="107">
        <f>INDEX(Auxiliar_OPEX_Drivers!$B$76:$I$84,MATCH($E60,Auxiliar_OPEX_Drivers!$B$76:$B$84,0),MATCH(YEAR(H$2),Auxiliar_OPEX_Drivers!$B$76:$I$76,0))*$F60</f>
        <v>6</v>
      </c>
      <c r="I60" s="107">
        <f>INDEX(Auxiliar_OPEX_Drivers!$B$76:$I$84,MATCH($E60,Auxiliar_OPEX_Drivers!$B$76:$B$84,0),MATCH(YEAR(I$2),Auxiliar_OPEX_Drivers!$B$76:$I$76,0))*$F60</f>
        <v>6</v>
      </c>
      <c r="J60" s="107">
        <f>INDEX(Auxiliar_OPEX_Drivers!$B$76:$I$84,MATCH($E60,Auxiliar_OPEX_Drivers!$B$76:$B$84,0),MATCH(YEAR(J$2),Auxiliar_OPEX_Drivers!$B$76:$I$76,0))*$F60</f>
        <v>6</v>
      </c>
      <c r="K60" s="107">
        <f>INDEX(Auxiliar_OPEX_Drivers!$B$76:$I$84,MATCH($E60,Auxiliar_OPEX_Drivers!$B$76:$B$84,0),MATCH(YEAR(K$2),Auxiliar_OPEX_Drivers!$B$76:$I$76,0))*$F60</f>
        <v>6</v>
      </c>
      <c r="L60" s="107">
        <f>INDEX(Auxiliar_OPEX_Drivers!$B$76:$I$84,MATCH($E60,Auxiliar_OPEX_Drivers!$B$76:$B$84,0),MATCH(YEAR(L$2),Auxiliar_OPEX_Drivers!$B$76:$I$76,0))*$F60</f>
        <v>6</v>
      </c>
      <c r="M60" s="107">
        <f>INDEX(Auxiliar_OPEX_Drivers!$B$76:$I$84,MATCH($E60,Auxiliar_OPEX_Drivers!$B$76:$B$84,0),MATCH(YEAR(M$2),Auxiliar_OPEX_Drivers!$B$76:$I$76,0))*$F60</f>
        <v>6</v>
      </c>
      <c r="N60" s="107">
        <f>INDEX(Auxiliar_OPEX_Drivers!$B$76:$I$84,MATCH($E60,Auxiliar_OPEX_Drivers!$B$76:$B$84,0),MATCH(YEAR(N$2),Auxiliar_OPEX_Drivers!$B$76:$I$76,0))*$F60</f>
        <v>6.2910054019422281</v>
      </c>
      <c r="O60" s="107">
        <f>INDEX(Auxiliar_OPEX_Drivers!$B$76:$I$84,MATCH($E60,Auxiliar_OPEX_Drivers!$B$76:$B$84,0),MATCH(YEAR(O$2),Auxiliar_OPEX_Drivers!$B$76:$I$76,0))*$F60</f>
        <v>6.2910054019422281</v>
      </c>
      <c r="P60" s="107">
        <f>INDEX(Auxiliar_OPEX_Drivers!$B$76:$I$84,MATCH($E60,Auxiliar_OPEX_Drivers!$B$76:$B$84,0),MATCH(YEAR(P$2),Auxiliar_OPEX_Drivers!$B$76:$I$76,0))*$F60</f>
        <v>6.2910054019422281</v>
      </c>
      <c r="Q60" s="107">
        <f>INDEX(Auxiliar_OPEX_Drivers!$B$76:$I$84,MATCH($E60,Auxiliar_OPEX_Drivers!$B$76:$B$84,0),MATCH(YEAR(Q$2),Auxiliar_OPEX_Drivers!$B$76:$I$76,0))*$F60</f>
        <v>6.2910054019422281</v>
      </c>
      <c r="R60" s="107">
        <f>INDEX(Auxiliar_OPEX_Drivers!$B$76:$I$84,MATCH($E60,Auxiliar_OPEX_Drivers!$B$76:$B$84,0),MATCH(YEAR(R$2),Auxiliar_OPEX_Drivers!$B$76:$I$76,0))*$F60</f>
        <v>6.2910054019422281</v>
      </c>
      <c r="S60" s="107">
        <f>INDEX(Auxiliar_OPEX_Drivers!$B$76:$I$84,MATCH($E60,Auxiliar_OPEX_Drivers!$B$76:$B$84,0),MATCH(YEAR(S$2),Auxiliar_OPEX_Drivers!$B$76:$I$76,0))*$F60</f>
        <v>6.2910054019422281</v>
      </c>
      <c r="T60" s="107">
        <f>INDEX(Auxiliar_OPEX_Drivers!$B$76:$I$84,MATCH($E60,Auxiliar_OPEX_Drivers!$B$76:$B$84,0),MATCH(YEAR(T$2),Auxiliar_OPEX_Drivers!$B$76:$I$76,0))*$F60</f>
        <v>6.2910054019422281</v>
      </c>
      <c r="U60" s="107">
        <f>INDEX(Auxiliar_OPEX_Drivers!$B$76:$I$84,MATCH($E60,Auxiliar_OPEX_Drivers!$B$76:$B$84,0),MATCH(YEAR(U$2),Auxiliar_OPEX_Drivers!$B$76:$I$76,0))*$F60</f>
        <v>6.2910054019422281</v>
      </c>
      <c r="V60" s="107">
        <f>INDEX(Auxiliar_OPEX_Drivers!$B$76:$I$84,MATCH($E60,Auxiliar_OPEX_Drivers!$B$76:$B$84,0),MATCH(YEAR(V$2),Auxiliar_OPEX_Drivers!$B$76:$I$76,0))*$F60</f>
        <v>6.2910054019422281</v>
      </c>
      <c r="W60" s="107">
        <f>INDEX(Auxiliar_OPEX_Drivers!$B$76:$I$84,MATCH($E60,Auxiliar_OPEX_Drivers!$B$76:$B$84,0),MATCH(YEAR(W$2),Auxiliar_OPEX_Drivers!$B$76:$I$76,0))*$F60</f>
        <v>6.2910054019422281</v>
      </c>
      <c r="X60" s="107">
        <f>INDEX(Auxiliar_OPEX_Drivers!$B$76:$I$84,MATCH($E60,Auxiliar_OPEX_Drivers!$B$76:$B$84,0),MATCH(YEAR(X$2),Auxiliar_OPEX_Drivers!$B$76:$I$76,0))*$F60</f>
        <v>6.2910054019422281</v>
      </c>
      <c r="Y60" s="107">
        <f>INDEX(Auxiliar_OPEX_Drivers!$B$76:$I$84,MATCH($E60,Auxiliar_OPEX_Drivers!$B$76:$B$84,0),MATCH(YEAR(Y$2),Auxiliar_OPEX_Drivers!$B$76:$I$76,0))*$F60</f>
        <v>6.2910054019422281</v>
      </c>
      <c r="Z60" s="107">
        <f>INDEX(Auxiliar_OPEX_Drivers!$B$76:$I$84,MATCH($E60,Auxiliar_OPEX_Drivers!$B$76:$B$84,0),MATCH(YEAR(Z$2),Auxiliar_OPEX_Drivers!$B$76:$I$76,0))*$F60</f>
        <v>5.4913500028388125</v>
      </c>
      <c r="AA60" s="107">
        <f>INDEX(Auxiliar_OPEX_Drivers!$B$76:$I$84,MATCH($E60,Auxiliar_OPEX_Drivers!$B$76:$B$84,0),MATCH(YEAR(AA$2),Auxiliar_OPEX_Drivers!$B$76:$I$76,0))*$F60</f>
        <v>5.4913500028388125</v>
      </c>
      <c r="AB60" s="107">
        <f>INDEX(Auxiliar_OPEX_Drivers!$B$76:$I$84,MATCH($E60,Auxiliar_OPEX_Drivers!$B$76:$B$84,0),MATCH(YEAR(AB$2),Auxiliar_OPEX_Drivers!$B$76:$I$76,0))*$F60</f>
        <v>5.4913500028388125</v>
      </c>
      <c r="AC60" s="107">
        <f>INDEX(Auxiliar_OPEX_Drivers!$B$76:$I$84,MATCH($E60,Auxiliar_OPEX_Drivers!$B$76:$B$84,0),MATCH(YEAR(AC$2),Auxiliar_OPEX_Drivers!$B$76:$I$76,0))*$F60</f>
        <v>5.4913500028388125</v>
      </c>
      <c r="AD60" s="107">
        <f>INDEX(Auxiliar_OPEX_Drivers!$B$76:$I$84,MATCH($E60,Auxiliar_OPEX_Drivers!$B$76:$B$84,0),MATCH(YEAR(AD$2),Auxiliar_OPEX_Drivers!$B$76:$I$76,0))*$F60</f>
        <v>5.4913500028388125</v>
      </c>
      <c r="AE60" s="107">
        <f>INDEX(Auxiliar_OPEX_Drivers!$B$76:$I$84,MATCH($E60,Auxiliar_OPEX_Drivers!$B$76:$B$84,0),MATCH(YEAR(AE$2),Auxiliar_OPEX_Drivers!$B$76:$I$76,0))*$F60</f>
        <v>5.4913500028388125</v>
      </c>
      <c r="AF60" s="107">
        <f>INDEX(Auxiliar_OPEX_Drivers!$B$76:$I$84,MATCH($E60,Auxiliar_OPEX_Drivers!$B$76:$B$84,0),MATCH(YEAR(AF$2),Auxiliar_OPEX_Drivers!$B$76:$I$76,0))*$F60</f>
        <v>5.4913500028388125</v>
      </c>
      <c r="AG60" s="107">
        <f>INDEX(Auxiliar_OPEX_Drivers!$B$76:$I$84,MATCH($E60,Auxiliar_OPEX_Drivers!$B$76:$B$84,0),MATCH(YEAR(AG$2),Auxiliar_OPEX_Drivers!$B$76:$I$76,0))*$F60</f>
        <v>5.4913500028388125</v>
      </c>
      <c r="AH60" s="107">
        <f>INDEX(Auxiliar_OPEX_Drivers!$B$76:$I$84,MATCH($E60,Auxiliar_OPEX_Drivers!$B$76:$B$84,0),MATCH(YEAR(AH$2),Auxiliar_OPEX_Drivers!$B$76:$I$76,0))*$F60</f>
        <v>5.4913500028388125</v>
      </c>
      <c r="AI60" s="107">
        <f>INDEX(Auxiliar_OPEX_Drivers!$B$76:$I$84,MATCH($E60,Auxiliar_OPEX_Drivers!$B$76:$B$84,0),MATCH(YEAR(AI$2),Auxiliar_OPEX_Drivers!$B$76:$I$76,0))*$F60</f>
        <v>5.4913500028388125</v>
      </c>
      <c r="AJ60" s="107">
        <f>INDEX(Auxiliar_OPEX_Drivers!$B$76:$I$84,MATCH($E60,Auxiliar_OPEX_Drivers!$B$76:$B$84,0),MATCH(YEAR(AJ$2),Auxiliar_OPEX_Drivers!$B$76:$I$76,0))*$F60</f>
        <v>5.4913500028388125</v>
      </c>
      <c r="AK60" s="107">
        <f>INDEX(Auxiliar_OPEX_Drivers!$B$76:$I$84,MATCH($E60,Auxiliar_OPEX_Drivers!$B$76:$B$84,0),MATCH(YEAR(AK$2),Auxiliar_OPEX_Drivers!$B$76:$I$76,0))*$F60</f>
        <v>5.4913500028388125</v>
      </c>
      <c r="AL60" s="107">
        <f>INDEX(Auxiliar_OPEX_Drivers!$B$76:$I$84,MATCH($E60,Auxiliar_OPEX_Drivers!$B$76:$B$84,0),MATCH(YEAR(AL$2),Auxiliar_OPEX_Drivers!$B$76:$I$76,0))*$F60</f>
        <v>5.5488513072057382</v>
      </c>
      <c r="AM60" s="107">
        <f>INDEX(Auxiliar_OPEX_Drivers!$B$76:$I$84,MATCH($E60,Auxiliar_OPEX_Drivers!$B$76:$B$84,0),MATCH(YEAR(AM$2),Auxiliar_OPEX_Drivers!$B$76:$I$76,0))*$F60</f>
        <v>5.5488513072057382</v>
      </c>
      <c r="AN60" s="107">
        <f>INDEX(Auxiliar_OPEX_Drivers!$B$76:$I$84,MATCH($E60,Auxiliar_OPEX_Drivers!$B$76:$B$84,0),MATCH(YEAR(AN$2),Auxiliar_OPEX_Drivers!$B$76:$I$76,0))*$F60</f>
        <v>5.5488513072057382</v>
      </c>
      <c r="AO60" s="107">
        <f>INDEX(Auxiliar_OPEX_Drivers!$B$76:$I$84,MATCH($E60,Auxiliar_OPEX_Drivers!$B$76:$B$84,0),MATCH(YEAR(AO$2),Auxiliar_OPEX_Drivers!$B$76:$I$76,0))*$F60</f>
        <v>5.5488513072057382</v>
      </c>
      <c r="AP60" s="107">
        <f>INDEX(Auxiliar_OPEX_Drivers!$B$76:$I$84,MATCH($E60,Auxiliar_OPEX_Drivers!$B$76:$B$84,0),MATCH(YEAR(AP$2),Auxiliar_OPEX_Drivers!$B$76:$I$76,0))*$F60</f>
        <v>5.5488513072057382</v>
      </c>
      <c r="AQ60" s="107">
        <f>INDEX(Auxiliar_OPEX_Drivers!$B$76:$I$84,MATCH($E60,Auxiliar_OPEX_Drivers!$B$76:$B$84,0),MATCH(YEAR(AQ$2),Auxiliar_OPEX_Drivers!$B$76:$I$76,0))*$F60</f>
        <v>5.5488513072057382</v>
      </c>
      <c r="AR60" s="107">
        <f>INDEX(Auxiliar_OPEX_Drivers!$B$76:$I$84,MATCH($E60,Auxiliar_OPEX_Drivers!$B$76:$B$84,0),MATCH(YEAR(AR$2),Auxiliar_OPEX_Drivers!$B$76:$I$76,0))*$F60</f>
        <v>5.5488513072057382</v>
      </c>
      <c r="AS60" s="107">
        <f>INDEX(Auxiliar_OPEX_Drivers!$B$76:$I$84,MATCH($E60,Auxiliar_OPEX_Drivers!$B$76:$B$84,0),MATCH(YEAR(AS$2),Auxiliar_OPEX_Drivers!$B$76:$I$76,0))*$F60</f>
        <v>5.5488513072057382</v>
      </c>
      <c r="AT60" s="107">
        <f>INDEX(Auxiliar_OPEX_Drivers!$B$76:$I$84,MATCH($E60,Auxiliar_OPEX_Drivers!$B$76:$B$84,0),MATCH(YEAR(AT$2),Auxiliar_OPEX_Drivers!$B$76:$I$76,0))*$F60</f>
        <v>5.5488513072057382</v>
      </c>
      <c r="AU60" s="107">
        <f>INDEX(Auxiliar_OPEX_Drivers!$B$76:$I$84,MATCH($E60,Auxiliar_OPEX_Drivers!$B$76:$B$84,0),MATCH(YEAR(AU$2),Auxiliar_OPEX_Drivers!$B$76:$I$76,0))*$F60</f>
        <v>5.5488513072057382</v>
      </c>
      <c r="AV60" s="107">
        <f>INDEX(Auxiliar_OPEX_Drivers!$B$76:$I$84,MATCH($E60,Auxiliar_OPEX_Drivers!$B$76:$B$84,0),MATCH(YEAR(AV$2),Auxiliar_OPEX_Drivers!$B$76:$I$76,0))*$F60</f>
        <v>5.5488513072057382</v>
      </c>
      <c r="AW60" s="107">
        <f>INDEX(Auxiliar_OPEX_Drivers!$B$76:$I$84,MATCH($E60,Auxiliar_OPEX_Drivers!$B$76:$B$84,0),MATCH(YEAR(AW$2),Auxiliar_OPEX_Drivers!$B$76:$I$76,0))*$F60</f>
        <v>5.5488513072057382</v>
      </c>
      <c r="AX60" s="107">
        <f>INDEX(Auxiliar_OPEX_Drivers!$B$76:$I$84,MATCH($E60,Auxiliar_OPEX_Drivers!$B$76:$B$84,0),MATCH(YEAR(AX$2),Auxiliar_OPEX_Drivers!$B$76:$I$76,0))*$F60</f>
        <v>4.7730169672201139</v>
      </c>
      <c r="AY60" s="107">
        <f>INDEX(Auxiliar_OPEX_Drivers!$B$76:$I$84,MATCH($E60,Auxiliar_OPEX_Drivers!$B$76:$B$84,0),MATCH(YEAR(AY$2),Auxiliar_OPEX_Drivers!$B$76:$I$76,0))*$F60</f>
        <v>4.7730169672201139</v>
      </c>
      <c r="AZ60" s="107">
        <f>INDEX(Auxiliar_OPEX_Drivers!$B$76:$I$84,MATCH($E60,Auxiliar_OPEX_Drivers!$B$76:$B$84,0),MATCH(YEAR(AZ$2),Auxiliar_OPEX_Drivers!$B$76:$I$76,0))*$F60</f>
        <v>4.7730169672201139</v>
      </c>
      <c r="BA60" s="107">
        <f>INDEX(Auxiliar_OPEX_Drivers!$B$76:$I$84,MATCH($E60,Auxiliar_OPEX_Drivers!$B$76:$B$84,0),MATCH(YEAR(BA$2),Auxiliar_OPEX_Drivers!$B$76:$I$76,0))*$F60</f>
        <v>4.7730169672201139</v>
      </c>
      <c r="BB60" s="107">
        <f>INDEX(Auxiliar_OPEX_Drivers!$B$76:$I$84,MATCH($E60,Auxiliar_OPEX_Drivers!$B$76:$B$84,0),MATCH(YEAR(BB$2),Auxiliar_OPEX_Drivers!$B$76:$I$76,0))*$F60</f>
        <v>4.7730169672201139</v>
      </c>
      <c r="BC60" s="107">
        <f>INDEX(Auxiliar_OPEX_Drivers!$B$76:$I$84,MATCH($E60,Auxiliar_OPEX_Drivers!$B$76:$B$84,0),MATCH(YEAR(BC$2),Auxiliar_OPEX_Drivers!$B$76:$I$76,0))*$F60</f>
        <v>4.7730169672201139</v>
      </c>
      <c r="BD60" s="107">
        <f>INDEX(Auxiliar_OPEX_Drivers!$B$76:$I$84,MATCH($E60,Auxiliar_OPEX_Drivers!$B$76:$B$84,0),MATCH(YEAR(BD$2),Auxiliar_OPEX_Drivers!$B$76:$I$76,0))*$F60</f>
        <v>4.7730169672201139</v>
      </c>
      <c r="BE60" s="107">
        <f>INDEX(Auxiliar_OPEX_Drivers!$B$76:$I$84,MATCH($E60,Auxiliar_OPEX_Drivers!$B$76:$B$84,0),MATCH(YEAR(BE$2),Auxiliar_OPEX_Drivers!$B$76:$I$76,0))*$F60</f>
        <v>4.7730169672201139</v>
      </c>
      <c r="BF60" s="107">
        <f>INDEX(Auxiliar_OPEX_Drivers!$B$76:$I$84,MATCH($E60,Auxiliar_OPEX_Drivers!$B$76:$B$84,0),MATCH(YEAR(BF$2),Auxiliar_OPEX_Drivers!$B$76:$I$76,0))*$F60</f>
        <v>4.7730169672201139</v>
      </c>
      <c r="BG60" s="107">
        <f>INDEX(Auxiliar_OPEX_Drivers!$B$76:$I$84,MATCH($E60,Auxiliar_OPEX_Drivers!$B$76:$B$84,0),MATCH(YEAR(BG$2),Auxiliar_OPEX_Drivers!$B$76:$I$76,0))*$F60</f>
        <v>4.7730169672201139</v>
      </c>
      <c r="BH60" s="107">
        <f>INDEX(Auxiliar_OPEX_Drivers!$B$76:$I$84,MATCH($E60,Auxiliar_OPEX_Drivers!$B$76:$B$84,0),MATCH(YEAR(BH$2),Auxiliar_OPEX_Drivers!$B$76:$I$76,0))*$F60</f>
        <v>4.7730169672201139</v>
      </c>
      <c r="BI60" s="107">
        <f>INDEX(Auxiliar_OPEX_Drivers!$B$76:$I$84,MATCH($E60,Auxiliar_OPEX_Drivers!$B$76:$B$84,0),MATCH(YEAR(BI$2),Auxiliar_OPEX_Drivers!$B$76:$I$76,0))*$F60</f>
        <v>4.7730169672201139</v>
      </c>
      <c r="BJ60" s="107">
        <f>INDEX(Auxiliar_OPEX_Drivers!$B$76:$I$84,MATCH($E60,Auxiliar_OPEX_Drivers!$B$76:$B$84,0),MATCH(YEAR(BJ$2),Auxiliar_OPEX_Drivers!$B$76:$I$76,0))*$F60</f>
        <v>4.7759044268368811</v>
      </c>
      <c r="BK60" s="107">
        <f>INDEX(Auxiliar_OPEX_Drivers!$B$76:$I$84,MATCH($E60,Auxiliar_OPEX_Drivers!$B$76:$B$84,0),MATCH(YEAR(BK$2),Auxiliar_OPEX_Drivers!$B$76:$I$76,0))*$F60</f>
        <v>4.7759044268368811</v>
      </c>
      <c r="BL60" s="107">
        <f>INDEX(Auxiliar_OPEX_Drivers!$B$76:$I$84,MATCH($E60,Auxiliar_OPEX_Drivers!$B$76:$B$84,0),MATCH(YEAR(BL$2),Auxiliar_OPEX_Drivers!$B$76:$I$76,0))*$F60</f>
        <v>4.7759044268368811</v>
      </c>
      <c r="BM60" s="107">
        <f>INDEX(Auxiliar_OPEX_Drivers!$B$76:$I$84,MATCH($E60,Auxiliar_OPEX_Drivers!$B$76:$B$84,0),MATCH(YEAR(BM$2),Auxiliar_OPEX_Drivers!$B$76:$I$76,0))*$F60</f>
        <v>4.7759044268368811</v>
      </c>
      <c r="BN60" s="107">
        <f>INDEX(Auxiliar_OPEX_Drivers!$B$76:$I$84,MATCH($E60,Auxiliar_OPEX_Drivers!$B$76:$B$84,0),MATCH(YEAR(BN$2),Auxiliar_OPEX_Drivers!$B$76:$I$76,0))*$F60</f>
        <v>4.7759044268368811</v>
      </c>
      <c r="BO60" s="107">
        <f>INDEX(Auxiliar_OPEX_Drivers!$B$76:$I$84,MATCH($E60,Auxiliar_OPEX_Drivers!$B$76:$B$84,0),MATCH(YEAR(BO$2),Auxiliar_OPEX_Drivers!$B$76:$I$76,0))*$F60</f>
        <v>4.7759044268368811</v>
      </c>
      <c r="BP60" s="107">
        <f>INDEX(Auxiliar_OPEX_Drivers!$B$76:$I$84,MATCH($E60,Auxiliar_OPEX_Drivers!$B$76:$B$84,0),MATCH(YEAR(BP$2),Auxiliar_OPEX_Drivers!$B$76:$I$76,0))*$F60</f>
        <v>4.7759044268368811</v>
      </c>
      <c r="BQ60" s="107">
        <f>INDEX(Auxiliar_OPEX_Drivers!$B$76:$I$84,MATCH($E60,Auxiliar_OPEX_Drivers!$B$76:$B$84,0),MATCH(YEAR(BQ$2),Auxiliar_OPEX_Drivers!$B$76:$I$76,0))*$F60</f>
        <v>4.7759044268368811</v>
      </c>
      <c r="BR60" s="107">
        <f>INDEX(Auxiliar_OPEX_Drivers!$B$76:$I$84,MATCH($E60,Auxiliar_OPEX_Drivers!$B$76:$B$84,0),MATCH(YEAR(BR$2),Auxiliar_OPEX_Drivers!$B$76:$I$76,0))*$F60</f>
        <v>4.7759044268368811</v>
      </c>
      <c r="BS60" s="107">
        <f>INDEX(Auxiliar_OPEX_Drivers!$B$76:$I$84,MATCH($E60,Auxiliar_OPEX_Drivers!$B$76:$B$84,0),MATCH(YEAR(BS$2),Auxiliar_OPEX_Drivers!$B$76:$I$76,0))*$F60</f>
        <v>4.7759044268368811</v>
      </c>
      <c r="BT60" s="107">
        <f>INDEX(Auxiliar_OPEX_Drivers!$B$76:$I$84,MATCH($E60,Auxiliar_OPEX_Drivers!$B$76:$B$84,0),MATCH(YEAR(BT$2),Auxiliar_OPEX_Drivers!$B$76:$I$76,0))*$F60</f>
        <v>4.7759044268368811</v>
      </c>
      <c r="BU60" s="107">
        <f>INDEX(Auxiliar_OPEX_Drivers!$B$76:$I$84,MATCH($E60,Auxiliar_OPEX_Drivers!$B$76:$B$84,0),MATCH(YEAR(BU$2),Auxiliar_OPEX_Drivers!$B$76:$I$76,0))*$F60</f>
        <v>4.7759044268368811</v>
      </c>
      <c r="BV60" s="107">
        <f>INDEX(Auxiliar_OPEX_Drivers!$B$76:$I$84,MATCH($E60,Auxiliar_OPEX_Drivers!$B$76:$B$84,0),MATCH(YEAR(BV$2),Auxiliar_OPEX_Drivers!$B$76:$I$76,0))*$F60</f>
        <v>4.9619679988617316</v>
      </c>
      <c r="BW60" s="107">
        <f>INDEX(Auxiliar_OPEX_Drivers!$B$76:$I$84,MATCH($E60,Auxiliar_OPEX_Drivers!$B$76:$B$84,0),MATCH(YEAR(BW$2),Auxiliar_OPEX_Drivers!$B$76:$I$76,0))*$F60</f>
        <v>4.9619679988617316</v>
      </c>
      <c r="BX60" s="107">
        <f>INDEX(Auxiliar_OPEX_Drivers!$B$76:$I$84,MATCH($E60,Auxiliar_OPEX_Drivers!$B$76:$B$84,0),MATCH(YEAR(BX$2),Auxiliar_OPEX_Drivers!$B$76:$I$76,0))*$F60</f>
        <v>4.9619679988617316</v>
      </c>
      <c r="BY60" s="107">
        <f>INDEX(Auxiliar_OPEX_Drivers!$B$76:$I$84,MATCH($E60,Auxiliar_OPEX_Drivers!$B$76:$B$84,0),MATCH(YEAR(BY$2),Auxiliar_OPEX_Drivers!$B$76:$I$76,0))*$F60</f>
        <v>4.9619679988617316</v>
      </c>
      <c r="BZ60" s="107">
        <f>INDEX(Auxiliar_OPEX_Drivers!$B$76:$I$84,MATCH($E60,Auxiliar_OPEX_Drivers!$B$76:$B$84,0),MATCH(YEAR(BZ$2),Auxiliar_OPEX_Drivers!$B$76:$I$76,0))*$F60</f>
        <v>4.9619679988617316</v>
      </c>
      <c r="CA60" s="107">
        <f>INDEX(Auxiliar_OPEX_Drivers!$B$76:$I$84,MATCH($E60,Auxiliar_OPEX_Drivers!$B$76:$B$84,0),MATCH(YEAR(CA$2),Auxiliar_OPEX_Drivers!$B$76:$I$76,0))*$F60</f>
        <v>4.9619679988617316</v>
      </c>
      <c r="CB60" s="107">
        <f>INDEX(Auxiliar_OPEX_Drivers!$B$76:$I$84,MATCH($E60,Auxiliar_OPEX_Drivers!$B$76:$B$84,0),MATCH(YEAR(CB$2),Auxiliar_OPEX_Drivers!$B$76:$I$76,0))*$F60</f>
        <v>4.9619679988617316</v>
      </c>
      <c r="CC60" s="107">
        <f>INDEX(Auxiliar_OPEX_Drivers!$B$76:$I$84,MATCH($E60,Auxiliar_OPEX_Drivers!$B$76:$B$84,0),MATCH(YEAR(CC$2),Auxiliar_OPEX_Drivers!$B$76:$I$76,0))*$F60</f>
        <v>4.9619679988617316</v>
      </c>
      <c r="CD60" s="107">
        <f>INDEX(Auxiliar_OPEX_Drivers!$B$76:$I$84,MATCH($E60,Auxiliar_OPEX_Drivers!$B$76:$B$84,0),MATCH(YEAR(CD$2),Auxiliar_OPEX_Drivers!$B$76:$I$76,0))*$F60</f>
        <v>4.9619679988617316</v>
      </c>
      <c r="CE60" s="107">
        <f>INDEX(Auxiliar_OPEX_Drivers!$B$76:$I$84,MATCH($E60,Auxiliar_OPEX_Drivers!$B$76:$B$84,0),MATCH(YEAR(CE$2),Auxiliar_OPEX_Drivers!$B$76:$I$76,0))*$F60</f>
        <v>4.9619679988617316</v>
      </c>
      <c r="CF60" s="107">
        <f>INDEX(Auxiliar_OPEX_Drivers!$B$76:$I$84,MATCH($E60,Auxiliar_OPEX_Drivers!$B$76:$B$84,0),MATCH(YEAR(CF$2),Auxiliar_OPEX_Drivers!$B$76:$I$76,0))*$F60</f>
        <v>4.9619679988617316</v>
      </c>
      <c r="CG60" s="107">
        <f>INDEX(Auxiliar_OPEX_Drivers!$B$76:$I$84,MATCH($E60,Auxiliar_OPEX_Drivers!$B$76:$B$84,0),MATCH(YEAR(CG$2),Auxiliar_OPEX_Drivers!$B$76:$I$76,0))*$F60</f>
        <v>4.9619679988617316</v>
      </c>
      <c r="CI60" s="51">
        <f>INDEX(Auxiliar_OPEX_CustosUnit!$A$1:$R$129,MATCH(Auxiliar_OPEX_P!$A60,Auxiliar_OPEX_CustosUnit!$A$1:$A$129,0),MATCH(CI$2,Auxiliar_OPEX_CustosUnit!$A$3:$Q$3,0))*(1-DRE_Auxiliar!$A$5)</f>
        <v>16487.914069870123</v>
      </c>
      <c r="CJ60" s="51">
        <f>INDEX(Auxiliar_OPEX_CustosUnit!$A$1:$R$129,MATCH(Auxiliar_OPEX_P!$A60,Auxiliar_OPEX_CustosUnit!$A$1:$A$129,0),MATCH(CJ$2,Auxiliar_OPEX_CustosUnit!$A$3:$Q$3,0))*(1-DRE_Auxiliar!$A$5)</f>
        <v>17037.070307838851</v>
      </c>
      <c r="CK60" s="51">
        <f>INDEX(Auxiliar_OPEX_CustosUnit!$A$1:$R$129,MATCH(Auxiliar_OPEX_P!$A60,Auxiliar_OPEX_CustosUnit!$A$1:$A$129,0),MATCH(CK$2,Auxiliar_OPEX_CustosUnit!$A$3:$Q$3,0))*(1-DRE_Auxiliar!$A$5)</f>
        <v>17666.799738923033</v>
      </c>
      <c r="CL60" s="51">
        <f>INDEX(Auxiliar_OPEX_CustosUnit!$A$1:$R$129,MATCH(Auxiliar_OPEX_P!$A60,Auxiliar_OPEX_CustosUnit!$A$1:$A$129,0),MATCH(CL$2,Auxiliar_OPEX_CustosUnit!$A$3:$Q$3,0))*(1-DRE_Auxiliar!$A$5)</f>
        <v>17663.373775439937</v>
      </c>
      <c r="CM60" s="51">
        <f>INDEX(Auxiliar_OPEX_CustosUnit!$A$1:$R$129,MATCH(Auxiliar_OPEX_P!$A60,Auxiliar_OPEX_CustosUnit!$A$1:$A$129,0),MATCH(CM$2,Auxiliar_OPEX_CustosUnit!$A$3:$Q$3,0))*(1-DRE_Auxiliar!$A$5)</f>
        <v>17673.986179656142</v>
      </c>
      <c r="CN60" s="51">
        <f>INDEX(Auxiliar_OPEX_CustosUnit!$A$1:$R$129,MATCH(Auxiliar_OPEX_P!$A60,Auxiliar_OPEX_CustosUnit!$A$1:$A$129,0),MATCH(CN$2,Auxiliar_OPEX_CustosUnit!$A$3:$Q$3,0))*(1-DRE_Auxiliar!$A$5)</f>
        <v>18878.99106319575</v>
      </c>
      <c r="CO60" s="51">
        <f>INDEX(Auxiliar_OPEX_CustosUnit!$A$1:$R$129,MATCH(Auxiliar_OPEX_P!$A60,Auxiliar_OPEX_CustosUnit!$A$1:$A$129,0),MATCH(CO$2,Auxiliar_OPEX_CustosUnit!$A$3:$Q$3,0))*(1-DRE_Auxiliar!$A$5)</f>
        <v>18126.266590663974</v>
      </c>
      <c r="CP60" s="51">
        <f>INDEX(Auxiliar_OPEX_CustosUnit!$A$1:$R$129,MATCH(Auxiliar_OPEX_P!$A60,Auxiliar_OPEX_CustosUnit!$A$1:$A$129,0),MATCH(CP$2,Auxiliar_OPEX_CustosUnit!$A$3:$Q$3,0))*(1-DRE_Auxiliar!$A$5)</f>
        <v>18705.614252205552</v>
      </c>
      <c r="CQ60" s="51">
        <f>INDEX(Auxiliar_OPEX_CustosUnit!$A$1:$R$129,MATCH(Auxiliar_OPEX_P!$A60,Auxiliar_OPEX_CustosUnit!$A$1:$A$129,0),MATCH(CQ$2,Auxiliar_OPEX_CustosUnit!$A$3:$Q$3,0))*(1-DRE_Auxiliar!$A$5)</f>
        <v>18710.833101063021</v>
      </c>
      <c r="CR60" s="51">
        <f>INDEX(Auxiliar_OPEX_CustosUnit!$A$1:$R$129,MATCH(Auxiliar_OPEX_P!$A60,Auxiliar_OPEX_CustosUnit!$A$1:$A$129,0),MATCH(CR$2,Auxiliar_OPEX_CustosUnit!$A$3:$Q$3,0))*(1-DRE_Auxiliar!$A$5)</f>
        <v>18710.833101063021</v>
      </c>
      <c r="CS60" s="51">
        <f>INDEX(Auxiliar_OPEX_CustosUnit!$A$1:$R$129,MATCH(Auxiliar_OPEX_P!$A60,Auxiliar_OPEX_CustosUnit!$A$1:$A$129,0),MATCH(CS$2,Auxiliar_OPEX_CustosUnit!$A$3:$Q$3,0))*(1-DRE_Auxiliar!$A$5)</f>
        <v>18131.485439521541</v>
      </c>
      <c r="CT60" s="51">
        <f>INDEX(Auxiliar_OPEX_CustosUnit!$A$1:$R$129,MATCH(Auxiliar_OPEX_P!$A60,Auxiliar_OPEX_CustosUnit!$A$1:$A$129,0),MATCH(CT$2,Auxiliar_OPEX_CustosUnit!$A$3:$Q$3,0))*(1-DRE_Auxiliar!$A$5)</f>
        <v>17892.004037066552</v>
      </c>
      <c r="CU60" s="53">
        <f t="shared" si="227"/>
        <v>16487.914069870123</v>
      </c>
      <c r="CV60" s="53">
        <f t="shared" si="228"/>
        <v>17037.070307838851</v>
      </c>
      <c r="CW60" s="53">
        <f t="shared" si="229"/>
        <v>17666.799738923033</v>
      </c>
      <c r="CX60" s="53">
        <f t="shared" si="230"/>
        <v>17663.373775439937</v>
      </c>
      <c r="CY60" s="53">
        <f t="shared" si="231"/>
        <v>17673.986179656142</v>
      </c>
      <c r="CZ60" s="53">
        <f t="shared" si="232"/>
        <v>18878.99106319575</v>
      </c>
      <c r="DA60" s="53">
        <f t="shared" si="233"/>
        <v>18126.266590663974</v>
      </c>
      <c r="DB60" s="53">
        <f t="shared" si="234"/>
        <v>18705.614252205552</v>
      </c>
      <c r="DC60" s="53">
        <f t="shared" si="235"/>
        <v>18710.833101063021</v>
      </c>
      <c r="DD60" s="53">
        <f t="shared" si="236"/>
        <v>18710.833101063021</v>
      </c>
      <c r="DE60" s="53">
        <f t="shared" si="237"/>
        <v>18131.485439521541</v>
      </c>
      <c r="DF60" s="53">
        <f t="shared" si="238"/>
        <v>17892.004037066552</v>
      </c>
      <c r="DG60" s="53">
        <f t="shared" si="239"/>
        <v>16487.914069870123</v>
      </c>
      <c r="DH60" s="53">
        <f t="shared" si="240"/>
        <v>17037.070307838851</v>
      </c>
      <c r="DI60" s="53">
        <f t="shared" si="241"/>
        <v>17666.799738923033</v>
      </c>
      <c r="DJ60" s="53">
        <f t="shared" si="242"/>
        <v>17663.373775439937</v>
      </c>
      <c r="DK60" s="53">
        <f t="shared" si="243"/>
        <v>17673.986179656142</v>
      </c>
      <c r="DL60" s="53">
        <f t="shared" si="244"/>
        <v>18878.99106319575</v>
      </c>
      <c r="DM60" s="53">
        <f t="shared" si="245"/>
        <v>18126.266590663974</v>
      </c>
      <c r="DN60" s="53">
        <f t="shared" si="246"/>
        <v>18705.614252205552</v>
      </c>
      <c r="DO60" s="53">
        <f t="shared" si="247"/>
        <v>18710.833101063021</v>
      </c>
      <c r="DP60" s="53">
        <f t="shared" si="248"/>
        <v>18710.833101063021</v>
      </c>
      <c r="DQ60" s="53">
        <f t="shared" si="249"/>
        <v>18131.485439521541</v>
      </c>
      <c r="DR60" s="53">
        <f t="shared" si="250"/>
        <v>17892.004037066552</v>
      </c>
      <c r="DS60" s="53">
        <f t="shared" si="251"/>
        <v>16487.914069870123</v>
      </c>
      <c r="DT60" s="53">
        <f t="shared" si="252"/>
        <v>17037.070307838851</v>
      </c>
      <c r="DU60" s="53">
        <f t="shared" si="253"/>
        <v>17666.799738923033</v>
      </c>
      <c r="DV60" s="53">
        <f t="shared" si="254"/>
        <v>17663.373775439937</v>
      </c>
      <c r="DW60" s="53">
        <f t="shared" si="255"/>
        <v>17673.986179656142</v>
      </c>
      <c r="DX60" s="53">
        <f t="shared" si="256"/>
        <v>18878.99106319575</v>
      </c>
      <c r="DY60" s="53">
        <f t="shared" si="257"/>
        <v>18126.266590663974</v>
      </c>
      <c r="DZ60" s="53">
        <f t="shared" si="258"/>
        <v>18705.614252205552</v>
      </c>
      <c r="EA60" s="53">
        <f t="shared" si="259"/>
        <v>18710.833101063021</v>
      </c>
      <c r="EB60" s="53">
        <f t="shared" si="260"/>
        <v>18710.833101063021</v>
      </c>
      <c r="EC60" s="53">
        <f t="shared" si="261"/>
        <v>18131.485439521541</v>
      </c>
      <c r="ED60" s="53">
        <f t="shared" si="262"/>
        <v>17892.004037066552</v>
      </c>
      <c r="EE60" s="53">
        <f t="shared" si="263"/>
        <v>16487.914069870123</v>
      </c>
      <c r="EF60" s="53">
        <f t="shared" si="264"/>
        <v>17037.070307838851</v>
      </c>
      <c r="EG60" s="53">
        <f t="shared" si="265"/>
        <v>17666.799738923033</v>
      </c>
      <c r="EH60" s="53">
        <f t="shared" si="266"/>
        <v>17663.373775439937</v>
      </c>
      <c r="EI60" s="53">
        <f t="shared" si="267"/>
        <v>17673.986179656142</v>
      </c>
      <c r="EJ60" s="53">
        <f t="shared" si="268"/>
        <v>18878.99106319575</v>
      </c>
      <c r="EK60" s="53">
        <f t="shared" si="269"/>
        <v>18126.266590663974</v>
      </c>
      <c r="EL60" s="53">
        <f t="shared" si="270"/>
        <v>18705.614252205552</v>
      </c>
      <c r="EM60" s="53">
        <f t="shared" si="271"/>
        <v>18710.833101063021</v>
      </c>
      <c r="EN60" s="53">
        <f t="shared" si="272"/>
        <v>18710.833101063021</v>
      </c>
      <c r="EO60" s="53">
        <f t="shared" si="273"/>
        <v>18131.485439521541</v>
      </c>
      <c r="EP60" s="53">
        <f t="shared" si="274"/>
        <v>17892.004037066552</v>
      </c>
      <c r="EQ60" s="53">
        <f t="shared" si="275"/>
        <v>16487.914069870123</v>
      </c>
      <c r="ER60" s="53">
        <f t="shared" si="276"/>
        <v>17037.070307838851</v>
      </c>
      <c r="ES60" s="53">
        <f t="shared" si="277"/>
        <v>17666.799738923033</v>
      </c>
      <c r="ET60" s="53">
        <f t="shared" si="278"/>
        <v>17663.373775439937</v>
      </c>
      <c r="EU60" s="53">
        <f t="shared" si="279"/>
        <v>17673.986179656142</v>
      </c>
      <c r="EV60" s="53">
        <f t="shared" si="280"/>
        <v>18878.99106319575</v>
      </c>
      <c r="EW60" s="53">
        <f t="shared" si="281"/>
        <v>18126.266590663974</v>
      </c>
      <c r="EX60" s="53">
        <f t="shared" si="282"/>
        <v>18705.614252205552</v>
      </c>
      <c r="EY60" s="53">
        <f t="shared" si="283"/>
        <v>18710.833101063021</v>
      </c>
      <c r="EZ60" s="53">
        <f t="shared" si="284"/>
        <v>18710.833101063021</v>
      </c>
      <c r="FA60" s="53">
        <f t="shared" si="285"/>
        <v>18131.485439521541</v>
      </c>
      <c r="FB60" s="53">
        <f t="shared" si="286"/>
        <v>17892.004037066552</v>
      </c>
      <c r="FC60" s="53">
        <f t="shared" si="287"/>
        <v>16487.914069870123</v>
      </c>
      <c r="FD60" s="53">
        <f t="shared" si="288"/>
        <v>17037.070307838851</v>
      </c>
      <c r="FE60" s="53">
        <f t="shared" si="289"/>
        <v>17666.799738923033</v>
      </c>
      <c r="FF60" s="53">
        <f t="shared" si="290"/>
        <v>17663.373775439937</v>
      </c>
      <c r="FG60" s="53">
        <f t="shared" si="291"/>
        <v>17673.986179656142</v>
      </c>
      <c r="FH60" s="53">
        <f t="shared" si="292"/>
        <v>18878.99106319575</v>
      </c>
      <c r="FI60" s="53">
        <f t="shared" si="293"/>
        <v>18126.266590663974</v>
      </c>
      <c r="FJ60" s="53">
        <f t="shared" si="294"/>
        <v>18705.614252205552</v>
      </c>
      <c r="FK60" s="53">
        <f t="shared" si="295"/>
        <v>18710.833101063021</v>
      </c>
      <c r="FL60" s="53">
        <f t="shared" si="296"/>
        <v>18710.833101063021</v>
      </c>
      <c r="FM60" s="53">
        <f t="shared" si="297"/>
        <v>18131.485439521541</v>
      </c>
      <c r="FN60" s="53">
        <f t="shared" si="298"/>
        <v>17892.004037066552</v>
      </c>
      <c r="FP60" s="51">
        <f t="shared" si="299"/>
        <v>106043.91707793684</v>
      </c>
      <c r="FQ60" s="51">
        <f t="shared" si="306"/>
        <v>113273.94637917451</v>
      </c>
      <c r="FR60" s="51">
        <f t="shared" si="307"/>
        <v>108757.59954398384</v>
      </c>
      <c r="FS60" s="51">
        <f t="shared" si="308"/>
        <v>112233.68551323331</v>
      </c>
      <c r="FT60" s="51">
        <f t="shared" si="309"/>
        <v>112264.99860637813</v>
      </c>
      <c r="FU60" s="51">
        <f t="shared" si="310"/>
        <v>112264.99860637813</v>
      </c>
      <c r="FV60" s="51">
        <f t="shared" si="311"/>
        <v>108788.91263712925</v>
      </c>
      <c r="FW60" s="51">
        <f t="shared" si="312"/>
        <v>107352.02422239931</v>
      </c>
      <c r="FX60" s="51">
        <f t="shared" si="313"/>
        <v>103725.55648031221</v>
      </c>
      <c r="FY60" s="51">
        <f t="shared" si="314"/>
        <v>107180.30133988375</v>
      </c>
      <c r="FZ60" s="51">
        <f t="shared" si="315"/>
        <v>111141.93259259635</v>
      </c>
      <c r="GA60" s="51">
        <f t="shared" si="316"/>
        <v>111120.37983781734</v>
      </c>
      <c r="GB60" s="51">
        <f t="shared" si="317"/>
        <v>111187.14253006908</v>
      </c>
      <c r="GC60" s="51">
        <f t="shared" si="318"/>
        <v>118767.83476178351</v>
      </c>
      <c r="GD60" s="51">
        <f t="shared" si="319"/>
        <v>114032.441038912</v>
      </c>
      <c r="GE60" s="51">
        <f t="shared" si="320"/>
        <v>117677.12030727266</v>
      </c>
      <c r="GF60" s="51">
        <f t="shared" si="321"/>
        <v>117709.95211362692</v>
      </c>
      <c r="GG60" s="51">
        <f t="shared" si="322"/>
        <v>117709.95211362692</v>
      </c>
      <c r="GH60" s="51">
        <f t="shared" si="323"/>
        <v>114065.27284526687</v>
      </c>
      <c r="GI60" s="51">
        <f t="shared" si="324"/>
        <v>112558.69404875782</v>
      </c>
      <c r="GJ60" s="51">
        <f t="shared" si="325"/>
        <v>90540.906974387399</v>
      </c>
      <c r="GK60" s="51">
        <f t="shared" si="326"/>
        <v>93556.516083315917</v>
      </c>
      <c r="GL60" s="51">
        <f t="shared" si="327"/>
        <v>97014.580796487731</v>
      </c>
      <c r="GM60" s="51">
        <f t="shared" si="328"/>
        <v>96995.76763190511</v>
      </c>
      <c r="GN60" s="51">
        <f t="shared" si="329"/>
        <v>97054.044057827879</v>
      </c>
      <c r="GO60" s="51">
        <f t="shared" si="330"/>
        <v>103671.1476284739</v>
      </c>
      <c r="GP60" s="51">
        <f t="shared" si="331"/>
        <v>99537.674094099682</v>
      </c>
      <c r="GQ60" s="51">
        <f t="shared" si="332"/>
        <v>102719.07487695069</v>
      </c>
      <c r="GR60" s="51">
        <f t="shared" si="333"/>
        <v>102747.73340263897</v>
      </c>
      <c r="GS60" s="51">
        <f t="shared" si="334"/>
        <v>102747.73340263897</v>
      </c>
      <c r="GT60" s="51">
        <f t="shared" si="335"/>
        <v>99566.332619788504</v>
      </c>
      <c r="GU60" s="51">
        <f t="shared" si="336"/>
        <v>98251.25641973746</v>
      </c>
      <c r="GV60" s="51">
        <f t="shared" si="337"/>
        <v>91488.983539694716</v>
      </c>
      <c r="GW60" s="51">
        <f t="shared" si="338"/>
        <v>94536.169848607678</v>
      </c>
      <c r="GX60" s="51">
        <f t="shared" si="339"/>
        <v>98030.444825465063</v>
      </c>
      <c r="GY60" s="51">
        <f t="shared" si="340"/>
        <v>98011.434663513457</v>
      </c>
      <c r="GZ60" s="51">
        <f t="shared" si="341"/>
        <v>98070.321316521135</v>
      </c>
      <c r="HA60" s="51">
        <f t="shared" si="342"/>
        <v>104756.71423973919</v>
      </c>
      <c r="HB60" s="51">
        <f t="shared" si="343"/>
        <v>100579.95806636549</v>
      </c>
      <c r="HC60" s="51">
        <f t="shared" si="344"/>
        <v>103794.67209543707</v>
      </c>
      <c r="HD60" s="51">
        <f t="shared" si="345"/>
        <v>103823.63071174193</v>
      </c>
      <c r="HE60" s="51">
        <f t="shared" si="346"/>
        <v>103823.63071174193</v>
      </c>
      <c r="HF60" s="51">
        <f t="shared" si="347"/>
        <v>100608.91668267091</v>
      </c>
      <c r="HG60" s="51">
        <f t="shared" si="348"/>
        <v>99280.069989607087</v>
      </c>
      <c r="HH60" s="51">
        <f t="shared" si="349"/>
        <v>78697.093609557342</v>
      </c>
      <c r="HI60" s="51">
        <f t="shared" si="350"/>
        <v>81318.225651036846</v>
      </c>
      <c r="HJ60" s="51">
        <f t="shared" si="351"/>
        <v>84323.934910359516</v>
      </c>
      <c r="HK60" s="51">
        <f t="shared" si="352"/>
        <v>84307.582728525624</v>
      </c>
      <c r="HL60" s="51">
        <f t="shared" si="353"/>
        <v>84358.235913912562</v>
      </c>
      <c r="HM60" s="51">
        <f t="shared" si="354"/>
        <v>90109.744668630214</v>
      </c>
      <c r="HN60" s="51">
        <f t="shared" si="355"/>
        <v>86516.977989594234</v>
      </c>
      <c r="HO60" s="51">
        <f t="shared" si="356"/>
        <v>89282.21420805149</v>
      </c>
      <c r="HP60" s="51">
        <f t="shared" si="357"/>
        <v>89307.123862197535</v>
      </c>
      <c r="HQ60" s="51">
        <f t="shared" si="358"/>
        <v>89307.123862197535</v>
      </c>
      <c r="HR60" s="51">
        <f t="shared" si="359"/>
        <v>86541.88764374076</v>
      </c>
      <c r="HS60" s="51">
        <f t="shared" si="360"/>
        <v>85398.838846489423</v>
      </c>
      <c r="HT60" s="51">
        <f t="shared" si="361"/>
        <v>78744.701795598812</v>
      </c>
      <c r="HU60" s="51">
        <f t="shared" si="362"/>
        <v>81367.419503538753</v>
      </c>
      <c r="HV60" s="51">
        <f t="shared" si="363"/>
        <v>84374.947081163176</v>
      </c>
      <c r="HW60" s="51">
        <f t="shared" si="364"/>
        <v>84358.585006998066</v>
      </c>
      <c r="HX60" s="51">
        <f t="shared" si="365"/>
        <v>84409.26883527363</v>
      </c>
      <c r="HY60" s="51">
        <f t="shared" si="366"/>
        <v>90164.256992930503</v>
      </c>
      <c r="HZ60" s="51">
        <f t="shared" si="367"/>
        <v>86569.316852377538</v>
      </c>
      <c r="IA60" s="51">
        <f t="shared" si="368"/>
        <v>89336.225913811548</v>
      </c>
      <c r="IB60" s="51">
        <f t="shared" si="305"/>
        <v>89361.150637172934</v>
      </c>
      <c r="IC60" s="51">
        <f t="shared" si="369"/>
        <v>89361.150637172934</v>
      </c>
      <c r="ID60" s="51">
        <f t="shared" si="370"/>
        <v>86594.241575739376</v>
      </c>
      <c r="IE60" s="51">
        <f t="shared" si="371"/>
        <v>85450.501285609498</v>
      </c>
      <c r="IF60" s="51">
        <f t="shared" si="372"/>
        <v>81812.501982677641</v>
      </c>
      <c r="IG60" s="51">
        <f t="shared" si="373"/>
        <v>84537.397661853771</v>
      </c>
      <c r="IH60" s="51">
        <f t="shared" si="374"/>
        <v>87662.094946834884</v>
      </c>
      <c r="II60" s="51">
        <f t="shared" si="375"/>
        <v>87645.095425666499</v>
      </c>
      <c r="IJ60" s="51">
        <f t="shared" si="376"/>
        <v>87697.753835778291</v>
      </c>
      <c r="IK60" s="51">
        <f t="shared" si="377"/>
        <v>93676.94950637393</v>
      </c>
      <c r="IL60" s="51">
        <f t="shared" si="378"/>
        <v>89941.954761711182</v>
      </c>
      <c r="IM60" s="51">
        <f t="shared" si="379"/>
        <v>92816.659318495877</v>
      </c>
      <c r="IN60" s="51">
        <f t="shared" si="380"/>
        <v>92842.555079517522</v>
      </c>
      <c r="IO60" s="51">
        <f t="shared" si="381"/>
        <v>92842.555079517522</v>
      </c>
      <c r="IP60" s="51">
        <f t="shared" si="382"/>
        <v>89967.850522733323</v>
      </c>
      <c r="IQ60" s="51">
        <f t="shared" si="383"/>
        <v>88779.551467429148</v>
      </c>
      <c r="IS60" s="51">
        <f t="shared" si="300"/>
        <v>1319291.4782893551</v>
      </c>
      <c r="IT60" s="51">
        <f t="shared" si="388"/>
        <v>1287683.0827731707</v>
      </c>
      <c r="IU60" s="51">
        <f t="shared" si="388"/>
        <v>1189378.3066381302</v>
      </c>
      <c r="IV60" s="51">
        <f t="shared" si="388"/>
        <v>1129672.6653106955</v>
      </c>
      <c r="IW60" s="51">
        <f t="shared" si="388"/>
        <v>1029718.8333034737</v>
      </c>
      <c r="IX60" s="51">
        <f t="shared" si="388"/>
        <v>1046191.6877476255</v>
      </c>
      <c r="IZ60" s="111">
        <f t="shared" si="301"/>
        <v>0</v>
      </c>
      <c r="JA60" s="111">
        <f t="shared" si="5"/>
        <v>0</v>
      </c>
      <c r="JB60" s="111">
        <f t="shared" si="6"/>
        <v>0</v>
      </c>
      <c r="JC60" s="111">
        <f t="shared" si="7"/>
        <v>0</v>
      </c>
      <c r="JD60" s="111">
        <f t="shared" si="8"/>
        <v>0</v>
      </c>
      <c r="JE60" s="111">
        <f t="shared" si="9"/>
        <v>0</v>
      </c>
      <c r="JF60" s="111">
        <f t="shared" si="10"/>
        <v>0</v>
      </c>
      <c r="JG60" s="111">
        <f t="shared" si="11"/>
        <v>0</v>
      </c>
      <c r="JH60" s="111">
        <f t="shared" si="12"/>
        <v>0</v>
      </c>
      <c r="JI60" s="111">
        <f t="shared" si="13"/>
        <v>0</v>
      </c>
      <c r="JJ60" s="111">
        <f t="shared" si="14"/>
        <v>0</v>
      </c>
      <c r="JK60" s="111">
        <f t="shared" si="15"/>
        <v>0</v>
      </c>
      <c r="JL60" s="111">
        <f t="shared" si="16"/>
        <v>0</v>
      </c>
      <c r="JM60" s="111">
        <f t="shared" si="17"/>
        <v>0</v>
      </c>
      <c r="JN60" s="111">
        <f t="shared" si="18"/>
        <v>0</v>
      </c>
      <c r="JO60" s="111">
        <f t="shared" si="19"/>
        <v>0</v>
      </c>
      <c r="JP60" s="111">
        <f t="shared" si="20"/>
        <v>0</v>
      </c>
      <c r="JQ60" s="111">
        <f t="shared" si="21"/>
        <v>0</v>
      </c>
      <c r="JR60" s="111">
        <f t="shared" si="22"/>
        <v>0</v>
      </c>
      <c r="JS60" s="111">
        <f t="shared" si="23"/>
        <v>0</v>
      </c>
      <c r="JT60" s="111">
        <f t="shared" si="24"/>
        <v>0</v>
      </c>
      <c r="JU60" s="111">
        <f t="shared" si="25"/>
        <v>0</v>
      </c>
      <c r="JV60" s="111">
        <f t="shared" si="26"/>
        <v>0</v>
      </c>
      <c r="JW60" s="111">
        <f t="shared" si="27"/>
        <v>0</v>
      </c>
      <c r="JX60" s="111">
        <f t="shared" si="28"/>
        <v>0</v>
      </c>
      <c r="JY60" s="111">
        <f t="shared" si="29"/>
        <v>0</v>
      </c>
      <c r="JZ60" s="111">
        <f t="shared" si="30"/>
        <v>0</v>
      </c>
      <c r="KA60" s="111">
        <f t="shared" si="31"/>
        <v>0</v>
      </c>
      <c r="KB60" s="111">
        <f t="shared" si="32"/>
        <v>0</v>
      </c>
      <c r="KC60" s="111">
        <f t="shared" si="33"/>
        <v>0</v>
      </c>
      <c r="KD60" s="111">
        <f t="shared" si="34"/>
        <v>0</v>
      </c>
      <c r="KE60" s="111">
        <f t="shared" si="35"/>
        <v>0</v>
      </c>
      <c r="KF60" s="111">
        <f t="shared" si="36"/>
        <v>0</v>
      </c>
      <c r="KG60" s="111">
        <f t="shared" si="37"/>
        <v>0</v>
      </c>
      <c r="KH60" s="111">
        <f t="shared" si="38"/>
        <v>0</v>
      </c>
      <c r="KI60" s="111">
        <f t="shared" si="39"/>
        <v>0</v>
      </c>
      <c r="KJ60" s="111">
        <f t="shared" si="40"/>
        <v>0</v>
      </c>
      <c r="KK60" s="111">
        <f t="shared" si="41"/>
        <v>0</v>
      </c>
      <c r="KL60" s="111">
        <f t="shared" si="42"/>
        <v>0</v>
      </c>
      <c r="KM60" s="111">
        <f t="shared" si="43"/>
        <v>0</v>
      </c>
      <c r="KN60" s="111">
        <f t="shared" si="44"/>
        <v>0</v>
      </c>
      <c r="KO60" s="111">
        <f t="shared" si="45"/>
        <v>0</v>
      </c>
      <c r="KP60" s="111">
        <f t="shared" si="46"/>
        <v>0</v>
      </c>
      <c r="KQ60" s="111">
        <f t="shared" si="47"/>
        <v>0</v>
      </c>
      <c r="KR60" s="111">
        <f t="shared" si="48"/>
        <v>0</v>
      </c>
      <c r="KS60" s="111">
        <f t="shared" si="49"/>
        <v>0</v>
      </c>
      <c r="KT60" s="111">
        <f t="shared" si="50"/>
        <v>0</v>
      </c>
      <c r="KU60" s="111">
        <f t="shared" si="51"/>
        <v>0</v>
      </c>
      <c r="KV60" s="111">
        <f t="shared" si="52"/>
        <v>0</v>
      </c>
      <c r="KW60" s="111">
        <f t="shared" si="53"/>
        <v>0</v>
      </c>
      <c r="KX60" s="111">
        <f t="shared" si="54"/>
        <v>0</v>
      </c>
      <c r="KY60" s="111">
        <f t="shared" si="55"/>
        <v>0</v>
      </c>
      <c r="KZ60" s="111">
        <f t="shared" si="56"/>
        <v>0</v>
      </c>
      <c r="LA60" s="111">
        <f t="shared" si="57"/>
        <v>0</v>
      </c>
      <c r="LB60" s="111">
        <f t="shared" si="58"/>
        <v>0</v>
      </c>
      <c r="LC60" s="111">
        <f t="shared" si="59"/>
        <v>0</v>
      </c>
      <c r="LD60" s="111">
        <f t="shared" si="60"/>
        <v>0</v>
      </c>
      <c r="LE60" s="111">
        <f t="shared" si="61"/>
        <v>0</v>
      </c>
      <c r="LF60" s="111">
        <f t="shared" si="62"/>
        <v>0</v>
      </c>
      <c r="LG60" s="111">
        <f t="shared" si="63"/>
        <v>0</v>
      </c>
      <c r="LH60" s="111">
        <f t="shared" si="64"/>
        <v>0</v>
      </c>
      <c r="LI60" s="111">
        <f t="shared" si="65"/>
        <v>0</v>
      </c>
      <c r="LJ60" s="111">
        <f t="shared" si="66"/>
        <v>0</v>
      </c>
      <c r="LK60" s="111">
        <f t="shared" si="67"/>
        <v>0</v>
      </c>
      <c r="LL60" s="111">
        <f t="shared" si="68"/>
        <v>0</v>
      </c>
      <c r="LM60" s="111">
        <f t="shared" si="69"/>
        <v>0</v>
      </c>
      <c r="LN60" s="111">
        <f t="shared" si="70"/>
        <v>0</v>
      </c>
      <c r="LO60" s="111">
        <f t="shared" si="71"/>
        <v>0</v>
      </c>
      <c r="LP60" s="111">
        <f t="shared" si="72"/>
        <v>0</v>
      </c>
      <c r="LQ60" s="111">
        <f t="shared" si="73"/>
        <v>0</v>
      </c>
      <c r="LR60" s="111">
        <f t="shared" si="74"/>
        <v>0</v>
      </c>
      <c r="LS60" s="111">
        <f t="shared" si="75"/>
        <v>0</v>
      </c>
      <c r="LT60" s="111">
        <f t="shared" si="76"/>
        <v>0</v>
      </c>
      <c r="LU60" s="111">
        <f t="shared" si="77"/>
        <v>0</v>
      </c>
      <c r="LV60" s="111">
        <f t="shared" si="78"/>
        <v>0</v>
      </c>
      <c r="LW60" s="111">
        <f t="shared" si="79"/>
        <v>0</v>
      </c>
      <c r="LX60" s="111">
        <f t="shared" si="80"/>
        <v>0</v>
      </c>
      <c r="LY60" s="111">
        <f t="shared" si="81"/>
        <v>0</v>
      </c>
      <c r="LZ60" s="111">
        <f t="shared" si="82"/>
        <v>0</v>
      </c>
      <c r="MA60" s="111">
        <f t="shared" si="83"/>
        <v>0</v>
      </c>
      <c r="MD60" s="111"/>
      <c r="ME60" s="111">
        <f t="shared" si="302"/>
        <v>0</v>
      </c>
      <c r="MF60" s="111">
        <f t="shared" si="84"/>
        <v>0</v>
      </c>
      <c r="MG60" s="111">
        <f t="shared" si="85"/>
        <v>0</v>
      </c>
      <c r="MH60" s="111">
        <f t="shared" si="86"/>
        <v>0</v>
      </c>
      <c r="MI60" s="111">
        <f t="shared" si="87"/>
        <v>0</v>
      </c>
      <c r="MJ60" s="111">
        <f t="shared" si="88"/>
        <v>0</v>
      </c>
      <c r="MK60" s="111">
        <f t="shared" si="89"/>
        <v>0</v>
      </c>
      <c r="ML60" s="111">
        <f t="shared" si="90"/>
        <v>0</v>
      </c>
      <c r="MM60" s="111">
        <f t="shared" si="91"/>
        <v>0</v>
      </c>
      <c r="MN60" s="111">
        <f t="shared" si="92"/>
        <v>0</v>
      </c>
      <c r="MO60" s="111">
        <f t="shared" si="93"/>
        <v>0</v>
      </c>
      <c r="MP60" s="111">
        <f t="shared" si="94"/>
        <v>0</v>
      </c>
      <c r="MQ60" s="111">
        <f t="shared" si="95"/>
        <v>0</v>
      </c>
      <c r="MR60" s="111">
        <f t="shared" si="96"/>
        <v>0</v>
      </c>
      <c r="MS60" s="111">
        <f t="shared" si="97"/>
        <v>0</v>
      </c>
      <c r="MT60" s="111">
        <f t="shared" si="98"/>
        <v>0</v>
      </c>
      <c r="MU60" s="111">
        <f t="shared" si="99"/>
        <v>0</v>
      </c>
      <c r="MV60" s="111">
        <f t="shared" si="100"/>
        <v>0</v>
      </c>
      <c r="MW60" s="111">
        <f t="shared" si="101"/>
        <v>0</v>
      </c>
      <c r="MX60" s="111">
        <f t="shared" si="102"/>
        <v>0</v>
      </c>
      <c r="MY60" s="111">
        <f t="shared" si="103"/>
        <v>0</v>
      </c>
      <c r="MZ60" s="111">
        <f t="shared" si="104"/>
        <v>0</v>
      </c>
      <c r="NA60" s="111">
        <f t="shared" si="105"/>
        <v>0</v>
      </c>
      <c r="NB60" s="111">
        <f t="shared" si="106"/>
        <v>0</v>
      </c>
      <c r="NC60" s="111">
        <f t="shared" si="107"/>
        <v>0</v>
      </c>
      <c r="ND60" s="111">
        <f t="shared" si="108"/>
        <v>0</v>
      </c>
      <c r="NE60" s="111">
        <f t="shared" si="109"/>
        <v>0</v>
      </c>
      <c r="NF60" s="111">
        <f t="shared" si="110"/>
        <v>0</v>
      </c>
      <c r="NG60" s="111">
        <f t="shared" si="111"/>
        <v>0</v>
      </c>
      <c r="NH60" s="111">
        <f t="shared" si="112"/>
        <v>0</v>
      </c>
      <c r="NI60" s="111">
        <f t="shared" si="113"/>
        <v>0</v>
      </c>
      <c r="NJ60" s="111">
        <f t="shared" si="114"/>
        <v>0</v>
      </c>
      <c r="NK60" s="111">
        <f t="shared" si="115"/>
        <v>0</v>
      </c>
      <c r="NL60" s="111">
        <f t="shared" si="116"/>
        <v>0</v>
      </c>
      <c r="NM60" s="111">
        <f t="shared" si="117"/>
        <v>0</v>
      </c>
      <c r="NN60" s="111">
        <f t="shared" si="118"/>
        <v>0</v>
      </c>
      <c r="NO60" s="111">
        <f t="shared" si="119"/>
        <v>0</v>
      </c>
      <c r="NP60" s="111">
        <f t="shared" si="120"/>
        <v>0</v>
      </c>
      <c r="NQ60" s="111">
        <f t="shared" si="121"/>
        <v>0</v>
      </c>
      <c r="NR60" s="111">
        <f t="shared" si="122"/>
        <v>0</v>
      </c>
      <c r="NS60" s="111">
        <f t="shared" si="123"/>
        <v>0</v>
      </c>
      <c r="NT60" s="111">
        <f t="shared" si="124"/>
        <v>0</v>
      </c>
      <c r="NU60" s="111">
        <f t="shared" si="125"/>
        <v>0</v>
      </c>
      <c r="NV60" s="111">
        <f t="shared" si="126"/>
        <v>0</v>
      </c>
      <c r="NW60" s="111">
        <f t="shared" si="127"/>
        <v>0</v>
      </c>
      <c r="NX60" s="111">
        <f t="shared" si="128"/>
        <v>0</v>
      </c>
      <c r="NY60" s="111">
        <f t="shared" si="129"/>
        <v>0</v>
      </c>
      <c r="NZ60" s="111">
        <f t="shared" si="130"/>
        <v>0</v>
      </c>
      <c r="OA60" s="111">
        <f t="shared" si="131"/>
        <v>0</v>
      </c>
      <c r="OB60" s="111">
        <f t="shared" si="132"/>
        <v>0</v>
      </c>
      <c r="OC60" s="111">
        <f t="shared" si="133"/>
        <v>0</v>
      </c>
      <c r="OD60" s="111">
        <f t="shared" si="134"/>
        <v>0</v>
      </c>
      <c r="OE60" s="111">
        <f t="shared" si="135"/>
        <v>0</v>
      </c>
      <c r="OF60" s="111">
        <f t="shared" si="136"/>
        <v>0</v>
      </c>
      <c r="OG60" s="111">
        <f t="shared" si="137"/>
        <v>0</v>
      </c>
      <c r="OH60" s="111">
        <f t="shared" si="138"/>
        <v>0</v>
      </c>
      <c r="OI60" s="111">
        <f t="shared" si="139"/>
        <v>0</v>
      </c>
      <c r="OJ60" s="111">
        <f t="shared" si="140"/>
        <v>0</v>
      </c>
      <c r="OK60" s="111">
        <f t="shared" si="141"/>
        <v>0</v>
      </c>
      <c r="OL60" s="111">
        <f t="shared" si="142"/>
        <v>0</v>
      </c>
      <c r="OM60" s="111">
        <f t="shared" si="143"/>
        <v>0</v>
      </c>
      <c r="ON60" s="111">
        <f t="shared" si="144"/>
        <v>0</v>
      </c>
      <c r="OO60" s="111">
        <f t="shared" si="145"/>
        <v>0</v>
      </c>
      <c r="OP60" s="111">
        <f t="shared" si="146"/>
        <v>0</v>
      </c>
      <c r="OQ60" s="111">
        <f t="shared" si="147"/>
        <v>0</v>
      </c>
      <c r="OR60" s="111">
        <f t="shared" si="148"/>
        <v>0</v>
      </c>
      <c r="OS60" s="111">
        <f t="shared" si="149"/>
        <v>0</v>
      </c>
      <c r="OT60" s="111">
        <f t="shared" si="150"/>
        <v>0</v>
      </c>
      <c r="OU60" s="111">
        <f t="shared" si="151"/>
        <v>0</v>
      </c>
      <c r="OV60" s="111">
        <f t="shared" si="152"/>
        <v>0</v>
      </c>
      <c r="OW60" s="111">
        <f t="shared" si="153"/>
        <v>0</v>
      </c>
      <c r="OX60" s="111">
        <f t="shared" si="154"/>
        <v>0</v>
      </c>
      <c r="OY60" s="111"/>
      <c r="PA60" s="51">
        <f t="shared" si="303"/>
        <v>113273.94637917451</v>
      </c>
      <c r="PB60" s="51">
        <f t="shared" si="155"/>
        <v>108757.59954398384</v>
      </c>
      <c r="PC60" s="51">
        <f t="shared" si="156"/>
        <v>112233.68551323331</v>
      </c>
      <c r="PD60" s="51">
        <f t="shared" si="157"/>
        <v>112264.99860637813</v>
      </c>
      <c r="PE60" s="51">
        <f t="shared" si="158"/>
        <v>112264.99860637813</v>
      </c>
      <c r="PF60" s="51">
        <f t="shared" si="159"/>
        <v>108788.91263712925</v>
      </c>
      <c r="PG60" s="51">
        <f t="shared" si="160"/>
        <v>107352.02422239931</v>
      </c>
      <c r="PH60" s="51">
        <f t="shared" si="161"/>
        <v>103725.55648031221</v>
      </c>
      <c r="PI60" s="51">
        <f t="shared" si="162"/>
        <v>107180.30133988375</v>
      </c>
      <c r="PJ60" s="51">
        <f t="shared" si="163"/>
        <v>111141.93259259635</v>
      </c>
      <c r="PK60" s="51">
        <f t="shared" si="164"/>
        <v>111120.37983781734</v>
      </c>
      <c r="PL60" s="51">
        <f t="shared" si="165"/>
        <v>111187.14253006908</v>
      </c>
      <c r="PM60" s="51">
        <f t="shared" si="166"/>
        <v>118767.83476178351</v>
      </c>
      <c r="PN60" s="51">
        <f t="shared" si="167"/>
        <v>114032.441038912</v>
      </c>
      <c r="PO60" s="51">
        <f t="shared" si="168"/>
        <v>117677.12030727266</v>
      </c>
      <c r="PP60" s="51">
        <f t="shared" si="169"/>
        <v>117709.95211362692</v>
      </c>
      <c r="PQ60" s="51">
        <f t="shared" si="170"/>
        <v>117709.95211362692</v>
      </c>
      <c r="PR60" s="51">
        <f t="shared" si="171"/>
        <v>114065.27284526687</v>
      </c>
      <c r="PS60" s="51">
        <f t="shared" si="172"/>
        <v>112558.69404875782</v>
      </c>
      <c r="PT60" s="51">
        <f t="shared" si="173"/>
        <v>90540.906974387399</v>
      </c>
      <c r="PU60" s="51">
        <f t="shared" si="174"/>
        <v>93556.516083315917</v>
      </c>
      <c r="PV60" s="51">
        <f t="shared" si="175"/>
        <v>97014.580796487731</v>
      </c>
      <c r="PW60" s="51">
        <f t="shared" si="176"/>
        <v>96995.76763190511</v>
      </c>
      <c r="PX60" s="51">
        <f t="shared" si="177"/>
        <v>97054.044057827879</v>
      </c>
      <c r="PY60" s="51">
        <f t="shared" si="178"/>
        <v>103671.1476284739</v>
      </c>
      <c r="PZ60" s="51">
        <f t="shared" si="179"/>
        <v>99537.674094099682</v>
      </c>
      <c r="QA60" s="51">
        <f t="shared" si="180"/>
        <v>102719.07487695069</v>
      </c>
      <c r="QB60" s="51">
        <f t="shared" si="181"/>
        <v>102747.73340263897</v>
      </c>
      <c r="QC60" s="51">
        <f t="shared" si="182"/>
        <v>102747.73340263897</v>
      </c>
      <c r="QD60" s="51">
        <f t="shared" si="183"/>
        <v>99566.332619788504</v>
      </c>
      <c r="QE60" s="51">
        <f t="shared" si="184"/>
        <v>98251.25641973746</v>
      </c>
      <c r="QF60" s="51">
        <f t="shared" si="185"/>
        <v>91488.983539694716</v>
      </c>
      <c r="QG60" s="51">
        <f t="shared" si="186"/>
        <v>94536.169848607678</v>
      </c>
      <c r="QH60" s="51">
        <f t="shared" si="187"/>
        <v>98030.444825465063</v>
      </c>
      <c r="QI60" s="51">
        <f t="shared" si="188"/>
        <v>98011.434663513457</v>
      </c>
      <c r="QJ60" s="51">
        <f t="shared" si="189"/>
        <v>98070.321316521135</v>
      </c>
      <c r="QK60" s="51">
        <f t="shared" si="190"/>
        <v>104756.71423973919</v>
      </c>
      <c r="QL60" s="51">
        <f t="shared" si="191"/>
        <v>100579.95806636549</v>
      </c>
      <c r="QM60" s="51">
        <f t="shared" si="192"/>
        <v>103794.67209543707</v>
      </c>
      <c r="QN60" s="51">
        <f t="shared" si="193"/>
        <v>103823.63071174193</v>
      </c>
      <c r="QO60" s="51">
        <f t="shared" si="194"/>
        <v>103823.63071174193</v>
      </c>
      <c r="QP60" s="51">
        <f t="shared" si="195"/>
        <v>100608.91668267091</v>
      </c>
      <c r="QQ60" s="51">
        <f t="shared" si="196"/>
        <v>99280.069989607087</v>
      </c>
      <c r="QR60" s="51">
        <f t="shared" si="197"/>
        <v>78697.093609557342</v>
      </c>
      <c r="QS60" s="51">
        <f t="shared" si="198"/>
        <v>81318.225651036846</v>
      </c>
      <c r="QT60" s="51">
        <f t="shared" si="199"/>
        <v>84323.934910359516</v>
      </c>
      <c r="QU60" s="51">
        <f t="shared" si="200"/>
        <v>84307.582728525624</v>
      </c>
      <c r="QV60" s="51">
        <f t="shared" si="201"/>
        <v>84358.235913912562</v>
      </c>
      <c r="QW60" s="51">
        <f t="shared" si="202"/>
        <v>90109.744668630214</v>
      </c>
      <c r="QX60" s="51">
        <f t="shared" si="203"/>
        <v>86516.977989594234</v>
      </c>
      <c r="QY60" s="51">
        <f t="shared" si="204"/>
        <v>89282.21420805149</v>
      </c>
      <c r="QZ60" s="51">
        <f t="shared" si="205"/>
        <v>89307.123862197535</v>
      </c>
      <c r="RA60" s="51">
        <f t="shared" si="206"/>
        <v>89307.123862197535</v>
      </c>
      <c r="RB60" s="51">
        <f t="shared" si="207"/>
        <v>86541.88764374076</v>
      </c>
      <c r="RC60" s="51">
        <f t="shared" si="208"/>
        <v>85398.838846489423</v>
      </c>
      <c r="RD60" s="51">
        <f t="shared" si="209"/>
        <v>78744.701795598812</v>
      </c>
      <c r="RE60" s="51">
        <f t="shared" si="210"/>
        <v>81367.419503538753</v>
      </c>
      <c r="RF60" s="51">
        <f t="shared" si="211"/>
        <v>84374.947081163176</v>
      </c>
      <c r="RG60" s="51">
        <f t="shared" si="212"/>
        <v>84358.585006998066</v>
      </c>
      <c r="RH60" s="51">
        <f t="shared" si="213"/>
        <v>84409.26883527363</v>
      </c>
      <c r="RI60" s="51">
        <f t="shared" si="214"/>
        <v>90164.256992930503</v>
      </c>
      <c r="RJ60" s="51">
        <f t="shared" si="215"/>
        <v>86569.316852377538</v>
      </c>
      <c r="RK60" s="51">
        <f t="shared" si="216"/>
        <v>89336.225913811548</v>
      </c>
      <c r="RL60" s="51">
        <f t="shared" si="217"/>
        <v>89361.150637172934</v>
      </c>
      <c r="RM60" s="51">
        <f t="shared" si="218"/>
        <v>89361.150637172934</v>
      </c>
      <c r="RN60" s="51">
        <f t="shared" si="219"/>
        <v>86594.241575739376</v>
      </c>
      <c r="RO60" s="51">
        <f t="shared" si="220"/>
        <v>85450.501285609498</v>
      </c>
      <c r="RP60" s="51">
        <f t="shared" si="221"/>
        <v>81812.501982677641</v>
      </c>
      <c r="RQ60" s="51">
        <f t="shared" si="222"/>
        <v>84537.397661853771</v>
      </c>
      <c r="RR60" s="51">
        <f t="shared" si="223"/>
        <v>87662.094946834884</v>
      </c>
      <c r="RS60" s="51">
        <f t="shared" si="224"/>
        <v>87645.095425666499</v>
      </c>
      <c r="RT60" s="51">
        <f t="shared" si="225"/>
        <v>87697.753835778291</v>
      </c>
      <c r="RU60" s="51"/>
      <c r="RV60" s="51">
        <f t="shared" si="387"/>
        <v>1319291.4782893551</v>
      </c>
      <c r="RW60" s="51">
        <f t="shared" si="387"/>
        <v>1287683.0827731707</v>
      </c>
      <c r="RX60" s="51">
        <f t="shared" si="387"/>
        <v>1189378.3066381302</v>
      </c>
      <c r="RY60" s="51">
        <f t="shared" si="387"/>
        <v>1129672.6653106955</v>
      </c>
      <c r="RZ60" s="51">
        <f t="shared" si="387"/>
        <v>1029718.8333034737</v>
      </c>
      <c r="SA60" s="51">
        <f t="shared" si="387"/>
        <v>1046191.6877476255</v>
      </c>
    </row>
    <row r="61" spans="1:495" x14ac:dyDescent="0.3">
      <c r="A61" s="1">
        <v>400247</v>
      </c>
      <c r="B61" s="1" t="s">
        <v>229</v>
      </c>
      <c r="C61" s="1" t="s">
        <v>167</v>
      </c>
      <c r="D61" s="44">
        <v>0.48799999999999999</v>
      </c>
      <c r="E61" s="1" t="s">
        <v>176</v>
      </c>
      <c r="F61" s="107">
        <f>VLOOKUP(A61,Auxiliar_OPEX_CustosUnit!$A$4:$E$129,COLUMN(Auxiliar_OPEX_CustosUnit!$E$3),0)</f>
        <v>9</v>
      </c>
      <c r="G61" s="107">
        <f>INDEX(Auxiliar_OPEX_Drivers!$B$76:$I$84,MATCH($E61,Auxiliar_OPEX_Drivers!$B$76:$B$84,0),MATCH(YEAR(G$2),Auxiliar_OPEX_Drivers!$B$76:$I$76,0))*$F61</f>
        <v>9</v>
      </c>
      <c r="H61" s="107">
        <f>INDEX(Auxiliar_OPEX_Drivers!$B$76:$I$84,MATCH($E61,Auxiliar_OPEX_Drivers!$B$76:$B$84,0),MATCH(YEAR(H$2),Auxiliar_OPEX_Drivers!$B$76:$I$76,0))*$F61</f>
        <v>9</v>
      </c>
      <c r="I61" s="107">
        <f>INDEX(Auxiliar_OPEX_Drivers!$B$76:$I$84,MATCH($E61,Auxiliar_OPEX_Drivers!$B$76:$B$84,0),MATCH(YEAR(I$2),Auxiliar_OPEX_Drivers!$B$76:$I$76,0))*$F61</f>
        <v>9</v>
      </c>
      <c r="J61" s="107">
        <f>INDEX(Auxiliar_OPEX_Drivers!$B$76:$I$84,MATCH($E61,Auxiliar_OPEX_Drivers!$B$76:$B$84,0),MATCH(YEAR(J$2),Auxiliar_OPEX_Drivers!$B$76:$I$76,0))*$F61</f>
        <v>9</v>
      </c>
      <c r="K61" s="107">
        <f>INDEX(Auxiliar_OPEX_Drivers!$B$76:$I$84,MATCH($E61,Auxiliar_OPEX_Drivers!$B$76:$B$84,0),MATCH(YEAR(K$2),Auxiliar_OPEX_Drivers!$B$76:$I$76,0))*$F61</f>
        <v>9</v>
      </c>
      <c r="L61" s="107">
        <f>INDEX(Auxiliar_OPEX_Drivers!$B$76:$I$84,MATCH($E61,Auxiliar_OPEX_Drivers!$B$76:$B$84,0),MATCH(YEAR(L$2),Auxiliar_OPEX_Drivers!$B$76:$I$76,0))*$F61</f>
        <v>9</v>
      </c>
      <c r="M61" s="107">
        <f>INDEX(Auxiliar_OPEX_Drivers!$B$76:$I$84,MATCH($E61,Auxiliar_OPEX_Drivers!$B$76:$B$84,0),MATCH(YEAR(M$2),Auxiliar_OPEX_Drivers!$B$76:$I$76,0))*$F61</f>
        <v>9</v>
      </c>
      <c r="N61" s="107">
        <f>INDEX(Auxiliar_OPEX_Drivers!$B$76:$I$84,MATCH($E61,Auxiliar_OPEX_Drivers!$B$76:$B$84,0),MATCH(YEAR(N$2),Auxiliar_OPEX_Drivers!$B$76:$I$76,0))*$F61</f>
        <v>9.4365081029133417</v>
      </c>
      <c r="O61" s="107">
        <f>INDEX(Auxiliar_OPEX_Drivers!$B$76:$I$84,MATCH($E61,Auxiliar_OPEX_Drivers!$B$76:$B$84,0),MATCH(YEAR(O$2),Auxiliar_OPEX_Drivers!$B$76:$I$76,0))*$F61</f>
        <v>9.4365081029133417</v>
      </c>
      <c r="P61" s="107">
        <f>INDEX(Auxiliar_OPEX_Drivers!$B$76:$I$84,MATCH($E61,Auxiliar_OPEX_Drivers!$B$76:$B$84,0),MATCH(YEAR(P$2),Auxiliar_OPEX_Drivers!$B$76:$I$76,0))*$F61</f>
        <v>9.4365081029133417</v>
      </c>
      <c r="Q61" s="107">
        <f>INDEX(Auxiliar_OPEX_Drivers!$B$76:$I$84,MATCH($E61,Auxiliar_OPEX_Drivers!$B$76:$B$84,0),MATCH(YEAR(Q$2),Auxiliar_OPEX_Drivers!$B$76:$I$76,0))*$F61</f>
        <v>9.4365081029133417</v>
      </c>
      <c r="R61" s="107">
        <f>INDEX(Auxiliar_OPEX_Drivers!$B$76:$I$84,MATCH($E61,Auxiliar_OPEX_Drivers!$B$76:$B$84,0),MATCH(YEAR(R$2),Auxiliar_OPEX_Drivers!$B$76:$I$76,0))*$F61</f>
        <v>9.4365081029133417</v>
      </c>
      <c r="S61" s="107">
        <f>INDEX(Auxiliar_OPEX_Drivers!$B$76:$I$84,MATCH($E61,Auxiliar_OPEX_Drivers!$B$76:$B$84,0),MATCH(YEAR(S$2),Auxiliar_OPEX_Drivers!$B$76:$I$76,0))*$F61</f>
        <v>9.4365081029133417</v>
      </c>
      <c r="T61" s="107">
        <f>INDEX(Auxiliar_OPEX_Drivers!$B$76:$I$84,MATCH($E61,Auxiliar_OPEX_Drivers!$B$76:$B$84,0),MATCH(YEAR(T$2),Auxiliar_OPEX_Drivers!$B$76:$I$76,0))*$F61</f>
        <v>9.4365081029133417</v>
      </c>
      <c r="U61" s="107">
        <f>INDEX(Auxiliar_OPEX_Drivers!$B$76:$I$84,MATCH($E61,Auxiliar_OPEX_Drivers!$B$76:$B$84,0),MATCH(YEAR(U$2),Auxiliar_OPEX_Drivers!$B$76:$I$76,0))*$F61</f>
        <v>9.4365081029133417</v>
      </c>
      <c r="V61" s="107">
        <f>INDEX(Auxiliar_OPEX_Drivers!$B$76:$I$84,MATCH($E61,Auxiliar_OPEX_Drivers!$B$76:$B$84,0),MATCH(YEAR(V$2),Auxiliar_OPEX_Drivers!$B$76:$I$76,0))*$F61</f>
        <v>9.4365081029133417</v>
      </c>
      <c r="W61" s="107">
        <f>INDEX(Auxiliar_OPEX_Drivers!$B$76:$I$84,MATCH($E61,Auxiliar_OPEX_Drivers!$B$76:$B$84,0),MATCH(YEAR(W$2),Auxiliar_OPEX_Drivers!$B$76:$I$76,0))*$F61</f>
        <v>9.4365081029133417</v>
      </c>
      <c r="X61" s="107">
        <f>INDEX(Auxiliar_OPEX_Drivers!$B$76:$I$84,MATCH($E61,Auxiliar_OPEX_Drivers!$B$76:$B$84,0),MATCH(YEAR(X$2),Auxiliar_OPEX_Drivers!$B$76:$I$76,0))*$F61</f>
        <v>9.4365081029133417</v>
      </c>
      <c r="Y61" s="107">
        <f>INDEX(Auxiliar_OPEX_Drivers!$B$76:$I$84,MATCH($E61,Auxiliar_OPEX_Drivers!$B$76:$B$84,0),MATCH(YEAR(Y$2),Auxiliar_OPEX_Drivers!$B$76:$I$76,0))*$F61</f>
        <v>9.4365081029133417</v>
      </c>
      <c r="Z61" s="107">
        <f>INDEX(Auxiliar_OPEX_Drivers!$B$76:$I$84,MATCH($E61,Auxiliar_OPEX_Drivers!$B$76:$B$84,0),MATCH(YEAR(Z$2),Auxiliar_OPEX_Drivers!$B$76:$I$76,0))*$F61</f>
        <v>8.2370250042582196</v>
      </c>
      <c r="AA61" s="107">
        <f>INDEX(Auxiliar_OPEX_Drivers!$B$76:$I$84,MATCH($E61,Auxiliar_OPEX_Drivers!$B$76:$B$84,0),MATCH(YEAR(AA$2),Auxiliar_OPEX_Drivers!$B$76:$I$76,0))*$F61</f>
        <v>8.2370250042582196</v>
      </c>
      <c r="AB61" s="107">
        <f>INDEX(Auxiliar_OPEX_Drivers!$B$76:$I$84,MATCH($E61,Auxiliar_OPEX_Drivers!$B$76:$B$84,0),MATCH(YEAR(AB$2),Auxiliar_OPEX_Drivers!$B$76:$I$76,0))*$F61</f>
        <v>8.2370250042582196</v>
      </c>
      <c r="AC61" s="107">
        <f>INDEX(Auxiliar_OPEX_Drivers!$B$76:$I$84,MATCH($E61,Auxiliar_OPEX_Drivers!$B$76:$B$84,0),MATCH(YEAR(AC$2),Auxiliar_OPEX_Drivers!$B$76:$I$76,0))*$F61</f>
        <v>8.2370250042582196</v>
      </c>
      <c r="AD61" s="107">
        <f>INDEX(Auxiliar_OPEX_Drivers!$B$76:$I$84,MATCH($E61,Auxiliar_OPEX_Drivers!$B$76:$B$84,0),MATCH(YEAR(AD$2),Auxiliar_OPEX_Drivers!$B$76:$I$76,0))*$F61</f>
        <v>8.2370250042582196</v>
      </c>
      <c r="AE61" s="107">
        <f>INDEX(Auxiliar_OPEX_Drivers!$B$76:$I$84,MATCH($E61,Auxiliar_OPEX_Drivers!$B$76:$B$84,0),MATCH(YEAR(AE$2),Auxiliar_OPEX_Drivers!$B$76:$I$76,0))*$F61</f>
        <v>8.2370250042582196</v>
      </c>
      <c r="AF61" s="107">
        <f>INDEX(Auxiliar_OPEX_Drivers!$B$76:$I$84,MATCH($E61,Auxiliar_OPEX_Drivers!$B$76:$B$84,0),MATCH(YEAR(AF$2),Auxiliar_OPEX_Drivers!$B$76:$I$76,0))*$F61</f>
        <v>8.2370250042582196</v>
      </c>
      <c r="AG61" s="107">
        <f>INDEX(Auxiliar_OPEX_Drivers!$B$76:$I$84,MATCH($E61,Auxiliar_OPEX_Drivers!$B$76:$B$84,0),MATCH(YEAR(AG$2),Auxiliar_OPEX_Drivers!$B$76:$I$76,0))*$F61</f>
        <v>8.2370250042582196</v>
      </c>
      <c r="AH61" s="107">
        <f>INDEX(Auxiliar_OPEX_Drivers!$B$76:$I$84,MATCH($E61,Auxiliar_OPEX_Drivers!$B$76:$B$84,0),MATCH(YEAR(AH$2),Auxiliar_OPEX_Drivers!$B$76:$I$76,0))*$F61</f>
        <v>8.2370250042582196</v>
      </c>
      <c r="AI61" s="107">
        <f>INDEX(Auxiliar_OPEX_Drivers!$B$76:$I$84,MATCH($E61,Auxiliar_OPEX_Drivers!$B$76:$B$84,0),MATCH(YEAR(AI$2),Auxiliar_OPEX_Drivers!$B$76:$I$76,0))*$F61</f>
        <v>8.2370250042582196</v>
      </c>
      <c r="AJ61" s="107">
        <f>INDEX(Auxiliar_OPEX_Drivers!$B$76:$I$84,MATCH($E61,Auxiliar_OPEX_Drivers!$B$76:$B$84,0),MATCH(YEAR(AJ$2),Auxiliar_OPEX_Drivers!$B$76:$I$76,0))*$F61</f>
        <v>8.2370250042582196</v>
      </c>
      <c r="AK61" s="107">
        <f>INDEX(Auxiliar_OPEX_Drivers!$B$76:$I$84,MATCH($E61,Auxiliar_OPEX_Drivers!$B$76:$B$84,0),MATCH(YEAR(AK$2),Auxiliar_OPEX_Drivers!$B$76:$I$76,0))*$F61</f>
        <v>8.2370250042582196</v>
      </c>
      <c r="AL61" s="107">
        <f>INDEX(Auxiliar_OPEX_Drivers!$B$76:$I$84,MATCH($E61,Auxiliar_OPEX_Drivers!$B$76:$B$84,0),MATCH(YEAR(AL$2),Auxiliar_OPEX_Drivers!$B$76:$I$76,0))*$F61</f>
        <v>8.3232769608086077</v>
      </c>
      <c r="AM61" s="107">
        <f>INDEX(Auxiliar_OPEX_Drivers!$B$76:$I$84,MATCH($E61,Auxiliar_OPEX_Drivers!$B$76:$B$84,0),MATCH(YEAR(AM$2),Auxiliar_OPEX_Drivers!$B$76:$I$76,0))*$F61</f>
        <v>8.3232769608086077</v>
      </c>
      <c r="AN61" s="107">
        <f>INDEX(Auxiliar_OPEX_Drivers!$B$76:$I$84,MATCH($E61,Auxiliar_OPEX_Drivers!$B$76:$B$84,0),MATCH(YEAR(AN$2),Auxiliar_OPEX_Drivers!$B$76:$I$76,0))*$F61</f>
        <v>8.3232769608086077</v>
      </c>
      <c r="AO61" s="107">
        <f>INDEX(Auxiliar_OPEX_Drivers!$B$76:$I$84,MATCH($E61,Auxiliar_OPEX_Drivers!$B$76:$B$84,0),MATCH(YEAR(AO$2),Auxiliar_OPEX_Drivers!$B$76:$I$76,0))*$F61</f>
        <v>8.3232769608086077</v>
      </c>
      <c r="AP61" s="107">
        <f>INDEX(Auxiliar_OPEX_Drivers!$B$76:$I$84,MATCH($E61,Auxiliar_OPEX_Drivers!$B$76:$B$84,0),MATCH(YEAR(AP$2),Auxiliar_OPEX_Drivers!$B$76:$I$76,0))*$F61</f>
        <v>8.3232769608086077</v>
      </c>
      <c r="AQ61" s="107">
        <f>INDEX(Auxiliar_OPEX_Drivers!$B$76:$I$84,MATCH($E61,Auxiliar_OPEX_Drivers!$B$76:$B$84,0),MATCH(YEAR(AQ$2),Auxiliar_OPEX_Drivers!$B$76:$I$76,0))*$F61</f>
        <v>8.3232769608086077</v>
      </c>
      <c r="AR61" s="107">
        <f>INDEX(Auxiliar_OPEX_Drivers!$B$76:$I$84,MATCH($E61,Auxiliar_OPEX_Drivers!$B$76:$B$84,0),MATCH(YEAR(AR$2),Auxiliar_OPEX_Drivers!$B$76:$I$76,0))*$F61</f>
        <v>8.3232769608086077</v>
      </c>
      <c r="AS61" s="107">
        <f>INDEX(Auxiliar_OPEX_Drivers!$B$76:$I$84,MATCH($E61,Auxiliar_OPEX_Drivers!$B$76:$B$84,0),MATCH(YEAR(AS$2),Auxiliar_OPEX_Drivers!$B$76:$I$76,0))*$F61</f>
        <v>8.3232769608086077</v>
      </c>
      <c r="AT61" s="107">
        <f>INDEX(Auxiliar_OPEX_Drivers!$B$76:$I$84,MATCH($E61,Auxiliar_OPEX_Drivers!$B$76:$B$84,0),MATCH(YEAR(AT$2),Auxiliar_OPEX_Drivers!$B$76:$I$76,0))*$F61</f>
        <v>8.3232769608086077</v>
      </c>
      <c r="AU61" s="107">
        <f>INDEX(Auxiliar_OPEX_Drivers!$B$76:$I$84,MATCH($E61,Auxiliar_OPEX_Drivers!$B$76:$B$84,0),MATCH(YEAR(AU$2),Auxiliar_OPEX_Drivers!$B$76:$I$76,0))*$F61</f>
        <v>8.3232769608086077</v>
      </c>
      <c r="AV61" s="107">
        <f>INDEX(Auxiliar_OPEX_Drivers!$B$76:$I$84,MATCH($E61,Auxiliar_OPEX_Drivers!$B$76:$B$84,0),MATCH(YEAR(AV$2),Auxiliar_OPEX_Drivers!$B$76:$I$76,0))*$F61</f>
        <v>8.3232769608086077</v>
      </c>
      <c r="AW61" s="107">
        <f>INDEX(Auxiliar_OPEX_Drivers!$B$76:$I$84,MATCH($E61,Auxiliar_OPEX_Drivers!$B$76:$B$84,0),MATCH(YEAR(AW$2),Auxiliar_OPEX_Drivers!$B$76:$I$76,0))*$F61</f>
        <v>8.3232769608086077</v>
      </c>
      <c r="AX61" s="107">
        <f>INDEX(Auxiliar_OPEX_Drivers!$B$76:$I$84,MATCH($E61,Auxiliar_OPEX_Drivers!$B$76:$B$84,0),MATCH(YEAR(AX$2),Auxiliar_OPEX_Drivers!$B$76:$I$76,0))*$F61</f>
        <v>7.15952545083017</v>
      </c>
      <c r="AY61" s="107">
        <f>INDEX(Auxiliar_OPEX_Drivers!$B$76:$I$84,MATCH($E61,Auxiliar_OPEX_Drivers!$B$76:$B$84,0),MATCH(YEAR(AY$2),Auxiliar_OPEX_Drivers!$B$76:$I$76,0))*$F61</f>
        <v>7.15952545083017</v>
      </c>
      <c r="AZ61" s="107">
        <f>INDEX(Auxiliar_OPEX_Drivers!$B$76:$I$84,MATCH($E61,Auxiliar_OPEX_Drivers!$B$76:$B$84,0),MATCH(YEAR(AZ$2),Auxiliar_OPEX_Drivers!$B$76:$I$76,0))*$F61</f>
        <v>7.15952545083017</v>
      </c>
      <c r="BA61" s="107">
        <f>INDEX(Auxiliar_OPEX_Drivers!$B$76:$I$84,MATCH($E61,Auxiliar_OPEX_Drivers!$B$76:$B$84,0),MATCH(YEAR(BA$2),Auxiliar_OPEX_Drivers!$B$76:$I$76,0))*$F61</f>
        <v>7.15952545083017</v>
      </c>
      <c r="BB61" s="107">
        <f>INDEX(Auxiliar_OPEX_Drivers!$B$76:$I$84,MATCH($E61,Auxiliar_OPEX_Drivers!$B$76:$B$84,0),MATCH(YEAR(BB$2),Auxiliar_OPEX_Drivers!$B$76:$I$76,0))*$F61</f>
        <v>7.15952545083017</v>
      </c>
      <c r="BC61" s="107">
        <f>INDEX(Auxiliar_OPEX_Drivers!$B$76:$I$84,MATCH($E61,Auxiliar_OPEX_Drivers!$B$76:$B$84,0),MATCH(YEAR(BC$2),Auxiliar_OPEX_Drivers!$B$76:$I$76,0))*$F61</f>
        <v>7.15952545083017</v>
      </c>
      <c r="BD61" s="107">
        <f>INDEX(Auxiliar_OPEX_Drivers!$B$76:$I$84,MATCH($E61,Auxiliar_OPEX_Drivers!$B$76:$B$84,0),MATCH(YEAR(BD$2),Auxiliar_OPEX_Drivers!$B$76:$I$76,0))*$F61</f>
        <v>7.15952545083017</v>
      </c>
      <c r="BE61" s="107">
        <f>INDEX(Auxiliar_OPEX_Drivers!$B$76:$I$84,MATCH($E61,Auxiliar_OPEX_Drivers!$B$76:$B$84,0),MATCH(YEAR(BE$2),Auxiliar_OPEX_Drivers!$B$76:$I$76,0))*$F61</f>
        <v>7.15952545083017</v>
      </c>
      <c r="BF61" s="107">
        <f>INDEX(Auxiliar_OPEX_Drivers!$B$76:$I$84,MATCH($E61,Auxiliar_OPEX_Drivers!$B$76:$B$84,0),MATCH(YEAR(BF$2),Auxiliar_OPEX_Drivers!$B$76:$I$76,0))*$F61</f>
        <v>7.15952545083017</v>
      </c>
      <c r="BG61" s="107">
        <f>INDEX(Auxiliar_OPEX_Drivers!$B$76:$I$84,MATCH($E61,Auxiliar_OPEX_Drivers!$B$76:$B$84,0),MATCH(YEAR(BG$2),Auxiliar_OPEX_Drivers!$B$76:$I$76,0))*$F61</f>
        <v>7.15952545083017</v>
      </c>
      <c r="BH61" s="107">
        <f>INDEX(Auxiliar_OPEX_Drivers!$B$76:$I$84,MATCH($E61,Auxiliar_OPEX_Drivers!$B$76:$B$84,0),MATCH(YEAR(BH$2),Auxiliar_OPEX_Drivers!$B$76:$I$76,0))*$F61</f>
        <v>7.15952545083017</v>
      </c>
      <c r="BI61" s="107">
        <f>INDEX(Auxiliar_OPEX_Drivers!$B$76:$I$84,MATCH($E61,Auxiliar_OPEX_Drivers!$B$76:$B$84,0),MATCH(YEAR(BI$2),Auxiliar_OPEX_Drivers!$B$76:$I$76,0))*$F61</f>
        <v>7.15952545083017</v>
      </c>
      <c r="BJ61" s="107">
        <f>INDEX(Auxiliar_OPEX_Drivers!$B$76:$I$84,MATCH($E61,Auxiliar_OPEX_Drivers!$B$76:$B$84,0),MATCH(YEAR(BJ$2),Auxiliar_OPEX_Drivers!$B$76:$I$76,0))*$F61</f>
        <v>7.1638566402553217</v>
      </c>
      <c r="BK61" s="107">
        <f>INDEX(Auxiliar_OPEX_Drivers!$B$76:$I$84,MATCH($E61,Auxiliar_OPEX_Drivers!$B$76:$B$84,0),MATCH(YEAR(BK$2),Auxiliar_OPEX_Drivers!$B$76:$I$76,0))*$F61</f>
        <v>7.1638566402553217</v>
      </c>
      <c r="BL61" s="107">
        <f>INDEX(Auxiliar_OPEX_Drivers!$B$76:$I$84,MATCH($E61,Auxiliar_OPEX_Drivers!$B$76:$B$84,0),MATCH(YEAR(BL$2),Auxiliar_OPEX_Drivers!$B$76:$I$76,0))*$F61</f>
        <v>7.1638566402553217</v>
      </c>
      <c r="BM61" s="107">
        <f>INDEX(Auxiliar_OPEX_Drivers!$B$76:$I$84,MATCH($E61,Auxiliar_OPEX_Drivers!$B$76:$B$84,0),MATCH(YEAR(BM$2),Auxiliar_OPEX_Drivers!$B$76:$I$76,0))*$F61</f>
        <v>7.1638566402553217</v>
      </c>
      <c r="BN61" s="107">
        <f>INDEX(Auxiliar_OPEX_Drivers!$B$76:$I$84,MATCH($E61,Auxiliar_OPEX_Drivers!$B$76:$B$84,0),MATCH(YEAR(BN$2),Auxiliar_OPEX_Drivers!$B$76:$I$76,0))*$F61</f>
        <v>7.1638566402553217</v>
      </c>
      <c r="BO61" s="107">
        <f>INDEX(Auxiliar_OPEX_Drivers!$B$76:$I$84,MATCH($E61,Auxiliar_OPEX_Drivers!$B$76:$B$84,0),MATCH(YEAR(BO$2),Auxiliar_OPEX_Drivers!$B$76:$I$76,0))*$F61</f>
        <v>7.1638566402553217</v>
      </c>
      <c r="BP61" s="107">
        <f>INDEX(Auxiliar_OPEX_Drivers!$B$76:$I$84,MATCH($E61,Auxiliar_OPEX_Drivers!$B$76:$B$84,0),MATCH(YEAR(BP$2),Auxiliar_OPEX_Drivers!$B$76:$I$76,0))*$F61</f>
        <v>7.1638566402553217</v>
      </c>
      <c r="BQ61" s="107">
        <f>INDEX(Auxiliar_OPEX_Drivers!$B$76:$I$84,MATCH($E61,Auxiliar_OPEX_Drivers!$B$76:$B$84,0),MATCH(YEAR(BQ$2),Auxiliar_OPEX_Drivers!$B$76:$I$76,0))*$F61</f>
        <v>7.1638566402553217</v>
      </c>
      <c r="BR61" s="107">
        <f>INDEX(Auxiliar_OPEX_Drivers!$B$76:$I$84,MATCH($E61,Auxiliar_OPEX_Drivers!$B$76:$B$84,0),MATCH(YEAR(BR$2),Auxiliar_OPEX_Drivers!$B$76:$I$76,0))*$F61</f>
        <v>7.1638566402553217</v>
      </c>
      <c r="BS61" s="107">
        <f>INDEX(Auxiliar_OPEX_Drivers!$B$76:$I$84,MATCH($E61,Auxiliar_OPEX_Drivers!$B$76:$B$84,0),MATCH(YEAR(BS$2),Auxiliar_OPEX_Drivers!$B$76:$I$76,0))*$F61</f>
        <v>7.1638566402553217</v>
      </c>
      <c r="BT61" s="107">
        <f>INDEX(Auxiliar_OPEX_Drivers!$B$76:$I$84,MATCH($E61,Auxiliar_OPEX_Drivers!$B$76:$B$84,0),MATCH(YEAR(BT$2),Auxiliar_OPEX_Drivers!$B$76:$I$76,0))*$F61</f>
        <v>7.1638566402553217</v>
      </c>
      <c r="BU61" s="107">
        <f>INDEX(Auxiliar_OPEX_Drivers!$B$76:$I$84,MATCH($E61,Auxiliar_OPEX_Drivers!$B$76:$B$84,0),MATCH(YEAR(BU$2),Auxiliar_OPEX_Drivers!$B$76:$I$76,0))*$F61</f>
        <v>7.1638566402553217</v>
      </c>
      <c r="BV61" s="107">
        <f>INDEX(Auxiliar_OPEX_Drivers!$B$76:$I$84,MATCH($E61,Auxiliar_OPEX_Drivers!$B$76:$B$84,0),MATCH(YEAR(BV$2),Auxiliar_OPEX_Drivers!$B$76:$I$76,0))*$F61</f>
        <v>7.4429519982925978</v>
      </c>
      <c r="BW61" s="107">
        <f>INDEX(Auxiliar_OPEX_Drivers!$B$76:$I$84,MATCH($E61,Auxiliar_OPEX_Drivers!$B$76:$B$84,0),MATCH(YEAR(BW$2),Auxiliar_OPEX_Drivers!$B$76:$I$76,0))*$F61</f>
        <v>7.4429519982925978</v>
      </c>
      <c r="BX61" s="107">
        <f>INDEX(Auxiliar_OPEX_Drivers!$B$76:$I$84,MATCH($E61,Auxiliar_OPEX_Drivers!$B$76:$B$84,0),MATCH(YEAR(BX$2),Auxiliar_OPEX_Drivers!$B$76:$I$76,0))*$F61</f>
        <v>7.4429519982925978</v>
      </c>
      <c r="BY61" s="107">
        <f>INDEX(Auxiliar_OPEX_Drivers!$B$76:$I$84,MATCH($E61,Auxiliar_OPEX_Drivers!$B$76:$B$84,0),MATCH(YEAR(BY$2),Auxiliar_OPEX_Drivers!$B$76:$I$76,0))*$F61</f>
        <v>7.4429519982925978</v>
      </c>
      <c r="BZ61" s="107">
        <f>INDEX(Auxiliar_OPEX_Drivers!$B$76:$I$84,MATCH($E61,Auxiliar_OPEX_Drivers!$B$76:$B$84,0),MATCH(YEAR(BZ$2),Auxiliar_OPEX_Drivers!$B$76:$I$76,0))*$F61</f>
        <v>7.4429519982925978</v>
      </c>
      <c r="CA61" s="107">
        <f>INDEX(Auxiliar_OPEX_Drivers!$B$76:$I$84,MATCH($E61,Auxiliar_OPEX_Drivers!$B$76:$B$84,0),MATCH(YEAR(CA$2),Auxiliar_OPEX_Drivers!$B$76:$I$76,0))*$F61</f>
        <v>7.4429519982925978</v>
      </c>
      <c r="CB61" s="107">
        <f>INDEX(Auxiliar_OPEX_Drivers!$B$76:$I$84,MATCH($E61,Auxiliar_OPEX_Drivers!$B$76:$B$84,0),MATCH(YEAR(CB$2),Auxiliar_OPEX_Drivers!$B$76:$I$76,0))*$F61</f>
        <v>7.4429519982925978</v>
      </c>
      <c r="CC61" s="107">
        <f>INDEX(Auxiliar_OPEX_Drivers!$B$76:$I$84,MATCH($E61,Auxiliar_OPEX_Drivers!$B$76:$B$84,0),MATCH(YEAR(CC$2),Auxiliar_OPEX_Drivers!$B$76:$I$76,0))*$F61</f>
        <v>7.4429519982925978</v>
      </c>
      <c r="CD61" s="107">
        <f>INDEX(Auxiliar_OPEX_Drivers!$B$76:$I$84,MATCH($E61,Auxiliar_OPEX_Drivers!$B$76:$B$84,0),MATCH(YEAR(CD$2),Auxiliar_OPEX_Drivers!$B$76:$I$76,0))*$F61</f>
        <v>7.4429519982925978</v>
      </c>
      <c r="CE61" s="107">
        <f>INDEX(Auxiliar_OPEX_Drivers!$B$76:$I$84,MATCH($E61,Auxiliar_OPEX_Drivers!$B$76:$B$84,0),MATCH(YEAR(CE$2),Auxiliar_OPEX_Drivers!$B$76:$I$76,0))*$F61</f>
        <v>7.4429519982925978</v>
      </c>
      <c r="CF61" s="107">
        <f>INDEX(Auxiliar_OPEX_Drivers!$B$76:$I$84,MATCH($E61,Auxiliar_OPEX_Drivers!$B$76:$B$84,0),MATCH(YEAR(CF$2),Auxiliar_OPEX_Drivers!$B$76:$I$76,0))*$F61</f>
        <v>7.4429519982925978</v>
      </c>
      <c r="CG61" s="107">
        <f>INDEX(Auxiliar_OPEX_Drivers!$B$76:$I$84,MATCH($E61,Auxiliar_OPEX_Drivers!$B$76:$B$84,0),MATCH(YEAR(CG$2),Auxiliar_OPEX_Drivers!$B$76:$I$76,0))*$F61</f>
        <v>7.4429519982925978</v>
      </c>
      <c r="CI61" s="51">
        <f>INDEX(Auxiliar_OPEX_CustosUnit!$A$1:$R$129,MATCH(Auxiliar_OPEX_P!$A61,Auxiliar_OPEX_CustosUnit!$A$1:$A$129,0),MATCH(CI$2,Auxiliar_OPEX_CustosUnit!$A$3:$Q$3,0))*(1-DRE_Auxiliar!$A$5)</f>
        <v>17981.233201511288</v>
      </c>
      <c r="CJ61" s="51">
        <f>INDEX(Auxiliar_OPEX_CustosUnit!$A$1:$R$129,MATCH(Auxiliar_OPEX_P!$A61,Auxiliar_OPEX_CustosUnit!$A$1:$A$129,0),MATCH(CJ$2,Auxiliar_OPEX_CustosUnit!$A$3:$Q$3,0))*(1-DRE_Auxiliar!$A$5)</f>
        <v>18619.498222069073</v>
      </c>
      <c r="CK61" s="51">
        <f>INDEX(Auxiliar_OPEX_CustosUnit!$A$1:$R$129,MATCH(Auxiliar_OPEX_P!$A61,Auxiliar_OPEX_CustosUnit!$A$1:$A$129,0),MATCH(CK$2,Auxiliar_OPEX_CustosUnit!$A$3:$Q$3,0))*(1-DRE_Auxiliar!$A$5)</f>
        <v>19381.489086798327</v>
      </c>
      <c r="CL61" s="51">
        <f>INDEX(Auxiliar_OPEX_CustosUnit!$A$1:$R$129,MATCH(Auxiliar_OPEX_P!$A61,Auxiliar_OPEX_CustosUnit!$A$1:$A$129,0),MATCH(CL$2,Auxiliar_OPEX_CustosUnit!$A$3:$Q$3,0))*(1-DRE_Auxiliar!$A$5)</f>
        <v>19375.151004369767</v>
      </c>
      <c r="CM61" s="51">
        <f>INDEX(Auxiliar_OPEX_CustosUnit!$A$1:$R$129,MATCH(Auxiliar_OPEX_P!$A61,Auxiliar_OPEX_CustosUnit!$A$1:$A$129,0),MATCH(CM$2,Auxiliar_OPEX_CustosUnit!$A$3:$Q$3,0))*(1-DRE_Auxiliar!$A$5)</f>
        <v>19385.763408585972</v>
      </c>
      <c r="CN61" s="51">
        <f>INDEX(Auxiliar_OPEX_CustosUnit!$A$1:$R$129,MATCH(Auxiliar_OPEX_P!$A61,Auxiliar_OPEX_CustosUnit!$A$1:$A$129,0),MATCH(CN$2,Auxiliar_OPEX_CustosUnit!$A$3:$Q$3,0))*(1-DRE_Auxiliar!$A$5)</f>
        <v>20672.272582589114</v>
      </c>
      <c r="CO61" s="51">
        <f>INDEX(Auxiliar_OPEX_CustosUnit!$A$1:$R$129,MATCH(Auxiliar_OPEX_P!$A61,Auxiliar_OPEX_CustosUnit!$A$1:$A$129,0),MATCH(CO$2,Auxiliar_OPEX_CustosUnit!$A$3:$Q$3,0))*(1-DRE_Auxiliar!$A$5)</f>
        <v>19938.430348084432</v>
      </c>
      <c r="CP61" s="51">
        <f>INDEX(Auxiliar_OPEX_CustosUnit!$A$1:$R$129,MATCH(Auxiliar_OPEX_P!$A61,Auxiliar_OPEX_CustosUnit!$A$1:$A$129,0),MATCH(CP$2,Auxiliar_OPEX_CustosUnit!$A$3:$Q$3,0))*(1-DRE_Auxiliar!$A$5)</f>
        <v>20617.76009778725</v>
      </c>
      <c r="CQ61" s="51">
        <f>INDEX(Auxiliar_OPEX_CustosUnit!$A$1:$R$129,MATCH(Auxiliar_OPEX_P!$A61,Auxiliar_OPEX_CustosUnit!$A$1:$A$129,0),MATCH(CQ$2,Auxiliar_OPEX_CustosUnit!$A$3:$Q$3,0))*(1-DRE_Auxiliar!$A$5)</f>
        <v>20622.97894664482</v>
      </c>
      <c r="CR61" s="51">
        <f>INDEX(Auxiliar_OPEX_CustosUnit!$A$1:$R$129,MATCH(Auxiliar_OPEX_P!$A61,Auxiliar_OPEX_CustosUnit!$A$1:$A$129,0),MATCH(CR$2,Auxiliar_OPEX_CustosUnit!$A$3:$Q$3,0))*(1-DRE_Auxiliar!$A$5)</f>
        <v>20622.97894664482</v>
      </c>
      <c r="CS61" s="51">
        <f>INDEX(Auxiliar_OPEX_CustosUnit!$A$1:$R$129,MATCH(Auxiliar_OPEX_P!$A61,Auxiliar_OPEX_CustosUnit!$A$1:$A$129,0),MATCH(CS$2,Auxiliar_OPEX_CustosUnit!$A$3:$Q$3,0))*(1-DRE_Auxiliar!$A$5)</f>
        <v>19943.6491969419</v>
      </c>
      <c r="CT61" s="51">
        <f>INDEX(Auxiliar_OPEX_CustosUnit!$A$1:$R$129,MATCH(Auxiliar_OPEX_P!$A61,Auxiliar_OPEX_CustosUnit!$A$1:$A$129,0),MATCH(CT$2,Auxiliar_OPEX_CustosUnit!$A$3:$Q$3,0))*(1-DRE_Auxiliar!$A$5)</f>
        <v>19599.448648892772</v>
      </c>
      <c r="CU61" s="53">
        <f t="shared" si="227"/>
        <v>17981.233201511288</v>
      </c>
      <c r="CV61" s="53">
        <f t="shared" si="228"/>
        <v>18619.498222069073</v>
      </c>
      <c r="CW61" s="53">
        <f t="shared" si="229"/>
        <v>19381.489086798327</v>
      </c>
      <c r="CX61" s="53">
        <f t="shared" si="230"/>
        <v>19375.151004369767</v>
      </c>
      <c r="CY61" s="53">
        <f t="shared" si="231"/>
        <v>19385.763408585972</v>
      </c>
      <c r="CZ61" s="53">
        <f t="shared" si="232"/>
        <v>20672.272582589114</v>
      </c>
      <c r="DA61" s="53">
        <f t="shared" si="233"/>
        <v>19938.430348084432</v>
      </c>
      <c r="DB61" s="53">
        <f t="shared" si="234"/>
        <v>20617.76009778725</v>
      </c>
      <c r="DC61" s="53">
        <f t="shared" si="235"/>
        <v>20622.97894664482</v>
      </c>
      <c r="DD61" s="53">
        <f t="shared" si="236"/>
        <v>20622.97894664482</v>
      </c>
      <c r="DE61" s="53">
        <f t="shared" si="237"/>
        <v>19943.6491969419</v>
      </c>
      <c r="DF61" s="53">
        <f t="shared" si="238"/>
        <v>19599.448648892772</v>
      </c>
      <c r="DG61" s="53">
        <f t="shared" si="239"/>
        <v>17981.233201511288</v>
      </c>
      <c r="DH61" s="53">
        <f t="shared" si="240"/>
        <v>18619.498222069073</v>
      </c>
      <c r="DI61" s="53">
        <f t="shared" si="241"/>
        <v>19381.489086798327</v>
      </c>
      <c r="DJ61" s="53">
        <f t="shared" si="242"/>
        <v>19375.151004369767</v>
      </c>
      <c r="DK61" s="53">
        <f t="shared" si="243"/>
        <v>19385.763408585972</v>
      </c>
      <c r="DL61" s="53">
        <f t="shared" si="244"/>
        <v>20672.272582589114</v>
      </c>
      <c r="DM61" s="53">
        <f t="shared" si="245"/>
        <v>19938.430348084432</v>
      </c>
      <c r="DN61" s="53">
        <f t="shared" si="246"/>
        <v>20617.76009778725</v>
      </c>
      <c r="DO61" s="53">
        <f t="shared" si="247"/>
        <v>20622.97894664482</v>
      </c>
      <c r="DP61" s="53">
        <f t="shared" si="248"/>
        <v>20622.97894664482</v>
      </c>
      <c r="DQ61" s="53">
        <f t="shared" si="249"/>
        <v>19943.6491969419</v>
      </c>
      <c r="DR61" s="53">
        <f t="shared" si="250"/>
        <v>19599.448648892772</v>
      </c>
      <c r="DS61" s="53">
        <f t="shared" si="251"/>
        <v>17981.233201511288</v>
      </c>
      <c r="DT61" s="53">
        <f t="shared" si="252"/>
        <v>18619.498222069073</v>
      </c>
      <c r="DU61" s="53">
        <f t="shared" si="253"/>
        <v>19381.489086798327</v>
      </c>
      <c r="DV61" s="53">
        <f t="shared" si="254"/>
        <v>19375.151004369767</v>
      </c>
      <c r="DW61" s="53">
        <f t="shared" si="255"/>
        <v>19385.763408585972</v>
      </c>
      <c r="DX61" s="53">
        <f t="shared" si="256"/>
        <v>20672.272582589114</v>
      </c>
      <c r="DY61" s="53">
        <f t="shared" si="257"/>
        <v>19938.430348084432</v>
      </c>
      <c r="DZ61" s="53">
        <f t="shared" si="258"/>
        <v>20617.76009778725</v>
      </c>
      <c r="EA61" s="53">
        <f t="shared" si="259"/>
        <v>20622.97894664482</v>
      </c>
      <c r="EB61" s="53">
        <f t="shared" si="260"/>
        <v>20622.97894664482</v>
      </c>
      <c r="EC61" s="53">
        <f t="shared" si="261"/>
        <v>19943.6491969419</v>
      </c>
      <c r="ED61" s="53">
        <f t="shared" si="262"/>
        <v>19599.448648892772</v>
      </c>
      <c r="EE61" s="53">
        <f t="shared" si="263"/>
        <v>17981.233201511288</v>
      </c>
      <c r="EF61" s="53">
        <f t="shared" si="264"/>
        <v>18619.498222069073</v>
      </c>
      <c r="EG61" s="53">
        <f t="shared" si="265"/>
        <v>19381.489086798327</v>
      </c>
      <c r="EH61" s="53">
        <f t="shared" si="266"/>
        <v>19375.151004369767</v>
      </c>
      <c r="EI61" s="53">
        <f t="shared" si="267"/>
        <v>19385.763408585972</v>
      </c>
      <c r="EJ61" s="53">
        <f t="shared" si="268"/>
        <v>20672.272582589114</v>
      </c>
      <c r="EK61" s="53">
        <f t="shared" si="269"/>
        <v>19938.430348084432</v>
      </c>
      <c r="EL61" s="53">
        <f t="shared" si="270"/>
        <v>20617.76009778725</v>
      </c>
      <c r="EM61" s="53">
        <f t="shared" si="271"/>
        <v>20622.97894664482</v>
      </c>
      <c r="EN61" s="53">
        <f t="shared" si="272"/>
        <v>20622.97894664482</v>
      </c>
      <c r="EO61" s="53">
        <f t="shared" si="273"/>
        <v>19943.6491969419</v>
      </c>
      <c r="EP61" s="53">
        <f t="shared" si="274"/>
        <v>19599.448648892772</v>
      </c>
      <c r="EQ61" s="53">
        <f t="shared" si="275"/>
        <v>17981.233201511288</v>
      </c>
      <c r="ER61" s="53">
        <f t="shared" si="276"/>
        <v>18619.498222069073</v>
      </c>
      <c r="ES61" s="53">
        <f t="shared" si="277"/>
        <v>19381.489086798327</v>
      </c>
      <c r="ET61" s="53">
        <f t="shared" si="278"/>
        <v>19375.151004369767</v>
      </c>
      <c r="EU61" s="53">
        <f t="shared" si="279"/>
        <v>19385.763408585972</v>
      </c>
      <c r="EV61" s="53">
        <f t="shared" si="280"/>
        <v>20672.272582589114</v>
      </c>
      <c r="EW61" s="53">
        <f t="shared" si="281"/>
        <v>19938.430348084432</v>
      </c>
      <c r="EX61" s="53">
        <f t="shared" si="282"/>
        <v>20617.76009778725</v>
      </c>
      <c r="EY61" s="53">
        <f t="shared" si="283"/>
        <v>20622.97894664482</v>
      </c>
      <c r="EZ61" s="53">
        <f t="shared" si="284"/>
        <v>20622.97894664482</v>
      </c>
      <c r="FA61" s="53">
        <f t="shared" si="285"/>
        <v>19943.6491969419</v>
      </c>
      <c r="FB61" s="53">
        <f t="shared" si="286"/>
        <v>19599.448648892772</v>
      </c>
      <c r="FC61" s="53">
        <f t="shared" si="287"/>
        <v>17981.233201511288</v>
      </c>
      <c r="FD61" s="53">
        <f t="shared" si="288"/>
        <v>18619.498222069073</v>
      </c>
      <c r="FE61" s="53">
        <f t="shared" si="289"/>
        <v>19381.489086798327</v>
      </c>
      <c r="FF61" s="53">
        <f t="shared" si="290"/>
        <v>19375.151004369767</v>
      </c>
      <c r="FG61" s="53">
        <f t="shared" si="291"/>
        <v>19385.763408585972</v>
      </c>
      <c r="FH61" s="53">
        <f t="shared" si="292"/>
        <v>20672.272582589114</v>
      </c>
      <c r="FI61" s="53">
        <f t="shared" si="293"/>
        <v>19938.430348084432</v>
      </c>
      <c r="FJ61" s="53">
        <f t="shared" si="294"/>
        <v>20617.76009778725</v>
      </c>
      <c r="FK61" s="53">
        <f t="shared" si="295"/>
        <v>20622.97894664482</v>
      </c>
      <c r="FL61" s="53">
        <f t="shared" si="296"/>
        <v>20622.97894664482</v>
      </c>
      <c r="FM61" s="53">
        <f t="shared" si="297"/>
        <v>19943.6491969419</v>
      </c>
      <c r="FN61" s="53">
        <f t="shared" si="298"/>
        <v>19599.448648892772</v>
      </c>
      <c r="FP61" s="51">
        <f t="shared" si="299"/>
        <v>89329.597786764163</v>
      </c>
      <c r="FQ61" s="51">
        <f t="shared" si="306"/>
        <v>95257.832060570639</v>
      </c>
      <c r="FR61" s="51">
        <f t="shared" si="307"/>
        <v>91876.287043973061</v>
      </c>
      <c r="FS61" s="51">
        <f t="shared" si="308"/>
        <v>95006.638530603654</v>
      </c>
      <c r="FT61" s="51">
        <f t="shared" si="309"/>
        <v>95030.686986139335</v>
      </c>
      <c r="FU61" s="51">
        <f t="shared" si="310"/>
        <v>95030.686986139335</v>
      </c>
      <c r="FV61" s="51">
        <f t="shared" si="311"/>
        <v>91900.335499508277</v>
      </c>
      <c r="FW61" s="51">
        <f t="shared" si="312"/>
        <v>90314.259374097906</v>
      </c>
      <c r="FX61" s="51">
        <f t="shared" si="313"/>
        <v>86876.187036895062</v>
      </c>
      <c r="FY61" s="51">
        <f t="shared" si="314"/>
        <v>89959.959472504517</v>
      </c>
      <c r="FZ61" s="51">
        <f t="shared" si="315"/>
        <v>93641.512352818638</v>
      </c>
      <c r="GA61" s="51">
        <f t="shared" si="316"/>
        <v>93610.889957327294</v>
      </c>
      <c r="GB61" s="51">
        <f t="shared" si="317"/>
        <v>93662.163704976629</v>
      </c>
      <c r="GC61" s="51">
        <f t="shared" si="318"/>
        <v>99877.92267839257</v>
      </c>
      <c r="GD61" s="51">
        <f t="shared" si="319"/>
        <v>96332.36968400488</v>
      </c>
      <c r="GE61" s="51">
        <f t="shared" si="320"/>
        <v>99614.546036066691</v>
      </c>
      <c r="GF61" s="51">
        <f t="shared" si="321"/>
        <v>99639.760863347256</v>
      </c>
      <c r="GG61" s="51">
        <f t="shared" si="322"/>
        <v>99639.760863347256</v>
      </c>
      <c r="GH61" s="51">
        <f t="shared" si="323"/>
        <v>96357.584511284949</v>
      </c>
      <c r="GI61" s="51">
        <f t="shared" si="324"/>
        <v>94694.582265810226</v>
      </c>
      <c r="GJ61" s="51">
        <f t="shared" si="325"/>
        <v>75833.276153982239</v>
      </c>
      <c r="GK61" s="51">
        <f t="shared" si="326"/>
        <v>78525.067480025304</v>
      </c>
      <c r="GL61" s="51">
        <f t="shared" si="327"/>
        <v>81738.654836590402</v>
      </c>
      <c r="GM61" s="51">
        <f t="shared" si="328"/>
        <v>81711.924881547544</v>
      </c>
      <c r="GN61" s="51">
        <f t="shared" si="329"/>
        <v>81756.681176656231</v>
      </c>
      <c r="GO61" s="51">
        <f t="shared" si="330"/>
        <v>87182.349392705626</v>
      </c>
      <c r="GP61" s="51">
        <f t="shared" si="331"/>
        <v>84087.474853290187</v>
      </c>
      <c r="GQ61" s="51">
        <f t="shared" si="332"/>
        <v>86952.450794122749</v>
      </c>
      <c r="GR61" s="51">
        <f t="shared" si="333"/>
        <v>86974.46054185176</v>
      </c>
      <c r="GS61" s="51">
        <f t="shared" si="334"/>
        <v>86974.46054185176</v>
      </c>
      <c r="GT61" s="51">
        <f t="shared" si="335"/>
        <v>84109.484601018776</v>
      </c>
      <c r="GU61" s="51">
        <f t="shared" si="336"/>
        <v>82657.868078389627</v>
      </c>
      <c r="GV61" s="51">
        <f t="shared" si="337"/>
        <v>76627.345424929634</v>
      </c>
      <c r="GW61" s="51">
        <f t="shared" si="338"/>
        <v>79347.323173664947</v>
      </c>
      <c r="GX61" s="51">
        <f t="shared" si="339"/>
        <v>82594.560810143725</v>
      </c>
      <c r="GY61" s="51">
        <f t="shared" si="340"/>
        <v>82567.550959031621</v>
      </c>
      <c r="GZ61" s="51">
        <f t="shared" si="341"/>
        <v>82612.775908541531</v>
      </c>
      <c r="HA61" s="51">
        <f t="shared" si="342"/>
        <v>88095.257658480346</v>
      </c>
      <c r="HB61" s="51">
        <f t="shared" si="343"/>
        <v>84967.975910859925</v>
      </c>
      <c r="HC61" s="51">
        <f t="shared" si="344"/>
        <v>87862.951733960523</v>
      </c>
      <c r="HD61" s="51">
        <f t="shared" si="345"/>
        <v>87885.191951283094</v>
      </c>
      <c r="HE61" s="51">
        <f t="shared" si="346"/>
        <v>87885.191951283094</v>
      </c>
      <c r="HF61" s="51">
        <f t="shared" si="347"/>
        <v>84990.216128182074</v>
      </c>
      <c r="HG61" s="51">
        <f t="shared" si="348"/>
        <v>83523.399364546873</v>
      </c>
      <c r="HH61" s="51">
        <f t="shared" si="349"/>
        <v>65913.393532688657</v>
      </c>
      <c r="HI61" s="51">
        <f t="shared" si="350"/>
        <v>68253.066958126394</v>
      </c>
      <c r="HJ61" s="51">
        <f t="shared" si="351"/>
        <v>71046.279368662945</v>
      </c>
      <c r="HK61" s="51">
        <f t="shared" si="352"/>
        <v>71023.046005485099</v>
      </c>
      <c r="HL61" s="51">
        <f t="shared" si="353"/>
        <v>71061.947651862269</v>
      </c>
      <c r="HM61" s="51">
        <f t="shared" si="354"/>
        <v>75777.874780951286</v>
      </c>
      <c r="HN61" s="51">
        <f t="shared" si="355"/>
        <v>73087.846157678141</v>
      </c>
      <c r="HO61" s="51">
        <f t="shared" si="356"/>
        <v>75578.049617519908</v>
      </c>
      <c r="HP61" s="51">
        <f t="shared" si="357"/>
        <v>75597.180231904451</v>
      </c>
      <c r="HQ61" s="51">
        <f t="shared" si="358"/>
        <v>75597.180231904451</v>
      </c>
      <c r="HR61" s="51">
        <f t="shared" si="359"/>
        <v>73106.97677206232</v>
      </c>
      <c r="HS61" s="51">
        <f t="shared" si="360"/>
        <v>71845.248729081242</v>
      </c>
      <c r="HT61" s="51">
        <f t="shared" si="361"/>
        <v>65953.268157760569</v>
      </c>
      <c r="HU61" s="51">
        <f t="shared" si="362"/>
        <v>68294.35697991254</v>
      </c>
      <c r="HV61" s="51">
        <f t="shared" si="363"/>
        <v>71089.259157758075</v>
      </c>
      <c r="HW61" s="51">
        <f t="shared" si="364"/>
        <v>71066.01173944521</v>
      </c>
      <c r="HX61" s="51">
        <f t="shared" si="365"/>
        <v>71104.936919560831</v>
      </c>
      <c r="HY61" s="51">
        <f t="shared" si="366"/>
        <v>75823.716971493923</v>
      </c>
      <c r="HZ61" s="51">
        <f t="shared" si="367"/>
        <v>73132.061002441158</v>
      </c>
      <c r="IA61" s="51">
        <f t="shared" si="368"/>
        <v>75623.770922866897</v>
      </c>
      <c r="IB61" s="51">
        <f t="shared" si="305"/>
        <v>75642.913110408801</v>
      </c>
      <c r="IC61" s="51">
        <f t="shared" si="369"/>
        <v>75642.913110408801</v>
      </c>
      <c r="ID61" s="51">
        <f t="shared" si="370"/>
        <v>73151.203189982698</v>
      </c>
      <c r="IE61" s="51">
        <f t="shared" si="371"/>
        <v>71888.711858541399</v>
      </c>
      <c r="IF61" s="51">
        <f t="shared" si="372"/>
        <v>68522.729261544271</v>
      </c>
      <c r="IG61" s="51">
        <f t="shared" si="373"/>
        <v>70955.0241275671</v>
      </c>
      <c r="IH61" s="51">
        <f t="shared" si="374"/>
        <v>73858.812379377559</v>
      </c>
      <c r="II61" s="51">
        <f t="shared" si="375"/>
        <v>73834.65926921973</v>
      </c>
      <c r="IJ61" s="51">
        <f t="shared" si="376"/>
        <v>73875.100928185595</v>
      </c>
      <c r="IK61" s="51">
        <f t="shared" si="377"/>
        <v>78777.719054249435</v>
      </c>
      <c r="IL61" s="51">
        <f t="shared" si="378"/>
        <v>75981.199361071514</v>
      </c>
      <c r="IM61" s="51">
        <f t="shared" si="379"/>
        <v>78569.983344713211</v>
      </c>
      <c r="IN61" s="51">
        <f t="shared" si="380"/>
        <v>78589.871289178234</v>
      </c>
      <c r="IO61" s="51">
        <f t="shared" si="381"/>
        <v>78589.871289178234</v>
      </c>
      <c r="IP61" s="51">
        <f t="shared" si="382"/>
        <v>76001.087305536144</v>
      </c>
      <c r="IQ61" s="51">
        <f t="shared" si="383"/>
        <v>74689.410809195324</v>
      </c>
      <c r="IS61" s="51">
        <f t="shared" si="300"/>
        <v>1112167.4390055544</v>
      </c>
      <c r="IT61" s="51">
        <f t="shared" si="388"/>
        <v>1085722.1314310557</v>
      </c>
      <c r="IU61" s="51">
        <f t="shared" si="388"/>
        <v>1002688.105079542</v>
      </c>
      <c r="IV61" s="51">
        <f t="shared" si="388"/>
        <v>952507.91821542126</v>
      </c>
      <c r="IW61" s="51">
        <f t="shared" si="388"/>
        <v>868098.18947553891</v>
      </c>
      <c r="IX61" s="51">
        <f t="shared" si="388"/>
        <v>881951.61613203795</v>
      </c>
      <c r="IZ61" s="111">
        <f t="shared" si="301"/>
        <v>78973.576221037583</v>
      </c>
      <c r="JA61" s="111">
        <f t="shared" si="5"/>
        <v>81776.836191327355</v>
      </c>
      <c r="JB61" s="111">
        <f t="shared" si="6"/>
        <v>85123.500069218251</v>
      </c>
      <c r="JC61" s="111">
        <f t="shared" si="7"/>
        <v>85095.663211192019</v>
      </c>
      <c r="JD61" s="111">
        <f t="shared" si="8"/>
        <v>85142.272890509586</v>
      </c>
      <c r="JE61" s="111">
        <f t="shared" si="9"/>
        <v>90792.621182731396</v>
      </c>
      <c r="JF61" s="111">
        <f t="shared" si="10"/>
        <v>87569.586088786818</v>
      </c>
      <c r="JG61" s="111">
        <f t="shared" si="11"/>
        <v>90553.202349481595</v>
      </c>
      <c r="JH61" s="111">
        <f t="shared" si="12"/>
        <v>94969.147072877837</v>
      </c>
      <c r="JI61" s="111">
        <f t="shared" si="13"/>
        <v>94969.147072877837</v>
      </c>
      <c r="JJ61" s="111">
        <f t="shared" si="14"/>
        <v>91840.822737318464</v>
      </c>
      <c r="JK61" s="111">
        <f t="shared" si="15"/>
        <v>90255.773722100363</v>
      </c>
      <c r="JL61" s="111">
        <f t="shared" si="16"/>
        <v>82803.865769540615</v>
      </c>
      <c r="JM61" s="111">
        <f t="shared" si="17"/>
        <v>85743.086372230857</v>
      </c>
      <c r="JN61" s="111">
        <f t="shared" si="18"/>
        <v>89252.066461280265</v>
      </c>
      <c r="JO61" s="111">
        <f t="shared" si="19"/>
        <v>89222.879490577572</v>
      </c>
      <c r="JP61" s="111">
        <f t="shared" si="20"/>
        <v>89271.749781305858</v>
      </c>
      <c r="JQ61" s="111">
        <f t="shared" si="21"/>
        <v>95196.145052842927</v>
      </c>
      <c r="JR61" s="111">
        <f t="shared" si="22"/>
        <v>91816.789855067138</v>
      </c>
      <c r="JS61" s="111">
        <f t="shared" si="23"/>
        <v>94945.114190626075</v>
      </c>
      <c r="JT61" s="111">
        <f t="shared" si="24"/>
        <v>82897.532703952456</v>
      </c>
      <c r="JU61" s="111">
        <f t="shared" si="25"/>
        <v>82897.532703952456</v>
      </c>
      <c r="JV61" s="111">
        <f t="shared" si="26"/>
        <v>80166.852510346012</v>
      </c>
      <c r="JW61" s="111">
        <f t="shared" si="27"/>
        <v>78783.280512215119</v>
      </c>
      <c r="JX61" s="111">
        <f t="shared" si="28"/>
        <v>72278.591334264318</v>
      </c>
      <c r="JY61" s="111">
        <f t="shared" si="29"/>
        <v>74844.204941899123</v>
      </c>
      <c r="JZ61" s="111">
        <f t="shared" si="30"/>
        <v>77907.155391125212</v>
      </c>
      <c r="KA61" s="111">
        <f t="shared" si="31"/>
        <v>77881.678402724996</v>
      </c>
      <c r="KB61" s="111">
        <f t="shared" si="32"/>
        <v>77924.33674650047</v>
      </c>
      <c r="KC61" s="111">
        <f t="shared" si="33"/>
        <v>83095.676764922537</v>
      </c>
      <c r="KD61" s="111">
        <f t="shared" si="34"/>
        <v>80145.874469542206</v>
      </c>
      <c r="KE61" s="111">
        <f t="shared" si="35"/>
        <v>82876.554663148228</v>
      </c>
      <c r="KF61" s="111">
        <f t="shared" si="36"/>
        <v>83765.573578566706</v>
      </c>
      <c r="KG61" s="111">
        <f t="shared" si="37"/>
        <v>83765.573578566706</v>
      </c>
      <c r="KH61" s="111">
        <f t="shared" si="38"/>
        <v>81006.299747173529</v>
      </c>
      <c r="KI61" s="111">
        <f t="shared" si="39"/>
        <v>79608.240019333723</v>
      </c>
      <c r="KJ61" s="111">
        <f t="shared" si="40"/>
        <v>73035.438608136057</v>
      </c>
      <c r="KK61" s="111">
        <f t="shared" si="41"/>
        <v>75627.917399899394</v>
      </c>
      <c r="KL61" s="111">
        <f t="shared" si="42"/>
        <v>78722.940772168236</v>
      </c>
      <c r="KM61" s="111">
        <f t="shared" si="43"/>
        <v>78697.197007827024</v>
      </c>
      <c r="KN61" s="111">
        <f t="shared" si="44"/>
        <v>78740.302037828646</v>
      </c>
      <c r="KO61" s="111">
        <f t="shared" si="45"/>
        <v>83965.79245573908</v>
      </c>
      <c r="KP61" s="111">
        <f t="shared" si="46"/>
        <v>80985.102040038371</v>
      </c>
      <c r="KQ61" s="111">
        <f t="shared" si="47"/>
        <v>83744.375871431126</v>
      </c>
      <c r="KR61" s="111">
        <f t="shared" si="48"/>
        <v>72053.562408533922</v>
      </c>
      <c r="KS61" s="111">
        <f t="shared" si="49"/>
        <v>72053.562408533922</v>
      </c>
      <c r="KT61" s="111">
        <f t="shared" si="50"/>
        <v>69680.087235871892</v>
      </c>
      <c r="KU61" s="111">
        <f t="shared" si="51"/>
        <v>68477.502694905561</v>
      </c>
      <c r="KV61" s="111">
        <f t="shared" si="52"/>
        <v>62823.703210843873</v>
      </c>
      <c r="KW61" s="111">
        <f t="shared" si="53"/>
        <v>65053.704444464223</v>
      </c>
      <c r="KX61" s="111">
        <f t="shared" si="54"/>
        <v>67715.985023256857</v>
      </c>
      <c r="KY61" s="111">
        <f t="shared" si="55"/>
        <v>67693.840723977992</v>
      </c>
      <c r="KZ61" s="111">
        <f t="shared" si="56"/>
        <v>67730.918855681215</v>
      </c>
      <c r="LA61" s="111">
        <f t="shared" si="57"/>
        <v>72225.786900594205</v>
      </c>
      <c r="LB61" s="111">
        <f t="shared" si="58"/>
        <v>69661.85336903698</v>
      </c>
      <c r="LC61" s="111">
        <f t="shared" si="59"/>
        <v>72035.328541698647</v>
      </c>
      <c r="LD61" s="111">
        <f t="shared" si="60"/>
        <v>72097.151558358382</v>
      </c>
      <c r="LE61" s="111">
        <f t="shared" si="61"/>
        <v>72097.151558358382</v>
      </c>
      <c r="LF61" s="111">
        <f t="shared" si="62"/>
        <v>69722.240540452258</v>
      </c>
      <c r="LG61" s="111">
        <f t="shared" si="63"/>
        <v>68518.928490172271</v>
      </c>
      <c r="LH61" s="111">
        <f t="shared" si="64"/>
        <v>62861.708712865533</v>
      </c>
      <c r="LI61" s="111">
        <f t="shared" si="65"/>
        <v>65093.058996479136</v>
      </c>
      <c r="LJ61" s="111">
        <f t="shared" si="66"/>
        <v>67756.950134738159</v>
      </c>
      <c r="LK61" s="111">
        <f t="shared" si="67"/>
        <v>67734.792439158715</v>
      </c>
      <c r="LL61" s="111">
        <f t="shared" si="68"/>
        <v>67771.893001456425</v>
      </c>
      <c r="LM61" s="111">
        <f t="shared" si="69"/>
        <v>72269.480238455129</v>
      </c>
      <c r="LN61" s="111">
        <f t="shared" si="70"/>
        <v>69703.995642951719</v>
      </c>
      <c r="LO61" s="111">
        <f t="shared" si="71"/>
        <v>72078.906660857509</v>
      </c>
      <c r="LP61" s="111">
        <f t="shared" si="72"/>
        <v>74905.97107249801</v>
      </c>
      <c r="LQ61" s="111">
        <f t="shared" si="73"/>
        <v>74905.97107249801</v>
      </c>
      <c r="LR61" s="111">
        <f t="shared" si="74"/>
        <v>72438.536338089121</v>
      </c>
      <c r="LS61" s="111">
        <f t="shared" si="75"/>
        <v>71188.344677514295</v>
      </c>
      <c r="LT61" s="111">
        <f t="shared" si="76"/>
        <v>65310.726327409386</v>
      </c>
      <c r="LU61" s="111">
        <f t="shared" si="77"/>
        <v>67629.007371587388</v>
      </c>
      <c r="LV61" s="111">
        <f t="shared" si="78"/>
        <v>70396.680549094235</v>
      </c>
      <c r="LW61" s="111">
        <f t="shared" si="79"/>
        <v>70373.659615975048</v>
      </c>
      <c r="LX61" s="111">
        <f t="shared" si="80"/>
        <v>70412.205572176899</v>
      </c>
      <c r="LY61" s="111">
        <f t="shared" si="81"/>
        <v>75085.013473581494</v>
      </c>
      <c r="LZ61" s="111">
        <f t="shared" si="82"/>
        <v>72419.580641021283</v>
      </c>
      <c r="MA61" s="111">
        <f t="shared" si="83"/>
        <v>74887.015375429779</v>
      </c>
      <c r="MD61" s="111"/>
      <c r="ME61" s="111">
        <f t="shared" si="302"/>
        <v>75461.629527940793</v>
      </c>
      <c r="MF61" s="111">
        <f t="shared" si="84"/>
        <v>78549.847677113052</v>
      </c>
      <c r="MG61" s="111">
        <f t="shared" si="85"/>
        <v>78524.160517210184</v>
      </c>
      <c r="MH61" s="111">
        <f t="shared" si="86"/>
        <v>78567.170769463657</v>
      </c>
      <c r="MI61" s="111">
        <f t="shared" si="87"/>
        <v>83781.171572012347</v>
      </c>
      <c r="MJ61" s="111">
        <f t="shared" si="88"/>
        <v>80807.034988325453</v>
      </c>
      <c r="MK61" s="111">
        <f t="shared" si="89"/>
        <v>83560.241830313404</v>
      </c>
      <c r="ML61" s="111">
        <f t="shared" si="90"/>
        <v>87635.165736065246</v>
      </c>
      <c r="MM61" s="111">
        <f t="shared" si="91"/>
        <v>87635.165736065246</v>
      </c>
      <c r="MN61" s="111">
        <f t="shared" si="92"/>
        <v>84748.425883463089</v>
      </c>
      <c r="MO61" s="111">
        <f t="shared" si="93"/>
        <v>83285.782094087655</v>
      </c>
      <c r="MP61" s="111">
        <f t="shared" si="94"/>
        <v>76409.346866430657</v>
      </c>
      <c r="MQ61" s="111">
        <f t="shared" si="95"/>
        <v>82407.704909661799</v>
      </c>
      <c r="MR61" s="111">
        <f t="shared" si="96"/>
        <v>85780.186679876133</v>
      </c>
      <c r="MS61" s="111">
        <f t="shared" si="97"/>
        <v>85752.135073960861</v>
      </c>
      <c r="MT61" s="111">
        <f t="shared" si="98"/>
        <v>85799.104324399319</v>
      </c>
      <c r="MU61" s="111">
        <f t="shared" si="99"/>
        <v>91493.04231941812</v>
      </c>
      <c r="MV61" s="111">
        <f t="shared" si="100"/>
        <v>88245.143069392638</v>
      </c>
      <c r="MW61" s="111">
        <f t="shared" si="101"/>
        <v>91251.776485727722</v>
      </c>
      <c r="MX61" s="111">
        <f t="shared" si="102"/>
        <v>79672.842462769098</v>
      </c>
      <c r="MY61" s="111">
        <f t="shared" si="103"/>
        <v>79672.842462769098</v>
      </c>
      <c r="MZ61" s="111">
        <f t="shared" si="104"/>
        <v>77048.384945337602</v>
      </c>
      <c r="NA61" s="111">
        <f t="shared" si="105"/>
        <v>75718.633501025615</v>
      </c>
      <c r="NB61" s="111">
        <f t="shared" si="106"/>
        <v>69466.974866082397</v>
      </c>
      <c r="NC61" s="111">
        <f t="shared" si="107"/>
        <v>89341.91857036842</v>
      </c>
      <c r="ND61" s="111">
        <f t="shared" si="108"/>
        <v>92998.178528400749</v>
      </c>
      <c r="NE61" s="111">
        <f t="shared" si="109"/>
        <v>92967.766514206218</v>
      </c>
      <c r="NF61" s="111">
        <f t="shared" si="110"/>
        <v>93018.688002100884</v>
      </c>
      <c r="NG61" s="111">
        <f t="shared" si="111"/>
        <v>99191.743607197001</v>
      </c>
      <c r="NH61" s="111">
        <f t="shared" si="112"/>
        <v>95670.549191715676</v>
      </c>
      <c r="NI61" s="111">
        <f t="shared" si="113"/>
        <v>98930.176409190331</v>
      </c>
      <c r="NJ61" s="111">
        <f t="shared" si="114"/>
        <v>99991.402934483704</v>
      </c>
      <c r="NK61" s="111">
        <f t="shared" si="115"/>
        <v>99991.402934483704</v>
      </c>
      <c r="NL61" s="111">
        <f t="shared" si="116"/>
        <v>96697.643342153882</v>
      </c>
      <c r="NM61" s="111">
        <f t="shared" si="117"/>
        <v>95028.772138857137</v>
      </c>
      <c r="NN61" s="111">
        <f t="shared" si="118"/>
        <v>87182.78474525355</v>
      </c>
      <c r="NO61" s="111">
        <f t="shared" si="119"/>
        <v>89057.599209330394</v>
      </c>
      <c r="NP61" s="111">
        <f t="shared" si="120"/>
        <v>92702.223582279155</v>
      </c>
      <c r="NQ61" s="111">
        <f t="shared" si="121"/>
        <v>92671.908350475074</v>
      </c>
      <c r="NR61" s="111">
        <f t="shared" si="122"/>
        <v>92722.667787172119</v>
      </c>
      <c r="NS61" s="111">
        <f t="shared" si="123"/>
        <v>98876.078423216983</v>
      </c>
      <c r="NT61" s="111">
        <f t="shared" si="124"/>
        <v>95366.089763805358</v>
      </c>
      <c r="NU61" s="111">
        <f t="shared" si="125"/>
        <v>98615.343629750074</v>
      </c>
      <c r="NV61" s="111">
        <f t="shared" si="126"/>
        <v>84848.525560380236</v>
      </c>
      <c r="NW61" s="111">
        <f t="shared" si="127"/>
        <v>84848.525560380236</v>
      </c>
      <c r="NX61" s="111">
        <f t="shared" si="128"/>
        <v>82053.578827383026</v>
      </c>
      <c r="NY61" s="111">
        <f t="shared" si="129"/>
        <v>80637.444471885654</v>
      </c>
      <c r="NZ61" s="111">
        <f t="shared" si="130"/>
        <v>73979.66747930969</v>
      </c>
      <c r="OA61" s="111">
        <f t="shared" si="131"/>
        <v>50808.631345797861</v>
      </c>
      <c r="OB61" s="111">
        <f t="shared" si="132"/>
        <v>52887.941565286252</v>
      </c>
      <c r="OC61" s="111">
        <f t="shared" si="133"/>
        <v>52870.646292894337</v>
      </c>
      <c r="OD61" s="111">
        <f t="shared" si="134"/>
        <v>52899.605275949762</v>
      </c>
      <c r="OE61" s="111">
        <f t="shared" si="135"/>
        <v>56410.213862997341</v>
      </c>
      <c r="OF61" s="111">
        <f t="shared" si="136"/>
        <v>54407.715239552599</v>
      </c>
      <c r="OG61" s="111">
        <f t="shared" si="137"/>
        <v>56261.460942214624</v>
      </c>
      <c r="OH61" s="111">
        <f t="shared" si="138"/>
        <v>56309.746322562649</v>
      </c>
      <c r="OI61" s="111">
        <f t="shared" si="139"/>
        <v>56309.746322562649</v>
      </c>
      <c r="OJ61" s="111">
        <f t="shared" si="140"/>
        <v>54454.879187503844</v>
      </c>
      <c r="OK61" s="111">
        <f t="shared" si="141"/>
        <v>53515.061249713297</v>
      </c>
      <c r="OL61" s="111">
        <f t="shared" si="142"/>
        <v>49096.625796084125</v>
      </c>
      <c r="OM61" s="111">
        <f t="shared" si="143"/>
        <v>46658.332209577376</v>
      </c>
      <c r="ON61" s="111">
        <f t="shared" si="144"/>
        <v>48567.794134016382</v>
      </c>
      <c r="OO61" s="111">
        <f t="shared" si="145"/>
        <v>48551.911624617016</v>
      </c>
      <c r="OP61" s="111">
        <f t="shared" si="146"/>
        <v>48578.505095373141</v>
      </c>
      <c r="OQ61" s="111">
        <f t="shared" si="147"/>
        <v>51802.349890511607</v>
      </c>
      <c r="OR61" s="111">
        <f t="shared" si="148"/>
        <v>49963.425212812472</v>
      </c>
      <c r="OS61" s="111">
        <f t="shared" si="149"/>
        <v>51665.747840600285</v>
      </c>
      <c r="OT61" s="111">
        <f t="shared" si="150"/>
        <v>53692.171433680021</v>
      </c>
      <c r="OU61" s="111">
        <f t="shared" si="151"/>
        <v>53692.171433680021</v>
      </c>
      <c r="OV61" s="111">
        <f t="shared" si="152"/>
        <v>51923.528335347095</v>
      </c>
      <c r="OW61" s="111">
        <f t="shared" si="153"/>
        <v>51027.398106962857</v>
      </c>
      <c r="OX61" s="111">
        <f t="shared" si="154"/>
        <v>46814.354906840148</v>
      </c>
      <c r="OY61" s="111"/>
      <c r="PA61" s="51">
        <f t="shared" si="303"/>
        <v>110588.82371536124</v>
      </c>
      <c r="PB61" s="51">
        <f t="shared" si="155"/>
        <v>100896.02545564683</v>
      </c>
      <c r="PC61" s="51">
        <f t="shared" si="156"/>
        <v>107035.68036287506</v>
      </c>
      <c r="PD61" s="51">
        <f t="shared" si="157"/>
        <v>107039.63975033972</v>
      </c>
      <c r="PE61" s="51">
        <f t="shared" si="158"/>
        <v>101825.63894779103</v>
      </c>
      <c r="PF61" s="51">
        <f t="shared" si="159"/>
        <v>98685.80778415165</v>
      </c>
      <c r="PG61" s="51">
        <f t="shared" si="160"/>
        <v>92834.796009721555</v>
      </c>
      <c r="PH61" s="51">
        <f t="shared" si="161"/>
        <v>82044.887070370431</v>
      </c>
      <c r="PI61" s="51">
        <f t="shared" si="162"/>
        <v>88067.880108670128</v>
      </c>
      <c r="PJ61" s="51">
        <f t="shared" si="163"/>
        <v>98145.152930635813</v>
      </c>
      <c r="PK61" s="51">
        <f t="shared" si="164"/>
        <v>99547.987353817211</v>
      </c>
      <c r="PL61" s="51">
        <f t="shared" si="165"/>
        <v>106524.56661985183</v>
      </c>
      <c r="PM61" s="51">
        <f t="shared" si="166"/>
        <v>112666.3628215737</v>
      </c>
      <c r="PN61" s="51">
        <f t="shared" si="167"/>
        <v>102368.97285919588</v>
      </c>
      <c r="PO61" s="51">
        <f t="shared" si="168"/>
        <v>108807.52515273191</v>
      </c>
      <c r="PP61" s="51">
        <f t="shared" si="169"/>
        <v>108809.80361182577</v>
      </c>
      <c r="PQ61" s="51">
        <f t="shared" si="170"/>
        <v>103115.86561680697</v>
      </c>
      <c r="PR61" s="51">
        <f t="shared" si="171"/>
        <v>99953.264179210775</v>
      </c>
      <c r="PS61" s="51">
        <f t="shared" si="172"/>
        <v>93698.579502182867</v>
      </c>
      <c r="PT61" s="51">
        <f t="shared" si="173"/>
        <v>68439.025025477458</v>
      </c>
      <c r="PU61" s="51">
        <f t="shared" si="174"/>
        <v>73696.429959155328</v>
      </c>
      <c r="PV61" s="51">
        <f t="shared" si="175"/>
        <v>82597.425282378012</v>
      </c>
      <c r="PW61" s="51">
        <f t="shared" si="176"/>
        <v>83874.969783246925</v>
      </c>
      <c r="PX61" s="51">
        <f t="shared" si="177"/>
        <v>90214.043057074305</v>
      </c>
      <c r="PY61" s="51">
        <f t="shared" si="178"/>
        <v>80936.107587259743</v>
      </c>
      <c r="PZ61" s="51">
        <f t="shared" si="179"/>
        <v>71235.170794431644</v>
      </c>
      <c r="QA61" s="51">
        <f t="shared" si="180"/>
        <v>76861.23894306476</v>
      </c>
      <c r="QB61" s="51">
        <f t="shared" si="181"/>
        <v>76853.305243703333</v>
      </c>
      <c r="QC61" s="51">
        <f t="shared" si="182"/>
        <v>70680.249638607216</v>
      </c>
      <c r="QD61" s="51">
        <f t="shared" si="183"/>
        <v>68605.787919649112</v>
      </c>
      <c r="QE61" s="51">
        <f t="shared" si="184"/>
        <v>62510.972181414414</v>
      </c>
      <c r="QF61" s="51">
        <f t="shared" si="185"/>
        <v>49671.381098581987</v>
      </c>
      <c r="QG61" s="51">
        <f t="shared" si="186"/>
        <v>54983.837639080637</v>
      </c>
      <c r="QH61" s="51">
        <f t="shared" si="187"/>
        <v>64619.858240158079</v>
      </c>
      <c r="QI61" s="51">
        <f t="shared" si="188"/>
        <v>66235.975828001508</v>
      </c>
      <c r="QJ61" s="51">
        <f t="shared" si="189"/>
        <v>74170.293201116627</v>
      </c>
      <c r="QK61" s="51">
        <f t="shared" si="190"/>
        <v>83003.450904889032</v>
      </c>
      <c r="QL61" s="51">
        <f t="shared" si="191"/>
        <v>73250.854368619141</v>
      </c>
      <c r="QM61" s="51">
        <f t="shared" si="192"/>
        <v>78935.419254916575</v>
      </c>
      <c r="QN61" s="51">
        <f t="shared" si="193"/>
        <v>78928.097742677681</v>
      </c>
      <c r="QO61" s="51">
        <f t="shared" si="194"/>
        <v>72774.687106632817</v>
      </c>
      <c r="QP61" s="51">
        <f t="shared" si="195"/>
        <v>70630.426111550245</v>
      </c>
      <c r="QQ61" s="51">
        <f t="shared" si="196"/>
        <v>64516.295754130522</v>
      </c>
      <c r="QR61" s="51">
        <f t="shared" si="197"/>
        <v>43888.571183152293</v>
      </c>
      <c r="QS61" s="51">
        <f t="shared" si="198"/>
        <v>48458.245842210381</v>
      </c>
      <c r="QT61" s="51">
        <f t="shared" si="199"/>
        <v>56708.685564536776</v>
      </c>
      <c r="QU61" s="51">
        <f t="shared" si="200"/>
        <v>58079.442257577437</v>
      </c>
      <c r="QV61" s="51">
        <f t="shared" si="201"/>
        <v>64813.199028233794</v>
      </c>
      <c r="QW61" s="51">
        <f t="shared" si="202"/>
        <v>97195.030335747637</v>
      </c>
      <c r="QX61" s="51">
        <f t="shared" si="203"/>
        <v>89861.75796142887</v>
      </c>
      <c r="QY61" s="51">
        <f t="shared" si="204"/>
        <v>94742.731866324219</v>
      </c>
      <c r="QZ61" s="51">
        <f t="shared" si="205"/>
        <v>94751.137364488619</v>
      </c>
      <c r="RA61" s="51">
        <f t="shared" si="206"/>
        <v>91240.528777441039</v>
      </c>
      <c r="RB61" s="51">
        <f t="shared" si="207"/>
        <v>88379.348768381606</v>
      </c>
      <c r="RC61" s="51">
        <f t="shared" si="208"/>
        <v>84061.290481772186</v>
      </c>
      <c r="RD61" s="51">
        <f t="shared" si="209"/>
        <v>72505.230548063439</v>
      </c>
      <c r="RE61" s="51">
        <f t="shared" si="210"/>
        <v>77077.669653829013</v>
      </c>
      <c r="RF61" s="51">
        <f t="shared" si="211"/>
        <v>84391.33010499239</v>
      </c>
      <c r="RG61" s="51">
        <f t="shared" si="212"/>
        <v>85285.742928890628</v>
      </c>
      <c r="RH61" s="51">
        <f t="shared" si="213"/>
        <v>89780.204124933138</v>
      </c>
      <c r="RI61" s="51">
        <f t="shared" si="214"/>
        <v>101434.86500037168</v>
      </c>
      <c r="RJ61" s="51">
        <f t="shared" si="215"/>
        <v>94268.262511376495</v>
      </c>
      <c r="RK61" s="51">
        <f t="shared" si="216"/>
        <v>99150.76595910739</v>
      </c>
      <c r="RL61" s="51">
        <f t="shared" si="217"/>
        <v>99161.559573394043</v>
      </c>
      <c r="RM61" s="51">
        <f t="shared" si="218"/>
        <v>95937.714778255584</v>
      </c>
      <c r="RN61" s="51">
        <f t="shared" si="219"/>
        <v>92910.018517622491</v>
      </c>
      <c r="RO61" s="51">
        <f t="shared" si="220"/>
        <v>88741.892508113378</v>
      </c>
      <c r="RP61" s="51">
        <f t="shared" si="221"/>
        <v>80141.284155273635</v>
      </c>
      <c r="RQ61" s="51">
        <f t="shared" si="222"/>
        <v>84891.860065474466</v>
      </c>
      <c r="RR61" s="51">
        <f t="shared" si="223"/>
        <v>92331.964593124692</v>
      </c>
      <c r="RS61" s="51">
        <f t="shared" si="224"/>
        <v>93180.920778231928</v>
      </c>
      <c r="RT61" s="51">
        <f t="shared" si="225"/>
        <v>97472.951593522346</v>
      </c>
      <c r="RU61" s="51"/>
      <c r="RV61" s="51">
        <f t="shared" si="387"/>
        <v>1193236.8861092327</v>
      </c>
      <c r="RW61" s="51">
        <f t="shared" si="387"/>
        <v>1128242.2668508601</v>
      </c>
      <c r="RX61" s="51">
        <f t="shared" si="387"/>
        <v>817364.17831506894</v>
      </c>
      <c r="RY61" s="51">
        <f t="shared" si="387"/>
        <v>793987.37511912675</v>
      </c>
      <c r="RZ61" s="51">
        <f t="shared" si="387"/>
        <v>1049272.0029162928</v>
      </c>
      <c r="SA61" s="51">
        <f t="shared" si="387"/>
        <v>1119624.0600338681</v>
      </c>
    </row>
    <row r="62" spans="1:495" x14ac:dyDescent="0.3">
      <c r="A62" s="1">
        <v>400330</v>
      </c>
      <c r="B62" s="1" t="s">
        <v>230</v>
      </c>
      <c r="C62" s="1" t="s">
        <v>167</v>
      </c>
      <c r="D62" s="44">
        <v>0.46410000000000001</v>
      </c>
      <c r="E62" s="1" t="s">
        <v>176</v>
      </c>
      <c r="F62" s="107">
        <f>VLOOKUP(A62,Auxiliar_OPEX_CustosUnit!$A$4:$E$129,COLUMN(Auxiliar_OPEX_CustosUnit!$E$3),0)</f>
        <v>16</v>
      </c>
      <c r="G62" s="107">
        <f>INDEX(Auxiliar_OPEX_Drivers!$B$76:$I$84,MATCH($E62,Auxiliar_OPEX_Drivers!$B$76:$B$84,0),MATCH(YEAR(G$2),Auxiliar_OPEX_Drivers!$B$76:$I$76,0))*$F62</f>
        <v>16</v>
      </c>
      <c r="H62" s="107">
        <f>INDEX(Auxiliar_OPEX_Drivers!$B$76:$I$84,MATCH($E62,Auxiliar_OPEX_Drivers!$B$76:$B$84,0),MATCH(YEAR(H$2),Auxiliar_OPEX_Drivers!$B$76:$I$76,0))*$F62</f>
        <v>16</v>
      </c>
      <c r="I62" s="107">
        <f>INDEX(Auxiliar_OPEX_Drivers!$B$76:$I$84,MATCH($E62,Auxiliar_OPEX_Drivers!$B$76:$B$84,0),MATCH(YEAR(I$2),Auxiliar_OPEX_Drivers!$B$76:$I$76,0))*$F62</f>
        <v>16</v>
      </c>
      <c r="J62" s="107">
        <f>INDEX(Auxiliar_OPEX_Drivers!$B$76:$I$84,MATCH($E62,Auxiliar_OPEX_Drivers!$B$76:$B$84,0),MATCH(YEAR(J$2),Auxiliar_OPEX_Drivers!$B$76:$I$76,0))*$F62</f>
        <v>16</v>
      </c>
      <c r="K62" s="107">
        <f>INDEX(Auxiliar_OPEX_Drivers!$B$76:$I$84,MATCH($E62,Auxiliar_OPEX_Drivers!$B$76:$B$84,0),MATCH(YEAR(K$2),Auxiliar_OPEX_Drivers!$B$76:$I$76,0))*$F62</f>
        <v>16</v>
      </c>
      <c r="L62" s="107">
        <f>INDEX(Auxiliar_OPEX_Drivers!$B$76:$I$84,MATCH($E62,Auxiliar_OPEX_Drivers!$B$76:$B$84,0),MATCH(YEAR(L$2),Auxiliar_OPEX_Drivers!$B$76:$I$76,0))*$F62</f>
        <v>16</v>
      </c>
      <c r="M62" s="107">
        <f>INDEX(Auxiliar_OPEX_Drivers!$B$76:$I$84,MATCH($E62,Auxiliar_OPEX_Drivers!$B$76:$B$84,0),MATCH(YEAR(M$2),Auxiliar_OPEX_Drivers!$B$76:$I$76,0))*$F62</f>
        <v>16</v>
      </c>
      <c r="N62" s="107">
        <f>INDEX(Auxiliar_OPEX_Drivers!$B$76:$I$84,MATCH($E62,Auxiliar_OPEX_Drivers!$B$76:$B$84,0),MATCH(YEAR(N$2),Auxiliar_OPEX_Drivers!$B$76:$I$76,0))*$F62</f>
        <v>16.776014405179275</v>
      </c>
      <c r="O62" s="107">
        <f>INDEX(Auxiliar_OPEX_Drivers!$B$76:$I$84,MATCH($E62,Auxiliar_OPEX_Drivers!$B$76:$B$84,0),MATCH(YEAR(O$2),Auxiliar_OPEX_Drivers!$B$76:$I$76,0))*$F62</f>
        <v>16.776014405179275</v>
      </c>
      <c r="P62" s="107">
        <f>INDEX(Auxiliar_OPEX_Drivers!$B$76:$I$84,MATCH($E62,Auxiliar_OPEX_Drivers!$B$76:$B$84,0),MATCH(YEAR(P$2),Auxiliar_OPEX_Drivers!$B$76:$I$76,0))*$F62</f>
        <v>16.776014405179275</v>
      </c>
      <c r="Q62" s="107">
        <f>INDEX(Auxiliar_OPEX_Drivers!$B$76:$I$84,MATCH($E62,Auxiliar_OPEX_Drivers!$B$76:$B$84,0),MATCH(YEAR(Q$2),Auxiliar_OPEX_Drivers!$B$76:$I$76,0))*$F62</f>
        <v>16.776014405179275</v>
      </c>
      <c r="R62" s="107">
        <f>INDEX(Auxiliar_OPEX_Drivers!$B$76:$I$84,MATCH($E62,Auxiliar_OPEX_Drivers!$B$76:$B$84,0),MATCH(YEAR(R$2),Auxiliar_OPEX_Drivers!$B$76:$I$76,0))*$F62</f>
        <v>16.776014405179275</v>
      </c>
      <c r="S62" s="107">
        <f>INDEX(Auxiliar_OPEX_Drivers!$B$76:$I$84,MATCH($E62,Auxiliar_OPEX_Drivers!$B$76:$B$84,0),MATCH(YEAR(S$2),Auxiliar_OPEX_Drivers!$B$76:$I$76,0))*$F62</f>
        <v>16.776014405179275</v>
      </c>
      <c r="T62" s="107">
        <f>INDEX(Auxiliar_OPEX_Drivers!$B$76:$I$84,MATCH($E62,Auxiliar_OPEX_Drivers!$B$76:$B$84,0),MATCH(YEAR(T$2),Auxiliar_OPEX_Drivers!$B$76:$I$76,0))*$F62</f>
        <v>16.776014405179275</v>
      </c>
      <c r="U62" s="107">
        <f>INDEX(Auxiliar_OPEX_Drivers!$B$76:$I$84,MATCH($E62,Auxiliar_OPEX_Drivers!$B$76:$B$84,0),MATCH(YEAR(U$2),Auxiliar_OPEX_Drivers!$B$76:$I$76,0))*$F62</f>
        <v>16.776014405179275</v>
      </c>
      <c r="V62" s="107">
        <f>INDEX(Auxiliar_OPEX_Drivers!$B$76:$I$84,MATCH($E62,Auxiliar_OPEX_Drivers!$B$76:$B$84,0),MATCH(YEAR(V$2),Auxiliar_OPEX_Drivers!$B$76:$I$76,0))*$F62</f>
        <v>16.776014405179275</v>
      </c>
      <c r="W62" s="107">
        <f>INDEX(Auxiliar_OPEX_Drivers!$B$76:$I$84,MATCH($E62,Auxiliar_OPEX_Drivers!$B$76:$B$84,0),MATCH(YEAR(W$2),Auxiliar_OPEX_Drivers!$B$76:$I$76,0))*$F62</f>
        <v>16.776014405179275</v>
      </c>
      <c r="X62" s="107">
        <f>INDEX(Auxiliar_OPEX_Drivers!$B$76:$I$84,MATCH($E62,Auxiliar_OPEX_Drivers!$B$76:$B$84,0),MATCH(YEAR(X$2),Auxiliar_OPEX_Drivers!$B$76:$I$76,0))*$F62</f>
        <v>16.776014405179275</v>
      </c>
      <c r="Y62" s="107">
        <f>INDEX(Auxiliar_OPEX_Drivers!$B$76:$I$84,MATCH($E62,Auxiliar_OPEX_Drivers!$B$76:$B$84,0),MATCH(YEAR(Y$2),Auxiliar_OPEX_Drivers!$B$76:$I$76,0))*$F62</f>
        <v>16.776014405179275</v>
      </c>
      <c r="Z62" s="107">
        <f>INDEX(Auxiliar_OPEX_Drivers!$B$76:$I$84,MATCH($E62,Auxiliar_OPEX_Drivers!$B$76:$B$84,0),MATCH(YEAR(Z$2),Auxiliar_OPEX_Drivers!$B$76:$I$76,0))*$F62</f>
        <v>14.643600007570168</v>
      </c>
      <c r="AA62" s="107">
        <f>INDEX(Auxiliar_OPEX_Drivers!$B$76:$I$84,MATCH($E62,Auxiliar_OPEX_Drivers!$B$76:$B$84,0),MATCH(YEAR(AA$2),Auxiliar_OPEX_Drivers!$B$76:$I$76,0))*$F62</f>
        <v>14.643600007570168</v>
      </c>
      <c r="AB62" s="107">
        <f>INDEX(Auxiliar_OPEX_Drivers!$B$76:$I$84,MATCH($E62,Auxiliar_OPEX_Drivers!$B$76:$B$84,0),MATCH(YEAR(AB$2),Auxiliar_OPEX_Drivers!$B$76:$I$76,0))*$F62</f>
        <v>14.643600007570168</v>
      </c>
      <c r="AC62" s="107">
        <f>INDEX(Auxiliar_OPEX_Drivers!$B$76:$I$84,MATCH($E62,Auxiliar_OPEX_Drivers!$B$76:$B$84,0),MATCH(YEAR(AC$2),Auxiliar_OPEX_Drivers!$B$76:$I$76,0))*$F62</f>
        <v>14.643600007570168</v>
      </c>
      <c r="AD62" s="107">
        <f>INDEX(Auxiliar_OPEX_Drivers!$B$76:$I$84,MATCH($E62,Auxiliar_OPEX_Drivers!$B$76:$B$84,0),MATCH(YEAR(AD$2),Auxiliar_OPEX_Drivers!$B$76:$I$76,0))*$F62</f>
        <v>14.643600007570168</v>
      </c>
      <c r="AE62" s="107">
        <f>INDEX(Auxiliar_OPEX_Drivers!$B$76:$I$84,MATCH($E62,Auxiliar_OPEX_Drivers!$B$76:$B$84,0),MATCH(YEAR(AE$2),Auxiliar_OPEX_Drivers!$B$76:$I$76,0))*$F62</f>
        <v>14.643600007570168</v>
      </c>
      <c r="AF62" s="107">
        <f>INDEX(Auxiliar_OPEX_Drivers!$B$76:$I$84,MATCH($E62,Auxiliar_OPEX_Drivers!$B$76:$B$84,0),MATCH(YEAR(AF$2),Auxiliar_OPEX_Drivers!$B$76:$I$76,0))*$F62</f>
        <v>14.643600007570168</v>
      </c>
      <c r="AG62" s="107">
        <f>INDEX(Auxiliar_OPEX_Drivers!$B$76:$I$84,MATCH($E62,Auxiliar_OPEX_Drivers!$B$76:$B$84,0),MATCH(YEAR(AG$2),Auxiliar_OPEX_Drivers!$B$76:$I$76,0))*$F62</f>
        <v>14.643600007570168</v>
      </c>
      <c r="AH62" s="107">
        <f>INDEX(Auxiliar_OPEX_Drivers!$B$76:$I$84,MATCH($E62,Auxiliar_OPEX_Drivers!$B$76:$B$84,0),MATCH(YEAR(AH$2),Auxiliar_OPEX_Drivers!$B$76:$I$76,0))*$F62</f>
        <v>14.643600007570168</v>
      </c>
      <c r="AI62" s="107">
        <f>INDEX(Auxiliar_OPEX_Drivers!$B$76:$I$84,MATCH($E62,Auxiliar_OPEX_Drivers!$B$76:$B$84,0),MATCH(YEAR(AI$2),Auxiliar_OPEX_Drivers!$B$76:$I$76,0))*$F62</f>
        <v>14.643600007570168</v>
      </c>
      <c r="AJ62" s="107">
        <f>INDEX(Auxiliar_OPEX_Drivers!$B$76:$I$84,MATCH($E62,Auxiliar_OPEX_Drivers!$B$76:$B$84,0),MATCH(YEAR(AJ$2),Auxiliar_OPEX_Drivers!$B$76:$I$76,0))*$F62</f>
        <v>14.643600007570168</v>
      </c>
      <c r="AK62" s="107">
        <f>INDEX(Auxiliar_OPEX_Drivers!$B$76:$I$84,MATCH($E62,Auxiliar_OPEX_Drivers!$B$76:$B$84,0),MATCH(YEAR(AK$2),Auxiliar_OPEX_Drivers!$B$76:$I$76,0))*$F62</f>
        <v>14.643600007570168</v>
      </c>
      <c r="AL62" s="107">
        <f>INDEX(Auxiliar_OPEX_Drivers!$B$76:$I$84,MATCH($E62,Auxiliar_OPEX_Drivers!$B$76:$B$84,0),MATCH(YEAR(AL$2),Auxiliar_OPEX_Drivers!$B$76:$I$76,0))*$F62</f>
        <v>14.796936819215302</v>
      </c>
      <c r="AM62" s="107">
        <f>INDEX(Auxiliar_OPEX_Drivers!$B$76:$I$84,MATCH($E62,Auxiliar_OPEX_Drivers!$B$76:$B$84,0),MATCH(YEAR(AM$2),Auxiliar_OPEX_Drivers!$B$76:$I$76,0))*$F62</f>
        <v>14.796936819215302</v>
      </c>
      <c r="AN62" s="107">
        <f>INDEX(Auxiliar_OPEX_Drivers!$B$76:$I$84,MATCH($E62,Auxiliar_OPEX_Drivers!$B$76:$B$84,0),MATCH(YEAR(AN$2),Auxiliar_OPEX_Drivers!$B$76:$I$76,0))*$F62</f>
        <v>14.796936819215302</v>
      </c>
      <c r="AO62" s="107">
        <f>INDEX(Auxiliar_OPEX_Drivers!$B$76:$I$84,MATCH($E62,Auxiliar_OPEX_Drivers!$B$76:$B$84,0),MATCH(YEAR(AO$2),Auxiliar_OPEX_Drivers!$B$76:$I$76,0))*$F62</f>
        <v>14.796936819215302</v>
      </c>
      <c r="AP62" s="107">
        <f>INDEX(Auxiliar_OPEX_Drivers!$B$76:$I$84,MATCH($E62,Auxiliar_OPEX_Drivers!$B$76:$B$84,0),MATCH(YEAR(AP$2),Auxiliar_OPEX_Drivers!$B$76:$I$76,0))*$F62</f>
        <v>14.796936819215302</v>
      </c>
      <c r="AQ62" s="107">
        <f>INDEX(Auxiliar_OPEX_Drivers!$B$76:$I$84,MATCH($E62,Auxiliar_OPEX_Drivers!$B$76:$B$84,0),MATCH(YEAR(AQ$2),Auxiliar_OPEX_Drivers!$B$76:$I$76,0))*$F62</f>
        <v>14.796936819215302</v>
      </c>
      <c r="AR62" s="107">
        <f>INDEX(Auxiliar_OPEX_Drivers!$B$76:$I$84,MATCH($E62,Auxiliar_OPEX_Drivers!$B$76:$B$84,0),MATCH(YEAR(AR$2),Auxiliar_OPEX_Drivers!$B$76:$I$76,0))*$F62</f>
        <v>14.796936819215302</v>
      </c>
      <c r="AS62" s="107">
        <f>INDEX(Auxiliar_OPEX_Drivers!$B$76:$I$84,MATCH($E62,Auxiliar_OPEX_Drivers!$B$76:$B$84,0),MATCH(YEAR(AS$2),Auxiliar_OPEX_Drivers!$B$76:$I$76,0))*$F62</f>
        <v>14.796936819215302</v>
      </c>
      <c r="AT62" s="107">
        <f>INDEX(Auxiliar_OPEX_Drivers!$B$76:$I$84,MATCH($E62,Auxiliar_OPEX_Drivers!$B$76:$B$84,0),MATCH(YEAR(AT$2),Auxiliar_OPEX_Drivers!$B$76:$I$76,0))*$F62</f>
        <v>14.796936819215302</v>
      </c>
      <c r="AU62" s="107">
        <f>INDEX(Auxiliar_OPEX_Drivers!$B$76:$I$84,MATCH($E62,Auxiliar_OPEX_Drivers!$B$76:$B$84,0),MATCH(YEAR(AU$2),Auxiliar_OPEX_Drivers!$B$76:$I$76,0))*$F62</f>
        <v>14.796936819215302</v>
      </c>
      <c r="AV62" s="107">
        <f>INDEX(Auxiliar_OPEX_Drivers!$B$76:$I$84,MATCH($E62,Auxiliar_OPEX_Drivers!$B$76:$B$84,0),MATCH(YEAR(AV$2),Auxiliar_OPEX_Drivers!$B$76:$I$76,0))*$F62</f>
        <v>14.796936819215302</v>
      </c>
      <c r="AW62" s="107">
        <f>INDEX(Auxiliar_OPEX_Drivers!$B$76:$I$84,MATCH($E62,Auxiliar_OPEX_Drivers!$B$76:$B$84,0),MATCH(YEAR(AW$2),Auxiliar_OPEX_Drivers!$B$76:$I$76,0))*$F62</f>
        <v>14.796936819215302</v>
      </c>
      <c r="AX62" s="107">
        <f>INDEX(Auxiliar_OPEX_Drivers!$B$76:$I$84,MATCH($E62,Auxiliar_OPEX_Drivers!$B$76:$B$84,0),MATCH(YEAR(AX$2),Auxiliar_OPEX_Drivers!$B$76:$I$76,0))*$F62</f>
        <v>12.728045245920303</v>
      </c>
      <c r="AY62" s="107">
        <f>INDEX(Auxiliar_OPEX_Drivers!$B$76:$I$84,MATCH($E62,Auxiliar_OPEX_Drivers!$B$76:$B$84,0),MATCH(YEAR(AY$2),Auxiliar_OPEX_Drivers!$B$76:$I$76,0))*$F62</f>
        <v>12.728045245920303</v>
      </c>
      <c r="AZ62" s="107">
        <f>INDEX(Auxiliar_OPEX_Drivers!$B$76:$I$84,MATCH($E62,Auxiliar_OPEX_Drivers!$B$76:$B$84,0),MATCH(YEAR(AZ$2),Auxiliar_OPEX_Drivers!$B$76:$I$76,0))*$F62</f>
        <v>12.728045245920303</v>
      </c>
      <c r="BA62" s="107">
        <f>INDEX(Auxiliar_OPEX_Drivers!$B$76:$I$84,MATCH($E62,Auxiliar_OPEX_Drivers!$B$76:$B$84,0),MATCH(YEAR(BA$2),Auxiliar_OPEX_Drivers!$B$76:$I$76,0))*$F62</f>
        <v>12.728045245920303</v>
      </c>
      <c r="BB62" s="107">
        <f>INDEX(Auxiliar_OPEX_Drivers!$B$76:$I$84,MATCH($E62,Auxiliar_OPEX_Drivers!$B$76:$B$84,0),MATCH(YEAR(BB$2),Auxiliar_OPEX_Drivers!$B$76:$I$76,0))*$F62</f>
        <v>12.728045245920303</v>
      </c>
      <c r="BC62" s="107">
        <f>INDEX(Auxiliar_OPEX_Drivers!$B$76:$I$84,MATCH($E62,Auxiliar_OPEX_Drivers!$B$76:$B$84,0),MATCH(YEAR(BC$2),Auxiliar_OPEX_Drivers!$B$76:$I$76,0))*$F62</f>
        <v>12.728045245920303</v>
      </c>
      <c r="BD62" s="107">
        <f>INDEX(Auxiliar_OPEX_Drivers!$B$76:$I$84,MATCH($E62,Auxiliar_OPEX_Drivers!$B$76:$B$84,0),MATCH(YEAR(BD$2),Auxiliar_OPEX_Drivers!$B$76:$I$76,0))*$F62</f>
        <v>12.728045245920303</v>
      </c>
      <c r="BE62" s="107">
        <f>INDEX(Auxiliar_OPEX_Drivers!$B$76:$I$84,MATCH($E62,Auxiliar_OPEX_Drivers!$B$76:$B$84,0),MATCH(YEAR(BE$2),Auxiliar_OPEX_Drivers!$B$76:$I$76,0))*$F62</f>
        <v>12.728045245920303</v>
      </c>
      <c r="BF62" s="107">
        <f>INDEX(Auxiliar_OPEX_Drivers!$B$76:$I$84,MATCH($E62,Auxiliar_OPEX_Drivers!$B$76:$B$84,0),MATCH(YEAR(BF$2),Auxiliar_OPEX_Drivers!$B$76:$I$76,0))*$F62</f>
        <v>12.728045245920303</v>
      </c>
      <c r="BG62" s="107">
        <f>INDEX(Auxiliar_OPEX_Drivers!$B$76:$I$84,MATCH($E62,Auxiliar_OPEX_Drivers!$B$76:$B$84,0),MATCH(YEAR(BG$2),Auxiliar_OPEX_Drivers!$B$76:$I$76,0))*$F62</f>
        <v>12.728045245920303</v>
      </c>
      <c r="BH62" s="107">
        <f>INDEX(Auxiliar_OPEX_Drivers!$B$76:$I$84,MATCH($E62,Auxiliar_OPEX_Drivers!$B$76:$B$84,0),MATCH(YEAR(BH$2),Auxiliar_OPEX_Drivers!$B$76:$I$76,0))*$F62</f>
        <v>12.728045245920303</v>
      </c>
      <c r="BI62" s="107">
        <f>INDEX(Auxiliar_OPEX_Drivers!$B$76:$I$84,MATCH($E62,Auxiliar_OPEX_Drivers!$B$76:$B$84,0),MATCH(YEAR(BI$2),Auxiliar_OPEX_Drivers!$B$76:$I$76,0))*$F62</f>
        <v>12.728045245920303</v>
      </c>
      <c r="BJ62" s="107">
        <f>INDEX(Auxiliar_OPEX_Drivers!$B$76:$I$84,MATCH($E62,Auxiliar_OPEX_Drivers!$B$76:$B$84,0),MATCH(YEAR(BJ$2),Auxiliar_OPEX_Drivers!$B$76:$I$76,0))*$F62</f>
        <v>12.735745138231684</v>
      </c>
      <c r="BK62" s="107">
        <f>INDEX(Auxiliar_OPEX_Drivers!$B$76:$I$84,MATCH($E62,Auxiliar_OPEX_Drivers!$B$76:$B$84,0),MATCH(YEAR(BK$2),Auxiliar_OPEX_Drivers!$B$76:$I$76,0))*$F62</f>
        <v>12.735745138231684</v>
      </c>
      <c r="BL62" s="107">
        <f>INDEX(Auxiliar_OPEX_Drivers!$B$76:$I$84,MATCH($E62,Auxiliar_OPEX_Drivers!$B$76:$B$84,0),MATCH(YEAR(BL$2),Auxiliar_OPEX_Drivers!$B$76:$I$76,0))*$F62</f>
        <v>12.735745138231684</v>
      </c>
      <c r="BM62" s="107">
        <f>INDEX(Auxiliar_OPEX_Drivers!$B$76:$I$84,MATCH($E62,Auxiliar_OPEX_Drivers!$B$76:$B$84,0),MATCH(YEAR(BM$2),Auxiliar_OPEX_Drivers!$B$76:$I$76,0))*$F62</f>
        <v>12.735745138231684</v>
      </c>
      <c r="BN62" s="107">
        <f>INDEX(Auxiliar_OPEX_Drivers!$B$76:$I$84,MATCH($E62,Auxiliar_OPEX_Drivers!$B$76:$B$84,0),MATCH(YEAR(BN$2),Auxiliar_OPEX_Drivers!$B$76:$I$76,0))*$F62</f>
        <v>12.735745138231684</v>
      </c>
      <c r="BO62" s="107">
        <f>INDEX(Auxiliar_OPEX_Drivers!$B$76:$I$84,MATCH($E62,Auxiliar_OPEX_Drivers!$B$76:$B$84,0),MATCH(YEAR(BO$2),Auxiliar_OPEX_Drivers!$B$76:$I$76,0))*$F62</f>
        <v>12.735745138231684</v>
      </c>
      <c r="BP62" s="107">
        <f>INDEX(Auxiliar_OPEX_Drivers!$B$76:$I$84,MATCH($E62,Auxiliar_OPEX_Drivers!$B$76:$B$84,0),MATCH(YEAR(BP$2),Auxiliar_OPEX_Drivers!$B$76:$I$76,0))*$F62</f>
        <v>12.735745138231684</v>
      </c>
      <c r="BQ62" s="107">
        <f>INDEX(Auxiliar_OPEX_Drivers!$B$76:$I$84,MATCH($E62,Auxiliar_OPEX_Drivers!$B$76:$B$84,0),MATCH(YEAR(BQ$2),Auxiliar_OPEX_Drivers!$B$76:$I$76,0))*$F62</f>
        <v>12.735745138231684</v>
      </c>
      <c r="BR62" s="107">
        <f>INDEX(Auxiliar_OPEX_Drivers!$B$76:$I$84,MATCH($E62,Auxiliar_OPEX_Drivers!$B$76:$B$84,0),MATCH(YEAR(BR$2),Auxiliar_OPEX_Drivers!$B$76:$I$76,0))*$F62</f>
        <v>12.735745138231684</v>
      </c>
      <c r="BS62" s="107">
        <f>INDEX(Auxiliar_OPEX_Drivers!$B$76:$I$84,MATCH($E62,Auxiliar_OPEX_Drivers!$B$76:$B$84,0),MATCH(YEAR(BS$2),Auxiliar_OPEX_Drivers!$B$76:$I$76,0))*$F62</f>
        <v>12.735745138231684</v>
      </c>
      <c r="BT62" s="107">
        <f>INDEX(Auxiliar_OPEX_Drivers!$B$76:$I$84,MATCH($E62,Auxiliar_OPEX_Drivers!$B$76:$B$84,0),MATCH(YEAR(BT$2),Auxiliar_OPEX_Drivers!$B$76:$I$76,0))*$F62</f>
        <v>12.735745138231684</v>
      </c>
      <c r="BU62" s="107">
        <f>INDEX(Auxiliar_OPEX_Drivers!$B$76:$I$84,MATCH($E62,Auxiliar_OPEX_Drivers!$B$76:$B$84,0),MATCH(YEAR(BU$2),Auxiliar_OPEX_Drivers!$B$76:$I$76,0))*$F62</f>
        <v>12.735745138231684</v>
      </c>
      <c r="BV62" s="107">
        <f>INDEX(Auxiliar_OPEX_Drivers!$B$76:$I$84,MATCH($E62,Auxiliar_OPEX_Drivers!$B$76:$B$84,0),MATCH(YEAR(BV$2),Auxiliar_OPEX_Drivers!$B$76:$I$76,0))*$F62</f>
        <v>13.231914663631285</v>
      </c>
      <c r="BW62" s="107">
        <f>INDEX(Auxiliar_OPEX_Drivers!$B$76:$I$84,MATCH($E62,Auxiliar_OPEX_Drivers!$B$76:$B$84,0),MATCH(YEAR(BW$2),Auxiliar_OPEX_Drivers!$B$76:$I$76,0))*$F62</f>
        <v>13.231914663631285</v>
      </c>
      <c r="BX62" s="107">
        <f>INDEX(Auxiliar_OPEX_Drivers!$B$76:$I$84,MATCH($E62,Auxiliar_OPEX_Drivers!$B$76:$B$84,0),MATCH(YEAR(BX$2),Auxiliar_OPEX_Drivers!$B$76:$I$76,0))*$F62</f>
        <v>13.231914663631285</v>
      </c>
      <c r="BY62" s="107">
        <f>INDEX(Auxiliar_OPEX_Drivers!$B$76:$I$84,MATCH($E62,Auxiliar_OPEX_Drivers!$B$76:$B$84,0),MATCH(YEAR(BY$2),Auxiliar_OPEX_Drivers!$B$76:$I$76,0))*$F62</f>
        <v>13.231914663631285</v>
      </c>
      <c r="BZ62" s="107">
        <f>INDEX(Auxiliar_OPEX_Drivers!$B$76:$I$84,MATCH($E62,Auxiliar_OPEX_Drivers!$B$76:$B$84,0),MATCH(YEAR(BZ$2),Auxiliar_OPEX_Drivers!$B$76:$I$76,0))*$F62</f>
        <v>13.231914663631285</v>
      </c>
      <c r="CA62" s="107">
        <f>INDEX(Auxiliar_OPEX_Drivers!$B$76:$I$84,MATCH($E62,Auxiliar_OPEX_Drivers!$B$76:$B$84,0),MATCH(YEAR(CA$2),Auxiliar_OPEX_Drivers!$B$76:$I$76,0))*$F62</f>
        <v>13.231914663631285</v>
      </c>
      <c r="CB62" s="107">
        <f>INDEX(Auxiliar_OPEX_Drivers!$B$76:$I$84,MATCH($E62,Auxiliar_OPEX_Drivers!$B$76:$B$84,0),MATCH(YEAR(CB$2),Auxiliar_OPEX_Drivers!$B$76:$I$76,0))*$F62</f>
        <v>13.231914663631285</v>
      </c>
      <c r="CC62" s="107">
        <f>INDEX(Auxiliar_OPEX_Drivers!$B$76:$I$84,MATCH($E62,Auxiliar_OPEX_Drivers!$B$76:$B$84,0),MATCH(YEAR(CC$2),Auxiliar_OPEX_Drivers!$B$76:$I$76,0))*$F62</f>
        <v>13.231914663631285</v>
      </c>
      <c r="CD62" s="107">
        <f>INDEX(Auxiliar_OPEX_Drivers!$B$76:$I$84,MATCH($E62,Auxiliar_OPEX_Drivers!$B$76:$B$84,0),MATCH(YEAR(CD$2),Auxiliar_OPEX_Drivers!$B$76:$I$76,0))*$F62</f>
        <v>13.231914663631285</v>
      </c>
      <c r="CE62" s="107">
        <f>INDEX(Auxiliar_OPEX_Drivers!$B$76:$I$84,MATCH($E62,Auxiliar_OPEX_Drivers!$B$76:$B$84,0),MATCH(YEAR(CE$2),Auxiliar_OPEX_Drivers!$B$76:$I$76,0))*$F62</f>
        <v>13.231914663631285</v>
      </c>
      <c r="CF62" s="107">
        <f>INDEX(Auxiliar_OPEX_Drivers!$B$76:$I$84,MATCH($E62,Auxiliar_OPEX_Drivers!$B$76:$B$84,0),MATCH(YEAR(CF$2),Auxiliar_OPEX_Drivers!$B$76:$I$76,0))*$F62</f>
        <v>13.231914663631285</v>
      </c>
      <c r="CG62" s="107">
        <f>INDEX(Auxiliar_OPEX_Drivers!$B$76:$I$84,MATCH($E62,Auxiliar_OPEX_Drivers!$B$76:$B$84,0),MATCH(YEAR(CG$2),Auxiliar_OPEX_Drivers!$B$76:$I$76,0))*$F62</f>
        <v>13.231914663631285</v>
      </c>
      <c r="CI62" s="51">
        <f>INDEX(Auxiliar_OPEX_CustosUnit!$A$1:$R$129,MATCH(Auxiliar_OPEX_P!$A62,Auxiliar_OPEX_CustosUnit!$A$1:$A$129,0),MATCH(CI$2,Auxiliar_OPEX_CustosUnit!$A$3:$Q$3,0))*(1-DRE_Auxiliar!$A$5)</f>
        <v>16750.765884302094</v>
      </c>
      <c r="CJ62" s="51">
        <f>INDEX(Auxiliar_OPEX_CustosUnit!$A$1:$R$129,MATCH(Auxiliar_OPEX_P!$A62,Auxiliar_OPEX_CustosUnit!$A$1:$A$129,0),MATCH(CJ$2,Auxiliar_OPEX_CustosUnit!$A$3:$Q$3,0))*(1-DRE_Auxiliar!$A$5)</f>
        <v>17326.703068463983</v>
      </c>
      <c r="CK62" s="51">
        <f>INDEX(Auxiliar_OPEX_CustosUnit!$A$1:$R$129,MATCH(Auxiliar_OPEX_P!$A62,Auxiliar_OPEX_CustosUnit!$A$1:$A$129,0),MATCH(CK$2,Auxiliar_OPEX_CustosUnit!$A$3:$Q$3,0))*(1-DRE_Auxiliar!$A$5)</f>
        <v>18062.172758380188</v>
      </c>
      <c r="CL62" s="51">
        <f>INDEX(Auxiliar_OPEX_CustosUnit!$A$1:$R$129,MATCH(Auxiliar_OPEX_P!$A62,Auxiliar_OPEX_CustosUnit!$A$1:$A$129,0),MATCH(CL$2,Auxiliar_OPEX_CustosUnit!$A$3:$Q$3,0))*(1-DRE_Auxiliar!$A$5)</f>
        <v>18053.567986732858</v>
      </c>
      <c r="CM62" s="51">
        <f>INDEX(Auxiliar_OPEX_CustosUnit!$A$1:$R$129,MATCH(Auxiliar_OPEX_P!$A62,Auxiliar_OPEX_CustosUnit!$A$1:$A$129,0),MATCH(CM$2,Auxiliar_OPEX_CustosUnit!$A$3:$Q$3,0))*(1-DRE_Auxiliar!$A$5)</f>
        <v>18064.180390949157</v>
      </c>
      <c r="CN62" s="51">
        <f>INDEX(Auxiliar_OPEX_CustosUnit!$A$1:$R$129,MATCH(Auxiliar_OPEX_P!$A62,Auxiliar_OPEX_CustosUnit!$A$1:$A$129,0),MATCH(CN$2,Auxiliar_OPEX_CustosUnit!$A$3:$Q$3,0))*(1-DRE_Auxiliar!$A$5)</f>
        <v>19366.133085179161</v>
      </c>
      <c r="CO62" s="51">
        <f>INDEX(Auxiliar_OPEX_CustosUnit!$A$1:$R$129,MATCH(Auxiliar_OPEX_P!$A62,Auxiliar_OPEX_CustosUnit!$A$1:$A$129,0),MATCH(CO$2,Auxiliar_OPEX_CustosUnit!$A$3:$Q$3,0))*(1-DRE_Auxiliar!$A$5)</f>
        <v>18605.723521910608</v>
      </c>
      <c r="CP62" s="51">
        <f>INDEX(Auxiliar_OPEX_CustosUnit!$A$1:$R$129,MATCH(Auxiliar_OPEX_P!$A62,Auxiliar_OPEX_CustosUnit!$A$1:$A$129,0),MATCH(CP$2,Auxiliar_OPEX_CustosUnit!$A$3:$Q$3,0))*(1-DRE_Auxiliar!$A$5)</f>
        <v>19220.340234023159</v>
      </c>
      <c r="CQ62" s="51">
        <f>INDEX(Auxiliar_OPEX_CustosUnit!$A$1:$R$129,MATCH(Auxiliar_OPEX_P!$A62,Auxiliar_OPEX_CustosUnit!$A$1:$A$129,0),MATCH(CQ$2,Auxiliar_OPEX_CustosUnit!$A$3:$Q$3,0))*(1-DRE_Auxiliar!$A$5)</f>
        <v>19225.559082880627</v>
      </c>
      <c r="CR62" s="51">
        <f>INDEX(Auxiliar_OPEX_CustosUnit!$A$1:$R$129,MATCH(Auxiliar_OPEX_P!$A62,Auxiliar_OPEX_CustosUnit!$A$1:$A$129,0),MATCH(CR$2,Auxiliar_OPEX_CustosUnit!$A$3:$Q$3,0))*(1-DRE_Auxiliar!$A$5)</f>
        <v>19225.559082880627</v>
      </c>
      <c r="CS62" s="51">
        <f>INDEX(Auxiliar_OPEX_CustosUnit!$A$1:$R$129,MATCH(Auxiliar_OPEX_P!$A62,Auxiliar_OPEX_CustosUnit!$A$1:$A$129,0),MATCH(CS$2,Auxiliar_OPEX_CustosUnit!$A$3:$Q$3,0))*(1-DRE_Auxiliar!$A$5)</f>
        <v>18610.942370768076</v>
      </c>
      <c r="CT62" s="51">
        <f>INDEX(Auxiliar_OPEX_CustosUnit!$A$1:$R$129,MATCH(Auxiliar_OPEX_P!$A62,Auxiliar_OPEX_CustosUnit!$A$1:$A$129,0),MATCH(CT$2,Auxiliar_OPEX_CustosUnit!$A$3:$Q$3,0))*(1-DRE_Auxiliar!$A$5)</f>
        <v>18324.156380285534</v>
      </c>
      <c r="CU62" s="53">
        <f t="shared" si="227"/>
        <v>16750.765884302094</v>
      </c>
      <c r="CV62" s="53">
        <f t="shared" si="228"/>
        <v>17326.703068463983</v>
      </c>
      <c r="CW62" s="53">
        <f t="shared" si="229"/>
        <v>18062.172758380188</v>
      </c>
      <c r="CX62" s="53">
        <f t="shared" si="230"/>
        <v>18053.567986732858</v>
      </c>
      <c r="CY62" s="53">
        <f t="shared" si="231"/>
        <v>18064.180390949157</v>
      </c>
      <c r="CZ62" s="53">
        <f t="shared" si="232"/>
        <v>19366.133085179161</v>
      </c>
      <c r="DA62" s="53">
        <f t="shared" si="233"/>
        <v>18605.723521910608</v>
      </c>
      <c r="DB62" s="53">
        <f t="shared" si="234"/>
        <v>19220.340234023159</v>
      </c>
      <c r="DC62" s="53">
        <f t="shared" si="235"/>
        <v>19225.559082880627</v>
      </c>
      <c r="DD62" s="53">
        <f t="shared" si="236"/>
        <v>19225.559082880627</v>
      </c>
      <c r="DE62" s="53">
        <f t="shared" si="237"/>
        <v>18610.942370768076</v>
      </c>
      <c r="DF62" s="53">
        <f t="shared" si="238"/>
        <v>18324.156380285534</v>
      </c>
      <c r="DG62" s="53">
        <f t="shared" si="239"/>
        <v>16750.765884302094</v>
      </c>
      <c r="DH62" s="53">
        <f t="shared" si="240"/>
        <v>17326.703068463983</v>
      </c>
      <c r="DI62" s="53">
        <f t="shared" si="241"/>
        <v>18062.172758380188</v>
      </c>
      <c r="DJ62" s="53">
        <f t="shared" si="242"/>
        <v>18053.567986732858</v>
      </c>
      <c r="DK62" s="53">
        <f t="shared" si="243"/>
        <v>18064.180390949157</v>
      </c>
      <c r="DL62" s="53">
        <f t="shared" si="244"/>
        <v>19366.133085179161</v>
      </c>
      <c r="DM62" s="53">
        <f t="shared" si="245"/>
        <v>18605.723521910608</v>
      </c>
      <c r="DN62" s="53">
        <f t="shared" si="246"/>
        <v>19220.340234023159</v>
      </c>
      <c r="DO62" s="53">
        <f t="shared" si="247"/>
        <v>19225.559082880627</v>
      </c>
      <c r="DP62" s="53">
        <f t="shared" si="248"/>
        <v>19225.559082880627</v>
      </c>
      <c r="DQ62" s="53">
        <f t="shared" si="249"/>
        <v>18610.942370768076</v>
      </c>
      <c r="DR62" s="53">
        <f t="shared" si="250"/>
        <v>18324.156380285534</v>
      </c>
      <c r="DS62" s="53">
        <f t="shared" si="251"/>
        <v>16750.765884302094</v>
      </c>
      <c r="DT62" s="53">
        <f t="shared" si="252"/>
        <v>17326.703068463983</v>
      </c>
      <c r="DU62" s="53">
        <f t="shared" si="253"/>
        <v>18062.172758380188</v>
      </c>
      <c r="DV62" s="53">
        <f t="shared" si="254"/>
        <v>18053.567986732858</v>
      </c>
      <c r="DW62" s="53">
        <f t="shared" si="255"/>
        <v>18064.180390949157</v>
      </c>
      <c r="DX62" s="53">
        <f t="shared" si="256"/>
        <v>19366.133085179161</v>
      </c>
      <c r="DY62" s="53">
        <f t="shared" si="257"/>
        <v>18605.723521910608</v>
      </c>
      <c r="DZ62" s="53">
        <f t="shared" si="258"/>
        <v>19220.340234023159</v>
      </c>
      <c r="EA62" s="53">
        <f t="shared" si="259"/>
        <v>19225.559082880627</v>
      </c>
      <c r="EB62" s="53">
        <f t="shared" si="260"/>
        <v>19225.559082880627</v>
      </c>
      <c r="EC62" s="53">
        <f t="shared" si="261"/>
        <v>18610.942370768076</v>
      </c>
      <c r="ED62" s="53">
        <f t="shared" si="262"/>
        <v>18324.156380285534</v>
      </c>
      <c r="EE62" s="53">
        <f t="shared" si="263"/>
        <v>16750.765884302094</v>
      </c>
      <c r="EF62" s="53">
        <f t="shared" si="264"/>
        <v>17326.703068463983</v>
      </c>
      <c r="EG62" s="53">
        <f t="shared" si="265"/>
        <v>18062.172758380188</v>
      </c>
      <c r="EH62" s="53">
        <f t="shared" si="266"/>
        <v>18053.567986732858</v>
      </c>
      <c r="EI62" s="53">
        <f t="shared" si="267"/>
        <v>18064.180390949157</v>
      </c>
      <c r="EJ62" s="53">
        <f t="shared" si="268"/>
        <v>19366.133085179161</v>
      </c>
      <c r="EK62" s="53">
        <f t="shared" si="269"/>
        <v>18605.723521910608</v>
      </c>
      <c r="EL62" s="53">
        <f t="shared" si="270"/>
        <v>19220.340234023159</v>
      </c>
      <c r="EM62" s="53">
        <f t="shared" si="271"/>
        <v>19225.559082880627</v>
      </c>
      <c r="EN62" s="53">
        <f t="shared" si="272"/>
        <v>19225.559082880627</v>
      </c>
      <c r="EO62" s="53">
        <f t="shared" si="273"/>
        <v>18610.942370768076</v>
      </c>
      <c r="EP62" s="53">
        <f t="shared" si="274"/>
        <v>18324.156380285534</v>
      </c>
      <c r="EQ62" s="53">
        <f t="shared" si="275"/>
        <v>16750.765884302094</v>
      </c>
      <c r="ER62" s="53">
        <f t="shared" si="276"/>
        <v>17326.703068463983</v>
      </c>
      <c r="ES62" s="53">
        <f t="shared" si="277"/>
        <v>18062.172758380188</v>
      </c>
      <c r="ET62" s="53">
        <f t="shared" si="278"/>
        <v>18053.567986732858</v>
      </c>
      <c r="EU62" s="53">
        <f t="shared" si="279"/>
        <v>18064.180390949157</v>
      </c>
      <c r="EV62" s="53">
        <f t="shared" si="280"/>
        <v>19366.133085179161</v>
      </c>
      <c r="EW62" s="53">
        <f t="shared" si="281"/>
        <v>18605.723521910608</v>
      </c>
      <c r="EX62" s="53">
        <f t="shared" si="282"/>
        <v>19220.340234023159</v>
      </c>
      <c r="EY62" s="53">
        <f t="shared" si="283"/>
        <v>19225.559082880627</v>
      </c>
      <c r="EZ62" s="53">
        <f t="shared" si="284"/>
        <v>19225.559082880627</v>
      </c>
      <c r="FA62" s="53">
        <f t="shared" si="285"/>
        <v>18610.942370768076</v>
      </c>
      <c r="FB62" s="53">
        <f t="shared" si="286"/>
        <v>18324.156380285534</v>
      </c>
      <c r="FC62" s="53">
        <f t="shared" si="287"/>
        <v>16750.765884302094</v>
      </c>
      <c r="FD62" s="53">
        <f t="shared" si="288"/>
        <v>17326.703068463983</v>
      </c>
      <c r="FE62" s="53">
        <f t="shared" si="289"/>
        <v>18062.172758380188</v>
      </c>
      <c r="FF62" s="53">
        <f t="shared" si="290"/>
        <v>18053.567986732858</v>
      </c>
      <c r="FG62" s="53">
        <f t="shared" si="291"/>
        <v>18064.180390949157</v>
      </c>
      <c r="FH62" s="53">
        <f t="shared" si="292"/>
        <v>19366.133085179161</v>
      </c>
      <c r="FI62" s="53">
        <f t="shared" si="293"/>
        <v>18605.723521910608</v>
      </c>
      <c r="FJ62" s="53">
        <f t="shared" si="294"/>
        <v>19220.340234023159</v>
      </c>
      <c r="FK62" s="53">
        <f t="shared" si="295"/>
        <v>19225.559082880627</v>
      </c>
      <c r="FL62" s="53">
        <f t="shared" si="296"/>
        <v>19225.559082880627</v>
      </c>
      <c r="FM62" s="53">
        <f t="shared" si="297"/>
        <v>18610.942370768076</v>
      </c>
      <c r="FN62" s="53">
        <f t="shared" si="298"/>
        <v>18324.156380285534</v>
      </c>
      <c r="FP62" s="51">
        <f t="shared" si="299"/>
        <v>154889.50834415446</v>
      </c>
      <c r="FQ62" s="51">
        <f t="shared" si="306"/>
        <v>166052.97152556022</v>
      </c>
      <c r="FR62" s="51">
        <f t="shared" si="307"/>
        <v>159532.91576627034</v>
      </c>
      <c r="FS62" s="51">
        <f t="shared" si="308"/>
        <v>164802.88530260819</v>
      </c>
      <c r="FT62" s="51">
        <f t="shared" si="309"/>
        <v>164847.63380025167</v>
      </c>
      <c r="FU62" s="51">
        <f t="shared" si="310"/>
        <v>164847.63380025167</v>
      </c>
      <c r="FV62" s="51">
        <f t="shared" si="311"/>
        <v>159577.66426391382</v>
      </c>
      <c r="FW62" s="51">
        <f t="shared" si="312"/>
        <v>157118.6464671203</v>
      </c>
      <c r="FX62" s="51">
        <f t="shared" si="313"/>
        <v>150593.84300926363</v>
      </c>
      <c r="FY62" s="51">
        <f t="shared" si="314"/>
        <v>155771.67156313013</v>
      </c>
      <c r="FZ62" s="51">
        <f t="shared" si="315"/>
        <v>162383.73979847625</v>
      </c>
      <c r="GA62" s="51">
        <f t="shared" si="316"/>
        <v>162306.38061146718</v>
      </c>
      <c r="GB62" s="51">
        <f t="shared" si="317"/>
        <v>162401.78894954195</v>
      </c>
      <c r="GC62" s="51">
        <f t="shared" si="318"/>
        <v>174106.69014597638</v>
      </c>
      <c r="GD62" s="51">
        <f t="shared" si="319"/>
        <v>167270.40581220019</v>
      </c>
      <c r="GE62" s="51">
        <f t="shared" si="320"/>
        <v>172795.97361572893</v>
      </c>
      <c r="GF62" s="51">
        <f t="shared" si="321"/>
        <v>172842.89245579625</v>
      </c>
      <c r="GG62" s="51">
        <f t="shared" si="322"/>
        <v>172842.89245579625</v>
      </c>
      <c r="GH62" s="51">
        <f t="shared" si="323"/>
        <v>167317.3246522675</v>
      </c>
      <c r="GI62" s="51">
        <f t="shared" si="324"/>
        <v>164739.0422784175</v>
      </c>
      <c r="GJ62" s="51">
        <f t="shared" si="325"/>
        <v>131451.72311902934</v>
      </c>
      <c r="GK62" s="51">
        <f t="shared" si="326"/>
        <v>135971.39319198707</v>
      </c>
      <c r="GL62" s="51">
        <f t="shared" si="327"/>
        <v>141742.99544044936</v>
      </c>
      <c r="GM62" s="51">
        <f t="shared" si="328"/>
        <v>141675.46944982305</v>
      </c>
      <c r="GN62" s="51">
        <f t="shared" si="329"/>
        <v>141758.75034756251</v>
      </c>
      <c r="GO62" s="51">
        <f t="shared" si="330"/>
        <v>151975.8309430464</v>
      </c>
      <c r="GP62" s="51">
        <f t="shared" si="331"/>
        <v>146008.51290766546</v>
      </c>
      <c r="GQ62" s="51">
        <f t="shared" si="332"/>
        <v>150831.72077905366</v>
      </c>
      <c r="GR62" s="51">
        <f t="shared" si="333"/>
        <v>150872.67572283061</v>
      </c>
      <c r="GS62" s="51">
        <f t="shared" si="334"/>
        <v>150872.67572283061</v>
      </c>
      <c r="GT62" s="51">
        <f t="shared" si="335"/>
        <v>146049.46785144237</v>
      </c>
      <c r="GU62" s="51">
        <f t="shared" si="336"/>
        <v>143798.91328720859</v>
      </c>
      <c r="GV62" s="51">
        <f t="shared" si="337"/>
        <v>132828.18710998175</v>
      </c>
      <c r="GW62" s="51">
        <f t="shared" si="338"/>
        <v>137395.18378284096</v>
      </c>
      <c r="GX62" s="51">
        <f t="shared" si="339"/>
        <v>143227.22192728549</v>
      </c>
      <c r="GY62" s="51">
        <f t="shared" si="340"/>
        <v>143158.98885506034</v>
      </c>
      <c r="GZ62" s="51">
        <f t="shared" si="341"/>
        <v>143243.14180798593</v>
      </c>
      <c r="HA62" s="51">
        <f t="shared" si="342"/>
        <v>153567.20801916701</v>
      </c>
      <c r="HB62" s="51">
        <f t="shared" si="343"/>
        <v>147537.40469866869</v>
      </c>
      <c r="HC62" s="51">
        <f t="shared" si="344"/>
        <v>152411.11759044247</v>
      </c>
      <c r="HD62" s="51">
        <f t="shared" si="345"/>
        <v>152452.50138371656</v>
      </c>
      <c r="HE62" s="51">
        <f t="shared" si="346"/>
        <v>152452.50138371656</v>
      </c>
      <c r="HF62" s="51">
        <f t="shared" si="347"/>
        <v>147578.78849194275</v>
      </c>
      <c r="HG62" s="51">
        <f t="shared" si="348"/>
        <v>145304.66780591279</v>
      </c>
      <c r="HH62" s="51">
        <f t="shared" si="349"/>
        <v>114256.29480785147</v>
      </c>
      <c r="HI62" s="51">
        <f t="shared" si="350"/>
        <v>118184.73898520536</v>
      </c>
      <c r="HJ62" s="51">
        <f t="shared" si="351"/>
        <v>123201.34791483378</v>
      </c>
      <c r="HK62" s="51">
        <f t="shared" si="352"/>
        <v>123142.65511637415</v>
      </c>
      <c r="HL62" s="51">
        <f t="shared" si="353"/>
        <v>123215.04189517177</v>
      </c>
      <c r="HM62" s="51">
        <f t="shared" si="354"/>
        <v>132095.60842480286</v>
      </c>
      <c r="HN62" s="51">
        <f t="shared" si="355"/>
        <v>126908.88563041757</v>
      </c>
      <c r="HO62" s="51">
        <f t="shared" si="356"/>
        <v>131101.16129936319</v>
      </c>
      <c r="HP62" s="51">
        <f t="shared" si="357"/>
        <v>131136.75885578149</v>
      </c>
      <c r="HQ62" s="51">
        <f t="shared" si="358"/>
        <v>131136.75885578149</v>
      </c>
      <c r="HR62" s="51">
        <f t="shared" si="359"/>
        <v>126944.48318683589</v>
      </c>
      <c r="HS62" s="51">
        <f t="shared" si="360"/>
        <v>124988.32757570395</v>
      </c>
      <c r="HT62" s="51">
        <f t="shared" si="361"/>
        <v>114325.41470402719</v>
      </c>
      <c r="HU62" s="51">
        <f t="shared" si="362"/>
        <v>118256.23541261838</v>
      </c>
      <c r="HV62" s="51">
        <f t="shared" si="363"/>
        <v>123275.87916399517</v>
      </c>
      <c r="HW62" s="51">
        <f t="shared" si="364"/>
        <v>123217.15085904427</v>
      </c>
      <c r="HX62" s="51">
        <f t="shared" si="365"/>
        <v>123289.58142857256</v>
      </c>
      <c r="HY62" s="51">
        <f t="shared" si="366"/>
        <v>132175.5202997236</v>
      </c>
      <c r="HZ62" s="51">
        <f t="shared" si="367"/>
        <v>126985.65977238762</v>
      </c>
      <c r="IA62" s="51">
        <f t="shared" si="368"/>
        <v>131180.47157870285</v>
      </c>
      <c r="IB62" s="51">
        <f t="shared" si="305"/>
        <v>131216.09067003449</v>
      </c>
      <c r="IC62" s="51">
        <f t="shared" si="369"/>
        <v>131216.09067003449</v>
      </c>
      <c r="ID62" s="51">
        <f t="shared" si="370"/>
        <v>127021.27886371926</v>
      </c>
      <c r="IE62" s="51">
        <f t="shared" si="371"/>
        <v>125063.93986682313</v>
      </c>
      <c r="IF62" s="51">
        <f t="shared" si="372"/>
        <v>118779.39726563849</v>
      </c>
      <c r="IG62" s="51">
        <f t="shared" si="373"/>
        <v>122863.35808690028</v>
      </c>
      <c r="IH62" s="51">
        <f t="shared" si="374"/>
        <v>128078.5612052998</v>
      </c>
      <c r="II62" s="51">
        <f t="shared" si="375"/>
        <v>128017.54491524251</v>
      </c>
      <c r="IJ62" s="51">
        <f t="shared" si="376"/>
        <v>128092.79729385361</v>
      </c>
      <c r="IK62" s="51">
        <f t="shared" si="377"/>
        <v>137324.92180428802</v>
      </c>
      <c r="IL62" s="51">
        <f t="shared" si="378"/>
        <v>131932.87046622293</v>
      </c>
      <c r="IM62" s="51">
        <f t="shared" si="379"/>
        <v>136291.10716527037</v>
      </c>
      <c r="IN62" s="51">
        <f t="shared" si="380"/>
        <v>136328.11393415439</v>
      </c>
      <c r="IO62" s="51">
        <f t="shared" si="381"/>
        <v>136328.11393415439</v>
      </c>
      <c r="IP62" s="51">
        <f t="shared" si="382"/>
        <v>131969.87723510695</v>
      </c>
      <c r="IQ62" s="51">
        <f t="shared" si="383"/>
        <v>129936.28263238681</v>
      </c>
      <c r="IS62" s="51">
        <f t="shared" si="300"/>
        <v>1930237.7748578552</v>
      </c>
      <c r="IT62" s="51">
        <f t="shared" si="388"/>
        <v>1884515.5529650343</v>
      </c>
      <c r="IU62" s="51">
        <f t="shared" si="388"/>
        <v>1740262.5206972319</v>
      </c>
      <c r="IV62" s="51">
        <f t="shared" si="388"/>
        <v>1653304.2680930034</v>
      </c>
      <c r="IW62" s="51">
        <f t="shared" si="388"/>
        <v>1506676.245396944</v>
      </c>
      <c r="IX62" s="51">
        <f t="shared" si="388"/>
        <v>1530690.7104883604</v>
      </c>
      <c r="IZ62" s="111">
        <f t="shared" si="301"/>
        <v>124384.48715047364</v>
      </c>
      <c r="JA62" s="111">
        <f t="shared" si="5"/>
        <v>128661.16630518615</v>
      </c>
      <c r="JB62" s="111">
        <f t="shared" si="6"/>
        <v>134122.47003462791</v>
      </c>
      <c r="JC62" s="111">
        <f t="shared" si="7"/>
        <v>134058.57444228351</v>
      </c>
      <c r="JD62" s="111">
        <f t="shared" si="8"/>
        <v>134137.37791103206</v>
      </c>
      <c r="JE62" s="111">
        <f t="shared" si="9"/>
        <v>143805.15783730638</v>
      </c>
      <c r="JF62" s="111">
        <f t="shared" si="10"/>
        <v>138158.66058429942</v>
      </c>
      <c r="JG62" s="111">
        <f t="shared" si="11"/>
        <v>142722.55844176238</v>
      </c>
      <c r="JH62" s="111">
        <f t="shared" si="12"/>
        <v>149685.36366623445</v>
      </c>
      <c r="JI62" s="111">
        <f t="shared" si="13"/>
        <v>149685.36366623445</v>
      </c>
      <c r="JJ62" s="111">
        <f t="shared" si="14"/>
        <v>144900.11265369909</v>
      </c>
      <c r="JK62" s="111">
        <f t="shared" si="15"/>
        <v>142667.26912001037</v>
      </c>
      <c r="JL62" s="111">
        <f t="shared" si="16"/>
        <v>130417.24676357387</v>
      </c>
      <c r="JM62" s="111">
        <f t="shared" si="17"/>
        <v>134901.34870768557</v>
      </c>
      <c r="JN62" s="111">
        <f t="shared" si="18"/>
        <v>140627.53058494648</v>
      </c>
      <c r="JO62" s="111">
        <f t="shared" si="19"/>
        <v>140560.53599884664</v>
      </c>
      <c r="JP62" s="111">
        <f t="shared" si="20"/>
        <v>140643.16150677815</v>
      </c>
      <c r="JQ62" s="111">
        <f t="shared" si="21"/>
        <v>150779.83746360819</v>
      </c>
      <c r="JR62" s="111">
        <f t="shared" si="22"/>
        <v>144859.48001015506</v>
      </c>
      <c r="JS62" s="111">
        <f t="shared" si="23"/>
        <v>149644.73102269042</v>
      </c>
      <c r="JT62" s="111">
        <f t="shared" si="24"/>
        <v>130658.7214087809</v>
      </c>
      <c r="JU62" s="111">
        <f t="shared" si="25"/>
        <v>130658.7214087809</v>
      </c>
      <c r="JV62" s="111">
        <f t="shared" si="26"/>
        <v>126481.727990025</v>
      </c>
      <c r="JW62" s="111">
        <f t="shared" si="27"/>
        <v>124532.70322185762</v>
      </c>
      <c r="JX62" s="111">
        <f t="shared" si="28"/>
        <v>113839.79231114296</v>
      </c>
      <c r="JY62" s="111">
        <f t="shared" si="29"/>
        <v>117753.91599253815</v>
      </c>
      <c r="JZ62" s="111">
        <f t="shared" si="30"/>
        <v>122752.23770090044</v>
      </c>
      <c r="KA62" s="111">
        <f t="shared" si="31"/>
        <v>122693.7588573668</v>
      </c>
      <c r="KB62" s="111">
        <f t="shared" si="32"/>
        <v>122765.88176208948</v>
      </c>
      <c r="KC62" s="111">
        <f t="shared" si="33"/>
        <v>131614.07564968805</v>
      </c>
      <c r="KD62" s="111">
        <f t="shared" si="34"/>
        <v>126446.2601986332</v>
      </c>
      <c r="KE62" s="111">
        <f t="shared" si="35"/>
        <v>130623.25361738907</v>
      </c>
      <c r="KF62" s="111">
        <f t="shared" si="36"/>
        <v>132026.88167975901</v>
      </c>
      <c r="KG62" s="111">
        <f t="shared" si="37"/>
        <v>132026.88167975901</v>
      </c>
      <c r="KH62" s="111">
        <f t="shared" si="38"/>
        <v>127806.14991436953</v>
      </c>
      <c r="KI62" s="111">
        <f t="shared" si="39"/>
        <v>125836.71641859325</v>
      </c>
      <c r="KJ62" s="111">
        <f t="shared" si="40"/>
        <v>115031.83735350349</v>
      </c>
      <c r="KK62" s="111">
        <f t="shared" si="41"/>
        <v>118986.94680652452</v>
      </c>
      <c r="KL62" s="111">
        <f t="shared" si="42"/>
        <v>124037.60719621794</v>
      </c>
      <c r="KM62" s="111">
        <f t="shared" si="43"/>
        <v>123978.51600603378</v>
      </c>
      <c r="KN62" s="111">
        <f t="shared" si="44"/>
        <v>124051.39412779674</v>
      </c>
      <c r="KO62" s="111">
        <f t="shared" si="45"/>
        <v>132992.23967474417</v>
      </c>
      <c r="KP62" s="111">
        <f t="shared" si="46"/>
        <v>127770.31073083062</v>
      </c>
      <c r="KQ62" s="111">
        <f t="shared" si="47"/>
        <v>131991.04249622009</v>
      </c>
      <c r="KR62" s="111">
        <f t="shared" si="48"/>
        <v>113567.02702923716</v>
      </c>
      <c r="KS62" s="111">
        <f t="shared" si="49"/>
        <v>113567.02702923716</v>
      </c>
      <c r="KT62" s="111">
        <f t="shared" si="50"/>
        <v>109936.43337751545</v>
      </c>
      <c r="KU62" s="111">
        <f t="shared" si="51"/>
        <v>108242.36392588954</v>
      </c>
      <c r="KV62" s="111">
        <f t="shared" si="52"/>
        <v>98948.211271363805</v>
      </c>
      <c r="KW62" s="111">
        <f t="shared" si="53"/>
        <v>102350.32163283038</v>
      </c>
      <c r="KX62" s="111">
        <f t="shared" si="54"/>
        <v>106694.80419345839</v>
      </c>
      <c r="KY62" s="111">
        <f t="shared" si="55"/>
        <v>106643.97506905998</v>
      </c>
      <c r="KZ62" s="111">
        <f t="shared" si="56"/>
        <v>106706.66345129542</v>
      </c>
      <c r="LA62" s="111">
        <f t="shared" si="57"/>
        <v>114397.40972187163</v>
      </c>
      <c r="LB62" s="111">
        <f t="shared" si="58"/>
        <v>109905.60518954429</v>
      </c>
      <c r="LC62" s="111">
        <f t="shared" si="59"/>
        <v>113536.198841266</v>
      </c>
      <c r="LD62" s="111">
        <f t="shared" si="60"/>
        <v>113635.72994954843</v>
      </c>
      <c r="LE62" s="111">
        <f t="shared" si="61"/>
        <v>113635.72994954843</v>
      </c>
      <c r="LF62" s="111">
        <f t="shared" si="62"/>
        <v>110002.93995270033</v>
      </c>
      <c r="LG62" s="111">
        <f t="shared" si="63"/>
        <v>108307.84566559547</v>
      </c>
      <c r="LH62" s="111">
        <f t="shared" si="64"/>
        <v>99008.07046863038</v>
      </c>
      <c r="LI62" s="111">
        <f t="shared" si="65"/>
        <v>102412.23895315579</v>
      </c>
      <c r="LJ62" s="111">
        <f t="shared" si="66"/>
        <v>106759.34972944608</v>
      </c>
      <c r="LK62" s="111">
        <f t="shared" si="67"/>
        <v>106708.48985572391</v>
      </c>
      <c r="LL62" s="111">
        <f t="shared" si="68"/>
        <v>106771.21616159829</v>
      </c>
      <c r="LM62" s="111">
        <f t="shared" si="69"/>
        <v>114466.61498619466</v>
      </c>
      <c r="LN62" s="111">
        <f t="shared" si="70"/>
        <v>109972.09311506829</v>
      </c>
      <c r="LO62" s="111">
        <f t="shared" si="71"/>
        <v>113604.8831119164</v>
      </c>
      <c r="LP62" s="111">
        <f t="shared" si="72"/>
        <v>118062.84321112344</v>
      </c>
      <c r="LQ62" s="111">
        <f t="shared" si="73"/>
        <v>118062.84321112344</v>
      </c>
      <c r="LR62" s="111">
        <f t="shared" si="74"/>
        <v>114288.52402465597</v>
      </c>
      <c r="LS62" s="111">
        <f t="shared" si="75"/>
        <v>112527.39087458614</v>
      </c>
      <c r="LT62" s="111">
        <f t="shared" si="76"/>
        <v>102865.30746591308</v>
      </c>
      <c r="LU62" s="111">
        <f t="shared" si="77"/>
        <v>106402.09831709351</v>
      </c>
      <c r="LV62" s="111">
        <f t="shared" si="78"/>
        <v>110918.56737335255</v>
      </c>
      <c r="LW62" s="111">
        <f t="shared" si="79"/>
        <v>110865.72605927233</v>
      </c>
      <c r="LX62" s="111">
        <f t="shared" si="80"/>
        <v>110930.89610762728</v>
      </c>
      <c r="LY62" s="111">
        <f t="shared" si="81"/>
        <v>118926.09854332911</v>
      </c>
      <c r="LZ62" s="111">
        <f t="shared" si="82"/>
        <v>114256.47543081557</v>
      </c>
      <c r="MA62" s="111">
        <f t="shared" si="83"/>
        <v>118030.79461728303</v>
      </c>
      <c r="MD62" s="111"/>
      <c r="ME62" s="111">
        <f t="shared" si="302"/>
        <v>118725.32270188755</v>
      </c>
      <c r="MF62" s="111">
        <f t="shared" si="84"/>
        <v>123764.87788602906</v>
      </c>
      <c r="MG62" s="111">
        <f t="shared" si="85"/>
        <v>123705.91662337174</v>
      </c>
      <c r="MH62" s="111">
        <f t="shared" si="86"/>
        <v>123778.63450341186</v>
      </c>
      <c r="MI62" s="111">
        <f t="shared" si="87"/>
        <v>132699.82124934206</v>
      </c>
      <c r="MJ62" s="111">
        <f t="shared" si="88"/>
        <v>127489.37408995275</v>
      </c>
      <c r="MK62" s="111">
        <f t="shared" si="89"/>
        <v>131700.82546620147</v>
      </c>
      <c r="ML62" s="111">
        <f t="shared" si="90"/>
        <v>138125.9288670597</v>
      </c>
      <c r="MM62" s="111">
        <f t="shared" si="91"/>
        <v>138125.9288670597</v>
      </c>
      <c r="MN62" s="111">
        <f t="shared" si="92"/>
        <v>133710.2183073934</v>
      </c>
      <c r="MO62" s="111">
        <f t="shared" si="93"/>
        <v>131649.80585589103</v>
      </c>
      <c r="MP62" s="111">
        <f t="shared" si="94"/>
        <v>120345.79005112653</v>
      </c>
      <c r="MQ62" s="111">
        <f t="shared" si="95"/>
        <v>129653.72494240785</v>
      </c>
      <c r="MR62" s="111">
        <f t="shared" si="96"/>
        <v>135157.1599873259</v>
      </c>
      <c r="MS62" s="111">
        <f t="shared" si="97"/>
        <v>135092.77147140648</v>
      </c>
      <c r="MT62" s="111">
        <f t="shared" si="98"/>
        <v>135172.18287078236</v>
      </c>
      <c r="MU62" s="111">
        <f t="shared" si="99"/>
        <v>144914.54504082262</v>
      </c>
      <c r="MV62" s="111">
        <f t="shared" si="100"/>
        <v>139224.48779392266</v>
      </c>
      <c r="MW62" s="111">
        <f t="shared" si="101"/>
        <v>143823.59391482605</v>
      </c>
      <c r="MX62" s="111">
        <f t="shared" si="102"/>
        <v>125576.13462833859</v>
      </c>
      <c r="MY62" s="111">
        <f t="shared" si="103"/>
        <v>125576.13462833859</v>
      </c>
      <c r="MZ62" s="111">
        <f t="shared" si="104"/>
        <v>121561.62505530888</v>
      </c>
      <c r="NA62" s="111">
        <f t="shared" si="105"/>
        <v>119688.41679150212</v>
      </c>
      <c r="NB62" s="111">
        <f t="shared" si="106"/>
        <v>109411.45704771503</v>
      </c>
      <c r="NC62" s="111">
        <f t="shared" si="107"/>
        <v>140563.46489503374</v>
      </c>
      <c r="ND62" s="111">
        <f t="shared" si="108"/>
        <v>146529.98763922841</v>
      </c>
      <c r="NE62" s="111">
        <f t="shared" si="109"/>
        <v>146460.18113809545</v>
      </c>
      <c r="NF62" s="111">
        <f t="shared" si="110"/>
        <v>146546.27462637279</v>
      </c>
      <c r="NG62" s="111">
        <f t="shared" si="111"/>
        <v>157108.40991011765</v>
      </c>
      <c r="NH62" s="111">
        <f t="shared" si="112"/>
        <v>150939.56159950694</v>
      </c>
      <c r="NI62" s="111">
        <f t="shared" si="113"/>
        <v>155925.66047218716</v>
      </c>
      <c r="NJ62" s="111">
        <f t="shared" si="114"/>
        <v>157601.17862551232</v>
      </c>
      <c r="NK62" s="111">
        <f t="shared" si="115"/>
        <v>157601.17862551232</v>
      </c>
      <c r="NL62" s="111">
        <f t="shared" si="116"/>
        <v>152562.8690598816</v>
      </c>
      <c r="NM62" s="111">
        <f t="shared" si="117"/>
        <v>150211.94600383483</v>
      </c>
      <c r="NN62" s="111">
        <f t="shared" si="118"/>
        <v>137314.10539820208</v>
      </c>
      <c r="NO62" s="111">
        <f t="shared" si="119"/>
        <v>140116.13943836396</v>
      </c>
      <c r="NP62" s="111">
        <f t="shared" si="120"/>
        <v>146063.67447822684</v>
      </c>
      <c r="NQ62" s="111">
        <f t="shared" si="121"/>
        <v>145994.09012745865</v>
      </c>
      <c r="NR62" s="111">
        <f t="shared" si="122"/>
        <v>146079.90963409367</v>
      </c>
      <c r="NS62" s="111">
        <f t="shared" si="123"/>
        <v>156608.43225758758</v>
      </c>
      <c r="NT62" s="111">
        <f t="shared" si="124"/>
        <v>150459.21552684536</v>
      </c>
      <c r="NU62" s="111">
        <f t="shared" si="125"/>
        <v>155429.44677021744</v>
      </c>
      <c r="NV62" s="111">
        <f t="shared" si="126"/>
        <v>133733.77350965439</v>
      </c>
      <c r="NW62" s="111">
        <f t="shared" si="127"/>
        <v>133733.77350965439</v>
      </c>
      <c r="NX62" s="111">
        <f t="shared" si="128"/>
        <v>129458.47457979913</v>
      </c>
      <c r="NY62" s="111">
        <f t="shared" si="129"/>
        <v>127463.57952724979</v>
      </c>
      <c r="NZ62" s="111">
        <f t="shared" si="130"/>
        <v>116519.01103251836</v>
      </c>
      <c r="OA62" s="111">
        <f t="shared" si="131"/>
        <v>79938.257234924298</v>
      </c>
      <c r="OB62" s="111">
        <f t="shared" si="132"/>
        <v>83331.410856170216</v>
      </c>
      <c r="OC62" s="111">
        <f t="shared" si="133"/>
        <v>83291.711990975018</v>
      </c>
      <c r="OD62" s="111">
        <f t="shared" si="134"/>
        <v>83340.673244294347</v>
      </c>
      <c r="OE62" s="111">
        <f t="shared" si="135"/>
        <v>89347.345660149818</v>
      </c>
      <c r="OF62" s="111">
        <f t="shared" si="136"/>
        <v>85839.129755931237</v>
      </c>
      <c r="OG62" s="111">
        <f t="shared" si="137"/>
        <v>88674.717613563524</v>
      </c>
      <c r="OH62" s="111">
        <f t="shared" si="138"/>
        <v>88752.45399201184</v>
      </c>
      <c r="OI62" s="111">
        <f t="shared" si="139"/>
        <v>88752.45399201184</v>
      </c>
      <c r="OJ62" s="111">
        <f t="shared" si="140"/>
        <v>85915.150731839647</v>
      </c>
      <c r="OK62" s="111">
        <f t="shared" si="141"/>
        <v>84591.238105105149</v>
      </c>
      <c r="OL62" s="111">
        <f t="shared" si="142"/>
        <v>77327.872342671602</v>
      </c>
      <c r="OM62" s="111">
        <f t="shared" si="143"/>
        <v>73408.506852649589</v>
      </c>
      <c r="ON62" s="111">
        <f t="shared" si="144"/>
        <v>76524.490981816998</v>
      </c>
      <c r="OO62" s="111">
        <f t="shared" si="145"/>
        <v>76488.034915366123</v>
      </c>
      <c r="OP62" s="111">
        <f t="shared" si="146"/>
        <v>76532.996772480954</v>
      </c>
      <c r="OQ62" s="111">
        <f t="shared" si="147"/>
        <v>82049.014614915272</v>
      </c>
      <c r="OR62" s="111">
        <f t="shared" si="148"/>
        <v>78827.367056493298</v>
      </c>
      <c r="OS62" s="111">
        <f t="shared" si="149"/>
        <v>81431.330138482343</v>
      </c>
      <c r="OT62" s="111">
        <f t="shared" si="150"/>
        <v>84626.770428008385</v>
      </c>
      <c r="OU62" s="111">
        <f t="shared" si="151"/>
        <v>84626.770428008385</v>
      </c>
      <c r="OV62" s="111">
        <f t="shared" si="152"/>
        <v>81921.360032766286</v>
      </c>
      <c r="OW62" s="111">
        <f t="shared" si="153"/>
        <v>80658.989868449629</v>
      </c>
      <c r="OX62" s="111">
        <f t="shared" si="154"/>
        <v>73733.263770020349</v>
      </c>
      <c r="OY62" s="111"/>
      <c r="PA62" s="51">
        <f t="shared" si="303"/>
        <v>191132.80666097903</v>
      </c>
      <c r="PB62" s="51">
        <f t="shared" si="155"/>
        <v>173926.69846454065</v>
      </c>
      <c r="PC62" s="51">
        <f t="shared" si="156"/>
        <v>183819.5271209988</v>
      </c>
      <c r="PD62" s="51">
        <f t="shared" si="157"/>
        <v>183830.31082267818</v>
      </c>
      <c r="PE62" s="51">
        <f t="shared" si="158"/>
        <v>174909.12407674798</v>
      </c>
      <c r="PF62" s="51">
        <f t="shared" si="159"/>
        <v>170285.70384233649</v>
      </c>
      <c r="PG62" s="51">
        <f t="shared" si="160"/>
        <v>161485.67661836708</v>
      </c>
      <c r="PH62" s="51">
        <f t="shared" si="161"/>
        <v>142885.16090577777</v>
      </c>
      <c r="PI62" s="51">
        <f t="shared" si="162"/>
        <v>152547.091403756</v>
      </c>
      <c r="PJ62" s="51">
        <f t="shared" si="163"/>
        <v>169301.05207602933</v>
      </c>
      <c r="PK62" s="51">
        <f t="shared" si="164"/>
        <v>171217.11075442279</v>
      </c>
      <c r="PL62" s="51">
        <f t="shared" si="165"/>
        <v>182699.16040519354</v>
      </c>
      <c r="PM62" s="51">
        <f t="shared" si="166"/>
        <v>195232.8026671767</v>
      </c>
      <c r="PN62" s="51">
        <f t="shared" si="167"/>
        <v>176972.72583502933</v>
      </c>
      <c r="PO62" s="51">
        <f t="shared" si="168"/>
        <v>187347.93316701284</v>
      </c>
      <c r="PP62" s="51">
        <f t="shared" si="169"/>
        <v>187356.07325124831</v>
      </c>
      <c r="PQ62" s="51">
        <f t="shared" si="170"/>
        <v>177613.71108120805</v>
      </c>
      <c r="PR62" s="51">
        <f t="shared" si="171"/>
        <v>172992.94951204391</v>
      </c>
      <c r="PS62" s="51">
        <f t="shared" si="172"/>
        <v>163582.71748360182</v>
      </c>
      <c r="PT62" s="51">
        <f t="shared" si="173"/>
        <v>119715.38080183367</v>
      </c>
      <c r="PU62" s="51">
        <f t="shared" si="174"/>
        <v>128149.17455618663</v>
      </c>
      <c r="PV62" s="51">
        <f t="shared" si="175"/>
        <v>142933.60808604094</v>
      </c>
      <c r="PW62" s="51">
        <f t="shared" si="176"/>
        <v>144680.8115156877</v>
      </c>
      <c r="PX62" s="51">
        <f t="shared" si="177"/>
        <v>155113.17506193696</v>
      </c>
      <c r="PY62" s="51">
        <f t="shared" si="178"/>
        <v>143026.44169770071</v>
      </c>
      <c r="PZ62" s="51">
        <f t="shared" si="179"/>
        <v>125924.78546707024</v>
      </c>
      <c r="QA62" s="51">
        <f t="shared" si="180"/>
        <v>134994.79325834726</v>
      </c>
      <c r="QB62" s="51">
        <f t="shared" si="181"/>
        <v>134985.12250523869</v>
      </c>
      <c r="QC62" s="51">
        <f t="shared" si="182"/>
        <v>124422.98722149382</v>
      </c>
      <c r="QD62" s="51">
        <f t="shared" si="183"/>
        <v>121591.63424196042</v>
      </c>
      <c r="QE62" s="51">
        <f t="shared" si="184"/>
        <v>112405.95603687904</v>
      </c>
      <c r="QF62" s="51">
        <f t="shared" si="185"/>
        <v>90258.845837972913</v>
      </c>
      <c r="QG62" s="51">
        <f t="shared" si="186"/>
        <v>98780.951963853149</v>
      </c>
      <c r="QH62" s="51">
        <f t="shared" si="187"/>
        <v>114701.96006362181</v>
      </c>
      <c r="QI62" s="51">
        <f t="shared" si="188"/>
        <v>116925.55885725928</v>
      </c>
      <c r="QJ62" s="51">
        <f t="shared" si="189"/>
        <v>129980.43053758057</v>
      </c>
      <c r="QK62" s="51">
        <f t="shared" si="190"/>
        <v>146443.30825554719</v>
      </c>
      <c r="QL62" s="51">
        <f t="shared" si="191"/>
        <v>129244.04095127244</v>
      </c>
      <c r="QM62" s="51">
        <f t="shared" si="192"/>
        <v>138408.06995920392</v>
      </c>
      <c r="QN62" s="51">
        <f t="shared" si="193"/>
        <v>138399.47342938188</v>
      </c>
      <c r="QO62" s="51">
        <f t="shared" si="194"/>
        <v>127870.95080588796</v>
      </c>
      <c r="QP62" s="51">
        <f t="shared" si="195"/>
        <v>124925.72287946689</v>
      </c>
      <c r="QQ62" s="51">
        <f t="shared" si="196"/>
        <v>115711.93745428859</v>
      </c>
      <c r="QR62" s="51">
        <f t="shared" si="197"/>
        <v>79470.732569560874</v>
      </c>
      <c r="QS62" s="51">
        <f t="shared" si="198"/>
        <v>86801.287108381337</v>
      </c>
      <c r="QT62" s="51">
        <f t="shared" si="199"/>
        <v>100437.67752849302</v>
      </c>
      <c r="QU62" s="51">
        <f t="shared" si="200"/>
        <v>102323.05065818434</v>
      </c>
      <c r="QV62" s="51">
        <f t="shared" si="201"/>
        <v>113402.69431394881</v>
      </c>
      <c r="QW62" s="51">
        <f t="shared" si="202"/>
        <v>166554.7609117502</v>
      </c>
      <c r="QX62" s="51">
        <f t="shared" si="203"/>
        <v>153483.07996379165</v>
      </c>
      <c r="QY62" s="51">
        <f t="shared" si="204"/>
        <v>161345.64814965415</v>
      </c>
      <c r="QZ62" s="51">
        <f t="shared" si="205"/>
        <v>161363.11264072428</v>
      </c>
      <c r="RA62" s="51">
        <f t="shared" si="206"/>
        <v>155356.44022486883</v>
      </c>
      <c r="RB62" s="51">
        <f t="shared" si="207"/>
        <v>151041.78680842009</v>
      </c>
      <c r="RC62" s="51">
        <f t="shared" si="208"/>
        <v>144555.97388802996</v>
      </c>
      <c r="RD62" s="51">
        <f t="shared" si="209"/>
        <v>124581.03118064572</v>
      </c>
      <c r="RE62" s="51">
        <f t="shared" si="210"/>
        <v>131916.02037376232</v>
      </c>
      <c r="RF62" s="51">
        <f t="shared" si="211"/>
        <v>144120.07816160159</v>
      </c>
      <c r="RG62" s="51">
        <f t="shared" si="212"/>
        <v>145334.40260966303</v>
      </c>
      <c r="RH62" s="51">
        <f t="shared" si="213"/>
        <v>152732.92524749925</v>
      </c>
      <c r="RI62" s="51">
        <f t="shared" si="214"/>
        <v>173233.62843326866</v>
      </c>
      <c r="RJ62" s="51">
        <f t="shared" si="215"/>
        <v>160433.26190563891</v>
      </c>
      <c r="RK62" s="51">
        <f t="shared" si="216"/>
        <v>168297.31977525313</v>
      </c>
      <c r="RL62" s="51">
        <f t="shared" si="217"/>
        <v>168318.82384710197</v>
      </c>
      <c r="RM62" s="51">
        <f t="shared" si="218"/>
        <v>162802.80600466765</v>
      </c>
      <c r="RN62" s="51">
        <f t="shared" si="219"/>
        <v>158196.85175992627</v>
      </c>
      <c r="RO62" s="51">
        <f t="shared" si="220"/>
        <v>151940.45539393625</v>
      </c>
      <c r="RP62" s="51">
        <f t="shared" si="221"/>
        <v>137017.93430354318</v>
      </c>
      <c r="RQ62" s="51">
        <f t="shared" si="222"/>
        <v>144638.68597598537</v>
      </c>
      <c r="RR62" s="51">
        <f t="shared" si="223"/>
        <v>157075.76854588604</v>
      </c>
      <c r="RS62" s="51">
        <f t="shared" si="224"/>
        <v>158224.2811060652</v>
      </c>
      <c r="RT62" s="51">
        <f t="shared" si="225"/>
        <v>165290.42963146052</v>
      </c>
      <c r="RU62" s="51"/>
      <c r="RV62" s="51">
        <f t="shared" si="387"/>
        <v>2058039.4231518277</v>
      </c>
      <c r="RW62" s="51">
        <f t="shared" si="387"/>
        <v>1951691.063019007</v>
      </c>
      <c r="RX62" s="51">
        <f t="shared" si="387"/>
        <v>1447999.467688978</v>
      </c>
      <c r="RY62" s="51">
        <f t="shared" si="387"/>
        <v>1403438.9459136173</v>
      </c>
      <c r="RZ62" s="51">
        <f t="shared" si="387"/>
        <v>1792385.2601604115</v>
      </c>
      <c r="SA62" s="51">
        <f t="shared" si="387"/>
        <v>1905470.2466827333</v>
      </c>
    </row>
    <row r="63" spans="1:495" x14ac:dyDescent="0.3">
      <c r="A63" s="1">
        <v>400335</v>
      </c>
      <c r="B63" s="1" t="s">
        <v>231</v>
      </c>
      <c r="C63" s="1" t="s">
        <v>167</v>
      </c>
      <c r="D63" s="44">
        <v>0</v>
      </c>
      <c r="E63" s="1" t="s">
        <v>174</v>
      </c>
      <c r="F63" s="107">
        <f>VLOOKUP(A63,Auxiliar_OPEX_CustosUnit!$A$4:$E$129,COLUMN(Auxiliar_OPEX_CustosUnit!$E$3),0)</f>
        <v>0</v>
      </c>
      <c r="G63" s="107">
        <f>INDEX(Auxiliar_OPEX_Drivers!$B$76:$I$84,MATCH($E63,Auxiliar_OPEX_Drivers!$B$76:$B$84,0),MATCH(YEAR(G$2),Auxiliar_OPEX_Drivers!$B$76:$I$76,0))*$F63</f>
        <v>0</v>
      </c>
      <c r="H63" s="107">
        <f>INDEX(Auxiliar_OPEX_Drivers!$B$76:$I$84,MATCH($E63,Auxiliar_OPEX_Drivers!$B$76:$B$84,0),MATCH(YEAR(H$2),Auxiliar_OPEX_Drivers!$B$76:$I$76,0))*$F63</f>
        <v>0</v>
      </c>
      <c r="I63" s="107">
        <f>INDEX(Auxiliar_OPEX_Drivers!$B$76:$I$84,MATCH($E63,Auxiliar_OPEX_Drivers!$B$76:$B$84,0),MATCH(YEAR(I$2),Auxiliar_OPEX_Drivers!$B$76:$I$76,0))*$F63</f>
        <v>0</v>
      </c>
      <c r="J63" s="107">
        <f>INDEX(Auxiliar_OPEX_Drivers!$B$76:$I$84,MATCH($E63,Auxiliar_OPEX_Drivers!$B$76:$B$84,0),MATCH(YEAR(J$2),Auxiliar_OPEX_Drivers!$B$76:$I$76,0))*$F63</f>
        <v>0</v>
      </c>
      <c r="K63" s="107">
        <f>INDEX(Auxiliar_OPEX_Drivers!$B$76:$I$84,MATCH($E63,Auxiliar_OPEX_Drivers!$B$76:$B$84,0),MATCH(YEAR(K$2),Auxiliar_OPEX_Drivers!$B$76:$I$76,0))*$F63</f>
        <v>0</v>
      </c>
      <c r="L63" s="107">
        <f>INDEX(Auxiliar_OPEX_Drivers!$B$76:$I$84,MATCH($E63,Auxiliar_OPEX_Drivers!$B$76:$B$84,0),MATCH(YEAR(L$2),Auxiliar_OPEX_Drivers!$B$76:$I$76,0))*$F63</f>
        <v>0</v>
      </c>
      <c r="M63" s="107">
        <f>INDEX(Auxiliar_OPEX_Drivers!$B$76:$I$84,MATCH($E63,Auxiliar_OPEX_Drivers!$B$76:$B$84,0),MATCH(YEAR(M$2),Auxiliar_OPEX_Drivers!$B$76:$I$76,0))*$F63</f>
        <v>0</v>
      </c>
      <c r="N63" s="107">
        <f>INDEX(Auxiliar_OPEX_Drivers!$B$76:$I$84,MATCH($E63,Auxiliar_OPEX_Drivers!$B$76:$B$84,0),MATCH(YEAR(N$2),Auxiliar_OPEX_Drivers!$B$76:$I$76,0))*$F63</f>
        <v>0</v>
      </c>
      <c r="O63" s="107">
        <f>INDEX(Auxiliar_OPEX_Drivers!$B$76:$I$84,MATCH($E63,Auxiliar_OPEX_Drivers!$B$76:$B$84,0),MATCH(YEAR(O$2),Auxiliar_OPEX_Drivers!$B$76:$I$76,0))*$F63</f>
        <v>0</v>
      </c>
      <c r="P63" s="107">
        <f>INDEX(Auxiliar_OPEX_Drivers!$B$76:$I$84,MATCH($E63,Auxiliar_OPEX_Drivers!$B$76:$B$84,0),MATCH(YEAR(P$2),Auxiliar_OPEX_Drivers!$B$76:$I$76,0))*$F63</f>
        <v>0</v>
      </c>
      <c r="Q63" s="107">
        <f>INDEX(Auxiliar_OPEX_Drivers!$B$76:$I$84,MATCH($E63,Auxiliar_OPEX_Drivers!$B$76:$B$84,0),MATCH(YEAR(Q$2),Auxiliar_OPEX_Drivers!$B$76:$I$76,0))*$F63</f>
        <v>0</v>
      </c>
      <c r="R63" s="107">
        <f>INDEX(Auxiliar_OPEX_Drivers!$B$76:$I$84,MATCH($E63,Auxiliar_OPEX_Drivers!$B$76:$B$84,0),MATCH(YEAR(R$2),Auxiliar_OPEX_Drivers!$B$76:$I$76,0))*$F63</f>
        <v>0</v>
      </c>
      <c r="S63" s="107">
        <f>INDEX(Auxiliar_OPEX_Drivers!$B$76:$I$84,MATCH($E63,Auxiliar_OPEX_Drivers!$B$76:$B$84,0),MATCH(YEAR(S$2),Auxiliar_OPEX_Drivers!$B$76:$I$76,0))*$F63</f>
        <v>0</v>
      </c>
      <c r="T63" s="107">
        <f>INDEX(Auxiliar_OPEX_Drivers!$B$76:$I$84,MATCH($E63,Auxiliar_OPEX_Drivers!$B$76:$B$84,0),MATCH(YEAR(T$2),Auxiliar_OPEX_Drivers!$B$76:$I$76,0))*$F63</f>
        <v>0</v>
      </c>
      <c r="U63" s="107">
        <f>INDEX(Auxiliar_OPEX_Drivers!$B$76:$I$84,MATCH($E63,Auxiliar_OPEX_Drivers!$B$76:$B$84,0),MATCH(YEAR(U$2),Auxiliar_OPEX_Drivers!$B$76:$I$76,0))*$F63</f>
        <v>0</v>
      </c>
      <c r="V63" s="107">
        <f>INDEX(Auxiliar_OPEX_Drivers!$B$76:$I$84,MATCH($E63,Auxiliar_OPEX_Drivers!$B$76:$B$84,0),MATCH(YEAR(V$2),Auxiliar_OPEX_Drivers!$B$76:$I$76,0))*$F63</f>
        <v>0</v>
      </c>
      <c r="W63" s="107">
        <f>INDEX(Auxiliar_OPEX_Drivers!$B$76:$I$84,MATCH($E63,Auxiliar_OPEX_Drivers!$B$76:$B$84,0),MATCH(YEAR(W$2),Auxiliar_OPEX_Drivers!$B$76:$I$76,0))*$F63</f>
        <v>0</v>
      </c>
      <c r="X63" s="107">
        <f>INDEX(Auxiliar_OPEX_Drivers!$B$76:$I$84,MATCH($E63,Auxiliar_OPEX_Drivers!$B$76:$B$84,0),MATCH(YEAR(X$2),Auxiliar_OPEX_Drivers!$B$76:$I$76,0))*$F63</f>
        <v>0</v>
      </c>
      <c r="Y63" s="107">
        <f>INDEX(Auxiliar_OPEX_Drivers!$B$76:$I$84,MATCH($E63,Auxiliar_OPEX_Drivers!$B$76:$B$84,0),MATCH(YEAR(Y$2),Auxiliar_OPEX_Drivers!$B$76:$I$76,0))*$F63</f>
        <v>0</v>
      </c>
      <c r="Z63" s="107">
        <f>INDEX(Auxiliar_OPEX_Drivers!$B$76:$I$84,MATCH($E63,Auxiliar_OPEX_Drivers!$B$76:$B$84,0),MATCH(YEAR(Z$2),Auxiliar_OPEX_Drivers!$B$76:$I$76,0))*$F63</f>
        <v>0</v>
      </c>
      <c r="AA63" s="107">
        <f>INDEX(Auxiliar_OPEX_Drivers!$B$76:$I$84,MATCH($E63,Auxiliar_OPEX_Drivers!$B$76:$B$84,0),MATCH(YEAR(AA$2),Auxiliar_OPEX_Drivers!$B$76:$I$76,0))*$F63</f>
        <v>0</v>
      </c>
      <c r="AB63" s="107">
        <f>INDEX(Auxiliar_OPEX_Drivers!$B$76:$I$84,MATCH($E63,Auxiliar_OPEX_Drivers!$B$76:$B$84,0),MATCH(YEAR(AB$2),Auxiliar_OPEX_Drivers!$B$76:$I$76,0))*$F63</f>
        <v>0</v>
      </c>
      <c r="AC63" s="107">
        <f>INDEX(Auxiliar_OPEX_Drivers!$B$76:$I$84,MATCH($E63,Auxiliar_OPEX_Drivers!$B$76:$B$84,0),MATCH(YEAR(AC$2),Auxiliar_OPEX_Drivers!$B$76:$I$76,0))*$F63</f>
        <v>0</v>
      </c>
      <c r="AD63" s="107">
        <f>INDEX(Auxiliar_OPEX_Drivers!$B$76:$I$84,MATCH($E63,Auxiliar_OPEX_Drivers!$B$76:$B$84,0),MATCH(YEAR(AD$2),Auxiliar_OPEX_Drivers!$B$76:$I$76,0))*$F63</f>
        <v>0</v>
      </c>
      <c r="AE63" s="107">
        <f>INDEX(Auxiliar_OPEX_Drivers!$B$76:$I$84,MATCH($E63,Auxiliar_OPEX_Drivers!$B$76:$B$84,0),MATCH(YEAR(AE$2),Auxiliar_OPEX_Drivers!$B$76:$I$76,0))*$F63</f>
        <v>0</v>
      </c>
      <c r="AF63" s="107">
        <f>INDEX(Auxiliar_OPEX_Drivers!$B$76:$I$84,MATCH($E63,Auxiliar_OPEX_Drivers!$B$76:$B$84,0),MATCH(YEAR(AF$2),Auxiliar_OPEX_Drivers!$B$76:$I$76,0))*$F63</f>
        <v>0</v>
      </c>
      <c r="AG63" s="107">
        <f>INDEX(Auxiliar_OPEX_Drivers!$B$76:$I$84,MATCH($E63,Auxiliar_OPEX_Drivers!$B$76:$B$84,0),MATCH(YEAR(AG$2),Auxiliar_OPEX_Drivers!$B$76:$I$76,0))*$F63</f>
        <v>0</v>
      </c>
      <c r="AH63" s="107">
        <f>INDEX(Auxiliar_OPEX_Drivers!$B$76:$I$84,MATCH($E63,Auxiliar_OPEX_Drivers!$B$76:$B$84,0),MATCH(YEAR(AH$2),Auxiliar_OPEX_Drivers!$B$76:$I$76,0))*$F63</f>
        <v>0</v>
      </c>
      <c r="AI63" s="107">
        <f>INDEX(Auxiliar_OPEX_Drivers!$B$76:$I$84,MATCH($E63,Auxiliar_OPEX_Drivers!$B$76:$B$84,0),MATCH(YEAR(AI$2),Auxiliar_OPEX_Drivers!$B$76:$I$76,0))*$F63</f>
        <v>0</v>
      </c>
      <c r="AJ63" s="107">
        <f>INDEX(Auxiliar_OPEX_Drivers!$B$76:$I$84,MATCH($E63,Auxiliar_OPEX_Drivers!$B$76:$B$84,0),MATCH(YEAR(AJ$2),Auxiliar_OPEX_Drivers!$B$76:$I$76,0))*$F63</f>
        <v>0</v>
      </c>
      <c r="AK63" s="107">
        <f>INDEX(Auxiliar_OPEX_Drivers!$B$76:$I$84,MATCH($E63,Auxiliar_OPEX_Drivers!$B$76:$B$84,0),MATCH(YEAR(AK$2),Auxiliar_OPEX_Drivers!$B$76:$I$76,0))*$F63</f>
        <v>0</v>
      </c>
      <c r="AL63" s="107">
        <f>INDEX(Auxiliar_OPEX_Drivers!$B$76:$I$84,MATCH($E63,Auxiliar_OPEX_Drivers!$B$76:$B$84,0),MATCH(YEAR(AL$2),Auxiliar_OPEX_Drivers!$B$76:$I$76,0))*$F63</f>
        <v>0</v>
      </c>
      <c r="AM63" s="107">
        <f>INDEX(Auxiliar_OPEX_Drivers!$B$76:$I$84,MATCH($E63,Auxiliar_OPEX_Drivers!$B$76:$B$84,0),MATCH(YEAR(AM$2),Auxiliar_OPEX_Drivers!$B$76:$I$76,0))*$F63</f>
        <v>0</v>
      </c>
      <c r="AN63" s="107">
        <f>INDEX(Auxiliar_OPEX_Drivers!$B$76:$I$84,MATCH($E63,Auxiliar_OPEX_Drivers!$B$76:$B$84,0),MATCH(YEAR(AN$2),Auxiliar_OPEX_Drivers!$B$76:$I$76,0))*$F63</f>
        <v>0</v>
      </c>
      <c r="AO63" s="107">
        <f>INDEX(Auxiliar_OPEX_Drivers!$B$76:$I$84,MATCH($E63,Auxiliar_OPEX_Drivers!$B$76:$B$84,0),MATCH(YEAR(AO$2),Auxiliar_OPEX_Drivers!$B$76:$I$76,0))*$F63</f>
        <v>0</v>
      </c>
      <c r="AP63" s="107">
        <f>INDEX(Auxiliar_OPEX_Drivers!$B$76:$I$84,MATCH($E63,Auxiliar_OPEX_Drivers!$B$76:$B$84,0),MATCH(YEAR(AP$2),Auxiliar_OPEX_Drivers!$B$76:$I$76,0))*$F63</f>
        <v>0</v>
      </c>
      <c r="AQ63" s="107">
        <f>INDEX(Auxiliar_OPEX_Drivers!$B$76:$I$84,MATCH($E63,Auxiliar_OPEX_Drivers!$B$76:$B$84,0),MATCH(YEAR(AQ$2),Auxiliar_OPEX_Drivers!$B$76:$I$76,0))*$F63</f>
        <v>0</v>
      </c>
      <c r="AR63" s="107">
        <f>INDEX(Auxiliar_OPEX_Drivers!$B$76:$I$84,MATCH($E63,Auxiliar_OPEX_Drivers!$B$76:$B$84,0),MATCH(YEAR(AR$2),Auxiliar_OPEX_Drivers!$B$76:$I$76,0))*$F63</f>
        <v>0</v>
      </c>
      <c r="AS63" s="107">
        <f>INDEX(Auxiliar_OPEX_Drivers!$B$76:$I$84,MATCH($E63,Auxiliar_OPEX_Drivers!$B$76:$B$84,0),MATCH(YEAR(AS$2),Auxiliar_OPEX_Drivers!$B$76:$I$76,0))*$F63</f>
        <v>0</v>
      </c>
      <c r="AT63" s="107">
        <f>INDEX(Auxiliar_OPEX_Drivers!$B$76:$I$84,MATCH($E63,Auxiliar_OPEX_Drivers!$B$76:$B$84,0),MATCH(YEAR(AT$2),Auxiliar_OPEX_Drivers!$B$76:$I$76,0))*$F63</f>
        <v>0</v>
      </c>
      <c r="AU63" s="107">
        <f>INDEX(Auxiliar_OPEX_Drivers!$B$76:$I$84,MATCH($E63,Auxiliar_OPEX_Drivers!$B$76:$B$84,0),MATCH(YEAR(AU$2),Auxiliar_OPEX_Drivers!$B$76:$I$76,0))*$F63</f>
        <v>0</v>
      </c>
      <c r="AV63" s="107">
        <f>INDEX(Auxiliar_OPEX_Drivers!$B$76:$I$84,MATCH($E63,Auxiliar_OPEX_Drivers!$B$76:$B$84,0),MATCH(YEAR(AV$2),Auxiliar_OPEX_Drivers!$B$76:$I$76,0))*$F63</f>
        <v>0</v>
      </c>
      <c r="AW63" s="107">
        <f>INDEX(Auxiliar_OPEX_Drivers!$B$76:$I$84,MATCH($E63,Auxiliar_OPEX_Drivers!$B$76:$B$84,0),MATCH(YEAR(AW$2),Auxiliar_OPEX_Drivers!$B$76:$I$76,0))*$F63</f>
        <v>0</v>
      </c>
      <c r="AX63" s="107">
        <f>INDEX(Auxiliar_OPEX_Drivers!$B$76:$I$84,MATCH($E63,Auxiliar_OPEX_Drivers!$B$76:$B$84,0),MATCH(YEAR(AX$2),Auxiliar_OPEX_Drivers!$B$76:$I$76,0))*$F63</f>
        <v>0</v>
      </c>
      <c r="AY63" s="107">
        <f>INDEX(Auxiliar_OPEX_Drivers!$B$76:$I$84,MATCH($E63,Auxiliar_OPEX_Drivers!$B$76:$B$84,0),MATCH(YEAR(AY$2),Auxiliar_OPEX_Drivers!$B$76:$I$76,0))*$F63</f>
        <v>0</v>
      </c>
      <c r="AZ63" s="107">
        <f>INDEX(Auxiliar_OPEX_Drivers!$B$76:$I$84,MATCH($E63,Auxiliar_OPEX_Drivers!$B$76:$B$84,0),MATCH(YEAR(AZ$2),Auxiliar_OPEX_Drivers!$B$76:$I$76,0))*$F63</f>
        <v>0</v>
      </c>
      <c r="BA63" s="107">
        <f>INDEX(Auxiliar_OPEX_Drivers!$B$76:$I$84,MATCH($E63,Auxiliar_OPEX_Drivers!$B$76:$B$84,0),MATCH(YEAR(BA$2),Auxiliar_OPEX_Drivers!$B$76:$I$76,0))*$F63</f>
        <v>0</v>
      </c>
      <c r="BB63" s="107">
        <f>INDEX(Auxiliar_OPEX_Drivers!$B$76:$I$84,MATCH($E63,Auxiliar_OPEX_Drivers!$B$76:$B$84,0),MATCH(YEAR(BB$2),Auxiliar_OPEX_Drivers!$B$76:$I$76,0))*$F63</f>
        <v>0</v>
      </c>
      <c r="BC63" s="107">
        <f>INDEX(Auxiliar_OPEX_Drivers!$B$76:$I$84,MATCH($E63,Auxiliar_OPEX_Drivers!$B$76:$B$84,0),MATCH(YEAR(BC$2),Auxiliar_OPEX_Drivers!$B$76:$I$76,0))*$F63</f>
        <v>0</v>
      </c>
      <c r="BD63" s="107">
        <f>INDEX(Auxiliar_OPEX_Drivers!$B$76:$I$84,MATCH($E63,Auxiliar_OPEX_Drivers!$B$76:$B$84,0),MATCH(YEAR(BD$2),Auxiliar_OPEX_Drivers!$B$76:$I$76,0))*$F63</f>
        <v>0</v>
      </c>
      <c r="BE63" s="107">
        <f>INDEX(Auxiliar_OPEX_Drivers!$B$76:$I$84,MATCH($E63,Auxiliar_OPEX_Drivers!$B$76:$B$84,0),MATCH(YEAR(BE$2),Auxiliar_OPEX_Drivers!$B$76:$I$76,0))*$F63</f>
        <v>0</v>
      </c>
      <c r="BF63" s="107">
        <f>INDEX(Auxiliar_OPEX_Drivers!$B$76:$I$84,MATCH($E63,Auxiliar_OPEX_Drivers!$B$76:$B$84,0),MATCH(YEAR(BF$2),Auxiliar_OPEX_Drivers!$B$76:$I$76,0))*$F63</f>
        <v>0</v>
      </c>
      <c r="BG63" s="107">
        <f>INDEX(Auxiliar_OPEX_Drivers!$B$76:$I$84,MATCH($E63,Auxiliar_OPEX_Drivers!$B$76:$B$84,0),MATCH(YEAR(BG$2),Auxiliar_OPEX_Drivers!$B$76:$I$76,0))*$F63</f>
        <v>0</v>
      </c>
      <c r="BH63" s="107">
        <f>INDEX(Auxiliar_OPEX_Drivers!$B$76:$I$84,MATCH($E63,Auxiliar_OPEX_Drivers!$B$76:$B$84,0),MATCH(YEAR(BH$2),Auxiliar_OPEX_Drivers!$B$76:$I$76,0))*$F63</f>
        <v>0</v>
      </c>
      <c r="BI63" s="107">
        <f>INDEX(Auxiliar_OPEX_Drivers!$B$76:$I$84,MATCH($E63,Auxiliar_OPEX_Drivers!$B$76:$B$84,0),MATCH(YEAR(BI$2),Auxiliar_OPEX_Drivers!$B$76:$I$76,0))*$F63</f>
        <v>0</v>
      </c>
      <c r="BJ63" s="107">
        <f>INDEX(Auxiliar_OPEX_Drivers!$B$76:$I$84,MATCH($E63,Auxiliar_OPEX_Drivers!$B$76:$B$84,0),MATCH(YEAR(BJ$2),Auxiliar_OPEX_Drivers!$B$76:$I$76,0))*$F63</f>
        <v>0</v>
      </c>
      <c r="BK63" s="107">
        <f>INDEX(Auxiliar_OPEX_Drivers!$B$76:$I$84,MATCH($E63,Auxiliar_OPEX_Drivers!$B$76:$B$84,0),MATCH(YEAR(BK$2),Auxiliar_OPEX_Drivers!$B$76:$I$76,0))*$F63</f>
        <v>0</v>
      </c>
      <c r="BL63" s="107">
        <f>INDEX(Auxiliar_OPEX_Drivers!$B$76:$I$84,MATCH($E63,Auxiliar_OPEX_Drivers!$B$76:$B$84,0),MATCH(YEAR(BL$2),Auxiliar_OPEX_Drivers!$B$76:$I$76,0))*$F63</f>
        <v>0</v>
      </c>
      <c r="BM63" s="107">
        <f>INDEX(Auxiliar_OPEX_Drivers!$B$76:$I$84,MATCH($E63,Auxiliar_OPEX_Drivers!$B$76:$B$84,0),MATCH(YEAR(BM$2),Auxiliar_OPEX_Drivers!$B$76:$I$76,0))*$F63</f>
        <v>0</v>
      </c>
      <c r="BN63" s="107">
        <f>INDEX(Auxiliar_OPEX_Drivers!$B$76:$I$84,MATCH($E63,Auxiliar_OPEX_Drivers!$B$76:$B$84,0),MATCH(YEAR(BN$2),Auxiliar_OPEX_Drivers!$B$76:$I$76,0))*$F63</f>
        <v>0</v>
      </c>
      <c r="BO63" s="107">
        <f>INDEX(Auxiliar_OPEX_Drivers!$B$76:$I$84,MATCH($E63,Auxiliar_OPEX_Drivers!$B$76:$B$84,0),MATCH(YEAR(BO$2),Auxiliar_OPEX_Drivers!$B$76:$I$76,0))*$F63</f>
        <v>0</v>
      </c>
      <c r="BP63" s="107">
        <f>INDEX(Auxiliar_OPEX_Drivers!$B$76:$I$84,MATCH($E63,Auxiliar_OPEX_Drivers!$B$76:$B$84,0),MATCH(YEAR(BP$2),Auxiliar_OPEX_Drivers!$B$76:$I$76,0))*$F63</f>
        <v>0</v>
      </c>
      <c r="BQ63" s="107">
        <f>INDEX(Auxiliar_OPEX_Drivers!$B$76:$I$84,MATCH($E63,Auxiliar_OPEX_Drivers!$B$76:$B$84,0),MATCH(YEAR(BQ$2),Auxiliar_OPEX_Drivers!$B$76:$I$76,0))*$F63</f>
        <v>0</v>
      </c>
      <c r="BR63" s="107">
        <f>INDEX(Auxiliar_OPEX_Drivers!$B$76:$I$84,MATCH($E63,Auxiliar_OPEX_Drivers!$B$76:$B$84,0),MATCH(YEAR(BR$2),Auxiliar_OPEX_Drivers!$B$76:$I$76,0))*$F63</f>
        <v>0</v>
      </c>
      <c r="BS63" s="107">
        <f>INDEX(Auxiliar_OPEX_Drivers!$B$76:$I$84,MATCH($E63,Auxiliar_OPEX_Drivers!$B$76:$B$84,0),MATCH(YEAR(BS$2),Auxiliar_OPEX_Drivers!$B$76:$I$76,0))*$F63</f>
        <v>0</v>
      </c>
      <c r="BT63" s="107">
        <f>INDEX(Auxiliar_OPEX_Drivers!$B$76:$I$84,MATCH($E63,Auxiliar_OPEX_Drivers!$B$76:$B$84,0),MATCH(YEAR(BT$2),Auxiliar_OPEX_Drivers!$B$76:$I$76,0))*$F63</f>
        <v>0</v>
      </c>
      <c r="BU63" s="107">
        <f>INDEX(Auxiliar_OPEX_Drivers!$B$76:$I$84,MATCH($E63,Auxiliar_OPEX_Drivers!$B$76:$B$84,0),MATCH(YEAR(BU$2),Auxiliar_OPEX_Drivers!$B$76:$I$76,0))*$F63</f>
        <v>0</v>
      </c>
      <c r="BV63" s="107">
        <f>INDEX(Auxiliar_OPEX_Drivers!$B$76:$I$84,MATCH($E63,Auxiliar_OPEX_Drivers!$B$76:$B$84,0),MATCH(YEAR(BV$2),Auxiliar_OPEX_Drivers!$B$76:$I$76,0))*$F63</f>
        <v>0</v>
      </c>
      <c r="BW63" s="107">
        <f>INDEX(Auxiliar_OPEX_Drivers!$B$76:$I$84,MATCH($E63,Auxiliar_OPEX_Drivers!$B$76:$B$84,0),MATCH(YEAR(BW$2),Auxiliar_OPEX_Drivers!$B$76:$I$76,0))*$F63</f>
        <v>0</v>
      </c>
      <c r="BX63" s="107">
        <f>INDEX(Auxiliar_OPEX_Drivers!$B$76:$I$84,MATCH($E63,Auxiliar_OPEX_Drivers!$B$76:$B$84,0),MATCH(YEAR(BX$2),Auxiliar_OPEX_Drivers!$B$76:$I$76,0))*$F63</f>
        <v>0</v>
      </c>
      <c r="BY63" s="107">
        <f>INDEX(Auxiliar_OPEX_Drivers!$B$76:$I$84,MATCH($E63,Auxiliar_OPEX_Drivers!$B$76:$B$84,0),MATCH(YEAR(BY$2),Auxiliar_OPEX_Drivers!$B$76:$I$76,0))*$F63</f>
        <v>0</v>
      </c>
      <c r="BZ63" s="107">
        <f>INDEX(Auxiliar_OPEX_Drivers!$B$76:$I$84,MATCH($E63,Auxiliar_OPEX_Drivers!$B$76:$B$84,0),MATCH(YEAR(BZ$2),Auxiliar_OPEX_Drivers!$B$76:$I$76,0))*$F63</f>
        <v>0</v>
      </c>
      <c r="CA63" s="107">
        <f>INDEX(Auxiliar_OPEX_Drivers!$B$76:$I$84,MATCH($E63,Auxiliar_OPEX_Drivers!$B$76:$B$84,0),MATCH(YEAR(CA$2),Auxiliar_OPEX_Drivers!$B$76:$I$76,0))*$F63</f>
        <v>0</v>
      </c>
      <c r="CB63" s="107">
        <f>INDEX(Auxiliar_OPEX_Drivers!$B$76:$I$84,MATCH($E63,Auxiliar_OPEX_Drivers!$B$76:$B$84,0),MATCH(YEAR(CB$2),Auxiliar_OPEX_Drivers!$B$76:$I$76,0))*$F63</f>
        <v>0</v>
      </c>
      <c r="CC63" s="107">
        <f>INDEX(Auxiliar_OPEX_Drivers!$B$76:$I$84,MATCH($E63,Auxiliar_OPEX_Drivers!$B$76:$B$84,0),MATCH(YEAR(CC$2),Auxiliar_OPEX_Drivers!$B$76:$I$76,0))*$F63</f>
        <v>0</v>
      </c>
      <c r="CD63" s="107">
        <f>INDEX(Auxiliar_OPEX_Drivers!$B$76:$I$84,MATCH($E63,Auxiliar_OPEX_Drivers!$B$76:$B$84,0),MATCH(YEAR(CD$2),Auxiliar_OPEX_Drivers!$B$76:$I$76,0))*$F63</f>
        <v>0</v>
      </c>
      <c r="CE63" s="107">
        <f>INDEX(Auxiliar_OPEX_Drivers!$B$76:$I$84,MATCH($E63,Auxiliar_OPEX_Drivers!$B$76:$B$84,0),MATCH(YEAR(CE$2),Auxiliar_OPEX_Drivers!$B$76:$I$76,0))*$F63</f>
        <v>0</v>
      </c>
      <c r="CF63" s="107">
        <f>INDEX(Auxiliar_OPEX_Drivers!$B$76:$I$84,MATCH($E63,Auxiliar_OPEX_Drivers!$B$76:$B$84,0),MATCH(YEAR(CF$2),Auxiliar_OPEX_Drivers!$B$76:$I$76,0))*$F63</f>
        <v>0</v>
      </c>
      <c r="CG63" s="107">
        <f>INDEX(Auxiliar_OPEX_Drivers!$B$76:$I$84,MATCH($E63,Auxiliar_OPEX_Drivers!$B$76:$B$84,0),MATCH(YEAR(CG$2),Auxiliar_OPEX_Drivers!$B$76:$I$76,0))*$F63</f>
        <v>0</v>
      </c>
      <c r="CI63" s="51">
        <f>INDEX(Auxiliar_OPEX_CustosUnit!$A$1:$R$129,MATCH(Auxiliar_OPEX_P!$A63,Auxiliar_OPEX_CustosUnit!$A$1:$A$129,0),MATCH(CI$2,Auxiliar_OPEX_CustosUnit!$A$3:$Q$3,0))*(1-DRE_Auxiliar!$A$5)</f>
        <v>0</v>
      </c>
      <c r="CJ63" s="51">
        <f>INDEX(Auxiliar_OPEX_CustosUnit!$A$1:$R$129,MATCH(Auxiliar_OPEX_P!$A63,Auxiliar_OPEX_CustosUnit!$A$1:$A$129,0),MATCH(CJ$2,Auxiliar_OPEX_CustosUnit!$A$3:$Q$3,0))*(1-DRE_Auxiliar!$A$5)</f>
        <v>0</v>
      </c>
      <c r="CK63" s="51">
        <f>INDEX(Auxiliar_OPEX_CustosUnit!$A$1:$R$129,MATCH(Auxiliar_OPEX_P!$A63,Auxiliar_OPEX_CustosUnit!$A$1:$A$129,0),MATCH(CK$2,Auxiliar_OPEX_CustosUnit!$A$3:$Q$3,0))*(1-DRE_Auxiliar!$A$5)</f>
        <v>0</v>
      </c>
      <c r="CL63" s="51">
        <f>INDEX(Auxiliar_OPEX_CustosUnit!$A$1:$R$129,MATCH(Auxiliar_OPEX_P!$A63,Auxiliar_OPEX_CustosUnit!$A$1:$A$129,0),MATCH(CL$2,Auxiliar_OPEX_CustosUnit!$A$3:$Q$3,0))*(1-DRE_Auxiliar!$A$5)</f>
        <v>0</v>
      </c>
      <c r="CM63" s="51">
        <f>INDEX(Auxiliar_OPEX_CustosUnit!$A$1:$R$129,MATCH(Auxiliar_OPEX_P!$A63,Auxiliar_OPEX_CustosUnit!$A$1:$A$129,0),MATCH(CM$2,Auxiliar_OPEX_CustosUnit!$A$3:$Q$3,0))*(1-DRE_Auxiliar!$A$5)</f>
        <v>0</v>
      </c>
      <c r="CN63" s="51">
        <f>INDEX(Auxiliar_OPEX_CustosUnit!$A$1:$R$129,MATCH(Auxiliar_OPEX_P!$A63,Auxiliar_OPEX_CustosUnit!$A$1:$A$129,0),MATCH(CN$2,Auxiliar_OPEX_CustosUnit!$A$3:$Q$3,0))*(1-DRE_Auxiliar!$A$5)</f>
        <v>0</v>
      </c>
      <c r="CO63" s="51">
        <f>INDEX(Auxiliar_OPEX_CustosUnit!$A$1:$R$129,MATCH(Auxiliar_OPEX_P!$A63,Auxiliar_OPEX_CustosUnit!$A$1:$A$129,0),MATCH(CO$2,Auxiliar_OPEX_CustosUnit!$A$3:$Q$3,0))*(1-DRE_Auxiliar!$A$5)</f>
        <v>0</v>
      </c>
      <c r="CP63" s="51">
        <f>INDEX(Auxiliar_OPEX_CustosUnit!$A$1:$R$129,MATCH(Auxiliar_OPEX_P!$A63,Auxiliar_OPEX_CustosUnit!$A$1:$A$129,0),MATCH(CP$2,Auxiliar_OPEX_CustosUnit!$A$3:$Q$3,0))*(1-DRE_Auxiliar!$A$5)</f>
        <v>0</v>
      </c>
      <c r="CQ63" s="51">
        <f>INDEX(Auxiliar_OPEX_CustosUnit!$A$1:$R$129,MATCH(Auxiliar_OPEX_P!$A63,Auxiliar_OPEX_CustosUnit!$A$1:$A$129,0),MATCH(CQ$2,Auxiliar_OPEX_CustosUnit!$A$3:$Q$3,0))*(1-DRE_Auxiliar!$A$5)</f>
        <v>0</v>
      </c>
      <c r="CR63" s="51">
        <f>INDEX(Auxiliar_OPEX_CustosUnit!$A$1:$R$129,MATCH(Auxiliar_OPEX_P!$A63,Auxiliar_OPEX_CustosUnit!$A$1:$A$129,0),MATCH(CR$2,Auxiliar_OPEX_CustosUnit!$A$3:$Q$3,0))*(1-DRE_Auxiliar!$A$5)</f>
        <v>0</v>
      </c>
      <c r="CS63" s="51">
        <f>INDEX(Auxiliar_OPEX_CustosUnit!$A$1:$R$129,MATCH(Auxiliar_OPEX_P!$A63,Auxiliar_OPEX_CustosUnit!$A$1:$A$129,0),MATCH(CS$2,Auxiliar_OPEX_CustosUnit!$A$3:$Q$3,0))*(1-DRE_Auxiliar!$A$5)</f>
        <v>0</v>
      </c>
      <c r="CT63" s="51">
        <f>INDEX(Auxiliar_OPEX_CustosUnit!$A$1:$R$129,MATCH(Auxiliar_OPEX_P!$A63,Auxiliar_OPEX_CustosUnit!$A$1:$A$129,0),MATCH(CT$2,Auxiliar_OPEX_CustosUnit!$A$3:$Q$3,0))*(1-DRE_Auxiliar!$A$5)</f>
        <v>0</v>
      </c>
      <c r="CU63" s="53">
        <f t="shared" si="227"/>
        <v>0</v>
      </c>
      <c r="CV63" s="53">
        <f t="shared" si="228"/>
        <v>0</v>
      </c>
      <c r="CW63" s="53">
        <f t="shared" si="229"/>
        <v>0</v>
      </c>
      <c r="CX63" s="53">
        <f t="shared" si="230"/>
        <v>0</v>
      </c>
      <c r="CY63" s="53">
        <f t="shared" si="231"/>
        <v>0</v>
      </c>
      <c r="CZ63" s="53">
        <f t="shared" si="232"/>
        <v>0</v>
      </c>
      <c r="DA63" s="53">
        <f t="shared" si="233"/>
        <v>0</v>
      </c>
      <c r="DB63" s="53">
        <f t="shared" si="234"/>
        <v>0</v>
      </c>
      <c r="DC63" s="53">
        <f t="shared" si="235"/>
        <v>0</v>
      </c>
      <c r="DD63" s="53">
        <f t="shared" si="236"/>
        <v>0</v>
      </c>
      <c r="DE63" s="53">
        <f t="shared" si="237"/>
        <v>0</v>
      </c>
      <c r="DF63" s="53">
        <f t="shared" si="238"/>
        <v>0</v>
      </c>
      <c r="DG63" s="53">
        <f t="shared" si="239"/>
        <v>0</v>
      </c>
      <c r="DH63" s="53">
        <f t="shared" si="240"/>
        <v>0</v>
      </c>
      <c r="DI63" s="53">
        <f t="shared" si="241"/>
        <v>0</v>
      </c>
      <c r="DJ63" s="53">
        <f t="shared" si="242"/>
        <v>0</v>
      </c>
      <c r="DK63" s="53">
        <f t="shared" si="243"/>
        <v>0</v>
      </c>
      <c r="DL63" s="53">
        <f t="shared" si="244"/>
        <v>0</v>
      </c>
      <c r="DM63" s="53">
        <f t="shared" si="245"/>
        <v>0</v>
      </c>
      <c r="DN63" s="53">
        <f t="shared" si="246"/>
        <v>0</v>
      </c>
      <c r="DO63" s="53">
        <f t="shared" si="247"/>
        <v>0</v>
      </c>
      <c r="DP63" s="53">
        <f t="shared" si="248"/>
        <v>0</v>
      </c>
      <c r="DQ63" s="53">
        <f t="shared" si="249"/>
        <v>0</v>
      </c>
      <c r="DR63" s="53">
        <f t="shared" si="250"/>
        <v>0</v>
      </c>
      <c r="DS63" s="53">
        <f t="shared" si="251"/>
        <v>0</v>
      </c>
      <c r="DT63" s="53">
        <f t="shared" si="252"/>
        <v>0</v>
      </c>
      <c r="DU63" s="53">
        <f t="shared" si="253"/>
        <v>0</v>
      </c>
      <c r="DV63" s="53">
        <f t="shared" si="254"/>
        <v>0</v>
      </c>
      <c r="DW63" s="53">
        <f t="shared" si="255"/>
        <v>0</v>
      </c>
      <c r="DX63" s="53">
        <f t="shared" si="256"/>
        <v>0</v>
      </c>
      <c r="DY63" s="53">
        <f t="shared" si="257"/>
        <v>0</v>
      </c>
      <c r="DZ63" s="53">
        <f t="shared" si="258"/>
        <v>0</v>
      </c>
      <c r="EA63" s="53">
        <f t="shared" si="259"/>
        <v>0</v>
      </c>
      <c r="EB63" s="53">
        <f t="shared" si="260"/>
        <v>0</v>
      </c>
      <c r="EC63" s="53">
        <f t="shared" si="261"/>
        <v>0</v>
      </c>
      <c r="ED63" s="53">
        <f t="shared" si="262"/>
        <v>0</v>
      </c>
      <c r="EE63" s="53">
        <f t="shared" si="263"/>
        <v>0</v>
      </c>
      <c r="EF63" s="53">
        <f t="shared" si="264"/>
        <v>0</v>
      </c>
      <c r="EG63" s="53">
        <f t="shared" si="265"/>
        <v>0</v>
      </c>
      <c r="EH63" s="53">
        <f t="shared" si="266"/>
        <v>0</v>
      </c>
      <c r="EI63" s="53">
        <f t="shared" si="267"/>
        <v>0</v>
      </c>
      <c r="EJ63" s="53">
        <f t="shared" si="268"/>
        <v>0</v>
      </c>
      <c r="EK63" s="53">
        <f t="shared" si="269"/>
        <v>0</v>
      </c>
      <c r="EL63" s="53">
        <f t="shared" si="270"/>
        <v>0</v>
      </c>
      <c r="EM63" s="53">
        <f t="shared" si="271"/>
        <v>0</v>
      </c>
      <c r="EN63" s="53">
        <f t="shared" si="272"/>
        <v>0</v>
      </c>
      <c r="EO63" s="53">
        <f t="shared" si="273"/>
        <v>0</v>
      </c>
      <c r="EP63" s="53">
        <f t="shared" si="274"/>
        <v>0</v>
      </c>
      <c r="EQ63" s="53">
        <f t="shared" si="275"/>
        <v>0</v>
      </c>
      <c r="ER63" s="53">
        <f t="shared" si="276"/>
        <v>0</v>
      </c>
      <c r="ES63" s="53">
        <f t="shared" si="277"/>
        <v>0</v>
      </c>
      <c r="ET63" s="53">
        <f t="shared" si="278"/>
        <v>0</v>
      </c>
      <c r="EU63" s="53">
        <f t="shared" si="279"/>
        <v>0</v>
      </c>
      <c r="EV63" s="53">
        <f t="shared" si="280"/>
        <v>0</v>
      </c>
      <c r="EW63" s="53">
        <f t="shared" si="281"/>
        <v>0</v>
      </c>
      <c r="EX63" s="53">
        <f t="shared" si="282"/>
        <v>0</v>
      </c>
      <c r="EY63" s="53">
        <f t="shared" si="283"/>
        <v>0</v>
      </c>
      <c r="EZ63" s="53">
        <f t="shared" si="284"/>
        <v>0</v>
      </c>
      <c r="FA63" s="53">
        <f t="shared" si="285"/>
        <v>0</v>
      </c>
      <c r="FB63" s="53">
        <f t="shared" si="286"/>
        <v>0</v>
      </c>
      <c r="FC63" s="53">
        <f t="shared" si="287"/>
        <v>0</v>
      </c>
      <c r="FD63" s="53">
        <f t="shared" si="288"/>
        <v>0</v>
      </c>
      <c r="FE63" s="53">
        <f t="shared" si="289"/>
        <v>0</v>
      </c>
      <c r="FF63" s="53">
        <f t="shared" si="290"/>
        <v>0</v>
      </c>
      <c r="FG63" s="53">
        <f t="shared" si="291"/>
        <v>0</v>
      </c>
      <c r="FH63" s="53">
        <f t="shared" si="292"/>
        <v>0</v>
      </c>
      <c r="FI63" s="53">
        <f t="shared" si="293"/>
        <v>0</v>
      </c>
      <c r="FJ63" s="53">
        <f t="shared" si="294"/>
        <v>0</v>
      </c>
      <c r="FK63" s="53">
        <f t="shared" si="295"/>
        <v>0</v>
      </c>
      <c r="FL63" s="53">
        <f t="shared" si="296"/>
        <v>0</v>
      </c>
      <c r="FM63" s="53">
        <f t="shared" si="297"/>
        <v>0</v>
      </c>
      <c r="FN63" s="53">
        <f t="shared" si="298"/>
        <v>0</v>
      </c>
      <c r="FP63" s="51">
        <f t="shared" si="299"/>
        <v>0</v>
      </c>
      <c r="FQ63" s="51">
        <f t="shared" si="306"/>
        <v>0</v>
      </c>
      <c r="FR63" s="51">
        <f t="shared" si="307"/>
        <v>0</v>
      </c>
      <c r="FS63" s="51">
        <f t="shared" si="308"/>
        <v>0</v>
      </c>
      <c r="FT63" s="51">
        <f t="shared" si="309"/>
        <v>0</v>
      </c>
      <c r="FU63" s="51">
        <f t="shared" si="310"/>
        <v>0</v>
      </c>
      <c r="FV63" s="51">
        <f t="shared" si="311"/>
        <v>0</v>
      </c>
      <c r="FW63" s="51">
        <f t="shared" si="312"/>
        <v>0</v>
      </c>
      <c r="FX63" s="51">
        <f t="shared" si="313"/>
        <v>0</v>
      </c>
      <c r="FY63" s="51">
        <f t="shared" si="314"/>
        <v>0</v>
      </c>
      <c r="FZ63" s="51">
        <f t="shared" si="315"/>
        <v>0</v>
      </c>
      <c r="GA63" s="51">
        <f t="shared" si="316"/>
        <v>0</v>
      </c>
      <c r="GB63" s="51">
        <f t="shared" si="317"/>
        <v>0</v>
      </c>
      <c r="GC63" s="51">
        <f t="shared" si="318"/>
        <v>0</v>
      </c>
      <c r="GD63" s="51">
        <f t="shared" si="319"/>
        <v>0</v>
      </c>
      <c r="GE63" s="51">
        <f t="shared" si="320"/>
        <v>0</v>
      </c>
      <c r="GF63" s="51">
        <f t="shared" si="321"/>
        <v>0</v>
      </c>
      <c r="GG63" s="51">
        <f t="shared" si="322"/>
        <v>0</v>
      </c>
      <c r="GH63" s="51">
        <f t="shared" si="323"/>
        <v>0</v>
      </c>
      <c r="GI63" s="51">
        <f t="shared" si="324"/>
        <v>0</v>
      </c>
      <c r="GJ63" s="51">
        <f t="shared" si="325"/>
        <v>0</v>
      </c>
      <c r="GK63" s="51">
        <f t="shared" si="326"/>
        <v>0</v>
      </c>
      <c r="GL63" s="51">
        <f t="shared" si="327"/>
        <v>0</v>
      </c>
      <c r="GM63" s="51">
        <f t="shared" si="328"/>
        <v>0</v>
      </c>
      <c r="GN63" s="51">
        <f t="shared" si="329"/>
        <v>0</v>
      </c>
      <c r="GO63" s="51">
        <f t="shared" si="330"/>
        <v>0</v>
      </c>
      <c r="GP63" s="51">
        <f t="shared" si="331"/>
        <v>0</v>
      </c>
      <c r="GQ63" s="51">
        <f t="shared" si="332"/>
        <v>0</v>
      </c>
      <c r="GR63" s="51">
        <f t="shared" si="333"/>
        <v>0</v>
      </c>
      <c r="GS63" s="51">
        <f t="shared" si="334"/>
        <v>0</v>
      </c>
      <c r="GT63" s="51">
        <f t="shared" si="335"/>
        <v>0</v>
      </c>
      <c r="GU63" s="51">
        <f t="shared" si="336"/>
        <v>0</v>
      </c>
      <c r="GV63" s="51">
        <f t="shared" si="337"/>
        <v>0</v>
      </c>
      <c r="GW63" s="51">
        <f t="shared" si="338"/>
        <v>0</v>
      </c>
      <c r="GX63" s="51">
        <f t="shared" si="339"/>
        <v>0</v>
      </c>
      <c r="GY63" s="51">
        <f t="shared" si="340"/>
        <v>0</v>
      </c>
      <c r="GZ63" s="51">
        <f t="shared" si="341"/>
        <v>0</v>
      </c>
      <c r="HA63" s="51">
        <f t="shared" si="342"/>
        <v>0</v>
      </c>
      <c r="HB63" s="51">
        <f t="shared" si="343"/>
        <v>0</v>
      </c>
      <c r="HC63" s="51">
        <f t="shared" si="344"/>
        <v>0</v>
      </c>
      <c r="HD63" s="51">
        <f t="shared" si="345"/>
        <v>0</v>
      </c>
      <c r="HE63" s="51">
        <f t="shared" si="346"/>
        <v>0</v>
      </c>
      <c r="HF63" s="51">
        <f t="shared" si="347"/>
        <v>0</v>
      </c>
      <c r="HG63" s="51">
        <f t="shared" si="348"/>
        <v>0</v>
      </c>
      <c r="HH63" s="51">
        <f t="shared" si="349"/>
        <v>0</v>
      </c>
      <c r="HI63" s="51">
        <f t="shared" si="350"/>
        <v>0</v>
      </c>
      <c r="HJ63" s="51">
        <f t="shared" si="351"/>
        <v>0</v>
      </c>
      <c r="HK63" s="51">
        <f t="shared" si="352"/>
        <v>0</v>
      </c>
      <c r="HL63" s="51">
        <f t="shared" si="353"/>
        <v>0</v>
      </c>
      <c r="HM63" s="51">
        <f t="shared" si="354"/>
        <v>0</v>
      </c>
      <c r="HN63" s="51">
        <f t="shared" si="355"/>
        <v>0</v>
      </c>
      <c r="HO63" s="51">
        <f t="shared" si="356"/>
        <v>0</v>
      </c>
      <c r="HP63" s="51">
        <f t="shared" si="357"/>
        <v>0</v>
      </c>
      <c r="HQ63" s="51">
        <f t="shared" si="358"/>
        <v>0</v>
      </c>
      <c r="HR63" s="51">
        <f t="shared" si="359"/>
        <v>0</v>
      </c>
      <c r="HS63" s="51">
        <f t="shared" si="360"/>
        <v>0</v>
      </c>
      <c r="HT63" s="51">
        <f t="shared" si="361"/>
        <v>0</v>
      </c>
      <c r="HU63" s="51">
        <f t="shared" si="362"/>
        <v>0</v>
      </c>
      <c r="HV63" s="51">
        <f t="shared" si="363"/>
        <v>0</v>
      </c>
      <c r="HW63" s="51">
        <f t="shared" si="364"/>
        <v>0</v>
      </c>
      <c r="HX63" s="51">
        <f t="shared" si="365"/>
        <v>0</v>
      </c>
      <c r="HY63" s="51">
        <f t="shared" si="366"/>
        <v>0</v>
      </c>
      <c r="HZ63" s="51">
        <f t="shared" si="367"/>
        <v>0</v>
      </c>
      <c r="IA63" s="51">
        <f t="shared" si="368"/>
        <v>0</v>
      </c>
      <c r="IB63" s="51">
        <f t="shared" si="305"/>
        <v>0</v>
      </c>
      <c r="IC63" s="51">
        <f t="shared" si="369"/>
        <v>0</v>
      </c>
      <c r="ID63" s="51">
        <f t="shared" si="370"/>
        <v>0</v>
      </c>
      <c r="IE63" s="51">
        <f t="shared" si="371"/>
        <v>0</v>
      </c>
      <c r="IF63" s="51">
        <f t="shared" si="372"/>
        <v>0</v>
      </c>
      <c r="IG63" s="51">
        <f t="shared" si="373"/>
        <v>0</v>
      </c>
      <c r="IH63" s="51">
        <f t="shared" si="374"/>
        <v>0</v>
      </c>
      <c r="II63" s="51">
        <f t="shared" si="375"/>
        <v>0</v>
      </c>
      <c r="IJ63" s="51">
        <f t="shared" si="376"/>
        <v>0</v>
      </c>
      <c r="IK63" s="51">
        <f t="shared" si="377"/>
        <v>0</v>
      </c>
      <c r="IL63" s="51">
        <f t="shared" si="378"/>
        <v>0</v>
      </c>
      <c r="IM63" s="51">
        <f t="shared" si="379"/>
        <v>0</v>
      </c>
      <c r="IN63" s="51">
        <f t="shared" si="380"/>
        <v>0</v>
      </c>
      <c r="IO63" s="51">
        <f t="shared" si="381"/>
        <v>0</v>
      </c>
      <c r="IP63" s="51">
        <f t="shared" si="382"/>
        <v>0</v>
      </c>
      <c r="IQ63" s="51">
        <f t="shared" si="383"/>
        <v>0</v>
      </c>
      <c r="IS63" s="51">
        <f t="shared" si="300"/>
        <v>0</v>
      </c>
      <c r="IT63" s="51">
        <f t="shared" si="388"/>
        <v>0</v>
      </c>
      <c r="IU63" s="51">
        <f t="shared" si="388"/>
        <v>0</v>
      </c>
      <c r="IV63" s="51">
        <f t="shared" si="388"/>
        <v>0</v>
      </c>
      <c r="IW63" s="51">
        <f t="shared" si="388"/>
        <v>0</v>
      </c>
      <c r="IX63" s="51">
        <f t="shared" si="388"/>
        <v>0</v>
      </c>
      <c r="IZ63" s="111">
        <f t="shared" si="301"/>
        <v>0</v>
      </c>
      <c r="JA63" s="111">
        <f t="shared" si="5"/>
        <v>0</v>
      </c>
      <c r="JB63" s="111">
        <f t="shared" si="6"/>
        <v>0</v>
      </c>
      <c r="JC63" s="111">
        <f t="shared" si="7"/>
        <v>0</v>
      </c>
      <c r="JD63" s="111">
        <f t="shared" si="8"/>
        <v>0</v>
      </c>
      <c r="JE63" s="111">
        <f t="shared" si="9"/>
        <v>0</v>
      </c>
      <c r="JF63" s="111">
        <f t="shared" si="10"/>
        <v>0</v>
      </c>
      <c r="JG63" s="111">
        <f t="shared" si="11"/>
        <v>0</v>
      </c>
      <c r="JH63" s="111">
        <f t="shared" si="12"/>
        <v>0</v>
      </c>
      <c r="JI63" s="111">
        <f t="shared" si="13"/>
        <v>0</v>
      </c>
      <c r="JJ63" s="111">
        <f t="shared" si="14"/>
        <v>0</v>
      </c>
      <c r="JK63" s="111">
        <f t="shared" si="15"/>
        <v>0</v>
      </c>
      <c r="JL63" s="111">
        <f t="shared" si="16"/>
        <v>0</v>
      </c>
      <c r="JM63" s="111">
        <f t="shared" si="17"/>
        <v>0</v>
      </c>
      <c r="JN63" s="111">
        <f t="shared" si="18"/>
        <v>0</v>
      </c>
      <c r="JO63" s="111">
        <f t="shared" si="19"/>
        <v>0</v>
      </c>
      <c r="JP63" s="111">
        <f t="shared" si="20"/>
        <v>0</v>
      </c>
      <c r="JQ63" s="111">
        <f t="shared" si="21"/>
        <v>0</v>
      </c>
      <c r="JR63" s="111">
        <f t="shared" si="22"/>
        <v>0</v>
      </c>
      <c r="JS63" s="111">
        <f t="shared" si="23"/>
        <v>0</v>
      </c>
      <c r="JT63" s="111">
        <f t="shared" si="24"/>
        <v>0</v>
      </c>
      <c r="JU63" s="111">
        <f t="shared" si="25"/>
        <v>0</v>
      </c>
      <c r="JV63" s="111">
        <f t="shared" si="26"/>
        <v>0</v>
      </c>
      <c r="JW63" s="111">
        <f t="shared" si="27"/>
        <v>0</v>
      </c>
      <c r="JX63" s="111">
        <f t="shared" si="28"/>
        <v>0</v>
      </c>
      <c r="JY63" s="111">
        <f t="shared" si="29"/>
        <v>0</v>
      </c>
      <c r="JZ63" s="111">
        <f t="shared" si="30"/>
        <v>0</v>
      </c>
      <c r="KA63" s="111">
        <f t="shared" si="31"/>
        <v>0</v>
      </c>
      <c r="KB63" s="111">
        <f t="shared" si="32"/>
        <v>0</v>
      </c>
      <c r="KC63" s="111">
        <f t="shared" si="33"/>
        <v>0</v>
      </c>
      <c r="KD63" s="111">
        <f t="shared" si="34"/>
        <v>0</v>
      </c>
      <c r="KE63" s="111">
        <f t="shared" si="35"/>
        <v>0</v>
      </c>
      <c r="KF63" s="111">
        <f t="shared" si="36"/>
        <v>0</v>
      </c>
      <c r="KG63" s="111">
        <f t="shared" si="37"/>
        <v>0</v>
      </c>
      <c r="KH63" s="111">
        <f t="shared" si="38"/>
        <v>0</v>
      </c>
      <c r="KI63" s="111">
        <f t="shared" si="39"/>
        <v>0</v>
      </c>
      <c r="KJ63" s="111">
        <f t="shared" si="40"/>
        <v>0</v>
      </c>
      <c r="KK63" s="111">
        <f t="shared" si="41"/>
        <v>0</v>
      </c>
      <c r="KL63" s="111">
        <f t="shared" si="42"/>
        <v>0</v>
      </c>
      <c r="KM63" s="111">
        <f t="shared" si="43"/>
        <v>0</v>
      </c>
      <c r="KN63" s="111">
        <f t="shared" si="44"/>
        <v>0</v>
      </c>
      <c r="KO63" s="111">
        <f t="shared" si="45"/>
        <v>0</v>
      </c>
      <c r="KP63" s="111">
        <f t="shared" si="46"/>
        <v>0</v>
      </c>
      <c r="KQ63" s="111">
        <f t="shared" si="47"/>
        <v>0</v>
      </c>
      <c r="KR63" s="111">
        <f t="shared" si="48"/>
        <v>0</v>
      </c>
      <c r="KS63" s="111">
        <f t="shared" si="49"/>
        <v>0</v>
      </c>
      <c r="KT63" s="111">
        <f t="shared" si="50"/>
        <v>0</v>
      </c>
      <c r="KU63" s="111">
        <f t="shared" si="51"/>
        <v>0</v>
      </c>
      <c r="KV63" s="111">
        <f t="shared" si="52"/>
        <v>0</v>
      </c>
      <c r="KW63" s="111">
        <f t="shared" si="53"/>
        <v>0</v>
      </c>
      <c r="KX63" s="111">
        <f t="shared" si="54"/>
        <v>0</v>
      </c>
      <c r="KY63" s="111">
        <f t="shared" si="55"/>
        <v>0</v>
      </c>
      <c r="KZ63" s="111">
        <f t="shared" si="56"/>
        <v>0</v>
      </c>
      <c r="LA63" s="111">
        <f t="shared" si="57"/>
        <v>0</v>
      </c>
      <c r="LB63" s="111">
        <f t="shared" si="58"/>
        <v>0</v>
      </c>
      <c r="LC63" s="111">
        <f t="shared" si="59"/>
        <v>0</v>
      </c>
      <c r="LD63" s="111">
        <f t="shared" si="60"/>
        <v>0</v>
      </c>
      <c r="LE63" s="111">
        <f t="shared" si="61"/>
        <v>0</v>
      </c>
      <c r="LF63" s="111">
        <f t="shared" si="62"/>
        <v>0</v>
      </c>
      <c r="LG63" s="111">
        <f t="shared" si="63"/>
        <v>0</v>
      </c>
      <c r="LH63" s="111">
        <f t="shared" si="64"/>
        <v>0</v>
      </c>
      <c r="LI63" s="111">
        <f t="shared" si="65"/>
        <v>0</v>
      </c>
      <c r="LJ63" s="111">
        <f t="shared" si="66"/>
        <v>0</v>
      </c>
      <c r="LK63" s="111">
        <f t="shared" si="67"/>
        <v>0</v>
      </c>
      <c r="LL63" s="111">
        <f t="shared" si="68"/>
        <v>0</v>
      </c>
      <c r="LM63" s="111">
        <f t="shared" si="69"/>
        <v>0</v>
      </c>
      <c r="LN63" s="111">
        <f t="shared" si="70"/>
        <v>0</v>
      </c>
      <c r="LO63" s="111">
        <f t="shared" si="71"/>
        <v>0</v>
      </c>
      <c r="LP63" s="111">
        <f t="shared" si="72"/>
        <v>0</v>
      </c>
      <c r="LQ63" s="111">
        <f t="shared" si="73"/>
        <v>0</v>
      </c>
      <c r="LR63" s="111">
        <f t="shared" si="74"/>
        <v>0</v>
      </c>
      <c r="LS63" s="111">
        <f t="shared" si="75"/>
        <v>0</v>
      </c>
      <c r="LT63" s="111">
        <f t="shared" si="76"/>
        <v>0</v>
      </c>
      <c r="LU63" s="111">
        <f t="shared" si="77"/>
        <v>0</v>
      </c>
      <c r="LV63" s="111">
        <f t="shared" si="78"/>
        <v>0</v>
      </c>
      <c r="LW63" s="111">
        <f t="shared" si="79"/>
        <v>0</v>
      </c>
      <c r="LX63" s="111">
        <f t="shared" si="80"/>
        <v>0</v>
      </c>
      <c r="LY63" s="111">
        <f t="shared" si="81"/>
        <v>0</v>
      </c>
      <c r="LZ63" s="111">
        <f t="shared" si="82"/>
        <v>0</v>
      </c>
      <c r="MA63" s="111">
        <f t="shared" si="83"/>
        <v>0</v>
      </c>
      <c r="MD63" s="111"/>
      <c r="ME63" s="111">
        <f t="shared" si="302"/>
        <v>0</v>
      </c>
      <c r="MF63" s="111">
        <f t="shared" si="84"/>
        <v>0</v>
      </c>
      <c r="MG63" s="111">
        <f t="shared" si="85"/>
        <v>0</v>
      </c>
      <c r="MH63" s="111">
        <f t="shared" si="86"/>
        <v>0</v>
      </c>
      <c r="MI63" s="111">
        <f t="shared" si="87"/>
        <v>0</v>
      </c>
      <c r="MJ63" s="111">
        <f t="shared" si="88"/>
        <v>0</v>
      </c>
      <c r="MK63" s="111">
        <f t="shared" si="89"/>
        <v>0</v>
      </c>
      <c r="ML63" s="111">
        <f t="shared" si="90"/>
        <v>0</v>
      </c>
      <c r="MM63" s="111">
        <f t="shared" si="91"/>
        <v>0</v>
      </c>
      <c r="MN63" s="111">
        <f t="shared" si="92"/>
        <v>0</v>
      </c>
      <c r="MO63" s="111">
        <f t="shared" si="93"/>
        <v>0</v>
      </c>
      <c r="MP63" s="111">
        <f t="shared" si="94"/>
        <v>0</v>
      </c>
      <c r="MQ63" s="111">
        <f t="shared" si="95"/>
        <v>0</v>
      </c>
      <c r="MR63" s="111">
        <f t="shared" si="96"/>
        <v>0</v>
      </c>
      <c r="MS63" s="111">
        <f t="shared" si="97"/>
        <v>0</v>
      </c>
      <c r="MT63" s="111">
        <f t="shared" si="98"/>
        <v>0</v>
      </c>
      <c r="MU63" s="111">
        <f t="shared" si="99"/>
        <v>0</v>
      </c>
      <c r="MV63" s="111">
        <f t="shared" si="100"/>
        <v>0</v>
      </c>
      <c r="MW63" s="111">
        <f t="shared" si="101"/>
        <v>0</v>
      </c>
      <c r="MX63" s="111">
        <f t="shared" si="102"/>
        <v>0</v>
      </c>
      <c r="MY63" s="111">
        <f t="shared" si="103"/>
        <v>0</v>
      </c>
      <c r="MZ63" s="111">
        <f t="shared" si="104"/>
        <v>0</v>
      </c>
      <c r="NA63" s="111">
        <f t="shared" si="105"/>
        <v>0</v>
      </c>
      <c r="NB63" s="111">
        <f t="shared" si="106"/>
        <v>0</v>
      </c>
      <c r="NC63" s="111">
        <f t="shared" si="107"/>
        <v>0</v>
      </c>
      <c r="ND63" s="111">
        <f t="shared" si="108"/>
        <v>0</v>
      </c>
      <c r="NE63" s="111">
        <f t="shared" si="109"/>
        <v>0</v>
      </c>
      <c r="NF63" s="111">
        <f t="shared" si="110"/>
        <v>0</v>
      </c>
      <c r="NG63" s="111">
        <f t="shared" si="111"/>
        <v>0</v>
      </c>
      <c r="NH63" s="111">
        <f t="shared" si="112"/>
        <v>0</v>
      </c>
      <c r="NI63" s="111">
        <f t="shared" si="113"/>
        <v>0</v>
      </c>
      <c r="NJ63" s="111">
        <f t="shared" si="114"/>
        <v>0</v>
      </c>
      <c r="NK63" s="111">
        <f t="shared" si="115"/>
        <v>0</v>
      </c>
      <c r="NL63" s="111">
        <f t="shared" si="116"/>
        <v>0</v>
      </c>
      <c r="NM63" s="111">
        <f t="shared" si="117"/>
        <v>0</v>
      </c>
      <c r="NN63" s="111">
        <f t="shared" si="118"/>
        <v>0</v>
      </c>
      <c r="NO63" s="111">
        <f t="shared" si="119"/>
        <v>0</v>
      </c>
      <c r="NP63" s="111">
        <f t="shared" si="120"/>
        <v>0</v>
      </c>
      <c r="NQ63" s="111">
        <f t="shared" si="121"/>
        <v>0</v>
      </c>
      <c r="NR63" s="111">
        <f t="shared" si="122"/>
        <v>0</v>
      </c>
      <c r="NS63" s="111">
        <f t="shared" si="123"/>
        <v>0</v>
      </c>
      <c r="NT63" s="111">
        <f t="shared" si="124"/>
        <v>0</v>
      </c>
      <c r="NU63" s="111">
        <f t="shared" si="125"/>
        <v>0</v>
      </c>
      <c r="NV63" s="111">
        <f t="shared" si="126"/>
        <v>0</v>
      </c>
      <c r="NW63" s="111">
        <f t="shared" si="127"/>
        <v>0</v>
      </c>
      <c r="NX63" s="111">
        <f t="shared" si="128"/>
        <v>0</v>
      </c>
      <c r="NY63" s="111">
        <f t="shared" si="129"/>
        <v>0</v>
      </c>
      <c r="NZ63" s="111">
        <f t="shared" si="130"/>
        <v>0</v>
      </c>
      <c r="OA63" s="111">
        <f t="shared" si="131"/>
        <v>0</v>
      </c>
      <c r="OB63" s="111">
        <f t="shared" si="132"/>
        <v>0</v>
      </c>
      <c r="OC63" s="111">
        <f t="shared" si="133"/>
        <v>0</v>
      </c>
      <c r="OD63" s="111">
        <f t="shared" si="134"/>
        <v>0</v>
      </c>
      <c r="OE63" s="111">
        <f t="shared" si="135"/>
        <v>0</v>
      </c>
      <c r="OF63" s="111">
        <f t="shared" si="136"/>
        <v>0</v>
      </c>
      <c r="OG63" s="111">
        <f t="shared" si="137"/>
        <v>0</v>
      </c>
      <c r="OH63" s="111">
        <f t="shared" si="138"/>
        <v>0</v>
      </c>
      <c r="OI63" s="111">
        <f t="shared" si="139"/>
        <v>0</v>
      </c>
      <c r="OJ63" s="111">
        <f t="shared" si="140"/>
        <v>0</v>
      </c>
      <c r="OK63" s="111">
        <f t="shared" si="141"/>
        <v>0</v>
      </c>
      <c r="OL63" s="111">
        <f t="shared" si="142"/>
        <v>0</v>
      </c>
      <c r="OM63" s="111">
        <f t="shared" si="143"/>
        <v>0</v>
      </c>
      <c r="ON63" s="111">
        <f t="shared" si="144"/>
        <v>0</v>
      </c>
      <c r="OO63" s="111">
        <f t="shared" si="145"/>
        <v>0</v>
      </c>
      <c r="OP63" s="111">
        <f t="shared" si="146"/>
        <v>0</v>
      </c>
      <c r="OQ63" s="111">
        <f t="shared" si="147"/>
        <v>0</v>
      </c>
      <c r="OR63" s="111">
        <f t="shared" si="148"/>
        <v>0</v>
      </c>
      <c r="OS63" s="111">
        <f t="shared" si="149"/>
        <v>0</v>
      </c>
      <c r="OT63" s="111">
        <f t="shared" si="150"/>
        <v>0</v>
      </c>
      <c r="OU63" s="111">
        <f t="shared" si="151"/>
        <v>0</v>
      </c>
      <c r="OV63" s="111">
        <f t="shared" si="152"/>
        <v>0</v>
      </c>
      <c r="OW63" s="111">
        <f t="shared" si="153"/>
        <v>0</v>
      </c>
      <c r="OX63" s="111">
        <f t="shared" si="154"/>
        <v>0</v>
      </c>
      <c r="OY63" s="111"/>
      <c r="PA63" s="51">
        <f t="shared" si="303"/>
        <v>0</v>
      </c>
      <c r="PB63" s="51">
        <f t="shared" si="155"/>
        <v>0</v>
      </c>
      <c r="PC63" s="51">
        <f t="shared" si="156"/>
        <v>0</v>
      </c>
      <c r="PD63" s="51">
        <f t="shared" si="157"/>
        <v>0</v>
      </c>
      <c r="PE63" s="51">
        <f t="shared" si="158"/>
        <v>0</v>
      </c>
      <c r="PF63" s="51">
        <f t="shared" si="159"/>
        <v>0</v>
      </c>
      <c r="PG63" s="51">
        <f t="shared" si="160"/>
        <v>0</v>
      </c>
      <c r="PH63" s="51">
        <f t="shared" si="161"/>
        <v>0</v>
      </c>
      <c r="PI63" s="51">
        <f t="shared" si="162"/>
        <v>0</v>
      </c>
      <c r="PJ63" s="51">
        <f t="shared" si="163"/>
        <v>0</v>
      </c>
      <c r="PK63" s="51">
        <f t="shared" si="164"/>
        <v>0</v>
      </c>
      <c r="PL63" s="51">
        <f t="shared" si="165"/>
        <v>0</v>
      </c>
      <c r="PM63" s="51">
        <f t="shared" si="166"/>
        <v>0</v>
      </c>
      <c r="PN63" s="51">
        <f t="shared" si="167"/>
        <v>0</v>
      </c>
      <c r="PO63" s="51">
        <f t="shared" si="168"/>
        <v>0</v>
      </c>
      <c r="PP63" s="51">
        <f t="shared" si="169"/>
        <v>0</v>
      </c>
      <c r="PQ63" s="51">
        <f t="shared" si="170"/>
        <v>0</v>
      </c>
      <c r="PR63" s="51">
        <f t="shared" si="171"/>
        <v>0</v>
      </c>
      <c r="PS63" s="51">
        <f t="shared" si="172"/>
        <v>0</v>
      </c>
      <c r="PT63" s="51">
        <f t="shared" si="173"/>
        <v>0</v>
      </c>
      <c r="PU63" s="51">
        <f t="shared" si="174"/>
        <v>0</v>
      </c>
      <c r="PV63" s="51">
        <f t="shared" si="175"/>
        <v>0</v>
      </c>
      <c r="PW63" s="51">
        <f t="shared" si="176"/>
        <v>0</v>
      </c>
      <c r="PX63" s="51">
        <f t="shared" si="177"/>
        <v>0</v>
      </c>
      <c r="PY63" s="51">
        <f t="shared" si="178"/>
        <v>0</v>
      </c>
      <c r="PZ63" s="51">
        <f t="shared" si="179"/>
        <v>0</v>
      </c>
      <c r="QA63" s="51">
        <f t="shared" si="180"/>
        <v>0</v>
      </c>
      <c r="QB63" s="51">
        <f t="shared" si="181"/>
        <v>0</v>
      </c>
      <c r="QC63" s="51">
        <f t="shared" si="182"/>
        <v>0</v>
      </c>
      <c r="QD63" s="51">
        <f t="shared" si="183"/>
        <v>0</v>
      </c>
      <c r="QE63" s="51">
        <f t="shared" si="184"/>
        <v>0</v>
      </c>
      <c r="QF63" s="51">
        <f t="shared" si="185"/>
        <v>0</v>
      </c>
      <c r="QG63" s="51">
        <f t="shared" si="186"/>
        <v>0</v>
      </c>
      <c r="QH63" s="51">
        <f t="shared" si="187"/>
        <v>0</v>
      </c>
      <c r="QI63" s="51">
        <f t="shared" si="188"/>
        <v>0</v>
      </c>
      <c r="QJ63" s="51">
        <f t="shared" si="189"/>
        <v>0</v>
      </c>
      <c r="QK63" s="51">
        <f t="shared" si="190"/>
        <v>0</v>
      </c>
      <c r="QL63" s="51">
        <f t="shared" si="191"/>
        <v>0</v>
      </c>
      <c r="QM63" s="51">
        <f t="shared" si="192"/>
        <v>0</v>
      </c>
      <c r="QN63" s="51">
        <f t="shared" si="193"/>
        <v>0</v>
      </c>
      <c r="QO63" s="51">
        <f t="shared" si="194"/>
        <v>0</v>
      </c>
      <c r="QP63" s="51">
        <f t="shared" si="195"/>
        <v>0</v>
      </c>
      <c r="QQ63" s="51">
        <f t="shared" si="196"/>
        <v>0</v>
      </c>
      <c r="QR63" s="51">
        <f t="shared" si="197"/>
        <v>0</v>
      </c>
      <c r="QS63" s="51">
        <f t="shared" si="198"/>
        <v>0</v>
      </c>
      <c r="QT63" s="51">
        <f t="shared" si="199"/>
        <v>0</v>
      </c>
      <c r="QU63" s="51">
        <f t="shared" si="200"/>
        <v>0</v>
      </c>
      <c r="QV63" s="51">
        <f t="shared" si="201"/>
        <v>0</v>
      </c>
      <c r="QW63" s="51">
        <f t="shared" si="202"/>
        <v>0</v>
      </c>
      <c r="QX63" s="51">
        <f t="shared" si="203"/>
        <v>0</v>
      </c>
      <c r="QY63" s="51">
        <f t="shared" si="204"/>
        <v>0</v>
      </c>
      <c r="QZ63" s="51">
        <f t="shared" si="205"/>
        <v>0</v>
      </c>
      <c r="RA63" s="51">
        <f t="shared" si="206"/>
        <v>0</v>
      </c>
      <c r="RB63" s="51">
        <f t="shared" si="207"/>
        <v>0</v>
      </c>
      <c r="RC63" s="51">
        <f t="shared" si="208"/>
        <v>0</v>
      </c>
      <c r="RD63" s="51">
        <f t="shared" si="209"/>
        <v>0</v>
      </c>
      <c r="RE63" s="51">
        <f t="shared" si="210"/>
        <v>0</v>
      </c>
      <c r="RF63" s="51">
        <f t="shared" si="211"/>
        <v>0</v>
      </c>
      <c r="RG63" s="51">
        <f t="shared" si="212"/>
        <v>0</v>
      </c>
      <c r="RH63" s="51">
        <f t="shared" si="213"/>
        <v>0</v>
      </c>
      <c r="RI63" s="51">
        <f t="shared" si="214"/>
        <v>0</v>
      </c>
      <c r="RJ63" s="51">
        <f t="shared" si="215"/>
        <v>0</v>
      </c>
      <c r="RK63" s="51">
        <f t="shared" si="216"/>
        <v>0</v>
      </c>
      <c r="RL63" s="51">
        <f t="shared" si="217"/>
        <v>0</v>
      </c>
      <c r="RM63" s="51">
        <f t="shared" si="218"/>
        <v>0</v>
      </c>
      <c r="RN63" s="51">
        <f t="shared" si="219"/>
        <v>0</v>
      </c>
      <c r="RO63" s="51">
        <f t="shared" si="220"/>
        <v>0</v>
      </c>
      <c r="RP63" s="51">
        <f t="shared" si="221"/>
        <v>0</v>
      </c>
      <c r="RQ63" s="51">
        <f t="shared" si="222"/>
        <v>0</v>
      </c>
      <c r="RR63" s="51">
        <f t="shared" si="223"/>
        <v>0</v>
      </c>
      <c r="RS63" s="51">
        <f t="shared" si="224"/>
        <v>0</v>
      </c>
      <c r="RT63" s="51">
        <f t="shared" si="225"/>
        <v>0</v>
      </c>
      <c r="RU63" s="51"/>
      <c r="RV63" s="51">
        <f t="shared" si="387"/>
        <v>0</v>
      </c>
      <c r="RW63" s="51">
        <f t="shared" si="387"/>
        <v>0</v>
      </c>
      <c r="RX63" s="51">
        <f t="shared" si="387"/>
        <v>0</v>
      </c>
      <c r="RY63" s="51">
        <f t="shared" si="387"/>
        <v>0</v>
      </c>
      <c r="RZ63" s="51">
        <f t="shared" si="387"/>
        <v>0</v>
      </c>
      <c r="SA63" s="51">
        <f t="shared" si="387"/>
        <v>0</v>
      </c>
    </row>
    <row r="64" spans="1:495" x14ac:dyDescent="0.3">
      <c r="A64" s="1">
        <v>400700</v>
      </c>
      <c r="B64" s="1" t="s">
        <v>232</v>
      </c>
      <c r="C64" s="1" t="s">
        <v>138</v>
      </c>
      <c r="D64" s="44">
        <v>0</v>
      </c>
      <c r="E64" s="1" t="s">
        <v>299</v>
      </c>
      <c r="F64" s="107">
        <f>VLOOKUP(A64,Auxiliar_OPEX_CustosUnit!$A$4:$E$129,COLUMN(Auxiliar_OPEX_CustosUnit!$E$3),0)</f>
        <v>14</v>
      </c>
      <c r="G64" s="107">
        <f>INDEX(Auxiliar_OPEX_Drivers!$B$76:$I$84,MATCH($E64,Auxiliar_OPEX_Drivers!$B$76:$B$84,0),MATCH(YEAR(G$2),Auxiliar_OPEX_Drivers!$B$76:$I$76,0))*$F64</f>
        <v>14</v>
      </c>
      <c r="H64" s="107">
        <f>INDEX(Auxiliar_OPEX_Drivers!$B$76:$I$84,MATCH($E64,Auxiliar_OPEX_Drivers!$B$76:$B$84,0),MATCH(YEAR(H$2),Auxiliar_OPEX_Drivers!$B$76:$I$76,0))*$F64</f>
        <v>14</v>
      </c>
      <c r="I64" s="107">
        <f>INDEX(Auxiliar_OPEX_Drivers!$B$76:$I$84,MATCH($E64,Auxiliar_OPEX_Drivers!$B$76:$B$84,0),MATCH(YEAR(I$2),Auxiliar_OPEX_Drivers!$B$76:$I$76,0))*$F64</f>
        <v>14</v>
      </c>
      <c r="J64" s="107">
        <f>INDEX(Auxiliar_OPEX_Drivers!$B$76:$I$84,MATCH($E64,Auxiliar_OPEX_Drivers!$B$76:$B$84,0),MATCH(YEAR(J$2),Auxiliar_OPEX_Drivers!$B$76:$I$76,0))*$F64</f>
        <v>14</v>
      </c>
      <c r="K64" s="107">
        <f>INDEX(Auxiliar_OPEX_Drivers!$B$76:$I$84,MATCH($E64,Auxiliar_OPEX_Drivers!$B$76:$B$84,0),MATCH(YEAR(K$2),Auxiliar_OPEX_Drivers!$B$76:$I$76,0))*$F64</f>
        <v>14</v>
      </c>
      <c r="L64" s="107">
        <f>INDEX(Auxiliar_OPEX_Drivers!$B$76:$I$84,MATCH($E64,Auxiliar_OPEX_Drivers!$B$76:$B$84,0),MATCH(YEAR(L$2),Auxiliar_OPEX_Drivers!$B$76:$I$76,0))*$F64</f>
        <v>14</v>
      </c>
      <c r="M64" s="107">
        <f>INDEX(Auxiliar_OPEX_Drivers!$B$76:$I$84,MATCH($E64,Auxiliar_OPEX_Drivers!$B$76:$B$84,0),MATCH(YEAR(M$2),Auxiliar_OPEX_Drivers!$B$76:$I$76,0))*$F64</f>
        <v>14</v>
      </c>
      <c r="N64" s="107">
        <f>INDEX(Auxiliar_OPEX_Drivers!$B$76:$I$84,MATCH($E64,Auxiliar_OPEX_Drivers!$B$76:$B$84,0),MATCH(YEAR(N$2),Auxiliar_OPEX_Drivers!$B$76:$I$76,0))*$F64</f>
        <v>14.692527009830767</v>
      </c>
      <c r="O64" s="107">
        <f>INDEX(Auxiliar_OPEX_Drivers!$B$76:$I$84,MATCH($E64,Auxiliar_OPEX_Drivers!$B$76:$B$84,0),MATCH(YEAR(O$2),Auxiliar_OPEX_Drivers!$B$76:$I$76,0))*$F64</f>
        <v>14.692527009830767</v>
      </c>
      <c r="P64" s="107">
        <f>INDEX(Auxiliar_OPEX_Drivers!$B$76:$I$84,MATCH($E64,Auxiliar_OPEX_Drivers!$B$76:$B$84,0),MATCH(YEAR(P$2),Auxiliar_OPEX_Drivers!$B$76:$I$76,0))*$F64</f>
        <v>14.692527009830767</v>
      </c>
      <c r="Q64" s="107">
        <f>INDEX(Auxiliar_OPEX_Drivers!$B$76:$I$84,MATCH($E64,Auxiliar_OPEX_Drivers!$B$76:$B$84,0),MATCH(YEAR(Q$2),Auxiliar_OPEX_Drivers!$B$76:$I$76,0))*$F64</f>
        <v>14.692527009830767</v>
      </c>
      <c r="R64" s="107">
        <f>INDEX(Auxiliar_OPEX_Drivers!$B$76:$I$84,MATCH($E64,Auxiliar_OPEX_Drivers!$B$76:$B$84,0),MATCH(YEAR(R$2),Auxiliar_OPEX_Drivers!$B$76:$I$76,0))*$F64</f>
        <v>14.692527009830767</v>
      </c>
      <c r="S64" s="107">
        <f>INDEX(Auxiliar_OPEX_Drivers!$B$76:$I$84,MATCH($E64,Auxiliar_OPEX_Drivers!$B$76:$B$84,0),MATCH(YEAR(S$2),Auxiliar_OPEX_Drivers!$B$76:$I$76,0))*$F64</f>
        <v>14.692527009830767</v>
      </c>
      <c r="T64" s="107">
        <f>INDEX(Auxiliar_OPEX_Drivers!$B$76:$I$84,MATCH($E64,Auxiliar_OPEX_Drivers!$B$76:$B$84,0),MATCH(YEAR(T$2),Auxiliar_OPEX_Drivers!$B$76:$I$76,0))*$F64</f>
        <v>14.692527009830767</v>
      </c>
      <c r="U64" s="107">
        <f>INDEX(Auxiliar_OPEX_Drivers!$B$76:$I$84,MATCH($E64,Auxiliar_OPEX_Drivers!$B$76:$B$84,0),MATCH(YEAR(U$2),Auxiliar_OPEX_Drivers!$B$76:$I$76,0))*$F64</f>
        <v>14.692527009830767</v>
      </c>
      <c r="V64" s="107">
        <f>INDEX(Auxiliar_OPEX_Drivers!$B$76:$I$84,MATCH($E64,Auxiliar_OPEX_Drivers!$B$76:$B$84,0),MATCH(YEAR(V$2),Auxiliar_OPEX_Drivers!$B$76:$I$76,0))*$F64</f>
        <v>14.692527009830767</v>
      </c>
      <c r="W64" s="107">
        <f>INDEX(Auxiliar_OPEX_Drivers!$B$76:$I$84,MATCH($E64,Auxiliar_OPEX_Drivers!$B$76:$B$84,0),MATCH(YEAR(W$2),Auxiliar_OPEX_Drivers!$B$76:$I$76,0))*$F64</f>
        <v>14.692527009830767</v>
      </c>
      <c r="X64" s="107">
        <f>INDEX(Auxiliar_OPEX_Drivers!$B$76:$I$84,MATCH($E64,Auxiliar_OPEX_Drivers!$B$76:$B$84,0),MATCH(YEAR(X$2),Auxiliar_OPEX_Drivers!$B$76:$I$76,0))*$F64</f>
        <v>14.692527009830767</v>
      </c>
      <c r="Y64" s="107">
        <f>INDEX(Auxiliar_OPEX_Drivers!$B$76:$I$84,MATCH($E64,Auxiliar_OPEX_Drivers!$B$76:$B$84,0),MATCH(YEAR(Y$2),Auxiliar_OPEX_Drivers!$B$76:$I$76,0))*$F64</f>
        <v>14.692527009830767</v>
      </c>
      <c r="Z64" s="107">
        <f>INDEX(Auxiliar_OPEX_Drivers!$B$76:$I$84,MATCH($E64,Auxiliar_OPEX_Drivers!$B$76:$B$84,0),MATCH(YEAR(Z$2),Auxiliar_OPEX_Drivers!$B$76:$I$76,0))*$F64</f>
        <v>15.411955023186326</v>
      </c>
      <c r="AA64" s="107">
        <f>INDEX(Auxiliar_OPEX_Drivers!$B$76:$I$84,MATCH($E64,Auxiliar_OPEX_Drivers!$B$76:$B$84,0),MATCH(YEAR(AA$2),Auxiliar_OPEX_Drivers!$B$76:$I$76,0))*$F64</f>
        <v>15.411955023186326</v>
      </c>
      <c r="AB64" s="107">
        <f>INDEX(Auxiliar_OPEX_Drivers!$B$76:$I$84,MATCH($E64,Auxiliar_OPEX_Drivers!$B$76:$B$84,0),MATCH(YEAR(AB$2),Auxiliar_OPEX_Drivers!$B$76:$I$76,0))*$F64</f>
        <v>15.411955023186326</v>
      </c>
      <c r="AC64" s="107">
        <f>INDEX(Auxiliar_OPEX_Drivers!$B$76:$I$84,MATCH($E64,Auxiliar_OPEX_Drivers!$B$76:$B$84,0),MATCH(YEAR(AC$2),Auxiliar_OPEX_Drivers!$B$76:$I$76,0))*$F64</f>
        <v>15.411955023186326</v>
      </c>
      <c r="AD64" s="107">
        <f>INDEX(Auxiliar_OPEX_Drivers!$B$76:$I$84,MATCH($E64,Auxiliar_OPEX_Drivers!$B$76:$B$84,0),MATCH(YEAR(AD$2),Auxiliar_OPEX_Drivers!$B$76:$I$76,0))*$F64</f>
        <v>15.411955023186326</v>
      </c>
      <c r="AE64" s="107">
        <f>INDEX(Auxiliar_OPEX_Drivers!$B$76:$I$84,MATCH($E64,Auxiliar_OPEX_Drivers!$B$76:$B$84,0),MATCH(YEAR(AE$2),Auxiliar_OPEX_Drivers!$B$76:$I$76,0))*$F64</f>
        <v>15.411955023186326</v>
      </c>
      <c r="AF64" s="107">
        <f>INDEX(Auxiliar_OPEX_Drivers!$B$76:$I$84,MATCH($E64,Auxiliar_OPEX_Drivers!$B$76:$B$84,0),MATCH(YEAR(AF$2),Auxiliar_OPEX_Drivers!$B$76:$I$76,0))*$F64</f>
        <v>15.411955023186326</v>
      </c>
      <c r="AG64" s="107">
        <f>INDEX(Auxiliar_OPEX_Drivers!$B$76:$I$84,MATCH($E64,Auxiliar_OPEX_Drivers!$B$76:$B$84,0),MATCH(YEAR(AG$2),Auxiliar_OPEX_Drivers!$B$76:$I$76,0))*$F64</f>
        <v>15.411955023186326</v>
      </c>
      <c r="AH64" s="107">
        <f>INDEX(Auxiliar_OPEX_Drivers!$B$76:$I$84,MATCH($E64,Auxiliar_OPEX_Drivers!$B$76:$B$84,0),MATCH(YEAR(AH$2),Auxiliar_OPEX_Drivers!$B$76:$I$76,0))*$F64</f>
        <v>15.411955023186326</v>
      </c>
      <c r="AI64" s="107">
        <f>INDEX(Auxiliar_OPEX_Drivers!$B$76:$I$84,MATCH($E64,Auxiliar_OPEX_Drivers!$B$76:$B$84,0),MATCH(YEAR(AI$2),Auxiliar_OPEX_Drivers!$B$76:$I$76,0))*$F64</f>
        <v>15.411955023186326</v>
      </c>
      <c r="AJ64" s="107">
        <f>INDEX(Auxiliar_OPEX_Drivers!$B$76:$I$84,MATCH($E64,Auxiliar_OPEX_Drivers!$B$76:$B$84,0),MATCH(YEAR(AJ$2),Auxiliar_OPEX_Drivers!$B$76:$I$76,0))*$F64</f>
        <v>15.411955023186326</v>
      </c>
      <c r="AK64" s="107">
        <f>INDEX(Auxiliar_OPEX_Drivers!$B$76:$I$84,MATCH($E64,Auxiliar_OPEX_Drivers!$B$76:$B$84,0),MATCH(YEAR(AK$2),Auxiliar_OPEX_Drivers!$B$76:$I$76,0))*$F64</f>
        <v>15.411955023186326</v>
      </c>
      <c r="AL64" s="107">
        <f>INDEX(Auxiliar_OPEX_Drivers!$B$76:$I$84,MATCH($E64,Auxiliar_OPEX_Drivers!$B$76:$B$84,0),MATCH(YEAR(AL$2),Auxiliar_OPEX_Drivers!$B$76:$I$76,0))*$F64</f>
        <v>16.206410147858769</v>
      </c>
      <c r="AM64" s="107">
        <f>INDEX(Auxiliar_OPEX_Drivers!$B$76:$I$84,MATCH($E64,Auxiliar_OPEX_Drivers!$B$76:$B$84,0),MATCH(YEAR(AM$2),Auxiliar_OPEX_Drivers!$B$76:$I$76,0))*$F64</f>
        <v>16.206410147858769</v>
      </c>
      <c r="AN64" s="107">
        <f>INDEX(Auxiliar_OPEX_Drivers!$B$76:$I$84,MATCH($E64,Auxiliar_OPEX_Drivers!$B$76:$B$84,0),MATCH(YEAR(AN$2),Auxiliar_OPEX_Drivers!$B$76:$I$76,0))*$F64</f>
        <v>16.206410147858769</v>
      </c>
      <c r="AO64" s="107">
        <f>INDEX(Auxiliar_OPEX_Drivers!$B$76:$I$84,MATCH($E64,Auxiliar_OPEX_Drivers!$B$76:$B$84,0),MATCH(YEAR(AO$2),Auxiliar_OPEX_Drivers!$B$76:$I$76,0))*$F64</f>
        <v>16.206410147858769</v>
      </c>
      <c r="AP64" s="107">
        <f>INDEX(Auxiliar_OPEX_Drivers!$B$76:$I$84,MATCH($E64,Auxiliar_OPEX_Drivers!$B$76:$B$84,0),MATCH(YEAR(AP$2),Auxiliar_OPEX_Drivers!$B$76:$I$76,0))*$F64</f>
        <v>16.206410147858769</v>
      </c>
      <c r="AQ64" s="107">
        <f>INDEX(Auxiliar_OPEX_Drivers!$B$76:$I$84,MATCH($E64,Auxiliar_OPEX_Drivers!$B$76:$B$84,0),MATCH(YEAR(AQ$2),Auxiliar_OPEX_Drivers!$B$76:$I$76,0))*$F64</f>
        <v>16.206410147858769</v>
      </c>
      <c r="AR64" s="107">
        <f>INDEX(Auxiliar_OPEX_Drivers!$B$76:$I$84,MATCH($E64,Auxiliar_OPEX_Drivers!$B$76:$B$84,0),MATCH(YEAR(AR$2),Auxiliar_OPEX_Drivers!$B$76:$I$76,0))*$F64</f>
        <v>16.206410147858769</v>
      </c>
      <c r="AS64" s="107">
        <f>INDEX(Auxiliar_OPEX_Drivers!$B$76:$I$84,MATCH($E64,Auxiliar_OPEX_Drivers!$B$76:$B$84,0),MATCH(YEAR(AS$2),Auxiliar_OPEX_Drivers!$B$76:$I$76,0))*$F64</f>
        <v>16.206410147858769</v>
      </c>
      <c r="AT64" s="107">
        <f>INDEX(Auxiliar_OPEX_Drivers!$B$76:$I$84,MATCH($E64,Auxiliar_OPEX_Drivers!$B$76:$B$84,0),MATCH(YEAR(AT$2),Auxiliar_OPEX_Drivers!$B$76:$I$76,0))*$F64</f>
        <v>16.206410147858769</v>
      </c>
      <c r="AU64" s="107">
        <f>INDEX(Auxiliar_OPEX_Drivers!$B$76:$I$84,MATCH($E64,Auxiliar_OPEX_Drivers!$B$76:$B$84,0),MATCH(YEAR(AU$2),Auxiliar_OPEX_Drivers!$B$76:$I$76,0))*$F64</f>
        <v>16.206410147858769</v>
      </c>
      <c r="AV64" s="107">
        <f>INDEX(Auxiliar_OPEX_Drivers!$B$76:$I$84,MATCH($E64,Auxiliar_OPEX_Drivers!$B$76:$B$84,0),MATCH(YEAR(AV$2),Auxiliar_OPEX_Drivers!$B$76:$I$76,0))*$F64</f>
        <v>16.206410147858769</v>
      </c>
      <c r="AW64" s="107">
        <f>INDEX(Auxiliar_OPEX_Drivers!$B$76:$I$84,MATCH($E64,Auxiliar_OPEX_Drivers!$B$76:$B$84,0),MATCH(YEAR(AW$2),Auxiliar_OPEX_Drivers!$B$76:$I$76,0))*$F64</f>
        <v>16.206410147858769</v>
      </c>
      <c r="AX64" s="107">
        <f>INDEX(Auxiliar_OPEX_Drivers!$B$76:$I$84,MATCH($E64,Auxiliar_OPEX_Drivers!$B$76:$B$84,0),MATCH(YEAR(AX$2),Auxiliar_OPEX_Drivers!$B$76:$I$76,0))*$F64</f>
        <v>17.032698296246352</v>
      </c>
      <c r="AY64" s="107">
        <f>INDEX(Auxiliar_OPEX_Drivers!$B$76:$I$84,MATCH($E64,Auxiliar_OPEX_Drivers!$B$76:$B$84,0),MATCH(YEAR(AY$2),Auxiliar_OPEX_Drivers!$B$76:$I$76,0))*$F64</f>
        <v>17.032698296246352</v>
      </c>
      <c r="AZ64" s="107">
        <f>INDEX(Auxiliar_OPEX_Drivers!$B$76:$I$84,MATCH($E64,Auxiliar_OPEX_Drivers!$B$76:$B$84,0),MATCH(YEAR(AZ$2),Auxiliar_OPEX_Drivers!$B$76:$I$76,0))*$F64</f>
        <v>17.032698296246352</v>
      </c>
      <c r="BA64" s="107">
        <f>INDEX(Auxiliar_OPEX_Drivers!$B$76:$I$84,MATCH($E64,Auxiliar_OPEX_Drivers!$B$76:$B$84,0),MATCH(YEAR(BA$2),Auxiliar_OPEX_Drivers!$B$76:$I$76,0))*$F64</f>
        <v>17.032698296246352</v>
      </c>
      <c r="BB64" s="107">
        <f>INDEX(Auxiliar_OPEX_Drivers!$B$76:$I$84,MATCH($E64,Auxiliar_OPEX_Drivers!$B$76:$B$84,0),MATCH(YEAR(BB$2),Auxiliar_OPEX_Drivers!$B$76:$I$76,0))*$F64</f>
        <v>17.032698296246352</v>
      </c>
      <c r="BC64" s="107">
        <f>INDEX(Auxiliar_OPEX_Drivers!$B$76:$I$84,MATCH($E64,Auxiliar_OPEX_Drivers!$B$76:$B$84,0),MATCH(YEAR(BC$2),Auxiliar_OPEX_Drivers!$B$76:$I$76,0))*$F64</f>
        <v>17.032698296246352</v>
      </c>
      <c r="BD64" s="107">
        <f>INDEX(Auxiliar_OPEX_Drivers!$B$76:$I$84,MATCH($E64,Auxiliar_OPEX_Drivers!$B$76:$B$84,0),MATCH(YEAR(BD$2),Auxiliar_OPEX_Drivers!$B$76:$I$76,0))*$F64</f>
        <v>17.032698296246352</v>
      </c>
      <c r="BE64" s="107">
        <f>INDEX(Auxiliar_OPEX_Drivers!$B$76:$I$84,MATCH($E64,Auxiliar_OPEX_Drivers!$B$76:$B$84,0),MATCH(YEAR(BE$2),Auxiliar_OPEX_Drivers!$B$76:$I$76,0))*$F64</f>
        <v>17.032698296246352</v>
      </c>
      <c r="BF64" s="107">
        <f>INDEX(Auxiliar_OPEX_Drivers!$B$76:$I$84,MATCH($E64,Auxiliar_OPEX_Drivers!$B$76:$B$84,0),MATCH(YEAR(BF$2),Auxiliar_OPEX_Drivers!$B$76:$I$76,0))*$F64</f>
        <v>17.032698296246352</v>
      </c>
      <c r="BG64" s="107">
        <f>INDEX(Auxiliar_OPEX_Drivers!$B$76:$I$84,MATCH($E64,Auxiliar_OPEX_Drivers!$B$76:$B$84,0),MATCH(YEAR(BG$2),Auxiliar_OPEX_Drivers!$B$76:$I$76,0))*$F64</f>
        <v>17.032698296246352</v>
      </c>
      <c r="BH64" s="107">
        <f>INDEX(Auxiliar_OPEX_Drivers!$B$76:$I$84,MATCH($E64,Auxiliar_OPEX_Drivers!$B$76:$B$84,0),MATCH(YEAR(BH$2),Auxiliar_OPEX_Drivers!$B$76:$I$76,0))*$F64</f>
        <v>17.032698296246352</v>
      </c>
      <c r="BI64" s="107">
        <f>INDEX(Auxiliar_OPEX_Drivers!$B$76:$I$84,MATCH($E64,Auxiliar_OPEX_Drivers!$B$76:$B$84,0),MATCH(YEAR(BI$2),Auxiliar_OPEX_Drivers!$B$76:$I$76,0))*$F64</f>
        <v>17.032698296246352</v>
      </c>
      <c r="BJ64" s="107">
        <f>INDEX(Auxiliar_OPEX_Drivers!$B$76:$I$84,MATCH($E64,Auxiliar_OPEX_Drivers!$B$76:$B$84,0),MATCH(YEAR(BJ$2),Auxiliar_OPEX_Drivers!$B$76:$I$76,0))*$F64</f>
        <v>17.814972554303093</v>
      </c>
      <c r="BK64" s="107">
        <f>INDEX(Auxiliar_OPEX_Drivers!$B$76:$I$84,MATCH($E64,Auxiliar_OPEX_Drivers!$B$76:$B$84,0),MATCH(YEAR(BK$2),Auxiliar_OPEX_Drivers!$B$76:$I$76,0))*$F64</f>
        <v>17.814972554303093</v>
      </c>
      <c r="BL64" s="107">
        <f>INDEX(Auxiliar_OPEX_Drivers!$B$76:$I$84,MATCH($E64,Auxiliar_OPEX_Drivers!$B$76:$B$84,0),MATCH(YEAR(BL$2),Auxiliar_OPEX_Drivers!$B$76:$I$76,0))*$F64</f>
        <v>17.814972554303093</v>
      </c>
      <c r="BM64" s="107">
        <f>INDEX(Auxiliar_OPEX_Drivers!$B$76:$I$84,MATCH($E64,Auxiliar_OPEX_Drivers!$B$76:$B$84,0),MATCH(YEAR(BM$2),Auxiliar_OPEX_Drivers!$B$76:$I$76,0))*$F64</f>
        <v>17.814972554303093</v>
      </c>
      <c r="BN64" s="107">
        <f>INDEX(Auxiliar_OPEX_Drivers!$B$76:$I$84,MATCH($E64,Auxiliar_OPEX_Drivers!$B$76:$B$84,0),MATCH(YEAR(BN$2),Auxiliar_OPEX_Drivers!$B$76:$I$76,0))*$F64</f>
        <v>17.814972554303093</v>
      </c>
      <c r="BO64" s="107">
        <f>INDEX(Auxiliar_OPEX_Drivers!$B$76:$I$84,MATCH($E64,Auxiliar_OPEX_Drivers!$B$76:$B$84,0),MATCH(YEAR(BO$2),Auxiliar_OPEX_Drivers!$B$76:$I$76,0))*$F64</f>
        <v>17.814972554303093</v>
      </c>
      <c r="BP64" s="107">
        <f>INDEX(Auxiliar_OPEX_Drivers!$B$76:$I$84,MATCH($E64,Auxiliar_OPEX_Drivers!$B$76:$B$84,0),MATCH(YEAR(BP$2),Auxiliar_OPEX_Drivers!$B$76:$I$76,0))*$F64</f>
        <v>17.814972554303093</v>
      </c>
      <c r="BQ64" s="107">
        <f>INDEX(Auxiliar_OPEX_Drivers!$B$76:$I$84,MATCH($E64,Auxiliar_OPEX_Drivers!$B$76:$B$84,0),MATCH(YEAR(BQ$2),Auxiliar_OPEX_Drivers!$B$76:$I$76,0))*$F64</f>
        <v>17.814972554303093</v>
      </c>
      <c r="BR64" s="107">
        <f>INDEX(Auxiliar_OPEX_Drivers!$B$76:$I$84,MATCH($E64,Auxiliar_OPEX_Drivers!$B$76:$B$84,0),MATCH(YEAR(BR$2),Auxiliar_OPEX_Drivers!$B$76:$I$76,0))*$F64</f>
        <v>17.814972554303093</v>
      </c>
      <c r="BS64" s="107">
        <f>INDEX(Auxiliar_OPEX_Drivers!$B$76:$I$84,MATCH($E64,Auxiliar_OPEX_Drivers!$B$76:$B$84,0),MATCH(YEAR(BS$2),Auxiliar_OPEX_Drivers!$B$76:$I$76,0))*$F64</f>
        <v>17.814972554303093</v>
      </c>
      <c r="BT64" s="107">
        <f>INDEX(Auxiliar_OPEX_Drivers!$B$76:$I$84,MATCH($E64,Auxiliar_OPEX_Drivers!$B$76:$B$84,0),MATCH(YEAR(BT$2),Auxiliar_OPEX_Drivers!$B$76:$I$76,0))*$F64</f>
        <v>17.814972554303093</v>
      </c>
      <c r="BU64" s="107">
        <f>INDEX(Auxiliar_OPEX_Drivers!$B$76:$I$84,MATCH($E64,Auxiliar_OPEX_Drivers!$B$76:$B$84,0),MATCH(YEAR(BU$2),Auxiliar_OPEX_Drivers!$B$76:$I$76,0))*$F64</f>
        <v>17.814972554303093</v>
      </c>
      <c r="BV64" s="107">
        <f>INDEX(Auxiliar_OPEX_Drivers!$B$76:$I$84,MATCH($E64,Auxiliar_OPEX_Drivers!$B$76:$B$84,0),MATCH(YEAR(BV$2),Auxiliar_OPEX_Drivers!$B$76:$I$76,0))*$F64</f>
        <v>18.538929006469086</v>
      </c>
      <c r="BW64" s="107">
        <f>INDEX(Auxiliar_OPEX_Drivers!$B$76:$I$84,MATCH($E64,Auxiliar_OPEX_Drivers!$B$76:$B$84,0),MATCH(YEAR(BW$2),Auxiliar_OPEX_Drivers!$B$76:$I$76,0))*$F64</f>
        <v>18.538929006469086</v>
      </c>
      <c r="BX64" s="107">
        <f>INDEX(Auxiliar_OPEX_Drivers!$B$76:$I$84,MATCH($E64,Auxiliar_OPEX_Drivers!$B$76:$B$84,0),MATCH(YEAR(BX$2),Auxiliar_OPEX_Drivers!$B$76:$I$76,0))*$F64</f>
        <v>18.538929006469086</v>
      </c>
      <c r="BY64" s="107">
        <f>INDEX(Auxiliar_OPEX_Drivers!$B$76:$I$84,MATCH($E64,Auxiliar_OPEX_Drivers!$B$76:$B$84,0),MATCH(YEAR(BY$2),Auxiliar_OPEX_Drivers!$B$76:$I$76,0))*$F64</f>
        <v>18.538929006469086</v>
      </c>
      <c r="BZ64" s="107">
        <f>INDEX(Auxiliar_OPEX_Drivers!$B$76:$I$84,MATCH($E64,Auxiliar_OPEX_Drivers!$B$76:$B$84,0),MATCH(YEAR(BZ$2),Auxiliar_OPEX_Drivers!$B$76:$I$76,0))*$F64</f>
        <v>18.538929006469086</v>
      </c>
      <c r="CA64" s="107">
        <f>INDEX(Auxiliar_OPEX_Drivers!$B$76:$I$84,MATCH($E64,Auxiliar_OPEX_Drivers!$B$76:$B$84,0),MATCH(YEAR(CA$2),Auxiliar_OPEX_Drivers!$B$76:$I$76,0))*$F64</f>
        <v>18.538929006469086</v>
      </c>
      <c r="CB64" s="107">
        <f>INDEX(Auxiliar_OPEX_Drivers!$B$76:$I$84,MATCH($E64,Auxiliar_OPEX_Drivers!$B$76:$B$84,0),MATCH(YEAR(CB$2),Auxiliar_OPEX_Drivers!$B$76:$I$76,0))*$F64</f>
        <v>18.538929006469086</v>
      </c>
      <c r="CC64" s="107">
        <f>INDEX(Auxiliar_OPEX_Drivers!$B$76:$I$84,MATCH($E64,Auxiliar_OPEX_Drivers!$B$76:$B$84,0),MATCH(YEAR(CC$2),Auxiliar_OPEX_Drivers!$B$76:$I$76,0))*$F64</f>
        <v>18.538929006469086</v>
      </c>
      <c r="CD64" s="107">
        <f>INDEX(Auxiliar_OPEX_Drivers!$B$76:$I$84,MATCH($E64,Auxiliar_OPEX_Drivers!$B$76:$B$84,0),MATCH(YEAR(CD$2),Auxiliar_OPEX_Drivers!$B$76:$I$76,0))*$F64</f>
        <v>18.538929006469086</v>
      </c>
      <c r="CE64" s="107">
        <f>INDEX(Auxiliar_OPEX_Drivers!$B$76:$I$84,MATCH($E64,Auxiliar_OPEX_Drivers!$B$76:$B$84,0),MATCH(YEAR(CE$2),Auxiliar_OPEX_Drivers!$B$76:$I$76,0))*$F64</f>
        <v>18.538929006469086</v>
      </c>
      <c r="CF64" s="107">
        <f>INDEX(Auxiliar_OPEX_Drivers!$B$76:$I$84,MATCH($E64,Auxiliar_OPEX_Drivers!$B$76:$B$84,0),MATCH(YEAR(CF$2),Auxiliar_OPEX_Drivers!$B$76:$I$76,0))*$F64</f>
        <v>18.538929006469086</v>
      </c>
      <c r="CG64" s="107">
        <f>INDEX(Auxiliar_OPEX_Drivers!$B$76:$I$84,MATCH($E64,Auxiliar_OPEX_Drivers!$B$76:$B$84,0),MATCH(YEAR(CG$2),Auxiliar_OPEX_Drivers!$B$76:$I$76,0))*$F64</f>
        <v>18.538929006469086</v>
      </c>
      <c r="CI64" s="51">
        <f>INDEX(Auxiliar_OPEX_CustosUnit!$A$1:$R$129,MATCH(Auxiliar_OPEX_P!$A64,Auxiliar_OPEX_CustosUnit!$A$1:$A$129,0),MATCH(CI$2,Auxiliar_OPEX_CustosUnit!$A$3:$Q$3,0))*(1-DRE_Auxiliar!$A$5)</f>
        <v>14948.923553206103</v>
      </c>
      <c r="CJ64" s="51">
        <f>INDEX(Auxiliar_OPEX_CustosUnit!$A$1:$R$129,MATCH(Auxiliar_OPEX_P!$A64,Auxiliar_OPEX_CustosUnit!$A$1:$A$129,0),MATCH(CJ$2,Auxiliar_OPEX_CustosUnit!$A$3:$Q$3,0))*(1-DRE_Auxiliar!$A$5)</f>
        <v>15432.932873515441</v>
      </c>
      <c r="CK64" s="51">
        <f>INDEX(Auxiliar_OPEX_CustosUnit!$A$1:$R$129,MATCH(Auxiliar_OPEX_P!$A64,Auxiliar_OPEX_CustosUnit!$A$1:$A$129,0),MATCH(CK$2,Auxiliar_OPEX_CustosUnit!$A$3:$Q$3,0))*(1-DRE_Auxiliar!$A$5)</f>
        <v>16214.777016328648</v>
      </c>
      <c r="CL64" s="51">
        <f>INDEX(Auxiliar_OPEX_CustosUnit!$A$1:$R$129,MATCH(Auxiliar_OPEX_P!$A64,Auxiliar_OPEX_CustosUnit!$A$1:$A$129,0),MATCH(CL$2,Auxiliar_OPEX_CustosUnit!$A$3:$Q$3,0))*(1-DRE_Auxiliar!$A$5)</f>
        <v>16197.078513824597</v>
      </c>
      <c r="CM64" s="51">
        <f>INDEX(Auxiliar_OPEX_CustosUnit!$A$1:$R$129,MATCH(Auxiliar_OPEX_P!$A64,Auxiliar_OPEX_CustosUnit!$A$1:$A$129,0),MATCH(CM$2,Auxiliar_OPEX_CustosUnit!$A$3:$Q$3,0))*(1-DRE_Auxiliar!$A$5)</f>
        <v>16208.448946913402</v>
      </c>
      <c r="CN64" s="51">
        <f>INDEX(Auxiliar_OPEX_CustosUnit!$A$1:$R$129,MATCH(Auxiliar_OPEX_P!$A64,Auxiliar_OPEX_CustosUnit!$A$1:$A$129,0),MATCH(CN$2,Auxiliar_OPEX_CustosUnit!$A$3:$Q$3,0))*(1-DRE_Auxiliar!$A$5)</f>
        <v>17460.688246630194</v>
      </c>
      <c r="CO64" s="51">
        <f>INDEX(Auxiliar_OPEX_CustosUnit!$A$1:$R$129,MATCH(Auxiliar_OPEX_P!$A64,Auxiliar_OPEX_CustosUnit!$A$1:$A$129,0),MATCH(CO$2,Auxiliar_OPEX_CustosUnit!$A$3:$Q$3,0))*(1-DRE_Auxiliar!$A$5)</f>
        <v>16747.681523594707</v>
      </c>
      <c r="CP64" s="51">
        <f>INDEX(Auxiliar_OPEX_CustosUnit!$A$1:$R$129,MATCH(Auxiliar_OPEX_P!$A64,Auxiliar_OPEX_CustosUnit!$A$1:$A$129,0),MATCH(CP$2,Auxiliar_OPEX_CustosUnit!$A$3:$Q$3,0))*(1-DRE_Auxiliar!$A$5)</f>
        <v>17262.252189469276</v>
      </c>
      <c r="CQ64" s="51">
        <f>INDEX(Auxiliar_OPEX_CustosUnit!$A$1:$R$129,MATCH(Auxiliar_OPEX_P!$A64,Auxiliar_OPEX_CustosUnit!$A$1:$A$129,0),MATCH(CQ$2,Auxiliar_OPEX_CustosUnit!$A$3:$Q$3,0))*(1-DRE_Auxiliar!$A$5)</f>
        <v>17267.843813245141</v>
      </c>
      <c r="CR64" s="51">
        <f>INDEX(Auxiliar_OPEX_CustosUnit!$A$1:$R$129,MATCH(Auxiliar_OPEX_P!$A64,Auxiliar_OPEX_CustosUnit!$A$1:$A$129,0),MATCH(CR$2,Auxiliar_OPEX_CustosUnit!$A$3:$Q$3,0))*(1-DRE_Auxiliar!$A$5)</f>
        <v>17267.843813245141</v>
      </c>
      <c r="CS64" s="51">
        <f>INDEX(Auxiliar_OPEX_CustosUnit!$A$1:$R$129,MATCH(Auxiliar_OPEX_P!$A64,Auxiliar_OPEX_CustosUnit!$A$1:$A$129,0),MATCH(CS$2,Auxiliar_OPEX_CustosUnit!$A$3:$Q$3,0))*(1-DRE_Auxiliar!$A$5)</f>
        <v>16753.273147370575</v>
      </c>
      <c r="CT64" s="51">
        <f>INDEX(Auxiliar_OPEX_CustosUnit!$A$1:$R$129,MATCH(Auxiliar_OPEX_P!$A64,Auxiliar_OPEX_CustosUnit!$A$1:$A$129,0),MATCH(CT$2,Auxiliar_OPEX_CustosUnit!$A$3:$Q$3,0))*(1-DRE_Auxiliar!$A$5)</f>
        <v>16596.660574660618</v>
      </c>
      <c r="CU64" s="53">
        <f t="shared" si="227"/>
        <v>14948.923553206103</v>
      </c>
      <c r="CV64" s="53">
        <f t="shared" si="228"/>
        <v>15432.932873515441</v>
      </c>
      <c r="CW64" s="53">
        <f t="shared" si="229"/>
        <v>16214.777016328648</v>
      </c>
      <c r="CX64" s="53">
        <f t="shared" si="230"/>
        <v>16197.078513824597</v>
      </c>
      <c r="CY64" s="53">
        <f t="shared" si="231"/>
        <v>16208.448946913402</v>
      </c>
      <c r="CZ64" s="53">
        <f t="shared" si="232"/>
        <v>17460.688246630194</v>
      </c>
      <c r="DA64" s="53">
        <f t="shared" si="233"/>
        <v>16747.681523594707</v>
      </c>
      <c r="DB64" s="53">
        <f t="shared" si="234"/>
        <v>17262.252189469276</v>
      </c>
      <c r="DC64" s="53">
        <f t="shared" si="235"/>
        <v>17267.843813245141</v>
      </c>
      <c r="DD64" s="53">
        <f t="shared" si="236"/>
        <v>17267.843813245141</v>
      </c>
      <c r="DE64" s="53">
        <f t="shared" si="237"/>
        <v>16753.273147370575</v>
      </c>
      <c r="DF64" s="53">
        <f t="shared" si="238"/>
        <v>16596.660574660618</v>
      </c>
      <c r="DG64" s="53">
        <f t="shared" si="239"/>
        <v>14948.923553206103</v>
      </c>
      <c r="DH64" s="53">
        <f t="shared" si="240"/>
        <v>15432.932873515441</v>
      </c>
      <c r="DI64" s="53">
        <f t="shared" si="241"/>
        <v>16214.777016328648</v>
      </c>
      <c r="DJ64" s="53">
        <f t="shared" si="242"/>
        <v>16197.078513824597</v>
      </c>
      <c r="DK64" s="53">
        <f t="shared" si="243"/>
        <v>16208.448946913402</v>
      </c>
      <c r="DL64" s="53">
        <f t="shared" si="244"/>
        <v>17460.688246630194</v>
      </c>
      <c r="DM64" s="53">
        <f t="shared" si="245"/>
        <v>16747.681523594707</v>
      </c>
      <c r="DN64" s="53">
        <f t="shared" si="246"/>
        <v>17262.252189469276</v>
      </c>
      <c r="DO64" s="53">
        <f t="shared" si="247"/>
        <v>17267.843813245141</v>
      </c>
      <c r="DP64" s="53">
        <f t="shared" si="248"/>
        <v>17267.843813245141</v>
      </c>
      <c r="DQ64" s="53">
        <f t="shared" si="249"/>
        <v>16753.273147370575</v>
      </c>
      <c r="DR64" s="53">
        <f t="shared" si="250"/>
        <v>16596.660574660618</v>
      </c>
      <c r="DS64" s="53">
        <f t="shared" si="251"/>
        <v>14948.923553206103</v>
      </c>
      <c r="DT64" s="53">
        <f t="shared" si="252"/>
        <v>15432.932873515441</v>
      </c>
      <c r="DU64" s="53">
        <f t="shared" si="253"/>
        <v>16214.777016328648</v>
      </c>
      <c r="DV64" s="53">
        <f t="shared" si="254"/>
        <v>16197.078513824597</v>
      </c>
      <c r="DW64" s="53">
        <f t="shared" si="255"/>
        <v>16208.448946913402</v>
      </c>
      <c r="DX64" s="53">
        <f t="shared" si="256"/>
        <v>17460.688246630194</v>
      </c>
      <c r="DY64" s="53">
        <f t="shared" si="257"/>
        <v>16747.681523594707</v>
      </c>
      <c r="DZ64" s="53">
        <f t="shared" si="258"/>
        <v>17262.252189469276</v>
      </c>
      <c r="EA64" s="53">
        <f t="shared" si="259"/>
        <v>17267.843813245141</v>
      </c>
      <c r="EB64" s="53">
        <f t="shared" si="260"/>
        <v>17267.843813245141</v>
      </c>
      <c r="EC64" s="53">
        <f t="shared" si="261"/>
        <v>16753.273147370575</v>
      </c>
      <c r="ED64" s="53">
        <f t="shared" si="262"/>
        <v>16596.660574660618</v>
      </c>
      <c r="EE64" s="53">
        <f t="shared" si="263"/>
        <v>14948.923553206103</v>
      </c>
      <c r="EF64" s="53">
        <f t="shared" si="264"/>
        <v>15432.932873515441</v>
      </c>
      <c r="EG64" s="53">
        <f t="shared" si="265"/>
        <v>16214.777016328648</v>
      </c>
      <c r="EH64" s="53">
        <f t="shared" si="266"/>
        <v>16197.078513824597</v>
      </c>
      <c r="EI64" s="53">
        <f t="shared" si="267"/>
        <v>16208.448946913402</v>
      </c>
      <c r="EJ64" s="53">
        <f t="shared" si="268"/>
        <v>17460.688246630194</v>
      </c>
      <c r="EK64" s="53">
        <f t="shared" si="269"/>
        <v>16747.681523594707</v>
      </c>
      <c r="EL64" s="53">
        <f t="shared" si="270"/>
        <v>17262.252189469276</v>
      </c>
      <c r="EM64" s="53">
        <f t="shared" si="271"/>
        <v>17267.843813245141</v>
      </c>
      <c r="EN64" s="53">
        <f t="shared" si="272"/>
        <v>17267.843813245141</v>
      </c>
      <c r="EO64" s="53">
        <f t="shared" si="273"/>
        <v>16753.273147370575</v>
      </c>
      <c r="EP64" s="53">
        <f t="shared" si="274"/>
        <v>16596.660574660618</v>
      </c>
      <c r="EQ64" s="53">
        <f t="shared" si="275"/>
        <v>14948.923553206103</v>
      </c>
      <c r="ER64" s="53">
        <f t="shared" si="276"/>
        <v>15432.932873515441</v>
      </c>
      <c r="ES64" s="53">
        <f t="shared" si="277"/>
        <v>16214.777016328648</v>
      </c>
      <c r="ET64" s="53">
        <f t="shared" si="278"/>
        <v>16197.078513824597</v>
      </c>
      <c r="EU64" s="53">
        <f t="shared" si="279"/>
        <v>16208.448946913402</v>
      </c>
      <c r="EV64" s="53">
        <f t="shared" si="280"/>
        <v>17460.688246630194</v>
      </c>
      <c r="EW64" s="53">
        <f t="shared" si="281"/>
        <v>16747.681523594707</v>
      </c>
      <c r="EX64" s="53">
        <f t="shared" si="282"/>
        <v>17262.252189469276</v>
      </c>
      <c r="EY64" s="53">
        <f t="shared" si="283"/>
        <v>17267.843813245141</v>
      </c>
      <c r="EZ64" s="53">
        <f t="shared" si="284"/>
        <v>17267.843813245141</v>
      </c>
      <c r="FA64" s="53">
        <f t="shared" si="285"/>
        <v>16753.273147370575</v>
      </c>
      <c r="FB64" s="53">
        <f t="shared" si="286"/>
        <v>16596.660574660618</v>
      </c>
      <c r="FC64" s="53">
        <f t="shared" si="287"/>
        <v>14948.923553206103</v>
      </c>
      <c r="FD64" s="53">
        <f t="shared" si="288"/>
        <v>15432.932873515441</v>
      </c>
      <c r="FE64" s="53">
        <f t="shared" si="289"/>
        <v>16214.777016328648</v>
      </c>
      <c r="FF64" s="53">
        <f t="shared" si="290"/>
        <v>16197.078513824597</v>
      </c>
      <c r="FG64" s="53">
        <f t="shared" si="291"/>
        <v>16208.448946913402</v>
      </c>
      <c r="FH64" s="53">
        <f t="shared" si="292"/>
        <v>17460.688246630194</v>
      </c>
      <c r="FI64" s="53">
        <f t="shared" si="293"/>
        <v>16747.681523594707</v>
      </c>
      <c r="FJ64" s="53">
        <f t="shared" si="294"/>
        <v>17262.252189469276</v>
      </c>
      <c r="FK64" s="53">
        <f t="shared" si="295"/>
        <v>17267.843813245141</v>
      </c>
      <c r="FL64" s="53">
        <f t="shared" si="296"/>
        <v>17267.843813245141</v>
      </c>
      <c r="FM64" s="53">
        <f t="shared" si="297"/>
        <v>16753.273147370575</v>
      </c>
      <c r="FN64" s="53">
        <f t="shared" si="298"/>
        <v>16596.660574660618</v>
      </c>
      <c r="FP64" s="51">
        <f t="shared" si="299"/>
        <v>226918.28525678764</v>
      </c>
      <c r="FQ64" s="51">
        <f t="shared" si="306"/>
        <v>244449.63545282272</v>
      </c>
      <c r="FR64" s="51">
        <f t="shared" si="307"/>
        <v>234467.54133032588</v>
      </c>
      <c r="FS64" s="51">
        <f t="shared" si="308"/>
        <v>241671.53065256987</v>
      </c>
      <c r="FT64" s="51">
        <f t="shared" si="309"/>
        <v>241749.81338543197</v>
      </c>
      <c r="FU64" s="51">
        <f t="shared" si="310"/>
        <v>241749.81338543197</v>
      </c>
      <c r="FV64" s="51">
        <f t="shared" si="311"/>
        <v>234545.82406318805</v>
      </c>
      <c r="FW64" s="51">
        <f t="shared" si="312"/>
        <v>232353.24804524865</v>
      </c>
      <c r="FX64" s="51">
        <f t="shared" si="313"/>
        <v>219637.46307337598</v>
      </c>
      <c r="FY64" s="51">
        <f t="shared" si="314"/>
        <v>226748.78308503079</v>
      </c>
      <c r="FZ64" s="51">
        <f t="shared" si="315"/>
        <v>238236.04927079179</v>
      </c>
      <c r="GA64" s="51">
        <f t="shared" si="316"/>
        <v>237976.01354471748</v>
      </c>
      <c r="GB64" s="51">
        <f t="shared" si="317"/>
        <v>238143.07393998821</v>
      </c>
      <c r="GC64" s="51">
        <f t="shared" si="318"/>
        <v>256541.63367384876</v>
      </c>
      <c r="GD64" s="51">
        <f t="shared" si="319"/>
        <v>246065.76313745894</v>
      </c>
      <c r="GE64" s="51">
        <f t="shared" si="320"/>
        <v>253626.10654428764</v>
      </c>
      <c r="GF64" s="51">
        <f t="shared" si="321"/>
        <v>253708.26162764334</v>
      </c>
      <c r="GG64" s="51">
        <f t="shared" si="322"/>
        <v>253708.26162764334</v>
      </c>
      <c r="GH64" s="51">
        <f t="shared" si="323"/>
        <v>246147.9182208147</v>
      </c>
      <c r="GI64" s="51">
        <f t="shared" si="324"/>
        <v>243846.88376619457</v>
      </c>
      <c r="GJ64" s="51">
        <f t="shared" si="325"/>
        <v>230392.1374470632</v>
      </c>
      <c r="GK64" s="51">
        <f t="shared" si="326"/>
        <v>237851.66732247369</v>
      </c>
      <c r="GL64" s="51">
        <f t="shared" si="327"/>
        <v>249901.41408665251</v>
      </c>
      <c r="GM64" s="51">
        <f t="shared" si="328"/>
        <v>249628.64556208233</v>
      </c>
      <c r="GN64" s="51">
        <f t="shared" si="329"/>
        <v>249803.88616544113</v>
      </c>
      <c r="GO64" s="51">
        <f t="shared" si="330"/>
        <v>269103.34193094267</v>
      </c>
      <c r="GP64" s="51">
        <f t="shared" si="331"/>
        <v>258114.51438429026</v>
      </c>
      <c r="GQ64" s="51">
        <f t="shared" si="332"/>
        <v>266045.05434300017</v>
      </c>
      <c r="GR64" s="51">
        <f t="shared" si="333"/>
        <v>266131.2321971404</v>
      </c>
      <c r="GS64" s="51">
        <f t="shared" si="334"/>
        <v>266131.2321971404</v>
      </c>
      <c r="GT64" s="51">
        <f t="shared" si="335"/>
        <v>258200.69223843052</v>
      </c>
      <c r="GU64" s="51">
        <f t="shared" si="336"/>
        <v>255786.98631175919</v>
      </c>
      <c r="GV64" s="51">
        <f t="shared" si="337"/>
        <v>242268.38637224436</v>
      </c>
      <c r="GW64" s="51">
        <f t="shared" si="338"/>
        <v>250112.43993256384</v>
      </c>
      <c r="GX64" s="51">
        <f t="shared" si="339"/>
        <v>262783.32678269572</v>
      </c>
      <c r="GY64" s="51">
        <f t="shared" si="340"/>
        <v>262496.49759211217</v>
      </c>
      <c r="GZ64" s="51">
        <f t="shared" si="341"/>
        <v>262680.77149430814</v>
      </c>
      <c r="HA64" s="51">
        <f t="shared" si="342"/>
        <v>282975.07518878591</v>
      </c>
      <c r="HB64" s="51">
        <f t="shared" si="343"/>
        <v>271419.79579709208</v>
      </c>
      <c r="HC64" s="51">
        <f t="shared" si="344"/>
        <v>279759.13905831211</v>
      </c>
      <c r="HD64" s="51">
        <f t="shared" si="345"/>
        <v>279849.75920661632</v>
      </c>
      <c r="HE64" s="51">
        <f t="shared" si="346"/>
        <v>279849.75920661632</v>
      </c>
      <c r="HF64" s="51">
        <f t="shared" si="347"/>
        <v>271510.41594539629</v>
      </c>
      <c r="HG64" s="51">
        <f t="shared" si="348"/>
        <v>268972.28835774737</v>
      </c>
      <c r="HH64" s="51">
        <f t="shared" si="349"/>
        <v>254620.50473541056</v>
      </c>
      <c r="HI64" s="51">
        <f t="shared" si="350"/>
        <v>262864.48946081079</v>
      </c>
      <c r="HJ64" s="51">
        <f t="shared" si="351"/>
        <v>276181.40486003546</v>
      </c>
      <c r="HK64" s="51">
        <f t="shared" si="352"/>
        <v>275879.95160658861</v>
      </c>
      <c r="HL64" s="51">
        <f t="shared" si="353"/>
        <v>276073.62076288788</v>
      </c>
      <c r="HM64" s="51">
        <f t="shared" si="354"/>
        <v>297402.6349496668</v>
      </c>
      <c r="HN64" s="51">
        <f t="shared" si="355"/>
        <v>285258.20655300806</v>
      </c>
      <c r="HO64" s="51">
        <f t="shared" si="356"/>
        <v>294022.73345694819</v>
      </c>
      <c r="HP64" s="51">
        <f t="shared" si="357"/>
        <v>294117.97389770864</v>
      </c>
      <c r="HQ64" s="51">
        <f t="shared" si="358"/>
        <v>294117.97389770864</v>
      </c>
      <c r="HR64" s="51">
        <f t="shared" si="359"/>
        <v>285353.44699376856</v>
      </c>
      <c r="HS64" s="51">
        <f t="shared" si="360"/>
        <v>282685.91229340091</v>
      </c>
      <c r="HT64" s="51">
        <f t="shared" si="361"/>
        <v>266314.66281674179</v>
      </c>
      <c r="HU64" s="51">
        <f t="shared" si="362"/>
        <v>274937.27557407954</v>
      </c>
      <c r="HV64" s="51">
        <f t="shared" si="363"/>
        <v>288865.80752003944</v>
      </c>
      <c r="HW64" s="51">
        <f t="shared" si="364"/>
        <v>288550.50918367755</v>
      </c>
      <c r="HX64" s="51">
        <f t="shared" si="365"/>
        <v>288753.07313708513</v>
      </c>
      <c r="HY64" s="51">
        <f t="shared" si="366"/>
        <v>311061.68189295952</v>
      </c>
      <c r="HZ64" s="51">
        <f t="shared" si="367"/>
        <v>298359.48669104872</v>
      </c>
      <c r="IA64" s="51">
        <f t="shared" si="368"/>
        <v>307526.54898085364</v>
      </c>
      <c r="IB64" s="51">
        <f t="shared" si="305"/>
        <v>307626.16360495467</v>
      </c>
      <c r="IC64" s="51">
        <f t="shared" si="369"/>
        <v>307626.16360495467</v>
      </c>
      <c r="ID64" s="51">
        <f t="shared" si="370"/>
        <v>298459.1013151498</v>
      </c>
      <c r="IE64" s="51">
        <f t="shared" si="371"/>
        <v>295669.05263066309</v>
      </c>
      <c r="IF64" s="51">
        <f t="shared" si="372"/>
        <v>277137.03247602156</v>
      </c>
      <c r="IG64" s="51">
        <f t="shared" si="373"/>
        <v>286110.04690370575</v>
      </c>
      <c r="IH64" s="51">
        <f t="shared" si="374"/>
        <v>300604.59996144345</v>
      </c>
      <c r="II64" s="51">
        <f t="shared" si="375"/>
        <v>300276.48868000001</v>
      </c>
      <c r="IJ64" s="51">
        <f t="shared" si="376"/>
        <v>300487.28433180618</v>
      </c>
      <c r="IK64" s="51">
        <f t="shared" si="377"/>
        <v>323702.45980836637</v>
      </c>
      <c r="IL64" s="51">
        <f t="shared" si="378"/>
        <v>310484.0787888763</v>
      </c>
      <c r="IM64" s="51">
        <f t="shared" si="379"/>
        <v>320023.66783233645</v>
      </c>
      <c r="IN64" s="51">
        <f t="shared" si="380"/>
        <v>320127.33054854808</v>
      </c>
      <c r="IO64" s="51">
        <f t="shared" si="381"/>
        <v>320127.33054854808</v>
      </c>
      <c r="IP64" s="51">
        <f t="shared" si="382"/>
        <v>310587.74150508799</v>
      </c>
      <c r="IQ64" s="51">
        <f t="shared" si="383"/>
        <v>307684.31213809765</v>
      </c>
      <c r="IS64" s="51">
        <f t="shared" si="300"/>
        <v>2831728.7892289236</v>
      </c>
      <c r="IT64" s="51">
        <f t="shared" si="388"/>
        <v>2971222.5791816041</v>
      </c>
      <c r="IU64" s="51">
        <f t="shared" si="388"/>
        <v>3119854.4757766272</v>
      </c>
      <c r="IV64" s="51">
        <f t="shared" si="388"/>
        <v>3279956.2041862994</v>
      </c>
      <c r="IW64" s="51">
        <f t="shared" si="388"/>
        <v>3440380.210273833</v>
      </c>
      <c r="IX64" s="51">
        <f t="shared" si="388"/>
        <v>3590943.6510735606</v>
      </c>
      <c r="IZ64" s="111">
        <f t="shared" si="301"/>
        <v>0</v>
      </c>
      <c r="JA64" s="111">
        <f t="shared" si="5"/>
        <v>0</v>
      </c>
      <c r="JB64" s="111">
        <f t="shared" si="6"/>
        <v>0</v>
      </c>
      <c r="JC64" s="111">
        <f t="shared" si="7"/>
        <v>0</v>
      </c>
      <c r="JD64" s="111">
        <f t="shared" si="8"/>
        <v>0</v>
      </c>
      <c r="JE64" s="111">
        <f t="shared" si="9"/>
        <v>0</v>
      </c>
      <c r="JF64" s="111">
        <f t="shared" si="10"/>
        <v>0</v>
      </c>
      <c r="JG64" s="111">
        <f t="shared" si="11"/>
        <v>0</v>
      </c>
      <c r="JH64" s="111">
        <f t="shared" si="12"/>
        <v>0</v>
      </c>
      <c r="JI64" s="111">
        <f t="shared" si="13"/>
        <v>0</v>
      </c>
      <c r="JJ64" s="111">
        <f t="shared" si="14"/>
        <v>0</v>
      </c>
      <c r="JK64" s="111">
        <f t="shared" si="15"/>
        <v>0</v>
      </c>
      <c r="JL64" s="111">
        <f t="shared" si="16"/>
        <v>0</v>
      </c>
      <c r="JM64" s="111">
        <f t="shared" si="17"/>
        <v>0</v>
      </c>
      <c r="JN64" s="111">
        <f t="shared" si="18"/>
        <v>0</v>
      </c>
      <c r="JO64" s="111">
        <f t="shared" si="19"/>
        <v>0</v>
      </c>
      <c r="JP64" s="111">
        <f t="shared" si="20"/>
        <v>0</v>
      </c>
      <c r="JQ64" s="111">
        <f t="shared" si="21"/>
        <v>0</v>
      </c>
      <c r="JR64" s="111">
        <f t="shared" si="22"/>
        <v>0</v>
      </c>
      <c r="JS64" s="111">
        <f t="shared" si="23"/>
        <v>0</v>
      </c>
      <c r="JT64" s="111">
        <f t="shared" si="24"/>
        <v>0</v>
      </c>
      <c r="JU64" s="111">
        <f t="shared" si="25"/>
        <v>0</v>
      </c>
      <c r="JV64" s="111">
        <f t="shared" si="26"/>
        <v>0</v>
      </c>
      <c r="JW64" s="111">
        <f t="shared" si="27"/>
        <v>0</v>
      </c>
      <c r="JX64" s="111">
        <f t="shared" si="28"/>
        <v>0</v>
      </c>
      <c r="JY64" s="111">
        <f t="shared" si="29"/>
        <v>0</v>
      </c>
      <c r="JZ64" s="111">
        <f t="shared" si="30"/>
        <v>0</v>
      </c>
      <c r="KA64" s="111">
        <f t="shared" si="31"/>
        <v>0</v>
      </c>
      <c r="KB64" s="111">
        <f t="shared" si="32"/>
        <v>0</v>
      </c>
      <c r="KC64" s="111">
        <f t="shared" si="33"/>
        <v>0</v>
      </c>
      <c r="KD64" s="111">
        <f t="shared" si="34"/>
        <v>0</v>
      </c>
      <c r="KE64" s="111">
        <f t="shared" si="35"/>
        <v>0</v>
      </c>
      <c r="KF64" s="111">
        <f t="shared" si="36"/>
        <v>0</v>
      </c>
      <c r="KG64" s="111">
        <f t="shared" si="37"/>
        <v>0</v>
      </c>
      <c r="KH64" s="111">
        <f t="shared" si="38"/>
        <v>0</v>
      </c>
      <c r="KI64" s="111">
        <f t="shared" si="39"/>
        <v>0</v>
      </c>
      <c r="KJ64" s="111">
        <f t="shared" si="40"/>
        <v>0</v>
      </c>
      <c r="KK64" s="111">
        <f t="shared" si="41"/>
        <v>0</v>
      </c>
      <c r="KL64" s="111">
        <f t="shared" si="42"/>
        <v>0</v>
      </c>
      <c r="KM64" s="111">
        <f t="shared" si="43"/>
        <v>0</v>
      </c>
      <c r="KN64" s="111">
        <f t="shared" si="44"/>
        <v>0</v>
      </c>
      <c r="KO64" s="111">
        <f t="shared" si="45"/>
        <v>0</v>
      </c>
      <c r="KP64" s="111">
        <f t="shared" si="46"/>
        <v>0</v>
      </c>
      <c r="KQ64" s="111">
        <f t="shared" si="47"/>
        <v>0</v>
      </c>
      <c r="KR64" s="111">
        <f t="shared" si="48"/>
        <v>0</v>
      </c>
      <c r="KS64" s="111">
        <f t="shared" si="49"/>
        <v>0</v>
      </c>
      <c r="KT64" s="111">
        <f t="shared" si="50"/>
        <v>0</v>
      </c>
      <c r="KU64" s="111">
        <f t="shared" si="51"/>
        <v>0</v>
      </c>
      <c r="KV64" s="111">
        <f t="shared" si="52"/>
        <v>0</v>
      </c>
      <c r="KW64" s="111">
        <f t="shared" si="53"/>
        <v>0</v>
      </c>
      <c r="KX64" s="111">
        <f t="shared" si="54"/>
        <v>0</v>
      </c>
      <c r="KY64" s="111">
        <f t="shared" si="55"/>
        <v>0</v>
      </c>
      <c r="KZ64" s="111">
        <f t="shared" si="56"/>
        <v>0</v>
      </c>
      <c r="LA64" s="111">
        <f t="shared" si="57"/>
        <v>0</v>
      </c>
      <c r="LB64" s="111">
        <f t="shared" si="58"/>
        <v>0</v>
      </c>
      <c r="LC64" s="111">
        <f t="shared" si="59"/>
        <v>0</v>
      </c>
      <c r="LD64" s="111">
        <f t="shared" si="60"/>
        <v>0</v>
      </c>
      <c r="LE64" s="111">
        <f t="shared" si="61"/>
        <v>0</v>
      </c>
      <c r="LF64" s="111">
        <f t="shared" si="62"/>
        <v>0</v>
      </c>
      <c r="LG64" s="111">
        <f t="shared" si="63"/>
        <v>0</v>
      </c>
      <c r="LH64" s="111">
        <f t="shared" si="64"/>
        <v>0</v>
      </c>
      <c r="LI64" s="111">
        <f t="shared" si="65"/>
        <v>0</v>
      </c>
      <c r="LJ64" s="111">
        <f t="shared" si="66"/>
        <v>0</v>
      </c>
      <c r="LK64" s="111">
        <f t="shared" si="67"/>
        <v>0</v>
      </c>
      <c r="LL64" s="111">
        <f t="shared" si="68"/>
        <v>0</v>
      </c>
      <c r="LM64" s="111">
        <f t="shared" si="69"/>
        <v>0</v>
      </c>
      <c r="LN64" s="111">
        <f t="shared" si="70"/>
        <v>0</v>
      </c>
      <c r="LO64" s="111">
        <f t="shared" si="71"/>
        <v>0</v>
      </c>
      <c r="LP64" s="111">
        <f t="shared" si="72"/>
        <v>0</v>
      </c>
      <c r="LQ64" s="111">
        <f t="shared" si="73"/>
        <v>0</v>
      </c>
      <c r="LR64" s="111">
        <f t="shared" si="74"/>
        <v>0</v>
      </c>
      <c r="LS64" s="111">
        <f t="shared" si="75"/>
        <v>0</v>
      </c>
      <c r="LT64" s="111">
        <f t="shared" si="76"/>
        <v>0</v>
      </c>
      <c r="LU64" s="111">
        <f t="shared" si="77"/>
        <v>0</v>
      </c>
      <c r="LV64" s="111">
        <f t="shared" si="78"/>
        <v>0</v>
      </c>
      <c r="LW64" s="111">
        <f t="shared" si="79"/>
        <v>0</v>
      </c>
      <c r="LX64" s="111">
        <f t="shared" si="80"/>
        <v>0</v>
      </c>
      <c r="LY64" s="111">
        <f t="shared" si="81"/>
        <v>0</v>
      </c>
      <c r="LZ64" s="111">
        <f t="shared" si="82"/>
        <v>0</v>
      </c>
      <c r="MA64" s="111">
        <f t="shared" si="83"/>
        <v>0</v>
      </c>
      <c r="MD64" s="111"/>
      <c r="ME64" s="111">
        <f t="shared" si="302"/>
        <v>0</v>
      </c>
      <c r="MF64" s="111">
        <f t="shared" si="84"/>
        <v>0</v>
      </c>
      <c r="MG64" s="111">
        <f t="shared" si="85"/>
        <v>0</v>
      </c>
      <c r="MH64" s="111">
        <f t="shared" si="86"/>
        <v>0</v>
      </c>
      <c r="MI64" s="111">
        <f t="shared" si="87"/>
        <v>0</v>
      </c>
      <c r="MJ64" s="111">
        <f t="shared" si="88"/>
        <v>0</v>
      </c>
      <c r="MK64" s="111">
        <f t="shared" si="89"/>
        <v>0</v>
      </c>
      <c r="ML64" s="111">
        <f t="shared" si="90"/>
        <v>0</v>
      </c>
      <c r="MM64" s="111">
        <f t="shared" si="91"/>
        <v>0</v>
      </c>
      <c r="MN64" s="111">
        <f t="shared" si="92"/>
        <v>0</v>
      </c>
      <c r="MO64" s="111">
        <f t="shared" si="93"/>
        <v>0</v>
      </c>
      <c r="MP64" s="111">
        <f t="shared" si="94"/>
        <v>0</v>
      </c>
      <c r="MQ64" s="111">
        <f t="shared" si="95"/>
        <v>0</v>
      </c>
      <c r="MR64" s="111">
        <f t="shared" si="96"/>
        <v>0</v>
      </c>
      <c r="MS64" s="111">
        <f t="shared" si="97"/>
        <v>0</v>
      </c>
      <c r="MT64" s="111">
        <f t="shared" si="98"/>
        <v>0</v>
      </c>
      <c r="MU64" s="111">
        <f t="shared" si="99"/>
        <v>0</v>
      </c>
      <c r="MV64" s="111">
        <f t="shared" si="100"/>
        <v>0</v>
      </c>
      <c r="MW64" s="111">
        <f t="shared" si="101"/>
        <v>0</v>
      </c>
      <c r="MX64" s="111">
        <f t="shared" si="102"/>
        <v>0</v>
      </c>
      <c r="MY64" s="111">
        <f t="shared" si="103"/>
        <v>0</v>
      </c>
      <c r="MZ64" s="111">
        <f t="shared" si="104"/>
        <v>0</v>
      </c>
      <c r="NA64" s="111">
        <f t="shared" si="105"/>
        <v>0</v>
      </c>
      <c r="NB64" s="111">
        <f t="shared" si="106"/>
        <v>0</v>
      </c>
      <c r="NC64" s="111">
        <f t="shared" si="107"/>
        <v>0</v>
      </c>
      <c r="ND64" s="111">
        <f t="shared" si="108"/>
        <v>0</v>
      </c>
      <c r="NE64" s="111">
        <f t="shared" si="109"/>
        <v>0</v>
      </c>
      <c r="NF64" s="111">
        <f t="shared" si="110"/>
        <v>0</v>
      </c>
      <c r="NG64" s="111">
        <f t="shared" si="111"/>
        <v>0</v>
      </c>
      <c r="NH64" s="111">
        <f t="shared" si="112"/>
        <v>0</v>
      </c>
      <c r="NI64" s="111">
        <f t="shared" si="113"/>
        <v>0</v>
      </c>
      <c r="NJ64" s="111">
        <f t="shared" si="114"/>
        <v>0</v>
      </c>
      <c r="NK64" s="111">
        <f t="shared" si="115"/>
        <v>0</v>
      </c>
      <c r="NL64" s="111">
        <f t="shared" si="116"/>
        <v>0</v>
      </c>
      <c r="NM64" s="111">
        <f t="shared" si="117"/>
        <v>0</v>
      </c>
      <c r="NN64" s="111">
        <f t="shared" si="118"/>
        <v>0</v>
      </c>
      <c r="NO64" s="111">
        <f t="shared" si="119"/>
        <v>0</v>
      </c>
      <c r="NP64" s="111">
        <f t="shared" si="120"/>
        <v>0</v>
      </c>
      <c r="NQ64" s="111">
        <f t="shared" si="121"/>
        <v>0</v>
      </c>
      <c r="NR64" s="111">
        <f t="shared" si="122"/>
        <v>0</v>
      </c>
      <c r="NS64" s="111">
        <f t="shared" si="123"/>
        <v>0</v>
      </c>
      <c r="NT64" s="111">
        <f t="shared" si="124"/>
        <v>0</v>
      </c>
      <c r="NU64" s="111">
        <f t="shared" si="125"/>
        <v>0</v>
      </c>
      <c r="NV64" s="111">
        <f t="shared" si="126"/>
        <v>0</v>
      </c>
      <c r="NW64" s="111">
        <f t="shared" si="127"/>
        <v>0</v>
      </c>
      <c r="NX64" s="111">
        <f t="shared" si="128"/>
        <v>0</v>
      </c>
      <c r="NY64" s="111">
        <f t="shared" si="129"/>
        <v>0</v>
      </c>
      <c r="NZ64" s="111">
        <f t="shared" si="130"/>
        <v>0</v>
      </c>
      <c r="OA64" s="111">
        <f t="shared" si="131"/>
        <v>0</v>
      </c>
      <c r="OB64" s="111">
        <f t="shared" si="132"/>
        <v>0</v>
      </c>
      <c r="OC64" s="111">
        <f t="shared" si="133"/>
        <v>0</v>
      </c>
      <c r="OD64" s="111">
        <f t="shared" si="134"/>
        <v>0</v>
      </c>
      <c r="OE64" s="111">
        <f t="shared" si="135"/>
        <v>0</v>
      </c>
      <c r="OF64" s="111">
        <f t="shared" si="136"/>
        <v>0</v>
      </c>
      <c r="OG64" s="111">
        <f t="shared" si="137"/>
        <v>0</v>
      </c>
      <c r="OH64" s="111">
        <f t="shared" si="138"/>
        <v>0</v>
      </c>
      <c r="OI64" s="111">
        <f t="shared" si="139"/>
        <v>0</v>
      </c>
      <c r="OJ64" s="111">
        <f t="shared" si="140"/>
        <v>0</v>
      </c>
      <c r="OK64" s="111">
        <f t="shared" si="141"/>
        <v>0</v>
      </c>
      <c r="OL64" s="111">
        <f t="shared" si="142"/>
        <v>0</v>
      </c>
      <c r="OM64" s="111">
        <f t="shared" si="143"/>
        <v>0</v>
      </c>
      <c r="ON64" s="111">
        <f t="shared" si="144"/>
        <v>0</v>
      </c>
      <c r="OO64" s="111">
        <f t="shared" si="145"/>
        <v>0</v>
      </c>
      <c r="OP64" s="111">
        <f t="shared" si="146"/>
        <v>0</v>
      </c>
      <c r="OQ64" s="111">
        <f t="shared" si="147"/>
        <v>0</v>
      </c>
      <c r="OR64" s="111">
        <f t="shared" si="148"/>
        <v>0</v>
      </c>
      <c r="OS64" s="111">
        <f t="shared" si="149"/>
        <v>0</v>
      </c>
      <c r="OT64" s="111">
        <f t="shared" si="150"/>
        <v>0</v>
      </c>
      <c r="OU64" s="111">
        <f t="shared" si="151"/>
        <v>0</v>
      </c>
      <c r="OV64" s="111">
        <f t="shared" si="152"/>
        <v>0</v>
      </c>
      <c r="OW64" s="111">
        <f t="shared" si="153"/>
        <v>0</v>
      </c>
      <c r="OX64" s="111">
        <f t="shared" si="154"/>
        <v>0</v>
      </c>
      <c r="OY64" s="111"/>
      <c r="PA64" s="51">
        <f t="shared" si="303"/>
        <v>244449.63545282272</v>
      </c>
      <c r="PB64" s="51">
        <f t="shared" si="155"/>
        <v>234467.54133032588</v>
      </c>
      <c r="PC64" s="51">
        <f t="shared" si="156"/>
        <v>241671.53065256987</v>
      </c>
      <c r="PD64" s="51">
        <f t="shared" si="157"/>
        <v>241749.81338543197</v>
      </c>
      <c r="PE64" s="51">
        <f t="shared" si="158"/>
        <v>241749.81338543197</v>
      </c>
      <c r="PF64" s="51">
        <f t="shared" si="159"/>
        <v>234545.82406318805</v>
      </c>
      <c r="PG64" s="51">
        <f t="shared" si="160"/>
        <v>232353.24804524865</v>
      </c>
      <c r="PH64" s="51">
        <f t="shared" si="161"/>
        <v>219637.46307337598</v>
      </c>
      <c r="PI64" s="51">
        <f t="shared" si="162"/>
        <v>226748.78308503079</v>
      </c>
      <c r="PJ64" s="51">
        <f t="shared" si="163"/>
        <v>238236.04927079179</v>
      </c>
      <c r="PK64" s="51">
        <f t="shared" si="164"/>
        <v>237976.01354471748</v>
      </c>
      <c r="PL64" s="51">
        <f t="shared" si="165"/>
        <v>238143.07393998821</v>
      </c>
      <c r="PM64" s="51">
        <f t="shared" si="166"/>
        <v>256541.63367384876</v>
      </c>
      <c r="PN64" s="51">
        <f t="shared" si="167"/>
        <v>246065.76313745894</v>
      </c>
      <c r="PO64" s="51">
        <f t="shared" si="168"/>
        <v>253626.10654428764</v>
      </c>
      <c r="PP64" s="51">
        <f t="shared" si="169"/>
        <v>253708.26162764334</v>
      </c>
      <c r="PQ64" s="51">
        <f t="shared" si="170"/>
        <v>253708.26162764334</v>
      </c>
      <c r="PR64" s="51">
        <f t="shared" si="171"/>
        <v>246147.9182208147</v>
      </c>
      <c r="PS64" s="51">
        <f t="shared" si="172"/>
        <v>243846.88376619457</v>
      </c>
      <c r="PT64" s="51">
        <f t="shared" si="173"/>
        <v>230392.1374470632</v>
      </c>
      <c r="PU64" s="51">
        <f t="shared" si="174"/>
        <v>237851.66732247369</v>
      </c>
      <c r="PV64" s="51">
        <f t="shared" si="175"/>
        <v>249901.41408665251</v>
      </c>
      <c r="PW64" s="51">
        <f t="shared" si="176"/>
        <v>249628.64556208233</v>
      </c>
      <c r="PX64" s="51">
        <f t="shared" si="177"/>
        <v>249803.88616544113</v>
      </c>
      <c r="PY64" s="51">
        <f t="shared" si="178"/>
        <v>269103.34193094267</v>
      </c>
      <c r="PZ64" s="51">
        <f t="shared" si="179"/>
        <v>258114.51438429026</v>
      </c>
      <c r="QA64" s="51">
        <f t="shared" si="180"/>
        <v>266045.05434300017</v>
      </c>
      <c r="QB64" s="51">
        <f t="shared" si="181"/>
        <v>266131.2321971404</v>
      </c>
      <c r="QC64" s="51">
        <f t="shared" si="182"/>
        <v>266131.2321971404</v>
      </c>
      <c r="QD64" s="51">
        <f t="shared" si="183"/>
        <v>258200.69223843052</v>
      </c>
      <c r="QE64" s="51">
        <f t="shared" si="184"/>
        <v>255786.98631175919</v>
      </c>
      <c r="QF64" s="51">
        <f t="shared" si="185"/>
        <v>242268.38637224436</v>
      </c>
      <c r="QG64" s="51">
        <f t="shared" si="186"/>
        <v>250112.43993256384</v>
      </c>
      <c r="QH64" s="51">
        <f t="shared" si="187"/>
        <v>262783.32678269572</v>
      </c>
      <c r="QI64" s="51">
        <f t="shared" si="188"/>
        <v>262496.49759211217</v>
      </c>
      <c r="QJ64" s="51">
        <f t="shared" si="189"/>
        <v>262680.77149430814</v>
      </c>
      <c r="QK64" s="51">
        <f t="shared" si="190"/>
        <v>282975.07518878591</v>
      </c>
      <c r="QL64" s="51">
        <f t="shared" si="191"/>
        <v>271419.79579709208</v>
      </c>
      <c r="QM64" s="51">
        <f t="shared" si="192"/>
        <v>279759.13905831211</v>
      </c>
      <c r="QN64" s="51">
        <f t="shared" si="193"/>
        <v>279849.75920661632</v>
      </c>
      <c r="QO64" s="51">
        <f t="shared" si="194"/>
        <v>279849.75920661632</v>
      </c>
      <c r="QP64" s="51">
        <f t="shared" si="195"/>
        <v>271510.41594539629</v>
      </c>
      <c r="QQ64" s="51">
        <f t="shared" si="196"/>
        <v>268972.28835774737</v>
      </c>
      <c r="QR64" s="51">
        <f t="shared" si="197"/>
        <v>254620.50473541056</v>
      </c>
      <c r="QS64" s="51">
        <f t="shared" si="198"/>
        <v>262864.48946081079</v>
      </c>
      <c r="QT64" s="51">
        <f t="shared" si="199"/>
        <v>276181.40486003546</v>
      </c>
      <c r="QU64" s="51">
        <f t="shared" si="200"/>
        <v>275879.95160658861</v>
      </c>
      <c r="QV64" s="51">
        <f t="shared" si="201"/>
        <v>276073.62076288788</v>
      </c>
      <c r="QW64" s="51">
        <f t="shared" si="202"/>
        <v>297402.6349496668</v>
      </c>
      <c r="QX64" s="51">
        <f t="shared" si="203"/>
        <v>285258.20655300806</v>
      </c>
      <c r="QY64" s="51">
        <f t="shared" si="204"/>
        <v>294022.73345694819</v>
      </c>
      <c r="QZ64" s="51">
        <f t="shared" si="205"/>
        <v>294117.97389770864</v>
      </c>
      <c r="RA64" s="51">
        <f t="shared" si="206"/>
        <v>294117.97389770864</v>
      </c>
      <c r="RB64" s="51">
        <f t="shared" si="207"/>
        <v>285353.44699376856</v>
      </c>
      <c r="RC64" s="51">
        <f t="shared" si="208"/>
        <v>282685.91229340091</v>
      </c>
      <c r="RD64" s="51">
        <f t="shared" si="209"/>
        <v>266314.66281674179</v>
      </c>
      <c r="RE64" s="51">
        <f t="shared" si="210"/>
        <v>274937.27557407954</v>
      </c>
      <c r="RF64" s="51">
        <f t="shared" si="211"/>
        <v>288865.80752003944</v>
      </c>
      <c r="RG64" s="51">
        <f t="shared" si="212"/>
        <v>288550.50918367755</v>
      </c>
      <c r="RH64" s="51">
        <f t="shared" si="213"/>
        <v>288753.07313708513</v>
      </c>
      <c r="RI64" s="51">
        <f t="shared" si="214"/>
        <v>311061.68189295952</v>
      </c>
      <c r="RJ64" s="51">
        <f t="shared" si="215"/>
        <v>298359.48669104872</v>
      </c>
      <c r="RK64" s="51">
        <f t="shared" si="216"/>
        <v>307526.54898085364</v>
      </c>
      <c r="RL64" s="51">
        <f t="shared" si="217"/>
        <v>307626.16360495467</v>
      </c>
      <c r="RM64" s="51">
        <f t="shared" si="218"/>
        <v>307626.16360495467</v>
      </c>
      <c r="RN64" s="51">
        <f t="shared" si="219"/>
        <v>298459.1013151498</v>
      </c>
      <c r="RO64" s="51">
        <f t="shared" si="220"/>
        <v>295669.05263066309</v>
      </c>
      <c r="RP64" s="51">
        <f t="shared" si="221"/>
        <v>277137.03247602156</v>
      </c>
      <c r="RQ64" s="51">
        <f t="shared" si="222"/>
        <v>286110.04690370575</v>
      </c>
      <c r="RR64" s="51">
        <f t="shared" si="223"/>
        <v>300604.59996144345</v>
      </c>
      <c r="RS64" s="51">
        <f t="shared" si="224"/>
        <v>300276.48868000001</v>
      </c>
      <c r="RT64" s="51">
        <f t="shared" si="225"/>
        <v>300487.28433180618</v>
      </c>
      <c r="RU64" s="51"/>
      <c r="RV64" s="51">
        <f t="shared" si="387"/>
        <v>2831728.7892289236</v>
      </c>
      <c r="RW64" s="51">
        <f t="shared" si="387"/>
        <v>2971222.5791816041</v>
      </c>
      <c r="RX64" s="51">
        <f t="shared" si="387"/>
        <v>3119854.4757766272</v>
      </c>
      <c r="RY64" s="51">
        <f t="shared" si="387"/>
        <v>3279956.2041862994</v>
      </c>
      <c r="RZ64" s="51">
        <f t="shared" si="387"/>
        <v>3440380.210273833</v>
      </c>
      <c r="SA64" s="51">
        <f t="shared" si="387"/>
        <v>3590943.6510735606</v>
      </c>
    </row>
    <row r="65" spans="1:495" x14ac:dyDescent="0.3">
      <c r="A65" s="1">
        <v>400730</v>
      </c>
      <c r="B65" s="1" t="s">
        <v>233</v>
      </c>
      <c r="C65" s="1" t="s">
        <v>140</v>
      </c>
      <c r="D65" s="44">
        <v>0</v>
      </c>
      <c r="E65" s="1" t="s">
        <v>299</v>
      </c>
      <c r="F65" s="107">
        <f>VLOOKUP(A65,Auxiliar_OPEX_CustosUnit!$A$4:$E$129,COLUMN(Auxiliar_OPEX_CustosUnit!$E$3),0)</f>
        <v>4</v>
      </c>
      <c r="G65" s="107">
        <f>INDEX(Auxiliar_OPEX_Drivers!$B$76:$I$84,MATCH($E65,Auxiliar_OPEX_Drivers!$B$76:$B$84,0),MATCH(YEAR(G$2),Auxiliar_OPEX_Drivers!$B$76:$I$76,0))*$F65</f>
        <v>4</v>
      </c>
      <c r="H65" s="107">
        <f>INDEX(Auxiliar_OPEX_Drivers!$B$76:$I$84,MATCH($E65,Auxiliar_OPEX_Drivers!$B$76:$B$84,0),MATCH(YEAR(H$2),Auxiliar_OPEX_Drivers!$B$76:$I$76,0))*$F65</f>
        <v>4</v>
      </c>
      <c r="I65" s="107">
        <f>INDEX(Auxiliar_OPEX_Drivers!$B$76:$I$84,MATCH($E65,Auxiliar_OPEX_Drivers!$B$76:$B$84,0),MATCH(YEAR(I$2),Auxiliar_OPEX_Drivers!$B$76:$I$76,0))*$F65</f>
        <v>4</v>
      </c>
      <c r="J65" s="107">
        <f>INDEX(Auxiliar_OPEX_Drivers!$B$76:$I$84,MATCH($E65,Auxiliar_OPEX_Drivers!$B$76:$B$84,0),MATCH(YEAR(J$2),Auxiliar_OPEX_Drivers!$B$76:$I$76,0))*$F65</f>
        <v>4</v>
      </c>
      <c r="K65" s="107">
        <f>INDEX(Auxiliar_OPEX_Drivers!$B$76:$I$84,MATCH($E65,Auxiliar_OPEX_Drivers!$B$76:$B$84,0),MATCH(YEAR(K$2),Auxiliar_OPEX_Drivers!$B$76:$I$76,0))*$F65</f>
        <v>4</v>
      </c>
      <c r="L65" s="107">
        <f>INDEX(Auxiliar_OPEX_Drivers!$B$76:$I$84,MATCH($E65,Auxiliar_OPEX_Drivers!$B$76:$B$84,0),MATCH(YEAR(L$2),Auxiliar_OPEX_Drivers!$B$76:$I$76,0))*$F65</f>
        <v>4</v>
      </c>
      <c r="M65" s="107">
        <f>INDEX(Auxiliar_OPEX_Drivers!$B$76:$I$84,MATCH($E65,Auxiliar_OPEX_Drivers!$B$76:$B$84,0),MATCH(YEAR(M$2),Auxiliar_OPEX_Drivers!$B$76:$I$76,0))*$F65</f>
        <v>4</v>
      </c>
      <c r="N65" s="107">
        <f>INDEX(Auxiliar_OPEX_Drivers!$B$76:$I$84,MATCH($E65,Auxiliar_OPEX_Drivers!$B$76:$B$84,0),MATCH(YEAR(N$2),Auxiliar_OPEX_Drivers!$B$76:$I$76,0))*$F65</f>
        <v>4.1978648599516477</v>
      </c>
      <c r="O65" s="107">
        <f>INDEX(Auxiliar_OPEX_Drivers!$B$76:$I$84,MATCH($E65,Auxiliar_OPEX_Drivers!$B$76:$B$84,0),MATCH(YEAR(O$2),Auxiliar_OPEX_Drivers!$B$76:$I$76,0))*$F65</f>
        <v>4.1978648599516477</v>
      </c>
      <c r="P65" s="107">
        <f>INDEX(Auxiliar_OPEX_Drivers!$B$76:$I$84,MATCH($E65,Auxiliar_OPEX_Drivers!$B$76:$B$84,0),MATCH(YEAR(P$2),Auxiliar_OPEX_Drivers!$B$76:$I$76,0))*$F65</f>
        <v>4.1978648599516477</v>
      </c>
      <c r="Q65" s="107">
        <f>INDEX(Auxiliar_OPEX_Drivers!$B$76:$I$84,MATCH($E65,Auxiliar_OPEX_Drivers!$B$76:$B$84,0),MATCH(YEAR(Q$2),Auxiliar_OPEX_Drivers!$B$76:$I$76,0))*$F65</f>
        <v>4.1978648599516477</v>
      </c>
      <c r="R65" s="107">
        <f>INDEX(Auxiliar_OPEX_Drivers!$B$76:$I$84,MATCH($E65,Auxiliar_OPEX_Drivers!$B$76:$B$84,0),MATCH(YEAR(R$2),Auxiliar_OPEX_Drivers!$B$76:$I$76,0))*$F65</f>
        <v>4.1978648599516477</v>
      </c>
      <c r="S65" s="107">
        <f>INDEX(Auxiliar_OPEX_Drivers!$B$76:$I$84,MATCH($E65,Auxiliar_OPEX_Drivers!$B$76:$B$84,0),MATCH(YEAR(S$2),Auxiliar_OPEX_Drivers!$B$76:$I$76,0))*$F65</f>
        <v>4.1978648599516477</v>
      </c>
      <c r="T65" s="107">
        <f>INDEX(Auxiliar_OPEX_Drivers!$B$76:$I$84,MATCH($E65,Auxiliar_OPEX_Drivers!$B$76:$B$84,0),MATCH(YEAR(T$2),Auxiliar_OPEX_Drivers!$B$76:$I$76,0))*$F65</f>
        <v>4.1978648599516477</v>
      </c>
      <c r="U65" s="107">
        <f>INDEX(Auxiliar_OPEX_Drivers!$B$76:$I$84,MATCH($E65,Auxiliar_OPEX_Drivers!$B$76:$B$84,0),MATCH(YEAR(U$2),Auxiliar_OPEX_Drivers!$B$76:$I$76,0))*$F65</f>
        <v>4.1978648599516477</v>
      </c>
      <c r="V65" s="107">
        <f>INDEX(Auxiliar_OPEX_Drivers!$B$76:$I$84,MATCH($E65,Auxiliar_OPEX_Drivers!$B$76:$B$84,0),MATCH(YEAR(V$2),Auxiliar_OPEX_Drivers!$B$76:$I$76,0))*$F65</f>
        <v>4.1978648599516477</v>
      </c>
      <c r="W65" s="107">
        <f>INDEX(Auxiliar_OPEX_Drivers!$B$76:$I$84,MATCH($E65,Auxiliar_OPEX_Drivers!$B$76:$B$84,0),MATCH(YEAR(W$2),Auxiliar_OPEX_Drivers!$B$76:$I$76,0))*$F65</f>
        <v>4.1978648599516477</v>
      </c>
      <c r="X65" s="107">
        <f>INDEX(Auxiliar_OPEX_Drivers!$B$76:$I$84,MATCH($E65,Auxiliar_OPEX_Drivers!$B$76:$B$84,0),MATCH(YEAR(X$2),Auxiliar_OPEX_Drivers!$B$76:$I$76,0))*$F65</f>
        <v>4.1978648599516477</v>
      </c>
      <c r="Y65" s="107">
        <f>INDEX(Auxiliar_OPEX_Drivers!$B$76:$I$84,MATCH($E65,Auxiliar_OPEX_Drivers!$B$76:$B$84,0),MATCH(YEAR(Y$2),Auxiliar_OPEX_Drivers!$B$76:$I$76,0))*$F65</f>
        <v>4.1978648599516477</v>
      </c>
      <c r="Z65" s="107">
        <f>INDEX(Auxiliar_OPEX_Drivers!$B$76:$I$84,MATCH($E65,Auxiliar_OPEX_Drivers!$B$76:$B$84,0),MATCH(YEAR(Z$2),Auxiliar_OPEX_Drivers!$B$76:$I$76,0))*$F65</f>
        <v>4.4034157209103792</v>
      </c>
      <c r="AA65" s="107">
        <f>INDEX(Auxiliar_OPEX_Drivers!$B$76:$I$84,MATCH($E65,Auxiliar_OPEX_Drivers!$B$76:$B$84,0),MATCH(YEAR(AA$2),Auxiliar_OPEX_Drivers!$B$76:$I$76,0))*$F65</f>
        <v>4.4034157209103792</v>
      </c>
      <c r="AB65" s="107">
        <f>INDEX(Auxiliar_OPEX_Drivers!$B$76:$I$84,MATCH($E65,Auxiliar_OPEX_Drivers!$B$76:$B$84,0),MATCH(YEAR(AB$2),Auxiliar_OPEX_Drivers!$B$76:$I$76,0))*$F65</f>
        <v>4.4034157209103792</v>
      </c>
      <c r="AC65" s="107">
        <f>INDEX(Auxiliar_OPEX_Drivers!$B$76:$I$84,MATCH($E65,Auxiliar_OPEX_Drivers!$B$76:$B$84,0),MATCH(YEAR(AC$2),Auxiliar_OPEX_Drivers!$B$76:$I$76,0))*$F65</f>
        <v>4.4034157209103792</v>
      </c>
      <c r="AD65" s="107">
        <f>INDEX(Auxiliar_OPEX_Drivers!$B$76:$I$84,MATCH($E65,Auxiliar_OPEX_Drivers!$B$76:$B$84,0),MATCH(YEAR(AD$2),Auxiliar_OPEX_Drivers!$B$76:$I$76,0))*$F65</f>
        <v>4.4034157209103792</v>
      </c>
      <c r="AE65" s="107">
        <f>INDEX(Auxiliar_OPEX_Drivers!$B$76:$I$84,MATCH($E65,Auxiliar_OPEX_Drivers!$B$76:$B$84,0),MATCH(YEAR(AE$2),Auxiliar_OPEX_Drivers!$B$76:$I$76,0))*$F65</f>
        <v>4.4034157209103792</v>
      </c>
      <c r="AF65" s="107">
        <f>INDEX(Auxiliar_OPEX_Drivers!$B$76:$I$84,MATCH($E65,Auxiliar_OPEX_Drivers!$B$76:$B$84,0),MATCH(YEAR(AF$2),Auxiliar_OPEX_Drivers!$B$76:$I$76,0))*$F65</f>
        <v>4.4034157209103792</v>
      </c>
      <c r="AG65" s="107">
        <f>INDEX(Auxiliar_OPEX_Drivers!$B$76:$I$84,MATCH($E65,Auxiliar_OPEX_Drivers!$B$76:$B$84,0),MATCH(YEAR(AG$2),Auxiliar_OPEX_Drivers!$B$76:$I$76,0))*$F65</f>
        <v>4.4034157209103792</v>
      </c>
      <c r="AH65" s="107">
        <f>INDEX(Auxiliar_OPEX_Drivers!$B$76:$I$84,MATCH($E65,Auxiliar_OPEX_Drivers!$B$76:$B$84,0),MATCH(YEAR(AH$2),Auxiliar_OPEX_Drivers!$B$76:$I$76,0))*$F65</f>
        <v>4.4034157209103792</v>
      </c>
      <c r="AI65" s="107">
        <f>INDEX(Auxiliar_OPEX_Drivers!$B$76:$I$84,MATCH($E65,Auxiliar_OPEX_Drivers!$B$76:$B$84,0),MATCH(YEAR(AI$2),Auxiliar_OPEX_Drivers!$B$76:$I$76,0))*$F65</f>
        <v>4.4034157209103792</v>
      </c>
      <c r="AJ65" s="107">
        <f>INDEX(Auxiliar_OPEX_Drivers!$B$76:$I$84,MATCH($E65,Auxiliar_OPEX_Drivers!$B$76:$B$84,0),MATCH(YEAR(AJ$2),Auxiliar_OPEX_Drivers!$B$76:$I$76,0))*$F65</f>
        <v>4.4034157209103792</v>
      </c>
      <c r="AK65" s="107">
        <f>INDEX(Auxiliar_OPEX_Drivers!$B$76:$I$84,MATCH($E65,Auxiliar_OPEX_Drivers!$B$76:$B$84,0),MATCH(YEAR(AK$2),Auxiliar_OPEX_Drivers!$B$76:$I$76,0))*$F65</f>
        <v>4.4034157209103792</v>
      </c>
      <c r="AL65" s="107">
        <f>INDEX(Auxiliar_OPEX_Drivers!$B$76:$I$84,MATCH($E65,Auxiliar_OPEX_Drivers!$B$76:$B$84,0),MATCH(YEAR(AL$2),Auxiliar_OPEX_Drivers!$B$76:$I$76,0))*$F65</f>
        <v>4.6304028993882191</v>
      </c>
      <c r="AM65" s="107">
        <f>INDEX(Auxiliar_OPEX_Drivers!$B$76:$I$84,MATCH($E65,Auxiliar_OPEX_Drivers!$B$76:$B$84,0),MATCH(YEAR(AM$2),Auxiliar_OPEX_Drivers!$B$76:$I$76,0))*$F65</f>
        <v>4.6304028993882191</v>
      </c>
      <c r="AN65" s="107">
        <f>INDEX(Auxiliar_OPEX_Drivers!$B$76:$I$84,MATCH($E65,Auxiliar_OPEX_Drivers!$B$76:$B$84,0),MATCH(YEAR(AN$2),Auxiliar_OPEX_Drivers!$B$76:$I$76,0))*$F65</f>
        <v>4.6304028993882191</v>
      </c>
      <c r="AO65" s="107">
        <f>INDEX(Auxiliar_OPEX_Drivers!$B$76:$I$84,MATCH($E65,Auxiliar_OPEX_Drivers!$B$76:$B$84,0),MATCH(YEAR(AO$2),Auxiliar_OPEX_Drivers!$B$76:$I$76,0))*$F65</f>
        <v>4.6304028993882191</v>
      </c>
      <c r="AP65" s="107">
        <f>INDEX(Auxiliar_OPEX_Drivers!$B$76:$I$84,MATCH($E65,Auxiliar_OPEX_Drivers!$B$76:$B$84,0),MATCH(YEAR(AP$2),Auxiliar_OPEX_Drivers!$B$76:$I$76,0))*$F65</f>
        <v>4.6304028993882191</v>
      </c>
      <c r="AQ65" s="107">
        <f>INDEX(Auxiliar_OPEX_Drivers!$B$76:$I$84,MATCH($E65,Auxiliar_OPEX_Drivers!$B$76:$B$84,0),MATCH(YEAR(AQ$2),Auxiliar_OPEX_Drivers!$B$76:$I$76,0))*$F65</f>
        <v>4.6304028993882191</v>
      </c>
      <c r="AR65" s="107">
        <f>INDEX(Auxiliar_OPEX_Drivers!$B$76:$I$84,MATCH($E65,Auxiliar_OPEX_Drivers!$B$76:$B$84,0),MATCH(YEAR(AR$2),Auxiliar_OPEX_Drivers!$B$76:$I$76,0))*$F65</f>
        <v>4.6304028993882191</v>
      </c>
      <c r="AS65" s="107">
        <f>INDEX(Auxiliar_OPEX_Drivers!$B$76:$I$84,MATCH($E65,Auxiliar_OPEX_Drivers!$B$76:$B$84,0),MATCH(YEAR(AS$2),Auxiliar_OPEX_Drivers!$B$76:$I$76,0))*$F65</f>
        <v>4.6304028993882191</v>
      </c>
      <c r="AT65" s="107">
        <f>INDEX(Auxiliar_OPEX_Drivers!$B$76:$I$84,MATCH($E65,Auxiliar_OPEX_Drivers!$B$76:$B$84,0),MATCH(YEAR(AT$2),Auxiliar_OPEX_Drivers!$B$76:$I$76,0))*$F65</f>
        <v>4.6304028993882191</v>
      </c>
      <c r="AU65" s="107">
        <f>INDEX(Auxiliar_OPEX_Drivers!$B$76:$I$84,MATCH($E65,Auxiliar_OPEX_Drivers!$B$76:$B$84,0),MATCH(YEAR(AU$2),Auxiliar_OPEX_Drivers!$B$76:$I$76,0))*$F65</f>
        <v>4.6304028993882191</v>
      </c>
      <c r="AV65" s="107">
        <f>INDEX(Auxiliar_OPEX_Drivers!$B$76:$I$84,MATCH($E65,Auxiliar_OPEX_Drivers!$B$76:$B$84,0),MATCH(YEAR(AV$2),Auxiliar_OPEX_Drivers!$B$76:$I$76,0))*$F65</f>
        <v>4.6304028993882191</v>
      </c>
      <c r="AW65" s="107">
        <f>INDEX(Auxiliar_OPEX_Drivers!$B$76:$I$84,MATCH($E65,Auxiliar_OPEX_Drivers!$B$76:$B$84,0),MATCH(YEAR(AW$2),Auxiliar_OPEX_Drivers!$B$76:$I$76,0))*$F65</f>
        <v>4.6304028993882191</v>
      </c>
      <c r="AX65" s="107">
        <f>INDEX(Auxiliar_OPEX_Drivers!$B$76:$I$84,MATCH($E65,Auxiliar_OPEX_Drivers!$B$76:$B$84,0),MATCH(YEAR(AX$2),Auxiliar_OPEX_Drivers!$B$76:$I$76,0))*$F65</f>
        <v>4.8664852274989574</v>
      </c>
      <c r="AY65" s="107">
        <f>INDEX(Auxiliar_OPEX_Drivers!$B$76:$I$84,MATCH($E65,Auxiliar_OPEX_Drivers!$B$76:$B$84,0),MATCH(YEAR(AY$2),Auxiliar_OPEX_Drivers!$B$76:$I$76,0))*$F65</f>
        <v>4.8664852274989574</v>
      </c>
      <c r="AZ65" s="107">
        <f>INDEX(Auxiliar_OPEX_Drivers!$B$76:$I$84,MATCH($E65,Auxiliar_OPEX_Drivers!$B$76:$B$84,0),MATCH(YEAR(AZ$2),Auxiliar_OPEX_Drivers!$B$76:$I$76,0))*$F65</f>
        <v>4.8664852274989574</v>
      </c>
      <c r="BA65" s="107">
        <f>INDEX(Auxiliar_OPEX_Drivers!$B$76:$I$84,MATCH($E65,Auxiliar_OPEX_Drivers!$B$76:$B$84,0),MATCH(YEAR(BA$2),Auxiliar_OPEX_Drivers!$B$76:$I$76,0))*$F65</f>
        <v>4.8664852274989574</v>
      </c>
      <c r="BB65" s="107">
        <f>INDEX(Auxiliar_OPEX_Drivers!$B$76:$I$84,MATCH($E65,Auxiliar_OPEX_Drivers!$B$76:$B$84,0),MATCH(YEAR(BB$2),Auxiliar_OPEX_Drivers!$B$76:$I$76,0))*$F65</f>
        <v>4.8664852274989574</v>
      </c>
      <c r="BC65" s="107">
        <f>INDEX(Auxiliar_OPEX_Drivers!$B$76:$I$84,MATCH($E65,Auxiliar_OPEX_Drivers!$B$76:$B$84,0),MATCH(YEAR(BC$2),Auxiliar_OPEX_Drivers!$B$76:$I$76,0))*$F65</f>
        <v>4.8664852274989574</v>
      </c>
      <c r="BD65" s="107">
        <f>INDEX(Auxiliar_OPEX_Drivers!$B$76:$I$84,MATCH($E65,Auxiliar_OPEX_Drivers!$B$76:$B$84,0),MATCH(YEAR(BD$2),Auxiliar_OPEX_Drivers!$B$76:$I$76,0))*$F65</f>
        <v>4.8664852274989574</v>
      </c>
      <c r="BE65" s="107">
        <f>INDEX(Auxiliar_OPEX_Drivers!$B$76:$I$84,MATCH($E65,Auxiliar_OPEX_Drivers!$B$76:$B$84,0),MATCH(YEAR(BE$2),Auxiliar_OPEX_Drivers!$B$76:$I$76,0))*$F65</f>
        <v>4.8664852274989574</v>
      </c>
      <c r="BF65" s="107">
        <f>INDEX(Auxiliar_OPEX_Drivers!$B$76:$I$84,MATCH($E65,Auxiliar_OPEX_Drivers!$B$76:$B$84,0),MATCH(YEAR(BF$2),Auxiliar_OPEX_Drivers!$B$76:$I$76,0))*$F65</f>
        <v>4.8664852274989574</v>
      </c>
      <c r="BG65" s="107">
        <f>INDEX(Auxiliar_OPEX_Drivers!$B$76:$I$84,MATCH($E65,Auxiliar_OPEX_Drivers!$B$76:$B$84,0),MATCH(YEAR(BG$2),Auxiliar_OPEX_Drivers!$B$76:$I$76,0))*$F65</f>
        <v>4.8664852274989574</v>
      </c>
      <c r="BH65" s="107">
        <f>INDEX(Auxiliar_OPEX_Drivers!$B$76:$I$84,MATCH($E65,Auxiliar_OPEX_Drivers!$B$76:$B$84,0),MATCH(YEAR(BH$2),Auxiliar_OPEX_Drivers!$B$76:$I$76,0))*$F65</f>
        <v>4.8664852274989574</v>
      </c>
      <c r="BI65" s="107">
        <f>INDEX(Auxiliar_OPEX_Drivers!$B$76:$I$84,MATCH($E65,Auxiliar_OPEX_Drivers!$B$76:$B$84,0),MATCH(YEAR(BI$2),Auxiliar_OPEX_Drivers!$B$76:$I$76,0))*$F65</f>
        <v>4.8664852274989574</v>
      </c>
      <c r="BJ65" s="107">
        <f>INDEX(Auxiliar_OPEX_Drivers!$B$76:$I$84,MATCH($E65,Auxiliar_OPEX_Drivers!$B$76:$B$84,0),MATCH(YEAR(BJ$2),Auxiliar_OPEX_Drivers!$B$76:$I$76,0))*$F65</f>
        <v>5.0899921583723122</v>
      </c>
      <c r="BK65" s="107">
        <f>INDEX(Auxiliar_OPEX_Drivers!$B$76:$I$84,MATCH($E65,Auxiliar_OPEX_Drivers!$B$76:$B$84,0),MATCH(YEAR(BK$2),Auxiliar_OPEX_Drivers!$B$76:$I$76,0))*$F65</f>
        <v>5.0899921583723122</v>
      </c>
      <c r="BL65" s="107">
        <f>INDEX(Auxiliar_OPEX_Drivers!$B$76:$I$84,MATCH($E65,Auxiliar_OPEX_Drivers!$B$76:$B$84,0),MATCH(YEAR(BL$2),Auxiliar_OPEX_Drivers!$B$76:$I$76,0))*$F65</f>
        <v>5.0899921583723122</v>
      </c>
      <c r="BM65" s="107">
        <f>INDEX(Auxiliar_OPEX_Drivers!$B$76:$I$84,MATCH($E65,Auxiliar_OPEX_Drivers!$B$76:$B$84,0),MATCH(YEAR(BM$2),Auxiliar_OPEX_Drivers!$B$76:$I$76,0))*$F65</f>
        <v>5.0899921583723122</v>
      </c>
      <c r="BN65" s="107">
        <f>INDEX(Auxiliar_OPEX_Drivers!$B$76:$I$84,MATCH($E65,Auxiliar_OPEX_Drivers!$B$76:$B$84,0),MATCH(YEAR(BN$2),Auxiliar_OPEX_Drivers!$B$76:$I$76,0))*$F65</f>
        <v>5.0899921583723122</v>
      </c>
      <c r="BO65" s="107">
        <f>INDEX(Auxiliar_OPEX_Drivers!$B$76:$I$84,MATCH($E65,Auxiliar_OPEX_Drivers!$B$76:$B$84,0),MATCH(YEAR(BO$2),Auxiliar_OPEX_Drivers!$B$76:$I$76,0))*$F65</f>
        <v>5.0899921583723122</v>
      </c>
      <c r="BP65" s="107">
        <f>INDEX(Auxiliar_OPEX_Drivers!$B$76:$I$84,MATCH($E65,Auxiliar_OPEX_Drivers!$B$76:$B$84,0),MATCH(YEAR(BP$2),Auxiliar_OPEX_Drivers!$B$76:$I$76,0))*$F65</f>
        <v>5.0899921583723122</v>
      </c>
      <c r="BQ65" s="107">
        <f>INDEX(Auxiliar_OPEX_Drivers!$B$76:$I$84,MATCH($E65,Auxiliar_OPEX_Drivers!$B$76:$B$84,0),MATCH(YEAR(BQ$2),Auxiliar_OPEX_Drivers!$B$76:$I$76,0))*$F65</f>
        <v>5.0899921583723122</v>
      </c>
      <c r="BR65" s="107">
        <f>INDEX(Auxiliar_OPEX_Drivers!$B$76:$I$84,MATCH($E65,Auxiliar_OPEX_Drivers!$B$76:$B$84,0),MATCH(YEAR(BR$2),Auxiliar_OPEX_Drivers!$B$76:$I$76,0))*$F65</f>
        <v>5.0899921583723122</v>
      </c>
      <c r="BS65" s="107">
        <f>INDEX(Auxiliar_OPEX_Drivers!$B$76:$I$84,MATCH($E65,Auxiliar_OPEX_Drivers!$B$76:$B$84,0),MATCH(YEAR(BS$2),Auxiliar_OPEX_Drivers!$B$76:$I$76,0))*$F65</f>
        <v>5.0899921583723122</v>
      </c>
      <c r="BT65" s="107">
        <f>INDEX(Auxiliar_OPEX_Drivers!$B$76:$I$84,MATCH($E65,Auxiliar_OPEX_Drivers!$B$76:$B$84,0),MATCH(YEAR(BT$2),Auxiliar_OPEX_Drivers!$B$76:$I$76,0))*$F65</f>
        <v>5.0899921583723122</v>
      </c>
      <c r="BU65" s="107">
        <f>INDEX(Auxiliar_OPEX_Drivers!$B$76:$I$84,MATCH($E65,Auxiliar_OPEX_Drivers!$B$76:$B$84,0),MATCH(YEAR(BU$2),Auxiliar_OPEX_Drivers!$B$76:$I$76,0))*$F65</f>
        <v>5.0899921583723122</v>
      </c>
      <c r="BV65" s="107">
        <f>INDEX(Auxiliar_OPEX_Drivers!$B$76:$I$84,MATCH($E65,Auxiliar_OPEX_Drivers!$B$76:$B$84,0),MATCH(YEAR(BV$2),Auxiliar_OPEX_Drivers!$B$76:$I$76,0))*$F65</f>
        <v>5.2968368589911679</v>
      </c>
      <c r="BW65" s="107">
        <f>INDEX(Auxiliar_OPEX_Drivers!$B$76:$I$84,MATCH($E65,Auxiliar_OPEX_Drivers!$B$76:$B$84,0),MATCH(YEAR(BW$2),Auxiliar_OPEX_Drivers!$B$76:$I$76,0))*$F65</f>
        <v>5.2968368589911679</v>
      </c>
      <c r="BX65" s="107">
        <f>INDEX(Auxiliar_OPEX_Drivers!$B$76:$I$84,MATCH($E65,Auxiliar_OPEX_Drivers!$B$76:$B$84,0),MATCH(YEAR(BX$2),Auxiliar_OPEX_Drivers!$B$76:$I$76,0))*$F65</f>
        <v>5.2968368589911679</v>
      </c>
      <c r="BY65" s="107">
        <f>INDEX(Auxiliar_OPEX_Drivers!$B$76:$I$84,MATCH($E65,Auxiliar_OPEX_Drivers!$B$76:$B$84,0),MATCH(YEAR(BY$2),Auxiliar_OPEX_Drivers!$B$76:$I$76,0))*$F65</f>
        <v>5.2968368589911679</v>
      </c>
      <c r="BZ65" s="107">
        <f>INDEX(Auxiliar_OPEX_Drivers!$B$76:$I$84,MATCH($E65,Auxiliar_OPEX_Drivers!$B$76:$B$84,0),MATCH(YEAR(BZ$2),Auxiliar_OPEX_Drivers!$B$76:$I$76,0))*$F65</f>
        <v>5.2968368589911679</v>
      </c>
      <c r="CA65" s="107">
        <f>INDEX(Auxiliar_OPEX_Drivers!$B$76:$I$84,MATCH($E65,Auxiliar_OPEX_Drivers!$B$76:$B$84,0),MATCH(YEAR(CA$2),Auxiliar_OPEX_Drivers!$B$76:$I$76,0))*$F65</f>
        <v>5.2968368589911679</v>
      </c>
      <c r="CB65" s="107">
        <f>INDEX(Auxiliar_OPEX_Drivers!$B$76:$I$84,MATCH($E65,Auxiliar_OPEX_Drivers!$B$76:$B$84,0),MATCH(YEAR(CB$2),Auxiliar_OPEX_Drivers!$B$76:$I$76,0))*$F65</f>
        <v>5.2968368589911679</v>
      </c>
      <c r="CC65" s="107">
        <f>INDEX(Auxiliar_OPEX_Drivers!$B$76:$I$84,MATCH($E65,Auxiliar_OPEX_Drivers!$B$76:$B$84,0),MATCH(YEAR(CC$2),Auxiliar_OPEX_Drivers!$B$76:$I$76,0))*$F65</f>
        <v>5.2968368589911679</v>
      </c>
      <c r="CD65" s="107">
        <f>INDEX(Auxiliar_OPEX_Drivers!$B$76:$I$84,MATCH($E65,Auxiliar_OPEX_Drivers!$B$76:$B$84,0),MATCH(YEAR(CD$2),Auxiliar_OPEX_Drivers!$B$76:$I$76,0))*$F65</f>
        <v>5.2968368589911679</v>
      </c>
      <c r="CE65" s="107">
        <f>INDEX(Auxiliar_OPEX_Drivers!$B$76:$I$84,MATCH($E65,Auxiliar_OPEX_Drivers!$B$76:$B$84,0),MATCH(YEAR(CE$2),Auxiliar_OPEX_Drivers!$B$76:$I$76,0))*$F65</f>
        <v>5.2968368589911679</v>
      </c>
      <c r="CF65" s="107">
        <f>INDEX(Auxiliar_OPEX_Drivers!$B$76:$I$84,MATCH($E65,Auxiliar_OPEX_Drivers!$B$76:$B$84,0),MATCH(YEAR(CF$2),Auxiliar_OPEX_Drivers!$B$76:$I$76,0))*$F65</f>
        <v>5.2968368589911679</v>
      </c>
      <c r="CG65" s="107">
        <f>INDEX(Auxiliar_OPEX_Drivers!$B$76:$I$84,MATCH($E65,Auxiliar_OPEX_Drivers!$B$76:$B$84,0),MATCH(YEAR(CG$2),Auxiliar_OPEX_Drivers!$B$76:$I$76,0))*$F65</f>
        <v>5.2968368589911679</v>
      </c>
      <c r="CI65" s="51">
        <f>INDEX(Auxiliar_OPEX_CustosUnit!$A$1:$R$129,MATCH(Auxiliar_OPEX_P!$A65,Auxiliar_OPEX_CustosUnit!$A$1:$A$129,0),MATCH(CI$2,Auxiliar_OPEX_CustosUnit!$A$3:$Q$3,0))*(1-DRE_Auxiliar!$A$5)</f>
        <v>20883.741245458947</v>
      </c>
      <c r="CJ65" s="51">
        <f>INDEX(Auxiliar_OPEX_CustosUnit!$A$1:$R$129,MATCH(Auxiliar_OPEX_P!$A65,Auxiliar_OPEX_CustosUnit!$A$1:$A$129,0),MATCH(CJ$2,Auxiliar_OPEX_CustosUnit!$A$3:$Q$3,0))*(1-DRE_Auxiliar!$A$5)</f>
        <v>21547.001595303442</v>
      </c>
      <c r="CK65" s="51">
        <f>INDEX(Auxiliar_OPEX_CustosUnit!$A$1:$R$129,MATCH(Auxiliar_OPEX_P!$A65,Auxiliar_OPEX_CustosUnit!$A$1:$A$129,0),MATCH(CK$2,Auxiliar_OPEX_CustosUnit!$A$3:$Q$3,0))*(1-DRE_Auxiliar!$A$5)</f>
        <v>22909.479523974525</v>
      </c>
      <c r="CL65" s="51">
        <f>INDEX(Auxiliar_OPEX_CustosUnit!$A$1:$R$129,MATCH(Auxiliar_OPEX_P!$A65,Auxiliar_OPEX_CustosUnit!$A$1:$A$129,0),MATCH(CL$2,Auxiliar_OPEX_CustosUnit!$A$3:$Q$3,0))*(1-DRE_Auxiliar!$A$5)</f>
        <v>22830.679875311362</v>
      </c>
      <c r="CM65" s="51">
        <f>INDEX(Auxiliar_OPEX_CustosUnit!$A$1:$R$129,MATCH(Auxiliar_OPEX_P!$A65,Auxiliar_OPEX_CustosUnit!$A$1:$A$129,0),MATCH(CM$2,Auxiliar_OPEX_CustosUnit!$A$3:$Q$3,0))*(1-DRE_Auxiliar!$A$5)</f>
        <v>22841.292279527563</v>
      </c>
      <c r="CN65" s="51">
        <f>INDEX(Auxiliar_OPEX_CustosUnit!$A$1:$R$129,MATCH(Auxiliar_OPEX_P!$A65,Auxiliar_OPEX_CustosUnit!$A$1:$A$129,0),MATCH(CN$2,Auxiliar_OPEX_CustosUnit!$A$3:$Q$3,0))*(1-DRE_Auxiliar!$A$5)</f>
        <v>23391.307932776392</v>
      </c>
      <c r="CO65" s="51">
        <f>INDEX(Auxiliar_OPEX_CustosUnit!$A$1:$R$129,MATCH(Auxiliar_OPEX_P!$A65,Auxiliar_OPEX_CustosUnit!$A$1:$A$129,0),MATCH(CO$2,Auxiliar_OPEX_CustosUnit!$A$3:$Q$3,0))*(1-DRE_Auxiliar!$A$5)</f>
        <v>22957.712709884931</v>
      </c>
      <c r="CP65" s="51">
        <f>INDEX(Auxiliar_OPEX_CustosUnit!$A$1:$R$129,MATCH(Auxiliar_OPEX_P!$A65,Auxiliar_OPEX_CustosUnit!$A$1:$A$129,0),MATCH(CP$2,Auxiliar_OPEX_CustosUnit!$A$3:$Q$3,0))*(1-DRE_Auxiliar!$A$5)</f>
        <v>23661.098418456153</v>
      </c>
      <c r="CQ65" s="51">
        <f>INDEX(Auxiliar_OPEX_CustosUnit!$A$1:$R$129,MATCH(Auxiliar_OPEX_P!$A65,Auxiliar_OPEX_CustosUnit!$A$1:$A$129,0),MATCH(CQ$2,Auxiliar_OPEX_CustosUnit!$A$3:$Q$3,0))*(1-DRE_Auxiliar!$A$5)</f>
        <v>23666.317267313621</v>
      </c>
      <c r="CR65" s="51">
        <f>INDEX(Auxiliar_OPEX_CustosUnit!$A$1:$R$129,MATCH(Auxiliar_OPEX_P!$A65,Auxiliar_OPEX_CustosUnit!$A$1:$A$129,0),MATCH(CR$2,Auxiliar_OPEX_CustosUnit!$A$3:$Q$3,0))*(1-DRE_Auxiliar!$A$5)</f>
        <v>23666.317267313621</v>
      </c>
      <c r="CS65" s="51">
        <f>INDEX(Auxiliar_OPEX_CustosUnit!$A$1:$R$129,MATCH(Auxiliar_OPEX_P!$A65,Auxiliar_OPEX_CustosUnit!$A$1:$A$129,0),MATCH(CS$2,Auxiliar_OPEX_CustosUnit!$A$3:$Q$3,0))*(1-DRE_Auxiliar!$A$5)</f>
        <v>24132.866995675111</v>
      </c>
      <c r="CT65" s="51">
        <f>INDEX(Auxiliar_OPEX_CustosUnit!$A$1:$R$129,MATCH(Auxiliar_OPEX_P!$A65,Auxiliar_OPEX_CustosUnit!$A$1:$A$129,0),MATCH(CT$2,Auxiliar_OPEX_CustosUnit!$A$3:$Q$3,0))*(1-DRE_Auxiliar!$A$5)</f>
        <v>23411.690379058098</v>
      </c>
      <c r="CU65" s="53">
        <f t="shared" si="227"/>
        <v>20883.741245458947</v>
      </c>
      <c r="CV65" s="53">
        <f t="shared" si="228"/>
        <v>21547.001595303442</v>
      </c>
      <c r="CW65" s="53">
        <f t="shared" si="229"/>
        <v>22909.479523974525</v>
      </c>
      <c r="CX65" s="53">
        <f t="shared" si="230"/>
        <v>22830.679875311362</v>
      </c>
      <c r="CY65" s="53">
        <f t="shared" si="231"/>
        <v>22841.292279527563</v>
      </c>
      <c r="CZ65" s="53">
        <f t="shared" si="232"/>
        <v>23391.307932776392</v>
      </c>
      <c r="DA65" s="53">
        <f t="shared" si="233"/>
        <v>22957.712709884931</v>
      </c>
      <c r="DB65" s="53">
        <f t="shared" si="234"/>
        <v>23661.098418456153</v>
      </c>
      <c r="DC65" s="53">
        <f t="shared" si="235"/>
        <v>23666.317267313621</v>
      </c>
      <c r="DD65" s="53">
        <f t="shared" si="236"/>
        <v>23666.317267313621</v>
      </c>
      <c r="DE65" s="53">
        <f t="shared" si="237"/>
        <v>24132.866995675111</v>
      </c>
      <c r="DF65" s="53">
        <f t="shared" si="238"/>
        <v>23411.690379058098</v>
      </c>
      <c r="DG65" s="53">
        <f t="shared" si="239"/>
        <v>20883.741245458947</v>
      </c>
      <c r="DH65" s="53">
        <f t="shared" si="240"/>
        <v>21547.001595303442</v>
      </c>
      <c r="DI65" s="53">
        <f t="shared" si="241"/>
        <v>22909.479523974525</v>
      </c>
      <c r="DJ65" s="53">
        <f t="shared" si="242"/>
        <v>22830.679875311362</v>
      </c>
      <c r="DK65" s="53">
        <f t="shared" si="243"/>
        <v>22841.292279527563</v>
      </c>
      <c r="DL65" s="53">
        <f t="shared" si="244"/>
        <v>23391.307932776392</v>
      </c>
      <c r="DM65" s="53">
        <f t="shared" si="245"/>
        <v>22957.712709884931</v>
      </c>
      <c r="DN65" s="53">
        <f t="shared" si="246"/>
        <v>23661.098418456153</v>
      </c>
      <c r="DO65" s="53">
        <f t="shared" si="247"/>
        <v>23666.317267313621</v>
      </c>
      <c r="DP65" s="53">
        <f t="shared" si="248"/>
        <v>23666.317267313621</v>
      </c>
      <c r="DQ65" s="53">
        <f t="shared" si="249"/>
        <v>24132.866995675111</v>
      </c>
      <c r="DR65" s="53">
        <f t="shared" si="250"/>
        <v>23411.690379058098</v>
      </c>
      <c r="DS65" s="53">
        <f t="shared" si="251"/>
        <v>20883.741245458947</v>
      </c>
      <c r="DT65" s="53">
        <f t="shared" si="252"/>
        <v>21547.001595303442</v>
      </c>
      <c r="DU65" s="53">
        <f t="shared" si="253"/>
        <v>22909.479523974525</v>
      </c>
      <c r="DV65" s="53">
        <f t="shared" si="254"/>
        <v>22830.679875311362</v>
      </c>
      <c r="DW65" s="53">
        <f t="shared" si="255"/>
        <v>22841.292279527563</v>
      </c>
      <c r="DX65" s="53">
        <f t="shared" si="256"/>
        <v>23391.307932776392</v>
      </c>
      <c r="DY65" s="53">
        <f t="shared" si="257"/>
        <v>22957.712709884931</v>
      </c>
      <c r="DZ65" s="53">
        <f t="shared" si="258"/>
        <v>23661.098418456153</v>
      </c>
      <c r="EA65" s="53">
        <f t="shared" si="259"/>
        <v>23666.317267313621</v>
      </c>
      <c r="EB65" s="53">
        <f t="shared" si="260"/>
        <v>23666.317267313621</v>
      </c>
      <c r="EC65" s="53">
        <f t="shared" si="261"/>
        <v>24132.866995675111</v>
      </c>
      <c r="ED65" s="53">
        <f t="shared" si="262"/>
        <v>23411.690379058098</v>
      </c>
      <c r="EE65" s="53">
        <f t="shared" si="263"/>
        <v>20883.741245458947</v>
      </c>
      <c r="EF65" s="53">
        <f t="shared" si="264"/>
        <v>21547.001595303442</v>
      </c>
      <c r="EG65" s="53">
        <f t="shared" si="265"/>
        <v>22909.479523974525</v>
      </c>
      <c r="EH65" s="53">
        <f t="shared" si="266"/>
        <v>22830.679875311362</v>
      </c>
      <c r="EI65" s="53">
        <f t="shared" si="267"/>
        <v>22841.292279527563</v>
      </c>
      <c r="EJ65" s="53">
        <f t="shared" si="268"/>
        <v>23391.307932776392</v>
      </c>
      <c r="EK65" s="53">
        <f t="shared" si="269"/>
        <v>22957.712709884931</v>
      </c>
      <c r="EL65" s="53">
        <f t="shared" si="270"/>
        <v>23661.098418456153</v>
      </c>
      <c r="EM65" s="53">
        <f t="shared" si="271"/>
        <v>23666.317267313621</v>
      </c>
      <c r="EN65" s="53">
        <f t="shared" si="272"/>
        <v>23666.317267313621</v>
      </c>
      <c r="EO65" s="53">
        <f t="shared" si="273"/>
        <v>24132.866995675111</v>
      </c>
      <c r="EP65" s="53">
        <f t="shared" si="274"/>
        <v>23411.690379058098</v>
      </c>
      <c r="EQ65" s="53">
        <f t="shared" si="275"/>
        <v>20883.741245458947</v>
      </c>
      <c r="ER65" s="53">
        <f t="shared" si="276"/>
        <v>21547.001595303442</v>
      </c>
      <c r="ES65" s="53">
        <f t="shared" si="277"/>
        <v>22909.479523974525</v>
      </c>
      <c r="ET65" s="53">
        <f t="shared" si="278"/>
        <v>22830.679875311362</v>
      </c>
      <c r="EU65" s="53">
        <f t="shared" si="279"/>
        <v>22841.292279527563</v>
      </c>
      <c r="EV65" s="53">
        <f t="shared" si="280"/>
        <v>23391.307932776392</v>
      </c>
      <c r="EW65" s="53">
        <f t="shared" si="281"/>
        <v>22957.712709884931</v>
      </c>
      <c r="EX65" s="53">
        <f t="shared" si="282"/>
        <v>23661.098418456153</v>
      </c>
      <c r="EY65" s="53">
        <f t="shared" si="283"/>
        <v>23666.317267313621</v>
      </c>
      <c r="EZ65" s="53">
        <f t="shared" si="284"/>
        <v>23666.317267313621</v>
      </c>
      <c r="FA65" s="53">
        <f t="shared" si="285"/>
        <v>24132.866995675111</v>
      </c>
      <c r="FB65" s="53">
        <f t="shared" si="286"/>
        <v>23411.690379058098</v>
      </c>
      <c r="FC65" s="53">
        <f t="shared" si="287"/>
        <v>20883.741245458947</v>
      </c>
      <c r="FD65" s="53">
        <f t="shared" si="288"/>
        <v>21547.001595303442</v>
      </c>
      <c r="FE65" s="53">
        <f t="shared" si="289"/>
        <v>22909.479523974525</v>
      </c>
      <c r="FF65" s="53">
        <f t="shared" si="290"/>
        <v>22830.679875311362</v>
      </c>
      <c r="FG65" s="53">
        <f t="shared" si="291"/>
        <v>22841.292279527563</v>
      </c>
      <c r="FH65" s="53">
        <f t="shared" si="292"/>
        <v>23391.307932776392</v>
      </c>
      <c r="FI65" s="53">
        <f t="shared" si="293"/>
        <v>22957.712709884931</v>
      </c>
      <c r="FJ65" s="53">
        <f t="shared" si="294"/>
        <v>23661.098418456153</v>
      </c>
      <c r="FK65" s="53">
        <f t="shared" si="295"/>
        <v>23666.317267313621</v>
      </c>
      <c r="FL65" s="53">
        <f t="shared" si="296"/>
        <v>23666.317267313621</v>
      </c>
      <c r="FM65" s="53">
        <f t="shared" si="297"/>
        <v>24132.866995675111</v>
      </c>
      <c r="FN65" s="53">
        <f t="shared" si="298"/>
        <v>23411.690379058098</v>
      </c>
      <c r="FP65" s="51">
        <f t="shared" si="299"/>
        <v>91365.169118110251</v>
      </c>
      <c r="FQ65" s="51">
        <f t="shared" si="306"/>
        <v>93565.231731105567</v>
      </c>
      <c r="FR65" s="51">
        <f t="shared" si="307"/>
        <v>91830.850839539722</v>
      </c>
      <c r="FS65" s="51">
        <f t="shared" si="308"/>
        <v>94644.393673824612</v>
      </c>
      <c r="FT65" s="51">
        <f t="shared" si="309"/>
        <v>94665.269069254486</v>
      </c>
      <c r="FU65" s="51">
        <f t="shared" si="310"/>
        <v>94665.269069254486</v>
      </c>
      <c r="FV65" s="51">
        <f t="shared" si="311"/>
        <v>96531.467982700444</v>
      </c>
      <c r="FW65" s="51">
        <f t="shared" si="312"/>
        <v>93646.761516232393</v>
      </c>
      <c r="FX65" s="51">
        <f t="shared" si="313"/>
        <v>87667.123518634966</v>
      </c>
      <c r="FY65" s="51">
        <f t="shared" si="314"/>
        <v>90451.400834246408</v>
      </c>
      <c r="FZ65" s="51">
        <f t="shared" si="315"/>
        <v>96170.899053474466</v>
      </c>
      <c r="GA65" s="51">
        <f t="shared" si="316"/>
        <v>95840.10877737483</v>
      </c>
      <c r="GB65" s="51">
        <f t="shared" si="317"/>
        <v>95884.658216113618</v>
      </c>
      <c r="GC65" s="51">
        <f t="shared" si="318"/>
        <v>98193.549599310238</v>
      </c>
      <c r="GD65" s="51">
        <f t="shared" si="319"/>
        <v>96373.375449691273</v>
      </c>
      <c r="GE65" s="51">
        <f t="shared" si="320"/>
        <v>99326.093598694599</v>
      </c>
      <c r="GF65" s="51">
        <f t="shared" si="321"/>
        <v>99348.001620922762</v>
      </c>
      <c r="GG65" s="51">
        <f t="shared" si="322"/>
        <v>99348.001620922762</v>
      </c>
      <c r="GH65" s="51">
        <f t="shared" si="323"/>
        <v>101306.51433103145</v>
      </c>
      <c r="GI65" s="51">
        <f t="shared" si="324"/>
        <v>98279.112354316065</v>
      </c>
      <c r="GJ65" s="51">
        <f t="shared" si="325"/>
        <v>91959.794511678425</v>
      </c>
      <c r="GK65" s="51">
        <f t="shared" si="326"/>
        <v>94880.405563240201</v>
      </c>
      <c r="GL65" s="51">
        <f t="shared" si="327"/>
        <v>100879.96229374385</v>
      </c>
      <c r="GM65" s="51">
        <f t="shared" si="328"/>
        <v>100532.97468201826</v>
      </c>
      <c r="GN65" s="51">
        <f t="shared" si="329"/>
        <v>100579.70550958054</v>
      </c>
      <c r="GO65" s="51">
        <f t="shared" si="330"/>
        <v>103001.65308384322</v>
      </c>
      <c r="GP65" s="51">
        <f t="shared" si="331"/>
        <v>101092.35306285133</v>
      </c>
      <c r="GQ65" s="51">
        <f t="shared" si="332"/>
        <v>104189.65274983754</v>
      </c>
      <c r="GR65" s="51">
        <f t="shared" si="333"/>
        <v>104212.63351094157</v>
      </c>
      <c r="GS65" s="51">
        <f t="shared" si="334"/>
        <v>104212.63351094157</v>
      </c>
      <c r="GT65" s="51">
        <f t="shared" si="335"/>
        <v>106267.04591939502</v>
      </c>
      <c r="GU65" s="51">
        <f t="shared" si="336"/>
        <v>103091.4054682307</v>
      </c>
      <c r="GV65" s="51">
        <f t="shared" si="337"/>
        <v>96700.136013046445</v>
      </c>
      <c r="GW65" s="51">
        <f t="shared" si="338"/>
        <v>99771.298660015644</v>
      </c>
      <c r="GX65" s="51">
        <f t="shared" si="339"/>
        <v>106080.12041128668</v>
      </c>
      <c r="GY65" s="51">
        <f t="shared" si="340"/>
        <v>105715.24628964599</v>
      </c>
      <c r="GZ65" s="51">
        <f t="shared" si="341"/>
        <v>105764.38599689817</v>
      </c>
      <c r="HA65" s="51">
        <f t="shared" si="342"/>
        <v>108311.18007241045</v>
      </c>
      <c r="HB65" s="51">
        <f t="shared" si="343"/>
        <v>106303.45949517295</v>
      </c>
      <c r="HC65" s="51">
        <f t="shared" si="344"/>
        <v>109560.41871952938</v>
      </c>
      <c r="HD65" s="51">
        <f t="shared" si="345"/>
        <v>109584.58409241047</v>
      </c>
      <c r="HE65" s="51">
        <f t="shared" si="346"/>
        <v>109584.58409241047</v>
      </c>
      <c r="HF65" s="51">
        <f t="shared" si="347"/>
        <v>111744.8973073243</v>
      </c>
      <c r="HG65" s="51">
        <f t="shared" si="348"/>
        <v>108405.5590107699</v>
      </c>
      <c r="HH65" s="51">
        <f t="shared" si="349"/>
        <v>101630.41826593665</v>
      </c>
      <c r="HI65" s="51">
        <f t="shared" si="350"/>
        <v>104858.16496044067</v>
      </c>
      <c r="HJ65" s="51">
        <f t="shared" si="351"/>
        <v>111488.64367311187</v>
      </c>
      <c r="HK65" s="51">
        <f t="shared" si="352"/>
        <v>111105.16634696048</v>
      </c>
      <c r="HL65" s="51">
        <f t="shared" si="353"/>
        <v>111156.81145530687</v>
      </c>
      <c r="HM65" s="51">
        <f t="shared" si="354"/>
        <v>113833.45450673549</v>
      </c>
      <c r="HN65" s="51">
        <f t="shared" si="355"/>
        <v>111723.36975982007</v>
      </c>
      <c r="HO65" s="51">
        <f t="shared" si="356"/>
        <v>115146.38591981582</v>
      </c>
      <c r="HP65" s="51">
        <f t="shared" si="357"/>
        <v>115171.78337068524</v>
      </c>
      <c r="HQ65" s="51">
        <f t="shared" si="358"/>
        <v>115171.78337068524</v>
      </c>
      <c r="HR65" s="51">
        <f t="shared" si="359"/>
        <v>117442.24073165008</v>
      </c>
      <c r="HS65" s="51">
        <f t="shared" si="360"/>
        <v>113932.64538046571</v>
      </c>
      <c r="HT65" s="51">
        <f t="shared" si="361"/>
        <v>106298.07917686246</v>
      </c>
      <c r="HU65" s="51">
        <f t="shared" si="362"/>
        <v>109674.06915653023</v>
      </c>
      <c r="HV65" s="51">
        <f t="shared" si="363"/>
        <v>116609.07112942138</v>
      </c>
      <c r="HW65" s="51">
        <f t="shared" si="364"/>
        <v>116207.98153564338</v>
      </c>
      <c r="HX65" s="51">
        <f t="shared" si="365"/>
        <v>116261.99858988533</v>
      </c>
      <c r="HY65" s="51">
        <f t="shared" si="366"/>
        <v>119061.57395190389</v>
      </c>
      <c r="HZ65" s="51">
        <f t="shared" si="367"/>
        <v>116854.57766747866</v>
      </c>
      <c r="IA65" s="51">
        <f t="shared" si="368"/>
        <v>120434.80540841733</v>
      </c>
      <c r="IB65" s="51">
        <f t="shared" si="305"/>
        <v>120461.36930817759</v>
      </c>
      <c r="IC65" s="51">
        <f t="shared" si="369"/>
        <v>120461.36930817759</v>
      </c>
      <c r="ID65" s="51">
        <f t="shared" si="370"/>
        <v>122836.1037670283</v>
      </c>
      <c r="IE65" s="51">
        <f t="shared" si="371"/>
        <v>119165.32044364623</v>
      </c>
      <c r="IF65" s="51">
        <f t="shared" si="372"/>
        <v>110617.77038258106</v>
      </c>
      <c r="IG65" s="51">
        <f t="shared" si="373"/>
        <v>114130.95225074477</v>
      </c>
      <c r="IH65" s="51">
        <f t="shared" si="374"/>
        <v>121347.77556289169</v>
      </c>
      <c r="II65" s="51">
        <f t="shared" si="375"/>
        <v>120930.3866793771</v>
      </c>
      <c r="IJ65" s="51">
        <f t="shared" si="376"/>
        <v>120986.59885319199</v>
      </c>
      <c r="IK65" s="51">
        <f t="shared" si="377"/>
        <v>123899.94203834249</v>
      </c>
      <c r="IL65" s="51">
        <f t="shared" si="378"/>
        <v>121603.25887984851</v>
      </c>
      <c r="IM65" s="51">
        <f t="shared" si="379"/>
        <v>125328.97822709617</v>
      </c>
      <c r="IN65" s="51">
        <f t="shared" si="380"/>
        <v>125356.62161808592</v>
      </c>
      <c r="IO65" s="51">
        <f t="shared" si="381"/>
        <v>125356.62161808592</v>
      </c>
      <c r="IP65" s="51">
        <f t="shared" si="382"/>
        <v>127827.85941582338</v>
      </c>
      <c r="IQ65" s="51">
        <f t="shared" si="383"/>
        <v>124007.90453108384</v>
      </c>
      <c r="IS65" s="51">
        <f t="shared" si="300"/>
        <v>1125563.4342817559</v>
      </c>
      <c r="IT65" s="51">
        <f t="shared" si="388"/>
        <v>1181007.4911351502</v>
      </c>
      <c r="IU65" s="51">
        <f t="shared" si="388"/>
        <v>1240098.5646769339</v>
      </c>
      <c r="IV65" s="51">
        <f t="shared" si="388"/>
        <v>1303733.8874917845</v>
      </c>
      <c r="IW65" s="51">
        <f t="shared" si="388"/>
        <v>1367472.8626282003</v>
      </c>
      <c r="IX65" s="51">
        <f t="shared" si="388"/>
        <v>1427288.6035836164</v>
      </c>
      <c r="IZ65" s="111">
        <f t="shared" si="301"/>
        <v>0</v>
      </c>
      <c r="JA65" s="111">
        <f t="shared" si="5"/>
        <v>0</v>
      </c>
      <c r="JB65" s="111">
        <f t="shared" si="6"/>
        <v>0</v>
      </c>
      <c r="JC65" s="111">
        <f t="shared" si="7"/>
        <v>0</v>
      </c>
      <c r="JD65" s="111">
        <f t="shared" si="8"/>
        <v>0</v>
      </c>
      <c r="JE65" s="111">
        <f t="shared" si="9"/>
        <v>0</v>
      </c>
      <c r="JF65" s="111">
        <f t="shared" si="10"/>
        <v>0</v>
      </c>
      <c r="JG65" s="111">
        <f t="shared" si="11"/>
        <v>0</v>
      </c>
      <c r="JH65" s="111">
        <f t="shared" si="12"/>
        <v>0</v>
      </c>
      <c r="JI65" s="111">
        <f t="shared" si="13"/>
        <v>0</v>
      </c>
      <c r="JJ65" s="111">
        <f t="shared" si="14"/>
        <v>0</v>
      </c>
      <c r="JK65" s="111">
        <f t="shared" si="15"/>
        <v>0</v>
      </c>
      <c r="JL65" s="111">
        <f t="shared" si="16"/>
        <v>0</v>
      </c>
      <c r="JM65" s="111">
        <f t="shared" si="17"/>
        <v>0</v>
      </c>
      <c r="JN65" s="111">
        <f t="shared" si="18"/>
        <v>0</v>
      </c>
      <c r="JO65" s="111">
        <f t="shared" si="19"/>
        <v>0</v>
      </c>
      <c r="JP65" s="111">
        <f t="shared" si="20"/>
        <v>0</v>
      </c>
      <c r="JQ65" s="111">
        <f t="shared" si="21"/>
        <v>0</v>
      </c>
      <c r="JR65" s="111">
        <f t="shared" si="22"/>
        <v>0</v>
      </c>
      <c r="JS65" s="111">
        <f t="shared" si="23"/>
        <v>0</v>
      </c>
      <c r="JT65" s="111">
        <f t="shared" si="24"/>
        <v>0</v>
      </c>
      <c r="JU65" s="111">
        <f t="shared" si="25"/>
        <v>0</v>
      </c>
      <c r="JV65" s="111">
        <f t="shared" si="26"/>
        <v>0</v>
      </c>
      <c r="JW65" s="111">
        <f t="shared" si="27"/>
        <v>0</v>
      </c>
      <c r="JX65" s="111">
        <f t="shared" si="28"/>
        <v>0</v>
      </c>
      <c r="JY65" s="111">
        <f t="shared" si="29"/>
        <v>0</v>
      </c>
      <c r="JZ65" s="111">
        <f t="shared" si="30"/>
        <v>0</v>
      </c>
      <c r="KA65" s="111">
        <f t="shared" si="31"/>
        <v>0</v>
      </c>
      <c r="KB65" s="111">
        <f t="shared" si="32"/>
        <v>0</v>
      </c>
      <c r="KC65" s="111">
        <f t="shared" si="33"/>
        <v>0</v>
      </c>
      <c r="KD65" s="111">
        <f t="shared" si="34"/>
        <v>0</v>
      </c>
      <c r="KE65" s="111">
        <f t="shared" si="35"/>
        <v>0</v>
      </c>
      <c r="KF65" s="111">
        <f t="shared" si="36"/>
        <v>0</v>
      </c>
      <c r="KG65" s="111">
        <f t="shared" si="37"/>
        <v>0</v>
      </c>
      <c r="KH65" s="111">
        <f t="shared" si="38"/>
        <v>0</v>
      </c>
      <c r="KI65" s="111">
        <f t="shared" si="39"/>
        <v>0</v>
      </c>
      <c r="KJ65" s="111">
        <f t="shared" si="40"/>
        <v>0</v>
      </c>
      <c r="KK65" s="111">
        <f t="shared" si="41"/>
        <v>0</v>
      </c>
      <c r="KL65" s="111">
        <f t="shared" si="42"/>
        <v>0</v>
      </c>
      <c r="KM65" s="111">
        <f t="shared" si="43"/>
        <v>0</v>
      </c>
      <c r="KN65" s="111">
        <f t="shared" si="44"/>
        <v>0</v>
      </c>
      <c r="KO65" s="111">
        <f t="shared" si="45"/>
        <v>0</v>
      </c>
      <c r="KP65" s="111">
        <f t="shared" si="46"/>
        <v>0</v>
      </c>
      <c r="KQ65" s="111">
        <f t="shared" si="47"/>
        <v>0</v>
      </c>
      <c r="KR65" s="111">
        <f t="shared" si="48"/>
        <v>0</v>
      </c>
      <c r="KS65" s="111">
        <f t="shared" si="49"/>
        <v>0</v>
      </c>
      <c r="KT65" s="111">
        <f t="shared" si="50"/>
        <v>0</v>
      </c>
      <c r="KU65" s="111">
        <f t="shared" si="51"/>
        <v>0</v>
      </c>
      <c r="KV65" s="111">
        <f t="shared" si="52"/>
        <v>0</v>
      </c>
      <c r="KW65" s="111">
        <f t="shared" si="53"/>
        <v>0</v>
      </c>
      <c r="KX65" s="111">
        <f t="shared" si="54"/>
        <v>0</v>
      </c>
      <c r="KY65" s="111">
        <f t="shared" si="55"/>
        <v>0</v>
      </c>
      <c r="KZ65" s="111">
        <f t="shared" si="56"/>
        <v>0</v>
      </c>
      <c r="LA65" s="111">
        <f t="shared" si="57"/>
        <v>0</v>
      </c>
      <c r="LB65" s="111">
        <f t="shared" si="58"/>
        <v>0</v>
      </c>
      <c r="LC65" s="111">
        <f t="shared" si="59"/>
        <v>0</v>
      </c>
      <c r="LD65" s="111">
        <f t="shared" si="60"/>
        <v>0</v>
      </c>
      <c r="LE65" s="111">
        <f t="shared" si="61"/>
        <v>0</v>
      </c>
      <c r="LF65" s="111">
        <f t="shared" si="62"/>
        <v>0</v>
      </c>
      <c r="LG65" s="111">
        <f t="shared" si="63"/>
        <v>0</v>
      </c>
      <c r="LH65" s="111">
        <f t="shared" si="64"/>
        <v>0</v>
      </c>
      <c r="LI65" s="111">
        <f t="shared" si="65"/>
        <v>0</v>
      </c>
      <c r="LJ65" s="111">
        <f t="shared" si="66"/>
        <v>0</v>
      </c>
      <c r="LK65" s="111">
        <f t="shared" si="67"/>
        <v>0</v>
      </c>
      <c r="LL65" s="111">
        <f t="shared" si="68"/>
        <v>0</v>
      </c>
      <c r="LM65" s="111">
        <f t="shared" si="69"/>
        <v>0</v>
      </c>
      <c r="LN65" s="111">
        <f t="shared" si="70"/>
        <v>0</v>
      </c>
      <c r="LO65" s="111">
        <f t="shared" si="71"/>
        <v>0</v>
      </c>
      <c r="LP65" s="111">
        <f t="shared" si="72"/>
        <v>0</v>
      </c>
      <c r="LQ65" s="111">
        <f t="shared" si="73"/>
        <v>0</v>
      </c>
      <c r="LR65" s="111">
        <f t="shared" si="74"/>
        <v>0</v>
      </c>
      <c r="LS65" s="111">
        <f t="shared" si="75"/>
        <v>0</v>
      </c>
      <c r="LT65" s="111">
        <f t="shared" si="76"/>
        <v>0</v>
      </c>
      <c r="LU65" s="111">
        <f t="shared" si="77"/>
        <v>0</v>
      </c>
      <c r="LV65" s="111">
        <f t="shared" si="78"/>
        <v>0</v>
      </c>
      <c r="LW65" s="111">
        <f t="shared" si="79"/>
        <v>0</v>
      </c>
      <c r="LX65" s="111">
        <f t="shared" si="80"/>
        <v>0</v>
      </c>
      <c r="LY65" s="111">
        <f t="shared" si="81"/>
        <v>0</v>
      </c>
      <c r="LZ65" s="111">
        <f t="shared" si="82"/>
        <v>0</v>
      </c>
      <c r="MA65" s="111">
        <f t="shared" si="83"/>
        <v>0</v>
      </c>
      <c r="MD65" s="111"/>
      <c r="ME65" s="111">
        <f t="shared" si="302"/>
        <v>0</v>
      </c>
      <c r="MF65" s="111">
        <f t="shared" si="84"/>
        <v>0</v>
      </c>
      <c r="MG65" s="111">
        <f t="shared" si="85"/>
        <v>0</v>
      </c>
      <c r="MH65" s="111">
        <f t="shared" si="86"/>
        <v>0</v>
      </c>
      <c r="MI65" s="111">
        <f t="shared" si="87"/>
        <v>0</v>
      </c>
      <c r="MJ65" s="111">
        <f t="shared" si="88"/>
        <v>0</v>
      </c>
      <c r="MK65" s="111">
        <f t="shared" si="89"/>
        <v>0</v>
      </c>
      <c r="ML65" s="111">
        <f t="shared" si="90"/>
        <v>0</v>
      </c>
      <c r="MM65" s="111">
        <f t="shared" si="91"/>
        <v>0</v>
      </c>
      <c r="MN65" s="111">
        <f t="shared" si="92"/>
        <v>0</v>
      </c>
      <c r="MO65" s="111">
        <f t="shared" si="93"/>
        <v>0</v>
      </c>
      <c r="MP65" s="111">
        <f t="shared" si="94"/>
        <v>0</v>
      </c>
      <c r="MQ65" s="111">
        <f t="shared" si="95"/>
        <v>0</v>
      </c>
      <c r="MR65" s="111">
        <f t="shared" si="96"/>
        <v>0</v>
      </c>
      <c r="MS65" s="111">
        <f t="shared" si="97"/>
        <v>0</v>
      </c>
      <c r="MT65" s="111">
        <f t="shared" si="98"/>
        <v>0</v>
      </c>
      <c r="MU65" s="111">
        <f t="shared" si="99"/>
        <v>0</v>
      </c>
      <c r="MV65" s="111">
        <f t="shared" si="100"/>
        <v>0</v>
      </c>
      <c r="MW65" s="111">
        <f t="shared" si="101"/>
        <v>0</v>
      </c>
      <c r="MX65" s="111">
        <f t="shared" si="102"/>
        <v>0</v>
      </c>
      <c r="MY65" s="111">
        <f t="shared" si="103"/>
        <v>0</v>
      </c>
      <c r="MZ65" s="111">
        <f t="shared" si="104"/>
        <v>0</v>
      </c>
      <c r="NA65" s="111">
        <f t="shared" si="105"/>
        <v>0</v>
      </c>
      <c r="NB65" s="111">
        <f t="shared" si="106"/>
        <v>0</v>
      </c>
      <c r="NC65" s="111">
        <f t="shared" si="107"/>
        <v>0</v>
      </c>
      <c r="ND65" s="111">
        <f t="shared" si="108"/>
        <v>0</v>
      </c>
      <c r="NE65" s="111">
        <f t="shared" si="109"/>
        <v>0</v>
      </c>
      <c r="NF65" s="111">
        <f t="shared" si="110"/>
        <v>0</v>
      </c>
      <c r="NG65" s="111">
        <f t="shared" si="111"/>
        <v>0</v>
      </c>
      <c r="NH65" s="111">
        <f t="shared" si="112"/>
        <v>0</v>
      </c>
      <c r="NI65" s="111">
        <f t="shared" si="113"/>
        <v>0</v>
      </c>
      <c r="NJ65" s="111">
        <f t="shared" si="114"/>
        <v>0</v>
      </c>
      <c r="NK65" s="111">
        <f t="shared" si="115"/>
        <v>0</v>
      </c>
      <c r="NL65" s="111">
        <f t="shared" si="116"/>
        <v>0</v>
      </c>
      <c r="NM65" s="111">
        <f t="shared" si="117"/>
        <v>0</v>
      </c>
      <c r="NN65" s="111">
        <f t="shared" si="118"/>
        <v>0</v>
      </c>
      <c r="NO65" s="111">
        <f t="shared" si="119"/>
        <v>0</v>
      </c>
      <c r="NP65" s="111">
        <f t="shared" si="120"/>
        <v>0</v>
      </c>
      <c r="NQ65" s="111">
        <f t="shared" si="121"/>
        <v>0</v>
      </c>
      <c r="NR65" s="111">
        <f t="shared" si="122"/>
        <v>0</v>
      </c>
      <c r="NS65" s="111">
        <f t="shared" si="123"/>
        <v>0</v>
      </c>
      <c r="NT65" s="111">
        <f t="shared" si="124"/>
        <v>0</v>
      </c>
      <c r="NU65" s="111">
        <f t="shared" si="125"/>
        <v>0</v>
      </c>
      <c r="NV65" s="111">
        <f t="shared" si="126"/>
        <v>0</v>
      </c>
      <c r="NW65" s="111">
        <f t="shared" si="127"/>
        <v>0</v>
      </c>
      <c r="NX65" s="111">
        <f t="shared" si="128"/>
        <v>0</v>
      </c>
      <c r="NY65" s="111">
        <f t="shared" si="129"/>
        <v>0</v>
      </c>
      <c r="NZ65" s="111">
        <f t="shared" si="130"/>
        <v>0</v>
      </c>
      <c r="OA65" s="111">
        <f t="shared" si="131"/>
        <v>0</v>
      </c>
      <c r="OB65" s="111">
        <f t="shared" si="132"/>
        <v>0</v>
      </c>
      <c r="OC65" s="111">
        <f t="shared" si="133"/>
        <v>0</v>
      </c>
      <c r="OD65" s="111">
        <f t="shared" si="134"/>
        <v>0</v>
      </c>
      <c r="OE65" s="111">
        <f t="shared" si="135"/>
        <v>0</v>
      </c>
      <c r="OF65" s="111">
        <f t="shared" si="136"/>
        <v>0</v>
      </c>
      <c r="OG65" s="111">
        <f t="shared" si="137"/>
        <v>0</v>
      </c>
      <c r="OH65" s="111">
        <f t="shared" si="138"/>
        <v>0</v>
      </c>
      <c r="OI65" s="111">
        <f t="shared" si="139"/>
        <v>0</v>
      </c>
      <c r="OJ65" s="111">
        <f t="shared" si="140"/>
        <v>0</v>
      </c>
      <c r="OK65" s="111">
        <f t="shared" si="141"/>
        <v>0</v>
      </c>
      <c r="OL65" s="111">
        <f t="shared" si="142"/>
        <v>0</v>
      </c>
      <c r="OM65" s="111">
        <f t="shared" si="143"/>
        <v>0</v>
      </c>
      <c r="ON65" s="111">
        <f t="shared" si="144"/>
        <v>0</v>
      </c>
      <c r="OO65" s="111">
        <f t="shared" si="145"/>
        <v>0</v>
      </c>
      <c r="OP65" s="111">
        <f t="shared" si="146"/>
        <v>0</v>
      </c>
      <c r="OQ65" s="111">
        <f t="shared" si="147"/>
        <v>0</v>
      </c>
      <c r="OR65" s="111">
        <f t="shared" si="148"/>
        <v>0</v>
      </c>
      <c r="OS65" s="111">
        <f t="shared" si="149"/>
        <v>0</v>
      </c>
      <c r="OT65" s="111">
        <f t="shared" si="150"/>
        <v>0</v>
      </c>
      <c r="OU65" s="111">
        <f t="shared" si="151"/>
        <v>0</v>
      </c>
      <c r="OV65" s="111">
        <f t="shared" si="152"/>
        <v>0</v>
      </c>
      <c r="OW65" s="111">
        <f t="shared" si="153"/>
        <v>0</v>
      </c>
      <c r="OX65" s="111">
        <f t="shared" si="154"/>
        <v>0</v>
      </c>
      <c r="OY65" s="111"/>
      <c r="PA65" s="51">
        <f t="shared" si="303"/>
        <v>93565.231731105567</v>
      </c>
      <c r="PB65" s="51">
        <f t="shared" si="155"/>
        <v>91830.850839539722</v>
      </c>
      <c r="PC65" s="51">
        <f t="shared" si="156"/>
        <v>94644.393673824612</v>
      </c>
      <c r="PD65" s="51">
        <f t="shared" si="157"/>
        <v>94665.269069254486</v>
      </c>
      <c r="PE65" s="51">
        <f t="shared" si="158"/>
        <v>94665.269069254486</v>
      </c>
      <c r="PF65" s="51">
        <f t="shared" si="159"/>
        <v>96531.467982700444</v>
      </c>
      <c r="PG65" s="51">
        <f t="shared" si="160"/>
        <v>93646.761516232393</v>
      </c>
      <c r="PH65" s="51">
        <f t="shared" si="161"/>
        <v>87667.123518634966</v>
      </c>
      <c r="PI65" s="51">
        <f t="shared" si="162"/>
        <v>90451.400834246408</v>
      </c>
      <c r="PJ65" s="51">
        <f t="shared" si="163"/>
        <v>96170.899053474466</v>
      </c>
      <c r="PK65" s="51">
        <f t="shared" si="164"/>
        <v>95840.10877737483</v>
      </c>
      <c r="PL65" s="51">
        <f t="shared" si="165"/>
        <v>95884.658216113618</v>
      </c>
      <c r="PM65" s="51">
        <f t="shared" si="166"/>
        <v>98193.549599310238</v>
      </c>
      <c r="PN65" s="51">
        <f t="shared" si="167"/>
        <v>96373.375449691273</v>
      </c>
      <c r="PO65" s="51">
        <f t="shared" si="168"/>
        <v>99326.093598694599</v>
      </c>
      <c r="PP65" s="51">
        <f t="shared" si="169"/>
        <v>99348.001620922762</v>
      </c>
      <c r="PQ65" s="51">
        <f t="shared" si="170"/>
        <v>99348.001620922762</v>
      </c>
      <c r="PR65" s="51">
        <f t="shared" si="171"/>
        <v>101306.51433103145</v>
      </c>
      <c r="PS65" s="51">
        <f t="shared" si="172"/>
        <v>98279.112354316065</v>
      </c>
      <c r="PT65" s="51">
        <f t="shared" si="173"/>
        <v>91959.794511678425</v>
      </c>
      <c r="PU65" s="51">
        <f t="shared" si="174"/>
        <v>94880.405563240201</v>
      </c>
      <c r="PV65" s="51">
        <f t="shared" si="175"/>
        <v>100879.96229374385</v>
      </c>
      <c r="PW65" s="51">
        <f t="shared" si="176"/>
        <v>100532.97468201826</v>
      </c>
      <c r="PX65" s="51">
        <f t="shared" si="177"/>
        <v>100579.70550958054</v>
      </c>
      <c r="PY65" s="51">
        <f t="shared" si="178"/>
        <v>103001.65308384322</v>
      </c>
      <c r="PZ65" s="51">
        <f t="shared" si="179"/>
        <v>101092.35306285133</v>
      </c>
      <c r="QA65" s="51">
        <f t="shared" si="180"/>
        <v>104189.65274983754</v>
      </c>
      <c r="QB65" s="51">
        <f t="shared" si="181"/>
        <v>104212.63351094157</v>
      </c>
      <c r="QC65" s="51">
        <f t="shared" si="182"/>
        <v>104212.63351094157</v>
      </c>
      <c r="QD65" s="51">
        <f t="shared" si="183"/>
        <v>106267.04591939502</v>
      </c>
      <c r="QE65" s="51">
        <f t="shared" si="184"/>
        <v>103091.4054682307</v>
      </c>
      <c r="QF65" s="51">
        <f t="shared" si="185"/>
        <v>96700.136013046445</v>
      </c>
      <c r="QG65" s="51">
        <f t="shared" si="186"/>
        <v>99771.298660015644</v>
      </c>
      <c r="QH65" s="51">
        <f t="shared" si="187"/>
        <v>106080.12041128668</v>
      </c>
      <c r="QI65" s="51">
        <f t="shared" si="188"/>
        <v>105715.24628964599</v>
      </c>
      <c r="QJ65" s="51">
        <f t="shared" si="189"/>
        <v>105764.38599689817</v>
      </c>
      <c r="QK65" s="51">
        <f t="shared" si="190"/>
        <v>108311.18007241045</v>
      </c>
      <c r="QL65" s="51">
        <f t="shared" si="191"/>
        <v>106303.45949517295</v>
      </c>
      <c r="QM65" s="51">
        <f t="shared" si="192"/>
        <v>109560.41871952938</v>
      </c>
      <c r="QN65" s="51">
        <f t="shared" si="193"/>
        <v>109584.58409241047</v>
      </c>
      <c r="QO65" s="51">
        <f t="shared" si="194"/>
        <v>109584.58409241047</v>
      </c>
      <c r="QP65" s="51">
        <f t="shared" si="195"/>
        <v>111744.8973073243</v>
      </c>
      <c r="QQ65" s="51">
        <f t="shared" si="196"/>
        <v>108405.5590107699</v>
      </c>
      <c r="QR65" s="51">
        <f t="shared" si="197"/>
        <v>101630.41826593665</v>
      </c>
      <c r="QS65" s="51">
        <f t="shared" si="198"/>
        <v>104858.16496044067</v>
      </c>
      <c r="QT65" s="51">
        <f t="shared" si="199"/>
        <v>111488.64367311187</v>
      </c>
      <c r="QU65" s="51">
        <f t="shared" si="200"/>
        <v>111105.16634696048</v>
      </c>
      <c r="QV65" s="51">
        <f t="shared" si="201"/>
        <v>111156.81145530687</v>
      </c>
      <c r="QW65" s="51">
        <f t="shared" si="202"/>
        <v>113833.45450673549</v>
      </c>
      <c r="QX65" s="51">
        <f t="shared" si="203"/>
        <v>111723.36975982007</v>
      </c>
      <c r="QY65" s="51">
        <f t="shared" si="204"/>
        <v>115146.38591981582</v>
      </c>
      <c r="QZ65" s="51">
        <f t="shared" si="205"/>
        <v>115171.78337068524</v>
      </c>
      <c r="RA65" s="51">
        <f t="shared" si="206"/>
        <v>115171.78337068524</v>
      </c>
      <c r="RB65" s="51">
        <f t="shared" si="207"/>
        <v>117442.24073165008</v>
      </c>
      <c r="RC65" s="51">
        <f t="shared" si="208"/>
        <v>113932.64538046571</v>
      </c>
      <c r="RD65" s="51">
        <f t="shared" si="209"/>
        <v>106298.07917686246</v>
      </c>
      <c r="RE65" s="51">
        <f t="shared" si="210"/>
        <v>109674.06915653023</v>
      </c>
      <c r="RF65" s="51">
        <f t="shared" si="211"/>
        <v>116609.07112942138</v>
      </c>
      <c r="RG65" s="51">
        <f t="shared" si="212"/>
        <v>116207.98153564338</v>
      </c>
      <c r="RH65" s="51">
        <f t="shared" si="213"/>
        <v>116261.99858988533</v>
      </c>
      <c r="RI65" s="51">
        <f t="shared" si="214"/>
        <v>119061.57395190389</v>
      </c>
      <c r="RJ65" s="51">
        <f t="shared" si="215"/>
        <v>116854.57766747866</v>
      </c>
      <c r="RK65" s="51">
        <f t="shared" si="216"/>
        <v>120434.80540841733</v>
      </c>
      <c r="RL65" s="51">
        <f t="shared" si="217"/>
        <v>120461.36930817759</v>
      </c>
      <c r="RM65" s="51">
        <f t="shared" si="218"/>
        <v>120461.36930817759</v>
      </c>
      <c r="RN65" s="51">
        <f t="shared" si="219"/>
        <v>122836.1037670283</v>
      </c>
      <c r="RO65" s="51">
        <f t="shared" si="220"/>
        <v>119165.32044364623</v>
      </c>
      <c r="RP65" s="51">
        <f t="shared" si="221"/>
        <v>110617.77038258106</v>
      </c>
      <c r="RQ65" s="51">
        <f t="shared" si="222"/>
        <v>114130.95225074477</v>
      </c>
      <c r="RR65" s="51">
        <f t="shared" si="223"/>
        <v>121347.77556289169</v>
      </c>
      <c r="RS65" s="51">
        <f t="shared" si="224"/>
        <v>120930.3866793771</v>
      </c>
      <c r="RT65" s="51">
        <f t="shared" si="225"/>
        <v>120986.59885319199</v>
      </c>
      <c r="RU65" s="51"/>
      <c r="RV65" s="51">
        <f t="shared" si="387"/>
        <v>1125563.4342817559</v>
      </c>
      <c r="RW65" s="51">
        <f t="shared" si="387"/>
        <v>1181007.4911351502</v>
      </c>
      <c r="RX65" s="51">
        <f t="shared" si="387"/>
        <v>1240098.5646769339</v>
      </c>
      <c r="RY65" s="51">
        <f t="shared" si="387"/>
        <v>1303733.8874917845</v>
      </c>
      <c r="RZ65" s="51">
        <f t="shared" si="387"/>
        <v>1367472.8626282003</v>
      </c>
      <c r="SA65" s="51">
        <f t="shared" si="387"/>
        <v>1427288.6035836164</v>
      </c>
    </row>
    <row r="66" spans="1:495" x14ac:dyDescent="0.3">
      <c r="A66" s="1">
        <v>400810</v>
      </c>
      <c r="B66" s="1" t="s">
        <v>234</v>
      </c>
      <c r="C66" s="1" t="s">
        <v>139</v>
      </c>
      <c r="D66" s="44">
        <v>0</v>
      </c>
      <c r="E66" s="1" t="s">
        <v>299</v>
      </c>
      <c r="F66" s="107">
        <f>VLOOKUP(A66,Auxiliar_OPEX_CustosUnit!$A$4:$E$129,COLUMN(Auxiliar_OPEX_CustosUnit!$E$3),0)</f>
        <v>8</v>
      </c>
      <c r="G66" s="107">
        <f>INDEX(Auxiliar_OPEX_Drivers!$B$76:$I$84,MATCH($E66,Auxiliar_OPEX_Drivers!$B$76:$B$84,0),MATCH(YEAR(G$2),Auxiliar_OPEX_Drivers!$B$76:$I$76,0))*$F66</f>
        <v>8</v>
      </c>
      <c r="H66" s="107">
        <f>INDEX(Auxiliar_OPEX_Drivers!$B$76:$I$84,MATCH($E66,Auxiliar_OPEX_Drivers!$B$76:$B$84,0),MATCH(YEAR(H$2),Auxiliar_OPEX_Drivers!$B$76:$I$76,0))*$F66</f>
        <v>8</v>
      </c>
      <c r="I66" s="107">
        <f>INDEX(Auxiliar_OPEX_Drivers!$B$76:$I$84,MATCH($E66,Auxiliar_OPEX_Drivers!$B$76:$B$84,0),MATCH(YEAR(I$2),Auxiliar_OPEX_Drivers!$B$76:$I$76,0))*$F66</f>
        <v>8</v>
      </c>
      <c r="J66" s="107">
        <f>INDEX(Auxiliar_OPEX_Drivers!$B$76:$I$84,MATCH($E66,Auxiliar_OPEX_Drivers!$B$76:$B$84,0),MATCH(YEAR(J$2),Auxiliar_OPEX_Drivers!$B$76:$I$76,0))*$F66</f>
        <v>8</v>
      </c>
      <c r="K66" s="107">
        <f>INDEX(Auxiliar_OPEX_Drivers!$B$76:$I$84,MATCH($E66,Auxiliar_OPEX_Drivers!$B$76:$B$84,0),MATCH(YEAR(K$2),Auxiliar_OPEX_Drivers!$B$76:$I$76,0))*$F66</f>
        <v>8</v>
      </c>
      <c r="L66" s="107">
        <f>INDEX(Auxiliar_OPEX_Drivers!$B$76:$I$84,MATCH($E66,Auxiliar_OPEX_Drivers!$B$76:$B$84,0),MATCH(YEAR(L$2),Auxiliar_OPEX_Drivers!$B$76:$I$76,0))*$F66</f>
        <v>8</v>
      </c>
      <c r="M66" s="107">
        <f>INDEX(Auxiliar_OPEX_Drivers!$B$76:$I$84,MATCH($E66,Auxiliar_OPEX_Drivers!$B$76:$B$84,0),MATCH(YEAR(M$2),Auxiliar_OPEX_Drivers!$B$76:$I$76,0))*$F66</f>
        <v>8</v>
      </c>
      <c r="N66" s="107">
        <f>INDEX(Auxiliar_OPEX_Drivers!$B$76:$I$84,MATCH($E66,Auxiliar_OPEX_Drivers!$B$76:$B$84,0),MATCH(YEAR(N$2),Auxiliar_OPEX_Drivers!$B$76:$I$76,0))*$F66</f>
        <v>8.3957297199032954</v>
      </c>
      <c r="O66" s="107">
        <f>INDEX(Auxiliar_OPEX_Drivers!$B$76:$I$84,MATCH($E66,Auxiliar_OPEX_Drivers!$B$76:$B$84,0),MATCH(YEAR(O$2),Auxiliar_OPEX_Drivers!$B$76:$I$76,0))*$F66</f>
        <v>8.3957297199032954</v>
      </c>
      <c r="P66" s="107">
        <f>INDEX(Auxiliar_OPEX_Drivers!$B$76:$I$84,MATCH($E66,Auxiliar_OPEX_Drivers!$B$76:$B$84,0),MATCH(YEAR(P$2),Auxiliar_OPEX_Drivers!$B$76:$I$76,0))*$F66</f>
        <v>8.3957297199032954</v>
      </c>
      <c r="Q66" s="107">
        <f>INDEX(Auxiliar_OPEX_Drivers!$B$76:$I$84,MATCH($E66,Auxiliar_OPEX_Drivers!$B$76:$B$84,0),MATCH(YEAR(Q$2),Auxiliar_OPEX_Drivers!$B$76:$I$76,0))*$F66</f>
        <v>8.3957297199032954</v>
      </c>
      <c r="R66" s="107">
        <f>INDEX(Auxiliar_OPEX_Drivers!$B$76:$I$84,MATCH($E66,Auxiliar_OPEX_Drivers!$B$76:$B$84,0),MATCH(YEAR(R$2),Auxiliar_OPEX_Drivers!$B$76:$I$76,0))*$F66</f>
        <v>8.3957297199032954</v>
      </c>
      <c r="S66" s="107">
        <f>INDEX(Auxiliar_OPEX_Drivers!$B$76:$I$84,MATCH($E66,Auxiliar_OPEX_Drivers!$B$76:$B$84,0),MATCH(YEAR(S$2),Auxiliar_OPEX_Drivers!$B$76:$I$76,0))*$F66</f>
        <v>8.3957297199032954</v>
      </c>
      <c r="T66" s="107">
        <f>INDEX(Auxiliar_OPEX_Drivers!$B$76:$I$84,MATCH($E66,Auxiliar_OPEX_Drivers!$B$76:$B$84,0),MATCH(YEAR(T$2),Auxiliar_OPEX_Drivers!$B$76:$I$76,0))*$F66</f>
        <v>8.3957297199032954</v>
      </c>
      <c r="U66" s="107">
        <f>INDEX(Auxiliar_OPEX_Drivers!$B$76:$I$84,MATCH($E66,Auxiliar_OPEX_Drivers!$B$76:$B$84,0),MATCH(YEAR(U$2),Auxiliar_OPEX_Drivers!$B$76:$I$76,0))*$F66</f>
        <v>8.3957297199032954</v>
      </c>
      <c r="V66" s="107">
        <f>INDEX(Auxiliar_OPEX_Drivers!$B$76:$I$84,MATCH($E66,Auxiliar_OPEX_Drivers!$B$76:$B$84,0),MATCH(YEAR(V$2),Auxiliar_OPEX_Drivers!$B$76:$I$76,0))*$F66</f>
        <v>8.3957297199032954</v>
      </c>
      <c r="W66" s="107">
        <f>INDEX(Auxiliar_OPEX_Drivers!$B$76:$I$84,MATCH($E66,Auxiliar_OPEX_Drivers!$B$76:$B$84,0),MATCH(YEAR(W$2),Auxiliar_OPEX_Drivers!$B$76:$I$76,0))*$F66</f>
        <v>8.3957297199032954</v>
      </c>
      <c r="X66" s="107">
        <f>INDEX(Auxiliar_OPEX_Drivers!$B$76:$I$84,MATCH($E66,Auxiliar_OPEX_Drivers!$B$76:$B$84,0),MATCH(YEAR(X$2),Auxiliar_OPEX_Drivers!$B$76:$I$76,0))*$F66</f>
        <v>8.3957297199032954</v>
      </c>
      <c r="Y66" s="107">
        <f>INDEX(Auxiliar_OPEX_Drivers!$B$76:$I$84,MATCH($E66,Auxiliar_OPEX_Drivers!$B$76:$B$84,0),MATCH(YEAR(Y$2),Auxiliar_OPEX_Drivers!$B$76:$I$76,0))*$F66</f>
        <v>8.3957297199032954</v>
      </c>
      <c r="Z66" s="107">
        <f>INDEX(Auxiliar_OPEX_Drivers!$B$76:$I$84,MATCH($E66,Auxiliar_OPEX_Drivers!$B$76:$B$84,0),MATCH(YEAR(Z$2),Auxiliar_OPEX_Drivers!$B$76:$I$76,0))*$F66</f>
        <v>8.8068314418207585</v>
      </c>
      <c r="AA66" s="107">
        <f>INDEX(Auxiliar_OPEX_Drivers!$B$76:$I$84,MATCH($E66,Auxiliar_OPEX_Drivers!$B$76:$B$84,0),MATCH(YEAR(AA$2),Auxiliar_OPEX_Drivers!$B$76:$I$76,0))*$F66</f>
        <v>8.8068314418207585</v>
      </c>
      <c r="AB66" s="107">
        <f>INDEX(Auxiliar_OPEX_Drivers!$B$76:$I$84,MATCH($E66,Auxiliar_OPEX_Drivers!$B$76:$B$84,0),MATCH(YEAR(AB$2),Auxiliar_OPEX_Drivers!$B$76:$I$76,0))*$F66</f>
        <v>8.8068314418207585</v>
      </c>
      <c r="AC66" s="107">
        <f>INDEX(Auxiliar_OPEX_Drivers!$B$76:$I$84,MATCH($E66,Auxiliar_OPEX_Drivers!$B$76:$B$84,0),MATCH(YEAR(AC$2),Auxiliar_OPEX_Drivers!$B$76:$I$76,0))*$F66</f>
        <v>8.8068314418207585</v>
      </c>
      <c r="AD66" s="107">
        <f>INDEX(Auxiliar_OPEX_Drivers!$B$76:$I$84,MATCH($E66,Auxiliar_OPEX_Drivers!$B$76:$B$84,0),MATCH(YEAR(AD$2),Auxiliar_OPEX_Drivers!$B$76:$I$76,0))*$F66</f>
        <v>8.8068314418207585</v>
      </c>
      <c r="AE66" s="107">
        <f>INDEX(Auxiliar_OPEX_Drivers!$B$76:$I$84,MATCH($E66,Auxiliar_OPEX_Drivers!$B$76:$B$84,0),MATCH(YEAR(AE$2),Auxiliar_OPEX_Drivers!$B$76:$I$76,0))*$F66</f>
        <v>8.8068314418207585</v>
      </c>
      <c r="AF66" s="107">
        <f>INDEX(Auxiliar_OPEX_Drivers!$B$76:$I$84,MATCH($E66,Auxiliar_OPEX_Drivers!$B$76:$B$84,0),MATCH(YEAR(AF$2),Auxiliar_OPEX_Drivers!$B$76:$I$76,0))*$F66</f>
        <v>8.8068314418207585</v>
      </c>
      <c r="AG66" s="107">
        <f>INDEX(Auxiliar_OPEX_Drivers!$B$76:$I$84,MATCH($E66,Auxiliar_OPEX_Drivers!$B$76:$B$84,0),MATCH(YEAR(AG$2),Auxiliar_OPEX_Drivers!$B$76:$I$76,0))*$F66</f>
        <v>8.8068314418207585</v>
      </c>
      <c r="AH66" s="107">
        <f>INDEX(Auxiliar_OPEX_Drivers!$B$76:$I$84,MATCH($E66,Auxiliar_OPEX_Drivers!$B$76:$B$84,0),MATCH(YEAR(AH$2),Auxiliar_OPEX_Drivers!$B$76:$I$76,0))*$F66</f>
        <v>8.8068314418207585</v>
      </c>
      <c r="AI66" s="107">
        <f>INDEX(Auxiliar_OPEX_Drivers!$B$76:$I$84,MATCH($E66,Auxiliar_OPEX_Drivers!$B$76:$B$84,0),MATCH(YEAR(AI$2),Auxiliar_OPEX_Drivers!$B$76:$I$76,0))*$F66</f>
        <v>8.8068314418207585</v>
      </c>
      <c r="AJ66" s="107">
        <f>INDEX(Auxiliar_OPEX_Drivers!$B$76:$I$84,MATCH($E66,Auxiliar_OPEX_Drivers!$B$76:$B$84,0),MATCH(YEAR(AJ$2),Auxiliar_OPEX_Drivers!$B$76:$I$76,0))*$F66</f>
        <v>8.8068314418207585</v>
      </c>
      <c r="AK66" s="107">
        <f>INDEX(Auxiliar_OPEX_Drivers!$B$76:$I$84,MATCH($E66,Auxiliar_OPEX_Drivers!$B$76:$B$84,0),MATCH(YEAR(AK$2),Auxiliar_OPEX_Drivers!$B$76:$I$76,0))*$F66</f>
        <v>8.8068314418207585</v>
      </c>
      <c r="AL66" s="107">
        <f>INDEX(Auxiliar_OPEX_Drivers!$B$76:$I$84,MATCH($E66,Auxiliar_OPEX_Drivers!$B$76:$B$84,0),MATCH(YEAR(AL$2),Auxiliar_OPEX_Drivers!$B$76:$I$76,0))*$F66</f>
        <v>9.2608057987764383</v>
      </c>
      <c r="AM66" s="107">
        <f>INDEX(Auxiliar_OPEX_Drivers!$B$76:$I$84,MATCH($E66,Auxiliar_OPEX_Drivers!$B$76:$B$84,0),MATCH(YEAR(AM$2),Auxiliar_OPEX_Drivers!$B$76:$I$76,0))*$F66</f>
        <v>9.2608057987764383</v>
      </c>
      <c r="AN66" s="107">
        <f>INDEX(Auxiliar_OPEX_Drivers!$B$76:$I$84,MATCH($E66,Auxiliar_OPEX_Drivers!$B$76:$B$84,0),MATCH(YEAR(AN$2),Auxiliar_OPEX_Drivers!$B$76:$I$76,0))*$F66</f>
        <v>9.2608057987764383</v>
      </c>
      <c r="AO66" s="107">
        <f>INDEX(Auxiliar_OPEX_Drivers!$B$76:$I$84,MATCH($E66,Auxiliar_OPEX_Drivers!$B$76:$B$84,0),MATCH(YEAR(AO$2),Auxiliar_OPEX_Drivers!$B$76:$I$76,0))*$F66</f>
        <v>9.2608057987764383</v>
      </c>
      <c r="AP66" s="107">
        <f>INDEX(Auxiliar_OPEX_Drivers!$B$76:$I$84,MATCH($E66,Auxiliar_OPEX_Drivers!$B$76:$B$84,0),MATCH(YEAR(AP$2),Auxiliar_OPEX_Drivers!$B$76:$I$76,0))*$F66</f>
        <v>9.2608057987764383</v>
      </c>
      <c r="AQ66" s="107">
        <f>INDEX(Auxiliar_OPEX_Drivers!$B$76:$I$84,MATCH($E66,Auxiliar_OPEX_Drivers!$B$76:$B$84,0),MATCH(YEAR(AQ$2),Auxiliar_OPEX_Drivers!$B$76:$I$76,0))*$F66</f>
        <v>9.2608057987764383</v>
      </c>
      <c r="AR66" s="107">
        <f>INDEX(Auxiliar_OPEX_Drivers!$B$76:$I$84,MATCH($E66,Auxiliar_OPEX_Drivers!$B$76:$B$84,0),MATCH(YEAR(AR$2),Auxiliar_OPEX_Drivers!$B$76:$I$76,0))*$F66</f>
        <v>9.2608057987764383</v>
      </c>
      <c r="AS66" s="107">
        <f>INDEX(Auxiliar_OPEX_Drivers!$B$76:$I$84,MATCH($E66,Auxiliar_OPEX_Drivers!$B$76:$B$84,0),MATCH(YEAR(AS$2),Auxiliar_OPEX_Drivers!$B$76:$I$76,0))*$F66</f>
        <v>9.2608057987764383</v>
      </c>
      <c r="AT66" s="107">
        <f>INDEX(Auxiliar_OPEX_Drivers!$B$76:$I$84,MATCH($E66,Auxiliar_OPEX_Drivers!$B$76:$B$84,0),MATCH(YEAR(AT$2),Auxiliar_OPEX_Drivers!$B$76:$I$76,0))*$F66</f>
        <v>9.2608057987764383</v>
      </c>
      <c r="AU66" s="107">
        <f>INDEX(Auxiliar_OPEX_Drivers!$B$76:$I$84,MATCH($E66,Auxiliar_OPEX_Drivers!$B$76:$B$84,0),MATCH(YEAR(AU$2),Auxiliar_OPEX_Drivers!$B$76:$I$76,0))*$F66</f>
        <v>9.2608057987764383</v>
      </c>
      <c r="AV66" s="107">
        <f>INDEX(Auxiliar_OPEX_Drivers!$B$76:$I$84,MATCH($E66,Auxiliar_OPEX_Drivers!$B$76:$B$84,0),MATCH(YEAR(AV$2),Auxiliar_OPEX_Drivers!$B$76:$I$76,0))*$F66</f>
        <v>9.2608057987764383</v>
      </c>
      <c r="AW66" s="107">
        <f>INDEX(Auxiliar_OPEX_Drivers!$B$76:$I$84,MATCH($E66,Auxiliar_OPEX_Drivers!$B$76:$B$84,0),MATCH(YEAR(AW$2),Auxiliar_OPEX_Drivers!$B$76:$I$76,0))*$F66</f>
        <v>9.2608057987764383</v>
      </c>
      <c r="AX66" s="107">
        <f>INDEX(Auxiliar_OPEX_Drivers!$B$76:$I$84,MATCH($E66,Auxiliar_OPEX_Drivers!$B$76:$B$84,0),MATCH(YEAR(AX$2),Auxiliar_OPEX_Drivers!$B$76:$I$76,0))*$F66</f>
        <v>9.7329704549979148</v>
      </c>
      <c r="AY66" s="107">
        <f>INDEX(Auxiliar_OPEX_Drivers!$B$76:$I$84,MATCH($E66,Auxiliar_OPEX_Drivers!$B$76:$B$84,0),MATCH(YEAR(AY$2),Auxiliar_OPEX_Drivers!$B$76:$I$76,0))*$F66</f>
        <v>9.7329704549979148</v>
      </c>
      <c r="AZ66" s="107">
        <f>INDEX(Auxiliar_OPEX_Drivers!$B$76:$I$84,MATCH($E66,Auxiliar_OPEX_Drivers!$B$76:$B$84,0),MATCH(YEAR(AZ$2),Auxiliar_OPEX_Drivers!$B$76:$I$76,0))*$F66</f>
        <v>9.7329704549979148</v>
      </c>
      <c r="BA66" s="107">
        <f>INDEX(Auxiliar_OPEX_Drivers!$B$76:$I$84,MATCH($E66,Auxiliar_OPEX_Drivers!$B$76:$B$84,0),MATCH(YEAR(BA$2),Auxiliar_OPEX_Drivers!$B$76:$I$76,0))*$F66</f>
        <v>9.7329704549979148</v>
      </c>
      <c r="BB66" s="107">
        <f>INDEX(Auxiliar_OPEX_Drivers!$B$76:$I$84,MATCH($E66,Auxiliar_OPEX_Drivers!$B$76:$B$84,0),MATCH(YEAR(BB$2),Auxiliar_OPEX_Drivers!$B$76:$I$76,0))*$F66</f>
        <v>9.7329704549979148</v>
      </c>
      <c r="BC66" s="107">
        <f>INDEX(Auxiliar_OPEX_Drivers!$B$76:$I$84,MATCH($E66,Auxiliar_OPEX_Drivers!$B$76:$B$84,0),MATCH(YEAR(BC$2),Auxiliar_OPEX_Drivers!$B$76:$I$76,0))*$F66</f>
        <v>9.7329704549979148</v>
      </c>
      <c r="BD66" s="107">
        <f>INDEX(Auxiliar_OPEX_Drivers!$B$76:$I$84,MATCH($E66,Auxiliar_OPEX_Drivers!$B$76:$B$84,0),MATCH(YEAR(BD$2),Auxiliar_OPEX_Drivers!$B$76:$I$76,0))*$F66</f>
        <v>9.7329704549979148</v>
      </c>
      <c r="BE66" s="107">
        <f>INDEX(Auxiliar_OPEX_Drivers!$B$76:$I$84,MATCH($E66,Auxiliar_OPEX_Drivers!$B$76:$B$84,0),MATCH(YEAR(BE$2),Auxiliar_OPEX_Drivers!$B$76:$I$76,0))*$F66</f>
        <v>9.7329704549979148</v>
      </c>
      <c r="BF66" s="107">
        <f>INDEX(Auxiliar_OPEX_Drivers!$B$76:$I$84,MATCH($E66,Auxiliar_OPEX_Drivers!$B$76:$B$84,0),MATCH(YEAR(BF$2),Auxiliar_OPEX_Drivers!$B$76:$I$76,0))*$F66</f>
        <v>9.7329704549979148</v>
      </c>
      <c r="BG66" s="107">
        <f>INDEX(Auxiliar_OPEX_Drivers!$B$76:$I$84,MATCH($E66,Auxiliar_OPEX_Drivers!$B$76:$B$84,0),MATCH(YEAR(BG$2),Auxiliar_OPEX_Drivers!$B$76:$I$76,0))*$F66</f>
        <v>9.7329704549979148</v>
      </c>
      <c r="BH66" s="107">
        <f>INDEX(Auxiliar_OPEX_Drivers!$B$76:$I$84,MATCH($E66,Auxiliar_OPEX_Drivers!$B$76:$B$84,0),MATCH(YEAR(BH$2),Auxiliar_OPEX_Drivers!$B$76:$I$76,0))*$F66</f>
        <v>9.7329704549979148</v>
      </c>
      <c r="BI66" s="107">
        <f>INDEX(Auxiliar_OPEX_Drivers!$B$76:$I$84,MATCH($E66,Auxiliar_OPEX_Drivers!$B$76:$B$84,0),MATCH(YEAR(BI$2),Auxiliar_OPEX_Drivers!$B$76:$I$76,0))*$F66</f>
        <v>9.7329704549979148</v>
      </c>
      <c r="BJ66" s="107">
        <f>INDEX(Auxiliar_OPEX_Drivers!$B$76:$I$84,MATCH($E66,Auxiliar_OPEX_Drivers!$B$76:$B$84,0),MATCH(YEAR(BJ$2),Auxiliar_OPEX_Drivers!$B$76:$I$76,0))*$F66</f>
        <v>10.179984316744624</v>
      </c>
      <c r="BK66" s="107">
        <f>INDEX(Auxiliar_OPEX_Drivers!$B$76:$I$84,MATCH($E66,Auxiliar_OPEX_Drivers!$B$76:$B$84,0),MATCH(YEAR(BK$2),Auxiliar_OPEX_Drivers!$B$76:$I$76,0))*$F66</f>
        <v>10.179984316744624</v>
      </c>
      <c r="BL66" s="107">
        <f>INDEX(Auxiliar_OPEX_Drivers!$B$76:$I$84,MATCH($E66,Auxiliar_OPEX_Drivers!$B$76:$B$84,0),MATCH(YEAR(BL$2),Auxiliar_OPEX_Drivers!$B$76:$I$76,0))*$F66</f>
        <v>10.179984316744624</v>
      </c>
      <c r="BM66" s="107">
        <f>INDEX(Auxiliar_OPEX_Drivers!$B$76:$I$84,MATCH($E66,Auxiliar_OPEX_Drivers!$B$76:$B$84,0),MATCH(YEAR(BM$2),Auxiliar_OPEX_Drivers!$B$76:$I$76,0))*$F66</f>
        <v>10.179984316744624</v>
      </c>
      <c r="BN66" s="107">
        <f>INDEX(Auxiliar_OPEX_Drivers!$B$76:$I$84,MATCH($E66,Auxiliar_OPEX_Drivers!$B$76:$B$84,0),MATCH(YEAR(BN$2),Auxiliar_OPEX_Drivers!$B$76:$I$76,0))*$F66</f>
        <v>10.179984316744624</v>
      </c>
      <c r="BO66" s="107">
        <f>INDEX(Auxiliar_OPEX_Drivers!$B$76:$I$84,MATCH($E66,Auxiliar_OPEX_Drivers!$B$76:$B$84,0),MATCH(YEAR(BO$2),Auxiliar_OPEX_Drivers!$B$76:$I$76,0))*$F66</f>
        <v>10.179984316744624</v>
      </c>
      <c r="BP66" s="107">
        <f>INDEX(Auxiliar_OPEX_Drivers!$B$76:$I$84,MATCH($E66,Auxiliar_OPEX_Drivers!$B$76:$B$84,0),MATCH(YEAR(BP$2),Auxiliar_OPEX_Drivers!$B$76:$I$76,0))*$F66</f>
        <v>10.179984316744624</v>
      </c>
      <c r="BQ66" s="107">
        <f>INDEX(Auxiliar_OPEX_Drivers!$B$76:$I$84,MATCH($E66,Auxiliar_OPEX_Drivers!$B$76:$B$84,0),MATCH(YEAR(BQ$2),Auxiliar_OPEX_Drivers!$B$76:$I$76,0))*$F66</f>
        <v>10.179984316744624</v>
      </c>
      <c r="BR66" s="107">
        <f>INDEX(Auxiliar_OPEX_Drivers!$B$76:$I$84,MATCH($E66,Auxiliar_OPEX_Drivers!$B$76:$B$84,0),MATCH(YEAR(BR$2),Auxiliar_OPEX_Drivers!$B$76:$I$76,0))*$F66</f>
        <v>10.179984316744624</v>
      </c>
      <c r="BS66" s="107">
        <f>INDEX(Auxiliar_OPEX_Drivers!$B$76:$I$84,MATCH($E66,Auxiliar_OPEX_Drivers!$B$76:$B$84,0),MATCH(YEAR(BS$2),Auxiliar_OPEX_Drivers!$B$76:$I$76,0))*$F66</f>
        <v>10.179984316744624</v>
      </c>
      <c r="BT66" s="107">
        <f>INDEX(Auxiliar_OPEX_Drivers!$B$76:$I$84,MATCH($E66,Auxiliar_OPEX_Drivers!$B$76:$B$84,0),MATCH(YEAR(BT$2),Auxiliar_OPEX_Drivers!$B$76:$I$76,0))*$F66</f>
        <v>10.179984316744624</v>
      </c>
      <c r="BU66" s="107">
        <f>INDEX(Auxiliar_OPEX_Drivers!$B$76:$I$84,MATCH($E66,Auxiliar_OPEX_Drivers!$B$76:$B$84,0),MATCH(YEAR(BU$2),Auxiliar_OPEX_Drivers!$B$76:$I$76,0))*$F66</f>
        <v>10.179984316744624</v>
      </c>
      <c r="BV66" s="107">
        <f>INDEX(Auxiliar_OPEX_Drivers!$B$76:$I$84,MATCH($E66,Auxiliar_OPEX_Drivers!$B$76:$B$84,0),MATCH(YEAR(BV$2),Auxiliar_OPEX_Drivers!$B$76:$I$76,0))*$F66</f>
        <v>10.593673717982336</v>
      </c>
      <c r="BW66" s="107">
        <f>INDEX(Auxiliar_OPEX_Drivers!$B$76:$I$84,MATCH($E66,Auxiliar_OPEX_Drivers!$B$76:$B$84,0),MATCH(YEAR(BW$2),Auxiliar_OPEX_Drivers!$B$76:$I$76,0))*$F66</f>
        <v>10.593673717982336</v>
      </c>
      <c r="BX66" s="107">
        <f>INDEX(Auxiliar_OPEX_Drivers!$B$76:$I$84,MATCH($E66,Auxiliar_OPEX_Drivers!$B$76:$B$84,0),MATCH(YEAR(BX$2),Auxiliar_OPEX_Drivers!$B$76:$I$76,0))*$F66</f>
        <v>10.593673717982336</v>
      </c>
      <c r="BY66" s="107">
        <f>INDEX(Auxiliar_OPEX_Drivers!$B$76:$I$84,MATCH($E66,Auxiliar_OPEX_Drivers!$B$76:$B$84,0),MATCH(YEAR(BY$2),Auxiliar_OPEX_Drivers!$B$76:$I$76,0))*$F66</f>
        <v>10.593673717982336</v>
      </c>
      <c r="BZ66" s="107">
        <f>INDEX(Auxiliar_OPEX_Drivers!$B$76:$I$84,MATCH($E66,Auxiliar_OPEX_Drivers!$B$76:$B$84,0),MATCH(YEAR(BZ$2),Auxiliar_OPEX_Drivers!$B$76:$I$76,0))*$F66</f>
        <v>10.593673717982336</v>
      </c>
      <c r="CA66" s="107">
        <f>INDEX(Auxiliar_OPEX_Drivers!$B$76:$I$84,MATCH($E66,Auxiliar_OPEX_Drivers!$B$76:$B$84,0),MATCH(YEAR(CA$2),Auxiliar_OPEX_Drivers!$B$76:$I$76,0))*$F66</f>
        <v>10.593673717982336</v>
      </c>
      <c r="CB66" s="107">
        <f>INDEX(Auxiliar_OPEX_Drivers!$B$76:$I$84,MATCH($E66,Auxiliar_OPEX_Drivers!$B$76:$B$84,0),MATCH(YEAR(CB$2),Auxiliar_OPEX_Drivers!$B$76:$I$76,0))*$F66</f>
        <v>10.593673717982336</v>
      </c>
      <c r="CC66" s="107">
        <f>INDEX(Auxiliar_OPEX_Drivers!$B$76:$I$84,MATCH($E66,Auxiliar_OPEX_Drivers!$B$76:$B$84,0),MATCH(YEAR(CC$2),Auxiliar_OPEX_Drivers!$B$76:$I$76,0))*$F66</f>
        <v>10.593673717982336</v>
      </c>
      <c r="CD66" s="107">
        <f>INDEX(Auxiliar_OPEX_Drivers!$B$76:$I$84,MATCH($E66,Auxiliar_OPEX_Drivers!$B$76:$B$84,0),MATCH(YEAR(CD$2),Auxiliar_OPEX_Drivers!$B$76:$I$76,0))*$F66</f>
        <v>10.593673717982336</v>
      </c>
      <c r="CE66" s="107">
        <f>INDEX(Auxiliar_OPEX_Drivers!$B$76:$I$84,MATCH($E66,Auxiliar_OPEX_Drivers!$B$76:$B$84,0),MATCH(YEAR(CE$2),Auxiliar_OPEX_Drivers!$B$76:$I$76,0))*$F66</f>
        <v>10.593673717982336</v>
      </c>
      <c r="CF66" s="107">
        <f>INDEX(Auxiliar_OPEX_Drivers!$B$76:$I$84,MATCH($E66,Auxiliar_OPEX_Drivers!$B$76:$B$84,0),MATCH(YEAR(CF$2),Auxiliar_OPEX_Drivers!$B$76:$I$76,0))*$F66</f>
        <v>10.593673717982336</v>
      </c>
      <c r="CG66" s="107">
        <f>INDEX(Auxiliar_OPEX_Drivers!$B$76:$I$84,MATCH($E66,Auxiliar_OPEX_Drivers!$B$76:$B$84,0),MATCH(YEAR(CG$2),Auxiliar_OPEX_Drivers!$B$76:$I$76,0))*$F66</f>
        <v>10.593673717982336</v>
      </c>
      <c r="CI66" s="51">
        <f>INDEX(Auxiliar_OPEX_CustosUnit!$A$1:$R$129,MATCH(Auxiliar_OPEX_P!$A66,Auxiliar_OPEX_CustosUnit!$A$1:$A$129,0),MATCH(CI$2,Auxiliar_OPEX_CustosUnit!$A$3:$Q$3,0))*(1-DRE_Auxiliar!$A$5)</f>
        <v>14277.927629433929</v>
      </c>
      <c r="CJ66" s="51">
        <f>INDEX(Auxiliar_OPEX_CustosUnit!$A$1:$R$129,MATCH(Auxiliar_OPEX_P!$A66,Auxiliar_OPEX_CustosUnit!$A$1:$A$129,0),MATCH(CJ$2,Auxiliar_OPEX_CustosUnit!$A$3:$Q$3,0))*(1-DRE_Auxiliar!$A$5)</f>
        <v>14714.452071792331</v>
      </c>
      <c r="CK66" s="51">
        <f>INDEX(Auxiliar_OPEX_CustosUnit!$A$1:$R$129,MATCH(Auxiliar_OPEX_P!$A66,Auxiliar_OPEX_CustosUnit!$A$1:$A$129,0),MATCH(CK$2,Auxiliar_OPEX_CustosUnit!$A$3:$Q$3,0))*(1-DRE_Auxiliar!$A$5)</f>
        <v>15512.087401733863</v>
      </c>
      <c r="CL66" s="51">
        <f>INDEX(Auxiliar_OPEX_CustosUnit!$A$1:$R$129,MATCH(Auxiliar_OPEX_P!$A66,Auxiliar_OPEX_CustosUnit!$A$1:$A$129,0),MATCH(CL$2,Auxiliar_OPEX_CustosUnit!$A$3:$Q$3,0))*(1-DRE_Auxiliar!$A$5)</f>
        <v>15482.80637828326</v>
      </c>
      <c r="CM66" s="51">
        <f>INDEX(Auxiliar_OPEX_CustosUnit!$A$1:$R$129,MATCH(Auxiliar_OPEX_P!$A66,Auxiliar_OPEX_CustosUnit!$A$1:$A$129,0),MATCH(CM$2,Auxiliar_OPEX_CustosUnit!$A$3:$Q$3,0))*(1-DRE_Auxiliar!$A$5)</f>
        <v>15493.418782499461</v>
      </c>
      <c r="CN66" s="51">
        <f>INDEX(Auxiliar_OPEX_CustosUnit!$A$1:$R$129,MATCH(Auxiliar_OPEX_P!$A66,Auxiliar_OPEX_CustosUnit!$A$1:$A$129,0),MATCH(CN$2,Auxiliar_OPEX_CustosUnit!$A$3:$Q$3,0))*(1-DRE_Auxiliar!$A$5)</f>
        <v>16197.92107420028</v>
      </c>
      <c r="CO66" s="51">
        <f>INDEX(Auxiliar_OPEX_CustosUnit!$A$1:$R$129,MATCH(Auxiliar_OPEX_P!$A66,Auxiliar_OPEX_CustosUnit!$A$1:$A$129,0),MATCH(CO$2,Auxiliar_OPEX_CustosUnit!$A$3:$Q$3,0))*(1-DRE_Auxiliar!$A$5)</f>
        <v>15828.131992811896</v>
      </c>
      <c r="CP66" s="51">
        <f>INDEX(Auxiliar_OPEX_CustosUnit!$A$1:$R$129,MATCH(Auxiliar_OPEX_P!$A66,Auxiliar_OPEX_CustosUnit!$A$1:$A$129,0),MATCH(CP$2,Auxiliar_OPEX_CustosUnit!$A$3:$Q$3,0))*(1-DRE_Auxiliar!$A$5)</f>
        <v>16295.107428673484</v>
      </c>
      <c r="CQ66" s="51">
        <f>INDEX(Auxiliar_OPEX_CustosUnit!$A$1:$R$129,MATCH(Auxiliar_OPEX_P!$A66,Auxiliar_OPEX_CustosUnit!$A$1:$A$129,0),MATCH(CQ$2,Auxiliar_OPEX_CustosUnit!$A$3:$Q$3,0))*(1-DRE_Auxiliar!$A$5)</f>
        <v>16300.326277530952</v>
      </c>
      <c r="CR66" s="51">
        <f>INDEX(Auxiliar_OPEX_CustosUnit!$A$1:$R$129,MATCH(Auxiliar_OPEX_P!$A66,Auxiliar_OPEX_CustosUnit!$A$1:$A$129,0),MATCH(CR$2,Auxiliar_OPEX_CustosUnit!$A$3:$Q$3,0))*(1-DRE_Auxiliar!$A$5)</f>
        <v>16300.326277530952</v>
      </c>
      <c r="CS66" s="51">
        <f>INDEX(Auxiliar_OPEX_CustosUnit!$A$1:$R$129,MATCH(Auxiliar_OPEX_P!$A66,Auxiliar_OPEX_CustosUnit!$A$1:$A$129,0),MATCH(CS$2,Auxiliar_OPEX_CustosUnit!$A$3:$Q$3,0))*(1-DRE_Auxiliar!$A$5)</f>
        <v>16173.37972225488</v>
      </c>
      <c r="CT66" s="51">
        <f>INDEX(Auxiliar_OPEX_CustosUnit!$A$1:$R$129,MATCH(Auxiliar_OPEX_P!$A66,Auxiliar_OPEX_CustosUnit!$A$1:$A$129,0),MATCH(CT$2,Auxiliar_OPEX_CustosUnit!$A$3:$Q$3,0))*(1-DRE_Auxiliar!$A$5)</f>
        <v>15889.390990348322</v>
      </c>
      <c r="CU66" s="53">
        <f t="shared" si="227"/>
        <v>14277.927629433929</v>
      </c>
      <c r="CV66" s="53">
        <f t="shared" si="228"/>
        <v>14714.452071792331</v>
      </c>
      <c r="CW66" s="53">
        <f t="shared" si="229"/>
        <v>15512.087401733863</v>
      </c>
      <c r="CX66" s="53">
        <f t="shared" si="230"/>
        <v>15482.80637828326</v>
      </c>
      <c r="CY66" s="53">
        <f t="shared" si="231"/>
        <v>15493.418782499461</v>
      </c>
      <c r="CZ66" s="53">
        <f t="shared" si="232"/>
        <v>16197.92107420028</v>
      </c>
      <c r="DA66" s="53">
        <f t="shared" si="233"/>
        <v>15828.131992811896</v>
      </c>
      <c r="DB66" s="53">
        <f t="shared" si="234"/>
        <v>16295.107428673484</v>
      </c>
      <c r="DC66" s="53">
        <f t="shared" si="235"/>
        <v>16300.326277530952</v>
      </c>
      <c r="DD66" s="53">
        <f t="shared" si="236"/>
        <v>16300.326277530952</v>
      </c>
      <c r="DE66" s="53">
        <f t="shared" si="237"/>
        <v>16173.37972225488</v>
      </c>
      <c r="DF66" s="53">
        <f t="shared" si="238"/>
        <v>15889.390990348322</v>
      </c>
      <c r="DG66" s="53">
        <f t="shared" si="239"/>
        <v>14277.927629433929</v>
      </c>
      <c r="DH66" s="53">
        <f t="shared" si="240"/>
        <v>14714.452071792331</v>
      </c>
      <c r="DI66" s="53">
        <f t="shared" si="241"/>
        <v>15512.087401733863</v>
      </c>
      <c r="DJ66" s="53">
        <f t="shared" si="242"/>
        <v>15482.80637828326</v>
      </c>
      <c r="DK66" s="53">
        <f t="shared" si="243"/>
        <v>15493.418782499461</v>
      </c>
      <c r="DL66" s="53">
        <f t="shared" si="244"/>
        <v>16197.92107420028</v>
      </c>
      <c r="DM66" s="53">
        <f t="shared" si="245"/>
        <v>15828.131992811896</v>
      </c>
      <c r="DN66" s="53">
        <f t="shared" si="246"/>
        <v>16295.107428673484</v>
      </c>
      <c r="DO66" s="53">
        <f t="shared" si="247"/>
        <v>16300.326277530952</v>
      </c>
      <c r="DP66" s="53">
        <f t="shared" si="248"/>
        <v>16300.326277530952</v>
      </c>
      <c r="DQ66" s="53">
        <f t="shared" si="249"/>
        <v>16173.37972225488</v>
      </c>
      <c r="DR66" s="53">
        <f t="shared" si="250"/>
        <v>15889.390990348322</v>
      </c>
      <c r="DS66" s="53">
        <f t="shared" si="251"/>
        <v>14277.927629433929</v>
      </c>
      <c r="DT66" s="53">
        <f t="shared" si="252"/>
        <v>14714.452071792331</v>
      </c>
      <c r="DU66" s="53">
        <f t="shared" si="253"/>
        <v>15512.087401733863</v>
      </c>
      <c r="DV66" s="53">
        <f t="shared" si="254"/>
        <v>15482.80637828326</v>
      </c>
      <c r="DW66" s="53">
        <f t="shared" si="255"/>
        <v>15493.418782499461</v>
      </c>
      <c r="DX66" s="53">
        <f t="shared" si="256"/>
        <v>16197.92107420028</v>
      </c>
      <c r="DY66" s="53">
        <f t="shared" si="257"/>
        <v>15828.131992811896</v>
      </c>
      <c r="DZ66" s="53">
        <f t="shared" si="258"/>
        <v>16295.107428673484</v>
      </c>
      <c r="EA66" s="53">
        <f t="shared" si="259"/>
        <v>16300.326277530952</v>
      </c>
      <c r="EB66" s="53">
        <f t="shared" si="260"/>
        <v>16300.326277530952</v>
      </c>
      <c r="EC66" s="53">
        <f t="shared" si="261"/>
        <v>16173.37972225488</v>
      </c>
      <c r="ED66" s="53">
        <f t="shared" si="262"/>
        <v>15889.390990348322</v>
      </c>
      <c r="EE66" s="53">
        <f t="shared" si="263"/>
        <v>14277.927629433929</v>
      </c>
      <c r="EF66" s="53">
        <f t="shared" si="264"/>
        <v>14714.452071792331</v>
      </c>
      <c r="EG66" s="53">
        <f t="shared" si="265"/>
        <v>15512.087401733863</v>
      </c>
      <c r="EH66" s="53">
        <f t="shared" si="266"/>
        <v>15482.80637828326</v>
      </c>
      <c r="EI66" s="53">
        <f t="shared" si="267"/>
        <v>15493.418782499461</v>
      </c>
      <c r="EJ66" s="53">
        <f t="shared" si="268"/>
        <v>16197.92107420028</v>
      </c>
      <c r="EK66" s="53">
        <f t="shared" si="269"/>
        <v>15828.131992811896</v>
      </c>
      <c r="EL66" s="53">
        <f t="shared" si="270"/>
        <v>16295.107428673484</v>
      </c>
      <c r="EM66" s="53">
        <f t="shared" si="271"/>
        <v>16300.326277530952</v>
      </c>
      <c r="EN66" s="53">
        <f t="shared" si="272"/>
        <v>16300.326277530952</v>
      </c>
      <c r="EO66" s="53">
        <f t="shared" si="273"/>
        <v>16173.37972225488</v>
      </c>
      <c r="EP66" s="53">
        <f t="shared" si="274"/>
        <v>15889.390990348322</v>
      </c>
      <c r="EQ66" s="53">
        <f t="shared" si="275"/>
        <v>14277.927629433929</v>
      </c>
      <c r="ER66" s="53">
        <f t="shared" si="276"/>
        <v>14714.452071792331</v>
      </c>
      <c r="ES66" s="53">
        <f t="shared" si="277"/>
        <v>15512.087401733863</v>
      </c>
      <c r="ET66" s="53">
        <f t="shared" si="278"/>
        <v>15482.80637828326</v>
      </c>
      <c r="EU66" s="53">
        <f t="shared" si="279"/>
        <v>15493.418782499461</v>
      </c>
      <c r="EV66" s="53">
        <f t="shared" si="280"/>
        <v>16197.92107420028</v>
      </c>
      <c r="EW66" s="53">
        <f t="shared" si="281"/>
        <v>15828.131992811896</v>
      </c>
      <c r="EX66" s="53">
        <f t="shared" si="282"/>
        <v>16295.107428673484</v>
      </c>
      <c r="EY66" s="53">
        <f t="shared" si="283"/>
        <v>16300.326277530952</v>
      </c>
      <c r="EZ66" s="53">
        <f t="shared" si="284"/>
        <v>16300.326277530952</v>
      </c>
      <c r="FA66" s="53">
        <f t="shared" si="285"/>
        <v>16173.37972225488</v>
      </c>
      <c r="FB66" s="53">
        <f t="shared" si="286"/>
        <v>15889.390990348322</v>
      </c>
      <c r="FC66" s="53">
        <f t="shared" si="287"/>
        <v>14277.927629433929</v>
      </c>
      <c r="FD66" s="53">
        <f t="shared" si="288"/>
        <v>14714.452071792331</v>
      </c>
      <c r="FE66" s="53">
        <f t="shared" si="289"/>
        <v>15512.087401733863</v>
      </c>
      <c r="FF66" s="53">
        <f t="shared" si="290"/>
        <v>15482.80637828326</v>
      </c>
      <c r="FG66" s="53">
        <f t="shared" si="291"/>
        <v>15493.418782499461</v>
      </c>
      <c r="FH66" s="53">
        <f t="shared" si="292"/>
        <v>16197.92107420028</v>
      </c>
      <c r="FI66" s="53">
        <f t="shared" si="293"/>
        <v>15828.131992811896</v>
      </c>
      <c r="FJ66" s="53">
        <f t="shared" si="294"/>
        <v>16295.107428673484</v>
      </c>
      <c r="FK66" s="53">
        <f t="shared" si="295"/>
        <v>16300.326277530952</v>
      </c>
      <c r="FL66" s="53">
        <f t="shared" si="296"/>
        <v>16300.326277530952</v>
      </c>
      <c r="FM66" s="53">
        <f t="shared" si="297"/>
        <v>16173.37972225488</v>
      </c>
      <c r="FN66" s="53">
        <f t="shared" si="298"/>
        <v>15889.390990348322</v>
      </c>
      <c r="FP66" s="51">
        <f t="shared" si="299"/>
        <v>123947.35025999568</v>
      </c>
      <c r="FQ66" s="51">
        <f t="shared" si="306"/>
        <v>129583.36859360224</v>
      </c>
      <c r="FR66" s="51">
        <f t="shared" si="307"/>
        <v>126625.05594249516</v>
      </c>
      <c r="FS66" s="51">
        <f t="shared" si="308"/>
        <v>130360.85942938787</v>
      </c>
      <c r="FT66" s="51">
        <f t="shared" si="309"/>
        <v>130402.61022024762</v>
      </c>
      <c r="FU66" s="51">
        <f t="shared" si="310"/>
        <v>130402.61022024762</v>
      </c>
      <c r="FV66" s="51">
        <f t="shared" si="311"/>
        <v>129387.03777803904</v>
      </c>
      <c r="FW66" s="51">
        <f t="shared" si="312"/>
        <v>127115.12792278657</v>
      </c>
      <c r="FX66" s="51">
        <f t="shared" si="313"/>
        <v>119873.62133706684</v>
      </c>
      <c r="FY66" s="51">
        <f t="shared" si="314"/>
        <v>123538.5625712395</v>
      </c>
      <c r="FZ66" s="51">
        <f t="shared" si="315"/>
        <v>130235.29321647449</v>
      </c>
      <c r="GA66" s="51">
        <f t="shared" si="316"/>
        <v>129989.45765766107</v>
      </c>
      <c r="GB66" s="51">
        <f t="shared" si="317"/>
        <v>130078.55653513865</v>
      </c>
      <c r="GC66" s="51">
        <f t="shared" si="318"/>
        <v>135993.3673633112</v>
      </c>
      <c r="GD66" s="51">
        <f t="shared" si="319"/>
        <v>132888.71818260301</v>
      </c>
      <c r="GE66" s="51">
        <f t="shared" si="320"/>
        <v>136809.31772793093</v>
      </c>
      <c r="GF66" s="51">
        <f t="shared" si="321"/>
        <v>136853.13377238726</v>
      </c>
      <c r="GG66" s="51">
        <f t="shared" si="322"/>
        <v>136853.13377238726</v>
      </c>
      <c r="GH66" s="51">
        <f t="shared" si="323"/>
        <v>135787.3248054166</v>
      </c>
      <c r="GI66" s="51">
        <f t="shared" si="324"/>
        <v>133403.03216883107</v>
      </c>
      <c r="GJ66" s="51">
        <f t="shared" si="325"/>
        <v>125743.30197094005</v>
      </c>
      <c r="GK66" s="51">
        <f t="shared" si="326"/>
        <v>129587.6991550253</v>
      </c>
      <c r="GL66" s="51">
        <f t="shared" si="327"/>
        <v>136612.33905786145</v>
      </c>
      <c r="GM66" s="51">
        <f t="shared" si="328"/>
        <v>136354.466019888</v>
      </c>
      <c r="GN66" s="51">
        <f t="shared" si="329"/>
        <v>136447.92767501256</v>
      </c>
      <c r="GO66" s="51">
        <f t="shared" si="330"/>
        <v>142652.3606083981</v>
      </c>
      <c r="GP66" s="51">
        <f t="shared" si="331"/>
        <v>139395.69049958486</v>
      </c>
      <c r="GQ66" s="51">
        <f t="shared" si="332"/>
        <v>143508.26445068864</v>
      </c>
      <c r="GR66" s="51">
        <f t="shared" si="333"/>
        <v>143554.2259728967</v>
      </c>
      <c r="GS66" s="51">
        <f t="shared" si="334"/>
        <v>143554.2259728967</v>
      </c>
      <c r="GT66" s="51">
        <f t="shared" si="335"/>
        <v>142436.22905846057</v>
      </c>
      <c r="GU66" s="51">
        <f t="shared" si="336"/>
        <v>139935.18816518309</v>
      </c>
      <c r="GV66" s="51">
        <f t="shared" si="337"/>
        <v>132225.11498517205</v>
      </c>
      <c r="GW66" s="51">
        <f t="shared" si="338"/>
        <v>136267.6830722724</v>
      </c>
      <c r="GX66" s="51">
        <f t="shared" si="339"/>
        <v>143654.4289611039</v>
      </c>
      <c r="GY66" s="51">
        <f t="shared" si="340"/>
        <v>143383.26308933843</v>
      </c>
      <c r="GZ66" s="51">
        <f t="shared" si="341"/>
        <v>143481.54250384279</v>
      </c>
      <c r="HA66" s="51">
        <f t="shared" si="342"/>
        <v>150005.80141207704</v>
      </c>
      <c r="HB66" s="51">
        <f t="shared" si="343"/>
        <v>146581.25654283125</v>
      </c>
      <c r="HC66" s="51">
        <f t="shared" si="344"/>
        <v>150905.82536714443</v>
      </c>
      <c r="HD66" s="51">
        <f t="shared" si="345"/>
        <v>150954.15611290661</v>
      </c>
      <c r="HE66" s="51">
        <f t="shared" si="346"/>
        <v>150954.15611290661</v>
      </c>
      <c r="HF66" s="51">
        <f t="shared" si="347"/>
        <v>149778.52871767126</v>
      </c>
      <c r="HG66" s="51">
        <f t="shared" si="348"/>
        <v>147148.56422244382</v>
      </c>
      <c r="HH66" s="51">
        <f t="shared" si="349"/>
        <v>138966.64777587884</v>
      </c>
      <c r="HI66" s="51">
        <f t="shared" si="350"/>
        <v>143215.32727623763</v>
      </c>
      <c r="HJ66" s="51">
        <f t="shared" si="351"/>
        <v>150978.68837642105</v>
      </c>
      <c r="HK66" s="51">
        <f t="shared" si="352"/>
        <v>150693.69704028423</v>
      </c>
      <c r="HL66" s="51">
        <f t="shared" si="353"/>
        <v>150796.98725697701</v>
      </c>
      <c r="HM66" s="51">
        <f t="shared" si="354"/>
        <v>157653.88724757941</v>
      </c>
      <c r="HN66" s="51">
        <f t="shared" si="355"/>
        <v>154054.74104384545</v>
      </c>
      <c r="HO66" s="51">
        <f t="shared" si="356"/>
        <v>158599.79916429607</v>
      </c>
      <c r="HP66" s="51">
        <f t="shared" si="357"/>
        <v>158650.59406603489</v>
      </c>
      <c r="HQ66" s="51">
        <f t="shared" si="358"/>
        <v>158650.59406603489</v>
      </c>
      <c r="HR66" s="51">
        <f t="shared" si="359"/>
        <v>157415.02699416914</v>
      </c>
      <c r="HS66" s="51">
        <f t="shared" si="360"/>
        <v>154650.97305697028</v>
      </c>
      <c r="HT66" s="51">
        <f t="shared" si="361"/>
        <v>145349.07934325215</v>
      </c>
      <c r="HU66" s="51">
        <f t="shared" si="362"/>
        <v>149792.89132033638</v>
      </c>
      <c r="HV66" s="51">
        <f t="shared" si="363"/>
        <v>157912.80646962259</v>
      </c>
      <c r="HW66" s="51">
        <f t="shared" si="364"/>
        <v>157614.72611011722</v>
      </c>
      <c r="HX66" s="51">
        <f t="shared" si="365"/>
        <v>157722.76021860109</v>
      </c>
      <c r="HY66" s="51">
        <f t="shared" si="366"/>
        <v>164894.58249922609</v>
      </c>
      <c r="HZ66" s="51">
        <f t="shared" si="367"/>
        <v>161130.13545018894</v>
      </c>
      <c r="IA66" s="51">
        <f t="shared" si="368"/>
        <v>165883.93806356488</v>
      </c>
      <c r="IB66" s="51">
        <f t="shared" si="305"/>
        <v>165937.06586308539</v>
      </c>
      <c r="IC66" s="51">
        <f t="shared" si="369"/>
        <v>165937.06586308539</v>
      </c>
      <c r="ID66" s="51">
        <f t="shared" si="370"/>
        <v>164644.75192131021</v>
      </c>
      <c r="IE66" s="51">
        <f t="shared" si="371"/>
        <v>161753.75108436926</v>
      </c>
      <c r="IF66" s="51">
        <f t="shared" si="372"/>
        <v>151255.70667518803</v>
      </c>
      <c r="IG66" s="51">
        <f t="shared" si="373"/>
        <v>155880.10418745715</v>
      </c>
      <c r="IH66" s="51">
        <f t="shared" si="374"/>
        <v>164329.99261879292</v>
      </c>
      <c r="II66" s="51">
        <f t="shared" si="375"/>
        <v>164019.79901022863</v>
      </c>
      <c r="IJ66" s="51">
        <f t="shared" si="376"/>
        <v>164132.22335785843</v>
      </c>
      <c r="IK66" s="51">
        <f t="shared" si="377"/>
        <v>171595.49076970771</v>
      </c>
      <c r="IL66" s="51">
        <f t="shared" si="378"/>
        <v>167678.06589700675</v>
      </c>
      <c r="IM66" s="51">
        <f t="shared" si="379"/>
        <v>172625.051298837</v>
      </c>
      <c r="IN66" s="51">
        <f t="shared" si="380"/>
        <v>172680.33808081649</v>
      </c>
      <c r="IO66" s="51">
        <f t="shared" si="381"/>
        <v>172680.33808081649</v>
      </c>
      <c r="IP66" s="51">
        <f t="shared" si="382"/>
        <v>171335.50769459998</v>
      </c>
      <c r="IQ66" s="51">
        <f t="shared" si="383"/>
        <v>168327.02372919832</v>
      </c>
      <c r="IS66" s="51">
        <f t="shared" si="300"/>
        <v>1537592.1614243868</v>
      </c>
      <c r="IT66" s="51">
        <f t="shared" si="388"/>
        <v>1613333.7616715948</v>
      </c>
      <c r="IU66" s="51">
        <f t="shared" si="388"/>
        <v>1694048.2173398382</v>
      </c>
      <c r="IV66" s="51">
        <f t="shared" si="388"/>
        <v>1780979.6362137799</v>
      </c>
      <c r="IW66" s="51">
        <f t="shared" si="388"/>
        <v>1868067.8791008592</v>
      </c>
      <c r="IX66" s="51">
        <f t="shared" si="388"/>
        <v>1949799.1165943551</v>
      </c>
      <c r="IZ66" s="111">
        <f t="shared" si="301"/>
        <v>0</v>
      </c>
      <c r="JA66" s="111">
        <f t="shared" si="5"/>
        <v>0</v>
      </c>
      <c r="JB66" s="111">
        <f t="shared" si="6"/>
        <v>0</v>
      </c>
      <c r="JC66" s="111">
        <f t="shared" si="7"/>
        <v>0</v>
      </c>
      <c r="JD66" s="111">
        <f t="shared" si="8"/>
        <v>0</v>
      </c>
      <c r="JE66" s="111">
        <f t="shared" si="9"/>
        <v>0</v>
      </c>
      <c r="JF66" s="111">
        <f t="shared" si="10"/>
        <v>0</v>
      </c>
      <c r="JG66" s="111">
        <f t="shared" si="11"/>
        <v>0</v>
      </c>
      <c r="JH66" s="111">
        <f t="shared" si="12"/>
        <v>0</v>
      </c>
      <c r="JI66" s="111">
        <f t="shared" si="13"/>
        <v>0</v>
      </c>
      <c r="JJ66" s="111">
        <f t="shared" si="14"/>
        <v>0</v>
      </c>
      <c r="JK66" s="111">
        <f t="shared" si="15"/>
        <v>0</v>
      </c>
      <c r="JL66" s="111">
        <f t="shared" si="16"/>
        <v>0</v>
      </c>
      <c r="JM66" s="111">
        <f t="shared" si="17"/>
        <v>0</v>
      </c>
      <c r="JN66" s="111">
        <f t="shared" si="18"/>
        <v>0</v>
      </c>
      <c r="JO66" s="111">
        <f t="shared" si="19"/>
        <v>0</v>
      </c>
      <c r="JP66" s="111">
        <f t="shared" si="20"/>
        <v>0</v>
      </c>
      <c r="JQ66" s="111">
        <f t="shared" si="21"/>
        <v>0</v>
      </c>
      <c r="JR66" s="111">
        <f t="shared" si="22"/>
        <v>0</v>
      </c>
      <c r="JS66" s="111">
        <f t="shared" si="23"/>
        <v>0</v>
      </c>
      <c r="JT66" s="111">
        <f t="shared" si="24"/>
        <v>0</v>
      </c>
      <c r="JU66" s="111">
        <f t="shared" si="25"/>
        <v>0</v>
      </c>
      <c r="JV66" s="111">
        <f t="shared" si="26"/>
        <v>0</v>
      </c>
      <c r="JW66" s="111">
        <f t="shared" si="27"/>
        <v>0</v>
      </c>
      <c r="JX66" s="111">
        <f t="shared" si="28"/>
        <v>0</v>
      </c>
      <c r="JY66" s="111">
        <f t="shared" si="29"/>
        <v>0</v>
      </c>
      <c r="JZ66" s="111">
        <f t="shared" si="30"/>
        <v>0</v>
      </c>
      <c r="KA66" s="111">
        <f t="shared" si="31"/>
        <v>0</v>
      </c>
      <c r="KB66" s="111">
        <f t="shared" si="32"/>
        <v>0</v>
      </c>
      <c r="KC66" s="111">
        <f t="shared" si="33"/>
        <v>0</v>
      </c>
      <c r="KD66" s="111">
        <f t="shared" si="34"/>
        <v>0</v>
      </c>
      <c r="KE66" s="111">
        <f t="shared" si="35"/>
        <v>0</v>
      </c>
      <c r="KF66" s="111">
        <f t="shared" si="36"/>
        <v>0</v>
      </c>
      <c r="KG66" s="111">
        <f t="shared" si="37"/>
        <v>0</v>
      </c>
      <c r="KH66" s="111">
        <f t="shared" si="38"/>
        <v>0</v>
      </c>
      <c r="KI66" s="111">
        <f t="shared" si="39"/>
        <v>0</v>
      </c>
      <c r="KJ66" s="111">
        <f t="shared" si="40"/>
        <v>0</v>
      </c>
      <c r="KK66" s="111">
        <f t="shared" si="41"/>
        <v>0</v>
      </c>
      <c r="KL66" s="111">
        <f t="shared" si="42"/>
        <v>0</v>
      </c>
      <c r="KM66" s="111">
        <f t="shared" si="43"/>
        <v>0</v>
      </c>
      <c r="KN66" s="111">
        <f t="shared" si="44"/>
        <v>0</v>
      </c>
      <c r="KO66" s="111">
        <f t="shared" si="45"/>
        <v>0</v>
      </c>
      <c r="KP66" s="111">
        <f t="shared" si="46"/>
        <v>0</v>
      </c>
      <c r="KQ66" s="111">
        <f t="shared" si="47"/>
        <v>0</v>
      </c>
      <c r="KR66" s="111">
        <f t="shared" si="48"/>
        <v>0</v>
      </c>
      <c r="KS66" s="111">
        <f t="shared" si="49"/>
        <v>0</v>
      </c>
      <c r="KT66" s="111">
        <f t="shared" si="50"/>
        <v>0</v>
      </c>
      <c r="KU66" s="111">
        <f t="shared" si="51"/>
        <v>0</v>
      </c>
      <c r="KV66" s="111">
        <f t="shared" si="52"/>
        <v>0</v>
      </c>
      <c r="KW66" s="111">
        <f t="shared" si="53"/>
        <v>0</v>
      </c>
      <c r="KX66" s="111">
        <f t="shared" si="54"/>
        <v>0</v>
      </c>
      <c r="KY66" s="111">
        <f t="shared" si="55"/>
        <v>0</v>
      </c>
      <c r="KZ66" s="111">
        <f t="shared" si="56"/>
        <v>0</v>
      </c>
      <c r="LA66" s="111">
        <f t="shared" si="57"/>
        <v>0</v>
      </c>
      <c r="LB66" s="111">
        <f t="shared" si="58"/>
        <v>0</v>
      </c>
      <c r="LC66" s="111">
        <f t="shared" si="59"/>
        <v>0</v>
      </c>
      <c r="LD66" s="111">
        <f t="shared" si="60"/>
        <v>0</v>
      </c>
      <c r="LE66" s="111">
        <f t="shared" si="61"/>
        <v>0</v>
      </c>
      <c r="LF66" s="111">
        <f t="shared" si="62"/>
        <v>0</v>
      </c>
      <c r="LG66" s="111">
        <f t="shared" si="63"/>
        <v>0</v>
      </c>
      <c r="LH66" s="111">
        <f t="shared" si="64"/>
        <v>0</v>
      </c>
      <c r="LI66" s="111">
        <f t="shared" si="65"/>
        <v>0</v>
      </c>
      <c r="LJ66" s="111">
        <f t="shared" si="66"/>
        <v>0</v>
      </c>
      <c r="LK66" s="111">
        <f t="shared" si="67"/>
        <v>0</v>
      </c>
      <c r="LL66" s="111">
        <f t="shared" si="68"/>
        <v>0</v>
      </c>
      <c r="LM66" s="111">
        <f t="shared" si="69"/>
        <v>0</v>
      </c>
      <c r="LN66" s="111">
        <f t="shared" si="70"/>
        <v>0</v>
      </c>
      <c r="LO66" s="111">
        <f t="shared" si="71"/>
        <v>0</v>
      </c>
      <c r="LP66" s="111">
        <f t="shared" si="72"/>
        <v>0</v>
      </c>
      <c r="LQ66" s="111">
        <f t="shared" si="73"/>
        <v>0</v>
      </c>
      <c r="LR66" s="111">
        <f t="shared" si="74"/>
        <v>0</v>
      </c>
      <c r="LS66" s="111">
        <f t="shared" si="75"/>
        <v>0</v>
      </c>
      <c r="LT66" s="111">
        <f t="shared" si="76"/>
        <v>0</v>
      </c>
      <c r="LU66" s="111">
        <f t="shared" si="77"/>
        <v>0</v>
      </c>
      <c r="LV66" s="111">
        <f t="shared" si="78"/>
        <v>0</v>
      </c>
      <c r="LW66" s="111">
        <f t="shared" si="79"/>
        <v>0</v>
      </c>
      <c r="LX66" s="111">
        <f t="shared" si="80"/>
        <v>0</v>
      </c>
      <c r="LY66" s="111">
        <f t="shared" si="81"/>
        <v>0</v>
      </c>
      <c r="LZ66" s="111">
        <f t="shared" si="82"/>
        <v>0</v>
      </c>
      <c r="MA66" s="111">
        <f t="shared" si="83"/>
        <v>0</v>
      </c>
      <c r="MD66" s="111"/>
      <c r="ME66" s="111">
        <f t="shared" si="302"/>
        <v>0</v>
      </c>
      <c r="MF66" s="111">
        <f t="shared" si="84"/>
        <v>0</v>
      </c>
      <c r="MG66" s="111">
        <f t="shared" si="85"/>
        <v>0</v>
      </c>
      <c r="MH66" s="111">
        <f t="shared" si="86"/>
        <v>0</v>
      </c>
      <c r="MI66" s="111">
        <f t="shared" si="87"/>
        <v>0</v>
      </c>
      <c r="MJ66" s="111">
        <f t="shared" si="88"/>
        <v>0</v>
      </c>
      <c r="MK66" s="111">
        <f t="shared" si="89"/>
        <v>0</v>
      </c>
      <c r="ML66" s="111">
        <f t="shared" si="90"/>
        <v>0</v>
      </c>
      <c r="MM66" s="111">
        <f t="shared" si="91"/>
        <v>0</v>
      </c>
      <c r="MN66" s="111">
        <f t="shared" si="92"/>
        <v>0</v>
      </c>
      <c r="MO66" s="111">
        <f t="shared" si="93"/>
        <v>0</v>
      </c>
      <c r="MP66" s="111">
        <f t="shared" si="94"/>
        <v>0</v>
      </c>
      <c r="MQ66" s="111">
        <f t="shared" si="95"/>
        <v>0</v>
      </c>
      <c r="MR66" s="111">
        <f t="shared" si="96"/>
        <v>0</v>
      </c>
      <c r="MS66" s="111">
        <f t="shared" si="97"/>
        <v>0</v>
      </c>
      <c r="MT66" s="111">
        <f t="shared" si="98"/>
        <v>0</v>
      </c>
      <c r="MU66" s="111">
        <f t="shared" si="99"/>
        <v>0</v>
      </c>
      <c r="MV66" s="111">
        <f t="shared" si="100"/>
        <v>0</v>
      </c>
      <c r="MW66" s="111">
        <f t="shared" si="101"/>
        <v>0</v>
      </c>
      <c r="MX66" s="111">
        <f t="shared" si="102"/>
        <v>0</v>
      </c>
      <c r="MY66" s="111">
        <f t="shared" si="103"/>
        <v>0</v>
      </c>
      <c r="MZ66" s="111">
        <f t="shared" si="104"/>
        <v>0</v>
      </c>
      <c r="NA66" s="111">
        <f t="shared" si="105"/>
        <v>0</v>
      </c>
      <c r="NB66" s="111">
        <f t="shared" si="106"/>
        <v>0</v>
      </c>
      <c r="NC66" s="111">
        <f t="shared" si="107"/>
        <v>0</v>
      </c>
      <c r="ND66" s="111">
        <f t="shared" si="108"/>
        <v>0</v>
      </c>
      <c r="NE66" s="111">
        <f t="shared" si="109"/>
        <v>0</v>
      </c>
      <c r="NF66" s="111">
        <f t="shared" si="110"/>
        <v>0</v>
      </c>
      <c r="NG66" s="111">
        <f t="shared" si="111"/>
        <v>0</v>
      </c>
      <c r="NH66" s="111">
        <f t="shared" si="112"/>
        <v>0</v>
      </c>
      <c r="NI66" s="111">
        <f t="shared" si="113"/>
        <v>0</v>
      </c>
      <c r="NJ66" s="111">
        <f t="shared" si="114"/>
        <v>0</v>
      </c>
      <c r="NK66" s="111">
        <f t="shared" si="115"/>
        <v>0</v>
      </c>
      <c r="NL66" s="111">
        <f t="shared" si="116"/>
        <v>0</v>
      </c>
      <c r="NM66" s="111">
        <f t="shared" si="117"/>
        <v>0</v>
      </c>
      <c r="NN66" s="111">
        <f t="shared" si="118"/>
        <v>0</v>
      </c>
      <c r="NO66" s="111">
        <f t="shared" si="119"/>
        <v>0</v>
      </c>
      <c r="NP66" s="111">
        <f t="shared" si="120"/>
        <v>0</v>
      </c>
      <c r="NQ66" s="111">
        <f t="shared" si="121"/>
        <v>0</v>
      </c>
      <c r="NR66" s="111">
        <f t="shared" si="122"/>
        <v>0</v>
      </c>
      <c r="NS66" s="111">
        <f t="shared" si="123"/>
        <v>0</v>
      </c>
      <c r="NT66" s="111">
        <f t="shared" si="124"/>
        <v>0</v>
      </c>
      <c r="NU66" s="111">
        <f t="shared" si="125"/>
        <v>0</v>
      </c>
      <c r="NV66" s="111">
        <f t="shared" si="126"/>
        <v>0</v>
      </c>
      <c r="NW66" s="111">
        <f t="shared" si="127"/>
        <v>0</v>
      </c>
      <c r="NX66" s="111">
        <f t="shared" si="128"/>
        <v>0</v>
      </c>
      <c r="NY66" s="111">
        <f t="shared" si="129"/>
        <v>0</v>
      </c>
      <c r="NZ66" s="111">
        <f t="shared" si="130"/>
        <v>0</v>
      </c>
      <c r="OA66" s="111">
        <f t="shared" si="131"/>
        <v>0</v>
      </c>
      <c r="OB66" s="111">
        <f t="shared" si="132"/>
        <v>0</v>
      </c>
      <c r="OC66" s="111">
        <f t="shared" si="133"/>
        <v>0</v>
      </c>
      <c r="OD66" s="111">
        <f t="shared" si="134"/>
        <v>0</v>
      </c>
      <c r="OE66" s="111">
        <f t="shared" si="135"/>
        <v>0</v>
      </c>
      <c r="OF66" s="111">
        <f t="shared" si="136"/>
        <v>0</v>
      </c>
      <c r="OG66" s="111">
        <f t="shared" si="137"/>
        <v>0</v>
      </c>
      <c r="OH66" s="111">
        <f t="shared" si="138"/>
        <v>0</v>
      </c>
      <c r="OI66" s="111">
        <f t="shared" si="139"/>
        <v>0</v>
      </c>
      <c r="OJ66" s="111">
        <f t="shared" si="140"/>
        <v>0</v>
      </c>
      <c r="OK66" s="111">
        <f t="shared" si="141"/>
        <v>0</v>
      </c>
      <c r="OL66" s="111">
        <f t="shared" si="142"/>
        <v>0</v>
      </c>
      <c r="OM66" s="111">
        <f t="shared" si="143"/>
        <v>0</v>
      </c>
      <c r="ON66" s="111">
        <f t="shared" si="144"/>
        <v>0</v>
      </c>
      <c r="OO66" s="111">
        <f t="shared" si="145"/>
        <v>0</v>
      </c>
      <c r="OP66" s="111">
        <f t="shared" si="146"/>
        <v>0</v>
      </c>
      <c r="OQ66" s="111">
        <f t="shared" si="147"/>
        <v>0</v>
      </c>
      <c r="OR66" s="111">
        <f t="shared" si="148"/>
        <v>0</v>
      </c>
      <c r="OS66" s="111">
        <f t="shared" si="149"/>
        <v>0</v>
      </c>
      <c r="OT66" s="111">
        <f t="shared" si="150"/>
        <v>0</v>
      </c>
      <c r="OU66" s="111">
        <f t="shared" si="151"/>
        <v>0</v>
      </c>
      <c r="OV66" s="111">
        <f t="shared" si="152"/>
        <v>0</v>
      </c>
      <c r="OW66" s="111">
        <f t="shared" si="153"/>
        <v>0</v>
      </c>
      <c r="OX66" s="111">
        <f t="shared" si="154"/>
        <v>0</v>
      </c>
      <c r="OY66" s="111"/>
      <c r="PA66" s="51">
        <f t="shared" si="303"/>
        <v>129583.36859360224</v>
      </c>
      <c r="PB66" s="51">
        <f t="shared" si="155"/>
        <v>126625.05594249516</v>
      </c>
      <c r="PC66" s="51">
        <f t="shared" si="156"/>
        <v>130360.85942938787</v>
      </c>
      <c r="PD66" s="51">
        <f t="shared" si="157"/>
        <v>130402.61022024762</v>
      </c>
      <c r="PE66" s="51">
        <f t="shared" si="158"/>
        <v>130402.61022024762</v>
      </c>
      <c r="PF66" s="51">
        <f t="shared" si="159"/>
        <v>129387.03777803904</v>
      </c>
      <c r="PG66" s="51">
        <f t="shared" si="160"/>
        <v>127115.12792278657</v>
      </c>
      <c r="PH66" s="51">
        <f t="shared" si="161"/>
        <v>119873.62133706684</v>
      </c>
      <c r="PI66" s="51">
        <f t="shared" si="162"/>
        <v>123538.5625712395</v>
      </c>
      <c r="PJ66" s="51">
        <f t="shared" si="163"/>
        <v>130235.29321647449</v>
      </c>
      <c r="PK66" s="51">
        <f t="shared" si="164"/>
        <v>129989.45765766107</v>
      </c>
      <c r="PL66" s="51">
        <f t="shared" si="165"/>
        <v>130078.55653513865</v>
      </c>
      <c r="PM66" s="51">
        <f t="shared" si="166"/>
        <v>135993.3673633112</v>
      </c>
      <c r="PN66" s="51">
        <f t="shared" si="167"/>
        <v>132888.71818260301</v>
      </c>
      <c r="PO66" s="51">
        <f t="shared" si="168"/>
        <v>136809.31772793093</v>
      </c>
      <c r="PP66" s="51">
        <f t="shared" si="169"/>
        <v>136853.13377238726</v>
      </c>
      <c r="PQ66" s="51">
        <f t="shared" si="170"/>
        <v>136853.13377238726</v>
      </c>
      <c r="PR66" s="51">
        <f t="shared" si="171"/>
        <v>135787.3248054166</v>
      </c>
      <c r="PS66" s="51">
        <f t="shared" si="172"/>
        <v>133403.03216883107</v>
      </c>
      <c r="PT66" s="51">
        <f t="shared" si="173"/>
        <v>125743.30197094005</v>
      </c>
      <c r="PU66" s="51">
        <f t="shared" si="174"/>
        <v>129587.6991550253</v>
      </c>
      <c r="PV66" s="51">
        <f t="shared" si="175"/>
        <v>136612.33905786145</v>
      </c>
      <c r="PW66" s="51">
        <f t="shared" si="176"/>
        <v>136354.466019888</v>
      </c>
      <c r="PX66" s="51">
        <f t="shared" si="177"/>
        <v>136447.92767501256</v>
      </c>
      <c r="PY66" s="51">
        <f t="shared" si="178"/>
        <v>142652.3606083981</v>
      </c>
      <c r="PZ66" s="51">
        <f t="shared" si="179"/>
        <v>139395.69049958486</v>
      </c>
      <c r="QA66" s="51">
        <f t="shared" si="180"/>
        <v>143508.26445068864</v>
      </c>
      <c r="QB66" s="51">
        <f t="shared" si="181"/>
        <v>143554.2259728967</v>
      </c>
      <c r="QC66" s="51">
        <f t="shared" si="182"/>
        <v>143554.2259728967</v>
      </c>
      <c r="QD66" s="51">
        <f t="shared" si="183"/>
        <v>142436.22905846057</v>
      </c>
      <c r="QE66" s="51">
        <f t="shared" si="184"/>
        <v>139935.18816518309</v>
      </c>
      <c r="QF66" s="51">
        <f t="shared" si="185"/>
        <v>132225.11498517205</v>
      </c>
      <c r="QG66" s="51">
        <f t="shared" si="186"/>
        <v>136267.6830722724</v>
      </c>
      <c r="QH66" s="51">
        <f t="shared" si="187"/>
        <v>143654.4289611039</v>
      </c>
      <c r="QI66" s="51">
        <f t="shared" si="188"/>
        <v>143383.26308933843</v>
      </c>
      <c r="QJ66" s="51">
        <f t="shared" si="189"/>
        <v>143481.54250384279</v>
      </c>
      <c r="QK66" s="51">
        <f t="shared" si="190"/>
        <v>150005.80141207704</v>
      </c>
      <c r="QL66" s="51">
        <f t="shared" si="191"/>
        <v>146581.25654283125</v>
      </c>
      <c r="QM66" s="51">
        <f t="shared" si="192"/>
        <v>150905.82536714443</v>
      </c>
      <c r="QN66" s="51">
        <f t="shared" si="193"/>
        <v>150954.15611290661</v>
      </c>
      <c r="QO66" s="51">
        <f t="shared" si="194"/>
        <v>150954.15611290661</v>
      </c>
      <c r="QP66" s="51">
        <f t="shared" si="195"/>
        <v>149778.52871767126</v>
      </c>
      <c r="QQ66" s="51">
        <f t="shared" si="196"/>
        <v>147148.56422244382</v>
      </c>
      <c r="QR66" s="51">
        <f t="shared" si="197"/>
        <v>138966.64777587884</v>
      </c>
      <c r="QS66" s="51">
        <f t="shared" si="198"/>
        <v>143215.32727623763</v>
      </c>
      <c r="QT66" s="51">
        <f t="shared" si="199"/>
        <v>150978.68837642105</v>
      </c>
      <c r="QU66" s="51">
        <f t="shared" si="200"/>
        <v>150693.69704028423</v>
      </c>
      <c r="QV66" s="51">
        <f t="shared" si="201"/>
        <v>150796.98725697701</v>
      </c>
      <c r="QW66" s="51">
        <f t="shared" si="202"/>
        <v>157653.88724757941</v>
      </c>
      <c r="QX66" s="51">
        <f t="shared" si="203"/>
        <v>154054.74104384545</v>
      </c>
      <c r="QY66" s="51">
        <f t="shared" si="204"/>
        <v>158599.79916429607</v>
      </c>
      <c r="QZ66" s="51">
        <f t="shared" si="205"/>
        <v>158650.59406603489</v>
      </c>
      <c r="RA66" s="51">
        <f t="shared" si="206"/>
        <v>158650.59406603489</v>
      </c>
      <c r="RB66" s="51">
        <f t="shared" si="207"/>
        <v>157415.02699416914</v>
      </c>
      <c r="RC66" s="51">
        <f t="shared" si="208"/>
        <v>154650.97305697028</v>
      </c>
      <c r="RD66" s="51">
        <f t="shared" si="209"/>
        <v>145349.07934325215</v>
      </c>
      <c r="RE66" s="51">
        <f t="shared" si="210"/>
        <v>149792.89132033638</v>
      </c>
      <c r="RF66" s="51">
        <f t="shared" si="211"/>
        <v>157912.80646962259</v>
      </c>
      <c r="RG66" s="51">
        <f t="shared" si="212"/>
        <v>157614.72611011722</v>
      </c>
      <c r="RH66" s="51">
        <f t="shared" si="213"/>
        <v>157722.76021860109</v>
      </c>
      <c r="RI66" s="51">
        <f t="shared" si="214"/>
        <v>164894.58249922609</v>
      </c>
      <c r="RJ66" s="51">
        <f t="shared" si="215"/>
        <v>161130.13545018894</v>
      </c>
      <c r="RK66" s="51">
        <f t="shared" si="216"/>
        <v>165883.93806356488</v>
      </c>
      <c r="RL66" s="51">
        <f t="shared" si="217"/>
        <v>165937.06586308539</v>
      </c>
      <c r="RM66" s="51">
        <f t="shared" si="218"/>
        <v>165937.06586308539</v>
      </c>
      <c r="RN66" s="51">
        <f t="shared" si="219"/>
        <v>164644.75192131021</v>
      </c>
      <c r="RO66" s="51">
        <f t="shared" si="220"/>
        <v>161753.75108436926</v>
      </c>
      <c r="RP66" s="51">
        <f t="shared" si="221"/>
        <v>151255.70667518803</v>
      </c>
      <c r="RQ66" s="51">
        <f t="shared" si="222"/>
        <v>155880.10418745715</v>
      </c>
      <c r="RR66" s="51">
        <f t="shared" si="223"/>
        <v>164329.99261879292</v>
      </c>
      <c r="RS66" s="51">
        <f t="shared" si="224"/>
        <v>164019.79901022863</v>
      </c>
      <c r="RT66" s="51">
        <f t="shared" si="225"/>
        <v>164132.22335785843</v>
      </c>
      <c r="RU66" s="51"/>
      <c r="RV66" s="51">
        <f t="shared" si="387"/>
        <v>1537592.1614243868</v>
      </c>
      <c r="RW66" s="51">
        <f t="shared" si="387"/>
        <v>1613333.7616715948</v>
      </c>
      <c r="RX66" s="51">
        <f t="shared" si="387"/>
        <v>1694048.2173398382</v>
      </c>
      <c r="RY66" s="51">
        <f t="shared" si="387"/>
        <v>1780979.6362137799</v>
      </c>
      <c r="RZ66" s="51">
        <f t="shared" si="387"/>
        <v>1868067.8791008592</v>
      </c>
      <c r="SA66" s="51">
        <f t="shared" si="387"/>
        <v>1949799.1165943551</v>
      </c>
    </row>
    <row r="67" spans="1:495" x14ac:dyDescent="0.3">
      <c r="A67" s="1">
        <v>400820</v>
      </c>
      <c r="B67" s="1" t="s">
        <v>235</v>
      </c>
      <c r="C67" s="1" t="s">
        <v>139</v>
      </c>
      <c r="D67" s="44">
        <v>0</v>
      </c>
      <c r="E67" s="1" t="s">
        <v>299</v>
      </c>
      <c r="F67" s="107">
        <f>VLOOKUP(A67,Auxiliar_OPEX_CustosUnit!$A$4:$E$129,COLUMN(Auxiliar_OPEX_CustosUnit!$E$3),0)</f>
        <v>10</v>
      </c>
      <c r="G67" s="107">
        <f>INDEX(Auxiliar_OPEX_Drivers!$B$76:$I$84,MATCH($E67,Auxiliar_OPEX_Drivers!$B$76:$B$84,0),MATCH(YEAR(G$2),Auxiliar_OPEX_Drivers!$B$76:$I$76,0))*$F67</f>
        <v>10</v>
      </c>
      <c r="H67" s="107">
        <f>INDEX(Auxiliar_OPEX_Drivers!$B$76:$I$84,MATCH($E67,Auxiliar_OPEX_Drivers!$B$76:$B$84,0),MATCH(YEAR(H$2),Auxiliar_OPEX_Drivers!$B$76:$I$76,0))*$F67</f>
        <v>10</v>
      </c>
      <c r="I67" s="107">
        <f>INDEX(Auxiliar_OPEX_Drivers!$B$76:$I$84,MATCH($E67,Auxiliar_OPEX_Drivers!$B$76:$B$84,0),MATCH(YEAR(I$2),Auxiliar_OPEX_Drivers!$B$76:$I$76,0))*$F67</f>
        <v>10</v>
      </c>
      <c r="J67" s="107">
        <f>INDEX(Auxiliar_OPEX_Drivers!$B$76:$I$84,MATCH($E67,Auxiliar_OPEX_Drivers!$B$76:$B$84,0),MATCH(YEAR(J$2),Auxiliar_OPEX_Drivers!$B$76:$I$76,0))*$F67</f>
        <v>10</v>
      </c>
      <c r="K67" s="107">
        <f>INDEX(Auxiliar_OPEX_Drivers!$B$76:$I$84,MATCH($E67,Auxiliar_OPEX_Drivers!$B$76:$B$84,0),MATCH(YEAR(K$2),Auxiliar_OPEX_Drivers!$B$76:$I$76,0))*$F67</f>
        <v>10</v>
      </c>
      <c r="L67" s="107">
        <f>INDEX(Auxiliar_OPEX_Drivers!$B$76:$I$84,MATCH($E67,Auxiliar_OPEX_Drivers!$B$76:$B$84,0),MATCH(YEAR(L$2),Auxiliar_OPEX_Drivers!$B$76:$I$76,0))*$F67</f>
        <v>10</v>
      </c>
      <c r="M67" s="107">
        <f>INDEX(Auxiliar_OPEX_Drivers!$B$76:$I$84,MATCH($E67,Auxiliar_OPEX_Drivers!$B$76:$B$84,0),MATCH(YEAR(M$2),Auxiliar_OPEX_Drivers!$B$76:$I$76,0))*$F67</f>
        <v>10</v>
      </c>
      <c r="N67" s="107">
        <f>INDEX(Auxiliar_OPEX_Drivers!$B$76:$I$84,MATCH($E67,Auxiliar_OPEX_Drivers!$B$76:$B$84,0),MATCH(YEAR(N$2),Auxiliar_OPEX_Drivers!$B$76:$I$76,0))*$F67</f>
        <v>10.494662149879119</v>
      </c>
      <c r="O67" s="107">
        <f>INDEX(Auxiliar_OPEX_Drivers!$B$76:$I$84,MATCH($E67,Auxiliar_OPEX_Drivers!$B$76:$B$84,0),MATCH(YEAR(O$2),Auxiliar_OPEX_Drivers!$B$76:$I$76,0))*$F67</f>
        <v>10.494662149879119</v>
      </c>
      <c r="P67" s="107">
        <f>INDEX(Auxiliar_OPEX_Drivers!$B$76:$I$84,MATCH($E67,Auxiliar_OPEX_Drivers!$B$76:$B$84,0),MATCH(YEAR(P$2),Auxiliar_OPEX_Drivers!$B$76:$I$76,0))*$F67</f>
        <v>10.494662149879119</v>
      </c>
      <c r="Q67" s="107">
        <f>INDEX(Auxiliar_OPEX_Drivers!$B$76:$I$84,MATCH($E67,Auxiliar_OPEX_Drivers!$B$76:$B$84,0),MATCH(YEAR(Q$2),Auxiliar_OPEX_Drivers!$B$76:$I$76,0))*$F67</f>
        <v>10.494662149879119</v>
      </c>
      <c r="R67" s="107">
        <f>INDEX(Auxiliar_OPEX_Drivers!$B$76:$I$84,MATCH($E67,Auxiliar_OPEX_Drivers!$B$76:$B$84,0),MATCH(YEAR(R$2),Auxiliar_OPEX_Drivers!$B$76:$I$76,0))*$F67</f>
        <v>10.494662149879119</v>
      </c>
      <c r="S67" s="107">
        <f>INDEX(Auxiliar_OPEX_Drivers!$B$76:$I$84,MATCH($E67,Auxiliar_OPEX_Drivers!$B$76:$B$84,0),MATCH(YEAR(S$2),Auxiliar_OPEX_Drivers!$B$76:$I$76,0))*$F67</f>
        <v>10.494662149879119</v>
      </c>
      <c r="T67" s="107">
        <f>INDEX(Auxiliar_OPEX_Drivers!$B$76:$I$84,MATCH($E67,Auxiliar_OPEX_Drivers!$B$76:$B$84,0),MATCH(YEAR(T$2),Auxiliar_OPEX_Drivers!$B$76:$I$76,0))*$F67</f>
        <v>10.494662149879119</v>
      </c>
      <c r="U67" s="107">
        <f>INDEX(Auxiliar_OPEX_Drivers!$B$76:$I$84,MATCH($E67,Auxiliar_OPEX_Drivers!$B$76:$B$84,0),MATCH(YEAR(U$2),Auxiliar_OPEX_Drivers!$B$76:$I$76,0))*$F67</f>
        <v>10.494662149879119</v>
      </c>
      <c r="V67" s="107">
        <f>INDEX(Auxiliar_OPEX_Drivers!$B$76:$I$84,MATCH($E67,Auxiliar_OPEX_Drivers!$B$76:$B$84,0),MATCH(YEAR(V$2),Auxiliar_OPEX_Drivers!$B$76:$I$76,0))*$F67</f>
        <v>10.494662149879119</v>
      </c>
      <c r="W67" s="107">
        <f>INDEX(Auxiliar_OPEX_Drivers!$B$76:$I$84,MATCH($E67,Auxiliar_OPEX_Drivers!$B$76:$B$84,0),MATCH(YEAR(W$2),Auxiliar_OPEX_Drivers!$B$76:$I$76,0))*$F67</f>
        <v>10.494662149879119</v>
      </c>
      <c r="X67" s="107">
        <f>INDEX(Auxiliar_OPEX_Drivers!$B$76:$I$84,MATCH($E67,Auxiliar_OPEX_Drivers!$B$76:$B$84,0),MATCH(YEAR(X$2),Auxiliar_OPEX_Drivers!$B$76:$I$76,0))*$F67</f>
        <v>10.494662149879119</v>
      </c>
      <c r="Y67" s="107">
        <f>INDEX(Auxiliar_OPEX_Drivers!$B$76:$I$84,MATCH($E67,Auxiliar_OPEX_Drivers!$B$76:$B$84,0),MATCH(YEAR(Y$2),Auxiliar_OPEX_Drivers!$B$76:$I$76,0))*$F67</f>
        <v>10.494662149879119</v>
      </c>
      <c r="Z67" s="107">
        <f>INDEX(Auxiliar_OPEX_Drivers!$B$76:$I$84,MATCH($E67,Auxiliar_OPEX_Drivers!$B$76:$B$84,0),MATCH(YEAR(Z$2),Auxiliar_OPEX_Drivers!$B$76:$I$76,0))*$F67</f>
        <v>11.008539302275949</v>
      </c>
      <c r="AA67" s="107">
        <f>INDEX(Auxiliar_OPEX_Drivers!$B$76:$I$84,MATCH($E67,Auxiliar_OPEX_Drivers!$B$76:$B$84,0),MATCH(YEAR(AA$2),Auxiliar_OPEX_Drivers!$B$76:$I$76,0))*$F67</f>
        <v>11.008539302275949</v>
      </c>
      <c r="AB67" s="107">
        <f>INDEX(Auxiliar_OPEX_Drivers!$B$76:$I$84,MATCH($E67,Auxiliar_OPEX_Drivers!$B$76:$B$84,0),MATCH(YEAR(AB$2),Auxiliar_OPEX_Drivers!$B$76:$I$76,0))*$F67</f>
        <v>11.008539302275949</v>
      </c>
      <c r="AC67" s="107">
        <f>INDEX(Auxiliar_OPEX_Drivers!$B$76:$I$84,MATCH($E67,Auxiliar_OPEX_Drivers!$B$76:$B$84,0),MATCH(YEAR(AC$2),Auxiliar_OPEX_Drivers!$B$76:$I$76,0))*$F67</f>
        <v>11.008539302275949</v>
      </c>
      <c r="AD67" s="107">
        <f>INDEX(Auxiliar_OPEX_Drivers!$B$76:$I$84,MATCH($E67,Auxiliar_OPEX_Drivers!$B$76:$B$84,0),MATCH(YEAR(AD$2),Auxiliar_OPEX_Drivers!$B$76:$I$76,0))*$F67</f>
        <v>11.008539302275949</v>
      </c>
      <c r="AE67" s="107">
        <f>INDEX(Auxiliar_OPEX_Drivers!$B$76:$I$84,MATCH($E67,Auxiliar_OPEX_Drivers!$B$76:$B$84,0),MATCH(YEAR(AE$2),Auxiliar_OPEX_Drivers!$B$76:$I$76,0))*$F67</f>
        <v>11.008539302275949</v>
      </c>
      <c r="AF67" s="107">
        <f>INDEX(Auxiliar_OPEX_Drivers!$B$76:$I$84,MATCH($E67,Auxiliar_OPEX_Drivers!$B$76:$B$84,0),MATCH(YEAR(AF$2),Auxiliar_OPEX_Drivers!$B$76:$I$76,0))*$F67</f>
        <v>11.008539302275949</v>
      </c>
      <c r="AG67" s="107">
        <f>INDEX(Auxiliar_OPEX_Drivers!$B$76:$I$84,MATCH($E67,Auxiliar_OPEX_Drivers!$B$76:$B$84,0),MATCH(YEAR(AG$2),Auxiliar_OPEX_Drivers!$B$76:$I$76,0))*$F67</f>
        <v>11.008539302275949</v>
      </c>
      <c r="AH67" s="107">
        <f>INDEX(Auxiliar_OPEX_Drivers!$B$76:$I$84,MATCH($E67,Auxiliar_OPEX_Drivers!$B$76:$B$84,0),MATCH(YEAR(AH$2),Auxiliar_OPEX_Drivers!$B$76:$I$76,0))*$F67</f>
        <v>11.008539302275949</v>
      </c>
      <c r="AI67" s="107">
        <f>INDEX(Auxiliar_OPEX_Drivers!$B$76:$I$84,MATCH($E67,Auxiliar_OPEX_Drivers!$B$76:$B$84,0),MATCH(YEAR(AI$2),Auxiliar_OPEX_Drivers!$B$76:$I$76,0))*$F67</f>
        <v>11.008539302275949</v>
      </c>
      <c r="AJ67" s="107">
        <f>INDEX(Auxiliar_OPEX_Drivers!$B$76:$I$84,MATCH($E67,Auxiliar_OPEX_Drivers!$B$76:$B$84,0),MATCH(YEAR(AJ$2),Auxiliar_OPEX_Drivers!$B$76:$I$76,0))*$F67</f>
        <v>11.008539302275949</v>
      </c>
      <c r="AK67" s="107">
        <f>INDEX(Auxiliar_OPEX_Drivers!$B$76:$I$84,MATCH($E67,Auxiliar_OPEX_Drivers!$B$76:$B$84,0),MATCH(YEAR(AK$2),Auxiliar_OPEX_Drivers!$B$76:$I$76,0))*$F67</f>
        <v>11.008539302275949</v>
      </c>
      <c r="AL67" s="107">
        <f>INDEX(Auxiliar_OPEX_Drivers!$B$76:$I$84,MATCH($E67,Auxiliar_OPEX_Drivers!$B$76:$B$84,0),MATCH(YEAR(AL$2),Auxiliar_OPEX_Drivers!$B$76:$I$76,0))*$F67</f>
        <v>11.576007248470548</v>
      </c>
      <c r="AM67" s="107">
        <f>INDEX(Auxiliar_OPEX_Drivers!$B$76:$I$84,MATCH($E67,Auxiliar_OPEX_Drivers!$B$76:$B$84,0),MATCH(YEAR(AM$2),Auxiliar_OPEX_Drivers!$B$76:$I$76,0))*$F67</f>
        <v>11.576007248470548</v>
      </c>
      <c r="AN67" s="107">
        <f>INDEX(Auxiliar_OPEX_Drivers!$B$76:$I$84,MATCH($E67,Auxiliar_OPEX_Drivers!$B$76:$B$84,0),MATCH(YEAR(AN$2),Auxiliar_OPEX_Drivers!$B$76:$I$76,0))*$F67</f>
        <v>11.576007248470548</v>
      </c>
      <c r="AO67" s="107">
        <f>INDEX(Auxiliar_OPEX_Drivers!$B$76:$I$84,MATCH($E67,Auxiliar_OPEX_Drivers!$B$76:$B$84,0),MATCH(YEAR(AO$2),Auxiliar_OPEX_Drivers!$B$76:$I$76,0))*$F67</f>
        <v>11.576007248470548</v>
      </c>
      <c r="AP67" s="107">
        <f>INDEX(Auxiliar_OPEX_Drivers!$B$76:$I$84,MATCH($E67,Auxiliar_OPEX_Drivers!$B$76:$B$84,0),MATCH(YEAR(AP$2),Auxiliar_OPEX_Drivers!$B$76:$I$76,0))*$F67</f>
        <v>11.576007248470548</v>
      </c>
      <c r="AQ67" s="107">
        <f>INDEX(Auxiliar_OPEX_Drivers!$B$76:$I$84,MATCH($E67,Auxiliar_OPEX_Drivers!$B$76:$B$84,0),MATCH(YEAR(AQ$2),Auxiliar_OPEX_Drivers!$B$76:$I$76,0))*$F67</f>
        <v>11.576007248470548</v>
      </c>
      <c r="AR67" s="107">
        <f>INDEX(Auxiliar_OPEX_Drivers!$B$76:$I$84,MATCH($E67,Auxiliar_OPEX_Drivers!$B$76:$B$84,0),MATCH(YEAR(AR$2),Auxiliar_OPEX_Drivers!$B$76:$I$76,0))*$F67</f>
        <v>11.576007248470548</v>
      </c>
      <c r="AS67" s="107">
        <f>INDEX(Auxiliar_OPEX_Drivers!$B$76:$I$84,MATCH($E67,Auxiliar_OPEX_Drivers!$B$76:$B$84,0),MATCH(YEAR(AS$2),Auxiliar_OPEX_Drivers!$B$76:$I$76,0))*$F67</f>
        <v>11.576007248470548</v>
      </c>
      <c r="AT67" s="107">
        <f>INDEX(Auxiliar_OPEX_Drivers!$B$76:$I$84,MATCH($E67,Auxiliar_OPEX_Drivers!$B$76:$B$84,0),MATCH(YEAR(AT$2),Auxiliar_OPEX_Drivers!$B$76:$I$76,0))*$F67</f>
        <v>11.576007248470548</v>
      </c>
      <c r="AU67" s="107">
        <f>INDEX(Auxiliar_OPEX_Drivers!$B$76:$I$84,MATCH($E67,Auxiliar_OPEX_Drivers!$B$76:$B$84,0),MATCH(YEAR(AU$2),Auxiliar_OPEX_Drivers!$B$76:$I$76,0))*$F67</f>
        <v>11.576007248470548</v>
      </c>
      <c r="AV67" s="107">
        <f>INDEX(Auxiliar_OPEX_Drivers!$B$76:$I$84,MATCH($E67,Auxiliar_OPEX_Drivers!$B$76:$B$84,0),MATCH(YEAR(AV$2),Auxiliar_OPEX_Drivers!$B$76:$I$76,0))*$F67</f>
        <v>11.576007248470548</v>
      </c>
      <c r="AW67" s="107">
        <f>INDEX(Auxiliar_OPEX_Drivers!$B$76:$I$84,MATCH($E67,Auxiliar_OPEX_Drivers!$B$76:$B$84,0),MATCH(YEAR(AW$2),Auxiliar_OPEX_Drivers!$B$76:$I$76,0))*$F67</f>
        <v>11.576007248470548</v>
      </c>
      <c r="AX67" s="107">
        <f>INDEX(Auxiliar_OPEX_Drivers!$B$76:$I$84,MATCH($E67,Auxiliar_OPEX_Drivers!$B$76:$B$84,0),MATCH(YEAR(AX$2),Auxiliar_OPEX_Drivers!$B$76:$I$76,0))*$F67</f>
        <v>12.166213068747393</v>
      </c>
      <c r="AY67" s="107">
        <f>INDEX(Auxiliar_OPEX_Drivers!$B$76:$I$84,MATCH($E67,Auxiliar_OPEX_Drivers!$B$76:$B$84,0),MATCH(YEAR(AY$2),Auxiliar_OPEX_Drivers!$B$76:$I$76,0))*$F67</f>
        <v>12.166213068747393</v>
      </c>
      <c r="AZ67" s="107">
        <f>INDEX(Auxiliar_OPEX_Drivers!$B$76:$I$84,MATCH($E67,Auxiliar_OPEX_Drivers!$B$76:$B$84,0),MATCH(YEAR(AZ$2),Auxiliar_OPEX_Drivers!$B$76:$I$76,0))*$F67</f>
        <v>12.166213068747393</v>
      </c>
      <c r="BA67" s="107">
        <f>INDEX(Auxiliar_OPEX_Drivers!$B$76:$I$84,MATCH($E67,Auxiliar_OPEX_Drivers!$B$76:$B$84,0),MATCH(YEAR(BA$2),Auxiliar_OPEX_Drivers!$B$76:$I$76,0))*$F67</f>
        <v>12.166213068747393</v>
      </c>
      <c r="BB67" s="107">
        <f>INDEX(Auxiliar_OPEX_Drivers!$B$76:$I$84,MATCH($E67,Auxiliar_OPEX_Drivers!$B$76:$B$84,0),MATCH(YEAR(BB$2),Auxiliar_OPEX_Drivers!$B$76:$I$76,0))*$F67</f>
        <v>12.166213068747393</v>
      </c>
      <c r="BC67" s="107">
        <f>INDEX(Auxiliar_OPEX_Drivers!$B$76:$I$84,MATCH($E67,Auxiliar_OPEX_Drivers!$B$76:$B$84,0),MATCH(YEAR(BC$2),Auxiliar_OPEX_Drivers!$B$76:$I$76,0))*$F67</f>
        <v>12.166213068747393</v>
      </c>
      <c r="BD67" s="107">
        <f>INDEX(Auxiliar_OPEX_Drivers!$B$76:$I$84,MATCH($E67,Auxiliar_OPEX_Drivers!$B$76:$B$84,0),MATCH(YEAR(BD$2),Auxiliar_OPEX_Drivers!$B$76:$I$76,0))*$F67</f>
        <v>12.166213068747393</v>
      </c>
      <c r="BE67" s="107">
        <f>INDEX(Auxiliar_OPEX_Drivers!$B$76:$I$84,MATCH($E67,Auxiliar_OPEX_Drivers!$B$76:$B$84,0),MATCH(YEAR(BE$2),Auxiliar_OPEX_Drivers!$B$76:$I$76,0))*$F67</f>
        <v>12.166213068747393</v>
      </c>
      <c r="BF67" s="107">
        <f>INDEX(Auxiliar_OPEX_Drivers!$B$76:$I$84,MATCH($E67,Auxiliar_OPEX_Drivers!$B$76:$B$84,0),MATCH(YEAR(BF$2),Auxiliar_OPEX_Drivers!$B$76:$I$76,0))*$F67</f>
        <v>12.166213068747393</v>
      </c>
      <c r="BG67" s="107">
        <f>INDEX(Auxiliar_OPEX_Drivers!$B$76:$I$84,MATCH($E67,Auxiliar_OPEX_Drivers!$B$76:$B$84,0),MATCH(YEAR(BG$2),Auxiliar_OPEX_Drivers!$B$76:$I$76,0))*$F67</f>
        <v>12.166213068747393</v>
      </c>
      <c r="BH67" s="107">
        <f>INDEX(Auxiliar_OPEX_Drivers!$B$76:$I$84,MATCH($E67,Auxiliar_OPEX_Drivers!$B$76:$B$84,0),MATCH(YEAR(BH$2),Auxiliar_OPEX_Drivers!$B$76:$I$76,0))*$F67</f>
        <v>12.166213068747393</v>
      </c>
      <c r="BI67" s="107">
        <f>INDEX(Auxiliar_OPEX_Drivers!$B$76:$I$84,MATCH($E67,Auxiliar_OPEX_Drivers!$B$76:$B$84,0),MATCH(YEAR(BI$2),Auxiliar_OPEX_Drivers!$B$76:$I$76,0))*$F67</f>
        <v>12.166213068747393</v>
      </c>
      <c r="BJ67" s="107">
        <f>INDEX(Auxiliar_OPEX_Drivers!$B$76:$I$84,MATCH($E67,Auxiliar_OPEX_Drivers!$B$76:$B$84,0),MATCH(YEAR(BJ$2),Auxiliar_OPEX_Drivers!$B$76:$I$76,0))*$F67</f>
        <v>12.72498039593078</v>
      </c>
      <c r="BK67" s="107">
        <f>INDEX(Auxiliar_OPEX_Drivers!$B$76:$I$84,MATCH($E67,Auxiliar_OPEX_Drivers!$B$76:$B$84,0),MATCH(YEAR(BK$2),Auxiliar_OPEX_Drivers!$B$76:$I$76,0))*$F67</f>
        <v>12.72498039593078</v>
      </c>
      <c r="BL67" s="107">
        <f>INDEX(Auxiliar_OPEX_Drivers!$B$76:$I$84,MATCH($E67,Auxiliar_OPEX_Drivers!$B$76:$B$84,0),MATCH(YEAR(BL$2),Auxiliar_OPEX_Drivers!$B$76:$I$76,0))*$F67</f>
        <v>12.72498039593078</v>
      </c>
      <c r="BM67" s="107">
        <f>INDEX(Auxiliar_OPEX_Drivers!$B$76:$I$84,MATCH($E67,Auxiliar_OPEX_Drivers!$B$76:$B$84,0),MATCH(YEAR(BM$2),Auxiliar_OPEX_Drivers!$B$76:$I$76,0))*$F67</f>
        <v>12.72498039593078</v>
      </c>
      <c r="BN67" s="107">
        <f>INDEX(Auxiliar_OPEX_Drivers!$B$76:$I$84,MATCH($E67,Auxiliar_OPEX_Drivers!$B$76:$B$84,0),MATCH(YEAR(BN$2),Auxiliar_OPEX_Drivers!$B$76:$I$76,0))*$F67</f>
        <v>12.72498039593078</v>
      </c>
      <c r="BO67" s="107">
        <f>INDEX(Auxiliar_OPEX_Drivers!$B$76:$I$84,MATCH($E67,Auxiliar_OPEX_Drivers!$B$76:$B$84,0),MATCH(YEAR(BO$2),Auxiliar_OPEX_Drivers!$B$76:$I$76,0))*$F67</f>
        <v>12.72498039593078</v>
      </c>
      <c r="BP67" s="107">
        <f>INDEX(Auxiliar_OPEX_Drivers!$B$76:$I$84,MATCH($E67,Auxiliar_OPEX_Drivers!$B$76:$B$84,0),MATCH(YEAR(BP$2),Auxiliar_OPEX_Drivers!$B$76:$I$76,0))*$F67</f>
        <v>12.72498039593078</v>
      </c>
      <c r="BQ67" s="107">
        <f>INDEX(Auxiliar_OPEX_Drivers!$B$76:$I$84,MATCH($E67,Auxiliar_OPEX_Drivers!$B$76:$B$84,0),MATCH(YEAR(BQ$2),Auxiliar_OPEX_Drivers!$B$76:$I$76,0))*$F67</f>
        <v>12.72498039593078</v>
      </c>
      <c r="BR67" s="107">
        <f>INDEX(Auxiliar_OPEX_Drivers!$B$76:$I$84,MATCH($E67,Auxiliar_OPEX_Drivers!$B$76:$B$84,0),MATCH(YEAR(BR$2),Auxiliar_OPEX_Drivers!$B$76:$I$76,0))*$F67</f>
        <v>12.72498039593078</v>
      </c>
      <c r="BS67" s="107">
        <f>INDEX(Auxiliar_OPEX_Drivers!$B$76:$I$84,MATCH($E67,Auxiliar_OPEX_Drivers!$B$76:$B$84,0),MATCH(YEAR(BS$2),Auxiliar_OPEX_Drivers!$B$76:$I$76,0))*$F67</f>
        <v>12.72498039593078</v>
      </c>
      <c r="BT67" s="107">
        <f>INDEX(Auxiliar_OPEX_Drivers!$B$76:$I$84,MATCH($E67,Auxiliar_OPEX_Drivers!$B$76:$B$84,0),MATCH(YEAR(BT$2),Auxiliar_OPEX_Drivers!$B$76:$I$76,0))*$F67</f>
        <v>12.72498039593078</v>
      </c>
      <c r="BU67" s="107">
        <f>INDEX(Auxiliar_OPEX_Drivers!$B$76:$I$84,MATCH($E67,Auxiliar_OPEX_Drivers!$B$76:$B$84,0),MATCH(YEAR(BU$2),Auxiliar_OPEX_Drivers!$B$76:$I$76,0))*$F67</f>
        <v>12.72498039593078</v>
      </c>
      <c r="BV67" s="107">
        <f>INDEX(Auxiliar_OPEX_Drivers!$B$76:$I$84,MATCH($E67,Auxiliar_OPEX_Drivers!$B$76:$B$84,0),MATCH(YEAR(BV$2),Auxiliar_OPEX_Drivers!$B$76:$I$76,0))*$F67</f>
        <v>13.242092147477919</v>
      </c>
      <c r="BW67" s="107">
        <f>INDEX(Auxiliar_OPEX_Drivers!$B$76:$I$84,MATCH($E67,Auxiliar_OPEX_Drivers!$B$76:$B$84,0),MATCH(YEAR(BW$2),Auxiliar_OPEX_Drivers!$B$76:$I$76,0))*$F67</f>
        <v>13.242092147477919</v>
      </c>
      <c r="BX67" s="107">
        <f>INDEX(Auxiliar_OPEX_Drivers!$B$76:$I$84,MATCH($E67,Auxiliar_OPEX_Drivers!$B$76:$B$84,0),MATCH(YEAR(BX$2),Auxiliar_OPEX_Drivers!$B$76:$I$76,0))*$F67</f>
        <v>13.242092147477919</v>
      </c>
      <c r="BY67" s="107">
        <f>INDEX(Auxiliar_OPEX_Drivers!$B$76:$I$84,MATCH($E67,Auxiliar_OPEX_Drivers!$B$76:$B$84,0),MATCH(YEAR(BY$2),Auxiliar_OPEX_Drivers!$B$76:$I$76,0))*$F67</f>
        <v>13.242092147477919</v>
      </c>
      <c r="BZ67" s="107">
        <f>INDEX(Auxiliar_OPEX_Drivers!$B$76:$I$84,MATCH($E67,Auxiliar_OPEX_Drivers!$B$76:$B$84,0),MATCH(YEAR(BZ$2),Auxiliar_OPEX_Drivers!$B$76:$I$76,0))*$F67</f>
        <v>13.242092147477919</v>
      </c>
      <c r="CA67" s="107">
        <f>INDEX(Auxiliar_OPEX_Drivers!$B$76:$I$84,MATCH($E67,Auxiliar_OPEX_Drivers!$B$76:$B$84,0),MATCH(YEAR(CA$2),Auxiliar_OPEX_Drivers!$B$76:$I$76,0))*$F67</f>
        <v>13.242092147477919</v>
      </c>
      <c r="CB67" s="107">
        <f>INDEX(Auxiliar_OPEX_Drivers!$B$76:$I$84,MATCH($E67,Auxiliar_OPEX_Drivers!$B$76:$B$84,0),MATCH(YEAR(CB$2),Auxiliar_OPEX_Drivers!$B$76:$I$76,0))*$F67</f>
        <v>13.242092147477919</v>
      </c>
      <c r="CC67" s="107">
        <f>INDEX(Auxiliar_OPEX_Drivers!$B$76:$I$84,MATCH($E67,Auxiliar_OPEX_Drivers!$B$76:$B$84,0),MATCH(YEAR(CC$2),Auxiliar_OPEX_Drivers!$B$76:$I$76,0))*$F67</f>
        <v>13.242092147477919</v>
      </c>
      <c r="CD67" s="107">
        <f>INDEX(Auxiliar_OPEX_Drivers!$B$76:$I$84,MATCH($E67,Auxiliar_OPEX_Drivers!$B$76:$B$84,0),MATCH(YEAR(CD$2),Auxiliar_OPEX_Drivers!$B$76:$I$76,0))*$F67</f>
        <v>13.242092147477919</v>
      </c>
      <c r="CE67" s="107">
        <f>INDEX(Auxiliar_OPEX_Drivers!$B$76:$I$84,MATCH($E67,Auxiliar_OPEX_Drivers!$B$76:$B$84,0),MATCH(YEAR(CE$2),Auxiliar_OPEX_Drivers!$B$76:$I$76,0))*$F67</f>
        <v>13.242092147477919</v>
      </c>
      <c r="CF67" s="107">
        <f>INDEX(Auxiliar_OPEX_Drivers!$B$76:$I$84,MATCH($E67,Auxiliar_OPEX_Drivers!$B$76:$B$84,0),MATCH(YEAR(CF$2),Auxiliar_OPEX_Drivers!$B$76:$I$76,0))*$F67</f>
        <v>13.242092147477919</v>
      </c>
      <c r="CG67" s="107">
        <f>INDEX(Auxiliar_OPEX_Drivers!$B$76:$I$84,MATCH($E67,Auxiliar_OPEX_Drivers!$B$76:$B$84,0),MATCH(YEAR(CG$2),Auxiliar_OPEX_Drivers!$B$76:$I$76,0))*$F67</f>
        <v>13.242092147477919</v>
      </c>
      <c r="CI67" s="51">
        <f>INDEX(Auxiliar_OPEX_CustosUnit!$A$1:$R$129,MATCH(Auxiliar_OPEX_P!$A67,Auxiliar_OPEX_CustosUnit!$A$1:$A$129,0),MATCH(CI$2,Auxiliar_OPEX_CustosUnit!$A$3:$Q$3,0))*(1-DRE_Auxiliar!$A$5)</f>
        <v>14702.307846033005</v>
      </c>
      <c r="CJ67" s="51">
        <f>INDEX(Auxiliar_OPEX_CustosUnit!$A$1:$R$129,MATCH(Auxiliar_OPEX_P!$A67,Auxiliar_OPEX_CustosUnit!$A$1:$A$129,0),MATCH(CJ$2,Auxiliar_OPEX_CustosUnit!$A$3:$Q$3,0))*(1-DRE_Auxiliar!$A$5)</f>
        <v>15160.5902937952</v>
      </c>
      <c r="CK67" s="51">
        <f>INDEX(Auxiliar_OPEX_CustosUnit!$A$1:$R$129,MATCH(Auxiliar_OPEX_P!$A67,Auxiliar_OPEX_CustosUnit!$A$1:$A$129,0),MATCH(CK$2,Auxiliar_OPEX_CustosUnit!$A$3:$Q$3,0))*(1-DRE_Auxiliar!$A$5)</f>
        <v>15885.021059524443</v>
      </c>
      <c r="CL67" s="51">
        <f>INDEX(Auxiliar_OPEX_CustosUnit!$A$1:$R$129,MATCH(Auxiliar_OPEX_P!$A67,Auxiliar_OPEX_CustosUnit!$A$1:$A$129,0),MATCH(CL$2,Auxiliar_OPEX_CustosUnit!$A$3:$Q$3,0))*(1-DRE_Auxiliar!$A$5)</f>
        <v>15868.97831321822</v>
      </c>
      <c r="CM67" s="51">
        <f>INDEX(Auxiliar_OPEX_CustosUnit!$A$1:$R$129,MATCH(Auxiliar_OPEX_P!$A67,Auxiliar_OPEX_CustosUnit!$A$1:$A$129,0),MATCH(CM$2,Auxiliar_OPEX_CustosUnit!$A$3:$Q$3,0))*(1-DRE_Auxiliar!$A$5)</f>
        <v>15881.713198277703</v>
      </c>
      <c r="CN67" s="51">
        <f>INDEX(Auxiliar_OPEX_CustosUnit!$A$1:$R$129,MATCH(Auxiliar_OPEX_P!$A67,Auxiliar_OPEX_CustosUnit!$A$1:$A$129,0),MATCH(CN$2,Auxiliar_OPEX_CustosUnit!$A$3:$Q$3,0))*(1-DRE_Auxiliar!$A$5)</f>
        <v>17020.53252538306</v>
      </c>
      <c r="CO67" s="51">
        <f>INDEX(Auxiliar_OPEX_CustosUnit!$A$1:$R$129,MATCH(Auxiliar_OPEX_P!$A67,Auxiliar_OPEX_CustosUnit!$A$1:$A$129,0),MATCH(CO$2,Auxiliar_OPEX_CustosUnit!$A$3:$Q$3,0))*(1-DRE_Auxiliar!$A$5)</f>
        <v>16422.50564118422</v>
      </c>
      <c r="CP67" s="51">
        <f>INDEX(Auxiliar_OPEX_CustosUnit!$A$1:$R$129,MATCH(Auxiliar_OPEX_P!$A67,Auxiliar_OPEX_CustosUnit!$A$1:$A$129,0),MATCH(CP$2,Auxiliar_OPEX_CustosUnit!$A$3:$Q$3,0))*(1-DRE_Auxiliar!$A$5)</f>
        <v>16897.930597335126</v>
      </c>
      <c r="CQ67" s="51">
        <f>INDEX(Auxiliar_OPEX_CustosUnit!$A$1:$R$129,MATCH(Auxiliar_OPEX_P!$A67,Auxiliar_OPEX_CustosUnit!$A$1:$A$129,0),MATCH(CQ$2,Auxiliar_OPEX_CustosUnit!$A$3:$Q$3,0))*(1-DRE_Auxiliar!$A$5)</f>
        <v>16904.193215964086</v>
      </c>
      <c r="CR67" s="51">
        <f>INDEX(Auxiliar_OPEX_CustosUnit!$A$1:$R$129,MATCH(Auxiliar_OPEX_P!$A67,Auxiliar_OPEX_CustosUnit!$A$1:$A$129,0),MATCH(CR$2,Auxiliar_OPEX_CustosUnit!$A$3:$Q$3,0))*(1-DRE_Auxiliar!$A$5)</f>
        <v>16904.193215964086</v>
      </c>
      <c r="CS67" s="51">
        <f>INDEX(Auxiliar_OPEX_CustosUnit!$A$1:$R$129,MATCH(Auxiliar_OPEX_P!$A67,Auxiliar_OPEX_CustosUnit!$A$1:$A$129,0),MATCH(CS$2,Auxiliar_OPEX_CustosUnit!$A$3:$Q$3,0))*(1-DRE_Auxiliar!$A$5)</f>
        <v>16428.768259813183</v>
      </c>
      <c r="CT67" s="51">
        <f>INDEX(Auxiliar_OPEX_CustosUnit!$A$1:$R$129,MATCH(Auxiliar_OPEX_P!$A67,Auxiliar_OPEX_CustosUnit!$A$1:$A$129,0),MATCH(CT$2,Auxiliar_OPEX_CustosUnit!$A$3:$Q$3,0))*(1-DRE_Auxiliar!$A$5)</f>
        <v>16283.452902010878</v>
      </c>
      <c r="CU67" s="53">
        <f t="shared" si="227"/>
        <v>14702.307846033005</v>
      </c>
      <c r="CV67" s="53">
        <f t="shared" si="228"/>
        <v>15160.5902937952</v>
      </c>
      <c r="CW67" s="53">
        <f t="shared" si="229"/>
        <v>15885.021059524443</v>
      </c>
      <c r="CX67" s="53">
        <f t="shared" si="230"/>
        <v>15868.97831321822</v>
      </c>
      <c r="CY67" s="53">
        <f t="shared" si="231"/>
        <v>15881.713198277703</v>
      </c>
      <c r="CZ67" s="53">
        <f t="shared" si="232"/>
        <v>17020.53252538306</v>
      </c>
      <c r="DA67" s="53">
        <f t="shared" si="233"/>
        <v>16422.50564118422</v>
      </c>
      <c r="DB67" s="53">
        <f t="shared" si="234"/>
        <v>16897.930597335126</v>
      </c>
      <c r="DC67" s="53">
        <f t="shared" si="235"/>
        <v>16904.193215964086</v>
      </c>
      <c r="DD67" s="53">
        <f t="shared" si="236"/>
        <v>16904.193215964086</v>
      </c>
      <c r="DE67" s="53">
        <f t="shared" si="237"/>
        <v>16428.768259813183</v>
      </c>
      <c r="DF67" s="53">
        <f t="shared" si="238"/>
        <v>16283.452902010878</v>
      </c>
      <c r="DG67" s="53">
        <f t="shared" si="239"/>
        <v>14702.307846033005</v>
      </c>
      <c r="DH67" s="53">
        <f t="shared" si="240"/>
        <v>15160.5902937952</v>
      </c>
      <c r="DI67" s="53">
        <f t="shared" si="241"/>
        <v>15885.021059524443</v>
      </c>
      <c r="DJ67" s="53">
        <f t="shared" si="242"/>
        <v>15868.97831321822</v>
      </c>
      <c r="DK67" s="53">
        <f t="shared" si="243"/>
        <v>15881.713198277703</v>
      </c>
      <c r="DL67" s="53">
        <f t="shared" si="244"/>
        <v>17020.53252538306</v>
      </c>
      <c r="DM67" s="53">
        <f t="shared" si="245"/>
        <v>16422.50564118422</v>
      </c>
      <c r="DN67" s="53">
        <f t="shared" si="246"/>
        <v>16897.930597335126</v>
      </c>
      <c r="DO67" s="53">
        <f t="shared" si="247"/>
        <v>16904.193215964086</v>
      </c>
      <c r="DP67" s="53">
        <f t="shared" si="248"/>
        <v>16904.193215964086</v>
      </c>
      <c r="DQ67" s="53">
        <f t="shared" si="249"/>
        <v>16428.768259813183</v>
      </c>
      <c r="DR67" s="53">
        <f t="shared" si="250"/>
        <v>16283.452902010878</v>
      </c>
      <c r="DS67" s="53">
        <f t="shared" si="251"/>
        <v>14702.307846033005</v>
      </c>
      <c r="DT67" s="53">
        <f t="shared" si="252"/>
        <v>15160.5902937952</v>
      </c>
      <c r="DU67" s="53">
        <f t="shared" si="253"/>
        <v>15885.021059524443</v>
      </c>
      <c r="DV67" s="53">
        <f t="shared" si="254"/>
        <v>15868.97831321822</v>
      </c>
      <c r="DW67" s="53">
        <f t="shared" si="255"/>
        <v>15881.713198277703</v>
      </c>
      <c r="DX67" s="53">
        <f t="shared" si="256"/>
        <v>17020.53252538306</v>
      </c>
      <c r="DY67" s="53">
        <f t="shared" si="257"/>
        <v>16422.50564118422</v>
      </c>
      <c r="DZ67" s="53">
        <f t="shared" si="258"/>
        <v>16897.930597335126</v>
      </c>
      <c r="EA67" s="53">
        <f t="shared" si="259"/>
        <v>16904.193215964086</v>
      </c>
      <c r="EB67" s="53">
        <f t="shared" si="260"/>
        <v>16904.193215964086</v>
      </c>
      <c r="EC67" s="53">
        <f t="shared" si="261"/>
        <v>16428.768259813183</v>
      </c>
      <c r="ED67" s="53">
        <f t="shared" si="262"/>
        <v>16283.452902010878</v>
      </c>
      <c r="EE67" s="53">
        <f t="shared" si="263"/>
        <v>14702.307846033005</v>
      </c>
      <c r="EF67" s="53">
        <f t="shared" si="264"/>
        <v>15160.5902937952</v>
      </c>
      <c r="EG67" s="53">
        <f t="shared" si="265"/>
        <v>15885.021059524443</v>
      </c>
      <c r="EH67" s="53">
        <f t="shared" si="266"/>
        <v>15868.97831321822</v>
      </c>
      <c r="EI67" s="53">
        <f t="shared" si="267"/>
        <v>15881.713198277703</v>
      </c>
      <c r="EJ67" s="53">
        <f t="shared" si="268"/>
        <v>17020.53252538306</v>
      </c>
      <c r="EK67" s="53">
        <f t="shared" si="269"/>
        <v>16422.50564118422</v>
      </c>
      <c r="EL67" s="53">
        <f t="shared" si="270"/>
        <v>16897.930597335126</v>
      </c>
      <c r="EM67" s="53">
        <f t="shared" si="271"/>
        <v>16904.193215964086</v>
      </c>
      <c r="EN67" s="53">
        <f t="shared" si="272"/>
        <v>16904.193215964086</v>
      </c>
      <c r="EO67" s="53">
        <f t="shared" si="273"/>
        <v>16428.768259813183</v>
      </c>
      <c r="EP67" s="53">
        <f t="shared" si="274"/>
        <v>16283.452902010878</v>
      </c>
      <c r="EQ67" s="53">
        <f t="shared" si="275"/>
        <v>14702.307846033005</v>
      </c>
      <c r="ER67" s="53">
        <f t="shared" si="276"/>
        <v>15160.5902937952</v>
      </c>
      <c r="ES67" s="53">
        <f t="shared" si="277"/>
        <v>15885.021059524443</v>
      </c>
      <c r="ET67" s="53">
        <f t="shared" si="278"/>
        <v>15868.97831321822</v>
      </c>
      <c r="EU67" s="53">
        <f t="shared" si="279"/>
        <v>15881.713198277703</v>
      </c>
      <c r="EV67" s="53">
        <f t="shared" si="280"/>
        <v>17020.53252538306</v>
      </c>
      <c r="EW67" s="53">
        <f t="shared" si="281"/>
        <v>16422.50564118422</v>
      </c>
      <c r="EX67" s="53">
        <f t="shared" si="282"/>
        <v>16897.930597335126</v>
      </c>
      <c r="EY67" s="53">
        <f t="shared" si="283"/>
        <v>16904.193215964086</v>
      </c>
      <c r="EZ67" s="53">
        <f t="shared" si="284"/>
        <v>16904.193215964086</v>
      </c>
      <c r="FA67" s="53">
        <f t="shared" si="285"/>
        <v>16428.768259813183</v>
      </c>
      <c r="FB67" s="53">
        <f t="shared" si="286"/>
        <v>16283.452902010878</v>
      </c>
      <c r="FC67" s="53">
        <f t="shared" si="287"/>
        <v>14702.307846033005</v>
      </c>
      <c r="FD67" s="53">
        <f t="shared" si="288"/>
        <v>15160.5902937952</v>
      </c>
      <c r="FE67" s="53">
        <f t="shared" si="289"/>
        <v>15885.021059524443</v>
      </c>
      <c r="FF67" s="53">
        <f t="shared" si="290"/>
        <v>15868.97831321822</v>
      </c>
      <c r="FG67" s="53">
        <f t="shared" si="291"/>
        <v>15881.713198277703</v>
      </c>
      <c r="FH67" s="53">
        <f t="shared" si="292"/>
        <v>17020.53252538306</v>
      </c>
      <c r="FI67" s="53">
        <f t="shared" si="293"/>
        <v>16422.50564118422</v>
      </c>
      <c r="FJ67" s="53">
        <f t="shared" si="294"/>
        <v>16897.930597335126</v>
      </c>
      <c r="FK67" s="53">
        <f t="shared" si="295"/>
        <v>16904.193215964086</v>
      </c>
      <c r="FL67" s="53">
        <f t="shared" si="296"/>
        <v>16904.193215964086</v>
      </c>
      <c r="FM67" s="53">
        <f t="shared" si="297"/>
        <v>16428.768259813183</v>
      </c>
      <c r="FN67" s="53">
        <f t="shared" si="298"/>
        <v>16283.452902010878</v>
      </c>
      <c r="FP67" s="51">
        <f t="shared" si="299"/>
        <v>158817.13198277703</v>
      </c>
      <c r="FQ67" s="51">
        <f t="shared" si="306"/>
        <v>170205.32525383058</v>
      </c>
      <c r="FR67" s="51">
        <f t="shared" si="307"/>
        <v>164225.0564118422</v>
      </c>
      <c r="FS67" s="51">
        <f t="shared" si="308"/>
        <v>168979.30597335126</v>
      </c>
      <c r="FT67" s="51">
        <f t="shared" si="309"/>
        <v>169041.93215964086</v>
      </c>
      <c r="FU67" s="51">
        <f t="shared" si="310"/>
        <v>169041.93215964086</v>
      </c>
      <c r="FV67" s="51">
        <f t="shared" si="311"/>
        <v>164287.68259813183</v>
      </c>
      <c r="FW67" s="51">
        <f t="shared" si="312"/>
        <v>162834.52902010878</v>
      </c>
      <c r="FX67" s="51">
        <f t="shared" si="313"/>
        <v>154295.75366763337</v>
      </c>
      <c r="FY67" s="51">
        <f t="shared" si="314"/>
        <v>159105.27312611724</v>
      </c>
      <c r="FZ67" s="51">
        <f t="shared" si="315"/>
        <v>166707.92926342387</v>
      </c>
      <c r="GA67" s="51">
        <f t="shared" si="316"/>
        <v>166539.56606098384</v>
      </c>
      <c r="GB67" s="51">
        <f t="shared" si="317"/>
        <v>166673.21437720064</v>
      </c>
      <c r="GC67" s="51">
        <f t="shared" si="318"/>
        <v>178624.73846492404</v>
      </c>
      <c r="GD67" s="51">
        <f t="shared" si="319"/>
        <v>172348.64835871235</v>
      </c>
      <c r="GE67" s="51">
        <f t="shared" si="320"/>
        <v>177338.07265113719</v>
      </c>
      <c r="GF67" s="51">
        <f t="shared" si="321"/>
        <v>177403.79671782168</v>
      </c>
      <c r="GG67" s="51">
        <f t="shared" si="322"/>
        <v>177403.79671782168</v>
      </c>
      <c r="GH67" s="51">
        <f t="shared" si="323"/>
        <v>172414.37242539684</v>
      </c>
      <c r="GI67" s="51">
        <f t="shared" si="324"/>
        <v>170889.33684007285</v>
      </c>
      <c r="GJ67" s="51">
        <f t="shared" si="325"/>
        <v>161850.9337572144</v>
      </c>
      <c r="GK67" s="51">
        <f t="shared" si="326"/>
        <v>166895.95409494772</v>
      </c>
      <c r="GL67" s="51">
        <f t="shared" si="327"/>
        <v>174870.87865125597</v>
      </c>
      <c r="GM67" s="51">
        <f t="shared" si="328"/>
        <v>174694.27144802746</v>
      </c>
      <c r="GN67" s="51">
        <f t="shared" si="329"/>
        <v>174834.46393071476</v>
      </c>
      <c r="GO67" s="51">
        <f t="shared" si="330"/>
        <v>187371.20125134551</v>
      </c>
      <c r="GP67" s="51">
        <f t="shared" si="331"/>
        <v>180787.79879282496</v>
      </c>
      <c r="GQ67" s="51">
        <f t="shared" si="332"/>
        <v>186021.53310789503</v>
      </c>
      <c r="GR67" s="51">
        <f t="shared" si="333"/>
        <v>186090.47539120712</v>
      </c>
      <c r="GS67" s="51">
        <f t="shared" si="334"/>
        <v>186090.47539120712</v>
      </c>
      <c r="GT67" s="51">
        <f t="shared" si="335"/>
        <v>180856.74107613708</v>
      </c>
      <c r="GU67" s="51">
        <f t="shared" si="336"/>
        <v>179257.03124854612</v>
      </c>
      <c r="GV67" s="51">
        <f t="shared" si="337"/>
        <v>170194.02219492348</v>
      </c>
      <c r="GW67" s="51">
        <f t="shared" si="338"/>
        <v>175499.10313206547</v>
      </c>
      <c r="GX67" s="51">
        <f t="shared" si="339"/>
        <v>183885.11892716226</v>
      </c>
      <c r="GY67" s="51">
        <f t="shared" si="340"/>
        <v>183699.40797963605</v>
      </c>
      <c r="GZ67" s="51">
        <f t="shared" si="341"/>
        <v>183846.82710139305</v>
      </c>
      <c r="HA67" s="51">
        <f t="shared" si="342"/>
        <v>197029.80788666301</v>
      </c>
      <c r="HB67" s="51">
        <f t="shared" si="343"/>
        <v>190107.044340397</v>
      </c>
      <c r="HC67" s="51">
        <f t="shared" si="344"/>
        <v>195610.56707890367</v>
      </c>
      <c r="HD67" s="51">
        <f t="shared" si="345"/>
        <v>195683.06319754693</v>
      </c>
      <c r="HE67" s="51">
        <f t="shared" si="346"/>
        <v>195683.06319754693</v>
      </c>
      <c r="HF67" s="51">
        <f t="shared" si="347"/>
        <v>190179.54045904029</v>
      </c>
      <c r="HG67" s="51">
        <f t="shared" si="348"/>
        <v>188497.3688238067</v>
      </c>
      <c r="HH67" s="51">
        <f t="shared" si="349"/>
        <v>178871.40985715407</v>
      </c>
      <c r="HI67" s="51">
        <f t="shared" si="350"/>
        <v>184446.97176229602</v>
      </c>
      <c r="HJ67" s="51">
        <f t="shared" si="351"/>
        <v>193260.55081171382</v>
      </c>
      <c r="HK67" s="51">
        <f t="shared" si="352"/>
        <v>193065.37134194447</v>
      </c>
      <c r="HL67" s="51">
        <f t="shared" si="353"/>
        <v>193220.30666698414</v>
      </c>
      <c r="HM67" s="51">
        <f t="shared" si="354"/>
        <v>207075.42524735545</v>
      </c>
      <c r="HN67" s="51">
        <f t="shared" si="355"/>
        <v>199799.70275335322</v>
      </c>
      <c r="HO67" s="51">
        <f t="shared" si="356"/>
        <v>205583.82406808503</v>
      </c>
      <c r="HP67" s="51">
        <f t="shared" si="357"/>
        <v>205660.01642069328</v>
      </c>
      <c r="HQ67" s="51">
        <f t="shared" si="358"/>
        <v>205660.01642069328</v>
      </c>
      <c r="HR67" s="51">
        <f t="shared" si="359"/>
        <v>199875.89510596151</v>
      </c>
      <c r="HS67" s="51">
        <f t="shared" si="360"/>
        <v>198107.95750077741</v>
      </c>
      <c r="HT67" s="51">
        <f t="shared" si="361"/>
        <v>187086.57911570929</v>
      </c>
      <c r="HU67" s="51">
        <f t="shared" si="362"/>
        <v>192918.21427928237</v>
      </c>
      <c r="HV67" s="51">
        <f t="shared" si="363"/>
        <v>202136.58157139612</v>
      </c>
      <c r="HW67" s="51">
        <f t="shared" si="364"/>
        <v>201932.43793915256</v>
      </c>
      <c r="HX67" s="51">
        <f t="shared" si="365"/>
        <v>202094.48910187889</v>
      </c>
      <c r="HY67" s="51">
        <f t="shared" si="366"/>
        <v>216585.94271380166</v>
      </c>
      <c r="HZ67" s="51">
        <f t="shared" si="367"/>
        <v>208976.06233613184</v>
      </c>
      <c r="IA67" s="51">
        <f t="shared" si="368"/>
        <v>215025.83558288837</v>
      </c>
      <c r="IB67" s="51">
        <f t="shared" si="305"/>
        <v>215105.52728216909</v>
      </c>
      <c r="IC67" s="51">
        <f t="shared" si="369"/>
        <v>215105.52728216909</v>
      </c>
      <c r="ID67" s="51">
        <f t="shared" si="370"/>
        <v>209055.7540354126</v>
      </c>
      <c r="IE67" s="51">
        <f t="shared" si="371"/>
        <v>207206.6189561506</v>
      </c>
      <c r="IF67" s="51">
        <f t="shared" si="372"/>
        <v>194689.31527775666</v>
      </c>
      <c r="IG67" s="51">
        <f t="shared" si="373"/>
        <v>200757.93368059536</v>
      </c>
      <c r="IH67" s="51">
        <f t="shared" si="374"/>
        <v>210350.91263484998</v>
      </c>
      <c r="II67" s="51">
        <f t="shared" si="375"/>
        <v>210138.4731099644</v>
      </c>
      <c r="IJ67" s="51">
        <f t="shared" si="376"/>
        <v>210307.10963140961</v>
      </c>
      <c r="IK67" s="51">
        <f t="shared" si="377"/>
        <v>225387.46010026752</v>
      </c>
      <c r="IL67" s="51">
        <f t="shared" si="378"/>
        <v>217468.33299303739</v>
      </c>
      <c r="IM67" s="51">
        <f t="shared" si="379"/>
        <v>223763.95407159833</v>
      </c>
      <c r="IN67" s="51">
        <f t="shared" si="380"/>
        <v>223846.88424456754</v>
      </c>
      <c r="IO67" s="51">
        <f t="shared" si="381"/>
        <v>223846.88424456754</v>
      </c>
      <c r="IP67" s="51">
        <f t="shared" si="382"/>
        <v>217551.26316600663</v>
      </c>
      <c r="IQ67" s="51">
        <f t="shared" si="383"/>
        <v>215626.98380754478</v>
      </c>
      <c r="IS67" s="51">
        <f t="shared" si="300"/>
        <v>1981937.5000719051</v>
      </c>
      <c r="IT67" s="51">
        <f t="shared" si="388"/>
        <v>2079569.264058047</v>
      </c>
      <c r="IU67" s="51">
        <f t="shared" si="388"/>
        <v>2183599.7355943434</v>
      </c>
      <c r="IV67" s="51">
        <f t="shared" si="388"/>
        <v>2295655.0654239971</v>
      </c>
      <c r="IW67" s="51">
        <f t="shared" si="388"/>
        <v>2407931.1395243383</v>
      </c>
      <c r="IX67" s="51">
        <f t="shared" si="388"/>
        <v>2513305.0125232991</v>
      </c>
      <c r="IZ67" s="111">
        <f t="shared" si="301"/>
        <v>0</v>
      </c>
      <c r="JA67" s="111">
        <f t="shared" ref="JA67:JA128" si="389">G67*CJ67*$D67</f>
        <v>0</v>
      </c>
      <c r="JB67" s="111">
        <f t="shared" ref="JB67:JB128" si="390">H67*CK67*$D67</f>
        <v>0</v>
      </c>
      <c r="JC67" s="111">
        <f t="shared" ref="JC67:JC128" si="391">I67*CL67*$D67</f>
        <v>0</v>
      </c>
      <c r="JD67" s="111">
        <f t="shared" ref="JD67:JD128" si="392">J67*CM67*$D67</f>
        <v>0</v>
      </c>
      <c r="JE67" s="111">
        <f t="shared" ref="JE67:JE128" si="393">K67*CN67*$D67</f>
        <v>0</v>
      </c>
      <c r="JF67" s="111">
        <f t="shared" ref="JF67:JF128" si="394">L67*CO67*$D67</f>
        <v>0</v>
      </c>
      <c r="JG67" s="111">
        <f t="shared" ref="JG67:JG128" si="395">M67*CP67*$D67</f>
        <v>0</v>
      </c>
      <c r="JH67" s="111">
        <f t="shared" ref="JH67:JH128" si="396">N67*CQ67*$D67</f>
        <v>0</v>
      </c>
      <c r="JI67" s="111">
        <f t="shared" ref="JI67:JI128" si="397">O67*CR67*$D67</f>
        <v>0</v>
      </c>
      <c r="JJ67" s="111">
        <f t="shared" ref="JJ67:JJ128" si="398">P67*CS67*$D67</f>
        <v>0</v>
      </c>
      <c r="JK67" s="111">
        <f t="shared" ref="JK67:JK128" si="399">Q67*CT67*$D67</f>
        <v>0</v>
      </c>
      <c r="JL67" s="111">
        <f t="shared" ref="JL67:JL128" si="400">R67*CU67*$D67</f>
        <v>0</v>
      </c>
      <c r="JM67" s="111">
        <f t="shared" ref="JM67:JM128" si="401">S67*CV67*$D67</f>
        <v>0</v>
      </c>
      <c r="JN67" s="111">
        <f t="shared" ref="JN67:JN128" si="402">T67*CW67*$D67</f>
        <v>0</v>
      </c>
      <c r="JO67" s="111">
        <f t="shared" ref="JO67:JO128" si="403">U67*CX67*$D67</f>
        <v>0</v>
      </c>
      <c r="JP67" s="111">
        <f t="shared" ref="JP67:JP128" si="404">V67*CY67*$D67</f>
        <v>0</v>
      </c>
      <c r="JQ67" s="111">
        <f t="shared" ref="JQ67:JQ128" si="405">W67*CZ67*$D67</f>
        <v>0</v>
      </c>
      <c r="JR67" s="111">
        <f t="shared" ref="JR67:JR128" si="406">X67*DA67*$D67</f>
        <v>0</v>
      </c>
      <c r="JS67" s="111">
        <f t="shared" ref="JS67:JS128" si="407">Y67*DB67*$D67</f>
        <v>0</v>
      </c>
      <c r="JT67" s="111">
        <f t="shared" ref="JT67:JT128" si="408">Z67*DC67*$D67</f>
        <v>0</v>
      </c>
      <c r="JU67" s="111">
        <f t="shared" ref="JU67:JU128" si="409">AA67*DD67*$D67</f>
        <v>0</v>
      </c>
      <c r="JV67" s="111">
        <f t="shared" ref="JV67:JV128" si="410">AB67*DE67*$D67</f>
        <v>0</v>
      </c>
      <c r="JW67" s="111">
        <f t="shared" ref="JW67:JW128" si="411">AC67*DF67*$D67</f>
        <v>0</v>
      </c>
      <c r="JX67" s="111">
        <f t="shared" ref="JX67:JX128" si="412">AD67*DG67*$D67</f>
        <v>0</v>
      </c>
      <c r="JY67" s="111">
        <f t="shared" ref="JY67:JY128" si="413">AE67*DH67*$D67</f>
        <v>0</v>
      </c>
      <c r="JZ67" s="111">
        <f t="shared" ref="JZ67:JZ128" si="414">AF67*DI67*$D67</f>
        <v>0</v>
      </c>
      <c r="KA67" s="111">
        <f t="shared" ref="KA67:KA128" si="415">AG67*DJ67*$D67</f>
        <v>0</v>
      </c>
      <c r="KB67" s="111">
        <f t="shared" ref="KB67:KB128" si="416">AH67*DK67*$D67</f>
        <v>0</v>
      </c>
      <c r="KC67" s="111">
        <f t="shared" ref="KC67:KC128" si="417">AI67*DL67*$D67</f>
        <v>0</v>
      </c>
      <c r="KD67" s="111">
        <f t="shared" ref="KD67:KD128" si="418">AJ67*DM67*$D67</f>
        <v>0</v>
      </c>
      <c r="KE67" s="111">
        <f t="shared" ref="KE67:KE128" si="419">AK67*DN67*$D67</f>
        <v>0</v>
      </c>
      <c r="KF67" s="111">
        <f t="shared" ref="KF67:KF128" si="420">AL67*DO67*$D67</f>
        <v>0</v>
      </c>
      <c r="KG67" s="111">
        <f t="shared" ref="KG67:KG128" si="421">AM67*DP67*$D67</f>
        <v>0</v>
      </c>
      <c r="KH67" s="111">
        <f t="shared" ref="KH67:KH128" si="422">AN67*DQ67*$D67</f>
        <v>0</v>
      </c>
      <c r="KI67" s="111">
        <f t="shared" ref="KI67:KI128" si="423">AO67*DR67*$D67</f>
        <v>0</v>
      </c>
      <c r="KJ67" s="111">
        <f t="shared" ref="KJ67:KJ128" si="424">AP67*DS67*$D67</f>
        <v>0</v>
      </c>
      <c r="KK67" s="111">
        <f t="shared" ref="KK67:KK128" si="425">AQ67*DT67*$D67</f>
        <v>0</v>
      </c>
      <c r="KL67" s="111">
        <f t="shared" ref="KL67:KL128" si="426">AR67*DU67*$D67</f>
        <v>0</v>
      </c>
      <c r="KM67" s="111">
        <f t="shared" ref="KM67:KM128" si="427">AS67*DV67*$D67</f>
        <v>0</v>
      </c>
      <c r="KN67" s="111">
        <f t="shared" ref="KN67:KN128" si="428">AT67*DW67*$D67</f>
        <v>0</v>
      </c>
      <c r="KO67" s="111">
        <f t="shared" ref="KO67:KO128" si="429">AU67*DX67*$D67</f>
        <v>0</v>
      </c>
      <c r="KP67" s="111">
        <f t="shared" ref="KP67:KP128" si="430">AV67*DY67*$D67</f>
        <v>0</v>
      </c>
      <c r="KQ67" s="111">
        <f t="shared" ref="KQ67:KQ128" si="431">AW67*DZ67*$D67</f>
        <v>0</v>
      </c>
      <c r="KR67" s="111">
        <f t="shared" ref="KR67:KR128" si="432">AX67*EA67*$D67</f>
        <v>0</v>
      </c>
      <c r="KS67" s="111">
        <f t="shared" ref="KS67:KS128" si="433">AY67*EB67*$D67</f>
        <v>0</v>
      </c>
      <c r="KT67" s="111">
        <f t="shared" ref="KT67:KT128" si="434">AZ67*EC67*$D67</f>
        <v>0</v>
      </c>
      <c r="KU67" s="111">
        <f t="shared" ref="KU67:KU128" si="435">BA67*ED67*$D67</f>
        <v>0</v>
      </c>
      <c r="KV67" s="111">
        <f t="shared" ref="KV67:KV128" si="436">BB67*EE67*$D67</f>
        <v>0</v>
      </c>
      <c r="KW67" s="111">
        <f t="shared" ref="KW67:KW128" si="437">BC67*EF67*$D67</f>
        <v>0</v>
      </c>
      <c r="KX67" s="111">
        <f t="shared" ref="KX67:KX128" si="438">BD67*EG67*$D67</f>
        <v>0</v>
      </c>
      <c r="KY67" s="111">
        <f t="shared" ref="KY67:KY128" si="439">BE67*EH67*$D67</f>
        <v>0</v>
      </c>
      <c r="KZ67" s="111">
        <f t="shared" ref="KZ67:KZ128" si="440">BF67*EI67*$D67</f>
        <v>0</v>
      </c>
      <c r="LA67" s="111">
        <f t="shared" ref="LA67:LA128" si="441">BG67*EJ67*$D67</f>
        <v>0</v>
      </c>
      <c r="LB67" s="111">
        <f t="shared" ref="LB67:LB128" si="442">BH67*EK67*$D67</f>
        <v>0</v>
      </c>
      <c r="LC67" s="111">
        <f t="shared" ref="LC67:LC128" si="443">BI67*EL67*$D67</f>
        <v>0</v>
      </c>
      <c r="LD67" s="111">
        <f t="shared" ref="LD67:LD128" si="444">BJ67*EM67*$D67</f>
        <v>0</v>
      </c>
      <c r="LE67" s="111">
        <f t="shared" ref="LE67:LE128" si="445">BK67*EN67*$D67</f>
        <v>0</v>
      </c>
      <c r="LF67" s="111">
        <f t="shared" ref="LF67:LF128" si="446">BL67*EO67*$D67</f>
        <v>0</v>
      </c>
      <c r="LG67" s="111">
        <f t="shared" ref="LG67:LG128" si="447">BM67*EP67*$D67</f>
        <v>0</v>
      </c>
      <c r="LH67" s="111">
        <f t="shared" ref="LH67:LH128" si="448">BN67*EQ67*$D67</f>
        <v>0</v>
      </c>
      <c r="LI67" s="111">
        <f t="shared" ref="LI67:LI128" si="449">BO67*ER67*$D67</f>
        <v>0</v>
      </c>
      <c r="LJ67" s="111">
        <f t="shared" ref="LJ67:LJ128" si="450">BP67*ES67*$D67</f>
        <v>0</v>
      </c>
      <c r="LK67" s="111">
        <f t="shared" ref="LK67:LK128" si="451">BQ67*ET67*$D67</f>
        <v>0</v>
      </c>
      <c r="LL67" s="111">
        <f t="shared" ref="LL67:LL128" si="452">BR67*EU67*$D67</f>
        <v>0</v>
      </c>
      <c r="LM67" s="111">
        <f t="shared" ref="LM67:LM128" si="453">BS67*EV67*$D67</f>
        <v>0</v>
      </c>
      <c r="LN67" s="111">
        <f t="shared" ref="LN67:LN128" si="454">BT67*EW67*$D67</f>
        <v>0</v>
      </c>
      <c r="LO67" s="111">
        <f t="shared" ref="LO67:LO128" si="455">BU67*EX67*$D67</f>
        <v>0</v>
      </c>
      <c r="LP67" s="111">
        <f t="shared" ref="LP67:LP128" si="456">BV67*EY67*$D67</f>
        <v>0</v>
      </c>
      <c r="LQ67" s="111">
        <f t="shared" ref="LQ67:LQ128" si="457">BW67*EZ67*$D67</f>
        <v>0</v>
      </c>
      <c r="LR67" s="111">
        <f t="shared" ref="LR67:LR128" si="458">BX67*FA67*$D67</f>
        <v>0</v>
      </c>
      <c r="LS67" s="111">
        <f t="shared" ref="LS67:LS128" si="459">BY67*FB67*$D67</f>
        <v>0</v>
      </c>
      <c r="LT67" s="111">
        <f t="shared" ref="LT67:LT128" si="460">BZ67*FC67*$D67</f>
        <v>0</v>
      </c>
      <c r="LU67" s="111">
        <f t="shared" ref="LU67:LU128" si="461">CA67*FD67*$D67</f>
        <v>0</v>
      </c>
      <c r="LV67" s="111">
        <f t="shared" ref="LV67:LV128" si="462">CB67*FE67*$D67</f>
        <v>0</v>
      </c>
      <c r="LW67" s="111">
        <f t="shared" ref="LW67:LW128" si="463">CC67*FF67*$D67</f>
        <v>0</v>
      </c>
      <c r="LX67" s="111">
        <f t="shared" ref="LX67:LX128" si="464">CD67*FG67*$D67</f>
        <v>0</v>
      </c>
      <c r="LY67" s="111">
        <f t="shared" ref="LY67:LY128" si="465">CE67*FH67*$D67</f>
        <v>0</v>
      </c>
      <c r="LZ67" s="111">
        <f t="shared" ref="LZ67:LZ128" si="466">CF67*FI67*$D67</f>
        <v>0</v>
      </c>
      <c r="MA67" s="111">
        <f t="shared" ref="MA67:MA128" si="467">CG67*FJ67*$D67</f>
        <v>0</v>
      </c>
      <c r="MD67" s="111"/>
      <c r="ME67" s="111">
        <f t="shared" si="302"/>
        <v>0</v>
      </c>
      <c r="MF67" s="111">
        <f t="shared" ref="MF67:MF128" si="468">JB67/JB$129*MF$129</f>
        <v>0</v>
      </c>
      <c r="MG67" s="111">
        <f t="shared" ref="MG67:MG128" si="469">JC67/JC$129*MG$129</f>
        <v>0</v>
      </c>
      <c r="MH67" s="111">
        <f t="shared" ref="MH67:MH128" si="470">JD67/JD$129*MH$129</f>
        <v>0</v>
      </c>
      <c r="MI67" s="111">
        <f t="shared" ref="MI67:MI128" si="471">JE67/JE$129*MI$129</f>
        <v>0</v>
      </c>
      <c r="MJ67" s="111">
        <f t="shared" ref="MJ67:MJ128" si="472">JF67/JF$129*MJ$129</f>
        <v>0</v>
      </c>
      <c r="MK67" s="111">
        <f t="shared" ref="MK67:MK128" si="473">JG67/JG$129*MK$129</f>
        <v>0</v>
      </c>
      <c r="ML67" s="111">
        <f t="shared" ref="ML67:ML128" si="474">JH67/JH$129*ML$129</f>
        <v>0</v>
      </c>
      <c r="MM67" s="111">
        <f t="shared" ref="MM67:MM128" si="475">JI67/JI$129*MM$129</f>
        <v>0</v>
      </c>
      <c r="MN67" s="111">
        <f t="shared" ref="MN67:MN128" si="476">JJ67/JJ$129*MN$129</f>
        <v>0</v>
      </c>
      <c r="MO67" s="111">
        <f t="shared" ref="MO67:MO128" si="477">JK67/JK$129*MO$129</f>
        <v>0</v>
      </c>
      <c r="MP67" s="111">
        <f t="shared" ref="MP67:MP128" si="478">JL67/JL$129*MP$129</f>
        <v>0</v>
      </c>
      <c r="MQ67" s="111">
        <f t="shared" ref="MQ67:MQ128" si="479">JM67/JM$129*MQ$129</f>
        <v>0</v>
      </c>
      <c r="MR67" s="111">
        <f t="shared" ref="MR67:MR128" si="480">JN67/JN$129*MR$129</f>
        <v>0</v>
      </c>
      <c r="MS67" s="111">
        <f t="shared" ref="MS67:MS128" si="481">JO67/JO$129*MS$129</f>
        <v>0</v>
      </c>
      <c r="MT67" s="111">
        <f t="shared" ref="MT67:MT128" si="482">JP67/JP$129*MT$129</f>
        <v>0</v>
      </c>
      <c r="MU67" s="111">
        <f t="shared" ref="MU67:MU128" si="483">JQ67/JQ$129*MU$129</f>
        <v>0</v>
      </c>
      <c r="MV67" s="111">
        <f t="shared" ref="MV67:MV128" si="484">JR67/JR$129*MV$129</f>
        <v>0</v>
      </c>
      <c r="MW67" s="111">
        <f t="shared" ref="MW67:MW128" si="485">JS67/JS$129*MW$129</f>
        <v>0</v>
      </c>
      <c r="MX67" s="111">
        <f t="shared" ref="MX67:MX128" si="486">JT67/JT$129*MX$129</f>
        <v>0</v>
      </c>
      <c r="MY67" s="111">
        <f t="shared" ref="MY67:MY128" si="487">JU67/JU$129*MY$129</f>
        <v>0</v>
      </c>
      <c r="MZ67" s="111">
        <f t="shared" ref="MZ67:MZ128" si="488">JV67/JV$129*MZ$129</f>
        <v>0</v>
      </c>
      <c r="NA67" s="111">
        <f t="shared" ref="NA67:NA128" si="489">JW67/JW$129*NA$129</f>
        <v>0</v>
      </c>
      <c r="NB67" s="111">
        <f t="shared" ref="NB67:NB128" si="490">JX67/JX$129*NB$129</f>
        <v>0</v>
      </c>
      <c r="NC67" s="111">
        <f t="shared" ref="NC67:NC128" si="491">JY67/JY$129*NC$129</f>
        <v>0</v>
      </c>
      <c r="ND67" s="111">
        <f t="shared" ref="ND67:ND128" si="492">JZ67/JZ$129*ND$129</f>
        <v>0</v>
      </c>
      <c r="NE67" s="111">
        <f t="shared" ref="NE67:NE128" si="493">KA67/KA$129*NE$129</f>
        <v>0</v>
      </c>
      <c r="NF67" s="111">
        <f t="shared" ref="NF67:NF128" si="494">KB67/KB$129*NF$129</f>
        <v>0</v>
      </c>
      <c r="NG67" s="111">
        <f t="shared" ref="NG67:NG128" si="495">KC67/KC$129*NG$129</f>
        <v>0</v>
      </c>
      <c r="NH67" s="111">
        <f t="shared" ref="NH67:NH128" si="496">KD67/KD$129*NH$129</f>
        <v>0</v>
      </c>
      <c r="NI67" s="111">
        <f t="shared" ref="NI67:NI128" si="497">KE67/KE$129*NI$129</f>
        <v>0</v>
      </c>
      <c r="NJ67" s="111">
        <f t="shared" ref="NJ67:NJ128" si="498">KF67/KF$129*NJ$129</f>
        <v>0</v>
      </c>
      <c r="NK67" s="111">
        <f t="shared" ref="NK67:NK128" si="499">KG67/KG$129*NK$129</f>
        <v>0</v>
      </c>
      <c r="NL67" s="111">
        <f t="shared" ref="NL67:NL128" si="500">KH67/KH$129*NL$129</f>
        <v>0</v>
      </c>
      <c r="NM67" s="111">
        <f t="shared" ref="NM67:NM128" si="501">KI67/KI$129*NM$129</f>
        <v>0</v>
      </c>
      <c r="NN67" s="111">
        <f t="shared" ref="NN67:NN128" si="502">KJ67/KJ$129*NN$129</f>
        <v>0</v>
      </c>
      <c r="NO67" s="111">
        <f t="shared" ref="NO67:NO128" si="503">KK67/KK$129*NO$129</f>
        <v>0</v>
      </c>
      <c r="NP67" s="111">
        <f t="shared" ref="NP67:NP128" si="504">KL67/KL$129*NP$129</f>
        <v>0</v>
      </c>
      <c r="NQ67" s="111">
        <f t="shared" ref="NQ67:NQ128" si="505">KM67/KM$129*NQ$129</f>
        <v>0</v>
      </c>
      <c r="NR67" s="111">
        <f t="shared" ref="NR67:NR128" si="506">KN67/KN$129*NR$129</f>
        <v>0</v>
      </c>
      <c r="NS67" s="111">
        <f t="shared" ref="NS67:NS128" si="507">KO67/KO$129*NS$129</f>
        <v>0</v>
      </c>
      <c r="NT67" s="111">
        <f t="shared" ref="NT67:NT128" si="508">KP67/KP$129*NT$129</f>
        <v>0</v>
      </c>
      <c r="NU67" s="111">
        <f t="shared" ref="NU67:NU128" si="509">KQ67/KQ$129*NU$129</f>
        <v>0</v>
      </c>
      <c r="NV67" s="111">
        <f t="shared" ref="NV67:NV128" si="510">KR67/KR$129*NV$129</f>
        <v>0</v>
      </c>
      <c r="NW67" s="111">
        <f t="shared" ref="NW67:NW128" si="511">KS67/KS$129*NW$129</f>
        <v>0</v>
      </c>
      <c r="NX67" s="111">
        <f t="shared" ref="NX67:NX128" si="512">KT67/KT$129*NX$129</f>
        <v>0</v>
      </c>
      <c r="NY67" s="111">
        <f t="shared" ref="NY67:NY128" si="513">KU67/KU$129*NY$129</f>
        <v>0</v>
      </c>
      <c r="NZ67" s="111">
        <f t="shared" ref="NZ67:NZ128" si="514">KV67/KV$129*NZ$129</f>
        <v>0</v>
      </c>
      <c r="OA67" s="111">
        <f t="shared" ref="OA67:OA128" si="515">KW67/KW$129*OA$129</f>
        <v>0</v>
      </c>
      <c r="OB67" s="111">
        <f t="shared" ref="OB67:OB128" si="516">KX67/KX$129*OB$129</f>
        <v>0</v>
      </c>
      <c r="OC67" s="111">
        <f t="shared" ref="OC67:OC128" si="517">KY67/KY$129*OC$129</f>
        <v>0</v>
      </c>
      <c r="OD67" s="111">
        <f t="shared" ref="OD67:OD128" si="518">KZ67/KZ$129*OD$129</f>
        <v>0</v>
      </c>
      <c r="OE67" s="111">
        <f t="shared" ref="OE67:OE128" si="519">LA67/LA$129*OE$129</f>
        <v>0</v>
      </c>
      <c r="OF67" s="111">
        <f t="shared" ref="OF67:OF128" si="520">LB67/LB$129*OF$129</f>
        <v>0</v>
      </c>
      <c r="OG67" s="111">
        <f t="shared" ref="OG67:OG128" si="521">LC67/LC$129*OG$129</f>
        <v>0</v>
      </c>
      <c r="OH67" s="111">
        <f t="shared" ref="OH67:OH128" si="522">LD67/LD$129*OH$129</f>
        <v>0</v>
      </c>
      <c r="OI67" s="111">
        <f t="shared" ref="OI67:OI128" si="523">LE67/LE$129*OI$129</f>
        <v>0</v>
      </c>
      <c r="OJ67" s="111">
        <f t="shared" ref="OJ67:OJ128" si="524">LF67/LF$129*OJ$129</f>
        <v>0</v>
      </c>
      <c r="OK67" s="111">
        <f t="shared" ref="OK67:OK128" si="525">LG67/LG$129*OK$129</f>
        <v>0</v>
      </c>
      <c r="OL67" s="111">
        <f t="shared" ref="OL67:OL128" si="526">LH67/LH$129*OL$129</f>
        <v>0</v>
      </c>
      <c r="OM67" s="111">
        <f t="shared" ref="OM67:OM128" si="527">LI67/LI$129*OM$129</f>
        <v>0</v>
      </c>
      <c r="ON67" s="111">
        <f t="shared" ref="ON67:ON128" si="528">LJ67/LJ$129*ON$129</f>
        <v>0</v>
      </c>
      <c r="OO67" s="111">
        <f t="shared" ref="OO67:OO128" si="529">LK67/LK$129*OO$129</f>
        <v>0</v>
      </c>
      <c r="OP67" s="111">
        <f t="shared" ref="OP67:OP128" si="530">LL67/LL$129*OP$129</f>
        <v>0</v>
      </c>
      <c r="OQ67" s="111">
        <f t="shared" ref="OQ67:OQ128" si="531">LM67/LM$129*OQ$129</f>
        <v>0</v>
      </c>
      <c r="OR67" s="111">
        <f t="shared" ref="OR67:OR128" si="532">LN67/LN$129*OR$129</f>
        <v>0</v>
      </c>
      <c r="OS67" s="111">
        <f t="shared" ref="OS67:OS128" si="533">LO67/LO$129*OS$129</f>
        <v>0</v>
      </c>
      <c r="OT67" s="111">
        <f t="shared" ref="OT67:OT128" si="534">LP67/LP$129*OT$129</f>
        <v>0</v>
      </c>
      <c r="OU67" s="111">
        <f t="shared" ref="OU67:OU128" si="535">LQ67/LQ$129*OU$129</f>
        <v>0</v>
      </c>
      <c r="OV67" s="111">
        <f t="shared" ref="OV67:OV128" si="536">LR67/LR$129*OV$129</f>
        <v>0</v>
      </c>
      <c r="OW67" s="111">
        <f t="shared" ref="OW67:OW128" si="537">LS67/LS$129*OW$129</f>
        <v>0</v>
      </c>
      <c r="OX67" s="111">
        <f t="shared" ref="OX67:OX128" si="538">LT67/LT$129*OX$129</f>
        <v>0</v>
      </c>
      <c r="OY67" s="111"/>
      <c r="PA67" s="51">
        <f t="shared" si="303"/>
        <v>170205.32525383058</v>
      </c>
      <c r="PB67" s="51">
        <f t="shared" ref="PB67:PB128" si="539">H67*CO67-MF67</f>
        <v>164225.0564118422</v>
      </c>
      <c r="PC67" s="51">
        <f t="shared" ref="PC67:PC128" si="540">I67*CP67-MG67</f>
        <v>168979.30597335126</v>
      </c>
      <c r="PD67" s="51">
        <f t="shared" ref="PD67:PD128" si="541">J67*CQ67-MH67</f>
        <v>169041.93215964086</v>
      </c>
      <c r="PE67" s="51">
        <f t="shared" ref="PE67:PE128" si="542">K67*CR67-MI67</f>
        <v>169041.93215964086</v>
      </c>
      <c r="PF67" s="51">
        <f t="shared" ref="PF67:PF128" si="543">L67*CS67-MJ67</f>
        <v>164287.68259813183</v>
      </c>
      <c r="PG67" s="51">
        <f t="shared" ref="PG67:PG128" si="544">M67*CT67-MK67</f>
        <v>162834.52902010878</v>
      </c>
      <c r="PH67" s="51">
        <f t="shared" ref="PH67:PH128" si="545">N67*CU67-ML67</f>
        <v>154295.75366763337</v>
      </c>
      <c r="PI67" s="51">
        <f t="shared" ref="PI67:PI128" si="546">O67*CV67-MM67</f>
        <v>159105.27312611724</v>
      </c>
      <c r="PJ67" s="51">
        <f t="shared" ref="PJ67:PJ128" si="547">P67*CW67-MN67</f>
        <v>166707.92926342387</v>
      </c>
      <c r="PK67" s="51">
        <f t="shared" ref="PK67:PK128" si="548">Q67*CX67-MO67</f>
        <v>166539.56606098384</v>
      </c>
      <c r="PL67" s="51">
        <f t="shared" ref="PL67:PL128" si="549">R67*CY67-MP67</f>
        <v>166673.21437720064</v>
      </c>
      <c r="PM67" s="51">
        <f t="shared" ref="PM67:PM128" si="550">S67*CZ67-MQ67</f>
        <v>178624.73846492404</v>
      </c>
      <c r="PN67" s="51">
        <f t="shared" ref="PN67:PN128" si="551">T67*DA67-MR67</f>
        <v>172348.64835871235</v>
      </c>
      <c r="PO67" s="51">
        <f t="shared" ref="PO67:PO128" si="552">U67*DB67-MS67</f>
        <v>177338.07265113719</v>
      </c>
      <c r="PP67" s="51">
        <f t="shared" ref="PP67:PP128" si="553">V67*DC67-MT67</f>
        <v>177403.79671782168</v>
      </c>
      <c r="PQ67" s="51">
        <f t="shared" ref="PQ67:PQ128" si="554">W67*DD67-MU67</f>
        <v>177403.79671782168</v>
      </c>
      <c r="PR67" s="51">
        <f t="shared" ref="PR67:PR128" si="555">X67*DE67-MV67</f>
        <v>172414.37242539684</v>
      </c>
      <c r="PS67" s="51">
        <f t="shared" ref="PS67:PS128" si="556">Y67*DF67-MW67</f>
        <v>170889.33684007285</v>
      </c>
      <c r="PT67" s="51">
        <f t="shared" ref="PT67:PT128" si="557">Z67*DG67-MX67</f>
        <v>161850.9337572144</v>
      </c>
      <c r="PU67" s="51">
        <f t="shared" ref="PU67:PU128" si="558">AA67*DH67-MY67</f>
        <v>166895.95409494772</v>
      </c>
      <c r="PV67" s="51">
        <f t="shared" ref="PV67:PV128" si="559">AB67*DI67-MZ67</f>
        <v>174870.87865125597</v>
      </c>
      <c r="PW67" s="51">
        <f t="shared" ref="PW67:PW128" si="560">AC67*DJ67-NA67</f>
        <v>174694.27144802746</v>
      </c>
      <c r="PX67" s="51">
        <f t="shared" ref="PX67:PX128" si="561">AD67*DK67-NB67</f>
        <v>174834.46393071476</v>
      </c>
      <c r="PY67" s="51">
        <f t="shared" ref="PY67:PY128" si="562">AE67*DL67-NC67</f>
        <v>187371.20125134551</v>
      </c>
      <c r="PZ67" s="51">
        <f t="shared" ref="PZ67:PZ128" si="563">AF67*DM67-ND67</f>
        <v>180787.79879282496</v>
      </c>
      <c r="QA67" s="51">
        <f t="shared" ref="QA67:QA128" si="564">AG67*DN67-NE67</f>
        <v>186021.53310789503</v>
      </c>
      <c r="QB67" s="51">
        <f t="shared" ref="QB67:QB128" si="565">AH67*DO67-NF67</f>
        <v>186090.47539120712</v>
      </c>
      <c r="QC67" s="51">
        <f t="shared" ref="QC67:QC128" si="566">AI67*DP67-NG67</f>
        <v>186090.47539120712</v>
      </c>
      <c r="QD67" s="51">
        <f t="shared" ref="QD67:QD128" si="567">AJ67*DQ67-NH67</f>
        <v>180856.74107613708</v>
      </c>
      <c r="QE67" s="51">
        <f t="shared" ref="QE67:QE128" si="568">AK67*DR67-NI67</f>
        <v>179257.03124854612</v>
      </c>
      <c r="QF67" s="51">
        <f t="shared" ref="QF67:QF128" si="569">AL67*DS67-NJ67</f>
        <v>170194.02219492348</v>
      </c>
      <c r="QG67" s="51">
        <f t="shared" ref="QG67:QG128" si="570">AM67*DT67-NK67</f>
        <v>175499.10313206547</v>
      </c>
      <c r="QH67" s="51">
        <f t="shared" ref="QH67:QH128" si="571">AN67*DU67-NL67</f>
        <v>183885.11892716226</v>
      </c>
      <c r="QI67" s="51">
        <f t="shared" ref="QI67:QI128" si="572">AO67*DV67-NM67</f>
        <v>183699.40797963605</v>
      </c>
      <c r="QJ67" s="51">
        <f t="shared" ref="QJ67:QJ128" si="573">AP67*DW67-NN67</f>
        <v>183846.82710139305</v>
      </c>
      <c r="QK67" s="51">
        <f t="shared" ref="QK67:QK128" si="574">AQ67*DX67-NO67</f>
        <v>197029.80788666301</v>
      </c>
      <c r="QL67" s="51">
        <f t="shared" ref="QL67:QL128" si="575">AR67*DY67-NP67</f>
        <v>190107.044340397</v>
      </c>
      <c r="QM67" s="51">
        <f t="shared" ref="QM67:QM128" si="576">AS67*DZ67-NQ67</f>
        <v>195610.56707890367</v>
      </c>
      <c r="QN67" s="51">
        <f t="shared" ref="QN67:QN128" si="577">AT67*EA67-NR67</f>
        <v>195683.06319754693</v>
      </c>
      <c r="QO67" s="51">
        <f t="shared" ref="QO67:QO128" si="578">AU67*EB67-NS67</f>
        <v>195683.06319754693</v>
      </c>
      <c r="QP67" s="51">
        <f t="shared" ref="QP67:QP128" si="579">AV67*EC67-NT67</f>
        <v>190179.54045904029</v>
      </c>
      <c r="QQ67" s="51">
        <f t="shared" ref="QQ67:QQ128" si="580">AW67*ED67-NU67</f>
        <v>188497.3688238067</v>
      </c>
      <c r="QR67" s="51">
        <f t="shared" ref="QR67:QR128" si="581">AX67*EE67-NV67</f>
        <v>178871.40985715407</v>
      </c>
      <c r="QS67" s="51">
        <f t="shared" ref="QS67:QS128" si="582">AY67*EF67-NW67</f>
        <v>184446.97176229602</v>
      </c>
      <c r="QT67" s="51">
        <f t="shared" ref="QT67:QT128" si="583">AZ67*EG67-NX67</f>
        <v>193260.55081171382</v>
      </c>
      <c r="QU67" s="51">
        <f t="shared" ref="QU67:QU128" si="584">BA67*EH67-NY67</f>
        <v>193065.37134194447</v>
      </c>
      <c r="QV67" s="51">
        <f t="shared" ref="QV67:QV128" si="585">BB67*EI67-NZ67</f>
        <v>193220.30666698414</v>
      </c>
      <c r="QW67" s="51">
        <f t="shared" ref="QW67:QW128" si="586">BC67*EJ67-OA67</f>
        <v>207075.42524735545</v>
      </c>
      <c r="QX67" s="51">
        <f t="shared" ref="QX67:QX128" si="587">BD67*EK67-OB67</f>
        <v>199799.70275335322</v>
      </c>
      <c r="QY67" s="51">
        <f t="shared" ref="QY67:QY128" si="588">BE67*EL67-OC67</f>
        <v>205583.82406808503</v>
      </c>
      <c r="QZ67" s="51">
        <f t="shared" ref="QZ67:QZ128" si="589">BF67*EM67-OD67</f>
        <v>205660.01642069328</v>
      </c>
      <c r="RA67" s="51">
        <f t="shared" ref="RA67:RA128" si="590">BG67*EN67-OE67</f>
        <v>205660.01642069328</v>
      </c>
      <c r="RB67" s="51">
        <f t="shared" ref="RB67:RB128" si="591">BH67*EO67-OF67</f>
        <v>199875.89510596151</v>
      </c>
      <c r="RC67" s="51">
        <f t="shared" ref="RC67:RC128" si="592">BI67*EP67-OG67</f>
        <v>198107.95750077741</v>
      </c>
      <c r="RD67" s="51">
        <f t="shared" ref="RD67:RD128" si="593">BJ67*EQ67-OH67</f>
        <v>187086.57911570929</v>
      </c>
      <c r="RE67" s="51">
        <f t="shared" ref="RE67:RE128" si="594">BK67*ER67-OI67</f>
        <v>192918.21427928237</v>
      </c>
      <c r="RF67" s="51">
        <f t="shared" ref="RF67:RF128" si="595">BL67*ES67-OJ67</f>
        <v>202136.58157139612</v>
      </c>
      <c r="RG67" s="51">
        <f t="shared" ref="RG67:RG128" si="596">BM67*ET67-OK67</f>
        <v>201932.43793915256</v>
      </c>
      <c r="RH67" s="51">
        <f t="shared" ref="RH67:RH128" si="597">BN67*EU67-OL67</f>
        <v>202094.48910187889</v>
      </c>
      <c r="RI67" s="51">
        <f t="shared" ref="RI67:RI128" si="598">BO67*EV67-OM67</f>
        <v>216585.94271380166</v>
      </c>
      <c r="RJ67" s="51">
        <f t="shared" ref="RJ67:RJ128" si="599">BP67*EW67-ON67</f>
        <v>208976.06233613184</v>
      </c>
      <c r="RK67" s="51">
        <f t="shared" ref="RK67:RK128" si="600">BQ67*EX67-OO67</f>
        <v>215025.83558288837</v>
      </c>
      <c r="RL67" s="51">
        <f t="shared" ref="RL67:RL128" si="601">BR67*EY67-OP67</f>
        <v>215105.52728216909</v>
      </c>
      <c r="RM67" s="51">
        <f t="shared" ref="RM67:RM128" si="602">BS67*EZ67-OQ67</f>
        <v>215105.52728216909</v>
      </c>
      <c r="RN67" s="51">
        <f t="shared" ref="RN67:RN128" si="603">BT67*FA67-OR67</f>
        <v>209055.7540354126</v>
      </c>
      <c r="RO67" s="51">
        <f t="shared" ref="RO67:RO128" si="604">BU67*FB67-OS67</f>
        <v>207206.6189561506</v>
      </c>
      <c r="RP67" s="51">
        <f t="shared" ref="RP67:RP128" si="605">BV67*FC67-OT67</f>
        <v>194689.31527775666</v>
      </c>
      <c r="RQ67" s="51">
        <f t="shared" ref="RQ67:RQ128" si="606">BW67*FD67-OU67</f>
        <v>200757.93368059536</v>
      </c>
      <c r="RR67" s="51">
        <f t="shared" ref="RR67:RR128" si="607">BX67*FE67-OV67</f>
        <v>210350.91263484998</v>
      </c>
      <c r="RS67" s="51">
        <f t="shared" ref="RS67:RS128" si="608">BY67*FF67-OW67</f>
        <v>210138.4731099644</v>
      </c>
      <c r="RT67" s="51">
        <f t="shared" ref="RT67:RT128" si="609">BZ67*FG67-OX67</f>
        <v>210307.10963140961</v>
      </c>
      <c r="RU67" s="51"/>
      <c r="RV67" s="51">
        <f t="shared" si="387"/>
        <v>1981937.5000719051</v>
      </c>
      <c r="RW67" s="51">
        <f t="shared" si="387"/>
        <v>2079569.264058047</v>
      </c>
      <c r="RX67" s="51">
        <f t="shared" si="387"/>
        <v>2183599.7355943434</v>
      </c>
      <c r="RY67" s="51">
        <f t="shared" si="387"/>
        <v>2295655.0654239971</v>
      </c>
      <c r="RZ67" s="51">
        <f t="shared" si="387"/>
        <v>2407931.1395243383</v>
      </c>
      <c r="SA67" s="51">
        <f t="shared" si="387"/>
        <v>2513305.0125232991</v>
      </c>
    </row>
    <row r="68" spans="1:495" x14ac:dyDescent="0.3">
      <c r="A68" s="1">
        <v>401000</v>
      </c>
      <c r="B68" s="1" t="s">
        <v>236</v>
      </c>
      <c r="C68" s="1" t="s">
        <v>138</v>
      </c>
      <c r="D68" s="44">
        <v>0</v>
      </c>
      <c r="E68" s="1" t="s">
        <v>308</v>
      </c>
      <c r="F68" s="107">
        <f>VLOOKUP(A68,Auxiliar_OPEX_CustosUnit!$A$4:$E$129,COLUMN(Auxiliar_OPEX_CustosUnit!$E$3),0)</f>
        <v>4</v>
      </c>
      <c r="G68" s="107">
        <f>INDEX(Auxiliar_OPEX_Drivers!$B$76:$I$84,MATCH($E68,Auxiliar_OPEX_Drivers!$B$76:$B$84,0),MATCH(YEAR(G$2),Auxiliar_OPEX_Drivers!$B$76:$I$76,0))*$F68</f>
        <v>4</v>
      </c>
      <c r="H68" s="107">
        <f>INDEX(Auxiliar_OPEX_Drivers!$B$76:$I$84,MATCH($E68,Auxiliar_OPEX_Drivers!$B$76:$B$84,0),MATCH(YEAR(H$2),Auxiliar_OPEX_Drivers!$B$76:$I$76,0))*$F68</f>
        <v>4</v>
      </c>
      <c r="I68" s="107">
        <f>INDEX(Auxiliar_OPEX_Drivers!$B$76:$I$84,MATCH($E68,Auxiliar_OPEX_Drivers!$B$76:$B$84,0),MATCH(YEAR(I$2),Auxiliar_OPEX_Drivers!$B$76:$I$76,0))*$F68</f>
        <v>4</v>
      </c>
      <c r="J68" s="107">
        <f>INDEX(Auxiliar_OPEX_Drivers!$B$76:$I$84,MATCH($E68,Auxiliar_OPEX_Drivers!$B$76:$B$84,0),MATCH(YEAR(J$2),Auxiliar_OPEX_Drivers!$B$76:$I$76,0))*$F68</f>
        <v>4</v>
      </c>
      <c r="K68" s="107">
        <f>INDEX(Auxiliar_OPEX_Drivers!$B$76:$I$84,MATCH($E68,Auxiliar_OPEX_Drivers!$B$76:$B$84,0),MATCH(YEAR(K$2),Auxiliar_OPEX_Drivers!$B$76:$I$76,0))*$F68</f>
        <v>4</v>
      </c>
      <c r="L68" s="107">
        <f>INDEX(Auxiliar_OPEX_Drivers!$B$76:$I$84,MATCH($E68,Auxiliar_OPEX_Drivers!$B$76:$B$84,0),MATCH(YEAR(L$2),Auxiliar_OPEX_Drivers!$B$76:$I$76,0))*$F68</f>
        <v>4</v>
      </c>
      <c r="M68" s="107">
        <f>INDEX(Auxiliar_OPEX_Drivers!$B$76:$I$84,MATCH($E68,Auxiliar_OPEX_Drivers!$B$76:$B$84,0),MATCH(YEAR(M$2),Auxiliar_OPEX_Drivers!$B$76:$I$76,0))*$F68</f>
        <v>4</v>
      </c>
      <c r="N68" s="107">
        <f>INDEX(Auxiliar_OPEX_Drivers!$B$76:$I$84,MATCH($E68,Auxiliar_OPEX_Drivers!$B$76:$B$84,0),MATCH(YEAR(N$2),Auxiliar_OPEX_Drivers!$B$76:$I$76,0))*$F68</f>
        <v>3.8868243687207817</v>
      </c>
      <c r="O68" s="107">
        <f>INDEX(Auxiliar_OPEX_Drivers!$B$76:$I$84,MATCH($E68,Auxiliar_OPEX_Drivers!$B$76:$B$84,0),MATCH(YEAR(O$2),Auxiliar_OPEX_Drivers!$B$76:$I$76,0))*$F68</f>
        <v>3.8868243687207817</v>
      </c>
      <c r="P68" s="107">
        <f>INDEX(Auxiliar_OPEX_Drivers!$B$76:$I$84,MATCH($E68,Auxiliar_OPEX_Drivers!$B$76:$B$84,0),MATCH(YEAR(P$2),Auxiliar_OPEX_Drivers!$B$76:$I$76,0))*$F68</f>
        <v>3.8868243687207817</v>
      </c>
      <c r="Q68" s="107">
        <f>INDEX(Auxiliar_OPEX_Drivers!$B$76:$I$84,MATCH($E68,Auxiliar_OPEX_Drivers!$B$76:$B$84,0),MATCH(YEAR(Q$2),Auxiliar_OPEX_Drivers!$B$76:$I$76,0))*$F68</f>
        <v>3.8868243687207817</v>
      </c>
      <c r="R68" s="107">
        <f>INDEX(Auxiliar_OPEX_Drivers!$B$76:$I$84,MATCH($E68,Auxiliar_OPEX_Drivers!$B$76:$B$84,0),MATCH(YEAR(R$2),Auxiliar_OPEX_Drivers!$B$76:$I$76,0))*$F68</f>
        <v>3.8868243687207817</v>
      </c>
      <c r="S68" s="107">
        <f>INDEX(Auxiliar_OPEX_Drivers!$B$76:$I$84,MATCH($E68,Auxiliar_OPEX_Drivers!$B$76:$B$84,0),MATCH(YEAR(S$2),Auxiliar_OPEX_Drivers!$B$76:$I$76,0))*$F68</f>
        <v>3.8868243687207817</v>
      </c>
      <c r="T68" s="107">
        <f>INDEX(Auxiliar_OPEX_Drivers!$B$76:$I$84,MATCH($E68,Auxiliar_OPEX_Drivers!$B$76:$B$84,0),MATCH(YEAR(T$2),Auxiliar_OPEX_Drivers!$B$76:$I$76,0))*$F68</f>
        <v>3.8868243687207817</v>
      </c>
      <c r="U68" s="107">
        <f>INDEX(Auxiliar_OPEX_Drivers!$B$76:$I$84,MATCH($E68,Auxiliar_OPEX_Drivers!$B$76:$B$84,0),MATCH(YEAR(U$2),Auxiliar_OPEX_Drivers!$B$76:$I$76,0))*$F68</f>
        <v>3.8868243687207817</v>
      </c>
      <c r="V68" s="107">
        <f>INDEX(Auxiliar_OPEX_Drivers!$B$76:$I$84,MATCH($E68,Auxiliar_OPEX_Drivers!$B$76:$B$84,0),MATCH(YEAR(V$2),Auxiliar_OPEX_Drivers!$B$76:$I$76,0))*$F68</f>
        <v>3.8868243687207817</v>
      </c>
      <c r="W68" s="107">
        <f>INDEX(Auxiliar_OPEX_Drivers!$B$76:$I$84,MATCH($E68,Auxiliar_OPEX_Drivers!$B$76:$B$84,0),MATCH(YEAR(W$2),Auxiliar_OPEX_Drivers!$B$76:$I$76,0))*$F68</f>
        <v>3.8868243687207817</v>
      </c>
      <c r="X68" s="107">
        <f>INDEX(Auxiliar_OPEX_Drivers!$B$76:$I$84,MATCH($E68,Auxiliar_OPEX_Drivers!$B$76:$B$84,0),MATCH(YEAR(X$2),Auxiliar_OPEX_Drivers!$B$76:$I$76,0))*$F68</f>
        <v>3.8868243687207817</v>
      </c>
      <c r="Y68" s="107">
        <f>INDEX(Auxiliar_OPEX_Drivers!$B$76:$I$84,MATCH($E68,Auxiliar_OPEX_Drivers!$B$76:$B$84,0),MATCH(YEAR(Y$2),Auxiliar_OPEX_Drivers!$B$76:$I$76,0))*$F68</f>
        <v>3.8868243687207817</v>
      </c>
      <c r="Z68" s="107">
        <f>INDEX(Auxiliar_OPEX_Drivers!$B$76:$I$84,MATCH($E68,Auxiliar_OPEX_Drivers!$B$76:$B$84,0),MATCH(YEAR(Z$2),Auxiliar_OPEX_Drivers!$B$76:$I$76,0))*$F68</f>
        <v>4.0700948329676994</v>
      </c>
      <c r="AA68" s="107">
        <f>INDEX(Auxiliar_OPEX_Drivers!$B$76:$I$84,MATCH($E68,Auxiliar_OPEX_Drivers!$B$76:$B$84,0),MATCH(YEAR(AA$2),Auxiliar_OPEX_Drivers!$B$76:$I$76,0))*$F68</f>
        <v>4.0700948329676994</v>
      </c>
      <c r="AB68" s="107">
        <f>INDEX(Auxiliar_OPEX_Drivers!$B$76:$I$84,MATCH($E68,Auxiliar_OPEX_Drivers!$B$76:$B$84,0),MATCH(YEAR(AB$2),Auxiliar_OPEX_Drivers!$B$76:$I$76,0))*$F68</f>
        <v>4.0700948329676994</v>
      </c>
      <c r="AC68" s="107">
        <f>INDEX(Auxiliar_OPEX_Drivers!$B$76:$I$84,MATCH($E68,Auxiliar_OPEX_Drivers!$B$76:$B$84,0),MATCH(YEAR(AC$2),Auxiliar_OPEX_Drivers!$B$76:$I$76,0))*$F68</f>
        <v>4.0700948329676994</v>
      </c>
      <c r="AD68" s="107">
        <f>INDEX(Auxiliar_OPEX_Drivers!$B$76:$I$84,MATCH($E68,Auxiliar_OPEX_Drivers!$B$76:$B$84,0),MATCH(YEAR(AD$2),Auxiliar_OPEX_Drivers!$B$76:$I$76,0))*$F68</f>
        <v>4.0700948329676994</v>
      </c>
      <c r="AE68" s="107">
        <f>INDEX(Auxiliar_OPEX_Drivers!$B$76:$I$84,MATCH($E68,Auxiliar_OPEX_Drivers!$B$76:$B$84,0),MATCH(YEAR(AE$2),Auxiliar_OPEX_Drivers!$B$76:$I$76,0))*$F68</f>
        <v>4.0700948329676994</v>
      </c>
      <c r="AF68" s="107">
        <f>INDEX(Auxiliar_OPEX_Drivers!$B$76:$I$84,MATCH($E68,Auxiliar_OPEX_Drivers!$B$76:$B$84,0),MATCH(YEAR(AF$2),Auxiliar_OPEX_Drivers!$B$76:$I$76,0))*$F68</f>
        <v>4.0700948329676994</v>
      </c>
      <c r="AG68" s="107">
        <f>INDEX(Auxiliar_OPEX_Drivers!$B$76:$I$84,MATCH($E68,Auxiliar_OPEX_Drivers!$B$76:$B$84,0),MATCH(YEAR(AG$2),Auxiliar_OPEX_Drivers!$B$76:$I$76,0))*$F68</f>
        <v>4.0700948329676994</v>
      </c>
      <c r="AH68" s="107">
        <f>INDEX(Auxiliar_OPEX_Drivers!$B$76:$I$84,MATCH($E68,Auxiliar_OPEX_Drivers!$B$76:$B$84,0),MATCH(YEAR(AH$2),Auxiliar_OPEX_Drivers!$B$76:$I$76,0))*$F68</f>
        <v>4.0700948329676994</v>
      </c>
      <c r="AI68" s="107">
        <f>INDEX(Auxiliar_OPEX_Drivers!$B$76:$I$84,MATCH($E68,Auxiliar_OPEX_Drivers!$B$76:$B$84,0),MATCH(YEAR(AI$2),Auxiliar_OPEX_Drivers!$B$76:$I$76,0))*$F68</f>
        <v>4.0700948329676994</v>
      </c>
      <c r="AJ68" s="107">
        <f>INDEX(Auxiliar_OPEX_Drivers!$B$76:$I$84,MATCH($E68,Auxiliar_OPEX_Drivers!$B$76:$B$84,0),MATCH(YEAR(AJ$2),Auxiliar_OPEX_Drivers!$B$76:$I$76,0))*$F68</f>
        <v>4.0700948329676994</v>
      </c>
      <c r="AK68" s="107">
        <f>INDEX(Auxiliar_OPEX_Drivers!$B$76:$I$84,MATCH($E68,Auxiliar_OPEX_Drivers!$B$76:$B$84,0),MATCH(YEAR(AK$2),Auxiliar_OPEX_Drivers!$B$76:$I$76,0))*$F68</f>
        <v>4.0700948329676994</v>
      </c>
      <c r="AL68" s="107">
        <f>INDEX(Auxiliar_OPEX_Drivers!$B$76:$I$84,MATCH($E68,Auxiliar_OPEX_Drivers!$B$76:$B$84,0),MATCH(YEAR(AL$2),Auxiliar_OPEX_Drivers!$B$76:$I$76,0))*$F68</f>
        <v>4.0707567685119939</v>
      </c>
      <c r="AM68" s="107">
        <f>INDEX(Auxiliar_OPEX_Drivers!$B$76:$I$84,MATCH($E68,Auxiliar_OPEX_Drivers!$B$76:$B$84,0),MATCH(YEAR(AM$2),Auxiliar_OPEX_Drivers!$B$76:$I$76,0))*$F68</f>
        <v>4.0707567685119939</v>
      </c>
      <c r="AN68" s="107">
        <f>INDEX(Auxiliar_OPEX_Drivers!$B$76:$I$84,MATCH($E68,Auxiliar_OPEX_Drivers!$B$76:$B$84,0),MATCH(YEAR(AN$2),Auxiliar_OPEX_Drivers!$B$76:$I$76,0))*$F68</f>
        <v>4.0707567685119939</v>
      </c>
      <c r="AO68" s="107">
        <f>INDEX(Auxiliar_OPEX_Drivers!$B$76:$I$84,MATCH($E68,Auxiliar_OPEX_Drivers!$B$76:$B$84,0),MATCH(YEAR(AO$2),Auxiliar_OPEX_Drivers!$B$76:$I$76,0))*$F68</f>
        <v>4.0707567685119939</v>
      </c>
      <c r="AP68" s="107">
        <f>INDEX(Auxiliar_OPEX_Drivers!$B$76:$I$84,MATCH($E68,Auxiliar_OPEX_Drivers!$B$76:$B$84,0),MATCH(YEAR(AP$2),Auxiliar_OPEX_Drivers!$B$76:$I$76,0))*$F68</f>
        <v>4.0707567685119939</v>
      </c>
      <c r="AQ68" s="107">
        <f>INDEX(Auxiliar_OPEX_Drivers!$B$76:$I$84,MATCH($E68,Auxiliar_OPEX_Drivers!$B$76:$B$84,0),MATCH(YEAR(AQ$2),Auxiliar_OPEX_Drivers!$B$76:$I$76,0))*$F68</f>
        <v>4.0707567685119939</v>
      </c>
      <c r="AR68" s="107">
        <f>INDEX(Auxiliar_OPEX_Drivers!$B$76:$I$84,MATCH($E68,Auxiliar_OPEX_Drivers!$B$76:$B$84,0),MATCH(YEAR(AR$2),Auxiliar_OPEX_Drivers!$B$76:$I$76,0))*$F68</f>
        <v>4.0707567685119939</v>
      </c>
      <c r="AS68" s="107">
        <f>INDEX(Auxiliar_OPEX_Drivers!$B$76:$I$84,MATCH($E68,Auxiliar_OPEX_Drivers!$B$76:$B$84,0),MATCH(YEAR(AS$2),Auxiliar_OPEX_Drivers!$B$76:$I$76,0))*$F68</f>
        <v>4.0707567685119939</v>
      </c>
      <c r="AT68" s="107">
        <f>INDEX(Auxiliar_OPEX_Drivers!$B$76:$I$84,MATCH($E68,Auxiliar_OPEX_Drivers!$B$76:$B$84,0),MATCH(YEAR(AT$2),Auxiliar_OPEX_Drivers!$B$76:$I$76,0))*$F68</f>
        <v>4.0707567685119939</v>
      </c>
      <c r="AU68" s="107">
        <f>INDEX(Auxiliar_OPEX_Drivers!$B$76:$I$84,MATCH($E68,Auxiliar_OPEX_Drivers!$B$76:$B$84,0),MATCH(YEAR(AU$2),Auxiliar_OPEX_Drivers!$B$76:$I$76,0))*$F68</f>
        <v>4.0707567685119939</v>
      </c>
      <c r="AV68" s="107">
        <f>INDEX(Auxiliar_OPEX_Drivers!$B$76:$I$84,MATCH($E68,Auxiliar_OPEX_Drivers!$B$76:$B$84,0),MATCH(YEAR(AV$2),Auxiliar_OPEX_Drivers!$B$76:$I$76,0))*$F68</f>
        <v>4.0707567685119939</v>
      </c>
      <c r="AW68" s="107">
        <f>INDEX(Auxiliar_OPEX_Drivers!$B$76:$I$84,MATCH($E68,Auxiliar_OPEX_Drivers!$B$76:$B$84,0),MATCH(YEAR(AW$2),Auxiliar_OPEX_Drivers!$B$76:$I$76,0))*$F68</f>
        <v>4.0707567685119939</v>
      </c>
      <c r="AX68" s="107">
        <f>INDEX(Auxiliar_OPEX_Drivers!$B$76:$I$84,MATCH($E68,Auxiliar_OPEX_Drivers!$B$76:$B$84,0),MATCH(YEAR(AX$2),Auxiliar_OPEX_Drivers!$B$76:$I$76,0))*$F68</f>
        <v>4.0716846287418997</v>
      </c>
      <c r="AY68" s="107">
        <f>INDEX(Auxiliar_OPEX_Drivers!$B$76:$I$84,MATCH($E68,Auxiliar_OPEX_Drivers!$B$76:$B$84,0),MATCH(YEAR(AY$2),Auxiliar_OPEX_Drivers!$B$76:$I$76,0))*$F68</f>
        <v>4.0716846287418997</v>
      </c>
      <c r="AZ68" s="107">
        <f>INDEX(Auxiliar_OPEX_Drivers!$B$76:$I$84,MATCH($E68,Auxiliar_OPEX_Drivers!$B$76:$B$84,0),MATCH(YEAR(AZ$2),Auxiliar_OPEX_Drivers!$B$76:$I$76,0))*$F68</f>
        <v>4.0716846287418997</v>
      </c>
      <c r="BA68" s="107">
        <f>INDEX(Auxiliar_OPEX_Drivers!$B$76:$I$84,MATCH($E68,Auxiliar_OPEX_Drivers!$B$76:$B$84,0),MATCH(YEAR(BA$2),Auxiliar_OPEX_Drivers!$B$76:$I$76,0))*$F68</f>
        <v>4.0716846287418997</v>
      </c>
      <c r="BB68" s="107">
        <f>INDEX(Auxiliar_OPEX_Drivers!$B$76:$I$84,MATCH($E68,Auxiliar_OPEX_Drivers!$B$76:$B$84,0),MATCH(YEAR(BB$2),Auxiliar_OPEX_Drivers!$B$76:$I$76,0))*$F68</f>
        <v>4.0716846287418997</v>
      </c>
      <c r="BC68" s="107">
        <f>INDEX(Auxiliar_OPEX_Drivers!$B$76:$I$84,MATCH($E68,Auxiliar_OPEX_Drivers!$B$76:$B$84,0),MATCH(YEAR(BC$2),Auxiliar_OPEX_Drivers!$B$76:$I$76,0))*$F68</f>
        <v>4.0716846287418997</v>
      </c>
      <c r="BD68" s="107">
        <f>INDEX(Auxiliar_OPEX_Drivers!$B$76:$I$84,MATCH($E68,Auxiliar_OPEX_Drivers!$B$76:$B$84,0),MATCH(YEAR(BD$2),Auxiliar_OPEX_Drivers!$B$76:$I$76,0))*$F68</f>
        <v>4.0716846287418997</v>
      </c>
      <c r="BE68" s="107">
        <f>INDEX(Auxiliar_OPEX_Drivers!$B$76:$I$84,MATCH($E68,Auxiliar_OPEX_Drivers!$B$76:$B$84,0),MATCH(YEAR(BE$2),Auxiliar_OPEX_Drivers!$B$76:$I$76,0))*$F68</f>
        <v>4.0716846287418997</v>
      </c>
      <c r="BF68" s="107">
        <f>INDEX(Auxiliar_OPEX_Drivers!$B$76:$I$84,MATCH($E68,Auxiliar_OPEX_Drivers!$B$76:$B$84,0),MATCH(YEAR(BF$2),Auxiliar_OPEX_Drivers!$B$76:$I$76,0))*$F68</f>
        <v>4.0716846287418997</v>
      </c>
      <c r="BG68" s="107">
        <f>INDEX(Auxiliar_OPEX_Drivers!$B$76:$I$84,MATCH($E68,Auxiliar_OPEX_Drivers!$B$76:$B$84,0),MATCH(YEAR(BG$2),Auxiliar_OPEX_Drivers!$B$76:$I$76,0))*$F68</f>
        <v>4.0716846287418997</v>
      </c>
      <c r="BH68" s="107">
        <f>INDEX(Auxiliar_OPEX_Drivers!$B$76:$I$84,MATCH($E68,Auxiliar_OPEX_Drivers!$B$76:$B$84,0),MATCH(YEAR(BH$2),Auxiliar_OPEX_Drivers!$B$76:$I$76,0))*$F68</f>
        <v>4.0716846287418997</v>
      </c>
      <c r="BI68" s="107">
        <f>INDEX(Auxiliar_OPEX_Drivers!$B$76:$I$84,MATCH($E68,Auxiliar_OPEX_Drivers!$B$76:$B$84,0),MATCH(YEAR(BI$2),Auxiliar_OPEX_Drivers!$B$76:$I$76,0))*$F68</f>
        <v>4.0716846287418997</v>
      </c>
      <c r="BJ68" s="107">
        <f>INDEX(Auxiliar_OPEX_Drivers!$B$76:$I$84,MATCH($E68,Auxiliar_OPEX_Drivers!$B$76:$B$84,0),MATCH(YEAR(BJ$2),Auxiliar_OPEX_Drivers!$B$76:$I$76,0))*$F68</f>
        <v>4.0036227736097061</v>
      </c>
      <c r="BK68" s="107">
        <f>INDEX(Auxiliar_OPEX_Drivers!$B$76:$I$84,MATCH($E68,Auxiliar_OPEX_Drivers!$B$76:$B$84,0),MATCH(YEAR(BK$2),Auxiliar_OPEX_Drivers!$B$76:$I$76,0))*$F68</f>
        <v>4.0036227736097061</v>
      </c>
      <c r="BL68" s="107">
        <f>INDEX(Auxiliar_OPEX_Drivers!$B$76:$I$84,MATCH($E68,Auxiliar_OPEX_Drivers!$B$76:$B$84,0),MATCH(YEAR(BL$2),Auxiliar_OPEX_Drivers!$B$76:$I$76,0))*$F68</f>
        <v>4.0036227736097061</v>
      </c>
      <c r="BM68" s="107">
        <f>INDEX(Auxiliar_OPEX_Drivers!$B$76:$I$84,MATCH($E68,Auxiliar_OPEX_Drivers!$B$76:$B$84,0),MATCH(YEAR(BM$2),Auxiliar_OPEX_Drivers!$B$76:$I$76,0))*$F68</f>
        <v>4.0036227736097061</v>
      </c>
      <c r="BN68" s="107">
        <f>INDEX(Auxiliar_OPEX_Drivers!$B$76:$I$84,MATCH($E68,Auxiliar_OPEX_Drivers!$B$76:$B$84,0),MATCH(YEAR(BN$2),Auxiliar_OPEX_Drivers!$B$76:$I$76,0))*$F68</f>
        <v>4.0036227736097061</v>
      </c>
      <c r="BO68" s="107">
        <f>INDEX(Auxiliar_OPEX_Drivers!$B$76:$I$84,MATCH($E68,Auxiliar_OPEX_Drivers!$B$76:$B$84,0),MATCH(YEAR(BO$2),Auxiliar_OPEX_Drivers!$B$76:$I$76,0))*$F68</f>
        <v>4.0036227736097061</v>
      </c>
      <c r="BP68" s="107">
        <f>INDEX(Auxiliar_OPEX_Drivers!$B$76:$I$84,MATCH($E68,Auxiliar_OPEX_Drivers!$B$76:$B$84,0),MATCH(YEAR(BP$2),Auxiliar_OPEX_Drivers!$B$76:$I$76,0))*$F68</f>
        <v>4.0036227736097061</v>
      </c>
      <c r="BQ68" s="107">
        <f>INDEX(Auxiliar_OPEX_Drivers!$B$76:$I$84,MATCH($E68,Auxiliar_OPEX_Drivers!$B$76:$B$84,0),MATCH(YEAR(BQ$2),Auxiliar_OPEX_Drivers!$B$76:$I$76,0))*$F68</f>
        <v>4.0036227736097061</v>
      </c>
      <c r="BR68" s="107">
        <f>INDEX(Auxiliar_OPEX_Drivers!$B$76:$I$84,MATCH($E68,Auxiliar_OPEX_Drivers!$B$76:$B$84,0),MATCH(YEAR(BR$2),Auxiliar_OPEX_Drivers!$B$76:$I$76,0))*$F68</f>
        <v>4.0036227736097061</v>
      </c>
      <c r="BS68" s="107">
        <f>INDEX(Auxiliar_OPEX_Drivers!$B$76:$I$84,MATCH($E68,Auxiliar_OPEX_Drivers!$B$76:$B$84,0),MATCH(YEAR(BS$2),Auxiliar_OPEX_Drivers!$B$76:$I$76,0))*$F68</f>
        <v>4.0036227736097061</v>
      </c>
      <c r="BT68" s="107">
        <f>INDEX(Auxiliar_OPEX_Drivers!$B$76:$I$84,MATCH($E68,Auxiliar_OPEX_Drivers!$B$76:$B$84,0),MATCH(YEAR(BT$2),Auxiliar_OPEX_Drivers!$B$76:$I$76,0))*$F68</f>
        <v>4.0036227736097061</v>
      </c>
      <c r="BU68" s="107">
        <f>INDEX(Auxiliar_OPEX_Drivers!$B$76:$I$84,MATCH($E68,Auxiliar_OPEX_Drivers!$B$76:$B$84,0),MATCH(YEAR(BU$2),Auxiliar_OPEX_Drivers!$B$76:$I$76,0))*$F68</f>
        <v>4.0036227736097061</v>
      </c>
      <c r="BV68" s="107">
        <f>INDEX(Auxiliar_OPEX_Drivers!$B$76:$I$84,MATCH($E68,Auxiliar_OPEX_Drivers!$B$76:$B$84,0),MATCH(YEAR(BV$2),Auxiliar_OPEX_Drivers!$B$76:$I$76,0))*$F68</f>
        <v>3.9402998286810869</v>
      </c>
      <c r="BW68" s="107">
        <f>INDEX(Auxiliar_OPEX_Drivers!$B$76:$I$84,MATCH($E68,Auxiliar_OPEX_Drivers!$B$76:$B$84,0),MATCH(YEAR(BW$2),Auxiliar_OPEX_Drivers!$B$76:$I$76,0))*$F68</f>
        <v>3.9402998286810869</v>
      </c>
      <c r="BX68" s="107">
        <f>INDEX(Auxiliar_OPEX_Drivers!$B$76:$I$84,MATCH($E68,Auxiliar_OPEX_Drivers!$B$76:$B$84,0),MATCH(YEAR(BX$2),Auxiliar_OPEX_Drivers!$B$76:$I$76,0))*$F68</f>
        <v>3.9402998286810869</v>
      </c>
      <c r="BY68" s="107">
        <f>INDEX(Auxiliar_OPEX_Drivers!$B$76:$I$84,MATCH($E68,Auxiliar_OPEX_Drivers!$B$76:$B$84,0),MATCH(YEAR(BY$2),Auxiliar_OPEX_Drivers!$B$76:$I$76,0))*$F68</f>
        <v>3.9402998286810869</v>
      </c>
      <c r="BZ68" s="107">
        <f>INDEX(Auxiliar_OPEX_Drivers!$B$76:$I$84,MATCH($E68,Auxiliar_OPEX_Drivers!$B$76:$B$84,0),MATCH(YEAR(BZ$2),Auxiliar_OPEX_Drivers!$B$76:$I$76,0))*$F68</f>
        <v>3.9402998286810869</v>
      </c>
      <c r="CA68" s="107">
        <f>INDEX(Auxiliar_OPEX_Drivers!$B$76:$I$84,MATCH($E68,Auxiliar_OPEX_Drivers!$B$76:$B$84,0),MATCH(YEAR(CA$2),Auxiliar_OPEX_Drivers!$B$76:$I$76,0))*$F68</f>
        <v>3.9402998286810869</v>
      </c>
      <c r="CB68" s="107">
        <f>INDEX(Auxiliar_OPEX_Drivers!$B$76:$I$84,MATCH($E68,Auxiliar_OPEX_Drivers!$B$76:$B$84,0),MATCH(YEAR(CB$2),Auxiliar_OPEX_Drivers!$B$76:$I$76,0))*$F68</f>
        <v>3.9402998286810869</v>
      </c>
      <c r="CC68" s="107">
        <f>INDEX(Auxiliar_OPEX_Drivers!$B$76:$I$84,MATCH($E68,Auxiliar_OPEX_Drivers!$B$76:$B$84,0),MATCH(YEAR(CC$2),Auxiliar_OPEX_Drivers!$B$76:$I$76,0))*$F68</f>
        <v>3.9402998286810869</v>
      </c>
      <c r="CD68" s="107">
        <f>INDEX(Auxiliar_OPEX_Drivers!$B$76:$I$84,MATCH($E68,Auxiliar_OPEX_Drivers!$B$76:$B$84,0),MATCH(YEAR(CD$2),Auxiliar_OPEX_Drivers!$B$76:$I$76,0))*$F68</f>
        <v>3.9402998286810869</v>
      </c>
      <c r="CE68" s="107">
        <f>INDEX(Auxiliar_OPEX_Drivers!$B$76:$I$84,MATCH($E68,Auxiliar_OPEX_Drivers!$B$76:$B$84,0),MATCH(YEAR(CE$2),Auxiliar_OPEX_Drivers!$B$76:$I$76,0))*$F68</f>
        <v>3.9402998286810869</v>
      </c>
      <c r="CF68" s="107">
        <f>INDEX(Auxiliar_OPEX_Drivers!$B$76:$I$84,MATCH($E68,Auxiliar_OPEX_Drivers!$B$76:$B$84,0),MATCH(YEAR(CF$2),Auxiliar_OPEX_Drivers!$B$76:$I$76,0))*$F68</f>
        <v>3.9402998286810869</v>
      </c>
      <c r="CG68" s="107">
        <f>INDEX(Auxiliar_OPEX_Drivers!$B$76:$I$84,MATCH($E68,Auxiliar_OPEX_Drivers!$B$76:$B$84,0),MATCH(YEAR(CG$2),Auxiliar_OPEX_Drivers!$B$76:$I$76,0))*$F68</f>
        <v>3.9402998286810869</v>
      </c>
      <c r="CI68" s="51">
        <f>INDEX(Auxiliar_OPEX_CustosUnit!$A$1:$R$129,MATCH(Auxiliar_OPEX_P!$A68,Auxiliar_OPEX_CustosUnit!$A$1:$A$129,0),MATCH(CI$2,Auxiliar_OPEX_CustosUnit!$A$3:$Q$3,0))*(1-DRE_Auxiliar!$A$5)</f>
        <v>20035.067260266544</v>
      </c>
      <c r="CJ68" s="51">
        <f>INDEX(Auxiliar_OPEX_CustosUnit!$A$1:$R$129,MATCH(Auxiliar_OPEX_P!$A68,Auxiliar_OPEX_CustosUnit!$A$1:$A$129,0),MATCH(CJ$2,Auxiliar_OPEX_CustosUnit!$A$3:$Q$3,0))*(1-DRE_Auxiliar!$A$5)</f>
        <v>20728.306479649287</v>
      </c>
      <c r="CK68" s="51">
        <f>INDEX(Auxiliar_OPEX_CustosUnit!$A$1:$R$129,MATCH(Auxiliar_OPEX_P!$A68,Auxiliar_OPEX_CustosUnit!$A$1:$A$129,0),MATCH(CK$2,Auxiliar_OPEX_CustosUnit!$A$3:$Q$3,0))*(1-DRE_Auxiliar!$A$5)</f>
        <v>21812.661487769627</v>
      </c>
      <c r="CL68" s="51">
        <f>INDEX(Auxiliar_OPEX_CustosUnit!$A$1:$R$129,MATCH(Auxiliar_OPEX_P!$A68,Auxiliar_OPEX_CustosUnit!$A$1:$A$129,0),MATCH(CL$2,Auxiliar_OPEX_CustosUnit!$A$3:$Q$3,0))*(1-DRE_Auxiliar!$A$5)</f>
        <v>21788.080924559177</v>
      </c>
      <c r="CM68" s="51">
        <f>INDEX(Auxiliar_OPEX_CustosUnit!$A$1:$R$129,MATCH(Auxiliar_OPEX_P!$A68,Auxiliar_OPEX_CustosUnit!$A$1:$A$129,0),MATCH(CM$2,Auxiliar_OPEX_CustosUnit!$A$3:$Q$3,0))*(1-DRE_Auxiliar!$A$5)</f>
        <v>21801.346429829431</v>
      </c>
      <c r="CN68" s="51">
        <f>INDEX(Auxiliar_OPEX_CustosUnit!$A$1:$R$129,MATCH(Auxiliar_OPEX_P!$A68,Auxiliar_OPEX_CustosUnit!$A$1:$A$129,0),MATCH(CN$2,Auxiliar_OPEX_CustosUnit!$A$3:$Q$3,0))*(1-DRE_Auxiliar!$A$5)</f>
        <v>23103.785212609451</v>
      </c>
      <c r="CO68" s="51">
        <f>INDEX(Auxiliar_OPEX_CustosUnit!$A$1:$R$129,MATCH(Auxiliar_OPEX_P!$A68,Auxiliar_OPEX_CustosUnit!$A$1:$A$129,0),MATCH(CO$2,Auxiliar_OPEX_CustosUnit!$A$3:$Q$3,0))*(1-DRE_Auxiliar!$A$5)</f>
        <v>22463.670579817343</v>
      </c>
      <c r="CP68" s="51">
        <f>INDEX(Auxiliar_OPEX_CustosUnit!$A$1:$R$129,MATCH(Auxiliar_OPEX_P!$A68,Auxiliar_OPEX_CustosUnit!$A$1:$A$129,0),MATCH(CP$2,Auxiliar_OPEX_CustosUnit!$A$3:$Q$3,0))*(1-DRE_Auxiliar!$A$5)</f>
        <v>23187.959369132095</v>
      </c>
      <c r="CQ68" s="51">
        <f>INDEX(Auxiliar_OPEX_CustosUnit!$A$1:$R$129,MATCH(Auxiliar_OPEX_P!$A68,Auxiliar_OPEX_CustosUnit!$A$1:$A$129,0),MATCH(CQ$2,Auxiliar_OPEX_CustosUnit!$A$3:$Q$3,0))*(1-DRE_Auxiliar!$A$5)</f>
        <v>23194.482930203958</v>
      </c>
      <c r="CR68" s="51">
        <f>INDEX(Auxiliar_OPEX_CustosUnit!$A$1:$R$129,MATCH(Auxiliar_OPEX_P!$A68,Auxiliar_OPEX_CustosUnit!$A$1:$A$129,0),MATCH(CR$2,Auxiliar_OPEX_CustosUnit!$A$3:$Q$3,0))*(1-DRE_Auxiliar!$A$5)</f>
        <v>23194.482930203958</v>
      </c>
      <c r="CS68" s="51">
        <f>INDEX(Auxiliar_OPEX_CustosUnit!$A$1:$R$129,MATCH(Auxiliar_OPEX_P!$A68,Auxiliar_OPEX_CustosUnit!$A$1:$A$129,0),MATCH(CS$2,Auxiliar_OPEX_CustosUnit!$A$3:$Q$3,0))*(1-DRE_Auxiliar!$A$5)</f>
        <v>22470.194140889205</v>
      </c>
      <c r="CT68" s="51">
        <f>INDEX(Auxiliar_OPEX_CustosUnit!$A$1:$R$129,MATCH(Auxiliar_OPEX_P!$A68,Auxiliar_OPEX_CustosUnit!$A$1:$A$129,0),MATCH(CT$2,Auxiliar_OPEX_CustosUnit!$A$3:$Q$3,0))*(1-DRE_Auxiliar!$A$5)</f>
        <v>22268.945737167433</v>
      </c>
      <c r="CU68" s="53">
        <f t="shared" ref="CU68:CU128" si="610">CI68</f>
        <v>20035.067260266544</v>
      </c>
      <c r="CV68" s="53">
        <f t="shared" ref="CV68:CV128" si="611">CJ68</f>
        <v>20728.306479649287</v>
      </c>
      <c r="CW68" s="53">
        <f t="shared" ref="CW68:CW128" si="612">CK68</f>
        <v>21812.661487769627</v>
      </c>
      <c r="CX68" s="53">
        <f t="shared" ref="CX68:CX128" si="613">CL68</f>
        <v>21788.080924559177</v>
      </c>
      <c r="CY68" s="53">
        <f t="shared" ref="CY68:CY128" si="614">CM68</f>
        <v>21801.346429829431</v>
      </c>
      <c r="CZ68" s="53">
        <f t="shared" ref="CZ68:CZ128" si="615">CN68</f>
        <v>23103.785212609451</v>
      </c>
      <c r="DA68" s="53">
        <f t="shared" ref="DA68:DA128" si="616">CO68</f>
        <v>22463.670579817343</v>
      </c>
      <c r="DB68" s="53">
        <f t="shared" ref="DB68:DB128" si="617">CP68</f>
        <v>23187.959369132095</v>
      </c>
      <c r="DC68" s="53">
        <f t="shared" ref="DC68:DC128" si="618">CQ68</f>
        <v>23194.482930203958</v>
      </c>
      <c r="DD68" s="53">
        <f t="shared" ref="DD68:DD128" si="619">CR68</f>
        <v>23194.482930203958</v>
      </c>
      <c r="DE68" s="53">
        <f t="shared" ref="DE68:DE128" si="620">CS68</f>
        <v>22470.194140889205</v>
      </c>
      <c r="DF68" s="53">
        <f t="shared" ref="DF68:DF128" si="621">CT68</f>
        <v>22268.945737167433</v>
      </c>
      <c r="DG68" s="53">
        <f t="shared" ref="DG68:DG128" si="622">CU68</f>
        <v>20035.067260266544</v>
      </c>
      <c r="DH68" s="53">
        <f t="shared" ref="DH68:DH128" si="623">CV68</f>
        <v>20728.306479649287</v>
      </c>
      <c r="DI68" s="53">
        <f t="shared" ref="DI68:DI128" si="624">CW68</f>
        <v>21812.661487769627</v>
      </c>
      <c r="DJ68" s="53">
        <f t="shared" ref="DJ68:DJ128" si="625">CX68</f>
        <v>21788.080924559177</v>
      </c>
      <c r="DK68" s="53">
        <f t="shared" ref="DK68:DK128" si="626">CY68</f>
        <v>21801.346429829431</v>
      </c>
      <c r="DL68" s="53">
        <f t="shared" ref="DL68:DL128" si="627">CZ68</f>
        <v>23103.785212609451</v>
      </c>
      <c r="DM68" s="53">
        <f t="shared" ref="DM68:DM128" si="628">DA68</f>
        <v>22463.670579817343</v>
      </c>
      <c r="DN68" s="53">
        <f t="shared" ref="DN68:DN128" si="629">DB68</f>
        <v>23187.959369132095</v>
      </c>
      <c r="DO68" s="53">
        <f t="shared" ref="DO68:DO128" si="630">DC68</f>
        <v>23194.482930203958</v>
      </c>
      <c r="DP68" s="53">
        <f t="shared" ref="DP68:DP128" si="631">DD68</f>
        <v>23194.482930203958</v>
      </c>
      <c r="DQ68" s="53">
        <f t="shared" ref="DQ68:DQ128" si="632">DE68</f>
        <v>22470.194140889205</v>
      </c>
      <c r="DR68" s="53">
        <f t="shared" ref="DR68:DR128" si="633">DF68</f>
        <v>22268.945737167433</v>
      </c>
      <c r="DS68" s="53">
        <f t="shared" ref="DS68:DS128" si="634">DG68</f>
        <v>20035.067260266544</v>
      </c>
      <c r="DT68" s="53">
        <f t="shared" ref="DT68:DT128" si="635">DH68</f>
        <v>20728.306479649287</v>
      </c>
      <c r="DU68" s="53">
        <f t="shared" ref="DU68:DU128" si="636">DI68</f>
        <v>21812.661487769627</v>
      </c>
      <c r="DV68" s="53">
        <f t="shared" ref="DV68:DV128" si="637">DJ68</f>
        <v>21788.080924559177</v>
      </c>
      <c r="DW68" s="53">
        <f t="shared" ref="DW68:DW128" si="638">DK68</f>
        <v>21801.346429829431</v>
      </c>
      <c r="DX68" s="53">
        <f t="shared" ref="DX68:DX128" si="639">DL68</f>
        <v>23103.785212609451</v>
      </c>
      <c r="DY68" s="53">
        <f t="shared" ref="DY68:DY128" si="640">DM68</f>
        <v>22463.670579817343</v>
      </c>
      <c r="DZ68" s="53">
        <f t="shared" ref="DZ68:DZ128" si="641">DN68</f>
        <v>23187.959369132095</v>
      </c>
      <c r="EA68" s="53">
        <f t="shared" ref="EA68:EA128" si="642">DO68</f>
        <v>23194.482930203958</v>
      </c>
      <c r="EB68" s="53">
        <f t="shared" ref="EB68:EB128" si="643">DP68</f>
        <v>23194.482930203958</v>
      </c>
      <c r="EC68" s="53">
        <f t="shared" ref="EC68:EC128" si="644">DQ68</f>
        <v>22470.194140889205</v>
      </c>
      <c r="ED68" s="53">
        <f t="shared" ref="ED68:ED128" si="645">DR68</f>
        <v>22268.945737167433</v>
      </c>
      <c r="EE68" s="53">
        <f t="shared" ref="EE68:EE128" si="646">DS68</f>
        <v>20035.067260266544</v>
      </c>
      <c r="EF68" s="53">
        <f t="shared" ref="EF68:EF128" si="647">DT68</f>
        <v>20728.306479649287</v>
      </c>
      <c r="EG68" s="53">
        <f t="shared" ref="EG68:EG128" si="648">DU68</f>
        <v>21812.661487769627</v>
      </c>
      <c r="EH68" s="53">
        <f t="shared" ref="EH68:EH128" si="649">DV68</f>
        <v>21788.080924559177</v>
      </c>
      <c r="EI68" s="53">
        <f t="shared" ref="EI68:EI128" si="650">DW68</f>
        <v>21801.346429829431</v>
      </c>
      <c r="EJ68" s="53">
        <f t="shared" ref="EJ68:EJ128" si="651">DX68</f>
        <v>23103.785212609451</v>
      </c>
      <c r="EK68" s="53">
        <f t="shared" ref="EK68:EK128" si="652">DY68</f>
        <v>22463.670579817343</v>
      </c>
      <c r="EL68" s="53">
        <f t="shared" ref="EL68:EL128" si="653">DZ68</f>
        <v>23187.959369132095</v>
      </c>
      <c r="EM68" s="53">
        <f t="shared" ref="EM68:EM128" si="654">EA68</f>
        <v>23194.482930203958</v>
      </c>
      <c r="EN68" s="53">
        <f t="shared" ref="EN68:EN128" si="655">EB68</f>
        <v>23194.482930203958</v>
      </c>
      <c r="EO68" s="53">
        <f t="shared" ref="EO68:EO128" si="656">EC68</f>
        <v>22470.194140889205</v>
      </c>
      <c r="EP68" s="53">
        <f t="shared" ref="EP68:EP128" si="657">ED68</f>
        <v>22268.945737167433</v>
      </c>
      <c r="EQ68" s="53">
        <f t="shared" ref="EQ68:EQ128" si="658">EE68</f>
        <v>20035.067260266544</v>
      </c>
      <c r="ER68" s="53">
        <f t="shared" ref="ER68:ER128" si="659">EF68</f>
        <v>20728.306479649287</v>
      </c>
      <c r="ES68" s="53">
        <f t="shared" ref="ES68:ES128" si="660">EG68</f>
        <v>21812.661487769627</v>
      </c>
      <c r="ET68" s="53">
        <f t="shared" ref="ET68:ET128" si="661">EH68</f>
        <v>21788.080924559177</v>
      </c>
      <c r="EU68" s="53">
        <f t="shared" ref="EU68:EU128" si="662">EI68</f>
        <v>21801.346429829431</v>
      </c>
      <c r="EV68" s="53">
        <f t="shared" ref="EV68:EV128" si="663">EJ68</f>
        <v>23103.785212609451</v>
      </c>
      <c r="EW68" s="53">
        <f t="shared" ref="EW68:EW128" si="664">EK68</f>
        <v>22463.670579817343</v>
      </c>
      <c r="EX68" s="53">
        <f t="shared" ref="EX68:EX128" si="665">EL68</f>
        <v>23187.959369132095</v>
      </c>
      <c r="EY68" s="53">
        <f t="shared" ref="EY68:EY128" si="666">EM68</f>
        <v>23194.482930203958</v>
      </c>
      <c r="EZ68" s="53">
        <f t="shared" ref="EZ68:EZ128" si="667">EN68</f>
        <v>23194.482930203958</v>
      </c>
      <c r="FA68" s="53">
        <f t="shared" ref="FA68:FA128" si="668">EO68</f>
        <v>22470.194140889205</v>
      </c>
      <c r="FB68" s="53">
        <f t="shared" ref="FB68:FB128" si="669">EP68</f>
        <v>22268.945737167433</v>
      </c>
      <c r="FC68" s="53">
        <f t="shared" ref="FC68:FC128" si="670">EQ68</f>
        <v>20035.067260266544</v>
      </c>
      <c r="FD68" s="53">
        <f t="shared" ref="FD68:FD128" si="671">ER68</f>
        <v>20728.306479649287</v>
      </c>
      <c r="FE68" s="53">
        <f t="shared" ref="FE68:FE128" si="672">ES68</f>
        <v>21812.661487769627</v>
      </c>
      <c r="FF68" s="53">
        <f t="shared" ref="FF68:FF128" si="673">ET68</f>
        <v>21788.080924559177</v>
      </c>
      <c r="FG68" s="53">
        <f t="shared" ref="FG68:FG128" si="674">EU68</f>
        <v>21801.346429829431</v>
      </c>
      <c r="FH68" s="53">
        <f t="shared" ref="FH68:FH128" si="675">EV68</f>
        <v>23103.785212609451</v>
      </c>
      <c r="FI68" s="53">
        <f t="shared" ref="FI68:FI128" si="676">EW68</f>
        <v>22463.670579817343</v>
      </c>
      <c r="FJ68" s="53">
        <f t="shared" ref="FJ68:FJ128" si="677">EX68</f>
        <v>23187.959369132095</v>
      </c>
      <c r="FK68" s="53">
        <f t="shared" ref="FK68:FK128" si="678">EY68</f>
        <v>23194.482930203958</v>
      </c>
      <c r="FL68" s="53">
        <f t="shared" ref="FL68:FL128" si="679">EZ68</f>
        <v>23194.482930203958</v>
      </c>
      <c r="FM68" s="53">
        <f t="shared" ref="FM68:FM128" si="680">FA68</f>
        <v>22470.194140889205</v>
      </c>
      <c r="FN68" s="53">
        <f t="shared" ref="FN68:FN128" si="681">FB68</f>
        <v>22268.945737167433</v>
      </c>
      <c r="FP68" s="51">
        <f t="shared" ref="FP68:FP128" si="682">CM68*F68*(1-$D68)</f>
        <v>87205.385719317725</v>
      </c>
      <c r="FQ68" s="51">
        <f t="shared" si="306"/>
        <v>92415.140850437805</v>
      </c>
      <c r="FR68" s="51">
        <f t="shared" si="307"/>
        <v>89854.68231926937</v>
      </c>
      <c r="FS68" s="51">
        <f t="shared" si="308"/>
        <v>92751.837476528381</v>
      </c>
      <c r="FT68" s="51">
        <f t="shared" si="309"/>
        <v>92777.931720815832</v>
      </c>
      <c r="FU68" s="51">
        <f t="shared" si="310"/>
        <v>92777.931720815832</v>
      </c>
      <c r="FV68" s="51">
        <f t="shared" si="311"/>
        <v>89880.776563556821</v>
      </c>
      <c r="FW68" s="51">
        <f t="shared" si="312"/>
        <v>89075.78294866973</v>
      </c>
      <c r="FX68" s="51">
        <f t="shared" si="313"/>
        <v>77872.787656163913</v>
      </c>
      <c r="FY68" s="51">
        <f t="shared" si="314"/>
        <v>80567.286747413731</v>
      </c>
      <c r="FZ68" s="51">
        <f t="shared" si="315"/>
        <v>84781.984217320292</v>
      </c>
      <c r="GA68" s="51">
        <f t="shared" si="316"/>
        <v>84686.443885237037</v>
      </c>
      <c r="GB68" s="51">
        <f t="shared" si="317"/>
        <v>84738.004574384846</v>
      </c>
      <c r="GC68" s="51">
        <f t="shared" si="318"/>
        <v>89800.35537406127</v>
      </c>
      <c r="GD68" s="51">
        <f t="shared" si="319"/>
        <v>87312.342220550141</v>
      </c>
      <c r="GE68" s="51">
        <f t="shared" si="320"/>
        <v>90127.525536849993</v>
      </c>
      <c r="GF68" s="51">
        <f t="shared" si="321"/>
        <v>90152.881472994952</v>
      </c>
      <c r="GG68" s="51">
        <f t="shared" si="322"/>
        <v>90152.881472994952</v>
      </c>
      <c r="GH68" s="51">
        <f t="shared" si="323"/>
        <v>87337.6981566951</v>
      </c>
      <c r="GI68" s="51">
        <f t="shared" si="324"/>
        <v>86555.480956943153</v>
      </c>
      <c r="GJ68" s="51">
        <f t="shared" si="325"/>
        <v>81544.623734171182</v>
      </c>
      <c r="GK68" s="51">
        <f t="shared" si="326"/>
        <v>84366.17309899145</v>
      </c>
      <c r="GL68" s="51">
        <f t="shared" si="327"/>
        <v>88779.600814644684</v>
      </c>
      <c r="GM68" s="51">
        <f t="shared" si="328"/>
        <v>88679.555591330398</v>
      </c>
      <c r="GN68" s="51">
        <f t="shared" si="329"/>
        <v>88733.547455787571</v>
      </c>
      <c r="GO68" s="51">
        <f t="shared" si="330"/>
        <v>94034.596815837271</v>
      </c>
      <c r="GP68" s="51">
        <f t="shared" si="331"/>
        <v>91429.269556403087</v>
      </c>
      <c r="GQ68" s="51">
        <f t="shared" si="332"/>
        <v>94377.193615369499</v>
      </c>
      <c r="GR68" s="51">
        <f t="shared" si="333"/>
        <v>94403.745127580638</v>
      </c>
      <c r="GS68" s="51">
        <f t="shared" si="334"/>
        <v>94403.745127580638</v>
      </c>
      <c r="GT68" s="51">
        <f t="shared" si="335"/>
        <v>91455.821068614227</v>
      </c>
      <c r="GU68" s="51">
        <f t="shared" si="336"/>
        <v>90636.720980483238</v>
      </c>
      <c r="GV68" s="51">
        <f t="shared" si="337"/>
        <v>81557.885657323088</v>
      </c>
      <c r="GW68" s="51">
        <f t="shared" si="338"/>
        <v>84379.89390182335</v>
      </c>
      <c r="GX68" s="51">
        <f t="shared" si="339"/>
        <v>88794.039390599108</v>
      </c>
      <c r="GY68" s="51">
        <f t="shared" si="340"/>
        <v>88693.977896536337</v>
      </c>
      <c r="GZ68" s="51">
        <f t="shared" si="341"/>
        <v>88747.97854190295</v>
      </c>
      <c r="HA68" s="51">
        <f t="shared" si="342"/>
        <v>94049.89003247724</v>
      </c>
      <c r="HB68" s="51">
        <f t="shared" si="343"/>
        <v>91444.139058415196</v>
      </c>
      <c r="HC68" s="51">
        <f t="shared" si="344"/>
        <v>94392.542549875579</v>
      </c>
      <c r="HD68" s="51">
        <f t="shared" si="345"/>
        <v>94419.098380263662</v>
      </c>
      <c r="HE68" s="51">
        <f t="shared" si="346"/>
        <v>94419.098380263662</v>
      </c>
      <c r="HF68" s="51">
        <f t="shared" si="347"/>
        <v>91470.694888803278</v>
      </c>
      <c r="HG68" s="51">
        <f t="shared" si="348"/>
        <v>90651.46158720064</v>
      </c>
      <c r="HH68" s="51">
        <f t="shared" si="349"/>
        <v>81576.475399437375</v>
      </c>
      <c r="HI68" s="51">
        <f t="shared" si="350"/>
        <v>84399.126873039117</v>
      </c>
      <c r="HJ68" s="51">
        <f t="shared" si="351"/>
        <v>88814.278491702004</v>
      </c>
      <c r="HK68" s="51">
        <f t="shared" si="352"/>
        <v>88714.194190312206</v>
      </c>
      <c r="HL68" s="51">
        <f t="shared" si="353"/>
        <v>88768.207144213593</v>
      </c>
      <c r="HM68" s="51">
        <f t="shared" si="354"/>
        <v>94071.327115936307</v>
      </c>
      <c r="HN68" s="51">
        <f t="shared" si="355"/>
        <v>91464.982204963919</v>
      </c>
      <c r="HO68" s="51">
        <f t="shared" si="356"/>
        <v>94414.057735186871</v>
      </c>
      <c r="HP68" s="51">
        <f t="shared" si="357"/>
        <v>94440.619618527839</v>
      </c>
      <c r="HQ68" s="51">
        <f t="shared" si="358"/>
        <v>94440.619618527839</v>
      </c>
      <c r="HR68" s="51">
        <f t="shared" si="359"/>
        <v>91491.544088304872</v>
      </c>
      <c r="HS68" s="51">
        <f t="shared" si="360"/>
        <v>90672.124056312095</v>
      </c>
      <c r="HT68" s="51">
        <f t="shared" si="361"/>
        <v>80212.851554005349</v>
      </c>
      <c r="HU68" s="51">
        <f t="shared" si="362"/>
        <v>82988.319880285519</v>
      </c>
      <c r="HV68" s="51">
        <f t="shared" si="363"/>
        <v>87329.668285473846</v>
      </c>
      <c r="HW68" s="51">
        <f t="shared" si="364"/>
        <v>87231.25698281634</v>
      </c>
      <c r="HX68" s="51">
        <f t="shared" si="365"/>
        <v>87284.367061819765</v>
      </c>
      <c r="HY68" s="51">
        <f t="shared" si="366"/>
        <v>92498.840633790358</v>
      </c>
      <c r="HZ68" s="51">
        <f t="shared" si="367"/>
        <v>89936.06311222307</v>
      </c>
      <c r="IA68" s="51">
        <f t="shared" si="368"/>
        <v>92835.842203793814</v>
      </c>
      <c r="IB68" s="51">
        <f t="shared" si="305"/>
        <v>92861.960081466153</v>
      </c>
      <c r="IC68" s="51">
        <f t="shared" si="369"/>
        <v>92861.960081466153</v>
      </c>
      <c r="ID68" s="51">
        <f t="shared" si="370"/>
        <v>89962.180989895409</v>
      </c>
      <c r="IE68" s="51">
        <f t="shared" si="371"/>
        <v>89156.458297602323</v>
      </c>
      <c r="IF68" s="51">
        <f t="shared" si="372"/>
        <v>78944.17209324232</v>
      </c>
      <c r="IG68" s="51">
        <f t="shared" si="373"/>
        <v>81675.742470611149</v>
      </c>
      <c r="IH68" s="51">
        <f t="shared" si="374"/>
        <v>85948.426323337204</v>
      </c>
      <c r="II68" s="51">
        <f t="shared" si="375"/>
        <v>85851.571534330185</v>
      </c>
      <c r="IJ68" s="51">
        <f t="shared" si="376"/>
        <v>85903.841602473927</v>
      </c>
      <c r="IK68" s="51">
        <f t="shared" si="377"/>
        <v>91035.840915129651</v>
      </c>
      <c r="IL68" s="51">
        <f t="shared" si="378"/>
        <v>88513.597337202649</v>
      </c>
      <c r="IM68" s="51">
        <f t="shared" si="379"/>
        <v>91367.512329655205</v>
      </c>
      <c r="IN68" s="51">
        <f t="shared" si="380"/>
        <v>91393.217116229047</v>
      </c>
      <c r="IO68" s="51">
        <f t="shared" si="381"/>
        <v>91393.217116229047</v>
      </c>
      <c r="IP68" s="51">
        <f t="shared" si="382"/>
        <v>88539.302123776491</v>
      </c>
      <c r="IQ68" s="51">
        <f t="shared" si="383"/>
        <v>87746.323073069259</v>
      </c>
      <c r="IS68" s="51">
        <f t="shared" ref="IS68:IX128" si="683">SUMPRODUCT($FP68:$IQ68,N($FP$1:$IQ$1=IS$1))</f>
        <v>1052180.5906806136</v>
      </c>
      <c r="IT68" s="51">
        <f t="shared" si="683"/>
        <v>1053542.6658860149</v>
      </c>
      <c r="IU68" s="51">
        <f t="shared" si="683"/>
        <v>1082914.8676800535</v>
      </c>
      <c r="IV68" s="51">
        <f t="shared" si="683"/>
        <v>1083119.2069760035</v>
      </c>
      <c r="IW68" s="51">
        <f t="shared" si="683"/>
        <v>1076041.7382021607</v>
      </c>
      <c r="IX68" s="51">
        <f t="shared" si="683"/>
        <v>1058437.059424232</v>
      </c>
      <c r="IZ68" s="111">
        <f t="shared" ref="IZ68:IZ128" si="684">F68*CI68*$D68</f>
        <v>0</v>
      </c>
      <c r="JA68" s="111">
        <f t="shared" si="389"/>
        <v>0</v>
      </c>
      <c r="JB68" s="111">
        <f t="shared" si="390"/>
        <v>0</v>
      </c>
      <c r="JC68" s="111">
        <f t="shared" si="391"/>
        <v>0</v>
      </c>
      <c r="JD68" s="111">
        <f t="shared" si="392"/>
        <v>0</v>
      </c>
      <c r="JE68" s="111">
        <f t="shared" si="393"/>
        <v>0</v>
      </c>
      <c r="JF68" s="111">
        <f t="shared" si="394"/>
        <v>0</v>
      </c>
      <c r="JG68" s="111">
        <f t="shared" si="395"/>
        <v>0</v>
      </c>
      <c r="JH68" s="111">
        <f t="shared" si="396"/>
        <v>0</v>
      </c>
      <c r="JI68" s="111">
        <f t="shared" si="397"/>
        <v>0</v>
      </c>
      <c r="JJ68" s="111">
        <f t="shared" si="398"/>
        <v>0</v>
      </c>
      <c r="JK68" s="111">
        <f t="shared" si="399"/>
        <v>0</v>
      </c>
      <c r="JL68" s="111">
        <f t="shared" si="400"/>
        <v>0</v>
      </c>
      <c r="JM68" s="111">
        <f t="shared" si="401"/>
        <v>0</v>
      </c>
      <c r="JN68" s="111">
        <f t="shared" si="402"/>
        <v>0</v>
      </c>
      <c r="JO68" s="111">
        <f t="shared" si="403"/>
        <v>0</v>
      </c>
      <c r="JP68" s="111">
        <f t="shared" si="404"/>
        <v>0</v>
      </c>
      <c r="JQ68" s="111">
        <f t="shared" si="405"/>
        <v>0</v>
      </c>
      <c r="JR68" s="111">
        <f t="shared" si="406"/>
        <v>0</v>
      </c>
      <c r="JS68" s="111">
        <f t="shared" si="407"/>
        <v>0</v>
      </c>
      <c r="JT68" s="111">
        <f t="shared" si="408"/>
        <v>0</v>
      </c>
      <c r="JU68" s="111">
        <f t="shared" si="409"/>
        <v>0</v>
      </c>
      <c r="JV68" s="111">
        <f t="shared" si="410"/>
        <v>0</v>
      </c>
      <c r="JW68" s="111">
        <f t="shared" si="411"/>
        <v>0</v>
      </c>
      <c r="JX68" s="111">
        <f t="shared" si="412"/>
        <v>0</v>
      </c>
      <c r="JY68" s="111">
        <f t="shared" si="413"/>
        <v>0</v>
      </c>
      <c r="JZ68" s="111">
        <f t="shared" si="414"/>
        <v>0</v>
      </c>
      <c r="KA68" s="111">
        <f t="shared" si="415"/>
        <v>0</v>
      </c>
      <c r="KB68" s="111">
        <f t="shared" si="416"/>
        <v>0</v>
      </c>
      <c r="KC68" s="111">
        <f t="shared" si="417"/>
        <v>0</v>
      </c>
      <c r="KD68" s="111">
        <f t="shared" si="418"/>
        <v>0</v>
      </c>
      <c r="KE68" s="111">
        <f t="shared" si="419"/>
        <v>0</v>
      </c>
      <c r="KF68" s="111">
        <f t="shared" si="420"/>
        <v>0</v>
      </c>
      <c r="KG68" s="111">
        <f t="shared" si="421"/>
        <v>0</v>
      </c>
      <c r="KH68" s="111">
        <f t="shared" si="422"/>
        <v>0</v>
      </c>
      <c r="KI68" s="111">
        <f t="shared" si="423"/>
        <v>0</v>
      </c>
      <c r="KJ68" s="111">
        <f t="shared" si="424"/>
        <v>0</v>
      </c>
      <c r="KK68" s="111">
        <f t="shared" si="425"/>
        <v>0</v>
      </c>
      <c r="KL68" s="111">
        <f t="shared" si="426"/>
        <v>0</v>
      </c>
      <c r="KM68" s="111">
        <f t="shared" si="427"/>
        <v>0</v>
      </c>
      <c r="KN68" s="111">
        <f t="shared" si="428"/>
        <v>0</v>
      </c>
      <c r="KO68" s="111">
        <f t="shared" si="429"/>
        <v>0</v>
      </c>
      <c r="KP68" s="111">
        <f t="shared" si="430"/>
        <v>0</v>
      </c>
      <c r="KQ68" s="111">
        <f t="shared" si="431"/>
        <v>0</v>
      </c>
      <c r="KR68" s="111">
        <f t="shared" si="432"/>
        <v>0</v>
      </c>
      <c r="KS68" s="111">
        <f t="shared" si="433"/>
        <v>0</v>
      </c>
      <c r="KT68" s="111">
        <f t="shared" si="434"/>
        <v>0</v>
      </c>
      <c r="KU68" s="111">
        <f t="shared" si="435"/>
        <v>0</v>
      </c>
      <c r="KV68" s="111">
        <f t="shared" si="436"/>
        <v>0</v>
      </c>
      <c r="KW68" s="111">
        <f t="shared" si="437"/>
        <v>0</v>
      </c>
      <c r="KX68" s="111">
        <f t="shared" si="438"/>
        <v>0</v>
      </c>
      <c r="KY68" s="111">
        <f t="shared" si="439"/>
        <v>0</v>
      </c>
      <c r="KZ68" s="111">
        <f t="shared" si="440"/>
        <v>0</v>
      </c>
      <c r="LA68" s="111">
        <f t="shared" si="441"/>
        <v>0</v>
      </c>
      <c r="LB68" s="111">
        <f t="shared" si="442"/>
        <v>0</v>
      </c>
      <c r="LC68" s="111">
        <f t="shared" si="443"/>
        <v>0</v>
      </c>
      <c r="LD68" s="111">
        <f t="shared" si="444"/>
        <v>0</v>
      </c>
      <c r="LE68" s="111">
        <f t="shared" si="445"/>
        <v>0</v>
      </c>
      <c r="LF68" s="111">
        <f t="shared" si="446"/>
        <v>0</v>
      </c>
      <c r="LG68" s="111">
        <f t="shared" si="447"/>
        <v>0</v>
      </c>
      <c r="LH68" s="111">
        <f t="shared" si="448"/>
        <v>0</v>
      </c>
      <c r="LI68" s="111">
        <f t="shared" si="449"/>
        <v>0</v>
      </c>
      <c r="LJ68" s="111">
        <f t="shared" si="450"/>
        <v>0</v>
      </c>
      <c r="LK68" s="111">
        <f t="shared" si="451"/>
        <v>0</v>
      </c>
      <c r="LL68" s="111">
        <f t="shared" si="452"/>
        <v>0</v>
      </c>
      <c r="LM68" s="111">
        <f t="shared" si="453"/>
        <v>0</v>
      </c>
      <c r="LN68" s="111">
        <f t="shared" si="454"/>
        <v>0</v>
      </c>
      <c r="LO68" s="111">
        <f t="shared" si="455"/>
        <v>0</v>
      </c>
      <c r="LP68" s="111">
        <f t="shared" si="456"/>
        <v>0</v>
      </c>
      <c r="LQ68" s="111">
        <f t="shared" si="457"/>
        <v>0</v>
      </c>
      <c r="LR68" s="111">
        <f t="shared" si="458"/>
        <v>0</v>
      </c>
      <c r="LS68" s="111">
        <f t="shared" si="459"/>
        <v>0</v>
      </c>
      <c r="LT68" s="111">
        <f t="shared" si="460"/>
        <v>0</v>
      </c>
      <c r="LU68" s="111">
        <f t="shared" si="461"/>
        <v>0</v>
      </c>
      <c r="LV68" s="111">
        <f t="shared" si="462"/>
        <v>0</v>
      </c>
      <c r="LW68" s="111">
        <f t="shared" si="463"/>
        <v>0</v>
      </c>
      <c r="LX68" s="111">
        <f t="shared" si="464"/>
        <v>0</v>
      </c>
      <c r="LY68" s="111">
        <f t="shared" si="465"/>
        <v>0</v>
      </c>
      <c r="LZ68" s="111">
        <f t="shared" si="466"/>
        <v>0</v>
      </c>
      <c r="MA68" s="111">
        <f t="shared" si="467"/>
        <v>0</v>
      </c>
      <c r="MD68" s="111"/>
      <c r="ME68" s="111">
        <f t="shared" ref="ME68:ME128" si="685">JA68/JA$129*ME$129</f>
        <v>0</v>
      </c>
      <c r="MF68" s="111">
        <f t="shared" si="468"/>
        <v>0</v>
      </c>
      <c r="MG68" s="111">
        <f t="shared" si="469"/>
        <v>0</v>
      </c>
      <c r="MH68" s="111">
        <f t="shared" si="470"/>
        <v>0</v>
      </c>
      <c r="MI68" s="111">
        <f t="shared" si="471"/>
        <v>0</v>
      </c>
      <c r="MJ68" s="111">
        <f t="shared" si="472"/>
        <v>0</v>
      </c>
      <c r="MK68" s="111">
        <f t="shared" si="473"/>
        <v>0</v>
      </c>
      <c r="ML68" s="111">
        <f t="shared" si="474"/>
        <v>0</v>
      </c>
      <c r="MM68" s="111">
        <f t="shared" si="475"/>
        <v>0</v>
      </c>
      <c r="MN68" s="111">
        <f t="shared" si="476"/>
        <v>0</v>
      </c>
      <c r="MO68" s="111">
        <f t="shared" si="477"/>
        <v>0</v>
      </c>
      <c r="MP68" s="111">
        <f t="shared" si="478"/>
        <v>0</v>
      </c>
      <c r="MQ68" s="111">
        <f t="shared" si="479"/>
        <v>0</v>
      </c>
      <c r="MR68" s="111">
        <f t="shared" si="480"/>
        <v>0</v>
      </c>
      <c r="MS68" s="111">
        <f t="shared" si="481"/>
        <v>0</v>
      </c>
      <c r="MT68" s="111">
        <f t="shared" si="482"/>
        <v>0</v>
      </c>
      <c r="MU68" s="111">
        <f t="shared" si="483"/>
        <v>0</v>
      </c>
      <c r="MV68" s="111">
        <f t="shared" si="484"/>
        <v>0</v>
      </c>
      <c r="MW68" s="111">
        <f t="shared" si="485"/>
        <v>0</v>
      </c>
      <c r="MX68" s="111">
        <f t="shared" si="486"/>
        <v>0</v>
      </c>
      <c r="MY68" s="111">
        <f t="shared" si="487"/>
        <v>0</v>
      </c>
      <c r="MZ68" s="111">
        <f t="shared" si="488"/>
        <v>0</v>
      </c>
      <c r="NA68" s="111">
        <f t="shared" si="489"/>
        <v>0</v>
      </c>
      <c r="NB68" s="111">
        <f t="shared" si="490"/>
        <v>0</v>
      </c>
      <c r="NC68" s="111">
        <f t="shared" si="491"/>
        <v>0</v>
      </c>
      <c r="ND68" s="111">
        <f t="shared" si="492"/>
        <v>0</v>
      </c>
      <c r="NE68" s="111">
        <f t="shared" si="493"/>
        <v>0</v>
      </c>
      <c r="NF68" s="111">
        <f t="shared" si="494"/>
        <v>0</v>
      </c>
      <c r="NG68" s="111">
        <f t="shared" si="495"/>
        <v>0</v>
      </c>
      <c r="NH68" s="111">
        <f t="shared" si="496"/>
        <v>0</v>
      </c>
      <c r="NI68" s="111">
        <f t="shared" si="497"/>
        <v>0</v>
      </c>
      <c r="NJ68" s="111">
        <f t="shared" si="498"/>
        <v>0</v>
      </c>
      <c r="NK68" s="111">
        <f t="shared" si="499"/>
        <v>0</v>
      </c>
      <c r="NL68" s="111">
        <f t="shared" si="500"/>
        <v>0</v>
      </c>
      <c r="NM68" s="111">
        <f t="shared" si="501"/>
        <v>0</v>
      </c>
      <c r="NN68" s="111">
        <f t="shared" si="502"/>
        <v>0</v>
      </c>
      <c r="NO68" s="111">
        <f t="shared" si="503"/>
        <v>0</v>
      </c>
      <c r="NP68" s="111">
        <f t="shared" si="504"/>
        <v>0</v>
      </c>
      <c r="NQ68" s="111">
        <f t="shared" si="505"/>
        <v>0</v>
      </c>
      <c r="NR68" s="111">
        <f t="shared" si="506"/>
        <v>0</v>
      </c>
      <c r="NS68" s="111">
        <f t="shared" si="507"/>
        <v>0</v>
      </c>
      <c r="NT68" s="111">
        <f t="shared" si="508"/>
        <v>0</v>
      </c>
      <c r="NU68" s="111">
        <f t="shared" si="509"/>
        <v>0</v>
      </c>
      <c r="NV68" s="111">
        <f t="shared" si="510"/>
        <v>0</v>
      </c>
      <c r="NW68" s="111">
        <f t="shared" si="511"/>
        <v>0</v>
      </c>
      <c r="NX68" s="111">
        <f t="shared" si="512"/>
        <v>0</v>
      </c>
      <c r="NY68" s="111">
        <f t="shared" si="513"/>
        <v>0</v>
      </c>
      <c r="NZ68" s="111">
        <f t="shared" si="514"/>
        <v>0</v>
      </c>
      <c r="OA68" s="111">
        <f t="shared" si="515"/>
        <v>0</v>
      </c>
      <c r="OB68" s="111">
        <f t="shared" si="516"/>
        <v>0</v>
      </c>
      <c r="OC68" s="111">
        <f t="shared" si="517"/>
        <v>0</v>
      </c>
      <c r="OD68" s="111">
        <f t="shared" si="518"/>
        <v>0</v>
      </c>
      <c r="OE68" s="111">
        <f t="shared" si="519"/>
        <v>0</v>
      </c>
      <c r="OF68" s="111">
        <f t="shared" si="520"/>
        <v>0</v>
      </c>
      <c r="OG68" s="111">
        <f t="shared" si="521"/>
        <v>0</v>
      </c>
      <c r="OH68" s="111">
        <f t="shared" si="522"/>
        <v>0</v>
      </c>
      <c r="OI68" s="111">
        <f t="shared" si="523"/>
        <v>0</v>
      </c>
      <c r="OJ68" s="111">
        <f t="shared" si="524"/>
        <v>0</v>
      </c>
      <c r="OK68" s="111">
        <f t="shared" si="525"/>
        <v>0</v>
      </c>
      <c r="OL68" s="111">
        <f t="shared" si="526"/>
        <v>0</v>
      </c>
      <c r="OM68" s="111">
        <f t="shared" si="527"/>
        <v>0</v>
      </c>
      <c r="ON68" s="111">
        <f t="shared" si="528"/>
        <v>0</v>
      </c>
      <c r="OO68" s="111">
        <f t="shared" si="529"/>
        <v>0</v>
      </c>
      <c r="OP68" s="111">
        <f t="shared" si="530"/>
        <v>0</v>
      </c>
      <c r="OQ68" s="111">
        <f t="shared" si="531"/>
        <v>0</v>
      </c>
      <c r="OR68" s="111">
        <f t="shared" si="532"/>
        <v>0</v>
      </c>
      <c r="OS68" s="111">
        <f t="shared" si="533"/>
        <v>0</v>
      </c>
      <c r="OT68" s="111">
        <f t="shared" si="534"/>
        <v>0</v>
      </c>
      <c r="OU68" s="111">
        <f t="shared" si="535"/>
        <v>0</v>
      </c>
      <c r="OV68" s="111">
        <f t="shared" si="536"/>
        <v>0</v>
      </c>
      <c r="OW68" s="111">
        <f t="shared" si="537"/>
        <v>0</v>
      </c>
      <c r="OX68" s="111">
        <f t="shared" si="538"/>
        <v>0</v>
      </c>
      <c r="OY68" s="111"/>
      <c r="PA68" s="51">
        <f t="shared" ref="PA68:PA128" si="686">G68*CN68-ME68</f>
        <v>92415.140850437805</v>
      </c>
      <c r="PB68" s="51">
        <f t="shared" si="539"/>
        <v>89854.68231926937</v>
      </c>
      <c r="PC68" s="51">
        <f t="shared" si="540"/>
        <v>92751.837476528381</v>
      </c>
      <c r="PD68" s="51">
        <f t="shared" si="541"/>
        <v>92777.931720815832</v>
      </c>
      <c r="PE68" s="51">
        <f t="shared" si="542"/>
        <v>92777.931720815832</v>
      </c>
      <c r="PF68" s="51">
        <f t="shared" si="543"/>
        <v>89880.776563556821</v>
      </c>
      <c r="PG68" s="51">
        <f t="shared" si="544"/>
        <v>89075.78294866973</v>
      </c>
      <c r="PH68" s="51">
        <f t="shared" si="545"/>
        <v>77872.787656163913</v>
      </c>
      <c r="PI68" s="51">
        <f t="shared" si="546"/>
        <v>80567.286747413731</v>
      </c>
      <c r="PJ68" s="51">
        <f t="shared" si="547"/>
        <v>84781.984217320292</v>
      </c>
      <c r="PK68" s="51">
        <f t="shared" si="548"/>
        <v>84686.443885237037</v>
      </c>
      <c r="PL68" s="51">
        <f t="shared" si="549"/>
        <v>84738.004574384846</v>
      </c>
      <c r="PM68" s="51">
        <f t="shared" si="550"/>
        <v>89800.35537406127</v>
      </c>
      <c r="PN68" s="51">
        <f t="shared" si="551"/>
        <v>87312.342220550141</v>
      </c>
      <c r="PO68" s="51">
        <f t="shared" si="552"/>
        <v>90127.525536849993</v>
      </c>
      <c r="PP68" s="51">
        <f t="shared" si="553"/>
        <v>90152.881472994952</v>
      </c>
      <c r="PQ68" s="51">
        <f t="shared" si="554"/>
        <v>90152.881472994952</v>
      </c>
      <c r="PR68" s="51">
        <f t="shared" si="555"/>
        <v>87337.6981566951</v>
      </c>
      <c r="PS68" s="51">
        <f t="shared" si="556"/>
        <v>86555.480956943153</v>
      </c>
      <c r="PT68" s="51">
        <f t="shared" si="557"/>
        <v>81544.623734171182</v>
      </c>
      <c r="PU68" s="51">
        <f t="shared" si="558"/>
        <v>84366.17309899145</v>
      </c>
      <c r="PV68" s="51">
        <f t="shared" si="559"/>
        <v>88779.600814644684</v>
      </c>
      <c r="PW68" s="51">
        <f t="shared" si="560"/>
        <v>88679.555591330398</v>
      </c>
      <c r="PX68" s="51">
        <f t="shared" si="561"/>
        <v>88733.547455787571</v>
      </c>
      <c r="PY68" s="51">
        <f t="shared" si="562"/>
        <v>94034.596815837271</v>
      </c>
      <c r="PZ68" s="51">
        <f t="shared" si="563"/>
        <v>91429.269556403087</v>
      </c>
      <c r="QA68" s="51">
        <f t="shared" si="564"/>
        <v>94377.193615369499</v>
      </c>
      <c r="QB68" s="51">
        <f t="shared" si="565"/>
        <v>94403.745127580638</v>
      </c>
      <c r="QC68" s="51">
        <f t="shared" si="566"/>
        <v>94403.745127580638</v>
      </c>
      <c r="QD68" s="51">
        <f t="shared" si="567"/>
        <v>91455.821068614227</v>
      </c>
      <c r="QE68" s="51">
        <f t="shared" si="568"/>
        <v>90636.720980483238</v>
      </c>
      <c r="QF68" s="51">
        <f t="shared" si="569"/>
        <v>81557.885657323088</v>
      </c>
      <c r="QG68" s="51">
        <f t="shared" si="570"/>
        <v>84379.89390182335</v>
      </c>
      <c r="QH68" s="51">
        <f t="shared" si="571"/>
        <v>88794.039390599108</v>
      </c>
      <c r="QI68" s="51">
        <f t="shared" si="572"/>
        <v>88693.977896536337</v>
      </c>
      <c r="QJ68" s="51">
        <f t="shared" si="573"/>
        <v>88747.97854190295</v>
      </c>
      <c r="QK68" s="51">
        <f t="shared" si="574"/>
        <v>94049.89003247724</v>
      </c>
      <c r="QL68" s="51">
        <f t="shared" si="575"/>
        <v>91444.139058415196</v>
      </c>
      <c r="QM68" s="51">
        <f t="shared" si="576"/>
        <v>94392.542549875579</v>
      </c>
      <c r="QN68" s="51">
        <f t="shared" si="577"/>
        <v>94419.098380263662</v>
      </c>
      <c r="QO68" s="51">
        <f t="shared" si="578"/>
        <v>94419.098380263662</v>
      </c>
      <c r="QP68" s="51">
        <f t="shared" si="579"/>
        <v>91470.694888803278</v>
      </c>
      <c r="QQ68" s="51">
        <f t="shared" si="580"/>
        <v>90651.46158720064</v>
      </c>
      <c r="QR68" s="51">
        <f t="shared" si="581"/>
        <v>81576.475399437375</v>
      </c>
      <c r="QS68" s="51">
        <f t="shared" si="582"/>
        <v>84399.126873039117</v>
      </c>
      <c r="QT68" s="51">
        <f t="shared" si="583"/>
        <v>88814.278491702004</v>
      </c>
      <c r="QU68" s="51">
        <f t="shared" si="584"/>
        <v>88714.194190312206</v>
      </c>
      <c r="QV68" s="51">
        <f t="shared" si="585"/>
        <v>88768.207144213593</v>
      </c>
      <c r="QW68" s="51">
        <f t="shared" si="586"/>
        <v>94071.327115936307</v>
      </c>
      <c r="QX68" s="51">
        <f t="shared" si="587"/>
        <v>91464.982204963919</v>
      </c>
      <c r="QY68" s="51">
        <f t="shared" si="588"/>
        <v>94414.057735186871</v>
      </c>
      <c r="QZ68" s="51">
        <f t="shared" si="589"/>
        <v>94440.619618527839</v>
      </c>
      <c r="RA68" s="51">
        <f t="shared" si="590"/>
        <v>94440.619618527839</v>
      </c>
      <c r="RB68" s="51">
        <f t="shared" si="591"/>
        <v>91491.544088304872</v>
      </c>
      <c r="RC68" s="51">
        <f t="shared" si="592"/>
        <v>90672.124056312095</v>
      </c>
      <c r="RD68" s="51">
        <f t="shared" si="593"/>
        <v>80212.851554005349</v>
      </c>
      <c r="RE68" s="51">
        <f t="shared" si="594"/>
        <v>82988.319880285519</v>
      </c>
      <c r="RF68" s="51">
        <f t="shared" si="595"/>
        <v>87329.668285473846</v>
      </c>
      <c r="RG68" s="51">
        <f t="shared" si="596"/>
        <v>87231.25698281634</v>
      </c>
      <c r="RH68" s="51">
        <f t="shared" si="597"/>
        <v>87284.367061819765</v>
      </c>
      <c r="RI68" s="51">
        <f t="shared" si="598"/>
        <v>92498.840633790358</v>
      </c>
      <c r="RJ68" s="51">
        <f t="shared" si="599"/>
        <v>89936.06311222307</v>
      </c>
      <c r="RK68" s="51">
        <f t="shared" si="600"/>
        <v>92835.842203793814</v>
      </c>
      <c r="RL68" s="51">
        <f t="shared" si="601"/>
        <v>92861.960081466153</v>
      </c>
      <c r="RM68" s="51">
        <f t="shared" si="602"/>
        <v>92861.960081466153</v>
      </c>
      <c r="RN68" s="51">
        <f t="shared" si="603"/>
        <v>89962.180989895409</v>
      </c>
      <c r="RO68" s="51">
        <f t="shared" si="604"/>
        <v>89156.458297602323</v>
      </c>
      <c r="RP68" s="51">
        <f t="shared" si="605"/>
        <v>78944.17209324232</v>
      </c>
      <c r="RQ68" s="51">
        <f t="shared" si="606"/>
        <v>81675.742470611149</v>
      </c>
      <c r="RR68" s="51">
        <f t="shared" si="607"/>
        <v>85948.426323337204</v>
      </c>
      <c r="RS68" s="51">
        <f t="shared" si="608"/>
        <v>85851.571534330185</v>
      </c>
      <c r="RT68" s="51">
        <f t="shared" si="609"/>
        <v>85903.841602473927</v>
      </c>
      <c r="RU68" s="51"/>
      <c r="RV68" s="51">
        <f t="shared" ref="RV68:SA83" si="687">SUMPRODUCT($PA68:$RT68,N($PA$1:$RT$1=RV$1))</f>
        <v>1052180.5906806136</v>
      </c>
      <c r="RW68" s="51">
        <f t="shared" si="687"/>
        <v>1053542.6658860149</v>
      </c>
      <c r="RX68" s="51">
        <f t="shared" si="687"/>
        <v>1082914.8676800535</v>
      </c>
      <c r="RY68" s="51">
        <f t="shared" si="687"/>
        <v>1083119.2069760035</v>
      </c>
      <c r="RZ68" s="51">
        <f t="shared" si="687"/>
        <v>1076041.7382021607</v>
      </c>
      <c r="SA68" s="51">
        <f t="shared" si="687"/>
        <v>1058437.059424232</v>
      </c>
    </row>
    <row r="69" spans="1:495" x14ac:dyDescent="0.3">
      <c r="A69" s="1">
        <v>401100</v>
      </c>
      <c r="B69" s="1" t="s">
        <v>237</v>
      </c>
      <c r="C69" s="1" t="s">
        <v>167</v>
      </c>
      <c r="D69" s="44">
        <v>0</v>
      </c>
      <c r="E69" s="1" t="s">
        <v>174</v>
      </c>
      <c r="F69" s="107">
        <f>VLOOKUP(A69,Auxiliar_OPEX_CustosUnit!$A$4:$E$129,COLUMN(Auxiliar_OPEX_CustosUnit!$E$3),0)</f>
        <v>0</v>
      </c>
      <c r="G69" s="107">
        <f>INDEX(Auxiliar_OPEX_Drivers!$B$76:$I$84,MATCH($E69,Auxiliar_OPEX_Drivers!$B$76:$B$84,0),MATCH(YEAR(G$2),Auxiliar_OPEX_Drivers!$B$76:$I$76,0))*$F69</f>
        <v>0</v>
      </c>
      <c r="H69" s="107">
        <f>INDEX(Auxiliar_OPEX_Drivers!$B$76:$I$84,MATCH($E69,Auxiliar_OPEX_Drivers!$B$76:$B$84,0),MATCH(YEAR(H$2),Auxiliar_OPEX_Drivers!$B$76:$I$76,0))*$F69</f>
        <v>0</v>
      </c>
      <c r="I69" s="107">
        <f>INDEX(Auxiliar_OPEX_Drivers!$B$76:$I$84,MATCH($E69,Auxiliar_OPEX_Drivers!$B$76:$B$84,0),MATCH(YEAR(I$2),Auxiliar_OPEX_Drivers!$B$76:$I$76,0))*$F69</f>
        <v>0</v>
      </c>
      <c r="J69" s="107">
        <f>INDEX(Auxiliar_OPEX_Drivers!$B$76:$I$84,MATCH($E69,Auxiliar_OPEX_Drivers!$B$76:$B$84,0),MATCH(YEAR(J$2),Auxiliar_OPEX_Drivers!$B$76:$I$76,0))*$F69</f>
        <v>0</v>
      </c>
      <c r="K69" s="107">
        <f>INDEX(Auxiliar_OPEX_Drivers!$B$76:$I$84,MATCH($E69,Auxiliar_OPEX_Drivers!$B$76:$B$84,0),MATCH(YEAR(K$2),Auxiliar_OPEX_Drivers!$B$76:$I$76,0))*$F69</f>
        <v>0</v>
      </c>
      <c r="L69" s="107">
        <f>INDEX(Auxiliar_OPEX_Drivers!$B$76:$I$84,MATCH($E69,Auxiliar_OPEX_Drivers!$B$76:$B$84,0),MATCH(YEAR(L$2),Auxiliar_OPEX_Drivers!$B$76:$I$76,0))*$F69</f>
        <v>0</v>
      </c>
      <c r="M69" s="107">
        <f>INDEX(Auxiliar_OPEX_Drivers!$B$76:$I$84,MATCH($E69,Auxiliar_OPEX_Drivers!$B$76:$B$84,0),MATCH(YEAR(M$2),Auxiliar_OPEX_Drivers!$B$76:$I$76,0))*$F69</f>
        <v>0</v>
      </c>
      <c r="N69" s="107">
        <f>INDEX(Auxiliar_OPEX_Drivers!$B$76:$I$84,MATCH($E69,Auxiliar_OPEX_Drivers!$B$76:$B$84,0),MATCH(YEAR(N$2),Auxiliar_OPEX_Drivers!$B$76:$I$76,0))*$F69</f>
        <v>0</v>
      </c>
      <c r="O69" s="107">
        <f>INDEX(Auxiliar_OPEX_Drivers!$B$76:$I$84,MATCH($E69,Auxiliar_OPEX_Drivers!$B$76:$B$84,0),MATCH(YEAR(O$2),Auxiliar_OPEX_Drivers!$B$76:$I$76,0))*$F69</f>
        <v>0</v>
      </c>
      <c r="P69" s="107">
        <f>INDEX(Auxiliar_OPEX_Drivers!$B$76:$I$84,MATCH($E69,Auxiliar_OPEX_Drivers!$B$76:$B$84,0),MATCH(YEAR(P$2),Auxiliar_OPEX_Drivers!$B$76:$I$76,0))*$F69</f>
        <v>0</v>
      </c>
      <c r="Q69" s="107">
        <f>INDEX(Auxiliar_OPEX_Drivers!$B$76:$I$84,MATCH($E69,Auxiliar_OPEX_Drivers!$B$76:$B$84,0),MATCH(YEAR(Q$2),Auxiliar_OPEX_Drivers!$B$76:$I$76,0))*$F69</f>
        <v>0</v>
      </c>
      <c r="R69" s="107">
        <f>INDEX(Auxiliar_OPEX_Drivers!$B$76:$I$84,MATCH($E69,Auxiliar_OPEX_Drivers!$B$76:$B$84,0),MATCH(YEAR(R$2),Auxiliar_OPEX_Drivers!$B$76:$I$76,0))*$F69</f>
        <v>0</v>
      </c>
      <c r="S69" s="107">
        <f>INDEX(Auxiliar_OPEX_Drivers!$B$76:$I$84,MATCH($E69,Auxiliar_OPEX_Drivers!$B$76:$B$84,0),MATCH(YEAR(S$2),Auxiliar_OPEX_Drivers!$B$76:$I$76,0))*$F69</f>
        <v>0</v>
      </c>
      <c r="T69" s="107">
        <f>INDEX(Auxiliar_OPEX_Drivers!$B$76:$I$84,MATCH($E69,Auxiliar_OPEX_Drivers!$B$76:$B$84,0),MATCH(YEAR(T$2),Auxiliar_OPEX_Drivers!$B$76:$I$76,0))*$F69</f>
        <v>0</v>
      </c>
      <c r="U69" s="107">
        <f>INDEX(Auxiliar_OPEX_Drivers!$B$76:$I$84,MATCH($E69,Auxiliar_OPEX_Drivers!$B$76:$B$84,0),MATCH(YEAR(U$2),Auxiliar_OPEX_Drivers!$B$76:$I$76,0))*$F69</f>
        <v>0</v>
      </c>
      <c r="V69" s="107">
        <f>INDEX(Auxiliar_OPEX_Drivers!$B$76:$I$84,MATCH($E69,Auxiliar_OPEX_Drivers!$B$76:$B$84,0),MATCH(YEAR(V$2),Auxiliar_OPEX_Drivers!$B$76:$I$76,0))*$F69</f>
        <v>0</v>
      </c>
      <c r="W69" s="107">
        <f>INDEX(Auxiliar_OPEX_Drivers!$B$76:$I$84,MATCH($E69,Auxiliar_OPEX_Drivers!$B$76:$B$84,0),MATCH(YEAR(W$2),Auxiliar_OPEX_Drivers!$B$76:$I$76,0))*$F69</f>
        <v>0</v>
      </c>
      <c r="X69" s="107">
        <f>INDEX(Auxiliar_OPEX_Drivers!$B$76:$I$84,MATCH($E69,Auxiliar_OPEX_Drivers!$B$76:$B$84,0),MATCH(YEAR(X$2),Auxiliar_OPEX_Drivers!$B$76:$I$76,0))*$F69</f>
        <v>0</v>
      </c>
      <c r="Y69" s="107">
        <f>INDEX(Auxiliar_OPEX_Drivers!$B$76:$I$84,MATCH($E69,Auxiliar_OPEX_Drivers!$B$76:$B$84,0),MATCH(YEAR(Y$2),Auxiliar_OPEX_Drivers!$B$76:$I$76,0))*$F69</f>
        <v>0</v>
      </c>
      <c r="Z69" s="107">
        <f>INDEX(Auxiliar_OPEX_Drivers!$B$76:$I$84,MATCH($E69,Auxiliar_OPEX_Drivers!$B$76:$B$84,0),MATCH(YEAR(Z$2),Auxiliar_OPEX_Drivers!$B$76:$I$76,0))*$F69</f>
        <v>0</v>
      </c>
      <c r="AA69" s="107">
        <f>INDEX(Auxiliar_OPEX_Drivers!$B$76:$I$84,MATCH($E69,Auxiliar_OPEX_Drivers!$B$76:$B$84,0),MATCH(YEAR(AA$2),Auxiliar_OPEX_Drivers!$B$76:$I$76,0))*$F69</f>
        <v>0</v>
      </c>
      <c r="AB69" s="107">
        <f>INDEX(Auxiliar_OPEX_Drivers!$B$76:$I$84,MATCH($E69,Auxiliar_OPEX_Drivers!$B$76:$B$84,0),MATCH(YEAR(AB$2),Auxiliar_OPEX_Drivers!$B$76:$I$76,0))*$F69</f>
        <v>0</v>
      </c>
      <c r="AC69" s="107">
        <f>INDEX(Auxiliar_OPEX_Drivers!$B$76:$I$84,MATCH($E69,Auxiliar_OPEX_Drivers!$B$76:$B$84,0),MATCH(YEAR(AC$2),Auxiliar_OPEX_Drivers!$B$76:$I$76,0))*$F69</f>
        <v>0</v>
      </c>
      <c r="AD69" s="107">
        <f>INDEX(Auxiliar_OPEX_Drivers!$B$76:$I$84,MATCH($E69,Auxiliar_OPEX_Drivers!$B$76:$B$84,0),MATCH(YEAR(AD$2),Auxiliar_OPEX_Drivers!$B$76:$I$76,0))*$F69</f>
        <v>0</v>
      </c>
      <c r="AE69" s="107">
        <f>INDEX(Auxiliar_OPEX_Drivers!$B$76:$I$84,MATCH($E69,Auxiliar_OPEX_Drivers!$B$76:$B$84,0),MATCH(YEAR(AE$2),Auxiliar_OPEX_Drivers!$B$76:$I$76,0))*$F69</f>
        <v>0</v>
      </c>
      <c r="AF69" s="107">
        <f>INDEX(Auxiliar_OPEX_Drivers!$B$76:$I$84,MATCH($E69,Auxiliar_OPEX_Drivers!$B$76:$B$84,0),MATCH(YEAR(AF$2),Auxiliar_OPEX_Drivers!$B$76:$I$76,0))*$F69</f>
        <v>0</v>
      </c>
      <c r="AG69" s="107">
        <f>INDEX(Auxiliar_OPEX_Drivers!$B$76:$I$84,MATCH($E69,Auxiliar_OPEX_Drivers!$B$76:$B$84,0),MATCH(YEAR(AG$2),Auxiliar_OPEX_Drivers!$B$76:$I$76,0))*$F69</f>
        <v>0</v>
      </c>
      <c r="AH69" s="107">
        <f>INDEX(Auxiliar_OPEX_Drivers!$B$76:$I$84,MATCH($E69,Auxiliar_OPEX_Drivers!$B$76:$B$84,0),MATCH(YEAR(AH$2),Auxiliar_OPEX_Drivers!$B$76:$I$76,0))*$F69</f>
        <v>0</v>
      </c>
      <c r="AI69" s="107">
        <f>INDEX(Auxiliar_OPEX_Drivers!$B$76:$I$84,MATCH($E69,Auxiliar_OPEX_Drivers!$B$76:$B$84,0),MATCH(YEAR(AI$2),Auxiliar_OPEX_Drivers!$B$76:$I$76,0))*$F69</f>
        <v>0</v>
      </c>
      <c r="AJ69" s="107">
        <f>INDEX(Auxiliar_OPEX_Drivers!$B$76:$I$84,MATCH($E69,Auxiliar_OPEX_Drivers!$B$76:$B$84,0),MATCH(YEAR(AJ$2),Auxiliar_OPEX_Drivers!$B$76:$I$76,0))*$F69</f>
        <v>0</v>
      </c>
      <c r="AK69" s="107">
        <f>INDEX(Auxiliar_OPEX_Drivers!$B$76:$I$84,MATCH($E69,Auxiliar_OPEX_Drivers!$B$76:$B$84,0),MATCH(YEAR(AK$2),Auxiliar_OPEX_Drivers!$B$76:$I$76,0))*$F69</f>
        <v>0</v>
      </c>
      <c r="AL69" s="107">
        <f>INDEX(Auxiliar_OPEX_Drivers!$B$76:$I$84,MATCH($E69,Auxiliar_OPEX_Drivers!$B$76:$B$84,0),MATCH(YEAR(AL$2),Auxiliar_OPEX_Drivers!$B$76:$I$76,0))*$F69</f>
        <v>0</v>
      </c>
      <c r="AM69" s="107">
        <f>INDEX(Auxiliar_OPEX_Drivers!$B$76:$I$84,MATCH($E69,Auxiliar_OPEX_Drivers!$B$76:$B$84,0),MATCH(YEAR(AM$2),Auxiliar_OPEX_Drivers!$B$76:$I$76,0))*$F69</f>
        <v>0</v>
      </c>
      <c r="AN69" s="107">
        <f>INDEX(Auxiliar_OPEX_Drivers!$B$76:$I$84,MATCH($E69,Auxiliar_OPEX_Drivers!$B$76:$B$84,0),MATCH(YEAR(AN$2),Auxiliar_OPEX_Drivers!$B$76:$I$76,0))*$F69</f>
        <v>0</v>
      </c>
      <c r="AO69" s="107">
        <f>INDEX(Auxiliar_OPEX_Drivers!$B$76:$I$84,MATCH($E69,Auxiliar_OPEX_Drivers!$B$76:$B$84,0),MATCH(YEAR(AO$2),Auxiliar_OPEX_Drivers!$B$76:$I$76,0))*$F69</f>
        <v>0</v>
      </c>
      <c r="AP69" s="107">
        <f>INDEX(Auxiliar_OPEX_Drivers!$B$76:$I$84,MATCH($E69,Auxiliar_OPEX_Drivers!$B$76:$B$84,0),MATCH(YEAR(AP$2),Auxiliar_OPEX_Drivers!$B$76:$I$76,0))*$F69</f>
        <v>0</v>
      </c>
      <c r="AQ69" s="107">
        <f>INDEX(Auxiliar_OPEX_Drivers!$B$76:$I$84,MATCH($E69,Auxiliar_OPEX_Drivers!$B$76:$B$84,0),MATCH(YEAR(AQ$2),Auxiliar_OPEX_Drivers!$B$76:$I$76,0))*$F69</f>
        <v>0</v>
      </c>
      <c r="AR69" s="107">
        <f>INDEX(Auxiliar_OPEX_Drivers!$B$76:$I$84,MATCH($E69,Auxiliar_OPEX_Drivers!$B$76:$B$84,0),MATCH(YEAR(AR$2),Auxiliar_OPEX_Drivers!$B$76:$I$76,0))*$F69</f>
        <v>0</v>
      </c>
      <c r="AS69" s="107">
        <f>INDEX(Auxiliar_OPEX_Drivers!$B$76:$I$84,MATCH($E69,Auxiliar_OPEX_Drivers!$B$76:$B$84,0),MATCH(YEAR(AS$2),Auxiliar_OPEX_Drivers!$B$76:$I$76,0))*$F69</f>
        <v>0</v>
      </c>
      <c r="AT69" s="107">
        <f>INDEX(Auxiliar_OPEX_Drivers!$B$76:$I$84,MATCH($E69,Auxiliar_OPEX_Drivers!$B$76:$B$84,0),MATCH(YEAR(AT$2),Auxiliar_OPEX_Drivers!$B$76:$I$76,0))*$F69</f>
        <v>0</v>
      </c>
      <c r="AU69" s="107">
        <f>INDEX(Auxiliar_OPEX_Drivers!$B$76:$I$84,MATCH($E69,Auxiliar_OPEX_Drivers!$B$76:$B$84,0),MATCH(YEAR(AU$2),Auxiliar_OPEX_Drivers!$B$76:$I$76,0))*$F69</f>
        <v>0</v>
      </c>
      <c r="AV69" s="107">
        <f>INDEX(Auxiliar_OPEX_Drivers!$B$76:$I$84,MATCH($E69,Auxiliar_OPEX_Drivers!$B$76:$B$84,0),MATCH(YEAR(AV$2),Auxiliar_OPEX_Drivers!$B$76:$I$76,0))*$F69</f>
        <v>0</v>
      </c>
      <c r="AW69" s="107">
        <f>INDEX(Auxiliar_OPEX_Drivers!$B$76:$I$84,MATCH($E69,Auxiliar_OPEX_Drivers!$B$76:$B$84,0),MATCH(YEAR(AW$2),Auxiliar_OPEX_Drivers!$B$76:$I$76,0))*$F69</f>
        <v>0</v>
      </c>
      <c r="AX69" s="107">
        <f>INDEX(Auxiliar_OPEX_Drivers!$B$76:$I$84,MATCH($E69,Auxiliar_OPEX_Drivers!$B$76:$B$84,0),MATCH(YEAR(AX$2),Auxiliar_OPEX_Drivers!$B$76:$I$76,0))*$F69</f>
        <v>0</v>
      </c>
      <c r="AY69" s="107">
        <f>INDEX(Auxiliar_OPEX_Drivers!$B$76:$I$84,MATCH($E69,Auxiliar_OPEX_Drivers!$B$76:$B$84,0),MATCH(YEAR(AY$2),Auxiliar_OPEX_Drivers!$B$76:$I$76,0))*$F69</f>
        <v>0</v>
      </c>
      <c r="AZ69" s="107">
        <f>INDEX(Auxiliar_OPEX_Drivers!$B$76:$I$84,MATCH($E69,Auxiliar_OPEX_Drivers!$B$76:$B$84,0),MATCH(YEAR(AZ$2),Auxiliar_OPEX_Drivers!$B$76:$I$76,0))*$F69</f>
        <v>0</v>
      </c>
      <c r="BA69" s="107">
        <f>INDEX(Auxiliar_OPEX_Drivers!$B$76:$I$84,MATCH($E69,Auxiliar_OPEX_Drivers!$B$76:$B$84,0),MATCH(YEAR(BA$2),Auxiliar_OPEX_Drivers!$B$76:$I$76,0))*$F69</f>
        <v>0</v>
      </c>
      <c r="BB69" s="107">
        <f>INDEX(Auxiliar_OPEX_Drivers!$B$76:$I$84,MATCH($E69,Auxiliar_OPEX_Drivers!$B$76:$B$84,0),MATCH(YEAR(BB$2),Auxiliar_OPEX_Drivers!$B$76:$I$76,0))*$F69</f>
        <v>0</v>
      </c>
      <c r="BC69" s="107">
        <f>INDEX(Auxiliar_OPEX_Drivers!$B$76:$I$84,MATCH($E69,Auxiliar_OPEX_Drivers!$B$76:$B$84,0),MATCH(YEAR(BC$2),Auxiliar_OPEX_Drivers!$B$76:$I$76,0))*$F69</f>
        <v>0</v>
      </c>
      <c r="BD69" s="107">
        <f>INDEX(Auxiliar_OPEX_Drivers!$B$76:$I$84,MATCH($E69,Auxiliar_OPEX_Drivers!$B$76:$B$84,0),MATCH(YEAR(BD$2),Auxiliar_OPEX_Drivers!$B$76:$I$76,0))*$F69</f>
        <v>0</v>
      </c>
      <c r="BE69" s="107">
        <f>INDEX(Auxiliar_OPEX_Drivers!$B$76:$I$84,MATCH($E69,Auxiliar_OPEX_Drivers!$B$76:$B$84,0),MATCH(YEAR(BE$2),Auxiliar_OPEX_Drivers!$B$76:$I$76,0))*$F69</f>
        <v>0</v>
      </c>
      <c r="BF69" s="107">
        <f>INDEX(Auxiliar_OPEX_Drivers!$B$76:$I$84,MATCH($E69,Auxiliar_OPEX_Drivers!$B$76:$B$84,0),MATCH(YEAR(BF$2),Auxiliar_OPEX_Drivers!$B$76:$I$76,0))*$F69</f>
        <v>0</v>
      </c>
      <c r="BG69" s="107">
        <f>INDEX(Auxiliar_OPEX_Drivers!$B$76:$I$84,MATCH($E69,Auxiliar_OPEX_Drivers!$B$76:$B$84,0),MATCH(YEAR(BG$2),Auxiliar_OPEX_Drivers!$B$76:$I$76,0))*$F69</f>
        <v>0</v>
      </c>
      <c r="BH69" s="107">
        <f>INDEX(Auxiliar_OPEX_Drivers!$B$76:$I$84,MATCH($E69,Auxiliar_OPEX_Drivers!$B$76:$B$84,0),MATCH(YEAR(BH$2),Auxiliar_OPEX_Drivers!$B$76:$I$76,0))*$F69</f>
        <v>0</v>
      </c>
      <c r="BI69" s="107">
        <f>INDEX(Auxiliar_OPEX_Drivers!$B$76:$I$84,MATCH($E69,Auxiliar_OPEX_Drivers!$B$76:$B$84,0),MATCH(YEAR(BI$2),Auxiliar_OPEX_Drivers!$B$76:$I$76,0))*$F69</f>
        <v>0</v>
      </c>
      <c r="BJ69" s="107">
        <f>INDEX(Auxiliar_OPEX_Drivers!$B$76:$I$84,MATCH($E69,Auxiliar_OPEX_Drivers!$B$76:$B$84,0),MATCH(YEAR(BJ$2),Auxiliar_OPEX_Drivers!$B$76:$I$76,0))*$F69</f>
        <v>0</v>
      </c>
      <c r="BK69" s="107">
        <f>INDEX(Auxiliar_OPEX_Drivers!$B$76:$I$84,MATCH($E69,Auxiliar_OPEX_Drivers!$B$76:$B$84,0),MATCH(YEAR(BK$2),Auxiliar_OPEX_Drivers!$B$76:$I$76,0))*$F69</f>
        <v>0</v>
      </c>
      <c r="BL69" s="107">
        <f>INDEX(Auxiliar_OPEX_Drivers!$B$76:$I$84,MATCH($E69,Auxiliar_OPEX_Drivers!$B$76:$B$84,0),MATCH(YEAR(BL$2),Auxiliar_OPEX_Drivers!$B$76:$I$76,0))*$F69</f>
        <v>0</v>
      </c>
      <c r="BM69" s="107">
        <f>INDEX(Auxiliar_OPEX_Drivers!$B$76:$I$84,MATCH($E69,Auxiliar_OPEX_Drivers!$B$76:$B$84,0),MATCH(YEAR(BM$2),Auxiliar_OPEX_Drivers!$B$76:$I$76,0))*$F69</f>
        <v>0</v>
      </c>
      <c r="BN69" s="107">
        <f>INDEX(Auxiliar_OPEX_Drivers!$B$76:$I$84,MATCH($E69,Auxiliar_OPEX_Drivers!$B$76:$B$84,0),MATCH(YEAR(BN$2),Auxiliar_OPEX_Drivers!$B$76:$I$76,0))*$F69</f>
        <v>0</v>
      </c>
      <c r="BO69" s="107">
        <f>INDEX(Auxiliar_OPEX_Drivers!$B$76:$I$84,MATCH($E69,Auxiliar_OPEX_Drivers!$B$76:$B$84,0),MATCH(YEAR(BO$2),Auxiliar_OPEX_Drivers!$B$76:$I$76,0))*$F69</f>
        <v>0</v>
      </c>
      <c r="BP69" s="107">
        <f>INDEX(Auxiliar_OPEX_Drivers!$B$76:$I$84,MATCH($E69,Auxiliar_OPEX_Drivers!$B$76:$B$84,0),MATCH(YEAR(BP$2),Auxiliar_OPEX_Drivers!$B$76:$I$76,0))*$F69</f>
        <v>0</v>
      </c>
      <c r="BQ69" s="107">
        <f>INDEX(Auxiliar_OPEX_Drivers!$B$76:$I$84,MATCH($E69,Auxiliar_OPEX_Drivers!$B$76:$B$84,0),MATCH(YEAR(BQ$2),Auxiliar_OPEX_Drivers!$B$76:$I$76,0))*$F69</f>
        <v>0</v>
      </c>
      <c r="BR69" s="107">
        <f>INDEX(Auxiliar_OPEX_Drivers!$B$76:$I$84,MATCH($E69,Auxiliar_OPEX_Drivers!$B$76:$B$84,0),MATCH(YEAR(BR$2),Auxiliar_OPEX_Drivers!$B$76:$I$76,0))*$F69</f>
        <v>0</v>
      </c>
      <c r="BS69" s="107">
        <f>INDEX(Auxiliar_OPEX_Drivers!$B$76:$I$84,MATCH($E69,Auxiliar_OPEX_Drivers!$B$76:$B$84,0),MATCH(YEAR(BS$2),Auxiliar_OPEX_Drivers!$B$76:$I$76,0))*$F69</f>
        <v>0</v>
      </c>
      <c r="BT69" s="107">
        <f>INDEX(Auxiliar_OPEX_Drivers!$B$76:$I$84,MATCH($E69,Auxiliar_OPEX_Drivers!$B$76:$B$84,0),MATCH(YEAR(BT$2),Auxiliar_OPEX_Drivers!$B$76:$I$76,0))*$F69</f>
        <v>0</v>
      </c>
      <c r="BU69" s="107">
        <f>INDEX(Auxiliar_OPEX_Drivers!$B$76:$I$84,MATCH($E69,Auxiliar_OPEX_Drivers!$B$76:$B$84,0),MATCH(YEAR(BU$2),Auxiliar_OPEX_Drivers!$B$76:$I$76,0))*$F69</f>
        <v>0</v>
      </c>
      <c r="BV69" s="107">
        <f>INDEX(Auxiliar_OPEX_Drivers!$B$76:$I$84,MATCH($E69,Auxiliar_OPEX_Drivers!$B$76:$B$84,0),MATCH(YEAR(BV$2),Auxiliar_OPEX_Drivers!$B$76:$I$76,0))*$F69</f>
        <v>0</v>
      </c>
      <c r="BW69" s="107">
        <f>INDEX(Auxiliar_OPEX_Drivers!$B$76:$I$84,MATCH($E69,Auxiliar_OPEX_Drivers!$B$76:$B$84,0),MATCH(YEAR(BW$2),Auxiliar_OPEX_Drivers!$B$76:$I$76,0))*$F69</f>
        <v>0</v>
      </c>
      <c r="BX69" s="107">
        <f>INDEX(Auxiliar_OPEX_Drivers!$B$76:$I$84,MATCH($E69,Auxiliar_OPEX_Drivers!$B$76:$B$84,0),MATCH(YEAR(BX$2),Auxiliar_OPEX_Drivers!$B$76:$I$76,0))*$F69</f>
        <v>0</v>
      </c>
      <c r="BY69" s="107">
        <f>INDEX(Auxiliar_OPEX_Drivers!$B$76:$I$84,MATCH($E69,Auxiliar_OPEX_Drivers!$B$76:$B$84,0),MATCH(YEAR(BY$2),Auxiliar_OPEX_Drivers!$B$76:$I$76,0))*$F69</f>
        <v>0</v>
      </c>
      <c r="BZ69" s="107">
        <f>INDEX(Auxiliar_OPEX_Drivers!$B$76:$I$84,MATCH($E69,Auxiliar_OPEX_Drivers!$B$76:$B$84,0),MATCH(YEAR(BZ$2),Auxiliar_OPEX_Drivers!$B$76:$I$76,0))*$F69</f>
        <v>0</v>
      </c>
      <c r="CA69" s="107">
        <f>INDEX(Auxiliar_OPEX_Drivers!$B$76:$I$84,MATCH($E69,Auxiliar_OPEX_Drivers!$B$76:$B$84,0),MATCH(YEAR(CA$2),Auxiliar_OPEX_Drivers!$B$76:$I$76,0))*$F69</f>
        <v>0</v>
      </c>
      <c r="CB69" s="107">
        <f>INDEX(Auxiliar_OPEX_Drivers!$B$76:$I$84,MATCH($E69,Auxiliar_OPEX_Drivers!$B$76:$B$84,0),MATCH(YEAR(CB$2),Auxiliar_OPEX_Drivers!$B$76:$I$76,0))*$F69</f>
        <v>0</v>
      </c>
      <c r="CC69" s="107">
        <f>INDEX(Auxiliar_OPEX_Drivers!$B$76:$I$84,MATCH($E69,Auxiliar_OPEX_Drivers!$B$76:$B$84,0),MATCH(YEAR(CC$2),Auxiliar_OPEX_Drivers!$B$76:$I$76,0))*$F69</f>
        <v>0</v>
      </c>
      <c r="CD69" s="107">
        <f>INDEX(Auxiliar_OPEX_Drivers!$B$76:$I$84,MATCH($E69,Auxiliar_OPEX_Drivers!$B$76:$B$84,0),MATCH(YEAR(CD$2),Auxiliar_OPEX_Drivers!$B$76:$I$76,0))*$F69</f>
        <v>0</v>
      </c>
      <c r="CE69" s="107">
        <f>INDEX(Auxiliar_OPEX_Drivers!$B$76:$I$84,MATCH($E69,Auxiliar_OPEX_Drivers!$B$76:$B$84,0),MATCH(YEAR(CE$2),Auxiliar_OPEX_Drivers!$B$76:$I$76,0))*$F69</f>
        <v>0</v>
      </c>
      <c r="CF69" s="107">
        <f>INDEX(Auxiliar_OPEX_Drivers!$B$76:$I$84,MATCH($E69,Auxiliar_OPEX_Drivers!$B$76:$B$84,0),MATCH(YEAR(CF$2),Auxiliar_OPEX_Drivers!$B$76:$I$76,0))*$F69</f>
        <v>0</v>
      </c>
      <c r="CG69" s="107">
        <f>INDEX(Auxiliar_OPEX_Drivers!$B$76:$I$84,MATCH($E69,Auxiliar_OPEX_Drivers!$B$76:$B$84,0),MATCH(YEAR(CG$2),Auxiliar_OPEX_Drivers!$B$76:$I$76,0))*$F69</f>
        <v>0</v>
      </c>
      <c r="CI69" s="51">
        <f>INDEX(Auxiliar_OPEX_CustosUnit!$A$1:$R$129,MATCH(Auxiliar_OPEX_P!$A69,Auxiliar_OPEX_CustosUnit!$A$1:$A$129,0),MATCH(CI$2,Auxiliar_OPEX_CustosUnit!$A$3:$Q$3,0))*(1-DRE_Auxiliar!$A$5)</f>
        <v>0</v>
      </c>
      <c r="CJ69" s="51">
        <f>INDEX(Auxiliar_OPEX_CustosUnit!$A$1:$R$129,MATCH(Auxiliar_OPEX_P!$A69,Auxiliar_OPEX_CustosUnit!$A$1:$A$129,0),MATCH(CJ$2,Auxiliar_OPEX_CustosUnit!$A$3:$Q$3,0))*(1-DRE_Auxiliar!$A$5)</f>
        <v>0</v>
      </c>
      <c r="CK69" s="51">
        <f>INDEX(Auxiliar_OPEX_CustosUnit!$A$1:$R$129,MATCH(Auxiliar_OPEX_P!$A69,Auxiliar_OPEX_CustosUnit!$A$1:$A$129,0),MATCH(CK$2,Auxiliar_OPEX_CustosUnit!$A$3:$Q$3,0))*(1-DRE_Auxiliar!$A$5)</f>
        <v>0</v>
      </c>
      <c r="CL69" s="51">
        <f>INDEX(Auxiliar_OPEX_CustosUnit!$A$1:$R$129,MATCH(Auxiliar_OPEX_P!$A69,Auxiliar_OPEX_CustosUnit!$A$1:$A$129,0),MATCH(CL$2,Auxiliar_OPEX_CustosUnit!$A$3:$Q$3,0))*(1-DRE_Auxiliar!$A$5)</f>
        <v>0</v>
      </c>
      <c r="CM69" s="51">
        <f>INDEX(Auxiliar_OPEX_CustosUnit!$A$1:$R$129,MATCH(Auxiliar_OPEX_P!$A69,Auxiliar_OPEX_CustosUnit!$A$1:$A$129,0),MATCH(CM$2,Auxiliar_OPEX_CustosUnit!$A$3:$Q$3,0))*(1-DRE_Auxiliar!$A$5)</f>
        <v>0</v>
      </c>
      <c r="CN69" s="51">
        <f>INDEX(Auxiliar_OPEX_CustosUnit!$A$1:$R$129,MATCH(Auxiliar_OPEX_P!$A69,Auxiliar_OPEX_CustosUnit!$A$1:$A$129,0),MATCH(CN$2,Auxiliar_OPEX_CustosUnit!$A$3:$Q$3,0))*(1-DRE_Auxiliar!$A$5)</f>
        <v>0</v>
      </c>
      <c r="CO69" s="51">
        <f>INDEX(Auxiliar_OPEX_CustosUnit!$A$1:$R$129,MATCH(Auxiliar_OPEX_P!$A69,Auxiliar_OPEX_CustosUnit!$A$1:$A$129,0),MATCH(CO$2,Auxiliar_OPEX_CustosUnit!$A$3:$Q$3,0))*(1-DRE_Auxiliar!$A$5)</f>
        <v>0</v>
      </c>
      <c r="CP69" s="51">
        <f>INDEX(Auxiliar_OPEX_CustosUnit!$A$1:$R$129,MATCH(Auxiliar_OPEX_P!$A69,Auxiliar_OPEX_CustosUnit!$A$1:$A$129,0),MATCH(CP$2,Auxiliar_OPEX_CustosUnit!$A$3:$Q$3,0))*(1-DRE_Auxiliar!$A$5)</f>
        <v>0</v>
      </c>
      <c r="CQ69" s="51">
        <f>INDEX(Auxiliar_OPEX_CustosUnit!$A$1:$R$129,MATCH(Auxiliar_OPEX_P!$A69,Auxiliar_OPEX_CustosUnit!$A$1:$A$129,0),MATCH(CQ$2,Auxiliar_OPEX_CustosUnit!$A$3:$Q$3,0))*(1-DRE_Auxiliar!$A$5)</f>
        <v>0</v>
      </c>
      <c r="CR69" s="51">
        <f>INDEX(Auxiliar_OPEX_CustosUnit!$A$1:$R$129,MATCH(Auxiliar_OPEX_P!$A69,Auxiliar_OPEX_CustosUnit!$A$1:$A$129,0),MATCH(CR$2,Auxiliar_OPEX_CustosUnit!$A$3:$Q$3,0))*(1-DRE_Auxiliar!$A$5)</f>
        <v>0</v>
      </c>
      <c r="CS69" s="51">
        <f>INDEX(Auxiliar_OPEX_CustosUnit!$A$1:$R$129,MATCH(Auxiliar_OPEX_P!$A69,Auxiliar_OPEX_CustosUnit!$A$1:$A$129,0),MATCH(CS$2,Auxiliar_OPEX_CustosUnit!$A$3:$Q$3,0))*(1-DRE_Auxiliar!$A$5)</f>
        <v>0</v>
      </c>
      <c r="CT69" s="51">
        <f>INDEX(Auxiliar_OPEX_CustosUnit!$A$1:$R$129,MATCH(Auxiliar_OPEX_P!$A69,Auxiliar_OPEX_CustosUnit!$A$1:$A$129,0),MATCH(CT$2,Auxiliar_OPEX_CustosUnit!$A$3:$Q$3,0))*(1-DRE_Auxiliar!$A$5)</f>
        <v>0</v>
      </c>
      <c r="CU69" s="53">
        <f t="shared" si="610"/>
        <v>0</v>
      </c>
      <c r="CV69" s="53">
        <f t="shared" si="611"/>
        <v>0</v>
      </c>
      <c r="CW69" s="53">
        <f t="shared" si="612"/>
        <v>0</v>
      </c>
      <c r="CX69" s="53">
        <f t="shared" si="613"/>
        <v>0</v>
      </c>
      <c r="CY69" s="53">
        <f t="shared" si="614"/>
        <v>0</v>
      </c>
      <c r="CZ69" s="53">
        <f t="shared" si="615"/>
        <v>0</v>
      </c>
      <c r="DA69" s="53">
        <f t="shared" si="616"/>
        <v>0</v>
      </c>
      <c r="DB69" s="53">
        <f t="shared" si="617"/>
        <v>0</v>
      </c>
      <c r="DC69" s="53">
        <f t="shared" si="618"/>
        <v>0</v>
      </c>
      <c r="DD69" s="53">
        <f t="shared" si="619"/>
        <v>0</v>
      </c>
      <c r="DE69" s="53">
        <f t="shared" si="620"/>
        <v>0</v>
      </c>
      <c r="DF69" s="53">
        <f t="shared" si="621"/>
        <v>0</v>
      </c>
      <c r="DG69" s="53">
        <f t="shared" si="622"/>
        <v>0</v>
      </c>
      <c r="DH69" s="53">
        <f t="shared" si="623"/>
        <v>0</v>
      </c>
      <c r="DI69" s="53">
        <f t="shared" si="624"/>
        <v>0</v>
      </c>
      <c r="DJ69" s="53">
        <f t="shared" si="625"/>
        <v>0</v>
      </c>
      <c r="DK69" s="53">
        <f t="shared" si="626"/>
        <v>0</v>
      </c>
      <c r="DL69" s="53">
        <f t="shared" si="627"/>
        <v>0</v>
      </c>
      <c r="DM69" s="53">
        <f t="shared" si="628"/>
        <v>0</v>
      </c>
      <c r="DN69" s="53">
        <f t="shared" si="629"/>
        <v>0</v>
      </c>
      <c r="DO69" s="53">
        <f t="shared" si="630"/>
        <v>0</v>
      </c>
      <c r="DP69" s="53">
        <f t="shared" si="631"/>
        <v>0</v>
      </c>
      <c r="DQ69" s="53">
        <f t="shared" si="632"/>
        <v>0</v>
      </c>
      <c r="DR69" s="53">
        <f t="shared" si="633"/>
        <v>0</v>
      </c>
      <c r="DS69" s="53">
        <f t="shared" si="634"/>
        <v>0</v>
      </c>
      <c r="DT69" s="53">
        <f t="shared" si="635"/>
        <v>0</v>
      </c>
      <c r="DU69" s="53">
        <f t="shared" si="636"/>
        <v>0</v>
      </c>
      <c r="DV69" s="53">
        <f t="shared" si="637"/>
        <v>0</v>
      </c>
      <c r="DW69" s="53">
        <f t="shared" si="638"/>
        <v>0</v>
      </c>
      <c r="DX69" s="53">
        <f t="shared" si="639"/>
        <v>0</v>
      </c>
      <c r="DY69" s="53">
        <f t="shared" si="640"/>
        <v>0</v>
      </c>
      <c r="DZ69" s="53">
        <f t="shared" si="641"/>
        <v>0</v>
      </c>
      <c r="EA69" s="53">
        <f t="shared" si="642"/>
        <v>0</v>
      </c>
      <c r="EB69" s="53">
        <f t="shared" si="643"/>
        <v>0</v>
      </c>
      <c r="EC69" s="53">
        <f t="shared" si="644"/>
        <v>0</v>
      </c>
      <c r="ED69" s="53">
        <f t="shared" si="645"/>
        <v>0</v>
      </c>
      <c r="EE69" s="53">
        <f t="shared" si="646"/>
        <v>0</v>
      </c>
      <c r="EF69" s="53">
        <f t="shared" si="647"/>
        <v>0</v>
      </c>
      <c r="EG69" s="53">
        <f t="shared" si="648"/>
        <v>0</v>
      </c>
      <c r="EH69" s="53">
        <f t="shared" si="649"/>
        <v>0</v>
      </c>
      <c r="EI69" s="53">
        <f t="shared" si="650"/>
        <v>0</v>
      </c>
      <c r="EJ69" s="53">
        <f t="shared" si="651"/>
        <v>0</v>
      </c>
      <c r="EK69" s="53">
        <f t="shared" si="652"/>
        <v>0</v>
      </c>
      <c r="EL69" s="53">
        <f t="shared" si="653"/>
        <v>0</v>
      </c>
      <c r="EM69" s="53">
        <f t="shared" si="654"/>
        <v>0</v>
      </c>
      <c r="EN69" s="53">
        <f t="shared" si="655"/>
        <v>0</v>
      </c>
      <c r="EO69" s="53">
        <f t="shared" si="656"/>
        <v>0</v>
      </c>
      <c r="EP69" s="53">
        <f t="shared" si="657"/>
        <v>0</v>
      </c>
      <c r="EQ69" s="53">
        <f t="shared" si="658"/>
        <v>0</v>
      </c>
      <c r="ER69" s="53">
        <f t="shared" si="659"/>
        <v>0</v>
      </c>
      <c r="ES69" s="53">
        <f t="shared" si="660"/>
        <v>0</v>
      </c>
      <c r="ET69" s="53">
        <f t="shared" si="661"/>
        <v>0</v>
      </c>
      <c r="EU69" s="53">
        <f t="shared" si="662"/>
        <v>0</v>
      </c>
      <c r="EV69" s="53">
        <f t="shared" si="663"/>
        <v>0</v>
      </c>
      <c r="EW69" s="53">
        <f t="shared" si="664"/>
        <v>0</v>
      </c>
      <c r="EX69" s="53">
        <f t="shared" si="665"/>
        <v>0</v>
      </c>
      <c r="EY69" s="53">
        <f t="shared" si="666"/>
        <v>0</v>
      </c>
      <c r="EZ69" s="53">
        <f t="shared" si="667"/>
        <v>0</v>
      </c>
      <c r="FA69" s="53">
        <f t="shared" si="668"/>
        <v>0</v>
      </c>
      <c r="FB69" s="53">
        <f t="shared" si="669"/>
        <v>0</v>
      </c>
      <c r="FC69" s="53">
        <f t="shared" si="670"/>
        <v>0</v>
      </c>
      <c r="FD69" s="53">
        <f t="shared" si="671"/>
        <v>0</v>
      </c>
      <c r="FE69" s="53">
        <f t="shared" si="672"/>
        <v>0</v>
      </c>
      <c r="FF69" s="53">
        <f t="shared" si="673"/>
        <v>0</v>
      </c>
      <c r="FG69" s="53">
        <f t="shared" si="674"/>
        <v>0</v>
      </c>
      <c r="FH69" s="53">
        <f t="shared" si="675"/>
        <v>0</v>
      </c>
      <c r="FI69" s="53">
        <f t="shared" si="676"/>
        <v>0</v>
      </c>
      <c r="FJ69" s="53">
        <f t="shared" si="677"/>
        <v>0</v>
      </c>
      <c r="FK69" s="53">
        <f t="shared" si="678"/>
        <v>0</v>
      </c>
      <c r="FL69" s="53">
        <f t="shared" si="679"/>
        <v>0</v>
      </c>
      <c r="FM69" s="53">
        <f t="shared" si="680"/>
        <v>0</v>
      </c>
      <c r="FN69" s="53">
        <f t="shared" si="681"/>
        <v>0</v>
      </c>
      <c r="FP69" s="51">
        <f t="shared" si="682"/>
        <v>0</v>
      </c>
      <c r="FQ69" s="51">
        <f t="shared" si="306"/>
        <v>0</v>
      </c>
      <c r="FR69" s="51">
        <f t="shared" si="307"/>
        <v>0</v>
      </c>
      <c r="FS69" s="51">
        <f t="shared" si="308"/>
        <v>0</v>
      </c>
      <c r="FT69" s="51">
        <f t="shared" si="309"/>
        <v>0</v>
      </c>
      <c r="FU69" s="51">
        <f t="shared" si="310"/>
        <v>0</v>
      </c>
      <c r="FV69" s="51">
        <f t="shared" si="311"/>
        <v>0</v>
      </c>
      <c r="FW69" s="51">
        <f t="shared" si="312"/>
        <v>0</v>
      </c>
      <c r="FX69" s="51">
        <f t="shared" si="313"/>
        <v>0</v>
      </c>
      <c r="FY69" s="51">
        <f t="shared" si="314"/>
        <v>0</v>
      </c>
      <c r="FZ69" s="51">
        <f t="shared" si="315"/>
        <v>0</v>
      </c>
      <c r="GA69" s="51">
        <f t="shared" si="316"/>
        <v>0</v>
      </c>
      <c r="GB69" s="51">
        <f t="shared" si="317"/>
        <v>0</v>
      </c>
      <c r="GC69" s="51">
        <f t="shared" si="318"/>
        <v>0</v>
      </c>
      <c r="GD69" s="51">
        <f t="shared" si="319"/>
        <v>0</v>
      </c>
      <c r="GE69" s="51">
        <f t="shared" si="320"/>
        <v>0</v>
      </c>
      <c r="GF69" s="51">
        <f t="shared" si="321"/>
        <v>0</v>
      </c>
      <c r="GG69" s="51">
        <f t="shared" si="322"/>
        <v>0</v>
      </c>
      <c r="GH69" s="51">
        <f t="shared" si="323"/>
        <v>0</v>
      </c>
      <c r="GI69" s="51">
        <f t="shared" si="324"/>
        <v>0</v>
      </c>
      <c r="GJ69" s="51">
        <f t="shared" si="325"/>
        <v>0</v>
      </c>
      <c r="GK69" s="51">
        <f t="shared" si="326"/>
        <v>0</v>
      </c>
      <c r="GL69" s="51">
        <f t="shared" si="327"/>
        <v>0</v>
      </c>
      <c r="GM69" s="51">
        <f t="shared" si="328"/>
        <v>0</v>
      </c>
      <c r="GN69" s="51">
        <f t="shared" si="329"/>
        <v>0</v>
      </c>
      <c r="GO69" s="51">
        <f t="shared" si="330"/>
        <v>0</v>
      </c>
      <c r="GP69" s="51">
        <f t="shared" si="331"/>
        <v>0</v>
      </c>
      <c r="GQ69" s="51">
        <f t="shared" si="332"/>
        <v>0</v>
      </c>
      <c r="GR69" s="51">
        <f t="shared" si="333"/>
        <v>0</v>
      </c>
      <c r="GS69" s="51">
        <f t="shared" si="334"/>
        <v>0</v>
      </c>
      <c r="GT69" s="51">
        <f t="shared" si="335"/>
        <v>0</v>
      </c>
      <c r="GU69" s="51">
        <f t="shared" si="336"/>
        <v>0</v>
      </c>
      <c r="GV69" s="51">
        <f t="shared" si="337"/>
        <v>0</v>
      </c>
      <c r="GW69" s="51">
        <f t="shared" si="338"/>
        <v>0</v>
      </c>
      <c r="GX69" s="51">
        <f t="shared" si="339"/>
        <v>0</v>
      </c>
      <c r="GY69" s="51">
        <f t="shared" si="340"/>
        <v>0</v>
      </c>
      <c r="GZ69" s="51">
        <f t="shared" si="341"/>
        <v>0</v>
      </c>
      <c r="HA69" s="51">
        <f t="shared" si="342"/>
        <v>0</v>
      </c>
      <c r="HB69" s="51">
        <f t="shared" si="343"/>
        <v>0</v>
      </c>
      <c r="HC69" s="51">
        <f t="shared" si="344"/>
        <v>0</v>
      </c>
      <c r="HD69" s="51">
        <f t="shared" si="345"/>
        <v>0</v>
      </c>
      <c r="HE69" s="51">
        <f t="shared" si="346"/>
        <v>0</v>
      </c>
      <c r="HF69" s="51">
        <f t="shared" si="347"/>
        <v>0</v>
      </c>
      <c r="HG69" s="51">
        <f t="shared" si="348"/>
        <v>0</v>
      </c>
      <c r="HH69" s="51">
        <f t="shared" si="349"/>
        <v>0</v>
      </c>
      <c r="HI69" s="51">
        <f t="shared" si="350"/>
        <v>0</v>
      </c>
      <c r="HJ69" s="51">
        <f t="shared" si="351"/>
        <v>0</v>
      </c>
      <c r="HK69" s="51">
        <f t="shared" si="352"/>
        <v>0</v>
      </c>
      <c r="HL69" s="51">
        <f t="shared" si="353"/>
        <v>0</v>
      </c>
      <c r="HM69" s="51">
        <f t="shared" si="354"/>
        <v>0</v>
      </c>
      <c r="HN69" s="51">
        <f t="shared" si="355"/>
        <v>0</v>
      </c>
      <c r="HO69" s="51">
        <f t="shared" si="356"/>
        <v>0</v>
      </c>
      <c r="HP69" s="51">
        <f t="shared" si="357"/>
        <v>0</v>
      </c>
      <c r="HQ69" s="51">
        <f t="shared" si="358"/>
        <v>0</v>
      </c>
      <c r="HR69" s="51">
        <f t="shared" si="359"/>
        <v>0</v>
      </c>
      <c r="HS69" s="51">
        <f t="shared" si="360"/>
        <v>0</v>
      </c>
      <c r="HT69" s="51">
        <f t="shared" si="361"/>
        <v>0</v>
      </c>
      <c r="HU69" s="51">
        <f t="shared" si="362"/>
        <v>0</v>
      </c>
      <c r="HV69" s="51">
        <f t="shared" si="363"/>
        <v>0</v>
      </c>
      <c r="HW69" s="51">
        <f t="shared" si="364"/>
        <v>0</v>
      </c>
      <c r="HX69" s="51">
        <f t="shared" si="365"/>
        <v>0</v>
      </c>
      <c r="HY69" s="51">
        <f t="shared" si="366"/>
        <v>0</v>
      </c>
      <c r="HZ69" s="51">
        <f t="shared" si="367"/>
        <v>0</v>
      </c>
      <c r="IA69" s="51">
        <f t="shared" si="368"/>
        <v>0</v>
      </c>
      <c r="IB69" s="51">
        <f t="shared" si="305"/>
        <v>0</v>
      </c>
      <c r="IC69" s="51">
        <f t="shared" si="369"/>
        <v>0</v>
      </c>
      <c r="ID69" s="51">
        <f t="shared" si="370"/>
        <v>0</v>
      </c>
      <c r="IE69" s="51">
        <f t="shared" si="371"/>
        <v>0</v>
      </c>
      <c r="IF69" s="51">
        <f t="shared" si="372"/>
        <v>0</v>
      </c>
      <c r="IG69" s="51">
        <f t="shared" si="373"/>
        <v>0</v>
      </c>
      <c r="IH69" s="51">
        <f t="shared" si="374"/>
        <v>0</v>
      </c>
      <c r="II69" s="51">
        <f t="shared" si="375"/>
        <v>0</v>
      </c>
      <c r="IJ69" s="51">
        <f t="shared" si="376"/>
        <v>0</v>
      </c>
      <c r="IK69" s="51">
        <f t="shared" si="377"/>
        <v>0</v>
      </c>
      <c r="IL69" s="51">
        <f t="shared" si="378"/>
        <v>0</v>
      </c>
      <c r="IM69" s="51">
        <f t="shared" si="379"/>
        <v>0</v>
      </c>
      <c r="IN69" s="51">
        <f t="shared" si="380"/>
        <v>0</v>
      </c>
      <c r="IO69" s="51">
        <f t="shared" si="381"/>
        <v>0</v>
      </c>
      <c r="IP69" s="51">
        <f t="shared" si="382"/>
        <v>0</v>
      </c>
      <c r="IQ69" s="51">
        <f t="shared" si="383"/>
        <v>0</v>
      </c>
      <c r="IS69" s="51">
        <f t="shared" si="683"/>
        <v>0</v>
      </c>
      <c r="IT69" s="51">
        <f t="shared" si="683"/>
        <v>0</v>
      </c>
      <c r="IU69" s="51">
        <f t="shared" si="683"/>
        <v>0</v>
      </c>
      <c r="IV69" s="51">
        <f t="shared" si="683"/>
        <v>0</v>
      </c>
      <c r="IW69" s="51">
        <f t="shared" si="683"/>
        <v>0</v>
      </c>
      <c r="IX69" s="51">
        <f t="shared" si="683"/>
        <v>0</v>
      </c>
      <c r="IZ69" s="111">
        <f t="shared" si="684"/>
        <v>0</v>
      </c>
      <c r="JA69" s="111">
        <f t="shared" si="389"/>
        <v>0</v>
      </c>
      <c r="JB69" s="111">
        <f t="shared" si="390"/>
        <v>0</v>
      </c>
      <c r="JC69" s="111">
        <f t="shared" si="391"/>
        <v>0</v>
      </c>
      <c r="JD69" s="111">
        <f t="shared" si="392"/>
        <v>0</v>
      </c>
      <c r="JE69" s="111">
        <f t="shared" si="393"/>
        <v>0</v>
      </c>
      <c r="JF69" s="111">
        <f t="shared" si="394"/>
        <v>0</v>
      </c>
      <c r="JG69" s="111">
        <f t="shared" si="395"/>
        <v>0</v>
      </c>
      <c r="JH69" s="111">
        <f t="shared" si="396"/>
        <v>0</v>
      </c>
      <c r="JI69" s="111">
        <f t="shared" si="397"/>
        <v>0</v>
      </c>
      <c r="JJ69" s="111">
        <f t="shared" si="398"/>
        <v>0</v>
      </c>
      <c r="JK69" s="111">
        <f t="shared" si="399"/>
        <v>0</v>
      </c>
      <c r="JL69" s="111">
        <f t="shared" si="400"/>
        <v>0</v>
      </c>
      <c r="JM69" s="111">
        <f t="shared" si="401"/>
        <v>0</v>
      </c>
      <c r="JN69" s="111">
        <f t="shared" si="402"/>
        <v>0</v>
      </c>
      <c r="JO69" s="111">
        <f t="shared" si="403"/>
        <v>0</v>
      </c>
      <c r="JP69" s="111">
        <f t="shared" si="404"/>
        <v>0</v>
      </c>
      <c r="JQ69" s="111">
        <f t="shared" si="405"/>
        <v>0</v>
      </c>
      <c r="JR69" s="111">
        <f t="shared" si="406"/>
        <v>0</v>
      </c>
      <c r="JS69" s="111">
        <f t="shared" si="407"/>
        <v>0</v>
      </c>
      <c r="JT69" s="111">
        <f t="shared" si="408"/>
        <v>0</v>
      </c>
      <c r="JU69" s="111">
        <f t="shared" si="409"/>
        <v>0</v>
      </c>
      <c r="JV69" s="111">
        <f t="shared" si="410"/>
        <v>0</v>
      </c>
      <c r="JW69" s="111">
        <f t="shared" si="411"/>
        <v>0</v>
      </c>
      <c r="JX69" s="111">
        <f t="shared" si="412"/>
        <v>0</v>
      </c>
      <c r="JY69" s="111">
        <f t="shared" si="413"/>
        <v>0</v>
      </c>
      <c r="JZ69" s="111">
        <f t="shared" si="414"/>
        <v>0</v>
      </c>
      <c r="KA69" s="111">
        <f t="shared" si="415"/>
        <v>0</v>
      </c>
      <c r="KB69" s="111">
        <f t="shared" si="416"/>
        <v>0</v>
      </c>
      <c r="KC69" s="111">
        <f t="shared" si="417"/>
        <v>0</v>
      </c>
      <c r="KD69" s="111">
        <f t="shared" si="418"/>
        <v>0</v>
      </c>
      <c r="KE69" s="111">
        <f t="shared" si="419"/>
        <v>0</v>
      </c>
      <c r="KF69" s="111">
        <f t="shared" si="420"/>
        <v>0</v>
      </c>
      <c r="KG69" s="111">
        <f t="shared" si="421"/>
        <v>0</v>
      </c>
      <c r="KH69" s="111">
        <f t="shared" si="422"/>
        <v>0</v>
      </c>
      <c r="KI69" s="111">
        <f t="shared" si="423"/>
        <v>0</v>
      </c>
      <c r="KJ69" s="111">
        <f t="shared" si="424"/>
        <v>0</v>
      </c>
      <c r="KK69" s="111">
        <f t="shared" si="425"/>
        <v>0</v>
      </c>
      <c r="KL69" s="111">
        <f t="shared" si="426"/>
        <v>0</v>
      </c>
      <c r="KM69" s="111">
        <f t="shared" si="427"/>
        <v>0</v>
      </c>
      <c r="KN69" s="111">
        <f t="shared" si="428"/>
        <v>0</v>
      </c>
      <c r="KO69" s="111">
        <f t="shared" si="429"/>
        <v>0</v>
      </c>
      <c r="KP69" s="111">
        <f t="shared" si="430"/>
        <v>0</v>
      </c>
      <c r="KQ69" s="111">
        <f t="shared" si="431"/>
        <v>0</v>
      </c>
      <c r="KR69" s="111">
        <f t="shared" si="432"/>
        <v>0</v>
      </c>
      <c r="KS69" s="111">
        <f t="shared" si="433"/>
        <v>0</v>
      </c>
      <c r="KT69" s="111">
        <f t="shared" si="434"/>
        <v>0</v>
      </c>
      <c r="KU69" s="111">
        <f t="shared" si="435"/>
        <v>0</v>
      </c>
      <c r="KV69" s="111">
        <f t="shared" si="436"/>
        <v>0</v>
      </c>
      <c r="KW69" s="111">
        <f t="shared" si="437"/>
        <v>0</v>
      </c>
      <c r="KX69" s="111">
        <f t="shared" si="438"/>
        <v>0</v>
      </c>
      <c r="KY69" s="111">
        <f t="shared" si="439"/>
        <v>0</v>
      </c>
      <c r="KZ69" s="111">
        <f t="shared" si="440"/>
        <v>0</v>
      </c>
      <c r="LA69" s="111">
        <f t="shared" si="441"/>
        <v>0</v>
      </c>
      <c r="LB69" s="111">
        <f t="shared" si="442"/>
        <v>0</v>
      </c>
      <c r="LC69" s="111">
        <f t="shared" si="443"/>
        <v>0</v>
      </c>
      <c r="LD69" s="111">
        <f t="shared" si="444"/>
        <v>0</v>
      </c>
      <c r="LE69" s="111">
        <f t="shared" si="445"/>
        <v>0</v>
      </c>
      <c r="LF69" s="111">
        <f t="shared" si="446"/>
        <v>0</v>
      </c>
      <c r="LG69" s="111">
        <f t="shared" si="447"/>
        <v>0</v>
      </c>
      <c r="LH69" s="111">
        <f t="shared" si="448"/>
        <v>0</v>
      </c>
      <c r="LI69" s="111">
        <f t="shared" si="449"/>
        <v>0</v>
      </c>
      <c r="LJ69" s="111">
        <f t="shared" si="450"/>
        <v>0</v>
      </c>
      <c r="LK69" s="111">
        <f t="shared" si="451"/>
        <v>0</v>
      </c>
      <c r="LL69" s="111">
        <f t="shared" si="452"/>
        <v>0</v>
      </c>
      <c r="LM69" s="111">
        <f t="shared" si="453"/>
        <v>0</v>
      </c>
      <c r="LN69" s="111">
        <f t="shared" si="454"/>
        <v>0</v>
      </c>
      <c r="LO69" s="111">
        <f t="shared" si="455"/>
        <v>0</v>
      </c>
      <c r="LP69" s="111">
        <f t="shared" si="456"/>
        <v>0</v>
      </c>
      <c r="LQ69" s="111">
        <f t="shared" si="457"/>
        <v>0</v>
      </c>
      <c r="LR69" s="111">
        <f t="shared" si="458"/>
        <v>0</v>
      </c>
      <c r="LS69" s="111">
        <f t="shared" si="459"/>
        <v>0</v>
      </c>
      <c r="LT69" s="111">
        <f t="shared" si="460"/>
        <v>0</v>
      </c>
      <c r="LU69" s="111">
        <f t="shared" si="461"/>
        <v>0</v>
      </c>
      <c r="LV69" s="111">
        <f t="shared" si="462"/>
        <v>0</v>
      </c>
      <c r="LW69" s="111">
        <f t="shared" si="463"/>
        <v>0</v>
      </c>
      <c r="LX69" s="111">
        <f t="shared" si="464"/>
        <v>0</v>
      </c>
      <c r="LY69" s="111">
        <f t="shared" si="465"/>
        <v>0</v>
      </c>
      <c r="LZ69" s="111">
        <f t="shared" si="466"/>
        <v>0</v>
      </c>
      <c r="MA69" s="111">
        <f t="shared" si="467"/>
        <v>0</v>
      </c>
      <c r="MD69" s="111"/>
      <c r="ME69" s="111">
        <f t="shared" si="685"/>
        <v>0</v>
      </c>
      <c r="MF69" s="111">
        <f t="shared" si="468"/>
        <v>0</v>
      </c>
      <c r="MG69" s="111">
        <f t="shared" si="469"/>
        <v>0</v>
      </c>
      <c r="MH69" s="111">
        <f t="shared" si="470"/>
        <v>0</v>
      </c>
      <c r="MI69" s="111">
        <f t="shared" si="471"/>
        <v>0</v>
      </c>
      <c r="MJ69" s="111">
        <f t="shared" si="472"/>
        <v>0</v>
      </c>
      <c r="MK69" s="111">
        <f t="shared" si="473"/>
        <v>0</v>
      </c>
      <c r="ML69" s="111">
        <f t="shared" si="474"/>
        <v>0</v>
      </c>
      <c r="MM69" s="111">
        <f t="shared" si="475"/>
        <v>0</v>
      </c>
      <c r="MN69" s="111">
        <f t="shared" si="476"/>
        <v>0</v>
      </c>
      <c r="MO69" s="111">
        <f t="shared" si="477"/>
        <v>0</v>
      </c>
      <c r="MP69" s="111">
        <f t="shared" si="478"/>
        <v>0</v>
      </c>
      <c r="MQ69" s="111">
        <f t="shared" si="479"/>
        <v>0</v>
      </c>
      <c r="MR69" s="111">
        <f t="shared" si="480"/>
        <v>0</v>
      </c>
      <c r="MS69" s="111">
        <f t="shared" si="481"/>
        <v>0</v>
      </c>
      <c r="MT69" s="111">
        <f t="shared" si="482"/>
        <v>0</v>
      </c>
      <c r="MU69" s="111">
        <f t="shared" si="483"/>
        <v>0</v>
      </c>
      <c r="MV69" s="111">
        <f t="shared" si="484"/>
        <v>0</v>
      </c>
      <c r="MW69" s="111">
        <f t="shared" si="485"/>
        <v>0</v>
      </c>
      <c r="MX69" s="111">
        <f t="shared" si="486"/>
        <v>0</v>
      </c>
      <c r="MY69" s="111">
        <f t="shared" si="487"/>
        <v>0</v>
      </c>
      <c r="MZ69" s="111">
        <f t="shared" si="488"/>
        <v>0</v>
      </c>
      <c r="NA69" s="111">
        <f t="shared" si="489"/>
        <v>0</v>
      </c>
      <c r="NB69" s="111">
        <f t="shared" si="490"/>
        <v>0</v>
      </c>
      <c r="NC69" s="111">
        <f t="shared" si="491"/>
        <v>0</v>
      </c>
      <c r="ND69" s="111">
        <f t="shared" si="492"/>
        <v>0</v>
      </c>
      <c r="NE69" s="111">
        <f t="shared" si="493"/>
        <v>0</v>
      </c>
      <c r="NF69" s="111">
        <f t="shared" si="494"/>
        <v>0</v>
      </c>
      <c r="NG69" s="111">
        <f t="shared" si="495"/>
        <v>0</v>
      </c>
      <c r="NH69" s="111">
        <f t="shared" si="496"/>
        <v>0</v>
      </c>
      <c r="NI69" s="111">
        <f t="shared" si="497"/>
        <v>0</v>
      </c>
      <c r="NJ69" s="111">
        <f t="shared" si="498"/>
        <v>0</v>
      </c>
      <c r="NK69" s="111">
        <f t="shared" si="499"/>
        <v>0</v>
      </c>
      <c r="NL69" s="111">
        <f t="shared" si="500"/>
        <v>0</v>
      </c>
      <c r="NM69" s="111">
        <f t="shared" si="501"/>
        <v>0</v>
      </c>
      <c r="NN69" s="111">
        <f t="shared" si="502"/>
        <v>0</v>
      </c>
      <c r="NO69" s="111">
        <f t="shared" si="503"/>
        <v>0</v>
      </c>
      <c r="NP69" s="111">
        <f t="shared" si="504"/>
        <v>0</v>
      </c>
      <c r="NQ69" s="111">
        <f t="shared" si="505"/>
        <v>0</v>
      </c>
      <c r="NR69" s="111">
        <f t="shared" si="506"/>
        <v>0</v>
      </c>
      <c r="NS69" s="111">
        <f t="shared" si="507"/>
        <v>0</v>
      </c>
      <c r="NT69" s="111">
        <f t="shared" si="508"/>
        <v>0</v>
      </c>
      <c r="NU69" s="111">
        <f t="shared" si="509"/>
        <v>0</v>
      </c>
      <c r="NV69" s="111">
        <f t="shared" si="510"/>
        <v>0</v>
      </c>
      <c r="NW69" s="111">
        <f t="shared" si="511"/>
        <v>0</v>
      </c>
      <c r="NX69" s="111">
        <f t="shared" si="512"/>
        <v>0</v>
      </c>
      <c r="NY69" s="111">
        <f t="shared" si="513"/>
        <v>0</v>
      </c>
      <c r="NZ69" s="111">
        <f t="shared" si="514"/>
        <v>0</v>
      </c>
      <c r="OA69" s="111">
        <f t="shared" si="515"/>
        <v>0</v>
      </c>
      <c r="OB69" s="111">
        <f t="shared" si="516"/>
        <v>0</v>
      </c>
      <c r="OC69" s="111">
        <f t="shared" si="517"/>
        <v>0</v>
      </c>
      <c r="OD69" s="111">
        <f t="shared" si="518"/>
        <v>0</v>
      </c>
      <c r="OE69" s="111">
        <f t="shared" si="519"/>
        <v>0</v>
      </c>
      <c r="OF69" s="111">
        <f t="shared" si="520"/>
        <v>0</v>
      </c>
      <c r="OG69" s="111">
        <f t="shared" si="521"/>
        <v>0</v>
      </c>
      <c r="OH69" s="111">
        <f t="shared" si="522"/>
        <v>0</v>
      </c>
      <c r="OI69" s="111">
        <f t="shared" si="523"/>
        <v>0</v>
      </c>
      <c r="OJ69" s="111">
        <f t="shared" si="524"/>
        <v>0</v>
      </c>
      <c r="OK69" s="111">
        <f t="shared" si="525"/>
        <v>0</v>
      </c>
      <c r="OL69" s="111">
        <f t="shared" si="526"/>
        <v>0</v>
      </c>
      <c r="OM69" s="111">
        <f t="shared" si="527"/>
        <v>0</v>
      </c>
      <c r="ON69" s="111">
        <f t="shared" si="528"/>
        <v>0</v>
      </c>
      <c r="OO69" s="111">
        <f t="shared" si="529"/>
        <v>0</v>
      </c>
      <c r="OP69" s="111">
        <f t="shared" si="530"/>
        <v>0</v>
      </c>
      <c r="OQ69" s="111">
        <f t="shared" si="531"/>
        <v>0</v>
      </c>
      <c r="OR69" s="111">
        <f t="shared" si="532"/>
        <v>0</v>
      </c>
      <c r="OS69" s="111">
        <f t="shared" si="533"/>
        <v>0</v>
      </c>
      <c r="OT69" s="111">
        <f t="shared" si="534"/>
        <v>0</v>
      </c>
      <c r="OU69" s="111">
        <f t="shared" si="535"/>
        <v>0</v>
      </c>
      <c r="OV69" s="111">
        <f t="shared" si="536"/>
        <v>0</v>
      </c>
      <c r="OW69" s="111">
        <f t="shared" si="537"/>
        <v>0</v>
      </c>
      <c r="OX69" s="111">
        <f t="shared" si="538"/>
        <v>0</v>
      </c>
      <c r="OY69" s="111"/>
      <c r="PA69" s="51">
        <f t="shared" si="686"/>
        <v>0</v>
      </c>
      <c r="PB69" s="51">
        <f t="shared" si="539"/>
        <v>0</v>
      </c>
      <c r="PC69" s="51">
        <f t="shared" si="540"/>
        <v>0</v>
      </c>
      <c r="PD69" s="51">
        <f t="shared" si="541"/>
        <v>0</v>
      </c>
      <c r="PE69" s="51">
        <f t="shared" si="542"/>
        <v>0</v>
      </c>
      <c r="PF69" s="51">
        <f t="shared" si="543"/>
        <v>0</v>
      </c>
      <c r="PG69" s="51">
        <f t="shared" si="544"/>
        <v>0</v>
      </c>
      <c r="PH69" s="51">
        <f t="shared" si="545"/>
        <v>0</v>
      </c>
      <c r="PI69" s="51">
        <f t="shared" si="546"/>
        <v>0</v>
      </c>
      <c r="PJ69" s="51">
        <f t="shared" si="547"/>
        <v>0</v>
      </c>
      <c r="PK69" s="51">
        <f t="shared" si="548"/>
        <v>0</v>
      </c>
      <c r="PL69" s="51">
        <f t="shared" si="549"/>
        <v>0</v>
      </c>
      <c r="PM69" s="51">
        <f t="shared" si="550"/>
        <v>0</v>
      </c>
      <c r="PN69" s="51">
        <f t="shared" si="551"/>
        <v>0</v>
      </c>
      <c r="PO69" s="51">
        <f t="shared" si="552"/>
        <v>0</v>
      </c>
      <c r="PP69" s="51">
        <f t="shared" si="553"/>
        <v>0</v>
      </c>
      <c r="PQ69" s="51">
        <f t="shared" si="554"/>
        <v>0</v>
      </c>
      <c r="PR69" s="51">
        <f t="shared" si="555"/>
        <v>0</v>
      </c>
      <c r="PS69" s="51">
        <f t="shared" si="556"/>
        <v>0</v>
      </c>
      <c r="PT69" s="51">
        <f t="shared" si="557"/>
        <v>0</v>
      </c>
      <c r="PU69" s="51">
        <f t="shared" si="558"/>
        <v>0</v>
      </c>
      <c r="PV69" s="51">
        <f t="shared" si="559"/>
        <v>0</v>
      </c>
      <c r="PW69" s="51">
        <f t="shared" si="560"/>
        <v>0</v>
      </c>
      <c r="PX69" s="51">
        <f t="shared" si="561"/>
        <v>0</v>
      </c>
      <c r="PY69" s="51">
        <f t="shared" si="562"/>
        <v>0</v>
      </c>
      <c r="PZ69" s="51">
        <f t="shared" si="563"/>
        <v>0</v>
      </c>
      <c r="QA69" s="51">
        <f t="shared" si="564"/>
        <v>0</v>
      </c>
      <c r="QB69" s="51">
        <f t="shared" si="565"/>
        <v>0</v>
      </c>
      <c r="QC69" s="51">
        <f t="shared" si="566"/>
        <v>0</v>
      </c>
      <c r="QD69" s="51">
        <f t="shared" si="567"/>
        <v>0</v>
      </c>
      <c r="QE69" s="51">
        <f t="shared" si="568"/>
        <v>0</v>
      </c>
      <c r="QF69" s="51">
        <f t="shared" si="569"/>
        <v>0</v>
      </c>
      <c r="QG69" s="51">
        <f t="shared" si="570"/>
        <v>0</v>
      </c>
      <c r="QH69" s="51">
        <f t="shared" si="571"/>
        <v>0</v>
      </c>
      <c r="QI69" s="51">
        <f t="shared" si="572"/>
        <v>0</v>
      </c>
      <c r="QJ69" s="51">
        <f t="shared" si="573"/>
        <v>0</v>
      </c>
      <c r="QK69" s="51">
        <f t="shared" si="574"/>
        <v>0</v>
      </c>
      <c r="QL69" s="51">
        <f t="shared" si="575"/>
        <v>0</v>
      </c>
      <c r="QM69" s="51">
        <f t="shared" si="576"/>
        <v>0</v>
      </c>
      <c r="QN69" s="51">
        <f t="shared" si="577"/>
        <v>0</v>
      </c>
      <c r="QO69" s="51">
        <f t="shared" si="578"/>
        <v>0</v>
      </c>
      <c r="QP69" s="51">
        <f t="shared" si="579"/>
        <v>0</v>
      </c>
      <c r="QQ69" s="51">
        <f t="shared" si="580"/>
        <v>0</v>
      </c>
      <c r="QR69" s="51">
        <f t="shared" si="581"/>
        <v>0</v>
      </c>
      <c r="QS69" s="51">
        <f t="shared" si="582"/>
        <v>0</v>
      </c>
      <c r="QT69" s="51">
        <f t="shared" si="583"/>
        <v>0</v>
      </c>
      <c r="QU69" s="51">
        <f t="shared" si="584"/>
        <v>0</v>
      </c>
      <c r="QV69" s="51">
        <f t="shared" si="585"/>
        <v>0</v>
      </c>
      <c r="QW69" s="51">
        <f t="shared" si="586"/>
        <v>0</v>
      </c>
      <c r="QX69" s="51">
        <f t="shared" si="587"/>
        <v>0</v>
      </c>
      <c r="QY69" s="51">
        <f t="shared" si="588"/>
        <v>0</v>
      </c>
      <c r="QZ69" s="51">
        <f t="shared" si="589"/>
        <v>0</v>
      </c>
      <c r="RA69" s="51">
        <f t="shared" si="590"/>
        <v>0</v>
      </c>
      <c r="RB69" s="51">
        <f t="shared" si="591"/>
        <v>0</v>
      </c>
      <c r="RC69" s="51">
        <f t="shared" si="592"/>
        <v>0</v>
      </c>
      <c r="RD69" s="51">
        <f t="shared" si="593"/>
        <v>0</v>
      </c>
      <c r="RE69" s="51">
        <f t="shared" si="594"/>
        <v>0</v>
      </c>
      <c r="RF69" s="51">
        <f t="shared" si="595"/>
        <v>0</v>
      </c>
      <c r="RG69" s="51">
        <f t="shared" si="596"/>
        <v>0</v>
      </c>
      <c r="RH69" s="51">
        <f t="shared" si="597"/>
        <v>0</v>
      </c>
      <c r="RI69" s="51">
        <f t="shared" si="598"/>
        <v>0</v>
      </c>
      <c r="RJ69" s="51">
        <f t="shared" si="599"/>
        <v>0</v>
      </c>
      <c r="RK69" s="51">
        <f t="shared" si="600"/>
        <v>0</v>
      </c>
      <c r="RL69" s="51">
        <f t="shared" si="601"/>
        <v>0</v>
      </c>
      <c r="RM69" s="51">
        <f t="shared" si="602"/>
        <v>0</v>
      </c>
      <c r="RN69" s="51">
        <f t="shared" si="603"/>
        <v>0</v>
      </c>
      <c r="RO69" s="51">
        <f t="shared" si="604"/>
        <v>0</v>
      </c>
      <c r="RP69" s="51">
        <f t="shared" si="605"/>
        <v>0</v>
      </c>
      <c r="RQ69" s="51">
        <f t="shared" si="606"/>
        <v>0</v>
      </c>
      <c r="RR69" s="51">
        <f t="shared" si="607"/>
        <v>0</v>
      </c>
      <c r="RS69" s="51">
        <f t="shared" si="608"/>
        <v>0</v>
      </c>
      <c r="RT69" s="51">
        <f t="shared" si="609"/>
        <v>0</v>
      </c>
      <c r="RU69" s="51"/>
      <c r="RV69" s="51">
        <f t="shared" si="687"/>
        <v>0</v>
      </c>
      <c r="RW69" s="51">
        <f t="shared" si="687"/>
        <v>0</v>
      </c>
      <c r="RX69" s="51">
        <f t="shared" si="687"/>
        <v>0</v>
      </c>
      <c r="RY69" s="51">
        <f t="shared" si="687"/>
        <v>0</v>
      </c>
      <c r="RZ69" s="51">
        <f t="shared" si="687"/>
        <v>0</v>
      </c>
      <c r="SA69" s="51">
        <f t="shared" si="687"/>
        <v>0</v>
      </c>
    </row>
    <row r="70" spans="1:495" x14ac:dyDescent="0.3">
      <c r="A70" s="1">
        <v>404100</v>
      </c>
      <c r="B70" s="1" t="s">
        <v>238</v>
      </c>
      <c r="C70" s="1" t="s">
        <v>167</v>
      </c>
      <c r="D70" s="44">
        <v>0</v>
      </c>
      <c r="E70" s="1" t="s">
        <v>174</v>
      </c>
      <c r="F70" s="107">
        <f>VLOOKUP(A70,Auxiliar_OPEX_CustosUnit!$A$4:$E$129,COLUMN(Auxiliar_OPEX_CustosUnit!$E$3),0)</f>
        <v>0</v>
      </c>
      <c r="G70" s="107">
        <f>INDEX(Auxiliar_OPEX_Drivers!$B$76:$I$84,MATCH($E70,Auxiliar_OPEX_Drivers!$B$76:$B$84,0),MATCH(YEAR(G$2),Auxiliar_OPEX_Drivers!$B$76:$I$76,0))*$F70</f>
        <v>0</v>
      </c>
      <c r="H70" s="107">
        <f>INDEX(Auxiliar_OPEX_Drivers!$B$76:$I$84,MATCH($E70,Auxiliar_OPEX_Drivers!$B$76:$B$84,0),MATCH(YEAR(H$2),Auxiliar_OPEX_Drivers!$B$76:$I$76,0))*$F70</f>
        <v>0</v>
      </c>
      <c r="I70" s="107">
        <f>INDEX(Auxiliar_OPEX_Drivers!$B$76:$I$84,MATCH($E70,Auxiliar_OPEX_Drivers!$B$76:$B$84,0),MATCH(YEAR(I$2),Auxiliar_OPEX_Drivers!$B$76:$I$76,0))*$F70</f>
        <v>0</v>
      </c>
      <c r="J70" s="107">
        <f>INDEX(Auxiliar_OPEX_Drivers!$B$76:$I$84,MATCH($E70,Auxiliar_OPEX_Drivers!$B$76:$B$84,0),MATCH(YEAR(J$2),Auxiliar_OPEX_Drivers!$B$76:$I$76,0))*$F70</f>
        <v>0</v>
      </c>
      <c r="K70" s="107">
        <f>INDEX(Auxiliar_OPEX_Drivers!$B$76:$I$84,MATCH($E70,Auxiliar_OPEX_Drivers!$B$76:$B$84,0),MATCH(YEAR(K$2),Auxiliar_OPEX_Drivers!$B$76:$I$76,0))*$F70</f>
        <v>0</v>
      </c>
      <c r="L70" s="107">
        <f>INDEX(Auxiliar_OPEX_Drivers!$B$76:$I$84,MATCH($E70,Auxiliar_OPEX_Drivers!$B$76:$B$84,0),MATCH(YEAR(L$2),Auxiliar_OPEX_Drivers!$B$76:$I$76,0))*$F70</f>
        <v>0</v>
      </c>
      <c r="M70" s="107">
        <f>INDEX(Auxiliar_OPEX_Drivers!$B$76:$I$84,MATCH($E70,Auxiliar_OPEX_Drivers!$B$76:$B$84,0),MATCH(YEAR(M$2),Auxiliar_OPEX_Drivers!$B$76:$I$76,0))*$F70</f>
        <v>0</v>
      </c>
      <c r="N70" s="107">
        <f>INDEX(Auxiliar_OPEX_Drivers!$B$76:$I$84,MATCH($E70,Auxiliar_OPEX_Drivers!$B$76:$B$84,0),MATCH(YEAR(N$2),Auxiliar_OPEX_Drivers!$B$76:$I$76,0))*$F70</f>
        <v>0</v>
      </c>
      <c r="O70" s="107">
        <f>INDEX(Auxiliar_OPEX_Drivers!$B$76:$I$84,MATCH($E70,Auxiliar_OPEX_Drivers!$B$76:$B$84,0),MATCH(YEAR(O$2),Auxiliar_OPEX_Drivers!$B$76:$I$76,0))*$F70</f>
        <v>0</v>
      </c>
      <c r="P70" s="107">
        <f>INDEX(Auxiliar_OPEX_Drivers!$B$76:$I$84,MATCH($E70,Auxiliar_OPEX_Drivers!$B$76:$B$84,0),MATCH(YEAR(P$2),Auxiliar_OPEX_Drivers!$B$76:$I$76,0))*$F70</f>
        <v>0</v>
      </c>
      <c r="Q70" s="107">
        <f>INDEX(Auxiliar_OPEX_Drivers!$B$76:$I$84,MATCH($E70,Auxiliar_OPEX_Drivers!$B$76:$B$84,0),MATCH(YEAR(Q$2),Auxiliar_OPEX_Drivers!$B$76:$I$76,0))*$F70</f>
        <v>0</v>
      </c>
      <c r="R70" s="107">
        <f>INDEX(Auxiliar_OPEX_Drivers!$B$76:$I$84,MATCH($E70,Auxiliar_OPEX_Drivers!$B$76:$B$84,0),MATCH(YEAR(R$2),Auxiliar_OPEX_Drivers!$B$76:$I$76,0))*$F70</f>
        <v>0</v>
      </c>
      <c r="S70" s="107">
        <f>INDEX(Auxiliar_OPEX_Drivers!$B$76:$I$84,MATCH($E70,Auxiliar_OPEX_Drivers!$B$76:$B$84,0),MATCH(YEAR(S$2),Auxiliar_OPEX_Drivers!$B$76:$I$76,0))*$F70</f>
        <v>0</v>
      </c>
      <c r="T70" s="107">
        <f>INDEX(Auxiliar_OPEX_Drivers!$B$76:$I$84,MATCH($E70,Auxiliar_OPEX_Drivers!$B$76:$B$84,0),MATCH(YEAR(T$2),Auxiliar_OPEX_Drivers!$B$76:$I$76,0))*$F70</f>
        <v>0</v>
      </c>
      <c r="U70" s="107">
        <f>INDEX(Auxiliar_OPEX_Drivers!$B$76:$I$84,MATCH($E70,Auxiliar_OPEX_Drivers!$B$76:$B$84,0),MATCH(YEAR(U$2),Auxiliar_OPEX_Drivers!$B$76:$I$76,0))*$F70</f>
        <v>0</v>
      </c>
      <c r="V70" s="107">
        <f>INDEX(Auxiliar_OPEX_Drivers!$B$76:$I$84,MATCH($E70,Auxiliar_OPEX_Drivers!$B$76:$B$84,0),MATCH(YEAR(V$2),Auxiliar_OPEX_Drivers!$B$76:$I$76,0))*$F70</f>
        <v>0</v>
      </c>
      <c r="W70" s="107">
        <f>INDEX(Auxiliar_OPEX_Drivers!$B$76:$I$84,MATCH($E70,Auxiliar_OPEX_Drivers!$B$76:$B$84,0),MATCH(YEAR(W$2),Auxiliar_OPEX_Drivers!$B$76:$I$76,0))*$F70</f>
        <v>0</v>
      </c>
      <c r="X70" s="107">
        <f>INDEX(Auxiliar_OPEX_Drivers!$B$76:$I$84,MATCH($E70,Auxiliar_OPEX_Drivers!$B$76:$B$84,0),MATCH(YEAR(X$2),Auxiliar_OPEX_Drivers!$B$76:$I$76,0))*$F70</f>
        <v>0</v>
      </c>
      <c r="Y70" s="107">
        <f>INDEX(Auxiliar_OPEX_Drivers!$B$76:$I$84,MATCH($E70,Auxiliar_OPEX_Drivers!$B$76:$B$84,0),MATCH(YEAR(Y$2),Auxiliar_OPEX_Drivers!$B$76:$I$76,0))*$F70</f>
        <v>0</v>
      </c>
      <c r="Z70" s="107">
        <f>INDEX(Auxiliar_OPEX_Drivers!$B$76:$I$84,MATCH($E70,Auxiliar_OPEX_Drivers!$B$76:$B$84,0),MATCH(YEAR(Z$2),Auxiliar_OPEX_Drivers!$B$76:$I$76,0))*$F70</f>
        <v>0</v>
      </c>
      <c r="AA70" s="107">
        <f>INDEX(Auxiliar_OPEX_Drivers!$B$76:$I$84,MATCH($E70,Auxiliar_OPEX_Drivers!$B$76:$B$84,0),MATCH(YEAR(AA$2),Auxiliar_OPEX_Drivers!$B$76:$I$76,0))*$F70</f>
        <v>0</v>
      </c>
      <c r="AB70" s="107">
        <f>INDEX(Auxiliar_OPEX_Drivers!$B$76:$I$84,MATCH($E70,Auxiliar_OPEX_Drivers!$B$76:$B$84,0),MATCH(YEAR(AB$2),Auxiliar_OPEX_Drivers!$B$76:$I$76,0))*$F70</f>
        <v>0</v>
      </c>
      <c r="AC70" s="107">
        <f>INDEX(Auxiliar_OPEX_Drivers!$B$76:$I$84,MATCH($E70,Auxiliar_OPEX_Drivers!$B$76:$B$84,0),MATCH(YEAR(AC$2),Auxiliar_OPEX_Drivers!$B$76:$I$76,0))*$F70</f>
        <v>0</v>
      </c>
      <c r="AD70" s="107">
        <f>INDEX(Auxiliar_OPEX_Drivers!$B$76:$I$84,MATCH($E70,Auxiliar_OPEX_Drivers!$B$76:$B$84,0),MATCH(YEAR(AD$2),Auxiliar_OPEX_Drivers!$B$76:$I$76,0))*$F70</f>
        <v>0</v>
      </c>
      <c r="AE70" s="107">
        <f>INDEX(Auxiliar_OPEX_Drivers!$B$76:$I$84,MATCH($E70,Auxiliar_OPEX_Drivers!$B$76:$B$84,0),MATCH(YEAR(AE$2),Auxiliar_OPEX_Drivers!$B$76:$I$76,0))*$F70</f>
        <v>0</v>
      </c>
      <c r="AF70" s="107">
        <f>INDEX(Auxiliar_OPEX_Drivers!$B$76:$I$84,MATCH($E70,Auxiliar_OPEX_Drivers!$B$76:$B$84,0),MATCH(YEAR(AF$2),Auxiliar_OPEX_Drivers!$B$76:$I$76,0))*$F70</f>
        <v>0</v>
      </c>
      <c r="AG70" s="107">
        <f>INDEX(Auxiliar_OPEX_Drivers!$B$76:$I$84,MATCH($E70,Auxiliar_OPEX_Drivers!$B$76:$B$84,0),MATCH(YEAR(AG$2),Auxiliar_OPEX_Drivers!$B$76:$I$76,0))*$F70</f>
        <v>0</v>
      </c>
      <c r="AH70" s="107">
        <f>INDEX(Auxiliar_OPEX_Drivers!$B$76:$I$84,MATCH($E70,Auxiliar_OPEX_Drivers!$B$76:$B$84,0),MATCH(YEAR(AH$2),Auxiliar_OPEX_Drivers!$B$76:$I$76,0))*$F70</f>
        <v>0</v>
      </c>
      <c r="AI70" s="107">
        <f>INDEX(Auxiliar_OPEX_Drivers!$B$76:$I$84,MATCH($E70,Auxiliar_OPEX_Drivers!$B$76:$B$84,0),MATCH(YEAR(AI$2),Auxiliar_OPEX_Drivers!$B$76:$I$76,0))*$F70</f>
        <v>0</v>
      </c>
      <c r="AJ70" s="107">
        <f>INDEX(Auxiliar_OPEX_Drivers!$B$76:$I$84,MATCH($E70,Auxiliar_OPEX_Drivers!$B$76:$B$84,0),MATCH(YEAR(AJ$2),Auxiliar_OPEX_Drivers!$B$76:$I$76,0))*$F70</f>
        <v>0</v>
      </c>
      <c r="AK70" s="107">
        <f>INDEX(Auxiliar_OPEX_Drivers!$B$76:$I$84,MATCH($E70,Auxiliar_OPEX_Drivers!$B$76:$B$84,0),MATCH(YEAR(AK$2),Auxiliar_OPEX_Drivers!$B$76:$I$76,0))*$F70</f>
        <v>0</v>
      </c>
      <c r="AL70" s="107">
        <f>INDEX(Auxiliar_OPEX_Drivers!$B$76:$I$84,MATCH($E70,Auxiliar_OPEX_Drivers!$B$76:$B$84,0),MATCH(YEAR(AL$2),Auxiliar_OPEX_Drivers!$B$76:$I$76,0))*$F70</f>
        <v>0</v>
      </c>
      <c r="AM70" s="107">
        <f>INDEX(Auxiliar_OPEX_Drivers!$B$76:$I$84,MATCH($E70,Auxiliar_OPEX_Drivers!$B$76:$B$84,0),MATCH(YEAR(AM$2),Auxiliar_OPEX_Drivers!$B$76:$I$76,0))*$F70</f>
        <v>0</v>
      </c>
      <c r="AN70" s="107">
        <f>INDEX(Auxiliar_OPEX_Drivers!$B$76:$I$84,MATCH($E70,Auxiliar_OPEX_Drivers!$B$76:$B$84,0),MATCH(YEAR(AN$2),Auxiliar_OPEX_Drivers!$B$76:$I$76,0))*$F70</f>
        <v>0</v>
      </c>
      <c r="AO70" s="107">
        <f>INDEX(Auxiliar_OPEX_Drivers!$B$76:$I$84,MATCH($E70,Auxiliar_OPEX_Drivers!$B$76:$B$84,0),MATCH(YEAR(AO$2),Auxiliar_OPEX_Drivers!$B$76:$I$76,0))*$F70</f>
        <v>0</v>
      </c>
      <c r="AP70" s="107">
        <f>INDEX(Auxiliar_OPEX_Drivers!$B$76:$I$84,MATCH($E70,Auxiliar_OPEX_Drivers!$B$76:$B$84,0),MATCH(YEAR(AP$2),Auxiliar_OPEX_Drivers!$B$76:$I$76,0))*$F70</f>
        <v>0</v>
      </c>
      <c r="AQ70" s="107">
        <f>INDEX(Auxiliar_OPEX_Drivers!$B$76:$I$84,MATCH($E70,Auxiliar_OPEX_Drivers!$B$76:$B$84,0),MATCH(YEAR(AQ$2),Auxiliar_OPEX_Drivers!$B$76:$I$76,0))*$F70</f>
        <v>0</v>
      </c>
      <c r="AR70" s="107">
        <f>INDEX(Auxiliar_OPEX_Drivers!$B$76:$I$84,MATCH($E70,Auxiliar_OPEX_Drivers!$B$76:$B$84,0),MATCH(YEAR(AR$2),Auxiliar_OPEX_Drivers!$B$76:$I$76,0))*$F70</f>
        <v>0</v>
      </c>
      <c r="AS70" s="107">
        <f>INDEX(Auxiliar_OPEX_Drivers!$B$76:$I$84,MATCH($E70,Auxiliar_OPEX_Drivers!$B$76:$B$84,0),MATCH(YEAR(AS$2),Auxiliar_OPEX_Drivers!$B$76:$I$76,0))*$F70</f>
        <v>0</v>
      </c>
      <c r="AT70" s="107">
        <f>INDEX(Auxiliar_OPEX_Drivers!$B$76:$I$84,MATCH($E70,Auxiliar_OPEX_Drivers!$B$76:$B$84,0),MATCH(YEAR(AT$2),Auxiliar_OPEX_Drivers!$B$76:$I$76,0))*$F70</f>
        <v>0</v>
      </c>
      <c r="AU70" s="107">
        <f>INDEX(Auxiliar_OPEX_Drivers!$B$76:$I$84,MATCH($E70,Auxiliar_OPEX_Drivers!$B$76:$B$84,0),MATCH(YEAR(AU$2),Auxiliar_OPEX_Drivers!$B$76:$I$76,0))*$F70</f>
        <v>0</v>
      </c>
      <c r="AV70" s="107">
        <f>INDEX(Auxiliar_OPEX_Drivers!$B$76:$I$84,MATCH($E70,Auxiliar_OPEX_Drivers!$B$76:$B$84,0),MATCH(YEAR(AV$2),Auxiliar_OPEX_Drivers!$B$76:$I$76,0))*$F70</f>
        <v>0</v>
      </c>
      <c r="AW70" s="107">
        <f>INDEX(Auxiliar_OPEX_Drivers!$B$76:$I$84,MATCH($E70,Auxiliar_OPEX_Drivers!$B$76:$B$84,0),MATCH(YEAR(AW$2),Auxiliar_OPEX_Drivers!$B$76:$I$76,0))*$F70</f>
        <v>0</v>
      </c>
      <c r="AX70" s="107">
        <f>INDEX(Auxiliar_OPEX_Drivers!$B$76:$I$84,MATCH($E70,Auxiliar_OPEX_Drivers!$B$76:$B$84,0),MATCH(YEAR(AX$2),Auxiliar_OPEX_Drivers!$B$76:$I$76,0))*$F70</f>
        <v>0</v>
      </c>
      <c r="AY70" s="107">
        <f>INDEX(Auxiliar_OPEX_Drivers!$B$76:$I$84,MATCH($E70,Auxiliar_OPEX_Drivers!$B$76:$B$84,0),MATCH(YEAR(AY$2),Auxiliar_OPEX_Drivers!$B$76:$I$76,0))*$F70</f>
        <v>0</v>
      </c>
      <c r="AZ70" s="107">
        <f>INDEX(Auxiliar_OPEX_Drivers!$B$76:$I$84,MATCH($E70,Auxiliar_OPEX_Drivers!$B$76:$B$84,0),MATCH(YEAR(AZ$2),Auxiliar_OPEX_Drivers!$B$76:$I$76,0))*$F70</f>
        <v>0</v>
      </c>
      <c r="BA70" s="107">
        <f>INDEX(Auxiliar_OPEX_Drivers!$B$76:$I$84,MATCH($E70,Auxiliar_OPEX_Drivers!$B$76:$B$84,0),MATCH(YEAR(BA$2),Auxiliar_OPEX_Drivers!$B$76:$I$76,0))*$F70</f>
        <v>0</v>
      </c>
      <c r="BB70" s="107">
        <f>INDEX(Auxiliar_OPEX_Drivers!$B$76:$I$84,MATCH($E70,Auxiliar_OPEX_Drivers!$B$76:$B$84,0),MATCH(YEAR(BB$2),Auxiliar_OPEX_Drivers!$B$76:$I$76,0))*$F70</f>
        <v>0</v>
      </c>
      <c r="BC70" s="107">
        <f>INDEX(Auxiliar_OPEX_Drivers!$B$76:$I$84,MATCH($E70,Auxiliar_OPEX_Drivers!$B$76:$B$84,0),MATCH(YEAR(BC$2),Auxiliar_OPEX_Drivers!$B$76:$I$76,0))*$F70</f>
        <v>0</v>
      </c>
      <c r="BD70" s="107">
        <f>INDEX(Auxiliar_OPEX_Drivers!$B$76:$I$84,MATCH($E70,Auxiliar_OPEX_Drivers!$B$76:$B$84,0),MATCH(YEAR(BD$2),Auxiliar_OPEX_Drivers!$B$76:$I$76,0))*$F70</f>
        <v>0</v>
      </c>
      <c r="BE70" s="107">
        <f>INDEX(Auxiliar_OPEX_Drivers!$B$76:$I$84,MATCH($E70,Auxiliar_OPEX_Drivers!$B$76:$B$84,0),MATCH(YEAR(BE$2),Auxiliar_OPEX_Drivers!$B$76:$I$76,0))*$F70</f>
        <v>0</v>
      </c>
      <c r="BF70" s="107">
        <f>INDEX(Auxiliar_OPEX_Drivers!$B$76:$I$84,MATCH($E70,Auxiliar_OPEX_Drivers!$B$76:$B$84,0),MATCH(YEAR(BF$2),Auxiliar_OPEX_Drivers!$B$76:$I$76,0))*$F70</f>
        <v>0</v>
      </c>
      <c r="BG70" s="107">
        <f>INDEX(Auxiliar_OPEX_Drivers!$B$76:$I$84,MATCH($E70,Auxiliar_OPEX_Drivers!$B$76:$B$84,0),MATCH(YEAR(BG$2),Auxiliar_OPEX_Drivers!$B$76:$I$76,0))*$F70</f>
        <v>0</v>
      </c>
      <c r="BH70" s="107">
        <f>INDEX(Auxiliar_OPEX_Drivers!$B$76:$I$84,MATCH($E70,Auxiliar_OPEX_Drivers!$B$76:$B$84,0),MATCH(YEAR(BH$2),Auxiliar_OPEX_Drivers!$B$76:$I$76,0))*$F70</f>
        <v>0</v>
      </c>
      <c r="BI70" s="107">
        <f>INDEX(Auxiliar_OPEX_Drivers!$B$76:$I$84,MATCH($E70,Auxiliar_OPEX_Drivers!$B$76:$B$84,0),MATCH(YEAR(BI$2),Auxiliar_OPEX_Drivers!$B$76:$I$76,0))*$F70</f>
        <v>0</v>
      </c>
      <c r="BJ70" s="107">
        <f>INDEX(Auxiliar_OPEX_Drivers!$B$76:$I$84,MATCH($E70,Auxiliar_OPEX_Drivers!$B$76:$B$84,0),MATCH(YEAR(BJ$2),Auxiliar_OPEX_Drivers!$B$76:$I$76,0))*$F70</f>
        <v>0</v>
      </c>
      <c r="BK70" s="107">
        <f>INDEX(Auxiliar_OPEX_Drivers!$B$76:$I$84,MATCH($E70,Auxiliar_OPEX_Drivers!$B$76:$B$84,0),MATCH(YEAR(BK$2),Auxiliar_OPEX_Drivers!$B$76:$I$76,0))*$F70</f>
        <v>0</v>
      </c>
      <c r="BL70" s="107">
        <f>INDEX(Auxiliar_OPEX_Drivers!$B$76:$I$84,MATCH($E70,Auxiliar_OPEX_Drivers!$B$76:$B$84,0),MATCH(YEAR(BL$2),Auxiliar_OPEX_Drivers!$B$76:$I$76,0))*$F70</f>
        <v>0</v>
      </c>
      <c r="BM70" s="107">
        <f>INDEX(Auxiliar_OPEX_Drivers!$B$76:$I$84,MATCH($E70,Auxiliar_OPEX_Drivers!$B$76:$B$84,0),MATCH(YEAR(BM$2),Auxiliar_OPEX_Drivers!$B$76:$I$76,0))*$F70</f>
        <v>0</v>
      </c>
      <c r="BN70" s="107">
        <f>INDEX(Auxiliar_OPEX_Drivers!$B$76:$I$84,MATCH($E70,Auxiliar_OPEX_Drivers!$B$76:$B$84,0),MATCH(YEAR(BN$2),Auxiliar_OPEX_Drivers!$B$76:$I$76,0))*$F70</f>
        <v>0</v>
      </c>
      <c r="BO70" s="107">
        <f>INDEX(Auxiliar_OPEX_Drivers!$B$76:$I$84,MATCH($E70,Auxiliar_OPEX_Drivers!$B$76:$B$84,0),MATCH(YEAR(BO$2),Auxiliar_OPEX_Drivers!$B$76:$I$76,0))*$F70</f>
        <v>0</v>
      </c>
      <c r="BP70" s="107">
        <f>INDEX(Auxiliar_OPEX_Drivers!$B$76:$I$84,MATCH($E70,Auxiliar_OPEX_Drivers!$B$76:$B$84,0),MATCH(YEAR(BP$2),Auxiliar_OPEX_Drivers!$B$76:$I$76,0))*$F70</f>
        <v>0</v>
      </c>
      <c r="BQ70" s="107">
        <f>INDEX(Auxiliar_OPEX_Drivers!$B$76:$I$84,MATCH($E70,Auxiliar_OPEX_Drivers!$B$76:$B$84,0),MATCH(YEAR(BQ$2),Auxiliar_OPEX_Drivers!$B$76:$I$76,0))*$F70</f>
        <v>0</v>
      </c>
      <c r="BR70" s="107">
        <f>INDEX(Auxiliar_OPEX_Drivers!$B$76:$I$84,MATCH($E70,Auxiliar_OPEX_Drivers!$B$76:$B$84,0),MATCH(YEAR(BR$2),Auxiliar_OPEX_Drivers!$B$76:$I$76,0))*$F70</f>
        <v>0</v>
      </c>
      <c r="BS70" s="107">
        <f>INDEX(Auxiliar_OPEX_Drivers!$B$76:$I$84,MATCH($E70,Auxiliar_OPEX_Drivers!$B$76:$B$84,0),MATCH(YEAR(BS$2),Auxiliar_OPEX_Drivers!$B$76:$I$76,0))*$F70</f>
        <v>0</v>
      </c>
      <c r="BT70" s="107">
        <f>INDEX(Auxiliar_OPEX_Drivers!$B$76:$I$84,MATCH($E70,Auxiliar_OPEX_Drivers!$B$76:$B$84,0),MATCH(YEAR(BT$2),Auxiliar_OPEX_Drivers!$B$76:$I$76,0))*$F70</f>
        <v>0</v>
      </c>
      <c r="BU70" s="107">
        <f>INDEX(Auxiliar_OPEX_Drivers!$B$76:$I$84,MATCH($E70,Auxiliar_OPEX_Drivers!$B$76:$B$84,0),MATCH(YEAR(BU$2),Auxiliar_OPEX_Drivers!$B$76:$I$76,0))*$F70</f>
        <v>0</v>
      </c>
      <c r="BV70" s="107">
        <f>INDEX(Auxiliar_OPEX_Drivers!$B$76:$I$84,MATCH($E70,Auxiliar_OPEX_Drivers!$B$76:$B$84,0),MATCH(YEAR(BV$2),Auxiliar_OPEX_Drivers!$B$76:$I$76,0))*$F70</f>
        <v>0</v>
      </c>
      <c r="BW70" s="107">
        <f>INDEX(Auxiliar_OPEX_Drivers!$B$76:$I$84,MATCH($E70,Auxiliar_OPEX_Drivers!$B$76:$B$84,0),MATCH(YEAR(BW$2),Auxiliar_OPEX_Drivers!$B$76:$I$76,0))*$F70</f>
        <v>0</v>
      </c>
      <c r="BX70" s="107">
        <f>INDEX(Auxiliar_OPEX_Drivers!$B$76:$I$84,MATCH($E70,Auxiliar_OPEX_Drivers!$B$76:$B$84,0),MATCH(YEAR(BX$2),Auxiliar_OPEX_Drivers!$B$76:$I$76,0))*$F70</f>
        <v>0</v>
      </c>
      <c r="BY70" s="107">
        <f>INDEX(Auxiliar_OPEX_Drivers!$B$76:$I$84,MATCH($E70,Auxiliar_OPEX_Drivers!$B$76:$B$84,0),MATCH(YEAR(BY$2),Auxiliar_OPEX_Drivers!$B$76:$I$76,0))*$F70</f>
        <v>0</v>
      </c>
      <c r="BZ70" s="107">
        <f>INDEX(Auxiliar_OPEX_Drivers!$B$76:$I$84,MATCH($E70,Auxiliar_OPEX_Drivers!$B$76:$B$84,0),MATCH(YEAR(BZ$2),Auxiliar_OPEX_Drivers!$B$76:$I$76,0))*$F70</f>
        <v>0</v>
      </c>
      <c r="CA70" s="107">
        <f>INDEX(Auxiliar_OPEX_Drivers!$B$76:$I$84,MATCH($E70,Auxiliar_OPEX_Drivers!$B$76:$B$84,0),MATCH(YEAR(CA$2),Auxiliar_OPEX_Drivers!$B$76:$I$76,0))*$F70</f>
        <v>0</v>
      </c>
      <c r="CB70" s="107">
        <f>INDEX(Auxiliar_OPEX_Drivers!$B$76:$I$84,MATCH($E70,Auxiliar_OPEX_Drivers!$B$76:$B$84,0),MATCH(YEAR(CB$2),Auxiliar_OPEX_Drivers!$B$76:$I$76,0))*$F70</f>
        <v>0</v>
      </c>
      <c r="CC70" s="107">
        <f>INDEX(Auxiliar_OPEX_Drivers!$B$76:$I$84,MATCH($E70,Auxiliar_OPEX_Drivers!$B$76:$B$84,0),MATCH(YEAR(CC$2),Auxiliar_OPEX_Drivers!$B$76:$I$76,0))*$F70</f>
        <v>0</v>
      </c>
      <c r="CD70" s="107">
        <f>INDEX(Auxiliar_OPEX_Drivers!$B$76:$I$84,MATCH($E70,Auxiliar_OPEX_Drivers!$B$76:$B$84,0),MATCH(YEAR(CD$2),Auxiliar_OPEX_Drivers!$B$76:$I$76,0))*$F70</f>
        <v>0</v>
      </c>
      <c r="CE70" s="107">
        <f>INDEX(Auxiliar_OPEX_Drivers!$B$76:$I$84,MATCH($E70,Auxiliar_OPEX_Drivers!$B$76:$B$84,0),MATCH(YEAR(CE$2),Auxiliar_OPEX_Drivers!$B$76:$I$76,0))*$F70</f>
        <v>0</v>
      </c>
      <c r="CF70" s="107">
        <f>INDEX(Auxiliar_OPEX_Drivers!$B$76:$I$84,MATCH($E70,Auxiliar_OPEX_Drivers!$B$76:$B$84,0),MATCH(YEAR(CF$2),Auxiliar_OPEX_Drivers!$B$76:$I$76,0))*$F70</f>
        <v>0</v>
      </c>
      <c r="CG70" s="107">
        <f>INDEX(Auxiliar_OPEX_Drivers!$B$76:$I$84,MATCH($E70,Auxiliar_OPEX_Drivers!$B$76:$B$84,0),MATCH(YEAR(CG$2),Auxiliar_OPEX_Drivers!$B$76:$I$76,0))*$F70</f>
        <v>0</v>
      </c>
      <c r="CI70" s="51">
        <f>INDEX(Auxiliar_OPEX_CustosUnit!$A$1:$R$129,MATCH(Auxiliar_OPEX_P!$A70,Auxiliar_OPEX_CustosUnit!$A$1:$A$129,0),MATCH(CI$2,Auxiliar_OPEX_CustosUnit!$A$3:$Q$3,0))*(1-DRE_Auxiliar!$A$5)</f>
        <v>0</v>
      </c>
      <c r="CJ70" s="51">
        <f>INDEX(Auxiliar_OPEX_CustosUnit!$A$1:$R$129,MATCH(Auxiliar_OPEX_P!$A70,Auxiliar_OPEX_CustosUnit!$A$1:$A$129,0),MATCH(CJ$2,Auxiliar_OPEX_CustosUnit!$A$3:$Q$3,0))*(1-DRE_Auxiliar!$A$5)</f>
        <v>0</v>
      </c>
      <c r="CK70" s="51">
        <f>INDEX(Auxiliar_OPEX_CustosUnit!$A$1:$R$129,MATCH(Auxiliar_OPEX_P!$A70,Auxiliar_OPEX_CustosUnit!$A$1:$A$129,0),MATCH(CK$2,Auxiliar_OPEX_CustosUnit!$A$3:$Q$3,0))*(1-DRE_Auxiliar!$A$5)</f>
        <v>0</v>
      </c>
      <c r="CL70" s="51">
        <f>INDEX(Auxiliar_OPEX_CustosUnit!$A$1:$R$129,MATCH(Auxiliar_OPEX_P!$A70,Auxiliar_OPEX_CustosUnit!$A$1:$A$129,0),MATCH(CL$2,Auxiliar_OPEX_CustosUnit!$A$3:$Q$3,0))*(1-DRE_Auxiliar!$A$5)</f>
        <v>0</v>
      </c>
      <c r="CM70" s="51">
        <f>INDEX(Auxiliar_OPEX_CustosUnit!$A$1:$R$129,MATCH(Auxiliar_OPEX_P!$A70,Auxiliar_OPEX_CustosUnit!$A$1:$A$129,0),MATCH(CM$2,Auxiliar_OPEX_CustosUnit!$A$3:$Q$3,0))*(1-DRE_Auxiliar!$A$5)</f>
        <v>0</v>
      </c>
      <c r="CN70" s="51">
        <f>INDEX(Auxiliar_OPEX_CustosUnit!$A$1:$R$129,MATCH(Auxiliar_OPEX_P!$A70,Auxiliar_OPEX_CustosUnit!$A$1:$A$129,0),MATCH(CN$2,Auxiliar_OPEX_CustosUnit!$A$3:$Q$3,0))*(1-DRE_Auxiliar!$A$5)</f>
        <v>0</v>
      </c>
      <c r="CO70" s="51">
        <f>INDEX(Auxiliar_OPEX_CustosUnit!$A$1:$R$129,MATCH(Auxiliar_OPEX_P!$A70,Auxiliar_OPEX_CustosUnit!$A$1:$A$129,0),MATCH(CO$2,Auxiliar_OPEX_CustosUnit!$A$3:$Q$3,0))*(1-DRE_Auxiliar!$A$5)</f>
        <v>0</v>
      </c>
      <c r="CP70" s="51">
        <f>INDEX(Auxiliar_OPEX_CustosUnit!$A$1:$R$129,MATCH(Auxiliar_OPEX_P!$A70,Auxiliar_OPEX_CustosUnit!$A$1:$A$129,0),MATCH(CP$2,Auxiliar_OPEX_CustosUnit!$A$3:$Q$3,0))*(1-DRE_Auxiliar!$A$5)</f>
        <v>0</v>
      </c>
      <c r="CQ70" s="51">
        <f>INDEX(Auxiliar_OPEX_CustosUnit!$A$1:$R$129,MATCH(Auxiliar_OPEX_P!$A70,Auxiliar_OPEX_CustosUnit!$A$1:$A$129,0),MATCH(CQ$2,Auxiliar_OPEX_CustosUnit!$A$3:$Q$3,0))*(1-DRE_Auxiliar!$A$5)</f>
        <v>0</v>
      </c>
      <c r="CR70" s="51">
        <f>INDEX(Auxiliar_OPEX_CustosUnit!$A$1:$R$129,MATCH(Auxiliar_OPEX_P!$A70,Auxiliar_OPEX_CustosUnit!$A$1:$A$129,0),MATCH(CR$2,Auxiliar_OPEX_CustosUnit!$A$3:$Q$3,0))*(1-DRE_Auxiliar!$A$5)</f>
        <v>0</v>
      </c>
      <c r="CS70" s="51">
        <f>INDEX(Auxiliar_OPEX_CustosUnit!$A$1:$R$129,MATCH(Auxiliar_OPEX_P!$A70,Auxiliar_OPEX_CustosUnit!$A$1:$A$129,0),MATCH(CS$2,Auxiliar_OPEX_CustosUnit!$A$3:$Q$3,0))*(1-DRE_Auxiliar!$A$5)</f>
        <v>0</v>
      </c>
      <c r="CT70" s="51">
        <f>INDEX(Auxiliar_OPEX_CustosUnit!$A$1:$R$129,MATCH(Auxiliar_OPEX_P!$A70,Auxiliar_OPEX_CustosUnit!$A$1:$A$129,0),MATCH(CT$2,Auxiliar_OPEX_CustosUnit!$A$3:$Q$3,0))*(1-DRE_Auxiliar!$A$5)</f>
        <v>0</v>
      </c>
      <c r="CU70" s="53">
        <f t="shared" si="610"/>
        <v>0</v>
      </c>
      <c r="CV70" s="53">
        <f t="shared" si="611"/>
        <v>0</v>
      </c>
      <c r="CW70" s="53">
        <f t="shared" si="612"/>
        <v>0</v>
      </c>
      <c r="CX70" s="53">
        <f t="shared" si="613"/>
        <v>0</v>
      </c>
      <c r="CY70" s="53">
        <f t="shared" si="614"/>
        <v>0</v>
      </c>
      <c r="CZ70" s="53">
        <f t="shared" si="615"/>
        <v>0</v>
      </c>
      <c r="DA70" s="53">
        <f t="shared" si="616"/>
        <v>0</v>
      </c>
      <c r="DB70" s="53">
        <f t="shared" si="617"/>
        <v>0</v>
      </c>
      <c r="DC70" s="53">
        <f t="shared" si="618"/>
        <v>0</v>
      </c>
      <c r="DD70" s="53">
        <f t="shared" si="619"/>
        <v>0</v>
      </c>
      <c r="DE70" s="53">
        <f t="shared" si="620"/>
        <v>0</v>
      </c>
      <c r="DF70" s="53">
        <f t="shared" si="621"/>
        <v>0</v>
      </c>
      <c r="DG70" s="53">
        <f t="shared" si="622"/>
        <v>0</v>
      </c>
      <c r="DH70" s="53">
        <f t="shared" si="623"/>
        <v>0</v>
      </c>
      <c r="DI70" s="53">
        <f t="shared" si="624"/>
        <v>0</v>
      </c>
      <c r="DJ70" s="53">
        <f t="shared" si="625"/>
        <v>0</v>
      </c>
      <c r="DK70" s="53">
        <f t="shared" si="626"/>
        <v>0</v>
      </c>
      <c r="DL70" s="53">
        <f t="shared" si="627"/>
        <v>0</v>
      </c>
      <c r="DM70" s="53">
        <f t="shared" si="628"/>
        <v>0</v>
      </c>
      <c r="DN70" s="53">
        <f t="shared" si="629"/>
        <v>0</v>
      </c>
      <c r="DO70" s="53">
        <f t="shared" si="630"/>
        <v>0</v>
      </c>
      <c r="DP70" s="53">
        <f t="shared" si="631"/>
        <v>0</v>
      </c>
      <c r="DQ70" s="53">
        <f t="shared" si="632"/>
        <v>0</v>
      </c>
      <c r="DR70" s="53">
        <f t="shared" si="633"/>
        <v>0</v>
      </c>
      <c r="DS70" s="53">
        <f t="shared" si="634"/>
        <v>0</v>
      </c>
      <c r="DT70" s="53">
        <f t="shared" si="635"/>
        <v>0</v>
      </c>
      <c r="DU70" s="53">
        <f t="shared" si="636"/>
        <v>0</v>
      </c>
      <c r="DV70" s="53">
        <f t="shared" si="637"/>
        <v>0</v>
      </c>
      <c r="DW70" s="53">
        <f t="shared" si="638"/>
        <v>0</v>
      </c>
      <c r="DX70" s="53">
        <f t="shared" si="639"/>
        <v>0</v>
      </c>
      <c r="DY70" s="53">
        <f t="shared" si="640"/>
        <v>0</v>
      </c>
      <c r="DZ70" s="53">
        <f t="shared" si="641"/>
        <v>0</v>
      </c>
      <c r="EA70" s="53">
        <f t="shared" si="642"/>
        <v>0</v>
      </c>
      <c r="EB70" s="53">
        <f t="shared" si="643"/>
        <v>0</v>
      </c>
      <c r="EC70" s="53">
        <f t="shared" si="644"/>
        <v>0</v>
      </c>
      <c r="ED70" s="53">
        <f t="shared" si="645"/>
        <v>0</v>
      </c>
      <c r="EE70" s="53">
        <f t="shared" si="646"/>
        <v>0</v>
      </c>
      <c r="EF70" s="53">
        <f t="shared" si="647"/>
        <v>0</v>
      </c>
      <c r="EG70" s="53">
        <f t="shared" si="648"/>
        <v>0</v>
      </c>
      <c r="EH70" s="53">
        <f t="shared" si="649"/>
        <v>0</v>
      </c>
      <c r="EI70" s="53">
        <f t="shared" si="650"/>
        <v>0</v>
      </c>
      <c r="EJ70" s="53">
        <f t="shared" si="651"/>
        <v>0</v>
      </c>
      <c r="EK70" s="53">
        <f t="shared" si="652"/>
        <v>0</v>
      </c>
      <c r="EL70" s="53">
        <f t="shared" si="653"/>
        <v>0</v>
      </c>
      <c r="EM70" s="53">
        <f t="shared" si="654"/>
        <v>0</v>
      </c>
      <c r="EN70" s="53">
        <f t="shared" si="655"/>
        <v>0</v>
      </c>
      <c r="EO70" s="53">
        <f t="shared" si="656"/>
        <v>0</v>
      </c>
      <c r="EP70" s="53">
        <f t="shared" si="657"/>
        <v>0</v>
      </c>
      <c r="EQ70" s="53">
        <f t="shared" si="658"/>
        <v>0</v>
      </c>
      <c r="ER70" s="53">
        <f t="shared" si="659"/>
        <v>0</v>
      </c>
      <c r="ES70" s="53">
        <f t="shared" si="660"/>
        <v>0</v>
      </c>
      <c r="ET70" s="53">
        <f t="shared" si="661"/>
        <v>0</v>
      </c>
      <c r="EU70" s="53">
        <f t="shared" si="662"/>
        <v>0</v>
      </c>
      <c r="EV70" s="53">
        <f t="shared" si="663"/>
        <v>0</v>
      </c>
      <c r="EW70" s="53">
        <f t="shared" si="664"/>
        <v>0</v>
      </c>
      <c r="EX70" s="53">
        <f t="shared" si="665"/>
        <v>0</v>
      </c>
      <c r="EY70" s="53">
        <f t="shared" si="666"/>
        <v>0</v>
      </c>
      <c r="EZ70" s="53">
        <f t="shared" si="667"/>
        <v>0</v>
      </c>
      <c r="FA70" s="53">
        <f t="shared" si="668"/>
        <v>0</v>
      </c>
      <c r="FB70" s="53">
        <f t="shared" si="669"/>
        <v>0</v>
      </c>
      <c r="FC70" s="53">
        <f t="shared" si="670"/>
        <v>0</v>
      </c>
      <c r="FD70" s="53">
        <f t="shared" si="671"/>
        <v>0</v>
      </c>
      <c r="FE70" s="53">
        <f t="shared" si="672"/>
        <v>0</v>
      </c>
      <c r="FF70" s="53">
        <f t="shared" si="673"/>
        <v>0</v>
      </c>
      <c r="FG70" s="53">
        <f t="shared" si="674"/>
        <v>0</v>
      </c>
      <c r="FH70" s="53">
        <f t="shared" si="675"/>
        <v>0</v>
      </c>
      <c r="FI70" s="53">
        <f t="shared" si="676"/>
        <v>0</v>
      </c>
      <c r="FJ70" s="53">
        <f t="shared" si="677"/>
        <v>0</v>
      </c>
      <c r="FK70" s="53">
        <f t="shared" si="678"/>
        <v>0</v>
      </c>
      <c r="FL70" s="53">
        <f t="shared" si="679"/>
        <v>0</v>
      </c>
      <c r="FM70" s="53">
        <f t="shared" si="680"/>
        <v>0</v>
      </c>
      <c r="FN70" s="53">
        <f t="shared" si="681"/>
        <v>0</v>
      </c>
      <c r="FP70" s="51">
        <f t="shared" si="682"/>
        <v>0</v>
      </c>
      <c r="FQ70" s="51">
        <f t="shared" si="306"/>
        <v>0</v>
      </c>
      <c r="FR70" s="51">
        <f t="shared" si="307"/>
        <v>0</v>
      </c>
      <c r="FS70" s="51">
        <f t="shared" si="308"/>
        <v>0</v>
      </c>
      <c r="FT70" s="51">
        <f t="shared" si="309"/>
        <v>0</v>
      </c>
      <c r="FU70" s="51">
        <f t="shared" si="310"/>
        <v>0</v>
      </c>
      <c r="FV70" s="51">
        <f t="shared" si="311"/>
        <v>0</v>
      </c>
      <c r="FW70" s="51">
        <f t="shared" si="312"/>
        <v>0</v>
      </c>
      <c r="FX70" s="51">
        <f t="shared" si="313"/>
        <v>0</v>
      </c>
      <c r="FY70" s="51">
        <f t="shared" si="314"/>
        <v>0</v>
      </c>
      <c r="FZ70" s="51">
        <f t="shared" si="315"/>
        <v>0</v>
      </c>
      <c r="GA70" s="51">
        <f t="shared" si="316"/>
        <v>0</v>
      </c>
      <c r="GB70" s="51">
        <f t="shared" si="317"/>
        <v>0</v>
      </c>
      <c r="GC70" s="51">
        <f t="shared" si="318"/>
        <v>0</v>
      </c>
      <c r="GD70" s="51">
        <f t="shared" si="319"/>
        <v>0</v>
      </c>
      <c r="GE70" s="51">
        <f t="shared" si="320"/>
        <v>0</v>
      </c>
      <c r="GF70" s="51">
        <f t="shared" si="321"/>
        <v>0</v>
      </c>
      <c r="GG70" s="51">
        <f t="shared" si="322"/>
        <v>0</v>
      </c>
      <c r="GH70" s="51">
        <f t="shared" si="323"/>
        <v>0</v>
      </c>
      <c r="GI70" s="51">
        <f t="shared" si="324"/>
        <v>0</v>
      </c>
      <c r="GJ70" s="51">
        <f t="shared" si="325"/>
        <v>0</v>
      </c>
      <c r="GK70" s="51">
        <f t="shared" si="326"/>
        <v>0</v>
      </c>
      <c r="GL70" s="51">
        <f t="shared" si="327"/>
        <v>0</v>
      </c>
      <c r="GM70" s="51">
        <f t="shared" si="328"/>
        <v>0</v>
      </c>
      <c r="GN70" s="51">
        <f t="shared" si="329"/>
        <v>0</v>
      </c>
      <c r="GO70" s="51">
        <f t="shared" si="330"/>
        <v>0</v>
      </c>
      <c r="GP70" s="51">
        <f t="shared" si="331"/>
        <v>0</v>
      </c>
      <c r="GQ70" s="51">
        <f t="shared" si="332"/>
        <v>0</v>
      </c>
      <c r="GR70" s="51">
        <f t="shared" si="333"/>
        <v>0</v>
      </c>
      <c r="GS70" s="51">
        <f t="shared" si="334"/>
        <v>0</v>
      </c>
      <c r="GT70" s="51">
        <f t="shared" si="335"/>
        <v>0</v>
      </c>
      <c r="GU70" s="51">
        <f t="shared" si="336"/>
        <v>0</v>
      </c>
      <c r="GV70" s="51">
        <f t="shared" si="337"/>
        <v>0</v>
      </c>
      <c r="GW70" s="51">
        <f t="shared" si="338"/>
        <v>0</v>
      </c>
      <c r="GX70" s="51">
        <f t="shared" si="339"/>
        <v>0</v>
      </c>
      <c r="GY70" s="51">
        <f t="shared" si="340"/>
        <v>0</v>
      </c>
      <c r="GZ70" s="51">
        <f t="shared" si="341"/>
        <v>0</v>
      </c>
      <c r="HA70" s="51">
        <f t="shared" si="342"/>
        <v>0</v>
      </c>
      <c r="HB70" s="51">
        <f t="shared" si="343"/>
        <v>0</v>
      </c>
      <c r="HC70" s="51">
        <f t="shared" si="344"/>
        <v>0</v>
      </c>
      <c r="HD70" s="51">
        <f t="shared" si="345"/>
        <v>0</v>
      </c>
      <c r="HE70" s="51">
        <f t="shared" si="346"/>
        <v>0</v>
      </c>
      <c r="HF70" s="51">
        <f t="shared" si="347"/>
        <v>0</v>
      </c>
      <c r="HG70" s="51">
        <f t="shared" si="348"/>
        <v>0</v>
      </c>
      <c r="HH70" s="51">
        <f t="shared" si="349"/>
        <v>0</v>
      </c>
      <c r="HI70" s="51">
        <f t="shared" si="350"/>
        <v>0</v>
      </c>
      <c r="HJ70" s="51">
        <f t="shared" si="351"/>
        <v>0</v>
      </c>
      <c r="HK70" s="51">
        <f t="shared" si="352"/>
        <v>0</v>
      </c>
      <c r="HL70" s="51">
        <f t="shared" si="353"/>
        <v>0</v>
      </c>
      <c r="HM70" s="51">
        <f t="shared" si="354"/>
        <v>0</v>
      </c>
      <c r="HN70" s="51">
        <f t="shared" si="355"/>
        <v>0</v>
      </c>
      <c r="HO70" s="51">
        <f t="shared" si="356"/>
        <v>0</v>
      </c>
      <c r="HP70" s="51">
        <f t="shared" si="357"/>
        <v>0</v>
      </c>
      <c r="HQ70" s="51">
        <f t="shared" si="358"/>
        <v>0</v>
      </c>
      <c r="HR70" s="51">
        <f t="shared" si="359"/>
        <v>0</v>
      </c>
      <c r="HS70" s="51">
        <f t="shared" si="360"/>
        <v>0</v>
      </c>
      <c r="HT70" s="51">
        <f t="shared" si="361"/>
        <v>0</v>
      </c>
      <c r="HU70" s="51">
        <f t="shared" si="362"/>
        <v>0</v>
      </c>
      <c r="HV70" s="51">
        <f t="shared" si="363"/>
        <v>0</v>
      </c>
      <c r="HW70" s="51">
        <f t="shared" si="364"/>
        <v>0</v>
      </c>
      <c r="HX70" s="51">
        <f t="shared" si="365"/>
        <v>0</v>
      </c>
      <c r="HY70" s="51">
        <f t="shared" si="366"/>
        <v>0</v>
      </c>
      <c r="HZ70" s="51">
        <f t="shared" si="367"/>
        <v>0</v>
      </c>
      <c r="IA70" s="51">
        <f t="shared" si="368"/>
        <v>0</v>
      </c>
      <c r="IB70" s="51">
        <f t="shared" ref="IB70:IB128" si="688">EY70*BR70*(1-$D70)</f>
        <v>0</v>
      </c>
      <c r="IC70" s="51">
        <f t="shared" si="369"/>
        <v>0</v>
      </c>
      <c r="ID70" s="51">
        <f t="shared" si="370"/>
        <v>0</v>
      </c>
      <c r="IE70" s="51">
        <f t="shared" si="371"/>
        <v>0</v>
      </c>
      <c r="IF70" s="51">
        <f t="shared" si="372"/>
        <v>0</v>
      </c>
      <c r="IG70" s="51">
        <f t="shared" si="373"/>
        <v>0</v>
      </c>
      <c r="IH70" s="51">
        <f t="shared" si="374"/>
        <v>0</v>
      </c>
      <c r="II70" s="51">
        <f t="shared" si="375"/>
        <v>0</v>
      </c>
      <c r="IJ70" s="51">
        <f t="shared" si="376"/>
        <v>0</v>
      </c>
      <c r="IK70" s="51">
        <f t="shared" si="377"/>
        <v>0</v>
      </c>
      <c r="IL70" s="51">
        <f t="shared" si="378"/>
        <v>0</v>
      </c>
      <c r="IM70" s="51">
        <f t="shared" si="379"/>
        <v>0</v>
      </c>
      <c r="IN70" s="51">
        <f t="shared" si="380"/>
        <v>0</v>
      </c>
      <c r="IO70" s="51">
        <f t="shared" si="381"/>
        <v>0</v>
      </c>
      <c r="IP70" s="51">
        <f t="shared" si="382"/>
        <v>0</v>
      </c>
      <c r="IQ70" s="51">
        <f t="shared" si="383"/>
        <v>0</v>
      </c>
      <c r="IS70" s="51">
        <f t="shared" si="683"/>
        <v>0</v>
      </c>
      <c r="IT70" s="51">
        <f t="shared" si="683"/>
        <v>0</v>
      </c>
      <c r="IU70" s="51">
        <f t="shared" si="683"/>
        <v>0</v>
      </c>
      <c r="IV70" s="51">
        <f t="shared" si="683"/>
        <v>0</v>
      </c>
      <c r="IW70" s="51">
        <f t="shared" si="683"/>
        <v>0</v>
      </c>
      <c r="IX70" s="51">
        <f t="shared" si="683"/>
        <v>0</v>
      </c>
      <c r="IZ70" s="111">
        <f t="shared" si="684"/>
        <v>0</v>
      </c>
      <c r="JA70" s="111">
        <f t="shared" si="389"/>
        <v>0</v>
      </c>
      <c r="JB70" s="111">
        <f t="shared" si="390"/>
        <v>0</v>
      </c>
      <c r="JC70" s="111">
        <f t="shared" si="391"/>
        <v>0</v>
      </c>
      <c r="JD70" s="111">
        <f t="shared" si="392"/>
        <v>0</v>
      </c>
      <c r="JE70" s="111">
        <f t="shared" si="393"/>
        <v>0</v>
      </c>
      <c r="JF70" s="111">
        <f t="shared" si="394"/>
        <v>0</v>
      </c>
      <c r="JG70" s="111">
        <f t="shared" si="395"/>
        <v>0</v>
      </c>
      <c r="JH70" s="111">
        <f t="shared" si="396"/>
        <v>0</v>
      </c>
      <c r="JI70" s="111">
        <f t="shared" si="397"/>
        <v>0</v>
      </c>
      <c r="JJ70" s="111">
        <f t="shared" si="398"/>
        <v>0</v>
      </c>
      <c r="JK70" s="111">
        <f t="shared" si="399"/>
        <v>0</v>
      </c>
      <c r="JL70" s="111">
        <f t="shared" si="400"/>
        <v>0</v>
      </c>
      <c r="JM70" s="111">
        <f t="shared" si="401"/>
        <v>0</v>
      </c>
      <c r="JN70" s="111">
        <f t="shared" si="402"/>
        <v>0</v>
      </c>
      <c r="JO70" s="111">
        <f t="shared" si="403"/>
        <v>0</v>
      </c>
      <c r="JP70" s="111">
        <f t="shared" si="404"/>
        <v>0</v>
      </c>
      <c r="JQ70" s="111">
        <f t="shared" si="405"/>
        <v>0</v>
      </c>
      <c r="JR70" s="111">
        <f t="shared" si="406"/>
        <v>0</v>
      </c>
      <c r="JS70" s="111">
        <f t="shared" si="407"/>
        <v>0</v>
      </c>
      <c r="JT70" s="111">
        <f t="shared" si="408"/>
        <v>0</v>
      </c>
      <c r="JU70" s="111">
        <f t="shared" si="409"/>
        <v>0</v>
      </c>
      <c r="JV70" s="111">
        <f t="shared" si="410"/>
        <v>0</v>
      </c>
      <c r="JW70" s="111">
        <f t="shared" si="411"/>
        <v>0</v>
      </c>
      <c r="JX70" s="111">
        <f t="shared" si="412"/>
        <v>0</v>
      </c>
      <c r="JY70" s="111">
        <f t="shared" si="413"/>
        <v>0</v>
      </c>
      <c r="JZ70" s="111">
        <f t="shared" si="414"/>
        <v>0</v>
      </c>
      <c r="KA70" s="111">
        <f t="shared" si="415"/>
        <v>0</v>
      </c>
      <c r="KB70" s="111">
        <f t="shared" si="416"/>
        <v>0</v>
      </c>
      <c r="KC70" s="111">
        <f t="shared" si="417"/>
        <v>0</v>
      </c>
      <c r="KD70" s="111">
        <f t="shared" si="418"/>
        <v>0</v>
      </c>
      <c r="KE70" s="111">
        <f t="shared" si="419"/>
        <v>0</v>
      </c>
      <c r="KF70" s="111">
        <f t="shared" si="420"/>
        <v>0</v>
      </c>
      <c r="KG70" s="111">
        <f t="shared" si="421"/>
        <v>0</v>
      </c>
      <c r="KH70" s="111">
        <f t="shared" si="422"/>
        <v>0</v>
      </c>
      <c r="KI70" s="111">
        <f t="shared" si="423"/>
        <v>0</v>
      </c>
      <c r="KJ70" s="111">
        <f t="shared" si="424"/>
        <v>0</v>
      </c>
      <c r="KK70" s="111">
        <f t="shared" si="425"/>
        <v>0</v>
      </c>
      <c r="KL70" s="111">
        <f t="shared" si="426"/>
        <v>0</v>
      </c>
      <c r="KM70" s="111">
        <f t="shared" si="427"/>
        <v>0</v>
      </c>
      <c r="KN70" s="111">
        <f t="shared" si="428"/>
        <v>0</v>
      </c>
      <c r="KO70" s="111">
        <f t="shared" si="429"/>
        <v>0</v>
      </c>
      <c r="KP70" s="111">
        <f t="shared" si="430"/>
        <v>0</v>
      </c>
      <c r="KQ70" s="111">
        <f t="shared" si="431"/>
        <v>0</v>
      </c>
      <c r="KR70" s="111">
        <f t="shared" si="432"/>
        <v>0</v>
      </c>
      <c r="KS70" s="111">
        <f t="shared" si="433"/>
        <v>0</v>
      </c>
      <c r="KT70" s="111">
        <f t="shared" si="434"/>
        <v>0</v>
      </c>
      <c r="KU70" s="111">
        <f t="shared" si="435"/>
        <v>0</v>
      </c>
      <c r="KV70" s="111">
        <f t="shared" si="436"/>
        <v>0</v>
      </c>
      <c r="KW70" s="111">
        <f t="shared" si="437"/>
        <v>0</v>
      </c>
      <c r="KX70" s="111">
        <f t="shared" si="438"/>
        <v>0</v>
      </c>
      <c r="KY70" s="111">
        <f t="shared" si="439"/>
        <v>0</v>
      </c>
      <c r="KZ70" s="111">
        <f t="shared" si="440"/>
        <v>0</v>
      </c>
      <c r="LA70" s="111">
        <f t="shared" si="441"/>
        <v>0</v>
      </c>
      <c r="LB70" s="111">
        <f t="shared" si="442"/>
        <v>0</v>
      </c>
      <c r="LC70" s="111">
        <f t="shared" si="443"/>
        <v>0</v>
      </c>
      <c r="LD70" s="111">
        <f t="shared" si="444"/>
        <v>0</v>
      </c>
      <c r="LE70" s="111">
        <f t="shared" si="445"/>
        <v>0</v>
      </c>
      <c r="LF70" s="111">
        <f t="shared" si="446"/>
        <v>0</v>
      </c>
      <c r="LG70" s="111">
        <f t="shared" si="447"/>
        <v>0</v>
      </c>
      <c r="LH70" s="111">
        <f t="shared" si="448"/>
        <v>0</v>
      </c>
      <c r="LI70" s="111">
        <f t="shared" si="449"/>
        <v>0</v>
      </c>
      <c r="LJ70" s="111">
        <f t="shared" si="450"/>
        <v>0</v>
      </c>
      <c r="LK70" s="111">
        <f t="shared" si="451"/>
        <v>0</v>
      </c>
      <c r="LL70" s="111">
        <f t="shared" si="452"/>
        <v>0</v>
      </c>
      <c r="LM70" s="111">
        <f t="shared" si="453"/>
        <v>0</v>
      </c>
      <c r="LN70" s="111">
        <f t="shared" si="454"/>
        <v>0</v>
      </c>
      <c r="LO70" s="111">
        <f t="shared" si="455"/>
        <v>0</v>
      </c>
      <c r="LP70" s="111">
        <f t="shared" si="456"/>
        <v>0</v>
      </c>
      <c r="LQ70" s="111">
        <f t="shared" si="457"/>
        <v>0</v>
      </c>
      <c r="LR70" s="111">
        <f t="shared" si="458"/>
        <v>0</v>
      </c>
      <c r="LS70" s="111">
        <f t="shared" si="459"/>
        <v>0</v>
      </c>
      <c r="LT70" s="111">
        <f t="shared" si="460"/>
        <v>0</v>
      </c>
      <c r="LU70" s="111">
        <f t="shared" si="461"/>
        <v>0</v>
      </c>
      <c r="LV70" s="111">
        <f t="shared" si="462"/>
        <v>0</v>
      </c>
      <c r="LW70" s="111">
        <f t="shared" si="463"/>
        <v>0</v>
      </c>
      <c r="LX70" s="111">
        <f t="shared" si="464"/>
        <v>0</v>
      </c>
      <c r="LY70" s="111">
        <f t="shared" si="465"/>
        <v>0</v>
      </c>
      <c r="LZ70" s="111">
        <f t="shared" si="466"/>
        <v>0</v>
      </c>
      <c r="MA70" s="111">
        <f t="shared" si="467"/>
        <v>0</v>
      </c>
      <c r="MD70" s="111"/>
      <c r="ME70" s="111">
        <f t="shared" si="685"/>
        <v>0</v>
      </c>
      <c r="MF70" s="111">
        <f t="shared" si="468"/>
        <v>0</v>
      </c>
      <c r="MG70" s="111">
        <f t="shared" si="469"/>
        <v>0</v>
      </c>
      <c r="MH70" s="111">
        <f t="shared" si="470"/>
        <v>0</v>
      </c>
      <c r="MI70" s="111">
        <f t="shared" si="471"/>
        <v>0</v>
      </c>
      <c r="MJ70" s="111">
        <f t="shared" si="472"/>
        <v>0</v>
      </c>
      <c r="MK70" s="111">
        <f t="shared" si="473"/>
        <v>0</v>
      </c>
      <c r="ML70" s="111">
        <f t="shared" si="474"/>
        <v>0</v>
      </c>
      <c r="MM70" s="111">
        <f t="shared" si="475"/>
        <v>0</v>
      </c>
      <c r="MN70" s="111">
        <f t="shared" si="476"/>
        <v>0</v>
      </c>
      <c r="MO70" s="111">
        <f t="shared" si="477"/>
        <v>0</v>
      </c>
      <c r="MP70" s="111">
        <f t="shared" si="478"/>
        <v>0</v>
      </c>
      <c r="MQ70" s="111">
        <f t="shared" si="479"/>
        <v>0</v>
      </c>
      <c r="MR70" s="111">
        <f t="shared" si="480"/>
        <v>0</v>
      </c>
      <c r="MS70" s="111">
        <f t="shared" si="481"/>
        <v>0</v>
      </c>
      <c r="MT70" s="111">
        <f t="shared" si="482"/>
        <v>0</v>
      </c>
      <c r="MU70" s="111">
        <f t="shared" si="483"/>
        <v>0</v>
      </c>
      <c r="MV70" s="111">
        <f t="shared" si="484"/>
        <v>0</v>
      </c>
      <c r="MW70" s="111">
        <f t="shared" si="485"/>
        <v>0</v>
      </c>
      <c r="MX70" s="111">
        <f t="shared" si="486"/>
        <v>0</v>
      </c>
      <c r="MY70" s="111">
        <f t="shared" si="487"/>
        <v>0</v>
      </c>
      <c r="MZ70" s="111">
        <f t="shared" si="488"/>
        <v>0</v>
      </c>
      <c r="NA70" s="111">
        <f t="shared" si="489"/>
        <v>0</v>
      </c>
      <c r="NB70" s="111">
        <f t="shared" si="490"/>
        <v>0</v>
      </c>
      <c r="NC70" s="111">
        <f t="shared" si="491"/>
        <v>0</v>
      </c>
      <c r="ND70" s="111">
        <f t="shared" si="492"/>
        <v>0</v>
      </c>
      <c r="NE70" s="111">
        <f t="shared" si="493"/>
        <v>0</v>
      </c>
      <c r="NF70" s="111">
        <f t="shared" si="494"/>
        <v>0</v>
      </c>
      <c r="NG70" s="111">
        <f t="shared" si="495"/>
        <v>0</v>
      </c>
      <c r="NH70" s="111">
        <f t="shared" si="496"/>
        <v>0</v>
      </c>
      <c r="NI70" s="111">
        <f t="shared" si="497"/>
        <v>0</v>
      </c>
      <c r="NJ70" s="111">
        <f t="shared" si="498"/>
        <v>0</v>
      </c>
      <c r="NK70" s="111">
        <f t="shared" si="499"/>
        <v>0</v>
      </c>
      <c r="NL70" s="111">
        <f t="shared" si="500"/>
        <v>0</v>
      </c>
      <c r="NM70" s="111">
        <f t="shared" si="501"/>
        <v>0</v>
      </c>
      <c r="NN70" s="111">
        <f t="shared" si="502"/>
        <v>0</v>
      </c>
      <c r="NO70" s="111">
        <f t="shared" si="503"/>
        <v>0</v>
      </c>
      <c r="NP70" s="111">
        <f t="shared" si="504"/>
        <v>0</v>
      </c>
      <c r="NQ70" s="111">
        <f t="shared" si="505"/>
        <v>0</v>
      </c>
      <c r="NR70" s="111">
        <f t="shared" si="506"/>
        <v>0</v>
      </c>
      <c r="NS70" s="111">
        <f t="shared" si="507"/>
        <v>0</v>
      </c>
      <c r="NT70" s="111">
        <f t="shared" si="508"/>
        <v>0</v>
      </c>
      <c r="NU70" s="111">
        <f t="shared" si="509"/>
        <v>0</v>
      </c>
      <c r="NV70" s="111">
        <f t="shared" si="510"/>
        <v>0</v>
      </c>
      <c r="NW70" s="111">
        <f t="shared" si="511"/>
        <v>0</v>
      </c>
      <c r="NX70" s="111">
        <f t="shared" si="512"/>
        <v>0</v>
      </c>
      <c r="NY70" s="111">
        <f t="shared" si="513"/>
        <v>0</v>
      </c>
      <c r="NZ70" s="111">
        <f t="shared" si="514"/>
        <v>0</v>
      </c>
      <c r="OA70" s="111">
        <f t="shared" si="515"/>
        <v>0</v>
      </c>
      <c r="OB70" s="111">
        <f t="shared" si="516"/>
        <v>0</v>
      </c>
      <c r="OC70" s="111">
        <f t="shared" si="517"/>
        <v>0</v>
      </c>
      <c r="OD70" s="111">
        <f t="shared" si="518"/>
        <v>0</v>
      </c>
      <c r="OE70" s="111">
        <f t="shared" si="519"/>
        <v>0</v>
      </c>
      <c r="OF70" s="111">
        <f t="shared" si="520"/>
        <v>0</v>
      </c>
      <c r="OG70" s="111">
        <f t="shared" si="521"/>
        <v>0</v>
      </c>
      <c r="OH70" s="111">
        <f t="shared" si="522"/>
        <v>0</v>
      </c>
      <c r="OI70" s="111">
        <f t="shared" si="523"/>
        <v>0</v>
      </c>
      <c r="OJ70" s="111">
        <f t="shared" si="524"/>
        <v>0</v>
      </c>
      <c r="OK70" s="111">
        <f t="shared" si="525"/>
        <v>0</v>
      </c>
      <c r="OL70" s="111">
        <f t="shared" si="526"/>
        <v>0</v>
      </c>
      <c r="OM70" s="111">
        <f t="shared" si="527"/>
        <v>0</v>
      </c>
      <c r="ON70" s="111">
        <f t="shared" si="528"/>
        <v>0</v>
      </c>
      <c r="OO70" s="111">
        <f t="shared" si="529"/>
        <v>0</v>
      </c>
      <c r="OP70" s="111">
        <f t="shared" si="530"/>
        <v>0</v>
      </c>
      <c r="OQ70" s="111">
        <f t="shared" si="531"/>
        <v>0</v>
      </c>
      <c r="OR70" s="111">
        <f t="shared" si="532"/>
        <v>0</v>
      </c>
      <c r="OS70" s="111">
        <f t="shared" si="533"/>
        <v>0</v>
      </c>
      <c r="OT70" s="111">
        <f t="shared" si="534"/>
        <v>0</v>
      </c>
      <c r="OU70" s="111">
        <f t="shared" si="535"/>
        <v>0</v>
      </c>
      <c r="OV70" s="111">
        <f t="shared" si="536"/>
        <v>0</v>
      </c>
      <c r="OW70" s="111">
        <f t="shared" si="537"/>
        <v>0</v>
      </c>
      <c r="OX70" s="111">
        <f t="shared" si="538"/>
        <v>0</v>
      </c>
      <c r="OY70" s="111"/>
      <c r="PA70" s="51">
        <f t="shared" si="686"/>
        <v>0</v>
      </c>
      <c r="PB70" s="51">
        <f t="shared" si="539"/>
        <v>0</v>
      </c>
      <c r="PC70" s="51">
        <f t="shared" si="540"/>
        <v>0</v>
      </c>
      <c r="PD70" s="51">
        <f t="shared" si="541"/>
        <v>0</v>
      </c>
      <c r="PE70" s="51">
        <f t="shared" si="542"/>
        <v>0</v>
      </c>
      <c r="PF70" s="51">
        <f t="shared" si="543"/>
        <v>0</v>
      </c>
      <c r="PG70" s="51">
        <f t="shared" si="544"/>
        <v>0</v>
      </c>
      <c r="PH70" s="51">
        <f t="shared" si="545"/>
        <v>0</v>
      </c>
      <c r="PI70" s="51">
        <f t="shared" si="546"/>
        <v>0</v>
      </c>
      <c r="PJ70" s="51">
        <f t="shared" si="547"/>
        <v>0</v>
      </c>
      <c r="PK70" s="51">
        <f t="shared" si="548"/>
        <v>0</v>
      </c>
      <c r="PL70" s="51">
        <f t="shared" si="549"/>
        <v>0</v>
      </c>
      <c r="PM70" s="51">
        <f t="shared" si="550"/>
        <v>0</v>
      </c>
      <c r="PN70" s="51">
        <f t="shared" si="551"/>
        <v>0</v>
      </c>
      <c r="PO70" s="51">
        <f t="shared" si="552"/>
        <v>0</v>
      </c>
      <c r="PP70" s="51">
        <f t="shared" si="553"/>
        <v>0</v>
      </c>
      <c r="PQ70" s="51">
        <f t="shared" si="554"/>
        <v>0</v>
      </c>
      <c r="PR70" s="51">
        <f t="shared" si="555"/>
        <v>0</v>
      </c>
      <c r="PS70" s="51">
        <f t="shared" si="556"/>
        <v>0</v>
      </c>
      <c r="PT70" s="51">
        <f t="shared" si="557"/>
        <v>0</v>
      </c>
      <c r="PU70" s="51">
        <f t="shared" si="558"/>
        <v>0</v>
      </c>
      <c r="PV70" s="51">
        <f t="shared" si="559"/>
        <v>0</v>
      </c>
      <c r="PW70" s="51">
        <f t="shared" si="560"/>
        <v>0</v>
      </c>
      <c r="PX70" s="51">
        <f t="shared" si="561"/>
        <v>0</v>
      </c>
      <c r="PY70" s="51">
        <f t="shared" si="562"/>
        <v>0</v>
      </c>
      <c r="PZ70" s="51">
        <f t="shared" si="563"/>
        <v>0</v>
      </c>
      <c r="QA70" s="51">
        <f t="shared" si="564"/>
        <v>0</v>
      </c>
      <c r="QB70" s="51">
        <f t="shared" si="565"/>
        <v>0</v>
      </c>
      <c r="QC70" s="51">
        <f t="shared" si="566"/>
        <v>0</v>
      </c>
      <c r="QD70" s="51">
        <f t="shared" si="567"/>
        <v>0</v>
      </c>
      <c r="QE70" s="51">
        <f t="shared" si="568"/>
        <v>0</v>
      </c>
      <c r="QF70" s="51">
        <f t="shared" si="569"/>
        <v>0</v>
      </c>
      <c r="QG70" s="51">
        <f t="shared" si="570"/>
        <v>0</v>
      </c>
      <c r="QH70" s="51">
        <f t="shared" si="571"/>
        <v>0</v>
      </c>
      <c r="QI70" s="51">
        <f t="shared" si="572"/>
        <v>0</v>
      </c>
      <c r="QJ70" s="51">
        <f t="shared" si="573"/>
        <v>0</v>
      </c>
      <c r="QK70" s="51">
        <f t="shared" si="574"/>
        <v>0</v>
      </c>
      <c r="QL70" s="51">
        <f t="shared" si="575"/>
        <v>0</v>
      </c>
      <c r="QM70" s="51">
        <f t="shared" si="576"/>
        <v>0</v>
      </c>
      <c r="QN70" s="51">
        <f t="shared" si="577"/>
        <v>0</v>
      </c>
      <c r="QO70" s="51">
        <f t="shared" si="578"/>
        <v>0</v>
      </c>
      <c r="QP70" s="51">
        <f t="shared" si="579"/>
        <v>0</v>
      </c>
      <c r="QQ70" s="51">
        <f t="shared" si="580"/>
        <v>0</v>
      </c>
      <c r="QR70" s="51">
        <f t="shared" si="581"/>
        <v>0</v>
      </c>
      <c r="QS70" s="51">
        <f t="shared" si="582"/>
        <v>0</v>
      </c>
      <c r="QT70" s="51">
        <f t="shared" si="583"/>
        <v>0</v>
      </c>
      <c r="QU70" s="51">
        <f t="shared" si="584"/>
        <v>0</v>
      </c>
      <c r="QV70" s="51">
        <f t="shared" si="585"/>
        <v>0</v>
      </c>
      <c r="QW70" s="51">
        <f t="shared" si="586"/>
        <v>0</v>
      </c>
      <c r="QX70" s="51">
        <f t="shared" si="587"/>
        <v>0</v>
      </c>
      <c r="QY70" s="51">
        <f t="shared" si="588"/>
        <v>0</v>
      </c>
      <c r="QZ70" s="51">
        <f t="shared" si="589"/>
        <v>0</v>
      </c>
      <c r="RA70" s="51">
        <f t="shared" si="590"/>
        <v>0</v>
      </c>
      <c r="RB70" s="51">
        <f t="shared" si="591"/>
        <v>0</v>
      </c>
      <c r="RC70" s="51">
        <f t="shared" si="592"/>
        <v>0</v>
      </c>
      <c r="RD70" s="51">
        <f t="shared" si="593"/>
        <v>0</v>
      </c>
      <c r="RE70" s="51">
        <f t="shared" si="594"/>
        <v>0</v>
      </c>
      <c r="RF70" s="51">
        <f t="shared" si="595"/>
        <v>0</v>
      </c>
      <c r="RG70" s="51">
        <f t="shared" si="596"/>
        <v>0</v>
      </c>
      <c r="RH70" s="51">
        <f t="shared" si="597"/>
        <v>0</v>
      </c>
      <c r="RI70" s="51">
        <f t="shared" si="598"/>
        <v>0</v>
      </c>
      <c r="RJ70" s="51">
        <f t="shared" si="599"/>
        <v>0</v>
      </c>
      <c r="RK70" s="51">
        <f t="shared" si="600"/>
        <v>0</v>
      </c>
      <c r="RL70" s="51">
        <f t="shared" si="601"/>
        <v>0</v>
      </c>
      <c r="RM70" s="51">
        <f t="shared" si="602"/>
        <v>0</v>
      </c>
      <c r="RN70" s="51">
        <f t="shared" si="603"/>
        <v>0</v>
      </c>
      <c r="RO70" s="51">
        <f t="shared" si="604"/>
        <v>0</v>
      </c>
      <c r="RP70" s="51">
        <f t="shared" si="605"/>
        <v>0</v>
      </c>
      <c r="RQ70" s="51">
        <f t="shared" si="606"/>
        <v>0</v>
      </c>
      <c r="RR70" s="51">
        <f t="shared" si="607"/>
        <v>0</v>
      </c>
      <c r="RS70" s="51">
        <f t="shared" si="608"/>
        <v>0</v>
      </c>
      <c r="RT70" s="51">
        <f t="shared" si="609"/>
        <v>0</v>
      </c>
      <c r="RU70" s="51"/>
      <c r="RV70" s="51">
        <f t="shared" si="687"/>
        <v>0</v>
      </c>
      <c r="RW70" s="51">
        <f t="shared" si="687"/>
        <v>0</v>
      </c>
      <c r="RX70" s="51">
        <f t="shared" si="687"/>
        <v>0</v>
      </c>
      <c r="RY70" s="51">
        <f t="shared" si="687"/>
        <v>0</v>
      </c>
      <c r="RZ70" s="51">
        <f t="shared" si="687"/>
        <v>0</v>
      </c>
      <c r="SA70" s="51">
        <f t="shared" si="687"/>
        <v>0</v>
      </c>
    </row>
    <row r="71" spans="1:495" x14ac:dyDescent="0.3">
      <c r="A71" s="1">
        <v>404200</v>
      </c>
      <c r="B71" s="1" t="s">
        <v>239</v>
      </c>
      <c r="C71" s="1" t="s">
        <v>138</v>
      </c>
      <c r="D71" s="44">
        <v>0</v>
      </c>
      <c r="E71" s="1" t="s">
        <v>174</v>
      </c>
      <c r="F71" s="107">
        <f>VLOOKUP(A71,Auxiliar_OPEX_CustosUnit!$A$4:$E$129,COLUMN(Auxiliar_OPEX_CustosUnit!$E$3),0)</f>
        <v>5</v>
      </c>
      <c r="G71" s="107">
        <f>INDEX(Auxiliar_OPEX_Drivers!$B$76:$I$84,MATCH($E71,Auxiliar_OPEX_Drivers!$B$76:$B$84,0),MATCH(YEAR(G$2),Auxiliar_OPEX_Drivers!$B$76:$I$76,0))*$F71</f>
        <v>5</v>
      </c>
      <c r="H71" s="107">
        <f>INDEX(Auxiliar_OPEX_Drivers!$B$76:$I$84,MATCH($E71,Auxiliar_OPEX_Drivers!$B$76:$B$84,0),MATCH(YEAR(H$2),Auxiliar_OPEX_Drivers!$B$76:$I$76,0))*$F71</f>
        <v>5</v>
      </c>
      <c r="I71" s="107">
        <f>INDEX(Auxiliar_OPEX_Drivers!$B$76:$I$84,MATCH($E71,Auxiliar_OPEX_Drivers!$B$76:$B$84,0),MATCH(YEAR(I$2),Auxiliar_OPEX_Drivers!$B$76:$I$76,0))*$F71</f>
        <v>5</v>
      </c>
      <c r="J71" s="107">
        <f>INDEX(Auxiliar_OPEX_Drivers!$B$76:$I$84,MATCH($E71,Auxiliar_OPEX_Drivers!$B$76:$B$84,0),MATCH(YEAR(J$2),Auxiliar_OPEX_Drivers!$B$76:$I$76,0))*$F71</f>
        <v>5</v>
      </c>
      <c r="K71" s="107">
        <f>INDEX(Auxiliar_OPEX_Drivers!$B$76:$I$84,MATCH($E71,Auxiliar_OPEX_Drivers!$B$76:$B$84,0),MATCH(YEAR(K$2),Auxiliar_OPEX_Drivers!$B$76:$I$76,0))*$F71</f>
        <v>5</v>
      </c>
      <c r="L71" s="107">
        <f>INDEX(Auxiliar_OPEX_Drivers!$B$76:$I$84,MATCH($E71,Auxiliar_OPEX_Drivers!$B$76:$B$84,0),MATCH(YEAR(L$2),Auxiliar_OPEX_Drivers!$B$76:$I$76,0))*$F71</f>
        <v>5</v>
      </c>
      <c r="M71" s="107">
        <f>INDEX(Auxiliar_OPEX_Drivers!$B$76:$I$84,MATCH($E71,Auxiliar_OPEX_Drivers!$B$76:$B$84,0),MATCH(YEAR(M$2),Auxiliar_OPEX_Drivers!$B$76:$I$76,0))*$F71</f>
        <v>5</v>
      </c>
      <c r="N71" s="107">
        <f>INDEX(Auxiliar_OPEX_Drivers!$B$76:$I$84,MATCH($E71,Auxiliar_OPEX_Drivers!$B$76:$B$84,0),MATCH(YEAR(N$2),Auxiliar_OPEX_Drivers!$B$76:$I$76,0))*$F71</f>
        <v>5</v>
      </c>
      <c r="O71" s="107">
        <f>INDEX(Auxiliar_OPEX_Drivers!$B$76:$I$84,MATCH($E71,Auxiliar_OPEX_Drivers!$B$76:$B$84,0),MATCH(YEAR(O$2),Auxiliar_OPEX_Drivers!$B$76:$I$76,0))*$F71</f>
        <v>5</v>
      </c>
      <c r="P71" s="107">
        <f>INDEX(Auxiliar_OPEX_Drivers!$B$76:$I$84,MATCH($E71,Auxiliar_OPEX_Drivers!$B$76:$B$84,0),MATCH(YEAR(P$2),Auxiliar_OPEX_Drivers!$B$76:$I$76,0))*$F71</f>
        <v>5</v>
      </c>
      <c r="Q71" s="107">
        <f>INDEX(Auxiliar_OPEX_Drivers!$B$76:$I$84,MATCH($E71,Auxiliar_OPEX_Drivers!$B$76:$B$84,0),MATCH(YEAR(Q$2),Auxiliar_OPEX_Drivers!$B$76:$I$76,0))*$F71</f>
        <v>5</v>
      </c>
      <c r="R71" s="107">
        <f>INDEX(Auxiliar_OPEX_Drivers!$B$76:$I$84,MATCH($E71,Auxiliar_OPEX_Drivers!$B$76:$B$84,0),MATCH(YEAR(R$2),Auxiliar_OPEX_Drivers!$B$76:$I$76,0))*$F71</f>
        <v>5</v>
      </c>
      <c r="S71" s="107">
        <f>INDEX(Auxiliar_OPEX_Drivers!$B$76:$I$84,MATCH($E71,Auxiliar_OPEX_Drivers!$B$76:$B$84,0),MATCH(YEAR(S$2),Auxiliar_OPEX_Drivers!$B$76:$I$76,0))*$F71</f>
        <v>5</v>
      </c>
      <c r="T71" s="107">
        <f>INDEX(Auxiliar_OPEX_Drivers!$B$76:$I$84,MATCH($E71,Auxiliar_OPEX_Drivers!$B$76:$B$84,0),MATCH(YEAR(T$2),Auxiliar_OPEX_Drivers!$B$76:$I$76,0))*$F71</f>
        <v>5</v>
      </c>
      <c r="U71" s="107">
        <f>INDEX(Auxiliar_OPEX_Drivers!$B$76:$I$84,MATCH($E71,Auxiliar_OPEX_Drivers!$B$76:$B$84,0),MATCH(YEAR(U$2),Auxiliar_OPEX_Drivers!$B$76:$I$76,0))*$F71</f>
        <v>5</v>
      </c>
      <c r="V71" s="107">
        <f>INDEX(Auxiliar_OPEX_Drivers!$B$76:$I$84,MATCH($E71,Auxiliar_OPEX_Drivers!$B$76:$B$84,0),MATCH(YEAR(V$2),Auxiliar_OPEX_Drivers!$B$76:$I$76,0))*$F71</f>
        <v>5</v>
      </c>
      <c r="W71" s="107">
        <f>INDEX(Auxiliar_OPEX_Drivers!$B$76:$I$84,MATCH($E71,Auxiliar_OPEX_Drivers!$B$76:$B$84,0),MATCH(YEAR(W$2),Auxiliar_OPEX_Drivers!$B$76:$I$76,0))*$F71</f>
        <v>5</v>
      </c>
      <c r="X71" s="107">
        <f>INDEX(Auxiliar_OPEX_Drivers!$B$76:$I$84,MATCH($E71,Auxiliar_OPEX_Drivers!$B$76:$B$84,0),MATCH(YEAR(X$2),Auxiliar_OPEX_Drivers!$B$76:$I$76,0))*$F71</f>
        <v>5</v>
      </c>
      <c r="Y71" s="107">
        <f>INDEX(Auxiliar_OPEX_Drivers!$B$76:$I$84,MATCH($E71,Auxiliar_OPEX_Drivers!$B$76:$B$84,0),MATCH(YEAR(Y$2),Auxiliar_OPEX_Drivers!$B$76:$I$76,0))*$F71</f>
        <v>5</v>
      </c>
      <c r="Z71" s="107">
        <f>INDEX(Auxiliar_OPEX_Drivers!$B$76:$I$84,MATCH($E71,Auxiliar_OPEX_Drivers!$B$76:$B$84,0),MATCH(YEAR(Z$2),Auxiliar_OPEX_Drivers!$B$76:$I$76,0))*$F71</f>
        <v>5</v>
      </c>
      <c r="AA71" s="107">
        <f>INDEX(Auxiliar_OPEX_Drivers!$B$76:$I$84,MATCH($E71,Auxiliar_OPEX_Drivers!$B$76:$B$84,0),MATCH(YEAR(AA$2),Auxiliar_OPEX_Drivers!$B$76:$I$76,0))*$F71</f>
        <v>5</v>
      </c>
      <c r="AB71" s="107">
        <f>INDEX(Auxiliar_OPEX_Drivers!$B$76:$I$84,MATCH($E71,Auxiliar_OPEX_Drivers!$B$76:$B$84,0),MATCH(YEAR(AB$2),Auxiliar_OPEX_Drivers!$B$76:$I$76,0))*$F71</f>
        <v>5</v>
      </c>
      <c r="AC71" s="107">
        <f>INDEX(Auxiliar_OPEX_Drivers!$B$76:$I$84,MATCH($E71,Auxiliar_OPEX_Drivers!$B$76:$B$84,0),MATCH(YEAR(AC$2),Auxiliar_OPEX_Drivers!$B$76:$I$76,0))*$F71</f>
        <v>5</v>
      </c>
      <c r="AD71" s="107">
        <f>INDEX(Auxiliar_OPEX_Drivers!$B$76:$I$84,MATCH($E71,Auxiliar_OPEX_Drivers!$B$76:$B$84,0),MATCH(YEAR(AD$2),Auxiliar_OPEX_Drivers!$B$76:$I$76,0))*$F71</f>
        <v>5</v>
      </c>
      <c r="AE71" s="107">
        <f>INDEX(Auxiliar_OPEX_Drivers!$B$76:$I$84,MATCH($E71,Auxiliar_OPEX_Drivers!$B$76:$B$84,0),MATCH(YEAR(AE$2),Auxiliar_OPEX_Drivers!$B$76:$I$76,0))*$F71</f>
        <v>5</v>
      </c>
      <c r="AF71" s="107">
        <f>INDEX(Auxiliar_OPEX_Drivers!$B$76:$I$84,MATCH($E71,Auxiliar_OPEX_Drivers!$B$76:$B$84,0),MATCH(YEAR(AF$2),Auxiliar_OPEX_Drivers!$B$76:$I$76,0))*$F71</f>
        <v>5</v>
      </c>
      <c r="AG71" s="107">
        <f>INDEX(Auxiliar_OPEX_Drivers!$B$76:$I$84,MATCH($E71,Auxiliar_OPEX_Drivers!$B$76:$B$84,0),MATCH(YEAR(AG$2),Auxiliar_OPEX_Drivers!$B$76:$I$76,0))*$F71</f>
        <v>5</v>
      </c>
      <c r="AH71" s="107">
        <f>INDEX(Auxiliar_OPEX_Drivers!$B$76:$I$84,MATCH($E71,Auxiliar_OPEX_Drivers!$B$76:$B$84,0),MATCH(YEAR(AH$2),Auxiliar_OPEX_Drivers!$B$76:$I$76,0))*$F71</f>
        <v>5</v>
      </c>
      <c r="AI71" s="107">
        <f>INDEX(Auxiliar_OPEX_Drivers!$B$76:$I$84,MATCH($E71,Auxiliar_OPEX_Drivers!$B$76:$B$84,0),MATCH(YEAR(AI$2),Auxiliar_OPEX_Drivers!$B$76:$I$76,0))*$F71</f>
        <v>5</v>
      </c>
      <c r="AJ71" s="107">
        <f>INDEX(Auxiliar_OPEX_Drivers!$B$76:$I$84,MATCH($E71,Auxiliar_OPEX_Drivers!$B$76:$B$84,0),MATCH(YEAR(AJ$2),Auxiliar_OPEX_Drivers!$B$76:$I$76,0))*$F71</f>
        <v>5</v>
      </c>
      <c r="AK71" s="107">
        <f>INDEX(Auxiliar_OPEX_Drivers!$B$76:$I$84,MATCH($E71,Auxiliar_OPEX_Drivers!$B$76:$B$84,0),MATCH(YEAR(AK$2),Auxiliar_OPEX_Drivers!$B$76:$I$76,0))*$F71</f>
        <v>5</v>
      </c>
      <c r="AL71" s="107">
        <f>INDEX(Auxiliar_OPEX_Drivers!$B$76:$I$84,MATCH($E71,Auxiliar_OPEX_Drivers!$B$76:$B$84,0),MATCH(YEAR(AL$2),Auxiliar_OPEX_Drivers!$B$76:$I$76,0))*$F71</f>
        <v>5</v>
      </c>
      <c r="AM71" s="107">
        <f>INDEX(Auxiliar_OPEX_Drivers!$B$76:$I$84,MATCH($E71,Auxiliar_OPEX_Drivers!$B$76:$B$84,0),MATCH(YEAR(AM$2),Auxiliar_OPEX_Drivers!$B$76:$I$76,0))*$F71</f>
        <v>5</v>
      </c>
      <c r="AN71" s="107">
        <f>INDEX(Auxiliar_OPEX_Drivers!$B$76:$I$84,MATCH($E71,Auxiliar_OPEX_Drivers!$B$76:$B$84,0),MATCH(YEAR(AN$2),Auxiliar_OPEX_Drivers!$B$76:$I$76,0))*$F71</f>
        <v>5</v>
      </c>
      <c r="AO71" s="107">
        <f>INDEX(Auxiliar_OPEX_Drivers!$B$76:$I$84,MATCH($E71,Auxiliar_OPEX_Drivers!$B$76:$B$84,0),MATCH(YEAR(AO$2),Auxiliar_OPEX_Drivers!$B$76:$I$76,0))*$F71</f>
        <v>5</v>
      </c>
      <c r="AP71" s="107">
        <f>INDEX(Auxiliar_OPEX_Drivers!$B$76:$I$84,MATCH($E71,Auxiliar_OPEX_Drivers!$B$76:$B$84,0),MATCH(YEAR(AP$2),Auxiliar_OPEX_Drivers!$B$76:$I$76,0))*$F71</f>
        <v>5</v>
      </c>
      <c r="AQ71" s="107">
        <f>INDEX(Auxiliar_OPEX_Drivers!$B$76:$I$84,MATCH($E71,Auxiliar_OPEX_Drivers!$B$76:$B$84,0),MATCH(YEAR(AQ$2),Auxiliar_OPEX_Drivers!$B$76:$I$76,0))*$F71</f>
        <v>5</v>
      </c>
      <c r="AR71" s="107">
        <f>INDEX(Auxiliar_OPEX_Drivers!$B$76:$I$84,MATCH($E71,Auxiliar_OPEX_Drivers!$B$76:$B$84,0),MATCH(YEAR(AR$2),Auxiliar_OPEX_Drivers!$B$76:$I$76,0))*$F71</f>
        <v>5</v>
      </c>
      <c r="AS71" s="107">
        <f>INDEX(Auxiliar_OPEX_Drivers!$B$76:$I$84,MATCH($E71,Auxiliar_OPEX_Drivers!$B$76:$B$84,0),MATCH(YEAR(AS$2),Auxiliar_OPEX_Drivers!$B$76:$I$76,0))*$F71</f>
        <v>5</v>
      </c>
      <c r="AT71" s="107">
        <f>INDEX(Auxiliar_OPEX_Drivers!$B$76:$I$84,MATCH($E71,Auxiliar_OPEX_Drivers!$B$76:$B$84,0),MATCH(YEAR(AT$2),Auxiliar_OPEX_Drivers!$B$76:$I$76,0))*$F71</f>
        <v>5</v>
      </c>
      <c r="AU71" s="107">
        <f>INDEX(Auxiliar_OPEX_Drivers!$B$76:$I$84,MATCH($E71,Auxiliar_OPEX_Drivers!$B$76:$B$84,0),MATCH(YEAR(AU$2),Auxiliar_OPEX_Drivers!$B$76:$I$76,0))*$F71</f>
        <v>5</v>
      </c>
      <c r="AV71" s="107">
        <f>INDEX(Auxiliar_OPEX_Drivers!$B$76:$I$84,MATCH($E71,Auxiliar_OPEX_Drivers!$B$76:$B$84,0),MATCH(YEAR(AV$2),Auxiliar_OPEX_Drivers!$B$76:$I$76,0))*$F71</f>
        <v>5</v>
      </c>
      <c r="AW71" s="107">
        <f>INDEX(Auxiliar_OPEX_Drivers!$B$76:$I$84,MATCH($E71,Auxiliar_OPEX_Drivers!$B$76:$B$84,0),MATCH(YEAR(AW$2),Auxiliar_OPEX_Drivers!$B$76:$I$76,0))*$F71</f>
        <v>5</v>
      </c>
      <c r="AX71" s="107">
        <f>INDEX(Auxiliar_OPEX_Drivers!$B$76:$I$84,MATCH($E71,Auxiliar_OPEX_Drivers!$B$76:$B$84,0),MATCH(YEAR(AX$2),Auxiliar_OPEX_Drivers!$B$76:$I$76,0))*$F71</f>
        <v>5</v>
      </c>
      <c r="AY71" s="107">
        <f>INDEX(Auxiliar_OPEX_Drivers!$B$76:$I$84,MATCH($E71,Auxiliar_OPEX_Drivers!$B$76:$B$84,0),MATCH(YEAR(AY$2),Auxiliar_OPEX_Drivers!$B$76:$I$76,0))*$F71</f>
        <v>5</v>
      </c>
      <c r="AZ71" s="107">
        <f>INDEX(Auxiliar_OPEX_Drivers!$B$76:$I$84,MATCH($E71,Auxiliar_OPEX_Drivers!$B$76:$B$84,0),MATCH(YEAR(AZ$2),Auxiliar_OPEX_Drivers!$B$76:$I$76,0))*$F71</f>
        <v>5</v>
      </c>
      <c r="BA71" s="107">
        <f>INDEX(Auxiliar_OPEX_Drivers!$B$76:$I$84,MATCH($E71,Auxiliar_OPEX_Drivers!$B$76:$B$84,0),MATCH(YEAR(BA$2),Auxiliar_OPEX_Drivers!$B$76:$I$76,0))*$F71</f>
        <v>5</v>
      </c>
      <c r="BB71" s="107">
        <f>INDEX(Auxiliar_OPEX_Drivers!$B$76:$I$84,MATCH($E71,Auxiliar_OPEX_Drivers!$B$76:$B$84,0),MATCH(YEAR(BB$2),Auxiliar_OPEX_Drivers!$B$76:$I$76,0))*$F71</f>
        <v>5</v>
      </c>
      <c r="BC71" s="107">
        <f>INDEX(Auxiliar_OPEX_Drivers!$B$76:$I$84,MATCH($E71,Auxiliar_OPEX_Drivers!$B$76:$B$84,0),MATCH(YEAR(BC$2),Auxiliar_OPEX_Drivers!$B$76:$I$76,0))*$F71</f>
        <v>5</v>
      </c>
      <c r="BD71" s="107">
        <f>INDEX(Auxiliar_OPEX_Drivers!$B$76:$I$84,MATCH($E71,Auxiliar_OPEX_Drivers!$B$76:$B$84,0),MATCH(YEAR(BD$2),Auxiliar_OPEX_Drivers!$B$76:$I$76,0))*$F71</f>
        <v>5</v>
      </c>
      <c r="BE71" s="107">
        <f>INDEX(Auxiliar_OPEX_Drivers!$B$76:$I$84,MATCH($E71,Auxiliar_OPEX_Drivers!$B$76:$B$84,0),MATCH(YEAR(BE$2),Auxiliar_OPEX_Drivers!$B$76:$I$76,0))*$F71</f>
        <v>5</v>
      </c>
      <c r="BF71" s="107">
        <f>INDEX(Auxiliar_OPEX_Drivers!$B$76:$I$84,MATCH($E71,Auxiliar_OPEX_Drivers!$B$76:$B$84,0),MATCH(YEAR(BF$2),Auxiliar_OPEX_Drivers!$B$76:$I$76,0))*$F71</f>
        <v>5</v>
      </c>
      <c r="BG71" s="107">
        <f>INDEX(Auxiliar_OPEX_Drivers!$B$76:$I$84,MATCH($E71,Auxiliar_OPEX_Drivers!$B$76:$B$84,0),MATCH(YEAR(BG$2),Auxiliar_OPEX_Drivers!$B$76:$I$76,0))*$F71</f>
        <v>5</v>
      </c>
      <c r="BH71" s="107">
        <f>INDEX(Auxiliar_OPEX_Drivers!$B$76:$I$84,MATCH($E71,Auxiliar_OPEX_Drivers!$B$76:$B$84,0),MATCH(YEAR(BH$2),Auxiliar_OPEX_Drivers!$B$76:$I$76,0))*$F71</f>
        <v>5</v>
      </c>
      <c r="BI71" s="107">
        <f>INDEX(Auxiliar_OPEX_Drivers!$B$76:$I$84,MATCH($E71,Auxiliar_OPEX_Drivers!$B$76:$B$84,0),MATCH(YEAR(BI$2),Auxiliar_OPEX_Drivers!$B$76:$I$76,0))*$F71</f>
        <v>5</v>
      </c>
      <c r="BJ71" s="107">
        <f>INDEX(Auxiliar_OPEX_Drivers!$B$76:$I$84,MATCH($E71,Auxiliar_OPEX_Drivers!$B$76:$B$84,0),MATCH(YEAR(BJ$2),Auxiliar_OPEX_Drivers!$B$76:$I$76,0))*$F71</f>
        <v>5</v>
      </c>
      <c r="BK71" s="107">
        <f>INDEX(Auxiliar_OPEX_Drivers!$B$76:$I$84,MATCH($E71,Auxiliar_OPEX_Drivers!$B$76:$B$84,0),MATCH(YEAR(BK$2),Auxiliar_OPEX_Drivers!$B$76:$I$76,0))*$F71</f>
        <v>5</v>
      </c>
      <c r="BL71" s="107">
        <f>INDEX(Auxiliar_OPEX_Drivers!$B$76:$I$84,MATCH($E71,Auxiliar_OPEX_Drivers!$B$76:$B$84,0),MATCH(YEAR(BL$2),Auxiliar_OPEX_Drivers!$B$76:$I$76,0))*$F71</f>
        <v>5</v>
      </c>
      <c r="BM71" s="107">
        <f>INDEX(Auxiliar_OPEX_Drivers!$B$76:$I$84,MATCH($E71,Auxiliar_OPEX_Drivers!$B$76:$B$84,0),MATCH(YEAR(BM$2),Auxiliar_OPEX_Drivers!$B$76:$I$76,0))*$F71</f>
        <v>5</v>
      </c>
      <c r="BN71" s="107">
        <f>INDEX(Auxiliar_OPEX_Drivers!$B$76:$I$84,MATCH($E71,Auxiliar_OPEX_Drivers!$B$76:$B$84,0),MATCH(YEAR(BN$2),Auxiliar_OPEX_Drivers!$B$76:$I$76,0))*$F71</f>
        <v>5</v>
      </c>
      <c r="BO71" s="107">
        <f>INDEX(Auxiliar_OPEX_Drivers!$B$76:$I$84,MATCH($E71,Auxiliar_OPEX_Drivers!$B$76:$B$84,0),MATCH(YEAR(BO$2),Auxiliar_OPEX_Drivers!$B$76:$I$76,0))*$F71</f>
        <v>5</v>
      </c>
      <c r="BP71" s="107">
        <f>INDEX(Auxiliar_OPEX_Drivers!$B$76:$I$84,MATCH($E71,Auxiliar_OPEX_Drivers!$B$76:$B$84,0),MATCH(YEAR(BP$2),Auxiliar_OPEX_Drivers!$B$76:$I$76,0))*$F71</f>
        <v>5</v>
      </c>
      <c r="BQ71" s="107">
        <f>INDEX(Auxiliar_OPEX_Drivers!$B$76:$I$84,MATCH($E71,Auxiliar_OPEX_Drivers!$B$76:$B$84,0),MATCH(YEAR(BQ$2),Auxiliar_OPEX_Drivers!$B$76:$I$76,0))*$F71</f>
        <v>5</v>
      </c>
      <c r="BR71" s="107">
        <f>INDEX(Auxiliar_OPEX_Drivers!$B$76:$I$84,MATCH($E71,Auxiliar_OPEX_Drivers!$B$76:$B$84,0),MATCH(YEAR(BR$2),Auxiliar_OPEX_Drivers!$B$76:$I$76,0))*$F71</f>
        <v>5</v>
      </c>
      <c r="BS71" s="107">
        <f>INDEX(Auxiliar_OPEX_Drivers!$B$76:$I$84,MATCH($E71,Auxiliar_OPEX_Drivers!$B$76:$B$84,0),MATCH(YEAR(BS$2),Auxiliar_OPEX_Drivers!$B$76:$I$76,0))*$F71</f>
        <v>5</v>
      </c>
      <c r="BT71" s="107">
        <f>INDEX(Auxiliar_OPEX_Drivers!$B$76:$I$84,MATCH($E71,Auxiliar_OPEX_Drivers!$B$76:$B$84,0),MATCH(YEAR(BT$2),Auxiliar_OPEX_Drivers!$B$76:$I$76,0))*$F71</f>
        <v>5</v>
      </c>
      <c r="BU71" s="107">
        <f>INDEX(Auxiliar_OPEX_Drivers!$B$76:$I$84,MATCH($E71,Auxiliar_OPEX_Drivers!$B$76:$B$84,0),MATCH(YEAR(BU$2),Auxiliar_OPEX_Drivers!$B$76:$I$76,0))*$F71</f>
        <v>5</v>
      </c>
      <c r="BV71" s="107">
        <f>INDEX(Auxiliar_OPEX_Drivers!$B$76:$I$84,MATCH($E71,Auxiliar_OPEX_Drivers!$B$76:$B$84,0),MATCH(YEAR(BV$2),Auxiliar_OPEX_Drivers!$B$76:$I$76,0))*$F71</f>
        <v>5</v>
      </c>
      <c r="BW71" s="107">
        <f>INDEX(Auxiliar_OPEX_Drivers!$B$76:$I$84,MATCH($E71,Auxiliar_OPEX_Drivers!$B$76:$B$84,0),MATCH(YEAR(BW$2),Auxiliar_OPEX_Drivers!$B$76:$I$76,0))*$F71</f>
        <v>5</v>
      </c>
      <c r="BX71" s="107">
        <f>INDEX(Auxiliar_OPEX_Drivers!$B$76:$I$84,MATCH($E71,Auxiliar_OPEX_Drivers!$B$76:$B$84,0),MATCH(YEAR(BX$2),Auxiliar_OPEX_Drivers!$B$76:$I$76,0))*$F71</f>
        <v>5</v>
      </c>
      <c r="BY71" s="107">
        <f>INDEX(Auxiliar_OPEX_Drivers!$B$76:$I$84,MATCH($E71,Auxiliar_OPEX_Drivers!$B$76:$B$84,0),MATCH(YEAR(BY$2),Auxiliar_OPEX_Drivers!$B$76:$I$76,0))*$F71</f>
        <v>5</v>
      </c>
      <c r="BZ71" s="107">
        <f>INDEX(Auxiliar_OPEX_Drivers!$B$76:$I$84,MATCH($E71,Auxiliar_OPEX_Drivers!$B$76:$B$84,0),MATCH(YEAR(BZ$2),Auxiliar_OPEX_Drivers!$B$76:$I$76,0))*$F71</f>
        <v>5</v>
      </c>
      <c r="CA71" s="107">
        <f>INDEX(Auxiliar_OPEX_Drivers!$B$76:$I$84,MATCH($E71,Auxiliar_OPEX_Drivers!$B$76:$B$84,0),MATCH(YEAR(CA$2),Auxiliar_OPEX_Drivers!$B$76:$I$76,0))*$F71</f>
        <v>5</v>
      </c>
      <c r="CB71" s="107">
        <f>INDEX(Auxiliar_OPEX_Drivers!$B$76:$I$84,MATCH($E71,Auxiliar_OPEX_Drivers!$B$76:$B$84,0),MATCH(YEAR(CB$2),Auxiliar_OPEX_Drivers!$B$76:$I$76,0))*$F71</f>
        <v>5</v>
      </c>
      <c r="CC71" s="107">
        <f>INDEX(Auxiliar_OPEX_Drivers!$B$76:$I$84,MATCH($E71,Auxiliar_OPEX_Drivers!$B$76:$B$84,0),MATCH(YEAR(CC$2),Auxiliar_OPEX_Drivers!$B$76:$I$76,0))*$F71</f>
        <v>5</v>
      </c>
      <c r="CD71" s="107">
        <f>INDEX(Auxiliar_OPEX_Drivers!$B$76:$I$84,MATCH($E71,Auxiliar_OPEX_Drivers!$B$76:$B$84,0),MATCH(YEAR(CD$2),Auxiliar_OPEX_Drivers!$B$76:$I$76,0))*$F71</f>
        <v>5</v>
      </c>
      <c r="CE71" s="107">
        <f>INDEX(Auxiliar_OPEX_Drivers!$B$76:$I$84,MATCH($E71,Auxiliar_OPEX_Drivers!$B$76:$B$84,0),MATCH(YEAR(CE$2),Auxiliar_OPEX_Drivers!$B$76:$I$76,0))*$F71</f>
        <v>5</v>
      </c>
      <c r="CF71" s="107">
        <f>INDEX(Auxiliar_OPEX_Drivers!$B$76:$I$84,MATCH($E71,Auxiliar_OPEX_Drivers!$B$76:$B$84,0),MATCH(YEAR(CF$2),Auxiliar_OPEX_Drivers!$B$76:$I$76,0))*$F71</f>
        <v>5</v>
      </c>
      <c r="CG71" s="107">
        <f>INDEX(Auxiliar_OPEX_Drivers!$B$76:$I$84,MATCH($E71,Auxiliar_OPEX_Drivers!$B$76:$B$84,0),MATCH(YEAR(CG$2),Auxiliar_OPEX_Drivers!$B$76:$I$76,0))*$F71</f>
        <v>5</v>
      </c>
      <c r="CI71" s="51">
        <f>INDEX(Auxiliar_OPEX_CustosUnit!$A$1:$R$129,MATCH(Auxiliar_OPEX_P!$A71,Auxiliar_OPEX_CustosUnit!$A$1:$A$129,0),MATCH(CI$2,Auxiliar_OPEX_CustosUnit!$A$3:$Q$3,0))*(1-DRE_Auxiliar!$A$5)</f>
        <v>16800.477038153233</v>
      </c>
      <c r="CJ71" s="51">
        <f>INDEX(Auxiliar_OPEX_CustosUnit!$A$1:$R$129,MATCH(Auxiliar_OPEX_P!$A71,Auxiliar_OPEX_CustosUnit!$A$1:$A$129,0),MATCH(CJ$2,Auxiliar_OPEX_CustosUnit!$A$3:$Q$3,0))*(1-DRE_Auxiliar!$A$5)</f>
        <v>17381.568497941713</v>
      </c>
      <c r="CK71" s="51">
        <f>INDEX(Auxiliar_OPEX_CustosUnit!$A$1:$R$129,MATCH(Auxiliar_OPEX_P!$A71,Auxiliar_OPEX_CustosUnit!$A$1:$A$129,0),MATCH(CK$2,Auxiliar_OPEX_CustosUnit!$A$3:$Q$3,0))*(1-DRE_Auxiliar!$A$5)</f>
        <v>17989.158464735625</v>
      </c>
      <c r="CL71" s="51">
        <f>INDEX(Auxiliar_OPEX_CustosUnit!$A$1:$R$129,MATCH(Auxiliar_OPEX_P!$A71,Auxiliar_OPEX_CustosUnit!$A$1:$A$129,0),MATCH(CL$2,Auxiliar_OPEX_CustosUnit!$A$3:$Q$3,0))*(1-DRE_Auxiliar!$A$5)</f>
        <v>17989.158464735625</v>
      </c>
      <c r="CM71" s="51">
        <f>INDEX(Auxiliar_OPEX_CustosUnit!$A$1:$R$129,MATCH(Auxiliar_OPEX_P!$A71,Auxiliar_OPEX_CustosUnit!$A$1:$A$129,0),MATCH(CM$2,Auxiliar_OPEX_CustosUnit!$A$3:$Q$3,0))*(1-DRE_Auxiliar!$A$5)</f>
        <v>17999.770868951826</v>
      </c>
      <c r="CN71" s="51">
        <f>INDEX(Auxiliar_OPEX_CustosUnit!$A$1:$R$129,MATCH(Auxiliar_OPEX_P!$A71,Auxiliar_OPEX_CustosUnit!$A$1:$A$129,0),MATCH(CN$2,Auxiliar_OPEX_CustosUnit!$A$3:$Q$3,0))*(1-DRE_Auxiliar!$A$5)</f>
        <v>19156.057435065806</v>
      </c>
      <c r="CO71" s="51">
        <f>INDEX(Auxiliar_OPEX_CustosUnit!$A$1:$R$129,MATCH(Auxiliar_OPEX_P!$A71,Auxiliar_OPEX_CustosUnit!$A$1:$A$129,0),MATCH(CO$2,Auxiliar_OPEX_CustosUnit!$A$3:$Q$3,0))*(1-DRE_Auxiliar!$A$5)</f>
        <v>18447.662652063485</v>
      </c>
      <c r="CP71" s="51">
        <f>INDEX(Auxiliar_OPEX_CustosUnit!$A$1:$R$129,MATCH(Auxiliar_OPEX_P!$A71,Auxiliar_OPEX_CustosUnit!$A$1:$A$129,0),MATCH(CP$2,Auxiliar_OPEX_CustosUnit!$A$3:$Q$3,0))*(1-DRE_Auxiliar!$A$5)</f>
        <v>19058.023311350476</v>
      </c>
      <c r="CQ71" s="51">
        <f>INDEX(Auxiliar_OPEX_CustosUnit!$A$1:$R$129,MATCH(Auxiliar_OPEX_P!$A71,Auxiliar_OPEX_CustosUnit!$A$1:$A$129,0),MATCH(CQ$2,Auxiliar_OPEX_CustosUnit!$A$3:$Q$3,0))*(1-DRE_Auxiliar!$A$5)</f>
        <v>19063.242160208039</v>
      </c>
      <c r="CR71" s="51">
        <f>INDEX(Auxiliar_OPEX_CustosUnit!$A$1:$R$129,MATCH(Auxiliar_OPEX_P!$A71,Auxiliar_OPEX_CustosUnit!$A$1:$A$129,0),MATCH(CR$2,Auxiliar_OPEX_CustosUnit!$A$3:$Q$3,0))*(1-DRE_Auxiliar!$A$5)</f>
        <v>19063.242160208039</v>
      </c>
      <c r="CS71" s="51">
        <f>INDEX(Auxiliar_OPEX_CustosUnit!$A$1:$R$129,MATCH(Auxiliar_OPEX_P!$A71,Auxiliar_OPEX_CustosUnit!$A$1:$A$129,0),MATCH(CS$2,Auxiliar_OPEX_CustosUnit!$A$3:$Q$3,0))*(1-DRE_Auxiliar!$A$5)</f>
        <v>18452.881500920954</v>
      </c>
      <c r="CT71" s="51">
        <f>INDEX(Auxiliar_OPEX_CustosUnit!$A$1:$R$129,MATCH(Auxiliar_OPEX_P!$A71,Auxiliar_OPEX_CustosUnit!$A$1:$A$129,0),MATCH(CT$2,Auxiliar_OPEX_CustosUnit!$A$3:$Q$3,0))*(1-DRE_Auxiliar!$A$5)</f>
        <v>18201.928718202224</v>
      </c>
      <c r="CU71" s="53">
        <f t="shared" si="610"/>
        <v>16800.477038153233</v>
      </c>
      <c r="CV71" s="53">
        <f t="shared" si="611"/>
        <v>17381.568497941713</v>
      </c>
      <c r="CW71" s="53">
        <f t="shared" si="612"/>
        <v>17989.158464735625</v>
      </c>
      <c r="CX71" s="53">
        <f t="shared" si="613"/>
        <v>17989.158464735625</v>
      </c>
      <c r="CY71" s="53">
        <f t="shared" si="614"/>
        <v>17999.770868951826</v>
      </c>
      <c r="CZ71" s="53">
        <f t="shared" si="615"/>
        <v>19156.057435065806</v>
      </c>
      <c r="DA71" s="53">
        <f t="shared" si="616"/>
        <v>18447.662652063485</v>
      </c>
      <c r="DB71" s="53">
        <f t="shared" si="617"/>
        <v>19058.023311350476</v>
      </c>
      <c r="DC71" s="53">
        <f t="shared" si="618"/>
        <v>19063.242160208039</v>
      </c>
      <c r="DD71" s="53">
        <f t="shared" si="619"/>
        <v>19063.242160208039</v>
      </c>
      <c r="DE71" s="53">
        <f t="shared" si="620"/>
        <v>18452.881500920954</v>
      </c>
      <c r="DF71" s="53">
        <f t="shared" si="621"/>
        <v>18201.928718202224</v>
      </c>
      <c r="DG71" s="53">
        <f t="shared" si="622"/>
        <v>16800.477038153233</v>
      </c>
      <c r="DH71" s="53">
        <f t="shared" si="623"/>
        <v>17381.568497941713</v>
      </c>
      <c r="DI71" s="53">
        <f t="shared" si="624"/>
        <v>17989.158464735625</v>
      </c>
      <c r="DJ71" s="53">
        <f t="shared" si="625"/>
        <v>17989.158464735625</v>
      </c>
      <c r="DK71" s="53">
        <f t="shared" si="626"/>
        <v>17999.770868951826</v>
      </c>
      <c r="DL71" s="53">
        <f t="shared" si="627"/>
        <v>19156.057435065806</v>
      </c>
      <c r="DM71" s="53">
        <f t="shared" si="628"/>
        <v>18447.662652063485</v>
      </c>
      <c r="DN71" s="53">
        <f t="shared" si="629"/>
        <v>19058.023311350476</v>
      </c>
      <c r="DO71" s="53">
        <f t="shared" si="630"/>
        <v>19063.242160208039</v>
      </c>
      <c r="DP71" s="53">
        <f t="shared" si="631"/>
        <v>19063.242160208039</v>
      </c>
      <c r="DQ71" s="53">
        <f t="shared" si="632"/>
        <v>18452.881500920954</v>
      </c>
      <c r="DR71" s="53">
        <f t="shared" si="633"/>
        <v>18201.928718202224</v>
      </c>
      <c r="DS71" s="53">
        <f t="shared" si="634"/>
        <v>16800.477038153233</v>
      </c>
      <c r="DT71" s="53">
        <f t="shared" si="635"/>
        <v>17381.568497941713</v>
      </c>
      <c r="DU71" s="53">
        <f t="shared" si="636"/>
        <v>17989.158464735625</v>
      </c>
      <c r="DV71" s="53">
        <f t="shared" si="637"/>
        <v>17989.158464735625</v>
      </c>
      <c r="DW71" s="53">
        <f t="shared" si="638"/>
        <v>17999.770868951826</v>
      </c>
      <c r="DX71" s="53">
        <f t="shared" si="639"/>
        <v>19156.057435065806</v>
      </c>
      <c r="DY71" s="53">
        <f t="shared" si="640"/>
        <v>18447.662652063485</v>
      </c>
      <c r="DZ71" s="53">
        <f t="shared" si="641"/>
        <v>19058.023311350476</v>
      </c>
      <c r="EA71" s="53">
        <f t="shared" si="642"/>
        <v>19063.242160208039</v>
      </c>
      <c r="EB71" s="53">
        <f t="shared" si="643"/>
        <v>19063.242160208039</v>
      </c>
      <c r="EC71" s="53">
        <f t="shared" si="644"/>
        <v>18452.881500920954</v>
      </c>
      <c r="ED71" s="53">
        <f t="shared" si="645"/>
        <v>18201.928718202224</v>
      </c>
      <c r="EE71" s="53">
        <f t="shared" si="646"/>
        <v>16800.477038153233</v>
      </c>
      <c r="EF71" s="53">
        <f t="shared" si="647"/>
        <v>17381.568497941713</v>
      </c>
      <c r="EG71" s="53">
        <f t="shared" si="648"/>
        <v>17989.158464735625</v>
      </c>
      <c r="EH71" s="53">
        <f t="shared" si="649"/>
        <v>17989.158464735625</v>
      </c>
      <c r="EI71" s="53">
        <f t="shared" si="650"/>
        <v>17999.770868951826</v>
      </c>
      <c r="EJ71" s="53">
        <f t="shared" si="651"/>
        <v>19156.057435065806</v>
      </c>
      <c r="EK71" s="53">
        <f t="shared" si="652"/>
        <v>18447.662652063485</v>
      </c>
      <c r="EL71" s="53">
        <f t="shared" si="653"/>
        <v>19058.023311350476</v>
      </c>
      <c r="EM71" s="53">
        <f t="shared" si="654"/>
        <v>19063.242160208039</v>
      </c>
      <c r="EN71" s="53">
        <f t="shared" si="655"/>
        <v>19063.242160208039</v>
      </c>
      <c r="EO71" s="53">
        <f t="shared" si="656"/>
        <v>18452.881500920954</v>
      </c>
      <c r="EP71" s="53">
        <f t="shared" si="657"/>
        <v>18201.928718202224</v>
      </c>
      <c r="EQ71" s="53">
        <f t="shared" si="658"/>
        <v>16800.477038153233</v>
      </c>
      <c r="ER71" s="53">
        <f t="shared" si="659"/>
        <v>17381.568497941713</v>
      </c>
      <c r="ES71" s="53">
        <f t="shared" si="660"/>
        <v>17989.158464735625</v>
      </c>
      <c r="ET71" s="53">
        <f t="shared" si="661"/>
        <v>17989.158464735625</v>
      </c>
      <c r="EU71" s="53">
        <f t="shared" si="662"/>
        <v>17999.770868951826</v>
      </c>
      <c r="EV71" s="53">
        <f t="shared" si="663"/>
        <v>19156.057435065806</v>
      </c>
      <c r="EW71" s="53">
        <f t="shared" si="664"/>
        <v>18447.662652063485</v>
      </c>
      <c r="EX71" s="53">
        <f t="shared" si="665"/>
        <v>19058.023311350476</v>
      </c>
      <c r="EY71" s="53">
        <f t="shared" si="666"/>
        <v>19063.242160208039</v>
      </c>
      <c r="EZ71" s="53">
        <f t="shared" si="667"/>
        <v>19063.242160208039</v>
      </c>
      <c r="FA71" s="53">
        <f t="shared" si="668"/>
        <v>18452.881500920954</v>
      </c>
      <c r="FB71" s="53">
        <f t="shared" si="669"/>
        <v>18201.928718202224</v>
      </c>
      <c r="FC71" s="53">
        <f t="shared" si="670"/>
        <v>16800.477038153233</v>
      </c>
      <c r="FD71" s="53">
        <f t="shared" si="671"/>
        <v>17381.568497941713</v>
      </c>
      <c r="FE71" s="53">
        <f t="shared" si="672"/>
        <v>17989.158464735625</v>
      </c>
      <c r="FF71" s="53">
        <f t="shared" si="673"/>
        <v>17989.158464735625</v>
      </c>
      <c r="FG71" s="53">
        <f t="shared" si="674"/>
        <v>17999.770868951826</v>
      </c>
      <c r="FH71" s="53">
        <f t="shared" si="675"/>
        <v>19156.057435065806</v>
      </c>
      <c r="FI71" s="53">
        <f t="shared" si="676"/>
        <v>18447.662652063485</v>
      </c>
      <c r="FJ71" s="53">
        <f t="shared" si="677"/>
        <v>19058.023311350476</v>
      </c>
      <c r="FK71" s="53">
        <f t="shared" si="678"/>
        <v>19063.242160208039</v>
      </c>
      <c r="FL71" s="53">
        <f t="shared" si="679"/>
        <v>19063.242160208039</v>
      </c>
      <c r="FM71" s="53">
        <f t="shared" si="680"/>
        <v>18452.881500920954</v>
      </c>
      <c r="FN71" s="53">
        <f t="shared" si="681"/>
        <v>18201.928718202224</v>
      </c>
      <c r="FP71" s="51">
        <f t="shared" si="682"/>
        <v>89998.854344759136</v>
      </c>
      <c r="FQ71" s="51">
        <f t="shared" ref="FQ71:FQ128" si="689">CN71*G71*(1-$D71)</f>
        <v>95780.287175329024</v>
      </c>
      <c r="FR71" s="51">
        <f t="shared" ref="FR71:FR128" si="690">CO71*H71*(1-$D71)</f>
        <v>92238.313260317431</v>
      </c>
      <c r="FS71" s="51">
        <f t="shared" ref="FS71:FS128" si="691">CP71*I71*(1-$D71)</f>
        <v>95290.116556752386</v>
      </c>
      <c r="FT71" s="51">
        <f t="shared" ref="FT71:FT128" si="692">CQ71*J71*(1-$D71)</f>
        <v>95316.210801040201</v>
      </c>
      <c r="FU71" s="51">
        <f t="shared" ref="FU71:FU128" si="693">CR71*K71*(1-$D71)</f>
        <v>95316.210801040201</v>
      </c>
      <c r="FV71" s="51">
        <f t="shared" ref="FV71:FV128" si="694">CS71*L71*(1-$D71)</f>
        <v>92264.407504604766</v>
      </c>
      <c r="FW71" s="51">
        <f t="shared" ref="FW71:FW128" si="695">CT71*M71*(1-$D71)</f>
        <v>91009.643591011118</v>
      </c>
      <c r="FX71" s="51">
        <f t="shared" ref="FX71:FX128" si="696">CU71*N71*(1-$D71)</f>
        <v>84002.385190766159</v>
      </c>
      <c r="FY71" s="51">
        <f t="shared" ref="FY71:FY128" si="697">CV71*O71*(1-$D71)</f>
        <v>86907.842489708564</v>
      </c>
      <c r="FZ71" s="51">
        <f t="shared" ref="FZ71:FZ128" si="698">CW71*P71*(1-$D71)</f>
        <v>89945.792323678121</v>
      </c>
      <c r="GA71" s="51">
        <f t="shared" ref="GA71:GA128" si="699">CX71*Q71*(1-$D71)</f>
        <v>89945.792323678121</v>
      </c>
      <c r="GB71" s="51">
        <f t="shared" ref="GB71:GB128" si="700">CY71*R71*(1-$D71)</f>
        <v>89998.854344759136</v>
      </c>
      <c r="GC71" s="51">
        <f t="shared" ref="GC71:GC128" si="701">CZ71*S71*(1-$D71)</f>
        <v>95780.287175329024</v>
      </c>
      <c r="GD71" s="51">
        <f t="shared" ref="GD71:GD128" si="702">DA71*T71*(1-$D71)</f>
        <v>92238.313260317431</v>
      </c>
      <c r="GE71" s="51">
        <f t="shared" ref="GE71:GE128" si="703">DB71*U71*(1-$D71)</f>
        <v>95290.116556752386</v>
      </c>
      <c r="GF71" s="51">
        <f t="shared" ref="GF71:GF128" si="704">DC71*V71*(1-$D71)</f>
        <v>95316.210801040201</v>
      </c>
      <c r="GG71" s="51">
        <f t="shared" ref="GG71:GG128" si="705">DD71*W71*(1-$D71)</f>
        <v>95316.210801040201</v>
      </c>
      <c r="GH71" s="51">
        <f t="shared" ref="GH71:GH128" si="706">DE71*X71*(1-$D71)</f>
        <v>92264.407504604766</v>
      </c>
      <c r="GI71" s="51">
        <f t="shared" ref="GI71:GI128" si="707">DF71*Y71*(1-$D71)</f>
        <v>91009.643591011118</v>
      </c>
      <c r="GJ71" s="51">
        <f t="shared" ref="GJ71:GJ128" si="708">DG71*Z71*(1-$D71)</f>
        <v>84002.385190766159</v>
      </c>
      <c r="GK71" s="51">
        <f t="shared" ref="GK71:GK128" si="709">DH71*AA71*(1-$D71)</f>
        <v>86907.842489708564</v>
      </c>
      <c r="GL71" s="51">
        <f t="shared" ref="GL71:GL128" si="710">DI71*AB71*(1-$D71)</f>
        <v>89945.792323678121</v>
      </c>
      <c r="GM71" s="51">
        <f t="shared" ref="GM71:GM128" si="711">DJ71*AC71*(1-$D71)</f>
        <v>89945.792323678121</v>
      </c>
      <c r="GN71" s="51">
        <f t="shared" ref="GN71:GN128" si="712">DK71*AD71*(1-$D71)</f>
        <v>89998.854344759136</v>
      </c>
      <c r="GO71" s="51">
        <f t="shared" ref="GO71:GO128" si="713">DL71*AE71*(1-$D71)</f>
        <v>95780.287175329024</v>
      </c>
      <c r="GP71" s="51">
        <f t="shared" ref="GP71:GP128" si="714">DM71*AF71*(1-$D71)</f>
        <v>92238.313260317431</v>
      </c>
      <c r="GQ71" s="51">
        <f t="shared" ref="GQ71:GQ128" si="715">DN71*AG71*(1-$D71)</f>
        <v>95290.116556752386</v>
      </c>
      <c r="GR71" s="51">
        <f t="shared" ref="GR71:GR128" si="716">DO71*AH71*(1-$D71)</f>
        <v>95316.210801040201</v>
      </c>
      <c r="GS71" s="51">
        <f t="shared" ref="GS71:GS128" si="717">DP71*AI71*(1-$D71)</f>
        <v>95316.210801040201</v>
      </c>
      <c r="GT71" s="51">
        <f t="shared" ref="GT71:GT128" si="718">DQ71*AJ71*(1-$D71)</f>
        <v>92264.407504604766</v>
      </c>
      <c r="GU71" s="51">
        <f t="shared" ref="GU71:GU128" si="719">DR71*AK71*(1-$D71)</f>
        <v>91009.643591011118</v>
      </c>
      <c r="GV71" s="51">
        <f t="shared" ref="GV71:GV128" si="720">DS71*AL71*(1-$D71)</f>
        <v>84002.385190766159</v>
      </c>
      <c r="GW71" s="51">
        <f t="shared" ref="GW71:GW128" si="721">DT71*AM71*(1-$D71)</f>
        <v>86907.842489708564</v>
      </c>
      <c r="GX71" s="51">
        <f t="shared" ref="GX71:GX128" si="722">DU71*AN71*(1-$D71)</f>
        <v>89945.792323678121</v>
      </c>
      <c r="GY71" s="51">
        <f t="shared" ref="GY71:GY128" si="723">DV71*AO71*(1-$D71)</f>
        <v>89945.792323678121</v>
      </c>
      <c r="GZ71" s="51">
        <f t="shared" ref="GZ71:GZ128" si="724">DW71*AP71*(1-$D71)</f>
        <v>89998.854344759136</v>
      </c>
      <c r="HA71" s="51">
        <f t="shared" ref="HA71:HA128" si="725">DX71*AQ71*(1-$D71)</f>
        <v>95780.287175329024</v>
      </c>
      <c r="HB71" s="51">
        <f t="shared" ref="HB71:HB128" si="726">DY71*AR71*(1-$D71)</f>
        <v>92238.313260317431</v>
      </c>
      <c r="HC71" s="51">
        <f t="shared" ref="HC71:HC128" si="727">DZ71*AS71*(1-$D71)</f>
        <v>95290.116556752386</v>
      </c>
      <c r="HD71" s="51">
        <f t="shared" ref="HD71:HD128" si="728">EA71*AT71*(1-$D71)</f>
        <v>95316.210801040201</v>
      </c>
      <c r="HE71" s="51">
        <f t="shared" ref="HE71:HE128" si="729">EB71*AU71*(1-$D71)</f>
        <v>95316.210801040201</v>
      </c>
      <c r="HF71" s="51">
        <f t="shared" ref="HF71:HF128" si="730">EC71*AV71*(1-$D71)</f>
        <v>92264.407504604766</v>
      </c>
      <c r="HG71" s="51">
        <f t="shared" ref="HG71:HG128" si="731">ED71*AW71*(1-$D71)</f>
        <v>91009.643591011118</v>
      </c>
      <c r="HH71" s="51">
        <f t="shared" ref="HH71:HH128" si="732">EE71*AX71*(1-$D71)</f>
        <v>84002.385190766159</v>
      </c>
      <c r="HI71" s="51">
        <f t="shared" ref="HI71:HI128" si="733">EF71*AY71*(1-$D71)</f>
        <v>86907.842489708564</v>
      </c>
      <c r="HJ71" s="51">
        <f t="shared" ref="HJ71:HJ128" si="734">EG71*AZ71*(1-$D71)</f>
        <v>89945.792323678121</v>
      </c>
      <c r="HK71" s="51">
        <f t="shared" ref="HK71:HK128" si="735">EH71*BA71*(1-$D71)</f>
        <v>89945.792323678121</v>
      </c>
      <c r="HL71" s="51">
        <f t="shared" ref="HL71:HL128" si="736">EI71*BB71*(1-$D71)</f>
        <v>89998.854344759136</v>
      </c>
      <c r="HM71" s="51">
        <f t="shared" ref="HM71:HM128" si="737">EJ71*BC71*(1-$D71)</f>
        <v>95780.287175329024</v>
      </c>
      <c r="HN71" s="51">
        <f t="shared" ref="HN71:HN128" si="738">EK71*BD71*(1-$D71)</f>
        <v>92238.313260317431</v>
      </c>
      <c r="HO71" s="51">
        <f t="shared" ref="HO71:HO128" si="739">EL71*BE71*(1-$D71)</f>
        <v>95290.116556752386</v>
      </c>
      <c r="HP71" s="51">
        <f t="shared" ref="HP71:HP128" si="740">EM71*BF71*(1-$D71)</f>
        <v>95316.210801040201</v>
      </c>
      <c r="HQ71" s="51">
        <f t="shared" ref="HQ71:HQ128" si="741">EN71*BG71*(1-$D71)</f>
        <v>95316.210801040201</v>
      </c>
      <c r="HR71" s="51">
        <f t="shared" ref="HR71:HR128" si="742">EO71*BH71*(1-$D71)</f>
        <v>92264.407504604766</v>
      </c>
      <c r="HS71" s="51">
        <f t="shared" ref="HS71:HS128" si="743">EP71*BI71*(1-$D71)</f>
        <v>91009.643591011118</v>
      </c>
      <c r="HT71" s="51">
        <f t="shared" ref="HT71:HT128" si="744">EQ71*BJ71*(1-$D71)</f>
        <v>84002.385190766159</v>
      </c>
      <c r="HU71" s="51">
        <f t="shared" ref="HU71:HU128" si="745">ER71*BK71*(1-$D71)</f>
        <v>86907.842489708564</v>
      </c>
      <c r="HV71" s="51">
        <f t="shared" ref="HV71:HV128" si="746">ES71*BL71*(1-$D71)</f>
        <v>89945.792323678121</v>
      </c>
      <c r="HW71" s="51">
        <f t="shared" ref="HW71:HW128" si="747">ET71*BM71*(1-$D71)</f>
        <v>89945.792323678121</v>
      </c>
      <c r="HX71" s="51">
        <f t="shared" ref="HX71:HX128" si="748">EU71*BN71*(1-$D71)</f>
        <v>89998.854344759136</v>
      </c>
      <c r="HY71" s="51">
        <f t="shared" ref="HY71:HY128" si="749">EV71*BO71*(1-$D71)</f>
        <v>95780.287175329024</v>
      </c>
      <c r="HZ71" s="51">
        <f t="shared" ref="HZ71:HZ128" si="750">EW71*BP71*(1-$D71)</f>
        <v>92238.313260317431</v>
      </c>
      <c r="IA71" s="51">
        <f t="shared" ref="IA71:IA128" si="751">EX71*BQ71*(1-$D71)</f>
        <v>95290.116556752386</v>
      </c>
      <c r="IB71" s="51">
        <f t="shared" si="688"/>
        <v>95316.210801040201</v>
      </c>
      <c r="IC71" s="51">
        <f t="shared" si="369"/>
        <v>95316.210801040201</v>
      </c>
      <c r="ID71" s="51">
        <f t="shared" si="370"/>
        <v>92264.407504604766</v>
      </c>
      <c r="IE71" s="51">
        <f t="shared" si="371"/>
        <v>91009.643591011118</v>
      </c>
      <c r="IF71" s="51">
        <f t="shared" si="372"/>
        <v>84002.385190766159</v>
      </c>
      <c r="IG71" s="51">
        <f t="shared" si="373"/>
        <v>86907.842489708564</v>
      </c>
      <c r="IH71" s="51">
        <f t="shared" si="374"/>
        <v>89945.792323678121</v>
      </c>
      <c r="II71" s="51">
        <f t="shared" si="375"/>
        <v>89945.792323678121</v>
      </c>
      <c r="IJ71" s="51">
        <f t="shared" si="376"/>
        <v>89998.854344759136</v>
      </c>
      <c r="IK71" s="51">
        <f t="shared" si="377"/>
        <v>95780.287175329024</v>
      </c>
      <c r="IL71" s="51">
        <f t="shared" si="378"/>
        <v>92238.313260317431</v>
      </c>
      <c r="IM71" s="51">
        <f t="shared" si="379"/>
        <v>95290.116556752386</v>
      </c>
      <c r="IN71" s="51">
        <f t="shared" si="380"/>
        <v>95316.210801040201</v>
      </c>
      <c r="IO71" s="51">
        <f t="shared" si="381"/>
        <v>95316.210801040201</v>
      </c>
      <c r="IP71" s="51">
        <f t="shared" si="382"/>
        <v>92264.407504604766</v>
      </c>
      <c r="IQ71" s="51">
        <f t="shared" si="383"/>
        <v>91009.643591011118</v>
      </c>
      <c r="IS71" s="51">
        <f t="shared" si="683"/>
        <v>1098015.8563626853</v>
      </c>
      <c r="IT71" s="51">
        <f t="shared" si="683"/>
        <v>1098015.8563626853</v>
      </c>
      <c r="IU71" s="51">
        <f t="shared" si="683"/>
        <v>1098015.8563626853</v>
      </c>
      <c r="IV71" s="51">
        <f t="shared" si="683"/>
        <v>1098015.8563626853</v>
      </c>
      <c r="IW71" s="51">
        <f t="shared" si="683"/>
        <v>1098015.8563626853</v>
      </c>
      <c r="IX71" s="51">
        <f t="shared" si="683"/>
        <v>1098015.8563626853</v>
      </c>
      <c r="IZ71" s="111">
        <f t="shared" si="684"/>
        <v>0</v>
      </c>
      <c r="JA71" s="111">
        <f t="shared" si="389"/>
        <v>0</v>
      </c>
      <c r="JB71" s="111">
        <f t="shared" si="390"/>
        <v>0</v>
      </c>
      <c r="JC71" s="111">
        <f t="shared" si="391"/>
        <v>0</v>
      </c>
      <c r="JD71" s="111">
        <f t="shared" si="392"/>
        <v>0</v>
      </c>
      <c r="JE71" s="111">
        <f t="shared" si="393"/>
        <v>0</v>
      </c>
      <c r="JF71" s="111">
        <f t="shared" si="394"/>
        <v>0</v>
      </c>
      <c r="JG71" s="111">
        <f t="shared" si="395"/>
        <v>0</v>
      </c>
      <c r="JH71" s="111">
        <f t="shared" si="396"/>
        <v>0</v>
      </c>
      <c r="JI71" s="111">
        <f t="shared" si="397"/>
        <v>0</v>
      </c>
      <c r="JJ71" s="111">
        <f t="shared" si="398"/>
        <v>0</v>
      </c>
      <c r="JK71" s="111">
        <f t="shared" si="399"/>
        <v>0</v>
      </c>
      <c r="JL71" s="111">
        <f t="shared" si="400"/>
        <v>0</v>
      </c>
      <c r="JM71" s="111">
        <f t="shared" si="401"/>
        <v>0</v>
      </c>
      <c r="JN71" s="111">
        <f t="shared" si="402"/>
        <v>0</v>
      </c>
      <c r="JO71" s="111">
        <f t="shared" si="403"/>
        <v>0</v>
      </c>
      <c r="JP71" s="111">
        <f t="shared" si="404"/>
        <v>0</v>
      </c>
      <c r="JQ71" s="111">
        <f t="shared" si="405"/>
        <v>0</v>
      </c>
      <c r="JR71" s="111">
        <f t="shared" si="406"/>
        <v>0</v>
      </c>
      <c r="JS71" s="111">
        <f t="shared" si="407"/>
        <v>0</v>
      </c>
      <c r="JT71" s="111">
        <f t="shared" si="408"/>
        <v>0</v>
      </c>
      <c r="JU71" s="111">
        <f t="shared" si="409"/>
        <v>0</v>
      </c>
      <c r="JV71" s="111">
        <f t="shared" si="410"/>
        <v>0</v>
      </c>
      <c r="JW71" s="111">
        <f t="shared" si="411"/>
        <v>0</v>
      </c>
      <c r="JX71" s="111">
        <f t="shared" si="412"/>
        <v>0</v>
      </c>
      <c r="JY71" s="111">
        <f t="shared" si="413"/>
        <v>0</v>
      </c>
      <c r="JZ71" s="111">
        <f t="shared" si="414"/>
        <v>0</v>
      </c>
      <c r="KA71" s="111">
        <f t="shared" si="415"/>
        <v>0</v>
      </c>
      <c r="KB71" s="111">
        <f t="shared" si="416"/>
        <v>0</v>
      </c>
      <c r="KC71" s="111">
        <f t="shared" si="417"/>
        <v>0</v>
      </c>
      <c r="KD71" s="111">
        <f t="shared" si="418"/>
        <v>0</v>
      </c>
      <c r="KE71" s="111">
        <f t="shared" si="419"/>
        <v>0</v>
      </c>
      <c r="KF71" s="111">
        <f t="shared" si="420"/>
        <v>0</v>
      </c>
      <c r="KG71" s="111">
        <f t="shared" si="421"/>
        <v>0</v>
      </c>
      <c r="KH71" s="111">
        <f t="shared" si="422"/>
        <v>0</v>
      </c>
      <c r="KI71" s="111">
        <f t="shared" si="423"/>
        <v>0</v>
      </c>
      <c r="KJ71" s="111">
        <f t="shared" si="424"/>
        <v>0</v>
      </c>
      <c r="KK71" s="111">
        <f t="shared" si="425"/>
        <v>0</v>
      </c>
      <c r="KL71" s="111">
        <f t="shared" si="426"/>
        <v>0</v>
      </c>
      <c r="KM71" s="111">
        <f t="shared" si="427"/>
        <v>0</v>
      </c>
      <c r="KN71" s="111">
        <f t="shared" si="428"/>
        <v>0</v>
      </c>
      <c r="KO71" s="111">
        <f t="shared" si="429"/>
        <v>0</v>
      </c>
      <c r="KP71" s="111">
        <f t="shared" si="430"/>
        <v>0</v>
      </c>
      <c r="KQ71" s="111">
        <f t="shared" si="431"/>
        <v>0</v>
      </c>
      <c r="KR71" s="111">
        <f t="shared" si="432"/>
        <v>0</v>
      </c>
      <c r="KS71" s="111">
        <f t="shared" si="433"/>
        <v>0</v>
      </c>
      <c r="KT71" s="111">
        <f t="shared" si="434"/>
        <v>0</v>
      </c>
      <c r="KU71" s="111">
        <f t="shared" si="435"/>
        <v>0</v>
      </c>
      <c r="KV71" s="111">
        <f t="shared" si="436"/>
        <v>0</v>
      </c>
      <c r="KW71" s="111">
        <f t="shared" si="437"/>
        <v>0</v>
      </c>
      <c r="KX71" s="111">
        <f t="shared" si="438"/>
        <v>0</v>
      </c>
      <c r="KY71" s="111">
        <f t="shared" si="439"/>
        <v>0</v>
      </c>
      <c r="KZ71" s="111">
        <f t="shared" si="440"/>
        <v>0</v>
      </c>
      <c r="LA71" s="111">
        <f t="shared" si="441"/>
        <v>0</v>
      </c>
      <c r="LB71" s="111">
        <f t="shared" si="442"/>
        <v>0</v>
      </c>
      <c r="LC71" s="111">
        <f t="shared" si="443"/>
        <v>0</v>
      </c>
      <c r="LD71" s="111">
        <f t="shared" si="444"/>
        <v>0</v>
      </c>
      <c r="LE71" s="111">
        <f t="shared" si="445"/>
        <v>0</v>
      </c>
      <c r="LF71" s="111">
        <f t="shared" si="446"/>
        <v>0</v>
      </c>
      <c r="LG71" s="111">
        <f t="shared" si="447"/>
        <v>0</v>
      </c>
      <c r="LH71" s="111">
        <f t="shared" si="448"/>
        <v>0</v>
      </c>
      <c r="LI71" s="111">
        <f t="shared" si="449"/>
        <v>0</v>
      </c>
      <c r="LJ71" s="111">
        <f t="shared" si="450"/>
        <v>0</v>
      </c>
      <c r="LK71" s="111">
        <f t="shared" si="451"/>
        <v>0</v>
      </c>
      <c r="LL71" s="111">
        <f t="shared" si="452"/>
        <v>0</v>
      </c>
      <c r="LM71" s="111">
        <f t="shared" si="453"/>
        <v>0</v>
      </c>
      <c r="LN71" s="111">
        <f t="shared" si="454"/>
        <v>0</v>
      </c>
      <c r="LO71" s="111">
        <f t="shared" si="455"/>
        <v>0</v>
      </c>
      <c r="LP71" s="111">
        <f t="shared" si="456"/>
        <v>0</v>
      </c>
      <c r="LQ71" s="111">
        <f t="shared" si="457"/>
        <v>0</v>
      </c>
      <c r="LR71" s="111">
        <f t="shared" si="458"/>
        <v>0</v>
      </c>
      <c r="LS71" s="111">
        <f t="shared" si="459"/>
        <v>0</v>
      </c>
      <c r="LT71" s="111">
        <f t="shared" si="460"/>
        <v>0</v>
      </c>
      <c r="LU71" s="111">
        <f t="shared" si="461"/>
        <v>0</v>
      </c>
      <c r="LV71" s="111">
        <f t="shared" si="462"/>
        <v>0</v>
      </c>
      <c r="LW71" s="111">
        <f t="shared" si="463"/>
        <v>0</v>
      </c>
      <c r="LX71" s="111">
        <f t="shared" si="464"/>
        <v>0</v>
      </c>
      <c r="LY71" s="111">
        <f t="shared" si="465"/>
        <v>0</v>
      </c>
      <c r="LZ71" s="111">
        <f t="shared" si="466"/>
        <v>0</v>
      </c>
      <c r="MA71" s="111">
        <f t="shared" si="467"/>
        <v>0</v>
      </c>
      <c r="MD71" s="111"/>
      <c r="ME71" s="111">
        <f t="shared" si="685"/>
        <v>0</v>
      </c>
      <c r="MF71" s="111">
        <f t="shared" si="468"/>
        <v>0</v>
      </c>
      <c r="MG71" s="111">
        <f t="shared" si="469"/>
        <v>0</v>
      </c>
      <c r="MH71" s="111">
        <f t="shared" si="470"/>
        <v>0</v>
      </c>
      <c r="MI71" s="111">
        <f t="shared" si="471"/>
        <v>0</v>
      </c>
      <c r="MJ71" s="111">
        <f t="shared" si="472"/>
        <v>0</v>
      </c>
      <c r="MK71" s="111">
        <f t="shared" si="473"/>
        <v>0</v>
      </c>
      <c r="ML71" s="111">
        <f t="shared" si="474"/>
        <v>0</v>
      </c>
      <c r="MM71" s="111">
        <f t="shared" si="475"/>
        <v>0</v>
      </c>
      <c r="MN71" s="111">
        <f t="shared" si="476"/>
        <v>0</v>
      </c>
      <c r="MO71" s="111">
        <f t="shared" si="477"/>
        <v>0</v>
      </c>
      <c r="MP71" s="111">
        <f t="shared" si="478"/>
        <v>0</v>
      </c>
      <c r="MQ71" s="111">
        <f t="shared" si="479"/>
        <v>0</v>
      </c>
      <c r="MR71" s="111">
        <f t="shared" si="480"/>
        <v>0</v>
      </c>
      <c r="MS71" s="111">
        <f t="shared" si="481"/>
        <v>0</v>
      </c>
      <c r="MT71" s="111">
        <f t="shared" si="482"/>
        <v>0</v>
      </c>
      <c r="MU71" s="111">
        <f t="shared" si="483"/>
        <v>0</v>
      </c>
      <c r="MV71" s="111">
        <f t="shared" si="484"/>
        <v>0</v>
      </c>
      <c r="MW71" s="111">
        <f t="shared" si="485"/>
        <v>0</v>
      </c>
      <c r="MX71" s="111">
        <f t="shared" si="486"/>
        <v>0</v>
      </c>
      <c r="MY71" s="111">
        <f t="shared" si="487"/>
        <v>0</v>
      </c>
      <c r="MZ71" s="111">
        <f t="shared" si="488"/>
        <v>0</v>
      </c>
      <c r="NA71" s="111">
        <f t="shared" si="489"/>
        <v>0</v>
      </c>
      <c r="NB71" s="111">
        <f t="shared" si="490"/>
        <v>0</v>
      </c>
      <c r="NC71" s="111">
        <f t="shared" si="491"/>
        <v>0</v>
      </c>
      <c r="ND71" s="111">
        <f t="shared" si="492"/>
        <v>0</v>
      </c>
      <c r="NE71" s="111">
        <f t="shared" si="493"/>
        <v>0</v>
      </c>
      <c r="NF71" s="111">
        <f t="shared" si="494"/>
        <v>0</v>
      </c>
      <c r="NG71" s="111">
        <f t="shared" si="495"/>
        <v>0</v>
      </c>
      <c r="NH71" s="111">
        <f t="shared" si="496"/>
        <v>0</v>
      </c>
      <c r="NI71" s="111">
        <f t="shared" si="497"/>
        <v>0</v>
      </c>
      <c r="NJ71" s="111">
        <f t="shared" si="498"/>
        <v>0</v>
      </c>
      <c r="NK71" s="111">
        <f t="shared" si="499"/>
        <v>0</v>
      </c>
      <c r="NL71" s="111">
        <f t="shared" si="500"/>
        <v>0</v>
      </c>
      <c r="NM71" s="111">
        <f t="shared" si="501"/>
        <v>0</v>
      </c>
      <c r="NN71" s="111">
        <f t="shared" si="502"/>
        <v>0</v>
      </c>
      <c r="NO71" s="111">
        <f t="shared" si="503"/>
        <v>0</v>
      </c>
      <c r="NP71" s="111">
        <f t="shared" si="504"/>
        <v>0</v>
      </c>
      <c r="NQ71" s="111">
        <f t="shared" si="505"/>
        <v>0</v>
      </c>
      <c r="NR71" s="111">
        <f t="shared" si="506"/>
        <v>0</v>
      </c>
      <c r="NS71" s="111">
        <f t="shared" si="507"/>
        <v>0</v>
      </c>
      <c r="NT71" s="111">
        <f t="shared" si="508"/>
        <v>0</v>
      </c>
      <c r="NU71" s="111">
        <f t="shared" si="509"/>
        <v>0</v>
      </c>
      <c r="NV71" s="111">
        <f t="shared" si="510"/>
        <v>0</v>
      </c>
      <c r="NW71" s="111">
        <f t="shared" si="511"/>
        <v>0</v>
      </c>
      <c r="NX71" s="111">
        <f t="shared" si="512"/>
        <v>0</v>
      </c>
      <c r="NY71" s="111">
        <f t="shared" si="513"/>
        <v>0</v>
      </c>
      <c r="NZ71" s="111">
        <f t="shared" si="514"/>
        <v>0</v>
      </c>
      <c r="OA71" s="111">
        <f t="shared" si="515"/>
        <v>0</v>
      </c>
      <c r="OB71" s="111">
        <f t="shared" si="516"/>
        <v>0</v>
      </c>
      <c r="OC71" s="111">
        <f t="shared" si="517"/>
        <v>0</v>
      </c>
      <c r="OD71" s="111">
        <f t="shared" si="518"/>
        <v>0</v>
      </c>
      <c r="OE71" s="111">
        <f t="shared" si="519"/>
        <v>0</v>
      </c>
      <c r="OF71" s="111">
        <f t="shared" si="520"/>
        <v>0</v>
      </c>
      <c r="OG71" s="111">
        <f t="shared" si="521"/>
        <v>0</v>
      </c>
      <c r="OH71" s="111">
        <f t="shared" si="522"/>
        <v>0</v>
      </c>
      <c r="OI71" s="111">
        <f t="shared" si="523"/>
        <v>0</v>
      </c>
      <c r="OJ71" s="111">
        <f t="shared" si="524"/>
        <v>0</v>
      </c>
      <c r="OK71" s="111">
        <f t="shared" si="525"/>
        <v>0</v>
      </c>
      <c r="OL71" s="111">
        <f t="shared" si="526"/>
        <v>0</v>
      </c>
      <c r="OM71" s="111">
        <f t="shared" si="527"/>
        <v>0</v>
      </c>
      <c r="ON71" s="111">
        <f t="shared" si="528"/>
        <v>0</v>
      </c>
      <c r="OO71" s="111">
        <f t="shared" si="529"/>
        <v>0</v>
      </c>
      <c r="OP71" s="111">
        <f t="shared" si="530"/>
        <v>0</v>
      </c>
      <c r="OQ71" s="111">
        <f t="shared" si="531"/>
        <v>0</v>
      </c>
      <c r="OR71" s="111">
        <f t="shared" si="532"/>
        <v>0</v>
      </c>
      <c r="OS71" s="111">
        <f t="shared" si="533"/>
        <v>0</v>
      </c>
      <c r="OT71" s="111">
        <f t="shared" si="534"/>
        <v>0</v>
      </c>
      <c r="OU71" s="111">
        <f t="shared" si="535"/>
        <v>0</v>
      </c>
      <c r="OV71" s="111">
        <f t="shared" si="536"/>
        <v>0</v>
      </c>
      <c r="OW71" s="111">
        <f t="shared" si="537"/>
        <v>0</v>
      </c>
      <c r="OX71" s="111">
        <f t="shared" si="538"/>
        <v>0</v>
      </c>
      <c r="OY71" s="111"/>
      <c r="PA71" s="51">
        <f t="shared" si="686"/>
        <v>95780.287175329024</v>
      </c>
      <c r="PB71" s="51">
        <f t="shared" si="539"/>
        <v>92238.313260317431</v>
      </c>
      <c r="PC71" s="51">
        <f t="shared" si="540"/>
        <v>95290.116556752386</v>
      </c>
      <c r="PD71" s="51">
        <f t="shared" si="541"/>
        <v>95316.210801040201</v>
      </c>
      <c r="PE71" s="51">
        <f t="shared" si="542"/>
        <v>95316.210801040201</v>
      </c>
      <c r="PF71" s="51">
        <f t="shared" si="543"/>
        <v>92264.407504604766</v>
      </c>
      <c r="PG71" s="51">
        <f t="shared" si="544"/>
        <v>91009.643591011118</v>
      </c>
      <c r="PH71" s="51">
        <f t="shared" si="545"/>
        <v>84002.385190766159</v>
      </c>
      <c r="PI71" s="51">
        <f t="shared" si="546"/>
        <v>86907.842489708564</v>
      </c>
      <c r="PJ71" s="51">
        <f t="shared" si="547"/>
        <v>89945.792323678121</v>
      </c>
      <c r="PK71" s="51">
        <f t="shared" si="548"/>
        <v>89945.792323678121</v>
      </c>
      <c r="PL71" s="51">
        <f t="shared" si="549"/>
        <v>89998.854344759136</v>
      </c>
      <c r="PM71" s="51">
        <f t="shared" si="550"/>
        <v>95780.287175329024</v>
      </c>
      <c r="PN71" s="51">
        <f t="shared" si="551"/>
        <v>92238.313260317431</v>
      </c>
      <c r="PO71" s="51">
        <f t="shared" si="552"/>
        <v>95290.116556752386</v>
      </c>
      <c r="PP71" s="51">
        <f t="shared" si="553"/>
        <v>95316.210801040201</v>
      </c>
      <c r="PQ71" s="51">
        <f t="shared" si="554"/>
        <v>95316.210801040201</v>
      </c>
      <c r="PR71" s="51">
        <f t="shared" si="555"/>
        <v>92264.407504604766</v>
      </c>
      <c r="PS71" s="51">
        <f t="shared" si="556"/>
        <v>91009.643591011118</v>
      </c>
      <c r="PT71" s="51">
        <f t="shared" si="557"/>
        <v>84002.385190766159</v>
      </c>
      <c r="PU71" s="51">
        <f t="shared" si="558"/>
        <v>86907.842489708564</v>
      </c>
      <c r="PV71" s="51">
        <f t="shared" si="559"/>
        <v>89945.792323678121</v>
      </c>
      <c r="PW71" s="51">
        <f t="shared" si="560"/>
        <v>89945.792323678121</v>
      </c>
      <c r="PX71" s="51">
        <f t="shared" si="561"/>
        <v>89998.854344759136</v>
      </c>
      <c r="PY71" s="51">
        <f t="shared" si="562"/>
        <v>95780.287175329024</v>
      </c>
      <c r="PZ71" s="51">
        <f t="shared" si="563"/>
        <v>92238.313260317431</v>
      </c>
      <c r="QA71" s="51">
        <f t="shared" si="564"/>
        <v>95290.116556752386</v>
      </c>
      <c r="QB71" s="51">
        <f t="shared" si="565"/>
        <v>95316.210801040201</v>
      </c>
      <c r="QC71" s="51">
        <f t="shared" si="566"/>
        <v>95316.210801040201</v>
      </c>
      <c r="QD71" s="51">
        <f t="shared" si="567"/>
        <v>92264.407504604766</v>
      </c>
      <c r="QE71" s="51">
        <f t="shared" si="568"/>
        <v>91009.643591011118</v>
      </c>
      <c r="QF71" s="51">
        <f t="shared" si="569"/>
        <v>84002.385190766159</v>
      </c>
      <c r="QG71" s="51">
        <f t="shared" si="570"/>
        <v>86907.842489708564</v>
      </c>
      <c r="QH71" s="51">
        <f t="shared" si="571"/>
        <v>89945.792323678121</v>
      </c>
      <c r="QI71" s="51">
        <f t="shared" si="572"/>
        <v>89945.792323678121</v>
      </c>
      <c r="QJ71" s="51">
        <f t="shared" si="573"/>
        <v>89998.854344759136</v>
      </c>
      <c r="QK71" s="51">
        <f t="shared" si="574"/>
        <v>95780.287175329024</v>
      </c>
      <c r="QL71" s="51">
        <f t="shared" si="575"/>
        <v>92238.313260317431</v>
      </c>
      <c r="QM71" s="51">
        <f t="shared" si="576"/>
        <v>95290.116556752386</v>
      </c>
      <c r="QN71" s="51">
        <f t="shared" si="577"/>
        <v>95316.210801040201</v>
      </c>
      <c r="QO71" s="51">
        <f t="shared" si="578"/>
        <v>95316.210801040201</v>
      </c>
      <c r="QP71" s="51">
        <f t="shared" si="579"/>
        <v>92264.407504604766</v>
      </c>
      <c r="QQ71" s="51">
        <f t="shared" si="580"/>
        <v>91009.643591011118</v>
      </c>
      <c r="QR71" s="51">
        <f t="shared" si="581"/>
        <v>84002.385190766159</v>
      </c>
      <c r="QS71" s="51">
        <f t="shared" si="582"/>
        <v>86907.842489708564</v>
      </c>
      <c r="QT71" s="51">
        <f t="shared" si="583"/>
        <v>89945.792323678121</v>
      </c>
      <c r="QU71" s="51">
        <f t="shared" si="584"/>
        <v>89945.792323678121</v>
      </c>
      <c r="QV71" s="51">
        <f t="shared" si="585"/>
        <v>89998.854344759136</v>
      </c>
      <c r="QW71" s="51">
        <f t="shared" si="586"/>
        <v>95780.287175329024</v>
      </c>
      <c r="QX71" s="51">
        <f t="shared" si="587"/>
        <v>92238.313260317431</v>
      </c>
      <c r="QY71" s="51">
        <f t="shared" si="588"/>
        <v>95290.116556752386</v>
      </c>
      <c r="QZ71" s="51">
        <f t="shared" si="589"/>
        <v>95316.210801040201</v>
      </c>
      <c r="RA71" s="51">
        <f t="shared" si="590"/>
        <v>95316.210801040201</v>
      </c>
      <c r="RB71" s="51">
        <f t="shared" si="591"/>
        <v>92264.407504604766</v>
      </c>
      <c r="RC71" s="51">
        <f t="shared" si="592"/>
        <v>91009.643591011118</v>
      </c>
      <c r="RD71" s="51">
        <f t="shared" si="593"/>
        <v>84002.385190766159</v>
      </c>
      <c r="RE71" s="51">
        <f t="shared" si="594"/>
        <v>86907.842489708564</v>
      </c>
      <c r="RF71" s="51">
        <f t="shared" si="595"/>
        <v>89945.792323678121</v>
      </c>
      <c r="RG71" s="51">
        <f t="shared" si="596"/>
        <v>89945.792323678121</v>
      </c>
      <c r="RH71" s="51">
        <f t="shared" si="597"/>
        <v>89998.854344759136</v>
      </c>
      <c r="RI71" s="51">
        <f t="shared" si="598"/>
        <v>95780.287175329024</v>
      </c>
      <c r="RJ71" s="51">
        <f t="shared" si="599"/>
        <v>92238.313260317431</v>
      </c>
      <c r="RK71" s="51">
        <f t="shared" si="600"/>
        <v>95290.116556752386</v>
      </c>
      <c r="RL71" s="51">
        <f t="shared" si="601"/>
        <v>95316.210801040201</v>
      </c>
      <c r="RM71" s="51">
        <f t="shared" si="602"/>
        <v>95316.210801040201</v>
      </c>
      <c r="RN71" s="51">
        <f t="shared" si="603"/>
        <v>92264.407504604766</v>
      </c>
      <c r="RO71" s="51">
        <f t="shared" si="604"/>
        <v>91009.643591011118</v>
      </c>
      <c r="RP71" s="51">
        <f t="shared" si="605"/>
        <v>84002.385190766159</v>
      </c>
      <c r="RQ71" s="51">
        <f t="shared" si="606"/>
        <v>86907.842489708564</v>
      </c>
      <c r="RR71" s="51">
        <f t="shared" si="607"/>
        <v>89945.792323678121</v>
      </c>
      <c r="RS71" s="51">
        <f t="shared" si="608"/>
        <v>89945.792323678121</v>
      </c>
      <c r="RT71" s="51">
        <f t="shared" si="609"/>
        <v>89998.854344759136</v>
      </c>
      <c r="RU71" s="51"/>
      <c r="RV71" s="51">
        <f t="shared" si="687"/>
        <v>1098015.8563626853</v>
      </c>
      <c r="RW71" s="51">
        <f t="shared" si="687"/>
        <v>1098015.8563626853</v>
      </c>
      <c r="RX71" s="51">
        <f t="shared" si="687"/>
        <v>1098015.8563626853</v>
      </c>
      <c r="RY71" s="51">
        <f t="shared" si="687"/>
        <v>1098015.8563626853</v>
      </c>
      <c r="RZ71" s="51">
        <f t="shared" si="687"/>
        <v>1098015.8563626853</v>
      </c>
      <c r="SA71" s="51">
        <f t="shared" si="687"/>
        <v>1098015.8563626853</v>
      </c>
    </row>
    <row r="72" spans="1:495" x14ac:dyDescent="0.3">
      <c r="A72" s="1">
        <v>405000</v>
      </c>
      <c r="B72" s="1" t="s">
        <v>240</v>
      </c>
      <c r="C72" s="1" t="s">
        <v>138</v>
      </c>
      <c r="D72" s="44">
        <v>0</v>
      </c>
      <c r="E72" s="1" t="s">
        <v>176</v>
      </c>
      <c r="F72" s="107">
        <f>VLOOKUP(A72,Auxiliar_OPEX_CustosUnit!$A$4:$E$129,COLUMN(Auxiliar_OPEX_CustosUnit!$E$3),0)</f>
        <v>17</v>
      </c>
      <c r="G72" s="107">
        <f>INDEX(Auxiliar_OPEX_Drivers!$B$76:$I$84,MATCH($E72,Auxiliar_OPEX_Drivers!$B$76:$B$84,0),MATCH(YEAR(G$2),Auxiliar_OPEX_Drivers!$B$76:$I$76,0))*$F72</f>
        <v>17</v>
      </c>
      <c r="H72" s="107">
        <f>INDEX(Auxiliar_OPEX_Drivers!$B$76:$I$84,MATCH($E72,Auxiliar_OPEX_Drivers!$B$76:$B$84,0),MATCH(YEAR(H$2),Auxiliar_OPEX_Drivers!$B$76:$I$76,0))*$F72</f>
        <v>17</v>
      </c>
      <c r="I72" s="107">
        <f>INDEX(Auxiliar_OPEX_Drivers!$B$76:$I$84,MATCH($E72,Auxiliar_OPEX_Drivers!$B$76:$B$84,0),MATCH(YEAR(I$2),Auxiliar_OPEX_Drivers!$B$76:$I$76,0))*$F72</f>
        <v>17</v>
      </c>
      <c r="J72" s="107">
        <f>INDEX(Auxiliar_OPEX_Drivers!$B$76:$I$84,MATCH($E72,Auxiliar_OPEX_Drivers!$B$76:$B$84,0),MATCH(YEAR(J$2),Auxiliar_OPEX_Drivers!$B$76:$I$76,0))*$F72</f>
        <v>17</v>
      </c>
      <c r="K72" s="107">
        <f>INDEX(Auxiliar_OPEX_Drivers!$B$76:$I$84,MATCH($E72,Auxiliar_OPEX_Drivers!$B$76:$B$84,0),MATCH(YEAR(K$2),Auxiliar_OPEX_Drivers!$B$76:$I$76,0))*$F72</f>
        <v>17</v>
      </c>
      <c r="L72" s="107">
        <f>INDEX(Auxiliar_OPEX_Drivers!$B$76:$I$84,MATCH($E72,Auxiliar_OPEX_Drivers!$B$76:$B$84,0),MATCH(YEAR(L$2),Auxiliar_OPEX_Drivers!$B$76:$I$76,0))*$F72</f>
        <v>17</v>
      </c>
      <c r="M72" s="107">
        <f>INDEX(Auxiliar_OPEX_Drivers!$B$76:$I$84,MATCH($E72,Auxiliar_OPEX_Drivers!$B$76:$B$84,0),MATCH(YEAR(M$2),Auxiliar_OPEX_Drivers!$B$76:$I$76,0))*$F72</f>
        <v>17</v>
      </c>
      <c r="N72" s="107">
        <f>INDEX(Auxiliar_OPEX_Drivers!$B$76:$I$84,MATCH($E72,Auxiliar_OPEX_Drivers!$B$76:$B$84,0),MATCH(YEAR(N$2),Auxiliar_OPEX_Drivers!$B$76:$I$76,0))*$F72</f>
        <v>17.824515305502981</v>
      </c>
      <c r="O72" s="107">
        <f>INDEX(Auxiliar_OPEX_Drivers!$B$76:$I$84,MATCH($E72,Auxiliar_OPEX_Drivers!$B$76:$B$84,0),MATCH(YEAR(O$2),Auxiliar_OPEX_Drivers!$B$76:$I$76,0))*$F72</f>
        <v>17.824515305502981</v>
      </c>
      <c r="P72" s="107">
        <f>INDEX(Auxiliar_OPEX_Drivers!$B$76:$I$84,MATCH($E72,Auxiliar_OPEX_Drivers!$B$76:$B$84,0),MATCH(YEAR(P$2),Auxiliar_OPEX_Drivers!$B$76:$I$76,0))*$F72</f>
        <v>17.824515305502981</v>
      </c>
      <c r="Q72" s="107">
        <f>INDEX(Auxiliar_OPEX_Drivers!$B$76:$I$84,MATCH($E72,Auxiliar_OPEX_Drivers!$B$76:$B$84,0),MATCH(YEAR(Q$2),Auxiliar_OPEX_Drivers!$B$76:$I$76,0))*$F72</f>
        <v>17.824515305502981</v>
      </c>
      <c r="R72" s="107">
        <f>INDEX(Auxiliar_OPEX_Drivers!$B$76:$I$84,MATCH($E72,Auxiliar_OPEX_Drivers!$B$76:$B$84,0),MATCH(YEAR(R$2),Auxiliar_OPEX_Drivers!$B$76:$I$76,0))*$F72</f>
        <v>17.824515305502981</v>
      </c>
      <c r="S72" s="107">
        <f>INDEX(Auxiliar_OPEX_Drivers!$B$76:$I$84,MATCH($E72,Auxiliar_OPEX_Drivers!$B$76:$B$84,0),MATCH(YEAR(S$2),Auxiliar_OPEX_Drivers!$B$76:$I$76,0))*$F72</f>
        <v>17.824515305502981</v>
      </c>
      <c r="T72" s="107">
        <f>INDEX(Auxiliar_OPEX_Drivers!$B$76:$I$84,MATCH($E72,Auxiliar_OPEX_Drivers!$B$76:$B$84,0),MATCH(YEAR(T$2),Auxiliar_OPEX_Drivers!$B$76:$I$76,0))*$F72</f>
        <v>17.824515305502981</v>
      </c>
      <c r="U72" s="107">
        <f>INDEX(Auxiliar_OPEX_Drivers!$B$76:$I$84,MATCH($E72,Auxiliar_OPEX_Drivers!$B$76:$B$84,0),MATCH(YEAR(U$2),Auxiliar_OPEX_Drivers!$B$76:$I$76,0))*$F72</f>
        <v>17.824515305502981</v>
      </c>
      <c r="V72" s="107">
        <f>INDEX(Auxiliar_OPEX_Drivers!$B$76:$I$84,MATCH($E72,Auxiliar_OPEX_Drivers!$B$76:$B$84,0),MATCH(YEAR(V$2),Auxiliar_OPEX_Drivers!$B$76:$I$76,0))*$F72</f>
        <v>17.824515305502981</v>
      </c>
      <c r="W72" s="107">
        <f>INDEX(Auxiliar_OPEX_Drivers!$B$76:$I$84,MATCH($E72,Auxiliar_OPEX_Drivers!$B$76:$B$84,0),MATCH(YEAR(W$2),Auxiliar_OPEX_Drivers!$B$76:$I$76,0))*$F72</f>
        <v>17.824515305502981</v>
      </c>
      <c r="X72" s="107">
        <f>INDEX(Auxiliar_OPEX_Drivers!$B$76:$I$84,MATCH($E72,Auxiliar_OPEX_Drivers!$B$76:$B$84,0),MATCH(YEAR(X$2),Auxiliar_OPEX_Drivers!$B$76:$I$76,0))*$F72</f>
        <v>17.824515305502981</v>
      </c>
      <c r="Y72" s="107">
        <f>INDEX(Auxiliar_OPEX_Drivers!$B$76:$I$84,MATCH($E72,Auxiliar_OPEX_Drivers!$B$76:$B$84,0),MATCH(YEAR(Y$2),Auxiliar_OPEX_Drivers!$B$76:$I$76,0))*$F72</f>
        <v>17.824515305502981</v>
      </c>
      <c r="Z72" s="107">
        <f>INDEX(Auxiliar_OPEX_Drivers!$B$76:$I$84,MATCH($E72,Auxiliar_OPEX_Drivers!$B$76:$B$84,0),MATCH(YEAR(Z$2),Auxiliar_OPEX_Drivers!$B$76:$I$76,0))*$F72</f>
        <v>15.558825008043303</v>
      </c>
      <c r="AA72" s="107">
        <f>INDEX(Auxiliar_OPEX_Drivers!$B$76:$I$84,MATCH($E72,Auxiliar_OPEX_Drivers!$B$76:$B$84,0),MATCH(YEAR(AA$2),Auxiliar_OPEX_Drivers!$B$76:$I$76,0))*$F72</f>
        <v>15.558825008043303</v>
      </c>
      <c r="AB72" s="107">
        <f>INDEX(Auxiliar_OPEX_Drivers!$B$76:$I$84,MATCH($E72,Auxiliar_OPEX_Drivers!$B$76:$B$84,0),MATCH(YEAR(AB$2),Auxiliar_OPEX_Drivers!$B$76:$I$76,0))*$F72</f>
        <v>15.558825008043303</v>
      </c>
      <c r="AC72" s="107">
        <f>INDEX(Auxiliar_OPEX_Drivers!$B$76:$I$84,MATCH($E72,Auxiliar_OPEX_Drivers!$B$76:$B$84,0),MATCH(YEAR(AC$2),Auxiliar_OPEX_Drivers!$B$76:$I$76,0))*$F72</f>
        <v>15.558825008043303</v>
      </c>
      <c r="AD72" s="107">
        <f>INDEX(Auxiliar_OPEX_Drivers!$B$76:$I$84,MATCH($E72,Auxiliar_OPEX_Drivers!$B$76:$B$84,0),MATCH(YEAR(AD$2),Auxiliar_OPEX_Drivers!$B$76:$I$76,0))*$F72</f>
        <v>15.558825008043303</v>
      </c>
      <c r="AE72" s="107">
        <f>INDEX(Auxiliar_OPEX_Drivers!$B$76:$I$84,MATCH($E72,Auxiliar_OPEX_Drivers!$B$76:$B$84,0),MATCH(YEAR(AE$2),Auxiliar_OPEX_Drivers!$B$76:$I$76,0))*$F72</f>
        <v>15.558825008043303</v>
      </c>
      <c r="AF72" s="107">
        <f>INDEX(Auxiliar_OPEX_Drivers!$B$76:$I$84,MATCH($E72,Auxiliar_OPEX_Drivers!$B$76:$B$84,0),MATCH(YEAR(AF$2),Auxiliar_OPEX_Drivers!$B$76:$I$76,0))*$F72</f>
        <v>15.558825008043303</v>
      </c>
      <c r="AG72" s="107">
        <f>INDEX(Auxiliar_OPEX_Drivers!$B$76:$I$84,MATCH($E72,Auxiliar_OPEX_Drivers!$B$76:$B$84,0),MATCH(YEAR(AG$2),Auxiliar_OPEX_Drivers!$B$76:$I$76,0))*$F72</f>
        <v>15.558825008043303</v>
      </c>
      <c r="AH72" s="107">
        <f>INDEX(Auxiliar_OPEX_Drivers!$B$76:$I$84,MATCH($E72,Auxiliar_OPEX_Drivers!$B$76:$B$84,0),MATCH(YEAR(AH$2),Auxiliar_OPEX_Drivers!$B$76:$I$76,0))*$F72</f>
        <v>15.558825008043303</v>
      </c>
      <c r="AI72" s="107">
        <f>INDEX(Auxiliar_OPEX_Drivers!$B$76:$I$84,MATCH($E72,Auxiliar_OPEX_Drivers!$B$76:$B$84,0),MATCH(YEAR(AI$2),Auxiliar_OPEX_Drivers!$B$76:$I$76,0))*$F72</f>
        <v>15.558825008043303</v>
      </c>
      <c r="AJ72" s="107">
        <f>INDEX(Auxiliar_OPEX_Drivers!$B$76:$I$84,MATCH($E72,Auxiliar_OPEX_Drivers!$B$76:$B$84,0),MATCH(YEAR(AJ$2),Auxiliar_OPEX_Drivers!$B$76:$I$76,0))*$F72</f>
        <v>15.558825008043303</v>
      </c>
      <c r="AK72" s="107">
        <f>INDEX(Auxiliar_OPEX_Drivers!$B$76:$I$84,MATCH($E72,Auxiliar_OPEX_Drivers!$B$76:$B$84,0),MATCH(YEAR(AK$2),Auxiliar_OPEX_Drivers!$B$76:$I$76,0))*$F72</f>
        <v>15.558825008043303</v>
      </c>
      <c r="AL72" s="107">
        <f>INDEX(Auxiliar_OPEX_Drivers!$B$76:$I$84,MATCH($E72,Auxiliar_OPEX_Drivers!$B$76:$B$84,0),MATCH(YEAR(AL$2),Auxiliar_OPEX_Drivers!$B$76:$I$76,0))*$F72</f>
        <v>15.721745370416258</v>
      </c>
      <c r="AM72" s="107">
        <f>INDEX(Auxiliar_OPEX_Drivers!$B$76:$I$84,MATCH($E72,Auxiliar_OPEX_Drivers!$B$76:$B$84,0),MATCH(YEAR(AM$2),Auxiliar_OPEX_Drivers!$B$76:$I$76,0))*$F72</f>
        <v>15.721745370416258</v>
      </c>
      <c r="AN72" s="107">
        <f>INDEX(Auxiliar_OPEX_Drivers!$B$76:$I$84,MATCH($E72,Auxiliar_OPEX_Drivers!$B$76:$B$84,0),MATCH(YEAR(AN$2),Auxiliar_OPEX_Drivers!$B$76:$I$76,0))*$F72</f>
        <v>15.721745370416258</v>
      </c>
      <c r="AO72" s="107">
        <f>INDEX(Auxiliar_OPEX_Drivers!$B$76:$I$84,MATCH($E72,Auxiliar_OPEX_Drivers!$B$76:$B$84,0),MATCH(YEAR(AO$2),Auxiliar_OPEX_Drivers!$B$76:$I$76,0))*$F72</f>
        <v>15.721745370416258</v>
      </c>
      <c r="AP72" s="107">
        <f>INDEX(Auxiliar_OPEX_Drivers!$B$76:$I$84,MATCH($E72,Auxiliar_OPEX_Drivers!$B$76:$B$84,0),MATCH(YEAR(AP$2),Auxiliar_OPEX_Drivers!$B$76:$I$76,0))*$F72</f>
        <v>15.721745370416258</v>
      </c>
      <c r="AQ72" s="107">
        <f>INDEX(Auxiliar_OPEX_Drivers!$B$76:$I$84,MATCH($E72,Auxiliar_OPEX_Drivers!$B$76:$B$84,0),MATCH(YEAR(AQ$2),Auxiliar_OPEX_Drivers!$B$76:$I$76,0))*$F72</f>
        <v>15.721745370416258</v>
      </c>
      <c r="AR72" s="107">
        <f>INDEX(Auxiliar_OPEX_Drivers!$B$76:$I$84,MATCH($E72,Auxiliar_OPEX_Drivers!$B$76:$B$84,0),MATCH(YEAR(AR$2),Auxiliar_OPEX_Drivers!$B$76:$I$76,0))*$F72</f>
        <v>15.721745370416258</v>
      </c>
      <c r="AS72" s="107">
        <f>INDEX(Auxiliar_OPEX_Drivers!$B$76:$I$84,MATCH($E72,Auxiliar_OPEX_Drivers!$B$76:$B$84,0),MATCH(YEAR(AS$2),Auxiliar_OPEX_Drivers!$B$76:$I$76,0))*$F72</f>
        <v>15.721745370416258</v>
      </c>
      <c r="AT72" s="107">
        <f>INDEX(Auxiliar_OPEX_Drivers!$B$76:$I$84,MATCH($E72,Auxiliar_OPEX_Drivers!$B$76:$B$84,0),MATCH(YEAR(AT$2),Auxiliar_OPEX_Drivers!$B$76:$I$76,0))*$F72</f>
        <v>15.721745370416258</v>
      </c>
      <c r="AU72" s="107">
        <f>INDEX(Auxiliar_OPEX_Drivers!$B$76:$I$84,MATCH($E72,Auxiliar_OPEX_Drivers!$B$76:$B$84,0),MATCH(YEAR(AU$2),Auxiliar_OPEX_Drivers!$B$76:$I$76,0))*$F72</f>
        <v>15.721745370416258</v>
      </c>
      <c r="AV72" s="107">
        <f>INDEX(Auxiliar_OPEX_Drivers!$B$76:$I$84,MATCH($E72,Auxiliar_OPEX_Drivers!$B$76:$B$84,0),MATCH(YEAR(AV$2),Auxiliar_OPEX_Drivers!$B$76:$I$76,0))*$F72</f>
        <v>15.721745370416258</v>
      </c>
      <c r="AW72" s="107">
        <f>INDEX(Auxiliar_OPEX_Drivers!$B$76:$I$84,MATCH($E72,Auxiliar_OPEX_Drivers!$B$76:$B$84,0),MATCH(YEAR(AW$2),Auxiliar_OPEX_Drivers!$B$76:$I$76,0))*$F72</f>
        <v>15.721745370416258</v>
      </c>
      <c r="AX72" s="107">
        <f>INDEX(Auxiliar_OPEX_Drivers!$B$76:$I$84,MATCH($E72,Auxiliar_OPEX_Drivers!$B$76:$B$84,0),MATCH(YEAR(AX$2),Auxiliar_OPEX_Drivers!$B$76:$I$76,0))*$F72</f>
        <v>13.523548073790321</v>
      </c>
      <c r="AY72" s="107">
        <f>INDEX(Auxiliar_OPEX_Drivers!$B$76:$I$84,MATCH($E72,Auxiliar_OPEX_Drivers!$B$76:$B$84,0),MATCH(YEAR(AY$2),Auxiliar_OPEX_Drivers!$B$76:$I$76,0))*$F72</f>
        <v>13.523548073790321</v>
      </c>
      <c r="AZ72" s="107">
        <f>INDEX(Auxiliar_OPEX_Drivers!$B$76:$I$84,MATCH($E72,Auxiliar_OPEX_Drivers!$B$76:$B$84,0),MATCH(YEAR(AZ$2),Auxiliar_OPEX_Drivers!$B$76:$I$76,0))*$F72</f>
        <v>13.523548073790321</v>
      </c>
      <c r="BA72" s="107">
        <f>INDEX(Auxiliar_OPEX_Drivers!$B$76:$I$84,MATCH($E72,Auxiliar_OPEX_Drivers!$B$76:$B$84,0),MATCH(YEAR(BA$2),Auxiliar_OPEX_Drivers!$B$76:$I$76,0))*$F72</f>
        <v>13.523548073790321</v>
      </c>
      <c r="BB72" s="107">
        <f>INDEX(Auxiliar_OPEX_Drivers!$B$76:$I$84,MATCH($E72,Auxiliar_OPEX_Drivers!$B$76:$B$84,0),MATCH(YEAR(BB$2),Auxiliar_OPEX_Drivers!$B$76:$I$76,0))*$F72</f>
        <v>13.523548073790321</v>
      </c>
      <c r="BC72" s="107">
        <f>INDEX(Auxiliar_OPEX_Drivers!$B$76:$I$84,MATCH($E72,Auxiliar_OPEX_Drivers!$B$76:$B$84,0),MATCH(YEAR(BC$2),Auxiliar_OPEX_Drivers!$B$76:$I$76,0))*$F72</f>
        <v>13.523548073790321</v>
      </c>
      <c r="BD72" s="107">
        <f>INDEX(Auxiliar_OPEX_Drivers!$B$76:$I$84,MATCH($E72,Auxiliar_OPEX_Drivers!$B$76:$B$84,0),MATCH(YEAR(BD$2),Auxiliar_OPEX_Drivers!$B$76:$I$76,0))*$F72</f>
        <v>13.523548073790321</v>
      </c>
      <c r="BE72" s="107">
        <f>INDEX(Auxiliar_OPEX_Drivers!$B$76:$I$84,MATCH($E72,Auxiliar_OPEX_Drivers!$B$76:$B$84,0),MATCH(YEAR(BE$2),Auxiliar_OPEX_Drivers!$B$76:$I$76,0))*$F72</f>
        <v>13.523548073790321</v>
      </c>
      <c r="BF72" s="107">
        <f>INDEX(Auxiliar_OPEX_Drivers!$B$76:$I$84,MATCH($E72,Auxiliar_OPEX_Drivers!$B$76:$B$84,0),MATCH(YEAR(BF$2),Auxiliar_OPEX_Drivers!$B$76:$I$76,0))*$F72</f>
        <v>13.523548073790321</v>
      </c>
      <c r="BG72" s="107">
        <f>INDEX(Auxiliar_OPEX_Drivers!$B$76:$I$84,MATCH($E72,Auxiliar_OPEX_Drivers!$B$76:$B$84,0),MATCH(YEAR(BG$2),Auxiliar_OPEX_Drivers!$B$76:$I$76,0))*$F72</f>
        <v>13.523548073790321</v>
      </c>
      <c r="BH72" s="107">
        <f>INDEX(Auxiliar_OPEX_Drivers!$B$76:$I$84,MATCH($E72,Auxiliar_OPEX_Drivers!$B$76:$B$84,0),MATCH(YEAR(BH$2),Auxiliar_OPEX_Drivers!$B$76:$I$76,0))*$F72</f>
        <v>13.523548073790321</v>
      </c>
      <c r="BI72" s="107">
        <f>INDEX(Auxiliar_OPEX_Drivers!$B$76:$I$84,MATCH($E72,Auxiliar_OPEX_Drivers!$B$76:$B$84,0),MATCH(YEAR(BI$2),Auxiliar_OPEX_Drivers!$B$76:$I$76,0))*$F72</f>
        <v>13.523548073790321</v>
      </c>
      <c r="BJ72" s="107">
        <f>INDEX(Auxiliar_OPEX_Drivers!$B$76:$I$84,MATCH($E72,Auxiliar_OPEX_Drivers!$B$76:$B$84,0),MATCH(YEAR(BJ$2),Auxiliar_OPEX_Drivers!$B$76:$I$76,0))*$F72</f>
        <v>13.531729209371164</v>
      </c>
      <c r="BK72" s="107">
        <f>INDEX(Auxiliar_OPEX_Drivers!$B$76:$I$84,MATCH($E72,Auxiliar_OPEX_Drivers!$B$76:$B$84,0),MATCH(YEAR(BK$2),Auxiliar_OPEX_Drivers!$B$76:$I$76,0))*$F72</f>
        <v>13.531729209371164</v>
      </c>
      <c r="BL72" s="107">
        <f>INDEX(Auxiliar_OPEX_Drivers!$B$76:$I$84,MATCH($E72,Auxiliar_OPEX_Drivers!$B$76:$B$84,0),MATCH(YEAR(BL$2),Auxiliar_OPEX_Drivers!$B$76:$I$76,0))*$F72</f>
        <v>13.531729209371164</v>
      </c>
      <c r="BM72" s="107">
        <f>INDEX(Auxiliar_OPEX_Drivers!$B$76:$I$84,MATCH($E72,Auxiliar_OPEX_Drivers!$B$76:$B$84,0),MATCH(YEAR(BM$2),Auxiliar_OPEX_Drivers!$B$76:$I$76,0))*$F72</f>
        <v>13.531729209371164</v>
      </c>
      <c r="BN72" s="107">
        <f>INDEX(Auxiliar_OPEX_Drivers!$B$76:$I$84,MATCH($E72,Auxiliar_OPEX_Drivers!$B$76:$B$84,0),MATCH(YEAR(BN$2),Auxiliar_OPEX_Drivers!$B$76:$I$76,0))*$F72</f>
        <v>13.531729209371164</v>
      </c>
      <c r="BO72" s="107">
        <f>INDEX(Auxiliar_OPEX_Drivers!$B$76:$I$84,MATCH($E72,Auxiliar_OPEX_Drivers!$B$76:$B$84,0),MATCH(YEAR(BO$2),Auxiliar_OPEX_Drivers!$B$76:$I$76,0))*$F72</f>
        <v>13.531729209371164</v>
      </c>
      <c r="BP72" s="107">
        <f>INDEX(Auxiliar_OPEX_Drivers!$B$76:$I$84,MATCH($E72,Auxiliar_OPEX_Drivers!$B$76:$B$84,0),MATCH(YEAR(BP$2),Auxiliar_OPEX_Drivers!$B$76:$I$76,0))*$F72</f>
        <v>13.531729209371164</v>
      </c>
      <c r="BQ72" s="107">
        <f>INDEX(Auxiliar_OPEX_Drivers!$B$76:$I$84,MATCH($E72,Auxiliar_OPEX_Drivers!$B$76:$B$84,0),MATCH(YEAR(BQ$2),Auxiliar_OPEX_Drivers!$B$76:$I$76,0))*$F72</f>
        <v>13.531729209371164</v>
      </c>
      <c r="BR72" s="107">
        <f>INDEX(Auxiliar_OPEX_Drivers!$B$76:$I$84,MATCH($E72,Auxiliar_OPEX_Drivers!$B$76:$B$84,0),MATCH(YEAR(BR$2),Auxiliar_OPEX_Drivers!$B$76:$I$76,0))*$F72</f>
        <v>13.531729209371164</v>
      </c>
      <c r="BS72" s="107">
        <f>INDEX(Auxiliar_OPEX_Drivers!$B$76:$I$84,MATCH($E72,Auxiliar_OPEX_Drivers!$B$76:$B$84,0),MATCH(YEAR(BS$2),Auxiliar_OPEX_Drivers!$B$76:$I$76,0))*$F72</f>
        <v>13.531729209371164</v>
      </c>
      <c r="BT72" s="107">
        <f>INDEX(Auxiliar_OPEX_Drivers!$B$76:$I$84,MATCH($E72,Auxiliar_OPEX_Drivers!$B$76:$B$84,0),MATCH(YEAR(BT$2),Auxiliar_OPEX_Drivers!$B$76:$I$76,0))*$F72</f>
        <v>13.531729209371164</v>
      </c>
      <c r="BU72" s="107">
        <f>INDEX(Auxiliar_OPEX_Drivers!$B$76:$I$84,MATCH($E72,Auxiliar_OPEX_Drivers!$B$76:$B$84,0),MATCH(YEAR(BU$2),Auxiliar_OPEX_Drivers!$B$76:$I$76,0))*$F72</f>
        <v>13.531729209371164</v>
      </c>
      <c r="BV72" s="107">
        <f>INDEX(Auxiliar_OPEX_Drivers!$B$76:$I$84,MATCH($E72,Auxiliar_OPEX_Drivers!$B$76:$B$84,0),MATCH(YEAR(BV$2),Auxiliar_OPEX_Drivers!$B$76:$I$76,0))*$F72</f>
        <v>14.058909330108239</v>
      </c>
      <c r="BW72" s="107">
        <f>INDEX(Auxiliar_OPEX_Drivers!$B$76:$I$84,MATCH($E72,Auxiliar_OPEX_Drivers!$B$76:$B$84,0),MATCH(YEAR(BW$2),Auxiliar_OPEX_Drivers!$B$76:$I$76,0))*$F72</f>
        <v>14.058909330108239</v>
      </c>
      <c r="BX72" s="107">
        <f>INDEX(Auxiliar_OPEX_Drivers!$B$76:$I$84,MATCH($E72,Auxiliar_OPEX_Drivers!$B$76:$B$84,0),MATCH(YEAR(BX$2),Auxiliar_OPEX_Drivers!$B$76:$I$76,0))*$F72</f>
        <v>14.058909330108239</v>
      </c>
      <c r="BY72" s="107">
        <f>INDEX(Auxiliar_OPEX_Drivers!$B$76:$I$84,MATCH($E72,Auxiliar_OPEX_Drivers!$B$76:$B$84,0),MATCH(YEAR(BY$2),Auxiliar_OPEX_Drivers!$B$76:$I$76,0))*$F72</f>
        <v>14.058909330108239</v>
      </c>
      <c r="BZ72" s="107">
        <f>INDEX(Auxiliar_OPEX_Drivers!$B$76:$I$84,MATCH($E72,Auxiliar_OPEX_Drivers!$B$76:$B$84,0),MATCH(YEAR(BZ$2),Auxiliar_OPEX_Drivers!$B$76:$I$76,0))*$F72</f>
        <v>14.058909330108239</v>
      </c>
      <c r="CA72" s="107">
        <f>INDEX(Auxiliar_OPEX_Drivers!$B$76:$I$84,MATCH($E72,Auxiliar_OPEX_Drivers!$B$76:$B$84,0),MATCH(YEAR(CA$2),Auxiliar_OPEX_Drivers!$B$76:$I$76,0))*$F72</f>
        <v>14.058909330108239</v>
      </c>
      <c r="CB72" s="107">
        <f>INDEX(Auxiliar_OPEX_Drivers!$B$76:$I$84,MATCH($E72,Auxiliar_OPEX_Drivers!$B$76:$B$84,0),MATCH(YEAR(CB$2),Auxiliar_OPEX_Drivers!$B$76:$I$76,0))*$F72</f>
        <v>14.058909330108239</v>
      </c>
      <c r="CC72" s="107">
        <f>INDEX(Auxiliar_OPEX_Drivers!$B$76:$I$84,MATCH($E72,Auxiliar_OPEX_Drivers!$B$76:$B$84,0),MATCH(YEAR(CC$2),Auxiliar_OPEX_Drivers!$B$76:$I$76,0))*$F72</f>
        <v>14.058909330108239</v>
      </c>
      <c r="CD72" s="107">
        <f>INDEX(Auxiliar_OPEX_Drivers!$B$76:$I$84,MATCH($E72,Auxiliar_OPEX_Drivers!$B$76:$B$84,0),MATCH(YEAR(CD$2),Auxiliar_OPEX_Drivers!$B$76:$I$76,0))*$F72</f>
        <v>14.058909330108239</v>
      </c>
      <c r="CE72" s="107">
        <f>INDEX(Auxiliar_OPEX_Drivers!$B$76:$I$84,MATCH($E72,Auxiliar_OPEX_Drivers!$B$76:$B$84,0),MATCH(YEAR(CE$2),Auxiliar_OPEX_Drivers!$B$76:$I$76,0))*$F72</f>
        <v>14.058909330108239</v>
      </c>
      <c r="CF72" s="107">
        <f>INDEX(Auxiliar_OPEX_Drivers!$B$76:$I$84,MATCH($E72,Auxiliar_OPEX_Drivers!$B$76:$B$84,0),MATCH(YEAR(CF$2),Auxiliar_OPEX_Drivers!$B$76:$I$76,0))*$F72</f>
        <v>14.058909330108239</v>
      </c>
      <c r="CG72" s="107">
        <f>INDEX(Auxiliar_OPEX_Drivers!$B$76:$I$84,MATCH($E72,Auxiliar_OPEX_Drivers!$B$76:$B$84,0),MATCH(YEAR(CG$2),Auxiliar_OPEX_Drivers!$B$76:$I$76,0))*$F72</f>
        <v>14.058909330108239</v>
      </c>
      <c r="CI72" s="51">
        <f>INDEX(Auxiliar_OPEX_CustosUnit!$A$1:$R$129,MATCH(Auxiliar_OPEX_P!$A72,Auxiliar_OPEX_CustosUnit!$A$1:$A$129,0),MATCH(CI$2,Auxiliar_OPEX_CustosUnit!$A$3:$Q$3,0))*(1-DRE_Auxiliar!$A$5)</f>
        <v>20732.005269461777</v>
      </c>
      <c r="CJ72" s="51">
        <f>INDEX(Auxiliar_OPEX_CustosUnit!$A$1:$R$129,MATCH(Auxiliar_OPEX_P!$A72,Auxiliar_OPEX_CustosUnit!$A$1:$A$129,0),MATCH(CJ$2,Auxiliar_OPEX_CustosUnit!$A$3:$Q$3,0))*(1-DRE_Auxiliar!$A$5)</f>
        <v>21447.124150615418</v>
      </c>
      <c r="CK72" s="51">
        <f>INDEX(Auxiliar_OPEX_CustosUnit!$A$1:$R$129,MATCH(Auxiliar_OPEX_P!$A72,Auxiliar_OPEX_CustosUnit!$A$1:$A$129,0),MATCH(CK$2,Auxiliar_OPEX_CustosUnit!$A$3:$Q$3,0))*(1-DRE_Auxiliar!$A$5)</f>
        <v>22635.583108751784</v>
      </c>
      <c r="CL72" s="51">
        <f>INDEX(Auxiliar_OPEX_CustosUnit!$A$1:$R$129,MATCH(Auxiliar_OPEX_P!$A72,Auxiliar_OPEX_CustosUnit!$A$1:$A$129,0),MATCH(CL$2,Auxiliar_OPEX_CustosUnit!$A$3:$Q$3,0))*(1-DRE_Auxiliar!$A$5)</f>
        <v>22601.806981615999</v>
      </c>
      <c r="CM72" s="51">
        <f>INDEX(Auxiliar_OPEX_CustosUnit!$A$1:$R$129,MATCH(Auxiliar_OPEX_P!$A72,Auxiliar_OPEX_CustosUnit!$A$1:$A$129,0),MATCH(CM$2,Auxiliar_OPEX_CustosUnit!$A$3:$Q$3,0))*(1-DRE_Auxiliar!$A$5)</f>
        <v>22613.043644903701</v>
      </c>
      <c r="CN72" s="51">
        <f>INDEX(Auxiliar_OPEX_CustosUnit!$A$1:$R$129,MATCH(Auxiliar_OPEX_P!$A72,Auxiliar_OPEX_CustosUnit!$A$1:$A$129,0),MATCH(CN$2,Auxiliar_OPEX_CustosUnit!$A$3:$Q$3,0))*(1-DRE_Auxiliar!$A$5)</f>
        <v>24186.468319703425</v>
      </c>
      <c r="CO72" s="51">
        <f>INDEX(Auxiliar_OPEX_CustosUnit!$A$1:$R$129,MATCH(Auxiliar_OPEX_P!$A72,Auxiliar_OPEX_CustosUnit!$A$1:$A$129,0),MATCH(CO$2,Auxiliar_OPEX_CustosUnit!$A$3:$Q$3,0))*(1-DRE_Auxiliar!$A$5)</f>
        <v>23163.944503937495</v>
      </c>
      <c r="CP72" s="51">
        <f>INDEX(Auxiliar_OPEX_CustosUnit!$A$1:$R$129,MATCH(Auxiliar_OPEX_P!$A72,Auxiliar_OPEX_CustosUnit!$A$1:$A$129,0),MATCH(CP$2,Auxiliar_OPEX_CustosUnit!$A$3:$Q$3,0))*(1-DRE_Auxiliar!$A$5)</f>
        <v>23927.01179807595</v>
      </c>
      <c r="CQ72" s="51">
        <f>INDEX(Auxiliar_OPEX_CustosUnit!$A$1:$R$129,MATCH(Auxiliar_OPEX_P!$A72,Auxiliar_OPEX_CustosUnit!$A$1:$A$129,0),MATCH(CQ$2,Auxiliar_OPEX_CustosUnit!$A$3:$Q$3,0))*(1-DRE_Auxiliar!$A$5)</f>
        <v>23932.537638042671</v>
      </c>
      <c r="CR72" s="51">
        <f>INDEX(Auxiliar_OPEX_CustosUnit!$A$1:$R$129,MATCH(Auxiliar_OPEX_P!$A72,Auxiliar_OPEX_CustosUnit!$A$1:$A$129,0),MATCH(CR$2,Auxiliar_OPEX_CustosUnit!$A$3:$Q$3,0))*(1-DRE_Auxiliar!$A$5)</f>
        <v>23932.537638042671</v>
      </c>
      <c r="CS72" s="51">
        <f>INDEX(Auxiliar_OPEX_CustosUnit!$A$1:$R$129,MATCH(Auxiliar_OPEX_P!$A72,Auxiliar_OPEX_CustosUnit!$A$1:$A$129,0),MATCH(CS$2,Auxiliar_OPEX_CustosUnit!$A$3:$Q$3,0))*(1-DRE_Auxiliar!$A$5)</f>
        <v>23370.641751013874</v>
      </c>
      <c r="CT72" s="51">
        <f>INDEX(Auxiliar_OPEX_CustosUnit!$A$1:$R$129,MATCH(Auxiliar_OPEX_P!$A72,Auxiliar_OPEX_CustosUnit!$A$1:$A$129,0),MATCH(CT$2,Auxiliar_OPEX_CustosUnit!$A$3:$Q$3,0))*(1-DRE_Auxiliar!$A$5)</f>
        <v>23092.088633689833</v>
      </c>
      <c r="CU72" s="53">
        <f t="shared" si="610"/>
        <v>20732.005269461777</v>
      </c>
      <c r="CV72" s="53">
        <f t="shared" si="611"/>
        <v>21447.124150615418</v>
      </c>
      <c r="CW72" s="53">
        <f t="shared" si="612"/>
        <v>22635.583108751784</v>
      </c>
      <c r="CX72" s="53">
        <f t="shared" si="613"/>
        <v>22601.806981615999</v>
      </c>
      <c r="CY72" s="53">
        <f t="shared" si="614"/>
        <v>22613.043644903701</v>
      </c>
      <c r="CZ72" s="53">
        <f t="shared" si="615"/>
        <v>24186.468319703425</v>
      </c>
      <c r="DA72" s="53">
        <f t="shared" si="616"/>
        <v>23163.944503937495</v>
      </c>
      <c r="DB72" s="53">
        <f t="shared" si="617"/>
        <v>23927.01179807595</v>
      </c>
      <c r="DC72" s="53">
        <f t="shared" si="618"/>
        <v>23932.537638042671</v>
      </c>
      <c r="DD72" s="53">
        <f t="shared" si="619"/>
        <v>23932.537638042671</v>
      </c>
      <c r="DE72" s="53">
        <f t="shared" si="620"/>
        <v>23370.641751013874</v>
      </c>
      <c r="DF72" s="53">
        <f t="shared" si="621"/>
        <v>23092.088633689833</v>
      </c>
      <c r="DG72" s="53">
        <f t="shared" si="622"/>
        <v>20732.005269461777</v>
      </c>
      <c r="DH72" s="53">
        <f t="shared" si="623"/>
        <v>21447.124150615418</v>
      </c>
      <c r="DI72" s="53">
        <f t="shared" si="624"/>
        <v>22635.583108751784</v>
      </c>
      <c r="DJ72" s="53">
        <f t="shared" si="625"/>
        <v>22601.806981615999</v>
      </c>
      <c r="DK72" s="53">
        <f t="shared" si="626"/>
        <v>22613.043644903701</v>
      </c>
      <c r="DL72" s="53">
        <f t="shared" si="627"/>
        <v>24186.468319703425</v>
      </c>
      <c r="DM72" s="53">
        <f t="shared" si="628"/>
        <v>23163.944503937495</v>
      </c>
      <c r="DN72" s="53">
        <f t="shared" si="629"/>
        <v>23927.01179807595</v>
      </c>
      <c r="DO72" s="53">
        <f t="shared" si="630"/>
        <v>23932.537638042671</v>
      </c>
      <c r="DP72" s="53">
        <f t="shared" si="631"/>
        <v>23932.537638042671</v>
      </c>
      <c r="DQ72" s="53">
        <f t="shared" si="632"/>
        <v>23370.641751013874</v>
      </c>
      <c r="DR72" s="53">
        <f t="shared" si="633"/>
        <v>23092.088633689833</v>
      </c>
      <c r="DS72" s="53">
        <f t="shared" si="634"/>
        <v>20732.005269461777</v>
      </c>
      <c r="DT72" s="53">
        <f t="shared" si="635"/>
        <v>21447.124150615418</v>
      </c>
      <c r="DU72" s="53">
        <f t="shared" si="636"/>
        <v>22635.583108751784</v>
      </c>
      <c r="DV72" s="53">
        <f t="shared" si="637"/>
        <v>22601.806981615999</v>
      </c>
      <c r="DW72" s="53">
        <f t="shared" si="638"/>
        <v>22613.043644903701</v>
      </c>
      <c r="DX72" s="53">
        <f t="shared" si="639"/>
        <v>24186.468319703425</v>
      </c>
      <c r="DY72" s="53">
        <f t="shared" si="640"/>
        <v>23163.944503937495</v>
      </c>
      <c r="DZ72" s="53">
        <f t="shared" si="641"/>
        <v>23927.01179807595</v>
      </c>
      <c r="EA72" s="53">
        <f t="shared" si="642"/>
        <v>23932.537638042671</v>
      </c>
      <c r="EB72" s="53">
        <f t="shared" si="643"/>
        <v>23932.537638042671</v>
      </c>
      <c r="EC72" s="53">
        <f t="shared" si="644"/>
        <v>23370.641751013874</v>
      </c>
      <c r="ED72" s="53">
        <f t="shared" si="645"/>
        <v>23092.088633689833</v>
      </c>
      <c r="EE72" s="53">
        <f t="shared" si="646"/>
        <v>20732.005269461777</v>
      </c>
      <c r="EF72" s="53">
        <f t="shared" si="647"/>
        <v>21447.124150615418</v>
      </c>
      <c r="EG72" s="53">
        <f t="shared" si="648"/>
        <v>22635.583108751784</v>
      </c>
      <c r="EH72" s="53">
        <f t="shared" si="649"/>
        <v>22601.806981615999</v>
      </c>
      <c r="EI72" s="53">
        <f t="shared" si="650"/>
        <v>22613.043644903701</v>
      </c>
      <c r="EJ72" s="53">
        <f t="shared" si="651"/>
        <v>24186.468319703425</v>
      </c>
      <c r="EK72" s="53">
        <f t="shared" si="652"/>
        <v>23163.944503937495</v>
      </c>
      <c r="EL72" s="53">
        <f t="shared" si="653"/>
        <v>23927.01179807595</v>
      </c>
      <c r="EM72" s="53">
        <f t="shared" si="654"/>
        <v>23932.537638042671</v>
      </c>
      <c r="EN72" s="53">
        <f t="shared" si="655"/>
        <v>23932.537638042671</v>
      </c>
      <c r="EO72" s="53">
        <f t="shared" si="656"/>
        <v>23370.641751013874</v>
      </c>
      <c r="EP72" s="53">
        <f t="shared" si="657"/>
        <v>23092.088633689833</v>
      </c>
      <c r="EQ72" s="53">
        <f t="shared" si="658"/>
        <v>20732.005269461777</v>
      </c>
      <c r="ER72" s="53">
        <f t="shared" si="659"/>
        <v>21447.124150615418</v>
      </c>
      <c r="ES72" s="53">
        <f t="shared" si="660"/>
        <v>22635.583108751784</v>
      </c>
      <c r="ET72" s="53">
        <f t="shared" si="661"/>
        <v>22601.806981615999</v>
      </c>
      <c r="EU72" s="53">
        <f t="shared" si="662"/>
        <v>22613.043644903701</v>
      </c>
      <c r="EV72" s="53">
        <f t="shared" si="663"/>
        <v>24186.468319703425</v>
      </c>
      <c r="EW72" s="53">
        <f t="shared" si="664"/>
        <v>23163.944503937495</v>
      </c>
      <c r="EX72" s="53">
        <f t="shared" si="665"/>
        <v>23927.01179807595</v>
      </c>
      <c r="EY72" s="53">
        <f t="shared" si="666"/>
        <v>23932.537638042671</v>
      </c>
      <c r="EZ72" s="53">
        <f t="shared" si="667"/>
        <v>23932.537638042671</v>
      </c>
      <c r="FA72" s="53">
        <f t="shared" si="668"/>
        <v>23370.641751013874</v>
      </c>
      <c r="FB72" s="53">
        <f t="shared" si="669"/>
        <v>23092.088633689833</v>
      </c>
      <c r="FC72" s="53">
        <f t="shared" si="670"/>
        <v>20732.005269461777</v>
      </c>
      <c r="FD72" s="53">
        <f t="shared" si="671"/>
        <v>21447.124150615418</v>
      </c>
      <c r="FE72" s="53">
        <f t="shared" si="672"/>
        <v>22635.583108751784</v>
      </c>
      <c r="FF72" s="53">
        <f t="shared" si="673"/>
        <v>22601.806981615999</v>
      </c>
      <c r="FG72" s="53">
        <f t="shared" si="674"/>
        <v>22613.043644903701</v>
      </c>
      <c r="FH72" s="53">
        <f t="shared" si="675"/>
        <v>24186.468319703425</v>
      </c>
      <c r="FI72" s="53">
        <f t="shared" si="676"/>
        <v>23163.944503937495</v>
      </c>
      <c r="FJ72" s="53">
        <f t="shared" si="677"/>
        <v>23927.01179807595</v>
      </c>
      <c r="FK72" s="53">
        <f t="shared" si="678"/>
        <v>23932.537638042671</v>
      </c>
      <c r="FL72" s="53">
        <f t="shared" si="679"/>
        <v>23932.537638042671</v>
      </c>
      <c r="FM72" s="53">
        <f t="shared" si="680"/>
        <v>23370.641751013874</v>
      </c>
      <c r="FN72" s="53">
        <f t="shared" si="681"/>
        <v>23092.088633689833</v>
      </c>
      <c r="FP72" s="51">
        <f t="shared" si="682"/>
        <v>384421.7419633629</v>
      </c>
      <c r="FQ72" s="51">
        <f t="shared" si="689"/>
        <v>411169.96143495821</v>
      </c>
      <c r="FR72" s="51">
        <f t="shared" si="690"/>
        <v>393787.05656693742</v>
      </c>
      <c r="FS72" s="51">
        <f t="shared" si="691"/>
        <v>406759.20056729112</v>
      </c>
      <c r="FT72" s="51">
        <f t="shared" si="692"/>
        <v>406853.13984672539</v>
      </c>
      <c r="FU72" s="51">
        <f t="shared" si="693"/>
        <v>406853.13984672539</v>
      </c>
      <c r="FV72" s="51">
        <f t="shared" si="694"/>
        <v>397300.90976723586</v>
      </c>
      <c r="FW72" s="51">
        <f t="shared" si="695"/>
        <v>392565.50677272718</v>
      </c>
      <c r="FX72" s="51">
        <f t="shared" si="696"/>
        <v>369537.9452392899</v>
      </c>
      <c r="FY72" s="51">
        <f t="shared" si="697"/>
        <v>382284.59268166713</v>
      </c>
      <c r="FZ72" s="51">
        <f t="shared" si="698"/>
        <v>403468.29757093091</v>
      </c>
      <c r="GA72" s="51">
        <f t="shared" si="699"/>
        <v>402866.2544758385</v>
      </c>
      <c r="GB72" s="51">
        <f t="shared" si="700"/>
        <v>403066.54255259293</v>
      </c>
      <c r="GC72" s="51">
        <f t="shared" si="701"/>
        <v>431112.07475061668</v>
      </c>
      <c r="GD72" s="51">
        <f t="shared" si="702"/>
        <v>412886.08334625553</v>
      </c>
      <c r="GE72" s="51">
        <f t="shared" si="703"/>
        <v>426487.38800975517</v>
      </c>
      <c r="GF72" s="51">
        <f t="shared" si="704"/>
        <v>426585.88342881773</v>
      </c>
      <c r="GG72" s="51">
        <f t="shared" si="705"/>
        <v>426585.88342881773</v>
      </c>
      <c r="GH72" s="51">
        <f t="shared" si="706"/>
        <v>416570.3615903738</v>
      </c>
      <c r="GI72" s="51">
        <f t="shared" si="707"/>
        <v>411605.28728723584</v>
      </c>
      <c r="GJ72" s="51">
        <f t="shared" si="708"/>
        <v>322565.64205338742</v>
      </c>
      <c r="GK72" s="51">
        <f t="shared" si="709"/>
        <v>333692.05158520467</v>
      </c>
      <c r="GL72" s="51">
        <f t="shared" si="710"/>
        <v>352183.07654408982</v>
      </c>
      <c r="GM72" s="51">
        <f t="shared" si="711"/>
        <v>351657.55969253473</v>
      </c>
      <c r="GN72" s="51">
        <f t="shared" si="712"/>
        <v>351832.38897030242</v>
      </c>
      <c r="GO72" s="51">
        <f t="shared" si="713"/>
        <v>376313.02814884874</v>
      </c>
      <c r="GP72" s="51">
        <f t="shared" si="714"/>
        <v>360403.75903278991</v>
      </c>
      <c r="GQ72" s="51">
        <f t="shared" si="715"/>
        <v>372276.18953165127</v>
      </c>
      <c r="GR72" s="51">
        <f t="shared" si="716"/>
        <v>372362.16510871594</v>
      </c>
      <c r="GS72" s="51">
        <f t="shared" si="717"/>
        <v>372362.16510871594</v>
      </c>
      <c r="GT72" s="51">
        <f t="shared" si="718"/>
        <v>363619.72532969562</v>
      </c>
      <c r="GU72" s="51">
        <f t="shared" si="719"/>
        <v>359285.76612180588</v>
      </c>
      <c r="GV72" s="51">
        <f t="shared" si="720"/>
        <v>325943.30786460615</v>
      </c>
      <c r="GW72" s="51">
        <f t="shared" si="721"/>
        <v>337186.22482368065</v>
      </c>
      <c r="GX72" s="51">
        <f t="shared" si="722"/>
        <v>355870.87394669082</v>
      </c>
      <c r="GY72" s="51">
        <f t="shared" si="723"/>
        <v>355339.85427626321</v>
      </c>
      <c r="GZ72" s="51">
        <f t="shared" si="724"/>
        <v>355516.51423528552</v>
      </c>
      <c r="HA72" s="51">
        <f t="shared" si="725"/>
        <v>380253.49633201683</v>
      </c>
      <c r="HB72" s="51">
        <f t="shared" si="726"/>
        <v>364177.63726535841</v>
      </c>
      <c r="HC72" s="51">
        <f t="shared" si="727"/>
        <v>376174.38696429576</v>
      </c>
      <c r="HD72" s="51">
        <f t="shared" si="728"/>
        <v>376261.2628132102</v>
      </c>
      <c r="HE72" s="51">
        <f t="shared" si="729"/>
        <v>376261.2628132102</v>
      </c>
      <c r="HF72" s="51">
        <f t="shared" si="730"/>
        <v>367427.27875265927</v>
      </c>
      <c r="HG72" s="51">
        <f t="shared" si="731"/>
        <v>363047.93756995501</v>
      </c>
      <c r="HH72" s="51">
        <f t="shared" si="732"/>
        <v>280370.26992764062</v>
      </c>
      <c r="HI72" s="51">
        <f t="shared" si="733"/>
        <v>290041.214495397</v>
      </c>
      <c r="HJ72" s="51">
        <f t="shared" si="734"/>
        <v>306113.3963494809</v>
      </c>
      <c r="HK72" s="51">
        <f t="shared" si="735"/>
        <v>305656.62327041366</v>
      </c>
      <c r="HL72" s="51">
        <f t="shared" si="736"/>
        <v>305808.58282657393</v>
      </c>
      <c r="HM72" s="51">
        <f t="shared" si="737"/>
        <v>327086.86705671588</v>
      </c>
      <c r="HN72" s="51">
        <f t="shared" si="738"/>
        <v>313258.71707760979</v>
      </c>
      <c r="HO72" s="51">
        <f t="shared" si="739"/>
        <v>323578.09431342833</v>
      </c>
      <c r="HP72" s="51">
        <f t="shared" si="740"/>
        <v>323652.82327586634</v>
      </c>
      <c r="HQ72" s="51">
        <f t="shared" si="741"/>
        <v>323652.82327586634</v>
      </c>
      <c r="HR72" s="51">
        <f t="shared" si="742"/>
        <v>316053.99723516736</v>
      </c>
      <c r="HS72" s="51">
        <f t="shared" si="743"/>
        <v>312286.9707619315</v>
      </c>
      <c r="HT72" s="51">
        <f t="shared" si="744"/>
        <v>280539.88127361285</v>
      </c>
      <c r="HU72" s="51">
        <f t="shared" si="745"/>
        <v>290216.67632589239</v>
      </c>
      <c r="HV72" s="51">
        <f t="shared" si="746"/>
        <v>306298.58112384507</v>
      </c>
      <c r="HW72" s="51">
        <f t="shared" si="747"/>
        <v>305841.53171770234</v>
      </c>
      <c r="HX72" s="51">
        <f t="shared" si="748"/>
        <v>305993.58320252836</v>
      </c>
      <c r="HY72" s="51">
        <f t="shared" si="749"/>
        <v>327284.73983326112</v>
      </c>
      <c r="HZ72" s="51">
        <f t="shared" si="750"/>
        <v>313448.22444818367</v>
      </c>
      <c r="IA72" s="51">
        <f t="shared" si="751"/>
        <v>323773.84444099281</v>
      </c>
      <c r="IB72" s="51">
        <f t="shared" si="688"/>
        <v>323848.61861107679</v>
      </c>
      <c r="IC72" s="51">
        <f t="shared" si="369"/>
        <v>323848.61861107679</v>
      </c>
      <c r="ID72" s="51">
        <f t="shared" si="370"/>
        <v>316245.1956239437</v>
      </c>
      <c r="IE72" s="51">
        <f t="shared" si="371"/>
        <v>312475.89026988856</v>
      </c>
      <c r="IF72" s="51">
        <f t="shared" si="372"/>
        <v>291469.38231468934</v>
      </c>
      <c r="IG72" s="51">
        <f t="shared" si="373"/>
        <v>301523.17382507684</v>
      </c>
      <c r="IH72" s="51">
        <f t="shared" si="374"/>
        <v>318231.6105600709</v>
      </c>
      <c r="II72" s="51">
        <f t="shared" si="375"/>
        <v>317756.75505114673</v>
      </c>
      <c r="IJ72" s="51">
        <f t="shared" si="376"/>
        <v>317914.73028148146</v>
      </c>
      <c r="IK72" s="51">
        <f t="shared" si="377"/>
        <v>340035.3651222458</v>
      </c>
      <c r="IL72" s="51">
        <f t="shared" si="378"/>
        <v>325659.79550851631</v>
      </c>
      <c r="IM72" s="51">
        <f t="shared" si="379"/>
        <v>336387.68940957991</v>
      </c>
      <c r="IN72" s="51">
        <f t="shared" si="380"/>
        <v>336465.37669264473</v>
      </c>
      <c r="IO72" s="51">
        <f t="shared" si="381"/>
        <v>336465.37669264473</v>
      </c>
      <c r="IP72" s="51">
        <f t="shared" si="382"/>
        <v>328565.73336394614</v>
      </c>
      <c r="IQ72" s="51">
        <f t="shared" si="383"/>
        <v>324649.58034386841</v>
      </c>
      <c r="IS72" s="51">
        <f t="shared" si="683"/>
        <v>4776512.5473229205</v>
      </c>
      <c r="IT72" s="51">
        <f t="shared" si="683"/>
        <v>4663763.6806873921</v>
      </c>
      <c r="IU72" s="51">
        <f t="shared" si="683"/>
        <v>4306479.5735287499</v>
      </c>
      <c r="IV72" s="51">
        <f t="shared" si="683"/>
        <v>4091593.3493802119</v>
      </c>
      <c r="IW72" s="51">
        <f t="shared" si="683"/>
        <v>3728460.5466401665</v>
      </c>
      <c r="IX72" s="51">
        <f t="shared" si="683"/>
        <v>3787820.7838708889</v>
      </c>
      <c r="IZ72" s="111">
        <f t="shared" si="684"/>
        <v>0</v>
      </c>
      <c r="JA72" s="111">
        <f t="shared" si="389"/>
        <v>0</v>
      </c>
      <c r="JB72" s="111">
        <f t="shared" si="390"/>
        <v>0</v>
      </c>
      <c r="JC72" s="111">
        <f t="shared" si="391"/>
        <v>0</v>
      </c>
      <c r="JD72" s="111">
        <f t="shared" si="392"/>
        <v>0</v>
      </c>
      <c r="JE72" s="111">
        <f t="shared" si="393"/>
        <v>0</v>
      </c>
      <c r="JF72" s="111">
        <f t="shared" si="394"/>
        <v>0</v>
      </c>
      <c r="JG72" s="111">
        <f t="shared" si="395"/>
        <v>0</v>
      </c>
      <c r="JH72" s="111">
        <f t="shared" si="396"/>
        <v>0</v>
      </c>
      <c r="JI72" s="111">
        <f t="shared" si="397"/>
        <v>0</v>
      </c>
      <c r="JJ72" s="111">
        <f t="shared" si="398"/>
        <v>0</v>
      </c>
      <c r="JK72" s="111">
        <f t="shared" si="399"/>
        <v>0</v>
      </c>
      <c r="JL72" s="111">
        <f t="shared" si="400"/>
        <v>0</v>
      </c>
      <c r="JM72" s="111">
        <f t="shared" si="401"/>
        <v>0</v>
      </c>
      <c r="JN72" s="111">
        <f t="shared" si="402"/>
        <v>0</v>
      </c>
      <c r="JO72" s="111">
        <f t="shared" si="403"/>
        <v>0</v>
      </c>
      <c r="JP72" s="111">
        <f t="shared" si="404"/>
        <v>0</v>
      </c>
      <c r="JQ72" s="111">
        <f t="shared" si="405"/>
        <v>0</v>
      </c>
      <c r="JR72" s="111">
        <f t="shared" si="406"/>
        <v>0</v>
      </c>
      <c r="JS72" s="111">
        <f t="shared" si="407"/>
        <v>0</v>
      </c>
      <c r="JT72" s="111">
        <f t="shared" si="408"/>
        <v>0</v>
      </c>
      <c r="JU72" s="111">
        <f t="shared" si="409"/>
        <v>0</v>
      </c>
      <c r="JV72" s="111">
        <f t="shared" si="410"/>
        <v>0</v>
      </c>
      <c r="JW72" s="111">
        <f t="shared" si="411"/>
        <v>0</v>
      </c>
      <c r="JX72" s="111">
        <f t="shared" si="412"/>
        <v>0</v>
      </c>
      <c r="JY72" s="111">
        <f t="shared" si="413"/>
        <v>0</v>
      </c>
      <c r="JZ72" s="111">
        <f t="shared" si="414"/>
        <v>0</v>
      </c>
      <c r="KA72" s="111">
        <f t="shared" si="415"/>
        <v>0</v>
      </c>
      <c r="KB72" s="111">
        <f t="shared" si="416"/>
        <v>0</v>
      </c>
      <c r="KC72" s="111">
        <f t="shared" si="417"/>
        <v>0</v>
      </c>
      <c r="KD72" s="111">
        <f t="shared" si="418"/>
        <v>0</v>
      </c>
      <c r="KE72" s="111">
        <f t="shared" si="419"/>
        <v>0</v>
      </c>
      <c r="KF72" s="111">
        <f t="shared" si="420"/>
        <v>0</v>
      </c>
      <c r="KG72" s="111">
        <f t="shared" si="421"/>
        <v>0</v>
      </c>
      <c r="KH72" s="111">
        <f t="shared" si="422"/>
        <v>0</v>
      </c>
      <c r="KI72" s="111">
        <f t="shared" si="423"/>
        <v>0</v>
      </c>
      <c r="KJ72" s="111">
        <f t="shared" si="424"/>
        <v>0</v>
      </c>
      <c r="KK72" s="111">
        <f t="shared" si="425"/>
        <v>0</v>
      </c>
      <c r="KL72" s="111">
        <f t="shared" si="426"/>
        <v>0</v>
      </c>
      <c r="KM72" s="111">
        <f t="shared" si="427"/>
        <v>0</v>
      </c>
      <c r="KN72" s="111">
        <f t="shared" si="428"/>
        <v>0</v>
      </c>
      <c r="KO72" s="111">
        <f t="shared" si="429"/>
        <v>0</v>
      </c>
      <c r="KP72" s="111">
        <f t="shared" si="430"/>
        <v>0</v>
      </c>
      <c r="KQ72" s="111">
        <f t="shared" si="431"/>
        <v>0</v>
      </c>
      <c r="KR72" s="111">
        <f t="shared" si="432"/>
        <v>0</v>
      </c>
      <c r="KS72" s="111">
        <f t="shared" si="433"/>
        <v>0</v>
      </c>
      <c r="KT72" s="111">
        <f t="shared" si="434"/>
        <v>0</v>
      </c>
      <c r="KU72" s="111">
        <f t="shared" si="435"/>
        <v>0</v>
      </c>
      <c r="KV72" s="111">
        <f t="shared" si="436"/>
        <v>0</v>
      </c>
      <c r="KW72" s="111">
        <f t="shared" si="437"/>
        <v>0</v>
      </c>
      <c r="KX72" s="111">
        <f t="shared" si="438"/>
        <v>0</v>
      </c>
      <c r="KY72" s="111">
        <f t="shared" si="439"/>
        <v>0</v>
      </c>
      <c r="KZ72" s="111">
        <f t="shared" si="440"/>
        <v>0</v>
      </c>
      <c r="LA72" s="111">
        <f t="shared" si="441"/>
        <v>0</v>
      </c>
      <c r="LB72" s="111">
        <f t="shared" si="442"/>
        <v>0</v>
      </c>
      <c r="LC72" s="111">
        <f t="shared" si="443"/>
        <v>0</v>
      </c>
      <c r="LD72" s="111">
        <f t="shared" si="444"/>
        <v>0</v>
      </c>
      <c r="LE72" s="111">
        <f t="shared" si="445"/>
        <v>0</v>
      </c>
      <c r="LF72" s="111">
        <f t="shared" si="446"/>
        <v>0</v>
      </c>
      <c r="LG72" s="111">
        <f t="shared" si="447"/>
        <v>0</v>
      </c>
      <c r="LH72" s="111">
        <f t="shared" si="448"/>
        <v>0</v>
      </c>
      <c r="LI72" s="111">
        <f t="shared" si="449"/>
        <v>0</v>
      </c>
      <c r="LJ72" s="111">
        <f t="shared" si="450"/>
        <v>0</v>
      </c>
      <c r="LK72" s="111">
        <f t="shared" si="451"/>
        <v>0</v>
      </c>
      <c r="LL72" s="111">
        <f t="shared" si="452"/>
        <v>0</v>
      </c>
      <c r="LM72" s="111">
        <f t="shared" si="453"/>
        <v>0</v>
      </c>
      <c r="LN72" s="111">
        <f t="shared" si="454"/>
        <v>0</v>
      </c>
      <c r="LO72" s="111">
        <f t="shared" si="455"/>
        <v>0</v>
      </c>
      <c r="LP72" s="111">
        <f t="shared" si="456"/>
        <v>0</v>
      </c>
      <c r="LQ72" s="111">
        <f t="shared" si="457"/>
        <v>0</v>
      </c>
      <c r="LR72" s="111">
        <f t="shared" si="458"/>
        <v>0</v>
      </c>
      <c r="LS72" s="111">
        <f t="shared" si="459"/>
        <v>0</v>
      </c>
      <c r="LT72" s="111">
        <f t="shared" si="460"/>
        <v>0</v>
      </c>
      <c r="LU72" s="111">
        <f t="shared" si="461"/>
        <v>0</v>
      </c>
      <c r="LV72" s="111">
        <f t="shared" si="462"/>
        <v>0</v>
      </c>
      <c r="LW72" s="111">
        <f t="shared" si="463"/>
        <v>0</v>
      </c>
      <c r="LX72" s="111">
        <f t="shared" si="464"/>
        <v>0</v>
      </c>
      <c r="LY72" s="111">
        <f t="shared" si="465"/>
        <v>0</v>
      </c>
      <c r="LZ72" s="111">
        <f t="shared" si="466"/>
        <v>0</v>
      </c>
      <c r="MA72" s="111">
        <f t="shared" si="467"/>
        <v>0</v>
      </c>
      <c r="MD72" s="111"/>
      <c r="ME72" s="111">
        <f t="shared" si="685"/>
        <v>0</v>
      </c>
      <c r="MF72" s="111">
        <f t="shared" si="468"/>
        <v>0</v>
      </c>
      <c r="MG72" s="111">
        <f t="shared" si="469"/>
        <v>0</v>
      </c>
      <c r="MH72" s="111">
        <f t="shared" si="470"/>
        <v>0</v>
      </c>
      <c r="MI72" s="111">
        <f t="shared" si="471"/>
        <v>0</v>
      </c>
      <c r="MJ72" s="111">
        <f t="shared" si="472"/>
        <v>0</v>
      </c>
      <c r="MK72" s="111">
        <f t="shared" si="473"/>
        <v>0</v>
      </c>
      <c r="ML72" s="111">
        <f t="shared" si="474"/>
        <v>0</v>
      </c>
      <c r="MM72" s="111">
        <f t="shared" si="475"/>
        <v>0</v>
      </c>
      <c r="MN72" s="111">
        <f t="shared" si="476"/>
        <v>0</v>
      </c>
      <c r="MO72" s="111">
        <f t="shared" si="477"/>
        <v>0</v>
      </c>
      <c r="MP72" s="111">
        <f t="shared" si="478"/>
        <v>0</v>
      </c>
      <c r="MQ72" s="111">
        <f t="shared" si="479"/>
        <v>0</v>
      </c>
      <c r="MR72" s="111">
        <f t="shared" si="480"/>
        <v>0</v>
      </c>
      <c r="MS72" s="111">
        <f t="shared" si="481"/>
        <v>0</v>
      </c>
      <c r="MT72" s="111">
        <f t="shared" si="482"/>
        <v>0</v>
      </c>
      <c r="MU72" s="111">
        <f t="shared" si="483"/>
        <v>0</v>
      </c>
      <c r="MV72" s="111">
        <f t="shared" si="484"/>
        <v>0</v>
      </c>
      <c r="MW72" s="111">
        <f t="shared" si="485"/>
        <v>0</v>
      </c>
      <c r="MX72" s="111">
        <f t="shared" si="486"/>
        <v>0</v>
      </c>
      <c r="MY72" s="111">
        <f t="shared" si="487"/>
        <v>0</v>
      </c>
      <c r="MZ72" s="111">
        <f t="shared" si="488"/>
        <v>0</v>
      </c>
      <c r="NA72" s="111">
        <f t="shared" si="489"/>
        <v>0</v>
      </c>
      <c r="NB72" s="111">
        <f t="shared" si="490"/>
        <v>0</v>
      </c>
      <c r="NC72" s="111">
        <f t="shared" si="491"/>
        <v>0</v>
      </c>
      <c r="ND72" s="111">
        <f t="shared" si="492"/>
        <v>0</v>
      </c>
      <c r="NE72" s="111">
        <f t="shared" si="493"/>
        <v>0</v>
      </c>
      <c r="NF72" s="111">
        <f t="shared" si="494"/>
        <v>0</v>
      </c>
      <c r="NG72" s="111">
        <f t="shared" si="495"/>
        <v>0</v>
      </c>
      <c r="NH72" s="111">
        <f t="shared" si="496"/>
        <v>0</v>
      </c>
      <c r="NI72" s="111">
        <f t="shared" si="497"/>
        <v>0</v>
      </c>
      <c r="NJ72" s="111">
        <f t="shared" si="498"/>
        <v>0</v>
      </c>
      <c r="NK72" s="111">
        <f t="shared" si="499"/>
        <v>0</v>
      </c>
      <c r="NL72" s="111">
        <f t="shared" si="500"/>
        <v>0</v>
      </c>
      <c r="NM72" s="111">
        <f t="shared" si="501"/>
        <v>0</v>
      </c>
      <c r="NN72" s="111">
        <f t="shared" si="502"/>
        <v>0</v>
      </c>
      <c r="NO72" s="111">
        <f t="shared" si="503"/>
        <v>0</v>
      </c>
      <c r="NP72" s="111">
        <f t="shared" si="504"/>
        <v>0</v>
      </c>
      <c r="NQ72" s="111">
        <f t="shared" si="505"/>
        <v>0</v>
      </c>
      <c r="NR72" s="111">
        <f t="shared" si="506"/>
        <v>0</v>
      </c>
      <c r="NS72" s="111">
        <f t="shared" si="507"/>
        <v>0</v>
      </c>
      <c r="NT72" s="111">
        <f t="shared" si="508"/>
        <v>0</v>
      </c>
      <c r="NU72" s="111">
        <f t="shared" si="509"/>
        <v>0</v>
      </c>
      <c r="NV72" s="111">
        <f t="shared" si="510"/>
        <v>0</v>
      </c>
      <c r="NW72" s="111">
        <f t="shared" si="511"/>
        <v>0</v>
      </c>
      <c r="NX72" s="111">
        <f t="shared" si="512"/>
        <v>0</v>
      </c>
      <c r="NY72" s="111">
        <f t="shared" si="513"/>
        <v>0</v>
      </c>
      <c r="NZ72" s="111">
        <f t="shared" si="514"/>
        <v>0</v>
      </c>
      <c r="OA72" s="111">
        <f t="shared" si="515"/>
        <v>0</v>
      </c>
      <c r="OB72" s="111">
        <f t="shared" si="516"/>
        <v>0</v>
      </c>
      <c r="OC72" s="111">
        <f t="shared" si="517"/>
        <v>0</v>
      </c>
      <c r="OD72" s="111">
        <f t="shared" si="518"/>
        <v>0</v>
      </c>
      <c r="OE72" s="111">
        <f t="shared" si="519"/>
        <v>0</v>
      </c>
      <c r="OF72" s="111">
        <f t="shared" si="520"/>
        <v>0</v>
      </c>
      <c r="OG72" s="111">
        <f t="shared" si="521"/>
        <v>0</v>
      </c>
      <c r="OH72" s="111">
        <f t="shared" si="522"/>
        <v>0</v>
      </c>
      <c r="OI72" s="111">
        <f t="shared" si="523"/>
        <v>0</v>
      </c>
      <c r="OJ72" s="111">
        <f t="shared" si="524"/>
        <v>0</v>
      </c>
      <c r="OK72" s="111">
        <f t="shared" si="525"/>
        <v>0</v>
      </c>
      <c r="OL72" s="111">
        <f t="shared" si="526"/>
        <v>0</v>
      </c>
      <c r="OM72" s="111">
        <f t="shared" si="527"/>
        <v>0</v>
      </c>
      <c r="ON72" s="111">
        <f t="shared" si="528"/>
        <v>0</v>
      </c>
      <c r="OO72" s="111">
        <f t="shared" si="529"/>
        <v>0</v>
      </c>
      <c r="OP72" s="111">
        <f t="shared" si="530"/>
        <v>0</v>
      </c>
      <c r="OQ72" s="111">
        <f t="shared" si="531"/>
        <v>0</v>
      </c>
      <c r="OR72" s="111">
        <f t="shared" si="532"/>
        <v>0</v>
      </c>
      <c r="OS72" s="111">
        <f t="shared" si="533"/>
        <v>0</v>
      </c>
      <c r="OT72" s="111">
        <f t="shared" si="534"/>
        <v>0</v>
      </c>
      <c r="OU72" s="111">
        <f t="shared" si="535"/>
        <v>0</v>
      </c>
      <c r="OV72" s="111">
        <f t="shared" si="536"/>
        <v>0</v>
      </c>
      <c r="OW72" s="111">
        <f t="shared" si="537"/>
        <v>0</v>
      </c>
      <c r="OX72" s="111">
        <f t="shared" si="538"/>
        <v>0</v>
      </c>
      <c r="OY72" s="111"/>
      <c r="PA72" s="51">
        <f t="shared" si="686"/>
        <v>411169.96143495821</v>
      </c>
      <c r="PB72" s="51">
        <f t="shared" si="539"/>
        <v>393787.05656693742</v>
      </c>
      <c r="PC72" s="51">
        <f t="shared" si="540"/>
        <v>406759.20056729112</v>
      </c>
      <c r="PD72" s="51">
        <f t="shared" si="541"/>
        <v>406853.13984672539</v>
      </c>
      <c r="PE72" s="51">
        <f t="shared" si="542"/>
        <v>406853.13984672539</v>
      </c>
      <c r="PF72" s="51">
        <f t="shared" si="543"/>
        <v>397300.90976723586</v>
      </c>
      <c r="PG72" s="51">
        <f t="shared" si="544"/>
        <v>392565.50677272718</v>
      </c>
      <c r="PH72" s="51">
        <f t="shared" si="545"/>
        <v>369537.9452392899</v>
      </c>
      <c r="PI72" s="51">
        <f t="shared" si="546"/>
        <v>382284.59268166713</v>
      </c>
      <c r="PJ72" s="51">
        <f t="shared" si="547"/>
        <v>403468.29757093091</v>
      </c>
      <c r="PK72" s="51">
        <f t="shared" si="548"/>
        <v>402866.2544758385</v>
      </c>
      <c r="PL72" s="51">
        <f t="shared" si="549"/>
        <v>403066.54255259293</v>
      </c>
      <c r="PM72" s="51">
        <f t="shared" si="550"/>
        <v>431112.07475061668</v>
      </c>
      <c r="PN72" s="51">
        <f t="shared" si="551"/>
        <v>412886.08334625553</v>
      </c>
      <c r="PO72" s="51">
        <f t="shared" si="552"/>
        <v>426487.38800975517</v>
      </c>
      <c r="PP72" s="51">
        <f t="shared" si="553"/>
        <v>426585.88342881773</v>
      </c>
      <c r="PQ72" s="51">
        <f t="shared" si="554"/>
        <v>426585.88342881773</v>
      </c>
      <c r="PR72" s="51">
        <f t="shared" si="555"/>
        <v>416570.3615903738</v>
      </c>
      <c r="PS72" s="51">
        <f t="shared" si="556"/>
        <v>411605.28728723584</v>
      </c>
      <c r="PT72" s="51">
        <f t="shared" si="557"/>
        <v>322565.64205338742</v>
      </c>
      <c r="PU72" s="51">
        <f t="shared" si="558"/>
        <v>333692.05158520467</v>
      </c>
      <c r="PV72" s="51">
        <f t="shared" si="559"/>
        <v>352183.07654408982</v>
      </c>
      <c r="PW72" s="51">
        <f t="shared" si="560"/>
        <v>351657.55969253473</v>
      </c>
      <c r="PX72" s="51">
        <f t="shared" si="561"/>
        <v>351832.38897030242</v>
      </c>
      <c r="PY72" s="51">
        <f t="shared" si="562"/>
        <v>376313.02814884874</v>
      </c>
      <c r="PZ72" s="51">
        <f t="shared" si="563"/>
        <v>360403.75903278991</v>
      </c>
      <c r="QA72" s="51">
        <f t="shared" si="564"/>
        <v>372276.18953165127</v>
      </c>
      <c r="QB72" s="51">
        <f t="shared" si="565"/>
        <v>372362.16510871594</v>
      </c>
      <c r="QC72" s="51">
        <f t="shared" si="566"/>
        <v>372362.16510871594</v>
      </c>
      <c r="QD72" s="51">
        <f t="shared" si="567"/>
        <v>363619.72532969562</v>
      </c>
      <c r="QE72" s="51">
        <f t="shared" si="568"/>
        <v>359285.76612180588</v>
      </c>
      <c r="QF72" s="51">
        <f t="shared" si="569"/>
        <v>325943.30786460615</v>
      </c>
      <c r="QG72" s="51">
        <f t="shared" si="570"/>
        <v>337186.22482368065</v>
      </c>
      <c r="QH72" s="51">
        <f t="shared" si="571"/>
        <v>355870.87394669082</v>
      </c>
      <c r="QI72" s="51">
        <f t="shared" si="572"/>
        <v>355339.85427626321</v>
      </c>
      <c r="QJ72" s="51">
        <f t="shared" si="573"/>
        <v>355516.51423528552</v>
      </c>
      <c r="QK72" s="51">
        <f t="shared" si="574"/>
        <v>380253.49633201683</v>
      </c>
      <c r="QL72" s="51">
        <f t="shared" si="575"/>
        <v>364177.63726535841</v>
      </c>
      <c r="QM72" s="51">
        <f t="shared" si="576"/>
        <v>376174.38696429576</v>
      </c>
      <c r="QN72" s="51">
        <f t="shared" si="577"/>
        <v>376261.2628132102</v>
      </c>
      <c r="QO72" s="51">
        <f t="shared" si="578"/>
        <v>376261.2628132102</v>
      </c>
      <c r="QP72" s="51">
        <f t="shared" si="579"/>
        <v>367427.27875265927</v>
      </c>
      <c r="QQ72" s="51">
        <f t="shared" si="580"/>
        <v>363047.93756995501</v>
      </c>
      <c r="QR72" s="51">
        <f t="shared" si="581"/>
        <v>280370.26992764062</v>
      </c>
      <c r="QS72" s="51">
        <f t="shared" si="582"/>
        <v>290041.214495397</v>
      </c>
      <c r="QT72" s="51">
        <f t="shared" si="583"/>
        <v>306113.3963494809</v>
      </c>
      <c r="QU72" s="51">
        <f t="shared" si="584"/>
        <v>305656.62327041366</v>
      </c>
      <c r="QV72" s="51">
        <f t="shared" si="585"/>
        <v>305808.58282657393</v>
      </c>
      <c r="QW72" s="51">
        <f t="shared" si="586"/>
        <v>327086.86705671588</v>
      </c>
      <c r="QX72" s="51">
        <f t="shared" si="587"/>
        <v>313258.71707760979</v>
      </c>
      <c r="QY72" s="51">
        <f t="shared" si="588"/>
        <v>323578.09431342833</v>
      </c>
      <c r="QZ72" s="51">
        <f t="shared" si="589"/>
        <v>323652.82327586634</v>
      </c>
      <c r="RA72" s="51">
        <f t="shared" si="590"/>
        <v>323652.82327586634</v>
      </c>
      <c r="RB72" s="51">
        <f t="shared" si="591"/>
        <v>316053.99723516736</v>
      </c>
      <c r="RC72" s="51">
        <f t="shared" si="592"/>
        <v>312286.9707619315</v>
      </c>
      <c r="RD72" s="51">
        <f t="shared" si="593"/>
        <v>280539.88127361285</v>
      </c>
      <c r="RE72" s="51">
        <f t="shared" si="594"/>
        <v>290216.67632589239</v>
      </c>
      <c r="RF72" s="51">
        <f t="shared" si="595"/>
        <v>306298.58112384507</v>
      </c>
      <c r="RG72" s="51">
        <f t="shared" si="596"/>
        <v>305841.53171770234</v>
      </c>
      <c r="RH72" s="51">
        <f t="shared" si="597"/>
        <v>305993.58320252836</v>
      </c>
      <c r="RI72" s="51">
        <f t="shared" si="598"/>
        <v>327284.73983326112</v>
      </c>
      <c r="RJ72" s="51">
        <f t="shared" si="599"/>
        <v>313448.22444818367</v>
      </c>
      <c r="RK72" s="51">
        <f t="shared" si="600"/>
        <v>323773.84444099281</v>
      </c>
      <c r="RL72" s="51">
        <f t="shared" si="601"/>
        <v>323848.61861107679</v>
      </c>
      <c r="RM72" s="51">
        <f t="shared" si="602"/>
        <v>323848.61861107679</v>
      </c>
      <c r="RN72" s="51">
        <f t="shared" si="603"/>
        <v>316245.1956239437</v>
      </c>
      <c r="RO72" s="51">
        <f t="shared" si="604"/>
        <v>312475.89026988856</v>
      </c>
      <c r="RP72" s="51">
        <f t="shared" si="605"/>
        <v>291469.38231468934</v>
      </c>
      <c r="RQ72" s="51">
        <f t="shared" si="606"/>
        <v>301523.17382507684</v>
      </c>
      <c r="RR72" s="51">
        <f t="shared" si="607"/>
        <v>318231.6105600709</v>
      </c>
      <c r="RS72" s="51">
        <f t="shared" si="608"/>
        <v>317756.75505114673</v>
      </c>
      <c r="RT72" s="51">
        <f t="shared" si="609"/>
        <v>317914.73028148146</v>
      </c>
      <c r="RU72" s="51"/>
      <c r="RV72" s="51">
        <f t="shared" si="687"/>
        <v>4776512.5473229205</v>
      </c>
      <c r="RW72" s="51">
        <f t="shared" si="687"/>
        <v>4663763.6806873921</v>
      </c>
      <c r="RX72" s="51">
        <f t="shared" si="687"/>
        <v>4306479.5735287499</v>
      </c>
      <c r="RY72" s="51">
        <f t="shared" si="687"/>
        <v>4091593.3493802119</v>
      </c>
      <c r="RZ72" s="51">
        <f t="shared" si="687"/>
        <v>3728460.5466401665</v>
      </c>
      <c r="SA72" s="51">
        <f t="shared" si="687"/>
        <v>3787820.7838708889</v>
      </c>
    </row>
    <row r="73" spans="1:495" x14ac:dyDescent="0.3">
      <c r="A73" s="1">
        <v>405100</v>
      </c>
      <c r="B73" s="1" t="s">
        <v>241</v>
      </c>
      <c r="C73" s="1" t="s">
        <v>138</v>
      </c>
      <c r="D73" s="44">
        <v>0</v>
      </c>
      <c r="E73" s="1" t="s">
        <v>308</v>
      </c>
      <c r="F73" s="107">
        <f>VLOOKUP(A73,Auxiliar_OPEX_CustosUnit!$A$4:$E$129,COLUMN(Auxiliar_OPEX_CustosUnit!$E$3),0)</f>
        <v>8</v>
      </c>
      <c r="G73" s="107">
        <f>INDEX(Auxiliar_OPEX_Drivers!$B$76:$I$84,MATCH($E73,Auxiliar_OPEX_Drivers!$B$76:$B$84,0),MATCH(YEAR(G$2),Auxiliar_OPEX_Drivers!$B$76:$I$76,0))*$F73</f>
        <v>8</v>
      </c>
      <c r="H73" s="107">
        <f>INDEX(Auxiliar_OPEX_Drivers!$B$76:$I$84,MATCH($E73,Auxiliar_OPEX_Drivers!$B$76:$B$84,0),MATCH(YEAR(H$2),Auxiliar_OPEX_Drivers!$B$76:$I$76,0))*$F73</f>
        <v>8</v>
      </c>
      <c r="I73" s="107">
        <f>INDEX(Auxiliar_OPEX_Drivers!$B$76:$I$84,MATCH($E73,Auxiliar_OPEX_Drivers!$B$76:$B$84,0),MATCH(YEAR(I$2),Auxiliar_OPEX_Drivers!$B$76:$I$76,0))*$F73</f>
        <v>8</v>
      </c>
      <c r="J73" s="107">
        <f>INDEX(Auxiliar_OPEX_Drivers!$B$76:$I$84,MATCH($E73,Auxiliar_OPEX_Drivers!$B$76:$B$84,0),MATCH(YEAR(J$2),Auxiliar_OPEX_Drivers!$B$76:$I$76,0))*$F73</f>
        <v>8</v>
      </c>
      <c r="K73" s="107">
        <f>INDEX(Auxiliar_OPEX_Drivers!$B$76:$I$84,MATCH($E73,Auxiliar_OPEX_Drivers!$B$76:$B$84,0),MATCH(YEAR(K$2),Auxiliar_OPEX_Drivers!$B$76:$I$76,0))*$F73</f>
        <v>8</v>
      </c>
      <c r="L73" s="107">
        <f>INDEX(Auxiliar_OPEX_Drivers!$B$76:$I$84,MATCH($E73,Auxiliar_OPEX_Drivers!$B$76:$B$84,0),MATCH(YEAR(L$2),Auxiliar_OPEX_Drivers!$B$76:$I$76,0))*$F73</f>
        <v>8</v>
      </c>
      <c r="M73" s="107">
        <f>INDEX(Auxiliar_OPEX_Drivers!$B$76:$I$84,MATCH($E73,Auxiliar_OPEX_Drivers!$B$76:$B$84,0),MATCH(YEAR(M$2),Auxiliar_OPEX_Drivers!$B$76:$I$76,0))*$F73</f>
        <v>8</v>
      </c>
      <c r="N73" s="107">
        <f>INDEX(Auxiliar_OPEX_Drivers!$B$76:$I$84,MATCH($E73,Auxiliar_OPEX_Drivers!$B$76:$B$84,0),MATCH(YEAR(N$2),Auxiliar_OPEX_Drivers!$B$76:$I$76,0))*$F73</f>
        <v>7.7736487374415635</v>
      </c>
      <c r="O73" s="107">
        <f>INDEX(Auxiliar_OPEX_Drivers!$B$76:$I$84,MATCH($E73,Auxiliar_OPEX_Drivers!$B$76:$B$84,0),MATCH(YEAR(O$2),Auxiliar_OPEX_Drivers!$B$76:$I$76,0))*$F73</f>
        <v>7.7736487374415635</v>
      </c>
      <c r="P73" s="107">
        <f>INDEX(Auxiliar_OPEX_Drivers!$B$76:$I$84,MATCH($E73,Auxiliar_OPEX_Drivers!$B$76:$B$84,0),MATCH(YEAR(P$2),Auxiliar_OPEX_Drivers!$B$76:$I$76,0))*$F73</f>
        <v>7.7736487374415635</v>
      </c>
      <c r="Q73" s="107">
        <f>INDEX(Auxiliar_OPEX_Drivers!$B$76:$I$84,MATCH($E73,Auxiliar_OPEX_Drivers!$B$76:$B$84,0),MATCH(YEAR(Q$2),Auxiliar_OPEX_Drivers!$B$76:$I$76,0))*$F73</f>
        <v>7.7736487374415635</v>
      </c>
      <c r="R73" s="107">
        <f>INDEX(Auxiliar_OPEX_Drivers!$B$76:$I$84,MATCH($E73,Auxiliar_OPEX_Drivers!$B$76:$B$84,0),MATCH(YEAR(R$2),Auxiliar_OPEX_Drivers!$B$76:$I$76,0))*$F73</f>
        <v>7.7736487374415635</v>
      </c>
      <c r="S73" s="107">
        <f>INDEX(Auxiliar_OPEX_Drivers!$B$76:$I$84,MATCH($E73,Auxiliar_OPEX_Drivers!$B$76:$B$84,0),MATCH(YEAR(S$2),Auxiliar_OPEX_Drivers!$B$76:$I$76,0))*$F73</f>
        <v>7.7736487374415635</v>
      </c>
      <c r="T73" s="107">
        <f>INDEX(Auxiliar_OPEX_Drivers!$B$76:$I$84,MATCH($E73,Auxiliar_OPEX_Drivers!$B$76:$B$84,0),MATCH(YEAR(T$2),Auxiliar_OPEX_Drivers!$B$76:$I$76,0))*$F73</f>
        <v>7.7736487374415635</v>
      </c>
      <c r="U73" s="107">
        <f>INDEX(Auxiliar_OPEX_Drivers!$B$76:$I$84,MATCH($E73,Auxiliar_OPEX_Drivers!$B$76:$B$84,0),MATCH(YEAR(U$2),Auxiliar_OPEX_Drivers!$B$76:$I$76,0))*$F73</f>
        <v>7.7736487374415635</v>
      </c>
      <c r="V73" s="107">
        <f>INDEX(Auxiliar_OPEX_Drivers!$B$76:$I$84,MATCH($E73,Auxiliar_OPEX_Drivers!$B$76:$B$84,0),MATCH(YEAR(V$2),Auxiliar_OPEX_Drivers!$B$76:$I$76,0))*$F73</f>
        <v>7.7736487374415635</v>
      </c>
      <c r="W73" s="107">
        <f>INDEX(Auxiliar_OPEX_Drivers!$B$76:$I$84,MATCH($E73,Auxiliar_OPEX_Drivers!$B$76:$B$84,0),MATCH(YEAR(W$2),Auxiliar_OPEX_Drivers!$B$76:$I$76,0))*$F73</f>
        <v>7.7736487374415635</v>
      </c>
      <c r="X73" s="107">
        <f>INDEX(Auxiliar_OPEX_Drivers!$B$76:$I$84,MATCH($E73,Auxiliar_OPEX_Drivers!$B$76:$B$84,0),MATCH(YEAR(X$2),Auxiliar_OPEX_Drivers!$B$76:$I$76,0))*$F73</f>
        <v>7.7736487374415635</v>
      </c>
      <c r="Y73" s="107">
        <f>INDEX(Auxiliar_OPEX_Drivers!$B$76:$I$84,MATCH($E73,Auxiliar_OPEX_Drivers!$B$76:$B$84,0),MATCH(YEAR(Y$2),Auxiliar_OPEX_Drivers!$B$76:$I$76,0))*$F73</f>
        <v>7.7736487374415635</v>
      </c>
      <c r="Z73" s="107">
        <f>INDEX(Auxiliar_OPEX_Drivers!$B$76:$I$84,MATCH($E73,Auxiliar_OPEX_Drivers!$B$76:$B$84,0),MATCH(YEAR(Z$2),Auxiliar_OPEX_Drivers!$B$76:$I$76,0))*$F73</f>
        <v>8.1401896659353987</v>
      </c>
      <c r="AA73" s="107">
        <f>INDEX(Auxiliar_OPEX_Drivers!$B$76:$I$84,MATCH($E73,Auxiliar_OPEX_Drivers!$B$76:$B$84,0),MATCH(YEAR(AA$2),Auxiliar_OPEX_Drivers!$B$76:$I$76,0))*$F73</f>
        <v>8.1401896659353987</v>
      </c>
      <c r="AB73" s="107">
        <f>INDEX(Auxiliar_OPEX_Drivers!$B$76:$I$84,MATCH($E73,Auxiliar_OPEX_Drivers!$B$76:$B$84,0),MATCH(YEAR(AB$2),Auxiliar_OPEX_Drivers!$B$76:$I$76,0))*$F73</f>
        <v>8.1401896659353987</v>
      </c>
      <c r="AC73" s="107">
        <f>INDEX(Auxiliar_OPEX_Drivers!$B$76:$I$84,MATCH($E73,Auxiliar_OPEX_Drivers!$B$76:$B$84,0),MATCH(YEAR(AC$2),Auxiliar_OPEX_Drivers!$B$76:$I$76,0))*$F73</f>
        <v>8.1401896659353987</v>
      </c>
      <c r="AD73" s="107">
        <f>INDEX(Auxiliar_OPEX_Drivers!$B$76:$I$84,MATCH($E73,Auxiliar_OPEX_Drivers!$B$76:$B$84,0),MATCH(YEAR(AD$2),Auxiliar_OPEX_Drivers!$B$76:$I$76,0))*$F73</f>
        <v>8.1401896659353987</v>
      </c>
      <c r="AE73" s="107">
        <f>INDEX(Auxiliar_OPEX_Drivers!$B$76:$I$84,MATCH($E73,Auxiliar_OPEX_Drivers!$B$76:$B$84,0),MATCH(YEAR(AE$2),Auxiliar_OPEX_Drivers!$B$76:$I$76,0))*$F73</f>
        <v>8.1401896659353987</v>
      </c>
      <c r="AF73" s="107">
        <f>INDEX(Auxiliar_OPEX_Drivers!$B$76:$I$84,MATCH($E73,Auxiliar_OPEX_Drivers!$B$76:$B$84,0),MATCH(YEAR(AF$2),Auxiliar_OPEX_Drivers!$B$76:$I$76,0))*$F73</f>
        <v>8.1401896659353987</v>
      </c>
      <c r="AG73" s="107">
        <f>INDEX(Auxiliar_OPEX_Drivers!$B$76:$I$84,MATCH($E73,Auxiliar_OPEX_Drivers!$B$76:$B$84,0),MATCH(YEAR(AG$2),Auxiliar_OPEX_Drivers!$B$76:$I$76,0))*$F73</f>
        <v>8.1401896659353987</v>
      </c>
      <c r="AH73" s="107">
        <f>INDEX(Auxiliar_OPEX_Drivers!$B$76:$I$84,MATCH($E73,Auxiliar_OPEX_Drivers!$B$76:$B$84,0),MATCH(YEAR(AH$2),Auxiliar_OPEX_Drivers!$B$76:$I$76,0))*$F73</f>
        <v>8.1401896659353987</v>
      </c>
      <c r="AI73" s="107">
        <f>INDEX(Auxiliar_OPEX_Drivers!$B$76:$I$84,MATCH($E73,Auxiliar_OPEX_Drivers!$B$76:$B$84,0),MATCH(YEAR(AI$2),Auxiliar_OPEX_Drivers!$B$76:$I$76,0))*$F73</f>
        <v>8.1401896659353987</v>
      </c>
      <c r="AJ73" s="107">
        <f>INDEX(Auxiliar_OPEX_Drivers!$B$76:$I$84,MATCH($E73,Auxiliar_OPEX_Drivers!$B$76:$B$84,0),MATCH(YEAR(AJ$2),Auxiliar_OPEX_Drivers!$B$76:$I$76,0))*$F73</f>
        <v>8.1401896659353987</v>
      </c>
      <c r="AK73" s="107">
        <f>INDEX(Auxiliar_OPEX_Drivers!$B$76:$I$84,MATCH($E73,Auxiliar_OPEX_Drivers!$B$76:$B$84,0),MATCH(YEAR(AK$2),Auxiliar_OPEX_Drivers!$B$76:$I$76,0))*$F73</f>
        <v>8.1401896659353987</v>
      </c>
      <c r="AL73" s="107">
        <f>INDEX(Auxiliar_OPEX_Drivers!$B$76:$I$84,MATCH($E73,Auxiliar_OPEX_Drivers!$B$76:$B$84,0),MATCH(YEAR(AL$2),Auxiliar_OPEX_Drivers!$B$76:$I$76,0))*$F73</f>
        <v>8.1415135370239877</v>
      </c>
      <c r="AM73" s="107">
        <f>INDEX(Auxiliar_OPEX_Drivers!$B$76:$I$84,MATCH($E73,Auxiliar_OPEX_Drivers!$B$76:$B$84,0),MATCH(YEAR(AM$2),Auxiliar_OPEX_Drivers!$B$76:$I$76,0))*$F73</f>
        <v>8.1415135370239877</v>
      </c>
      <c r="AN73" s="107">
        <f>INDEX(Auxiliar_OPEX_Drivers!$B$76:$I$84,MATCH($E73,Auxiliar_OPEX_Drivers!$B$76:$B$84,0),MATCH(YEAR(AN$2),Auxiliar_OPEX_Drivers!$B$76:$I$76,0))*$F73</f>
        <v>8.1415135370239877</v>
      </c>
      <c r="AO73" s="107">
        <f>INDEX(Auxiliar_OPEX_Drivers!$B$76:$I$84,MATCH($E73,Auxiliar_OPEX_Drivers!$B$76:$B$84,0),MATCH(YEAR(AO$2),Auxiliar_OPEX_Drivers!$B$76:$I$76,0))*$F73</f>
        <v>8.1415135370239877</v>
      </c>
      <c r="AP73" s="107">
        <f>INDEX(Auxiliar_OPEX_Drivers!$B$76:$I$84,MATCH($E73,Auxiliar_OPEX_Drivers!$B$76:$B$84,0),MATCH(YEAR(AP$2),Auxiliar_OPEX_Drivers!$B$76:$I$76,0))*$F73</f>
        <v>8.1415135370239877</v>
      </c>
      <c r="AQ73" s="107">
        <f>INDEX(Auxiliar_OPEX_Drivers!$B$76:$I$84,MATCH($E73,Auxiliar_OPEX_Drivers!$B$76:$B$84,0),MATCH(YEAR(AQ$2),Auxiliar_OPEX_Drivers!$B$76:$I$76,0))*$F73</f>
        <v>8.1415135370239877</v>
      </c>
      <c r="AR73" s="107">
        <f>INDEX(Auxiliar_OPEX_Drivers!$B$76:$I$84,MATCH($E73,Auxiliar_OPEX_Drivers!$B$76:$B$84,0),MATCH(YEAR(AR$2),Auxiliar_OPEX_Drivers!$B$76:$I$76,0))*$F73</f>
        <v>8.1415135370239877</v>
      </c>
      <c r="AS73" s="107">
        <f>INDEX(Auxiliar_OPEX_Drivers!$B$76:$I$84,MATCH($E73,Auxiliar_OPEX_Drivers!$B$76:$B$84,0),MATCH(YEAR(AS$2),Auxiliar_OPEX_Drivers!$B$76:$I$76,0))*$F73</f>
        <v>8.1415135370239877</v>
      </c>
      <c r="AT73" s="107">
        <f>INDEX(Auxiliar_OPEX_Drivers!$B$76:$I$84,MATCH($E73,Auxiliar_OPEX_Drivers!$B$76:$B$84,0),MATCH(YEAR(AT$2),Auxiliar_OPEX_Drivers!$B$76:$I$76,0))*$F73</f>
        <v>8.1415135370239877</v>
      </c>
      <c r="AU73" s="107">
        <f>INDEX(Auxiliar_OPEX_Drivers!$B$76:$I$84,MATCH($E73,Auxiliar_OPEX_Drivers!$B$76:$B$84,0),MATCH(YEAR(AU$2),Auxiliar_OPEX_Drivers!$B$76:$I$76,0))*$F73</f>
        <v>8.1415135370239877</v>
      </c>
      <c r="AV73" s="107">
        <f>INDEX(Auxiliar_OPEX_Drivers!$B$76:$I$84,MATCH($E73,Auxiliar_OPEX_Drivers!$B$76:$B$84,0),MATCH(YEAR(AV$2),Auxiliar_OPEX_Drivers!$B$76:$I$76,0))*$F73</f>
        <v>8.1415135370239877</v>
      </c>
      <c r="AW73" s="107">
        <f>INDEX(Auxiliar_OPEX_Drivers!$B$76:$I$84,MATCH($E73,Auxiliar_OPEX_Drivers!$B$76:$B$84,0),MATCH(YEAR(AW$2),Auxiliar_OPEX_Drivers!$B$76:$I$76,0))*$F73</f>
        <v>8.1415135370239877</v>
      </c>
      <c r="AX73" s="107">
        <f>INDEX(Auxiliar_OPEX_Drivers!$B$76:$I$84,MATCH($E73,Auxiliar_OPEX_Drivers!$B$76:$B$84,0),MATCH(YEAR(AX$2),Auxiliar_OPEX_Drivers!$B$76:$I$76,0))*$F73</f>
        <v>8.1433692574837995</v>
      </c>
      <c r="AY73" s="107">
        <f>INDEX(Auxiliar_OPEX_Drivers!$B$76:$I$84,MATCH($E73,Auxiliar_OPEX_Drivers!$B$76:$B$84,0),MATCH(YEAR(AY$2),Auxiliar_OPEX_Drivers!$B$76:$I$76,0))*$F73</f>
        <v>8.1433692574837995</v>
      </c>
      <c r="AZ73" s="107">
        <f>INDEX(Auxiliar_OPEX_Drivers!$B$76:$I$84,MATCH($E73,Auxiliar_OPEX_Drivers!$B$76:$B$84,0),MATCH(YEAR(AZ$2),Auxiliar_OPEX_Drivers!$B$76:$I$76,0))*$F73</f>
        <v>8.1433692574837995</v>
      </c>
      <c r="BA73" s="107">
        <f>INDEX(Auxiliar_OPEX_Drivers!$B$76:$I$84,MATCH($E73,Auxiliar_OPEX_Drivers!$B$76:$B$84,0),MATCH(YEAR(BA$2),Auxiliar_OPEX_Drivers!$B$76:$I$76,0))*$F73</f>
        <v>8.1433692574837995</v>
      </c>
      <c r="BB73" s="107">
        <f>INDEX(Auxiliar_OPEX_Drivers!$B$76:$I$84,MATCH($E73,Auxiliar_OPEX_Drivers!$B$76:$B$84,0),MATCH(YEAR(BB$2),Auxiliar_OPEX_Drivers!$B$76:$I$76,0))*$F73</f>
        <v>8.1433692574837995</v>
      </c>
      <c r="BC73" s="107">
        <f>INDEX(Auxiliar_OPEX_Drivers!$B$76:$I$84,MATCH($E73,Auxiliar_OPEX_Drivers!$B$76:$B$84,0),MATCH(YEAR(BC$2),Auxiliar_OPEX_Drivers!$B$76:$I$76,0))*$F73</f>
        <v>8.1433692574837995</v>
      </c>
      <c r="BD73" s="107">
        <f>INDEX(Auxiliar_OPEX_Drivers!$B$76:$I$84,MATCH($E73,Auxiliar_OPEX_Drivers!$B$76:$B$84,0),MATCH(YEAR(BD$2),Auxiliar_OPEX_Drivers!$B$76:$I$76,0))*$F73</f>
        <v>8.1433692574837995</v>
      </c>
      <c r="BE73" s="107">
        <f>INDEX(Auxiliar_OPEX_Drivers!$B$76:$I$84,MATCH($E73,Auxiliar_OPEX_Drivers!$B$76:$B$84,0),MATCH(YEAR(BE$2),Auxiliar_OPEX_Drivers!$B$76:$I$76,0))*$F73</f>
        <v>8.1433692574837995</v>
      </c>
      <c r="BF73" s="107">
        <f>INDEX(Auxiliar_OPEX_Drivers!$B$76:$I$84,MATCH($E73,Auxiliar_OPEX_Drivers!$B$76:$B$84,0),MATCH(YEAR(BF$2),Auxiliar_OPEX_Drivers!$B$76:$I$76,0))*$F73</f>
        <v>8.1433692574837995</v>
      </c>
      <c r="BG73" s="107">
        <f>INDEX(Auxiliar_OPEX_Drivers!$B$76:$I$84,MATCH($E73,Auxiliar_OPEX_Drivers!$B$76:$B$84,0),MATCH(YEAR(BG$2),Auxiliar_OPEX_Drivers!$B$76:$I$76,0))*$F73</f>
        <v>8.1433692574837995</v>
      </c>
      <c r="BH73" s="107">
        <f>INDEX(Auxiliar_OPEX_Drivers!$B$76:$I$84,MATCH($E73,Auxiliar_OPEX_Drivers!$B$76:$B$84,0),MATCH(YEAR(BH$2),Auxiliar_OPEX_Drivers!$B$76:$I$76,0))*$F73</f>
        <v>8.1433692574837995</v>
      </c>
      <c r="BI73" s="107">
        <f>INDEX(Auxiliar_OPEX_Drivers!$B$76:$I$84,MATCH($E73,Auxiliar_OPEX_Drivers!$B$76:$B$84,0),MATCH(YEAR(BI$2),Auxiliar_OPEX_Drivers!$B$76:$I$76,0))*$F73</f>
        <v>8.1433692574837995</v>
      </c>
      <c r="BJ73" s="107">
        <f>INDEX(Auxiliar_OPEX_Drivers!$B$76:$I$84,MATCH($E73,Auxiliar_OPEX_Drivers!$B$76:$B$84,0),MATCH(YEAR(BJ$2),Auxiliar_OPEX_Drivers!$B$76:$I$76,0))*$F73</f>
        <v>8.0072455472194122</v>
      </c>
      <c r="BK73" s="107">
        <f>INDEX(Auxiliar_OPEX_Drivers!$B$76:$I$84,MATCH($E73,Auxiliar_OPEX_Drivers!$B$76:$B$84,0),MATCH(YEAR(BK$2),Auxiliar_OPEX_Drivers!$B$76:$I$76,0))*$F73</f>
        <v>8.0072455472194122</v>
      </c>
      <c r="BL73" s="107">
        <f>INDEX(Auxiliar_OPEX_Drivers!$B$76:$I$84,MATCH($E73,Auxiliar_OPEX_Drivers!$B$76:$B$84,0),MATCH(YEAR(BL$2),Auxiliar_OPEX_Drivers!$B$76:$I$76,0))*$F73</f>
        <v>8.0072455472194122</v>
      </c>
      <c r="BM73" s="107">
        <f>INDEX(Auxiliar_OPEX_Drivers!$B$76:$I$84,MATCH($E73,Auxiliar_OPEX_Drivers!$B$76:$B$84,0),MATCH(YEAR(BM$2),Auxiliar_OPEX_Drivers!$B$76:$I$76,0))*$F73</f>
        <v>8.0072455472194122</v>
      </c>
      <c r="BN73" s="107">
        <f>INDEX(Auxiliar_OPEX_Drivers!$B$76:$I$84,MATCH($E73,Auxiliar_OPEX_Drivers!$B$76:$B$84,0),MATCH(YEAR(BN$2),Auxiliar_OPEX_Drivers!$B$76:$I$76,0))*$F73</f>
        <v>8.0072455472194122</v>
      </c>
      <c r="BO73" s="107">
        <f>INDEX(Auxiliar_OPEX_Drivers!$B$76:$I$84,MATCH($E73,Auxiliar_OPEX_Drivers!$B$76:$B$84,0),MATCH(YEAR(BO$2),Auxiliar_OPEX_Drivers!$B$76:$I$76,0))*$F73</f>
        <v>8.0072455472194122</v>
      </c>
      <c r="BP73" s="107">
        <f>INDEX(Auxiliar_OPEX_Drivers!$B$76:$I$84,MATCH($E73,Auxiliar_OPEX_Drivers!$B$76:$B$84,0),MATCH(YEAR(BP$2),Auxiliar_OPEX_Drivers!$B$76:$I$76,0))*$F73</f>
        <v>8.0072455472194122</v>
      </c>
      <c r="BQ73" s="107">
        <f>INDEX(Auxiliar_OPEX_Drivers!$B$76:$I$84,MATCH($E73,Auxiliar_OPEX_Drivers!$B$76:$B$84,0),MATCH(YEAR(BQ$2),Auxiliar_OPEX_Drivers!$B$76:$I$76,0))*$F73</f>
        <v>8.0072455472194122</v>
      </c>
      <c r="BR73" s="107">
        <f>INDEX(Auxiliar_OPEX_Drivers!$B$76:$I$84,MATCH($E73,Auxiliar_OPEX_Drivers!$B$76:$B$84,0),MATCH(YEAR(BR$2),Auxiliar_OPEX_Drivers!$B$76:$I$76,0))*$F73</f>
        <v>8.0072455472194122</v>
      </c>
      <c r="BS73" s="107">
        <f>INDEX(Auxiliar_OPEX_Drivers!$B$76:$I$84,MATCH($E73,Auxiliar_OPEX_Drivers!$B$76:$B$84,0),MATCH(YEAR(BS$2),Auxiliar_OPEX_Drivers!$B$76:$I$76,0))*$F73</f>
        <v>8.0072455472194122</v>
      </c>
      <c r="BT73" s="107">
        <f>INDEX(Auxiliar_OPEX_Drivers!$B$76:$I$84,MATCH($E73,Auxiliar_OPEX_Drivers!$B$76:$B$84,0),MATCH(YEAR(BT$2),Auxiliar_OPEX_Drivers!$B$76:$I$76,0))*$F73</f>
        <v>8.0072455472194122</v>
      </c>
      <c r="BU73" s="107">
        <f>INDEX(Auxiliar_OPEX_Drivers!$B$76:$I$84,MATCH($E73,Auxiliar_OPEX_Drivers!$B$76:$B$84,0),MATCH(YEAR(BU$2),Auxiliar_OPEX_Drivers!$B$76:$I$76,0))*$F73</f>
        <v>8.0072455472194122</v>
      </c>
      <c r="BV73" s="107">
        <f>INDEX(Auxiliar_OPEX_Drivers!$B$76:$I$84,MATCH($E73,Auxiliar_OPEX_Drivers!$B$76:$B$84,0),MATCH(YEAR(BV$2),Auxiliar_OPEX_Drivers!$B$76:$I$76,0))*$F73</f>
        <v>7.8805996573621737</v>
      </c>
      <c r="BW73" s="107">
        <f>INDEX(Auxiliar_OPEX_Drivers!$B$76:$I$84,MATCH($E73,Auxiliar_OPEX_Drivers!$B$76:$B$84,0),MATCH(YEAR(BW$2),Auxiliar_OPEX_Drivers!$B$76:$I$76,0))*$F73</f>
        <v>7.8805996573621737</v>
      </c>
      <c r="BX73" s="107">
        <f>INDEX(Auxiliar_OPEX_Drivers!$B$76:$I$84,MATCH($E73,Auxiliar_OPEX_Drivers!$B$76:$B$84,0),MATCH(YEAR(BX$2),Auxiliar_OPEX_Drivers!$B$76:$I$76,0))*$F73</f>
        <v>7.8805996573621737</v>
      </c>
      <c r="BY73" s="107">
        <f>INDEX(Auxiliar_OPEX_Drivers!$B$76:$I$84,MATCH($E73,Auxiliar_OPEX_Drivers!$B$76:$B$84,0),MATCH(YEAR(BY$2),Auxiliar_OPEX_Drivers!$B$76:$I$76,0))*$F73</f>
        <v>7.8805996573621737</v>
      </c>
      <c r="BZ73" s="107">
        <f>INDEX(Auxiliar_OPEX_Drivers!$B$76:$I$84,MATCH($E73,Auxiliar_OPEX_Drivers!$B$76:$B$84,0),MATCH(YEAR(BZ$2),Auxiliar_OPEX_Drivers!$B$76:$I$76,0))*$F73</f>
        <v>7.8805996573621737</v>
      </c>
      <c r="CA73" s="107">
        <f>INDEX(Auxiliar_OPEX_Drivers!$B$76:$I$84,MATCH($E73,Auxiliar_OPEX_Drivers!$B$76:$B$84,0),MATCH(YEAR(CA$2),Auxiliar_OPEX_Drivers!$B$76:$I$76,0))*$F73</f>
        <v>7.8805996573621737</v>
      </c>
      <c r="CB73" s="107">
        <f>INDEX(Auxiliar_OPEX_Drivers!$B$76:$I$84,MATCH($E73,Auxiliar_OPEX_Drivers!$B$76:$B$84,0),MATCH(YEAR(CB$2),Auxiliar_OPEX_Drivers!$B$76:$I$76,0))*$F73</f>
        <v>7.8805996573621737</v>
      </c>
      <c r="CC73" s="107">
        <f>INDEX(Auxiliar_OPEX_Drivers!$B$76:$I$84,MATCH($E73,Auxiliar_OPEX_Drivers!$B$76:$B$84,0),MATCH(YEAR(CC$2),Auxiliar_OPEX_Drivers!$B$76:$I$76,0))*$F73</f>
        <v>7.8805996573621737</v>
      </c>
      <c r="CD73" s="107">
        <f>INDEX(Auxiliar_OPEX_Drivers!$B$76:$I$84,MATCH($E73,Auxiliar_OPEX_Drivers!$B$76:$B$84,0),MATCH(YEAR(CD$2),Auxiliar_OPEX_Drivers!$B$76:$I$76,0))*$F73</f>
        <v>7.8805996573621737</v>
      </c>
      <c r="CE73" s="107">
        <f>INDEX(Auxiliar_OPEX_Drivers!$B$76:$I$84,MATCH($E73,Auxiliar_OPEX_Drivers!$B$76:$B$84,0),MATCH(YEAR(CE$2),Auxiliar_OPEX_Drivers!$B$76:$I$76,0))*$F73</f>
        <v>7.8805996573621737</v>
      </c>
      <c r="CF73" s="107">
        <f>INDEX(Auxiliar_OPEX_Drivers!$B$76:$I$84,MATCH($E73,Auxiliar_OPEX_Drivers!$B$76:$B$84,0),MATCH(YEAR(CF$2),Auxiliar_OPEX_Drivers!$B$76:$I$76,0))*$F73</f>
        <v>7.8805996573621737</v>
      </c>
      <c r="CG73" s="107">
        <f>INDEX(Auxiliar_OPEX_Drivers!$B$76:$I$84,MATCH($E73,Auxiliar_OPEX_Drivers!$B$76:$B$84,0),MATCH(YEAR(CG$2),Auxiliar_OPEX_Drivers!$B$76:$I$76,0))*$F73</f>
        <v>7.8805996573621737</v>
      </c>
      <c r="CI73" s="51">
        <f>INDEX(Auxiliar_OPEX_CustosUnit!$A$1:$R$129,MATCH(Auxiliar_OPEX_P!$A73,Auxiliar_OPEX_CustosUnit!$A$1:$A$129,0),MATCH(CI$2,Auxiliar_OPEX_CustosUnit!$A$3:$Q$3,0))*(1-DRE_Auxiliar!$A$5)</f>
        <v>16980.09235289993</v>
      </c>
      <c r="CJ73" s="51">
        <f>INDEX(Auxiliar_OPEX_CustosUnit!$A$1:$R$129,MATCH(Auxiliar_OPEX_P!$A73,Auxiliar_OPEX_CustosUnit!$A$1:$A$129,0),MATCH(CJ$2,Auxiliar_OPEX_CustosUnit!$A$3:$Q$3,0))*(1-DRE_Auxiliar!$A$5)</f>
        <v>17569.711338374746</v>
      </c>
      <c r="CK73" s="51">
        <f>INDEX(Auxiliar_OPEX_CustosUnit!$A$1:$R$129,MATCH(Auxiliar_OPEX_P!$A73,Auxiliar_OPEX_CustosUnit!$A$1:$A$129,0),MATCH(CK$2,Auxiliar_OPEX_CustosUnit!$A$3:$Q$3,0))*(1-DRE_Auxiliar!$A$5)</f>
        <v>18238.032905944088</v>
      </c>
      <c r="CL73" s="51">
        <f>INDEX(Auxiliar_OPEX_CustosUnit!$A$1:$R$129,MATCH(Auxiliar_OPEX_P!$A73,Auxiliar_OPEX_CustosUnit!$A$1:$A$129,0),MATCH(CL$2,Auxiliar_OPEX_CustosUnit!$A$3:$Q$3,0))*(1-DRE_Auxiliar!$A$5)</f>
        <v>18234.635683765351</v>
      </c>
      <c r="CM73" s="51">
        <f>INDEX(Auxiliar_OPEX_CustosUnit!$A$1:$R$129,MATCH(Auxiliar_OPEX_P!$A73,Auxiliar_OPEX_CustosUnit!$A$1:$A$129,0),MATCH(CM$2,Auxiliar_OPEX_CustosUnit!$A$3:$Q$3,0))*(1-DRE_Auxiliar!$A$5)</f>
        <v>18245.248087981647</v>
      </c>
      <c r="CN73" s="51">
        <f>INDEX(Auxiliar_OPEX_CustosUnit!$A$1:$R$129,MATCH(Auxiliar_OPEX_P!$A73,Auxiliar_OPEX_CustosUnit!$A$1:$A$129,0),MATCH(CN$2,Auxiliar_OPEX_CustosUnit!$A$3:$Q$3,0))*(1-DRE_Auxiliar!$A$5)</f>
        <v>19492.334983650439</v>
      </c>
      <c r="CO73" s="51">
        <f>INDEX(Auxiliar_OPEX_CustosUnit!$A$1:$R$129,MATCH(Auxiliar_OPEX_P!$A73,Auxiliar_OPEX_CustosUnit!$A$1:$A$129,0),MATCH(CO$2,Auxiliar_OPEX_CustosUnit!$A$3:$Q$3,0))*(1-DRE_Auxiliar!$A$5)</f>
        <v>18713.622603562999</v>
      </c>
      <c r="CP73" s="51">
        <f>INDEX(Auxiliar_OPEX_CustosUnit!$A$1:$R$129,MATCH(Auxiliar_OPEX_P!$A73,Auxiliar_OPEX_CustosUnit!$A$1:$A$129,0),MATCH(CP$2,Auxiliar_OPEX_CustosUnit!$A$3:$Q$3,0))*(1-DRE_Auxiliar!$A$5)</f>
        <v>19335.533168964808</v>
      </c>
      <c r="CQ73" s="51">
        <f>INDEX(Auxiliar_OPEX_CustosUnit!$A$1:$R$129,MATCH(Auxiliar_OPEX_P!$A73,Auxiliar_OPEX_CustosUnit!$A$1:$A$129,0),MATCH(CQ$2,Auxiliar_OPEX_CustosUnit!$A$3:$Q$3,0))*(1-DRE_Auxiliar!$A$5)</f>
        <v>19340.752017822277</v>
      </c>
      <c r="CR73" s="51">
        <f>INDEX(Auxiliar_OPEX_CustosUnit!$A$1:$R$129,MATCH(Auxiliar_OPEX_P!$A73,Auxiliar_OPEX_CustosUnit!$A$1:$A$129,0),MATCH(CR$2,Auxiliar_OPEX_CustosUnit!$A$3:$Q$3,0))*(1-DRE_Auxiliar!$A$5)</f>
        <v>19340.752017822277</v>
      </c>
      <c r="CS73" s="51">
        <f>INDEX(Auxiliar_OPEX_CustosUnit!$A$1:$R$129,MATCH(Auxiliar_OPEX_P!$A73,Auxiliar_OPEX_CustosUnit!$A$1:$A$129,0),MATCH(CS$2,Auxiliar_OPEX_CustosUnit!$A$3:$Q$3,0))*(1-DRE_Auxiliar!$A$5)</f>
        <v>18718.841452420562</v>
      </c>
      <c r="CT73" s="51">
        <f>INDEX(Auxiliar_OPEX_CustosUnit!$A$1:$R$129,MATCH(Auxiliar_OPEX_P!$A73,Auxiliar_OPEX_CustosUnit!$A$1:$A$129,0),MATCH(CT$2,Auxiliar_OPEX_CustosUnit!$A$3:$Q$3,0))*(1-DRE_Auxiliar!$A$5)</f>
        <v>18477.734887340845</v>
      </c>
      <c r="CU73" s="53">
        <f t="shared" si="610"/>
        <v>16980.09235289993</v>
      </c>
      <c r="CV73" s="53">
        <f t="shared" si="611"/>
        <v>17569.711338374746</v>
      </c>
      <c r="CW73" s="53">
        <f t="shared" si="612"/>
        <v>18238.032905944088</v>
      </c>
      <c r="CX73" s="53">
        <f t="shared" si="613"/>
        <v>18234.635683765351</v>
      </c>
      <c r="CY73" s="53">
        <f t="shared" si="614"/>
        <v>18245.248087981647</v>
      </c>
      <c r="CZ73" s="53">
        <f t="shared" si="615"/>
        <v>19492.334983650439</v>
      </c>
      <c r="DA73" s="53">
        <f t="shared" si="616"/>
        <v>18713.622603562999</v>
      </c>
      <c r="DB73" s="53">
        <f t="shared" si="617"/>
        <v>19335.533168964808</v>
      </c>
      <c r="DC73" s="53">
        <f t="shared" si="618"/>
        <v>19340.752017822277</v>
      </c>
      <c r="DD73" s="53">
        <f t="shared" si="619"/>
        <v>19340.752017822277</v>
      </c>
      <c r="DE73" s="53">
        <f t="shared" si="620"/>
        <v>18718.841452420562</v>
      </c>
      <c r="DF73" s="53">
        <f t="shared" si="621"/>
        <v>18477.734887340845</v>
      </c>
      <c r="DG73" s="53">
        <f t="shared" si="622"/>
        <v>16980.09235289993</v>
      </c>
      <c r="DH73" s="53">
        <f t="shared" si="623"/>
        <v>17569.711338374746</v>
      </c>
      <c r="DI73" s="53">
        <f t="shared" si="624"/>
        <v>18238.032905944088</v>
      </c>
      <c r="DJ73" s="53">
        <f t="shared" si="625"/>
        <v>18234.635683765351</v>
      </c>
      <c r="DK73" s="53">
        <f t="shared" si="626"/>
        <v>18245.248087981647</v>
      </c>
      <c r="DL73" s="53">
        <f t="shared" si="627"/>
        <v>19492.334983650439</v>
      </c>
      <c r="DM73" s="53">
        <f t="shared" si="628"/>
        <v>18713.622603562999</v>
      </c>
      <c r="DN73" s="53">
        <f t="shared" si="629"/>
        <v>19335.533168964808</v>
      </c>
      <c r="DO73" s="53">
        <f t="shared" si="630"/>
        <v>19340.752017822277</v>
      </c>
      <c r="DP73" s="53">
        <f t="shared" si="631"/>
        <v>19340.752017822277</v>
      </c>
      <c r="DQ73" s="53">
        <f t="shared" si="632"/>
        <v>18718.841452420562</v>
      </c>
      <c r="DR73" s="53">
        <f t="shared" si="633"/>
        <v>18477.734887340845</v>
      </c>
      <c r="DS73" s="53">
        <f t="shared" si="634"/>
        <v>16980.09235289993</v>
      </c>
      <c r="DT73" s="53">
        <f t="shared" si="635"/>
        <v>17569.711338374746</v>
      </c>
      <c r="DU73" s="53">
        <f t="shared" si="636"/>
        <v>18238.032905944088</v>
      </c>
      <c r="DV73" s="53">
        <f t="shared" si="637"/>
        <v>18234.635683765351</v>
      </c>
      <c r="DW73" s="53">
        <f t="shared" si="638"/>
        <v>18245.248087981647</v>
      </c>
      <c r="DX73" s="53">
        <f t="shared" si="639"/>
        <v>19492.334983650439</v>
      </c>
      <c r="DY73" s="53">
        <f t="shared" si="640"/>
        <v>18713.622603562999</v>
      </c>
      <c r="DZ73" s="53">
        <f t="shared" si="641"/>
        <v>19335.533168964808</v>
      </c>
      <c r="EA73" s="53">
        <f t="shared" si="642"/>
        <v>19340.752017822277</v>
      </c>
      <c r="EB73" s="53">
        <f t="shared" si="643"/>
        <v>19340.752017822277</v>
      </c>
      <c r="EC73" s="53">
        <f t="shared" si="644"/>
        <v>18718.841452420562</v>
      </c>
      <c r="ED73" s="53">
        <f t="shared" si="645"/>
        <v>18477.734887340845</v>
      </c>
      <c r="EE73" s="53">
        <f t="shared" si="646"/>
        <v>16980.09235289993</v>
      </c>
      <c r="EF73" s="53">
        <f t="shared" si="647"/>
        <v>17569.711338374746</v>
      </c>
      <c r="EG73" s="53">
        <f t="shared" si="648"/>
        <v>18238.032905944088</v>
      </c>
      <c r="EH73" s="53">
        <f t="shared" si="649"/>
        <v>18234.635683765351</v>
      </c>
      <c r="EI73" s="53">
        <f t="shared" si="650"/>
        <v>18245.248087981647</v>
      </c>
      <c r="EJ73" s="53">
        <f t="shared" si="651"/>
        <v>19492.334983650439</v>
      </c>
      <c r="EK73" s="53">
        <f t="shared" si="652"/>
        <v>18713.622603562999</v>
      </c>
      <c r="EL73" s="53">
        <f t="shared" si="653"/>
        <v>19335.533168964808</v>
      </c>
      <c r="EM73" s="53">
        <f t="shared" si="654"/>
        <v>19340.752017822277</v>
      </c>
      <c r="EN73" s="53">
        <f t="shared" si="655"/>
        <v>19340.752017822277</v>
      </c>
      <c r="EO73" s="53">
        <f t="shared" si="656"/>
        <v>18718.841452420562</v>
      </c>
      <c r="EP73" s="53">
        <f t="shared" si="657"/>
        <v>18477.734887340845</v>
      </c>
      <c r="EQ73" s="53">
        <f t="shared" si="658"/>
        <v>16980.09235289993</v>
      </c>
      <c r="ER73" s="53">
        <f t="shared" si="659"/>
        <v>17569.711338374746</v>
      </c>
      <c r="ES73" s="53">
        <f t="shared" si="660"/>
        <v>18238.032905944088</v>
      </c>
      <c r="ET73" s="53">
        <f t="shared" si="661"/>
        <v>18234.635683765351</v>
      </c>
      <c r="EU73" s="53">
        <f t="shared" si="662"/>
        <v>18245.248087981647</v>
      </c>
      <c r="EV73" s="53">
        <f t="shared" si="663"/>
        <v>19492.334983650439</v>
      </c>
      <c r="EW73" s="53">
        <f t="shared" si="664"/>
        <v>18713.622603562999</v>
      </c>
      <c r="EX73" s="53">
        <f t="shared" si="665"/>
        <v>19335.533168964808</v>
      </c>
      <c r="EY73" s="53">
        <f t="shared" si="666"/>
        <v>19340.752017822277</v>
      </c>
      <c r="EZ73" s="53">
        <f t="shared" si="667"/>
        <v>19340.752017822277</v>
      </c>
      <c r="FA73" s="53">
        <f t="shared" si="668"/>
        <v>18718.841452420562</v>
      </c>
      <c r="FB73" s="53">
        <f t="shared" si="669"/>
        <v>18477.734887340845</v>
      </c>
      <c r="FC73" s="53">
        <f t="shared" si="670"/>
        <v>16980.09235289993</v>
      </c>
      <c r="FD73" s="53">
        <f t="shared" si="671"/>
        <v>17569.711338374746</v>
      </c>
      <c r="FE73" s="53">
        <f t="shared" si="672"/>
        <v>18238.032905944088</v>
      </c>
      <c r="FF73" s="53">
        <f t="shared" si="673"/>
        <v>18234.635683765351</v>
      </c>
      <c r="FG73" s="53">
        <f t="shared" si="674"/>
        <v>18245.248087981647</v>
      </c>
      <c r="FH73" s="53">
        <f t="shared" si="675"/>
        <v>19492.334983650439</v>
      </c>
      <c r="FI73" s="53">
        <f t="shared" si="676"/>
        <v>18713.622603562999</v>
      </c>
      <c r="FJ73" s="53">
        <f t="shared" si="677"/>
        <v>19335.533168964808</v>
      </c>
      <c r="FK73" s="53">
        <f t="shared" si="678"/>
        <v>19340.752017822277</v>
      </c>
      <c r="FL73" s="53">
        <f t="shared" si="679"/>
        <v>19340.752017822277</v>
      </c>
      <c r="FM73" s="53">
        <f t="shared" si="680"/>
        <v>18718.841452420562</v>
      </c>
      <c r="FN73" s="53">
        <f t="shared" si="681"/>
        <v>18477.734887340845</v>
      </c>
      <c r="FP73" s="51">
        <f t="shared" si="682"/>
        <v>145961.98470385317</v>
      </c>
      <c r="FQ73" s="51">
        <f t="shared" si="689"/>
        <v>155938.67986920351</v>
      </c>
      <c r="FR73" s="51">
        <f t="shared" si="690"/>
        <v>149708.98082850399</v>
      </c>
      <c r="FS73" s="51">
        <f t="shared" si="691"/>
        <v>154684.26535171847</v>
      </c>
      <c r="FT73" s="51">
        <f t="shared" si="692"/>
        <v>154726.01614257821</v>
      </c>
      <c r="FU73" s="51">
        <f t="shared" si="693"/>
        <v>154726.01614257821</v>
      </c>
      <c r="FV73" s="51">
        <f t="shared" si="694"/>
        <v>149750.73161936449</v>
      </c>
      <c r="FW73" s="51">
        <f t="shared" si="695"/>
        <v>147821.87909872676</v>
      </c>
      <c r="FX73" s="51">
        <f t="shared" si="696"/>
        <v>131997.27348076168</v>
      </c>
      <c r="FY73" s="51">
        <f t="shared" si="697"/>
        <v>136580.76436276955</v>
      </c>
      <c r="FZ73" s="51">
        <f t="shared" si="698"/>
        <v>141776.06147270996</v>
      </c>
      <c r="GA73" s="51">
        <f t="shared" si="699"/>
        <v>141749.6526608094</v>
      </c>
      <c r="GB73" s="51">
        <f t="shared" si="700"/>
        <v>141832.14976344662</v>
      </c>
      <c r="GC73" s="51">
        <f t="shared" si="701"/>
        <v>151526.56523544225</v>
      </c>
      <c r="GD73" s="51">
        <f t="shared" si="702"/>
        <v>145473.12872514542</v>
      </c>
      <c r="GE73" s="51">
        <f t="shared" si="703"/>
        <v>150307.64300668275</v>
      </c>
      <c r="GF73" s="51">
        <f t="shared" si="704"/>
        <v>150348.21250451452</v>
      </c>
      <c r="GG73" s="51">
        <f t="shared" si="705"/>
        <v>150348.21250451452</v>
      </c>
      <c r="GH73" s="51">
        <f t="shared" si="706"/>
        <v>145513.6982229779</v>
      </c>
      <c r="GI73" s="51">
        <f t="shared" si="707"/>
        <v>143639.42047775708</v>
      </c>
      <c r="GJ73" s="51">
        <f t="shared" si="708"/>
        <v>138221.1722977047</v>
      </c>
      <c r="GK73" s="51">
        <f t="shared" si="709"/>
        <v>143020.7826701061</v>
      </c>
      <c r="GL73" s="51">
        <f t="shared" si="710"/>
        <v>148461.04698795581</v>
      </c>
      <c r="GM73" s="51">
        <f t="shared" si="711"/>
        <v>148433.39295508357</v>
      </c>
      <c r="GN73" s="51">
        <f t="shared" si="712"/>
        <v>148519.7799382158</v>
      </c>
      <c r="GO73" s="51">
        <f t="shared" si="713"/>
        <v>158671.30379886235</v>
      </c>
      <c r="GP73" s="51">
        <f t="shared" si="714"/>
        <v>152332.4373297386</v>
      </c>
      <c r="GQ73" s="51">
        <f t="shared" si="715"/>
        <v>157394.90728735845</v>
      </c>
      <c r="GR73" s="51">
        <f t="shared" si="716"/>
        <v>157437.38970689609</v>
      </c>
      <c r="GS73" s="51">
        <f t="shared" si="717"/>
        <v>157437.38970689609</v>
      </c>
      <c r="GT73" s="51">
        <f t="shared" si="718"/>
        <v>152374.91974927703</v>
      </c>
      <c r="GU73" s="51">
        <f t="shared" si="719"/>
        <v>150412.26657982593</v>
      </c>
      <c r="GV73" s="51">
        <f t="shared" si="720"/>
        <v>138243.65175105227</v>
      </c>
      <c r="GW73" s="51">
        <f t="shared" si="721"/>
        <v>143044.04270298182</v>
      </c>
      <c r="GX73" s="51">
        <f t="shared" si="722"/>
        <v>148485.19179243274</v>
      </c>
      <c r="GY73" s="51">
        <f t="shared" si="723"/>
        <v>148457.53326207626</v>
      </c>
      <c r="GZ73" s="51">
        <f t="shared" si="724"/>
        <v>148543.9342946636</v>
      </c>
      <c r="HA73" s="51">
        <f t="shared" si="725"/>
        <v>158697.1091375963</v>
      </c>
      <c r="HB73" s="51">
        <f t="shared" si="726"/>
        <v>152357.21175366623</v>
      </c>
      <c r="HC73" s="51">
        <f t="shared" si="727"/>
        <v>157420.50504070331</v>
      </c>
      <c r="HD73" s="51">
        <f t="shared" si="728"/>
        <v>157462.99436932406</v>
      </c>
      <c r="HE73" s="51">
        <f t="shared" si="729"/>
        <v>157462.99436932406</v>
      </c>
      <c r="HF73" s="51">
        <f t="shared" si="730"/>
        <v>152399.70108228776</v>
      </c>
      <c r="HG73" s="51">
        <f t="shared" si="731"/>
        <v>150436.72871882591</v>
      </c>
      <c r="HH73" s="51">
        <f t="shared" si="732"/>
        <v>138275.16205584104</v>
      </c>
      <c r="HI73" s="51">
        <f t="shared" si="733"/>
        <v>143076.64717578545</v>
      </c>
      <c r="HJ73" s="51">
        <f t="shared" si="734"/>
        <v>148519.03648324302</v>
      </c>
      <c r="HK73" s="51">
        <f t="shared" si="735"/>
        <v>148491.37164859186</v>
      </c>
      <c r="HL73" s="51">
        <f t="shared" si="736"/>
        <v>148577.79237483483</v>
      </c>
      <c r="HM73" s="51">
        <f t="shared" si="737"/>
        <v>158733.28146243497</v>
      </c>
      <c r="HN73" s="51">
        <f t="shared" si="738"/>
        <v>152391.93900600888</v>
      </c>
      <c r="HO73" s="51">
        <f t="shared" si="739"/>
        <v>157456.38638520634</v>
      </c>
      <c r="HP73" s="51">
        <f t="shared" si="740"/>
        <v>157498.88539855168</v>
      </c>
      <c r="HQ73" s="51">
        <f t="shared" si="741"/>
        <v>157498.88539855168</v>
      </c>
      <c r="HR73" s="51">
        <f t="shared" si="742"/>
        <v>152434.438019355</v>
      </c>
      <c r="HS73" s="51">
        <f t="shared" si="743"/>
        <v>150471.01822950732</v>
      </c>
      <c r="HT73" s="51">
        <f t="shared" si="744"/>
        <v>135963.76888413235</v>
      </c>
      <c r="HU73" s="51">
        <f t="shared" si="745"/>
        <v>140684.99288013161</v>
      </c>
      <c r="HV73" s="51">
        <f t="shared" si="746"/>
        <v>146036.40777616191</v>
      </c>
      <c r="HW73" s="51">
        <f t="shared" si="747"/>
        <v>146009.20538399831</v>
      </c>
      <c r="HX73" s="51">
        <f t="shared" si="748"/>
        <v>146094.18151040454</v>
      </c>
      <c r="HY73" s="51">
        <f t="shared" si="749"/>
        <v>156079.91250274415</v>
      </c>
      <c r="HZ73" s="51">
        <f t="shared" si="750"/>
        <v>149844.57126472436</v>
      </c>
      <c r="IA73" s="51">
        <f t="shared" si="751"/>
        <v>154824.36187030672</v>
      </c>
      <c r="IB73" s="51">
        <f t="shared" si="688"/>
        <v>154866.15047458227</v>
      </c>
      <c r="IC73" s="51">
        <f t="shared" si="369"/>
        <v>154866.15047458227</v>
      </c>
      <c r="ID73" s="51">
        <f t="shared" si="370"/>
        <v>149886.35986900071</v>
      </c>
      <c r="IE73" s="51">
        <f t="shared" si="371"/>
        <v>147955.76039936076</v>
      </c>
      <c r="IF73" s="51">
        <f t="shared" si="372"/>
        <v>133813.30997824125</v>
      </c>
      <c r="IG73" s="51">
        <f t="shared" si="373"/>
        <v>138459.86115314832</v>
      </c>
      <c r="IH73" s="51">
        <f t="shared" si="374"/>
        <v>143726.63586954304</v>
      </c>
      <c r="II73" s="51">
        <f t="shared" si="375"/>
        <v>143699.8637216053</v>
      </c>
      <c r="IJ73" s="51">
        <f t="shared" si="376"/>
        <v>143783.49583063601</v>
      </c>
      <c r="IK73" s="51">
        <f t="shared" si="377"/>
        <v>153611.28839334435</v>
      </c>
      <c r="IL73" s="51">
        <f t="shared" si="378"/>
        <v>147474.5678776436</v>
      </c>
      <c r="IM73" s="51">
        <f t="shared" si="379"/>
        <v>152375.59606625902</v>
      </c>
      <c r="IN73" s="51">
        <f t="shared" si="380"/>
        <v>152416.723724777</v>
      </c>
      <c r="IO73" s="51">
        <f t="shared" si="381"/>
        <v>152416.723724777</v>
      </c>
      <c r="IP73" s="51">
        <f t="shared" si="382"/>
        <v>147515.69553616233</v>
      </c>
      <c r="IQ73" s="51">
        <f t="shared" si="383"/>
        <v>145615.63122200733</v>
      </c>
      <c r="IS73" s="51">
        <f t="shared" si="683"/>
        <v>1761292.4707931709</v>
      </c>
      <c r="IT73" s="51">
        <f t="shared" si="683"/>
        <v>1763813.0555261003</v>
      </c>
      <c r="IU73" s="51">
        <f t="shared" si="683"/>
        <v>1812834.9679620615</v>
      </c>
      <c r="IV73" s="51">
        <f t="shared" si="683"/>
        <v>1813177.2542100239</v>
      </c>
      <c r="IW73" s="51">
        <f t="shared" si="683"/>
        <v>1801273.3903344448</v>
      </c>
      <c r="IX73" s="51">
        <f t="shared" si="683"/>
        <v>1771806.4334084752</v>
      </c>
      <c r="IZ73" s="111">
        <f t="shared" si="684"/>
        <v>0</v>
      </c>
      <c r="JA73" s="111">
        <f t="shared" si="389"/>
        <v>0</v>
      </c>
      <c r="JB73" s="111">
        <f t="shared" si="390"/>
        <v>0</v>
      </c>
      <c r="JC73" s="111">
        <f t="shared" si="391"/>
        <v>0</v>
      </c>
      <c r="JD73" s="111">
        <f t="shared" si="392"/>
        <v>0</v>
      </c>
      <c r="JE73" s="111">
        <f t="shared" si="393"/>
        <v>0</v>
      </c>
      <c r="JF73" s="111">
        <f t="shared" si="394"/>
        <v>0</v>
      </c>
      <c r="JG73" s="111">
        <f t="shared" si="395"/>
        <v>0</v>
      </c>
      <c r="JH73" s="111">
        <f t="shared" si="396"/>
        <v>0</v>
      </c>
      <c r="JI73" s="111">
        <f t="shared" si="397"/>
        <v>0</v>
      </c>
      <c r="JJ73" s="111">
        <f t="shared" si="398"/>
        <v>0</v>
      </c>
      <c r="JK73" s="111">
        <f t="shared" si="399"/>
        <v>0</v>
      </c>
      <c r="JL73" s="111">
        <f t="shared" si="400"/>
        <v>0</v>
      </c>
      <c r="JM73" s="111">
        <f t="shared" si="401"/>
        <v>0</v>
      </c>
      <c r="JN73" s="111">
        <f t="shared" si="402"/>
        <v>0</v>
      </c>
      <c r="JO73" s="111">
        <f t="shared" si="403"/>
        <v>0</v>
      </c>
      <c r="JP73" s="111">
        <f t="shared" si="404"/>
        <v>0</v>
      </c>
      <c r="JQ73" s="111">
        <f t="shared" si="405"/>
        <v>0</v>
      </c>
      <c r="JR73" s="111">
        <f t="shared" si="406"/>
        <v>0</v>
      </c>
      <c r="JS73" s="111">
        <f t="shared" si="407"/>
        <v>0</v>
      </c>
      <c r="JT73" s="111">
        <f t="shared" si="408"/>
        <v>0</v>
      </c>
      <c r="JU73" s="111">
        <f t="shared" si="409"/>
        <v>0</v>
      </c>
      <c r="JV73" s="111">
        <f t="shared" si="410"/>
        <v>0</v>
      </c>
      <c r="JW73" s="111">
        <f t="shared" si="411"/>
        <v>0</v>
      </c>
      <c r="JX73" s="111">
        <f t="shared" si="412"/>
        <v>0</v>
      </c>
      <c r="JY73" s="111">
        <f t="shared" si="413"/>
        <v>0</v>
      </c>
      <c r="JZ73" s="111">
        <f t="shared" si="414"/>
        <v>0</v>
      </c>
      <c r="KA73" s="111">
        <f t="shared" si="415"/>
        <v>0</v>
      </c>
      <c r="KB73" s="111">
        <f t="shared" si="416"/>
        <v>0</v>
      </c>
      <c r="KC73" s="111">
        <f t="shared" si="417"/>
        <v>0</v>
      </c>
      <c r="KD73" s="111">
        <f t="shared" si="418"/>
        <v>0</v>
      </c>
      <c r="KE73" s="111">
        <f t="shared" si="419"/>
        <v>0</v>
      </c>
      <c r="KF73" s="111">
        <f t="shared" si="420"/>
        <v>0</v>
      </c>
      <c r="KG73" s="111">
        <f t="shared" si="421"/>
        <v>0</v>
      </c>
      <c r="KH73" s="111">
        <f t="shared" si="422"/>
        <v>0</v>
      </c>
      <c r="KI73" s="111">
        <f t="shared" si="423"/>
        <v>0</v>
      </c>
      <c r="KJ73" s="111">
        <f t="shared" si="424"/>
        <v>0</v>
      </c>
      <c r="KK73" s="111">
        <f t="shared" si="425"/>
        <v>0</v>
      </c>
      <c r="KL73" s="111">
        <f t="shared" si="426"/>
        <v>0</v>
      </c>
      <c r="KM73" s="111">
        <f t="shared" si="427"/>
        <v>0</v>
      </c>
      <c r="KN73" s="111">
        <f t="shared" si="428"/>
        <v>0</v>
      </c>
      <c r="KO73" s="111">
        <f t="shared" si="429"/>
        <v>0</v>
      </c>
      <c r="KP73" s="111">
        <f t="shared" si="430"/>
        <v>0</v>
      </c>
      <c r="KQ73" s="111">
        <f t="shared" si="431"/>
        <v>0</v>
      </c>
      <c r="KR73" s="111">
        <f t="shared" si="432"/>
        <v>0</v>
      </c>
      <c r="KS73" s="111">
        <f t="shared" si="433"/>
        <v>0</v>
      </c>
      <c r="KT73" s="111">
        <f t="shared" si="434"/>
        <v>0</v>
      </c>
      <c r="KU73" s="111">
        <f t="shared" si="435"/>
        <v>0</v>
      </c>
      <c r="KV73" s="111">
        <f t="shared" si="436"/>
        <v>0</v>
      </c>
      <c r="KW73" s="111">
        <f t="shared" si="437"/>
        <v>0</v>
      </c>
      <c r="KX73" s="111">
        <f t="shared" si="438"/>
        <v>0</v>
      </c>
      <c r="KY73" s="111">
        <f t="shared" si="439"/>
        <v>0</v>
      </c>
      <c r="KZ73" s="111">
        <f t="shared" si="440"/>
        <v>0</v>
      </c>
      <c r="LA73" s="111">
        <f t="shared" si="441"/>
        <v>0</v>
      </c>
      <c r="LB73" s="111">
        <f t="shared" si="442"/>
        <v>0</v>
      </c>
      <c r="LC73" s="111">
        <f t="shared" si="443"/>
        <v>0</v>
      </c>
      <c r="LD73" s="111">
        <f t="shared" si="444"/>
        <v>0</v>
      </c>
      <c r="LE73" s="111">
        <f t="shared" si="445"/>
        <v>0</v>
      </c>
      <c r="LF73" s="111">
        <f t="shared" si="446"/>
        <v>0</v>
      </c>
      <c r="LG73" s="111">
        <f t="shared" si="447"/>
        <v>0</v>
      </c>
      <c r="LH73" s="111">
        <f t="shared" si="448"/>
        <v>0</v>
      </c>
      <c r="LI73" s="111">
        <f t="shared" si="449"/>
        <v>0</v>
      </c>
      <c r="LJ73" s="111">
        <f t="shared" si="450"/>
        <v>0</v>
      </c>
      <c r="LK73" s="111">
        <f t="shared" si="451"/>
        <v>0</v>
      </c>
      <c r="LL73" s="111">
        <f t="shared" si="452"/>
        <v>0</v>
      </c>
      <c r="LM73" s="111">
        <f t="shared" si="453"/>
        <v>0</v>
      </c>
      <c r="LN73" s="111">
        <f t="shared" si="454"/>
        <v>0</v>
      </c>
      <c r="LO73" s="111">
        <f t="shared" si="455"/>
        <v>0</v>
      </c>
      <c r="LP73" s="111">
        <f t="shared" si="456"/>
        <v>0</v>
      </c>
      <c r="LQ73" s="111">
        <f t="shared" si="457"/>
        <v>0</v>
      </c>
      <c r="LR73" s="111">
        <f t="shared" si="458"/>
        <v>0</v>
      </c>
      <c r="LS73" s="111">
        <f t="shared" si="459"/>
        <v>0</v>
      </c>
      <c r="LT73" s="111">
        <f t="shared" si="460"/>
        <v>0</v>
      </c>
      <c r="LU73" s="111">
        <f t="shared" si="461"/>
        <v>0</v>
      </c>
      <c r="LV73" s="111">
        <f t="shared" si="462"/>
        <v>0</v>
      </c>
      <c r="LW73" s="111">
        <f t="shared" si="463"/>
        <v>0</v>
      </c>
      <c r="LX73" s="111">
        <f t="shared" si="464"/>
        <v>0</v>
      </c>
      <c r="LY73" s="111">
        <f t="shared" si="465"/>
        <v>0</v>
      </c>
      <c r="LZ73" s="111">
        <f t="shared" si="466"/>
        <v>0</v>
      </c>
      <c r="MA73" s="111">
        <f t="shared" si="467"/>
        <v>0</v>
      </c>
      <c r="MD73" s="111"/>
      <c r="ME73" s="111">
        <f t="shared" si="685"/>
        <v>0</v>
      </c>
      <c r="MF73" s="111">
        <f t="shared" si="468"/>
        <v>0</v>
      </c>
      <c r="MG73" s="111">
        <f t="shared" si="469"/>
        <v>0</v>
      </c>
      <c r="MH73" s="111">
        <f t="shared" si="470"/>
        <v>0</v>
      </c>
      <c r="MI73" s="111">
        <f t="shared" si="471"/>
        <v>0</v>
      </c>
      <c r="MJ73" s="111">
        <f t="shared" si="472"/>
        <v>0</v>
      </c>
      <c r="MK73" s="111">
        <f t="shared" si="473"/>
        <v>0</v>
      </c>
      <c r="ML73" s="111">
        <f t="shared" si="474"/>
        <v>0</v>
      </c>
      <c r="MM73" s="111">
        <f t="shared" si="475"/>
        <v>0</v>
      </c>
      <c r="MN73" s="111">
        <f t="shared" si="476"/>
        <v>0</v>
      </c>
      <c r="MO73" s="111">
        <f t="shared" si="477"/>
        <v>0</v>
      </c>
      <c r="MP73" s="111">
        <f t="shared" si="478"/>
        <v>0</v>
      </c>
      <c r="MQ73" s="111">
        <f t="shared" si="479"/>
        <v>0</v>
      </c>
      <c r="MR73" s="111">
        <f t="shared" si="480"/>
        <v>0</v>
      </c>
      <c r="MS73" s="111">
        <f t="shared" si="481"/>
        <v>0</v>
      </c>
      <c r="MT73" s="111">
        <f t="shared" si="482"/>
        <v>0</v>
      </c>
      <c r="MU73" s="111">
        <f t="shared" si="483"/>
        <v>0</v>
      </c>
      <c r="MV73" s="111">
        <f t="shared" si="484"/>
        <v>0</v>
      </c>
      <c r="MW73" s="111">
        <f t="shared" si="485"/>
        <v>0</v>
      </c>
      <c r="MX73" s="111">
        <f t="shared" si="486"/>
        <v>0</v>
      </c>
      <c r="MY73" s="111">
        <f t="shared" si="487"/>
        <v>0</v>
      </c>
      <c r="MZ73" s="111">
        <f t="shared" si="488"/>
        <v>0</v>
      </c>
      <c r="NA73" s="111">
        <f t="shared" si="489"/>
        <v>0</v>
      </c>
      <c r="NB73" s="111">
        <f t="shared" si="490"/>
        <v>0</v>
      </c>
      <c r="NC73" s="111">
        <f t="shared" si="491"/>
        <v>0</v>
      </c>
      <c r="ND73" s="111">
        <f t="shared" si="492"/>
        <v>0</v>
      </c>
      <c r="NE73" s="111">
        <f t="shared" si="493"/>
        <v>0</v>
      </c>
      <c r="NF73" s="111">
        <f t="shared" si="494"/>
        <v>0</v>
      </c>
      <c r="NG73" s="111">
        <f t="shared" si="495"/>
        <v>0</v>
      </c>
      <c r="NH73" s="111">
        <f t="shared" si="496"/>
        <v>0</v>
      </c>
      <c r="NI73" s="111">
        <f t="shared" si="497"/>
        <v>0</v>
      </c>
      <c r="NJ73" s="111">
        <f t="shared" si="498"/>
        <v>0</v>
      </c>
      <c r="NK73" s="111">
        <f t="shared" si="499"/>
        <v>0</v>
      </c>
      <c r="NL73" s="111">
        <f t="shared" si="500"/>
        <v>0</v>
      </c>
      <c r="NM73" s="111">
        <f t="shared" si="501"/>
        <v>0</v>
      </c>
      <c r="NN73" s="111">
        <f t="shared" si="502"/>
        <v>0</v>
      </c>
      <c r="NO73" s="111">
        <f t="shared" si="503"/>
        <v>0</v>
      </c>
      <c r="NP73" s="111">
        <f t="shared" si="504"/>
        <v>0</v>
      </c>
      <c r="NQ73" s="111">
        <f t="shared" si="505"/>
        <v>0</v>
      </c>
      <c r="NR73" s="111">
        <f t="shared" si="506"/>
        <v>0</v>
      </c>
      <c r="NS73" s="111">
        <f t="shared" si="507"/>
        <v>0</v>
      </c>
      <c r="NT73" s="111">
        <f t="shared" si="508"/>
        <v>0</v>
      </c>
      <c r="NU73" s="111">
        <f t="shared" si="509"/>
        <v>0</v>
      </c>
      <c r="NV73" s="111">
        <f t="shared" si="510"/>
        <v>0</v>
      </c>
      <c r="NW73" s="111">
        <f t="shared" si="511"/>
        <v>0</v>
      </c>
      <c r="NX73" s="111">
        <f t="shared" si="512"/>
        <v>0</v>
      </c>
      <c r="NY73" s="111">
        <f t="shared" si="513"/>
        <v>0</v>
      </c>
      <c r="NZ73" s="111">
        <f t="shared" si="514"/>
        <v>0</v>
      </c>
      <c r="OA73" s="111">
        <f t="shared" si="515"/>
        <v>0</v>
      </c>
      <c r="OB73" s="111">
        <f t="shared" si="516"/>
        <v>0</v>
      </c>
      <c r="OC73" s="111">
        <f t="shared" si="517"/>
        <v>0</v>
      </c>
      <c r="OD73" s="111">
        <f t="shared" si="518"/>
        <v>0</v>
      </c>
      <c r="OE73" s="111">
        <f t="shared" si="519"/>
        <v>0</v>
      </c>
      <c r="OF73" s="111">
        <f t="shared" si="520"/>
        <v>0</v>
      </c>
      <c r="OG73" s="111">
        <f t="shared" si="521"/>
        <v>0</v>
      </c>
      <c r="OH73" s="111">
        <f t="shared" si="522"/>
        <v>0</v>
      </c>
      <c r="OI73" s="111">
        <f t="shared" si="523"/>
        <v>0</v>
      </c>
      <c r="OJ73" s="111">
        <f t="shared" si="524"/>
        <v>0</v>
      </c>
      <c r="OK73" s="111">
        <f t="shared" si="525"/>
        <v>0</v>
      </c>
      <c r="OL73" s="111">
        <f t="shared" si="526"/>
        <v>0</v>
      </c>
      <c r="OM73" s="111">
        <f t="shared" si="527"/>
        <v>0</v>
      </c>
      <c r="ON73" s="111">
        <f t="shared" si="528"/>
        <v>0</v>
      </c>
      <c r="OO73" s="111">
        <f t="shared" si="529"/>
        <v>0</v>
      </c>
      <c r="OP73" s="111">
        <f t="shared" si="530"/>
        <v>0</v>
      </c>
      <c r="OQ73" s="111">
        <f t="shared" si="531"/>
        <v>0</v>
      </c>
      <c r="OR73" s="111">
        <f t="shared" si="532"/>
        <v>0</v>
      </c>
      <c r="OS73" s="111">
        <f t="shared" si="533"/>
        <v>0</v>
      </c>
      <c r="OT73" s="111">
        <f t="shared" si="534"/>
        <v>0</v>
      </c>
      <c r="OU73" s="111">
        <f t="shared" si="535"/>
        <v>0</v>
      </c>
      <c r="OV73" s="111">
        <f t="shared" si="536"/>
        <v>0</v>
      </c>
      <c r="OW73" s="111">
        <f t="shared" si="537"/>
        <v>0</v>
      </c>
      <c r="OX73" s="111">
        <f t="shared" si="538"/>
        <v>0</v>
      </c>
      <c r="OY73" s="111"/>
      <c r="PA73" s="51">
        <f t="shared" si="686"/>
        <v>155938.67986920351</v>
      </c>
      <c r="PB73" s="51">
        <f t="shared" si="539"/>
        <v>149708.98082850399</v>
      </c>
      <c r="PC73" s="51">
        <f t="shared" si="540"/>
        <v>154684.26535171847</v>
      </c>
      <c r="PD73" s="51">
        <f t="shared" si="541"/>
        <v>154726.01614257821</v>
      </c>
      <c r="PE73" s="51">
        <f t="shared" si="542"/>
        <v>154726.01614257821</v>
      </c>
      <c r="PF73" s="51">
        <f t="shared" si="543"/>
        <v>149750.73161936449</v>
      </c>
      <c r="PG73" s="51">
        <f t="shared" si="544"/>
        <v>147821.87909872676</v>
      </c>
      <c r="PH73" s="51">
        <f t="shared" si="545"/>
        <v>131997.27348076168</v>
      </c>
      <c r="PI73" s="51">
        <f t="shared" si="546"/>
        <v>136580.76436276955</v>
      </c>
      <c r="PJ73" s="51">
        <f t="shared" si="547"/>
        <v>141776.06147270996</v>
      </c>
      <c r="PK73" s="51">
        <f t="shared" si="548"/>
        <v>141749.6526608094</v>
      </c>
      <c r="PL73" s="51">
        <f t="shared" si="549"/>
        <v>141832.14976344662</v>
      </c>
      <c r="PM73" s="51">
        <f t="shared" si="550"/>
        <v>151526.56523544225</v>
      </c>
      <c r="PN73" s="51">
        <f t="shared" si="551"/>
        <v>145473.12872514542</v>
      </c>
      <c r="PO73" s="51">
        <f t="shared" si="552"/>
        <v>150307.64300668275</v>
      </c>
      <c r="PP73" s="51">
        <f t="shared" si="553"/>
        <v>150348.21250451452</v>
      </c>
      <c r="PQ73" s="51">
        <f t="shared" si="554"/>
        <v>150348.21250451452</v>
      </c>
      <c r="PR73" s="51">
        <f t="shared" si="555"/>
        <v>145513.6982229779</v>
      </c>
      <c r="PS73" s="51">
        <f t="shared" si="556"/>
        <v>143639.42047775708</v>
      </c>
      <c r="PT73" s="51">
        <f t="shared" si="557"/>
        <v>138221.1722977047</v>
      </c>
      <c r="PU73" s="51">
        <f t="shared" si="558"/>
        <v>143020.7826701061</v>
      </c>
      <c r="PV73" s="51">
        <f t="shared" si="559"/>
        <v>148461.04698795581</v>
      </c>
      <c r="PW73" s="51">
        <f t="shared" si="560"/>
        <v>148433.39295508357</v>
      </c>
      <c r="PX73" s="51">
        <f t="shared" si="561"/>
        <v>148519.7799382158</v>
      </c>
      <c r="PY73" s="51">
        <f t="shared" si="562"/>
        <v>158671.30379886235</v>
      </c>
      <c r="PZ73" s="51">
        <f t="shared" si="563"/>
        <v>152332.4373297386</v>
      </c>
      <c r="QA73" s="51">
        <f t="shared" si="564"/>
        <v>157394.90728735845</v>
      </c>
      <c r="QB73" s="51">
        <f t="shared" si="565"/>
        <v>157437.38970689609</v>
      </c>
      <c r="QC73" s="51">
        <f t="shared" si="566"/>
        <v>157437.38970689609</v>
      </c>
      <c r="QD73" s="51">
        <f t="shared" si="567"/>
        <v>152374.91974927703</v>
      </c>
      <c r="QE73" s="51">
        <f t="shared" si="568"/>
        <v>150412.26657982593</v>
      </c>
      <c r="QF73" s="51">
        <f t="shared" si="569"/>
        <v>138243.65175105227</v>
      </c>
      <c r="QG73" s="51">
        <f t="shared" si="570"/>
        <v>143044.04270298182</v>
      </c>
      <c r="QH73" s="51">
        <f t="shared" si="571"/>
        <v>148485.19179243274</v>
      </c>
      <c r="QI73" s="51">
        <f t="shared" si="572"/>
        <v>148457.53326207626</v>
      </c>
      <c r="QJ73" s="51">
        <f t="shared" si="573"/>
        <v>148543.9342946636</v>
      </c>
      <c r="QK73" s="51">
        <f t="shared" si="574"/>
        <v>158697.1091375963</v>
      </c>
      <c r="QL73" s="51">
        <f t="shared" si="575"/>
        <v>152357.21175366623</v>
      </c>
      <c r="QM73" s="51">
        <f t="shared" si="576"/>
        <v>157420.50504070331</v>
      </c>
      <c r="QN73" s="51">
        <f t="shared" si="577"/>
        <v>157462.99436932406</v>
      </c>
      <c r="QO73" s="51">
        <f t="shared" si="578"/>
        <v>157462.99436932406</v>
      </c>
      <c r="QP73" s="51">
        <f t="shared" si="579"/>
        <v>152399.70108228776</v>
      </c>
      <c r="QQ73" s="51">
        <f t="shared" si="580"/>
        <v>150436.72871882591</v>
      </c>
      <c r="QR73" s="51">
        <f t="shared" si="581"/>
        <v>138275.16205584104</v>
      </c>
      <c r="QS73" s="51">
        <f t="shared" si="582"/>
        <v>143076.64717578545</v>
      </c>
      <c r="QT73" s="51">
        <f t="shared" si="583"/>
        <v>148519.03648324302</v>
      </c>
      <c r="QU73" s="51">
        <f t="shared" si="584"/>
        <v>148491.37164859186</v>
      </c>
      <c r="QV73" s="51">
        <f t="shared" si="585"/>
        <v>148577.79237483483</v>
      </c>
      <c r="QW73" s="51">
        <f t="shared" si="586"/>
        <v>158733.28146243497</v>
      </c>
      <c r="QX73" s="51">
        <f t="shared" si="587"/>
        <v>152391.93900600888</v>
      </c>
      <c r="QY73" s="51">
        <f t="shared" si="588"/>
        <v>157456.38638520634</v>
      </c>
      <c r="QZ73" s="51">
        <f t="shared" si="589"/>
        <v>157498.88539855168</v>
      </c>
      <c r="RA73" s="51">
        <f t="shared" si="590"/>
        <v>157498.88539855168</v>
      </c>
      <c r="RB73" s="51">
        <f t="shared" si="591"/>
        <v>152434.438019355</v>
      </c>
      <c r="RC73" s="51">
        <f t="shared" si="592"/>
        <v>150471.01822950732</v>
      </c>
      <c r="RD73" s="51">
        <f t="shared" si="593"/>
        <v>135963.76888413235</v>
      </c>
      <c r="RE73" s="51">
        <f t="shared" si="594"/>
        <v>140684.99288013161</v>
      </c>
      <c r="RF73" s="51">
        <f t="shared" si="595"/>
        <v>146036.40777616191</v>
      </c>
      <c r="RG73" s="51">
        <f t="shared" si="596"/>
        <v>146009.20538399831</v>
      </c>
      <c r="RH73" s="51">
        <f t="shared" si="597"/>
        <v>146094.18151040454</v>
      </c>
      <c r="RI73" s="51">
        <f t="shared" si="598"/>
        <v>156079.91250274415</v>
      </c>
      <c r="RJ73" s="51">
        <f t="shared" si="599"/>
        <v>149844.57126472436</v>
      </c>
      <c r="RK73" s="51">
        <f t="shared" si="600"/>
        <v>154824.36187030672</v>
      </c>
      <c r="RL73" s="51">
        <f t="shared" si="601"/>
        <v>154866.15047458227</v>
      </c>
      <c r="RM73" s="51">
        <f t="shared" si="602"/>
        <v>154866.15047458227</v>
      </c>
      <c r="RN73" s="51">
        <f t="shared" si="603"/>
        <v>149886.35986900071</v>
      </c>
      <c r="RO73" s="51">
        <f t="shared" si="604"/>
        <v>147955.76039936076</v>
      </c>
      <c r="RP73" s="51">
        <f t="shared" si="605"/>
        <v>133813.30997824125</v>
      </c>
      <c r="RQ73" s="51">
        <f t="shared" si="606"/>
        <v>138459.86115314832</v>
      </c>
      <c r="RR73" s="51">
        <f t="shared" si="607"/>
        <v>143726.63586954304</v>
      </c>
      <c r="RS73" s="51">
        <f t="shared" si="608"/>
        <v>143699.8637216053</v>
      </c>
      <c r="RT73" s="51">
        <f t="shared" si="609"/>
        <v>143783.49583063601</v>
      </c>
      <c r="RU73" s="51"/>
      <c r="RV73" s="51">
        <f t="shared" si="687"/>
        <v>1761292.4707931709</v>
      </c>
      <c r="RW73" s="51">
        <f t="shared" si="687"/>
        <v>1763813.0555261003</v>
      </c>
      <c r="RX73" s="51">
        <f t="shared" si="687"/>
        <v>1812834.9679620615</v>
      </c>
      <c r="RY73" s="51">
        <f t="shared" si="687"/>
        <v>1813177.2542100239</v>
      </c>
      <c r="RZ73" s="51">
        <f t="shared" si="687"/>
        <v>1801273.3903344448</v>
      </c>
      <c r="SA73" s="51">
        <f t="shared" si="687"/>
        <v>1771806.4334084752</v>
      </c>
    </row>
    <row r="74" spans="1:495" x14ac:dyDescent="0.3">
      <c r="A74" s="1">
        <v>405300</v>
      </c>
      <c r="B74" s="1" t="s">
        <v>242</v>
      </c>
      <c r="C74" s="1" t="s">
        <v>138</v>
      </c>
      <c r="D74" s="44">
        <v>0</v>
      </c>
      <c r="E74" s="1" t="s">
        <v>308</v>
      </c>
      <c r="F74" s="107">
        <f>VLOOKUP(A74,Auxiliar_OPEX_CustosUnit!$A$4:$E$129,COLUMN(Auxiliar_OPEX_CustosUnit!$E$3),0)</f>
        <v>9</v>
      </c>
      <c r="G74" s="107">
        <f>INDEX(Auxiliar_OPEX_Drivers!$B$76:$I$84,MATCH($E74,Auxiliar_OPEX_Drivers!$B$76:$B$84,0),MATCH(YEAR(G$2),Auxiliar_OPEX_Drivers!$B$76:$I$76,0))*$F74</f>
        <v>9</v>
      </c>
      <c r="H74" s="107">
        <f>INDEX(Auxiliar_OPEX_Drivers!$B$76:$I$84,MATCH($E74,Auxiliar_OPEX_Drivers!$B$76:$B$84,0),MATCH(YEAR(H$2),Auxiliar_OPEX_Drivers!$B$76:$I$76,0))*$F74</f>
        <v>9</v>
      </c>
      <c r="I74" s="107">
        <f>INDEX(Auxiliar_OPEX_Drivers!$B$76:$I$84,MATCH($E74,Auxiliar_OPEX_Drivers!$B$76:$B$84,0),MATCH(YEAR(I$2),Auxiliar_OPEX_Drivers!$B$76:$I$76,0))*$F74</f>
        <v>9</v>
      </c>
      <c r="J74" s="107">
        <f>INDEX(Auxiliar_OPEX_Drivers!$B$76:$I$84,MATCH($E74,Auxiliar_OPEX_Drivers!$B$76:$B$84,0),MATCH(YEAR(J$2),Auxiliar_OPEX_Drivers!$B$76:$I$76,0))*$F74</f>
        <v>9</v>
      </c>
      <c r="K74" s="107">
        <f>INDEX(Auxiliar_OPEX_Drivers!$B$76:$I$84,MATCH($E74,Auxiliar_OPEX_Drivers!$B$76:$B$84,0),MATCH(YEAR(K$2),Auxiliar_OPEX_Drivers!$B$76:$I$76,0))*$F74</f>
        <v>9</v>
      </c>
      <c r="L74" s="107">
        <f>INDEX(Auxiliar_OPEX_Drivers!$B$76:$I$84,MATCH($E74,Auxiliar_OPEX_Drivers!$B$76:$B$84,0),MATCH(YEAR(L$2),Auxiliar_OPEX_Drivers!$B$76:$I$76,0))*$F74</f>
        <v>9</v>
      </c>
      <c r="M74" s="107">
        <f>INDEX(Auxiliar_OPEX_Drivers!$B$76:$I$84,MATCH($E74,Auxiliar_OPEX_Drivers!$B$76:$B$84,0),MATCH(YEAR(M$2),Auxiliar_OPEX_Drivers!$B$76:$I$76,0))*$F74</f>
        <v>9</v>
      </c>
      <c r="N74" s="107">
        <f>INDEX(Auxiliar_OPEX_Drivers!$B$76:$I$84,MATCH($E74,Auxiliar_OPEX_Drivers!$B$76:$B$84,0),MATCH(YEAR(N$2),Auxiliar_OPEX_Drivers!$B$76:$I$76,0))*$F74</f>
        <v>8.7453548296217587</v>
      </c>
      <c r="O74" s="107">
        <f>INDEX(Auxiliar_OPEX_Drivers!$B$76:$I$84,MATCH($E74,Auxiliar_OPEX_Drivers!$B$76:$B$84,0),MATCH(YEAR(O$2),Auxiliar_OPEX_Drivers!$B$76:$I$76,0))*$F74</f>
        <v>8.7453548296217587</v>
      </c>
      <c r="P74" s="107">
        <f>INDEX(Auxiliar_OPEX_Drivers!$B$76:$I$84,MATCH($E74,Auxiliar_OPEX_Drivers!$B$76:$B$84,0),MATCH(YEAR(P$2),Auxiliar_OPEX_Drivers!$B$76:$I$76,0))*$F74</f>
        <v>8.7453548296217587</v>
      </c>
      <c r="Q74" s="107">
        <f>INDEX(Auxiliar_OPEX_Drivers!$B$76:$I$84,MATCH($E74,Auxiliar_OPEX_Drivers!$B$76:$B$84,0),MATCH(YEAR(Q$2),Auxiliar_OPEX_Drivers!$B$76:$I$76,0))*$F74</f>
        <v>8.7453548296217587</v>
      </c>
      <c r="R74" s="107">
        <f>INDEX(Auxiliar_OPEX_Drivers!$B$76:$I$84,MATCH($E74,Auxiliar_OPEX_Drivers!$B$76:$B$84,0),MATCH(YEAR(R$2),Auxiliar_OPEX_Drivers!$B$76:$I$76,0))*$F74</f>
        <v>8.7453548296217587</v>
      </c>
      <c r="S74" s="107">
        <f>INDEX(Auxiliar_OPEX_Drivers!$B$76:$I$84,MATCH($E74,Auxiliar_OPEX_Drivers!$B$76:$B$84,0),MATCH(YEAR(S$2),Auxiliar_OPEX_Drivers!$B$76:$I$76,0))*$F74</f>
        <v>8.7453548296217587</v>
      </c>
      <c r="T74" s="107">
        <f>INDEX(Auxiliar_OPEX_Drivers!$B$76:$I$84,MATCH($E74,Auxiliar_OPEX_Drivers!$B$76:$B$84,0),MATCH(YEAR(T$2),Auxiliar_OPEX_Drivers!$B$76:$I$76,0))*$F74</f>
        <v>8.7453548296217587</v>
      </c>
      <c r="U74" s="107">
        <f>INDEX(Auxiliar_OPEX_Drivers!$B$76:$I$84,MATCH($E74,Auxiliar_OPEX_Drivers!$B$76:$B$84,0),MATCH(YEAR(U$2),Auxiliar_OPEX_Drivers!$B$76:$I$76,0))*$F74</f>
        <v>8.7453548296217587</v>
      </c>
      <c r="V74" s="107">
        <f>INDEX(Auxiliar_OPEX_Drivers!$B$76:$I$84,MATCH($E74,Auxiliar_OPEX_Drivers!$B$76:$B$84,0),MATCH(YEAR(V$2),Auxiliar_OPEX_Drivers!$B$76:$I$76,0))*$F74</f>
        <v>8.7453548296217587</v>
      </c>
      <c r="W74" s="107">
        <f>INDEX(Auxiliar_OPEX_Drivers!$B$76:$I$84,MATCH($E74,Auxiliar_OPEX_Drivers!$B$76:$B$84,0),MATCH(YEAR(W$2),Auxiliar_OPEX_Drivers!$B$76:$I$76,0))*$F74</f>
        <v>8.7453548296217587</v>
      </c>
      <c r="X74" s="107">
        <f>INDEX(Auxiliar_OPEX_Drivers!$B$76:$I$84,MATCH($E74,Auxiliar_OPEX_Drivers!$B$76:$B$84,0),MATCH(YEAR(X$2),Auxiliar_OPEX_Drivers!$B$76:$I$76,0))*$F74</f>
        <v>8.7453548296217587</v>
      </c>
      <c r="Y74" s="107">
        <f>INDEX(Auxiliar_OPEX_Drivers!$B$76:$I$84,MATCH($E74,Auxiliar_OPEX_Drivers!$B$76:$B$84,0),MATCH(YEAR(Y$2),Auxiliar_OPEX_Drivers!$B$76:$I$76,0))*$F74</f>
        <v>8.7453548296217587</v>
      </c>
      <c r="Z74" s="107">
        <f>INDEX(Auxiliar_OPEX_Drivers!$B$76:$I$84,MATCH($E74,Auxiliar_OPEX_Drivers!$B$76:$B$84,0),MATCH(YEAR(Z$2),Auxiliar_OPEX_Drivers!$B$76:$I$76,0))*$F74</f>
        <v>9.1577133741773231</v>
      </c>
      <c r="AA74" s="107">
        <f>INDEX(Auxiliar_OPEX_Drivers!$B$76:$I$84,MATCH($E74,Auxiliar_OPEX_Drivers!$B$76:$B$84,0),MATCH(YEAR(AA$2),Auxiliar_OPEX_Drivers!$B$76:$I$76,0))*$F74</f>
        <v>9.1577133741773231</v>
      </c>
      <c r="AB74" s="107">
        <f>INDEX(Auxiliar_OPEX_Drivers!$B$76:$I$84,MATCH($E74,Auxiliar_OPEX_Drivers!$B$76:$B$84,0),MATCH(YEAR(AB$2),Auxiliar_OPEX_Drivers!$B$76:$I$76,0))*$F74</f>
        <v>9.1577133741773231</v>
      </c>
      <c r="AC74" s="107">
        <f>INDEX(Auxiliar_OPEX_Drivers!$B$76:$I$84,MATCH($E74,Auxiliar_OPEX_Drivers!$B$76:$B$84,0),MATCH(YEAR(AC$2),Auxiliar_OPEX_Drivers!$B$76:$I$76,0))*$F74</f>
        <v>9.1577133741773231</v>
      </c>
      <c r="AD74" s="107">
        <f>INDEX(Auxiliar_OPEX_Drivers!$B$76:$I$84,MATCH($E74,Auxiliar_OPEX_Drivers!$B$76:$B$84,0),MATCH(YEAR(AD$2),Auxiliar_OPEX_Drivers!$B$76:$I$76,0))*$F74</f>
        <v>9.1577133741773231</v>
      </c>
      <c r="AE74" s="107">
        <f>INDEX(Auxiliar_OPEX_Drivers!$B$76:$I$84,MATCH($E74,Auxiliar_OPEX_Drivers!$B$76:$B$84,0),MATCH(YEAR(AE$2),Auxiliar_OPEX_Drivers!$B$76:$I$76,0))*$F74</f>
        <v>9.1577133741773231</v>
      </c>
      <c r="AF74" s="107">
        <f>INDEX(Auxiliar_OPEX_Drivers!$B$76:$I$84,MATCH($E74,Auxiliar_OPEX_Drivers!$B$76:$B$84,0),MATCH(YEAR(AF$2),Auxiliar_OPEX_Drivers!$B$76:$I$76,0))*$F74</f>
        <v>9.1577133741773231</v>
      </c>
      <c r="AG74" s="107">
        <f>INDEX(Auxiliar_OPEX_Drivers!$B$76:$I$84,MATCH($E74,Auxiliar_OPEX_Drivers!$B$76:$B$84,0),MATCH(YEAR(AG$2),Auxiliar_OPEX_Drivers!$B$76:$I$76,0))*$F74</f>
        <v>9.1577133741773231</v>
      </c>
      <c r="AH74" s="107">
        <f>INDEX(Auxiliar_OPEX_Drivers!$B$76:$I$84,MATCH($E74,Auxiliar_OPEX_Drivers!$B$76:$B$84,0),MATCH(YEAR(AH$2),Auxiliar_OPEX_Drivers!$B$76:$I$76,0))*$F74</f>
        <v>9.1577133741773231</v>
      </c>
      <c r="AI74" s="107">
        <f>INDEX(Auxiliar_OPEX_Drivers!$B$76:$I$84,MATCH($E74,Auxiliar_OPEX_Drivers!$B$76:$B$84,0),MATCH(YEAR(AI$2),Auxiliar_OPEX_Drivers!$B$76:$I$76,0))*$F74</f>
        <v>9.1577133741773231</v>
      </c>
      <c r="AJ74" s="107">
        <f>INDEX(Auxiliar_OPEX_Drivers!$B$76:$I$84,MATCH($E74,Auxiliar_OPEX_Drivers!$B$76:$B$84,0),MATCH(YEAR(AJ$2),Auxiliar_OPEX_Drivers!$B$76:$I$76,0))*$F74</f>
        <v>9.1577133741773231</v>
      </c>
      <c r="AK74" s="107">
        <f>INDEX(Auxiliar_OPEX_Drivers!$B$76:$I$84,MATCH($E74,Auxiliar_OPEX_Drivers!$B$76:$B$84,0),MATCH(YEAR(AK$2),Auxiliar_OPEX_Drivers!$B$76:$I$76,0))*$F74</f>
        <v>9.1577133741773231</v>
      </c>
      <c r="AL74" s="107">
        <f>INDEX(Auxiliar_OPEX_Drivers!$B$76:$I$84,MATCH($E74,Auxiliar_OPEX_Drivers!$B$76:$B$84,0),MATCH(YEAR(AL$2),Auxiliar_OPEX_Drivers!$B$76:$I$76,0))*$F74</f>
        <v>9.1592027291519855</v>
      </c>
      <c r="AM74" s="107">
        <f>INDEX(Auxiliar_OPEX_Drivers!$B$76:$I$84,MATCH($E74,Auxiliar_OPEX_Drivers!$B$76:$B$84,0),MATCH(YEAR(AM$2),Auxiliar_OPEX_Drivers!$B$76:$I$76,0))*$F74</f>
        <v>9.1592027291519855</v>
      </c>
      <c r="AN74" s="107">
        <f>INDEX(Auxiliar_OPEX_Drivers!$B$76:$I$84,MATCH($E74,Auxiliar_OPEX_Drivers!$B$76:$B$84,0),MATCH(YEAR(AN$2),Auxiliar_OPEX_Drivers!$B$76:$I$76,0))*$F74</f>
        <v>9.1592027291519855</v>
      </c>
      <c r="AO74" s="107">
        <f>INDEX(Auxiliar_OPEX_Drivers!$B$76:$I$84,MATCH($E74,Auxiliar_OPEX_Drivers!$B$76:$B$84,0),MATCH(YEAR(AO$2),Auxiliar_OPEX_Drivers!$B$76:$I$76,0))*$F74</f>
        <v>9.1592027291519855</v>
      </c>
      <c r="AP74" s="107">
        <f>INDEX(Auxiliar_OPEX_Drivers!$B$76:$I$84,MATCH($E74,Auxiliar_OPEX_Drivers!$B$76:$B$84,0),MATCH(YEAR(AP$2),Auxiliar_OPEX_Drivers!$B$76:$I$76,0))*$F74</f>
        <v>9.1592027291519855</v>
      </c>
      <c r="AQ74" s="107">
        <f>INDEX(Auxiliar_OPEX_Drivers!$B$76:$I$84,MATCH($E74,Auxiliar_OPEX_Drivers!$B$76:$B$84,0),MATCH(YEAR(AQ$2),Auxiliar_OPEX_Drivers!$B$76:$I$76,0))*$F74</f>
        <v>9.1592027291519855</v>
      </c>
      <c r="AR74" s="107">
        <f>INDEX(Auxiliar_OPEX_Drivers!$B$76:$I$84,MATCH($E74,Auxiliar_OPEX_Drivers!$B$76:$B$84,0),MATCH(YEAR(AR$2),Auxiliar_OPEX_Drivers!$B$76:$I$76,0))*$F74</f>
        <v>9.1592027291519855</v>
      </c>
      <c r="AS74" s="107">
        <f>INDEX(Auxiliar_OPEX_Drivers!$B$76:$I$84,MATCH($E74,Auxiliar_OPEX_Drivers!$B$76:$B$84,0),MATCH(YEAR(AS$2),Auxiliar_OPEX_Drivers!$B$76:$I$76,0))*$F74</f>
        <v>9.1592027291519855</v>
      </c>
      <c r="AT74" s="107">
        <f>INDEX(Auxiliar_OPEX_Drivers!$B$76:$I$84,MATCH($E74,Auxiliar_OPEX_Drivers!$B$76:$B$84,0),MATCH(YEAR(AT$2),Auxiliar_OPEX_Drivers!$B$76:$I$76,0))*$F74</f>
        <v>9.1592027291519855</v>
      </c>
      <c r="AU74" s="107">
        <f>INDEX(Auxiliar_OPEX_Drivers!$B$76:$I$84,MATCH($E74,Auxiliar_OPEX_Drivers!$B$76:$B$84,0),MATCH(YEAR(AU$2),Auxiliar_OPEX_Drivers!$B$76:$I$76,0))*$F74</f>
        <v>9.1592027291519855</v>
      </c>
      <c r="AV74" s="107">
        <f>INDEX(Auxiliar_OPEX_Drivers!$B$76:$I$84,MATCH($E74,Auxiliar_OPEX_Drivers!$B$76:$B$84,0),MATCH(YEAR(AV$2),Auxiliar_OPEX_Drivers!$B$76:$I$76,0))*$F74</f>
        <v>9.1592027291519855</v>
      </c>
      <c r="AW74" s="107">
        <f>INDEX(Auxiliar_OPEX_Drivers!$B$76:$I$84,MATCH($E74,Auxiliar_OPEX_Drivers!$B$76:$B$84,0),MATCH(YEAR(AW$2),Auxiliar_OPEX_Drivers!$B$76:$I$76,0))*$F74</f>
        <v>9.1592027291519855</v>
      </c>
      <c r="AX74" s="107">
        <f>INDEX(Auxiliar_OPEX_Drivers!$B$76:$I$84,MATCH($E74,Auxiliar_OPEX_Drivers!$B$76:$B$84,0),MATCH(YEAR(AX$2),Auxiliar_OPEX_Drivers!$B$76:$I$76,0))*$F74</f>
        <v>9.1612904146692742</v>
      </c>
      <c r="AY74" s="107">
        <f>INDEX(Auxiliar_OPEX_Drivers!$B$76:$I$84,MATCH($E74,Auxiliar_OPEX_Drivers!$B$76:$B$84,0),MATCH(YEAR(AY$2),Auxiliar_OPEX_Drivers!$B$76:$I$76,0))*$F74</f>
        <v>9.1612904146692742</v>
      </c>
      <c r="AZ74" s="107">
        <f>INDEX(Auxiliar_OPEX_Drivers!$B$76:$I$84,MATCH($E74,Auxiliar_OPEX_Drivers!$B$76:$B$84,0),MATCH(YEAR(AZ$2),Auxiliar_OPEX_Drivers!$B$76:$I$76,0))*$F74</f>
        <v>9.1612904146692742</v>
      </c>
      <c r="BA74" s="107">
        <f>INDEX(Auxiliar_OPEX_Drivers!$B$76:$I$84,MATCH($E74,Auxiliar_OPEX_Drivers!$B$76:$B$84,0),MATCH(YEAR(BA$2),Auxiliar_OPEX_Drivers!$B$76:$I$76,0))*$F74</f>
        <v>9.1612904146692742</v>
      </c>
      <c r="BB74" s="107">
        <f>INDEX(Auxiliar_OPEX_Drivers!$B$76:$I$84,MATCH($E74,Auxiliar_OPEX_Drivers!$B$76:$B$84,0),MATCH(YEAR(BB$2),Auxiliar_OPEX_Drivers!$B$76:$I$76,0))*$F74</f>
        <v>9.1612904146692742</v>
      </c>
      <c r="BC74" s="107">
        <f>INDEX(Auxiliar_OPEX_Drivers!$B$76:$I$84,MATCH($E74,Auxiliar_OPEX_Drivers!$B$76:$B$84,0),MATCH(YEAR(BC$2),Auxiliar_OPEX_Drivers!$B$76:$I$76,0))*$F74</f>
        <v>9.1612904146692742</v>
      </c>
      <c r="BD74" s="107">
        <f>INDEX(Auxiliar_OPEX_Drivers!$B$76:$I$84,MATCH($E74,Auxiliar_OPEX_Drivers!$B$76:$B$84,0),MATCH(YEAR(BD$2),Auxiliar_OPEX_Drivers!$B$76:$I$76,0))*$F74</f>
        <v>9.1612904146692742</v>
      </c>
      <c r="BE74" s="107">
        <f>INDEX(Auxiliar_OPEX_Drivers!$B$76:$I$84,MATCH($E74,Auxiliar_OPEX_Drivers!$B$76:$B$84,0),MATCH(YEAR(BE$2),Auxiliar_OPEX_Drivers!$B$76:$I$76,0))*$F74</f>
        <v>9.1612904146692742</v>
      </c>
      <c r="BF74" s="107">
        <f>INDEX(Auxiliar_OPEX_Drivers!$B$76:$I$84,MATCH($E74,Auxiliar_OPEX_Drivers!$B$76:$B$84,0),MATCH(YEAR(BF$2),Auxiliar_OPEX_Drivers!$B$76:$I$76,0))*$F74</f>
        <v>9.1612904146692742</v>
      </c>
      <c r="BG74" s="107">
        <f>INDEX(Auxiliar_OPEX_Drivers!$B$76:$I$84,MATCH($E74,Auxiliar_OPEX_Drivers!$B$76:$B$84,0),MATCH(YEAR(BG$2),Auxiliar_OPEX_Drivers!$B$76:$I$76,0))*$F74</f>
        <v>9.1612904146692742</v>
      </c>
      <c r="BH74" s="107">
        <f>INDEX(Auxiliar_OPEX_Drivers!$B$76:$I$84,MATCH($E74,Auxiliar_OPEX_Drivers!$B$76:$B$84,0),MATCH(YEAR(BH$2),Auxiliar_OPEX_Drivers!$B$76:$I$76,0))*$F74</f>
        <v>9.1612904146692742</v>
      </c>
      <c r="BI74" s="107">
        <f>INDEX(Auxiliar_OPEX_Drivers!$B$76:$I$84,MATCH($E74,Auxiliar_OPEX_Drivers!$B$76:$B$84,0),MATCH(YEAR(BI$2),Auxiliar_OPEX_Drivers!$B$76:$I$76,0))*$F74</f>
        <v>9.1612904146692742</v>
      </c>
      <c r="BJ74" s="107">
        <f>INDEX(Auxiliar_OPEX_Drivers!$B$76:$I$84,MATCH($E74,Auxiliar_OPEX_Drivers!$B$76:$B$84,0),MATCH(YEAR(BJ$2),Auxiliar_OPEX_Drivers!$B$76:$I$76,0))*$F74</f>
        <v>9.0081512406218387</v>
      </c>
      <c r="BK74" s="107">
        <f>INDEX(Auxiliar_OPEX_Drivers!$B$76:$I$84,MATCH($E74,Auxiliar_OPEX_Drivers!$B$76:$B$84,0),MATCH(YEAR(BK$2),Auxiliar_OPEX_Drivers!$B$76:$I$76,0))*$F74</f>
        <v>9.0081512406218387</v>
      </c>
      <c r="BL74" s="107">
        <f>INDEX(Auxiliar_OPEX_Drivers!$B$76:$I$84,MATCH($E74,Auxiliar_OPEX_Drivers!$B$76:$B$84,0),MATCH(YEAR(BL$2),Auxiliar_OPEX_Drivers!$B$76:$I$76,0))*$F74</f>
        <v>9.0081512406218387</v>
      </c>
      <c r="BM74" s="107">
        <f>INDEX(Auxiliar_OPEX_Drivers!$B$76:$I$84,MATCH($E74,Auxiliar_OPEX_Drivers!$B$76:$B$84,0),MATCH(YEAR(BM$2),Auxiliar_OPEX_Drivers!$B$76:$I$76,0))*$F74</f>
        <v>9.0081512406218387</v>
      </c>
      <c r="BN74" s="107">
        <f>INDEX(Auxiliar_OPEX_Drivers!$B$76:$I$84,MATCH($E74,Auxiliar_OPEX_Drivers!$B$76:$B$84,0),MATCH(YEAR(BN$2),Auxiliar_OPEX_Drivers!$B$76:$I$76,0))*$F74</f>
        <v>9.0081512406218387</v>
      </c>
      <c r="BO74" s="107">
        <f>INDEX(Auxiliar_OPEX_Drivers!$B$76:$I$84,MATCH($E74,Auxiliar_OPEX_Drivers!$B$76:$B$84,0),MATCH(YEAR(BO$2),Auxiliar_OPEX_Drivers!$B$76:$I$76,0))*$F74</f>
        <v>9.0081512406218387</v>
      </c>
      <c r="BP74" s="107">
        <f>INDEX(Auxiliar_OPEX_Drivers!$B$76:$I$84,MATCH($E74,Auxiliar_OPEX_Drivers!$B$76:$B$84,0),MATCH(YEAR(BP$2),Auxiliar_OPEX_Drivers!$B$76:$I$76,0))*$F74</f>
        <v>9.0081512406218387</v>
      </c>
      <c r="BQ74" s="107">
        <f>INDEX(Auxiliar_OPEX_Drivers!$B$76:$I$84,MATCH($E74,Auxiliar_OPEX_Drivers!$B$76:$B$84,0),MATCH(YEAR(BQ$2),Auxiliar_OPEX_Drivers!$B$76:$I$76,0))*$F74</f>
        <v>9.0081512406218387</v>
      </c>
      <c r="BR74" s="107">
        <f>INDEX(Auxiliar_OPEX_Drivers!$B$76:$I$84,MATCH($E74,Auxiliar_OPEX_Drivers!$B$76:$B$84,0),MATCH(YEAR(BR$2),Auxiliar_OPEX_Drivers!$B$76:$I$76,0))*$F74</f>
        <v>9.0081512406218387</v>
      </c>
      <c r="BS74" s="107">
        <f>INDEX(Auxiliar_OPEX_Drivers!$B$76:$I$84,MATCH($E74,Auxiliar_OPEX_Drivers!$B$76:$B$84,0),MATCH(YEAR(BS$2),Auxiliar_OPEX_Drivers!$B$76:$I$76,0))*$F74</f>
        <v>9.0081512406218387</v>
      </c>
      <c r="BT74" s="107">
        <f>INDEX(Auxiliar_OPEX_Drivers!$B$76:$I$84,MATCH($E74,Auxiliar_OPEX_Drivers!$B$76:$B$84,0),MATCH(YEAR(BT$2),Auxiliar_OPEX_Drivers!$B$76:$I$76,0))*$F74</f>
        <v>9.0081512406218387</v>
      </c>
      <c r="BU74" s="107">
        <f>INDEX(Auxiliar_OPEX_Drivers!$B$76:$I$84,MATCH($E74,Auxiliar_OPEX_Drivers!$B$76:$B$84,0),MATCH(YEAR(BU$2),Auxiliar_OPEX_Drivers!$B$76:$I$76,0))*$F74</f>
        <v>9.0081512406218387</v>
      </c>
      <c r="BV74" s="107">
        <f>INDEX(Auxiliar_OPEX_Drivers!$B$76:$I$84,MATCH($E74,Auxiliar_OPEX_Drivers!$B$76:$B$84,0),MATCH(YEAR(BV$2),Auxiliar_OPEX_Drivers!$B$76:$I$76,0))*$F74</f>
        <v>8.8656746145324448</v>
      </c>
      <c r="BW74" s="107">
        <f>INDEX(Auxiliar_OPEX_Drivers!$B$76:$I$84,MATCH($E74,Auxiliar_OPEX_Drivers!$B$76:$B$84,0),MATCH(YEAR(BW$2),Auxiliar_OPEX_Drivers!$B$76:$I$76,0))*$F74</f>
        <v>8.8656746145324448</v>
      </c>
      <c r="BX74" s="107">
        <f>INDEX(Auxiliar_OPEX_Drivers!$B$76:$I$84,MATCH($E74,Auxiliar_OPEX_Drivers!$B$76:$B$84,0),MATCH(YEAR(BX$2),Auxiliar_OPEX_Drivers!$B$76:$I$76,0))*$F74</f>
        <v>8.8656746145324448</v>
      </c>
      <c r="BY74" s="107">
        <f>INDEX(Auxiliar_OPEX_Drivers!$B$76:$I$84,MATCH($E74,Auxiliar_OPEX_Drivers!$B$76:$B$84,0),MATCH(YEAR(BY$2),Auxiliar_OPEX_Drivers!$B$76:$I$76,0))*$F74</f>
        <v>8.8656746145324448</v>
      </c>
      <c r="BZ74" s="107">
        <f>INDEX(Auxiliar_OPEX_Drivers!$B$76:$I$84,MATCH($E74,Auxiliar_OPEX_Drivers!$B$76:$B$84,0),MATCH(YEAR(BZ$2),Auxiliar_OPEX_Drivers!$B$76:$I$76,0))*$F74</f>
        <v>8.8656746145324448</v>
      </c>
      <c r="CA74" s="107">
        <f>INDEX(Auxiliar_OPEX_Drivers!$B$76:$I$84,MATCH($E74,Auxiliar_OPEX_Drivers!$B$76:$B$84,0),MATCH(YEAR(CA$2),Auxiliar_OPEX_Drivers!$B$76:$I$76,0))*$F74</f>
        <v>8.8656746145324448</v>
      </c>
      <c r="CB74" s="107">
        <f>INDEX(Auxiliar_OPEX_Drivers!$B$76:$I$84,MATCH($E74,Auxiliar_OPEX_Drivers!$B$76:$B$84,0),MATCH(YEAR(CB$2),Auxiliar_OPEX_Drivers!$B$76:$I$76,0))*$F74</f>
        <v>8.8656746145324448</v>
      </c>
      <c r="CC74" s="107">
        <f>INDEX(Auxiliar_OPEX_Drivers!$B$76:$I$84,MATCH($E74,Auxiliar_OPEX_Drivers!$B$76:$B$84,0),MATCH(YEAR(CC$2),Auxiliar_OPEX_Drivers!$B$76:$I$76,0))*$F74</f>
        <v>8.8656746145324448</v>
      </c>
      <c r="CD74" s="107">
        <f>INDEX(Auxiliar_OPEX_Drivers!$B$76:$I$84,MATCH($E74,Auxiliar_OPEX_Drivers!$B$76:$B$84,0),MATCH(YEAR(CD$2),Auxiliar_OPEX_Drivers!$B$76:$I$76,0))*$F74</f>
        <v>8.8656746145324448</v>
      </c>
      <c r="CE74" s="107">
        <f>INDEX(Auxiliar_OPEX_Drivers!$B$76:$I$84,MATCH($E74,Auxiliar_OPEX_Drivers!$B$76:$B$84,0),MATCH(YEAR(CE$2),Auxiliar_OPEX_Drivers!$B$76:$I$76,0))*$F74</f>
        <v>8.8656746145324448</v>
      </c>
      <c r="CF74" s="107">
        <f>INDEX(Auxiliar_OPEX_Drivers!$B$76:$I$84,MATCH($E74,Auxiliar_OPEX_Drivers!$B$76:$B$84,0),MATCH(YEAR(CF$2),Auxiliar_OPEX_Drivers!$B$76:$I$76,0))*$F74</f>
        <v>8.8656746145324448</v>
      </c>
      <c r="CG74" s="107">
        <f>INDEX(Auxiliar_OPEX_Drivers!$B$76:$I$84,MATCH($E74,Auxiliar_OPEX_Drivers!$B$76:$B$84,0),MATCH(YEAR(CG$2),Auxiliar_OPEX_Drivers!$B$76:$I$76,0))*$F74</f>
        <v>8.8656746145324448</v>
      </c>
      <c r="CI74" s="51">
        <f>INDEX(Auxiliar_OPEX_CustosUnit!$A$1:$R$129,MATCH(Auxiliar_OPEX_P!$A74,Auxiliar_OPEX_CustosUnit!$A$1:$A$129,0),MATCH(CI$2,Auxiliar_OPEX_CustosUnit!$A$3:$Q$3,0))*(1-DRE_Auxiliar!$A$5)</f>
        <v>16343.05812091326</v>
      </c>
      <c r="CJ74" s="51">
        <f>INDEX(Auxiliar_OPEX_CustosUnit!$A$1:$R$129,MATCH(Auxiliar_OPEX_P!$A74,Auxiliar_OPEX_CustosUnit!$A$1:$A$129,0),MATCH(CJ$2,Auxiliar_OPEX_CustosUnit!$A$3:$Q$3,0))*(1-DRE_Auxiliar!$A$5)</f>
        <v>16904.115792463861</v>
      </c>
      <c r="CK74" s="51">
        <f>INDEX(Auxiliar_OPEX_CustosUnit!$A$1:$R$129,MATCH(Auxiliar_OPEX_P!$A74,Auxiliar_OPEX_CustosUnit!$A$1:$A$129,0),MATCH(CK$2,Auxiliar_OPEX_CustosUnit!$A$3:$Q$3,0))*(1-DRE_Auxiliar!$A$5)</f>
        <v>17491.67197101979</v>
      </c>
      <c r="CL74" s="51">
        <f>INDEX(Auxiliar_OPEX_CustosUnit!$A$1:$R$129,MATCH(Auxiliar_OPEX_P!$A74,Auxiliar_OPEX_CustosUnit!$A$1:$A$129,0),MATCH(CL$2,Auxiliar_OPEX_CustosUnit!$A$3:$Q$3,0))*(1-DRE_Auxiliar!$A$5)</f>
        <v>17491.67197101979</v>
      </c>
      <c r="CM74" s="51">
        <f>INDEX(Auxiliar_OPEX_CustosUnit!$A$1:$R$129,MATCH(Auxiliar_OPEX_P!$A74,Auxiliar_OPEX_CustosUnit!$A$1:$A$129,0),MATCH(CM$2,Auxiliar_OPEX_CustosUnit!$A$3:$Q$3,0))*(1-DRE_Auxiliar!$A$5)</f>
        <v>17502.284375235995</v>
      </c>
      <c r="CN74" s="51">
        <f>INDEX(Auxiliar_OPEX_CustosUnit!$A$1:$R$129,MATCH(Auxiliar_OPEX_P!$A74,Auxiliar_OPEX_CustosUnit!$A$1:$A$129,0),MATCH(CN$2,Auxiliar_OPEX_CustosUnit!$A$3:$Q$3,0))*(1-DRE_Auxiliar!$A$5)</f>
        <v>18444.66937820119</v>
      </c>
      <c r="CO74" s="51">
        <f>INDEX(Auxiliar_OPEX_CustosUnit!$A$1:$R$129,MATCH(Auxiliar_OPEX_P!$A74,Auxiliar_OPEX_CustosUnit!$A$1:$A$129,0),MATCH(CO$2,Auxiliar_OPEX_CustosUnit!$A$3:$Q$3,0))*(1-DRE_Auxiliar!$A$5)</f>
        <v>17940.089382260147</v>
      </c>
      <c r="CP74" s="51">
        <f>INDEX(Auxiliar_OPEX_CustosUnit!$A$1:$R$129,MATCH(Auxiliar_OPEX_P!$A74,Auxiliar_OPEX_CustosUnit!$A$1:$A$129,0),MATCH(CP$2,Auxiliar_OPEX_CustosUnit!$A$3:$Q$3,0))*(1-DRE_Auxiliar!$A$5)</f>
        <v>18529.239339240346</v>
      </c>
      <c r="CQ74" s="51">
        <f>INDEX(Auxiliar_OPEX_CustosUnit!$A$1:$R$129,MATCH(Auxiliar_OPEX_P!$A74,Auxiliar_OPEX_CustosUnit!$A$1:$A$129,0),MATCH(CQ$2,Auxiliar_OPEX_CustosUnit!$A$3:$Q$3,0))*(1-DRE_Auxiliar!$A$5)</f>
        <v>18534.458188097815</v>
      </c>
      <c r="CR74" s="51">
        <f>INDEX(Auxiliar_OPEX_CustosUnit!$A$1:$R$129,MATCH(Auxiliar_OPEX_P!$A74,Auxiliar_OPEX_CustosUnit!$A$1:$A$129,0),MATCH(CR$2,Auxiliar_OPEX_CustosUnit!$A$3:$Q$3,0))*(1-DRE_Auxiliar!$A$5)</f>
        <v>18534.458188097815</v>
      </c>
      <c r="CS74" s="51">
        <f>INDEX(Auxiliar_OPEX_CustosUnit!$A$1:$R$129,MATCH(Auxiliar_OPEX_P!$A74,Auxiliar_OPEX_CustosUnit!$A$1:$A$129,0),MATCH(CS$2,Auxiliar_OPEX_CustosUnit!$A$3:$Q$3,0))*(1-DRE_Auxiliar!$A$5)</f>
        <v>17945.30823111771</v>
      </c>
      <c r="CT74" s="51">
        <f>INDEX(Auxiliar_OPEX_CustosUnit!$A$1:$R$129,MATCH(Auxiliar_OPEX_P!$A74,Auxiliar_OPEX_CustosUnit!$A$1:$A$129,0),MATCH(CT$2,Auxiliar_OPEX_CustosUnit!$A$3:$Q$3,0))*(1-DRE_Auxiliar!$A$5)</f>
        <v>17695.942420984291</v>
      </c>
      <c r="CU74" s="53">
        <f t="shared" si="610"/>
        <v>16343.05812091326</v>
      </c>
      <c r="CV74" s="53">
        <f t="shared" si="611"/>
        <v>16904.115792463861</v>
      </c>
      <c r="CW74" s="53">
        <f t="shared" si="612"/>
        <v>17491.67197101979</v>
      </c>
      <c r="CX74" s="53">
        <f t="shared" si="613"/>
        <v>17491.67197101979</v>
      </c>
      <c r="CY74" s="53">
        <f t="shared" si="614"/>
        <v>17502.284375235995</v>
      </c>
      <c r="CZ74" s="53">
        <f t="shared" si="615"/>
        <v>18444.66937820119</v>
      </c>
      <c r="DA74" s="53">
        <f t="shared" si="616"/>
        <v>17940.089382260147</v>
      </c>
      <c r="DB74" s="53">
        <f t="shared" si="617"/>
        <v>18529.239339240346</v>
      </c>
      <c r="DC74" s="53">
        <f t="shared" si="618"/>
        <v>18534.458188097815</v>
      </c>
      <c r="DD74" s="53">
        <f t="shared" si="619"/>
        <v>18534.458188097815</v>
      </c>
      <c r="DE74" s="53">
        <f t="shared" si="620"/>
        <v>17945.30823111771</v>
      </c>
      <c r="DF74" s="53">
        <f t="shared" si="621"/>
        <v>17695.942420984291</v>
      </c>
      <c r="DG74" s="53">
        <f t="shared" si="622"/>
        <v>16343.05812091326</v>
      </c>
      <c r="DH74" s="53">
        <f t="shared" si="623"/>
        <v>16904.115792463861</v>
      </c>
      <c r="DI74" s="53">
        <f t="shared" si="624"/>
        <v>17491.67197101979</v>
      </c>
      <c r="DJ74" s="53">
        <f t="shared" si="625"/>
        <v>17491.67197101979</v>
      </c>
      <c r="DK74" s="53">
        <f t="shared" si="626"/>
        <v>17502.284375235995</v>
      </c>
      <c r="DL74" s="53">
        <f t="shared" si="627"/>
        <v>18444.66937820119</v>
      </c>
      <c r="DM74" s="53">
        <f t="shared" si="628"/>
        <v>17940.089382260147</v>
      </c>
      <c r="DN74" s="53">
        <f t="shared" si="629"/>
        <v>18529.239339240346</v>
      </c>
      <c r="DO74" s="53">
        <f t="shared" si="630"/>
        <v>18534.458188097815</v>
      </c>
      <c r="DP74" s="53">
        <f t="shared" si="631"/>
        <v>18534.458188097815</v>
      </c>
      <c r="DQ74" s="53">
        <f t="shared" si="632"/>
        <v>17945.30823111771</v>
      </c>
      <c r="DR74" s="53">
        <f t="shared" si="633"/>
        <v>17695.942420984291</v>
      </c>
      <c r="DS74" s="53">
        <f t="shared" si="634"/>
        <v>16343.05812091326</v>
      </c>
      <c r="DT74" s="53">
        <f t="shared" si="635"/>
        <v>16904.115792463861</v>
      </c>
      <c r="DU74" s="53">
        <f t="shared" si="636"/>
        <v>17491.67197101979</v>
      </c>
      <c r="DV74" s="53">
        <f t="shared" si="637"/>
        <v>17491.67197101979</v>
      </c>
      <c r="DW74" s="53">
        <f t="shared" si="638"/>
        <v>17502.284375235995</v>
      </c>
      <c r="DX74" s="53">
        <f t="shared" si="639"/>
        <v>18444.66937820119</v>
      </c>
      <c r="DY74" s="53">
        <f t="shared" si="640"/>
        <v>17940.089382260147</v>
      </c>
      <c r="DZ74" s="53">
        <f t="shared" si="641"/>
        <v>18529.239339240346</v>
      </c>
      <c r="EA74" s="53">
        <f t="shared" si="642"/>
        <v>18534.458188097815</v>
      </c>
      <c r="EB74" s="53">
        <f t="shared" si="643"/>
        <v>18534.458188097815</v>
      </c>
      <c r="EC74" s="53">
        <f t="shared" si="644"/>
        <v>17945.30823111771</v>
      </c>
      <c r="ED74" s="53">
        <f t="shared" si="645"/>
        <v>17695.942420984291</v>
      </c>
      <c r="EE74" s="53">
        <f t="shared" si="646"/>
        <v>16343.05812091326</v>
      </c>
      <c r="EF74" s="53">
        <f t="shared" si="647"/>
        <v>16904.115792463861</v>
      </c>
      <c r="EG74" s="53">
        <f t="shared" si="648"/>
        <v>17491.67197101979</v>
      </c>
      <c r="EH74" s="53">
        <f t="shared" si="649"/>
        <v>17491.67197101979</v>
      </c>
      <c r="EI74" s="53">
        <f t="shared" si="650"/>
        <v>17502.284375235995</v>
      </c>
      <c r="EJ74" s="53">
        <f t="shared" si="651"/>
        <v>18444.66937820119</v>
      </c>
      <c r="EK74" s="53">
        <f t="shared" si="652"/>
        <v>17940.089382260147</v>
      </c>
      <c r="EL74" s="53">
        <f t="shared" si="653"/>
        <v>18529.239339240346</v>
      </c>
      <c r="EM74" s="53">
        <f t="shared" si="654"/>
        <v>18534.458188097815</v>
      </c>
      <c r="EN74" s="53">
        <f t="shared" si="655"/>
        <v>18534.458188097815</v>
      </c>
      <c r="EO74" s="53">
        <f t="shared" si="656"/>
        <v>17945.30823111771</v>
      </c>
      <c r="EP74" s="53">
        <f t="shared" si="657"/>
        <v>17695.942420984291</v>
      </c>
      <c r="EQ74" s="53">
        <f t="shared" si="658"/>
        <v>16343.05812091326</v>
      </c>
      <c r="ER74" s="53">
        <f t="shared" si="659"/>
        <v>16904.115792463861</v>
      </c>
      <c r="ES74" s="53">
        <f t="shared" si="660"/>
        <v>17491.67197101979</v>
      </c>
      <c r="ET74" s="53">
        <f t="shared" si="661"/>
        <v>17491.67197101979</v>
      </c>
      <c r="EU74" s="53">
        <f t="shared" si="662"/>
        <v>17502.284375235995</v>
      </c>
      <c r="EV74" s="53">
        <f t="shared" si="663"/>
        <v>18444.66937820119</v>
      </c>
      <c r="EW74" s="53">
        <f t="shared" si="664"/>
        <v>17940.089382260147</v>
      </c>
      <c r="EX74" s="53">
        <f t="shared" si="665"/>
        <v>18529.239339240346</v>
      </c>
      <c r="EY74" s="53">
        <f t="shared" si="666"/>
        <v>18534.458188097815</v>
      </c>
      <c r="EZ74" s="53">
        <f t="shared" si="667"/>
        <v>18534.458188097815</v>
      </c>
      <c r="FA74" s="53">
        <f t="shared" si="668"/>
        <v>17945.30823111771</v>
      </c>
      <c r="FB74" s="53">
        <f t="shared" si="669"/>
        <v>17695.942420984291</v>
      </c>
      <c r="FC74" s="53">
        <f t="shared" si="670"/>
        <v>16343.05812091326</v>
      </c>
      <c r="FD74" s="53">
        <f t="shared" si="671"/>
        <v>16904.115792463861</v>
      </c>
      <c r="FE74" s="53">
        <f t="shared" si="672"/>
        <v>17491.67197101979</v>
      </c>
      <c r="FF74" s="53">
        <f t="shared" si="673"/>
        <v>17491.67197101979</v>
      </c>
      <c r="FG74" s="53">
        <f t="shared" si="674"/>
        <v>17502.284375235995</v>
      </c>
      <c r="FH74" s="53">
        <f t="shared" si="675"/>
        <v>18444.66937820119</v>
      </c>
      <c r="FI74" s="53">
        <f t="shared" si="676"/>
        <v>17940.089382260147</v>
      </c>
      <c r="FJ74" s="53">
        <f t="shared" si="677"/>
        <v>18529.239339240346</v>
      </c>
      <c r="FK74" s="53">
        <f t="shared" si="678"/>
        <v>18534.458188097815</v>
      </c>
      <c r="FL74" s="53">
        <f t="shared" si="679"/>
        <v>18534.458188097815</v>
      </c>
      <c r="FM74" s="53">
        <f t="shared" si="680"/>
        <v>17945.30823111771</v>
      </c>
      <c r="FN74" s="53">
        <f t="shared" si="681"/>
        <v>17695.942420984291</v>
      </c>
      <c r="FP74" s="51">
        <f t="shared" si="682"/>
        <v>157520.55937712395</v>
      </c>
      <c r="FQ74" s="51">
        <f t="shared" si="689"/>
        <v>166002.0244038107</v>
      </c>
      <c r="FR74" s="51">
        <f t="shared" si="690"/>
        <v>161460.80444034131</v>
      </c>
      <c r="FS74" s="51">
        <f t="shared" si="691"/>
        <v>166763.15405316313</v>
      </c>
      <c r="FT74" s="51">
        <f t="shared" si="692"/>
        <v>166810.12369288033</v>
      </c>
      <c r="FU74" s="51">
        <f t="shared" si="693"/>
        <v>166810.12369288033</v>
      </c>
      <c r="FV74" s="51">
        <f t="shared" si="694"/>
        <v>161507.77408005937</v>
      </c>
      <c r="FW74" s="51">
        <f t="shared" si="695"/>
        <v>159263.48178885863</v>
      </c>
      <c r="FX74" s="51">
        <f t="shared" si="696"/>
        <v>142925.84226851788</v>
      </c>
      <c r="FY74" s="51">
        <f t="shared" si="697"/>
        <v>147832.49068610926</v>
      </c>
      <c r="FZ74" s="51">
        <f t="shared" si="698"/>
        <v>152970.87794991749</v>
      </c>
      <c r="GA74" s="51">
        <f t="shared" si="699"/>
        <v>152970.87794991749</v>
      </c>
      <c r="GB74" s="51">
        <f t="shared" si="700"/>
        <v>153063.68719038356</v>
      </c>
      <c r="GC74" s="51">
        <f t="shared" si="701"/>
        <v>161305.17842742833</v>
      </c>
      <c r="GD74" s="51">
        <f t="shared" si="702"/>
        <v>156892.44732299482</v>
      </c>
      <c r="GE74" s="51">
        <f t="shared" si="703"/>
        <v>162044.77274464304</v>
      </c>
      <c r="GF74" s="51">
        <f t="shared" si="704"/>
        <v>162090.41342970377</v>
      </c>
      <c r="GG74" s="51">
        <f t="shared" si="705"/>
        <v>162090.41342970377</v>
      </c>
      <c r="GH74" s="51">
        <f t="shared" si="706"/>
        <v>156938.08800805637</v>
      </c>
      <c r="GI74" s="51">
        <f t="shared" si="707"/>
        <v>154757.29551606352</v>
      </c>
      <c r="GJ74" s="51">
        <f t="shared" si="708"/>
        <v>149665.04192884467</v>
      </c>
      <c r="GK74" s="51">
        <f t="shared" si="709"/>
        <v>154803.04727128841</v>
      </c>
      <c r="GL74" s="51">
        <f t="shared" si="710"/>
        <v>160183.71834573057</v>
      </c>
      <c r="GM74" s="51">
        <f t="shared" si="711"/>
        <v>160183.71834573057</v>
      </c>
      <c r="GN74" s="51">
        <f t="shared" si="712"/>
        <v>160280.90370175347</v>
      </c>
      <c r="GO74" s="51">
        <f t="shared" si="713"/>
        <v>168910.99544703198</v>
      </c>
      <c r="GP74" s="51">
        <f t="shared" si="714"/>
        <v>164290.19646986033</v>
      </c>
      <c r="GQ74" s="51">
        <f t="shared" si="715"/>
        <v>169685.46291029389</v>
      </c>
      <c r="GR74" s="51">
        <f t="shared" si="716"/>
        <v>169733.25563227377</v>
      </c>
      <c r="GS74" s="51">
        <f t="shared" si="717"/>
        <v>169733.25563227377</v>
      </c>
      <c r="GT74" s="51">
        <f t="shared" si="718"/>
        <v>164337.98919184104</v>
      </c>
      <c r="GU74" s="51">
        <f t="shared" si="719"/>
        <v>162054.36857731969</v>
      </c>
      <c r="GV74" s="51">
        <f t="shared" si="720"/>
        <v>149689.38254375826</v>
      </c>
      <c r="GW74" s="51">
        <f t="shared" si="721"/>
        <v>154828.22350023617</v>
      </c>
      <c r="GX74" s="51">
        <f t="shared" si="722"/>
        <v>160209.76965439576</v>
      </c>
      <c r="GY74" s="51">
        <f t="shared" si="723"/>
        <v>160209.76965439576</v>
      </c>
      <c r="GZ74" s="51">
        <f t="shared" si="724"/>
        <v>160306.97081605569</v>
      </c>
      <c r="HA74" s="51">
        <f t="shared" si="725"/>
        <v>168938.46610712638</v>
      </c>
      <c r="HB74" s="51">
        <f t="shared" si="726"/>
        <v>164316.91563122769</v>
      </c>
      <c r="HC74" s="51">
        <f t="shared" si="727"/>
        <v>169713.05952508052</v>
      </c>
      <c r="HD74" s="51">
        <f t="shared" si="728"/>
        <v>169760.86001977886</v>
      </c>
      <c r="HE74" s="51">
        <f t="shared" si="729"/>
        <v>169760.86001977886</v>
      </c>
      <c r="HF74" s="51">
        <f t="shared" si="730"/>
        <v>164364.71612592691</v>
      </c>
      <c r="HG74" s="51">
        <f t="shared" si="731"/>
        <v>162080.7241171957</v>
      </c>
      <c r="HH74" s="51">
        <f t="shared" si="732"/>
        <v>149723.50170950548</v>
      </c>
      <c r="HI74" s="51">
        <f t="shared" si="733"/>
        <v>154863.51397795868</v>
      </c>
      <c r="HJ74" s="51">
        <f t="shared" si="734"/>
        <v>160246.28676464281</v>
      </c>
      <c r="HK74" s="51">
        <f t="shared" si="735"/>
        <v>160246.28676464281</v>
      </c>
      <c r="HL74" s="51">
        <f t="shared" si="736"/>
        <v>160343.51008166533</v>
      </c>
      <c r="HM74" s="51">
        <f t="shared" si="737"/>
        <v>168976.97277625845</v>
      </c>
      <c r="HN74" s="51">
        <f t="shared" si="738"/>
        <v>164354.3688960099</v>
      </c>
      <c r="HO74" s="51">
        <f t="shared" si="739"/>
        <v>169751.74274969543</v>
      </c>
      <c r="HP74" s="51">
        <f t="shared" si="740"/>
        <v>169799.55413970895</v>
      </c>
      <c r="HQ74" s="51">
        <f t="shared" si="741"/>
        <v>169799.55413970895</v>
      </c>
      <c r="HR74" s="51">
        <f t="shared" si="742"/>
        <v>164402.18028602429</v>
      </c>
      <c r="HS74" s="51">
        <f t="shared" si="743"/>
        <v>162117.66767990278</v>
      </c>
      <c r="HT74" s="51">
        <f t="shared" si="744"/>
        <v>147220.73928745958</v>
      </c>
      <c r="HU74" s="51">
        <f t="shared" si="745"/>
        <v>152274.83164749853</v>
      </c>
      <c r="HV74" s="51">
        <f t="shared" si="746"/>
        <v>157567.62656629217</v>
      </c>
      <c r="HW74" s="51">
        <f t="shared" si="747"/>
        <v>157567.62656629217</v>
      </c>
      <c r="HX74" s="51">
        <f t="shared" si="748"/>
        <v>157663.22470849834</v>
      </c>
      <c r="HY74" s="51">
        <f t="shared" si="749"/>
        <v>166152.37134210268</v>
      </c>
      <c r="HZ74" s="51">
        <f t="shared" si="750"/>
        <v>161607.03842567341</v>
      </c>
      <c r="IA74" s="51">
        <f t="shared" si="751"/>
        <v>166914.19034155691</v>
      </c>
      <c r="IB74" s="51">
        <f t="shared" si="688"/>
        <v>166961.20252136694</v>
      </c>
      <c r="IC74" s="51">
        <f t="shared" si="369"/>
        <v>166961.20252136694</v>
      </c>
      <c r="ID74" s="51">
        <f t="shared" si="370"/>
        <v>161654.05060548428</v>
      </c>
      <c r="IE74" s="51">
        <f t="shared" si="371"/>
        <v>159407.72567356227</v>
      </c>
      <c r="IF74" s="51">
        <f t="shared" si="372"/>
        <v>144892.23550640899</v>
      </c>
      <c r="IG74" s="51">
        <f t="shared" si="373"/>
        <v>149866.39026236386</v>
      </c>
      <c r="IH74" s="51">
        <f t="shared" si="374"/>
        <v>155075.47215919883</v>
      </c>
      <c r="II74" s="51">
        <f t="shared" si="375"/>
        <v>155075.47215919883</v>
      </c>
      <c r="IJ74" s="51">
        <f t="shared" si="376"/>
        <v>155169.55828185761</v>
      </c>
      <c r="IK74" s="51">
        <f t="shared" si="377"/>
        <v>163524.43707976223</v>
      </c>
      <c r="IL74" s="51">
        <f t="shared" si="378"/>
        <v>159050.99501874682</v>
      </c>
      <c r="IM74" s="51">
        <f t="shared" si="379"/>
        <v>164274.20683649907</v>
      </c>
      <c r="IN74" s="51">
        <f t="shared" si="380"/>
        <v>164320.4754523318</v>
      </c>
      <c r="IO74" s="51">
        <f t="shared" si="381"/>
        <v>164320.4754523318</v>
      </c>
      <c r="IP74" s="51">
        <f t="shared" si="382"/>
        <v>159097.26363458042</v>
      </c>
      <c r="IQ74" s="51">
        <f t="shared" si="383"/>
        <v>156886.46750194824</v>
      </c>
      <c r="IS74" s="51">
        <f t="shared" si="683"/>
        <v>1898381.2621968398</v>
      </c>
      <c r="IT74" s="51">
        <f t="shared" si="683"/>
        <v>1901235.0384719414</v>
      </c>
      <c r="IU74" s="51">
        <f t="shared" si="683"/>
        <v>1953989.6400297361</v>
      </c>
      <c r="IV74" s="51">
        <f t="shared" si="683"/>
        <v>1954358.7008445298</v>
      </c>
      <c r="IW74" s="51">
        <f t="shared" si="683"/>
        <v>1941496.0894433497</v>
      </c>
      <c r="IX74" s="51">
        <f t="shared" si="683"/>
        <v>1909736.9098001416</v>
      </c>
      <c r="IZ74" s="111">
        <f t="shared" si="684"/>
        <v>0</v>
      </c>
      <c r="JA74" s="111">
        <f t="shared" si="389"/>
        <v>0</v>
      </c>
      <c r="JB74" s="111">
        <f t="shared" si="390"/>
        <v>0</v>
      </c>
      <c r="JC74" s="111">
        <f t="shared" si="391"/>
        <v>0</v>
      </c>
      <c r="JD74" s="111">
        <f t="shared" si="392"/>
        <v>0</v>
      </c>
      <c r="JE74" s="111">
        <f t="shared" si="393"/>
        <v>0</v>
      </c>
      <c r="JF74" s="111">
        <f t="shared" si="394"/>
        <v>0</v>
      </c>
      <c r="JG74" s="111">
        <f t="shared" si="395"/>
        <v>0</v>
      </c>
      <c r="JH74" s="111">
        <f t="shared" si="396"/>
        <v>0</v>
      </c>
      <c r="JI74" s="111">
        <f t="shared" si="397"/>
        <v>0</v>
      </c>
      <c r="JJ74" s="111">
        <f t="shared" si="398"/>
        <v>0</v>
      </c>
      <c r="JK74" s="111">
        <f t="shared" si="399"/>
        <v>0</v>
      </c>
      <c r="JL74" s="111">
        <f t="shared" si="400"/>
        <v>0</v>
      </c>
      <c r="JM74" s="111">
        <f t="shared" si="401"/>
        <v>0</v>
      </c>
      <c r="JN74" s="111">
        <f t="shared" si="402"/>
        <v>0</v>
      </c>
      <c r="JO74" s="111">
        <f t="shared" si="403"/>
        <v>0</v>
      </c>
      <c r="JP74" s="111">
        <f t="shared" si="404"/>
        <v>0</v>
      </c>
      <c r="JQ74" s="111">
        <f t="shared" si="405"/>
        <v>0</v>
      </c>
      <c r="JR74" s="111">
        <f t="shared" si="406"/>
        <v>0</v>
      </c>
      <c r="JS74" s="111">
        <f t="shared" si="407"/>
        <v>0</v>
      </c>
      <c r="JT74" s="111">
        <f t="shared" si="408"/>
        <v>0</v>
      </c>
      <c r="JU74" s="111">
        <f t="shared" si="409"/>
        <v>0</v>
      </c>
      <c r="JV74" s="111">
        <f t="shared" si="410"/>
        <v>0</v>
      </c>
      <c r="JW74" s="111">
        <f t="shared" si="411"/>
        <v>0</v>
      </c>
      <c r="JX74" s="111">
        <f t="shared" si="412"/>
        <v>0</v>
      </c>
      <c r="JY74" s="111">
        <f t="shared" si="413"/>
        <v>0</v>
      </c>
      <c r="JZ74" s="111">
        <f t="shared" si="414"/>
        <v>0</v>
      </c>
      <c r="KA74" s="111">
        <f t="shared" si="415"/>
        <v>0</v>
      </c>
      <c r="KB74" s="111">
        <f t="shared" si="416"/>
        <v>0</v>
      </c>
      <c r="KC74" s="111">
        <f t="shared" si="417"/>
        <v>0</v>
      </c>
      <c r="KD74" s="111">
        <f t="shared" si="418"/>
        <v>0</v>
      </c>
      <c r="KE74" s="111">
        <f t="shared" si="419"/>
        <v>0</v>
      </c>
      <c r="KF74" s="111">
        <f t="shared" si="420"/>
        <v>0</v>
      </c>
      <c r="KG74" s="111">
        <f t="shared" si="421"/>
        <v>0</v>
      </c>
      <c r="KH74" s="111">
        <f t="shared" si="422"/>
        <v>0</v>
      </c>
      <c r="KI74" s="111">
        <f t="shared" si="423"/>
        <v>0</v>
      </c>
      <c r="KJ74" s="111">
        <f t="shared" si="424"/>
        <v>0</v>
      </c>
      <c r="KK74" s="111">
        <f t="shared" si="425"/>
        <v>0</v>
      </c>
      <c r="KL74" s="111">
        <f t="shared" si="426"/>
        <v>0</v>
      </c>
      <c r="KM74" s="111">
        <f t="shared" si="427"/>
        <v>0</v>
      </c>
      <c r="KN74" s="111">
        <f t="shared" si="428"/>
        <v>0</v>
      </c>
      <c r="KO74" s="111">
        <f t="shared" si="429"/>
        <v>0</v>
      </c>
      <c r="KP74" s="111">
        <f t="shared" si="430"/>
        <v>0</v>
      </c>
      <c r="KQ74" s="111">
        <f t="shared" si="431"/>
        <v>0</v>
      </c>
      <c r="KR74" s="111">
        <f t="shared" si="432"/>
        <v>0</v>
      </c>
      <c r="KS74" s="111">
        <f t="shared" si="433"/>
        <v>0</v>
      </c>
      <c r="KT74" s="111">
        <f t="shared" si="434"/>
        <v>0</v>
      </c>
      <c r="KU74" s="111">
        <f t="shared" si="435"/>
        <v>0</v>
      </c>
      <c r="KV74" s="111">
        <f t="shared" si="436"/>
        <v>0</v>
      </c>
      <c r="KW74" s="111">
        <f t="shared" si="437"/>
        <v>0</v>
      </c>
      <c r="KX74" s="111">
        <f t="shared" si="438"/>
        <v>0</v>
      </c>
      <c r="KY74" s="111">
        <f t="shared" si="439"/>
        <v>0</v>
      </c>
      <c r="KZ74" s="111">
        <f t="shared" si="440"/>
        <v>0</v>
      </c>
      <c r="LA74" s="111">
        <f t="shared" si="441"/>
        <v>0</v>
      </c>
      <c r="LB74" s="111">
        <f t="shared" si="442"/>
        <v>0</v>
      </c>
      <c r="LC74" s="111">
        <f t="shared" si="443"/>
        <v>0</v>
      </c>
      <c r="LD74" s="111">
        <f t="shared" si="444"/>
        <v>0</v>
      </c>
      <c r="LE74" s="111">
        <f t="shared" si="445"/>
        <v>0</v>
      </c>
      <c r="LF74" s="111">
        <f t="shared" si="446"/>
        <v>0</v>
      </c>
      <c r="LG74" s="111">
        <f t="shared" si="447"/>
        <v>0</v>
      </c>
      <c r="LH74" s="111">
        <f t="shared" si="448"/>
        <v>0</v>
      </c>
      <c r="LI74" s="111">
        <f t="shared" si="449"/>
        <v>0</v>
      </c>
      <c r="LJ74" s="111">
        <f t="shared" si="450"/>
        <v>0</v>
      </c>
      <c r="LK74" s="111">
        <f t="shared" si="451"/>
        <v>0</v>
      </c>
      <c r="LL74" s="111">
        <f t="shared" si="452"/>
        <v>0</v>
      </c>
      <c r="LM74" s="111">
        <f t="shared" si="453"/>
        <v>0</v>
      </c>
      <c r="LN74" s="111">
        <f t="shared" si="454"/>
        <v>0</v>
      </c>
      <c r="LO74" s="111">
        <f t="shared" si="455"/>
        <v>0</v>
      </c>
      <c r="LP74" s="111">
        <f t="shared" si="456"/>
        <v>0</v>
      </c>
      <c r="LQ74" s="111">
        <f t="shared" si="457"/>
        <v>0</v>
      </c>
      <c r="LR74" s="111">
        <f t="shared" si="458"/>
        <v>0</v>
      </c>
      <c r="LS74" s="111">
        <f t="shared" si="459"/>
        <v>0</v>
      </c>
      <c r="LT74" s="111">
        <f t="shared" si="460"/>
        <v>0</v>
      </c>
      <c r="LU74" s="111">
        <f t="shared" si="461"/>
        <v>0</v>
      </c>
      <c r="LV74" s="111">
        <f t="shared" si="462"/>
        <v>0</v>
      </c>
      <c r="LW74" s="111">
        <f t="shared" si="463"/>
        <v>0</v>
      </c>
      <c r="LX74" s="111">
        <f t="shared" si="464"/>
        <v>0</v>
      </c>
      <c r="LY74" s="111">
        <f t="shared" si="465"/>
        <v>0</v>
      </c>
      <c r="LZ74" s="111">
        <f t="shared" si="466"/>
        <v>0</v>
      </c>
      <c r="MA74" s="111">
        <f t="shared" si="467"/>
        <v>0</v>
      </c>
      <c r="MD74" s="111"/>
      <c r="ME74" s="111">
        <f t="shared" si="685"/>
        <v>0</v>
      </c>
      <c r="MF74" s="111">
        <f t="shared" si="468"/>
        <v>0</v>
      </c>
      <c r="MG74" s="111">
        <f t="shared" si="469"/>
        <v>0</v>
      </c>
      <c r="MH74" s="111">
        <f t="shared" si="470"/>
        <v>0</v>
      </c>
      <c r="MI74" s="111">
        <f t="shared" si="471"/>
        <v>0</v>
      </c>
      <c r="MJ74" s="111">
        <f t="shared" si="472"/>
        <v>0</v>
      </c>
      <c r="MK74" s="111">
        <f t="shared" si="473"/>
        <v>0</v>
      </c>
      <c r="ML74" s="111">
        <f t="shared" si="474"/>
        <v>0</v>
      </c>
      <c r="MM74" s="111">
        <f t="shared" si="475"/>
        <v>0</v>
      </c>
      <c r="MN74" s="111">
        <f t="shared" si="476"/>
        <v>0</v>
      </c>
      <c r="MO74" s="111">
        <f t="shared" si="477"/>
        <v>0</v>
      </c>
      <c r="MP74" s="111">
        <f t="shared" si="478"/>
        <v>0</v>
      </c>
      <c r="MQ74" s="111">
        <f t="shared" si="479"/>
        <v>0</v>
      </c>
      <c r="MR74" s="111">
        <f t="shared" si="480"/>
        <v>0</v>
      </c>
      <c r="MS74" s="111">
        <f t="shared" si="481"/>
        <v>0</v>
      </c>
      <c r="MT74" s="111">
        <f t="shared" si="482"/>
        <v>0</v>
      </c>
      <c r="MU74" s="111">
        <f t="shared" si="483"/>
        <v>0</v>
      </c>
      <c r="MV74" s="111">
        <f t="shared" si="484"/>
        <v>0</v>
      </c>
      <c r="MW74" s="111">
        <f t="shared" si="485"/>
        <v>0</v>
      </c>
      <c r="MX74" s="111">
        <f t="shared" si="486"/>
        <v>0</v>
      </c>
      <c r="MY74" s="111">
        <f t="shared" si="487"/>
        <v>0</v>
      </c>
      <c r="MZ74" s="111">
        <f t="shared" si="488"/>
        <v>0</v>
      </c>
      <c r="NA74" s="111">
        <f t="shared" si="489"/>
        <v>0</v>
      </c>
      <c r="NB74" s="111">
        <f t="shared" si="490"/>
        <v>0</v>
      </c>
      <c r="NC74" s="111">
        <f t="shared" si="491"/>
        <v>0</v>
      </c>
      <c r="ND74" s="111">
        <f t="shared" si="492"/>
        <v>0</v>
      </c>
      <c r="NE74" s="111">
        <f t="shared" si="493"/>
        <v>0</v>
      </c>
      <c r="NF74" s="111">
        <f t="shared" si="494"/>
        <v>0</v>
      </c>
      <c r="NG74" s="111">
        <f t="shared" si="495"/>
        <v>0</v>
      </c>
      <c r="NH74" s="111">
        <f t="shared" si="496"/>
        <v>0</v>
      </c>
      <c r="NI74" s="111">
        <f t="shared" si="497"/>
        <v>0</v>
      </c>
      <c r="NJ74" s="111">
        <f t="shared" si="498"/>
        <v>0</v>
      </c>
      <c r="NK74" s="111">
        <f t="shared" si="499"/>
        <v>0</v>
      </c>
      <c r="NL74" s="111">
        <f t="shared" si="500"/>
        <v>0</v>
      </c>
      <c r="NM74" s="111">
        <f t="shared" si="501"/>
        <v>0</v>
      </c>
      <c r="NN74" s="111">
        <f t="shared" si="502"/>
        <v>0</v>
      </c>
      <c r="NO74" s="111">
        <f t="shared" si="503"/>
        <v>0</v>
      </c>
      <c r="NP74" s="111">
        <f t="shared" si="504"/>
        <v>0</v>
      </c>
      <c r="NQ74" s="111">
        <f t="shared" si="505"/>
        <v>0</v>
      </c>
      <c r="NR74" s="111">
        <f t="shared" si="506"/>
        <v>0</v>
      </c>
      <c r="NS74" s="111">
        <f t="shared" si="507"/>
        <v>0</v>
      </c>
      <c r="NT74" s="111">
        <f t="shared" si="508"/>
        <v>0</v>
      </c>
      <c r="NU74" s="111">
        <f t="shared" si="509"/>
        <v>0</v>
      </c>
      <c r="NV74" s="111">
        <f t="shared" si="510"/>
        <v>0</v>
      </c>
      <c r="NW74" s="111">
        <f t="shared" si="511"/>
        <v>0</v>
      </c>
      <c r="NX74" s="111">
        <f t="shared" si="512"/>
        <v>0</v>
      </c>
      <c r="NY74" s="111">
        <f t="shared" si="513"/>
        <v>0</v>
      </c>
      <c r="NZ74" s="111">
        <f t="shared" si="514"/>
        <v>0</v>
      </c>
      <c r="OA74" s="111">
        <f t="shared" si="515"/>
        <v>0</v>
      </c>
      <c r="OB74" s="111">
        <f t="shared" si="516"/>
        <v>0</v>
      </c>
      <c r="OC74" s="111">
        <f t="shared" si="517"/>
        <v>0</v>
      </c>
      <c r="OD74" s="111">
        <f t="shared" si="518"/>
        <v>0</v>
      </c>
      <c r="OE74" s="111">
        <f t="shared" si="519"/>
        <v>0</v>
      </c>
      <c r="OF74" s="111">
        <f t="shared" si="520"/>
        <v>0</v>
      </c>
      <c r="OG74" s="111">
        <f t="shared" si="521"/>
        <v>0</v>
      </c>
      <c r="OH74" s="111">
        <f t="shared" si="522"/>
        <v>0</v>
      </c>
      <c r="OI74" s="111">
        <f t="shared" si="523"/>
        <v>0</v>
      </c>
      <c r="OJ74" s="111">
        <f t="shared" si="524"/>
        <v>0</v>
      </c>
      <c r="OK74" s="111">
        <f t="shared" si="525"/>
        <v>0</v>
      </c>
      <c r="OL74" s="111">
        <f t="shared" si="526"/>
        <v>0</v>
      </c>
      <c r="OM74" s="111">
        <f t="shared" si="527"/>
        <v>0</v>
      </c>
      <c r="ON74" s="111">
        <f t="shared" si="528"/>
        <v>0</v>
      </c>
      <c r="OO74" s="111">
        <f t="shared" si="529"/>
        <v>0</v>
      </c>
      <c r="OP74" s="111">
        <f t="shared" si="530"/>
        <v>0</v>
      </c>
      <c r="OQ74" s="111">
        <f t="shared" si="531"/>
        <v>0</v>
      </c>
      <c r="OR74" s="111">
        <f t="shared" si="532"/>
        <v>0</v>
      </c>
      <c r="OS74" s="111">
        <f t="shared" si="533"/>
        <v>0</v>
      </c>
      <c r="OT74" s="111">
        <f t="shared" si="534"/>
        <v>0</v>
      </c>
      <c r="OU74" s="111">
        <f t="shared" si="535"/>
        <v>0</v>
      </c>
      <c r="OV74" s="111">
        <f t="shared" si="536"/>
        <v>0</v>
      </c>
      <c r="OW74" s="111">
        <f t="shared" si="537"/>
        <v>0</v>
      </c>
      <c r="OX74" s="111">
        <f t="shared" si="538"/>
        <v>0</v>
      </c>
      <c r="OY74" s="111"/>
      <c r="PA74" s="51">
        <f t="shared" si="686"/>
        <v>166002.0244038107</v>
      </c>
      <c r="PB74" s="51">
        <f t="shared" si="539"/>
        <v>161460.80444034131</v>
      </c>
      <c r="PC74" s="51">
        <f t="shared" si="540"/>
        <v>166763.15405316313</v>
      </c>
      <c r="PD74" s="51">
        <f t="shared" si="541"/>
        <v>166810.12369288033</v>
      </c>
      <c r="PE74" s="51">
        <f t="shared" si="542"/>
        <v>166810.12369288033</v>
      </c>
      <c r="PF74" s="51">
        <f t="shared" si="543"/>
        <v>161507.77408005937</v>
      </c>
      <c r="PG74" s="51">
        <f t="shared" si="544"/>
        <v>159263.48178885863</v>
      </c>
      <c r="PH74" s="51">
        <f t="shared" si="545"/>
        <v>142925.84226851788</v>
      </c>
      <c r="PI74" s="51">
        <f t="shared" si="546"/>
        <v>147832.49068610926</v>
      </c>
      <c r="PJ74" s="51">
        <f t="shared" si="547"/>
        <v>152970.87794991749</v>
      </c>
      <c r="PK74" s="51">
        <f t="shared" si="548"/>
        <v>152970.87794991749</v>
      </c>
      <c r="PL74" s="51">
        <f t="shared" si="549"/>
        <v>153063.68719038356</v>
      </c>
      <c r="PM74" s="51">
        <f t="shared" si="550"/>
        <v>161305.17842742833</v>
      </c>
      <c r="PN74" s="51">
        <f t="shared" si="551"/>
        <v>156892.44732299482</v>
      </c>
      <c r="PO74" s="51">
        <f t="shared" si="552"/>
        <v>162044.77274464304</v>
      </c>
      <c r="PP74" s="51">
        <f t="shared" si="553"/>
        <v>162090.41342970377</v>
      </c>
      <c r="PQ74" s="51">
        <f t="shared" si="554"/>
        <v>162090.41342970377</v>
      </c>
      <c r="PR74" s="51">
        <f t="shared" si="555"/>
        <v>156938.08800805637</v>
      </c>
      <c r="PS74" s="51">
        <f t="shared" si="556"/>
        <v>154757.29551606352</v>
      </c>
      <c r="PT74" s="51">
        <f t="shared" si="557"/>
        <v>149665.04192884467</v>
      </c>
      <c r="PU74" s="51">
        <f t="shared" si="558"/>
        <v>154803.04727128841</v>
      </c>
      <c r="PV74" s="51">
        <f t="shared" si="559"/>
        <v>160183.71834573057</v>
      </c>
      <c r="PW74" s="51">
        <f t="shared" si="560"/>
        <v>160183.71834573057</v>
      </c>
      <c r="PX74" s="51">
        <f t="shared" si="561"/>
        <v>160280.90370175347</v>
      </c>
      <c r="PY74" s="51">
        <f t="shared" si="562"/>
        <v>168910.99544703198</v>
      </c>
      <c r="PZ74" s="51">
        <f t="shared" si="563"/>
        <v>164290.19646986033</v>
      </c>
      <c r="QA74" s="51">
        <f t="shared" si="564"/>
        <v>169685.46291029389</v>
      </c>
      <c r="QB74" s="51">
        <f t="shared" si="565"/>
        <v>169733.25563227377</v>
      </c>
      <c r="QC74" s="51">
        <f t="shared" si="566"/>
        <v>169733.25563227377</v>
      </c>
      <c r="QD74" s="51">
        <f t="shared" si="567"/>
        <v>164337.98919184104</v>
      </c>
      <c r="QE74" s="51">
        <f t="shared" si="568"/>
        <v>162054.36857731969</v>
      </c>
      <c r="QF74" s="51">
        <f t="shared" si="569"/>
        <v>149689.38254375826</v>
      </c>
      <c r="QG74" s="51">
        <f t="shared" si="570"/>
        <v>154828.22350023617</v>
      </c>
      <c r="QH74" s="51">
        <f t="shared" si="571"/>
        <v>160209.76965439576</v>
      </c>
      <c r="QI74" s="51">
        <f t="shared" si="572"/>
        <v>160209.76965439576</v>
      </c>
      <c r="QJ74" s="51">
        <f t="shared" si="573"/>
        <v>160306.97081605569</v>
      </c>
      <c r="QK74" s="51">
        <f t="shared" si="574"/>
        <v>168938.46610712638</v>
      </c>
      <c r="QL74" s="51">
        <f t="shared" si="575"/>
        <v>164316.91563122769</v>
      </c>
      <c r="QM74" s="51">
        <f t="shared" si="576"/>
        <v>169713.05952508052</v>
      </c>
      <c r="QN74" s="51">
        <f t="shared" si="577"/>
        <v>169760.86001977886</v>
      </c>
      <c r="QO74" s="51">
        <f t="shared" si="578"/>
        <v>169760.86001977886</v>
      </c>
      <c r="QP74" s="51">
        <f t="shared" si="579"/>
        <v>164364.71612592691</v>
      </c>
      <c r="QQ74" s="51">
        <f t="shared" si="580"/>
        <v>162080.7241171957</v>
      </c>
      <c r="QR74" s="51">
        <f t="shared" si="581"/>
        <v>149723.50170950548</v>
      </c>
      <c r="QS74" s="51">
        <f t="shared" si="582"/>
        <v>154863.51397795868</v>
      </c>
      <c r="QT74" s="51">
        <f t="shared" si="583"/>
        <v>160246.28676464281</v>
      </c>
      <c r="QU74" s="51">
        <f t="shared" si="584"/>
        <v>160246.28676464281</v>
      </c>
      <c r="QV74" s="51">
        <f t="shared" si="585"/>
        <v>160343.51008166533</v>
      </c>
      <c r="QW74" s="51">
        <f t="shared" si="586"/>
        <v>168976.97277625845</v>
      </c>
      <c r="QX74" s="51">
        <f t="shared" si="587"/>
        <v>164354.3688960099</v>
      </c>
      <c r="QY74" s="51">
        <f t="shared" si="588"/>
        <v>169751.74274969543</v>
      </c>
      <c r="QZ74" s="51">
        <f t="shared" si="589"/>
        <v>169799.55413970895</v>
      </c>
      <c r="RA74" s="51">
        <f t="shared" si="590"/>
        <v>169799.55413970895</v>
      </c>
      <c r="RB74" s="51">
        <f t="shared" si="591"/>
        <v>164402.18028602429</v>
      </c>
      <c r="RC74" s="51">
        <f t="shared" si="592"/>
        <v>162117.66767990278</v>
      </c>
      <c r="RD74" s="51">
        <f t="shared" si="593"/>
        <v>147220.73928745958</v>
      </c>
      <c r="RE74" s="51">
        <f t="shared" si="594"/>
        <v>152274.83164749853</v>
      </c>
      <c r="RF74" s="51">
        <f t="shared" si="595"/>
        <v>157567.62656629217</v>
      </c>
      <c r="RG74" s="51">
        <f t="shared" si="596"/>
        <v>157567.62656629217</v>
      </c>
      <c r="RH74" s="51">
        <f t="shared" si="597"/>
        <v>157663.22470849834</v>
      </c>
      <c r="RI74" s="51">
        <f t="shared" si="598"/>
        <v>166152.37134210268</v>
      </c>
      <c r="RJ74" s="51">
        <f t="shared" si="599"/>
        <v>161607.03842567341</v>
      </c>
      <c r="RK74" s="51">
        <f t="shared" si="600"/>
        <v>166914.19034155691</v>
      </c>
      <c r="RL74" s="51">
        <f t="shared" si="601"/>
        <v>166961.20252136694</v>
      </c>
      <c r="RM74" s="51">
        <f t="shared" si="602"/>
        <v>166961.20252136694</v>
      </c>
      <c r="RN74" s="51">
        <f t="shared" si="603"/>
        <v>161654.05060548428</v>
      </c>
      <c r="RO74" s="51">
        <f t="shared" si="604"/>
        <v>159407.72567356227</v>
      </c>
      <c r="RP74" s="51">
        <f t="shared" si="605"/>
        <v>144892.23550640899</v>
      </c>
      <c r="RQ74" s="51">
        <f t="shared" si="606"/>
        <v>149866.39026236386</v>
      </c>
      <c r="RR74" s="51">
        <f t="shared" si="607"/>
        <v>155075.47215919883</v>
      </c>
      <c r="RS74" s="51">
        <f t="shared" si="608"/>
        <v>155075.47215919883</v>
      </c>
      <c r="RT74" s="51">
        <f t="shared" si="609"/>
        <v>155169.55828185761</v>
      </c>
      <c r="RU74" s="51"/>
      <c r="RV74" s="51">
        <f t="shared" si="687"/>
        <v>1898381.2621968398</v>
      </c>
      <c r="RW74" s="51">
        <f t="shared" si="687"/>
        <v>1901235.0384719414</v>
      </c>
      <c r="RX74" s="51">
        <f t="shared" si="687"/>
        <v>1953989.6400297361</v>
      </c>
      <c r="RY74" s="51">
        <f t="shared" si="687"/>
        <v>1954358.7008445298</v>
      </c>
      <c r="RZ74" s="51">
        <f t="shared" si="687"/>
        <v>1941496.0894433497</v>
      </c>
      <c r="SA74" s="51">
        <f t="shared" si="687"/>
        <v>1909736.9098001416</v>
      </c>
    </row>
    <row r="75" spans="1:495" x14ac:dyDescent="0.3">
      <c r="A75" s="1">
        <v>410000</v>
      </c>
      <c r="B75" s="1" t="s">
        <v>243</v>
      </c>
      <c r="C75" s="1" t="s">
        <v>138</v>
      </c>
      <c r="D75" s="44">
        <v>2.27272727272727E-2</v>
      </c>
      <c r="E75" s="1" t="s">
        <v>308</v>
      </c>
      <c r="F75" s="107">
        <f>VLOOKUP(A75,Auxiliar_OPEX_CustosUnit!$A$4:$E$129,COLUMN(Auxiliar_OPEX_CustosUnit!$E$3),0)</f>
        <v>5</v>
      </c>
      <c r="G75" s="107">
        <f>INDEX(Auxiliar_OPEX_Drivers!$B$76:$I$84,MATCH($E75,Auxiliar_OPEX_Drivers!$B$76:$B$84,0),MATCH(YEAR(G$2),Auxiliar_OPEX_Drivers!$B$76:$I$76,0))*$F75</f>
        <v>5</v>
      </c>
      <c r="H75" s="107">
        <f>INDEX(Auxiliar_OPEX_Drivers!$B$76:$I$84,MATCH($E75,Auxiliar_OPEX_Drivers!$B$76:$B$84,0),MATCH(YEAR(H$2),Auxiliar_OPEX_Drivers!$B$76:$I$76,0))*$F75</f>
        <v>5</v>
      </c>
      <c r="I75" s="107">
        <f>INDEX(Auxiliar_OPEX_Drivers!$B$76:$I$84,MATCH($E75,Auxiliar_OPEX_Drivers!$B$76:$B$84,0),MATCH(YEAR(I$2),Auxiliar_OPEX_Drivers!$B$76:$I$76,0))*$F75</f>
        <v>5</v>
      </c>
      <c r="J75" s="107">
        <f>INDEX(Auxiliar_OPEX_Drivers!$B$76:$I$84,MATCH($E75,Auxiliar_OPEX_Drivers!$B$76:$B$84,0),MATCH(YEAR(J$2),Auxiliar_OPEX_Drivers!$B$76:$I$76,0))*$F75</f>
        <v>5</v>
      </c>
      <c r="K75" s="107">
        <f>INDEX(Auxiliar_OPEX_Drivers!$B$76:$I$84,MATCH($E75,Auxiliar_OPEX_Drivers!$B$76:$B$84,0),MATCH(YEAR(K$2),Auxiliar_OPEX_Drivers!$B$76:$I$76,0))*$F75</f>
        <v>5</v>
      </c>
      <c r="L75" s="107">
        <f>INDEX(Auxiliar_OPEX_Drivers!$B$76:$I$84,MATCH($E75,Auxiliar_OPEX_Drivers!$B$76:$B$84,0),MATCH(YEAR(L$2),Auxiliar_OPEX_Drivers!$B$76:$I$76,0))*$F75</f>
        <v>5</v>
      </c>
      <c r="M75" s="107">
        <f>INDEX(Auxiliar_OPEX_Drivers!$B$76:$I$84,MATCH($E75,Auxiliar_OPEX_Drivers!$B$76:$B$84,0),MATCH(YEAR(M$2),Auxiliar_OPEX_Drivers!$B$76:$I$76,0))*$F75</f>
        <v>5</v>
      </c>
      <c r="N75" s="107">
        <f>INDEX(Auxiliar_OPEX_Drivers!$B$76:$I$84,MATCH($E75,Auxiliar_OPEX_Drivers!$B$76:$B$84,0),MATCH(YEAR(N$2),Auxiliar_OPEX_Drivers!$B$76:$I$76,0))*$F75</f>
        <v>4.858530460900977</v>
      </c>
      <c r="O75" s="107">
        <f>INDEX(Auxiliar_OPEX_Drivers!$B$76:$I$84,MATCH($E75,Auxiliar_OPEX_Drivers!$B$76:$B$84,0),MATCH(YEAR(O$2),Auxiliar_OPEX_Drivers!$B$76:$I$76,0))*$F75</f>
        <v>4.858530460900977</v>
      </c>
      <c r="P75" s="107">
        <f>INDEX(Auxiliar_OPEX_Drivers!$B$76:$I$84,MATCH($E75,Auxiliar_OPEX_Drivers!$B$76:$B$84,0),MATCH(YEAR(P$2),Auxiliar_OPEX_Drivers!$B$76:$I$76,0))*$F75</f>
        <v>4.858530460900977</v>
      </c>
      <c r="Q75" s="107">
        <f>INDEX(Auxiliar_OPEX_Drivers!$B$76:$I$84,MATCH($E75,Auxiliar_OPEX_Drivers!$B$76:$B$84,0),MATCH(YEAR(Q$2),Auxiliar_OPEX_Drivers!$B$76:$I$76,0))*$F75</f>
        <v>4.858530460900977</v>
      </c>
      <c r="R75" s="107">
        <f>INDEX(Auxiliar_OPEX_Drivers!$B$76:$I$84,MATCH($E75,Auxiliar_OPEX_Drivers!$B$76:$B$84,0),MATCH(YEAR(R$2),Auxiliar_OPEX_Drivers!$B$76:$I$76,0))*$F75</f>
        <v>4.858530460900977</v>
      </c>
      <c r="S75" s="107">
        <f>INDEX(Auxiliar_OPEX_Drivers!$B$76:$I$84,MATCH($E75,Auxiliar_OPEX_Drivers!$B$76:$B$84,0),MATCH(YEAR(S$2),Auxiliar_OPEX_Drivers!$B$76:$I$76,0))*$F75</f>
        <v>4.858530460900977</v>
      </c>
      <c r="T75" s="107">
        <f>INDEX(Auxiliar_OPEX_Drivers!$B$76:$I$84,MATCH($E75,Auxiliar_OPEX_Drivers!$B$76:$B$84,0),MATCH(YEAR(T$2),Auxiliar_OPEX_Drivers!$B$76:$I$76,0))*$F75</f>
        <v>4.858530460900977</v>
      </c>
      <c r="U75" s="107">
        <f>INDEX(Auxiliar_OPEX_Drivers!$B$76:$I$84,MATCH($E75,Auxiliar_OPEX_Drivers!$B$76:$B$84,0),MATCH(YEAR(U$2),Auxiliar_OPEX_Drivers!$B$76:$I$76,0))*$F75</f>
        <v>4.858530460900977</v>
      </c>
      <c r="V75" s="107">
        <f>INDEX(Auxiliar_OPEX_Drivers!$B$76:$I$84,MATCH($E75,Auxiliar_OPEX_Drivers!$B$76:$B$84,0),MATCH(YEAR(V$2),Auxiliar_OPEX_Drivers!$B$76:$I$76,0))*$F75</f>
        <v>4.858530460900977</v>
      </c>
      <c r="W75" s="107">
        <f>INDEX(Auxiliar_OPEX_Drivers!$B$76:$I$84,MATCH($E75,Auxiliar_OPEX_Drivers!$B$76:$B$84,0),MATCH(YEAR(W$2),Auxiliar_OPEX_Drivers!$B$76:$I$76,0))*$F75</f>
        <v>4.858530460900977</v>
      </c>
      <c r="X75" s="107">
        <f>INDEX(Auxiliar_OPEX_Drivers!$B$76:$I$84,MATCH($E75,Auxiliar_OPEX_Drivers!$B$76:$B$84,0),MATCH(YEAR(X$2),Auxiliar_OPEX_Drivers!$B$76:$I$76,0))*$F75</f>
        <v>4.858530460900977</v>
      </c>
      <c r="Y75" s="107">
        <f>INDEX(Auxiliar_OPEX_Drivers!$B$76:$I$84,MATCH($E75,Auxiliar_OPEX_Drivers!$B$76:$B$84,0),MATCH(YEAR(Y$2),Auxiliar_OPEX_Drivers!$B$76:$I$76,0))*$F75</f>
        <v>4.858530460900977</v>
      </c>
      <c r="Z75" s="107">
        <f>INDEX(Auxiliar_OPEX_Drivers!$B$76:$I$84,MATCH($E75,Auxiliar_OPEX_Drivers!$B$76:$B$84,0),MATCH(YEAR(Z$2),Auxiliar_OPEX_Drivers!$B$76:$I$76,0))*$F75</f>
        <v>5.0876185412096238</v>
      </c>
      <c r="AA75" s="107">
        <f>INDEX(Auxiliar_OPEX_Drivers!$B$76:$I$84,MATCH($E75,Auxiliar_OPEX_Drivers!$B$76:$B$84,0),MATCH(YEAR(AA$2),Auxiliar_OPEX_Drivers!$B$76:$I$76,0))*$F75</f>
        <v>5.0876185412096238</v>
      </c>
      <c r="AB75" s="107">
        <f>INDEX(Auxiliar_OPEX_Drivers!$B$76:$I$84,MATCH($E75,Auxiliar_OPEX_Drivers!$B$76:$B$84,0),MATCH(YEAR(AB$2),Auxiliar_OPEX_Drivers!$B$76:$I$76,0))*$F75</f>
        <v>5.0876185412096238</v>
      </c>
      <c r="AC75" s="107">
        <f>INDEX(Auxiliar_OPEX_Drivers!$B$76:$I$84,MATCH($E75,Auxiliar_OPEX_Drivers!$B$76:$B$84,0),MATCH(YEAR(AC$2),Auxiliar_OPEX_Drivers!$B$76:$I$76,0))*$F75</f>
        <v>5.0876185412096238</v>
      </c>
      <c r="AD75" s="107">
        <f>INDEX(Auxiliar_OPEX_Drivers!$B$76:$I$84,MATCH($E75,Auxiliar_OPEX_Drivers!$B$76:$B$84,0),MATCH(YEAR(AD$2),Auxiliar_OPEX_Drivers!$B$76:$I$76,0))*$F75</f>
        <v>5.0876185412096238</v>
      </c>
      <c r="AE75" s="107">
        <f>INDEX(Auxiliar_OPEX_Drivers!$B$76:$I$84,MATCH($E75,Auxiliar_OPEX_Drivers!$B$76:$B$84,0),MATCH(YEAR(AE$2),Auxiliar_OPEX_Drivers!$B$76:$I$76,0))*$F75</f>
        <v>5.0876185412096238</v>
      </c>
      <c r="AF75" s="107">
        <f>INDEX(Auxiliar_OPEX_Drivers!$B$76:$I$84,MATCH($E75,Auxiliar_OPEX_Drivers!$B$76:$B$84,0),MATCH(YEAR(AF$2),Auxiliar_OPEX_Drivers!$B$76:$I$76,0))*$F75</f>
        <v>5.0876185412096238</v>
      </c>
      <c r="AG75" s="107">
        <f>INDEX(Auxiliar_OPEX_Drivers!$B$76:$I$84,MATCH($E75,Auxiliar_OPEX_Drivers!$B$76:$B$84,0),MATCH(YEAR(AG$2),Auxiliar_OPEX_Drivers!$B$76:$I$76,0))*$F75</f>
        <v>5.0876185412096238</v>
      </c>
      <c r="AH75" s="107">
        <f>INDEX(Auxiliar_OPEX_Drivers!$B$76:$I$84,MATCH($E75,Auxiliar_OPEX_Drivers!$B$76:$B$84,0),MATCH(YEAR(AH$2),Auxiliar_OPEX_Drivers!$B$76:$I$76,0))*$F75</f>
        <v>5.0876185412096238</v>
      </c>
      <c r="AI75" s="107">
        <f>INDEX(Auxiliar_OPEX_Drivers!$B$76:$I$84,MATCH($E75,Auxiliar_OPEX_Drivers!$B$76:$B$84,0),MATCH(YEAR(AI$2),Auxiliar_OPEX_Drivers!$B$76:$I$76,0))*$F75</f>
        <v>5.0876185412096238</v>
      </c>
      <c r="AJ75" s="107">
        <f>INDEX(Auxiliar_OPEX_Drivers!$B$76:$I$84,MATCH($E75,Auxiliar_OPEX_Drivers!$B$76:$B$84,0),MATCH(YEAR(AJ$2),Auxiliar_OPEX_Drivers!$B$76:$I$76,0))*$F75</f>
        <v>5.0876185412096238</v>
      </c>
      <c r="AK75" s="107">
        <f>INDEX(Auxiliar_OPEX_Drivers!$B$76:$I$84,MATCH($E75,Auxiliar_OPEX_Drivers!$B$76:$B$84,0),MATCH(YEAR(AK$2),Auxiliar_OPEX_Drivers!$B$76:$I$76,0))*$F75</f>
        <v>5.0876185412096238</v>
      </c>
      <c r="AL75" s="107">
        <f>INDEX(Auxiliar_OPEX_Drivers!$B$76:$I$84,MATCH($E75,Auxiliar_OPEX_Drivers!$B$76:$B$84,0),MATCH(YEAR(AL$2),Auxiliar_OPEX_Drivers!$B$76:$I$76,0))*$F75</f>
        <v>5.0884459606399925</v>
      </c>
      <c r="AM75" s="107">
        <f>INDEX(Auxiliar_OPEX_Drivers!$B$76:$I$84,MATCH($E75,Auxiliar_OPEX_Drivers!$B$76:$B$84,0),MATCH(YEAR(AM$2),Auxiliar_OPEX_Drivers!$B$76:$I$76,0))*$F75</f>
        <v>5.0884459606399925</v>
      </c>
      <c r="AN75" s="107">
        <f>INDEX(Auxiliar_OPEX_Drivers!$B$76:$I$84,MATCH($E75,Auxiliar_OPEX_Drivers!$B$76:$B$84,0),MATCH(YEAR(AN$2),Auxiliar_OPEX_Drivers!$B$76:$I$76,0))*$F75</f>
        <v>5.0884459606399925</v>
      </c>
      <c r="AO75" s="107">
        <f>INDEX(Auxiliar_OPEX_Drivers!$B$76:$I$84,MATCH($E75,Auxiliar_OPEX_Drivers!$B$76:$B$84,0),MATCH(YEAR(AO$2),Auxiliar_OPEX_Drivers!$B$76:$I$76,0))*$F75</f>
        <v>5.0884459606399925</v>
      </c>
      <c r="AP75" s="107">
        <f>INDEX(Auxiliar_OPEX_Drivers!$B$76:$I$84,MATCH($E75,Auxiliar_OPEX_Drivers!$B$76:$B$84,0),MATCH(YEAR(AP$2),Auxiliar_OPEX_Drivers!$B$76:$I$76,0))*$F75</f>
        <v>5.0884459606399925</v>
      </c>
      <c r="AQ75" s="107">
        <f>INDEX(Auxiliar_OPEX_Drivers!$B$76:$I$84,MATCH($E75,Auxiliar_OPEX_Drivers!$B$76:$B$84,0),MATCH(YEAR(AQ$2),Auxiliar_OPEX_Drivers!$B$76:$I$76,0))*$F75</f>
        <v>5.0884459606399925</v>
      </c>
      <c r="AR75" s="107">
        <f>INDEX(Auxiliar_OPEX_Drivers!$B$76:$I$84,MATCH($E75,Auxiliar_OPEX_Drivers!$B$76:$B$84,0),MATCH(YEAR(AR$2),Auxiliar_OPEX_Drivers!$B$76:$I$76,0))*$F75</f>
        <v>5.0884459606399925</v>
      </c>
      <c r="AS75" s="107">
        <f>INDEX(Auxiliar_OPEX_Drivers!$B$76:$I$84,MATCH($E75,Auxiliar_OPEX_Drivers!$B$76:$B$84,0),MATCH(YEAR(AS$2),Auxiliar_OPEX_Drivers!$B$76:$I$76,0))*$F75</f>
        <v>5.0884459606399925</v>
      </c>
      <c r="AT75" s="107">
        <f>INDEX(Auxiliar_OPEX_Drivers!$B$76:$I$84,MATCH($E75,Auxiliar_OPEX_Drivers!$B$76:$B$84,0),MATCH(YEAR(AT$2),Auxiliar_OPEX_Drivers!$B$76:$I$76,0))*$F75</f>
        <v>5.0884459606399925</v>
      </c>
      <c r="AU75" s="107">
        <f>INDEX(Auxiliar_OPEX_Drivers!$B$76:$I$84,MATCH($E75,Auxiliar_OPEX_Drivers!$B$76:$B$84,0),MATCH(YEAR(AU$2),Auxiliar_OPEX_Drivers!$B$76:$I$76,0))*$F75</f>
        <v>5.0884459606399925</v>
      </c>
      <c r="AV75" s="107">
        <f>INDEX(Auxiliar_OPEX_Drivers!$B$76:$I$84,MATCH($E75,Auxiliar_OPEX_Drivers!$B$76:$B$84,0),MATCH(YEAR(AV$2),Auxiliar_OPEX_Drivers!$B$76:$I$76,0))*$F75</f>
        <v>5.0884459606399925</v>
      </c>
      <c r="AW75" s="107">
        <f>INDEX(Auxiliar_OPEX_Drivers!$B$76:$I$84,MATCH($E75,Auxiliar_OPEX_Drivers!$B$76:$B$84,0),MATCH(YEAR(AW$2),Auxiliar_OPEX_Drivers!$B$76:$I$76,0))*$F75</f>
        <v>5.0884459606399925</v>
      </c>
      <c r="AX75" s="107">
        <f>INDEX(Auxiliar_OPEX_Drivers!$B$76:$I$84,MATCH($E75,Auxiliar_OPEX_Drivers!$B$76:$B$84,0),MATCH(YEAR(AX$2),Auxiliar_OPEX_Drivers!$B$76:$I$76,0))*$F75</f>
        <v>5.0896057859273744</v>
      </c>
      <c r="AY75" s="107">
        <f>INDEX(Auxiliar_OPEX_Drivers!$B$76:$I$84,MATCH($E75,Auxiliar_OPEX_Drivers!$B$76:$B$84,0),MATCH(YEAR(AY$2),Auxiliar_OPEX_Drivers!$B$76:$I$76,0))*$F75</f>
        <v>5.0896057859273744</v>
      </c>
      <c r="AZ75" s="107">
        <f>INDEX(Auxiliar_OPEX_Drivers!$B$76:$I$84,MATCH($E75,Auxiliar_OPEX_Drivers!$B$76:$B$84,0),MATCH(YEAR(AZ$2),Auxiliar_OPEX_Drivers!$B$76:$I$76,0))*$F75</f>
        <v>5.0896057859273744</v>
      </c>
      <c r="BA75" s="107">
        <f>INDEX(Auxiliar_OPEX_Drivers!$B$76:$I$84,MATCH($E75,Auxiliar_OPEX_Drivers!$B$76:$B$84,0),MATCH(YEAR(BA$2),Auxiliar_OPEX_Drivers!$B$76:$I$76,0))*$F75</f>
        <v>5.0896057859273744</v>
      </c>
      <c r="BB75" s="107">
        <f>INDEX(Auxiliar_OPEX_Drivers!$B$76:$I$84,MATCH($E75,Auxiliar_OPEX_Drivers!$B$76:$B$84,0),MATCH(YEAR(BB$2),Auxiliar_OPEX_Drivers!$B$76:$I$76,0))*$F75</f>
        <v>5.0896057859273744</v>
      </c>
      <c r="BC75" s="107">
        <f>INDEX(Auxiliar_OPEX_Drivers!$B$76:$I$84,MATCH($E75,Auxiliar_OPEX_Drivers!$B$76:$B$84,0),MATCH(YEAR(BC$2),Auxiliar_OPEX_Drivers!$B$76:$I$76,0))*$F75</f>
        <v>5.0896057859273744</v>
      </c>
      <c r="BD75" s="107">
        <f>INDEX(Auxiliar_OPEX_Drivers!$B$76:$I$84,MATCH($E75,Auxiliar_OPEX_Drivers!$B$76:$B$84,0),MATCH(YEAR(BD$2),Auxiliar_OPEX_Drivers!$B$76:$I$76,0))*$F75</f>
        <v>5.0896057859273744</v>
      </c>
      <c r="BE75" s="107">
        <f>INDEX(Auxiliar_OPEX_Drivers!$B$76:$I$84,MATCH($E75,Auxiliar_OPEX_Drivers!$B$76:$B$84,0),MATCH(YEAR(BE$2),Auxiliar_OPEX_Drivers!$B$76:$I$76,0))*$F75</f>
        <v>5.0896057859273744</v>
      </c>
      <c r="BF75" s="107">
        <f>INDEX(Auxiliar_OPEX_Drivers!$B$76:$I$84,MATCH($E75,Auxiliar_OPEX_Drivers!$B$76:$B$84,0),MATCH(YEAR(BF$2),Auxiliar_OPEX_Drivers!$B$76:$I$76,0))*$F75</f>
        <v>5.0896057859273744</v>
      </c>
      <c r="BG75" s="107">
        <f>INDEX(Auxiliar_OPEX_Drivers!$B$76:$I$84,MATCH($E75,Auxiliar_OPEX_Drivers!$B$76:$B$84,0),MATCH(YEAR(BG$2),Auxiliar_OPEX_Drivers!$B$76:$I$76,0))*$F75</f>
        <v>5.0896057859273744</v>
      </c>
      <c r="BH75" s="107">
        <f>INDEX(Auxiliar_OPEX_Drivers!$B$76:$I$84,MATCH($E75,Auxiliar_OPEX_Drivers!$B$76:$B$84,0),MATCH(YEAR(BH$2),Auxiliar_OPEX_Drivers!$B$76:$I$76,0))*$F75</f>
        <v>5.0896057859273744</v>
      </c>
      <c r="BI75" s="107">
        <f>INDEX(Auxiliar_OPEX_Drivers!$B$76:$I$84,MATCH($E75,Auxiliar_OPEX_Drivers!$B$76:$B$84,0),MATCH(YEAR(BI$2),Auxiliar_OPEX_Drivers!$B$76:$I$76,0))*$F75</f>
        <v>5.0896057859273744</v>
      </c>
      <c r="BJ75" s="107">
        <f>INDEX(Auxiliar_OPEX_Drivers!$B$76:$I$84,MATCH($E75,Auxiliar_OPEX_Drivers!$B$76:$B$84,0),MATCH(YEAR(BJ$2),Auxiliar_OPEX_Drivers!$B$76:$I$76,0))*$F75</f>
        <v>5.0045284670121326</v>
      </c>
      <c r="BK75" s="107">
        <f>INDEX(Auxiliar_OPEX_Drivers!$B$76:$I$84,MATCH($E75,Auxiliar_OPEX_Drivers!$B$76:$B$84,0),MATCH(YEAR(BK$2),Auxiliar_OPEX_Drivers!$B$76:$I$76,0))*$F75</f>
        <v>5.0045284670121326</v>
      </c>
      <c r="BL75" s="107">
        <f>INDEX(Auxiliar_OPEX_Drivers!$B$76:$I$84,MATCH($E75,Auxiliar_OPEX_Drivers!$B$76:$B$84,0),MATCH(YEAR(BL$2),Auxiliar_OPEX_Drivers!$B$76:$I$76,0))*$F75</f>
        <v>5.0045284670121326</v>
      </c>
      <c r="BM75" s="107">
        <f>INDEX(Auxiliar_OPEX_Drivers!$B$76:$I$84,MATCH($E75,Auxiliar_OPEX_Drivers!$B$76:$B$84,0),MATCH(YEAR(BM$2),Auxiliar_OPEX_Drivers!$B$76:$I$76,0))*$F75</f>
        <v>5.0045284670121326</v>
      </c>
      <c r="BN75" s="107">
        <f>INDEX(Auxiliar_OPEX_Drivers!$B$76:$I$84,MATCH($E75,Auxiliar_OPEX_Drivers!$B$76:$B$84,0),MATCH(YEAR(BN$2),Auxiliar_OPEX_Drivers!$B$76:$I$76,0))*$F75</f>
        <v>5.0045284670121326</v>
      </c>
      <c r="BO75" s="107">
        <f>INDEX(Auxiliar_OPEX_Drivers!$B$76:$I$84,MATCH($E75,Auxiliar_OPEX_Drivers!$B$76:$B$84,0),MATCH(YEAR(BO$2),Auxiliar_OPEX_Drivers!$B$76:$I$76,0))*$F75</f>
        <v>5.0045284670121326</v>
      </c>
      <c r="BP75" s="107">
        <f>INDEX(Auxiliar_OPEX_Drivers!$B$76:$I$84,MATCH($E75,Auxiliar_OPEX_Drivers!$B$76:$B$84,0),MATCH(YEAR(BP$2),Auxiliar_OPEX_Drivers!$B$76:$I$76,0))*$F75</f>
        <v>5.0045284670121326</v>
      </c>
      <c r="BQ75" s="107">
        <f>INDEX(Auxiliar_OPEX_Drivers!$B$76:$I$84,MATCH($E75,Auxiliar_OPEX_Drivers!$B$76:$B$84,0),MATCH(YEAR(BQ$2),Auxiliar_OPEX_Drivers!$B$76:$I$76,0))*$F75</f>
        <v>5.0045284670121326</v>
      </c>
      <c r="BR75" s="107">
        <f>INDEX(Auxiliar_OPEX_Drivers!$B$76:$I$84,MATCH($E75,Auxiliar_OPEX_Drivers!$B$76:$B$84,0),MATCH(YEAR(BR$2),Auxiliar_OPEX_Drivers!$B$76:$I$76,0))*$F75</f>
        <v>5.0045284670121326</v>
      </c>
      <c r="BS75" s="107">
        <f>INDEX(Auxiliar_OPEX_Drivers!$B$76:$I$84,MATCH($E75,Auxiliar_OPEX_Drivers!$B$76:$B$84,0),MATCH(YEAR(BS$2),Auxiliar_OPEX_Drivers!$B$76:$I$76,0))*$F75</f>
        <v>5.0045284670121326</v>
      </c>
      <c r="BT75" s="107">
        <f>INDEX(Auxiliar_OPEX_Drivers!$B$76:$I$84,MATCH($E75,Auxiliar_OPEX_Drivers!$B$76:$B$84,0),MATCH(YEAR(BT$2),Auxiliar_OPEX_Drivers!$B$76:$I$76,0))*$F75</f>
        <v>5.0045284670121326</v>
      </c>
      <c r="BU75" s="107">
        <f>INDEX(Auxiliar_OPEX_Drivers!$B$76:$I$84,MATCH($E75,Auxiliar_OPEX_Drivers!$B$76:$B$84,0),MATCH(YEAR(BU$2),Auxiliar_OPEX_Drivers!$B$76:$I$76,0))*$F75</f>
        <v>5.0045284670121326</v>
      </c>
      <c r="BV75" s="107">
        <f>INDEX(Auxiliar_OPEX_Drivers!$B$76:$I$84,MATCH($E75,Auxiliar_OPEX_Drivers!$B$76:$B$84,0),MATCH(YEAR(BV$2),Auxiliar_OPEX_Drivers!$B$76:$I$76,0))*$F75</f>
        <v>4.9253747858513588</v>
      </c>
      <c r="BW75" s="107">
        <f>INDEX(Auxiliar_OPEX_Drivers!$B$76:$I$84,MATCH($E75,Auxiliar_OPEX_Drivers!$B$76:$B$84,0),MATCH(YEAR(BW$2),Auxiliar_OPEX_Drivers!$B$76:$I$76,0))*$F75</f>
        <v>4.9253747858513588</v>
      </c>
      <c r="BX75" s="107">
        <f>INDEX(Auxiliar_OPEX_Drivers!$B$76:$I$84,MATCH($E75,Auxiliar_OPEX_Drivers!$B$76:$B$84,0),MATCH(YEAR(BX$2),Auxiliar_OPEX_Drivers!$B$76:$I$76,0))*$F75</f>
        <v>4.9253747858513588</v>
      </c>
      <c r="BY75" s="107">
        <f>INDEX(Auxiliar_OPEX_Drivers!$B$76:$I$84,MATCH($E75,Auxiliar_OPEX_Drivers!$B$76:$B$84,0),MATCH(YEAR(BY$2),Auxiliar_OPEX_Drivers!$B$76:$I$76,0))*$F75</f>
        <v>4.9253747858513588</v>
      </c>
      <c r="BZ75" s="107">
        <f>INDEX(Auxiliar_OPEX_Drivers!$B$76:$I$84,MATCH($E75,Auxiliar_OPEX_Drivers!$B$76:$B$84,0),MATCH(YEAR(BZ$2),Auxiliar_OPEX_Drivers!$B$76:$I$76,0))*$F75</f>
        <v>4.9253747858513588</v>
      </c>
      <c r="CA75" s="107">
        <f>INDEX(Auxiliar_OPEX_Drivers!$B$76:$I$84,MATCH($E75,Auxiliar_OPEX_Drivers!$B$76:$B$84,0),MATCH(YEAR(CA$2),Auxiliar_OPEX_Drivers!$B$76:$I$76,0))*$F75</f>
        <v>4.9253747858513588</v>
      </c>
      <c r="CB75" s="107">
        <f>INDEX(Auxiliar_OPEX_Drivers!$B$76:$I$84,MATCH($E75,Auxiliar_OPEX_Drivers!$B$76:$B$84,0),MATCH(YEAR(CB$2),Auxiliar_OPEX_Drivers!$B$76:$I$76,0))*$F75</f>
        <v>4.9253747858513588</v>
      </c>
      <c r="CC75" s="107">
        <f>INDEX(Auxiliar_OPEX_Drivers!$B$76:$I$84,MATCH($E75,Auxiliar_OPEX_Drivers!$B$76:$B$84,0),MATCH(YEAR(CC$2),Auxiliar_OPEX_Drivers!$B$76:$I$76,0))*$F75</f>
        <v>4.9253747858513588</v>
      </c>
      <c r="CD75" s="107">
        <f>INDEX(Auxiliar_OPEX_Drivers!$B$76:$I$84,MATCH($E75,Auxiliar_OPEX_Drivers!$B$76:$B$84,0),MATCH(YEAR(CD$2),Auxiliar_OPEX_Drivers!$B$76:$I$76,0))*$F75</f>
        <v>4.9253747858513588</v>
      </c>
      <c r="CE75" s="107">
        <f>INDEX(Auxiliar_OPEX_Drivers!$B$76:$I$84,MATCH($E75,Auxiliar_OPEX_Drivers!$B$76:$B$84,0),MATCH(YEAR(CE$2),Auxiliar_OPEX_Drivers!$B$76:$I$76,0))*$F75</f>
        <v>4.9253747858513588</v>
      </c>
      <c r="CF75" s="107">
        <f>INDEX(Auxiliar_OPEX_Drivers!$B$76:$I$84,MATCH($E75,Auxiliar_OPEX_Drivers!$B$76:$B$84,0),MATCH(YEAR(CF$2),Auxiliar_OPEX_Drivers!$B$76:$I$76,0))*$F75</f>
        <v>4.9253747858513588</v>
      </c>
      <c r="CG75" s="107">
        <f>INDEX(Auxiliar_OPEX_Drivers!$B$76:$I$84,MATCH($E75,Auxiliar_OPEX_Drivers!$B$76:$B$84,0),MATCH(YEAR(CG$2),Auxiliar_OPEX_Drivers!$B$76:$I$76,0))*$F75</f>
        <v>4.9253747858513588</v>
      </c>
      <c r="CI75" s="51">
        <f>INDEX(Auxiliar_OPEX_CustosUnit!$A$1:$R$129,MATCH(Auxiliar_OPEX_P!$A75,Auxiliar_OPEX_CustosUnit!$A$1:$A$129,0),MATCH(CI$2,Auxiliar_OPEX_CustosUnit!$A$3:$Q$3,0))*(1-DRE_Auxiliar!$A$5)</f>
        <v>22053.500249337929</v>
      </c>
      <c r="CJ75" s="51">
        <f>INDEX(Auxiliar_OPEX_CustosUnit!$A$1:$R$129,MATCH(Auxiliar_OPEX_P!$A75,Auxiliar_OPEX_CustosUnit!$A$1:$A$129,0),MATCH(CJ$2,Auxiliar_OPEX_CustosUnit!$A$3:$Q$3,0))*(1-DRE_Auxiliar!$A$5)</f>
        <v>22790.709499171073</v>
      </c>
      <c r="CK75" s="51">
        <f>INDEX(Auxiliar_OPEX_CustosUnit!$A$1:$R$129,MATCH(Auxiliar_OPEX_P!$A75,Auxiliar_OPEX_CustosUnit!$A$1:$A$129,0),MATCH(CK$2,Auxiliar_OPEX_CustosUnit!$A$3:$Q$3,0))*(1-DRE_Auxiliar!$A$5)</f>
        <v>24250.785705977531</v>
      </c>
      <c r="CL75" s="51">
        <f>INDEX(Auxiliar_OPEX_CustosUnit!$A$1:$R$129,MATCH(Auxiliar_OPEX_P!$A75,Auxiliar_OPEX_CustosUnit!$A$1:$A$129,0),MATCH(CL$2,Auxiliar_OPEX_CustosUnit!$A$3:$Q$3,0))*(1-DRE_Auxiliar!$A$5)</f>
        <v>24173.662168927476</v>
      </c>
      <c r="CM75" s="51">
        <f>INDEX(Auxiliar_OPEX_CustosUnit!$A$1:$R$129,MATCH(Auxiliar_OPEX_P!$A75,Auxiliar_OPEX_CustosUnit!$A$1:$A$129,0),MATCH(CM$2,Auxiliar_OPEX_CustosUnit!$A$3:$Q$3,0))*(1-DRE_Auxiliar!$A$5)</f>
        <v>24186.397053986959</v>
      </c>
      <c r="CN75" s="51">
        <f>INDEX(Auxiliar_OPEX_CustosUnit!$A$1:$R$129,MATCH(Auxiliar_OPEX_P!$A75,Auxiliar_OPEX_CustosUnit!$A$1:$A$129,0),MATCH(CN$2,Auxiliar_OPEX_CustosUnit!$A$3:$Q$3,0))*(1-DRE_Auxiliar!$A$5)</f>
        <v>24464.702451313784</v>
      </c>
      <c r="CO75" s="51">
        <f>INDEX(Auxiliar_OPEX_CustosUnit!$A$1:$R$129,MATCH(Auxiliar_OPEX_P!$A75,Auxiliar_OPEX_CustosUnit!$A$1:$A$129,0),MATCH(CO$2,Auxiliar_OPEX_CustosUnit!$A$3:$Q$3,0))*(1-DRE_Auxiliar!$A$5)</f>
        <v>24172.69455130355</v>
      </c>
      <c r="CP75" s="51">
        <f>INDEX(Auxiliar_OPEX_CustosUnit!$A$1:$R$129,MATCH(Auxiliar_OPEX_P!$A75,Auxiliar_OPEX_CustosUnit!$A$1:$A$129,0),MATCH(CP$2,Auxiliar_OPEX_CustosUnit!$A$3:$Q$3,0))*(1-DRE_Auxiliar!$A$5)</f>
        <v>24928.561537674283</v>
      </c>
      <c r="CQ75" s="51">
        <f>INDEX(Auxiliar_OPEX_CustosUnit!$A$1:$R$129,MATCH(Auxiliar_OPEX_P!$A75,Auxiliar_OPEX_CustosUnit!$A$1:$A$129,0),MATCH(CQ$2,Auxiliar_OPEX_CustosUnit!$A$3:$Q$3,0))*(1-DRE_Auxiliar!$A$5)</f>
        <v>24934.824156303344</v>
      </c>
      <c r="CR75" s="51">
        <f>INDEX(Auxiliar_OPEX_CustosUnit!$A$1:$R$129,MATCH(Auxiliar_OPEX_P!$A75,Auxiliar_OPEX_CustosUnit!$A$1:$A$129,0),MATCH(CR$2,Auxiliar_OPEX_CustosUnit!$A$3:$Q$3,0))*(1-DRE_Auxiliar!$A$5)</f>
        <v>24934.824156303344</v>
      </c>
      <c r="CS75" s="51">
        <f>INDEX(Auxiliar_OPEX_CustosUnit!$A$1:$R$129,MATCH(Auxiliar_OPEX_P!$A75,Auxiliar_OPEX_CustosUnit!$A$1:$A$129,0),MATCH(CS$2,Auxiliar_OPEX_CustosUnit!$A$3:$Q$3,0))*(1-DRE_Auxiliar!$A$5)</f>
        <v>25738.891906645102</v>
      </c>
      <c r="CT75" s="51">
        <f>INDEX(Auxiliar_OPEX_CustosUnit!$A$1:$R$129,MATCH(Auxiliar_OPEX_P!$A75,Auxiliar_OPEX_CustosUnit!$A$1:$A$129,0),MATCH(CT$2,Auxiliar_OPEX_CustosUnit!$A$3:$Q$3,0))*(1-DRE_Auxiliar!$A$5)</f>
        <v>24746.189409061837</v>
      </c>
      <c r="CU75" s="53">
        <f t="shared" si="610"/>
        <v>22053.500249337929</v>
      </c>
      <c r="CV75" s="53">
        <f t="shared" si="611"/>
        <v>22790.709499171073</v>
      </c>
      <c r="CW75" s="53">
        <f t="shared" si="612"/>
        <v>24250.785705977531</v>
      </c>
      <c r="CX75" s="53">
        <f t="shared" si="613"/>
        <v>24173.662168927476</v>
      </c>
      <c r="CY75" s="53">
        <f t="shared" si="614"/>
        <v>24186.397053986959</v>
      </c>
      <c r="CZ75" s="53">
        <f t="shared" si="615"/>
        <v>24464.702451313784</v>
      </c>
      <c r="DA75" s="53">
        <f t="shared" si="616"/>
        <v>24172.69455130355</v>
      </c>
      <c r="DB75" s="53">
        <f t="shared" si="617"/>
        <v>24928.561537674283</v>
      </c>
      <c r="DC75" s="53">
        <f t="shared" si="618"/>
        <v>24934.824156303344</v>
      </c>
      <c r="DD75" s="53">
        <f t="shared" si="619"/>
        <v>24934.824156303344</v>
      </c>
      <c r="DE75" s="53">
        <f t="shared" si="620"/>
        <v>25738.891906645102</v>
      </c>
      <c r="DF75" s="53">
        <f t="shared" si="621"/>
        <v>24746.189409061837</v>
      </c>
      <c r="DG75" s="53">
        <f t="shared" si="622"/>
        <v>22053.500249337929</v>
      </c>
      <c r="DH75" s="53">
        <f t="shared" si="623"/>
        <v>22790.709499171073</v>
      </c>
      <c r="DI75" s="53">
        <f t="shared" si="624"/>
        <v>24250.785705977531</v>
      </c>
      <c r="DJ75" s="53">
        <f t="shared" si="625"/>
        <v>24173.662168927476</v>
      </c>
      <c r="DK75" s="53">
        <f t="shared" si="626"/>
        <v>24186.397053986959</v>
      </c>
      <c r="DL75" s="53">
        <f t="shared" si="627"/>
        <v>24464.702451313784</v>
      </c>
      <c r="DM75" s="53">
        <f t="shared" si="628"/>
        <v>24172.69455130355</v>
      </c>
      <c r="DN75" s="53">
        <f t="shared" si="629"/>
        <v>24928.561537674283</v>
      </c>
      <c r="DO75" s="53">
        <f t="shared" si="630"/>
        <v>24934.824156303344</v>
      </c>
      <c r="DP75" s="53">
        <f t="shared" si="631"/>
        <v>24934.824156303344</v>
      </c>
      <c r="DQ75" s="53">
        <f t="shared" si="632"/>
        <v>25738.891906645102</v>
      </c>
      <c r="DR75" s="53">
        <f t="shared" si="633"/>
        <v>24746.189409061837</v>
      </c>
      <c r="DS75" s="53">
        <f t="shared" si="634"/>
        <v>22053.500249337929</v>
      </c>
      <c r="DT75" s="53">
        <f t="shared" si="635"/>
        <v>22790.709499171073</v>
      </c>
      <c r="DU75" s="53">
        <f t="shared" si="636"/>
        <v>24250.785705977531</v>
      </c>
      <c r="DV75" s="53">
        <f t="shared" si="637"/>
        <v>24173.662168927476</v>
      </c>
      <c r="DW75" s="53">
        <f t="shared" si="638"/>
        <v>24186.397053986959</v>
      </c>
      <c r="DX75" s="53">
        <f t="shared" si="639"/>
        <v>24464.702451313784</v>
      </c>
      <c r="DY75" s="53">
        <f t="shared" si="640"/>
        <v>24172.69455130355</v>
      </c>
      <c r="DZ75" s="53">
        <f t="shared" si="641"/>
        <v>24928.561537674283</v>
      </c>
      <c r="EA75" s="53">
        <f t="shared" si="642"/>
        <v>24934.824156303344</v>
      </c>
      <c r="EB75" s="53">
        <f t="shared" si="643"/>
        <v>24934.824156303344</v>
      </c>
      <c r="EC75" s="53">
        <f t="shared" si="644"/>
        <v>25738.891906645102</v>
      </c>
      <c r="ED75" s="53">
        <f t="shared" si="645"/>
        <v>24746.189409061837</v>
      </c>
      <c r="EE75" s="53">
        <f t="shared" si="646"/>
        <v>22053.500249337929</v>
      </c>
      <c r="EF75" s="53">
        <f t="shared" si="647"/>
        <v>22790.709499171073</v>
      </c>
      <c r="EG75" s="53">
        <f t="shared" si="648"/>
        <v>24250.785705977531</v>
      </c>
      <c r="EH75" s="53">
        <f t="shared" si="649"/>
        <v>24173.662168927476</v>
      </c>
      <c r="EI75" s="53">
        <f t="shared" si="650"/>
        <v>24186.397053986959</v>
      </c>
      <c r="EJ75" s="53">
        <f t="shared" si="651"/>
        <v>24464.702451313784</v>
      </c>
      <c r="EK75" s="53">
        <f t="shared" si="652"/>
        <v>24172.69455130355</v>
      </c>
      <c r="EL75" s="53">
        <f t="shared" si="653"/>
        <v>24928.561537674283</v>
      </c>
      <c r="EM75" s="53">
        <f t="shared" si="654"/>
        <v>24934.824156303344</v>
      </c>
      <c r="EN75" s="53">
        <f t="shared" si="655"/>
        <v>24934.824156303344</v>
      </c>
      <c r="EO75" s="53">
        <f t="shared" si="656"/>
        <v>25738.891906645102</v>
      </c>
      <c r="EP75" s="53">
        <f t="shared" si="657"/>
        <v>24746.189409061837</v>
      </c>
      <c r="EQ75" s="53">
        <f t="shared" si="658"/>
        <v>22053.500249337929</v>
      </c>
      <c r="ER75" s="53">
        <f t="shared" si="659"/>
        <v>22790.709499171073</v>
      </c>
      <c r="ES75" s="53">
        <f t="shared" si="660"/>
        <v>24250.785705977531</v>
      </c>
      <c r="ET75" s="53">
        <f t="shared" si="661"/>
        <v>24173.662168927476</v>
      </c>
      <c r="EU75" s="53">
        <f t="shared" si="662"/>
        <v>24186.397053986959</v>
      </c>
      <c r="EV75" s="53">
        <f t="shared" si="663"/>
        <v>24464.702451313784</v>
      </c>
      <c r="EW75" s="53">
        <f t="shared" si="664"/>
        <v>24172.69455130355</v>
      </c>
      <c r="EX75" s="53">
        <f t="shared" si="665"/>
        <v>24928.561537674283</v>
      </c>
      <c r="EY75" s="53">
        <f t="shared" si="666"/>
        <v>24934.824156303344</v>
      </c>
      <c r="EZ75" s="53">
        <f t="shared" si="667"/>
        <v>24934.824156303344</v>
      </c>
      <c r="FA75" s="53">
        <f t="shared" si="668"/>
        <v>25738.891906645102</v>
      </c>
      <c r="FB75" s="53">
        <f t="shared" si="669"/>
        <v>24746.189409061837</v>
      </c>
      <c r="FC75" s="53">
        <f t="shared" si="670"/>
        <v>22053.500249337929</v>
      </c>
      <c r="FD75" s="53">
        <f t="shared" si="671"/>
        <v>22790.709499171073</v>
      </c>
      <c r="FE75" s="53">
        <f t="shared" si="672"/>
        <v>24250.785705977531</v>
      </c>
      <c r="FF75" s="53">
        <f t="shared" si="673"/>
        <v>24173.662168927476</v>
      </c>
      <c r="FG75" s="53">
        <f t="shared" si="674"/>
        <v>24186.397053986959</v>
      </c>
      <c r="FH75" s="53">
        <f t="shared" si="675"/>
        <v>24464.702451313784</v>
      </c>
      <c r="FI75" s="53">
        <f t="shared" si="676"/>
        <v>24172.69455130355</v>
      </c>
      <c r="FJ75" s="53">
        <f t="shared" si="677"/>
        <v>24928.561537674283</v>
      </c>
      <c r="FK75" s="53">
        <f t="shared" si="678"/>
        <v>24934.824156303344</v>
      </c>
      <c r="FL75" s="53">
        <f t="shared" si="679"/>
        <v>24934.824156303344</v>
      </c>
      <c r="FM75" s="53">
        <f t="shared" si="680"/>
        <v>25738.891906645102</v>
      </c>
      <c r="FN75" s="53">
        <f t="shared" si="681"/>
        <v>24746.189409061837</v>
      </c>
      <c r="FP75" s="51">
        <f t="shared" si="682"/>
        <v>118183.53105925447</v>
      </c>
      <c r="FQ75" s="51">
        <f t="shared" si="689"/>
        <v>119543.432432556</v>
      </c>
      <c r="FR75" s="51">
        <f t="shared" si="690"/>
        <v>118116.57564841508</v>
      </c>
      <c r="FS75" s="51">
        <f t="shared" si="691"/>
        <v>121810.01660454478</v>
      </c>
      <c r="FT75" s="51">
        <f t="shared" si="692"/>
        <v>121840.61803648225</v>
      </c>
      <c r="FU75" s="51">
        <f t="shared" si="693"/>
        <v>121840.61803648225</v>
      </c>
      <c r="FV75" s="51">
        <f t="shared" si="694"/>
        <v>125769.58545292493</v>
      </c>
      <c r="FW75" s="51">
        <f t="shared" si="695"/>
        <v>120918.8800670067</v>
      </c>
      <c r="FX75" s="51">
        <f t="shared" si="696"/>
        <v>104712.42994155707</v>
      </c>
      <c r="FY75" s="51">
        <f t="shared" si="697"/>
        <v>108212.78004710273</v>
      </c>
      <c r="FZ75" s="51">
        <f t="shared" si="698"/>
        <v>115145.38148388124</v>
      </c>
      <c r="GA75" s="51">
        <f t="shared" si="699"/>
        <v>114779.19049928045</v>
      </c>
      <c r="GB75" s="51">
        <f t="shared" si="700"/>
        <v>114839.65712564491</v>
      </c>
      <c r="GC75" s="51">
        <f t="shared" si="701"/>
        <v>116161.08157484622</v>
      </c>
      <c r="GD75" s="51">
        <f t="shared" si="702"/>
        <v>114774.59614502784</v>
      </c>
      <c r="GE75" s="51">
        <f t="shared" si="703"/>
        <v>118363.53522320694</v>
      </c>
      <c r="GF75" s="51">
        <f t="shared" si="704"/>
        <v>118393.27082105001</v>
      </c>
      <c r="GG75" s="51">
        <f t="shared" si="705"/>
        <v>118393.27082105001</v>
      </c>
      <c r="GH75" s="51">
        <f t="shared" si="706"/>
        <v>122211.07239558484</v>
      </c>
      <c r="GI75" s="51">
        <f t="shared" si="707"/>
        <v>117497.6124207168</v>
      </c>
      <c r="GJ75" s="51">
        <f t="shared" si="708"/>
        <v>109649.8013860322</v>
      </c>
      <c r="GK75" s="51">
        <f t="shared" si="709"/>
        <v>113315.19902859358</v>
      </c>
      <c r="GL75" s="51">
        <f t="shared" si="710"/>
        <v>120574.68456489095</v>
      </c>
      <c r="GM75" s="51">
        <f t="shared" si="711"/>
        <v>120191.22704458277</v>
      </c>
      <c r="GN75" s="51">
        <f t="shared" si="712"/>
        <v>120254.5447765373</v>
      </c>
      <c r="GO75" s="51">
        <f t="shared" si="713"/>
        <v>121638.27666474236</v>
      </c>
      <c r="GP75" s="51">
        <f t="shared" si="714"/>
        <v>120186.41605861313</v>
      </c>
      <c r="GQ75" s="51">
        <f t="shared" si="715"/>
        <v>123944.57979646685</v>
      </c>
      <c r="GR75" s="51">
        <f t="shared" si="716"/>
        <v>123975.71747896937</v>
      </c>
      <c r="GS75" s="51">
        <f t="shared" si="717"/>
        <v>123975.71747896937</v>
      </c>
      <c r="GT75" s="51">
        <f t="shared" si="718"/>
        <v>127973.5349741098</v>
      </c>
      <c r="GU75" s="51">
        <f t="shared" si="719"/>
        <v>123037.82724224123</v>
      </c>
      <c r="GV75" s="51">
        <f t="shared" si="720"/>
        <v>109667.63416485947</v>
      </c>
      <c r="GW75" s="51">
        <f t="shared" si="721"/>
        <v>113333.627925468</v>
      </c>
      <c r="GX75" s="51">
        <f t="shared" si="722"/>
        <v>120594.29410047454</v>
      </c>
      <c r="GY75" s="51">
        <f t="shared" si="723"/>
        <v>120210.7742169604</v>
      </c>
      <c r="GZ75" s="51">
        <f t="shared" si="724"/>
        <v>120274.10224652689</v>
      </c>
      <c r="HA75" s="51">
        <f t="shared" si="725"/>
        <v>121658.05917649588</v>
      </c>
      <c r="HB75" s="51">
        <f t="shared" si="726"/>
        <v>120205.96244856116</v>
      </c>
      <c r="HC75" s="51">
        <f t="shared" si="727"/>
        <v>123964.73739137728</v>
      </c>
      <c r="HD75" s="51">
        <f t="shared" si="728"/>
        <v>123995.88013792367</v>
      </c>
      <c r="HE75" s="51">
        <f t="shared" si="729"/>
        <v>123995.88013792367</v>
      </c>
      <c r="HF75" s="51">
        <f t="shared" si="730"/>
        <v>127994.34781386046</v>
      </c>
      <c r="HG75" s="51">
        <f t="shared" si="731"/>
        <v>123057.83736841439</v>
      </c>
      <c r="HH75" s="51">
        <f t="shared" si="732"/>
        <v>109692.63104923155</v>
      </c>
      <c r="HI75" s="51">
        <f t="shared" si="733"/>
        <v>113359.46041118081</v>
      </c>
      <c r="HJ75" s="51">
        <f t="shared" si="734"/>
        <v>120621.78153237293</v>
      </c>
      <c r="HK75" s="51">
        <f t="shared" si="735"/>
        <v>120238.1742319809</v>
      </c>
      <c r="HL75" s="51">
        <f t="shared" si="736"/>
        <v>120301.51669610181</v>
      </c>
      <c r="HM75" s="51">
        <f t="shared" si="737"/>
        <v>121685.78907567103</v>
      </c>
      <c r="HN75" s="51">
        <f t="shared" si="738"/>
        <v>120233.36136682036</v>
      </c>
      <c r="HO75" s="51">
        <f t="shared" si="739"/>
        <v>123992.99305888015</v>
      </c>
      <c r="HP75" s="51">
        <f t="shared" si="740"/>
        <v>124024.14290388946</v>
      </c>
      <c r="HQ75" s="51">
        <f t="shared" si="741"/>
        <v>124024.14290388946</v>
      </c>
      <c r="HR75" s="51">
        <f t="shared" si="742"/>
        <v>128023.5219629788</v>
      </c>
      <c r="HS75" s="51">
        <f t="shared" si="743"/>
        <v>123085.88632337912</v>
      </c>
      <c r="HT75" s="51">
        <f t="shared" si="744"/>
        <v>107859.0204815465</v>
      </c>
      <c r="HU75" s="51">
        <f t="shared" si="745"/>
        <v>111464.55550673261</v>
      </c>
      <c r="HV75" s="51">
        <f t="shared" si="746"/>
        <v>118605.48042631694</v>
      </c>
      <c r="HW75" s="51">
        <f t="shared" si="747"/>
        <v>118228.28546550609</v>
      </c>
      <c r="HX75" s="51">
        <f t="shared" si="748"/>
        <v>118290.56910361029</v>
      </c>
      <c r="HY75" s="51">
        <f t="shared" si="749"/>
        <v>119651.70213061357</v>
      </c>
      <c r="HZ75" s="51">
        <f t="shared" si="750"/>
        <v>118223.55305169706</v>
      </c>
      <c r="IA75" s="51">
        <f t="shared" si="751"/>
        <v>121920.33913293299</v>
      </c>
      <c r="IB75" s="51">
        <f t="shared" si="688"/>
        <v>121950.96828038547</v>
      </c>
      <c r="IC75" s="51">
        <f t="shared" si="369"/>
        <v>121950.96828038547</v>
      </c>
      <c r="ID75" s="51">
        <f t="shared" si="370"/>
        <v>125883.49413669556</v>
      </c>
      <c r="IE75" s="51">
        <f t="shared" si="371"/>
        <v>121028.3954989122</v>
      </c>
      <c r="IF75" s="51">
        <f t="shared" si="372"/>
        <v>106153.07783904078</v>
      </c>
      <c r="IG75" s="51">
        <f t="shared" si="373"/>
        <v>109701.5862389057</v>
      </c>
      <c r="IH75" s="51">
        <f t="shared" si="374"/>
        <v>116729.56735209477</v>
      </c>
      <c r="II75" s="51">
        <f t="shared" si="375"/>
        <v>116358.3382619669</v>
      </c>
      <c r="IJ75" s="51">
        <f t="shared" si="376"/>
        <v>116419.63679642657</v>
      </c>
      <c r="IK75" s="51">
        <f t="shared" si="377"/>
        <v>117759.24158348737</v>
      </c>
      <c r="IL75" s="51">
        <f t="shared" si="378"/>
        <v>116353.68069796164</v>
      </c>
      <c r="IM75" s="51">
        <f t="shared" si="379"/>
        <v>119991.99688963205</v>
      </c>
      <c r="IN75" s="51">
        <f t="shared" si="380"/>
        <v>120022.14159388721</v>
      </c>
      <c r="IO75" s="51">
        <f t="shared" si="381"/>
        <v>120022.14159388721</v>
      </c>
      <c r="IP75" s="51">
        <f t="shared" si="382"/>
        <v>123892.46900336287</v>
      </c>
      <c r="IQ75" s="51">
        <f t="shared" si="383"/>
        <v>119114.16060308386</v>
      </c>
      <c r="IS75" s="51">
        <f t="shared" si="683"/>
        <v>1407529.1653758783</v>
      </c>
      <c r="IT75" s="51">
        <f t="shared" si="683"/>
        <v>1409779.8962021195</v>
      </c>
      <c r="IU75" s="51">
        <f t="shared" si="683"/>
        <v>1448812.5023484014</v>
      </c>
      <c r="IV75" s="51">
        <f t="shared" si="683"/>
        <v>1449086.2683954241</v>
      </c>
      <c r="IW75" s="51">
        <f t="shared" si="683"/>
        <v>1439517.7485792206</v>
      </c>
      <c r="IX75" s="51">
        <f t="shared" si="683"/>
        <v>1415971.6270000569</v>
      </c>
      <c r="IZ75" s="111">
        <f t="shared" si="684"/>
        <v>2506.0795737883982</v>
      </c>
      <c r="JA75" s="111">
        <f t="shared" si="389"/>
        <v>2589.853352178528</v>
      </c>
      <c r="JB75" s="111">
        <f t="shared" si="390"/>
        <v>2755.7711029519887</v>
      </c>
      <c r="JC75" s="111">
        <f t="shared" si="391"/>
        <v>2747.0070646508461</v>
      </c>
      <c r="JD75" s="111">
        <f t="shared" si="392"/>
        <v>2748.4542106803328</v>
      </c>
      <c r="JE75" s="111">
        <f t="shared" si="393"/>
        <v>2780.0798240129266</v>
      </c>
      <c r="JF75" s="111">
        <f t="shared" si="394"/>
        <v>2746.897108102673</v>
      </c>
      <c r="JG75" s="111">
        <f t="shared" si="395"/>
        <v>2832.7910838266193</v>
      </c>
      <c r="JH75" s="111">
        <f t="shared" si="396"/>
        <v>2753.3318795592991</v>
      </c>
      <c r="JI75" s="111">
        <f t="shared" si="397"/>
        <v>2753.3318795592991</v>
      </c>
      <c r="JJ75" s="111">
        <f t="shared" si="398"/>
        <v>2842.1179626880162</v>
      </c>
      <c r="JK75" s="111">
        <f t="shared" si="399"/>
        <v>2732.5026144352714</v>
      </c>
      <c r="JL75" s="111">
        <f t="shared" si="400"/>
        <v>2435.1727893385337</v>
      </c>
      <c r="JM75" s="111">
        <f t="shared" si="401"/>
        <v>2516.5762801651767</v>
      </c>
      <c r="JN75" s="111">
        <f t="shared" si="402"/>
        <v>2677.7995693925841</v>
      </c>
      <c r="JO75" s="111">
        <f t="shared" si="403"/>
        <v>2669.283499983263</v>
      </c>
      <c r="JP75" s="111">
        <f t="shared" si="404"/>
        <v>2670.6897005963897</v>
      </c>
      <c r="JQ75" s="111">
        <f t="shared" si="405"/>
        <v>2701.4205017406066</v>
      </c>
      <c r="JR75" s="111">
        <f t="shared" si="406"/>
        <v>2669.1766545355281</v>
      </c>
      <c r="JS75" s="111">
        <f t="shared" si="407"/>
        <v>2752.6403540280648</v>
      </c>
      <c r="JT75" s="111">
        <f t="shared" si="408"/>
        <v>2883.1562204411448</v>
      </c>
      <c r="JU75" s="111">
        <f t="shared" si="409"/>
        <v>2883.1562204411448</v>
      </c>
      <c r="JV75" s="111">
        <f t="shared" si="410"/>
        <v>2976.1287203281313</v>
      </c>
      <c r="JW75" s="111">
        <f t="shared" si="411"/>
        <v>2861.3448195870019</v>
      </c>
      <c r="JX75" s="111">
        <f t="shared" si="412"/>
        <v>2549.9953810705133</v>
      </c>
      <c r="JY75" s="111">
        <f t="shared" si="413"/>
        <v>2635.2371867114753</v>
      </c>
      <c r="JZ75" s="111">
        <f t="shared" si="414"/>
        <v>2804.0624317416468</v>
      </c>
      <c r="KA75" s="111">
        <f t="shared" si="415"/>
        <v>2795.144814990294</v>
      </c>
      <c r="KB75" s="111">
        <f t="shared" si="416"/>
        <v>2796.6173203845847</v>
      </c>
      <c r="KC75" s="111">
        <f t="shared" si="417"/>
        <v>2828.7971317381907</v>
      </c>
      <c r="KD75" s="111">
        <f t="shared" si="418"/>
        <v>2795.0329315956506</v>
      </c>
      <c r="KE75" s="111">
        <f t="shared" si="419"/>
        <v>2882.4320882899228</v>
      </c>
      <c r="KF75" s="111">
        <f t="shared" si="420"/>
        <v>2883.6251194865936</v>
      </c>
      <c r="KG75" s="111">
        <f t="shared" si="421"/>
        <v>2883.6251194865936</v>
      </c>
      <c r="KH75" s="111">
        <f t="shared" si="422"/>
        <v>2976.6127398572162</v>
      </c>
      <c r="KI75" s="111">
        <f t="shared" si="423"/>
        <v>2861.8101713584706</v>
      </c>
      <c r="KJ75" s="111">
        <f t="shared" si="424"/>
        <v>2550.4100968571938</v>
      </c>
      <c r="KK75" s="111">
        <f t="shared" si="425"/>
        <v>2635.6657657085548</v>
      </c>
      <c r="KL75" s="111">
        <f t="shared" si="426"/>
        <v>2804.5184674528928</v>
      </c>
      <c r="KM75" s="111">
        <f t="shared" si="427"/>
        <v>2795.5994003944243</v>
      </c>
      <c r="KN75" s="111">
        <f t="shared" si="428"/>
        <v>2797.0721452680637</v>
      </c>
      <c r="KO75" s="111">
        <f t="shared" si="429"/>
        <v>2829.2571901510637</v>
      </c>
      <c r="KP75" s="111">
        <f t="shared" si="430"/>
        <v>2795.4874988037445</v>
      </c>
      <c r="KQ75" s="111">
        <f t="shared" si="431"/>
        <v>2882.9008695669099</v>
      </c>
      <c r="KR75" s="111">
        <f t="shared" si="432"/>
        <v>2884.282393113705</v>
      </c>
      <c r="KS75" s="111">
        <f t="shared" si="433"/>
        <v>2884.282393113705</v>
      </c>
      <c r="KT75" s="111">
        <f t="shared" si="434"/>
        <v>2977.2912084413642</v>
      </c>
      <c r="KU75" s="111">
        <f t="shared" si="435"/>
        <v>2862.4624726367201</v>
      </c>
      <c r="KV75" s="111">
        <f t="shared" si="436"/>
        <v>2550.9914197495677</v>
      </c>
      <c r="KW75" s="111">
        <f t="shared" si="437"/>
        <v>2636.2665211902481</v>
      </c>
      <c r="KX75" s="111">
        <f t="shared" si="438"/>
        <v>2805.1577100551808</v>
      </c>
      <c r="KY75" s="111">
        <f t="shared" si="439"/>
        <v>2796.236610046064</v>
      </c>
      <c r="KZ75" s="111">
        <f t="shared" si="440"/>
        <v>2797.7096906070155</v>
      </c>
      <c r="LA75" s="111">
        <f t="shared" si="441"/>
        <v>2829.90207152723</v>
      </c>
      <c r="LB75" s="111">
        <f t="shared" si="442"/>
        <v>2796.124682949307</v>
      </c>
      <c r="LC75" s="111">
        <f t="shared" si="443"/>
        <v>2883.5579781134884</v>
      </c>
      <c r="LD75" s="111">
        <f t="shared" si="444"/>
        <v>2836.0690297764027</v>
      </c>
      <c r="LE75" s="111">
        <f t="shared" si="445"/>
        <v>2836.0690297764027</v>
      </c>
      <c r="LF75" s="111">
        <f t="shared" si="446"/>
        <v>2927.5231194580329</v>
      </c>
      <c r="LG75" s="111">
        <f t="shared" si="447"/>
        <v>2814.6138488119082</v>
      </c>
      <c r="LH75" s="111">
        <f t="shared" si="448"/>
        <v>2508.3493135243339</v>
      </c>
      <c r="LI75" s="111">
        <f t="shared" si="449"/>
        <v>2592.198965272848</v>
      </c>
      <c r="LJ75" s="111">
        <f t="shared" si="450"/>
        <v>2758.2669866585302</v>
      </c>
      <c r="LK75" s="111">
        <f t="shared" si="451"/>
        <v>2749.4950108257199</v>
      </c>
      <c r="LL75" s="111">
        <f t="shared" si="452"/>
        <v>2750.9434675258176</v>
      </c>
      <c r="LM75" s="111">
        <f t="shared" si="453"/>
        <v>2782.5977239677541</v>
      </c>
      <c r="LN75" s="111">
        <f t="shared" si="454"/>
        <v>2749.3849546906258</v>
      </c>
      <c r="LO75" s="111">
        <f t="shared" si="455"/>
        <v>2835.3567240216939</v>
      </c>
      <c r="LP75" s="111">
        <f t="shared" si="456"/>
        <v>2791.2125952066758</v>
      </c>
      <c r="LQ75" s="111">
        <f t="shared" si="457"/>
        <v>2791.2125952066758</v>
      </c>
      <c r="LR75" s="111">
        <f t="shared" si="458"/>
        <v>2881.2202093805281</v>
      </c>
      <c r="LS75" s="111">
        <f t="shared" si="459"/>
        <v>2770.0967582112494</v>
      </c>
      <c r="LT75" s="111">
        <f t="shared" si="460"/>
        <v>2468.6762288148989</v>
      </c>
      <c r="LU75" s="111">
        <f t="shared" si="461"/>
        <v>2551.199679974548</v>
      </c>
      <c r="LV75" s="111">
        <f t="shared" si="462"/>
        <v>2714.6411012115032</v>
      </c>
      <c r="LW75" s="111">
        <f t="shared" si="463"/>
        <v>2706.0078665573665</v>
      </c>
      <c r="LX75" s="111">
        <f t="shared" si="464"/>
        <v>2707.4334138703821</v>
      </c>
      <c r="LY75" s="111">
        <f t="shared" si="465"/>
        <v>2738.5870135694704</v>
      </c>
      <c r="LZ75" s="111">
        <f t="shared" si="466"/>
        <v>2705.8995511153839</v>
      </c>
      <c r="MA75" s="111">
        <f t="shared" si="467"/>
        <v>2790.5115555728353</v>
      </c>
      <c r="MD75" s="111"/>
      <c r="ME75" s="111">
        <f t="shared" si="685"/>
        <v>2389.8522282831723</v>
      </c>
      <c r="MF75" s="111">
        <f t="shared" si="468"/>
        <v>2542.9570000510967</v>
      </c>
      <c r="MG75" s="111">
        <f t="shared" si="469"/>
        <v>2534.8697635884118</v>
      </c>
      <c r="MH75" s="111">
        <f t="shared" si="470"/>
        <v>2536.2051539340896</v>
      </c>
      <c r="MI75" s="111">
        <f t="shared" si="471"/>
        <v>2565.3884829554586</v>
      </c>
      <c r="MJ75" s="111">
        <f t="shared" si="472"/>
        <v>2534.7682984218823</v>
      </c>
      <c r="MK75" s="111">
        <f t="shared" si="473"/>
        <v>2614.0291218609013</v>
      </c>
      <c r="ML75" s="111">
        <f t="shared" si="474"/>
        <v>2540.7061454012014</v>
      </c>
      <c r="MM75" s="111">
        <f t="shared" si="475"/>
        <v>2540.7061454012014</v>
      </c>
      <c r="MN75" s="111">
        <f t="shared" si="476"/>
        <v>2622.6357335870393</v>
      </c>
      <c r="MO75" s="111">
        <f t="shared" si="477"/>
        <v>2521.485417853718</v>
      </c>
      <c r="MP75" s="111">
        <f t="shared" si="478"/>
        <v>2247.1168539175533</v>
      </c>
      <c r="MQ75" s="111">
        <f t="shared" si="479"/>
        <v>2418.6821848026102</v>
      </c>
      <c r="MR75" s="111">
        <f t="shared" si="480"/>
        <v>2573.6339343295567</v>
      </c>
      <c r="MS75" s="111">
        <f t="shared" si="481"/>
        <v>2565.4491375772345</v>
      </c>
      <c r="MT75" s="111">
        <f t="shared" si="482"/>
        <v>2566.8006373899098</v>
      </c>
      <c r="MU75" s="111">
        <f t="shared" si="483"/>
        <v>2596.3360191854308</v>
      </c>
      <c r="MV75" s="111">
        <f t="shared" si="484"/>
        <v>2565.3464483867656</v>
      </c>
      <c r="MW75" s="111">
        <f t="shared" si="485"/>
        <v>2645.5634339124604</v>
      </c>
      <c r="MX75" s="111">
        <f t="shared" si="486"/>
        <v>2771.0022705634497</v>
      </c>
      <c r="MY75" s="111">
        <f t="shared" si="487"/>
        <v>2771.0022705634497</v>
      </c>
      <c r="MZ75" s="111">
        <f t="shared" si="488"/>
        <v>2860.3581668760612</v>
      </c>
      <c r="NA75" s="111">
        <f t="shared" si="489"/>
        <v>2750.039326945448</v>
      </c>
      <c r="NB75" s="111">
        <f t="shared" si="490"/>
        <v>2450.8012922697417</v>
      </c>
      <c r="NC75" s="111">
        <f t="shared" si="491"/>
        <v>3145.6964013653578</v>
      </c>
      <c r="ND75" s="111">
        <f t="shared" si="492"/>
        <v>3347.2239786282466</v>
      </c>
      <c r="NE75" s="111">
        <f t="shared" si="493"/>
        <v>3336.5789729092389</v>
      </c>
      <c r="NF75" s="111">
        <f t="shared" si="494"/>
        <v>3338.3367102936259</v>
      </c>
      <c r="NG75" s="111">
        <f t="shared" si="495"/>
        <v>3376.7499192761461</v>
      </c>
      <c r="NH75" s="111">
        <f t="shared" si="496"/>
        <v>3336.4454171163575</v>
      </c>
      <c r="NI75" s="111">
        <f t="shared" si="497"/>
        <v>3440.7742472049408</v>
      </c>
      <c r="NJ75" s="111">
        <f t="shared" si="498"/>
        <v>3442.1983747791146</v>
      </c>
      <c r="NK75" s="111">
        <f t="shared" si="499"/>
        <v>3442.1983747791146</v>
      </c>
      <c r="NL75" s="111">
        <f t="shared" si="500"/>
        <v>3553.198183163126</v>
      </c>
      <c r="NM75" s="111">
        <f t="shared" si="501"/>
        <v>3416.1577571949933</v>
      </c>
      <c r="NN75" s="111">
        <f t="shared" si="502"/>
        <v>3044.4378609051341</v>
      </c>
      <c r="NO75" s="111">
        <f t="shared" si="503"/>
        <v>3103.6960091213305</v>
      </c>
      <c r="NP75" s="111">
        <f t="shared" si="504"/>
        <v>3302.5328507845106</v>
      </c>
      <c r="NQ75" s="111">
        <f t="shared" si="505"/>
        <v>3292.0299739802463</v>
      </c>
      <c r="NR75" s="111">
        <f t="shared" si="506"/>
        <v>3293.7642425837389</v>
      </c>
      <c r="NS75" s="111">
        <f t="shared" si="507"/>
        <v>3331.66456995317</v>
      </c>
      <c r="NT75" s="111">
        <f t="shared" si="508"/>
        <v>3291.8982013841432</v>
      </c>
      <c r="NU75" s="111">
        <f t="shared" si="509"/>
        <v>3394.8340643115671</v>
      </c>
      <c r="NV75" s="111">
        <f t="shared" si="510"/>
        <v>3396.4609128955121</v>
      </c>
      <c r="NW75" s="111">
        <f t="shared" si="511"/>
        <v>3396.4609128955121</v>
      </c>
      <c r="NX75" s="111">
        <f t="shared" si="512"/>
        <v>3505.985835479144</v>
      </c>
      <c r="NY75" s="111">
        <f t="shared" si="513"/>
        <v>3370.7663043511106</v>
      </c>
      <c r="NZ75" s="111">
        <f t="shared" si="514"/>
        <v>3003.9855552970698</v>
      </c>
      <c r="OA75" s="111">
        <f t="shared" si="515"/>
        <v>2058.9925654237272</v>
      </c>
      <c r="OB75" s="111">
        <f t="shared" si="516"/>
        <v>2190.9009667341784</v>
      </c>
      <c r="OC75" s="111">
        <f t="shared" si="517"/>
        <v>2183.9333561202566</v>
      </c>
      <c r="OD75" s="111">
        <f t="shared" si="518"/>
        <v>2185.0838702655033</v>
      </c>
      <c r="OE75" s="111">
        <f t="shared" si="519"/>
        <v>2210.2269551718364</v>
      </c>
      <c r="OF75" s="111">
        <f t="shared" si="520"/>
        <v>2183.8459381531279</v>
      </c>
      <c r="OG75" s="111">
        <f t="shared" si="521"/>
        <v>2252.133610612083</v>
      </c>
      <c r="OH75" s="111">
        <f t="shared" si="522"/>
        <v>2215.0435095999492</v>
      </c>
      <c r="OI75" s="111">
        <f t="shared" si="523"/>
        <v>2215.0435095999492</v>
      </c>
      <c r="OJ75" s="111">
        <f t="shared" si="524"/>
        <v>2286.4715269185681</v>
      </c>
      <c r="OK75" s="111">
        <f t="shared" si="525"/>
        <v>2198.2864564944957</v>
      </c>
      <c r="OL75" s="111">
        <f t="shared" si="526"/>
        <v>1959.0859067240729</v>
      </c>
      <c r="OM75" s="111">
        <f t="shared" si="527"/>
        <v>1858.0733850834276</v>
      </c>
      <c r="ON75" s="111">
        <f t="shared" si="528"/>
        <v>1977.1099925290769</v>
      </c>
      <c r="OO75" s="111">
        <f t="shared" si="529"/>
        <v>1970.8222904476031</v>
      </c>
      <c r="OP75" s="111">
        <f t="shared" si="530"/>
        <v>1971.8605359217945</v>
      </c>
      <c r="OQ75" s="111">
        <f t="shared" si="531"/>
        <v>1994.550125805639</v>
      </c>
      <c r="OR75" s="111">
        <f t="shared" si="532"/>
        <v>1970.7434028397372</v>
      </c>
      <c r="OS75" s="111">
        <f t="shared" si="533"/>
        <v>2032.367475143838</v>
      </c>
      <c r="OT75" s="111">
        <f t="shared" si="534"/>
        <v>2000.7252162132063</v>
      </c>
      <c r="OU75" s="111">
        <f t="shared" si="535"/>
        <v>2000.7252162132063</v>
      </c>
      <c r="OV75" s="111">
        <f t="shared" si="536"/>
        <v>2065.2421590064801</v>
      </c>
      <c r="OW75" s="111">
        <f t="shared" si="537"/>
        <v>1985.5895050850934</v>
      </c>
      <c r="OX75" s="111">
        <f t="shared" si="538"/>
        <v>1769.5329944189978</v>
      </c>
      <c r="OY75" s="111"/>
      <c r="PA75" s="51">
        <f t="shared" si="686"/>
        <v>119933.66002828575</v>
      </c>
      <c r="PB75" s="51">
        <f t="shared" si="539"/>
        <v>118320.51575646664</v>
      </c>
      <c r="PC75" s="51">
        <f t="shared" si="540"/>
        <v>122107.93792478299</v>
      </c>
      <c r="PD75" s="51">
        <f t="shared" si="541"/>
        <v>122137.91562758262</v>
      </c>
      <c r="PE75" s="51">
        <f t="shared" si="542"/>
        <v>122108.73229856126</v>
      </c>
      <c r="PF75" s="51">
        <f t="shared" si="543"/>
        <v>126159.69123480363</v>
      </c>
      <c r="PG75" s="51">
        <f t="shared" si="544"/>
        <v>121116.91792344827</v>
      </c>
      <c r="PH75" s="51">
        <f t="shared" si="545"/>
        <v>104606.89658549441</v>
      </c>
      <c r="PI75" s="51">
        <f t="shared" si="546"/>
        <v>108188.6501818667</v>
      </c>
      <c r="PJ75" s="51">
        <f t="shared" si="547"/>
        <v>115200.54531968679</v>
      </c>
      <c r="PK75" s="51">
        <f t="shared" si="548"/>
        <v>114926.98858141</v>
      </c>
      <c r="PL75" s="51">
        <f t="shared" si="549"/>
        <v>115263.22997232374</v>
      </c>
      <c r="PM75" s="51">
        <f t="shared" si="550"/>
        <v>116443.81989178421</v>
      </c>
      <c r="PN75" s="51">
        <f t="shared" si="551"/>
        <v>114870.13886523382</v>
      </c>
      <c r="PO75" s="51">
        <f t="shared" si="552"/>
        <v>118550.72643965777</v>
      </c>
      <c r="PP75" s="51">
        <f t="shared" si="553"/>
        <v>118579.80206321939</v>
      </c>
      <c r="PQ75" s="51">
        <f t="shared" si="554"/>
        <v>118550.26668142388</v>
      </c>
      <c r="PR75" s="51">
        <f t="shared" si="555"/>
        <v>122487.84390988608</v>
      </c>
      <c r="PS75" s="51">
        <f t="shared" si="556"/>
        <v>117584.55160123961</v>
      </c>
      <c r="PT75" s="51">
        <f t="shared" si="557"/>
        <v>109428.79449653927</v>
      </c>
      <c r="PU75" s="51">
        <f t="shared" si="558"/>
        <v>113179.4339447416</v>
      </c>
      <c r="PV75" s="51">
        <f t="shared" si="559"/>
        <v>120518.38882975654</v>
      </c>
      <c r="PW75" s="51">
        <f t="shared" si="560"/>
        <v>120236.33253262762</v>
      </c>
      <c r="PX75" s="51">
        <f t="shared" si="561"/>
        <v>120600.36080465214</v>
      </c>
      <c r="PY75" s="51">
        <f t="shared" si="562"/>
        <v>121321.37739511518</v>
      </c>
      <c r="PZ75" s="51">
        <f t="shared" si="563"/>
        <v>119634.22501158054</v>
      </c>
      <c r="QA75" s="51">
        <f t="shared" si="564"/>
        <v>123490.43291184753</v>
      </c>
      <c r="QB75" s="51">
        <f t="shared" si="565"/>
        <v>123520.53698911688</v>
      </c>
      <c r="QC75" s="51">
        <f t="shared" si="566"/>
        <v>123482.12378013437</v>
      </c>
      <c r="QD75" s="51">
        <f t="shared" si="567"/>
        <v>127613.21827732159</v>
      </c>
      <c r="QE75" s="51">
        <f t="shared" si="568"/>
        <v>122458.39781462328</v>
      </c>
      <c r="QF75" s="51">
        <f t="shared" si="569"/>
        <v>108775.84588693755</v>
      </c>
      <c r="QG75" s="51">
        <f t="shared" si="570"/>
        <v>112527.09531639745</v>
      </c>
      <c r="QH75" s="51">
        <f t="shared" si="571"/>
        <v>119845.61438476431</v>
      </c>
      <c r="QI75" s="51">
        <f t="shared" si="572"/>
        <v>119590.21586015983</v>
      </c>
      <c r="QJ75" s="51">
        <f t="shared" si="573"/>
        <v>120026.73653088982</v>
      </c>
      <c r="QK75" s="51">
        <f t="shared" si="574"/>
        <v>121383.62035752562</v>
      </c>
      <c r="QL75" s="51">
        <f t="shared" si="575"/>
        <v>119698.91709658039</v>
      </c>
      <c r="QM75" s="51">
        <f t="shared" si="576"/>
        <v>123555.60828696394</v>
      </c>
      <c r="QN75" s="51">
        <f t="shared" si="577"/>
        <v>123585.74101482652</v>
      </c>
      <c r="QO75" s="51">
        <f t="shared" si="578"/>
        <v>123547.84068745709</v>
      </c>
      <c r="QP75" s="51">
        <f t="shared" si="579"/>
        <v>127679.06235233352</v>
      </c>
      <c r="QQ75" s="51">
        <f t="shared" si="580"/>
        <v>122524.8134754613</v>
      </c>
      <c r="QR75" s="51">
        <f t="shared" si="581"/>
        <v>108847.16155608562</v>
      </c>
      <c r="QS75" s="51">
        <f t="shared" si="582"/>
        <v>112599.26601947556</v>
      </c>
      <c r="QT75" s="51">
        <f t="shared" si="583"/>
        <v>119920.95340694896</v>
      </c>
      <c r="QU75" s="51">
        <f t="shared" si="584"/>
        <v>119663.64453767585</v>
      </c>
      <c r="QV75" s="51">
        <f t="shared" si="585"/>
        <v>120095.24083141176</v>
      </c>
      <c r="QW75" s="51">
        <f t="shared" si="586"/>
        <v>122456.69858177453</v>
      </c>
      <c r="QX75" s="51">
        <f t="shared" si="587"/>
        <v>120838.58508303549</v>
      </c>
      <c r="QY75" s="51">
        <f t="shared" si="588"/>
        <v>124692.61768087339</v>
      </c>
      <c r="QZ75" s="51">
        <f t="shared" si="589"/>
        <v>124723.34142673766</v>
      </c>
      <c r="RA75" s="51">
        <f t="shared" si="590"/>
        <v>124698.19834183133</v>
      </c>
      <c r="RB75" s="51">
        <f t="shared" si="591"/>
        <v>128816.96723326705</v>
      </c>
      <c r="RC75" s="51">
        <f t="shared" si="592"/>
        <v>123696.21518540375</v>
      </c>
      <c r="RD75" s="51">
        <f t="shared" si="593"/>
        <v>108152.32628547089</v>
      </c>
      <c r="RE75" s="51">
        <f t="shared" si="594"/>
        <v>111841.71096240552</v>
      </c>
      <c r="RF75" s="51">
        <f t="shared" si="595"/>
        <v>119077.2758860569</v>
      </c>
      <c r="RG75" s="51">
        <f t="shared" si="596"/>
        <v>118779.49401983732</v>
      </c>
      <c r="RH75" s="51">
        <f t="shared" si="597"/>
        <v>119082.42666441205</v>
      </c>
      <c r="RI75" s="51">
        <f t="shared" si="598"/>
        <v>120576.22646949791</v>
      </c>
      <c r="RJ75" s="51">
        <f t="shared" si="599"/>
        <v>118995.82801385861</v>
      </c>
      <c r="RK75" s="51">
        <f t="shared" si="600"/>
        <v>122784.87356650709</v>
      </c>
      <c r="RL75" s="51">
        <f t="shared" si="601"/>
        <v>122815.17677424008</v>
      </c>
      <c r="RM75" s="51">
        <f t="shared" si="602"/>
        <v>122792.48718435624</v>
      </c>
      <c r="RN75" s="51">
        <f t="shared" si="603"/>
        <v>126840.27385331386</v>
      </c>
      <c r="RO75" s="51">
        <f t="shared" si="604"/>
        <v>121810.64187258027</v>
      </c>
      <c r="RP75" s="51">
        <f t="shared" si="605"/>
        <v>106621.02885164248</v>
      </c>
      <c r="RQ75" s="51">
        <f t="shared" si="606"/>
        <v>110252.06070266705</v>
      </c>
      <c r="RR75" s="51">
        <f t="shared" si="607"/>
        <v>117378.9662942998</v>
      </c>
      <c r="RS75" s="51">
        <f t="shared" si="608"/>
        <v>117078.75662343917</v>
      </c>
      <c r="RT75" s="51">
        <f t="shared" si="609"/>
        <v>117357.53721587795</v>
      </c>
      <c r="RU75" s="51"/>
      <c r="RV75" s="51">
        <f t="shared" si="687"/>
        <v>1410071.6814347126</v>
      </c>
      <c r="RW75" s="51">
        <f t="shared" si="687"/>
        <v>1411030.460060762</v>
      </c>
      <c r="RX75" s="51">
        <f t="shared" si="687"/>
        <v>1442285.8201588884</v>
      </c>
      <c r="RY75" s="51">
        <f t="shared" si="687"/>
        <v>1443101.8696227462</v>
      </c>
      <c r="RZ75" s="51">
        <f t="shared" si="687"/>
        <v>1446855.8573511059</v>
      </c>
      <c r="SA75" s="51">
        <f t="shared" si="687"/>
        <v>1425303.8574222808</v>
      </c>
    </row>
    <row r="76" spans="1:495" x14ac:dyDescent="0.3">
      <c r="A76" s="1">
        <v>411000</v>
      </c>
      <c r="B76" s="1" t="s">
        <v>244</v>
      </c>
      <c r="C76" s="1" t="s">
        <v>138</v>
      </c>
      <c r="D76" s="44">
        <v>0</v>
      </c>
      <c r="E76" s="1" t="s">
        <v>308</v>
      </c>
      <c r="F76" s="107">
        <f>VLOOKUP(A76,Auxiliar_OPEX_CustosUnit!$A$4:$E$129,COLUMN(Auxiliar_OPEX_CustosUnit!$E$3),0)</f>
        <v>3</v>
      </c>
      <c r="G76" s="107">
        <f>INDEX(Auxiliar_OPEX_Drivers!$B$76:$I$84,MATCH($E76,Auxiliar_OPEX_Drivers!$B$76:$B$84,0),MATCH(YEAR(G$2),Auxiliar_OPEX_Drivers!$B$76:$I$76,0))*$F76</f>
        <v>3</v>
      </c>
      <c r="H76" s="107">
        <f>INDEX(Auxiliar_OPEX_Drivers!$B$76:$I$84,MATCH($E76,Auxiliar_OPEX_Drivers!$B$76:$B$84,0),MATCH(YEAR(H$2),Auxiliar_OPEX_Drivers!$B$76:$I$76,0))*$F76</f>
        <v>3</v>
      </c>
      <c r="I76" s="107">
        <f>INDEX(Auxiliar_OPEX_Drivers!$B$76:$I$84,MATCH($E76,Auxiliar_OPEX_Drivers!$B$76:$B$84,0),MATCH(YEAR(I$2),Auxiliar_OPEX_Drivers!$B$76:$I$76,0))*$F76</f>
        <v>3</v>
      </c>
      <c r="J76" s="107">
        <f>INDEX(Auxiliar_OPEX_Drivers!$B$76:$I$84,MATCH($E76,Auxiliar_OPEX_Drivers!$B$76:$B$84,0),MATCH(YEAR(J$2),Auxiliar_OPEX_Drivers!$B$76:$I$76,0))*$F76</f>
        <v>3</v>
      </c>
      <c r="K76" s="107">
        <f>INDEX(Auxiliar_OPEX_Drivers!$B$76:$I$84,MATCH($E76,Auxiliar_OPEX_Drivers!$B$76:$B$84,0),MATCH(YEAR(K$2),Auxiliar_OPEX_Drivers!$B$76:$I$76,0))*$F76</f>
        <v>3</v>
      </c>
      <c r="L76" s="107">
        <f>INDEX(Auxiliar_OPEX_Drivers!$B$76:$I$84,MATCH($E76,Auxiliar_OPEX_Drivers!$B$76:$B$84,0),MATCH(YEAR(L$2),Auxiliar_OPEX_Drivers!$B$76:$I$76,0))*$F76</f>
        <v>3</v>
      </c>
      <c r="M76" s="107">
        <f>INDEX(Auxiliar_OPEX_Drivers!$B$76:$I$84,MATCH($E76,Auxiliar_OPEX_Drivers!$B$76:$B$84,0),MATCH(YEAR(M$2),Auxiliar_OPEX_Drivers!$B$76:$I$76,0))*$F76</f>
        <v>3</v>
      </c>
      <c r="N76" s="107">
        <f>INDEX(Auxiliar_OPEX_Drivers!$B$76:$I$84,MATCH($E76,Auxiliar_OPEX_Drivers!$B$76:$B$84,0),MATCH(YEAR(N$2),Auxiliar_OPEX_Drivers!$B$76:$I$76,0))*$F76</f>
        <v>2.9151182765405865</v>
      </c>
      <c r="O76" s="107">
        <f>INDEX(Auxiliar_OPEX_Drivers!$B$76:$I$84,MATCH($E76,Auxiliar_OPEX_Drivers!$B$76:$B$84,0),MATCH(YEAR(O$2),Auxiliar_OPEX_Drivers!$B$76:$I$76,0))*$F76</f>
        <v>2.9151182765405865</v>
      </c>
      <c r="P76" s="107">
        <f>INDEX(Auxiliar_OPEX_Drivers!$B$76:$I$84,MATCH($E76,Auxiliar_OPEX_Drivers!$B$76:$B$84,0),MATCH(YEAR(P$2),Auxiliar_OPEX_Drivers!$B$76:$I$76,0))*$F76</f>
        <v>2.9151182765405865</v>
      </c>
      <c r="Q76" s="107">
        <f>INDEX(Auxiliar_OPEX_Drivers!$B$76:$I$84,MATCH($E76,Auxiliar_OPEX_Drivers!$B$76:$B$84,0),MATCH(YEAR(Q$2),Auxiliar_OPEX_Drivers!$B$76:$I$76,0))*$F76</f>
        <v>2.9151182765405865</v>
      </c>
      <c r="R76" s="107">
        <f>INDEX(Auxiliar_OPEX_Drivers!$B$76:$I$84,MATCH($E76,Auxiliar_OPEX_Drivers!$B$76:$B$84,0),MATCH(YEAR(R$2),Auxiliar_OPEX_Drivers!$B$76:$I$76,0))*$F76</f>
        <v>2.9151182765405865</v>
      </c>
      <c r="S76" s="107">
        <f>INDEX(Auxiliar_OPEX_Drivers!$B$76:$I$84,MATCH($E76,Auxiliar_OPEX_Drivers!$B$76:$B$84,0),MATCH(YEAR(S$2),Auxiliar_OPEX_Drivers!$B$76:$I$76,0))*$F76</f>
        <v>2.9151182765405865</v>
      </c>
      <c r="T76" s="107">
        <f>INDEX(Auxiliar_OPEX_Drivers!$B$76:$I$84,MATCH($E76,Auxiliar_OPEX_Drivers!$B$76:$B$84,0),MATCH(YEAR(T$2),Auxiliar_OPEX_Drivers!$B$76:$I$76,0))*$F76</f>
        <v>2.9151182765405865</v>
      </c>
      <c r="U76" s="107">
        <f>INDEX(Auxiliar_OPEX_Drivers!$B$76:$I$84,MATCH($E76,Auxiliar_OPEX_Drivers!$B$76:$B$84,0),MATCH(YEAR(U$2),Auxiliar_OPEX_Drivers!$B$76:$I$76,0))*$F76</f>
        <v>2.9151182765405865</v>
      </c>
      <c r="V76" s="107">
        <f>INDEX(Auxiliar_OPEX_Drivers!$B$76:$I$84,MATCH($E76,Auxiliar_OPEX_Drivers!$B$76:$B$84,0),MATCH(YEAR(V$2),Auxiliar_OPEX_Drivers!$B$76:$I$76,0))*$F76</f>
        <v>2.9151182765405865</v>
      </c>
      <c r="W76" s="107">
        <f>INDEX(Auxiliar_OPEX_Drivers!$B$76:$I$84,MATCH($E76,Auxiliar_OPEX_Drivers!$B$76:$B$84,0),MATCH(YEAR(W$2),Auxiliar_OPEX_Drivers!$B$76:$I$76,0))*$F76</f>
        <v>2.9151182765405865</v>
      </c>
      <c r="X76" s="107">
        <f>INDEX(Auxiliar_OPEX_Drivers!$B$76:$I$84,MATCH($E76,Auxiliar_OPEX_Drivers!$B$76:$B$84,0),MATCH(YEAR(X$2),Auxiliar_OPEX_Drivers!$B$76:$I$76,0))*$F76</f>
        <v>2.9151182765405865</v>
      </c>
      <c r="Y76" s="107">
        <f>INDEX(Auxiliar_OPEX_Drivers!$B$76:$I$84,MATCH($E76,Auxiliar_OPEX_Drivers!$B$76:$B$84,0),MATCH(YEAR(Y$2),Auxiliar_OPEX_Drivers!$B$76:$I$76,0))*$F76</f>
        <v>2.9151182765405865</v>
      </c>
      <c r="Z76" s="107">
        <f>INDEX(Auxiliar_OPEX_Drivers!$B$76:$I$84,MATCH($E76,Auxiliar_OPEX_Drivers!$B$76:$B$84,0),MATCH(YEAR(Z$2),Auxiliar_OPEX_Drivers!$B$76:$I$76,0))*$F76</f>
        <v>3.0525711247257745</v>
      </c>
      <c r="AA76" s="107">
        <f>INDEX(Auxiliar_OPEX_Drivers!$B$76:$I$84,MATCH($E76,Auxiliar_OPEX_Drivers!$B$76:$B$84,0),MATCH(YEAR(AA$2),Auxiliar_OPEX_Drivers!$B$76:$I$76,0))*$F76</f>
        <v>3.0525711247257745</v>
      </c>
      <c r="AB76" s="107">
        <f>INDEX(Auxiliar_OPEX_Drivers!$B$76:$I$84,MATCH($E76,Auxiliar_OPEX_Drivers!$B$76:$B$84,0),MATCH(YEAR(AB$2),Auxiliar_OPEX_Drivers!$B$76:$I$76,0))*$F76</f>
        <v>3.0525711247257745</v>
      </c>
      <c r="AC76" s="107">
        <f>INDEX(Auxiliar_OPEX_Drivers!$B$76:$I$84,MATCH($E76,Auxiliar_OPEX_Drivers!$B$76:$B$84,0),MATCH(YEAR(AC$2),Auxiliar_OPEX_Drivers!$B$76:$I$76,0))*$F76</f>
        <v>3.0525711247257745</v>
      </c>
      <c r="AD76" s="107">
        <f>INDEX(Auxiliar_OPEX_Drivers!$B$76:$I$84,MATCH($E76,Auxiliar_OPEX_Drivers!$B$76:$B$84,0),MATCH(YEAR(AD$2),Auxiliar_OPEX_Drivers!$B$76:$I$76,0))*$F76</f>
        <v>3.0525711247257745</v>
      </c>
      <c r="AE76" s="107">
        <f>INDEX(Auxiliar_OPEX_Drivers!$B$76:$I$84,MATCH($E76,Auxiliar_OPEX_Drivers!$B$76:$B$84,0),MATCH(YEAR(AE$2),Auxiliar_OPEX_Drivers!$B$76:$I$76,0))*$F76</f>
        <v>3.0525711247257745</v>
      </c>
      <c r="AF76" s="107">
        <f>INDEX(Auxiliar_OPEX_Drivers!$B$76:$I$84,MATCH($E76,Auxiliar_OPEX_Drivers!$B$76:$B$84,0),MATCH(YEAR(AF$2),Auxiliar_OPEX_Drivers!$B$76:$I$76,0))*$F76</f>
        <v>3.0525711247257745</v>
      </c>
      <c r="AG76" s="107">
        <f>INDEX(Auxiliar_OPEX_Drivers!$B$76:$I$84,MATCH($E76,Auxiliar_OPEX_Drivers!$B$76:$B$84,0),MATCH(YEAR(AG$2),Auxiliar_OPEX_Drivers!$B$76:$I$76,0))*$F76</f>
        <v>3.0525711247257745</v>
      </c>
      <c r="AH76" s="107">
        <f>INDEX(Auxiliar_OPEX_Drivers!$B$76:$I$84,MATCH($E76,Auxiliar_OPEX_Drivers!$B$76:$B$84,0),MATCH(YEAR(AH$2),Auxiliar_OPEX_Drivers!$B$76:$I$76,0))*$F76</f>
        <v>3.0525711247257745</v>
      </c>
      <c r="AI76" s="107">
        <f>INDEX(Auxiliar_OPEX_Drivers!$B$76:$I$84,MATCH($E76,Auxiliar_OPEX_Drivers!$B$76:$B$84,0),MATCH(YEAR(AI$2),Auxiliar_OPEX_Drivers!$B$76:$I$76,0))*$F76</f>
        <v>3.0525711247257745</v>
      </c>
      <c r="AJ76" s="107">
        <f>INDEX(Auxiliar_OPEX_Drivers!$B$76:$I$84,MATCH($E76,Auxiliar_OPEX_Drivers!$B$76:$B$84,0),MATCH(YEAR(AJ$2),Auxiliar_OPEX_Drivers!$B$76:$I$76,0))*$F76</f>
        <v>3.0525711247257745</v>
      </c>
      <c r="AK76" s="107">
        <f>INDEX(Auxiliar_OPEX_Drivers!$B$76:$I$84,MATCH($E76,Auxiliar_OPEX_Drivers!$B$76:$B$84,0),MATCH(YEAR(AK$2),Auxiliar_OPEX_Drivers!$B$76:$I$76,0))*$F76</f>
        <v>3.0525711247257745</v>
      </c>
      <c r="AL76" s="107">
        <f>INDEX(Auxiliar_OPEX_Drivers!$B$76:$I$84,MATCH($E76,Auxiliar_OPEX_Drivers!$B$76:$B$84,0),MATCH(YEAR(AL$2),Auxiliar_OPEX_Drivers!$B$76:$I$76,0))*$F76</f>
        <v>3.0530675763839952</v>
      </c>
      <c r="AM76" s="107">
        <f>INDEX(Auxiliar_OPEX_Drivers!$B$76:$I$84,MATCH($E76,Auxiliar_OPEX_Drivers!$B$76:$B$84,0),MATCH(YEAR(AM$2),Auxiliar_OPEX_Drivers!$B$76:$I$76,0))*$F76</f>
        <v>3.0530675763839952</v>
      </c>
      <c r="AN76" s="107">
        <f>INDEX(Auxiliar_OPEX_Drivers!$B$76:$I$84,MATCH($E76,Auxiliar_OPEX_Drivers!$B$76:$B$84,0),MATCH(YEAR(AN$2),Auxiliar_OPEX_Drivers!$B$76:$I$76,0))*$F76</f>
        <v>3.0530675763839952</v>
      </c>
      <c r="AO76" s="107">
        <f>INDEX(Auxiliar_OPEX_Drivers!$B$76:$I$84,MATCH($E76,Auxiliar_OPEX_Drivers!$B$76:$B$84,0),MATCH(YEAR(AO$2),Auxiliar_OPEX_Drivers!$B$76:$I$76,0))*$F76</f>
        <v>3.0530675763839952</v>
      </c>
      <c r="AP76" s="107">
        <f>INDEX(Auxiliar_OPEX_Drivers!$B$76:$I$84,MATCH($E76,Auxiliar_OPEX_Drivers!$B$76:$B$84,0),MATCH(YEAR(AP$2),Auxiliar_OPEX_Drivers!$B$76:$I$76,0))*$F76</f>
        <v>3.0530675763839952</v>
      </c>
      <c r="AQ76" s="107">
        <f>INDEX(Auxiliar_OPEX_Drivers!$B$76:$I$84,MATCH($E76,Auxiliar_OPEX_Drivers!$B$76:$B$84,0),MATCH(YEAR(AQ$2),Auxiliar_OPEX_Drivers!$B$76:$I$76,0))*$F76</f>
        <v>3.0530675763839952</v>
      </c>
      <c r="AR76" s="107">
        <f>INDEX(Auxiliar_OPEX_Drivers!$B$76:$I$84,MATCH($E76,Auxiliar_OPEX_Drivers!$B$76:$B$84,0),MATCH(YEAR(AR$2),Auxiliar_OPEX_Drivers!$B$76:$I$76,0))*$F76</f>
        <v>3.0530675763839952</v>
      </c>
      <c r="AS76" s="107">
        <f>INDEX(Auxiliar_OPEX_Drivers!$B$76:$I$84,MATCH($E76,Auxiliar_OPEX_Drivers!$B$76:$B$84,0),MATCH(YEAR(AS$2),Auxiliar_OPEX_Drivers!$B$76:$I$76,0))*$F76</f>
        <v>3.0530675763839952</v>
      </c>
      <c r="AT76" s="107">
        <f>INDEX(Auxiliar_OPEX_Drivers!$B$76:$I$84,MATCH($E76,Auxiliar_OPEX_Drivers!$B$76:$B$84,0),MATCH(YEAR(AT$2),Auxiliar_OPEX_Drivers!$B$76:$I$76,0))*$F76</f>
        <v>3.0530675763839952</v>
      </c>
      <c r="AU76" s="107">
        <f>INDEX(Auxiliar_OPEX_Drivers!$B$76:$I$84,MATCH($E76,Auxiliar_OPEX_Drivers!$B$76:$B$84,0),MATCH(YEAR(AU$2),Auxiliar_OPEX_Drivers!$B$76:$I$76,0))*$F76</f>
        <v>3.0530675763839952</v>
      </c>
      <c r="AV76" s="107">
        <f>INDEX(Auxiliar_OPEX_Drivers!$B$76:$I$84,MATCH($E76,Auxiliar_OPEX_Drivers!$B$76:$B$84,0),MATCH(YEAR(AV$2),Auxiliar_OPEX_Drivers!$B$76:$I$76,0))*$F76</f>
        <v>3.0530675763839952</v>
      </c>
      <c r="AW76" s="107">
        <f>INDEX(Auxiliar_OPEX_Drivers!$B$76:$I$84,MATCH($E76,Auxiliar_OPEX_Drivers!$B$76:$B$84,0),MATCH(YEAR(AW$2),Auxiliar_OPEX_Drivers!$B$76:$I$76,0))*$F76</f>
        <v>3.0530675763839952</v>
      </c>
      <c r="AX76" s="107">
        <f>INDEX(Auxiliar_OPEX_Drivers!$B$76:$I$84,MATCH($E76,Auxiliar_OPEX_Drivers!$B$76:$B$84,0),MATCH(YEAR(AX$2),Auxiliar_OPEX_Drivers!$B$76:$I$76,0))*$F76</f>
        <v>3.053763471556425</v>
      </c>
      <c r="AY76" s="107">
        <f>INDEX(Auxiliar_OPEX_Drivers!$B$76:$I$84,MATCH($E76,Auxiliar_OPEX_Drivers!$B$76:$B$84,0),MATCH(YEAR(AY$2),Auxiliar_OPEX_Drivers!$B$76:$I$76,0))*$F76</f>
        <v>3.053763471556425</v>
      </c>
      <c r="AZ76" s="107">
        <f>INDEX(Auxiliar_OPEX_Drivers!$B$76:$I$84,MATCH($E76,Auxiliar_OPEX_Drivers!$B$76:$B$84,0),MATCH(YEAR(AZ$2),Auxiliar_OPEX_Drivers!$B$76:$I$76,0))*$F76</f>
        <v>3.053763471556425</v>
      </c>
      <c r="BA76" s="107">
        <f>INDEX(Auxiliar_OPEX_Drivers!$B$76:$I$84,MATCH($E76,Auxiliar_OPEX_Drivers!$B$76:$B$84,0),MATCH(YEAR(BA$2),Auxiliar_OPEX_Drivers!$B$76:$I$76,0))*$F76</f>
        <v>3.053763471556425</v>
      </c>
      <c r="BB76" s="107">
        <f>INDEX(Auxiliar_OPEX_Drivers!$B$76:$I$84,MATCH($E76,Auxiliar_OPEX_Drivers!$B$76:$B$84,0),MATCH(YEAR(BB$2),Auxiliar_OPEX_Drivers!$B$76:$I$76,0))*$F76</f>
        <v>3.053763471556425</v>
      </c>
      <c r="BC76" s="107">
        <f>INDEX(Auxiliar_OPEX_Drivers!$B$76:$I$84,MATCH($E76,Auxiliar_OPEX_Drivers!$B$76:$B$84,0),MATCH(YEAR(BC$2),Auxiliar_OPEX_Drivers!$B$76:$I$76,0))*$F76</f>
        <v>3.053763471556425</v>
      </c>
      <c r="BD76" s="107">
        <f>INDEX(Auxiliar_OPEX_Drivers!$B$76:$I$84,MATCH($E76,Auxiliar_OPEX_Drivers!$B$76:$B$84,0),MATCH(YEAR(BD$2),Auxiliar_OPEX_Drivers!$B$76:$I$76,0))*$F76</f>
        <v>3.053763471556425</v>
      </c>
      <c r="BE76" s="107">
        <f>INDEX(Auxiliar_OPEX_Drivers!$B$76:$I$84,MATCH($E76,Auxiliar_OPEX_Drivers!$B$76:$B$84,0),MATCH(YEAR(BE$2),Auxiliar_OPEX_Drivers!$B$76:$I$76,0))*$F76</f>
        <v>3.053763471556425</v>
      </c>
      <c r="BF76" s="107">
        <f>INDEX(Auxiliar_OPEX_Drivers!$B$76:$I$84,MATCH($E76,Auxiliar_OPEX_Drivers!$B$76:$B$84,0),MATCH(YEAR(BF$2),Auxiliar_OPEX_Drivers!$B$76:$I$76,0))*$F76</f>
        <v>3.053763471556425</v>
      </c>
      <c r="BG76" s="107">
        <f>INDEX(Auxiliar_OPEX_Drivers!$B$76:$I$84,MATCH($E76,Auxiliar_OPEX_Drivers!$B$76:$B$84,0),MATCH(YEAR(BG$2),Auxiliar_OPEX_Drivers!$B$76:$I$76,0))*$F76</f>
        <v>3.053763471556425</v>
      </c>
      <c r="BH76" s="107">
        <f>INDEX(Auxiliar_OPEX_Drivers!$B$76:$I$84,MATCH($E76,Auxiliar_OPEX_Drivers!$B$76:$B$84,0),MATCH(YEAR(BH$2),Auxiliar_OPEX_Drivers!$B$76:$I$76,0))*$F76</f>
        <v>3.053763471556425</v>
      </c>
      <c r="BI76" s="107">
        <f>INDEX(Auxiliar_OPEX_Drivers!$B$76:$I$84,MATCH($E76,Auxiliar_OPEX_Drivers!$B$76:$B$84,0),MATCH(YEAR(BI$2),Auxiliar_OPEX_Drivers!$B$76:$I$76,0))*$F76</f>
        <v>3.053763471556425</v>
      </c>
      <c r="BJ76" s="107">
        <f>INDEX(Auxiliar_OPEX_Drivers!$B$76:$I$84,MATCH($E76,Auxiliar_OPEX_Drivers!$B$76:$B$84,0),MATCH(YEAR(BJ$2),Auxiliar_OPEX_Drivers!$B$76:$I$76,0))*$F76</f>
        <v>3.0027170802072796</v>
      </c>
      <c r="BK76" s="107">
        <f>INDEX(Auxiliar_OPEX_Drivers!$B$76:$I$84,MATCH($E76,Auxiliar_OPEX_Drivers!$B$76:$B$84,0),MATCH(YEAR(BK$2),Auxiliar_OPEX_Drivers!$B$76:$I$76,0))*$F76</f>
        <v>3.0027170802072796</v>
      </c>
      <c r="BL76" s="107">
        <f>INDEX(Auxiliar_OPEX_Drivers!$B$76:$I$84,MATCH($E76,Auxiliar_OPEX_Drivers!$B$76:$B$84,0),MATCH(YEAR(BL$2),Auxiliar_OPEX_Drivers!$B$76:$I$76,0))*$F76</f>
        <v>3.0027170802072796</v>
      </c>
      <c r="BM76" s="107">
        <f>INDEX(Auxiliar_OPEX_Drivers!$B$76:$I$84,MATCH($E76,Auxiliar_OPEX_Drivers!$B$76:$B$84,0),MATCH(YEAR(BM$2),Auxiliar_OPEX_Drivers!$B$76:$I$76,0))*$F76</f>
        <v>3.0027170802072796</v>
      </c>
      <c r="BN76" s="107">
        <f>INDEX(Auxiliar_OPEX_Drivers!$B$76:$I$84,MATCH($E76,Auxiliar_OPEX_Drivers!$B$76:$B$84,0),MATCH(YEAR(BN$2),Auxiliar_OPEX_Drivers!$B$76:$I$76,0))*$F76</f>
        <v>3.0027170802072796</v>
      </c>
      <c r="BO76" s="107">
        <f>INDEX(Auxiliar_OPEX_Drivers!$B$76:$I$84,MATCH($E76,Auxiliar_OPEX_Drivers!$B$76:$B$84,0),MATCH(YEAR(BO$2),Auxiliar_OPEX_Drivers!$B$76:$I$76,0))*$F76</f>
        <v>3.0027170802072796</v>
      </c>
      <c r="BP76" s="107">
        <f>INDEX(Auxiliar_OPEX_Drivers!$B$76:$I$84,MATCH($E76,Auxiliar_OPEX_Drivers!$B$76:$B$84,0),MATCH(YEAR(BP$2),Auxiliar_OPEX_Drivers!$B$76:$I$76,0))*$F76</f>
        <v>3.0027170802072796</v>
      </c>
      <c r="BQ76" s="107">
        <f>INDEX(Auxiliar_OPEX_Drivers!$B$76:$I$84,MATCH($E76,Auxiliar_OPEX_Drivers!$B$76:$B$84,0),MATCH(YEAR(BQ$2),Auxiliar_OPEX_Drivers!$B$76:$I$76,0))*$F76</f>
        <v>3.0027170802072796</v>
      </c>
      <c r="BR76" s="107">
        <f>INDEX(Auxiliar_OPEX_Drivers!$B$76:$I$84,MATCH($E76,Auxiliar_OPEX_Drivers!$B$76:$B$84,0),MATCH(YEAR(BR$2),Auxiliar_OPEX_Drivers!$B$76:$I$76,0))*$F76</f>
        <v>3.0027170802072796</v>
      </c>
      <c r="BS76" s="107">
        <f>INDEX(Auxiliar_OPEX_Drivers!$B$76:$I$84,MATCH($E76,Auxiliar_OPEX_Drivers!$B$76:$B$84,0),MATCH(YEAR(BS$2),Auxiliar_OPEX_Drivers!$B$76:$I$76,0))*$F76</f>
        <v>3.0027170802072796</v>
      </c>
      <c r="BT76" s="107">
        <f>INDEX(Auxiliar_OPEX_Drivers!$B$76:$I$84,MATCH($E76,Auxiliar_OPEX_Drivers!$B$76:$B$84,0),MATCH(YEAR(BT$2),Auxiliar_OPEX_Drivers!$B$76:$I$76,0))*$F76</f>
        <v>3.0027170802072796</v>
      </c>
      <c r="BU76" s="107">
        <f>INDEX(Auxiliar_OPEX_Drivers!$B$76:$I$84,MATCH($E76,Auxiliar_OPEX_Drivers!$B$76:$B$84,0),MATCH(YEAR(BU$2),Auxiliar_OPEX_Drivers!$B$76:$I$76,0))*$F76</f>
        <v>3.0027170802072796</v>
      </c>
      <c r="BV76" s="107">
        <f>INDEX(Auxiliar_OPEX_Drivers!$B$76:$I$84,MATCH($E76,Auxiliar_OPEX_Drivers!$B$76:$B$84,0),MATCH(YEAR(BV$2),Auxiliar_OPEX_Drivers!$B$76:$I$76,0))*$F76</f>
        <v>2.9552248715108149</v>
      </c>
      <c r="BW76" s="107">
        <f>INDEX(Auxiliar_OPEX_Drivers!$B$76:$I$84,MATCH($E76,Auxiliar_OPEX_Drivers!$B$76:$B$84,0),MATCH(YEAR(BW$2),Auxiliar_OPEX_Drivers!$B$76:$I$76,0))*$F76</f>
        <v>2.9552248715108149</v>
      </c>
      <c r="BX76" s="107">
        <f>INDEX(Auxiliar_OPEX_Drivers!$B$76:$I$84,MATCH($E76,Auxiliar_OPEX_Drivers!$B$76:$B$84,0),MATCH(YEAR(BX$2),Auxiliar_OPEX_Drivers!$B$76:$I$76,0))*$F76</f>
        <v>2.9552248715108149</v>
      </c>
      <c r="BY76" s="107">
        <f>INDEX(Auxiliar_OPEX_Drivers!$B$76:$I$84,MATCH($E76,Auxiliar_OPEX_Drivers!$B$76:$B$84,0),MATCH(YEAR(BY$2),Auxiliar_OPEX_Drivers!$B$76:$I$76,0))*$F76</f>
        <v>2.9552248715108149</v>
      </c>
      <c r="BZ76" s="107">
        <f>INDEX(Auxiliar_OPEX_Drivers!$B$76:$I$84,MATCH($E76,Auxiliar_OPEX_Drivers!$B$76:$B$84,0),MATCH(YEAR(BZ$2),Auxiliar_OPEX_Drivers!$B$76:$I$76,0))*$F76</f>
        <v>2.9552248715108149</v>
      </c>
      <c r="CA76" s="107">
        <f>INDEX(Auxiliar_OPEX_Drivers!$B$76:$I$84,MATCH($E76,Auxiliar_OPEX_Drivers!$B$76:$B$84,0),MATCH(YEAR(CA$2),Auxiliar_OPEX_Drivers!$B$76:$I$76,0))*$F76</f>
        <v>2.9552248715108149</v>
      </c>
      <c r="CB76" s="107">
        <f>INDEX(Auxiliar_OPEX_Drivers!$B$76:$I$84,MATCH($E76,Auxiliar_OPEX_Drivers!$B$76:$B$84,0),MATCH(YEAR(CB$2),Auxiliar_OPEX_Drivers!$B$76:$I$76,0))*$F76</f>
        <v>2.9552248715108149</v>
      </c>
      <c r="CC76" s="107">
        <f>INDEX(Auxiliar_OPEX_Drivers!$B$76:$I$84,MATCH($E76,Auxiliar_OPEX_Drivers!$B$76:$B$84,0),MATCH(YEAR(CC$2),Auxiliar_OPEX_Drivers!$B$76:$I$76,0))*$F76</f>
        <v>2.9552248715108149</v>
      </c>
      <c r="CD76" s="107">
        <f>INDEX(Auxiliar_OPEX_Drivers!$B$76:$I$84,MATCH($E76,Auxiliar_OPEX_Drivers!$B$76:$B$84,0),MATCH(YEAR(CD$2),Auxiliar_OPEX_Drivers!$B$76:$I$76,0))*$F76</f>
        <v>2.9552248715108149</v>
      </c>
      <c r="CE76" s="107">
        <f>INDEX(Auxiliar_OPEX_Drivers!$B$76:$I$84,MATCH($E76,Auxiliar_OPEX_Drivers!$B$76:$B$84,0),MATCH(YEAR(CE$2),Auxiliar_OPEX_Drivers!$B$76:$I$76,0))*$F76</f>
        <v>2.9552248715108149</v>
      </c>
      <c r="CF76" s="107">
        <f>INDEX(Auxiliar_OPEX_Drivers!$B$76:$I$84,MATCH($E76,Auxiliar_OPEX_Drivers!$B$76:$B$84,0),MATCH(YEAR(CF$2),Auxiliar_OPEX_Drivers!$B$76:$I$76,0))*$F76</f>
        <v>2.9552248715108149</v>
      </c>
      <c r="CG76" s="107">
        <f>INDEX(Auxiliar_OPEX_Drivers!$B$76:$I$84,MATCH($E76,Auxiliar_OPEX_Drivers!$B$76:$B$84,0),MATCH(YEAR(CG$2),Auxiliar_OPEX_Drivers!$B$76:$I$76,0))*$F76</f>
        <v>2.9552248715108149</v>
      </c>
      <c r="CI76" s="51">
        <f>INDEX(Auxiliar_OPEX_CustosUnit!$A$1:$R$129,MATCH(Auxiliar_OPEX_P!$A76,Auxiliar_OPEX_CustosUnit!$A$1:$A$129,0),MATCH(CI$2,Auxiliar_OPEX_CustosUnit!$A$3:$Q$3,0))*(1-DRE_Auxiliar!$A$5)</f>
        <v>21594.984377231554</v>
      </c>
      <c r="CJ76" s="51">
        <f>INDEX(Auxiliar_OPEX_CustosUnit!$A$1:$R$129,MATCH(Auxiliar_OPEX_P!$A76,Auxiliar_OPEX_CustosUnit!$A$1:$A$129,0),MATCH(CJ$2,Auxiliar_OPEX_CustosUnit!$A$3:$Q$3,0))*(1-DRE_Auxiliar!$A$5)</f>
        <v>22344.284211725881</v>
      </c>
      <c r="CK76" s="51">
        <f>INDEX(Auxiliar_OPEX_CustosUnit!$A$1:$R$129,MATCH(Auxiliar_OPEX_P!$A76,Auxiliar_OPEX_CustosUnit!$A$1:$A$129,0),MATCH(CK$2,Auxiliar_OPEX_CustosUnit!$A$3:$Q$3,0))*(1-DRE_Auxiliar!$A$5)</f>
        <v>23735.884150797952</v>
      </c>
      <c r="CL76" s="51">
        <f>INDEX(Auxiliar_OPEX_CustosUnit!$A$1:$R$129,MATCH(Auxiliar_OPEX_P!$A76,Auxiliar_OPEX_CustosUnit!$A$1:$A$129,0),MATCH(CL$2,Auxiliar_OPEX_CustosUnit!$A$3:$Q$3,0))*(1-DRE_Auxiliar!$A$5)</f>
        <v>23677.245578029695</v>
      </c>
      <c r="CM76" s="51">
        <f>INDEX(Auxiliar_OPEX_CustosUnit!$A$1:$R$129,MATCH(Auxiliar_OPEX_P!$A76,Auxiliar_OPEX_CustosUnit!$A$1:$A$129,0),MATCH(CM$2,Auxiliar_OPEX_CustosUnit!$A$3:$Q$3,0))*(1-DRE_Auxiliar!$A$5)</f>
        <v>23687.857982245994</v>
      </c>
      <c r="CN76" s="51">
        <f>INDEX(Auxiliar_OPEX_CustosUnit!$A$1:$R$129,MATCH(Auxiliar_OPEX_P!$A76,Auxiliar_OPEX_CustosUnit!$A$1:$A$129,0),MATCH(CN$2,Auxiliar_OPEX_CustosUnit!$A$3:$Q$3,0))*(1-DRE_Auxiliar!$A$5)</f>
        <v>24609.300403548481</v>
      </c>
      <c r="CO76" s="51">
        <f>INDEX(Auxiliar_OPEX_CustosUnit!$A$1:$R$129,MATCH(Auxiliar_OPEX_P!$A76,Auxiliar_OPEX_CustosUnit!$A$1:$A$129,0),MATCH(CO$2,Auxiliar_OPEX_CustosUnit!$A$3:$Q$3,0))*(1-DRE_Auxiliar!$A$5)</f>
        <v>23934.907579917348</v>
      </c>
      <c r="CP76" s="51">
        <f>INDEX(Auxiliar_OPEX_CustosUnit!$A$1:$R$129,MATCH(Auxiliar_OPEX_P!$A76,Auxiliar_OPEX_CustosUnit!$A$1:$A$129,0),MATCH(CP$2,Auxiliar_OPEX_CustosUnit!$A$3:$Q$3,0))*(1-DRE_Auxiliar!$A$5)</f>
        <v>24733.588019706182</v>
      </c>
      <c r="CQ76" s="51">
        <f>INDEX(Auxiliar_OPEX_CustosUnit!$A$1:$R$129,MATCH(Auxiliar_OPEX_P!$A76,Auxiliar_OPEX_CustosUnit!$A$1:$A$129,0),MATCH(CQ$2,Auxiliar_OPEX_CustosUnit!$A$3:$Q$3,0))*(1-DRE_Auxiliar!$A$5)</f>
        <v>24738.806868563748</v>
      </c>
      <c r="CR76" s="51">
        <f>INDEX(Auxiliar_OPEX_CustosUnit!$A$1:$R$129,MATCH(Auxiliar_OPEX_P!$A76,Auxiliar_OPEX_CustosUnit!$A$1:$A$129,0),MATCH(CR$2,Auxiliar_OPEX_CustosUnit!$A$3:$Q$3,0))*(1-DRE_Auxiliar!$A$5)</f>
        <v>24738.806868563748</v>
      </c>
      <c r="CS76" s="51">
        <f>INDEX(Auxiliar_OPEX_CustosUnit!$A$1:$R$129,MATCH(Auxiliar_OPEX_P!$A76,Auxiliar_OPEX_CustosUnit!$A$1:$A$129,0),MATCH(CS$2,Auxiliar_OPEX_CustosUnit!$A$3:$Q$3,0))*(1-DRE_Auxiliar!$A$5)</f>
        <v>24922.829240458901</v>
      </c>
      <c r="CT76" s="51">
        <f>INDEX(Auxiliar_OPEX_CustosUnit!$A$1:$R$129,MATCH(Auxiliar_OPEX_P!$A76,Auxiliar_OPEX_CustosUnit!$A$1:$A$129,0),MATCH(CT$2,Auxiliar_OPEX_CustosUnit!$A$3:$Q$3,0))*(1-DRE_Auxiliar!$A$5)</f>
        <v>24195.624332927247</v>
      </c>
      <c r="CU76" s="53">
        <f t="shared" si="610"/>
        <v>21594.984377231554</v>
      </c>
      <c r="CV76" s="53">
        <f t="shared" si="611"/>
        <v>22344.284211725881</v>
      </c>
      <c r="CW76" s="53">
        <f t="shared" si="612"/>
        <v>23735.884150797952</v>
      </c>
      <c r="CX76" s="53">
        <f t="shared" si="613"/>
        <v>23677.245578029695</v>
      </c>
      <c r="CY76" s="53">
        <f t="shared" si="614"/>
        <v>23687.857982245994</v>
      </c>
      <c r="CZ76" s="53">
        <f t="shared" si="615"/>
        <v>24609.300403548481</v>
      </c>
      <c r="DA76" s="53">
        <f t="shared" si="616"/>
        <v>23934.907579917348</v>
      </c>
      <c r="DB76" s="53">
        <f t="shared" si="617"/>
        <v>24733.588019706182</v>
      </c>
      <c r="DC76" s="53">
        <f t="shared" si="618"/>
        <v>24738.806868563748</v>
      </c>
      <c r="DD76" s="53">
        <f t="shared" si="619"/>
        <v>24738.806868563748</v>
      </c>
      <c r="DE76" s="53">
        <f t="shared" si="620"/>
        <v>24922.829240458901</v>
      </c>
      <c r="DF76" s="53">
        <f t="shared" si="621"/>
        <v>24195.624332927247</v>
      </c>
      <c r="DG76" s="53">
        <f t="shared" si="622"/>
        <v>21594.984377231554</v>
      </c>
      <c r="DH76" s="53">
        <f t="shared" si="623"/>
        <v>22344.284211725881</v>
      </c>
      <c r="DI76" s="53">
        <f t="shared" si="624"/>
        <v>23735.884150797952</v>
      </c>
      <c r="DJ76" s="53">
        <f t="shared" si="625"/>
        <v>23677.245578029695</v>
      </c>
      <c r="DK76" s="53">
        <f t="shared" si="626"/>
        <v>23687.857982245994</v>
      </c>
      <c r="DL76" s="53">
        <f t="shared" si="627"/>
        <v>24609.300403548481</v>
      </c>
      <c r="DM76" s="53">
        <f t="shared" si="628"/>
        <v>23934.907579917348</v>
      </c>
      <c r="DN76" s="53">
        <f t="shared" si="629"/>
        <v>24733.588019706182</v>
      </c>
      <c r="DO76" s="53">
        <f t="shared" si="630"/>
        <v>24738.806868563748</v>
      </c>
      <c r="DP76" s="53">
        <f t="shared" si="631"/>
        <v>24738.806868563748</v>
      </c>
      <c r="DQ76" s="53">
        <f t="shared" si="632"/>
        <v>24922.829240458901</v>
      </c>
      <c r="DR76" s="53">
        <f t="shared" si="633"/>
        <v>24195.624332927247</v>
      </c>
      <c r="DS76" s="53">
        <f t="shared" si="634"/>
        <v>21594.984377231554</v>
      </c>
      <c r="DT76" s="53">
        <f t="shared" si="635"/>
        <v>22344.284211725881</v>
      </c>
      <c r="DU76" s="53">
        <f t="shared" si="636"/>
        <v>23735.884150797952</v>
      </c>
      <c r="DV76" s="53">
        <f t="shared" si="637"/>
        <v>23677.245578029695</v>
      </c>
      <c r="DW76" s="53">
        <f t="shared" si="638"/>
        <v>23687.857982245994</v>
      </c>
      <c r="DX76" s="53">
        <f t="shared" si="639"/>
        <v>24609.300403548481</v>
      </c>
      <c r="DY76" s="53">
        <f t="shared" si="640"/>
        <v>23934.907579917348</v>
      </c>
      <c r="DZ76" s="53">
        <f t="shared" si="641"/>
        <v>24733.588019706182</v>
      </c>
      <c r="EA76" s="53">
        <f t="shared" si="642"/>
        <v>24738.806868563748</v>
      </c>
      <c r="EB76" s="53">
        <f t="shared" si="643"/>
        <v>24738.806868563748</v>
      </c>
      <c r="EC76" s="53">
        <f t="shared" si="644"/>
        <v>24922.829240458901</v>
      </c>
      <c r="ED76" s="53">
        <f t="shared" si="645"/>
        <v>24195.624332927247</v>
      </c>
      <c r="EE76" s="53">
        <f t="shared" si="646"/>
        <v>21594.984377231554</v>
      </c>
      <c r="EF76" s="53">
        <f t="shared" si="647"/>
        <v>22344.284211725881</v>
      </c>
      <c r="EG76" s="53">
        <f t="shared" si="648"/>
        <v>23735.884150797952</v>
      </c>
      <c r="EH76" s="53">
        <f t="shared" si="649"/>
        <v>23677.245578029695</v>
      </c>
      <c r="EI76" s="53">
        <f t="shared" si="650"/>
        <v>23687.857982245994</v>
      </c>
      <c r="EJ76" s="53">
        <f t="shared" si="651"/>
        <v>24609.300403548481</v>
      </c>
      <c r="EK76" s="53">
        <f t="shared" si="652"/>
        <v>23934.907579917348</v>
      </c>
      <c r="EL76" s="53">
        <f t="shared" si="653"/>
        <v>24733.588019706182</v>
      </c>
      <c r="EM76" s="53">
        <f t="shared" si="654"/>
        <v>24738.806868563748</v>
      </c>
      <c r="EN76" s="53">
        <f t="shared" si="655"/>
        <v>24738.806868563748</v>
      </c>
      <c r="EO76" s="53">
        <f t="shared" si="656"/>
        <v>24922.829240458901</v>
      </c>
      <c r="EP76" s="53">
        <f t="shared" si="657"/>
        <v>24195.624332927247</v>
      </c>
      <c r="EQ76" s="53">
        <f t="shared" si="658"/>
        <v>21594.984377231554</v>
      </c>
      <c r="ER76" s="53">
        <f t="shared" si="659"/>
        <v>22344.284211725881</v>
      </c>
      <c r="ES76" s="53">
        <f t="shared" si="660"/>
        <v>23735.884150797952</v>
      </c>
      <c r="ET76" s="53">
        <f t="shared" si="661"/>
        <v>23677.245578029695</v>
      </c>
      <c r="EU76" s="53">
        <f t="shared" si="662"/>
        <v>23687.857982245994</v>
      </c>
      <c r="EV76" s="53">
        <f t="shared" si="663"/>
        <v>24609.300403548481</v>
      </c>
      <c r="EW76" s="53">
        <f t="shared" si="664"/>
        <v>23934.907579917348</v>
      </c>
      <c r="EX76" s="53">
        <f t="shared" si="665"/>
        <v>24733.588019706182</v>
      </c>
      <c r="EY76" s="53">
        <f t="shared" si="666"/>
        <v>24738.806868563748</v>
      </c>
      <c r="EZ76" s="53">
        <f t="shared" si="667"/>
        <v>24738.806868563748</v>
      </c>
      <c r="FA76" s="53">
        <f t="shared" si="668"/>
        <v>24922.829240458901</v>
      </c>
      <c r="FB76" s="53">
        <f t="shared" si="669"/>
        <v>24195.624332927247</v>
      </c>
      <c r="FC76" s="53">
        <f t="shared" si="670"/>
        <v>21594.984377231554</v>
      </c>
      <c r="FD76" s="53">
        <f t="shared" si="671"/>
        <v>22344.284211725881</v>
      </c>
      <c r="FE76" s="53">
        <f t="shared" si="672"/>
        <v>23735.884150797952</v>
      </c>
      <c r="FF76" s="53">
        <f t="shared" si="673"/>
        <v>23677.245578029695</v>
      </c>
      <c r="FG76" s="53">
        <f t="shared" si="674"/>
        <v>23687.857982245994</v>
      </c>
      <c r="FH76" s="53">
        <f t="shared" si="675"/>
        <v>24609.300403548481</v>
      </c>
      <c r="FI76" s="53">
        <f t="shared" si="676"/>
        <v>23934.907579917348</v>
      </c>
      <c r="FJ76" s="53">
        <f t="shared" si="677"/>
        <v>24733.588019706182</v>
      </c>
      <c r="FK76" s="53">
        <f t="shared" si="678"/>
        <v>24738.806868563748</v>
      </c>
      <c r="FL76" s="53">
        <f t="shared" si="679"/>
        <v>24738.806868563748</v>
      </c>
      <c r="FM76" s="53">
        <f t="shared" si="680"/>
        <v>24922.829240458901</v>
      </c>
      <c r="FN76" s="53">
        <f t="shared" si="681"/>
        <v>24195.624332927247</v>
      </c>
      <c r="FP76" s="51">
        <f t="shared" si="682"/>
        <v>71063.573946737975</v>
      </c>
      <c r="FQ76" s="51">
        <f t="shared" si="689"/>
        <v>73827.901210645447</v>
      </c>
      <c r="FR76" s="51">
        <f t="shared" si="690"/>
        <v>71804.722739752047</v>
      </c>
      <c r="FS76" s="51">
        <f t="shared" si="691"/>
        <v>74200.764059118548</v>
      </c>
      <c r="FT76" s="51">
        <f t="shared" si="692"/>
        <v>74216.420605691237</v>
      </c>
      <c r="FU76" s="51">
        <f t="shared" si="693"/>
        <v>74216.420605691237</v>
      </c>
      <c r="FV76" s="51">
        <f t="shared" si="694"/>
        <v>74768.487721376703</v>
      </c>
      <c r="FW76" s="51">
        <f t="shared" si="695"/>
        <v>72586.872998781735</v>
      </c>
      <c r="FX76" s="51">
        <f t="shared" si="696"/>
        <v>62951.933639676143</v>
      </c>
      <c r="FY76" s="51">
        <f t="shared" si="697"/>
        <v>65136.23128181939</v>
      </c>
      <c r="FZ76" s="51">
        <f t="shared" si="698"/>
        <v>69192.909697841154</v>
      </c>
      <c r="GA76" s="51">
        <f t="shared" si="699"/>
        <v>69021.97132265415</v>
      </c>
      <c r="GB76" s="51">
        <f t="shared" si="700"/>
        <v>69052.907736143112</v>
      </c>
      <c r="GC76" s="51">
        <f t="shared" si="701"/>
        <v>71739.021379261801</v>
      </c>
      <c r="GD76" s="51">
        <f t="shared" si="702"/>
        <v>69773.086533526875</v>
      </c>
      <c r="GE76" s="51">
        <f t="shared" si="703"/>
        <v>72101.334480670776</v>
      </c>
      <c r="GF76" s="51">
        <f t="shared" si="704"/>
        <v>72116.548042357972</v>
      </c>
      <c r="GG76" s="51">
        <f t="shared" si="705"/>
        <v>72116.548042357972</v>
      </c>
      <c r="GH76" s="51">
        <f t="shared" si="706"/>
        <v>72652.995021961891</v>
      </c>
      <c r="GI76" s="51">
        <f t="shared" si="707"/>
        <v>70533.106705226353</v>
      </c>
      <c r="GJ76" s="51">
        <f t="shared" si="708"/>
        <v>65920.225748841258</v>
      </c>
      <c r="GK76" s="51">
        <f t="shared" si="709"/>
        <v>68207.516787380431</v>
      </c>
      <c r="GL76" s="51">
        <f t="shared" si="710"/>
        <v>72455.474578561989</v>
      </c>
      <c r="GM76" s="51">
        <f t="shared" si="711"/>
        <v>72276.476164534484</v>
      </c>
      <c r="GN76" s="51">
        <f t="shared" si="712"/>
        <v>72308.871283209068</v>
      </c>
      <c r="GO76" s="51">
        <f t="shared" si="713"/>
        <v>75121.639811574438</v>
      </c>
      <c r="GP76" s="51">
        <f t="shared" si="714"/>
        <v>73063.007751435769</v>
      </c>
      <c r="GQ76" s="51">
        <f t="shared" si="715"/>
        <v>75501.036599818442</v>
      </c>
      <c r="GR76" s="51">
        <f t="shared" si="716"/>
        <v>75516.967507145353</v>
      </c>
      <c r="GS76" s="51">
        <f t="shared" si="717"/>
        <v>75516.967507145353</v>
      </c>
      <c r="GT76" s="51">
        <f t="shared" si="718"/>
        <v>76078.708885896049</v>
      </c>
      <c r="GU76" s="51">
        <f t="shared" si="719"/>
        <v>73858.86418340604</v>
      </c>
      <c r="GV76" s="51">
        <f t="shared" si="720"/>
        <v>65930.946614644577</v>
      </c>
      <c r="GW76" s="51">
        <f t="shared" si="721"/>
        <v>68218.609644329103</v>
      </c>
      <c r="GX76" s="51">
        <f t="shared" si="722"/>
        <v>72467.258297607987</v>
      </c>
      <c r="GY76" s="51">
        <f t="shared" si="723"/>
        <v>72288.230772363793</v>
      </c>
      <c r="GZ76" s="51">
        <f t="shared" si="724"/>
        <v>72320.631159584053</v>
      </c>
      <c r="HA76" s="51">
        <f t="shared" si="725"/>
        <v>75133.857139567437</v>
      </c>
      <c r="HB76" s="51">
        <f t="shared" si="726"/>
        <v>73074.890275993166</v>
      </c>
      <c r="HC76" s="51">
        <f t="shared" si="727"/>
        <v>75513.315630604571</v>
      </c>
      <c r="HD76" s="51">
        <f t="shared" si="728"/>
        <v>75529.249128837662</v>
      </c>
      <c r="HE76" s="51">
        <f t="shared" si="729"/>
        <v>75529.249128837662</v>
      </c>
      <c r="HF76" s="51">
        <f t="shared" si="730"/>
        <v>76091.081865800021</v>
      </c>
      <c r="HG76" s="51">
        <f t="shared" si="731"/>
        <v>73870.876141227811</v>
      </c>
      <c r="HH76" s="51">
        <f t="shared" si="732"/>
        <v>65945.974460021389</v>
      </c>
      <c r="HI76" s="51">
        <f t="shared" si="733"/>
        <v>68234.158923843439</v>
      </c>
      <c r="HJ76" s="51">
        <f t="shared" si="734"/>
        <v>72483.775984801876</v>
      </c>
      <c r="HK76" s="51">
        <f t="shared" si="735"/>
        <v>72304.707653257981</v>
      </c>
      <c r="HL76" s="51">
        <f t="shared" si="736"/>
        <v>72337.115425599099</v>
      </c>
      <c r="HM76" s="51">
        <f t="shared" si="737"/>
        <v>75150.98263291514</v>
      </c>
      <c r="HN76" s="51">
        <f t="shared" si="738"/>
        <v>73091.546462630591</v>
      </c>
      <c r="HO76" s="51">
        <f t="shared" si="739"/>
        <v>75530.527615104351</v>
      </c>
      <c r="HP76" s="51">
        <f t="shared" si="740"/>
        <v>75546.464745109159</v>
      </c>
      <c r="HQ76" s="51">
        <f t="shared" si="741"/>
        <v>75546.464745109159</v>
      </c>
      <c r="HR76" s="51">
        <f t="shared" si="742"/>
        <v>76108.425542351746</v>
      </c>
      <c r="HS76" s="51">
        <f t="shared" si="743"/>
        <v>73887.713759395017</v>
      </c>
      <c r="HT76" s="51">
        <f t="shared" si="744"/>
        <v>64843.62843632255</v>
      </c>
      <c r="HU76" s="51">
        <f t="shared" si="745"/>
        <v>67093.563847555153</v>
      </c>
      <c r="HV76" s="51">
        <f t="shared" si="746"/>
        <v>71272.144753422268</v>
      </c>
      <c r="HW76" s="51">
        <f t="shared" si="747"/>
        <v>71096.069709412041</v>
      </c>
      <c r="HX76" s="51">
        <f t="shared" si="748"/>
        <v>71127.93575681439</v>
      </c>
      <c r="HY76" s="51">
        <f t="shared" si="749"/>
        <v>73894.766653686922</v>
      </c>
      <c r="HZ76" s="51">
        <f t="shared" si="750"/>
        <v>71869.755803400505</v>
      </c>
      <c r="IA76" s="51">
        <f t="shared" si="751"/>
        <v>74267.967201581894</v>
      </c>
      <c r="IB76" s="51">
        <f t="shared" si="688"/>
        <v>74283.637928185533</v>
      </c>
      <c r="IC76" s="51">
        <f t="shared" si="369"/>
        <v>74283.637928185533</v>
      </c>
      <c r="ID76" s="51">
        <f t="shared" si="370"/>
        <v>74836.205047415366</v>
      </c>
      <c r="IE76" s="51">
        <f t="shared" si="371"/>
        <v>72652.614450759516</v>
      </c>
      <c r="IF76" s="51">
        <f t="shared" si="372"/>
        <v>63818.034931482172</v>
      </c>
      <c r="IG76" s="51">
        <f t="shared" si="373"/>
        <v>66032.384438598747</v>
      </c>
      <c r="IH76" s="51">
        <f t="shared" si="374"/>
        <v>70144.87518973746</v>
      </c>
      <c r="II76" s="51">
        <f t="shared" si="375"/>
        <v>69971.585021062812</v>
      </c>
      <c r="IJ76" s="51">
        <f t="shared" si="376"/>
        <v>70002.947061949351</v>
      </c>
      <c r="IK76" s="51">
        <f t="shared" si="377"/>
        <v>72726.016623047602</v>
      </c>
      <c r="IL76" s="51">
        <f t="shared" si="378"/>
        <v>70733.034177484471</v>
      </c>
      <c r="IM76" s="51">
        <f t="shared" si="379"/>
        <v>73093.314477537628</v>
      </c>
      <c r="IN76" s="51">
        <f t="shared" si="380"/>
        <v>73108.737349482166</v>
      </c>
      <c r="IO76" s="51">
        <f t="shared" si="381"/>
        <v>73108.737349482166</v>
      </c>
      <c r="IP76" s="51">
        <f t="shared" si="382"/>
        <v>73652.564839821134</v>
      </c>
      <c r="IQ76" s="51">
        <f t="shared" si="383"/>
        <v>71503.510810398875</v>
      </c>
      <c r="IS76" s="51">
        <f t="shared" si="683"/>
        <v>850977.54361919092</v>
      </c>
      <c r="IT76" s="51">
        <f t="shared" si="683"/>
        <v>852201.20476789086</v>
      </c>
      <c r="IU76" s="51">
        <f t="shared" si="683"/>
        <v>875882.86873495101</v>
      </c>
      <c r="IV76" s="51">
        <f t="shared" si="683"/>
        <v>876048.25175839197</v>
      </c>
      <c r="IW76" s="51">
        <f t="shared" si="683"/>
        <v>870295.4680061416</v>
      </c>
      <c r="IX76" s="51">
        <f t="shared" si="683"/>
        <v>856058.41165604582</v>
      </c>
      <c r="IZ76" s="111">
        <f t="shared" si="684"/>
        <v>0</v>
      </c>
      <c r="JA76" s="111">
        <f t="shared" si="389"/>
        <v>0</v>
      </c>
      <c r="JB76" s="111">
        <f t="shared" si="390"/>
        <v>0</v>
      </c>
      <c r="JC76" s="111">
        <f t="shared" si="391"/>
        <v>0</v>
      </c>
      <c r="JD76" s="111">
        <f t="shared" si="392"/>
        <v>0</v>
      </c>
      <c r="JE76" s="111">
        <f t="shared" si="393"/>
        <v>0</v>
      </c>
      <c r="JF76" s="111">
        <f t="shared" si="394"/>
        <v>0</v>
      </c>
      <c r="JG76" s="111">
        <f t="shared" si="395"/>
        <v>0</v>
      </c>
      <c r="JH76" s="111">
        <f t="shared" si="396"/>
        <v>0</v>
      </c>
      <c r="JI76" s="111">
        <f t="shared" si="397"/>
        <v>0</v>
      </c>
      <c r="JJ76" s="111">
        <f t="shared" si="398"/>
        <v>0</v>
      </c>
      <c r="JK76" s="111">
        <f t="shared" si="399"/>
        <v>0</v>
      </c>
      <c r="JL76" s="111">
        <f t="shared" si="400"/>
        <v>0</v>
      </c>
      <c r="JM76" s="111">
        <f t="shared" si="401"/>
        <v>0</v>
      </c>
      <c r="JN76" s="111">
        <f t="shared" si="402"/>
        <v>0</v>
      </c>
      <c r="JO76" s="111">
        <f t="shared" si="403"/>
        <v>0</v>
      </c>
      <c r="JP76" s="111">
        <f t="shared" si="404"/>
        <v>0</v>
      </c>
      <c r="JQ76" s="111">
        <f t="shared" si="405"/>
        <v>0</v>
      </c>
      <c r="JR76" s="111">
        <f t="shared" si="406"/>
        <v>0</v>
      </c>
      <c r="JS76" s="111">
        <f t="shared" si="407"/>
        <v>0</v>
      </c>
      <c r="JT76" s="111">
        <f t="shared" si="408"/>
        <v>0</v>
      </c>
      <c r="JU76" s="111">
        <f t="shared" si="409"/>
        <v>0</v>
      </c>
      <c r="JV76" s="111">
        <f t="shared" si="410"/>
        <v>0</v>
      </c>
      <c r="JW76" s="111">
        <f t="shared" si="411"/>
        <v>0</v>
      </c>
      <c r="JX76" s="111">
        <f t="shared" si="412"/>
        <v>0</v>
      </c>
      <c r="JY76" s="111">
        <f t="shared" si="413"/>
        <v>0</v>
      </c>
      <c r="JZ76" s="111">
        <f t="shared" si="414"/>
        <v>0</v>
      </c>
      <c r="KA76" s="111">
        <f t="shared" si="415"/>
        <v>0</v>
      </c>
      <c r="KB76" s="111">
        <f t="shared" si="416"/>
        <v>0</v>
      </c>
      <c r="KC76" s="111">
        <f t="shared" si="417"/>
        <v>0</v>
      </c>
      <c r="KD76" s="111">
        <f t="shared" si="418"/>
        <v>0</v>
      </c>
      <c r="KE76" s="111">
        <f t="shared" si="419"/>
        <v>0</v>
      </c>
      <c r="KF76" s="111">
        <f t="shared" si="420"/>
        <v>0</v>
      </c>
      <c r="KG76" s="111">
        <f t="shared" si="421"/>
        <v>0</v>
      </c>
      <c r="KH76" s="111">
        <f t="shared" si="422"/>
        <v>0</v>
      </c>
      <c r="KI76" s="111">
        <f t="shared" si="423"/>
        <v>0</v>
      </c>
      <c r="KJ76" s="111">
        <f t="shared" si="424"/>
        <v>0</v>
      </c>
      <c r="KK76" s="111">
        <f t="shared" si="425"/>
        <v>0</v>
      </c>
      <c r="KL76" s="111">
        <f t="shared" si="426"/>
        <v>0</v>
      </c>
      <c r="KM76" s="111">
        <f t="shared" si="427"/>
        <v>0</v>
      </c>
      <c r="KN76" s="111">
        <f t="shared" si="428"/>
        <v>0</v>
      </c>
      <c r="KO76" s="111">
        <f t="shared" si="429"/>
        <v>0</v>
      </c>
      <c r="KP76" s="111">
        <f t="shared" si="430"/>
        <v>0</v>
      </c>
      <c r="KQ76" s="111">
        <f t="shared" si="431"/>
        <v>0</v>
      </c>
      <c r="KR76" s="111">
        <f t="shared" si="432"/>
        <v>0</v>
      </c>
      <c r="KS76" s="111">
        <f t="shared" si="433"/>
        <v>0</v>
      </c>
      <c r="KT76" s="111">
        <f t="shared" si="434"/>
        <v>0</v>
      </c>
      <c r="KU76" s="111">
        <f t="shared" si="435"/>
        <v>0</v>
      </c>
      <c r="KV76" s="111">
        <f t="shared" si="436"/>
        <v>0</v>
      </c>
      <c r="KW76" s="111">
        <f t="shared" si="437"/>
        <v>0</v>
      </c>
      <c r="KX76" s="111">
        <f t="shared" si="438"/>
        <v>0</v>
      </c>
      <c r="KY76" s="111">
        <f t="shared" si="439"/>
        <v>0</v>
      </c>
      <c r="KZ76" s="111">
        <f t="shared" si="440"/>
        <v>0</v>
      </c>
      <c r="LA76" s="111">
        <f t="shared" si="441"/>
        <v>0</v>
      </c>
      <c r="LB76" s="111">
        <f t="shared" si="442"/>
        <v>0</v>
      </c>
      <c r="LC76" s="111">
        <f t="shared" si="443"/>
        <v>0</v>
      </c>
      <c r="LD76" s="111">
        <f t="shared" si="444"/>
        <v>0</v>
      </c>
      <c r="LE76" s="111">
        <f t="shared" si="445"/>
        <v>0</v>
      </c>
      <c r="LF76" s="111">
        <f t="shared" si="446"/>
        <v>0</v>
      </c>
      <c r="LG76" s="111">
        <f t="shared" si="447"/>
        <v>0</v>
      </c>
      <c r="LH76" s="111">
        <f t="shared" si="448"/>
        <v>0</v>
      </c>
      <c r="LI76" s="111">
        <f t="shared" si="449"/>
        <v>0</v>
      </c>
      <c r="LJ76" s="111">
        <f t="shared" si="450"/>
        <v>0</v>
      </c>
      <c r="LK76" s="111">
        <f t="shared" si="451"/>
        <v>0</v>
      </c>
      <c r="LL76" s="111">
        <f t="shared" si="452"/>
        <v>0</v>
      </c>
      <c r="LM76" s="111">
        <f t="shared" si="453"/>
        <v>0</v>
      </c>
      <c r="LN76" s="111">
        <f t="shared" si="454"/>
        <v>0</v>
      </c>
      <c r="LO76" s="111">
        <f t="shared" si="455"/>
        <v>0</v>
      </c>
      <c r="LP76" s="111">
        <f t="shared" si="456"/>
        <v>0</v>
      </c>
      <c r="LQ76" s="111">
        <f t="shared" si="457"/>
        <v>0</v>
      </c>
      <c r="LR76" s="111">
        <f t="shared" si="458"/>
        <v>0</v>
      </c>
      <c r="LS76" s="111">
        <f t="shared" si="459"/>
        <v>0</v>
      </c>
      <c r="LT76" s="111">
        <f t="shared" si="460"/>
        <v>0</v>
      </c>
      <c r="LU76" s="111">
        <f t="shared" si="461"/>
        <v>0</v>
      </c>
      <c r="LV76" s="111">
        <f t="shared" si="462"/>
        <v>0</v>
      </c>
      <c r="LW76" s="111">
        <f t="shared" si="463"/>
        <v>0</v>
      </c>
      <c r="LX76" s="111">
        <f t="shared" si="464"/>
        <v>0</v>
      </c>
      <c r="LY76" s="111">
        <f t="shared" si="465"/>
        <v>0</v>
      </c>
      <c r="LZ76" s="111">
        <f t="shared" si="466"/>
        <v>0</v>
      </c>
      <c r="MA76" s="111">
        <f t="shared" si="467"/>
        <v>0</v>
      </c>
      <c r="MD76" s="111"/>
      <c r="ME76" s="111">
        <f t="shared" si="685"/>
        <v>0</v>
      </c>
      <c r="MF76" s="111">
        <f t="shared" si="468"/>
        <v>0</v>
      </c>
      <c r="MG76" s="111">
        <f t="shared" si="469"/>
        <v>0</v>
      </c>
      <c r="MH76" s="111">
        <f t="shared" si="470"/>
        <v>0</v>
      </c>
      <c r="MI76" s="111">
        <f t="shared" si="471"/>
        <v>0</v>
      </c>
      <c r="MJ76" s="111">
        <f t="shared" si="472"/>
        <v>0</v>
      </c>
      <c r="MK76" s="111">
        <f t="shared" si="473"/>
        <v>0</v>
      </c>
      <c r="ML76" s="111">
        <f t="shared" si="474"/>
        <v>0</v>
      </c>
      <c r="MM76" s="111">
        <f t="shared" si="475"/>
        <v>0</v>
      </c>
      <c r="MN76" s="111">
        <f t="shared" si="476"/>
        <v>0</v>
      </c>
      <c r="MO76" s="111">
        <f t="shared" si="477"/>
        <v>0</v>
      </c>
      <c r="MP76" s="111">
        <f t="shared" si="478"/>
        <v>0</v>
      </c>
      <c r="MQ76" s="111">
        <f t="shared" si="479"/>
        <v>0</v>
      </c>
      <c r="MR76" s="111">
        <f t="shared" si="480"/>
        <v>0</v>
      </c>
      <c r="MS76" s="111">
        <f t="shared" si="481"/>
        <v>0</v>
      </c>
      <c r="MT76" s="111">
        <f t="shared" si="482"/>
        <v>0</v>
      </c>
      <c r="MU76" s="111">
        <f t="shared" si="483"/>
        <v>0</v>
      </c>
      <c r="MV76" s="111">
        <f t="shared" si="484"/>
        <v>0</v>
      </c>
      <c r="MW76" s="111">
        <f t="shared" si="485"/>
        <v>0</v>
      </c>
      <c r="MX76" s="111">
        <f t="shared" si="486"/>
        <v>0</v>
      </c>
      <c r="MY76" s="111">
        <f t="shared" si="487"/>
        <v>0</v>
      </c>
      <c r="MZ76" s="111">
        <f t="shared" si="488"/>
        <v>0</v>
      </c>
      <c r="NA76" s="111">
        <f t="shared" si="489"/>
        <v>0</v>
      </c>
      <c r="NB76" s="111">
        <f t="shared" si="490"/>
        <v>0</v>
      </c>
      <c r="NC76" s="111">
        <f t="shared" si="491"/>
        <v>0</v>
      </c>
      <c r="ND76" s="111">
        <f t="shared" si="492"/>
        <v>0</v>
      </c>
      <c r="NE76" s="111">
        <f t="shared" si="493"/>
        <v>0</v>
      </c>
      <c r="NF76" s="111">
        <f t="shared" si="494"/>
        <v>0</v>
      </c>
      <c r="NG76" s="111">
        <f t="shared" si="495"/>
        <v>0</v>
      </c>
      <c r="NH76" s="111">
        <f t="shared" si="496"/>
        <v>0</v>
      </c>
      <c r="NI76" s="111">
        <f t="shared" si="497"/>
        <v>0</v>
      </c>
      <c r="NJ76" s="111">
        <f t="shared" si="498"/>
        <v>0</v>
      </c>
      <c r="NK76" s="111">
        <f t="shared" si="499"/>
        <v>0</v>
      </c>
      <c r="NL76" s="111">
        <f t="shared" si="500"/>
        <v>0</v>
      </c>
      <c r="NM76" s="111">
        <f t="shared" si="501"/>
        <v>0</v>
      </c>
      <c r="NN76" s="111">
        <f t="shared" si="502"/>
        <v>0</v>
      </c>
      <c r="NO76" s="111">
        <f t="shared" si="503"/>
        <v>0</v>
      </c>
      <c r="NP76" s="111">
        <f t="shared" si="504"/>
        <v>0</v>
      </c>
      <c r="NQ76" s="111">
        <f t="shared" si="505"/>
        <v>0</v>
      </c>
      <c r="NR76" s="111">
        <f t="shared" si="506"/>
        <v>0</v>
      </c>
      <c r="NS76" s="111">
        <f t="shared" si="507"/>
        <v>0</v>
      </c>
      <c r="NT76" s="111">
        <f t="shared" si="508"/>
        <v>0</v>
      </c>
      <c r="NU76" s="111">
        <f t="shared" si="509"/>
        <v>0</v>
      </c>
      <c r="NV76" s="111">
        <f t="shared" si="510"/>
        <v>0</v>
      </c>
      <c r="NW76" s="111">
        <f t="shared" si="511"/>
        <v>0</v>
      </c>
      <c r="NX76" s="111">
        <f t="shared" si="512"/>
        <v>0</v>
      </c>
      <c r="NY76" s="111">
        <f t="shared" si="513"/>
        <v>0</v>
      </c>
      <c r="NZ76" s="111">
        <f t="shared" si="514"/>
        <v>0</v>
      </c>
      <c r="OA76" s="111">
        <f t="shared" si="515"/>
        <v>0</v>
      </c>
      <c r="OB76" s="111">
        <f t="shared" si="516"/>
        <v>0</v>
      </c>
      <c r="OC76" s="111">
        <f t="shared" si="517"/>
        <v>0</v>
      </c>
      <c r="OD76" s="111">
        <f t="shared" si="518"/>
        <v>0</v>
      </c>
      <c r="OE76" s="111">
        <f t="shared" si="519"/>
        <v>0</v>
      </c>
      <c r="OF76" s="111">
        <f t="shared" si="520"/>
        <v>0</v>
      </c>
      <c r="OG76" s="111">
        <f t="shared" si="521"/>
        <v>0</v>
      </c>
      <c r="OH76" s="111">
        <f t="shared" si="522"/>
        <v>0</v>
      </c>
      <c r="OI76" s="111">
        <f t="shared" si="523"/>
        <v>0</v>
      </c>
      <c r="OJ76" s="111">
        <f t="shared" si="524"/>
        <v>0</v>
      </c>
      <c r="OK76" s="111">
        <f t="shared" si="525"/>
        <v>0</v>
      </c>
      <c r="OL76" s="111">
        <f t="shared" si="526"/>
        <v>0</v>
      </c>
      <c r="OM76" s="111">
        <f t="shared" si="527"/>
        <v>0</v>
      </c>
      <c r="ON76" s="111">
        <f t="shared" si="528"/>
        <v>0</v>
      </c>
      <c r="OO76" s="111">
        <f t="shared" si="529"/>
        <v>0</v>
      </c>
      <c r="OP76" s="111">
        <f t="shared" si="530"/>
        <v>0</v>
      </c>
      <c r="OQ76" s="111">
        <f t="shared" si="531"/>
        <v>0</v>
      </c>
      <c r="OR76" s="111">
        <f t="shared" si="532"/>
        <v>0</v>
      </c>
      <c r="OS76" s="111">
        <f t="shared" si="533"/>
        <v>0</v>
      </c>
      <c r="OT76" s="111">
        <f t="shared" si="534"/>
        <v>0</v>
      </c>
      <c r="OU76" s="111">
        <f t="shared" si="535"/>
        <v>0</v>
      </c>
      <c r="OV76" s="111">
        <f t="shared" si="536"/>
        <v>0</v>
      </c>
      <c r="OW76" s="111">
        <f t="shared" si="537"/>
        <v>0</v>
      </c>
      <c r="OX76" s="111">
        <f t="shared" si="538"/>
        <v>0</v>
      </c>
      <c r="OY76" s="111"/>
      <c r="PA76" s="51">
        <f t="shared" si="686"/>
        <v>73827.901210645447</v>
      </c>
      <c r="PB76" s="51">
        <f t="shared" si="539"/>
        <v>71804.722739752047</v>
      </c>
      <c r="PC76" s="51">
        <f t="shared" si="540"/>
        <v>74200.764059118548</v>
      </c>
      <c r="PD76" s="51">
        <f t="shared" si="541"/>
        <v>74216.420605691237</v>
      </c>
      <c r="PE76" s="51">
        <f t="shared" si="542"/>
        <v>74216.420605691237</v>
      </c>
      <c r="PF76" s="51">
        <f t="shared" si="543"/>
        <v>74768.487721376703</v>
      </c>
      <c r="PG76" s="51">
        <f t="shared" si="544"/>
        <v>72586.872998781735</v>
      </c>
      <c r="PH76" s="51">
        <f t="shared" si="545"/>
        <v>62951.933639676143</v>
      </c>
      <c r="PI76" s="51">
        <f t="shared" si="546"/>
        <v>65136.23128181939</v>
      </c>
      <c r="PJ76" s="51">
        <f t="shared" si="547"/>
        <v>69192.909697841154</v>
      </c>
      <c r="PK76" s="51">
        <f t="shared" si="548"/>
        <v>69021.97132265415</v>
      </c>
      <c r="PL76" s="51">
        <f t="shared" si="549"/>
        <v>69052.907736143112</v>
      </c>
      <c r="PM76" s="51">
        <f t="shared" si="550"/>
        <v>71739.021379261801</v>
      </c>
      <c r="PN76" s="51">
        <f t="shared" si="551"/>
        <v>69773.086533526875</v>
      </c>
      <c r="PO76" s="51">
        <f t="shared" si="552"/>
        <v>72101.334480670776</v>
      </c>
      <c r="PP76" s="51">
        <f t="shared" si="553"/>
        <v>72116.548042357972</v>
      </c>
      <c r="PQ76" s="51">
        <f t="shared" si="554"/>
        <v>72116.548042357972</v>
      </c>
      <c r="PR76" s="51">
        <f t="shared" si="555"/>
        <v>72652.995021961891</v>
      </c>
      <c r="PS76" s="51">
        <f t="shared" si="556"/>
        <v>70533.106705226353</v>
      </c>
      <c r="PT76" s="51">
        <f t="shared" si="557"/>
        <v>65920.225748841258</v>
      </c>
      <c r="PU76" s="51">
        <f t="shared" si="558"/>
        <v>68207.516787380431</v>
      </c>
      <c r="PV76" s="51">
        <f t="shared" si="559"/>
        <v>72455.474578561989</v>
      </c>
      <c r="PW76" s="51">
        <f t="shared" si="560"/>
        <v>72276.476164534484</v>
      </c>
      <c r="PX76" s="51">
        <f t="shared" si="561"/>
        <v>72308.871283209068</v>
      </c>
      <c r="PY76" s="51">
        <f t="shared" si="562"/>
        <v>75121.639811574438</v>
      </c>
      <c r="PZ76" s="51">
        <f t="shared" si="563"/>
        <v>73063.007751435769</v>
      </c>
      <c r="QA76" s="51">
        <f t="shared" si="564"/>
        <v>75501.036599818442</v>
      </c>
      <c r="QB76" s="51">
        <f t="shared" si="565"/>
        <v>75516.967507145353</v>
      </c>
      <c r="QC76" s="51">
        <f t="shared" si="566"/>
        <v>75516.967507145353</v>
      </c>
      <c r="QD76" s="51">
        <f t="shared" si="567"/>
        <v>76078.708885896049</v>
      </c>
      <c r="QE76" s="51">
        <f t="shared" si="568"/>
        <v>73858.86418340604</v>
      </c>
      <c r="QF76" s="51">
        <f t="shared" si="569"/>
        <v>65930.946614644577</v>
      </c>
      <c r="QG76" s="51">
        <f t="shared" si="570"/>
        <v>68218.609644329103</v>
      </c>
      <c r="QH76" s="51">
        <f t="shared" si="571"/>
        <v>72467.258297607987</v>
      </c>
      <c r="QI76" s="51">
        <f t="shared" si="572"/>
        <v>72288.230772363793</v>
      </c>
      <c r="QJ76" s="51">
        <f t="shared" si="573"/>
        <v>72320.631159584053</v>
      </c>
      <c r="QK76" s="51">
        <f t="shared" si="574"/>
        <v>75133.857139567437</v>
      </c>
      <c r="QL76" s="51">
        <f t="shared" si="575"/>
        <v>73074.890275993166</v>
      </c>
      <c r="QM76" s="51">
        <f t="shared" si="576"/>
        <v>75513.315630604571</v>
      </c>
      <c r="QN76" s="51">
        <f t="shared" si="577"/>
        <v>75529.249128837662</v>
      </c>
      <c r="QO76" s="51">
        <f t="shared" si="578"/>
        <v>75529.249128837662</v>
      </c>
      <c r="QP76" s="51">
        <f t="shared" si="579"/>
        <v>76091.081865800021</v>
      </c>
      <c r="QQ76" s="51">
        <f t="shared" si="580"/>
        <v>73870.876141227811</v>
      </c>
      <c r="QR76" s="51">
        <f t="shared" si="581"/>
        <v>65945.974460021389</v>
      </c>
      <c r="QS76" s="51">
        <f t="shared" si="582"/>
        <v>68234.158923843439</v>
      </c>
      <c r="QT76" s="51">
        <f t="shared" si="583"/>
        <v>72483.775984801876</v>
      </c>
      <c r="QU76" s="51">
        <f t="shared" si="584"/>
        <v>72304.707653257981</v>
      </c>
      <c r="QV76" s="51">
        <f t="shared" si="585"/>
        <v>72337.115425599099</v>
      </c>
      <c r="QW76" s="51">
        <f t="shared" si="586"/>
        <v>75150.98263291514</v>
      </c>
      <c r="QX76" s="51">
        <f t="shared" si="587"/>
        <v>73091.546462630591</v>
      </c>
      <c r="QY76" s="51">
        <f t="shared" si="588"/>
        <v>75530.527615104351</v>
      </c>
      <c r="QZ76" s="51">
        <f t="shared" si="589"/>
        <v>75546.464745109159</v>
      </c>
      <c r="RA76" s="51">
        <f t="shared" si="590"/>
        <v>75546.464745109159</v>
      </c>
      <c r="RB76" s="51">
        <f t="shared" si="591"/>
        <v>76108.425542351746</v>
      </c>
      <c r="RC76" s="51">
        <f t="shared" si="592"/>
        <v>73887.713759395017</v>
      </c>
      <c r="RD76" s="51">
        <f t="shared" si="593"/>
        <v>64843.62843632255</v>
      </c>
      <c r="RE76" s="51">
        <f t="shared" si="594"/>
        <v>67093.563847555153</v>
      </c>
      <c r="RF76" s="51">
        <f t="shared" si="595"/>
        <v>71272.144753422268</v>
      </c>
      <c r="RG76" s="51">
        <f t="shared" si="596"/>
        <v>71096.069709412041</v>
      </c>
      <c r="RH76" s="51">
        <f t="shared" si="597"/>
        <v>71127.93575681439</v>
      </c>
      <c r="RI76" s="51">
        <f t="shared" si="598"/>
        <v>73894.766653686922</v>
      </c>
      <c r="RJ76" s="51">
        <f t="shared" si="599"/>
        <v>71869.755803400505</v>
      </c>
      <c r="RK76" s="51">
        <f t="shared" si="600"/>
        <v>74267.967201581894</v>
      </c>
      <c r="RL76" s="51">
        <f t="shared" si="601"/>
        <v>74283.637928185533</v>
      </c>
      <c r="RM76" s="51">
        <f t="shared" si="602"/>
        <v>74283.637928185533</v>
      </c>
      <c r="RN76" s="51">
        <f t="shared" si="603"/>
        <v>74836.205047415366</v>
      </c>
      <c r="RO76" s="51">
        <f t="shared" si="604"/>
        <v>72652.614450759516</v>
      </c>
      <c r="RP76" s="51">
        <f t="shared" si="605"/>
        <v>63818.034931482172</v>
      </c>
      <c r="RQ76" s="51">
        <f t="shared" si="606"/>
        <v>66032.384438598747</v>
      </c>
      <c r="RR76" s="51">
        <f t="shared" si="607"/>
        <v>70144.87518973746</v>
      </c>
      <c r="RS76" s="51">
        <f t="shared" si="608"/>
        <v>69971.585021062812</v>
      </c>
      <c r="RT76" s="51">
        <f t="shared" si="609"/>
        <v>70002.947061949351</v>
      </c>
      <c r="RU76" s="51"/>
      <c r="RV76" s="51">
        <f t="shared" si="687"/>
        <v>850977.54361919092</v>
      </c>
      <c r="RW76" s="51">
        <f t="shared" si="687"/>
        <v>852201.20476789086</v>
      </c>
      <c r="RX76" s="51">
        <f t="shared" si="687"/>
        <v>875882.86873495101</v>
      </c>
      <c r="RY76" s="51">
        <f t="shared" si="687"/>
        <v>876048.25175839197</v>
      </c>
      <c r="RZ76" s="51">
        <f t="shared" si="687"/>
        <v>870295.4680061416</v>
      </c>
      <c r="SA76" s="51">
        <f t="shared" si="687"/>
        <v>856058.41165604582</v>
      </c>
    </row>
    <row r="77" spans="1:495" x14ac:dyDescent="0.3">
      <c r="A77" s="1">
        <v>412000</v>
      </c>
      <c r="B77" s="1" t="s">
        <v>245</v>
      </c>
      <c r="C77" s="1" t="s">
        <v>138</v>
      </c>
      <c r="D77" s="44">
        <v>4.5499999999999999E-2</v>
      </c>
      <c r="E77" s="1" t="s">
        <v>308</v>
      </c>
      <c r="F77" s="107">
        <f>VLOOKUP(A77,Auxiliar_OPEX_CustosUnit!$A$4:$E$129,COLUMN(Auxiliar_OPEX_CustosUnit!$E$3),0)</f>
        <v>6</v>
      </c>
      <c r="G77" s="107">
        <f>INDEX(Auxiliar_OPEX_Drivers!$B$76:$I$84,MATCH($E77,Auxiliar_OPEX_Drivers!$B$76:$B$84,0),MATCH(YEAR(G$2),Auxiliar_OPEX_Drivers!$B$76:$I$76,0))*$F77</f>
        <v>6</v>
      </c>
      <c r="H77" s="107">
        <f>INDEX(Auxiliar_OPEX_Drivers!$B$76:$I$84,MATCH($E77,Auxiliar_OPEX_Drivers!$B$76:$B$84,0),MATCH(YEAR(H$2),Auxiliar_OPEX_Drivers!$B$76:$I$76,0))*$F77</f>
        <v>6</v>
      </c>
      <c r="I77" s="107">
        <f>INDEX(Auxiliar_OPEX_Drivers!$B$76:$I$84,MATCH($E77,Auxiliar_OPEX_Drivers!$B$76:$B$84,0),MATCH(YEAR(I$2),Auxiliar_OPEX_Drivers!$B$76:$I$76,0))*$F77</f>
        <v>6</v>
      </c>
      <c r="J77" s="107">
        <f>INDEX(Auxiliar_OPEX_Drivers!$B$76:$I$84,MATCH($E77,Auxiliar_OPEX_Drivers!$B$76:$B$84,0),MATCH(YEAR(J$2),Auxiliar_OPEX_Drivers!$B$76:$I$76,0))*$F77</f>
        <v>6</v>
      </c>
      <c r="K77" s="107">
        <f>INDEX(Auxiliar_OPEX_Drivers!$B$76:$I$84,MATCH($E77,Auxiliar_OPEX_Drivers!$B$76:$B$84,0),MATCH(YEAR(K$2),Auxiliar_OPEX_Drivers!$B$76:$I$76,0))*$F77</f>
        <v>6</v>
      </c>
      <c r="L77" s="107">
        <f>INDEX(Auxiliar_OPEX_Drivers!$B$76:$I$84,MATCH($E77,Auxiliar_OPEX_Drivers!$B$76:$B$84,0),MATCH(YEAR(L$2),Auxiliar_OPEX_Drivers!$B$76:$I$76,0))*$F77</f>
        <v>6</v>
      </c>
      <c r="M77" s="107">
        <f>INDEX(Auxiliar_OPEX_Drivers!$B$76:$I$84,MATCH($E77,Auxiliar_OPEX_Drivers!$B$76:$B$84,0),MATCH(YEAR(M$2),Auxiliar_OPEX_Drivers!$B$76:$I$76,0))*$F77</f>
        <v>6</v>
      </c>
      <c r="N77" s="107">
        <f>INDEX(Auxiliar_OPEX_Drivers!$B$76:$I$84,MATCH($E77,Auxiliar_OPEX_Drivers!$B$76:$B$84,0),MATCH(YEAR(N$2),Auxiliar_OPEX_Drivers!$B$76:$I$76,0))*$F77</f>
        <v>5.8302365530811731</v>
      </c>
      <c r="O77" s="107">
        <f>INDEX(Auxiliar_OPEX_Drivers!$B$76:$I$84,MATCH($E77,Auxiliar_OPEX_Drivers!$B$76:$B$84,0),MATCH(YEAR(O$2),Auxiliar_OPEX_Drivers!$B$76:$I$76,0))*$F77</f>
        <v>5.8302365530811731</v>
      </c>
      <c r="P77" s="107">
        <f>INDEX(Auxiliar_OPEX_Drivers!$B$76:$I$84,MATCH($E77,Auxiliar_OPEX_Drivers!$B$76:$B$84,0),MATCH(YEAR(P$2),Auxiliar_OPEX_Drivers!$B$76:$I$76,0))*$F77</f>
        <v>5.8302365530811731</v>
      </c>
      <c r="Q77" s="107">
        <f>INDEX(Auxiliar_OPEX_Drivers!$B$76:$I$84,MATCH($E77,Auxiliar_OPEX_Drivers!$B$76:$B$84,0),MATCH(YEAR(Q$2),Auxiliar_OPEX_Drivers!$B$76:$I$76,0))*$F77</f>
        <v>5.8302365530811731</v>
      </c>
      <c r="R77" s="107">
        <f>INDEX(Auxiliar_OPEX_Drivers!$B$76:$I$84,MATCH($E77,Auxiliar_OPEX_Drivers!$B$76:$B$84,0),MATCH(YEAR(R$2),Auxiliar_OPEX_Drivers!$B$76:$I$76,0))*$F77</f>
        <v>5.8302365530811731</v>
      </c>
      <c r="S77" s="107">
        <f>INDEX(Auxiliar_OPEX_Drivers!$B$76:$I$84,MATCH($E77,Auxiliar_OPEX_Drivers!$B$76:$B$84,0),MATCH(YEAR(S$2),Auxiliar_OPEX_Drivers!$B$76:$I$76,0))*$F77</f>
        <v>5.8302365530811731</v>
      </c>
      <c r="T77" s="107">
        <f>INDEX(Auxiliar_OPEX_Drivers!$B$76:$I$84,MATCH($E77,Auxiliar_OPEX_Drivers!$B$76:$B$84,0),MATCH(YEAR(T$2),Auxiliar_OPEX_Drivers!$B$76:$I$76,0))*$F77</f>
        <v>5.8302365530811731</v>
      </c>
      <c r="U77" s="107">
        <f>INDEX(Auxiliar_OPEX_Drivers!$B$76:$I$84,MATCH($E77,Auxiliar_OPEX_Drivers!$B$76:$B$84,0),MATCH(YEAR(U$2),Auxiliar_OPEX_Drivers!$B$76:$I$76,0))*$F77</f>
        <v>5.8302365530811731</v>
      </c>
      <c r="V77" s="107">
        <f>INDEX(Auxiliar_OPEX_Drivers!$B$76:$I$84,MATCH($E77,Auxiliar_OPEX_Drivers!$B$76:$B$84,0),MATCH(YEAR(V$2),Auxiliar_OPEX_Drivers!$B$76:$I$76,0))*$F77</f>
        <v>5.8302365530811731</v>
      </c>
      <c r="W77" s="107">
        <f>INDEX(Auxiliar_OPEX_Drivers!$B$76:$I$84,MATCH($E77,Auxiliar_OPEX_Drivers!$B$76:$B$84,0),MATCH(YEAR(W$2),Auxiliar_OPEX_Drivers!$B$76:$I$76,0))*$F77</f>
        <v>5.8302365530811731</v>
      </c>
      <c r="X77" s="107">
        <f>INDEX(Auxiliar_OPEX_Drivers!$B$76:$I$84,MATCH($E77,Auxiliar_OPEX_Drivers!$B$76:$B$84,0),MATCH(YEAR(X$2),Auxiliar_OPEX_Drivers!$B$76:$I$76,0))*$F77</f>
        <v>5.8302365530811731</v>
      </c>
      <c r="Y77" s="107">
        <f>INDEX(Auxiliar_OPEX_Drivers!$B$76:$I$84,MATCH($E77,Auxiliar_OPEX_Drivers!$B$76:$B$84,0),MATCH(YEAR(Y$2),Auxiliar_OPEX_Drivers!$B$76:$I$76,0))*$F77</f>
        <v>5.8302365530811731</v>
      </c>
      <c r="Z77" s="107">
        <f>INDEX(Auxiliar_OPEX_Drivers!$B$76:$I$84,MATCH($E77,Auxiliar_OPEX_Drivers!$B$76:$B$84,0),MATCH(YEAR(Z$2),Auxiliar_OPEX_Drivers!$B$76:$I$76,0))*$F77</f>
        <v>6.105142249451549</v>
      </c>
      <c r="AA77" s="107">
        <f>INDEX(Auxiliar_OPEX_Drivers!$B$76:$I$84,MATCH($E77,Auxiliar_OPEX_Drivers!$B$76:$B$84,0),MATCH(YEAR(AA$2),Auxiliar_OPEX_Drivers!$B$76:$I$76,0))*$F77</f>
        <v>6.105142249451549</v>
      </c>
      <c r="AB77" s="107">
        <f>INDEX(Auxiliar_OPEX_Drivers!$B$76:$I$84,MATCH($E77,Auxiliar_OPEX_Drivers!$B$76:$B$84,0),MATCH(YEAR(AB$2),Auxiliar_OPEX_Drivers!$B$76:$I$76,0))*$F77</f>
        <v>6.105142249451549</v>
      </c>
      <c r="AC77" s="107">
        <f>INDEX(Auxiliar_OPEX_Drivers!$B$76:$I$84,MATCH($E77,Auxiliar_OPEX_Drivers!$B$76:$B$84,0),MATCH(YEAR(AC$2),Auxiliar_OPEX_Drivers!$B$76:$I$76,0))*$F77</f>
        <v>6.105142249451549</v>
      </c>
      <c r="AD77" s="107">
        <f>INDEX(Auxiliar_OPEX_Drivers!$B$76:$I$84,MATCH($E77,Auxiliar_OPEX_Drivers!$B$76:$B$84,0),MATCH(YEAR(AD$2),Auxiliar_OPEX_Drivers!$B$76:$I$76,0))*$F77</f>
        <v>6.105142249451549</v>
      </c>
      <c r="AE77" s="107">
        <f>INDEX(Auxiliar_OPEX_Drivers!$B$76:$I$84,MATCH($E77,Auxiliar_OPEX_Drivers!$B$76:$B$84,0),MATCH(YEAR(AE$2),Auxiliar_OPEX_Drivers!$B$76:$I$76,0))*$F77</f>
        <v>6.105142249451549</v>
      </c>
      <c r="AF77" s="107">
        <f>INDEX(Auxiliar_OPEX_Drivers!$B$76:$I$84,MATCH($E77,Auxiliar_OPEX_Drivers!$B$76:$B$84,0),MATCH(YEAR(AF$2),Auxiliar_OPEX_Drivers!$B$76:$I$76,0))*$F77</f>
        <v>6.105142249451549</v>
      </c>
      <c r="AG77" s="107">
        <f>INDEX(Auxiliar_OPEX_Drivers!$B$76:$I$84,MATCH($E77,Auxiliar_OPEX_Drivers!$B$76:$B$84,0),MATCH(YEAR(AG$2),Auxiliar_OPEX_Drivers!$B$76:$I$76,0))*$F77</f>
        <v>6.105142249451549</v>
      </c>
      <c r="AH77" s="107">
        <f>INDEX(Auxiliar_OPEX_Drivers!$B$76:$I$84,MATCH($E77,Auxiliar_OPEX_Drivers!$B$76:$B$84,0),MATCH(YEAR(AH$2),Auxiliar_OPEX_Drivers!$B$76:$I$76,0))*$F77</f>
        <v>6.105142249451549</v>
      </c>
      <c r="AI77" s="107">
        <f>INDEX(Auxiliar_OPEX_Drivers!$B$76:$I$84,MATCH($E77,Auxiliar_OPEX_Drivers!$B$76:$B$84,0),MATCH(YEAR(AI$2),Auxiliar_OPEX_Drivers!$B$76:$I$76,0))*$F77</f>
        <v>6.105142249451549</v>
      </c>
      <c r="AJ77" s="107">
        <f>INDEX(Auxiliar_OPEX_Drivers!$B$76:$I$84,MATCH($E77,Auxiliar_OPEX_Drivers!$B$76:$B$84,0),MATCH(YEAR(AJ$2),Auxiliar_OPEX_Drivers!$B$76:$I$76,0))*$F77</f>
        <v>6.105142249451549</v>
      </c>
      <c r="AK77" s="107">
        <f>INDEX(Auxiliar_OPEX_Drivers!$B$76:$I$84,MATCH($E77,Auxiliar_OPEX_Drivers!$B$76:$B$84,0),MATCH(YEAR(AK$2),Auxiliar_OPEX_Drivers!$B$76:$I$76,0))*$F77</f>
        <v>6.105142249451549</v>
      </c>
      <c r="AL77" s="107">
        <f>INDEX(Auxiliar_OPEX_Drivers!$B$76:$I$84,MATCH($E77,Auxiliar_OPEX_Drivers!$B$76:$B$84,0),MATCH(YEAR(AL$2),Auxiliar_OPEX_Drivers!$B$76:$I$76,0))*$F77</f>
        <v>6.1061351527679903</v>
      </c>
      <c r="AM77" s="107">
        <f>INDEX(Auxiliar_OPEX_Drivers!$B$76:$I$84,MATCH($E77,Auxiliar_OPEX_Drivers!$B$76:$B$84,0),MATCH(YEAR(AM$2),Auxiliar_OPEX_Drivers!$B$76:$I$76,0))*$F77</f>
        <v>6.1061351527679903</v>
      </c>
      <c r="AN77" s="107">
        <f>INDEX(Auxiliar_OPEX_Drivers!$B$76:$I$84,MATCH($E77,Auxiliar_OPEX_Drivers!$B$76:$B$84,0),MATCH(YEAR(AN$2),Auxiliar_OPEX_Drivers!$B$76:$I$76,0))*$F77</f>
        <v>6.1061351527679903</v>
      </c>
      <c r="AO77" s="107">
        <f>INDEX(Auxiliar_OPEX_Drivers!$B$76:$I$84,MATCH($E77,Auxiliar_OPEX_Drivers!$B$76:$B$84,0),MATCH(YEAR(AO$2),Auxiliar_OPEX_Drivers!$B$76:$I$76,0))*$F77</f>
        <v>6.1061351527679903</v>
      </c>
      <c r="AP77" s="107">
        <f>INDEX(Auxiliar_OPEX_Drivers!$B$76:$I$84,MATCH($E77,Auxiliar_OPEX_Drivers!$B$76:$B$84,0),MATCH(YEAR(AP$2),Auxiliar_OPEX_Drivers!$B$76:$I$76,0))*$F77</f>
        <v>6.1061351527679903</v>
      </c>
      <c r="AQ77" s="107">
        <f>INDEX(Auxiliar_OPEX_Drivers!$B$76:$I$84,MATCH($E77,Auxiliar_OPEX_Drivers!$B$76:$B$84,0),MATCH(YEAR(AQ$2),Auxiliar_OPEX_Drivers!$B$76:$I$76,0))*$F77</f>
        <v>6.1061351527679903</v>
      </c>
      <c r="AR77" s="107">
        <f>INDEX(Auxiliar_OPEX_Drivers!$B$76:$I$84,MATCH($E77,Auxiliar_OPEX_Drivers!$B$76:$B$84,0),MATCH(YEAR(AR$2),Auxiliar_OPEX_Drivers!$B$76:$I$76,0))*$F77</f>
        <v>6.1061351527679903</v>
      </c>
      <c r="AS77" s="107">
        <f>INDEX(Auxiliar_OPEX_Drivers!$B$76:$I$84,MATCH($E77,Auxiliar_OPEX_Drivers!$B$76:$B$84,0),MATCH(YEAR(AS$2),Auxiliar_OPEX_Drivers!$B$76:$I$76,0))*$F77</f>
        <v>6.1061351527679903</v>
      </c>
      <c r="AT77" s="107">
        <f>INDEX(Auxiliar_OPEX_Drivers!$B$76:$I$84,MATCH($E77,Auxiliar_OPEX_Drivers!$B$76:$B$84,0),MATCH(YEAR(AT$2),Auxiliar_OPEX_Drivers!$B$76:$I$76,0))*$F77</f>
        <v>6.1061351527679903</v>
      </c>
      <c r="AU77" s="107">
        <f>INDEX(Auxiliar_OPEX_Drivers!$B$76:$I$84,MATCH($E77,Auxiliar_OPEX_Drivers!$B$76:$B$84,0),MATCH(YEAR(AU$2),Auxiliar_OPEX_Drivers!$B$76:$I$76,0))*$F77</f>
        <v>6.1061351527679903</v>
      </c>
      <c r="AV77" s="107">
        <f>INDEX(Auxiliar_OPEX_Drivers!$B$76:$I$84,MATCH($E77,Auxiliar_OPEX_Drivers!$B$76:$B$84,0),MATCH(YEAR(AV$2),Auxiliar_OPEX_Drivers!$B$76:$I$76,0))*$F77</f>
        <v>6.1061351527679903</v>
      </c>
      <c r="AW77" s="107">
        <f>INDEX(Auxiliar_OPEX_Drivers!$B$76:$I$84,MATCH($E77,Auxiliar_OPEX_Drivers!$B$76:$B$84,0),MATCH(YEAR(AW$2),Auxiliar_OPEX_Drivers!$B$76:$I$76,0))*$F77</f>
        <v>6.1061351527679903</v>
      </c>
      <c r="AX77" s="107">
        <f>INDEX(Auxiliar_OPEX_Drivers!$B$76:$I$84,MATCH($E77,Auxiliar_OPEX_Drivers!$B$76:$B$84,0),MATCH(YEAR(AX$2),Auxiliar_OPEX_Drivers!$B$76:$I$76,0))*$F77</f>
        <v>6.10752694311285</v>
      </c>
      <c r="AY77" s="107">
        <f>INDEX(Auxiliar_OPEX_Drivers!$B$76:$I$84,MATCH($E77,Auxiliar_OPEX_Drivers!$B$76:$B$84,0),MATCH(YEAR(AY$2),Auxiliar_OPEX_Drivers!$B$76:$I$76,0))*$F77</f>
        <v>6.10752694311285</v>
      </c>
      <c r="AZ77" s="107">
        <f>INDEX(Auxiliar_OPEX_Drivers!$B$76:$I$84,MATCH($E77,Auxiliar_OPEX_Drivers!$B$76:$B$84,0),MATCH(YEAR(AZ$2),Auxiliar_OPEX_Drivers!$B$76:$I$76,0))*$F77</f>
        <v>6.10752694311285</v>
      </c>
      <c r="BA77" s="107">
        <f>INDEX(Auxiliar_OPEX_Drivers!$B$76:$I$84,MATCH($E77,Auxiliar_OPEX_Drivers!$B$76:$B$84,0),MATCH(YEAR(BA$2),Auxiliar_OPEX_Drivers!$B$76:$I$76,0))*$F77</f>
        <v>6.10752694311285</v>
      </c>
      <c r="BB77" s="107">
        <f>INDEX(Auxiliar_OPEX_Drivers!$B$76:$I$84,MATCH($E77,Auxiliar_OPEX_Drivers!$B$76:$B$84,0),MATCH(YEAR(BB$2),Auxiliar_OPEX_Drivers!$B$76:$I$76,0))*$F77</f>
        <v>6.10752694311285</v>
      </c>
      <c r="BC77" s="107">
        <f>INDEX(Auxiliar_OPEX_Drivers!$B$76:$I$84,MATCH($E77,Auxiliar_OPEX_Drivers!$B$76:$B$84,0),MATCH(YEAR(BC$2),Auxiliar_OPEX_Drivers!$B$76:$I$76,0))*$F77</f>
        <v>6.10752694311285</v>
      </c>
      <c r="BD77" s="107">
        <f>INDEX(Auxiliar_OPEX_Drivers!$B$76:$I$84,MATCH($E77,Auxiliar_OPEX_Drivers!$B$76:$B$84,0),MATCH(YEAR(BD$2),Auxiliar_OPEX_Drivers!$B$76:$I$76,0))*$F77</f>
        <v>6.10752694311285</v>
      </c>
      <c r="BE77" s="107">
        <f>INDEX(Auxiliar_OPEX_Drivers!$B$76:$I$84,MATCH($E77,Auxiliar_OPEX_Drivers!$B$76:$B$84,0),MATCH(YEAR(BE$2),Auxiliar_OPEX_Drivers!$B$76:$I$76,0))*$F77</f>
        <v>6.10752694311285</v>
      </c>
      <c r="BF77" s="107">
        <f>INDEX(Auxiliar_OPEX_Drivers!$B$76:$I$84,MATCH($E77,Auxiliar_OPEX_Drivers!$B$76:$B$84,0),MATCH(YEAR(BF$2),Auxiliar_OPEX_Drivers!$B$76:$I$76,0))*$F77</f>
        <v>6.10752694311285</v>
      </c>
      <c r="BG77" s="107">
        <f>INDEX(Auxiliar_OPEX_Drivers!$B$76:$I$84,MATCH($E77,Auxiliar_OPEX_Drivers!$B$76:$B$84,0),MATCH(YEAR(BG$2),Auxiliar_OPEX_Drivers!$B$76:$I$76,0))*$F77</f>
        <v>6.10752694311285</v>
      </c>
      <c r="BH77" s="107">
        <f>INDEX(Auxiliar_OPEX_Drivers!$B$76:$I$84,MATCH($E77,Auxiliar_OPEX_Drivers!$B$76:$B$84,0),MATCH(YEAR(BH$2),Auxiliar_OPEX_Drivers!$B$76:$I$76,0))*$F77</f>
        <v>6.10752694311285</v>
      </c>
      <c r="BI77" s="107">
        <f>INDEX(Auxiliar_OPEX_Drivers!$B$76:$I$84,MATCH($E77,Auxiliar_OPEX_Drivers!$B$76:$B$84,0),MATCH(YEAR(BI$2),Auxiliar_OPEX_Drivers!$B$76:$I$76,0))*$F77</f>
        <v>6.10752694311285</v>
      </c>
      <c r="BJ77" s="107">
        <f>INDEX(Auxiliar_OPEX_Drivers!$B$76:$I$84,MATCH($E77,Auxiliar_OPEX_Drivers!$B$76:$B$84,0),MATCH(YEAR(BJ$2),Auxiliar_OPEX_Drivers!$B$76:$I$76,0))*$F77</f>
        <v>6.0054341604145591</v>
      </c>
      <c r="BK77" s="107">
        <f>INDEX(Auxiliar_OPEX_Drivers!$B$76:$I$84,MATCH($E77,Auxiliar_OPEX_Drivers!$B$76:$B$84,0),MATCH(YEAR(BK$2),Auxiliar_OPEX_Drivers!$B$76:$I$76,0))*$F77</f>
        <v>6.0054341604145591</v>
      </c>
      <c r="BL77" s="107">
        <f>INDEX(Auxiliar_OPEX_Drivers!$B$76:$I$84,MATCH($E77,Auxiliar_OPEX_Drivers!$B$76:$B$84,0),MATCH(YEAR(BL$2),Auxiliar_OPEX_Drivers!$B$76:$I$76,0))*$F77</f>
        <v>6.0054341604145591</v>
      </c>
      <c r="BM77" s="107">
        <f>INDEX(Auxiliar_OPEX_Drivers!$B$76:$I$84,MATCH($E77,Auxiliar_OPEX_Drivers!$B$76:$B$84,0),MATCH(YEAR(BM$2),Auxiliar_OPEX_Drivers!$B$76:$I$76,0))*$F77</f>
        <v>6.0054341604145591</v>
      </c>
      <c r="BN77" s="107">
        <f>INDEX(Auxiliar_OPEX_Drivers!$B$76:$I$84,MATCH($E77,Auxiliar_OPEX_Drivers!$B$76:$B$84,0),MATCH(YEAR(BN$2),Auxiliar_OPEX_Drivers!$B$76:$I$76,0))*$F77</f>
        <v>6.0054341604145591</v>
      </c>
      <c r="BO77" s="107">
        <f>INDEX(Auxiliar_OPEX_Drivers!$B$76:$I$84,MATCH($E77,Auxiliar_OPEX_Drivers!$B$76:$B$84,0),MATCH(YEAR(BO$2),Auxiliar_OPEX_Drivers!$B$76:$I$76,0))*$F77</f>
        <v>6.0054341604145591</v>
      </c>
      <c r="BP77" s="107">
        <f>INDEX(Auxiliar_OPEX_Drivers!$B$76:$I$84,MATCH($E77,Auxiliar_OPEX_Drivers!$B$76:$B$84,0),MATCH(YEAR(BP$2),Auxiliar_OPEX_Drivers!$B$76:$I$76,0))*$F77</f>
        <v>6.0054341604145591</v>
      </c>
      <c r="BQ77" s="107">
        <f>INDEX(Auxiliar_OPEX_Drivers!$B$76:$I$84,MATCH($E77,Auxiliar_OPEX_Drivers!$B$76:$B$84,0),MATCH(YEAR(BQ$2),Auxiliar_OPEX_Drivers!$B$76:$I$76,0))*$F77</f>
        <v>6.0054341604145591</v>
      </c>
      <c r="BR77" s="107">
        <f>INDEX(Auxiliar_OPEX_Drivers!$B$76:$I$84,MATCH($E77,Auxiliar_OPEX_Drivers!$B$76:$B$84,0),MATCH(YEAR(BR$2),Auxiliar_OPEX_Drivers!$B$76:$I$76,0))*$F77</f>
        <v>6.0054341604145591</v>
      </c>
      <c r="BS77" s="107">
        <f>INDEX(Auxiliar_OPEX_Drivers!$B$76:$I$84,MATCH($E77,Auxiliar_OPEX_Drivers!$B$76:$B$84,0),MATCH(YEAR(BS$2),Auxiliar_OPEX_Drivers!$B$76:$I$76,0))*$F77</f>
        <v>6.0054341604145591</v>
      </c>
      <c r="BT77" s="107">
        <f>INDEX(Auxiliar_OPEX_Drivers!$B$76:$I$84,MATCH($E77,Auxiliar_OPEX_Drivers!$B$76:$B$84,0),MATCH(YEAR(BT$2),Auxiliar_OPEX_Drivers!$B$76:$I$76,0))*$F77</f>
        <v>6.0054341604145591</v>
      </c>
      <c r="BU77" s="107">
        <f>INDEX(Auxiliar_OPEX_Drivers!$B$76:$I$84,MATCH($E77,Auxiliar_OPEX_Drivers!$B$76:$B$84,0),MATCH(YEAR(BU$2),Auxiliar_OPEX_Drivers!$B$76:$I$76,0))*$F77</f>
        <v>6.0054341604145591</v>
      </c>
      <c r="BV77" s="107">
        <f>INDEX(Auxiliar_OPEX_Drivers!$B$76:$I$84,MATCH($E77,Auxiliar_OPEX_Drivers!$B$76:$B$84,0),MATCH(YEAR(BV$2),Auxiliar_OPEX_Drivers!$B$76:$I$76,0))*$F77</f>
        <v>5.9104497430216298</v>
      </c>
      <c r="BW77" s="107">
        <f>INDEX(Auxiliar_OPEX_Drivers!$B$76:$I$84,MATCH($E77,Auxiliar_OPEX_Drivers!$B$76:$B$84,0),MATCH(YEAR(BW$2),Auxiliar_OPEX_Drivers!$B$76:$I$76,0))*$F77</f>
        <v>5.9104497430216298</v>
      </c>
      <c r="BX77" s="107">
        <f>INDEX(Auxiliar_OPEX_Drivers!$B$76:$I$84,MATCH($E77,Auxiliar_OPEX_Drivers!$B$76:$B$84,0),MATCH(YEAR(BX$2),Auxiliar_OPEX_Drivers!$B$76:$I$76,0))*$F77</f>
        <v>5.9104497430216298</v>
      </c>
      <c r="BY77" s="107">
        <f>INDEX(Auxiliar_OPEX_Drivers!$B$76:$I$84,MATCH($E77,Auxiliar_OPEX_Drivers!$B$76:$B$84,0),MATCH(YEAR(BY$2),Auxiliar_OPEX_Drivers!$B$76:$I$76,0))*$F77</f>
        <v>5.9104497430216298</v>
      </c>
      <c r="BZ77" s="107">
        <f>INDEX(Auxiliar_OPEX_Drivers!$B$76:$I$84,MATCH($E77,Auxiliar_OPEX_Drivers!$B$76:$B$84,0),MATCH(YEAR(BZ$2),Auxiliar_OPEX_Drivers!$B$76:$I$76,0))*$F77</f>
        <v>5.9104497430216298</v>
      </c>
      <c r="CA77" s="107">
        <f>INDEX(Auxiliar_OPEX_Drivers!$B$76:$I$84,MATCH($E77,Auxiliar_OPEX_Drivers!$B$76:$B$84,0),MATCH(YEAR(CA$2),Auxiliar_OPEX_Drivers!$B$76:$I$76,0))*$F77</f>
        <v>5.9104497430216298</v>
      </c>
      <c r="CB77" s="107">
        <f>INDEX(Auxiliar_OPEX_Drivers!$B$76:$I$84,MATCH($E77,Auxiliar_OPEX_Drivers!$B$76:$B$84,0),MATCH(YEAR(CB$2),Auxiliar_OPEX_Drivers!$B$76:$I$76,0))*$F77</f>
        <v>5.9104497430216298</v>
      </c>
      <c r="CC77" s="107">
        <f>INDEX(Auxiliar_OPEX_Drivers!$B$76:$I$84,MATCH($E77,Auxiliar_OPEX_Drivers!$B$76:$B$84,0),MATCH(YEAR(CC$2),Auxiliar_OPEX_Drivers!$B$76:$I$76,0))*$F77</f>
        <v>5.9104497430216298</v>
      </c>
      <c r="CD77" s="107">
        <f>INDEX(Auxiliar_OPEX_Drivers!$B$76:$I$84,MATCH($E77,Auxiliar_OPEX_Drivers!$B$76:$B$84,0),MATCH(YEAR(CD$2),Auxiliar_OPEX_Drivers!$B$76:$I$76,0))*$F77</f>
        <v>5.9104497430216298</v>
      </c>
      <c r="CE77" s="107">
        <f>INDEX(Auxiliar_OPEX_Drivers!$B$76:$I$84,MATCH($E77,Auxiliar_OPEX_Drivers!$B$76:$B$84,0),MATCH(YEAR(CE$2),Auxiliar_OPEX_Drivers!$B$76:$I$76,0))*$F77</f>
        <v>5.9104497430216298</v>
      </c>
      <c r="CF77" s="107">
        <f>INDEX(Auxiliar_OPEX_Drivers!$B$76:$I$84,MATCH($E77,Auxiliar_OPEX_Drivers!$B$76:$B$84,0),MATCH(YEAR(CF$2),Auxiliar_OPEX_Drivers!$B$76:$I$76,0))*$F77</f>
        <v>5.9104497430216298</v>
      </c>
      <c r="CG77" s="107">
        <f>INDEX(Auxiliar_OPEX_Drivers!$B$76:$I$84,MATCH($E77,Auxiliar_OPEX_Drivers!$B$76:$B$84,0),MATCH(YEAR(CG$2),Auxiliar_OPEX_Drivers!$B$76:$I$76,0))*$F77</f>
        <v>5.9104497430216298</v>
      </c>
      <c r="CI77" s="51">
        <f>INDEX(Auxiliar_OPEX_CustosUnit!$A$1:$R$129,MATCH(Auxiliar_OPEX_P!$A77,Auxiliar_OPEX_CustosUnit!$A$1:$A$129,0),MATCH(CI$2,Auxiliar_OPEX_CustosUnit!$A$3:$Q$3,0))*(1-DRE_Auxiliar!$A$5)</f>
        <v>20131.716166247232</v>
      </c>
      <c r="CJ77" s="51">
        <f>INDEX(Auxiliar_OPEX_CustosUnit!$A$1:$R$129,MATCH(Auxiliar_OPEX_P!$A77,Auxiliar_OPEX_CustosUnit!$A$1:$A$129,0),MATCH(CJ$2,Auxiliar_OPEX_CustosUnit!$A$3:$Q$3,0))*(1-DRE_Auxiliar!$A$5)</f>
        <v>20815.672248765895</v>
      </c>
      <c r="CK77" s="51">
        <f>INDEX(Auxiliar_OPEX_CustosUnit!$A$1:$R$129,MATCH(Auxiliar_OPEX_P!$A77,Auxiliar_OPEX_CustosUnit!$A$1:$A$129,0),MATCH(CK$2,Auxiliar_OPEX_CustosUnit!$A$3:$Q$3,0))*(1-DRE_Auxiliar!$A$5)</f>
        <v>21922.181909050221</v>
      </c>
      <c r="CL77" s="51">
        <f>INDEX(Auxiliar_OPEX_CustosUnit!$A$1:$R$129,MATCH(Auxiliar_OPEX_P!$A77,Auxiliar_OPEX_CustosUnit!$A$1:$A$129,0),MATCH(CL$2,Auxiliar_OPEX_CustosUnit!$A$3:$Q$3,0))*(1-DRE_Auxiliar!$A$5)</f>
        <v>21896.461690639597</v>
      </c>
      <c r="CM77" s="51">
        <f>INDEX(Auxiliar_OPEX_CustosUnit!$A$1:$R$129,MATCH(Auxiliar_OPEX_P!$A77,Auxiliar_OPEX_CustosUnit!$A$1:$A$129,0),MATCH(CM$2,Auxiliar_OPEX_CustosUnit!$A$3:$Q$3,0))*(1-DRE_Auxiliar!$A$5)</f>
        <v>21907.074094855798</v>
      </c>
      <c r="CN77" s="51">
        <f>INDEX(Auxiliar_OPEX_CustosUnit!$A$1:$R$129,MATCH(Auxiliar_OPEX_P!$A77,Auxiliar_OPEX_CustosUnit!$A$1:$A$129,0),MATCH(CN$2,Auxiliar_OPEX_CustosUnit!$A$3:$Q$3,0))*(1-DRE_Auxiliar!$A$5)</f>
        <v>23373.717420518409</v>
      </c>
      <c r="CO77" s="51">
        <f>INDEX(Auxiliar_OPEX_CustosUnit!$A$1:$R$129,MATCH(Auxiliar_OPEX_P!$A77,Auxiliar_OPEX_CustosUnit!$A$1:$A$129,0),MATCH(CO$2,Auxiliar_OPEX_CustosUnit!$A$3:$Q$3,0))*(1-DRE_Auxiliar!$A$5)</f>
        <v>22537.261380839514</v>
      </c>
      <c r="CP77" s="51">
        <f>INDEX(Auxiliar_OPEX_CustosUnit!$A$1:$R$129,MATCH(Auxiliar_OPEX_P!$A77,Auxiliar_OPEX_CustosUnit!$A$1:$A$129,0),MATCH(CP$2,Auxiliar_OPEX_CustosUnit!$A$3:$Q$3,0))*(1-DRE_Auxiliar!$A$5)</f>
        <v>23275.880211551474</v>
      </c>
      <c r="CQ77" s="51">
        <f>INDEX(Auxiliar_OPEX_CustosUnit!$A$1:$R$129,MATCH(Auxiliar_OPEX_P!$A77,Auxiliar_OPEX_CustosUnit!$A$1:$A$129,0),MATCH(CQ$2,Auxiliar_OPEX_CustosUnit!$A$3:$Q$3,0))*(1-DRE_Auxiliar!$A$5)</f>
        <v>23281.099060408942</v>
      </c>
      <c r="CR77" s="51">
        <f>INDEX(Auxiliar_OPEX_CustosUnit!$A$1:$R$129,MATCH(Auxiliar_OPEX_P!$A77,Auxiliar_OPEX_CustosUnit!$A$1:$A$129,0),MATCH(CR$2,Auxiliar_OPEX_CustosUnit!$A$3:$Q$3,0))*(1-DRE_Auxiliar!$A$5)</f>
        <v>23281.099060408942</v>
      </c>
      <c r="CS77" s="51">
        <f>INDEX(Auxiliar_OPEX_CustosUnit!$A$1:$R$129,MATCH(Auxiliar_OPEX_P!$A77,Auxiliar_OPEX_CustosUnit!$A$1:$A$129,0),MATCH(CS$2,Auxiliar_OPEX_CustosUnit!$A$3:$Q$3,0))*(1-DRE_Auxiliar!$A$5)</f>
        <v>22542.480229696983</v>
      </c>
      <c r="CT77" s="51">
        <f>INDEX(Auxiliar_OPEX_CustosUnit!$A$1:$R$129,MATCH(Auxiliar_OPEX_P!$A77,Auxiliar_OPEX_CustosUnit!$A$1:$A$129,0),MATCH(CT$2,Auxiliar_OPEX_CustosUnit!$A$3:$Q$3,0))*(1-DRE_Auxiliar!$A$5)</f>
        <v>22360.879810251041</v>
      </c>
      <c r="CU77" s="53">
        <f t="shared" si="610"/>
        <v>20131.716166247232</v>
      </c>
      <c r="CV77" s="53">
        <f t="shared" si="611"/>
        <v>20815.672248765895</v>
      </c>
      <c r="CW77" s="53">
        <f t="shared" si="612"/>
        <v>21922.181909050221</v>
      </c>
      <c r="CX77" s="53">
        <f t="shared" si="613"/>
        <v>21896.461690639597</v>
      </c>
      <c r="CY77" s="53">
        <f t="shared" si="614"/>
        <v>21907.074094855798</v>
      </c>
      <c r="CZ77" s="53">
        <f t="shared" si="615"/>
        <v>23373.717420518409</v>
      </c>
      <c r="DA77" s="53">
        <f t="shared" si="616"/>
        <v>22537.261380839514</v>
      </c>
      <c r="DB77" s="53">
        <f t="shared" si="617"/>
        <v>23275.880211551474</v>
      </c>
      <c r="DC77" s="53">
        <f t="shared" si="618"/>
        <v>23281.099060408942</v>
      </c>
      <c r="DD77" s="53">
        <f t="shared" si="619"/>
        <v>23281.099060408942</v>
      </c>
      <c r="DE77" s="53">
        <f t="shared" si="620"/>
        <v>22542.480229696983</v>
      </c>
      <c r="DF77" s="53">
        <f t="shared" si="621"/>
        <v>22360.879810251041</v>
      </c>
      <c r="DG77" s="53">
        <f t="shared" si="622"/>
        <v>20131.716166247232</v>
      </c>
      <c r="DH77" s="53">
        <f t="shared" si="623"/>
        <v>20815.672248765895</v>
      </c>
      <c r="DI77" s="53">
        <f t="shared" si="624"/>
        <v>21922.181909050221</v>
      </c>
      <c r="DJ77" s="53">
        <f t="shared" si="625"/>
        <v>21896.461690639597</v>
      </c>
      <c r="DK77" s="53">
        <f t="shared" si="626"/>
        <v>21907.074094855798</v>
      </c>
      <c r="DL77" s="53">
        <f t="shared" si="627"/>
        <v>23373.717420518409</v>
      </c>
      <c r="DM77" s="53">
        <f t="shared" si="628"/>
        <v>22537.261380839514</v>
      </c>
      <c r="DN77" s="53">
        <f t="shared" si="629"/>
        <v>23275.880211551474</v>
      </c>
      <c r="DO77" s="53">
        <f t="shared" si="630"/>
        <v>23281.099060408942</v>
      </c>
      <c r="DP77" s="53">
        <f t="shared" si="631"/>
        <v>23281.099060408942</v>
      </c>
      <c r="DQ77" s="53">
        <f t="shared" si="632"/>
        <v>22542.480229696983</v>
      </c>
      <c r="DR77" s="53">
        <f t="shared" si="633"/>
        <v>22360.879810251041</v>
      </c>
      <c r="DS77" s="53">
        <f t="shared" si="634"/>
        <v>20131.716166247232</v>
      </c>
      <c r="DT77" s="53">
        <f t="shared" si="635"/>
        <v>20815.672248765895</v>
      </c>
      <c r="DU77" s="53">
        <f t="shared" si="636"/>
        <v>21922.181909050221</v>
      </c>
      <c r="DV77" s="53">
        <f t="shared" si="637"/>
        <v>21896.461690639597</v>
      </c>
      <c r="DW77" s="53">
        <f t="shared" si="638"/>
        <v>21907.074094855798</v>
      </c>
      <c r="DX77" s="53">
        <f t="shared" si="639"/>
        <v>23373.717420518409</v>
      </c>
      <c r="DY77" s="53">
        <f t="shared" si="640"/>
        <v>22537.261380839514</v>
      </c>
      <c r="DZ77" s="53">
        <f t="shared" si="641"/>
        <v>23275.880211551474</v>
      </c>
      <c r="EA77" s="53">
        <f t="shared" si="642"/>
        <v>23281.099060408942</v>
      </c>
      <c r="EB77" s="53">
        <f t="shared" si="643"/>
        <v>23281.099060408942</v>
      </c>
      <c r="EC77" s="53">
        <f t="shared" si="644"/>
        <v>22542.480229696983</v>
      </c>
      <c r="ED77" s="53">
        <f t="shared" si="645"/>
        <v>22360.879810251041</v>
      </c>
      <c r="EE77" s="53">
        <f t="shared" si="646"/>
        <v>20131.716166247232</v>
      </c>
      <c r="EF77" s="53">
        <f t="shared" si="647"/>
        <v>20815.672248765895</v>
      </c>
      <c r="EG77" s="53">
        <f t="shared" si="648"/>
        <v>21922.181909050221</v>
      </c>
      <c r="EH77" s="53">
        <f t="shared" si="649"/>
        <v>21896.461690639597</v>
      </c>
      <c r="EI77" s="53">
        <f t="shared" si="650"/>
        <v>21907.074094855798</v>
      </c>
      <c r="EJ77" s="53">
        <f t="shared" si="651"/>
        <v>23373.717420518409</v>
      </c>
      <c r="EK77" s="53">
        <f t="shared" si="652"/>
        <v>22537.261380839514</v>
      </c>
      <c r="EL77" s="53">
        <f t="shared" si="653"/>
        <v>23275.880211551474</v>
      </c>
      <c r="EM77" s="53">
        <f t="shared" si="654"/>
        <v>23281.099060408942</v>
      </c>
      <c r="EN77" s="53">
        <f t="shared" si="655"/>
        <v>23281.099060408942</v>
      </c>
      <c r="EO77" s="53">
        <f t="shared" si="656"/>
        <v>22542.480229696983</v>
      </c>
      <c r="EP77" s="53">
        <f t="shared" si="657"/>
        <v>22360.879810251041</v>
      </c>
      <c r="EQ77" s="53">
        <f t="shared" si="658"/>
        <v>20131.716166247232</v>
      </c>
      <c r="ER77" s="53">
        <f t="shared" si="659"/>
        <v>20815.672248765895</v>
      </c>
      <c r="ES77" s="53">
        <f t="shared" si="660"/>
        <v>21922.181909050221</v>
      </c>
      <c r="ET77" s="53">
        <f t="shared" si="661"/>
        <v>21896.461690639597</v>
      </c>
      <c r="EU77" s="53">
        <f t="shared" si="662"/>
        <v>21907.074094855798</v>
      </c>
      <c r="EV77" s="53">
        <f t="shared" si="663"/>
        <v>23373.717420518409</v>
      </c>
      <c r="EW77" s="53">
        <f t="shared" si="664"/>
        <v>22537.261380839514</v>
      </c>
      <c r="EX77" s="53">
        <f t="shared" si="665"/>
        <v>23275.880211551474</v>
      </c>
      <c r="EY77" s="53">
        <f t="shared" si="666"/>
        <v>23281.099060408942</v>
      </c>
      <c r="EZ77" s="53">
        <f t="shared" si="667"/>
        <v>23281.099060408942</v>
      </c>
      <c r="FA77" s="53">
        <f t="shared" si="668"/>
        <v>22542.480229696983</v>
      </c>
      <c r="FB77" s="53">
        <f t="shared" si="669"/>
        <v>22360.879810251041</v>
      </c>
      <c r="FC77" s="53">
        <f t="shared" si="670"/>
        <v>20131.716166247232</v>
      </c>
      <c r="FD77" s="53">
        <f t="shared" si="671"/>
        <v>20815.672248765895</v>
      </c>
      <c r="FE77" s="53">
        <f t="shared" si="672"/>
        <v>21922.181909050221</v>
      </c>
      <c r="FF77" s="53">
        <f t="shared" si="673"/>
        <v>21896.461690639597</v>
      </c>
      <c r="FG77" s="53">
        <f t="shared" si="674"/>
        <v>21907.074094855798</v>
      </c>
      <c r="FH77" s="53">
        <f t="shared" si="675"/>
        <v>23373.717420518409</v>
      </c>
      <c r="FI77" s="53">
        <f t="shared" si="676"/>
        <v>22537.261380839514</v>
      </c>
      <c r="FJ77" s="53">
        <f t="shared" si="677"/>
        <v>23275.880211551474</v>
      </c>
      <c r="FK77" s="53">
        <f t="shared" si="678"/>
        <v>23281.099060408942</v>
      </c>
      <c r="FL77" s="53">
        <f t="shared" si="679"/>
        <v>23281.099060408942</v>
      </c>
      <c r="FM77" s="53">
        <f t="shared" si="680"/>
        <v>22542.480229696983</v>
      </c>
      <c r="FN77" s="53">
        <f t="shared" si="681"/>
        <v>22360.879810251041</v>
      </c>
      <c r="FP77" s="51">
        <f t="shared" si="682"/>
        <v>125461.81334123916</v>
      </c>
      <c r="FQ77" s="51">
        <f t="shared" si="689"/>
        <v>133861.27966730893</v>
      </c>
      <c r="FR77" s="51">
        <f t="shared" si="690"/>
        <v>129070.89592806791</v>
      </c>
      <c r="FS77" s="51">
        <f t="shared" si="691"/>
        <v>133300.9659715553</v>
      </c>
      <c r="FT77" s="51">
        <f t="shared" si="692"/>
        <v>133330.854318962</v>
      </c>
      <c r="FU77" s="51">
        <f t="shared" si="693"/>
        <v>133330.854318962</v>
      </c>
      <c r="FV77" s="51">
        <f t="shared" si="694"/>
        <v>129100.78427547461</v>
      </c>
      <c r="FW77" s="51">
        <f t="shared" si="695"/>
        <v>128060.75867330773</v>
      </c>
      <c r="FX77" s="51">
        <f t="shared" si="696"/>
        <v>112032.21109888349</v>
      </c>
      <c r="FY77" s="51">
        <f t="shared" si="697"/>
        <v>115838.39988012439</v>
      </c>
      <c r="FZ77" s="51">
        <f t="shared" si="698"/>
        <v>121996.08275326992</v>
      </c>
      <c r="GA77" s="51">
        <f t="shared" si="699"/>
        <v>121852.95074630673</v>
      </c>
      <c r="GB77" s="51">
        <f t="shared" si="700"/>
        <v>121912.00835965663</v>
      </c>
      <c r="GC77" s="51">
        <f t="shared" si="701"/>
        <v>130073.82095976103</v>
      </c>
      <c r="GD77" s="51">
        <f t="shared" si="702"/>
        <v>125418.97589645957</v>
      </c>
      <c r="GE77" s="51">
        <f t="shared" si="703"/>
        <v>129529.36072806521</v>
      </c>
      <c r="GF77" s="51">
        <f t="shared" si="704"/>
        <v>129558.40341732551</v>
      </c>
      <c r="GG77" s="51">
        <f t="shared" si="705"/>
        <v>129558.40341732551</v>
      </c>
      <c r="GH77" s="51">
        <f t="shared" si="706"/>
        <v>125448.01858571987</v>
      </c>
      <c r="GI77" s="51">
        <f t="shared" si="707"/>
        <v>124437.41937207092</v>
      </c>
      <c r="GJ77" s="51">
        <f t="shared" si="708"/>
        <v>117314.72283363897</v>
      </c>
      <c r="GK77" s="51">
        <f t="shared" si="709"/>
        <v>121300.37997227801</v>
      </c>
      <c r="GL77" s="51">
        <f t="shared" si="710"/>
        <v>127748.40819982864</v>
      </c>
      <c r="GM77" s="51">
        <f t="shared" si="711"/>
        <v>127598.52727218464</v>
      </c>
      <c r="GN77" s="51">
        <f t="shared" si="712"/>
        <v>127660.36955373386</v>
      </c>
      <c r="GO77" s="51">
        <f t="shared" si="713"/>
        <v>136207.02567708955</v>
      </c>
      <c r="GP77" s="51">
        <f t="shared" si="714"/>
        <v>131332.69665083519</v>
      </c>
      <c r="GQ77" s="51">
        <f t="shared" si="715"/>
        <v>135636.89320760759</v>
      </c>
      <c r="GR77" s="51">
        <f t="shared" si="716"/>
        <v>135667.30530969409</v>
      </c>
      <c r="GS77" s="51">
        <f t="shared" si="717"/>
        <v>135667.30530969409</v>
      </c>
      <c r="GT77" s="51">
        <f t="shared" si="718"/>
        <v>131363.10875292172</v>
      </c>
      <c r="GU77" s="51">
        <f t="shared" si="719"/>
        <v>130304.85804553832</v>
      </c>
      <c r="GV77" s="51">
        <f t="shared" si="720"/>
        <v>117333.80218881358</v>
      </c>
      <c r="GW77" s="51">
        <f t="shared" si="721"/>
        <v>121320.10753056231</v>
      </c>
      <c r="GX77" s="51">
        <f t="shared" si="722"/>
        <v>127769.18442632575</v>
      </c>
      <c r="GY77" s="51">
        <f t="shared" si="723"/>
        <v>127619.27912295648</v>
      </c>
      <c r="GZ77" s="51">
        <f t="shared" si="724"/>
        <v>127681.13146215941</v>
      </c>
      <c r="HA77" s="51">
        <f t="shared" si="725"/>
        <v>136229.17756184368</v>
      </c>
      <c r="HB77" s="51">
        <f t="shared" si="726"/>
        <v>131354.05580427239</v>
      </c>
      <c r="HC77" s="51">
        <f t="shared" si="727"/>
        <v>135658.9523694739</v>
      </c>
      <c r="HD77" s="51">
        <f t="shared" si="728"/>
        <v>135689.36941760028</v>
      </c>
      <c r="HE77" s="51">
        <f t="shared" si="729"/>
        <v>135689.36941760028</v>
      </c>
      <c r="HF77" s="51">
        <f t="shared" si="730"/>
        <v>131384.47285239876</v>
      </c>
      <c r="HG77" s="51">
        <f t="shared" si="731"/>
        <v>130326.0500375371</v>
      </c>
      <c r="HH77" s="51">
        <f t="shared" si="732"/>
        <v>117360.54644666678</v>
      </c>
      <c r="HI77" s="51">
        <f t="shared" si="733"/>
        <v>121347.76039936949</v>
      </c>
      <c r="HJ77" s="51">
        <f t="shared" si="734"/>
        <v>127798.30725325413</v>
      </c>
      <c r="HK77" s="51">
        <f t="shared" si="735"/>
        <v>127648.36778150361</v>
      </c>
      <c r="HL77" s="51">
        <f t="shared" si="736"/>
        <v>127710.23421890222</v>
      </c>
      <c r="HM77" s="51">
        <f t="shared" si="737"/>
        <v>136260.2287012756</v>
      </c>
      <c r="HN77" s="51">
        <f t="shared" si="738"/>
        <v>131383.9957420649</v>
      </c>
      <c r="HO77" s="51">
        <f t="shared" si="739"/>
        <v>135689.87353570719</v>
      </c>
      <c r="HP77" s="51">
        <f t="shared" si="740"/>
        <v>135720.29751688582</v>
      </c>
      <c r="HQ77" s="51">
        <f t="shared" si="741"/>
        <v>135720.29751688582</v>
      </c>
      <c r="HR77" s="51">
        <f t="shared" si="742"/>
        <v>131414.41972324351</v>
      </c>
      <c r="HS77" s="51">
        <f t="shared" si="743"/>
        <v>130355.75565878325</v>
      </c>
      <c r="HT77" s="51">
        <f t="shared" si="744"/>
        <v>115398.75980580007</v>
      </c>
      <c r="HU77" s="51">
        <f t="shared" si="745"/>
        <v>119319.32390637173</v>
      </c>
      <c r="HV77" s="51">
        <f t="shared" si="746"/>
        <v>125662.04409254409</v>
      </c>
      <c r="HW77" s="51">
        <f t="shared" si="747"/>
        <v>125514.61099334827</v>
      </c>
      <c r="HX77" s="51">
        <f t="shared" si="748"/>
        <v>125575.44327783877</v>
      </c>
      <c r="HY77" s="51">
        <f t="shared" si="749"/>
        <v>133982.51694514399</v>
      </c>
      <c r="HZ77" s="51">
        <f t="shared" si="750"/>
        <v>129187.79458695522</v>
      </c>
      <c r="IA77" s="51">
        <f t="shared" si="751"/>
        <v>133421.6957769728</v>
      </c>
      <c r="IB77" s="51">
        <f t="shared" si="688"/>
        <v>133451.61119405861</v>
      </c>
      <c r="IC77" s="51">
        <f t="shared" si="369"/>
        <v>133451.61119405861</v>
      </c>
      <c r="ID77" s="51">
        <f t="shared" si="370"/>
        <v>129217.71000404102</v>
      </c>
      <c r="IE77" s="51">
        <f t="shared" si="371"/>
        <v>128176.74245754785</v>
      </c>
      <c r="IF77" s="51">
        <f t="shared" si="372"/>
        <v>113573.56554419754</v>
      </c>
      <c r="IG77" s="51">
        <f t="shared" si="373"/>
        <v>117432.12038998475</v>
      </c>
      <c r="IH77" s="51">
        <f t="shared" si="374"/>
        <v>123674.52150421702</v>
      </c>
      <c r="II77" s="51">
        <f t="shared" si="375"/>
        <v>123529.42026757394</v>
      </c>
      <c r="IJ77" s="51">
        <f t="shared" si="376"/>
        <v>123589.29040362578</v>
      </c>
      <c r="IK77" s="51">
        <f t="shared" si="377"/>
        <v>131863.39433503212</v>
      </c>
      <c r="IL77" s="51">
        <f t="shared" si="378"/>
        <v>127144.50727827007</v>
      </c>
      <c r="IM77" s="51">
        <f t="shared" si="379"/>
        <v>131311.44334518566</v>
      </c>
      <c r="IN77" s="51">
        <f t="shared" si="380"/>
        <v>131340.88560772722</v>
      </c>
      <c r="IO77" s="51">
        <f t="shared" si="381"/>
        <v>131340.88560772722</v>
      </c>
      <c r="IP77" s="51">
        <f t="shared" si="382"/>
        <v>127173.94954081163</v>
      </c>
      <c r="IQ77" s="51">
        <f t="shared" si="383"/>
        <v>126149.44636530109</v>
      </c>
      <c r="IS77" s="51">
        <f t="shared" si="683"/>
        <v>1513688.0459918797</v>
      </c>
      <c r="IT77" s="51">
        <f t="shared" si="683"/>
        <v>1515646.8102083916</v>
      </c>
      <c r="IU77" s="51">
        <f t="shared" si="683"/>
        <v>1557902.6976841979</v>
      </c>
      <c r="IV77" s="51">
        <f t="shared" si="683"/>
        <v>1558196.6635604226</v>
      </c>
      <c r="IW77" s="51">
        <f t="shared" si="683"/>
        <v>1548015.0504707494</v>
      </c>
      <c r="IX77" s="51">
        <f t="shared" si="683"/>
        <v>1522688.6002683772</v>
      </c>
      <c r="IZ77" s="111">
        <f t="shared" si="684"/>
        <v>5495.9585133854935</v>
      </c>
      <c r="JA77" s="111">
        <f t="shared" si="389"/>
        <v>5682.6785239130886</v>
      </c>
      <c r="JB77" s="111">
        <f t="shared" si="390"/>
        <v>5984.7556611707096</v>
      </c>
      <c r="JC77" s="111">
        <f t="shared" si="391"/>
        <v>5977.7340415446097</v>
      </c>
      <c r="JD77" s="111">
        <f t="shared" si="392"/>
        <v>5980.6312278956329</v>
      </c>
      <c r="JE77" s="111">
        <f t="shared" si="393"/>
        <v>6381.0248558015255</v>
      </c>
      <c r="JF77" s="111">
        <f t="shared" si="394"/>
        <v>6152.6723569691876</v>
      </c>
      <c r="JG77" s="111">
        <f t="shared" si="395"/>
        <v>6354.3152977535528</v>
      </c>
      <c r="JH77" s="111">
        <f t="shared" si="396"/>
        <v>6175.9113205744479</v>
      </c>
      <c r="JI77" s="111">
        <f t="shared" si="397"/>
        <v>6175.9113205744479</v>
      </c>
      <c r="JJ77" s="111">
        <f t="shared" si="398"/>
        <v>5979.9736465691503</v>
      </c>
      <c r="JK77" s="111">
        <f t="shared" si="399"/>
        <v>5931.7994567095084</v>
      </c>
      <c r="JL77" s="111">
        <f t="shared" si="400"/>
        <v>5340.4563698262946</v>
      </c>
      <c r="JM77" s="111">
        <f t="shared" si="401"/>
        <v>5521.8933415879092</v>
      </c>
      <c r="JN77" s="111">
        <f t="shared" si="402"/>
        <v>5815.4235361694928</v>
      </c>
      <c r="JO77" s="111">
        <f t="shared" si="403"/>
        <v>5808.6005856018392</v>
      </c>
      <c r="JP77" s="111">
        <f t="shared" si="404"/>
        <v>5811.4157992293094</v>
      </c>
      <c r="JQ77" s="111">
        <f t="shared" si="405"/>
        <v>6200.4807267355964</v>
      </c>
      <c r="JR77" s="111">
        <f t="shared" si="406"/>
        <v>5978.5892124556422</v>
      </c>
      <c r="JS77" s="111">
        <f t="shared" si="407"/>
        <v>6174.5268864609397</v>
      </c>
      <c r="JT77" s="111">
        <f t="shared" si="408"/>
        <v>6467.1161776753079</v>
      </c>
      <c r="JU77" s="111">
        <f t="shared" si="409"/>
        <v>6467.1161776753079</v>
      </c>
      <c r="JV77" s="111">
        <f t="shared" si="410"/>
        <v>6261.9397048275932</v>
      </c>
      <c r="JW77" s="111">
        <f t="shared" si="411"/>
        <v>6211.4940189334657</v>
      </c>
      <c r="JX77" s="111">
        <f t="shared" si="412"/>
        <v>5592.2680868837851</v>
      </c>
      <c r="JY77" s="111">
        <f t="shared" si="413"/>
        <v>5782.2601243987938</v>
      </c>
      <c r="JZ77" s="111">
        <f t="shared" si="414"/>
        <v>6089.6307732762734</v>
      </c>
      <c r="KA77" s="111">
        <f t="shared" si="415"/>
        <v>6082.4861088364596</v>
      </c>
      <c r="KB77" s="111">
        <f t="shared" si="416"/>
        <v>6085.4340646358205</v>
      </c>
      <c r="KC77" s="111">
        <f t="shared" si="417"/>
        <v>6492.8440736590619</v>
      </c>
      <c r="KD77" s="111">
        <f t="shared" si="418"/>
        <v>6260.4899922608711</v>
      </c>
      <c r="KE77" s="111">
        <f t="shared" si="419"/>
        <v>6465.6664651085848</v>
      </c>
      <c r="KF77" s="111">
        <f t="shared" si="420"/>
        <v>6468.1679502365769</v>
      </c>
      <c r="KG77" s="111">
        <f t="shared" si="421"/>
        <v>6468.1679502365769</v>
      </c>
      <c r="KH77" s="111">
        <f t="shared" si="422"/>
        <v>6262.9581087314236</v>
      </c>
      <c r="KI77" s="111">
        <f t="shared" si="423"/>
        <v>6212.5042186568235</v>
      </c>
      <c r="KJ77" s="111">
        <f t="shared" si="424"/>
        <v>5593.1775794562782</v>
      </c>
      <c r="KK77" s="111">
        <f t="shared" si="425"/>
        <v>5783.2005161242378</v>
      </c>
      <c r="KL77" s="111">
        <f t="shared" si="426"/>
        <v>6090.6211539002843</v>
      </c>
      <c r="KM77" s="111">
        <f t="shared" si="427"/>
        <v>6083.4753274955683</v>
      </c>
      <c r="KN77" s="111">
        <f t="shared" si="428"/>
        <v>6086.4237627325856</v>
      </c>
      <c r="KO77" s="111">
        <f t="shared" si="429"/>
        <v>6493.9000304493311</v>
      </c>
      <c r="KP77" s="111">
        <f t="shared" si="430"/>
        <v>6261.5081603922399</v>
      </c>
      <c r="KQ77" s="111">
        <f t="shared" si="431"/>
        <v>6466.7180018973941</v>
      </c>
      <c r="KR77" s="111">
        <f t="shared" si="432"/>
        <v>6469.6422598410727</v>
      </c>
      <c r="KS77" s="111">
        <f t="shared" si="433"/>
        <v>6469.6422598410727</v>
      </c>
      <c r="KT77" s="111">
        <f t="shared" si="434"/>
        <v>6264.3856442195693</v>
      </c>
      <c r="KU77" s="111">
        <f t="shared" si="435"/>
        <v>6213.9202540331462</v>
      </c>
      <c r="KV77" s="111">
        <f t="shared" si="436"/>
        <v>5594.4524497887251</v>
      </c>
      <c r="KW77" s="111">
        <f t="shared" si="437"/>
        <v>5784.5186989746589</v>
      </c>
      <c r="KX77" s="111">
        <f t="shared" si="438"/>
        <v>6092.0094080912122</v>
      </c>
      <c r="KY77" s="111">
        <f t="shared" si="439"/>
        <v>6084.861952916096</v>
      </c>
      <c r="KZ77" s="111">
        <f t="shared" si="440"/>
        <v>6087.8110601991102</v>
      </c>
      <c r="LA77" s="111">
        <f t="shared" si="441"/>
        <v>6495.3802052467672</v>
      </c>
      <c r="LB77" s="111">
        <f t="shared" si="442"/>
        <v>6262.9353653891594</v>
      </c>
      <c r="LC77" s="111">
        <f t="shared" si="443"/>
        <v>6468.1919810106619</v>
      </c>
      <c r="LD77" s="111">
        <f t="shared" si="444"/>
        <v>6361.4963953165698</v>
      </c>
      <c r="LE77" s="111">
        <f t="shared" si="445"/>
        <v>6361.4963953165698</v>
      </c>
      <c r="LF77" s="111">
        <f t="shared" si="446"/>
        <v>6159.6708278510905</v>
      </c>
      <c r="LG77" s="111">
        <f t="shared" si="447"/>
        <v>6110.0490118579646</v>
      </c>
      <c r="LH77" s="111">
        <f t="shared" si="448"/>
        <v>5500.9361667510775</v>
      </c>
      <c r="LI77" s="111">
        <f t="shared" si="449"/>
        <v>5687.8252883603082</v>
      </c>
      <c r="LJ77" s="111">
        <f t="shared" si="450"/>
        <v>5990.1760148881676</v>
      </c>
      <c r="LK77" s="111">
        <f t="shared" si="451"/>
        <v>5983.1480358274976</v>
      </c>
      <c r="LL77" s="111">
        <f t="shared" si="452"/>
        <v>5986.047846141083</v>
      </c>
      <c r="LM77" s="111">
        <f t="shared" si="453"/>
        <v>6386.8041079141449</v>
      </c>
      <c r="LN77" s="111">
        <f t="shared" si="454"/>
        <v>6158.2447917301861</v>
      </c>
      <c r="LO77" s="111">
        <f t="shared" si="455"/>
        <v>6360.0703591956653</v>
      </c>
      <c r="LP77" s="111">
        <f t="shared" si="456"/>
        <v>6260.8803511279084</v>
      </c>
      <c r="LQ77" s="111">
        <f t="shared" si="457"/>
        <v>6260.8803511279084</v>
      </c>
      <c r="LR77" s="111">
        <f t="shared" si="458"/>
        <v>6062.2469398710628</v>
      </c>
      <c r="LS77" s="111">
        <f t="shared" si="459"/>
        <v>6013.4099629347302</v>
      </c>
      <c r="LT77" s="111">
        <f t="shared" si="460"/>
        <v>5413.9310971828054</v>
      </c>
      <c r="LU77" s="111">
        <f t="shared" si="461"/>
        <v>5597.864303556109</v>
      </c>
      <c r="LV77" s="111">
        <f t="shared" si="462"/>
        <v>5895.4329266022778</v>
      </c>
      <c r="LW77" s="111">
        <f t="shared" si="463"/>
        <v>5888.5161049498311</v>
      </c>
      <c r="LX77" s="111">
        <f t="shared" si="464"/>
        <v>5891.3700506704799</v>
      </c>
      <c r="LY77" s="111">
        <f t="shared" si="465"/>
        <v>6285.7877865311275</v>
      </c>
      <c r="LZ77" s="111">
        <f t="shared" si="466"/>
        <v>6060.8434585241366</v>
      </c>
      <c r="MA77" s="111">
        <f t="shared" si="467"/>
        <v>6259.4768697809823</v>
      </c>
      <c r="MD77" s="111"/>
      <c r="ME77" s="111">
        <f t="shared" si="685"/>
        <v>5243.8343358579677</v>
      </c>
      <c r="MF77" s="111">
        <f t="shared" si="468"/>
        <v>5522.583601325553</v>
      </c>
      <c r="MG77" s="111">
        <f t="shared" si="469"/>
        <v>5516.1042254583917</v>
      </c>
      <c r="MH77" s="111">
        <f t="shared" si="470"/>
        <v>5518.7776769304301</v>
      </c>
      <c r="MI77" s="111">
        <f t="shared" si="471"/>
        <v>5888.2509534911951</v>
      </c>
      <c r="MJ77" s="111">
        <f t="shared" si="472"/>
        <v>5677.532949821436</v>
      </c>
      <c r="MK77" s="111">
        <f t="shared" si="473"/>
        <v>5863.6040379568803</v>
      </c>
      <c r="ML77" s="111">
        <f t="shared" si="474"/>
        <v>5698.9772871652121</v>
      </c>
      <c r="MM77" s="111">
        <f t="shared" si="475"/>
        <v>5698.9772871652121</v>
      </c>
      <c r="MN77" s="111">
        <f t="shared" si="476"/>
        <v>5518.1708772454022</v>
      </c>
      <c r="MO77" s="111">
        <f t="shared" si="477"/>
        <v>5473.7169335945155</v>
      </c>
      <c r="MP77" s="111">
        <f t="shared" si="478"/>
        <v>4928.0402478165643</v>
      </c>
      <c r="MQ77" s="111">
        <f t="shared" si="479"/>
        <v>5307.0932746780172</v>
      </c>
      <c r="MR77" s="111">
        <f t="shared" si="480"/>
        <v>5589.2052288960404</v>
      </c>
      <c r="MS77" s="111">
        <f t="shared" si="481"/>
        <v>5582.6476891481543</v>
      </c>
      <c r="MT77" s="111">
        <f t="shared" si="482"/>
        <v>5585.3533917731202</v>
      </c>
      <c r="MU77" s="111">
        <f t="shared" si="483"/>
        <v>5959.2838052113384</v>
      </c>
      <c r="MV77" s="111">
        <f t="shared" si="484"/>
        <v>5746.0238071823615</v>
      </c>
      <c r="MW77" s="111">
        <f t="shared" si="485"/>
        <v>5934.3395618779296</v>
      </c>
      <c r="MX77" s="111">
        <f t="shared" si="486"/>
        <v>6215.5472135998034</v>
      </c>
      <c r="MY77" s="111">
        <f t="shared" si="487"/>
        <v>6215.5472135998034</v>
      </c>
      <c r="MZ77" s="111">
        <f t="shared" si="488"/>
        <v>6018.3520466864311</v>
      </c>
      <c r="NA77" s="111">
        <f t="shared" si="489"/>
        <v>5969.868683502119</v>
      </c>
      <c r="NB77" s="111">
        <f t="shared" si="490"/>
        <v>5374.7304625704446</v>
      </c>
      <c r="NC77" s="111">
        <f t="shared" si="491"/>
        <v>6902.3141282315164</v>
      </c>
      <c r="ND77" s="111">
        <f t="shared" si="492"/>
        <v>7269.2240780967177</v>
      </c>
      <c r="NE77" s="111">
        <f t="shared" si="493"/>
        <v>7260.6954548173344</v>
      </c>
      <c r="NF77" s="111">
        <f t="shared" si="494"/>
        <v>7264.2144450608675</v>
      </c>
      <c r="NG77" s="111">
        <f t="shared" si="495"/>
        <v>7750.5419019316232</v>
      </c>
      <c r="NH77" s="111">
        <f t="shared" si="496"/>
        <v>7473.1796206984291</v>
      </c>
      <c r="NI77" s="111">
        <f t="shared" si="497"/>
        <v>7718.0998485764048</v>
      </c>
      <c r="NJ77" s="111">
        <f t="shared" si="498"/>
        <v>7721.0858844462964</v>
      </c>
      <c r="NK77" s="111">
        <f t="shared" si="499"/>
        <v>7721.0858844462964</v>
      </c>
      <c r="NL77" s="111">
        <f t="shared" si="500"/>
        <v>7476.1258242275526</v>
      </c>
      <c r="NM77" s="111">
        <f t="shared" si="501"/>
        <v>7415.8987519765669</v>
      </c>
      <c r="NN77" s="111">
        <f t="shared" si="502"/>
        <v>6676.6053061998546</v>
      </c>
      <c r="NO77" s="111">
        <f t="shared" si="503"/>
        <v>6810.1565059475015</v>
      </c>
      <c r="NP77" s="111">
        <f t="shared" si="504"/>
        <v>7172.1675845147965</v>
      </c>
      <c r="NQ77" s="111">
        <f t="shared" si="505"/>
        <v>7163.7528328483504</v>
      </c>
      <c r="NR77" s="111">
        <f t="shared" si="506"/>
        <v>7167.2248385925313</v>
      </c>
      <c r="NS77" s="111">
        <f t="shared" si="507"/>
        <v>7647.05899752813</v>
      </c>
      <c r="NT77" s="111">
        <f t="shared" si="508"/>
        <v>7373.3999740538356</v>
      </c>
      <c r="NU77" s="111">
        <f t="shared" si="509"/>
        <v>7615.0501007119638</v>
      </c>
      <c r="NV77" s="111">
        <f t="shared" si="510"/>
        <v>7618.4936358625582</v>
      </c>
      <c r="NW77" s="111">
        <f t="shared" si="511"/>
        <v>7618.4936358625582</v>
      </c>
      <c r="NX77" s="111">
        <f t="shared" si="512"/>
        <v>7376.788429140739</v>
      </c>
      <c r="NY77" s="111">
        <f t="shared" si="513"/>
        <v>7317.3616110068988</v>
      </c>
      <c r="NZ77" s="111">
        <f t="shared" si="514"/>
        <v>6587.8913660209237</v>
      </c>
      <c r="OA77" s="111">
        <f t="shared" si="515"/>
        <v>4517.8592149195829</v>
      </c>
      <c r="OB77" s="111">
        <f t="shared" si="516"/>
        <v>4758.0174382702344</v>
      </c>
      <c r="OC77" s="111">
        <f t="shared" si="517"/>
        <v>4752.4350902985971</v>
      </c>
      <c r="OD77" s="111">
        <f t="shared" si="518"/>
        <v>4754.7384196173716</v>
      </c>
      <c r="OE77" s="111">
        <f t="shared" si="519"/>
        <v>5073.0604985133814</v>
      </c>
      <c r="OF77" s="111">
        <f t="shared" si="520"/>
        <v>4891.5150465300831</v>
      </c>
      <c r="OG77" s="111">
        <f t="shared" si="521"/>
        <v>5051.8257898375923</v>
      </c>
      <c r="OH77" s="111">
        <f t="shared" si="522"/>
        <v>4968.4937686091453</v>
      </c>
      <c r="OI77" s="111">
        <f t="shared" si="523"/>
        <v>4968.4937686091453</v>
      </c>
      <c r="OJ77" s="111">
        <f t="shared" si="524"/>
        <v>4810.8627629488283</v>
      </c>
      <c r="OK77" s="111">
        <f t="shared" si="525"/>
        <v>4772.1068369483937</v>
      </c>
      <c r="OL77" s="111">
        <f t="shared" si="526"/>
        <v>4296.3738981509414</v>
      </c>
      <c r="OM77" s="111">
        <f t="shared" si="527"/>
        <v>4077.0006195085261</v>
      </c>
      <c r="ON77" s="111">
        <f t="shared" si="528"/>
        <v>4293.723890155662</v>
      </c>
      <c r="OO77" s="111">
        <f t="shared" si="529"/>
        <v>4288.6862749808643</v>
      </c>
      <c r="OP77" s="111">
        <f t="shared" si="530"/>
        <v>4290.764842420188</v>
      </c>
      <c r="OQ77" s="111">
        <f t="shared" si="531"/>
        <v>4578.0246376294936</v>
      </c>
      <c r="OR77" s="111">
        <f t="shared" si="532"/>
        <v>4414.1946276635799</v>
      </c>
      <c r="OS77" s="111">
        <f t="shared" si="533"/>
        <v>4558.8620395254211</v>
      </c>
      <c r="OT77" s="111">
        <f t="shared" si="534"/>
        <v>4487.7632093329985</v>
      </c>
      <c r="OU77" s="111">
        <f t="shared" si="535"/>
        <v>4487.7632093329985</v>
      </c>
      <c r="OV77" s="111">
        <f t="shared" si="536"/>
        <v>4345.383916775173</v>
      </c>
      <c r="OW77" s="111">
        <f t="shared" si="537"/>
        <v>4310.3778511648561</v>
      </c>
      <c r="OX77" s="111">
        <f t="shared" si="538"/>
        <v>3880.6748305649667</v>
      </c>
      <c r="OY77" s="111"/>
      <c r="PA77" s="51">
        <f t="shared" si="686"/>
        <v>134998.47018725247</v>
      </c>
      <c r="PB77" s="51">
        <f t="shared" si="539"/>
        <v>129700.98468371155</v>
      </c>
      <c r="PC77" s="51">
        <f t="shared" si="540"/>
        <v>134139.17704385045</v>
      </c>
      <c r="PD77" s="51">
        <f t="shared" si="541"/>
        <v>134167.81668552323</v>
      </c>
      <c r="PE77" s="51">
        <f t="shared" si="542"/>
        <v>133798.34340896245</v>
      </c>
      <c r="PF77" s="51">
        <f t="shared" si="543"/>
        <v>129577.34842836045</v>
      </c>
      <c r="PG77" s="51">
        <f t="shared" si="544"/>
        <v>128301.67482354937</v>
      </c>
      <c r="PH77" s="51">
        <f t="shared" si="545"/>
        <v>111673.69018154457</v>
      </c>
      <c r="PI77" s="51">
        <f t="shared" si="546"/>
        <v>115661.31593454709</v>
      </c>
      <c r="PJ77" s="51">
        <f t="shared" si="547"/>
        <v>122293.33541219401</v>
      </c>
      <c r="PK77" s="51">
        <f t="shared" si="548"/>
        <v>122187.83439831404</v>
      </c>
      <c r="PL77" s="51">
        <f t="shared" si="549"/>
        <v>122795.38391106937</v>
      </c>
      <c r="PM77" s="51">
        <f t="shared" si="550"/>
        <v>130967.2084118186</v>
      </c>
      <c r="PN77" s="51">
        <f t="shared" si="551"/>
        <v>125808.35988001917</v>
      </c>
      <c r="PO77" s="51">
        <f t="shared" si="552"/>
        <v>130121.23992537799</v>
      </c>
      <c r="PP77" s="51">
        <f t="shared" si="553"/>
        <v>130148.96134612683</v>
      </c>
      <c r="PQ77" s="51">
        <f t="shared" si="554"/>
        <v>129775.03093268862</v>
      </c>
      <c r="PR77" s="51">
        <f t="shared" si="555"/>
        <v>125681.96842510666</v>
      </c>
      <c r="PS77" s="51">
        <f t="shared" si="556"/>
        <v>124434.87926690248</v>
      </c>
      <c r="PT77" s="51">
        <f t="shared" si="557"/>
        <v>116691.44370692295</v>
      </c>
      <c r="PU77" s="51">
        <f t="shared" si="558"/>
        <v>120867.092883077</v>
      </c>
      <c r="PV77" s="51">
        <f t="shared" si="559"/>
        <v>127819.68692641848</v>
      </c>
      <c r="PW77" s="51">
        <f t="shared" si="560"/>
        <v>127711.14469751898</v>
      </c>
      <c r="PX77" s="51">
        <f t="shared" si="561"/>
        <v>128371.07315579924</v>
      </c>
      <c r="PY77" s="51">
        <f t="shared" si="562"/>
        <v>135797.5556225171</v>
      </c>
      <c r="PZ77" s="51">
        <f t="shared" si="563"/>
        <v>130323.96256499935</v>
      </c>
      <c r="QA77" s="51">
        <f t="shared" si="564"/>
        <v>134841.86421789884</v>
      </c>
      <c r="QB77" s="51">
        <f t="shared" si="565"/>
        <v>134870.20704230852</v>
      </c>
      <c r="QC77" s="51">
        <f t="shared" si="566"/>
        <v>134383.87958543777</v>
      </c>
      <c r="QD77" s="51">
        <f t="shared" si="567"/>
        <v>130151.86883705088</v>
      </c>
      <c r="QE77" s="51">
        <f t="shared" si="568"/>
        <v>128798.25221589538</v>
      </c>
      <c r="QF77" s="51">
        <f t="shared" si="569"/>
        <v>115205.89388382356</v>
      </c>
      <c r="QG77" s="51">
        <f t="shared" si="570"/>
        <v>119382.22216224026</v>
      </c>
      <c r="QH77" s="51">
        <f t="shared" si="571"/>
        <v>126383.67975599848</v>
      </c>
      <c r="QI77" s="51">
        <f t="shared" si="572"/>
        <v>126286.85569847548</v>
      </c>
      <c r="QJ77" s="51">
        <f t="shared" si="573"/>
        <v>127090.94991869213</v>
      </c>
      <c r="QK77" s="51">
        <f t="shared" si="574"/>
        <v>135912.92108634551</v>
      </c>
      <c r="QL77" s="51">
        <f t="shared" si="575"/>
        <v>130443.39638014982</v>
      </c>
      <c r="QM77" s="51">
        <f t="shared" si="576"/>
        <v>134961.91753852295</v>
      </c>
      <c r="QN77" s="51">
        <f t="shared" si="577"/>
        <v>134990.31252924434</v>
      </c>
      <c r="QO77" s="51">
        <f t="shared" si="578"/>
        <v>134510.47837030873</v>
      </c>
      <c r="QP77" s="51">
        <f t="shared" si="579"/>
        <v>130274.03098707634</v>
      </c>
      <c r="QQ77" s="51">
        <f t="shared" si="580"/>
        <v>128923.50415548196</v>
      </c>
      <c r="QR77" s="51">
        <f t="shared" si="581"/>
        <v>115336.50526059294</v>
      </c>
      <c r="QS77" s="51">
        <f t="shared" si="582"/>
        <v>119513.7854624816</v>
      </c>
      <c r="QT77" s="51">
        <f t="shared" si="583"/>
        <v>126513.5282322046</v>
      </c>
      <c r="QU77" s="51">
        <f t="shared" si="584"/>
        <v>126415.8681234128</v>
      </c>
      <c r="QV77" s="51">
        <f t="shared" si="585"/>
        <v>127210.1539130804</v>
      </c>
      <c r="QW77" s="51">
        <f t="shared" si="586"/>
        <v>138237.74969160277</v>
      </c>
      <c r="QX77" s="51">
        <f t="shared" si="587"/>
        <v>132888.91366918382</v>
      </c>
      <c r="QY77" s="51">
        <f t="shared" si="588"/>
        <v>137405.63042641926</v>
      </c>
      <c r="QZ77" s="51">
        <f t="shared" si="589"/>
        <v>137435.2013571095</v>
      </c>
      <c r="RA77" s="51">
        <f t="shared" si="590"/>
        <v>137116.87927821351</v>
      </c>
      <c r="RB77" s="51">
        <f t="shared" si="591"/>
        <v>132787.29032093298</v>
      </c>
      <c r="RC77" s="51">
        <f t="shared" si="592"/>
        <v>131517.85012297879</v>
      </c>
      <c r="RD77" s="51">
        <f t="shared" si="593"/>
        <v>115931.20220394201</v>
      </c>
      <c r="RE77" s="51">
        <f t="shared" si="594"/>
        <v>120038.6554261229</v>
      </c>
      <c r="RF77" s="51">
        <f t="shared" si="595"/>
        <v>126841.35734448342</v>
      </c>
      <c r="RG77" s="51">
        <f t="shared" si="596"/>
        <v>126725.65219222737</v>
      </c>
      <c r="RH77" s="51">
        <f t="shared" si="597"/>
        <v>127265.11722582892</v>
      </c>
      <c r="RI77" s="51">
        <f t="shared" si="598"/>
        <v>136292.32043354961</v>
      </c>
      <c r="RJ77" s="51">
        <f t="shared" si="599"/>
        <v>131052.31548852976</v>
      </c>
      <c r="RK77" s="51">
        <f t="shared" si="600"/>
        <v>135493.07986118761</v>
      </c>
      <c r="RL77" s="51">
        <f t="shared" si="601"/>
        <v>135522.34274695499</v>
      </c>
      <c r="RM77" s="51">
        <f t="shared" si="602"/>
        <v>135235.08295174569</v>
      </c>
      <c r="RN77" s="51">
        <f t="shared" si="603"/>
        <v>130963.18620422852</v>
      </c>
      <c r="RO77" s="51">
        <f t="shared" si="604"/>
        <v>129727.92942988039</v>
      </c>
      <c r="RP77" s="51">
        <f t="shared" si="605"/>
        <v>114499.73343204735</v>
      </c>
      <c r="RQ77" s="51">
        <f t="shared" si="606"/>
        <v>118542.22148420785</v>
      </c>
      <c r="RR77" s="51">
        <f t="shared" si="607"/>
        <v>125224.57051404413</v>
      </c>
      <c r="RS77" s="51">
        <f t="shared" si="608"/>
        <v>125107.55852135891</v>
      </c>
      <c r="RT77" s="51">
        <f t="shared" si="609"/>
        <v>125599.98562373129</v>
      </c>
      <c r="RU77" s="51"/>
      <c r="RV77" s="51">
        <f t="shared" si="687"/>
        <v>1519295.375098879</v>
      </c>
      <c r="RW77" s="51">
        <f t="shared" si="687"/>
        <v>1518398.0895577769</v>
      </c>
      <c r="RX77" s="51">
        <f t="shared" si="687"/>
        <v>1543517.1915053378</v>
      </c>
      <c r="RY77" s="51">
        <f t="shared" si="687"/>
        <v>1545006.402038902</v>
      </c>
      <c r="RZ77" s="51">
        <f t="shared" si="687"/>
        <v>1564191.4992590453</v>
      </c>
      <c r="SA77" s="51">
        <f t="shared" si="687"/>
        <v>1543260.3266914659</v>
      </c>
    </row>
    <row r="78" spans="1:495" x14ac:dyDescent="0.3">
      <c r="A78" s="1">
        <v>413000</v>
      </c>
      <c r="B78" s="1" t="s">
        <v>246</v>
      </c>
      <c r="C78" s="1" t="s">
        <v>138</v>
      </c>
      <c r="D78" s="44">
        <v>0</v>
      </c>
      <c r="E78" s="1" t="s">
        <v>177</v>
      </c>
      <c r="F78" s="107">
        <f>VLOOKUP(A78,Auxiliar_OPEX_CustosUnit!$A$4:$E$129,COLUMN(Auxiliar_OPEX_CustosUnit!$E$3),0)</f>
        <v>5</v>
      </c>
      <c r="G78" s="107">
        <f>INDEX(Auxiliar_OPEX_Drivers!$B$76:$I$84,MATCH($E78,Auxiliar_OPEX_Drivers!$B$76:$B$84,0),MATCH(YEAR(G$2),Auxiliar_OPEX_Drivers!$B$76:$I$76,0))*$F78</f>
        <v>5</v>
      </c>
      <c r="H78" s="107">
        <f>INDEX(Auxiliar_OPEX_Drivers!$B$76:$I$84,MATCH($E78,Auxiliar_OPEX_Drivers!$B$76:$B$84,0),MATCH(YEAR(H$2),Auxiliar_OPEX_Drivers!$B$76:$I$76,0))*$F78</f>
        <v>5</v>
      </c>
      <c r="I78" s="107">
        <f>INDEX(Auxiliar_OPEX_Drivers!$B$76:$I$84,MATCH($E78,Auxiliar_OPEX_Drivers!$B$76:$B$84,0),MATCH(YEAR(I$2),Auxiliar_OPEX_Drivers!$B$76:$I$76,0))*$F78</f>
        <v>5</v>
      </c>
      <c r="J78" s="107">
        <f>INDEX(Auxiliar_OPEX_Drivers!$B$76:$I$84,MATCH($E78,Auxiliar_OPEX_Drivers!$B$76:$B$84,0),MATCH(YEAR(J$2),Auxiliar_OPEX_Drivers!$B$76:$I$76,0))*$F78</f>
        <v>5</v>
      </c>
      <c r="K78" s="107">
        <f>INDEX(Auxiliar_OPEX_Drivers!$B$76:$I$84,MATCH($E78,Auxiliar_OPEX_Drivers!$B$76:$B$84,0),MATCH(YEAR(K$2),Auxiliar_OPEX_Drivers!$B$76:$I$76,0))*$F78</f>
        <v>5</v>
      </c>
      <c r="L78" s="107">
        <f>INDEX(Auxiliar_OPEX_Drivers!$B$76:$I$84,MATCH($E78,Auxiliar_OPEX_Drivers!$B$76:$B$84,0),MATCH(YEAR(L$2),Auxiliar_OPEX_Drivers!$B$76:$I$76,0))*$F78</f>
        <v>5</v>
      </c>
      <c r="M78" s="107">
        <f>INDEX(Auxiliar_OPEX_Drivers!$B$76:$I$84,MATCH($E78,Auxiliar_OPEX_Drivers!$B$76:$B$84,0),MATCH(YEAR(M$2),Auxiliar_OPEX_Drivers!$B$76:$I$76,0))*$F78</f>
        <v>5</v>
      </c>
      <c r="N78" s="107">
        <f>INDEX(Auxiliar_OPEX_Drivers!$B$76:$I$84,MATCH($E78,Auxiliar_OPEX_Drivers!$B$76:$B$84,0),MATCH(YEAR(N$2),Auxiliar_OPEX_Drivers!$B$76:$I$76,0))*$F78</f>
        <v>4.3316646356913528</v>
      </c>
      <c r="O78" s="107">
        <f>INDEX(Auxiliar_OPEX_Drivers!$B$76:$I$84,MATCH($E78,Auxiliar_OPEX_Drivers!$B$76:$B$84,0),MATCH(YEAR(O$2),Auxiliar_OPEX_Drivers!$B$76:$I$76,0))*$F78</f>
        <v>4.3316646356913528</v>
      </c>
      <c r="P78" s="107">
        <f>INDEX(Auxiliar_OPEX_Drivers!$B$76:$I$84,MATCH($E78,Auxiliar_OPEX_Drivers!$B$76:$B$84,0),MATCH(YEAR(P$2),Auxiliar_OPEX_Drivers!$B$76:$I$76,0))*$F78</f>
        <v>4.3316646356913528</v>
      </c>
      <c r="Q78" s="107">
        <f>INDEX(Auxiliar_OPEX_Drivers!$B$76:$I$84,MATCH($E78,Auxiliar_OPEX_Drivers!$B$76:$B$84,0),MATCH(YEAR(Q$2),Auxiliar_OPEX_Drivers!$B$76:$I$76,0))*$F78</f>
        <v>4.3316646356913528</v>
      </c>
      <c r="R78" s="107">
        <f>INDEX(Auxiliar_OPEX_Drivers!$B$76:$I$84,MATCH($E78,Auxiliar_OPEX_Drivers!$B$76:$B$84,0),MATCH(YEAR(R$2),Auxiliar_OPEX_Drivers!$B$76:$I$76,0))*$F78</f>
        <v>4.3316646356913528</v>
      </c>
      <c r="S78" s="107">
        <f>INDEX(Auxiliar_OPEX_Drivers!$B$76:$I$84,MATCH($E78,Auxiliar_OPEX_Drivers!$B$76:$B$84,0),MATCH(YEAR(S$2),Auxiliar_OPEX_Drivers!$B$76:$I$76,0))*$F78</f>
        <v>4.3316646356913528</v>
      </c>
      <c r="T78" s="107">
        <f>INDEX(Auxiliar_OPEX_Drivers!$B$76:$I$84,MATCH($E78,Auxiliar_OPEX_Drivers!$B$76:$B$84,0),MATCH(YEAR(T$2),Auxiliar_OPEX_Drivers!$B$76:$I$76,0))*$F78</f>
        <v>4.3316646356913528</v>
      </c>
      <c r="U78" s="107">
        <f>INDEX(Auxiliar_OPEX_Drivers!$B$76:$I$84,MATCH($E78,Auxiliar_OPEX_Drivers!$B$76:$B$84,0),MATCH(YEAR(U$2),Auxiliar_OPEX_Drivers!$B$76:$I$76,0))*$F78</f>
        <v>4.3316646356913528</v>
      </c>
      <c r="V78" s="107">
        <f>INDEX(Auxiliar_OPEX_Drivers!$B$76:$I$84,MATCH($E78,Auxiliar_OPEX_Drivers!$B$76:$B$84,0),MATCH(YEAR(V$2),Auxiliar_OPEX_Drivers!$B$76:$I$76,0))*$F78</f>
        <v>4.3316646356913528</v>
      </c>
      <c r="W78" s="107">
        <f>INDEX(Auxiliar_OPEX_Drivers!$B$76:$I$84,MATCH($E78,Auxiliar_OPEX_Drivers!$B$76:$B$84,0),MATCH(YEAR(W$2),Auxiliar_OPEX_Drivers!$B$76:$I$76,0))*$F78</f>
        <v>4.3316646356913528</v>
      </c>
      <c r="X78" s="107">
        <f>INDEX(Auxiliar_OPEX_Drivers!$B$76:$I$84,MATCH($E78,Auxiliar_OPEX_Drivers!$B$76:$B$84,0),MATCH(YEAR(X$2),Auxiliar_OPEX_Drivers!$B$76:$I$76,0))*$F78</f>
        <v>4.3316646356913528</v>
      </c>
      <c r="Y78" s="107">
        <f>INDEX(Auxiliar_OPEX_Drivers!$B$76:$I$84,MATCH($E78,Auxiliar_OPEX_Drivers!$B$76:$B$84,0),MATCH(YEAR(Y$2),Auxiliar_OPEX_Drivers!$B$76:$I$76,0))*$F78</f>
        <v>4.3316646356913528</v>
      </c>
      <c r="Z78" s="107">
        <f>INDEX(Auxiliar_OPEX_Drivers!$B$76:$I$84,MATCH($E78,Auxiliar_OPEX_Drivers!$B$76:$B$84,0),MATCH(YEAR(Z$2),Auxiliar_OPEX_Drivers!$B$76:$I$76,0))*$F78</f>
        <v>5.1152492085443244</v>
      </c>
      <c r="AA78" s="107">
        <f>INDEX(Auxiliar_OPEX_Drivers!$B$76:$I$84,MATCH($E78,Auxiliar_OPEX_Drivers!$B$76:$B$84,0),MATCH(YEAR(AA$2),Auxiliar_OPEX_Drivers!$B$76:$I$76,0))*$F78</f>
        <v>5.1152492085443244</v>
      </c>
      <c r="AB78" s="107">
        <f>INDEX(Auxiliar_OPEX_Drivers!$B$76:$I$84,MATCH($E78,Auxiliar_OPEX_Drivers!$B$76:$B$84,0),MATCH(YEAR(AB$2),Auxiliar_OPEX_Drivers!$B$76:$I$76,0))*$F78</f>
        <v>5.1152492085443244</v>
      </c>
      <c r="AC78" s="107">
        <f>INDEX(Auxiliar_OPEX_Drivers!$B$76:$I$84,MATCH($E78,Auxiliar_OPEX_Drivers!$B$76:$B$84,0),MATCH(YEAR(AC$2),Auxiliar_OPEX_Drivers!$B$76:$I$76,0))*$F78</f>
        <v>5.1152492085443244</v>
      </c>
      <c r="AD78" s="107">
        <f>INDEX(Auxiliar_OPEX_Drivers!$B$76:$I$84,MATCH($E78,Auxiliar_OPEX_Drivers!$B$76:$B$84,0),MATCH(YEAR(AD$2),Auxiliar_OPEX_Drivers!$B$76:$I$76,0))*$F78</f>
        <v>5.1152492085443244</v>
      </c>
      <c r="AE78" s="107">
        <f>INDEX(Auxiliar_OPEX_Drivers!$B$76:$I$84,MATCH($E78,Auxiliar_OPEX_Drivers!$B$76:$B$84,0),MATCH(YEAR(AE$2),Auxiliar_OPEX_Drivers!$B$76:$I$76,0))*$F78</f>
        <v>5.1152492085443244</v>
      </c>
      <c r="AF78" s="107">
        <f>INDEX(Auxiliar_OPEX_Drivers!$B$76:$I$84,MATCH($E78,Auxiliar_OPEX_Drivers!$B$76:$B$84,0),MATCH(YEAR(AF$2),Auxiliar_OPEX_Drivers!$B$76:$I$76,0))*$F78</f>
        <v>5.1152492085443244</v>
      </c>
      <c r="AG78" s="107">
        <f>INDEX(Auxiliar_OPEX_Drivers!$B$76:$I$84,MATCH($E78,Auxiliar_OPEX_Drivers!$B$76:$B$84,0),MATCH(YEAR(AG$2),Auxiliar_OPEX_Drivers!$B$76:$I$76,0))*$F78</f>
        <v>5.1152492085443244</v>
      </c>
      <c r="AH78" s="107">
        <f>INDEX(Auxiliar_OPEX_Drivers!$B$76:$I$84,MATCH($E78,Auxiliar_OPEX_Drivers!$B$76:$B$84,0),MATCH(YEAR(AH$2),Auxiliar_OPEX_Drivers!$B$76:$I$76,0))*$F78</f>
        <v>5.1152492085443244</v>
      </c>
      <c r="AI78" s="107">
        <f>INDEX(Auxiliar_OPEX_Drivers!$B$76:$I$84,MATCH($E78,Auxiliar_OPEX_Drivers!$B$76:$B$84,0),MATCH(YEAR(AI$2),Auxiliar_OPEX_Drivers!$B$76:$I$76,0))*$F78</f>
        <v>5.1152492085443244</v>
      </c>
      <c r="AJ78" s="107">
        <f>INDEX(Auxiliar_OPEX_Drivers!$B$76:$I$84,MATCH($E78,Auxiliar_OPEX_Drivers!$B$76:$B$84,0),MATCH(YEAR(AJ$2),Auxiliar_OPEX_Drivers!$B$76:$I$76,0))*$F78</f>
        <v>5.1152492085443244</v>
      </c>
      <c r="AK78" s="107">
        <f>INDEX(Auxiliar_OPEX_Drivers!$B$76:$I$84,MATCH($E78,Auxiliar_OPEX_Drivers!$B$76:$B$84,0),MATCH(YEAR(AK$2),Auxiliar_OPEX_Drivers!$B$76:$I$76,0))*$F78</f>
        <v>5.1152492085443244</v>
      </c>
      <c r="AL78" s="107">
        <f>INDEX(Auxiliar_OPEX_Drivers!$B$76:$I$84,MATCH($E78,Auxiliar_OPEX_Drivers!$B$76:$B$84,0),MATCH(YEAR(AL$2),Auxiliar_OPEX_Drivers!$B$76:$I$76,0))*$F78</f>
        <v>5.8097812050650743</v>
      </c>
      <c r="AM78" s="107">
        <f>INDEX(Auxiliar_OPEX_Drivers!$B$76:$I$84,MATCH($E78,Auxiliar_OPEX_Drivers!$B$76:$B$84,0),MATCH(YEAR(AM$2),Auxiliar_OPEX_Drivers!$B$76:$I$76,0))*$F78</f>
        <v>5.8097812050650743</v>
      </c>
      <c r="AN78" s="107">
        <f>INDEX(Auxiliar_OPEX_Drivers!$B$76:$I$84,MATCH($E78,Auxiliar_OPEX_Drivers!$B$76:$B$84,0),MATCH(YEAR(AN$2),Auxiliar_OPEX_Drivers!$B$76:$I$76,0))*$F78</f>
        <v>5.8097812050650743</v>
      </c>
      <c r="AO78" s="107">
        <f>INDEX(Auxiliar_OPEX_Drivers!$B$76:$I$84,MATCH($E78,Auxiliar_OPEX_Drivers!$B$76:$B$84,0),MATCH(YEAR(AO$2),Auxiliar_OPEX_Drivers!$B$76:$I$76,0))*$F78</f>
        <v>5.8097812050650743</v>
      </c>
      <c r="AP78" s="107">
        <f>INDEX(Auxiliar_OPEX_Drivers!$B$76:$I$84,MATCH($E78,Auxiliar_OPEX_Drivers!$B$76:$B$84,0),MATCH(YEAR(AP$2),Auxiliar_OPEX_Drivers!$B$76:$I$76,0))*$F78</f>
        <v>5.8097812050650743</v>
      </c>
      <c r="AQ78" s="107">
        <f>INDEX(Auxiliar_OPEX_Drivers!$B$76:$I$84,MATCH($E78,Auxiliar_OPEX_Drivers!$B$76:$B$84,0),MATCH(YEAR(AQ$2),Auxiliar_OPEX_Drivers!$B$76:$I$76,0))*$F78</f>
        <v>5.8097812050650743</v>
      </c>
      <c r="AR78" s="107">
        <f>INDEX(Auxiliar_OPEX_Drivers!$B$76:$I$84,MATCH($E78,Auxiliar_OPEX_Drivers!$B$76:$B$84,0),MATCH(YEAR(AR$2),Auxiliar_OPEX_Drivers!$B$76:$I$76,0))*$F78</f>
        <v>5.8097812050650743</v>
      </c>
      <c r="AS78" s="107">
        <f>INDEX(Auxiliar_OPEX_Drivers!$B$76:$I$84,MATCH($E78,Auxiliar_OPEX_Drivers!$B$76:$B$84,0),MATCH(YEAR(AS$2),Auxiliar_OPEX_Drivers!$B$76:$I$76,0))*$F78</f>
        <v>5.8097812050650743</v>
      </c>
      <c r="AT78" s="107">
        <f>INDEX(Auxiliar_OPEX_Drivers!$B$76:$I$84,MATCH($E78,Auxiliar_OPEX_Drivers!$B$76:$B$84,0),MATCH(YEAR(AT$2),Auxiliar_OPEX_Drivers!$B$76:$I$76,0))*$F78</f>
        <v>5.8097812050650743</v>
      </c>
      <c r="AU78" s="107">
        <f>INDEX(Auxiliar_OPEX_Drivers!$B$76:$I$84,MATCH($E78,Auxiliar_OPEX_Drivers!$B$76:$B$84,0),MATCH(YEAR(AU$2),Auxiliar_OPEX_Drivers!$B$76:$I$76,0))*$F78</f>
        <v>5.8097812050650743</v>
      </c>
      <c r="AV78" s="107">
        <f>INDEX(Auxiliar_OPEX_Drivers!$B$76:$I$84,MATCH($E78,Auxiliar_OPEX_Drivers!$B$76:$B$84,0),MATCH(YEAR(AV$2),Auxiliar_OPEX_Drivers!$B$76:$I$76,0))*$F78</f>
        <v>5.8097812050650743</v>
      </c>
      <c r="AW78" s="107">
        <f>INDEX(Auxiliar_OPEX_Drivers!$B$76:$I$84,MATCH($E78,Auxiliar_OPEX_Drivers!$B$76:$B$84,0),MATCH(YEAR(AW$2),Auxiliar_OPEX_Drivers!$B$76:$I$76,0))*$F78</f>
        <v>5.8097812050650743</v>
      </c>
      <c r="AX78" s="107">
        <f>INDEX(Auxiliar_OPEX_Drivers!$B$76:$I$84,MATCH($E78,Auxiliar_OPEX_Drivers!$B$76:$B$84,0),MATCH(YEAR(AX$2),Auxiliar_OPEX_Drivers!$B$76:$I$76,0))*$F78</f>
        <v>6.203550170591785</v>
      </c>
      <c r="AY78" s="107">
        <f>INDEX(Auxiliar_OPEX_Drivers!$B$76:$I$84,MATCH($E78,Auxiliar_OPEX_Drivers!$B$76:$B$84,0),MATCH(YEAR(AY$2),Auxiliar_OPEX_Drivers!$B$76:$I$76,0))*$F78</f>
        <v>6.203550170591785</v>
      </c>
      <c r="AZ78" s="107">
        <f>INDEX(Auxiliar_OPEX_Drivers!$B$76:$I$84,MATCH($E78,Auxiliar_OPEX_Drivers!$B$76:$B$84,0),MATCH(YEAR(AZ$2),Auxiliar_OPEX_Drivers!$B$76:$I$76,0))*$F78</f>
        <v>6.203550170591785</v>
      </c>
      <c r="BA78" s="107">
        <f>INDEX(Auxiliar_OPEX_Drivers!$B$76:$I$84,MATCH($E78,Auxiliar_OPEX_Drivers!$B$76:$B$84,0),MATCH(YEAR(BA$2),Auxiliar_OPEX_Drivers!$B$76:$I$76,0))*$F78</f>
        <v>6.203550170591785</v>
      </c>
      <c r="BB78" s="107">
        <f>INDEX(Auxiliar_OPEX_Drivers!$B$76:$I$84,MATCH($E78,Auxiliar_OPEX_Drivers!$B$76:$B$84,0),MATCH(YEAR(BB$2),Auxiliar_OPEX_Drivers!$B$76:$I$76,0))*$F78</f>
        <v>6.203550170591785</v>
      </c>
      <c r="BC78" s="107">
        <f>INDEX(Auxiliar_OPEX_Drivers!$B$76:$I$84,MATCH($E78,Auxiliar_OPEX_Drivers!$B$76:$B$84,0),MATCH(YEAR(BC$2),Auxiliar_OPEX_Drivers!$B$76:$I$76,0))*$F78</f>
        <v>6.203550170591785</v>
      </c>
      <c r="BD78" s="107">
        <f>INDEX(Auxiliar_OPEX_Drivers!$B$76:$I$84,MATCH($E78,Auxiliar_OPEX_Drivers!$B$76:$B$84,0),MATCH(YEAR(BD$2),Auxiliar_OPEX_Drivers!$B$76:$I$76,0))*$F78</f>
        <v>6.203550170591785</v>
      </c>
      <c r="BE78" s="107">
        <f>INDEX(Auxiliar_OPEX_Drivers!$B$76:$I$84,MATCH($E78,Auxiliar_OPEX_Drivers!$B$76:$B$84,0),MATCH(YEAR(BE$2),Auxiliar_OPEX_Drivers!$B$76:$I$76,0))*$F78</f>
        <v>6.203550170591785</v>
      </c>
      <c r="BF78" s="107">
        <f>INDEX(Auxiliar_OPEX_Drivers!$B$76:$I$84,MATCH($E78,Auxiliar_OPEX_Drivers!$B$76:$B$84,0),MATCH(YEAR(BF$2),Auxiliar_OPEX_Drivers!$B$76:$I$76,0))*$F78</f>
        <v>6.203550170591785</v>
      </c>
      <c r="BG78" s="107">
        <f>INDEX(Auxiliar_OPEX_Drivers!$B$76:$I$84,MATCH($E78,Auxiliar_OPEX_Drivers!$B$76:$B$84,0),MATCH(YEAR(BG$2),Auxiliar_OPEX_Drivers!$B$76:$I$76,0))*$F78</f>
        <v>6.203550170591785</v>
      </c>
      <c r="BH78" s="107">
        <f>INDEX(Auxiliar_OPEX_Drivers!$B$76:$I$84,MATCH($E78,Auxiliar_OPEX_Drivers!$B$76:$B$84,0),MATCH(YEAR(BH$2),Auxiliar_OPEX_Drivers!$B$76:$I$76,0))*$F78</f>
        <v>6.203550170591785</v>
      </c>
      <c r="BI78" s="107">
        <f>INDEX(Auxiliar_OPEX_Drivers!$B$76:$I$84,MATCH($E78,Auxiliar_OPEX_Drivers!$B$76:$B$84,0),MATCH(YEAR(BI$2),Auxiliar_OPEX_Drivers!$B$76:$I$76,0))*$F78</f>
        <v>6.203550170591785</v>
      </c>
      <c r="BJ78" s="107">
        <f>INDEX(Auxiliar_OPEX_Drivers!$B$76:$I$84,MATCH($E78,Auxiliar_OPEX_Drivers!$B$76:$B$84,0),MATCH(YEAR(BJ$2),Auxiliar_OPEX_Drivers!$B$76:$I$76,0))*$F78</f>
        <v>6.4779251402157865</v>
      </c>
      <c r="BK78" s="107">
        <f>INDEX(Auxiliar_OPEX_Drivers!$B$76:$I$84,MATCH($E78,Auxiliar_OPEX_Drivers!$B$76:$B$84,0),MATCH(YEAR(BK$2),Auxiliar_OPEX_Drivers!$B$76:$I$76,0))*$F78</f>
        <v>6.4779251402157865</v>
      </c>
      <c r="BL78" s="107">
        <f>INDEX(Auxiliar_OPEX_Drivers!$B$76:$I$84,MATCH($E78,Auxiliar_OPEX_Drivers!$B$76:$B$84,0),MATCH(YEAR(BL$2),Auxiliar_OPEX_Drivers!$B$76:$I$76,0))*$F78</f>
        <v>6.4779251402157865</v>
      </c>
      <c r="BM78" s="107">
        <f>INDEX(Auxiliar_OPEX_Drivers!$B$76:$I$84,MATCH($E78,Auxiliar_OPEX_Drivers!$B$76:$B$84,0),MATCH(YEAR(BM$2),Auxiliar_OPEX_Drivers!$B$76:$I$76,0))*$F78</f>
        <v>6.4779251402157865</v>
      </c>
      <c r="BN78" s="107">
        <f>INDEX(Auxiliar_OPEX_Drivers!$B$76:$I$84,MATCH($E78,Auxiliar_OPEX_Drivers!$B$76:$B$84,0),MATCH(YEAR(BN$2),Auxiliar_OPEX_Drivers!$B$76:$I$76,0))*$F78</f>
        <v>6.4779251402157865</v>
      </c>
      <c r="BO78" s="107">
        <f>INDEX(Auxiliar_OPEX_Drivers!$B$76:$I$84,MATCH($E78,Auxiliar_OPEX_Drivers!$B$76:$B$84,0),MATCH(YEAR(BO$2),Auxiliar_OPEX_Drivers!$B$76:$I$76,0))*$F78</f>
        <v>6.4779251402157865</v>
      </c>
      <c r="BP78" s="107">
        <f>INDEX(Auxiliar_OPEX_Drivers!$B$76:$I$84,MATCH($E78,Auxiliar_OPEX_Drivers!$B$76:$B$84,0),MATCH(YEAR(BP$2),Auxiliar_OPEX_Drivers!$B$76:$I$76,0))*$F78</f>
        <v>6.4779251402157865</v>
      </c>
      <c r="BQ78" s="107">
        <f>INDEX(Auxiliar_OPEX_Drivers!$B$76:$I$84,MATCH($E78,Auxiliar_OPEX_Drivers!$B$76:$B$84,0),MATCH(YEAR(BQ$2),Auxiliar_OPEX_Drivers!$B$76:$I$76,0))*$F78</f>
        <v>6.4779251402157865</v>
      </c>
      <c r="BR78" s="107">
        <f>INDEX(Auxiliar_OPEX_Drivers!$B$76:$I$84,MATCH($E78,Auxiliar_OPEX_Drivers!$B$76:$B$84,0),MATCH(YEAR(BR$2),Auxiliar_OPEX_Drivers!$B$76:$I$76,0))*$F78</f>
        <v>6.4779251402157865</v>
      </c>
      <c r="BS78" s="107">
        <f>INDEX(Auxiliar_OPEX_Drivers!$B$76:$I$84,MATCH($E78,Auxiliar_OPEX_Drivers!$B$76:$B$84,0),MATCH(YEAR(BS$2),Auxiliar_OPEX_Drivers!$B$76:$I$76,0))*$F78</f>
        <v>6.4779251402157865</v>
      </c>
      <c r="BT78" s="107">
        <f>INDEX(Auxiliar_OPEX_Drivers!$B$76:$I$84,MATCH($E78,Auxiliar_OPEX_Drivers!$B$76:$B$84,0),MATCH(YEAR(BT$2),Auxiliar_OPEX_Drivers!$B$76:$I$76,0))*$F78</f>
        <v>6.4779251402157865</v>
      </c>
      <c r="BU78" s="107">
        <f>INDEX(Auxiliar_OPEX_Drivers!$B$76:$I$84,MATCH($E78,Auxiliar_OPEX_Drivers!$B$76:$B$84,0),MATCH(YEAR(BU$2),Auxiliar_OPEX_Drivers!$B$76:$I$76,0))*$F78</f>
        <v>6.4779251402157865</v>
      </c>
      <c r="BV78" s="107">
        <f>INDEX(Auxiliar_OPEX_Drivers!$B$76:$I$84,MATCH($E78,Auxiliar_OPEX_Drivers!$B$76:$B$84,0),MATCH(YEAR(BV$2),Auxiliar_OPEX_Drivers!$B$76:$I$76,0))*$F78</f>
        <v>6.865398613813567</v>
      </c>
      <c r="BW78" s="107">
        <f>INDEX(Auxiliar_OPEX_Drivers!$B$76:$I$84,MATCH($E78,Auxiliar_OPEX_Drivers!$B$76:$B$84,0),MATCH(YEAR(BW$2),Auxiliar_OPEX_Drivers!$B$76:$I$76,0))*$F78</f>
        <v>6.865398613813567</v>
      </c>
      <c r="BX78" s="107">
        <f>INDEX(Auxiliar_OPEX_Drivers!$B$76:$I$84,MATCH($E78,Auxiliar_OPEX_Drivers!$B$76:$B$84,0),MATCH(YEAR(BX$2),Auxiliar_OPEX_Drivers!$B$76:$I$76,0))*$F78</f>
        <v>6.865398613813567</v>
      </c>
      <c r="BY78" s="107">
        <f>INDEX(Auxiliar_OPEX_Drivers!$B$76:$I$84,MATCH($E78,Auxiliar_OPEX_Drivers!$B$76:$B$84,0),MATCH(YEAR(BY$2),Auxiliar_OPEX_Drivers!$B$76:$I$76,0))*$F78</f>
        <v>6.865398613813567</v>
      </c>
      <c r="BZ78" s="107">
        <f>INDEX(Auxiliar_OPEX_Drivers!$B$76:$I$84,MATCH($E78,Auxiliar_OPEX_Drivers!$B$76:$B$84,0),MATCH(YEAR(BZ$2),Auxiliar_OPEX_Drivers!$B$76:$I$76,0))*$F78</f>
        <v>6.865398613813567</v>
      </c>
      <c r="CA78" s="107">
        <f>INDEX(Auxiliar_OPEX_Drivers!$B$76:$I$84,MATCH($E78,Auxiliar_OPEX_Drivers!$B$76:$B$84,0),MATCH(YEAR(CA$2),Auxiliar_OPEX_Drivers!$B$76:$I$76,0))*$F78</f>
        <v>6.865398613813567</v>
      </c>
      <c r="CB78" s="107">
        <f>INDEX(Auxiliar_OPEX_Drivers!$B$76:$I$84,MATCH($E78,Auxiliar_OPEX_Drivers!$B$76:$B$84,0),MATCH(YEAR(CB$2),Auxiliar_OPEX_Drivers!$B$76:$I$76,0))*$F78</f>
        <v>6.865398613813567</v>
      </c>
      <c r="CC78" s="107">
        <f>INDEX(Auxiliar_OPEX_Drivers!$B$76:$I$84,MATCH($E78,Auxiliar_OPEX_Drivers!$B$76:$B$84,0),MATCH(YEAR(CC$2),Auxiliar_OPEX_Drivers!$B$76:$I$76,0))*$F78</f>
        <v>6.865398613813567</v>
      </c>
      <c r="CD78" s="107">
        <f>INDEX(Auxiliar_OPEX_Drivers!$B$76:$I$84,MATCH($E78,Auxiliar_OPEX_Drivers!$B$76:$B$84,0),MATCH(YEAR(CD$2),Auxiliar_OPEX_Drivers!$B$76:$I$76,0))*$F78</f>
        <v>6.865398613813567</v>
      </c>
      <c r="CE78" s="107">
        <f>INDEX(Auxiliar_OPEX_Drivers!$B$76:$I$84,MATCH($E78,Auxiliar_OPEX_Drivers!$B$76:$B$84,0),MATCH(YEAR(CE$2),Auxiliar_OPEX_Drivers!$B$76:$I$76,0))*$F78</f>
        <v>6.865398613813567</v>
      </c>
      <c r="CF78" s="107">
        <f>INDEX(Auxiliar_OPEX_Drivers!$B$76:$I$84,MATCH($E78,Auxiliar_OPEX_Drivers!$B$76:$B$84,0),MATCH(YEAR(CF$2),Auxiliar_OPEX_Drivers!$B$76:$I$76,0))*$F78</f>
        <v>6.865398613813567</v>
      </c>
      <c r="CG78" s="107">
        <f>INDEX(Auxiliar_OPEX_Drivers!$B$76:$I$84,MATCH($E78,Auxiliar_OPEX_Drivers!$B$76:$B$84,0),MATCH(YEAR(CG$2),Auxiliar_OPEX_Drivers!$B$76:$I$76,0))*$F78</f>
        <v>6.865398613813567</v>
      </c>
      <c r="CI78" s="51">
        <f>INDEX(Auxiliar_OPEX_CustosUnit!$A$1:$R$129,MATCH(Auxiliar_OPEX_P!$A78,Auxiliar_OPEX_CustosUnit!$A$1:$A$129,0),MATCH(CI$2,Auxiliar_OPEX_CustosUnit!$A$3:$Q$3,0))*(1-DRE_Auxiliar!$A$5)</f>
        <v>22095.121646083604</v>
      </c>
      <c r="CJ78" s="51">
        <f>INDEX(Auxiliar_OPEX_CustosUnit!$A$1:$R$129,MATCH(Auxiliar_OPEX_P!$A78,Auxiliar_OPEX_CustosUnit!$A$1:$A$129,0),MATCH(CJ$2,Auxiliar_OPEX_CustosUnit!$A$3:$Q$3,0))*(1-DRE_Auxiliar!$A$5)</f>
        <v>22834.985121764239</v>
      </c>
      <c r="CK78" s="51">
        <f>INDEX(Auxiliar_OPEX_CustosUnit!$A$1:$R$129,MATCH(Auxiliar_OPEX_P!$A78,Auxiliar_OPEX_CustosUnit!$A$1:$A$129,0),MATCH(CK$2,Auxiliar_OPEX_CustosUnit!$A$3:$Q$3,0))*(1-DRE_Auxiliar!$A$5)</f>
        <v>24001.020236489217</v>
      </c>
      <c r="CL78" s="51">
        <f>INDEX(Auxiliar_OPEX_CustosUnit!$A$1:$R$129,MATCH(Auxiliar_OPEX_P!$A78,Auxiliar_OPEX_CustosUnit!$A$1:$A$129,0),MATCH(CL$2,Auxiliar_OPEX_CustosUnit!$A$3:$Q$3,0))*(1-DRE_Auxiliar!$A$5)</f>
        <v>23974.306718599015</v>
      </c>
      <c r="CM78" s="51">
        <f>INDEX(Auxiliar_OPEX_CustosUnit!$A$1:$R$129,MATCH(Auxiliar_OPEX_P!$A78,Auxiliar_OPEX_CustosUnit!$A$1:$A$129,0),MATCH(CM$2,Auxiliar_OPEX_CustosUnit!$A$3:$Q$3,0))*(1-DRE_Auxiliar!$A$5)</f>
        <v>23987.041603658399</v>
      </c>
      <c r="CN78" s="51">
        <f>INDEX(Auxiliar_OPEX_CustosUnit!$A$1:$R$129,MATCH(Auxiliar_OPEX_P!$A78,Auxiliar_OPEX_CustosUnit!$A$1:$A$129,0),MATCH(CN$2,Auxiliar_OPEX_CustosUnit!$A$3:$Q$3,0))*(1-DRE_Auxiliar!$A$5)</f>
        <v>26086.270212399075</v>
      </c>
      <c r="CO78" s="51">
        <f>INDEX(Auxiliar_OPEX_CustosUnit!$A$1:$R$129,MATCH(Auxiliar_OPEX_P!$A78,Auxiliar_OPEX_CustosUnit!$A$1:$A$129,0),MATCH(CO$2,Auxiliar_OPEX_CustosUnit!$A$3:$Q$3,0))*(1-DRE_Auxiliar!$A$5)</f>
        <v>24667.227151820094</v>
      </c>
      <c r="CP78" s="51">
        <f>INDEX(Auxiliar_OPEX_CustosUnit!$A$1:$R$129,MATCH(Auxiliar_OPEX_P!$A78,Auxiliar_OPEX_CustosUnit!$A$1:$A$129,0),MATCH(CP$2,Auxiliar_OPEX_CustosUnit!$A$3:$Q$3,0))*(1-DRE_Auxiliar!$A$5)</f>
        <v>25447.968665040946</v>
      </c>
      <c r="CQ78" s="51">
        <f>INDEX(Auxiliar_OPEX_CustosUnit!$A$1:$R$129,MATCH(Auxiliar_OPEX_P!$A78,Auxiliar_OPEX_CustosUnit!$A$1:$A$129,0),MATCH(CQ$2,Auxiliar_OPEX_CustosUnit!$A$3:$Q$3,0))*(1-DRE_Auxiliar!$A$5)</f>
        <v>25454.231283669909</v>
      </c>
      <c r="CR78" s="51">
        <f>INDEX(Auxiliar_OPEX_CustosUnit!$A$1:$R$129,MATCH(Auxiliar_OPEX_P!$A78,Auxiliar_OPEX_CustosUnit!$A$1:$A$129,0),MATCH(CR$2,Auxiliar_OPEX_CustosUnit!$A$3:$Q$3,0))*(1-DRE_Auxiliar!$A$5)</f>
        <v>25454.231283669909</v>
      </c>
      <c r="CS78" s="51">
        <f>INDEX(Auxiliar_OPEX_CustosUnit!$A$1:$R$129,MATCH(Auxiliar_OPEX_P!$A78,Auxiliar_OPEX_CustosUnit!$A$1:$A$129,0),MATCH(CS$2,Auxiliar_OPEX_CustosUnit!$A$3:$Q$3,0))*(1-DRE_Auxiliar!$A$5)</f>
        <v>24673.489770449058</v>
      </c>
      <c r="CT78" s="51">
        <f>INDEX(Auxiliar_OPEX_CustosUnit!$A$1:$R$129,MATCH(Auxiliar_OPEX_P!$A78,Auxiliar_OPEX_CustosUnit!$A$1:$A$129,0),MATCH(CT$2,Auxiliar_OPEX_CustosUnit!$A$3:$Q$3,0))*(1-DRE_Auxiliar!$A$5)</f>
        <v>24495.412558762117</v>
      </c>
      <c r="CU78" s="53">
        <f t="shared" si="610"/>
        <v>22095.121646083604</v>
      </c>
      <c r="CV78" s="53">
        <f t="shared" si="611"/>
        <v>22834.985121764239</v>
      </c>
      <c r="CW78" s="53">
        <f t="shared" si="612"/>
        <v>24001.020236489217</v>
      </c>
      <c r="CX78" s="53">
        <f t="shared" si="613"/>
        <v>23974.306718599015</v>
      </c>
      <c r="CY78" s="53">
        <f t="shared" si="614"/>
        <v>23987.041603658399</v>
      </c>
      <c r="CZ78" s="53">
        <f t="shared" si="615"/>
        <v>26086.270212399075</v>
      </c>
      <c r="DA78" s="53">
        <f t="shared" si="616"/>
        <v>24667.227151820094</v>
      </c>
      <c r="DB78" s="53">
        <f t="shared" si="617"/>
        <v>25447.968665040946</v>
      </c>
      <c r="DC78" s="53">
        <f t="shared" si="618"/>
        <v>25454.231283669909</v>
      </c>
      <c r="DD78" s="53">
        <f t="shared" si="619"/>
        <v>25454.231283669909</v>
      </c>
      <c r="DE78" s="53">
        <f t="shared" si="620"/>
        <v>24673.489770449058</v>
      </c>
      <c r="DF78" s="53">
        <f t="shared" si="621"/>
        <v>24495.412558762117</v>
      </c>
      <c r="DG78" s="53">
        <f t="shared" si="622"/>
        <v>22095.121646083604</v>
      </c>
      <c r="DH78" s="53">
        <f t="shared" si="623"/>
        <v>22834.985121764239</v>
      </c>
      <c r="DI78" s="53">
        <f t="shared" si="624"/>
        <v>24001.020236489217</v>
      </c>
      <c r="DJ78" s="53">
        <f t="shared" si="625"/>
        <v>23974.306718599015</v>
      </c>
      <c r="DK78" s="53">
        <f t="shared" si="626"/>
        <v>23987.041603658399</v>
      </c>
      <c r="DL78" s="53">
        <f t="shared" si="627"/>
        <v>26086.270212399075</v>
      </c>
      <c r="DM78" s="53">
        <f t="shared" si="628"/>
        <v>24667.227151820094</v>
      </c>
      <c r="DN78" s="53">
        <f t="shared" si="629"/>
        <v>25447.968665040946</v>
      </c>
      <c r="DO78" s="53">
        <f t="shared" si="630"/>
        <v>25454.231283669909</v>
      </c>
      <c r="DP78" s="53">
        <f t="shared" si="631"/>
        <v>25454.231283669909</v>
      </c>
      <c r="DQ78" s="53">
        <f t="shared" si="632"/>
        <v>24673.489770449058</v>
      </c>
      <c r="DR78" s="53">
        <f t="shared" si="633"/>
        <v>24495.412558762117</v>
      </c>
      <c r="DS78" s="53">
        <f t="shared" si="634"/>
        <v>22095.121646083604</v>
      </c>
      <c r="DT78" s="53">
        <f t="shared" si="635"/>
        <v>22834.985121764239</v>
      </c>
      <c r="DU78" s="53">
        <f t="shared" si="636"/>
        <v>24001.020236489217</v>
      </c>
      <c r="DV78" s="53">
        <f t="shared" si="637"/>
        <v>23974.306718599015</v>
      </c>
      <c r="DW78" s="53">
        <f t="shared" si="638"/>
        <v>23987.041603658399</v>
      </c>
      <c r="DX78" s="53">
        <f t="shared" si="639"/>
        <v>26086.270212399075</v>
      </c>
      <c r="DY78" s="53">
        <f t="shared" si="640"/>
        <v>24667.227151820094</v>
      </c>
      <c r="DZ78" s="53">
        <f t="shared" si="641"/>
        <v>25447.968665040946</v>
      </c>
      <c r="EA78" s="53">
        <f t="shared" si="642"/>
        <v>25454.231283669909</v>
      </c>
      <c r="EB78" s="53">
        <f t="shared" si="643"/>
        <v>25454.231283669909</v>
      </c>
      <c r="EC78" s="53">
        <f t="shared" si="644"/>
        <v>24673.489770449058</v>
      </c>
      <c r="ED78" s="53">
        <f t="shared" si="645"/>
        <v>24495.412558762117</v>
      </c>
      <c r="EE78" s="53">
        <f t="shared" si="646"/>
        <v>22095.121646083604</v>
      </c>
      <c r="EF78" s="53">
        <f t="shared" si="647"/>
        <v>22834.985121764239</v>
      </c>
      <c r="EG78" s="53">
        <f t="shared" si="648"/>
        <v>24001.020236489217</v>
      </c>
      <c r="EH78" s="53">
        <f t="shared" si="649"/>
        <v>23974.306718599015</v>
      </c>
      <c r="EI78" s="53">
        <f t="shared" si="650"/>
        <v>23987.041603658399</v>
      </c>
      <c r="EJ78" s="53">
        <f t="shared" si="651"/>
        <v>26086.270212399075</v>
      </c>
      <c r="EK78" s="53">
        <f t="shared" si="652"/>
        <v>24667.227151820094</v>
      </c>
      <c r="EL78" s="53">
        <f t="shared" si="653"/>
        <v>25447.968665040946</v>
      </c>
      <c r="EM78" s="53">
        <f t="shared" si="654"/>
        <v>25454.231283669909</v>
      </c>
      <c r="EN78" s="53">
        <f t="shared" si="655"/>
        <v>25454.231283669909</v>
      </c>
      <c r="EO78" s="53">
        <f t="shared" si="656"/>
        <v>24673.489770449058</v>
      </c>
      <c r="EP78" s="53">
        <f t="shared" si="657"/>
        <v>24495.412558762117</v>
      </c>
      <c r="EQ78" s="53">
        <f t="shared" si="658"/>
        <v>22095.121646083604</v>
      </c>
      <c r="ER78" s="53">
        <f t="shared" si="659"/>
        <v>22834.985121764239</v>
      </c>
      <c r="ES78" s="53">
        <f t="shared" si="660"/>
        <v>24001.020236489217</v>
      </c>
      <c r="ET78" s="53">
        <f t="shared" si="661"/>
        <v>23974.306718599015</v>
      </c>
      <c r="EU78" s="53">
        <f t="shared" si="662"/>
        <v>23987.041603658399</v>
      </c>
      <c r="EV78" s="53">
        <f t="shared" si="663"/>
        <v>26086.270212399075</v>
      </c>
      <c r="EW78" s="53">
        <f t="shared" si="664"/>
        <v>24667.227151820094</v>
      </c>
      <c r="EX78" s="53">
        <f t="shared" si="665"/>
        <v>25447.968665040946</v>
      </c>
      <c r="EY78" s="53">
        <f t="shared" si="666"/>
        <v>25454.231283669909</v>
      </c>
      <c r="EZ78" s="53">
        <f t="shared" si="667"/>
        <v>25454.231283669909</v>
      </c>
      <c r="FA78" s="53">
        <f t="shared" si="668"/>
        <v>24673.489770449058</v>
      </c>
      <c r="FB78" s="53">
        <f t="shared" si="669"/>
        <v>24495.412558762117</v>
      </c>
      <c r="FC78" s="53">
        <f t="shared" si="670"/>
        <v>22095.121646083604</v>
      </c>
      <c r="FD78" s="53">
        <f t="shared" si="671"/>
        <v>22834.985121764239</v>
      </c>
      <c r="FE78" s="53">
        <f t="shared" si="672"/>
        <v>24001.020236489217</v>
      </c>
      <c r="FF78" s="53">
        <f t="shared" si="673"/>
        <v>23974.306718599015</v>
      </c>
      <c r="FG78" s="53">
        <f t="shared" si="674"/>
        <v>23987.041603658399</v>
      </c>
      <c r="FH78" s="53">
        <f t="shared" si="675"/>
        <v>26086.270212399075</v>
      </c>
      <c r="FI78" s="53">
        <f t="shared" si="676"/>
        <v>24667.227151820094</v>
      </c>
      <c r="FJ78" s="53">
        <f t="shared" si="677"/>
        <v>25447.968665040946</v>
      </c>
      <c r="FK78" s="53">
        <f t="shared" si="678"/>
        <v>25454.231283669909</v>
      </c>
      <c r="FL78" s="53">
        <f t="shared" si="679"/>
        <v>25454.231283669909</v>
      </c>
      <c r="FM78" s="53">
        <f t="shared" si="680"/>
        <v>24673.489770449058</v>
      </c>
      <c r="FN78" s="53">
        <f t="shared" si="681"/>
        <v>24495.412558762117</v>
      </c>
      <c r="FP78" s="51">
        <f t="shared" si="682"/>
        <v>119935.208018292</v>
      </c>
      <c r="FQ78" s="51">
        <f t="shared" si="689"/>
        <v>130431.35106199537</v>
      </c>
      <c r="FR78" s="51">
        <f t="shared" si="690"/>
        <v>123336.13575910046</v>
      </c>
      <c r="FS78" s="51">
        <f t="shared" si="691"/>
        <v>127239.84332520473</v>
      </c>
      <c r="FT78" s="51">
        <f t="shared" si="692"/>
        <v>127271.15641834955</v>
      </c>
      <c r="FU78" s="51">
        <f t="shared" si="693"/>
        <v>127271.15641834955</v>
      </c>
      <c r="FV78" s="51">
        <f t="shared" si="694"/>
        <v>123367.44885224529</v>
      </c>
      <c r="FW78" s="51">
        <f t="shared" si="695"/>
        <v>122477.06279381059</v>
      </c>
      <c r="FX78" s="51">
        <f t="shared" si="696"/>
        <v>95708.657055638861</v>
      </c>
      <c r="FY78" s="51">
        <f t="shared" si="697"/>
        <v>98913.497508484361</v>
      </c>
      <c r="FZ78" s="51">
        <f t="shared" si="698"/>
        <v>103964.37057891286</v>
      </c>
      <c r="GA78" s="51">
        <f t="shared" si="699"/>
        <v>103848.65657817296</v>
      </c>
      <c r="GB78" s="51">
        <f t="shared" si="700"/>
        <v>103903.81982942429</v>
      </c>
      <c r="GC78" s="51">
        <f t="shared" si="701"/>
        <v>112996.97415613783</v>
      </c>
      <c r="GD78" s="51">
        <f t="shared" si="702"/>
        <v>106850.15551410464</v>
      </c>
      <c r="GE78" s="51">
        <f t="shared" si="703"/>
        <v>110232.06591653955</v>
      </c>
      <c r="GF78" s="51">
        <f t="shared" si="704"/>
        <v>110259.19348018145</v>
      </c>
      <c r="GG78" s="51">
        <f t="shared" si="705"/>
        <v>110259.19348018145</v>
      </c>
      <c r="GH78" s="51">
        <f t="shared" si="706"/>
        <v>106877.28307774654</v>
      </c>
      <c r="GI78" s="51">
        <f t="shared" si="707"/>
        <v>106105.91231745969</v>
      </c>
      <c r="GJ78" s="51">
        <f t="shared" si="708"/>
        <v>113022.05351281972</v>
      </c>
      <c r="GK78" s="51">
        <f t="shared" si="709"/>
        <v>116806.63957122594</v>
      </c>
      <c r="GL78" s="51">
        <f t="shared" si="710"/>
        <v>122771.19976895778</v>
      </c>
      <c r="GM78" s="51">
        <f t="shared" si="711"/>
        <v>122634.5534677125</v>
      </c>
      <c r="GN78" s="51">
        <f t="shared" si="712"/>
        <v>122699.69557843341</v>
      </c>
      <c r="GO78" s="51">
        <f t="shared" si="713"/>
        <v>133437.77305784775</v>
      </c>
      <c r="GP78" s="51">
        <f t="shared" si="714"/>
        <v>126179.01416533081</v>
      </c>
      <c r="GQ78" s="51">
        <f t="shared" si="715"/>
        <v>130172.70157291146</v>
      </c>
      <c r="GR78" s="51">
        <f t="shared" si="716"/>
        <v>130204.73642789669</v>
      </c>
      <c r="GS78" s="51">
        <f t="shared" si="717"/>
        <v>130204.73642789669</v>
      </c>
      <c r="GT78" s="51">
        <f t="shared" si="718"/>
        <v>126211.04902031603</v>
      </c>
      <c r="GU78" s="51">
        <f t="shared" si="719"/>
        <v>125300.13970417462</v>
      </c>
      <c r="GV78" s="51">
        <f t="shared" si="720"/>
        <v>128367.822463043</v>
      </c>
      <c r="GW78" s="51">
        <f t="shared" si="721"/>
        <v>132666.26737836649</v>
      </c>
      <c r="GX78" s="51">
        <f t="shared" si="722"/>
        <v>139440.67627234157</v>
      </c>
      <c r="GY78" s="51">
        <f t="shared" si="723"/>
        <v>139285.4765781819</v>
      </c>
      <c r="GZ78" s="51">
        <f t="shared" si="724"/>
        <v>139359.46347404856</v>
      </c>
      <c r="HA78" s="51">
        <f t="shared" si="725"/>
        <v>151555.52239024505</v>
      </c>
      <c r="HB78" s="51">
        <f t="shared" si="726"/>
        <v>143311.19268771526</v>
      </c>
      <c r="HC78" s="51">
        <f t="shared" si="727"/>
        <v>147847.13005723985</v>
      </c>
      <c r="HD78" s="51">
        <f t="shared" si="728"/>
        <v>147883.51450124488</v>
      </c>
      <c r="HE78" s="51">
        <f t="shared" si="729"/>
        <v>147883.51450124488</v>
      </c>
      <c r="HF78" s="51">
        <f t="shared" si="730"/>
        <v>143347.57713172032</v>
      </c>
      <c r="HG78" s="51">
        <f t="shared" si="731"/>
        <v>142312.98749421112</v>
      </c>
      <c r="HH78" s="51">
        <f t="shared" si="732"/>
        <v>137068.19565680818</v>
      </c>
      <c r="HI78" s="51">
        <f t="shared" si="733"/>
        <v>141657.97584758143</v>
      </c>
      <c r="HJ78" s="51">
        <f t="shared" si="734"/>
        <v>148891.53318244958</v>
      </c>
      <c r="HK78" s="51">
        <f t="shared" si="735"/>
        <v>148725.8145339847</v>
      </c>
      <c r="HL78" s="51">
        <f t="shared" si="736"/>
        <v>148804.81603236732</v>
      </c>
      <c r="HM78" s="51">
        <f t="shared" si="737"/>
        <v>161827.48602623169</v>
      </c>
      <c r="HN78" s="51">
        <f t="shared" si="738"/>
        <v>153024.38120569984</v>
      </c>
      <c r="HO78" s="51">
        <f t="shared" si="739"/>
        <v>157867.75035322917</v>
      </c>
      <c r="HP78" s="51">
        <f t="shared" si="740"/>
        <v>157906.60082209323</v>
      </c>
      <c r="HQ78" s="51">
        <f t="shared" si="741"/>
        <v>157906.60082209323</v>
      </c>
      <c r="HR78" s="51">
        <f t="shared" si="742"/>
        <v>153063.23167456393</v>
      </c>
      <c r="HS78" s="51">
        <f t="shared" si="743"/>
        <v>151958.52075762488</v>
      </c>
      <c r="HT78" s="51">
        <f t="shared" si="744"/>
        <v>143130.54398729099</v>
      </c>
      <c r="HU78" s="51">
        <f t="shared" si="745"/>
        <v>147923.32419673001</v>
      </c>
      <c r="HV78" s="51">
        <f t="shared" si="746"/>
        <v>155476.81238078134</v>
      </c>
      <c r="HW78" s="51">
        <f t="shared" si="747"/>
        <v>155303.76421165679</v>
      </c>
      <c r="HX78" s="51">
        <f t="shared" si="748"/>
        <v>155386.25984374073</v>
      </c>
      <c r="HY78" s="51">
        <f t="shared" si="749"/>
        <v>168984.90562336217</v>
      </c>
      <c r="HZ78" s="51">
        <f t="shared" si="750"/>
        <v>159792.45090618884</v>
      </c>
      <c r="IA78" s="51">
        <f t="shared" si="751"/>
        <v>164850.03598269232</v>
      </c>
      <c r="IB78" s="51">
        <f t="shared" si="688"/>
        <v>164890.60475735247</v>
      </c>
      <c r="IC78" s="51">
        <f t="shared" si="369"/>
        <v>164890.60475735247</v>
      </c>
      <c r="ID78" s="51">
        <f t="shared" si="370"/>
        <v>159833.01968084899</v>
      </c>
      <c r="IE78" s="51">
        <f t="shared" si="371"/>
        <v>158679.44883436261</v>
      </c>
      <c r="IF78" s="51">
        <f t="shared" si="372"/>
        <v>151691.81752106451</v>
      </c>
      <c r="IG78" s="51">
        <f t="shared" si="373"/>
        <v>156771.27520141363</v>
      </c>
      <c r="IH78" s="51">
        <f t="shared" si="374"/>
        <v>164776.57106170445</v>
      </c>
      <c r="II78" s="51">
        <f t="shared" si="375"/>
        <v>164593.17211301095</v>
      </c>
      <c r="IJ78" s="51">
        <f t="shared" si="376"/>
        <v>164680.60217524474</v>
      </c>
      <c r="IK78" s="51">
        <f t="shared" si="377"/>
        <v>179092.64335577076</v>
      </c>
      <c r="IL78" s="51">
        <f t="shared" si="378"/>
        <v>169350.34709473007</v>
      </c>
      <c r="IM78" s="51">
        <f t="shared" si="379"/>
        <v>174710.44879734321</v>
      </c>
      <c r="IN78" s="51">
        <f t="shared" si="380"/>
        <v>174753.44417059733</v>
      </c>
      <c r="IO78" s="51">
        <f t="shared" si="381"/>
        <v>174753.44417059733</v>
      </c>
      <c r="IP78" s="51">
        <f t="shared" si="382"/>
        <v>169393.34246798418</v>
      </c>
      <c r="IQ78" s="51">
        <f t="shared" si="383"/>
        <v>168170.77142571687</v>
      </c>
      <c r="IS78" s="51">
        <f t="shared" si="683"/>
        <v>1387733.1561796889</v>
      </c>
      <c r="IT78" s="51">
        <f t="shared" si="683"/>
        <v>1361514.9198415005</v>
      </c>
      <c r="IU78" s="51">
        <f t="shared" si="683"/>
        <v>1580829.8565423554</v>
      </c>
      <c r="IV78" s="51">
        <f t="shared" si="683"/>
        <v>1749289.7740168127</v>
      </c>
      <c r="IW78" s="51">
        <f t="shared" si="683"/>
        <v>1850775.2762817359</v>
      </c>
      <c r="IX78" s="51">
        <f t="shared" si="683"/>
        <v>1944434.5086145983</v>
      </c>
      <c r="IZ78" s="111">
        <f t="shared" si="684"/>
        <v>0</v>
      </c>
      <c r="JA78" s="111">
        <f t="shared" si="389"/>
        <v>0</v>
      </c>
      <c r="JB78" s="111">
        <f t="shared" si="390"/>
        <v>0</v>
      </c>
      <c r="JC78" s="111">
        <f t="shared" si="391"/>
        <v>0</v>
      </c>
      <c r="JD78" s="111">
        <f t="shared" si="392"/>
        <v>0</v>
      </c>
      <c r="JE78" s="111">
        <f t="shared" si="393"/>
        <v>0</v>
      </c>
      <c r="JF78" s="111">
        <f t="shared" si="394"/>
        <v>0</v>
      </c>
      <c r="JG78" s="111">
        <f t="shared" si="395"/>
        <v>0</v>
      </c>
      <c r="JH78" s="111">
        <f t="shared" si="396"/>
        <v>0</v>
      </c>
      <c r="JI78" s="111">
        <f t="shared" si="397"/>
        <v>0</v>
      </c>
      <c r="JJ78" s="111">
        <f t="shared" si="398"/>
        <v>0</v>
      </c>
      <c r="JK78" s="111">
        <f t="shared" si="399"/>
        <v>0</v>
      </c>
      <c r="JL78" s="111">
        <f t="shared" si="400"/>
        <v>0</v>
      </c>
      <c r="JM78" s="111">
        <f t="shared" si="401"/>
        <v>0</v>
      </c>
      <c r="JN78" s="111">
        <f t="shared" si="402"/>
        <v>0</v>
      </c>
      <c r="JO78" s="111">
        <f t="shared" si="403"/>
        <v>0</v>
      </c>
      <c r="JP78" s="111">
        <f t="shared" si="404"/>
        <v>0</v>
      </c>
      <c r="JQ78" s="111">
        <f t="shared" si="405"/>
        <v>0</v>
      </c>
      <c r="JR78" s="111">
        <f t="shared" si="406"/>
        <v>0</v>
      </c>
      <c r="JS78" s="111">
        <f t="shared" si="407"/>
        <v>0</v>
      </c>
      <c r="JT78" s="111">
        <f t="shared" si="408"/>
        <v>0</v>
      </c>
      <c r="JU78" s="111">
        <f t="shared" si="409"/>
        <v>0</v>
      </c>
      <c r="JV78" s="111">
        <f t="shared" si="410"/>
        <v>0</v>
      </c>
      <c r="JW78" s="111">
        <f t="shared" si="411"/>
        <v>0</v>
      </c>
      <c r="JX78" s="111">
        <f t="shared" si="412"/>
        <v>0</v>
      </c>
      <c r="JY78" s="111">
        <f t="shared" si="413"/>
        <v>0</v>
      </c>
      <c r="JZ78" s="111">
        <f t="shared" si="414"/>
        <v>0</v>
      </c>
      <c r="KA78" s="111">
        <f t="shared" si="415"/>
        <v>0</v>
      </c>
      <c r="KB78" s="111">
        <f t="shared" si="416"/>
        <v>0</v>
      </c>
      <c r="KC78" s="111">
        <f t="shared" si="417"/>
        <v>0</v>
      </c>
      <c r="KD78" s="111">
        <f t="shared" si="418"/>
        <v>0</v>
      </c>
      <c r="KE78" s="111">
        <f t="shared" si="419"/>
        <v>0</v>
      </c>
      <c r="KF78" s="111">
        <f t="shared" si="420"/>
        <v>0</v>
      </c>
      <c r="KG78" s="111">
        <f t="shared" si="421"/>
        <v>0</v>
      </c>
      <c r="KH78" s="111">
        <f t="shared" si="422"/>
        <v>0</v>
      </c>
      <c r="KI78" s="111">
        <f t="shared" si="423"/>
        <v>0</v>
      </c>
      <c r="KJ78" s="111">
        <f t="shared" si="424"/>
        <v>0</v>
      </c>
      <c r="KK78" s="111">
        <f t="shared" si="425"/>
        <v>0</v>
      </c>
      <c r="KL78" s="111">
        <f t="shared" si="426"/>
        <v>0</v>
      </c>
      <c r="KM78" s="111">
        <f t="shared" si="427"/>
        <v>0</v>
      </c>
      <c r="KN78" s="111">
        <f t="shared" si="428"/>
        <v>0</v>
      </c>
      <c r="KO78" s="111">
        <f t="shared" si="429"/>
        <v>0</v>
      </c>
      <c r="KP78" s="111">
        <f t="shared" si="430"/>
        <v>0</v>
      </c>
      <c r="KQ78" s="111">
        <f t="shared" si="431"/>
        <v>0</v>
      </c>
      <c r="KR78" s="111">
        <f t="shared" si="432"/>
        <v>0</v>
      </c>
      <c r="KS78" s="111">
        <f t="shared" si="433"/>
        <v>0</v>
      </c>
      <c r="KT78" s="111">
        <f t="shared" si="434"/>
        <v>0</v>
      </c>
      <c r="KU78" s="111">
        <f t="shared" si="435"/>
        <v>0</v>
      </c>
      <c r="KV78" s="111">
        <f t="shared" si="436"/>
        <v>0</v>
      </c>
      <c r="KW78" s="111">
        <f t="shared" si="437"/>
        <v>0</v>
      </c>
      <c r="KX78" s="111">
        <f t="shared" si="438"/>
        <v>0</v>
      </c>
      <c r="KY78" s="111">
        <f t="shared" si="439"/>
        <v>0</v>
      </c>
      <c r="KZ78" s="111">
        <f t="shared" si="440"/>
        <v>0</v>
      </c>
      <c r="LA78" s="111">
        <f t="shared" si="441"/>
        <v>0</v>
      </c>
      <c r="LB78" s="111">
        <f t="shared" si="442"/>
        <v>0</v>
      </c>
      <c r="LC78" s="111">
        <f t="shared" si="443"/>
        <v>0</v>
      </c>
      <c r="LD78" s="111">
        <f t="shared" si="444"/>
        <v>0</v>
      </c>
      <c r="LE78" s="111">
        <f t="shared" si="445"/>
        <v>0</v>
      </c>
      <c r="LF78" s="111">
        <f t="shared" si="446"/>
        <v>0</v>
      </c>
      <c r="LG78" s="111">
        <f t="shared" si="447"/>
        <v>0</v>
      </c>
      <c r="LH78" s="111">
        <f t="shared" si="448"/>
        <v>0</v>
      </c>
      <c r="LI78" s="111">
        <f t="shared" si="449"/>
        <v>0</v>
      </c>
      <c r="LJ78" s="111">
        <f t="shared" si="450"/>
        <v>0</v>
      </c>
      <c r="LK78" s="111">
        <f t="shared" si="451"/>
        <v>0</v>
      </c>
      <c r="LL78" s="111">
        <f t="shared" si="452"/>
        <v>0</v>
      </c>
      <c r="LM78" s="111">
        <f t="shared" si="453"/>
        <v>0</v>
      </c>
      <c r="LN78" s="111">
        <f t="shared" si="454"/>
        <v>0</v>
      </c>
      <c r="LO78" s="111">
        <f t="shared" si="455"/>
        <v>0</v>
      </c>
      <c r="LP78" s="111">
        <f t="shared" si="456"/>
        <v>0</v>
      </c>
      <c r="LQ78" s="111">
        <f t="shared" si="457"/>
        <v>0</v>
      </c>
      <c r="LR78" s="111">
        <f t="shared" si="458"/>
        <v>0</v>
      </c>
      <c r="LS78" s="111">
        <f t="shared" si="459"/>
        <v>0</v>
      </c>
      <c r="LT78" s="111">
        <f t="shared" si="460"/>
        <v>0</v>
      </c>
      <c r="LU78" s="111">
        <f t="shared" si="461"/>
        <v>0</v>
      </c>
      <c r="LV78" s="111">
        <f t="shared" si="462"/>
        <v>0</v>
      </c>
      <c r="LW78" s="111">
        <f t="shared" si="463"/>
        <v>0</v>
      </c>
      <c r="LX78" s="111">
        <f t="shared" si="464"/>
        <v>0</v>
      </c>
      <c r="LY78" s="111">
        <f t="shared" si="465"/>
        <v>0</v>
      </c>
      <c r="LZ78" s="111">
        <f t="shared" si="466"/>
        <v>0</v>
      </c>
      <c r="MA78" s="111">
        <f t="shared" si="467"/>
        <v>0</v>
      </c>
      <c r="MD78" s="111"/>
      <c r="ME78" s="111">
        <f t="shared" si="685"/>
        <v>0</v>
      </c>
      <c r="MF78" s="111">
        <f t="shared" si="468"/>
        <v>0</v>
      </c>
      <c r="MG78" s="111">
        <f t="shared" si="469"/>
        <v>0</v>
      </c>
      <c r="MH78" s="111">
        <f t="shared" si="470"/>
        <v>0</v>
      </c>
      <c r="MI78" s="111">
        <f t="shared" si="471"/>
        <v>0</v>
      </c>
      <c r="MJ78" s="111">
        <f t="shared" si="472"/>
        <v>0</v>
      </c>
      <c r="MK78" s="111">
        <f t="shared" si="473"/>
        <v>0</v>
      </c>
      <c r="ML78" s="111">
        <f t="shared" si="474"/>
        <v>0</v>
      </c>
      <c r="MM78" s="111">
        <f t="shared" si="475"/>
        <v>0</v>
      </c>
      <c r="MN78" s="111">
        <f t="shared" si="476"/>
        <v>0</v>
      </c>
      <c r="MO78" s="111">
        <f t="shared" si="477"/>
        <v>0</v>
      </c>
      <c r="MP78" s="111">
        <f t="shared" si="478"/>
        <v>0</v>
      </c>
      <c r="MQ78" s="111">
        <f t="shared" si="479"/>
        <v>0</v>
      </c>
      <c r="MR78" s="111">
        <f t="shared" si="480"/>
        <v>0</v>
      </c>
      <c r="MS78" s="111">
        <f t="shared" si="481"/>
        <v>0</v>
      </c>
      <c r="MT78" s="111">
        <f t="shared" si="482"/>
        <v>0</v>
      </c>
      <c r="MU78" s="111">
        <f t="shared" si="483"/>
        <v>0</v>
      </c>
      <c r="MV78" s="111">
        <f t="shared" si="484"/>
        <v>0</v>
      </c>
      <c r="MW78" s="111">
        <f t="shared" si="485"/>
        <v>0</v>
      </c>
      <c r="MX78" s="111">
        <f t="shared" si="486"/>
        <v>0</v>
      </c>
      <c r="MY78" s="111">
        <f t="shared" si="487"/>
        <v>0</v>
      </c>
      <c r="MZ78" s="111">
        <f t="shared" si="488"/>
        <v>0</v>
      </c>
      <c r="NA78" s="111">
        <f t="shared" si="489"/>
        <v>0</v>
      </c>
      <c r="NB78" s="111">
        <f t="shared" si="490"/>
        <v>0</v>
      </c>
      <c r="NC78" s="111">
        <f t="shared" si="491"/>
        <v>0</v>
      </c>
      <c r="ND78" s="111">
        <f t="shared" si="492"/>
        <v>0</v>
      </c>
      <c r="NE78" s="111">
        <f t="shared" si="493"/>
        <v>0</v>
      </c>
      <c r="NF78" s="111">
        <f t="shared" si="494"/>
        <v>0</v>
      </c>
      <c r="NG78" s="111">
        <f t="shared" si="495"/>
        <v>0</v>
      </c>
      <c r="NH78" s="111">
        <f t="shared" si="496"/>
        <v>0</v>
      </c>
      <c r="NI78" s="111">
        <f t="shared" si="497"/>
        <v>0</v>
      </c>
      <c r="NJ78" s="111">
        <f t="shared" si="498"/>
        <v>0</v>
      </c>
      <c r="NK78" s="111">
        <f t="shared" si="499"/>
        <v>0</v>
      </c>
      <c r="NL78" s="111">
        <f t="shared" si="500"/>
        <v>0</v>
      </c>
      <c r="NM78" s="111">
        <f t="shared" si="501"/>
        <v>0</v>
      </c>
      <c r="NN78" s="111">
        <f t="shared" si="502"/>
        <v>0</v>
      </c>
      <c r="NO78" s="111">
        <f t="shared" si="503"/>
        <v>0</v>
      </c>
      <c r="NP78" s="111">
        <f t="shared" si="504"/>
        <v>0</v>
      </c>
      <c r="NQ78" s="111">
        <f t="shared" si="505"/>
        <v>0</v>
      </c>
      <c r="NR78" s="111">
        <f t="shared" si="506"/>
        <v>0</v>
      </c>
      <c r="NS78" s="111">
        <f t="shared" si="507"/>
        <v>0</v>
      </c>
      <c r="NT78" s="111">
        <f t="shared" si="508"/>
        <v>0</v>
      </c>
      <c r="NU78" s="111">
        <f t="shared" si="509"/>
        <v>0</v>
      </c>
      <c r="NV78" s="111">
        <f t="shared" si="510"/>
        <v>0</v>
      </c>
      <c r="NW78" s="111">
        <f t="shared" si="511"/>
        <v>0</v>
      </c>
      <c r="NX78" s="111">
        <f t="shared" si="512"/>
        <v>0</v>
      </c>
      <c r="NY78" s="111">
        <f t="shared" si="513"/>
        <v>0</v>
      </c>
      <c r="NZ78" s="111">
        <f t="shared" si="514"/>
        <v>0</v>
      </c>
      <c r="OA78" s="111">
        <f t="shared" si="515"/>
        <v>0</v>
      </c>
      <c r="OB78" s="111">
        <f t="shared" si="516"/>
        <v>0</v>
      </c>
      <c r="OC78" s="111">
        <f t="shared" si="517"/>
        <v>0</v>
      </c>
      <c r="OD78" s="111">
        <f t="shared" si="518"/>
        <v>0</v>
      </c>
      <c r="OE78" s="111">
        <f t="shared" si="519"/>
        <v>0</v>
      </c>
      <c r="OF78" s="111">
        <f t="shared" si="520"/>
        <v>0</v>
      </c>
      <c r="OG78" s="111">
        <f t="shared" si="521"/>
        <v>0</v>
      </c>
      <c r="OH78" s="111">
        <f t="shared" si="522"/>
        <v>0</v>
      </c>
      <c r="OI78" s="111">
        <f t="shared" si="523"/>
        <v>0</v>
      </c>
      <c r="OJ78" s="111">
        <f t="shared" si="524"/>
        <v>0</v>
      </c>
      <c r="OK78" s="111">
        <f t="shared" si="525"/>
        <v>0</v>
      </c>
      <c r="OL78" s="111">
        <f t="shared" si="526"/>
        <v>0</v>
      </c>
      <c r="OM78" s="111">
        <f t="shared" si="527"/>
        <v>0</v>
      </c>
      <c r="ON78" s="111">
        <f t="shared" si="528"/>
        <v>0</v>
      </c>
      <c r="OO78" s="111">
        <f t="shared" si="529"/>
        <v>0</v>
      </c>
      <c r="OP78" s="111">
        <f t="shared" si="530"/>
        <v>0</v>
      </c>
      <c r="OQ78" s="111">
        <f t="shared" si="531"/>
        <v>0</v>
      </c>
      <c r="OR78" s="111">
        <f t="shared" si="532"/>
        <v>0</v>
      </c>
      <c r="OS78" s="111">
        <f t="shared" si="533"/>
        <v>0</v>
      </c>
      <c r="OT78" s="111">
        <f t="shared" si="534"/>
        <v>0</v>
      </c>
      <c r="OU78" s="111">
        <f t="shared" si="535"/>
        <v>0</v>
      </c>
      <c r="OV78" s="111">
        <f t="shared" si="536"/>
        <v>0</v>
      </c>
      <c r="OW78" s="111">
        <f t="shared" si="537"/>
        <v>0</v>
      </c>
      <c r="OX78" s="111">
        <f t="shared" si="538"/>
        <v>0</v>
      </c>
      <c r="OY78" s="111"/>
      <c r="PA78" s="51">
        <f t="shared" si="686"/>
        <v>130431.35106199537</v>
      </c>
      <c r="PB78" s="51">
        <f t="shared" si="539"/>
        <v>123336.13575910046</v>
      </c>
      <c r="PC78" s="51">
        <f t="shared" si="540"/>
        <v>127239.84332520473</v>
      </c>
      <c r="PD78" s="51">
        <f t="shared" si="541"/>
        <v>127271.15641834955</v>
      </c>
      <c r="PE78" s="51">
        <f t="shared" si="542"/>
        <v>127271.15641834955</v>
      </c>
      <c r="PF78" s="51">
        <f t="shared" si="543"/>
        <v>123367.44885224529</v>
      </c>
      <c r="PG78" s="51">
        <f t="shared" si="544"/>
        <v>122477.06279381059</v>
      </c>
      <c r="PH78" s="51">
        <f t="shared" si="545"/>
        <v>95708.657055638861</v>
      </c>
      <c r="PI78" s="51">
        <f t="shared" si="546"/>
        <v>98913.497508484361</v>
      </c>
      <c r="PJ78" s="51">
        <f t="shared" si="547"/>
        <v>103964.37057891286</v>
      </c>
      <c r="PK78" s="51">
        <f t="shared" si="548"/>
        <v>103848.65657817296</v>
      </c>
      <c r="PL78" s="51">
        <f t="shared" si="549"/>
        <v>103903.81982942429</v>
      </c>
      <c r="PM78" s="51">
        <f t="shared" si="550"/>
        <v>112996.97415613783</v>
      </c>
      <c r="PN78" s="51">
        <f t="shared" si="551"/>
        <v>106850.15551410464</v>
      </c>
      <c r="PO78" s="51">
        <f t="shared" si="552"/>
        <v>110232.06591653955</v>
      </c>
      <c r="PP78" s="51">
        <f t="shared" si="553"/>
        <v>110259.19348018145</v>
      </c>
      <c r="PQ78" s="51">
        <f t="shared" si="554"/>
        <v>110259.19348018145</v>
      </c>
      <c r="PR78" s="51">
        <f t="shared" si="555"/>
        <v>106877.28307774654</v>
      </c>
      <c r="PS78" s="51">
        <f t="shared" si="556"/>
        <v>106105.91231745969</v>
      </c>
      <c r="PT78" s="51">
        <f t="shared" si="557"/>
        <v>113022.05351281972</v>
      </c>
      <c r="PU78" s="51">
        <f t="shared" si="558"/>
        <v>116806.63957122594</v>
      </c>
      <c r="PV78" s="51">
        <f t="shared" si="559"/>
        <v>122771.19976895778</v>
      </c>
      <c r="PW78" s="51">
        <f t="shared" si="560"/>
        <v>122634.5534677125</v>
      </c>
      <c r="PX78" s="51">
        <f t="shared" si="561"/>
        <v>122699.69557843341</v>
      </c>
      <c r="PY78" s="51">
        <f t="shared" si="562"/>
        <v>133437.77305784775</v>
      </c>
      <c r="PZ78" s="51">
        <f t="shared" si="563"/>
        <v>126179.01416533081</v>
      </c>
      <c r="QA78" s="51">
        <f t="shared" si="564"/>
        <v>130172.70157291146</v>
      </c>
      <c r="QB78" s="51">
        <f t="shared" si="565"/>
        <v>130204.73642789669</v>
      </c>
      <c r="QC78" s="51">
        <f t="shared" si="566"/>
        <v>130204.73642789669</v>
      </c>
      <c r="QD78" s="51">
        <f t="shared" si="567"/>
        <v>126211.04902031603</v>
      </c>
      <c r="QE78" s="51">
        <f t="shared" si="568"/>
        <v>125300.13970417462</v>
      </c>
      <c r="QF78" s="51">
        <f t="shared" si="569"/>
        <v>128367.822463043</v>
      </c>
      <c r="QG78" s="51">
        <f t="shared" si="570"/>
        <v>132666.26737836649</v>
      </c>
      <c r="QH78" s="51">
        <f t="shared" si="571"/>
        <v>139440.67627234157</v>
      </c>
      <c r="QI78" s="51">
        <f t="shared" si="572"/>
        <v>139285.4765781819</v>
      </c>
      <c r="QJ78" s="51">
        <f t="shared" si="573"/>
        <v>139359.46347404856</v>
      </c>
      <c r="QK78" s="51">
        <f t="shared" si="574"/>
        <v>151555.52239024505</v>
      </c>
      <c r="QL78" s="51">
        <f t="shared" si="575"/>
        <v>143311.19268771526</v>
      </c>
      <c r="QM78" s="51">
        <f t="shared" si="576"/>
        <v>147847.13005723985</v>
      </c>
      <c r="QN78" s="51">
        <f t="shared" si="577"/>
        <v>147883.51450124488</v>
      </c>
      <c r="QO78" s="51">
        <f t="shared" si="578"/>
        <v>147883.51450124488</v>
      </c>
      <c r="QP78" s="51">
        <f t="shared" si="579"/>
        <v>143347.57713172032</v>
      </c>
      <c r="QQ78" s="51">
        <f t="shared" si="580"/>
        <v>142312.98749421112</v>
      </c>
      <c r="QR78" s="51">
        <f t="shared" si="581"/>
        <v>137068.19565680818</v>
      </c>
      <c r="QS78" s="51">
        <f t="shared" si="582"/>
        <v>141657.97584758143</v>
      </c>
      <c r="QT78" s="51">
        <f t="shared" si="583"/>
        <v>148891.53318244958</v>
      </c>
      <c r="QU78" s="51">
        <f t="shared" si="584"/>
        <v>148725.8145339847</v>
      </c>
      <c r="QV78" s="51">
        <f t="shared" si="585"/>
        <v>148804.81603236732</v>
      </c>
      <c r="QW78" s="51">
        <f t="shared" si="586"/>
        <v>161827.48602623169</v>
      </c>
      <c r="QX78" s="51">
        <f t="shared" si="587"/>
        <v>153024.38120569984</v>
      </c>
      <c r="QY78" s="51">
        <f t="shared" si="588"/>
        <v>157867.75035322917</v>
      </c>
      <c r="QZ78" s="51">
        <f t="shared" si="589"/>
        <v>157906.60082209323</v>
      </c>
      <c r="RA78" s="51">
        <f t="shared" si="590"/>
        <v>157906.60082209323</v>
      </c>
      <c r="RB78" s="51">
        <f t="shared" si="591"/>
        <v>153063.23167456393</v>
      </c>
      <c r="RC78" s="51">
        <f t="shared" si="592"/>
        <v>151958.52075762488</v>
      </c>
      <c r="RD78" s="51">
        <f t="shared" si="593"/>
        <v>143130.54398729099</v>
      </c>
      <c r="RE78" s="51">
        <f t="shared" si="594"/>
        <v>147923.32419673001</v>
      </c>
      <c r="RF78" s="51">
        <f t="shared" si="595"/>
        <v>155476.81238078134</v>
      </c>
      <c r="RG78" s="51">
        <f t="shared" si="596"/>
        <v>155303.76421165679</v>
      </c>
      <c r="RH78" s="51">
        <f t="shared" si="597"/>
        <v>155386.25984374073</v>
      </c>
      <c r="RI78" s="51">
        <f t="shared" si="598"/>
        <v>168984.90562336217</v>
      </c>
      <c r="RJ78" s="51">
        <f t="shared" si="599"/>
        <v>159792.45090618884</v>
      </c>
      <c r="RK78" s="51">
        <f t="shared" si="600"/>
        <v>164850.03598269232</v>
      </c>
      <c r="RL78" s="51">
        <f t="shared" si="601"/>
        <v>164890.60475735247</v>
      </c>
      <c r="RM78" s="51">
        <f t="shared" si="602"/>
        <v>164890.60475735247</v>
      </c>
      <c r="RN78" s="51">
        <f t="shared" si="603"/>
        <v>159833.01968084899</v>
      </c>
      <c r="RO78" s="51">
        <f t="shared" si="604"/>
        <v>158679.44883436261</v>
      </c>
      <c r="RP78" s="51">
        <f t="shared" si="605"/>
        <v>151691.81752106451</v>
      </c>
      <c r="RQ78" s="51">
        <f t="shared" si="606"/>
        <v>156771.27520141363</v>
      </c>
      <c r="RR78" s="51">
        <f t="shared" si="607"/>
        <v>164776.57106170445</v>
      </c>
      <c r="RS78" s="51">
        <f t="shared" si="608"/>
        <v>164593.17211301095</v>
      </c>
      <c r="RT78" s="51">
        <f t="shared" si="609"/>
        <v>164680.60217524474</v>
      </c>
      <c r="RU78" s="51"/>
      <c r="RV78" s="51">
        <f t="shared" si="687"/>
        <v>1387733.1561796889</v>
      </c>
      <c r="RW78" s="51">
        <f t="shared" si="687"/>
        <v>1361514.9198415005</v>
      </c>
      <c r="RX78" s="51">
        <f t="shared" si="687"/>
        <v>1580829.8565423554</v>
      </c>
      <c r="RY78" s="51">
        <f t="shared" si="687"/>
        <v>1749289.7740168127</v>
      </c>
      <c r="RZ78" s="51">
        <f t="shared" si="687"/>
        <v>1850775.2762817359</v>
      </c>
      <c r="SA78" s="51">
        <f t="shared" si="687"/>
        <v>1944434.5086145983</v>
      </c>
    </row>
    <row r="79" spans="1:495" x14ac:dyDescent="0.3">
      <c r="A79" s="1">
        <v>414000</v>
      </c>
      <c r="B79" s="1" t="s">
        <v>247</v>
      </c>
      <c r="C79" s="1" t="s">
        <v>138</v>
      </c>
      <c r="D79" s="44">
        <v>0</v>
      </c>
      <c r="E79" s="1" t="s">
        <v>308</v>
      </c>
      <c r="F79" s="107">
        <f>VLOOKUP(A79,Auxiliar_OPEX_CustosUnit!$A$4:$E$129,COLUMN(Auxiliar_OPEX_CustosUnit!$E$3),0)</f>
        <v>6</v>
      </c>
      <c r="G79" s="107">
        <f>INDEX(Auxiliar_OPEX_Drivers!$B$76:$I$84,MATCH($E79,Auxiliar_OPEX_Drivers!$B$76:$B$84,0),MATCH(YEAR(G$2),Auxiliar_OPEX_Drivers!$B$76:$I$76,0))*$F79</f>
        <v>6</v>
      </c>
      <c r="H79" s="107">
        <f>INDEX(Auxiliar_OPEX_Drivers!$B$76:$I$84,MATCH($E79,Auxiliar_OPEX_Drivers!$B$76:$B$84,0),MATCH(YEAR(H$2),Auxiliar_OPEX_Drivers!$B$76:$I$76,0))*$F79</f>
        <v>6</v>
      </c>
      <c r="I79" s="107">
        <f>INDEX(Auxiliar_OPEX_Drivers!$B$76:$I$84,MATCH($E79,Auxiliar_OPEX_Drivers!$B$76:$B$84,0),MATCH(YEAR(I$2),Auxiliar_OPEX_Drivers!$B$76:$I$76,0))*$F79</f>
        <v>6</v>
      </c>
      <c r="J79" s="107">
        <f>INDEX(Auxiliar_OPEX_Drivers!$B$76:$I$84,MATCH($E79,Auxiliar_OPEX_Drivers!$B$76:$B$84,0),MATCH(YEAR(J$2),Auxiliar_OPEX_Drivers!$B$76:$I$76,0))*$F79</f>
        <v>6</v>
      </c>
      <c r="K79" s="107">
        <f>INDEX(Auxiliar_OPEX_Drivers!$B$76:$I$84,MATCH($E79,Auxiliar_OPEX_Drivers!$B$76:$B$84,0),MATCH(YEAR(K$2),Auxiliar_OPEX_Drivers!$B$76:$I$76,0))*$F79</f>
        <v>6</v>
      </c>
      <c r="L79" s="107">
        <f>INDEX(Auxiliar_OPEX_Drivers!$B$76:$I$84,MATCH($E79,Auxiliar_OPEX_Drivers!$B$76:$B$84,0),MATCH(YEAR(L$2),Auxiliar_OPEX_Drivers!$B$76:$I$76,0))*$F79</f>
        <v>6</v>
      </c>
      <c r="M79" s="107">
        <f>INDEX(Auxiliar_OPEX_Drivers!$B$76:$I$84,MATCH($E79,Auxiliar_OPEX_Drivers!$B$76:$B$84,0),MATCH(YEAR(M$2),Auxiliar_OPEX_Drivers!$B$76:$I$76,0))*$F79</f>
        <v>6</v>
      </c>
      <c r="N79" s="107">
        <f>INDEX(Auxiliar_OPEX_Drivers!$B$76:$I$84,MATCH($E79,Auxiliar_OPEX_Drivers!$B$76:$B$84,0),MATCH(YEAR(N$2),Auxiliar_OPEX_Drivers!$B$76:$I$76,0))*$F79</f>
        <v>5.8302365530811731</v>
      </c>
      <c r="O79" s="107">
        <f>INDEX(Auxiliar_OPEX_Drivers!$B$76:$I$84,MATCH($E79,Auxiliar_OPEX_Drivers!$B$76:$B$84,0),MATCH(YEAR(O$2),Auxiliar_OPEX_Drivers!$B$76:$I$76,0))*$F79</f>
        <v>5.8302365530811731</v>
      </c>
      <c r="P79" s="107">
        <f>INDEX(Auxiliar_OPEX_Drivers!$B$76:$I$84,MATCH($E79,Auxiliar_OPEX_Drivers!$B$76:$B$84,0),MATCH(YEAR(P$2),Auxiliar_OPEX_Drivers!$B$76:$I$76,0))*$F79</f>
        <v>5.8302365530811731</v>
      </c>
      <c r="Q79" s="107">
        <f>INDEX(Auxiliar_OPEX_Drivers!$B$76:$I$84,MATCH($E79,Auxiliar_OPEX_Drivers!$B$76:$B$84,0),MATCH(YEAR(Q$2),Auxiliar_OPEX_Drivers!$B$76:$I$76,0))*$F79</f>
        <v>5.8302365530811731</v>
      </c>
      <c r="R79" s="107">
        <f>INDEX(Auxiliar_OPEX_Drivers!$B$76:$I$84,MATCH($E79,Auxiliar_OPEX_Drivers!$B$76:$B$84,0),MATCH(YEAR(R$2),Auxiliar_OPEX_Drivers!$B$76:$I$76,0))*$F79</f>
        <v>5.8302365530811731</v>
      </c>
      <c r="S79" s="107">
        <f>INDEX(Auxiliar_OPEX_Drivers!$B$76:$I$84,MATCH($E79,Auxiliar_OPEX_Drivers!$B$76:$B$84,0),MATCH(YEAR(S$2),Auxiliar_OPEX_Drivers!$B$76:$I$76,0))*$F79</f>
        <v>5.8302365530811731</v>
      </c>
      <c r="T79" s="107">
        <f>INDEX(Auxiliar_OPEX_Drivers!$B$76:$I$84,MATCH($E79,Auxiliar_OPEX_Drivers!$B$76:$B$84,0),MATCH(YEAR(T$2),Auxiliar_OPEX_Drivers!$B$76:$I$76,0))*$F79</f>
        <v>5.8302365530811731</v>
      </c>
      <c r="U79" s="107">
        <f>INDEX(Auxiliar_OPEX_Drivers!$B$76:$I$84,MATCH($E79,Auxiliar_OPEX_Drivers!$B$76:$B$84,0),MATCH(YEAR(U$2),Auxiliar_OPEX_Drivers!$B$76:$I$76,0))*$F79</f>
        <v>5.8302365530811731</v>
      </c>
      <c r="V79" s="107">
        <f>INDEX(Auxiliar_OPEX_Drivers!$B$76:$I$84,MATCH($E79,Auxiliar_OPEX_Drivers!$B$76:$B$84,0),MATCH(YEAR(V$2),Auxiliar_OPEX_Drivers!$B$76:$I$76,0))*$F79</f>
        <v>5.8302365530811731</v>
      </c>
      <c r="W79" s="107">
        <f>INDEX(Auxiliar_OPEX_Drivers!$B$76:$I$84,MATCH($E79,Auxiliar_OPEX_Drivers!$B$76:$B$84,0),MATCH(YEAR(W$2),Auxiliar_OPEX_Drivers!$B$76:$I$76,0))*$F79</f>
        <v>5.8302365530811731</v>
      </c>
      <c r="X79" s="107">
        <f>INDEX(Auxiliar_OPEX_Drivers!$B$76:$I$84,MATCH($E79,Auxiliar_OPEX_Drivers!$B$76:$B$84,0),MATCH(YEAR(X$2),Auxiliar_OPEX_Drivers!$B$76:$I$76,0))*$F79</f>
        <v>5.8302365530811731</v>
      </c>
      <c r="Y79" s="107">
        <f>INDEX(Auxiliar_OPEX_Drivers!$B$76:$I$84,MATCH($E79,Auxiliar_OPEX_Drivers!$B$76:$B$84,0),MATCH(YEAR(Y$2),Auxiliar_OPEX_Drivers!$B$76:$I$76,0))*$F79</f>
        <v>5.8302365530811731</v>
      </c>
      <c r="Z79" s="107">
        <f>INDEX(Auxiliar_OPEX_Drivers!$B$76:$I$84,MATCH($E79,Auxiliar_OPEX_Drivers!$B$76:$B$84,0),MATCH(YEAR(Z$2),Auxiliar_OPEX_Drivers!$B$76:$I$76,0))*$F79</f>
        <v>6.105142249451549</v>
      </c>
      <c r="AA79" s="107">
        <f>INDEX(Auxiliar_OPEX_Drivers!$B$76:$I$84,MATCH($E79,Auxiliar_OPEX_Drivers!$B$76:$B$84,0),MATCH(YEAR(AA$2),Auxiliar_OPEX_Drivers!$B$76:$I$76,0))*$F79</f>
        <v>6.105142249451549</v>
      </c>
      <c r="AB79" s="107">
        <f>INDEX(Auxiliar_OPEX_Drivers!$B$76:$I$84,MATCH($E79,Auxiliar_OPEX_Drivers!$B$76:$B$84,0),MATCH(YEAR(AB$2),Auxiliar_OPEX_Drivers!$B$76:$I$76,0))*$F79</f>
        <v>6.105142249451549</v>
      </c>
      <c r="AC79" s="107">
        <f>INDEX(Auxiliar_OPEX_Drivers!$B$76:$I$84,MATCH($E79,Auxiliar_OPEX_Drivers!$B$76:$B$84,0),MATCH(YEAR(AC$2),Auxiliar_OPEX_Drivers!$B$76:$I$76,0))*$F79</f>
        <v>6.105142249451549</v>
      </c>
      <c r="AD79" s="107">
        <f>INDEX(Auxiliar_OPEX_Drivers!$B$76:$I$84,MATCH($E79,Auxiliar_OPEX_Drivers!$B$76:$B$84,0),MATCH(YEAR(AD$2),Auxiliar_OPEX_Drivers!$B$76:$I$76,0))*$F79</f>
        <v>6.105142249451549</v>
      </c>
      <c r="AE79" s="107">
        <f>INDEX(Auxiliar_OPEX_Drivers!$B$76:$I$84,MATCH($E79,Auxiliar_OPEX_Drivers!$B$76:$B$84,0),MATCH(YEAR(AE$2),Auxiliar_OPEX_Drivers!$B$76:$I$76,0))*$F79</f>
        <v>6.105142249451549</v>
      </c>
      <c r="AF79" s="107">
        <f>INDEX(Auxiliar_OPEX_Drivers!$B$76:$I$84,MATCH($E79,Auxiliar_OPEX_Drivers!$B$76:$B$84,0),MATCH(YEAR(AF$2),Auxiliar_OPEX_Drivers!$B$76:$I$76,0))*$F79</f>
        <v>6.105142249451549</v>
      </c>
      <c r="AG79" s="107">
        <f>INDEX(Auxiliar_OPEX_Drivers!$B$76:$I$84,MATCH($E79,Auxiliar_OPEX_Drivers!$B$76:$B$84,0),MATCH(YEAR(AG$2),Auxiliar_OPEX_Drivers!$B$76:$I$76,0))*$F79</f>
        <v>6.105142249451549</v>
      </c>
      <c r="AH79" s="107">
        <f>INDEX(Auxiliar_OPEX_Drivers!$B$76:$I$84,MATCH($E79,Auxiliar_OPEX_Drivers!$B$76:$B$84,0),MATCH(YEAR(AH$2),Auxiliar_OPEX_Drivers!$B$76:$I$76,0))*$F79</f>
        <v>6.105142249451549</v>
      </c>
      <c r="AI79" s="107">
        <f>INDEX(Auxiliar_OPEX_Drivers!$B$76:$I$84,MATCH($E79,Auxiliar_OPEX_Drivers!$B$76:$B$84,0),MATCH(YEAR(AI$2),Auxiliar_OPEX_Drivers!$B$76:$I$76,0))*$F79</f>
        <v>6.105142249451549</v>
      </c>
      <c r="AJ79" s="107">
        <f>INDEX(Auxiliar_OPEX_Drivers!$B$76:$I$84,MATCH($E79,Auxiliar_OPEX_Drivers!$B$76:$B$84,0),MATCH(YEAR(AJ$2),Auxiliar_OPEX_Drivers!$B$76:$I$76,0))*$F79</f>
        <v>6.105142249451549</v>
      </c>
      <c r="AK79" s="107">
        <f>INDEX(Auxiliar_OPEX_Drivers!$B$76:$I$84,MATCH($E79,Auxiliar_OPEX_Drivers!$B$76:$B$84,0),MATCH(YEAR(AK$2),Auxiliar_OPEX_Drivers!$B$76:$I$76,0))*$F79</f>
        <v>6.105142249451549</v>
      </c>
      <c r="AL79" s="107">
        <f>INDEX(Auxiliar_OPEX_Drivers!$B$76:$I$84,MATCH($E79,Auxiliar_OPEX_Drivers!$B$76:$B$84,0),MATCH(YEAR(AL$2),Auxiliar_OPEX_Drivers!$B$76:$I$76,0))*$F79</f>
        <v>6.1061351527679903</v>
      </c>
      <c r="AM79" s="107">
        <f>INDEX(Auxiliar_OPEX_Drivers!$B$76:$I$84,MATCH($E79,Auxiliar_OPEX_Drivers!$B$76:$B$84,0),MATCH(YEAR(AM$2),Auxiliar_OPEX_Drivers!$B$76:$I$76,0))*$F79</f>
        <v>6.1061351527679903</v>
      </c>
      <c r="AN79" s="107">
        <f>INDEX(Auxiliar_OPEX_Drivers!$B$76:$I$84,MATCH($E79,Auxiliar_OPEX_Drivers!$B$76:$B$84,0),MATCH(YEAR(AN$2),Auxiliar_OPEX_Drivers!$B$76:$I$76,0))*$F79</f>
        <v>6.1061351527679903</v>
      </c>
      <c r="AO79" s="107">
        <f>INDEX(Auxiliar_OPEX_Drivers!$B$76:$I$84,MATCH($E79,Auxiliar_OPEX_Drivers!$B$76:$B$84,0),MATCH(YEAR(AO$2),Auxiliar_OPEX_Drivers!$B$76:$I$76,0))*$F79</f>
        <v>6.1061351527679903</v>
      </c>
      <c r="AP79" s="107">
        <f>INDEX(Auxiliar_OPEX_Drivers!$B$76:$I$84,MATCH($E79,Auxiliar_OPEX_Drivers!$B$76:$B$84,0),MATCH(YEAR(AP$2),Auxiliar_OPEX_Drivers!$B$76:$I$76,0))*$F79</f>
        <v>6.1061351527679903</v>
      </c>
      <c r="AQ79" s="107">
        <f>INDEX(Auxiliar_OPEX_Drivers!$B$76:$I$84,MATCH($E79,Auxiliar_OPEX_Drivers!$B$76:$B$84,0),MATCH(YEAR(AQ$2),Auxiliar_OPEX_Drivers!$B$76:$I$76,0))*$F79</f>
        <v>6.1061351527679903</v>
      </c>
      <c r="AR79" s="107">
        <f>INDEX(Auxiliar_OPEX_Drivers!$B$76:$I$84,MATCH($E79,Auxiliar_OPEX_Drivers!$B$76:$B$84,0),MATCH(YEAR(AR$2),Auxiliar_OPEX_Drivers!$B$76:$I$76,0))*$F79</f>
        <v>6.1061351527679903</v>
      </c>
      <c r="AS79" s="107">
        <f>INDEX(Auxiliar_OPEX_Drivers!$B$76:$I$84,MATCH($E79,Auxiliar_OPEX_Drivers!$B$76:$B$84,0),MATCH(YEAR(AS$2),Auxiliar_OPEX_Drivers!$B$76:$I$76,0))*$F79</f>
        <v>6.1061351527679903</v>
      </c>
      <c r="AT79" s="107">
        <f>INDEX(Auxiliar_OPEX_Drivers!$B$76:$I$84,MATCH($E79,Auxiliar_OPEX_Drivers!$B$76:$B$84,0),MATCH(YEAR(AT$2),Auxiliar_OPEX_Drivers!$B$76:$I$76,0))*$F79</f>
        <v>6.1061351527679903</v>
      </c>
      <c r="AU79" s="107">
        <f>INDEX(Auxiliar_OPEX_Drivers!$B$76:$I$84,MATCH($E79,Auxiliar_OPEX_Drivers!$B$76:$B$84,0),MATCH(YEAR(AU$2),Auxiliar_OPEX_Drivers!$B$76:$I$76,0))*$F79</f>
        <v>6.1061351527679903</v>
      </c>
      <c r="AV79" s="107">
        <f>INDEX(Auxiliar_OPEX_Drivers!$B$76:$I$84,MATCH($E79,Auxiliar_OPEX_Drivers!$B$76:$B$84,0),MATCH(YEAR(AV$2),Auxiliar_OPEX_Drivers!$B$76:$I$76,0))*$F79</f>
        <v>6.1061351527679903</v>
      </c>
      <c r="AW79" s="107">
        <f>INDEX(Auxiliar_OPEX_Drivers!$B$76:$I$84,MATCH($E79,Auxiliar_OPEX_Drivers!$B$76:$B$84,0),MATCH(YEAR(AW$2),Auxiliar_OPEX_Drivers!$B$76:$I$76,0))*$F79</f>
        <v>6.1061351527679903</v>
      </c>
      <c r="AX79" s="107">
        <f>INDEX(Auxiliar_OPEX_Drivers!$B$76:$I$84,MATCH($E79,Auxiliar_OPEX_Drivers!$B$76:$B$84,0),MATCH(YEAR(AX$2),Auxiliar_OPEX_Drivers!$B$76:$I$76,0))*$F79</f>
        <v>6.10752694311285</v>
      </c>
      <c r="AY79" s="107">
        <f>INDEX(Auxiliar_OPEX_Drivers!$B$76:$I$84,MATCH($E79,Auxiliar_OPEX_Drivers!$B$76:$B$84,0),MATCH(YEAR(AY$2),Auxiliar_OPEX_Drivers!$B$76:$I$76,0))*$F79</f>
        <v>6.10752694311285</v>
      </c>
      <c r="AZ79" s="107">
        <f>INDEX(Auxiliar_OPEX_Drivers!$B$76:$I$84,MATCH($E79,Auxiliar_OPEX_Drivers!$B$76:$B$84,0),MATCH(YEAR(AZ$2),Auxiliar_OPEX_Drivers!$B$76:$I$76,0))*$F79</f>
        <v>6.10752694311285</v>
      </c>
      <c r="BA79" s="107">
        <f>INDEX(Auxiliar_OPEX_Drivers!$B$76:$I$84,MATCH($E79,Auxiliar_OPEX_Drivers!$B$76:$B$84,0),MATCH(YEAR(BA$2),Auxiliar_OPEX_Drivers!$B$76:$I$76,0))*$F79</f>
        <v>6.10752694311285</v>
      </c>
      <c r="BB79" s="107">
        <f>INDEX(Auxiliar_OPEX_Drivers!$B$76:$I$84,MATCH($E79,Auxiliar_OPEX_Drivers!$B$76:$B$84,0),MATCH(YEAR(BB$2),Auxiliar_OPEX_Drivers!$B$76:$I$76,0))*$F79</f>
        <v>6.10752694311285</v>
      </c>
      <c r="BC79" s="107">
        <f>INDEX(Auxiliar_OPEX_Drivers!$B$76:$I$84,MATCH($E79,Auxiliar_OPEX_Drivers!$B$76:$B$84,0),MATCH(YEAR(BC$2),Auxiliar_OPEX_Drivers!$B$76:$I$76,0))*$F79</f>
        <v>6.10752694311285</v>
      </c>
      <c r="BD79" s="107">
        <f>INDEX(Auxiliar_OPEX_Drivers!$B$76:$I$84,MATCH($E79,Auxiliar_OPEX_Drivers!$B$76:$B$84,0),MATCH(YEAR(BD$2),Auxiliar_OPEX_Drivers!$B$76:$I$76,0))*$F79</f>
        <v>6.10752694311285</v>
      </c>
      <c r="BE79" s="107">
        <f>INDEX(Auxiliar_OPEX_Drivers!$B$76:$I$84,MATCH($E79,Auxiliar_OPEX_Drivers!$B$76:$B$84,0),MATCH(YEAR(BE$2),Auxiliar_OPEX_Drivers!$B$76:$I$76,0))*$F79</f>
        <v>6.10752694311285</v>
      </c>
      <c r="BF79" s="107">
        <f>INDEX(Auxiliar_OPEX_Drivers!$B$76:$I$84,MATCH($E79,Auxiliar_OPEX_Drivers!$B$76:$B$84,0),MATCH(YEAR(BF$2),Auxiliar_OPEX_Drivers!$B$76:$I$76,0))*$F79</f>
        <v>6.10752694311285</v>
      </c>
      <c r="BG79" s="107">
        <f>INDEX(Auxiliar_OPEX_Drivers!$B$76:$I$84,MATCH($E79,Auxiliar_OPEX_Drivers!$B$76:$B$84,0),MATCH(YEAR(BG$2),Auxiliar_OPEX_Drivers!$B$76:$I$76,0))*$F79</f>
        <v>6.10752694311285</v>
      </c>
      <c r="BH79" s="107">
        <f>INDEX(Auxiliar_OPEX_Drivers!$B$76:$I$84,MATCH($E79,Auxiliar_OPEX_Drivers!$B$76:$B$84,0),MATCH(YEAR(BH$2),Auxiliar_OPEX_Drivers!$B$76:$I$76,0))*$F79</f>
        <v>6.10752694311285</v>
      </c>
      <c r="BI79" s="107">
        <f>INDEX(Auxiliar_OPEX_Drivers!$B$76:$I$84,MATCH($E79,Auxiliar_OPEX_Drivers!$B$76:$B$84,0),MATCH(YEAR(BI$2),Auxiliar_OPEX_Drivers!$B$76:$I$76,0))*$F79</f>
        <v>6.10752694311285</v>
      </c>
      <c r="BJ79" s="107">
        <f>INDEX(Auxiliar_OPEX_Drivers!$B$76:$I$84,MATCH($E79,Auxiliar_OPEX_Drivers!$B$76:$B$84,0),MATCH(YEAR(BJ$2),Auxiliar_OPEX_Drivers!$B$76:$I$76,0))*$F79</f>
        <v>6.0054341604145591</v>
      </c>
      <c r="BK79" s="107">
        <f>INDEX(Auxiliar_OPEX_Drivers!$B$76:$I$84,MATCH($E79,Auxiliar_OPEX_Drivers!$B$76:$B$84,0),MATCH(YEAR(BK$2),Auxiliar_OPEX_Drivers!$B$76:$I$76,0))*$F79</f>
        <v>6.0054341604145591</v>
      </c>
      <c r="BL79" s="107">
        <f>INDEX(Auxiliar_OPEX_Drivers!$B$76:$I$84,MATCH($E79,Auxiliar_OPEX_Drivers!$B$76:$B$84,0),MATCH(YEAR(BL$2),Auxiliar_OPEX_Drivers!$B$76:$I$76,0))*$F79</f>
        <v>6.0054341604145591</v>
      </c>
      <c r="BM79" s="107">
        <f>INDEX(Auxiliar_OPEX_Drivers!$B$76:$I$84,MATCH($E79,Auxiliar_OPEX_Drivers!$B$76:$B$84,0),MATCH(YEAR(BM$2),Auxiliar_OPEX_Drivers!$B$76:$I$76,0))*$F79</f>
        <v>6.0054341604145591</v>
      </c>
      <c r="BN79" s="107">
        <f>INDEX(Auxiliar_OPEX_Drivers!$B$76:$I$84,MATCH($E79,Auxiliar_OPEX_Drivers!$B$76:$B$84,0),MATCH(YEAR(BN$2),Auxiliar_OPEX_Drivers!$B$76:$I$76,0))*$F79</f>
        <v>6.0054341604145591</v>
      </c>
      <c r="BO79" s="107">
        <f>INDEX(Auxiliar_OPEX_Drivers!$B$76:$I$84,MATCH($E79,Auxiliar_OPEX_Drivers!$B$76:$B$84,0),MATCH(YEAR(BO$2),Auxiliar_OPEX_Drivers!$B$76:$I$76,0))*$F79</f>
        <v>6.0054341604145591</v>
      </c>
      <c r="BP79" s="107">
        <f>INDEX(Auxiliar_OPEX_Drivers!$B$76:$I$84,MATCH($E79,Auxiliar_OPEX_Drivers!$B$76:$B$84,0),MATCH(YEAR(BP$2),Auxiliar_OPEX_Drivers!$B$76:$I$76,0))*$F79</f>
        <v>6.0054341604145591</v>
      </c>
      <c r="BQ79" s="107">
        <f>INDEX(Auxiliar_OPEX_Drivers!$B$76:$I$84,MATCH($E79,Auxiliar_OPEX_Drivers!$B$76:$B$84,0),MATCH(YEAR(BQ$2),Auxiliar_OPEX_Drivers!$B$76:$I$76,0))*$F79</f>
        <v>6.0054341604145591</v>
      </c>
      <c r="BR79" s="107">
        <f>INDEX(Auxiliar_OPEX_Drivers!$B$76:$I$84,MATCH($E79,Auxiliar_OPEX_Drivers!$B$76:$B$84,0),MATCH(YEAR(BR$2),Auxiliar_OPEX_Drivers!$B$76:$I$76,0))*$F79</f>
        <v>6.0054341604145591</v>
      </c>
      <c r="BS79" s="107">
        <f>INDEX(Auxiliar_OPEX_Drivers!$B$76:$I$84,MATCH($E79,Auxiliar_OPEX_Drivers!$B$76:$B$84,0),MATCH(YEAR(BS$2),Auxiliar_OPEX_Drivers!$B$76:$I$76,0))*$F79</f>
        <v>6.0054341604145591</v>
      </c>
      <c r="BT79" s="107">
        <f>INDEX(Auxiliar_OPEX_Drivers!$B$76:$I$84,MATCH($E79,Auxiliar_OPEX_Drivers!$B$76:$B$84,0),MATCH(YEAR(BT$2),Auxiliar_OPEX_Drivers!$B$76:$I$76,0))*$F79</f>
        <v>6.0054341604145591</v>
      </c>
      <c r="BU79" s="107">
        <f>INDEX(Auxiliar_OPEX_Drivers!$B$76:$I$84,MATCH($E79,Auxiliar_OPEX_Drivers!$B$76:$B$84,0),MATCH(YEAR(BU$2),Auxiliar_OPEX_Drivers!$B$76:$I$76,0))*$F79</f>
        <v>6.0054341604145591</v>
      </c>
      <c r="BV79" s="107">
        <f>INDEX(Auxiliar_OPEX_Drivers!$B$76:$I$84,MATCH($E79,Auxiliar_OPEX_Drivers!$B$76:$B$84,0),MATCH(YEAR(BV$2),Auxiliar_OPEX_Drivers!$B$76:$I$76,0))*$F79</f>
        <v>5.9104497430216298</v>
      </c>
      <c r="BW79" s="107">
        <f>INDEX(Auxiliar_OPEX_Drivers!$B$76:$I$84,MATCH($E79,Auxiliar_OPEX_Drivers!$B$76:$B$84,0),MATCH(YEAR(BW$2),Auxiliar_OPEX_Drivers!$B$76:$I$76,0))*$F79</f>
        <v>5.9104497430216298</v>
      </c>
      <c r="BX79" s="107">
        <f>INDEX(Auxiliar_OPEX_Drivers!$B$76:$I$84,MATCH($E79,Auxiliar_OPEX_Drivers!$B$76:$B$84,0),MATCH(YEAR(BX$2),Auxiliar_OPEX_Drivers!$B$76:$I$76,0))*$F79</f>
        <v>5.9104497430216298</v>
      </c>
      <c r="BY79" s="107">
        <f>INDEX(Auxiliar_OPEX_Drivers!$B$76:$I$84,MATCH($E79,Auxiliar_OPEX_Drivers!$B$76:$B$84,0),MATCH(YEAR(BY$2),Auxiliar_OPEX_Drivers!$B$76:$I$76,0))*$F79</f>
        <v>5.9104497430216298</v>
      </c>
      <c r="BZ79" s="107">
        <f>INDEX(Auxiliar_OPEX_Drivers!$B$76:$I$84,MATCH($E79,Auxiliar_OPEX_Drivers!$B$76:$B$84,0),MATCH(YEAR(BZ$2),Auxiliar_OPEX_Drivers!$B$76:$I$76,0))*$F79</f>
        <v>5.9104497430216298</v>
      </c>
      <c r="CA79" s="107">
        <f>INDEX(Auxiliar_OPEX_Drivers!$B$76:$I$84,MATCH($E79,Auxiliar_OPEX_Drivers!$B$76:$B$84,0),MATCH(YEAR(CA$2),Auxiliar_OPEX_Drivers!$B$76:$I$76,0))*$F79</f>
        <v>5.9104497430216298</v>
      </c>
      <c r="CB79" s="107">
        <f>INDEX(Auxiliar_OPEX_Drivers!$B$76:$I$84,MATCH($E79,Auxiliar_OPEX_Drivers!$B$76:$B$84,0),MATCH(YEAR(CB$2),Auxiliar_OPEX_Drivers!$B$76:$I$76,0))*$F79</f>
        <v>5.9104497430216298</v>
      </c>
      <c r="CC79" s="107">
        <f>INDEX(Auxiliar_OPEX_Drivers!$B$76:$I$84,MATCH($E79,Auxiliar_OPEX_Drivers!$B$76:$B$84,0),MATCH(YEAR(CC$2),Auxiliar_OPEX_Drivers!$B$76:$I$76,0))*$F79</f>
        <v>5.9104497430216298</v>
      </c>
      <c r="CD79" s="107">
        <f>INDEX(Auxiliar_OPEX_Drivers!$B$76:$I$84,MATCH($E79,Auxiliar_OPEX_Drivers!$B$76:$B$84,0),MATCH(YEAR(CD$2),Auxiliar_OPEX_Drivers!$B$76:$I$76,0))*$F79</f>
        <v>5.9104497430216298</v>
      </c>
      <c r="CE79" s="107">
        <f>INDEX(Auxiliar_OPEX_Drivers!$B$76:$I$84,MATCH($E79,Auxiliar_OPEX_Drivers!$B$76:$B$84,0),MATCH(YEAR(CE$2),Auxiliar_OPEX_Drivers!$B$76:$I$76,0))*$F79</f>
        <v>5.9104497430216298</v>
      </c>
      <c r="CF79" s="107">
        <f>INDEX(Auxiliar_OPEX_Drivers!$B$76:$I$84,MATCH($E79,Auxiliar_OPEX_Drivers!$B$76:$B$84,0),MATCH(YEAR(CF$2),Auxiliar_OPEX_Drivers!$B$76:$I$76,0))*$F79</f>
        <v>5.9104497430216298</v>
      </c>
      <c r="CG79" s="107">
        <f>INDEX(Auxiliar_OPEX_Drivers!$B$76:$I$84,MATCH($E79,Auxiliar_OPEX_Drivers!$B$76:$B$84,0),MATCH(YEAR(CG$2),Auxiliar_OPEX_Drivers!$B$76:$I$76,0))*$F79</f>
        <v>5.9104497430216298</v>
      </c>
      <c r="CI79" s="51">
        <f>INDEX(Auxiliar_OPEX_CustosUnit!$A$1:$R$129,MATCH(Auxiliar_OPEX_P!$A79,Auxiliar_OPEX_CustosUnit!$A$1:$A$129,0),MATCH(CI$2,Auxiliar_OPEX_CustosUnit!$A$3:$Q$3,0))*(1-DRE_Auxiliar!$A$5)</f>
        <v>17964.858342553583</v>
      </c>
      <c r="CJ79" s="51">
        <f>INDEX(Auxiliar_OPEX_CustosUnit!$A$1:$R$129,MATCH(Auxiliar_OPEX_P!$A79,Auxiliar_OPEX_CustosUnit!$A$1:$A$129,0),MATCH(CJ$2,Auxiliar_OPEX_CustosUnit!$A$3:$Q$3,0))*(1-DRE_Auxiliar!$A$5)</f>
        <v>18568.817485705389</v>
      </c>
      <c r="CK79" s="51">
        <f>INDEX(Auxiliar_OPEX_CustosUnit!$A$1:$R$129,MATCH(Auxiliar_OPEX_P!$A79,Auxiliar_OPEX_CustosUnit!$A$1:$A$129,0),MATCH(CK$2,Auxiliar_OPEX_CustosUnit!$A$3:$Q$3,0))*(1-DRE_Auxiliar!$A$5)</f>
        <v>19526.094956555695</v>
      </c>
      <c r="CL79" s="51">
        <f>INDEX(Auxiliar_OPEX_CustosUnit!$A$1:$R$129,MATCH(Auxiliar_OPEX_P!$A79,Auxiliar_OPEX_CustosUnit!$A$1:$A$129,0),MATCH(CL$2,Auxiliar_OPEX_CustosUnit!$A$3:$Q$3,0))*(1-DRE_Auxiliar!$A$5)</f>
        <v>19504.375527715983</v>
      </c>
      <c r="CM79" s="51">
        <f>INDEX(Auxiliar_OPEX_CustosUnit!$A$1:$R$129,MATCH(Auxiliar_OPEX_P!$A79,Auxiliar_OPEX_CustosUnit!$A$1:$A$129,0),MATCH(CM$2,Auxiliar_OPEX_CustosUnit!$A$3:$Q$3,0))*(1-DRE_Auxiliar!$A$5)</f>
        <v>19516.756665968249</v>
      </c>
      <c r="CN79" s="51">
        <f>INDEX(Auxiliar_OPEX_CustosUnit!$A$1:$R$129,MATCH(Auxiliar_OPEX_P!$A79,Auxiliar_OPEX_CustosUnit!$A$1:$A$129,0),MATCH(CN$2,Auxiliar_OPEX_CustosUnit!$A$3:$Q$3,0))*(1-DRE_Auxiliar!$A$5)</f>
        <v>20872.648294830535</v>
      </c>
      <c r="CO79" s="51">
        <f>INDEX(Auxiliar_OPEX_CustosUnit!$A$1:$R$129,MATCH(Auxiliar_OPEX_P!$A79,Auxiliar_OPEX_CustosUnit!$A$1:$A$129,0),MATCH(CO$2,Auxiliar_OPEX_CustosUnit!$A$3:$Q$3,0))*(1-DRE_Auxiliar!$A$5)</f>
        <v>20126.512119061255</v>
      </c>
      <c r="CP79" s="51">
        <f>INDEX(Auxiliar_OPEX_CustosUnit!$A$1:$R$129,MATCH(Auxiliar_OPEX_P!$A79,Auxiliar_OPEX_CustosUnit!$A$1:$A$129,0),MATCH(CP$2,Auxiliar_OPEX_CustosUnit!$A$3:$Q$3,0))*(1-DRE_Auxiliar!$A$5)</f>
        <v>20762.503808366535</v>
      </c>
      <c r="CQ79" s="51">
        <f>INDEX(Auxiliar_OPEX_CustosUnit!$A$1:$R$129,MATCH(Auxiliar_OPEX_P!$A79,Auxiliar_OPEX_CustosUnit!$A$1:$A$129,0),MATCH(CQ$2,Auxiliar_OPEX_CustosUnit!$A$3:$Q$3,0))*(1-DRE_Auxiliar!$A$5)</f>
        <v>20768.592465366899</v>
      </c>
      <c r="CR79" s="51">
        <f>INDEX(Auxiliar_OPEX_CustosUnit!$A$1:$R$129,MATCH(Auxiliar_OPEX_P!$A79,Auxiliar_OPEX_CustosUnit!$A$1:$A$129,0),MATCH(CR$2,Auxiliar_OPEX_CustosUnit!$A$3:$Q$3,0))*(1-DRE_Auxiliar!$A$5)</f>
        <v>20768.592465366899</v>
      </c>
      <c r="CS79" s="51">
        <f>INDEX(Auxiliar_OPEX_CustosUnit!$A$1:$R$129,MATCH(Auxiliar_OPEX_P!$A79,Auxiliar_OPEX_CustosUnit!$A$1:$A$129,0),MATCH(CS$2,Auxiliar_OPEX_CustosUnit!$A$3:$Q$3,0))*(1-DRE_Auxiliar!$A$5)</f>
        <v>20132.600776061623</v>
      </c>
      <c r="CT79" s="51">
        <f>INDEX(Auxiliar_OPEX_CustosUnit!$A$1:$R$129,MATCH(Auxiliar_OPEX_P!$A79,Auxiliar_OPEX_CustosUnit!$A$1:$A$129,0),MATCH(CT$2,Auxiliar_OPEX_CustosUnit!$A$3:$Q$3,0))*(1-DRE_Auxiliar!$A$5)</f>
        <v>19942.704519353101</v>
      </c>
      <c r="CU79" s="53">
        <f t="shared" si="610"/>
        <v>17964.858342553583</v>
      </c>
      <c r="CV79" s="53">
        <f t="shared" si="611"/>
        <v>18568.817485705389</v>
      </c>
      <c r="CW79" s="53">
        <f t="shared" si="612"/>
        <v>19526.094956555695</v>
      </c>
      <c r="CX79" s="53">
        <f t="shared" si="613"/>
        <v>19504.375527715983</v>
      </c>
      <c r="CY79" s="53">
        <f t="shared" si="614"/>
        <v>19516.756665968249</v>
      </c>
      <c r="CZ79" s="53">
        <f t="shared" si="615"/>
        <v>20872.648294830535</v>
      </c>
      <c r="DA79" s="53">
        <f t="shared" si="616"/>
        <v>20126.512119061255</v>
      </c>
      <c r="DB79" s="53">
        <f t="shared" si="617"/>
        <v>20762.503808366535</v>
      </c>
      <c r="DC79" s="53">
        <f t="shared" si="618"/>
        <v>20768.592465366899</v>
      </c>
      <c r="DD79" s="53">
        <f t="shared" si="619"/>
        <v>20768.592465366899</v>
      </c>
      <c r="DE79" s="53">
        <f t="shared" si="620"/>
        <v>20132.600776061623</v>
      </c>
      <c r="DF79" s="53">
        <f t="shared" si="621"/>
        <v>19942.704519353101</v>
      </c>
      <c r="DG79" s="53">
        <f t="shared" si="622"/>
        <v>17964.858342553583</v>
      </c>
      <c r="DH79" s="53">
        <f t="shared" si="623"/>
        <v>18568.817485705389</v>
      </c>
      <c r="DI79" s="53">
        <f t="shared" si="624"/>
        <v>19526.094956555695</v>
      </c>
      <c r="DJ79" s="53">
        <f t="shared" si="625"/>
        <v>19504.375527715983</v>
      </c>
      <c r="DK79" s="53">
        <f t="shared" si="626"/>
        <v>19516.756665968249</v>
      </c>
      <c r="DL79" s="53">
        <f t="shared" si="627"/>
        <v>20872.648294830535</v>
      </c>
      <c r="DM79" s="53">
        <f t="shared" si="628"/>
        <v>20126.512119061255</v>
      </c>
      <c r="DN79" s="53">
        <f t="shared" si="629"/>
        <v>20762.503808366535</v>
      </c>
      <c r="DO79" s="53">
        <f t="shared" si="630"/>
        <v>20768.592465366899</v>
      </c>
      <c r="DP79" s="53">
        <f t="shared" si="631"/>
        <v>20768.592465366899</v>
      </c>
      <c r="DQ79" s="53">
        <f t="shared" si="632"/>
        <v>20132.600776061623</v>
      </c>
      <c r="DR79" s="53">
        <f t="shared" si="633"/>
        <v>19942.704519353101</v>
      </c>
      <c r="DS79" s="53">
        <f t="shared" si="634"/>
        <v>17964.858342553583</v>
      </c>
      <c r="DT79" s="53">
        <f t="shared" si="635"/>
        <v>18568.817485705389</v>
      </c>
      <c r="DU79" s="53">
        <f t="shared" si="636"/>
        <v>19526.094956555695</v>
      </c>
      <c r="DV79" s="53">
        <f t="shared" si="637"/>
        <v>19504.375527715983</v>
      </c>
      <c r="DW79" s="53">
        <f t="shared" si="638"/>
        <v>19516.756665968249</v>
      </c>
      <c r="DX79" s="53">
        <f t="shared" si="639"/>
        <v>20872.648294830535</v>
      </c>
      <c r="DY79" s="53">
        <f t="shared" si="640"/>
        <v>20126.512119061255</v>
      </c>
      <c r="DZ79" s="53">
        <f t="shared" si="641"/>
        <v>20762.503808366535</v>
      </c>
      <c r="EA79" s="53">
        <f t="shared" si="642"/>
        <v>20768.592465366899</v>
      </c>
      <c r="EB79" s="53">
        <f t="shared" si="643"/>
        <v>20768.592465366899</v>
      </c>
      <c r="EC79" s="53">
        <f t="shared" si="644"/>
        <v>20132.600776061623</v>
      </c>
      <c r="ED79" s="53">
        <f t="shared" si="645"/>
        <v>19942.704519353101</v>
      </c>
      <c r="EE79" s="53">
        <f t="shared" si="646"/>
        <v>17964.858342553583</v>
      </c>
      <c r="EF79" s="53">
        <f t="shared" si="647"/>
        <v>18568.817485705389</v>
      </c>
      <c r="EG79" s="53">
        <f t="shared" si="648"/>
        <v>19526.094956555695</v>
      </c>
      <c r="EH79" s="53">
        <f t="shared" si="649"/>
        <v>19504.375527715983</v>
      </c>
      <c r="EI79" s="53">
        <f t="shared" si="650"/>
        <v>19516.756665968249</v>
      </c>
      <c r="EJ79" s="53">
        <f t="shared" si="651"/>
        <v>20872.648294830535</v>
      </c>
      <c r="EK79" s="53">
        <f t="shared" si="652"/>
        <v>20126.512119061255</v>
      </c>
      <c r="EL79" s="53">
        <f t="shared" si="653"/>
        <v>20762.503808366535</v>
      </c>
      <c r="EM79" s="53">
        <f t="shared" si="654"/>
        <v>20768.592465366899</v>
      </c>
      <c r="EN79" s="53">
        <f t="shared" si="655"/>
        <v>20768.592465366899</v>
      </c>
      <c r="EO79" s="53">
        <f t="shared" si="656"/>
        <v>20132.600776061623</v>
      </c>
      <c r="EP79" s="53">
        <f t="shared" si="657"/>
        <v>19942.704519353101</v>
      </c>
      <c r="EQ79" s="53">
        <f t="shared" si="658"/>
        <v>17964.858342553583</v>
      </c>
      <c r="ER79" s="53">
        <f t="shared" si="659"/>
        <v>18568.817485705389</v>
      </c>
      <c r="ES79" s="53">
        <f t="shared" si="660"/>
        <v>19526.094956555695</v>
      </c>
      <c r="ET79" s="53">
        <f t="shared" si="661"/>
        <v>19504.375527715983</v>
      </c>
      <c r="EU79" s="53">
        <f t="shared" si="662"/>
        <v>19516.756665968249</v>
      </c>
      <c r="EV79" s="53">
        <f t="shared" si="663"/>
        <v>20872.648294830535</v>
      </c>
      <c r="EW79" s="53">
        <f t="shared" si="664"/>
        <v>20126.512119061255</v>
      </c>
      <c r="EX79" s="53">
        <f t="shared" si="665"/>
        <v>20762.503808366535</v>
      </c>
      <c r="EY79" s="53">
        <f t="shared" si="666"/>
        <v>20768.592465366899</v>
      </c>
      <c r="EZ79" s="53">
        <f t="shared" si="667"/>
        <v>20768.592465366899</v>
      </c>
      <c r="FA79" s="53">
        <f t="shared" si="668"/>
        <v>20132.600776061623</v>
      </c>
      <c r="FB79" s="53">
        <f t="shared" si="669"/>
        <v>19942.704519353101</v>
      </c>
      <c r="FC79" s="53">
        <f t="shared" si="670"/>
        <v>17964.858342553583</v>
      </c>
      <c r="FD79" s="53">
        <f t="shared" si="671"/>
        <v>18568.817485705389</v>
      </c>
      <c r="FE79" s="53">
        <f t="shared" si="672"/>
        <v>19526.094956555695</v>
      </c>
      <c r="FF79" s="53">
        <f t="shared" si="673"/>
        <v>19504.375527715983</v>
      </c>
      <c r="FG79" s="53">
        <f t="shared" si="674"/>
        <v>19516.756665968249</v>
      </c>
      <c r="FH79" s="53">
        <f t="shared" si="675"/>
        <v>20872.648294830535</v>
      </c>
      <c r="FI79" s="53">
        <f t="shared" si="676"/>
        <v>20126.512119061255</v>
      </c>
      <c r="FJ79" s="53">
        <f t="shared" si="677"/>
        <v>20762.503808366535</v>
      </c>
      <c r="FK79" s="53">
        <f t="shared" si="678"/>
        <v>20768.592465366899</v>
      </c>
      <c r="FL79" s="53">
        <f t="shared" si="679"/>
        <v>20768.592465366899</v>
      </c>
      <c r="FM79" s="53">
        <f t="shared" si="680"/>
        <v>20132.600776061623</v>
      </c>
      <c r="FN79" s="53">
        <f t="shared" si="681"/>
        <v>19942.704519353101</v>
      </c>
      <c r="FP79" s="51">
        <f t="shared" si="682"/>
        <v>117100.53999580949</v>
      </c>
      <c r="FQ79" s="51">
        <f t="shared" si="689"/>
        <v>125235.88976898321</v>
      </c>
      <c r="FR79" s="51">
        <f t="shared" si="690"/>
        <v>120759.07271436753</v>
      </c>
      <c r="FS79" s="51">
        <f t="shared" si="691"/>
        <v>124575.02285019921</v>
      </c>
      <c r="FT79" s="51">
        <f t="shared" si="692"/>
        <v>124611.55479220139</v>
      </c>
      <c r="FU79" s="51">
        <f t="shared" si="693"/>
        <v>124611.55479220139</v>
      </c>
      <c r="FV79" s="51">
        <f t="shared" si="694"/>
        <v>120795.60465636975</v>
      </c>
      <c r="FW79" s="51">
        <f t="shared" si="695"/>
        <v>119656.22711611861</v>
      </c>
      <c r="FX79" s="51">
        <f t="shared" si="696"/>
        <v>104739.37377968116</v>
      </c>
      <c r="FY79" s="51">
        <f t="shared" si="697"/>
        <v>108260.5984526524</v>
      </c>
      <c r="FZ79" s="51">
        <f t="shared" si="698"/>
        <v>113841.75255464495</v>
      </c>
      <c r="GA79" s="51">
        <f t="shared" si="699"/>
        <v>113715.12314671162</v>
      </c>
      <c r="GB79" s="51">
        <f t="shared" si="700"/>
        <v>113787.30811151872</v>
      </c>
      <c r="GC79" s="51">
        <f t="shared" si="701"/>
        <v>121692.47704812841</v>
      </c>
      <c r="GD79" s="51">
        <f t="shared" si="702"/>
        <v>117342.32664258215</v>
      </c>
      <c r="GE79" s="51">
        <f t="shared" si="703"/>
        <v>121050.30863702564</v>
      </c>
      <c r="GF79" s="51">
        <f t="shared" si="704"/>
        <v>121085.80694762833</v>
      </c>
      <c r="GG79" s="51">
        <f t="shared" si="705"/>
        <v>121085.80694762833</v>
      </c>
      <c r="GH79" s="51">
        <f t="shared" si="706"/>
        <v>117377.82495318487</v>
      </c>
      <c r="GI79" s="51">
        <f t="shared" si="707"/>
        <v>116270.68485602956</v>
      </c>
      <c r="GJ79" s="51">
        <f t="shared" si="708"/>
        <v>109678.01567253601</v>
      </c>
      <c r="GK79" s="51">
        <f t="shared" si="709"/>
        <v>113365.27215433466</v>
      </c>
      <c r="GL79" s="51">
        <f t="shared" si="710"/>
        <v>119209.58728607098</v>
      </c>
      <c r="GM79" s="51">
        <f t="shared" si="711"/>
        <v>119076.98708342771</v>
      </c>
      <c r="GN79" s="51">
        <f t="shared" si="712"/>
        <v>119152.57569366791</v>
      </c>
      <c r="GO79" s="51">
        <f t="shared" si="713"/>
        <v>127430.48696271273</v>
      </c>
      <c r="GP79" s="51">
        <f t="shared" si="714"/>
        <v>122875.21947217949</v>
      </c>
      <c r="GQ79" s="51">
        <f t="shared" si="715"/>
        <v>126758.03920485722</v>
      </c>
      <c r="GR79" s="51">
        <f t="shared" si="716"/>
        <v>126795.21132195256</v>
      </c>
      <c r="GS79" s="51">
        <f t="shared" si="717"/>
        <v>126795.21132195256</v>
      </c>
      <c r="GT79" s="51">
        <f t="shared" si="718"/>
        <v>122912.39158927486</v>
      </c>
      <c r="GU79" s="51">
        <f t="shared" si="719"/>
        <v>121753.04792943096</v>
      </c>
      <c r="GV79" s="51">
        <f t="shared" si="720"/>
        <v>109695.85303996374</v>
      </c>
      <c r="GW79" s="51">
        <f t="shared" si="721"/>
        <v>113383.7091947986</v>
      </c>
      <c r="GX79" s="51">
        <f t="shared" si="722"/>
        <v>119228.9748105105</v>
      </c>
      <c r="GY79" s="51">
        <f t="shared" si="723"/>
        <v>119096.35304257429</v>
      </c>
      <c r="GZ79" s="51">
        <f t="shared" si="724"/>
        <v>119171.95394608773</v>
      </c>
      <c r="HA79" s="51">
        <f t="shared" si="725"/>
        <v>127451.21148442758</v>
      </c>
      <c r="HB79" s="51">
        <f t="shared" si="726"/>
        <v>122895.20315281091</v>
      </c>
      <c r="HC79" s="51">
        <f t="shared" si="727"/>
        <v>126778.65436374617</v>
      </c>
      <c r="HD79" s="51">
        <f t="shared" si="728"/>
        <v>126815.83252628925</v>
      </c>
      <c r="HE79" s="51">
        <f t="shared" si="729"/>
        <v>126815.83252628925</v>
      </c>
      <c r="HF79" s="51">
        <f t="shared" si="730"/>
        <v>122932.381315354</v>
      </c>
      <c r="HG79" s="51">
        <f t="shared" si="731"/>
        <v>121772.84910688704</v>
      </c>
      <c r="HH79" s="51">
        <f t="shared" si="732"/>
        <v>109720.85635635167</v>
      </c>
      <c r="HI79" s="51">
        <f t="shared" si="733"/>
        <v>113409.55309569067</v>
      </c>
      <c r="HJ79" s="51">
        <f t="shared" si="734"/>
        <v>119256.15104094383</v>
      </c>
      <c r="HK79" s="51">
        <f t="shared" si="735"/>
        <v>119123.49904411628</v>
      </c>
      <c r="HL79" s="51">
        <f t="shared" si="736"/>
        <v>119199.1171795784</v>
      </c>
      <c r="HM79" s="51">
        <f t="shared" si="737"/>
        <v>127480.26183479598</v>
      </c>
      <c r="HN79" s="51">
        <f t="shared" si="738"/>
        <v>122923.21503805392</v>
      </c>
      <c r="HO79" s="51">
        <f t="shared" si="739"/>
        <v>126807.55141608177</v>
      </c>
      <c r="HP79" s="51">
        <f t="shared" si="740"/>
        <v>126844.73805275887</v>
      </c>
      <c r="HQ79" s="51">
        <f t="shared" si="741"/>
        <v>126844.73805275887</v>
      </c>
      <c r="HR79" s="51">
        <f t="shared" si="742"/>
        <v>122960.40167473104</v>
      </c>
      <c r="HS79" s="51">
        <f t="shared" si="743"/>
        <v>121800.60517048747</v>
      </c>
      <c r="HT79" s="51">
        <f t="shared" si="744"/>
        <v>107886.77397737977</v>
      </c>
      <c r="HU79" s="51">
        <f t="shared" si="745"/>
        <v>111513.81084715833</v>
      </c>
      <c r="HV79" s="51">
        <f t="shared" si="746"/>
        <v>117262.67767159801</v>
      </c>
      <c r="HW79" s="51">
        <f t="shared" si="747"/>
        <v>117132.24307169931</v>
      </c>
      <c r="HX79" s="51">
        <f t="shared" si="748"/>
        <v>117206.59718230428</v>
      </c>
      <c r="HY79" s="51">
        <f t="shared" si="749"/>
        <v>125349.31508809399</v>
      </c>
      <c r="HZ79" s="51">
        <f t="shared" si="750"/>
        <v>120868.44340980808</v>
      </c>
      <c r="IA79" s="51">
        <f t="shared" si="751"/>
        <v>124687.84962650177</v>
      </c>
      <c r="IB79" s="51">
        <f t="shared" si="688"/>
        <v>124724.4146552428</v>
      </c>
      <c r="IC79" s="51">
        <f t="shared" si="369"/>
        <v>124724.4146552428</v>
      </c>
      <c r="ID79" s="51">
        <f t="shared" si="370"/>
        <v>120905.00843854914</v>
      </c>
      <c r="IE79" s="51">
        <f t="shared" si="371"/>
        <v>119764.59897157692</v>
      </c>
      <c r="IF79" s="51">
        <f t="shared" si="372"/>
        <v>106180.39237416581</v>
      </c>
      <c r="IG79" s="51">
        <f t="shared" si="373"/>
        <v>109750.06253660297</v>
      </c>
      <c r="IH79" s="51">
        <f t="shared" si="374"/>
        <v>115408.00291819056</v>
      </c>
      <c r="II79" s="51">
        <f t="shared" si="375"/>
        <v>115279.63132558631</v>
      </c>
      <c r="IJ79" s="51">
        <f t="shared" si="376"/>
        <v>115352.80942098772</v>
      </c>
      <c r="IK79" s="51">
        <f t="shared" si="377"/>
        <v>123366.738750362</v>
      </c>
      <c r="IL79" s="51">
        <f t="shared" si="378"/>
        <v>118956.73838202731</v>
      </c>
      <c r="IM79" s="51">
        <f t="shared" si="379"/>
        <v>122715.7352986456</v>
      </c>
      <c r="IN79" s="51">
        <f t="shared" si="380"/>
        <v>122751.72199984874</v>
      </c>
      <c r="IO79" s="51">
        <f t="shared" si="381"/>
        <v>122751.72199984874</v>
      </c>
      <c r="IP79" s="51">
        <f t="shared" si="382"/>
        <v>118992.72508323049</v>
      </c>
      <c r="IQ79" s="51">
        <f t="shared" si="383"/>
        <v>117870.35280156683</v>
      </c>
      <c r="IS79" s="51">
        <f t="shared" si="683"/>
        <v>1414589.08273565</v>
      </c>
      <c r="IT79" s="51">
        <f t="shared" si="683"/>
        <v>1416387.6739222445</v>
      </c>
      <c r="IU79" s="51">
        <f t="shared" si="683"/>
        <v>1455896.4518362954</v>
      </c>
      <c r="IV79" s="51">
        <f t="shared" si="683"/>
        <v>1456171.1411924851</v>
      </c>
      <c r="IW79" s="51">
        <f t="shared" si="683"/>
        <v>1446663.6139898077</v>
      </c>
      <c r="IX79" s="51">
        <f t="shared" si="683"/>
        <v>1422994.9434205489</v>
      </c>
      <c r="IZ79" s="111">
        <f t="shared" si="684"/>
        <v>0</v>
      </c>
      <c r="JA79" s="111">
        <f t="shared" si="389"/>
        <v>0</v>
      </c>
      <c r="JB79" s="111">
        <f t="shared" si="390"/>
        <v>0</v>
      </c>
      <c r="JC79" s="111">
        <f t="shared" si="391"/>
        <v>0</v>
      </c>
      <c r="JD79" s="111">
        <f t="shared" si="392"/>
        <v>0</v>
      </c>
      <c r="JE79" s="111">
        <f t="shared" si="393"/>
        <v>0</v>
      </c>
      <c r="JF79" s="111">
        <f t="shared" si="394"/>
        <v>0</v>
      </c>
      <c r="JG79" s="111">
        <f t="shared" si="395"/>
        <v>0</v>
      </c>
      <c r="JH79" s="111">
        <f t="shared" si="396"/>
        <v>0</v>
      </c>
      <c r="JI79" s="111">
        <f t="shared" si="397"/>
        <v>0</v>
      </c>
      <c r="JJ79" s="111">
        <f t="shared" si="398"/>
        <v>0</v>
      </c>
      <c r="JK79" s="111">
        <f t="shared" si="399"/>
        <v>0</v>
      </c>
      <c r="JL79" s="111">
        <f t="shared" si="400"/>
        <v>0</v>
      </c>
      <c r="JM79" s="111">
        <f t="shared" si="401"/>
        <v>0</v>
      </c>
      <c r="JN79" s="111">
        <f t="shared" si="402"/>
        <v>0</v>
      </c>
      <c r="JO79" s="111">
        <f t="shared" si="403"/>
        <v>0</v>
      </c>
      <c r="JP79" s="111">
        <f t="shared" si="404"/>
        <v>0</v>
      </c>
      <c r="JQ79" s="111">
        <f t="shared" si="405"/>
        <v>0</v>
      </c>
      <c r="JR79" s="111">
        <f t="shared" si="406"/>
        <v>0</v>
      </c>
      <c r="JS79" s="111">
        <f t="shared" si="407"/>
        <v>0</v>
      </c>
      <c r="JT79" s="111">
        <f t="shared" si="408"/>
        <v>0</v>
      </c>
      <c r="JU79" s="111">
        <f t="shared" si="409"/>
        <v>0</v>
      </c>
      <c r="JV79" s="111">
        <f t="shared" si="410"/>
        <v>0</v>
      </c>
      <c r="JW79" s="111">
        <f t="shared" si="411"/>
        <v>0</v>
      </c>
      <c r="JX79" s="111">
        <f t="shared" si="412"/>
        <v>0</v>
      </c>
      <c r="JY79" s="111">
        <f t="shared" si="413"/>
        <v>0</v>
      </c>
      <c r="JZ79" s="111">
        <f t="shared" si="414"/>
        <v>0</v>
      </c>
      <c r="KA79" s="111">
        <f t="shared" si="415"/>
        <v>0</v>
      </c>
      <c r="KB79" s="111">
        <f t="shared" si="416"/>
        <v>0</v>
      </c>
      <c r="KC79" s="111">
        <f t="shared" si="417"/>
        <v>0</v>
      </c>
      <c r="KD79" s="111">
        <f t="shared" si="418"/>
        <v>0</v>
      </c>
      <c r="KE79" s="111">
        <f t="shared" si="419"/>
        <v>0</v>
      </c>
      <c r="KF79" s="111">
        <f t="shared" si="420"/>
        <v>0</v>
      </c>
      <c r="KG79" s="111">
        <f t="shared" si="421"/>
        <v>0</v>
      </c>
      <c r="KH79" s="111">
        <f t="shared" si="422"/>
        <v>0</v>
      </c>
      <c r="KI79" s="111">
        <f t="shared" si="423"/>
        <v>0</v>
      </c>
      <c r="KJ79" s="111">
        <f t="shared" si="424"/>
        <v>0</v>
      </c>
      <c r="KK79" s="111">
        <f t="shared" si="425"/>
        <v>0</v>
      </c>
      <c r="KL79" s="111">
        <f t="shared" si="426"/>
        <v>0</v>
      </c>
      <c r="KM79" s="111">
        <f t="shared" si="427"/>
        <v>0</v>
      </c>
      <c r="KN79" s="111">
        <f t="shared" si="428"/>
        <v>0</v>
      </c>
      <c r="KO79" s="111">
        <f t="shared" si="429"/>
        <v>0</v>
      </c>
      <c r="KP79" s="111">
        <f t="shared" si="430"/>
        <v>0</v>
      </c>
      <c r="KQ79" s="111">
        <f t="shared" si="431"/>
        <v>0</v>
      </c>
      <c r="KR79" s="111">
        <f t="shared" si="432"/>
        <v>0</v>
      </c>
      <c r="KS79" s="111">
        <f t="shared" si="433"/>
        <v>0</v>
      </c>
      <c r="KT79" s="111">
        <f t="shared" si="434"/>
        <v>0</v>
      </c>
      <c r="KU79" s="111">
        <f t="shared" si="435"/>
        <v>0</v>
      </c>
      <c r="KV79" s="111">
        <f t="shared" si="436"/>
        <v>0</v>
      </c>
      <c r="KW79" s="111">
        <f t="shared" si="437"/>
        <v>0</v>
      </c>
      <c r="KX79" s="111">
        <f t="shared" si="438"/>
        <v>0</v>
      </c>
      <c r="KY79" s="111">
        <f t="shared" si="439"/>
        <v>0</v>
      </c>
      <c r="KZ79" s="111">
        <f t="shared" si="440"/>
        <v>0</v>
      </c>
      <c r="LA79" s="111">
        <f t="shared" si="441"/>
        <v>0</v>
      </c>
      <c r="LB79" s="111">
        <f t="shared" si="442"/>
        <v>0</v>
      </c>
      <c r="LC79" s="111">
        <f t="shared" si="443"/>
        <v>0</v>
      </c>
      <c r="LD79" s="111">
        <f t="shared" si="444"/>
        <v>0</v>
      </c>
      <c r="LE79" s="111">
        <f t="shared" si="445"/>
        <v>0</v>
      </c>
      <c r="LF79" s="111">
        <f t="shared" si="446"/>
        <v>0</v>
      </c>
      <c r="LG79" s="111">
        <f t="shared" si="447"/>
        <v>0</v>
      </c>
      <c r="LH79" s="111">
        <f t="shared" si="448"/>
        <v>0</v>
      </c>
      <c r="LI79" s="111">
        <f t="shared" si="449"/>
        <v>0</v>
      </c>
      <c r="LJ79" s="111">
        <f t="shared" si="450"/>
        <v>0</v>
      </c>
      <c r="LK79" s="111">
        <f t="shared" si="451"/>
        <v>0</v>
      </c>
      <c r="LL79" s="111">
        <f t="shared" si="452"/>
        <v>0</v>
      </c>
      <c r="LM79" s="111">
        <f t="shared" si="453"/>
        <v>0</v>
      </c>
      <c r="LN79" s="111">
        <f t="shared" si="454"/>
        <v>0</v>
      </c>
      <c r="LO79" s="111">
        <f t="shared" si="455"/>
        <v>0</v>
      </c>
      <c r="LP79" s="111">
        <f t="shared" si="456"/>
        <v>0</v>
      </c>
      <c r="LQ79" s="111">
        <f t="shared" si="457"/>
        <v>0</v>
      </c>
      <c r="LR79" s="111">
        <f t="shared" si="458"/>
        <v>0</v>
      </c>
      <c r="LS79" s="111">
        <f t="shared" si="459"/>
        <v>0</v>
      </c>
      <c r="LT79" s="111">
        <f t="shared" si="460"/>
        <v>0</v>
      </c>
      <c r="LU79" s="111">
        <f t="shared" si="461"/>
        <v>0</v>
      </c>
      <c r="LV79" s="111">
        <f t="shared" si="462"/>
        <v>0</v>
      </c>
      <c r="LW79" s="111">
        <f t="shared" si="463"/>
        <v>0</v>
      </c>
      <c r="LX79" s="111">
        <f t="shared" si="464"/>
        <v>0</v>
      </c>
      <c r="LY79" s="111">
        <f t="shared" si="465"/>
        <v>0</v>
      </c>
      <c r="LZ79" s="111">
        <f t="shared" si="466"/>
        <v>0</v>
      </c>
      <c r="MA79" s="111">
        <f t="shared" si="467"/>
        <v>0</v>
      </c>
      <c r="MD79" s="111"/>
      <c r="ME79" s="111">
        <f t="shared" si="685"/>
        <v>0</v>
      </c>
      <c r="MF79" s="111">
        <f t="shared" si="468"/>
        <v>0</v>
      </c>
      <c r="MG79" s="111">
        <f t="shared" si="469"/>
        <v>0</v>
      </c>
      <c r="MH79" s="111">
        <f t="shared" si="470"/>
        <v>0</v>
      </c>
      <c r="MI79" s="111">
        <f t="shared" si="471"/>
        <v>0</v>
      </c>
      <c r="MJ79" s="111">
        <f t="shared" si="472"/>
        <v>0</v>
      </c>
      <c r="MK79" s="111">
        <f t="shared" si="473"/>
        <v>0</v>
      </c>
      <c r="ML79" s="111">
        <f t="shared" si="474"/>
        <v>0</v>
      </c>
      <c r="MM79" s="111">
        <f t="shared" si="475"/>
        <v>0</v>
      </c>
      <c r="MN79" s="111">
        <f t="shared" si="476"/>
        <v>0</v>
      </c>
      <c r="MO79" s="111">
        <f t="shared" si="477"/>
        <v>0</v>
      </c>
      <c r="MP79" s="111">
        <f t="shared" si="478"/>
        <v>0</v>
      </c>
      <c r="MQ79" s="111">
        <f t="shared" si="479"/>
        <v>0</v>
      </c>
      <c r="MR79" s="111">
        <f t="shared" si="480"/>
        <v>0</v>
      </c>
      <c r="MS79" s="111">
        <f t="shared" si="481"/>
        <v>0</v>
      </c>
      <c r="MT79" s="111">
        <f t="shared" si="482"/>
        <v>0</v>
      </c>
      <c r="MU79" s="111">
        <f t="shared" si="483"/>
        <v>0</v>
      </c>
      <c r="MV79" s="111">
        <f t="shared" si="484"/>
        <v>0</v>
      </c>
      <c r="MW79" s="111">
        <f t="shared" si="485"/>
        <v>0</v>
      </c>
      <c r="MX79" s="111">
        <f t="shared" si="486"/>
        <v>0</v>
      </c>
      <c r="MY79" s="111">
        <f t="shared" si="487"/>
        <v>0</v>
      </c>
      <c r="MZ79" s="111">
        <f t="shared" si="488"/>
        <v>0</v>
      </c>
      <c r="NA79" s="111">
        <f t="shared" si="489"/>
        <v>0</v>
      </c>
      <c r="NB79" s="111">
        <f t="shared" si="490"/>
        <v>0</v>
      </c>
      <c r="NC79" s="111">
        <f t="shared" si="491"/>
        <v>0</v>
      </c>
      <c r="ND79" s="111">
        <f t="shared" si="492"/>
        <v>0</v>
      </c>
      <c r="NE79" s="111">
        <f t="shared" si="493"/>
        <v>0</v>
      </c>
      <c r="NF79" s="111">
        <f t="shared" si="494"/>
        <v>0</v>
      </c>
      <c r="NG79" s="111">
        <f t="shared" si="495"/>
        <v>0</v>
      </c>
      <c r="NH79" s="111">
        <f t="shared" si="496"/>
        <v>0</v>
      </c>
      <c r="NI79" s="111">
        <f t="shared" si="497"/>
        <v>0</v>
      </c>
      <c r="NJ79" s="111">
        <f t="shared" si="498"/>
        <v>0</v>
      </c>
      <c r="NK79" s="111">
        <f t="shared" si="499"/>
        <v>0</v>
      </c>
      <c r="NL79" s="111">
        <f t="shared" si="500"/>
        <v>0</v>
      </c>
      <c r="NM79" s="111">
        <f t="shared" si="501"/>
        <v>0</v>
      </c>
      <c r="NN79" s="111">
        <f t="shared" si="502"/>
        <v>0</v>
      </c>
      <c r="NO79" s="111">
        <f t="shared" si="503"/>
        <v>0</v>
      </c>
      <c r="NP79" s="111">
        <f t="shared" si="504"/>
        <v>0</v>
      </c>
      <c r="NQ79" s="111">
        <f t="shared" si="505"/>
        <v>0</v>
      </c>
      <c r="NR79" s="111">
        <f t="shared" si="506"/>
        <v>0</v>
      </c>
      <c r="NS79" s="111">
        <f t="shared" si="507"/>
        <v>0</v>
      </c>
      <c r="NT79" s="111">
        <f t="shared" si="508"/>
        <v>0</v>
      </c>
      <c r="NU79" s="111">
        <f t="shared" si="509"/>
        <v>0</v>
      </c>
      <c r="NV79" s="111">
        <f t="shared" si="510"/>
        <v>0</v>
      </c>
      <c r="NW79" s="111">
        <f t="shared" si="511"/>
        <v>0</v>
      </c>
      <c r="NX79" s="111">
        <f t="shared" si="512"/>
        <v>0</v>
      </c>
      <c r="NY79" s="111">
        <f t="shared" si="513"/>
        <v>0</v>
      </c>
      <c r="NZ79" s="111">
        <f t="shared" si="514"/>
        <v>0</v>
      </c>
      <c r="OA79" s="111">
        <f t="shared" si="515"/>
        <v>0</v>
      </c>
      <c r="OB79" s="111">
        <f t="shared" si="516"/>
        <v>0</v>
      </c>
      <c r="OC79" s="111">
        <f t="shared" si="517"/>
        <v>0</v>
      </c>
      <c r="OD79" s="111">
        <f t="shared" si="518"/>
        <v>0</v>
      </c>
      <c r="OE79" s="111">
        <f t="shared" si="519"/>
        <v>0</v>
      </c>
      <c r="OF79" s="111">
        <f t="shared" si="520"/>
        <v>0</v>
      </c>
      <c r="OG79" s="111">
        <f t="shared" si="521"/>
        <v>0</v>
      </c>
      <c r="OH79" s="111">
        <f t="shared" si="522"/>
        <v>0</v>
      </c>
      <c r="OI79" s="111">
        <f t="shared" si="523"/>
        <v>0</v>
      </c>
      <c r="OJ79" s="111">
        <f t="shared" si="524"/>
        <v>0</v>
      </c>
      <c r="OK79" s="111">
        <f t="shared" si="525"/>
        <v>0</v>
      </c>
      <c r="OL79" s="111">
        <f t="shared" si="526"/>
        <v>0</v>
      </c>
      <c r="OM79" s="111">
        <f t="shared" si="527"/>
        <v>0</v>
      </c>
      <c r="ON79" s="111">
        <f t="shared" si="528"/>
        <v>0</v>
      </c>
      <c r="OO79" s="111">
        <f t="shared" si="529"/>
        <v>0</v>
      </c>
      <c r="OP79" s="111">
        <f t="shared" si="530"/>
        <v>0</v>
      </c>
      <c r="OQ79" s="111">
        <f t="shared" si="531"/>
        <v>0</v>
      </c>
      <c r="OR79" s="111">
        <f t="shared" si="532"/>
        <v>0</v>
      </c>
      <c r="OS79" s="111">
        <f t="shared" si="533"/>
        <v>0</v>
      </c>
      <c r="OT79" s="111">
        <f t="shared" si="534"/>
        <v>0</v>
      </c>
      <c r="OU79" s="111">
        <f t="shared" si="535"/>
        <v>0</v>
      </c>
      <c r="OV79" s="111">
        <f t="shared" si="536"/>
        <v>0</v>
      </c>
      <c r="OW79" s="111">
        <f t="shared" si="537"/>
        <v>0</v>
      </c>
      <c r="OX79" s="111">
        <f t="shared" si="538"/>
        <v>0</v>
      </c>
      <c r="OY79" s="111"/>
      <c r="PA79" s="51">
        <f t="shared" si="686"/>
        <v>125235.88976898321</v>
      </c>
      <c r="PB79" s="51">
        <f t="shared" si="539"/>
        <v>120759.07271436753</v>
      </c>
      <c r="PC79" s="51">
        <f t="shared" si="540"/>
        <v>124575.02285019921</v>
      </c>
      <c r="PD79" s="51">
        <f t="shared" si="541"/>
        <v>124611.55479220139</v>
      </c>
      <c r="PE79" s="51">
        <f t="shared" si="542"/>
        <v>124611.55479220139</v>
      </c>
      <c r="PF79" s="51">
        <f t="shared" si="543"/>
        <v>120795.60465636975</v>
      </c>
      <c r="PG79" s="51">
        <f t="shared" si="544"/>
        <v>119656.22711611861</v>
      </c>
      <c r="PH79" s="51">
        <f t="shared" si="545"/>
        <v>104739.37377968116</v>
      </c>
      <c r="PI79" s="51">
        <f t="shared" si="546"/>
        <v>108260.5984526524</v>
      </c>
      <c r="PJ79" s="51">
        <f t="shared" si="547"/>
        <v>113841.75255464495</v>
      </c>
      <c r="PK79" s="51">
        <f t="shared" si="548"/>
        <v>113715.12314671162</v>
      </c>
      <c r="PL79" s="51">
        <f t="shared" si="549"/>
        <v>113787.30811151872</v>
      </c>
      <c r="PM79" s="51">
        <f t="shared" si="550"/>
        <v>121692.47704812841</v>
      </c>
      <c r="PN79" s="51">
        <f t="shared" si="551"/>
        <v>117342.32664258215</v>
      </c>
      <c r="PO79" s="51">
        <f t="shared" si="552"/>
        <v>121050.30863702564</v>
      </c>
      <c r="PP79" s="51">
        <f t="shared" si="553"/>
        <v>121085.80694762833</v>
      </c>
      <c r="PQ79" s="51">
        <f t="shared" si="554"/>
        <v>121085.80694762833</v>
      </c>
      <c r="PR79" s="51">
        <f t="shared" si="555"/>
        <v>117377.82495318487</v>
      </c>
      <c r="PS79" s="51">
        <f t="shared" si="556"/>
        <v>116270.68485602956</v>
      </c>
      <c r="PT79" s="51">
        <f t="shared" si="557"/>
        <v>109678.01567253601</v>
      </c>
      <c r="PU79" s="51">
        <f t="shared" si="558"/>
        <v>113365.27215433466</v>
      </c>
      <c r="PV79" s="51">
        <f t="shared" si="559"/>
        <v>119209.58728607098</v>
      </c>
      <c r="PW79" s="51">
        <f t="shared" si="560"/>
        <v>119076.98708342771</v>
      </c>
      <c r="PX79" s="51">
        <f t="shared" si="561"/>
        <v>119152.57569366791</v>
      </c>
      <c r="PY79" s="51">
        <f t="shared" si="562"/>
        <v>127430.48696271273</v>
      </c>
      <c r="PZ79" s="51">
        <f t="shared" si="563"/>
        <v>122875.21947217949</v>
      </c>
      <c r="QA79" s="51">
        <f t="shared" si="564"/>
        <v>126758.03920485722</v>
      </c>
      <c r="QB79" s="51">
        <f t="shared" si="565"/>
        <v>126795.21132195256</v>
      </c>
      <c r="QC79" s="51">
        <f t="shared" si="566"/>
        <v>126795.21132195256</v>
      </c>
      <c r="QD79" s="51">
        <f t="shared" si="567"/>
        <v>122912.39158927486</v>
      </c>
      <c r="QE79" s="51">
        <f t="shared" si="568"/>
        <v>121753.04792943096</v>
      </c>
      <c r="QF79" s="51">
        <f t="shared" si="569"/>
        <v>109695.85303996374</v>
      </c>
      <c r="QG79" s="51">
        <f t="shared" si="570"/>
        <v>113383.7091947986</v>
      </c>
      <c r="QH79" s="51">
        <f t="shared" si="571"/>
        <v>119228.9748105105</v>
      </c>
      <c r="QI79" s="51">
        <f t="shared" si="572"/>
        <v>119096.35304257429</v>
      </c>
      <c r="QJ79" s="51">
        <f t="shared" si="573"/>
        <v>119171.95394608773</v>
      </c>
      <c r="QK79" s="51">
        <f t="shared" si="574"/>
        <v>127451.21148442758</v>
      </c>
      <c r="QL79" s="51">
        <f t="shared" si="575"/>
        <v>122895.20315281091</v>
      </c>
      <c r="QM79" s="51">
        <f t="shared" si="576"/>
        <v>126778.65436374617</v>
      </c>
      <c r="QN79" s="51">
        <f t="shared" si="577"/>
        <v>126815.83252628925</v>
      </c>
      <c r="QO79" s="51">
        <f t="shared" si="578"/>
        <v>126815.83252628925</v>
      </c>
      <c r="QP79" s="51">
        <f t="shared" si="579"/>
        <v>122932.381315354</v>
      </c>
      <c r="QQ79" s="51">
        <f t="shared" si="580"/>
        <v>121772.84910688704</v>
      </c>
      <c r="QR79" s="51">
        <f t="shared" si="581"/>
        <v>109720.85635635167</v>
      </c>
      <c r="QS79" s="51">
        <f t="shared" si="582"/>
        <v>113409.55309569067</v>
      </c>
      <c r="QT79" s="51">
        <f t="shared" si="583"/>
        <v>119256.15104094383</v>
      </c>
      <c r="QU79" s="51">
        <f t="shared" si="584"/>
        <v>119123.49904411628</v>
      </c>
      <c r="QV79" s="51">
        <f t="shared" si="585"/>
        <v>119199.1171795784</v>
      </c>
      <c r="QW79" s="51">
        <f t="shared" si="586"/>
        <v>127480.26183479598</v>
      </c>
      <c r="QX79" s="51">
        <f t="shared" si="587"/>
        <v>122923.21503805392</v>
      </c>
      <c r="QY79" s="51">
        <f t="shared" si="588"/>
        <v>126807.55141608177</v>
      </c>
      <c r="QZ79" s="51">
        <f t="shared" si="589"/>
        <v>126844.73805275887</v>
      </c>
      <c r="RA79" s="51">
        <f t="shared" si="590"/>
        <v>126844.73805275887</v>
      </c>
      <c r="RB79" s="51">
        <f t="shared" si="591"/>
        <v>122960.40167473104</v>
      </c>
      <c r="RC79" s="51">
        <f t="shared" si="592"/>
        <v>121800.60517048747</v>
      </c>
      <c r="RD79" s="51">
        <f t="shared" si="593"/>
        <v>107886.77397737977</v>
      </c>
      <c r="RE79" s="51">
        <f t="shared" si="594"/>
        <v>111513.81084715833</v>
      </c>
      <c r="RF79" s="51">
        <f t="shared" si="595"/>
        <v>117262.67767159801</v>
      </c>
      <c r="RG79" s="51">
        <f t="shared" si="596"/>
        <v>117132.24307169931</v>
      </c>
      <c r="RH79" s="51">
        <f t="shared" si="597"/>
        <v>117206.59718230428</v>
      </c>
      <c r="RI79" s="51">
        <f t="shared" si="598"/>
        <v>125349.31508809399</v>
      </c>
      <c r="RJ79" s="51">
        <f t="shared" si="599"/>
        <v>120868.44340980808</v>
      </c>
      <c r="RK79" s="51">
        <f t="shared" si="600"/>
        <v>124687.84962650177</v>
      </c>
      <c r="RL79" s="51">
        <f t="shared" si="601"/>
        <v>124724.4146552428</v>
      </c>
      <c r="RM79" s="51">
        <f t="shared" si="602"/>
        <v>124724.4146552428</v>
      </c>
      <c r="RN79" s="51">
        <f t="shared" si="603"/>
        <v>120905.00843854914</v>
      </c>
      <c r="RO79" s="51">
        <f t="shared" si="604"/>
        <v>119764.59897157692</v>
      </c>
      <c r="RP79" s="51">
        <f t="shared" si="605"/>
        <v>106180.39237416581</v>
      </c>
      <c r="RQ79" s="51">
        <f t="shared" si="606"/>
        <v>109750.06253660297</v>
      </c>
      <c r="RR79" s="51">
        <f t="shared" si="607"/>
        <v>115408.00291819056</v>
      </c>
      <c r="RS79" s="51">
        <f t="shared" si="608"/>
        <v>115279.63132558631</v>
      </c>
      <c r="RT79" s="51">
        <f t="shared" si="609"/>
        <v>115352.80942098772</v>
      </c>
      <c r="RU79" s="51"/>
      <c r="RV79" s="51">
        <f t="shared" si="687"/>
        <v>1414589.08273565</v>
      </c>
      <c r="RW79" s="51">
        <f t="shared" si="687"/>
        <v>1416387.6739222445</v>
      </c>
      <c r="RX79" s="51">
        <f t="shared" si="687"/>
        <v>1455896.4518362954</v>
      </c>
      <c r="RY79" s="51">
        <f t="shared" si="687"/>
        <v>1456171.1411924851</v>
      </c>
      <c r="RZ79" s="51">
        <f t="shared" si="687"/>
        <v>1446663.6139898077</v>
      </c>
      <c r="SA79" s="51">
        <f t="shared" si="687"/>
        <v>1422994.9434205489</v>
      </c>
    </row>
    <row r="80" spans="1:495" x14ac:dyDescent="0.3">
      <c r="A80" s="1">
        <v>414100</v>
      </c>
      <c r="B80" s="1" t="s">
        <v>248</v>
      </c>
      <c r="C80" s="1" t="s">
        <v>167</v>
      </c>
      <c r="D80" s="44">
        <v>0</v>
      </c>
      <c r="E80" s="1" t="s">
        <v>174</v>
      </c>
      <c r="F80" s="107">
        <f>VLOOKUP(A80,Auxiliar_OPEX_CustosUnit!$A$4:$E$129,COLUMN(Auxiliar_OPEX_CustosUnit!$E$3),0)</f>
        <v>0</v>
      </c>
      <c r="G80" s="107">
        <f>INDEX(Auxiliar_OPEX_Drivers!$B$76:$I$84,MATCH($E80,Auxiliar_OPEX_Drivers!$B$76:$B$84,0),MATCH(YEAR(G$2),Auxiliar_OPEX_Drivers!$B$76:$I$76,0))*$F80</f>
        <v>0</v>
      </c>
      <c r="H80" s="107">
        <f>INDEX(Auxiliar_OPEX_Drivers!$B$76:$I$84,MATCH($E80,Auxiliar_OPEX_Drivers!$B$76:$B$84,0),MATCH(YEAR(H$2),Auxiliar_OPEX_Drivers!$B$76:$I$76,0))*$F80</f>
        <v>0</v>
      </c>
      <c r="I80" s="107">
        <f>INDEX(Auxiliar_OPEX_Drivers!$B$76:$I$84,MATCH($E80,Auxiliar_OPEX_Drivers!$B$76:$B$84,0),MATCH(YEAR(I$2),Auxiliar_OPEX_Drivers!$B$76:$I$76,0))*$F80</f>
        <v>0</v>
      </c>
      <c r="J80" s="107">
        <f>INDEX(Auxiliar_OPEX_Drivers!$B$76:$I$84,MATCH($E80,Auxiliar_OPEX_Drivers!$B$76:$B$84,0),MATCH(YEAR(J$2),Auxiliar_OPEX_Drivers!$B$76:$I$76,0))*$F80</f>
        <v>0</v>
      </c>
      <c r="K80" s="107">
        <f>INDEX(Auxiliar_OPEX_Drivers!$B$76:$I$84,MATCH($E80,Auxiliar_OPEX_Drivers!$B$76:$B$84,0),MATCH(YEAR(K$2),Auxiliar_OPEX_Drivers!$B$76:$I$76,0))*$F80</f>
        <v>0</v>
      </c>
      <c r="L80" s="107">
        <f>INDEX(Auxiliar_OPEX_Drivers!$B$76:$I$84,MATCH($E80,Auxiliar_OPEX_Drivers!$B$76:$B$84,0),MATCH(YEAR(L$2),Auxiliar_OPEX_Drivers!$B$76:$I$76,0))*$F80</f>
        <v>0</v>
      </c>
      <c r="M80" s="107">
        <f>INDEX(Auxiliar_OPEX_Drivers!$B$76:$I$84,MATCH($E80,Auxiliar_OPEX_Drivers!$B$76:$B$84,0),MATCH(YEAR(M$2),Auxiliar_OPEX_Drivers!$B$76:$I$76,0))*$F80</f>
        <v>0</v>
      </c>
      <c r="N80" s="107">
        <f>INDEX(Auxiliar_OPEX_Drivers!$B$76:$I$84,MATCH($E80,Auxiliar_OPEX_Drivers!$B$76:$B$84,0),MATCH(YEAR(N$2),Auxiliar_OPEX_Drivers!$B$76:$I$76,0))*$F80</f>
        <v>0</v>
      </c>
      <c r="O80" s="107">
        <f>INDEX(Auxiliar_OPEX_Drivers!$B$76:$I$84,MATCH($E80,Auxiliar_OPEX_Drivers!$B$76:$B$84,0),MATCH(YEAR(O$2),Auxiliar_OPEX_Drivers!$B$76:$I$76,0))*$F80</f>
        <v>0</v>
      </c>
      <c r="P80" s="107">
        <f>INDEX(Auxiliar_OPEX_Drivers!$B$76:$I$84,MATCH($E80,Auxiliar_OPEX_Drivers!$B$76:$B$84,0),MATCH(YEAR(P$2),Auxiliar_OPEX_Drivers!$B$76:$I$76,0))*$F80</f>
        <v>0</v>
      </c>
      <c r="Q80" s="107">
        <f>INDEX(Auxiliar_OPEX_Drivers!$B$76:$I$84,MATCH($E80,Auxiliar_OPEX_Drivers!$B$76:$B$84,0),MATCH(YEAR(Q$2),Auxiliar_OPEX_Drivers!$B$76:$I$76,0))*$F80</f>
        <v>0</v>
      </c>
      <c r="R80" s="107">
        <f>INDEX(Auxiliar_OPEX_Drivers!$B$76:$I$84,MATCH($E80,Auxiliar_OPEX_Drivers!$B$76:$B$84,0),MATCH(YEAR(R$2),Auxiliar_OPEX_Drivers!$B$76:$I$76,0))*$F80</f>
        <v>0</v>
      </c>
      <c r="S80" s="107">
        <f>INDEX(Auxiliar_OPEX_Drivers!$B$76:$I$84,MATCH($E80,Auxiliar_OPEX_Drivers!$B$76:$B$84,0),MATCH(YEAR(S$2),Auxiliar_OPEX_Drivers!$B$76:$I$76,0))*$F80</f>
        <v>0</v>
      </c>
      <c r="T80" s="107">
        <f>INDEX(Auxiliar_OPEX_Drivers!$B$76:$I$84,MATCH($E80,Auxiliar_OPEX_Drivers!$B$76:$B$84,0),MATCH(YEAR(T$2),Auxiliar_OPEX_Drivers!$B$76:$I$76,0))*$F80</f>
        <v>0</v>
      </c>
      <c r="U80" s="107">
        <f>INDEX(Auxiliar_OPEX_Drivers!$B$76:$I$84,MATCH($E80,Auxiliar_OPEX_Drivers!$B$76:$B$84,0),MATCH(YEAR(U$2),Auxiliar_OPEX_Drivers!$B$76:$I$76,0))*$F80</f>
        <v>0</v>
      </c>
      <c r="V80" s="107">
        <f>INDEX(Auxiliar_OPEX_Drivers!$B$76:$I$84,MATCH($E80,Auxiliar_OPEX_Drivers!$B$76:$B$84,0),MATCH(YEAR(V$2),Auxiliar_OPEX_Drivers!$B$76:$I$76,0))*$F80</f>
        <v>0</v>
      </c>
      <c r="W80" s="107">
        <f>INDEX(Auxiliar_OPEX_Drivers!$B$76:$I$84,MATCH($E80,Auxiliar_OPEX_Drivers!$B$76:$B$84,0),MATCH(YEAR(W$2),Auxiliar_OPEX_Drivers!$B$76:$I$76,0))*$F80</f>
        <v>0</v>
      </c>
      <c r="X80" s="107">
        <f>INDEX(Auxiliar_OPEX_Drivers!$B$76:$I$84,MATCH($E80,Auxiliar_OPEX_Drivers!$B$76:$B$84,0),MATCH(YEAR(X$2),Auxiliar_OPEX_Drivers!$B$76:$I$76,0))*$F80</f>
        <v>0</v>
      </c>
      <c r="Y80" s="107">
        <f>INDEX(Auxiliar_OPEX_Drivers!$B$76:$I$84,MATCH($E80,Auxiliar_OPEX_Drivers!$B$76:$B$84,0),MATCH(YEAR(Y$2),Auxiliar_OPEX_Drivers!$B$76:$I$76,0))*$F80</f>
        <v>0</v>
      </c>
      <c r="Z80" s="107">
        <f>INDEX(Auxiliar_OPEX_Drivers!$B$76:$I$84,MATCH($E80,Auxiliar_OPEX_Drivers!$B$76:$B$84,0),MATCH(YEAR(Z$2),Auxiliar_OPEX_Drivers!$B$76:$I$76,0))*$F80</f>
        <v>0</v>
      </c>
      <c r="AA80" s="107">
        <f>INDEX(Auxiliar_OPEX_Drivers!$B$76:$I$84,MATCH($E80,Auxiliar_OPEX_Drivers!$B$76:$B$84,0),MATCH(YEAR(AA$2),Auxiliar_OPEX_Drivers!$B$76:$I$76,0))*$F80</f>
        <v>0</v>
      </c>
      <c r="AB80" s="107">
        <f>INDEX(Auxiliar_OPEX_Drivers!$B$76:$I$84,MATCH($E80,Auxiliar_OPEX_Drivers!$B$76:$B$84,0),MATCH(YEAR(AB$2),Auxiliar_OPEX_Drivers!$B$76:$I$76,0))*$F80</f>
        <v>0</v>
      </c>
      <c r="AC80" s="107">
        <f>INDEX(Auxiliar_OPEX_Drivers!$B$76:$I$84,MATCH($E80,Auxiliar_OPEX_Drivers!$B$76:$B$84,0),MATCH(YEAR(AC$2),Auxiliar_OPEX_Drivers!$B$76:$I$76,0))*$F80</f>
        <v>0</v>
      </c>
      <c r="AD80" s="107">
        <f>INDEX(Auxiliar_OPEX_Drivers!$B$76:$I$84,MATCH($E80,Auxiliar_OPEX_Drivers!$B$76:$B$84,0),MATCH(YEAR(AD$2),Auxiliar_OPEX_Drivers!$B$76:$I$76,0))*$F80</f>
        <v>0</v>
      </c>
      <c r="AE80" s="107">
        <f>INDEX(Auxiliar_OPEX_Drivers!$B$76:$I$84,MATCH($E80,Auxiliar_OPEX_Drivers!$B$76:$B$84,0),MATCH(YEAR(AE$2),Auxiliar_OPEX_Drivers!$B$76:$I$76,0))*$F80</f>
        <v>0</v>
      </c>
      <c r="AF80" s="107">
        <f>INDEX(Auxiliar_OPEX_Drivers!$B$76:$I$84,MATCH($E80,Auxiliar_OPEX_Drivers!$B$76:$B$84,0),MATCH(YEAR(AF$2),Auxiliar_OPEX_Drivers!$B$76:$I$76,0))*$F80</f>
        <v>0</v>
      </c>
      <c r="AG80" s="107">
        <f>INDEX(Auxiliar_OPEX_Drivers!$B$76:$I$84,MATCH($E80,Auxiliar_OPEX_Drivers!$B$76:$B$84,0),MATCH(YEAR(AG$2),Auxiliar_OPEX_Drivers!$B$76:$I$76,0))*$F80</f>
        <v>0</v>
      </c>
      <c r="AH80" s="107">
        <f>INDEX(Auxiliar_OPEX_Drivers!$B$76:$I$84,MATCH($E80,Auxiliar_OPEX_Drivers!$B$76:$B$84,0),MATCH(YEAR(AH$2),Auxiliar_OPEX_Drivers!$B$76:$I$76,0))*$F80</f>
        <v>0</v>
      </c>
      <c r="AI80" s="107">
        <f>INDEX(Auxiliar_OPEX_Drivers!$B$76:$I$84,MATCH($E80,Auxiliar_OPEX_Drivers!$B$76:$B$84,0),MATCH(YEAR(AI$2),Auxiliar_OPEX_Drivers!$B$76:$I$76,0))*$F80</f>
        <v>0</v>
      </c>
      <c r="AJ80" s="107">
        <f>INDEX(Auxiliar_OPEX_Drivers!$B$76:$I$84,MATCH($E80,Auxiliar_OPEX_Drivers!$B$76:$B$84,0),MATCH(YEAR(AJ$2),Auxiliar_OPEX_Drivers!$B$76:$I$76,0))*$F80</f>
        <v>0</v>
      </c>
      <c r="AK80" s="107">
        <f>INDEX(Auxiliar_OPEX_Drivers!$B$76:$I$84,MATCH($E80,Auxiliar_OPEX_Drivers!$B$76:$B$84,0),MATCH(YEAR(AK$2),Auxiliar_OPEX_Drivers!$B$76:$I$76,0))*$F80</f>
        <v>0</v>
      </c>
      <c r="AL80" s="107">
        <f>INDEX(Auxiliar_OPEX_Drivers!$B$76:$I$84,MATCH($E80,Auxiliar_OPEX_Drivers!$B$76:$B$84,0),MATCH(YEAR(AL$2),Auxiliar_OPEX_Drivers!$B$76:$I$76,0))*$F80</f>
        <v>0</v>
      </c>
      <c r="AM80" s="107">
        <f>INDEX(Auxiliar_OPEX_Drivers!$B$76:$I$84,MATCH($E80,Auxiliar_OPEX_Drivers!$B$76:$B$84,0),MATCH(YEAR(AM$2),Auxiliar_OPEX_Drivers!$B$76:$I$76,0))*$F80</f>
        <v>0</v>
      </c>
      <c r="AN80" s="107">
        <f>INDEX(Auxiliar_OPEX_Drivers!$B$76:$I$84,MATCH($E80,Auxiliar_OPEX_Drivers!$B$76:$B$84,0),MATCH(YEAR(AN$2),Auxiliar_OPEX_Drivers!$B$76:$I$76,0))*$F80</f>
        <v>0</v>
      </c>
      <c r="AO80" s="107">
        <f>INDEX(Auxiliar_OPEX_Drivers!$B$76:$I$84,MATCH($E80,Auxiliar_OPEX_Drivers!$B$76:$B$84,0),MATCH(YEAR(AO$2),Auxiliar_OPEX_Drivers!$B$76:$I$76,0))*$F80</f>
        <v>0</v>
      </c>
      <c r="AP80" s="107">
        <f>INDEX(Auxiliar_OPEX_Drivers!$B$76:$I$84,MATCH($E80,Auxiliar_OPEX_Drivers!$B$76:$B$84,0),MATCH(YEAR(AP$2),Auxiliar_OPEX_Drivers!$B$76:$I$76,0))*$F80</f>
        <v>0</v>
      </c>
      <c r="AQ80" s="107">
        <f>INDEX(Auxiliar_OPEX_Drivers!$B$76:$I$84,MATCH($E80,Auxiliar_OPEX_Drivers!$B$76:$B$84,0),MATCH(YEAR(AQ$2),Auxiliar_OPEX_Drivers!$B$76:$I$76,0))*$F80</f>
        <v>0</v>
      </c>
      <c r="AR80" s="107">
        <f>INDEX(Auxiliar_OPEX_Drivers!$B$76:$I$84,MATCH($E80,Auxiliar_OPEX_Drivers!$B$76:$B$84,0),MATCH(YEAR(AR$2),Auxiliar_OPEX_Drivers!$B$76:$I$76,0))*$F80</f>
        <v>0</v>
      </c>
      <c r="AS80" s="107">
        <f>INDEX(Auxiliar_OPEX_Drivers!$B$76:$I$84,MATCH($E80,Auxiliar_OPEX_Drivers!$B$76:$B$84,0),MATCH(YEAR(AS$2),Auxiliar_OPEX_Drivers!$B$76:$I$76,0))*$F80</f>
        <v>0</v>
      </c>
      <c r="AT80" s="107">
        <f>INDEX(Auxiliar_OPEX_Drivers!$B$76:$I$84,MATCH($E80,Auxiliar_OPEX_Drivers!$B$76:$B$84,0),MATCH(YEAR(AT$2),Auxiliar_OPEX_Drivers!$B$76:$I$76,0))*$F80</f>
        <v>0</v>
      </c>
      <c r="AU80" s="107">
        <f>INDEX(Auxiliar_OPEX_Drivers!$B$76:$I$84,MATCH($E80,Auxiliar_OPEX_Drivers!$B$76:$B$84,0),MATCH(YEAR(AU$2),Auxiliar_OPEX_Drivers!$B$76:$I$76,0))*$F80</f>
        <v>0</v>
      </c>
      <c r="AV80" s="107">
        <f>INDEX(Auxiliar_OPEX_Drivers!$B$76:$I$84,MATCH($E80,Auxiliar_OPEX_Drivers!$B$76:$B$84,0),MATCH(YEAR(AV$2),Auxiliar_OPEX_Drivers!$B$76:$I$76,0))*$F80</f>
        <v>0</v>
      </c>
      <c r="AW80" s="107">
        <f>INDEX(Auxiliar_OPEX_Drivers!$B$76:$I$84,MATCH($E80,Auxiliar_OPEX_Drivers!$B$76:$B$84,0),MATCH(YEAR(AW$2),Auxiliar_OPEX_Drivers!$B$76:$I$76,0))*$F80</f>
        <v>0</v>
      </c>
      <c r="AX80" s="107">
        <f>INDEX(Auxiliar_OPEX_Drivers!$B$76:$I$84,MATCH($E80,Auxiliar_OPEX_Drivers!$B$76:$B$84,0),MATCH(YEAR(AX$2),Auxiliar_OPEX_Drivers!$B$76:$I$76,0))*$F80</f>
        <v>0</v>
      </c>
      <c r="AY80" s="107">
        <f>INDEX(Auxiliar_OPEX_Drivers!$B$76:$I$84,MATCH($E80,Auxiliar_OPEX_Drivers!$B$76:$B$84,0),MATCH(YEAR(AY$2),Auxiliar_OPEX_Drivers!$B$76:$I$76,0))*$F80</f>
        <v>0</v>
      </c>
      <c r="AZ80" s="107">
        <f>INDEX(Auxiliar_OPEX_Drivers!$B$76:$I$84,MATCH($E80,Auxiliar_OPEX_Drivers!$B$76:$B$84,0),MATCH(YEAR(AZ$2),Auxiliar_OPEX_Drivers!$B$76:$I$76,0))*$F80</f>
        <v>0</v>
      </c>
      <c r="BA80" s="107">
        <f>INDEX(Auxiliar_OPEX_Drivers!$B$76:$I$84,MATCH($E80,Auxiliar_OPEX_Drivers!$B$76:$B$84,0),MATCH(YEAR(BA$2),Auxiliar_OPEX_Drivers!$B$76:$I$76,0))*$F80</f>
        <v>0</v>
      </c>
      <c r="BB80" s="107">
        <f>INDEX(Auxiliar_OPEX_Drivers!$B$76:$I$84,MATCH($E80,Auxiliar_OPEX_Drivers!$B$76:$B$84,0),MATCH(YEAR(BB$2),Auxiliar_OPEX_Drivers!$B$76:$I$76,0))*$F80</f>
        <v>0</v>
      </c>
      <c r="BC80" s="107">
        <f>INDEX(Auxiliar_OPEX_Drivers!$B$76:$I$84,MATCH($E80,Auxiliar_OPEX_Drivers!$B$76:$B$84,0),MATCH(YEAR(BC$2),Auxiliar_OPEX_Drivers!$B$76:$I$76,0))*$F80</f>
        <v>0</v>
      </c>
      <c r="BD80" s="107">
        <f>INDEX(Auxiliar_OPEX_Drivers!$B$76:$I$84,MATCH($E80,Auxiliar_OPEX_Drivers!$B$76:$B$84,0),MATCH(YEAR(BD$2),Auxiliar_OPEX_Drivers!$B$76:$I$76,0))*$F80</f>
        <v>0</v>
      </c>
      <c r="BE80" s="107">
        <f>INDEX(Auxiliar_OPEX_Drivers!$B$76:$I$84,MATCH($E80,Auxiliar_OPEX_Drivers!$B$76:$B$84,0),MATCH(YEAR(BE$2),Auxiliar_OPEX_Drivers!$B$76:$I$76,0))*$F80</f>
        <v>0</v>
      </c>
      <c r="BF80" s="107">
        <f>INDEX(Auxiliar_OPEX_Drivers!$B$76:$I$84,MATCH($E80,Auxiliar_OPEX_Drivers!$B$76:$B$84,0),MATCH(YEAR(BF$2),Auxiliar_OPEX_Drivers!$B$76:$I$76,0))*$F80</f>
        <v>0</v>
      </c>
      <c r="BG80" s="107">
        <f>INDEX(Auxiliar_OPEX_Drivers!$B$76:$I$84,MATCH($E80,Auxiliar_OPEX_Drivers!$B$76:$B$84,0),MATCH(YEAR(BG$2),Auxiliar_OPEX_Drivers!$B$76:$I$76,0))*$F80</f>
        <v>0</v>
      </c>
      <c r="BH80" s="107">
        <f>INDEX(Auxiliar_OPEX_Drivers!$B$76:$I$84,MATCH($E80,Auxiliar_OPEX_Drivers!$B$76:$B$84,0),MATCH(YEAR(BH$2),Auxiliar_OPEX_Drivers!$B$76:$I$76,0))*$F80</f>
        <v>0</v>
      </c>
      <c r="BI80" s="107">
        <f>INDEX(Auxiliar_OPEX_Drivers!$B$76:$I$84,MATCH($E80,Auxiliar_OPEX_Drivers!$B$76:$B$84,0),MATCH(YEAR(BI$2),Auxiliar_OPEX_Drivers!$B$76:$I$76,0))*$F80</f>
        <v>0</v>
      </c>
      <c r="BJ80" s="107">
        <f>INDEX(Auxiliar_OPEX_Drivers!$B$76:$I$84,MATCH($E80,Auxiliar_OPEX_Drivers!$B$76:$B$84,0),MATCH(YEAR(BJ$2),Auxiliar_OPEX_Drivers!$B$76:$I$76,0))*$F80</f>
        <v>0</v>
      </c>
      <c r="BK80" s="107">
        <f>INDEX(Auxiliar_OPEX_Drivers!$B$76:$I$84,MATCH($E80,Auxiliar_OPEX_Drivers!$B$76:$B$84,0),MATCH(YEAR(BK$2),Auxiliar_OPEX_Drivers!$B$76:$I$76,0))*$F80</f>
        <v>0</v>
      </c>
      <c r="BL80" s="107">
        <f>INDEX(Auxiliar_OPEX_Drivers!$B$76:$I$84,MATCH($E80,Auxiliar_OPEX_Drivers!$B$76:$B$84,0),MATCH(YEAR(BL$2),Auxiliar_OPEX_Drivers!$B$76:$I$76,0))*$F80</f>
        <v>0</v>
      </c>
      <c r="BM80" s="107">
        <f>INDEX(Auxiliar_OPEX_Drivers!$B$76:$I$84,MATCH($E80,Auxiliar_OPEX_Drivers!$B$76:$B$84,0),MATCH(YEAR(BM$2),Auxiliar_OPEX_Drivers!$B$76:$I$76,0))*$F80</f>
        <v>0</v>
      </c>
      <c r="BN80" s="107">
        <f>INDEX(Auxiliar_OPEX_Drivers!$B$76:$I$84,MATCH($E80,Auxiliar_OPEX_Drivers!$B$76:$B$84,0),MATCH(YEAR(BN$2),Auxiliar_OPEX_Drivers!$B$76:$I$76,0))*$F80</f>
        <v>0</v>
      </c>
      <c r="BO80" s="107">
        <f>INDEX(Auxiliar_OPEX_Drivers!$B$76:$I$84,MATCH($E80,Auxiliar_OPEX_Drivers!$B$76:$B$84,0),MATCH(YEAR(BO$2),Auxiliar_OPEX_Drivers!$B$76:$I$76,0))*$F80</f>
        <v>0</v>
      </c>
      <c r="BP80" s="107">
        <f>INDEX(Auxiliar_OPEX_Drivers!$B$76:$I$84,MATCH($E80,Auxiliar_OPEX_Drivers!$B$76:$B$84,0),MATCH(YEAR(BP$2),Auxiliar_OPEX_Drivers!$B$76:$I$76,0))*$F80</f>
        <v>0</v>
      </c>
      <c r="BQ80" s="107">
        <f>INDEX(Auxiliar_OPEX_Drivers!$B$76:$I$84,MATCH($E80,Auxiliar_OPEX_Drivers!$B$76:$B$84,0),MATCH(YEAR(BQ$2),Auxiliar_OPEX_Drivers!$B$76:$I$76,0))*$F80</f>
        <v>0</v>
      </c>
      <c r="BR80" s="107">
        <f>INDEX(Auxiliar_OPEX_Drivers!$B$76:$I$84,MATCH($E80,Auxiliar_OPEX_Drivers!$B$76:$B$84,0),MATCH(YEAR(BR$2),Auxiliar_OPEX_Drivers!$B$76:$I$76,0))*$F80</f>
        <v>0</v>
      </c>
      <c r="BS80" s="107">
        <f>INDEX(Auxiliar_OPEX_Drivers!$B$76:$I$84,MATCH($E80,Auxiliar_OPEX_Drivers!$B$76:$B$84,0),MATCH(YEAR(BS$2),Auxiliar_OPEX_Drivers!$B$76:$I$76,0))*$F80</f>
        <v>0</v>
      </c>
      <c r="BT80" s="107">
        <f>INDEX(Auxiliar_OPEX_Drivers!$B$76:$I$84,MATCH($E80,Auxiliar_OPEX_Drivers!$B$76:$B$84,0),MATCH(YEAR(BT$2),Auxiliar_OPEX_Drivers!$B$76:$I$76,0))*$F80</f>
        <v>0</v>
      </c>
      <c r="BU80" s="107">
        <f>INDEX(Auxiliar_OPEX_Drivers!$B$76:$I$84,MATCH($E80,Auxiliar_OPEX_Drivers!$B$76:$B$84,0),MATCH(YEAR(BU$2),Auxiliar_OPEX_Drivers!$B$76:$I$76,0))*$F80</f>
        <v>0</v>
      </c>
      <c r="BV80" s="107">
        <f>INDEX(Auxiliar_OPEX_Drivers!$B$76:$I$84,MATCH($E80,Auxiliar_OPEX_Drivers!$B$76:$B$84,0),MATCH(YEAR(BV$2),Auxiliar_OPEX_Drivers!$B$76:$I$76,0))*$F80</f>
        <v>0</v>
      </c>
      <c r="BW80" s="107">
        <f>INDEX(Auxiliar_OPEX_Drivers!$B$76:$I$84,MATCH($E80,Auxiliar_OPEX_Drivers!$B$76:$B$84,0),MATCH(YEAR(BW$2),Auxiliar_OPEX_Drivers!$B$76:$I$76,0))*$F80</f>
        <v>0</v>
      </c>
      <c r="BX80" s="107">
        <f>INDEX(Auxiliar_OPEX_Drivers!$B$76:$I$84,MATCH($E80,Auxiliar_OPEX_Drivers!$B$76:$B$84,0),MATCH(YEAR(BX$2),Auxiliar_OPEX_Drivers!$B$76:$I$76,0))*$F80</f>
        <v>0</v>
      </c>
      <c r="BY80" s="107">
        <f>INDEX(Auxiliar_OPEX_Drivers!$B$76:$I$84,MATCH($E80,Auxiliar_OPEX_Drivers!$B$76:$B$84,0),MATCH(YEAR(BY$2),Auxiliar_OPEX_Drivers!$B$76:$I$76,0))*$F80</f>
        <v>0</v>
      </c>
      <c r="BZ80" s="107">
        <f>INDEX(Auxiliar_OPEX_Drivers!$B$76:$I$84,MATCH($E80,Auxiliar_OPEX_Drivers!$B$76:$B$84,0),MATCH(YEAR(BZ$2),Auxiliar_OPEX_Drivers!$B$76:$I$76,0))*$F80</f>
        <v>0</v>
      </c>
      <c r="CA80" s="107">
        <f>INDEX(Auxiliar_OPEX_Drivers!$B$76:$I$84,MATCH($E80,Auxiliar_OPEX_Drivers!$B$76:$B$84,0),MATCH(YEAR(CA$2),Auxiliar_OPEX_Drivers!$B$76:$I$76,0))*$F80</f>
        <v>0</v>
      </c>
      <c r="CB80" s="107">
        <f>INDEX(Auxiliar_OPEX_Drivers!$B$76:$I$84,MATCH($E80,Auxiliar_OPEX_Drivers!$B$76:$B$84,0),MATCH(YEAR(CB$2),Auxiliar_OPEX_Drivers!$B$76:$I$76,0))*$F80</f>
        <v>0</v>
      </c>
      <c r="CC80" s="107">
        <f>INDEX(Auxiliar_OPEX_Drivers!$B$76:$I$84,MATCH($E80,Auxiliar_OPEX_Drivers!$B$76:$B$84,0),MATCH(YEAR(CC$2),Auxiliar_OPEX_Drivers!$B$76:$I$76,0))*$F80</f>
        <v>0</v>
      </c>
      <c r="CD80" s="107">
        <f>INDEX(Auxiliar_OPEX_Drivers!$B$76:$I$84,MATCH($E80,Auxiliar_OPEX_Drivers!$B$76:$B$84,0),MATCH(YEAR(CD$2),Auxiliar_OPEX_Drivers!$B$76:$I$76,0))*$F80</f>
        <v>0</v>
      </c>
      <c r="CE80" s="107">
        <f>INDEX(Auxiliar_OPEX_Drivers!$B$76:$I$84,MATCH($E80,Auxiliar_OPEX_Drivers!$B$76:$B$84,0),MATCH(YEAR(CE$2),Auxiliar_OPEX_Drivers!$B$76:$I$76,0))*$F80</f>
        <v>0</v>
      </c>
      <c r="CF80" s="107">
        <f>INDEX(Auxiliar_OPEX_Drivers!$B$76:$I$84,MATCH($E80,Auxiliar_OPEX_Drivers!$B$76:$B$84,0),MATCH(YEAR(CF$2),Auxiliar_OPEX_Drivers!$B$76:$I$76,0))*$F80</f>
        <v>0</v>
      </c>
      <c r="CG80" s="107">
        <f>INDEX(Auxiliar_OPEX_Drivers!$B$76:$I$84,MATCH($E80,Auxiliar_OPEX_Drivers!$B$76:$B$84,0),MATCH(YEAR(CG$2),Auxiliar_OPEX_Drivers!$B$76:$I$76,0))*$F80</f>
        <v>0</v>
      </c>
      <c r="CI80" s="51">
        <f>INDEX(Auxiliar_OPEX_CustosUnit!$A$1:$R$129,MATCH(Auxiliar_OPEX_P!$A80,Auxiliar_OPEX_CustosUnit!$A$1:$A$129,0),MATCH(CI$2,Auxiliar_OPEX_CustosUnit!$A$3:$Q$3,0))*(1-DRE_Auxiliar!$A$5)</f>
        <v>0</v>
      </c>
      <c r="CJ80" s="51">
        <f>INDEX(Auxiliar_OPEX_CustosUnit!$A$1:$R$129,MATCH(Auxiliar_OPEX_P!$A80,Auxiliar_OPEX_CustosUnit!$A$1:$A$129,0),MATCH(CJ$2,Auxiliar_OPEX_CustosUnit!$A$3:$Q$3,0))*(1-DRE_Auxiliar!$A$5)</f>
        <v>0</v>
      </c>
      <c r="CK80" s="51">
        <f>INDEX(Auxiliar_OPEX_CustosUnit!$A$1:$R$129,MATCH(Auxiliar_OPEX_P!$A80,Auxiliar_OPEX_CustosUnit!$A$1:$A$129,0),MATCH(CK$2,Auxiliar_OPEX_CustosUnit!$A$3:$Q$3,0))*(1-DRE_Auxiliar!$A$5)</f>
        <v>0</v>
      </c>
      <c r="CL80" s="51">
        <f>INDEX(Auxiliar_OPEX_CustosUnit!$A$1:$R$129,MATCH(Auxiliar_OPEX_P!$A80,Auxiliar_OPEX_CustosUnit!$A$1:$A$129,0),MATCH(CL$2,Auxiliar_OPEX_CustosUnit!$A$3:$Q$3,0))*(1-DRE_Auxiliar!$A$5)</f>
        <v>0</v>
      </c>
      <c r="CM80" s="51">
        <f>INDEX(Auxiliar_OPEX_CustosUnit!$A$1:$R$129,MATCH(Auxiliar_OPEX_P!$A80,Auxiliar_OPEX_CustosUnit!$A$1:$A$129,0),MATCH(CM$2,Auxiliar_OPEX_CustosUnit!$A$3:$Q$3,0))*(1-DRE_Auxiliar!$A$5)</f>
        <v>0</v>
      </c>
      <c r="CN80" s="51">
        <f>INDEX(Auxiliar_OPEX_CustosUnit!$A$1:$R$129,MATCH(Auxiliar_OPEX_P!$A80,Auxiliar_OPEX_CustosUnit!$A$1:$A$129,0),MATCH(CN$2,Auxiliar_OPEX_CustosUnit!$A$3:$Q$3,0))*(1-DRE_Auxiliar!$A$5)</f>
        <v>0</v>
      </c>
      <c r="CO80" s="51">
        <f>INDEX(Auxiliar_OPEX_CustosUnit!$A$1:$R$129,MATCH(Auxiliar_OPEX_P!$A80,Auxiliar_OPEX_CustosUnit!$A$1:$A$129,0),MATCH(CO$2,Auxiliar_OPEX_CustosUnit!$A$3:$Q$3,0))*(1-DRE_Auxiliar!$A$5)</f>
        <v>0</v>
      </c>
      <c r="CP80" s="51">
        <f>INDEX(Auxiliar_OPEX_CustosUnit!$A$1:$R$129,MATCH(Auxiliar_OPEX_P!$A80,Auxiliar_OPEX_CustosUnit!$A$1:$A$129,0),MATCH(CP$2,Auxiliar_OPEX_CustosUnit!$A$3:$Q$3,0))*(1-DRE_Auxiliar!$A$5)</f>
        <v>0</v>
      </c>
      <c r="CQ80" s="51">
        <f>INDEX(Auxiliar_OPEX_CustosUnit!$A$1:$R$129,MATCH(Auxiliar_OPEX_P!$A80,Auxiliar_OPEX_CustosUnit!$A$1:$A$129,0),MATCH(CQ$2,Auxiliar_OPEX_CustosUnit!$A$3:$Q$3,0))*(1-DRE_Auxiliar!$A$5)</f>
        <v>0</v>
      </c>
      <c r="CR80" s="51">
        <f>INDEX(Auxiliar_OPEX_CustosUnit!$A$1:$R$129,MATCH(Auxiliar_OPEX_P!$A80,Auxiliar_OPEX_CustosUnit!$A$1:$A$129,0),MATCH(CR$2,Auxiliar_OPEX_CustosUnit!$A$3:$Q$3,0))*(1-DRE_Auxiliar!$A$5)</f>
        <v>0</v>
      </c>
      <c r="CS80" s="51">
        <f>INDEX(Auxiliar_OPEX_CustosUnit!$A$1:$R$129,MATCH(Auxiliar_OPEX_P!$A80,Auxiliar_OPEX_CustosUnit!$A$1:$A$129,0),MATCH(CS$2,Auxiliar_OPEX_CustosUnit!$A$3:$Q$3,0))*(1-DRE_Auxiliar!$A$5)</f>
        <v>0</v>
      </c>
      <c r="CT80" s="51">
        <f>INDEX(Auxiliar_OPEX_CustosUnit!$A$1:$R$129,MATCH(Auxiliar_OPEX_P!$A80,Auxiliar_OPEX_CustosUnit!$A$1:$A$129,0),MATCH(CT$2,Auxiliar_OPEX_CustosUnit!$A$3:$Q$3,0))*(1-DRE_Auxiliar!$A$5)</f>
        <v>0</v>
      </c>
      <c r="CU80" s="53">
        <f t="shared" si="610"/>
        <v>0</v>
      </c>
      <c r="CV80" s="53">
        <f t="shared" si="611"/>
        <v>0</v>
      </c>
      <c r="CW80" s="53">
        <f t="shared" si="612"/>
        <v>0</v>
      </c>
      <c r="CX80" s="53">
        <f t="shared" si="613"/>
        <v>0</v>
      </c>
      <c r="CY80" s="53">
        <f t="shared" si="614"/>
        <v>0</v>
      </c>
      <c r="CZ80" s="53">
        <f t="shared" si="615"/>
        <v>0</v>
      </c>
      <c r="DA80" s="53">
        <f t="shared" si="616"/>
        <v>0</v>
      </c>
      <c r="DB80" s="53">
        <f t="shared" si="617"/>
        <v>0</v>
      </c>
      <c r="DC80" s="53">
        <f t="shared" si="618"/>
        <v>0</v>
      </c>
      <c r="DD80" s="53">
        <f t="shared" si="619"/>
        <v>0</v>
      </c>
      <c r="DE80" s="53">
        <f t="shared" si="620"/>
        <v>0</v>
      </c>
      <c r="DF80" s="53">
        <f t="shared" si="621"/>
        <v>0</v>
      </c>
      <c r="DG80" s="53">
        <f t="shared" si="622"/>
        <v>0</v>
      </c>
      <c r="DH80" s="53">
        <f t="shared" si="623"/>
        <v>0</v>
      </c>
      <c r="DI80" s="53">
        <f t="shared" si="624"/>
        <v>0</v>
      </c>
      <c r="DJ80" s="53">
        <f t="shared" si="625"/>
        <v>0</v>
      </c>
      <c r="DK80" s="53">
        <f t="shared" si="626"/>
        <v>0</v>
      </c>
      <c r="DL80" s="53">
        <f t="shared" si="627"/>
        <v>0</v>
      </c>
      <c r="DM80" s="53">
        <f t="shared" si="628"/>
        <v>0</v>
      </c>
      <c r="DN80" s="53">
        <f t="shared" si="629"/>
        <v>0</v>
      </c>
      <c r="DO80" s="53">
        <f t="shared" si="630"/>
        <v>0</v>
      </c>
      <c r="DP80" s="53">
        <f t="shared" si="631"/>
        <v>0</v>
      </c>
      <c r="DQ80" s="53">
        <f t="shared" si="632"/>
        <v>0</v>
      </c>
      <c r="DR80" s="53">
        <f t="shared" si="633"/>
        <v>0</v>
      </c>
      <c r="DS80" s="53">
        <f t="shared" si="634"/>
        <v>0</v>
      </c>
      <c r="DT80" s="53">
        <f t="shared" si="635"/>
        <v>0</v>
      </c>
      <c r="DU80" s="53">
        <f t="shared" si="636"/>
        <v>0</v>
      </c>
      <c r="DV80" s="53">
        <f t="shared" si="637"/>
        <v>0</v>
      </c>
      <c r="DW80" s="53">
        <f t="shared" si="638"/>
        <v>0</v>
      </c>
      <c r="DX80" s="53">
        <f t="shared" si="639"/>
        <v>0</v>
      </c>
      <c r="DY80" s="53">
        <f t="shared" si="640"/>
        <v>0</v>
      </c>
      <c r="DZ80" s="53">
        <f t="shared" si="641"/>
        <v>0</v>
      </c>
      <c r="EA80" s="53">
        <f t="shared" si="642"/>
        <v>0</v>
      </c>
      <c r="EB80" s="53">
        <f t="shared" si="643"/>
        <v>0</v>
      </c>
      <c r="EC80" s="53">
        <f t="shared" si="644"/>
        <v>0</v>
      </c>
      <c r="ED80" s="53">
        <f t="shared" si="645"/>
        <v>0</v>
      </c>
      <c r="EE80" s="53">
        <f t="shared" si="646"/>
        <v>0</v>
      </c>
      <c r="EF80" s="53">
        <f t="shared" si="647"/>
        <v>0</v>
      </c>
      <c r="EG80" s="53">
        <f t="shared" si="648"/>
        <v>0</v>
      </c>
      <c r="EH80" s="53">
        <f t="shared" si="649"/>
        <v>0</v>
      </c>
      <c r="EI80" s="53">
        <f t="shared" si="650"/>
        <v>0</v>
      </c>
      <c r="EJ80" s="53">
        <f t="shared" si="651"/>
        <v>0</v>
      </c>
      <c r="EK80" s="53">
        <f t="shared" si="652"/>
        <v>0</v>
      </c>
      <c r="EL80" s="53">
        <f t="shared" si="653"/>
        <v>0</v>
      </c>
      <c r="EM80" s="53">
        <f t="shared" si="654"/>
        <v>0</v>
      </c>
      <c r="EN80" s="53">
        <f t="shared" si="655"/>
        <v>0</v>
      </c>
      <c r="EO80" s="53">
        <f t="shared" si="656"/>
        <v>0</v>
      </c>
      <c r="EP80" s="53">
        <f t="shared" si="657"/>
        <v>0</v>
      </c>
      <c r="EQ80" s="53">
        <f t="shared" si="658"/>
        <v>0</v>
      </c>
      <c r="ER80" s="53">
        <f t="shared" si="659"/>
        <v>0</v>
      </c>
      <c r="ES80" s="53">
        <f t="shared" si="660"/>
        <v>0</v>
      </c>
      <c r="ET80" s="53">
        <f t="shared" si="661"/>
        <v>0</v>
      </c>
      <c r="EU80" s="53">
        <f t="shared" si="662"/>
        <v>0</v>
      </c>
      <c r="EV80" s="53">
        <f t="shared" si="663"/>
        <v>0</v>
      </c>
      <c r="EW80" s="53">
        <f t="shared" si="664"/>
        <v>0</v>
      </c>
      <c r="EX80" s="53">
        <f t="shared" si="665"/>
        <v>0</v>
      </c>
      <c r="EY80" s="53">
        <f t="shared" si="666"/>
        <v>0</v>
      </c>
      <c r="EZ80" s="53">
        <f t="shared" si="667"/>
        <v>0</v>
      </c>
      <c r="FA80" s="53">
        <f t="shared" si="668"/>
        <v>0</v>
      </c>
      <c r="FB80" s="53">
        <f t="shared" si="669"/>
        <v>0</v>
      </c>
      <c r="FC80" s="53">
        <f t="shared" si="670"/>
        <v>0</v>
      </c>
      <c r="FD80" s="53">
        <f t="shared" si="671"/>
        <v>0</v>
      </c>
      <c r="FE80" s="53">
        <f t="shared" si="672"/>
        <v>0</v>
      </c>
      <c r="FF80" s="53">
        <f t="shared" si="673"/>
        <v>0</v>
      </c>
      <c r="FG80" s="53">
        <f t="shared" si="674"/>
        <v>0</v>
      </c>
      <c r="FH80" s="53">
        <f t="shared" si="675"/>
        <v>0</v>
      </c>
      <c r="FI80" s="53">
        <f t="shared" si="676"/>
        <v>0</v>
      </c>
      <c r="FJ80" s="53">
        <f t="shared" si="677"/>
        <v>0</v>
      </c>
      <c r="FK80" s="53">
        <f t="shared" si="678"/>
        <v>0</v>
      </c>
      <c r="FL80" s="53">
        <f t="shared" si="679"/>
        <v>0</v>
      </c>
      <c r="FM80" s="53">
        <f t="shared" si="680"/>
        <v>0</v>
      </c>
      <c r="FN80" s="53">
        <f t="shared" si="681"/>
        <v>0</v>
      </c>
      <c r="FP80" s="51">
        <f t="shared" si="682"/>
        <v>0</v>
      </c>
      <c r="FQ80" s="51">
        <f t="shared" si="689"/>
        <v>0</v>
      </c>
      <c r="FR80" s="51">
        <f t="shared" si="690"/>
        <v>0</v>
      </c>
      <c r="FS80" s="51">
        <f t="shared" si="691"/>
        <v>0</v>
      </c>
      <c r="FT80" s="51">
        <f t="shared" si="692"/>
        <v>0</v>
      </c>
      <c r="FU80" s="51">
        <f t="shared" si="693"/>
        <v>0</v>
      </c>
      <c r="FV80" s="51">
        <f t="shared" si="694"/>
        <v>0</v>
      </c>
      <c r="FW80" s="51">
        <f t="shared" si="695"/>
        <v>0</v>
      </c>
      <c r="FX80" s="51">
        <f t="shared" si="696"/>
        <v>0</v>
      </c>
      <c r="FY80" s="51">
        <f t="shared" si="697"/>
        <v>0</v>
      </c>
      <c r="FZ80" s="51">
        <f t="shared" si="698"/>
        <v>0</v>
      </c>
      <c r="GA80" s="51">
        <f t="shared" si="699"/>
        <v>0</v>
      </c>
      <c r="GB80" s="51">
        <f t="shared" si="700"/>
        <v>0</v>
      </c>
      <c r="GC80" s="51">
        <f t="shared" si="701"/>
        <v>0</v>
      </c>
      <c r="GD80" s="51">
        <f t="shared" si="702"/>
        <v>0</v>
      </c>
      <c r="GE80" s="51">
        <f t="shared" si="703"/>
        <v>0</v>
      </c>
      <c r="GF80" s="51">
        <f t="shared" si="704"/>
        <v>0</v>
      </c>
      <c r="GG80" s="51">
        <f t="shared" si="705"/>
        <v>0</v>
      </c>
      <c r="GH80" s="51">
        <f t="shared" si="706"/>
        <v>0</v>
      </c>
      <c r="GI80" s="51">
        <f t="shared" si="707"/>
        <v>0</v>
      </c>
      <c r="GJ80" s="51">
        <f t="shared" si="708"/>
        <v>0</v>
      </c>
      <c r="GK80" s="51">
        <f t="shared" si="709"/>
        <v>0</v>
      </c>
      <c r="GL80" s="51">
        <f t="shared" si="710"/>
        <v>0</v>
      </c>
      <c r="GM80" s="51">
        <f t="shared" si="711"/>
        <v>0</v>
      </c>
      <c r="GN80" s="51">
        <f t="shared" si="712"/>
        <v>0</v>
      </c>
      <c r="GO80" s="51">
        <f t="shared" si="713"/>
        <v>0</v>
      </c>
      <c r="GP80" s="51">
        <f t="shared" si="714"/>
        <v>0</v>
      </c>
      <c r="GQ80" s="51">
        <f t="shared" si="715"/>
        <v>0</v>
      </c>
      <c r="GR80" s="51">
        <f t="shared" si="716"/>
        <v>0</v>
      </c>
      <c r="GS80" s="51">
        <f t="shared" si="717"/>
        <v>0</v>
      </c>
      <c r="GT80" s="51">
        <f t="shared" si="718"/>
        <v>0</v>
      </c>
      <c r="GU80" s="51">
        <f t="shared" si="719"/>
        <v>0</v>
      </c>
      <c r="GV80" s="51">
        <f t="shared" si="720"/>
        <v>0</v>
      </c>
      <c r="GW80" s="51">
        <f t="shared" si="721"/>
        <v>0</v>
      </c>
      <c r="GX80" s="51">
        <f t="shared" si="722"/>
        <v>0</v>
      </c>
      <c r="GY80" s="51">
        <f t="shared" si="723"/>
        <v>0</v>
      </c>
      <c r="GZ80" s="51">
        <f t="shared" si="724"/>
        <v>0</v>
      </c>
      <c r="HA80" s="51">
        <f t="shared" si="725"/>
        <v>0</v>
      </c>
      <c r="HB80" s="51">
        <f t="shared" si="726"/>
        <v>0</v>
      </c>
      <c r="HC80" s="51">
        <f t="shared" si="727"/>
        <v>0</v>
      </c>
      <c r="HD80" s="51">
        <f t="shared" si="728"/>
        <v>0</v>
      </c>
      <c r="HE80" s="51">
        <f t="shared" si="729"/>
        <v>0</v>
      </c>
      <c r="HF80" s="51">
        <f t="shared" si="730"/>
        <v>0</v>
      </c>
      <c r="HG80" s="51">
        <f t="shared" si="731"/>
        <v>0</v>
      </c>
      <c r="HH80" s="51">
        <f t="shared" si="732"/>
        <v>0</v>
      </c>
      <c r="HI80" s="51">
        <f t="shared" si="733"/>
        <v>0</v>
      </c>
      <c r="HJ80" s="51">
        <f t="shared" si="734"/>
        <v>0</v>
      </c>
      <c r="HK80" s="51">
        <f t="shared" si="735"/>
        <v>0</v>
      </c>
      <c r="HL80" s="51">
        <f t="shared" si="736"/>
        <v>0</v>
      </c>
      <c r="HM80" s="51">
        <f t="shared" si="737"/>
        <v>0</v>
      </c>
      <c r="HN80" s="51">
        <f t="shared" si="738"/>
        <v>0</v>
      </c>
      <c r="HO80" s="51">
        <f t="shared" si="739"/>
        <v>0</v>
      </c>
      <c r="HP80" s="51">
        <f t="shared" si="740"/>
        <v>0</v>
      </c>
      <c r="HQ80" s="51">
        <f t="shared" si="741"/>
        <v>0</v>
      </c>
      <c r="HR80" s="51">
        <f t="shared" si="742"/>
        <v>0</v>
      </c>
      <c r="HS80" s="51">
        <f t="shared" si="743"/>
        <v>0</v>
      </c>
      <c r="HT80" s="51">
        <f t="shared" si="744"/>
        <v>0</v>
      </c>
      <c r="HU80" s="51">
        <f t="shared" si="745"/>
        <v>0</v>
      </c>
      <c r="HV80" s="51">
        <f t="shared" si="746"/>
        <v>0</v>
      </c>
      <c r="HW80" s="51">
        <f t="shared" si="747"/>
        <v>0</v>
      </c>
      <c r="HX80" s="51">
        <f t="shared" si="748"/>
        <v>0</v>
      </c>
      <c r="HY80" s="51">
        <f t="shared" si="749"/>
        <v>0</v>
      </c>
      <c r="HZ80" s="51">
        <f t="shared" si="750"/>
        <v>0</v>
      </c>
      <c r="IA80" s="51">
        <f t="shared" si="751"/>
        <v>0</v>
      </c>
      <c r="IB80" s="51">
        <f t="shared" si="688"/>
        <v>0</v>
      </c>
      <c r="IC80" s="51">
        <f t="shared" si="369"/>
        <v>0</v>
      </c>
      <c r="ID80" s="51">
        <f t="shared" si="370"/>
        <v>0</v>
      </c>
      <c r="IE80" s="51">
        <f t="shared" si="371"/>
        <v>0</v>
      </c>
      <c r="IF80" s="51">
        <f t="shared" si="372"/>
        <v>0</v>
      </c>
      <c r="IG80" s="51">
        <f t="shared" si="373"/>
        <v>0</v>
      </c>
      <c r="IH80" s="51">
        <f t="shared" si="374"/>
        <v>0</v>
      </c>
      <c r="II80" s="51">
        <f t="shared" si="375"/>
        <v>0</v>
      </c>
      <c r="IJ80" s="51">
        <f t="shared" si="376"/>
        <v>0</v>
      </c>
      <c r="IK80" s="51">
        <f t="shared" si="377"/>
        <v>0</v>
      </c>
      <c r="IL80" s="51">
        <f t="shared" si="378"/>
        <v>0</v>
      </c>
      <c r="IM80" s="51">
        <f t="shared" si="379"/>
        <v>0</v>
      </c>
      <c r="IN80" s="51">
        <f t="shared" si="380"/>
        <v>0</v>
      </c>
      <c r="IO80" s="51">
        <f t="shared" si="381"/>
        <v>0</v>
      </c>
      <c r="IP80" s="51">
        <f t="shared" si="382"/>
        <v>0</v>
      </c>
      <c r="IQ80" s="51">
        <f t="shared" si="383"/>
        <v>0</v>
      </c>
      <c r="IS80" s="51">
        <f t="shared" si="683"/>
        <v>0</v>
      </c>
      <c r="IT80" s="51">
        <f t="shared" si="683"/>
        <v>0</v>
      </c>
      <c r="IU80" s="51">
        <f t="shared" si="683"/>
        <v>0</v>
      </c>
      <c r="IV80" s="51">
        <f t="shared" si="683"/>
        <v>0</v>
      </c>
      <c r="IW80" s="51">
        <f t="shared" si="683"/>
        <v>0</v>
      </c>
      <c r="IX80" s="51">
        <f t="shared" si="683"/>
        <v>0</v>
      </c>
      <c r="IZ80" s="111">
        <f t="shared" si="684"/>
        <v>0</v>
      </c>
      <c r="JA80" s="111">
        <f t="shared" si="389"/>
        <v>0</v>
      </c>
      <c r="JB80" s="111">
        <f t="shared" si="390"/>
        <v>0</v>
      </c>
      <c r="JC80" s="111">
        <f t="shared" si="391"/>
        <v>0</v>
      </c>
      <c r="JD80" s="111">
        <f t="shared" si="392"/>
        <v>0</v>
      </c>
      <c r="JE80" s="111">
        <f t="shared" si="393"/>
        <v>0</v>
      </c>
      <c r="JF80" s="111">
        <f t="shared" si="394"/>
        <v>0</v>
      </c>
      <c r="JG80" s="111">
        <f t="shared" si="395"/>
        <v>0</v>
      </c>
      <c r="JH80" s="111">
        <f t="shared" si="396"/>
        <v>0</v>
      </c>
      <c r="JI80" s="111">
        <f t="shared" si="397"/>
        <v>0</v>
      </c>
      <c r="JJ80" s="111">
        <f t="shared" si="398"/>
        <v>0</v>
      </c>
      <c r="JK80" s="111">
        <f t="shared" si="399"/>
        <v>0</v>
      </c>
      <c r="JL80" s="111">
        <f t="shared" si="400"/>
        <v>0</v>
      </c>
      <c r="JM80" s="111">
        <f t="shared" si="401"/>
        <v>0</v>
      </c>
      <c r="JN80" s="111">
        <f t="shared" si="402"/>
        <v>0</v>
      </c>
      <c r="JO80" s="111">
        <f t="shared" si="403"/>
        <v>0</v>
      </c>
      <c r="JP80" s="111">
        <f t="shared" si="404"/>
        <v>0</v>
      </c>
      <c r="JQ80" s="111">
        <f t="shared" si="405"/>
        <v>0</v>
      </c>
      <c r="JR80" s="111">
        <f t="shared" si="406"/>
        <v>0</v>
      </c>
      <c r="JS80" s="111">
        <f t="shared" si="407"/>
        <v>0</v>
      </c>
      <c r="JT80" s="111">
        <f t="shared" si="408"/>
        <v>0</v>
      </c>
      <c r="JU80" s="111">
        <f t="shared" si="409"/>
        <v>0</v>
      </c>
      <c r="JV80" s="111">
        <f t="shared" si="410"/>
        <v>0</v>
      </c>
      <c r="JW80" s="111">
        <f t="shared" si="411"/>
        <v>0</v>
      </c>
      <c r="JX80" s="111">
        <f t="shared" si="412"/>
        <v>0</v>
      </c>
      <c r="JY80" s="111">
        <f t="shared" si="413"/>
        <v>0</v>
      </c>
      <c r="JZ80" s="111">
        <f t="shared" si="414"/>
        <v>0</v>
      </c>
      <c r="KA80" s="111">
        <f t="shared" si="415"/>
        <v>0</v>
      </c>
      <c r="KB80" s="111">
        <f t="shared" si="416"/>
        <v>0</v>
      </c>
      <c r="KC80" s="111">
        <f t="shared" si="417"/>
        <v>0</v>
      </c>
      <c r="KD80" s="111">
        <f t="shared" si="418"/>
        <v>0</v>
      </c>
      <c r="KE80" s="111">
        <f t="shared" si="419"/>
        <v>0</v>
      </c>
      <c r="KF80" s="111">
        <f t="shared" si="420"/>
        <v>0</v>
      </c>
      <c r="KG80" s="111">
        <f t="shared" si="421"/>
        <v>0</v>
      </c>
      <c r="KH80" s="111">
        <f t="shared" si="422"/>
        <v>0</v>
      </c>
      <c r="KI80" s="111">
        <f t="shared" si="423"/>
        <v>0</v>
      </c>
      <c r="KJ80" s="111">
        <f t="shared" si="424"/>
        <v>0</v>
      </c>
      <c r="KK80" s="111">
        <f t="shared" si="425"/>
        <v>0</v>
      </c>
      <c r="KL80" s="111">
        <f t="shared" si="426"/>
        <v>0</v>
      </c>
      <c r="KM80" s="111">
        <f t="shared" si="427"/>
        <v>0</v>
      </c>
      <c r="KN80" s="111">
        <f t="shared" si="428"/>
        <v>0</v>
      </c>
      <c r="KO80" s="111">
        <f t="shared" si="429"/>
        <v>0</v>
      </c>
      <c r="KP80" s="111">
        <f t="shared" si="430"/>
        <v>0</v>
      </c>
      <c r="KQ80" s="111">
        <f t="shared" si="431"/>
        <v>0</v>
      </c>
      <c r="KR80" s="111">
        <f t="shared" si="432"/>
        <v>0</v>
      </c>
      <c r="KS80" s="111">
        <f t="shared" si="433"/>
        <v>0</v>
      </c>
      <c r="KT80" s="111">
        <f t="shared" si="434"/>
        <v>0</v>
      </c>
      <c r="KU80" s="111">
        <f t="shared" si="435"/>
        <v>0</v>
      </c>
      <c r="KV80" s="111">
        <f t="shared" si="436"/>
        <v>0</v>
      </c>
      <c r="KW80" s="111">
        <f t="shared" si="437"/>
        <v>0</v>
      </c>
      <c r="KX80" s="111">
        <f t="shared" si="438"/>
        <v>0</v>
      </c>
      <c r="KY80" s="111">
        <f t="shared" si="439"/>
        <v>0</v>
      </c>
      <c r="KZ80" s="111">
        <f t="shared" si="440"/>
        <v>0</v>
      </c>
      <c r="LA80" s="111">
        <f t="shared" si="441"/>
        <v>0</v>
      </c>
      <c r="LB80" s="111">
        <f t="shared" si="442"/>
        <v>0</v>
      </c>
      <c r="LC80" s="111">
        <f t="shared" si="443"/>
        <v>0</v>
      </c>
      <c r="LD80" s="111">
        <f t="shared" si="444"/>
        <v>0</v>
      </c>
      <c r="LE80" s="111">
        <f t="shared" si="445"/>
        <v>0</v>
      </c>
      <c r="LF80" s="111">
        <f t="shared" si="446"/>
        <v>0</v>
      </c>
      <c r="LG80" s="111">
        <f t="shared" si="447"/>
        <v>0</v>
      </c>
      <c r="LH80" s="111">
        <f t="shared" si="448"/>
        <v>0</v>
      </c>
      <c r="LI80" s="111">
        <f t="shared" si="449"/>
        <v>0</v>
      </c>
      <c r="LJ80" s="111">
        <f t="shared" si="450"/>
        <v>0</v>
      </c>
      <c r="LK80" s="111">
        <f t="shared" si="451"/>
        <v>0</v>
      </c>
      <c r="LL80" s="111">
        <f t="shared" si="452"/>
        <v>0</v>
      </c>
      <c r="LM80" s="111">
        <f t="shared" si="453"/>
        <v>0</v>
      </c>
      <c r="LN80" s="111">
        <f t="shared" si="454"/>
        <v>0</v>
      </c>
      <c r="LO80" s="111">
        <f t="shared" si="455"/>
        <v>0</v>
      </c>
      <c r="LP80" s="111">
        <f t="shared" si="456"/>
        <v>0</v>
      </c>
      <c r="LQ80" s="111">
        <f t="shared" si="457"/>
        <v>0</v>
      </c>
      <c r="LR80" s="111">
        <f t="shared" si="458"/>
        <v>0</v>
      </c>
      <c r="LS80" s="111">
        <f t="shared" si="459"/>
        <v>0</v>
      </c>
      <c r="LT80" s="111">
        <f t="shared" si="460"/>
        <v>0</v>
      </c>
      <c r="LU80" s="111">
        <f t="shared" si="461"/>
        <v>0</v>
      </c>
      <c r="LV80" s="111">
        <f t="shared" si="462"/>
        <v>0</v>
      </c>
      <c r="LW80" s="111">
        <f t="shared" si="463"/>
        <v>0</v>
      </c>
      <c r="LX80" s="111">
        <f t="shared" si="464"/>
        <v>0</v>
      </c>
      <c r="LY80" s="111">
        <f t="shared" si="465"/>
        <v>0</v>
      </c>
      <c r="LZ80" s="111">
        <f t="shared" si="466"/>
        <v>0</v>
      </c>
      <c r="MA80" s="111">
        <f t="shared" si="467"/>
        <v>0</v>
      </c>
      <c r="MD80" s="111"/>
      <c r="ME80" s="111">
        <f t="shared" si="685"/>
        <v>0</v>
      </c>
      <c r="MF80" s="111">
        <f t="shared" si="468"/>
        <v>0</v>
      </c>
      <c r="MG80" s="111">
        <f t="shared" si="469"/>
        <v>0</v>
      </c>
      <c r="MH80" s="111">
        <f t="shared" si="470"/>
        <v>0</v>
      </c>
      <c r="MI80" s="111">
        <f t="shared" si="471"/>
        <v>0</v>
      </c>
      <c r="MJ80" s="111">
        <f t="shared" si="472"/>
        <v>0</v>
      </c>
      <c r="MK80" s="111">
        <f t="shared" si="473"/>
        <v>0</v>
      </c>
      <c r="ML80" s="111">
        <f t="shared" si="474"/>
        <v>0</v>
      </c>
      <c r="MM80" s="111">
        <f t="shared" si="475"/>
        <v>0</v>
      </c>
      <c r="MN80" s="111">
        <f t="shared" si="476"/>
        <v>0</v>
      </c>
      <c r="MO80" s="111">
        <f t="shared" si="477"/>
        <v>0</v>
      </c>
      <c r="MP80" s="111">
        <f t="shared" si="478"/>
        <v>0</v>
      </c>
      <c r="MQ80" s="111">
        <f t="shared" si="479"/>
        <v>0</v>
      </c>
      <c r="MR80" s="111">
        <f t="shared" si="480"/>
        <v>0</v>
      </c>
      <c r="MS80" s="111">
        <f t="shared" si="481"/>
        <v>0</v>
      </c>
      <c r="MT80" s="111">
        <f t="shared" si="482"/>
        <v>0</v>
      </c>
      <c r="MU80" s="111">
        <f t="shared" si="483"/>
        <v>0</v>
      </c>
      <c r="MV80" s="111">
        <f t="shared" si="484"/>
        <v>0</v>
      </c>
      <c r="MW80" s="111">
        <f t="shared" si="485"/>
        <v>0</v>
      </c>
      <c r="MX80" s="111">
        <f t="shared" si="486"/>
        <v>0</v>
      </c>
      <c r="MY80" s="111">
        <f t="shared" si="487"/>
        <v>0</v>
      </c>
      <c r="MZ80" s="111">
        <f t="shared" si="488"/>
        <v>0</v>
      </c>
      <c r="NA80" s="111">
        <f t="shared" si="489"/>
        <v>0</v>
      </c>
      <c r="NB80" s="111">
        <f t="shared" si="490"/>
        <v>0</v>
      </c>
      <c r="NC80" s="111">
        <f t="shared" si="491"/>
        <v>0</v>
      </c>
      <c r="ND80" s="111">
        <f t="shared" si="492"/>
        <v>0</v>
      </c>
      <c r="NE80" s="111">
        <f t="shared" si="493"/>
        <v>0</v>
      </c>
      <c r="NF80" s="111">
        <f t="shared" si="494"/>
        <v>0</v>
      </c>
      <c r="NG80" s="111">
        <f t="shared" si="495"/>
        <v>0</v>
      </c>
      <c r="NH80" s="111">
        <f t="shared" si="496"/>
        <v>0</v>
      </c>
      <c r="NI80" s="111">
        <f t="shared" si="497"/>
        <v>0</v>
      </c>
      <c r="NJ80" s="111">
        <f t="shared" si="498"/>
        <v>0</v>
      </c>
      <c r="NK80" s="111">
        <f t="shared" si="499"/>
        <v>0</v>
      </c>
      <c r="NL80" s="111">
        <f t="shared" si="500"/>
        <v>0</v>
      </c>
      <c r="NM80" s="111">
        <f t="shared" si="501"/>
        <v>0</v>
      </c>
      <c r="NN80" s="111">
        <f t="shared" si="502"/>
        <v>0</v>
      </c>
      <c r="NO80" s="111">
        <f t="shared" si="503"/>
        <v>0</v>
      </c>
      <c r="NP80" s="111">
        <f t="shared" si="504"/>
        <v>0</v>
      </c>
      <c r="NQ80" s="111">
        <f t="shared" si="505"/>
        <v>0</v>
      </c>
      <c r="NR80" s="111">
        <f t="shared" si="506"/>
        <v>0</v>
      </c>
      <c r="NS80" s="111">
        <f t="shared" si="507"/>
        <v>0</v>
      </c>
      <c r="NT80" s="111">
        <f t="shared" si="508"/>
        <v>0</v>
      </c>
      <c r="NU80" s="111">
        <f t="shared" si="509"/>
        <v>0</v>
      </c>
      <c r="NV80" s="111">
        <f t="shared" si="510"/>
        <v>0</v>
      </c>
      <c r="NW80" s="111">
        <f t="shared" si="511"/>
        <v>0</v>
      </c>
      <c r="NX80" s="111">
        <f t="shared" si="512"/>
        <v>0</v>
      </c>
      <c r="NY80" s="111">
        <f t="shared" si="513"/>
        <v>0</v>
      </c>
      <c r="NZ80" s="111">
        <f t="shared" si="514"/>
        <v>0</v>
      </c>
      <c r="OA80" s="111">
        <f t="shared" si="515"/>
        <v>0</v>
      </c>
      <c r="OB80" s="111">
        <f t="shared" si="516"/>
        <v>0</v>
      </c>
      <c r="OC80" s="111">
        <f t="shared" si="517"/>
        <v>0</v>
      </c>
      <c r="OD80" s="111">
        <f t="shared" si="518"/>
        <v>0</v>
      </c>
      <c r="OE80" s="111">
        <f t="shared" si="519"/>
        <v>0</v>
      </c>
      <c r="OF80" s="111">
        <f t="shared" si="520"/>
        <v>0</v>
      </c>
      <c r="OG80" s="111">
        <f t="shared" si="521"/>
        <v>0</v>
      </c>
      <c r="OH80" s="111">
        <f t="shared" si="522"/>
        <v>0</v>
      </c>
      <c r="OI80" s="111">
        <f t="shared" si="523"/>
        <v>0</v>
      </c>
      <c r="OJ80" s="111">
        <f t="shared" si="524"/>
        <v>0</v>
      </c>
      <c r="OK80" s="111">
        <f t="shared" si="525"/>
        <v>0</v>
      </c>
      <c r="OL80" s="111">
        <f t="shared" si="526"/>
        <v>0</v>
      </c>
      <c r="OM80" s="111">
        <f t="shared" si="527"/>
        <v>0</v>
      </c>
      <c r="ON80" s="111">
        <f t="shared" si="528"/>
        <v>0</v>
      </c>
      <c r="OO80" s="111">
        <f t="shared" si="529"/>
        <v>0</v>
      </c>
      <c r="OP80" s="111">
        <f t="shared" si="530"/>
        <v>0</v>
      </c>
      <c r="OQ80" s="111">
        <f t="shared" si="531"/>
        <v>0</v>
      </c>
      <c r="OR80" s="111">
        <f t="shared" si="532"/>
        <v>0</v>
      </c>
      <c r="OS80" s="111">
        <f t="shared" si="533"/>
        <v>0</v>
      </c>
      <c r="OT80" s="111">
        <f t="shared" si="534"/>
        <v>0</v>
      </c>
      <c r="OU80" s="111">
        <f t="shared" si="535"/>
        <v>0</v>
      </c>
      <c r="OV80" s="111">
        <f t="shared" si="536"/>
        <v>0</v>
      </c>
      <c r="OW80" s="111">
        <f t="shared" si="537"/>
        <v>0</v>
      </c>
      <c r="OX80" s="111">
        <f t="shared" si="538"/>
        <v>0</v>
      </c>
      <c r="OY80" s="111"/>
      <c r="PA80" s="51">
        <f t="shared" si="686"/>
        <v>0</v>
      </c>
      <c r="PB80" s="51">
        <f t="shared" si="539"/>
        <v>0</v>
      </c>
      <c r="PC80" s="51">
        <f t="shared" si="540"/>
        <v>0</v>
      </c>
      <c r="PD80" s="51">
        <f t="shared" si="541"/>
        <v>0</v>
      </c>
      <c r="PE80" s="51">
        <f t="shared" si="542"/>
        <v>0</v>
      </c>
      <c r="PF80" s="51">
        <f t="shared" si="543"/>
        <v>0</v>
      </c>
      <c r="PG80" s="51">
        <f t="shared" si="544"/>
        <v>0</v>
      </c>
      <c r="PH80" s="51">
        <f t="shared" si="545"/>
        <v>0</v>
      </c>
      <c r="PI80" s="51">
        <f t="shared" si="546"/>
        <v>0</v>
      </c>
      <c r="PJ80" s="51">
        <f t="shared" si="547"/>
        <v>0</v>
      </c>
      <c r="PK80" s="51">
        <f t="shared" si="548"/>
        <v>0</v>
      </c>
      <c r="PL80" s="51">
        <f t="shared" si="549"/>
        <v>0</v>
      </c>
      <c r="PM80" s="51">
        <f t="shared" si="550"/>
        <v>0</v>
      </c>
      <c r="PN80" s="51">
        <f t="shared" si="551"/>
        <v>0</v>
      </c>
      <c r="PO80" s="51">
        <f t="shared" si="552"/>
        <v>0</v>
      </c>
      <c r="PP80" s="51">
        <f t="shared" si="553"/>
        <v>0</v>
      </c>
      <c r="PQ80" s="51">
        <f t="shared" si="554"/>
        <v>0</v>
      </c>
      <c r="PR80" s="51">
        <f t="shared" si="555"/>
        <v>0</v>
      </c>
      <c r="PS80" s="51">
        <f t="shared" si="556"/>
        <v>0</v>
      </c>
      <c r="PT80" s="51">
        <f t="shared" si="557"/>
        <v>0</v>
      </c>
      <c r="PU80" s="51">
        <f t="shared" si="558"/>
        <v>0</v>
      </c>
      <c r="PV80" s="51">
        <f t="shared" si="559"/>
        <v>0</v>
      </c>
      <c r="PW80" s="51">
        <f t="shared" si="560"/>
        <v>0</v>
      </c>
      <c r="PX80" s="51">
        <f t="shared" si="561"/>
        <v>0</v>
      </c>
      <c r="PY80" s="51">
        <f t="shared" si="562"/>
        <v>0</v>
      </c>
      <c r="PZ80" s="51">
        <f t="shared" si="563"/>
        <v>0</v>
      </c>
      <c r="QA80" s="51">
        <f t="shared" si="564"/>
        <v>0</v>
      </c>
      <c r="QB80" s="51">
        <f t="shared" si="565"/>
        <v>0</v>
      </c>
      <c r="QC80" s="51">
        <f t="shared" si="566"/>
        <v>0</v>
      </c>
      <c r="QD80" s="51">
        <f t="shared" si="567"/>
        <v>0</v>
      </c>
      <c r="QE80" s="51">
        <f t="shared" si="568"/>
        <v>0</v>
      </c>
      <c r="QF80" s="51">
        <f t="shared" si="569"/>
        <v>0</v>
      </c>
      <c r="QG80" s="51">
        <f t="shared" si="570"/>
        <v>0</v>
      </c>
      <c r="QH80" s="51">
        <f t="shared" si="571"/>
        <v>0</v>
      </c>
      <c r="QI80" s="51">
        <f t="shared" si="572"/>
        <v>0</v>
      </c>
      <c r="QJ80" s="51">
        <f t="shared" si="573"/>
        <v>0</v>
      </c>
      <c r="QK80" s="51">
        <f t="shared" si="574"/>
        <v>0</v>
      </c>
      <c r="QL80" s="51">
        <f t="shared" si="575"/>
        <v>0</v>
      </c>
      <c r="QM80" s="51">
        <f t="shared" si="576"/>
        <v>0</v>
      </c>
      <c r="QN80" s="51">
        <f t="shared" si="577"/>
        <v>0</v>
      </c>
      <c r="QO80" s="51">
        <f t="shared" si="578"/>
        <v>0</v>
      </c>
      <c r="QP80" s="51">
        <f t="shared" si="579"/>
        <v>0</v>
      </c>
      <c r="QQ80" s="51">
        <f t="shared" si="580"/>
        <v>0</v>
      </c>
      <c r="QR80" s="51">
        <f t="shared" si="581"/>
        <v>0</v>
      </c>
      <c r="QS80" s="51">
        <f t="shared" si="582"/>
        <v>0</v>
      </c>
      <c r="QT80" s="51">
        <f t="shared" si="583"/>
        <v>0</v>
      </c>
      <c r="QU80" s="51">
        <f t="shared" si="584"/>
        <v>0</v>
      </c>
      <c r="QV80" s="51">
        <f t="shared" si="585"/>
        <v>0</v>
      </c>
      <c r="QW80" s="51">
        <f t="shared" si="586"/>
        <v>0</v>
      </c>
      <c r="QX80" s="51">
        <f t="shared" si="587"/>
        <v>0</v>
      </c>
      <c r="QY80" s="51">
        <f t="shared" si="588"/>
        <v>0</v>
      </c>
      <c r="QZ80" s="51">
        <f t="shared" si="589"/>
        <v>0</v>
      </c>
      <c r="RA80" s="51">
        <f t="shared" si="590"/>
        <v>0</v>
      </c>
      <c r="RB80" s="51">
        <f t="shared" si="591"/>
        <v>0</v>
      </c>
      <c r="RC80" s="51">
        <f t="shared" si="592"/>
        <v>0</v>
      </c>
      <c r="RD80" s="51">
        <f t="shared" si="593"/>
        <v>0</v>
      </c>
      <c r="RE80" s="51">
        <f t="shared" si="594"/>
        <v>0</v>
      </c>
      <c r="RF80" s="51">
        <f t="shared" si="595"/>
        <v>0</v>
      </c>
      <c r="RG80" s="51">
        <f t="shared" si="596"/>
        <v>0</v>
      </c>
      <c r="RH80" s="51">
        <f t="shared" si="597"/>
        <v>0</v>
      </c>
      <c r="RI80" s="51">
        <f t="shared" si="598"/>
        <v>0</v>
      </c>
      <c r="RJ80" s="51">
        <f t="shared" si="599"/>
        <v>0</v>
      </c>
      <c r="RK80" s="51">
        <f t="shared" si="600"/>
        <v>0</v>
      </c>
      <c r="RL80" s="51">
        <f t="shared" si="601"/>
        <v>0</v>
      </c>
      <c r="RM80" s="51">
        <f t="shared" si="602"/>
        <v>0</v>
      </c>
      <c r="RN80" s="51">
        <f t="shared" si="603"/>
        <v>0</v>
      </c>
      <c r="RO80" s="51">
        <f t="shared" si="604"/>
        <v>0</v>
      </c>
      <c r="RP80" s="51">
        <f t="shared" si="605"/>
        <v>0</v>
      </c>
      <c r="RQ80" s="51">
        <f t="shared" si="606"/>
        <v>0</v>
      </c>
      <c r="RR80" s="51">
        <f t="shared" si="607"/>
        <v>0</v>
      </c>
      <c r="RS80" s="51">
        <f t="shared" si="608"/>
        <v>0</v>
      </c>
      <c r="RT80" s="51">
        <f t="shared" si="609"/>
        <v>0</v>
      </c>
      <c r="RU80" s="51"/>
      <c r="RV80" s="51">
        <f t="shared" si="687"/>
        <v>0</v>
      </c>
      <c r="RW80" s="51">
        <f t="shared" si="687"/>
        <v>0</v>
      </c>
      <c r="RX80" s="51">
        <f t="shared" si="687"/>
        <v>0</v>
      </c>
      <c r="RY80" s="51">
        <f t="shared" si="687"/>
        <v>0</v>
      </c>
      <c r="RZ80" s="51">
        <f t="shared" si="687"/>
        <v>0</v>
      </c>
      <c r="SA80" s="51">
        <f t="shared" si="687"/>
        <v>0</v>
      </c>
    </row>
    <row r="81" spans="1:495" x14ac:dyDescent="0.3">
      <c r="A81" s="1">
        <v>415000</v>
      </c>
      <c r="B81" s="1" t="s">
        <v>249</v>
      </c>
      <c r="C81" s="1" t="s">
        <v>138</v>
      </c>
      <c r="D81" s="44">
        <v>4.5499999999999999E-2</v>
      </c>
      <c r="E81" s="1" t="s">
        <v>308</v>
      </c>
      <c r="F81" s="107">
        <f>VLOOKUP(A81,Auxiliar_OPEX_CustosUnit!$A$4:$E$129,COLUMN(Auxiliar_OPEX_CustosUnit!$E$3),0)</f>
        <v>4</v>
      </c>
      <c r="G81" s="107">
        <f>INDEX(Auxiliar_OPEX_Drivers!$B$76:$I$84,MATCH($E81,Auxiliar_OPEX_Drivers!$B$76:$B$84,0),MATCH(YEAR(G$2),Auxiliar_OPEX_Drivers!$B$76:$I$76,0))*$F81</f>
        <v>4</v>
      </c>
      <c r="H81" s="107">
        <f>INDEX(Auxiliar_OPEX_Drivers!$B$76:$I$84,MATCH($E81,Auxiliar_OPEX_Drivers!$B$76:$B$84,0),MATCH(YEAR(H$2),Auxiliar_OPEX_Drivers!$B$76:$I$76,0))*$F81</f>
        <v>4</v>
      </c>
      <c r="I81" s="107">
        <f>INDEX(Auxiliar_OPEX_Drivers!$B$76:$I$84,MATCH($E81,Auxiliar_OPEX_Drivers!$B$76:$B$84,0),MATCH(YEAR(I$2),Auxiliar_OPEX_Drivers!$B$76:$I$76,0))*$F81</f>
        <v>4</v>
      </c>
      <c r="J81" s="107">
        <f>INDEX(Auxiliar_OPEX_Drivers!$B$76:$I$84,MATCH($E81,Auxiliar_OPEX_Drivers!$B$76:$B$84,0),MATCH(YEAR(J$2),Auxiliar_OPEX_Drivers!$B$76:$I$76,0))*$F81</f>
        <v>4</v>
      </c>
      <c r="K81" s="107">
        <f>INDEX(Auxiliar_OPEX_Drivers!$B$76:$I$84,MATCH($E81,Auxiliar_OPEX_Drivers!$B$76:$B$84,0),MATCH(YEAR(K$2),Auxiliar_OPEX_Drivers!$B$76:$I$76,0))*$F81</f>
        <v>4</v>
      </c>
      <c r="L81" s="107">
        <f>INDEX(Auxiliar_OPEX_Drivers!$B$76:$I$84,MATCH($E81,Auxiliar_OPEX_Drivers!$B$76:$B$84,0),MATCH(YEAR(L$2),Auxiliar_OPEX_Drivers!$B$76:$I$76,0))*$F81</f>
        <v>4</v>
      </c>
      <c r="M81" s="107">
        <f>INDEX(Auxiliar_OPEX_Drivers!$B$76:$I$84,MATCH($E81,Auxiliar_OPEX_Drivers!$B$76:$B$84,0),MATCH(YEAR(M$2),Auxiliar_OPEX_Drivers!$B$76:$I$76,0))*$F81</f>
        <v>4</v>
      </c>
      <c r="N81" s="107">
        <f>INDEX(Auxiliar_OPEX_Drivers!$B$76:$I$84,MATCH($E81,Auxiliar_OPEX_Drivers!$B$76:$B$84,0),MATCH(YEAR(N$2),Auxiliar_OPEX_Drivers!$B$76:$I$76,0))*$F81</f>
        <v>3.8868243687207817</v>
      </c>
      <c r="O81" s="107">
        <f>INDEX(Auxiliar_OPEX_Drivers!$B$76:$I$84,MATCH($E81,Auxiliar_OPEX_Drivers!$B$76:$B$84,0),MATCH(YEAR(O$2),Auxiliar_OPEX_Drivers!$B$76:$I$76,0))*$F81</f>
        <v>3.8868243687207817</v>
      </c>
      <c r="P81" s="107">
        <f>INDEX(Auxiliar_OPEX_Drivers!$B$76:$I$84,MATCH($E81,Auxiliar_OPEX_Drivers!$B$76:$B$84,0),MATCH(YEAR(P$2),Auxiliar_OPEX_Drivers!$B$76:$I$76,0))*$F81</f>
        <v>3.8868243687207817</v>
      </c>
      <c r="Q81" s="107">
        <f>INDEX(Auxiliar_OPEX_Drivers!$B$76:$I$84,MATCH($E81,Auxiliar_OPEX_Drivers!$B$76:$B$84,0),MATCH(YEAR(Q$2),Auxiliar_OPEX_Drivers!$B$76:$I$76,0))*$F81</f>
        <v>3.8868243687207817</v>
      </c>
      <c r="R81" s="107">
        <f>INDEX(Auxiliar_OPEX_Drivers!$B$76:$I$84,MATCH($E81,Auxiliar_OPEX_Drivers!$B$76:$B$84,0),MATCH(YEAR(R$2),Auxiliar_OPEX_Drivers!$B$76:$I$76,0))*$F81</f>
        <v>3.8868243687207817</v>
      </c>
      <c r="S81" s="107">
        <f>INDEX(Auxiliar_OPEX_Drivers!$B$76:$I$84,MATCH($E81,Auxiliar_OPEX_Drivers!$B$76:$B$84,0),MATCH(YEAR(S$2),Auxiliar_OPEX_Drivers!$B$76:$I$76,0))*$F81</f>
        <v>3.8868243687207817</v>
      </c>
      <c r="T81" s="107">
        <f>INDEX(Auxiliar_OPEX_Drivers!$B$76:$I$84,MATCH($E81,Auxiliar_OPEX_Drivers!$B$76:$B$84,0),MATCH(YEAR(T$2),Auxiliar_OPEX_Drivers!$B$76:$I$76,0))*$F81</f>
        <v>3.8868243687207817</v>
      </c>
      <c r="U81" s="107">
        <f>INDEX(Auxiliar_OPEX_Drivers!$B$76:$I$84,MATCH($E81,Auxiliar_OPEX_Drivers!$B$76:$B$84,0),MATCH(YEAR(U$2),Auxiliar_OPEX_Drivers!$B$76:$I$76,0))*$F81</f>
        <v>3.8868243687207817</v>
      </c>
      <c r="V81" s="107">
        <f>INDEX(Auxiliar_OPEX_Drivers!$B$76:$I$84,MATCH($E81,Auxiliar_OPEX_Drivers!$B$76:$B$84,0),MATCH(YEAR(V$2),Auxiliar_OPEX_Drivers!$B$76:$I$76,0))*$F81</f>
        <v>3.8868243687207817</v>
      </c>
      <c r="W81" s="107">
        <f>INDEX(Auxiliar_OPEX_Drivers!$B$76:$I$84,MATCH($E81,Auxiliar_OPEX_Drivers!$B$76:$B$84,0),MATCH(YEAR(W$2),Auxiliar_OPEX_Drivers!$B$76:$I$76,0))*$F81</f>
        <v>3.8868243687207817</v>
      </c>
      <c r="X81" s="107">
        <f>INDEX(Auxiliar_OPEX_Drivers!$B$76:$I$84,MATCH($E81,Auxiliar_OPEX_Drivers!$B$76:$B$84,0),MATCH(YEAR(X$2),Auxiliar_OPEX_Drivers!$B$76:$I$76,0))*$F81</f>
        <v>3.8868243687207817</v>
      </c>
      <c r="Y81" s="107">
        <f>INDEX(Auxiliar_OPEX_Drivers!$B$76:$I$84,MATCH($E81,Auxiliar_OPEX_Drivers!$B$76:$B$84,0),MATCH(YEAR(Y$2),Auxiliar_OPEX_Drivers!$B$76:$I$76,0))*$F81</f>
        <v>3.8868243687207817</v>
      </c>
      <c r="Z81" s="107">
        <f>INDEX(Auxiliar_OPEX_Drivers!$B$76:$I$84,MATCH($E81,Auxiliar_OPEX_Drivers!$B$76:$B$84,0),MATCH(YEAR(Z$2),Auxiliar_OPEX_Drivers!$B$76:$I$76,0))*$F81</f>
        <v>4.0700948329676994</v>
      </c>
      <c r="AA81" s="107">
        <f>INDEX(Auxiliar_OPEX_Drivers!$B$76:$I$84,MATCH($E81,Auxiliar_OPEX_Drivers!$B$76:$B$84,0),MATCH(YEAR(AA$2),Auxiliar_OPEX_Drivers!$B$76:$I$76,0))*$F81</f>
        <v>4.0700948329676994</v>
      </c>
      <c r="AB81" s="107">
        <f>INDEX(Auxiliar_OPEX_Drivers!$B$76:$I$84,MATCH($E81,Auxiliar_OPEX_Drivers!$B$76:$B$84,0),MATCH(YEAR(AB$2),Auxiliar_OPEX_Drivers!$B$76:$I$76,0))*$F81</f>
        <v>4.0700948329676994</v>
      </c>
      <c r="AC81" s="107">
        <f>INDEX(Auxiliar_OPEX_Drivers!$B$76:$I$84,MATCH($E81,Auxiliar_OPEX_Drivers!$B$76:$B$84,0),MATCH(YEAR(AC$2),Auxiliar_OPEX_Drivers!$B$76:$I$76,0))*$F81</f>
        <v>4.0700948329676994</v>
      </c>
      <c r="AD81" s="107">
        <f>INDEX(Auxiliar_OPEX_Drivers!$B$76:$I$84,MATCH($E81,Auxiliar_OPEX_Drivers!$B$76:$B$84,0),MATCH(YEAR(AD$2),Auxiliar_OPEX_Drivers!$B$76:$I$76,0))*$F81</f>
        <v>4.0700948329676994</v>
      </c>
      <c r="AE81" s="107">
        <f>INDEX(Auxiliar_OPEX_Drivers!$B$76:$I$84,MATCH($E81,Auxiliar_OPEX_Drivers!$B$76:$B$84,0),MATCH(YEAR(AE$2),Auxiliar_OPEX_Drivers!$B$76:$I$76,0))*$F81</f>
        <v>4.0700948329676994</v>
      </c>
      <c r="AF81" s="107">
        <f>INDEX(Auxiliar_OPEX_Drivers!$B$76:$I$84,MATCH($E81,Auxiliar_OPEX_Drivers!$B$76:$B$84,0),MATCH(YEAR(AF$2),Auxiliar_OPEX_Drivers!$B$76:$I$76,0))*$F81</f>
        <v>4.0700948329676994</v>
      </c>
      <c r="AG81" s="107">
        <f>INDEX(Auxiliar_OPEX_Drivers!$B$76:$I$84,MATCH($E81,Auxiliar_OPEX_Drivers!$B$76:$B$84,0),MATCH(YEAR(AG$2),Auxiliar_OPEX_Drivers!$B$76:$I$76,0))*$F81</f>
        <v>4.0700948329676994</v>
      </c>
      <c r="AH81" s="107">
        <f>INDEX(Auxiliar_OPEX_Drivers!$B$76:$I$84,MATCH($E81,Auxiliar_OPEX_Drivers!$B$76:$B$84,0),MATCH(YEAR(AH$2),Auxiliar_OPEX_Drivers!$B$76:$I$76,0))*$F81</f>
        <v>4.0700948329676994</v>
      </c>
      <c r="AI81" s="107">
        <f>INDEX(Auxiliar_OPEX_Drivers!$B$76:$I$84,MATCH($E81,Auxiliar_OPEX_Drivers!$B$76:$B$84,0),MATCH(YEAR(AI$2),Auxiliar_OPEX_Drivers!$B$76:$I$76,0))*$F81</f>
        <v>4.0700948329676994</v>
      </c>
      <c r="AJ81" s="107">
        <f>INDEX(Auxiliar_OPEX_Drivers!$B$76:$I$84,MATCH($E81,Auxiliar_OPEX_Drivers!$B$76:$B$84,0),MATCH(YEAR(AJ$2),Auxiliar_OPEX_Drivers!$B$76:$I$76,0))*$F81</f>
        <v>4.0700948329676994</v>
      </c>
      <c r="AK81" s="107">
        <f>INDEX(Auxiliar_OPEX_Drivers!$B$76:$I$84,MATCH($E81,Auxiliar_OPEX_Drivers!$B$76:$B$84,0),MATCH(YEAR(AK$2),Auxiliar_OPEX_Drivers!$B$76:$I$76,0))*$F81</f>
        <v>4.0700948329676994</v>
      </c>
      <c r="AL81" s="107">
        <f>INDEX(Auxiliar_OPEX_Drivers!$B$76:$I$84,MATCH($E81,Auxiliar_OPEX_Drivers!$B$76:$B$84,0),MATCH(YEAR(AL$2),Auxiliar_OPEX_Drivers!$B$76:$I$76,0))*$F81</f>
        <v>4.0707567685119939</v>
      </c>
      <c r="AM81" s="107">
        <f>INDEX(Auxiliar_OPEX_Drivers!$B$76:$I$84,MATCH($E81,Auxiliar_OPEX_Drivers!$B$76:$B$84,0),MATCH(YEAR(AM$2),Auxiliar_OPEX_Drivers!$B$76:$I$76,0))*$F81</f>
        <v>4.0707567685119939</v>
      </c>
      <c r="AN81" s="107">
        <f>INDEX(Auxiliar_OPEX_Drivers!$B$76:$I$84,MATCH($E81,Auxiliar_OPEX_Drivers!$B$76:$B$84,0),MATCH(YEAR(AN$2),Auxiliar_OPEX_Drivers!$B$76:$I$76,0))*$F81</f>
        <v>4.0707567685119939</v>
      </c>
      <c r="AO81" s="107">
        <f>INDEX(Auxiliar_OPEX_Drivers!$B$76:$I$84,MATCH($E81,Auxiliar_OPEX_Drivers!$B$76:$B$84,0),MATCH(YEAR(AO$2),Auxiliar_OPEX_Drivers!$B$76:$I$76,0))*$F81</f>
        <v>4.0707567685119939</v>
      </c>
      <c r="AP81" s="107">
        <f>INDEX(Auxiliar_OPEX_Drivers!$B$76:$I$84,MATCH($E81,Auxiliar_OPEX_Drivers!$B$76:$B$84,0),MATCH(YEAR(AP$2),Auxiliar_OPEX_Drivers!$B$76:$I$76,0))*$F81</f>
        <v>4.0707567685119939</v>
      </c>
      <c r="AQ81" s="107">
        <f>INDEX(Auxiliar_OPEX_Drivers!$B$76:$I$84,MATCH($E81,Auxiliar_OPEX_Drivers!$B$76:$B$84,0),MATCH(YEAR(AQ$2),Auxiliar_OPEX_Drivers!$B$76:$I$76,0))*$F81</f>
        <v>4.0707567685119939</v>
      </c>
      <c r="AR81" s="107">
        <f>INDEX(Auxiliar_OPEX_Drivers!$B$76:$I$84,MATCH($E81,Auxiliar_OPEX_Drivers!$B$76:$B$84,0),MATCH(YEAR(AR$2),Auxiliar_OPEX_Drivers!$B$76:$I$76,0))*$F81</f>
        <v>4.0707567685119939</v>
      </c>
      <c r="AS81" s="107">
        <f>INDEX(Auxiliar_OPEX_Drivers!$B$76:$I$84,MATCH($E81,Auxiliar_OPEX_Drivers!$B$76:$B$84,0),MATCH(YEAR(AS$2),Auxiliar_OPEX_Drivers!$B$76:$I$76,0))*$F81</f>
        <v>4.0707567685119939</v>
      </c>
      <c r="AT81" s="107">
        <f>INDEX(Auxiliar_OPEX_Drivers!$B$76:$I$84,MATCH($E81,Auxiliar_OPEX_Drivers!$B$76:$B$84,0),MATCH(YEAR(AT$2),Auxiliar_OPEX_Drivers!$B$76:$I$76,0))*$F81</f>
        <v>4.0707567685119939</v>
      </c>
      <c r="AU81" s="107">
        <f>INDEX(Auxiliar_OPEX_Drivers!$B$76:$I$84,MATCH($E81,Auxiliar_OPEX_Drivers!$B$76:$B$84,0),MATCH(YEAR(AU$2),Auxiliar_OPEX_Drivers!$B$76:$I$76,0))*$F81</f>
        <v>4.0707567685119939</v>
      </c>
      <c r="AV81" s="107">
        <f>INDEX(Auxiliar_OPEX_Drivers!$B$76:$I$84,MATCH($E81,Auxiliar_OPEX_Drivers!$B$76:$B$84,0),MATCH(YEAR(AV$2),Auxiliar_OPEX_Drivers!$B$76:$I$76,0))*$F81</f>
        <v>4.0707567685119939</v>
      </c>
      <c r="AW81" s="107">
        <f>INDEX(Auxiliar_OPEX_Drivers!$B$76:$I$84,MATCH($E81,Auxiliar_OPEX_Drivers!$B$76:$B$84,0),MATCH(YEAR(AW$2),Auxiliar_OPEX_Drivers!$B$76:$I$76,0))*$F81</f>
        <v>4.0707567685119939</v>
      </c>
      <c r="AX81" s="107">
        <f>INDEX(Auxiliar_OPEX_Drivers!$B$76:$I$84,MATCH($E81,Auxiliar_OPEX_Drivers!$B$76:$B$84,0),MATCH(YEAR(AX$2),Auxiliar_OPEX_Drivers!$B$76:$I$76,0))*$F81</f>
        <v>4.0716846287418997</v>
      </c>
      <c r="AY81" s="107">
        <f>INDEX(Auxiliar_OPEX_Drivers!$B$76:$I$84,MATCH($E81,Auxiliar_OPEX_Drivers!$B$76:$B$84,0),MATCH(YEAR(AY$2),Auxiliar_OPEX_Drivers!$B$76:$I$76,0))*$F81</f>
        <v>4.0716846287418997</v>
      </c>
      <c r="AZ81" s="107">
        <f>INDEX(Auxiliar_OPEX_Drivers!$B$76:$I$84,MATCH($E81,Auxiliar_OPEX_Drivers!$B$76:$B$84,0),MATCH(YEAR(AZ$2),Auxiliar_OPEX_Drivers!$B$76:$I$76,0))*$F81</f>
        <v>4.0716846287418997</v>
      </c>
      <c r="BA81" s="107">
        <f>INDEX(Auxiliar_OPEX_Drivers!$B$76:$I$84,MATCH($E81,Auxiliar_OPEX_Drivers!$B$76:$B$84,0),MATCH(YEAR(BA$2),Auxiliar_OPEX_Drivers!$B$76:$I$76,0))*$F81</f>
        <v>4.0716846287418997</v>
      </c>
      <c r="BB81" s="107">
        <f>INDEX(Auxiliar_OPEX_Drivers!$B$76:$I$84,MATCH($E81,Auxiliar_OPEX_Drivers!$B$76:$B$84,0),MATCH(YEAR(BB$2),Auxiliar_OPEX_Drivers!$B$76:$I$76,0))*$F81</f>
        <v>4.0716846287418997</v>
      </c>
      <c r="BC81" s="107">
        <f>INDEX(Auxiliar_OPEX_Drivers!$B$76:$I$84,MATCH($E81,Auxiliar_OPEX_Drivers!$B$76:$B$84,0),MATCH(YEAR(BC$2),Auxiliar_OPEX_Drivers!$B$76:$I$76,0))*$F81</f>
        <v>4.0716846287418997</v>
      </c>
      <c r="BD81" s="107">
        <f>INDEX(Auxiliar_OPEX_Drivers!$B$76:$I$84,MATCH($E81,Auxiliar_OPEX_Drivers!$B$76:$B$84,0),MATCH(YEAR(BD$2),Auxiliar_OPEX_Drivers!$B$76:$I$76,0))*$F81</f>
        <v>4.0716846287418997</v>
      </c>
      <c r="BE81" s="107">
        <f>INDEX(Auxiliar_OPEX_Drivers!$B$76:$I$84,MATCH($E81,Auxiliar_OPEX_Drivers!$B$76:$B$84,0),MATCH(YEAR(BE$2),Auxiliar_OPEX_Drivers!$B$76:$I$76,0))*$F81</f>
        <v>4.0716846287418997</v>
      </c>
      <c r="BF81" s="107">
        <f>INDEX(Auxiliar_OPEX_Drivers!$B$76:$I$84,MATCH($E81,Auxiliar_OPEX_Drivers!$B$76:$B$84,0),MATCH(YEAR(BF$2),Auxiliar_OPEX_Drivers!$B$76:$I$76,0))*$F81</f>
        <v>4.0716846287418997</v>
      </c>
      <c r="BG81" s="107">
        <f>INDEX(Auxiliar_OPEX_Drivers!$B$76:$I$84,MATCH($E81,Auxiliar_OPEX_Drivers!$B$76:$B$84,0),MATCH(YEAR(BG$2),Auxiliar_OPEX_Drivers!$B$76:$I$76,0))*$F81</f>
        <v>4.0716846287418997</v>
      </c>
      <c r="BH81" s="107">
        <f>INDEX(Auxiliar_OPEX_Drivers!$B$76:$I$84,MATCH($E81,Auxiliar_OPEX_Drivers!$B$76:$B$84,0),MATCH(YEAR(BH$2),Auxiliar_OPEX_Drivers!$B$76:$I$76,0))*$F81</f>
        <v>4.0716846287418997</v>
      </c>
      <c r="BI81" s="107">
        <f>INDEX(Auxiliar_OPEX_Drivers!$B$76:$I$84,MATCH($E81,Auxiliar_OPEX_Drivers!$B$76:$B$84,0),MATCH(YEAR(BI$2),Auxiliar_OPEX_Drivers!$B$76:$I$76,0))*$F81</f>
        <v>4.0716846287418997</v>
      </c>
      <c r="BJ81" s="107">
        <f>INDEX(Auxiliar_OPEX_Drivers!$B$76:$I$84,MATCH($E81,Auxiliar_OPEX_Drivers!$B$76:$B$84,0),MATCH(YEAR(BJ$2),Auxiliar_OPEX_Drivers!$B$76:$I$76,0))*$F81</f>
        <v>4.0036227736097061</v>
      </c>
      <c r="BK81" s="107">
        <f>INDEX(Auxiliar_OPEX_Drivers!$B$76:$I$84,MATCH($E81,Auxiliar_OPEX_Drivers!$B$76:$B$84,0),MATCH(YEAR(BK$2),Auxiliar_OPEX_Drivers!$B$76:$I$76,0))*$F81</f>
        <v>4.0036227736097061</v>
      </c>
      <c r="BL81" s="107">
        <f>INDEX(Auxiliar_OPEX_Drivers!$B$76:$I$84,MATCH($E81,Auxiliar_OPEX_Drivers!$B$76:$B$84,0),MATCH(YEAR(BL$2),Auxiliar_OPEX_Drivers!$B$76:$I$76,0))*$F81</f>
        <v>4.0036227736097061</v>
      </c>
      <c r="BM81" s="107">
        <f>INDEX(Auxiliar_OPEX_Drivers!$B$76:$I$84,MATCH($E81,Auxiliar_OPEX_Drivers!$B$76:$B$84,0),MATCH(YEAR(BM$2),Auxiliar_OPEX_Drivers!$B$76:$I$76,0))*$F81</f>
        <v>4.0036227736097061</v>
      </c>
      <c r="BN81" s="107">
        <f>INDEX(Auxiliar_OPEX_Drivers!$B$76:$I$84,MATCH($E81,Auxiliar_OPEX_Drivers!$B$76:$B$84,0),MATCH(YEAR(BN$2),Auxiliar_OPEX_Drivers!$B$76:$I$76,0))*$F81</f>
        <v>4.0036227736097061</v>
      </c>
      <c r="BO81" s="107">
        <f>INDEX(Auxiliar_OPEX_Drivers!$B$76:$I$84,MATCH($E81,Auxiliar_OPEX_Drivers!$B$76:$B$84,0),MATCH(YEAR(BO$2),Auxiliar_OPEX_Drivers!$B$76:$I$76,0))*$F81</f>
        <v>4.0036227736097061</v>
      </c>
      <c r="BP81" s="107">
        <f>INDEX(Auxiliar_OPEX_Drivers!$B$76:$I$84,MATCH($E81,Auxiliar_OPEX_Drivers!$B$76:$B$84,0),MATCH(YEAR(BP$2),Auxiliar_OPEX_Drivers!$B$76:$I$76,0))*$F81</f>
        <v>4.0036227736097061</v>
      </c>
      <c r="BQ81" s="107">
        <f>INDEX(Auxiliar_OPEX_Drivers!$B$76:$I$84,MATCH($E81,Auxiliar_OPEX_Drivers!$B$76:$B$84,0),MATCH(YEAR(BQ$2),Auxiliar_OPEX_Drivers!$B$76:$I$76,0))*$F81</f>
        <v>4.0036227736097061</v>
      </c>
      <c r="BR81" s="107">
        <f>INDEX(Auxiliar_OPEX_Drivers!$B$76:$I$84,MATCH($E81,Auxiliar_OPEX_Drivers!$B$76:$B$84,0),MATCH(YEAR(BR$2),Auxiliar_OPEX_Drivers!$B$76:$I$76,0))*$F81</f>
        <v>4.0036227736097061</v>
      </c>
      <c r="BS81" s="107">
        <f>INDEX(Auxiliar_OPEX_Drivers!$B$76:$I$84,MATCH($E81,Auxiliar_OPEX_Drivers!$B$76:$B$84,0),MATCH(YEAR(BS$2),Auxiliar_OPEX_Drivers!$B$76:$I$76,0))*$F81</f>
        <v>4.0036227736097061</v>
      </c>
      <c r="BT81" s="107">
        <f>INDEX(Auxiliar_OPEX_Drivers!$B$76:$I$84,MATCH($E81,Auxiliar_OPEX_Drivers!$B$76:$B$84,0),MATCH(YEAR(BT$2),Auxiliar_OPEX_Drivers!$B$76:$I$76,0))*$F81</f>
        <v>4.0036227736097061</v>
      </c>
      <c r="BU81" s="107">
        <f>INDEX(Auxiliar_OPEX_Drivers!$B$76:$I$84,MATCH($E81,Auxiliar_OPEX_Drivers!$B$76:$B$84,0),MATCH(YEAR(BU$2),Auxiliar_OPEX_Drivers!$B$76:$I$76,0))*$F81</f>
        <v>4.0036227736097061</v>
      </c>
      <c r="BV81" s="107">
        <f>INDEX(Auxiliar_OPEX_Drivers!$B$76:$I$84,MATCH($E81,Auxiliar_OPEX_Drivers!$B$76:$B$84,0),MATCH(YEAR(BV$2),Auxiliar_OPEX_Drivers!$B$76:$I$76,0))*$F81</f>
        <v>3.9402998286810869</v>
      </c>
      <c r="BW81" s="107">
        <f>INDEX(Auxiliar_OPEX_Drivers!$B$76:$I$84,MATCH($E81,Auxiliar_OPEX_Drivers!$B$76:$B$84,0),MATCH(YEAR(BW$2),Auxiliar_OPEX_Drivers!$B$76:$I$76,0))*$F81</f>
        <v>3.9402998286810869</v>
      </c>
      <c r="BX81" s="107">
        <f>INDEX(Auxiliar_OPEX_Drivers!$B$76:$I$84,MATCH($E81,Auxiliar_OPEX_Drivers!$B$76:$B$84,0),MATCH(YEAR(BX$2),Auxiliar_OPEX_Drivers!$B$76:$I$76,0))*$F81</f>
        <v>3.9402998286810869</v>
      </c>
      <c r="BY81" s="107">
        <f>INDEX(Auxiliar_OPEX_Drivers!$B$76:$I$84,MATCH($E81,Auxiliar_OPEX_Drivers!$B$76:$B$84,0),MATCH(YEAR(BY$2),Auxiliar_OPEX_Drivers!$B$76:$I$76,0))*$F81</f>
        <v>3.9402998286810869</v>
      </c>
      <c r="BZ81" s="107">
        <f>INDEX(Auxiliar_OPEX_Drivers!$B$76:$I$84,MATCH($E81,Auxiliar_OPEX_Drivers!$B$76:$B$84,0),MATCH(YEAR(BZ$2),Auxiliar_OPEX_Drivers!$B$76:$I$76,0))*$F81</f>
        <v>3.9402998286810869</v>
      </c>
      <c r="CA81" s="107">
        <f>INDEX(Auxiliar_OPEX_Drivers!$B$76:$I$84,MATCH($E81,Auxiliar_OPEX_Drivers!$B$76:$B$84,0),MATCH(YEAR(CA$2),Auxiliar_OPEX_Drivers!$B$76:$I$76,0))*$F81</f>
        <v>3.9402998286810869</v>
      </c>
      <c r="CB81" s="107">
        <f>INDEX(Auxiliar_OPEX_Drivers!$B$76:$I$84,MATCH($E81,Auxiliar_OPEX_Drivers!$B$76:$B$84,0),MATCH(YEAR(CB$2),Auxiliar_OPEX_Drivers!$B$76:$I$76,0))*$F81</f>
        <v>3.9402998286810869</v>
      </c>
      <c r="CC81" s="107">
        <f>INDEX(Auxiliar_OPEX_Drivers!$B$76:$I$84,MATCH($E81,Auxiliar_OPEX_Drivers!$B$76:$B$84,0),MATCH(YEAR(CC$2),Auxiliar_OPEX_Drivers!$B$76:$I$76,0))*$F81</f>
        <v>3.9402998286810869</v>
      </c>
      <c r="CD81" s="107">
        <f>INDEX(Auxiliar_OPEX_Drivers!$B$76:$I$84,MATCH($E81,Auxiliar_OPEX_Drivers!$B$76:$B$84,0),MATCH(YEAR(CD$2),Auxiliar_OPEX_Drivers!$B$76:$I$76,0))*$F81</f>
        <v>3.9402998286810869</v>
      </c>
      <c r="CE81" s="107">
        <f>INDEX(Auxiliar_OPEX_Drivers!$B$76:$I$84,MATCH($E81,Auxiliar_OPEX_Drivers!$B$76:$B$84,0),MATCH(YEAR(CE$2),Auxiliar_OPEX_Drivers!$B$76:$I$76,0))*$F81</f>
        <v>3.9402998286810869</v>
      </c>
      <c r="CF81" s="107">
        <f>INDEX(Auxiliar_OPEX_Drivers!$B$76:$I$84,MATCH($E81,Auxiliar_OPEX_Drivers!$B$76:$B$84,0),MATCH(YEAR(CF$2),Auxiliar_OPEX_Drivers!$B$76:$I$76,0))*$F81</f>
        <v>3.9402998286810869</v>
      </c>
      <c r="CG81" s="107">
        <f>INDEX(Auxiliar_OPEX_Drivers!$B$76:$I$84,MATCH($E81,Auxiliar_OPEX_Drivers!$B$76:$B$84,0),MATCH(YEAR(CG$2),Auxiliar_OPEX_Drivers!$B$76:$I$76,0))*$F81</f>
        <v>3.9402998286810869</v>
      </c>
      <c r="CI81" s="51">
        <f>INDEX(Auxiliar_OPEX_CustosUnit!$A$1:$R$129,MATCH(Auxiliar_OPEX_P!$A81,Auxiliar_OPEX_CustosUnit!$A$1:$A$129,0),MATCH(CI$2,Auxiliar_OPEX_CustosUnit!$A$3:$Q$3,0))*(1-DRE_Auxiliar!$A$5)</f>
        <v>19004.765629631809</v>
      </c>
      <c r="CJ81" s="51">
        <f>INDEX(Auxiliar_OPEX_CustosUnit!$A$1:$R$129,MATCH(Auxiliar_OPEX_P!$A81,Auxiliar_OPEX_CustosUnit!$A$1:$A$129,0),MATCH(CJ$2,Auxiliar_OPEX_CustosUnit!$A$3:$Q$3,0))*(1-DRE_Auxiliar!$A$5)</f>
        <v>19650.121578762053</v>
      </c>
      <c r="CK81" s="51">
        <f>INDEX(Auxiliar_OPEX_CustosUnit!$A$1:$R$129,MATCH(Auxiliar_OPEX_P!$A81,Auxiliar_OPEX_CustosUnit!$A$1:$A$129,0),MATCH(CK$2,Auxiliar_OPEX_CustosUnit!$A$3:$Q$3,0))*(1-DRE_Auxiliar!$A$5)</f>
        <v>20696.542362666471</v>
      </c>
      <c r="CL81" s="51">
        <f>INDEX(Auxiliar_OPEX_CustosUnit!$A$1:$R$129,MATCH(Auxiliar_OPEX_P!$A81,Auxiliar_OPEX_CustosUnit!$A$1:$A$129,0),MATCH(CL$2,Auxiliar_OPEX_CustosUnit!$A$3:$Q$3,0))*(1-DRE_Auxiliar!$A$5)</f>
        <v>20672.273705089712</v>
      </c>
      <c r="CM81" s="51">
        <f>INDEX(Auxiliar_OPEX_CustosUnit!$A$1:$R$129,MATCH(Auxiliar_OPEX_P!$A81,Auxiliar_OPEX_CustosUnit!$A$1:$A$129,0),MATCH(CM$2,Auxiliar_OPEX_CustosUnit!$A$3:$Q$3,0))*(1-DRE_Auxiliar!$A$5)</f>
        <v>20682.886109305913</v>
      </c>
      <c r="CN81" s="51">
        <f>INDEX(Auxiliar_OPEX_CustosUnit!$A$1:$R$129,MATCH(Auxiliar_OPEX_P!$A81,Auxiliar_OPEX_CustosUnit!$A$1:$A$129,0),MATCH(CN$2,Auxiliar_OPEX_CustosUnit!$A$3:$Q$3,0))*(1-DRE_Auxiliar!$A$5)</f>
        <v>22143.524053352729</v>
      </c>
      <c r="CO81" s="51">
        <f>INDEX(Auxiliar_OPEX_CustosUnit!$A$1:$R$129,MATCH(Auxiliar_OPEX_P!$A81,Auxiliar_OPEX_CustosUnit!$A$1:$A$129,0),MATCH(CO$2,Auxiliar_OPEX_CustosUnit!$A$3:$Q$3,0))*(1-DRE_Auxiliar!$A$5)</f>
        <v>21294.725679991447</v>
      </c>
      <c r="CP81" s="51">
        <f>INDEX(Auxiliar_OPEX_CustosUnit!$A$1:$R$129,MATCH(Auxiliar_OPEX_P!$A81,Auxiliar_OPEX_CustosUnit!$A$1:$A$129,0),MATCH(CP$2,Auxiliar_OPEX_CustosUnit!$A$3:$Q$3,0))*(1-DRE_Auxiliar!$A$5)</f>
        <v>21991.659398109983</v>
      </c>
      <c r="CQ81" s="51">
        <f>INDEX(Auxiliar_OPEX_CustosUnit!$A$1:$R$129,MATCH(Auxiliar_OPEX_P!$A81,Auxiliar_OPEX_CustosUnit!$A$1:$A$129,0),MATCH(CQ$2,Auxiliar_OPEX_CustosUnit!$A$3:$Q$3,0))*(1-DRE_Auxiliar!$A$5)</f>
        <v>21996.878246967452</v>
      </c>
      <c r="CR81" s="51">
        <f>INDEX(Auxiliar_OPEX_CustosUnit!$A$1:$R$129,MATCH(Auxiliar_OPEX_P!$A81,Auxiliar_OPEX_CustosUnit!$A$1:$A$129,0),MATCH(CR$2,Auxiliar_OPEX_CustosUnit!$A$3:$Q$3,0))*(1-DRE_Auxiliar!$A$5)</f>
        <v>21996.878246967452</v>
      </c>
      <c r="CS81" s="51">
        <f>INDEX(Auxiliar_OPEX_CustosUnit!$A$1:$R$129,MATCH(Auxiliar_OPEX_P!$A81,Auxiliar_OPEX_CustosUnit!$A$1:$A$129,0),MATCH(CS$2,Auxiliar_OPEX_CustosUnit!$A$3:$Q$3,0))*(1-DRE_Auxiliar!$A$5)</f>
        <v>21299.944528849013</v>
      </c>
      <c r="CT81" s="51">
        <f>INDEX(Auxiliar_OPEX_CustosUnit!$A$1:$R$129,MATCH(Auxiliar_OPEX_P!$A81,Auxiliar_OPEX_CustosUnit!$A$1:$A$129,0),MATCH(CT$2,Auxiliar_OPEX_CustosUnit!$A$3:$Q$3,0))*(1-DRE_Auxiliar!$A$5)</f>
        <v>21116.751948050452</v>
      </c>
      <c r="CU81" s="53">
        <f t="shared" si="610"/>
        <v>19004.765629631809</v>
      </c>
      <c r="CV81" s="53">
        <f t="shared" si="611"/>
        <v>19650.121578762053</v>
      </c>
      <c r="CW81" s="53">
        <f t="shared" si="612"/>
        <v>20696.542362666471</v>
      </c>
      <c r="CX81" s="53">
        <f t="shared" si="613"/>
        <v>20672.273705089712</v>
      </c>
      <c r="CY81" s="53">
        <f t="shared" si="614"/>
        <v>20682.886109305913</v>
      </c>
      <c r="CZ81" s="53">
        <f t="shared" si="615"/>
        <v>22143.524053352729</v>
      </c>
      <c r="DA81" s="53">
        <f t="shared" si="616"/>
        <v>21294.725679991447</v>
      </c>
      <c r="DB81" s="53">
        <f t="shared" si="617"/>
        <v>21991.659398109983</v>
      </c>
      <c r="DC81" s="53">
        <f t="shared" si="618"/>
        <v>21996.878246967452</v>
      </c>
      <c r="DD81" s="53">
        <f t="shared" si="619"/>
        <v>21996.878246967452</v>
      </c>
      <c r="DE81" s="53">
        <f t="shared" si="620"/>
        <v>21299.944528849013</v>
      </c>
      <c r="DF81" s="53">
        <f t="shared" si="621"/>
        <v>21116.751948050452</v>
      </c>
      <c r="DG81" s="53">
        <f t="shared" si="622"/>
        <v>19004.765629631809</v>
      </c>
      <c r="DH81" s="53">
        <f t="shared" si="623"/>
        <v>19650.121578762053</v>
      </c>
      <c r="DI81" s="53">
        <f t="shared" si="624"/>
        <v>20696.542362666471</v>
      </c>
      <c r="DJ81" s="53">
        <f t="shared" si="625"/>
        <v>20672.273705089712</v>
      </c>
      <c r="DK81" s="53">
        <f t="shared" si="626"/>
        <v>20682.886109305913</v>
      </c>
      <c r="DL81" s="53">
        <f t="shared" si="627"/>
        <v>22143.524053352729</v>
      </c>
      <c r="DM81" s="53">
        <f t="shared" si="628"/>
        <v>21294.725679991447</v>
      </c>
      <c r="DN81" s="53">
        <f t="shared" si="629"/>
        <v>21991.659398109983</v>
      </c>
      <c r="DO81" s="53">
        <f t="shared" si="630"/>
        <v>21996.878246967452</v>
      </c>
      <c r="DP81" s="53">
        <f t="shared" si="631"/>
        <v>21996.878246967452</v>
      </c>
      <c r="DQ81" s="53">
        <f t="shared" si="632"/>
        <v>21299.944528849013</v>
      </c>
      <c r="DR81" s="53">
        <f t="shared" si="633"/>
        <v>21116.751948050452</v>
      </c>
      <c r="DS81" s="53">
        <f t="shared" si="634"/>
        <v>19004.765629631809</v>
      </c>
      <c r="DT81" s="53">
        <f t="shared" si="635"/>
        <v>19650.121578762053</v>
      </c>
      <c r="DU81" s="53">
        <f t="shared" si="636"/>
        <v>20696.542362666471</v>
      </c>
      <c r="DV81" s="53">
        <f t="shared" si="637"/>
        <v>20672.273705089712</v>
      </c>
      <c r="DW81" s="53">
        <f t="shared" si="638"/>
        <v>20682.886109305913</v>
      </c>
      <c r="DX81" s="53">
        <f t="shared" si="639"/>
        <v>22143.524053352729</v>
      </c>
      <c r="DY81" s="53">
        <f t="shared" si="640"/>
        <v>21294.725679991447</v>
      </c>
      <c r="DZ81" s="53">
        <f t="shared" si="641"/>
        <v>21991.659398109983</v>
      </c>
      <c r="EA81" s="53">
        <f t="shared" si="642"/>
        <v>21996.878246967452</v>
      </c>
      <c r="EB81" s="53">
        <f t="shared" si="643"/>
        <v>21996.878246967452</v>
      </c>
      <c r="EC81" s="53">
        <f t="shared" si="644"/>
        <v>21299.944528849013</v>
      </c>
      <c r="ED81" s="53">
        <f t="shared" si="645"/>
        <v>21116.751948050452</v>
      </c>
      <c r="EE81" s="53">
        <f t="shared" si="646"/>
        <v>19004.765629631809</v>
      </c>
      <c r="EF81" s="53">
        <f t="shared" si="647"/>
        <v>19650.121578762053</v>
      </c>
      <c r="EG81" s="53">
        <f t="shared" si="648"/>
        <v>20696.542362666471</v>
      </c>
      <c r="EH81" s="53">
        <f t="shared" si="649"/>
        <v>20672.273705089712</v>
      </c>
      <c r="EI81" s="53">
        <f t="shared" si="650"/>
        <v>20682.886109305913</v>
      </c>
      <c r="EJ81" s="53">
        <f t="shared" si="651"/>
        <v>22143.524053352729</v>
      </c>
      <c r="EK81" s="53">
        <f t="shared" si="652"/>
        <v>21294.725679991447</v>
      </c>
      <c r="EL81" s="53">
        <f t="shared" si="653"/>
        <v>21991.659398109983</v>
      </c>
      <c r="EM81" s="53">
        <f t="shared" si="654"/>
        <v>21996.878246967452</v>
      </c>
      <c r="EN81" s="53">
        <f t="shared" si="655"/>
        <v>21996.878246967452</v>
      </c>
      <c r="EO81" s="53">
        <f t="shared" si="656"/>
        <v>21299.944528849013</v>
      </c>
      <c r="EP81" s="53">
        <f t="shared" si="657"/>
        <v>21116.751948050452</v>
      </c>
      <c r="EQ81" s="53">
        <f t="shared" si="658"/>
        <v>19004.765629631809</v>
      </c>
      <c r="ER81" s="53">
        <f t="shared" si="659"/>
        <v>19650.121578762053</v>
      </c>
      <c r="ES81" s="53">
        <f t="shared" si="660"/>
        <v>20696.542362666471</v>
      </c>
      <c r="ET81" s="53">
        <f t="shared" si="661"/>
        <v>20672.273705089712</v>
      </c>
      <c r="EU81" s="53">
        <f t="shared" si="662"/>
        <v>20682.886109305913</v>
      </c>
      <c r="EV81" s="53">
        <f t="shared" si="663"/>
        <v>22143.524053352729</v>
      </c>
      <c r="EW81" s="53">
        <f t="shared" si="664"/>
        <v>21294.725679991447</v>
      </c>
      <c r="EX81" s="53">
        <f t="shared" si="665"/>
        <v>21991.659398109983</v>
      </c>
      <c r="EY81" s="53">
        <f t="shared" si="666"/>
        <v>21996.878246967452</v>
      </c>
      <c r="EZ81" s="53">
        <f t="shared" si="667"/>
        <v>21996.878246967452</v>
      </c>
      <c r="FA81" s="53">
        <f t="shared" si="668"/>
        <v>21299.944528849013</v>
      </c>
      <c r="FB81" s="53">
        <f t="shared" si="669"/>
        <v>21116.751948050452</v>
      </c>
      <c r="FC81" s="53">
        <f t="shared" si="670"/>
        <v>19004.765629631809</v>
      </c>
      <c r="FD81" s="53">
        <f t="shared" si="671"/>
        <v>19650.121578762053</v>
      </c>
      <c r="FE81" s="53">
        <f t="shared" si="672"/>
        <v>20696.542362666471</v>
      </c>
      <c r="FF81" s="53">
        <f t="shared" si="673"/>
        <v>20672.273705089712</v>
      </c>
      <c r="FG81" s="53">
        <f t="shared" si="674"/>
        <v>20682.886109305913</v>
      </c>
      <c r="FH81" s="53">
        <f t="shared" si="675"/>
        <v>22143.524053352729</v>
      </c>
      <c r="FI81" s="53">
        <f t="shared" si="676"/>
        <v>21294.725679991447</v>
      </c>
      <c r="FJ81" s="53">
        <f t="shared" si="677"/>
        <v>21991.659398109983</v>
      </c>
      <c r="FK81" s="53">
        <f t="shared" si="678"/>
        <v>21996.878246967452</v>
      </c>
      <c r="FL81" s="53">
        <f t="shared" si="679"/>
        <v>21996.878246967452</v>
      </c>
      <c r="FM81" s="53">
        <f t="shared" si="680"/>
        <v>21299.944528849013</v>
      </c>
      <c r="FN81" s="53">
        <f t="shared" si="681"/>
        <v>21116.751948050452</v>
      </c>
      <c r="FP81" s="51">
        <f t="shared" si="682"/>
        <v>78967.259165329975</v>
      </c>
      <c r="FQ81" s="51">
        <f t="shared" si="689"/>
        <v>84543.974835700719</v>
      </c>
      <c r="FR81" s="51">
        <f t="shared" si="690"/>
        <v>81303.262646207339</v>
      </c>
      <c r="FS81" s="51">
        <f t="shared" si="691"/>
        <v>83964.155581983912</v>
      </c>
      <c r="FT81" s="51">
        <f t="shared" si="692"/>
        <v>83984.08114692173</v>
      </c>
      <c r="FU81" s="51">
        <f t="shared" si="693"/>
        <v>83984.08114692173</v>
      </c>
      <c r="FV81" s="51">
        <f t="shared" si="694"/>
        <v>81323.188211145534</v>
      </c>
      <c r="FW81" s="51">
        <f t="shared" si="695"/>
        <v>80623.758937656632</v>
      </c>
      <c r="FX81" s="51">
        <f t="shared" si="696"/>
        <v>70507.183700295936</v>
      </c>
      <c r="FY81" s="51">
        <f t="shared" si="697"/>
        <v>72901.437401928473</v>
      </c>
      <c r="FZ81" s="51">
        <f t="shared" si="698"/>
        <v>76783.631156715943</v>
      </c>
      <c r="GA81" s="51">
        <f t="shared" si="699"/>
        <v>76693.595071490243</v>
      </c>
      <c r="GB81" s="51">
        <f t="shared" si="700"/>
        <v>76732.966813723513</v>
      </c>
      <c r="GC81" s="51">
        <f t="shared" si="701"/>
        <v>82151.895404979528</v>
      </c>
      <c r="GD81" s="51">
        <f t="shared" si="702"/>
        <v>79002.875627446192</v>
      </c>
      <c r="GE81" s="51">
        <f t="shared" si="703"/>
        <v>81588.481503779534</v>
      </c>
      <c r="GF81" s="51">
        <f t="shared" si="704"/>
        <v>81607.843296619743</v>
      </c>
      <c r="GG81" s="51">
        <f t="shared" si="705"/>
        <v>81607.843296619743</v>
      </c>
      <c r="GH81" s="51">
        <f t="shared" si="706"/>
        <v>79022.237420286765</v>
      </c>
      <c r="GI81" s="51">
        <f t="shared" si="707"/>
        <v>78342.597734188428</v>
      </c>
      <c r="GJ81" s="51">
        <f t="shared" si="708"/>
        <v>73831.718864139402</v>
      </c>
      <c r="GK81" s="51">
        <f t="shared" si="709"/>
        <v>76338.865752033278</v>
      </c>
      <c r="GL81" s="51">
        <f t="shared" si="710"/>
        <v>80404.111629644249</v>
      </c>
      <c r="GM81" s="51">
        <f t="shared" si="711"/>
        <v>80309.830187908199</v>
      </c>
      <c r="GN81" s="51">
        <f t="shared" si="712"/>
        <v>80351.058375607681</v>
      </c>
      <c r="GO81" s="51">
        <f t="shared" si="713"/>
        <v>86025.498784334181</v>
      </c>
      <c r="GP81" s="51">
        <f t="shared" si="714"/>
        <v>82727.997299936076</v>
      </c>
      <c r="GQ81" s="51">
        <f t="shared" si="715"/>
        <v>85435.51894718218</v>
      </c>
      <c r="GR81" s="51">
        <f t="shared" si="716"/>
        <v>85455.793681906522</v>
      </c>
      <c r="GS81" s="51">
        <f t="shared" si="717"/>
        <v>85455.793681906522</v>
      </c>
      <c r="GT81" s="51">
        <f t="shared" si="718"/>
        <v>82748.272034660782</v>
      </c>
      <c r="GU81" s="51">
        <f t="shared" si="719"/>
        <v>82036.586166647408</v>
      </c>
      <c r="GV81" s="51">
        <f t="shared" si="720"/>
        <v>73843.726407211041</v>
      </c>
      <c r="GW81" s="51">
        <f t="shared" si="721"/>
        <v>76351.281042272487</v>
      </c>
      <c r="GX81" s="51">
        <f t="shared" si="722"/>
        <v>80417.188066823059</v>
      </c>
      <c r="GY81" s="51">
        <f t="shared" si="723"/>
        <v>80322.891291724998</v>
      </c>
      <c r="GZ81" s="51">
        <f t="shared" si="724"/>
        <v>80364.126184526947</v>
      </c>
      <c r="HA81" s="51">
        <f t="shared" si="725"/>
        <v>86039.489449834087</v>
      </c>
      <c r="HB81" s="51">
        <f t="shared" si="726"/>
        <v>82741.451679789228</v>
      </c>
      <c r="HC81" s="51">
        <f t="shared" si="727"/>
        <v>85449.413661938786</v>
      </c>
      <c r="HD81" s="51">
        <f t="shared" si="728"/>
        <v>85469.691694023044</v>
      </c>
      <c r="HE81" s="51">
        <f t="shared" si="729"/>
        <v>85469.691694023044</v>
      </c>
      <c r="HF81" s="51">
        <f t="shared" si="730"/>
        <v>82761.729711873864</v>
      </c>
      <c r="HG81" s="51">
        <f t="shared" si="731"/>
        <v>82049.928099586279</v>
      </c>
      <c r="HH81" s="51">
        <f t="shared" si="732"/>
        <v>73860.557837055065</v>
      </c>
      <c r="HI81" s="51">
        <f t="shared" si="733"/>
        <v>76368.684026830408</v>
      </c>
      <c r="HJ81" s="51">
        <f t="shared" si="734"/>
        <v>80435.517806193689</v>
      </c>
      <c r="HK81" s="51">
        <f t="shared" si="735"/>
        <v>80341.19953773891</v>
      </c>
      <c r="HL81" s="51">
        <f t="shared" si="736"/>
        <v>80382.443829337994</v>
      </c>
      <c r="HM81" s="51">
        <f t="shared" si="737"/>
        <v>86059.100697816146</v>
      </c>
      <c r="HN81" s="51">
        <f t="shared" si="738"/>
        <v>82760.311195781993</v>
      </c>
      <c r="HO81" s="51">
        <f t="shared" si="739"/>
        <v>85468.890412114328</v>
      </c>
      <c r="HP81" s="51">
        <f t="shared" si="740"/>
        <v>85489.173066233401</v>
      </c>
      <c r="HQ81" s="51">
        <f t="shared" si="741"/>
        <v>85489.173066233401</v>
      </c>
      <c r="HR81" s="51">
        <f t="shared" si="742"/>
        <v>82780.593849901445</v>
      </c>
      <c r="HS81" s="51">
        <f t="shared" si="743"/>
        <v>82068.629994462215</v>
      </c>
      <c r="HT81" s="51">
        <f t="shared" si="744"/>
        <v>72625.912463982066</v>
      </c>
      <c r="HU81" s="51">
        <f t="shared" si="745"/>
        <v>75092.113078240887</v>
      </c>
      <c r="HV81" s="51">
        <f t="shared" si="746"/>
        <v>79090.966088763715</v>
      </c>
      <c r="HW81" s="51">
        <f t="shared" si="747"/>
        <v>78998.224434636708</v>
      </c>
      <c r="HX81" s="51">
        <f t="shared" si="748"/>
        <v>79038.779290963721</v>
      </c>
      <c r="HY81" s="51">
        <f t="shared" si="749"/>
        <v>84620.545755924322</v>
      </c>
      <c r="HZ81" s="51">
        <f t="shared" si="750"/>
        <v>81376.898474781759</v>
      </c>
      <c r="IA81" s="51">
        <f t="shared" si="751"/>
        <v>84040.201363734843</v>
      </c>
      <c r="IB81" s="51">
        <f t="shared" si="688"/>
        <v>84060.144975125353</v>
      </c>
      <c r="IC81" s="51">
        <f t="shared" si="369"/>
        <v>84060.144975125353</v>
      </c>
      <c r="ID81" s="51">
        <f t="shared" si="370"/>
        <v>81396.842086172663</v>
      </c>
      <c r="IE81" s="51">
        <f t="shared" si="371"/>
        <v>80696.779344205293</v>
      </c>
      <c r="IF81" s="51">
        <f t="shared" si="372"/>
        <v>71477.231153229834</v>
      </c>
      <c r="IG81" s="51">
        <f t="shared" si="373"/>
        <v>73904.425323947333</v>
      </c>
      <c r="IH81" s="51">
        <f t="shared" si="374"/>
        <v>77840.030830076852</v>
      </c>
      <c r="II81" s="51">
        <f t="shared" si="375"/>
        <v>77748.756016106621</v>
      </c>
      <c r="IJ81" s="51">
        <f t="shared" si="376"/>
        <v>77788.669440141181</v>
      </c>
      <c r="IK81" s="51">
        <f t="shared" si="377"/>
        <v>83282.152390282412</v>
      </c>
      <c r="IL81" s="51">
        <f t="shared" si="378"/>
        <v>80089.807969016052</v>
      </c>
      <c r="IM81" s="51">
        <f t="shared" si="379"/>
        <v>82710.986963760835</v>
      </c>
      <c r="IN81" s="51">
        <f t="shared" si="380"/>
        <v>82730.615138788547</v>
      </c>
      <c r="IO81" s="51">
        <f t="shared" si="381"/>
        <v>82730.615138788547</v>
      </c>
      <c r="IP81" s="51">
        <f t="shared" si="382"/>
        <v>80109.436144044143</v>
      </c>
      <c r="IQ81" s="51">
        <f t="shared" si="383"/>
        <v>79420.445882418411</v>
      </c>
      <c r="IS81" s="51">
        <f t="shared" si="683"/>
        <v>953345.31665069179</v>
      </c>
      <c r="IT81" s="51">
        <f t="shared" si="683"/>
        <v>954559.3590932528</v>
      </c>
      <c r="IU81" s="51">
        <f t="shared" si="683"/>
        <v>981184.67358913214</v>
      </c>
      <c r="IV81" s="51">
        <f t="shared" si="683"/>
        <v>981369.79902822431</v>
      </c>
      <c r="IW81" s="51">
        <f t="shared" si="683"/>
        <v>974961.86763912998</v>
      </c>
      <c r="IX81" s="51">
        <f t="shared" si="683"/>
        <v>959010.66973857139</v>
      </c>
      <c r="IZ81" s="111">
        <f t="shared" si="684"/>
        <v>3458.867344592989</v>
      </c>
      <c r="JA81" s="111">
        <f t="shared" si="389"/>
        <v>3576.3221273346935</v>
      </c>
      <c r="JB81" s="111">
        <f t="shared" si="390"/>
        <v>3766.7707100052976</v>
      </c>
      <c r="JC81" s="111">
        <f t="shared" si="391"/>
        <v>3762.3538143263277</v>
      </c>
      <c r="JD81" s="111">
        <f t="shared" si="392"/>
        <v>3764.2852718936761</v>
      </c>
      <c r="JE81" s="111">
        <f t="shared" si="393"/>
        <v>4030.1213777101966</v>
      </c>
      <c r="JF81" s="111">
        <f t="shared" si="394"/>
        <v>3875.6400737584431</v>
      </c>
      <c r="JG81" s="111">
        <f t="shared" si="395"/>
        <v>4002.4820104560167</v>
      </c>
      <c r="JH81" s="111">
        <f t="shared" si="396"/>
        <v>3890.1591094774208</v>
      </c>
      <c r="JI81" s="111">
        <f t="shared" si="397"/>
        <v>3890.1591094774208</v>
      </c>
      <c r="JJ81" s="111">
        <f t="shared" si="398"/>
        <v>3766.9060268444714</v>
      </c>
      <c r="JK81" s="111">
        <f t="shared" si="399"/>
        <v>3734.5083257261117</v>
      </c>
      <c r="JL81" s="111">
        <f t="shared" si="400"/>
        <v>3361.002470784143</v>
      </c>
      <c r="JM81" s="111">
        <f t="shared" si="401"/>
        <v>3475.1339987299584</v>
      </c>
      <c r="JN81" s="111">
        <f t="shared" si="402"/>
        <v>3660.1940467580675</v>
      </c>
      <c r="JO81" s="111">
        <f t="shared" si="403"/>
        <v>3655.9021223182881</v>
      </c>
      <c r="JP81" s="111">
        <f t="shared" si="404"/>
        <v>3657.7789314032684</v>
      </c>
      <c r="JQ81" s="111">
        <f t="shared" si="405"/>
        <v>3916.09349494664</v>
      </c>
      <c r="JR81" s="111">
        <f t="shared" si="406"/>
        <v>3765.9830707687811</v>
      </c>
      <c r="JS81" s="111">
        <f t="shared" si="407"/>
        <v>3889.2361534017487</v>
      </c>
      <c r="JT81" s="111">
        <f t="shared" si="408"/>
        <v>4073.5868124952822</v>
      </c>
      <c r="JU81" s="111">
        <f t="shared" si="409"/>
        <v>4073.5868124952822</v>
      </c>
      <c r="JV81" s="111">
        <f t="shared" si="410"/>
        <v>3944.5221347061979</v>
      </c>
      <c r="JW81" s="111">
        <f t="shared" si="411"/>
        <v>3910.5968261733437</v>
      </c>
      <c r="JX81" s="111">
        <f t="shared" si="412"/>
        <v>3519.4795267871582</v>
      </c>
      <c r="JY81" s="111">
        <f t="shared" si="413"/>
        <v>3638.9925528732465</v>
      </c>
      <c r="JZ81" s="111">
        <f t="shared" si="414"/>
        <v>3832.7785009416584</v>
      </c>
      <c r="KA81" s="111">
        <f t="shared" si="415"/>
        <v>3828.2842048714751</v>
      </c>
      <c r="KB81" s="111">
        <f t="shared" si="416"/>
        <v>3830.2495087377156</v>
      </c>
      <c r="KC81" s="111">
        <f t="shared" si="417"/>
        <v>4100.7440489127348</v>
      </c>
      <c r="KD81" s="111">
        <f t="shared" si="418"/>
        <v>3943.5556596616984</v>
      </c>
      <c r="KE81" s="111">
        <f t="shared" si="419"/>
        <v>4072.6203374508004</v>
      </c>
      <c r="KF81" s="111">
        <f t="shared" si="420"/>
        <v>4074.2493159539526</v>
      </c>
      <c r="KG81" s="111">
        <f t="shared" si="421"/>
        <v>4074.2493159539526</v>
      </c>
      <c r="KH81" s="111">
        <f t="shared" si="422"/>
        <v>3945.1636478682667</v>
      </c>
      <c r="KI81" s="111">
        <f t="shared" si="423"/>
        <v>3911.232821928942</v>
      </c>
      <c r="KJ81" s="111">
        <f t="shared" si="424"/>
        <v>3520.0519135967543</v>
      </c>
      <c r="KK81" s="111">
        <f t="shared" si="425"/>
        <v>3639.5843765567292</v>
      </c>
      <c r="KL81" s="111">
        <f t="shared" si="426"/>
        <v>3833.4018407966987</v>
      </c>
      <c r="KM81" s="111">
        <f t="shared" si="427"/>
        <v>3828.9068138014536</v>
      </c>
      <c r="KN81" s="111">
        <f t="shared" si="428"/>
        <v>3830.8724372927982</v>
      </c>
      <c r="KO81" s="111">
        <f t="shared" si="429"/>
        <v>4101.4109690596661</v>
      </c>
      <c r="KP81" s="111">
        <f t="shared" si="430"/>
        <v>3944.1970156421266</v>
      </c>
      <c r="KQ81" s="111">
        <f t="shared" si="431"/>
        <v>4073.2826837278308</v>
      </c>
      <c r="KR81" s="111">
        <f t="shared" si="432"/>
        <v>4075.1779722510419</v>
      </c>
      <c r="KS81" s="111">
        <f t="shared" si="433"/>
        <v>4075.1779722510419</v>
      </c>
      <c r="KT81" s="111">
        <f t="shared" si="434"/>
        <v>3946.0628812682194</v>
      </c>
      <c r="KU81" s="111">
        <f t="shared" si="435"/>
        <v>3912.1243213703833</v>
      </c>
      <c r="KV81" s="111">
        <f t="shared" si="436"/>
        <v>3520.8542499591463</v>
      </c>
      <c r="KW81" s="111">
        <f t="shared" si="437"/>
        <v>3640.4139583245505</v>
      </c>
      <c r="KX81" s="111">
        <f t="shared" si="438"/>
        <v>3834.2755999809456</v>
      </c>
      <c r="KY81" s="111">
        <f t="shared" si="439"/>
        <v>3829.7795484202411</v>
      </c>
      <c r="KZ81" s="111">
        <f t="shared" si="440"/>
        <v>3831.7456199422509</v>
      </c>
      <c r="LA81" s="111">
        <f t="shared" si="441"/>
        <v>4102.3458163966834</v>
      </c>
      <c r="LB81" s="111">
        <f t="shared" si="442"/>
        <v>3945.0960287145945</v>
      </c>
      <c r="LC81" s="111">
        <f t="shared" si="443"/>
        <v>4074.2111196974347</v>
      </c>
      <c r="LD81" s="111">
        <f t="shared" si="444"/>
        <v>4007.0577227534868</v>
      </c>
      <c r="LE81" s="111">
        <f t="shared" si="445"/>
        <v>4007.0577227534868</v>
      </c>
      <c r="LF81" s="111">
        <f t="shared" si="446"/>
        <v>3880.1009061507134</v>
      </c>
      <c r="LG81" s="111">
        <f t="shared" si="447"/>
        <v>3846.7296596766273</v>
      </c>
      <c r="LH81" s="111">
        <f t="shared" si="448"/>
        <v>3462.0000179268559</v>
      </c>
      <c r="LI81" s="111">
        <f t="shared" si="449"/>
        <v>3579.5611786903723</v>
      </c>
      <c r="LJ81" s="111">
        <f t="shared" si="450"/>
        <v>3770.1822493858031</v>
      </c>
      <c r="LK81" s="111">
        <f t="shared" si="451"/>
        <v>3765.7613533535573</v>
      </c>
      <c r="LL81" s="111">
        <f t="shared" si="452"/>
        <v>3767.6945602292817</v>
      </c>
      <c r="LM81" s="111">
        <f t="shared" si="453"/>
        <v>4033.7714320529662</v>
      </c>
      <c r="LN81" s="111">
        <f t="shared" si="454"/>
        <v>3879.1502154034256</v>
      </c>
      <c r="LO81" s="111">
        <f t="shared" si="455"/>
        <v>4006.1070320062181</v>
      </c>
      <c r="LP81" s="111">
        <f t="shared" si="456"/>
        <v>3943.6804492560282</v>
      </c>
      <c r="LQ81" s="111">
        <f t="shared" si="457"/>
        <v>3943.6804492560282</v>
      </c>
      <c r="LR81" s="111">
        <f t="shared" si="458"/>
        <v>3818.7316338962892</v>
      </c>
      <c r="LS81" s="111">
        <f t="shared" si="459"/>
        <v>3785.888200785791</v>
      </c>
      <c r="LT81" s="111">
        <f t="shared" si="460"/>
        <v>3407.2436013325905</v>
      </c>
      <c r="LU81" s="111">
        <f t="shared" si="461"/>
        <v>3522.945366411318</v>
      </c>
      <c r="LV81" s="111">
        <f t="shared" si="462"/>
        <v>3710.5514958287022</v>
      </c>
      <c r="LW81" s="111">
        <f t="shared" si="463"/>
        <v>3706.2005225069156</v>
      </c>
      <c r="LX81" s="111">
        <f t="shared" si="464"/>
        <v>3708.1031529873476</v>
      </c>
      <c r="LY81" s="111">
        <f t="shared" si="465"/>
        <v>3969.9716435388682</v>
      </c>
      <c r="LZ81" s="111">
        <f t="shared" si="466"/>
        <v>3817.795979664987</v>
      </c>
      <c r="MA81" s="111">
        <f t="shared" si="467"/>
        <v>3942.7447950247438</v>
      </c>
      <c r="MD81" s="111"/>
      <c r="ME81" s="111">
        <f t="shared" si="685"/>
        <v>3300.1410670143864</v>
      </c>
      <c r="MF81" s="111">
        <f t="shared" si="468"/>
        <v>3475.8822800393855</v>
      </c>
      <c r="MG81" s="111">
        <f t="shared" si="469"/>
        <v>3471.8064786154937</v>
      </c>
      <c r="MH81" s="111">
        <f t="shared" si="470"/>
        <v>3473.588779596852</v>
      </c>
      <c r="MI81" s="111">
        <f t="shared" si="471"/>
        <v>3718.89572306117</v>
      </c>
      <c r="MJ81" s="111">
        <f t="shared" si="472"/>
        <v>3576.3442198393236</v>
      </c>
      <c r="MK81" s="111">
        <f t="shared" si="473"/>
        <v>3693.390802728451</v>
      </c>
      <c r="ML81" s="111">
        <f t="shared" si="474"/>
        <v>3589.7420247136174</v>
      </c>
      <c r="MM81" s="111">
        <f t="shared" si="475"/>
        <v>3589.7420247136174</v>
      </c>
      <c r="MN81" s="111">
        <f t="shared" si="476"/>
        <v>3476.007147051394</v>
      </c>
      <c r="MO81" s="111">
        <f t="shared" si="477"/>
        <v>3446.1113546337124</v>
      </c>
      <c r="MP81" s="111">
        <f t="shared" si="478"/>
        <v>3101.4494458970576</v>
      </c>
      <c r="MQ81" s="111">
        <f t="shared" si="479"/>
        <v>3339.9522830988158</v>
      </c>
      <c r="MR81" s="111">
        <f t="shared" si="480"/>
        <v>3517.8135483472211</v>
      </c>
      <c r="MS81" s="111">
        <f t="shared" si="481"/>
        <v>3513.6885785369154</v>
      </c>
      <c r="MT81" s="111">
        <f t="shared" si="482"/>
        <v>3515.4923802868939</v>
      </c>
      <c r="MU81" s="111">
        <f t="shared" si="483"/>
        <v>3763.7585814117047</v>
      </c>
      <c r="MV81" s="111">
        <f t="shared" si="484"/>
        <v>3619.4874096718518</v>
      </c>
      <c r="MW81" s="111">
        <f t="shared" si="485"/>
        <v>3737.9459827482838</v>
      </c>
      <c r="MX81" s="111">
        <f t="shared" si="486"/>
        <v>3915.1254540881646</v>
      </c>
      <c r="MY81" s="111">
        <f t="shared" si="487"/>
        <v>3915.1254540881646</v>
      </c>
      <c r="MZ81" s="111">
        <f t="shared" si="488"/>
        <v>3791.0813552400032</v>
      </c>
      <c r="NA81" s="111">
        <f t="shared" si="489"/>
        <v>3758.4757314768481</v>
      </c>
      <c r="NB81" s="111">
        <f t="shared" si="490"/>
        <v>3382.5727828360914</v>
      </c>
      <c r="NC81" s="111">
        <f t="shared" si="491"/>
        <v>4343.8844275166284</v>
      </c>
      <c r="ND81" s="111">
        <f t="shared" si="492"/>
        <v>4575.2077264393674</v>
      </c>
      <c r="NE81" s="111">
        <f t="shared" si="493"/>
        <v>4569.8428617334748</v>
      </c>
      <c r="NF81" s="111">
        <f t="shared" si="494"/>
        <v>4572.188855229163</v>
      </c>
      <c r="NG81" s="111">
        <f t="shared" si="495"/>
        <v>4895.0796014239559</v>
      </c>
      <c r="NH81" s="111">
        <f t="shared" si="496"/>
        <v>4707.4429997181151</v>
      </c>
      <c r="NI81" s="111">
        <f t="shared" si="497"/>
        <v>4861.508180079054</v>
      </c>
      <c r="NJ81" s="111">
        <f t="shared" si="498"/>
        <v>4863.4527002312088</v>
      </c>
      <c r="NK81" s="111">
        <f t="shared" si="499"/>
        <v>4863.4527002312088</v>
      </c>
      <c r="NL81" s="111">
        <f t="shared" si="500"/>
        <v>4709.3624636435434</v>
      </c>
      <c r="NM81" s="111">
        <f t="shared" si="501"/>
        <v>4668.8590593993558</v>
      </c>
      <c r="NN81" s="111">
        <f t="shared" si="502"/>
        <v>4201.9043648357956</v>
      </c>
      <c r="NO81" s="111">
        <f t="shared" si="503"/>
        <v>4285.8861891172619</v>
      </c>
      <c r="NP81" s="111">
        <f t="shared" si="504"/>
        <v>4514.1209289261205</v>
      </c>
      <c r="NQ81" s="111">
        <f t="shared" si="505"/>
        <v>4508.8276942802313</v>
      </c>
      <c r="NR81" s="111">
        <f t="shared" si="506"/>
        <v>4511.1423647763513</v>
      </c>
      <c r="NS81" s="111">
        <f t="shared" si="507"/>
        <v>4829.7219708413259</v>
      </c>
      <c r="NT81" s="111">
        <f t="shared" si="508"/>
        <v>4644.5906366074396</v>
      </c>
      <c r="NU81" s="111">
        <f t="shared" si="509"/>
        <v>4796.5987850172032</v>
      </c>
      <c r="NV81" s="111">
        <f t="shared" si="510"/>
        <v>4798.8306307626526</v>
      </c>
      <c r="NW81" s="111">
        <f t="shared" si="511"/>
        <v>4798.8306307626526</v>
      </c>
      <c r="NX81" s="111">
        <f t="shared" si="512"/>
        <v>4646.7878346636599</v>
      </c>
      <c r="NY81" s="111">
        <f t="shared" si="513"/>
        <v>4606.8226105898402</v>
      </c>
      <c r="NZ81" s="111">
        <f t="shared" si="514"/>
        <v>4146.0724749210976</v>
      </c>
      <c r="OA81" s="111">
        <f t="shared" si="515"/>
        <v>2843.2577719307492</v>
      </c>
      <c r="OB81" s="111">
        <f t="shared" si="516"/>
        <v>2994.668744866497</v>
      </c>
      <c r="OC81" s="111">
        <f t="shared" si="517"/>
        <v>2991.157211922904</v>
      </c>
      <c r="OD81" s="111">
        <f t="shared" si="518"/>
        <v>2992.6927648020878</v>
      </c>
      <c r="OE81" s="111">
        <f t="shared" si="519"/>
        <v>3204.0385404372173</v>
      </c>
      <c r="OF81" s="111">
        <f t="shared" si="520"/>
        <v>3081.2223755504824</v>
      </c>
      <c r="OG81" s="111">
        <f t="shared" si="521"/>
        <v>3182.0646122063004</v>
      </c>
      <c r="OH81" s="111">
        <f t="shared" si="522"/>
        <v>3129.6160665303823</v>
      </c>
      <c r="OI81" s="111">
        <f t="shared" si="523"/>
        <v>3129.6160665303823</v>
      </c>
      <c r="OJ81" s="111">
        <f t="shared" si="524"/>
        <v>3030.4594981736477</v>
      </c>
      <c r="OK81" s="111">
        <f t="shared" si="525"/>
        <v>3004.3956886776168</v>
      </c>
      <c r="OL81" s="111">
        <f t="shared" si="526"/>
        <v>2703.9118545532647</v>
      </c>
      <c r="OM81" s="111">
        <f t="shared" si="527"/>
        <v>2565.8089697224955</v>
      </c>
      <c r="ON81" s="111">
        <f t="shared" si="528"/>
        <v>2702.445062414557</v>
      </c>
      <c r="OO81" s="111">
        <f t="shared" si="529"/>
        <v>2699.2761894361388</v>
      </c>
      <c r="OP81" s="111">
        <f t="shared" si="530"/>
        <v>2700.6619010623549</v>
      </c>
      <c r="OQ81" s="111">
        <f t="shared" si="531"/>
        <v>2891.3842802257936</v>
      </c>
      <c r="OR81" s="111">
        <f t="shared" si="532"/>
        <v>2780.5526769134731</v>
      </c>
      <c r="OS81" s="111">
        <f t="shared" si="533"/>
        <v>2871.5545965750434</v>
      </c>
      <c r="OT81" s="111">
        <f t="shared" si="534"/>
        <v>2826.8075792805494</v>
      </c>
      <c r="OU81" s="111">
        <f t="shared" si="535"/>
        <v>2826.8075792805494</v>
      </c>
      <c r="OV81" s="111">
        <f t="shared" si="536"/>
        <v>2737.2449834197027</v>
      </c>
      <c r="OW81" s="111">
        <f t="shared" si="537"/>
        <v>2713.7029985046051</v>
      </c>
      <c r="OX81" s="111">
        <f t="shared" si="538"/>
        <v>2442.2927163176</v>
      </c>
      <c r="OY81" s="111"/>
      <c r="PA81" s="51">
        <f t="shared" si="686"/>
        <v>85273.955146396533</v>
      </c>
      <c r="PB81" s="51">
        <f t="shared" si="539"/>
        <v>81703.020439926404</v>
      </c>
      <c r="PC81" s="51">
        <f t="shared" si="540"/>
        <v>84494.831113824446</v>
      </c>
      <c r="PD81" s="51">
        <f t="shared" si="541"/>
        <v>84513.924208272947</v>
      </c>
      <c r="PE81" s="51">
        <f t="shared" si="542"/>
        <v>84268.617264808636</v>
      </c>
      <c r="PF81" s="51">
        <f t="shared" si="543"/>
        <v>81623.433895556736</v>
      </c>
      <c r="PG81" s="51">
        <f t="shared" si="544"/>
        <v>80773.616989473361</v>
      </c>
      <c r="PH81" s="51">
        <f t="shared" si="545"/>
        <v>70278.444146366455</v>
      </c>
      <c r="PI81" s="51">
        <f t="shared" si="546"/>
        <v>72786.829375944813</v>
      </c>
      <c r="PJ81" s="51">
        <f t="shared" si="547"/>
        <v>76967.81805642262</v>
      </c>
      <c r="PK81" s="51">
        <f t="shared" si="548"/>
        <v>76903.385839174822</v>
      </c>
      <c r="PL81" s="51">
        <f t="shared" si="549"/>
        <v>77289.296299229725</v>
      </c>
      <c r="PM81" s="51">
        <f t="shared" si="550"/>
        <v>82728.036616827347</v>
      </c>
      <c r="PN81" s="51">
        <f t="shared" si="551"/>
        <v>79251.045149867758</v>
      </c>
      <c r="PO81" s="51">
        <f t="shared" si="552"/>
        <v>81964.02907864438</v>
      </c>
      <c r="PP81" s="51">
        <f t="shared" si="553"/>
        <v>81982.510025810276</v>
      </c>
      <c r="PQ81" s="51">
        <f t="shared" si="554"/>
        <v>81734.243824685458</v>
      </c>
      <c r="PR81" s="51">
        <f t="shared" si="555"/>
        <v>79169.656037459383</v>
      </c>
      <c r="PS81" s="51">
        <f t="shared" si="556"/>
        <v>78339.160077166263</v>
      </c>
      <c r="PT81" s="51">
        <f t="shared" si="557"/>
        <v>73436.072936838391</v>
      </c>
      <c r="PU81" s="51">
        <f t="shared" si="558"/>
        <v>76062.732850818356</v>
      </c>
      <c r="PV81" s="51">
        <f t="shared" si="559"/>
        <v>80445.808775345897</v>
      </c>
      <c r="PW81" s="51">
        <f t="shared" si="560"/>
        <v>80379.63866130283</v>
      </c>
      <c r="PX81" s="51">
        <f t="shared" si="561"/>
        <v>80798.735101509301</v>
      </c>
      <c r="PY81" s="51">
        <f t="shared" si="562"/>
        <v>85782.35840573028</v>
      </c>
      <c r="PZ81" s="51">
        <f t="shared" si="563"/>
        <v>82096.345233158398</v>
      </c>
      <c r="QA81" s="51">
        <f t="shared" si="564"/>
        <v>84938.296422899512</v>
      </c>
      <c r="QB81" s="51">
        <f t="shared" si="565"/>
        <v>84957.191639172641</v>
      </c>
      <c r="QC81" s="51">
        <f t="shared" si="566"/>
        <v>84634.300892977844</v>
      </c>
      <c r="QD81" s="51">
        <f t="shared" si="567"/>
        <v>81985.351169648871</v>
      </c>
      <c r="QE81" s="51">
        <f t="shared" si="568"/>
        <v>81085.674812741694</v>
      </c>
      <c r="QF81" s="51">
        <f t="shared" si="569"/>
        <v>72500.325620576579</v>
      </c>
      <c r="QG81" s="51">
        <f t="shared" si="570"/>
        <v>75127.412718598003</v>
      </c>
      <c r="QH81" s="51">
        <f t="shared" si="571"/>
        <v>79541.227443976211</v>
      </c>
      <c r="QI81" s="51">
        <f t="shared" si="572"/>
        <v>79482.939046127096</v>
      </c>
      <c r="QJ81" s="51">
        <f t="shared" si="573"/>
        <v>79993.094256983954</v>
      </c>
      <c r="QK81" s="51">
        <f t="shared" si="574"/>
        <v>85855.014229776498</v>
      </c>
      <c r="QL81" s="51">
        <f t="shared" si="575"/>
        <v>82171.527766505242</v>
      </c>
      <c r="QM81" s="51">
        <f t="shared" si="576"/>
        <v>85013.868651386379</v>
      </c>
      <c r="QN81" s="51">
        <f t="shared" si="577"/>
        <v>85032.798645200644</v>
      </c>
      <c r="QO81" s="51">
        <f t="shared" si="578"/>
        <v>84714.219039135656</v>
      </c>
      <c r="QP81" s="51">
        <f t="shared" si="579"/>
        <v>82062.302723134693</v>
      </c>
      <c r="QQ81" s="51">
        <f t="shared" si="580"/>
        <v>81164.562136498003</v>
      </c>
      <c r="QR81" s="51">
        <f t="shared" si="581"/>
        <v>72582.581456251559</v>
      </c>
      <c r="QS81" s="51">
        <f t="shared" si="582"/>
        <v>75210.267354392316</v>
      </c>
      <c r="QT81" s="51">
        <f t="shared" si="583"/>
        <v>79623.005571510977</v>
      </c>
      <c r="QU81" s="51">
        <f t="shared" si="584"/>
        <v>79564.156475569311</v>
      </c>
      <c r="QV81" s="51">
        <f t="shared" si="585"/>
        <v>80068.116974359145</v>
      </c>
      <c r="QW81" s="51">
        <f t="shared" si="586"/>
        <v>87318.188742282087</v>
      </c>
      <c r="QX81" s="51">
        <f t="shared" si="587"/>
        <v>83710.738479630076</v>
      </c>
      <c r="QY81" s="51">
        <f t="shared" si="588"/>
        <v>86551.944319888848</v>
      </c>
      <c r="QZ81" s="51">
        <f t="shared" si="589"/>
        <v>86571.658273682347</v>
      </c>
      <c r="RA81" s="51">
        <f t="shared" si="590"/>
        <v>86360.31249804722</v>
      </c>
      <c r="RB81" s="51">
        <f t="shared" si="591"/>
        <v>83645.434355619174</v>
      </c>
      <c r="RC81" s="51">
        <f t="shared" si="592"/>
        <v>82798.689703626296</v>
      </c>
      <c r="RD81" s="51">
        <f t="shared" si="593"/>
        <v>72958.296415378543</v>
      </c>
      <c r="RE81" s="51">
        <f t="shared" si="594"/>
        <v>75542.058190400887</v>
      </c>
      <c r="RF81" s="51">
        <f t="shared" si="595"/>
        <v>79830.688839975875</v>
      </c>
      <c r="RG81" s="51">
        <f t="shared" si="596"/>
        <v>79759.590099312656</v>
      </c>
      <c r="RH81" s="51">
        <f t="shared" si="597"/>
        <v>80102.561996639735</v>
      </c>
      <c r="RI81" s="51">
        <f t="shared" si="598"/>
        <v>86088.508218254792</v>
      </c>
      <c r="RJ81" s="51">
        <f t="shared" si="599"/>
        <v>82553.60362777063</v>
      </c>
      <c r="RK81" s="51">
        <f t="shared" si="600"/>
        <v>85347.032206304924</v>
      </c>
      <c r="RL81" s="51">
        <f t="shared" si="601"/>
        <v>85366.54079681648</v>
      </c>
      <c r="RM81" s="51">
        <f t="shared" si="602"/>
        <v>85175.818417653034</v>
      </c>
      <c r="RN81" s="51">
        <f t="shared" si="603"/>
        <v>82496.390315409895</v>
      </c>
      <c r="RO81" s="51">
        <f t="shared" si="604"/>
        <v>81671.954407306868</v>
      </c>
      <c r="RP81" s="51">
        <f t="shared" si="605"/>
        <v>72057.66717528188</v>
      </c>
      <c r="RQ81" s="51">
        <f t="shared" si="606"/>
        <v>74600.563111078096</v>
      </c>
      <c r="RR81" s="51">
        <f t="shared" si="607"/>
        <v>78813.337342485844</v>
      </c>
      <c r="RS81" s="51">
        <f t="shared" si="608"/>
        <v>78741.253540108926</v>
      </c>
      <c r="RT81" s="51">
        <f t="shared" si="609"/>
        <v>79054.479876810918</v>
      </c>
      <c r="RU81" s="51"/>
      <c r="RV81" s="51">
        <f t="shared" si="687"/>
        <v>956877.17277539754</v>
      </c>
      <c r="RW81" s="51">
        <f t="shared" si="687"/>
        <v>956291.66913627554</v>
      </c>
      <c r="RX81" s="51">
        <f t="shared" si="687"/>
        <v>972124.5176625913</v>
      </c>
      <c r="RY81" s="51">
        <f t="shared" si="687"/>
        <v>973062.42102372053</v>
      </c>
      <c r="RZ81" s="51">
        <f t="shared" si="687"/>
        <v>985150.16191448388</v>
      </c>
      <c r="SA81" s="51">
        <f t="shared" si="687"/>
        <v>971967.1490352822</v>
      </c>
    </row>
    <row r="82" spans="1:495" x14ac:dyDescent="0.3">
      <c r="A82" s="1">
        <v>500000</v>
      </c>
      <c r="B82" s="1" t="s">
        <v>250</v>
      </c>
      <c r="C82" s="1" t="s">
        <v>138</v>
      </c>
      <c r="D82" s="44">
        <v>0</v>
      </c>
      <c r="E82" s="1" t="s">
        <v>176</v>
      </c>
      <c r="F82" s="107">
        <f>VLOOKUP(A82,Auxiliar_OPEX_CustosUnit!$A$4:$E$129,COLUMN(Auxiliar_OPEX_CustosUnit!$E$3),0)</f>
        <v>9</v>
      </c>
      <c r="G82" s="107">
        <f>INDEX(Auxiliar_OPEX_Drivers!$B$76:$I$84,MATCH($E82,Auxiliar_OPEX_Drivers!$B$76:$B$84,0),MATCH(YEAR(G$2),Auxiliar_OPEX_Drivers!$B$76:$I$76,0))*$F82</f>
        <v>9</v>
      </c>
      <c r="H82" s="107">
        <f>INDEX(Auxiliar_OPEX_Drivers!$B$76:$I$84,MATCH($E82,Auxiliar_OPEX_Drivers!$B$76:$B$84,0),MATCH(YEAR(H$2),Auxiliar_OPEX_Drivers!$B$76:$I$76,0))*$F82</f>
        <v>9</v>
      </c>
      <c r="I82" s="107">
        <f>INDEX(Auxiliar_OPEX_Drivers!$B$76:$I$84,MATCH($E82,Auxiliar_OPEX_Drivers!$B$76:$B$84,0),MATCH(YEAR(I$2),Auxiliar_OPEX_Drivers!$B$76:$I$76,0))*$F82</f>
        <v>9</v>
      </c>
      <c r="J82" s="107">
        <f>INDEX(Auxiliar_OPEX_Drivers!$B$76:$I$84,MATCH($E82,Auxiliar_OPEX_Drivers!$B$76:$B$84,0),MATCH(YEAR(J$2),Auxiliar_OPEX_Drivers!$B$76:$I$76,0))*$F82</f>
        <v>9</v>
      </c>
      <c r="K82" s="107">
        <f>INDEX(Auxiliar_OPEX_Drivers!$B$76:$I$84,MATCH($E82,Auxiliar_OPEX_Drivers!$B$76:$B$84,0),MATCH(YEAR(K$2),Auxiliar_OPEX_Drivers!$B$76:$I$76,0))*$F82</f>
        <v>9</v>
      </c>
      <c r="L82" s="107">
        <f>INDEX(Auxiliar_OPEX_Drivers!$B$76:$I$84,MATCH($E82,Auxiliar_OPEX_Drivers!$B$76:$B$84,0),MATCH(YEAR(L$2),Auxiliar_OPEX_Drivers!$B$76:$I$76,0))*$F82</f>
        <v>9</v>
      </c>
      <c r="M82" s="107">
        <f>INDEX(Auxiliar_OPEX_Drivers!$B$76:$I$84,MATCH($E82,Auxiliar_OPEX_Drivers!$B$76:$B$84,0),MATCH(YEAR(M$2),Auxiliar_OPEX_Drivers!$B$76:$I$76,0))*$F82</f>
        <v>9</v>
      </c>
      <c r="N82" s="107">
        <f>INDEX(Auxiliar_OPEX_Drivers!$B$76:$I$84,MATCH($E82,Auxiliar_OPEX_Drivers!$B$76:$B$84,0),MATCH(YEAR(N$2),Auxiliar_OPEX_Drivers!$B$76:$I$76,0))*$F82</f>
        <v>9.4365081029133417</v>
      </c>
      <c r="O82" s="107">
        <f>INDEX(Auxiliar_OPEX_Drivers!$B$76:$I$84,MATCH($E82,Auxiliar_OPEX_Drivers!$B$76:$B$84,0),MATCH(YEAR(O$2),Auxiliar_OPEX_Drivers!$B$76:$I$76,0))*$F82</f>
        <v>9.4365081029133417</v>
      </c>
      <c r="P82" s="107">
        <f>INDEX(Auxiliar_OPEX_Drivers!$B$76:$I$84,MATCH($E82,Auxiliar_OPEX_Drivers!$B$76:$B$84,0),MATCH(YEAR(P$2),Auxiliar_OPEX_Drivers!$B$76:$I$76,0))*$F82</f>
        <v>9.4365081029133417</v>
      </c>
      <c r="Q82" s="107">
        <f>INDEX(Auxiliar_OPEX_Drivers!$B$76:$I$84,MATCH($E82,Auxiliar_OPEX_Drivers!$B$76:$B$84,0),MATCH(YEAR(Q$2),Auxiliar_OPEX_Drivers!$B$76:$I$76,0))*$F82</f>
        <v>9.4365081029133417</v>
      </c>
      <c r="R82" s="107">
        <f>INDEX(Auxiliar_OPEX_Drivers!$B$76:$I$84,MATCH($E82,Auxiliar_OPEX_Drivers!$B$76:$B$84,0),MATCH(YEAR(R$2),Auxiliar_OPEX_Drivers!$B$76:$I$76,0))*$F82</f>
        <v>9.4365081029133417</v>
      </c>
      <c r="S82" s="107">
        <f>INDEX(Auxiliar_OPEX_Drivers!$B$76:$I$84,MATCH($E82,Auxiliar_OPEX_Drivers!$B$76:$B$84,0),MATCH(YEAR(S$2),Auxiliar_OPEX_Drivers!$B$76:$I$76,0))*$F82</f>
        <v>9.4365081029133417</v>
      </c>
      <c r="T82" s="107">
        <f>INDEX(Auxiliar_OPEX_Drivers!$B$76:$I$84,MATCH($E82,Auxiliar_OPEX_Drivers!$B$76:$B$84,0),MATCH(YEAR(T$2),Auxiliar_OPEX_Drivers!$B$76:$I$76,0))*$F82</f>
        <v>9.4365081029133417</v>
      </c>
      <c r="U82" s="107">
        <f>INDEX(Auxiliar_OPEX_Drivers!$B$76:$I$84,MATCH($E82,Auxiliar_OPEX_Drivers!$B$76:$B$84,0),MATCH(YEAR(U$2),Auxiliar_OPEX_Drivers!$B$76:$I$76,0))*$F82</f>
        <v>9.4365081029133417</v>
      </c>
      <c r="V82" s="107">
        <f>INDEX(Auxiliar_OPEX_Drivers!$B$76:$I$84,MATCH($E82,Auxiliar_OPEX_Drivers!$B$76:$B$84,0),MATCH(YEAR(V$2),Auxiliar_OPEX_Drivers!$B$76:$I$76,0))*$F82</f>
        <v>9.4365081029133417</v>
      </c>
      <c r="W82" s="107">
        <f>INDEX(Auxiliar_OPEX_Drivers!$B$76:$I$84,MATCH($E82,Auxiliar_OPEX_Drivers!$B$76:$B$84,0),MATCH(YEAR(W$2),Auxiliar_OPEX_Drivers!$B$76:$I$76,0))*$F82</f>
        <v>9.4365081029133417</v>
      </c>
      <c r="X82" s="107">
        <f>INDEX(Auxiliar_OPEX_Drivers!$B$76:$I$84,MATCH($E82,Auxiliar_OPEX_Drivers!$B$76:$B$84,0),MATCH(YEAR(X$2),Auxiliar_OPEX_Drivers!$B$76:$I$76,0))*$F82</f>
        <v>9.4365081029133417</v>
      </c>
      <c r="Y82" s="107">
        <f>INDEX(Auxiliar_OPEX_Drivers!$B$76:$I$84,MATCH($E82,Auxiliar_OPEX_Drivers!$B$76:$B$84,0),MATCH(YEAR(Y$2),Auxiliar_OPEX_Drivers!$B$76:$I$76,0))*$F82</f>
        <v>9.4365081029133417</v>
      </c>
      <c r="Z82" s="107">
        <f>INDEX(Auxiliar_OPEX_Drivers!$B$76:$I$84,MATCH($E82,Auxiliar_OPEX_Drivers!$B$76:$B$84,0),MATCH(YEAR(Z$2),Auxiliar_OPEX_Drivers!$B$76:$I$76,0))*$F82</f>
        <v>8.2370250042582196</v>
      </c>
      <c r="AA82" s="107">
        <f>INDEX(Auxiliar_OPEX_Drivers!$B$76:$I$84,MATCH($E82,Auxiliar_OPEX_Drivers!$B$76:$B$84,0),MATCH(YEAR(AA$2),Auxiliar_OPEX_Drivers!$B$76:$I$76,0))*$F82</f>
        <v>8.2370250042582196</v>
      </c>
      <c r="AB82" s="107">
        <f>INDEX(Auxiliar_OPEX_Drivers!$B$76:$I$84,MATCH($E82,Auxiliar_OPEX_Drivers!$B$76:$B$84,0),MATCH(YEAR(AB$2),Auxiliar_OPEX_Drivers!$B$76:$I$76,0))*$F82</f>
        <v>8.2370250042582196</v>
      </c>
      <c r="AC82" s="107">
        <f>INDEX(Auxiliar_OPEX_Drivers!$B$76:$I$84,MATCH($E82,Auxiliar_OPEX_Drivers!$B$76:$B$84,0),MATCH(YEAR(AC$2),Auxiliar_OPEX_Drivers!$B$76:$I$76,0))*$F82</f>
        <v>8.2370250042582196</v>
      </c>
      <c r="AD82" s="107">
        <f>INDEX(Auxiliar_OPEX_Drivers!$B$76:$I$84,MATCH($E82,Auxiliar_OPEX_Drivers!$B$76:$B$84,0),MATCH(YEAR(AD$2),Auxiliar_OPEX_Drivers!$B$76:$I$76,0))*$F82</f>
        <v>8.2370250042582196</v>
      </c>
      <c r="AE82" s="107">
        <f>INDEX(Auxiliar_OPEX_Drivers!$B$76:$I$84,MATCH($E82,Auxiliar_OPEX_Drivers!$B$76:$B$84,0),MATCH(YEAR(AE$2),Auxiliar_OPEX_Drivers!$B$76:$I$76,0))*$F82</f>
        <v>8.2370250042582196</v>
      </c>
      <c r="AF82" s="107">
        <f>INDEX(Auxiliar_OPEX_Drivers!$B$76:$I$84,MATCH($E82,Auxiliar_OPEX_Drivers!$B$76:$B$84,0),MATCH(YEAR(AF$2),Auxiliar_OPEX_Drivers!$B$76:$I$76,0))*$F82</f>
        <v>8.2370250042582196</v>
      </c>
      <c r="AG82" s="107">
        <f>INDEX(Auxiliar_OPEX_Drivers!$B$76:$I$84,MATCH($E82,Auxiliar_OPEX_Drivers!$B$76:$B$84,0),MATCH(YEAR(AG$2),Auxiliar_OPEX_Drivers!$B$76:$I$76,0))*$F82</f>
        <v>8.2370250042582196</v>
      </c>
      <c r="AH82" s="107">
        <f>INDEX(Auxiliar_OPEX_Drivers!$B$76:$I$84,MATCH($E82,Auxiliar_OPEX_Drivers!$B$76:$B$84,0),MATCH(YEAR(AH$2),Auxiliar_OPEX_Drivers!$B$76:$I$76,0))*$F82</f>
        <v>8.2370250042582196</v>
      </c>
      <c r="AI82" s="107">
        <f>INDEX(Auxiliar_OPEX_Drivers!$B$76:$I$84,MATCH($E82,Auxiliar_OPEX_Drivers!$B$76:$B$84,0),MATCH(YEAR(AI$2),Auxiliar_OPEX_Drivers!$B$76:$I$76,0))*$F82</f>
        <v>8.2370250042582196</v>
      </c>
      <c r="AJ82" s="107">
        <f>INDEX(Auxiliar_OPEX_Drivers!$B$76:$I$84,MATCH($E82,Auxiliar_OPEX_Drivers!$B$76:$B$84,0),MATCH(YEAR(AJ$2),Auxiliar_OPEX_Drivers!$B$76:$I$76,0))*$F82</f>
        <v>8.2370250042582196</v>
      </c>
      <c r="AK82" s="107">
        <f>INDEX(Auxiliar_OPEX_Drivers!$B$76:$I$84,MATCH($E82,Auxiliar_OPEX_Drivers!$B$76:$B$84,0),MATCH(YEAR(AK$2),Auxiliar_OPEX_Drivers!$B$76:$I$76,0))*$F82</f>
        <v>8.2370250042582196</v>
      </c>
      <c r="AL82" s="107">
        <f>INDEX(Auxiliar_OPEX_Drivers!$B$76:$I$84,MATCH($E82,Auxiliar_OPEX_Drivers!$B$76:$B$84,0),MATCH(YEAR(AL$2),Auxiliar_OPEX_Drivers!$B$76:$I$76,0))*$F82</f>
        <v>8.3232769608086077</v>
      </c>
      <c r="AM82" s="107">
        <f>INDEX(Auxiliar_OPEX_Drivers!$B$76:$I$84,MATCH($E82,Auxiliar_OPEX_Drivers!$B$76:$B$84,0),MATCH(YEAR(AM$2),Auxiliar_OPEX_Drivers!$B$76:$I$76,0))*$F82</f>
        <v>8.3232769608086077</v>
      </c>
      <c r="AN82" s="107">
        <f>INDEX(Auxiliar_OPEX_Drivers!$B$76:$I$84,MATCH($E82,Auxiliar_OPEX_Drivers!$B$76:$B$84,0),MATCH(YEAR(AN$2),Auxiliar_OPEX_Drivers!$B$76:$I$76,0))*$F82</f>
        <v>8.3232769608086077</v>
      </c>
      <c r="AO82" s="107">
        <f>INDEX(Auxiliar_OPEX_Drivers!$B$76:$I$84,MATCH($E82,Auxiliar_OPEX_Drivers!$B$76:$B$84,0),MATCH(YEAR(AO$2),Auxiliar_OPEX_Drivers!$B$76:$I$76,0))*$F82</f>
        <v>8.3232769608086077</v>
      </c>
      <c r="AP82" s="107">
        <f>INDEX(Auxiliar_OPEX_Drivers!$B$76:$I$84,MATCH($E82,Auxiliar_OPEX_Drivers!$B$76:$B$84,0),MATCH(YEAR(AP$2),Auxiliar_OPEX_Drivers!$B$76:$I$76,0))*$F82</f>
        <v>8.3232769608086077</v>
      </c>
      <c r="AQ82" s="107">
        <f>INDEX(Auxiliar_OPEX_Drivers!$B$76:$I$84,MATCH($E82,Auxiliar_OPEX_Drivers!$B$76:$B$84,0),MATCH(YEAR(AQ$2),Auxiliar_OPEX_Drivers!$B$76:$I$76,0))*$F82</f>
        <v>8.3232769608086077</v>
      </c>
      <c r="AR82" s="107">
        <f>INDEX(Auxiliar_OPEX_Drivers!$B$76:$I$84,MATCH($E82,Auxiliar_OPEX_Drivers!$B$76:$B$84,0),MATCH(YEAR(AR$2),Auxiliar_OPEX_Drivers!$B$76:$I$76,0))*$F82</f>
        <v>8.3232769608086077</v>
      </c>
      <c r="AS82" s="107">
        <f>INDEX(Auxiliar_OPEX_Drivers!$B$76:$I$84,MATCH($E82,Auxiliar_OPEX_Drivers!$B$76:$B$84,0),MATCH(YEAR(AS$2),Auxiliar_OPEX_Drivers!$B$76:$I$76,0))*$F82</f>
        <v>8.3232769608086077</v>
      </c>
      <c r="AT82" s="107">
        <f>INDEX(Auxiliar_OPEX_Drivers!$B$76:$I$84,MATCH($E82,Auxiliar_OPEX_Drivers!$B$76:$B$84,0),MATCH(YEAR(AT$2),Auxiliar_OPEX_Drivers!$B$76:$I$76,0))*$F82</f>
        <v>8.3232769608086077</v>
      </c>
      <c r="AU82" s="107">
        <f>INDEX(Auxiliar_OPEX_Drivers!$B$76:$I$84,MATCH($E82,Auxiliar_OPEX_Drivers!$B$76:$B$84,0),MATCH(YEAR(AU$2),Auxiliar_OPEX_Drivers!$B$76:$I$76,0))*$F82</f>
        <v>8.3232769608086077</v>
      </c>
      <c r="AV82" s="107">
        <f>INDEX(Auxiliar_OPEX_Drivers!$B$76:$I$84,MATCH($E82,Auxiliar_OPEX_Drivers!$B$76:$B$84,0),MATCH(YEAR(AV$2),Auxiliar_OPEX_Drivers!$B$76:$I$76,0))*$F82</f>
        <v>8.3232769608086077</v>
      </c>
      <c r="AW82" s="107">
        <f>INDEX(Auxiliar_OPEX_Drivers!$B$76:$I$84,MATCH($E82,Auxiliar_OPEX_Drivers!$B$76:$B$84,0),MATCH(YEAR(AW$2),Auxiliar_OPEX_Drivers!$B$76:$I$76,0))*$F82</f>
        <v>8.3232769608086077</v>
      </c>
      <c r="AX82" s="107">
        <f>INDEX(Auxiliar_OPEX_Drivers!$B$76:$I$84,MATCH($E82,Auxiliar_OPEX_Drivers!$B$76:$B$84,0),MATCH(YEAR(AX$2),Auxiliar_OPEX_Drivers!$B$76:$I$76,0))*$F82</f>
        <v>7.15952545083017</v>
      </c>
      <c r="AY82" s="107">
        <f>INDEX(Auxiliar_OPEX_Drivers!$B$76:$I$84,MATCH($E82,Auxiliar_OPEX_Drivers!$B$76:$B$84,0),MATCH(YEAR(AY$2),Auxiliar_OPEX_Drivers!$B$76:$I$76,0))*$F82</f>
        <v>7.15952545083017</v>
      </c>
      <c r="AZ82" s="107">
        <f>INDEX(Auxiliar_OPEX_Drivers!$B$76:$I$84,MATCH($E82,Auxiliar_OPEX_Drivers!$B$76:$B$84,0),MATCH(YEAR(AZ$2),Auxiliar_OPEX_Drivers!$B$76:$I$76,0))*$F82</f>
        <v>7.15952545083017</v>
      </c>
      <c r="BA82" s="107">
        <f>INDEX(Auxiliar_OPEX_Drivers!$B$76:$I$84,MATCH($E82,Auxiliar_OPEX_Drivers!$B$76:$B$84,0),MATCH(YEAR(BA$2),Auxiliar_OPEX_Drivers!$B$76:$I$76,0))*$F82</f>
        <v>7.15952545083017</v>
      </c>
      <c r="BB82" s="107">
        <f>INDEX(Auxiliar_OPEX_Drivers!$B$76:$I$84,MATCH($E82,Auxiliar_OPEX_Drivers!$B$76:$B$84,0),MATCH(YEAR(BB$2),Auxiliar_OPEX_Drivers!$B$76:$I$76,0))*$F82</f>
        <v>7.15952545083017</v>
      </c>
      <c r="BC82" s="107">
        <f>INDEX(Auxiliar_OPEX_Drivers!$B$76:$I$84,MATCH($E82,Auxiliar_OPEX_Drivers!$B$76:$B$84,0),MATCH(YEAR(BC$2),Auxiliar_OPEX_Drivers!$B$76:$I$76,0))*$F82</f>
        <v>7.15952545083017</v>
      </c>
      <c r="BD82" s="107">
        <f>INDEX(Auxiliar_OPEX_Drivers!$B$76:$I$84,MATCH($E82,Auxiliar_OPEX_Drivers!$B$76:$B$84,0),MATCH(YEAR(BD$2),Auxiliar_OPEX_Drivers!$B$76:$I$76,0))*$F82</f>
        <v>7.15952545083017</v>
      </c>
      <c r="BE82" s="107">
        <f>INDEX(Auxiliar_OPEX_Drivers!$B$76:$I$84,MATCH($E82,Auxiliar_OPEX_Drivers!$B$76:$B$84,0),MATCH(YEAR(BE$2),Auxiliar_OPEX_Drivers!$B$76:$I$76,0))*$F82</f>
        <v>7.15952545083017</v>
      </c>
      <c r="BF82" s="107">
        <f>INDEX(Auxiliar_OPEX_Drivers!$B$76:$I$84,MATCH($E82,Auxiliar_OPEX_Drivers!$B$76:$B$84,0),MATCH(YEAR(BF$2),Auxiliar_OPEX_Drivers!$B$76:$I$76,0))*$F82</f>
        <v>7.15952545083017</v>
      </c>
      <c r="BG82" s="107">
        <f>INDEX(Auxiliar_OPEX_Drivers!$B$76:$I$84,MATCH($E82,Auxiliar_OPEX_Drivers!$B$76:$B$84,0),MATCH(YEAR(BG$2),Auxiliar_OPEX_Drivers!$B$76:$I$76,0))*$F82</f>
        <v>7.15952545083017</v>
      </c>
      <c r="BH82" s="107">
        <f>INDEX(Auxiliar_OPEX_Drivers!$B$76:$I$84,MATCH($E82,Auxiliar_OPEX_Drivers!$B$76:$B$84,0),MATCH(YEAR(BH$2),Auxiliar_OPEX_Drivers!$B$76:$I$76,0))*$F82</f>
        <v>7.15952545083017</v>
      </c>
      <c r="BI82" s="107">
        <f>INDEX(Auxiliar_OPEX_Drivers!$B$76:$I$84,MATCH($E82,Auxiliar_OPEX_Drivers!$B$76:$B$84,0),MATCH(YEAR(BI$2),Auxiliar_OPEX_Drivers!$B$76:$I$76,0))*$F82</f>
        <v>7.15952545083017</v>
      </c>
      <c r="BJ82" s="107">
        <f>INDEX(Auxiliar_OPEX_Drivers!$B$76:$I$84,MATCH($E82,Auxiliar_OPEX_Drivers!$B$76:$B$84,0),MATCH(YEAR(BJ$2),Auxiliar_OPEX_Drivers!$B$76:$I$76,0))*$F82</f>
        <v>7.1638566402553217</v>
      </c>
      <c r="BK82" s="107">
        <f>INDEX(Auxiliar_OPEX_Drivers!$B$76:$I$84,MATCH($E82,Auxiliar_OPEX_Drivers!$B$76:$B$84,0),MATCH(YEAR(BK$2),Auxiliar_OPEX_Drivers!$B$76:$I$76,0))*$F82</f>
        <v>7.1638566402553217</v>
      </c>
      <c r="BL82" s="107">
        <f>INDEX(Auxiliar_OPEX_Drivers!$B$76:$I$84,MATCH($E82,Auxiliar_OPEX_Drivers!$B$76:$B$84,0),MATCH(YEAR(BL$2),Auxiliar_OPEX_Drivers!$B$76:$I$76,0))*$F82</f>
        <v>7.1638566402553217</v>
      </c>
      <c r="BM82" s="107">
        <f>INDEX(Auxiliar_OPEX_Drivers!$B$76:$I$84,MATCH($E82,Auxiliar_OPEX_Drivers!$B$76:$B$84,0),MATCH(YEAR(BM$2),Auxiliar_OPEX_Drivers!$B$76:$I$76,0))*$F82</f>
        <v>7.1638566402553217</v>
      </c>
      <c r="BN82" s="107">
        <f>INDEX(Auxiliar_OPEX_Drivers!$B$76:$I$84,MATCH($E82,Auxiliar_OPEX_Drivers!$B$76:$B$84,0),MATCH(YEAR(BN$2),Auxiliar_OPEX_Drivers!$B$76:$I$76,0))*$F82</f>
        <v>7.1638566402553217</v>
      </c>
      <c r="BO82" s="107">
        <f>INDEX(Auxiliar_OPEX_Drivers!$B$76:$I$84,MATCH($E82,Auxiliar_OPEX_Drivers!$B$76:$B$84,0),MATCH(YEAR(BO$2),Auxiliar_OPEX_Drivers!$B$76:$I$76,0))*$F82</f>
        <v>7.1638566402553217</v>
      </c>
      <c r="BP82" s="107">
        <f>INDEX(Auxiliar_OPEX_Drivers!$B$76:$I$84,MATCH($E82,Auxiliar_OPEX_Drivers!$B$76:$B$84,0),MATCH(YEAR(BP$2),Auxiliar_OPEX_Drivers!$B$76:$I$76,0))*$F82</f>
        <v>7.1638566402553217</v>
      </c>
      <c r="BQ82" s="107">
        <f>INDEX(Auxiliar_OPEX_Drivers!$B$76:$I$84,MATCH($E82,Auxiliar_OPEX_Drivers!$B$76:$B$84,0),MATCH(YEAR(BQ$2),Auxiliar_OPEX_Drivers!$B$76:$I$76,0))*$F82</f>
        <v>7.1638566402553217</v>
      </c>
      <c r="BR82" s="107">
        <f>INDEX(Auxiliar_OPEX_Drivers!$B$76:$I$84,MATCH($E82,Auxiliar_OPEX_Drivers!$B$76:$B$84,0),MATCH(YEAR(BR$2),Auxiliar_OPEX_Drivers!$B$76:$I$76,0))*$F82</f>
        <v>7.1638566402553217</v>
      </c>
      <c r="BS82" s="107">
        <f>INDEX(Auxiliar_OPEX_Drivers!$B$76:$I$84,MATCH($E82,Auxiliar_OPEX_Drivers!$B$76:$B$84,0),MATCH(YEAR(BS$2),Auxiliar_OPEX_Drivers!$B$76:$I$76,0))*$F82</f>
        <v>7.1638566402553217</v>
      </c>
      <c r="BT82" s="107">
        <f>INDEX(Auxiliar_OPEX_Drivers!$B$76:$I$84,MATCH($E82,Auxiliar_OPEX_Drivers!$B$76:$B$84,0),MATCH(YEAR(BT$2),Auxiliar_OPEX_Drivers!$B$76:$I$76,0))*$F82</f>
        <v>7.1638566402553217</v>
      </c>
      <c r="BU82" s="107">
        <f>INDEX(Auxiliar_OPEX_Drivers!$B$76:$I$84,MATCH($E82,Auxiliar_OPEX_Drivers!$B$76:$B$84,0),MATCH(YEAR(BU$2),Auxiliar_OPEX_Drivers!$B$76:$I$76,0))*$F82</f>
        <v>7.1638566402553217</v>
      </c>
      <c r="BV82" s="107">
        <f>INDEX(Auxiliar_OPEX_Drivers!$B$76:$I$84,MATCH($E82,Auxiliar_OPEX_Drivers!$B$76:$B$84,0),MATCH(YEAR(BV$2),Auxiliar_OPEX_Drivers!$B$76:$I$76,0))*$F82</f>
        <v>7.4429519982925978</v>
      </c>
      <c r="BW82" s="107">
        <f>INDEX(Auxiliar_OPEX_Drivers!$B$76:$I$84,MATCH($E82,Auxiliar_OPEX_Drivers!$B$76:$B$84,0),MATCH(YEAR(BW$2),Auxiliar_OPEX_Drivers!$B$76:$I$76,0))*$F82</f>
        <v>7.4429519982925978</v>
      </c>
      <c r="BX82" s="107">
        <f>INDEX(Auxiliar_OPEX_Drivers!$B$76:$I$84,MATCH($E82,Auxiliar_OPEX_Drivers!$B$76:$B$84,0),MATCH(YEAR(BX$2),Auxiliar_OPEX_Drivers!$B$76:$I$76,0))*$F82</f>
        <v>7.4429519982925978</v>
      </c>
      <c r="BY82" s="107">
        <f>INDEX(Auxiliar_OPEX_Drivers!$B$76:$I$84,MATCH($E82,Auxiliar_OPEX_Drivers!$B$76:$B$84,0),MATCH(YEAR(BY$2),Auxiliar_OPEX_Drivers!$B$76:$I$76,0))*$F82</f>
        <v>7.4429519982925978</v>
      </c>
      <c r="BZ82" s="107">
        <f>INDEX(Auxiliar_OPEX_Drivers!$B$76:$I$84,MATCH($E82,Auxiliar_OPEX_Drivers!$B$76:$B$84,0),MATCH(YEAR(BZ$2),Auxiliar_OPEX_Drivers!$B$76:$I$76,0))*$F82</f>
        <v>7.4429519982925978</v>
      </c>
      <c r="CA82" s="107">
        <f>INDEX(Auxiliar_OPEX_Drivers!$B$76:$I$84,MATCH($E82,Auxiliar_OPEX_Drivers!$B$76:$B$84,0),MATCH(YEAR(CA$2),Auxiliar_OPEX_Drivers!$B$76:$I$76,0))*$F82</f>
        <v>7.4429519982925978</v>
      </c>
      <c r="CB82" s="107">
        <f>INDEX(Auxiliar_OPEX_Drivers!$B$76:$I$84,MATCH($E82,Auxiliar_OPEX_Drivers!$B$76:$B$84,0),MATCH(YEAR(CB$2),Auxiliar_OPEX_Drivers!$B$76:$I$76,0))*$F82</f>
        <v>7.4429519982925978</v>
      </c>
      <c r="CC82" s="107">
        <f>INDEX(Auxiliar_OPEX_Drivers!$B$76:$I$84,MATCH($E82,Auxiliar_OPEX_Drivers!$B$76:$B$84,0),MATCH(YEAR(CC$2),Auxiliar_OPEX_Drivers!$B$76:$I$76,0))*$F82</f>
        <v>7.4429519982925978</v>
      </c>
      <c r="CD82" s="107">
        <f>INDEX(Auxiliar_OPEX_Drivers!$B$76:$I$84,MATCH($E82,Auxiliar_OPEX_Drivers!$B$76:$B$84,0),MATCH(YEAR(CD$2),Auxiliar_OPEX_Drivers!$B$76:$I$76,0))*$F82</f>
        <v>7.4429519982925978</v>
      </c>
      <c r="CE82" s="107">
        <f>INDEX(Auxiliar_OPEX_Drivers!$B$76:$I$84,MATCH($E82,Auxiliar_OPEX_Drivers!$B$76:$B$84,0),MATCH(YEAR(CE$2),Auxiliar_OPEX_Drivers!$B$76:$I$76,0))*$F82</f>
        <v>7.4429519982925978</v>
      </c>
      <c r="CF82" s="107">
        <f>INDEX(Auxiliar_OPEX_Drivers!$B$76:$I$84,MATCH($E82,Auxiliar_OPEX_Drivers!$B$76:$B$84,0),MATCH(YEAR(CF$2),Auxiliar_OPEX_Drivers!$B$76:$I$76,0))*$F82</f>
        <v>7.4429519982925978</v>
      </c>
      <c r="CG82" s="107">
        <f>INDEX(Auxiliar_OPEX_Drivers!$B$76:$I$84,MATCH($E82,Auxiliar_OPEX_Drivers!$B$76:$B$84,0),MATCH(YEAR(CG$2),Auxiliar_OPEX_Drivers!$B$76:$I$76,0))*$F82</f>
        <v>7.4429519982925978</v>
      </c>
      <c r="CI82" s="51">
        <f>INDEX(Auxiliar_OPEX_CustosUnit!$A$1:$R$129,MATCH(Auxiliar_OPEX_P!$A82,Auxiliar_OPEX_CustosUnit!$A$1:$A$129,0),MATCH(CI$2,Auxiliar_OPEX_CustosUnit!$A$3:$Q$3,0))*(1-DRE_Auxiliar!$A$5)</f>
        <v>72555.865236860234</v>
      </c>
      <c r="CJ82" s="51">
        <f>INDEX(Auxiliar_OPEX_CustosUnit!$A$1:$R$129,MATCH(Auxiliar_OPEX_P!$A82,Auxiliar_OPEX_CustosUnit!$A$1:$A$129,0),MATCH(CJ$2,Auxiliar_OPEX_CustosUnit!$A$3:$Q$3,0))*(1-DRE_Auxiliar!$A$5)</f>
        <v>85664.182879802524</v>
      </c>
      <c r="CK82" s="51">
        <f>INDEX(Auxiliar_OPEX_CustosUnit!$A$1:$R$129,MATCH(Auxiliar_OPEX_P!$A82,Auxiliar_OPEX_CustosUnit!$A$1:$A$129,0),MATCH(CK$2,Auxiliar_OPEX_CustosUnit!$A$3:$Q$3,0))*(1-DRE_Auxiliar!$A$5)</f>
        <v>85226.090362069459</v>
      </c>
      <c r="CL82" s="51">
        <f>INDEX(Auxiliar_OPEX_CustosUnit!$A$1:$R$129,MATCH(Auxiliar_OPEX_P!$A82,Auxiliar_OPEX_CustosUnit!$A$1:$A$129,0),MATCH(CL$2,Auxiliar_OPEX_CustosUnit!$A$3:$Q$3,0))*(1-DRE_Auxiliar!$A$5)</f>
        <v>84699.521438919779</v>
      </c>
      <c r="CM82" s="51">
        <f>INDEX(Auxiliar_OPEX_CustosUnit!$A$1:$R$129,MATCH(Auxiliar_OPEX_P!$A82,Auxiliar_OPEX_CustosUnit!$A$1:$A$129,0),MATCH(CM$2,Auxiliar_OPEX_CustosUnit!$A$3:$Q$3,0))*(1-DRE_Auxiliar!$A$5)</f>
        <v>79182.76870083515</v>
      </c>
      <c r="CN82" s="51">
        <f>INDEX(Auxiliar_OPEX_CustosUnit!$A$1:$R$129,MATCH(Auxiliar_OPEX_P!$A82,Auxiliar_OPEX_CustosUnit!$A$1:$A$129,0),MATCH(CN$2,Auxiliar_OPEX_CustosUnit!$A$3:$Q$3,0))*(1-DRE_Auxiliar!$A$5)</f>
        <v>77854.148501525866</v>
      </c>
      <c r="CO82" s="51">
        <f>INDEX(Auxiliar_OPEX_CustosUnit!$A$1:$R$129,MATCH(Auxiliar_OPEX_P!$A82,Auxiliar_OPEX_CustosUnit!$A$1:$A$129,0),MATCH(CO$2,Auxiliar_OPEX_CustosUnit!$A$3:$Q$3,0))*(1-DRE_Auxiliar!$A$5)</f>
        <v>77686.232506952874</v>
      </c>
      <c r="CP82" s="51">
        <f>INDEX(Auxiliar_OPEX_CustosUnit!$A$1:$R$129,MATCH(Auxiliar_OPEX_P!$A82,Auxiliar_OPEX_CustosUnit!$A$1:$A$129,0),MATCH(CP$2,Auxiliar_OPEX_CustosUnit!$A$3:$Q$3,0))*(1-DRE_Auxiliar!$A$5)</f>
        <v>79831.580633540114</v>
      </c>
      <c r="CQ82" s="51">
        <f>INDEX(Auxiliar_OPEX_CustosUnit!$A$1:$R$129,MATCH(Auxiliar_OPEX_P!$A82,Auxiliar_OPEX_CustosUnit!$A$1:$A$129,0),MATCH(CQ$2,Auxiliar_OPEX_CustosUnit!$A$3:$Q$3,0))*(1-DRE_Auxiliar!$A$5)</f>
        <v>85364.164624698416</v>
      </c>
      <c r="CR82" s="51">
        <f>INDEX(Auxiliar_OPEX_CustosUnit!$A$1:$R$129,MATCH(Auxiliar_OPEX_P!$A82,Auxiliar_OPEX_CustosUnit!$A$1:$A$129,0),MATCH(CR$2,Auxiliar_OPEX_CustosUnit!$A$3:$Q$3,0))*(1-DRE_Auxiliar!$A$5)</f>
        <v>85364.164624698416</v>
      </c>
      <c r="CS82" s="51">
        <f>INDEX(Auxiliar_OPEX_CustosUnit!$A$1:$R$129,MATCH(Auxiliar_OPEX_P!$A82,Auxiliar_OPEX_CustosUnit!$A$1:$A$129,0),MATCH(CS$2,Auxiliar_OPEX_CustosUnit!$A$3:$Q$3,0))*(1-DRE_Auxiliar!$A$5)</f>
        <v>96427.550873822329</v>
      </c>
      <c r="CT82" s="51">
        <f>INDEX(Auxiliar_OPEX_CustosUnit!$A$1:$R$129,MATCH(Auxiliar_OPEX_P!$A82,Auxiliar_OPEX_CustosUnit!$A$1:$A$129,0),MATCH(CT$2,Auxiliar_OPEX_CustosUnit!$A$3:$Q$3,0))*(1-DRE_Auxiliar!$A$5)</f>
        <v>81050.834579393995</v>
      </c>
      <c r="CU82" s="53">
        <f t="shared" si="610"/>
        <v>72555.865236860234</v>
      </c>
      <c r="CV82" s="53">
        <f t="shared" si="611"/>
        <v>85664.182879802524</v>
      </c>
      <c r="CW82" s="53">
        <f t="shared" si="612"/>
        <v>85226.090362069459</v>
      </c>
      <c r="CX82" s="53">
        <f t="shared" si="613"/>
        <v>84699.521438919779</v>
      </c>
      <c r="CY82" s="53">
        <f t="shared" si="614"/>
        <v>79182.76870083515</v>
      </c>
      <c r="CZ82" s="53">
        <f t="shared" si="615"/>
        <v>77854.148501525866</v>
      </c>
      <c r="DA82" s="53">
        <f t="shared" si="616"/>
        <v>77686.232506952874</v>
      </c>
      <c r="DB82" s="53">
        <f t="shared" si="617"/>
        <v>79831.580633540114</v>
      </c>
      <c r="DC82" s="53">
        <f t="shared" si="618"/>
        <v>85364.164624698416</v>
      </c>
      <c r="DD82" s="53">
        <f t="shared" si="619"/>
        <v>85364.164624698416</v>
      </c>
      <c r="DE82" s="53">
        <f t="shared" si="620"/>
        <v>96427.550873822329</v>
      </c>
      <c r="DF82" s="53">
        <f t="shared" si="621"/>
        <v>81050.834579393995</v>
      </c>
      <c r="DG82" s="53">
        <f t="shared" si="622"/>
        <v>72555.865236860234</v>
      </c>
      <c r="DH82" s="53">
        <f t="shared" si="623"/>
        <v>85664.182879802524</v>
      </c>
      <c r="DI82" s="53">
        <f t="shared" si="624"/>
        <v>85226.090362069459</v>
      </c>
      <c r="DJ82" s="53">
        <f t="shared" si="625"/>
        <v>84699.521438919779</v>
      </c>
      <c r="DK82" s="53">
        <f t="shared" si="626"/>
        <v>79182.76870083515</v>
      </c>
      <c r="DL82" s="53">
        <f t="shared" si="627"/>
        <v>77854.148501525866</v>
      </c>
      <c r="DM82" s="53">
        <f t="shared" si="628"/>
        <v>77686.232506952874</v>
      </c>
      <c r="DN82" s="53">
        <f t="shared" si="629"/>
        <v>79831.580633540114</v>
      </c>
      <c r="DO82" s="53">
        <f t="shared" si="630"/>
        <v>85364.164624698416</v>
      </c>
      <c r="DP82" s="53">
        <f t="shared" si="631"/>
        <v>85364.164624698416</v>
      </c>
      <c r="DQ82" s="53">
        <f t="shared" si="632"/>
        <v>96427.550873822329</v>
      </c>
      <c r="DR82" s="53">
        <f t="shared" si="633"/>
        <v>81050.834579393995</v>
      </c>
      <c r="DS82" s="53">
        <f t="shared" si="634"/>
        <v>72555.865236860234</v>
      </c>
      <c r="DT82" s="53">
        <f t="shared" si="635"/>
        <v>85664.182879802524</v>
      </c>
      <c r="DU82" s="53">
        <f t="shared" si="636"/>
        <v>85226.090362069459</v>
      </c>
      <c r="DV82" s="53">
        <f t="shared" si="637"/>
        <v>84699.521438919779</v>
      </c>
      <c r="DW82" s="53">
        <f t="shared" si="638"/>
        <v>79182.76870083515</v>
      </c>
      <c r="DX82" s="53">
        <f t="shared" si="639"/>
        <v>77854.148501525866</v>
      </c>
      <c r="DY82" s="53">
        <f t="shared" si="640"/>
        <v>77686.232506952874</v>
      </c>
      <c r="DZ82" s="53">
        <f t="shared" si="641"/>
        <v>79831.580633540114</v>
      </c>
      <c r="EA82" s="53">
        <f t="shared" si="642"/>
        <v>85364.164624698416</v>
      </c>
      <c r="EB82" s="53">
        <f t="shared" si="643"/>
        <v>85364.164624698416</v>
      </c>
      <c r="EC82" s="53">
        <f t="shared" si="644"/>
        <v>96427.550873822329</v>
      </c>
      <c r="ED82" s="53">
        <f t="shared" si="645"/>
        <v>81050.834579393995</v>
      </c>
      <c r="EE82" s="53">
        <f t="shared" si="646"/>
        <v>72555.865236860234</v>
      </c>
      <c r="EF82" s="53">
        <f t="shared" si="647"/>
        <v>85664.182879802524</v>
      </c>
      <c r="EG82" s="53">
        <f t="shared" si="648"/>
        <v>85226.090362069459</v>
      </c>
      <c r="EH82" s="53">
        <f t="shared" si="649"/>
        <v>84699.521438919779</v>
      </c>
      <c r="EI82" s="53">
        <f t="shared" si="650"/>
        <v>79182.76870083515</v>
      </c>
      <c r="EJ82" s="53">
        <f t="shared" si="651"/>
        <v>77854.148501525866</v>
      </c>
      <c r="EK82" s="53">
        <f t="shared" si="652"/>
        <v>77686.232506952874</v>
      </c>
      <c r="EL82" s="53">
        <f t="shared" si="653"/>
        <v>79831.580633540114</v>
      </c>
      <c r="EM82" s="53">
        <f t="shared" si="654"/>
        <v>85364.164624698416</v>
      </c>
      <c r="EN82" s="53">
        <f t="shared" si="655"/>
        <v>85364.164624698416</v>
      </c>
      <c r="EO82" s="53">
        <f t="shared" si="656"/>
        <v>96427.550873822329</v>
      </c>
      <c r="EP82" s="53">
        <f t="shared" si="657"/>
        <v>81050.834579393995</v>
      </c>
      <c r="EQ82" s="53">
        <f t="shared" si="658"/>
        <v>72555.865236860234</v>
      </c>
      <c r="ER82" s="53">
        <f t="shared" si="659"/>
        <v>85664.182879802524</v>
      </c>
      <c r="ES82" s="53">
        <f t="shared" si="660"/>
        <v>85226.090362069459</v>
      </c>
      <c r="ET82" s="53">
        <f t="shared" si="661"/>
        <v>84699.521438919779</v>
      </c>
      <c r="EU82" s="53">
        <f t="shared" si="662"/>
        <v>79182.76870083515</v>
      </c>
      <c r="EV82" s="53">
        <f t="shared" si="663"/>
        <v>77854.148501525866</v>
      </c>
      <c r="EW82" s="53">
        <f t="shared" si="664"/>
        <v>77686.232506952874</v>
      </c>
      <c r="EX82" s="53">
        <f t="shared" si="665"/>
        <v>79831.580633540114</v>
      </c>
      <c r="EY82" s="53">
        <f t="shared" si="666"/>
        <v>85364.164624698416</v>
      </c>
      <c r="EZ82" s="53">
        <f t="shared" si="667"/>
        <v>85364.164624698416</v>
      </c>
      <c r="FA82" s="53">
        <f t="shared" si="668"/>
        <v>96427.550873822329</v>
      </c>
      <c r="FB82" s="53">
        <f t="shared" si="669"/>
        <v>81050.834579393995</v>
      </c>
      <c r="FC82" s="53">
        <f t="shared" si="670"/>
        <v>72555.865236860234</v>
      </c>
      <c r="FD82" s="53">
        <f t="shared" si="671"/>
        <v>85664.182879802524</v>
      </c>
      <c r="FE82" s="53">
        <f t="shared" si="672"/>
        <v>85226.090362069459</v>
      </c>
      <c r="FF82" s="53">
        <f t="shared" si="673"/>
        <v>84699.521438919779</v>
      </c>
      <c r="FG82" s="53">
        <f t="shared" si="674"/>
        <v>79182.76870083515</v>
      </c>
      <c r="FH82" s="53">
        <f t="shared" si="675"/>
        <v>77854.148501525866</v>
      </c>
      <c r="FI82" s="53">
        <f t="shared" si="676"/>
        <v>77686.232506952874</v>
      </c>
      <c r="FJ82" s="53">
        <f t="shared" si="677"/>
        <v>79831.580633540114</v>
      </c>
      <c r="FK82" s="53">
        <f t="shared" si="678"/>
        <v>85364.164624698416</v>
      </c>
      <c r="FL82" s="53">
        <f t="shared" si="679"/>
        <v>85364.164624698416</v>
      </c>
      <c r="FM82" s="53">
        <f t="shared" si="680"/>
        <v>96427.550873822329</v>
      </c>
      <c r="FN82" s="53">
        <f t="shared" si="681"/>
        <v>81050.834579393995</v>
      </c>
      <c r="FP82" s="51">
        <f t="shared" si="682"/>
        <v>712644.91830751637</v>
      </c>
      <c r="FQ82" s="51">
        <f t="shared" si="689"/>
        <v>700687.33651373279</v>
      </c>
      <c r="FR82" s="51">
        <f t="shared" si="690"/>
        <v>699176.09256257582</v>
      </c>
      <c r="FS82" s="51">
        <f t="shared" si="691"/>
        <v>718484.22570186108</v>
      </c>
      <c r="FT82" s="51">
        <f t="shared" si="692"/>
        <v>768277.48162228579</v>
      </c>
      <c r="FU82" s="51">
        <f t="shared" si="693"/>
        <v>768277.48162228579</v>
      </c>
      <c r="FV82" s="51">
        <f t="shared" si="694"/>
        <v>867847.95786440093</v>
      </c>
      <c r="FW82" s="51">
        <f t="shared" si="695"/>
        <v>729457.51121454593</v>
      </c>
      <c r="FX82" s="51">
        <f t="shared" si="696"/>
        <v>684674.01022152009</v>
      </c>
      <c r="FY82" s="51">
        <f t="shared" si="697"/>
        <v>808370.7558747069</v>
      </c>
      <c r="FZ82" s="51">
        <f t="shared" si="698"/>
        <v>804236.6922812931</v>
      </c>
      <c r="GA82" s="51">
        <f t="shared" si="699"/>
        <v>799267.72037124878</v>
      </c>
      <c r="GB82" s="51">
        <f t="shared" si="700"/>
        <v>747208.83845654386</v>
      </c>
      <c r="GC82" s="51">
        <f t="shared" si="701"/>
        <v>734671.30318006745</v>
      </c>
      <c r="GD82" s="51">
        <f t="shared" si="702"/>
        <v>733086.76253667066</v>
      </c>
      <c r="GE82" s="51">
        <f t="shared" si="703"/>
        <v>753331.35751678108</v>
      </c>
      <c r="GF82" s="51">
        <f t="shared" si="704"/>
        <v>805539.63117939502</v>
      </c>
      <c r="GG82" s="51">
        <f t="shared" si="705"/>
        <v>805539.63117939502</v>
      </c>
      <c r="GH82" s="51">
        <f t="shared" si="706"/>
        <v>909939.36516491289</v>
      </c>
      <c r="GI82" s="51">
        <f t="shared" si="707"/>
        <v>764836.85725634033</v>
      </c>
      <c r="GJ82" s="51">
        <f t="shared" si="708"/>
        <v>597644.47616160742</v>
      </c>
      <c r="GK82" s="51">
        <f t="shared" si="709"/>
        <v>705618.01635028224</v>
      </c>
      <c r="GL82" s="51">
        <f t="shared" si="710"/>
        <v>702009.43732753664</v>
      </c>
      <c r="GM82" s="51">
        <f t="shared" si="711"/>
        <v>697672.07594108733</v>
      </c>
      <c r="GN82" s="51">
        <f t="shared" si="712"/>
        <v>652230.44569517428</v>
      </c>
      <c r="GO82" s="51">
        <f t="shared" si="713"/>
        <v>641286.56789230113</v>
      </c>
      <c r="GP82" s="51">
        <f t="shared" si="714"/>
        <v>639903.43964638852</v>
      </c>
      <c r="GQ82" s="51">
        <f t="shared" si="715"/>
        <v>657574.72580792615</v>
      </c>
      <c r="GR82" s="51">
        <f t="shared" si="716"/>
        <v>703146.75848125585</v>
      </c>
      <c r="GS82" s="51">
        <f t="shared" si="717"/>
        <v>703146.75848125585</v>
      </c>
      <c r="GT82" s="51">
        <f t="shared" si="718"/>
        <v>794276.14764705603</v>
      </c>
      <c r="GU82" s="51">
        <f t="shared" si="719"/>
        <v>667617.75104646513</v>
      </c>
      <c r="GV82" s="51">
        <f t="shared" si="720"/>
        <v>603902.56149749295</v>
      </c>
      <c r="GW82" s="51">
        <f t="shared" si="721"/>
        <v>713006.71972995554</v>
      </c>
      <c r="GX82" s="51">
        <f t="shared" si="722"/>
        <v>709360.3543704052</v>
      </c>
      <c r="GY82" s="51">
        <f t="shared" si="723"/>
        <v>704977.57538407575</v>
      </c>
      <c r="GZ82" s="51">
        <f t="shared" si="724"/>
        <v>659060.11442069814</v>
      </c>
      <c r="HA82" s="51">
        <f t="shared" si="725"/>
        <v>648001.64052612218</v>
      </c>
      <c r="HB82" s="51">
        <f t="shared" si="726"/>
        <v>646604.02919714153</v>
      </c>
      <c r="HC82" s="51">
        <f t="shared" si="727"/>
        <v>664460.35583207908</v>
      </c>
      <c r="HD82" s="51">
        <f t="shared" si="728"/>
        <v>710509.5846994255</v>
      </c>
      <c r="HE82" s="51">
        <f t="shared" si="729"/>
        <v>710509.5846994255</v>
      </c>
      <c r="HF82" s="51">
        <f t="shared" si="730"/>
        <v>802593.21257528535</v>
      </c>
      <c r="HG82" s="51">
        <f t="shared" si="731"/>
        <v>674608.54410897964</v>
      </c>
      <c r="HH82" s="51">
        <f t="shared" si="732"/>
        <v>519465.56377030484</v>
      </c>
      <c r="HI82" s="51">
        <f t="shared" si="733"/>
        <v>613314.89755251631</v>
      </c>
      <c r="HJ82" s="51">
        <f t="shared" si="734"/>
        <v>610178.36302198819</v>
      </c>
      <c r="HK82" s="51">
        <f t="shared" si="735"/>
        <v>606408.37941508181</v>
      </c>
      <c r="HL82" s="51">
        <f t="shared" si="736"/>
        <v>566911.04778082785</v>
      </c>
      <c r="HM82" s="51">
        <f t="shared" si="737"/>
        <v>557398.75764938595</v>
      </c>
      <c r="HN82" s="51">
        <f t="shared" si="738"/>
        <v>556196.55881263921</v>
      </c>
      <c r="HO82" s="51">
        <f t="shared" si="739"/>
        <v>571556.23332583136</v>
      </c>
      <c r="HP82" s="51">
        <f t="shared" si="740"/>
        <v>611166.90921938478</v>
      </c>
      <c r="HQ82" s="51">
        <f t="shared" si="741"/>
        <v>611166.90921938478</v>
      </c>
      <c r="HR82" s="51">
        <f t="shared" si="742"/>
        <v>690375.504642352</v>
      </c>
      <c r="HS82" s="51">
        <f t="shared" si="743"/>
        <v>580285.51298219734</v>
      </c>
      <c r="HT82" s="51">
        <f t="shared" si="744"/>
        <v>519779.81696655147</v>
      </c>
      <c r="HU82" s="51">
        <f t="shared" si="745"/>
        <v>613685.92535551952</v>
      </c>
      <c r="HV82" s="51">
        <f t="shared" si="746"/>
        <v>610547.4933633114</v>
      </c>
      <c r="HW82" s="51">
        <f t="shared" si="747"/>
        <v>606775.22908665345</v>
      </c>
      <c r="HX82" s="51">
        <f t="shared" si="748"/>
        <v>567254.00335127919</v>
      </c>
      <c r="HY82" s="51">
        <f t="shared" si="749"/>
        <v>557735.95871407993</v>
      </c>
      <c r="HZ82" s="51">
        <f t="shared" si="750"/>
        <v>556533.03260135313</v>
      </c>
      <c r="IA82" s="51">
        <f t="shared" si="751"/>
        <v>571901.99902366451</v>
      </c>
      <c r="IB82" s="51">
        <f t="shared" si="688"/>
        <v>611536.63758649421</v>
      </c>
      <c r="IC82" s="51">
        <f t="shared" si="369"/>
        <v>611536.63758649421</v>
      </c>
      <c r="ID82" s="51">
        <f t="shared" si="370"/>
        <v>690793.15063098993</v>
      </c>
      <c r="IE82" s="51">
        <f t="shared" si="371"/>
        <v>580636.55949982733</v>
      </c>
      <c r="IF82" s="51">
        <f t="shared" si="372"/>
        <v>540029.82215253729</v>
      </c>
      <c r="IG82" s="51">
        <f t="shared" si="373"/>
        <v>637594.40114732878</v>
      </c>
      <c r="IH82" s="51">
        <f t="shared" si="374"/>
        <v>634333.69956703042</v>
      </c>
      <c r="II82" s="51">
        <f t="shared" si="375"/>
        <v>630414.47234823473</v>
      </c>
      <c r="IJ82" s="51">
        <f t="shared" si="376"/>
        <v>589353.54653222149</v>
      </c>
      <c r="IK82" s="51">
        <f t="shared" si="377"/>
        <v>579464.69016480062</v>
      </c>
      <c r="IL82" s="51">
        <f t="shared" si="378"/>
        <v>578214.89947744831</v>
      </c>
      <c r="IM82" s="51">
        <f t="shared" si="379"/>
        <v>594182.62260326406</v>
      </c>
      <c r="IN82" s="51">
        <f t="shared" si="380"/>
        <v>635361.3796759774</v>
      </c>
      <c r="IO82" s="51">
        <f t="shared" si="381"/>
        <v>635361.3796759774</v>
      </c>
      <c r="IP82" s="51">
        <f t="shared" si="382"/>
        <v>717705.63246677699</v>
      </c>
      <c r="IQ82" s="51">
        <f t="shared" si="383"/>
        <v>603257.47119598335</v>
      </c>
      <c r="IS82" s="51">
        <f t="shared" si="683"/>
        <v>9095966.1043070015</v>
      </c>
      <c r="IT82" s="51">
        <f t="shared" si="683"/>
        <v>8862119.3594892528</v>
      </c>
      <c r="IU82" s="51">
        <f t="shared" si="683"/>
        <v>8197259.4744052747</v>
      </c>
      <c r="IV82" s="51">
        <f t="shared" si="683"/>
        <v>7773565.2031791769</v>
      </c>
      <c r="IW82" s="51">
        <f t="shared" si="683"/>
        <v>7096188.8539744904</v>
      </c>
      <c r="IX82" s="51">
        <f t="shared" si="683"/>
        <v>7212399.9173902553</v>
      </c>
      <c r="IZ82" s="111">
        <f t="shared" si="684"/>
        <v>0</v>
      </c>
      <c r="JA82" s="111">
        <f t="shared" si="389"/>
        <v>0</v>
      </c>
      <c r="JB82" s="111">
        <f t="shared" si="390"/>
        <v>0</v>
      </c>
      <c r="JC82" s="111">
        <f t="shared" si="391"/>
        <v>0</v>
      </c>
      <c r="JD82" s="111">
        <f t="shared" si="392"/>
        <v>0</v>
      </c>
      <c r="JE82" s="111">
        <f t="shared" si="393"/>
        <v>0</v>
      </c>
      <c r="JF82" s="111">
        <f t="shared" si="394"/>
        <v>0</v>
      </c>
      <c r="JG82" s="111">
        <f t="shared" si="395"/>
        <v>0</v>
      </c>
      <c r="JH82" s="111">
        <f t="shared" si="396"/>
        <v>0</v>
      </c>
      <c r="JI82" s="111">
        <f t="shared" si="397"/>
        <v>0</v>
      </c>
      <c r="JJ82" s="111">
        <f t="shared" si="398"/>
        <v>0</v>
      </c>
      <c r="JK82" s="111">
        <f t="shared" si="399"/>
        <v>0</v>
      </c>
      <c r="JL82" s="111">
        <f t="shared" si="400"/>
        <v>0</v>
      </c>
      <c r="JM82" s="111">
        <f t="shared" si="401"/>
        <v>0</v>
      </c>
      <c r="JN82" s="111">
        <f t="shared" si="402"/>
        <v>0</v>
      </c>
      <c r="JO82" s="111">
        <f t="shared" si="403"/>
        <v>0</v>
      </c>
      <c r="JP82" s="111">
        <f t="shared" si="404"/>
        <v>0</v>
      </c>
      <c r="JQ82" s="111">
        <f t="shared" si="405"/>
        <v>0</v>
      </c>
      <c r="JR82" s="111">
        <f t="shared" si="406"/>
        <v>0</v>
      </c>
      <c r="JS82" s="111">
        <f t="shared" si="407"/>
        <v>0</v>
      </c>
      <c r="JT82" s="111">
        <f t="shared" si="408"/>
        <v>0</v>
      </c>
      <c r="JU82" s="111">
        <f t="shared" si="409"/>
        <v>0</v>
      </c>
      <c r="JV82" s="111">
        <f t="shared" si="410"/>
        <v>0</v>
      </c>
      <c r="JW82" s="111">
        <f t="shared" si="411"/>
        <v>0</v>
      </c>
      <c r="JX82" s="111">
        <f t="shared" si="412"/>
        <v>0</v>
      </c>
      <c r="JY82" s="111">
        <f t="shared" si="413"/>
        <v>0</v>
      </c>
      <c r="JZ82" s="111">
        <f t="shared" si="414"/>
        <v>0</v>
      </c>
      <c r="KA82" s="111">
        <f t="shared" si="415"/>
        <v>0</v>
      </c>
      <c r="KB82" s="111">
        <f t="shared" si="416"/>
        <v>0</v>
      </c>
      <c r="KC82" s="111">
        <f t="shared" si="417"/>
        <v>0</v>
      </c>
      <c r="KD82" s="111">
        <f t="shared" si="418"/>
        <v>0</v>
      </c>
      <c r="KE82" s="111">
        <f t="shared" si="419"/>
        <v>0</v>
      </c>
      <c r="KF82" s="111">
        <f t="shared" si="420"/>
        <v>0</v>
      </c>
      <c r="KG82" s="111">
        <f t="shared" si="421"/>
        <v>0</v>
      </c>
      <c r="KH82" s="111">
        <f t="shared" si="422"/>
        <v>0</v>
      </c>
      <c r="KI82" s="111">
        <f t="shared" si="423"/>
        <v>0</v>
      </c>
      <c r="KJ82" s="111">
        <f t="shared" si="424"/>
        <v>0</v>
      </c>
      <c r="KK82" s="111">
        <f t="shared" si="425"/>
        <v>0</v>
      </c>
      <c r="KL82" s="111">
        <f t="shared" si="426"/>
        <v>0</v>
      </c>
      <c r="KM82" s="111">
        <f t="shared" si="427"/>
        <v>0</v>
      </c>
      <c r="KN82" s="111">
        <f t="shared" si="428"/>
        <v>0</v>
      </c>
      <c r="KO82" s="111">
        <f t="shared" si="429"/>
        <v>0</v>
      </c>
      <c r="KP82" s="111">
        <f t="shared" si="430"/>
        <v>0</v>
      </c>
      <c r="KQ82" s="111">
        <f t="shared" si="431"/>
        <v>0</v>
      </c>
      <c r="KR82" s="111">
        <f t="shared" si="432"/>
        <v>0</v>
      </c>
      <c r="KS82" s="111">
        <f t="shared" si="433"/>
        <v>0</v>
      </c>
      <c r="KT82" s="111">
        <f t="shared" si="434"/>
        <v>0</v>
      </c>
      <c r="KU82" s="111">
        <f t="shared" si="435"/>
        <v>0</v>
      </c>
      <c r="KV82" s="111">
        <f t="shared" si="436"/>
        <v>0</v>
      </c>
      <c r="KW82" s="111">
        <f t="shared" si="437"/>
        <v>0</v>
      </c>
      <c r="KX82" s="111">
        <f t="shared" si="438"/>
        <v>0</v>
      </c>
      <c r="KY82" s="111">
        <f t="shared" si="439"/>
        <v>0</v>
      </c>
      <c r="KZ82" s="111">
        <f t="shared" si="440"/>
        <v>0</v>
      </c>
      <c r="LA82" s="111">
        <f t="shared" si="441"/>
        <v>0</v>
      </c>
      <c r="LB82" s="111">
        <f t="shared" si="442"/>
        <v>0</v>
      </c>
      <c r="LC82" s="111">
        <f t="shared" si="443"/>
        <v>0</v>
      </c>
      <c r="LD82" s="111">
        <f t="shared" si="444"/>
        <v>0</v>
      </c>
      <c r="LE82" s="111">
        <f t="shared" si="445"/>
        <v>0</v>
      </c>
      <c r="LF82" s="111">
        <f t="shared" si="446"/>
        <v>0</v>
      </c>
      <c r="LG82" s="111">
        <f t="shared" si="447"/>
        <v>0</v>
      </c>
      <c r="LH82" s="111">
        <f t="shared" si="448"/>
        <v>0</v>
      </c>
      <c r="LI82" s="111">
        <f t="shared" si="449"/>
        <v>0</v>
      </c>
      <c r="LJ82" s="111">
        <f t="shared" si="450"/>
        <v>0</v>
      </c>
      <c r="LK82" s="111">
        <f t="shared" si="451"/>
        <v>0</v>
      </c>
      <c r="LL82" s="111">
        <f t="shared" si="452"/>
        <v>0</v>
      </c>
      <c r="LM82" s="111">
        <f t="shared" si="453"/>
        <v>0</v>
      </c>
      <c r="LN82" s="111">
        <f t="shared" si="454"/>
        <v>0</v>
      </c>
      <c r="LO82" s="111">
        <f t="shared" si="455"/>
        <v>0</v>
      </c>
      <c r="LP82" s="111">
        <f t="shared" si="456"/>
        <v>0</v>
      </c>
      <c r="LQ82" s="111">
        <f t="shared" si="457"/>
        <v>0</v>
      </c>
      <c r="LR82" s="111">
        <f t="shared" si="458"/>
        <v>0</v>
      </c>
      <c r="LS82" s="111">
        <f t="shared" si="459"/>
        <v>0</v>
      </c>
      <c r="LT82" s="111">
        <f t="shared" si="460"/>
        <v>0</v>
      </c>
      <c r="LU82" s="111">
        <f t="shared" si="461"/>
        <v>0</v>
      </c>
      <c r="LV82" s="111">
        <f t="shared" si="462"/>
        <v>0</v>
      </c>
      <c r="LW82" s="111">
        <f t="shared" si="463"/>
        <v>0</v>
      </c>
      <c r="LX82" s="111">
        <f t="shared" si="464"/>
        <v>0</v>
      </c>
      <c r="LY82" s="111">
        <f t="shared" si="465"/>
        <v>0</v>
      </c>
      <c r="LZ82" s="111">
        <f t="shared" si="466"/>
        <v>0</v>
      </c>
      <c r="MA82" s="111">
        <f t="shared" si="467"/>
        <v>0</v>
      </c>
      <c r="MD82" s="111"/>
      <c r="ME82" s="111">
        <f t="shared" si="685"/>
        <v>0</v>
      </c>
      <c r="MF82" s="111">
        <f t="shared" si="468"/>
        <v>0</v>
      </c>
      <c r="MG82" s="111">
        <f t="shared" si="469"/>
        <v>0</v>
      </c>
      <c r="MH82" s="111">
        <f t="shared" si="470"/>
        <v>0</v>
      </c>
      <c r="MI82" s="111">
        <f t="shared" si="471"/>
        <v>0</v>
      </c>
      <c r="MJ82" s="111">
        <f t="shared" si="472"/>
        <v>0</v>
      </c>
      <c r="MK82" s="111">
        <f t="shared" si="473"/>
        <v>0</v>
      </c>
      <c r="ML82" s="111">
        <f t="shared" si="474"/>
        <v>0</v>
      </c>
      <c r="MM82" s="111">
        <f t="shared" si="475"/>
        <v>0</v>
      </c>
      <c r="MN82" s="111">
        <f t="shared" si="476"/>
        <v>0</v>
      </c>
      <c r="MO82" s="111">
        <f t="shared" si="477"/>
        <v>0</v>
      </c>
      <c r="MP82" s="111">
        <f t="shared" si="478"/>
        <v>0</v>
      </c>
      <c r="MQ82" s="111">
        <f t="shared" si="479"/>
        <v>0</v>
      </c>
      <c r="MR82" s="111">
        <f t="shared" si="480"/>
        <v>0</v>
      </c>
      <c r="MS82" s="111">
        <f t="shared" si="481"/>
        <v>0</v>
      </c>
      <c r="MT82" s="111">
        <f t="shared" si="482"/>
        <v>0</v>
      </c>
      <c r="MU82" s="111">
        <f t="shared" si="483"/>
        <v>0</v>
      </c>
      <c r="MV82" s="111">
        <f t="shared" si="484"/>
        <v>0</v>
      </c>
      <c r="MW82" s="111">
        <f t="shared" si="485"/>
        <v>0</v>
      </c>
      <c r="MX82" s="111">
        <f t="shared" si="486"/>
        <v>0</v>
      </c>
      <c r="MY82" s="111">
        <f t="shared" si="487"/>
        <v>0</v>
      </c>
      <c r="MZ82" s="111">
        <f t="shared" si="488"/>
        <v>0</v>
      </c>
      <c r="NA82" s="111">
        <f t="shared" si="489"/>
        <v>0</v>
      </c>
      <c r="NB82" s="111">
        <f t="shared" si="490"/>
        <v>0</v>
      </c>
      <c r="NC82" s="111">
        <f t="shared" si="491"/>
        <v>0</v>
      </c>
      <c r="ND82" s="111">
        <f t="shared" si="492"/>
        <v>0</v>
      </c>
      <c r="NE82" s="111">
        <f t="shared" si="493"/>
        <v>0</v>
      </c>
      <c r="NF82" s="111">
        <f t="shared" si="494"/>
        <v>0</v>
      </c>
      <c r="NG82" s="111">
        <f t="shared" si="495"/>
        <v>0</v>
      </c>
      <c r="NH82" s="111">
        <f t="shared" si="496"/>
        <v>0</v>
      </c>
      <c r="NI82" s="111">
        <f t="shared" si="497"/>
        <v>0</v>
      </c>
      <c r="NJ82" s="111">
        <f t="shared" si="498"/>
        <v>0</v>
      </c>
      <c r="NK82" s="111">
        <f t="shared" si="499"/>
        <v>0</v>
      </c>
      <c r="NL82" s="111">
        <f t="shared" si="500"/>
        <v>0</v>
      </c>
      <c r="NM82" s="111">
        <f t="shared" si="501"/>
        <v>0</v>
      </c>
      <c r="NN82" s="111">
        <f t="shared" si="502"/>
        <v>0</v>
      </c>
      <c r="NO82" s="111">
        <f t="shared" si="503"/>
        <v>0</v>
      </c>
      <c r="NP82" s="111">
        <f t="shared" si="504"/>
        <v>0</v>
      </c>
      <c r="NQ82" s="111">
        <f t="shared" si="505"/>
        <v>0</v>
      </c>
      <c r="NR82" s="111">
        <f t="shared" si="506"/>
        <v>0</v>
      </c>
      <c r="NS82" s="111">
        <f t="shared" si="507"/>
        <v>0</v>
      </c>
      <c r="NT82" s="111">
        <f t="shared" si="508"/>
        <v>0</v>
      </c>
      <c r="NU82" s="111">
        <f t="shared" si="509"/>
        <v>0</v>
      </c>
      <c r="NV82" s="111">
        <f t="shared" si="510"/>
        <v>0</v>
      </c>
      <c r="NW82" s="111">
        <f t="shared" si="511"/>
        <v>0</v>
      </c>
      <c r="NX82" s="111">
        <f t="shared" si="512"/>
        <v>0</v>
      </c>
      <c r="NY82" s="111">
        <f t="shared" si="513"/>
        <v>0</v>
      </c>
      <c r="NZ82" s="111">
        <f t="shared" si="514"/>
        <v>0</v>
      </c>
      <c r="OA82" s="111">
        <f t="shared" si="515"/>
        <v>0</v>
      </c>
      <c r="OB82" s="111">
        <f t="shared" si="516"/>
        <v>0</v>
      </c>
      <c r="OC82" s="111">
        <f t="shared" si="517"/>
        <v>0</v>
      </c>
      <c r="OD82" s="111">
        <f t="shared" si="518"/>
        <v>0</v>
      </c>
      <c r="OE82" s="111">
        <f t="shared" si="519"/>
        <v>0</v>
      </c>
      <c r="OF82" s="111">
        <f t="shared" si="520"/>
        <v>0</v>
      </c>
      <c r="OG82" s="111">
        <f t="shared" si="521"/>
        <v>0</v>
      </c>
      <c r="OH82" s="111">
        <f t="shared" si="522"/>
        <v>0</v>
      </c>
      <c r="OI82" s="111">
        <f t="shared" si="523"/>
        <v>0</v>
      </c>
      <c r="OJ82" s="111">
        <f t="shared" si="524"/>
        <v>0</v>
      </c>
      <c r="OK82" s="111">
        <f t="shared" si="525"/>
        <v>0</v>
      </c>
      <c r="OL82" s="111">
        <f t="shared" si="526"/>
        <v>0</v>
      </c>
      <c r="OM82" s="111">
        <f t="shared" si="527"/>
        <v>0</v>
      </c>
      <c r="ON82" s="111">
        <f t="shared" si="528"/>
        <v>0</v>
      </c>
      <c r="OO82" s="111">
        <f t="shared" si="529"/>
        <v>0</v>
      </c>
      <c r="OP82" s="111">
        <f t="shared" si="530"/>
        <v>0</v>
      </c>
      <c r="OQ82" s="111">
        <f t="shared" si="531"/>
        <v>0</v>
      </c>
      <c r="OR82" s="111">
        <f t="shared" si="532"/>
        <v>0</v>
      </c>
      <c r="OS82" s="111">
        <f t="shared" si="533"/>
        <v>0</v>
      </c>
      <c r="OT82" s="111">
        <f t="shared" si="534"/>
        <v>0</v>
      </c>
      <c r="OU82" s="111">
        <f t="shared" si="535"/>
        <v>0</v>
      </c>
      <c r="OV82" s="111">
        <f t="shared" si="536"/>
        <v>0</v>
      </c>
      <c r="OW82" s="111">
        <f t="shared" si="537"/>
        <v>0</v>
      </c>
      <c r="OX82" s="111">
        <f t="shared" si="538"/>
        <v>0</v>
      </c>
      <c r="OY82" s="111"/>
      <c r="PA82" s="51">
        <f t="shared" si="686"/>
        <v>700687.33651373279</v>
      </c>
      <c r="PB82" s="51">
        <f t="shared" si="539"/>
        <v>699176.09256257582</v>
      </c>
      <c r="PC82" s="51">
        <f t="shared" si="540"/>
        <v>718484.22570186108</v>
      </c>
      <c r="PD82" s="51">
        <f t="shared" si="541"/>
        <v>768277.48162228579</v>
      </c>
      <c r="PE82" s="51">
        <f t="shared" si="542"/>
        <v>768277.48162228579</v>
      </c>
      <c r="PF82" s="51">
        <f t="shared" si="543"/>
        <v>867847.95786440093</v>
      </c>
      <c r="PG82" s="51">
        <f t="shared" si="544"/>
        <v>729457.51121454593</v>
      </c>
      <c r="PH82" s="51">
        <f t="shared" si="545"/>
        <v>684674.01022152009</v>
      </c>
      <c r="PI82" s="51">
        <f t="shared" si="546"/>
        <v>808370.7558747069</v>
      </c>
      <c r="PJ82" s="51">
        <f t="shared" si="547"/>
        <v>804236.6922812931</v>
      </c>
      <c r="PK82" s="51">
        <f t="shared" si="548"/>
        <v>799267.72037124878</v>
      </c>
      <c r="PL82" s="51">
        <f t="shared" si="549"/>
        <v>747208.83845654386</v>
      </c>
      <c r="PM82" s="51">
        <f t="shared" si="550"/>
        <v>734671.30318006745</v>
      </c>
      <c r="PN82" s="51">
        <f t="shared" si="551"/>
        <v>733086.76253667066</v>
      </c>
      <c r="PO82" s="51">
        <f t="shared" si="552"/>
        <v>753331.35751678108</v>
      </c>
      <c r="PP82" s="51">
        <f t="shared" si="553"/>
        <v>805539.63117939502</v>
      </c>
      <c r="PQ82" s="51">
        <f t="shared" si="554"/>
        <v>805539.63117939502</v>
      </c>
      <c r="PR82" s="51">
        <f t="shared" si="555"/>
        <v>909939.36516491289</v>
      </c>
      <c r="PS82" s="51">
        <f t="shared" si="556"/>
        <v>764836.85725634033</v>
      </c>
      <c r="PT82" s="51">
        <f t="shared" si="557"/>
        <v>597644.47616160742</v>
      </c>
      <c r="PU82" s="51">
        <f t="shared" si="558"/>
        <v>705618.01635028224</v>
      </c>
      <c r="PV82" s="51">
        <f t="shared" si="559"/>
        <v>702009.43732753664</v>
      </c>
      <c r="PW82" s="51">
        <f t="shared" si="560"/>
        <v>697672.07594108733</v>
      </c>
      <c r="PX82" s="51">
        <f t="shared" si="561"/>
        <v>652230.44569517428</v>
      </c>
      <c r="PY82" s="51">
        <f t="shared" si="562"/>
        <v>641286.56789230113</v>
      </c>
      <c r="PZ82" s="51">
        <f t="shared" si="563"/>
        <v>639903.43964638852</v>
      </c>
      <c r="QA82" s="51">
        <f t="shared" si="564"/>
        <v>657574.72580792615</v>
      </c>
      <c r="QB82" s="51">
        <f t="shared" si="565"/>
        <v>703146.75848125585</v>
      </c>
      <c r="QC82" s="51">
        <f t="shared" si="566"/>
        <v>703146.75848125585</v>
      </c>
      <c r="QD82" s="51">
        <f t="shared" si="567"/>
        <v>794276.14764705603</v>
      </c>
      <c r="QE82" s="51">
        <f t="shared" si="568"/>
        <v>667617.75104646513</v>
      </c>
      <c r="QF82" s="51">
        <f t="shared" si="569"/>
        <v>603902.56149749295</v>
      </c>
      <c r="QG82" s="51">
        <f t="shared" si="570"/>
        <v>713006.71972995554</v>
      </c>
      <c r="QH82" s="51">
        <f t="shared" si="571"/>
        <v>709360.3543704052</v>
      </c>
      <c r="QI82" s="51">
        <f t="shared" si="572"/>
        <v>704977.57538407575</v>
      </c>
      <c r="QJ82" s="51">
        <f t="shared" si="573"/>
        <v>659060.11442069814</v>
      </c>
      <c r="QK82" s="51">
        <f t="shared" si="574"/>
        <v>648001.64052612218</v>
      </c>
      <c r="QL82" s="51">
        <f t="shared" si="575"/>
        <v>646604.02919714153</v>
      </c>
      <c r="QM82" s="51">
        <f t="shared" si="576"/>
        <v>664460.35583207908</v>
      </c>
      <c r="QN82" s="51">
        <f t="shared" si="577"/>
        <v>710509.5846994255</v>
      </c>
      <c r="QO82" s="51">
        <f t="shared" si="578"/>
        <v>710509.5846994255</v>
      </c>
      <c r="QP82" s="51">
        <f t="shared" si="579"/>
        <v>802593.21257528535</v>
      </c>
      <c r="QQ82" s="51">
        <f t="shared" si="580"/>
        <v>674608.54410897964</v>
      </c>
      <c r="QR82" s="51">
        <f t="shared" si="581"/>
        <v>519465.56377030484</v>
      </c>
      <c r="QS82" s="51">
        <f t="shared" si="582"/>
        <v>613314.89755251631</v>
      </c>
      <c r="QT82" s="51">
        <f t="shared" si="583"/>
        <v>610178.36302198819</v>
      </c>
      <c r="QU82" s="51">
        <f t="shared" si="584"/>
        <v>606408.37941508181</v>
      </c>
      <c r="QV82" s="51">
        <f t="shared" si="585"/>
        <v>566911.04778082785</v>
      </c>
      <c r="QW82" s="51">
        <f t="shared" si="586"/>
        <v>557398.75764938595</v>
      </c>
      <c r="QX82" s="51">
        <f t="shared" si="587"/>
        <v>556196.55881263921</v>
      </c>
      <c r="QY82" s="51">
        <f t="shared" si="588"/>
        <v>571556.23332583136</v>
      </c>
      <c r="QZ82" s="51">
        <f t="shared" si="589"/>
        <v>611166.90921938478</v>
      </c>
      <c r="RA82" s="51">
        <f t="shared" si="590"/>
        <v>611166.90921938478</v>
      </c>
      <c r="RB82" s="51">
        <f t="shared" si="591"/>
        <v>690375.504642352</v>
      </c>
      <c r="RC82" s="51">
        <f t="shared" si="592"/>
        <v>580285.51298219734</v>
      </c>
      <c r="RD82" s="51">
        <f t="shared" si="593"/>
        <v>519779.81696655147</v>
      </c>
      <c r="RE82" s="51">
        <f t="shared" si="594"/>
        <v>613685.92535551952</v>
      </c>
      <c r="RF82" s="51">
        <f t="shared" si="595"/>
        <v>610547.4933633114</v>
      </c>
      <c r="RG82" s="51">
        <f t="shared" si="596"/>
        <v>606775.22908665345</v>
      </c>
      <c r="RH82" s="51">
        <f t="shared" si="597"/>
        <v>567254.00335127919</v>
      </c>
      <c r="RI82" s="51">
        <f t="shared" si="598"/>
        <v>557735.95871407993</v>
      </c>
      <c r="RJ82" s="51">
        <f t="shared" si="599"/>
        <v>556533.03260135313</v>
      </c>
      <c r="RK82" s="51">
        <f t="shared" si="600"/>
        <v>571901.99902366451</v>
      </c>
      <c r="RL82" s="51">
        <f t="shared" si="601"/>
        <v>611536.63758649421</v>
      </c>
      <c r="RM82" s="51">
        <f t="shared" si="602"/>
        <v>611536.63758649421</v>
      </c>
      <c r="RN82" s="51">
        <f t="shared" si="603"/>
        <v>690793.15063098993</v>
      </c>
      <c r="RO82" s="51">
        <f t="shared" si="604"/>
        <v>580636.55949982733</v>
      </c>
      <c r="RP82" s="51">
        <f t="shared" si="605"/>
        <v>540029.82215253729</v>
      </c>
      <c r="RQ82" s="51">
        <f t="shared" si="606"/>
        <v>637594.40114732878</v>
      </c>
      <c r="RR82" s="51">
        <f t="shared" si="607"/>
        <v>634333.69956703042</v>
      </c>
      <c r="RS82" s="51">
        <f t="shared" si="608"/>
        <v>630414.47234823473</v>
      </c>
      <c r="RT82" s="51">
        <f t="shared" si="609"/>
        <v>589353.54653222149</v>
      </c>
      <c r="RU82" s="51"/>
      <c r="RV82" s="51">
        <f t="shared" si="687"/>
        <v>9095966.1043070015</v>
      </c>
      <c r="RW82" s="51">
        <f t="shared" si="687"/>
        <v>8862119.3594892528</v>
      </c>
      <c r="RX82" s="51">
        <f t="shared" si="687"/>
        <v>8197259.4744052747</v>
      </c>
      <c r="RY82" s="51">
        <f t="shared" si="687"/>
        <v>7773565.2031791769</v>
      </c>
      <c r="RZ82" s="51">
        <f t="shared" si="687"/>
        <v>7096188.8539744904</v>
      </c>
      <c r="SA82" s="51">
        <f t="shared" si="687"/>
        <v>7212399.9173902553</v>
      </c>
    </row>
    <row r="83" spans="1:495" x14ac:dyDescent="0.3">
      <c r="A83" s="1">
        <v>510100</v>
      </c>
      <c r="B83" s="1" t="s">
        <v>251</v>
      </c>
      <c r="C83" s="1" t="s">
        <v>138</v>
      </c>
      <c r="D83" s="44">
        <v>0</v>
      </c>
      <c r="E83" s="1" t="s">
        <v>174</v>
      </c>
      <c r="F83" s="107">
        <f>VLOOKUP(A83,Auxiliar_OPEX_CustosUnit!$A$4:$E$129,COLUMN(Auxiliar_OPEX_CustosUnit!$E$3),0)</f>
        <v>9</v>
      </c>
      <c r="G83" s="107">
        <f>INDEX(Auxiliar_OPEX_Drivers!$B$76:$I$84,MATCH($E83,Auxiliar_OPEX_Drivers!$B$76:$B$84,0),MATCH(YEAR(G$2),Auxiliar_OPEX_Drivers!$B$76:$I$76,0))*$F83</f>
        <v>9</v>
      </c>
      <c r="H83" s="107">
        <f>INDEX(Auxiliar_OPEX_Drivers!$B$76:$I$84,MATCH($E83,Auxiliar_OPEX_Drivers!$B$76:$B$84,0),MATCH(YEAR(H$2),Auxiliar_OPEX_Drivers!$B$76:$I$76,0))*$F83</f>
        <v>9</v>
      </c>
      <c r="I83" s="107">
        <f>INDEX(Auxiliar_OPEX_Drivers!$B$76:$I$84,MATCH($E83,Auxiliar_OPEX_Drivers!$B$76:$B$84,0),MATCH(YEAR(I$2),Auxiliar_OPEX_Drivers!$B$76:$I$76,0))*$F83</f>
        <v>9</v>
      </c>
      <c r="J83" s="107">
        <f>INDEX(Auxiliar_OPEX_Drivers!$B$76:$I$84,MATCH($E83,Auxiliar_OPEX_Drivers!$B$76:$B$84,0),MATCH(YEAR(J$2),Auxiliar_OPEX_Drivers!$B$76:$I$76,0))*$F83</f>
        <v>9</v>
      </c>
      <c r="K83" s="107">
        <f>INDEX(Auxiliar_OPEX_Drivers!$B$76:$I$84,MATCH($E83,Auxiliar_OPEX_Drivers!$B$76:$B$84,0),MATCH(YEAR(K$2),Auxiliar_OPEX_Drivers!$B$76:$I$76,0))*$F83</f>
        <v>9</v>
      </c>
      <c r="L83" s="107">
        <f>INDEX(Auxiliar_OPEX_Drivers!$B$76:$I$84,MATCH($E83,Auxiliar_OPEX_Drivers!$B$76:$B$84,0),MATCH(YEAR(L$2),Auxiliar_OPEX_Drivers!$B$76:$I$76,0))*$F83</f>
        <v>9</v>
      </c>
      <c r="M83" s="107">
        <f>INDEX(Auxiliar_OPEX_Drivers!$B$76:$I$84,MATCH($E83,Auxiliar_OPEX_Drivers!$B$76:$B$84,0),MATCH(YEAR(M$2),Auxiliar_OPEX_Drivers!$B$76:$I$76,0))*$F83</f>
        <v>9</v>
      </c>
      <c r="N83" s="107">
        <f>INDEX(Auxiliar_OPEX_Drivers!$B$76:$I$84,MATCH($E83,Auxiliar_OPEX_Drivers!$B$76:$B$84,0),MATCH(YEAR(N$2),Auxiliar_OPEX_Drivers!$B$76:$I$76,0))*$F83</f>
        <v>9</v>
      </c>
      <c r="O83" s="107">
        <f>INDEX(Auxiliar_OPEX_Drivers!$B$76:$I$84,MATCH($E83,Auxiliar_OPEX_Drivers!$B$76:$B$84,0),MATCH(YEAR(O$2),Auxiliar_OPEX_Drivers!$B$76:$I$76,0))*$F83</f>
        <v>9</v>
      </c>
      <c r="P83" s="107">
        <f>INDEX(Auxiliar_OPEX_Drivers!$B$76:$I$84,MATCH($E83,Auxiliar_OPEX_Drivers!$B$76:$B$84,0),MATCH(YEAR(P$2),Auxiliar_OPEX_Drivers!$B$76:$I$76,0))*$F83</f>
        <v>9</v>
      </c>
      <c r="Q83" s="107">
        <f>INDEX(Auxiliar_OPEX_Drivers!$B$76:$I$84,MATCH($E83,Auxiliar_OPEX_Drivers!$B$76:$B$84,0),MATCH(YEAR(Q$2),Auxiliar_OPEX_Drivers!$B$76:$I$76,0))*$F83</f>
        <v>9</v>
      </c>
      <c r="R83" s="107">
        <f>INDEX(Auxiliar_OPEX_Drivers!$B$76:$I$84,MATCH($E83,Auxiliar_OPEX_Drivers!$B$76:$B$84,0),MATCH(YEAR(R$2),Auxiliar_OPEX_Drivers!$B$76:$I$76,0))*$F83</f>
        <v>9</v>
      </c>
      <c r="S83" s="107">
        <f>INDEX(Auxiliar_OPEX_Drivers!$B$76:$I$84,MATCH($E83,Auxiliar_OPEX_Drivers!$B$76:$B$84,0),MATCH(YEAR(S$2),Auxiliar_OPEX_Drivers!$B$76:$I$76,0))*$F83</f>
        <v>9</v>
      </c>
      <c r="T83" s="107">
        <f>INDEX(Auxiliar_OPEX_Drivers!$B$76:$I$84,MATCH($E83,Auxiliar_OPEX_Drivers!$B$76:$B$84,0),MATCH(YEAR(T$2),Auxiliar_OPEX_Drivers!$B$76:$I$76,0))*$F83</f>
        <v>9</v>
      </c>
      <c r="U83" s="107">
        <f>INDEX(Auxiliar_OPEX_Drivers!$B$76:$I$84,MATCH($E83,Auxiliar_OPEX_Drivers!$B$76:$B$84,0),MATCH(YEAR(U$2),Auxiliar_OPEX_Drivers!$B$76:$I$76,0))*$F83</f>
        <v>9</v>
      </c>
      <c r="V83" s="107">
        <f>INDEX(Auxiliar_OPEX_Drivers!$B$76:$I$84,MATCH($E83,Auxiliar_OPEX_Drivers!$B$76:$B$84,0),MATCH(YEAR(V$2),Auxiliar_OPEX_Drivers!$B$76:$I$76,0))*$F83</f>
        <v>9</v>
      </c>
      <c r="W83" s="107">
        <f>INDEX(Auxiliar_OPEX_Drivers!$B$76:$I$84,MATCH($E83,Auxiliar_OPEX_Drivers!$B$76:$B$84,0),MATCH(YEAR(W$2),Auxiliar_OPEX_Drivers!$B$76:$I$76,0))*$F83</f>
        <v>9</v>
      </c>
      <c r="X83" s="107">
        <f>INDEX(Auxiliar_OPEX_Drivers!$B$76:$I$84,MATCH($E83,Auxiliar_OPEX_Drivers!$B$76:$B$84,0),MATCH(YEAR(X$2),Auxiliar_OPEX_Drivers!$B$76:$I$76,0))*$F83</f>
        <v>9</v>
      </c>
      <c r="Y83" s="107">
        <f>INDEX(Auxiliar_OPEX_Drivers!$B$76:$I$84,MATCH($E83,Auxiliar_OPEX_Drivers!$B$76:$B$84,0),MATCH(YEAR(Y$2),Auxiliar_OPEX_Drivers!$B$76:$I$76,0))*$F83</f>
        <v>9</v>
      </c>
      <c r="Z83" s="107">
        <f>INDEX(Auxiliar_OPEX_Drivers!$B$76:$I$84,MATCH($E83,Auxiliar_OPEX_Drivers!$B$76:$B$84,0),MATCH(YEAR(Z$2),Auxiliar_OPEX_Drivers!$B$76:$I$76,0))*$F83</f>
        <v>9</v>
      </c>
      <c r="AA83" s="107">
        <f>INDEX(Auxiliar_OPEX_Drivers!$B$76:$I$84,MATCH($E83,Auxiliar_OPEX_Drivers!$B$76:$B$84,0),MATCH(YEAR(AA$2),Auxiliar_OPEX_Drivers!$B$76:$I$76,0))*$F83</f>
        <v>9</v>
      </c>
      <c r="AB83" s="107">
        <f>INDEX(Auxiliar_OPEX_Drivers!$B$76:$I$84,MATCH($E83,Auxiliar_OPEX_Drivers!$B$76:$B$84,0),MATCH(YEAR(AB$2),Auxiliar_OPEX_Drivers!$B$76:$I$76,0))*$F83</f>
        <v>9</v>
      </c>
      <c r="AC83" s="107">
        <f>INDEX(Auxiliar_OPEX_Drivers!$B$76:$I$84,MATCH($E83,Auxiliar_OPEX_Drivers!$B$76:$B$84,0),MATCH(YEAR(AC$2),Auxiliar_OPEX_Drivers!$B$76:$I$76,0))*$F83</f>
        <v>9</v>
      </c>
      <c r="AD83" s="107">
        <f>INDEX(Auxiliar_OPEX_Drivers!$B$76:$I$84,MATCH($E83,Auxiliar_OPEX_Drivers!$B$76:$B$84,0),MATCH(YEAR(AD$2),Auxiliar_OPEX_Drivers!$B$76:$I$76,0))*$F83</f>
        <v>9</v>
      </c>
      <c r="AE83" s="107">
        <f>INDEX(Auxiliar_OPEX_Drivers!$B$76:$I$84,MATCH($E83,Auxiliar_OPEX_Drivers!$B$76:$B$84,0),MATCH(YEAR(AE$2),Auxiliar_OPEX_Drivers!$B$76:$I$76,0))*$F83</f>
        <v>9</v>
      </c>
      <c r="AF83" s="107">
        <f>INDEX(Auxiliar_OPEX_Drivers!$B$76:$I$84,MATCH($E83,Auxiliar_OPEX_Drivers!$B$76:$B$84,0),MATCH(YEAR(AF$2),Auxiliar_OPEX_Drivers!$B$76:$I$76,0))*$F83</f>
        <v>9</v>
      </c>
      <c r="AG83" s="107">
        <f>INDEX(Auxiliar_OPEX_Drivers!$B$76:$I$84,MATCH($E83,Auxiliar_OPEX_Drivers!$B$76:$B$84,0),MATCH(YEAR(AG$2),Auxiliar_OPEX_Drivers!$B$76:$I$76,0))*$F83</f>
        <v>9</v>
      </c>
      <c r="AH83" s="107">
        <f>INDEX(Auxiliar_OPEX_Drivers!$B$76:$I$84,MATCH($E83,Auxiliar_OPEX_Drivers!$B$76:$B$84,0),MATCH(YEAR(AH$2),Auxiliar_OPEX_Drivers!$B$76:$I$76,0))*$F83</f>
        <v>9</v>
      </c>
      <c r="AI83" s="107">
        <f>INDEX(Auxiliar_OPEX_Drivers!$B$76:$I$84,MATCH($E83,Auxiliar_OPEX_Drivers!$B$76:$B$84,0),MATCH(YEAR(AI$2),Auxiliar_OPEX_Drivers!$B$76:$I$76,0))*$F83</f>
        <v>9</v>
      </c>
      <c r="AJ83" s="107">
        <f>INDEX(Auxiliar_OPEX_Drivers!$B$76:$I$84,MATCH($E83,Auxiliar_OPEX_Drivers!$B$76:$B$84,0),MATCH(YEAR(AJ$2),Auxiliar_OPEX_Drivers!$B$76:$I$76,0))*$F83</f>
        <v>9</v>
      </c>
      <c r="AK83" s="107">
        <f>INDEX(Auxiliar_OPEX_Drivers!$B$76:$I$84,MATCH($E83,Auxiliar_OPEX_Drivers!$B$76:$B$84,0),MATCH(YEAR(AK$2),Auxiliar_OPEX_Drivers!$B$76:$I$76,0))*$F83</f>
        <v>9</v>
      </c>
      <c r="AL83" s="107">
        <f>INDEX(Auxiliar_OPEX_Drivers!$B$76:$I$84,MATCH($E83,Auxiliar_OPEX_Drivers!$B$76:$B$84,0),MATCH(YEAR(AL$2),Auxiliar_OPEX_Drivers!$B$76:$I$76,0))*$F83</f>
        <v>9</v>
      </c>
      <c r="AM83" s="107">
        <f>INDEX(Auxiliar_OPEX_Drivers!$B$76:$I$84,MATCH($E83,Auxiliar_OPEX_Drivers!$B$76:$B$84,0),MATCH(YEAR(AM$2),Auxiliar_OPEX_Drivers!$B$76:$I$76,0))*$F83</f>
        <v>9</v>
      </c>
      <c r="AN83" s="107">
        <f>INDEX(Auxiliar_OPEX_Drivers!$B$76:$I$84,MATCH($E83,Auxiliar_OPEX_Drivers!$B$76:$B$84,0),MATCH(YEAR(AN$2),Auxiliar_OPEX_Drivers!$B$76:$I$76,0))*$F83</f>
        <v>9</v>
      </c>
      <c r="AO83" s="107">
        <f>INDEX(Auxiliar_OPEX_Drivers!$B$76:$I$84,MATCH($E83,Auxiliar_OPEX_Drivers!$B$76:$B$84,0),MATCH(YEAR(AO$2),Auxiliar_OPEX_Drivers!$B$76:$I$76,0))*$F83</f>
        <v>9</v>
      </c>
      <c r="AP83" s="107">
        <f>INDEX(Auxiliar_OPEX_Drivers!$B$76:$I$84,MATCH($E83,Auxiliar_OPEX_Drivers!$B$76:$B$84,0),MATCH(YEAR(AP$2),Auxiliar_OPEX_Drivers!$B$76:$I$76,0))*$F83</f>
        <v>9</v>
      </c>
      <c r="AQ83" s="107">
        <f>INDEX(Auxiliar_OPEX_Drivers!$B$76:$I$84,MATCH($E83,Auxiliar_OPEX_Drivers!$B$76:$B$84,0),MATCH(YEAR(AQ$2),Auxiliar_OPEX_Drivers!$B$76:$I$76,0))*$F83</f>
        <v>9</v>
      </c>
      <c r="AR83" s="107">
        <f>INDEX(Auxiliar_OPEX_Drivers!$B$76:$I$84,MATCH($E83,Auxiliar_OPEX_Drivers!$B$76:$B$84,0),MATCH(YEAR(AR$2),Auxiliar_OPEX_Drivers!$B$76:$I$76,0))*$F83</f>
        <v>9</v>
      </c>
      <c r="AS83" s="107">
        <f>INDEX(Auxiliar_OPEX_Drivers!$B$76:$I$84,MATCH($E83,Auxiliar_OPEX_Drivers!$B$76:$B$84,0),MATCH(YEAR(AS$2),Auxiliar_OPEX_Drivers!$B$76:$I$76,0))*$F83</f>
        <v>9</v>
      </c>
      <c r="AT83" s="107">
        <f>INDEX(Auxiliar_OPEX_Drivers!$B$76:$I$84,MATCH($E83,Auxiliar_OPEX_Drivers!$B$76:$B$84,0),MATCH(YEAR(AT$2),Auxiliar_OPEX_Drivers!$B$76:$I$76,0))*$F83</f>
        <v>9</v>
      </c>
      <c r="AU83" s="107">
        <f>INDEX(Auxiliar_OPEX_Drivers!$B$76:$I$84,MATCH($E83,Auxiliar_OPEX_Drivers!$B$76:$B$84,0),MATCH(YEAR(AU$2),Auxiliar_OPEX_Drivers!$B$76:$I$76,0))*$F83</f>
        <v>9</v>
      </c>
      <c r="AV83" s="107">
        <f>INDEX(Auxiliar_OPEX_Drivers!$B$76:$I$84,MATCH($E83,Auxiliar_OPEX_Drivers!$B$76:$B$84,0),MATCH(YEAR(AV$2),Auxiliar_OPEX_Drivers!$B$76:$I$76,0))*$F83</f>
        <v>9</v>
      </c>
      <c r="AW83" s="107">
        <f>INDEX(Auxiliar_OPEX_Drivers!$B$76:$I$84,MATCH($E83,Auxiliar_OPEX_Drivers!$B$76:$B$84,0),MATCH(YEAR(AW$2),Auxiliar_OPEX_Drivers!$B$76:$I$76,0))*$F83</f>
        <v>9</v>
      </c>
      <c r="AX83" s="107">
        <f>INDEX(Auxiliar_OPEX_Drivers!$B$76:$I$84,MATCH($E83,Auxiliar_OPEX_Drivers!$B$76:$B$84,0),MATCH(YEAR(AX$2),Auxiliar_OPEX_Drivers!$B$76:$I$76,0))*$F83</f>
        <v>9</v>
      </c>
      <c r="AY83" s="107">
        <f>INDEX(Auxiliar_OPEX_Drivers!$B$76:$I$84,MATCH($E83,Auxiliar_OPEX_Drivers!$B$76:$B$84,0),MATCH(YEAR(AY$2),Auxiliar_OPEX_Drivers!$B$76:$I$76,0))*$F83</f>
        <v>9</v>
      </c>
      <c r="AZ83" s="107">
        <f>INDEX(Auxiliar_OPEX_Drivers!$B$76:$I$84,MATCH($E83,Auxiliar_OPEX_Drivers!$B$76:$B$84,0),MATCH(YEAR(AZ$2),Auxiliar_OPEX_Drivers!$B$76:$I$76,0))*$F83</f>
        <v>9</v>
      </c>
      <c r="BA83" s="107">
        <f>INDEX(Auxiliar_OPEX_Drivers!$B$76:$I$84,MATCH($E83,Auxiliar_OPEX_Drivers!$B$76:$B$84,0),MATCH(YEAR(BA$2),Auxiliar_OPEX_Drivers!$B$76:$I$76,0))*$F83</f>
        <v>9</v>
      </c>
      <c r="BB83" s="107">
        <f>INDEX(Auxiliar_OPEX_Drivers!$B$76:$I$84,MATCH($E83,Auxiliar_OPEX_Drivers!$B$76:$B$84,0),MATCH(YEAR(BB$2),Auxiliar_OPEX_Drivers!$B$76:$I$76,0))*$F83</f>
        <v>9</v>
      </c>
      <c r="BC83" s="107">
        <f>INDEX(Auxiliar_OPEX_Drivers!$B$76:$I$84,MATCH($E83,Auxiliar_OPEX_Drivers!$B$76:$B$84,0),MATCH(YEAR(BC$2),Auxiliar_OPEX_Drivers!$B$76:$I$76,0))*$F83</f>
        <v>9</v>
      </c>
      <c r="BD83" s="107">
        <f>INDEX(Auxiliar_OPEX_Drivers!$B$76:$I$84,MATCH($E83,Auxiliar_OPEX_Drivers!$B$76:$B$84,0),MATCH(YEAR(BD$2),Auxiliar_OPEX_Drivers!$B$76:$I$76,0))*$F83</f>
        <v>9</v>
      </c>
      <c r="BE83" s="107">
        <f>INDEX(Auxiliar_OPEX_Drivers!$B$76:$I$84,MATCH($E83,Auxiliar_OPEX_Drivers!$B$76:$B$84,0),MATCH(YEAR(BE$2),Auxiliar_OPEX_Drivers!$B$76:$I$76,0))*$F83</f>
        <v>9</v>
      </c>
      <c r="BF83" s="107">
        <f>INDEX(Auxiliar_OPEX_Drivers!$B$76:$I$84,MATCH($E83,Auxiliar_OPEX_Drivers!$B$76:$B$84,0),MATCH(YEAR(BF$2),Auxiliar_OPEX_Drivers!$B$76:$I$76,0))*$F83</f>
        <v>9</v>
      </c>
      <c r="BG83" s="107">
        <f>INDEX(Auxiliar_OPEX_Drivers!$B$76:$I$84,MATCH($E83,Auxiliar_OPEX_Drivers!$B$76:$B$84,0),MATCH(YEAR(BG$2),Auxiliar_OPEX_Drivers!$B$76:$I$76,0))*$F83</f>
        <v>9</v>
      </c>
      <c r="BH83" s="107">
        <f>INDEX(Auxiliar_OPEX_Drivers!$B$76:$I$84,MATCH($E83,Auxiliar_OPEX_Drivers!$B$76:$B$84,0),MATCH(YEAR(BH$2),Auxiliar_OPEX_Drivers!$B$76:$I$76,0))*$F83</f>
        <v>9</v>
      </c>
      <c r="BI83" s="107">
        <f>INDEX(Auxiliar_OPEX_Drivers!$B$76:$I$84,MATCH($E83,Auxiliar_OPEX_Drivers!$B$76:$B$84,0),MATCH(YEAR(BI$2),Auxiliar_OPEX_Drivers!$B$76:$I$76,0))*$F83</f>
        <v>9</v>
      </c>
      <c r="BJ83" s="107">
        <f>INDEX(Auxiliar_OPEX_Drivers!$B$76:$I$84,MATCH($E83,Auxiliar_OPEX_Drivers!$B$76:$B$84,0),MATCH(YEAR(BJ$2),Auxiliar_OPEX_Drivers!$B$76:$I$76,0))*$F83</f>
        <v>9</v>
      </c>
      <c r="BK83" s="107">
        <f>INDEX(Auxiliar_OPEX_Drivers!$B$76:$I$84,MATCH($E83,Auxiliar_OPEX_Drivers!$B$76:$B$84,0),MATCH(YEAR(BK$2),Auxiliar_OPEX_Drivers!$B$76:$I$76,0))*$F83</f>
        <v>9</v>
      </c>
      <c r="BL83" s="107">
        <f>INDEX(Auxiliar_OPEX_Drivers!$B$76:$I$84,MATCH($E83,Auxiliar_OPEX_Drivers!$B$76:$B$84,0),MATCH(YEAR(BL$2),Auxiliar_OPEX_Drivers!$B$76:$I$76,0))*$F83</f>
        <v>9</v>
      </c>
      <c r="BM83" s="107">
        <f>INDEX(Auxiliar_OPEX_Drivers!$B$76:$I$84,MATCH($E83,Auxiliar_OPEX_Drivers!$B$76:$B$84,0),MATCH(YEAR(BM$2),Auxiliar_OPEX_Drivers!$B$76:$I$76,0))*$F83</f>
        <v>9</v>
      </c>
      <c r="BN83" s="107">
        <f>INDEX(Auxiliar_OPEX_Drivers!$B$76:$I$84,MATCH($E83,Auxiliar_OPEX_Drivers!$B$76:$B$84,0),MATCH(YEAR(BN$2),Auxiliar_OPEX_Drivers!$B$76:$I$76,0))*$F83</f>
        <v>9</v>
      </c>
      <c r="BO83" s="107">
        <f>INDEX(Auxiliar_OPEX_Drivers!$B$76:$I$84,MATCH($E83,Auxiliar_OPEX_Drivers!$B$76:$B$84,0),MATCH(YEAR(BO$2),Auxiliar_OPEX_Drivers!$B$76:$I$76,0))*$F83</f>
        <v>9</v>
      </c>
      <c r="BP83" s="107">
        <f>INDEX(Auxiliar_OPEX_Drivers!$B$76:$I$84,MATCH($E83,Auxiliar_OPEX_Drivers!$B$76:$B$84,0),MATCH(YEAR(BP$2),Auxiliar_OPEX_Drivers!$B$76:$I$76,0))*$F83</f>
        <v>9</v>
      </c>
      <c r="BQ83" s="107">
        <f>INDEX(Auxiliar_OPEX_Drivers!$B$76:$I$84,MATCH($E83,Auxiliar_OPEX_Drivers!$B$76:$B$84,0),MATCH(YEAR(BQ$2),Auxiliar_OPEX_Drivers!$B$76:$I$76,0))*$F83</f>
        <v>9</v>
      </c>
      <c r="BR83" s="107">
        <f>INDEX(Auxiliar_OPEX_Drivers!$B$76:$I$84,MATCH($E83,Auxiliar_OPEX_Drivers!$B$76:$B$84,0),MATCH(YEAR(BR$2),Auxiliar_OPEX_Drivers!$B$76:$I$76,0))*$F83</f>
        <v>9</v>
      </c>
      <c r="BS83" s="107">
        <f>INDEX(Auxiliar_OPEX_Drivers!$B$76:$I$84,MATCH($E83,Auxiliar_OPEX_Drivers!$B$76:$B$84,0),MATCH(YEAR(BS$2),Auxiliar_OPEX_Drivers!$B$76:$I$76,0))*$F83</f>
        <v>9</v>
      </c>
      <c r="BT83" s="107">
        <f>INDEX(Auxiliar_OPEX_Drivers!$B$76:$I$84,MATCH($E83,Auxiliar_OPEX_Drivers!$B$76:$B$84,0),MATCH(YEAR(BT$2),Auxiliar_OPEX_Drivers!$B$76:$I$76,0))*$F83</f>
        <v>9</v>
      </c>
      <c r="BU83" s="107">
        <f>INDEX(Auxiliar_OPEX_Drivers!$B$76:$I$84,MATCH($E83,Auxiliar_OPEX_Drivers!$B$76:$B$84,0),MATCH(YEAR(BU$2),Auxiliar_OPEX_Drivers!$B$76:$I$76,0))*$F83</f>
        <v>9</v>
      </c>
      <c r="BV83" s="107">
        <f>INDEX(Auxiliar_OPEX_Drivers!$B$76:$I$84,MATCH($E83,Auxiliar_OPEX_Drivers!$B$76:$B$84,0),MATCH(YEAR(BV$2),Auxiliar_OPEX_Drivers!$B$76:$I$76,0))*$F83</f>
        <v>9</v>
      </c>
      <c r="BW83" s="107">
        <f>INDEX(Auxiliar_OPEX_Drivers!$B$76:$I$84,MATCH($E83,Auxiliar_OPEX_Drivers!$B$76:$B$84,0),MATCH(YEAR(BW$2),Auxiliar_OPEX_Drivers!$B$76:$I$76,0))*$F83</f>
        <v>9</v>
      </c>
      <c r="BX83" s="107">
        <f>INDEX(Auxiliar_OPEX_Drivers!$B$76:$I$84,MATCH($E83,Auxiliar_OPEX_Drivers!$B$76:$B$84,0),MATCH(YEAR(BX$2),Auxiliar_OPEX_Drivers!$B$76:$I$76,0))*$F83</f>
        <v>9</v>
      </c>
      <c r="BY83" s="107">
        <f>INDEX(Auxiliar_OPEX_Drivers!$B$76:$I$84,MATCH($E83,Auxiliar_OPEX_Drivers!$B$76:$B$84,0),MATCH(YEAR(BY$2),Auxiliar_OPEX_Drivers!$B$76:$I$76,0))*$F83</f>
        <v>9</v>
      </c>
      <c r="BZ83" s="107">
        <f>INDEX(Auxiliar_OPEX_Drivers!$B$76:$I$84,MATCH($E83,Auxiliar_OPEX_Drivers!$B$76:$B$84,0),MATCH(YEAR(BZ$2),Auxiliar_OPEX_Drivers!$B$76:$I$76,0))*$F83</f>
        <v>9</v>
      </c>
      <c r="CA83" s="107">
        <f>INDEX(Auxiliar_OPEX_Drivers!$B$76:$I$84,MATCH($E83,Auxiliar_OPEX_Drivers!$B$76:$B$84,0),MATCH(YEAR(CA$2),Auxiliar_OPEX_Drivers!$B$76:$I$76,0))*$F83</f>
        <v>9</v>
      </c>
      <c r="CB83" s="107">
        <f>INDEX(Auxiliar_OPEX_Drivers!$B$76:$I$84,MATCH($E83,Auxiliar_OPEX_Drivers!$B$76:$B$84,0),MATCH(YEAR(CB$2),Auxiliar_OPEX_Drivers!$B$76:$I$76,0))*$F83</f>
        <v>9</v>
      </c>
      <c r="CC83" s="107">
        <f>INDEX(Auxiliar_OPEX_Drivers!$B$76:$I$84,MATCH($E83,Auxiliar_OPEX_Drivers!$B$76:$B$84,0),MATCH(YEAR(CC$2),Auxiliar_OPEX_Drivers!$B$76:$I$76,0))*$F83</f>
        <v>9</v>
      </c>
      <c r="CD83" s="107">
        <f>INDEX(Auxiliar_OPEX_Drivers!$B$76:$I$84,MATCH($E83,Auxiliar_OPEX_Drivers!$B$76:$B$84,0),MATCH(YEAR(CD$2),Auxiliar_OPEX_Drivers!$B$76:$I$76,0))*$F83</f>
        <v>9</v>
      </c>
      <c r="CE83" s="107">
        <f>INDEX(Auxiliar_OPEX_Drivers!$B$76:$I$84,MATCH($E83,Auxiliar_OPEX_Drivers!$B$76:$B$84,0),MATCH(YEAR(CE$2),Auxiliar_OPEX_Drivers!$B$76:$I$76,0))*$F83</f>
        <v>9</v>
      </c>
      <c r="CF83" s="107">
        <f>INDEX(Auxiliar_OPEX_Drivers!$B$76:$I$84,MATCH($E83,Auxiliar_OPEX_Drivers!$B$76:$B$84,0),MATCH(YEAR(CF$2),Auxiliar_OPEX_Drivers!$B$76:$I$76,0))*$F83</f>
        <v>9</v>
      </c>
      <c r="CG83" s="107">
        <f>INDEX(Auxiliar_OPEX_Drivers!$B$76:$I$84,MATCH($E83,Auxiliar_OPEX_Drivers!$B$76:$B$84,0),MATCH(YEAR(CG$2),Auxiliar_OPEX_Drivers!$B$76:$I$76,0))*$F83</f>
        <v>9</v>
      </c>
      <c r="CI83" s="51">
        <f>INDEX(Auxiliar_OPEX_CustosUnit!$A$1:$R$129,MATCH(Auxiliar_OPEX_P!$A83,Auxiliar_OPEX_CustosUnit!$A$1:$A$129,0),MATCH(CI$2,Auxiliar_OPEX_CustosUnit!$A$3:$Q$3,0))*(1-DRE_Auxiliar!$A$5)</f>
        <v>20168.991440219081</v>
      </c>
      <c r="CJ83" s="51">
        <f>INDEX(Auxiliar_OPEX_CustosUnit!$A$1:$R$129,MATCH(Auxiliar_OPEX_P!$A83,Auxiliar_OPEX_CustosUnit!$A$1:$A$129,0),MATCH(CJ$2,Auxiliar_OPEX_CustosUnit!$A$3:$Q$3,0))*(1-DRE_Auxiliar!$A$5)</f>
        <v>20870.475315171716</v>
      </c>
      <c r="CK83" s="51">
        <f>INDEX(Auxiliar_OPEX_CustosUnit!$A$1:$R$129,MATCH(Auxiliar_OPEX_P!$A83,Auxiliar_OPEX_CustosUnit!$A$1:$A$129,0),MATCH(CK$2,Auxiliar_OPEX_CustosUnit!$A$3:$Q$3,0))*(1-DRE_Auxiliar!$A$5)</f>
        <v>22004.270510658152</v>
      </c>
      <c r="CL83" s="51">
        <f>INDEX(Auxiliar_OPEX_CustosUnit!$A$1:$R$129,MATCH(Auxiliar_OPEX_P!$A83,Auxiliar_OPEX_CustosUnit!$A$1:$A$129,0),MATCH(CL$2,Auxiliar_OPEX_CustosUnit!$A$3:$Q$3,0))*(1-DRE_Auxiliar!$A$5)</f>
        <v>21977.891158333547</v>
      </c>
      <c r="CM83" s="51">
        <f>INDEX(Auxiliar_OPEX_CustosUnit!$A$1:$R$129,MATCH(Auxiliar_OPEX_P!$A83,Auxiliar_OPEX_CustosUnit!$A$1:$A$129,0),MATCH(CM$2,Auxiliar_OPEX_CustosUnit!$A$3:$Q$3,0))*(1-DRE_Auxiliar!$A$5)</f>
        <v>21988.503562549748</v>
      </c>
      <c r="CN83" s="51">
        <f>INDEX(Auxiliar_OPEX_CustosUnit!$A$1:$R$129,MATCH(Auxiliar_OPEX_P!$A83,Auxiliar_OPEX_CustosUnit!$A$1:$A$129,0),MATCH(CN$2,Auxiliar_OPEX_CustosUnit!$A$3:$Q$3,0))*(1-DRE_Auxiliar!$A$5)</f>
        <v>23761.000641490511</v>
      </c>
      <c r="CO83" s="51">
        <f>INDEX(Auxiliar_OPEX_CustosUnit!$A$1:$R$129,MATCH(Auxiliar_OPEX_P!$A83,Auxiliar_OPEX_CustosUnit!$A$1:$A$129,0),MATCH(CO$2,Auxiliar_OPEX_CustosUnit!$A$3:$Q$3,0))*(1-DRE_Auxiliar!$A$5)</f>
        <v>22627.022297137315</v>
      </c>
      <c r="CP83" s="51">
        <f>INDEX(Auxiliar_OPEX_CustosUnit!$A$1:$R$129,MATCH(Auxiliar_OPEX_P!$A83,Auxiliar_OPEX_CustosUnit!$A$1:$A$129,0),MATCH(CP$2,Auxiliar_OPEX_CustosUnit!$A$3:$Q$3,0))*(1-DRE_Auxiliar!$A$5)</f>
        <v>23384.56976609816</v>
      </c>
      <c r="CQ83" s="51">
        <f>INDEX(Auxiliar_OPEX_CustosUnit!$A$1:$R$129,MATCH(Auxiliar_OPEX_P!$A83,Auxiliar_OPEX_CustosUnit!$A$1:$A$129,0),MATCH(CQ$2,Auxiliar_OPEX_CustosUnit!$A$3:$Q$3,0))*(1-DRE_Auxiliar!$A$5)</f>
        <v>23389.788614955727</v>
      </c>
      <c r="CR83" s="51">
        <f>INDEX(Auxiliar_OPEX_CustosUnit!$A$1:$R$129,MATCH(Auxiliar_OPEX_P!$A83,Auxiliar_OPEX_CustosUnit!$A$1:$A$129,0),MATCH(CR$2,Auxiliar_OPEX_CustosUnit!$A$3:$Q$3,0))*(1-DRE_Auxiliar!$A$5)</f>
        <v>23389.788614955727</v>
      </c>
      <c r="CS83" s="51">
        <f>INDEX(Auxiliar_OPEX_CustosUnit!$A$1:$R$129,MATCH(Auxiliar_OPEX_P!$A83,Auxiliar_OPEX_CustosUnit!$A$1:$A$129,0),MATCH(CS$2,Auxiliar_OPEX_CustosUnit!$A$3:$Q$3,0))*(1-DRE_Auxiliar!$A$5)</f>
        <v>22632.241145994783</v>
      </c>
      <c r="CT83" s="51">
        <f>INDEX(Auxiliar_OPEX_CustosUnit!$A$1:$R$129,MATCH(Auxiliar_OPEX_P!$A83,Auxiliar_OPEX_CustosUnit!$A$1:$A$129,0),MATCH(CT$2,Auxiliar_OPEX_CustosUnit!$A$3:$Q$3,0))*(1-DRE_Auxiliar!$A$5)</f>
        <v>22451.363705674205</v>
      </c>
      <c r="CU83" s="53">
        <f t="shared" si="610"/>
        <v>20168.991440219081</v>
      </c>
      <c r="CV83" s="53">
        <f t="shared" si="611"/>
        <v>20870.475315171716</v>
      </c>
      <c r="CW83" s="53">
        <f t="shared" si="612"/>
        <v>22004.270510658152</v>
      </c>
      <c r="CX83" s="53">
        <f t="shared" si="613"/>
        <v>21977.891158333547</v>
      </c>
      <c r="CY83" s="53">
        <f t="shared" si="614"/>
        <v>21988.503562549748</v>
      </c>
      <c r="CZ83" s="53">
        <f t="shared" si="615"/>
        <v>23761.000641490511</v>
      </c>
      <c r="DA83" s="53">
        <f t="shared" si="616"/>
        <v>22627.022297137315</v>
      </c>
      <c r="DB83" s="53">
        <f t="shared" si="617"/>
        <v>23384.56976609816</v>
      </c>
      <c r="DC83" s="53">
        <f t="shared" si="618"/>
        <v>23389.788614955727</v>
      </c>
      <c r="DD83" s="53">
        <f t="shared" si="619"/>
        <v>23389.788614955727</v>
      </c>
      <c r="DE83" s="53">
        <f t="shared" si="620"/>
        <v>22632.241145994783</v>
      </c>
      <c r="DF83" s="53">
        <f t="shared" si="621"/>
        <v>22451.363705674205</v>
      </c>
      <c r="DG83" s="53">
        <f t="shared" si="622"/>
        <v>20168.991440219081</v>
      </c>
      <c r="DH83" s="53">
        <f t="shared" si="623"/>
        <v>20870.475315171716</v>
      </c>
      <c r="DI83" s="53">
        <f t="shared" si="624"/>
        <v>22004.270510658152</v>
      </c>
      <c r="DJ83" s="53">
        <f t="shared" si="625"/>
        <v>21977.891158333547</v>
      </c>
      <c r="DK83" s="53">
        <f t="shared" si="626"/>
        <v>21988.503562549748</v>
      </c>
      <c r="DL83" s="53">
        <f t="shared" si="627"/>
        <v>23761.000641490511</v>
      </c>
      <c r="DM83" s="53">
        <f t="shared" si="628"/>
        <v>22627.022297137315</v>
      </c>
      <c r="DN83" s="53">
        <f t="shared" si="629"/>
        <v>23384.56976609816</v>
      </c>
      <c r="DO83" s="53">
        <f t="shared" si="630"/>
        <v>23389.788614955727</v>
      </c>
      <c r="DP83" s="53">
        <f t="shared" si="631"/>
        <v>23389.788614955727</v>
      </c>
      <c r="DQ83" s="53">
        <f t="shared" si="632"/>
        <v>22632.241145994783</v>
      </c>
      <c r="DR83" s="53">
        <f t="shared" si="633"/>
        <v>22451.363705674205</v>
      </c>
      <c r="DS83" s="53">
        <f t="shared" si="634"/>
        <v>20168.991440219081</v>
      </c>
      <c r="DT83" s="53">
        <f t="shared" si="635"/>
        <v>20870.475315171716</v>
      </c>
      <c r="DU83" s="53">
        <f t="shared" si="636"/>
        <v>22004.270510658152</v>
      </c>
      <c r="DV83" s="53">
        <f t="shared" si="637"/>
        <v>21977.891158333547</v>
      </c>
      <c r="DW83" s="53">
        <f t="shared" si="638"/>
        <v>21988.503562549748</v>
      </c>
      <c r="DX83" s="53">
        <f t="shared" si="639"/>
        <v>23761.000641490511</v>
      </c>
      <c r="DY83" s="53">
        <f t="shared" si="640"/>
        <v>22627.022297137315</v>
      </c>
      <c r="DZ83" s="53">
        <f t="shared" si="641"/>
        <v>23384.56976609816</v>
      </c>
      <c r="EA83" s="53">
        <f t="shared" si="642"/>
        <v>23389.788614955727</v>
      </c>
      <c r="EB83" s="53">
        <f t="shared" si="643"/>
        <v>23389.788614955727</v>
      </c>
      <c r="EC83" s="53">
        <f t="shared" si="644"/>
        <v>22632.241145994783</v>
      </c>
      <c r="ED83" s="53">
        <f t="shared" si="645"/>
        <v>22451.363705674205</v>
      </c>
      <c r="EE83" s="53">
        <f t="shared" si="646"/>
        <v>20168.991440219081</v>
      </c>
      <c r="EF83" s="53">
        <f t="shared" si="647"/>
        <v>20870.475315171716</v>
      </c>
      <c r="EG83" s="53">
        <f t="shared" si="648"/>
        <v>22004.270510658152</v>
      </c>
      <c r="EH83" s="53">
        <f t="shared" si="649"/>
        <v>21977.891158333547</v>
      </c>
      <c r="EI83" s="53">
        <f t="shared" si="650"/>
        <v>21988.503562549748</v>
      </c>
      <c r="EJ83" s="53">
        <f t="shared" si="651"/>
        <v>23761.000641490511</v>
      </c>
      <c r="EK83" s="53">
        <f t="shared" si="652"/>
        <v>22627.022297137315</v>
      </c>
      <c r="EL83" s="53">
        <f t="shared" si="653"/>
        <v>23384.56976609816</v>
      </c>
      <c r="EM83" s="53">
        <f t="shared" si="654"/>
        <v>23389.788614955727</v>
      </c>
      <c r="EN83" s="53">
        <f t="shared" si="655"/>
        <v>23389.788614955727</v>
      </c>
      <c r="EO83" s="53">
        <f t="shared" si="656"/>
        <v>22632.241145994783</v>
      </c>
      <c r="EP83" s="53">
        <f t="shared" si="657"/>
        <v>22451.363705674205</v>
      </c>
      <c r="EQ83" s="53">
        <f t="shared" si="658"/>
        <v>20168.991440219081</v>
      </c>
      <c r="ER83" s="53">
        <f t="shared" si="659"/>
        <v>20870.475315171716</v>
      </c>
      <c r="ES83" s="53">
        <f t="shared" si="660"/>
        <v>22004.270510658152</v>
      </c>
      <c r="ET83" s="53">
        <f t="shared" si="661"/>
        <v>21977.891158333547</v>
      </c>
      <c r="EU83" s="53">
        <f t="shared" si="662"/>
        <v>21988.503562549748</v>
      </c>
      <c r="EV83" s="53">
        <f t="shared" si="663"/>
        <v>23761.000641490511</v>
      </c>
      <c r="EW83" s="53">
        <f t="shared" si="664"/>
        <v>22627.022297137315</v>
      </c>
      <c r="EX83" s="53">
        <f t="shared" si="665"/>
        <v>23384.56976609816</v>
      </c>
      <c r="EY83" s="53">
        <f t="shared" si="666"/>
        <v>23389.788614955727</v>
      </c>
      <c r="EZ83" s="53">
        <f t="shared" si="667"/>
        <v>23389.788614955727</v>
      </c>
      <c r="FA83" s="53">
        <f t="shared" si="668"/>
        <v>22632.241145994783</v>
      </c>
      <c r="FB83" s="53">
        <f t="shared" si="669"/>
        <v>22451.363705674205</v>
      </c>
      <c r="FC83" s="53">
        <f t="shared" si="670"/>
        <v>20168.991440219081</v>
      </c>
      <c r="FD83" s="53">
        <f t="shared" si="671"/>
        <v>20870.475315171716</v>
      </c>
      <c r="FE83" s="53">
        <f t="shared" si="672"/>
        <v>22004.270510658152</v>
      </c>
      <c r="FF83" s="53">
        <f t="shared" si="673"/>
        <v>21977.891158333547</v>
      </c>
      <c r="FG83" s="53">
        <f t="shared" si="674"/>
        <v>21988.503562549748</v>
      </c>
      <c r="FH83" s="53">
        <f t="shared" si="675"/>
        <v>23761.000641490511</v>
      </c>
      <c r="FI83" s="53">
        <f t="shared" si="676"/>
        <v>22627.022297137315</v>
      </c>
      <c r="FJ83" s="53">
        <f t="shared" si="677"/>
        <v>23384.56976609816</v>
      </c>
      <c r="FK83" s="53">
        <f t="shared" si="678"/>
        <v>23389.788614955727</v>
      </c>
      <c r="FL83" s="53">
        <f t="shared" si="679"/>
        <v>23389.788614955727</v>
      </c>
      <c r="FM83" s="53">
        <f t="shared" si="680"/>
        <v>22632.241145994783</v>
      </c>
      <c r="FN83" s="53">
        <f t="shared" si="681"/>
        <v>22451.363705674205</v>
      </c>
      <c r="FP83" s="51">
        <f t="shared" si="682"/>
        <v>197896.53206294772</v>
      </c>
      <c r="FQ83" s="51">
        <f t="shared" si="689"/>
        <v>213849.0057734146</v>
      </c>
      <c r="FR83" s="51">
        <f t="shared" si="690"/>
        <v>203643.20067423582</v>
      </c>
      <c r="FS83" s="51">
        <f t="shared" si="691"/>
        <v>210461.12789488345</v>
      </c>
      <c r="FT83" s="51">
        <f t="shared" si="692"/>
        <v>210508.09753460155</v>
      </c>
      <c r="FU83" s="51">
        <f t="shared" si="693"/>
        <v>210508.09753460155</v>
      </c>
      <c r="FV83" s="51">
        <f t="shared" si="694"/>
        <v>203690.17031395304</v>
      </c>
      <c r="FW83" s="51">
        <f t="shared" si="695"/>
        <v>202062.27335106785</v>
      </c>
      <c r="FX83" s="51">
        <f t="shared" si="696"/>
        <v>181520.92296197172</v>
      </c>
      <c r="FY83" s="51">
        <f t="shared" si="697"/>
        <v>187834.27783654543</v>
      </c>
      <c r="FZ83" s="51">
        <f t="shared" si="698"/>
        <v>198038.43459592338</v>
      </c>
      <c r="GA83" s="51">
        <f t="shared" si="699"/>
        <v>197801.02042500192</v>
      </c>
      <c r="GB83" s="51">
        <f t="shared" si="700"/>
        <v>197896.53206294772</v>
      </c>
      <c r="GC83" s="51">
        <f t="shared" si="701"/>
        <v>213849.0057734146</v>
      </c>
      <c r="GD83" s="51">
        <f t="shared" si="702"/>
        <v>203643.20067423582</v>
      </c>
      <c r="GE83" s="51">
        <f t="shared" si="703"/>
        <v>210461.12789488345</v>
      </c>
      <c r="GF83" s="51">
        <f t="shared" si="704"/>
        <v>210508.09753460155</v>
      </c>
      <c r="GG83" s="51">
        <f t="shared" si="705"/>
        <v>210508.09753460155</v>
      </c>
      <c r="GH83" s="51">
        <f t="shared" si="706"/>
        <v>203690.17031395304</v>
      </c>
      <c r="GI83" s="51">
        <f t="shared" si="707"/>
        <v>202062.27335106785</v>
      </c>
      <c r="GJ83" s="51">
        <f t="shared" si="708"/>
        <v>181520.92296197172</v>
      </c>
      <c r="GK83" s="51">
        <f t="shared" si="709"/>
        <v>187834.27783654543</v>
      </c>
      <c r="GL83" s="51">
        <f t="shared" si="710"/>
        <v>198038.43459592338</v>
      </c>
      <c r="GM83" s="51">
        <f t="shared" si="711"/>
        <v>197801.02042500192</v>
      </c>
      <c r="GN83" s="51">
        <f t="shared" si="712"/>
        <v>197896.53206294772</v>
      </c>
      <c r="GO83" s="51">
        <f t="shared" si="713"/>
        <v>213849.0057734146</v>
      </c>
      <c r="GP83" s="51">
        <f t="shared" si="714"/>
        <v>203643.20067423582</v>
      </c>
      <c r="GQ83" s="51">
        <f t="shared" si="715"/>
        <v>210461.12789488345</v>
      </c>
      <c r="GR83" s="51">
        <f t="shared" si="716"/>
        <v>210508.09753460155</v>
      </c>
      <c r="GS83" s="51">
        <f t="shared" si="717"/>
        <v>210508.09753460155</v>
      </c>
      <c r="GT83" s="51">
        <f t="shared" si="718"/>
        <v>203690.17031395304</v>
      </c>
      <c r="GU83" s="51">
        <f t="shared" si="719"/>
        <v>202062.27335106785</v>
      </c>
      <c r="GV83" s="51">
        <f t="shared" si="720"/>
        <v>181520.92296197172</v>
      </c>
      <c r="GW83" s="51">
        <f t="shared" si="721"/>
        <v>187834.27783654543</v>
      </c>
      <c r="GX83" s="51">
        <f t="shared" si="722"/>
        <v>198038.43459592338</v>
      </c>
      <c r="GY83" s="51">
        <f t="shared" si="723"/>
        <v>197801.02042500192</v>
      </c>
      <c r="GZ83" s="51">
        <f t="shared" si="724"/>
        <v>197896.53206294772</v>
      </c>
      <c r="HA83" s="51">
        <f t="shared" si="725"/>
        <v>213849.0057734146</v>
      </c>
      <c r="HB83" s="51">
        <f t="shared" si="726"/>
        <v>203643.20067423582</v>
      </c>
      <c r="HC83" s="51">
        <f t="shared" si="727"/>
        <v>210461.12789488345</v>
      </c>
      <c r="HD83" s="51">
        <f t="shared" si="728"/>
        <v>210508.09753460155</v>
      </c>
      <c r="HE83" s="51">
        <f t="shared" si="729"/>
        <v>210508.09753460155</v>
      </c>
      <c r="HF83" s="51">
        <f t="shared" si="730"/>
        <v>203690.17031395304</v>
      </c>
      <c r="HG83" s="51">
        <f t="shared" si="731"/>
        <v>202062.27335106785</v>
      </c>
      <c r="HH83" s="51">
        <f t="shared" si="732"/>
        <v>181520.92296197172</v>
      </c>
      <c r="HI83" s="51">
        <f t="shared" si="733"/>
        <v>187834.27783654543</v>
      </c>
      <c r="HJ83" s="51">
        <f t="shared" si="734"/>
        <v>198038.43459592338</v>
      </c>
      <c r="HK83" s="51">
        <f t="shared" si="735"/>
        <v>197801.02042500192</v>
      </c>
      <c r="HL83" s="51">
        <f t="shared" si="736"/>
        <v>197896.53206294772</v>
      </c>
      <c r="HM83" s="51">
        <f t="shared" si="737"/>
        <v>213849.0057734146</v>
      </c>
      <c r="HN83" s="51">
        <f t="shared" si="738"/>
        <v>203643.20067423582</v>
      </c>
      <c r="HO83" s="51">
        <f t="shared" si="739"/>
        <v>210461.12789488345</v>
      </c>
      <c r="HP83" s="51">
        <f t="shared" si="740"/>
        <v>210508.09753460155</v>
      </c>
      <c r="HQ83" s="51">
        <f t="shared" si="741"/>
        <v>210508.09753460155</v>
      </c>
      <c r="HR83" s="51">
        <f t="shared" si="742"/>
        <v>203690.17031395304</v>
      </c>
      <c r="HS83" s="51">
        <f t="shared" si="743"/>
        <v>202062.27335106785</v>
      </c>
      <c r="HT83" s="51">
        <f t="shared" si="744"/>
        <v>181520.92296197172</v>
      </c>
      <c r="HU83" s="51">
        <f t="shared" si="745"/>
        <v>187834.27783654543</v>
      </c>
      <c r="HV83" s="51">
        <f t="shared" si="746"/>
        <v>198038.43459592338</v>
      </c>
      <c r="HW83" s="51">
        <f t="shared" si="747"/>
        <v>197801.02042500192</v>
      </c>
      <c r="HX83" s="51">
        <f t="shared" si="748"/>
        <v>197896.53206294772</v>
      </c>
      <c r="HY83" s="51">
        <f t="shared" si="749"/>
        <v>213849.0057734146</v>
      </c>
      <c r="HZ83" s="51">
        <f t="shared" si="750"/>
        <v>203643.20067423582</v>
      </c>
      <c r="IA83" s="51">
        <f t="shared" si="751"/>
        <v>210461.12789488345</v>
      </c>
      <c r="IB83" s="51">
        <f t="shared" si="688"/>
        <v>210508.09753460155</v>
      </c>
      <c r="IC83" s="51">
        <f t="shared" ref="IC83:IC128" si="752">EZ83*BS83*(1-$D83)</f>
        <v>210508.09753460155</v>
      </c>
      <c r="ID83" s="51">
        <f t="shared" ref="ID83:ID128" si="753">FA83*BT83*(1-$D83)</f>
        <v>203690.17031395304</v>
      </c>
      <c r="IE83" s="51">
        <f t="shared" ref="IE83:IE128" si="754">FB83*BU83*(1-$D83)</f>
        <v>202062.27335106785</v>
      </c>
      <c r="IF83" s="51">
        <f t="shared" ref="IF83:IF128" si="755">FC83*BV83*(1-$D83)</f>
        <v>181520.92296197172</v>
      </c>
      <c r="IG83" s="51">
        <f t="shared" ref="IG83:IG128" si="756">FD83*BW83*(1-$D83)</f>
        <v>187834.27783654543</v>
      </c>
      <c r="IH83" s="51">
        <f t="shared" ref="IH83:IH128" si="757">FE83*BX83*(1-$D83)</f>
        <v>198038.43459592338</v>
      </c>
      <c r="II83" s="51">
        <f t="shared" ref="II83:II128" si="758">FF83*BY83*(1-$D83)</f>
        <v>197801.02042500192</v>
      </c>
      <c r="IJ83" s="51">
        <f t="shared" ref="IJ83:IJ128" si="759">FG83*BZ83*(1-$D83)</f>
        <v>197896.53206294772</v>
      </c>
      <c r="IK83" s="51">
        <f t="shared" ref="IK83:IK128" si="760">FH83*CA83*(1-$D83)</f>
        <v>213849.0057734146</v>
      </c>
      <c r="IL83" s="51">
        <f t="shared" ref="IL83:IL128" si="761">FI83*CB83*(1-$D83)</f>
        <v>203643.20067423582</v>
      </c>
      <c r="IM83" s="51">
        <f t="shared" ref="IM83:IM128" si="762">FJ83*CC83*(1-$D83)</f>
        <v>210461.12789488345</v>
      </c>
      <c r="IN83" s="51">
        <f t="shared" ref="IN83:IN128" si="763">FK83*CD83*(1-$D83)</f>
        <v>210508.09753460155</v>
      </c>
      <c r="IO83" s="51">
        <f t="shared" ref="IO83:IO128" si="764">FL83*CE83*(1-$D83)</f>
        <v>210508.09753460155</v>
      </c>
      <c r="IP83" s="51">
        <f t="shared" ref="IP83:IP128" si="765">FM83*CF83*(1-$D83)</f>
        <v>203690.17031395304</v>
      </c>
      <c r="IQ83" s="51">
        <f t="shared" ref="IQ83:IQ128" si="766">FN83*CG83*(1-$D83)</f>
        <v>202062.27335106785</v>
      </c>
      <c r="IS83" s="51">
        <f t="shared" si="683"/>
        <v>2417813.1609591483</v>
      </c>
      <c r="IT83" s="51">
        <f t="shared" si="683"/>
        <v>2417813.1609591483</v>
      </c>
      <c r="IU83" s="51">
        <f t="shared" si="683"/>
        <v>2417813.1609591483</v>
      </c>
      <c r="IV83" s="51">
        <f t="shared" si="683"/>
        <v>2417813.1609591483</v>
      </c>
      <c r="IW83" s="51">
        <f t="shared" si="683"/>
        <v>2417813.1609591483</v>
      </c>
      <c r="IX83" s="51">
        <f t="shared" si="683"/>
        <v>2417813.1609591483</v>
      </c>
      <c r="IZ83" s="111">
        <f t="shared" si="684"/>
        <v>0</v>
      </c>
      <c r="JA83" s="111">
        <f t="shared" si="389"/>
        <v>0</v>
      </c>
      <c r="JB83" s="111">
        <f t="shared" si="390"/>
        <v>0</v>
      </c>
      <c r="JC83" s="111">
        <f t="shared" si="391"/>
        <v>0</v>
      </c>
      <c r="JD83" s="111">
        <f t="shared" si="392"/>
        <v>0</v>
      </c>
      <c r="JE83" s="111">
        <f t="shared" si="393"/>
        <v>0</v>
      </c>
      <c r="JF83" s="111">
        <f t="shared" si="394"/>
        <v>0</v>
      </c>
      <c r="JG83" s="111">
        <f t="shared" si="395"/>
        <v>0</v>
      </c>
      <c r="JH83" s="111">
        <f t="shared" si="396"/>
        <v>0</v>
      </c>
      <c r="JI83" s="111">
        <f t="shared" si="397"/>
        <v>0</v>
      </c>
      <c r="JJ83" s="111">
        <f t="shared" si="398"/>
        <v>0</v>
      </c>
      <c r="JK83" s="111">
        <f t="shared" si="399"/>
        <v>0</v>
      </c>
      <c r="JL83" s="111">
        <f t="shared" si="400"/>
        <v>0</v>
      </c>
      <c r="JM83" s="111">
        <f t="shared" si="401"/>
        <v>0</v>
      </c>
      <c r="JN83" s="111">
        <f t="shared" si="402"/>
        <v>0</v>
      </c>
      <c r="JO83" s="111">
        <f t="shared" si="403"/>
        <v>0</v>
      </c>
      <c r="JP83" s="111">
        <f t="shared" si="404"/>
        <v>0</v>
      </c>
      <c r="JQ83" s="111">
        <f t="shared" si="405"/>
        <v>0</v>
      </c>
      <c r="JR83" s="111">
        <f t="shared" si="406"/>
        <v>0</v>
      </c>
      <c r="JS83" s="111">
        <f t="shared" si="407"/>
        <v>0</v>
      </c>
      <c r="JT83" s="111">
        <f t="shared" si="408"/>
        <v>0</v>
      </c>
      <c r="JU83" s="111">
        <f t="shared" si="409"/>
        <v>0</v>
      </c>
      <c r="JV83" s="111">
        <f t="shared" si="410"/>
        <v>0</v>
      </c>
      <c r="JW83" s="111">
        <f t="shared" si="411"/>
        <v>0</v>
      </c>
      <c r="JX83" s="111">
        <f t="shared" si="412"/>
        <v>0</v>
      </c>
      <c r="JY83" s="111">
        <f t="shared" si="413"/>
        <v>0</v>
      </c>
      <c r="JZ83" s="111">
        <f t="shared" si="414"/>
        <v>0</v>
      </c>
      <c r="KA83" s="111">
        <f t="shared" si="415"/>
        <v>0</v>
      </c>
      <c r="KB83" s="111">
        <f t="shared" si="416"/>
        <v>0</v>
      </c>
      <c r="KC83" s="111">
        <f t="shared" si="417"/>
        <v>0</v>
      </c>
      <c r="KD83" s="111">
        <f t="shared" si="418"/>
        <v>0</v>
      </c>
      <c r="KE83" s="111">
        <f t="shared" si="419"/>
        <v>0</v>
      </c>
      <c r="KF83" s="111">
        <f t="shared" si="420"/>
        <v>0</v>
      </c>
      <c r="KG83" s="111">
        <f t="shared" si="421"/>
        <v>0</v>
      </c>
      <c r="KH83" s="111">
        <f t="shared" si="422"/>
        <v>0</v>
      </c>
      <c r="KI83" s="111">
        <f t="shared" si="423"/>
        <v>0</v>
      </c>
      <c r="KJ83" s="111">
        <f t="shared" si="424"/>
        <v>0</v>
      </c>
      <c r="KK83" s="111">
        <f t="shared" si="425"/>
        <v>0</v>
      </c>
      <c r="KL83" s="111">
        <f t="shared" si="426"/>
        <v>0</v>
      </c>
      <c r="KM83" s="111">
        <f t="shared" si="427"/>
        <v>0</v>
      </c>
      <c r="KN83" s="111">
        <f t="shared" si="428"/>
        <v>0</v>
      </c>
      <c r="KO83" s="111">
        <f t="shared" si="429"/>
        <v>0</v>
      </c>
      <c r="KP83" s="111">
        <f t="shared" si="430"/>
        <v>0</v>
      </c>
      <c r="KQ83" s="111">
        <f t="shared" si="431"/>
        <v>0</v>
      </c>
      <c r="KR83" s="111">
        <f t="shared" si="432"/>
        <v>0</v>
      </c>
      <c r="KS83" s="111">
        <f t="shared" si="433"/>
        <v>0</v>
      </c>
      <c r="KT83" s="111">
        <f t="shared" si="434"/>
        <v>0</v>
      </c>
      <c r="KU83" s="111">
        <f t="shared" si="435"/>
        <v>0</v>
      </c>
      <c r="KV83" s="111">
        <f t="shared" si="436"/>
        <v>0</v>
      </c>
      <c r="KW83" s="111">
        <f t="shared" si="437"/>
        <v>0</v>
      </c>
      <c r="KX83" s="111">
        <f t="shared" si="438"/>
        <v>0</v>
      </c>
      <c r="KY83" s="111">
        <f t="shared" si="439"/>
        <v>0</v>
      </c>
      <c r="KZ83" s="111">
        <f t="shared" si="440"/>
        <v>0</v>
      </c>
      <c r="LA83" s="111">
        <f t="shared" si="441"/>
        <v>0</v>
      </c>
      <c r="LB83" s="111">
        <f t="shared" si="442"/>
        <v>0</v>
      </c>
      <c r="LC83" s="111">
        <f t="shared" si="443"/>
        <v>0</v>
      </c>
      <c r="LD83" s="111">
        <f t="shared" si="444"/>
        <v>0</v>
      </c>
      <c r="LE83" s="111">
        <f t="shared" si="445"/>
        <v>0</v>
      </c>
      <c r="LF83" s="111">
        <f t="shared" si="446"/>
        <v>0</v>
      </c>
      <c r="LG83" s="111">
        <f t="shared" si="447"/>
        <v>0</v>
      </c>
      <c r="LH83" s="111">
        <f t="shared" si="448"/>
        <v>0</v>
      </c>
      <c r="LI83" s="111">
        <f t="shared" si="449"/>
        <v>0</v>
      </c>
      <c r="LJ83" s="111">
        <f t="shared" si="450"/>
        <v>0</v>
      </c>
      <c r="LK83" s="111">
        <f t="shared" si="451"/>
        <v>0</v>
      </c>
      <c r="LL83" s="111">
        <f t="shared" si="452"/>
        <v>0</v>
      </c>
      <c r="LM83" s="111">
        <f t="shared" si="453"/>
        <v>0</v>
      </c>
      <c r="LN83" s="111">
        <f t="shared" si="454"/>
        <v>0</v>
      </c>
      <c r="LO83" s="111">
        <f t="shared" si="455"/>
        <v>0</v>
      </c>
      <c r="LP83" s="111">
        <f t="shared" si="456"/>
        <v>0</v>
      </c>
      <c r="LQ83" s="111">
        <f t="shared" si="457"/>
        <v>0</v>
      </c>
      <c r="LR83" s="111">
        <f t="shared" si="458"/>
        <v>0</v>
      </c>
      <c r="LS83" s="111">
        <f t="shared" si="459"/>
        <v>0</v>
      </c>
      <c r="LT83" s="111">
        <f t="shared" si="460"/>
        <v>0</v>
      </c>
      <c r="LU83" s="111">
        <f t="shared" si="461"/>
        <v>0</v>
      </c>
      <c r="LV83" s="111">
        <f t="shared" si="462"/>
        <v>0</v>
      </c>
      <c r="LW83" s="111">
        <f t="shared" si="463"/>
        <v>0</v>
      </c>
      <c r="LX83" s="111">
        <f t="shared" si="464"/>
        <v>0</v>
      </c>
      <c r="LY83" s="111">
        <f t="shared" si="465"/>
        <v>0</v>
      </c>
      <c r="LZ83" s="111">
        <f t="shared" si="466"/>
        <v>0</v>
      </c>
      <c r="MA83" s="111">
        <f t="shared" si="467"/>
        <v>0</v>
      </c>
      <c r="MD83" s="111"/>
      <c r="ME83" s="111">
        <f t="shared" si="685"/>
        <v>0</v>
      </c>
      <c r="MF83" s="111">
        <f t="shared" si="468"/>
        <v>0</v>
      </c>
      <c r="MG83" s="111">
        <f t="shared" si="469"/>
        <v>0</v>
      </c>
      <c r="MH83" s="111">
        <f t="shared" si="470"/>
        <v>0</v>
      </c>
      <c r="MI83" s="111">
        <f t="shared" si="471"/>
        <v>0</v>
      </c>
      <c r="MJ83" s="111">
        <f t="shared" si="472"/>
        <v>0</v>
      </c>
      <c r="MK83" s="111">
        <f t="shared" si="473"/>
        <v>0</v>
      </c>
      <c r="ML83" s="111">
        <f t="shared" si="474"/>
        <v>0</v>
      </c>
      <c r="MM83" s="111">
        <f t="shared" si="475"/>
        <v>0</v>
      </c>
      <c r="MN83" s="111">
        <f t="shared" si="476"/>
        <v>0</v>
      </c>
      <c r="MO83" s="111">
        <f t="shared" si="477"/>
        <v>0</v>
      </c>
      <c r="MP83" s="111">
        <f t="shared" si="478"/>
        <v>0</v>
      </c>
      <c r="MQ83" s="111">
        <f t="shared" si="479"/>
        <v>0</v>
      </c>
      <c r="MR83" s="111">
        <f t="shared" si="480"/>
        <v>0</v>
      </c>
      <c r="MS83" s="111">
        <f t="shared" si="481"/>
        <v>0</v>
      </c>
      <c r="MT83" s="111">
        <f t="shared" si="482"/>
        <v>0</v>
      </c>
      <c r="MU83" s="111">
        <f t="shared" si="483"/>
        <v>0</v>
      </c>
      <c r="MV83" s="111">
        <f t="shared" si="484"/>
        <v>0</v>
      </c>
      <c r="MW83" s="111">
        <f t="shared" si="485"/>
        <v>0</v>
      </c>
      <c r="MX83" s="111">
        <f t="shared" si="486"/>
        <v>0</v>
      </c>
      <c r="MY83" s="111">
        <f t="shared" si="487"/>
        <v>0</v>
      </c>
      <c r="MZ83" s="111">
        <f t="shared" si="488"/>
        <v>0</v>
      </c>
      <c r="NA83" s="111">
        <f t="shared" si="489"/>
        <v>0</v>
      </c>
      <c r="NB83" s="111">
        <f t="shared" si="490"/>
        <v>0</v>
      </c>
      <c r="NC83" s="111">
        <f t="shared" si="491"/>
        <v>0</v>
      </c>
      <c r="ND83" s="111">
        <f t="shared" si="492"/>
        <v>0</v>
      </c>
      <c r="NE83" s="111">
        <f t="shared" si="493"/>
        <v>0</v>
      </c>
      <c r="NF83" s="111">
        <f t="shared" si="494"/>
        <v>0</v>
      </c>
      <c r="NG83" s="111">
        <f t="shared" si="495"/>
        <v>0</v>
      </c>
      <c r="NH83" s="111">
        <f t="shared" si="496"/>
        <v>0</v>
      </c>
      <c r="NI83" s="111">
        <f t="shared" si="497"/>
        <v>0</v>
      </c>
      <c r="NJ83" s="111">
        <f t="shared" si="498"/>
        <v>0</v>
      </c>
      <c r="NK83" s="111">
        <f t="shared" si="499"/>
        <v>0</v>
      </c>
      <c r="NL83" s="111">
        <f t="shared" si="500"/>
        <v>0</v>
      </c>
      <c r="NM83" s="111">
        <f t="shared" si="501"/>
        <v>0</v>
      </c>
      <c r="NN83" s="111">
        <f t="shared" si="502"/>
        <v>0</v>
      </c>
      <c r="NO83" s="111">
        <f t="shared" si="503"/>
        <v>0</v>
      </c>
      <c r="NP83" s="111">
        <f t="shared" si="504"/>
        <v>0</v>
      </c>
      <c r="NQ83" s="111">
        <f t="shared" si="505"/>
        <v>0</v>
      </c>
      <c r="NR83" s="111">
        <f t="shared" si="506"/>
        <v>0</v>
      </c>
      <c r="NS83" s="111">
        <f t="shared" si="507"/>
        <v>0</v>
      </c>
      <c r="NT83" s="111">
        <f t="shared" si="508"/>
        <v>0</v>
      </c>
      <c r="NU83" s="111">
        <f t="shared" si="509"/>
        <v>0</v>
      </c>
      <c r="NV83" s="111">
        <f t="shared" si="510"/>
        <v>0</v>
      </c>
      <c r="NW83" s="111">
        <f t="shared" si="511"/>
        <v>0</v>
      </c>
      <c r="NX83" s="111">
        <f t="shared" si="512"/>
        <v>0</v>
      </c>
      <c r="NY83" s="111">
        <f t="shared" si="513"/>
        <v>0</v>
      </c>
      <c r="NZ83" s="111">
        <f t="shared" si="514"/>
        <v>0</v>
      </c>
      <c r="OA83" s="111">
        <f t="shared" si="515"/>
        <v>0</v>
      </c>
      <c r="OB83" s="111">
        <f t="shared" si="516"/>
        <v>0</v>
      </c>
      <c r="OC83" s="111">
        <f t="shared" si="517"/>
        <v>0</v>
      </c>
      <c r="OD83" s="111">
        <f t="shared" si="518"/>
        <v>0</v>
      </c>
      <c r="OE83" s="111">
        <f t="shared" si="519"/>
        <v>0</v>
      </c>
      <c r="OF83" s="111">
        <f t="shared" si="520"/>
        <v>0</v>
      </c>
      <c r="OG83" s="111">
        <f t="shared" si="521"/>
        <v>0</v>
      </c>
      <c r="OH83" s="111">
        <f t="shared" si="522"/>
        <v>0</v>
      </c>
      <c r="OI83" s="111">
        <f t="shared" si="523"/>
        <v>0</v>
      </c>
      <c r="OJ83" s="111">
        <f t="shared" si="524"/>
        <v>0</v>
      </c>
      <c r="OK83" s="111">
        <f t="shared" si="525"/>
        <v>0</v>
      </c>
      <c r="OL83" s="111">
        <f t="shared" si="526"/>
        <v>0</v>
      </c>
      <c r="OM83" s="111">
        <f t="shared" si="527"/>
        <v>0</v>
      </c>
      <c r="ON83" s="111">
        <f t="shared" si="528"/>
        <v>0</v>
      </c>
      <c r="OO83" s="111">
        <f t="shared" si="529"/>
        <v>0</v>
      </c>
      <c r="OP83" s="111">
        <f t="shared" si="530"/>
        <v>0</v>
      </c>
      <c r="OQ83" s="111">
        <f t="shared" si="531"/>
        <v>0</v>
      </c>
      <c r="OR83" s="111">
        <f t="shared" si="532"/>
        <v>0</v>
      </c>
      <c r="OS83" s="111">
        <f t="shared" si="533"/>
        <v>0</v>
      </c>
      <c r="OT83" s="111">
        <f t="shared" si="534"/>
        <v>0</v>
      </c>
      <c r="OU83" s="111">
        <f t="shared" si="535"/>
        <v>0</v>
      </c>
      <c r="OV83" s="111">
        <f t="shared" si="536"/>
        <v>0</v>
      </c>
      <c r="OW83" s="111">
        <f t="shared" si="537"/>
        <v>0</v>
      </c>
      <c r="OX83" s="111">
        <f t="shared" si="538"/>
        <v>0</v>
      </c>
      <c r="OY83" s="111"/>
      <c r="PA83" s="51">
        <f t="shared" si="686"/>
        <v>213849.0057734146</v>
      </c>
      <c r="PB83" s="51">
        <f t="shared" si="539"/>
        <v>203643.20067423582</v>
      </c>
      <c r="PC83" s="51">
        <f t="shared" si="540"/>
        <v>210461.12789488345</v>
      </c>
      <c r="PD83" s="51">
        <f t="shared" si="541"/>
        <v>210508.09753460155</v>
      </c>
      <c r="PE83" s="51">
        <f t="shared" si="542"/>
        <v>210508.09753460155</v>
      </c>
      <c r="PF83" s="51">
        <f t="shared" si="543"/>
        <v>203690.17031395304</v>
      </c>
      <c r="PG83" s="51">
        <f t="shared" si="544"/>
        <v>202062.27335106785</v>
      </c>
      <c r="PH83" s="51">
        <f t="shared" si="545"/>
        <v>181520.92296197172</v>
      </c>
      <c r="PI83" s="51">
        <f t="shared" si="546"/>
        <v>187834.27783654543</v>
      </c>
      <c r="PJ83" s="51">
        <f t="shared" si="547"/>
        <v>198038.43459592338</v>
      </c>
      <c r="PK83" s="51">
        <f t="shared" si="548"/>
        <v>197801.02042500192</v>
      </c>
      <c r="PL83" s="51">
        <f t="shared" si="549"/>
        <v>197896.53206294772</v>
      </c>
      <c r="PM83" s="51">
        <f t="shared" si="550"/>
        <v>213849.0057734146</v>
      </c>
      <c r="PN83" s="51">
        <f t="shared" si="551"/>
        <v>203643.20067423582</v>
      </c>
      <c r="PO83" s="51">
        <f t="shared" si="552"/>
        <v>210461.12789488345</v>
      </c>
      <c r="PP83" s="51">
        <f t="shared" si="553"/>
        <v>210508.09753460155</v>
      </c>
      <c r="PQ83" s="51">
        <f t="shared" si="554"/>
        <v>210508.09753460155</v>
      </c>
      <c r="PR83" s="51">
        <f t="shared" si="555"/>
        <v>203690.17031395304</v>
      </c>
      <c r="PS83" s="51">
        <f t="shared" si="556"/>
        <v>202062.27335106785</v>
      </c>
      <c r="PT83" s="51">
        <f t="shared" si="557"/>
        <v>181520.92296197172</v>
      </c>
      <c r="PU83" s="51">
        <f t="shared" si="558"/>
        <v>187834.27783654543</v>
      </c>
      <c r="PV83" s="51">
        <f t="shared" si="559"/>
        <v>198038.43459592338</v>
      </c>
      <c r="PW83" s="51">
        <f t="shared" si="560"/>
        <v>197801.02042500192</v>
      </c>
      <c r="PX83" s="51">
        <f t="shared" si="561"/>
        <v>197896.53206294772</v>
      </c>
      <c r="PY83" s="51">
        <f t="shared" si="562"/>
        <v>213849.0057734146</v>
      </c>
      <c r="PZ83" s="51">
        <f t="shared" si="563"/>
        <v>203643.20067423582</v>
      </c>
      <c r="QA83" s="51">
        <f t="shared" si="564"/>
        <v>210461.12789488345</v>
      </c>
      <c r="QB83" s="51">
        <f t="shared" si="565"/>
        <v>210508.09753460155</v>
      </c>
      <c r="QC83" s="51">
        <f t="shared" si="566"/>
        <v>210508.09753460155</v>
      </c>
      <c r="QD83" s="51">
        <f t="shared" si="567"/>
        <v>203690.17031395304</v>
      </c>
      <c r="QE83" s="51">
        <f t="shared" si="568"/>
        <v>202062.27335106785</v>
      </c>
      <c r="QF83" s="51">
        <f t="shared" si="569"/>
        <v>181520.92296197172</v>
      </c>
      <c r="QG83" s="51">
        <f t="shared" si="570"/>
        <v>187834.27783654543</v>
      </c>
      <c r="QH83" s="51">
        <f t="shared" si="571"/>
        <v>198038.43459592338</v>
      </c>
      <c r="QI83" s="51">
        <f t="shared" si="572"/>
        <v>197801.02042500192</v>
      </c>
      <c r="QJ83" s="51">
        <f t="shared" si="573"/>
        <v>197896.53206294772</v>
      </c>
      <c r="QK83" s="51">
        <f t="shared" si="574"/>
        <v>213849.0057734146</v>
      </c>
      <c r="QL83" s="51">
        <f t="shared" si="575"/>
        <v>203643.20067423582</v>
      </c>
      <c r="QM83" s="51">
        <f t="shared" si="576"/>
        <v>210461.12789488345</v>
      </c>
      <c r="QN83" s="51">
        <f t="shared" si="577"/>
        <v>210508.09753460155</v>
      </c>
      <c r="QO83" s="51">
        <f t="shared" si="578"/>
        <v>210508.09753460155</v>
      </c>
      <c r="QP83" s="51">
        <f t="shared" si="579"/>
        <v>203690.17031395304</v>
      </c>
      <c r="QQ83" s="51">
        <f t="shared" si="580"/>
        <v>202062.27335106785</v>
      </c>
      <c r="QR83" s="51">
        <f t="shared" si="581"/>
        <v>181520.92296197172</v>
      </c>
      <c r="QS83" s="51">
        <f t="shared" si="582"/>
        <v>187834.27783654543</v>
      </c>
      <c r="QT83" s="51">
        <f t="shared" si="583"/>
        <v>198038.43459592338</v>
      </c>
      <c r="QU83" s="51">
        <f t="shared" si="584"/>
        <v>197801.02042500192</v>
      </c>
      <c r="QV83" s="51">
        <f t="shared" si="585"/>
        <v>197896.53206294772</v>
      </c>
      <c r="QW83" s="51">
        <f t="shared" si="586"/>
        <v>213849.0057734146</v>
      </c>
      <c r="QX83" s="51">
        <f t="shared" si="587"/>
        <v>203643.20067423582</v>
      </c>
      <c r="QY83" s="51">
        <f t="shared" si="588"/>
        <v>210461.12789488345</v>
      </c>
      <c r="QZ83" s="51">
        <f t="shared" si="589"/>
        <v>210508.09753460155</v>
      </c>
      <c r="RA83" s="51">
        <f t="shared" si="590"/>
        <v>210508.09753460155</v>
      </c>
      <c r="RB83" s="51">
        <f t="shared" si="591"/>
        <v>203690.17031395304</v>
      </c>
      <c r="RC83" s="51">
        <f t="shared" si="592"/>
        <v>202062.27335106785</v>
      </c>
      <c r="RD83" s="51">
        <f t="shared" si="593"/>
        <v>181520.92296197172</v>
      </c>
      <c r="RE83" s="51">
        <f t="shared" si="594"/>
        <v>187834.27783654543</v>
      </c>
      <c r="RF83" s="51">
        <f t="shared" si="595"/>
        <v>198038.43459592338</v>
      </c>
      <c r="RG83" s="51">
        <f t="shared" si="596"/>
        <v>197801.02042500192</v>
      </c>
      <c r="RH83" s="51">
        <f t="shared" si="597"/>
        <v>197896.53206294772</v>
      </c>
      <c r="RI83" s="51">
        <f t="shared" si="598"/>
        <v>213849.0057734146</v>
      </c>
      <c r="RJ83" s="51">
        <f t="shared" si="599"/>
        <v>203643.20067423582</v>
      </c>
      <c r="RK83" s="51">
        <f t="shared" si="600"/>
        <v>210461.12789488345</v>
      </c>
      <c r="RL83" s="51">
        <f t="shared" si="601"/>
        <v>210508.09753460155</v>
      </c>
      <c r="RM83" s="51">
        <f t="shared" si="602"/>
        <v>210508.09753460155</v>
      </c>
      <c r="RN83" s="51">
        <f t="shared" si="603"/>
        <v>203690.17031395304</v>
      </c>
      <c r="RO83" s="51">
        <f t="shared" si="604"/>
        <v>202062.27335106785</v>
      </c>
      <c r="RP83" s="51">
        <f t="shared" si="605"/>
        <v>181520.92296197172</v>
      </c>
      <c r="RQ83" s="51">
        <f t="shared" si="606"/>
        <v>187834.27783654543</v>
      </c>
      <c r="RR83" s="51">
        <f t="shared" si="607"/>
        <v>198038.43459592338</v>
      </c>
      <c r="RS83" s="51">
        <f t="shared" si="608"/>
        <v>197801.02042500192</v>
      </c>
      <c r="RT83" s="51">
        <f t="shared" si="609"/>
        <v>197896.53206294772</v>
      </c>
      <c r="RU83" s="51"/>
      <c r="RV83" s="51">
        <f t="shared" si="687"/>
        <v>2417813.1609591483</v>
      </c>
      <c r="RW83" s="51">
        <f t="shared" si="687"/>
        <v>2417813.1609591483</v>
      </c>
      <c r="RX83" s="51">
        <f t="shared" si="687"/>
        <v>2417813.1609591483</v>
      </c>
      <c r="RY83" s="51">
        <f t="shared" si="687"/>
        <v>2417813.1609591483</v>
      </c>
      <c r="RZ83" s="51">
        <f t="shared" si="687"/>
        <v>2417813.1609591483</v>
      </c>
      <c r="SA83" s="51">
        <f t="shared" si="687"/>
        <v>2417813.1609591483</v>
      </c>
    </row>
    <row r="84" spans="1:495" x14ac:dyDescent="0.3">
      <c r="A84" s="1">
        <v>510300</v>
      </c>
      <c r="B84" s="1" t="s">
        <v>252</v>
      </c>
      <c r="C84" s="1" t="s">
        <v>139</v>
      </c>
      <c r="D84" s="44">
        <v>0</v>
      </c>
      <c r="E84" s="1" t="s">
        <v>308</v>
      </c>
      <c r="F84" s="107">
        <f>VLOOKUP(A84,Auxiliar_OPEX_CustosUnit!$A$4:$E$129,COLUMN(Auxiliar_OPEX_CustosUnit!$E$3),0)</f>
        <v>8</v>
      </c>
      <c r="G84" s="107">
        <f>INDEX(Auxiliar_OPEX_Drivers!$B$76:$I$84,MATCH($E84,Auxiliar_OPEX_Drivers!$B$76:$B$84,0),MATCH(YEAR(G$2),Auxiliar_OPEX_Drivers!$B$76:$I$76,0))*$F84</f>
        <v>8</v>
      </c>
      <c r="H84" s="107">
        <f>INDEX(Auxiliar_OPEX_Drivers!$B$76:$I$84,MATCH($E84,Auxiliar_OPEX_Drivers!$B$76:$B$84,0),MATCH(YEAR(H$2),Auxiliar_OPEX_Drivers!$B$76:$I$76,0))*$F84</f>
        <v>8</v>
      </c>
      <c r="I84" s="107">
        <f>INDEX(Auxiliar_OPEX_Drivers!$B$76:$I$84,MATCH($E84,Auxiliar_OPEX_Drivers!$B$76:$B$84,0),MATCH(YEAR(I$2),Auxiliar_OPEX_Drivers!$B$76:$I$76,0))*$F84</f>
        <v>8</v>
      </c>
      <c r="J84" s="107">
        <f>INDEX(Auxiliar_OPEX_Drivers!$B$76:$I$84,MATCH($E84,Auxiliar_OPEX_Drivers!$B$76:$B$84,0),MATCH(YEAR(J$2),Auxiliar_OPEX_Drivers!$B$76:$I$76,0))*$F84</f>
        <v>8</v>
      </c>
      <c r="K84" s="107">
        <f>INDEX(Auxiliar_OPEX_Drivers!$B$76:$I$84,MATCH($E84,Auxiliar_OPEX_Drivers!$B$76:$B$84,0),MATCH(YEAR(K$2),Auxiliar_OPEX_Drivers!$B$76:$I$76,0))*$F84</f>
        <v>8</v>
      </c>
      <c r="L84" s="107">
        <f>INDEX(Auxiliar_OPEX_Drivers!$B$76:$I$84,MATCH($E84,Auxiliar_OPEX_Drivers!$B$76:$B$84,0),MATCH(YEAR(L$2),Auxiliar_OPEX_Drivers!$B$76:$I$76,0))*$F84</f>
        <v>8</v>
      </c>
      <c r="M84" s="107">
        <f>INDEX(Auxiliar_OPEX_Drivers!$B$76:$I$84,MATCH($E84,Auxiliar_OPEX_Drivers!$B$76:$B$84,0),MATCH(YEAR(M$2),Auxiliar_OPEX_Drivers!$B$76:$I$76,0))*$F84</f>
        <v>8</v>
      </c>
      <c r="N84" s="107">
        <f>INDEX(Auxiliar_OPEX_Drivers!$B$76:$I$84,MATCH($E84,Auxiliar_OPEX_Drivers!$B$76:$B$84,0),MATCH(YEAR(N$2),Auxiliar_OPEX_Drivers!$B$76:$I$76,0))*$F84</f>
        <v>7.7736487374415635</v>
      </c>
      <c r="O84" s="107">
        <f>INDEX(Auxiliar_OPEX_Drivers!$B$76:$I$84,MATCH($E84,Auxiliar_OPEX_Drivers!$B$76:$B$84,0),MATCH(YEAR(O$2),Auxiliar_OPEX_Drivers!$B$76:$I$76,0))*$F84</f>
        <v>7.7736487374415635</v>
      </c>
      <c r="P84" s="107">
        <f>INDEX(Auxiliar_OPEX_Drivers!$B$76:$I$84,MATCH($E84,Auxiliar_OPEX_Drivers!$B$76:$B$84,0),MATCH(YEAR(P$2),Auxiliar_OPEX_Drivers!$B$76:$I$76,0))*$F84</f>
        <v>7.7736487374415635</v>
      </c>
      <c r="Q84" s="107">
        <f>INDEX(Auxiliar_OPEX_Drivers!$B$76:$I$84,MATCH($E84,Auxiliar_OPEX_Drivers!$B$76:$B$84,0),MATCH(YEAR(Q$2),Auxiliar_OPEX_Drivers!$B$76:$I$76,0))*$F84</f>
        <v>7.7736487374415635</v>
      </c>
      <c r="R84" s="107">
        <f>INDEX(Auxiliar_OPEX_Drivers!$B$76:$I$84,MATCH($E84,Auxiliar_OPEX_Drivers!$B$76:$B$84,0),MATCH(YEAR(R$2),Auxiliar_OPEX_Drivers!$B$76:$I$76,0))*$F84</f>
        <v>7.7736487374415635</v>
      </c>
      <c r="S84" s="107">
        <f>INDEX(Auxiliar_OPEX_Drivers!$B$76:$I$84,MATCH($E84,Auxiliar_OPEX_Drivers!$B$76:$B$84,0),MATCH(YEAR(S$2),Auxiliar_OPEX_Drivers!$B$76:$I$76,0))*$F84</f>
        <v>7.7736487374415635</v>
      </c>
      <c r="T84" s="107">
        <f>INDEX(Auxiliar_OPEX_Drivers!$B$76:$I$84,MATCH($E84,Auxiliar_OPEX_Drivers!$B$76:$B$84,0),MATCH(YEAR(T$2),Auxiliar_OPEX_Drivers!$B$76:$I$76,0))*$F84</f>
        <v>7.7736487374415635</v>
      </c>
      <c r="U84" s="107">
        <f>INDEX(Auxiliar_OPEX_Drivers!$B$76:$I$84,MATCH($E84,Auxiliar_OPEX_Drivers!$B$76:$B$84,0),MATCH(YEAR(U$2),Auxiliar_OPEX_Drivers!$B$76:$I$76,0))*$F84</f>
        <v>7.7736487374415635</v>
      </c>
      <c r="V84" s="107">
        <f>INDEX(Auxiliar_OPEX_Drivers!$B$76:$I$84,MATCH($E84,Auxiliar_OPEX_Drivers!$B$76:$B$84,0),MATCH(YEAR(V$2),Auxiliar_OPEX_Drivers!$B$76:$I$76,0))*$F84</f>
        <v>7.7736487374415635</v>
      </c>
      <c r="W84" s="107">
        <f>INDEX(Auxiliar_OPEX_Drivers!$B$76:$I$84,MATCH($E84,Auxiliar_OPEX_Drivers!$B$76:$B$84,0),MATCH(YEAR(W$2),Auxiliar_OPEX_Drivers!$B$76:$I$76,0))*$F84</f>
        <v>7.7736487374415635</v>
      </c>
      <c r="X84" s="107">
        <f>INDEX(Auxiliar_OPEX_Drivers!$B$76:$I$84,MATCH($E84,Auxiliar_OPEX_Drivers!$B$76:$B$84,0),MATCH(YEAR(X$2),Auxiliar_OPEX_Drivers!$B$76:$I$76,0))*$F84</f>
        <v>7.7736487374415635</v>
      </c>
      <c r="Y84" s="107">
        <f>INDEX(Auxiliar_OPEX_Drivers!$B$76:$I$84,MATCH($E84,Auxiliar_OPEX_Drivers!$B$76:$B$84,0),MATCH(YEAR(Y$2),Auxiliar_OPEX_Drivers!$B$76:$I$76,0))*$F84</f>
        <v>7.7736487374415635</v>
      </c>
      <c r="Z84" s="107">
        <f>INDEX(Auxiliar_OPEX_Drivers!$B$76:$I$84,MATCH($E84,Auxiliar_OPEX_Drivers!$B$76:$B$84,0),MATCH(YEAR(Z$2),Auxiliar_OPEX_Drivers!$B$76:$I$76,0))*$F84</f>
        <v>8.1401896659353987</v>
      </c>
      <c r="AA84" s="107">
        <f>INDEX(Auxiliar_OPEX_Drivers!$B$76:$I$84,MATCH($E84,Auxiliar_OPEX_Drivers!$B$76:$B$84,0),MATCH(YEAR(AA$2),Auxiliar_OPEX_Drivers!$B$76:$I$76,0))*$F84</f>
        <v>8.1401896659353987</v>
      </c>
      <c r="AB84" s="107">
        <f>INDEX(Auxiliar_OPEX_Drivers!$B$76:$I$84,MATCH($E84,Auxiliar_OPEX_Drivers!$B$76:$B$84,0),MATCH(YEAR(AB$2),Auxiliar_OPEX_Drivers!$B$76:$I$76,0))*$F84</f>
        <v>8.1401896659353987</v>
      </c>
      <c r="AC84" s="107">
        <f>INDEX(Auxiliar_OPEX_Drivers!$B$76:$I$84,MATCH($E84,Auxiliar_OPEX_Drivers!$B$76:$B$84,0),MATCH(YEAR(AC$2),Auxiliar_OPEX_Drivers!$B$76:$I$76,0))*$F84</f>
        <v>8.1401896659353987</v>
      </c>
      <c r="AD84" s="107">
        <f>INDEX(Auxiliar_OPEX_Drivers!$B$76:$I$84,MATCH($E84,Auxiliar_OPEX_Drivers!$B$76:$B$84,0),MATCH(YEAR(AD$2),Auxiliar_OPEX_Drivers!$B$76:$I$76,0))*$F84</f>
        <v>8.1401896659353987</v>
      </c>
      <c r="AE84" s="107">
        <f>INDEX(Auxiliar_OPEX_Drivers!$B$76:$I$84,MATCH($E84,Auxiliar_OPEX_Drivers!$B$76:$B$84,0),MATCH(YEAR(AE$2),Auxiliar_OPEX_Drivers!$B$76:$I$76,0))*$F84</f>
        <v>8.1401896659353987</v>
      </c>
      <c r="AF84" s="107">
        <f>INDEX(Auxiliar_OPEX_Drivers!$B$76:$I$84,MATCH($E84,Auxiliar_OPEX_Drivers!$B$76:$B$84,0),MATCH(YEAR(AF$2),Auxiliar_OPEX_Drivers!$B$76:$I$76,0))*$F84</f>
        <v>8.1401896659353987</v>
      </c>
      <c r="AG84" s="107">
        <f>INDEX(Auxiliar_OPEX_Drivers!$B$76:$I$84,MATCH($E84,Auxiliar_OPEX_Drivers!$B$76:$B$84,0),MATCH(YEAR(AG$2),Auxiliar_OPEX_Drivers!$B$76:$I$76,0))*$F84</f>
        <v>8.1401896659353987</v>
      </c>
      <c r="AH84" s="107">
        <f>INDEX(Auxiliar_OPEX_Drivers!$B$76:$I$84,MATCH($E84,Auxiliar_OPEX_Drivers!$B$76:$B$84,0),MATCH(YEAR(AH$2),Auxiliar_OPEX_Drivers!$B$76:$I$76,0))*$F84</f>
        <v>8.1401896659353987</v>
      </c>
      <c r="AI84" s="107">
        <f>INDEX(Auxiliar_OPEX_Drivers!$B$76:$I$84,MATCH($E84,Auxiliar_OPEX_Drivers!$B$76:$B$84,0),MATCH(YEAR(AI$2),Auxiliar_OPEX_Drivers!$B$76:$I$76,0))*$F84</f>
        <v>8.1401896659353987</v>
      </c>
      <c r="AJ84" s="107">
        <f>INDEX(Auxiliar_OPEX_Drivers!$B$76:$I$84,MATCH($E84,Auxiliar_OPEX_Drivers!$B$76:$B$84,0),MATCH(YEAR(AJ$2),Auxiliar_OPEX_Drivers!$B$76:$I$76,0))*$F84</f>
        <v>8.1401896659353987</v>
      </c>
      <c r="AK84" s="107">
        <f>INDEX(Auxiliar_OPEX_Drivers!$B$76:$I$84,MATCH($E84,Auxiliar_OPEX_Drivers!$B$76:$B$84,0),MATCH(YEAR(AK$2),Auxiliar_OPEX_Drivers!$B$76:$I$76,0))*$F84</f>
        <v>8.1401896659353987</v>
      </c>
      <c r="AL84" s="107">
        <f>INDEX(Auxiliar_OPEX_Drivers!$B$76:$I$84,MATCH($E84,Auxiliar_OPEX_Drivers!$B$76:$B$84,0),MATCH(YEAR(AL$2),Auxiliar_OPEX_Drivers!$B$76:$I$76,0))*$F84</f>
        <v>8.1415135370239877</v>
      </c>
      <c r="AM84" s="107">
        <f>INDEX(Auxiliar_OPEX_Drivers!$B$76:$I$84,MATCH($E84,Auxiliar_OPEX_Drivers!$B$76:$B$84,0),MATCH(YEAR(AM$2),Auxiliar_OPEX_Drivers!$B$76:$I$76,0))*$F84</f>
        <v>8.1415135370239877</v>
      </c>
      <c r="AN84" s="107">
        <f>INDEX(Auxiliar_OPEX_Drivers!$B$76:$I$84,MATCH($E84,Auxiliar_OPEX_Drivers!$B$76:$B$84,0),MATCH(YEAR(AN$2),Auxiliar_OPEX_Drivers!$B$76:$I$76,0))*$F84</f>
        <v>8.1415135370239877</v>
      </c>
      <c r="AO84" s="107">
        <f>INDEX(Auxiliar_OPEX_Drivers!$B$76:$I$84,MATCH($E84,Auxiliar_OPEX_Drivers!$B$76:$B$84,0),MATCH(YEAR(AO$2),Auxiliar_OPEX_Drivers!$B$76:$I$76,0))*$F84</f>
        <v>8.1415135370239877</v>
      </c>
      <c r="AP84" s="107">
        <f>INDEX(Auxiliar_OPEX_Drivers!$B$76:$I$84,MATCH($E84,Auxiliar_OPEX_Drivers!$B$76:$B$84,0),MATCH(YEAR(AP$2),Auxiliar_OPEX_Drivers!$B$76:$I$76,0))*$F84</f>
        <v>8.1415135370239877</v>
      </c>
      <c r="AQ84" s="107">
        <f>INDEX(Auxiliar_OPEX_Drivers!$B$76:$I$84,MATCH($E84,Auxiliar_OPEX_Drivers!$B$76:$B$84,0),MATCH(YEAR(AQ$2),Auxiliar_OPEX_Drivers!$B$76:$I$76,0))*$F84</f>
        <v>8.1415135370239877</v>
      </c>
      <c r="AR84" s="107">
        <f>INDEX(Auxiliar_OPEX_Drivers!$B$76:$I$84,MATCH($E84,Auxiliar_OPEX_Drivers!$B$76:$B$84,0),MATCH(YEAR(AR$2),Auxiliar_OPEX_Drivers!$B$76:$I$76,0))*$F84</f>
        <v>8.1415135370239877</v>
      </c>
      <c r="AS84" s="107">
        <f>INDEX(Auxiliar_OPEX_Drivers!$B$76:$I$84,MATCH($E84,Auxiliar_OPEX_Drivers!$B$76:$B$84,0),MATCH(YEAR(AS$2),Auxiliar_OPEX_Drivers!$B$76:$I$76,0))*$F84</f>
        <v>8.1415135370239877</v>
      </c>
      <c r="AT84" s="107">
        <f>INDEX(Auxiliar_OPEX_Drivers!$B$76:$I$84,MATCH($E84,Auxiliar_OPEX_Drivers!$B$76:$B$84,0),MATCH(YEAR(AT$2),Auxiliar_OPEX_Drivers!$B$76:$I$76,0))*$F84</f>
        <v>8.1415135370239877</v>
      </c>
      <c r="AU84" s="107">
        <f>INDEX(Auxiliar_OPEX_Drivers!$B$76:$I$84,MATCH($E84,Auxiliar_OPEX_Drivers!$B$76:$B$84,0),MATCH(YEAR(AU$2),Auxiliar_OPEX_Drivers!$B$76:$I$76,0))*$F84</f>
        <v>8.1415135370239877</v>
      </c>
      <c r="AV84" s="107">
        <f>INDEX(Auxiliar_OPEX_Drivers!$B$76:$I$84,MATCH($E84,Auxiliar_OPEX_Drivers!$B$76:$B$84,0),MATCH(YEAR(AV$2),Auxiliar_OPEX_Drivers!$B$76:$I$76,0))*$F84</f>
        <v>8.1415135370239877</v>
      </c>
      <c r="AW84" s="107">
        <f>INDEX(Auxiliar_OPEX_Drivers!$B$76:$I$84,MATCH($E84,Auxiliar_OPEX_Drivers!$B$76:$B$84,0),MATCH(YEAR(AW$2),Auxiliar_OPEX_Drivers!$B$76:$I$76,0))*$F84</f>
        <v>8.1415135370239877</v>
      </c>
      <c r="AX84" s="107">
        <f>INDEX(Auxiliar_OPEX_Drivers!$B$76:$I$84,MATCH($E84,Auxiliar_OPEX_Drivers!$B$76:$B$84,0),MATCH(YEAR(AX$2),Auxiliar_OPEX_Drivers!$B$76:$I$76,0))*$F84</f>
        <v>8.1433692574837995</v>
      </c>
      <c r="AY84" s="107">
        <f>INDEX(Auxiliar_OPEX_Drivers!$B$76:$I$84,MATCH($E84,Auxiliar_OPEX_Drivers!$B$76:$B$84,0),MATCH(YEAR(AY$2),Auxiliar_OPEX_Drivers!$B$76:$I$76,0))*$F84</f>
        <v>8.1433692574837995</v>
      </c>
      <c r="AZ84" s="107">
        <f>INDEX(Auxiliar_OPEX_Drivers!$B$76:$I$84,MATCH($E84,Auxiliar_OPEX_Drivers!$B$76:$B$84,0),MATCH(YEAR(AZ$2),Auxiliar_OPEX_Drivers!$B$76:$I$76,0))*$F84</f>
        <v>8.1433692574837995</v>
      </c>
      <c r="BA84" s="107">
        <f>INDEX(Auxiliar_OPEX_Drivers!$B$76:$I$84,MATCH($E84,Auxiliar_OPEX_Drivers!$B$76:$B$84,0),MATCH(YEAR(BA$2),Auxiliar_OPEX_Drivers!$B$76:$I$76,0))*$F84</f>
        <v>8.1433692574837995</v>
      </c>
      <c r="BB84" s="107">
        <f>INDEX(Auxiliar_OPEX_Drivers!$B$76:$I$84,MATCH($E84,Auxiliar_OPEX_Drivers!$B$76:$B$84,0),MATCH(YEAR(BB$2),Auxiliar_OPEX_Drivers!$B$76:$I$76,0))*$F84</f>
        <v>8.1433692574837995</v>
      </c>
      <c r="BC84" s="107">
        <f>INDEX(Auxiliar_OPEX_Drivers!$B$76:$I$84,MATCH($E84,Auxiliar_OPEX_Drivers!$B$76:$B$84,0),MATCH(YEAR(BC$2),Auxiliar_OPEX_Drivers!$B$76:$I$76,0))*$F84</f>
        <v>8.1433692574837995</v>
      </c>
      <c r="BD84" s="107">
        <f>INDEX(Auxiliar_OPEX_Drivers!$B$76:$I$84,MATCH($E84,Auxiliar_OPEX_Drivers!$B$76:$B$84,0),MATCH(YEAR(BD$2),Auxiliar_OPEX_Drivers!$B$76:$I$76,0))*$F84</f>
        <v>8.1433692574837995</v>
      </c>
      <c r="BE84" s="107">
        <f>INDEX(Auxiliar_OPEX_Drivers!$B$76:$I$84,MATCH($E84,Auxiliar_OPEX_Drivers!$B$76:$B$84,0),MATCH(YEAR(BE$2),Auxiliar_OPEX_Drivers!$B$76:$I$76,0))*$F84</f>
        <v>8.1433692574837995</v>
      </c>
      <c r="BF84" s="107">
        <f>INDEX(Auxiliar_OPEX_Drivers!$B$76:$I$84,MATCH($E84,Auxiliar_OPEX_Drivers!$B$76:$B$84,0),MATCH(YEAR(BF$2),Auxiliar_OPEX_Drivers!$B$76:$I$76,0))*$F84</f>
        <v>8.1433692574837995</v>
      </c>
      <c r="BG84" s="107">
        <f>INDEX(Auxiliar_OPEX_Drivers!$B$76:$I$84,MATCH($E84,Auxiliar_OPEX_Drivers!$B$76:$B$84,0),MATCH(YEAR(BG$2),Auxiliar_OPEX_Drivers!$B$76:$I$76,0))*$F84</f>
        <v>8.1433692574837995</v>
      </c>
      <c r="BH84" s="107">
        <f>INDEX(Auxiliar_OPEX_Drivers!$B$76:$I$84,MATCH($E84,Auxiliar_OPEX_Drivers!$B$76:$B$84,0),MATCH(YEAR(BH$2),Auxiliar_OPEX_Drivers!$B$76:$I$76,0))*$F84</f>
        <v>8.1433692574837995</v>
      </c>
      <c r="BI84" s="107">
        <f>INDEX(Auxiliar_OPEX_Drivers!$B$76:$I$84,MATCH($E84,Auxiliar_OPEX_Drivers!$B$76:$B$84,0),MATCH(YEAR(BI$2),Auxiliar_OPEX_Drivers!$B$76:$I$76,0))*$F84</f>
        <v>8.1433692574837995</v>
      </c>
      <c r="BJ84" s="107">
        <f>INDEX(Auxiliar_OPEX_Drivers!$B$76:$I$84,MATCH($E84,Auxiliar_OPEX_Drivers!$B$76:$B$84,0),MATCH(YEAR(BJ$2),Auxiliar_OPEX_Drivers!$B$76:$I$76,0))*$F84</f>
        <v>8.0072455472194122</v>
      </c>
      <c r="BK84" s="107">
        <f>INDEX(Auxiliar_OPEX_Drivers!$B$76:$I$84,MATCH($E84,Auxiliar_OPEX_Drivers!$B$76:$B$84,0),MATCH(YEAR(BK$2),Auxiliar_OPEX_Drivers!$B$76:$I$76,0))*$F84</f>
        <v>8.0072455472194122</v>
      </c>
      <c r="BL84" s="107">
        <f>INDEX(Auxiliar_OPEX_Drivers!$B$76:$I$84,MATCH($E84,Auxiliar_OPEX_Drivers!$B$76:$B$84,0),MATCH(YEAR(BL$2),Auxiliar_OPEX_Drivers!$B$76:$I$76,0))*$F84</f>
        <v>8.0072455472194122</v>
      </c>
      <c r="BM84" s="107">
        <f>INDEX(Auxiliar_OPEX_Drivers!$B$76:$I$84,MATCH($E84,Auxiliar_OPEX_Drivers!$B$76:$B$84,0),MATCH(YEAR(BM$2),Auxiliar_OPEX_Drivers!$B$76:$I$76,0))*$F84</f>
        <v>8.0072455472194122</v>
      </c>
      <c r="BN84" s="107">
        <f>INDEX(Auxiliar_OPEX_Drivers!$B$76:$I$84,MATCH($E84,Auxiliar_OPEX_Drivers!$B$76:$B$84,0),MATCH(YEAR(BN$2),Auxiliar_OPEX_Drivers!$B$76:$I$76,0))*$F84</f>
        <v>8.0072455472194122</v>
      </c>
      <c r="BO84" s="107">
        <f>INDEX(Auxiliar_OPEX_Drivers!$B$76:$I$84,MATCH($E84,Auxiliar_OPEX_Drivers!$B$76:$B$84,0),MATCH(YEAR(BO$2),Auxiliar_OPEX_Drivers!$B$76:$I$76,0))*$F84</f>
        <v>8.0072455472194122</v>
      </c>
      <c r="BP84" s="107">
        <f>INDEX(Auxiliar_OPEX_Drivers!$B$76:$I$84,MATCH($E84,Auxiliar_OPEX_Drivers!$B$76:$B$84,0),MATCH(YEAR(BP$2),Auxiliar_OPEX_Drivers!$B$76:$I$76,0))*$F84</f>
        <v>8.0072455472194122</v>
      </c>
      <c r="BQ84" s="107">
        <f>INDEX(Auxiliar_OPEX_Drivers!$B$76:$I$84,MATCH($E84,Auxiliar_OPEX_Drivers!$B$76:$B$84,0),MATCH(YEAR(BQ$2),Auxiliar_OPEX_Drivers!$B$76:$I$76,0))*$F84</f>
        <v>8.0072455472194122</v>
      </c>
      <c r="BR84" s="107">
        <f>INDEX(Auxiliar_OPEX_Drivers!$B$76:$I$84,MATCH($E84,Auxiliar_OPEX_Drivers!$B$76:$B$84,0),MATCH(YEAR(BR$2),Auxiliar_OPEX_Drivers!$B$76:$I$76,0))*$F84</f>
        <v>8.0072455472194122</v>
      </c>
      <c r="BS84" s="107">
        <f>INDEX(Auxiliar_OPEX_Drivers!$B$76:$I$84,MATCH($E84,Auxiliar_OPEX_Drivers!$B$76:$B$84,0),MATCH(YEAR(BS$2),Auxiliar_OPEX_Drivers!$B$76:$I$76,0))*$F84</f>
        <v>8.0072455472194122</v>
      </c>
      <c r="BT84" s="107">
        <f>INDEX(Auxiliar_OPEX_Drivers!$B$76:$I$84,MATCH($E84,Auxiliar_OPEX_Drivers!$B$76:$B$84,0),MATCH(YEAR(BT$2),Auxiliar_OPEX_Drivers!$B$76:$I$76,0))*$F84</f>
        <v>8.0072455472194122</v>
      </c>
      <c r="BU84" s="107">
        <f>INDEX(Auxiliar_OPEX_Drivers!$B$76:$I$84,MATCH($E84,Auxiliar_OPEX_Drivers!$B$76:$B$84,0),MATCH(YEAR(BU$2),Auxiliar_OPEX_Drivers!$B$76:$I$76,0))*$F84</f>
        <v>8.0072455472194122</v>
      </c>
      <c r="BV84" s="107">
        <f>INDEX(Auxiliar_OPEX_Drivers!$B$76:$I$84,MATCH($E84,Auxiliar_OPEX_Drivers!$B$76:$B$84,0),MATCH(YEAR(BV$2),Auxiliar_OPEX_Drivers!$B$76:$I$76,0))*$F84</f>
        <v>7.8805996573621737</v>
      </c>
      <c r="BW84" s="107">
        <f>INDEX(Auxiliar_OPEX_Drivers!$B$76:$I$84,MATCH($E84,Auxiliar_OPEX_Drivers!$B$76:$B$84,0),MATCH(YEAR(BW$2),Auxiliar_OPEX_Drivers!$B$76:$I$76,0))*$F84</f>
        <v>7.8805996573621737</v>
      </c>
      <c r="BX84" s="107">
        <f>INDEX(Auxiliar_OPEX_Drivers!$B$76:$I$84,MATCH($E84,Auxiliar_OPEX_Drivers!$B$76:$B$84,0),MATCH(YEAR(BX$2),Auxiliar_OPEX_Drivers!$B$76:$I$76,0))*$F84</f>
        <v>7.8805996573621737</v>
      </c>
      <c r="BY84" s="107">
        <f>INDEX(Auxiliar_OPEX_Drivers!$B$76:$I$84,MATCH($E84,Auxiliar_OPEX_Drivers!$B$76:$B$84,0),MATCH(YEAR(BY$2),Auxiliar_OPEX_Drivers!$B$76:$I$76,0))*$F84</f>
        <v>7.8805996573621737</v>
      </c>
      <c r="BZ84" s="107">
        <f>INDEX(Auxiliar_OPEX_Drivers!$B$76:$I$84,MATCH($E84,Auxiliar_OPEX_Drivers!$B$76:$B$84,0),MATCH(YEAR(BZ$2),Auxiliar_OPEX_Drivers!$B$76:$I$76,0))*$F84</f>
        <v>7.8805996573621737</v>
      </c>
      <c r="CA84" s="107">
        <f>INDEX(Auxiliar_OPEX_Drivers!$B$76:$I$84,MATCH($E84,Auxiliar_OPEX_Drivers!$B$76:$B$84,0),MATCH(YEAR(CA$2),Auxiliar_OPEX_Drivers!$B$76:$I$76,0))*$F84</f>
        <v>7.8805996573621737</v>
      </c>
      <c r="CB84" s="107">
        <f>INDEX(Auxiliar_OPEX_Drivers!$B$76:$I$84,MATCH($E84,Auxiliar_OPEX_Drivers!$B$76:$B$84,0),MATCH(YEAR(CB$2),Auxiliar_OPEX_Drivers!$B$76:$I$76,0))*$F84</f>
        <v>7.8805996573621737</v>
      </c>
      <c r="CC84" s="107">
        <f>INDEX(Auxiliar_OPEX_Drivers!$B$76:$I$84,MATCH($E84,Auxiliar_OPEX_Drivers!$B$76:$B$84,0),MATCH(YEAR(CC$2),Auxiliar_OPEX_Drivers!$B$76:$I$76,0))*$F84</f>
        <v>7.8805996573621737</v>
      </c>
      <c r="CD84" s="107">
        <f>INDEX(Auxiliar_OPEX_Drivers!$B$76:$I$84,MATCH($E84,Auxiliar_OPEX_Drivers!$B$76:$B$84,0),MATCH(YEAR(CD$2),Auxiliar_OPEX_Drivers!$B$76:$I$76,0))*$F84</f>
        <v>7.8805996573621737</v>
      </c>
      <c r="CE84" s="107">
        <f>INDEX(Auxiliar_OPEX_Drivers!$B$76:$I$84,MATCH($E84,Auxiliar_OPEX_Drivers!$B$76:$B$84,0),MATCH(YEAR(CE$2),Auxiliar_OPEX_Drivers!$B$76:$I$76,0))*$F84</f>
        <v>7.8805996573621737</v>
      </c>
      <c r="CF84" s="107">
        <f>INDEX(Auxiliar_OPEX_Drivers!$B$76:$I$84,MATCH($E84,Auxiliar_OPEX_Drivers!$B$76:$B$84,0),MATCH(YEAR(CF$2),Auxiliar_OPEX_Drivers!$B$76:$I$76,0))*$F84</f>
        <v>7.8805996573621737</v>
      </c>
      <c r="CG84" s="107">
        <f>INDEX(Auxiliar_OPEX_Drivers!$B$76:$I$84,MATCH($E84,Auxiliar_OPEX_Drivers!$B$76:$B$84,0),MATCH(YEAR(CG$2),Auxiliar_OPEX_Drivers!$B$76:$I$76,0))*$F84</f>
        <v>7.8805996573621737</v>
      </c>
      <c r="CI84" s="51">
        <f>INDEX(Auxiliar_OPEX_CustosUnit!$A$1:$R$129,MATCH(Auxiliar_OPEX_P!$A84,Auxiliar_OPEX_CustosUnit!$A$1:$A$129,0),MATCH(CI$2,Auxiliar_OPEX_CustosUnit!$A$3:$Q$3,0))*(1-DRE_Auxiliar!$A$5)</f>
        <v>13106.27399875371</v>
      </c>
      <c r="CJ84" s="51">
        <f>INDEX(Auxiliar_OPEX_CustosUnit!$A$1:$R$129,MATCH(Auxiliar_OPEX_P!$A84,Auxiliar_OPEX_CustosUnit!$A$1:$A$129,0),MATCH(CJ$2,Auxiliar_OPEX_CustosUnit!$A$3:$Q$3,0))*(1-DRE_Auxiliar!$A$5)</f>
        <v>13507.539895263895</v>
      </c>
      <c r="CK84" s="51">
        <f>INDEX(Auxiliar_OPEX_CustosUnit!$A$1:$R$129,MATCH(Auxiliar_OPEX_P!$A84,Auxiliar_OPEX_CustosUnit!$A$1:$A$129,0),MATCH(CK$2,Auxiliar_OPEX_CustosUnit!$A$3:$Q$3,0))*(1-DRE_Auxiliar!$A$5)</f>
        <v>14136.100423334627</v>
      </c>
      <c r="CL84" s="51">
        <f>INDEX(Auxiliar_OPEX_CustosUnit!$A$1:$R$129,MATCH(Auxiliar_OPEX_P!$A84,Auxiliar_OPEX_CustosUnit!$A$1:$A$129,0),MATCH(CL$2,Auxiliar_OPEX_CustosUnit!$A$3:$Q$3,0))*(1-DRE_Auxiliar!$A$5)</f>
        <v>14122.499538249238</v>
      </c>
      <c r="CM84" s="51">
        <f>INDEX(Auxiliar_OPEX_CustosUnit!$A$1:$R$129,MATCH(Auxiliar_OPEX_P!$A84,Auxiliar_OPEX_CustosUnit!$A$1:$A$129,0),MATCH(CM$2,Auxiliar_OPEX_CustosUnit!$A$3:$Q$3,0))*(1-DRE_Auxiliar!$A$5)</f>
        <v>14135.765043519592</v>
      </c>
      <c r="CN84" s="51">
        <f>INDEX(Auxiliar_OPEX_CustosUnit!$A$1:$R$129,MATCH(Auxiliar_OPEX_P!$A84,Auxiliar_OPEX_CustosUnit!$A$1:$A$129,0),MATCH(CN$2,Auxiliar_OPEX_CustosUnit!$A$3:$Q$3,0))*(1-DRE_Auxiliar!$A$5)</f>
        <v>15252.588484143418</v>
      </c>
      <c r="CO84" s="51">
        <f>INDEX(Auxiliar_OPEX_CustosUnit!$A$1:$R$129,MATCH(Auxiliar_OPEX_P!$A84,Auxiliar_OPEX_CustosUnit!$A$1:$A$129,0),MATCH(CO$2,Auxiliar_OPEX_CustosUnit!$A$3:$Q$3,0))*(1-DRE_Auxiliar!$A$5)</f>
        <v>14655.784190988406</v>
      </c>
      <c r="CP84" s="51">
        <f>INDEX(Auxiliar_OPEX_CustosUnit!$A$1:$R$129,MATCH(Auxiliar_OPEX_P!$A84,Auxiliar_OPEX_CustosUnit!$A$1:$A$129,0),MATCH(CP$2,Auxiliar_OPEX_CustosUnit!$A$3:$Q$3,0))*(1-DRE_Auxiliar!$A$5)</f>
        <v>15064.764731740626</v>
      </c>
      <c r="CQ84" s="51">
        <f>INDEX(Auxiliar_OPEX_CustosUnit!$A$1:$R$129,MATCH(Auxiliar_OPEX_P!$A84,Auxiliar_OPEX_CustosUnit!$A$1:$A$129,0),MATCH(CQ$2,Auxiliar_OPEX_CustosUnit!$A$3:$Q$3,0))*(1-DRE_Auxiliar!$A$5)</f>
        <v>15071.288292812487</v>
      </c>
      <c r="CR84" s="51">
        <f>INDEX(Auxiliar_OPEX_CustosUnit!$A$1:$R$129,MATCH(Auxiliar_OPEX_P!$A84,Auxiliar_OPEX_CustosUnit!$A$1:$A$129,0),MATCH(CR$2,Auxiliar_OPEX_CustosUnit!$A$3:$Q$3,0))*(1-DRE_Auxiliar!$A$5)</f>
        <v>15071.288292812487</v>
      </c>
      <c r="CS84" s="51">
        <f>INDEX(Auxiliar_OPEX_CustosUnit!$A$1:$R$129,MATCH(Auxiliar_OPEX_P!$A84,Auxiliar_OPEX_CustosUnit!$A$1:$A$129,0),MATCH(CS$2,Auxiliar_OPEX_CustosUnit!$A$3:$Q$3,0))*(1-DRE_Auxiliar!$A$5)</f>
        <v>14662.307752060267</v>
      </c>
      <c r="CT84" s="51">
        <f>INDEX(Auxiliar_OPEX_CustosUnit!$A$1:$R$129,MATCH(Auxiliar_OPEX_P!$A84,Auxiliar_OPEX_CustosUnit!$A$1:$A$129,0),MATCH(CT$2,Auxiliar_OPEX_CustosUnit!$A$3:$Q$3,0))*(1-DRE_Auxiliar!$A$5)</f>
        <v>14512.681516407303</v>
      </c>
      <c r="CU84" s="53">
        <f t="shared" si="610"/>
        <v>13106.27399875371</v>
      </c>
      <c r="CV84" s="53">
        <f t="shared" si="611"/>
        <v>13507.539895263895</v>
      </c>
      <c r="CW84" s="53">
        <f t="shared" si="612"/>
        <v>14136.100423334627</v>
      </c>
      <c r="CX84" s="53">
        <f t="shared" si="613"/>
        <v>14122.499538249238</v>
      </c>
      <c r="CY84" s="53">
        <f t="shared" si="614"/>
        <v>14135.765043519592</v>
      </c>
      <c r="CZ84" s="53">
        <f t="shared" si="615"/>
        <v>15252.588484143418</v>
      </c>
      <c r="DA84" s="53">
        <f t="shared" si="616"/>
        <v>14655.784190988406</v>
      </c>
      <c r="DB84" s="53">
        <f t="shared" si="617"/>
        <v>15064.764731740626</v>
      </c>
      <c r="DC84" s="53">
        <f t="shared" si="618"/>
        <v>15071.288292812487</v>
      </c>
      <c r="DD84" s="53">
        <f t="shared" si="619"/>
        <v>15071.288292812487</v>
      </c>
      <c r="DE84" s="53">
        <f t="shared" si="620"/>
        <v>14662.307752060267</v>
      </c>
      <c r="DF84" s="53">
        <f t="shared" si="621"/>
        <v>14512.681516407303</v>
      </c>
      <c r="DG84" s="53">
        <f t="shared" si="622"/>
        <v>13106.27399875371</v>
      </c>
      <c r="DH84" s="53">
        <f t="shared" si="623"/>
        <v>13507.539895263895</v>
      </c>
      <c r="DI84" s="53">
        <f t="shared" si="624"/>
        <v>14136.100423334627</v>
      </c>
      <c r="DJ84" s="53">
        <f t="shared" si="625"/>
        <v>14122.499538249238</v>
      </c>
      <c r="DK84" s="53">
        <f t="shared" si="626"/>
        <v>14135.765043519592</v>
      </c>
      <c r="DL84" s="53">
        <f t="shared" si="627"/>
        <v>15252.588484143418</v>
      </c>
      <c r="DM84" s="53">
        <f t="shared" si="628"/>
        <v>14655.784190988406</v>
      </c>
      <c r="DN84" s="53">
        <f t="shared" si="629"/>
        <v>15064.764731740626</v>
      </c>
      <c r="DO84" s="53">
        <f t="shared" si="630"/>
        <v>15071.288292812487</v>
      </c>
      <c r="DP84" s="53">
        <f t="shared" si="631"/>
        <v>15071.288292812487</v>
      </c>
      <c r="DQ84" s="53">
        <f t="shared" si="632"/>
        <v>14662.307752060267</v>
      </c>
      <c r="DR84" s="53">
        <f t="shared" si="633"/>
        <v>14512.681516407303</v>
      </c>
      <c r="DS84" s="53">
        <f t="shared" si="634"/>
        <v>13106.27399875371</v>
      </c>
      <c r="DT84" s="53">
        <f t="shared" si="635"/>
        <v>13507.539895263895</v>
      </c>
      <c r="DU84" s="53">
        <f t="shared" si="636"/>
        <v>14136.100423334627</v>
      </c>
      <c r="DV84" s="53">
        <f t="shared" si="637"/>
        <v>14122.499538249238</v>
      </c>
      <c r="DW84" s="53">
        <f t="shared" si="638"/>
        <v>14135.765043519592</v>
      </c>
      <c r="DX84" s="53">
        <f t="shared" si="639"/>
        <v>15252.588484143418</v>
      </c>
      <c r="DY84" s="53">
        <f t="shared" si="640"/>
        <v>14655.784190988406</v>
      </c>
      <c r="DZ84" s="53">
        <f t="shared" si="641"/>
        <v>15064.764731740626</v>
      </c>
      <c r="EA84" s="53">
        <f t="shared" si="642"/>
        <v>15071.288292812487</v>
      </c>
      <c r="EB84" s="53">
        <f t="shared" si="643"/>
        <v>15071.288292812487</v>
      </c>
      <c r="EC84" s="53">
        <f t="shared" si="644"/>
        <v>14662.307752060267</v>
      </c>
      <c r="ED84" s="53">
        <f t="shared" si="645"/>
        <v>14512.681516407303</v>
      </c>
      <c r="EE84" s="53">
        <f t="shared" si="646"/>
        <v>13106.27399875371</v>
      </c>
      <c r="EF84" s="53">
        <f t="shared" si="647"/>
        <v>13507.539895263895</v>
      </c>
      <c r="EG84" s="53">
        <f t="shared" si="648"/>
        <v>14136.100423334627</v>
      </c>
      <c r="EH84" s="53">
        <f t="shared" si="649"/>
        <v>14122.499538249238</v>
      </c>
      <c r="EI84" s="53">
        <f t="shared" si="650"/>
        <v>14135.765043519592</v>
      </c>
      <c r="EJ84" s="53">
        <f t="shared" si="651"/>
        <v>15252.588484143418</v>
      </c>
      <c r="EK84" s="53">
        <f t="shared" si="652"/>
        <v>14655.784190988406</v>
      </c>
      <c r="EL84" s="53">
        <f t="shared" si="653"/>
        <v>15064.764731740626</v>
      </c>
      <c r="EM84" s="53">
        <f t="shared" si="654"/>
        <v>15071.288292812487</v>
      </c>
      <c r="EN84" s="53">
        <f t="shared" si="655"/>
        <v>15071.288292812487</v>
      </c>
      <c r="EO84" s="53">
        <f t="shared" si="656"/>
        <v>14662.307752060267</v>
      </c>
      <c r="EP84" s="53">
        <f t="shared" si="657"/>
        <v>14512.681516407303</v>
      </c>
      <c r="EQ84" s="53">
        <f t="shared" si="658"/>
        <v>13106.27399875371</v>
      </c>
      <c r="ER84" s="53">
        <f t="shared" si="659"/>
        <v>13507.539895263895</v>
      </c>
      <c r="ES84" s="53">
        <f t="shared" si="660"/>
        <v>14136.100423334627</v>
      </c>
      <c r="ET84" s="53">
        <f t="shared" si="661"/>
        <v>14122.499538249238</v>
      </c>
      <c r="EU84" s="53">
        <f t="shared" si="662"/>
        <v>14135.765043519592</v>
      </c>
      <c r="EV84" s="53">
        <f t="shared" si="663"/>
        <v>15252.588484143418</v>
      </c>
      <c r="EW84" s="53">
        <f t="shared" si="664"/>
        <v>14655.784190988406</v>
      </c>
      <c r="EX84" s="53">
        <f t="shared" si="665"/>
        <v>15064.764731740626</v>
      </c>
      <c r="EY84" s="53">
        <f t="shared" si="666"/>
        <v>15071.288292812487</v>
      </c>
      <c r="EZ84" s="53">
        <f t="shared" si="667"/>
        <v>15071.288292812487</v>
      </c>
      <c r="FA84" s="53">
        <f t="shared" si="668"/>
        <v>14662.307752060267</v>
      </c>
      <c r="FB84" s="53">
        <f t="shared" si="669"/>
        <v>14512.681516407303</v>
      </c>
      <c r="FC84" s="53">
        <f t="shared" si="670"/>
        <v>13106.27399875371</v>
      </c>
      <c r="FD84" s="53">
        <f t="shared" si="671"/>
        <v>13507.539895263895</v>
      </c>
      <c r="FE84" s="53">
        <f t="shared" si="672"/>
        <v>14136.100423334627</v>
      </c>
      <c r="FF84" s="53">
        <f t="shared" si="673"/>
        <v>14122.499538249238</v>
      </c>
      <c r="FG84" s="53">
        <f t="shared" si="674"/>
        <v>14135.765043519592</v>
      </c>
      <c r="FH84" s="53">
        <f t="shared" si="675"/>
        <v>15252.588484143418</v>
      </c>
      <c r="FI84" s="53">
        <f t="shared" si="676"/>
        <v>14655.784190988406</v>
      </c>
      <c r="FJ84" s="53">
        <f t="shared" si="677"/>
        <v>15064.764731740626</v>
      </c>
      <c r="FK84" s="53">
        <f t="shared" si="678"/>
        <v>15071.288292812487</v>
      </c>
      <c r="FL84" s="53">
        <f t="shared" si="679"/>
        <v>15071.288292812487</v>
      </c>
      <c r="FM84" s="53">
        <f t="shared" si="680"/>
        <v>14662.307752060267</v>
      </c>
      <c r="FN84" s="53">
        <f t="shared" si="681"/>
        <v>14512.681516407303</v>
      </c>
      <c r="FP84" s="51">
        <f t="shared" si="682"/>
        <v>113086.12034815674</v>
      </c>
      <c r="FQ84" s="51">
        <f t="shared" si="689"/>
        <v>122020.70787314734</v>
      </c>
      <c r="FR84" s="51">
        <f t="shared" si="690"/>
        <v>117246.27352790725</v>
      </c>
      <c r="FS84" s="51">
        <f t="shared" si="691"/>
        <v>120518.11785392501</v>
      </c>
      <c r="FT84" s="51">
        <f t="shared" si="692"/>
        <v>120570.3063424999</v>
      </c>
      <c r="FU84" s="51">
        <f t="shared" si="693"/>
        <v>120570.3063424999</v>
      </c>
      <c r="FV84" s="51">
        <f t="shared" si="694"/>
        <v>117298.46201648214</v>
      </c>
      <c r="FW84" s="51">
        <f t="shared" si="695"/>
        <v>116101.45213125843</v>
      </c>
      <c r="FX84" s="51">
        <f t="shared" si="696"/>
        <v>101883.57032297496</v>
      </c>
      <c r="FY84" s="51">
        <f t="shared" si="697"/>
        <v>105002.87045275973</v>
      </c>
      <c r="FZ84" s="51">
        <f t="shared" si="698"/>
        <v>109889.07920820237</v>
      </c>
      <c r="GA84" s="51">
        <f t="shared" si="699"/>
        <v>109783.35070503026</v>
      </c>
      <c r="GB84" s="51">
        <f t="shared" si="700"/>
        <v>109886.47208332666</v>
      </c>
      <c r="GC84" s="51">
        <f t="shared" si="701"/>
        <v>118568.26521247721</v>
      </c>
      <c r="GD84" s="51">
        <f t="shared" si="702"/>
        <v>113928.91827249306</v>
      </c>
      <c r="GE84" s="51">
        <f t="shared" si="703"/>
        <v>117108.18933674971</v>
      </c>
      <c r="GF84" s="51">
        <f t="shared" si="704"/>
        <v>117158.90120903961</v>
      </c>
      <c r="GG84" s="51">
        <f t="shared" si="705"/>
        <v>117158.90120903961</v>
      </c>
      <c r="GH84" s="51">
        <f t="shared" si="706"/>
        <v>113979.63014478295</v>
      </c>
      <c r="GI84" s="51">
        <f t="shared" si="707"/>
        <v>112816.48834691115</v>
      </c>
      <c r="GJ84" s="51">
        <f t="shared" si="708"/>
        <v>106687.55616357276</v>
      </c>
      <c r="GK84" s="51">
        <f t="shared" si="709"/>
        <v>109953.93666763727</v>
      </c>
      <c r="GL84" s="51">
        <f t="shared" si="710"/>
        <v>115070.53858265355</v>
      </c>
      <c r="GM84" s="51">
        <f t="shared" si="711"/>
        <v>114959.82479843388</v>
      </c>
      <c r="GN84" s="51">
        <f t="shared" si="712"/>
        <v>115067.80852734903</v>
      </c>
      <c r="GO84" s="51">
        <f t="shared" si="713"/>
        <v>124158.96315738952</v>
      </c>
      <c r="GP84" s="51">
        <f t="shared" si="714"/>
        <v>119300.86301766321</v>
      </c>
      <c r="GQ84" s="51">
        <f t="shared" si="715"/>
        <v>122630.04218906311</v>
      </c>
      <c r="GR84" s="51">
        <f t="shared" si="716"/>
        <v>122683.14521348536</v>
      </c>
      <c r="GS84" s="51">
        <f t="shared" si="717"/>
        <v>122683.14521348536</v>
      </c>
      <c r="GT84" s="51">
        <f t="shared" si="718"/>
        <v>119353.96604208548</v>
      </c>
      <c r="GU84" s="51">
        <f t="shared" si="719"/>
        <v>118135.9801048704</v>
      </c>
      <c r="GV84" s="51">
        <f t="shared" si="720"/>
        <v>106704.90718079884</v>
      </c>
      <c r="GW84" s="51">
        <f t="shared" si="721"/>
        <v>109971.81890918258</v>
      </c>
      <c r="GX84" s="51">
        <f t="shared" si="722"/>
        <v>115089.25295730939</v>
      </c>
      <c r="GY84" s="51">
        <f t="shared" si="723"/>
        <v>114978.52116727119</v>
      </c>
      <c r="GZ84" s="51">
        <f t="shared" si="724"/>
        <v>115086.52245800523</v>
      </c>
      <c r="HA84" s="51">
        <f t="shared" si="725"/>
        <v>124179.15561830983</v>
      </c>
      <c r="HB84" s="51">
        <f t="shared" si="726"/>
        <v>119320.26538663426</v>
      </c>
      <c r="HC84" s="51">
        <f t="shared" si="727"/>
        <v>122649.98599554785</v>
      </c>
      <c r="HD84" s="51">
        <f t="shared" si="728"/>
        <v>122703.09765632401</v>
      </c>
      <c r="HE84" s="51">
        <f t="shared" si="729"/>
        <v>122703.09765632401</v>
      </c>
      <c r="HF84" s="51">
        <f t="shared" si="730"/>
        <v>119373.37704741042</v>
      </c>
      <c r="HG84" s="51">
        <f t="shared" si="731"/>
        <v>118155.19302434787</v>
      </c>
      <c r="HH84" s="51">
        <f t="shared" si="732"/>
        <v>106729.22876161023</v>
      </c>
      <c r="HI84" s="51">
        <f t="shared" si="733"/>
        <v>109996.88512732794</v>
      </c>
      <c r="HJ84" s="51">
        <f t="shared" si="734"/>
        <v>115115.48560808692</v>
      </c>
      <c r="HK84" s="51">
        <f t="shared" si="735"/>
        <v>115004.728578608</v>
      </c>
      <c r="HL84" s="51">
        <f t="shared" si="736"/>
        <v>115112.75448641159</v>
      </c>
      <c r="HM84" s="51">
        <f t="shared" si="737"/>
        <v>124207.46015882494</v>
      </c>
      <c r="HN84" s="51">
        <f t="shared" si="738"/>
        <v>119347.46242521207</v>
      </c>
      <c r="HO84" s="51">
        <f t="shared" si="739"/>
        <v>122677.94198768279</v>
      </c>
      <c r="HP84" s="51">
        <f t="shared" si="740"/>
        <v>122731.06575436471</v>
      </c>
      <c r="HQ84" s="51">
        <f t="shared" si="741"/>
        <v>122731.06575436471</v>
      </c>
      <c r="HR84" s="51">
        <f t="shared" si="742"/>
        <v>119400.58619189398</v>
      </c>
      <c r="HS84" s="51">
        <f t="shared" si="743"/>
        <v>118182.1245043646</v>
      </c>
      <c r="HT84" s="51">
        <f t="shared" si="744"/>
        <v>104945.15411715821</v>
      </c>
      <c r="HU84" s="51">
        <f t="shared" si="745"/>
        <v>108158.18868024039</v>
      </c>
      <c r="HV84" s="51">
        <f t="shared" si="746"/>
        <v>113191.22716979263</v>
      </c>
      <c r="HW84" s="51">
        <f t="shared" si="747"/>
        <v>113082.32154325441</v>
      </c>
      <c r="HX84" s="51">
        <f t="shared" si="748"/>
        <v>113188.54170126207</v>
      </c>
      <c r="HY84" s="51">
        <f t="shared" si="749"/>
        <v>122131.22122322746</v>
      </c>
      <c r="HZ84" s="51">
        <f t="shared" si="750"/>
        <v>117352.46270430057</v>
      </c>
      <c r="IA84" s="51">
        <f t="shared" si="751"/>
        <v>120627.27031813817</v>
      </c>
      <c r="IB84" s="51">
        <f t="shared" si="688"/>
        <v>120679.50607348284</v>
      </c>
      <c r="IC84" s="51">
        <f t="shared" si="752"/>
        <v>120679.50607348284</v>
      </c>
      <c r="ID84" s="51">
        <f t="shared" si="753"/>
        <v>117404.69845964524</v>
      </c>
      <c r="IE84" s="51">
        <f t="shared" si="754"/>
        <v>116206.60445046585</v>
      </c>
      <c r="IF84" s="51">
        <f t="shared" si="755"/>
        <v>103285.29838387325</v>
      </c>
      <c r="IG84" s="51">
        <f t="shared" si="756"/>
        <v>106447.51427042254</v>
      </c>
      <c r="IH84" s="51">
        <f t="shared" si="757"/>
        <v>111400.94815256813</v>
      </c>
      <c r="II84" s="51">
        <f t="shared" si="758"/>
        <v>111293.7650222244</v>
      </c>
      <c r="IJ84" s="51">
        <f t="shared" si="759"/>
        <v>111398.3051585127</v>
      </c>
      <c r="IK84" s="51">
        <f t="shared" si="760"/>
        <v>120199.54358202686</v>
      </c>
      <c r="IL84" s="51">
        <f t="shared" si="761"/>
        <v>115496.3678738772</v>
      </c>
      <c r="IM84" s="51">
        <f t="shared" si="762"/>
        <v>118719.37978319694</v>
      </c>
      <c r="IN84" s="51">
        <f t="shared" si="763"/>
        <v>118770.78935634463</v>
      </c>
      <c r="IO84" s="51">
        <f t="shared" si="764"/>
        <v>118770.78935634463</v>
      </c>
      <c r="IP84" s="51">
        <f t="shared" si="765"/>
        <v>115547.77744702488</v>
      </c>
      <c r="IQ84" s="51">
        <f t="shared" si="766"/>
        <v>114368.63298560574</v>
      </c>
      <c r="IS84" s="51">
        <f t="shared" si="683"/>
        <v>1370770.9688600141</v>
      </c>
      <c r="IT84" s="51">
        <f t="shared" si="683"/>
        <v>1372458.9584711399</v>
      </c>
      <c r="IU84" s="51">
        <f t="shared" si="683"/>
        <v>1410777.1276106094</v>
      </c>
      <c r="IV84" s="51">
        <f t="shared" si="683"/>
        <v>1411043.2549469429</v>
      </c>
      <c r="IW84" s="51">
        <f t="shared" si="683"/>
        <v>1401843.1399884156</v>
      </c>
      <c r="IX84" s="51">
        <f t="shared" si="683"/>
        <v>1378907.1002903441</v>
      </c>
      <c r="IZ84" s="111">
        <f t="shared" si="684"/>
        <v>0</v>
      </c>
      <c r="JA84" s="111">
        <f t="shared" si="389"/>
        <v>0</v>
      </c>
      <c r="JB84" s="111">
        <f t="shared" si="390"/>
        <v>0</v>
      </c>
      <c r="JC84" s="111">
        <f t="shared" si="391"/>
        <v>0</v>
      </c>
      <c r="JD84" s="111">
        <f t="shared" si="392"/>
        <v>0</v>
      </c>
      <c r="JE84" s="111">
        <f t="shared" si="393"/>
        <v>0</v>
      </c>
      <c r="JF84" s="111">
        <f t="shared" si="394"/>
        <v>0</v>
      </c>
      <c r="JG84" s="111">
        <f t="shared" si="395"/>
        <v>0</v>
      </c>
      <c r="JH84" s="111">
        <f t="shared" si="396"/>
        <v>0</v>
      </c>
      <c r="JI84" s="111">
        <f t="shared" si="397"/>
        <v>0</v>
      </c>
      <c r="JJ84" s="111">
        <f t="shared" si="398"/>
        <v>0</v>
      </c>
      <c r="JK84" s="111">
        <f t="shared" si="399"/>
        <v>0</v>
      </c>
      <c r="JL84" s="111">
        <f t="shared" si="400"/>
        <v>0</v>
      </c>
      <c r="JM84" s="111">
        <f t="shared" si="401"/>
        <v>0</v>
      </c>
      <c r="JN84" s="111">
        <f t="shared" si="402"/>
        <v>0</v>
      </c>
      <c r="JO84" s="111">
        <f t="shared" si="403"/>
        <v>0</v>
      </c>
      <c r="JP84" s="111">
        <f t="shared" si="404"/>
        <v>0</v>
      </c>
      <c r="JQ84" s="111">
        <f t="shared" si="405"/>
        <v>0</v>
      </c>
      <c r="JR84" s="111">
        <f t="shared" si="406"/>
        <v>0</v>
      </c>
      <c r="JS84" s="111">
        <f t="shared" si="407"/>
        <v>0</v>
      </c>
      <c r="JT84" s="111">
        <f t="shared" si="408"/>
        <v>0</v>
      </c>
      <c r="JU84" s="111">
        <f t="shared" si="409"/>
        <v>0</v>
      </c>
      <c r="JV84" s="111">
        <f t="shared" si="410"/>
        <v>0</v>
      </c>
      <c r="JW84" s="111">
        <f t="shared" si="411"/>
        <v>0</v>
      </c>
      <c r="JX84" s="111">
        <f t="shared" si="412"/>
        <v>0</v>
      </c>
      <c r="JY84" s="111">
        <f t="shared" si="413"/>
        <v>0</v>
      </c>
      <c r="JZ84" s="111">
        <f t="shared" si="414"/>
        <v>0</v>
      </c>
      <c r="KA84" s="111">
        <f t="shared" si="415"/>
        <v>0</v>
      </c>
      <c r="KB84" s="111">
        <f t="shared" si="416"/>
        <v>0</v>
      </c>
      <c r="KC84" s="111">
        <f t="shared" si="417"/>
        <v>0</v>
      </c>
      <c r="KD84" s="111">
        <f t="shared" si="418"/>
        <v>0</v>
      </c>
      <c r="KE84" s="111">
        <f t="shared" si="419"/>
        <v>0</v>
      </c>
      <c r="KF84" s="111">
        <f t="shared" si="420"/>
        <v>0</v>
      </c>
      <c r="KG84" s="111">
        <f t="shared" si="421"/>
        <v>0</v>
      </c>
      <c r="KH84" s="111">
        <f t="shared" si="422"/>
        <v>0</v>
      </c>
      <c r="KI84" s="111">
        <f t="shared" si="423"/>
        <v>0</v>
      </c>
      <c r="KJ84" s="111">
        <f t="shared" si="424"/>
        <v>0</v>
      </c>
      <c r="KK84" s="111">
        <f t="shared" si="425"/>
        <v>0</v>
      </c>
      <c r="KL84" s="111">
        <f t="shared" si="426"/>
        <v>0</v>
      </c>
      <c r="KM84" s="111">
        <f t="shared" si="427"/>
        <v>0</v>
      </c>
      <c r="KN84" s="111">
        <f t="shared" si="428"/>
        <v>0</v>
      </c>
      <c r="KO84" s="111">
        <f t="shared" si="429"/>
        <v>0</v>
      </c>
      <c r="KP84" s="111">
        <f t="shared" si="430"/>
        <v>0</v>
      </c>
      <c r="KQ84" s="111">
        <f t="shared" si="431"/>
        <v>0</v>
      </c>
      <c r="KR84" s="111">
        <f t="shared" si="432"/>
        <v>0</v>
      </c>
      <c r="KS84" s="111">
        <f t="shared" si="433"/>
        <v>0</v>
      </c>
      <c r="KT84" s="111">
        <f t="shared" si="434"/>
        <v>0</v>
      </c>
      <c r="KU84" s="111">
        <f t="shared" si="435"/>
        <v>0</v>
      </c>
      <c r="KV84" s="111">
        <f t="shared" si="436"/>
        <v>0</v>
      </c>
      <c r="KW84" s="111">
        <f t="shared" si="437"/>
        <v>0</v>
      </c>
      <c r="KX84" s="111">
        <f t="shared" si="438"/>
        <v>0</v>
      </c>
      <c r="KY84" s="111">
        <f t="shared" si="439"/>
        <v>0</v>
      </c>
      <c r="KZ84" s="111">
        <f t="shared" si="440"/>
        <v>0</v>
      </c>
      <c r="LA84" s="111">
        <f t="shared" si="441"/>
        <v>0</v>
      </c>
      <c r="LB84" s="111">
        <f t="shared" si="442"/>
        <v>0</v>
      </c>
      <c r="LC84" s="111">
        <f t="shared" si="443"/>
        <v>0</v>
      </c>
      <c r="LD84" s="111">
        <f t="shared" si="444"/>
        <v>0</v>
      </c>
      <c r="LE84" s="111">
        <f t="shared" si="445"/>
        <v>0</v>
      </c>
      <c r="LF84" s="111">
        <f t="shared" si="446"/>
        <v>0</v>
      </c>
      <c r="LG84" s="111">
        <f t="shared" si="447"/>
        <v>0</v>
      </c>
      <c r="LH84" s="111">
        <f t="shared" si="448"/>
        <v>0</v>
      </c>
      <c r="LI84" s="111">
        <f t="shared" si="449"/>
        <v>0</v>
      </c>
      <c r="LJ84" s="111">
        <f t="shared" si="450"/>
        <v>0</v>
      </c>
      <c r="LK84" s="111">
        <f t="shared" si="451"/>
        <v>0</v>
      </c>
      <c r="LL84" s="111">
        <f t="shared" si="452"/>
        <v>0</v>
      </c>
      <c r="LM84" s="111">
        <f t="shared" si="453"/>
        <v>0</v>
      </c>
      <c r="LN84" s="111">
        <f t="shared" si="454"/>
        <v>0</v>
      </c>
      <c r="LO84" s="111">
        <f t="shared" si="455"/>
        <v>0</v>
      </c>
      <c r="LP84" s="111">
        <f t="shared" si="456"/>
        <v>0</v>
      </c>
      <c r="LQ84" s="111">
        <f t="shared" si="457"/>
        <v>0</v>
      </c>
      <c r="LR84" s="111">
        <f t="shared" si="458"/>
        <v>0</v>
      </c>
      <c r="LS84" s="111">
        <f t="shared" si="459"/>
        <v>0</v>
      </c>
      <c r="LT84" s="111">
        <f t="shared" si="460"/>
        <v>0</v>
      </c>
      <c r="LU84" s="111">
        <f t="shared" si="461"/>
        <v>0</v>
      </c>
      <c r="LV84" s="111">
        <f t="shared" si="462"/>
        <v>0</v>
      </c>
      <c r="LW84" s="111">
        <f t="shared" si="463"/>
        <v>0</v>
      </c>
      <c r="LX84" s="111">
        <f t="shared" si="464"/>
        <v>0</v>
      </c>
      <c r="LY84" s="111">
        <f t="shared" si="465"/>
        <v>0</v>
      </c>
      <c r="LZ84" s="111">
        <f t="shared" si="466"/>
        <v>0</v>
      </c>
      <c r="MA84" s="111">
        <f t="shared" si="467"/>
        <v>0</v>
      </c>
      <c r="MD84" s="111"/>
      <c r="ME84" s="111">
        <f t="shared" si="685"/>
        <v>0</v>
      </c>
      <c r="MF84" s="111">
        <f t="shared" si="468"/>
        <v>0</v>
      </c>
      <c r="MG84" s="111">
        <f t="shared" si="469"/>
        <v>0</v>
      </c>
      <c r="MH84" s="111">
        <f t="shared" si="470"/>
        <v>0</v>
      </c>
      <c r="MI84" s="111">
        <f t="shared" si="471"/>
        <v>0</v>
      </c>
      <c r="MJ84" s="111">
        <f t="shared" si="472"/>
        <v>0</v>
      </c>
      <c r="MK84" s="111">
        <f t="shared" si="473"/>
        <v>0</v>
      </c>
      <c r="ML84" s="111">
        <f t="shared" si="474"/>
        <v>0</v>
      </c>
      <c r="MM84" s="111">
        <f t="shared" si="475"/>
        <v>0</v>
      </c>
      <c r="MN84" s="111">
        <f t="shared" si="476"/>
        <v>0</v>
      </c>
      <c r="MO84" s="111">
        <f t="shared" si="477"/>
        <v>0</v>
      </c>
      <c r="MP84" s="111">
        <f t="shared" si="478"/>
        <v>0</v>
      </c>
      <c r="MQ84" s="111">
        <f t="shared" si="479"/>
        <v>0</v>
      </c>
      <c r="MR84" s="111">
        <f t="shared" si="480"/>
        <v>0</v>
      </c>
      <c r="MS84" s="111">
        <f t="shared" si="481"/>
        <v>0</v>
      </c>
      <c r="MT84" s="111">
        <f t="shared" si="482"/>
        <v>0</v>
      </c>
      <c r="MU84" s="111">
        <f t="shared" si="483"/>
        <v>0</v>
      </c>
      <c r="MV84" s="111">
        <f t="shared" si="484"/>
        <v>0</v>
      </c>
      <c r="MW84" s="111">
        <f t="shared" si="485"/>
        <v>0</v>
      </c>
      <c r="MX84" s="111">
        <f t="shared" si="486"/>
        <v>0</v>
      </c>
      <c r="MY84" s="111">
        <f t="shared" si="487"/>
        <v>0</v>
      </c>
      <c r="MZ84" s="111">
        <f t="shared" si="488"/>
        <v>0</v>
      </c>
      <c r="NA84" s="111">
        <f t="shared" si="489"/>
        <v>0</v>
      </c>
      <c r="NB84" s="111">
        <f t="shared" si="490"/>
        <v>0</v>
      </c>
      <c r="NC84" s="111">
        <f t="shared" si="491"/>
        <v>0</v>
      </c>
      <c r="ND84" s="111">
        <f t="shared" si="492"/>
        <v>0</v>
      </c>
      <c r="NE84" s="111">
        <f t="shared" si="493"/>
        <v>0</v>
      </c>
      <c r="NF84" s="111">
        <f t="shared" si="494"/>
        <v>0</v>
      </c>
      <c r="NG84" s="111">
        <f t="shared" si="495"/>
        <v>0</v>
      </c>
      <c r="NH84" s="111">
        <f t="shared" si="496"/>
        <v>0</v>
      </c>
      <c r="NI84" s="111">
        <f t="shared" si="497"/>
        <v>0</v>
      </c>
      <c r="NJ84" s="111">
        <f t="shared" si="498"/>
        <v>0</v>
      </c>
      <c r="NK84" s="111">
        <f t="shared" si="499"/>
        <v>0</v>
      </c>
      <c r="NL84" s="111">
        <f t="shared" si="500"/>
        <v>0</v>
      </c>
      <c r="NM84" s="111">
        <f t="shared" si="501"/>
        <v>0</v>
      </c>
      <c r="NN84" s="111">
        <f t="shared" si="502"/>
        <v>0</v>
      </c>
      <c r="NO84" s="111">
        <f t="shared" si="503"/>
        <v>0</v>
      </c>
      <c r="NP84" s="111">
        <f t="shared" si="504"/>
        <v>0</v>
      </c>
      <c r="NQ84" s="111">
        <f t="shared" si="505"/>
        <v>0</v>
      </c>
      <c r="NR84" s="111">
        <f t="shared" si="506"/>
        <v>0</v>
      </c>
      <c r="NS84" s="111">
        <f t="shared" si="507"/>
        <v>0</v>
      </c>
      <c r="NT84" s="111">
        <f t="shared" si="508"/>
        <v>0</v>
      </c>
      <c r="NU84" s="111">
        <f t="shared" si="509"/>
        <v>0</v>
      </c>
      <c r="NV84" s="111">
        <f t="shared" si="510"/>
        <v>0</v>
      </c>
      <c r="NW84" s="111">
        <f t="shared" si="511"/>
        <v>0</v>
      </c>
      <c r="NX84" s="111">
        <f t="shared" si="512"/>
        <v>0</v>
      </c>
      <c r="NY84" s="111">
        <f t="shared" si="513"/>
        <v>0</v>
      </c>
      <c r="NZ84" s="111">
        <f t="shared" si="514"/>
        <v>0</v>
      </c>
      <c r="OA84" s="111">
        <f t="shared" si="515"/>
        <v>0</v>
      </c>
      <c r="OB84" s="111">
        <f t="shared" si="516"/>
        <v>0</v>
      </c>
      <c r="OC84" s="111">
        <f t="shared" si="517"/>
        <v>0</v>
      </c>
      <c r="OD84" s="111">
        <f t="shared" si="518"/>
        <v>0</v>
      </c>
      <c r="OE84" s="111">
        <f t="shared" si="519"/>
        <v>0</v>
      </c>
      <c r="OF84" s="111">
        <f t="shared" si="520"/>
        <v>0</v>
      </c>
      <c r="OG84" s="111">
        <f t="shared" si="521"/>
        <v>0</v>
      </c>
      <c r="OH84" s="111">
        <f t="shared" si="522"/>
        <v>0</v>
      </c>
      <c r="OI84" s="111">
        <f t="shared" si="523"/>
        <v>0</v>
      </c>
      <c r="OJ84" s="111">
        <f t="shared" si="524"/>
        <v>0</v>
      </c>
      <c r="OK84" s="111">
        <f t="shared" si="525"/>
        <v>0</v>
      </c>
      <c r="OL84" s="111">
        <f t="shared" si="526"/>
        <v>0</v>
      </c>
      <c r="OM84" s="111">
        <f t="shared" si="527"/>
        <v>0</v>
      </c>
      <c r="ON84" s="111">
        <f t="shared" si="528"/>
        <v>0</v>
      </c>
      <c r="OO84" s="111">
        <f t="shared" si="529"/>
        <v>0</v>
      </c>
      <c r="OP84" s="111">
        <f t="shared" si="530"/>
        <v>0</v>
      </c>
      <c r="OQ84" s="111">
        <f t="shared" si="531"/>
        <v>0</v>
      </c>
      <c r="OR84" s="111">
        <f t="shared" si="532"/>
        <v>0</v>
      </c>
      <c r="OS84" s="111">
        <f t="shared" si="533"/>
        <v>0</v>
      </c>
      <c r="OT84" s="111">
        <f t="shared" si="534"/>
        <v>0</v>
      </c>
      <c r="OU84" s="111">
        <f t="shared" si="535"/>
        <v>0</v>
      </c>
      <c r="OV84" s="111">
        <f t="shared" si="536"/>
        <v>0</v>
      </c>
      <c r="OW84" s="111">
        <f t="shared" si="537"/>
        <v>0</v>
      </c>
      <c r="OX84" s="111">
        <f t="shared" si="538"/>
        <v>0</v>
      </c>
      <c r="OY84" s="111"/>
      <c r="PA84" s="51">
        <f t="shared" si="686"/>
        <v>122020.70787314734</v>
      </c>
      <c r="PB84" s="51">
        <f t="shared" si="539"/>
        <v>117246.27352790725</v>
      </c>
      <c r="PC84" s="51">
        <f t="shared" si="540"/>
        <v>120518.11785392501</v>
      </c>
      <c r="PD84" s="51">
        <f t="shared" si="541"/>
        <v>120570.3063424999</v>
      </c>
      <c r="PE84" s="51">
        <f t="shared" si="542"/>
        <v>120570.3063424999</v>
      </c>
      <c r="PF84" s="51">
        <f t="shared" si="543"/>
        <v>117298.46201648214</v>
      </c>
      <c r="PG84" s="51">
        <f t="shared" si="544"/>
        <v>116101.45213125843</v>
      </c>
      <c r="PH84" s="51">
        <f t="shared" si="545"/>
        <v>101883.57032297496</v>
      </c>
      <c r="PI84" s="51">
        <f t="shared" si="546"/>
        <v>105002.87045275973</v>
      </c>
      <c r="PJ84" s="51">
        <f t="shared" si="547"/>
        <v>109889.07920820237</v>
      </c>
      <c r="PK84" s="51">
        <f t="shared" si="548"/>
        <v>109783.35070503026</v>
      </c>
      <c r="PL84" s="51">
        <f t="shared" si="549"/>
        <v>109886.47208332666</v>
      </c>
      <c r="PM84" s="51">
        <f t="shared" si="550"/>
        <v>118568.26521247721</v>
      </c>
      <c r="PN84" s="51">
        <f t="shared" si="551"/>
        <v>113928.91827249306</v>
      </c>
      <c r="PO84" s="51">
        <f t="shared" si="552"/>
        <v>117108.18933674971</v>
      </c>
      <c r="PP84" s="51">
        <f t="shared" si="553"/>
        <v>117158.90120903961</v>
      </c>
      <c r="PQ84" s="51">
        <f t="shared" si="554"/>
        <v>117158.90120903961</v>
      </c>
      <c r="PR84" s="51">
        <f t="shared" si="555"/>
        <v>113979.63014478295</v>
      </c>
      <c r="PS84" s="51">
        <f t="shared" si="556"/>
        <v>112816.48834691115</v>
      </c>
      <c r="PT84" s="51">
        <f t="shared" si="557"/>
        <v>106687.55616357276</v>
      </c>
      <c r="PU84" s="51">
        <f t="shared" si="558"/>
        <v>109953.93666763727</v>
      </c>
      <c r="PV84" s="51">
        <f t="shared" si="559"/>
        <v>115070.53858265355</v>
      </c>
      <c r="PW84" s="51">
        <f t="shared" si="560"/>
        <v>114959.82479843388</v>
      </c>
      <c r="PX84" s="51">
        <f t="shared" si="561"/>
        <v>115067.80852734903</v>
      </c>
      <c r="PY84" s="51">
        <f t="shared" si="562"/>
        <v>124158.96315738952</v>
      </c>
      <c r="PZ84" s="51">
        <f t="shared" si="563"/>
        <v>119300.86301766321</v>
      </c>
      <c r="QA84" s="51">
        <f t="shared" si="564"/>
        <v>122630.04218906311</v>
      </c>
      <c r="QB84" s="51">
        <f t="shared" si="565"/>
        <v>122683.14521348536</v>
      </c>
      <c r="QC84" s="51">
        <f t="shared" si="566"/>
        <v>122683.14521348536</v>
      </c>
      <c r="QD84" s="51">
        <f t="shared" si="567"/>
        <v>119353.96604208548</v>
      </c>
      <c r="QE84" s="51">
        <f t="shared" si="568"/>
        <v>118135.9801048704</v>
      </c>
      <c r="QF84" s="51">
        <f t="shared" si="569"/>
        <v>106704.90718079884</v>
      </c>
      <c r="QG84" s="51">
        <f t="shared" si="570"/>
        <v>109971.81890918258</v>
      </c>
      <c r="QH84" s="51">
        <f t="shared" si="571"/>
        <v>115089.25295730939</v>
      </c>
      <c r="QI84" s="51">
        <f t="shared" si="572"/>
        <v>114978.52116727119</v>
      </c>
      <c r="QJ84" s="51">
        <f t="shared" si="573"/>
        <v>115086.52245800523</v>
      </c>
      <c r="QK84" s="51">
        <f t="shared" si="574"/>
        <v>124179.15561830983</v>
      </c>
      <c r="QL84" s="51">
        <f t="shared" si="575"/>
        <v>119320.26538663426</v>
      </c>
      <c r="QM84" s="51">
        <f t="shared" si="576"/>
        <v>122649.98599554785</v>
      </c>
      <c r="QN84" s="51">
        <f t="shared" si="577"/>
        <v>122703.09765632401</v>
      </c>
      <c r="QO84" s="51">
        <f t="shared" si="578"/>
        <v>122703.09765632401</v>
      </c>
      <c r="QP84" s="51">
        <f t="shared" si="579"/>
        <v>119373.37704741042</v>
      </c>
      <c r="QQ84" s="51">
        <f t="shared" si="580"/>
        <v>118155.19302434787</v>
      </c>
      <c r="QR84" s="51">
        <f t="shared" si="581"/>
        <v>106729.22876161023</v>
      </c>
      <c r="QS84" s="51">
        <f t="shared" si="582"/>
        <v>109996.88512732794</v>
      </c>
      <c r="QT84" s="51">
        <f t="shared" si="583"/>
        <v>115115.48560808692</v>
      </c>
      <c r="QU84" s="51">
        <f t="shared" si="584"/>
        <v>115004.728578608</v>
      </c>
      <c r="QV84" s="51">
        <f t="shared" si="585"/>
        <v>115112.75448641159</v>
      </c>
      <c r="QW84" s="51">
        <f t="shared" si="586"/>
        <v>124207.46015882494</v>
      </c>
      <c r="QX84" s="51">
        <f t="shared" si="587"/>
        <v>119347.46242521207</v>
      </c>
      <c r="QY84" s="51">
        <f t="shared" si="588"/>
        <v>122677.94198768279</v>
      </c>
      <c r="QZ84" s="51">
        <f t="shared" si="589"/>
        <v>122731.06575436471</v>
      </c>
      <c r="RA84" s="51">
        <f t="shared" si="590"/>
        <v>122731.06575436471</v>
      </c>
      <c r="RB84" s="51">
        <f t="shared" si="591"/>
        <v>119400.58619189398</v>
      </c>
      <c r="RC84" s="51">
        <f t="shared" si="592"/>
        <v>118182.1245043646</v>
      </c>
      <c r="RD84" s="51">
        <f t="shared" si="593"/>
        <v>104945.15411715821</v>
      </c>
      <c r="RE84" s="51">
        <f t="shared" si="594"/>
        <v>108158.18868024039</v>
      </c>
      <c r="RF84" s="51">
        <f t="shared" si="595"/>
        <v>113191.22716979263</v>
      </c>
      <c r="RG84" s="51">
        <f t="shared" si="596"/>
        <v>113082.32154325441</v>
      </c>
      <c r="RH84" s="51">
        <f t="shared" si="597"/>
        <v>113188.54170126207</v>
      </c>
      <c r="RI84" s="51">
        <f t="shared" si="598"/>
        <v>122131.22122322746</v>
      </c>
      <c r="RJ84" s="51">
        <f t="shared" si="599"/>
        <v>117352.46270430057</v>
      </c>
      <c r="RK84" s="51">
        <f t="shared" si="600"/>
        <v>120627.27031813817</v>
      </c>
      <c r="RL84" s="51">
        <f t="shared" si="601"/>
        <v>120679.50607348284</v>
      </c>
      <c r="RM84" s="51">
        <f t="shared" si="602"/>
        <v>120679.50607348284</v>
      </c>
      <c r="RN84" s="51">
        <f t="shared" si="603"/>
        <v>117404.69845964524</v>
      </c>
      <c r="RO84" s="51">
        <f t="shared" si="604"/>
        <v>116206.60445046585</v>
      </c>
      <c r="RP84" s="51">
        <f t="shared" si="605"/>
        <v>103285.29838387325</v>
      </c>
      <c r="RQ84" s="51">
        <f t="shared" si="606"/>
        <v>106447.51427042254</v>
      </c>
      <c r="RR84" s="51">
        <f t="shared" si="607"/>
        <v>111400.94815256813</v>
      </c>
      <c r="RS84" s="51">
        <f t="shared" si="608"/>
        <v>111293.7650222244</v>
      </c>
      <c r="RT84" s="51">
        <f t="shared" si="609"/>
        <v>111398.3051585127</v>
      </c>
      <c r="RU84" s="51"/>
      <c r="RV84" s="51">
        <f t="shared" ref="RV84:SA99" si="767">SUMPRODUCT($PA84:$RT84,N($PA$1:$RT$1=RV$1))</f>
        <v>1370770.9688600141</v>
      </c>
      <c r="RW84" s="51">
        <f t="shared" si="767"/>
        <v>1372458.9584711399</v>
      </c>
      <c r="RX84" s="51">
        <f t="shared" si="767"/>
        <v>1410777.1276106094</v>
      </c>
      <c r="RY84" s="51">
        <f t="shared" si="767"/>
        <v>1411043.2549469429</v>
      </c>
      <c r="RZ84" s="51">
        <f t="shared" si="767"/>
        <v>1401843.1399884156</v>
      </c>
      <c r="SA84" s="51">
        <f t="shared" si="767"/>
        <v>1378907.1002903441</v>
      </c>
    </row>
    <row r="85" spans="1:495" x14ac:dyDescent="0.3">
      <c r="A85" s="1">
        <v>520000</v>
      </c>
      <c r="B85" s="1" t="s">
        <v>253</v>
      </c>
      <c r="C85" s="1" t="s">
        <v>138</v>
      </c>
      <c r="D85" s="44">
        <v>3.8684719535783403E-2</v>
      </c>
      <c r="E85" s="1" t="s">
        <v>299</v>
      </c>
      <c r="F85" s="107">
        <f>VLOOKUP(A85,Auxiliar_OPEX_CustosUnit!$A$4:$E$129,COLUMN(Auxiliar_OPEX_CustosUnit!$E$3),0)</f>
        <v>10</v>
      </c>
      <c r="G85" s="107">
        <f>INDEX(Auxiliar_OPEX_Drivers!$B$76:$I$84,MATCH($E85,Auxiliar_OPEX_Drivers!$B$76:$B$84,0),MATCH(YEAR(G$2),Auxiliar_OPEX_Drivers!$B$76:$I$76,0))*$F85</f>
        <v>10</v>
      </c>
      <c r="H85" s="107">
        <f>INDEX(Auxiliar_OPEX_Drivers!$B$76:$I$84,MATCH($E85,Auxiliar_OPEX_Drivers!$B$76:$B$84,0),MATCH(YEAR(H$2),Auxiliar_OPEX_Drivers!$B$76:$I$76,0))*$F85</f>
        <v>10</v>
      </c>
      <c r="I85" s="107">
        <f>INDEX(Auxiliar_OPEX_Drivers!$B$76:$I$84,MATCH($E85,Auxiliar_OPEX_Drivers!$B$76:$B$84,0),MATCH(YEAR(I$2),Auxiliar_OPEX_Drivers!$B$76:$I$76,0))*$F85</f>
        <v>10</v>
      </c>
      <c r="J85" s="107">
        <f>INDEX(Auxiliar_OPEX_Drivers!$B$76:$I$84,MATCH($E85,Auxiliar_OPEX_Drivers!$B$76:$B$84,0),MATCH(YEAR(J$2),Auxiliar_OPEX_Drivers!$B$76:$I$76,0))*$F85</f>
        <v>10</v>
      </c>
      <c r="K85" s="107">
        <f>INDEX(Auxiliar_OPEX_Drivers!$B$76:$I$84,MATCH($E85,Auxiliar_OPEX_Drivers!$B$76:$B$84,0),MATCH(YEAR(K$2),Auxiliar_OPEX_Drivers!$B$76:$I$76,0))*$F85</f>
        <v>10</v>
      </c>
      <c r="L85" s="107">
        <f>INDEX(Auxiliar_OPEX_Drivers!$B$76:$I$84,MATCH($E85,Auxiliar_OPEX_Drivers!$B$76:$B$84,0),MATCH(YEAR(L$2),Auxiliar_OPEX_Drivers!$B$76:$I$76,0))*$F85</f>
        <v>10</v>
      </c>
      <c r="M85" s="107">
        <f>INDEX(Auxiliar_OPEX_Drivers!$B$76:$I$84,MATCH($E85,Auxiliar_OPEX_Drivers!$B$76:$B$84,0),MATCH(YEAR(M$2),Auxiliar_OPEX_Drivers!$B$76:$I$76,0))*$F85</f>
        <v>10</v>
      </c>
      <c r="N85" s="107">
        <f>INDEX(Auxiliar_OPEX_Drivers!$B$76:$I$84,MATCH($E85,Auxiliar_OPEX_Drivers!$B$76:$B$84,0),MATCH(YEAR(N$2),Auxiliar_OPEX_Drivers!$B$76:$I$76,0))*$F85</f>
        <v>10.494662149879119</v>
      </c>
      <c r="O85" s="107">
        <f>INDEX(Auxiliar_OPEX_Drivers!$B$76:$I$84,MATCH($E85,Auxiliar_OPEX_Drivers!$B$76:$B$84,0),MATCH(YEAR(O$2),Auxiliar_OPEX_Drivers!$B$76:$I$76,0))*$F85</f>
        <v>10.494662149879119</v>
      </c>
      <c r="P85" s="107">
        <f>INDEX(Auxiliar_OPEX_Drivers!$B$76:$I$84,MATCH($E85,Auxiliar_OPEX_Drivers!$B$76:$B$84,0),MATCH(YEAR(P$2),Auxiliar_OPEX_Drivers!$B$76:$I$76,0))*$F85</f>
        <v>10.494662149879119</v>
      </c>
      <c r="Q85" s="107">
        <f>INDEX(Auxiliar_OPEX_Drivers!$B$76:$I$84,MATCH($E85,Auxiliar_OPEX_Drivers!$B$76:$B$84,0),MATCH(YEAR(Q$2),Auxiliar_OPEX_Drivers!$B$76:$I$76,0))*$F85</f>
        <v>10.494662149879119</v>
      </c>
      <c r="R85" s="107">
        <f>INDEX(Auxiliar_OPEX_Drivers!$B$76:$I$84,MATCH($E85,Auxiliar_OPEX_Drivers!$B$76:$B$84,0),MATCH(YEAR(R$2),Auxiliar_OPEX_Drivers!$B$76:$I$76,0))*$F85</f>
        <v>10.494662149879119</v>
      </c>
      <c r="S85" s="107">
        <f>INDEX(Auxiliar_OPEX_Drivers!$B$76:$I$84,MATCH($E85,Auxiliar_OPEX_Drivers!$B$76:$B$84,0),MATCH(YEAR(S$2),Auxiliar_OPEX_Drivers!$B$76:$I$76,0))*$F85</f>
        <v>10.494662149879119</v>
      </c>
      <c r="T85" s="107">
        <f>INDEX(Auxiliar_OPEX_Drivers!$B$76:$I$84,MATCH($E85,Auxiliar_OPEX_Drivers!$B$76:$B$84,0),MATCH(YEAR(T$2),Auxiliar_OPEX_Drivers!$B$76:$I$76,0))*$F85</f>
        <v>10.494662149879119</v>
      </c>
      <c r="U85" s="107">
        <f>INDEX(Auxiliar_OPEX_Drivers!$B$76:$I$84,MATCH($E85,Auxiliar_OPEX_Drivers!$B$76:$B$84,0),MATCH(YEAR(U$2),Auxiliar_OPEX_Drivers!$B$76:$I$76,0))*$F85</f>
        <v>10.494662149879119</v>
      </c>
      <c r="V85" s="107">
        <f>INDEX(Auxiliar_OPEX_Drivers!$B$76:$I$84,MATCH($E85,Auxiliar_OPEX_Drivers!$B$76:$B$84,0),MATCH(YEAR(V$2),Auxiliar_OPEX_Drivers!$B$76:$I$76,0))*$F85</f>
        <v>10.494662149879119</v>
      </c>
      <c r="W85" s="107">
        <f>INDEX(Auxiliar_OPEX_Drivers!$B$76:$I$84,MATCH($E85,Auxiliar_OPEX_Drivers!$B$76:$B$84,0),MATCH(YEAR(W$2),Auxiliar_OPEX_Drivers!$B$76:$I$76,0))*$F85</f>
        <v>10.494662149879119</v>
      </c>
      <c r="X85" s="107">
        <f>INDEX(Auxiliar_OPEX_Drivers!$B$76:$I$84,MATCH($E85,Auxiliar_OPEX_Drivers!$B$76:$B$84,0),MATCH(YEAR(X$2),Auxiliar_OPEX_Drivers!$B$76:$I$76,0))*$F85</f>
        <v>10.494662149879119</v>
      </c>
      <c r="Y85" s="107">
        <f>INDEX(Auxiliar_OPEX_Drivers!$B$76:$I$84,MATCH($E85,Auxiliar_OPEX_Drivers!$B$76:$B$84,0),MATCH(YEAR(Y$2),Auxiliar_OPEX_Drivers!$B$76:$I$76,0))*$F85</f>
        <v>10.494662149879119</v>
      </c>
      <c r="Z85" s="107">
        <f>INDEX(Auxiliar_OPEX_Drivers!$B$76:$I$84,MATCH($E85,Auxiliar_OPEX_Drivers!$B$76:$B$84,0),MATCH(YEAR(Z$2),Auxiliar_OPEX_Drivers!$B$76:$I$76,0))*$F85</f>
        <v>11.008539302275949</v>
      </c>
      <c r="AA85" s="107">
        <f>INDEX(Auxiliar_OPEX_Drivers!$B$76:$I$84,MATCH($E85,Auxiliar_OPEX_Drivers!$B$76:$B$84,0),MATCH(YEAR(AA$2),Auxiliar_OPEX_Drivers!$B$76:$I$76,0))*$F85</f>
        <v>11.008539302275949</v>
      </c>
      <c r="AB85" s="107">
        <f>INDEX(Auxiliar_OPEX_Drivers!$B$76:$I$84,MATCH($E85,Auxiliar_OPEX_Drivers!$B$76:$B$84,0),MATCH(YEAR(AB$2),Auxiliar_OPEX_Drivers!$B$76:$I$76,0))*$F85</f>
        <v>11.008539302275949</v>
      </c>
      <c r="AC85" s="107">
        <f>INDEX(Auxiliar_OPEX_Drivers!$B$76:$I$84,MATCH($E85,Auxiliar_OPEX_Drivers!$B$76:$B$84,0),MATCH(YEAR(AC$2),Auxiliar_OPEX_Drivers!$B$76:$I$76,0))*$F85</f>
        <v>11.008539302275949</v>
      </c>
      <c r="AD85" s="107">
        <f>INDEX(Auxiliar_OPEX_Drivers!$B$76:$I$84,MATCH($E85,Auxiliar_OPEX_Drivers!$B$76:$B$84,0),MATCH(YEAR(AD$2),Auxiliar_OPEX_Drivers!$B$76:$I$76,0))*$F85</f>
        <v>11.008539302275949</v>
      </c>
      <c r="AE85" s="107">
        <f>INDEX(Auxiliar_OPEX_Drivers!$B$76:$I$84,MATCH($E85,Auxiliar_OPEX_Drivers!$B$76:$B$84,0),MATCH(YEAR(AE$2),Auxiliar_OPEX_Drivers!$B$76:$I$76,0))*$F85</f>
        <v>11.008539302275949</v>
      </c>
      <c r="AF85" s="107">
        <f>INDEX(Auxiliar_OPEX_Drivers!$B$76:$I$84,MATCH($E85,Auxiliar_OPEX_Drivers!$B$76:$B$84,0),MATCH(YEAR(AF$2),Auxiliar_OPEX_Drivers!$B$76:$I$76,0))*$F85</f>
        <v>11.008539302275949</v>
      </c>
      <c r="AG85" s="107">
        <f>INDEX(Auxiliar_OPEX_Drivers!$B$76:$I$84,MATCH($E85,Auxiliar_OPEX_Drivers!$B$76:$B$84,0),MATCH(YEAR(AG$2),Auxiliar_OPEX_Drivers!$B$76:$I$76,0))*$F85</f>
        <v>11.008539302275949</v>
      </c>
      <c r="AH85" s="107">
        <f>INDEX(Auxiliar_OPEX_Drivers!$B$76:$I$84,MATCH($E85,Auxiliar_OPEX_Drivers!$B$76:$B$84,0),MATCH(YEAR(AH$2),Auxiliar_OPEX_Drivers!$B$76:$I$76,0))*$F85</f>
        <v>11.008539302275949</v>
      </c>
      <c r="AI85" s="107">
        <f>INDEX(Auxiliar_OPEX_Drivers!$B$76:$I$84,MATCH($E85,Auxiliar_OPEX_Drivers!$B$76:$B$84,0),MATCH(YEAR(AI$2),Auxiliar_OPEX_Drivers!$B$76:$I$76,0))*$F85</f>
        <v>11.008539302275949</v>
      </c>
      <c r="AJ85" s="107">
        <f>INDEX(Auxiliar_OPEX_Drivers!$B$76:$I$84,MATCH($E85,Auxiliar_OPEX_Drivers!$B$76:$B$84,0),MATCH(YEAR(AJ$2),Auxiliar_OPEX_Drivers!$B$76:$I$76,0))*$F85</f>
        <v>11.008539302275949</v>
      </c>
      <c r="AK85" s="107">
        <f>INDEX(Auxiliar_OPEX_Drivers!$B$76:$I$84,MATCH($E85,Auxiliar_OPEX_Drivers!$B$76:$B$84,0),MATCH(YEAR(AK$2),Auxiliar_OPEX_Drivers!$B$76:$I$76,0))*$F85</f>
        <v>11.008539302275949</v>
      </c>
      <c r="AL85" s="107">
        <f>INDEX(Auxiliar_OPEX_Drivers!$B$76:$I$84,MATCH($E85,Auxiliar_OPEX_Drivers!$B$76:$B$84,0),MATCH(YEAR(AL$2),Auxiliar_OPEX_Drivers!$B$76:$I$76,0))*$F85</f>
        <v>11.576007248470548</v>
      </c>
      <c r="AM85" s="107">
        <f>INDEX(Auxiliar_OPEX_Drivers!$B$76:$I$84,MATCH($E85,Auxiliar_OPEX_Drivers!$B$76:$B$84,0),MATCH(YEAR(AM$2),Auxiliar_OPEX_Drivers!$B$76:$I$76,0))*$F85</f>
        <v>11.576007248470548</v>
      </c>
      <c r="AN85" s="107">
        <f>INDEX(Auxiliar_OPEX_Drivers!$B$76:$I$84,MATCH($E85,Auxiliar_OPEX_Drivers!$B$76:$B$84,0),MATCH(YEAR(AN$2),Auxiliar_OPEX_Drivers!$B$76:$I$76,0))*$F85</f>
        <v>11.576007248470548</v>
      </c>
      <c r="AO85" s="107">
        <f>INDEX(Auxiliar_OPEX_Drivers!$B$76:$I$84,MATCH($E85,Auxiliar_OPEX_Drivers!$B$76:$B$84,0),MATCH(YEAR(AO$2),Auxiliar_OPEX_Drivers!$B$76:$I$76,0))*$F85</f>
        <v>11.576007248470548</v>
      </c>
      <c r="AP85" s="107">
        <f>INDEX(Auxiliar_OPEX_Drivers!$B$76:$I$84,MATCH($E85,Auxiliar_OPEX_Drivers!$B$76:$B$84,0),MATCH(YEAR(AP$2),Auxiliar_OPEX_Drivers!$B$76:$I$76,0))*$F85</f>
        <v>11.576007248470548</v>
      </c>
      <c r="AQ85" s="107">
        <f>INDEX(Auxiliar_OPEX_Drivers!$B$76:$I$84,MATCH($E85,Auxiliar_OPEX_Drivers!$B$76:$B$84,0),MATCH(YEAR(AQ$2),Auxiliar_OPEX_Drivers!$B$76:$I$76,0))*$F85</f>
        <v>11.576007248470548</v>
      </c>
      <c r="AR85" s="107">
        <f>INDEX(Auxiliar_OPEX_Drivers!$B$76:$I$84,MATCH($E85,Auxiliar_OPEX_Drivers!$B$76:$B$84,0),MATCH(YEAR(AR$2),Auxiliar_OPEX_Drivers!$B$76:$I$76,0))*$F85</f>
        <v>11.576007248470548</v>
      </c>
      <c r="AS85" s="107">
        <f>INDEX(Auxiliar_OPEX_Drivers!$B$76:$I$84,MATCH($E85,Auxiliar_OPEX_Drivers!$B$76:$B$84,0),MATCH(YEAR(AS$2),Auxiliar_OPEX_Drivers!$B$76:$I$76,0))*$F85</f>
        <v>11.576007248470548</v>
      </c>
      <c r="AT85" s="107">
        <f>INDEX(Auxiliar_OPEX_Drivers!$B$76:$I$84,MATCH($E85,Auxiliar_OPEX_Drivers!$B$76:$B$84,0),MATCH(YEAR(AT$2),Auxiliar_OPEX_Drivers!$B$76:$I$76,0))*$F85</f>
        <v>11.576007248470548</v>
      </c>
      <c r="AU85" s="107">
        <f>INDEX(Auxiliar_OPEX_Drivers!$B$76:$I$84,MATCH($E85,Auxiliar_OPEX_Drivers!$B$76:$B$84,0),MATCH(YEAR(AU$2),Auxiliar_OPEX_Drivers!$B$76:$I$76,0))*$F85</f>
        <v>11.576007248470548</v>
      </c>
      <c r="AV85" s="107">
        <f>INDEX(Auxiliar_OPEX_Drivers!$B$76:$I$84,MATCH($E85,Auxiliar_OPEX_Drivers!$B$76:$B$84,0),MATCH(YEAR(AV$2),Auxiliar_OPEX_Drivers!$B$76:$I$76,0))*$F85</f>
        <v>11.576007248470548</v>
      </c>
      <c r="AW85" s="107">
        <f>INDEX(Auxiliar_OPEX_Drivers!$B$76:$I$84,MATCH($E85,Auxiliar_OPEX_Drivers!$B$76:$B$84,0),MATCH(YEAR(AW$2),Auxiliar_OPEX_Drivers!$B$76:$I$76,0))*$F85</f>
        <v>11.576007248470548</v>
      </c>
      <c r="AX85" s="107">
        <f>INDEX(Auxiliar_OPEX_Drivers!$B$76:$I$84,MATCH($E85,Auxiliar_OPEX_Drivers!$B$76:$B$84,0),MATCH(YEAR(AX$2),Auxiliar_OPEX_Drivers!$B$76:$I$76,0))*$F85</f>
        <v>12.166213068747393</v>
      </c>
      <c r="AY85" s="107">
        <f>INDEX(Auxiliar_OPEX_Drivers!$B$76:$I$84,MATCH($E85,Auxiliar_OPEX_Drivers!$B$76:$B$84,0),MATCH(YEAR(AY$2),Auxiliar_OPEX_Drivers!$B$76:$I$76,0))*$F85</f>
        <v>12.166213068747393</v>
      </c>
      <c r="AZ85" s="107">
        <f>INDEX(Auxiliar_OPEX_Drivers!$B$76:$I$84,MATCH($E85,Auxiliar_OPEX_Drivers!$B$76:$B$84,0),MATCH(YEAR(AZ$2),Auxiliar_OPEX_Drivers!$B$76:$I$76,0))*$F85</f>
        <v>12.166213068747393</v>
      </c>
      <c r="BA85" s="107">
        <f>INDEX(Auxiliar_OPEX_Drivers!$B$76:$I$84,MATCH($E85,Auxiliar_OPEX_Drivers!$B$76:$B$84,0),MATCH(YEAR(BA$2),Auxiliar_OPEX_Drivers!$B$76:$I$76,0))*$F85</f>
        <v>12.166213068747393</v>
      </c>
      <c r="BB85" s="107">
        <f>INDEX(Auxiliar_OPEX_Drivers!$B$76:$I$84,MATCH($E85,Auxiliar_OPEX_Drivers!$B$76:$B$84,0),MATCH(YEAR(BB$2),Auxiliar_OPEX_Drivers!$B$76:$I$76,0))*$F85</f>
        <v>12.166213068747393</v>
      </c>
      <c r="BC85" s="107">
        <f>INDEX(Auxiliar_OPEX_Drivers!$B$76:$I$84,MATCH($E85,Auxiliar_OPEX_Drivers!$B$76:$B$84,0),MATCH(YEAR(BC$2),Auxiliar_OPEX_Drivers!$B$76:$I$76,0))*$F85</f>
        <v>12.166213068747393</v>
      </c>
      <c r="BD85" s="107">
        <f>INDEX(Auxiliar_OPEX_Drivers!$B$76:$I$84,MATCH($E85,Auxiliar_OPEX_Drivers!$B$76:$B$84,0),MATCH(YEAR(BD$2),Auxiliar_OPEX_Drivers!$B$76:$I$76,0))*$F85</f>
        <v>12.166213068747393</v>
      </c>
      <c r="BE85" s="107">
        <f>INDEX(Auxiliar_OPEX_Drivers!$B$76:$I$84,MATCH($E85,Auxiliar_OPEX_Drivers!$B$76:$B$84,0),MATCH(YEAR(BE$2),Auxiliar_OPEX_Drivers!$B$76:$I$76,0))*$F85</f>
        <v>12.166213068747393</v>
      </c>
      <c r="BF85" s="107">
        <f>INDEX(Auxiliar_OPEX_Drivers!$B$76:$I$84,MATCH($E85,Auxiliar_OPEX_Drivers!$B$76:$B$84,0),MATCH(YEAR(BF$2),Auxiliar_OPEX_Drivers!$B$76:$I$76,0))*$F85</f>
        <v>12.166213068747393</v>
      </c>
      <c r="BG85" s="107">
        <f>INDEX(Auxiliar_OPEX_Drivers!$B$76:$I$84,MATCH($E85,Auxiliar_OPEX_Drivers!$B$76:$B$84,0),MATCH(YEAR(BG$2),Auxiliar_OPEX_Drivers!$B$76:$I$76,0))*$F85</f>
        <v>12.166213068747393</v>
      </c>
      <c r="BH85" s="107">
        <f>INDEX(Auxiliar_OPEX_Drivers!$B$76:$I$84,MATCH($E85,Auxiliar_OPEX_Drivers!$B$76:$B$84,0),MATCH(YEAR(BH$2),Auxiliar_OPEX_Drivers!$B$76:$I$76,0))*$F85</f>
        <v>12.166213068747393</v>
      </c>
      <c r="BI85" s="107">
        <f>INDEX(Auxiliar_OPEX_Drivers!$B$76:$I$84,MATCH($E85,Auxiliar_OPEX_Drivers!$B$76:$B$84,0),MATCH(YEAR(BI$2),Auxiliar_OPEX_Drivers!$B$76:$I$76,0))*$F85</f>
        <v>12.166213068747393</v>
      </c>
      <c r="BJ85" s="107">
        <f>INDEX(Auxiliar_OPEX_Drivers!$B$76:$I$84,MATCH($E85,Auxiliar_OPEX_Drivers!$B$76:$B$84,0),MATCH(YEAR(BJ$2),Auxiliar_OPEX_Drivers!$B$76:$I$76,0))*$F85</f>
        <v>12.72498039593078</v>
      </c>
      <c r="BK85" s="107">
        <f>INDEX(Auxiliar_OPEX_Drivers!$B$76:$I$84,MATCH($E85,Auxiliar_OPEX_Drivers!$B$76:$B$84,0),MATCH(YEAR(BK$2),Auxiliar_OPEX_Drivers!$B$76:$I$76,0))*$F85</f>
        <v>12.72498039593078</v>
      </c>
      <c r="BL85" s="107">
        <f>INDEX(Auxiliar_OPEX_Drivers!$B$76:$I$84,MATCH($E85,Auxiliar_OPEX_Drivers!$B$76:$B$84,0),MATCH(YEAR(BL$2),Auxiliar_OPEX_Drivers!$B$76:$I$76,0))*$F85</f>
        <v>12.72498039593078</v>
      </c>
      <c r="BM85" s="107">
        <f>INDEX(Auxiliar_OPEX_Drivers!$B$76:$I$84,MATCH($E85,Auxiliar_OPEX_Drivers!$B$76:$B$84,0),MATCH(YEAR(BM$2),Auxiliar_OPEX_Drivers!$B$76:$I$76,0))*$F85</f>
        <v>12.72498039593078</v>
      </c>
      <c r="BN85" s="107">
        <f>INDEX(Auxiliar_OPEX_Drivers!$B$76:$I$84,MATCH($E85,Auxiliar_OPEX_Drivers!$B$76:$B$84,0),MATCH(YEAR(BN$2),Auxiliar_OPEX_Drivers!$B$76:$I$76,0))*$F85</f>
        <v>12.72498039593078</v>
      </c>
      <c r="BO85" s="107">
        <f>INDEX(Auxiliar_OPEX_Drivers!$B$76:$I$84,MATCH($E85,Auxiliar_OPEX_Drivers!$B$76:$B$84,0),MATCH(YEAR(BO$2),Auxiliar_OPEX_Drivers!$B$76:$I$76,0))*$F85</f>
        <v>12.72498039593078</v>
      </c>
      <c r="BP85" s="107">
        <f>INDEX(Auxiliar_OPEX_Drivers!$B$76:$I$84,MATCH($E85,Auxiliar_OPEX_Drivers!$B$76:$B$84,0),MATCH(YEAR(BP$2),Auxiliar_OPEX_Drivers!$B$76:$I$76,0))*$F85</f>
        <v>12.72498039593078</v>
      </c>
      <c r="BQ85" s="107">
        <f>INDEX(Auxiliar_OPEX_Drivers!$B$76:$I$84,MATCH($E85,Auxiliar_OPEX_Drivers!$B$76:$B$84,0),MATCH(YEAR(BQ$2),Auxiliar_OPEX_Drivers!$B$76:$I$76,0))*$F85</f>
        <v>12.72498039593078</v>
      </c>
      <c r="BR85" s="107">
        <f>INDEX(Auxiliar_OPEX_Drivers!$B$76:$I$84,MATCH($E85,Auxiliar_OPEX_Drivers!$B$76:$B$84,0),MATCH(YEAR(BR$2),Auxiliar_OPEX_Drivers!$B$76:$I$76,0))*$F85</f>
        <v>12.72498039593078</v>
      </c>
      <c r="BS85" s="107">
        <f>INDEX(Auxiliar_OPEX_Drivers!$B$76:$I$84,MATCH($E85,Auxiliar_OPEX_Drivers!$B$76:$B$84,0),MATCH(YEAR(BS$2),Auxiliar_OPEX_Drivers!$B$76:$I$76,0))*$F85</f>
        <v>12.72498039593078</v>
      </c>
      <c r="BT85" s="107">
        <f>INDEX(Auxiliar_OPEX_Drivers!$B$76:$I$84,MATCH($E85,Auxiliar_OPEX_Drivers!$B$76:$B$84,0),MATCH(YEAR(BT$2),Auxiliar_OPEX_Drivers!$B$76:$I$76,0))*$F85</f>
        <v>12.72498039593078</v>
      </c>
      <c r="BU85" s="107">
        <f>INDEX(Auxiliar_OPEX_Drivers!$B$76:$I$84,MATCH($E85,Auxiliar_OPEX_Drivers!$B$76:$B$84,0),MATCH(YEAR(BU$2),Auxiliar_OPEX_Drivers!$B$76:$I$76,0))*$F85</f>
        <v>12.72498039593078</v>
      </c>
      <c r="BV85" s="107">
        <f>INDEX(Auxiliar_OPEX_Drivers!$B$76:$I$84,MATCH($E85,Auxiliar_OPEX_Drivers!$B$76:$B$84,0),MATCH(YEAR(BV$2),Auxiliar_OPEX_Drivers!$B$76:$I$76,0))*$F85</f>
        <v>13.242092147477919</v>
      </c>
      <c r="BW85" s="107">
        <f>INDEX(Auxiliar_OPEX_Drivers!$B$76:$I$84,MATCH($E85,Auxiliar_OPEX_Drivers!$B$76:$B$84,0),MATCH(YEAR(BW$2),Auxiliar_OPEX_Drivers!$B$76:$I$76,0))*$F85</f>
        <v>13.242092147477919</v>
      </c>
      <c r="BX85" s="107">
        <f>INDEX(Auxiliar_OPEX_Drivers!$B$76:$I$84,MATCH($E85,Auxiliar_OPEX_Drivers!$B$76:$B$84,0),MATCH(YEAR(BX$2),Auxiliar_OPEX_Drivers!$B$76:$I$76,0))*$F85</f>
        <v>13.242092147477919</v>
      </c>
      <c r="BY85" s="107">
        <f>INDEX(Auxiliar_OPEX_Drivers!$B$76:$I$84,MATCH($E85,Auxiliar_OPEX_Drivers!$B$76:$B$84,0),MATCH(YEAR(BY$2),Auxiliar_OPEX_Drivers!$B$76:$I$76,0))*$F85</f>
        <v>13.242092147477919</v>
      </c>
      <c r="BZ85" s="107">
        <f>INDEX(Auxiliar_OPEX_Drivers!$B$76:$I$84,MATCH($E85,Auxiliar_OPEX_Drivers!$B$76:$B$84,0),MATCH(YEAR(BZ$2),Auxiliar_OPEX_Drivers!$B$76:$I$76,0))*$F85</f>
        <v>13.242092147477919</v>
      </c>
      <c r="CA85" s="107">
        <f>INDEX(Auxiliar_OPEX_Drivers!$B$76:$I$84,MATCH($E85,Auxiliar_OPEX_Drivers!$B$76:$B$84,0),MATCH(YEAR(CA$2),Auxiliar_OPEX_Drivers!$B$76:$I$76,0))*$F85</f>
        <v>13.242092147477919</v>
      </c>
      <c r="CB85" s="107">
        <f>INDEX(Auxiliar_OPEX_Drivers!$B$76:$I$84,MATCH($E85,Auxiliar_OPEX_Drivers!$B$76:$B$84,0),MATCH(YEAR(CB$2),Auxiliar_OPEX_Drivers!$B$76:$I$76,0))*$F85</f>
        <v>13.242092147477919</v>
      </c>
      <c r="CC85" s="107">
        <f>INDEX(Auxiliar_OPEX_Drivers!$B$76:$I$84,MATCH($E85,Auxiliar_OPEX_Drivers!$B$76:$B$84,0),MATCH(YEAR(CC$2),Auxiliar_OPEX_Drivers!$B$76:$I$76,0))*$F85</f>
        <v>13.242092147477919</v>
      </c>
      <c r="CD85" s="107">
        <f>INDEX(Auxiliar_OPEX_Drivers!$B$76:$I$84,MATCH($E85,Auxiliar_OPEX_Drivers!$B$76:$B$84,0),MATCH(YEAR(CD$2),Auxiliar_OPEX_Drivers!$B$76:$I$76,0))*$F85</f>
        <v>13.242092147477919</v>
      </c>
      <c r="CE85" s="107">
        <f>INDEX(Auxiliar_OPEX_Drivers!$B$76:$I$84,MATCH($E85,Auxiliar_OPEX_Drivers!$B$76:$B$84,0),MATCH(YEAR(CE$2),Auxiliar_OPEX_Drivers!$B$76:$I$76,0))*$F85</f>
        <v>13.242092147477919</v>
      </c>
      <c r="CF85" s="107">
        <f>INDEX(Auxiliar_OPEX_Drivers!$B$76:$I$84,MATCH($E85,Auxiliar_OPEX_Drivers!$B$76:$B$84,0),MATCH(YEAR(CF$2),Auxiliar_OPEX_Drivers!$B$76:$I$76,0))*$F85</f>
        <v>13.242092147477919</v>
      </c>
      <c r="CG85" s="107">
        <f>INDEX(Auxiliar_OPEX_Drivers!$B$76:$I$84,MATCH($E85,Auxiliar_OPEX_Drivers!$B$76:$B$84,0),MATCH(YEAR(CG$2),Auxiliar_OPEX_Drivers!$B$76:$I$76,0))*$F85</f>
        <v>13.242092147477919</v>
      </c>
      <c r="CI85" s="51">
        <f>INDEX(Auxiliar_OPEX_CustosUnit!$A$1:$R$129,MATCH(Auxiliar_OPEX_P!$A85,Auxiliar_OPEX_CustosUnit!$A$1:$A$129,0),MATCH(CI$2,Auxiliar_OPEX_CustosUnit!$A$3:$Q$3,0))*(1-DRE_Auxiliar!$A$5)</f>
        <v>27372.34067765181</v>
      </c>
      <c r="CJ85" s="51">
        <f>INDEX(Auxiliar_OPEX_CustosUnit!$A$1:$R$129,MATCH(Auxiliar_OPEX_P!$A85,Auxiliar_OPEX_CustosUnit!$A$1:$A$129,0),MATCH(CJ$2,Auxiliar_OPEX_CustosUnit!$A$3:$Q$3,0))*(1-DRE_Auxiliar!$A$5)</f>
        <v>28323.360703940572</v>
      </c>
      <c r="CK85" s="51">
        <f>INDEX(Auxiliar_OPEX_CustosUnit!$A$1:$R$129,MATCH(Auxiliar_OPEX_P!$A85,Auxiliar_OPEX_CustosUnit!$A$1:$A$129,0),MATCH(CK$2,Auxiliar_OPEX_CustosUnit!$A$3:$Q$3,0))*(1-DRE_Auxiliar!$A$5)</f>
        <v>30035.25879302463</v>
      </c>
      <c r="CL85" s="51">
        <f>INDEX(Auxiliar_OPEX_CustosUnit!$A$1:$R$129,MATCH(Auxiliar_OPEX_P!$A85,Auxiliar_OPEX_CustosUnit!$A$1:$A$129,0),MATCH(CL$2,Auxiliar_OPEX_CustosUnit!$A$3:$Q$3,0))*(1-DRE_Auxiliar!$A$5)</f>
        <v>29963.344131378977</v>
      </c>
      <c r="CM85" s="51">
        <f>INDEX(Auxiliar_OPEX_CustosUnit!$A$1:$R$129,MATCH(Auxiliar_OPEX_P!$A85,Auxiliar_OPEX_CustosUnit!$A$1:$A$129,0),MATCH(CM$2,Auxiliar_OPEX_CustosUnit!$A$3:$Q$3,0))*(1-DRE_Auxiliar!$A$5)</f>
        <v>29975.017776016815</v>
      </c>
      <c r="CN85" s="51">
        <f>INDEX(Auxiliar_OPEX_CustosUnit!$A$1:$R$129,MATCH(Auxiliar_OPEX_P!$A85,Auxiliar_OPEX_CustosUnit!$A$1:$A$129,0),MATCH(CN$2,Auxiliar_OPEX_CustosUnit!$A$3:$Q$3,0))*(1-DRE_Auxiliar!$A$5)</f>
        <v>31331.909953274295</v>
      </c>
      <c r="CO85" s="51">
        <f>INDEX(Auxiliar_OPEX_CustosUnit!$A$1:$R$129,MATCH(Auxiliar_OPEX_P!$A85,Auxiliar_OPEX_CustosUnit!$A$1:$A$129,0),MATCH(CO$2,Auxiliar_OPEX_CustosUnit!$A$3:$Q$3,0))*(1-DRE_Auxiliar!$A$5)</f>
        <v>30350.594003317678</v>
      </c>
      <c r="CP85" s="51">
        <f>INDEX(Auxiliar_OPEX_CustosUnit!$A$1:$R$129,MATCH(Auxiliar_OPEX_P!$A85,Auxiliar_OPEX_CustosUnit!$A$1:$A$129,0),MATCH(CP$2,Auxiliar_OPEX_CustosUnit!$A$3:$Q$3,0))*(1-DRE_Auxiliar!$A$5)</f>
        <v>31356.226389871637</v>
      </c>
      <c r="CQ85" s="51">
        <f>INDEX(Auxiliar_OPEX_CustosUnit!$A$1:$R$129,MATCH(Auxiliar_OPEX_P!$A85,Auxiliar_OPEX_CustosUnit!$A$1:$A$129,0),MATCH(CQ$2,Auxiliar_OPEX_CustosUnit!$A$3:$Q$3,0))*(1-DRE_Auxiliar!$A$5)</f>
        <v>31361.967123614806</v>
      </c>
      <c r="CR85" s="51">
        <f>INDEX(Auxiliar_OPEX_CustosUnit!$A$1:$R$129,MATCH(Auxiliar_OPEX_P!$A85,Auxiliar_OPEX_CustosUnit!$A$1:$A$129,0),MATCH(CR$2,Auxiliar_OPEX_CustosUnit!$A$3:$Q$3,0))*(1-DRE_Auxiliar!$A$5)</f>
        <v>31361.967123614806</v>
      </c>
      <c r="CS85" s="51">
        <f>INDEX(Auxiliar_OPEX_CustosUnit!$A$1:$R$129,MATCH(Auxiliar_OPEX_P!$A85,Auxiliar_OPEX_CustosUnit!$A$1:$A$129,0),MATCH(CS$2,Auxiliar_OPEX_CustosUnit!$A$3:$Q$3,0))*(1-DRE_Auxiliar!$A$5)</f>
        <v>31516.937849364163</v>
      </c>
      <c r="CT85" s="51">
        <f>INDEX(Auxiliar_OPEX_CustosUnit!$A$1:$R$129,MATCH(Auxiliar_OPEX_P!$A85,Auxiliar_OPEX_CustosUnit!$A$1:$A$129,0),MATCH(CT$2,Auxiliar_OPEX_CustosUnit!$A$3:$Q$3,0))*(1-DRE_Auxiliar!$A$5)</f>
        <v>30625.273616140854</v>
      </c>
      <c r="CU85" s="53">
        <f t="shared" si="610"/>
        <v>27372.34067765181</v>
      </c>
      <c r="CV85" s="53">
        <f t="shared" si="611"/>
        <v>28323.360703940572</v>
      </c>
      <c r="CW85" s="53">
        <f t="shared" si="612"/>
        <v>30035.25879302463</v>
      </c>
      <c r="CX85" s="53">
        <f t="shared" si="613"/>
        <v>29963.344131378977</v>
      </c>
      <c r="CY85" s="53">
        <f t="shared" si="614"/>
        <v>29975.017776016815</v>
      </c>
      <c r="CZ85" s="53">
        <f t="shared" si="615"/>
        <v>31331.909953274295</v>
      </c>
      <c r="DA85" s="53">
        <f t="shared" si="616"/>
        <v>30350.594003317678</v>
      </c>
      <c r="DB85" s="53">
        <f t="shared" si="617"/>
        <v>31356.226389871637</v>
      </c>
      <c r="DC85" s="53">
        <f t="shared" si="618"/>
        <v>31361.967123614806</v>
      </c>
      <c r="DD85" s="53">
        <f t="shared" si="619"/>
        <v>31361.967123614806</v>
      </c>
      <c r="DE85" s="53">
        <f t="shared" si="620"/>
        <v>31516.937849364163</v>
      </c>
      <c r="DF85" s="53">
        <f t="shared" si="621"/>
        <v>30625.273616140854</v>
      </c>
      <c r="DG85" s="53">
        <f t="shared" si="622"/>
        <v>27372.34067765181</v>
      </c>
      <c r="DH85" s="53">
        <f t="shared" si="623"/>
        <v>28323.360703940572</v>
      </c>
      <c r="DI85" s="53">
        <f t="shared" si="624"/>
        <v>30035.25879302463</v>
      </c>
      <c r="DJ85" s="53">
        <f t="shared" si="625"/>
        <v>29963.344131378977</v>
      </c>
      <c r="DK85" s="53">
        <f t="shared" si="626"/>
        <v>29975.017776016815</v>
      </c>
      <c r="DL85" s="53">
        <f t="shared" si="627"/>
        <v>31331.909953274295</v>
      </c>
      <c r="DM85" s="53">
        <f t="shared" si="628"/>
        <v>30350.594003317678</v>
      </c>
      <c r="DN85" s="53">
        <f t="shared" si="629"/>
        <v>31356.226389871637</v>
      </c>
      <c r="DO85" s="53">
        <f t="shared" si="630"/>
        <v>31361.967123614806</v>
      </c>
      <c r="DP85" s="53">
        <f t="shared" si="631"/>
        <v>31361.967123614806</v>
      </c>
      <c r="DQ85" s="53">
        <f t="shared" si="632"/>
        <v>31516.937849364163</v>
      </c>
      <c r="DR85" s="53">
        <f t="shared" si="633"/>
        <v>30625.273616140854</v>
      </c>
      <c r="DS85" s="53">
        <f t="shared" si="634"/>
        <v>27372.34067765181</v>
      </c>
      <c r="DT85" s="53">
        <f t="shared" si="635"/>
        <v>28323.360703940572</v>
      </c>
      <c r="DU85" s="53">
        <f t="shared" si="636"/>
        <v>30035.25879302463</v>
      </c>
      <c r="DV85" s="53">
        <f t="shared" si="637"/>
        <v>29963.344131378977</v>
      </c>
      <c r="DW85" s="53">
        <f t="shared" si="638"/>
        <v>29975.017776016815</v>
      </c>
      <c r="DX85" s="53">
        <f t="shared" si="639"/>
        <v>31331.909953274295</v>
      </c>
      <c r="DY85" s="53">
        <f t="shared" si="640"/>
        <v>30350.594003317678</v>
      </c>
      <c r="DZ85" s="53">
        <f t="shared" si="641"/>
        <v>31356.226389871637</v>
      </c>
      <c r="EA85" s="53">
        <f t="shared" si="642"/>
        <v>31361.967123614806</v>
      </c>
      <c r="EB85" s="53">
        <f t="shared" si="643"/>
        <v>31361.967123614806</v>
      </c>
      <c r="EC85" s="53">
        <f t="shared" si="644"/>
        <v>31516.937849364163</v>
      </c>
      <c r="ED85" s="53">
        <f t="shared" si="645"/>
        <v>30625.273616140854</v>
      </c>
      <c r="EE85" s="53">
        <f t="shared" si="646"/>
        <v>27372.34067765181</v>
      </c>
      <c r="EF85" s="53">
        <f t="shared" si="647"/>
        <v>28323.360703940572</v>
      </c>
      <c r="EG85" s="53">
        <f t="shared" si="648"/>
        <v>30035.25879302463</v>
      </c>
      <c r="EH85" s="53">
        <f t="shared" si="649"/>
        <v>29963.344131378977</v>
      </c>
      <c r="EI85" s="53">
        <f t="shared" si="650"/>
        <v>29975.017776016815</v>
      </c>
      <c r="EJ85" s="53">
        <f t="shared" si="651"/>
        <v>31331.909953274295</v>
      </c>
      <c r="EK85" s="53">
        <f t="shared" si="652"/>
        <v>30350.594003317678</v>
      </c>
      <c r="EL85" s="53">
        <f t="shared" si="653"/>
        <v>31356.226389871637</v>
      </c>
      <c r="EM85" s="53">
        <f t="shared" si="654"/>
        <v>31361.967123614806</v>
      </c>
      <c r="EN85" s="53">
        <f t="shared" si="655"/>
        <v>31361.967123614806</v>
      </c>
      <c r="EO85" s="53">
        <f t="shared" si="656"/>
        <v>31516.937849364163</v>
      </c>
      <c r="EP85" s="53">
        <f t="shared" si="657"/>
        <v>30625.273616140854</v>
      </c>
      <c r="EQ85" s="53">
        <f t="shared" si="658"/>
        <v>27372.34067765181</v>
      </c>
      <c r="ER85" s="53">
        <f t="shared" si="659"/>
        <v>28323.360703940572</v>
      </c>
      <c r="ES85" s="53">
        <f t="shared" si="660"/>
        <v>30035.25879302463</v>
      </c>
      <c r="ET85" s="53">
        <f t="shared" si="661"/>
        <v>29963.344131378977</v>
      </c>
      <c r="EU85" s="53">
        <f t="shared" si="662"/>
        <v>29975.017776016815</v>
      </c>
      <c r="EV85" s="53">
        <f t="shared" si="663"/>
        <v>31331.909953274295</v>
      </c>
      <c r="EW85" s="53">
        <f t="shared" si="664"/>
        <v>30350.594003317678</v>
      </c>
      <c r="EX85" s="53">
        <f t="shared" si="665"/>
        <v>31356.226389871637</v>
      </c>
      <c r="EY85" s="53">
        <f t="shared" si="666"/>
        <v>31361.967123614806</v>
      </c>
      <c r="EZ85" s="53">
        <f t="shared" si="667"/>
        <v>31361.967123614806</v>
      </c>
      <c r="FA85" s="53">
        <f t="shared" si="668"/>
        <v>31516.937849364163</v>
      </c>
      <c r="FB85" s="53">
        <f t="shared" si="669"/>
        <v>30625.273616140854</v>
      </c>
      <c r="FC85" s="53">
        <f t="shared" si="670"/>
        <v>27372.34067765181</v>
      </c>
      <c r="FD85" s="53">
        <f t="shared" si="671"/>
        <v>28323.360703940572</v>
      </c>
      <c r="FE85" s="53">
        <f t="shared" si="672"/>
        <v>30035.25879302463</v>
      </c>
      <c r="FF85" s="53">
        <f t="shared" si="673"/>
        <v>29963.344131378977</v>
      </c>
      <c r="FG85" s="53">
        <f t="shared" si="674"/>
        <v>29975.017776016815</v>
      </c>
      <c r="FH85" s="53">
        <f t="shared" si="675"/>
        <v>31331.909953274295</v>
      </c>
      <c r="FI85" s="53">
        <f t="shared" si="676"/>
        <v>30350.594003317678</v>
      </c>
      <c r="FJ85" s="53">
        <f t="shared" si="677"/>
        <v>31356.226389871637</v>
      </c>
      <c r="FK85" s="53">
        <f t="shared" si="678"/>
        <v>31361.967123614806</v>
      </c>
      <c r="FL85" s="53">
        <f t="shared" si="679"/>
        <v>31361.967123614806</v>
      </c>
      <c r="FM85" s="53">
        <f t="shared" si="680"/>
        <v>31516.937849364163</v>
      </c>
      <c r="FN85" s="53">
        <f t="shared" si="681"/>
        <v>30625.273616140854</v>
      </c>
      <c r="FP85" s="51">
        <f t="shared" si="682"/>
        <v>288154.42620271479</v>
      </c>
      <c r="FQ85" s="51">
        <f t="shared" si="689"/>
        <v>301198.43804211455</v>
      </c>
      <c r="FR85" s="51">
        <f t="shared" si="690"/>
        <v>291764.89786554902</v>
      </c>
      <c r="FS85" s="51">
        <f t="shared" si="691"/>
        <v>301432.19566278922</v>
      </c>
      <c r="FT85" s="51">
        <f t="shared" si="692"/>
        <v>301487.38221347303</v>
      </c>
      <c r="FU85" s="51">
        <f t="shared" si="693"/>
        <v>301487.38221347303</v>
      </c>
      <c r="FV85" s="51">
        <f t="shared" si="694"/>
        <v>302977.13948034792</v>
      </c>
      <c r="FW85" s="51">
        <f t="shared" si="695"/>
        <v>294405.43495593814</v>
      </c>
      <c r="FX85" s="51">
        <f t="shared" si="696"/>
        <v>276150.76098391577</v>
      </c>
      <c r="FY85" s="51">
        <f t="shared" si="697"/>
        <v>285745.29683539324</v>
      </c>
      <c r="FZ85" s="51">
        <f t="shared" si="698"/>
        <v>303016.0872875026</v>
      </c>
      <c r="GA85" s="51">
        <f t="shared" si="699"/>
        <v>302290.56334443833</v>
      </c>
      <c r="GB85" s="51">
        <f t="shared" si="700"/>
        <v>302408.33499897673</v>
      </c>
      <c r="GC85" s="51">
        <f t="shared" si="701"/>
        <v>316097.58473232907</v>
      </c>
      <c r="GD85" s="51">
        <f t="shared" si="702"/>
        <v>306197.40302929241</v>
      </c>
      <c r="GE85" s="51">
        <f t="shared" si="703"/>
        <v>316342.90545772301</v>
      </c>
      <c r="GF85" s="51">
        <f t="shared" si="704"/>
        <v>316400.82187818747</v>
      </c>
      <c r="GG85" s="51">
        <f t="shared" si="705"/>
        <v>316400.82187818747</v>
      </c>
      <c r="GH85" s="51">
        <f t="shared" si="706"/>
        <v>317964.27179830539</v>
      </c>
      <c r="GI85" s="51">
        <f t="shared" si="707"/>
        <v>308968.5574950783</v>
      </c>
      <c r="GJ85" s="51">
        <f t="shared" si="708"/>
        <v>289672.64140845771</v>
      </c>
      <c r="GK85" s="51">
        <f t="shared" si="709"/>
        <v>299736.97921177634</v>
      </c>
      <c r="GL85" s="51">
        <f t="shared" si="710"/>
        <v>317853.44382570469</v>
      </c>
      <c r="GM85" s="51">
        <f t="shared" si="711"/>
        <v>317092.39418657386</v>
      </c>
      <c r="GN85" s="51">
        <f t="shared" si="712"/>
        <v>317215.93259773607</v>
      </c>
      <c r="GO85" s="51">
        <f t="shared" si="713"/>
        <v>331575.48429707455</v>
      </c>
      <c r="GP85" s="51">
        <f t="shared" si="714"/>
        <v>321190.53451774246</v>
      </c>
      <c r="GQ85" s="51">
        <f t="shared" si="715"/>
        <v>331832.8172925149</v>
      </c>
      <c r="GR85" s="51">
        <f t="shared" si="716"/>
        <v>331893.5696237309</v>
      </c>
      <c r="GS85" s="51">
        <f t="shared" si="717"/>
        <v>331893.5696237309</v>
      </c>
      <c r="GT85" s="51">
        <f t="shared" si="718"/>
        <v>333533.57476605522</v>
      </c>
      <c r="GU85" s="51">
        <f t="shared" si="719"/>
        <v>324097.38015160908</v>
      </c>
      <c r="GV85" s="51">
        <f t="shared" si="720"/>
        <v>304604.68047151831</v>
      </c>
      <c r="GW85" s="51">
        <f t="shared" si="721"/>
        <v>315187.81454255583</v>
      </c>
      <c r="GX85" s="51">
        <f t="shared" si="722"/>
        <v>334238.146283129</v>
      </c>
      <c r="GY85" s="51">
        <f t="shared" si="723"/>
        <v>333437.86607363721</v>
      </c>
      <c r="GZ85" s="51">
        <f t="shared" si="724"/>
        <v>333567.77264014987</v>
      </c>
      <c r="HA85" s="51">
        <f t="shared" si="725"/>
        <v>348667.53020035254</v>
      </c>
      <c r="HB85" s="51">
        <f t="shared" si="726"/>
        <v>337747.25725408643</v>
      </c>
      <c r="HC85" s="51">
        <f t="shared" si="727"/>
        <v>348938.12819148402</v>
      </c>
      <c r="HD85" s="51">
        <f t="shared" si="728"/>
        <v>349002.01218255749</v>
      </c>
      <c r="HE85" s="51">
        <f t="shared" si="729"/>
        <v>349002.01218255749</v>
      </c>
      <c r="HF85" s="51">
        <f t="shared" si="730"/>
        <v>350726.55627453799</v>
      </c>
      <c r="HG85" s="51">
        <f t="shared" si="731"/>
        <v>340803.94490390649</v>
      </c>
      <c r="HH85" s="51">
        <f t="shared" si="732"/>
        <v>320135.03143269377</v>
      </c>
      <c r="HI85" s="51">
        <f t="shared" si="733"/>
        <v>331257.74941996648</v>
      </c>
      <c r="HJ85" s="51">
        <f t="shared" si="734"/>
        <v>351279.36741063907</v>
      </c>
      <c r="HK85" s="51">
        <f t="shared" si="735"/>
        <v>350438.28470099712</v>
      </c>
      <c r="HL85" s="51">
        <f t="shared" si="736"/>
        <v>350574.8145884875</v>
      </c>
      <c r="HM85" s="51">
        <f t="shared" si="737"/>
        <v>366444.43731942761</v>
      </c>
      <c r="HN85" s="51">
        <f t="shared" si="738"/>
        <v>354967.39134135912</v>
      </c>
      <c r="HO85" s="51">
        <f t="shared" si="739"/>
        <v>366728.83182138472</v>
      </c>
      <c r="HP85" s="51">
        <f t="shared" si="740"/>
        <v>366795.97295479965</v>
      </c>
      <c r="HQ85" s="51">
        <f t="shared" si="741"/>
        <v>366795.97295479965</v>
      </c>
      <c r="HR85" s="51">
        <f t="shared" si="742"/>
        <v>368608.44338775106</v>
      </c>
      <c r="HS85" s="51">
        <f t="shared" si="743"/>
        <v>358179.92502711952</v>
      </c>
      <c r="HT85" s="51">
        <f t="shared" si="744"/>
        <v>334838.12719804136</v>
      </c>
      <c r="HU85" s="51">
        <f t="shared" si="745"/>
        <v>346471.68708538963</v>
      </c>
      <c r="HV85" s="51">
        <f t="shared" si="746"/>
        <v>367412.85382202931</v>
      </c>
      <c r="HW85" s="51">
        <f t="shared" si="747"/>
        <v>366533.14203898946</v>
      </c>
      <c r="HX85" s="51">
        <f t="shared" si="748"/>
        <v>366675.94244302285</v>
      </c>
      <c r="HY85" s="51">
        <f t="shared" si="749"/>
        <v>383274.42193708796</v>
      </c>
      <c r="HZ85" s="51">
        <f t="shared" si="750"/>
        <v>371270.26055598579</v>
      </c>
      <c r="IA85" s="51">
        <f t="shared" si="751"/>
        <v>383571.87805113639</v>
      </c>
      <c r="IB85" s="51">
        <f t="shared" si="688"/>
        <v>383642.10282869352</v>
      </c>
      <c r="IC85" s="51">
        <f t="shared" si="752"/>
        <v>383642.10282869352</v>
      </c>
      <c r="ID85" s="51">
        <f t="shared" si="753"/>
        <v>385537.81603026128</v>
      </c>
      <c r="IE85" s="51">
        <f t="shared" si="754"/>
        <v>374630.33882697875</v>
      </c>
      <c r="IF85" s="51">
        <f t="shared" si="755"/>
        <v>348445.12108351034</v>
      </c>
      <c r="IG85" s="51">
        <f t="shared" si="756"/>
        <v>360551.44009055034</v>
      </c>
      <c r="IH85" s="51">
        <f t="shared" si="757"/>
        <v>382343.60408405709</v>
      </c>
      <c r="II85" s="51">
        <f t="shared" si="758"/>
        <v>381428.14298849733</v>
      </c>
      <c r="IJ85" s="51">
        <f t="shared" si="759"/>
        <v>381576.74644799752</v>
      </c>
      <c r="IK85" s="51">
        <f t="shared" si="760"/>
        <v>398849.74712300999</v>
      </c>
      <c r="IL85" s="51">
        <f t="shared" si="761"/>
        <v>386357.76629350841</v>
      </c>
      <c r="IM85" s="51">
        <f t="shared" si="762"/>
        <v>399159.29111832491</v>
      </c>
      <c r="IN85" s="51">
        <f t="shared" si="763"/>
        <v>399232.36965727061</v>
      </c>
      <c r="IO85" s="51">
        <f t="shared" si="764"/>
        <v>399232.36965727061</v>
      </c>
      <c r="IP85" s="51">
        <f t="shared" si="765"/>
        <v>401205.11995780375</v>
      </c>
      <c r="IQ85" s="51">
        <f t="shared" si="766"/>
        <v>389854.389840485</v>
      </c>
      <c r="IS85" s="51">
        <f t="shared" si="683"/>
        <v>3564363.9138839119</v>
      </c>
      <c r="IT85" s="51">
        <f t="shared" si="683"/>
        <v>3739943.7574993521</v>
      </c>
      <c r="IU85" s="51">
        <f t="shared" si="683"/>
        <v>3927053.210283448</v>
      </c>
      <c r="IV85" s="51">
        <f t="shared" si="683"/>
        <v>4128572.6887422665</v>
      </c>
      <c r="IW85" s="51">
        <f t="shared" si="683"/>
        <v>4330452.7273941133</v>
      </c>
      <c r="IX85" s="51">
        <f t="shared" si="683"/>
        <v>4519913.9757534498</v>
      </c>
      <c r="IZ85" s="111">
        <f t="shared" si="684"/>
        <v>10588.913221528757</v>
      </c>
      <c r="JA85" s="111">
        <f t="shared" si="389"/>
        <v>10956.812651427699</v>
      </c>
      <c r="JB85" s="111">
        <f t="shared" si="390"/>
        <v>11619.055625928302</v>
      </c>
      <c r="JC85" s="111">
        <f t="shared" si="391"/>
        <v>11591.235640765572</v>
      </c>
      <c r="JD85" s="111">
        <f t="shared" si="392"/>
        <v>11595.751557453324</v>
      </c>
      <c r="JE85" s="111">
        <f t="shared" si="393"/>
        <v>12120.661490628365</v>
      </c>
      <c r="JF85" s="111">
        <f t="shared" si="394"/>
        <v>11741.04216762774</v>
      </c>
      <c r="JG85" s="111">
        <f t="shared" si="395"/>
        <v>12130.068235927143</v>
      </c>
      <c r="JH85" s="111">
        <f t="shared" si="396"/>
        <v>12732.427439766108</v>
      </c>
      <c r="JI85" s="111">
        <f t="shared" si="397"/>
        <v>12732.427439766108</v>
      </c>
      <c r="JJ85" s="111">
        <f t="shared" si="398"/>
        <v>12795.342929509285</v>
      </c>
      <c r="JK85" s="111">
        <f t="shared" si="399"/>
        <v>12433.342353926706</v>
      </c>
      <c r="JL85" s="111">
        <f t="shared" si="400"/>
        <v>11112.70667943324</v>
      </c>
      <c r="JM85" s="111">
        <f t="shared" si="401"/>
        <v>11498.804701625493</v>
      </c>
      <c r="JN85" s="111">
        <f t="shared" si="402"/>
        <v>12193.806329476978</v>
      </c>
      <c r="JO85" s="111">
        <f t="shared" si="403"/>
        <v>12164.610194947229</v>
      </c>
      <c r="JP85" s="111">
        <f t="shared" si="404"/>
        <v>12169.349496940726</v>
      </c>
      <c r="JQ85" s="111">
        <f t="shared" si="405"/>
        <v>12720.224737719493</v>
      </c>
      <c r="JR85" s="111">
        <f t="shared" si="406"/>
        <v>12321.827083673754</v>
      </c>
      <c r="JS85" s="111">
        <f t="shared" si="407"/>
        <v>12730.096799103556</v>
      </c>
      <c r="JT85" s="111">
        <f t="shared" si="408"/>
        <v>13355.878053268863</v>
      </c>
      <c r="JU85" s="111">
        <f t="shared" si="409"/>
        <v>13355.878053268863</v>
      </c>
      <c r="JV85" s="111">
        <f t="shared" si="410"/>
        <v>13421.874236058575</v>
      </c>
      <c r="JW85" s="111">
        <f t="shared" si="411"/>
        <v>13042.14809463217</v>
      </c>
      <c r="JX85" s="111">
        <f t="shared" si="412"/>
        <v>11656.846736758875</v>
      </c>
      <c r="JY85" s="111">
        <f t="shared" si="413"/>
        <v>12061.850270091616</v>
      </c>
      <c r="JZ85" s="111">
        <f t="shared" si="414"/>
        <v>12790.883051336217</v>
      </c>
      <c r="KA85" s="111">
        <f t="shared" si="415"/>
        <v>12760.257311330954</v>
      </c>
      <c r="KB85" s="111">
        <f t="shared" si="416"/>
        <v>12765.228675965249</v>
      </c>
      <c r="KC85" s="111">
        <f t="shared" si="417"/>
        <v>13343.077838916495</v>
      </c>
      <c r="KD85" s="111">
        <f t="shared" si="418"/>
        <v>12925.172415200917</v>
      </c>
      <c r="KE85" s="111">
        <f t="shared" si="419"/>
        <v>13353.433291449306</v>
      </c>
      <c r="KF85" s="111">
        <f t="shared" si="420"/>
        <v>14044.346566702528</v>
      </c>
      <c r="KG85" s="111">
        <f t="shared" si="421"/>
        <v>14044.346566702528</v>
      </c>
      <c r="KH85" s="111">
        <f t="shared" si="422"/>
        <v>14113.744719297318</v>
      </c>
      <c r="KI85" s="111">
        <f t="shared" si="423"/>
        <v>13714.444462933876</v>
      </c>
      <c r="KJ85" s="111">
        <f t="shared" si="424"/>
        <v>12257.733620584249</v>
      </c>
      <c r="KK85" s="111">
        <f t="shared" si="425"/>
        <v>12683.614267306084</v>
      </c>
      <c r="KL85" s="111">
        <f t="shared" si="426"/>
        <v>13450.227214612853</v>
      </c>
      <c r="KM85" s="111">
        <f t="shared" si="427"/>
        <v>13418.022779623243</v>
      </c>
      <c r="KN85" s="111">
        <f t="shared" si="428"/>
        <v>13423.250408054333</v>
      </c>
      <c r="KO85" s="111">
        <f t="shared" si="429"/>
        <v>14030.886527177179</v>
      </c>
      <c r="KP85" s="111">
        <f t="shared" si="430"/>
        <v>13591.438923705706</v>
      </c>
      <c r="KQ85" s="111">
        <f t="shared" si="431"/>
        <v>14041.775782353498</v>
      </c>
      <c r="KR85" s="111">
        <f t="shared" si="432"/>
        <v>14760.401326148894</v>
      </c>
      <c r="KS85" s="111">
        <f t="shared" si="433"/>
        <v>14760.401326148894</v>
      </c>
      <c r="KT85" s="111">
        <f t="shared" si="434"/>
        <v>14833.337762082554</v>
      </c>
      <c r="KU85" s="111">
        <f t="shared" si="435"/>
        <v>14413.679075538024</v>
      </c>
      <c r="KV85" s="111">
        <f t="shared" si="436"/>
        <v>12882.697441959521</v>
      </c>
      <c r="KW85" s="111">
        <f t="shared" si="437"/>
        <v>13330.291727161644</v>
      </c>
      <c r="KX85" s="111">
        <f t="shared" si="438"/>
        <v>14135.99064026718</v>
      </c>
      <c r="KY85" s="111">
        <f t="shared" si="439"/>
        <v>14102.144253561266</v>
      </c>
      <c r="KZ85" s="111">
        <f t="shared" si="440"/>
        <v>14107.638414023657</v>
      </c>
      <c r="LA85" s="111">
        <f t="shared" si="441"/>
        <v>14746.255022914607</v>
      </c>
      <c r="LB85" s="111">
        <f t="shared" si="442"/>
        <v>14284.402066050683</v>
      </c>
      <c r="LC85" s="111">
        <f t="shared" si="443"/>
        <v>14757.699469673444</v>
      </c>
      <c r="LD85" s="111">
        <f t="shared" si="444"/>
        <v>15438.313997130539</v>
      </c>
      <c r="LE85" s="111">
        <f t="shared" si="445"/>
        <v>15438.313997130539</v>
      </c>
      <c r="LF85" s="111">
        <f t="shared" si="446"/>
        <v>15514.600242666467</v>
      </c>
      <c r="LG85" s="111">
        <f t="shared" si="447"/>
        <v>15075.667558429745</v>
      </c>
      <c r="LH85" s="111">
        <f t="shared" si="448"/>
        <v>13474.371315816568</v>
      </c>
      <c r="LI85" s="111">
        <f t="shared" si="449"/>
        <v>13942.522619130381</v>
      </c>
      <c r="LJ85" s="111">
        <f t="shared" si="450"/>
        <v>14785.225505916687</v>
      </c>
      <c r="LK85" s="111">
        <f t="shared" si="451"/>
        <v>14749.824629335608</v>
      </c>
      <c r="LL85" s="111">
        <f t="shared" si="452"/>
        <v>14755.571124467737</v>
      </c>
      <c r="LM85" s="111">
        <f t="shared" si="453"/>
        <v>15423.517985395909</v>
      </c>
      <c r="LN85" s="111">
        <f t="shared" si="454"/>
        <v>14940.453141085964</v>
      </c>
      <c r="LO85" s="111">
        <f t="shared" si="455"/>
        <v>15435.488050347558</v>
      </c>
      <c r="LP85" s="111">
        <f t="shared" si="456"/>
        <v>16065.6889198097</v>
      </c>
      <c r="LQ85" s="111">
        <f t="shared" si="457"/>
        <v>16065.6889198097</v>
      </c>
      <c r="LR85" s="111">
        <f t="shared" si="458"/>
        <v>16145.075249811032</v>
      </c>
      <c r="LS85" s="111">
        <f t="shared" si="459"/>
        <v>15688.305426176477</v>
      </c>
      <c r="LT85" s="111">
        <f t="shared" si="460"/>
        <v>14021.936462113106</v>
      </c>
      <c r="LU85" s="111">
        <f t="shared" si="461"/>
        <v>14509.112277285743</v>
      </c>
      <c r="LV85" s="111">
        <f t="shared" si="462"/>
        <v>15386.060526521429</v>
      </c>
      <c r="LW85" s="111">
        <f t="shared" si="463"/>
        <v>15349.221045814798</v>
      </c>
      <c r="LX85" s="111">
        <f t="shared" si="464"/>
        <v>15355.201064305753</v>
      </c>
      <c r="LY85" s="111">
        <f t="shared" si="465"/>
        <v>16050.291634728788</v>
      </c>
      <c r="LZ85" s="111">
        <f t="shared" si="466"/>
        <v>15547.596229115043</v>
      </c>
      <c r="MA85" s="111">
        <f t="shared" si="467"/>
        <v>16062.748133534218</v>
      </c>
      <c r="MD85" s="111"/>
      <c r="ME85" s="111">
        <f t="shared" si="685"/>
        <v>10110.674068811408</v>
      </c>
      <c r="MF85" s="111">
        <f t="shared" si="468"/>
        <v>10721.775406631883</v>
      </c>
      <c r="MG85" s="111">
        <f t="shared" si="469"/>
        <v>10696.103816587594</v>
      </c>
      <c r="MH85" s="111">
        <f t="shared" si="470"/>
        <v>10700.270992134383</v>
      </c>
      <c r="MI85" s="111">
        <f t="shared" si="471"/>
        <v>11184.644816772416</v>
      </c>
      <c r="MJ85" s="111">
        <f t="shared" si="472"/>
        <v>10834.341551836875</v>
      </c>
      <c r="MK85" s="111">
        <f t="shared" si="473"/>
        <v>11193.325127259597</v>
      </c>
      <c r="ML85" s="111">
        <f t="shared" si="474"/>
        <v>11749.167211642682</v>
      </c>
      <c r="MM85" s="111">
        <f t="shared" si="475"/>
        <v>11749.167211642682</v>
      </c>
      <c r="MN85" s="111">
        <f t="shared" si="476"/>
        <v>11807.22406000816</v>
      </c>
      <c r="MO85" s="111">
        <f t="shared" si="477"/>
        <v>11473.178936770548</v>
      </c>
      <c r="MP85" s="111">
        <f t="shared" si="478"/>
        <v>10254.529198636304</v>
      </c>
      <c r="MQ85" s="111">
        <f t="shared" si="479"/>
        <v>11051.504497420054</v>
      </c>
      <c r="MR85" s="111">
        <f t="shared" si="480"/>
        <v>11719.470761324785</v>
      </c>
      <c r="MS85" s="111">
        <f t="shared" si="481"/>
        <v>11691.410348052685</v>
      </c>
      <c r="MT85" s="111">
        <f t="shared" si="482"/>
        <v>11695.965292558205</v>
      </c>
      <c r="MU85" s="111">
        <f t="shared" si="483"/>
        <v>12225.41164450149</v>
      </c>
      <c r="MV85" s="111">
        <f t="shared" si="484"/>
        <v>11842.511544908906</v>
      </c>
      <c r="MW85" s="111">
        <f t="shared" si="485"/>
        <v>12234.899685529734</v>
      </c>
      <c r="MX85" s="111">
        <f t="shared" si="486"/>
        <v>12836.338228427277</v>
      </c>
      <c r="MY85" s="111">
        <f t="shared" si="487"/>
        <v>12836.338228427277</v>
      </c>
      <c r="MZ85" s="111">
        <f t="shared" si="488"/>
        <v>12899.76717863894</v>
      </c>
      <c r="NA85" s="111">
        <f t="shared" si="489"/>
        <v>12534.812275181137</v>
      </c>
      <c r="NB85" s="111">
        <f t="shared" si="490"/>
        <v>11203.398742724617</v>
      </c>
      <c r="NC85" s="111">
        <f t="shared" si="491"/>
        <v>14398.293701897896</v>
      </c>
      <c r="ND85" s="111">
        <f t="shared" si="492"/>
        <v>15268.543942750164</v>
      </c>
      <c r="NE85" s="111">
        <f t="shared" si="493"/>
        <v>15231.985836857642</v>
      </c>
      <c r="NF85" s="111">
        <f t="shared" si="494"/>
        <v>15237.920180801648</v>
      </c>
      <c r="NG85" s="111">
        <f t="shared" si="495"/>
        <v>15927.701746420829</v>
      </c>
      <c r="NH85" s="111">
        <f t="shared" si="496"/>
        <v>15428.845858183435</v>
      </c>
      <c r="NI85" s="111">
        <f t="shared" si="497"/>
        <v>15940.063104226203</v>
      </c>
      <c r="NJ85" s="111">
        <f t="shared" si="498"/>
        <v>16764.809891566365</v>
      </c>
      <c r="NK85" s="111">
        <f t="shared" si="499"/>
        <v>16764.809891566365</v>
      </c>
      <c r="NL85" s="111">
        <f t="shared" si="500"/>
        <v>16847.650828989252</v>
      </c>
      <c r="NM85" s="111">
        <f t="shared" si="501"/>
        <v>16371.004026249568</v>
      </c>
      <c r="NN85" s="111">
        <f t="shared" si="502"/>
        <v>14632.120681055325</v>
      </c>
      <c r="NO85" s="111">
        <f t="shared" si="503"/>
        <v>14935.916190454196</v>
      </c>
      <c r="NP85" s="111">
        <f t="shared" si="504"/>
        <v>15838.660983080479</v>
      </c>
      <c r="NQ85" s="111">
        <f t="shared" si="505"/>
        <v>15800.737822392315</v>
      </c>
      <c r="NR85" s="111">
        <f t="shared" si="506"/>
        <v>15806.893750700765</v>
      </c>
      <c r="NS85" s="111">
        <f t="shared" si="507"/>
        <v>16522.431290572615</v>
      </c>
      <c r="NT85" s="111">
        <f t="shared" si="508"/>
        <v>16004.948462947967</v>
      </c>
      <c r="NU85" s="111">
        <f t="shared" si="509"/>
        <v>16535.254213066342</v>
      </c>
      <c r="NV85" s="111">
        <f t="shared" si="510"/>
        <v>17381.490204499351</v>
      </c>
      <c r="NW85" s="111">
        <f t="shared" si="511"/>
        <v>17381.490204499351</v>
      </c>
      <c r="NX85" s="111">
        <f t="shared" si="512"/>
        <v>17467.378380485872</v>
      </c>
      <c r="NY85" s="111">
        <f t="shared" si="513"/>
        <v>16973.198500939878</v>
      </c>
      <c r="NZ85" s="111">
        <f t="shared" si="514"/>
        <v>15170.351702989288</v>
      </c>
      <c r="OA85" s="111">
        <f t="shared" si="515"/>
        <v>10411.303766344236</v>
      </c>
      <c r="OB85" s="111">
        <f t="shared" si="516"/>
        <v>11040.575525750899</v>
      </c>
      <c r="OC85" s="111">
        <f t="shared" si="517"/>
        <v>11014.140619403695</v>
      </c>
      <c r="OD85" s="111">
        <f t="shared" si="518"/>
        <v>11018.431701300908</v>
      </c>
      <c r="OE85" s="111">
        <f t="shared" si="519"/>
        <v>11517.207845250465</v>
      </c>
      <c r="OF85" s="111">
        <f t="shared" si="520"/>
        <v>11156.488700635131</v>
      </c>
      <c r="OG85" s="111">
        <f t="shared" si="521"/>
        <v>11526.14625515797</v>
      </c>
      <c r="OH85" s="111">
        <f t="shared" si="522"/>
        <v>12057.723863373709</v>
      </c>
      <c r="OI85" s="111">
        <f t="shared" si="523"/>
        <v>12057.723863373709</v>
      </c>
      <c r="OJ85" s="111">
        <f t="shared" si="524"/>
        <v>12117.305400801743</v>
      </c>
      <c r="OK85" s="111">
        <f t="shared" si="525"/>
        <v>11774.487583900265</v>
      </c>
      <c r="OL85" s="111">
        <f t="shared" si="526"/>
        <v>10523.833664017804</v>
      </c>
      <c r="OM85" s="111">
        <f t="shared" si="527"/>
        <v>9993.9204307193395</v>
      </c>
      <c r="ON85" s="111">
        <f t="shared" si="528"/>
        <v>10597.965037806742</v>
      </c>
      <c r="OO85" s="111">
        <f t="shared" si="529"/>
        <v>10572.589892046277</v>
      </c>
      <c r="OP85" s="111">
        <f t="shared" si="530"/>
        <v>10576.708946874074</v>
      </c>
      <c r="OQ85" s="111">
        <f t="shared" si="531"/>
        <v>11055.489434624953</v>
      </c>
      <c r="OR85" s="111">
        <f t="shared" si="532"/>
        <v>10709.231318443928</v>
      </c>
      <c r="OS85" s="111">
        <f t="shared" si="533"/>
        <v>11064.069508686527</v>
      </c>
      <c r="OT85" s="111">
        <f t="shared" si="534"/>
        <v>11515.793885746758</v>
      </c>
      <c r="OU85" s="111">
        <f t="shared" si="535"/>
        <v>11515.793885746758</v>
      </c>
      <c r="OV85" s="111">
        <f t="shared" si="536"/>
        <v>11572.697552822865</v>
      </c>
      <c r="OW85" s="111">
        <f t="shared" si="537"/>
        <v>11245.287556995139</v>
      </c>
      <c r="OX85" s="111">
        <f t="shared" si="538"/>
        <v>10050.843818943078</v>
      </c>
      <c r="OY85" s="111"/>
      <c r="PA85" s="51">
        <f t="shared" si="686"/>
        <v>303208.42546393152</v>
      </c>
      <c r="PB85" s="51">
        <f t="shared" si="539"/>
        <v>292784.16462654492</v>
      </c>
      <c r="PC85" s="51">
        <f t="shared" si="540"/>
        <v>302866.16008212877</v>
      </c>
      <c r="PD85" s="51">
        <f t="shared" si="541"/>
        <v>302919.40024401364</v>
      </c>
      <c r="PE85" s="51">
        <f t="shared" si="542"/>
        <v>302435.02641937562</v>
      </c>
      <c r="PF85" s="51">
        <f t="shared" si="543"/>
        <v>304335.03694180475</v>
      </c>
      <c r="PG85" s="51">
        <f t="shared" si="544"/>
        <v>295059.41103414894</v>
      </c>
      <c r="PH85" s="51">
        <f t="shared" si="545"/>
        <v>275514.30045170634</v>
      </c>
      <c r="PI85" s="51">
        <f t="shared" si="546"/>
        <v>285494.93432537606</v>
      </c>
      <c r="PJ85" s="51">
        <f t="shared" si="547"/>
        <v>303402.66955697141</v>
      </c>
      <c r="PK85" s="51">
        <f t="shared" si="548"/>
        <v>302981.99460261501</v>
      </c>
      <c r="PL85" s="51">
        <f t="shared" si="549"/>
        <v>304323.15529728116</v>
      </c>
      <c r="PM85" s="51">
        <f t="shared" si="550"/>
        <v>317766.30497262854</v>
      </c>
      <c r="PN85" s="51">
        <f t="shared" si="551"/>
        <v>306799.75935164141</v>
      </c>
      <c r="PO85" s="51">
        <f t="shared" si="552"/>
        <v>317381.59190877393</v>
      </c>
      <c r="PP85" s="51">
        <f t="shared" si="553"/>
        <v>317437.28402539541</v>
      </c>
      <c r="PQ85" s="51">
        <f t="shared" si="554"/>
        <v>316907.8376734521</v>
      </c>
      <c r="PR85" s="51">
        <f t="shared" si="555"/>
        <v>318917.10318290576</v>
      </c>
      <c r="PS85" s="51">
        <f t="shared" si="556"/>
        <v>309167.00016347528</v>
      </c>
      <c r="PT85" s="51">
        <f t="shared" si="557"/>
        <v>288493.14991678932</v>
      </c>
      <c r="PU85" s="51">
        <f t="shared" si="558"/>
        <v>298962.49125344068</v>
      </c>
      <c r="PV85" s="51">
        <f t="shared" si="559"/>
        <v>317744.55969840195</v>
      </c>
      <c r="PW85" s="51">
        <f t="shared" si="560"/>
        <v>317317.83922272373</v>
      </c>
      <c r="PX85" s="51">
        <f t="shared" si="561"/>
        <v>318777.76253097673</v>
      </c>
      <c r="PY85" s="51">
        <f t="shared" si="562"/>
        <v>330520.26843409316</v>
      </c>
      <c r="PZ85" s="51">
        <f t="shared" si="563"/>
        <v>318847.16299019323</v>
      </c>
      <c r="QA85" s="51">
        <f t="shared" si="564"/>
        <v>329954.26474710659</v>
      </c>
      <c r="QB85" s="51">
        <f t="shared" si="565"/>
        <v>330011.52749619813</v>
      </c>
      <c r="QC85" s="51">
        <f t="shared" si="566"/>
        <v>329321.74593057897</v>
      </c>
      <c r="QD85" s="51">
        <f t="shared" si="567"/>
        <v>331526.60314393038</v>
      </c>
      <c r="QE85" s="51">
        <f t="shared" si="568"/>
        <v>321199.46514201508</v>
      </c>
      <c r="QF85" s="51">
        <f t="shared" si="569"/>
        <v>300097.60420053621</v>
      </c>
      <c r="QG85" s="51">
        <f t="shared" si="570"/>
        <v>311106.6189182956</v>
      </c>
      <c r="QH85" s="51">
        <f t="shared" si="571"/>
        <v>330840.72266875266</v>
      </c>
      <c r="QI85" s="51">
        <f t="shared" si="572"/>
        <v>330484.88482701092</v>
      </c>
      <c r="QJ85" s="51">
        <f t="shared" si="573"/>
        <v>332358.9023671489</v>
      </c>
      <c r="QK85" s="51">
        <f t="shared" si="574"/>
        <v>347762.50053707551</v>
      </c>
      <c r="QL85" s="51">
        <f t="shared" si="575"/>
        <v>335500.0351947117</v>
      </c>
      <c r="QM85" s="51">
        <f t="shared" si="576"/>
        <v>347179.16615144524</v>
      </c>
      <c r="QN85" s="51">
        <f t="shared" si="577"/>
        <v>347239.46499855927</v>
      </c>
      <c r="QO85" s="51">
        <f t="shared" si="578"/>
        <v>346523.92745868739</v>
      </c>
      <c r="QP85" s="51">
        <f t="shared" si="579"/>
        <v>348835.35253088735</v>
      </c>
      <c r="QQ85" s="51">
        <f t="shared" si="580"/>
        <v>337983.135153774</v>
      </c>
      <c r="QR85" s="51">
        <f t="shared" si="581"/>
        <v>315636.23867015395</v>
      </c>
      <c r="QS85" s="51">
        <f t="shared" si="582"/>
        <v>327206.55094262882</v>
      </c>
      <c r="QT85" s="51">
        <f t="shared" si="583"/>
        <v>347947.97967042041</v>
      </c>
      <c r="QU85" s="51">
        <f t="shared" si="584"/>
        <v>347567.23045361851</v>
      </c>
      <c r="QV85" s="51">
        <f t="shared" si="585"/>
        <v>349512.10129952186</v>
      </c>
      <c r="QW85" s="51">
        <f t="shared" si="586"/>
        <v>370779.38857599802</v>
      </c>
      <c r="QX85" s="51">
        <f t="shared" si="587"/>
        <v>358211.21788165893</v>
      </c>
      <c r="QY85" s="51">
        <f t="shared" si="588"/>
        <v>370472.39067165449</v>
      </c>
      <c r="QZ85" s="51">
        <f t="shared" si="589"/>
        <v>370537.94257964764</v>
      </c>
      <c r="RA85" s="51">
        <f t="shared" si="590"/>
        <v>370039.16643569805</v>
      </c>
      <c r="RB85" s="51">
        <f t="shared" si="591"/>
        <v>372285.29244919849</v>
      </c>
      <c r="RC85" s="51">
        <f t="shared" si="592"/>
        <v>361067.45784749964</v>
      </c>
      <c r="RD85" s="51">
        <f t="shared" si="593"/>
        <v>336254.77465048427</v>
      </c>
      <c r="RE85" s="51">
        <f t="shared" si="594"/>
        <v>348356.48584114632</v>
      </c>
      <c r="RF85" s="51">
        <f t="shared" si="595"/>
        <v>370080.77392714424</v>
      </c>
      <c r="RG85" s="51">
        <f t="shared" si="596"/>
        <v>369508.47908442479</v>
      </c>
      <c r="RH85" s="51">
        <f t="shared" si="597"/>
        <v>370907.67990347283</v>
      </c>
      <c r="RI85" s="51">
        <f t="shared" si="598"/>
        <v>388704.01949176454</v>
      </c>
      <c r="RJ85" s="51">
        <f t="shared" si="599"/>
        <v>375612.74865926505</v>
      </c>
      <c r="RK85" s="51">
        <f t="shared" si="600"/>
        <v>388434.7762094377</v>
      </c>
      <c r="RL85" s="51">
        <f t="shared" si="601"/>
        <v>388503.70787894999</v>
      </c>
      <c r="RM85" s="51">
        <f t="shared" si="602"/>
        <v>388024.9273911991</v>
      </c>
      <c r="RN85" s="51">
        <f t="shared" si="603"/>
        <v>390343.18495448382</v>
      </c>
      <c r="RO85" s="51">
        <f t="shared" si="604"/>
        <v>378641.93687672197</v>
      </c>
      <c r="RP85" s="51">
        <f t="shared" si="605"/>
        <v>350951.26365987671</v>
      </c>
      <c r="RQ85" s="51">
        <f t="shared" si="606"/>
        <v>363544.75848208938</v>
      </c>
      <c r="RR85" s="51">
        <f t="shared" si="607"/>
        <v>386156.96705775568</v>
      </c>
      <c r="RS85" s="51">
        <f t="shared" si="608"/>
        <v>385532.07647731702</v>
      </c>
      <c r="RT85" s="51">
        <f t="shared" si="609"/>
        <v>386881.10369336023</v>
      </c>
      <c r="RU85" s="51"/>
      <c r="RV85" s="51">
        <f t="shared" si="767"/>
        <v>3575324.6790458979</v>
      </c>
      <c r="RW85" s="51">
        <f t="shared" si="767"/>
        <v>3745672.6839006054</v>
      </c>
      <c r="RX85" s="51">
        <f t="shared" si="767"/>
        <v>3896269.7708658599</v>
      </c>
      <c r="RY85" s="51">
        <f t="shared" si="767"/>
        <v>4098893.6830614838</v>
      </c>
      <c r="RZ85" s="51">
        <f t="shared" si="767"/>
        <v>4368501.0498480275</v>
      </c>
      <c r="SA85" s="51">
        <f t="shared" si="767"/>
        <v>4571331.4708322212</v>
      </c>
    </row>
    <row r="86" spans="1:495" x14ac:dyDescent="0.3">
      <c r="A86" s="1">
        <v>521000</v>
      </c>
      <c r="B86" s="1" t="s">
        <v>254</v>
      </c>
      <c r="C86" s="1" t="s">
        <v>138</v>
      </c>
      <c r="D86" s="44">
        <v>0</v>
      </c>
      <c r="E86" s="1" t="s">
        <v>174</v>
      </c>
      <c r="F86" s="107">
        <f>VLOOKUP(A86,Auxiliar_OPEX_CustosUnit!$A$4:$E$129,COLUMN(Auxiliar_OPEX_CustosUnit!$E$3),0)</f>
        <v>0</v>
      </c>
      <c r="G86" s="107">
        <f>INDEX(Auxiliar_OPEX_Drivers!$B$76:$I$84,MATCH($E86,Auxiliar_OPEX_Drivers!$B$76:$B$84,0),MATCH(YEAR(G$2),Auxiliar_OPEX_Drivers!$B$76:$I$76,0))*$F86</f>
        <v>0</v>
      </c>
      <c r="H86" s="107">
        <f>INDEX(Auxiliar_OPEX_Drivers!$B$76:$I$84,MATCH($E86,Auxiliar_OPEX_Drivers!$B$76:$B$84,0),MATCH(YEAR(H$2),Auxiliar_OPEX_Drivers!$B$76:$I$76,0))*$F86</f>
        <v>0</v>
      </c>
      <c r="I86" s="107">
        <f>INDEX(Auxiliar_OPEX_Drivers!$B$76:$I$84,MATCH($E86,Auxiliar_OPEX_Drivers!$B$76:$B$84,0),MATCH(YEAR(I$2),Auxiliar_OPEX_Drivers!$B$76:$I$76,0))*$F86</f>
        <v>0</v>
      </c>
      <c r="J86" s="107">
        <f>INDEX(Auxiliar_OPEX_Drivers!$B$76:$I$84,MATCH($E86,Auxiliar_OPEX_Drivers!$B$76:$B$84,0),MATCH(YEAR(J$2),Auxiliar_OPEX_Drivers!$B$76:$I$76,0))*$F86</f>
        <v>0</v>
      </c>
      <c r="K86" s="107">
        <f>INDEX(Auxiliar_OPEX_Drivers!$B$76:$I$84,MATCH($E86,Auxiliar_OPEX_Drivers!$B$76:$B$84,0),MATCH(YEAR(K$2),Auxiliar_OPEX_Drivers!$B$76:$I$76,0))*$F86</f>
        <v>0</v>
      </c>
      <c r="L86" s="107">
        <f>INDEX(Auxiliar_OPEX_Drivers!$B$76:$I$84,MATCH($E86,Auxiliar_OPEX_Drivers!$B$76:$B$84,0),MATCH(YEAR(L$2),Auxiliar_OPEX_Drivers!$B$76:$I$76,0))*$F86</f>
        <v>0</v>
      </c>
      <c r="M86" s="107">
        <f>INDEX(Auxiliar_OPEX_Drivers!$B$76:$I$84,MATCH($E86,Auxiliar_OPEX_Drivers!$B$76:$B$84,0),MATCH(YEAR(M$2),Auxiliar_OPEX_Drivers!$B$76:$I$76,0))*$F86</f>
        <v>0</v>
      </c>
      <c r="N86" s="107">
        <f>INDEX(Auxiliar_OPEX_Drivers!$B$76:$I$84,MATCH($E86,Auxiliar_OPEX_Drivers!$B$76:$B$84,0),MATCH(YEAR(N$2),Auxiliar_OPEX_Drivers!$B$76:$I$76,0))*$F86</f>
        <v>0</v>
      </c>
      <c r="O86" s="107">
        <f>INDEX(Auxiliar_OPEX_Drivers!$B$76:$I$84,MATCH($E86,Auxiliar_OPEX_Drivers!$B$76:$B$84,0),MATCH(YEAR(O$2),Auxiliar_OPEX_Drivers!$B$76:$I$76,0))*$F86</f>
        <v>0</v>
      </c>
      <c r="P86" s="107">
        <f>INDEX(Auxiliar_OPEX_Drivers!$B$76:$I$84,MATCH($E86,Auxiliar_OPEX_Drivers!$B$76:$B$84,0),MATCH(YEAR(P$2),Auxiliar_OPEX_Drivers!$B$76:$I$76,0))*$F86</f>
        <v>0</v>
      </c>
      <c r="Q86" s="107">
        <f>INDEX(Auxiliar_OPEX_Drivers!$B$76:$I$84,MATCH($E86,Auxiliar_OPEX_Drivers!$B$76:$B$84,0),MATCH(YEAR(Q$2),Auxiliar_OPEX_Drivers!$B$76:$I$76,0))*$F86</f>
        <v>0</v>
      </c>
      <c r="R86" s="107">
        <f>INDEX(Auxiliar_OPEX_Drivers!$B$76:$I$84,MATCH($E86,Auxiliar_OPEX_Drivers!$B$76:$B$84,0),MATCH(YEAR(R$2),Auxiliar_OPEX_Drivers!$B$76:$I$76,0))*$F86</f>
        <v>0</v>
      </c>
      <c r="S86" s="107">
        <f>INDEX(Auxiliar_OPEX_Drivers!$B$76:$I$84,MATCH($E86,Auxiliar_OPEX_Drivers!$B$76:$B$84,0),MATCH(YEAR(S$2),Auxiliar_OPEX_Drivers!$B$76:$I$76,0))*$F86</f>
        <v>0</v>
      </c>
      <c r="T86" s="107">
        <f>INDEX(Auxiliar_OPEX_Drivers!$B$76:$I$84,MATCH($E86,Auxiliar_OPEX_Drivers!$B$76:$B$84,0),MATCH(YEAR(T$2),Auxiliar_OPEX_Drivers!$B$76:$I$76,0))*$F86</f>
        <v>0</v>
      </c>
      <c r="U86" s="107">
        <f>INDEX(Auxiliar_OPEX_Drivers!$B$76:$I$84,MATCH($E86,Auxiliar_OPEX_Drivers!$B$76:$B$84,0),MATCH(YEAR(U$2),Auxiliar_OPEX_Drivers!$B$76:$I$76,0))*$F86</f>
        <v>0</v>
      </c>
      <c r="V86" s="107">
        <f>INDEX(Auxiliar_OPEX_Drivers!$B$76:$I$84,MATCH($E86,Auxiliar_OPEX_Drivers!$B$76:$B$84,0),MATCH(YEAR(V$2),Auxiliar_OPEX_Drivers!$B$76:$I$76,0))*$F86</f>
        <v>0</v>
      </c>
      <c r="W86" s="107">
        <f>INDEX(Auxiliar_OPEX_Drivers!$B$76:$I$84,MATCH($E86,Auxiliar_OPEX_Drivers!$B$76:$B$84,0),MATCH(YEAR(W$2),Auxiliar_OPEX_Drivers!$B$76:$I$76,0))*$F86</f>
        <v>0</v>
      </c>
      <c r="X86" s="107">
        <f>INDEX(Auxiliar_OPEX_Drivers!$B$76:$I$84,MATCH($E86,Auxiliar_OPEX_Drivers!$B$76:$B$84,0),MATCH(YEAR(X$2),Auxiliar_OPEX_Drivers!$B$76:$I$76,0))*$F86</f>
        <v>0</v>
      </c>
      <c r="Y86" s="107">
        <f>INDEX(Auxiliar_OPEX_Drivers!$B$76:$I$84,MATCH($E86,Auxiliar_OPEX_Drivers!$B$76:$B$84,0),MATCH(YEAR(Y$2),Auxiliar_OPEX_Drivers!$B$76:$I$76,0))*$F86</f>
        <v>0</v>
      </c>
      <c r="Z86" s="107">
        <f>INDEX(Auxiliar_OPEX_Drivers!$B$76:$I$84,MATCH($E86,Auxiliar_OPEX_Drivers!$B$76:$B$84,0),MATCH(YEAR(Z$2),Auxiliar_OPEX_Drivers!$B$76:$I$76,0))*$F86</f>
        <v>0</v>
      </c>
      <c r="AA86" s="107">
        <f>INDEX(Auxiliar_OPEX_Drivers!$B$76:$I$84,MATCH($E86,Auxiliar_OPEX_Drivers!$B$76:$B$84,0),MATCH(YEAR(AA$2),Auxiliar_OPEX_Drivers!$B$76:$I$76,0))*$F86</f>
        <v>0</v>
      </c>
      <c r="AB86" s="107">
        <f>INDEX(Auxiliar_OPEX_Drivers!$B$76:$I$84,MATCH($E86,Auxiliar_OPEX_Drivers!$B$76:$B$84,0),MATCH(YEAR(AB$2),Auxiliar_OPEX_Drivers!$B$76:$I$76,0))*$F86</f>
        <v>0</v>
      </c>
      <c r="AC86" s="107">
        <f>INDEX(Auxiliar_OPEX_Drivers!$B$76:$I$84,MATCH($E86,Auxiliar_OPEX_Drivers!$B$76:$B$84,0),MATCH(YEAR(AC$2),Auxiliar_OPEX_Drivers!$B$76:$I$76,0))*$F86</f>
        <v>0</v>
      </c>
      <c r="AD86" s="107">
        <f>INDEX(Auxiliar_OPEX_Drivers!$B$76:$I$84,MATCH($E86,Auxiliar_OPEX_Drivers!$B$76:$B$84,0),MATCH(YEAR(AD$2),Auxiliar_OPEX_Drivers!$B$76:$I$76,0))*$F86</f>
        <v>0</v>
      </c>
      <c r="AE86" s="107">
        <f>INDEX(Auxiliar_OPEX_Drivers!$B$76:$I$84,MATCH($E86,Auxiliar_OPEX_Drivers!$B$76:$B$84,0),MATCH(YEAR(AE$2),Auxiliar_OPEX_Drivers!$B$76:$I$76,0))*$F86</f>
        <v>0</v>
      </c>
      <c r="AF86" s="107">
        <f>INDEX(Auxiliar_OPEX_Drivers!$B$76:$I$84,MATCH($E86,Auxiliar_OPEX_Drivers!$B$76:$B$84,0),MATCH(YEAR(AF$2),Auxiliar_OPEX_Drivers!$B$76:$I$76,0))*$F86</f>
        <v>0</v>
      </c>
      <c r="AG86" s="107">
        <f>INDEX(Auxiliar_OPEX_Drivers!$B$76:$I$84,MATCH($E86,Auxiliar_OPEX_Drivers!$B$76:$B$84,0),MATCH(YEAR(AG$2),Auxiliar_OPEX_Drivers!$B$76:$I$76,0))*$F86</f>
        <v>0</v>
      </c>
      <c r="AH86" s="107">
        <f>INDEX(Auxiliar_OPEX_Drivers!$B$76:$I$84,MATCH($E86,Auxiliar_OPEX_Drivers!$B$76:$B$84,0),MATCH(YEAR(AH$2),Auxiliar_OPEX_Drivers!$B$76:$I$76,0))*$F86</f>
        <v>0</v>
      </c>
      <c r="AI86" s="107">
        <f>INDEX(Auxiliar_OPEX_Drivers!$B$76:$I$84,MATCH($E86,Auxiliar_OPEX_Drivers!$B$76:$B$84,0),MATCH(YEAR(AI$2),Auxiliar_OPEX_Drivers!$B$76:$I$76,0))*$F86</f>
        <v>0</v>
      </c>
      <c r="AJ86" s="107">
        <f>INDEX(Auxiliar_OPEX_Drivers!$B$76:$I$84,MATCH($E86,Auxiliar_OPEX_Drivers!$B$76:$B$84,0),MATCH(YEAR(AJ$2),Auxiliar_OPEX_Drivers!$B$76:$I$76,0))*$F86</f>
        <v>0</v>
      </c>
      <c r="AK86" s="107">
        <f>INDEX(Auxiliar_OPEX_Drivers!$B$76:$I$84,MATCH($E86,Auxiliar_OPEX_Drivers!$B$76:$B$84,0),MATCH(YEAR(AK$2),Auxiliar_OPEX_Drivers!$B$76:$I$76,0))*$F86</f>
        <v>0</v>
      </c>
      <c r="AL86" s="107">
        <f>INDEX(Auxiliar_OPEX_Drivers!$B$76:$I$84,MATCH($E86,Auxiliar_OPEX_Drivers!$B$76:$B$84,0),MATCH(YEAR(AL$2),Auxiliar_OPEX_Drivers!$B$76:$I$76,0))*$F86</f>
        <v>0</v>
      </c>
      <c r="AM86" s="107">
        <f>INDEX(Auxiliar_OPEX_Drivers!$B$76:$I$84,MATCH($E86,Auxiliar_OPEX_Drivers!$B$76:$B$84,0),MATCH(YEAR(AM$2),Auxiliar_OPEX_Drivers!$B$76:$I$76,0))*$F86</f>
        <v>0</v>
      </c>
      <c r="AN86" s="107">
        <f>INDEX(Auxiliar_OPEX_Drivers!$B$76:$I$84,MATCH($E86,Auxiliar_OPEX_Drivers!$B$76:$B$84,0),MATCH(YEAR(AN$2),Auxiliar_OPEX_Drivers!$B$76:$I$76,0))*$F86</f>
        <v>0</v>
      </c>
      <c r="AO86" s="107">
        <f>INDEX(Auxiliar_OPEX_Drivers!$B$76:$I$84,MATCH($E86,Auxiliar_OPEX_Drivers!$B$76:$B$84,0),MATCH(YEAR(AO$2),Auxiliar_OPEX_Drivers!$B$76:$I$76,0))*$F86</f>
        <v>0</v>
      </c>
      <c r="AP86" s="107">
        <f>INDEX(Auxiliar_OPEX_Drivers!$B$76:$I$84,MATCH($E86,Auxiliar_OPEX_Drivers!$B$76:$B$84,0),MATCH(YEAR(AP$2),Auxiliar_OPEX_Drivers!$B$76:$I$76,0))*$F86</f>
        <v>0</v>
      </c>
      <c r="AQ86" s="107">
        <f>INDEX(Auxiliar_OPEX_Drivers!$B$76:$I$84,MATCH($E86,Auxiliar_OPEX_Drivers!$B$76:$B$84,0),MATCH(YEAR(AQ$2),Auxiliar_OPEX_Drivers!$B$76:$I$76,0))*$F86</f>
        <v>0</v>
      </c>
      <c r="AR86" s="107">
        <f>INDEX(Auxiliar_OPEX_Drivers!$B$76:$I$84,MATCH($E86,Auxiliar_OPEX_Drivers!$B$76:$B$84,0),MATCH(YEAR(AR$2),Auxiliar_OPEX_Drivers!$B$76:$I$76,0))*$F86</f>
        <v>0</v>
      </c>
      <c r="AS86" s="107">
        <f>INDEX(Auxiliar_OPEX_Drivers!$B$76:$I$84,MATCH($E86,Auxiliar_OPEX_Drivers!$B$76:$B$84,0),MATCH(YEAR(AS$2),Auxiliar_OPEX_Drivers!$B$76:$I$76,0))*$F86</f>
        <v>0</v>
      </c>
      <c r="AT86" s="107">
        <f>INDEX(Auxiliar_OPEX_Drivers!$B$76:$I$84,MATCH($E86,Auxiliar_OPEX_Drivers!$B$76:$B$84,0),MATCH(YEAR(AT$2),Auxiliar_OPEX_Drivers!$B$76:$I$76,0))*$F86</f>
        <v>0</v>
      </c>
      <c r="AU86" s="107">
        <f>INDEX(Auxiliar_OPEX_Drivers!$B$76:$I$84,MATCH($E86,Auxiliar_OPEX_Drivers!$B$76:$B$84,0),MATCH(YEAR(AU$2),Auxiliar_OPEX_Drivers!$B$76:$I$76,0))*$F86</f>
        <v>0</v>
      </c>
      <c r="AV86" s="107">
        <f>INDEX(Auxiliar_OPEX_Drivers!$B$76:$I$84,MATCH($E86,Auxiliar_OPEX_Drivers!$B$76:$B$84,0),MATCH(YEAR(AV$2),Auxiliar_OPEX_Drivers!$B$76:$I$76,0))*$F86</f>
        <v>0</v>
      </c>
      <c r="AW86" s="107">
        <f>INDEX(Auxiliar_OPEX_Drivers!$B$76:$I$84,MATCH($E86,Auxiliar_OPEX_Drivers!$B$76:$B$84,0),MATCH(YEAR(AW$2),Auxiliar_OPEX_Drivers!$B$76:$I$76,0))*$F86</f>
        <v>0</v>
      </c>
      <c r="AX86" s="107">
        <f>INDEX(Auxiliar_OPEX_Drivers!$B$76:$I$84,MATCH($E86,Auxiliar_OPEX_Drivers!$B$76:$B$84,0),MATCH(YEAR(AX$2),Auxiliar_OPEX_Drivers!$B$76:$I$76,0))*$F86</f>
        <v>0</v>
      </c>
      <c r="AY86" s="107">
        <f>INDEX(Auxiliar_OPEX_Drivers!$B$76:$I$84,MATCH($E86,Auxiliar_OPEX_Drivers!$B$76:$B$84,0),MATCH(YEAR(AY$2),Auxiliar_OPEX_Drivers!$B$76:$I$76,0))*$F86</f>
        <v>0</v>
      </c>
      <c r="AZ86" s="107">
        <f>INDEX(Auxiliar_OPEX_Drivers!$B$76:$I$84,MATCH($E86,Auxiliar_OPEX_Drivers!$B$76:$B$84,0),MATCH(YEAR(AZ$2),Auxiliar_OPEX_Drivers!$B$76:$I$76,0))*$F86</f>
        <v>0</v>
      </c>
      <c r="BA86" s="107">
        <f>INDEX(Auxiliar_OPEX_Drivers!$B$76:$I$84,MATCH($E86,Auxiliar_OPEX_Drivers!$B$76:$B$84,0),MATCH(YEAR(BA$2),Auxiliar_OPEX_Drivers!$B$76:$I$76,0))*$F86</f>
        <v>0</v>
      </c>
      <c r="BB86" s="107">
        <f>INDEX(Auxiliar_OPEX_Drivers!$B$76:$I$84,MATCH($E86,Auxiliar_OPEX_Drivers!$B$76:$B$84,0),MATCH(YEAR(BB$2),Auxiliar_OPEX_Drivers!$B$76:$I$76,0))*$F86</f>
        <v>0</v>
      </c>
      <c r="BC86" s="107">
        <f>INDEX(Auxiliar_OPEX_Drivers!$B$76:$I$84,MATCH($E86,Auxiliar_OPEX_Drivers!$B$76:$B$84,0),MATCH(YEAR(BC$2),Auxiliar_OPEX_Drivers!$B$76:$I$76,0))*$F86</f>
        <v>0</v>
      </c>
      <c r="BD86" s="107">
        <f>INDEX(Auxiliar_OPEX_Drivers!$B$76:$I$84,MATCH($E86,Auxiliar_OPEX_Drivers!$B$76:$B$84,0),MATCH(YEAR(BD$2),Auxiliar_OPEX_Drivers!$B$76:$I$76,0))*$F86</f>
        <v>0</v>
      </c>
      <c r="BE86" s="107">
        <f>INDEX(Auxiliar_OPEX_Drivers!$B$76:$I$84,MATCH($E86,Auxiliar_OPEX_Drivers!$B$76:$B$84,0),MATCH(YEAR(BE$2),Auxiliar_OPEX_Drivers!$B$76:$I$76,0))*$F86</f>
        <v>0</v>
      </c>
      <c r="BF86" s="107">
        <f>INDEX(Auxiliar_OPEX_Drivers!$B$76:$I$84,MATCH($E86,Auxiliar_OPEX_Drivers!$B$76:$B$84,0),MATCH(YEAR(BF$2),Auxiliar_OPEX_Drivers!$B$76:$I$76,0))*$F86</f>
        <v>0</v>
      </c>
      <c r="BG86" s="107">
        <f>INDEX(Auxiliar_OPEX_Drivers!$B$76:$I$84,MATCH($E86,Auxiliar_OPEX_Drivers!$B$76:$B$84,0),MATCH(YEAR(BG$2),Auxiliar_OPEX_Drivers!$B$76:$I$76,0))*$F86</f>
        <v>0</v>
      </c>
      <c r="BH86" s="107">
        <f>INDEX(Auxiliar_OPEX_Drivers!$B$76:$I$84,MATCH($E86,Auxiliar_OPEX_Drivers!$B$76:$B$84,0),MATCH(YEAR(BH$2),Auxiliar_OPEX_Drivers!$B$76:$I$76,0))*$F86</f>
        <v>0</v>
      </c>
      <c r="BI86" s="107">
        <f>INDEX(Auxiliar_OPEX_Drivers!$B$76:$I$84,MATCH($E86,Auxiliar_OPEX_Drivers!$B$76:$B$84,0),MATCH(YEAR(BI$2),Auxiliar_OPEX_Drivers!$B$76:$I$76,0))*$F86</f>
        <v>0</v>
      </c>
      <c r="BJ86" s="107">
        <f>INDEX(Auxiliar_OPEX_Drivers!$B$76:$I$84,MATCH($E86,Auxiliar_OPEX_Drivers!$B$76:$B$84,0),MATCH(YEAR(BJ$2),Auxiliar_OPEX_Drivers!$B$76:$I$76,0))*$F86</f>
        <v>0</v>
      </c>
      <c r="BK86" s="107">
        <f>INDEX(Auxiliar_OPEX_Drivers!$B$76:$I$84,MATCH($E86,Auxiliar_OPEX_Drivers!$B$76:$B$84,0),MATCH(YEAR(BK$2),Auxiliar_OPEX_Drivers!$B$76:$I$76,0))*$F86</f>
        <v>0</v>
      </c>
      <c r="BL86" s="107">
        <f>INDEX(Auxiliar_OPEX_Drivers!$B$76:$I$84,MATCH($E86,Auxiliar_OPEX_Drivers!$B$76:$B$84,0),MATCH(YEAR(BL$2),Auxiliar_OPEX_Drivers!$B$76:$I$76,0))*$F86</f>
        <v>0</v>
      </c>
      <c r="BM86" s="107">
        <f>INDEX(Auxiliar_OPEX_Drivers!$B$76:$I$84,MATCH($E86,Auxiliar_OPEX_Drivers!$B$76:$B$84,0),MATCH(YEAR(BM$2),Auxiliar_OPEX_Drivers!$B$76:$I$76,0))*$F86</f>
        <v>0</v>
      </c>
      <c r="BN86" s="107">
        <f>INDEX(Auxiliar_OPEX_Drivers!$B$76:$I$84,MATCH($E86,Auxiliar_OPEX_Drivers!$B$76:$B$84,0),MATCH(YEAR(BN$2),Auxiliar_OPEX_Drivers!$B$76:$I$76,0))*$F86</f>
        <v>0</v>
      </c>
      <c r="BO86" s="107">
        <f>INDEX(Auxiliar_OPEX_Drivers!$B$76:$I$84,MATCH($E86,Auxiliar_OPEX_Drivers!$B$76:$B$84,0),MATCH(YEAR(BO$2),Auxiliar_OPEX_Drivers!$B$76:$I$76,0))*$F86</f>
        <v>0</v>
      </c>
      <c r="BP86" s="107">
        <f>INDEX(Auxiliar_OPEX_Drivers!$B$76:$I$84,MATCH($E86,Auxiliar_OPEX_Drivers!$B$76:$B$84,0),MATCH(YEAR(BP$2),Auxiliar_OPEX_Drivers!$B$76:$I$76,0))*$F86</f>
        <v>0</v>
      </c>
      <c r="BQ86" s="107">
        <f>INDEX(Auxiliar_OPEX_Drivers!$B$76:$I$84,MATCH($E86,Auxiliar_OPEX_Drivers!$B$76:$B$84,0),MATCH(YEAR(BQ$2),Auxiliar_OPEX_Drivers!$B$76:$I$76,0))*$F86</f>
        <v>0</v>
      </c>
      <c r="BR86" s="107">
        <f>INDEX(Auxiliar_OPEX_Drivers!$B$76:$I$84,MATCH($E86,Auxiliar_OPEX_Drivers!$B$76:$B$84,0),MATCH(YEAR(BR$2),Auxiliar_OPEX_Drivers!$B$76:$I$76,0))*$F86</f>
        <v>0</v>
      </c>
      <c r="BS86" s="107">
        <f>INDEX(Auxiliar_OPEX_Drivers!$B$76:$I$84,MATCH($E86,Auxiliar_OPEX_Drivers!$B$76:$B$84,0),MATCH(YEAR(BS$2),Auxiliar_OPEX_Drivers!$B$76:$I$76,0))*$F86</f>
        <v>0</v>
      </c>
      <c r="BT86" s="107">
        <f>INDEX(Auxiliar_OPEX_Drivers!$B$76:$I$84,MATCH($E86,Auxiliar_OPEX_Drivers!$B$76:$B$84,0),MATCH(YEAR(BT$2),Auxiliar_OPEX_Drivers!$B$76:$I$76,0))*$F86</f>
        <v>0</v>
      </c>
      <c r="BU86" s="107">
        <f>INDEX(Auxiliar_OPEX_Drivers!$B$76:$I$84,MATCH($E86,Auxiliar_OPEX_Drivers!$B$76:$B$84,0),MATCH(YEAR(BU$2),Auxiliar_OPEX_Drivers!$B$76:$I$76,0))*$F86</f>
        <v>0</v>
      </c>
      <c r="BV86" s="107">
        <f>INDEX(Auxiliar_OPEX_Drivers!$B$76:$I$84,MATCH($E86,Auxiliar_OPEX_Drivers!$B$76:$B$84,0),MATCH(YEAR(BV$2),Auxiliar_OPEX_Drivers!$B$76:$I$76,0))*$F86</f>
        <v>0</v>
      </c>
      <c r="BW86" s="107">
        <f>INDEX(Auxiliar_OPEX_Drivers!$B$76:$I$84,MATCH($E86,Auxiliar_OPEX_Drivers!$B$76:$B$84,0),MATCH(YEAR(BW$2),Auxiliar_OPEX_Drivers!$B$76:$I$76,0))*$F86</f>
        <v>0</v>
      </c>
      <c r="BX86" s="107">
        <f>INDEX(Auxiliar_OPEX_Drivers!$B$76:$I$84,MATCH($E86,Auxiliar_OPEX_Drivers!$B$76:$B$84,0),MATCH(YEAR(BX$2),Auxiliar_OPEX_Drivers!$B$76:$I$76,0))*$F86</f>
        <v>0</v>
      </c>
      <c r="BY86" s="107">
        <f>INDEX(Auxiliar_OPEX_Drivers!$B$76:$I$84,MATCH($E86,Auxiliar_OPEX_Drivers!$B$76:$B$84,0),MATCH(YEAR(BY$2),Auxiliar_OPEX_Drivers!$B$76:$I$76,0))*$F86</f>
        <v>0</v>
      </c>
      <c r="BZ86" s="107">
        <f>INDEX(Auxiliar_OPEX_Drivers!$B$76:$I$84,MATCH($E86,Auxiliar_OPEX_Drivers!$B$76:$B$84,0),MATCH(YEAR(BZ$2),Auxiliar_OPEX_Drivers!$B$76:$I$76,0))*$F86</f>
        <v>0</v>
      </c>
      <c r="CA86" s="107">
        <f>INDEX(Auxiliar_OPEX_Drivers!$B$76:$I$84,MATCH($E86,Auxiliar_OPEX_Drivers!$B$76:$B$84,0),MATCH(YEAR(CA$2),Auxiliar_OPEX_Drivers!$B$76:$I$76,0))*$F86</f>
        <v>0</v>
      </c>
      <c r="CB86" s="107">
        <f>INDEX(Auxiliar_OPEX_Drivers!$B$76:$I$84,MATCH($E86,Auxiliar_OPEX_Drivers!$B$76:$B$84,0),MATCH(YEAR(CB$2),Auxiliar_OPEX_Drivers!$B$76:$I$76,0))*$F86</f>
        <v>0</v>
      </c>
      <c r="CC86" s="107">
        <f>INDEX(Auxiliar_OPEX_Drivers!$B$76:$I$84,MATCH($E86,Auxiliar_OPEX_Drivers!$B$76:$B$84,0),MATCH(YEAR(CC$2),Auxiliar_OPEX_Drivers!$B$76:$I$76,0))*$F86</f>
        <v>0</v>
      </c>
      <c r="CD86" s="107">
        <f>INDEX(Auxiliar_OPEX_Drivers!$B$76:$I$84,MATCH($E86,Auxiliar_OPEX_Drivers!$B$76:$B$84,0),MATCH(YEAR(CD$2),Auxiliar_OPEX_Drivers!$B$76:$I$76,0))*$F86</f>
        <v>0</v>
      </c>
      <c r="CE86" s="107">
        <f>INDEX(Auxiliar_OPEX_Drivers!$B$76:$I$84,MATCH($E86,Auxiliar_OPEX_Drivers!$B$76:$B$84,0),MATCH(YEAR(CE$2),Auxiliar_OPEX_Drivers!$B$76:$I$76,0))*$F86</f>
        <v>0</v>
      </c>
      <c r="CF86" s="107">
        <f>INDEX(Auxiliar_OPEX_Drivers!$B$76:$I$84,MATCH($E86,Auxiliar_OPEX_Drivers!$B$76:$B$84,0),MATCH(YEAR(CF$2),Auxiliar_OPEX_Drivers!$B$76:$I$76,0))*$F86</f>
        <v>0</v>
      </c>
      <c r="CG86" s="107">
        <f>INDEX(Auxiliar_OPEX_Drivers!$B$76:$I$84,MATCH($E86,Auxiliar_OPEX_Drivers!$B$76:$B$84,0),MATCH(YEAR(CG$2),Auxiliar_OPEX_Drivers!$B$76:$I$76,0))*$F86</f>
        <v>0</v>
      </c>
      <c r="CI86" s="51">
        <f>INDEX(Auxiliar_OPEX_CustosUnit!$A$1:$R$129,MATCH(Auxiliar_OPEX_P!$A86,Auxiliar_OPEX_CustosUnit!$A$1:$A$129,0),MATCH(CI$2,Auxiliar_OPEX_CustosUnit!$A$3:$Q$3,0))*(1-DRE_Auxiliar!$A$5)</f>
        <v>0</v>
      </c>
      <c r="CJ86" s="51">
        <f>INDEX(Auxiliar_OPEX_CustosUnit!$A$1:$R$129,MATCH(Auxiliar_OPEX_P!$A86,Auxiliar_OPEX_CustosUnit!$A$1:$A$129,0),MATCH(CJ$2,Auxiliar_OPEX_CustosUnit!$A$3:$Q$3,0))*(1-DRE_Auxiliar!$A$5)</f>
        <v>0</v>
      </c>
      <c r="CK86" s="51">
        <f>INDEX(Auxiliar_OPEX_CustosUnit!$A$1:$R$129,MATCH(Auxiliar_OPEX_P!$A86,Auxiliar_OPEX_CustosUnit!$A$1:$A$129,0),MATCH(CK$2,Auxiliar_OPEX_CustosUnit!$A$3:$Q$3,0))*(1-DRE_Auxiliar!$A$5)</f>
        <v>0</v>
      </c>
      <c r="CL86" s="51">
        <f>INDEX(Auxiliar_OPEX_CustosUnit!$A$1:$R$129,MATCH(Auxiliar_OPEX_P!$A86,Auxiliar_OPEX_CustosUnit!$A$1:$A$129,0),MATCH(CL$2,Auxiliar_OPEX_CustosUnit!$A$3:$Q$3,0))*(1-DRE_Auxiliar!$A$5)</f>
        <v>0</v>
      </c>
      <c r="CM86" s="51">
        <f>INDEX(Auxiliar_OPEX_CustosUnit!$A$1:$R$129,MATCH(Auxiliar_OPEX_P!$A86,Auxiliar_OPEX_CustosUnit!$A$1:$A$129,0),MATCH(CM$2,Auxiliar_OPEX_CustosUnit!$A$3:$Q$3,0))*(1-DRE_Auxiliar!$A$5)</f>
        <v>0</v>
      </c>
      <c r="CN86" s="51">
        <f>INDEX(Auxiliar_OPEX_CustosUnit!$A$1:$R$129,MATCH(Auxiliar_OPEX_P!$A86,Auxiliar_OPEX_CustosUnit!$A$1:$A$129,0),MATCH(CN$2,Auxiliar_OPEX_CustosUnit!$A$3:$Q$3,0))*(1-DRE_Auxiliar!$A$5)</f>
        <v>0</v>
      </c>
      <c r="CO86" s="51">
        <f>INDEX(Auxiliar_OPEX_CustosUnit!$A$1:$R$129,MATCH(Auxiliar_OPEX_P!$A86,Auxiliar_OPEX_CustosUnit!$A$1:$A$129,0),MATCH(CO$2,Auxiliar_OPEX_CustosUnit!$A$3:$Q$3,0))*(1-DRE_Auxiliar!$A$5)</f>
        <v>0</v>
      </c>
      <c r="CP86" s="51">
        <f>INDEX(Auxiliar_OPEX_CustosUnit!$A$1:$R$129,MATCH(Auxiliar_OPEX_P!$A86,Auxiliar_OPEX_CustosUnit!$A$1:$A$129,0),MATCH(CP$2,Auxiliar_OPEX_CustosUnit!$A$3:$Q$3,0))*(1-DRE_Auxiliar!$A$5)</f>
        <v>0</v>
      </c>
      <c r="CQ86" s="51">
        <f>INDEX(Auxiliar_OPEX_CustosUnit!$A$1:$R$129,MATCH(Auxiliar_OPEX_P!$A86,Auxiliar_OPEX_CustosUnit!$A$1:$A$129,0),MATCH(CQ$2,Auxiliar_OPEX_CustosUnit!$A$3:$Q$3,0))*(1-DRE_Auxiliar!$A$5)</f>
        <v>0</v>
      </c>
      <c r="CR86" s="51">
        <f>INDEX(Auxiliar_OPEX_CustosUnit!$A$1:$R$129,MATCH(Auxiliar_OPEX_P!$A86,Auxiliar_OPEX_CustosUnit!$A$1:$A$129,0),MATCH(CR$2,Auxiliar_OPEX_CustosUnit!$A$3:$Q$3,0))*(1-DRE_Auxiliar!$A$5)</f>
        <v>0</v>
      </c>
      <c r="CS86" s="51">
        <f>INDEX(Auxiliar_OPEX_CustosUnit!$A$1:$R$129,MATCH(Auxiliar_OPEX_P!$A86,Auxiliar_OPEX_CustosUnit!$A$1:$A$129,0),MATCH(CS$2,Auxiliar_OPEX_CustosUnit!$A$3:$Q$3,0))*(1-DRE_Auxiliar!$A$5)</f>
        <v>0</v>
      </c>
      <c r="CT86" s="51">
        <f>INDEX(Auxiliar_OPEX_CustosUnit!$A$1:$R$129,MATCH(Auxiliar_OPEX_P!$A86,Auxiliar_OPEX_CustosUnit!$A$1:$A$129,0),MATCH(CT$2,Auxiliar_OPEX_CustosUnit!$A$3:$Q$3,0))*(1-DRE_Auxiliar!$A$5)</f>
        <v>0</v>
      </c>
      <c r="CU86" s="53">
        <f t="shared" si="610"/>
        <v>0</v>
      </c>
      <c r="CV86" s="53">
        <f t="shared" si="611"/>
        <v>0</v>
      </c>
      <c r="CW86" s="53">
        <f t="shared" si="612"/>
        <v>0</v>
      </c>
      <c r="CX86" s="53">
        <f t="shared" si="613"/>
        <v>0</v>
      </c>
      <c r="CY86" s="53">
        <f t="shared" si="614"/>
        <v>0</v>
      </c>
      <c r="CZ86" s="53">
        <f t="shared" si="615"/>
        <v>0</v>
      </c>
      <c r="DA86" s="53">
        <f t="shared" si="616"/>
        <v>0</v>
      </c>
      <c r="DB86" s="53">
        <f t="shared" si="617"/>
        <v>0</v>
      </c>
      <c r="DC86" s="53">
        <f t="shared" si="618"/>
        <v>0</v>
      </c>
      <c r="DD86" s="53">
        <f t="shared" si="619"/>
        <v>0</v>
      </c>
      <c r="DE86" s="53">
        <f t="shared" si="620"/>
        <v>0</v>
      </c>
      <c r="DF86" s="53">
        <f t="shared" si="621"/>
        <v>0</v>
      </c>
      <c r="DG86" s="53">
        <f t="shared" si="622"/>
        <v>0</v>
      </c>
      <c r="DH86" s="53">
        <f t="shared" si="623"/>
        <v>0</v>
      </c>
      <c r="DI86" s="53">
        <f t="shared" si="624"/>
        <v>0</v>
      </c>
      <c r="DJ86" s="53">
        <f t="shared" si="625"/>
        <v>0</v>
      </c>
      <c r="DK86" s="53">
        <f t="shared" si="626"/>
        <v>0</v>
      </c>
      <c r="DL86" s="53">
        <f t="shared" si="627"/>
        <v>0</v>
      </c>
      <c r="DM86" s="53">
        <f t="shared" si="628"/>
        <v>0</v>
      </c>
      <c r="DN86" s="53">
        <f t="shared" si="629"/>
        <v>0</v>
      </c>
      <c r="DO86" s="53">
        <f t="shared" si="630"/>
        <v>0</v>
      </c>
      <c r="DP86" s="53">
        <f t="shared" si="631"/>
        <v>0</v>
      </c>
      <c r="DQ86" s="53">
        <f t="shared" si="632"/>
        <v>0</v>
      </c>
      <c r="DR86" s="53">
        <f t="shared" si="633"/>
        <v>0</v>
      </c>
      <c r="DS86" s="53">
        <f t="shared" si="634"/>
        <v>0</v>
      </c>
      <c r="DT86" s="53">
        <f t="shared" si="635"/>
        <v>0</v>
      </c>
      <c r="DU86" s="53">
        <f t="shared" si="636"/>
        <v>0</v>
      </c>
      <c r="DV86" s="53">
        <f t="shared" si="637"/>
        <v>0</v>
      </c>
      <c r="DW86" s="53">
        <f t="shared" si="638"/>
        <v>0</v>
      </c>
      <c r="DX86" s="53">
        <f t="shared" si="639"/>
        <v>0</v>
      </c>
      <c r="DY86" s="53">
        <f t="shared" si="640"/>
        <v>0</v>
      </c>
      <c r="DZ86" s="53">
        <f t="shared" si="641"/>
        <v>0</v>
      </c>
      <c r="EA86" s="53">
        <f t="shared" si="642"/>
        <v>0</v>
      </c>
      <c r="EB86" s="53">
        <f t="shared" si="643"/>
        <v>0</v>
      </c>
      <c r="EC86" s="53">
        <f t="shared" si="644"/>
        <v>0</v>
      </c>
      <c r="ED86" s="53">
        <f t="shared" si="645"/>
        <v>0</v>
      </c>
      <c r="EE86" s="53">
        <f t="shared" si="646"/>
        <v>0</v>
      </c>
      <c r="EF86" s="53">
        <f t="shared" si="647"/>
        <v>0</v>
      </c>
      <c r="EG86" s="53">
        <f t="shared" si="648"/>
        <v>0</v>
      </c>
      <c r="EH86" s="53">
        <f t="shared" si="649"/>
        <v>0</v>
      </c>
      <c r="EI86" s="53">
        <f t="shared" si="650"/>
        <v>0</v>
      </c>
      <c r="EJ86" s="53">
        <f t="shared" si="651"/>
        <v>0</v>
      </c>
      <c r="EK86" s="53">
        <f t="shared" si="652"/>
        <v>0</v>
      </c>
      <c r="EL86" s="53">
        <f t="shared" si="653"/>
        <v>0</v>
      </c>
      <c r="EM86" s="53">
        <f t="shared" si="654"/>
        <v>0</v>
      </c>
      <c r="EN86" s="53">
        <f t="shared" si="655"/>
        <v>0</v>
      </c>
      <c r="EO86" s="53">
        <f t="shared" si="656"/>
        <v>0</v>
      </c>
      <c r="EP86" s="53">
        <f t="shared" si="657"/>
        <v>0</v>
      </c>
      <c r="EQ86" s="53">
        <f t="shared" si="658"/>
        <v>0</v>
      </c>
      <c r="ER86" s="53">
        <f t="shared" si="659"/>
        <v>0</v>
      </c>
      <c r="ES86" s="53">
        <f t="shared" si="660"/>
        <v>0</v>
      </c>
      <c r="ET86" s="53">
        <f t="shared" si="661"/>
        <v>0</v>
      </c>
      <c r="EU86" s="53">
        <f t="shared" si="662"/>
        <v>0</v>
      </c>
      <c r="EV86" s="53">
        <f t="shared" si="663"/>
        <v>0</v>
      </c>
      <c r="EW86" s="53">
        <f t="shared" si="664"/>
        <v>0</v>
      </c>
      <c r="EX86" s="53">
        <f t="shared" si="665"/>
        <v>0</v>
      </c>
      <c r="EY86" s="53">
        <f t="shared" si="666"/>
        <v>0</v>
      </c>
      <c r="EZ86" s="53">
        <f t="shared" si="667"/>
        <v>0</v>
      </c>
      <c r="FA86" s="53">
        <f t="shared" si="668"/>
        <v>0</v>
      </c>
      <c r="FB86" s="53">
        <f t="shared" si="669"/>
        <v>0</v>
      </c>
      <c r="FC86" s="53">
        <f t="shared" si="670"/>
        <v>0</v>
      </c>
      <c r="FD86" s="53">
        <f t="shared" si="671"/>
        <v>0</v>
      </c>
      <c r="FE86" s="53">
        <f t="shared" si="672"/>
        <v>0</v>
      </c>
      <c r="FF86" s="53">
        <f t="shared" si="673"/>
        <v>0</v>
      </c>
      <c r="FG86" s="53">
        <f t="shared" si="674"/>
        <v>0</v>
      </c>
      <c r="FH86" s="53">
        <f t="shared" si="675"/>
        <v>0</v>
      </c>
      <c r="FI86" s="53">
        <f t="shared" si="676"/>
        <v>0</v>
      </c>
      <c r="FJ86" s="53">
        <f t="shared" si="677"/>
        <v>0</v>
      </c>
      <c r="FK86" s="53">
        <f t="shared" si="678"/>
        <v>0</v>
      </c>
      <c r="FL86" s="53">
        <f t="shared" si="679"/>
        <v>0</v>
      </c>
      <c r="FM86" s="53">
        <f t="shared" si="680"/>
        <v>0</v>
      </c>
      <c r="FN86" s="53">
        <f t="shared" si="681"/>
        <v>0</v>
      </c>
      <c r="FP86" s="51">
        <f t="shared" si="682"/>
        <v>0</v>
      </c>
      <c r="FQ86" s="51">
        <f t="shared" si="689"/>
        <v>0</v>
      </c>
      <c r="FR86" s="51">
        <f t="shared" si="690"/>
        <v>0</v>
      </c>
      <c r="FS86" s="51">
        <f t="shared" si="691"/>
        <v>0</v>
      </c>
      <c r="FT86" s="51">
        <f t="shared" si="692"/>
        <v>0</v>
      </c>
      <c r="FU86" s="51">
        <f t="shared" si="693"/>
        <v>0</v>
      </c>
      <c r="FV86" s="51">
        <f t="shared" si="694"/>
        <v>0</v>
      </c>
      <c r="FW86" s="51">
        <f t="shared" si="695"/>
        <v>0</v>
      </c>
      <c r="FX86" s="51">
        <f t="shared" si="696"/>
        <v>0</v>
      </c>
      <c r="FY86" s="51">
        <f t="shared" si="697"/>
        <v>0</v>
      </c>
      <c r="FZ86" s="51">
        <f t="shared" si="698"/>
        <v>0</v>
      </c>
      <c r="GA86" s="51">
        <f t="shared" si="699"/>
        <v>0</v>
      </c>
      <c r="GB86" s="51">
        <f t="shared" si="700"/>
        <v>0</v>
      </c>
      <c r="GC86" s="51">
        <f t="shared" si="701"/>
        <v>0</v>
      </c>
      <c r="GD86" s="51">
        <f t="shared" si="702"/>
        <v>0</v>
      </c>
      <c r="GE86" s="51">
        <f t="shared" si="703"/>
        <v>0</v>
      </c>
      <c r="GF86" s="51">
        <f t="shared" si="704"/>
        <v>0</v>
      </c>
      <c r="GG86" s="51">
        <f t="shared" si="705"/>
        <v>0</v>
      </c>
      <c r="GH86" s="51">
        <f t="shared" si="706"/>
        <v>0</v>
      </c>
      <c r="GI86" s="51">
        <f t="shared" si="707"/>
        <v>0</v>
      </c>
      <c r="GJ86" s="51">
        <f t="shared" si="708"/>
        <v>0</v>
      </c>
      <c r="GK86" s="51">
        <f t="shared" si="709"/>
        <v>0</v>
      </c>
      <c r="GL86" s="51">
        <f t="shared" si="710"/>
        <v>0</v>
      </c>
      <c r="GM86" s="51">
        <f t="shared" si="711"/>
        <v>0</v>
      </c>
      <c r="GN86" s="51">
        <f t="shared" si="712"/>
        <v>0</v>
      </c>
      <c r="GO86" s="51">
        <f t="shared" si="713"/>
        <v>0</v>
      </c>
      <c r="GP86" s="51">
        <f t="shared" si="714"/>
        <v>0</v>
      </c>
      <c r="GQ86" s="51">
        <f t="shared" si="715"/>
        <v>0</v>
      </c>
      <c r="GR86" s="51">
        <f t="shared" si="716"/>
        <v>0</v>
      </c>
      <c r="GS86" s="51">
        <f t="shared" si="717"/>
        <v>0</v>
      </c>
      <c r="GT86" s="51">
        <f t="shared" si="718"/>
        <v>0</v>
      </c>
      <c r="GU86" s="51">
        <f t="shared" si="719"/>
        <v>0</v>
      </c>
      <c r="GV86" s="51">
        <f t="shared" si="720"/>
        <v>0</v>
      </c>
      <c r="GW86" s="51">
        <f t="shared" si="721"/>
        <v>0</v>
      </c>
      <c r="GX86" s="51">
        <f t="shared" si="722"/>
        <v>0</v>
      </c>
      <c r="GY86" s="51">
        <f t="shared" si="723"/>
        <v>0</v>
      </c>
      <c r="GZ86" s="51">
        <f t="shared" si="724"/>
        <v>0</v>
      </c>
      <c r="HA86" s="51">
        <f t="shared" si="725"/>
        <v>0</v>
      </c>
      <c r="HB86" s="51">
        <f t="shared" si="726"/>
        <v>0</v>
      </c>
      <c r="HC86" s="51">
        <f t="shared" si="727"/>
        <v>0</v>
      </c>
      <c r="HD86" s="51">
        <f t="shared" si="728"/>
        <v>0</v>
      </c>
      <c r="HE86" s="51">
        <f t="shared" si="729"/>
        <v>0</v>
      </c>
      <c r="HF86" s="51">
        <f t="shared" si="730"/>
        <v>0</v>
      </c>
      <c r="HG86" s="51">
        <f t="shared" si="731"/>
        <v>0</v>
      </c>
      <c r="HH86" s="51">
        <f t="shared" si="732"/>
        <v>0</v>
      </c>
      <c r="HI86" s="51">
        <f t="shared" si="733"/>
        <v>0</v>
      </c>
      <c r="HJ86" s="51">
        <f t="shared" si="734"/>
        <v>0</v>
      </c>
      <c r="HK86" s="51">
        <f t="shared" si="735"/>
        <v>0</v>
      </c>
      <c r="HL86" s="51">
        <f t="shared" si="736"/>
        <v>0</v>
      </c>
      <c r="HM86" s="51">
        <f t="shared" si="737"/>
        <v>0</v>
      </c>
      <c r="HN86" s="51">
        <f t="shared" si="738"/>
        <v>0</v>
      </c>
      <c r="HO86" s="51">
        <f t="shared" si="739"/>
        <v>0</v>
      </c>
      <c r="HP86" s="51">
        <f t="shared" si="740"/>
        <v>0</v>
      </c>
      <c r="HQ86" s="51">
        <f t="shared" si="741"/>
        <v>0</v>
      </c>
      <c r="HR86" s="51">
        <f t="shared" si="742"/>
        <v>0</v>
      </c>
      <c r="HS86" s="51">
        <f t="shared" si="743"/>
        <v>0</v>
      </c>
      <c r="HT86" s="51">
        <f t="shared" si="744"/>
        <v>0</v>
      </c>
      <c r="HU86" s="51">
        <f t="shared" si="745"/>
        <v>0</v>
      </c>
      <c r="HV86" s="51">
        <f t="shared" si="746"/>
        <v>0</v>
      </c>
      <c r="HW86" s="51">
        <f t="shared" si="747"/>
        <v>0</v>
      </c>
      <c r="HX86" s="51">
        <f t="shared" si="748"/>
        <v>0</v>
      </c>
      <c r="HY86" s="51">
        <f t="shared" si="749"/>
        <v>0</v>
      </c>
      <c r="HZ86" s="51">
        <f t="shared" si="750"/>
        <v>0</v>
      </c>
      <c r="IA86" s="51">
        <f t="shared" si="751"/>
        <v>0</v>
      </c>
      <c r="IB86" s="51">
        <f t="shared" si="688"/>
        <v>0</v>
      </c>
      <c r="IC86" s="51">
        <f t="shared" si="752"/>
        <v>0</v>
      </c>
      <c r="ID86" s="51">
        <f t="shared" si="753"/>
        <v>0</v>
      </c>
      <c r="IE86" s="51">
        <f t="shared" si="754"/>
        <v>0</v>
      </c>
      <c r="IF86" s="51">
        <f t="shared" si="755"/>
        <v>0</v>
      </c>
      <c r="IG86" s="51">
        <f t="shared" si="756"/>
        <v>0</v>
      </c>
      <c r="IH86" s="51">
        <f t="shared" si="757"/>
        <v>0</v>
      </c>
      <c r="II86" s="51">
        <f t="shared" si="758"/>
        <v>0</v>
      </c>
      <c r="IJ86" s="51">
        <f t="shared" si="759"/>
        <v>0</v>
      </c>
      <c r="IK86" s="51">
        <f t="shared" si="760"/>
        <v>0</v>
      </c>
      <c r="IL86" s="51">
        <f t="shared" si="761"/>
        <v>0</v>
      </c>
      <c r="IM86" s="51">
        <f t="shared" si="762"/>
        <v>0</v>
      </c>
      <c r="IN86" s="51">
        <f t="shared" si="763"/>
        <v>0</v>
      </c>
      <c r="IO86" s="51">
        <f t="shared" si="764"/>
        <v>0</v>
      </c>
      <c r="IP86" s="51">
        <f t="shared" si="765"/>
        <v>0</v>
      </c>
      <c r="IQ86" s="51">
        <f t="shared" si="766"/>
        <v>0</v>
      </c>
      <c r="IS86" s="51">
        <f t="shared" si="683"/>
        <v>0</v>
      </c>
      <c r="IT86" s="51">
        <f t="shared" si="683"/>
        <v>0</v>
      </c>
      <c r="IU86" s="51">
        <f t="shared" si="683"/>
        <v>0</v>
      </c>
      <c r="IV86" s="51">
        <f t="shared" si="683"/>
        <v>0</v>
      </c>
      <c r="IW86" s="51">
        <f t="shared" si="683"/>
        <v>0</v>
      </c>
      <c r="IX86" s="51">
        <f t="shared" si="683"/>
        <v>0</v>
      </c>
      <c r="IZ86" s="111">
        <f t="shared" si="684"/>
        <v>0</v>
      </c>
      <c r="JA86" s="111">
        <f t="shared" si="389"/>
        <v>0</v>
      </c>
      <c r="JB86" s="111">
        <f t="shared" si="390"/>
        <v>0</v>
      </c>
      <c r="JC86" s="111">
        <f t="shared" si="391"/>
        <v>0</v>
      </c>
      <c r="JD86" s="111">
        <f t="shared" si="392"/>
        <v>0</v>
      </c>
      <c r="JE86" s="111">
        <f t="shared" si="393"/>
        <v>0</v>
      </c>
      <c r="JF86" s="111">
        <f t="shared" si="394"/>
        <v>0</v>
      </c>
      <c r="JG86" s="111">
        <f t="shared" si="395"/>
        <v>0</v>
      </c>
      <c r="JH86" s="111">
        <f t="shared" si="396"/>
        <v>0</v>
      </c>
      <c r="JI86" s="111">
        <f t="shared" si="397"/>
        <v>0</v>
      </c>
      <c r="JJ86" s="111">
        <f t="shared" si="398"/>
        <v>0</v>
      </c>
      <c r="JK86" s="111">
        <f t="shared" si="399"/>
        <v>0</v>
      </c>
      <c r="JL86" s="111">
        <f t="shared" si="400"/>
        <v>0</v>
      </c>
      <c r="JM86" s="111">
        <f t="shared" si="401"/>
        <v>0</v>
      </c>
      <c r="JN86" s="111">
        <f t="shared" si="402"/>
        <v>0</v>
      </c>
      <c r="JO86" s="111">
        <f t="shared" si="403"/>
        <v>0</v>
      </c>
      <c r="JP86" s="111">
        <f t="shared" si="404"/>
        <v>0</v>
      </c>
      <c r="JQ86" s="111">
        <f t="shared" si="405"/>
        <v>0</v>
      </c>
      <c r="JR86" s="111">
        <f t="shared" si="406"/>
        <v>0</v>
      </c>
      <c r="JS86" s="111">
        <f t="shared" si="407"/>
        <v>0</v>
      </c>
      <c r="JT86" s="111">
        <f t="shared" si="408"/>
        <v>0</v>
      </c>
      <c r="JU86" s="111">
        <f t="shared" si="409"/>
        <v>0</v>
      </c>
      <c r="JV86" s="111">
        <f t="shared" si="410"/>
        <v>0</v>
      </c>
      <c r="JW86" s="111">
        <f t="shared" si="411"/>
        <v>0</v>
      </c>
      <c r="JX86" s="111">
        <f t="shared" si="412"/>
        <v>0</v>
      </c>
      <c r="JY86" s="111">
        <f t="shared" si="413"/>
        <v>0</v>
      </c>
      <c r="JZ86" s="111">
        <f t="shared" si="414"/>
        <v>0</v>
      </c>
      <c r="KA86" s="111">
        <f t="shared" si="415"/>
        <v>0</v>
      </c>
      <c r="KB86" s="111">
        <f t="shared" si="416"/>
        <v>0</v>
      </c>
      <c r="KC86" s="111">
        <f t="shared" si="417"/>
        <v>0</v>
      </c>
      <c r="KD86" s="111">
        <f t="shared" si="418"/>
        <v>0</v>
      </c>
      <c r="KE86" s="111">
        <f t="shared" si="419"/>
        <v>0</v>
      </c>
      <c r="KF86" s="111">
        <f t="shared" si="420"/>
        <v>0</v>
      </c>
      <c r="KG86" s="111">
        <f t="shared" si="421"/>
        <v>0</v>
      </c>
      <c r="KH86" s="111">
        <f t="shared" si="422"/>
        <v>0</v>
      </c>
      <c r="KI86" s="111">
        <f t="shared" si="423"/>
        <v>0</v>
      </c>
      <c r="KJ86" s="111">
        <f t="shared" si="424"/>
        <v>0</v>
      </c>
      <c r="KK86" s="111">
        <f t="shared" si="425"/>
        <v>0</v>
      </c>
      <c r="KL86" s="111">
        <f t="shared" si="426"/>
        <v>0</v>
      </c>
      <c r="KM86" s="111">
        <f t="shared" si="427"/>
        <v>0</v>
      </c>
      <c r="KN86" s="111">
        <f t="shared" si="428"/>
        <v>0</v>
      </c>
      <c r="KO86" s="111">
        <f t="shared" si="429"/>
        <v>0</v>
      </c>
      <c r="KP86" s="111">
        <f t="shared" si="430"/>
        <v>0</v>
      </c>
      <c r="KQ86" s="111">
        <f t="shared" si="431"/>
        <v>0</v>
      </c>
      <c r="KR86" s="111">
        <f t="shared" si="432"/>
        <v>0</v>
      </c>
      <c r="KS86" s="111">
        <f t="shared" si="433"/>
        <v>0</v>
      </c>
      <c r="KT86" s="111">
        <f t="shared" si="434"/>
        <v>0</v>
      </c>
      <c r="KU86" s="111">
        <f t="shared" si="435"/>
        <v>0</v>
      </c>
      <c r="KV86" s="111">
        <f t="shared" si="436"/>
        <v>0</v>
      </c>
      <c r="KW86" s="111">
        <f t="shared" si="437"/>
        <v>0</v>
      </c>
      <c r="KX86" s="111">
        <f t="shared" si="438"/>
        <v>0</v>
      </c>
      <c r="KY86" s="111">
        <f t="shared" si="439"/>
        <v>0</v>
      </c>
      <c r="KZ86" s="111">
        <f t="shared" si="440"/>
        <v>0</v>
      </c>
      <c r="LA86" s="111">
        <f t="shared" si="441"/>
        <v>0</v>
      </c>
      <c r="LB86" s="111">
        <f t="shared" si="442"/>
        <v>0</v>
      </c>
      <c r="LC86" s="111">
        <f t="shared" si="443"/>
        <v>0</v>
      </c>
      <c r="LD86" s="111">
        <f t="shared" si="444"/>
        <v>0</v>
      </c>
      <c r="LE86" s="111">
        <f t="shared" si="445"/>
        <v>0</v>
      </c>
      <c r="LF86" s="111">
        <f t="shared" si="446"/>
        <v>0</v>
      </c>
      <c r="LG86" s="111">
        <f t="shared" si="447"/>
        <v>0</v>
      </c>
      <c r="LH86" s="111">
        <f t="shared" si="448"/>
        <v>0</v>
      </c>
      <c r="LI86" s="111">
        <f t="shared" si="449"/>
        <v>0</v>
      </c>
      <c r="LJ86" s="111">
        <f t="shared" si="450"/>
        <v>0</v>
      </c>
      <c r="LK86" s="111">
        <f t="shared" si="451"/>
        <v>0</v>
      </c>
      <c r="LL86" s="111">
        <f t="shared" si="452"/>
        <v>0</v>
      </c>
      <c r="LM86" s="111">
        <f t="shared" si="453"/>
        <v>0</v>
      </c>
      <c r="LN86" s="111">
        <f t="shared" si="454"/>
        <v>0</v>
      </c>
      <c r="LO86" s="111">
        <f t="shared" si="455"/>
        <v>0</v>
      </c>
      <c r="LP86" s="111">
        <f t="shared" si="456"/>
        <v>0</v>
      </c>
      <c r="LQ86" s="111">
        <f t="shared" si="457"/>
        <v>0</v>
      </c>
      <c r="LR86" s="111">
        <f t="shared" si="458"/>
        <v>0</v>
      </c>
      <c r="LS86" s="111">
        <f t="shared" si="459"/>
        <v>0</v>
      </c>
      <c r="LT86" s="111">
        <f t="shared" si="460"/>
        <v>0</v>
      </c>
      <c r="LU86" s="111">
        <f t="shared" si="461"/>
        <v>0</v>
      </c>
      <c r="LV86" s="111">
        <f t="shared" si="462"/>
        <v>0</v>
      </c>
      <c r="LW86" s="111">
        <f t="shared" si="463"/>
        <v>0</v>
      </c>
      <c r="LX86" s="111">
        <f t="shared" si="464"/>
        <v>0</v>
      </c>
      <c r="LY86" s="111">
        <f t="shared" si="465"/>
        <v>0</v>
      </c>
      <c r="LZ86" s="111">
        <f t="shared" si="466"/>
        <v>0</v>
      </c>
      <c r="MA86" s="111">
        <f t="shared" si="467"/>
        <v>0</v>
      </c>
      <c r="MD86" s="111"/>
      <c r="ME86" s="111">
        <f t="shared" si="685"/>
        <v>0</v>
      </c>
      <c r="MF86" s="111">
        <f t="shared" si="468"/>
        <v>0</v>
      </c>
      <c r="MG86" s="111">
        <f t="shared" si="469"/>
        <v>0</v>
      </c>
      <c r="MH86" s="111">
        <f t="shared" si="470"/>
        <v>0</v>
      </c>
      <c r="MI86" s="111">
        <f t="shared" si="471"/>
        <v>0</v>
      </c>
      <c r="MJ86" s="111">
        <f t="shared" si="472"/>
        <v>0</v>
      </c>
      <c r="MK86" s="111">
        <f t="shared" si="473"/>
        <v>0</v>
      </c>
      <c r="ML86" s="111">
        <f t="shared" si="474"/>
        <v>0</v>
      </c>
      <c r="MM86" s="111">
        <f t="shared" si="475"/>
        <v>0</v>
      </c>
      <c r="MN86" s="111">
        <f t="shared" si="476"/>
        <v>0</v>
      </c>
      <c r="MO86" s="111">
        <f t="shared" si="477"/>
        <v>0</v>
      </c>
      <c r="MP86" s="111">
        <f t="shared" si="478"/>
        <v>0</v>
      </c>
      <c r="MQ86" s="111">
        <f t="shared" si="479"/>
        <v>0</v>
      </c>
      <c r="MR86" s="111">
        <f t="shared" si="480"/>
        <v>0</v>
      </c>
      <c r="MS86" s="111">
        <f t="shared" si="481"/>
        <v>0</v>
      </c>
      <c r="MT86" s="111">
        <f t="shared" si="482"/>
        <v>0</v>
      </c>
      <c r="MU86" s="111">
        <f t="shared" si="483"/>
        <v>0</v>
      </c>
      <c r="MV86" s="111">
        <f t="shared" si="484"/>
        <v>0</v>
      </c>
      <c r="MW86" s="111">
        <f t="shared" si="485"/>
        <v>0</v>
      </c>
      <c r="MX86" s="111">
        <f t="shared" si="486"/>
        <v>0</v>
      </c>
      <c r="MY86" s="111">
        <f t="shared" si="487"/>
        <v>0</v>
      </c>
      <c r="MZ86" s="111">
        <f t="shared" si="488"/>
        <v>0</v>
      </c>
      <c r="NA86" s="111">
        <f t="shared" si="489"/>
        <v>0</v>
      </c>
      <c r="NB86" s="111">
        <f t="shared" si="490"/>
        <v>0</v>
      </c>
      <c r="NC86" s="111">
        <f t="shared" si="491"/>
        <v>0</v>
      </c>
      <c r="ND86" s="111">
        <f t="shared" si="492"/>
        <v>0</v>
      </c>
      <c r="NE86" s="111">
        <f t="shared" si="493"/>
        <v>0</v>
      </c>
      <c r="NF86" s="111">
        <f t="shared" si="494"/>
        <v>0</v>
      </c>
      <c r="NG86" s="111">
        <f t="shared" si="495"/>
        <v>0</v>
      </c>
      <c r="NH86" s="111">
        <f t="shared" si="496"/>
        <v>0</v>
      </c>
      <c r="NI86" s="111">
        <f t="shared" si="497"/>
        <v>0</v>
      </c>
      <c r="NJ86" s="111">
        <f t="shared" si="498"/>
        <v>0</v>
      </c>
      <c r="NK86" s="111">
        <f t="shared" si="499"/>
        <v>0</v>
      </c>
      <c r="NL86" s="111">
        <f t="shared" si="500"/>
        <v>0</v>
      </c>
      <c r="NM86" s="111">
        <f t="shared" si="501"/>
        <v>0</v>
      </c>
      <c r="NN86" s="111">
        <f t="shared" si="502"/>
        <v>0</v>
      </c>
      <c r="NO86" s="111">
        <f t="shared" si="503"/>
        <v>0</v>
      </c>
      <c r="NP86" s="111">
        <f t="shared" si="504"/>
        <v>0</v>
      </c>
      <c r="NQ86" s="111">
        <f t="shared" si="505"/>
        <v>0</v>
      </c>
      <c r="NR86" s="111">
        <f t="shared" si="506"/>
        <v>0</v>
      </c>
      <c r="NS86" s="111">
        <f t="shared" si="507"/>
        <v>0</v>
      </c>
      <c r="NT86" s="111">
        <f t="shared" si="508"/>
        <v>0</v>
      </c>
      <c r="NU86" s="111">
        <f t="shared" si="509"/>
        <v>0</v>
      </c>
      <c r="NV86" s="111">
        <f t="shared" si="510"/>
        <v>0</v>
      </c>
      <c r="NW86" s="111">
        <f t="shared" si="511"/>
        <v>0</v>
      </c>
      <c r="NX86" s="111">
        <f t="shared" si="512"/>
        <v>0</v>
      </c>
      <c r="NY86" s="111">
        <f t="shared" si="513"/>
        <v>0</v>
      </c>
      <c r="NZ86" s="111">
        <f t="shared" si="514"/>
        <v>0</v>
      </c>
      <c r="OA86" s="111">
        <f t="shared" si="515"/>
        <v>0</v>
      </c>
      <c r="OB86" s="111">
        <f t="shared" si="516"/>
        <v>0</v>
      </c>
      <c r="OC86" s="111">
        <f t="shared" si="517"/>
        <v>0</v>
      </c>
      <c r="OD86" s="111">
        <f t="shared" si="518"/>
        <v>0</v>
      </c>
      <c r="OE86" s="111">
        <f t="shared" si="519"/>
        <v>0</v>
      </c>
      <c r="OF86" s="111">
        <f t="shared" si="520"/>
        <v>0</v>
      </c>
      <c r="OG86" s="111">
        <f t="shared" si="521"/>
        <v>0</v>
      </c>
      <c r="OH86" s="111">
        <f t="shared" si="522"/>
        <v>0</v>
      </c>
      <c r="OI86" s="111">
        <f t="shared" si="523"/>
        <v>0</v>
      </c>
      <c r="OJ86" s="111">
        <f t="shared" si="524"/>
        <v>0</v>
      </c>
      <c r="OK86" s="111">
        <f t="shared" si="525"/>
        <v>0</v>
      </c>
      <c r="OL86" s="111">
        <f t="shared" si="526"/>
        <v>0</v>
      </c>
      <c r="OM86" s="111">
        <f t="shared" si="527"/>
        <v>0</v>
      </c>
      <c r="ON86" s="111">
        <f t="shared" si="528"/>
        <v>0</v>
      </c>
      <c r="OO86" s="111">
        <f t="shared" si="529"/>
        <v>0</v>
      </c>
      <c r="OP86" s="111">
        <f t="shared" si="530"/>
        <v>0</v>
      </c>
      <c r="OQ86" s="111">
        <f t="shared" si="531"/>
        <v>0</v>
      </c>
      <c r="OR86" s="111">
        <f t="shared" si="532"/>
        <v>0</v>
      </c>
      <c r="OS86" s="111">
        <f t="shared" si="533"/>
        <v>0</v>
      </c>
      <c r="OT86" s="111">
        <f t="shared" si="534"/>
        <v>0</v>
      </c>
      <c r="OU86" s="111">
        <f t="shared" si="535"/>
        <v>0</v>
      </c>
      <c r="OV86" s="111">
        <f t="shared" si="536"/>
        <v>0</v>
      </c>
      <c r="OW86" s="111">
        <f t="shared" si="537"/>
        <v>0</v>
      </c>
      <c r="OX86" s="111">
        <f t="shared" si="538"/>
        <v>0</v>
      </c>
      <c r="OY86" s="111"/>
      <c r="PA86" s="51">
        <f t="shared" si="686"/>
        <v>0</v>
      </c>
      <c r="PB86" s="51">
        <f t="shared" si="539"/>
        <v>0</v>
      </c>
      <c r="PC86" s="51">
        <f t="shared" si="540"/>
        <v>0</v>
      </c>
      <c r="PD86" s="51">
        <f t="shared" si="541"/>
        <v>0</v>
      </c>
      <c r="PE86" s="51">
        <f t="shared" si="542"/>
        <v>0</v>
      </c>
      <c r="PF86" s="51">
        <f t="shared" si="543"/>
        <v>0</v>
      </c>
      <c r="PG86" s="51">
        <f t="shared" si="544"/>
        <v>0</v>
      </c>
      <c r="PH86" s="51">
        <f t="shared" si="545"/>
        <v>0</v>
      </c>
      <c r="PI86" s="51">
        <f t="shared" si="546"/>
        <v>0</v>
      </c>
      <c r="PJ86" s="51">
        <f t="shared" si="547"/>
        <v>0</v>
      </c>
      <c r="PK86" s="51">
        <f t="shared" si="548"/>
        <v>0</v>
      </c>
      <c r="PL86" s="51">
        <f t="shared" si="549"/>
        <v>0</v>
      </c>
      <c r="PM86" s="51">
        <f t="shared" si="550"/>
        <v>0</v>
      </c>
      <c r="PN86" s="51">
        <f t="shared" si="551"/>
        <v>0</v>
      </c>
      <c r="PO86" s="51">
        <f t="shared" si="552"/>
        <v>0</v>
      </c>
      <c r="PP86" s="51">
        <f t="shared" si="553"/>
        <v>0</v>
      </c>
      <c r="PQ86" s="51">
        <f t="shared" si="554"/>
        <v>0</v>
      </c>
      <c r="PR86" s="51">
        <f t="shared" si="555"/>
        <v>0</v>
      </c>
      <c r="PS86" s="51">
        <f t="shared" si="556"/>
        <v>0</v>
      </c>
      <c r="PT86" s="51">
        <f t="shared" si="557"/>
        <v>0</v>
      </c>
      <c r="PU86" s="51">
        <f t="shared" si="558"/>
        <v>0</v>
      </c>
      <c r="PV86" s="51">
        <f t="shared" si="559"/>
        <v>0</v>
      </c>
      <c r="PW86" s="51">
        <f t="shared" si="560"/>
        <v>0</v>
      </c>
      <c r="PX86" s="51">
        <f t="shared" si="561"/>
        <v>0</v>
      </c>
      <c r="PY86" s="51">
        <f t="shared" si="562"/>
        <v>0</v>
      </c>
      <c r="PZ86" s="51">
        <f t="shared" si="563"/>
        <v>0</v>
      </c>
      <c r="QA86" s="51">
        <f t="shared" si="564"/>
        <v>0</v>
      </c>
      <c r="QB86" s="51">
        <f t="shared" si="565"/>
        <v>0</v>
      </c>
      <c r="QC86" s="51">
        <f t="shared" si="566"/>
        <v>0</v>
      </c>
      <c r="QD86" s="51">
        <f t="shared" si="567"/>
        <v>0</v>
      </c>
      <c r="QE86" s="51">
        <f t="shared" si="568"/>
        <v>0</v>
      </c>
      <c r="QF86" s="51">
        <f t="shared" si="569"/>
        <v>0</v>
      </c>
      <c r="QG86" s="51">
        <f t="shared" si="570"/>
        <v>0</v>
      </c>
      <c r="QH86" s="51">
        <f t="shared" si="571"/>
        <v>0</v>
      </c>
      <c r="QI86" s="51">
        <f t="shared" si="572"/>
        <v>0</v>
      </c>
      <c r="QJ86" s="51">
        <f t="shared" si="573"/>
        <v>0</v>
      </c>
      <c r="QK86" s="51">
        <f t="shared" si="574"/>
        <v>0</v>
      </c>
      <c r="QL86" s="51">
        <f t="shared" si="575"/>
        <v>0</v>
      </c>
      <c r="QM86" s="51">
        <f t="shared" si="576"/>
        <v>0</v>
      </c>
      <c r="QN86" s="51">
        <f t="shared" si="577"/>
        <v>0</v>
      </c>
      <c r="QO86" s="51">
        <f t="shared" si="578"/>
        <v>0</v>
      </c>
      <c r="QP86" s="51">
        <f t="shared" si="579"/>
        <v>0</v>
      </c>
      <c r="QQ86" s="51">
        <f t="shared" si="580"/>
        <v>0</v>
      </c>
      <c r="QR86" s="51">
        <f t="shared" si="581"/>
        <v>0</v>
      </c>
      <c r="QS86" s="51">
        <f t="shared" si="582"/>
        <v>0</v>
      </c>
      <c r="QT86" s="51">
        <f t="shared" si="583"/>
        <v>0</v>
      </c>
      <c r="QU86" s="51">
        <f t="shared" si="584"/>
        <v>0</v>
      </c>
      <c r="QV86" s="51">
        <f t="shared" si="585"/>
        <v>0</v>
      </c>
      <c r="QW86" s="51">
        <f t="shared" si="586"/>
        <v>0</v>
      </c>
      <c r="QX86" s="51">
        <f t="shared" si="587"/>
        <v>0</v>
      </c>
      <c r="QY86" s="51">
        <f t="shared" si="588"/>
        <v>0</v>
      </c>
      <c r="QZ86" s="51">
        <f t="shared" si="589"/>
        <v>0</v>
      </c>
      <c r="RA86" s="51">
        <f t="shared" si="590"/>
        <v>0</v>
      </c>
      <c r="RB86" s="51">
        <f t="shared" si="591"/>
        <v>0</v>
      </c>
      <c r="RC86" s="51">
        <f t="shared" si="592"/>
        <v>0</v>
      </c>
      <c r="RD86" s="51">
        <f t="shared" si="593"/>
        <v>0</v>
      </c>
      <c r="RE86" s="51">
        <f t="shared" si="594"/>
        <v>0</v>
      </c>
      <c r="RF86" s="51">
        <f t="shared" si="595"/>
        <v>0</v>
      </c>
      <c r="RG86" s="51">
        <f t="shared" si="596"/>
        <v>0</v>
      </c>
      <c r="RH86" s="51">
        <f t="shared" si="597"/>
        <v>0</v>
      </c>
      <c r="RI86" s="51">
        <f t="shared" si="598"/>
        <v>0</v>
      </c>
      <c r="RJ86" s="51">
        <f t="shared" si="599"/>
        <v>0</v>
      </c>
      <c r="RK86" s="51">
        <f t="shared" si="600"/>
        <v>0</v>
      </c>
      <c r="RL86" s="51">
        <f t="shared" si="601"/>
        <v>0</v>
      </c>
      <c r="RM86" s="51">
        <f t="shared" si="602"/>
        <v>0</v>
      </c>
      <c r="RN86" s="51">
        <f t="shared" si="603"/>
        <v>0</v>
      </c>
      <c r="RO86" s="51">
        <f t="shared" si="604"/>
        <v>0</v>
      </c>
      <c r="RP86" s="51">
        <f t="shared" si="605"/>
        <v>0</v>
      </c>
      <c r="RQ86" s="51">
        <f t="shared" si="606"/>
        <v>0</v>
      </c>
      <c r="RR86" s="51">
        <f t="shared" si="607"/>
        <v>0</v>
      </c>
      <c r="RS86" s="51">
        <f t="shared" si="608"/>
        <v>0</v>
      </c>
      <c r="RT86" s="51">
        <f t="shared" si="609"/>
        <v>0</v>
      </c>
      <c r="RU86" s="51"/>
      <c r="RV86" s="51">
        <f t="shared" si="767"/>
        <v>0</v>
      </c>
      <c r="RW86" s="51">
        <f t="shared" si="767"/>
        <v>0</v>
      </c>
      <c r="RX86" s="51">
        <f t="shared" si="767"/>
        <v>0</v>
      </c>
      <c r="RY86" s="51">
        <f t="shared" si="767"/>
        <v>0</v>
      </c>
      <c r="RZ86" s="51">
        <f t="shared" si="767"/>
        <v>0</v>
      </c>
      <c r="SA86" s="51">
        <f t="shared" si="767"/>
        <v>0</v>
      </c>
    </row>
    <row r="87" spans="1:495" x14ac:dyDescent="0.3">
      <c r="A87" s="1">
        <v>530000</v>
      </c>
      <c r="B87" s="1" t="s">
        <v>24</v>
      </c>
      <c r="C87" s="1" t="s">
        <v>138</v>
      </c>
      <c r="D87" s="44">
        <v>0.11609999999999999</v>
      </c>
      <c r="E87" s="1" t="s">
        <v>299</v>
      </c>
      <c r="F87" s="107">
        <f>VLOOKUP(A87,Auxiliar_OPEX_CustosUnit!$A$4:$E$129,COLUMN(Auxiliar_OPEX_CustosUnit!$E$3),0)</f>
        <v>10</v>
      </c>
      <c r="G87" s="107">
        <f>INDEX(Auxiliar_OPEX_Drivers!$B$76:$I$84,MATCH($E87,Auxiliar_OPEX_Drivers!$B$76:$B$84,0),MATCH(YEAR(G$2),Auxiliar_OPEX_Drivers!$B$76:$I$76,0))*$F87</f>
        <v>10</v>
      </c>
      <c r="H87" s="107">
        <f>INDEX(Auxiliar_OPEX_Drivers!$B$76:$I$84,MATCH($E87,Auxiliar_OPEX_Drivers!$B$76:$B$84,0),MATCH(YEAR(H$2),Auxiliar_OPEX_Drivers!$B$76:$I$76,0))*$F87</f>
        <v>10</v>
      </c>
      <c r="I87" s="107">
        <f>INDEX(Auxiliar_OPEX_Drivers!$B$76:$I$84,MATCH($E87,Auxiliar_OPEX_Drivers!$B$76:$B$84,0),MATCH(YEAR(I$2),Auxiliar_OPEX_Drivers!$B$76:$I$76,0))*$F87</f>
        <v>10</v>
      </c>
      <c r="J87" s="107">
        <f>INDEX(Auxiliar_OPEX_Drivers!$B$76:$I$84,MATCH($E87,Auxiliar_OPEX_Drivers!$B$76:$B$84,0),MATCH(YEAR(J$2),Auxiliar_OPEX_Drivers!$B$76:$I$76,0))*$F87</f>
        <v>10</v>
      </c>
      <c r="K87" s="107">
        <f>INDEX(Auxiliar_OPEX_Drivers!$B$76:$I$84,MATCH($E87,Auxiliar_OPEX_Drivers!$B$76:$B$84,0),MATCH(YEAR(K$2),Auxiliar_OPEX_Drivers!$B$76:$I$76,0))*$F87</f>
        <v>10</v>
      </c>
      <c r="L87" s="107">
        <f>INDEX(Auxiliar_OPEX_Drivers!$B$76:$I$84,MATCH($E87,Auxiliar_OPEX_Drivers!$B$76:$B$84,0),MATCH(YEAR(L$2),Auxiliar_OPEX_Drivers!$B$76:$I$76,0))*$F87</f>
        <v>10</v>
      </c>
      <c r="M87" s="107">
        <f>INDEX(Auxiliar_OPEX_Drivers!$B$76:$I$84,MATCH($E87,Auxiliar_OPEX_Drivers!$B$76:$B$84,0),MATCH(YEAR(M$2),Auxiliar_OPEX_Drivers!$B$76:$I$76,0))*$F87</f>
        <v>10</v>
      </c>
      <c r="N87" s="107">
        <f>INDEX(Auxiliar_OPEX_Drivers!$B$76:$I$84,MATCH($E87,Auxiliar_OPEX_Drivers!$B$76:$B$84,0),MATCH(YEAR(N$2),Auxiliar_OPEX_Drivers!$B$76:$I$76,0))*$F87</f>
        <v>10.494662149879119</v>
      </c>
      <c r="O87" s="107">
        <f>INDEX(Auxiliar_OPEX_Drivers!$B$76:$I$84,MATCH($E87,Auxiliar_OPEX_Drivers!$B$76:$B$84,0),MATCH(YEAR(O$2),Auxiliar_OPEX_Drivers!$B$76:$I$76,0))*$F87</f>
        <v>10.494662149879119</v>
      </c>
      <c r="P87" s="107">
        <f>INDEX(Auxiliar_OPEX_Drivers!$B$76:$I$84,MATCH($E87,Auxiliar_OPEX_Drivers!$B$76:$B$84,0),MATCH(YEAR(P$2),Auxiliar_OPEX_Drivers!$B$76:$I$76,0))*$F87</f>
        <v>10.494662149879119</v>
      </c>
      <c r="Q87" s="107">
        <f>INDEX(Auxiliar_OPEX_Drivers!$B$76:$I$84,MATCH($E87,Auxiliar_OPEX_Drivers!$B$76:$B$84,0),MATCH(YEAR(Q$2),Auxiliar_OPEX_Drivers!$B$76:$I$76,0))*$F87</f>
        <v>10.494662149879119</v>
      </c>
      <c r="R87" s="107">
        <f>INDEX(Auxiliar_OPEX_Drivers!$B$76:$I$84,MATCH($E87,Auxiliar_OPEX_Drivers!$B$76:$B$84,0),MATCH(YEAR(R$2),Auxiliar_OPEX_Drivers!$B$76:$I$76,0))*$F87</f>
        <v>10.494662149879119</v>
      </c>
      <c r="S87" s="107">
        <f>INDEX(Auxiliar_OPEX_Drivers!$B$76:$I$84,MATCH($E87,Auxiliar_OPEX_Drivers!$B$76:$B$84,0),MATCH(YEAR(S$2),Auxiliar_OPEX_Drivers!$B$76:$I$76,0))*$F87</f>
        <v>10.494662149879119</v>
      </c>
      <c r="T87" s="107">
        <f>INDEX(Auxiliar_OPEX_Drivers!$B$76:$I$84,MATCH($E87,Auxiliar_OPEX_Drivers!$B$76:$B$84,0),MATCH(YEAR(T$2),Auxiliar_OPEX_Drivers!$B$76:$I$76,0))*$F87</f>
        <v>10.494662149879119</v>
      </c>
      <c r="U87" s="107">
        <f>INDEX(Auxiliar_OPEX_Drivers!$B$76:$I$84,MATCH($E87,Auxiliar_OPEX_Drivers!$B$76:$B$84,0),MATCH(YEAR(U$2),Auxiliar_OPEX_Drivers!$B$76:$I$76,0))*$F87</f>
        <v>10.494662149879119</v>
      </c>
      <c r="V87" s="107">
        <f>INDEX(Auxiliar_OPEX_Drivers!$B$76:$I$84,MATCH($E87,Auxiliar_OPEX_Drivers!$B$76:$B$84,0),MATCH(YEAR(V$2),Auxiliar_OPEX_Drivers!$B$76:$I$76,0))*$F87</f>
        <v>10.494662149879119</v>
      </c>
      <c r="W87" s="107">
        <f>INDEX(Auxiliar_OPEX_Drivers!$B$76:$I$84,MATCH($E87,Auxiliar_OPEX_Drivers!$B$76:$B$84,0),MATCH(YEAR(W$2),Auxiliar_OPEX_Drivers!$B$76:$I$76,0))*$F87</f>
        <v>10.494662149879119</v>
      </c>
      <c r="X87" s="107">
        <f>INDEX(Auxiliar_OPEX_Drivers!$B$76:$I$84,MATCH($E87,Auxiliar_OPEX_Drivers!$B$76:$B$84,0),MATCH(YEAR(X$2),Auxiliar_OPEX_Drivers!$B$76:$I$76,0))*$F87</f>
        <v>10.494662149879119</v>
      </c>
      <c r="Y87" s="107">
        <f>INDEX(Auxiliar_OPEX_Drivers!$B$76:$I$84,MATCH($E87,Auxiliar_OPEX_Drivers!$B$76:$B$84,0),MATCH(YEAR(Y$2),Auxiliar_OPEX_Drivers!$B$76:$I$76,0))*$F87</f>
        <v>10.494662149879119</v>
      </c>
      <c r="Z87" s="107">
        <f>INDEX(Auxiliar_OPEX_Drivers!$B$76:$I$84,MATCH($E87,Auxiliar_OPEX_Drivers!$B$76:$B$84,0),MATCH(YEAR(Z$2),Auxiliar_OPEX_Drivers!$B$76:$I$76,0))*$F87</f>
        <v>11.008539302275949</v>
      </c>
      <c r="AA87" s="107">
        <f>INDEX(Auxiliar_OPEX_Drivers!$B$76:$I$84,MATCH($E87,Auxiliar_OPEX_Drivers!$B$76:$B$84,0),MATCH(YEAR(AA$2),Auxiliar_OPEX_Drivers!$B$76:$I$76,0))*$F87</f>
        <v>11.008539302275949</v>
      </c>
      <c r="AB87" s="107">
        <f>INDEX(Auxiliar_OPEX_Drivers!$B$76:$I$84,MATCH($E87,Auxiliar_OPEX_Drivers!$B$76:$B$84,0),MATCH(YEAR(AB$2),Auxiliar_OPEX_Drivers!$B$76:$I$76,0))*$F87</f>
        <v>11.008539302275949</v>
      </c>
      <c r="AC87" s="107">
        <f>INDEX(Auxiliar_OPEX_Drivers!$B$76:$I$84,MATCH($E87,Auxiliar_OPEX_Drivers!$B$76:$B$84,0),MATCH(YEAR(AC$2),Auxiliar_OPEX_Drivers!$B$76:$I$76,0))*$F87</f>
        <v>11.008539302275949</v>
      </c>
      <c r="AD87" s="107">
        <f>INDEX(Auxiliar_OPEX_Drivers!$B$76:$I$84,MATCH($E87,Auxiliar_OPEX_Drivers!$B$76:$B$84,0),MATCH(YEAR(AD$2),Auxiliar_OPEX_Drivers!$B$76:$I$76,0))*$F87</f>
        <v>11.008539302275949</v>
      </c>
      <c r="AE87" s="107">
        <f>INDEX(Auxiliar_OPEX_Drivers!$B$76:$I$84,MATCH($E87,Auxiliar_OPEX_Drivers!$B$76:$B$84,0),MATCH(YEAR(AE$2),Auxiliar_OPEX_Drivers!$B$76:$I$76,0))*$F87</f>
        <v>11.008539302275949</v>
      </c>
      <c r="AF87" s="107">
        <f>INDEX(Auxiliar_OPEX_Drivers!$B$76:$I$84,MATCH($E87,Auxiliar_OPEX_Drivers!$B$76:$B$84,0),MATCH(YEAR(AF$2),Auxiliar_OPEX_Drivers!$B$76:$I$76,0))*$F87</f>
        <v>11.008539302275949</v>
      </c>
      <c r="AG87" s="107">
        <f>INDEX(Auxiliar_OPEX_Drivers!$B$76:$I$84,MATCH($E87,Auxiliar_OPEX_Drivers!$B$76:$B$84,0),MATCH(YEAR(AG$2),Auxiliar_OPEX_Drivers!$B$76:$I$76,0))*$F87</f>
        <v>11.008539302275949</v>
      </c>
      <c r="AH87" s="107">
        <f>INDEX(Auxiliar_OPEX_Drivers!$B$76:$I$84,MATCH($E87,Auxiliar_OPEX_Drivers!$B$76:$B$84,0),MATCH(YEAR(AH$2),Auxiliar_OPEX_Drivers!$B$76:$I$76,0))*$F87</f>
        <v>11.008539302275949</v>
      </c>
      <c r="AI87" s="107">
        <f>INDEX(Auxiliar_OPEX_Drivers!$B$76:$I$84,MATCH($E87,Auxiliar_OPEX_Drivers!$B$76:$B$84,0),MATCH(YEAR(AI$2),Auxiliar_OPEX_Drivers!$B$76:$I$76,0))*$F87</f>
        <v>11.008539302275949</v>
      </c>
      <c r="AJ87" s="107">
        <f>INDEX(Auxiliar_OPEX_Drivers!$B$76:$I$84,MATCH($E87,Auxiliar_OPEX_Drivers!$B$76:$B$84,0),MATCH(YEAR(AJ$2),Auxiliar_OPEX_Drivers!$B$76:$I$76,0))*$F87</f>
        <v>11.008539302275949</v>
      </c>
      <c r="AK87" s="107">
        <f>INDEX(Auxiliar_OPEX_Drivers!$B$76:$I$84,MATCH($E87,Auxiliar_OPEX_Drivers!$B$76:$B$84,0),MATCH(YEAR(AK$2),Auxiliar_OPEX_Drivers!$B$76:$I$76,0))*$F87</f>
        <v>11.008539302275949</v>
      </c>
      <c r="AL87" s="107">
        <f>INDEX(Auxiliar_OPEX_Drivers!$B$76:$I$84,MATCH($E87,Auxiliar_OPEX_Drivers!$B$76:$B$84,0),MATCH(YEAR(AL$2),Auxiliar_OPEX_Drivers!$B$76:$I$76,0))*$F87</f>
        <v>11.576007248470548</v>
      </c>
      <c r="AM87" s="107">
        <f>INDEX(Auxiliar_OPEX_Drivers!$B$76:$I$84,MATCH($E87,Auxiliar_OPEX_Drivers!$B$76:$B$84,0),MATCH(YEAR(AM$2),Auxiliar_OPEX_Drivers!$B$76:$I$76,0))*$F87</f>
        <v>11.576007248470548</v>
      </c>
      <c r="AN87" s="107">
        <f>INDEX(Auxiliar_OPEX_Drivers!$B$76:$I$84,MATCH($E87,Auxiliar_OPEX_Drivers!$B$76:$B$84,0),MATCH(YEAR(AN$2),Auxiliar_OPEX_Drivers!$B$76:$I$76,0))*$F87</f>
        <v>11.576007248470548</v>
      </c>
      <c r="AO87" s="107">
        <f>INDEX(Auxiliar_OPEX_Drivers!$B$76:$I$84,MATCH($E87,Auxiliar_OPEX_Drivers!$B$76:$B$84,0),MATCH(YEAR(AO$2),Auxiliar_OPEX_Drivers!$B$76:$I$76,0))*$F87</f>
        <v>11.576007248470548</v>
      </c>
      <c r="AP87" s="107">
        <f>INDEX(Auxiliar_OPEX_Drivers!$B$76:$I$84,MATCH($E87,Auxiliar_OPEX_Drivers!$B$76:$B$84,0),MATCH(YEAR(AP$2),Auxiliar_OPEX_Drivers!$B$76:$I$76,0))*$F87</f>
        <v>11.576007248470548</v>
      </c>
      <c r="AQ87" s="107">
        <f>INDEX(Auxiliar_OPEX_Drivers!$B$76:$I$84,MATCH($E87,Auxiliar_OPEX_Drivers!$B$76:$B$84,0),MATCH(YEAR(AQ$2),Auxiliar_OPEX_Drivers!$B$76:$I$76,0))*$F87</f>
        <v>11.576007248470548</v>
      </c>
      <c r="AR87" s="107">
        <f>INDEX(Auxiliar_OPEX_Drivers!$B$76:$I$84,MATCH($E87,Auxiliar_OPEX_Drivers!$B$76:$B$84,0),MATCH(YEAR(AR$2),Auxiliar_OPEX_Drivers!$B$76:$I$76,0))*$F87</f>
        <v>11.576007248470548</v>
      </c>
      <c r="AS87" s="107">
        <f>INDEX(Auxiliar_OPEX_Drivers!$B$76:$I$84,MATCH($E87,Auxiliar_OPEX_Drivers!$B$76:$B$84,0),MATCH(YEAR(AS$2),Auxiliar_OPEX_Drivers!$B$76:$I$76,0))*$F87</f>
        <v>11.576007248470548</v>
      </c>
      <c r="AT87" s="107">
        <f>INDEX(Auxiliar_OPEX_Drivers!$B$76:$I$84,MATCH($E87,Auxiliar_OPEX_Drivers!$B$76:$B$84,0),MATCH(YEAR(AT$2),Auxiliar_OPEX_Drivers!$B$76:$I$76,0))*$F87</f>
        <v>11.576007248470548</v>
      </c>
      <c r="AU87" s="107">
        <f>INDEX(Auxiliar_OPEX_Drivers!$B$76:$I$84,MATCH($E87,Auxiliar_OPEX_Drivers!$B$76:$B$84,0),MATCH(YEAR(AU$2),Auxiliar_OPEX_Drivers!$B$76:$I$76,0))*$F87</f>
        <v>11.576007248470548</v>
      </c>
      <c r="AV87" s="107">
        <f>INDEX(Auxiliar_OPEX_Drivers!$B$76:$I$84,MATCH($E87,Auxiliar_OPEX_Drivers!$B$76:$B$84,0),MATCH(YEAR(AV$2),Auxiliar_OPEX_Drivers!$B$76:$I$76,0))*$F87</f>
        <v>11.576007248470548</v>
      </c>
      <c r="AW87" s="107">
        <f>INDEX(Auxiliar_OPEX_Drivers!$B$76:$I$84,MATCH($E87,Auxiliar_OPEX_Drivers!$B$76:$B$84,0),MATCH(YEAR(AW$2),Auxiliar_OPEX_Drivers!$B$76:$I$76,0))*$F87</f>
        <v>11.576007248470548</v>
      </c>
      <c r="AX87" s="107">
        <f>INDEX(Auxiliar_OPEX_Drivers!$B$76:$I$84,MATCH($E87,Auxiliar_OPEX_Drivers!$B$76:$B$84,0),MATCH(YEAR(AX$2),Auxiliar_OPEX_Drivers!$B$76:$I$76,0))*$F87</f>
        <v>12.166213068747393</v>
      </c>
      <c r="AY87" s="107">
        <f>INDEX(Auxiliar_OPEX_Drivers!$B$76:$I$84,MATCH($E87,Auxiliar_OPEX_Drivers!$B$76:$B$84,0),MATCH(YEAR(AY$2),Auxiliar_OPEX_Drivers!$B$76:$I$76,0))*$F87</f>
        <v>12.166213068747393</v>
      </c>
      <c r="AZ87" s="107">
        <f>INDEX(Auxiliar_OPEX_Drivers!$B$76:$I$84,MATCH($E87,Auxiliar_OPEX_Drivers!$B$76:$B$84,0),MATCH(YEAR(AZ$2),Auxiliar_OPEX_Drivers!$B$76:$I$76,0))*$F87</f>
        <v>12.166213068747393</v>
      </c>
      <c r="BA87" s="107">
        <f>INDEX(Auxiliar_OPEX_Drivers!$B$76:$I$84,MATCH($E87,Auxiliar_OPEX_Drivers!$B$76:$B$84,0),MATCH(YEAR(BA$2),Auxiliar_OPEX_Drivers!$B$76:$I$76,0))*$F87</f>
        <v>12.166213068747393</v>
      </c>
      <c r="BB87" s="107">
        <f>INDEX(Auxiliar_OPEX_Drivers!$B$76:$I$84,MATCH($E87,Auxiliar_OPEX_Drivers!$B$76:$B$84,0),MATCH(YEAR(BB$2),Auxiliar_OPEX_Drivers!$B$76:$I$76,0))*$F87</f>
        <v>12.166213068747393</v>
      </c>
      <c r="BC87" s="107">
        <f>INDEX(Auxiliar_OPEX_Drivers!$B$76:$I$84,MATCH($E87,Auxiliar_OPEX_Drivers!$B$76:$B$84,0),MATCH(YEAR(BC$2),Auxiliar_OPEX_Drivers!$B$76:$I$76,0))*$F87</f>
        <v>12.166213068747393</v>
      </c>
      <c r="BD87" s="107">
        <f>INDEX(Auxiliar_OPEX_Drivers!$B$76:$I$84,MATCH($E87,Auxiliar_OPEX_Drivers!$B$76:$B$84,0),MATCH(YEAR(BD$2),Auxiliar_OPEX_Drivers!$B$76:$I$76,0))*$F87</f>
        <v>12.166213068747393</v>
      </c>
      <c r="BE87" s="107">
        <f>INDEX(Auxiliar_OPEX_Drivers!$B$76:$I$84,MATCH($E87,Auxiliar_OPEX_Drivers!$B$76:$B$84,0),MATCH(YEAR(BE$2),Auxiliar_OPEX_Drivers!$B$76:$I$76,0))*$F87</f>
        <v>12.166213068747393</v>
      </c>
      <c r="BF87" s="107">
        <f>INDEX(Auxiliar_OPEX_Drivers!$B$76:$I$84,MATCH($E87,Auxiliar_OPEX_Drivers!$B$76:$B$84,0),MATCH(YEAR(BF$2),Auxiliar_OPEX_Drivers!$B$76:$I$76,0))*$F87</f>
        <v>12.166213068747393</v>
      </c>
      <c r="BG87" s="107">
        <f>INDEX(Auxiliar_OPEX_Drivers!$B$76:$I$84,MATCH($E87,Auxiliar_OPEX_Drivers!$B$76:$B$84,0),MATCH(YEAR(BG$2),Auxiliar_OPEX_Drivers!$B$76:$I$76,0))*$F87</f>
        <v>12.166213068747393</v>
      </c>
      <c r="BH87" s="107">
        <f>INDEX(Auxiliar_OPEX_Drivers!$B$76:$I$84,MATCH($E87,Auxiliar_OPEX_Drivers!$B$76:$B$84,0),MATCH(YEAR(BH$2),Auxiliar_OPEX_Drivers!$B$76:$I$76,0))*$F87</f>
        <v>12.166213068747393</v>
      </c>
      <c r="BI87" s="107">
        <f>INDEX(Auxiliar_OPEX_Drivers!$B$76:$I$84,MATCH($E87,Auxiliar_OPEX_Drivers!$B$76:$B$84,0),MATCH(YEAR(BI$2),Auxiliar_OPEX_Drivers!$B$76:$I$76,0))*$F87</f>
        <v>12.166213068747393</v>
      </c>
      <c r="BJ87" s="107">
        <f>INDEX(Auxiliar_OPEX_Drivers!$B$76:$I$84,MATCH($E87,Auxiliar_OPEX_Drivers!$B$76:$B$84,0),MATCH(YEAR(BJ$2),Auxiliar_OPEX_Drivers!$B$76:$I$76,0))*$F87</f>
        <v>12.72498039593078</v>
      </c>
      <c r="BK87" s="107">
        <f>INDEX(Auxiliar_OPEX_Drivers!$B$76:$I$84,MATCH($E87,Auxiliar_OPEX_Drivers!$B$76:$B$84,0),MATCH(YEAR(BK$2),Auxiliar_OPEX_Drivers!$B$76:$I$76,0))*$F87</f>
        <v>12.72498039593078</v>
      </c>
      <c r="BL87" s="107">
        <f>INDEX(Auxiliar_OPEX_Drivers!$B$76:$I$84,MATCH($E87,Auxiliar_OPEX_Drivers!$B$76:$B$84,0),MATCH(YEAR(BL$2),Auxiliar_OPEX_Drivers!$B$76:$I$76,0))*$F87</f>
        <v>12.72498039593078</v>
      </c>
      <c r="BM87" s="107">
        <f>INDEX(Auxiliar_OPEX_Drivers!$B$76:$I$84,MATCH($E87,Auxiliar_OPEX_Drivers!$B$76:$B$84,0),MATCH(YEAR(BM$2),Auxiliar_OPEX_Drivers!$B$76:$I$76,0))*$F87</f>
        <v>12.72498039593078</v>
      </c>
      <c r="BN87" s="107">
        <f>INDEX(Auxiliar_OPEX_Drivers!$B$76:$I$84,MATCH($E87,Auxiliar_OPEX_Drivers!$B$76:$B$84,0),MATCH(YEAR(BN$2),Auxiliar_OPEX_Drivers!$B$76:$I$76,0))*$F87</f>
        <v>12.72498039593078</v>
      </c>
      <c r="BO87" s="107">
        <f>INDEX(Auxiliar_OPEX_Drivers!$B$76:$I$84,MATCH($E87,Auxiliar_OPEX_Drivers!$B$76:$B$84,0),MATCH(YEAR(BO$2),Auxiliar_OPEX_Drivers!$B$76:$I$76,0))*$F87</f>
        <v>12.72498039593078</v>
      </c>
      <c r="BP87" s="107">
        <f>INDEX(Auxiliar_OPEX_Drivers!$B$76:$I$84,MATCH($E87,Auxiliar_OPEX_Drivers!$B$76:$B$84,0),MATCH(YEAR(BP$2),Auxiliar_OPEX_Drivers!$B$76:$I$76,0))*$F87</f>
        <v>12.72498039593078</v>
      </c>
      <c r="BQ87" s="107">
        <f>INDEX(Auxiliar_OPEX_Drivers!$B$76:$I$84,MATCH($E87,Auxiliar_OPEX_Drivers!$B$76:$B$84,0),MATCH(YEAR(BQ$2),Auxiliar_OPEX_Drivers!$B$76:$I$76,0))*$F87</f>
        <v>12.72498039593078</v>
      </c>
      <c r="BR87" s="107">
        <f>INDEX(Auxiliar_OPEX_Drivers!$B$76:$I$84,MATCH($E87,Auxiliar_OPEX_Drivers!$B$76:$B$84,0),MATCH(YEAR(BR$2),Auxiliar_OPEX_Drivers!$B$76:$I$76,0))*$F87</f>
        <v>12.72498039593078</v>
      </c>
      <c r="BS87" s="107">
        <f>INDEX(Auxiliar_OPEX_Drivers!$B$76:$I$84,MATCH($E87,Auxiliar_OPEX_Drivers!$B$76:$B$84,0),MATCH(YEAR(BS$2),Auxiliar_OPEX_Drivers!$B$76:$I$76,0))*$F87</f>
        <v>12.72498039593078</v>
      </c>
      <c r="BT87" s="107">
        <f>INDEX(Auxiliar_OPEX_Drivers!$B$76:$I$84,MATCH($E87,Auxiliar_OPEX_Drivers!$B$76:$B$84,0),MATCH(YEAR(BT$2),Auxiliar_OPEX_Drivers!$B$76:$I$76,0))*$F87</f>
        <v>12.72498039593078</v>
      </c>
      <c r="BU87" s="107">
        <f>INDEX(Auxiliar_OPEX_Drivers!$B$76:$I$84,MATCH($E87,Auxiliar_OPEX_Drivers!$B$76:$B$84,0),MATCH(YEAR(BU$2),Auxiliar_OPEX_Drivers!$B$76:$I$76,0))*$F87</f>
        <v>12.72498039593078</v>
      </c>
      <c r="BV87" s="107">
        <f>INDEX(Auxiliar_OPEX_Drivers!$B$76:$I$84,MATCH($E87,Auxiliar_OPEX_Drivers!$B$76:$B$84,0),MATCH(YEAR(BV$2),Auxiliar_OPEX_Drivers!$B$76:$I$76,0))*$F87</f>
        <v>13.242092147477919</v>
      </c>
      <c r="BW87" s="107">
        <f>INDEX(Auxiliar_OPEX_Drivers!$B$76:$I$84,MATCH($E87,Auxiliar_OPEX_Drivers!$B$76:$B$84,0),MATCH(YEAR(BW$2),Auxiliar_OPEX_Drivers!$B$76:$I$76,0))*$F87</f>
        <v>13.242092147477919</v>
      </c>
      <c r="BX87" s="107">
        <f>INDEX(Auxiliar_OPEX_Drivers!$B$76:$I$84,MATCH($E87,Auxiliar_OPEX_Drivers!$B$76:$B$84,0),MATCH(YEAR(BX$2),Auxiliar_OPEX_Drivers!$B$76:$I$76,0))*$F87</f>
        <v>13.242092147477919</v>
      </c>
      <c r="BY87" s="107">
        <f>INDEX(Auxiliar_OPEX_Drivers!$B$76:$I$84,MATCH($E87,Auxiliar_OPEX_Drivers!$B$76:$B$84,0),MATCH(YEAR(BY$2),Auxiliar_OPEX_Drivers!$B$76:$I$76,0))*$F87</f>
        <v>13.242092147477919</v>
      </c>
      <c r="BZ87" s="107">
        <f>INDEX(Auxiliar_OPEX_Drivers!$B$76:$I$84,MATCH($E87,Auxiliar_OPEX_Drivers!$B$76:$B$84,0),MATCH(YEAR(BZ$2),Auxiliar_OPEX_Drivers!$B$76:$I$76,0))*$F87</f>
        <v>13.242092147477919</v>
      </c>
      <c r="CA87" s="107">
        <f>INDEX(Auxiliar_OPEX_Drivers!$B$76:$I$84,MATCH($E87,Auxiliar_OPEX_Drivers!$B$76:$B$84,0),MATCH(YEAR(CA$2),Auxiliar_OPEX_Drivers!$B$76:$I$76,0))*$F87</f>
        <v>13.242092147477919</v>
      </c>
      <c r="CB87" s="107">
        <f>INDEX(Auxiliar_OPEX_Drivers!$B$76:$I$84,MATCH($E87,Auxiliar_OPEX_Drivers!$B$76:$B$84,0),MATCH(YEAR(CB$2),Auxiliar_OPEX_Drivers!$B$76:$I$76,0))*$F87</f>
        <v>13.242092147477919</v>
      </c>
      <c r="CC87" s="107">
        <f>INDEX(Auxiliar_OPEX_Drivers!$B$76:$I$84,MATCH($E87,Auxiliar_OPEX_Drivers!$B$76:$B$84,0),MATCH(YEAR(CC$2),Auxiliar_OPEX_Drivers!$B$76:$I$76,0))*$F87</f>
        <v>13.242092147477919</v>
      </c>
      <c r="CD87" s="107">
        <f>INDEX(Auxiliar_OPEX_Drivers!$B$76:$I$84,MATCH($E87,Auxiliar_OPEX_Drivers!$B$76:$B$84,0),MATCH(YEAR(CD$2),Auxiliar_OPEX_Drivers!$B$76:$I$76,0))*$F87</f>
        <v>13.242092147477919</v>
      </c>
      <c r="CE87" s="107">
        <f>INDEX(Auxiliar_OPEX_Drivers!$B$76:$I$84,MATCH($E87,Auxiliar_OPEX_Drivers!$B$76:$B$84,0),MATCH(YEAR(CE$2),Auxiliar_OPEX_Drivers!$B$76:$I$76,0))*$F87</f>
        <v>13.242092147477919</v>
      </c>
      <c r="CF87" s="107">
        <f>INDEX(Auxiliar_OPEX_Drivers!$B$76:$I$84,MATCH($E87,Auxiliar_OPEX_Drivers!$B$76:$B$84,0),MATCH(YEAR(CF$2),Auxiliar_OPEX_Drivers!$B$76:$I$76,0))*$F87</f>
        <v>13.242092147477919</v>
      </c>
      <c r="CG87" s="107">
        <f>INDEX(Auxiliar_OPEX_Drivers!$B$76:$I$84,MATCH($E87,Auxiliar_OPEX_Drivers!$B$76:$B$84,0),MATCH(YEAR(CG$2),Auxiliar_OPEX_Drivers!$B$76:$I$76,0))*$F87</f>
        <v>13.242092147477919</v>
      </c>
      <c r="CI87" s="51">
        <f>INDEX(Auxiliar_OPEX_CustosUnit!$A$1:$R$129,MATCH(Auxiliar_OPEX_P!$A87,Auxiliar_OPEX_CustosUnit!$A$1:$A$129,0),MATCH(CI$2,Auxiliar_OPEX_CustosUnit!$A$3:$Q$3,0))*(1-DRE_Auxiliar!$A$5)</f>
        <v>24948.896829922891</v>
      </c>
      <c r="CJ87" s="51">
        <f>INDEX(Auxiliar_OPEX_CustosUnit!$A$1:$R$129,MATCH(Auxiliar_OPEX_P!$A87,Auxiliar_OPEX_CustosUnit!$A$1:$A$129,0),MATCH(CJ$2,Auxiliar_OPEX_CustosUnit!$A$3:$Q$3,0))*(1-DRE_Auxiliar!$A$5)</f>
        <v>25851.537966388943</v>
      </c>
      <c r="CK87" s="51">
        <f>INDEX(Auxiliar_OPEX_CustosUnit!$A$1:$R$129,MATCH(Auxiliar_OPEX_P!$A87,Auxiliar_OPEX_CustosUnit!$A$1:$A$129,0),MATCH(CK$2,Auxiliar_OPEX_CustosUnit!$A$3:$Q$3,0))*(1-DRE_Auxiliar!$A$5)</f>
        <v>27264.554280463108</v>
      </c>
      <c r="CL87" s="51">
        <f>INDEX(Auxiliar_OPEX_CustosUnit!$A$1:$R$129,MATCH(Auxiliar_OPEX_P!$A87,Auxiliar_OPEX_CustosUnit!$A$1:$A$129,0),MATCH(CL$2,Auxiliar_OPEX_CustosUnit!$A$3:$Q$3,0))*(1-DRE_Auxiliar!$A$5)</f>
        <v>27238.441180917784</v>
      </c>
      <c r="CM87" s="51">
        <f>INDEX(Auxiliar_OPEX_CustosUnit!$A$1:$R$129,MATCH(Auxiliar_OPEX_P!$A87,Auxiliar_OPEX_CustosUnit!$A$1:$A$129,0),MATCH(CM$2,Auxiliar_OPEX_CustosUnit!$A$3:$Q$3,0))*(1-DRE_Auxiliar!$A$5)</f>
        <v>27250.114825555625</v>
      </c>
      <c r="CN87" s="51">
        <f>INDEX(Auxiliar_OPEX_CustosUnit!$A$1:$R$129,MATCH(Auxiliar_OPEX_P!$A87,Auxiliar_OPEX_CustosUnit!$A$1:$A$129,0),MATCH(CN$2,Auxiliar_OPEX_CustosUnit!$A$3:$Q$3,0))*(1-DRE_Auxiliar!$A$5)</f>
        <v>29034.324378340742</v>
      </c>
      <c r="CO87" s="51">
        <f>INDEX(Auxiliar_OPEX_CustosUnit!$A$1:$R$129,MATCH(Auxiliar_OPEX_P!$A87,Auxiliar_OPEX_CustosUnit!$A$1:$A$129,0),MATCH(CO$2,Auxiliar_OPEX_CustosUnit!$A$3:$Q$3,0))*(1-DRE_Auxiliar!$A$5)</f>
        <v>27959.536257252614</v>
      </c>
      <c r="CP87" s="51">
        <f>INDEX(Auxiliar_OPEX_CustosUnit!$A$1:$R$129,MATCH(Auxiliar_OPEX_P!$A87,Auxiliar_OPEX_CustosUnit!$A$1:$A$129,0),MATCH(CP$2,Auxiliar_OPEX_CustosUnit!$A$3:$Q$3,0))*(1-DRE_Auxiliar!$A$5)</f>
        <v>28924.575728409669</v>
      </c>
      <c r="CQ87" s="51">
        <f>INDEX(Auxiliar_OPEX_CustosUnit!$A$1:$R$129,MATCH(Auxiliar_OPEX_P!$A87,Auxiliar_OPEX_CustosUnit!$A$1:$A$129,0),MATCH(CQ$2,Auxiliar_OPEX_CustosUnit!$A$3:$Q$3,0))*(1-DRE_Auxiliar!$A$5)</f>
        <v>28930.316462152936</v>
      </c>
      <c r="CR87" s="51">
        <f>INDEX(Auxiliar_OPEX_CustosUnit!$A$1:$R$129,MATCH(Auxiliar_OPEX_P!$A87,Auxiliar_OPEX_CustosUnit!$A$1:$A$129,0),MATCH(CR$2,Auxiliar_OPEX_CustosUnit!$A$3:$Q$3,0))*(1-DRE_Auxiliar!$A$5)</f>
        <v>28930.316462152936</v>
      </c>
      <c r="CS87" s="51">
        <f>INDEX(Auxiliar_OPEX_CustosUnit!$A$1:$R$129,MATCH(Auxiliar_OPEX_P!$A87,Auxiliar_OPEX_CustosUnit!$A$1:$A$129,0),MATCH(CS$2,Auxiliar_OPEX_CustosUnit!$A$3:$Q$3,0))*(1-DRE_Auxiliar!$A$5)</f>
        <v>27965.276990995877</v>
      </c>
      <c r="CT87" s="51">
        <f>INDEX(Auxiliar_OPEX_CustosUnit!$A$1:$R$129,MATCH(Auxiliar_OPEX_P!$A87,Auxiliar_OPEX_CustosUnit!$A$1:$A$129,0),MATCH(CT$2,Auxiliar_OPEX_CustosUnit!$A$3:$Q$3,0))*(1-DRE_Auxiliar!$A$5)</f>
        <v>27598.53046070876</v>
      </c>
      <c r="CU87" s="53">
        <f t="shared" si="610"/>
        <v>24948.896829922891</v>
      </c>
      <c r="CV87" s="53">
        <f t="shared" si="611"/>
        <v>25851.537966388943</v>
      </c>
      <c r="CW87" s="53">
        <f t="shared" si="612"/>
        <v>27264.554280463108</v>
      </c>
      <c r="CX87" s="53">
        <f t="shared" si="613"/>
        <v>27238.441180917784</v>
      </c>
      <c r="CY87" s="53">
        <f t="shared" si="614"/>
        <v>27250.114825555625</v>
      </c>
      <c r="CZ87" s="53">
        <f t="shared" si="615"/>
        <v>29034.324378340742</v>
      </c>
      <c r="DA87" s="53">
        <f t="shared" si="616"/>
        <v>27959.536257252614</v>
      </c>
      <c r="DB87" s="53">
        <f t="shared" si="617"/>
        <v>28924.575728409669</v>
      </c>
      <c r="DC87" s="53">
        <f t="shared" si="618"/>
        <v>28930.316462152936</v>
      </c>
      <c r="DD87" s="53">
        <f t="shared" si="619"/>
        <v>28930.316462152936</v>
      </c>
      <c r="DE87" s="53">
        <f t="shared" si="620"/>
        <v>27965.276990995877</v>
      </c>
      <c r="DF87" s="53">
        <f t="shared" si="621"/>
        <v>27598.53046070876</v>
      </c>
      <c r="DG87" s="53">
        <f t="shared" si="622"/>
        <v>24948.896829922891</v>
      </c>
      <c r="DH87" s="53">
        <f t="shared" si="623"/>
        <v>25851.537966388943</v>
      </c>
      <c r="DI87" s="53">
        <f t="shared" si="624"/>
        <v>27264.554280463108</v>
      </c>
      <c r="DJ87" s="53">
        <f t="shared" si="625"/>
        <v>27238.441180917784</v>
      </c>
      <c r="DK87" s="53">
        <f t="shared" si="626"/>
        <v>27250.114825555625</v>
      </c>
      <c r="DL87" s="53">
        <f t="shared" si="627"/>
        <v>29034.324378340742</v>
      </c>
      <c r="DM87" s="53">
        <f t="shared" si="628"/>
        <v>27959.536257252614</v>
      </c>
      <c r="DN87" s="53">
        <f t="shared" si="629"/>
        <v>28924.575728409669</v>
      </c>
      <c r="DO87" s="53">
        <f t="shared" si="630"/>
        <v>28930.316462152936</v>
      </c>
      <c r="DP87" s="53">
        <f t="shared" si="631"/>
        <v>28930.316462152936</v>
      </c>
      <c r="DQ87" s="53">
        <f t="shared" si="632"/>
        <v>27965.276990995877</v>
      </c>
      <c r="DR87" s="53">
        <f t="shared" si="633"/>
        <v>27598.53046070876</v>
      </c>
      <c r="DS87" s="53">
        <f t="shared" si="634"/>
        <v>24948.896829922891</v>
      </c>
      <c r="DT87" s="53">
        <f t="shared" si="635"/>
        <v>25851.537966388943</v>
      </c>
      <c r="DU87" s="53">
        <f t="shared" si="636"/>
        <v>27264.554280463108</v>
      </c>
      <c r="DV87" s="53">
        <f t="shared" si="637"/>
        <v>27238.441180917784</v>
      </c>
      <c r="DW87" s="53">
        <f t="shared" si="638"/>
        <v>27250.114825555625</v>
      </c>
      <c r="DX87" s="53">
        <f t="shared" si="639"/>
        <v>29034.324378340742</v>
      </c>
      <c r="DY87" s="53">
        <f t="shared" si="640"/>
        <v>27959.536257252614</v>
      </c>
      <c r="DZ87" s="53">
        <f t="shared" si="641"/>
        <v>28924.575728409669</v>
      </c>
      <c r="EA87" s="53">
        <f t="shared" si="642"/>
        <v>28930.316462152936</v>
      </c>
      <c r="EB87" s="53">
        <f t="shared" si="643"/>
        <v>28930.316462152936</v>
      </c>
      <c r="EC87" s="53">
        <f t="shared" si="644"/>
        <v>27965.276990995877</v>
      </c>
      <c r="ED87" s="53">
        <f t="shared" si="645"/>
        <v>27598.53046070876</v>
      </c>
      <c r="EE87" s="53">
        <f t="shared" si="646"/>
        <v>24948.896829922891</v>
      </c>
      <c r="EF87" s="53">
        <f t="shared" si="647"/>
        <v>25851.537966388943</v>
      </c>
      <c r="EG87" s="53">
        <f t="shared" si="648"/>
        <v>27264.554280463108</v>
      </c>
      <c r="EH87" s="53">
        <f t="shared" si="649"/>
        <v>27238.441180917784</v>
      </c>
      <c r="EI87" s="53">
        <f t="shared" si="650"/>
        <v>27250.114825555625</v>
      </c>
      <c r="EJ87" s="53">
        <f t="shared" si="651"/>
        <v>29034.324378340742</v>
      </c>
      <c r="EK87" s="53">
        <f t="shared" si="652"/>
        <v>27959.536257252614</v>
      </c>
      <c r="EL87" s="53">
        <f t="shared" si="653"/>
        <v>28924.575728409669</v>
      </c>
      <c r="EM87" s="53">
        <f t="shared" si="654"/>
        <v>28930.316462152936</v>
      </c>
      <c r="EN87" s="53">
        <f t="shared" si="655"/>
        <v>28930.316462152936</v>
      </c>
      <c r="EO87" s="53">
        <f t="shared" si="656"/>
        <v>27965.276990995877</v>
      </c>
      <c r="EP87" s="53">
        <f t="shared" si="657"/>
        <v>27598.53046070876</v>
      </c>
      <c r="EQ87" s="53">
        <f t="shared" si="658"/>
        <v>24948.896829922891</v>
      </c>
      <c r="ER87" s="53">
        <f t="shared" si="659"/>
        <v>25851.537966388943</v>
      </c>
      <c r="ES87" s="53">
        <f t="shared" si="660"/>
        <v>27264.554280463108</v>
      </c>
      <c r="ET87" s="53">
        <f t="shared" si="661"/>
        <v>27238.441180917784</v>
      </c>
      <c r="EU87" s="53">
        <f t="shared" si="662"/>
        <v>27250.114825555625</v>
      </c>
      <c r="EV87" s="53">
        <f t="shared" si="663"/>
        <v>29034.324378340742</v>
      </c>
      <c r="EW87" s="53">
        <f t="shared" si="664"/>
        <v>27959.536257252614</v>
      </c>
      <c r="EX87" s="53">
        <f t="shared" si="665"/>
        <v>28924.575728409669</v>
      </c>
      <c r="EY87" s="53">
        <f t="shared" si="666"/>
        <v>28930.316462152936</v>
      </c>
      <c r="EZ87" s="53">
        <f t="shared" si="667"/>
        <v>28930.316462152936</v>
      </c>
      <c r="FA87" s="53">
        <f t="shared" si="668"/>
        <v>27965.276990995877</v>
      </c>
      <c r="FB87" s="53">
        <f t="shared" si="669"/>
        <v>27598.53046070876</v>
      </c>
      <c r="FC87" s="53">
        <f t="shared" si="670"/>
        <v>24948.896829922891</v>
      </c>
      <c r="FD87" s="53">
        <f t="shared" si="671"/>
        <v>25851.537966388943</v>
      </c>
      <c r="FE87" s="53">
        <f t="shared" si="672"/>
        <v>27264.554280463108</v>
      </c>
      <c r="FF87" s="53">
        <f t="shared" si="673"/>
        <v>27238.441180917784</v>
      </c>
      <c r="FG87" s="53">
        <f t="shared" si="674"/>
        <v>27250.114825555625</v>
      </c>
      <c r="FH87" s="53">
        <f t="shared" si="675"/>
        <v>29034.324378340742</v>
      </c>
      <c r="FI87" s="53">
        <f t="shared" si="676"/>
        <v>27959.536257252614</v>
      </c>
      <c r="FJ87" s="53">
        <f t="shared" si="677"/>
        <v>28924.575728409669</v>
      </c>
      <c r="FK87" s="53">
        <f t="shared" si="678"/>
        <v>28930.316462152936</v>
      </c>
      <c r="FL87" s="53">
        <f t="shared" si="679"/>
        <v>28930.316462152936</v>
      </c>
      <c r="FM87" s="53">
        <f t="shared" si="680"/>
        <v>27965.276990995877</v>
      </c>
      <c r="FN87" s="53">
        <f t="shared" si="681"/>
        <v>27598.53046070876</v>
      </c>
      <c r="FP87" s="51">
        <f t="shared" si="682"/>
        <v>240863.76494308616</v>
      </c>
      <c r="FQ87" s="51">
        <f t="shared" si="689"/>
        <v>256634.39318015383</v>
      </c>
      <c r="FR87" s="51">
        <f t="shared" si="690"/>
        <v>247134.34097785587</v>
      </c>
      <c r="FS87" s="51">
        <f t="shared" si="691"/>
        <v>255664.32486341306</v>
      </c>
      <c r="FT87" s="51">
        <f t="shared" si="692"/>
        <v>255715.06720896979</v>
      </c>
      <c r="FU87" s="51">
        <f t="shared" si="693"/>
        <v>255715.06720896979</v>
      </c>
      <c r="FV87" s="51">
        <f t="shared" si="694"/>
        <v>247185.08332341255</v>
      </c>
      <c r="FW87" s="51">
        <f t="shared" si="695"/>
        <v>243943.41074220475</v>
      </c>
      <c r="FX87" s="51">
        <f t="shared" si="696"/>
        <v>231431.75200180791</v>
      </c>
      <c r="FY87" s="51">
        <f t="shared" si="697"/>
        <v>239804.86048292895</v>
      </c>
      <c r="FZ87" s="51">
        <f t="shared" si="698"/>
        <v>252912.32745441876</v>
      </c>
      <c r="GA87" s="51">
        <f t="shared" si="699"/>
        <v>252670.09628808021</v>
      </c>
      <c r="GB87" s="51">
        <f t="shared" si="700"/>
        <v>252778.38372255876</v>
      </c>
      <c r="GC87" s="51">
        <f t="shared" si="701"/>
        <v>269329.12524649559</v>
      </c>
      <c r="GD87" s="51">
        <f t="shared" si="702"/>
        <v>259359.14141956239</v>
      </c>
      <c r="GE87" s="51">
        <f t="shared" si="703"/>
        <v>268311.07132184604</v>
      </c>
      <c r="GF87" s="51">
        <f t="shared" si="704"/>
        <v>268364.32369917701</v>
      </c>
      <c r="GG87" s="51">
        <f t="shared" si="705"/>
        <v>268364.32369917701</v>
      </c>
      <c r="GH87" s="51">
        <f t="shared" si="706"/>
        <v>259412.39379689339</v>
      </c>
      <c r="GI87" s="51">
        <f t="shared" si="707"/>
        <v>256010.36794286311</v>
      </c>
      <c r="GJ87" s="51">
        <f t="shared" si="708"/>
        <v>242763.94049863037</v>
      </c>
      <c r="GK87" s="51">
        <f t="shared" si="709"/>
        <v>251547.04303973529</v>
      </c>
      <c r="GL87" s="51">
        <f t="shared" si="710"/>
        <v>265296.32465053891</v>
      </c>
      <c r="GM87" s="51">
        <f t="shared" si="711"/>
        <v>265042.23249618552</v>
      </c>
      <c r="GN87" s="51">
        <f t="shared" si="712"/>
        <v>265155.82228701201</v>
      </c>
      <c r="GO87" s="51">
        <f t="shared" si="713"/>
        <v>282516.98036394618</v>
      </c>
      <c r="GP87" s="51">
        <f t="shared" si="714"/>
        <v>272058.81055967917</v>
      </c>
      <c r="GQ87" s="51">
        <f t="shared" si="715"/>
        <v>281449.07684487291</v>
      </c>
      <c r="GR87" s="51">
        <f t="shared" si="716"/>
        <v>281504.93675540795</v>
      </c>
      <c r="GS87" s="51">
        <f t="shared" si="717"/>
        <v>281504.93675540795</v>
      </c>
      <c r="GT87" s="51">
        <f t="shared" si="718"/>
        <v>272114.67047021427</v>
      </c>
      <c r="GU87" s="51">
        <f t="shared" si="719"/>
        <v>268546.06246868061</v>
      </c>
      <c r="GV87" s="51">
        <f t="shared" si="720"/>
        <v>255277.93086031117</v>
      </c>
      <c r="GW87" s="51">
        <f t="shared" si="721"/>
        <v>264513.78458151018</v>
      </c>
      <c r="GX87" s="51">
        <f t="shared" si="722"/>
        <v>278971.8138638346</v>
      </c>
      <c r="GY87" s="51">
        <f t="shared" si="723"/>
        <v>278704.62377259642</v>
      </c>
      <c r="GZ87" s="51">
        <f t="shared" si="724"/>
        <v>278824.06888750714</v>
      </c>
      <c r="HA87" s="51">
        <f t="shared" si="725"/>
        <v>297080.15956603014</v>
      </c>
      <c r="HB87" s="51">
        <f t="shared" si="726"/>
        <v>286082.89225056511</v>
      </c>
      <c r="HC87" s="51">
        <f t="shared" si="727"/>
        <v>295957.20777941984</v>
      </c>
      <c r="HD87" s="51">
        <f t="shared" si="728"/>
        <v>296015.94715541677</v>
      </c>
      <c r="HE87" s="51">
        <f t="shared" si="729"/>
        <v>296015.94715541677</v>
      </c>
      <c r="HF87" s="51">
        <f t="shared" si="730"/>
        <v>286141.63162656204</v>
      </c>
      <c r="HG87" s="51">
        <f t="shared" si="731"/>
        <v>282389.069096839</v>
      </c>
      <c r="HH87" s="51">
        <f t="shared" si="732"/>
        <v>268293.34432265954</v>
      </c>
      <c r="HI87" s="51">
        <f t="shared" si="733"/>
        <v>278000.09051174269</v>
      </c>
      <c r="HJ87" s="51">
        <f t="shared" si="734"/>
        <v>293195.26627721987</v>
      </c>
      <c r="HK87" s="51">
        <f t="shared" si="735"/>
        <v>292914.453427842</v>
      </c>
      <c r="HL87" s="51">
        <f t="shared" si="736"/>
        <v>293039.98848382756</v>
      </c>
      <c r="HM87" s="51">
        <f t="shared" si="737"/>
        <v>312226.87081984442</v>
      </c>
      <c r="HN87" s="51">
        <f t="shared" si="738"/>
        <v>300668.90489410644</v>
      </c>
      <c r="HO87" s="51">
        <f t="shared" si="739"/>
        <v>311046.66503657354</v>
      </c>
      <c r="HP87" s="51">
        <f t="shared" si="740"/>
        <v>311108.39925533865</v>
      </c>
      <c r="HQ87" s="51">
        <f t="shared" si="741"/>
        <v>311108.39925533865</v>
      </c>
      <c r="HR87" s="51">
        <f t="shared" si="742"/>
        <v>300730.63911287155</v>
      </c>
      <c r="HS87" s="51">
        <f t="shared" si="743"/>
        <v>296786.75118066242</v>
      </c>
      <c r="HT87" s="51">
        <f t="shared" si="744"/>
        <v>280615.46576350159</v>
      </c>
      <c r="HU87" s="51">
        <f t="shared" si="745"/>
        <v>290768.02139164956</v>
      </c>
      <c r="HV87" s="51">
        <f t="shared" si="746"/>
        <v>306661.07805898011</v>
      </c>
      <c r="HW87" s="51">
        <f t="shared" si="747"/>
        <v>306367.36809491267</v>
      </c>
      <c r="HX87" s="51">
        <f t="shared" si="748"/>
        <v>306498.66869908507</v>
      </c>
      <c r="HY87" s="51">
        <f t="shared" si="749"/>
        <v>326566.76221390493</v>
      </c>
      <c r="HZ87" s="51">
        <f t="shared" si="750"/>
        <v>314477.96441044885</v>
      </c>
      <c r="IA87" s="51">
        <f t="shared" si="751"/>
        <v>325332.35218258097</v>
      </c>
      <c r="IB87" s="51">
        <f t="shared" si="688"/>
        <v>325396.92171782628</v>
      </c>
      <c r="IC87" s="51">
        <f t="shared" si="752"/>
        <v>325396.92171782628</v>
      </c>
      <c r="ID87" s="51">
        <f t="shared" si="753"/>
        <v>314542.53394569416</v>
      </c>
      <c r="IE87" s="51">
        <f t="shared" si="754"/>
        <v>310417.51194110449</v>
      </c>
      <c r="IF87" s="51">
        <f t="shared" si="755"/>
        <v>292018.98470790673</v>
      </c>
      <c r="IG87" s="51">
        <f t="shared" si="756"/>
        <v>302584.11510318209</v>
      </c>
      <c r="IH87" s="51">
        <f t="shared" si="757"/>
        <v>319123.02631134237</v>
      </c>
      <c r="II87" s="51">
        <f t="shared" si="758"/>
        <v>318817.38070028444</v>
      </c>
      <c r="IJ87" s="51">
        <f t="shared" si="759"/>
        <v>318954.01703648089</v>
      </c>
      <c r="IK87" s="51">
        <f t="shared" si="760"/>
        <v>339837.62827036757</v>
      </c>
      <c r="IL87" s="51">
        <f t="shared" si="761"/>
        <v>327257.57160349953</v>
      </c>
      <c r="IM87" s="51">
        <f t="shared" si="762"/>
        <v>338553.05486640456</v>
      </c>
      <c r="IN87" s="51">
        <f t="shared" si="763"/>
        <v>338620.24834796874</v>
      </c>
      <c r="IO87" s="51">
        <f t="shared" si="764"/>
        <v>338620.24834796874</v>
      </c>
      <c r="IP87" s="51">
        <f t="shared" si="765"/>
        <v>327324.76508506364</v>
      </c>
      <c r="IQ87" s="51">
        <f t="shared" si="766"/>
        <v>323032.11238183302</v>
      </c>
      <c r="IS87" s="51">
        <f t="shared" si="683"/>
        <v>2991589.1074547744</v>
      </c>
      <c r="IT87" s="51">
        <f t="shared" si="683"/>
        <v>3138956.1100981166</v>
      </c>
      <c r="IU87" s="51">
        <f t="shared" si="683"/>
        <v>3295987.6961839683</v>
      </c>
      <c r="IV87" s="51">
        <f t="shared" si="683"/>
        <v>3465125.9976535412</v>
      </c>
      <c r="IW87" s="51">
        <f t="shared" si="683"/>
        <v>3634587.231562865</v>
      </c>
      <c r="IX87" s="51">
        <f t="shared" si="683"/>
        <v>3793628.4919885825</v>
      </c>
      <c r="IZ87" s="111">
        <f t="shared" si="684"/>
        <v>28965.669219540476</v>
      </c>
      <c r="JA87" s="111">
        <f t="shared" si="389"/>
        <v>30013.635578977563</v>
      </c>
      <c r="JB87" s="111">
        <f t="shared" si="390"/>
        <v>31654.147519617665</v>
      </c>
      <c r="JC87" s="111">
        <f t="shared" si="391"/>
        <v>31623.830211045544</v>
      </c>
      <c r="JD87" s="111">
        <f t="shared" si="392"/>
        <v>31637.38331247008</v>
      </c>
      <c r="JE87" s="111">
        <f t="shared" si="393"/>
        <v>33708.850603253602</v>
      </c>
      <c r="JF87" s="111">
        <f t="shared" si="394"/>
        <v>32461.021594670285</v>
      </c>
      <c r="JG87" s="111">
        <f t="shared" si="395"/>
        <v>33581.432420683625</v>
      </c>
      <c r="JH87" s="111">
        <f t="shared" si="396"/>
        <v>35249.573460204156</v>
      </c>
      <c r="JI87" s="111">
        <f t="shared" si="397"/>
        <v>35249.573460204156</v>
      </c>
      <c r="JJ87" s="111">
        <f t="shared" si="398"/>
        <v>34073.740151396451</v>
      </c>
      <c r="JK87" s="111">
        <f t="shared" si="399"/>
        <v>33626.885075423022</v>
      </c>
      <c r="JL87" s="111">
        <f t="shared" si="400"/>
        <v>30398.491240423005</v>
      </c>
      <c r="JM87" s="111">
        <f t="shared" si="401"/>
        <v>31498.296529096107</v>
      </c>
      <c r="JN87" s="111">
        <f t="shared" si="402"/>
        <v>33219.958386082151</v>
      </c>
      <c r="JO87" s="111">
        <f t="shared" si="403"/>
        <v>33188.141395006343</v>
      </c>
      <c r="JP87" s="111">
        <f t="shared" si="404"/>
        <v>33202.364917059698</v>
      </c>
      <c r="JQ87" s="111">
        <f t="shared" si="405"/>
        <v>35376.299854189543</v>
      </c>
      <c r="JR87" s="111">
        <f t="shared" si="406"/>
        <v>34066.745467599496</v>
      </c>
      <c r="JS87" s="111">
        <f t="shared" si="407"/>
        <v>35242.578776407194</v>
      </c>
      <c r="JT87" s="111">
        <f t="shared" si="408"/>
        <v>36975.589045483495</v>
      </c>
      <c r="JU87" s="111">
        <f t="shared" si="409"/>
        <v>36975.589045483495</v>
      </c>
      <c r="JV87" s="111">
        <f t="shared" si="410"/>
        <v>35742.180384197163</v>
      </c>
      <c r="JW87" s="111">
        <f t="shared" si="411"/>
        <v>35273.444793091767</v>
      </c>
      <c r="JX87" s="111">
        <f t="shared" si="412"/>
        <v>31886.970802003601</v>
      </c>
      <c r="JY87" s="111">
        <f t="shared" si="413"/>
        <v>33040.62868753622</v>
      </c>
      <c r="JZ87" s="111">
        <f t="shared" si="414"/>
        <v>34846.592704975184</v>
      </c>
      <c r="KA87" s="111">
        <f t="shared" si="415"/>
        <v>34813.217776679638</v>
      </c>
      <c r="KB87" s="111">
        <f t="shared" si="416"/>
        <v>34828.13776164961</v>
      </c>
      <c r="KC87" s="111">
        <f t="shared" si="417"/>
        <v>37108.520670046557</v>
      </c>
      <c r="KD87" s="111">
        <f t="shared" si="418"/>
        <v>35734.843201695607</v>
      </c>
      <c r="KE87" s="111">
        <f t="shared" si="419"/>
        <v>36968.251862981946</v>
      </c>
      <c r="KF87" s="111">
        <f t="shared" si="420"/>
        <v>38881.605911012433</v>
      </c>
      <c r="KG87" s="111">
        <f t="shared" si="421"/>
        <v>38881.605911012433</v>
      </c>
      <c r="KH87" s="111">
        <f t="shared" si="422"/>
        <v>37584.617526692891</v>
      </c>
      <c r="KI87" s="111">
        <f t="shared" si="423"/>
        <v>37091.719563460807</v>
      </c>
      <c r="KJ87" s="111">
        <f t="shared" si="424"/>
        <v>33530.679684220078</v>
      </c>
      <c r="KK87" s="111">
        <f t="shared" si="425"/>
        <v>34743.806301519777</v>
      </c>
      <c r="KL87" s="111">
        <f t="shared" si="426"/>
        <v>36642.864113125011</v>
      </c>
      <c r="KM87" s="111">
        <f t="shared" si="427"/>
        <v>36607.76877474651</v>
      </c>
      <c r="KN87" s="111">
        <f t="shared" si="428"/>
        <v>36623.457854779474</v>
      </c>
      <c r="KO87" s="111">
        <f t="shared" si="429"/>
        <v>39021.389892087449</v>
      </c>
      <c r="KP87" s="111">
        <f t="shared" si="430"/>
        <v>37576.902127266214</v>
      </c>
      <c r="KQ87" s="111">
        <f t="shared" si="431"/>
        <v>38873.890511585749</v>
      </c>
      <c r="KR87" s="111">
        <f t="shared" si="432"/>
        <v>40863.99496950426</v>
      </c>
      <c r="KS87" s="111">
        <f t="shared" si="433"/>
        <v>40863.99496950426</v>
      </c>
      <c r="KT87" s="111">
        <f t="shared" si="434"/>
        <v>39500.879286123294</v>
      </c>
      <c r="KU87" s="111">
        <f t="shared" si="435"/>
        <v>38982.850788635486</v>
      </c>
      <c r="KV87" s="111">
        <f t="shared" si="436"/>
        <v>35240.250340378741</v>
      </c>
      <c r="KW87" s="111">
        <f t="shared" si="437"/>
        <v>36515.228542157849</v>
      </c>
      <c r="KX87" s="111">
        <f t="shared" si="438"/>
        <v>38511.110323323031</v>
      </c>
      <c r="KY87" s="111">
        <f t="shared" si="439"/>
        <v>38474.225639747092</v>
      </c>
      <c r="KZ87" s="111">
        <f t="shared" si="440"/>
        <v>38490.714631714422</v>
      </c>
      <c r="LA87" s="111">
        <f t="shared" si="441"/>
        <v>41010.90587417574</v>
      </c>
      <c r="LB87" s="111">
        <f t="shared" si="442"/>
        <v>39492.770514996897</v>
      </c>
      <c r="LC87" s="111">
        <f t="shared" si="443"/>
        <v>40855.886198377848</v>
      </c>
      <c r="LD87" s="111">
        <f t="shared" si="444"/>
        <v>42740.788111143367</v>
      </c>
      <c r="LE87" s="111">
        <f t="shared" si="445"/>
        <v>42740.788111143367</v>
      </c>
      <c r="LF87" s="111">
        <f t="shared" si="446"/>
        <v>41315.067531502529</v>
      </c>
      <c r="LG87" s="111">
        <f t="shared" si="447"/>
        <v>40773.247127912924</v>
      </c>
      <c r="LH87" s="111">
        <f t="shared" si="448"/>
        <v>36858.757297366821</v>
      </c>
      <c r="LI87" s="111">
        <f t="shared" si="449"/>
        <v>38192.292435310002</v>
      </c>
      <c r="LJ87" s="111">
        <f t="shared" si="450"/>
        <v>40279.840663703573</v>
      </c>
      <c r="LK87" s="111">
        <f t="shared" si="451"/>
        <v>40241.261947979816</v>
      </c>
      <c r="LL87" s="111">
        <f t="shared" si="452"/>
        <v>40258.508242972937</v>
      </c>
      <c r="LM87" s="111">
        <f t="shared" si="453"/>
        <v>42894.446309576153</v>
      </c>
      <c r="LN87" s="111">
        <f t="shared" si="454"/>
        <v>41306.58634240651</v>
      </c>
      <c r="LO87" s="111">
        <f t="shared" si="455"/>
        <v>42732.306922047348</v>
      </c>
      <c r="LP87" s="111">
        <f t="shared" si="456"/>
        <v>44477.668099557828</v>
      </c>
      <c r="LQ87" s="111">
        <f t="shared" si="457"/>
        <v>44477.668099557828</v>
      </c>
      <c r="LR87" s="111">
        <f t="shared" si="458"/>
        <v>42994.00975944777</v>
      </c>
      <c r="LS87" s="111">
        <f t="shared" si="459"/>
        <v>42430.171113848635</v>
      </c>
      <c r="LT87" s="111">
        <f t="shared" si="460"/>
        <v>38356.60609185198</v>
      </c>
      <c r="LU87" s="111">
        <f t="shared" si="461"/>
        <v>39744.332801764271</v>
      </c>
      <c r="LV87" s="111">
        <f t="shared" si="462"/>
        <v>41916.713830463676</v>
      </c>
      <c r="LW87" s="111">
        <f t="shared" si="463"/>
        <v>41876.567371086116</v>
      </c>
      <c r="LX87" s="111">
        <f t="shared" si="464"/>
        <v>41894.514512880902</v>
      </c>
      <c r="LY87" s="111">
        <f t="shared" si="465"/>
        <v>44637.570587385082</v>
      </c>
      <c r="LZ87" s="111">
        <f t="shared" si="466"/>
        <v>42985.18391578945</v>
      </c>
      <c r="MA87" s="111">
        <f t="shared" si="467"/>
        <v>44468.842255899501</v>
      </c>
      <c r="MD87" s="111"/>
      <c r="ME87" s="111">
        <f t="shared" si="685"/>
        <v>27695.836062286104</v>
      </c>
      <c r="MF87" s="111">
        <f t="shared" si="468"/>
        <v>29209.659659118719</v>
      </c>
      <c r="MG87" s="111">
        <f t="shared" si="469"/>
        <v>29181.68360117486</v>
      </c>
      <c r="MH87" s="111">
        <f t="shared" si="470"/>
        <v>29194.190065918257</v>
      </c>
      <c r="MI87" s="111">
        <f t="shared" si="471"/>
        <v>31105.688536104015</v>
      </c>
      <c r="MJ87" s="111">
        <f t="shared" si="472"/>
        <v>29954.222977573165</v>
      </c>
      <c r="MK87" s="111">
        <f t="shared" si="473"/>
        <v>30988.110207862956</v>
      </c>
      <c r="ML87" s="111">
        <f t="shared" si="474"/>
        <v>32527.429249628509</v>
      </c>
      <c r="MM87" s="111">
        <f t="shared" si="475"/>
        <v>32527.429249628509</v>
      </c>
      <c r="MN87" s="111">
        <f t="shared" si="476"/>
        <v>31442.399531331946</v>
      </c>
      <c r="MO87" s="111">
        <f t="shared" si="477"/>
        <v>31030.052786626715</v>
      </c>
      <c r="MP87" s="111">
        <f t="shared" si="478"/>
        <v>28050.971290039106</v>
      </c>
      <c r="MQ87" s="111">
        <f t="shared" si="479"/>
        <v>30273.021830100955</v>
      </c>
      <c r="MR87" s="111">
        <f t="shared" si="480"/>
        <v>31927.711534747225</v>
      </c>
      <c r="MS87" s="111">
        <f t="shared" si="481"/>
        <v>31897.132215496858</v>
      </c>
      <c r="MT87" s="111">
        <f t="shared" si="482"/>
        <v>31910.802446622663</v>
      </c>
      <c r="MU87" s="111">
        <f t="shared" si="483"/>
        <v>34000.171938339736</v>
      </c>
      <c r="MV87" s="111">
        <f t="shared" si="484"/>
        <v>32741.558841713249</v>
      </c>
      <c r="MW87" s="111">
        <f t="shared" si="485"/>
        <v>33871.652572122257</v>
      </c>
      <c r="MX87" s="111">
        <f t="shared" si="486"/>
        <v>35537.249238884018</v>
      </c>
      <c r="MY87" s="111">
        <f t="shared" si="487"/>
        <v>35537.249238884018</v>
      </c>
      <c r="MZ87" s="111">
        <f t="shared" si="488"/>
        <v>34351.819820691024</v>
      </c>
      <c r="NA87" s="111">
        <f t="shared" si="489"/>
        <v>33901.3179096124</v>
      </c>
      <c r="NB87" s="111">
        <f t="shared" si="490"/>
        <v>30646.576785292207</v>
      </c>
      <c r="NC87" s="111">
        <f t="shared" si="491"/>
        <v>39440.771132610505</v>
      </c>
      <c r="ND87" s="111">
        <f t="shared" si="492"/>
        <v>41596.559818084563</v>
      </c>
      <c r="NE87" s="111">
        <f t="shared" si="493"/>
        <v>41556.719991762839</v>
      </c>
      <c r="NF87" s="111">
        <f t="shared" si="494"/>
        <v>41574.53005579242</v>
      </c>
      <c r="NG87" s="111">
        <f t="shared" si="495"/>
        <v>44296.635050687037</v>
      </c>
      <c r="NH87" s="111">
        <f t="shared" si="496"/>
        <v>42656.869077962336</v>
      </c>
      <c r="NI87" s="111">
        <f t="shared" si="497"/>
        <v>44129.19544265783</v>
      </c>
      <c r="NJ87" s="111">
        <f t="shared" si="498"/>
        <v>46413.176168862701</v>
      </c>
      <c r="NK87" s="111">
        <f t="shared" si="499"/>
        <v>46413.176168862701</v>
      </c>
      <c r="NL87" s="111">
        <f t="shared" si="500"/>
        <v>44864.954356518727</v>
      </c>
      <c r="NM87" s="111">
        <f t="shared" si="501"/>
        <v>44276.579481954075</v>
      </c>
      <c r="NN87" s="111">
        <f t="shared" si="502"/>
        <v>40025.747568328472</v>
      </c>
      <c r="NO87" s="111">
        <f t="shared" si="503"/>
        <v>40913.462686617255</v>
      </c>
      <c r="NP87" s="111">
        <f t="shared" si="504"/>
        <v>43149.747054557716</v>
      </c>
      <c r="NQ87" s="111">
        <f t="shared" si="505"/>
        <v>43108.4196362328</v>
      </c>
      <c r="NR87" s="111">
        <f t="shared" si="506"/>
        <v>43126.894715933202</v>
      </c>
      <c r="NS87" s="111">
        <f t="shared" si="507"/>
        <v>45950.641258900556</v>
      </c>
      <c r="NT87" s="111">
        <f t="shared" si="508"/>
        <v>44249.647540641665</v>
      </c>
      <c r="NU87" s="111">
        <f t="shared" si="509"/>
        <v>45776.949569852906</v>
      </c>
      <c r="NV87" s="111">
        <f t="shared" si="510"/>
        <v>48120.448257789059</v>
      </c>
      <c r="NW87" s="111">
        <f t="shared" si="511"/>
        <v>48120.448257789059</v>
      </c>
      <c r="NX87" s="111">
        <f t="shared" si="512"/>
        <v>46515.276326839448</v>
      </c>
      <c r="NY87" s="111">
        <f t="shared" si="513"/>
        <v>45905.258546443154</v>
      </c>
      <c r="NZ87" s="111">
        <f t="shared" si="514"/>
        <v>41498.063132624273</v>
      </c>
      <c r="OA87" s="111">
        <f t="shared" si="515"/>
        <v>28519.341079029524</v>
      </c>
      <c r="OB87" s="111">
        <f t="shared" si="516"/>
        <v>30078.1765442041</v>
      </c>
      <c r="OC87" s="111">
        <f t="shared" si="517"/>
        <v>30049.36864915616</v>
      </c>
      <c r="OD87" s="111">
        <f t="shared" si="518"/>
        <v>30062.246979779851</v>
      </c>
      <c r="OE87" s="111">
        <f t="shared" si="519"/>
        <v>32030.581740307422</v>
      </c>
      <c r="OF87" s="111">
        <f t="shared" si="520"/>
        <v>30844.878628451781</v>
      </c>
      <c r="OG87" s="111">
        <f t="shared" si="521"/>
        <v>31909.50735067471</v>
      </c>
      <c r="OH87" s="111">
        <f t="shared" si="522"/>
        <v>33381.664658648609</v>
      </c>
      <c r="OI87" s="111">
        <f t="shared" si="523"/>
        <v>33381.664658648609</v>
      </c>
      <c r="OJ87" s="111">
        <f t="shared" si="524"/>
        <v>32268.139887819783</v>
      </c>
      <c r="OK87" s="111">
        <f t="shared" si="525"/>
        <v>31844.964092118291</v>
      </c>
      <c r="OL87" s="111">
        <f t="shared" si="526"/>
        <v>28787.64595158285</v>
      </c>
      <c r="OM87" s="111">
        <f t="shared" si="527"/>
        <v>27376.016671584144</v>
      </c>
      <c r="ON87" s="111">
        <f t="shared" si="528"/>
        <v>28872.359296212835</v>
      </c>
      <c r="OO87" s="111">
        <f t="shared" si="529"/>
        <v>28844.706293539301</v>
      </c>
      <c r="OP87" s="111">
        <f t="shared" si="530"/>
        <v>28857.068339102672</v>
      </c>
      <c r="OQ87" s="111">
        <f t="shared" si="531"/>
        <v>30746.493661733406</v>
      </c>
      <c r="OR87" s="111">
        <f t="shared" si="532"/>
        <v>29608.324723406251</v>
      </c>
      <c r="OS87" s="111">
        <f t="shared" si="533"/>
        <v>30630.273076555717</v>
      </c>
      <c r="OT87" s="111">
        <f t="shared" si="534"/>
        <v>31881.337981193072</v>
      </c>
      <c r="OU87" s="111">
        <f t="shared" si="535"/>
        <v>31881.337981193072</v>
      </c>
      <c r="OV87" s="111">
        <f t="shared" si="536"/>
        <v>30817.860172873909</v>
      </c>
      <c r="OW87" s="111">
        <f t="shared" si="537"/>
        <v>30413.703858137098</v>
      </c>
      <c r="OX87" s="111">
        <f t="shared" si="538"/>
        <v>27493.795760348745</v>
      </c>
      <c r="OY87" s="111"/>
      <c r="PA87" s="51">
        <f t="shared" si="686"/>
        <v>262647.40772112133</v>
      </c>
      <c r="PB87" s="51">
        <f t="shared" si="539"/>
        <v>250385.70291340744</v>
      </c>
      <c r="PC87" s="51">
        <f t="shared" si="540"/>
        <v>260064.07368292182</v>
      </c>
      <c r="PD87" s="51">
        <f t="shared" si="541"/>
        <v>260108.97455561109</v>
      </c>
      <c r="PE87" s="51">
        <f t="shared" si="542"/>
        <v>258197.47608542533</v>
      </c>
      <c r="PF87" s="51">
        <f t="shared" si="543"/>
        <v>249698.54693238559</v>
      </c>
      <c r="PG87" s="51">
        <f t="shared" si="544"/>
        <v>244997.19439922468</v>
      </c>
      <c r="PH87" s="51">
        <f t="shared" si="545"/>
        <v>229302.8139926024</v>
      </c>
      <c r="PI87" s="51">
        <f t="shared" si="546"/>
        <v>238775.72776239656</v>
      </c>
      <c r="PJ87" s="51">
        <f t="shared" si="547"/>
        <v>254689.88630916894</v>
      </c>
      <c r="PK87" s="51">
        <f t="shared" si="548"/>
        <v>254828.18489645983</v>
      </c>
      <c r="PL87" s="51">
        <f t="shared" si="549"/>
        <v>257929.77734957935</v>
      </c>
      <c r="PM87" s="51">
        <f t="shared" si="550"/>
        <v>274432.40327058418</v>
      </c>
      <c r="PN87" s="51">
        <f t="shared" si="551"/>
        <v>261498.17535241466</v>
      </c>
      <c r="PO87" s="51">
        <f t="shared" si="552"/>
        <v>271656.51788275636</v>
      </c>
      <c r="PP87" s="51">
        <f t="shared" si="553"/>
        <v>271703.09471275855</v>
      </c>
      <c r="PQ87" s="51">
        <f t="shared" si="554"/>
        <v>269613.72522104147</v>
      </c>
      <c r="PR87" s="51">
        <f t="shared" si="555"/>
        <v>260744.57510657661</v>
      </c>
      <c r="PS87" s="51">
        <f t="shared" si="556"/>
        <v>255765.60044616388</v>
      </c>
      <c r="PT87" s="51">
        <f t="shared" si="557"/>
        <v>239113.66206174996</v>
      </c>
      <c r="PU87" s="51">
        <f t="shared" si="558"/>
        <v>249050.4224883875</v>
      </c>
      <c r="PV87" s="51">
        <f t="shared" si="559"/>
        <v>265791.09753482306</v>
      </c>
      <c r="PW87" s="51">
        <f t="shared" si="560"/>
        <v>265954.13236325275</v>
      </c>
      <c r="PX87" s="51">
        <f t="shared" si="561"/>
        <v>269337.38326336944</v>
      </c>
      <c r="PY87" s="51">
        <f t="shared" si="562"/>
        <v>280184.72990138223</v>
      </c>
      <c r="PZ87" s="51">
        <f t="shared" si="563"/>
        <v>266197.09394329018</v>
      </c>
      <c r="QA87" s="51">
        <f t="shared" si="564"/>
        <v>276860.60871609201</v>
      </c>
      <c r="QB87" s="51">
        <f t="shared" si="565"/>
        <v>276905.99574509903</v>
      </c>
      <c r="QC87" s="51">
        <f t="shared" si="566"/>
        <v>274183.89075020445</v>
      </c>
      <c r="QD87" s="51">
        <f t="shared" si="567"/>
        <v>265199.98177644907</v>
      </c>
      <c r="QE87" s="51">
        <f t="shared" si="568"/>
        <v>259690.31181911452</v>
      </c>
      <c r="QF87" s="51">
        <f t="shared" si="569"/>
        <v>242395.43437566856</v>
      </c>
      <c r="QG87" s="51">
        <f t="shared" si="570"/>
        <v>252844.41471416727</v>
      </c>
      <c r="QH87" s="51">
        <f t="shared" si="571"/>
        <v>270749.72362044087</v>
      </c>
      <c r="QI87" s="51">
        <f t="shared" si="572"/>
        <v>271035.81306538882</v>
      </c>
      <c r="QJ87" s="51">
        <f t="shared" si="573"/>
        <v>275421.77917395817</v>
      </c>
      <c r="QK87" s="51">
        <f t="shared" si="574"/>
        <v>295188.0867715003</v>
      </c>
      <c r="QL87" s="51">
        <f t="shared" si="575"/>
        <v>280510.04732327361</v>
      </c>
      <c r="QM87" s="51">
        <f t="shared" si="576"/>
        <v>291722.67865477281</v>
      </c>
      <c r="QN87" s="51">
        <f t="shared" si="577"/>
        <v>291770.65835049603</v>
      </c>
      <c r="QO87" s="51">
        <f t="shared" si="578"/>
        <v>288946.91180752864</v>
      </c>
      <c r="QP87" s="51">
        <f t="shared" si="579"/>
        <v>279476.60161261325</v>
      </c>
      <c r="QQ87" s="51">
        <f t="shared" si="580"/>
        <v>273703.83909044688</v>
      </c>
      <c r="QR87" s="51">
        <f t="shared" si="581"/>
        <v>255413.14640524919</v>
      </c>
      <c r="QS87" s="51">
        <f t="shared" si="582"/>
        <v>266394.87079611147</v>
      </c>
      <c r="QT87" s="51">
        <f t="shared" si="583"/>
        <v>285191.10027370346</v>
      </c>
      <c r="QU87" s="51">
        <f t="shared" si="584"/>
        <v>285483.42052114598</v>
      </c>
      <c r="QV87" s="51">
        <f t="shared" si="585"/>
        <v>290032.6399829177</v>
      </c>
      <c r="QW87" s="51">
        <f t="shared" si="586"/>
        <v>324718.43561499059</v>
      </c>
      <c r="QX87" s="51">
        <f t="shared" si="587"/>
        <v>310083.49886489921</v>
      </c>
      <c r="QY87" s="51">
        <f t="shared" si="588"/>
        <v>321853.18258579518</v>
      </c>
      <c r="QZ87" s="51">
        <f t="shared" si="589"/>
        <v>321910.14724506304</v>
      </c>
      <c r="RA87" s="51">
        <f t="shared" si="590"/>
        <v>319941.81248453545</v>
      </c>
      <c r="RB87" s="51">
        <f t="shared" si="591"/>
        <v>309386.63977054303</v>
      </c>
      <c r="RC87" s="51">
        <f t="shared" si="592"/>
        <v>303860.0946186232</v>
      </c>
      <c r="RD87" s="51">
        <f t="shared" si="593"/>
        <v>284092.55840221979</v>
      </c>
      <c r="RE87" s="51">
        <f t="shared" si="594"/>
        <v>295578.64916831098</v>
      </c>
      <c r="RF87" s="51">
        <f t="shared" si="595"/>
        <v>314672.77883486392</v>
      </c>
      <c r="RG87" s="51">
        <f t="shared" si="596"/>
        <v>314763.66595077416</v>
      </c>
      <c r="RH87" s="51">
        <f t="shared" si="597"/>
        <v>317969.53099047515</v>
      </c>
      <c r="RI87" s="51">
        <f t="shared" si="598"/>
        <v>342085.19185189693</v>
      </c>
      <c r="RJ87" s="51">
        <f t="shared" si="599"/>
        <v>326912.19145664253</v>
      </c>
      <c r="RK87" s="51">
        <f t="shared" si="600"/>
        <v>339219.952811089</v>
      </c>
      <c r="RL87" s="51">
        <f t="shared" si="601"/>
        <v>339280.64148986695</v>
      </c>
      <c r="RM87" s="51">
        <f t="shared" si="602"/>
        <v>337391.21616723621</v>
      </c>
      <c r="RN87" s="51">
        <f t="shared" si="603"/>
        <v>326249.27675379044</v>
      </c>
      <c r="RO87" s="51">
        <f t="shared" si="604"/>
        <v>320560.48599246173</v>
      </c>
      <c r="RP87" s="51">
        <f t="shared" si="605"/>
        <v>298494.25281856558</v>
      </c>
      <c r="RQ87" s="51">
        <f t="shared" si="606"/>
        <v>310447.10992375325</v>
      </c>
      <c r="RR87" s="51">
        <f t="shared" si="607"/>
        <v>330221.87996893213</v>
      </c>
      <c r="RS87" s="51">
        <f t="shared" si="608"/>
        <v>330280.24421323347</v>
      </c>
      <c r="RT87" s="51">
        <f t="shared" si="609"/>
        <v>333354.73578901304</v>
      </c>
      <c r="RU87" s="51"/>
      <c r="RV87" s="51">
        <f t="shared" si="767"/>
        <v>3021625.7666003038</v>
      </c>
      <c r="RW87" s="51">
        <f t="shared" si="767"/>
        <v>3154660.7897038795</v>
      </c>
      <c r="RX87" s="51">
        <f t="shared" si="767"/>
        <v>3211669.7776012551</v>
      </c>
      <c r="RY87" s="51">
        <f t="shared" si="767"/>
        <v>3383834.0015897602</v>
      </c>
      <c r="RZ87" s="51">
        <f t="shared" si="767"/>
        <v>3738830.9945310941</v>
      </c>
      <c r="SA87" s="51">
        <f t="shared" si="767"/>
        <v>3934497.1792364819</v>
      </c>
    </row>
    <row r="88" spans="1:495" x14ac:dyDescent="0.3">
      <c r="A88" s="1">
        <v>540000</v>
      </c>
      <c r="B88" s="1" t="s">
        <v>255</v>
      </c>
      <c r="C88" s="1" t="s">
        <v>138</v>
      </c>
      <c r="D88" s="44">
        <v>0</v>
      </c>
      <c r="E88" s="1" t="s">
        <v>299</v>
      </c>
      <c r="F88" s="107">
        <f>VLOOKUP(A88,Auxiliar_OPEX_CustosUnit!$A$4:$E$129,COLUMN(Auxiliar_OPEX_CustosUnit!$E$3),0)</f>
        <v>4</v>
      </c>
      <c r="G88" s="107">
        <f>INDEX(Auxiliar_OPEX_Drivers!$B$76:$I$84,MATCH($E88,Auxiliar_OPEX_Drivers!$B$76:$B$84,0),MATCH(YEAR(G$2),Auxiliar_OPEX_Drivers!$B$76:$I$76,0))*$F88</f>
        <v>4</v>
      </c>
      <c r="H88" s="107">
        <f>INDEX(Auxiliar_OPEX_Drivers!$B$76:$I$84,MATCH($E88,Auxiliar_OPEX_Drivers!$B$76:$B$84,0),MATCH(YEAR(H$2),Auxiliar_OPEX_Drivers!$B$76:$I$76,0))*$F88</f>
        <v>4</v>
      </c>
      <c r="I88" s="107">
        <f>INDEX(Auxiliar_OPEX_Drivers!$B$76:$I$84,MATCH($E88,Auxiliar_OPEX_Drivers!$B$76:$B$84,0),MATCH(YEAR(I$2),Auxiliar_OPEX_Drivers!$B$76:$I$76,0))*$F88</f>
        <v>4</v>
      </c>
      <c r="J88" s="107">
        <f>INDEX(Auxiliar_OPEX_Drivers!$B$76:$I$84,MATCH($E88,Auxiliar_OPEX_Drivers!$B$76:$B$84,0),MATCH(YEAR(J$2),Auxiliar_OPEX_Drivers!$B$76:$I$76,0))*$F88</f>
        <v>4</v>
      </c>
      <c r="K88" s="107">
        <f>INDEX(Auxiliar_OPEX_Drivers!$B$76:$I$84,MATCH($E88,Auxiliar_OPEX_Drivers!$B$76:$B$84,0),MATCH(YEAR(K$2),Auxiliar_OPEX_Drivers!$B$76:$I$76,0))*$F88</f>
        <v>4</v>
      </c>
      <c r="L88" s="107">
        <f>INDEX(Auxiliar_OPEX_Drivers!$B$76:$I$84,MATCH($E88,Auxiliar_OPEX_Drivers!$B$76:$B$84,0),MATCH(YEAR(L$2),Auxiliar_OPEX_Drivers!$B$76:$I$76,0))*$F88</f>
        <v>4</v>
      </c>
      <c r="M88" s="107">
        <f>INDEX(Auxiliar_OPEX_Drivers!$B$76:$I$84,MATCH($E88,Auxiliar_OPEX_Drivers!$B$76:$B$84,0),MATCH(YEAR(M$2),Auxiliar_OPEX_Drivers!$B$76:$I$76,0))*$F88</f>
        <v>4</v>
      </c>
      <c r="N88" s="107">
        <f>INDEX(Auxiliar_OPEX_Drivers!$B$76:$I$84,MATCH($E88,Auxiliar_OPEX_Drivers!$B$76:$B$84,0),MATCH(YEAR(N$2),Auxiliar_OPEX_Drivers!$B$76:$I$76,0))*$F88</f>
        <v>4.1978648599516477</v>
      </c>
      <c r="O88" s="107">
        <f>INDEX(Auxiliar_OPEX_Drivers!$B$76:$I$84,MATCH($E88,Auxiliar_OPEX_Drivers!$B$76:$B$84,0),MATCH(YEAR(O$2),Auxiliar_OPEX_Drivers!$B$76:$I$76,0))*$F88</f>
        <v>4.1978648599516477</v>
      </c>
      <c r="P88" s="107">
        <f>INDEX(Auxiliar_OPEX_Drivers!$B$76:$I$84,MATCH($E88,Auxiliar_OPEX_Drivers!$B$76:$B$84,0),MATCH(YEAR(P$2),Auxiliar_OPEX_Drivers!$B$76:$I$76,0))*$F88</f>
        <v>4.1978648599516477</v>
      </c>
      <c r="Q88" s="107">
        <f>INDEX(Auxiliar_OPEX_Drivers!$B$76:$I$84,MATCH($E88,Auxiliar_OPEX_Drivers!$B$76:$B$84,0),MATCH(YEAR(Q$2),Auxiliar_OPEX_Drivers!$B$76:$I$76,0))*$F88</f>
        <v>4.1978648599516477</v>
      </c>
      <c r="R88" s="107">
        <f>INDEX(Auxiliar_OPEX_Drivers!$B$76:$I$84,MATCH($E88,Auxiliar_OPEX_Drivers!$B$76:$B$84,0),MATCH(YEAR(R$2),Auxiliar_OPEX_Drivers!$B$76:$I$76,0))*$F88</f>
        <v>4.1978648599516477</v>
      </c>
      <c r="S88" s="107">
        <f>INDEX(Auxiliar_OPEX_Drivers!$B$76:$I$84,MATCH($E88,Auxiliar_OPEX_Drivers!$B$76:$B$84,0),MATCH(YEAR(S$2),Auxiliar_OPEX_Drivers!$B$76:$I$76,0))*$F88</f>
        <v>4.1978648599516477</v>
      </c>
      <c r="T88" s="107">
        <f>INDEX(Auxiliar_OPEX_Drivers!$B$76:$I$84,MATCH($E88,Auxiliar_OPEX_Drivers!$B$76:$B$84,0),MATCH(YEAR(T$2),Auxiliar_OPEX_Drivers!$B$76:$I$76,0))*$F88</f>
        <v>4.1978648599516477</v>
      </c>
      <c r="U88" s="107">
        <f>INDEX(Auxiliar_OPEX_Drivers!$B$76:$I$84,MATCH($E88,Auxiliar_OPEX_Drivers!$B$76:$B$84,0),MATCH(YEAR(U$2),Auxiliar_OPEX_Drivers!$B$76:$I$76,0))*$F88</f>
        <v>4.1978648599516477</v>
      </c>
      <c r="V88" s="107">
        <f>INDEX(Auxiliar_OPEX_Drivers!$B$76:$I$84,MATCH($E88,Auxiliar_OPEX_Drivers!$B$76:$B$84,0),MATCH(YEAR(V$2),Auxiliar_OPEX_Drivers!$B$76:$I$76,0))*$F88</f>
        <v>4.1978648599516477</v>
      </c>
      <c r="W88" s="107">
        <f>INDEX(Auxiliar_OPEX_Drivers!$B$76:$I$84,MATCH($E88,Auxiliar_OPEX_Drivers!$B$76:$B$84,0),MATCH(YEAR(W$2),Auxiliar_OPEX_Drivers!$B$76:$I$76,0))*$F88</f>
        <v>4.1978648599516477</v>
      </c>
      <c r="X88" s="107">
        <f>INDEX(Auxiliar_OPEX_Drivers!$B$76:$I$84,MATCH($E88,Auxiliar_OPEX_Drivers!$B$76:$B$84,0),MATCH(YEAR(X$2),Auxiliar_OPEX_Drivers!$B$76:$I$76,0))*$F88</f>
        <v>4.1978648599516477</v>
      </c>
      <c r="Y88" s="107">
        <f>INDEX(Auxiliar_OPEX_Drivers!$B$76:$I$84,MATCH($E88,Auxiliar_OPEX_Drivers!$B$76:$B$84,0),MATCH(YEAR(Y$2),Auxiliar_OPEX_Drivers!$B$76:$I$76,0))*$F88</f>
        <v>4.1978648599516477</v>
      </c>
      <c r="Z88" s="107">
        <f>INDEX(Auxiliar_OPEX_Drivers!$B$76:$I$84,MATCH($E88,Auxiliar_OPEX_Drivers!$B$76:$B$84,0),MATCH(YEAR(Z$2),Auxiliar_OPEX_Drivers!$B$76:$I$76,0))*$F88</f>
        <v>4.4034157209103792</v>
      </c>
      <c r="AA88" s="107">
        <f>INDEX(Auxiliar_OPEX_Drivers!$B$76:$I$84,MATCH($E88,Auxiliar_OPEX_Drivers!$B$76:$B$84,0),MATCH(YEAR(AA$2),Auxiliar_OPEX_Drivers!$B$76:$I$76,0))*$F88</f>
        <v>4.4034157209103792</v>
      </c>
      <c r="AB88" s="107">
        <f>INDEX(Auxiliar_OPEX_Drivers!$B$76:$I$84,MATCH($E88,Auxiliar_OPEX_Drivers!$B$76:$B$84,0),MATCH(YEAR(AB$2),Auxiliar_OPEX_Drivers!$B$76:$I$76,0))*$F88</f>
        <v>4.4034157209103792</v>
      </c>
      <c r="AC88" s="107">
        <f>INDEX(Auxiliar_OPEX_Drivers!$B$76:$I$84,MATCH($E88,Auxiliar_OPEX_Drivers!$B$76:$B$84,0),MATCH(YEAR(AC$2),Auxiliar_OPEX_Drivers!$B$76:$I$76,0))*$F88</f>
        <v>4.4034157209103792</v>
      </c>
      <c r="AD88" s="107">
        <f>INDEX(Auxiliar_OPEX_Drivers!$B$76:$I$84,MATCH($E88,Auxiliar_OPEX_Drivers!$B$76:$B$84,0),MATCH(YEAR(AD$2),Auxiliar_OPEX_Drivers!$B$76:$I$76,0))*$F88</f>
        <v>4.4034157209103792</v>
      </c>
      <c r="AE88" s="107">
        <f>INDEX(Auxiliar_OPEX_Drivers!$B$76:$I$84,MATCH($E88,Auxiliar_OPEX_Drivers!$B$76:$B$84,0),MATCH(YEAR(AE$2),Auxiliar_OPEX_Drivers!$B$76:$I$76,0))*$F88</f>
        <v>4.4034157209103792</v>
      </c>
      <c r="AF88" s="107">
        <f>INDEX(Auxiliar_OPEX_Drivers!$B$76:$I$84,MATCH($E88,Auxiliar_OPEX_Drivers!$B$76:$B$84,0),MATCH(YEAR(AF$2),Auxiliar_OPEX_Drivers!$B$76:$I$76,0))*$F88</f>
        <v>4.4034157209103792</v>
      </c>
      <c r="AG88" s="107">
        <f>INDEX(Auxiliar_OPEX_Drivers!$B$76:$I$84,MATCH($E88,Auxiliar_OPEX_Drivers!$B$76:$B$84,0),MATCH(YEAR(AG$2),Auxiliar_OPEX_Drivers!$B$76:$I$76,0))*$F88</f>
        <v>4.4034157209103792</v>
      </c>
      <c r="AH88" s="107">
        <f>INDEX(Auxiliar_OPEX_Drivers!$B$76:$I$84,MATCH($E88,Auxiliar_OPEX_Drivers!$B$76:$B$84,0),MATCH(YEAR(AH$2),Auxiliar_OPEX_Drivers!$B$76:$I$76,0))*$F88</f>
        <v>4.4034157209103792</v>
      </c>
      <c r="AI88" s="107">
        <f>INDEX(Auxiliar_OPEX_Drivers!$B$76:$I$84,MATCH($E88,Auxiliar_OPEX_Drivers!$B$76:$B$84,0),MATCH(YEAR(AI$2),Auxiliar_OPEX_Drivers!$B$76:$I$76,0))*$F88</f>
        <v>4.4034157209103792</v>
      </c>
      <c r="AJ88" s="107">
        <f>INDEX(Auxiliar_OPEX_Drivers!$B$76:$I$84,MATCH($E88,Auxiliar_OPEX_Drivers!$B$76:$B$84,0),MATCH(YEAR(AJ$2),Auxiliar_OPEX_Drivers!$B$76:$I$76,0))*$F88</f>
        <v>4.4034157209103792</v>
      </c>
      <c r="AK88" s="107">
        <f>INDEX(Auxiliar_OPEX_Drivers!$B$76:$I$84,MATCH($E88,Auxiliar_OPEX_Drivers!$B$76:$B$84,0),MATCH(YEAR(AK$2),Auxiliar_OPEX_Drivers!$B$76:$I$76,0))*$F88</f>
        <v>4.4034157209103792</v>
      </c>
      <c r="AL88" s="107">
        <f>INDEX(Auxiliar_OPEX_Drivers!$B$76:$I$84,MATCH($E88,Auxiliar_OPEX_Drivers!$B$76:$B$84,0),MATCH(YEAR(AL$2),Auxiliar_OPEX_Drivers!$B$76:$I$76,0))*$F88</f>
        <v>4.6304028993882191</v>
      </c>
      <c r="AM88" s="107">
        <f>INDEX(Auxiliar_OPEX_Drivers!$B$76:$I$84,MATCH($E88,Auxiliar_OPEX_Drivers!$B$76:$B$84,0),MATCH(YEAR(AM$2),Auxiliar_OPEX_Drivers!$B$76:$I$76,0))*$F88</f>
        <v>4.6304028993882191</v>
      </c>
      <c r="AN88" s="107">
        <f>INDEX(Auxiliar_OPEX_Drivers!$B$76:$I$84,MATCH($E88,Auxiliar_OPEX_Drivers!$B$76:$B$84,0),MATCH(YEAR(AN$2),Auxiliar_OPEX_Drivers!$B$76:$I$76,0))*$F88</f>
        <v>4.6304028993882191</v>
      </c>
      <c r="AO88" s="107">
        <f>INDEX(Auxiliar_OPEX_Drivers!$B$76:$I$84,MATCH($E88,Auxiliar_OPEX_Drivers!$B$76:$B$84,0),MATCH(YEAR(AO$2),Auxiliar_OPEX_Drivers!$B$76:$I$76,0))*$F88</f>
        <v>4.6304028993882191</v>
      </c>
      <c r="AP88" s="107">
        <f>INDEX(Auxiliar_OPEX_Drivers!$B$76:$I$84,MATCH($E88,Auxiliar_OPEX_Drivers!$B$76:$B$84,0),MATCH(YEAR(AP$2),Auxiliar_OPEX_Drivers!$B$76:$I$76,0))*$F88</f>
        <v>4.6304028993882191</v>
      </c>
      <c r="AQ88" s="107">
        <f>INDEX(Auxiliar_OPEX_Drivers!$B$76:$I$84,MATCH($E88,Auxiliar_OPEX_Drivers!$B$76:$B$84,0),MATCH(YEAR(AQ$2),Auxiliar_OPEX_Drivers!$B$76:$I$76,0))*$F88</f>
        <v>4.6304028993882191</v>
      </c>
      <c r="AR88" s="107">
        <f>INDEX(Auxiliar_OPEX_Drivers!$B$76:$I$84,MATCH($E88,Auxiliar_OPEX_Drivers!$B$76:$B$84,0),MATCH(YEAR(AR$2),Auxiliar_OPEX_Drivers!$B$76:$I$76,0))*$F88</f>
        <v>4.6304028993882191</v>
      </c>
      <c r="AS88" s="107">
        <f>INDEX(Auxiliar_OPEX_Drivers!$B$76:$I$84,MATCH($E88,Auxiliar_OPEX_Drivers!$B$76:$B$84,0),MATCH(YEAR(AS$2),Auxiliar_OPEX_Drivers!$B$76:$I$76,0))*$F88</f>
        <v>4.6304028993882191</v>
      </c>
      <c r="AT88" s="107">
        <f>INDEX(Auxiliar_OPEX_Drivers!$B$76:$I$84,MATCH($E88,Auxiliar_OPEX_Drivers!$B$76:$B$84,0),MATCH(YEAR(AT$2),Auxiliar_OPEX_Drivers!$B$76:$I$76,0))*$F88</f>
        <v>4.6304028993882191</v>
      </c>
      <c r="AU88" s="107">
        <f>INDEX(Auxiliar_OPEX_Drivers!$B$76:$I$84,MATCH($E88,Auxiliar_OPEX_Drivers!$B$76:$B$84,0),MATCH(YEAR(AU$2),Auxiliar_OPEX_Drivers!$B$76:$I$76,0))*$F88</f>
        <v>4.6304028993882191</v>
      </c>
      <c r="AV88" s="107">
        <f>INDEX(Auxiliar_OPEX_Drivers!$B$76:$I$84,MATCH($E88,Auxiliar_OPEX_Drivers!$B$76:$B$84,0),MATCH(YEAR(AV$2),Auxiliar_OPEX_Drivers!$B$76:$I$76,0))*$F88</f>
        <v>4.6304028993882191</v>
      </c>
      <c r="AW88" s="107">
        <f>INDEX(Auxiliar_OPEX_Drivers!$B$76:$I$84,MATCH($E88,Auxiliar_OPEX_Drivers!$B$76:$B$84,0),MATCH(YEAR(AW$2),Auxiliar_OPEX_Drivers!$B$76:$I$76,0))*$F88</f>
        <v>4.6304028993882191</v>
      </c>
      <c r="AX88" s="107">
        <f>INDEX(Auxiliar_OPEX_Drivers!$B$76:$I$84,MATCH($E88,Auxiliar_OPEX_Drivers!$B$76:$B$84,0),MATCH(YEAR(AX$2),Auxiliar_OPEX_Drivers!$B$76:$I$76,0))*$F88</f>
        <v>4.8664852274989574</v>
      </c>
      <c r="AY88" s="107">
        <f>INDEX(Auxiliar_OPEX_Drivers!$B$76:$I$84,MATCH($E88,Auxiliar_OPEX_Drivers!$B$76:$B$84,0),MATCH(YEAR(AY$2),Auxiliar_OPEX_Drivers!$B$76:$I$76,0))*$F88</f>
        <v>4.8664852274989574</v>
      </c>
      <c r="AZ88" s="107">
        <f>INDEX(Auxiliar_OPEX_Drivers!$B$76:$I$84,MATCH($E88,Auxiliar_OPEX_Drivers!$B$76:$B$84,0),MATCH(YEAR(AZ$2),Auxiliar_OPEX_Drivers!$B$76:$I$76,0))*$F88</f>
        <v>4.8664852274989574</v>
      </c>
      <c r="BA88" s="107">
        <f>INDEX(Auxiliar_OPEX_Drivers!$B$76:$I$84,MATCH($E88,Auxiliar_OPEX_Drivers!$B$76:$B$84,0),MATCH(YEAR(BA$2),Auxiliar_OPEX_Drivers!$B$76:$I$76,0))*$F88</f>
        <v>4.8664852274989574</v>
      </c>
      <c r="BB88" s="107">
        <f>INDEX(Auxiliar_OPEX_Drivers!$B$76:$I$84,MATCH($E88,Auxiliar_OPEX_Drivers!$B$76:$B$84,0),MATCH(YEAR(BB$2),Auxiliar_OPEX_Drivers!$B$76:$I$76,0))*$F88</f>
        <v>4.8664852274989574</v>
      </c>
      <c r="BC88" s="107">
        <f>INDEX(Auxiliar_OPEX_Drivers!$B$76:$I$84,MATCH($E88,Auxiliar_OPEX_Drivers!$B$76:$B$84,0),MATCH(YEAR(BC$2),Auxiliar_OPEX_Drivers!$B$76:$I$76,0))*$F88</f>
        <v>4.8664852274989574</v>
      </c>
      <c r="BD88" s="107">
        <f>INDEX(Auxiliar_OPEX_Drivers!$B$76:$I$84,MATCH($E88,Auxiliar_OPEX_Drivers!$B$76:$B$84,0),MATCH(YEAR(BD$2),Auxiliar_OPEX_Drivers!$B$76:$I$76,0))*$F88</f>
        <v>4.8664852274989574</v>
      </c>
      <c r="BE88" s="107">
        <f>INDEX(Auxiliar_OPEX_Drivers!$B$76:$I$84,MATCH($E88,Auxiliar_OPEX_Drivers!$B$76:$B$84,0),MATCH(YEAR(BE$2),Auxiliar_OPEX_Drivers!$B$76:$I$76,0))*$F88</f>
        <v>4.8664852274989574</v>
      </c>
      <c r="BF88" s="107">
        <f>INDEX(Auxiliar_OPEX_Drivers!$B$76:$I$84,MATCH($E88,Auxiliar_OPEX_Drivers!$B$76:$B$84,0),MATCH(YEAR(BF$2),Auxiliar_OPEX_Drivers!$B$76:$I$76,0))*$F88</f>
        <v>4.8664852274989574</v>
      </c>
      <c r="BG88" s="107">
        <f>INDEX(Auxiliar_OPEX_Drivers!$B$76:$I$84,MATCH($E88,Auxiliar_OPEX_Drivers!$B$76:$B$84,0),MATCH(YEAR(BG$2),Auxiliar_OPEX_Drivers!$B$76:$I$76,0))*$F88</f>
        <v>4.8664852274989574</v>
      </c>
      <c r="BH88" s="107">
        <f>INDEX(Auxiliar_OPEX_Drivers!$B$76:$I$84,MATCH($E88,Auxiliar_OPEX_Drivers!$B$76:$B$84,0),MATCH(YEAR(BH$2),Auxiliar_OPEX_Drivers!$B$76:$I$76,0))*$F88</f>
        <v>4.8664852274989574</v>
      </c>
      <c r="BI88" s="107">
        <f>INDEX(Auxiliar_OPEX_Drivers!$B$76:$I$84,MATCH($E88,Auxiliar_OPEX_Drivers!$B$76:$B$84,0),MATCH(YEAR(BI$2),Auxiliar_OPEX_Drivers!$B$76:$I$76,0))*$F88</f>
        <v>4.8664852274989574</v>
      </c>
      <c r="BJ88" s="107">
        <f>INDEX(Auxiliar_OPEX_Drivers!$B$76:$I$84,MATCH($E88,Auxiliar_OPEX_Drivers!$B$76:$B$84,0),MATCH(YEAR(BJ$2),Auxiliar_OPEX_Drivers!$B$76:$I$76,0))*$F88</f>
        <v>5.0899921583723122</v>
      </c>
      <c r="BK88" s="107">
        <f>INDEX(Auxiliar_OPEX_Drivers!$B$76:$I$84,MATCH($E88,Auxiliar_OPEX_Drivers!$B$76:$B$84,0),MATCH(YEAR(BK$2),Auxiliar_OPEX_Drivers!$B$76:$I$76,0))*$F88</f>
        <v>5.0899921583723122</v>
      </c>
      <c r="BL88" s="107">
        <f>INDEX(Auxiliar_OPEX_Drivers!$B$76:$I$84,MATCH($E88,Auxiliar_OPEX_Drivers!$B$76:$B$84,0),MATCH(YEAR(BL$2),Auxiliar_OPEX_Drivers!$B$76:$I$76,0))*$F88</f>
        <v>5.0899921583723122</v>
      </c>
      <c r="BM88" s="107">
        <f>INDEX(Auxiliar_OPEX_Drivers!$B$76:$I$84,MATCH($E88,Auxiliar_OPEX_Drivers!$B$76:$B$84,0),MATCH(YEAR(BM$2),Auxiliar_OPEX_Drivers!$B$76:$I$76,0))*$F88</f>
        <v>5.0899921583723122</v>
      </c>
      <c r="BN88" s="107">
        <f>INDEX(Auxiliar_OPEX_Drivers!$B$76:$I$84,MATCH($E88,Auxiliar_OPEX_Drivers!$B$76:$B$84,0),MATCH(YEAR(BN$2),Auxiliar_OPEX_Drivers!$B$76:$I$76,0))*$F88</f>
        <v>5.0899921583723122</v>
      </c>
      <c r="BO88" s="107">
        <f>INDEX(Auxiliar_OPEX_Drivers!$B$76:$I$84,MATCH($E88,Auxiliar_OPEX_Drivers!$B$76:$B$84,0),MATCH(YEAR(BO$2),Auxiliar_OPEX_Drivers!$B$76:$I$76,0))*$F88</f>
        <v>5.0899921583723122</v>
      </c>
      <c r="BP88" s="107">
        <f>INDEX(Auxiliar_OPEX_Drivers!$B$76:$I$84,MATCH($E88,Auxiliar_OPEX_Drivers!$B$76:$B$84,0),MATCH(YEAR(BP$2),Auxiliar_OPEX_Drivers!$B$76:$I$76,0))*$F88</f>
        <v>5.0899921583723122</v>
      </c>
      <c r="BQ88" s="107">
        <f>INDEX(Auxiliar_OPEX_Drivers!$B$76:$I$84,MATCH($E88,Auxiliar_OPEX_Drivers!$B$76:$B$84,0),MATCH(YEAR(BQ$2),Auxiliar_OPEX_Drivers!$B$76:$I$76,0))*$F88</f>
        <v>5.0899921583723122</v>
      </c>
      <c r="BR88" s="107">
        <f>INDEX(Auxiliar_OPEX_Drivers!$B$76:$I$84,MATCH($E88,Auxiliar_OPEX_Drivers!$B$76:$B$84,0),MATCH(YEAR(BR$2),Auxiliar_OPEX_Drivers!$B$76:$I$76,0))*$F88</f>
        <v>5.0899921583723122</v>
      </c>
      <c r="BS88" s="107">
        <f>INDEX(Auxiliar_OPEX_Drivers!$B$76:$I$84,MATCH($E88,Auxiliar_OPEX_Drivers!$B$76:$B$84,0),MATCH(YEAR(BS$2),Auxiliar_OPEX_Drivers!$B$76:$I$76,0))*$F88</f>
        <v>5.0899921583723122</v>
      </c>
      <c r="BT88" s="107">
        <f>INDEX(Auxiliar_OPEX_Drivers!$B$76:$I$84,MATCH($E88,Auxiliar_OPEX_Drivers!$B$76:$B$84,0),MATCH(YEAR(BT$2),Auxiliar_OPEX_Drivers!$B$76:$I$76,0))*$F88</f>
        <v>5.0899921583723122</v>
      </c>
      <c r="BU88" s="107">
        <f>INDEX(Auxiliar_OPEX_Drivers!$B$76:$I$84,MATCH($E88,Auxiliar_OPEX_Drivers!$B$76:$B$84,0),MATCH(YEAR(BU$2),Auxiliar_OPEX_Drivers!$B$76:$I$76,0))*$F88</f>
        <v>5.0899921583723122</v>
      </c>
      <c r="BV88" s="107">
        <f>INDEX(Auxiliar_OPEX_Drivers!$B$76:$I$84,MATCH($E88,Auxiliar_OPEX_Drivers!$B$76:$B$84,0),MATCH(YEAR(BV$2),Auxiliar_OPEX_Drivers!$B$76:$I$76,0))*$F88</f>
        <v>5.2968368589911679</v>
      </c>
      <c r="BW88" s="107">
        <f>INDEX(Auxiliar_OPEX_Drivers!$B$76:$I$84,MATCH($E88,Auxiliar_OPEX_Drivers!$B$76:$B$84,0),MATCH(YEAR(BW$2),Auxiliar_OPEX_Drivers!$B$76:$I$76,0))*$F88</f>
        <v>5.2968368589911679</v>
      </c>
      <c r="BX88" s="107">
        <f>INDEX(Auxiliar_OPEX_Drivers!$B$76:$I$84,MATCH($E88,Auxiliar_OPEX_Drivers!$B$76:$B$84,0),MATCH(YEAR(BX$2),Auxiliar_OPEX_Drivers!$B$76:$I$76,0))*$F88</f>
        <v>5.2968368589911679</v>
      </c>
      <c r="BY88" s="107">
        <f>INDEX(Auxiliar_OPEX_Drivers!$B$76:$I$84,MATCH($E88,Auxiliar_OPEX_Drivers!$B$76:$B$84,0),MATCH(YEAR(BY$2),Auxiliar_OPEX_Drivers!$B$76:$I$76,0))*$F88</f>
        <v>5.2968368589911679</v>
      </c>
      <c r="BZ88" s="107">
        <f>INDEX(Auxiliar_OPEX_Drivers!$B$76:$I$84,MATCH($E88,Auxiliar_OPEX_Drivers!$B$76:$B$84,0),MATCH(YEAR(BZ$2),Auxiliar_OPEX_Drivers!$B$76:$I$76,0))*$F88</f>
        <v>5.2968368589911679</v>
      </c>
      <c r="CA88" s="107">
        <f>INDEX(Auxiliar_OPEX_Drivers!$B$76:$I$84,MATCH($E88,Auxiliar_OPEX_Drivers!$B$76:$B$84,0),MATCH(YEAR(CA$2),Auxiliar_OPEX_Drivers!$B$76:$I$76,0))*$F88</f>
        <v>5.2968368589911679</v>
      </c>
      <c r="CB88" s="107">
        <f>INDEX(Auxiliar_OPEX_Drivers!$B$76:$I$84,MATCH($E88,Auxiliar_OPEX_Drivers!$B$76:$B$84,0),MATCH(YEAR(CB$2),Auxiliar_OPEX_Drivers!$B$76:$I$76,0))*$F88</f>
        <v>5.2968368589911679</v>
      </c>
      <c r="CC88" s="107">
        <f>INDEX(Auxiliar_OPEX_Drivers!$B$76:$I$84,MATCH($E88,Auxiliar_OPEX_Drivers!$B$76:$B$84,0),MATCH(YEAR(CC$2),Auxiliar_OPEX_Drivers!$B$76:$I$76,0))*$F88</f>
        <v>5.2968368589911679</v>
      </c>
      <c r="CD88" s="107">
        <f>INDEX(Auxiliar_OPEX_Drivers!$B$76:$I$84,MATCH($E88,Auxiliar_OPEX_Drivers!$B$76:$B$84,0),MATCH(YEAR(CD$2),Auxiliar_OPEX_Drivers!$B$76:$I$76,0))*$F88</f>
        <v>5.2968368589911679</v>
      </c>
      <c r="CE88" s="107">
        <f>INDEX(Auxiliar_OPEX_Drivers!$B$76:$I$84,MATCH($E88,Auxiliar_OPEX_Drivers!$B$76:$B$84,0),MATCH(YEAR(CE$2),Auxiliar_OPEX_Drivers!$B$76:$I$76,0))*$F88</f>
        <v>5.2968368589911679</v>
      </c>
      <c r="CF88" s="107">
        <f>INDEX(Auxiliar_OPEX_Drivers!$B$76:$I$84,MATCH($E88,Auxiliar_OPEX_Drivers!$B$76:$B$84,0),MATCH(YEAR(CF$2),Auxiliar_OPEX_Drivers!$B$76:$I$76,0))*$F88</f>
        <v>5.2968368589911679</v>
      </c>
      <c r="CG88" s="107">
        <f>INDEX(Auxiliar_OPEX_Drivers!$B$76:$I$84,MATCH($E88,Auxiliar_OPEX_Drivers!$B$76:$B$84,0),MATCH(YEAR(CG$2),Auxiliar_OPEX_Drivers!$B$76:$I$76,0))*$F88</f>
        <v>5.2968368589911679</v>
      </c>
      <c r="CI88" s="51">
        <f>INDEX(Auxiliar_OPEX_CustosUnit!$A$1:$R$129,MATCH(Auxiliar_OPEX_P!$A88,Auxiliar_OPEX_CustosUnit!$A$1:$A$129,0),MATCH(CI$2,Auxiliar_OPEX_CustosUnit!$A$3:$Q$3,0))*(1-DRE_Auxiliar!$A$5)</f>
        <v>19307.516005596233</v>
      </c>
      <c r="CJ88" s="51">
        <f>INDEX(Auxiliar_OPEX_CustosUnit!$A$1:$R$129,MATCH(Auxiliar_OPEX_P!$A88,Auxiliar_OPEX_CustosUnit!$A$1:$A$129,0),MATCH(CJ$2,Auxiliar_OPEX_CustosUnit!$A$3:$Q$3,0))*(1-DRE_Auxiliar!$A$5)</f>
        <v>19964.057950377355</v>
      </c>
      <c r="CK88" s="51">
        <f>INDEX(Auxiliar_OPEX_CustosUnit!$A$1:$R$129,MATCH(Auxiliar_OPEX_P!$A88,Auxiliar_OPEX_CustosUnit!$A$1:$A$129,0),MATCH(CK$2,Auxiliar_OPEX_CustosUnit!$A$3:$Q$3,0))*(1-DRE_Auxiliar!$A$5)</f>
        <v>21000.948846189302</v>
      </c>
      <c r="CL88" s="51">
        <f>INDEX(Auxiliar_OPEX_CustosUnit!$A$1:$R$129,MATCH(Auxiliar_OPEX_P!$A88,Auxiliar_OPEX_CustosUnit!$A$1:$A$129,0),MATCH(CL$2,Auxiliar_OPEX_CustosUnit!$A$3:$Q$3,0))*(1-DRE_Auxiliar!$A$5)</f>
        <v>20977.377477649403</v>
      </c>
      <c r="CM88" s="51">
        <f>INDEX(Auxiliar_OPEX_CustosUnit!$A$1:$R$129,MATCH(Auxiliar_OPEX_P!$A88,Auxiliar_OPEX_CustosUnit!$A$1:$A$129,0),MATCH(CM$2,Auxiliar_OPEX_CustosUnit!$A$3:$Q$3,0))*(1-DRE_Auxiliar!$A$5)</f>
        <v>20990.64298291966</v>
      </c>
      <c r="CN88" s="51">
        <f>INDEX(Auxiliar_OPEX_CustosUnit!$A$1:$R$129,MATCH(Auxiliar_OPEX_P!$A88,Auxiliar_OPEX_CustosUnit!$A$1:$A$129,0),MATCH(CN$2,Auxiliar_OPEX_CustosUnit!$A$3:$Q$3,0))*(1-DRE_Auxiliar!$A$5)</f>
        <v>22463.819870131163</v>
      </c>
      <c r="CO88" s="51">
        <f>INDEX(Auxiliar_OPEX_CustosUnit!$A$1:$R$129,MATCH(Auxiliar_OPEX_P!$A88,Auxiliar_OPEX_CustosUnit!$A$1:$A$129,0),MATCH(CO$2,Auxiliar_OPEX_CustosUnit!$A$3:$Q$3,0))*(1-DRE_Auxiliar!$A$5)</f>
        <v>21644.145895574966</v>
      </c>
      <c r="CP88" s="51">
        <f>INDEX(Auxiliar_OPEX_CustosUnit!$A$1:$R$129,MATCH(Auxiliar_OPEX_P!$A88,Auxiliar_OPEX_CustosUnit!$A$1:$A$129,0),MATCH(CP$2,Auxiliar_OPEX_CustosUnit!$A$3:$Q$3,0))*(1-DRE_Auxiliar!$A$5)</f>
        <v>22334.378977371769</v>
      </c>
      <c r="CQ88" s="51">
        <f>INDEX(Auxiliar_OPEX_CustosUnit!$A$1:$R$129,MATCH(Auxiliar_OPEX_P!$A88,Auxiliar_OPEX_CustosUnit!$A$1:$A$129,0),MATCH(CQ$2,Auxiliar_OPEX_CustosUnit!$A$3:$Q$3,0))*(1-DRE_Auxiliar!$A$5)</f>
        <v>22340.902538443628</v>
      </c>
      <c r="CR88" s="51">
        <f>INDEX(Auxiliar_OPEX_CustosUnit!$A$1:$R$129,MATCH(Auxiliar_OPEX_P!$A88,Auxiliar_OPEX_CustosUnit!$A$1:$A$129,0),MATCH(CR$2,Auxiliar_OPEX_CustosUnit!$A$3:$Q$3,0))*(1-DRE_Auxiliar!$A$5)</f>
        <v>22340.902538443628</v>
      </c>
      <c r="CS88" s="51">
        <f>INDEX(Auxiliar_OPEX_CustosUnit!$A$1:$R$129,MATCH(Auxiliar_OPEX_P!$A88,Auxiliar_OPEX_CustosUnit!$A$1:$A$129,0),MATCH(CS$2,Auxiliar_OPEX_CustosUnit!$A$3:$Q$3,0))*(1-DRE_Auxiliar!$A$5)</f>
        <v>21650.669456646829</v>
      </c>
      <c r="CT88" s="51">
        <f>INDEX(Auxiliar_OPEX_CustosUnit!$A$1:$R$129,MATCH(Auxiliar_OPEX_P!$A88,Auxiliar_OPEX_CustosUnit!$A$1:$A$129,0),MATCH(CT$2,Auxiliar_OPEX_CustosUnit!$A$3:$Q$3,0))*(1-DRE_Auxiliar!$A$5)</f>
        <v>21473.427527525248</v>
      </c>
      <c r="CU88" s="53">
        <f t="shared" si="610"/>
        <v>19307.516005596233</v>
      </c>
      <c r="CV88" s="53">
        <f t="shared" si="611"/>
        <v>19964.057950377355</v>
      </c>
      <c r="CW88" s="53">
        <f t="shared" si="612"/>
        <v>21000.948846189302</v>
      </c>
      <c r="CX88" s="53">
        <f t="shared" si="613"/>
        <v>20977.377477649403</v>
      </c>
      <c r="CY88" s="53">
        <f t="shared" si="614"/>
        <v>20990.64298291966</v>
      </c>
      <c r="CZ88" s="53">
        <f t="shared" si="615"/>
        <v>22463.819870131163</v>
      </c>
      <c r="DA88" s="53">
        <f t="shared" si="616"/>
        <v>21644.145895574966</v>
      </c>
      <c r="DB88" s="53">
        <f t="shared" si="617"/>
        <v>22334.378977371769</v>
      </c>
      <c r="DC88" s="53">
        <f t="shared" si="618"/>
        <v>22340.902538443628</v>
      </c>
      <c r="DD88" s="53">
        <f t="shared" si="619"/>
        <v>22340.902538443628</v>
      </c>
      <c r="DE88" s="53">
        <f t="shared" si="620"/>
        <v>21650.669456646829</v>
      </c>
      <c r="DF88" s="53">
        <f t="shared" si="621"/>
        <v>21473.427527525248</v>
      </c>
      <c r="DG88" s="53">
        <f t="shared" si="622"/>
        <v>19307.516005596233</v>
      </c>
      <c r="DH88" s="53">
        <f t="shared" si="623"/>
        <v>19964.057950377355</v>
      </c>
      <c r="DI88" s="53">
        <f t="shared" si="624"/>
        <v>21000.948846189302</v>
      </c>
      <c r="DJ88" s="53">
        <f t="shared" si="625"/>
        <v>20977.377477649403</v>
      </c>
      <c r="DK88" s="53">
        <f t="shared" si="626"/>
        <v>20990.64298291966</v>
      </c>
      <c r="DL88" s="53">
        <f t="shared" si="627"/>
        <v>22463.819870131163</v>
      </c>
      <c r="DM88" s="53">
        <f t="shared" si="628"/>
        <v>21644.145895574966</v>
      </c>
      <c r="DN88" s="53">
        <f t="shared" si="629"/>
        <v>22334.378977371769</v>
      </c>
      <c r="DO88" s="53">
        <f t="shared" si="630"/>
        <v>22340.902538443628</v>
      </c>
      <c r="DP88" s="53">
        <f t="shared" si="631"/>
        <v>22340.902538443628</v>
      </c>
      <c r="DQ88" s="53">
        <f t="shared" si="632"/>
        <v>21650.669456646829</v>
      </c>
      <c r="DR88" s="53">
        <f t="shared" si="633"/>
        <v>21473.427527525248</v>
      </c>
      <c r="DS88" s="53">
        <f t="shared" si="634"/>
        <v>19307.516005596233</v>
      </c>
      <c r="DT88" s="53">
        <f t="shared" si="635"/>
        <v>19964.057950377355</v>
      </c>
      <c r="DU88" s="53">
        <f t="shared" si="636"/>
        <v>21000.948846189302</v>
      </c>
      <c r="DV88" s="53">
        <f t="shared" si="637"/>
        <v>20977.377477649403</v>
      </c>
      <c r="DW88" s="53">
        <f t="shared" si="638"/>
        <v>20990.64298291966</v>
      </c>
      <c r="DX88" s="53">
        <f t="shared" si="639"/>
        <v>22463.819870131163</v>
      </c>
      <c r="DY88" s="53">
        <f t="shared" si="640"/>
        <v>21644.145895574966</v>
      </c>
      <c r="DZ88" s="53">
        <f t="shared" si="641"/>
        <v>22334.378977371769</v>
      </c>
      <c r="EA88" s="53">
        <f t="shared" si="642"/>
        <v>22340.902538443628</v>
      </c>
      <c r="EB88" s="53">
        <f t="shared" si="643"/>
        <v>22340.902538443628</v>
      </c>
      <c r="EC88" s="53">
        <f t="shared" si="644"/>
        <v>21650.669456646829</v>
      </c>
      <c r="ED88" s="53">
        <f t="shared" si="645"/>
        <v>21473.427527525248</v>
      </c>
      <c r="EE88" s="53">
        <f t="shared" si="646"/>
        <v>19307.516005596233</v>
      </c>
      <c r="EF88" s="53">
        <f t="shared" si="647"/>
        <v>19964.057950377355</v>
      </c>
      <c r="EG88" s="53">
        <f t="shared" si="648"/>
        <v>21000.948846189302</v>
      </c>
      <c r="EH88" s="53">
        <f t="shared" si="649"/>
        <v>20977.377477649403</v>
      </c>
      <c r="EI88" s="53">
        <f t="shared" si="650"/>
        <v>20990.64298291966</v>
      </c>
      <c r="EJ88" s="53">
        <f t="shared" si="651"/>
        <v>22463.819870131163</v>
      </c>
      <c r="EK88" s="53">
        <f t="shared" si="652"/>
        <v>21644.145895574966</v>
      </c>
      <c r="EL88" s="53">
        <f t="shared" si="653"/>
        <v>22334.378977371769</v>
      </c>
      <c r="EM88" s="53">
        <f t="shared" si="654"/>
        <v>22340.902538443628</v>
      </c>
      <c r="EN88" s="53">
        <f t="shared" si="655"/>
        <v>22340.902538443628</v>
      </c>
      <c r="EO88" s="53">
        <f t="shared" si="656"/>
        <v>21650.669456646829</v>
      </c>
      <c r="EP88" s="53">
        <f t="shared" si="657"/>
        <v>21473.427527525248</v>
      </c>
      <c r="EQ88" s="53">
        <f t="shared" si="658"/>
        <v>19307.516005596233</v>
      </c>
      <c r="ER88" s="53">
        <f t="shared" si="659"/>
        <v>19964.057950377355</v>
      </c>
      <c r="ES88" s="53">
        <f t="shared" si="660"/>
        <v>21000.948846189302</v>
      </c>
      <c r="ET88" s="53">
        <f t="shared" si="661"/>
        <v>20977.377477649403</v>
      </c>
      <c r="EU88" s="53">
        <f t="shared" si="662"/>
        <v>20990.64298291966</v>
      </c>
      <c r="EV88" s="53">
        <f t="shared" si="663"/>
        <v>22463.819870131163</v>
      </c>
      <c r="EW88" s="53">
        <f t="shared" si="664"/>
        <v>21644.145895574966</v>
      </c>
      <c r="EX88" s="53">
        <f t="shared" si="665"/>
        <v>22334.378977371769</v>
      </c>
      <c r="EY88" s="53">
        <f t="shared" si="666"/>
        <v>22340.902538443628</v>
      </c>
      <c r="EZ88" s="53">
        <f t="shared" si="667"/>
        <v>22340.902538443628</v>
      </c>
      <c r="FA88" s="53">
        <f t="shared" si="668"/>
        <v>21650.669456646829</v>
      </c>
      <c r="FB88" s="53">
        <f t="shared" si="669"/>
        <v>21473.427527525248</v>
      </c>
      <c r="FC88" s="53">
        <f t="shared" si="670"/>
        <v>19307.516005596233</v>
      </c>
      <c r="FD88" s="53">
        <f t="shared" si="671"/>
        <v>19964.057950377355</v>
      </c>
      <c r="FE88" s="53">
        <f t="shared" si="672"/>
        <v>21000.948846189302</v>
      </c>
      <c r="FF88" s="53">
        <f t="shared" si="673"/>
        <v>20977.377477649403</v>
      </c>
      <c r="FG88" s="53">
        <f t="shared" si="674"/>
        <v>20990.64298291966</v>
      </c>
      <c r="FH88" s="53">
        <f t="shared" si="675"/>
        <v>22463.819870131163</v>
      </c>
      <c r="FI88" s="53">
        <f t="shared" si="676"/>
        <v>21644.145895574966</v>
      </c>
      <c r="FJ88" s="53">
        <f t="shared" si="677"/>
        <v>22334.378977371769</v>
      </c>
      <c r="FK88" s="53">
        <f t="shared" si="678"/>
        <v>22340.902538443628</v>
      </c>
      <c r="FL88" s="53">
        <f t="shared" si="679"/>
        <v>22340.902538443628</v>
      </c>
      <c r="FM88" s="53">
        <f t="shared" si="680"/>
        <v>21650.669456646829</v>
      </c>
      <c r="FN88" s="53">
        <f t="shared" si="681"/>
        <v>21473.427527525248</v>
      </c>
      <c r="FP88" s="51">
        <f t="shared" si="682"/>
        <v>83962.571931678642</v>
      </c>
      <c r="FQ88" s="51">
        <f t="shared" si="689"/>
        <v>89855.279480524652</v>
      </c>
      <c r="FR88" s="51">
        <f t="shared" si="690"/>
        <v>86576.583582299863</v>
      </c>
      <c r="FS88" s="51">
        <f t="shared" si="691"/>
        <v>89337.515909487076</v>
      </c>
      <c r="FT88" s="51">
        <f t="shared" si="692"/>
        <v>89363.610153774513</v>
      </c>
      <c r="FU88" s="51">
        <f t="shared" si="693"/>
        <v>89363.610153774513</v>
      </c>
      <c r="FV88" s="51">
        <f t="shared" si="694"/>
        <v>86602.677826587314</v>
      </c>
      <c r="FW88" s="51">
        <f t="shared" si="695"/>
        <v>85893.71011010099</v>
      </c>
      <c r="FX88" s="51">
        <f t="shared" si="696"/>
        <v>81050.342972846425</v>
      </c>
      <c r="FY88" s="51">
        <f t="shared" si="697"/>
        <v>83806.417331927412</v>
      </c>
      <c r="FZ88" s="51">
        <f t="shared" si="698"/>
        <v>88159.145187060174</v>
      </c>
      <c r="GA88" s="51">
        <f t="shared" si="699"/>
        <v>88060.195767365556</v>
      </c>
      <c r="GB88" s="51">
        <f t="shared" si="700"/>
        <v>88115.88256578907</v>
      </c>
      <c r="GC88" s="51">
        <f t="shared" si="701"/>
        <v>94300.080053107202</v>
      </c>
      <c r="GD88" s="51">
        <f t="shared" si="702"/>
        <v>90859.19947870083</v>
      </c>
      <c r="GE88" s="51">
        <f t="shared" si="703"/>
        <v>93756.70467795177</v>
      </c>
      <c r="GF88" s="51">
        <f t="shared" si="704"/>
        <v>93784.089705737075</v>
      </c>
      <c r="GG88" s="51">
        <f t="shared" si="705"/>
        <v>93784.089705737075</v>
      </c>
      <c r="GH88" s="51">
        <f t="shared" si="706"/>
        <v>90886.58450648615</v>
      </c>
      <c r="GI88" s="51">
        <f t="shared" si="707"/>
        <v>90142.546840516632</v>
      </c>
      <c r="GJ88" s="51">
        <f t="shared" si="708"/>
        <v>85019.019510771221</v>
      </c>
      <c r="GK88" s="51">
        <f t="shared" si="709"/>
        <v>87910.046631857491</v>
      </c>
      <c r="GL88" s="51">
        <f t="shared" si="710"/>
        <v>92475.908303344666</v>
      </c>
      <c r="GM88" s="51">
        <f t="shared" si="711"/>
        <v>92372.113768552692</v>
      </c>
      <c r="GN88" s="51">
        <f t="shared" si="712"/>
        <v>92430.527303005569</v>
      </c>
      <c r="GO88" s="51">
        <f t="shared" si="713"/>
        <v>98917.537567834515</v>
      </c>
      <c r="GP88" s="51">
        <f t="shared" si="714"/>
        <v>95308.172302252671</v>
      </c>
      <c r="GQ88" s="51">
        <f t="shared" si="715"/>
        <v>98347.55550572912</v>
      </c>
      <c r="GR88" s="51">
        <f t="shared" si="716"/>
        <v>98376.281457109275</v>
      </c>
      <c r="GS88" s="51">
        <f t="shared" si="717"/>
        <v>98376.281457109275</v>
      </c>
      <c r="GT88" s="51">
        <f t="shared" si="718"/>
        <v>95336.898253632826</v>
      </c>
      <c r="GU88" s="51">
        <f t="shared" si="719"/>
        <v>94556.428356534365</v>
      </c>
      <c r="GV88" s="51">
        <f t="shared" si="720"/>
        <v>89401.578092297248</v>
      </c>
      <c r="GW88" s="51">
        <f t="shared" si="721"/>
        <v>92441.631816981739</v>
      </c>
      <c r="GX88" s="51">
        <f t="shared" si="722"/>
        <v>97242.854427298618</v>
      </c>
      <c r="GY88" s="51">
        <f t="shared" si="723"/>
        <v>97133.709494068928</v>
      </c>
      <c r="GZ88" s="51">
        <f t="shared" si="724"/>
        <v>97195.134128134174</v>
      </c>
      <c r="HA88" s="51">
        <f t="shared" si="725"/>
        <v>104016.53665799003</v>
      </c>
      <c r="HB88" s="51">
        <f t="shared" si="726"/>
        <v>100221.11590965194</v>
      </c>
      <c r="HC88" s="51">
        <f t="shared" si="727"/>
        <v>103417.17317285753</v>
      </c>
      <c r="HD88" s="51">
        <f t="shared" si="728"/>
        <v>103447.379888959</v>
      </c>
      <c r="HE88" s="51">
        <f t="shared" si="729"/>
        <v>103447.379888959</v>
      </c>
      <c r="HF88" s="51">
        <f t="shared" si="730"/>
        <v>100251.32262575344</v>
      </c>
      <c r="HG88" s="51">
        <f t="shared" si="731"/>
        <v>99430.621083255697</v>
      </c>
      <c r="HH88" s="51">
        <f t="shared" si="732"/>
        <v>93959.741420933744</v>
      </c>
      <c r="HI88" s="51">
        <f t="shared" si="733"/>
        <v>97154.793096444511</v>
      </c>
      <c r="HJ88" s="51">
        <f t="shared" si="734"/>
        <v>102200.80732344151</v>
      </c>
      <c r="HK88" s="51">
        <f t="shared" si="735"/>
        <v>102086.09760665016</v>
      </c>
      <c r="HL88" s="51">
        <f t="shared" si="736"/>
        <v>102150.65399208317</v>
      </c>
      <c r="HM88" s="51">
        <f t="shared" si="737"/>
        <v>109319.84755119085</v>
      </c>
      <c r="HN88" s="51">
        <f t="shared" si="738"/>
        <v>105330.91626264776</v>
      </c>
      <c r="HO88" s="51">
        <f t="shared" si="739"/>
        <v>108689.92535874298</v>
      </c>
      <c r="HP88" s="51">
        <f t="shared" si="740"/>
        <v>108721.67217232987</v>
      </c>
      <c r="HQ88" s="51">
        <f t="shared" si="741"/>
        <v>108721.67217232987</v>
      </c>
      <c r="HR88" s="51">
        <f t="shared" si="742"/>
        <v>105362.66307623468</v>
      </c>
      <c r="HS88" s="51">
        <f t="shared" si="743"/>
        <v>104500.11784647108</v>
      </c>
      <c r="HT88" s="51">
        <f t="shared" si="744"/>
        <v>98275.105066132732</v>
      </c>
      <c r="HU88" s="51">
        <f t="shared" si="745"/>
        <v>101616.89841671115</v>
      </c>
      <c r="HV88" s="51">
        <f t="shared" si="746"/>
        <v>106894.66494548161</v>
      </c>
      <c r="HW88" s="51">
        <f t="shared" si="747"/>
        <v>106774.68686445142</v>
      </c>
      <c r="HX88" s="51">
        <f t="shared" si="748"/>
        <v>106842.20818225387</v>
      </c>
      <c r="HY88" s="51">
        <f t="shared" si="749"/>
        <v>114340.66698605576</v>
      </c>
      <c r="HZ88" s="51">
        <f t="shared" si="750"/>
        <v>110168.53288314285</v>
      </c>
      <c r="IA88" s="51">
        <f t="shared" si="751"/>
        <v>113681.81385693772</v>
      </c>
      <c r="IB88" s="51">
        <f t="shared" si="688"/>
        <v>113715.01873163815</v>
      </c>
      <c r="IC88" s="51">
        <f t="shared" si="752"/>
        <v>113715.01873163815</v>
      </c>
      <c r="ID88" s="51">
        <f t="shared" si="753"/>
        <v>110201.73775784329</v>
      </c>
      <c r="IE88" s="51">
        <f t="shared" si="754"/>
        <v>109299.57772847966</v>
      </c>
      <c r="IF88" s="51">
        <f t="shared" si="755"/>
        <v>102268.76243400405</v>
      </c>
      <c r="IG88" s="51">
        <f t="shared" si="756"/>
        <v>105746.35800659444</v>
      </c>
      <c r="IH88" s="51">
        <f t="shared" si="757"/>
        <v>111238.59992228352</v>
      </c>
      <c r="II88" s="51">
        <f t="shared" si="758"/>
        <v>111113.74622858452</v>
      </c>
      <c r="IJ88" s="51">
        <f t="shared" si="759"/>
        <v>111184.01144585318</v>
      </c>
      <c r="IK88" s="51">
        <f t="shared" si="760"/>
        <v>118987.18908184893</v>
      </c>
      <c r="IL88" s="51">
        <f t="shared" si="761"/>
        <v>114645.50976106388</v>
      </c>
      <c r="IM88" s="51">
        <f t="shared" si="762"/>
        <v>118301.56179002025</v>
      </c>
      <c r="IN88" s="51">
        <f t="shared" si="763"/>
        <v>118336.11602875756</v>
      </c>
      <c r="IO88" s="51">
        <f t="shared" si="764"/>
        <v>118336.11602875756</v>
      </c>
      <c r="IP88" s="51">
        <f t="shared" si="765"/>
        <v>114680.0639998012</v>
      </c>
      <c r="IQ88" s="51">
        <f t="shared" si="766"/>
        <v>113741.24241667132</v>
      </c>
      <c r="IS88" s="51">
        <f t="shared" si="683"/>
        <v>1046184.9710415376</v>
      </c>
      <c r="IT88" s="51">
        <f t="shared" si="683"/>
        <v>1097720.9104857682</v>
      </c>
      <c r="IU88" s="51">
        <f t="shared" si="683"/>
        <v>1152634.0628589829</v>
      </c>
      <c r="IV88" s="51">
        <f t="shared" si="683"/>
        <v>1211783.6226669799</v>
      </c>
      <c r="IW88" s="51">
        <f t="shared" si="683"/>
        <v>1271050.377914978</v>
      </c>
      <c r="IX88" s="51">
        <f t="shared" si="683"/>
        <v>1326673.8447130553</v>
      </c>
      <c r="IZ88" s="111">
        <f t="shared" si="684"/>
        <v>0</v>
      </c>
      <c r="JA88" s="111">
        <f t="shared" si="389"/>
        <v>0</v>
      </c>
      <c r="JB88" s="111">
        <f t="shared" si="390"/>
        <v>0</v>
      </c>
      <c r="JC88" s="111">
        <f t="shared" si="391"/>
        <v>0</v>
      </c>
      <c r="JD88" s="111">
        <f t="shared" si="392"/>
        <v>0</v>
      </c>
      <c r="JE88" s="111">
        <f t="shared" si="393"/>
        <v>0</v>
      </c>
      <c r="JF88" s="111">
        <f t="shared" si="394"/>
        <v>0</v>
      </c>
      <c r="JG88" s="111">
        <f t="shared" si="395"/>
        <v>0</v>
      </c>
      <c r="JH88" s="111">
        <f t="shared" si="396"/>
        <v>0</v>
      </c>
      <c r="JI88" s="111">
        <f t="shared" si="397"/>
        <v>0</v>
      </c>
      <c r="JJ88" s="111">
        <f t="shared" si="398"/>
        <v>0</v>
      </c>
      <c r="JK88" s="111">
        <f t="shared" si="399"/>
        <v>0</v>
      </c>
      <c r="JL88" s="111">
        <f t="shared" si="400"/>
        <v>0</v>
      </c>
      <c r="JM88" s="111">
        <f t="shared" si="401"/>
        <v>0</v>
      </c>
      <c r="JN88" s="111">
        <f t="shared" si="402"/>
        <v>0</v>
      </c>
      <c r="JO88" s="111">
        <f t="shared" si="403"/>
        <v>0</v>
      </c>
      <c r="JP88" s="111">
        <f t="shared" si="404"/>
        <v>0</v>
      </c>
      <c r="JQ88" s="111">
        <f t="shared" si="405"/>
        <v>0</v>
      </c>
      <c r="JR88" s="111">
        <f t="shared" si="406"/>
        <v>0</v>
      </c>
      <c r="JS88" s="111">
        <f t="shared" si="407"/>
        <v>0</v>
      </c>
      <c r="JT88" s="111">
        <f t="shared" si="408"/>
        <v>0</v>
      </c>
      <c r="JU88" s="111">
        <f t="shared" si="409"/>
        <v>0</v>
      </c>
      <c r="JV88" s="111">
        <f t="shared" si="410"/>
        <v>0</v>
      </c>
      <c r="JW88" s="111">
        <f t="shared" si="411"/>
        <v>0</v>
      </c>
      <c r="JX88" s="111">
        <f t="shared" si="412"/>
        <v>0</v>
      </c>
      <c r="JY88" s="111">
        <f t="shared" si="413"/>
        <v>0</v>
      </c>
      <c r="JZ88" s="111">
        <f t="shared" si="414"/>
        <v>0</v>
      </c>
      <c r="KA88" s="111">
        <f t="shared" si="415"/>
        <v>0</v>
      </c>
      <c r="KB88" s="111">
        <f t="shared" si="416"/>
        <v>0</v>
      </c>
      <c r="KC88" s="111">
        <f t="shared" si="417"/>
        <v>0</v>
      </c>
      <c r="KD88" s="111">
        <f t="shared" si="418"/>
        <v>0</v>
      </c>
      <c r="KE88" s="111">
        <f t="shared" si="419"/>
        <v>0</v>
      </c>
      <c r="KF88" s="111">
        <f t="shared" si="420"/>
        <v>0</v>
      </c>
      <c r="KG88" s="111">
        <f t="shared" si="421"/>
        <v>0</v>
      </c>
      <c r="KH88" s="111">
        <f t="shared" si="422"/>
        <v>0</v>
      </c>
      <c r="KI88" s="111">
        <f t="shared" si="423"/>
        <v>0</v>
      </c>
      <c r="KJ88" s="111">
        <f t="shared" si="424"/>
        <v>0</v>
      </c>
      <c r="KK88" s="111">
        <f t="shared" si="425"/>
        <v>0</v>
      </c>
      <c r="KL88" s="111">
        <f t="shared" si="426"/>
        <v>0</v>
      </c>
      <c r="KM88" s="111">
        <f t="shared" si="427"/>
        <v>0</v>
      </c>
      <c r="KN88" s="111">
        <f t="shared" si="428"/>
        <v>0</v>
      </c>
      <c r="KO88" s="111">
        <f t="shared" si="429"/>
        <v>0</v>
      </c>
      <c r="KP88" s="111">
        <f t="shared" si="430"/>
        <v>0</v>
      </c>
      <c r="KQ88" s="111">
        <f t="shared" si="431"/>
        <v>0</v>
      </c>
      <c r="KR88" s="111">
        <f t="shared" si="432"/>
        <v>0</v>
      </c>
      <c r="KS88" s="111">
        <f t="shared" si="433"/>
        <v>0</v>
      </c>
      <c r="KT88" s="111">
        <f t="shared" si="434"/>
        <v>0</v>
      </c>
      <c r="KU88" s="111">
        <f t="shared" si="435"/>
        <v>0</v>
      </c>
      <c r="KV88" s="111">
        <f t="shared" si="436"/>
        <v>0</v>
      </c>
      <c r="KW88" s="111">
        <f t="shared" si="437"/>
        <v>0</v>
      </c>
      <c r="KX88" s="111">
        <f t="shared" si="438"/>
        <v>0</v>
      </c>
      <c r="KY88" s="111">
        <f t="shared" si="439"/>
        <v>0</v>
      </c>
      <c r="KZ88" s="111">
        <f t="shared" si="440"/>
        <v>0</v>
      </c>
      <c r="LA88" s="111">
        <f t="shared" si="441"/>
        <v>0</v>
      </c>
      <c r="LB88" s="111">
        <f t="shared" si="442"/>
        <v>0</v>
      </c>
      <c r="LC88" s="111">
        <f t="shared" si="443"/>
        <v>0</v>
      </c>
      <c r="LD88" s="111">
        <f t="shared" si="444"/>
        <v>0</v>
      </c>
      <c r="LE88" s="111">
        <f t="shared" si="445"/>
        <v>0</v>
      </c>
      <c r="LF88" s="111">
        <f t="shared" si="446"/>
        <v>0</v>
      </c>
      <c r="LG88" s="111">
        <f t="shared" si="447"/>
        <v>0</v>
      </c>
      <c r="LH88" s="111">
        <f t="shared" si="448"/>
        <v>0</v>
      </c>
      <c r="LI88" s="111">
        <f t="shared" si="449"/>
        <v>0</v>
      </c>
      <c r="LJ88" s="111">
        <f t="shared" si="450"/>
        <v>0</v>
      </c>
      <c r="LK88" s="111">
        <f t="shared" si="451"/>
        <v>0</v>
      </c>
      <c r="LL88" s="111">
        <f t="shared" si="452"/>
        <v>0</v>
      </c>
      <c r="LM88" s="111">
        <f t="shared" si="453"/>
        <v>0</v>
      </c>
      <c r="LN88" s="111">
        <f t="shared" si="454"/>
        <v>0</v>
      </c>
      <c r="LO88" s="111">
        <f t="shared" si="455"/>
        <v>0</v>
      </c>
      <c r="LP88" s="111">
        <f t="shared" si="456"/>
        <v>0</v>
      </c>
      <c r="LQ88" s="111">
        <f t="shared" si="457"/>
        <v>0</v>
      </c>
      <c r="LR88" s="111">
        <f t="shared" si="458"/>
        <v>0</v>
      </c>
      <c r="LS88" s="111">
        <f t="shared" si="459"/>
        <v>0</v>
      </c>
      <c r="LT88" s="111">
        <f t="shared" si="460"/>
        <v>0</v>
      </c>
      <c r="LU88" s="111">
        <f t="shared" si="461"/>
        <v>0</v>
      </c>
      <c r="LV88" s="111">
        <f t="shared" si="462"/>
        <v>0</v>
      </c>
      <c r="LW88" s="111">
        <f t="shared" si="463"/>
        <v>0</v>
      </c>
      <c r="LX88" s="111">
        <f t="shared" si="464"/>
        <v>0</v>
      </c>
      <c r="LY88" s="111">
        <f t="shared" si="465"/>
        <v>0</v>
      </c>
      <c r="LZ88" s="111">
        <f t="shared" si="466"/>
        <v>0</v>
      </c>
      <c r="MA88" s="111">
        <f t="shared" si="467"/>
        <v>0</v>
      </c>
      <c r="MD88" s="111"/>
      <c r="ME88" s="111">
        <f t="shared" si="685"/>
        <v>0</v>
      </c>
      <c r="MF88" s="111">
        <f t="shared" si="468"/>
        <v>0</v>
      </c>
      <c r="MG88" s="111">
        <f t="shared" si="469"/>
        <v>0</v>
      </c>
      <c r="MH88" s="111">
        <f t="shared" si="470"/>
        <v>0</v>
      </c>
      <c r="MI88" s="111">
        <f t="shared" si="471"/>
        <v>0</v>
      </c>
      <c r="MJ88" s="111">
        <f t="shared" si="472"/>
        <v>0</v>
      </c>
      <c r="MK88" s="111">
        <f t="shared" si="473"/>
        <v>0</v>
      </c>
      <c r="ML88" s="111">
        <f t="shared" si="474"/>
        <v>0</v>
      </c>
      <c r="MM88" s="111">
        <f t="shared" si="475"/>
        <v>0</v>
      </c>
      <c r="MN88" s="111">
        <f t="shared" si="476"/>
        <v>0</v>
      </c>
      <c r="MO88" s="111">
        <f t="shared" si="477"/>
        <v>0</v>
      </c>
      <c r="MP88" s="111">
        <f t="shared" si="478"/>
        <v>0</v>
      </c>
      <c r="MQ88" s="111">
        <f t="shared" si="479"/>
        <v>0</v>
      </c>
      <c r="MR88" s="111">
        <f t="shared" si="480"/>
        <v>0</v>
      </c>
      <c r="MS88" s="111">
        <f t="shared" si="481"/>
        <v>0</v>
      </c>
      <c r="MT88" s="111">
        <f t="shared" si="482"/>
        <v>0</v>
      </c>
      <c r="MU88" s="111">
        <f t="shared" si="483"/>
        <v>0</v>
      </c>
      <c r="MV88" s="111">
        <f t="shared" si="484"/>
        <v>0</v>
      </c>
      <c r="MW88" s="111">
        <f t="shared" si="485"/>
        <v>0</v>
      </c>
      <c r="MX88" s="111">
        <f t="shared" si="486"/>
        <v>0</v>
      </c>
      <c r="MY88" s="111">
        <f t="shared" si="487"/>
        <v>0</v>
      </c>
      <c r="MZ88" s="111">
        <f t="shared" si="488"/>
        <v>0</v>
      </c>
      <c r="NA88" s="111">
        <f t="shared" si="489"/>
        <v>0</v>
      </c>
      <c r="NB88" s="111">
        <f t="shared" si="490"/>
        <v>0</v>
      </c>
      <c r="NC88" s="111">
        <f t="shared" si="491"/>
        <v>0</v>
      </c>
      <c r="ND88" s="111">
        <f t="shared" si="492"/>
        <v>0</v>
      </c>
      <c r="NE88" s="111">
        <f t="shared" si="493"/>
        <v>0</v>
      </c>
      <c r="NF88" s="111">
        <f t="shared" si="494"/>
        <v>0</v>
      </c>
      <c r="NG88" s="111">
        <f t="shared" si="495"/>
        <v>0</v>
      </c>
      <c r="NH88" s="111">
        <f t="shared" si="496"/>
        <v>0</v>
      </c>
      <c r="NI88" s="111">
        <f t="shared" si="497"/>
        <v>0</v>
      </c>
      <c r="NJ88" s="111">
        <f t="shared" si="498"/>
        <v>0</v>
      </c>
      <c r="NK88" s="111">
        <f t="shared" si="499"/>
        <v>0</v>
      </c>
      <c r="NL88" s="111">
        <f t="shared" si="500"/>
        <v>0</v>
      </c>
      <c r="NM88" s="111">
        <f t="shared" si="501"/>
        <v>0</v>
      </c>
      <c r="NN88" s="111">
        <f t="shared" si="502"/>
        <v>0</v>
      </c>
      <c r="NO88" s="111">
        <f t="shared" si="503"/>
        <v>0</v>
      </c>
      <c r="NP88" s="111">
        <f t="shared" si="504"/>
        <v>0</v>
      </c>
      <c r="NQ88" s="111">
        <f t="shared" si="505"/>
        <v>0</v>
      </c>
      <c r="NR88" s="111">
        <f t="shared" si="506"/>
        <v>0</v>
      </c>
      <c r="NS88" s="111">
        <f t="shared" si="507"/>
        <v>0</v>
      </c>
      <c r="NT88" s="111">
        <f t="shared" si="508"/>
        <v>0</v>
      </c>
      <c r="NU88" s="111">
        <f t="shared" si="509"/>
        <v>0</v>
      </c>
      <c r="NV88" s="111">
        <f t="shared" si="510"/>
        <v>0</v>
      </c>
      <c r="NW88" s="111">
        <f t="shared" si="511"/>
        <v>0</v>
      </c>
      <c r="NX88" s="111">
        <f t="shared" si="512"/>
        <v>0</v>
      </c>
      <c r="NY88" s="111">
        <f t="shared" si="513"/>
        <v>0</v>
      </c>
      <c r="NZ88" s="111">
        <f t="shared" si="514"/>
        <v>0</v>
      </c>
      <c r="OA88" s="111">
        <f t="shared" si="515"/>
        <v>0</v>
      </c>
      <c r="OB88" s="111">
        <f t="shared" si="516"/>
        <v>0</v>
      </c>
      <c r="OC88" s="111">
        <f t="shared" si="517"/>
        <v>0</v>
      </c>
      <c r="OD88" s="111">
        <f t="shared" si="518"/>
        <v>0</v>
      </c>
      <c r="OE88" s="111">
        <f t="shared" si="519"/>
        <v>0</v>
      </c>
      <c r="OF88" s="111">
        <f t="shared" si="520"/>
        <v>0</v>
      </c>
      <c r="OG88" s="111">
        <f t="shared" si="521"/>
        <v>0</v>
      </c>
      <c r="OH88" s="111">
        <f t="shared" si="522"/>
        <v>0</v>
      </c>
      <c r="OI88" s="111">
        <f t="shared" si="523"/>
        <v>0</v>
      </c>
      <c r="OJ88" s="111">
        <f t="shared" si="524"/>
        <v>0</v>
      </c>
      <c r="OK88" s="111">
        <f t="shared" si="525"/>
        <v>0</v>
      </c>
      <c r="OL88" s="111">
        <f t="shared" si="526"/>
        <v>0</v>
      </c>
      <c r="OM88" s="111">
        <f t="shared" si="527"/>
        <v>0</v>
      </c>
      <c r="ON88" s="111">
        <f t="shared" si="528"/>
        <v>0</v>
      </c>
      <c r="OO88" s="111">
        <f t="shared" si="529"/>
        <v>0</v>
      </c>
      <c r="OP88" s="111">
        <f t="shared" si="530"/>
        <v>0</v>
      </c>
      <c r="OQ88" s="111">
        <f t="shared" si="531"/>
        <v>0</v>
      </c>
      <c r="OR88" s="111">
        <f t="shared" si="532"/>
        <v>0</v>
      </c>
      <c r="OS88" s="111">
        <f t="shared" si="533"/>
        <v>0</v>
      </c>
      <c r="OT88" s="111">
        <f t="shared" si="534"/>
        <v>0</v>
      </c>
      <c r="OU88" s="111">
        <f t="shared" si="535"/>
        <v>0</v>
      </c>
      <c r="OV88" s="111">
        <f t="shared" si="536"/>
        <v>0</v>
      </c>
      <c r="OW88" s="111">
        <f t="shared" si="537"/>
        <v>0</v>
      </c>
      <c r="OX88" s="111">
        <f t="shared" si="538"/>
        <v>0</v>
      </c>
      <c r="OY88" s="111"/>
      <c r="PA88" s="51">
        <f t="shared" si="686"/>
        <v>89855.279480524652</v>
      </c>
      <c r="PB88" s="51">
        <f t="shared" si="539"/>
        <v>86576.583582299863</v>
      </c>
      <c r="PC88" s="51">
        <f t="shared" si="540"/>
        <v>89337.515909487076</v>
      </c>
      <c r="PD88" s="51">
        <f t="shared" si="541"/>
        <v>89363.610153774513</v>
      </c>
      <c r="PE88" s="51">
        <f t="shared" si="542"/>
        <v>89363.610153774513</v>
      </c>
      <c r="PF88" s="51">
        <f t="shared" si="543"/>
        <v>86602.677826587314</v>
      </c>
      <c r="PG88" s="51">
        <f t="shared" si="544"/>
        <v>85893.71011010099</v>
      </c>
      <c r="PH88" s="51">
        <f t="shared" si="545"/>
        <v>81050.342972846425</v>
      </c>
      <c r="PI88" s="51">
        <f t="shared" si="546"/>
        <v>83806.417331927412</v>
      </c>
      <c r="PJ88" s="51">
        <f t="shared" si="547"/>
        <v>88159.145187060174</v>
      </c>
      <c r="PK88" s="51">
        <f t="shared" si="548"/>
        <v>88060.195767365556</v>
      </c>
      <c r="PL88" s="51">
        <f t="shared" si="549"/>
        <v>88115.88256578907</v>
      </c>
      <c r="PM88" s="51">
        <f t="shared" si="550"/>
        <v>94300.080053107202</v>
      </c>
      <c r="PN88" s="51">
        <f t="shared" si="551"/>
        <v>90859.19947870083</v>
      </c>
      <c r="PO88" s="51">
        <f t="shared" si="552"/>
        <v>93756.70467795177</v>
      </c>
      <c r="PP88" s="51">
        <f t="shared" si="553"/>
        <v>93784.089705737075</v>
      </c>
      <c r="PQ88" s="51">
        <f t="shared" si="554"/>
        <v>93784.089705737075</v>
      </c>
      <c r="PR88" s="51">
        <f t="shared" si="555"/>
        <v>90886.58450648615</v>
      </c>
      <c r="PS88" s="51">
        <f t="shared" si="556"/>
        <v>90142.546840516632</v>
      </c>
      <c r="PT88" s="51">
        <f t="shared" si="557"/>
        <v>85019.019510771221</v>
      </c>
      <c r="PU88" s="51">
        <f t="shared" si="558"/>
        <v>87910.046631857491</v>
      </c>
      <c r="PV88" s="51">
        <f t="shared" si="559"/>
        <v>92475.908303344666</v>
      </c>
      <c r="PW88" s="51">
        <f t="shared" si="560"/>
        <v>92372.113768552692</v>
      </c>
      <c r="PX88" s="51">
        <f t="shared" si="561"/>
        <v>92430.527303005569</v>
      </c>
      <c r="PY88" s="51">
        <f t="shared" si="562"/>
        <v>98917.537567834515</v>
      </c>
      <c r="PZ88" s="51">
        <f t="shared" si="563"/>
        <v>95308.172302252671</v>
      </c>
      <c r="QA88" s="51">
        <f t="shared" si="564"/>
        <v>98347.55550572912</v>
      </c>
      <c r="QB88" s="51">
        <f t="shared" si="565"/>
        <v>98376.281457109275</v>
      </c>
      <c r="QC88" s="51">
        <f t="shared" si="566"/>
        <v>98376.281457109275</v>
      </c>
      <c r="QD88" s="51">
        <f t="shared" si="567"/>
        <v>95336.898253632826</v>
      </c>
      <c r="QE88" s="51">
        <f t="shared" si="568"/>
        <v>94556.428356534365</v>
      </c>
      <c r="QF88" s="51">
        <f t="shared" si="569"/>
        <v>89401.578092297248</v>
      </c>
      <c r="QG88" s="51">
        <f t="shared" si="570"/>
        <v>92441.631816981739</v>
      </c>
      <c r="QH88" s="51">
        <f t="shared" si="571"/>
        <v>97242.854427298618</v>
      </c>
      <c r="QI88" s="51">
        <f t="shared" si="572"/>
        <v>97133.709494068928</v>
      </c>
      <c r="QJ88" s="51">
        <f t="shared" si="573"/>
        <v>97195.134128134174</v>
      </c>
      <c r="QK88" s="51">
        <f t="shared" si="574"/>
        <v>104016.53665799003</v>
      </c>
      <c r="QL88" s="51">
        <f t="shared" si="575"/>
        <v>100221.11590965194</v>
      </c>
      <c r="QM88" s="51">
        <f t="shared" si="576"/>
        <v>103417.17317285753</v>
      </c>
      <c r="QN88" s="51">
        <f t="shared" si="577"/>
        <v>103447.379888959</v>
      </c>
      <c r="QO88" s="51">
        <f t="shared" si="578"/>
        <v>103447.379888959</v>
      </c>
      <c r="QP88" s="51">
        <f t="shared" si="579"/>
        <v>100251.32262575344</v>
      </c>
      <c r="QQ88" s="51">
        <f t="shared" si="580"/>
        <v>99430.621083255697</v>
      </c>
      <c r="QR88" s="51">
        <f t="shared" si="581"/>
        <v>93959.741420933744</v>
      </c>
      <c r="QS88" s="51">
        <f t="shared" si="582"/>
        <v>97154.793096444511</v>
      </c>
      <c r="QT88" s="51">
        <f t="shared" si="583"/>
        <v>102200.80732344151</v>
      </c>
      <c r="QU88" s="51">
        <f t="shared" si="584"/>
        <v>102086.09760665016</v>
      </c>
      <c r="QV88" s="51">
        <f t="shared" si="585"/>
        <v>102150.65399208317</v>
      </c>
      <c r="QW88" s="51">
        <f t="shared" si="586"/>
        <v>109319.84755119085</v>
      </c>
      <c r="QX88" s="51">
        <f t="shared" si="587"/>
        <v>105330.91626264776</v>
      </c>
      <c r="QY88" s="51">
        <f t="shared" si="588"/>
        <v>108689.92535874298</v>
      </c>
      <c r="QZ88" s="51">
        <f t="shared" si="589"/>
        <v>108721.67217232987</v>
      </c>
      <c r="RA88" s="51">
        <f t="shared" si="590"/>
        <v>108721.67217232987</v>
      </c>
      <c r="RB88" s="51">
        <f t="shared" si="591"/>
        <v>105362.66307623468</v>
      </c>
      <c r="RC88" s="51">
        <f t="shared" si="592"/>
        <v>104500.11784647108</v>
      </c>
      <c r="RD88" s="51">
        <f t="shared" si="593"/>
        <v>98275.105066132732</v>
      </c>
      <c r="RE88" s="51">
        <f t="shared" si="594"/>
        <v>101616.89841671115</v>
      </c>
      <c r="RF88" s="51">
        <f t="shared" si="595"/>
        <v>106894.66494548161</v>
      </c>
      <c r="RG88" s="51">
        <f t="shared" si="596"/>
        <v>106774.68686445142</v>
      </c>
      <c r="RH88" s="51">
        <f t="shared" si="597"/>
        <v>106842.20818225387</v>
      </c>
      <c r="RI88" s="51">
        <f t="shared" si="598"/>
        <v>114340.66698605576</v>
      </c>
      <c r="RJ88" s="51">
        <f t="shared" si="599"/>
        <v>110168.53288314285</v>
      </c>
      <c r="RK88" s="51">
        <f t="shared" si="600"/>
        <v>113681.81385693772</v>
      </c>
      <c r="RL88" s="51">
        <f t="shared" si="601"/>
        <v>113715.01873163815</v>
      </c>
      <c r="RM88" s="51">
        <f t="shared" si="602"/>
        <v>113715.01873163815</v>
      </c>
      <c r="RN88" s="51">
        <f t="shared" si="603"/>
        <v>110201.73775784329</v>
      </c>
      <c r="RO88" s="51">
        <f t="shared" si="604"/>
        <v>109299.57772847966</v>
      </c>
      <c r="RP88" s="51">
        <f t="shared" si="605"/>
        <v>102268.76243400405</v>
      </c>
      <c r="RQ88" s="51">
        <f t="shared" si="606"/>
        <v>105746.35800659444</v>
      </c>
      <c r="RR88" s="51">
        <f t="shared" si="607"/>
        <v>111238.59992228352</v>
      </c>
      <c r="RS88" s="51">
        <f t="shared" si="608"/>
        <v>111113.74622858452</v>
      </c>
      <c r="RT88" s="51">
        <f t="shared" si="609"/>
        <v>111184.01144585318</v>
      </c>
      <c r="RU88" s="51"/>
      <c r="RV88" s="51">
        <f t="shared" si="767"/>
        <v>1046184.9710415376</v>
      </c>
      <c r="RW88" s="51">
        <f t="shared" si="767"/>
        <v>1097720.9104857682</v>
      </c>
      <c r="RX88" s="51">
        <f t="shared" si="767"/>
        <v>1152634.0628589829</v>
      </c>
      <c r="RY88" s="51">
        <f t="shared" si="767"/>
        <v>1211783.6226669799</v>
      </c>
      <c r="RZ88" s="51">
        <f t="shared" si="767"/>
        <v>1271050.377914978</v>
      </c>
      <c r="SA88" s="51">
        <f t="shared" si="767"/>
        <v>1326673.8447130553</v>
      </c>
    </row>
    <row r="89" spans="1:495" x14ac:dyDescent="0.3">
      <c r="A89" s="1">
        <v>560000</v>
      </c>
      <c r="B89" s="1" t="s">
        <v>256</v>
      </c>
      <c r="C89" s="1" t="s">
        <v>138</v>
      </c>
      <c r="D89" s="44">
        <v>0</v>
      </c>
      <c r="E89" s="1" t="s">
        <v>299</v>
      </c>
      <c r="F89" s="107">
        <f>VLOOKUP(A89,Auxiliar_OPEX_CustosUnit!$A$4:$E$129,COLUMN(Auxiliar_OPEX_CustosUnit!$E$3),0)</f>
        <v>5</v>
      </c>
      <c r="G89" s="107">
        <f>INDEX(Auxiliar_OPEX_Drivers!$B$76:$I$84,MATCH($E89,Auxiliar_OPEX_Drivers!$B$76:$B$84,0),MATCH(YEAR(G$2),Auxiliar_OPEX_Drivers!$B$76:$I$76,0))*$F89</f>
        <v>5</v>
      </c>
      <c r="H89" s="107">
        <f>INDEX(Auxiliar_OPEX_Drivers!$B$76:$I$84,MATCH($E89,Auxiliar_OPEX_Drivers!$B$76:$B$84,0),MATCH(YEAR(H$2),Auxiliar_OPEX_Drivers!$B$76:$I$76,0))*$F89</f>
        <v>5</v>
      </c>
      <c r="I89" s="107">
        <f>INDEX(Auxiliar_OPEX_Drivers!$B$76:$I$84,MATCH($E89,Auxiliar_OPEX_Drivers!$B$76:$B$84,0),MATCH(YEAR(I$2),Auxiliar_OPEX_Drivers!$B$76:$I$76,0))*$F89</f>
        <v>5</v>
      </c>
      <c r="J89" s="107">
        <f>INDEX(Auxiliar_OPEX_Drivers!$B$76:$I$84,MATCH($E89,Auxiliar_OPEX_Drivers!$B$76:$B$84,0),MATCH(YEAR(J$2),Auxiliar_OPEX_Drivers!$B$76:$I$76,0))*$F89</f>
        <v>5</v>
      </c>
      <c r="K89" s="107">
        <f>INDEX(Auxiliar_OPEX_Drivers!$B$76:$I$84,MATCH($E89,Auxiliar_OPEX_Drivers!$B$76:$B$84,0),MATCH(YEAR(K$2),Auxiliar_OPEX_Drivers!$B$76:$I$76,0))*$F89</f>
        <v>5</v>
      </c>
      <c r="L89" s="107">
        <f>INDEX(Auxiliar_OPEX_Drivers!$B$76:$I$84,MATCH($E89,Auxiliar_OPEX_Drivers!$B$76:$B$84,0),MATCH(YEAR(L$2),Auxiliar_OPEX_Drivers!$B$76:$I$76,0))*$F89</f>
        <v>5</v>
      </c>
      <c r="M89" s="107">
        <f>INDEX(Auxiliar_OPEX_Drivers!$B$76:$I$84,MATCH($E89,Auxiliar_OPEX_Drivers!$B$76:$B$84,0),MATCH(YEAR(M$2),Auxiliar_OPEX_Drivers!$B$76:$I$76,0))*$F89</f>
        <v>5</v>
      </c>
      <c r="N89" s="107">
        <f>INDEX(Auxiliar_OPEX_Drivers!$B$76:$I$84,MATCH($E89,Auxiliar_OPEX_Drivers!$B$76:$B$84,0),MATCH(YEAR(N$2),Auxiliar_OPEX_Drivers!$B$76:$I$76,0))*$F89</f>
        <v>5.2473310749395594</v>
      </c>
      <c r="O89" s="107">
        <f>INDEX(Auxiliar_OPEX_Drivers!$B$76:$I$84,MATCH($E89,Auxiliar_OPEX_Drivers!$B$76:$B$84,0),MATCH(YEAR(O$2),Auxiliar_OPEX_Drivers!$B$76:$I$76,0))*$F89</f>
        <v>5.2473310749395594</v>
      </c>
      <c r="P89" s="107">
        <f>INDEX(Auxiliar_OPEX_Drivers!$B$76:$I$84,MATCH($E89,Auxiliar_OPEX_Drivers!$B$76:$B$84,0),MATCH(YEAR(P$2),Auxiliar_OPEX_Drivers!$B$76:$I$76,0))*$F89</f>
        <v>5.2473310749395594</v>
      </c>
      <c r="Q89" s="107">
        <f>INDEX(Auxiliar_OPEX_Drivers!$B$76:$I$84,MATCH($E89,Auxiliar_OPEX_Drivers!$B$76:$B$84,0),MATCH(YEAR(Q$2),Auxiliar_OPEX_Drivers!$B$76:$I$76,0))*$F89</f>
        <v>5.2473310749395594</v>
      </c>
      <c r="R89" s="107">
        <f>INDEX(Auxiliar_OPEX_Drivers!$B$76:$I$84,MATCH($E89,Auxiliar_OPEX_Drivers!$B$76:$B$84,0),MATCH(YEAR(R$2),Auxiliar_OPEX_Drivers!$B$76:$I$76,0))*$F89</f>
        <v>5.2473310749395594</v>
      </c>
      <c r="S89" s="107">
        <f>INDEX(Auxiliar_OPEX_Drivers!$B$76:$I$84,MATCH($E89,Auxiliar_OPEX_Drivers!$B$76:$B$84,0),MATCH(YEAR(S$2),Auxiliar_OPEX_Drivers!$B$76:$I$76,0))*$F89</f>
        <v>5.2473310749395594</v>
      </c>
      <c r="T89" s="107">
        <f>INDEX(Auxiliar_OPEX_Drivers!$B$76:$I$84,MATCH($E89,Auxiliar_OPEX_Drivers!$B$76:$B$84,0),MATCH(YEAR(T$2),Auxiliar_OPEX_Drivers!$B$76:$I$76,0))*$F89</f>
        <v>5.2473310749395594</v>
      </c>
      <c r="U89" s="107">
        <f>INDEX(Auxiliar_OPEX_Drivers!$B$76:$I$84,MATCH($E89,Auxiliar_OPEX_Drivers!$B$76:$B$84,0),MATCH(YEAR(U$2),Auxiliar_OPEX_Drivers!$B$76:$I$76,0))*$F89</f>
        <v>5.2473310749395594</v>
      </c>
      <c r="V89" s="107">
        <f>INDEX(Auxiliar_OPEX_Drivers!$B$76:$I$84,MATCH($E89,Auxiliar_OPEX_Drivers!$B$76:$B$84,0),MATCH(YEAR(V$2),Auxiliar_OPEX_Drivers!$B$76:$I$76,0))*$F89</f>
        <v>5.2473310749395594</v>
      </c>
      <c r="W89" s="107">
        <f>INDEX(Auxiliar_OPEX_Drivers!$B$76:$I$84,MATCH($E89,Auxiliar_OPEX_Drivers!$B$76:$B$84,0),MATCH(YEAR(W$2),Auxiliar_OPEX_Drivers!$B$76:$I$76,0))*$F89</f>
        <v>5.2473310749395594</v>
      </c>
      <c r="X89" s="107">
        <f>INDEX(Auxiliar_OPEX_Drivers!$B$76:$I$84,MATCH($E89,Auxiliar_OPEX_Drivers!$B$76:$B$84,0),MATCH(YEAR(X$2),Auxiliar_OPEX_Drivers!$B$76:$I$76,0))*$F89</f>
        <v>5.2473310749395594</v>
      </c>
      <c r="Y89" s="107">
        <f>INDEX(Auxiliar_OPEX_Drivers!$B$76:$I$84,MATCH($E89,Auxiliar_OPEX_Drivers!$B$76:$B$84,0),MATCH(YEAR(Y$2),Auxiliar_OPEX_Drivers!$B$76:$I$76,0))*$F89</f>
        <v>5.2473310749395594</v>
      </c>
      <c r="Z89" s="107">
        <f>INDEX(Auxiliar_OPEX_Drivers!$B$76:$I$84,MATCH($E89,Auxiliar_OPEX_Drivers!$B$76:$B$84,0),MATCH(YEAR(Z$2),Auxiliar_OPEX_Drivers!$B$76:$I$76,0))*$F89</f>
        <v>5.5042696511379745</v>
      </c>
      <c r="AA89" s="107">
        <f>INDEX(Auxiliar_OPEX_Drivers!$B$76:$I$84,MATCH($E89,Auxiliar_OPEX_Drivers!$B$76:$B$84,0),MATCH(YEAR(AA$2),Auxiliar_OPEX_Drivers!$B$76:$I$76,0))*$F89</f>
        <v>5.5042696511379745</v>
      </c>
      <c r="AB89" s="107">
        <f>INDEX(Auxiliar_OPEX_Drivers!$B$76:$I$84,MATCH($E89,Auxiliar_OPEX_Drivers!$B$76:$B$84,0),MATCH(YEAR(AB$2),Auxiliar_OPEX_Drivers!$B$76:$I$76,0))*$F89</f>
        <v>5.5042696511379745</v>
      </c>
      <c r="AC89" s="107">
        <f>INDEX(Auxiliar_OPEX_Drivers!$B$76:$I$84,MATCH($E89,Auxiliar_OPEX_Drivers!$B$76:$B$84,0),MATCH(YEAR(AC$2),Auxiliar_OPEX_Drivers!$B$76:$I$76,0))*$F89</f>
        <v>5.5042696511379745</v>
      </c>
      <c r="AD89" s="107">
        <f>INDEX(Auxiliar_OPEX_Drivers!$B$76:$I$84,MATCH($E89,Auxiliar_OPEX_Drivers!$B$76:$B$84,0),MATCH(YEAR(AD$2),Auxiliar_OPEX_Drivers!$B$76:$I$76,0))*$F89</f>
        <v>5.5042696511379745</v>
      </c>
      <c r="AE89" s="107">
        <f>INDEX(Auxiliar_OPEX_Drivers!$B$76:$I$84,MATCH($E89,Auxiliar_OPEX_Drivers!$B$76:$B$84,0),MATCH(YEAR(AE$2),Auxiliar_OPEX_Drivers!$B$76:$I$76,0))*$F89</f>
        <v>5.5042696511379745</v>
      </c>
      <c r="AF89" s="107">
        <f>INDEX(Auxiliar_OPEX_Drivers!$B$76:$I$84,MATCH($E89,Auxiliar_OPEX_Drivers!$B$76:$B$84,0),MATCH(YEAR(AF$2),Auxiliar_OPEX_Drivers!$B$76:$I$76,0))*$F89</f>
        <v>5.5042696511379745</v>
      </c>
      <c r="AG89" s="107">
        <f>INDEX(Auxiliar_OPEX_Drivers!$B$76:$I$84,MATCH($E89,Auxiliar_OPEX_Drivers!$B$76:$B$84,0),MATCH(YEAR(AG$2),Auxiliar_OPEX_Drivers!$B$76:$I$76,0))*$F89</f>
        <v>5.5042696511379745</v>
      </c>
      <c r="AH89" s="107">
        <f>INDEX(Auxiliar_OPEX_Drivers!$B$76:$I$84,MATCH($E89,Auxiliar_OPEX_Drivers!$B$76:$B$84,0),MATCH(YEAR(AH$2),Auxiliar_OPEX_Drivers!$B$76:$I$76,0))*$F89</f>
        <v>5.5042696511379745</v>
      </c>
      <c r="AI89" s="107">
        <f>INDEX(Auxiliar_OPEX_Drivers!$B$76:$I$84,MATCH($E89,Auxiliar_OPEX_Drivers!$B$76:$B$84,0),MATCH(YEAR(AI$2),Auxiliar_OPEX_Drivers!$B$76:$I$76,0))*$F89</f>
        <v>5.5042696511379745</v>
      </c>
      <c r="AJ89" s="107">
        <f>INDEX(Auxiliar_OPEX_Drivers!$B$76:$I$84,MATCH($E89,Auxiliar_OPEX_Drivers!$B$76:$B$84,0),MATCH(YEAR(AJ$2),Auxiliar_OPEX_Drivers!$B$76:$I$76,0))*$F89</f>
        <v>5.5042696511379745</v>
      </c>
      <c r="AK89" s="107">
        <f>INDEX(Auxiliar_OPEX_Drivers!$B$76:$I$84,MATCH($E89,Auxiliar_OPEX_Drivers!$B$76:$B$84,0),MATCH(YEAR(AK$2),Auxiliar_OPEX_Drivers!$B$76:$I$76,0))*$F89</f>
        <v>5.5042696511379745</v>
      </c>
      <c r="AL89" s="107">
        <f>INDEX(Auxiliar_OPEX_Drivers!$B$76:$I$84,MATCH($E89,Auxiliar_OPEX_Drivers!$B$76:$B$84,0),MATCH(YEAR(AL$2),Auxiliar_OPEX_Drivers!$B$76:$I$76,0))*$F89</f>
        <v>5.7880036242352739</v>
      </c>
      <c r="AM89" s="107">
        <f>INDEX(Auxiliar_OPEX_Drivers!$B$76:$I$84,MATCH($E89,Auxiliar_OPEX_Drivers!$B$76:$B$84,0),MATCH(YEAR(AM$2),Auxiliar_OPEX_Drivers!$B$76:$I$76,0))*$F89</f>
        <v>5.7880036242352739</v>
      </c>
      <c r="AN89" s="107">
        <f>INDEX(Auxiliar_OPEX_Drivers!$B$76:$I$84,MATCH($E89,Auxiliar_OPEX_Drivers!$B$76:$B$84,0),MATCH(YEAR(AN$2),Auxiliar_OPEX_Drivers!$B$76:$I$76,0))*$F89</f>
        <v>5.7880036242352739</v>
      </c>
      <c r="AO89" s="107">
        <f>INDEX(Auxiliar_OPEX_Drivers!$B$76:$I$84,MATCH($E89,Auxiliar_OPEX_Drivers!$B$76:$B$84,0),MATCH(YEAR(AO$2),Auxiliar_OPEX_Drivers!$B$76:$I$76,0))*$F89</f>
        <v>5.7880036242352739</v>
      </c>
      <c r="AP89" s="107">
        <f>INDEX(Auxiliar_OPEX_Drivers!$B$76:$I$84,MATCH($E89,Auxiliar_OPEX_Drivers!$B$76:$B$84,0),MATCH(YEAR(AP$2),Auxiliar_OPEX_Drivers!$B$76:$I$76,0))*$F89</f>
        <v>5.7880036242352739</v>
      </c>
      <c r="AQ89" s="107">
        <f>INDEX(Auxiliar_OPEX_Drivers!$B$76:$I$84,MATCH($E89,Auxiliar_OPEX_Drivers!$B$76:$B$84,0),MATCH(YEAR(AQ$2),Auxiliar_OPEX_Drivers!$B$76:$I$76,0))*$F89</f>
        <v>5.7880036242352739</v>
      </c>
      <c r="AR89" s="107">
        <f>INDEX(Auxiliar_OPEX_Drivers!$B$76:$I$84,MATCH($E89,Auxiliar_OPEX_Drivers!$B$76:$B$84,0),MATCH(YEAR(AR$2),Auxiliar_OPEX_Drivers!$B$76:$I$76,0))*$F89</f>
        <v>5.7880036242352739</v>
      </c>
      <c r="AS89" s="107">
        <f>INDEX(Auxiliar_OPEX_Drivers!$B$76:$I$84,MATCH($E89,Auxiliar_OPEX_Drivers!$B$76:$B$84,0),MATCH(YEAR(AS$2),Auxiliar_OPEX_Drivers!$B$76:$I$76,0))*$F89</f>
        <v>5.7880036242352739</v>
      </c>
      <c r="AT89" s="107">
        <f>INDEX(Auxiliar_OPEX_Drivers!$B$76:$I$84,MATCH($E89,Auxiliar_OPEX_Drivers!$B$76:$B$84,0),MATCH(YEAR(AT$2),Auxiliar_OPEX_Drivers!$B$76:$I$76,0))*$F89</f>
        <v>5.7880036242352739</v>
      </c>
      <c r="AU89" s="107">
        <f>INDEX(Auxiliar_OPEX_Drivers!$B$76:$I$84,MATCH($E89,Auxiliar_OPEX_Drivers!$B$76:$B$84,0),MATCH(YEAR(AU$2),Auxiliar_OPEX_Drivers!$B$76:$I$76,0))*$F89</f>
        <v>5.7880036242352739</v>
      </c>
      <c r="AV89" s="107">
        <f>INDEX(Auxiliar_OPEX_Drivers!$B$76:$I$84,MATCH($E89,Auxiliar_OPEX_Drivers!$B$76:$B$84,0),MATCH(YEAR(AV$2),Auxiliar_OPEX_Drivers!$B$76:$I$76,0))*$F89</f>
        <v>5.7880036242352739</v>
      </c>
      <c r="AW89" s="107">
        <f>INDEX(Auxiliar_OPEX_Drivers!$B$76:$I$84,MATCH($E89,Auxiliar_OPEX_Drivers!$B$76:$B$84,0),MATCH(YEAR(AW$2),Auxiliar_OPEX_Drivers!$B$76:$I$76,0))*$F89</f>
        <v>5.7880036242352739</v>
      </c>
      <c r="AX89" s="107">
        <f>INDEX(Auxiliar_OPEX_Drivers!$B$76:$I$84,MATCH($E89,Auxiliar_OPEX_Drivers!$B$76:$B$84,0),MATCH(YEAR(AX$2),Auxiliar_OPEX_Drivers!$B$76:$I$76,0))*$F89</f>
        <v>6.0831065343736963</v>
      </c>
      <c r="AY89" s="107">
        <f>INDEX(Auxiliar_OPEX_Drivers!$B$76:$I$84,MATCH($E89,Auxiliar_OPEX_Drivers!$B$76:$B$84,0),MATCH(YEAR(AY$2),Auxiliar_OPEX_Drivers!$B$76:$I$76,0))*$F89</f>
        <v>6.0831065343736963</v>
      </c>
      <c r="AZ89" s="107">
        <f>INDEX(Auxiliar_OPEX_Drivers!$B$76:$I$84,MATCH($E89,Auxiliar_OPEX_Drivers!$B$76:$B$84,0),MATCH(YEAR(AZ$2),Auxiliar_OPEX_Drivers!$B$76:$I$76,0))*$F89</f>
        <v>6.0831065343736963</v>
      </c>
      <c r="BA89" s="107">
        <f>INDEX(Auxiliar_OPEX_Drivers!$B$76:$I$84,MATCH($E89,Auxiliar_OPEX_Drivers!$B$76:$B$84,0),MATCH(YEAR(BA$2),Auxiliar_OPEX_Drivers!$B$76:$I$76,0))*$F89</f>
        <v>6.0831065343736963</v>
      </c>
      <c r="BB89" s="107">
        <f>INDEX(Auxiliar_OPEX_Drivers!$B$76:$I$84,MATCH($E89,Auxiliar_OPEX_Drivers!$B$76:$B$84,0),MATCH(YEAR(BB$2),Auxiliar_OPEX_Drivers!$B$76:$I$76,0))*$F89</f>
        <v>6.0831065343736963</v>
      </c>
      <c r="BC89" s="107">
        <f>INDEX(Auxiliar_OPEX_Drivers!$B$76:$I$84,MATCH($E89,Auxiliar_OPEX_Drivers!$B$76:$B$84,0),MATCH(YEAR(BC$2),Auxiliar_OPEX_Drivers!$B$76:$I$76,0))*$F89</f>
        <v>6.0831065343736963</v>
      </c>
      <c r="BD89" s="107">
        <f>INDEX(Auxiliar_OPEX_Drivers!$B$76:$I$84,MATCH($E89,Auxiliar_OPEX_Drivers!$B$76:$B$84,0),MATCH(YEAR(BD$2),Auxiliar_OPEX_Drivers!$B$76:$I$76,0))*$F89</f>
        <v>6.0831065343736963</v>
      </c>
      <c r="BE89" s="107">
        <f>INDEX(Auxiliar_OPEX_Drivers!$B$76:$I$84,MATCH($E89,Auxiliar_OPEX_Drivers!$B$76:$B$84,0),MATCH(YEAR(BE$2),Auxiliar_OPEX_Drivers!$B$76:$I$76,0))*$F89</f>
        <v>6.0831065343736963</v>
      </c>
      <c r="BF89" s="107">
        <f>INDEX(Auxiliar_OPEX_Drivers!$B$76:$I$84,MATCH($E89,Auxiliar_OPEX_Drivers!$B$76:$B$84,0),MATCH(YEAR(BF$2),Auxiliar_OPEX_Drivers!$B$76:$I$76,0))*$F89</f>
        <v>6.0831065343736963</v>
      </c>
      <c r="BG89" s="107">
        <f>INDEX(Auxiliar_OPEX_Drivers!$B$76:$I$84,MATCH($E89,Auxiliar_OPEX_Drivers!$B$76:$B$84,0),MATCH(YEAR(BG$2),Auxiliar_OPEX_Drivers!$B$76:$I$76,0))*$F89</f>
        <v>6.0831065343736963</v>
      </c>
      <c r="BH89" s="107">
        <f>INDEX(Auxiliar_OPEX_Drivers!$B$76:$I$84,MATCH($E89,Auxiliar_OPEX_Drivers!$B$76:$B$84,0),MATCH(YEAR(BH$2),Auxiliar_OPEX_Drivers!$B$76:$I$76,0))*$F89</f>
        <v>6.0831065343736963</v>
      </c>
      <c r="BI89" s="107">
        <f>INDEX(Auxiliar_OPEX_Drivers!$B$76:$I$84,MATCH($E89,Auxiliar_OPEX_Drivers!$B$76:$B$84,0),MATCH(YEAR(BI$2),Auxiliar_OPEX_Drivers!$B$76:$I$76,0))*$F89</f>
        <v>6.0831065343736963</v>
      </c>
      <c r="BJ89" s="107">
        <f>INDEX(Auxiliar_OPEX_Drivers!$B$76:$I$84,MATCH($E89,Auxiliar_OPEX_Drivers!$B$76:$B$84,0),MATCH(YEAR(BJ$2),Auxiliar_OPEX_Drivers!$B$76:$I$76,0))*$F89</f>
        <v>6.3624901979653901</v>
      </c>
      <c r="BK89" s="107">
        <f>INDEX(Auxiliar_OPEX_Drivers!$B$76:$I$84,MATCH($E89,Auxiliar_OPEX_Drivers!$B$76:$B$84,0),MATCH(YEAR(BK$2),Auxiliar_OPEX_Drivers!$B$76:$I$76,0))*$F89</f>
        <v>6.3624901979653901</v>
      </c>
      <c r="BL89" s="107">
        <f>INDEX(Auxiliar_OPEX_Drivers!$B$76:$I$84,MATCH($E89,Auxiliar_OPEX_Drivers!$B$76:$B$84,0),MATCH(YEAR(BL$2),Auxiliar_OPEX_Drivers!$B$76:$I$76,0))*$F89</f>
        <v>6.3624901979653901</v>
      </c>
      <c r="BM89" s="107">
        <f>INDEX(Auxiliar_OPEX_Drivers!$B$76:$I$84,MATCH($E89,Auxiliar_OPEX_Drivers!$B$76:$B$84,0),MATCH(YEAR(BM$2),Auxiliar_OPEX_Drivers!$B$76:$I$76,0))*$F89</f>
        <v>6.3624901979653901</v>
      </c>
      <c r="BN89" s="107">
        <f>INDEX(Auxiliar_OPEX_Drivers!$B$76:$I$84,MATCH($E89,Auxiliar_OPEX_Drivers!$B$76:$B$84,0),MATCH(YEAR(BN$2),Auxiliar_OPEX_Drivers!$B$76:$I$76,0))*$F89</f>
        <v>6.3624901979653901</v>
      </c>
      <c r="BO89" s="107">
        <f>INDEX(Auxiliar_OPEX_Drivers!$B$76:$I$84,MATCH($E89,Auxiliar_OPEX_Drivers!$B$76:$B$84,0),MATCH(YEAR(BO$2),Auxiliar_OPEX_Drivers!$B$76:$I$76,0))*$F89</f>
        <v>6.3624901979653901</v>
      </c>
      <c r="BP89" s="107">
        <f>INDEX(Auxiliar_OPEX_Drivers!$B$76:$I$84,MATCH($E89,Auxiliar_OPEX_Drivers!$B$76:$B$84,0),MATCH(YEAR(BP$2),Auxiliar_OPEX_Drivers!$B$76:$I$76,0))*$F89</f>
        <v>6.3624901979653901</v>
      </c>
      <c r="BQ89" s="107">
        <f>INDEX(Auxiliar_OPEX_Drivers!$B$76:$I$84,MATCH($E89,Auxiliar_OPEX_Drivers!$B$76:$B$84,0),MATCH(YEAR(BQ$2),Auxiliar_OPEX_Drivers!$B$76:$I$76,0))*$F89</f>
        <v>6.3624901979653901</v>
      </c>
      <c r="BR89" s="107">
        <f>INDEX(Auxiliar_OPEX_Drivers!$B$76:$I$84,MATCH($E89,Auxiliar_OPEX_Drivers!$B$76:$B$84,0),MATCH(YEAR(BR$2),Auxiliar_OPEX_Drivers!$B$76:$I$76,0))*$F89</f>
        <v>6.3624901979653901</v>
      </c>
      <c r="BS89" s="107">
        <f>INDEX(Auxiliar_OPEX_Drivers!$B$76:$I$84,MATCH($E89,Auxiliar_OPEX_Drivers!$B$76:$B$84,0),MATCH(YEAR(BS$2),Auxiliar_OPEX_Drivers!$B$76:$I$76,0))*$F89</f>
        <v>6.3624901979653901</v>
      </c>
      <c r="BT89" s="107">
        <f>INDEX(Auxiliar_OPEX_Drivers!$B$76:$I$84,MATCH($E89,Auxiliar_OPEX_Drivers!$B$76:$B$84,0),MATCH(YEAR(BT$2),Auxiliar_OPEX_Drivers!$B$76:$I$76,0))*$F89</f>
        <v>6.3624901979653901</v>
      </c>
      <c r="BU89" s="107">
        <f>INDEX(Auxiliar_OPEX_Drivers!$B$76:$I$84,MATCH($E89,Auxiliar_OPEX_Drivers!$B$76:$B$84,0),MATCH(YEAR(BU$2),Auxiliar_OPEX_Drivers!$B$76:$I$76,0))*$F89</f>
        <v>6.3624901979653901</v>
      </c>
      <c r="BV89" s="107">
        <f>INDEX(Auxiliar_OPEX_Drivers!$B$76:$I$84,MATCH($E89,Auxiliar_OPEX_Drivers!$B$76:$B$84,0),MATCH(YEAR(BV$2),Auxiliar_OPEX_Drivers!$B$76:$I$76,0))*$F89</f>
        <v>6.6210460737389596</v>
      </c>
      <c r="BW89" s="107">
        <f>INDEX(Auxiliar_OPEX_Drivers!$B$76:$I$84,MATCH($E89,Auxiliar_OPEX_Drivers!$B$76:$B$84,0),MATCH(YEAR(BW$2),Auxiliar_OPEX_Drivers!$B$76:$I$76,0))*$F89</f>
        <v>6.6210460737389596</v>
      </c>
      <c r="BX89" s="107">
        <f>INDEX(Auxiliar_OPEX_Drivers!$B$76:$I$84,MATCH($E89,Auxiliar_OPEX_Drivers!$B$76:$B$84,0),MATCH(YEAR(BX$2),Auxiliar_OPEX_Drivers!$B$76:$I$76,0))*$F89</f>
        <v>6.6210460737389596</v>
      </c>
      <c r="BY89" s="107">
        <f>INDEX(Auxiliar_OPEX_Drivers!$B$76:$I$84,MATCH($E89,Auxiliar_OPEX_Drivers!$B$76:$B$84,0),MATCH(YEAR(BY$2),Auxiliar_OPEX_Drivers!$B$76:$I$76,0))*$F89</f>
        <v>6.6210460737389596</v>
      </c>
      <c r="BZ89" s="107">
        <f>INDEX(Auxiliar_OPEX_Drivers!$B$76:$I$84,MATCH($E89,Auxiliar_OPEX_Drivers!$B$76:$B$84,0),MATCH(YEAR(BZ$2),Auxiliar_OPEX_Drivers!$B$76:$I$76,0))*$F89</f>
        <v>6.6210460737389596</v>
      </c>
      <c r="CA89" s="107">
        <f>INDEX(Auxiliar_OPEX_Drivers!$B$76:$I$84,MATCH($E89,Auxiliar_OPEX_Drivers!$B$76:$B$84,0),MATCH(YEAR(CA$2),Auxiliar_OPEX_Drivers!$B$76:$I$76,0))*$F89</f>
        <v>6.6210460737389596</v>
      </c>
      <c r="CB89" s="107">
        <f>INDEX(Auxiliar_OPEX_Drivers!$B$76:$I$84,MATCH($E89,Auxiliar_OPEX_Drivers!$B$76:$B$84,0),MATCH(YEAR(CB$2),Auxiliar_OPEX_Drivers!$B$76:$I$76,0))*$F89</f>
        <v>6.6210460737389596</v>
      </c>
      <c r="CC89" s="107">
        <f>INDEX(Auxiliar_OPEX_Drivers!$B$76:$I$84,MATCH($E89,Auxiliar_OPEX_Drivers!$B$76:$B$84,0),MATCH(YEAR(CC$2),Auxiliar_OPEX_Drivers!$B$76:$I$76,0))*$F89</f>
        <v>6.6210460737389596</v>
      </c>
      <c r="CD89" s="107">
        <f>INDEX(Auxiliar_OPEX_Drivers!$B$76:$I$84,MATCH($E89,Auxiliar_OPEX_Drivers!$B$76:$B$84,0),MATCH(YEAR(CD$2),Auxiliar_OPEX_Drivers!$B$76:$I$76,0))*$F89</f>
        <v>6.6210460737389596</v>
      </c>
      <c r="CE89" s="107">
        <f>INDEX(Auxiliar_OPEX_Drivers!$B$76:$I$84,MATCH($E89,Auxiliar_OPEX_Drivers!$B$76:$B$84,0),MATCH(YEAR(CE$2),Auxiliar_OPEX_Drivers!$B$76:$I$76,0))*$F89</f>
        <v>6.6210460737389596</v>
      </c>
      <c r="CF89" s="107">
        <f>INDEX(Auxiliar_OPEX_Drivers!$B$76:$I$84,MATCH($E89,Auxiliar_OPEX_Drivers!$B$76:$B$84,0),MATCH(YEAR(CF$2),Auxiliar_OPEX_Drivers!$B$76:$I$76,0))*$F89</f>
        <v>6.6210460737389596</v>
      </c>
      <c r="CG89" s="107">
        <f>INDEX(Auxiliar_OPEX_Drivers!$B$76:$I$84,MATCH($E89,Auxiliar_OPEX_Drivers!$B$76:$B$84,0),MATCH(YEAR(CG$2),Auxiliar_OPEX_Drivers!$B$76:$I$76,0))*$F89</f>
        <v>6.6210460737389596</v>
      </c>
      <c r="CI89" s="51">
        <f>INDEX(Auxiliar_OPEX_CustosUnit!$A$1:$R$129,MATCH(Auxiliar_OPEX_P!$A89,Auxiliar_OPEX_CustosUnit!$A$1:$A$129,0),MATCH(CI$2,Auxiliar_OPEX_CustosUnit!$A$3:$Q$3,0))*(1-DRE_Auxiliar!$A$5)</f>
        <v>32803.292911261531</v>
      </c>
      <c r="CJ89" s="51">
        <f>INDEX(Auxiliar_OPEX_CustosUnit!$A$1:$R$129,MATCH(Auxiliar_OPEX_P!$A89,Auxiliar_OPEX_CustosUnit!$A$1:$A$129,0),MATCH(CJ$2,Auxiliar_OPEX_CustosUnit!$A$3:$Q$3,0))*(1-DRE_Auxiliar!$A$5)</f>
        <v>33893.156512155547</v>
      </c>
      <c r="CK89" s="51">
        <f>INDEX(Auxiliar_OPEX_CustosUnit!$A$1:$R$129,MATCH(Auxiliar_OPEX_P!$A89,Auxiliar_OPEX_CustosUnit!$A$1:$A$129,0),MATCH(CK$2,Auxiliar_OPEX_CustosUnit!$A$3:$Q$3,0))*(1-DRE_Auxiliar!$A$5)</f>
        <v>36192.651849081296</v>
      </c>
      <c r="CL89" s="51">
        <f>INDEX(Auxiliar_OPEX_CustosUnit!$A$1:$R$129,MATCH(Auxiliar_OPEX_P!$A89,Auxiliar_OPEX_CustosUnit!$A$1:$A$129,0),MATCH(CL$2,Auxiliar_OPEX_CustosUnit!$A$3:$Q$3,0))*(1-DRE_Auxiliar!$A$5)</f>
        <v>36046.653926279425</v>
      </c>
      <c r="CM89" s="51">
        <f>INDEX(Auxiliar_OPEX_CustosUnit!$A$1:$R$129,MATCH(Auxiliar_OPEX_P!$A89,Auxiliar_OPEX_CustosUnit!$A$1:$A$129,0),MATCH(CM$2,Auxiliar_OPEX_CustosUnit!$A$3:$Q$3,0))*(1-DRE_Auxiliar!$A$5)</f>
        <v>36057.266330495622</v>
      </c>
      <c r="CN89" s="51">
        <f>INDEX(Auxiliar_OPEX_CustosUnit!$A$1:$R$129,MATCH(Auxiliar_OPEX_P!$A89,Auxiliar_OPEX_CustosUnit!$A$1:$A$129,0),MATCH(CN$2,Auxiliar_OPEX_CustosUnit!$A$3:$Q$3,0))*(1-DRE_Auxiliar!$A$5)</f>
        <v>36362.446237368698</v>
      </c>
      <c r="CO89" s="51">
        <f>INDEX(Auxiliar_OPEX_CustosUnit!$A$1:$R$129,MATCH(Auxiliar_OPEX_P!$A89,Auxiliar_OPEX_CustosUnit!$A$1:$A$129,0),MATCH(CO$2,Auxiliar_OPEX_CustosUnit!$A$3:$Q$3,0))*(1-DRE_Auxiliar!$A$5)</f>
        <v>35907.208914193761</v>
      </c>
      <c r="CP89" s="51">
        <f>INDEX(Auxiliar_OPEX_CustosUnit!$A$1:$R$129,MATCH(Auxiliar_OPEX_P!$A89,Auxiliar_OPEX_CustosUnit!$A$1:$A$129,0),MATCH(CP$2,Auxiliar_OPEX_CustosUnit!$A$3:$Q$3,0))*(1-DRE_Auxiliar!$A$5)</f>
        <v>37059.055574456732</v>
      </c>
      <c r="CQ89" s="51">
        <f>INDEX(Auxiliar_OPEX_CustosUnit!$A$1:$R$129,MATCH(Auxiliar_OPEX_P!$A89,Auxiliar_OPEX_CustosUnit!$A$1:$A$129,0),MATCH(CQ$2,Auxiliar_OPEX_CustosUnit!$A$3:$Q$3,0))*(1-DRE_Auxiliar!$A$5)</f>
        <v>37064.2744233142</v>
      </c>
      <c r="CR89" s="51">
        <f>INDEX(Auxiliar_OPEX_CustosUnit!$A$1:$R$129,MATCH(Auxiliar_OPEX_P!$A89,Auxiliar_OPEX_CustosUnit!$A$1:$A$129,0),MATCH(CR$2,Auxiliar_OPEX_CustosUnit!$A$3:$Q$3,0))*(1-DRE_Auxiliar!$A$5)</f>
        <v>37064.2744233142</v>
      </c>
      <c r="CS89" s="51">
        <f>INDEX(Auxiliar_OPEX_CustosUnit!$A$1:$R$129,MATCH(Auxiliar_OPEX_P!$A89,Auxiliar_OPEX_CustosUnit!$A$1:$A$129,0),MATCH(CS$2,Auxiliar_OPEX_CustosUnit!$A$3:$Q$3,0))*(1-DRE_Auxiliar!$A$5)</f>
        <v>38011.073758648366</v>
      </c>
      <c r="CT89" s="51">
        <f>INDEX(Auxiliar_OPEX_CustosUnit!$A$1:$R$129,MATCH(Auxiliar_OPEX_P!$A89,Auxiliar_OPEX_CustosUnit!$A$1:$A$129,0),MATCH(CT$2,Auxiliar_OPEX_CustosUnit!$A$3:$Q$3,0))*(1-DRE_Auxiliar!$A$5)</f>
        <v>36924.797525239221</v>
      </c>
      <c r="CU89" s="53">
        <f t="shared" si="610"/>
        <v>32803.292911261531</v>
      </c>
      <c r="CV89" s="53">
        <f t="shared" si="611"/>
        <v>33893.156512155547</v>
      </c>
      <c r="CW89" s="53">
        <f t="shared" si="612"/>
        <v>36192.651849081296</v>
      </c>
      <c r="CX89" s="53">
        <f t="shared" si="613"/>
        <v>36046.653926279425</v>
      </c>
      <c r="CY89" s="53">
        <f t="shared" si="614"/>
        <v>36057.266330495622</v>
      </c>
      <c r="CZ89" s="53">
        <f t="shared" si="615"/>
        <v>36362.446237368698</v>
      </c>
      <c r="DA89" s="53">
        <f t="shared" si="616"/>
        <v>35907.208914193761</v>
      </c>
      <c r="DB89" s="53">
        <f t="shared" si="617"/>
        <v>37059.055574456732</v>
      </c>
      <c r="DC89" s="53">
        <f t="shared" si="618"/>
        <v>37064.2744233142</v>
      </c>
      <c r="DD89" s="53">
        <f t="shared" si="619"/>
        <v>37064.2744233142</v>
      </c>
      <c r="DE89" s="53">
        <f t="shared" si="620"/>
        <v>38011.073758648366</v>
      </c>
      <c r="DF89" s="53">
        <f t="shared" si="621"/>
        <v>36924.797525239221</v>
      </c>
      <c r="DG89" s="53">
        <f t="shared" si="622"/>
        <v>32803.292911261531</v>
      </c>
      <c r="DH89" s="53">
        <f t="shared" si="623"/>
        <v>33893.156512155547</v>
      </c>
      <c r="DI89" s="53">
        <f t="shared" si="624"/>
        <v>36192.651849081296</v>
      </c>
      <c r="DJ89" s="53">
        <f t="shared" si="625"/>
        <v>36046.653926279425</v>
      </c>
      <c r="DK89" s="53">
        <f t="shared" si="626"/>
        <v>36057.266330495622</v>
      </c>
      <c r="DL89" s="53">
        <f t="shared" si="627"/>
        <v>36362.446237368698</v>
      </c>
      <c r="DM89" s="53">
        <f t="shared" si="628"/>
        <v>35907.208914193761</v>
      </c>
      <c r="DN89" s="53">
        <f t="shared" si="629"/>
        <v>37059.055574456732</v>
      </c>
      <c r="DO89" s="53">
        <f t="shared" si="630"/>
        <v>37064.2744233142</v>
      </c>
      <c r="DP89" s="53">
        <f t="shared" si="631"/>
        <v>37064.2744233142</v>
      </c>
      <c r="DQ89" s="53">
        <f t="shared" si="632"/>
        <v>38011.073758648366</v>
      </c>
      <c r="DR89" s="53">
        <f t="shared" si="633"/>
        <v>36924.797525239221</v>
      </c>
      <c r="DS89" s="53">
        <f t="shared" si="634"/>
        <v>32803.292911261531</v>
      </c>
      <c r="DT89" s="53">
        <f t="shared" si="635"/>
        <v>33893.156512155547</v>
      </c>
      <c r="DU89" s="53">
        <f t="shared" si="636"/>
        <v>36192.651849081296</v>
      </c>
      <c r="DV89" s="53">
        <f t="shared" si="637"/>
        <v>36046.653926279425</v>
      </c>
      <c r="DW89" s="53">
        <f t="shared" si="638"/>
        <v>36057.266330495622</v>
      </c>
      <c r="DX89" s="53">
        <f t="shared" si="639"/>
        <v>36362.446237368698</v>
      </c>
      <c r="DY89" s="53">
        <f t="shared" si="640"/>
        <v>35907.208914193761</v>
      </c>
      <c r="DZ89" s="53">
        <f t="shared" si="641"/>
        <v>37059.055574456732</v>
      </c>
      <c r="EA89" s="53">
        <f t="shared" si="642"/>
        <v>37064.2744233142</v>
      </c>
      <c r="EB89" s="53">
        <f t="shared" si="643"/>
        <v>37064.2744233142</v>
      </c>
      <c r="EC89" s="53">
        <f t="shared" si="644"/>
        <v>38011.073758648366</v>
      </c>
      <c r="ED89" s="53">
        <f t="shared" si="645"/>
        <v>36924.797525239221</v>
      </c>
      <c r="EE89" s="53">
        <f t="shared" si="646"/>
        <v>32803.292911261531</v>
      </c>
      <c r="EF89" s="53">
        <f t="shared" si="647"/>
        <v>33893.156512155547</v>
      </c>
      <c r="EG89" s="53">
        <f t="shared" si="648"/>
        <v>36192.651849081296</v>
      </c>
      <c r="EH89" s="53">
        <f t="shared" si="649"/>
        <v>36046.653926279425</v>
      </c>
      <c r="EI89" s="53">
        <f t="shared" si="650"/>
        <v>36057.266330495622</v>
      </c>
      <c r="EJ89" s="53">
        <f t="shared" si="651"/>
        <v>36362.446237368698</v>
      </c>
      <c r="EK89" s="53">
        <f t="shared" si="652"/>
        <v>35907.208914193761</v>
      </c>
      <c r="EL89" s="53">
        <f t="shared" si="653"/>
        <v>37059.055574456732</v>
      </c>
      <c r="EM89" s="53">
        <f t="shared" si="654"/>
        <v>37064.2744233142</v>
      </c>
      <c r="EN89" s="53">
        <f t="shared" si="655"/>
        <v>37064.2744233142</v>
      </c>
      <c r="EO89" s="53">
        <f t="shared" si="656"/>
        <v>38011.073758648366</v>
      </c>
      <c r="EP89" s="53">
        <f t="shared" si="657"/>
        <v>36924.797525239221</v>
      </c>
      <c r="EQ89" s="53">
        <f t="shared" si="658"/>
        <v>32803.292911261531</v>
      </c>
      <c r="ER89" s="53">
        <f t="shared" si="659"/>
        <v>33893.156512155547</v>
      </c>
      <c r="ES89" s="53">
        <f t="shared" si="660"/>
        <v>36192.651849081296</v>
      </c>
      <c r="ET89" s="53">
        <f t="shared" si="661"/>
        <v>36046.653926279425</v>
      </c>
      <c r="EU89" s="53">
        <f t="shared" si="662"/>
        <v>36057.266330495622</v>
      </c>
      <c r="EV89" s="53">
        <f t="shared" si="663"/>
        <v>36362.446237368698</v>
      </c>
      <c r="EW89" s="53">
        <f t="shared" si="664"/>
        <v>35907.208914193761</v>
      </c>
      <c r="EX89" s="53">
        <f t="shared" si="665"/>
        <v>37059.055574456732</v>
      </c>
      <c r="EY89" s="53">
        <f t="shared" si="666"/>
        <v>37064.2744233142</v>
      </c>
      <c r="EZ89" s="53">
        <f t="shared" si="667"/>
        <v>37064.2744233142</v>
      </c>
      <c r="FA89" s="53">
        <f t="shared" si="668"/>
        <v>38011.073758648366</v>
      </c>
      <c r="FB89" s="53">
        <f t="shared" si="669"/>
        <v>36924.797525239221</v>
      </c>
      <c r="FC89" s="53">
        <f t="shared" si="670"/>
        <v>32803.292911261531</v>
      </c>
      <c r="FD89" s="53">
        <f t="shared" si="671"/>
        <v>33893.156512155547</v>
      </c>
      <c r="FE89" s="53">
        <f t="shared" si="672"/>
        <v>36192.651849081296</v>
      </c>
      <c r="FF89" s="53">
        <f t="shared" si="673"/>
        <v>36046.653926279425</v>
      </c>
      <c r="FG89" s="53">
        <f t="shared" si="674"/>
        <v>36057.266330495622</v>
      </c>
      <c r="FH89" s="53">
        <f t="shared" si="675"/>
        <v>36362.446237368698</v>
      </c>
      <c r="FI89" s="53">
        <f t="shared" si="676"/>
        <v>35907.208914193761</v>
      </c>
      <c r="FJ89" s="53">
        <f t="shared" si="677"/>
        <v>37059.055574456732</v>
      </c>
      <c r="FK89" s="53">
        <f t="shared" si="678"/>
        <v>37064.2744233142</v>
      </c>
      <c r="FL89" s="53">
        <f t="shared" si="679"/>
        <v>37064.2744233142</v>
      </c>
      <c r="FM89" s="53">
        <f t="shared" si="680"/>
        <v>38011.073758648366</v>
      </c>
      <c r="FN89" s="53">
        <f t="shared" si="681"/>
        <v>36924.797525239221</v>
      </c>
      <c r="FP89" s="51">
        <f t="shared" si="682"/>
        <v>180286.33165247811</v>
      </c>
      <c r="FQ89" s="51">
        <f t="shared" si="689"/>
        <v>181812.23118684348</v>
      </c>
      <c r="FR89" s="51">
        <f t="shared" si="690"/>
        <v>179536.04457096881</v>
      </c>
      <c r="FS89" s="51">
        <f t="shared" si="691"/>
        <v>185295.27787228365</v>
      </c>
      <c r="FT89" s="51">
        <f t="shared" si="692"/>
        <v>185321.372116571</v>
      </c>
      <c r="FU89" s="51">
        <f t="shared" si="693"/>
        <v>185321.372116571</v>
      </c>
      <c r="FV89" s="51">
        <f t="shared" si="694"/>
        <v>190055.36879324183</v>
      </c>
      <c r="FW89" s="51">
        <f t="shared" si="695"/>
        <v>184623.98762619612</v>
      </c>
      <c r="FX89" s="51">
        <f t="shared" si="696"/>
        <v>172129.73825360721</v>
      </c>
      <c r="FY89" s="51">
        <f t="shared" si="697"/>
        <v>177848.61339402388</v>
      </c>
      <c r="FZ89" s="51">
        <f t="shared" si="698"/>
        <v>189914.82673215299</v>
      </c>
      <c r="GA89" s="51">
        <f t="shared" si="699"/>
        <v>189148.72729495811</v>
      </c>
      <c r="GB89" s="51">
        <f t="shared" si="700"/>
        <v>189204.41409338158</v>
      </c>
      <c r="GC89" s="51">
        <f t="shared" si="701"/>
        <v>190805.79410216384</v>
      </c>
      <c r="GD89" s="51">
        <f t="shared" si="702"/>
        <v>188417.01314979568</v>
      </c>
      <c r="GE89" s="51">
        <f t="shared" si="703"/>
        <v>194461.13392375893</v>
      </c>
      <c r="GF89" s="51">
        <f t="shared" si="704"/>
        <v>194488.51895154413</v>
      </c>
      <c r="GG89" s="51">
        <f t="shared" si="705"/>
        <v>194488.51895154413</v>
      </c>
      <c r="GH89" s="51">
        <f t="shared" si="706"/>
        <v>199456.68852557521</v>
      </c>
      <c r="GI89" s="51">
        <f t="shared" si="707"/>
        <v>193756.63749003911</v>
      </c>
      <c r="GJ89" s="51">
        <f t="shared" si="708"/>
        <v>180558.16962884631</v>
      </c>
      <c r="GK89" s="51">
        <f t="shared" si="709"/>
        <v>186557.07277112719</v>
      </c>
      <c r="GL89" s="51">
        <f t="shared" si="710"/>
        <v>199214.11516710088</v>
      </c>
      <c r="GM89" s="51">
        <f t="shared" si="711"/>
        <v>198410.50323149335</v>
      </c>
      <c r="GN89" s="51">
        <f t="shared" si="712"/>
        <v>198468.91676594617</v>
      </c>
      <c r="GO89" s="51">
        <f t="shared" si="713"/>
        <v>200148.70926548477</v>
      </c>
      <c r="GP89" s="51">
        <f t="shared" si="714"/>
        <v>197642.96028346766</v>
      </c>
      <c r="GQ89" s="51">
        <f t="shared" si="715"/>
        <v>203983.03489831777</v>
      </c>
      <c r="GR89" s="51">
        <f t="shared" si="716"/>
        <v>204011.76084969781</v>
      </c>
      <c r="GS89" s="51">
        <f t="shared" si="717"/>
        <v>204011.76084969781</v>
      </c>
      <c r="GT89" s="51">
        <f t="shared" si="718"/>
        <v>209223.19969689526</v>
      </c>
      <c r="GU89" s="51">
        <f t="shared" si="719"/>
        <v>203244.04239258883</v>
      </c>
      <c r="GV89" s="51">
        <f t="shared" si="720"/>
        <v>189865.57825723302</v>
      </c>
      <c r="GW89" s="51">
        <f t="shared" si="721"/>
        <v>196173.71272912968</v>
      </c>
      <c r="GX89" s="51">
        <f t="shared" si="722"/>
        <v>209483.20007316803</v>
      </c>
      <c r="GY89" s="51">
        <f t="shared" si="723"/>
        <v>208638.16356685999</v>
      </c>
      <c r="GZ89" s="51">
        <f t="shared" si="724"/>
        <v>208699.58820092518</v>
      </c>
      <c r="HA89" s="51">
        <f t="shared" si="725"/>
        <v>210465.97060795032</v>
      </c>
      <c r="HB89" s="51">
        <f t="shared" si="726"/>
        <v>207831.05533152662</v>
      </c>
      <c r="HC89" s="51">
        <f t="shared" si="727"/>
        <v>214497.94797569199</v>
      </c>
      <c r="HD89" s="51">
        <f t="shared" si="728"/>
        <v>214528.15469179334</v>
      </c>
      <c r="HE89" s="51">
        <f t="shared" si="729"/>
        <v>214528.15469179334</v>
      </c>
      <c r="HF89" s="51">
        <f t="shared" si="730"/>
        <v>220008.23267613107</v>
      </c>
      <c r="HG89" s="51">
        <f t="shared" si="731"/>
        <v>213720.86190023829</v>
      </c>
      <c r="HH89" s="51">
        <f t="shared" si="732"/>
        <v>199545.92545746936</v>
      </c>
      <c r="HI89" s="51">
        <f t="shared" si="733"/>
        <v>206175.68184964379</v>
      </c>
      <c r="HJ89" s="51">
        <f t="shared" si="734"/>
        <v>220163.75695945867</v>
      </c>
      <c r="HK89" s="51">
        <f t="shared" si="735"/>
        <v>219275.63604125762</v>
      </c>
      <c r="HL89" s="51">
        <f t="shared" si="736"/>
        <v>219340.1924266906</v>
      </c>
      <c r="HM89" s="51">
        <f t="shared" si="737"/>
        <v>221196.63431234975</v>
      </c>
      <c r="HN89" s="51">
        <f t="shared" si="738"/>
        <v>218427.37717705351</v>
      </c>
      <c r="HO89" s="51">
        <f t="shared" si="739"/>
        <v>225434.18312269571</v>
      </c>
      <c r="HP89" s="51">
        <f t="shared" si="740"/>
        <v>225465.92993628248</v>
      </c>
      <c r="HQ89" s="51">
        <f t="shared" si="741"/>
        <v>225465.92993628248</v>
      </c>
      <c r="HR89" s="51">
        <f t="shared" si="742"/>
        <v>231225.41115979443</v>
      </c>
      <c r="HS89" s="51">
        <f t="shared" si="743"/>
        <v>224617.47710620839</v>
      </c>
      <c r="HT89" s="51">
        <f t="shared" si="744"/>
        <v>208710.62960888905</v>
      </c>
      <c r="HU89" s="51">
        <f t="shared" si="745"/>
        <v>215644.87608669649</v>
      </c>
      <c r="HV89" s="51">
        <f t="shared" si="746"/>
        <v>230275.3926281537</v>
      </c>
      <c r="HW89" s="51">
        <f t="shared" si="747"/>
        <v>229346.48227540348</v>
      </c>
      <c r="HX89" s="51">
        <f t="shared" si="748"/>
        <v>229414.00359320588</v>
      </c>
      <c r="HY89" s="51">
        <f t="shared" si="749"/>
        <v>231355.70775930182</v>
      </c>
      <c r="HZ89" s="51">
        <f t="shared" si="750"/>
        <v>228459.26475285328</v>
      </c>
      <c r="IA89" s="51">
        <f t="shared" si="751"/>
        <v>235787.87783833561</v>
      </c>
      <c r="IB89" s="51">
        <f t="shared" si="688"/>
        <v>235821.0827130359</v>
      </c>
      <c r="IC89" s="51">
        <f t="shared" si="752"/>
        <v>235821.0827130359</v>
      </c>
      <c r="ID89" s="51">
        <f t="shared" si="753"/>
        <v>241845.08420353968</v>
      </c>
      <c r="IE89" s="51">
        <f t="shared" si="754"/>
        <v>234933.66231619124</v>
      </c>
      <c r="IF89" s="51">
        <f t="shared" si="755"/>
        <v>217192.1137358172</v>
      </c>
      <c r="IG89" s="51">
        <f t="shared" si="756"/>
        <v>224408.15085142752</v>
      </c>
      <c r="IH89" s="51">
        <f t="shared" si="757"/>
        <v>239633.21542356082</v>
      </c>
      <c r="II89" s="51">
        <f t="shared" si="758"/>
        <v>238666.55645001945</v>
      </c>
      <c r="IJ89" s="51">
        <f t="shared" si="759"/>
        <v>238736.82166728802</v>
      </c>
      <c r="IK89" s="51">
        <f t="shared" si="760"/>
        <v>240757.43189147403</v>
      </c>
      <c r="IL89" s="51">
        <f t="shared" si="761"/>
        <v>237743.28460024716</v>
      </c>
      <c r="IM89" s="51">
        <f t="shared" si="762"/>
        <v>245369.71440773064</v>
      </c>
      <c r="IN89" s="51">
        <f t="shared" si="763"/>
        <v>245404.26864646783</v>
      </c>
      <c r="IO89" s="51">
        <f t="shared" si="764"/>
        <v>245404.26864646783</v>
      </c>
      <c r="IP89" s="51">
        <f t="shared" si="765"/>
        <v>251673.07066830076</v>
      </c>
      <c r="IQ89" s="51">
        <f t="shared" si="766"/>
        <v>244480.7856780912</v>
      </c>
      <c r="IS89" s="51">
        <f t="shared" si="683"/>
        <v>2210211.9740507999</v>
      </c>
      <c r="IT89" s="51">
        <f t="shared" si="683"/>
        <v>2319083.0826589344</v>
      </c>
      <c r="IU89" s="51">
        <f t="shared" si="683"/>
        <v>2435125.7110634656</v>
      </c>
      <c r="IV89" s="51">
        <f t="shared" si="683"/>
        <v>2560081.570609645</v>
      </c>
      <c r="IW89" s="51">
        <f t="shared" si="683"/>
        <v>2685224.3269430157</v>
      </c>
      <c r="IX89" s="51">
        <f t="shared" si="683"/>
        <v>2802660.6204244066</v>
      </c>
      <c r="IZ89" s="111">
        <f t="shared" si="684"/>
        <v>0</v>
      </c>
      <c r="JA89" s="111">
        <f t="shared" si="389"/>
        <v>0</v>
      </c>
      <c r="JB89" s="111">
        <f t="shared" si="390"/>
        <v>0</v>
      </c>
      <c r="JC89" s="111">
        <f t="shared" si="391"/>
        <v>0</v>
      </c>
      <c r="JD89" s="111">
        <f t="shared" si="392"/>
        <v>0</v>
      </c>
      <c r="JE89" s="111">
        <f t="shared" si="393"/>
        <v>0</v>
      </c>
      <c r="JF89" s="111">
        <f t="shared" si="394"/>
        <v>0</v>
      </c>
      <c r="JG89" s="111">
        <f t="shared" si="395"/>
        <v>0</v>
      </c>
      <c r="JH89" s="111">
        <f t="shared" si="396"/>
        <v>0</v>
      </c>
      <c r="JI89" s="111">
        <f t="shared" si="397"/>
        <v>0</v>
      </c>
      <c r="JJ89" s="111">
        <f t="shared" si="398"/>
        <v>0</v>
      </c>
      <c r="JK89" s="111">
        <f t="shared" si="399"/>
        <v>0</v>
      </c>
      <c r="JL89" s="111">
        <f t="shared" si="400"/>
        <v>0</v>
      </c>
      <c r="JM89" s="111">
        <f t="shared" si="401"/>
        <v>0</v>
      </c>
      <c r="JN89" s="111">
        <f t="shared" si="402"/>
        <v>0</v>
      </c>
      <c r="JO89" s="111">
        <f t="shared" si="403"/>
        <v>0</v>
      </c>
      <c r="JP89" s="111">
        <f t="shared" si="404"/>
        <v>0</v>
      </c>
      <c r="JQ89" s="111">
        <f t="shared" si="405"/>
        <v>0</v>
      </c>
      <c r="JR89" s="111">
        <f t="shared" si="406"/>
        <v>0</v>
      </c>
      <c r="JS89" s="111">
        <f t="shared" si="407"/>
        <v>0</v>
      </c>
      <c r="JT89" s="111">
        <f t="shared" si="408"/>
        <v>0</v>
      </c>
      <c r="JU89" s="111">
        <f t="shared" si="409"/>
        <v>0</v>
      </c>
      <c r="JV89" s="111">
        <f t="shared" si="410"/>
        <v>0</v>
      </c>
      <c r="JW89" s="111">
        <f t="shared" si="411"/>
        <v>0</v>
      </c>
      <c r="JX89" s="111">
        <f t="shared" si="412"/>
        <v>0</v>
      </c>
      <c r="JY89" s="111">
        <f t="shared" si="413"/>
        <v>0</v>
      </c>
      <c r="JZ89" s="111">
        <f t="shared" si="414"/>
        <v>0</v>
      </c>
      <c r="KA89" s="111">
        <f t="shared" si="415"/>
        <v>0</v>
      </c>
      <c r="KB89" s="111">
        <f t="shared" si="416"/>
        <v>0</v>
      </c>
      <c r="KC89" s="111">
        <f t="shared" si="417"/>
        <v>0</v>
      </c>
      <c r="KD89" s="111">
        <f t="shared" si="418"/>
        <v>0</v>
      </c>
      <c r="KE89" s="111">
        <f t="shared" si="419"/>
        <v>0</v>
      </c>
      <c r="KF89" s="111">
        <f t="shared" si="420"/>
        <v>0</v>
      </c>
      <c r="KG89" s="111">
        <f t="shared" si="421"/>
        <v>0</v>
      </c>
      <c r="KH89" s="111">
        <f t="shared" si="422"/>
        <v>0</v>
      </c>
      <c r="KI89" s="111">
        <f t="shared" si="423"/>
        <v>0</v>
      </c>
      <c r="KJ89" s="111">
        <f t="shared" si="424"/>
        <v>0</v>
      </c>
      <c r="KK89" s="111">
        <f t="shared" si="425"/>
        <v>0</v>
      </c>
      <c r="KL89" s="111">
        <f t="shared" si="426"/>
        <v>0</v>
      </c>
      <c r="KM89" s="111">
        <f t="shared" si="427"/>
        <v>0</v>
      </c>
      <c r="KN89" s="111">
        <f t="shared" si="428"/>
        <v>0</v>
      </c>
      <c r="KO89" s="111">
        <f t="shared" si="429"/>
        <v>0</v>
      </c>
      <c r="KP89" s="111">
        <f t="shared" si="430"/>
        <v>0</v>
      </c>
      <c r="KQ89" s="111">
        <f t="shared" si="431"/>
        <v>0</v>
      </c>
      <c r="KR89" s="111">
        <f t="shared" si="432"/>
        <v>0</v>
      </c>
      <c r="KS89" s="111">
        <f t="shared" si="433"/>
        <v>0</v>
      </c>
      <c r="KT89" s="111">
        <f t="shared" si="434"/>
        <v>0</v>
      </c>
      <c r="KU89" s="111">
        <f t="shared" si="435"/>
        <v>0</v>
      </c>
      <c r="KV89" s="111">
        <f t="shared" si="436"/>
        <v>0</v>
      </c>
      <c r="KW89" s="111">
        <f t="shared" si="437"/>
        <v>0</v>
      </c>
      <c r="KX89" s="111">
        <f t="shared" si="438"/>
        <v>0</v>
      </c>
      <c r="KY89" s="111">
        <f t="shared" si="439"/>
        <v>0</v>
      </c>
      <c r="KZ89" s="111">
        <f t="shared" si="440"/>
        <v>0</v>
      </c>
      <c r="LA89" s="111">
        <f t="shared" si="441"/>
        <v>0</v>
      </c>
      <c r="LB89" s="111">
        <f t="shared" si="442"/>
        <v>0</v>
      </c>
      <c r="LC89" s="111">
        <f t="shared" si="443"/>
        <v>0</v>
      </c>
      <c r="LD89" s="111">
        <f t="shared" si="444"/>
        <v>0</v>
      </c>
      <c r="LE89" s="111">
        <f t="shared" si="445"/>
        <v>0</v>
      </c>
      <c r="LF89" s="111">
        <f t="shared" si="446"/>
        <v>0</v>
      </c>
      <c r="LG89" s="111">
        <f t="shared" si="447"/>
        <v>0</v>
      </c>
      <c r="LH89" s="111">
        <f t="shared" si="448"/>
        <v>0</v>
      </c>
      <c r="LI89" s="111">
        <f t="shared" si="449"/>
        <v>0</v>
      </c>
      <c r="LJ89" s="111">
        <f t="shared" si="450"/>
        <v>0</v>
      </c>
      <c r="LK89" s="111">
        <f t="shared" si="451"/>
        <v>0</v>
      </c>
      <c r="LL89" s="111">
        <f t="shared" si="452"/>
        <v>0</v>
      </c>
      <c r="LM89" s="111">
        <f t="shared" si="453"/>
        <v>0</v>
      </c>
      <c r="LN89" s="111">
        <f t="shared" si="454"/>
        <v>0</v>
      </c>
      <c r="LO89" s="111">
        <f t="shared" si="455"/>
        <v>0</v>
      </c>
      <c r="LP89" s="111">
        <f t="shared" si="456"/>
        <v>0</v>
      </c>
      <c r="LQ89" s="111">
        <f t="shared" si="457"/>
        <v>0</v>
      </c>
      <c r="LR89" s="111">
        <f t="shared" si="458"/>
        <v>0</v>
      </c>
      <c r="LS89" s="111">
        <f t="shared" si="459"/>
        <v>0</v>
      </c>
      <c r="LT89" s="111">
        <f t="shared" si="460"/>
        <v>0</v>
      </c>
      <c r="LU89" s="111">
        <f t="shared" si="461"/>
        <v>0</v>
      </c>
      <c r="LV89" s="111">
        <f t="shared" si="462"/>
        <v>0</v>
      </c>
      <c r="LW89" s="111">
        <f t="shared" si="463"/>
        <v>0</v>
      </c>
      <c r="LX89" s="111">
        <f t="shared" si="464"/>
        <v>0</v>
      </c>
      <c r="LY89" s="111">
        <f t="shared" si="465"/>
        <v>0</v>
      </c>
      <c r="LZ89" s="111">
        <f t="shared" si="466"/>
        <v>0</v>
      </c>
      <c r="MA89" s="111">
        <f t="shared" si="467"/>
        <v>0</v>
      </c>
      <c r="MD89" s="111"/>
      <c r="ME89" s="111">
        <f t="shared" si="685"/>
        <v>0</v>
      </c>
      <c r="MF89" s="111">
        <f t="shared" si="468"/>
        <v>0</v>
      </c>
      <c r="MG89" s="111">
        <f t="shared" si="469"/>
        <v>0</v>
      </c>
      <c r="MH89" s="111">
        <f t="shared" si="470"/>
        <v>0</v>
      </c>
      <c r="MI89" s="111">
        <f t="shared" si="471"/>
        <v>0</v>
      </c>
      <c r="MJ89" s="111">
        <f t="shared" si="472"/>
        <v>0</v>
      </c>
      <c r="MK89" s="111">
        <f t="shared" si="473"/>
        <v>0</v>
      </c>
      <c r="ML89" s="111">
        <f t="shared" si="474"/>
        <v>0</v>
      </c>
      <c r="MM89" s="111">
        <f t="shared" si="475"/>
        <v>0</v>
      </c>
      <c r="MN89" s="111">
        <f t="shared" si="476"/>
        <v>0</v>
      </c>
      <c r="MO89" s="111">
        <f t="shared" si="477"/>
        <v>0</v>
      </c>
      <c r="MP89" s="111">
        <f t="shared" si="478"/>
        <v>0</v>
      </c>
      <c r="MQ89" s="111">
        <f t="shared" si="479"/>
        <v>0</v>
      </c>
      <c r="MR89" s="111">
        <f t="shared" si="480"/>
        <v>0</v>
      </c>
      <c r="MS89" s="111">
        <f t="shared" si="481"/>
        <v>0</v>
      </c>
      <c r="MT89" s="111">
        <f t="shared" si="482"/>
        <v>0</v>
      </c>
      <c r="MU89" s="111">
        <f t="shared" si="483"/>
        <v>0</v>
      </c>
      <c r="MV89" s="111">
        <f t="shared" si="484"/>
        <v>0</v>
      </c>
      <c r="MW89" s="111">
        <f t="shared" si="485"/>
        <v>0</v>
      </c>
      <c r="MX89" s="111">
        <f t="shared" si="486"/>
        <v>0</v>
      </c>
      <c r="MY89" s="111">
        <f t="shared" si="487"/>
        <v>0</v>
      </c>
      <c r="MZ89" s="111">
        <f t="shared" si="488"/>
        <v>0</v>
      </c>
      <c r="NA89" s="111">
        <f t="shared" si="489"/>
        <v>0</v>
      </c>
      <c r="NB89" s="111">
        <f t="shared" si="490"/>
        <v>0</v>
      </c>
      <c r="NC89" s="111">
        <f t="shared" si="491"/>
        <v>0</v>
      </c>
      <c r="ND89" s="111">
        <f t="shared" si="492"/>
        <v>0</v>
      </c>
      <c r="NE89" s="111">
        <f t="shared" si="493"/>
        <v>0</v>
      </c>
      <c r="NF89" s="111">
        <f t="shared" si="494"/>
        <v>0</v>
      </c>
      <c r="NG89" s="111">
        <f t="shared" si="495"/>
        <v>0</v>
      </c>
      <c r="NH89" s="111">
        <f t="shared" si="496"/>
        <v>0</v>
      </c>
      <c r="NI89" s="111">
        <f t="shared" si="497"/>
        <v>0</v>
      </c>
      <c r="NJ89" s="111">
        <f t="shared" si="498"/>
        <v>0</v>
      </c>
      <c r="NK89" s="111">
        <f t="shared" si="499"/>
        <v>0</v>
      </c>
      <c r="NL89" s="111">
        <f t="shared" si="500"/>
        <v>0</v>
      </c>
      <c r="NM89" s="111">
        <f t="shared" si="501"/>
        <v>0</v>
      </c>
      <c r="NN89" s="111">
        <f t="shared" si="502"/>
        <v>0</v>
      </c>
      <c r="NO89" s="111">
        <f t="shared" si="503"/>
        <v>0</v>
      </c>
      <c r="NP89" s="111">
        <f t="shared" si="504"/>
        <v>0</v>
      </c>
      <c r="NQ89" s="111">
        <f t="shared" si="505"/>
        <v>0</v>
      </c>
      <c r="NR89" s="111">
        <f t="shared" si="506"/>
        <v>0</v>
      </c>
      <c r="NS89" s="111">
        <f t="shared" si="507"/>
        <v>0</v>
      </c>
      <c r="NT89" s="111">
        <f t="shared" si="508"/>
        <v>0</v>
      </c>
      <c r="NU89" s="111">
        <f t="shared" si="509"/>
        <v>0</v>
      </c>
      <c r="NV89" s="111">
        <f t="shared" si="510"/>
        <v>0</v>
      </c>
      <c r="NW89" s="111">
        <f t="shared" si="511"/>
        <v>0</v>
      </c>
      <c r="NX89" s="111">
        <f t="shared" si="512"/>
        <v>0</v>
      </c>
      <c r="NY89" s="111">
        <f t="shared" si="513"/>
        <v>0</v>
      </c>
      <c r="NZ89" s="111">
        <f t="shared" si="514"/>
        <v>0</v>
      </c>
      <c r="OA89" s="111">
        <f t="shared" si="515"/>
        <v>0</v>
      </c>
      <c r="OB89" s="111">
        <f t="shared" si="516"/>
        <v>0</v>
      </c>
      <c r="OC89" s="111">
        <f t="shared" si="517"/>
        <v>0</v>
      </c>
      <c r="OD89" s="111">
        <f t="shared" si="518"/>
        <v>0</v>
      </c>
      <c r="OE89" s="111">
        <f t="shared" si="519"/>
        <v>0</v>
      </c>
      <c r="OF89" s="111">
        <f t="shared" si="520"/>
        <v>0</v>
      </c>
      <c r="OG89" s="111">
        <f t="shared" si="521"/>
        <v>0</v>
      </c>
      <c r="OH89" s="111">
        <f t="shared" si="522"/>
        <v>0</v>
      </c>
      <c r="OI89" s="111">
        <f t="shared" si="523"/>
        <v>0</v>
      </c>
      <c r="OJ89" s="111">
        <f t="shared" si="524"/>
        <v>0</v>
      </c>
      <c r="OK89" s="111">
        <f t="shared" si="525"/>
        <v>0</v>
      </c>
      <c r="OL89" s="111">
        <f t="shared" si="526"/>
        <v>0</v>
      </c>
      <c r="OM89" s="111">
        <f t="shared" si="527"/>
        <v>0</v>
      </c>
      <c r="ON89" s="111">
        <f t="shared" si="528"/>
        <v>0</v>
      </c>
      <c r="OO89" s="111">
        <f t="shared" si="529"/>
        <v>0</v>
      </c>
      <c r="OP89" s="111">
        <f t="shared" si="530"/>
        <v>0</v>
      </c>
      <c r="OQ89" s="111">
        <f t="shared" si="531"/>
        <v>0</v>
      </c>
      <c r="OR89" s="111">
        <f t="shared" si="532"/>
        <v>0</v>
      </c>
      <c r="OS89" s="111">
        <f t="shared" si="533"/>
        <v>0</v>
      </c>
      <c r="OT89" s="111">
        <f t="shared" si="534"/>
        <v>0</v>
      </c>
      <c r="OU89" s="111">
        <f t="shared" si="535"/>
        <v>0</v>
      </c>
      <c r="OV89" s="111">
        <f t="shared" si="536"/>
        <v>0</v>
      </c>
      <c r="OW89" s="111">
        <f t="shared" si="537"/>
        <v>0</v>
      </c>
      <c r="OX89" s="111">
        <f t="shared" si="538"/>
        <v>0</v>
      </c>
      <c r="OY89" s="111"/>
      <c r="PA89" s="51">
        <f t="shared" si="686"/>
        <v>181812.23118684348</v>
      </c>
      <c r="PB89" s="51">
        <f t="shared" si="539"/>
        <v>179536.04457096881</v>
      </c>
      <c r="PC89" s="51">
        <f t="shared" si="540"/>
        <v>185295.27787228365</v>
      </c>
      <c r="PD89" s="51">
        <f t="shared" si="541"/>
        <v>185321.372116571</v>
      </c>
      <c r="PE89" s="51">
        <f t="shared" si="542"/>
        <v>185321.372116571</v>
      </c>
      <c r="PF89" s="51">
        <f t="shared" si="543"/>
        <v>190055.36879324183</v>
      </c>
      <c r="PG89" s="51">
        <f t="shared" si="544"/>
        <v>184623.98762619612</v>
      </c>
      <c r="PH89" s="51">
        <f t="shared" si="545"/>
        <v>172129.73825360721</v>
      </c>
      <c r="PI89" s="51">
        <f t="shared" si="546"/>
        <v>177848.61339402388</v>
      </c>
      <c r="PJ89" s="51">
        <f t="shared" si="547"/>
        <v>189914.82673215299</v>
      </c>
      <c r="PK89" s="51">
        <f t="shared" si="548"/>
        <v>189148.72729495811</v>
      </c>
      <c r="PL89" s="51">
        <f t="shared" si="549"/>
        <v>189204.41409338158</v>
      </c>
      <c r="PM89" s="51">
        <f t="shared" si="550"/>
        <v>190805.79410216384</v>
      </c>
      <c r="PN89" s="51">
        <f t="shared" si="551"/>
        <v>188417.01314979568</v>
      </c>
      <c r="PO89" s="51">
        <f t="shared" si="552"/>
        <v>194461.13392375893</v>
      </c>
      <c r="PP89" s="51">
        <f t="shared" si="553"/>
        <v>194488.51895154413</v>
      </c>
      <c r="PQ89" s="51">
        <f t="shared" si="554"/>
        <v>194488.51895154413</v>
      </c>
      <c r="PR89" s="51">
        <f t="shared" si="555"/>
        <v>199456.68852557521</v>
      </c>
      <c r="PS89" s="51">
        <f t="shared" si="556"/>
        <v>193756.63749003911</v>
      </c>
      <c r="PT89" s="51">
        <f t="shared" si="557"/>
        <v>180558.16962884631</v>
      </c>
      <c r="PU89" s="51">
        <f t="shared" si="558"/>
        <v>186557.07277112719</v>
      </c>
      <c r="PV89" s="51">
        <f t="shared" si="559"/>
        <v>199214.11516710088</v>
      </c>
      <c r="PW89" s="51">
        <f t="shared" si="560"/>
        <v>198410.50323149335</v>
      </c>
      <c r="PX89" s="51">
        <f t="shared" si="561"/>
        <v>198468.91676594617</v>
      </c>
      <c r="PY89" s="51">
        <f t="shared" si="562"/>
        <v>200148.70926548477</v>
      </c>
      <c r="PZ89" s="51">
        <f t="shared" si="563"/>
        <v>197642.96028346766</v>
      </c>
      <c r="QA89" s="51">
        <f t="shared" si="564"/>
        <v>203983.03489831777</v>
      </c>
      <c r="QB89" s="51">
        <f t="shared" si="565"/>
        <v>204011.76084969781</v>
      </c>
      <c r="QC89" s="51">
        <f t="shared" si="566"/>
        <v>204011.76084969781</v>
      </c>
      <c r="QD89" s="51">
        <f t="shared" si="567"/>
        <v>209223.19969689526</v>
      </c>
      <c r="QE89" s="51">
        <f t="shared" si="568"/>
        <v>203244.04239258883</v>
      </c>
      <c r="QF89" s="51">
        <f t="shared" si="569"/>
        <v>189865.57825723302</v>
      </c>
      <c r="QG89" s="51">
        <f t="shared" si="570"/>
        <v>196173.71272912968</v>
      </c>
      <c r="QH89" s="51">
        <f t="shared" si="571"/>
        <v>209483.20007316803</v>
      </c>
      <c r="QI89" s="51">
        <f t="shared" si="572"/>
        <v>208638.16356685999</v>
      </c>
      <c r="QJ89" s="51">
        <f t="shared" si="573"/>
        <v>208699.58820092518</v>
      </c>
      <c r="QK89" s="51">
        <f t="shared" si="574"/>
        <v>210465.97060795032</v>
      </c>
      <c r="QL89" s="51">
        <f t="shared" si="575"/>
        <v>207831.05533152662</v>
      </c>
      <c r="QM89" s="51">
        <f t="shared" si="576"/>
        <v>214497.94797569199</v>
      </c>
      <c r="QN89" s="51">
        <f t="shared" si="577"/>
        <v>214528.15469179334</v>
      </c>
      <c r="QO89" s="51">
        <f t="shared" si="578"/>
        <v>214528.15469179334</v>
      </c>
      <c r="QP89" s="51">
        <f t="shared" si="579"/>
        <v>220008.23267613107</v>
      </c>
      <c r="QQ89" s="51">
        <f t="shared" si="580"/>
        <v>213720.86190023829</v>
      </c>
      <c r="QR89" s="51">
        <f t="shared" si="581"/>
        <v>199545.92545746936</v>
      </c>
      <c r="QS89" s="51">
        <f t="shared" si="582"/>
        <v>206175.68184964379</v>
      </c>
      <c r="QT89" s="51">
        <f t="shared" si="583"/>
        <v>220163.75695945867</v>
      </c>
      <c r="QU89" s="51">
        <f t="shared" si="584"/>
        <v>219275.63604125762</v>
      </c>
      <c r="QV89" s="51">
        <f t="shared" si="585"/>
        <v>219340.1924266906</v>
      </c>
      <c r="QW89" s="51">
        <f t="shared" si="586"/>
        <v>221196.63431234975</v>
      </c>
      <c r="QX89" s="51">
        <f t="shared" si="587"/>
        <v>218427.37717705351</v>
      </c>
      <c r="QY89" s="51">
        <f t="shared" si="588"/>
        <v>225434.18312269571</v>
      </c>
      <c r="QZ89" s="51">
        <f t="shared" si="589"/>
        <v>225465.92993628248</v>
      </c>
      <c r="RA89" s="51">
        <f t="shared" si="590"/>
        <v>225465.92993628248</v>
      </c>
      <c r="RB89" s="51">
        <f t="shared" si="591"/>
        <v>231225.41115979443</v>
      </c>
      <c r="RC89" s="51">
        <f t="shared" si="592"/>
        <v>224617.47710620839</v>
      </c>
      <c r="RD89" s="51">
        <f t="shared" si="593"/>
        <v>208710.62960888905</v>
      </c>
      <c r="RE89" s="51">
        <f t="shared" si="594"/>
        <v>215644.87608669649</v>
      </c>
      <c r="RF89" s="51">
        <f t="shared" si="595"/>
        <v>230275.3926281537</v>
      </c>
      <c r="RG89" s="51">
        <f t="shared" si="596"/>
        <v>229346.48227540348</v>
      </c>
      <c r="RH89" s="51">
        <f t="shared" si="597"/>
        <v>229414.00359320588</v>
      </c>
      <c r="RI89" s="51">
        <f t="shared" si="598"/>
        <v>231355.70775930182</v>
      </c>
      <c r="RJ89" s="51">
        <f t="shared" si="599"/>
        <v>228459.26475285328</v>
      </c>
      <c r="RK89" s="51">
        <f t="shared" si="600"/>
        <v>235787.87783833561</v>
      </c>
      <c r="RL89" s="51">
        <f t="shared" si="601"/>
        <v>235821.0827130359</v>
      </c>
      <c r="RM89" s="51">
        <f t="shared" si="602"/>
        <v>235821.0827130359</v>
      </c>
      <c r="RN89" s="51">
        <f t="shared" si="603"/>
        <v>241845.08420353968</v>
      </c>
      <c r="RO89" s="51">
        <f t="shared" si="604"/>
        <v>234933.66231619124</v>
      </c>
      <c r="RP89" s="51">
        <f t="shared" si="605"/>
        <v>217192.1137358172</v>
      </c>
      <c r="RQ89" s="51">
        <f t="shared" si="606"/>
        <v>224408.15085142752</v>
      </c>
      <c r="RR89" s="51">
        <f t="shared" si="607"/>
        <v>239633.21542356082</v>
      </c>
      <c r="RS89" s="51">
        <f t="shared" si="608"/>
        <v>238666.55645001945</v>
      </c>
      <c r="RT89" s="51">
        <f t="shared" si="609"/>
        <v>238736.82166728802</v>
      </c>
      <c r="RU89" s="51"/>
      <c r="RV89" s="51">
        <f t="shared" si="767"/>
        <v>2210211.9740507999</v>
      </c>
      <c r="RW89" s="51">
        <f t="shared" si="767"/>
        <v>2319083.0826589344</v>
      </c>
      <c r="RX89" s="51">
        <f t="shared" si="767"/>
        <v>2435125.7110634656</v>
      </c>
      <c r="RY89" s="51">
        <f t="shared" si="767"/>
        <v>2560081.570609645</v>
      </c>
      <c r="RZ89" s="51">
        <f t="shared" si="767"/>
        <v>2685224.3269430157</v>
      </c>
      <c r="SA89" s="51">
        <f t="shared" si="767"/>
        <v>2802660.6204244066</v>
      </c>
    </row>
    <row r="90" spans="1:495" x14ac:dyDescent="0.3">
      <c r="A90" s="1">
        <v>570000</v>
      </c>
      <c r="B90" s="1" t="s">
        <v>257</v>
      </c>
      <c r="C90" s="1" t="s">
        <v>138</v>
      </c>
      <c r="D90" s="44">
        <v>0</v>
      </c>
      <c r="E90" s="1" t="s">
        <v>299</v>
      </c>
      <c r="F90" s="107">
        <f>VLOOKUP(A90,Auxiliar_OPEX_CustosUnit!$A$4:$E$129,COLUMN(Auxiliar_OPEX_CustosUnit!$E$3),0)</f>
        <v>9</v>
      </c>
      <c r="G90" s="107">
        <f>INDEX(Auxiliar_OPEX_Drivers!$B$76:$I$84,MATCH($E90,Auxiliar_OPEX_Drivers!$B$76:$B$84,0),MATCH(YEAR(G$2),Auxiliar_OPEX_Drivers!$B$76:$I$76,0))*$F90</f>
        <v>9</v>
      </c>
      <c r="H90" s="107">
        <f>INDEX(Auxiliar_OPEX_Drivers!$B$76:$I$84,MATCH($E90,Auxiliar_OPEX_Drivers!$B$76:$B$84,0),MATCH(YEAR(H$2),Auxiliar_OPEX_Drivers!$B$76:$I$76,0))*$F90</f>
        <v>9</v>
      </c>
      <c r="I90" s="107">
        <f>INDEX(Auxiliar_OPEX_Drivers!$B$76:$I$84,MATCH($E90,Auxiliar_OPEX_Drivers!$B$76:$B$84,0),MATCH(YEAR(I$2),Auxiliar_OPEX_Drivers!$B$76:$I$76,0))*$F90</f>
        <v>9</v>
      </c>
      <c r="J90" s="107">
        <f>INDEX(Auxiliar_OPEX_Drivers!$B$76:$I$84,MATCH($E90,Auxiliar_OPEX_Drivers!$B$76:$B$84,0),MATCH(YEAR(J$2),Auxiliar_OPEX_Drivers!$B$76:$I$76,0))*$F90</f>
        <v>9</v>
      </c>
      <c r="K90" s="107">
        <f>INDEX(Auxiliar_OPEX_Drivers!$B$76:$I$84,MATCH($E90,Auxiliar_OPEX_Drivers!$B$76:$B$84,0),MATCH(YEAR(K$2),Auxiliar_OPEX_Drivers!$B$76:$I$76,0))*$F90</f>
        <v>9</v>
      </c>
      <c r="L90" s="107">
        <f>INDEX(Auxiliar_OPEX_Drivers!$B$76:$I$84,MATCH($E90,Auxiliar_OPEX_Drivers!$B$76:$B$84,0),MATCH(YEAR(L$2),Auxiliar_OPEX_Drivers!$B$76:$I$76,0))*$F90</f>
        <v>9</v>
      </c>
      <c r="M90" s="107">
        <f>INDEX(Auxiliar_OPEX_Drivers!$B$76:$I$84,MATCH($E90,Auxiliar_OPEX_Drivers!$B$76:$B$84,0),MATCH(YEAR(M$2),Auxiliar_OPEX_Drivers!$B$76:$I$76,0))*$F90</f>
        <v>9</v>
      </c>
      <c r="N90" s="107">
        <f>INDEX(Auxiliar_OPEX_Drivers!$B$76:$I$84,MATCH($E90,Auxiliar_OPEX_Drivers!$B$76:$B$84,0),MATCH(YEAR(N$2),Auxiliar_OPEX_Drivers!$B$76:$I$76,0))*$F90</f>
        <v>9.445195934891208</v>
      </c>
      <c r="O90" s="107">
        <f>INDEX(Auxiliar_OPEX_Drivers!$B$76:$I$84,MATCH($E90,Auxiliar_OPEX_Drivers!$B$76:$B$84,0),MATCH(YEAR(O$2),Auxiliar_OPEX_Drivers!$B$76:$I$76,0))*$F90</f>
        <v>9.445195934891208</v>
      </c>
      <c r="P90" s="107">
        <f>INDEX(Auxiliar_OPEX_Drivers!$B$76:$I$84,MATCH($E90,Auxiliar_OPEX_Drivers!$B$76:$B$84,0),MATCH(YEAR(P$2),Auxiliar_OPEX_Drivers!$B$76:$I$76,0))*$F90</f>
        <v>9.445195934891208</v>
      </c>
      <c r="Q90" s="107">
        <f>INDEX(Auxiliar_OPEX_Drivers!$B$76:$I$84,MATCH($E90,Auxiliar_OPEX_Drivers!$B$76:$B$84,0),MATCH(YEAR(Q$2),Auxiliar_OPEX_Drivers!$B$76:$I$76,0))*$F90</f>
        <v>9.445195934891208</v>
      </c>
      <c r="R90" s="107">
        <f>INDEX(Auxiliar_OPEX_Drivers!$B$76:$I$84,MATCH($E90,Auxiliar_OPEX_Drivers!$B$76:$B$84,0),MATCH(YEAR(R$2),Auxiliar_OPEX_Drivers!$B$76:$I$76,0))*$F90</f>
        <v>9.445195934891208</v>
      </c>
      <c r="S90" s="107">
        <f>INDEX(Auxiliar_OPEX_Drivers!$B$76:$I$84,MATCH($E90,Auxiliar_OPEX_Drivers!$B$76:$B$84,0),MATCH(YEAR(S$2),Auxiliar_OPEX_Drivers!$B$76:$I$76,0))*$F90</f>
        <v>9.445195934891208</v>
      </c>
      <c r="T90" s="107">
        <f>INDEX(Auxiliar_OPEX_Drivers!$B$76:$I$84,MATCH($E90,Auxiliar_OPEX_Drivers!$B$76:$B$84,0),MATCH(YEAR(T$2),Auxiliar_OPEX_Drivers!$B$76:$I$76,0))*$F90</f>
        <v>9.445195934891208</v>
      </c>
      <c r="U90" s="107">
        <f>INDEX(Auxiliar_OPEX_Drivers!$B$76:$I$84,MATCH($E90,Auxiliar_OPEX_Drivers!$B$76:$B$84,0),MATCH(YEAR(U$2),Auxiliar_OPEX_Drivers!$B$76:$I$76,0))*$F90</f>
        <v>9.445195934891208</v>
      </c>
      <c r="V90" s="107">
        <f>INDEX(Auxiliar_OPEX_Drivers!$B$76:$I$84,MATCH($E90,Auxiliar_OPEX_Drivers!$B$76:$B$84,0),MATCH(YEAR(V$2),Auxiliar_OPEX_Drivers!$B$76:$I$76,0))*$F90</f>
        <v>9.445195934891208</v>
      </c>
      <c r="W90" s="107">
        <f>INDEX(Auxiliar_OPEX_Drivers!$B$76:$I$84,MATCH($E90,Auxiliar_OPEX_Drivers!$B$76:$B$84,0),MATCH(YEAR(W$2),Auxiliar_OPEX_Drivers!$B$76:$I$76,0))*$F90</f>
        <v>9.445195934891208</v>
      </c>
      <c r="X90" s="107">
        <f>INDEX(Auxiliar_OPEX_Drivers!$B$76:$I$84,MATCH($E90,Auxiliar_OPEX_Drivers!$B$76:$B$84,0),MATCH(YEAR(X$2),Auxiliar_OPEX_Drivers!$B$76:$I$76,0))*$F90</f>
        <v>9.445195934891208</v>
      </c>
      <c r="Y90" s="107">
        <f>INDEX(Auxiliar_OPEX_Drivers!$B$76:$I$84,MATCH($E90,Auxiliar_OPEX_Drivers!$B$76:$B$84,0),MATCH(YEAR(Y$2),Auxiliar_OPEX_Drivers!$B$76:$I$76,0))*$F90</f>
        <v>9.445195934891208</v>
      </c>
      <c r="Z90" s="107">
        <f>INDEX(Auxiliar_OPEX_Drivers!$B$76:$I$84,MATCH($E90,Auxiliar_OPEX_Drivers!$B$76:$B$84,0),MATCH(YEAR(Z$2),Auxiliar_OPEX_Drivers!$B$76:$I$76,0))*$F90</f>
        <v>9.9076853720483538</v>
      </c>
      <c r="AA90" s="107">
        <f>INDEX(Auxiliar_OPEX_Drivers!$B$76:$I$84,MATCH($E90,Auxiliar_OPEX_Drivers!$B$76:$B$84,0),MATCH(YEAR(AA$2),Auxiliar_OPEX_Drivers!$B$76:$I$76,0))*$F90</f>
        <v>9.9076853720483538</v>
      </c>
      <c r="AB90" s="107">
        <f>INDEX(Auxiliar_OPEX_Drivers!$B$76:$I$84,MATCH($E90,Auxiliar_OPEX_Drivers!$B$76:$B$84,0),MATCH(YEAR(AB$2),Auxiliar_OPEX_Drivers!$B$76:$I$76,0))*$F90</f>
        <v>9.9076853720483538</v>
      </c>
      <c r="AC90" s="107">
        <f>INDEX(Auxiliar_OPEX_Drivers!$B$76:$I$84,MATCH($E90,Auxiliar_OPEX_Drivers!$B$76:$B$84,0),MATCH(YEAR(AC$2),Auxiliar_OPEX_Drivers!$B$76:$I$76,0))*$F90</f>
        <v>9.9076853720483538</v>
      </c>
      <c r="AD90" s="107">
        <f>INDEX(Auxiliar_OPEX_Drivers!$B$76:$I$84,MATCH($E90,Auxiliar_OPEX_Drivers!$B$76:$B$84,0),MATCH(YEAR(AD$2),Auxiliar_OPEX_Drivers!$B$76:$I$76,0))*$F90</f>
        <v>9.9076853720483538</v>
      </c>
      <c r="AE90" s="107">
        <f>INDEX(Auxiliar_OPEX_Drivers!$B$76:$I$84,MATCH($E90,Auxiliar_OPEX_Drivers!$B$76:$B$84,0),MATCH(YEAR(AE$2),Auxiliar_OPEX_Drivers!$B$76:$I$76,0))*$F90</f>
        <v>9.9076853720483538</v>
      </c>
      <c r="AF90" s="107">
        <f>INDEX(Auxiliar_OPEX_Drivers!$B$76:$I$84,MATCH($E90,Auxiliar_OPEX_Drivers!$B$76:$B$84,0),MATCH(YEAR(AF$2),Auxiliar_OPEX_Drivers!$B$76:$I$76,0))*$F90</f>
        <v>9.9076853720483538</v>
      </c>
      <c r="AG90" s="107">
        <f>INDEX(Auxiliar_OPEX_Drivers!$B$76:$I$84,MATCH($E90,Auxiliar_OPEX_Drivers!$B$76:$B$84,0),MATCH(YEAR(AG$2),Auxiliar_OPEX_Drivers!$B$76:$I$76,0))*$F90</f>
        <v>9.9076853720483538</v>
      </c>
      <c r="AH90" s="107">
        <f>INDEX(Auxiliar_OPEX_Drivers!$B$76:$I$84,MATCH($E90,Auxiliar_OPEX_Drivers!$B$76:$B$84,0),MATCH(YEAR(AH$2),Auxiliar_OPEX_Drivers!$B$76:$I$76,0))*$F90</f>
        <v>9.9076853720483538</v>
      </c>
      <c r="AI90" s="107">
        <f>INDEX(Auxiliar_OPEX_Drivers!$B$76:$I$84,MATCH($E90,Auxiliar_OPEX_Drivers!$B$76:$B$84,0),MATCH(YEAR(AI$2),Auxiliar_OPEX_Drivers!$B$76:$I$76,0))*$F90</f>
        <v>9.9076853720483538</v>
      </c>
      <c r="AJ90" s="107">
        <f>INDEX(Auxiliar_OPEX_Drivers!$B$76:$I$84,MATCH($E90,Auxiliar_OPEX_Drivers!$B$76:$B$84,0),MATCH(YEAR(AJ$2),Auxiliar_OPEX_Drivers!$B$76:$I$76,0))*$F90</f>
        <v>9.9076853720483538</v>
      </c>
      <c r="AK90" s="107">
        <f>INDEX(Auxiliar_OPEX_Drivers!$B$76:$I$84,MATCH($E90,Auxiliar_OPEX_Drivers!$B$76:$B$84,0),MATCH(YEAR(AK$2),Auxiliar_OPEX_Drivers!$B$76:$I$76,0))*$F90</f>
        <v>9.9076853720483538</v>
      </c>
      <c r="AL90" s="107">
        <f>INDEX(Auxiliar_OPEX_Drivers!$B$76:$I$84,MATCH($E90,Auxiliar_OPEX_Drivers!$B$76:$B$84,0),MATCH(YEAR(AL$2),Auxiliar_OPEX_Drivers!$B$76:$I$76,0))*$F90</f>
        <v>10.418406523623492</v>
      </c>
      <c r="AM90" s="107">
        <f>INDEX(Auxiliar_OPEX_Drivers!$B$76:$I$84,MATCH($E90,Auxiliar_OPEX_Drivers!$B$76:$B$84,0),MATCH(YEAR(AM$2),Auxiliar_OPEX_Drivers!$B$76:$I$76,0))*$F90</f>
        <v>10.418406523623492</v>
      </c>
      <c r="AN90" s="107">
        <f>INDEX(Auxiliar_OPEX_Drivers!$B$76:$I$84,MATCH($E90,Auxiliar_OPEX_Drivers!$B$76:$B$84,0),MATCH(YEAR(AN$2),Auxiliar_OPEX_Drivers!$B$76:$I$76,0))*$F90</f>
        <v>10.418406523623492</v>
      </c>
      <c r="AO90" s="107">
        <f>INDEX(Auxiliar_OPEX_Drivers!$B$76:$I$84,MATCH($E90,Auxiliar_OPEX_Drivers!$B$76:$B$84,0),MATCH(YEAR(AO$2),Auxiliar_OPEX_Drivers!$B$76:$I$76,0))*$F90</f>
        <v>10.418406523623492</v>
      </c>
      <c r="AP90" s="107">
        <f>INDEX(Auxiliar_OPEX_Drivers!$B$76:$I$84,MATCH($E90,Auxiliar_OPEX_Drivers!$B$76:$B$84,0),MATCH(YEAR(AP$2),Auxiliar_OPEX_Drivers!$B$76:$I$76,0))*$F90</f>
        <v>10.418406523623492</v>
      </c>
      <c r="AQ90" s="107">
        <f>INDEX(Auxiliar_OPEX_Drivers!$B$76:$I$84,MATCH($E90,Auxiliar_OPEX_Drivers!$B$76:$B$84,0),MATCH(YEAR(AQ$2),Auxiliar_OPEX_Drivers!$B$76:$I$76,0))*$F90</f>
        <v>10.418406523623492</v>
      </c>
      <c r="AR90" s="107">
        <f>INDEX(Auxiliar_OPEX_Drivers!$B$76:$I$84,MATCH($E90,Auxiliar_OPEX_Drivers!$B$76:$B$84,0),MATCH(YEAR(AR$2),Auxiliar_OPEX_Drivers!$B$76:$I$76,0))*$F90</f>
        <v>10.418406523623492</v>
      </c>
      <c r="AS90" s="107">
        <f>INDEX(Auxiliar_OPEX_Drivers!$B$76:$I$84,MATCH($E90,Auxiliar_OPEX_Drivers!$B$76:$B$84,0),MATCH(YEAR(AS$2),Auxiliar_OPEX_Drivers!$B$76:$I$76,0))*$F90</f>
        <v>10.418406523623492</v>
      </c>
      <c r="AT90" s="107">
        <f>INDEX(Auxiliar_OPEX_Drivers!$B$76:$I$84,MATCH($E90,Auxiliar_OPEX_Drivers!$B$76:$B$84,0),MATCH(YEAR(AT$2),Auxiliar_OPEX_Drivers!$B$76:$I$76,0))*$F90</f>
        <v>10.418406523623492</v>
      </c>
      <c r="AU90" s="107">
        <f>INDEX(Auxiliar_OPEX_Drivers!$B$76:$I$84,MATCH($E90,Auxiliar_OPEX_Drivers!$B$76:$B$84,0),MATCH(YEAR(AU$2),Auxiliar_OPEX_Drivers!$B$76:$I$76,0))*$F90</f>
        <v>10.418406523623492</v>
      </c>
      <c r="AV90" s="107">
        <f>INDEX(Auxiliar_OPEX_Drivers!$B$76:$I$84,MATCH($E90,Auxiliar_OPEX_Drivers!$B$76:$B$84,0),MATCH(YEAR(AV$2),Auxiliar_OPEX_Drivers!$B$76:$I$76,0))*$F90</f>
        <v>10.418406523623492</v>
      </c>
      <c r="AW90" s="107">
        <f>INDEX(Auxiliar_OPEX_Drivers!$B$76:$I$84,MATCH($E90,Auxiliar_OPEX_Drivers!$B$76:$B$84,0),MATCH(YEAR(AW$2),Auxiliar_OPEX_Drivers!$B$76:$I$76,0))*$F90</f>
        <v>10.418406523623492</v>
      </c>
      <c r="AX90" s="107">
        <f>INDEX(Auxiliar_OPEX_Drivers!$B$76:$I$84,MATCH($E90,Auxiliar_OPEX_Drivers!$B$76:$B$84,0),MATCH(YEAR(AX$2),Auxiliar_OPEX_Drivers!$B$76:$I$76,0))*$F90</f>
        <v>10.949591761872654</v>
      </c>
      <c r="AY90" s="107">
        <f>INDEX(Auxiliar_OPEX_Drivers!$B$76:$I$84,MATCH($E90,Auxiliar_OPEX_Drivers!$B$76:$B$84,0),MATCH(YEAR(AY$2),Auxiliar_OPEX_Drivers!$B$76:$I$76,0))*$F90</f>
        <v>10.949591761872654</v>
      </c>
      <c r="AZ90" s="107">
        <f>INDEX(Auxiliar_OPEX_Drivers!$B$76:$I$84,MATCH($E90,Auxiliar_OPEX_Drivers!$B$76:$B$84,0),MATCH(YEAR(AZ$2),Auxiliar_OPEX_Drivers!$B$76:$I$76,0))*$F90</f>
        <v>10.949591761872654</v>
      </c>
      <c r="BA90" s="107">
        <f>INDEX(Auxiliar_OPEX_Drivers!$B$76:$I$84,MATCH($E90,Auxiliar_OPEX_Drivers!$B$76:$B$84,0),MATCH(YEAR(BA$2),Auxiliar_OPEX_Drivers!$B$76:$I$76,0))*$F90</f>
        <v>10.949591761872654</v>
      </c>
      <c r="BB90" s="107">
        <f>INDEX(Auxiliar_OPEX_Drivers!$B$76:$I$84,MATCH($E90,Auxiliar_OPEX_Drivers!$B$76:$B$84,0),MATCH(YEAR(BB$2),Auxiliar_OPEX_Drivers!$B$76:$I$76,0))*$F90</f>
        <v>10.949591761872654</v>
      </c>
      <c r="BC90" s="107">
        <f>INDEX(Auxiliar_OPEX_Drivers!$B$76:$I$84,MATCH($E90,Auxiliar_OPEX_Drivers!$B$76:$B$84,0),MATCH(YEAR(BC$2),Auxiliar_OPEX_Drivers!$B$76:$I$76,0))*$F90</f>
        <v>10.949591761872654</v>
      </c>
      <c r="BD90" s="107">
        <f>INDEX(Auxiliar_OPEX_Drivers!$B$76:$I$84,MATCH($E90,Auxiliar_OPEX_Drivers!$B$76:$B$84,0),MATCH(YEAR(BD$2),Auxiliar_OPEX_Drivers!$B$76:$I$76,0))*$F90</f>
        <v>10.949591761872654</v>
      </c>
      <c r="BE90" s="107">
        <f>INDEX(Auxiliar_OPEX_Drivers!$B$76:$I$84,MATCH($E90,Auxiliar_OPEX_Drivers!$B$76:$B$84,0),MATCH(YEAR(BE$2),Auxiliar_OPEX_Drivers!$B$76:$I$76,0))*$F90</f>
        <v>10.949591761872654</v>
      </c>
      <c r="BF90" s="107">
        <f>INDEX(Auxiliar_OPEX_Drivers!$B$76:$I$84,MATCH($E90,Auxiliar_OPEX_Drivers!$B$76:$B$84,0),MATCH(YEAR(BF$2),Auxiliar_OPEX_Drivers!$B$76:$I$76,0))*$F90</f>
        <v>10.949591761872654</v>
      </c>
      <c r="BG90" s="107">
        <f>INDEX(Auxiliar_OPEX_Drivers!$B$76:$I$84,MATCH($E90,Auxiliar_OPEX_Drivers!$B$76:$B$84,0),MATCH(YEAR(BG$2),Auxiliar_OPEX_Drivers!$B$76:$I$76,0))*$F90</f>
        <v>10.949591761872654</v>
      </c>
      <c r="BH90" s="107">
        <f>INDEX(Auxiliar_OPEX_Drivers!$B$76:$I$84,MATCH($E90,Auxiliar_OPEX_Drivers!$B$76:$B$84,0),MATCH(YEAR(BH$2),Auxiliar_OPEX_Drivers!$B$76:$I$76,0))*$F90</f>
        <v>10.949591761872654</v>
      </c>
      <c r="BI90" s="107">
        <f>INDEX(Auxiliar_OPEX_Drivers!$B$76:$I$84,MATCH($E90,Auxiliar_OPEX_Drivers!$B$76:$B$84,0),MATCH(YEAR(BI$2),Auxiliar_OPEX_Drivers!$B$76:$I$76,0))*$F90</f>
        <v>10.949591761872654</v>
      </c>
      <c r="BJ90" s="107">
        <f>INDEX(Auxiliar_OPEX_Drivers!$B$76:$I$84,MATCH($E90,Auxiliar_OPEX_Drivers!$B$76:$B$84,0),MATCH(YEAR(BJ$2),Auxiliar_OPEX_Drivers!$B$76:$I$76,0))*$F90</f>
        <v>11.452482356337702</v>
      </c>
      <c r="BK90" s="107">
        <f>INDEX(Auxiliar_OPEX_Drivers!$B$76:$I$84,MATCH($E90,Auxiliar_OPEX_Drivers!$B$76:$B$84,0),MATCH(YEAR(BK$2),Auxiliar_OPEX_Drivers!$B$76:$I$76,0))*$F90</f>
        <v>11.452482356337702</v>
      </c>
      <c r="BL90" s="107">
        <f>INDEX(Auxiliar_OPEX_Drivers!$B$76:$I$84,MATCH($E90,Auxiliar_OPEX_Drivers!$B$76:$B$84,0),MATCH(YEAR(BL$2),Auxiliar_OPEX_Drivers!$B$76:$I$76,0))*$F90</f>
        <v>11.452482356337702</v>
      </c>
      <c r="BM90" s="107">
        <f>INDEX(Auxiliar_OPEX_Drivers!$B$76:$I$84,MATCH($E90,Auxiliar_OPEX_Drivers!$B$76:$B$84,0),MATCH(YEAR(BM$2),Auxiliar_OPEX_Drivers!$B$76:$I$76,0))*$F90</f>
        <v>11.452482356337702</v>
      </c>
      <c r="BN90" s="107">
        <f>INDEX(Auxiliar_OPEX_Drivers!$B$76:$I$84,MATCH($E90,Auxiliar_OPEX_Drivers!$B$76:$B$84,0),MATCH(YEAR(BN$2),Auxiliar_OPEX_Drivers!$B$76:$I$76,0))*$F90</f>
        <v>11.452482356337702</v>
      </c>
      <c r="BO90" s="107">
        <f>INDEX(Auxiliar_OPEX_Drivers!$B$76:$I$84,MATCH($E90,Auxiliar_OPEX_Drivers!$B$76:$B$84,0),MATCH(YEAR(BO$2),Auxiliar_OPEX_Drivers!$B$76:$I$76,0))*$F90</f>
        <v>11.452482356337702</v>
      </c>
      <c r="BP90" s="107">
        <f>INDEX(Auxiliar_OPEX_Drivers!$B$76:$I$84,MATCH($E90,Auxiliar_OPEX_Drivers!$B$76:$B$84,0),MATCH(YEAR(BP$2),Auxiliar_OPEX_Drivers!$B$76:$I$76,0))*$F90</f>
        <v>11.452482356337702</v>
      </c>
      <c r="BQ90" s="107">
        <f>INDEX(Auxiliar_OPEX_Drivers!$B$76:$I$84,MATCH($E90,Auxiliar_OPEX_Drivers!$B$76:$B$84,0),MATCH(YEAR(BQ$2),Auxiliar_OPEX_Drivers!$B$76:$I$76,0))*$F90</f>
        <v>11.452482356337702</v>
      </c>
      <c r="BR90" s="107">
        <f>INDEX(Auxiliar_OPEX_Drivers!$B$76:$I$84,MATCH($E90,Auxiliar_OPEX_Drivers!$B$76:$B$84,0),MATCH(YEAR(BR$2),Auxiliar_OPEX_Drivers!$B$76:$I$76,0))*$F90</f>
        <v>11.452482356337702</v>
      </c>
      <c r="BS90" s="107">
        <f>INDEX(Auxiliar_OPEX_Drivers!$B$76:$I$84,MATCH($E90,Auxiliar_OPEX_Drivers!$B$76:$B$84,0),MATCH(YEAR(BS$2),Auxiliar_OPEX_Drivers!$B$76:$I$76,0))*$F90</f>
        <v>11.452482356337702</v>
      </c>
      <c r="BT90" s="107">
        <f>INDEX(Auxiliar_OPEX_Drivers!$B$76:$I$84,MATCH($E90,Auxiliar_OPEX_Drivers!$B$76:$B$84,0),MATCH(YEAR(BT$2),Auxiliar_OPEX_Drivers!$B$76:$I$76,0))*$F90</f>
        <v>11.452482356337702</v>
      </c>
      <c r="BU90" s="107">
        <f>INDEX(Auxiliar_OPEX_Drivers!$B$76:$I$84,MATCH($E90,Auxiliar_OPEX_Drivers!$B$76:$B$84,0),MATCH(YEAR(BU$2),Auxiliar_OPEX_Drivers!$B$76:$I$76,0))*$F90</f>
        <v>11.452482356337702</v>
      </c>
      <c r="BV90" s="107">
        <f>INDEX(Auxiliar_OPEX_Drivers!$B$76:$I$84,MATCH($E90,Auxiliar_OPEX_Drivers!$B$76:$B$84,0),MATCH(YEAR(BV$2),Auxiliar_OPEX_Drivers!$B$76:$I$76,0))*$F90</f>
        <v>11.917882932730128</v>
      </c>
      <c r="BW90" s="107">
        <f>INDEX(Auxiliar_OPEX_Drivers!$B$76:$I$84,MATCH($E90,Auxiliar_OPEX_Drivers!$B$76:$B$84,0),MATCH(YEAR(BW$2),Auxiliar_OPEX_Drivers!$B$76:$I$76,0))*$F90</f>
        <v>11.917882932730128</v>
      </c>
      <c r="BX90" s="107">
        <f>INDEX(Auxiliar_OPEX_Drivers!$B$76:$I$84,MATCH($E90,Auxiliar_OPEX_Drivers!$B$76:$B$84,0),MATCH(YEAR(BX$2),Auxiliar_OPEX_Drivers!$B$76:$I$76,0))*$F90</f>
        <v>11.917882932730128</v>
      </c>
      <c r="BY90" s="107">
        <f>INDEX(Auxiliar_OPEX_Drivers!$B$76:$I$84,MATCH($E90,Auxiliar_OPEX_Drivers!$B$76:$B$84,0),MATCH(YEAR(BY$2),Auxiliar_OPEX_Drivers!$B$76:$I$76,0))*$F90</f>
        <v>11.917882932730128</v>
      </c>
      <c r="BZ90" s="107">
        <f>INDEX(Auxiliar_OPEX_Drivers!$B$76:$I$84,MATCH($E90,Auxiliar_OPEX_Drivers!$B$76:$B$84,0),MATCH(YEAR(BZ$2),Auxiliar_OPEX_Drivers!$B$76:$I$76,0))*$F90</f>
        <v>11.917882932730128</v>
      </c>
      <c r="CA90" s="107">
        <f>INDEX(Auxiliar_OPEX_Drivers!$B$76:$I$84,MATCH($E90,Auxiliar_OPEX_Drivers!$B$76:$B$84,0),MATCH(YEAR(CA$2),Auxiliar_OPEX_Drivers!$B$76:$I$76,0))*$F90</f>
        <v>11.917882932730128</v>
      </c>
      <c r="CB90" s="107">
        <f>INDEX(Auxiliar_OPEX_Drivers!$B$76:$I$84,MATCH($E90,Auxiliar_OPEX_Drivers!$B$76:$B$84,0),MATCH(YEAR(CB$2),Auxiliar_OPEX_Drivers!$B$76:$I$76,0))*$F90</f>
        <v>11.917882932730128</v>
      </c>
      <c r="CC90" s="107">
        <f>INDEX(Auxiliar_OPEX_Drivers!$B$76:$I$84,MATCH($E90,Auxiliar_OPEX_Drivers!$B$76:$B$84,0),MATCH(YEAR(CC$2),Auxiliar_OPEX_Drivers!$B$76:$I$76,0))*$F90</f>
        <v>11.917882932730128</v>
      </c>
      <c r="CD90" s="107">
        <f>INDEX(Auxiliar_OPEX_Drivers!$B$76:$I$84,MATCH($E90,Auxiliar_OPEX_Drivers!$B$76:$B$84,0),MATCH(YEAR(CD$2),Auxiliar_OPEX_Drivers!$B$76:$I$76,0))*$F90</f>
        <v>11.917882932730128</v>
      </c>
      <c r="CE90" s="107">
        <f>INDEX(Auxiliar_OPEX_Drivers!$B$76:$I$84,MATCH($E90,Auxiliar_OPEX_Drivers!$B$76:$B$84,0),MATCH(YEAR(CE$2),Auxiliar_OPEX_Drivers!$B$76:$I$76,0))*$F90</f>
        <v>11.917882932730128</v>
      </c>
      <c r="CF90" s="107">
        <f>INDEX(Auxiliar_OPEX_Drivers!$B$76:$I$84,MATCH($E90,Auxiliar_OPEX_Drivers!$B$76:$B$84,0),MATCH(YEAR(CF$2),Auxiliar_OPEX_Drivers!$B$76:$I$76,0))*$F90</f>
        <v>11.917882932730128</v>
      </c>
      <c r="CG90" s="107">
        <f>INDEX(Auxiliar_OPEX_Drivers!$B$76:$I$84,MATCH($E90,Auxiliar_OPEX_Drivers!$B$76:$B$84,0),MATCH(YEAR(CG$2),Auxiliar_OPEX_Drivers!$B$76:$I$76,0))*$F90</f>
        <v>11.917882932730128</v>
      </c>
      <c r="CI90" s="51">
        <f>INDEX(Auxiliar_OPEX_CustosUnit!$A$1:$R$129,MATCH(Auxiliar_OPEX_P!$A90,Auxiliar_OPEX_CustosUnit!$A$1:$A$129,0),MATCH(CI$2,Auxiliar_OPEX_CustosUnit!$A$3:$Q$3,0))*(1-DRE_Auxiliar!$A$5)</f>
        <v>15315.735364535423</v>
      </c>
      <c r="CJ90" s="51">
        <f>INDEX(Auxiliar_OPEX_CustosUnit!$A$1:$R$129,MATCH(Auxiliar_OPEX_P!$A90,Auxiliar_OPEX_CustosUnit!$A$1:$A$129,0),MATCH(CJ$2,Auxiliar_OPEX_CustosUnit!$A$3:$Q$3,0))*(1-DRE_Auxiliar!$A$5)</f>
        <v>15811.13562808514</v>
      </c>
      <c r="CK90" s="51">
        <f>INDEX(Auxiliar_OPEX_CustosUnit!$A$1:$R$129,MATCH(Auxiliar_OPEX_P!$A90,Auxiliar_OPEX_CustosUnit!$A$1:$A$129,0),MATCH(CK$2,Auxiliar_OPEX_CustosUnit!$A$3:$Q$3,0))*(1-DRE_Auxiliar!$A$5)</f>
        <v>16605.870465646753</v>
      </c>
      <c r="CL90" s="51">
        <f>INDEX(Auxiliar_OPEX_CustosUnit!$A$1:$R$129,MATCH(Auxiliar_OPEX_P!$A90,Auxiliar_OPEX_CustosUnit!$A$1:$A$129,0),MATCH(CL$2,Auxiliar_OPEX_CustosUnit!$A$3:$Q$3,0))*(1-DRE_Auxiliar!$A$5)</f>
        <v>16587.902568456979</v>
      </c>
      <c r="CM90" s="51">
        <f>INDEX(Auxiliar_OPEX_CustosUnit!$A$1:$R$129,MATCH(Auxiliar_OPEX_P!$A90,Auxiliar_OPEX_CustosUnit!$A$1:$A$129,0),MATCH(CM$2,Auxiliar_OPEX_CustosUnit!$A$3:$Q$3,0))*(1-DRE_Auxiliar!$A$5)</f>
        <v>16599.694128697163</v>
      </c>
      <c r="CN90" s="51">
        <f>INDEX(Auxiliar_OPEX_CustosUnit!$A$1:$R$129,MATCH(Auxiliar_OPEX_P!$A90,Auxiliar_OPEX_CustosUnit!$A$1:$A$129,0),MATCH(CN$2,Auxiliar_OPEX_CustosUnit!$A$3:$Q$3,0))*(1-DRE_Auxiliar!$A$5)</f>
        <v>17754.51780120164</v>
      </c>
      <c r="CO90" s="51">
        <f>INDEX(Auxiliar_OPEX_CustosUnit!$A$1:$R$129,MATCH(Auxiliar_OPEX_P!$A90,Auxiliar_OPEX_CustosUnit!$A$1:$A$129,0),MATCH(CO$2,Auxiliar_OPEX_CustosUnit!$A$3:$Q$3,0))*(1-DRE_Auxiliar!$A$5)</f>
        <v>17148.367125917288</v>
      </c>
      <c r="CP90" s="51">
        <f>INDEX(Auxiliar_OPEX_CustosUnit!$A$1:$R$129,MATCH(Auxiliar_OPEX_P!$A90,Auxiliar_OPEX_CustosUnit!$A$1:$A$129,0),MATCH(CP$2,Auxiliar_OPEX_CustosUnit!$A$3:$Q$3,0))*(1-DRE_Auxiliar!$A$5)</f>
        <v>17672.53599711003</v>
      </c>
      <c r="CQ90" s="51">
        <f>INDEX(Auxiliar_OPEX_CustosUnit!$A$1:$R$129,MATCH(Auxiliar_OPEX_P!$A90,Auxiliar_OPEX_CustosUnit!$A$1:$A$129,0),MATCH(CQ$2,Auxiliar_OPEX_CustosUnit!$A$3:$Q$3,0))*(1-DRE_Auxiliar!$A$5)</f>
        <v>17678.33471806283</v>
      </c>
      <c r="CR90" s="51">
        <f>INDEX(Auxiliar_OPEX_CustosUnit!$A$1:$R$129,MATCH(Auxiliar_OPEX_P!$A90,Auxiliar_OPEX_CustosUnit!$A$1:$A$129,0),MATCH(CR$2,Auxiliar_OPEX_CustosUnit!$A$3:$Q$3,0))*(1-DRE_Auxiliar!$A$5)</f>
        <v>17678.33471806283</v>
      </c>
      <c r="CS90" s="51">
        <f>INDEX(Auxiliar_OPEX_CustosUnit!$A$1:$R$129,MATCH(Auxiliar_OPEX_P!$A90,Auxiliar_OPEX_CustosUnit!$A$1:$A$129,0),MATCH(CS$2,Auxiliar_OPEX_CustosUnit!$A$3:$Q$3,0))*(1-DRE_Auxiliar!$A$5)</f>
        <v>17154.165846870088</v>
      </c>
      <c r="CT90" s="51">
        <f>INDEX(Auxiliar_OPEX_CustosUnit!$A$1:$R$129,MATCH(Auxiliar_OPEX_P!$A90,Auxiliar_OPEX_CustosUnit!$A$1:$A$129,0),MATCH(CT$2,Auxiliar_OPEX_CustosUnit!$A$3:$Q$3,0))*(1-DRE_Auxiliar!$A$5)</f>
        <v>16987.544552282186</v>
      </c>
      <c r="CU90" s="53">
        <f t="shared" si="610"/>
        <v>15315.735364535423</v>
      </c>
      <c r="CV90" s="53">
        <f t="shared" si="611"/>
        <v>15811.13562808514</v>
      </c>
      <c r="CW90" s="53">
        <f t="shared" si="612"/>
        <v>16605.870465646753</v>
      </c>
      <c r="CX90" s="53">
        <f t="shared" si="613"/>
        <v>16587.902568456979</v>
      </c>
      <c r="CY90" s="53">
        <f t="shared" si="614"/>
        <v>16599.694128697163</v>
      </c>
      <c r="CZ90" s="53">
        <f t="shared" si="615"/>
        <v>17754.51780120164</v>
      </c>
      <c r="DA90" s="53">
        <f t="shared" si="616"/>
        <v>17148.367125917288</v>
      </c>
      <c r="DB90" s="53">
        <f t="shared" si="617"/>
        <v>17672.53599711003</v>
      </c>
      <c r="DC90" s="53">
        <f t="shared" si="618"/>
        <v>17678.33471806283</v>
      </c>
      <c r="DD90" s="53">
        <f t="shared" si="619"/>
        <v>17678.33471806283</v>
      </c>
      <c r="DE90" s="53">
        <f t="shared" si="620"/>
        <v>17154.165846870088</v>
      </c>
      <c r="DF90" s="53">
        <f t="shared" si="621"/>
        <v>16987.544552282186</v>
      </c>
      <c r="DG90" s="53">
        <f t="shared" si="622"/>
        <v>15315.735364535423</v>
      </c>
      <c r="DH90" s="53">
        <f t="shared" si="623"/>
        <v>15811.13562808514</v>
      </c>
      <c r="DI90" s="53">
        <f t="shared" si="624"/>
        <v>16605.870465646753</v>
      </c>
      <c r="DJ90" s="53">
        <f t="shared" si="625"/>
        <v>16587.902568456979</v>
      </c>
      <c r="DK90" s="53">
        <f t="shared" si="626"/>
        <v>16599.694128697163</v>
      </c>
      <c r="DL90" s="53">
        <f t="shared" si="627"/>
        <v>17754.51780120164</v>
      </c>
      <c r="DM90" s="53">
        <f t="shared" si="628"/>
        <v>17148.367125917288</v>
      </c>
      <c r="DN90" s="53">
        <f t="shared" si="629"/>
        <v>17672.53599711003</v>
      </c>
      <c r="DO90" s="53">
        <f t="shared" si="630"/>
        <v>17678.33471806283</v>
      </c>
      <c r="DP90" s="53">
        <f t="shared" si="631"/>
        <v>17678.33471806283</v>
      </c>
      <c r="DQ90" s="53">
        <f t="shared" si="632"/>
        <v>17154.165846870088</v>
      </c>
      <c r="DR90" s="53">
        <f t="shared" si="633"/>
        <v>16987.544552282186</v>
      </c>
      <c r="DS90" s="53">
        <f t="shared" si="634"/>
        <v>15315.735364535423</v>
      </c>
      <c r="DT90" s="53">
        <f t="shared" si="635"/>
        <v>15811.13562808514</v>
      </c>
      <c r="DU90" s="53">
        <f t="shared" si="636"/>
        <v>16605.870465646753</v>
      </c>
      <c r="DV90" s="53">
        <f t="shared" si="637"/>
        <v>16587.902568456979</v>
      </c>
      <c r="DW90" s="53">
        <f t="shared" si="638"/>
        <v>16599.694128697163</v>
      </c>
      <c r="DX90" s="53">
        <f t="shared" si="639"/>
        <v>17754.51780120164</v>
      </c>
      <c r="DY90" s="53">
        <f t="shared" si="640"/>
        <v>17148.367125917288</v>
      </c>
      <c r="DZ90" s="53">
        <f t="shared" si="641"/>
        <v>17672.53599711003</v>
      </c>
      <c r="EA90" s="53">
        <f t="shared" si="642"/>
        <v>17678.33471806283</v>
      </c>
      <c r="EB90" s="53">
        <f t="shared" si="643"/>
        <v>17678.33471806283</v>
      </c>
      <c r="EC90" s="53">
        <f t="shared" si="644"/>
        <v>17154.165846870088</v>
      </c>
      <c r="ED90" s="53">
        <f t="shared" si="645"/>
        <v>16987.544552282186</v>
      </c>
      <c r="EE90" s="53">
        <f t="shared" si="646"/>
        <v>15315.735364535423</v>
      </c>
      <c r="EF90" s="53">
        <f t="shared" si="647"/>
        <v>15811.13562808514</v>
      </c>
      <c r="EG90" s="53">
        <f t="shared" si="648"/>
        <v>16605.870465646753</v>
      </c>
      <c r="EH90" s="53">
        <f t="shared" si="649"/>
        <v>16587.902568456979</v>
      </c>
      <c r="EI90" s="53">
        <f t="shared" si="650"/>
        <v>16599.694128697163</v>
      </c>
      <c r="EJ90" s="53">
        <f t="shared" si="651"/>
        <v>17754.51780120164</v>
      </c>
      <c r="EK90" s="53">
        <f t="shared" si="652"/>
        <v>17148.367125917288</v>
      </c>
      <c r="EL90" s="53">
        <f t="shared" si="653"/>
        <v>17672.53599711003</v>
      </c>
      <c r="EM90" s="53">
        <f t="shared" si="654"/>
        <v>17678.33471806283</v>
      </c>
      <c r="EN90" s="53">
        <f t="shared" si="655"/>
        <v>17678.33471806283</v>
      </c>
      <c r="EO90" s="53">
        <f t="shared" si="656"/>
        <v>17154.165846870088</v>
      </c>
      <c r="EP90" s="53">
        <f t="shared" si="657"/>
        <v>16987.544552282186</v>
      </c>
      <c r="EQ90" s="53">
        <f t="shared" si="658"/>
        <v>15315.735364535423</v>
      </c>
      <c r="ER90" s="53">
        <f t="shared" si="659"/>
        <v>15811.13562808514</v>
      </c>
      <c r="ES90" s="53">
        <f t="shared" si="660"/>
        <v>16605.870465646753</v>
      </c>
      <c r="ET90" s="53">
        <f t="shared" si="661"/>
        <v>16587.902568456979</v>
      </c>
      <c r="EU90" s="53">
        <f t="shared" si="662"/>
        <v>16599.694128697163</v>
      </c>
      <c r="EV90" s="53">
        <f t="shared" si="663"/>
        <v>17754.51780120164</v>
      </c>
      <c r="EW90" s="53">
        <f t="shared" si="664"/>
        <v>17148.367125917288</v>
      </c>
      <c r="EX90" s="53">
        <f t="shared" si="665"/>
        <v>17672.53599711003</v>
      </c>
      <c r="EY90" s="53">
        <f t="shared" si="666"/>
        <v>17678.33471806283</v>
      </c>
      <c r="EZ90" s="53">
        <f t="shared" si="667"/>
        <v>17678.33471806283</v>
      </c>
      <c r="FA90" s="53">
        <f t="shared" si="668"/>
        <v>17154.165846870088</v>
      </c>
      <c r="FB90" s="53">
        <f t="shared" si="669"/>
        <v>16987.544552282186</v>
      </c>
      <c r="FC90" s="53">
        <f t="shared" si="670"/>
        <v>15315.735364535423</v>
      </c>
      <c r="FD90" s="53">
        <f t="shared" si="671"/>
        <v>15811.13562808514</v>
      </c>
      <c r="FE90" s="53">
        <f t="shared" si="672"/>
        <v>16605.870465646753</v>
      </c>
      <c r="FF90" s="53">
        <f t="shared" si="673"/>
        <v>16587.902568456979</v>
      </c>
      <c r="FG90" s="53">
        <f t="shared" si="674"/>
        <v>16599.694128697163</v>
      </c>
      <c r="FH90" s="53">
        <f t="shared" si="675"/>
        <v>17754.51780120164</v>
      </c>
      <c r="FI90" s="53">
        <f t="shared" si="676"/>
        <v>17148.367125917288</v>
      </c>
      <c r="FJ90" s="53">
        <f t="shared" si="677"/>
        <v>17672.53599711003</v>
      </c>
      <c r="FK90" s="53">
        <f t="shared" si="678"/>
        <v>17678.33471806283</v>
      </c>
      <c r="FL90" s="53">
        <f t="shared" si="679"/>
        <v>17678.33471806283</v>
      </c>
      <c r="FM90" s="53">
        <f t="shared" si="680"/>
        <v>17154.165846870088</v>
      </c>
      <c r="FN90" s="53">
        <f t="shared" si="681"/>
        <v>16987.544552282186</v>
      </c>
      <c r="FP90" s="51">
        <f t="shared" si="682"/>
        <v>149397.24715827446</v>
      </c>
      <c r="FQ90" s="51">
        <f t="shared" si="689"/>
        <v>159790.66021081476</v>
      </c>
      <c r="FR90" s="51">
        <f t="shared" si="690"/>
        <v>154335.30413325559</v>
      </c>
      <c r="FS90" s="51">
        <f t="shared" si="691"/>
        <v>159052.82397399028</v>
      </c>
      <c r="FT90" s="51">
        <f t="shared" si="692"/>
        <v>159105.01246256547</v>
      </c>
      <c r="FU90" s="51">
        <f t="shared" si="693"/>
        <v>159105.01246256547</v>
      </c>
      <c r="FV90" s="51">
        <f t="shared" si="694"/>
        <v>154387.49262183078</v>
      </c>
      <c r="FW90" s="51">
        <f t="shared" si="695"/>
        <v>152887.90097053969</v>
      </c>
      <c r="FX90" s="51">
        <f t="shared" si="696"/>
        <v>144660.12140497949</v>
      </c>
      <c r="FY90" s="51">
        <f t="shared" si="697"/>
        <v>149339.27396040331</v>
      </c>
      <c r="FZ90" s="51">
        <f t="shared" si="698"/>
        <v>156845.70021745667</v>
      </c>
      <c r="GA90" s="51">
        <f t="shared" si="699"/>
        <v>156675.98990796128</v>
      </c>
      <c r="GB90" s="51">
        <f t="shared" si="700"/>
        <v>156787.3635048079</v>
      </c>
      <c r="GC90" s="51">
        <f t="shared" si="701"/>
        <v>167694.89936186332</v>
      </c>
      <c r="GD90" s="51">
        <f t="shared" si="702"/>
        <v>161969.68746773599</v>
      </c>
      <c r="GE90" s="51">
        <f t="shared" si="703"/>
        <v>166920.5651591222</v>
      </c>
      <c r="GF90" s="51">
        <f t="shared" si="704"/>
        <v>166975.33521469316</v>
      </c>
      <c r="GG90" s="51">
        <f t="shared" si="705"/>
        <v>166975.33521469316</v>
      </c>
      <c r="GH90" s="51">
        <f t="shared" si="706"/>
        <v>162024.45752330695</v>
      </c>
      <c r="GI90" s="51">
        <f t="shared" si="707"/>
        <v>160450.686748999</v>
      </c>
      <c r="GJ90" s="51">
        <f t="shared" si="708"/>
        <v>151743.48723337127</v>
      </c>
      <c r="GK90" s="51">
        <f t="shared" si="709"/>
        <v>156651.75717785169</v>
      </c>
      <c r="GL90" s="51">
        <f t="shared" si="710"/>
        <v>164525.73990261811</v>
      </c>
      <c r="GM90" s="51">
        <f t="shared" si="711"/>
        <v>164347.71963046453</v>
      </c>
      <c r="GN90" s="51">
        <f t="shared" si="712"/>
        <v>164464.54669936982</v>
      </c>
      <c r="GO90" s="51">
        <f t="shared" si="713"/>
        <v>175906.17630673759</v>
      </c>
      <c r="GP90" s="51">
        <f t="shared" si="714"/>
        <v>169900.62612796557</v>
      </c>
      <c r="GQ90" s="51">
        <f t="shared" si="715"/>
        <v>175093.92638556502</v>
      </c>
      <c r="GR90" s="51">
        <f t="shared" si="716"/>
        <v>175151.37828832565</v>
      </c>
      <c r="GS90" s="51">
        <f t="shared" si="717"/>
        <v>175151.37828832565</v>
      </c>
      <c r="GT90" s="51">
        <f t="shared" si="718"/>
        <v>169958.07803072623</v>
      </c>
      <c r="GU90" s="51">
        <f t="shared" si="719"/>
        <v>168307.24666766592</v>
      </c>
      <c r="GV90" s="51">
        <f t="shared" si="720"/>
        <v>159565.55723596687</v>
      </c>
      <c r="GW90" s="51">
        <f t="shared" si="721"/>
        <v>164726.83857353803</v>
      </c>
      <c r="GX90" s="51">
        <f t="shared" si="722"/>
        <v>173006.7091897408</v>
      </c>
      <c r="GY90" s="51">
        <f t="shared" si="723"/>
        <v>172819.51233244306</v>
      </c>
      <c r="GZ90" s="51">
        <f t="shared" si="724"/>
        <v>172942.36160057312</v>
      </c>
      <c r="HA90" s="51">
        <f t="shared" si="725"/>
        <v>184973.78408382859</v>
      </c>
      <c r="HB90" s="51">
        <f t="shared" si="726"/>
        <v>178658.65993414732</v>
      </c>
      <c r="HC90" s="51">
        <f t="shared" si="727"/>
        <v>184119.66432126213</v>
      </c>
      <c r="HD90" s="51">
        <f t="shared" si="728"/>
        <v>184180.07775346545</v>
      </c>
      <c r="HE90" s="51">
        <f t="shared" si="729"/>
        <v>184180.07775346545</v>
      </c>
      <c r="HF90" s="51">
        <f t="shared" si="730"/>
        <v>178719.07336635064</v>
      </c>
      <c r="HG90" s="51">
        <f t="shared" si="731"/>
        <v>176983.14498384146</v>
      </c>
      <c r="HH90" s="51">
        <f t="shared" si="732"/>
        <v>167701.04977453873</v>
      </c>
      <c r="HI90" s="51">
        <f t="shared" si="733"/>
        <v>173125.48041913225</v>
      </c>
      <c r="HJ90" s="51">
        <f t="shared" si="734"/>
        <v>181827.50244937008</v>
      </c>
      <c r="HK90" s="51">
        <f t="shared" si="735"/>
        <v>181630.76131032276</v>
      </c>
      <c r="HL90" s="51">
        <f t="shared" si="736"/>
        <v>181759.87408118832</v>
      </c>
      <c r="HM90" s="51">
        <f t="shared" si="737"/>
        <v>194404.72185205886</v>
      </c>
      <c r="HN90" s="51">
        <f t="shared" si="738"/>
        <v>187767.61941151178</v>
      </c>
      <c r="HO90" s="51">
        <f t="shared" si="739"/>
        <v>193507.0545653539</v>
      </c>
      <c r="HP90" s="51">
        <f t="shared" si="740"/>
        <v>193570.54819252808</v>
      </c>
      <c r="HQ90" s="51">
        <f t="shared" si="741"/>
        <v>193570.54819252808</v>
      </c>
      <c r="HR90" s="51">
        <f t="shared" si="742"/>
        <v>187831.11303868596</v>
      </c>
      <c r="HS90" s="51">
        <f t="shared" si="743"/>
        <v>186006.67788411371</v>
      </c>
      <c r="HT90" s="51">
        <f t="shared" si="744"/>
        <v>175403.18903667931</v>
      </c>
      <c r="HU90" s="51">
        <f t="shared" si="745"/>
        <v>181076.7518143075</v>
      </c>
      <c r="HV90" s="51">
        <f t="shared" si="746"/>
        <v>190178.43851944877</v>
      </c>
      <c r="HW90" s="51">
        <f t="shared" si="747"/>
        <v>189972.66149390241</v>
      </c>
      <c r="HX90" s="51">
        <f t="shared" si="748"/>
        <v>190107.7041295068</v>
      </c>
      <c r="HY90" s="51">
        <f t="shared" si="749"/>
        <v>203333.30186354544</v>
      </c>
      <c r="HZ90" s="51">
        <f t="shared" si="750"/>
        <v>196391.37194956921</v>
      </c>
      <c r="IA90" s="51">
        <f t="shared" si="751"/>
        <v>202394.40669864553</v>
      </c>
      <c r="IB90" s="51">
        <f t="shared" si="688"/>
        <v>202460.8164480468</v>
      </c>
      <c r="IC90" s="51">
        <f t="shared" si="752"/>
        <v>202460.8164480468</v>
      </c>
      <c r="ID90" s="51">
        <f t="shared" si="753"/>
        <v>196457.78169897047</v>
      </c>
      <c r="IE90" s="51">
        <f t="shared" si="754"/>
        <v>194549.55426251239</v>
      </c>
      <c r="IF90" s="51">
        <f t="shared" si="755"/>
        <v>182531.14110320798</v>
      </c>
      <c r="IG90" s="51">
        <f t="shared" si="756"/>
        <v>188435.26344903716</v>
      </c>
      <c r="IH90" s="51">
        <f t="shared" si="757"/>
        <v>197906.82020565873</v>
      </c>
      <c r="II90" s="51">
        <f t="shared" si="758"/>
        <v>197692.68091040369</v>
      </c>
      <c r="IJ90" s="51">
        <f t="shared" si="759"/>
        <v>197833.21134494044</v>
      </c>
      <c r="IK90" s="51">
        <f t="shared" si="760"/>
        <v>211596.26468179427</v>
      </c>
      <c r="IL90" s="51">
        <f t="shared" si="761"/>
        <v>204372.23189416004</v>
      </c>
      <c r="IM90" s="51">
        <f t="shared" si="762"/>
        <v>210619.21513801644</v>
      </c>
      <c r="IN90" s="51">
        <f t="shared" si="763"/>
        <v>210688.32361549148</v>
      </c>
      <c r="IO90" s="51">
        <f t="shared" si="764"/>
        <v>210688.32361549148</v>
      </c>
      <c r="IP90" s="51">
        <f t="shared" si="765"/>
        <v>204441.3403716351</v>
      </c>
      <c r="IQ90" s="51">
        <f t="shared" si="766"/>
        <v>202455.56728863655</v>
      </c>
      <c r="IS90" s="51">
        <f t="shared" si="683"/>
        <v>1862972.6558311712</v>
      </c>
      <c r="IT90" s="51">
        <f t="shared" si="683"/>
        <v>1954744.2173340891</v>
      </c>
      <c r="IU90" s="51">
        <f t="shared" si="683"/>
        <v>2052529.7890275735</v>
      </c>
      <c r="IV90" s="51">
        <f t="shared" si="683"/>
        <v>2157859.150230913</v>
      </c>
      <c r="IW90" s="51">
        <f t="shared" si="683"/>
        <v>2263397.0281306249</v>
      </c>
      <c r="IX90" s="51">
        <f t="shared" si="683"/>
        <v>2362447.1663825847</v>
      </c>
      <c r="IZ90" s="111">
        <f t="shared" si="684"/>
        <v>0</v>
      </c>
      <c r="JA90" s="111">
        <f t="shared" si="389"/>
        <v>0</v>
      </c>
      <c r="JB90" s="111">
        <f t="shared" si="390"/>
        <v>0</v>
      </c>
      <c r="JC90" s="111">
        <f t="shared" si="391"/>
        <v>0</v>
      </c>
      <c r="JD90" s="111">
        <f t="shared" si="392"/>
        <v>0</v>
      </c>
      <c r="JE90" s="111">
        <f t="shared" si="393"/>
        <v>0</v>
      </c>
      <c r="JF90" s="111">
        <f t="shared" si="394"/>
        <v>0</v>
      </c>
      <c r="JG90" s="111">
        <f t="shared" si="395"/>
        <v>0</v>
      </c>
      <c r="JH90" s="111">
        <f t="shared" si="396"/>
        <v>0</v>
      </c>
      <c r="JI90" s="111">
        <f t="shared" si="397"/>
        <v>0</v>
      </c>
      <c r="JJ90" s="111">
        <f t="shared" si="398"/>
        <v>0</v>
      </c>
      <c r="JK90" s="111">
        <f t="shared" si="399"/>
        <v>0</v>
      </c>
      <c r="JL90" s="111">
        <f t="shared" si="400"/>
        <v>0</v>
      </c>
      <c r="JM90" s="111">
        <f t="shared" si="401"/>
        <v>0</v>
      </c>
      <c r="JN90" s="111">
        <f t="shared" si="402"/>
        <v>0</v>
      </c>
      <c r="JO90" s="111">
        <f t="shared" si="403"/>
        <v>0</v>
      </c>
      <c r="JP90" s="111">
        <f t="shared" si="404"/>
        <v>0</v>
      </c>
      <c r="JQ90" s="111">
        <f t="shared" si="405"/>
        <v>0</v>
      </c>
      <c r="JR90" s="111">
        <f t="shared" si="406"/>
        <v>0</v>
      </c>
      <c r="JS90" s="111">
        <f t="shared" si="407"/>
        <v>0</v>
      </c>
      <c r="JT90" s="111">
        <f t="shared" si="408"/>
        <v>0</v>
      </c>
      <c r="JU90" s="111">
        <f t="shared" si="409"/>
        <v>0</v>
      </c>
      <c r="JV90" s="111">
        <f t="shared" si="410"/>
        <v>0</v>
      </c>
      <c r="JW90" s="111">
        <f t="shared" si="411"/>
        <v>0</v>
      </c>
      <c r="JX90" s="111">
        <f t="shared" si="412"/>
        <v>0</v>
      </c>
      <c r="JY90" s="111">
        <f t="shared" si="413"/>
        <v>0</v>
      </c>
      <c r="JZ90" s="111">
        <f t="shared" si="414"/>
        <v>0</v>
      </c>
      <c r="KA90" s="111">
        <f t="shared" si="415"/>
        <v>0</v>
      </c>
      <c r="KB90" s="111">
        <f t="shared" si="416"/>
        <v>0</v>
      </c>
      <c r="KC90" s="111">
        <f t="shared" si="417"/>
        <v>0</v>
      </c>
      <c r="KD90" s="111">
        <f t="shared" si="418"/>
        <v>0</v>
      </c>
      <c r="KE90" s="111">
        <f t="shared" si="419"/>
        <v>0</v>
      </c>
      <c r="KF90" s="111">
        <f t="shared" si="420"/>
        <v>0</v>
      </c>
      <c r="KG90" s="111">
        <f t="shared" si="421"/>
        <v>0</v>
      </c>
      <c r="KH90" s="111">
        <f t="shared" si="422"/>
        <v>0</v>
      </c>
      <c r="KI90" s="111">
        <f t="shared" si="423"/>
        <v>0</v>
      </c>
      <c r="KJ90" s="111">
        <f t="shared" si="424"/>
        <v>0</v>
      </c>
      <c r="KK90" s="111">
        <f t="shared" si="425"/>
        <v>0</v>
      </c>
      <c r="KL90" s="111">
        <f t="shared" si="426"/>
        <v>0</v>
      </c>
      <c r="KM90" s="111">
        <f t="shared" si="427"/>
        <v>0</v>
      </c>
      <c r="KN90" s="111">
        <f t="shared" si="428"/>
        <v>0</v>
      </c>
      <c r="KO90" s="111">
        <f t="shared" si="429"/>
        <v>0</v>
      </c>
      <c r="KP90" s="111">
        <f t="shared" si="430"/>
        <v>0</v>
      </c>
      <c r="KQ90" s="111">
        <f t="shared" si="431"/>
        <v>0</v>
      </c>
      <c r="KR90" s="111">
        <f t="shared" si="432"/>
        <v>0</v>
      </c>
      <c r="KS90" s="111">
        <f t="shared" si="433"/>
        <v>0</v>
      </c>
      <c r="KT90" s="111">
        <f t="shared" si="434"/>
        <v>0</v>
      </c>
      <c r="KU90" s="111">
        <f t="shared" si="435"/>
        <v>0</v>
      </c>
      <c r="KV90" s="111">
        <f t="shared" si="436"/>
        <v>0</v>
      </c>
      <c r="KW90" s="111">
        <f t="shared" si="437"/>
        <v>0</v>
      </c>
      <c r="KX90" s="111">
        <f t="shared" si="438"/>
        <v>0</v>
      </c>
      <c r="KY90" s="111">
        <f t="shared" si="439"/>
        <v>0</v>
      </c>
      <c r="KZ90" s="111">
        <f t="shared" si="440"/>
        <v>0</v>
      </c>
      <c r="LA90" s="111">
        <f t="shared" si="441"/>
        <v>0</v>
      </c>
      <c r="LB90" s="111">
        <f t="shared" si="442"/>
        <v>0</v>
      </c>
      <c r="LC90" s="111">
        <f t="shared" si="443"/>
        <v>0</v>
      </c>
      <c r="LD90" s="111">
        <f t="shared" si="444"/>
        <v>0</v>
      </c>
      <c r="LE90" s="111">
        <f t="shared" si="445"/>
        <v>0</v>
      </c>
      <c r="LF90" s="111">
        <f t="shared" si="446"/>
        <v>0</v>
      </c>
      <c r="LG90" s="111">
        <f t="shared" si="447"/>
        <v>0</v>
      </c>
      <c r="LH90" s="111">
        <f t="shared" si="448"/>
        <v>0</v>
      </c>
      <c r="LI90" s="111">
        <f t="shared" si="449"/>
        <v>0</v>
      </c>
      <c r="LJ90" s="111">
        <f t="shared" si="450"/>
        <v>0</v>
      </c>
      <c r="LK90" s="111">
        <f t="shared" si="451"/>
        <v>0</v>
      </c>
      <c r="LL90" s="111">
        <f t="shared" si="452"/>
        <v>0</v>
      </c>
      <c r="LM90" s="111">
        <f t="shared" si="453"/>
        <v>0</v>
      </c>
      <c r="LN90" s="111">
        <f t="shared" si="454"/>
        <v>0</v>
      </c>
      <c r="LO90" s="111">
        <f t="shared" si="455"/>
        <v>0</v>
      </c>
      <c r="LP90" s="111">
        <f t="shared" si="456"/>
        <v>0</v>
      </c>
      <c r="LQ90" s="111">
        <f t="shared" si="457"/>
        <v>0</v>
      </c>
      <c r="LR90" s="111">
        <f t="shared" si="458"/>
        <v>0</v>
      </c>
      <c r="LS90" s="111">
        <f t="shared" si="459"/>
        <v>0</v>
      </c>
      <c r="LT90" s="111">
        <f t="shared" si="460"/>
        <v>0</v>
      </c>
      <c r="LU90" s="111">
        <f t="shared" si="461"/>
        <v>0</v>
      </c>
      <c r="LV90" s="111">
        <f t="shared" si="462"/>
        <v>0</v>
      </c>
      <c r="LW90" s="111">
        <f t="shared" si="463"/>
        <v>0</v>
      </c>
      <c r="LX90" s="111">
        <f t="shared" si="464"/>
        <v>0</v>
      </c>
      <c r="LY90" s="111">
        <f t="shared" si="465"/>
        <v>0</v>
      </c>
      <c r="LZ90" s="111">
        <f t="shared" si="466"/>
        <v>0</v>
      </c>
      <c r="MA90" s="111">
        <f t="shared" si="467"/>
        <v>0</v>
      </c>
      <c r="MD90" s="111"/>
      <c r="ME90" s="111">
        <f t="shared" si="685"/>
        <v>0</v>
      </c>
      <c r="MF90" s="111">
        <f t="shared" si="468"/>
        <v>0</v>
      </c>
      <c r="MG90" s="111">
        <f t="shared" si="469"/>
        <v>0</v>
      </c>
      <c r="MH90" s="111">
        <f t="shared" si="470"/>
        <v>0</v>
      </c>
      <c r="MI90" s="111">
        <f t="shared" si="471"/>
        <v>0</v>
      </c>
      <c r="MJ90" s="111">
        <f t="shared" si="472"/>
        <v>0</v>
      </c>
      <c r="MK90" s="111">
        <f t="shared" si="473"/>
        <v>0</v>
      </c>
      <c r="ML90" s="111">
        <f t="shared" si="474"/>
        <v>0</v>
      </c>
      <c r="MM90" s="111">
        <f t="shared" si="475"/>
        <v>0</v>
      </c>
      <c r="MN90" s="111">
        <f t="shared" si="476"/>
        <v>0</v>
      </c>
      <c r="MO90" s="111">
        <f t="shared" si="477"/>
        <v>0</v>
      </c>
      <c r="MP90" s="111">
        <f t="shared" si="478"/>
        <v>0</v>
      </c>
      <c r="MQ90" s="111">
        <f t="shared" si="479"/>
        <v>0</v>
      </c>
      <c r="MR90" s="111">
        <f t="shared" si="480"/>
        <v>0</v>
      </c>
      <c r="MS90" s="111">
        <f t="shared" si="481"/>
        <v>0</v>
      </c>
      <c r="MT90" s="111">
        <f t="shared" si="482"/>
        <v>0</v>
      </c>
      <c r="MU90" s="111">
        <f t="shared" si="483"/>
        <v>0</v>
      </c>
      <c r="MV90" s="111">
        <f t="shared" si="484"/>
        <v>0</v>
      </c>
      <c r="MW90" s="111">
        <f t="shared" si="485"/>
        <v>0</v>
      </c>
      <c r="MX90" s="111">
        <f t="shared" si="486"/>
        <v>0</v>
      </c>
      <c r="MY90" s="111">
        <f t="shared" si="487"/>
        <v>0</v>
      </c>
      <c r="MZ90" s="111">
        <f t="shared" si="488"/>
        <v>0</v>
      </c>
      <c r="NA90" s="111">
        <f t="shared" si="489"/>
        <v>0</v>
      </c>
      <c r="NB90" s="111">
        <f t="shared" si="490"/>
        <v>0</v>
      </c>
      <c r="NC90" s="111">
        <f t="shared" si="491"/>
        <v>0</v>
      </c>
      <c r="ND90" s="111">
        <f t="shared" si="492"/>
        <v>0</v>
      </c>
      <c r="NE90" s="111">
        <f t="shared" si="493"/>
        <v>0</v>
      </c>
      <c r="NF90" s="111">
        <f t="shared" si="494"/>
        <v>0</v>
      </c>
      <c r="NG90" s="111">
        <f t="shared" si="495"/>
        <v>0</v>
      </c>
      <c r="NH90" s="111">
        <f t="shared" si="496"/>
        <v>0</v>
      </c>
      <c r="NI90" s="111">
        <f t="shared" si="497"/>
        <v>0</v>
      </c>
      <c r="NJ90" s="111">
        <f t="shared" si="498"/>
        <v>0</v>
      </c>
      <c r="NK90" s="111">
        <f t="shared" si="499"/>
        <v>0</v>
      </c>
      <c r="NL90" s="111">
        <f t="shared" si="500"/>
        <v>0</v>
      </c>
      <c r="NM90" s="111">
        <f t="shared" si="501"/>
        <v>0</v>
      </c>
      <c r="NN90" s="111">
        <f t="shared" si="502"/>
        <v>0</v>
      </c>
      <c r="NO90" s="111">
        <f t="shared" si="503"/>
        <v>0</v>
      </c>
      <c r="NP90" s="111">
        <f t="shared" si="504"/>
        <v>0</v>
      </c>
      <c r="NQ90" s="111">
        <f t="shared" si="505"/>
        <v>0</v>
      </c>
      <c r="NR90" s="111">
        <f t="shared" si="506"/>
        <v>0</v>
      </c>
      <c r="NS90" s="111">
        <f t="shared" si="507"/>
        <v>0</v>
      </c>
      <c r="NT90" s="111">
        <f t="shared" si="508"/>
        <v>0</v>
      </c>
      <c r="NU90" s="111">
        <f t="shared" si="509"/>
        <v>0</v>
      </c>
      <c r="NV90" s="111">
        <f t="shared" si="510"/>
        <v>0</v>
      </c>
      <c r="NW90" s="111">
        <f t="shared" si="511"/>
        <v>0</v>
      </c>
      <c r="NX90" s="111">
        <f t="shared" si="512"/>
        <v>0</v>
      </c>
      <c r="NY90" s="111">
        <f t="shared" si="513"/>
        <v>0</v>
      </c>
      <c r="NZ90" s="111">
        <f t="shared" si="514"/>
        <v>0</v>
      </c>
      <c r="OA90" s="111">
        <f t="shared" si="515"/>
        <v>0</v>
      </c>
      <c r="OB90" s="111">
        <f t="shared" si="516"/>
        <v>0</v>
      </c>
      <c r="OC90" s="111">
        <f t="shared" si="517"/>
        <v>0</v>
      </c>
      <c r="OD90" s="111">
        <f t="shared" si="518"/>
        <v>0</v>
      </c>
      <c r="OE90" s="111">
        <f t="shared" si="519"/>
        <v>0</v>
      </c>
      <c r="OF90" s="111">
        <f t="shared" si="520"/>
        <v>0</v>
      </c>
      <c r="OG90" s="111">
        <f t="shared" si="521"/>
        <v>0</v>
      </c>
      <c r="OH90" s="111">
        <f t="shared" si="522"/>
        <v>0</v>
      </c>
      <c r="OI90" s="111">
        <f t="shared" si="523"/>
        <v>0</v>
      </c>
      <c r="OJ90" s="111">
        <f t="shared" si="524"/>
        <v>0</v>
      </c>
      <c r="OK90" s="111">
        <f t="shared" si="525"/>
        <v>0</v>
      </c>
      <c r="OL90" s="111">
        <f t="shared" si="526"/>
        <v>0</v>
      </c>
      <c r="OM90" s="111">
        <f t="shared" si="527"/>
        <v>0</v>
      </c>
      <c r="ON90" s="111">
        <f t="shared" si="528"/>
        <v>0</v>
      </c>
      <c r="OO90" s="111">
        <f t="shared" si="529"/>
        <v>0</v>
      </c>
      <c r="OP90" s="111">
        <f t="shared" si="530"/>
        <v>0</v>
      </c>
      <c r="OQ90" s="111">
        <f t="shared" si="531"/>
        <v>0</v>
      </c>
      <c r="OR90" s="111">
        <f t="shared" si="532"/>
        <v>0</v>
      </c>
      <c r="OS90" s="111">
        <f t="shared" si="533"/>
        <v>0</v>
      </c>
      <c r="OT90" s="111">
        <f t="shared" si="534"/>
        <v>0</v>
      </c>
      <c r="OU90" s="111">
        <f t="shared" si="535"/>
        <v>0</v>
      </c>
      <c r="OV90" s="111">
        <f t="shared" si="536"/>
        <v>0</v>
      </c>
      <c r="OW90" s="111">
        <f t="shared" si="537"/>
        <v>0</v>
      </c>
      <c r="OX90" s="111">
        <f t="shared" si="538"/>
        <v>0</v>
      </c>
      <c r="OY90" s="111"/>
      <c r="PA90" s="51">
        <f t="shared" si="686"/>
        <v>159790.66021081476</v>
      </c>
      <c r="PB90" s="51">
        <f t="shared" si="539"/>
        <v>154335.30413325559</v>
      </c>
      <c r="PC90" s="51">
        <f t="shared" si="540"/>
        <v>159052.82397399028</v>
      </c>
      <c r="PD90" s="51">
        <f t="shared" si="541"/>
        <v>159105.01246256547</v>
      </c>
      <c r="PE90" s="51">
        <f t="shared" si="542"/>
        <v>159105.01246256547</v>
      </c>
      <c r="PF90" s="51">
        <f t="shared" si="543"/>
        <v>154387.49262183078</v>
      </c>
      <c r="PG90" s="51">
        <f t="shared" si="544"/>
        <v>152887.90097053969</v>
      </c>
      <c r="PH90" s="51">
        <f t="shared" si="545"/>
        <v>144660.12140497949</v>
      </c>
      <c r="PI90" s="51">
        <f t="shared" si="546"/>
        <v>149339.27396040331</v>
      </c>
      <c r="PJ90" s="51">
        <f t="shared" si="547"/>
        <v>156845.70021745667</v>
      </c>
      <c r="PK90" s="51">
        <f t="shared" si="548"/>
        <v>156675.98990796128</v>
      </c>
      <c r="PL90" s="51">
        <f t="shared" si="549"/>
        <v>156787.3635048079</v>
      </c>
      <c r="PM90" s="51">
        <f t="shared" si="550"/>
        <v>167694.89936186332</v>
      </c>
      <c r="PN90" s="51">
        <f t="shared" si="551"/>
        <v>161969.68746773599</v>
      </c>
      <c r="PO90" s="51">
        <f t="shared" si="552"/>
        <v>166920.5651591222</v>
      </c>
      <c r="PP90" s="51">
        <f t="shared" si="553"/>
        <v>166975.33521469316</v>
      </c>
      <c r="PQ90" s="51">
        <f t="shared" si="554"/>
        <v>166975.33521469316</v>
      </c>
      <c r="PR90" s="51">
        <f t="shared" si="555"/>
        <v>162024.45752330695</v>
      </c>
      <c r="PS90" s="51">
        <f t="shared" si="556"/>
        <v>160450.686748999</v>
      </c>
      <c r="PT90" s="51">
        <f t="shared" si="557"/>
        <v>151743.48723337127</v>
      </c>
      <c r="PU90" s="51">
        <f t="shared" si="558"/>
        <v>156651.75717785169</v>
      </c>
      <c r="PV90" s="51">
        <f t="shared" si="559"/>
        <v>164525.73990261811</v>
      </c>
      <c r="PW90" s="51">
        <f t="shared" si="560"/>
        <v>164347.71963046453</v>
      </c>
      <c r="PX90" s="51">
        <f t="shared" si="561"/>
        <v>164464.54669936982</v>
      </c>
      <c r="PY90" s="51">
        <f t="shared" si="562"/>
        <v>175906.17630673759</v>
      </c>
      <c r="PZ90" s="51">
        <f t="shared" si="563"/>
        <v>169900.62612796557</v>
      </c>
      <c r="QA90" s="51">
        <f t="shared" si="564"/>
        <v>175093.92638556502</v>
      </c>
      <c r="QB90" s="51">
        <f t="shared" si="565"/>
        <v>175151.37828832565</v>
      </c>
      <c r="QC90" s="51">
        <f t="shared" si="566"/>
        <v>175151.37828832565</v>
      </c>
      <c r="QD90" s="51">
        <f t="shared" si="567"/>
        <v>169958.07803072623</v>
      </c>
      <c r="QE90" s="51">
        <f t="shared" si="568"/>
        <v>168307.24666766592</v>
      </c>
      <c r="QF90" s="51">
        <f t="shared" si="569"/>
        <v>159565.55723596687</v>
      </c>
      <c r="QG90" s="51">
        <f t="shared" si="570"/>
        <v>164726.83857353803</v>
      </c>
      <c r="QH90" s="51">
        <f t="shared" si="571"/>
        <v>173006.7091897408</v>
      </c>
      <c r="QI90" s="51">
        <f t="shared" si="572"/>
        <v>172819.51233244306</v>
      </c>
      <c r="QJ90" s="51">
        <f t="shared" si="573"/>
        <v>172942.36160057312</v>
      </c>
      <c r="QK90" s="51">
        <f t="shared" si="574"/>
        <v>184973.78408382859</v>
      </c>
      <c r="QL90" s="51">
        <f t="shared" si="575"/>
        <v>178658.65993414732</v>
      </c>
      <c r="QM90" s="51">
        <f t="shared" si="576"/>
        <v>184119.66432126213</v>
      </c>
      <c r="QN90" s="51">
        <f t="shared" si="577"/>
        <v>184180.07775346545</v>
      </c>
      <c r="QO90" s="51">
        <f t="shared" si="578"/>
        <v>184180.07775346545</v>
      </c>
      <c r="QP90" s="51">
        <f t="shared" si="579"/>
        <v>178719.07336635064</v>
      </c>
      <c r="QQ90" s="51">
        <f t="shared" si="580"/>
        <v>176983.14498384146</v>
      </c>
      <c r="QR90" s="51">
        <f t="shared" si="581"/>
        <v>167701.04977453873</v>
      </c>
      <c r="QS90" s="51">
        <f t="shared" si="582"/>
        <v>173125.48041913225</v>
      </c>
      <c r="QT90" s="51">
        <f t="shared" si="583"/>
        <v>181827.50244937008</v>
      </c>
      <c r="QU90" s="51">
        <f t="shared" si="584"/>
        <v>181630.76131032276</v>
      </c>
      <c r="QV90" s="51">
        <f t="shared" si="585"/>
        <v>181759.87408118832</v>
      </c>
      <c r="QW90" s="51">
        <f t="shared" si="586"/>
        <v>194404.72185205886</v>
      </c>
      <c r="QX90" s="51">
        <f t="shared" si="587"/>
        <v>187767.61941151178</v>
      </c>
      <c r="QY90" s="51">
        <f t="shared" si="588"/>
        <v>193507.0545653539</v>
      </c>
      <c r="QZ90" s="51">
        <f t="shared" si="589"/>
        <v>193570.54819252808</v>
      </c>
      <c r="RA90" s="51">
        <f t="shared" si="590"/>
        <v>193570.54819252808</v>
      </c>
      <c r="RB90" s="51">
        <f t="shared" si="591"/>
        <v>187831.11303868596</v>
      </c>
      <c r="RC90" s="51">
        <f t="shared" si="592"/>
        <v>186006.67788411371</v>
      </c>
      <c r="RD90" s="51">
        <f t="shared" si="593"/>
        <v>175403.18903667931</v>
      </c>
      <c r="RE90" s="51">
        <f t="shared" si="594"/>
        <v>181076.7518143075</v>
      </c>
      <c r="RF90" s="51">
        <f t="shared" si="595"/>
        <v>190178.43851944877</v>
      </c>
      <c r="RG90" s="51">
        <f t="shared" si="596"/>
        <v>189972.66149390241</v>
      </c>
      <c r="RH90" s="51">
        <f t="shared" si="597"/>
        <v>190107.7041295068</v>
      </c>
      <c r="RI90" s="51">
        <f t="shared" si="598"/>
        <v>203333.30186354544</v>
      </c>
      <c r="RJ90" s="51">
        <f t="shared" si="599"/>
        <v>196391.37194956921</v>
      </c>
      <c r="RK90" s="51">
        <f t="shared" si="600"/>
        <v>202394.40669864553</v>
      </c>
      <c r="RL90" s="51">
        <f t="shared" si="601"/>
        <v>202460.8164480468</v>
      </c>
      <c r="RM90" s="51">
        <f t="shared" si="602"/>
        <v>202460.8164480468</v>
      </c>
      <c r="RN90" s="51">
        <f t="shared" si="603"/>
        <v>196457.78169897047</v>
      </c>
      <c r="RO90" s="51">
        <f t="shared" si="604"/>
        <v>194549.55426251239</v>
      </c>
      <c r="RP90" s="51">
        <f t="shared" si="605"/>
        <v>182531.14110320798</v>
      </c>
      <c r="RQ90" s="51">
        <f t="shared" si="606"/>
        <v>188435.26344903716</v>
      </c>
      <c r="RR90" s="51">
        <f t="shared" si="607"/>
        <v>197906.82020565873</v>
      </c>
      <c r="RS90" s="51">
        <f t="shared" si="608"/>
        <v>197692.68091040369</v>
      </c>
      <c r="RT90" s="51">
        <f t="shared" si="609"/>
        <v>197833.21134494044</v>
      </c>
      <c r="RU90" s="51"/>
      <c r="RV90" s="51">
        <f t="shared" si="767"/>
        <v>1862972.6558311712</v>
      </c>
      <c r="RW90" s="51">
        <f t="shared" si="767"/>
        <v>1954744.2173340891</v>
      </c>
      <c r="RX90" s="51">
        <f t="shared" si="767"/>
        <v>2052529.7890275735</v>
      </c>
      <c r="RY90" s="51">
        <f t="shared" si="767"/>
        <v>2157859.150230913</v>
      </c>
      <c r="RZ90" s="51">
        <f t="shared" si="767"/>
        <v>2263397.0281306249</v>
      </c>
      <c r="SA90" s="51">
        <f t="shared" si="767"/>
        <v>2362447.1663825847</v>
      </c>
    </row>
    <row r="91" spans="1:495" x14ac:dyDescent="0.3">
      <c r="A91" s="1">
        <v>580000</v>
      </c>
      <c r="B91" s="1" t="s">
        <v>258</v>
      </c>
      <c r="C91" s="1" t="s">
        <v>167</v>
      </c>
      <c r="D91" s="44">
        <v>0.10390000000000001</v>
      </c>
      <c r="E91" s="1" t="s">
        <v>299</v>
      </c>
      <c r="F91" s="107">
        <f>VLOOKUP(A91,Auxiliar_OPEX_CustosUnit!$A$4:$E$129,COLUMN(Auxiliar_OPEX_CustosUnit!$E$3),0)</f>
        <v>8</v>
      </c>
      <c r="G91" s="107">
        <f>INDEX(Auxiliar_OPEX_Drivers!$B$76:$I$84,MATCH($E91,Auxiliar_OPEX_Drivers!$B$76:$B$84,0),MATCH(YEAR(G$2),Auxiliar_OPEX_Drivers!$B$76:$I$76,0))*$F91</f>
        <v>8</v>
      </c>
      <c r="H91" s="107">
        <f>INDEX(Auxiliar_OPEX_Drivers!$B$76:$I$84,MATCH($E91,Auxiliar_OPEX_Drivers!$B$76:$B$84,0),MATCH(YEAR(H$2),Auxiliar_OPEX_Drivers!$B$76:$I$76,0))*$F91</f>
        <v>8</v>
      </c>
      <c r="I91" s="107">
        <f>INDEX(Auxiliar_OPEX_Drivers!$B$76:$I$84,MATCH($E91,Auxiliar_OPEX_Drivers!$B$76:$B$84,0),MATCH(YEAR(I$2),Auxiliar_OPEX_Drivers!$B$76:$I$76,0))*$F91</f>
        <v>8</v>
      </c>
      <c r="J91" s="107">
        <f>INDEX(Auxiliar_OPEX_Drivers!$B$76:$I$84,MATCH($E91,Auxiliar_OPEX_Drivers!$B$76:$B$84,0),MATCH(YEAR(J$2),Auxiliar_OPEX_Drivers!$B$76:$I$76,0))*$F91</f>
        <v>8</v>
      </c>
      <c r="K91" s="107">
        <f>INDEX(Auxiliar_OPEX_Drivers!$B$76:$I$84,MATCH($E91,Auxiliar_OPEX_Drivers!$B$76:$B$84,0),MATCH(YEAR(K$2),Auxiliar_OPEX_Drivers!$B$76:$I$76,0))*$F91</f>
        <v>8</v>
      </c>
      <c r="L91" s="107">
        <f>INDEX(Auxiliar_OPEX_Drivers!$B$76:$I$84,MATCH($E91,Auxiliar_OPEX_Drivers!$B$76:$B$84,0),MATCH(YEAR(L$2),Auxiliar_OPEX_Drivers!$B$76:$I$76,0))*$F91</f>
        <v>8</v>
      </c>
      <c r="M91" s="107">
        <f>INDEX(Auxiliar_OPEX_Drivers!$B$76:$I$84,MATCH($E91,Auxiliar_OPEX_Drivers!$B$76:$B$84,0),MATCH(YEAR(M$2),Auxiliar_OPEX_Drivers!$B$76:$I$76,0))*$F91</f>
        <v>8</v>
      </c>
      <c r="N91" s="107">
        <f>INDEX(Auxiliar_OPEX_Drivers!$B$76:$I$84,MATCH($E91,Auxiliar_OPEX_Drivers!$B$76:$B$84,0),MATCH(YEAR(N$2),Auxiliar_OPEX_Drivers!$B$76:$I$76,0))*$F91</f>
        <v>8.3957297199032954</v>
      </c>
      <c r="O91" s="107">
        <f>INDEX(Auxiliar_OPEX_Drivers!$B$76:$I$84,MATCH($E91,Auxiliar_OPEX_Drivers!$B$76:$B$84,0),MATCH(YEAR(O$2),Auxiliar_OPEX_Drivers!$B$76:$I$76,0))*$F91</f>
        <v>8.3957297199032954</v>
      </c>
      <c r="P91" s="107">
        <f>INDEX(Auxiliar_OPEX_Drivers!$B$76:$I$84,MATCH($E91,Auxiliar_OPEX_Drivers!$B$76:$B$84,0),MATCH(YEAR(P$2),Auxiliar_OPEX_Drivers!$B$76:$I$76,0))*$F91</f>
        <v>8.3957297199032954</v>
      </c>
      <c r="Q91" s="107">
        <f>INDEX(Auxiliar_OPEX_Drivers!$B$76:$I$84,MATCH($E91,Auxiliar_OPEX_Drivers!$B$76:$B$84,0),MATCH(YEAR(Q$2),Auxiliar_OPEX_Drivers!$B$76:$I$76,0))*$F91</f>
        <v>8.3957297199032954</v>
      </c>
      <c r="R91" s="107">
        <f>INDEX(Auxiliar_OPEX_Drivers!$B$76:$I$84,MATCH($E91,Auxiliar_OPEX_Drivers!$B$76:$B$84,0),MATCH(YEAR(R$2),Auxiliar_OPEX_Drivers!$B$76:$I$76,0))*$F91</f>
        <v>8.3957297199032954</v>
      </c>
      <c r="S91" s="107">
        <f>INDEX(Auxiliar_OPEX_Drivers!$B$76:$I$84,MATCH($E91,Auxiliar_OPEX_Drivers!$B$76:$B$84,0),MATCH(YEAR(S$2),Auxiliar_OPEX_Drivers!$B$76:$I$76,0))*$F91</f>
        <v>8.3957297199032954</v>
      </c>
      <c r="T91" s="107">
        <f>INDEX(Auxiliar_OPEX_Drivers!$B$76:$I$84,MATCH($E91,Auxiliar_OPEX_Drivers!$B$76:$B$84,0),MATCH(YEAR(T$2),Auxiliar_OPEX_Drivers!$B$76:$I$76,0))*$F91</f>
        <v>8.3957297199032954</v>
      </c>
      <c r="U91" s="107">
        <f>INDEX(Auxiliar_OPEX_Drivers!$B$76:$I$84,MATCH($E91,Auxiliar_OPEX_Drivers!$B$76:$B$84,0),MATCH(YEAR(U$2),Auxiliar_OPEX_Drivers!$B$76:$I$76,0))*$F91</f>
        <v>8.3957297199032954</v>
      </c>
      <c r="V91" s="107">
        <f>INDEX(Auxiliar_OPEX_Drivers!$B$76:$I$84,MATCH($E91,Auxiliar_OPEX_Drivers!$B$76:$B$84,0),MATCH(YEAR(V$2),Auxiliar_OPEX_Drivers!$B$76:$I$76,0))*$F91</f>
        <v>8.3957297199032954</v>
      </c>
      <c r="W91" s="107">
        <f>INDEX(Auxiliar_OPEX_Drivers!$B$76:$I$84,MATCH($E91,Auxiliar_OPEX_Drivers!$B$76:$B$84,0),MATCH(YEAR(W$2),Auxiliar_OPEX_Drivers!$B$76:$I$76,0))*$F91</f>
        <v>8.3957297199032954</v>
      </c>
      <c r="X91" s="107">
        <f>INDEX(Auxiliar_OPEX_Drivers!$B$76:$I$84,MATCH($E91,Auxiliar_OPEX_Drivers!$B$76:$B$84,0),MATCH(YEAR(X$2),Auxiliar_OPEX_Drivers!$B$76:$I$76,0))*$F91</f>
        <v>8.3957297199032954</v>
      </c>
      <c r="Y91" s="107">
        <f>INDEX(Auxiliar_OPEX_Drivers!$B$76:$I$84,MATCH($E91,Auxiliar_OPEX_Drivers!$B$76:$B$84,0),MATCH(YEAR(Y$2),Auxiliar_OPEX_Drivers!$B$76:$I$76,0))*$F91</f>
        <v>8.3957297199032954</v>
      </c>
      <c r="Z91" s="107">
        <f>INDEX(Auxiliar_OPEX_Drivers!$B$76:$I$84,MATCH($E91,Auxiliar_OPEX_Drivers!$B$76:$B$84,0),MATCH(YEAR(Z$2),Auxiliar_OPEX_Drivers!$B$76:$I$76,0))*$F91</f>
        <v>8.8068314418207585</v>
      </c>
      <c r="AA91" s="107">
        <f>INDEX(Auxiliar_OPEX_Drivers!$B$76:$I$84,MATCH($E91,Auxiliar_OPEX_Drivers!$B$76:$B$84,0),MATCH(YEAR(AA$2),Auxiliar_OPEX_Drivers!$B$76:$I$76,0))*$F91</f>
        <v>8.8068314418207585</v>
      </c>
      <c r="AB91" s="107">
        <f>INDEX(Auxiliar_OPEX_Drivers!$B$76:$I$84,MATCH($E91,Auxiliar_OPEX_Drivers!$B$76:$B$84,0),MATCH(YEAR(AB$2),Auxiliar_OPEX_Drivers!$B$76:$I$76,0))*$F91</f>
        <v>8.8068314418207585</v>
      </c>
      <c r="AC91" s="107">
        <f>INDEX(Auxiliar_OPEX_Drivers!$B$76:$I$84,MATCH($E91,Auxiliar_OPEX_Drivers!$B$76:$B$84,0),MATCH(YEAR(AC$2),Auxiliar_OPEX_Drivers!$B$76:$I$76,0))*$F91</f>
        <v>8.8068314418207585</v>
      </c>
      <c r="AD91" s="107">
        <f>INDEX(Auxiliar_OPEX_Drivers!$B$76:$I$84,MATCH($E91,Auxiliar_OPEX_Drivers!$B$76:$B$84,0),MATCH(YEAR(AD$2),Auxiliar_OPEX_Drivers!$B$76:$I$76,0))*$F91</f>
        <v>8.8068314418207585</v>
      </c>
      <c r="AE91" s="107">
        <f>INDEX(Auxiliar_OPEX_Drivers!$B$76:$I$84,MATCH($E91,Auxiliar_OPEX_Drivers!$B$76:$B$84,0),MATCH(YEAR(AE$2),Auxiliar_OPEX_Drivers!$B$76:$I$76,0))*$F91</f>
        <v>8.8068314418207585</v>
      </c>
      <c r="AF91" s="107">
        <f>INDEX(Auxiliar_OPEX_Drivers!$B$76:$I$84,MATCH($E91,Auxiliar_OPEX_Drivers!$B$76:$B$84,0),MATCH(YEAR(AF$2),Auxiliar_OPEX_Drivers!$B$76:$I$76,0))*$F91</f>
        <v>8.8068314418207585</v>
      </c>
      <c r="AG91" s="107">
        <f>INDEX(Auxiliar_OPEX_Drivers!$B$76:$I$84,MATCH($E91,Auxiliar_OPEX_Drivers!$B$76:$B$84,0),MATCH(YEAR(AG$2),Auxiliar_OPEX_Drivers!$B$76:$I$76,0))*$F91</f>
        <v>8.8068314418207585</v>
      </c>
      <c r="AH91" s="107">
        <f>INDEX(Auxiliar_OPEX_Drivers!$B$76:$I$84,MATCH($E91,Auxiliar_OPEX_Drivers!$B$76:$B$84,0),MATCH(YEAR(AH$2),Auxiliar_OPEX_Drivers!$B$76:$I$76,0))*$F91</f>
        <v>8.8068314418207585</v>
      </c>
      <c r="AI91" s="107">
        <f>INDEX(Auxiliar_OPEX_Drivers!$B$76:$I$84,MATCH($E91,Auxiliar_OPEX_Drivers!$B$76:$B$84,0),MATCH(YEAR(AI$2),Auxiliar_OPEX_Drivers!$B$76:$I$76,0))*$F91</f>
        <v>8.8068314418207585</v>
      </c>
      <c r="AJ91" s="107">
        <f>INDEX(Auxiliar_OPEX_Drivers!$B$76:$I$84,MATCH($E91,Auxiliar_OPEX_Drivers!$B$76:$B$84,0),MATCH(YEAR(AJ$2),Auxiliar_OPEX_Drivers!$B$76:$I$76,0))*$F91</f>
        <v>8.8068314418207585</v>
      </c>
      <c r="AK91" s="107">
        <f>INDEX(Auxiliar_OPEX_Drivers!$B$76:$I$84,MATCH($E91,Auxiliar_OPEX_Drivers!$B$76:$B$84,0),MATCH(YEAR(AK$2),Auxiliar_OPEX_Drivers!$B$76:$I$76,0))*$F91</f>
        <v>8.8068314418207585</v>
      </c>
      <c r="AL91" s="107">
        <f>INDEX(Auxiliar_OPEX_Drivers!$B$76:$I$84,MATCH($E91,Auxiliar_OPEX_Drivers!$B$76:$B$84,0),MATCH(YEAR(AL$2),Auxiliar_OPEX_Drivers!$B$76:$I$76,0))*$F91</f>
        <v>9.2608057987764383</v>
      </c>
      <c r="AM91" s="107">
        <f>INDEX(Auxiliar_OPEX_Drivers!$B$76:$I$84,MATCH($E91,Auxiliar_OPEX_Drivers!$B$76:$B$84,0),MATCH(YEAR(AM$2),Auxiliar_OPEX_Drivers!$B$76:$I$76,0))*$F91</f>
        <v>9.2608057987764383</v>
      </c>
      <c r="AN91" s="107">
        <f>INDEX(Auxiliar_OPEX_Drivers!$B$76:$I$84,MATCH($E91,Auxiliar_OPEX_Drivers!$B$76:$B$84,0),MATCH(YEAR(AN$2),Auxiliar_OPEX_Drivers!$B$76:$I$76,0))*$F91</f>
        <v>9.2608057987764383</v>
      </c>
      <c r="AO91" s="107">
        <f>INDEX(Auxiliar_OPEX_Drivers!$B$76:$I$84,MATCH($E91,Auxiliar_OPEX_Drivers!$B$76:$B$84,0),MATCH(YEAR(AO$2),Auxiliar_OPEX_Drivers!$B$76:$I$76,0))*$F91</f>
        <v>9.2608057987764383</v>
      </c>
      <c r="AP91" s="107">
        <f>INDEX(Auxiliar_OPEX_Drivers!$B$76:$I$84,MATCH($E91,Auxiliar_OPEX_Drivers!$B$76:$B$84,0),MATCH(YEAR(AP$2),Auxiliar_OPEX_Drivers!$B$76:$I$76,0))*$F91</f>
        <v>9.2608057987764383</v>
      </c>
      <c r="AQ91" s="107">
        <f>INDEX(Auxiliar_OPEX_Drivers!$B$76:$I$84,MATCH($E91,Auxiliar_OPEX_Drivers!$B$76:$B$84,0),MATCH(YEAR(AQ$2),Auxiliar_OPEX_Drivers!$B$76:$I$76,0))*$F91</f>
        <v>9.2608057987764383</v>
      </c>
      <c r="AR91" s="107">
        <f>INDEX(Auxiliar_OPEX_Drivers!$B$76:$I$84,MATCH($E91,Auxiliar_OPEX_Drivers!$B$76:$B$84,0),MATCH(YEAR(AR$2),Auxiliar_OPEX_Drivers!$B$76:$I$76,0))*$F91</f>
        <v>9.2608057987764383</v>
      </c>
      <c r="AS91" s="107">
        <f>INDEX(Auxiliar_OPEX_Drivers!$B$76:$I$84,MATCH($E91,Auxiliar_OPEX_Drivers!$B$76:$B$84,0),MATCH(YEAR(AS$2),Auxiliar_OPEX_Drivers!$B$76:$I$76,0))*$F91</f>
        <v>9.2608057987764383</v>
      </c>
      <c r="AT91" s="107">
        <f>INDEX(Auxiliar_OPEX_Drivers!$B$76:$I$84,MATCH($E91,Auxiliar_OPEX_Drivers!$B$76:$B$84,0),MATCH(YEAR(AT$2),Auxiliar_OPEX_Drivers!$B$76:$I$76,0))*$F91</f>
        <v>9.2608057987764383</v>
      </c>
      <c r="AU91" s="107">
        <f>INDEX(Auxiliar_OPEX_Drivers!$B$76:$I$84,MATCH($E91,Auxiliar_OPEX_Drivers!$B$76:$B$84,0),MATCH(YEAR(AU$2),Auxiliar_OPEX_Drivers!$B$76:$I$76,0))*$F91</f>
        <v>9.2608057987764383</v>
      </c>
      <c r="AV91" s="107">
        <f>INDEX(Auxiliar_OPEX_Drivers!$B$76:$I$84,MATCH($E91,Auxiliar_OPEX_Drivers!$B$76:$B$84,0),MATCH(YEAR(AV$2),Auxiliar_OPEX_Drivers!$B$76:$I$76,0))*$F91</f>
        <v>9.2608057987764383</v>
      </c>
      <c r="AW91" s="107">
        <f>INDEX(Auxiliar_OPEX_Drivers!$B$76:$I$84,MATCH($E91,Auxiliar_OPEX_Drivers!$B$76:$B$84,0),MATCH(YEAR(AW$2),Auxiliar_OPEX_Drivers!$B$76:$I$76,0))*$F91</f>
        <v>9.2608057987764383</v>
      </c>
      <c r="AX91" s="107">
        <f>INDEX(Auxiliar_OPEX_Drivers!$B$76:$I$84,MATCH($E91,Auxiliar_OPEX_Drivers!$B$76:$B$84,0),MATCH(YEAR(AX$2),Auxiliar_OPEX_Drivers!$B$76:$I$76,0))*$F91</f>
        <v>9.7329704549979148</v>
      </c>
      <c r="AY91" s="107">
        <f>INDEX(Auxiliar_OPEX_Drivers!$B$76:$I$84,MATCH($E91,Auxiliar_OPEX_Drivers!$B$76:$B$84,0),MATCH(YEAR(AY$2),Auxiliar_OPEX_Drivers!$B$76:$I$76,0))*$F91</f>
        <v>9.7329704549979148</v>
      </c>
      <c r="AZ91" s="107">
        <f>INDEX(Auxiliar_OPEX_Drivers!$B$76:$I$84,MATCH($E91,Auxiliar_OPEX_Drivers!$B$76:$B$84,0),MATCH(YEAR(AZ$2),Auxiliar_OPEX_Drivers!$B$76:$I$76,0))*$F91</f>
        <v>9.7329704549979148</v>
      </c>
      <c r="BA91" s="107">
        <f>INDEX(Auxiliar_OPEX_Drivers!$B$76:$I$84,MATCH($E91,Auxiliar_OPEX_Drivers!$B$76:$B$84,0),MATCH(YEAR(BA$2),Auxiliar_OPEX_Drivers!$B$76:$I$76,0))*$F91</f>
        <v>9.7329704549979148</v>
      </c>
      <c r="BB91" s="107">
        <f>INDEX(Auxiliar_OPEX_Drivers!$B$76:$I$84,MATCH($E91,Auxiliar_OPEX_Drivers!$B$76:$B$84,0),MATCH(YEAR(BB$2),Auxiliar_OPEX_Drivers!$B$76:$I$76,0))*$F91</f>
        <v>9.7329704549979148</v>
      </c>
      <c r="BC91" s="107">
        <f>INDEX(Auxiliar_OPEX_Drivers!$B$76:$I$84,MATCH($E91,Auxiliar_OPEX_Drivers!$B$76:$B$84,0),MATCH(YEAR(BC$2),Auxiliar_OPEX_Drivers!$B$76:$I$76,0))*$F91</f>
        <v>9.7329704549979148</v>
      </c>
      <c r="BD91" s="107">
        <f>INDEX(Auxiliar_OPEX_Drivers!$B$76:$I$84,MATCH($E91,Auxiliar_OPEX_Drivers!$B$76:$B$84,0),MATCH(YEAR(BD$2),Auxiliar_OPEX_Drivers!$B$76:$I$76,0))*$F91</f>
        <v>9.7329704549979148</v>
      </c>
      <c r="BE91" s="107">
        <f>INDEX(Auxiliar_OPEX_Drivers!$B$76:$I$84,MATCH($E91,Auxiliar_OPEX_Drivers!$B$76:$B$84,0),MATCH(YEAR(BE$2),Auxiliar_OPEX_Drivers!$B$76:$I$76,0))*$F91</f>
        <v>9.7329704549979148</v>
      </c>
      <c r="BF91" s="107">
        <f>INDEX(Auxiliar_OPEX_Drivers!$B$76:$I$84,MATCH($E91,Auxiliar_OPEX_Drivers!$B$76:$B$84,0),MATCH(YEAR(BF$2),Auxiliar_OPEX_Drivers!$B$76:$I$76,0))*$F91</f>
        <v>9.7329704549979148</v>
      </c>
      <c r="BG91" s="107">
        <f>INDEX(Auxiliar_OPEX_Drivers!$B$76:$I$84,MATCH($E91,Auxiliar_OPEX_Drivers!$B$76:$B$84,0),MATCH(YEAR(BG$2),Auxiliar_OPEX_Drivers!$B$76:$I$76,0))*$F91</f>
        <v>9.7329704549979148</v>
      </c>
      <c r="BH91" s="107">
        <f>INDEX(Auxiliar_OPEX_Drivers!$B$76:$I$84,MATCH($E91,Auxiliar_OPEX_Drivers!$B$76:$B$84,0),MATCH(YEAR(BH$2),Auxiliar_OPEX_Drivers!$B$76:$I$76,0))*$F91</f>
        <v>9.7329704549979148</v>
      </c>
      <c r="BI91" s="107">
        <f>INDEX(Auxiliar_OPEX_Drivers!$B$76:$I$84,MATCH($E91,Auxiliar_OPEX_Drivers!$B$76:$B$84,0),MATCH(YEAR(BI$2),Auxiliar_OPEX_Drivers!$B$76:$I$76,0))*$F91</f>
        <v>9.7329704549979148</v>
      </c>
      <c r="BJ91" s="107">
        <f>INDEX(Auxiliar_OPEX_Drivers!$B$76:$I$84,MATCH($E91,Auxiliar_OPEX_Drivers!$B$76:$B$84,0),MATCH(YEAR(BJ$2),Auxiliar_OPEX_Drivers!$B$76:$I$76,0))*$F91</f>
        <v>10.179984316744624</v>
      </c>
      <c r="BK91" s="107">
        <f>INDEX(Auxiliar_OPEX_Drivers!$B$76:$I$84,MATCH($E91,Auxiliar_OPEX_Drivers!$B$76:$B$84,0),MATCH(YEAR(BK$2),Auxiliar_OPEX_Drivers!$B$76:$I$76,0))*$F91</f>
        <v>10.179984316744624</v>
      </c>
      <c r="BL91" s="107">
        <f>INDEX(Auxiliar_OPEX_Drivers!$B$76:$I$84,MATCH($E91,Auxiliar_OPEX_Drivers!$B$76:$B$84,0),MATCH(YEAR(BL$2),Auxiliar_OPEX_Drivers!$B$76:$I$76,0))*$F91</f>
        <v>10.179984316744624</v>
      </c>
      <c r="BM91" s="107">
        <f>INDEX(Auxiliar_OPEX_Drivers!$B$76:$I$84,MATCH($E91,Auxiliar_OPEX_Drivers!$B$76:$B$84,0),MATCH(YEAR(BM$2),Auxiliar_OPEX_Drivers!$B$76:$I$76,0))*$F91</f>
        <v>10.179984316744624</v>
      </c>
      <c r="BN91" s="107">
        <f>INDEX(Auxiliar_OPEX_Drivers!$B$76:$I$84,MATCH($E91,Auxiliar_OPEX_Drivers!$B$76:$B$84,0),MATCH(YEAR(BN$2),Auxiliar_OPEX_Drivers!$B$76:$I$76,0))*$F91</f>
        <v>10.179984316744624</v>
      </c>
      <c r="BO91" s="107">
        <f>INDEX(Auxiliar_OPEX_Drivers!$B$76:$I$84,MATCH($E91,Auxiliar_OPEX_Drivers!$B$76:$B$84,0),MATCH(YEAR(BO$2),Auxiliar_OPEX_Drivers!$B$76:$I$76,0))*$F91</f>
        <v>10.179984316744624</v>
      </c>
      <c r="BP91" s="107">
        <f>INDEX(Auxiliar_OPEX_Drivers!$B$76:$I$84,MATCH($E91,Auxiliar_OPEX_Drivers!$B$76:$B$84,0),MATCH(YEAR(BP$2),Auxiliar_OPEX_Drivers!$B$76:$I$76,0))*$F91</f>
        <v>10.179984316744624</v>
      </c>
      <c r="BQ91" s="107">
        <f>INDEX(Auxiliar_OPEX_Drivers!$B$76:$I$84,MATCH($E91,Auxiliar_OPEX_Drivers!$B$76:$B$84,0),MATCH(YEAR(BQ$2),Auxiliar_OPEX_Drivers!$B$76:$I$76,0))*$F91</f>
        <v>10.179984316744624</v>
      </c>
      <c r="BR91" s="107">
        <f>INDEX(Auxiliar_OPEX_Drivers!$B$76:$I$84,MATCH($E91,Auxiliar_OPEX_Drivers!$B$76:$B$84,0),MATCH(YEAR(BR$2),Auxiliar_OPEX_Drivers!$B$76:$I$76,0))*$F91</f>
        <v>10.179984316744624</v>
      </c>
      <c r="BS91" s="107">
        <f>INDEX(Auxiliar_OPEX_Drivers!$B$76:$I$84,MATCH($E91,Auxiliar_OPEX_Drivers!$B$76:$B$84,0),MATCH(YEAR(BS$2),Auxiliar_OPEX_Drivers!$B$76:$I$76,0))*$F91</f>
        <v>10.179984316744624</v>
      </c>
      <c r="BT91" s="107">
        <f>INDEX(Auxiliar_OPEX_Drivers!$B$76:$I$84,MATCH($E91,Auxiliar_OPEX_Drivers!$B$76:$B$84,0),MATCH(YEAR(BT$2),Auxiliar_OPEX_Drivers!$B$76:$I$76,0))*$F91</f>
        <v>10.179984316744624</v>
      </c>
      <c r="BU91" s="107">
        <f>INDEX(Auxiliar_OPEX_Drivers!$B$76:$I$84,MATCH($E91,Auxiliar_OPEX_Drivers!$B$76:$B$84,0),MATCH(YEAR(BU$2),Auxiliar_OPEX_Drivers!$B$76:$I$76,0))*$F91</f>
        <v>10.179984316744624</v>
      </c>
      <c r="BV91" s="107">
        <f>INDEX(Auxiliar_OPEX_Drivers!$B$76:$I$84,MATCH($E91,Auxiliar_OPEX_Drivers!$B$76:$B$84,0),MATCH(YEAR(BV$2),Auxiliar_OPEX_Drivers!$B$76:$I$76,0))*$F91</f>
        <v>10.593673717982336</v>
      </c>
      <c r="BW91" s="107">
        <f>INDEX(Auxiliar_OPEX_Drivers!$B$76:$I$84,MATCH($E91,Auxiliar_OPEX_Drivers!$B$76:$B$84,0),MATCH(YEAR(BW$2),Auxiliar_OPEX_Drivers!$B$76:$I$76,0))*$F91</f>
        <v>10.593673717982336</v>
      </c>
      <c r="BX91" s="107">
        <f>INDEX(Auxiliar_OPEX_Drivers!$B$76:$I$84,MATCH($E91,Auxiliar_OPEX_Drivers!$B$76:$B$84,0),MATCH(YEAR(BX$2),Auxiliar_OPEX_Drivers!$B$76:$I$76,0))*$F91</f>
        <v>10.593673717982336</v>
      </c>
      <c r="BY91" s="107">
        <f>INDEX(Auxiliar_OPEX_Drivers!$B$76:$I$84,MATCH($E91,Auxiliar_OPEX_Drivers!$B$76:$B$84,0),MATCH(YEAR(BY$2),Auxiliar_OPEX_Drivers!$B$76:$I$76,0))*$F91</f>
        <v>10.593673717982336</v>
      </c>
      <c r="BZ91" s="107">
        <f>INDEX(Auxiliar_OPEX_Drivers!$B$76:$I$84,MATCH($E91,Auxiliar_OPEX_Drivers!$B$76:$B$84,0),MATCH(YEAR(BZ$2),Auxiliar_OPEX_Drivers!$B$76:$I$76,0))*$F91</f>
        <v>10.593673717982336</v>
      </c>
      <c r="CA91" s="107">
        <f>INDEX(Auxiliar_OPEX_Drivers!$B$76:$I$84,MATCH($E91,Auxiliar_OPEX_Drivers!$B$76:$B$84,0),MATCH(YEAR(CA$2),Auxiliar_OPEX_Drivers!$B$76:$I$76,0))*$F91</f>
        <v>10.593673717982336</v>
      </c>
      <c r="CB91" s="107">
        <f>INDEX(Auxiliar_OPEX_Drivers!$B$76:$I$84,MATCH($E91,Auxiliar_OPEX_Drivers!$B$76:$B$84,0),MATCH(YEAR(CB$2),Auxiliar_OPEX_Drivers!$B$76:$I$76,0))*$F91</f>
        <v>10.593673717982336</v>
      </c>
      <c r="CC91" s="107">
        <f>INDEX(Auxiliar_OPEX_Drivers!$B$76:$I$84,MATCH($E91,Auxiliar_OPEX_Drivers!$B$76:$B$84,0),MATCH(YEAR(CC$2),Auxiliar_OPEX_Drivers!$B$76:$I$76,0))*$F91</f>
        <v>10.593673717982336</v>
      </c>
      <c r="CD91" s="107">
        <f>INDEX(Auxiliar_OPEX_Drivers!$B$76:$I$84,MATCH($E91,Auxiliar_OPEX_Drivers!$B$76:$B$84,0),MATCH(YEAR(CD$2),Auxiliar_OPEX_Drivers!$B$76:$I$76,0))*$F91</f>
        <v>10.593673717982336</v>
      </c>
      <c r="CE91" s="107">
        <f>INDEX(Auxiliar_OPEX_Drivers!$B$76:$I$84,MATCH($E91,Auxiliar_OPEX_Drivers!$B$76:$B$84,0),MATCH(YEAR(CE$2),Auxiliar_OPEX_Drivers!$B$76:$I$76,0))*$F91</f>
        <v>10.593673717982336</v>
      </c>
      <c r="CF91" s="107">
        <f>INDEX(Auxiliar_OPEX_Drivers!$B$76:$I$84,MATCH($E91,Auxiliar_OPEX_Drivers!$B$76:$B$84,0),MATCH(YEAR(CF$2),Auxiliar_OPEX_Drivers!$B$76:$I$76,0))*$F91</f>
        <v>10.593673717982336</v>
      </c>
      <c r="CG91" s="107">
        <f>INDEX(Auxiliar_OPEX_Drivers!$B$76:$I$84,MATCH($E91,Auxiliar_OPEX_Drivers!$B$76:$B$84,0),MATCH(YEAR(CG$2),Auxiliar_OPEX_Drivers!$B$76:$I$76,0))*$F91</f>
        <v>10.593673717982336</v>
      </c>
      <c r="CI91" s="51">
        <f>INDEX(Auxiliar_OPEX_CustosUnit!$A$1:$R$129,MATCH(Auxiliar_OPEX_P!$A91,Auxiliar_OPEX_CustosUnit!$A$1:$A$129,0),MATCH(CI$2,Auxiliar_OPEX_CustosUnit!$A$3:$Q$3,0))*(1-DRE_Auxiliar!$A$5)</f>
        <v>30368.618571450974</v>
      </c>
      <c r="CJ91" s="51">
        <f>INDEX(Auxiliar_OPEX_CustosUnit!$A$1:$R$129,MATCH(Auxiliar_OPEX_P!$A91,Auxiliar_OPEX_CustosUnit!$A$1:$A$129,0),MATCH(CJ$2,Auxiliar_OPEX_CustosUnit!$A$3:$Q$3,0))*(1-DRE_Auxiliar!$A$5)</f>
        <v>31407.165491958665</v>
      </c>
      <c r="CK91" s="51">
        <f>INDEX(Auxiliar_OPEX_CustosUnit!$A$1:$R$129,MATCH(Auxiliar_OPEX_P!$A91,Auxiliar_OPEX_CustosUnit!$A$1:$A$129,0),MATCH(CK$2,Auxiliar_OPEX_CustosUnit!$A$3:$Q$3,0))*(1-DRE_Auxiliar!$A$5)</f>
        <v>33455.605738412734</v>
      </c>
      <c r="CL91" s="51">
        <f>INDEX(Auxiliar_OPEX_CustosUnit!$A$1:$R$129,MATCH(Auxiliar_OPEX_P!$A91,Auxiliar_OPEX_CustosUnit!$A$1:$A$129,0),MATCH(CL$2,Auxiliar_OPEX_CustosUnit!$A$3:$Q$3,0))*(1-DRE_Auxiliar!$A$5)</f>
        <v>33342.873281171756</v>
      </c>
      <c r="CM91" s="51">
        <f>INDEX(Auxiliar_OPEX_CustosUnit!$A$1:$R$129,MATCH(Auxiliar_OPEX_P!$A91,Auxiliar_OPEX_CustosUnit!$A$1:$A$129,0),MATCH(CM$2,Auxiliar_OPEX_CustosUnit!$A$3:$Q$3,0))*(1-DRE_Auxiliar!$A$5)</f>
        <v>33356.138786442112</v>
      </c>
      <c r="CN91" s="51">
        <f>INDEX(Auxiliar_OPEX_CustosUnit!$A$1:$R$129,MATCH(Auxiliar_OPEX_P!$A91,Auxiliar_OPEX_CustosUnit!$A$1:$A$129,0),MATCH(CN$2,Auxiliar_OPEX_CustosUnit!$A$3:$Q$3,0))*(1-DRE_Auxiliar!$A$5)</f>
        <v>33942.820717213508</v>
      </c>
      <c r="CO91" s="51">
        <f>INDEX(Auxiliar_OPEX_CustosUnit!$A$1:$R$129,MATCH(Auxiliar_OPEX_P!$A91,Auxiliar_OPEX_CustosUnit!$A$1:$A$129,0),MATCH(CO$2,Auxiliar_OPEX_CustosUnit!$A$3:$Q$3,0))*(1-DRE_Auxiliar!$A$5)</f>
        <v>33362.622251235902</v>
      </c>
      <c r="CP91" s="51">
        <f>INDEX(Auxiliar_OPEX_CustosUnit!$A$1:$R$129,MATCH(Auxiliar_OPEX_P!$A91,Auxiliar_OPEX_CustosUnit!$A$1:$A$129,0),MATCH(CP$2,Auxiliar_OPEX_CustosUnit!$A$3:$Q$3,0))*(1-DRE_Auxiliar!$A$5)</f>
        <v>34438.825253052069</v>
      </c>
      <c r="CQ91" s="51">
        <f>INDEX(Auxiliar_OPEX_CustosUnit!$A$1:$R$129,MATCH(Auxiliar_OPEX_P!$A91,Auxiliar_OPEX_CustosUnit!$A$1:$A$129,0),MATCH(CQ$2,Auxiliar_OPEX_CustosUnit!$A$3:$Q$3,0))*(1-DRE_Auxiliar!$A$5)</f>
        <v>34445.348814123929</v>
      </c>
      <c r="CR91" s="51">
        <f>INDEX(Auxiliar_OPEX_CustosUnit!$A$1:$R$129,MATCH(Auxiliar_OPEX_P!$A91,Auxiliar_OPEX_CustosUnit!$A$1:$A$129,0),MATCH(CR$2,Auxiliar_OPEX_CustosUnit!$A$3:$Q$3,0))*(1-DRE_Auxiliar!$A$5)</f>
        <v>34445.348814123929</v>
      </c>
      <c r="CS91" s="51">
        <f>INDEX(Auxiliar_OPEX_CustosUnit!$A$1:$R$129,MATCH(Auxiliar_OPEX_P!$A91,Auxiliar_OPEX_CustosUnit!$A$1:$A$129,0),MATCH(CS$2,Auxiliar_OPEX_CustosUnit!$A$3:$Q$3,0))*(1-DRE_Auxiliar!$A$5)</f>
        <v>35656.256291643134</v>
      </c>
      <c r="CT91" s="51">
        <f>INDEX(Auxiliar_OPEX_CustosUnit!$A$1:$R$129,MATCH(Auxiliar_OPEX_P!$A91,Auxiliar_OPEX_CustosUnit!$A$1:$A$129,0),MATCH(CT$2,Auxiliar_OPEX_CustosUnit!$A$3:$Q$3,0))*(1-DRE_Auxiliar!$A$5)</f>
        <v>34116.163165658902</v>
      </c>
      <c r="CU91" s="53">
        <f t="shared" si="610"/>
        <v>30368.618571450974</v>
      </c>
      <c r="CV91" s="53">
        <f t="shared" si="611"/>
        <v>31407.165491958665</v>
      </c>
      <c r="CW91" s="53">
        <f t="shared" si="612"/>
        <v>33455.605738412734</v>
      </c>
      <c r="CX91" s="53">
        <f t="shared" si="613"/>
        <v>33342.873281171756</v>
      </c>
      <c r="CY91" s="53">
        <f t="shared" si="614"/>
        <v>33356.138786442112</v>
      </c>
      <c r="CZ91" s="53">
        <f t="shared" si="615"/>
        <v>33942.820717213508</v>
      </c>
      <c r="DA91" s="53">
        <f t="shared" si="616"/>
        <v>33362.622251235902</v>
      </c>
      <c r="DB91" s="53">
        <f t="shared" si="617"/>
        <v>34438.825253052069</v>
      </c>
      <c r="DC91" s="53">
        <f t="shared" si="618"/>
        <v>34445.348814123929</v>
      </c>
      <c r="DD91" s="53">
        <f t="shared" si="619"/>
        <v>34445.348814123929</v>
      </c>
      <c r="DE91" s="53">
        <f t="shared" si="620"/>
        <v>35656.256291643134</v>
      </c>
      <c r="DF91" s="53">
        <f t="shared" si="621"/>
        <v>34116.163165658902</v>
      </c>
      <c r="DG91" s="53">
        <f t="shared" si="622"/>
        <v>30368.618571450974</v>
      </c>
      <c r="DH91" s="53">
        <f t="shared" si="623"/>
        <v>31407.165491958665</v>
      </c>
      <c r="DI91" s="53">
        <f t="shared" si="624"/>
        <v>33455.605738412734</v>
      </c>
      <c r="DJ91" s="53">
        <f t="shared" si="625"/>
        <v>33342.873281171756</v>
      </c>
      <c r="DK91" s="53">
        <f t="shared" si="626"/>
        <v>33356.138786442112</v>
      </c>
      <c r="DL91" s="53">
        <f t="shared" si="627"/>
        <v>33942.820717213508</v>
      </c>
      <c r="DM91" s="53">
        <f t="shared" si="628"/>
        <v>33362.622251235902</v>
      </c>
      <c r="DN91" s="53">
        <f t="shared" si="629"/>
        <v>34438.825253052069</v>
      </c>
      <c r="DO91" s="53">
        <f t="shared" si="630"/>
        <v>34445.348814123929</v>
      </c>
      <c r="DP91" s="53">
        <f t="shared" si="631"/>
        <v>34445.348814123929</v>
      </c>
      <c r="DQ91" s="53">
        <f t="shared" si="632"/>
        <v>35656.256291643134</v>
      </c>
      <c r="DR91" s="53">
        <f t="shared" si="633"/>
        <v>34116.163165658902</v>
      </c>
      <c r="DS91" s="53">
        <f t="shared" si="634"/>
        <v>30368.618571450974</v>
      </c>
      <c r="DT91" s="53">
        <f t="shared" si="635"/>
        <v>31407.165491958665</v>
      </c>
      <c r="DU91" s="53">
        <f t="shared" si="636"/>
        <v>33455.605738412734</v>
      </c>
      <c r="DV91" s="53">
        <f t="shared" si="637"/>
        <v>33342.873281171756</v>
      </c>
      <c r="DW91" s="53">
        <f t="shared" si="638"/>
        <v>33356.138786442112</v>
      </c>
      <c r="DX91" s="53">
        <f t="shared" si="639"/>
        <v>33942.820717213508</v>
      </c>
      <c r="DY91" s="53">
        <f t="shared" si="640"/>
        <v>33362.622251235902</v>
      </c>
      <c r="DZ91" s="53">
        <f t="shared" si="641"/>
        <v>34438.825253052069</v>
      </c>
      <c r="EA91" s="53">
        <f t="shared" si="642"/>
        <v>34445.348814123929</v>
      </c>
      <c r="EB91" s="53">
        <f t="shared" si="643"/>
        <v>34445.348814123929</v>
      </c>
      <c r="EC91" s="53">
        <f t="shared" si="644"/>
        <v>35656.256291643134</v>
      </c>
      <c r="ED91" s="53">
        <f t="shared" si="645"/>
        <v>34116.163165658902</v>
      </c>
      <c r="EE91" s="53">
        <f t="shared" si="646"/>
        <v>30368.618571450974</v>
      </c>
      <c r="EF91" s="53">
        <f t="shared" si="647"/>
        <v>31407.165491958665</v>
      </c>
      <c r="EG91" s="53">
        <f t="shared" si="648"/>
        <v>33455.605738412734</v>
      </c>
      <c r="EH91" s="53">
        <f t="shared" si="649"/>
        <v>33342.873281171756</v>
      </c>
      <c r="EI91" s="53">
        <f t="shared" si="650"/>
        <v>33356.138786442112</v>
      </c>
      <c r="EJ91" s="53">
        <f t="shared" si="651"/>
        <v>33942.820717213508</v>
      </c>
      <c r="EK91" s="53">
        <f t="shared" si="652"/>
        <v>33362.622251235902</v>
      </c>
      <c r="EL91" s="53">
        <f t="shared" si="653"/>
        <v>34438.825253052069</v>
      </c>
      <c r="EM91" s="53">
        <f t="shared" si="654"/>
        <v>34445.348814123929</v>
      </c>
      <c r="EN91" s="53">
        <f t="shared" si="655"/>
        <v>34445.348814123929</v>
      </c>
      <c r="EO91" s="53">
        <f t="shared" si="656"/>
        <v>35656.256291643134</v>
      </c>
      <c r="EP91" s="53">
        <f t="shared" si="657"/>
        <v>34116.163165658902</v>
      </c>
      <c r="EQ91" s="53">
        <f t="shared" si="658"/>
        <v>30368.618571450974</v>
      </c>
      <c r="ER91" s="53">
        <f t="shared" si="659"/>
        <v>31407.165491958665</v>
      </c>
      <c r="ES91" s="53">
        <f t="shared" si="660"/>
        <v>33455.605738412734</v>
      </c>
      <c r="ET91" s="53">
        <f t="shared" si="661"/>
        <v>33342.873281171756</v>
      </c>
      <c r="EU91" s="53">
        <f t="shared" si="662"/>
        <v>33356.138786442112</v>
      </c>
      <c r="EV91" s="53">
        <f t="shared" si="663"/>
        <v>33942.820717213508</v>
      </c>
      <c r="EW91" s="53">
        <f t="shared" si="664"/>
        <v>33362.622251235902</v>
      </c>
      <c r="EX91" s="53">
        <f t="shared" si="665"/>
        <v>34438.825253052069</v>
      </c>
      <c r="EY91" s="53">
        <f t="shared" si="666"/>
        <v>34445.348814123929</v>
      </c>
      <c r="EZ91" s="53">
        <f t="shared" si="667"/>
        <v>34445.348814123929</v>
      </c>
      <c r="FA91" s="53">
        <f t="shared" si="668"/>
        <v>35656.256291643134</v>
      </c>
      <c r="FB91" s="53">
        <f t="shared" si="669"/>
        <v>34116.163165658902</v>
      </c>
      <c r="FC91" s="53">
        <f t="shared" si="670"/>
        <v>30368.618571450974</v>
      </c>
      <c r="FD91" s="53">
        <f t="shared" si="671"/>
        <v>31407.165491958665</v>
      </c>
      <c r="FE91" s="53">
        <f t="shared" si="672"/>
        <v>33455.605738412734</v>
      </c>
      <c r="FF91" s="53">
        <f t="shared" si="673"/>
        <v>33342.873281171756</v>
      </c>
      <c r="FG91" s="53">
        <f t="shared" si="674"/>
        <v>33356.138786442112</v>
      </c>
      <c r="FH91" s="53">
        <f t="shared" si="675"/>
        <v>33942.820717213508</v>
      </c>
      <c r="FI91" s="53">
        <f t="shared" si="676"/>
        <v>33362.622251235902</v>
      </c>
      <c r="FJ91" s="53">
        <f t="shared" si="677"/>
        <v>34438.825253052069</v>
      </c>
      <c r="FK91" s="53">
        <f t="shared" si="678"/>
        <v>34445.348814123929</v>
      </c>
      <c r="FL91" s="53">
        <f t="shared" si="679"/>
        <v>34445.348814123929</v>
      </c>
      <c r="FM91" s="53">
        <f t="shared" si="680"/>
        <v>35656.256291643134</v>
      </c>
      <c r="FN91" s="53">
        <f t="shared" si="681"/>
        <v>34116.163165658902</v>
      </c>
      <c r="FP91" s="51">
        <f t="shared" si="682"/>
        <v>239123.48773224623</v>
      </c>
      <c r="FQ91" s="51">
        <f t="shared" si="689"/>
        <v>243329.2931575602</v>
      </c>
      <c r="FR91" s="51">
        <f t="shared" si="690"/>
        <v>239169.96639465995</v>
      </c>
      <c r="FS91" s="51">
        <f t="shared" si="691"/>
        <v>246885.05047407968</v>
      </c>
      <c r="FT91" s="51">
        <f t="shared" si="692"/>
        <v>246931.81657869162</v>
      </c>
      <c r="FU91" s="51">
        <f t="shared" si="693"/>
        <v>246931.81657869162</v>
      </c>
      <c r="FV91" s="51">
        <f t="shared" si="694"/>
        <v>255612.5701035313</v>
      </c>
      <c r="FW91" s="51">
        <f t="shared" si="695"/>
        <v>244571.95050197555</v>
      </c>
      <c r="FX91" s="51">
        <f t="shared" si="696"/>
        <v>228475.67196084262</v>
      </c>
      <c r="FY91" s="51">
        <f t="shared" si="697"/>
        <v>236289.08978120156</v>
      </c>
      <c r="FZ91" s="51">
        <f t="shared" si="698"/>
        <v>251700.35258458121</v>
      </c>
      <c r="GA91" s="51">
        <f t="shared" si="699"/>
        <v>250852.21970493349</v>
      </c>
      <c r="GB91" s="51">
        <f t="shared" si="700"/>
        <v>250952.02158506881</v>
      </c>
      <c r="GC91" s="51">
        <f t="shared" si="701"/>
        <v>255365.87228574874</v>
      </c>
      <c r="GD91" s="51">
        <f t="shared" si="702"/>
        <v>251000.79937098987</v>
      </c>
      <c r="GE91" s="51">
        <f t="shared" si="703"/>
        <v>259097.51945813198</v>
      </c>
      <c r="GF91" s="51">
        <f t="shared" si="704"/>
        <v>259146.59890492883</v>
      </c>
      <c r="GG91" s="51">
        <f t="shared" si="705"/>
        <v>259146.59890492883</v>
      </c>
      <c r="GH91" s="51">
        <f t="shared" si="706"/>
        <v>268256.75644988526</v>
      </c>
      <c r="GI91" s="51">
        <f t="shared" si="707"/>
        <v>256669.99918551921</v>
      </c>
      <c r="GJ91" s="51">
        <f t="shared" si="708"/>
        <v>239663.11430271374</v>
      </c>
      <c r="GK91" s="51">
        <f t="shared" si="709"/>
        <v>247859.12060878766</v>
      </c>
      <c r="GL91" s="51">
        <f t="shared" si="710"/>
        <v>264025.0047359544</v>
      </c>
      <c r="GM91" s="51">
        <f t="shared" si="711"/>
        <v>263135.34254332609</v>
      </c>
      <c r="GN91" s="51">
        <f t="shared" si="712"/>
        <v>263240.03127977333</v>
      </c>
      <c r="GO91" s="51">
        <f t="shared" si="713"/>
        <v>267870.00871200277</v>
      </c>
      <c r="GP91" s="51">
        <f t="shared" si="714"/>
        <v>263291.19749796315</v>
      </c>
      <c r="GQ91" s="51">
        <f t="shared" si="715"/>
        <v>271784.37812882871</v>
      </c>
      <c r="GR91" s="51">
        <f t="shared" si="716"/>
        <v>271835.86077889224</v>
      </c>
      <c r="GS91" s="51">
        <f t="shared" si="717"/>
        <v>271835.86077889224</v>
      </c>
      <c r="GT91" s="51">
        <f t="shared" si="718"/>
        <v>281392.10241404903</v>
      </c>
      <c r="GU91" s="51">
        <f t="shared" si="719"/>
        <v>269237.99293352856</v>
      </c>
      <c r="GV91" s="51">
        <f t="shared" si="720"/>
        <v>252017.26334261813</v>
      </c>
      <c r="GW91" s="51">
        <f t="shared" si="721"/>
        <v>260635.75720474272</v>
      </c>
      <c r="GX91" s="51">
        <f t="shared" si="722"/>
        <v>277634.95997775078</v>
      </c>
      <c r="GY91" s="51">
        <f t="shared" si="723"/>
        <v>276699.43749763147</v>
      </c>
      <c r="GZ91" s="51">
        <f t="shared" si="724"/>
        <v>276809.52272680408</v>
      </c>
      <c r="HA91" s="51">
        <f t="shared" si="725"/>
        <v>281678.16613571317</v>
      </c>
      <c r="HB91" s="51">
        <f t="shared" si="726"/>
        <v>276863.32646010409</v>
      </c>
      <c r="HC91" s="51">
        <f t="shared" si="727"/>
        <v>285794.31338269636</v>
      </c>
      <c r="HD91" s="51">
        <f t="shared" si="728"/>
        <v>285848.44985929341</v>
      </c>
      <c r="HE91" s="51">
        <f t="shared" si="729"/>
        <v>285848.44985929341</v>
      </c>
      <c r="HF91" s="51">
        <f t="shared" si="730"/>
        <v>295897.29643186642</v>
      </c>
      <c r="HG91" s="51">
        <f t="shared" si="731"/>
        <v>283116.66717834485</v>
      </c>
      <c r="HH91" s="51">
        <f t="shared" si="732"/>
        <v>264866.43080100138</v>
      </c>
      <c r="HI91" s="51">
        <f t="shared" si="733"/>
        <v>273924.34087376436</v>
      </c>
      <c r="HJ91" s="51">
        <f t="shared" si="734"/>
        <v>291790.25253882335</v>
      </c>
      <c r="HK91" s="51">
        <f t="shared" si="735"/>
        <v>290807.03219527716</v>
      </c>
      <c r="HL91" s="51">
        <f t="shared" si="736"/>
        <v>290922.73014925112</v>
      </c>
      <c r="HM91" s="51">
        <f t="shared" si="737"/>
        <v>296039.60264225747</v>
      </c>
      <c r="HN91" s="51">
        <f t="shared" si="738"/>
        <v>290979.2770802587</v>
      </c>
      <c r="HO91" s="51">
        <f t="shared" si="739"/>
        <v>300365.61275561078</v>
      </c>
      <c r="HP91" s="51">
        <f t="shared" si="740"/>
        <v>300422.50939492125</v>
      </c>
      <c r="HQ91" s="51">
        <f t="shared" si="741"/>
        <v>300422.50939492125</v>
      </c>
      <c r="HR91" s="51">
        <f t="shared" si="742"/>
        <v>310983.69909296918</v>
      </c>
      <c r="HS91" s="51">
        <f t="shared" si="743"/>
        <v>297551.44604461757</v>
      </c>
      <c r="HT91" s="51">
        <f t="shared" si="744"/>
        <v>277031.16166367702</v>
      </c>
      <c r="HU91" s="51">
        <f t="shared" si="745"/>
        <v>286505.08156403591</v>
      </c>
      <c r="HV91" s="51">
        <f t="shared" si="746"/>
        <v>305191.53513908526</v>
      </c>
      <c r="HW91" s="51">
        <f t="shared" si="747"/>
        <v>304163.15765417629</v>
      </c>
      <c r="HX91" s="51">
        <f t="shared" si="748"/>
        <v>304284.16935994278</v>
      </c>
      <c r="HY91" s="51">
        <f t="shared" si="749"/>
        <v>309636.04851856473</v>
      </c>
      <c r="HZ91" s="51">
        <f t="shared" si="750"/>
        <v>304343.31336674711</v>
      </c>
      <c r="IA91" s="51">
        <f t="shared" si="751"/>
        <v>314160.7427331045</v>
      </c>
      <c r="IB91" s="51">
        <f t="shared" si="688"/>
        <v>314220.25250954262</v>
      </c>
      <c r="IC91" s="51">
        <f t="shared" si="752"/>
        <v>314220.25250954262</v>
      </c>
      <c r="ID91" s="51">
        <f t="shared" si="753"/>
        <v>325266.4943520918</v>
      </c>
      <c r="IE91" s="51">
        <f t="shared" si="754"/>
        <v>311217.32755321916</v>
      </c>
      <c r="IF91" s="51">
        <f t="shared" si="755"/>
        <v>288289.02334862336</v>
      </c>
      <c r="IG91" s="51">
        <f t="shared" si="756"/>
        <v>298147.93993748474</v>
      </c>
      <c r="IH91" s="51">
        <f t="shared" si="757"/>
        <v>317593.76479938399</v>
      </c>
      <c r="II91" s="51">
        <f t="shared" si="758"/>
        <v>316523.59659528127</v>
      </c>
      <c r="IJ91" s="51">
        <f t="shared" si="759"/>
        <v>316649.52591767104</v>
      </c>
      <c r="IK91" s="51">
        <f t="shared" si="760"/>
        <v>322218.89221730805</v>
      </c>
      <c r="IL91" s="51">
        <f t="shared" si="761"/>
        <v>316711.07339072844</v>
      </c>
      <c r="IM91" s="51">
        <f t="shared" si="762"/>
        <v>326927.45882125001</v>
      </c>
      <c r="IN91" s="51">
        <f t="shared" si="763"/>
        <v>326989.38692791504</v>
      </c>
      <c r="IO91" s="51">
        <f t="shared" si="764"/>
        <v>326989.38692791504</v>
      </c>
      <c r="IP91" s="51">
        <f t="shared" si="765"/>
        <v>338484.52073646209</v>
      </c>
      <c r="IQ91" s="51">
        <f t="shared" si="766"/>
        <v>323864.43052355683</v>
      </c>
      <c r="IS91" s="51">
        <f t="shared" si="683"/>
        <v>2941701.8194058174</v>
      </c>
      <c r="IT91" s="51">
        <f t="shared" si="683"/>
        <v>3086606.7580306884</v>
      </c>
      <c r="IU91" s="51">
        <f t="shared" si="683"/>
        <v>3241044.3419937035</v>
      </c>
      <c r="IV91" s="51">
        <f t="shared" si="683"/>
        <v>3407357.4558654292</v>
      </c>
      <c r="IW91" s="51">
        <f t="shared" si="683"/>
        <v>3573939.7617864734</v>
      </c>
      <c r="IX91" s="51">
        <f t="shared" si="683"/>
        <v>3730268.2821412575</v>
      </c>
      <c r="IZ91" s="111">
        <f t="shared" si="684"/>
        <v>25242.395756590053</v>
      </c>
      <c r="JA91" s="111">
        <f t="shared" si="389"/>
        <v>26105.635956916045</v>
      </c>
      <c r="JB91" s="111">
        <f t="shared" si="390"/>
        <v>27808.299489768666</v>
      </c>
      <c r="JC91" s="111">
        <f t="shared" si="391"/>
        <v>27714.596271309965</v>
      </c>
      <c r="JD91" s="111">
        <f t="shared" si="392"/>
        <v>27725.622559290685</v>
      </c>
      <c r="JE91" s="111">
        <f t="shared" si="393"/>
        <v>28213.27258014787</v>
      </c>
      <c r="JF91" s="111">
        <f t="shared" si="394"/>
        <v>27731.011615227282</v>
      </c>
      <c r="JG91" s="111">
        <f t="shared" si="395"/>
        <v>28625.551550336881</v>
      </c>
      <c r="JH91" s="111">
        <f t="shared" si="396"/>
        <v>30047.23984624719</v>
      </c>
      <c r="JI91" s="111">
        <f t="shared" si="397"/>
        <v>30047.23984624719</v>
      </c>
      <c r="JJ91" s="111">
        <f t="shared" si="398"/>
        <v>31103.534198351837</v>
      </c>
      <c r="JK91" s="111">
        <f t="shared" si="399"/>
        <v>29760.085833473328</v>
      </c>
      <c r="JL91" s="111">
        <f t="shared" si="400"/>
        <v>26491.041531895491</v>
      </c>
      <c r="JM91" s="111">
        <f t="shared" si="401"/>
        <v>27396.982957557018</v>
      </c>
      <c r="JN91" s="111">
        <f t="shared" si="402"/>
        <v>29183.870810777804</v>
      </c>
      <c r="JO91" s="111">
        <f t="shared" si="403"/>
        <v>29085.532448769769</v>
      </c>
      <c r="JP91" s="111">
        <f t="shared" si="404"/>
        <v>29097.104165482258</v>
      </c>
      <c r="JQ91" s="111">
        <f t="shared" si="405"/>
        <v>29608.876387110027</v>
      </c>
      <c r="JR91" s="111">
        <f t="shared" si="406"/>
        <v>29102.759797618401</v>
      </c>
      <c r="JS91" s="111">
        <f t="shared" si="407"/>
        <v>30041.549237473402</v>
      </c>
      <c r="JT91" s="111">
        <f t="shared" si="408"/>
        <v>31518.52018181777</v>
      </c>
      <c r="JU91" s="111">
        <f t="shared" si="409"/>
        <v>31518.52018181777</v>
      </c>
      <c r="JV91" s="111">
        <f t="shared" si="410"/>
        <v>32626.536592812965</v>
      </c>
      <c r="JW91" s="111">
        <f t="shared" si="411"/>
        <v>31217.305508083493</v>
      </c>
      <c r="JX91" s="111">
        <f t="shared" si="412"/>
        <v>27788.190577002519</v>
      </c>
      <c r="JY91" s="111">
        <f t="shared" si="413"/>
        <v>28738.491944261848</v>
      </c>
      <c r="JZ91" s="111">
        <f t="shared" si="414"/>
        <v>30612.875786257853</v>
      </c>
      <c r="KA91" s="111">
        <f t="shared" si="415"/>
        <v>30509.722229942621</v>
      </c>
      <c r="KB91" s="111">
        <f t="shared" si="416"/>
        <v>30521.86056240202</v>
      </c>
      <c r="KC91" s="111">
        <f t="shared" si="417"/>
        <v>31058.69200443822</v>
      </c>
      <c r="KD91" s="111">
        <f t="shared" si="418"/>
        <v>30527.793125810036</v>
      </c>
      <c r="KE91" s="111">
        <f t="shared" si="419"/>
        <v>31512.550929120975</v>
      </c>
      <c r="KF91" s="111">
        <f t="shared" si="420"/>
        <v>33143.236179422594</v>
      </c>
      <c r="KG91" s="111">
        <f t="shared" si="421"/>
        <v>33143.236179422594</v>
      </c>
      <c r="KH91" s="111">
        <f t="shared" si="422"/>
        <v>34308.368596441163</v>
      </c>
      <c r="KI91" s="111">
        <f t="shared" si="423"/>
        <v>32826.494498192202</v>
      </c>
      <c r="KJ91" s="111">
        <f t="shared" si="424"/>
        <v>29220.61562470486</v>
      </c>
      <c r="KK91" s="111">
        <f t="shared" si="425"/>
        <v>30219.903106319351</v>
      </c>
      <c r="KL91" s="111">
        <f t="shared" si="426"/>
        <v>32190.907646120195</v>
      </c>
      <c r="KM91" s="111">
        <f t="shared" si="427"/>
        <v>32082.436732511898</v>
      </c>
      <c r="KN91" s="111">
        <f t="shared" si="428"/>
        <v>32095.200771470754</v>
      </c>
      <c r="KO91" s="111">
        <f t="shared" si="429"/>
        <v>32659.704789086711</v>
      </c>
      <c r="KP91" s="111">
        <f t="shared" si="430"/>
        <v>32101.439146529199</v>
      </c>
      <c r="KQ91" s="111">
        <f t="shared" si="431"/>
        <v>33136.95922381671</v>
      </c>
      <c r="KR91" s="111">
        <f t="shared" si="432"/>
        <v>34833.052925044438</v>
      </c>
      <c r="KS91" s="111">
        <f t="shared" si="433"/>
        <v>34833.052925044438</v>
      </c>
      <c r="KT91" s="111">
        <f t="shared" si="434"/>
        <v>36057.589929426962</v>
      </c>
      <c r="KU91" s="111">
        <f t="shared" si="435"/>
        <v>34500.162084628682</v>
      </c>
      <c r="KV91" s="111">
        <f t="shared" si="436"/>
        <v>30710.436514031964</v>
      </c>
      <c r="KW91" s="111">
        <f t="shared" si="437"/>
        <v>31760.672934699385</v>
      </c>
      <c r="KX91" s="111">
        <f t="shared" si="438"/>
        <v>33832.169667206501</v>
      </c>
      <c r="KY91" s="111">
        <f t="shared" si="439"/>
        <v>33718.168335106908</v>
      </c>
      <c r="KZ91" s="111">
        <f t="shared" si="440"/>
        <v>33731.583151999992</v>
      </c>
      <c r="LA91" s="111">
        <f t="shared" si="441"/>
        <v>34324.868557672751</v>
      </c>
      <c r="LB91" s="111">
        <f t="shared" si="442"/>
        <v>33738.139592276399</v>
      </c>
      <c r="LC91" s="111">
        <f t="shared" si="443"/>
        <v>34826.455937181076</v>
      </c>
      <c r="LD91" s="111">
        <f t="shared" si="444"/>
        <v>36432.858203037023</v>
      </c>
      <c r="LE91" s="111">
        <f t="shared" si="445"/>
        <v>36432.858203037023</v>
      </c>
      <c r="LF91" s="111">
        <f t="shared" si="446"/>
        <v>37713.635490662135</v>
      </c>
      <c r="LG91" s="111">
        <f t="shared" si="447"/>
        <v>36084.678420689066</v>
      </c>
      <c r="LH91" s="111">
        <f t="shared" si="448"/>
        <v>32120.899114893473</v>
      </c>
      <c r="LI91" s="111">
        <f t="shared" si="449"/>
        <v>33219.370577506234</v>
      </c>
      <c r="LJ91" s="111">
        <f t="shared" si="450"/>
        <v>35386.006585147821</v>
      </c>
      <c r="LK91" s="111">
        <f t="shared" si="451"/>
        <v>35266.769423355567</v>
      </c>
      <c r="LL91" s="111">
        <f t="shared" si="452"/>
        <v>35280.800353195016</v>
      </c>
      <c r="LM91" s="111">
        <f t="shared" si="453"/>
        <v>35901.334048743309</v>
      </c>
      <c r="LN91" s="111">
        <f t="shared" si="454"/>
        <v>35287.657916309596</v>
      </c>
      <c r="LO91" s="111">
        <f t="shared" si="455"/>
        <v>36425.958230074277</v>
      </c>
      <c r="LP91" s="111">
        <f t="shared" si="456"/>
        <v>37913.399511003656</v>
      </c>
      <c r="LQ91" s="111">
        <f t="shared" si="457"/>
        <v>37913.399511003656</v>
      </c>
      <c r="LR91" s="111">
        <f t="shared" si="458"/>
        <v>39246.224421960062</v>
      </c>
      <c r="LS91" s="111">
        <f t="shared" si="459"/>
        <v>37551.070562880879</v>
      </c>
      <c r="LT91" s="111">
        <f t="shared" si="460"/>
        <v>33426.213063187104</v>
      </c>
      <c r="LU91" s="111">
        <f t="shared" si="461"/>
        <v>34569.323690999518</v>
      </c>
      <c r="LV91" s="111">
        <f t="shared" si="462"/>
        <v>36824.006430817986</v>
      </c>
      <c r="LW91" s="111">
        <f t="shared" si="463"/>
        <v>36699.923765483458</v>
      </c>
      <c r="LX91" s="111">
        <f t="shared" si="464"/>
        <v>36714.524877631986</v>
      </c>
      <c r="LY91" s="111">
        <f t="shared" si="465"/>
        <v>37360.275528823018</v>
      </c>
      <c r="LZ91" s="111">
        <f t="shared" si="466"/>
        <v>36721.661115162024</v>
      </c>
      <c r="MA91" s="111">
        <f t="shared" si="467"/>
        <v>37906.219140194044</v>
      </c>
      <c r="MD91" s="111"/>
      <c r="ME91" s="111">
        <f t="shared" si="685"/>
        <v>24089.631256497662</v>
      </c>
      <c r="MF91" s="111">
        <f t="shared" si="468"/>
        <v>25660.806796063054</v>
      </c>
      <c r="MG91" s="111">
        <f t="shared" si="469"/>
        <v>25574.339797751174</v>
      </c>
      <c r="MH91" s="111">
        <f t="shared" si="470"/>
        <v>25584.514581925054</v>
      </c>
      <c r="MI91" s="111">
        <f t="shared" si="471"/>
        <v>26034.505886640269</v>
      </c>
      <c r="MJ91" s="111">
        <f t="shared" si="472"/>
        <v>25589.487468643751</v>
      </c>
      <c r="MK91" s="111">
        <f t="shared" si="473"/>
        <v>26414.946661308724</v>
      </c>
      <c r="ML91" s="111">
        <f t="shared" si="474"/>
        <v>27726.845243924363</v>
      </c>
      <c r="MM91" s="111">
        <f t="shared" si="475"/>
        <v>27726.845243924363</v>
      </c>
      <c r="MN91" s="111">
        <f t="shared" si="476"/>
        <v>28701.567387545645</v>
      </c>
      <c r="MO91" s="111">
        <f t="shared" si="477"/>
        <v>27461.866666387985</v>
      </c>
      <c r="MP91" s="111">
        <f t="shared" si="478"/>
        <v>24445.273930775962</v>
      </c>
      <c r="MQ91" s="111">
        <f t="shared" si="479"/>
        <v>26331.248179941755</v>
      </c>
      <c r="MR91" s="111">
        <f t="shared" si="480"/>
        <v>28048.626608280756</v>
      </c>
      <c r="MS91" s="111">
        <f t="shared" si="481"/>
        <v>27954.113580344296</v>
      </c>
      <c r="MT91" s="111">
        <f t="shared" si="482"/>
        <v>27965.235160596265</v>
      </c>
      <c r="MU91" s="111">
        <f t="shared" si="483"/>
        <v>28457.099589615958</v>
      </c>
      <c r="MV91" s="111">
        <f t="shared" si="484"/>
        <v>27970.670790264761</v>
      </c>
      <c r="MW91" s="111">
        <f t="shared" si="485"/>
        <v>28872.941590222024</v>
      </c>
      <c r="MX91" s="111">
        <f t="shared" si="486"/>
        <v>30292.458788533353</v>
      </c>
      <c r="MY91" s="111">
        <f t="shared" si="487"/>
        <v>30292.458788533353</v>
      </c>
      <c r="MZ91" s="111">
        <f t="shared" si="488"/>
        <v>31357.373678999971</v>
      </c>
      <c r="NA91" s="111">
        <f t="shared" si="489"/>
        <v>30002.96127919721</v>
      </c>
      <c r="NB91" s="111">
        <f t="shared" si="490"/>
        <v>26707.237935217428</v>
      </c>
      <c r="NC91" s="111">
        <f t="shared" si="491"/>
        <v>34305.288019461201</v>
      </c>
      <c r="ND91" s="111">
        <f t="shared" si="492"/>
        <v>36542.749807066793</v>
      </c>
      <c r="NE91" s="111">
        <f t="shared" si="493"/>
        <v>36419.614867819153</v>
      </c>
      <c r="NF91" s="111">
        <f t="shared" si="494"/>
        <v>36434.104458710113</v>
      </c>
      <c r="NG91" s="111">
        <f t="shared" si="495"/>
        <v>37074.922956516908</v>
      </c>
      <c r="NH91" s="111">
        <f t="shared" si="496"/>
        <v>36441.186190653483</v>
      </c>
      <c r="NI91" s="111">
        <f t="shared" si="497"/>
        <v>37616.696726749607</v>
      </c>
      <c r="NJ91" s="111">
        <f t="shared" si="498"/>
        <v>39563.254231895735</v>
      </c>
      <c r="NK91" s="111">
        <f t="shared" si="499"/>
        <v>39563.254231895735</v>
      </c>
      <c r="NL91" s="111">
        <f t="shared" si="500"/>
        <v>40954.078887001328</v>
      </c>
      <c r="NM91" s="111">
        <f t="shared" si="501"/>
        <v>39185.158031738414</v>
      </c>
      <c r="NN91" s="111">
        <f t="shared" si="502"/>
        <v>34880.801576354803</v>
      </c>
      <c r="NO91" s="111">
        <f t="shared" si="503"/>
        <v>35586.224128802569</v>
      </c>
      <c r="NP91" s="111">
        <f t="shared" si="504"/>
        <v>37907.231216928303</v>
      </c>
      <c r="NQ91" s="111">
        <f t="shared" si="505"/>
        <v>37779.498502844464</v>
      </c>
      <c r="NR91" s="111">
        <f t="shared" si="506"/>
        <v>37794.529125198904</v>
      </c>
      <c r="NS91" s="111">
        <f t="shared" si="507"/>
        <v>38459.275349626405</v>
      </c>
      <c r="NT91" s="111">
        <f t="shared" si="508"/>
        <v>37801.875284193797</v>
      </c>
      <c r="NU91" s="111">
        <f t="shared" si="509"/>
        <v>39021.278583753767</v>
      </c>
      <c r="NV91" s="111">
        <f t="shared" si="510"/>
        <v>41018.55734348343</v>
      </c>
      <c r="NW91" s="111">
        <f t="shared" si="511"/>
        <v>41018.55734348343</v>
      </c>
      <c r="NX91" s="111">
        <f t="shared" si="512"/>
        <v>42460.542386872155</v>
      </c>
      <c r="NY91" s="111">
        <f t="shared" si="513"/>
        <v>40626.553172729386</v>
      </c>
      <c r="NZ91" s="111">
        <f t="shared" si="514"/>
        <v>36163.864359087624</v>
      </c>
      <c r="OA91" s="111">
        <f t="shared" si="515"/>
        <v>24805.909766617773</v>
      </c>
      <c r="OB91" s="111">
        <f t="shared" si="516"/>
        <v>26423.802471034469</v>
      </c>
      <c r="OC91" s="111">
        <f t="shared" si="517"/>
        <v>26334.764472275721</v>
      </c>
      <c r="OD91" s="111">
        <f t="shared" si="518"/>
        <v>26345.241792390123</v>
      </c>
      <c r="OE91" s="111">
        <f t="shared" si="519"/>
        <v>26808.613090259918</v>
      </c>
      <c r="OF91" s="111">
        <f t="shared" si="520"/>
        <v>26350.36254238875</v>
      </c>
      <c r="OG91" s="111">
        <f t="shared" si="521"/>
        <v>27200.365850087757</v>
      </c>
      <c r="OH91" s="111">
        <f t="shared" si="522"/>
        <v>28455.007706626555</v>
      </c>
      <c r="OI91" s="111">
        <f t="shared" si="523"/>
        <v>28455.007706626555</v>
      </c>
      <c r="OJ91" s="111">
        <f t="shared" si="524"/>
        <v>29455.328005043521</v>
      </c>
      <c r="OK91" s="111">
        <f t="shared" si="525"/>
        <v>28183.07026118131</v>
      </c>
      <c r="OL91" s="111">
        <f t="shared" si="526"/>
        <v>25087.255761390617</v>
      </c>
      <c r="OM91" s="111">
        <f t="shared" si="527"/>
        <v>23811.454740238631</v>
      </c>
      <c r="ON91" s="111">
        <f t="shared" si="528"/>
        <v>25364.487032471839</v>
      </c>
      <c r="OO91" s="111">
        <f t="shared" si="529"/>
        <v>25279.018517204626</v>
      </c>
      <c r="OP91" s="111">
        <f t="shared" si="530"/>
        <v>25289.07580742499</v>
      </c>
      <c r="OQ91" s="111">
        <f t="shared" si="531"/>
        <v>25733.870809541804</v>
      </c>
      <c r="OR91" s="111">
        <f t="shared" si="532"/>
        <v>25293.991269424791</v>
      </c>
      <c r="OS91" s="111">
        <f t="shared" si="533"/>
        <v>26109.918420686361</v>
      </c>
      <c r="OT91" s="111">
        <f t="shared" si="534"/>
        <v>27176.10781933786</v>
      </c>
      <c r="OU91" s="111">
        <f t="shared" si="535"/>
        <v>27176.10781933786</v>
      </c>
      <c r="OV91" s="111">
        <f t="shared" si="536"/>
        <v>28131.469088747057</v>
      </c>
      <c r="OW91" s="111">
        <f t="shared" si="537"/>
        <v>26916.392502662173</v>
      </c>
      <c r="OX91" s="111">
        <f t="shared" si="538"/>
        <v>23959.718250369177</v>
      </c>
      <c r="OY91" s="111"/>
      <c r="PA91" s="51">
        <f t="shared" si="686"/>
        <v>247452.9344812104</v>
      </c>
      <c r="PB91" s="51">
        <f t="shared" si="539"/>
        <v>241240.17121382416</v>
      </c>
      <c r="PC91" s="51">
        <f t="shared" si="540"/>
        <v>249936.26222666539</v>
      </c>
      <c r="PD91" s="51">
        <f t="shared" si="541"/>
        <v>249978.27593106637</v>
      </c>
      <c r="PE91" s="51">
        <f t="shared" si="542"/>
        <v>249528.28462635115</v>
      </c>
      <c r="PF91" s="51">
        <f t="shared" si="543"/>
        <v>259660.56286450132</v>
      </c>
      <c r="PG91" s="51">
        <f t="shared" si="544"/>
        <v>246514.35866396248</v>
      </c>
      <c r="PH91" s="51">
        <f t="shared" si="545"/>
        <v>227239.86824881376</v>
      </c>
      <c r="PI91" s="51">
        <f t="shared" si="546"/>
        <v>235959.22749483422</v>
      </c>
      <c r="PJ91" s="51">
        <f t="shared" si="547"/>
        <v>252182.65600781335</v>
      </c>
      <c r="PK91" s="51">
        <f t="shared" si="548"/>
        <v>252475.88548731524</v>
      </c>
      <c r="PL91" s="51">
        <f t="shared" si="549"/>
        <v>255603.8518197751</v>
      </c>
      <c r="PM91" s="51">
        <f t="shared" si="550"/>
        <v>258643.500492917</v>
      </c>
      <c r="PN91" s="51">
        <f t="shared" si="551"/>
        <v>252054.93256032752</v>
      </c>
      <c r="PO91" s="51">
        <f t="shared" si="552"/>
        <v>261184.95511526108</v>
      </c>
      <c r="PP91" s="51">
        <f t="shared" si="553"/>
        <v>261228.60359057976</v>
      </c>
      <c r="PQ91" s="51">
        <f t="shared" si="554"/>
        <v>260736.73916156008</v>
      </c>
      <c r="PR91" s="51">
        <f t="shared" si="555"/>
        <v>271389.61985797237</v>
      </c>
      <c r="PS91" s="51">
        <f t="shared" si="556"/>
        <v>257557.14342877051</v>
      </c>
      <c r="PT91" s="51">
        <f t="shared" si="557"/>
        <v>237158.8460911829</v>
      </c>
      <c r="PU91" s="51">
        <f t="shared" si="558"/>
        <v>246305.15376451617</v>
      </c>
      <c r="PV91" s="51">
        <f t="shared" si="559"/>
        <v>263280.50684321229</v>
      </c>
      <c r="PW91" s="51">
        <f t="shared" si="560"/>
        <v>263642.10349407152</v>
      </c>
      <c r="PX91" s="51">
        <f t="shared" si="561"/>
        <v>267054.65390695789</v>
      </c>
      <c r="PY91" s="51">
        <f t="shared" si="562"/>
        <v>264623.41269697977</v>
      </c>
      <c r="PZ91" s="51">
        <f t="shared" si="563"/>
        <v>257276.24081670638</v>
      </c>
      <c r="QA91" s="51">
        <f t="shared" si="564"/>
        <v>266877.31419013056</v>
      </c>
      <c r="QB91" s="51">
        <f t="shared" si="565"/>
        <v>266920.27650199988</v>
      </c>
      <c r="QC91" s="51">
        <f t="shared" si="566"/>
        <v>266279.45800419309</v>
      </c>
      <c r="QD91" s="51">
        <f t="shared" si="567"/>
        <v>277577.45281620853</v>
      </c>
      <c r="QE91" s="51">
        <f t="shared" si="568"/>
        <v>262838.60171486245</v>
      </c>
      <c r="QF91" s="51">
        <f t="shared" si="569"/>
        <v>241674.62473542726</v>
      </c>
      <c r="QG91" s="51">
        <f t="shared" si="570"/>
        <v>251292.40607916634</v>
      </c>
      <c r="QH91" s="51">
        <f t="shared" si="571"/>
        <v>268871.78873686964</v>
      </c>
      <c r="QI91" s="51">
        <f t="shared" si="572"/>
        <v>269596.71619840496</v>
      </c>
      <c r="QJ91" s="51">
        <f t="shared" si="573"/>
        <v>274023.92192192003</v>
      </c>
      <c r="QK91" s="51">
        <f t="shared" si="574"/>
        <v>278751.64679599728</v>
      </c>
      <c r="QL91" s="51">
        <f t="shared" si="575"/>
        <v>271057.53438970499</v>
      </c>
      <c r="QM91" s="51">
        <f t="shared" si="576"/>
        <v>281151.77410366858</v>
      </c>
      <c r="QN91" s="51">
        <f t="shared" si="577"/>
        <v>281197.1569135171</v>
      </c>
      <c r="QO91" s="51">
        <f t="shared" si="578"/>
        <v>280532.41068908956</v>
      </c>
      <c r="QP91" s="51">
        <f t="shared" si="579"/>
        <v>292403.7897441138</v>
      </c>
      <c r="QQ91" s="51">
        <f t="shared" si="580"/>
        <v>276921.88309278328</v>
      </c>
      <c r="QR91" s="51">
        <f t="shared" si="581"/>
        <v>254558.3099715499</v>
      </c>
      <c r="QS91" s="51">
        <f t="shared" si="582"/>
        <v>264666.45646498032</v>
      </c>
      <c r="QT91" s="51">
        <f t="shared" si="583"/>
        <v>283161.87981915765</v>
      </c>
      <c r="QU91" s="51">
        <f t="shared" si="584"/>
        <v>283898.6473576547</v>
      </c>
      <c r="QV91" s="51">
        <f t="shared" si="585"/>
        <v>288490.44894216349</v>
      </c>
      <c r="QW91" s="51">
        <f t="shared" si="586"/>
        <v>305558.56143331242</v>
      </c>
      <c r="QX91" s="51">
        <f t="shared" si="587"/>
        <v>298293.6142015006</v>
      </c>
      <c r="QY91" s="51">
        <f t="shared" si="588"/>
        <v>308857.30422051612</v>
      </c>
      <c r="QZ91" s="51">
        <f t="shared" si="589"/>
        <v>308910.32052757556</v>
      </c>
      <c r="RA91" s="51">
        <f t="shared" si="590"/>
        <v>308446.94922970579</v>
      </c>
      <c r="RB91" s="51">
        <f t="shared" si="591"/>
        <v>320690.92648000742</v>
      </c>
      <c r="RC91" s="51">
        <f t="shared" si="592"/>
        <v>304851.24227915844</v>
      </c>
      <c r="RD91" s="51">
        <f t="shared" si="593"/>
        <v>280697.05307194393</v>
      </c>
      <c r="RE91" s="51">
        <f t="shared" si="594"/>
        <v>291269.44443491561</v>
      </c>
      <c r="RF91" s="51">
        <f t="shared" si="595"/>
        <v>311122.21371918957</v>
      </c>
      <c r="RG91" s="51">
        <f t="shared" si="596"/>
        <v>311246.85681635054</v>
      </c>
      <c r="RH91" s="51">
        <f t="shared" si="597"/>
        <v>314477.71395174717</v>
      </c>
      <c r="RI91" s="51">
        <f t="shared" si="598"/>
        <v>321725.92782706942</v>
      </c>
      <c r="RJ91" s="51">
        <f t="shared" si="599"/>
        <v>314266.48425058485</v>
      </c>
      <c r="RK91" s="51">
        <f t="shared" si="600"/>
        <v>325307.68244597415</v>
      </c>
      <c r="RL91" s="51">
        <f t="shared" si="601"/>
        <v>325364.03490515461</v>
      </c>
      <c r="RM91" s="51">
        <f t="shared" si="602"/>
        <v>324919.23990303784</v>
      </c>
      <c r="RN91" s="51">
        <f t="shared" si="603"/>
        <v>337686.13857332914</v>
      </c>
      <c r="RO91" s="51">
        <f t="shared" si="604"/>
        <v>321192.08755322185</v>
      </c>
      <c r="RP91" s="51">
        <f t="shared" si="605"/>
        <v>294539.12859247258</v>
      </c>
      <c r="RQ91" s="51">
        <f t="shared" si="606"/>
        <v>305541.15580914641</v>
      </c>
      <c r="RR91" s="51">
        <f t="shared" si="607"/>
        <v>326286.30214145494</v>
      </c>
      <c r="RS91" s="51">
        <f t="shared" si="608"/>
        <v>326307.12785810255</v>
      </c>
      <c r="RT91" s="51">
        <f t="shared" si="609"/>
        <v>329404.33254493383</v>
      </c>
      <c r="RU91" s="51"/>
      <c r="RV91" s="51">
        <f t="shared" si="767"/>
        <v>2967772.3390661329</v>
      </c>
      <c r="RW91" s="51">
        <f t="shared" si="767"/>
        <v>3100236.7583073289</v>
      </c>
      <c r="RX91" s="51">
        <f t="shared" si="767"/>
        <v>3167852.2144128685</v>
      </c>
      <c r="RY91" s="51">
        <f t="shared" si="767"/>
        <v>3336791.9382843804</v>
      </c>
      <c r="RZ91" s="51">
        <f t="shared" si="767"/>
        <v>3664422.2003659233</v>
      </c>
      <c r="SA91" s="51">
        <f t="shared" si="767"/>
        <v>3852539.6424044827</v>
      </c>
    </row>
    <row r="92" spans="1:495" x14ac:dyDescent="0.3">
      <c r="A92" s="1">
        <v>581000</v>
      </c>
      <c r="B92" s="1" t="s">
        <v>259</v>
      </c>
      <c r="C92" s="1" t="s">
        <v>167</v>
      </c>
      <c r="D92" s="44">
        <v>0</v>
      </c>
      <c r="E92" s="1" t="s">
        <v>174</v>
      </c>
      <c r="F92" s="107">
        <f>VLOOKUP(A92,Auxiliar_OPEX_CustosUnit!$A$4:$E$129,COLUMN(Auxiliar_OPEX_CustosUnit!$E$3),0)</f>
        <v>3</v>
      </c>
      <c r="G92" s="107">
        <f>INDEX(Auxiliar_OPEX_Drivers!$B$76:$I$84,MATCH($E92,Auxiliar_OPEX_Drivers!$B$76:$B$84,0),MATCH(YEAR(G$2),Auxiliar_OPEX_Drivers!$B$76:$I$76,0))*$F92</f>
        <v>3</v>
      </c>
      <c r="H92" s="107">
        <f>INDEX(Auxiliar_OPEX_Drivers!$B$76:$I$84,MATCH($E92,Auxiliar_OPEX_Drivers!$B$76:$B$84,0),MATCH(YEAR(H$2),Auxiliar_OPEX_Drivers!$B$76:$I$76,0))*$F92</f>
        <v>3</v>
      </c>
      <c r="I92" s="107">
        <f>INDEX(Auxiliar_OPEX_Drivers!$B$76:$I$84,MATCH($E92,Auxiliar_OPEX_Drivers!$B$76:$B$84,0),MATCH(YEAR(I$2),Auxiliar_OPEX_Drivers!$B$76:$I$76,0))*$F92</f>
        <v>3</v>
      </c>
      <c r="J92" s="107">
        <f>INDEX(Auxiliar_OPEX_Drivers!$B$76:$I$84,MATCH($E92,Auxiliar_OPEX_Drivers!$B$76:$B$84,0),MATCH(YEAR(J$2),Auxiliar_OPEX_Drivers!$B$76:$I$76,0))*$F92</f>
        <v>3</v>
      </c>
      <c r="K92" s="107">
        <f>INDEX(Auxiliar_OPEX_Drivers!$B$76:$I$84,MATCH($E92,Auxiliar_OPEX_Drivers!$B$76:$B$84,0),MATCH(YEAR(K$2),Auxiliar_OPEX_Drivers!$B$76:$I$76,0))*$F92</f>
        <v>3</v>
      </c>
      <c r="L92" s="107">
        <f>INDEX(Auxiliar_OPEX_Drivers!$B$76:$I$84,MATCH($E92,Auxiliar_OPEX_Drivers!$B$76:$B$84,0),MATCH(YEAR(L$2),Auxiliar_OPEX_Drivers!$B$76:$I$76,0))*$F92</f>
        <v>3</v>
      </c>
      <c r="M92" s="107">
        <f>INDEX(Auxiliar_OPEX_Drivers!$B$76:$I$84,MATCH($E92,Auxiliar_OPEX_Drivers!$B$76:$B$84,0),MATCH(YEAR(M$2),Auxiliar_OPEX_Drivers!$B$76:$I$76,0))*$F92</f>
        <v>3</v>
      </c>
      <c r="N92" s="107">
        <f>INDEX(Auxiliar_OPEX_Drivers!$B$76:$I$84,MATCH($E92,Auxiliar_OPEX_Drivers!$B$76:$B$84,0),MATCH(YEAR(N$2),Auxiliar_OPEX_Drivers!$B$76:$I$76,0))*$F92</f>
        <v>3</v>
      </c>
      <c r="O92" s="107">
        <f>INDEX(Auxiliar_OPEX_Drivers!$B$76:$I$84,MATCH($E92,Auxiliar_OPEX_Drivers!$B$76:$B$84,0),MATCH(YEAR(O$2),Auxiliar_OPEX_Drivers!$B$76:$I$76,0))*$F92</f>
        <v>3</v>
      </c>
      <c r="P92" s="107">
        <f>INDEX(Auxiliar_OPEX_Drivers!$B$76:$I$84,MATCH($E92,Auxiliar_OPEX_Drivers!$B$76:$B$84,0),MATCH(YEAR(P$2),Auxiliar_OPEX_Drivers!$B$76:$I$76,0))*$F92</f>
        <v>3</v>
      </c>
      <c r="Q92" s="107">
        <f>INDEX(Auxiliar_OPEX_Drivers!$B$76:$I$84,MATCH($E92,Auxiliar_OPEX_Drivers!$B$76:$B$84,0),MATCH(YEAR(Q$2),Auxiliar_OPEX_Drivers!$B$76:$I$76,0))*$F92</f>
        <v>3</v>
      </c>
      <c r="R92" s="107">
        <f>INDEX(Auxiliar_OPEX_Drivers!$B$76:$I$84,MATCH($E92,Auxiliar_OPEX_Drivers!$B$76:$B$84,0),MATCH(YEAR(R$2),Auxiliar_OPEX_Drivers!$B$76:$I$76,0))*$F92</f>
        <v>3</v>
      </c>
      <c r="S92" s="107">
        <f>INDEX(Auxiliar_OPEX_Drivers!$B$76:$I$84,MATCH($E92,Auxiliar_OPEX_Drivers!$B$76:$B$84,0),MATCH(YEAR(S$2),Auxiliar_OPEX_Drivers!$B$76:$I$76,0))*$F92</f>
        <v>3</v>
      </c>
      <c r="T92" s="107">
        <f>INDEX(Auxiliar_OPEX_Drivers!$B$76:$I$84,MATCH($E92,Auxiliar_OPEX_Drivers!$B$76:$B$84,0),MATCH(YEAR(T$2),Auxiliar_OPEX_Drivers!$B$76:$I$76,0))*$F92</f>
        <v>3</v>
      </c>
      <c r="U92" s="107">
        <f>INDEX(Auxiliar_OPEX_Drivers!$B$76:$I$84,MATCH($E92,Auxiliar_OPEX_Drivers!$B$76:$B$84,0),MATCH(YEAR(U$2),Auxiliar_OPEX_Drivers!$B$76:$I$76,0))*$F92</f>
        <v>3</v>
      </c>
      <c r="V92" s="107">
        <f>INDEX(Auxiliar_OPEX_Drivers!$B$76:$I$84,MATCH($E92,Auxiliar_OPEX_Drivers!$B$76:$B$84,0),MATCH(YEAR(V$2),Auxiliar_OPEX_Drivers!$B$76:$I$76,0))*$F92</f>
        <v>3</v>
      </c>
      <c r="W92" s="107">
        <f>INDEX(Auxiliar_OPEX_Drivers!$B$76:$I$84,MATCH($E92,Auxiliar_OPEX_Drivers!$B$76:$B$84,0),MATCH(YEAR(W$2),Auxiliar_OPEX_Drivers!$B$76:$I$76,0))*$F92</f>
        <v>3</v>
      </c>
      <c r="X92" s="107">
        <f>INDEX(Auxiliar_OPEX_Drivers!$B$76:$I$84,MATCH($E92,Auxiliar_OPEX_Drivers!$B$76:$B$84,0),MATCH(YEAR(X$2),Auxiliar_OPEX_Drivers!$B$76:$I$76,0))*$F92</f>
        <v>3</v>
      </c>
      <c r="Y92" s="107">
        <f>INDEX(Auxiliar_OPEX_Drivers!$B$76:$I$84,MATCH($E92,Auxiliar_OPEX_Drivers!$B$76:$B$84,0),MATCH(YEAR(Y$2),Auxiliar_OPEX_Drivers!$B$76:$I$76,0))*$F92</f>
        <v>3</v>
      </c>
      <c r="Z92" s="107">
        <f>INDEX(Auxiliar_OPEX_Drivers!$B$76:$I$84,MATCH($E92,Auxiliar_OPEX_Drivers!$B$76:$B$84,0),MATCH(YEAR(Z$2),Auxiliar_OPEX_Drivers!$B$76:$I$76,0))*$F92</f>
        <v>3</v>
      </c>
      <c r="AA92" s="107">
        <f>INDEX(Auxiliar_OPEX_Drivers!$B$76:$I$84,MATCH($E92,Auxiliar_OPEX_Drivers!$B$76:$B$84,0),MATCH(YEAR(AA$2),Auxiliar_OPEX_Drivers!$B$76:$I$76,0))*$F92</f>
        <v>3</v>
      </c>
      <c r="AB92" s="107">
        <f>INDEX(Auxiliar_OPEX_Drivers!$B$76:$I$84,MATCH($E92,Auxiliar_OPEX_Drivers!$B$76:$B$84,0),MATCH(YEAR(AB$2),Auxiliar_OPEX_Drivers!$B$76:$I$76,0))*$F92</f>
        <v>3</v>
      </c>
      <c r="AC92" s="107">
        <f>INDEX(Auxiliar_OPEX_Drivers!$B$76:$I$84,MATCH($E92,Auxiliar_OPEX_Drivers!$B$76:$B$84,0),MATCH(YEAR(AC$2),Auxiliar_OPEX_Drivers!$B$76:$I$76,0))*$F92</f>
        <v>3</v>
      </c>
      <c r="AD92" s="107">
        <f>INDEX(Auxiliar_OPEX_Drivers!$B$76:$I$84,MATCH($E92,Auxiliar_OPEX_Drivers!$B$76:$B$84,0),MATCH(YEAR(AD$2),Auxiliar_OPEX_Drivers!$B$76:$I$76,0))*$F92</f>
        <v>3</v>
      </c>
      <c r="AE92" s="107">
        <f>INDEX(Auxiliar_OPEX_Drivers!$B$76:$I$84,MATCH($E92,Auxiliar_OPEX_Drivers!$B$76:$B$84,0),MATCH(YEAR(AE$2),Auxiliar_OPEX_Drivers!$B$76:$I$76,0))*$F92</f>
        <v>3</v>
      </c>
      <c r="AF92" s="107">
        <f>INDEX(Auxiliar_OPEX_Drivers!$B$76:$I$84,MATCH($E92,Auxiliar_OPEX_Drivers!$B$76:$B$84,0),MATCH(YEAR(AF$2),Auxiliar_OPEX_Drivers!$B$76:$I$76,0))*$F92</f>
        <v>3</v>
      </c>
      <c r="AG92" s="107">
        <f>INDEX(Auxiliar_OPEX_Drivers!$B$76:$I$84,MATCH($E92,Auxiliar_OPEX_Drivers!$B$76:$B$84,0),MATCH(YEAR(AG$2),Auxiliar_OPEX_Drivers!$B$76:$I$76,0))*$F92</f>
        <v>3</v>
      </c>
      <c r="AH92" s="107">
        <f>INDEX(Auxiliar_OPEX_Drivers!$B$76:$I$84,MATCH($E92,Auxiliar_OPEX_Drivers!$B$76:$B$84,0),MATCH(YEAR(AH$2),Auxiliar_OPEX_Drivers!$B$76:$I$76,0))*$F92</f>
        <v>3</v>
      </c>
      <c r="AI92" s="107">
        <f>INDEX(Auxiliar_OPEX_Drivers!$B$76:$I$84,MATCH($E92,Auxiliar_OPEX_Drivers!$B$76:$B$84,0),MATCH(YEAR(AI$2),Auxiliar_OPEX_Drivers!$B$76:$I$76,0))*$F92</f>
        <v>3</v>
      </c>
      <c r="AJ92" s="107">
        <f>INDEX(Auxiliar_OPEX_Drivers!$B$76:$I$84,MATCH($E92,Auxiliar_OPEX_Drivers!$B$76:$B$84,0),MATCH(YEAR(AJ$2),Auxiliar_OPEX_Drivers!$B$76:$I$76,0))*$F92</f>
        <v>3</v>
      </c>
      <c r="AK92" s="107">
        <f>INDEX(Auxiliar_OPEX_Drivers!$B$76:$I$84,MATCH($E92,Auxiliar_OPEX_Drivers!$B$76:$B$84,0),MATCH(YEAR(AK$2),Auxiliar_OPEX_Drivers!$B$76:$I$76,0))*$F92</f>
        <v>3</v>
      </c>
      <c r="AL92" s="107">
        <f>INDEX(Auxiliar_OPEX_Drivers!$B$76:$I$84,MATCH($E92,Auxiliar_OPEX_Drivers!$B$76:$B$84,0),MATCH(YEAR(AL$2),Auxiliar_OPEX_Drivers!$B$76:$I$76,0))*$F92</f>
        <v>3</v>
      </c>
      <c r="AM92" s="107">
        <f>INDEX(Auxiliar_OPEX_Drivers!$B$76:$I$84,MATCH($E92,Auxiliar_OPEX_Drivers!$B$76:$B$84,0),MATCH(YEAR(AM$2),Auxiliar_OPEX_Drivers!$B$76:$I$76,0))*$F92</f>
        <v>3</v>
      </c>
      <c r="AN92" s="107">
        <f>INDEX(Auxiliar_OPEX_Drivers!$B$76:$I$84,MATCH($E92,Auxiliar_OPEX_Drivers!$B$76:$B$84,0),MATCH(YEAR(AN$2),Auxiliar_OPEX_Drivers!$B$76:$I$76,0))*$F92</f>
        <v>3</v>
      </c>
      <c r="AO92" s="107">
        <f>INDEX(Auxiliar_OPEX_Drivers!$B$76:$I$84,MATCH($E92,Auxiliar_OPEX_Drivers!$B$76:$B$84,0),MATCH(YEAR(AO$2),Auxiliar_OPEX_Drivers!$B$76:$I$76,0))*$F92</f>
        <v>3</v>
      </c>
      <c r="AP92" s="107">
        <f>INDEX(Auxiliar_OPEX_Drivers!$B$76:$I$84,MATCH($E92,Auxiliar_OPEX_Drivers!$B$76:$B$84,0),MATCH(YEAR(AP$2),Auxiliar_OPEX_Drivers!$B$76:$I$76,0))*$F92</f>
        <v>3</v>
      </c>
      <c r="AQ92" s="107">
        <f>INDEX(Auxiliar_OPEX_Drivers!$B$76:$I$84,MATCH($E92,Auxiliar_OPEX_Drivers!$B$76:$B$84,0),MATCH(YEAR(AQ$2),Auxiliar_OPEX_Drivers!$B$76:$I$76,0))*$F92</f>
        <v>3</v>
      </c>
      <c r="AR92" s="107">
        <f>INDEX(Auxiliar_OPEX_Drivers!$B$76:$I$84,MATCH($E92,Auxiliar_OPEX_Drivers!$B$76:$B$84,0),MATCH(YEAR(AR$2),Auxiliar_OPEX_Drivers!$B$76:$I$76,0))*$F92</f>
        <v>3</v>
      </c>
      <c r="AS92" s="107">
        <f>INDEX(Auxiliar_OPEX_Drivers!$B$76:$I$84,MATCH($E92,Auxiliar_OPEX_Drivers!$B$76:$B$84,0),MATCH(YEAR(AS$2),Auxiliar_OPEX_Drivers!$B$76:$I$76,0))*$F92</f>
        <v>3</v>
      </c>
      <c r="AT92" s="107">
        <f>INDEX(Auxiliar_OPEX_Drivers!$B$76:$I$84,MATCH($E92,Auxiliar_OPEX_Drivers!$B$76:$B$84,0),MATCH(YEAR(AT$2),Auxiliar_OPEX_Drivers!$B$76:$I$76,0))*$F92</f>
        <v>3</v>
      </c>
      <c r="AU92" s="107">
        <f>INDEX(Auxiliar_OPEX_Drivers!$B$76:$I$84,MATCH($E92,Auxiliar_OPEX_Drivers!$B$76:$B$84,0),MATCH(YEAR(AU$2),Auxiliar_OPEX_Drivers!$B$76:$I$76,0))*$F92</f>
        <v>3</v>
      </c>
      <c r="AV92" s="107">
        <f>INDEX(Auxiliar_OPEX_Drivers!$B$76:$I$84,MATCH($E92,Auxiliar_OPEX_Drivers!$B$76:$B$84,0),MATCH(YEAR(AV$2),Auxiliar_OPEX_Drivers!$B$76:$I$76,0))*$F92</f>
        <v>3</v>
      </c>
      <c r="AW92" s="107">
        <f>INDEX(Auxiliar_OPEX_Drivers!$B$76:$I$84,MATCH($E92,Auxiliar_OPEX_Drivers!$B$76:$B$84,0),MATCH(YEAR(AW$2),Auxiliar_OPEX_Drivers!$B$76:$I$76,0))*$F92</f>
        <v>3</v>
      </c>
      <c r="AX92" s="107">
        <f>INDEX(Auxiliar_OPEX_Drivers!$B$76:$I$84,MATCH($E92,Auxiliar_OPEX_Drivers!$B$76:$B$84,0),MATCH(YEAR(AX$2),Auxiliar_OPEX_Drivers!$B$76:$I$76,0))*$F92</f>
        <v>3</v>
      </c>
      <c r="AY92" s="107">
        <f>INDEX(Auxiliar_OPEX_Drivers!$B$76:$I$84,MATCH($E92,Auxiliar_OPEX_Drivers!$B$76:$B$84,0),MATCH(YEAR(AY$2),Auxiliar_OPEX_Drivers!$B$76:$I$76,0))*$F92</f>
        <v>3</v>
      </c>
      <c r="AZ92" s="107">
        <f>INDEX(Auxiliar_OPEX_Drivers!$B$76:$I$84,MATCH($E92,Auxiliar_OPEX_Drivers!$B$76:$B$84,0),MATCH(YEAR(AZ$2),Auxiliar_OPEX_Drivers!$B$76:$I$76,0))*$F92</f>
        <v>3</v>
      </c>
      <c r="BA92" s="107">
        <f>INDEX(Auxiliar_OPEX_Drivers!$B$76:$I$84,MATCH($E92,Auxiliar_OPEX_Drivers!$B$76:$B$84,0),MATCH(YEAR(BA$2),Auxiliar_OPEX_Drivers!$B$76:$I$76,0))*$F92</f>
        <v>3</v>
      </c>
      <c r="BB92" s="107">
        <f>INDEX(Auxiliar_OPEX_Drivers!$B$76:$I$84,MATCH($E92,Auxiliar_OPEX_Drivers!$B$76:$B$84,0),MATCH(YEAR(BB$2),Auxiliar_OPEX_Drivers!$B$76:$I$76,0))*$F92</f>
        <v>3</v>
      </c>
      <c r="BC92" s="107">
        <f>INDEX(Auxiliar_OPEX_Drivers!$B$76:$I$84,MATCH($E92,Auxiliar_OPEX_Drivers!$B$76:$B$84,0),MATCH(YEAR(BC$2),Auxiliar_OPEX_Drivers!$B$76:$I$76,0))*$F92</f>
        <v>3</v>
      </c>
      <c r="BD92" s="107">
        <f>INDEX(Auxiliar_OPEX_Drivers!$B$76:$I$84,MATCH($E92,Auxiliar_OPEX_Drivers!$B$76:$B$84,0),MATCH(YEAR(BD$2),Auxiliar_OPEX_Drivers!$B$76:$I$76,0))*$F92</f>
        <v>3</v>
      </c>
      <c r="BE92" s="107">
        <f>INDEX(Auxiliar_OPEX_Drivers!$B$76:$I$84,MATCH($E92,Auxiliar_OPEX_Drivers!$B$76:$B$84,0),MATCH(YEAR(BE$2),Auxiliar_OPEX_Drivers!$B$76:$I$76,0))*$F92</f>
        <v>3</v>
      </c>
      <c r="BF92" s="107">
        <f>INDEX(Auxiliar_OPEX_Drivers!$B$76:$I$84,MATCH($E92,Auxiliar_OPEX_Drivers!$B$76:$B$84,0),MATCH(YEAR(BF$2),Auxiliar_OPEX_Drivers!$B$76:$I$76,0))*$F92</f>
        <v>3</v>
      </c>
      <c r="BG92" s="107">
        <f>INDEX(Auxiliar_OPEX_Drivers!$B$76:$I$84,MATCH($E92,Auxiliar_OPEX_Drivers!$B$76:$B$84,0),MATCH(YEAR(BG$2),Auxiliar_OPEX_Drivers!$B$76:$I$76,0))*$F92</f>
        <v>3</v>
      </c>
      <c r="BH92" s="107">
        <f>INDEX(Auxiliar_OPEX_Drivers!$B$76:$I$84,MATCH($E92,Auxiliar_OPEX_Drivers!$B$76:$B$84,0),MATCH(YEAR(BH$2),Auxiliar_OPEX_Drivers!$B$76:$I$76,0))*$F92</f>
        <v>3</v>
      </c>
      <c r="BI92" s="107">
        <f>INDEX(Auxiliar_OPEX_Drivers!$B$76:$I$84,MATCH($E92,Auxiliar_OPEX_Drivers!$B$76:$B$84,0),MATCH(YEAR(BI$2),Auxiliar_OPEX_Drivers!$B$76:$I$76,0))*$F92</f>
        <v>3</v>
      </c>
      <c r="BJ92" s="107">
        <f>INDEX(Auxiliar_OPEX_Drivers!$B$76:$I$84,MATCH($E92,Auxiliar_OPEX_Drivers!$B$76:$B$84,0),MATCH(YEAR(BJ$2),Auxiliar_OPEX_Drivers!$B$76:$I$76,0))*$F92</f>
        <v>3</v>
      </c>
      <c r="BK92" s="107">
        <f>INDEX(Auxiliar_OPEX_Drivers!$B$76:$I$84,MATCH($E92,Auxiliar_OPEX_Drivers!$B$76:$B$84,0),MATCH(YEAR(BK$2),Auxiliar_OPEX_Drivers!$B$76:$I$76,0))*$F92</f>
        <v>3</v>
      </c>
      <c r="BL92" s="107">
        <f>INDEX(Auxiliar_OPEX_Drivers!$B$76:$I$84,MATCH($E92,Auxiliar_OPEX_Drivers!$B$76:$B$84,0),MATCH(YEAR(BL$2),Auxiliar_OPEX_Drivers!$B$76:$I$76,0))*$F92</f>
        <v>3</v>
      </c>
      <c r="BM92" s="107">
        <f>INDEX(Auxiliar_OPEX_Drivers!$B$76:$I$84,MATCH($E92,Auxiliar_OPEX_Drivers!$B$76:$B$84,0),MATCH(YEAR(BM$2),Auxiliar_OPEX_Drivers!$B$76:$I$76,0))*$F92</f>
        <v>3</v>
      </c>
      <c r="BN92" s="107">
        <f>INDEX(Auxiliar_OPEX_Drivers!$B$76:$I$84,MATCH($E92,Auxiliar_OPEX_Drivers!$B$76:$B$84,0),MATCH(YEAR(BN$2),Auxiliar_OPEX_Drivers!$B$76:$I$76,0))*$F92</f>
        <v>3</v>
      </c>
      <c r="BO92" s="107">
        <f>INDEX(Auxiliar_OPEX_Drivers!$B$76:$I$84,MATCH($E92,Auxiliar_OPEX_Drivers!$B$76:$B$84,0),MATCH(YEAR(BO$2),Auxiliar_OPEX_Drivers!$B$76:$I$76,0))*$F92</f>
        <v>3</v>
      </c>
      <c r="BP92" s="107">
        <f>INDEX(Auxiliar_OPEX_Drivers!$B$76:$I$84,MATCH($E92,Auxiliar_OPEX_Drivers!$B$76:$B$84,0),MATCH(YEAR(BP$2),Auxiliar_OPEX_Drivers!$B$76:$I$76,0))*$F92</f>
        <v>3</v>
      </c>
      <c r="BQ92" s="107">
        <f>INDEX(Auxiliar_OPEX_Drivers!$B$76:$I$84,MATCH($E92,Auxiliar_OPEX_Drivers!$B$76:$B$84,0),MATCH(YEAR(BQ$2),Auxiliar_OPEX_Drivers!$B$76:$I$76,0))*$F92</f>
        <v>3</v>
      </c>
      <c r="BR92" s="107">
        <f>INDEX(Auxiliar_OPEX_Drivers!$B$76:$I$84,MATCH($E92,Auxiliar_OPEX_Drivers!$B$76:$B$84,0),MATCH(YEAR(BR$2),Auxiliar_OPEX_Drivers!$B$76:$I$76,0))*$F92</f>
        <v>3</v>
      </c>
      <c r="BS92" s="107">
        <f>INDEX(Auxiliar_OPEX_Drivers!$B$76:$I$84,MATCH($E92,Auxiliar_OPEX_Drivers!$B$76:$B$84,0),MATCH(YEAR(BS$2),Auxiliar_OPEX_Drivers!$B$76:$I$76,0))*$F92</f>
        <v>3</v>
      </c>
      <c r="BT92" s="107">
        <f>INDEX(Auxiliar_OPEX_Drivers!$B$76:$I$84,MATCH($E92,Auxiliar_OPEX_Drivers!$B$76:$B$84,0),MATCH(YEAR(BT$2),Auxiliar_OPEX_Drivers!$B$76:$I$76,0))*$F92</f>
        <v>3</v>
      </c>
      <c r="BU92" s="107">
        <f>INDEX(Auxiliar_OPEX_Drivers!$B$76:$I$84,MATCH($E92,Auxiliar_OPEX_Drivers!$B$76:$B$84,0),MATCH(YEAR(BU$2),Auxiliar_OPEX_Drivers!$B$76:$I$76,0))*$F92</f>
        <v>3</v>
      </c>
      <c r="BV92" s="107">
        <f>INDEX(Auxiliar_OPEX_Drivers!$B$76:$I$84,MATCH($E92,Auxiliar_OPEX_Drivers!$B$76:$B$84,0),MATCH(YEAR(BV$2),Auxiliar_OPEX_Drivers!$B$76:$I$76,0))*$F92</f>
        <v>3</v>
      </c>
      <c r="BW92" s="107">
        <f>INDEX(Auxiliar_OPEX_Drivers!$B$76:$I$84,MATCH($E92,Auxiliar_OPEX_Drivers!$B$76:$B$84,0),MATCH(YEAR(BW$2),Auxiliar_OPEX_Drivers!$B$76:$I$76,0))*$F92</f>
        <v>3</v>
      </c>
      <c r="BX92" s="107">
        <f>INDEX(Auxiliar_OPEX_Drivers!$B$76:$I$84,MATCH($E92,Auxiliar_OPEX_Drivers!$B$76:$B$84,0),MATCH(YEAR(BX$2),Auxiliar_OPEX_Drivers!$B$76:$I$76,0))*$F92</f>
        <v>3</v>
      </c>
      <c r="BY92" s="107">
        <f>INDEX(Auxiliar_OPEX_Drivers!$B$76:$I$84,MATCH($E92,Auxiliar_OPEX_Drivers!$B$76:$B$84,0),MATCH(YEAR(BY$2),Auxiliar_OPEX_Drivers!$B$76:$I$76,0))*$F92</f>
        <v>3</v>
      </c>
      <c r="BZ92" s="107">
        <f>INDEX(Auxiliar_OPEX_Drivers!$B$76:$I$84,MATCH($E92,Auxiliar_OPEX_Drivers!$B$76:$B$84,0),MATCH(YEAR(BZ$2),Auxiliar_OPEX_Drivers!$B$76:$I$76,0))*$F92</f>
        <v>3</v>
      </c>
      <c r="CA92" s="107">
        <f>INDEX(Auxiliar_OPEX_Drivers!$B$76:$I$84,MATCH($E92,Auxiliar_OPEX_Drivers!$B$76:$B$84,0),MATCH(YEAR(CA$2),Auxiliar_OPEX_Drivers!$B$76:$I$76,0))*$F92</f>
        <v>3</v>
      </c>
      <c r="CB92" s="107">
        <f>INDEX(Auxiliar_OPEX_Drivers!$B$76:$I$84,MATCH($E92,Auxiliar_OPEX_Drivers!$B$76:$B$84,0),MATCH(YEAR(CB$2),Auxiliar_OPEX_Drivers!$B$76:$I$76,0))*$F92</f>
        <v>3</v>
      </c>
      <c r="CC92" s="107">
        <f>INDEX(Auxiliar_OPEX_Drivers!$B$76:$I$84,MATCH($E92,Auxiliar_OPEX_Drivers!$B$76:$B$84,0),MATCH(YEAR(CC$2),Auxiliar_OPEX_Drivers!$B$76:$I$76,0))*$F92</f>
        <v>3</v>
      </c>
      <c r="CD92" s="107">
        <f>INDEX(Auxiliar_OPEX_Drivers!$B$76:$I$84,MATCH($E92,Auxiliar_OPEX_Drivers!$B$76:$B$84,0),MATCH(YEAR(CD$2),Auxiliar_OPEX_Drivers!$B$76:$I$76,0))*$F92</f>
        <v>3</v>
      </c>
      <c r="CE92" s="107">
        <f>INDEX(Auxiliar_OPEX_Drivers!$B$76:$I$84,MATCH($E92,Auxiliar_OPEX_Drivers!$B$76:$B$84,0),MATCH(YEAR(CE$2),Auxiliar_OPEX_Drivers!$B$76:$I$76,0))*$F92</f>
        <v>3</v>
      </c>
      <c r="CF92" s="107">
        <f>INDEX(Auxiliar_OPEX_Drivers!$B$76:$I$84,MATCH($E92,Auxiliar_OPEX_Drivers!$B$76:$B$84,0),MATCH(YEAR(CF$2),Auxiliar_OPEX_Drivers!$B$76:$I$76,0))*$F92</f>
        <v>3</v>
      </c>
      <c r="CG92" s="107">
        <f>INDEX(Auxiliar_OPEX_Drivers!$B$76:$I$84,MATCH($E92,Auxiliar_OPEX_Drivers!$B$76:$B$84,0),MATCH(YEAR(CG$2),Auxiliar_OPEX_Drivers!$B$76:$I$76,0))*$F92</f>
        <v>3</v>
      </c>
      <c r="CI92" s="51">
        <f>INDEX(Auxiliar_OPEX_CustosUnit!$A$1:$R$129,MATCH(Auxiliar_OPEX_P!$A92,Auxiliar_OPEX_CustosUnit!$A$1:$A$129,0),MATCH(CI$2,Auxiliar_OPEX_CustosUnit!$A$3:$Q$3,0))*(1-DRE_Auxiliar!$A$5)</f>
        <v>12998.463246549334</v>
      </c>
      <c r="CJ92" s="51">
        <f>INDEX(Auxiliar_OPEX_CustosUnit!$A$1:$R$129,MATCH(Auxiliar_OPEX_P!$A92,Auxiliar_OPEX_CustosUnit!$A$1:$A$129,0),MATCH(CJ$2,Auxiliar_OPEX_CustosUnit!$A$3:$Q$3,0))*(1-DRE_Auxiliar!$A$5)</f>
        <v>13402.287007909328</v>
      </c>
      <c r="CK92" s="51">
        <f>INDEX(Auxiliar_OPEX_CustosUnit!$A$1:$R$129,MATCH(Auxiliar_OPEX_P!$A92,Auxiliar_OPEX_CustosUnit!$A$1:$A$129,0),MATCH(CK$2,Auxiliar_OPEX_CustosUnit!$A$3:$Q$3,0))*(1-DRE_Auxiliar!$A$5)</f>
        <v>14069.39505987984</v>
      </c>
      <c r="CL92" s="51">
        <f>INDEX(Auxiliar_OPEX_CustosUnit!$A$1:$R$129,MATCH(Auxiliar_OPEX_P!$A92,Auxiliar_OPEX_CustosUnit!$A$1:$A$129,0),MATCH(CL$2,Auxiliar_OPEX_CustosUnit!$A$3:$Q$3,0))*(1-DRE_Auxiliar!$A$5)</f>
        <v>14054.505564660329</v>
      </c>
      <c r="CM92" s="51">
        <f>INDEX(Auxiliar_OPEX_CustosUnit!$A$1:$R$129,MATCH(Auxiliar_OPEX_P!$A92,Auxiliar_OPEX_CustosUnit!$A$1:$A$129,0),MATCH(CM$2,Auxiliar_OPEX_CustosUnit!$A$3:$Q$3,0))*(1-DRE_Auxiliar!$A$5)</f>
        <v>14065.117968876531</v>
      </c>
      <c r="CN92" s="51">
        <f>INDEX(Auxiliar_OPEX_CustosUnit!$A$1:$R$129,MATCH(Auxiliar_OPEX_P!$A92,Auxiliar_OPEX_CustosUnit!$A$1:$A$129,0),MATCH(CN$2,Auxiliar_OPEX_CustosUnit!$A$3:$Q$3,0))*(1-DRE_Auxiliar!$A$5)</f>
        <v>15063.67904567573</v>
      </c>
      <c r="CO92" s="51">
        <f>INDEX(Auxiliar_OPEX_CustosUnit!$A$1:$R$129,MATCH(Auxiliar_OPEX_P!$A92,Auxiliar_OPEX_CustosUnit!$A$1:$A$129,0),MATCH(CO$2,Auxiliar_OPEX_CustosUnit!$A$3:$Q$3,0))*(1-DRE_Auxiliar!$A$5)</f>
        <v>14553.093602449473</v>
      </c>
      <c r="CP92" s="51">
        <f>INDEX(Auxiliar_OPEX_CustosUnit!$A$1:$R$129,MATCH(Auxiliar_OPEX_P!$A92,Auxiliar_OPEX_CustosUnit!$A$1:$A$129,0),MATCH(CP$2,Auxiliar_OPEX_CustosUnit!$A$3:$Q$3,0))*(1-DRE_Auxiliar!$A$5)</f>
        <v>14989.191537019675</v>
      </c>
      <c r="CQ92" s="51">
        <f>INDEX(Auxiliar_OPEX_CustosUnit!$A$1:$R$129,MATCH(Auxiliar_OPEX_P!$A92,Auxiliar_OPEX_CustosUnit!$A$1:$A$129,0),MATCH(CQ$2,Auxiliar_OPEX_CustosUnit!$A$3:$Q$3,0))*(1-DRE_Auxiliar!$A$5)</f>
        <v>14994.410385877241</v>
      </c>
      <c r="CR92" s="51">
        <f>INDEX(Auxiliar_OPEX_CustosUnit!$A$1:$R$129,MATCH(Auxiliar_OPEX_P!$A92,Auxiliar_OPEX_CustosUnit!$A$1:$A$129,0),MATCH(CR$2,Auxiliar_OPEX_CustosUnit!$A$3:$Q$3,0))*(1-DRE_Auxiliar!$A$5)</f>
        <v>14994.410385877241</v>
      </c>
      <c r="CS92" s="51">
        <f>INDEX(Auxiliar_OPEX_CustosUnit!$A$1:$R$129,MATCH(Auxiliar_OPEX_P!$A92,Auxiliar_OPEX_CustosUnit!$A$1:$A$129,0),MATCH(CS$2,Auxiliar_OPEX_CustosUnit!$A$3:$Q$3,0))*(1-DRE_Auxiliar!$A$5)</f>
        <v>14558.312451306942</v>
      </c>
      <c r="CT92" s="51">
        <f>INDEX(Auxiliar_OPEX_CustosUnit!$A$1:$R$129,MATCH(Auxiliar_OPEX_P!$A92,Auxiliar_OPEX_CustosUnit!$A$1:$A$129,0),MATCH(CT$2,Auxiliar_OPEX_CustosUnit!$A$3:$Q$3,0))*(1-DRE_Auxiliar!$A$5)</f>
        <v>14398.659174480299</v>
      </c>
      <c r="CU92" s="53">
        <f t="shared" si="610"/>
        <v>12998.463246549334</v>
      </c>
      <c r="CV92" s="53">
        <f t="shared" si="611"/>
        <v>13402.287007909328</v>
      </c>
      <c r="CW92" s="53">
        <f t="shared" si="612"/>
        <v>14069.39505987984</v>
      </c>
      <c r="CX92" s="53">
        <f t="shared" si="613"/>
        <v>14054.505564660329</v>
      </c>
      <c r="CY92" s="53">
        <f t="shared" si="614"/>
        <v>14065.117968876531</v>
      </c>
      <c r="CZ92" s="53">
        <f t="shared" si="615"/>
        <v>15063.67904567573</v>
      </c>
      <c r="DA92" s="53">
        <f t="shared" si="616"/>
        <v>14553.093602449473</v>
      </c>
      <c r="DB92" s="53">
        <f t="shared" si="617"/>
        <v>14989.191537019675</v>
      </c>
      <c r="DC92" s="53">
        <f t="shared" si="618"/>
        <v>14994.410385877241</v>
      </c>
      <c r="DD92" s="53">
        <f t="shared" si="619"/>
        <v>14994.410385877241</v>
      </c>
      <c r="DE92" s="53">
        <f t="shared" si="620"/>
        <v>14558.312451306942</v>
      </c>
      <c r="DF92" s="53">
        <f t="shared" si="621"/>
        <v>14398.659174480299</v>
      </c>
      <c r="DG92" s="53">
        <f t="shared" si="622"/>
        <v>12998.463246549334</v>
      </c>
      <c r="DH92" s="53">
        <f t="shared" si="623"/>
        <v>13402.287007909328</v>
      </c>
      <c r="DI92" s="53">
        <f t="shared" si="624"/>
        <v>14069.39505987984</v>
      </c>
      <c r="DJ92" s="53">
        <f t="shared" si="625"/>
        <v>14054.505564660329</v>
      </c>
      <c r="DK92" s="53">
        <f t="shared" si="626"/>
        <v>14065.117968876531</v>
      </c>
      <c r="DL92" s="53">
        <f t="shared" si="627"/>
        <v>15063.67904567573</v>
      </c>
      <c r="DM92" s="53">
        <f t="shared" si="628"/>
        <v>14553.093602449473</v>
      </c>
      <c r="DN92" s="53">
        <f t="shared" si="629"/>
        <v>14989.191537019675</v>
      </c>
      <c r="DO92" s="53">
        <f t="shared" si="630"/>
        <v>14994.410385877241</v>
      </c>
      <c r="DP92" s="53">
        <f t="shared" si="631"/>
        <v>14994.410385877241</v>
      </c>
      <c r="DQ92" s="53">
        <f t="shared" si="632"/>
        <v>14558.312451306942</v>
      </c>
      <c r="DR92" s="53">
        <f t="shared" si="633"/>
        <v>14398.659174480299</v>
      </c>
      <c r="DS92" s="53">
        <f t="shared" si="634"/>
        <v>12998.463246549334</v>
      </c>
      <c r="DT92" s="53">
        <f t="shared" si="635"/>
        <v>13402.287007909328</v>
      </c>
      <c r="DU92" s="53">
        <f t="shared" si="636"/>
        <v>14069.39505987984</v>
      </c>
      <c r="DV92" s="53">
        <f t="shared" si="637"/>
        <v>14054.505564660329</v>
      </c>
      <c r="DW92" s="53">
        <f t="shared" si="638"/>
        <v>14065.117968876531</v>
      </c>
      <c r="DX92" s="53">
        <f t="shared" si="639"/>
        <v>15063.67904567573</v>
      </c>
      <c r="DY92" s="53">
        <f t="shared" si="640"/>
        <v>14553.093602449473</v>
      </c>
      <c r="DZ92" s="53">
        <f t="shared" si="641"/>
        <v>14989.191537019675</v>
      </c>
      <c r="EA92" s="53">
        <f t="shared" si="642"/>
        <v>14994.410385877241</v>
      </c>
      <c r="EB92" s="53">
        <f t="shared" si="643"/>
        <v>14994.410385877241</v>
      </c>
      <c r="EC92" s="53">
        <f t="shared" si="644"/>
        <v>14558.312451306942</v>
      </c>
      <c r="ED92" s="53">
        <f t="shared" si="645"/>
        <v>14398.659174480299</v>
      </c>
      <c r="EE92" s="53">
        <f t="shared" si="646"/>
        <v>12998.463246549334</v>
      </c>
      <c r="EF92" s="53">
        <f t="shared" si="647"/>
        <v>13402.287007909328</v>
      </c>
      <c r="EG92" s="53">
        <f t="shared" si="648"/>
        <v>14069.39505987984</v>
      </c>
      <c r="EH92" s="53">
        <f t="shared" si="649"/>
        <v>14054.505564660329</v>
      </c>
      <c r="EI92" s="53">
        <f t="shared" si="650"/>
        <v>14065.117968876531</v>
      </c>
      <c r="EJ92" s="53">
        <f t="shared" si="651"/>
        <v>15063.67904567573</v>
      </c>
      <c r="EK92" s="53">
        <f t="shared" si="652"/>
        <v>14553.093602449473</v>
      </c>
      <c r="EL92" s="53">
        <f t="shared" si="653"/>
        <v>14989.191537019675</v>
      </c>
      <c r="EM92" s="53">
        <f t="shared" si="654"/>
        <v>14994.410385877241</v>
      </c>
      <c r="EN92" s="53">
        <f t="shared" si="655"/>
        <v>14994.410385877241</v>
      </c>
      <c r="EO92" s="53">
        <f t="shared" si="656"/>
        <v>14558.312451306942</v>
      </c>
      <c r="EP92" s="53">
        <f t="shared" si="657"/>
        <v>14398.659174480299</v>
      </c>
      <c r="EQ92" s="53">
        <f t="shared" si="658"/>
        <v>12998.463246549334</v>
      </c>
      <c r="ER92" s="53">
        <f t="shared" si="659"/>
        <v>13402.287007909328</v>
      </c>
      <c r="ES92" s="53">
        <f t="shared" si="660"/>
        <v>14069.39505987984</v>
      </c>
      <c r="ET92" s="53">
        <f t="shared" si="661"/>
        <v>14054.505564660329</v>
      </c>
      <c r="EU92" s="53">
        <f t="shared" si="662"/>
        <v>14065.117968876531</v>
      </c>
      <c r="EV92" s="53">
        <f t="shared" si="663"/>
        <v>15063.67904567573</v>
      </c>
      <c r="EW92" s="53">
        <f t="shared" si="664"/>
        <v>14553.093602449473</v>
      </c>
      <c r="EX92" s="53">
        <f t="shared" si="665"/>
        <v>14989.191537019675</v>
      </c>
      <c r="EY92" s="53">
        <f t="shared" si="666"/>
        <v>14994.410385877241</v>
      </c>
      <c r="EZ92" s="53">
        <f t="shared" si="667"/>
        <v>14994.410385877241</v>
      </c>
      <c r="FA92" s="53">
        <f t="shared" si="668"/>
        <v>14558.312451306942</v>
      </c>
      <c r="FB92" s="53">
        <f t="shared" si="669"/>
        <v>14398.659174480299</v>
      </c>
      <c r="FC92" s="53">
        <f t="shared" si="670"/>
        <v>12998.463246549334</v>
      </c>
      <c r="FD92" s="53">
        <f t="shared" si="671"/>
        <v>13402.287007909328</v>
      </c>
      <c r="FE92" s="53">
        <f t="shared" si="672"/>
        <v>14069.39505987984</v>
      </c>
      <c r="FF92" s="53">
        <f t="shared" si="673"/>
        <v>14054.505564660329</v>
      </c>
      <c r="FG92" s="53">
        <f t="shared" si="674"/>
        <v>14065.117968876531</v>
      </c>
      <c r="FH92" s="53">
        <f t="shared" si="675"/>
        <v>15063.67904567573</v>
      </c>
      <c r="FI92" s="53">
        <f t="shared" si="676"/>
        <v>14553.093602449473</v>
      </c>
      <c r="FJ92" s="53">
        <f t="shared" si="677"/>
        <v>14989.191537019675</v>
      </c>
      <c r="FK92" s="53">
        <f t="shared" si="678"/>
        <v>14994.410385877241</v>
      </c>
      <c r="FL92" s="53">
        <f t="shared" si="679"/>
        <v>14994.410385877241</v>
      </c>
      <c r="FM92" s="53">
        <f t="shared" si="680"/>
        <v>14558.312451306942</v>
      </c>
      <c r="FN92" s="53">
        <f t="shared" si="681"/>
        <v>14398.659174480299</v>
      </c>
      <c r="FP92" s="51">
        <f t="shared" si="682"/>
        <v>42195.353906629593</v>
      </c>
      <c r="FQ92" s="51">
        <f t="shared" si="689"/>
        <v>45191.03713702719</v>
      </c>
      <c r="FR92" s="51">
        <f t="shared" si="690"/>
        <v>43659.280807348419</v>
      </c>
      <c r="FS92" s="51">
        <f t="shared" si="691"/>
        <v>44967.574611059026</v>
      </c>
      <c r="FT92" s="51">
        <f t="shared" si="692"/>
        <v>44983.231157631722</v>
      </c>
      <c r="FU92" s="51">
        <f t="shared" si="693"/>
        <v>44983.231157631722</v>
      </c>
      <c r="FV92" s="51">
        <f t="shared" si="694"/>
        <v>43674.937353920825</v>
      </c>
      <c r="FW92" s="51">
        <f t="shared" si="695"/>
        <v>43195.977523440895</v>
      </c>
      <c r="FX92" s="51">
        <f t="shared" si="696"/>
        <v>38995.389739648002</v>
      </c>
      <c r="FY92" s="51">
        <f t="shared" si="697"/>
        <v>40206.861023727986</v>
      </c>
      <c r="FZ92" s="51">
        <f t="shared" si="698"/>
        <v>42208.18517963952</v>
      </c>
      <c r="GA92" s="51">
        <f t="shared" si="699"/>
        <v>42163.516693980986</v>
      </c>
      <c r="GB92" s="51">
        <f t="shared" si="700"/>
        <v>42195.353906629593</v>
      </c>
      <c r="GC92" s="51">
        <f t="shared" si="701"/>
        <v>45191.03713702719</v>
      </c>
      <c r="GD92" s="51">
        <f t="shared" si="702"/>
        <v>43659.280807348419</v>
      </c>
      <c r="GE92" s="51">
        <f t="shared" si="703"/>
        <v>44967.574611059026</v>
      </c>
      <c r="GF92" s="51">
        <f t="shared" si="704"/>
        <v>44983.231157631722</v>
      </c>
      <c r="GG92" s="51">
        <f t="shared" si="705"/>
        <v>44983.231157631722</v>
      </c>
      <c r="GH92" s="51">
        <f t="shared" si="706"/>
        <v>43674.937353920825</v>
      </c>
      <c r="GI92" s="51">
        <f t="shared" si="707"/>
        <v>43195.977523440895</v>
      </c>
      <c r="GJ92" s="51">
        <f t="shared" si="708"/>
        <v>38995.389739648002</v>
      </c>
      <c r="GK92" s="51">
        <f t="shared" si="709"/>
        <v>40206.861023727986</v>
      </c>
      <c r="GL92" s="51">
        <f t="shared" si="710"/>
        <v>42208.18517963952</v>
      </c>
      <c r="GM92" s="51">
        <f t="shared" si="711"/>
        <v>42163.516693980986</v>
      </c>
      <c r="GN92" s="51">
        <f t="shared" si="712"/>
        <v>42195.353906629593</v>
      </c>
      <c r="GO92" s="51">
        <f t="shared" si="713"/>
        <v>45191.03713702719</v>
      </c>
      <c r="GP92" s="51">
        <f t="shared" si="714"/>
        <v>43659.280807348419</v>
      </c>
      <c r="GQ92" s="51">
        <f t="shared" si="715"/>
        <v>44967.574611059026</v>
      </c>
      <c r="GR92" s="51">
        <f t="shared" si="716"/>
        <v>44983.231157631722</v>
      </c>
      <c r="GS92" s="51">
        <f t="shared" si="717"/>
        <v>44983.231157631722</v>
      </c>
      <c r="GT92" s="51">
        <f t="shared" si="718"/>
        <v>43674.937353920825</v>
      </c>
      <c r="GU92" s="51">
        <f t="shared" si="719"/>
        <v>43195.977523440895</v>
      </c>
      <c r="GV92" s="51">
        <f t="shared" si="720"/>
        <v>38995.389739648002</v>
      </c>
      <c r="GW92" s="51">
        <f t="shared" si="721"/>
        <v>40206.861023727986</v>
      </c>
      <c r="GX92" s="51">
        <f t="shared" si="722"/>
        <v>42208.18517963952</v>
      </c>
      <c r="GY92" s="51">
        <f t="shared" si="723"/>
        <v>42163.516693980986</v>
      </c>
      <c r="GZ92" s="51">
        <f t="shared" si="724"/>
        <v>42195.353906629593</v>
      </c>
      <c r="HA92" s="51">
        <f t="shared" si="725"/>
        <v>45191.03713702719</v>
      </c>
      <c r="HB92" s="51">
        <f t="shared" si="726"/>
        <v>43659.280807348419</v>
      </c>
      <c r="HC92" s="51">
        <f t="shared" si="727"/>
        <v>44967.574611059026</v>
      </c>
      <c r="HD92" s="51">
        <f t="shared" si="728"/>
        <v>44983.231157631722</v>
      </c>
      <c r="HE92" s="51">
        <f t="shared" si="729"/>
        <v>44983.231157631722</v>
      </c>
      <c r="HF92" s="51">
        <f t="shared" si="730"/>
        <v>43674.937353920825</v>
      </c>
      <c r="HG92" s="51">
        <f t="shared" si="731"/>
        <v>43195.977523440895</v>
      </c>
      <c r="HH92" s="51">
        <f t="shared" si="732"/>
        <v>38995.389739648002</v>
      </c>
      <c r="HI92" s="51">
        <f t="shared" si="733"/>
        <v>40206.861023727986</v>
      </c>
      <c r="HJ92" s="51">
        <f t="shared" si="734"/>
        <v>42208.18517963952</v>
      </c>
      <c r="HK92" s="51">
        <f t="shared" si="735"/>
        <v>42163.516693980986</v>
      </c>
      <c r="HL92" s="51">
        <f t="shared" si="736"/>
        <v>42195.353906629593</v>
      </c>
      <c r="HM92" s="51">
        <f t="shared" si="737"/>
        <v>45191.03713702719</v>
      </c>
      <c r="HN92" s="51">
        <f t="shared" si="738"/>
        <v>43659.280807348419</v>
      </c>
      <c r="HO92" s="51">
        <f t="shared" si="739"/>
        <v>44967.574611059026</v>
      </c>
      <c r="HP92" s="51">
        <f t="shared" si="740"/>
        <v>44983.231157631722</v>
      </c>
      <c r="HQ92" s="51">
        <f t="shared" si="741"/>
        <v>44983.231157631722</v>
      </c>
      <c r="HR92" s="51">
        <f t="shared" si="742"/>
        <v>43674.937353920825</v>
      </c>
      <c r="HS92" s="51">
        <f t="shared" si="743"/>
        <v>43195.977523440895</v>
      </c>
      <c r="HT92" s="51">
        <f t="shared" si="744"/>
        <v>38995.389739648002</v>
      </c>
      <c r="HU92" s="51">
        <f t="shared" si="745"/>
        <v>40206.861023727986</v>
      </c>
      <c r="HV92" s="51">
        <f t="shared" si="746"/>
        <v>42208.18517963952</v>
      </c>
      <c r="HW92" s="51">
        <f t="shared" si="747"/>
        <v>42163.516693980986</v>
      </c>
      <c r="HX92" s="51">
        <f t="shared" si="748"/>
        <v>42195.353906629593</v>
      </c>
      <c r="HY92" s="51">
        <f t="shared" si="749"/>
        <v>45191.03713702719</v>
      </c>
      <c r="HZ92" s="51">
        <f t="shared" si="750"/>
        <v>43659.280807348419</v>
      </c>
      <c r="IA92" s="51">
        <f t="shared" si="751"/>
        <v>44967.574611059026</v>
      </c>
      <c r="IB92" s="51">
        <f t="shared" si="688"/>
        <v>44983.231157631722</v>
      </c>
      <c r="IC92" s="51">
        <f t="shared" si="752"/>
        <v>44983.231157631722</v>
      </c>
      <c r="ID92" s="51">
        <f t="shared" si="753"/>
        <v>43674.937353920825</v>
      </c>
      <c r="IE92" s="51">
        <f t="shared" si="754"/>
        <v>43195.977523440895</v>
      </c>
      <c r="IF92" s="51">
        <f t="shared" si="755"/>
        <v>38995.389739648002</v>
      </c>
      <c r="IG92" s="51">
        <f t="shared" si="756"/>
        <v>40206.861023727986</v>
      </c>
      <c r="IH92" s="51">
        <f t="shared" si="757"/>
        <v>42208.18517963952</v>
      </c>
      <c r="II92" s="51">
        <f t="shared" si="758"/>
        <v>42163.516693980986</v>
      </c>
      <c r="IJ92" s="51">
        <f t="shared" si="759"/>
        <v>42195.353906629593</v>
      </c>
      <c r="IK92" s="51">
        <f t="shared" si="760"/>
        <v>45191.03713702719</v>
      </c>
      <c r="IL92" s="51">
        <f t="shared" si="761"/>
        <v>43659.280807348419</v>
      </c>
      <c r="IM92" s="51">
        <f t="shared" si="762"/>
        <v>44967.574611059026</v>
      </c>
      <c r="IN92" s="51">
        <f t="shared" si="763"/>
        <v>44983.231157631722</v>
      </c>
      <c r="IO92" s="51">
        <f t="shared" si="764"/>
        <v>44983.231157631722</v>
      </c>
      <c r="IP92" s="51">
        <f t="shared" si="765"/>
        <v>43674.937353920825</v>
      </c>
      <c r="IQ92" s="51">
        <f t="shared" si="766"/>
        <v>43195.977523440895</v>
      </c>
      <c r="IS92" s="51">
        <f t="shared" si="683"/>
        <v>516424.57629168592</v>
      </c>
      <c r="IT92" s="51">
        <f t="shared" si="683"/>
        <v>516424.57629168592</v>
      </c>
      <c r="IU92" s="51">
        <f t="shared" si="683"/>
        <v>516424.57629168592</v>
      </c>
      <c r="IV92" s="51">
        <f t="shared" si="683"/>
        <v>516424.57629168592</v>
      </c>
      <c r="IW92" s="51">
        <f t="shared" si="683"/>
        <v>516424.57629168592</v>
      </c>
      <c r="IX92" s="51">
        <f t="shared" si="683"/>
        <v>516424.57629168592</v>
      </c>
      <c r="IZ92" s="111">
        <f t="shared" si="684"/>
        <v>0</v>
      </c>
      <c r="JA92" s="111">
        <f t="shared" si="389"/>
        <v>0</v>
      </c>
      <c r="JB92" s="111">
        <f t="shared" si="390"/>
        <v>0</v>
      </c>
      <c r="JC92" s="111">
        <f t="shared" si="391"/>
        <v>0</v>
      </c>
      <c r="JD92" s="111">
        <f t="shared" si="392"/>
        <v>0</v>
      </c>
      <c r="JE92" s="111">
        <f t="shared" si="393"/>
        <v>0</v>
      </c>
      <c r="JF92" s="111">
        <f t="shared" si="394"/>
        <v>0</v>
      </c>
      <c r="JG92" s="111">
        <f t="shared" si="395"/>
        <v>0</v>
      </c>
      <c r="JH92" s="111">
        <f t="shared" si="396"/>
        <v>0</v>
      </c>
      <c r="JI92" s="111">
        <f t="shared" si="397"/>
        <v>0</v>
      </c>
      <c r="JJ92" s="111">
        <f t="shared" si="398"/>
        <v>0</v>
      </c>
      <c r="JK92" s="111">
        <f t="shared" si="399"/>
        <v>0</v>
      </c>
      <c r="JL92" s="111">
        <f t="shared" si="400"/>
        <v>0</v>
      </c>
      <c r="JM92" s="111">
        <f t="shared" si="401"/>
        <v>0</v>
      </c>
      <c r="JN92" s="111">
        <f t="shared" si="402"/>
        <v>0</v>
      </c>
      <c r="JO92" s="111">
        <f t="shared" si="403"/>
        <v>0</v>
      </c>
      <c r="JP92" s="111">
        <f t="shared" si="404"/>
        <v>0</v>
      </c>
      <c r="JQ92" s="111">
        <f t="shared" si="405"/>
        <v>0</v>
      </c>
      <c r="JR92" s="111">
        <f t="shared" si="406"/>
        <v>0</v>
      </c>
      <c r="JS92" s="111">
        <f t="shared" si="407"/>
        <v>0</v>
      </c>
      <c r="JT92" s="111">
        <f t="shared" si="408"/>
        <v>0</v>
      </c>
      <c r="JU92" s="111">
        <f t="shared" si="409"/>
        <v>0</v>
      </c>
      <c r="JV92" s="111">
        <f t="shared" si="410"/>
        <v>0</v>
      </c>
      <c r="JW92" s="111">
        <f t="shared" si="411"/>
        <v>0</v>
      </c>
      <c r="JX92" s="111">
        <f t="shared" si="412"/>
        <v>0</v>
      </c>
      <c r="JY92" s="111">
        <f t="shared" si="413"/>
        <v>0</v>
      </c>
      <c r="JZ92" s="111">
        <f t="shared" si="414"/>
        <v>0</v>
      </c>
      <c r="KA92" s="111">
        <f t="shared" si="415"/>
        <v>0</v>
      </c>
      <c r="KB92" s="111">
        <f t="shared" si="416"/>
        <v>0</v>
      </c>
      <c r="KC92" s="111">
        <f t="shared" si="417"/>
        <v>0</v>
      </c>
      <c r="KD92" s="111">
        <f t="shared" si="418"/>
        <v>0</v>
      </c>
      <c r="KE92" s="111">
        <f t="shared" si="419"/>
        <v>0</v>
      </c>
      <c r="KF92" s="111">
        <f t="shared" si="420"/>
        <v>0</v>
      </c>
      <c r="KG92" s="111">
        <f t="shared" si="421"/>
        <v>0</v>
      </c>
      <c r="KH92" s="111">
        <f t="shared" si="422"/>
        <v>0</v>
      </c>
      <c r="KI92" s="111">
        <f t="shared" si="423"/>
        <v>0</v>
      </c>
      <c r="KJ92" s="111">
        <f t="shared" si="424"/>
        <v>0</v>
      </c>
      <c r="KK92" s="111">
        <f t="shared" si="425"/>
        <v>0</v>
      </c>
      <c r="KL92" s="111">
        <f t="shared" si="426"/>
        <v>0</v>
      </c>
      <c r="KM92" s="111">
        <f t="shared" si="427"/>
        <v>0</v>
      </c>
      <c r="KN92" s="111">
        <f t="shared" si="428"/>
        <v>0</v>
      </c>
      <c r="KO92" s="111">
        <f t="shared" si="429"/>
        <v>0</v>
      </c>
      <c r="KP92" s="111">
        <f t="shared" si="430"/>
        <v>0</v>
      </c>
      <c r="KQ92" s="111">
        <f t="shared" si="431"/>
        <v>0</v>
      </c>
      <c r="KR92" s="111">
        <f t="shared" si="432"/>
        <v>0</v>
      </c>
      <c r="KS92" s="111">
        <f t="shared" si="433"/>
        <v>0</v>
      </c>
      <c r="KT92" s="111">
        <f t="shared" si="434"/>
        <v>0</v>
      </c>
      <c r="KU92" s="111">
        <f t="shared" si="435"/>
        <v>0</v>
      </c>
      <c r="KV92" s="111">
        <f t="shared" si="436"/>
        <v>0</v>
      </c>
      <c r="KW92" s="111">
        <f t="shared" si="437"/>
        <v>0</v>
      </c>
      <c r="KX92" s="111">
        <f t="shared" si="438"/>
        <v>0</v>
      </c>
      <c r="KY92" s="111">
        <f t="shared" si="439"/>
        <v>0</v>
      </c>
      <c r="KZ92" s="111">
        <f t="shared" si="440"/>
        <v>0</v>
      </c>
      <c r="LA92" s="111">
        <f t="shared" si="441"/>
        <v>0</v>
      </c>
      <c r="LB92" s="111">
        <f t="shared" si="442"/>
        <v>0</v>
      </c>
      <c r="LC92" s="111">
        <f t="shared" si="443"/>
        <v>0</v>
      </c>
      <c r="LD92" s="111">
        <f t="shared" si="444"/>
        <v>0</v>
      </c>
      <c r="LE92" s="111">
        <f t="shared" si="445"/>
        <v>0</v>
      </c>
      <c r="LF92" s="111">
        <f t="shared" si="446"/>
        <v>0</v>
      </c>
      <c r="LG92" s="111">
        <f t="shared" si="447"/>
        <v>0</v>
      </c>
      <c r="LH92" s="111">
        <f t="shared" si="448"/>
        <v>0</v>
      </c>
      <c r="LI92" s="111">
        <f t="shared" si="449"/>
        <v>0</v>
      </c>
      <c r="LJ92" s="111">
        <f t="shared" si="450"/>
        <v>0</v>
      </c>
      <c r="LK92" s="111">
        <f t="shared" si="451"/>
        <v>0</v>
      </c>
      <c r="LL92" s="111">
        <f t="shared" si="452"/>
        <v>0</v>
      </c>
      <c r="LM92" s="111">
        <f t="shared" si="453"/>
        <v>0</v>
      </c>
      <c r="LN92" s="111">
        <f t="shared" si="454"/>
        <v>0</v>
      </c>
      <c r="LO92" s="111">
        <f t="shared" si="455"/>
        <v>0</v>
      </c>
      <c r="LP92" s="111">
        <f t="shared" si="456"/>
        <v>0</v>
      </c>
      <c r="LQ92" s="111">
        <f t="shared" si="457"/>
        <v>0</v>
      </c>
      <c r="LR92" s="111">
        <f t="shared" si="458"/>
        <v>0</v>
      </c>
      <c r="LS92" s="111">
        <f t="shared" si="459"/>
        <v>0</v>
      </c>
      <c r="LT92" s="111">
        <f t="shared" si="460"/>
        <v>0</v>
      </c>
      <c r="LU92" s="111">
        <f t="shared" si="461"/>
        <v>0</v>
      </c>
      <c r="LV92" s="111">
        <f t="shared" si="462"/>
        <v>0</v>
      </c>
      <c r="LW92" s="111">
        <f t="shared" si="463"/>
        <v>0</v>
      </c>
      <c r="LX92" s="111">
        <f t="shared" si="464"/>
        <v>0</v>
      </c>
      <c r="LY92" s="111">
        <f t="shared" si="465"/>
        <v>0</v>
      </c>
      <c r="LZ92" s="111">
        <f t="shared" si="466"/>
        <v>0</v>
      </c>
      <c r="MA92" s="111">
        <f t="shared" si="467"/>
        <v>0</v>
      </c>
      <c r="MD92" s="111"/>
      <c r="ME92" s="111">
        <f t="shared" si="685"/>
        <v>0</v>
      </c>
      <c r="MF92" s="111">
        <f t="shared" si="468"/>
        <v>0</v>
      </c>
      <c r="MG92" s="111">
        <f t="shared" si="469"/>
        <v>0</v>
      </c>
      <c r="MH92" s="111">
        <f t="shared" si="470"/>
        <v>0</v>
      </c>
      <c r="MI92" s="111">
        <f t="shared" si="471"/>
        <v>0</v>
      </c>
      <c r="MJ92" s="111">
        <f t="shared" si="472"/>
        <v>0</v>
      </c>
      <c r="MK92" s="111">
        <f t="shared" si="473"/>
        <v>0</v>
      </c>
      <c r="ML92" s="111">
        <f t="shared" si="474"/>
        <v>0</v>
      </c>
      <c r="MM92" s="111">
        <f t="shared" si="475"/>
        <v>0</v>
      </c>
      <c r="MN92" s="111">
        <f t="shared" si="476"/>
        <v>0</v>
      </c>
      <c r="MO92" s="111">
        <f t="shared" si="477"/>
        <v>0</v>
      </c>
      <c r="MP92" s="111">
        <f t="shared" si="478"/>
        <v>0</v>
      </c>
      <c r="MQ92" s="111">
        <f t="shared" si="479"/>
        <v>0</v>
      </c>
      <c r="MR92" s="111">
        <f t="shared" si="480"/>
        <v>0</v>
      </c>
      <c r="MS92" s="111">
        <f t="shared" si="481"/>
        <v>0</v>
      </c>
      <c r="MT92" s="111">
        <f t="shared" si="482"/>
        <v>0</v>
      </c>
      <c r="MU92" s="111">
        <f t="shared" si="483"/>
        <v>0</v>
      </c>
      <c r="MV92" s="111">
        <f t="shared" si="484"/>
        <v>0</v>
      </c>
      <c r="MW92" s="111">
        <f t="shared" si="485"/>
        <v>0</v>
      </c>
      <c r="MX92" s="111">
        <f t="shared" si="486"/>
        <v>0</v>
      </c>
      <c r="MY92" s="111">
        <f t="shared" si="487"/>
        <v>0</v>
      </c>
      <c r="MZ92" s="111">
        <f t="shared" si="488"/>
        <v>0</v>
      </c>
      <c r="NA92" s="111">
        <f t="shared" si="489"/>
        <v>0</v>
      </c>
      <c r="NB92" s="111">
        <f t="shared" si="490"/>
        <v>0</v>
      </c>
      <c r="NC92" s="111">
        <f t="shared" si="491"/>
        <v>0</v>
      </c>
      <c r="ND92" s="111">
        <f t="shared" si="492"/>
        <v>0</v>
      </c>
      <c r="NE92" s="111">
        <f t="shared" si="493"/>
        <v>0</v>
      </c>
      <c r="NF92" s="111">
        <f t="shared" si="494"/>
        <v>0</v>
      </c>
      <c r="NG92" s="111">
        <f t="shared" si="495"/>
        <v>0</v>
      </c>
      <c r="NH92" s="111">
        <f t="shared" si="496"/>
        <v>0</v>
      </c>
      <c r="NI92" s="111">
        <f t="shared" si="497"/>
        <v>0</v>
      </c>
      <c r="NJ92" s="111">
        <f t="shared" si="498"/>
        <v>0</v>
      </c>
      <c r="NK92" s="111">
        <f t="shared" si="499"/>
        <v>0</v>
      </c>
      <c r="NL92" s="111">
        <f t="shared" si="500"/>
        <v>0</v>
      </c>
      <c r="NM92" s="111">
        <f t="shared" si="501"/>
        <v>0</v>
      </c>
      <c r="NN92" s="111">
        <f t="shared" si="502"/>
        <v>0</v>
      </c>
      <c r="NO92" s="111">
        <f t="shared" si="503"/>
        <v>0</v>
      </c>
      <c r="NP92" s="111">
        <f t="shared" si="504"/>
        <v>0</v>
      </c>
      <c r="NQ92" s="111">
        <f t="shared" si="505"/>
        <v>0</v>
      </c>
      <c r="NR92" s="111">
        <f t="shared" si="506"/>
        <v>0</v>
      </c>
      <c r="NS92" s="111">
        <f t="shared" si="507"/>
        <v>0</v>
      </c>
      <c r="NT92" s="111">
        <f t="shared" si="508"/>
        <v>0</v>
      </c>
      <c r="NU92" s="111">
        <f t="shared" si="509"/>
        <v>0</v>
      </c>
      <c r="NV92" s="111">
        <f t="shared" si="510"/>
        <v>0</v>
      </c>
      <c r="NW92" s="111">
        <f t="shared" si="511"/>
        <v>0</v>
      </c>
      <c r="NX92" s="111">
        <f t="shared" si="512"/>
        <v>0</v>
      </c>
      <c r="NY92" s="111">
        <f t="shared" si="513"/>
        <v>0</v>
      </c>
      <c r="NZ92" s="111">
        <f t="shared" si="514"/>
        <v>0</v>
      </c>
      <c r="OA92" s="111">
        <f t="shared" si="515"/>
        <v>0</v>
      </c>
      <c r="OB92" s="111">
        <f t="shared" si="516"/>
        <v>0</v>
      </c>
      <c r="OC92" s="111">
        <f t="shared" si="517"/>
        <v>0</v>
      </c>
      <c r="OD92" s="111">
        <f t="shared" si="518"/>
        <v>0</v>
      </c>
      <c r="OE92" s="111">
        <f t="shared" si="519"/>
        <v>0</v>
      </c>
      <c r="OF92" s="111">
        <f t="shared" si="520"/>
        <v>0</v>
      </c>
      <c r="OG92" s="111">
        <f t="shared" si="521"/>
        <v>0</v>
      </c>
      <c r="OH92" s="111">
        <f t="shared" si="522"/>
        <v>0</v>
      </c>
      <c r="OI92" s="111">
        <f t="shared" si="523"/>
        <v>0</v>
      </c>
      <c r="OJ92" s="111">
        <f t="shared" si="524"/>
        <v>0</v>
      </c>
      <c r="OK92" s="111">
        <f t="shared" si="525"/>
        <v>0</v>
      </c>
      <c r="OL92" s="111">
        <f t="shared" si="526"/>
        <v>0</v>
      </c>
      <c r="OM92" s="111">
        <f t="shared" si="527"/>
        <v>0</v>
      </c>
      <c r="ON92" s="111">
        <f t="shared" si="528"/>
        <v>0</v>
      </c>
      <c r="OO92" s="111">
        <f t="shared" si="529"/>
        <v>0</v>
      </c>
      <c r="OP92" s="111">
        <f t="shared" si="530"/>
        <v>0</v>
      </c>
      <c r="OQ92" s="111">
        <f t="shared" si="531"/>
        <v>0</v>
      </c>
      <c r="OR92" s="111">
        <f t="shared" si="532"/>
        <v>0</v>
      </c>
      <c r="OS92" s="111">
        <f t="shared" si="533"/>
        <v>0</v>
      </c>
      <c r="OT92" s="111">
        <f t="shared" si="534"/>
        <v>0</v>
      </c>
      <c r="OU92" s="111">
        <f t="shared" si="535"/>
        <v>0</v>
      </c>
      <c r="OV92" s="111">
        <f t="shared" si="536"/>
        <v>0</v>
      </c>
      <c r="OW92" s="111">
        <f t="shared" si="537"/>
        <v>0</v>
      </c>
      <c r="OX92" s="111">
        <f t="shared" si="538"/>
        <v>0</v>
      </c>
      <c r="OY92" s="111"/>
      <c r="PA92" s="51">
        <f t="shared" si="686"/>
        <v>45191.03713702719</v>
      </c>
      <c r="PB92" s="51">
        <f t="shared" si="539"/>
        <v>43659.280807348419</v>
      </c>
      <c r="PC92" s="51">
        <f t="shared" si="540"/>
        <v>44967.574611059026</v>
      </c>
      <c r="PD92" s="51">
        <f t="shared" si="541"/>
        <v>44983.231157631722</v>
      </c>
      <c r="PE92" s="51">
        <f t="shared" si="542"/>
        <v>44983.231157631722</v>
      </c>
      <c r="PF92" s="51">
        <f t="shared" si="543"/>
        <v>43674.937353920825</v>
      </c>
      <c r="PG92" s="51">
        <f t="shared" si="544"/>
        <v>43195.977523440895</v>
      </c>
      <c r="PH92" s="51">
        <f t="shared" si="545"/>
        <v>38995.389739648002</v>
      </c>
      <c r="PI92" s="51">
        <f t="shared" si="546"/>
        <v>40206.861023727986</v>
      </c>
      <c r="PJ92" s="51">
        <f t="shared" si="547"/>
        <v>42208.18517963952</v>
      </c>
      <c r="PK92" s="51">
        <f t="shared" si="548"/>
        <v>42163.516693980986</v>
      </c>
      <c r="PL92" s="51">
        <f t="shared" si="549"/>
        <v>42195.353906629593</v>
      </c>
      <c r="PM92" s="51">
        <f t="shared" si="550"/>
        <v>45191.03713702719</v>
      </c>
      <c r="PN92" s="51">
        <f t="shared" si="551"/>
        <v>43659.280807348419</v>
      </c>
      <c r="PO92" s="51">
        <f t="shared" si="552"/>
        <v>44967.574611059026</v>
      </c>
      <c r="PP92" s="51">
        <f t="shared" si="553"/>
        <v>44983.231157631722</v>
      </c>
      <c r="PQ92" s="51">
        <f t="shared" si="554"/>
        <v>44983.231157631722</v>
      </c>
      <c r="PR92" s="51">
        <f t="shared" si="555"/>
        <v>43674.937353920825</v>
      </c>
      <c r="PS92" s="51">
        <f t="shared" si="556"/>
        <v>43195.977523440895</v>
      </c>
      <c r="PT92" s="51">
        <f t="shared" si="557"/>
        <v>38995.389739648002</v>
      </c>
      <c r="PU92" s="51">
        <f t="shared" si="558"/>
        <v>40206.861023727986</v>
      </c>
      <c r="PV92" s="51">
        <f t="shared" si="559"/>
        <v>42208.18517963952</v>
      </c>
      <c r="PW92" s="51">
        <f t="shared" si="560"/>
        <v>42163.516693980986</v>
      </c>
      <c r="PX92" s="51">
        <f t="shared" si="561"/>
        <v>42195.353906629593</v>
      </c>
      <c r="PY92" s="51">
        <f t="shared" si="562"/>
        <v>45191.03713702719</v>
      </c>
      <c r="PZ92" s="51">
        <f t="shared" si="563"/>
        <v>43659.280807348419</v>
      </c>
      <c r="QA92" s="51">
        <f t="shared" si="564"/>
        <v>44967.574611059026</v>
      </c>
      <c r="QB92" s="51">
        <f t="shared" si="565"/>
        <v>44983.231157631722</v>
      </c>
      <c r="QC92" s="51">
        <f t="shared" si="566"/>
        <v>44983.231157631722</v>
      </c>
      <c r="QD92" s="51">
        <f t="shared" si="567"/>
        <v>43674.937353920825</v>
      </c>
      <c r="QE92" s="51">
        <f t="shared" si="568"/>
        <v>43195.977523440895</v>
      </c>
      <c r="QF92" s="51">
        <f t="shared" si="569"/>
        <v>38995.389739648002</v>
      </c>
      <c r="QG92" s="51">
        <f t="shared" si="570"/>
        <v>40206.861023727986</v>
      </c>
      <c r="QH92" s="51">
        <f t="shared" si="571"/>
        <v>42208.18517963952</v>
      </c>
      <c r="QI92" s="51">
        <f t="shared" si="572"/>
        <v>42163.516693980986</v>
      </c>
      <c r="QJ92" s="51">
        <f t="shared" si="573"/>
        <v>42195.353906629593</v>
      </c>
      <c r="QK92" s="51">
        <f t="shared" si="574"/>
        <v>45191.03713702719</v>
      </c>
      <c r="QL92" s="51">
        <f t="shared" si="575"/>
        <v>43659.280807348419</v>
      </c>
      <c r="QM92" s="51">
        <f t="shared" si="576"/>
        <v>44967.574611059026</v>
      </c>
      <c r="QN92" s="51">
        <f t="shared" si="577"/>
        <v>44983.231157631722</v>
      </c>
      <c r="QO92" s="51">
        <f t="shared" si="578"/>
        <v>44983.231157631722</v>
      </c>
      <c r="QP92" s="51">
        <f t="shared" si="579"/>
        <v>43674.937353920825</v>
      </c>
      <c r="QQ92" s="51">
        <f t="shared" si="580"/>
        <v>43195.977523440895</v>
      </c>
      <c r="QR92" s="51">
        <f t="shared" si="581"/>
        <v>38995.389739648002</v>
      </c>
      <c r="QS92" s="51">
        <f t="shared" si="582"/>
        <v>40206.861023727986</v>
      </c>
      <c r="QT92" s="51">
        <f t="shared" si="583"/>
        <v>42208.18517963952</v>
      </c>
      <c r="QU92" s="51">
        <f t="shared" si="584"/>
        <v>42163.516693980986</v>
      </c>
      <c r="QV92" s="51">
        <f t="shared" si="585"/>
        <v>42195.353906629593</v>
      </c>
      <c r="QW92" s="51">
        <f t="shared" si="586"/>
        <v>45191.03713702719</v>
      </c>
      <c r="QX92" s="51">
        <f t="shared" si="587"/>
        <v>43659.280807348419</v>
      </c>
      <c r="QY92" s="51">
        <f t="shared" si="588"/>
        <v>44967.574611059026</v>
      </c>
      <c r="QZ92" s="51">
        <f t="shared" si="589"/>
        <v>44983.231157631722</v>
      </c>
      <c r="RA92" s="51">
        <f t="shared" si="590"/>
        <v>44983.231157631722</v>
      </c>
      <c r="RB92" s="51">
        <f t="shared" si="591"/>
        <v>43674.937353920825</v>
      </c>
      <c r="RC92" s="51">
        <f t="shared" si="592"/>
        <v>43195.977523440895</v>
      </c>
      <c r="RD92" s="51">
        <f t="shared" si="593"/>
        <v>38995.389739648002</v>
      </c>
      <c r="RE92" s="51">
        <f t="shared" si="594"/>
        <v>40206.861023727986</v>
      </c>
      <c r="RF92" s="51">
        <f t="shared" si="595"/>
        <v>42208.18517963952</v>
      </c>
      <c r="RG92" s="51">
        <f t="shared" si="596"/>
        <v>42163.516693980986</v>
      </c>
      <c r="RH92" s="51">
        <f t="shared" si="597"/>
        <v>42195.353906629593</v>
      </c>
      <c r="RI92" s="51">
        <f t="shared" si="598"/>
        <v>45191.03713702719</v>
      </c>
      <c r="RJ92" s="51">
        <f t="shared" si="599"/>
        <v>43659.280807348419</v>
      </c>
      <c r="RK92" s="51">
        <f t="shared" si="600"/>
        <v>44967.574611059026</v>
      </c>
      <c r="RL92" s="51">
        <f t="shared" si="601"/>
        <v>44983.231157631722</v>
      </c>
      <c r="RM92" s="51">
        <f t="shared" si="602"/>
        <v>44983.231157631722</v>
      </c>
      <c r="RN92" s="51">
        <f t="shared" si="603"/>
        <v>43674.937353920825</v>
      </c>
      <c r="RO92" s="51">
        <f t="shared" si="604"/>
        <v>43195.977523440895</v>
      </c>
      <c r="RP92" s="51">
        <f t="shared" si="605"/>
        <v>38995.389739648002</v>
      </c>
      <c r="RQ92" s="51">
        <f t="shared" si="606"/>
        <v>40206.861023727986</v>
      </c>
      <c r="RR92" s="51">
        <f t="shared" si="607"/>
        <v>42208.18517963952</v>
      </c>
      <c r="RS92" s="51">
        <f t="shared" si="608"/>
        <v>42163.516693980986</v>
      </c>
      <c r="RT92" s="51">
        <f t="shared" si="609"/>
        <v>42195.353906629593</v>
      </c>
      <c r="RU92" s="51"/>
      <c r="RV92" s="51">
        <f t="shared" si="767"/>
        <v>516424.57629168592</v>
      </c>
      <c r="RW92" s="51">
        <f t="shared" si="767"/>
        <v>516424.57629168592</v>
      </c>
      <c r="RX92" s="51">
        <f t="shared" si="767"/>
        <v>516424.57629168592</v>
      </c>
      <c r="RY92" s="51">
        <f t="shared" si="767"/>
        <v>516424.57629168592</v>
      </c>
      <c r="RZ92" s="51">
        <f t="shared" si="767"/>
        <v>516424.57629168592</v>
      </c>
      <c r="SA92" s="51">
        <f t="shared" si="767"/>
        <v>516424.57629168592</v>
      </c>
    </row>
    <row r="93" spans="1:495" x14ac:dyDescent="0.3">
      <c r="A93" s="1">
        <v>590000</v>
      </c>
      <c r="B93" s="1" t="s">
        <v>260</v>
      </c>
      <c r="C93" s="1" t="s">
        <v>138</v>
      </c>
      <c r="D93" s="44">
        <v>0</v>
      </c>
      <c r="E93" s="1" t="s">
        <v>174</v>
      </c>
      <c r="F93" s="107">
        <f>VLOOKUP(A93,Auxiliar_OPEX_CustosUnit!$A$4:$E$129,COLUMN(Auxiliar_OPEX_CustosUnit!$E$3),0)</f>
        <v>0</v>
      </c>
      <c r="G93" s="107">
        <f>INDEX(Auxiliar_OPEX_Drivers!$B$76:$I$84,MATCH($E93,Auxiliar_OPEX_Drivers!$B$76:$B$84,0),MATCH(YEAR(G$2),Auxiliar_OPEX_Drivers!$B$76:$I$76,0))*$F93</f>
        <v>0</v>
      </c>
      <c r="H93" s="107">
        <f>INDEX(Auxiliar_OPEX_Drivers!$B$76:$I$84,MATCH($E93,Auxiliar_OPEX_Drivers!$B$76:$B$84,0),MATCH(YEAR(H$2),Auxiliar_OPEX_Drivers!$B$76:$I$76,0))*$F93</f>
        <v>0</v>
      </c>
      <c r="I93" s="107">
        <f>INDEX(Auxiliar_OPEX_Drivers!$B$76:$I$84,MATCH($E93,Auxiliar_OPEX_Drivers!$B$76:$B$84,0),MATCH(YEAR(I$2),Auxiliar_OPEX_Drivers!$B$76:$I$76,0))*$F93</f>
        <v>0</v>
      </c>
      <c r="J93" s="107">
        <f>INDEX(Auxiliar_OPEX_Drivers!$B$76:$I$84,MATCH($E93,Auxiliar_OPEX_Drivers!$B$76:$B$84,0),MATCH(YEAR(J$2),Auxiliar_OPEX_Drivers!$B$76:$I$76,0))*$F93</f>
        <v>0</v>
      </c>
      <c r="K93" s="107">
        <f>INDEX(Auxiliar_OPEX_Drivers!$B$76:$I$84,MATCH($E93,Auxiliar_OPEX_Drivers!$B$76:$B$84,0),MATCH(YEAR(K$2),Auxiliar_OPEX_Drivers!$B$76:$I$76,0))*$F93</f>
        <v>0</v>
      </c>
      <c r="L93" s="107">
        <f>INDEX(Auxiliar_OPEX_Drivers!$B$76:$I$84,MATCH($E93,Auxiliar_OPEX_Drivers!$B$76:$B$84,0),MATCH(YEAR(L$2),Auxiliar_OPEX_Drivers!$B$76:$I$76,0))*$F93</f>
        <v>0</v>
      </c>
      <c r="M93" s="107">
        <f>INDEX(Auxiliar_OPEX_Drivers!$B$76:$I$84,MATCH($E93,Auxiliar_OPEX_Drivers!$B$76:$B$84,0),MATCH(YEAR(M$2),Auxiliar_OPEX_Drivers!$B$76:$I$76,0))*$F93</f>
        <v>0</v>
      </c>
      <c r="N93" s="107">
        <f>INDEX(Auxiliar_OPEX_Drivers!$B$76:$I$84,MATCH($E93,Auxiliar_OPEX_Drivers!$B$76:$B$84,0),MATCH(YEAR(N$2),Auxiliar_OPEX_Drivers!$B$76:$I$76,0))*$F93</f>
        <v>0</v>
      </c>
      <c r="O93" s="107">
        <f>INDEX(Auxiliar_OPEX_Drivers!$B$76:$I$84,MATCH($E93,Auxiliar_OPEX_Drivers!$B$76:$B$84,0),MATCH(YEAR(O$2),Auxiliar_OPEX_Drivers!$B$76:$I$76,0))*$F93</f>
        <v>0</v>
      </c>
      <c r="P93" s="107">
        <f>INDEX(Auxiliar_OPEX_Drivers!$B$76:$I$84,MATCH($E93,Auxiliar_OPEX_Drivers!$B$76:$B$84,0),MATCH(YEAR(P$2),Auxiliar_OPEX_Drivers!$B$76:$I$76,0))*$F93</f>
        <v>0</v>
      </c>
      <c r="Q93" s="107">
        <f>INDEX(Auxiliar_OPEX_Drivers!$B$76:$I$84,MATCH($E93,Auxiliar_OPEX_Drivers!$B$76:$B$84,0),MATCH(YEAR(Q$2),Auxiliar_OPEX_Drivers!$B$76:$I$76,0))*$F93</f>
        <v>0</v>
      </c>
      <c r="R93" s="107">
        <f>INDEX(Auxiliar_OPEX_Drivers!$B$76:$I$84,MATCH($E93,Auxiliar_OPEX_Drivers!$B$76:$B$84,0),MATCH(YEAR(R$2),Auxiliar_OPEX_Drivers!$B$76:$I$76,0))*$F93</f>
        <v>0</v>
      </c>
      <c r="S93" s="107">
        <f>INDEX(Auxiliar_OPEX_Drivers!$B$76:$I$84,MATCH($E93,Auxiliar_OPEX_Drivers!$B$76:$B$84,0),MATCH(YEAR(S$2),Auxiliar_OPEX_Drivers!$B$76:$I$76,0))*$F93</f>
        <v>0</v>
      </c>
      <c r="T93" s="107">
        <f>INDEX(Auxiliar_OPEX_Drivers!$B$76:$I$84,MATCH($E93,Auxiliar_OPEX_Drivers!$B$76:$B$84,0),MATCH(YEAR(T$2),Auxiliar_OPEX_Drivers!$B$76:$I$76,0))*$F93</f>
        <v>0</v>
      </c>
      <c r="U93" s="107">
        <f>INDEX(Auxiliar_OPEX_Drivers!$B$76:$I$84,MATCH($E93,Auxiliar_OPEX_Drivers!$B$76:$B$84,0),MATCH(YEAR(U$2),Auxiliar_OPEX_Drivers!$B$76:$I$76,0))*$F93</f>
        <v>0</v>
      </c>
      <c r="V93" s="107">
        <f>INDEX(Auxiliar_OPEX_Drivers!$B$76:$I$84,MATCH($E93,Auxiliar_OPEX_Drivers!$B$76:$B$84,0),MATCH(YEAR(V$2),Auxiliar_OPEX_Drivers!$B$76:$I$76,0))*$F93</f>
        <v>0</v>
      </c>
      <c r="W93" s="107">
        <f>INDEX(Auxiliar_OPEX_Drivers!$B$76:$I$84,MATCH($E93,Auxiliar_OPEX_Drivers!$B$76:$B$84,0),MATCH(YEAR(W$2),Auxiliar_OPEX_Drivers!$B$76:$I$76,0))*$F93</f>
        <v>0</v>
      </c>
      <c r="X93" s="107">
        <f>INDEX(Auxiliar_OPEX_Drivers!$B$76:$I$84,MATCH($E93,Auxiliar_OPEX_Drivers!$B$76:$B$84,0),MATCH(YEAR(X$2),Auxiliar_OPEX_Drivers!$B$76:$I$76,0))*$F93</f>
        <v>0</v>
      </c>
      <c r="Y93" s="107">
        <f>INDEX(Auxiliar_OPEX_Drivers!$B$76:$I$84,MATCH($E93,Auxiliar_OPEX_Drivers!$B$76:$B$84,0),MATCH(YEAR(Y$2),Auxiliar_OPEX_Drivers!$B$76:$I$76,0))*$F93</f>
        <v>0</v>
      </c>
      <c r="Z93" s="107">
        <f>INDEX(Auxiliar_OPEX_Drivers!$B$76:$I$84,MATCH($E93,Auxiliar_OPEX_Drivers!$B$76:$B$84,0),MATCH(YEAR(Z$2),Auxiliar_OPEX_Drivers!$B$76:$I$76,0))*$F93</f>
        <v>0</v>
      </c>
      <c r="AA93" s="107">
        <f>INDEX(Auxiliar_OPEX_Drivers!$B$76:$I$84,MATCH($E93,Auxiliar_OPEX_Drivers!$B$76:$B$84,0),MATCH(YEAR(AA$2),Auxiliar_OPEX_Drivers!$B$76:$I$76,0))*$F93</f>
        <v>0</v>
      </c>
      <c r="AB93" s="107">
        <f>INDEX(Auxiliar_OPEX_Drivers!$B$76:$I$84,MATCH($E93,Auxiliar_OPEX_Drivers!$B$76:$B$84,0),MATCH(YEAR(AB$2),Auxiliar_OPEX_Drivers!$B$76:$I$76,0))*$F93</f>
        <v>0</v>
      </c>
      <c r="AC93" s="107">
        <f>INDEX(Auxiliar_OPEX_Drivers!$B$76:$I$84,MATCH($E93,Auxiliar_OPEX_Drivers!$B$76:$B$84,0),MATCH(YEAR(AC$2),Auxiliar_OPEX_Drivers!$B$76:$I$76,0))*$F93</f>
        <v>0</v>
      </c>
      <c r="AD93" s="107">
        <f>INDEX(Auxiliar_OPEX_Drivers!$B$76:$I$84,MATCH($E93,Auxiliar_OPEX_Drivers!$B$76:$B$84,0),MATCH(YEAR(AD$2),Auxiliar_OPEX_Drivers!$B$76:$I$76,0))*$F93</f>
        <v>0</v>
      </c>
      <c r="AE93" s="107">
        <f>INDEX(Auxiliar_OPEX_Drivers!$B$76:$I$84,MATCH($E93,Auxiliar_OPEX_Drivers!$B$76:$B$84,0),MATCH(YEAR(AE$2),Auxiliar_OPEX_Drivers!$B$76:$I$76,0))*$F93</f>
        <v>0</v>
      </c>
      <c r="AF93" s="107">
        <f>INDEX(Auxiliar_OPEX_Drivers!$B$76:$I$84,MATCH($E93,Auxiliar_OPEX_Drivers!$B$76:$B$84,0),MATCH(YEAR(AF$2),Auxiliar_OPEX_Drivers!$B$76:$I$76,0))*$F93</f>
        <v>0</v>
      </c>
      <c r="AG93" s="107">
        <f>INDEX(Auxiliar_OPEX_Drivers!$B$76:$I$84,MATCH($E93,Auxiliar_OPEX_Drivers!$B$76:$B$84,0),MATCH(YEAR(AG$2),Auxiliar_OPEX_Drivers!$B$76:$I$76,0))*$F93</f>
        <v>0</v>
      </c>
      <c r="AH93" s="107">
        <f>INDEX(Auxiliar_OPEX_Drivers!$B$76:$I$84,MATCH($E93,Auxiliar_OPEX_Drivers!$B$76:$B$84,0),MATCH(YEAR(AH$2),Auxiliar_OPEX_Drivers!$B$76:$I$76,0))*$F93</f>
        <v>0</v>
      </c>
      <c r="AI93" s="107">
        <f>INDEX(Auxiliar_OPEX_Drivers!$B$76:$I$84,MATCH($E93,Auxiliar_OPEX_Drivers!$B$76:$B$84,0),MATCH(YEAR(AI$2),Auxiliar_OPEX_Drivers!$B$76:$I$76,0))*$F93</f>
        <v>0</v>
      </c>
      <c r="AJ93" s="107">
        <f>INDEX(Auxiliar_OPEX_Drivers!$B$76:$I$84,MATCH($E93,Auxiliar_OPEX_Drivers!$B$76:$B$84,0),MATCH(YEAR(AJ$2),Auxiliar_OPEX_Drivers!$B$76:$I$76,0))*$F93</f>
        <v>0</v>
      </c>
      <c r="AK93" s="107">
        <f>INDEX(Auxiliar_OPEX_Drivers!$B$76:$I$84,MATCH($E93,Auxiliar_OPEX_Drivers!$B$76:$B$84,0),MATCH(YEAR(AK$2),Auxiliar_OPEX_Drivers!$B$76:$I$76,0))*$F93</f>
        <v>0</v>
      </c>
      <c r="AL93" s="107">
        <f>INDEX(Auxiliar_OPEX_Drivers!$B$76:$I$84,MATCH($E93,Auxiliar_OPEX_Drivers!$B$76:$B$84,0),MATCH(YEAR(AL$2),Auxiliar_OPEX_Drivers!$B$76:$I$76,0))*$F93</f>
        <v>0</v>
      </c>
      <c r="AM93" s="107">
        <f>INDEX(Auxiliar_OPEX_Drivers!$B$76:$I$84,MATCH($E93,Auxiliar_OPEX_Drivers!$B$76:$B$84,0),MATCH(YEAR(AM$2),Auxiliar_OPEX_Drivers!$B$76:$I$76,0))*$F93</f>
        <v>0</v>
      </c>
      <c r="AN93" s="107">
        <f>INDEX(Auxiliar_OPEX_Drivers!$B$76:$I$84,MATCH($E93,Auxiliar_OPEX_Drivers!$B$76:$B$84,0),MATCH(YEAR(AN$2),Auxiliar_OPEX_Drivers!$B$76:$I$76,0))*$F93</f>
        <v>0</v>
      </c>
      <c r="AO93" s="107">
        <f>INDEX(Auxiliar_OPEX_Drivers!$B$76:$I$84,MATCH($E93,Auxiliar_OPEX_Drivers!$B$76:$B$84,0),MATCH(YEAR(AO$2),Auxiliar_OPEX_Drivers!$B$76:$I$76,0))*$F93</f>
        <v>0</v>
      </c>
      <c r="AP93" s="107">
        <f>INDEX(Auxiliar_OPEX_Drivers!$B$76:$I$84,MATCH($E93,Auxiliar_OPEX_Drivers!$B$76:$B$84,0),MATCH(YEAR(AP$2),Auxiliar_OPEX_Drivers!$B$76:$I$76,0))*$F93</f>
        <v>0</v>
      </c>
      <c r="AQ93" s="107">
        <f>INDEX(Auxiliar_OPEX_Drivers!$B$76:$I$84,MATCH($E93,Auxiliar_OPEX_Drivers!$B$76:$B$84,0),MATCH(YEAR(AQ$2),Auxiliar_OPEX_Drivers!$B$76:$I$76,0))*$F93</f>
        <v>0</v>
      </c>
      <c r="AR93" s="107">
        <f>INDEX(Auxiliar_OPEX_Drivers!$B$76:$I$84,MATCH($E93,Auxiliar_OPEX_Drivers!$B$76:$B$84,0),MATCH(YEAR(AR$2),Auxiliar_OPEX_Drivers!$B$76:$I$76,0))*$F93</f>
        <v>0</v>
      </c>
      <c r="AS93" s="107">
        <f>INDEX(Auxiliar_OPEX_Drivers!$B$76:$I$84,MATCH($E93,Auxiliar_OPEX_Drivers!$B$76:$B$84,0),MATCH(YEAR(AS$2),Auxiliar_OPEX_Drivers!$B$76:$I$76,0))*$F93</f>
        <v>0</v>
      </c>
      <c r="AT93" s="107">
        <f>INDEX(Auxiliar_OPEX_Drivers!$B$76:$I$84,MATCH($E93,Auxiliar_OPEX_Drivers!$B$76:$B$84,0),MATCH(YEAR(AT$2),Auxiliar_OPEX_Drivers!$B$76:$I$76,0))*$F93</f>
        <v>0</v>
      </c>
      <c r="AU93" s="107">
        <f>INDEX(Auxiliar_OPEX_Drivers!$B$76:$I$84,MATCH($E93,Auxiliar_OPEX_Drivers!$B$76:$B$84,0),MATCH(YEAR(AU$2),Auxiliar_OPEX_Drivers!$B$76:$I$76,0))*$F93</f>
        <v>0</v>
      </c>
      <c r="AV93" s="107">
        <f>INDEX(Auxiliar_OPEX_Drivers!$B$76:$I$84,MATCH($E93,Auxiliar_OPEX_Drivers!$B$76:$B$84,0),MATCH(YEAR(AV$2),Auxiliar_OPEX_Drivers!$B$76:$I$76,0))*$F93</f>
        <v>0</v>
      </c>
      <c r="AW93" s="107">
        <f>INDEX(Auxiliar_OPEX_Drivers!$B$76:$I$84,MATCH($E93,Auxiliar_OPEX_Drivers!$B$76:$B$84,0),MATCH(YEAR(AW$2),Auxiliar_OPEX_Drivers!$B$76:$I$76,0))*$F93</f>
        <v>0</v>
      </c>
      <c r="AX93" s="107">
        <f>INDEX(Auxiliar_OPEX_Drivers!$B$76:$I$84,MATCH($E93,Auxiliar_OPEX_Drivers!$B$76:$B$84,0),MATCH(YEAR(AX$2),Auxiliar_OPEX_Drivers!$B$76:$I$76,0))*$F93</f>
        <v>0</v>
      </c>
      <c r="AY93" s="107">
        <f>INDEX(Auxiliar_OPEX_Drivers!$B$76:$I$84,MATCH($E93,Auxiliar_OPEX_Drivers!$B$76:$B$84,0),MATCH(YEAR(AY$2),Auxiliar_OPEX_Drivers!$B$76:$I$76,0))*$F93</f>
        <v>0</v>
      </c>
      <c r="AZ93" s="107">
        <f>INDEX(Auxiliar_OPEX_Drivers!$B$76:$I$84,MATCH($E93,Auxiliar_OPEX_Drivers!$B$76:$B$84,0),MATCH(YEAR(AZ$2),Auxiliar_OPEX_Drivers!$B$76:$I$76,0))*$F93</f>
        <v>0</v>
      </c>
      <c r="BA93" s="107">
        <f>INDEX(Auxiliar_OPEX_Drivers!$B$76:$I$84,MATCH($E93,Auxiliar_OPEX_Drivers!$B$76:$B$84,0),MATCH(YEAR(BA$2),Auxiliar_OPEX_Drivers!$B$76:$I$76,0))*$F93</f>
        <v>0</v>
      </c>
      <c r="BB93" s="107">
        <f>INDEX(Auxiliar_OPEX_Drivers!$B$76:$I$84,MATCH($E93,Auxiliar_OPEX_Drivers!$B$76:$B$84,0),MATCH(YEAR(BB$2),Auxiliar_OPEX_Drivers!$B$76:$I$76,0))*$F93</f>
        <v>0</v>
      </c>
      <c r="BC93" s="107">
        <f>INDEX(Auxiliar_OPEX_Drivers!$B$76:$I$84,MATCH($E93,Auxiliar_OPEX_Drivers!$B$76:$B$84,0),MATCH(YEAR(BC$2),Auxiliar_OPEX_Drivers!$B$76:$I$76,0))*$F93</f>
        <v>0</v>
      </c>
      <c r="BD93" s="107">
        <f>INDEX(Auxiliar_OPEX_Drivers!$B$76:$I$84,MATCH($E93,Auxiliar_OPEX_Drivers!$B$76:$B$84,0),MATCH(YEAR(BD$2),Auxiliar_OPEX_Drivers!$B$76:$I$76,0))*$F93</f>
        <v>0</v>
      </c>
      <c r="BE93" s="107">
        <f>INDEX(Auxiliar_OPEX_Drivers!$B$76:$I$84,MATCH($E93,Auxiliar_OPEX_Drivers!$B$76:$B$84,0),MATCH(YEAR(BE$2),Auxiliar_OPEX_Drivers!$B$76:$I$76,0))*$F93</f>
        <v>0</v>
      </c>
      <c r="BF93" s="107">
        <f>INDEX(Auxiliar_OPEX_Drivers!$B$76:$I$84,MATCH($E93,Auxiliar_OPEX_Drivers!$B$76:$B$84,0),MATCH(YEAR(BF$2),Auxiliar_OPEX_Drivers!$B$76:$I$76,0))*$F93</f>
        <v>0</v>
      </c>
      <c r="BG93" s="107">
        <f>INDEX(Auxiliar_OPEX_Drivers!$B$76:$I$84,MATCH($E93,Auxiliar_OPEX_Drivers!$B$76:$B$84,0),MATCH(YEAR(BG$2),Auxiliar_OPEX_Drivers!$B$76:$I$76,0))*$F93</f>
        <v>0</v>
      </c>
      <c r="BH93" s="107">
        <f>INDEX(Auxiliar_OPEX_Drivers!$B$76:$I$84,MATCH($E93,Auxiliar_OPEX_Drivers!$B$76:$B$84,0),MATCH(YEAR(BH$2),Auxiliar_OPEX_Drivers!$B$76:$I$76,0))*$F93</f>
        <v>0</v>
      </c>
      <c r="BI93" s="107">
        <f>INDEX(Auxiliar_OPEX_Drivers!$B$76:$I$84,MATCH($E93,Auxiliar_OPEX_Drivers!$B$76:$B$84,0),MATCH(YEAR(BI$2),Auxiliar_OPEX_Drivers!$B$76:$I$76,0))*$F93</f>
        <v>0</v>
      </c>
      <c r="BJ93" s="107">
        <f>INDEX(Auxiliar_OPEX_Drivers!$B$76:$I$84,MATCH($E93,Auxiliar_OPEX_Drivers!$B$76:$B$84,0),MATCH(YEAR(BJ$2),Auxiliar_OPEX_Drivers!$B$76:$I$76,0))*$F93</f>
        <v>0</v>
      </c>
      <c r="BK93" s="107">
        <f>INDEX(Auxiliar_OPEX_Drivers!$B$76:$I$84,MATCH($E93,Auxiliar_OPEX_Drivers!$B$76:$B$84,0),MATCH(YEAR(BK$2),Auxiliar_OPEX_Drivers!$B$76:$I$76,0))*$F93</f>
        <v>0</v>
      </c>
      <c r="BL93" s="107">
        <f>INDEX(Auxiliar_OPEX_Drivers!$B$76:$I$84,MATCH($E93,Auxiliar_OPEX_Drivers!$B$76:$B$84,0),MATCH(YEAR(BL$2),Auxiliar_OPEX_Drivers!$B$76:$I$76,0))*$F93</f>
        <v>0</v>
      </c>
      <c r="BM93" s="107">
        <f>INDEX(Auxiliar_OPEX_Drivers!$B$76:$I$84,MATCH($E93,Auxiliar_OPEX_Drivers!$B$76:$B$84,0),MATCH(YEAR(BM$2),Auxiliar_OPEX_Drivers!$B$76:$I$76,0))*$F93</f>
        <v>0</v>
      </c>
      <c r="BN93" s="107">
        <f>INDEX(Auxiliar_OPEX_Drivers!$B$76:$I$84,MATCH($E93,Auxiliar_OPEX_Drivers!$B$76:$B$84,0),MATCH(YEAR(BN$2),Auxiliar_OPEX_Drivers!$B$76:$I$76,0))*$F93</f>
        <v>0</v>
      </c>
      <c r="BO93" s="107">
        <f>INDEX(Auxiliar_OPEX_Drivers!$B$76:$I$84,MATCH($E93,Auxiliar_OPEX_Drivers!$B$76:$B$84,0),MATCH(YEAR(BO$2),Auxiliar_OPEX_Drivers!$B$76:$I$76,0))*$F93</f>
        <v>0</v>
      </c>
      <c r="BP93" s="107">
        <f>INDEX(Auxiliar_OPEX_Drivers!$B$76:$I$84,MATCH($E93,Auxiliar_OPEX_Drivers!$B$76:$B$84,0),MATCH(YEAR(BP$2),Auxiliar_OPEX_Drivers!$B$76:$I$76,0))*$F93</f>
        <v>0</v>
      </c>
      <c r="BQ93" s="107">
        <f>INDEX(Auxiliar_OPEX_Drivers!$B$76:$I$84,MATCH($E93,Auxiliar_OPEX_Drivers!$B$76:$B$84,0),MATCH(YEAR(BQ$2),Auxiliar_OPEX_Drivers!$B$76:$I$76,0))*$F93</f>
        <v>0</v>
      </c>
      <c r="BR93" s="107">
        <f>INDEX(Auxiliar_OPEX_Drivers!$B$76:$I$84,MATCH($E93,Auxiliar_OPEX_Drivers!$B$76:$B$84,0),MATCH(YEAR(BR$2),Auxiliar_OPEX_Drivers!$B$76:$I$76,0))*$F93</f>
        <v>0</v>
      </c>
      <c r="BS93" s="107">
        <f>INDEX(Auxiliar_OPEX_Drivers!$B$76:$I$84,MATCH($E93,Auxiliar_OPEX_Drivers!$B$76:$B$84,0),MATCH(YEAR(BS$2),Auxiliar_OPEX_Drivers!$B$76:$I$76,0))*$F93</f>
        <v>0</v>
      </c>
      <c r="BT93" s="107">
        <f>INDEX(Auxiliar_OPEX_Drivers!$B$76:$I$84,MATCH($E93,Auxiliar_OPEX_Drivers!$B$76:$B$84,0),MATCH(YEAR(BT$2),Auxiliar_OPEX_Drivers!$B$76:$I$76,0))*$F93</f>
        <v>0</v>
      </c>
      <c r="BU93" s="107">
        <f>INDEX(Auxiliar_OPEX_Drivers!$B$76:$I$84,MATCH($E93,Auxiliar_OPEX_Drivers!$B$76:$B$84,0),MATCH(YEAR(BU$2),Auxiliar_OPEX_Drivers!$B$76:$I$76,0))*$F93</f>
        <v>0</v>
      </c>
      <c r="BV93" s="107">
        <f>INDEX(Auxiliar_OPEX_Drivers!$B$76:$I$84,MATCH($E93,Auxiliar_OPEX_Drivers!$B$76:$B$84,0),MATCH(YEAR(BV$2),Auxiliar_OPEX_Drivers!$B$76:$I$76,0))*$F93</f>
        <v>0</v>
      </c>
      <c r="BW93" s="107">
        <f>INDEX(Auxiliar_OPEX_Drivers!$B$76:$I$84,MATCH($E93,Auxiliar_OPEX_Drivers!$B$76:$B$84,0),MATCH(YEAR(BW$2),Auxiliar_OPEX_Drivers!$B$76:$I$76,0))*$F93</f>
        <v>0</v>
      </c>
      <c r="BX93" s="107">
        <f>INDEX(Auxiliar_OPEX_Drivers!$B$76:$I$84,MATCH($E93,Auxiliar_OPEX_Drivers!$B$76:$B$84,0),MATCH(YEAR(BX$2),Auxiliar_OPEX_Drivers!$B$76:$I$76,0))*$F93</f>
        <v>0</v>
      </c>
      <c r="BY93" s="107">
        <f>INDEX(Auxiliar_OPEX_Drivers!$B$76:$I$84,MATCH($E93,Auxiliar_OPEX_Drivers!$B$76:$B$84,0),MATCH(YEAR(BY$2),Auxiliar_OPEX_Drivers!$B$76:$I$76,0))*$F93</f>
        <v>0</v>
      </c>
      <c r="BZ93" s="107">
        <f>INDEX(Auxiliar_OPEX_Drivers!$B$76:$I$84,MATCH($E93,Auxiliar_OPEX_Drivers!$B$76:$B$84,0),MATCH(YEAR(BZ$2),Auxiliar_OPEX_Drivers!$B$76:$I$76,0))*$F93</f>
        <v>0</v>
      </c>
      <c r="CA93" s="107">
        <f>INDEX(Auxiliar_OPEX_Drivers!$B$76:$I$84,MATCH($E93,Auxiliar_OPEX_Drivers!$B$76:$B$84,0),MATCH(YEAR(CA$2),Auxiliar_OPEX_Drivers!$B$76:$I$76,0))*$F93</f>
        <v>0</v>
      </c>
      <c r="CB93" s="107">
        <f>INDEX(Auxiliar_OPEX_Drivers!$B$76:$I$84,MATCH($E93,Auxiliar_OPEX_Drivers!$B$76:$B$84,0),MATCH(YEAR(CB$2),Auxiliar_OPEX_Drivers!$B$76:$I$76,0))*$F93</f>
        <v>0</v>
      </c>
      <c r="CC93" s="107">
        <f>INDEX(Auxiliar_OPEX_Drivers!$B$76:$I$84,MATCH($E93,Auxiliar_OPEX_Drivers!$B$76:$B$84,0),MATCH(YEAR(CC$2),Auxiliar_OPEX_Drivers!$B$76:$I$76,0))*$F93</f>
        <v>0</v>
      </c>
      <c r="CD93" s="107">
        <f>INDEX(Auxiliar_OPEX_Drivers!$B$76:$I$84,MATCH($E93,Auxiliar_OPEX_Drivers!$B$76:$B$84,0),MATCH(YEAR(CD$2),Auxiliar_OPEX_Drivers!$B$76:$I$76,0))*$F93</f>
        <v>0</v>
      </c>
      <c r="CE93" s="107">
        <f>INDEX(Auxiliar_OPEX_Drivers!$B$76:$I$84,MATCH($E93,Auxiliar_OPEX_Drivers!$B$76:$B$84,0),MATCH(YEAR(CE$2),Auxiliar_OPEX_Drivers!$B$76:$I$76,0))*$F93</f>
        <v>0</v>
      </c>
      <c r="CF93" s="107">
        <f>INDEX(Auxiliar_OPEX_Drivers!$B$76:$I$84,MATCH($E93,Auxiliar_OPEX_Drivers!$B$76:$B$84,0),MATCH(YEAR(CF$2),Auxiliar_OPEX_Drivers!$B$76:$I$76,0))*$F93</f>
        <v>0</v>
      </c>
      <c r="CG93" s="107">
        <f>INDEX(Auxiliar_OPEX_Drivers!$B$76:$I$84,MATCH($E93,Auxiliar_OPEX_Drivers!$B$76:$B$84,0),MATCH(YEAR(CG$2),Auxiliar_OPEX_Drivers!$B$76:$I$76,0))*$F93</f>
        <v>0</v>
      </c>
      <c r="CI93" s="51">
        <f>INDEX(Auxiliar_OPEX_CustosUnit!$A$1:$R$129,MATCH(Auxiliar_OPEX_P!$A93,Auxiliar_OPEX_CustosUnit!$A$1:$A$129,0),MATCH(CI$2,Auxiliar_OPEX_CustosUnit!$A$3:$Q$3,0))*(1-DRE_Auxiliar!$A$5)</f>
        <v>0</v>
      </c>
      <c r="CJ93" s="51">
        <f>INDEX(Auxiliar_OPEX_CustosUnit!$A$1:$R$129,MATCH(Auxiliar_OPEX_P!$A93,Auxiliar_OPEX_CustosUnit!$A$1:$A$129,0),MATCH(CJ$2,Auxiliar_OPEX_CustosUnit!$A$3:$Q$3,0))*(1-DRE_Auxiliar!$A$5)</f>
        <v>0</v>
      </c>
      <c r="CK93" s="51">
        <f>INDEX(Auxiliar_OPEX_CustosUnit!$A$1:$R$129,MATCH(Auxiliar_OPEX_P!$A93,Auxiliar_OPEX_CustosUnit!$A$1:$A$129,0),MATCH(CK$2,Auxiliar_OPEX_CustosUnit!$A$3:$Q$3,0))*(1-DRE_Auxiliar!$A$5)</f>
        <v>0</v>
      </c>
      <c r="CL93" s="51">
        <f>INDEX(Auxiliar_OPEX_CustosUnit!$A$1:$R$129,MATCH(Auxiliar_OPEX_P!$A93,Auxiliar_OPEX_CustosUnit!$A$1:$A$129,0),MATCH(CL$2,Auxiliar_OPEX_CustosUnit!$A$3:$Q$3,0))*(1-DRE_Auxiliar!$A$5)</f>
        <v>0</v>
      </c>
      <c r="CM93" s="51">
        <f>INDEX(Auxiliar_OPEX_CustosUnit!$A$1:$R$129,MATCH(Auxiliar_OPEX_P!$A93,Auxiliar_OPEX_CustosUnit!$A$1:$A$129,0),MATCH(CM$2,Auxiliar_OPEX_CustosUnit!$A$3:$Q$3,0))*(1-DRE_Auxiliar!$A$5)</f>
        <v>0</v>
      </c>
      <c r="CN93" s="51">
        <f>INDEX(Auxiliar_OPEX_CustosUnit!$A$1:$R$129,MATCH(Auxiliar_OPEX_P!$A93,Auxiliar_OPEX_CustosUnit!$A$1:$A$129,0),MATCH(CN$2,Auxiliar_OPEX_CustosUnit!$A$3:$Q$3,0))*(1-DRE_Auxiliar!$A$5)</f>
        <v>0</v>
      </c>
      <c r="CO93" s="51">
        <f>INDEX(Auxiliar_OPEX_CustosUnit!$A$1:$R$129,MATCH(Auxiliar_OPEX_P!$A93,Auxiliar_OPEX_CustosUnit!$A$1:$A$129,0),MATCH(CO$2,Auxiliar_OPEX_CustosUnit!$A$3:$Q$3,0))*(1-DRE_Auxiliar!$A$5)</f>
        <v>0</v>
      </c>
      <c r="CP93" s="51">
        <f>INDEX(Auxiliar_OPEX_CustosUnit!$A$1:$R$129,MATCH(Auxiliar_OPEX_P!$A93,Auxiliar_OPEX_CustosUnit!$A$1:$A$129,0),MATCH(CP$2,Auxiliar_OPEX_CustosUnit!$A$3:$Q$3,0))*(1-DRE_Auxiliar!$A$5)</f>
        <v>0</v>
      </c>
      <c r="CQ93" s="51">
        <f>INDEX(Auxiliar_OPEX_CustosUnit!$A$1:$R$129,MATCH(Auxiliar_OPEX_P!$A93,Auxiliar_OPEX_CustosUnit!$A$1:$A$129,0),MATCH(CQ$2,Auxiliar_OPEX_CustosUnit!$A$3:$Q$3,0))*(1-DRE_Auxiliar!$A$5)</f>
        <v>0</v>
      </c>
      <c r="CR93" s="51">
        <f>INDEX(Auxiliar_OPEX_CustosUnit!$A$1:$R$129,MATCH(Auxiliar_OPEX_P!$A93,Auxiliar_OPEX_CustosUnit!$A$1:$A$129,0),MATCH(CR$2,Auxiliar_OPEX_CustosUnit!$A$3:$Q$3,0))*(1-DRE_Auxiliar!$A$5)</f>
        <v>0</v>
      </c>
      <c r="CS93" s="51">
        <f>INDEX(Auxiliar_OPEX_CustosUnit!$A$1:$R$129,MATCH(Auxiliar_OPEX_P!$A93,Auxiliar_OPEX_CustosUnit!$A$1:$A$129,0),MATCH(CS$2,Auxiliar_OPEX_CustosUnit!$A$3:$Q$3,0))*(1-DRE_Auxiliar!$A$5)</f>
        <v>0</v>
      </c>
      <c r="CT93" s="51">
        <f>INDEX(Auxiliar_OPEX_CustosUnit!$A$1:$R$129,MATCH(Auxiliar_OPEX_P!$A93,Auxiliar_OPEX_CustosUnit!$A$1:$A$129,0),MATCH(CT$2,Auxiliar_OPEX_CustosUnit!$A$3:$Q$3,0))*(1-DRE_Auxiliar!$A$5)</f>
        <v>0</v>
      </c>
      <c r="CU93" s="53">
        <f t="shared" si="610"/>
        <v>0</v>
      </c>
      <c r="CV93" s="53">
        <f t="shared" si="611"/>
        <v>0</v>
      </c>
      <c r="CW93" s="53">
        <f t="shared" si="612"/>
        <v>0</v>
      </c>
      <c r="CX93" s="53">
        <f t="shared" si="613"/>
        <v>0</v>
      </c>
      <c r="CY93" s="53">
        <f t="shared" si="614"/>
        <v>0</v>
      </c>
      <c r="CZ93" s="53">
        <f t="shared" si="615"/>
        <v>0</v>
      </c>
      <c r="DA93" s="53">
        <f t="shared" si="616"/>
        <v>0</v>
      </c>
      <c r="DB93" s="53">
        <f t="shared" si="617"/>
        <v>0</v>
      </c>
      <c r="DC93" s="53">
        <f t="shared" si="618"/>
        <v>0</v>
      </c>
      <c r="DD93" s="53">
        <f t="shared" si="619"/>
        <v>0</v>
      </c>
      <c r="DE93" s="53">
        <f t="shared" si="620"/>
        <v>0</v>
      </c>
      <c r="DF93" s="53">
        <f t="shared" si="621"/>
        <v>0</v>
      </c>
      <c r="DG93" s="53">
        <f t="shared" si="622"/>
        <v>0</v>
      </c>
      <c r="DH93" s="53">
        <f t="shared" si="623"/>
        <v>0</v>
      </c>
      <c r="DI93" s="53">
        <f t="shared" si="624"/>
        <v>0</v>
      </c>
      <c r="DJ93" s="53">
        <f t="shared" si="625"/>
        <v>0</v>
      </c>
      <c r="DK93" s="53">
        <f t="shared" si="626"/>
        <v>0</v>
      </c>
      <c r="DL93" s="53">
        <f t="shared" si="627"/>
        <v>0</v>
      </c>
      <c r="DM93" s="53">
        <f t="shared" si="628"/>
        <v>0</v>
      </c>
      <c r="DN93" s="53">
        <f t="shared" si="629"/>
        <v>0</v>
      </c>
      <c r="DO93" s="53">
        <f t="shared" si="630"/>
        <v>0</v>
      </c>
      <c r="DP93" s="53">
        <f t="shared" si="631"/>
        <v>0</v>
      </c>
      <c r="DQ93" s="53">
        <f t="shared" si="632"/>
        <v>0</v>
      </c>
      <c r="DR93" s="53">
        <f t="shared" si="633"/>
        <v>0</v>
      </c>
      <c r="DS93" s="53">
        <f t="shared" si="634"/>
        <v>0</v>
      </c>
      <c r="DT93" s="53">
        <f t="shared" si="635"/>
        <v>0</v>
      </c>
      <c r="DU93" s="53">
        <f t="shared" si="636"/>
        <v>0</v>
      </c>
      <c r="DV93" s="53">
        <f t="shared" si="637"/>
        <v>0</v>
      </c>
      <c r="DW93" s="53">
        <f t="shared" si="638"/>
        <v>0</v>
      </c>
      <c r="DX93" s="53">
        <f t="shared" si="639"/>
        <v>0</v>
      </c>
      <c r="DY93" s="53">
        <f t="shared" si="640"/>
        <v>0</v>
      </c>
      <c r="DZ93" s="53">
        <f t="shared" si="641"/>
        <v>0</v>
      </c>
      <c r="EA93" s="53">
        <f t="shared" si="642"/>
        <v>0</v>
      </c>
      <c r="EB93" s="53">
        <f t="shared" si="643"/>
        <v>0</v>
      </c>
      <c r="EC93" s="53">
        <f t="shared" si="644"/>
        <v>0</v>
      </c>
      <c r="ED93" s="53">
        <f t="shared" si="645"/>
        <v>0</v>
      </c>
      <c r="EE93" s="53">
        <f t="shared" si="646"/>
        <v>0</v>
      </c>
      <c r="EF93" s="53">
        <f t="shared" si="647"/>
        <v>0</v>
      </c>
      <c r="EG93" s="53">
        <f t="shared" si="648"/>
        <v>0</v>
      </c>
      <c r="EH93" s="53">
        <f t="shared" si="649"/>
        <v>0</v>
      </c>
      <c r="EI93" s="53">
        <f t="shared" si="650"/>
        <v>0</v>
      </c>
      <c r="EJ93" s="53">
        <f t="shared" si="651"/>
        <v>0</v>
      </c>
      <c r="EK93" s="53">
        <f t="shared" si="652"/>
        <v>0</v>
      </c>
      <c r="EL93" s="53">
        <f t="shared" si="653"/>
        <v>0</v>
      </c>
      <c r="EM93" s="53">
        <f t="shared" si="654"/>
        <v>0</v>
      </c>
      <c r="EN93" s="53">
        <f t="shared" si="655"/>
        <v>0</v>
      </c>
      <c r="EO93" s="53">
        <f t="shared" si="656"/>
        <v>0</v>
      </c>
      <c r="EP93" s="53">
        <f t="shared" si="657"/>
        <v>0</v>
      </c>
      <c r="EQ93" s="53">
        <f t="shared" si="658"/>
        <v>0</v>
      </c>
      <c r="ER93" s="53">
        <f t="shared" si="659"/>
        <v>0</v>
      </c>
      <c r="ES93" s="53">
        <f t="shared" si="660"/>
        <v>0</v>
      </c>
      <c r="ET93" s="53">
        <f t="shared" si="661"/>
        <v>0</v>
      </c>
      <c r="EU93" s="53">
        <f t="shared" si="662"/>
        <v>0</v>
      </c>
      <c r="EV93" s="53">
        <f t="shared" si="663"/>
        <v>0</v>
      </c>
      <c r="EW93" s="53">
        <f t="shared" si="664"/>
        <v>0</v>
      </c>
      <c r="EX93" s="53">
        <f t="shared" si="665"/>
        <v>0</v>
      </c>
      <c r="EY93" s="53">
        <f t="shared" si="666"/>
        <v>0</v>
      </c>
      <c r="EZ93" s="53">
        <f t="shared" si="667"/>
        <v>0</v>
      </c>
      <c r="FA93" s="53">
        <f t="shared" si="668"/>
        <v>0</v>
      </c>
      <c r="FB93" s="53">
        <f t="shared" si="669"/>
        <v>0</v>
      </c>
      <c r="FC93" s="53">
        <f t="shared" si="670"/>
        <v>0</v>
      </c>
      <c r="FD93" s="53">
        <f t="shared" si="671"/>
        <v>0</v>
      </c>
      <c r="FE93" s="53">
        <f t="shared" si="672"/>
        <v>0</v>
      </c>
      <c r="FF93" s="53">
        <f t="shared" si="673"/>
        <v>0</v>
      </c>
      <c r="FG93" s="53">
        <f t="shared" si="674"/>
        <v>0</v>
      </c>
      <c r="FH93" s="53">
        <f t="shared" si="675"/>
        <v>0</v>
      </c>
      <c r="FI93" s="53">
        <f t="shared" si="676"/>
        <v>0</v>
      </c>
      <c r="FJ93" s="53">
        <f t="shared" si="677"/>
        <v>0</v>
      </c>
      <c r="FK93" s="53">
        <f t="shared" si="678"/>
        <v>0</v>
      </c>
      <c r="FL93" s="53">
        <f t="shared" si="679"/>
        <v>0</v>
      </c>
      <c r="FM93" s="53">
        <f t="shared" si="680"/>
        <v>0</v>
      </c>
      <c r="FN93" s="53">
        <f t="shared" si="681"/>
        <v>0</v>
      </c>
      <c r="FP93" s="51">
        <f t="shared" si="682"/>
        <v>0</v>
      </c>
      <c r="FQ93" s="51">
        <f t="shared" si="689"/>
        <v>0</v>
      </c>
      <c r="FR93" s="51">
        <f t="shared" si="690"/>
        <v>0</v>
      </c>
      <c r="FS93" s="51">
        <f t="shared" si="691"/>
        <v>0</v>
      </c>
      <c r="FT93" s="51">
        <f t="shared" si="692"/>
        <v>0</v>
      </c>
      <c r="FU93" s="51">
        <f t="shared" si="693"/>
        <v>0</v>
      </c>
      <c r="FV93" s="51">
        <f t="shared" si="694"/>
        <v>0</v>
      </c>
      <c r="FW93" s="51">
        <f t="shared" si="695"/>
        <v>0</v>
      </c>
      <c r="FX93" s="51">
        <f t="shared" si="696"/>
        <v>0</v>
      </c>
      <c r="FY93" s="51">
        <f t="shared" si="697"/>
        <v>0</v>
      </c>
      <c r="FZ93" s="51">
        <f t="shared" si="698"/>
        <v>0</v>
      </c>
      <c r="GA93" s="51">
        <f t="shared" si="699"/>
        <v>0</v>
      </c>
      <c r="GB93" s="51">
        <f t="shared" si="700"/>
        <v>0</v>
      </c>
      <c r="GC93" s="51">
        <f t="shared" si="701"/>
        <v>0</v>
      </c>
      <c r="GD93" s="51">
        <f t="shared" si="702"/>
        <v>0</v>
      </c>
      <c r="GE93" s="51">
        <f t="shared" si="703"/>
        <v>0</v>
      </c>
      <c r="GF93" s="51">
        <f t="shared" si="704"/>
        <v>0</v>
      </c>
      <c r="GG93" s="51">
        <f t="shared" si="705"/>
        <v>0</v>
      </c>
      <c r="GH93" s="51">
        <f t="shared" si="706"/>
        <v>0</v>
      </c>
      <c r="GI93" s="51">
        <f t="shared" si="707"/>
        <v>0</v>
      </c>
      <c r="GJ93" s="51">
        <f t="shared" si="708"/>
        <v>0</v>
      </c>
      <c r="GK93" s="51">
        <f t="shared" si="709"/>
        <v>0</v>
      </c>
      <c r="GL93" s="51">
        <f t="shared" si="710"/>
        <v>0</v>
      </c>
      <c r="GM93" s="51">
        <f t="shared" si="711"/>
        <v>0</v>
      </c>
      <c r="GN93" s="51">
        <f t="shared" si="712"/>
        <v>0</v>
      </c>
      <c r="GO93" s="51">
        <f t="shared" si="713"/>
        <v>0</v>
      </c>
      <c r="GP93" s="51">
        <f t="shared" si="714"/>
        <v>0</v>
      </c>
      <c r="GQ93" s="51">
        <f t="shared" si="715"/>
        <v>0</v>
      </c>
      <c r="GR93" s="51">
        <f t="shared" si="716"/>
        <v>0</v>
      </c>
      <c r="GS93" s="51">
        <f t="shared" si="717"/>
        <v>0</v>
      </c>
      <c r="GT93" s="51">
        <f t="shared" si="718"/>
        <v>0</v>
      </c>
      <c r="GU93" s="51">
        <f t="shared" si="719"/>
        <v>0</v>
      </c>
      <c r="GV93" s="51">
        <f t="shared" si="720"/>
        <v>0</v>
      </c>
      <c r="GW93" s="51">
        <f t="shared" si="721"/>
        <v>0</v>
      </c>
      <c r="GX93" s="51">
        <f t="shared" si="722"/>
        <v>0</v>
      </c>
      <c r="GY93" s="51">
        <f t="shared" si="723"/>
        <v>0</v>
      </c>
      <c r="GZ93" s="51">
        <f t="shared" si="724"/>
        <v>0</v>
      </c>
      <c r="HA93" s="51">
        <f t="shared" si="725"/>
        <v>0</v>
      </c>
      <c r="HB93" s="51">
        <f t="shared" si="726"/>
        <v>0</v>
      </c>
      <c r="HC93" s="51">
        <f t="shared" si="727"/>
        <v>0</v>
      </c>
      <c r="HD93" s="51">
        <f t="shared" si="728"/>
        <v>0</v>
      </c>
      <c r="HE93" s="51">
        <f t="shared" si="729"/>
        <v>0</v>
      </c>
      <c r="HF93" s="51">
        <f t="shared" si="730"/>
        <v>0</v>
      </c>
      <c r="HG93" s="51">
        <f t="shared" si="731"/>
        <v>0</v>
      </c>
      <c r="HH93" s="51">
        <f t="shared" si="732"/>
        <v>0</v>
      </c>
      <c r="HI93" s="51">
        <f t="shared" si="733"/>
        <v>0</v>
      </c>
      <c r="HJ93" s="51">
        <f t="shared" si="734"/>
        <v>0</v>
      </c>
      <c r="HK93" s="51">
        <f t="shared" si="735"/>
        <v>0</v>
      </c>
      <c r="HL93" s="51">
        <f t="shared" si="736"/>
        <v>0</v>
      </c>
      <c r="HM93" s="51">
        <f t="shared" si="737"/>
        <v>0</v>
      </c>
      <c r="HN93" s="51">
        <f t="shared" si="738"/>
        <v>0</v>
      </c>
      <c r="HO93" s="51">
        <f t="shared" si="739"/>
        <v>0</v>
      </c>
      <c r="HP93" s="51">
        <f t="shared" si="740"/>
        <v>0</v>
      </c>
      <c r="HQ93" s="51">
        <f t="shared" si="741"/>
        <v>0</v>
      </c>
      <c r="HR93" s="51">
        <f t="shared" si="742"/>
        <v>0</v>
      </c>
      <c r="HS93" s="51">
        <f t="shared" si="743"/>
        <v>0</v>
      </c>
      <c r="HT93" s="51">
        <f t="shared" si="744"/>
        <v>0</v>
      </c>
      <c r="HU93" s="51">
        <f t="shared" si="745"/>
        <v>0</v>
      </c>
      <c r="HV93" s="51">
        <f t="shared" si="746"/>
        <v>0</v>
      </c>
      <c r="HW93" s="51">
        <f t="shared" si="747"/>
        <v>0</v>
      </c>
      <c r="HX93" s="51">
        <f t="shared" si="748"/>
        <v>0</v>
      </c>
      <c r="HY93" s="51">
        <f t="shared" si="749"/>
        <v>0</v>
      </c>
      <c r="HZ93" s="51">
        <f t="shared" si="750"/>
        <v>0</v>
      </c>
      <c r="IA93" s="51">
        <f t="shared" si="751"/>
        <v>0</v>
      </c>
      <c r="IB93" s="51">
        <f t="shared" si="688"/>
        <v>0</v>
      </c>
      <c r="IC93" s="51">
        <f t="shared" si="752"/>
        <v>0</v>
      </c>
      <c r="ID93" s="51">
        <f t="shared" si="753"/>
        <v>0</v>
      </c>
      <c r="IE93" s="51">
        <f t="shared" si="754"/>
        <v>0</v>
      </c>
      <c r="IF93" s="51">
        <f t="shared" si="755"/>
        <v>0</v>
      </c>
      <c r="IG93" s="51">
        <f t="shared" si="756"/>
        <v>0</v>
      </c>
      <c r="IH93" s="51">
        <f t="shared" si="757"/>
        <v>0</v>
      </c>
      <c r="II93" s="51">
        <f t="shared" si="758"/>
        <v>0</v>
      </c>
      <c r="IJ93" s="51">
        <f t="shared" si="759"/>
        <v>0</v>
      </c>
      <c r="IK93" s="51">
        <f t="shared" si="760"/>
        <v>0</v>
      </c>
      <c r="IL93" s="51">
        <f t="shared" si="761"/>
        <v>0</v>
      </c>
      <c r="IM93" s="51">
        <f t="shared" si="762"/>
        <v>0</v>
      </c>
      <c r="IN93" s="51">
        <f t="shared" si="763"/>
        <v>0</v>
      </c>
      <c r="IO93" s="51">
        <f t="shared" si="764"/>
        <v>0</v>
      </c>
      <c r="IP93" s="51">
        <f t="shared" si="765"/>
        <v>0</v>
      </c>
      <c r="IQ93" s="51">
        <f t="shared" si="766"/>
        <v>0</v>
      </c>
      <c r="IS93" s="51">
        <f t="shared" si="683"/>
        <v>0</v>
      </c>
      <c r="IT93" s="51">
        <f t="shared" si="683"/>
        <v>0</v>
      </c>
      <c r="IU93" s="51">
        <f t="shared" si="683"/>
        <v>0</v>
      </c>
      <c r="IV93" s="51">
        <f t="shared" si="683"/>
        <v>0</v>
      </c>
      <c r="IW93" s="51">
        <f t="shared" si="683"/>
        <v>0</v>
      </c>
      <c r="IX93" s="51">
        <f t="shared" si="683"/>
        <v>0</v>
      </c>
      <c r="IZ93" s="111">
        <f t="shared" si="684"/>
        <v>0</v>
      </c>
      <c r="JA93" s="111">
        <f t="shared" si="389"/>
        <v>0</v>
      </c>
      <c r="JB93" s="111">
        <f t="shared" si="390"/>
        <v>0</v>
      </c>
      <c r="JC93" s="111">
        <f t="shared" si="391"/>
        <v>0</v>
      </c>
      <c r="JD93" s="111">
        <f t="shared" si="392"/>
        <v>0</v>
      </c>
      <c r="JE93" s="111">
        <f t="shared" si="393"/>
        <v>0</v>
      </c>
      <c r="JF93" s="111">
        <f t="shared" si="394"/>
        <v>0</v>
      </c>
      <c r="JG93" s="111">
        <f t="shared" si="395"/>
        <v>0</v>
      </c>
      <c r="JH93" s="111">
        <f t="shared" si="396"/>
        <v>0</v>
      </c>
      <c r="JI93" s="111">
        <f t="shared" si="397"/>
        <v>0</v>
      </c>
      <c r="JJ93" s="111">
        <f t="shared" si="398"/>
        <v>0</v>
      </c>
      <c r="JK93" s="111">
        <f t="shared" si="399"/>
        <v>0</v>
      </c>
      <c r="JL93" s="111">
        <f t="shared" si="400"/>
        <v>0</v>
      </c>
      <c r="JM93" s="111">
        <f t="shared" si="401"/>
        <v>0</v>
      </c>
      <c r="JN93" s="111">
        <f t="shared" si="402"/>
        <v>0</v>
      </c>
      <c r="JO93" s="111">
        <f t="shared" si="403"/>
        <v>0</v>
      </c>
      <c r="JP93" s="111">
        <f t="shared" si="404"/>
        <v>0</v>
      </c>
      <c r="JQ93" s="111">
        <f t="shared" si="405"/>
        <v>0</v>
      </c>
      <c r="JR93" s="111">
        <f t="shared" si="406"/>
        <v>0</v>
      </c>
      <c r="JS93" s="111">
        <f t="shared" si="407"/>
        <v>0</v>
      </c>
      <c r="JT93" s="111">
        <f t="shared" si="408"/>
        <v>0</v>
      </c>
      <c r="JU93" s="111">
        <f t="shared" si="409"/>
        <v>0</v>
      </c>
      <c r="JV93" s="111">
        <f t="shared" si="410"/>
        <v>0</v>
      </c>
      <c r="JW93" s="111">
        <f t="shared" si="411"/>
        <v>0</v>
      </c>
      <c r="JX93" s="111">
        <f t="shared" si="412"/>
        <v>0</v>
      </c>
      <c r="JY93" s="111">
        <f t="shared" si="413"/>
        <v>0</v>
      </c>
      <c r="JZ93" s="111">
        <f t="shared" si="414"/>
        <v>0</v>
      </c>
      <c r="KA93" s="111">
        <f t="shared" si="415"/>
        <v>0</v>
      </c>
      <c r="KB93" s="111">
        <f t="shared" si="416"/>
        <v>0</v>
      </c>
      <c r="KC93" s="111">
        <f t="shared" si="417"/>
        <v>0</v>
      </c>
      <c r="KD93" s="111">
        <f t="shared" si="418"/>
        <v>0</v>
      </c>
      <c r="KE93" s="111">
        <f t="shared" si="419"/>
        <v>0</v>
      </c>
      <c r="KF93" s="111">
        <f t="shared" si="420"/>
        <v>0</v>
      </c>
      <c r="KG93" s="111">
        <f t="shared" si="421"/>
        <v>0</v>
      </c>
      <c r="KH93" s="111">
        <f t="shared" si="422"/>
        <v>0</v>
      </c>
      <c r="KI93" s="111">
        <f t="shared" si="423"/>
        <v>0</v>
      </c>
      <c r="KJ93" s="111">
        <f t="shared" si="424"/>
        <v>0</v>
      </c>
      <c r="KK93" s="111">
        <f t="shared" si="425"/>
        <v>0</v>
      </c>
      <c r="KL93" s="111">
        <f t="shared" si="426"/>
        <v>0</v>
      </c>
      <c r="KM93" s="111">
        <f t="shared" si="427"/>
        <v>0</v>
      </c>
      <c r="KN93" s="111">
        <f t="shared" si="428"/>
        <v>0</v>
      </c>
      <c r="KO93" s="111">
        <f t="shared" si="429"/>
        <v>0</v>
      </c>
      <c r="KP93" s="111">
        <f t="shared" si="430"/>
        <v>0</v>
      </c>
      <c r="KQ93" s="111">
        <f t="shared" si="431"/>
        <v>0</v>
      </c>
      <c r="KR93" s="111">
        <f t="shared" si="432"/>
        <v>0</v>
      </c>
      <c r="KS93" s="111">
        <f t="shared" si="433"/>
        <v>0</v>
      </c>
      <c r="KT93" s="111">
        <f t="shared" si="434"/>
        <v>0</v>
      </c>
      <c r="KU93" s="111">
        <f t="shared" si="435"/>
        <v>0</v>
      </c>
      <c r="KV93" s="111">
        <f t="shared" si="436"/>
        <v>0</v>
      </c>
      <c r="KW93" s="111">
        <f t="shared" si="437"/>
        <v>0</v>
      </c>
      <c r="KX93" s="111">
        <f t="shared" si="438"/>
        <v>0</v>
      </c>
      <c r="KY93" s="111">
        <f t="shared" si="439"/>
        <v>0</v>
      </c>
      <c r="KZ93" s="111">
        <f t="shared" si="440"/>
        <v>0</v>
      </c>
      <c r="LA93" s="111">
        <f t="shared" si="441"/>
        <v>0</v>
      </c>
      <c r="LB93" s="111">
        <f t="shared" si="442"/>
        <v>0</v>
      </c>
      <c r="LC93" s="111">
        <f t="shared" si="443"/>
        <v>0</v>
      </c>
      <c r="LD93" s="111">
        <f t="shared" si="444"/>
        <v>0</v>
      </c>
      <c r="LE93" s="111">
        <f t="shared" si="445"/>
        <v>0</v>
      </c>
      <c r="LF93" s="111">
        <f t="shared" si="446"/>
        <v>0</v>
      </c>
      <c r="LG93" s="111">
        <f t="shared" si="447"/>
        <v>0</v>
      </c>
      <c r="LH93" s="111">
        <f t="shared" si="448"/>
        <v>0</v>
      </c>
      <c r="LI93" s="111">
        <f t="shared" si="449"/>
        <v>0</v>
      </c>
      <c r="LJ93" s="111">
        <f t="shared" si="450"/>
        <v>0</v>
      </c>
      <c r="LK93" s="111">
        <f t="shared" si="451"/>
        <v>0</v>
      </c>
      <c r="LL93" s="111">
        <f t="shared" si="452"/>
        <v>0</v>
      </c>
      <c r="LM93" s="111">
        <f t="shared" si="453"/>
        <v>0</v>
      </c>
      <c r="LN93" s="111">
        <f t="shared" si="454"/>
        <v>0</v>
      </c>
      <c r="LO93" s="111">
        <f t="shared" si="455"/>
        <v>0</v>
      </c>
      <c r="LP93" s="111">
        <f t="shared" si="456"/>
        <v>0</v>
      </c>
      <c r="LQ93" s="111">
        <f t="shared" si="457"/>
        <v>0</v>
      </c>
      <c r="LR93" s="111">
        <f t="shared" si="458"/>
        <v>0</v>
      </c>
      <c r="LS93" s="111">
        <f t="shared" si="459"/>
        <v>0</v>
      </c>
      <c r="LT93" s="111">
        <f t="shared" si="460"/>
        <v>0</v>
      </c>
      <c r="LU93" s="111">
        <f t="shared" si="461"/>
        <v>0</v>
      </c>
      <c r="LV93" s="111">
        <f t="shared" si="462"/>
        <v>0</v>
      </c>
      <c r="LW93" s="111">
        <f t="shared" si="463"/>
        <v>0</v>
      </c>
      <c r="LX93" s="111">
        <f t="shared" si="464"/>
        <v>0</v>
      </c>
      <c r="LY93" s="111">
        <f t="shared" si="465"/>
        <v>0</v>
      </c>
      <c r="LZ93" s="111">
        <f t="shared" si="466"/>
        <v>0</v>
      </c>
      <c r="MA93" s="111">
        <f t="shared" si="467"/>
        <v>0</v>
      </c>
      <c r="MD93" s="111"/>
      <c r="ME93" s="111">
        <f t="shared" si="685"/>
        <v>0</v>
      </c>
      <c r="MF93" s="111">
        <f t="shared" si="468"/>
        <v>0</v>
      </c>
      <c r="MG93" s="111">
        <f t="shared" si="469"/>
        <v>0</v>
      </c>
      <c r="MH93" s="111">
        <f t="shared" si="470"/>
        <v>0</v>
      </c>
      <c r="MI93" s="111">
        <f t="shared" si="471"/>
        <v>0</v>
      </c>
      <c r="MJ93" s="111">
        <f t="shared" si="472"/>
        <v>0</v>
      </c>
      <c r="MK93" s="111">
        <f t="shared" si="473"/>
        <v>0</v>
      </c>
      <c r="ML93" s="111">
        <f t="shared" si="474"/>
        <v>0</v>
      </c>
      <c r="MM93" s="111">
        <f t="shared" si="475"/>
        <v>0</v>
      </c>
      <c r="MN93" s="111">
        <f t="shared" si="476"/>
        <v>0</v>
      </c>
      <c r="MO93" s="111">
        <f t="shared" si="477"/>
        <v>0</v>
      </c>
      <c r="MP93" s="111">
        <f t="shared" si="478"/>
        <v>0</v>
      </c>
      <c r="MQ93" s="111">
        <f t="shared" si="479"/>
        <v>0</v>
      </c>
      <c r="MR93" s="111">
        <f t="shared" si="480"/>
        <v>0</v>
      </c>
      <c r="MS93" s="111">
        <f t="shared" si="481"/>
        <v>0</v>
      </c>
      <c r="MT93" s="111">
        <f t="shared" si="482"/>
        <v>0</v>
      </c>
      <c r="MU93" s="111">
        <f t="shared" si="483"/>
        <v>0</v>
      </c>
      <c r="MV93" s="111">
        <f t="shared" si="484"/>
        <v>0</v>
      </c>
      <c r="MW93" s="111">
        <f t="shared" si="485"/>
        <v>0</v>
      </c>
      <c r="MX93" s="111">
        <f t="shared" si="486"/>
        <v>0</v>
      </c>
      <c r="MY93" s="111">
        <f t="shared" si="487"/>
        <v>0</v>
      </c>
      <c r="MZ93" s="111">
        <f t="shared" si="488"/>
        <v>0</v>
      </c>
      <c r="NA93" s="111">
        <f t="shared" si="489"/>
        <v>0</v>
      </c>
      <c r="NB93" s="111">
        <f t="shared" si="490"/>
        <v>0</v>
      </c>
      <c r="NC93" s="111">
        <f t="shared" si="491"/>
        <v>0</v>
      </c>
      <c r="ND93" s="111">
        <f t="shared" si="492"/>
        <v>0</v>
      </c>
      <c r="NE93" s="111">
        <f t="shared" si="493"/>
        <v>0</v>
      </c>
      <c r="NF93" s="111">
        <f t="shared" si="494"/>
        <v>0</v>
      </c>
      <c r="NG93" s="111">
        <f t="shared" si="495"/>
        <v>0</v>
      </c>
      <c r="NH93" s="111">
        <f t="shared" si="496"/>
        <v>0</v>
      </c>
      <c r="NI93" s="111">
        <f t="shared" si="497"/>
        <v>0</v>
      </c>
      <c r="NJ93" s="111">
        <f t="shared" si="498"/>
        <v>0</v>
      </c>
      <c r="NK93" s="111">
        <f t="shared" si="499"/>
        <v>0</v>
      </c>
      <c r="NL93" s="111">
        <f t="shared" si="500"/>
        <v>0</v>
      </c>
      <c r="NM93" s="111">
        <f t="shared" si="501"/>
        <v>0</v>
      </c>
      <c r="NN93" s="111">
        <f t="shared" si="502"/>
        <v>0</v>
      </c>
      <c r="NO93" s="111">
        <f t="shared" si="503"/>
        <v>0</v>
      </c>
      <c r="NP93" s="111">
        <f t="shared" si="504"/>
        <v>0</v>
      </c>
      <c r="NQ93" s="111">
        <f t="shared" si="505"/>
        <v>0</v>
      </c>
      <c r="NR93" s="111">
        <f t="shared" si="506"/>
        <v>0</v>
      </c>
      <c r="NS93" s="111">
        <f t="shared" si="507"/>
        <v>0</v>
      </c>
      <c r="NT93" s="111">
        <f t="shared" si="508"/>
        <v>0</v>
      </c>
      <c r="NU93" s="111">
        <f t="shared" si="509"/>
        <v>0</v>
      </c>
      <c r="NV93" s="111">
        <f t="shared" si="510"/>
        <v>0</v>
      </c>
      <c r="NW93" s="111">
        <f t="shared" si="511"/>
        <v>0</v>
      </c>
      <c r="NX93" s="111">
        <f t="shared" si="512"/>
        <v>0</v>
      </c>
      <c r="NY93" s="111">
        <f t="shared" si="513"/>
        <v>0</v>
      </c>
      <c r="NZ93" s="111">
        <f t="shared" si="514"/>
        <v>0</v>
      </c>
      <c r="OA93" s="111">
        <f t="shared" si="515"/>
        <v>0</v>
      </c>
      <c r="OB93" s="111">
        <f t="shared" si="516"/>
        <v>0</v>
      </c>
      <c r="OC93" s="111">
        <f t="shared" si="517"/>
        <v>0</v>
      </c>
      <c r="OD93" s="111">
        <f t="shared" si="518"/>
        <v>0</v>
      </c>
      <c r="OE93" s="111">
        <f t="shared" si="519"/>
        <v>0</v>
      </c>
      <c r="OF93" s="111">
        <f t="shared" si="520"/>
        <v>0</v>
      </c>
      <c r="OG93" s="111">
        <f t="shared" si="521"/>
        <v>0</v>
      </c>
      <c r="OH93" s="111">
        <f t="shared" si="522"/>
        <v>0</v>
      </c>
      <c r="OI93" s="111">
        <f t="shared" si="523"/>
        <v>0</v>
      </c>
      <c r="OJ93" s="111">
        <f t="shared" si="524"/>
        <v>0</v>
      </c>
      <c r="OK93" s="111">
        <f t="shared" si="525"/>
        <v>0</v>
      </c>
      <c r="OL93" s="111">
        <f t="shared" si="526"/>
        <v>0</v>
      </c>
      <c r="OM93" s="111">
        <f t="shared" si="527"/>
        <v>0</v>
      </c>
      <c r="ON93" s="111">
        <f t="shared" si="528"/>
        <v>0</v>
      </c>
      <c r="OO93" s="111">
        <f t="shared" si="529"/>
        <v>0</v>
      </c>
      <c r="OP93" s="111">
        <f t="shared" si="530"/>
        <v>0</v>
      </c>
      <c r="OQ93" s="111">
        <f t="shared" si="531"/>
        <v>0</v>
      </c>
      <c r="OR93" s="111">
        <f t="shared" si="532"/>
        <v>0</v>
      </c>
      <c r="OS93" s="111">
        <f t="shared" si="533"/>
        <v>0</v>
      </c>
      <c r="OT93" s="111">
        <f t="shared" si="534"/>
        <v>0</v>
      </c>
      <c r="OU93" s="111">
        <f t="shared" si="535"/>
        <v>0</v>
      </c>
      <c r="OV93" s="111">
        <f t="shared" si="536"/>
        <v>0</v>
      </c>
      <c r="OW93" s="111">
        <f t="shared" si="537"/>
        <v>0</v>
      </c>
      <c r="OX93" s="111">
        <f t="shared" si="538"/>
        <v>0</v>
      </c>
      <c r="OY93" s="111"/>
      <c r="PA93" s="51">
        <f t="shared" si="686"/>
        <v>0</v>
      </c>
      <c r="PB93" s="51">
        <f t="shared" si="539"/>
        <v>0</v>
      </c>
      <c r="PC93" s="51">
        <f t="shared" si="540"/>
        <v>0</v>
      </c>
      <c r="PD93" s="51">
        <f t="shared" si="541"/>
        <v>0</v>
      </c>
      <c r="PE93" s="51">
        <f t="shared" si="542"/>
        <v>0</v>
      </c>
      <c r="PF93" s="51">
        <f t="shared" si="543"/>
        <v>0</v>
      </c>
      <c r="PG93" s="51">
        <f t="shared" si="544"/>
        <v>0</v>
      </c>
      <c r="PH93" s="51">
        <f t="shared" si="545"/>
        <v>0</v>
      </c>
      <c r="PI93" s="51">
        <f t="shared" si="546"/>
        <v>0</v>
      </c>
      <c r="PJ93" s="51">
        <f t="shared" si="547"/>
        <v>0</v>
      </c>
      <c r="PK93" s="51">
        <f t="shared" si="548"/>
        <v>0</v>
      </c>
      <c r="PL93" s="51">
        <f t="shared" si="549"/>
        <v>0</v>
      </c>
      <c r="PM93" s="51">
        <f t="shared" si="550"/>
        <v>0</v>
      </c>
      <c r="PN93" s="51">
        <f t="shared" si="551"/>
        <v>0</v>
      </c>
      <c r="PO93" s="51">
        <f t="shared" si="552"/>
        <v>0</v>
      </c>
      <c r="PP93" s="51">
        <f t="shared" si="553"/>
        <v>0</v>
      </c>
      <c r="PQ93" s="51">
        <f t="shared" si="554"/>
        <v>0</v>
      </c>
      <c r="PR93" s="51">
        <f t="shared" si="555"/>
        <v>0</v>
      </c>
      <c r="PS93" s="51">
        <f t="shared" si="556"/>
        <v>0</v>
      </c>
      <c r="PT93" s="51">
        <f t="shared" si="557"/>
        <v>0</v>
      </c>
      <c r="PU93" s="51">
        <f t="shared" si="558"/>
        <v>0</v>
      </c>
      <c r="PV93" s="51">
        <f t="shared" si="559"/>
        <v>0</v>
      </c>
      <c r="PW93" s="51">
        <f t="shared" si="560"/>
        <v>0</v>
      </c>
      <c r="PX93" s="51">
        <f t="shared" si="561"/>
        <v>0</v>
      </c>
      <c r="PY93" s="51">
        <f t="shared" si="562"/>
        <v>0</v>
      </c>
      <c r="PZ93" s="51">
        <f t="shared" si="563"/>
        <v>0</v>
      </c>
      <c r="QA93" s="51">
        <f t="shared" si="564"/>
        <v>0</v>
      </c>
      <c r="QB93" s="51">
        <f t="shared" si="565"/>
        <v>0</v>
      </c>
      <c r="QC93" s="51">
        <f t="shared" si="566"/>
        <v>0</v>
      </c>
      <c r="QD93" s="51">
        <f t="shared" si="567"/>
        <v>0</v>
      </c>
      <c r="QE93" s="51">
        <f t="shared" si="568"/>
        <v>0</v>
      </c>
      <c r="QF93" s="51">
        <f t="shared" si="569"/>
        <v>0</v>
      </c>
      <c r="QG93" s="51">
        <f t="shared" si="570"/>
        <v>0</v>
      </c>
      <c r="QH93" s="51">
        <f t="shared" si="571"/>
        <v>0</v>
      </c>
      <c r="QI93" s="51">
        <f t="shared" si="572"/>
        <v>0</v>
      </c>
      <c r="QJ93" s="51">
        <f t="shared" si="573"/>
        <v>0</v>
      </c>
      <c r="QK93" s="51">
        <f t="shared" si="574"/>
        <v>0</v>
      </c>
      <c r="QL93" s="51">
        <f t="shared" si="575"/>
        <v>0</v>
      </c>
      <c r="QM93" s="51">
        <f t="shared" si="576"/>
        <v>0</v>
      </c>
      <c r="QN93" s="51">
        <f t="shared" si="577"/>
        <v>0</v>
      </c>
      <c r="QO93" s="51">
        <f t="shared" si="578"/>
        <v>0</v>
      </c>
      <c r="QP93" s="51">
        <f t="shared" si="579"/>
        <v>0</v>
      </c>
      <c r="QQ93" s="51">
        <f t="shared" si="580"/>
        <v>0</v>
      </c>
      <c r="QR93" s="51">
        <f t="shared" si="581"/>
        <v>0</v>
      </c>
      <c r="QS93" s="51">
        <f t="shared" si="582"/>
        <v>0</v>
      </c>
      <c r="QT93" s="51">
        <f t="shared" si="583"/>
        <v>0</v>
      </c>
      <c r="QU93" s="51">
        <f t="shared" si="584"/>
        <v>0</v>
      </c>
      <c r="QV93" s="51">
        <f t="shared" si="585"/>
        <v>0</v>
      </c>
      <c r="QW93" s="51">
        <f t="shared" si="586"/>
        <v>0</v>
      </c>
      <c r="QX93" s="51">
        <f t="shared" si="587"/>
        <v>0</v>
      </c>
      <c r="QY93" s="51">
        <f t="shared" si="588"/>
        <v>0</v>
      </c>
      <c r="QZ93" s="51">
        <f t="shared" si="589"/>
        <v>0</v>
      </c>
      <c r="RA93" s="51">
        <f t="shared" si="590"/>
        <v>0</v>
      </c>
      <c r="RB93" s="51">
        <f t="shared" si="591"/>
        <v>0</v>
      </c>
      <c r="RC93" s="51">
        <f t="shared" si="592"/>
        <v>0</v>
      </c>
      <c r="RD93" s="51">
        <f t="shared" si="593"/>
        <v>0</v>
      </c>
      <c r="RE93" s="51">
        <f t="shared" si="594"/>
        <v>0</v>
      </c>
      <c r="RF93" s="51">
        <f t="shared" si="595"/>
        <v>0</v>
      </c>
      <c r="RG93" s="51">
        <f t="shared" si="596"/>
        <v>0</v>
      </c>
      <c r="RH93" s="51">
        <f t="shared" si="597"/>
        <v>0</v>
      </c>
      <c r="RI93" s="51">
        <f t="shared" si="598"/>
        <v>0</v>
      </c>
      <c r="RJ93" s="51">
        <f t="shared" si="599"/>
        <v>0</v>
      </c>
      <c r="RK93" s="51">
        <f t="shared" si="600"/>
        <v>0</v>
      </c>
      <c r="RL93" s="51">
        <f t="shared" si="601"/>
        <v>0</v>
      </c>
      <c r="RM93" s="51">
        <f t="shared" si="602"/>
        <v>0</v>
      </c>
      <c r="RN93" s="51">
        <f t="shared" si="603"/>
        <v>0</v>
      </c>
      <c r="RO93" s="51">
        <f t="shared" si="604"/>
        <v>0</v>
      </c>
      <c r="RP93" s="51">
        <f t="shared" si="605"/>
        <v>0</v>
      </c>
      <c r="RQ93" s="51">
        <f t="shared" si="606"/>
        <v>0</v>
      </c>
      <c r="RR93" s="51">
        <f t="shared" si="607"/>
        <v>0</v>
      </c>
      <c r="RS93" s="51">
        <f t="shared" si="608"/>
        <v>0</v>
      </c>
      <c r="RT93" s="51">
        <f t="shared" si="609"/>
        <v>0</v>
      </c>
      <c r="RU93" s="51"/>
      <c r="RV93" s="51">
        <f t="shared" si="767"/>
        <v>0</v>
      </c>
      <c r="RW93" s="51">
        <f t="shared" si="767"/>
        <v>0</v>
      </c>
      <c r="RX93" s="51">
        <f t="shared" si="767"/>
        <v>0</v>
      </c>
      <c r="RY93" s="51">
        <f t="shared" si="767"/>
        <v>0</v>
      </c>
      <c r="RZ93" s="51">
        <f t="shared" si="767"/>
        <v>0</v>
      </c>
      <c r="SA93" s="51">
        <f t="shared" si="767"/>
        <v>0</v>
      </c>
    </row>
    <row r="94" spans="1:495" x14ac:dyDescent="0.3">
      <c r="A94" s="1">
        <v>600000</v>
      </c>
      <c r="B94" s="1" t="s">
        <v>261</v>
      </c>
      <c r="C94" s="1" t="s">
        <v>173</v>
      </c>
      <c r="D94" s="44">
        <v>0</v>
      </c>
      <c r="E94" s="1" t="s">
        <v>174</v>
      </c>
      <c r="F94" s="107">
        <f>VLOOKUP(A94,Auxiliar_OPEX_CustosUnit!$A$4:$E$129,COLUMN(Auxiliar_OPEX_CustosUnit!$E$3),0)</f>
        <v>4</v>
      </c>
      <c r="G94" s="107">
        <f>INDEX(Auxiliar_OPEX_Drivers!$B$76:$I$84,MATCH($E94,Auxiliar_OPEX_Drivers!$B$76:$B$84,0),MATCH(YEAR(G$2),Auxiliar_OPEX_Drivers!$B$76:$I$76,0))*$F94</f>
        <v>4</v>
      </c>
      <c r="H94" s="107">
        <f>INDEX(Auxiliar_OPEX_Drivers!$B$76:$I$84,MATCH($E94,Auxiliar_OPEX_Drivers!$B$76:$B$84,0),MATCH(YEAR(H$2),Auxiliar_OPEX_Drivers!$B$76:$I$76,0))*$F94</f>
        <v>4</v>
      </c>
      <c r="I94" s="107">
        <f>INDEX(Auxiliar_OPEX_Drivers!$B$76:$I$84,MATCH($E94,Auxiliar_OPEX_Drivers!$B$76:$B$84,0),MATCH(YEAR(I$2),Auxiliar_OPEX_Drivers!$B$76:$I$76,0))*$F94</f>
        <v>4</v>
      </c>
      <c r="J94" s="107">
        <f>INDEX(Auxiliar_OPEX_Drivers!$B$76:$I$84,MATCH($E94,Auxiliar_OPEX_Drivers!$B$76:$B$84,0),MATCH(YEAR(J$2),Auxiliar_OPEX_Drivers!$B$76:$I$76,0))*$F94</f>
        <v>4</v>
      </c>
      <c r="K94" s="107">
        <f>INDEX(Auxiliar_OPEX_Drivers!$B$76:$I$84,MATCH($E94,Auxiliar_OPEX_Drivers!$B$76:$B$84,0),MATCH(YEAR(K$2),Auxiliar_OPEX_Drivers!$B$76:$I$76,0))*$F94</f>
        <v>4</v>
      </c>
      <c r="L94" s="107">
        <f>INDEX(Auxiliar_OPEX_Drivers!$B$76:$I$84,MATCH($E94,Auxiliar_OPEX_Drivers!$B$76:$B$84,0),MATCH(YEAR(L$2),Auxiliar_OPEX_Drivers!$B$76:$I$76,0))*$F94</f>
        <v>4</v>
      </c>
      <c r="M94" s="107">
        <f>INDEX(Auxiliar_OPEX_Drivers!$B$76:$I$84,MATCH($E94,Auxiliar_OPEX_Drivers!$B$76:$B$84,0),MATCH(YEAR(M$2),Auxiliar_OPEX_Drivers!$B$76:$I$76,0))*$F94</f>
        <v>4</v>
      </c>
      <c r="N94" s="107">
        <f>INDEX(Auxiliar_OPEX_Drivers!$B$76:$I$84,MATCH($E94,Auxiliar_OPEX_Drivers!$B$76:$B$84,0),MATCH(YEAR(N$2),Auxiliar_OPEX_Drivers!$B$76:$I$76,0))*$F94</f>
        <v>4</v>
      </c>
      <c r="O94" s="107">
        <f>INDEX(Auxiliar_OPEX_Drivers!$B$76:$I$84,MATCH($E94,Auxiliar_OPEX_Drivers!$B$76:$B$84,0),MATCH(YEAR(O$2),Auxiliar_OPEX_Drivers!$B$76:$I$76,0))*$F94</f>
        <v>4</v>
      </c>
      <c r="P94" s="107">
        <f>INDEX(Auxiliar_OPEX_Drivers!$B$76:$I$84,MATCH($E94,Auxiliar_OPEX_Drivers!$B$76:$B$84,0),MATCH(YEAR(P$2),Auxiliar_OPEX_Drivers!$B$76:$I$76,0))*$F94</f>
        <v>4</v>
      </c>
      <c r="Q94" s="107">
        <f>INDEX(Auxiliar_OPEX_Drivers!$B$76:$I$84,MATCH($E94,Auxiliar_OPEX_Drivers!$B$76:$B$84,0),MATCH(YEAR(Q$2),Auxiliar_OPEX_Drivers!$B$76:$I$76,0))*$F94</f>
        <v>4</v>
      </c>
      <c r="R94" s="107">
        <f>INDEX(Auxiliar_OPEX_Drivers!$B$76:$I$84,MATCH($E94,Auxiliar_OPEX_Drivers!$B$76:$B$84,0),MATCH(YEAR(R$2),Auxiliar_OPEX_Drivers!$B$76:$I$76,0))*$F94</f>
        <v>4</v>
      </c>
      <c r="S94" s="107">
        <f>INDEX(Auxiliar_OPEX_Drivers!$B$76:$I$84,MATCH($E94,Auxiliar_OPEX_Drivers!$B$76:$B$84,0),MATCH(YEAR(S$2),Auxiliar_OPEX_Drivers!$B$76:$I$76,0))*$F94</f>
        <v>4</v>
      </c>
      <c r="T94" s="107">
        <f>INDEX(Auxiliar_OPEX_Drivers!$B$76:$I$84,MATCH($E94,Auxiliar_OPEX_Drivers!$B$76:$B$84,0),MATCH(YEAR(T$2),Auxiliar_OPEX_Drivers!$B$76:$I$76,0))*$F94</f>
        <v>4</v>
      </c>
      <c r="U94" s="107">
        <f>INDEX(Auxiliar_OPEX_Drivers!$B$76:$I$84,MATCH($E94,Auxiliar_OPEX_Drivers!$B$76:$B$84,0),MATCH(YEAR(U$2),Auxiliar_OPEX_Drivers!$B$76:$I$76,0))*$F94</f>
        <v>4</v>
      </c>
      <c r="V94" s="107">
        <f>INDEX(Auxiliar_OPEX_Drivers!$B$76:$I$84,MATCH($E94,Auxiliar_OPEX_Drivers!$B$76:$B$84,0),MATCH(YEAR(V$2),Auxiliar_OPEX_Drivers!$B$76:$I$76,0))*$F94</f>
        <v>4</v>
      </c>
      <c r="W94" s="107">
        <f>INDEX(Auxiliar_OPEX_Drivers!$B$76:$I$84,MATCH($E94,Auxiliar_OPEX_Drivers!$B$76:$B$84,0),MATCH(YEAR(W$2),Auxiliar_OPEX_Drivers!$B$76:$I$76,0))*$F94</f>
        <v>4</v>
      </c>
      <c r="X94" s="107">
        <f>INDEX(Auxiliar_OPEX_Drivers!$B$76:$I$84,MATCH($E94,Auxiliar_OPEX_Drivers!$B$76:$B$84,0),MATCH(YEAR(X$2),Auxiliar_OPEX_Drivers!$B$76:$I$76,0))*$F94</f>
        <v>4</v>
      </c>
      <c r="Y94" s="107">
        <f>INDEX(Auxiliar_OPEX_Drivers!$B$76:$I$84,MATCH($E94,Auxiliar_OPEX_Drivers!$B$76:$B$84,0),MATCH(YEAR(Y$2),Auxiliar_OPEX_Drivers!$B$76:$I$76,0))*$F94</f>
        <v>4</v>
      </c>
      <c r="Z94" s="107">
        <f>INDEX(Auxiliar_OPEX_Drivers!$B$76:$I$84,MATCH($E94,Auxiliar_OPEX_Drivers!$B$76:$B$84,0),MATCH(YEAR(Z$2),Auxiliar_OPEX_Drivers!$B$76:$I$76,0))*$F94</f>
        <v>4</v>
      </c>
      <c r="AA94" s="107">
        <f>INDEX(Auxiliar_OPEX_Drivers!$B$76:$I$84,MATCH($E94,Auxiliar_OPEX_Drivers!$B$76:$B$84,0),MATCH(YEAR(AA$2),Auxiliar_OPEX_Drivers!$B$76:$I$76,0))*$F94</f>
        <v>4</v>
      </c>
      <c r="AB94" s="107">
        <f>INDEX(Auxiliar_OPEX_Drivers!$B$76:$I$84,MATCH($E94,Auxiliar_OPEX_Drivers!$B$76:$B$84,0),MATCH(YEAR(AB$2),Auxiliar_OPEX_Drivers!$B$76:$I$76,0))*$F94</f>
        <v>4</v>
      </c>
      <c r="AC94" s="107">
        <f>INDEX(Auxiliar_OPEX_Drivers!$B$76:$I$84,MATCH($E94,Auxiliar_OPEX_Drivers!$B$76:$B$84,0),MATCH(YEAR(AC$2),Auxiliar_OPEX_Drivers!$B$76:$I$76,0))*$F94</f>
        <v>4</v>
      </c>
      <c r="AD94" s="107">
        <f>INDEX(Auxiliar_OPEX_Drivers!$B$76:$I$84,MATCH($E94,Auxiliar_OPEX_Drivers!$B$76:$B$84,0),MATCH(YEAR(AD$2),Auxiliar_OPEX_Drivers!$B$76:$I$76,0))*$F94</f>
        <v>4</v>
      </c>
      <c r="AE94" s="107">
        <f>INDEX(Auxiliar_OPEX_Drivers!$B$76:$I$84,MATCH($E94,Auxiliar_OPEX_Drivers!$B$76:$B$84,0),MATCH(YEAR(AE$2),Auxiliar_OPEX_Drivers!$B$76:$I$76,0))*$F94</f>
        <v>4</v>
      </c>
      <c r="AF94" s="107">
        <f>INDEX(Auxiliar_OPEX_Drivers!$B$76:$I$84,MATCH($E94,Auxiliar_OPEX_Drivers!$B$76:$B$84,0),MATCH(YEAR(AF$2),Auxiliar_OPEX_Drivers!$B$76:$I$76,0))*$F94</f>
        <v>4</v>
      </c>
      <c r="AG94" s="107">
        <f>INDEX(Auxiliar_OPEX_Drivers!$B$76:$I$84,MATCH($E94,Auxiliar_OPEX_Drivers!$B$76:$B$84,0),MATCH(YEAR(AG$2),Auxiliar_OPEX_Drivers!$B$76:$I$76,0))*$F94</f>
        <v>4</v>
      </c>
      <c r="AH94" s="107">
        <f>INDEX(Auxiliar_OPEX_Drivers!$B$76:$I$84,MATCH($E94,Auxiliar_OPEX_Drivers!$B$76:$B$84,0),MATCH(YEAR(AH$2),Auxiliar_OPEX_Drivers!$B$76:$I$76,0))*$F94</f>
        <v>4</v>
      </c>
      <c r="AI94" s="107">
        <f>INDEX(Auxiliar_OPEX_Drivers!$B$76:$I$84,MATCH($E94,Auxiliar_OPEX_Drivers!$B$76:$B$84,0),MATCH(YEAR(AI$2),Auxiliar_OPEX_Drivers!$B$76:$I$76,0))*$F94</f>
        <v>4</v>
      </c>
      <c r="AJ94" s="107">
        <f>INDEX(Auxiliar_OPEX_Drivers!$B$76:$I$84,MATCH($E94,Auxiliar_OPEX_Drivers!$B$76:$B$84,0),MATCH(YEAR(AJ$2),Auxiliar_OPEX_Drivers!$B$76:$I$76,0))*$F94</f>
        <v>4</v>
      </c>
      <c r="AK94" s="107">
        <f>INDEX(Auxiliar_OPEX_Drivers!$B$76:$I$84,MATCH($E94,Auxiliar_OPEX_Drivers!$B$76:$B$84,0),MATCH(YEAR(AK$2),Auxiliar_OPEX_Drivers!$B$76:$I$76,0))*$F94</f>
        <v>4</v>
      </c>
      <c r="AL94" s="107">
        <f>INDEX(Auxiliar_OPEX_Drivers!$B$76:$I$84,MATCH($E94,Auxiliar_OPEX_Drivers!$B$76:$B$84,0),MATCH(YEAR(AL$2),Auxiliar_OPEX_Drivers!$B$76:$I$76,0))*$F94</f>
        <v>4</v>
      </c>
      <c r="AM94" s="107">
        <f>INDEX(Auxiliar_OPEX_Drivers!$B$76:$I$84,MATCH($E94,Auxiliar_OPEX_Drivers!$B$76:$B$84,0),MATCH(YEAR(AM$2),Auxiliar_OPEX_Drivers!$B$76:$I$76,0))*$F94</f>
        <v>4</v>
      </c>
      <c r="AN94" s="107">
        <f>INDEX(Auxiliar_OPEX_Drivers!$B$76:$I$84,MATCH($E94,Auxiliar_OPEX_Drivers!$B$76:$B$84,0),MATCH(YEAR(AN$2),Auxiliar_OPEX_Drivers!$B$76:$I$76,0))*$F94</f>
        <v>4</v>
      </c>
      <c r="AO94" s="107">
        <f>INDEX(Auxiliar_OPEX_Drivers!$B$76:$I$84,MATCH($E94,Auxiliar_OPEX_Drivers!$B$76:$B$84,0),MATCH(YEAR(AO$2),Auxiliar_OPEX_Drivers!$B$76:$I$76,0))*$F94</f>
        <v>4</v>
      </c>
      <c r="AP94" s="107">
        <f>INDEX(Auxiliar_OPEX_Drivers!$B$76:$I$84,MATCH($E94,Auxiliar_OPEX_Drivers!$B$76:$B$84,0),MATCH(YEAR(AP$2),Auxiliar_OPEX_Drivers!$B$76:$I$76,0))*$F94</f>
        <v>4</v>
      </c>
      <c r="AQ94" s="107">
        <f>INDEX(Auxiliar_OPEX_Drivers!$B$76:$I$84,MATCH($E94,Auxiliar_OPEX_Drivers!$B$76:$B$84,0),MATCH(YEAR(AQ$2),Auxiliar_OPEX_Drivers!$B$76:$I$76,0))*$F94</f>
        <v>4</v>
      </c>
      <c r="AR94" s="107">
        <f>INDEX(Auxiliar_OPEX_Drivers!$B$76:$I$84,MATCH($E94,Auxiliar_OPEX_Drivers!$B$76:$B$84,0),MATCH(YEAR(AR$2),Auxiliar_OPEX_Drivers!$B$76:$I$76,0))*$F94</f>
        <v>4</v>
      </c>
      <c r="AS94" s="107">
        <f>INDEX(Auxiliar_OPEX_Drivers!$B$76:$I$84,MATCH($E94,Auxiliar_OPEX_Drivers!$B$76:$B$84,0),MATCH(YEAR(AS$2),Auxiliar_OPEX_Drivers!$B$76:$I$76,0))*$F94</f>
        <v>4</v>
      </c>
      <c r="AT94" s="107">
        <f>INDEX(Auxiliar_OPEX_Drivers!$B$76:$I$84,MATCH($E94,Auxiliar_OPEX_Drivers!$B$76:$B$84,0),MATCH(YEAR(AT$2),Auxiliar_OPEX_Drivers!$B$76:$I$76,0))*$F94</f>
        <v>4</v>
      </c>
      <c r="AU94" s="107">
        <f>INDEX(Auxiliar_OPEX_Drivers!$B$76:$I$84,MATCH($E94,Auxiliar_OPEX_Drivers!$B$76:$B$84,0),MATCH(YEAR(AU$2),Auxiliar_OPEX_Drivers!$B$76:$I$76,0))*$F94</f>
        <v>4</v>
      </c>
      <c r="AV94" s="107">
        <f>INDEX(Auxiliar_OPEX_Drivers!$B$76:$I$84,MATCH($E94,Auxiliar_OPEX_Drivers!$B$76:$B$84,0),MATCH(YEAR(AV$2),Auxiliar_OPEX_Drivers!$B$76:$I$76,0))*$F94</f>
        <v>4</v>
      </c>
      <c r="AW94" s="107">
        <f>INDEX(Auxiliar_OPEX_Drivers!$B$76:$I$84,MATCH($E94,Auxiliar_OPEX_Drivers!$B$76:$B$84,0),MATCH(YEAR(AW$2),Auxiliar_OPEX_Drivers!$B$76:$I$76,0))*$F94</f>
        <v>4</v>
      </c>
      <c r="AX94" s="107">
        <f>INDEX(Auxiliar_OPEX_Drivers!$B$76:$I$84,MATCH($E94,Auxiliar_OPEX_Drivers!$B$76:$B$84,0),MATCH(YEAR(AX$2),Auxiliar_OPEX_Drivers!$B$76:$I$76,0))*$F94</f>
        <v>4</v>
      </c>
      <c r="AY94" s="107">
        <f>INDEX(Auxiliar_OPEX_Drivers!$B$76:$I$84,MATCH($E94,Auxiliar_OPEX_Drivers!$B$76:$B$84,0),MATCH(YEAR(AY$2),Auxiliar_OPEX_Drivers!$B$76:$I$76,0))*$F94</f>
        <v>4</v>
      </c>
      <c r="AZ94" s="107">
        <f>INDEX(Auxiliar_OPEX_Drivers!$B$76:$I$84,MATCH($E94,Auxiliar_OPEX_Drivers!$B$76:$B$84,0),MATCH(YEAR(AZ$2),Auxiliar_OPEX_Drivers!$B$76:$I$76,0))*$F94</f>
        <v>4</v>
      </c>
      <c r="BA94" s="107">
        <f>INDEX(Auxiliar_OPEX_Drivers!$B$76:$I$84,MATCH($E94,Auxiliar_OPEX_Drivers!$B$76:$B$84,0),MATCH(YEAR(BA$2),Auxiliar_OPEX_Drivers!$B$76:$I$76,0))*$F94</f>
        <v>4</v>
      </c>
      <c r="BB94" s="107">
        <f>INDEX(Auxiliar_OPEX_Drivers!$B$76:$I$84,MATCH($E94,Auxiliar_OPEX_Drivers!$B$76:$B$84,0),MATCH(YEAR(BB$2),Auxiliar_OPEX_Drivers!$B$76:$I$76,0))*$F94</f>
        <v>4</v>
      </c>
      <c r="BC94" s="107">
        <f>INDEX(Auxiliar_OPEX_Drivers!$B$76:$I$84,MATCH($E94,Auxiliar_OPEX_Drivers!$B$76:$B$84,0),MATCH(YEAR(BC$2),Auxiliar_OPEX_Drivers!$B$76:$I$76,0))*$F94</f>
        <v>4</v>
      </c>
      <c r="BD94" s="107">
        <f>INDEX(Auxiliar_OPEX_Drivers!$B$76:$I$84,MATCH($E94,Auxiliar_OPEX_Drivers!$B$76:$B$84,0),MATCH(YEAR(BD$2),Auxiliar_OPEX_Drivers!$B$76:$I$76,0))*$F94</f>
        <v>4</v>
      </c>
      <c r="BE94" s="107">
        <f>INDEX(Auxiliar_OPEX_Drivers!$B$76:$I$84,MATCH($E94,Auxiliar_OPEX_Drivers!$B$76:$B$84,0),MATCH(YEAR(BE$2),Auxiliar_OPEX_Drivers!$B$76:$I$76,0))*$F94</f>
        <v>4</v>
      </c>
      <c r="BF94" s="107">
        <f>INDEX(Auxiliar_OPEX_Drivers!$B$76:$I$84,MATCH($E94,Auxiliar_OPEX_Drivers!$B$76:$B$84,0),MATCH(YEAR(BF$2),Auxiliar_OPEX_Drivers!$B$76:$I$76,0))*$F94</f>
        <v>4</v>
      </c>
      <c r="BG94" s="107">
        <f>INDEX(Auxiliar_OPEX_Drivers!$B$76:$I$84,MATCH($E94,Auxiliar_OPEX_Drivers!$B$76:$B$84,0),MATCH(YEAR(BG$2),Auxiliar_OPEX_Drivers!$B$76:$I$76,0))*$F94</f>
        <v>4</v>
      </c>
      <c r="BH94" s="107">
        <f>INDEX(Auxiliar_OPEX_Drivers!$B$76:$I$84,MATCH($E94,Auxiliar_OPEX_Drivers!$B$76:$B$84,0),MATCH(YEAR(BH$2),Auxiliar_OPEX_Drivers!$B$76:$I$76,0))*$F94</f>
        <v>4</v>
      </c>
      <c r="BI94" s="107">
        <f>INDEX(Auxiliar_OPEX_Drivers!$B$76:$I$84,MATCH($E94,Auxiliar_OPEX_Drivers!$B$76:$B$84,0),MATCH(YEAR(BI$2),Auxiliar_OPEX_Drivers!$B$76:$I$76,0))*$F94</f>
        <v>4</v>
      </c>
      <c r="BJ94" s="107">
        <f>INDEX(Auxiliar_OPEX_Drivers!$B$76:$I$84,MATCH($E94,Auxiliar_OPEX_Drivers!$B$76:$B$84,0),MATCH(YEAR(BJ$2),Auxiliar_OPEX_Drivers!$B$76:$I$76,0))*$F94</f>
        <v>4</v>
      </c>
      <c r="BK94" s="107">
        <f>INDEX(Auxiliar_OPEX_Drivers!$B$76:$I$84,MATCH($E94,Auxiliar_OPEX_Drivers!$B$76:$B$84,0),MATCH(YEAR(BK$2),Auxiliar_OPEX_Drivers!$B$76:$I$76,0))*$F94</f>
        <v>4</v>
      </c>
      <c r="BL94" s="107">
        <f>INDEX(Auxiliar_OPEX_Drivers!$B$76:$I$84,MATCH($E94,Auxiliar_OPEX_Drivers!$B$76:$B$84,0),MATCH(YEAR(BL$2),Auxiliar_OPEX_Drivers!$B$76:$I$76,0))*$F94</f>
        <v>4</v>
      </c>
      <c r="BM94" s="107">
        <f>INDEX(Auxiliar_OPEX_Drivers!$B$76:$I$84,MATCH($E94,Auxiliar_OPEX_Drivers!$B$76:$B$84,0),MATCH(YEAR(BM$2),Auxiliar_OPEX_Drivers!$B$76:$I$76,0))*$F94</f>
        <v>4</v>
      </c>
      <c r="BN94" s="107">
        <f>INDEX(Auxiliar_OPEX_Drivers!$B$76:$I$84,MATCH($E94,Auxiliar_OPEX_Drivers!$B$76:$B$84,0),MATCH(YEAR(BN$2),Auxiliar_OPEX_Drivers!$B$76:$I$76,0))*$F94</f>
        <v>4</v>
      </c>
      <c r="BO94" s="107">
        <f>INDEX(Auxiliar_OPEX_Drivers!$B$76:$I$84,MATCH($E94,Auxiliar_OPEX_Drivers!$B$76:$B$84,0),MATCH(YEAR(BO$2),Auxiliar_OPEX_Drivers!$B$76:$I$76,0))*$F94</f>
        <v>4</v>
      </c>
      <c r="BP94" s="107">
        <f>INDEX(Auxiliar_OPEX_Drivers!$B$76:$I$84,MATCH($E94,Auxiliar_OPEX_Drivers!$B$76:$B$84,0),MATCH(YEAR(BP$2),Auxiliar_OPEX_Drivers!$B$76:$I$76,0))*$F94</f>
        <v>4</v>
      </c>
      <c r="BQ94" s="107">
        <f>INDEX(Auxiliar_OPEX_Drivers!$B$76:$I$84,MATCH($E94,Auxiliar_OPEX_Drivers!$B$76:$B$84,0),MATCH(YEAR(BQ$2),Auxiliar_OPEX_Drivers!$B$76:$I$76,0))*$F94</f>
        <v>4</v>
      </c>
      <c r="BR94" s="107">
        <f>INDEX(Auxiliar_OPEX_Drivers!$B$76:$I$84,MATCH($E94,Auxiliar_OPEX_Drivers!$B$76:$B$84,0),MATCH(YEAR(BR$2),Auxiliar_OPEX_Drivers!$B$76:$I$76,0))*$F94</f>
        <v>4</v>
      </c>
      <c r="BS94" s="107">
        <f>INDEX(Auxiliar_OPEX_Drivers!$B$76:$I$84,MATCH($E94,Auxiliar_OPEX_Drivers!$B$76:$B$84,0),MATCH(YEAR(BS$2),Auxiliar_OPEX_Drivers!$B$76:$I$76,0))*$F94</f>
        <v>4</v>
      </c>
      <c r="BT94" s="107">
        <f>INDEX(Auxiliar_OPEX_Drivers!$B$76:$I$84,MATCH($E94,Auxiliar_OPEX_Drivers!$B$76:$B$84,0),MATCH(YEAR(BT$2),Auxiliar_OPEX_Drivers!$B$76:$I$76,0))*$F94</f>
        <v>4</v>
      </c>
      <c r="BU94" s="107">
        <f>INDEX(Auxiliar_OPEX_Drivers!$B$76:$I$84,MATCH($E94,Auxiliar_OPEX_Drivers!$B$76:$B$84,0),MATCH(YEAR(BU$2),Auxiliar_OPEX_Drivers!$B$76:$I$76,0))*$F94</f>
        <v>4</v>
      </c>
      <c r="BV94" s="107">
        <f>INDEX(Auxiliar_OPEX_Drivers!$B$76:$I$84,MATCH($E94,Auxiliar_OPEX_Drivers!$B$76:$B$84,0),MATCH(YEAR(BV$2),Auxiliar_OPEX_Drivers!$B$76:$I$76,0))*$F94</f>
        <v>4</v>
      </c>
      <c r="BW94" s="107">
        <f>INDEX(Auxiliar_OPEX_Drivers!$B$76:$I$84,MATCH($E94,Auxiliar_OPEX_Drivers!$B$76:$B$84,0),MATCH(YEAR(BW$2),Auxiliar_OPEX_Drivers!$B$76:$I$76,0))*$F94</f>
        <v>4</v>
      </c>
      <c r="BX94" s="107">
        <f>INDEX(Auxiliar_OPEX_Drivers!$B$76:$I$84,MATCH($E94,Auxiliar_OPEX_Drivers!$B$76:$B$84,0),MATCH(YEAR(BX$2),Auxiliar_OPEX_Drivers!$B$76:$I$76,0))*$F94</f>
        <v>4</v>
      </c>
      <c r="BY94" s="107">
        <f>INDEX(Auxiliar_OPEX_Drivers!$B$76:$I$84,MATCH($E94,Auxiliar_OPEX_Drivers!$B$76:$B$84,0),MATCH(YEAR(BY$2),Auxiliar_OPEX_Drivers!$B$76:$I$76,0))*$F94</f>
        <v>4</v>
      </c>
      <c r="BZ94" s="107">
        <f>INDEX(Auxiliar_OPEX_Drivers!$B$76:$I$84,MATCH($E94,Auxiliar_OPEX_Drivers!$B$76:$B$84,0),MATCH(YEAR(BZ$2),Auxiliar_OPEX_Drivers!$B$76:$I$76,0))*$F94</f>
        <v>4</v>
      </c>
      <c r="CA94" s="107">
        <f>INDEX(Auxiliar_OPEX_Drivers!$B$76:$I$84,MATCH($E94,Auxiliar_OPEX_Drivers!$B$76:$B$84,0),MATCH(YEAR(CA$2),Auxiliar_OPEX_Drivers!$B$76:$I$76,0))*$F94</f>
        <v>4</v>
      </c>
      <c r="CB94" s="107">
        <f>INDEX(Auxiliar_OPEX_Drivers!$B$76:$I$84,MATCH($E94,Auxiliar_OPEX_Drivers!$B$76:$B$84,0),MATCH(YEAR(CB$2),Auxiliar_OPEX_Drivers!$B$76:$I$76,0))*$F94</f>
        <v>4</v>
      </c>
      <c r="CC94" s="107">
        <f>INDEX(Auxiliar_OPEX_Drivers!$B$76:$I$84,MATCH($E94,Auxiliar_OPEX_Drivers!$B$76:$B$84,0),MATCH(YEAR(CC$2),Auxiliar_OPEX_Drivers!$B$76:$I$76,0))*$F94</f>
        <v>4</v>
      </c>
      <c r="CD94" s="107">
        <f>INDEX(Auxiliar_OPEX_Drivers!$B$76:$I$84,MATCH($E94,Auxiliar_OPEX_Drivers!$B$76:$B$84,0),MATCH(YEAR(CD$2),Auxiliar_OPEX_Drivers!$B$76:$I$76,0))*$F94</f>
        <v>4</v>
      </c>
      <c r="CE94" s="107">
        <f>INDEX(Auxiliar_OPEX_Drivers!$B$76:$I$84,MATCH($E94,Auxiliar_OPEX_Drivers!$B$76:$B$84,0),MATCH(YEAR(CE$2),Auxiliar_OPEX_Drivers!$B$76:$I$76,0))*$F94</f>
        <v>4</v>
      </c>
      <c r="CF94" s="107">
        <f>INDEX(Auxiliar_OPEX_Drivers!$B$76:$I$84,MATCH($E94,Auxiliar_OPEX_Drivers!$B$76:$B$84,0),MATCH(YEAR(CF$2),Auxiliar_OPEX_Drivers!$B$76:$I$76,0))*$F94</f>
        <v>4</v>
      </c>
      <c r="CG94" s="107">
        <f>INDEX(Auxiliar_OPEX_Drivers!$B$76:$I$84,MATCH($E94,Auxiliar_OPEX_Drivers!$B$76:$B$84,0),MATCH(YEAR(CG$2),Auxiliar_OPEX_Drivers!$B$76:$I$76,0))*$F94</f>
        <v>4</v>
      </c>
      <c r="CI94" s="51">
        <f>INDEX(Auxiliar_OPEX_CustosUnit!$A$1:$R$129,MATCH(Auxiliar_OPEX_P!$A94,Auxiliar_OPEX_CustosUnit!$A$1:$A$129,0),MATCH(CI$2,Auxiliar_OPEX_CustosUnit!$A$3:$Q$3,0))*(1-DRE_Auxiliar!$A$5)</f>
        <v>57867.210328563466</v>
      </c>
      <c r="CJ94" s="51">
        <f>INDEX(Auxiliar_OPEX_CustosUnit!$A$1:$R$129,MATCH(Auxiliar_OPEX_P!$A94,Auxiliar_OPEX_CustosUnit!$A$1:$A$129,0),MATCH(CJ$2,Auxiliar_OPEX_CustosUnit!$A$3:$Q$3,0))*(1-DRE_Auxiliar!$A$5)</f>
        <v>61163.498677978518</v>
      </c>
      <c r="CK94" s="51">
        <f>INDEX(Auxiliar_OPEX_CustosUnit!$A$1:$R$129,MATCH(Auxiliar_OPEX_P!$A94,Auxiliar_OPEX_CustosUnit!$A$1:$A$129,0),MATCH(CK$2,Auxiliar_OPEX_CustosUnit!$A$3:$Q$3,0))*(1-DRE_Auxiliar!$A$5)</f>
        <v>64683.145898037808</v>
      </c>
      <c r="CL94" s="51">
        <f>INDEX(Auxiliar_OPEX_CustosUnit!$A$1:$R$129,MATCH(Auxiliar_OPEX_P!$A94,Auxiliar_OPEX_CustosUnit!$A$1:$A$129,0),MATCH(CL$2,Auxiliar_OPEX_CustosUnit!$A$3:$Q$3,0))*(1-DRE_Auxiliar!$A$5)</f>
        <v>64279.405666308136</v>
      </c>
      <c r="CM94" s="51">
        <f>INDEX(Auxiliar_OPEX_CustosUnit!$A$1:$R$129,MATCH(Auxiliar_OPEX_P!$A94,Auxiliar_OPEX_CustosUnit!$A$1:$A$129,0),MATCH(CM$2,Auxiliar_OPEX_CustosUnit!$A$3:$Q$3,0))*(1-DRE_Auxiliar!$A$5)</f>
        <v>63508.66088534896</v>
      </c>
      <c r="CN94" s="51">
        <f>INDEX(Auxiliar_OPEX_CustosUnit!$A$1:$R$129,MATCH(Auxiliar_OPEX_P!$A94,Auxiliar_OPEX_CustosUnit!$A$1:$A$129,0),MATCH(CN$2,Auxiliar_OPEX_CustosUnit!$A$3:$Q$3,0))*(1-DRE_Auxiliar!$A$5)</f>
        <v>62375.742751354563</v>
      </c>
      <c r="CO94" s="51">
        <f>INDEX(Auxiliar_OPEX_CustosUnit!$A$1:$R$129,MATCH(Auxiliar_OPEX_P!$A94,Auxiliar_OPEX_CustosUnit!$A$1:$A$129,0),MATCH(CO$2,Auxiliar_OPEX_CustosUnit!$A$3:$Q$3,0))*(1-DRE_Auxiliar!$A$5)</f>
        <v>62249.805751148044</v>
      </c>
      <c r="CP94" s="51">
        <f>INDEX(Auxiliar_OPEX_CustosUnit!$A$1:$R$129,MATCH(Auxiliar_OPEX_P!$A94,Auxiliar_OPEX_CustosUnit!$A$1:$A$129,0),MATCH(CP$2,Auxiliar_OPEX_CustosUnit!$A$3:$Q$3,0))*(1-DRE_Auxiliar!$A$5)</f>
        <v>64059.938428260008</v>
      </c>
      <c r="CQ94" s="51">
        <f>INDEX(Auxiliar_OPEX_CustosUnit!$A$1:$R$129,MATCH(Auxiliar_OPEX_P!$A94,Auxiliar_OPEX_CustosUnit!$A$1:$A$129,0),MATCH(CQ$2,Auxiliar_OPEX_CustosUnit!$A$3:$Q$3,0))*(1-DRE_Auxiliar!$A$5)</f>
        <v>64846.514462292864</v>
      </c>
      <c r="CR94" s="51">
        <f>INDEX(Auxiliar_OPEX_CustosUnit!$A$1:$R$129,MATCH(Auxiliar_OPEX_P!$A94,Auxiliar_OPEX_CustosUnit!$A$1:$A$129,0),MATCH(CR$2,Auxiliar_OPEX_CustosUnit!$A$3:$Q$3,0))*(1-DRE_Auxiliar!$A$5)</f>
        <v>64846.514462292864</v>
      </c>
      <c r="CS94" s="51">
        <f>INDEX(Auxiliar_OPEX_CustosUnit!$A$1:$R$129,MATCH(Auxiliar_OPEX_P!$A94,Auxiliar_OPEX_CustosUnit!$A$1:$A$129,0),MATCH(CS$2,Auxiliar_OPEX_CustosUnit!$A$3:$Q$3,0))*(1-DRE_Auxiliar!$A$5)</f>
        <v>70417.789271969974</v>
      </c>
      <c r="CT94" s="51">
        <f>INDEX(Auxiliar_OPEX_CustosUnit!$A$1:$R$129,MATCH(Auxiliar_OPEX_P!$A94,Auxiliar_OPEX_CustosUnit!$A$1:$A$129,0),MATCH(CT$2,Auxiliar_OPEX_CustosUnit!$A$3:$Q$3,0))*(1-DRE_Auxiliar!$A$5)</f>
        <v>65139.027681580388</v>
      </c>
      <c r="CU94" s="53">
        <f t="shared" si="610"/>
        <v>57867.210328563466</v>
      </c>
      <c r="CV94" s="53">
        <f t="shared" si="611"/>
        <v>61163.498677978518</v>
      </c>
      <c r="CW94" s="53">
        <f t="shared" si="612"/>
        <v>64683.145898037808</v>
      </c>
      <c r="CX94" s="53">
        <f t="shared" si="613"/>
        <v>64279.405666308136</v>
      </c>
      <c r="CY94" s="53">
        <f t="shared" si="614"/>
        <v>63508.66088534896</v>
      </c>
      <c r="CZ94" s="53">
        <f t="shared" si="615"/>
        <v>62375.742751354563</v>
      </c>
      <c r="DA94" s="53">
        <f t="shared" si="616"/>
        <v>62249.805751148044</v>
      </c>
      <c r="DB94" s="53">
        <f t="shared" si="617"/>
        <v>64059.938428260008</v>
      </c>
      <c r="DC94" s="53">
        <f t="shared" si="618"/>
        <v>64846.514462292864</v>
      </c>
      <c r="DD94" s="53">
        <f t="shared" si="619"/>
        <v>64846.514462292864</v>
      </c>
      <c r="DE94" s="53">
        <f t="shared" si="620"/>
        <v>70417.789271969974</v>
      </c>
      <c r="DF94" s="53">
        <f t="shared" si="621"/>
        <v>65139.027681580388</v>
      </c>
      <c r="DG94" s="53">
        <f t="shared" si="622"/>
        <v>57867.210328563466</v>
      </c>
      <c r="DH94" s="53">
        <f t="shared" si="623"/>
        <v>61163.498677978518</v>
      </c>
      <c r="DI94" s="53">
        <f t="shared" si="624"/>
        <v>64683.145898037808</v>
      </c>
      <c r="DJ94" s="53">
        <f t="shared" si="625"/>
        <v>64279.405666308136</v>
      </c>
      <c r="DK94" s="53">
        <f t="shared" si="626"/>
        <v>63508.66088534896</v>
      </c>
      <c r="DL94" s="53">
        <f t="shared" si="627"/>
        <v>62375.742751354563</v>
      </c>
      <c r="DM94" s="53">
        <f t="shared" si="628"/>
        <v>62249.805751148044</v>
      </c>
      <c r="DN94" s="53">
        <f t="shared" si="629"/>
        <v>64059.938428260008</v>
      </c>
      <c r="DO94" s="53">
        <f t="shared" si="630"/>
        <v>64846.514462292864</v>
      </c>
      <c r="DP94" s="53">
        <f t="shared" si="631"/>
        <v>64846.514462292864</v>
      </c>
      <c r="DQ94" s="53">
        <f t="shared" si="632"/>
        <v>70417.789271969974</v>
      </c>
      <c r="DR94" s="53">
        <f t="shared" si="633"/>
        <v>65139.027681580388</v>
      </c>
      <c r="DS94" s="53">
        <f t="shared" si="634"/>
        <v>57867.210328563466</v>
      </c>
      <c r="DT94" s="53">
        <f t="shared" si="635"/>
        <v>61163.498677978518</v>
      </c>
      <c r="DU94" s="53">
        <f t="shared" si="636"/>
        <v>64683.145898037808</v>
      </c>
      <c r="DV94" s="53">
        <f t="shared" si="637"/>
        <v>64279.405666308136</v>
      </c>
      <c r="DW94" s="53">
        <f t="shared" si="638"/>
        <v>63508.66088534896</v>
      </c>
      <c r="DX94" s="53">
        <f t="shared" si="639"/>
        <v>62375.742751354563</v>
      </c>
      <c r="DY94" s="53">
        <f t="shared" si="640"/>
        <v>62249.805751148044</v>
      </c>
      <c r="DZ94" s="53">
        <f t="shared" si="641"/>
        <v>64059.938428260008</v>
      </c>
      <c r="EA94" s="53">
        <f t="shared" si="642"/>
        <v>64846.514462292864</v>
      </c>
      <c r="EB94" s="53">
        <f t="shared" si="643"/>
        <v>64846.514462292864</v>
      </c>
      <c r="EC94" s="53">
        <f t="shared" si="644"/>
        <v>70417.789271969974</v>
      </c>
      <c r="ED94" s="53">
        <f t="shared" si="645"/>
        <v>65139.027681580388</v>
      </c>
      <c r="EE94" s="53">
        <f t="shared" si="646"/>
        <v>57867.210328563466</v>
      </c>
      <c r="EF94" s="53">
        <f t="shared" si="647"/>
        <v>61163.498677978518</v>
      </c>
      <c r="EG94" s="53">
        <f t="shared" si="648"/>
        <v>64683.145898037808</v>
      </c>
      <c r="EH94" s="53">
        <f t="shared" si="649"/>
        <v>64279.405666308136</v>
      </c>
      <c r="EI94" s="53">
        <f t="shared" si="650"/>
        <v>63508.66088534896</v>
      </c>
      <c r="EJ94" s="53">
        <f t="shared" si="651"/>
        <v>62375.742751354563</v>
      </c>
      <c r="EK94" s="53">
        <f t="shared" si="652"/>
        <v>62249.805751148044</v>
      </c>
      <c r="EL94" s="53">
        <f t="shared" si="653"/>
        <v>64059.938428260008</v>
      </c>
      <c r="EM94" s="53">
        <f t="shared" si="654"/>
        <v>64846.514462292864</v>
      </c>
      <c r="EN94" s="53">
        <f t="shared" si="655"/>
        <v>64846.514462292864</v>
      </c>
      <c r="EO94" s="53">
        <f t="shared" si="656"/>
        <v>70417.789271969974</v>
      </c>
      <c r="EP94" s="53">
        <f t="shared" si="657"/>
        <v>65139.027681580388</v>
      </c>
      <c r="EQ94" s="53">
        <f t="shared" si="658"/>
        <v>57867.210328563466</v>
      </c>
      <c r="ER94" s="53">
        <f t="shared" si="659"/>
        <v>61163.498677978518</v>
      </c>
      <c r="ES94" s="53">
        <f t="shared" si="660"/>
        <v>64683.145898037808</v>
      </c>
      <c r="ET94" s="53">
        <f t="shared" si="661"/>
        <v>64279.405666308136</v>
      </c>
      <c r="EU94" s="53">
        <f t="shared" si="662"/>
        <v>63508.66088534896</v>
      </c>
      <c r="EV94" s="53">
        <f t="shared" si="663"/>
        <v>62375.742751354563</v>
      </c>
      <c r="EW94" s="53">
        <f t="shared" si="664"/>
        <v>62249.805751148044</v>
      </c>
      <c r="EX94" s="53">
        <f t="shared" si="665"/>
        <v>64059.938428260008</v>
      </c>
      <c r="EY94" s="53">
        <f t="shared" si="666"/>
        <v>64846.514462292864</v>
      </c>
      <c r="EZ94" s="53">
        <f t="shared" si="667"/>
        <v>64846.514462292864</v>
      </c>
      <c r="FA94" s="53">
        <f t="shared" si="668"/>
        <v>70417.789271969974</v>
      </c>
      <c r="FB94" s="53">
        <f t="shared" si="669"/>
        <v>65139.027681580388</v>
      </c>
      <c r="FC94" s="53">
        <f t="shared" si="670"/>
        <v>57867.210328563466</v>
      </c>
      <c r="FD94" s="53">
        <f t="shared" si="671"/>
        <v>61163.498677978518</v>
      </c>
      <c r="FE94" s="53">
        <f t="shared" si="672"/>
        <v>64683.145898037808</v>
      </c>
      <c r="FF94" s="53">
        <f t="shared" si="673"/>
        <v>64279.405666308136</v>
      </c>
      <c r="FG94" s="53">
        <f t="shared" si="674"/>
        <v>63508.66088534896</v>
      </c>
      <c r="FH94" s="53">
        <f t="shared" si="675"/>
        <v>62375.742751354563</v>
      </c>
      <c r="FI94" s="53">
        <f t="shared" si="676"/>
        <v>62249.805751148044</v>
      </c>
      <c r="FJ94" s="53">
        <f t="shared" si="677"/>
        <v>64059.938428260008</v>
      </c>
      <c r="FK94" s="53">
        <f t="shared" si="678"/>
        <v>64846.514462292864</v>
      </c>
      <c r="FL94" s="53">
        <f t="shared" si="679"/>
        <v>64846.514462292864</v>
      </c>
      <c r="FM94" s="53">
        <f t="shared" si="680"/>
        <v>70417.789271969974</v>
      </c>
      <c r="FN94" s="53">
        <f t="shared" si="681"/>
        <v>65139.027681580388</v>
      </c>
      <c r="FP94" s="51">
        <f t="shared" si="682"/>
        <v>254034.64354139584</v>
      </c>
      <c r="FQ94" s="51">
        <f t="shared" si="689"/>
        <v>249502.97100541825</v>
      </c>
      <c r="FR94" s="51">
        <f t="shared" si="690"/>
        <v>248999.22300459218</v>
      </c>
      <c r="FS94" s="51">
        <f t="shared" si="691"/>
        <v>256239.75371304003</v>
      </c>
      <c r="FT94" s="51">
        <f t="shared" si="692"/>
        <v>259386.05784917146</v>
      </c>
      <c r="FU94" s="51">
        <f t="shared" si="693"/>
        <v>259386.05784917146</v>
      </c>
      <c r="FV94" s="51">
        <f t="shared" si="694"/>
        <v>281671.1570878799</v>
      </c>
      <c r="FW94" s="51">
        <f t="shared" si="695"/>
        <v>260556.11072632155</v>
      </c>
      <c r="FX94" s="51">
        <f t="shared" si="696"/>
        <v>231468.84131425386</v>
      </c>
      <c r="FY94" s="51">
        <f t="shared" si="697"/>
        <v>244653.99471191407</v>
      </c>
      <c r="FZ94" s="51">
        <f t="shared" si="698"/>
        <v>258732.58359215123</v>
      </c>
      <c r="GA94" s="51">
        <f t="shared" si="699"/>
        <v>257117.62266523254</v>
      </c>
      <c r="GB94" s="51">
        <f t="shared" si="700"/>
        <v>254034.64354139584</v>
      </c>
      <c r="GC94" s="51">
        <f t="shared" si="701"/>
        <v>249502.97100541825</v>
      </c>
      <c r="GD94" s="51">
        <f t="shared" si="702"/>
        <v>248999.22300459218</v>
      </c>
      <c r="GE94" s="51">
        <f t="shared" si="703"/>
        <v>256239.75371304003</v>
      </c>
      <c r="GF94" s="51">
        <f t="shared" si="704"/>
        <v>259386.05784917146</v>
      </c>
      <c r="GG94" s="51">
        <f t="shared" si="705"/>
        <v>259386.05784917146</v>
      </c>
      <c r="GH94" s="51">
        <f t="shared" si="706"/>
        <v>281671.1570878799</v>
      </c>
      <c r="GI94" s="51">
        <f t="shared" si="707"/>
        <v>260556.11072632155</v>
      </c>
      <c r="GJ94" s="51">
        <f t="shared" si="708"/>
        <v>231468.84131425386</v>
      </c>
      <c r="GK94" s="51">
        <f t="shared" si="709"/>
        <v>244653.99471191407</v>
      </c>
      <c r="GL94" s="51">
        <f t="shared" si="710"/>
        <v>258732.58359215123</v>
      </c>
      <c r="GM94" s="51">
        <f t="shared" si="711"/>
        <v>257117.62266523254</v>
      </c>
      <c r="GN94" s="51">
        <f t="shared" si="712"/>
        <v>254034.64354139584</v>
      </c>
      <c r="GO94" s="51">
        <f t="shared" si="713"/>
        <v>249502.97100541825</v>
      </c>
      <c r="GP94" s="51">
        <f t="shared" si="714"/>
        <v>248999.22300459218</v>
      </c>
      <c r="GQ94" s="51">
        <f t="shared" si="715"/>
        <v>256239.75371304003</v>
      </c>
      <c r="GR94" s="51">
        <f t="shared" si="716"/>
        <v>259386.05784917146</v>
      </c>
      <c r="GS94" s="51">
        <f t="shared" si="717"/>
        <v>259386.05784917146</v>
      </c>
      <c r="GT94" s="51">
        <f t="shared" si="718"/>
        <v>281671.1570878799</v>
      </c>
      <c r="GU94" s="51">
        <f t="shared" si="719"/>
        <v>260556.11072632155</v>
      </c>
      <c r="GV94" s="51">
        <f t="shared" si="720"/>
        <v>231468.84131425386</v>
      </c>
      <c r="GW94" s="51">
        <f t="shared" si="721"/>
        <v>244653.99471191407</v>
      </c>
      <c r="GX94" s="51">
        <f t="shared" si="722"/>
        <v>258732.58359215123</v>
      </c>
      <c r="GY94" s="51">
        <f t="shared" si="723"/>
        <v>257117.62266523254</v>
      </c>
      <c r="GZ94" s="51">
        <f t="shared" si="724"/>
        <v>254034.64354139584</v>
      </c>
      <c r="HA94" s="51">
        <f t="shared" si="725"/>
        <v>249502.97100541825</v>
      </c>
      <c r="HB94" s="51">
        <f t="shared" si="726"/>
        <v>248999.22300459218</v>
      </c>
      <c r="HC94" s="51">
        <f t="shared" si="727"/>
        <v>256239.75371304003</v>
      </c>
      <c r="HD94" s="51">
        <f t="shared" si="728"/>
        <v>259386.05784917146</v>
      </c>
      <c r="HE94" s="51">
        <f t="shared" si="729"/>
        <v>259386.05784917146</v>
      </c>
      <c r="HF94" s="51">
        <f t="shared" si="730"/>
        <v>281671.1570878799</v>
      </c>
      <c r="HG94" s="51">
        <f t="shared" si="731"/>
        <v>260556.11072632155</v>
      </c>
      <c r="HH94" s="51">
        <f t="shared" si="732"/>
        <v>231468.84131425386</v>
      </c>
      <c r="HI94" s="51">
        <f t="shared" si="733"/>
        <v>244653.99471191407</v>
      </c>
      <c r="HJ94" s="51">
        <f t="shared" si="734"/>
        <v>258732.58359215123</v>
      </c>
      <c r="HK94" s="51">
        <f t="shared" si="735"/>
        <v>257117.62266523254</v>
      </c>
      <c r="HL94" s="51">
        <f t="shared" si="736"/>
        <v>254034.64354139584</v>
      </c>
      <c r="HM94" s="51">
        <f t="shared" si="737"/>
        <v>249502.97100541825</v>
      </c>
      <c r="HN94" s="51">
        <f t="shared" si="738"/>
        <v>248999.22300459218</v>
      </c>
      <c r="HO94" s="51">
        <f t="shared" si="739"/>
        <v>256239.75371304003</v>
      </c>
      <c r="HP94" s="51">
        <f t="shared" si="740"/>
        <v>259386.05784917146</v>
      </c>
      <c r="HQ94" s="51">
        <f t="shared" si="741"/>
        <v>259386.05784917146</v>
      </c>
      <c r="HR94" s="51">
        <f t="shared" si="742"/>
        <v>281671.1570878799</v>
      </c>
      <c r="HS94" s="51">
        <f t="shared" si="743"/>
        <v>260556.11072632155</v>
      </c>
      <c r="HT94" s="51">
        <f t="shared" si="744"/>
        <v>231468.84131425386</v>
      </c>
      <c r="HU94" s="51">
        <f t="shared" si="745"/>
        <v>244653.99471191407</v>
      </c>
      <c r="HV94" s="51">
        <f t="shared" si="746"/>
        <v>258732.58359215123</v>
      </c>
      <c r="HW94" s="51">
        <f t="shared" si="747"/>
        <v>257117.62266523254</v>
      </c>
      <c r="HX94" s="51">
        <f t="shared" si="748"/>
        <v>254034.64354139584</v>
      </c>
      <c r="HY94" s="51">
        <f t="shared" si="749"/>
        <v>249502.97100541825</v>
      </c>
      <c r="HZ94" s="51">
        <f t="shared" si="750"/>
        <v>248999.22300459218</v>
      </c>
      <c r="IA94" s="51">
        <f t="shared" si="751"/>
        <v>256239.75371304003</v>
      </c>
      <c r="IB94" s="51">
        <f t="shared" si="688"/>
        <v>259386.05784917146</v>
      </c>
      <c r="IC94" s="51">
        <f t="shared" si="752"/>
        <v>259386.05784917146</v>
      </c>
      <c r="ID94" s="51">
        <f t="shared" si="753"/>
        <v>281671.1570878799</v>
      </c>
      <c r="IE94" s="51">
        <f t="shared" si="754"/>
        <v>260556.11072632155</v>
      </c>
      <c r="IF94" s="51">
        <f t="shared" si="755"/>
        <v>231468.84131425386</v>
      </c>
      <c r="IG94" s="51">
        <f t="shared" si="756"/>
        <v>244653.99471191407</v>
      </c>
      <c r="IH94" s="51">
        <f t="shared" si="757"/>
        <v>258732.58359215123</v>
      </c>
      <c r="II94" s="51">
        <f t="shared" si="758"/>
        <v>257117.62266523254</v>
      </c>
      <c r="IJ94" s="51">
        <f t="shared" si="759"/>
        <v>254034.64354139584</v>
      </c>
      <c r="IK94" s="51">
        <f t="shared" si="760"/>
        <v>249502.97100541825</v>
      </c>
      <c r="IL94" s="51">
        <f t="shared" si="761"/>
        <v>248999.22300459218</v>
      </c>
      <c r="IM94" s="51">
        <f t="shared" si="762"/>
        <v>256239.75371304003</v>
      </c>
      <c r="IN94" s="51">
        <f t="shared" si="763"/>
        <v>259386.05784917146</v>
      </c>
      <c r="IO94" s="51">
        <f t="shared" si="764"/>
        <v>259386.05784917146</v>
      </c>
      <c r="IP94" s="51">
        <f t="shared" si="765"/>
        <v>281671.1570878799</v>
      </c>
      <c r="IQ94" s="51">
        <f t="shared" si="766"/>
        <v>260556.11072632155</v>
      </c>
      <c r="IS94" s="51">
        <f t="shared" si="683"/>
        <v>3061749.017060542</v>
      </c>
      <c r="IT94" s="51">
        <f t="shared" si="683"/>
        <v>3061749.017060542</v>
      </c>
      <c r="IU94" s="51">
        <f t="shared" si="683"/>
        <v>3061749.017060542</v>
      </c>
      <c r="IV94" s="51">
        <f t="shared" si="683"/>
        <v>3061749.017060542</v>
      </c>
      <c r="IW94" s="51">
        <f t="shared" si="683"/>
        <v>3061749.017060542</v>
      </c>
      <c r="IX94" s="51">
        <f t="shared" si="683"/>
        <v>3061749.017060542</v>
      </c>
      <c r="IZ94" s="111">
        <f t="shared" si="684"/>
        <v>0</v>
      </c>
      <c r="JA94" s="111">
        <f t="shared" si="389"/>
        <v>0</v>
      </c>
      <c r="JB94" s="111">
        <f t="shared" si="390"/>
        <v>0</v>
      </c>
      <c r="JC94" s="111">
        <f t="shared" si="391"/>
        <v>0</v>
      </c>
      <c r="JD94" s="111">
        <f t="shared" si="392"/>
        <v>0</v>
      </c>
      <c r="JE94" s="111">
        <f t="shared" si="393"/>
        <v>0</v>
      </c>
      <c r="JF94" s="111">
        <f t="shared" si="394"/>
        <v>0</v>
      </c>
      <c r="JG94" s="111">
        <f t="shared" si="395"/>
        <v>0</v>
      </c>
      <c r="JH94" s="111">
        <f t="shared" si="396"/>
        <v>0</v>
      </c>
      <c r="JI94" s="111">
        <f t="shared" si="397"/>
        <v>0</v>
      </c>
      <c r="JJ94" s="111">
        <f t="shared" si="398"/>
        <v>0</v>
      </c>
      <c r="JK94" s="111">
        <f t="shared" si="399"/>
        <v>0</v>
      </c>
      <c r="JL94" s="111">
        <f t="shared" si="400"/>
        <v>0</v>
      </c>
      <c r="JM94" s="111">
        <f t="shared" si="401"/>
        <v>0</v>
      </c>
      <c r="JN94" s="111">
        <f t="shared" si="402"/>
        <v>0</v>
      </c>
      <c r="JO94" s="111">
        <f t="shared" si="403"/>
        <v>0</v>
      </c>
      <c r="JP94" s="111">
        <f t="shared" si="404"/>
        <v>0</v>
      </c>
      <c r="JQ94" s="111">
        <f t="shared" si="405"/>
        <v>0</v>
      </c>
      <c r="JR94" s="111">
        <f t="shared" si="406"/>
        <v>0</v>
      </c>
      <c r="JS94" s="111">
        <f t="shared" si="407"/>
        <v>0</v>
      </c>
      <c r="JT94" s="111">
        <f t="shared" si="408"/>
        <v>0</v>
      </c>
      <c r="JU94" s="111">
        <f t="shared" si="409"/>
        <v>0</v>
      </c>
      <c r="JV94" s="111">
        <f t="shared" si="410"/>
        <v>0</v>
      </c>
      <c r="JW94" s="111">
        <f t="shared" si="411"/>
        <v>0</v>
      </c>
      <c r="JX94" s="111">
        <f t="shared" si="412"/>
        <v>0</v>
      </c>
      <c r="JY94" s="111">
        <f t="shared" si="413"/>
        <v>0</v>
      </c>
      <c r="JZ94" s="111">
        <f t="shared" si="414"/>
        <v>0</v>
      </c>
      <c r="KA94" s="111">
        <f t="shared" si="415"/>
        <v>0</v>
      </c>
      <c r="KB94" s="111">
        <f t="shared" si="416"/>
        <v>0</v>
      </c>
      <c r="KC94" s="111">
        <f t="shared" si="417"/>
        <v>0</v>
      </c>
      <c r="KD94" s="111">
        <f t="shared" si="418"/>
        <v>0</v>
      </c>
      <c r="KE94" s="111">
        <f t="shared" si="419"/>
        <v>0</v>
      </c>
      <c r="KF94" s="111">
        <f t="shared" si="420"/>
        <v>0</v>
      </c>
      <c r="KG94" s="111">
        <f t="shared" si="421"/>
        <v>0</v>
      </c>
      <c r="KH94" s="111">
        <f t="shared" si="422"/>
        <v>0</v>
      </c>
      <c r="KI94" s="111">
        <f t="shared" si="423"/>
        <v>0</v>
      </c>
      <c r="KJ94" s="111">
        <f t="shared" si="424"/>
        <v>0</v>
      </c>
      <c r="KK94" s="111">
        <f t="shared" si="425"/>
        <v>0</v>
      </c>
      <c r="KL94" s="111">
        <f t="shared" si="426"/>
        <v>0</v>
      </c>
      <c r="KM94" s="111">
        <f t="shared" si="427"/>
        <v>0</v>
      </c>
      <c r="KN94" s="111">
        <f t="shared" si="428"/>
        <v>0</v>
      </c>
      <c r="KO94" s="111">
        <f t="shared" si="429"/>
        <v>0</v>
      </c>
      <c r="KP94" s="111">
        <f t="shared" si="430"/>
        <v>0</v>
      </c>
      <c r="KQ94" s="111">
        <f t="shared" si="431"/>
        <v>0</v>
      </c>
      <c r="KR94" s="111">
        <f t="shared" si="432"/>
        <v>0</v>
      </c>
      <c r="KS94" s="111">
        <f t="shared" si="433"/>
        <v>0</v>
      </c>
      <c r="KT94" s="111">
        <f t="shared" si="434"/>
        <v>0</v>
      </c>
      <c r="KU94" s="111">
        <f t="shared" si="435"/>
        <v>0</v>
      </c>
      <c r="KV94" s="111">
        <f t="shared" si="436"/>
        <v>0</v>
      </c>
      <c r="KW94" s="111">
        <f t="shared" si="437"/>
        <v>0</v>
      </c>
      <c r="KX94" s="111">
        <f t="shared" si="438"/>
        <v>0</v>
      </c>
      <c r="KY94" s="111">
        <f t="shared" si="439"/>
        <v>0</v>
      </c>
      <c r="KZ94" s="111">
        <f t="shared" si="440"/>
        <v>0</v>
      </c>
      <c r="LA94" s="111">
        <f t="shared" si="441"/>
        <v>0</v>
      </c>
      <c r="LB94" s="111">
        <f t="shared" si="442"/>
        <v>0</v>
      </c>
      <c r="LC94" s="111">
        <f t="shared" si="443"/>
        <v>0</v>
      </c>
      <c r="LD94" s="111">
        <f t="shared" si="444"/>
        <v>0</v>
      </c>
      <c r="LE94" s="111">
        <f t="shared" si="445"/>
        <v>0</v>
      </c>
      <c r="LF94" s="111">
        <f t="shared" si="446"/>
        <v>0</v>
      </c>
      <c r="LG94" s="111">
        <f t="shared" si="447"/>
        <v>0</v>
      </c>
      <c r="LH94" s="111">
        <f t="shared" si="448"/>
        <v>0</v>
      </c>
      <c r="LI94" s="111">
        <f t="shared" si="449"/>
        <v>0</v>
      </c>
      <c r="LJ94" s="111">
        <f t="shared" si="450"/>
        <v>0</v>
      </c>
      <c r="LK94" s="111">
        <f t="shared" si="451"/>
        <v>0</v>
      </c>
      <c r="LL94" s="111">
        <f t="shared" si="452"/>
        <v>0</v>
      </c>
      <c r="LM94" s="111">
        <f t="shared" si="453"/>
        <v>0</v>
      </c>
      <c r="LN94" s="111">
        <f t="shared" si="454"/>
        <v>0</v>
      </c>
      <c r="LO94" s="111">
        <f t="shared" si="455"/>
        <v>0</v>
      </c>
      <c r="LP94" s="111">
        <f t="shared" si="456"/>
        <v>0</v>
      </c>
      <c r="LQ94" s="111">
        <f t="shared" si="457"/>
        <v>0</v>
      </c>
      <c r="LR94" s="111">
        <f t="shared" si="458"/>
        <v>0</v>
      </c>
      <c r="LS94" s="111">
        <f t="shared" si="459"/>
        <v>0</v>
      </c>
      <c r="LT94" s="111">
        <f t="shared" si="460"/>
        <v>0</v>
      </c>
      <c r="LU94" s="111">
        <f t="shared" si="461"/>
        <v>0</v>
      </c>
      <c r="LV94" s="111">
        <f t="shared" si="462"/>
        <v>0</v>
      </c>
      <c r="LW94" s="111">
        <f t="shared" si="463"/>
        <v>0</v>
      </c>
      <c r="LX94" s="111">
        <f t="shared" si="464"/>
        <v>0</v>
      </c>
      <c r="LY94" s="111">
        <f t="shared" si="465"/>
        <v>0</v>
      </c>
      <c r="LZ94" s="111">
        <f t="shared" si="466"/>
        <v>0</v>
      </c>
      <c r="MA94" s="111">
        <f t="shared" si="467"/>
        <v>0</v>
      </c>
      <c r="MD94" s="111"/>
      <c r="ME94" s="111">
        <f t="shared" si="685"/>
        <v>0</v>
      </c>
      <c r="MF94" s="111">
        <f t="shared" si="468"/>
        <v>0</v>
      </c>
      <c r="MG94" s="111">
        <f t="shared" si="469"/>
        <v>0</v>
      </c>
      <c r="MH94" s="111">
        <f t="shared" si="470"/>
        <v>0</v>
      </c>
      <c r="MI94" s="111">
        <f t="shared" si="471"/>
        <v>0</v>
      </c>
      <c r="MJ94" s="111">
        <f t="shared" si="472"/>
        <v>0</v>
      </c>
      <c r="MK94" s="111">
        <f t="shared" si="473"/>
        <v>0</v>
      </c>
      <c r="ML94" s="111">
        <f t="shared" si="474"/>
        <v>0</v>
      </c>
      <c r="MM94" s="111">
        <f t="shared" si="475"/>
        <v>0</v>
      </c>
      <c r="MN94" s="111">
        <f t="shared" si="476"/>
        <v>0</v>
      </c>
      <c r="MO94" s="111">
        <f t="shared" si="477"/>
        <v>0</v>
      </c>
      <c r="MP94" s="111">
        <f t="shared" si="478"/>
        <v>0</v>
      </c>
      <c r="MQ94" s="111">
        <f t="shared" si="479"/>
        <v>0</v>
      </c>
      <c r="MR94" s="111">
        <f t="shared" si="480"/>
        <v>0</v>
      </c>
      <c r="MS94" s="111">
        <f t="shared" si="481"/>
        <v>0</v>
      </c>
      <c r="MT94" s="111">
        <f t="shared" si="482"/>
        <v>0</v>
      </c>
      <c r="MU94" s="111">
        <f t="shared" si="483"/>
        <v>0</v>
      </c>
      <c r="MV94" s="111">
        <f t="shared" si="484"/>
        <v>0</v>
      </c>
      <c r="MW94" s="111">
        <f t="shared" si="485"/>
        <v>0</v>
      </c>
      <c r="MX94" s="111">
        <f t="shared" si="486"/>
        <v>0</v>
      </c>
      <c r="MY94" s="111">
        <f t="shared" si="487"/>
        <v>0</v>
      </c>
      <c r="MZ94" s="111">
        <f t="shared" si="488"/>
        <v>0</v>
      </c>
      <c r="NA94" s="111">
        <f t="shared" si="489"/>
        <v>0</v>
      </c>
      <c r="NB94" s="111">
        <f t="shared" si="490"/>
        <v>0</v>
      </c>
      <c r="NC94" s="111">
        <f t="shared" si="491"/>
        <v>0</v>
      </c>
      <c r="ND94" s="111">
        <f t="shared" si="492"/>
        <v>0</v>
      </c>
      <c r="NE94" s="111">
        <f t="shared" si="493"/>
        <v>0</v>
      </c>
      <c r="NF94" s="111">
        <f t="shared" si="494"/>
        <v>0</v>
      </c>
      <c r="NG94" s="111">
        <f t="shared" si="495"/>
        <v>0</v>
      </c>
      <c r="NH94" s="111">
        <f t="shared" si="496"/>
        <v>0</v>
      </c>
      <c r="NI94" s="111">
        <f t="shared" si="497"/>
        <v>0</v>
      </c>
      <c r="NJ94" s="111">
        <f t="shared" si="498"/>
        <v>0</v>
      </c>
      <c r="NK94" s="111">
        <f t="shared" si="499"/>
        <v>0</v>
      </c>
      <c r="NL94" s="111">
        <f t="shared" si="500"/>
        <v>0</v>
      </c>
      <c r="NM94" s="111">
        <f t="shared" si="501"/>
        <v>0</v>
      </c>
      <c r="NN94" s="111">
        <f t="shared" si="502"/>
        <v>0</v>
      </c>
      <c r="NO94" s="111">
        <f t="shared" si="503"/>
        <v>0</v>
      </c>
      <c r="NP94" s="111">
        <f t="shared" si="504"/>
        <v>0</v>
      </c>
      <c r="NQ94" s="111">
        <f t="shared" si="505"/>
        <v>0</v>
      </c>
      <c r="NR94" s="111">
        <f t="shared" si="506"/>
        <v>0</v>
      </c>
      <c r="NS94" s="111">
        <f t="shared" si="507"/>
        <v>0</v>
      </c>
      <c r="NT94" s="111">
        <f t="shared" si="508"/>
        <v>0</v>
      </c>
      <c r="NU94" s="111">
        <f t="shared" si="509"/>
        <v>0</v>
      </c>
      <c r="NV94" s="111">
        <f t="shared" si="510"/>
        <v>0</v>
      </c>
      <c r="NW94" s="111">
        <f t="shared" si="511"/>
        <v>0</v>
      </c>
      <c r="NX94" s="111">
        <f t="shared" si="512"/>
        <v>0</v>
      </c>
      <c r="NY94" s="111">
        <f t="shared" si="513"/>
        <v>0</v>
      </c>
      <c r="NZ94" s="111">
        <f t="shared" si="514"/>
        <v>0</v>
      </c>
      <c r="OA94" s="111">
        <f t="shared" si="515"/>
        <v>0</v>
      </c>
      <c r="OB94" s="111">
        <f t="shared" si="516"/>
        <v>0</v>
      </c>
      <c r="OC94" s="111">
        <f t="shared" si="517"/>
        <v>0</v>
      </c>
      <c r="OD94" s="111">
        <f t="shared" si="518"/>
        <v>0</v>
      </c>
      <c r="OE94" s="111">
        <f t="shared" si="519"/>
        <v>0</v>
      </c>
      <c r="OF94" s="111">
        <f t="shared" si="520"/>
        <v>0</v>
      </c>
      <c r="OG94" s="111">
        <f t="shared" si="521"/>
        <v>0</v>
      </c>
      <c r="OH94" s="111">
        <f t="shared" si="522"/>
        <v>0</v>
      </c>
      <c r="OI94" s="111">
        <f t="shared" si="523"/>
        <v>0</v>
      </c>
      <c r="OJ94" s="111">
        <f t="shared" si="524"/>
        <v>0</v>
      </c>
      <c r="OK94" s="111">
        <f t="shared" si="525"/>
        <v>0</v>
      </c>
      <c r="OL94" s="111">
        <f t="shared" si="526"/>
        <v>0</v>
      </c>
      <c r="OM94" s="111">
        <f t="shared" si="527"/>
        <v>0</v>
      </c>
      <c r="ON94" s="111">
        <f t="shared" si="528"/>
        <v>0</v>
      </c>
      <c r="OO94" s="111">
        <f t="shared" si="529"/>
        <v>0</v>
      </c>
      <c r="OP94" s="111">
        <f t="shared" si="530"/>
        <v>0</v>
      </c>
      <c r="OQ94" s="111">
        <f t="shared" si="531"/>
        <v>0</v>
      </c>
      <c r="OR94" s="111">
        <f t="shared" si="532"/>
        <v>0</v>
      </c>
      <c r="OS94" s="111">
        <f t="shared" si="533"/>
        <v>0</v>
      </c>
      <c r="OT94" s="111">
        <f t="shared" si="534"/>
        <v>0</v>
      </c>
      <c r="OU94" s="111">
        <f t="shared" si="535"/>
        <v>0</v>
      </c>
      <c r="OV94" s="111">
        <f t="shared" si="536"/>
        <v>0</v>
      </c>
      <c r="OW94" s="111">
        <f t="shared" si="537"/>
        <v>0</v>
      </c>
      <c r="OX94" s="111">
        <f t="shared" si="538"/>
        <v>0</v>
      </c>
      <c r="OY94" s="111"/>
      <c r="PA94" s="51">
        <f t="shared" si="686"/>
        <v>249502.97100541825</v>
      </c>
      <c r="PB94" s="51">
        <f t="shared" si="539"/>
        <v>248999.22300459218</v>
      </c>
      <c r="PC94" s="51">
        <f t="shared" si="540"/>
        <v>256239.75371304003</v>
      </c>
      <c r="PD94" s="51">
        <f t="shared" si="541"/>
        <v>259386.05784917146</v>
      </c>
      <c r="PE94" s="51">
        <f t="shared" si="542"/>
        <v>259386.05784917146</v>
      </c>
      <c r="PF94" s="51">
        <f t="shared" si="543"/>
        <v>281671.1570878799</v>
      </c>
      <c r="PG94" s="51">
        <f t="shared" si="544"/>
        <v>260556.11072632155</v>
      </c>
      <c r="PH94" s="51">
        <f t="shared" si="545"/>
        <v>231468.84131425386</v>
      </c>
      <c r="PI94" s="51">
        <f t="shared" si="546"/>
        <v>244653.99471191407</v>
      </c>
      <c r="PJ94" s="51">
        <f t="shared" si="547"/>
        <v>258732.58359215123</v>
      </c>
      <c r="PK94" s="51">
        <f t="shared" si="548"/>
        <v>257117.62266523254</v>
      </c>
      <c r="PL94" s="51">
        <f t="shared" si="549"/>
        <v>254034.64354139584</v>
      </c>
      <c r="PM94" s="51">
        <f t="shared" si="550"/>
        <v>249502.97100541825</v>
      </c>
      <c r="PN94" s="51">
        <f t="shared" si="551"/>
        <v>248999.22300459218</v>
      </c>
      <c r="PO94" s="51">
        <f t="shared" si="552"/>
        <v>256239.75371304003</v>
      </c>
      <c r="PP94" s="51">
        <f t="shared" si="553"/>
        <v>259386.05784917146</v>
      </c>
      <c r="PQ94" s="51">
        <f t="shared" si="554"/>
        <v>259386.05784917146</v>
      </c>
      <c r="PR94" s="51">
        <f t="shared" si="555"/>
        <v>281671.1570878799</v>
      </c>
      <c r="PS94" s="51">
        <f t="shared" si="556"/>
        <v>260556.11072632155</v>
      </c>
      <c r="PT94" s="51">
        <f t="shared" si="557"/>
        <v>231468.84131425386</v>
      </c>
      <c r="PU94" s="51">
        <f t="shared" si="558"/>
        <v>244653.99471191407</v>
      </c>
      <c r="PV94" s="51">
        <f t="shared" si="559"/>
        <v>258732.58359215123</v>
      </c>
      <c r="PW94" s="51">
        <f t="shared" si="560"/>
        <v>257117.62266523254</v>
      </c>
      <c r="PX94" s="51">
        <f t="shared" si="561"/>
        <v>254034.64354139584</v>
      </c>
      <c r="PY94" s="51">
        <f t="shared" si="562"/>
        <v>249502.97100541825</v>
      </c>
      <c r="PZ94" s="51">
        <f t="shared" si="563"/>
        <v>248999.22300459218</v>
      </c>
      <c r="QA94" s="51">
        <f t="shared" si="564"/>
        <v>256239.75371304003</v>
      </c>
      <c r="QB94" s="51">
        <f t="shared" si="565"/>
        <v>259386.05784917146</v>
      </c>
      <c r="QC94" s="51">
        <f t="shared" si="566"/>
        <v>259386.05784917146</v>
      </c>
      <c r="QD94" s="51">
        <f t="shared" si="567"/>
        <v>281671.1570878799</v>
      </c>
      <c r="QE94" s="51">
        <f t="shared" si="568"/>
        <v>260556.11072632155</v>
      </c>
      <c r="QF94" s="51">
        <f t="shared" si="569"/>
        <v>231468.84131425386</v>
      </c>
      <c r="QG94" s="51">
        <f t="shared" si="570"/>
        <v>244653.99471191407</v>
      </c>
      <c r="QH94" s="51">
        <f t="shared" si="571"/>
        <v>258732.58359215123</v>
      </c>
      <c r="QI94" s="51">
        <f t="shared" si="572"/>
        <v>257117.62266523254</v>
      </c>
      <c r="QJ94" s="51">
        <f t="shared" si="573"/>
        <v>254034.64354139584</v>
      </c>
      <c r="QK94" s="51">
        <f t="shared" si="574"/>
        <v>249502.97100541825</v>
      </c>
      <c r="QL94" s="51">
        <f t="shared" si="575"/>
        <v>248999.22300459218</v>
      </c>
      <c r="QM94" s="51">
        <f t="shared" si="576"/>
        <v>256239.75371304003</v>
      </c>
      <c r="QN94" s="51">
        <f t="shared" si="577"/>
        <v>259386.05784917146</v>
      </c>
      <c r="QO94" s="51">
        <f t="shared" si="578"/>
        <v>259386.05784917146</v>
      </c>
      <c r="QP94" s="51">
        <f t="shared" si="579"/>
        <v>281671.1570878799</v>
      </c>
      <c r="QQ94" s="51">
        <f t="shared" si="580"/>
        <v>260556.11072632155</v>
      </c>
      <c r="QR94" s="51">
        <f t="shared" si="581"/>
        <v>231468.84131425386</v>
      </c>
      <c r="QS94" s="51">
        <f t="shared" si="582"/>
        <v>244653.99471191407</v>
      </c>
      <c r="QT94" s="51">
        <f t="shared" si="583"/>
        <v>258732.58359215123</v>
      </c>
      <c r="QU94" s="51">
        <f t="shared" si="584"/>
        <v>257117.62266523254</v>
      </c>
      <c r="QV94" s="51">
        <f t="shared" si="585"/>
        <v>254034.64354139584</v>
      </c>
      <c r="QW94" s="51">
        <f t="shared" si="586"/>
        <v>249502.97100541825</v>
      </c>
      <c r="QX94" s="51">
        <f t="shared" si="587"/>
        <v>248999.22300459218</v>
      </c>
      <c r="QY94" s="51">
        <f t="shared" si="588"/>
        <v>256239.75371304003</v>
      </c>
      <c r="QZ94" s="51">
        <f t="shared" si="589"/>
        <v>259386.05784917146</v>
      </c>
      <c r="RA94" s="51">
        <f t="shared" si="590"/>
        <v>259386.05784917146</v>
      </c>
      <c r="RB94" s="51">
        <f t="shared" si="591"/>
        <v>281671.1570878799</v>
      </c>
      <c r="RC94" s="51">
        <f t="shared" si="592"/>
        <v>260556.11072632155</v>
      </c>
      <c r="RD94" s="51">
        <f t="shared" si="593"/>
        <v>231468.84131425386</v>
      </c>
      <c r="RE94" s="51">
        <f t="shared" si="594"/>
        <v>244653.99471191407</v>
      </c>
      <c r="RF94" s="51">
        <f t="shared" si="595"/>
        <v>258732.58359215123</v>
      </c>
      <c r="RG94" s="51">
        <f t="shared" si="596"/>
        <v>257117.62266523254</v>
      </c>
      <c r="RH94" s="51">
        <f t="shared" si="597"/>
        <v>254034.64354139584</v>
      </c>
      <c r="RI94" s="51">
        <f t="shared" si="598"/>
        <v>249502.97100541825</v>
      </c>
      <c r="RJ94" s="51">
        <f t="shared" si="599"/>
        <v>248999.22300459218</v>
      </c>
      <c r="RK94" s="51">
        <f t="shared" si="600"/>
        <v>256239.75371304003</v>
      </c>
      <c r="RL94" s="51">
        <f t="shared" si="601"/>
        <v>259386.05784917146</v>
      </c>
      <c r="RM94" s="51">
        <f t="shared" si="602"/>
        <v>259386.05784917146</v>
      </c>
      <c r="RN94" s="51">
        <f t="shared" si="603"/>
        <v>281671.1570878799</v>
      </c>
      <c r="RO94" s="51">
        <f t="shared" si="604"/>
        <v>260556.11072632155</v>
      </c>
      <c r="RP94" s="51">
        <f t="shared" si="605"/>
        <v>231468.84131425386</v>
      </c>
      <c r="RQ94" s="51">
        <f t="shared" si="606"/>
        <v>244653.99471191407</v>
      </c>
      <c r="RR94" s="51">
        <f t="shared" si="607"/>
        <v>258732.58359215123</v>
      </c>
      <c r="RS94" s="51">
        <f t="shared" si="608"/>
        <v>257117.62266523254</v>
      </c>
      <c r="RT94" s="51">
        <f t="shared" si="609"/>
        <v>254034.64354139584</v>
      </c>
      <c r="RU94" s="51"/>
      <c r="RV94" s="51">
        <f t="shared" si="767"/>
        <v>3061749.017060542</v>
      </c>
      <c r="RW94" s="51">
        <f t="shared" si="767"/>
        <v>3061749.017060542</v>
      </c>
      <c r="RX94" s="51">
        <f t="shared" si="767"/>
        <v>3061749.017060542</v>
      </c>
      <c r="RY94" s="51">
        <f t="shared" si="767"/>
        <v>3061749.017060542</v>
      </c>
      <c r="RZ94" s="51">
        <f t="shared" si="767"/>
        <v>3061749.017060542</v>
      </c>
      <c r="SA94" s="51">
        <f t="shared" si="767"/>
        <v>3061749.017060542</v>
      </c>
    </row>
    <row r="95" spans="1:495" x14ac:dyDescent="0.3">
      <c r="A95" s="1">
        <v>610000</v>
      </c>
      <c r="B95" s="1" t="s">
        <v>262</v>
      </c>
      <c r="C95" s="1" t="s">
        <v>173</v>
      </c>
      <c r="D95" s="44">
        <v>0</v>
      </c>
      <c r="E95" s="1" t="s">
        <v>174</v>
      </c>
      <c r="F95" s="107">
        <f>VLOOKUP(A95,Auxiliar_OPEX_CustosUnit!$A$4:$E$129,COLUMN(Auxiliar_OPEX_CustosUnit!$E$3),0)</f>
        <v>4</v>
      </c>
      <c r="G95" s="107">
        <f>INDEX(Auxiliar_OPEX_Drivers!$B$76:$I$84,MATCH($E95,Auxiliar_OPEX_Drivers!$B$76:$B$84,0),MATCH(YEAR(G$2),Auxiliar_OPEX_Drivers!$B$76:$I$76,0))*$F95</f>
        <v>4</v>
      </c>
      <c r="H95" s="107">
        <f>INDEX(Auxiliar_OPEX_Drivers!$B$76:$I$84,MATCH($E95,Auxiliar_OPEX_Drivers!$B$76:$B$84,0),MATCH(YEAR(H$2),Auxiliar_OPEX_Drivers!$B$76:$I$76,0))*$F95</f>
        <v>4</v>
      </c>
      <c r="I95" s="107">
        <f>INDEX(Auxiliar_OPEX_Drivers!$B$76:$I$84,MATCH($E95,Auxiliar_OPEX_Drivers!$B$76:$B$84,0),MATCH(YEAR(I$2),Auxiliar_OPEX_Drivers!$B$76:$I$76,0))*$F95</f>
        <v>4</v>
      </c>
      <c r="J95" s="107">
        <f>INDEX(Auxiliar_OPEX_Drivers!$B$76:$I$84,MATCH($E95,Auxiliar_OPEX_Drivers!$B$76:$B$84,0),MATCH(YEAR(J$2),Auxiliar_OPEX_Drivers!$B$76:$I$76,0))*$F95</f>
        <v>4</v>
      </c>
      <c r="K95" s="107">
        <f>INDEX(Auxiliar_OPEX_Drivers!$B$76:$I$84,MATCH($E95,Auxiliar_OPEX_Drivers!$B$76:$B$84,0),MATCH(YEAR(K$2),Auxiliar_OPEX_Drivers!$B$76:$I$76,0))*$F95</f>
        <v>4</v>
      </c>
      <c r="L95" s="107">
        <f>INDEX(Auxiliar_OPEX_Drivers!$B$76:$I$84,MATCH($E95,Auxiliar_OPEX_Drivers!$B$76:$B$84,0),MATCH(YEAR(L$2),Auxiliar_OPEX_Drivers!$B$76:$I$76,0))*$F95</f>
        <v>4</v>
      </c>
      <c r="M95" s="107">
        <f>INDEX(Auxiliar_OPEX_Drivers!$B$76:$I$84,MATCH($E95,Auxiliar_OPEX_Drivers!$B$76:$B$84,0),MATCH(YEAR(M$2),Auxiliar_OPEX_Drivers!$B$76:$I$76,0))*$F95</f>
        <v>4</v>
      </c>
      <c r="N95" s="107">
        <f>INDEX(Auxiliar_OPEX_Drivers!$B$76:$I$84,MATCH($E95,Auxiliar_OPEX_Drivers!$B$76:$B$84,0),MATCH(YEAR(N$2),Auxiliar_OPEX_Drivers!$B$76:$I$76,0))*$F95</f>
        <v>4</v>
      </c>
      <c r="O95" s="107">
        <f>INDEX(Auxiliar_OPEX_Drivers!$B$76:$I$84,MATCH($E95,Auxiliar_OPEX_Drivers!$B$76:$B$84,0),MATCH(YEAR(O$2),Auxiliar_OPEX_Drivers!$B$76:$I$76,0))*$F95</f>
        <v>4</v>
      </c>
      <c r="P95" s="107">
        <f>INDEX(Auxiliar_OPEX_Drivers!$B$76:$I$84,MATCH($E95,Auxiliar_OPEX_Drivers!$B$76:$B$84,0),MATCH(YEAR(P$2),Auxiliar_OPEX_Drivers!$B$76:$I$76,0))*$F95</f>
        <v>4</v>
      </c>
      <c r="Q95" s="107">
        <f>INDEX(Auxiliar_OPEX_Drivers!$B$76:$I$84,MATCH($E95,Auxiliar_OPEX_Drivers!$B$76:$B$84,0),MATCH(YEAR(Q$2),Auxiliar_OPEX_Drivers!$B$76:$I$76,0))*$F95</f>
        <v>4</v>
      </c>
      <c r="R95" s="107">
        <f>INDEX(Auxiliar_OPEX_Drivers!$B$76:$I$84,MATCH($E95,Auxiliar_OPEX_Drivers!$B$76:$B$84,0),MATCH(YEAR(R$2),Auxiliar_OPEX_Drivers!$B$76:$I$76,0))*$F95</f>
        <v>4</v>
      </c>
      <c r="S95" s="107">
        <f>INDEX(Auxiliar_OPEX_Drivers!$B$76:$I$84,MATCH($E95,Auxiliar_OPEX_Drivers!$B$76:$B$84,0),MATCH(YEAR(S$2),Auxiliar_OPEX_Drivers!$B$76:$I$76,0))*$F95</f>
        <v>4</v>
      </c>
      <c r="T95" s="107">
        <f>INDEX(Auxiliar_OPEX_Drivers!$B$76:$I$84,MATCH($E95,Auxiliar_OPEX_Drivers!$B$76:$B$84,0),MATCH(YEAR(T$2),Auxiliar_OPEX_Drivers!$B$76:$I$76,0))*$F95</f>
        <v>4</v>
      </c>
      <c r="U95" s="107">
        <f>INDEX(Auxiliar_OPEX_Drivers!$B$76:$I$84,MATCH($E95,Auxiliar_OPEX_Drivers!$B$76:$B$84,0),MATCH(YEAR(U$2),Auxiliar_OPEX_Drivers!$B$76:$I$76,0))*$F95</f>
        <v>4</v>
      </c>
      <c r="V95" s="107">
        <f>INDEX(Auxiliar_OPEX_Drivers!$B$76:$I$84,MATCH($E95,Auxiliar_OPEX_Drivers!$B$76:$B$84,0),MATCH(YEAR(V$2),Auxiliar_OPEX_Drivers!$B$76:$I$76,0))*$F95</f>
        <v>4</v>
      </c>
      <c r="W95" s="107">
        <f>INDEX(Auxiliar_OPEX_Drivers!$B$76:$I$84,MATCH($E95,Auxiliar_OPEX_Drivers!$B$76:$B$84,0),MATCH(YEAR(W$2),Auxiliar_OPEX_Drivers!$B$76:$I$76,0))*$F95</f>
        <v>4</v>
      </c>
      <c r="X95" s="107">
        <f>INDEX(Auxiliar_OPEX_Drivers!$B$76:$I$84,MATCH($E95,Auxiliar_OPEX_Drivers!$B$76:$B$84,0),MATCH(YEAR(X$2),Auxiliar_OPEX_Drivers!$B$76:$I$76,0))*$F95</f>
        <v>4</v>
      </c>
      <c r="Y95" s="107">
        <f>INDEX(Auxiliar_OPEX_Drivers!$B$76:$I$84,MATCH($E95,Auxiliar_OPEX_Drivers!$B$76:$B$84,0),MATCH(YEAR(Y$2),Auxiliar_OPEX_Drivers!$B$76:$I$76,0))*$F95</f>
        <v>4</v>
      </c>
      <c r="Z95" s="107">
        <f>INDEX(Auxiliar_OPEX_Drivers!$B$76:$I$84,MATCH($E95,Auxiliar_OPEX_Drivers!$B$76:$B$84,0),MATCH(YEAR(Z$2),Auxiliar_OPEX_Drivers!$B$76:$I$76,0))*$F95</f>
        <v>4</v>
      </c>
      <c r="AA95" s="107">
        <f>INDEX(Auxiliar_OPEX_Drivers!$B$76:$I$84,MATCH($E95,Auxiliar_OPEX_Drivers!$B$76:$B$84,0),MATCH(YEAR(AA$2),Auxiliar_OPEX_Drivers!$B$76:$I$76,0))*$F95</f>
        <v>4</v>
      </c>
      <c r="AB95" s="107">
        <f>INDEX(Auxiliar_OPEX_Drivers!$B$76:$I$84,MATCH($E95,Auxiliar_OPEX_Drivers!$B$76:$B$84,0),MATCH(YEAR(AB$2),Auxiliar_OPEX_Drivers!$B$76:$I$76,0))*$F95</f>
        <v>4</v>
      </c>
      <c r="AC95" s="107">
        <f>INDEX(Auxiliar_OPEX_Drivers!$B$76:$I$84,MATCH($E95,Auxiliar_OPEX_Drivers!$B$76:$B$84,0),MATCH(YEAR(AC$2),Auxiliar_OPEX_Drivers!$B$76:$I$76,0))*$F95</f>
        <v>4</v>
      </c>
      <c r="AD95" s="107">
        <f>INDEX(Auxiliar_OPEX_Drivers!$B$76:$I$84,MATCH($E95,Auxiliar_OPEX_Drivers!$B$76:$B$84,0),MATCH(YEAR(AD$2),Auxiliar_OPEX_Drivers!$B$76:$I$76,0))*$F95</f>
        <v>4</v>
      </c>
      <c r="AE95" s="107">
        <f>INDEX(Auxiliar_OPEX_Drivers!$B$76:$I$84,MATCH($E95,Auxiliar_OPEX_Drivers!$B$76:$B$84,0),MATCH(YEAR(AE$2),Auxiliar_OPEX_Drivers!$B$76:$I$76,0))*$F95</f>
        <v>4</v>
      </c>
      <c r="AF95" s="107">
        <f>INDEX(Auxiliar_OPEX_Drivers!$B$76:$I$84,MATCH($E95,Auxiliar_OPEX_Drivers!$B$76:$B$84,0),MATCH(YEAR(AF$2),Auxiliar_OPEX_Drivers!$B$76:$I$76,0))*$F95</f>
        <v>4</v>
      </c>
      <c r="AG95" s="107">
        <f>INDEX(Auxiliar_OPEX_Drivers!$B$76:$I$84,MATCH($E95,Auxiliar_OPEX_Drivers!$B$76:$B$84,0),MATCH(YEAR(AG$2),Auxiliar_OPEX_Drivers!$B$76:$I$76,0))*$F95</f>
        <v>4</v>
      </c>
      <c r="AH95" s="107">
        <f>INDEX(Auxiliar_OPEX_Drivers!$B$76:$I$84,MATCH($E95,Auxiliar_OPEX_Drivers!$B$76:$B$84,0),MATCH(YEAR(AH$2),Auxiliar_OPEX_Drivers!$B$76:$I$76,0))*$F95</f>
        <v>4</v>
      </c>
      <c r="AI95" s="107">
        <f>INDEX(Auxiliar_OPEX_Drivers!$B$76:$I$84,MATCH($E95,Auxiliar_OPEX_Drivers!$B$76:$B$84,0),MATCH(YEAR(AI$2),Auxiliar_OPEX_Drivers!$B$76:$I$76,0))*$F95</f>
        <v>4</v>
      </c>
      <c r="AJ95" s="107">
        <f>INDEX(Auxiliar_OPEX_Drivers!$B$76:$I$84,MATCH($E95,Auxiliar_OPEX_Drivers!$B$76:$B$84,0),MATCH(YEAR(AJ$2),Auxiliar_OPEX_Drivers!$B$76:$I$76,0))*$F95</f>
        <v>4</v>
      </c>
      <c r="AK95" s="107">
        <f>INDEX(Auxiliar_OPEX_Drivers!$B$76:$I$84,MATCH($E95,Auxiliar_OPEX_Drivers!$B$76:$B$84,0),MATCH(YEAR(AK$2),Auxiliar_OPEX_Drivers!$B$76:$I$76,0))*$F95</f>
        <v>4</v>
      </c>
      <c r="AL95" s="107">
        <f>INDEX(Auxiliar_OPEX_Drivers!$B$76:$I$84,MATCH($E95,Auxiliar_OPEX_Drivers!$B$76:$B$84,0),MATCH(YEAR(AL$2),Auxiliar_OPEX_Drivers!$B$76:$I$76,0))*$F95</f>
        <v>4</v>
      </c>
      <c r="AM95" s="107">
        <f>INDEX(Auxiliar_OPEX_Drivers!$B$76:$I$84,MATCH($E95,Auxiliar_OPEX_Drivers!$B$76:$B$84,0),MATCH(YEAR(AM$2),Auxiliar_OPEX_Drivers!$B$76:$I$76,0))*$F95</f>
        <v>4</v>
      </c>
      <c r="AN95" s="107">
        <f>INDEX(Auxiliar_OPEX_Drivers!$B$76:$I$84,MATCH($E95,Auxiliar_OPEX_Drivers!$B$76:$B$84,0),MATCH(YEAR(AN$2),Auxiliar_OPEX_Drivers!$B$76:$I$76,0))*$F95</f>
        <v>4</v>
      </c>
      <c r="AO95" s="107">
        <f>INDEX(Auxiliar_OPEX_Drivers!$B$76:$I$84,MATCH($E95,Auxiliar_OPEX_Drivers!$B$76:$B$84,0),MATCH(YEAR(AO$2),Auxiliar_OPEX_Drivers!$B$76:$I$76,0))*$F95</f>
        <v>4</v>
      </c>
      <c r="AP95" s="107">
        <f>INDEX(Auxiliar_OPEX_Drivers!$B$76:$I$84,MATCH($E95,Auxiliar_OPEX_Drivers!$B$76:$B$84,0),MATCH(YEAR(AP$2),Auxiliar_OPEX_Drivers!$B$76:$I$76,0))*$F95</f>
        <v>4</v>
      </c>
      <c r="AQ95" s="107">
        <f>INDEX(Auxiliar_OPEX_Drivers!$B$76:$I$84,MATCH($E95,Auxiliar_OPEX_Drivers!$B$76:$B$84,0),MATCH(YEAR(AQ$2),Auxiliar_OPEX_Drivers!$B$76:$I$76,0))*$F95</f>
        <v>4</v>
      </c>
      <c r="AR95" s="107">
        <f>INDEX(Auxiliar_OPEX_Drivers!$B$76:$I$84,MATCH($E95,Auxiliar_OPEX_Drivers!$B$76:$B$84,0),MATCH(YEAR(AR$2),Auxiliar_OPEX_Drivers!$B$76:$I$76,0))*$F95</f>
        <v>4</v>
      </c>
      <c r="AS95" s="107">
        <f>INDEX(Auxiliar_OPEX_Drivers!$B$76:$I$84,MATCH($E95,Auxiliar_OPEX_Drivers!$B$76:$B$84,0),MATCH(YEAR(AS$2),Auxiliar_OPEX_Drivers!$B$76:$I$76,0))*$F95</f>
        <v>4</v>
      </c>
      <c r="AT95" s="107">
        <f>INDEX(Auxiliar_OPEX_Drivers!$B$76:$I$84,MATCH($E95,Auxiliar_OPEX_Drivers!$B$76:$B$84,0),MATCH(YEAR(AT$2),Auxiliar_OPEX_Drivers!$B$76:$I$76,0))*$F95</f>
        <v>4</v>
      </c>
      <c r="AU95" s="107">
        <f>INDEX(Auxiliar_OPEX_Drivers!$B$76:$I$84,MATCH($E95,Auxiliar_OPEX_Drivers!$B$76:$B$84,0),MATCH(YEAR(AU$2),Auxiliar_OPEX_Drivers!$B$76:$I$76,0))*$F95</f>
        <v>4</v>
      </c>
      <c r="AV95" s="107">
        <f>INDEX(Auxiliar_OPEX_Drivers!$B$76:$I$84,MATCH($E95,Auxiliar_OPEX_Drivers!$B$76:$B$84,0),MATCH(YEAR(AV$2),Auxiliar_OPEX_Drivers!$B$76:$I$76,0))*$F95</f>
        <v>4</v>
      </c>
      <c r="AW95" s="107">
        <f>INDEX(Auxiliar_OPEX_Drivers!$B$76:$I$84,MATCH($E95,Auxiliar_OPEX_Drivers!$B$76:$B$84,0),MATCH(YEAR(AW$2),Auxiliar_OPEX_Drivers!$B$76:$I$76,0))*$F95</f>
        <v>4</v>
      </c>
      <c r="AX95" s="107">
        <f>INDEX(Auxiliar_OPEX_Drivers!$B$76:$I$84,MATCH($E95,Auxiliar_OPEX_Drivers!$B$76:$B$84,0),MATCH(YEAR(AX$2),Auxiliar_OPEX_Drivers!$B$76:$I$76,0))*$F95</f>
        <v>4</v>
      </c>
      <c r="AY95" s="107">
        <f>INDEX(Auxiliar_OPEX_Drivers!$B$76:$I$84,MATCH($E95,Auxiliar_OPEX_Drivers!$B$76:$B$84,0),MATCH(YEAR(AY$2),Auxiliar_OPEX_Drivers!$B$76:$I$76,0))*$F95</f>
        <v>4</v>
      </c>
      <c r="AZ95" s="107">
        <f>INDEX(Auxiliar_OPEX_Drivers!$B$76:$I$84,MATCH($E95,Auxiliar_OPEX_Drivers!$B$76:$B$84,0),MATCH(YEAR(AZ$2),Auxiliar_OPEX_Drivers!$B$76:$I$76,0))*$F95</f>
        <v>4</v>
      </c>
      <c r="BA95" s="107">
        <f>INDEX(Auxiliar_OPEX_Drivers!$B$76:$I$84,MATCH($E95,Auxiliar_OPEX_Drivers!$B$76:$B$84,0),MATCH(YEAR(BA$2),Auxiliar_OPEX_Drivers!$B$76:$I$76,0))*$F95</f>
        <v>4</v>
      </c>
      <c r="BB95" s="107">
        <f>INDEX(Auxiliar_OPEX_Drivers!$B$76:$I$84,MATCH($E95,Auxiliar_OPEX_Drivers!$B$76:$B$84,0),MATCH(YEAR(BB$2),Auxiliar_OPEX_Drivers!$B$76:$I$76,0))*$F95</f>
        <v>4</v>
      </c>
      <c r="BC95" s="107">
        <f>INDEX(Auxiliar_OPEX_Drivers!$B$76:$I$84,MATCH($E95,Auxiliar_OPEX_Drivers!$B$76:$B$84,0),MATCH(YEAR(BC$2),Auxiliar_OPEX_Drivers!$B$76:$I$76,0))*$F95</f>
        <v>4</v>
      </c>
      <c r="BD95" s="107">
        <f>INDEX(Auxiliar_OPEX_Drivers!$B$76:$I$84,MATCH($E95,Auxiliar_OPEX_Drivers!$B$76:$B$84,0),MATCH(YEAR(BD$2),Auxiliar_OPEX_Drivers!$B$76:$I$76,0))*$F95</f>
        <v>4</v>
      </c>
      <c r="BE95" s="107">
        <f>INDEX(Auxiliar_OPEX_Drivers!$B$76:$I$84,MATCH($E95,Auxiliar_OPEX_Drivers!$B$76:$B$84,0),MATCH(YEAR(BE$2),Auxiliar_OPEX_Drivers!$B$76:$I$76,0))*$F95</f>
        <v>4</v>
      </c>
      <c r="BF95" s="107">
        <f>INDEX(Auxiliar_OPEX_Drivers!$B$76:$I$84,MATCH($E95,Auxiliar_OPEX_Drivers!$B$76:$B$84,0),MATCH(YEAR(BF$2),Auxiliar_OPEX_Drivers!$B$76:$I$76,0))*$F95</f>
        <v>4</v>
      </c>
      <c r="BG95" s="107">
        <f>INDEX(Auxiliar_OPEX_Drivers!$B$76:$I$84,MATCH($E95,Auxiliar_OPEX_Drivers!$B$76:$B$84,0),MATCH(YEAR(BG$2),Auxiliar_OPEX_Drivers!$B$76:$I$76,0))*$F95</f>
        <v>4</v>
      </c>
      <c r="BH95" s="107">
        <f>INDEX(Auxiliar_OPEX_Drivers!$B$76:$I$84,MATCH($E95,Auxiliar_OPEX_Drivers!$B$76:$B$84,0),MATCH(YEAR(BH$2),Auxiliar_OPEX_Drivers!$B$76:$I$76,0))*$F95</f>
        <v>4</v>
      </c>
      <c r="BI95" s="107">
        <f>INDEX(Auxiliar_OPEX_Drivers!$B$76:$I$84,MATCH($E95,Auxiliar_OPEX_Drivers!$B$76:$B$84,0),MATCH(YEAR(BI$2),Auxiliar_OPEX_Drivers!$B$76:$I$76,0))*$F95</f>
        <v>4</v>
      </c>
      <c r="BJ95" s="107">
        <f>INDEX(Auxiliar_OPEX_Drivers!$B$76:$I$84,MATCH($E95,Auxiliar_OPEX_Drivers!$B$76:$B$84,0),MATCH(YEAR(BJ$2),Auxiliar_OPEX_Drivers!$B$76:$I$76,0))*$F95</f>
        <v>4</v>
      </c>
      <c r="BK95" s="107">
        <f>INDEX(Auxiliar_OPEX_Drivers!$B$76:$I$84,MATCH($E95,Auxiliar_OPEX_Drivers!$B$76:$B$84,0),MATCH(YEAR(BK$2),Auxiliar_OPEX_Drivers!$B$76:$I$76,0))*$F95</f>
        <v>4</v>
      </c>
      <c r="BL95" s="107">
        <f>INDEX(Auxiliar_OPEX_Drivers!$B$76:$I$84,MATCH($E95,Auxiliar_OPEX_Drivers!$B$76:$B$84,0),MATCH(YEAR(BL$2),Auxiliar_OPEX_Drivers!$B$76:$I$76,0))*$F95</f>
        <v>4</v>
      </c>
      <c r="BM95" s="107">
        <f>INDEX(Auxiliar_OPEX_Drivers!$B$76:$I$84,MATCH($E95,Auxiliar_OPEX_Drivers!$B$76:$B$84,0),MATCH(YEAR(BM$2),Auxiliar_OPEX_Drivers!$B$76:$I$76,0))*$F95</f>
        <v>4</v>
      </c>
      <c r="BN95" s="107">
        <f>INDEX(Auxiliar_OPEX_Drivers!$B$76:$I$84,MATCH($E95,Auxiliar_OPEX_Drivers!$B$76:$B$84,0),MATCH(YEAR(BN$2),Auxiliar_OPEX_Drivers!$B$76:$I$76,0))*$F95</f>
        <v>4</v>
      </c>
      <c r="BO95" s="107">
        <f>INDEX(Auxiliar_OPEX_Drivers!$B$76:$I$84,MATCH($E95,Auxiliar_OPEX_Drivers!$B$76:$B$84,0),MATCH(YEAR(BO$2),Auxiliar_OPEX_Drivers!$B$76:$I$76,0))*$F95</f>
        <v>4</v>
      </c>
      <c r="BP95" s="107">
        <f>INDEX(Auxiliar_OPEX_Drivers!$B$76:$I$84,MATCH($E95,Auxiliar_OPEX_Drivers!$B$76:$B$84,0),MATCH(YEAR(BP$2),Auxiliar_OPEX_Drivers!$B$76:$I$76,0))*$F95</f>
        <v>4</v>
      </c>
      <c r="BQ95" s="107">
        <f>INDEX(Auxiliar_OPEX_Drivers!$B$76:$I$84,MATCH($E95,Auxiliar_OPEX_Drivers!$B$76:$B$84,0),MATCH(YEAR(BQ$2),Auxiliar_OPEX_Drivers!$B$76:$I$76,0))*$F95</f>
        <v>4</v>
      </c>
      <c r="BR95" s="107">
        <f>INDEX(Auxiliar_OPEX_Drivers!$B$76:$I$84,MATCH($E95,Auxiliar_OPEX_Drivers!$B$76:$B$84,0),MATCH(YEAR(BR$2),Auxiliar_OPEX_Drivers!$B$76:$I$76,0))*$F95</f>
        <v>4</v>
      </c>
      <c r="BS95" s="107">
        <f>INDEX(Auxiliar_OPEX_Drivers!$B$76:$I$84,MATCH($E95,Auxiliar_OPEX_Drivers!$B$76:$B$84,0),MATCH(YEAR(BS$2),Auxiliar_OPEX_Drivers!$B$76:$I$76,0))*$F95</f>
        <v>4</v>
      </c>
      <c r="BT95" s="107">
        <f>INDEX(Auxiliar_OPEX_Drivers!$B$76:$I$84,MATCH($E95,Auxiliar_OPEX_Drivers!$B$76:$B$84,0),MATCH(YEAR(BT$2),Auxiliar_OPEX_Drivers!$B$76:$I$76,0))*$F95</f>
        <v>4</v>
      </c>
      <c r="BU95" s="107">
        <f>INDEX(Auxiliar_OPEX_Drivers!$B$76:$I$84,MATCH($E95,Auxiliar_OPEX_Drivers!$B$76:$B$84,0),MATCH(YEAR(BU$2),Auxiliar_OPEX_Drivers!$B$76:$I$76,0))*$F95</f>
        <v>4</v>
      </c>
      <c r="BV95" s="107">
        <f>INDEX(Auxiliar_OPEX_Drivers!$B$76:$I$84,MATCH($E95,Auxiliar_OPEX_Drivers!$B$76:$B$84,0),MATCH(YEAR(BV$2),Auxiliar_OPEX_Drivers!$B$76:$I$76,0))*$F95</f>
        <v>4</v>
      </c>
      <c r="BW95" s="107">
        <f>INDEX(Auxiliar_OPEX_Drivers!$B$76:$I$84,MATCH($E95,Auxiliar_OPEX_Drivers!$B$76:$B$84,0),MATCH(YEAR(BW$2),Auxiliar_OPEX_Drivers!$B$76:$I$76,0))*$F95</f>
        <v>4</v>
      </c>
      <c r="BX95" s="107">
        <f>INDEX(Auxiliar_OPEX_Drivers!$B$76:$I$84,MATCH($E95,Auxiliar_OPEX_Drivers!$B$76:$B$84,0),MATCH(YEAR(BX$2),Auxiliar_OPEX_Drivers!$B$76:$I$76,0))*$F95</f>
        <v>4</v>
      </c>
      <c r="BY95" s="107">
        <f>INDEX(Auxiliar_OPEX_Drivers!$B$76:$I$84,MATCH($E95,Auxiliar_OPEX_Drivers!$B$76:$B$84,0),MATCH(YEAR(BY$2),Auxiliar_OPEX_Drivers!$B$76:$I$76,0))*$F95</f>
        <v>4</v>
      </c>
      <c r="BZ95" s="107">
        <f>INDEX(Auxiliar_OPEX_Drivers!$B$76:$I$84,MATCH($E95,Auxiliar_OPEX_Drivers!$B$76:$B$84,0),MATCH(YEAR(BZ$2),Auxiliar_OPEX_Drivers!$B$76:$I$76,0))*$F95</f>
        <v>4</v>
      </c>
      <c r="CA95" s="107">
        <f>INDEX(Auxiliar_OPEX_Drivers!$B$76:$I$84,MATCH($E95,Auxiliar_OPEX_Drivers!$B$76:$B$84,0),MATCH(YEAR(CA$2),Auxiliar_OPEX_Drivers!$B$76:$I$76,0))*$F95</f>
        <v>4</v>
      </c>
      <c r="CB95" s="107">
        <f>INDEX(Auxiliar_OPEX_Drivers!$B$76:$I$84,MATCH($E95,Auxiliar_OPEX_Drivers!$B$76:$B$84,0),MATCH(YEAR(CB$2),Auxiliar_OPEX_Drivers!$B$76:$I$76,0))*$F95</f>
        <v>4</v>
      </c>
      <c r="CC95" s="107">
        <f>INDEX(Auxiliar_OPEX_Drivers!$B$76:$I$84,MATCH($E95,Auxiliar_OPEX_Drivers!$B$76:$B$84,0),MATCH(YEAR(CC$2),Auxiliar_OPEX_Drivers!$B$76:$I$76,0))*$F95</f>
        <v>4</v>
      </c>
      <c r="CD95" s="107">
        <f>INDEX(Auxiliar_OPEX_Drivers!$B$76:$I$84,MATCH($E95,Auxiliar_OPEX_Drivers!$B$76:$B$84,0),MATCH(YEAR(CD$2),Auxiliar_OPEX_Drivers!$B$76:$I$76,0))*$F95</f>
        <v>4</v>
      </c>
      <c r="CE95" s="107">
        <f>INDEX(Auxiliar_OPEX_Drivers!$B$76:$I$84,MATCH($E95,Auxiliar_OPEX_Drivers!$B$76:$B$84,0),MATCH(YEAR(CE$2),Auxiliar_OPEX_Drivers!$B$76:$I$76,0))*$F95</f>
        <v>4</v>
      </c>
      <c r="CF95" s="107">
        <f>INDEX(Auxiliar_OPEX_Drivers!$B$76:$I$84,MATCH($E95,Auxiliar_OPEX_Drivers!$B$76:$B$84,0),MATCH(YEAR(CF$2),Auxiliar_OPEX_Drivers!$B$76:$I$76,0))*$F95</f>
        <v>4</v>
      </c>
      <c r="CG95" s="107">
        <f>INDEX(Auxiliar_OPEX_Drivers!$B$76:$I$84,MATCH($E95,Auxiliar_OPEX_Drivers!$B$76:$B$84,0),MATCH(YEAR(CG$2),Auxiliar_OPEX_Drivers!$B$76:$I$76,0))*$F95</f>
        <v>4</v>
      </c>
      <c r="CI95" s="51">
        <f>INDEX(Auxiliar_OPEX_CustosUnit!$A$1:$R$129,MATCH(Auxiliar_OPEX_P!$A95,Auxiliar_OPEX_CustosUnit!$A$1:$A$129,0),MATCH(CI$2,Auxiliar_OPEX_CustosUnit!$A$3:$Q$3,0))*(1-DRE_Auxiliar!$A$5)</f>
        <v>19927.151608867818</v>
      </c>
      <c r="CJ95" s="51">
        <f>INDEX(Auxiliar_OPEX_CustosUnit!$A$1:$R$129,MATCH(Auxiliar_OPEX_P!$A95,Auxiliar_OPEX_CustosUnit!$A$1:$A$129,0),MATCH(CJ$2,Auxiliar_OPEX_CustosUnit!$A$3:$Q$3,0))*(1-DRE_Auxiliar!$A$5)</f>
        <v>20615.41431783899</v>
      </c>
      <c r="CK95" s="51">
        <f>INDEX(Auxiliar_OPEX_CustosUnit!$A$1:$R$129,MATCH(Auxiliar_OPEX_P!$A95,Auxiliar_OPEX_CustosUnit!$A$1:$A$129,0),MATCH(CK$2,Auxiliar_OPEX_CustosUnit!$A$3:$Q$3,0))*(1-DRE_Auxiliar!$A$5)</f>
        <v>21728.155320225575</v>
      </c>
      <c r="CL95" s="51">
        <f>INDEX(Auxiliar_OPEX_CustosUnit!$A$1:$R$129,MATCH(Auxiliar_OPEX_P!$A95,Auxiliar_OPEX_CustosUnit!$A$1:$A$129,0),MATCH(CL$2,Auxiliar_OPEX_CustosUnit!$A$3:$Q$3,0))*(1-DRE_Auxiliar!$A$5)</f>
        <v>21702.273150812835</v>
      </c>
      <c r="CM95" s="51">
        <f>INDEX(Auxiliar_OPEX_CustosUnit!$A$1:$R$129,MATCH(Auxiliar_OPEX_P!$A95,Auxiliar_OPEX_CustosUnit!$A$1:$A$129,0),MATCH(CM$2,Auxiliar_OPEX_CustosUnit!$A$3:$Q$3,0))*(1-DRE_Auxiliar!$A$5)</f>
        <v>21712.885555029043</v>
      </c>
      <c r="CN95" s="51">
        <f>INDEX(Auxiliar_OPEX_CustosUnit!$A$1:$R$129,MATCH(Auxiliar_OPEX_P!$A95,Auxiliar_OPEX_CustosUnit!$A$1:$A$129,0),MATCH(CN$2,Auxiliar_OPEX_CustosUnit!$A$3:$Q$3,0))*(1-DRE_Auxiliar!$A$5)</f>
        <v>23468.39512058318</v>
      </c>
      <c r="CO95" s="51">
        <f>INDEX(Auxiliar_OPEX_CustosUnit!$A$1:$R$129,MATCH(Auxiliar_OPEX_P!$A95,Auxiliar_OPEX_CustosUnit!$A$1:$A$129,0),MATCH(CO$2,Auxiliar_OPEX_CustosUnit!$A$3:$Q$3,0))*(1-DRE_Auxiliar!$A$5)</f>
        <v>22343.910564148173</v>
      </c>
      <c r="CP95" s="51">
        <f>INDEX(Auxiliar_OPEX_CustosUnit!$A$1:$R$129,MATCH(Auxiliar_OPEX_P!$A95,Auxiliar_OPEX_CustosUnit!$A$1:$A$129,0),MATCH(CP$2,Auxiliar_OPEX_CustosUnit!$A$3:$Q$3,0))*(1-DRE_Auxiliar!$A$5)</f>
        <v>23087.180211839855</v>
      </c>
      <c r="CQ95" s="51">
        <f>INDEX(Auxiliar_OPEX_CustosUnit!$A$1:$R$129,MATCH(Auxiliar_OPEX_P!$A95,Auxiliar_OPEX_CustosUnit!$A$1:$A$129,0),MATCH(CQ$2,Auxiliar_OPEX_CustosUnit!$A$3:$Q$3,0))*(1-DRE_Auxiliar!$A$5)</f>
        <v>23092.399060697324</v>
      </c>
      <c r="CR95" s="51">
        <f>INDEX(Auxiliar_OPEX_CustosUnit!$A$1:$R$129,MATCH(Auxiliar_OPEX_P!$A95,Auxiliar_OPEX_CustosUnit!$A$1:$A$129,0),MATCH(CR$2,Auxiliar_OPEX_CustosUnit!$A$3:$Q$3,0))*(1-DRE_Auxiliar!$A$5)</f>
        <v>23092.399060697324</v>
      </c>
      <c r="CS95" s="51">
        <f>INDEX(Auxiliar_OPEX_CustosUnit!$A$1:$R$129,MATCH(Auxiliar_OPEX_P!$A95,Auxiliar_OPEX_CustosUnit!$A$1:$A$129,0),MATCH(CS$2,Auxiliar_OPEX_CustosUnit!$A$3:$Q$3,0))*(1-DRE_Auxiliar!$A$5)</f>
        <v>22349.129413005641</v>
      </c>
      <c r="CT95" s="51">
        <f>INDEX(Auxiliar_OPEX_CustosUnit!$A$1:$R$129,MATCH(Auxiliar_OPEX_P!$A95,Auxiliar_OPEX_CustosUnit!$A$1:$A$129,0),MATCH(CT$2,Auxiliar_OPEX_CustosUnit!$A$3:$Q$3,0))*(1-DRE_Auxiliar!$A$5)</f>
        <v>22194.361746008606</v>
      </c>
      <c r="CU95" s="53">
        <f t="shared" si="610"/>
        <v>19927.151608867818</v>
      </c>
      <c r="CV95" s="53">
        <f t="shared" si="611"/>
        <v>20615.41431783899</v>
      </c>
      <c r="CW95" s="53">
        <f t="shared" si="612"/>
        <v>21728.155320225575</v>
      </c>
      <c r="CX95" s="53">
        <f t="shared" si="613"/>
        <v>21702.273150812835</v>
      </c>
      <c r="CY95" s="53">
        <f t="shared" si="614"/>
        <v>21712.885555029043</v>
      </c>
      <c r="CZ95" s="53">
        <f t="shared" si="615"/>
        <v>23468.39512058318</v>
      </c>
      <c r="DA95" s="53">
        <f t="shared" si="616"/>
        <v>22343.910564148173</v>
      </c>
      <c r="DB95" s="53">
        <f t="shared" si="617"/>
        <v>23087.180211839855</v>
      </c>
      <c r="DC95" s="53">
        <f t="shared" si="618"/>
        <v>23092.399060697324</v>
      </c>
      <c r="DD95" s="53">
        <f t="shared" si="619"/>
        <v>23092.399060697324</v>
      </c>
      <c r="DE95" s="53">
        <f t="shared" si="620"/>
        <v>22349.129413005641</v>
      </c>
      <c r="DF95" s="53">
        <f t="shared" si="621"/>
        <v>22194.361746008606</v>
      </c>
      <c r="DG95" s="53">
        <f t="shared" si="622"/>
        <v>19927.151608867818</v>
      </c>
      <c r="DH95" s="53">
        <f t="shared" si="623"/>
        <v>20615.41431783899</v>
      </c>
      <c r="DI95" s="53">
        <f t="shared" si="624"/>
        <v>21728.155320225575</v>
      </c>
      <c r="DJ95" s="53">
        <f t="shared" si="625"/>
        <v>21702.273150812835</v>
      </c>
      <c r="DK95" s="53">
        <f t="shared" si="626"/>
        <v>21712.885555029043</v>
      </c>
      <c r="DL95" s="53">
        <f t="shared" si="627"/>
        <v>23468.39512058318</v>
      </c>
      <c r="DM95" s="53">
        <f t="shared" si="628"/>
        <v>22343.910564148173</v>
      </c>
      <c r="DN95" s="53">
        <f t="shared" si="629"/>
        <v>23087.180211839855</v>
      </c>
      <c r="DO95" s="53">
        <f t="shared" si="630"/>
        <v>23092.399060697324</v>
      </c>
      <c r="DP95" s="53">
        <f t="shared" si="631"/>
        <v>23092.399060697324</v>
      </c>
      <c r="DQ95" s="53">
        <f t="shared" si="632"/>
        <v>22349.129413005641</v>
      </c>
      <c r="DR95" s="53">
        <f t="shared" si="633"/>
        <v>22194.361746008606</v>
      </c>
      <c r="DS95" s="53">
        <f t="shared" si="634"/>
        <v>19927.151608867818</v>
      </c>
      <c r="DT95" s="53">
        <f t="shared" si="635"/>
        <v>20615.41431783899</v>
      </c>
      <c r="DU95" s="53">
        <f t="shared" si="636"/>
        <v>21728.155320225575</v>
      </c>
      <c r="DV95" s="53">
        <f t="shared" si="637"/>
        <v>21702.273150812835</v>
      </c>
      <c r="DW95" s="53">
        <f t="shared" si="638"/>
        <v>21712.885555029043</v>
      </c>
      <c r="DX95" s="53">
        <f t="shared" si="639"/>
        <v>23468.39512058318</v>
      </c>
      <c r="DY95" s="53">
        <f t="shared" si="640"/>
        <v>22343.910564148173</v>
      </c>
      <c r="DZ95" s="53">
        <f t="shared" si="641"/>
        <v>23087.180211839855</v>
      </c>
      <c r="EA95" s="53">
        <f t="shared" si="642"/>
        <v>23092.399060697324</v>
      </c>
      <c r="EB95" s="53">
        <f t="shared" si="643"/>
        <v>23092.399060697324</v>
      </c>
      <c r="EC95" s="53">
        <f t="shared" si="644"/>
        <v>22349.129413005641</v>
      </c>
      <c r="ED95" s="53">
        <f t="shared" si="645"/>
        <v>22194.361746008606</v>
      </c>
      <c r="EE95" s="53">
        <f t="shared" si="646"/>
        <v>19927.151608867818</v>
      </c>
      <c r="EF95" s="53">
        <f t="shared" si="647"/>
        <v>20615.41431783899</v>
      </c>
      <c r="EG95" s="53">
        <f t="shared" si="648"/>
        <v>21728.155320225575</v>
      </c>
      <c r="EH95" s="53">
        <f t="shared" si="649"/>
        <v>21702.273150812835</v>
      </c>
      <c r="EI95" s="53">
        <f t="shared" si="650"/>
        <v>21712.885555029043</v>
      </c>
      <c r="EJ95" s="53">
        <f t="shared" si="651"/>
        <v>23468.39512058318</v>
      </c>
      <c r="EK95" s="53">
        <f t="shared" si="652"/>
        <v>22343.910564148173</v>
      </c>
      <c r="EL95" s="53">
        <f t="shared" si="653"/>
        <v>23087.180211839855</v>
      </c>
      <c r="EM95" s="53">
        <f t="shared" si="654"/>
        <v>23092.399060697324</v>
      </c>
      <c r="EN95" s="53">
        <f t="shared" si="655"/>
        <v>23092.399060697324</v>
      </c>
      <c r="EO95" s="53">
        <f t="shared" si="656"/>
        <v>22349.129413005641</v>
      </c>
      <c r="EP95" s="53">
        <f t="shared" si="657"/>
        <v>22194.361746008606</v>
      </c>
      <c r="EQ95" s="53">
        <f t="shared" si="658"/>
        <v>19927.151608867818</v>
      </c>
      <c r="ER95" s="53">
        <f t="shared" si="659"/>
        <v>20615.41431783899</v>
      </c>
      <c r="ES95" s="53">
        <f t="shared" si="660"/>
        <v>21728.155320225575</v>
      </c>
      <c r="ET95" s="53">
        <f t="shared" si="661"/>
        <v>21702.273150812835</v>
      </c>
      <c r="EU95" s="53">
        <f t="shared" si="662"/>
        <v>21712.885555029043</v>
      </c>
      <c r="EV95" s="53">
        <f t="shared" si="663"/>
        <v>23468.39512058318</v>
      </c>
      <c r="EW95" s="53">
        <f t="shared" si="664"/>
        <v>22343.910564148173</v>
      </c>
      <c r="EX95" s="53">
        <f t="shared" si="665"/>
        <v>23087.180211839855</v>
      </c>
      <c r="EY95" s="53">
        <f t="shared" si="666"/>
        <v>23092.399060697324</v>
      </c>
      <c r="EZ95" s="53">
        <f t="shared" si="667"/>
        <v>23092.399060697324</v>
      </c>
      <c r="FA95" s="53">
        <f t="shared" si="668"/>
        <v>22349.129413005641</v>
      </c>
      <c r="FB95" s="53">
        <f t="shared" si="669"/>
        <v>22194.361746008606</v>
      </c>
      <c r="FC95" s="53">
        <f t="shared" si="670"/>
        <v>19927.151608867818</v>
      </c>
      <c r="FD95" s="53">
        <f t="shared" si="671"/>
        <v>20615.41431783899</v>
      </c>
      <c r="FE95" s="53">
        <f t="shared" si="672"/>
        <v>21728.155320225575</v>
      </c>
      <c r="FF95" s="53">
        <f t="shared" si="673"/>
        <v>21702.273150812835</v>
      </c>
      <c r="FG95" s="53">
        <f t="shared" si="674"/>
        <v>21712.885555029043</v>
      </c>
      <c r="FH95" s="53">
        <f t="shared" si="675"/>
        <v>23468.39512058318</v>
      </c>
      <c r="FI95" s="53">
        <f t="shared" si="676"/>
        <v>22343.910564148173</v>
      </c>
      <c r="FJ95" s="53">
        <f t="shared" si="677"/>
        <v>23087.180211839855</v>
      </c>
      <c r="FK95" s="53">
        <f t="shared" si="678"/>
        <v>23092.399060697324</v>
      </c>
      <c r="FL95" s="53">
        <f t="shared" si="679"/>
        <v>23092.399060697324</v>
      </c>
      <c r="FM95" s="53">
        <f t="shared" si="680"/>
        <v>22349.129413005641</v>
      </c>
      <c r="FN95" s="53">
        <f t="shared" si="681"/>
        <v>22194.361746008606</v>
      </c>
      <c r="FP95" s="51">
        <f t="shared" si="682"/>
        <v>86851.542220116171</v>
      </c>
      <c r="FQ95" s="51">
        <f t="shared" si="689"/>
        <v>93873.58048233272</v>
      </c>
      <c r="FR95" s="51">
        <f t="shared" si="690"/>
        <v>89375.642256592691</v>
      </c>
      <c r="FS95" s="51">
        <f t="shared" si="691"/>
        <v>92348.720847359422</v>
      </c>
      <c r="FT95" s="51">
        <f t="shared" si="692"/>
        <v>92369.596242789296</v>
      </c>
      <c r="FU95" s="51">
        <f t="shared" si="693"/>
        <v>92369.596242789296</v>
      </c>
      <c r="FV95" s="51">
        <f t="shared" si="694"/>
        <v>89396.517652022565</v>
      </c>
      <c r="FW95" s="51">
        <f t="shared" si="695"/>
        <v>88777.446984034425</v>
      </c>
      <c r="FX95" s="51">
        <f t="shared" si="696"/>
        <v>79708.606435471273</v>
      </c>
      <c r="FY95" s="51">
        <f t="shared" si="697"/>
        <v>82461.657271355958</v>
      </c>
      <c r="FZ95" s="51">
        <f t="shared" si="698"/>
        <v>86912.621280902298</v>
      </c>
      <c r="GA95" s="51">
        <f t="shared" si="699"/>
        <v>86809.092603251338</v>
      </c>
      <c r="GB95" s="51">
        <f t="shared" si="700"/>
        <v>86851.542220116171</v>
      </c>
      <c r="GC95" s="51">
        <f t="shared" si="701"/>
        <v>93873.58048233272</v>
      </c>
      <c r="GD95" s="51">
        <f t="shared" si="702"/>
        <v>89375.642256592691</v>
      </c>
      <c r="GE95" s="51">
        <f t="shared" si="703"/>
        <v>92348.720847359422</v>
      </c>
      <c r="GF95" s="51">
        <f t="shared" si="704"/>
        <v>92369.596242789296</v>
      </c>
      <c r="GG95" s="51">
        <f t="shared" si="705"/>
        <v>92369.596242789296</v>
      </c>
      <c r="GH95" s="51">
        <f t="shared" si="706"/>
        <v>89396.517652022565</v>
      </c>
      <c r="GI95" s="51">
        <f t="shared" si="707"/>
        <v>88777.446984034425</v>
      </c>
      <c r="GJ95" s="51">
        <f t="shared" si="708"/>
        <v>79708.606435471273</v>
      </c>
      <c r="GK95" s="51">
        <f t="shared" si="709"/>
        <v>82461.657271355958</v>
      </c>
      <c r="GL95" s="51">
        <f t="shared" si="710"/>
        <v>86912.621280902298</v>
      </c>
      <c r="GM95" s="51">
        <f t="shared" si="711"/>
        <v>86809.092603251338</v>
      </c>
      <c r="GN95" s="51">
        <f t="shared" si="712"/>
        <v>86851.542220116171</v>
      </c>
      <c r="GO95" s="51">
        <f t="shared" si="713"/>
        <v>93873.58048233272</v>
      </c>
      <c r="GP95" s="51">
        <f t="shared" si="714"/>
        <v>89375.642256592691</v>
      </c>
      <c r="GQ95" s="51">
        <f t="shared" si="715"/>
        <v>92348.720847359422</v>
      </c>
      <c r="GR95" s="51">
        <f t="shared" si="716"/>
        <v>92369.596242789296</v>
      </c>
      <c r="GS95" s="51">
        <f t="shared" si="717"/>
        <v>92369.596242789296</v>
      </c>
      <c r="GT95" s="51">
        <f t="shared" si="718"/>
        <v>89396.517652022565</v>
      </c>
      <c r="GU95" s="51">
        <f t="shared" si="719"/>
        <v>88777.446984034425</v>
      </c>
      <c r="GV95" s="51">
        <f t="shared" si="720"/>
        <v>79708.606435471273</v>
      </c>
      <c r="GW95" s="51">
        <f t="shared" si="721"/>
        <v>82461.657271355958</v>
      </c>
      <c r="GX95" s="51">
        <f t="shared" si="722"/>
        <v>86912.621280902298</v>
      </c>
      <c r="GY95" s="51">
        <f t="shared" si="723"/>
        <v>86809.092603251338</v>
      </c>
      <c r="GZ95" s="51">
        <f t="shared" si="724"/>
        <v>86851.542220116171</v>
      </c>
      <c r="HA95" s="51">
        <f t="shared" si="725"/>
        <v>93873.58048233272</v>
      </c>
      <c r="HB95" s="51">
        <f t="shared" si="726"/>
        <v>89375.642256592691</v>
      </c>
      <c r="HC95" s="51">
        <f t="shared" si="727"/>
        <v>92348.720847359422</v>
      </c>
      <c r="HD95" s="51">
        <f t="shared" si="728"/>
        <v>92369.596242789296</v>
      </c>
      <c r="HE95" s="51">
        <f t="shared" si="729"/>
        <v>92369.596242789296</v>
      </c>
      <c r="HF95" s="51">
        <f t="shared" si="730"/>
        <v>89396.517652022565</v>
      </c>
      <c r="HG95" s="51">
        <f t="shared" si="731"/>
        <v>88777.446984034425</v>
      </c>
      <c r="HH95" s="51">
        <f t="shared" si="732"/>
        <v>79708.606435471273</v>
      </c>
      <c r="HI95" s="51">
        <f t="shared" si="733"/>
        <v>82461.657271355958</v>
      </c>
      <c r="HJ95" s="51">
        <f t="shared" si="734"/>
        <v>86912.621280902298</v>
      </c>
      <c r="HK95" s="51">
        <f t="shared" si="735"/>
        <v>86809.092603251338</v>
      </c>
      <c r="HL95" s="51">
        <f t="shared" si="736"/>
        <v>86851.542220116171</v>
      </c>
      <c r="HM95" s="51">
        <f t="shared" si="737"/>
        <v>93873.58048233272</v>
      </c>
      <c r="HN95" s="51">
        <f t="shared" si="738"/>
        <v>89375.642256592691</v>
      </c>
      <c r="HO95" s="51">
        <f t="shared" si="739"/>
        <v>92348.720847359422</v>
      </c>
      <c r="HP95" s="51">
        <f t="shared" si="740"/>
        <v>92369.596242789296</v>
      </c>
      <c r="HQ95" s="51">
        <f t="shared" si="741"/>
        <v>92369.596242789296</v>
      </c>
      <c r="HR95" s="51">
        <f t="shared" si="742"/>
        <v>89396.517652022565</v>
      </c>
      <c r="HS95" s="51">
        <f t="shared" si="743"/>
        <v>88777.446984034425</v>
      </c>
      <c r="HT95" s="51">
        <f t="shared" si="744"/>
        <v>79708.606435471273</v>
      </c>
      <c r="HU95" s="51">
        <f t="shared" si="745"/>
        <v>82461.657271355958</v>
      </c>
      <c r="HV95" s="51">
        <f t="shared" si="746"/>
        <v>86912.621280902298</v>
      </c>
      <c r="HW95" s="51">
        <f t="shared" si="747"/>
        <v>86809.092603251338</v>
      </c>
      <c r="HX95" s="51">
        <f t="shared" si="748"/>
        <v>86851.542220116171</v>
      </c>
      <c r="HY95" s="51">
        <f t="shared" si="749"/>
        <v>93873.58048233272</v>
      </c>
      <c r="HZ95" s="51">
        <f t="shared" si="750"/>
        <v>89375.642256592691</v>
      </c>
      <c r="IA95" s="51">
        <f t="shared" si="751"/>
        <v>92348.720847359422</v>
      </c>
      <c r="IB95" s="51">
        <f t="shared" si="688"/>
        <v>92369.596242789296</v>
      </c>
      <c r="IC95" s="51">
        <f t="shared" si="752"/>
        <v>92369.596242789296</v>
      </c>
      <c r="ID95" s="51">
        <f t="shared" si="753"/>
        <v>89396.517652022565</v>
      </c>
      <c r="IE95" s="51">
        <f t="shared" si="754"/>
        <v>88777.446984034425</v>
      </c>
      <c r="IF95" s="51">
        <f t="shared" si="755"/>
        <v>79708.606435471273</v>
      </c>
      <c r="IG95" s="51">
        <f t="shared" si="756"/>
        <v>82461.657271355958</v>
      </c>
      <c r="IH95" s="51">
        <f t="shared" si="757"/>
        <v>86912.621280902298</v>
      </c>
      <c r="II95" s="51">
        <f t="shared" si="758"/>
        <v>86809.092603251338</v>
      </c>
      <c r="IJ95" s="51">
        <f t="shared" si="759"/>
        <v>86851.542220116171</v>
      </c>
      <c r="IK95" s="51">
        <f t="shared" si="760"/>
        <v>93873.58048233272</v>
      </c>
      <c r="IL95" s="51">
        <f t="shared" si="761"/>
        <v>89375.642256592691</v>
      </c>
      <c r="IM95" s="51">
        <f t="shared" si="762"/>
        <v>92348.720847359422</v>
      </c>
      <c r="IN95" s="51">
        <f t="shared" si="763"/>
        <v>92369.596242789296</v>
      </c>
      <c r="IO95" s="51">
        <f t="shared" si="764"/>
        <v>92369.596242789296</v>
      </c>
      <c r="IP95" s="51">
        <f t="shared" si="765"/>
        <v>89396.517652022565</v>
      </c>
      <c r="IQ95" s="51">
        <f t="shared" si="766"/>
        <v>88777.446984034425</v>
      </c>
      <c r="IS95" s="51">
        <f t="shared" si="683"/>
        <v>1061254.6205190176</v>
      </c>
      <c r="IT95" s="51">
        <f t="shared" si="683"/>
        <v>1061254.6205190176</v>
      </c>
      <c r="IU95" s="51">
        <f t="shared" si="683"/>
        <v>1061254.6205190176</v>
      </c>
      <c r="IV95" s="51">
        <f t="shared" si="683"/>
        <v>1061254.6205190176</v>
      </c>
      <c r="IW95" s="51">
        <f t="shared" si="683"/>
        <v>1061254.6205190176</v>
      </c>
      <c r="IX95" s="51">
        <f t="shared" si="683"/>
        <v>1061254.6205190176</v>
      </c>
      <c r="IZ95" s="111">
        <f t="shared" si="684"/>
        <v>0</v>
      </c>
      <c r="JA95" s="111">
        <f t="shared" si="389"/>
        <v>0</v>
      </c>
      <c r="JB95" s="111">
        <f t="shared" si="390"/>
        <v>0</v>
      </c>
      <c r="JC95" s="111">
        <f t="shared" si="391"/>
        <v>0</v>
      </c>
      <c r="JD95" s="111">
        <f t="shared" si="392"/>
        <v>0</v>
      </c>
      <c r="JE95" s="111">
        <f t="shared" si="393"/>
        <v>0</v>
      </c>
      <c r="JF95" s="111">
        <f t="shared" si="394"/>
        <v>0</v>
      </c>
      <c r="JG95" s="111">
        <f t="shared" si="395"/>
        <v>0</v>
      </c>
      <c r="JH95" s="111">
        <f t="shared" si="396"/>
        <v>0</v>
      </c>
      <c r="JI95" s="111">
        <f t="shared" si="397"/>
        <v>0</v>
      </c>
      <c r="JJ95" s="111">
        <f t="shared" si="398"/>
        <v>0</v>
      </c>
      <c r="JK95" s="111">
        <f t="shared" si="399"/>
        <v>0</v>
      </c>
      <c r="JL95" s="111">
        <f t="shared" si="400"/>
        <v>0</v>
      </c>
      <c r="JM95" s="111">
        <f t="shared" si="401"/>
        <v>0</v>
      </c>
      <c r="JN95" s="111">
        <f t="shared" si="402"/>
        <v>0</v>
      </c>
      <c r="JO95" s="111">
        <f t="shared" si="403"/>
        <v>0</v>
      </c>
      <c r="JP95" s="111">
        <f t="shared" si="404"/>
        <v>0</v>
      </c>
      <c r="JQ95" s="111">
        <f t="shared" si="405"/>
        <v>0</v>
      </c>
      <c r="JR95" s="111">
        <f t="shared" si="406"/>
        <v>0</v>
      </c>
      <c r="JS95" s="111">
        <f t="shared" si="407"/>
        <v>0</v>
      </c>
      <c r="JT95" s="111">
        <f t="shared" si="408"/>
        <v>0</v>
      </c>
      <c r="JU95" s="111">
        <f t="shared" si="409"/>
        <v>0</v>
      </c>
      <c r="JV95" s="111">
        <f t="shared" si="410"/>
        <v>0</v>
      </c>
      <c r="JW95" s="111">
        <f t="shared" si="411"/>
        <v>0</v>
      </c>
      <c r="JX95" s="111">
        <f t="shared" si="412"/>
        <v>0</v>
      </c>
      <c r="JY95" s="111">
        <f t="shared" si="413"/>
        <v>0</v>
      </c>
      <c r="JZ95" s="111">
        <f t="shared" si="414"/>
        <v>0</v>
      </c>
      <c r="KA95" s="111">
        <f t="shared" si="415"/>
        <v>0</v>
      </c>
      <c r="KB95" s="111">
        <f t="shared" si="416"/>
        <v>0</v>
      </c>
      <c r="KC95" s="111">
        <f t="shared" si="417"/>
        <v>0</v>
      </c>
      <c r="KD95" s="111">
        <f t="shared" si="418"/>
        <v>0</v>
      </c>
      <c r="KE95" s="111">
        <f t="shared" si="419"/>
        <v>0</v>
      </c>
      <c r="KF95" s="111">
        <f t="shared" si="420"/>
        <v>0</v>
      </c>
      <c r="KG95" s="111">
        <f t="shared" si="421"/>
        <v>0</v>
      </c>
      <c r="KH95" s="111">
        <f t="shared" si="422"/>
        <v>0</v>
      </c>
      <c r="KI95" s="111">
        <f t="shared" si="423"/>
        <v>0</v>
      </c>
      <c r="KJ95" s="111">
        <f t="shared" si="424"/>
        <v>0</v>
      </c>
      <c r="KK95" s="111">
        <f t="shared" si="425"/>
        <v>0</v>
      </c>
      <c r="KL95" s="111">
        <f t="shared" si="426"/>
        <v>0</v>
      </c>
      <c r="KM95" s="111">
        <f t="shared" si="427"/>
        <v>0</v>
      </c>
      <c r="KN95" s="111">
        <f t="shared" si="428"/>
        <v>0</v>
      </c>
      <c r="KO95" s="111">
        <f t="shared" si="429"/>
        <v>0</v>
      </c>
      <c r="KP95" s="111">
        <f t="shared" si="430"/>
        <v>0</v>
      </c>
      <c r="KQ95" s="111">
        <f t="shared" si="431"/>
        <v>0</v>
      </c>
      <c r="KR95" s="111">
        <f t="shared" si="432"/>
        <v>0</v>
      </c>
      <c r="KS95" s="111">
        <f t="shared" si="433"/>
        <v>0</v>
      </c>
      <c r="KT95" s="111">
        <f t="shared" si="434"/>
        <v>0</v>
      </c>
      <c r="KU95" s="111">
        <f t="shared" si="435"/>
        <v>0</v>
      </c>
      <c r="KV95" s="111">
        <f t="shared" si="436"/>
        <v>0</v>
      </c>
      <c r="KW95" s="111">
        <f t="shared" si="437"/>
        <v>0</v>
      </c>
      <c r="KX95" s="111">
        <f t="shared" si="438"/>
        <v>0</v>
      </c>
      <c r="KY95" s="111">
        <f t="shared" si="439"/>
        <v>0</v>
      </c>
      <c r="KZ95" s="111">
        <f t="shared" si="440"/>
        <v>0</v>
      </c>
      <c r="LA95" s="111">
        <f t="shared" si="441"/>
        <v>0</v>
      </c>
      <c r="LB95" s="111">
        <f t="shared" si="442"/>
        <v>0</v>
      </c>
      <c r="LC95" s="111">
        <f t="shared" si="443"/>
        <v>0</v>
      </c>
      <c r="LD95" s="111">
        <f t="shared" si="444"/>
        <v>0</v>
      </c>
      <c r="LE95" s="111">
        <f t="shared" si="445"/>
        <v>0</v>
      </c>
      <c r="LF95" s="111">
        <f t="shared" si="446"/>
        <v>0</v>
      </c>
      <c r="LG95" s="111">
        <f t="shared" si="447"/>
        <v>0</v>
      </c>
      <c r="LH95" s="111">
        <f t="shared" si="448"/>
        <v>0</v>
      </c>
      <c r="LI95" s="111">
        <f t="shared" si="449"/>
        <v>0</v>
      </c>
      <c r="LJ95" s="111">
        <f t="shared" si="450"/>
        <v>0</v>
      </c>
      <c r="LK95" s="111">
        <f t="shared" si="451"/>
        <v>0</v>
      </c>
      <c r="LL95" s="111">
        <f t="shared" si="452"/>
        <v>0</v>
      </c>
      <c r="LM95" s="111">
        <f t="shared" si="453"/>
        <v>0</v>
      </c>
      <c r="LN95" s="111">
        <f t="shared" si="454"/>
        <v>0</v>
      </c>
      <c r="LO95" s="111">
        <f t="shared" si="455"/>
        <v>0</v>
      </c>
      <c r="LP95" s="111">
        <f t="shared" si="456"/>
        <v>0</v>
      </c>
      <c r="LQ95" s="111">
        <f t="shared" si="457"/>
        <v>0</v>
      </c>
      <c r="LR95" s="111">
        <f t="shared" si="458"/>
        <v>0</v>
      </c>
      <c r="LS95" s="111">
        <f t="shared" si="459"/>
        <v>0</v>
      </c>
      <c r="LT95" s="111">
        <f t="shared" si="460"/>
        <v>0</v>
      </c>
      <c r="LU95" s="111">
        <f t="shared" si="461"/>
        <v>0</v>
      </c>
      <c r="LV95" s="111">
        <f t="shared" si="462"/>
        <v>0</v>
      </c>
      <c r="LW95" s="111">
        <f t="shared" si="463"/>
        <v>0</v>
      </c>
      <c r="LX95" s="111">
        <f t="shared" si="464"/>
        <v>0</v>
      </c>
      <c r="LY95" s="111">
        <f t="shared" si="465"/>
        <v>0</v>
      </c>
      <c r="LZ95" s="111">
        <f t="shared" si="466"/>
        <v>0</v>
      </c>
      <c r="MA95" s="111">
        <f t="shared" si="467"/>
        <v>0</v>
      </c>
      <c r="MD95" s="111"/>
      <c r="ME95" s="111">
        <f t="shared" si="685"/>
        <v>0</v>
      </c>
      <c r="MF95" s="111">
        <f t="shared" si="468"/>
        <v>0</v>
      </c>
      <c r="MG95" s="111">
        <f t="shared" si="469"/>
        <v>0</v>
      </c>
      <c r="MH95" s="111">
        <f t="shared" si="470"/>
        <v>0</v>
      </c>
      <c r="MI95" s="111">
        <f t="shared" si="471"/>
        <v>0</v>
      </c>
      <c r="MJ95" s="111">
        <f t="shared" si="472"/>
        <v>0</v>
      </c>
      <c r="MK95" s="111">
        <f t="shared" si="473"/>
        <v>0</v>
      </c>
      <c r="ML95" s="111">
        <f t="shared" si="474"/>
        <v>0</v>
      </c>
      <c r="MM95" s="111">
        <f t="shared" si="475"/>
        <v>0</v>
      </c>
      <c r="MN95" s="111">
        <f t="shared" si="476"/>
        <v>0</v>
      </c>
      <c r="MO95" s="111">
        <f t="shared" si="477"/>
        <v>0</v>
      </c>
      <c r="MP95" s="111">
        <f t="shared" si="478"/>
        <v>0</v>
      </c>
      <c r="MQ95" s="111">
        <f t="shared" si="479"/>
        <v>0</v>
      </c>
      <c r="MR95" s="111">
        <f t="shared" si="480"/>
        <v>0</v>
      </c>
      <c r="MS95" s="111">
        <f t="shared" si="481"/>
        <v>0</v>
      </c>
      <c r="MT95" s="111">
        <f t="shared" si="482"/>
        <v>0</v>
      </c>
      <c r="MU95" s="111">
        <f t="shared" si="483"/>
        <v>0</v>
      </c>
      <c r="MV95" s="111">
        <f t="shared" si="484"/>
        <v>0</v>
      </c>
      <c r="MW95" s="111">
        <f t="shared" si="485"/>
        <v>0</v>
      </c>
      <c r="MX95" s="111">
        <f t="shared" si="486"/>
        <v>0</v>
      </c>
      <c r="MY95" s="111">
        <f t="shared" si="487"/>
        <v>0</v>
      </c>
      <c r="MZ95" s="111">
        <f t="shared" si="488"/>
        <v>0</v>
      </c>
      <c r="NA95" s="111">
        <f t="shared" si="489"/>
        <v>0</v>
      </c>
      <c r="NB95" s="111">
        <f t="shared" si="490"/>
        <v>0</v>
      </c>
      <c r="NC95" s="111">
        <f t="shared" si="491"/>
        <v>0</v>
      </c>
      <c r="ND95" s="111">
        <f t="shared" si="492"/>
        <v>0</v>
      </c>
      <c r="NE95" s="111">
        <f t="shared" si="493"/>
        <v>0</v>
      </c>
      <c r="NF95" s="111">
        <f t="shared" si="494"/>
        <v>0</v>
      </c>
      <c r="NG95" s="111">
        <f t="shared" si="495"/>
        <v>0</v>
      </c>
      <c r="NH95" s="111">
        <f t="shared" si="496"/>
        <v>0</v>
      </c>
      <c r="NI95" s="111">
        <f t="shared" si="497"/>
        <v>0</v>
      </c>
      <c r="NJ95" s="111">
        <f t="shared" si="498"/>
        <v>0</v>
      </c>
      <c r="NK95" s="111">
        <f t="shared" si="499"/>
        <v>0</v>
      </c>
      <c r="NL95" s="111">
        <f t="shared" si="500"/>
        <v>0</v>
      </c>
      <c r="NM95" s="111">
        <f t="shared" si="501"/>
        <v>0</v>
      </c>
      <c r="NN95" s="111">
        <f t="shared" si="502"/>
        <v>0</v>
      </c>
      <c r="NO95" s="111">
        <f t="shared" si="503"/>
        <v>0</v>
      </c>
      <c r="NP95" s="111">
        <f t="shared" si="504"/>
        <v>0</v>
      </c>
      <c r="NQ95" s="111">
        <f t="shared" si="505"/>
        <v>0</v>
      </c>
      <c r="NR95" s="111">
        <f t="shared" si="506"/>
        <v>0</v>
      </c>
      <c r="NS95" s="111">
        <f t="shared" si="507"/>
        <v>0</v>
      </c>
      <c r="NT95" s="111">
        <f t="shared" si="508"/>
        <v>0</v>
      </c>
      <c r="NU95" s="111">
        <f t="shared" si="509"/>
        <v>0</v>
      </c>
      <c r="NV95" s="111">
        <f t="shared" si="510"/>
        <v>0</v>
      </c>
      <c r="NW95" s="111">
        <f t="shared" si="511"/>
        <v>0</v>
      </c>
      <c r="NX95" s="111">
        <f t="shared" si="512"/>
        <v>0</v>
      </c>
      <c r="NY95" s="111">
        <f t="shared" si="513"/>
        <v>0</v>
      </c>
      <c r="NZ95" s="111">
        <f t="shared" si="514"/>
        <v>0</v>
      </c>
      <c r="OA95" s="111">
        <f t="shared" si="515"/>
        <v>0</v>
      </c>
      <c r="OB95" s="111">
        <f t="shared" si="516"/>
        <v>0</v>
      </c>
      <c r="OC95" s="111">
        <f t="shared" si="517"/>
        <v>0</v>
      </c>
      <c r="OD95" s="111">
        <f t="shared" si="518"/>
        <v>0</v>
      </c>
      <c r="OE95" s="111">
        <f t="shared" si="519"/>
        <v>0</v>
      </c>
      <c r="OF95" s="111">
        <f t="shared" si="520"/>
        <v>0</v>
      </c>
      <c r="OG95" s="111">
        <f t="shared" si="521"/>
        <v>0</v>
      </c>
      <c r="OH95" s="111">
        <f t="shared" si="522"/>
        <v>0</v>
      </c>
      <c r="OI95" s="111">
        <f t="shared" si="523"/>
        <v>0</v>
      </c>
      <c r="OJ95" s="111">
        <f t="shared" si="524"/>
        <v>0</v>
      </c>
      <c r="OK95" s="111">
        <f t="shared" si="525"/>
        <v>0</v>
      </c>
      <c r="OL95" s="111">
        <f t="shared" si="526"/>
        <v>0</v>
      </c>
      <c r="OM95" s="111">
        <f t="shared" si="527"/>
        <v>0</v>
      </c>
      <c r="ON95" s="111">
        <f t="shared" si="528"/>
        <v>0</v>
      </c>
      <c r="OO95" s="111">
        <f t="shared" si="529"/>
        <v>0</v>
      </c>
      <c r="OP95" s="111">
        <f t="shared" si="530"/>
        <v>0</v>
      </c>
      <c r="OQ95" s="111">
        <f t="shared" si="531"/>
        <v>0</v>
      </c>
      <c r="OR95" s="111">
        <f t="shared" si="532"/>
        <v>0</v>
      </c>
      <c r="OS95" s="111">
        <f t="shared" si="533"/>
        <v>0</v>
      </c>
      <c r="OT95" s="111">
        <f t="shared" si="534"/>
        <v>0</v>
      </c>
      <c r="OU95" s="111">
        <f t="shared" si="535"/>
        <v>0</v>
      </c>
      <c r="OV95" s="111">
        <f t="shared" si="536"/>
        <v>0</v>
      </c>
      <c r="OW95" s="111">
        <f t="shared" si="537"/>
        <v>0</v>
      </c>
      <c r="OX95" s="111">
        <f t="shared" si="538"/>
        <v>0</v>
      </c>
      <c r="OY95" s="111"/>
      <c r="PA95" s="51">
        <f t="shared" si="686"/>
        <v>93873.58048233272</v>
      </c>
      <c r="PB95" s="51">
        <f t="shared" si="539"/>
        <v>89375.642256592691</v>
      </c>
      <c r="PC95" s="51">
        <f t="shared" si="540"/>
        <v>92348.720847359422</v>
      </c>
      <c r="PD95" s="51">
        <f t="shared" si="541"/>
        <v>92369.596242789296</v>
      </c>
      <c r="PE95" s="51">
        <f t="shared" si="542"/>
        <v>92369.596242789296</v>
      </c>
      <c r="PF95" s="51">
        <f t="shared" si="543"/>
        <v>89396.517652022565</v>
      </c>
      <c r="PG95" s="51">
        <f t="shared" si="544"/>
        <v>88777.446984034425</v>
      </c>
      <c r="PH95" s="51">
        <f t="shared" si="545"/>
        <v>79708.606435471273</v>
      </c>
      <c r="PI95" s="51">
        <f t="shared" si="546"/>
        <v>82461.657271355958</v>
      </c>
      <c r="PJ95" s="51">
        <f t="shared" si="547"/>
        <v>86912.621280902298</v>
      </c>
      <c r="PK95" s="51">
        <f t="shared" si="548"/>
        <v>86809.092603251338</v>
      </c>
      <c r="PL95" s="51">
        <f t="shared" si="549"/>
        <v>86851.542220116171</v>
      </c>
      <c r="PM95" s="51">
        <f t="shared" si="550"/>
        <v>93873.58048233272</v>
      </c>
      <c r="PN95" s="51">
        <f t="shared" si="551"/>
        <v>89375.642256592691</v>
      </c>
      <c r="PO95" s="51">
        <f t="shared" si="552"/>
        <v>92348.720847359422</v>
      </c>
      <c r="PP95" s="51">
        <f t="shared" si="553"/>
        <v>92369.596242789296</v>
      </c>
      <c r="PQ95" s="51">
        <f t="shared" si="554"/>
        <v>92369.596242789296</v>
      </c>
      <c r="PR95" s="51">
        <f t="shared" si="555"/>
        <v>89396.517652022565</v>
      </c>
      <c r="PS95" s="51">
        <f t="shared" si="556"/>
        <v>88777.446984034425</v>
      </c>
      <c r="PT95" s="51">
        <f t="shared" si="557"/>
        <v>79708.606435471273</v>
      </c>
      <c r="PU95" s="51">
        <f t="shared" si="558"/>
        <v>82461.657271355958</v>
      </c>
      <c r="PV95" s="51">
        <f t="shared" si="559"/>
        <v>86912.621280902298</v>
      </c>
      <c r="PW95" s="51">
        <f t="shared" si="560"/>
        <v>86809.092603251338</v>
      </c>
      <c r="PX95" s="51">
        <f t="shared" si="561"/>
        <v>86851.542220116171</v>
      </c>
      <c r="PY95" s="51">
        <f t="shared" si="562"/>
        <v>93873.58048233272</v>
      </c>
      <c r="PZ95" s="51">
        <f t="shared" si="563"/>
        <v>89375.642256592691</v>
      </c>
      <c r="QA95" s="51">
        <f t="shared" si="564"/>
        <v>92348.720847359422</v>
      </c>
      <c r="QB95" s="51">
        <f t="shared" si="565"/>
        <v>92369.596242789296</v>
      </c>
      <c r="QC95" s="51">
        <f t="shared" si="566"/>
        <v>92369.596242789296</v>
      </c>
      <c r="QD95" s="51">
        <f t="shared" si="567"/>
        <v>89396.517652022565</v>
      </c>
      <c r="QE95" s="51">
        <f t="shared" si="568"/>
        <v>88777.446984034425</v>
      </c>
      <c r="QF95" s="51">
        <f t="shared" si="569"/>
        <v>79708.606435471273</v>
      </c>
      <c r="QG95" s="51">
        <f t="shared" si="570"/>
        <v>82461.657271355958</v>
      </c>
      <c r="QH95" s="51">
        <f t="shared" si="571"/>
        <v>86912.621280902298</v>
      </c>
      <c r="QI95" s="51">
        <f t="shared" si="572"/>
        <v>86809.092603251338</v>
      </c>
      <c r="QJ95" s="51">
        <f t="shared" si="573"/>
        <v>86851.542220116171</v>
      </c>
      <c r="QK95" s="51">
        <f t="shared" si="574"/>
        <v>93873.58048233272</v>
      </c>
      <c r="QL95" s="51">
        <f t="shared" si="575"/>
        <v>89375.642256592691</v>
      </c>
      <c r="QM95" s="51">
        <f t="shared" si="576"/>
        <v>92348.720847359422</v>
      </c>
      <c r="QN95" s="51">
        <f t="shared" si="577"/>
        <v>92369.596242789296</v>
      </c>
      <c r="QO95" s="51">
        <f t="shared" si="578"/>
        <v>92369.596242789296</v>
      </c>
      <c r="QP95" s="51">
        <f t="shared" si="579"/>
        <v>89396.517652022565</v>
      </c>
      <c r="QQ95" s="51">
        <f t="shared" si="580"/>
        <v>88777.446984034425</v>
      </c>
      <c r="QR95" s="51">
        <f t="shared" si="581"/>
        <v>79708.606435471273</v>
      </c>
      <c r="QS95" s="51">
        <f t="shared" si="582"/>
        <v>82461.657271355958</v>
      </c>
      <c r="QT95" s="51">
        <f t="shared" si="583"/>
        <v>86912.621280902298</v>
      </c>
      <c r="QU95" s="51">
        <f t="shared" si="584"/>
        <v>86809.092603251338</v>
      </c>
      <c r="QV95" s="51">
        <f t="shared" si="585"/>
        <v>86851.542220116171</v>
      </c>
      <c r="QW95" s="51">
        <f t="shared" si="586"/>
        <v>93873.58048233272</v>
      </c>
      <c r="QX95" s="51">
        <f t="shared" si="587"/>
        <v>89375.642256592691</v>
      </c>
      <c r="QY95" s="51">
        <f t="shared" si="588"/>
        <v>92348.720847359422</v>
      </c>
      <c r="QZ95" s="51">
        <f t="shared" si="589"/>
        <v>92369.596242789296</v>
      </c>
      <c r="RA95" s="51">
        <f t="shared" si="590"/>
        <v>92369.596242789296</v>
      </c>
      <c r="RB95" s="51">
        <f t="shared" si="591"/>
        <v>89396.517652022565</v>
      </c>
      <c r="RC95" s="51">
        <f t="shared" si="592"/>
        <v>88777.446984034425</v>
      </c>
      <c r="RD95" s="51">
        <f t="shared" si="593"/>
        <v>79708.606435471273</v>
      </c>
      <c r="RE95" s="51">
        <f t="shared" si="594"/>
        <v>82461.657271355958</v>
      </c>
      <c r="RF95" s="51">
        <f t="shared" si="595"/>
        <v>86912.621280902298</v>
      </c>
      <c r="RG95" s="51">
        <f t="shared" si="596"/>
        <v>86809.092603251338</v>
      </c>
      <c r="RH95" s="51">
        <f t="shared" si="597"/>
        <v>86851.542220116171</v>
      </c>
      <c r="RI95" s="51">
        <f t="shared" si="598"/>
        <v>93873.58048233272</v>
      </c>
      <c r="RJ95" s="51">
        <f t="shared" si="599"/>
        <v>89375.642256592691</v>
      </c>
      <c r="RK95" s="51">
        <f t="shared" si="600"/>
        <v>92348.720847359422</v>
      </c>
      <c r="RL95" s="51">
        <f t="shared" si="601"/>
        <v>92369.596242789296</v>
      </c>
      <c r="RM95" s="51">
        <f t="shared" si="602"/>
        <v>92369.596242789296</v>
      </c>
      <c r="RN95" s="51">
        <f t="shared" si="603"/>
        <v>89396.517652022565</v>
      </c>
      <c r="RO95" s="51">
        <f t="shared" si="604"/>
        <v>88777.446984034425</v>
      </c>
      <c r="RP95" s="51">
        <f t="shared" si="605"/>
        <v>79708.606435471273</v>
      </c>
      <c r="RQ95" s="51">
        <f t="shared" si="606"/>
        <v>82461.657271355958</v>
      </c>
      <c r="RR95" s="51">
        <f t="shared" si="607"/>
        <v>86912.621280902298</v>
      </c>
      <c r="RS95" s="51">
        <f t="shared" si="608"/>
        <v>86809.092603251338</v>
      </c>
      <c r="RT95" s="51">
        <f t="shared" si="609"/>
        <v>86851.542220116171</v>
      </c>
      <c r="RU95" s="51"/>
      <c r="RV95" s="51">
        <f t="shared" si="767"/>
        <v>1061254.6205190176</v>
      </c>
      <c r="RW95" s="51">
        <f t="shared" si="767"/>
        <v>1061254.6205190176</v>
      </c>
      <c r="RX95" s="51">
        <f t="shared" si="767"/>
        <v>1061254.6205190176</v>
      </c>
      <c r="RY95" s="51">
        <f t="shared" si="767"/>
        <v>1061254.6205190176</v>
      </c>
      <c r="RZ95" s="51">
        <f t="shared" si="767"/>
        <v>1061254.6205190176</v>
      </c>
      <c r="SA95" s="51">
        <f t="shared" si="767"/>
        <v>1061254.6205190176</v>
      </c>
    </row>
    <row r="96" spans="1:495" x14ac:dyDescent="0.3">
      <c r="A96" s="1">
        <v>611000</v>
      </c>
      <c r="B96" s="1" t="s">
        <v>289</v>
      </c>
      <c r="C96" s="1" t="s">
        <v>173</v>
      </c>
      <c r="D96" s="44">
        <v>0</v>
      </c>
      <c r="E96" s="1" t="s">
        <v>174</v>
      </c>
      <c r="F96" s="107">
        <f>VLOOKUP(A96,Auxiliar_OPEX_CustosUnit!$A$4:$E$129,COLUMN(Auxiliar_OPEX_CustosUnit!$E$3),0)</f>
        <v>0</v>
      </c>
      <c r="G96" s="107">
        <f>INDEX(Auxiliar_OPEX_Drivers!$B$76:$I$84,MATCH($E96,Auxiliar_OPEX_Drivers!$B$76:$B$84,0),MATCH(YEAR(G$2),Auxiliar_OPEX_Drivers!$B$76:$I$76,0))*$F96</f>
        <v>0</v>
      </c>
      <c r="H96" s="107">
        <f>INDEX(Auxiliar_OPEX_Drivers!$B$76:$I$84,MATCH($E96,Auxiliar_OPEX_Drivers!$B$76:$B$84,0),MATCH(YEAR(H$2),Auxiliar_OPEX_Drivers!$B$76:$I$76,0))*$F96</f>
        <v>0</v>
      </c>
      <c r="I96" s="107">
        <f>INDEX(Auxiliar_OPEX_Drivers!$B$76:$I$84,MATCH($E96,Auxiliar_OPEX_Drivers!$B$76:$B$84,0),MATCH(YEAR(I$2),Auxiliar_OPEX_Drivers!$B$76:$I$76,0))*$F96</f>
        <v>0</v>
      </c>
      <c r="J96" s="107">
        <f>INDEX(Auxiliar_OPEX_Drivers!$B$76:$I$84,MATCH($E96,Auxiliar_OPEX_Drivers!$B$76:$B$84,0),MATCH(YEAR(J$2),Auxiliar_OPEX_Drivers!$B$76:$I$76,0))*$F96</f>
        <v>0</v>
      </c>
      <c r="K96" s="107">
        <f>INDEX(Auxiliar_OPEX_Drivers!$B$76:$I$84,MATCH($E96,Auxiliar_OPEX_Drivers!$B$76:$B$84,0),MATCH(YEAR(K$2),Auxiliar_OPEX_Drivers!$B$76:$I$76,0))*$F96</f>
        <v>0</v>
      </c>
      <c r="L96" s="107">
        <f>INDEX(Auxiliar_OPEX_Drivers!$B$76:$I$84,MATCH($E96,Auxiliar_OPEX_Drivers!$B$76:$B$84,0),MATCH(YEAR(L$2),Auxiliar_OPEX_Drivers!$B$76:$I$76,0))*$F96</f>
        <v>0</v>
      </c>
      <c r="M96" s="107">
        <f>INDEX(Auxiliar_OPEX_Drivers!$B$76:$I$84,MATCH($E96,Auxiliar_OPEX_Drivers!$B$76:$B$84,0),MATCH(YEAR(M$2),Auxiliar_OPEX_Drivers!$B$76:$I$76,0))*$F96</f>
        <v>0</v>
      </c>
      <c r="N96" s="107">
        <f>INDEX(Auxiliar_OPEX_Drivers!$B$76:$I$84,MATCH($E96,Auxiliar_OPEX_Drivers!$B$76:$B$84,0),MATCH(YEAR(N$2),Auxiliar_OPEX_Drivers!$B$76:$I$76,0))*$F96</f>
        <v>0</v>
      </c>
      <c r="O96" s="107">
        <f>INDEX(Auxiliar_OPEX_Drivers!$B$76:$I$84,MATCH($E96,Auxiliar_OPEX_Drivers!$B$76:$B$84,0),MATCH(YEAR(O$2),Auxiliar_OPEX_Drivers!$B$76:$I$76,0))*$F96</f>
        <v>0</v>
      </c>
      <c r="P96" s="107">
        <f>INDEX(Auxiliar_OPEX_Drivers!$B$76:$I$84,MATCH($E96,Auxiliar_OPEX_Drivers!$B$76:$B$84,0),MATCH(YEAR(P$2),Auxiliar_OPEX_Drivers!$B$76:$I$76,0))*$F96</f>
        <v>0</v>
      </c>
      <c r="Q96" s="107">
        <f>INDEX(Auxiliar_OPEX_Drivers!$B$76:$I$84,MATCH($E96,Auxiliar_OPEX_Drivers!$B$76:$B$84,0),MATCH(YEAR(Q$2),Auxiliar_OPEX_Drivers!$B$76:$I$76,0))*$F96</f>
        <v>0</v>
      </c>
      <c r="R96" s="107">
        <f>INDEX(Auxiliar_OPEX_Drivers!$B$76:$I$84,MATCH($E96,Auxiliar_OPEX_Drivers!$B$76:$B$84,0),MATCH(YEAR(R$2),Auxiliar_OPEX_Drivers!$B$76:$I$76,0))*$F96</f>
        <v>0</v>
      </c>
      <c r="S96" s="107">
        <f>INDEX(Auxiliar_OPEX_Drivers!$B$76:$I$84,MATCH($E96,Auxiliar_OPEX_Drivers!$B$76:$B$84,0),MATCH(YEAR(S$2),Auxiliar_OPEX_Drivers!$B$76:$I$76,0))*$F96</f>
        <v>0</v>
      </c>
      <c r="T96" s="107">
        <f>INDEX(Auxiliar_OPEX_Drivers!$B$76:$I$84,MATCH($E96,Auxiliar_OPEX_Drivers!$B$76:$B$84,0),MATCH(YEAR(T$2),Auxiliar_OPEX_Drivers!$B$76:$I$76,0))*$F96</f>
        <v>0</v>
      </c>
      <c r="U96" s="107">
        <f>INDEX(Auxiliar_OPEX_Drivers!$B$76:$I$84,MATCH($E96,Auxiliar_OPEX_Drivers!$B$76:$B$84,0),MATCH(YEAR(U$2),Auxiliar_OPEX_Drivers!$B$76:$I$76,0))*$F96</f>
        <v>0</v>
      </c>
      <c r="V96" s="107">
        <f>INDEX(Auxiliar_OPEX_Drivers!$B$76:$I$84,MATCH($E96,Auxiliar_OPEX_Drivers!$B$76:$B$84,0),MATCH(YEAR(V$2),Auxiliar_OPEX_Drivers!$B$76:$I$76,0))*$F96</f>
        <v>0</v>
      </c>
      <c r="W96" s="107">
        <f>INDEX(Auxiliar_OPEX_Drivers!$B$76:$I$84,MATCH($E96,Auxiliar_OPEX_Drivers!$B$76:$B$84,0),MATCH(YEAR(W$2),Auxiliar_OPEX_Drivers!$B$76:$I$76,0))*$F96</f>
        <v>0</v>
      </c>
      <c r="X96" s="107">
        <f>INDEX(Auxiliar_OPEX_Drivers!$B$76:$I$84,MATCH($E96,Auxiliar_OPEX_Drivers!$B$76:$B$84,0),MATCH(YEAR(X$2),Auxiliar_OPEX_Drivers!$B$76:$I$76,0))*$F96</f>
        <v>0</v>
      </c>
      <c r="Y96" s="107">
        <f>INDEX(Auxiliar_OPEX_Drivers!$B$76:$I$84,MATCH($E96,Auxiliar_OPEX_Drivers!$B$76:$B$84,0),MATCH(YEAR(Y$2),Auxiliar_OPEX_Drivers!$B$76:$I$76,0))*$F96</f>
        <v>0</v>
      </c>
      <c r="Z96" s="107">
        <f>INDEX(Auxiliar_OPEX_Drivers!$B$76:$I$84,MATCH($E96,Auxiliar_OPEX_Drivers!$B$76:$B$84,0),MATCH(YEAR(Z$2),Auxiliar_OPEX_Drivers!$B$76:$I$76,0))*$F96</f>
        <v>0</v>
      </c>
      <c r="AA96" s="107">
        <f>INDEX(Auxiliar_OPEX_Drivers!$B$76:$I$84,MATCH($E96,Auxiliar_OPEX_Drivers!$B$76:$B$84,0),MATCH(YEAR(AA$2),Auxiliar_OPEX_Drivers!$B$76:$I$76,0))*$F96</f>
        <v>0</v>
      </c>
      <c r="AB96" s="107">
        <f>INDEX(Auxiliar_OPEX_Drivers!$B$76:$I$84,MATCH($E96,Auxiliar_OPEX_Drivers!$B$76:$B$84,0),MATCH(YEAR(AB$2),Auxiliar_OPEX_Drivers!$B$76:$I$76,0))*$F96</f>
        <v>0</v>
      </c>
      <c r="AC96" s="107">
        <f>INDEX(Auxiliar_OPEX_Drivers!$B$76:$I$84,MATCH($E96,Auxiliar_OPEX_Drivers!$B$76:$B$84,0),MATCH(YEAR(AC$2),Auxiliar_OPEX_Drivers!$B$76:$I$76,0))*$F96</f>
        <v>0</v>
      </c>
      <c r="AD96" s="107">
        <f>INDEX(Auxiliar_OPEX_Drivers!$B$76:$I$84,MATCH($E96,Auxiliar_OPEX_Drivers!$B$76:$B$84,0),MATCH(YEAR(AD$2),Auxiliar_OPEX_Drivers!$B$76:$I$76,0))*$F96</f>
        <v>0</v>
      </c>
      <c r="AE96" s="107">
        <f>INDEX(Auxiliar_OPEX_Drivers!$B$76:$I$84,MATCH($E96,Auxiliar_OPEX_Drivers!$B$76:$B$84,0),MATCH(YEAR(AE$2),Auxiliar_OPEX_Drivers!$B$76:$I$76,0))*$F96</f>
        <v>0</v>
      </c>
      <c r="AF96" s="107">
        <f>INDEX(Auxiliar_OPEX_Drivers!$B$76:$I$84,MATCH($E96,Auxiliar_OPEX_Drivers!$B$76:$B$84,0),MATCH(YEAR(AF$2),Auxiliar_OPEX_Drivers!$B$76:$I$76,0))*$F96</f>
        <v>0</v>
      </c>
      <c r="AG96" s="107">
        <f>INDEX(Auxiliar_OPEX_Drivers!$B$76:$I$84,MATCH($E96,Auxiliar_OPEX_Drivers!$B$76:$B$84,0),MATCH(YEAR(AG$2),Auxiliar_OPEX_Drivers!$B$76:$I$76,0))*$F96</f>
        <v>0</v>
      </c>
      <c r="AH96" s="107">
        <f>INDEX(Auxiliar_OPEX_Drivers!$B$76:$I$84,MATCH($E96,Auxiliar_OPEX_Drivers!$B$76:$B$84,0),MATCH(YEAR(AH$2),Auxiliar_OPEX_Drivers!$B$76:$I$76,0))*$F96</f>
        <v>0</v>
      </c>
      <c r="AI96" s="107">
        <f>INDEX(Auxiliar_OPEX_Drivers!$B$76:$I$84,MATCH($E96,Auxiliar_OPEX_Drivers!$B$76:$B$84,0),MATCH(YEAR(AI$2),Auxiliar_OPEX_Drivers!$B$76:$I$76,0))*$F96</f>
        <v>0</v>
      </c>
      <c r="AJ96" s="107">
        <f>INDEX(Auxiliar_OPEX_Drivers!$B$76:$I$84,MATCH($E96,Auxiliar_OPEX_Drivers!$B$76:$B$84,0),MATCH(YEAR(AJ$2),Auxiliar_OPEX_Drivers!$B$76:$I$76,0))*$F96</f>
        <v>0</v>
      </c>
      <c r="AK96" s="107">
        <f>INDEX(Auxiliar_OPEX_Drivers!$B$76:$I$84,MATCH($E96,Auxiliar_OPEX_Drivers!$B$76:$B$84,0),MATCH(YEAR(AK$2),Auxiliar_OPEX_Drivers!$B$76:$I$76,0))*$F96</f>
        <v>0</v>
      </c>
      <c r="AL96" s="107">
        <f>INDEX(Auxiliar_OPEX_Drivers!$B$76:$I$84,MATCH($E96,Auxiliar_OPEX_Drivers!$B$76:$B$84,0),MATCH(YEAR(AL$2),Auxiliar_OPEX_Drivers!$B$76:$I$76,0))*$F96</f>
        <v>0</v>
      </c>
      <c r="AM96" s="107">
        <f>INDEX(Auxiliar_OPEX_Drivers!$B$76:$I$84,MATCH($E96,Auxiliar_OPEX_Drivers!$B$76:$B$84,0),MATCH(YEAR(AM$2),Auxiliar_OPEX_Drivers!$B$76:$I$76,0))*$F96</f>
        <v>0</v>
      </c>
      <c r="AN96" s="107">
        <f>INDEX(Auxiliar_OPEX_Drivers!$B$76:$I$84,MATCH($E96,Auxiliar_OPEX_Drivers!$B$76:$B$84,0),MATCH(YEAR(AN$2),Auxiliar_OPEX_Drivers!$B$76:$I$76,0))*$F96</f>
        <v>0</v>
      </c>
      <c r="AO96" s="107">
        <f>INDEX(Auxiliar_OPEX_Drivers!$B$76:$I$84,MATCH($E96,Auxiliar_OPEX_Drivers!$B$76:$B$84,0),MATCH(YEAR(AO$2),Auxiliar_OPEX_Drivers!$B$76:$I$76,0))*$F96</f>
        <v>0</v>
      </c>
      <c r="AP96" s="107">
        <f>INDEX(Auxiliar_OPEX_Drivers!$B$76:$I$84,MATCH($E96,Auxiliar_OPEX_Drivers!$B$76:$B$84,0),MATCH(YEAR(AP$2),Auxiliar_OPEX_Drivers!$B$76:$I$76,0))*$F96</f>
        <v>0</v>
      </c>
      <c r="AQ96" s="107">
        <f>INDEX(Auxiliar_OPEX_Drivers!$B$76:$I$84,MATCH($E96,Auxiliar_OPEX_Drivers!$B$76:$B$84,0),MATCH(YEAR(AQ$2),Auxiliar_OPEX_Drivers!$B$76:$I$76,0))*$F96</f>
        <v>0</v>
      </c>
      <c r="AR96" s="107">
        <f>INDEX(Auxiliar_OPEX_Drivers!$B$76:$I$84,MATCH($E96,Auxiliar_OPEX_Drivers!$B$76:$B$84,0),MATCH(YEAR(AR$2),Auxiliar_OPEX_Drivers!$B$76:$I$76,0))*$F96</f>
        <v>0</v>
      </c>
      <c r="AS96" s="107">
        <f>INDEX(Auxiliar_OPEX_Drivers!$B$76:$I$84,MATCH($E96,Auxiliar_OPEX_Drivers!$B$76:$B$84,0),MATCH(YEAR(AS$2),Auxiliar_OPEX_Drivers!$B$76:$I$76,0))*$F96</f>
        <v>0</v>
      </c>
      <c r="AT96" s="107">
        <f>INDEX(Auxiliar_OPEX_Drivers!$B$76:$I$84,MATCH($E96,Auxiliar_OPEX_Drivers!$B$76:$B$84,0),MATCH(YEAR(AT$2),Auxiliar_OPEX_Drivers!$B$76:$I$76,0))*$F96</f>
        <v>0</v>
      </c>
      <c r="AU96" s="107">
        <f>INDEX(Auxiliar_OPEX_Drivers!$B$76:$I$84,MATCH($E96,Auxiliar_OPEX_Drivers!$B$76:$B$84,0),MATCH(YEAR(AU$2),Auxiliar_OPEX_Drivers!$B$76:$I$76,0))*$F96</f>
        <v>0</v>
      </c>
      <c r="AV96" s="107">
        <f>INDEX(Auxiliar_OPEX_Drivers!$B$76:$I$84,MATCH($E96,Auxiliar_OPEX_Drivers!$B$76:$B$84,0),MATCH(YEAR(AV$2),Auxiliar_OPEX_Drivers!$B$76:$I$76,0))*$F96</f>
        <v>0</v>
      </c>
      <c r="AW96" s="107">
        <f>INDEX(Auxiliar_OPEX_Drivers!$B$76:$I$84,MATCH($E96,Auxiliar_OPEX_Drivers!$B$76:$B$84,0),MATCH(YEAR(AW$2),Auxiliar_OPEX_Drivers!$B$76:$I$76,0))*$F96</f>
        <v>0</v>
      </c>
      <c r="AX96" s="107">
        <f>INDEX(Auxiliar_OPEX_Drivers!$B$76:$I$84,MATCH($E96,Auxiliar_OPEX_Drivers!$B$76:$B$84,0),MATCH(YEAR(AX$2),Auxiliar_OPEX_Drivers!$B$76:$I$76,0))*$F96</f>
        <v>0</v>
      </c>
      <c r="AY96" s="107">
        <f>INDEX(Auxiliar_OPEX_Drivers!$B$76:$I$84,MATCH($E96,Auxiliar_OPEX_Drivers!$B$76:$B$84,0),MATCH(YEAR(AY$2),Auxiliar_OPEX_Drivers!$B$76:$I$76,0))*$F96</f>
        <v>0</v>
      </c>
      <c r="AZ96" s="107">
        <f>INDEX(Auxiliar_OPEX_Drivers!$B$76:$I$84,MATCH($E96,Auxiliar_OPEX_Drivers!$B$76:$B$84,0),MATCH(YEAR(AZ$2),Auxiliar_OPEX_Drivers!$B$76:$I$76,0))*$F96</f>
        <v>0</v>
      </c>
      <c r="BA96" s="107">
        <f>INDEX(Auxiliar_OPEX_Drivers!$B$76:$I$84,MATCH($E96,Auxiliar_OPEX_Drivers!$B$76:$B$84,0),MATCH(YEAR(BA$2),Auxiliar_OPEX_Drivers!$B$76:$I$76,0))*$F96</f>
        <v>0</v>
      </c>
      <c r="BB96" s="107">
        <f>INDEX(Auxiliar_OPEX_Drivers!$B$76:$I$84,MATCH($E96,Auxiliar_OPEX_Drivers!$B$76:$B$84,0),MATCH(YEAR(BB$2),Auxiliar_OPEX_Drivers!$B$76:$I$76,0))*$F96</f>
        <v>0</v>
      </c>
      <c r="BC96" s="107">
        <f>INDEX(Auxiliar_OPEX_Drivers!$B$76:$I$84,MATCH($E96,Auxiliar_OPEX_Drivers!$B$76:$B$84,0),MATCH(YEAR(BC$2),Auxiliar_OPEX_Drivers!$B$76:$I$76,0))*$F96</f>
        <v>0</v>
      </c>
      <c r="BD96" s="107">
        <f>INDEX(Auxiliar_OPEX_Drivers!$B$76:$I$84,MATCH($E96,Auxiliar_OPEX_Drivers!$B$76:$B$84,0),MATCH(YEAR(BD$2),Auxiliar_OPEX_Drivers!$B$76:$I$76,0))*$F96</f>
        <v>0</v>
      </c>
      <c r="BE96" s="107">
        <f>INDEX(Auxiliar_OPEX_Drivers!$B$76:$I$84,MATCH($E96,Auxiliar_OPEX_Drivers!$B$76:$B$84,0),MATCH(YEAR(BE$2),Auxiliar_OPEX_Drivers!$B$76:$I$76,0))*$F96</f>
        <v>0</v>
      </c>
      <c r="BF96" s="107">
        <f>INDEX(Auxiliar_OPEX_Drivers!$B$76:$I$84,MATCH($E96,Auxiliar_OPEX_Drivers!$B$76:$B$84,0),MATCH(YEAR(BF$2),Auxiliar_OPEX_Drivers!$B$76:$I$76,0))*$F96</f>
        <v>0</v>
      </c>
      <c r="BG96" s="107">
        <f>INDEX(Auxiliar_OPEX_Drivers!$B$76:$I$84,MATCH($E96,Auxiliar_OPEX_Drivers!$B$76:$B$84,0),MATCH(YEAR(BG$2),Auxiliar_OPEX_Drivers!$B$76:$I$76,0))*$F96</f>
        <v>0</v>
      </c>
      <c r="BH96" s="107">
        <f>INDEX(Auxiliar_OPEX_Drivers!$B$76:$I$84,MATCH($E96,Auxiliar_OPEX_Drivers!$B$76:$B$84,0),MATCH(YEAR(BH$2),Auxiliar_OPEX_Drivers!$B$76:$I$76,0))*$F96</f>
        <v>0</v>
      </c>
      <c r="BI96" s="107">
        <f>INDEX(Auxiliar_OPEX_Drivers!$B$76:$I$84,MATCH($E96,Auxiliar_OPEX_Drivers!$B$76:$B$84,0),MATCH(YEAR(BI$2),Auxiliar_OPEX_Drivers!$B$76:$I$76,0))*$F96</f>
        <v>0</v>
      </c>
      <c r="BJ96" s="107">
        <f>INDEX(Auxiliar_OPEX_Drivers!$B$76:$I$84,MATCH($E96,Auxiliar_OPEX_Drivers!$B$76:$B$84,0),MATCH(YEAR(BJ$2),Auxiliar_OPEX_Drivers!$B$76:$I$76,0))*$F96</f>
        <v>0</v>
      </c>
      <c r="BK96" s="107">
        <f>INDEX(Auxiliar_OPEX_Drivers!$B$76:$I$84,MATCH($E96,Auxiliar_OPEX_Drivers!$B$76:$B$84,0),MATCH(YEAR(BK$2),Auxiliar_OPEX_Drivers!$B$76:$I$76,0))*$F96</f>
        <v>0</v>
      </c>
      <c r="BL96" s="107">
        <f>INDEX(Auxiliar_OPEX_Drivers!$B$76:$I$84,MATCH($E96,Auxiliar_OPEX_Drivers!$B$76:$B$84,0),MATCH(YEAR(BL$2),Auxiliar_OPEX_Drivers!$B$76:$I$76,0))*$F96</f>
        <v>0</v>
      </c>
      <c r="BM96" s="107">
        <f>INDEX(Auxiliar_OPEX_Drivers!$B$76:$I$84,MATCH($E96,Auxiliar_OPEX_Drivers!$B$76:$B$84,0),MATCH(YEAR(BM$2),Auxiliar_OPEX_Drivers!$B$76:$I$76,0))*$F96</f>
        <v>0</v>
      </c>
      <c r="BN96" s="107">
        <f>INDEX(Auxiliar_OPEX_Drivers!$B$76:$I$84,MATCH($E96,Auxiliar_OPEX_Drivers!$B$76:$B$84,0),MATCH(YEAR(BN$2),Auxiliar_OPEX_Drivers!$B$76:$I$76,0))*$F96</f>
        <v>0</v>
      </c>
      <c r="BO96" s="107">
        <f>INDEX(Auxiliar_OPEX_Drivers!$B$76:$I$84,MATCH($E96,Auxiliar_OPEX_Drivers!$B$76:$B$84,0),MATCH(YEAR(BO$2),Auxiliar_OPEX_Drivers!$B$76:$I$76,0))*$F96</f>
        <v>0</v>
      </c>
      <c r="BP96" s="107">
        <f>INDEX(Auxiliar_OPEX_Drivers!$B$76:$I$84,MATCH($E96,Auxiliar_OPEX_Drivers!$B$76:$B$84,0),MATCH(YEAR(BP$2),Auxiliar_OPEX_Drivers!$B$76:$I$76,0))*$F96</f>
        <v>0</v>
      </c>
      <c r="BQ96" s="107">
        <f>INDEX(Auxiliar_OPEX_Drivers!$B$76:$I$84,MATCH($E96,Auxiliar_OPEX_Drivers!$B$76:$B$84,0),MATCH(YEAR(BQ$2),Auxiliar_OPEX_Drivers!$B$76:$I$76,0))*$F96</f>
        <v>0</v>
      </c>
      <c r="BR96" s="107">
        <f>INDEX(Auxiliar_OPEX_Drivers!$B$76:$I$84,MATCH($E96,Auxiliar_OPEX_Drivers!$B$76:$B$84,0),MATCH(YEAR(BR$2),Auxiliar_OPEX_Drivers!$B$76:$I$76,0))*$F96</f>
        <v>0</v>
      </c>
      <c r="BS96" s="107">
        <f>INDEX(Auxiliar_OPEX_Drivers!$B$76:$I$84,MATCH($E96,Auxiliar_OPEX_Drivers!$B$76:$B$84,0),MATCH(YEAR(BS$2),Auxiliar_OPEX_Drivers!$B$76:$I$76,0))*$F96</f>
        <v>0</v>
      </c>
      <c r="BT96" s="107">
        <f>INDEX(Auxiliar_OPEX_Drivers!$B$76:$I$84,MATCH($E96,Auxiliar_OPEX_Drivers!$B$76:$B$84,0),MATCH(YEAR(BT$2),Auxiliar_OPEX_Drivers!$B$76:$I$76,0))*$F96</f>
        <v>0</v>
      </c>
      <c r="BU96" s="107">
        <f>INDEX(Auxiliar_OPEX_Drivers!$B$76:$I$84,MATCH($E96,Auxiliar_OPEX_Drivers!$B$76:$B$84,0),MATCH(YEAR(BU$2),Auxiliar_OPEX_Drivers!$B$76:$I$76,0))*$F96</f>
        <v>0</v>
      </c>
      <c r="BV96" s="107">
        <f>INDEX(Auxiliar_OPEX_Drivers!$B$76:$I$84,MATCH($E96,Auxiliar_OPEX_Drivers!$B$76:$B$84,0),MATCH(YEAR(BV$2),Auxiliar_OPEX_Drivers!$B$76:$I$76,0))*$F96</f>
        <v>0</v>
      </c>
      <c r="BW96" s="107">
        <f>INDEX(Auxiliar_OPEX_Drivers!$B$76:$I$84,MATCH($E96,Auxiliar_OPEX_Drivers!$B$76:$B$84,0),MATCH(YEAR(BW$2),Auxiliar_OPEX_Drivers!$B$76:$I$76,0))*$F96</f>
        <v>0</v>
      </c>
      <c r="BX96" s="107">
        <f>INDEX(Auxiliar_OPEX_Drivers!$B$76:$I$84,MATCH($E96,Auxiliar_OPEX_Drivers!$B$76:$B$84,0),MATCH(YEAR(BX$2),Auxiliar_OPEX_Drivers!$B$76:$I$76,0))*$F96</f>
        <v>0</v>
      </c>
      <c r="BY96" s="107">
        <f>INDEX(Auxiliar_OPEX_Drivers!$B$76:$I$84,MATCH($E96,Auxiliar_OPEX_Drivers!$B$76:$B$84,0),MATCH(YEAR(BY$2),Auxiliar_OPEX_Drivers!$B$76:$I$76,0))*$F96</f>
        <v>0</v>
      </c>
      <c r="BZ96" s="107">
        <f>INDEX(Auxiliar_OPEX_Drivers!$B$76:$I$84,MATCH($E96,Auxiliar_OPEX_Drivers!$B$76:$B$84,0),MATCH(YEAR(BZ$2),Auxiliar_OPEX_Drivers!$B$76:$I$76,0))*$F96</f>
        <v>0</v>
      </c>
      <c r="CA96" s="107">
        <f>INDEX(Auxiliar_OPEX_Drivers!$B$76:$I$84,MATCH($E96,Auxiliar_OPEX_Drivers!$B$76:$B$84,0),MATCH(YEAR(CA$2),Auxiliar_OPEX_Drivers!$B$76:$I$76,0))*$F96</f>
        <v>0</v>
      </c>
      <c r="CB96" s="107">
        <f>INDEX(Auxiliar_OPEX_Drivers!$B$76:$I$84,MATCH($E96,Auxiliar_OPEX_Drivers!$B$76:$B$84,0),MATCH(YEAR(CB$2),Auxiliar_OPEX_Drivers!$B$76:$I$76,0))*$F96</f>
        <v>0</v>
      </c>
      <c r="CC96" s="107">
        <f>INDEX(Auxiliar_OPEX_Drivers!$B$76:$I$84,MATCH($E96,Auxiliar_OPEX_Drivers!$B$76:$B$84,0),MATCH(YEAR(CC$2),Auxiliar_OPEX_Drivers!$B$76:$I$76,0))*$F96</f>
        <v>0</v>
      </c>
      <c r="CD96" s="107">
        <f>INDEX(Auxiliar_OPEX_Drivers!$B$76:$I$84,MATCH($E96,Auxiliar_OPEX_Drivers!$B$76:$B$84,0),MATCH(YEAR(CD$2),Auxiliar_OPEX_Drivers!$B$76:$I$76,0))*$F96</f>
        <v>0</v>
      </c>
      <c r="CE96" s="107">
        <f>INDEX(Auxiliar_OPEX_Drivers!$B$76:$I$84,MATCH($E96,Auxiliar_OPEX_Drivers!$B$76:$B$84,0),MATCH(YEAR(CE$2),Auxiliar_OPEX_Drivers!$B$76:$I$76,0))*$F96</f>
        <v>0</v>
      </c>
      <c r="CF96" s="107">
        <f>INDEX(Auxiliar_OPEX_Drivers!$B$76:$I$84,MATCH($E96,Auxiliar_OPEX_Drivers!$B$76:$B$84,0),MATCH(YEAR(CF$2),Auxiliar_OPEX_Drivers!$B$76:$I$76,0))*$F96</f>
        <v>0</v>
      </c>
      <c r="CG96" s="107">
        <f>INDEX(Auxiliar_OPEX_Drivers!$B$76:$I$84,MATCH($E96,Auxiliar_OPEX_Drivers!$B$76:$B$84,0),MATCH(YEAR(CG$2),Auxiliar_OPEX_Drivers!$B$76:$I$76,0))*$F96</f>
        <v>0</v>
      </c>
      <c r="CI96" s="51">
        <f>INDEX(Auxiliar_OPEX_CustosUnit!$A$1:$R$129,MATCH(Auxiliar_OPEX_P!$A96,Auxiliar_OPEX_CustosUnit!$A$1:$A$129,0),MATCH(CI$2,Auxiliar_OPEX_CustosUnit!$A$3:$Q$3,0))*(1-DRE_Auxiliar!$A$5)</f>
        <v>0</v>
      </c>
      <c r="CJ96" s="51">
        <f>INDEX(Auxiliar_OPEX_CustosUnit!$A$1:$R$129,MATCH(Auxiliar_OPEX_P!$A96,Auxiliar_OPEX_CustosUnit!$A$1:$A$129,0),MATCH(CJ$2,Auxiliar_OPEX_CustosUnit!$A$3:$Q$3,0))*(1-DRE_Auxiliar!$A$5)</f>
        <v>0</v>
      </c>
      <c r="CK96" s="51">
        <f>INDEX(Auxiliar_OPEX_CustosUnit!$A$1:$R$129,MATCH(Auxiliar_OPEX_P!$A96,Auxiliar_OPEX_CustosUnit!$A$1:$A$129,0),MATCH(CK$2,Auxiliar_OPEX_CustosUnit!$A$3:$Q$3,0))*(1-DRE_Auxiliar!$A$5)</f>
        <v>0</v>
      </c>
      <c r="CL96" s="51">
        <f>INDEX(Auxiliar_OPEX_CustosUnit!$A$1:$R$129,MATCH(Auxiliar_OPEX_P!$A96,Auxiliar_OPEX_CustosUnit!$A$1:$A$129,0),MATCH(CL$2,Auxiliar_OPEX_CustosUnit!$A$3:$Q$3,0))*(1-DRE_Auxiliar!$A$5)</f>
        <v>0</v>
      </c>
      <c r="CM96" s="51">
        <f>INDEX(Auxiliar_OPEX_CustosUnit!$A$1:$R$129,MATCH(Auxiliar_OPEX_P!$A96,Auxiliar_OPEX_CustosUnit!$A$1:$A$129,0),MATCH(CM$2,Auxiliar_OPEX_CustosUnit!$A$3:$Q$3,0))*(1-DRE_Auxiliar!$A$5)</f>
        <v>0</v>
      </c>
      <c r="CN96" s="51">
        <f>INDEX(Auxiliar_OPEX_CustosUnit!$A$1:$R$129,MATCH(Auxiliar_OPEX_P!$A96,Auxiliar_OPEX_CustosUnit!$A$1:$A$129,0),MATCH(CN$2,Auxiliar_OPEX_CustosUnit!$A$3:$Q$3,0))*(1-DRE_Auxiliar!$A$5)</f>
        <v>0</v>
      </c>
      <c r="CO96" s="51">
        <f>INDEX(Auxiliar_OPEX_CustosUnit!$A$1:$R$129,MATCH(Auxiliar_OPEX_P!$A96,Auxiliar_OPEX_CustosUnit!$A$1:$A$129,0),MATCH(CO$2,Auxiliar_OPEX_CustosUnit!$A$3:$Q$3,0))*(1-DRE_Auxiliar!$A$5)</f>
        <v>0</v>
      </c>
      <c r="CP96" s="51">
        <f>INDEX(Auxiliar_OPEX_CustosUnit!$A$1:$R$129,MATCH(Auxiliar_OPEX_P!$A96,Auxiliar_OPEX_CustosUnit!$A$1:$A$129,0),MATCH(CP$2,Auxiliar_OPEX_CustosUnit!$A$3:$Q$3,0))*(1-DRE_Auxiliar!$A$5)</f>
        <v>0</v>
      </c>
      <c r="CQ96" s="51">
        <f>INDEX(Auxiliar_OPEX_CustosUnit!$A$1:$R$129,MATCH(Auxiliar_OPEX_P!$A96,Auxiliar_OPEX_CustosUnit!$A$1:$A$129,0),MATCH(CQ$2,Auxiliar_OPEX_CustosUnit!$A$3:$Q$3,0))*(1-DRE_Auxiliar!$A$5)</f>
        <v>0</v>
      </c>
      <c r="CR96" s="51">
        <f>INDEX(Auxiliar_OPEX_CustosUnit!$A$1:$R$129,MATCH(Auxiliar_OPEX_P!$A96,Auxiliar_OPEX_CustosUnit!$A$1:$A$129,0),MATCH(CR$2,Auxiliar_OPEX_CustosUnit!$A$3:$Q$3,0))*(1-DRE_Auxiliar!$A$5)</f>
        <v>0</v>
      </c>
      <c r="CS96" s="51">
        <f>INDEX(Auxiliar_OPEX_CustosUnit!$A$1:$R$129,MATCH(Auxiliar_OPEX_P!$A96,Auxiliar_OPEX_CustosUnit!$A$1:$A$129,0),MATCH(CS$2,Auxiliar_OPEX_CustosUnit!$A$3:$Q$3,0))*(1-DRE_Auxiliar!$A$5)</f>
        <v>0</v>
      </c>
      <c r="CT96" s="51">
        <f>INDEX(Auxiliar_OPEX_CustosUnit!$A$1:$R$129,MATCH(Auxiliar_OPEX_P!$A96,Auxiliar_OPEX_CustosUnit!$A$1:$A$129,0),MATCH(CT$2,Auxiliar_OPEX_CustosUnit!$A$3:$Q$3,0))*(1-DRE_Auxiliar!$A$5)</f>
        <v>0</v>
      </c>
      <c r="CU96" s="53">
        <f t="shared" si="610"/>
        <v>0</v>
      </c>
      <c r="CV96" s="53">
        <f t="shared" si="611"/>
        <v>0</v>
      </c>
      <c r="CW96" s="53">
        <f t="shared" si="612"/>
        <v>0</v>
      </c>
      <c r="CX96" s="53">
        <f t="shared" si="613"/>
        <v>0</v>
      </c>
      <c r="CY96" s="53">
        <f t="shared" si="614"/>
        <v>0</v>
      </c>
      <c r="CZ96" s="53">
        <f t="shared" si="615"/>
        <v>0</v>
      </c>
      <c r="DA96" s="53">
        <f t="shared" si="616"/>
        <v>0</v>
      </c>
      <c r="DB96" s="53">
        <f t="shared" si="617"/>
        <v>0</v>
      </c>
      <c r="DC96" s="53">
        <f t="shared" si="618"/>
        <v>0</v>
      </c>
      <c r="DD96" s="53">
        <f t="shared" si="619"/>
        <v>0</v>
      </c>
      <c r="DE96" s="53">
        <f t="shared" si="620"/>
        <v>0</v>
      </c>
      <c r="DF96" s="53">
        <f t="shared" si="621"/>
        <v>0</v>
      </c>
      <c r="DG96" s="53">
        <f t="shared" si="622"/>
        <v>0</v>
      </c>
      <c r="DH96" s="53">
        <f t="shared" si="623"/>
        <v>0</v>
      </c>
      <c r="DI96" s="53">
        <f t="shared" si="624"/>
        <v>0</v>
      </c>
      <c r="DJ96" s="53">
        <f t="shared" si="625"/>
        <v>0</v>
      </c>
      <c r="DK96" s="53">
        <f t="shared" si="626"/>
        <v>0</v>
      </c>
      <c r="DL96" s="53">
        <f t="shared" si="627"/>
        <v>0</v>
      </c>
      <c r="DM96" s="53">
        <f t="shared" si="628"/>
        <v>0</v>
      </c>
      <c r="DN96" s="53">
        <f t="shared" si="629"/>
        <v>0</v>
      </c>
      <c r="DO96" s="53">
        <f t="shared" si="630"/>
        <v>0</v>
      </c>
      <c r="DP96" s="53">
        <f t="shared" si="631"/>
        <v>0</v>
      </c>
      <c r="DQ96" s="53">
        <f t="shared" si="632"/>
        <v>0</v>
      </c>
      <c r="DR96" s="53">
        <f t="shared" si="633"/>
        <v>0</v>
      </c>
      <c r="DS96" s="53">
        <f t="shared" si="634"/>
        <v>0</v>
      </c>
      <c r="DT96" s="53">
        <f t="shared" si="635"/>
        <v>0</v>
      </c>
      <c r="DU96" s="53">
        <f t="shared" si="636"/>
        <v>0</v>
      </c>
      <c r="DV96" s="53">
        <f t="shared" si="637"/>
        <v>0</v>
      </c>
      <c r="DW96" s="53">
        <f t="shared" si="638"/>
        <v>0</v>
      </c>
      <c r="DX96" s="53">
        <f t="shared" si="639"/>
        <v>0</v>
      </c>
      <c r="DY96" s="53">
        <f t="shared" si="640"/>
        <v>0</v>
      </c>
      <c r="DZ96" s="53">
        <f t="shared" si="641"/>
        <v>0</v>
      </c>
      <c r="EA96" s="53">
        <f t="shared" si="642"/>
        <v>0</v>
      </c>
      <c r="EB96" s="53">
        <f t="shared" si="643"/>
        <v>0</v>
      </c>
      <c r="EC96" s="53">
        <f t="shared" si="644"/>
        <v>0</v>
      </c>
      <c r="ED96" s="53">
        <f t="shared" si="645"/>
        <v>0</v>
      </c>
      <c r="EE96" s="53">
        <f t="shared" si="646"/>
        <v>0</v>
      </c>
      <c r="EF96" s="53">
        <f t="shared" si="647"/>
        <v>0</v>
      </c>
      <c r="EG96" s="53">
        <f t="shared" si="648"/>
        <v>0</v>
      </c>
      <c r="EH96" s="53">
        <f t="shared" si="649"/>
        <v>0</v>
      </c>
      <c r="EI96" s="53">
        <f t="shared" si="650"/>
        <v>0</v>
      </c>
      <c r="EJ96" s="53">
        <f t="shared" si="651"/>
        <v>0</v>
      </c>
      <c r="EK96" s="53">
        <f t="shared" si="652"/>
        <v>0</v>
      </c>
      <c r="EL96" s="53">
        <f t="shared" si="653"/>
        <v>0</v>
      </c>
      <c r="EM96" s="53">
        <f t="shared" si="654"/>
        <v>0</v>
      </c>
      <c r="EN96" s="53">
        <f t="shared" si="655"/>
        <v>0</v>
      </c>
      <c r="EO96" s="53">
        <f t="shared" si="656"/>
        <v>0</v>
      </c>
      <c r="EP96" s="53">
        <f t="shared" si="657"/>
        <v>0</v>
      </c>
      <c r="EQ96" s="53">
        <f t="shared" si="658"/>
        <v>0</v>
      </c>
      <c r="ER96" s="53">
        <f t="shared" si="659"/>
        <v>0</v>
      </c>
      <c r="ES96" s="53">
        <f t="shared" si="660"/>
        <v>0</v>
      </c>
      <c r="ET96" s="53">
        <f t="shared" si="661"/>
        <v>0</v>
      </c>
      <c r="EU96" s="53">
        <f t="shared" si="662"/>
        <v>0</v>
      </c>
      <c r="EV96" s="53">
        <f t="shared" si="663"/>
        <v>0</v>
      </c>
      <c r="EW96" s="53">
        <f t="shared" si="664"/>
        <v>0</v>
      </c>
      <c r="EX96" s="53">
        <f t="shared" si="665"/>
        <v>0</v>
      </c>
      <c r="EY96" s="53">
        <f t="shared" si="666"/>
        <v>0</v>
      </c>
      <c r="EZ96" s="53">
        <f t="shared" si="667"/>
        <v>0</v>
      </c>
      <c r="FA96" s="53">
        <f t="shared" si="668"/>
        <v>0</v>
      </c>
      <c r="FB96" s="53">
        <f t="shared" si="669"/>
        <v>0</v>
      </c>
      <c r="FC96" s="53">
        <f t="shared" si="670"/>
        <v>0</v>
      </c>
      <c r="FD96" s="53">
        <f t="shared" si="671"/>
        <v>0</v>
      </c>
      <c r="FE96" s="53">
        <f t="shared" si="672"/>
        <v>0</v>
      </c>
      <c r="FF96" s="53">
        <f t="shared" si="673"/>
        <v>0</v>
      </c>
      <c r="FG96" s="53">
        <f t="shared" si="674"/>
        <v>0</v>
      </c>
      <c r="FH96" s="53">
        <f t="shared" si="675"/>
        <v>0</v>
      </c>
      <c r="FI96" s="53">
        <f t="shared" si="676"/>
        <v>0</v>
      </c>
      <c r="FJ96" s="53">
        <f t="shared" si="677"/>
        <v>0</v>
      </c>
      <c r="FK96" s="53">
        <f t="shared" si="678"/>
        <v>0</v>
      </c>
      <c r="FL96" s="53">
        <f t="shared" si="679"/>
        <v>0</v>
      </c>
      <c r="FM96" s="53">
        <f t="shared" si="680"/>
        <v>0</v>
      </c>
      <c r="FN96" s="53">
        <f t="shared" si="681"/>
        <v>0</v>
      </c>
      <c r="FP96" s="51">
        <f t="shared" si="682"/>
        <v>0</v>
      </c>
      <c r="FQ96" s="51">
        <f t="shared" si="689"/>
        <v>0</v>
      </c>
      <c r="FR96" s="51">
        <f t="shared" si="690"/>
        <v>0</v>
      </c>
      <c r="FS96" s="51">
        <f t="shared" si="691"/>
        <v>0</v>
      </c>
      <c r="FT96" s="51">
        <f t="shared" si="692"/>
        <v>0</v>
      </c>
      <c r="FU96" s="51">
        <f t="shared" si="693"/>
        <v>0</v>
      </c>
      <c r="FV96" s="51">
        <f t="shared" si="694"/>
        <v>0</v>
      </c>
      <c r="FW96" s="51">
        <f t="shared" si="695"/>
        <v>0</v>
      </c>
      <c r="FX96" s="51">
        <f t="shared" si="696"/>
        <v>0</v>
      </c>
      <c r="FY96" s="51">
        <f t="shared" si="697"/>
        <v>0</v>
      </c>
      <c r="FZ96" s="51">
        <f t="shared" si="698"/>
        <v>0</v>
      </c>
      <c r="GA96" s="51">
        <f t="shared" si="699"/>
        <v>0</v>
      </c>
      <c r="GB96" s="51">
        <f t="shared" si="700"/>
        <v>0</v>
      </c>
      <c r="GC96" s="51">
        <f t="shared" si="701"/>
        <v>0</v>
      </c>
      <c r="GD96" s="51">
        <f t="shared" si="702"/>
        <v>0</v>
      </c>
      <c r="GE96" s="51">
        <f t="shared" si="703"/>
        <v>0</v>
      </c>
      <c r="GF96" s="51">
        <f t="shared" si="704"/>
        <v>0</v>
      </c>
      <c r="GG96" s="51">
        <f t="shared" si="705"/>
        <v>0</v>
      </c>
      <c r="GH96" s="51">
        <f t="shared" si="706"/>
        <v>0</v>
      </c>
      <c r="GI96" s="51">
        <f t="shared" si="707"/>
        <v>0</v>
      </c>
      <c r="GJ96" s="51">
        <f t="shared" si="708"/>
        <v>0</v>
      </c>
      <c r="GK96" s="51">
        <f t="shared" si="709"/>
        <v>0</v>
      </c>
      <c r="GL96" s="51">
        <f t="shared" si="710"/>
        <v>0</v>
      </c>
      <c r="GM96" s="51">
        <f t="shared" si="711"/>
        <v>0</v>
      </c>
      <c r="GN96" s="51">
        <f t="shared" si="712"/>
        <v>0</v>
      </c>
      <c r="GO96" s="51">
        <f t="shared" si="713"/>
        <v>0</v>
      </c>
      <c r="GP96" s="51">
        <f t="shared" si="714"/>
        <v>0</v>
      </c>
      <c r="GQ96" s="51">
        <f t="shared" si="715"/>
        <v>0</v>
      </c>
      <c r="GR96" s="51">
        <f t="shared" si="716"/>
        <v>0</v>
      </c>
      <c r="GS96" s="51">
        <f t="shared" si="717"/>
        <v>0</v>
      </c>
      <c r="GT96" s="51">
        <f t="shared" si="718"/>
        <v>0</v>
      </c>
      <c r="GU96" s="51">
        <f t="shared" si="719"/>
        <v>0</v>
      </c>
      <c r="GV96" s="51">
        <f t="shared" si="720"/>
        <v>0</v>
      </c>
      <c r="GW96" s="51">
        <f t="shared" si="721"/>
        <v>0</v>
      </c>
      <c r="GX96" s="51">
        <f t="shared" si="722"/>
        <v>0</v>
      </c>
      <c r="GY96" s="51">
        <f t="shared" si="723"/>
        <v>0</v>
      </c>
      <c r="GZ96" s="51">
        <f t="shared" si="724"/>
        <v>0</v>
      </c>
      <c r="HA96" s="51">
        <f t="shared" si="725"/>
        <v>0</v>
      </c>
      <c r="HB96" s="51">
        <f t="shared" si="726"/>
        <v>0</v>
      </c>
      <c r="HC96" s="51">
        <f t="shared" si="727"/>
        <v>0</v>
      </c>
      <c r="HD96" s="51">
        <f t="shared" si="728"/>
        <v>0</v>
      </c>
      <c r="HE96" s="51">
        <f t="shared" si="729"/>
        <v>0</v>
      </c>
      <c r="HF96" s="51">
        <f t="shared" si="730"/>
        <v>0</v>
      </c>
      <c r="HG96" s="51">
        <f t="shared" si="731"/>
        <v>0</v>
      </c>
      <c r="HH96" s="51">
        <f t="shared" si="732"/>
        <v>0</v>
      </c>
      <c r="HI96" s="51">
        <f t="shared" si="733"/>
        <v>0</v>
      </c>
      <c r="HJ96" s="51">
        <f t="shared" si="734"/>
        <v>0</v>
      </c>
      <c r="HK96" s="51">
        <f t="shared" si="735"/>
        <v>0</v>
      </c>
      <c r="HL96" s="51">
        <f t="shared" si="736"/>
        <v>0</v>
      </c>
      <c r="HM96" s="51">
        <f t="shared" si="737"/>
        <v>0</v>
      </c>
      <c r="HN96" s="51">
        <f t="shared" si="738"/>
        <v>0</v>
      </c>
      <c r="HO96" s="51">
        <f t="shared" si="739"/>
        <v>0</v>
      </c>
      <c r="HP96" s="51">
        <f t="shared" si="740"/>
        <v>0</v>
      </c>
      <c r="HQ96" s="51">
        <f t="shared" si="741"/>
        <v>0</v>
      </c>
      <c r="HR96" s="51">
        <f t="shared" si="742"/>
        <v>0</v>
      </c>
      <c r="HS96" s="51">
        <f t="shared" si="743"/>
        <v>0</v>
      </c>
      <c r="HT96" s="51">
        <f t="shared" si="744"/>
        <v>0</v>
      </c>
      <c r="HU96" s="51">
        <f t="shared" si="745"/>
        <v>0</v>
      </c>
      <c r="HV96" s="51">
        <f t="shared" si="746"/>
        <v>0</v>
      </c>
      <c r="HW96" s="51">
        <f t="shared" si="747"/>
        <v>0</v>
      </c>
      <c r="HX96" s="51">
        <f t="shared" si="748"/>
        <v>0</v>
      </c>
      <c r="HY96" s="51">
        <f t="shared" si="749"/>
        <v>0</v>
      </c>
      <c r="HZ96" s="51">
        <f t="shared" si="750"/>
        <v>0</v>
      </c>
      <c r="IA96" s="51">
        <f t="shared" si="751"/>
        <v>0</v>
      </c>
      <c r="IB96" s="51">
        <f t="shared" si="688"/>
        <v>0</v>
      </c>
      <c r="IC96" s="51">
        <f t="shared" si="752"/>
        <v>0</v>
      </c>
      <c r="ID96" s="51">
        <f t="shared" si="753"/>
        <v>0</v>
      </c>
      <c r="IE96" s="51">
        <f t="shared" si="754"/>
        <v>0</v>
      </c>
      <c r="IF96" s="51">
        <f t="shared" si="755"/>
        <v>0</v>
      </c>
      <c r="IG96" s="51">
        <f t="shared" si="756"/>
        <v>0</v>
      </c>
      <c r="IH96" s="51">
        <f t="shared" si="757"/>
        <v>0</v>
      </c>
      <c r="II96" s="51">
        <f t="shared" si="758"/>
        <v>0</v>
      </c>
      <c r="IJ96" s="51">
        <f t="shared" si="759"/>
        <v>0</v>
      </c>
      <c r="IK96" s="51">
        <f t="shared" si="760"/>
        <v>0</v>
      </c>
      <c r="IL96" s="51">
        <f t="shared" si="761"/>
        <v>0</v>
      </c>
      <c r="IM96" s="51">
        <f t="shared" si="762"/>
        <v>0</v>
      </c>
      <c r="IN96" s="51">
        <f t="shared" si="763"/>
        <v>0</v>
      </c>
      <c r="IO96" s="51">
        <f t="shared" si="764"/>
        <v>0</v>
      </c>
      <c r="IP96" s="51">
        <f t="shared" si="765"/>
        <v>0</v>
      </c>
      <c r="IQ96" s="51">
        <f t="shared" si="766"/>
        <v>0</v>
      </c>
      <c r="IS96" s="51">
        <f t="shared" si="683"/>
        <v>0</v>
      </c>
      <c r="IT96" s="51">
        <f t="shared" si="683"/>
        <v>0</v>
      </c>
      <c r="IU96" s="51">
        <f t="shared" si="683"/>
        <v>0</v>
      </c>
      <c r="IV96" s="51">
        <f t="shared" si="683"/>
        <v>0</v>
      </c>
      <c r="IW96" s="51">
        <f t="shared" si="683"/>
        <v>0</v>
      </c>
      <c r="IX96" s="51">
        <f t="shared" si="683"/>
        <v>0</v>
      </c>
      <c r="IZ96" s="111">
        <f t="shared" si="684"/>
        <v>0</v>
      </c>
      <c r="JA96" s="111">
        <f t="shared" si="389"/>
        <v>0</v>
      </c>
      <c r="JB96" s="111">
        <f t="shared" si="390"/>
        <v>0</v>
      </c>
      <c r="JC96" s="111">
        <f t="shared" si="391"/>
        <v>0</v>
      </c>
      <c r="JD96" s="111">
        <f t="shared" si="392"/>
        <v>0</v>
      </c>
      <c r="JE96" s="111">
        <f t="shared" si="393"/>
        <v>0</v>
      </c>
      <c r="JF96" s="111">
        <f t="shared" si="394"/>
        <v>0</v>
      </c>
      <c r="JG96" s="111">
        <f t="shared" si="395"/>
        <v>0</v>
      </c>
      <c r="JH96" s="111">
        <f t="shared" si="396"/>
        <v>0</v>
      </c>
      <c r="JI96" s="111">
        <f t="shared" si="397"/>
        <v>0</v>
      </c>
      <c r="JJ96" s="111">
        <f t="shared" si="398"/>
        <v>0</v>
      </c>
      <c r="JK96" s="111">
        <f t="shared" si="399"/>
        <v>0</v>
      </c>
      <c r="JL96" s="111">
        <f t="shared" si="400"/>
        <v>0</v>
      </c>
      <c r="JM96" s="111">
        <f t="shared" si="401"/>
        <v>0</v>
      </c>
      <c r="JN96" s="111">
        <f t="shared" si="402"/>
        <v>0</v>
      </c>
      <c r="JO96" s="111">
        <f t="shared" si="403"/>
        <v>0</v>
      </c>
      <c r="JP96" s="111">
        <f t="shared" si="404"/>
        <v>0</v>
      </c>
      <c r="JQ96" s="111">
        <f t="shared" si="405"/>
        <v>0</v>
      </c>
      <c r="JR96" s="111">
        <f t="shared" si="406"/>
        <v>0</v>
      </c>
      <c r="JS96" s="111">
        <f t="shared" si="407"/>
        <v>0</v>
      </c>
      <c r="JT96" s="111">
        <f t="shared" si="408"/>
        <v>0</v>
      </c>
      <c r="JU96" s="111">
        <f t="shared" si="409"/>
        <v>0</v>
      </c>
      <c r="JV96" s="111">
        <f t="shared" si="410"/>
        <v>0</v>
      </c>
      <c r="JW96" s="111">
        <f t="shared" si="411"/>
        <v>0</v>
      </c>
      <c r="JX96" s="111">
        <f t="shared" si="412"/>
        <v>0</v>
      </c>
      <c r="JY96" s="111">
        <f t="shared" si="413"/>
        <v>0</v>
      </c>
      <c r="JZ96" s="111">
        <f t="shared" si="414"/>
        <v>0</v>
      </c>
      <c r="KA96" s="111">
        <f t="shared" si="415"/>
        <v>0</v>
      </c>
      <c r="KB96" s="111">
        <f t="shared" si="416"/>
        <v>0</v>
      </c>
      <c r="KC96" s="111">
        <f t="shared" si="417"/>
        <v>0</v>
      </c>
      <c r="KD96" s="111">
        <f t="shared" si="418"/>
        <v>0</v>
      </c>
      <c r="KE96" s="111">
        <f t="shared" si="419"/>
        <v>0</v>
      </c>
      <c r="KF96" s="111">
        <f t="shared" si="420"/>
        <v>0</v>
      </c>
      <c r="KG96" s="111">
        <f t="shared" si="421"/>
        <v>0</v>
      </c>
      <c r="KH96" s="111">
        <f t="shared" si="422"/>
        <v>0</v>
      </c>
      <c r="KI96" s="111">
        <f t="shared" si="423"/>
        <v>0</v>
      </c>
      <c r="KJ96" s="111">
        <f t="shared" si="424"/>
        <v>0</v>
      </c>
      <c r="KK96" s="111">
        <f t="shared" si="425"/>
        <v>0</v>
      </c>
      <c r="KL96" s="111">
        <f t="shared" si="426"/>
        <v>0</v>
      </c>
      <c r="KM96" s="111">
        <f t="shared" si="427"/>
        <v>0</v>
      </c>
      <c r="KN96" s="111">
        <f t="shared" si="428"/>
        <v>0</v>
      </c>
      <c r="KO96" s="111">
        <f t="shared" si="429"/>
        <v>0</v>
      </c>
      <c r="KP96" s="111">
        <f t="shared" si="430"/>
        <v>0</v>
      </c>
      <c r="KQ96" s="111">
        <f t="shared" si="431"/>
        <v>0</v>
      </c>
      <c r="KR96" s="111">
        <f t="shared" si="432"/>
        <v>0</v>
      </c>
      <c r="KS96" s="111">
        <f t="shared" si="433"/>
        <v>0</v>
      </c>
      <c r="KT96" s="111">
        <f t="shared" si="434"/>
        <v>0</v>
      </c>
      <c r="KU96" s="111">
        <f t="shared" si="435"/>
        <v>0</v>
      </c>
      <c r="KV96" s="111">
        <f t="shared" si="436"/>
        <v>0</v>
      </c>
      <c r="KW96" s="111">
        <f t="shared" si="437"/>
        <v>0</v>
      </c>
      <c r="KX96" s="111">
        <f t="shared" si="438"/>
        <v>0</v>
      </c>
      <c r="KY96" s="111">
        <f t="shared" si="439"/>
        <v>0</v>
      </c>
      <c r="KZ96" s="111">
        <f t="shared" si="440"/>
        <v>0</v>
      </c>
      <c r="LA96" s="111">
        <f t="shared" si="441"/>
        <v>0</v>
      </c>
      <c r="LB96" s="111">
        <f t="shared" si="442"/>
        <v>0</v>
      </c>
      <c r="LC96" s="111">
        <f t="shared" si="443"/>
        <v>0</v>
      </c>
      <c r="LD96" s="111">
        <f t="shared" si="444"/>
        <v>0</v>
      </c>
      <c r="LE96" s="111">
        <f t="shared" si="445"/>
        <v>0</v>
      </c>
      <c r="LF96" s="111">
        <f t="shared" si="446"/>
        <v>0</v>
      </c>
      <c r="LG96" s="111">
        <f t="shared" si="447"/>
        <v>0</v>
      </c>
      <c r="LH96" s="111">
        <f t="shared" si="448"/>
        <v>0</v>
      </c>
      <c r="LI96" s="111">
        <f t="shared" si="449"/>
        <v>0</v>
      </c>
      <c r="LJ96" s="111">
        <f t="shared" si="450"/>
        <v>0</v>
      </c>
      <c r="LK96" s="111">
        <f t="shared" si="451"/>
        <v>0</v>
      </c>
      <c r="LL96" s="111">
        <f t="shared" si="452"/>
        <v>0</v>
      </c>
      <c r="LM96" s="111">
        <f t="shared" si="453"/>
        <v>0</v>
      </c>
      <c r="LN96" s="111">
        <f t="shared" si="454"/>
        <v>0</v>
      </c>
      <c r="LO96" s="111">
        <f t="shared" si="455"/>
        <v>0</v>
      </c>
      <c r="LP96" s="111">
        <f t="shared" si="456"/>
        <v>0</v>
      </c>
      <c r="LQ96" s="111">
        <f t="shared" si="457"/>
        <v>0</v>
      </c>
      <c r="LR96" s="111">
        <f t="shared" si="458"/>
        <v>0</v>
      </c>
      <c r="LS96" s="111">
        <f t="shared" si="459"/>
        <v>0</v>
      </c>
      <c r="LT96" s="111">
        <f t="shared" si="460"/>
        <v>0</v>
      </c>
      <c r="LU96" s="111">
        <f t="shared" si="461"/>
        <v>0</v>
      </c>
      <c r="LV96" s="111">
        <f t="shared" si="462"/>
        <v>0</v>
      </c>
      <c r="LW96" s="111">
        <f t="shared" si="463"/>
        <v>0</v>
      </c>
      <c r="LX96" s="111">
        <f t="shared" si="464"/>
        <v>0</v>
      </c>
      <c r="LY96" s="111">
        <f t="shared" si="465"/>
        <v>0</v>
      </c>
      <c r="LZ96" s="111">
        <f t="shared" si="466"/>
        <v>0</v>
      </c>
      <c r="MA96" s="111">
        <f t="shared" si="467"/>
        <v>0</v>
      </c>
      <c r="MD96" s="111"/>
      <c r="ME96" s="111">
        <f t="shared" si="685"/>
        <v>0</v>
      </c>
      <c r="MF96" s="111">
        <f t="shared" si="468"/>
        <v>0</v>
      </c>
      <c r="MG96" s="111">
        <f t="shared" si="469"/>
        <v>0</v>
      </c>
      <c r="MH96" s="111">
        <f t="shared" si="470"/>
        <v>0</v>
      </c>
      <c r="MI96" s="111">
        <f t="shared" si="471"/>
        <v>0</v>
      </c>
      <c r="MJ96" s="111">
        <f t="shared" si="472"/>
        <v>0</v>
      </c>
      <c r="MK96" s="111">
        <f t="shared" si="473"/>
        <v>0</v>
      </c>
      <c r="ML96" s="111">
        <f t="shared" si="474"/>
        <v>0</v>
      </c>
      <c r="MM96" s="111">
        <f t="shared" si="475"/>
        <v>0</v>
      </c>
      <c r="MN96" s="111">
        <f t="shared" si="476"/>
        <v>0</v>
      </c>
      <c r="MO96" s="111">
        <f t="shared" si="477"/>
        <v>0</v>
      </c>
      <c r="MP96" s="111">
        <f t="shared" si="478"/>
        <v>0</v>
      </c>
      <c r="MQ96" s="111">
        <f t="shared" si="479"/>
        <v>0</v>
      </c>
      <c r="MR96" s="111">
        <f t="shared" si="480"/>
        <v>0</v>
      </c>
      <c r="MS96" s="111">
        <f t="shared" si="481"/>
        <v>0</v>
      </c>
      <c r="MT96" s="111">
        <f t="shared" si="482"/>
        <v>0</v>
      </c>
      <c r="MU96" s="111">
        <f t="shared" si="483"/>
        <v>0</v>
      </c>
      <c r="MV96" s="111">
        <f t="shared" si="484"/>
        <v>0</v>
      </c>
      <c r="MW96" s="111">
        <f t="shared" si="485"/>
        <v>0</v>
      </c>
      <c r="MX96" s="111">
        <f t="shared" si="486"/>
        <v>0</v>
      </c>
      <c r="MY96" s="111">
        <f t="shared" si="487"/>
        <v>0</v>
      </c>
      <c r="MZ96" s="111">
        <f t="shared" si="488"/>
        <v>0</v>
      </c>
      <c r="NA96" s="111">
        <f t="shared" si="489"/>
        <v>0</v>
      </c>
      <c r="NB96" s="111">
        <f t="shared" si="490"/>
        <v>0</v>
      </c>
      <c r="NC96" s="111">
        <f t="shared" si="491"/>
        <v>0</v>
      </c>
      <c r="ND96" s="111">
        <f t="shared" si="492"/>
        <v>0</v>
      </c>
      <c r="NE96" s="111">
        <f t="shared" si="493"/>
        <v>0</v>
      </c>
      <c r="NF96" s="111">
        <f t="shared" si="494"/>
        <v>0</v>
      </c>
      <c r="NG96" s="111">
        <f t="shared" si="495"/>
        <v>0</v>
      </c>
      <c r="NH96" s="111">
        <f t="shared" si="496"/>
        <v>0</v>
      </c>
      <c r="NI96" s="111">
        <f t="shared" si="497"/>
        <v>0</v>
      </c>
      <c r="NJ96" s="111">
        <f t="shared" si="498"/>
        <v>0</v>
      </c>
      <c r="NK96" s="111">
        <f t="shared" si="499"/>
        <v>0</v>
      </c>
      <c r="NL96" s="111">
        <f t="shared" si="500"/>
        <v>0</v>
      </c>
      <c r="NM96" s="111">
        <f t="shared" si="501"/>
        <v>0</v>
      </c>
      <c r="NN96" s="111">
        <f t="shared" si="502"/>
        <v>0</v>
      </c>
      <c r="NO96" s="111">
        <f t="shared" si="503"/>
        <v>0</v>
      </c>
      <c r="NP96" s="111">
        <f t="shared" si="504"/>
        <v>0</v>
      </c>
      <c r="NQ96" s="111">
        <f t="shared" si="505"/>
        <v>0</v>
      </c>
      <c r="NR96" s="111">
        <f t="shared" si="506"/>
        <v>0</v>
      </c>
      <c r="NS96" s="111">
        <f t="shared" si="507"/>
        <v>0</v>
      </c>
      <c r="NT96" s="111">
        <f t="shared" si="508"/>
        <v>0</v>
      </c>
      <c r="NU96" s="111">
        <f t="shared" si="509"/>
        <v>0</v>
      </c>
      <c r="NV96" s="111">
        <f t="shared" si="510"/>
        <v>0</v>
      </c>
      <c r="NW96" s="111">
        <f t="shared" si="511"/>
        <v>0</v>
      </c>
      <c r="NX96" s="111">
        <f t="shared" si="512"/>
        <v>0</v>
      </c>
      <c r="NY96" s="111">
        <f t="shared" si="513"/>
        <v>0</v>
      </c>
      <c r="NZ96" s="111">
        <f t="shared" si="514"/>
        <v>0</v>
      </c>
      <c r="OA96" s="111">
        <f t="shared" si="515"/>
        <v>0</v>
      </c>
      <c r="OB96" s="111">
        <f t="shared" si="516"/>
        <v>0</v>
      </c>
      <c r="OC96" s="111">
        <f t="shared" si="517"/>
        <v>0</v>
      </c>
      <c r="OD96" s="111">
        <f t="shared" si="518"/>
        <v>0</v>
      </c>
      <c r="OE96" s="111">
        <f t="shared" si="519"/>
        <v>0</v>
      </c>
      <c r="OF96" s="111">
        <f t="shared" si="520"/>
        <v>0</v>
      </c>
      <c r="OG96" s="111">
        <f t="shared" si="521"/>
        <v>0</v>
      </c>
      <c r="OH96" s="111">
        <f t="shared" si="522"/>
        <v>0</v>
      </c>
      <c r="OI96" s="111">
        <f t="shared" si="523"/>
        <v>0</v>
      </c>
      <c r="OJ96" s="111">
        <f t="shared" si="524"/>
        <v>0</v>
      </c>
      <c r="OK96" s="111">
        <f t="shared" si="525"/>
        <v>0</v>
      </c>
      <c r="OL96" s="111">
        <f t="shared" si="526"/>
        <v>0</v>
      </c>
      <c r="OM96" s="111">
        <f t="shared" si="527"/>
        <v>0</v>
      </c>
      <c r="ON96" s="111">
        <f t="shared" si="528"/>
        <v>0</v>
      </c>
      <c r="OO96" s="111">
        <f t="shared" si="529"/>
        <v>0</v>
      </c>
      <c r="OP96" s="111">
        <f t="shared" si="530"/>
        <v>0</v>
      </c>
      <c r="OQ96" s="111">
        <f t="shared" si="531"/>
        <v>0</v>
      </c>
      <c r="OR96" s="111">
        <f t="shared" si="532"/>
        <v>0</v>
      </c>
      <c r="OS96" s="111">
        <f t="shared" si="533"/>
        <v>0</v>
      </c>
      <c r="OT96" s="111">
        <f t="shared" si="534"/>
        <v>0</v>
      </c>
      <c r="OU96" s="111">
        <f t="shared" si="535"/>
        <v>0</v>
      </c>
      <c r="OV96" s="111">
        <f t="shared" si="536"/>
        <v>0</v>
      </c>
      <c r="OW96" s="111">
        <f t="shared" si="537"/>
        <v>0</v>
      </c>
      <c r="OX96" s="111">
        <f t="shared" si="538"/>
        <v>0</v>
      </c>
      <c r="OY96" s="111"/>
      <c r="PA96" s="51">
        <f t="shared" si="686"/>
        <v>0</v>
      </c>
      <c r="PB96" s="51">
        <f t="shared" si="539"/>
        <v>0</v>
      </c>
      <c r="PC96" s="51">
        <f t="shared" si="540"/>
        <v>0</v>
      </c>
      <c r="PD96" s="51">
        <f t="shared" si="541"/>
        <v>0</v>
      </c>
      <c r="PE96" s="51">
        <f t="shared" si="542"/>
        <v>0</v>
      </c>
      <c r="PF96" s="51">
        <f t="shared" si="543"/>
        <v>0</v>
      </c>
      <c r="PG96" s="51">
        <f t="shared" si="544"/>
        <v>0</v>
      </c>
      <c r="PH96" s="51">
        <f t="shared" si="545"/>
        <v>0</v>
      </c>
      <c r="PI96" s="51">
        <f t="shared" si="546"/>
        <v>0</v>
      </c>
      <c r="PJ96" s="51">
        <f t="shared" si="547"/>
        <v>0</v>
      </c>
      <c r="PK96" s="51">
        <f t="shared" si="548"/>
        <v>0</v>
      </c>
      <c r="PL96" s="51">
        <f t="shared" si="549"/>
        <v>0</v>
      </c>
      <c r="PM96" s="51">
        <f t="shared" si="550"/>
        <v>0</v>
      </c>
      <c r="PN96" s="51">
        <f t="shared" si="551"/>
        <v>0</v>
      </c>
      <c r="PO96" s="51">
        <f t="shared" si="552"/>
        <v>0</v>
      </c>
      <c r="PP96" s="51">
        <f t="shared" si="553"/>
        <v>0</v>
      </c>
      <c r="PQ96" s="51">
        <f t="shared" si="554"/>
        <v>0</v>
      </c>
      <c r="PR96" s="51">
        <f t="shared" si="555"/>
        <v>0</v>
      </c>
      <c r="PS96" s="51">
        <f t="shared" si="556"/>
        <v>0</v>
      </c>
      <c r="PT96" s="51">
        <f t="shared" si="557"/>
        <v>0</v>
      </c>
      <c r="PU96" s="51">
        <f t="shared" si="558"/>
        <v>0</v>
      </c>
      <c r="PV96" s="51">
        <f t="shared" si="559"/>
        <v>0</v>
      </c>
      <c r="PW96" s="51">
        <f t="shared" si="560"/>
        <v>0</v>
      </c>
      <c r="PX96" s="51">
        <f t="shared" si="561"/>
        <v>0</v>
      </c>
      <c r="PY96" s="51">
        <f t="shared" si="562"/>
        <v>0</v>
      </c>
      <c r="PZ96" s="51">
        <f t="shared" si="563"/>
        <v>0</v>
      </c>
      <c r="QA96" s="51">
        <f t="shared" si="564"/>
        <v>0</v>
      </c>
      <c r="QB96" s="51">
        <f t="shared" si="565"/>
        <v>0</v>
      </c>
      <c r="QC96" s="51">
        <f t="shared" si="566"/>
        <v>0</v>
      </c>
      <c r="QD96" s="51">
        <f t="shared" si="567"/>
        <v>0</v>
      </c>
      <c r="QE96" s="51">
        <f t="shared" si="568"/>
        <v>0</v>
      </c>
      <c r="QF96" s="51">
        <f t="shared" si="569"/>
        <v>0</v>
      </c>
      <c r="QG96" s="51">
        <f t="shared" si="570"/>
        <v>0</v>
      </c>
      <c r="QH96" s="51">
        <f t="shared" si="571"/>
        <v>0</v>
      </c>
      <c r="QI96" s="51">
        <f t="shared" si="572"/>
        <v>0</v>
      </c>
      <c r="QJ96" s="51">
        <f t="shared" si="573"/>
        <v>0</v>
      </c>
      <c r="QK96" s="51">
        <f t="shared" si="574"/>
        <v>0</v>
      </c>
      <c r="QL96" s="51">
        <f t="shared" si="575"/>
        <v>0</v>
      </c>
      <c r="QM96" s="51">
        <f t="shared" si="576"/>
        <v>0</v>
      </c>
      <c r="QN96" s="51">
        <f t="shared" si="577"/>
        <v>0</v>
      </c>
      <c r="QO96" s="51">
        <f t="shared" si="578"/>
        <v>0</v>
      </c>
      <c r="QP96" s="51">
        <f t="shared" si="579"/>
        <v>0</v>
      </c>
      <c r="QQ96" s="51">
        <f t="shared" si="580"/>
        <v>0</v>
      </c>
      <c r="QR96" s="51">
        <f t="shared" si="581"/>
        <v>0</v>
      </c>
      <c r="QS96" s="51">
        <f t="shared" si="582"/>
        <v>0</v>
      </c>
      <c r="QT96" s="51">
        <f t="shared" si="583"/>
        <v>0</v>
      </c>
      <c r="QU96" s="51">
        <f t="shared" si="584"/>
        <v>0</v>
      </c>
      <c r="QV96" s="51">
        <f t="shared" si="585"/>
        <v>0</v>
      </c>
      <c r="QW96" s="51">
        <f t="shared" si="586"/>
        <v>0</v>
      </c>
      <c r="QX96" s="51">
        <f t="shared" si="587"/>
        <v>0</v>
      </c>
      <c r="QY96" s="51">
        <f t="shared" si="588"/>
        <v>0</v>
      </c>
      <c r="QZ96" s="51">
        <f t="shared" si="589"/>
        <v>0</v>
      </c>
      <c r="RA96" s="51">
        <f t="shared" si="590"/>
        <v>0</v>
      </c>
      <c r="RB96" s="51">
        <f t="shared" si="591"/>
        <v>0</v>
      </c>
      <c r="RC96" s="51">
        <f t="shared" si="592"/>
        <v>0</v>
      </c>
      <c r="RD96" s="51">
        <f t="shared" si="593"/>
        <v>0</v>
      </c>
      <c r="RE96" s="51">
        <f t="shared" si="594"/>
        <v>0</v>
      </c>
      <c r="RF96" s="51">
        <f t="shared" si="595"/>
        <v>0</v>
      </c>
      <c r="RG96" s="51">
        <f t="shared" si="596"/>
        <v>0</v>
      </c>
      <c r="RH96" s="51">
        <f t="shared" si="597"/>
        <v>0</v>
      </c>
      <c r="RI96" s="51">
        <f t="shared" si="598"/>
        <v>0</v>
      </c>
      <c r="RJ96" s="51">
        <f t="shared" si="599"/>
        <v>0</v>
      </c>
      <c r="RK96" s="51">
        <f t="shared" si="600"/>
        <v>0</v>
      </c>
      <c r="RL96" s="51">
        <f t="shared" si="601"/>
        <v>0</v>
      </c>
      <c r="RM96" s="51">
        <f t="shared" si="602"/>
        <v>0</v>
      </c>
      <c r="RN96" s="51">
        <f t="shared" si="603"/>
        <v>0</v>
      </c>
      <c r="RO96" s="51">
        <f t="shared" si="604"/>
        <v>0</v>
      </c>
      <c r="RP96" s="51">
        <f t="shared" si="605"/>
        <v>0</v>
      </c>
      <c r="RQ96" s="51">
        <f t="shared" si="606"/>
        <v>0</v>
      </c>
      <c r="RR96" s="51">
        <f t="shared" si="607"/>
        <v>0</v>
      </c>
      <c r="RS96" s="51">
        <f t="shared" si="608"/>
        <v>0</v>
      </c>
      <c r="RT96" s="51">
        <f t="shared" si="609"/>
        <v>0</v>
      </c>
      <c r="RU96" s="51"/>
      <c r="RV96" s="51">
        <f t="shared" si="767"/>
        <v>0</v>
      </c>
      <c r="RW96" s="51">
        <f t="shared" si="767"/>
        <v>0</v>
      </c>
      <c r="RX96" s="51">
        <f t="shared" si="767"/>
        <v>0</v>
      </c>
      <c r="RY96" s="51">
        <f t="shared" si="767"/>
        <v>0</v>
      </c>
      <c r="RZ96" s="51">
        <f t="shared" si="767"/>
        <v>0</v>
      </c>
      <c r="SA96" s="51">
        <f t="shared" si="767"/>
        <v>0</v>
      </c>
    </row>
    <row r="97" spans="1:495" x14ac:dyDescent="0.3">
      <c r="A97" s="1">
        <v>630000</v>
      </c>
      <c r="B97" s="1" t="s">
        <v>263</v>
      </c>
      <c r="C97" s="1" t="s">
        <v>173</v>
      </c>
      <c r="D97" s="44">
        <v>0</v>
      </c>
      <c r="E97" s="1" t="s">
        <v>174</v>
      </c>
      <c r="F97" s="107">
        <f>VLOOKUP(A97,Auxiliar_OPEX_CustosUnit!$A$4:$E$129,COLUMN(Auxiliar_OPEX_CustosUnit!$E$3),0)</f>
        <v>0</v>
      </c>
      <c r="G97" s="107">
        <f>INDEX(Auxiliar_OPEX_Drivers!$B$76:$I$84,MATCH($E97,Auxiliar_OPEX_Drivers!$B$76:$B$84,0),MATCH(YEAR(G$2),Auxiliar_OPEX_Drivers!$B$76:$I$76,0))*$F97</f>
        <v>0</v>
      </c>
      <c r="H97" s="107">
        <f>INDEX(Auxiliar_OPEX_Drivers!$B$76:$I$84,MATCH($E97,Auxiliar_OPEX_Drivers!$B$76:$B$84,0),MATCH(YEAR(H$2),Auxiliar_OPEX_Drivers!$B$76:$I$76,0))*$F97</f>
        <v>0</v>
      </c>
      <c r="I97" s="107">
        <f>INDEX(Auxiliar_OPEX_Drivers!$B$76:$I$84,MATCH($E97,Auxiliar_OPEX_Drivers!$B$76:$B$84,0),MATCH(YEAR(I$2),Auxiliar_OPEX_Drivers!$B$76:$I$76,0))*$F97</f>
        <v>0</v>
      </c>
      <c r="J97" s="107">
        <f>INDEX(Auxiliar_OPEX_Drivers!$B$76:$I$84,MATCH($E97,Auxiliar_OPEX_Drivers!$B$76:$B$84,0),MATCH(YEAR(J$2),Auxiliar_OPEX_Drivers!$B$76:$I$76,0))*$F97</f>
        <v>0</v>
      </c>
      <c r="K97" s="107">
        <f>INDEX(Auxiliar_OPEX_Drivers!$B$76:$I$84,MATCH($E97,Auxiliar_OPEX_Drivers!$B$76:$B$84,0),MATCH(YEAR(K$2),Auxiliar_OPEX_Drivers!$B$76:$I$76,0))*$F97</f>
        <v>0</v>
      </c>
      <c r="L97" s="107">
        <f>INDEX(Auxiliar_OPEX_Drivers!$B$76:$I$84,MATCH($E97,Auxiliar_OPEX_Drivers!$B$76:$B$84,0),MATCH(YEAR(L$2),Auxiliar_OPEX_Drivers!$B$76:$I$76,0))*$F97</f>
        <v>0</v>
      </c>
      <c r="M97" s="107">
        <f>INDEX(Auxiliar_OPEX_Drivers!$B$76:$I$84,MATCH($E97,Auxiliar_OPEX_Drivers!$B$76:$B$84,0),MATCH(YEAR(M$2),Auxiliar_OPEX_Drivers!$B$76:$I$76,0))*$F97</f>
        <v>0</v>
      </c>
      <c r="N97" s="107">
        <f>INDEX(Auxiliar_OPEX_Drivers!$B$76:$I$84,MATCH($E97,Auxiliar_OPEX_Drivers!$B$76:$B$84,0),MATCH(YEAR(N$2),Auxiliar_OPEX_Drivers!$B$76:$I$76,0))*$F97</f>
        <v>0</v>
      </c>
      <c r="O97" s="107">
        <f>INDEX(Auxiliar_OPEX_Drivers!$B$76:$I$84,MATCH($E97,Auxiliar_OPEX_Drivers!$B$76:$B$84,0),MATCH(YEAR(O$2),Auxiliar_OPEX_Drivers!$B$76:$I$76,0))*$F97</f>
        <v>0</v>
      </c>
      <c r="P97" s="107">
        <f>INDEX(Auxiliar_OPEX_Drivers!$B$76:$I$84,MATCH($E97,Auxiliar_OPEX_Drivers!$B$76:$B$84,0),MATCH(YEAR(P$2),Auxiliar_OPEX_Drivers!$B$76:$I$76,0))*$F97</f>
        <v>0</v>
      </c>
      <c r="Q97" s="107">
        <f>INDEX(Auxiliar_OPEX_Drivers!$B$76:$I$84,MATCH($E97,Auxiliar_OPEX_Drivers!$B$76:$B$84,0),MATCH(YEAR(Q$2),Auxiliar_OPEX_Drivers!$B$76:$I$76,0))*$F97</f>
        <v>0</v>
      </c>
      <c r="R97" s="107">
        <f>INDEX(Auxiliar_OPEX_Drivers!$B$76:$I$84,MATCH($E97,Auxiliar_OPEX_Drivers!$B$76:$B$84,0),MATCH(YEAR(R$2),Auxiliar_OPEX_Drivers!$B$76:$I$76,0))*$F97</f>
        <v>0</v>
      </c>
      <c r="S97" s="107">
        <f>INDEX(Auxiliar_OPEX_Drivers!$B$76:$I$84,MATCH($E97,Auxiliar_OPEX_Drivers!$B$76:$B$84,0),MATCH(YEAR(S$2),Auxiliar_OPEX_Drivers!$B$76:$I$76,0))*$F97</f>
        <v>0</v>
      </c>
      <c r="T97" s="107">
        <f>INDEX(Auxiliar_OPEX_Drivers!$B$76:$I$84,MATCH($E97,Auxiliar_OPEX_Drivers!$B$76:$B$84,0),MATCH(YEAR(T$2),Auxiliar_OPEX_Drivers!$B$76:$I$76,0))*$F97</f>
        <v>0</v>
      </c>
      <c r="U97" s="107">
        <f>INDEX(Auxiliar_OPEX_Drivers!$B$76:$I$84,MATCH($E97,Auxiliar_OPEX_Drivers!$B$76:$B$84,0),MATCH(YEAR(U$2),Auxiliar_OPEX_Drivers!$B$76:$I$76,0))*$F97</f>
        <v>0</v>
      </c>
      <c r="V97" s="107">
        <f>INDEX(Auxiliar_OPEX_Drivers!$B$76:$I$84,MATCH($E97,Auxiliar_OPEX_Drivers!$B$76:$B$84,0),MATCH(YEAR(V$2),Auxiliar_OPEX_Drivers!$B$76:$I$76,0))*$F97</f>
        <v>0</v>
      </c>
      <c r="W97" s="107">
        <f>INDEX(Auxiliar_OPEX_Drivers!$B$76:$I$84,MATCH($E97,Auxiliar_OPEX_Drivers!$B$76:$B$84,0),MATCH(YEAR(W$2),Auxiliar_OPEX_Drivers!$B$76:$I$76,0))*$F97</f>
        <v>0</v>
      </c>
      <c r="X97" s="107">
        <f>INDEX(Auxiliar_OPEX_Drivers!$B$76:$I$84,MATCH($E97,Auxiliar_OPEX_Drivers!$B$76:$B$84,0),MATCH(YEAR(X$2),Auxiliar_OPEX_Drivers!$B$76:$I$76,0))*$F97</f>
        <v>0</v>
      </c>
      <c r="Y97" s="107">
        <f>INDEX(Auxiliar_OPEX_Drivers!$B$76:$I$84,MATCH($E97,Auxiliar_OPEX_Drivers!$B$76:$B$84,0),MATCH(YEAR(Y$2),Auxiliar_OPEX_Drivers!$B$76:$I$76,0))*$F97</f>
        <v>0</v>
      </c>
      <c r="Z97" s="107">
        <f>INDEX(Auxiliar_OPEX_Drivers!$B$76:$I$84,MATCH($E97,Auxiliar_OPEX_Drivers!$B$76:$B$84,0),MATCH(YEAR(Z$2),Auxiliar_OPEX_Drivers!$B$76:$I$76,0))*$F97</f>
        <v>0</v>
      </c>
      <c r="AA97" s="107">
        <f>INDEX(Auxiliar_OPEX_Drivers!$B$76:$I$84,MATCH($E97,Auxiliar_OPEX_Drivers!$B$76:$B$84,0),MATCH(YEAR(AA$2),Auxiliar_OPEX_Drivers!$B$76:$I$76,0))*$F97</f>
        <v>0</v>
      </c>
      <c r="AB97" s="107">
        <f>INDEX(Auxiliar_OPEX_Drivers!$B$76:$I$84,MATCH($E97,Auxiliar_OPEX_Drivers!$B$76:$B$84,0),MATCH(YEAR(AB$2),Auxiliar_OPEX_Drivers!$B$76:$I$76,0))*$F97</f>
        <v>0</v>
      </c>
      <c r="AC97" s="107">
        <f>INDEX(Auxiliar_OPEX_Drivers!$B$76:$I$84,MATCH($E97,Auxiliar_OPEX_Drivers!$B$76:$B$84,0),MATCH(YEAR(AC$2),Auxiliar_OPEX_Drivers!$B$76:$I$76,0))*$F97</f>
        <v>0</v>
      </c>
      <c r="AD97" s="107">
        <f>INDEX(Auxiliar_OPEX_Drivers!$B$76:$I$84,MATCH($E97,Auxiliar_OPEX_Drivers!$B$76:$B$84,0),MATCH(YEAR(AD$2),Auxiliar_OPEX_Drivers!$B$76:$I$76,0))*$F97</f>
        <v>0</v>
      </c>
      <c r="AE97" s="107">
        <f>INDEX(Auxiliar_OPEX_Drivers!$B$76:$I$84,MATCH($E97,Auxiliar_OPEX_Drivers!$B$76:$B$84,0),MATCH(YEAR(AE$2),Auxiliar_OPEX_Drivers!$B$76:$I$76,0))*$F97</f>
        <v>0</v>
      </c>
      <c r="AF97" s="107">
        <f>INDEX(Auxiliar_OPEX_Drivers!$B$76:$I$84,MATCH($E97,Auxiliar_OPEX_Drivers!$B$76:$B$84,0),MATCH(YEAR(AF$2),Auxiliar_OPEX_Drivers!$B$76:$I$76,0))*$F97</f>
        <v>0</v>
      </c>
      <c r="AG97" s="107">
        <f>INDEX(Auxiliar_OPEX_Drivers!$B$76:$I$84,MATCH($E97,Auxiliar_OPEX_Drivers!$B$76:$B$84,0),MATCH(YEAR(AG$2),Auxiliar_OPEX_Drivers!$B$76:$I$76,0))*$F97</f>
        <v>0</v>
      </c>
      <c r="AH97" s="107">
        <f>INDEX(Auxiliar_OPEX_Drivers!$B$76:$I$84,MATCH($E97,Auxiliar_OPEX_Drivers!$B$76:$B$84,0),MATCH(YEAR(AH$2),Auxiliar_OPEX_Drivers!$B$76:$I$76,0))*$F97</f>
        <v>0</v>
      </c>
      <c r="AI97" s="107">
        <f>INDEX(Auxiliar_OPEX_Drivers!$B$76:$I$84,MATCH($E97,Auxiliar_OPEX_Drivers!$B$76:$B$84,0),MATCH(YEAR(AI$2),Auxiliar_OPEX_Drivers!$B$76:$I$76,0))*$F97</f>
        <v>0</v>
      </c>
      <c r="AJ97" s="107">
        <f>INDEX(Auxiliar_OPEX_Drivers!$B$76:$I$84,MATCH($E97,Auxiliar_OPEX_Drivers!$B$76:$B$84,0),MATCH(YEAR(AJ$2),Auxiliar_OPEX_Drivers!$B$76:$I$76,0))*$F97</f>
        <v>0</v>
      </c>
      <c r="AK97" s="107">
        <f>INDEX(Auxiliar_OPEX_Drivers!$B$76:$I$84,MATCH($E97,Auxiliar_OPEX_Drivers!$B$76:$B$84,0),MATCH(YEAR(AK$2),Auxiliar_OPEX_Drivers!$B$76:$I$76,0))*$F97</f>
        <v>0</v>
      </c>
      <c r="AL97" s="107">
        <f>INDEX(Auxiliar_OPEX_Drivers!$B$76:$I$84,MATCH($E97,Auxiliar_OPEX_Drivers!$B$76:$B$84,0),MATCH(YEAR(AL$2),Auxiliar_OPEX_Drivers!$B$76:$I$76,0))*$F97</f>
        <v>0</v>
      </c>
      <c r="AM97" s="107">
        <f>INDEX(Auxiliar_OPEX_Drivers!$B$76:$I$84,MATCH($E97,Auxiliar_OPEX_Drivers!$B$76:$B$84,0),MATCH(YEAR(AM$2),Auxiliar_OPEX_Drivers!$B$76:$I$76,0))*$F97</f>
        <v>0</v>
      </c>
      <c r="AN97" s="107">
        <f>INDEX(Auxiliar_OPEX_Drivers!$B$76:$I$84,MATCH($E97,Auxiliar_OPEX_Drivers!$B$76:$B$84,0),MATCH(YEAR(AN$2),Auxiliar_OPEX_Drivers!$B$76:$I$76,0))*$F97</f>
        <v>0</v>
      </c>
      <c r="AO97" s="107">
        <f>INDEX(Auxiliar_OPEX_Drivers!$B$76:$I$84,MATCH($E97,Auxiliar_OPEX_Drivers!$B$76:$B$84,0),MATCH(YEAR(AO$2),Auxiliar_OPEX_Drivers!$B$76:$I$76,0))*$F97</f>
        <v>0</v>
      </c>
      <c r="AP97" s="107">
        <f>INDEX(Auxiliar_OPEX_Drivers!$B$76:$I$84,MATCH($E97,Auxiliar_OPEX_Drivers!$B$76:$B$84,0),MATCH(YEAR(AP$2),Auxiliar_OPEX_Drivers!$B$76:$I$76,0))*$F97</f>
        <v>0</v>
      </c>
      <c r="AQ97" s="107">
        <f>INDEX(Auxiliar_OPEX_Drivers!$B$76:$I$84,MATCH($E97,Auxiliar_OPEX_Drivers!$B$76:$B$84,0),MATCH(YEAR(AQ$2),Auxiliar_OPEX_Drivers!$B$76:$I$76,0))*$F97</f>
        <v>0</v>
      </c>
      <c r="AR97" s="107">
        <f>INDEX(Auxiliar_OPEX_Drivers!$B$76:$I$84,MATCH($E97,Auxiliar_OPEX_Drivers!$B$76:$B$84,0),MATCH(YEAR(AR$2),Auxiliar_OPEX_Drivers!$B$76:$I$76,0))*$F97</f>
        <v>0</v>
      </c>
      <c r="AS97" s="107">
        <f>INDEX(Auxiliar_OPEX_Drivers!$B$76:$I$84,MATCH($E97,Auxiliar_OPEX_Drivers!$B$76:$B$84,0),MATCH(YEAR(AS$2),Auxiliar_OPEX_Drivers!$B$76:$I$76,0))*$F97</f>
        <v>0</v>
      </c>
      <c r="AT97" s="107">
        <f>INDEX(Auxiliar_OPEX_Drivers!$B$76:$I$84,MATCH($E97,Auxiliar_OPEX_Drivers!$B$76:$B$84,0),MATCH(YEAR(AT$2),Auxiliar_OPEX_Drivers!$B$76:$I$76,0))*$F97</f>
        <v>0</v>
      </c>
      <c r="AU97" s="107">
        <f>INDEX(Auxiliar_OPEX_Drivers!$B$76:$I$84,MATCH($E97,Auxiliar_OPEX_Drivers!$B$76:$B$84,0),MATCH(YEAR(AU$2),Auxiliar_OPEX_Drivers!$B$76:$I$76,0))*$F97</f>
        <v>0</v>
      </c>
      <c r="AV97" s="107">
        <f>INDEX(Auxiliar_OPEX_Drivers!$B$76:$I$84,MATCH($E97,Auxiliar_OPEX_Drivers!$B$76:$B$84,0),MATCH(YEAR(AV$2),Auxiliar_OPEX_Drivers!$B$76:$I$76,0))*$F97</f>
        <v>0</v>
      </c>
      <c r="AW97" s="107">
        <f>INDEX(Auxiliar_OPEX_Drivers!$B$76:$I$84,MATCH($E97,Auxiliar_OPEX_Drivers!$B$76:$B$84,0),MATCH(YEAR(AW$2),Auxiliar_OPEX_Drivers!$B$76:$I$76,0))*$F97</f>
        <v>0</v>
      </c>
      <c r="AX97" s="107">
        <f>INDEX(Auxiliar_OPEX_Drivers!$B$76:$I$84,MATCH($E97,Auxiliar_OPEX_Drivers!$B$76:$B$84,0),MATCH(YEAR(AX$2),Auxiliar_OPEX_Drivers!$B$76:$I$76,0))*$F97</f>
        <v>0</v>
      </c>
      <c r="AY97" s="107">
        <f>INDEX(Auxiliar_OPEX_Drivers!$B$76:$I$84,MATCH($E97,Auxiliar_OPEX_Drivers!$B$76:$B$84,0),MATCH(YEAR(AY$2),Auxiliar_OPEX_Drivers!$B$76:$I$76,0))*$F97</f>
        <v>0</v>
      </c>
      <c r="AZ97" s="107">
        <f>INDEX(Auxiliar_OPEX_Drivers!$B$76:$I$84,MATCH($E97,Auxiliar_OPEX_Drivers!$B$76:$B$84,0),MATCH(YEAR(AZ$2),Auxiliar_OPEX_Drivers!$B$76:$I$76,0))*$F97</f>
        <v>0</v>
      </c>
      <c r="BA97" s="107">
        <f>INDEX(Auxiliar_OPEX_Drivers!$B$76:$I$84,MATCH($E97,Auxiliar_OPEX_Drivers!$B$76:$B$84,0),MATCH(YEAR(BA$2),Auxiliar_OPEX_Drivers!$B$76:$I$76,0))*$F97</f>
        <v>0</v>
      </c>
      <c r="BB97" s="107">
        <f>INDEX(Auxiliar_OPEX_Drivers!$B$76:$I$84,MATCH($E97,Auxiliar_OPEX_Drivers!$B$76:$B$84,0),MATCH(YEAR(BB$2),Auxiliar_OPEX_Drivers!$B$76:$I$76,0))*$F97</f>
        <v>0</v>
      </c>
      <c r="BC97" s="107">
        <f>INDEX(Auxiliar_OPEX_Drivers!$B$76:$I$84,MATCH($E97,Auxiliar_OPEX_Drivers!$B$76:$B$84,0),MATCH(YEAR(BC$2),Auxiliar_OPEX_Drivers!$B$76:$I$76,0))*$F97</f>
        <v>0</v>
      </c>
      <c r="BD97" s="107">
        <f>INDEX(Auxiliar_OPEX_Drivers!$B$76:$I$84,MATCH($E97,Auxiliar_OPEX_Drivers!$B$76:$B$84,0),MATCH(YEAR(BD$2),Auxiliar_OPEX_Drivers!$B$76:$I$76,0))*$F97</f>
        <v>0</v>
      </c>
      <c r="BE97" s="107">
        <f>INDEX(Auxiliar_OPEX_Drivers!$B$76:$I$84,MATCH($E97,Auxiliar_OPEX_Drivers!$B$76:$B$84,0),MATCH(YEAR(BE$2),Auxiliar_OPEX_Drivers!$B$76:$I$76,0))*$F97</f>
        <v>0</v>
      </c>
      <c r="BF97" s="107">
        <f>INDEX(Auxiliar_OPEX_Drivers!$B$76:$I$84,MATCH($E97,Auxiliar_OPEX_Drivers!$B$76:$B$84,0),MATCH(YEAR(BF$2),Auxiliar_OPEX_Drivers!$B$76:$I$76,0))*$F97</f>
        <v>0</v>
      </c>
      <c r="BG97" s="107">
        <f>INDEX(Auxiliar_OPEX_Drivers!$B$76:$I$84,MATCH($E97,Auxiliar_OPEX_Drivers!$B$76:$B$84,0),MATCH(YEAR(BG$2),Auxiliar_OPEX_Drivers!$B$76:$I$76,0))*$F97</f>
        <v>0</v>
      </c>
      <c r="BH97" s="107">
        <f>INDEX(Auxiliar_OPEX_Drivers!$B$76:$I$84,MATCH($E97,Auxiliar_OPEX_Drivers!$B$76:$B$84,0),MATCH(YEAR(BH$2),Auxiliar_OPEX_Drivers!$B$76:$I$76,0))*$F97</f>
        <v>0</v>
      </c>
      <c r="BI97" s="107">
        <f>INDEX(Auxiliar_OPEX_Drivers!$B$76:$I$84,MATCH($E97,Auxiliar_OPEX_Drivers!$B$76:$B$84,0),MATCH(YEAR(BI$2),Auxiliar_OPEX_Drivers!$B$76:$I$76,0))*$F97</f>
        <v>0</v>
      </c>
      <c r="BJ97" s="107">
        <f>INDEX(Auxiliar_OPEX_Drivers!$B$76:$I$84,MATCH($E97,Auxiliar_OPEX_Drivers!$B$76:$B$84,0),MATCH(YEAR(BJ$2),Auxiliar_OPEX_Drivers!$B$76:$I$76,0))*$F97</f>
        <v>0</v>
      </c>
      <c r="BK97" s="107">
        <f>INDEX(Auxiliar_OPEX_Drivers!$B$76:$I$84,MATCH($E97,Auxiliar_OPEX_Drivers!$B$76:$B$84,0),MATCH(YEAR(BK$2),Auxiliar_OPEX_Drivers!$B$76:$I$76,0))*$F97</f>
        <v>0</v>
      </c>
      <c r="BL97" s="107">
        <f>INDEX(Auxiliar_OPEX_Drivers!$B$76:$I$84,MATCH($E97,Auxiliar_OPEX_Drivers!$B$76:$B$84,0),MATCH(YEAR(BL$2),Auxiliar_OPEX_Drivers!$B$76:$I$76,0))*$F97</f>
        <v>0</v>
      </c>
      <c r="BM97" s="107">
        <f>INDEX(Auxiliar_OPEX_Drivers!$B$76:$I$84,MATCH($E97,Auxiliar_OPEX_Drivers!$B$76:$B$84,0),MATCH(YEAR(BM$2),Auxiliar_OPEX_Drivers!$B$76:$I$76,0))*$F97</f>
        <v>0</v>
      </c>
      <c r="BN97" s="107">
        <f>INDEX(Auxiliar_OPEX_Drivers!$B$76:$I$84,MATCH($E97,Auxiliar_OPEX_Drivers!$B$76:$B$84,0),MATCH(YEAR(BN$2),Auxiliar_OPEX_Drivers!$B$76:$I$76,0))*$F97</f>
        <v>0</v>
      </c>
      <c r="BO97" s="107">
        <f>INDEX(Auxiliar_OPEX_Drivers!$B$76:$I$84,MATCH($E97,Auxiliar_OPEX_Drivers!$B$76:$B$84,0),MATCH(YEAR(BO$2),Auxiliar_OPEX_Drivers!$B$76:$I$76,0))*$F97</f>
        <v>0</v>
      </c>
      <c r="BP97" s="107">
        <f>INDEX(Auxiliar_OPEX_Drivers!$B$76:$I$84,MATCH($E97,Auxiliar_OPEX_Drivers!$B$76:$B$84,0),MATCH(YEAR(BP$2),Auxiliar_OPEX_Drivers!$B$76:$I$76,0))*$F97</f>
        <v>0</v>
      </c>
      <c r="BQ97" s="107">
        <f>INDEX(Auxiliar_OPEX_Drivers!$B$76:$I$84,MATCH($E97,Auxiliar_OPEX_Drivers!$B$76:$B$84,0),MATCH(YEAR(BQ$2),Auxiliar_OPEX_Drivers!$B$76:$I$76,0))*$F97</f>
        <v>0</v>
      </c>
      <c r="BR97" s="107">
        <f>INDEX(Auxiliar_OPEX_Drivers!$B$76:$I$84,MATCH($E97,Auxiliar_OPEX_Drivers!$B$76:$B$84,0),MATCH(YEAR(BR$2),Auxiliar_OPEX_Drivers!$B$76:$I$76,0))*$F97</f>
        <v>0</v>
      </c>
      <c r="BS97" s="107">
        <f>INDEX(Auxiliar_OPEX_Drivers!$B$76:$I$84,MATCH($E97,Auxiliar_OPEX_Drivers!$B$76:$B$84,0),MATCH(YEAR(BS$2),Auxiliar_OPEX_Drivers!$B$76:$I$76,0))*$F97</f>
        <v>0</v>
      </c>
      <c r="BT97" s="107">
        <f>INDEX(Auxiliar_OPEX_Drivers!$B$76:$I$84,MATCH($E97,Auxiliar_OPEX_Drivers!$B$76:$B$84,0),MATCH(YEAR(BT$2),Auxiliar_OPEX_Drivers!$B$76:$I$76,0))*$F97</f>
        <v>0</v>
      </c>
      <c r="BU97" s="107">
        <f>INDEX(Auxiliar_OPEX_Drivers!$B$76:$I$84,MATCH($E97,Auxiliar_OPEX_Drivers!$B$76:$B$84,0),MATCH(YEAR(BU$2),Auxiliar_OPEX_Drivers!$B$76:$I$76,0))*$F97</f>
        <v>0</v>
      </c>
      <c r="BV97" s="107">
        <f>INDEX(Auxiliar_OPEX_Drivers!$B$76:$I$84,MATCH($E97,Auxiliar_OPEX_Drivers!$B$76:$B$84,0),MATCH(YEAR(BV$2),Auxiliar_OPEX_Drivers!$B$76:$I$76,0))*$F97</f>
        <v>0</v>
      </c>
      <c r="BW97" s="107">
        <f>INDEX(Auxiliar_OPEX_Drivers!$B$76:$I$84,MATCH($E97,Auxiliar_OPEX_Drivers!$B$76:$B$84,0),MATCH(YEAR(BW$2),Auxiliar_OPEX_Drivers!$B$76:$I$76,0))*$F97</f>
        <v>0</v>
      </c>
      <c r="BX97" s="107">
        <f>INDEX(Auxiliar_OPEX_Drivers!$B$76:$I$84,MATCH($E97,Auxiliar_OPEX_Drivers!$B$76:$B$84,0),MATCH(YEAR(BX$2),Auxiliar_OPEX_Drivers!$B$76:$I$76,0))*$F97</f>
        <v>0</v>
      </c>
      <c r="BY97" s="107">
        <f>INDEX(Auxiliar_OPEX_Drivers!$B$76:$I$84,MATCH($E97,Auxiliar_OPEX_Drivers!$B$76:$B$84,0),MATCH(YEAR(BY$2),Auxiliar_OPEX_Drivers!$B$76:$I$76,0))*$F97</f>
        <v>0</v>
      </c>
      <c r="BZ97" s="107">
        <f>INDEX(Auxiliar_OPEX_Drivers!$B$76:$I$84,MATCH($E97,Auxiliar_OPEX_Drivers!$B$76:$B$84,0),MATCH(YEAR(BZ$2),Auxiliar_OPEX_Drivers!$B$76:$I$76,0))*$F97</f>
        <v>0</v>
      </c>
      <c r="CA97" s="107">
        <f>INDEX(Auxiliar_OPEX_Drivers!$B$76:$I$84,MATCH($E97,Auxiliar_OPEX_Drivers!$B$76:$B$84,0),MATCH(YEAR(CA$2),Auxiliar_OPEX_Drivers!$B$76:$I$76,0))*$F97</f>
        <v>0</v>
      </c>
      <c r="CB97" s="107">
        <f>INDEX(Auxiliar_OPEX_Drivers!$B$76:$I$84,MATCH($E97,Auxiliar_OPEX_Drivers!$B$76:$B$84,0),MATCH(YEAR(CB$2),Auxiliar_OPEX_Drivers!$B$76:$I$76,0))*$F97</f>
        <v>0</v>
      </c>
      <c r="CC97" s="107">
        <f>INDEX(Auxiliar_OPEX_Drivers!$B$76:$I$84,MATCH($E97,Auxiliar_OPEX_Drivers!$B$76:$B$84,0),MATCH(YEAR(CC$2),Auxiliar_OPEX_Drivers!$B$76:$I$76,0))*$F97</f>
        <v>0</v>
      </c>
      <c r="CD97" s="107">
        <f>INDEX(Auxiliar_OPEX_Drivers!$B$76:$I$84,MATCH($E97,Auxiliar_OPEX_Drivers!$B$76:$B$84,0),MATCH(YEAR(CD$2),Auxiliar_OPEX_Drivers!$B$76:$I$76,0))*$F97</f>
        <v>0</v>
      </c>
      <c r="CE97" s="107">
        <f>INDEX(Auxiliar_OPEX_Drivers!$B$76:$I$84,MATCH($E97,Auxiliar_OPEX_Drivers!$B$76:$B$84,0),MATCH(YEAR(CE$2),Auxiliar_OPEX_Drivers!$B$76:$I$76,0))*$F97</f>
        <v>0</v>
      </c>
      <c r="CF97" s="107">
        <f>INDEX(Auxiliar_OPEX_Drivers!$B$76:$I$84,MATCH($E97,Auxiliar_OPEX_Drivers!$B$76:$B$84,0),MATCH(YEAR(CF$2),Auxiliar_OPEX_Drivers!$B$76:$I$76,0))*$F97</f>
        <v>0</v>
      </c>
      <c r="CG97" s="107">
        <f>INDEX(Auxiliar_OPEX_Drivers!$B$76:$I$84,MATCH($E97,Auxiliar_OPEX_Drivers!$B$76:$B$84,0),MATCH(YEAR(CG$2),Auxiliar_OPEX_Drivers!$B$76:$I$76,0))*$F97</f>
        <v>0</v>
      </c>
      <c r="CI97" s="51">
        <f>INDEX(Auxiliar_OPEX_CustosUnit!$A$1:$R$129,MATCH(Auxiliar_OPEX_P!$A97,Auxiliar_OPEX_CustosUnit!$A$1:$A$129,0),MATCH(CI$2,Auxiliar_OPEX_CustosUnit!$A$3:$Q$3,0))*(1-DRE_Auxiliar!$A$5)</f>
        <v>0</v>
      </c>
      <c r="CJ97" s="51">
        <f>INDEX(Auxiliar_OPEX_CustosUnit!$A$1:$R$129,MATCH(Auxiliar_OPEX_P!$A97,Auxiliar_OPEX_CustosUnit!$A$1:$A$129,0),MATCH(CJ$2,Auxiliar_OPEX_CustosUnit!$A$3:$Q$3,0))*(1-DRE_Auxiliar!$A$5)</f>
        <v>0</v>
      </c>
      <c r="CK97" s="51">
        <f>INDEX(Auxiliar_OPEX_CustosUnit!$A$1:$R$129,MATCH(Auxiliar_OPEX_P!$A97,Auxiliar_OPEX_CustosUnit!$A$1:$A$129,0),MATCH(CK$2,Auxiliar_OPEX_CustosUnit!$A$3:$Q$3,0))*(1-DRE_Auxiliar!$A$5)</f>
        <v>0</v>
      </c>
      <c r="CL97" s="51">
        <f>INDEX(Auxiliar_OPEX_CustosUnit!$A$1:$R$129,MATCH(Auxiliar_OPEX_P!$A97,Auxiliar_OPEX_CustosUnit!$A$1:$A$129,0),MATCH(CL$2,Auxiliar_OPEX_CustosUnit!$A$3:$Q$3,0))*(1-DRE_Auxiliar!$A$5)</f>
        <v>0</v>
      </c>
      <c r="CM97" s="51">
        <f>INDEX(Auxiliar_OPEX_CustosUnit!$A$1:$R$129,MATCH(Auxiliar_OPEX_P!$A97,Auxiliar_OPEX_CustosUnit!$A$1:$A$129,0),MATCH(CM$2,Auxiliar_OPEX_CustosUnit!$A$3:$Q$3,0))*(1-DRE_Auxiliar!$A$5)</f>
        <v>0</v>
      </c>
      <c r="CN97" s="51">
        <f>INDEX(Auxiliar_OPEX_CustosUnit!$A$1:$R$129,MATCH(Auxiliar_OPEX_P!$A97,Auxiliar_OPEX_CustosUnit!$A$1:$A$129,0),MATCH(CN$2,Auxiliar_OPEX_CustosUnit!$A$3:$Q$3,0))*(1-DRE_Auxiliar!$A$5)</f>
        <v>0</v>
      </c>
      <c r="CO97" s="51">
        <f>INDEX(Auxiliar_OPEX_CustosUnit!$A$1:$R$129,MATCH(Auxiliar_OPEX_P!$A97,Auxiliar_OPEX_CustosUnit!$A$1:$A$129,0),MATCH(CO$2,Auxiliar_OPEX_CustosUnit!$A$3:$Q$3,0))*(1-DRE_Auxiliar!$A$5)</f>
        <v>0</v>
      </c>
      <c r="CP97" s="51">
        <f>INDEX(Auxiliar_OPEX_CustosUnit!$A$1:$R$129,MATCH(Auxiliar_OPEX_P!$A97,Auxiliar_OPEX_CustosUnit!$A$1:$A$129,0),MATCH(CP$2,Auxiliar_OPEX_CustosUnit!$A$3:$Q$3,0))*(1-DRE_Auxiliar!$A$5)</f>
        <v>0</v>
      </c>
      <c r="CQ97" s="51">
        <f>INDEX(Auxiliar_OPEX_CustosUnit!$A$1:$R$129,MATCH(Auxiliar_OPEX_P!$A97,Auxiliar_OPEX_CustosUnit!$A$1:$A$129,0),MATCH(CQ$2,Auxiliar_OPEX_CustosUnit!$A$3:$Q$3,0))*(1-DRE_Auxiliar!$A$5)</f>
        <v>0</v>
      </c>
      <c r="CR97" s="51">
        <f>INDEX(Auxiliar_OPEX_CustosUnit!$A$1:$R$129,MATCH(Auxiliar_OPEX_P!$A97,Auxiliar_OPEX_CustosUnit!$A$1:$A$129,0),MATCH(CR$2,Auxiliar_OPEX_CustosUnit!$A$3:$Q$3,0))*(1-DRE_Auxiliar!$A$5)</f>
        <v>0</v>
      </c>
      <c r="CS97" s="51">
        <f>INDEX(Auxiliar_OPEX_CustosUnit!$A$1:$R$129,MATCH(Auxiliar_OPEX_P!$A97,Auxiliar_OPEX_CustosUnit!$A$1:$A$129,0),MATCH(CS$2,Auxiliar_OPEX_CustosUnit!$A$3:$Q$3,0))*(1-DRE_Auxiliar!$A$5)</f>
        <v>0</v>
      </c>
      <c r="CT97" s="51">
        <f>INDEX(Auxiliar_OPEX_CustosUnit!$A$1:$R$129,MATCH(Auxiliar_OPEX_P!$A97,Auxiliar_OPEX_CustosUnit!$A$1:$A$129,0),MATCH(CT$2,Auxiliar_OPEX_CustosUnit!$A$3:$Q$3,0))*(1-DRE_Auxiliar!$A$5)</f>
        <v>0</v>
      </c>
      <c r="CU97" s="53">
        <f t="shared" si="610"/>
        <v>0</v>
      </c>
      <c r="CV97" s="53">
        <f t="shared" si="611"/>
        <v>0</v>
      </c>
      <c r="CW97" s="53">
        <f t="shared" si="612"/>
        <v>0</v>
      </c>
      <c r="CX97" s="53">
        <f t="shared" si="613"/>
        <v>0</v>
      </c>
      <c r="CY97" s="53">
        <f t="shared" si="614"/>
        <v>0</v>
      </c>
      <c r="CZ97" s="53">
        <f t="shared" si="615"/>
        <v>0</v>
      </c>
      <c r="DA97" s="53">
        <f t="shared" si="616"/>
        <v>0</v>
      </c>
      <c r="DB97" s="53">
        <f t="shared" si="617"/>
        <v>0</v>
      </c>
      <c r="DC97" s="53">
        <f t="shared" si="618"/>
        <v>0</v>
      </c>
      <c r="DD97" s="53">
        <f t="shared" si="619"/>
        <v>0</v>
      </c>
      <c r="DE97" s="53">
        <f t="shared" si="620"/>
        <v>0</v>
      </c>
      <c r="DF97" s="53">
        <f t="shared" si="621"/>
        <v>0</v>
      </c>
      <c r="DG97" s="53">
        <f t="shared" si="622"/>
        <v>0</v>
      </c>
      <c r="DH97" s="53">
        <f t="shared" si="623"/>
        <v>0</v>
      </c>
      <c r="DI97" s="53">
        <f t="shared" si="624"/>
        <v>0</v>
      </c>
      <c r="DJ97" s="53">
        <f t="shared" si="625"/>
        <v>0</v>
      </c>
      <c r="DK97" s="53">
        <f t="shared" si="626"/>
        <v>0</v>
      </c>
      <c r="DL97" s="53">
        <f t="shared" si="627"/>
        <v>0</v>
      </c>
      <c r="DM97" s="53">
        <f t="shared" si="628"/>
        <v>0</v>
      </c>
      <c r="DN97" s="53">
        <f t="shared" si="629"/>
        <v>0</v>
      </c>
      <c r="DO97" s="53">
        <f t="shared" si="630"/>
        <v>0</v>
      </c>
      <c r="DP97" s="53">
        <f t="shared" si="631"/>
        <v>0</v>
      </c>
      <c r="DQ97" s="53">
        <f t="shared" si="632"/>
        <v>0</v>
      </c>
      <c r="DR97" s="53">
        <f t="shared" si="633"/>
        <v>0</v>
      </c>
      <c r="DS97" s="53">
        <f t="shared" si="634"/>
        <v>0</v>
      </c>
      <c r="DT97" s="53">
        <f t="shared" si="635"/>
        <v>0</v>
      </c>
      <c r="DU97" s="53">
        <f t="shared" si="636"/>
        <v>0</v>
      </c>
      <c r="DV97" s="53">
        <f t="shared" si="637"/>
        <v>0</v>
      </c>
      <c r="DW97" s="53">
        <f t="shared" si="638"/>
        <v>0</v>
      </c>
      <c r="DX97" s="53">
        <f t="shared" si="639"/>
        <v>0</v>
      </c>
      <c r="DY97" s="53">
        <f t="shared" si="640"/>
        <v>0</v>
      </c>
      <c r="DZ97" s="53">
        <f t="shared" si="641"/>
        <v>0</v>
      </c>
      <c r="EA97" s="53">
        <f t="shared" si="642"/>
        <v>0</v>
      </c>
      <c r="EB97" s="53">
        <f t="shared" si="643"/>
        <v>0</v>
      </c>
      <c r="EC97" s="53">
        <f t="shared" si="644"/>
        <v>0</v>
      </c>
      <c r="ED97" s="53">
        <f t="shared" si="645"/>
        <v>0</v>
      </c>
      <c r="EE97" s="53">
        <f t="shared" si="646"/>
        <v>0</v>
      </c>
      <c r="EF97" s="53">
        <f t="shared" si="647"/>
        <v>0</v>
      </c>
      <c r="EG97" s="53">
        <f t="shared" si="648"/>
        <v>0</v>
      </c>
      <c r="EH97" s="53">
        <f t="shared" si="649"/>
        <v>0</v>
      </c>
      <c r="EI97" s="53">
        <f t="shared" si="650"/>
        <v>0</v>
      </c>
      <c r="EJ97" s="53">
        <f t="shared" si="651"/>
        <v>0</v>
      </c>
      <c r="EK97" s="53">
        <f t="shared" si="652"/>
        <v>0</v>
      </c>
      <c r="EL97" s="53">
        <f t="shared" si="653"/>
        <v>0</v>
      </c>
      <c r="EM97" s="53">
        <f t="shared" si="654"/>
        <v>0</v>
      </c>
      <c r="EN97" s="53">
        <f t="shared" si="655"/>
        <v>0</v>
      </c>
      <c r="EO97" s="53">
        <f t="shared" si="656"/>
        <v>0</v>
      </c>
      <c r="EP97" s="53">
        <f t="shared" si="657"/>
        <v>0</v>
      </c>
      <c r="EQ97" s="53">
        <f t="shared" si="658"/>
        <v>0</v>
      </c>
      <c r="ER97" s="53">
        <f t="shared" si="659"/>
        <v>0</v>
      </c>
      <c r="ES97" s="53">
        <f t="shared" si="660"/>
        <v>0</v>
      </c>
      <c r="ET97" s="53">
        <f t="shared" si="661"/>
        <v>0</v>
      </c>
      <c r="EU97" s="53">
        <f t="shared" si="662"/>
        <v>0</v>
      </c>
      <c r="EV97" s="53">
        <f t="shared" si="663"/>
        <v>0</v>
      </c>
      <c r="EW97" s="53">
        <f t="shared" si="664"/>
        <v>0</v>
      </c>
      <c r="EX97" s="53">
        <f t="shared" si="665"/>
        <v>0</v>
      </c>
      <c r="EY97" s="53">
        <f t="shared" si="666"/>
        <v>0</v>
      </c>
      <c r="EZ97" s="53">
        <f t="shared" si="667"/>
        <v>0</v>
      </c>
      <c r="FA97" s="53">
        <f t="shared" si="668"/>
        <v>0</v>
      </c>
      <c r="FB97" s="53">
        <f t="shared" si="669"/>
        <v>0</v>
      </c>
      <c r="FC97" s="53">
        <f t="shared" si="670"/>
        <v>0</v>
      </c>
      <c r="FD97" s="53">
        <f t="shared" si="671"/>
        <v>0</v>
      </c>
      <c r="FE97" s="53">
        <f t="shared" si="672"/>
        <v>0</v>
      </c>
      <c r="FF97" s="53">
        <f t="shared" si="673"/>
        <v>0</v>
      </c>
      <c r="FG97" s="53">
        <f t="shared" si="674"/>
        <v>0</v>
      </c>
      <c r="FH97" s="53">
        <f t="shared" si="675"/>
        <v>0</v>
      </c>
      <c r="FI97" s="53">
        <f t="shared" si="676"/>
        <v>0</v>
      </c>
      <c r="FJ97" s="53">
        <f t="shared" si="677"/>
        <v>0</v>
      </c>
      <c r="FK97" s="53">
        <f t="shared" si="678"/>
        <v>0</v>
      </c>
      <c r="FL97" s="53">
        <f t="shared" si="679"/>
        <v>0</v>
      </c>
      <c r="FM97" s="53">
        <f t="shared" si="680"/>
        <v>0</v>
      </c>
      <c r="FN97" s="53">
        <f t="shared" si="681"/>
        <v>0</v>
      </c>
      <c r="FP97" s="51">
        <f t="shared" si="682"/>
        <v>0</v>
      </c>
      <c r="FQ97" s="51">
        <f t="shared" si="689"/>
        <v>0</v>
      </c>
      <c r="FR97" s="51">
        <f t="shared" si="690"/>
        <v>0</v>
      </c>
      <c r="FS97" s="51">
        <f t="shared" si="691"/>
        <v>0</v>
      </c>
      <c r="FT97" s="51">
        <f t="shared" si="692"/>
        <v>0</v>
      </c>
      <c r="FU97" s="51">
        <f t="shared" si="693"/>
        <v>0</v>
      </c>
      <c r="FV97" s="51">
        <f t="shared" si="694"/>
        <v>0</v>
      </c>
      <c r="FW97" s="51">
        <f t="shared" si="695"/>
        <v>0</v>
      </c>
      <c r="FX97" s="51">
        <f t="shared" si="696"/>
        <v>0</v>
      </c>
      <c r="FY97" s="51">
        <f t="shared" si="697"/>
        <v>0</v>
      </c>
      <c r="FZ97" s="51">
        <f t="shared" si="698"/>
        <v>0</v>
      </c>
      <c r="GA97" s="51">
        <f t="shared" si="699"/>
        <v>0</v>
      </c>
      <c r="GB97" s="51">
        <f t="shared" si="700"/>
        <v>0</v>
      </c>
      <c r="GC97" s="51">
        <f t="shared" si="701"/>
        <v>0</v>
      </c>
      <c r="GD97" s="51">
        <f t="shared" si="702"/>
        <v>0</v>
      </c>
      <c r="GE97" s="51">
        <f t="shared" si="703"/>
        <v>0</v>
      </c>
      <c r="GF97" s="51">
        <f t="shared" si="704"/>
        <v>0</v>
      </c>
      <c r="GG97" s="51">
        <f t="shared" si="705"/>
        <v>0</v>
      </c>
      <c r="GH97" s="51">
        <f t="shared" si="706"/>
        <v>0</v>
      </c>
      <c r="GI97" s="51">
        <f t="shared" si="707"/>
        <v>0</v>
      </c>
      <c r="GJ97" s="51">
        <f t="shared" si="708"/>
        <v>0</v>
      </c>
      <c r="GK97" s="51">
        <f t="shared" si="709"/>
        <v>0</v>
      </c>
      <c r="GL97" s="51">
        <f t="shared" si="710"/>
        <v>0</v>
      </c>
      <c r="GM97" s="51">
        <f t="shared" si="711"/>
        <v>0</v>
      </c>
      <c r="GN97" s="51">
        <f t="shared" si="712"/>
        <v>0</v>
      </c>
      <c r="GO97" s="51">
        <f t="shared" si="713"/>
        <v>0</v>
      </c>
      <c r="GP97" s="51">
        <f t="shared" si="714"/>
        <v>0</v>
      </c>
      <c r="GQ97" s="51">
        <f t="shared" si="715"/>
        <v>0</v>
      </c>
      <c r="GR97" s="51">
        <f t="shared" si="716"/>
        <v>0</v>
      </c>
      <c r="GS97" s="51">
        <f t="shared" si="717"/>
        <v>0</v>
      </c>
      <c r="GT97" s="51">
        <f t="shared" si="718"/>
        <v>0</v>
      </c>
      <c r="GU97" s="51">
        <f t="shared" si="719"/>
        <v>0</v>
      </c>
      <c r="GV97" s="51">
        <f t="shared" si="720"/>
        <v>0</v>
      </c>
      <c r="GW97" s="51">
        <f t="shared" si="721"/>
        <v>0</v>
      </c>
      <c r="GX97" s="51">
        <f t="shared" si="722"/>
        <v>0</v>
      </c>
      <c r="GY97" s="51">
        <f t="shared" si="723"/>
        <v>0</v>
      </c>
      <c r="GZ97" s="51">
        <f t="shared" si="724"/>
        <v>0</v>
      </c>
      <c r="HA97" s="51">
        <f t="shared" si="725"/>
        <v>0</v>
      </c>
      <c r="HB97" s="51">
        <f t="shared" si="726"/>
        <v>0</v>
      </c>
      <c r="HC97" s="51">
        <f t="shared" si="727"/>
        <v>0</v>
      </c>
      <c r="HD97" s="51">
        <f t="shared" si="728"/>
        <v>0</v>
      </c>
      <c r="HE97" s="51">
        <f t="shared" si="729"/>
        <v>0</v>
      </c>
      <c r="HF97" s="51">
        <f t="shared" si="730"/>
        <v>0</v>
      </c>
      <c r="HG97" s="51">
        <f t="shared" si="731"/>
        <v>0</v>
      </c>
      <c r="HH97" s="51">
        <f t="shared" si="732"/>
        <v>0</v>
      </c>
      <c r="HI97" s="51">
        <f t="shared" si="733"/>
        <v>0</v>
      </c>
      <c r="HJ97" s="51">
        <f t="shared" si="734"/>
        <v>0</v>
      </c>
      <c r="HK97" s="51">
        <f t="shared" si="735"/>
        <v>0</v>
      </c>
      <c r="HL97" s="51">
        <f t="shared" si="736"/>
        <v>0</v>
      </c>
      <c r="HM97" s="51">
        <f t="shared" si="737"/>
        <v>0</v>
      </c>
      <c r="HN97" s="51">
        <f t="shared" si="738"/>
        <v>0</v>
      </c>
      <c r="HO97" s="51">
        <f t="shared" si="739"/>
        <v>0</v>
      </c>
      <c r="HP97" s="51">
        <f t="shared" si="740"/>
        <v>0</v>
      </c>
      <c r="HQ97" s="51">
        <f t="shared" si="741"/>
        <v>0</v>
      </c>
      <c r="HR97" s="51">
        <f t="shared" si="742"/>
        <v>0</v>
      </c>
      <c r="HS97" s="51">
        <f t="shared" si="743"/>
        <v>0</v>
      </c>
      <c r="HT97" s="51">
        <f t="shared" si="744"/>
        <v>0</v>
      </c>
      <c r="HU97" s="51">
        <f t="shared" si="745"/>
        <v>0</v>
      </c>
      <c r="HV97" s="51">
        <f t="shared" si="746"/>
        <v>0</v>
      </c>
      <c r="HW97" s="51">
        <f t="shared" si="747"/>
        <v>0</v>
      </c>
      <c r="HX97" s="51">
        <f t="shared" si="748"/>
        <v>0</v>
      </c>
      <c r="HY97" s="51">
        <f t="shared" si="749"/>
        <v>0</v>
      </c>
      <c r="HZ97" s="51">
        <f t="shared" si="750"/>
        <v>0</v>
      </c>
      <c r="IA97" s="51">
        <f t="shared" si="751"/>
        <v>0</v>
      </c>
      <c r="IB97" s="51">
        <f t="shared" si="688"/>
        <v>0</v>
      </c>
      <c r="IC97" s="51">
        <f t="shared" si="752"/>
        <v>0</v>
      </c>
      <c r="ID97" s="51">
        <f t="shared" si="753"/>
        <v>0</v>
      </c>
      <c r="IE97" s="51">
        <f t="shared" si="754"/>
        <v>0</v>
      </c>
      <c r="IF97" s="51">
        <f t="shared" si="755"/>
        <v>0</v>
      </c>
      <c r="IG97" s="51">
        <f t="shared" si="756"/>
        <v>0</v>
      </c>
      <c r="IH97" s="51">
        <f t="shared" si="757"/>
        <v>0</v>
      </c>
      <c r="II97" s="51">
        <f t="shared" si="758"/>
        <v>0</v>
      </c>
      <c r="IJ97" s="51">
        <f t="shared" si="759"/>
        <v>0</v>
      </c>
      <c r="IK97" s="51">
        <f t="shared" si="760"/>
        <v>0</v>
      </c>
      <c r="IL97" s="51">
        <f t="shared" si="761"/>
        <v>0</v>
      </c>
      <c r="IM97" s="51">
        <f t="shared" si="762"/>
        <v>0</v>
      </c>
      <c r="IN97" s="51">
        <f t="shared" si="763"/>
        <v>0</v>
      </c>
      <c r="IO97" s="51">
        <f t="shared" si="764"/>
        <v>0</v>
      </c>
      <c r="IP97" s="51">
        <f t="shared" si="765"/>
        <v>0</v>
      </c>
      <c r="IQ97" s="51">
        <f t="shared" si="766"/>
        <v>0</v>
      </c>
      <c r="IS97" s="51">
        <f t="shared" si="683"/>
        <v>0</v>
      </c>
      <c r="IT97" s="51">
        <f t="shared" si="683"/>
        <v>0</v>
      </c>
      <c r="IU97" s="51">
        <f t="shared" si="683"/>
        <v>0</v>
      </c>
      <c r="IV97" s="51">
        <f t="shared" si="683"/>
        <v>0</v>
      </c>
      <c r="IW97" s="51">
        <f t="shared" si="683"/>
        <v>0</v>
      </c>
      <c r="IX97" s="51">
        <f t="shared" si="683"/>
        <v>0</v>
      </c>
      <c r="IZ97" s="111">
        <f t="shared" si="684"/>
        <v>0</v>
      </c>
      <c r="JA97" s="111">
        <f t="shared" si="389"/>
        <v>0</v>
      </c>
      <c r="JB97" s="111">
        <f t="shared" si="390"/>
        <v>0</v>
      </c>
      <c r="JC97" s="111">
        <f t="shared" si="391"/>
        <v>0</v>
      </c>
      <c r="JD97" s="111">
        <f t="shared" si="392"/>
        <v>0</v>
      </c>
      <c r="JE97" s="111">
        <f t="shared" si="393"/>
        <v>0</v>
      </c>
      <c r="JF97" s="111">
        <f t="shared" si="394"/>
        <v>0</v>
      </c>
      <c r="JG97" s="111">
        <f t="shared" si="395"/>
        <v>0</v>
      </c>
      <c r="JH97" s="111">
        <f t="shared" si="396"/>
        <v>0</v>
      </c>
      <c r="JI97" s="111">
        <f t="shared" si="397"/>
        <v>0</v>
      </c>
      <c r="JJ97" s="111">
        <f t="shared" si="398"/>
        <v>0</v>
      </c>
      <c r="JK97" s="111">
        <f t="shared" si="399"/>
        <v>0</v>
      </c>
      <c r="JL97" s="111">
        <f t="shared" si="400"/>
        <v>0</v>
      </c>
      <c r="JM97" s="111">
        <f t="shared" si="401"/>
        <v>0</v>
      </c>
      <c r="JN97" s="111">
        <f t="shared" si="402"/>
        <v>0</v>
      </c>
      <c r="JO97" s="111">
        <f t="shared" si="403"/>
        <v>0</v>
      </c>
      <c r="JP97" s="111">
        <f t="shared" si="404"/>
        <v>0</v>
      </c>
      <c r="JQ97" s="111">
        <f t="shared" si="405"/>
        <v>0</v>
      </c>
      <c r="JR97" s="111">
        <f t="shared" si="406"/>
        <v>0</v>
      </c>
      <c r="JS97" s="111">
        <f t="shared" si="407"/>
        <v>0</v>
      </c>
      <c r="JT97" s="111">
        <f t="shared" si="408"/>
        <v>0</v>
      </c>
      <c r="JU97" s="111">
        <f t="shared" si="409"/>
        <v>0</v>
      </c>
      <c r="JV97" s="111">
        <f t="shared" si="410"/>
        <v>0</v>
      </c>
      <c r="JW97" s="111">
        <f t="shared" si="411"/>
        <v>0</v>
      </c>
      <c r="JX97" s="111">
        <f t="shared" si="412"/>
        <v>0</v>
      </c>
      <c r="JY97" s="111">
        <f t="shared" si="413"/>
        <v>0</v>
      </c>
      <c r="JZ97" s="111">
        <f t="shared" si="414"/>
        <v>0</v>
      </c>
      <c r="KA97" s="111">
        <f t="shared" si="415"/>
        <v>0</v>
      </c>
      <c r="KB97" s="111">
        <f t="shared" si="416"/>
        <v>0</v>
      </c>
      <c r="KC97" s="111">
        <f t="shared" si="417"/>
        <v>0</v>
      </c>
      <c r="KD97" s="111">
        <f t="shared" si="418"/>
        <v>0</v>
      </c>
      <c r="KE97" s="111">
        <f t="shared" si="419"/>
        <v>0</v>
      </c>
      <c r="KF97" s="111">
        <f t="shared" si="420"/>
        <v>0</v>
      </c>
      <c r="KG97" s="111">
        <f t="shared" si="421"/>
        <v>0</v>
      </c>
      <c r="KH97" s="111">
        <f t="shared" si="422"/>
        <v>0</v>
      </c>
      <c r="KI97" s="111">
        <f t="shared" si="423"/>
        <v>0</v>
      </c>
      <c r="KJ97" s="111">
        <f t="shared" si="424"/>
        <v>0</v>
      </c>
      <c r="KK97" s="111">
        <f t="shared" si="425"/>
        <v>0</v>
      </c>
      <c r="KL97" s="111">
        <f t="shared" si="426"/>
        <v>0</v>
      </c>
      <c r="KM97" s="111">
        <f t="shared" si="427"/>
        <v>0</v>
      </c>
      <c r="KN97" s="111">
        <f t="shared" si="428"/>
        <v>0</v>
      </c>
      <c r="KO97" s="111">
        <f t="shared" si="429"/>
        <v>0</v>
      </c>
      <c r="KP97" s="111">
        <f t="shared" si="430"/>
        <v>0</v>
      </c>
      <c r="KQ97" s="111">
        <f t="shared" si="431"/>
        <v>0</v>
      </c>
      <c r="KR97" s="111">
        <f t="shared" si="432"/>
        <v>0</v>
      </c>
      <c r="KS97" s="111">
        <f t="shared" si="433"/>
        <v>0</v>
      </c>
      <c r="KT97" s="111">
        <f t="shared" si="434"/>
        <v>0</v>
      </c>
      <c r="KU97" s="111">
        <f t="shared" si="435"/>
        <v>0</v>
      </c>
      <c r="KV97" s="111">
        <f t="shared" si="436"/>
        <v>0</v>
      </c>
      <c r="KW97" s="111">
        <f t="shared" si="437"/>
        <v>0</v>
      </c>
      <c r="KX97" s="111">
        <f t="shared" si="438"/>
        <v>0</v>
      </c>
      <c r="KY97" s="111">
        <f t="shared" si="439"/>
        <v>0</v>
      </c>
      <c r="KZ97" s="111">
        <f t="shared" si="440"/>
        <v>0</v>
      </c>
      <c r="LA97" s="111">
        <f t="shared" si="441"/>
        <v>0</v>
      </c>
      <c r="LB97" s="111">
        <f t="shared" si="442"/>
        <v>0</v>
      </c>
      <c r="LC97" s="111">
        <f t="shared" si="443"/>
        <v>0</v>
      </c>
      <c r="LD97" s="111">
        <f t="shared" si="444"/>
        <v>0</v>
      </c>
      <c r="LE97" s="111">
        <f t="shared" si="445"/>
        <v>0</v>
      </c>
      <c r="LF97" s="111">
        <f t="shared" si="446"/>
        <v>0</v>
      </c>
      <c r="LG97" s="111">
        <f t="shared" si="447"/>
        <v>0</v>
      </c>
      <c r="LH97" s="111">
        <f t="shared" si="448"/>
        <v>0</v>
      </c>
      <c r="LI97" s="111">
        <f t="shared" si="449"/>
        <v>0</v>
      </c>
      <c r="LJ97" s="111">
        <f t="shared" si="450"/>
        <v>0</v>
      </c>
      <c r="LK97" s="111">
        <f t="shared" si="451"/>
        <v>0</v>
      </c>
      <c r="LL97" s="111">
        <f t="shared" si="452"/>
        <v>0</v>
      </c>
      <c r="LM97" s="111">
        <f t="shared" si="453"/>
        <v>0</v>
      </c>
      <c r="LN97" s="111">
        <f t="shared" si="454"/>
        <v>0</v>
      </c>
      <c r="LO97" s="111">
        <f t="shared" si="455"/>
        <v>0</v>
      </c>
      <c r="LP97" s="111">
        <f t="shared" si="456"/>
        <v>0</v>
      </c>
      <c r="LQ97" s="111">
        <f t="shared" si="457"/>
        <v>0</v>
      </c>
      <c r="LR97" s="111">
        <f t="shared" si="458"/>
        <v>0</v>
      </c>
      <c r="LS97" s="111">
        <f t="shared" si="459"/>
        <v>0</v>
      </c>
      <c r="LT97" s="111">
        <f t="shared" si="460"/>
        <v>0</v>
      </c>
      <c r="LU97" s="111">
        <f t="shared" si="461"/>
        <v>0</v>
      </c>
      <c r="LV97" s="111">
        <f t="shared" si="462"/>
        <v>0</v>
      </c>
      <c r="LW97" s="111">
        <f t="shared" si="463"/>
        <v>0</v>
      </c>
      <c r="LX97" s="111">
        <f t="shared" si="464"/>
        <v>0</v>
      </c>
      <c r="LY97" s="111">
        <f t="shared" si="465"/>
        <v>0</v>
      </c>
      <c r="LZ97" s="111">
        <f t="shared" si="466"/>
        <v>0</v>
      </c>
      <c r="MA97" s="111">
        <f t="shared" si="467"/>
        <v>0</v>
      </c>
      <c r="MD97" s="111"/>
      <c r="ME97" s="111">
        <f t="shared" si="685"/>
        <v>0</v>
      </c>
      <c r="MF97" s="111">
        <f t="shared" si="468"/>
        <v>0</v>
      </c>
      <c r="MG97" s="111">
        <f t="shared" si="469"/>
        <v>0</v>
      </c>
      <c r="MH97" s="111">
        <f t="shared" si="470"/>
        <v>0</v>
      </c>
      <c r="MI97" s="111">
        <f t="shared" si="471"/>
        <v>0</v>
      </c>
      <c r="MJ97" s="111">
        <f t="shared" si="472"/>
        <v>0</v>
      </c>
      <c r="MK97" s="111">
        <f t="shared" si="473"/>
        <v>0</v>
      </c>
      <c r="ML97" s="111">
        <f t="shared" si="474"/>
        <v>0</v>
      </c>
      <c r="MM97" s="111">
        <f t="shared" si="475"/>
        <v>0</v>
      </c>
      <c r="MN97" s="111">
        <f t="shared" si="476"/>
        <v>0</v>
      </c>
      <c r="MO97" s="111">
        <f t="shared" si="477"/>
        <v>0</v>
      </c>
      <c r="MP97" s="111">
        <f t="shared" si="478"/>
        <v>0</v>
      </c>
      <c r="MQ97" s="111">
        <f t="shared" si="479"/>
        <v>0</v>
      </c>
      <c r="MR97" s="111">
        <f t="shared" si="480"/>
        <v>0</v>
      </c>
      <c r="MS97" s="111">
        <f t="shared" si="481"/>
        <v>0</v>
      </c>
      <c r="MT97" s="111">
        <f t="shared" si="482"/>
        <v>0</v>
      </c>
      <c r="MU97" s="111">
        <f t="shared" si="483"/>
        <v>0</v>
      </c>
      <c r="MV97" s="111">
        <f t="shared" si="484"/>
        <v>0</v>
      </c>
      <c r="MW97" s="111">
        <f t="shared" si="485"/>
        <v>0</v>
      </c>
      <c r="MX97" s="111">
        <f t="shared" si="486"/>
        <v>0</v>
      </c>
      <c r="MY97" s="111">
        <f t="shared" si="487"/>
        <v>0</v>
      </c>
      <c r="MZ97" s="111">
        <f t="shared" si="488"/>
        <v>0</v>
      </c>
      <c r="NA97" s="111">
        <f t="shared" si="489"/>
        <v>0</v>
      </c>
      <c r="NB97" s="111">
        <f t="shared" si="490"/>
        <v>0</v>
      </c>
      <c r="NC97" s="111">
        <f t="shared" si="491"/>
        <v>0</v>
      </c>
      <c r="ND97" s="111">
        <f t="shared" si="492"/>
        <v>0</v>
      </c>
      <c r="NE97" s="111">
        <f t="shared" si="493"/>
        <v>0</v>
      </c>
      <c r="NF97" s="111">
        <f t="shared" si="494"/>
        <v>0</v>
      </c>
      <c r="NG97" s="111">
        <f t="shared" si="495"/>
        <v>0</v>
      </c>
      <c r="NH97" s="111">
        <f t="shared" si="496"/>
        <v>0</v>
      </c>
      <c r="NI97" s="111">
        <f t="shared" si="497"/>
        <v>0</v>
      </c>
      <c r="NJ97" s="111">
        <f t="shared" si="498"/>
        <v>0</v>
      </c>
      <c r="NK97" s="111">
        <f t="shared" si="499"/>
        <v>0</v>
      </c>
      <c r="NL97" s="111">
        <f t="shared" si="500"/>
        <v>0</v>
      </c>
      <c r="NM97" s="111">
        <f t="shared" si="501"/>
        <v>0</v>
      </c>
      <c r="NN97" s="111">
        <f t="shared" si="502"/>
        <v>0</v>
      </c>
      <c r="NO97" s="111">
        <f t="shared" si="503"/>
        <v>0</v>
      </c>
      <c r="NP97" s="111">
        <f t="shared" si="504"/>
        <v>0</v>
      </c>
      <c r="NQ97" s="111">
        <f t="shared" si="505"/>
        <v>0</v>
      </c>
      <c r="NR97" s="111">
        <f t="shared" si="506"/>
        <v>0</v>
      </c>
      <c r="NS97" s="111">
        <f t="shared" si="507"/>
        <v>0</v>
      </c>
      <c r="NT97" s="111">
        <f t="shared" si="508"/>
        <v>0</v>
      </c>
      <c r="NU97" s="111">
        <f t="shared" si="509"/>
        <v>0</v>
      </c>
      <c r="NV97" s="111">
        <f t="shared" si="510"/>
        <v>0</v>
      </c>
      <c r="NW97" s="111">
        <f t="shared" si="511"/>
        <v>0</v>
      </c>
      <c r="NX97" s="111">
        <f t="shared" si="512"/>
        <v>0</v>
      </c>
      <c r="NY97" s="111">
        <f t="shared" si="513"/>
        <v>0</v>
      </c>
      <c r="NZ97" s="111">
        <f t="shared" si="514"/>
        <v>0</v>
      </c>
      <c r="OA97" s="111">
        <f t="shared" si="515"/>
        <v>0</v>
      </c>
      <c r="OB97" s="111">
        <f t="shared" si="516"/>
        <v>0</v>
      </c>
      <c r="OC97" s="111">
        <f t="shared" si="517"/>
        <v>0</v>
      </c>
      <c r="OD97" s="111">
        <f t="shared" si="518"/>
        <v>0</v>
      </c>
      <c r="OE97" s="111">
        <f t="shared" si="519"/>
        <v>0</v>
      </c>
      <c r="OF97" s="111">
        <f t="shared" si="520"/>
        <v>0</v>
      </c>
      <c r="OG97" s="111">
        <f t="shared" si="521"/>
        <v>0</v>
      </c>
      <c r="OH97" s="111">
        <f t="shared" si="522"/>
        <v>0</v>
      </c>
      <c r="OI97" s="111">
        <f t="shared" si="523"/>
        <v>0</v>
      </c>
      <c r="OJ97" s="111">
        <f t="shared" si="524"/>
        <v>0</v>
      </c>
      <c r="OK97" s="111">
        <f t="shared" si="525"/>
        <v>0</v>
      </c>
      <c r="OL97" s="111">
        <f t="shared" si="526"/>
        <v>0</v>
      </c>
      <c r="OM97" s="111">
        <f t="shared" si="527"/>
        <v>0</v>
      </c>
      <c r="ON97" s="111">
        <f t="shared" si="528"/>
        <v>0</v>
      </c>
      <c r="OO97" s="111">
        <f t="shared" si="529"/>
        <v>0</v>
      </c>
      <c r="OP97" s="111">
        <f t="shared" si="530"/>
        <v>0</v>
      </c>
      <c r="OQ97" s="111">
        <f t="shared" si="531"/>
        <v>0</v>
      </c>
      <c r="OR97" s="111">
        <f t="shared" si="532"/>
        <v>0</v>
      </c>
      <c r="OS97" s="111">
        <f t="shared" si="533"/>
        <v>0</v>
      </c>
      <c r="OT97" s="111">
        <f t="shared" si="534"/>
        <v>0</v>
      </c>
      <c r="OU97" s="111">
        <f t="shared" si="535"/>
        <v>0</v>
      </c>
      <c r="OV97" s="111">
        <f t="shared" si="536"/>
        <v>0</v>
      </c>
      <c r="OW97" s="111">
        <f t="shared" si="537"/>
        <v>0</v>
      </c>
      <c r="OX97" s="111">
        <f t="shared" si="538"/>
        <v>0</v>
      </c>
      <c r="OY97" s="111"/>
      <c r="PA97" s="51">
        <f t="shared" si="686"/>
        <v>0</v>
      </c>
      <c r="PB97" s="51">
        <f t="shared" si="539"/>
        <v>0</v>
      </c>
      <c r="PC97" s="51">
        <f t="shared" si="540"/>
        <v>0</v>
      </c>
      <c r="PD97" s="51">
        <f t="shared" si="541"/>
        <v>0</v>
      </c>
      <c r="PE97" s="51">
        <f t="shared" si="542"/>
        <v>0</v>
      </c>
      <c r="PF97" s="51">
        <f t="shared" si="543"/>
        <v>0</v>
      </c>
      <c r="PG97" s="51">
        <f t="shared" si="544"/>
        <v>0</v>
      </c>
      <c r="PH97" s="51">
        <f t="shared" si="545"/>
        <v>0</v>
      </c>
      <c r="PI97" s="51">
        <f t="shared" si="546"/>
        <v>0</v>
      </c>
      <c r="PJ97" s="51">
        <f t="shared" si="547"/>
        <v>0</v>
      </c>
      <c r="PK97" s="51">
        <f t="shared" si="548"/>
        <v>0</v>
      </c>
      <c r="PL97" s="51">
        <f t="shared" si="549"/>
        <v>0</v>
      </c>
      <c r="PM97" s="51">
        <f t="shared" si="550"/>
        <v>0</v>
      </c>
      <c r="PN97" s="51">
        <f t="shared" si="551"/>
        <v>0</v>
      </c>
      <c r="PO97" s="51">
        <f t="shared" si="552"/>
        <v>0</v>
      </c>
      <c r="PP97" s="51">
        <f t="shared" si="553"/>
        <v>0</v>
      </c>
      <c r="PQ97" s="51">
        <f t="shared" si="554"/>
        <v>0</v>
      </c>
      <c r="PR97" s="51">
        <f t="shared" si="555"/>
        <v>0</v>
      </c>
      <c r="PS97" s="51">
        <f t="shared" si="556"/>
        <v>0</v>
      </c>
      <c r="PT97" s="51">
        <f t="shared" si="557"/>
        <v>0</v>
      </c>
      <c r="PU97" s="51">
        <f t="shared" si="558"/>
        <v>0</v>
      </c>
      <c r="PV97" s="51">
        <f t="shared" si="559"/>
        <v>0</v>
      </c>
      <c r="PW97" s="51">
        <f t="shared" si="560"/>
        <v>0</v>
      </c>
      <c r="PX97" s="51">
        <f t="shared" si="561"/>
        <v>0</v>
      </c>
      <c r="PY97" s="51">
        <f t="shared" si="562"/>
        <v>0</v>
      </c>
      <c r="PZ97" s="51">
        <f t="shared" si="563"/>
        <v>0</v>
      </c>
      <c r="QA97" s="51">
        <f t="shared" si="564"/>
        <v>0</v>
      </c>
      <c r="QB97" s="51">
        <f t="shared" si="565"/>
        <v>0</v>
      </c>
      <c r="QC97" s="51">
        <f t="shared" si="566"/>
        <v>0</v>
      </c>
      <c r="QD97" s="51">
        <f t="shared" si="567"/>
        <v>0</v>
      </c>
      <c r="QE97" s="51">
        <f t="shared" si="568"/>
        <v>0</v>
      </c>
      <c r="QF97" s="51">
        <f t="shared" si="569"/>
        <v>0</v>
      </c>
      <c r="QG97" s="51">
        <f t="shared" si="570"/>
        <v>0</v>
      </c>
      <c r="QH97" s="51">
        <f t="shared" si="571"/>
        <v>0</v>
      </c>
      <c r="QI97" s="51">
        <f t="shared" si="572"/>
        <v>0</v>
      </c>
      <c r="QJ97" s="51">
        <f t="shared" si="573"/>
        <v>0</v>
      </c>
      <c r="QK97" s="51">
        <f t="shared" si="574"/>
        <v>0</v>
      </c>
      <c r="QL97" s="51">
        <f t="shared" si="575"/>
        <v>0</v>
      </c>
      <c r="QM97" s="51">
        <f t="shared" si="576"/>
        <v>0</v>
      </c>
      <c r="QN97" s="51">
        <f t="shared" si="577"/>
        <v>0</v>
      </c>
      <c r="QO97" s="51">
        <f t="shared" si="578"/>
        <v>0</v>
      </c>
      <c r="QP97" s="51">
        <f t="shared" si="579"/>
        <v>0</v>
      </c>
      <c r="QQ97" s="51">
        <f t="shared" si="580"/>
        <v>0</v>
      </c>
      <c r="QR97" s="51">
        <f t="shared" si="581"/>
        <v>0</v>
      </c>
      <c r="QS97" s="51">
        <f t="shared" si="582"/>
        <v>0</v>
      </c>
      <c r="QT97" s="51">
        <f t="shared" si="583"/>
        <v>0</v>
      </c>
      <c r="QU97" s="51">
        <f t="shared" si="584"/>
        <v>0</v>
      </c>
      <c r="QV97" s="51">
        <f t="shared" si="585"/>
        <v>0</v>
      </c>
      <c r="QW97" s="51">
        <f t="shared" si="586"/>
        <v>0</v>
      </c>
      <c r="QX97" s="51">
        <f t="shared" si="587"/>
        <v>0</v>
      </c>
      <c r="QY97" s="51">
        <f t="shared" si="588"/>
        <v>0</v>
      </c>
      <c r="QZ97" s="51">
        <f t="shared" si="589"/>
        <v>0</v>
      </c>
      <c r="RA97" s="51">
        <f t="shared" si="590"/>
        <v>0</v>
      </c>
      <c r="RB97" s="51">
        <f t="shared" si="591"/>
        <v>0</v>
      </c>
      <c r="RC97" s="51">
        <f t="shared" si="592"/>
        <v>0</v>
      </c>
      <c r="RD97" s="51">
        <f t="shared" si="593"/>
        <v>0</v>
      </c>
      <c r="RE97" s="51">
        <f t="shared" si="594"/>
        <v>0</v>
      </c>
      <c r="RF97" s="51">
        <f t="shared" si="595"/>
        <v>0</v>
      </c>
      <c r="RG97" s="51">
        <f t="shared" si="596"/>
        <v>0</v>
      </c>
      <c r="RH97" s="51">
        <f t="shared" si="597"/>
        <v>0</v>
      </c>
      <c r="RI97" s="51">
        <f t="shared" si="598"/>
        <v>0</v>
      </c>
      <c r="RJ97" s="51">
        <f t="shared" si="599"/>
        <v>0</v>
      </c>
      <c r="RK97" s="51">
        <f t="shared" si="600"/>
        <v>0</v>
      </c>
      <c r="RL97" s="51">
        <f t="shared" si="601"/>
        <v>0</v>
      </c>
      <c r="RM97" s="51">
        <f t="shared" si="602"/>
        <v>0</v>
      </c>
      <c r="RN97" s="51">
        <f t="shared" si="603"/>
        <v>0</v>
      </c>
      <c r="RO97" s="51">
        <f t="shared" si="604"/>
        <v>0</v>
      </c>
      <c r="RP97" s="51">
        <f t="shared" si="605"/>
        <v>0</v>
      </c>
      <c r="RQ97" s="51">
        <f t="shared" si="606"/>
        <v>0</v>
      </c>
      <c r="RR97" s="51">
        <f t="shared" si="607"/>
        <v>0</v>
      </c>
      <c r="RS97" s="51">
        <f t="shared" si="608"/>
        <v>0</v>
      </c>
      <c r="RT97" s="51">
        <f t="shared" si="609"/>
        <v>0</v>
      </c>
      <c r="RU97" s="51"/>
      <c r="RV97" s="51">
        <f t="shared" si="767"/>
        <v>0</v>
      </c>
      <c r="RW97" s="51">
        <f t="shared" si="767"/>
        <v>0</v>
      </c>
      <c r="RX97" s="51">
        <f t="shared" si="767"/>
        <v>0</v>
      </c>
      <c r="RY97" s="51">
        <f t="shared" si="767"/>
        <v>0</v>
      </c>
      <c r="RZ97" s="51">
        <f t="shared" si="767"/>
        <v>0</v>
      </c>
      <c r="SA97" s="51">
        <f t="shared" si="767"/>
        <v>0</v>
      </c>
    </row>
    <row r="98" spans="1:495" x14ac:dyDescent="0.3">
      <c r="A98" s="1">
        <v>640000</v>
      </c>
      <c r="B98" s="1" t="s">
        <v>264</v>
      </c>
      <c r="C98" s="1" t="s">
        <v>173</v>
      </c>
      <c r="D98" s="44">
        <v>0</v>
      </c>
      <c r="E98" s="1" t="s">
        <v>174</v>
      </c>
      <c r="F98" s="107">
        <f>VLOOKUP(A98,Auxiliar_OPEX_CustosUnit!$A$4:$E$129,COLUMN(Auxiliar_OPEX_CustosUnit!$E$3),0)</f>
        <v>2</v>
      </c>
      <c r="G98" s="107">
        <f>INDEX(Auxiliar_OPEX_Drivers!$B$76:$I$84,MATCH($E98,Auxiliar_OPEX_Drivers!$B$76:$B$84,0),MATCH(YEAR(G$2),Auxiliar_OPEX_Drivers!$B$76:$I$76,0))*$F98</f>
        <v>2</v>
      </c>
      <c r="H98" s="107">
        <f>INDEX(Auxiliar_OPEX_Drivers!$B$76:$I$84,MATCH($E98,Auxiliar_OPEX_Drivers!$B$76:$B$84,0),MATCH(YEAR(H$2),Auxiliar_OPEX_Drivers!$B$76:$I$76,0))*$F98</f>
        <v>2</v>
      </c>
      <c r="I98" s="107">
        <f>INDEX(Auxiliar_OPEX_Drivers!$B$76:$I$84,MATCH($E98,Auxiliar_OPEX_Drivers!$B$76:$B$84,0),MATCH(YEAR(I$2),Auxiliar_OPEX_Drivers!$B$76:$I$76,0))*$F98</f>
        <v>2</v>
      </c>
      <c r="J98" s="107">
        <f>INDEX(Auxiliar_OPEX_Drivers!$B$76:$I$84,MATCH($E98,Auxiliar_OPEX_Drivers!$B$76:$B$84,0),MATCH(YEAR(J$2),Auxiliar_OPEX_Drivers!$B$76:$I$76,0))*$F98</f>
        <v>2</v>
      </c>
      <c r="K98" s="107">
        <f>INDEX(Auxiliar_OPEX_Drivers!$B$76:$I$84,MATCH($E98,Auxiliar_OPEX_Drivers!$B$76:$B$84,0),MATCH(YEAR(K$2),Auxiliar_OPEX_Drivers!$B$76:$I$76,0))*$F98</f>
        <v>2</v>
      </c>
      <c r="L98" s="107">
        <f>INDEX(Auxiliar_OPEX_Drivers!$B$76:$I$84,MATCH($E98,Auxiliar_OPEX_Drivers!$B$76:$B$84,0),MATCH(YEAR(L$2),Auxiliar_OPEX_Drivers!$B$76:$I$76,0))*$F98</f>
        <v>2</v>
      </c>
      <c r="M98" s="107">
        <f>INDEX(Auxiliar_OPEX_Drivers!$B$76:$I$84,MATCH($E98,Auxiliar_OPEX_Drivers!$B$76:$B$84,0),MATCH(YEAR(M$2),Auxiliar_OPEX_Drivers!$B$76:$I$76,0))*$F98</f>
        <v>2</v>
      </c>
      <c r="N98" s="107">
        <f>INDEX(Auxiliar_OPEX_Drivers!$B$76:$I$84,MATCH($E98,Auxiliar_OPEX_Drivers!$B$76:$B$84,0),MATCH(YEAR(N$2),Auxiliar_OPEX_Drivers!$B$76:$I$76,0))*$F98</f>
        <v>2</v>
      </c>
      <c r="O98" s="107">
        <f>INDEX(Auxiliar_OPEX_Drivers!$B$76:$I$84,MATCH($E98,Auxiliar_OPEX_Drivers!$B$76:$B$84,0),MATCH(YEAR(O$2),Auxiliar_OPEX_Drivers!$B$76:$I$76,0))*$F98</f>
        <v>2</v>
      </c>
      <c r="P98" s="107">
        <f>INDEX(Auxiliar_OPEX_Drivers!$B$76:$I$84,MATCH($E98,Auxiliar_OPEX_Drivers!$B$76:$B$84,0),MATCH(YEAR(P$2),Auxiliar_OPEX_Drivers!$B$76:$I$76,0))*$F98</f>
        <v>2</v>
      </c>
      <c r="Q98" s="107">
        <f>INDEX(Auxiliar_OPEX_Drivers!$B$76:$I$84,MATCH($E98,Auxiliar_OPEX_Drivers!$B$76:$B$84,0),MATCH(YEAR(Q$2),Auxiliar_OPEX_Drivers!$B$76:$I$76,0))*$F98</f>
        <v>2</v>
      </c>
      <c r="R98" s="107">
        <f>INDEX(Auxiliar_OPEX_Drivers!$B$76:$I$84,MATCH($E98,Auxiliar_OPEX_Drivers!$B$76:$B$84,0),MATCH(YEAR(R$2),Auxiliar_OPEX_Drivers!$B$76:$I$76,0))*$F98</f>
        <v>2</v>
      </c>
      <c r="S98" s="107">
        <f>INDEX(Auxiliar_OPEX_Drivers!$B$76:$I$84,MATCH($E98,Auxiliar_OPEX_Drivers!$B$76:$B$84,0),MATCH(YEAR(S$2),Auxiliar_OPEX_Drivers!$B$76:$I$76,0))*$F98</f>
        <v>2</v>
      </c>
      <c r="T98" s="107">
        <f>INDEX(Auxiliar_OPEX_Drivers!$B$76:$I$84,MATCH($E98,Auxiliar_OPEX_Drivers!$B$76:$B$84,0),MATCH(YEAR(T$2),Auxiliar_OPEX_Drivers!$B$76:$I$76,0))*$F98</f>
        <v>2</v>
      </c>
      <c r="U98" s="107">
        <f>INDEX(Auxiliar_OPEX_Drivers!$B$76:$I$84,MATCH($E98,Auxiliar_OPEX_Drivers!$B$76:$B$84,0),MATCH(YEAR(U$2),Auxiliar_OPEX_Drivers!$B$76:$I$76,0))*$F98</f>
        <v>2</v>
      </c>
      <c r="V98" s="107">
        <f>INDEX(Auxiliar_OPEX_Drivers!$B$76:$I$84,MATCH($E98,Auxiliar_OPEX_Drivers!$B$76:$B$84,0),MATCH(YEAR(V$2),Auxiliar_OPEX_Drivers!$B$76:$I$76,0))*$F98</f>
        <v>2</v>
      </c>
      <c r="W98" s="107">
        <f>INDEX(Auxiliar_OPEX_Drivers!$B$76:$I$84,MATCH($E98,Auxiliar_OPEX_Drivers!$B$76:$B$84,0),MATCH(YEAR(W$2),Auxiliar_OPEX_Drivers!$B$76:$I$76,0))*$F98</f>
        <v>2</v>
      </c>
      <c r="X98" s="107">
        <f>INDEX(Auxiliar_OPEX_Drivers!$B$76:$I$84,MATCH($E98,Auxiliar_OPEX_Drivers!$B$76:$B$84,0),MATCH(YEAR(X$2),Auxiliar_OPEX_Drivers!$B$76:$I$76,0))*$F98</f>
        <v>2</v>
      </c>
      <c r="Y98" s="107">
        <f>INDEX(Auxiliar_OPEX_Drivers!$B$76:$I$84,MATCH($E98,Auxiliar_OPEX_Drivers!$B$76:$B$84,0),MATCH(YEAR(Y$2),Auxiliar_OPEX_Drivers!$B$76:$I$76,0))*$F98</f>
        <v>2</v>
      </c>
      <c r="Z98" s="107">
        <f>INDEX(Auxiliar_OPEX_Drivers!$B$76:$I$84,MATCH($E98,Auxiliar_OPEX_Drivers!$B$76:$B$84,0),MATCH(YEAR(Z$2),Auxiliar_OPEX_Drivers!$B$76:$I$76,0))*$F98</f>
        <v>2</v>
      </c>
      <c r="AA98" s="107">
        <f>INDEX(Auxiliar_OPEX_Drivers!$B$76:$I$84,MATCH($E98,Auxiliar_OPEX_Drivers!$B$76:$B$84,0),MATCH(YEAR(AA$2),Auxiliar_OPEX_Drivers!$B$76:$I$76,0))*$F98</f>
        <v>2</v>
      </c>
      <c r="AB98" s="107">
        <f>INDEX(Auxiliar_OPEX_Drivers!$B$76:$I$84,MATCH($E98,Auxiliar_OPEX_Drivers!$B$76:$B$84,0),MATCH(YEAR(AB$2),Auxiliar_OPEX_Drivers!$B$76:$I$76,0))*$F98</f>
        <v>2</v>
      </c>
      <c r="AC98" s="107">
        <f>INDEX(Auxiliar_OPEX_Drivers!$B$76:$I$84,MATCH($E98,Auxiliar_OPEX_Drivers!$B$76:$B$84,0),MATCH(YEAR(AC$2),Auxiliar_OPEX_Drivers!$B$76:$I$76,0))*$F98</f>
        <v>2</v>
      </c>
      <c r="AD98" s="107">
        <f>INDEX(Auxiliar_OPEX_Drivers!$B$76:$I$84,MATCH($E98,Auxiliar_OPEX_Drivers!$B$76:$B$84,0),MATCH(YEAR(AD$2),Auxiliar_OPEX_Drivers!$B$76:$I$76,0))*$F98</f>
        <v>2</v>
      </c>
      <c r="AE98" s="107">
        <f>INDEX(Auxiliar_OPEX_Drivers!$B$76:$I$84,MATCH($E98,Auxiliar_OPEX_Drivers!$B$76:$B$84,0),MATCH(YEAR(AE$2),Auxiliar_OPEX_Drivers!$B$76:$I$76,0))*$F98</f>
        <v>2</v>
      </c>
      <c r="AF98" s="107">
        <f>INDEX(Auxiliar_OPEX_Drivers!$B$76:$I$84,MATCH($E98,Auxiliar_OPEX_Drivers!$B$76:$B$84,0),MATCH(YEAR(AF$2),Auxiliar_OPEX_Drivers!$B$76:$I$76,0))*$F98</f>
        <v>2</v>
      </c>
      <c r="AG98" s="107">
        <f>INDEX(Auxiliar_OPEX_Drivers!$B$76:$I$84,MATCH($E98,Auxiliar_OPEX_Drivers!$B$76:$B$84,0),MATCH(YEAR(AG$2),Auxiliar_OPEX_Drivers!$B$76:$I$76,0))*$F98</f>
        <v>2</v>
      </c>
      <c r="AH98" s="107">
        <f>INDEX(Auxiliar_OPEX_Drivers!$B$76:$I$84,MATCH($E98,Auxiliar_OPEX_Drivers!$B$76:$B$84,0),MATCH(YEAR(AH$2),Auxiliar_OPEX_Drivers!$B$76:$I$76,0))*$F98</f>
        <v>2</v>
      </c>
      <c r="AI98" s="107">
        <f>INDEX(Auxiliar_OPEX_Drivers!$B$76:$I$84,MATCH($E98,Auxiliar_OPEX_Drivers!$B$76:$B$84,0),MATCH(YEAR(AI$2),Auxiliar_OPEX_Drivers!$B$76:$I$76,0))*$F98</f>
        <v>2</v>
      </c>
      <c r="AJ98" s="107">
        <f>INDEX(Auxiliar_OPEX_Drivers!$B$76:$I$84,MATCH($E98,Auxiliar_OPEX_Drivers!$B$76:$B$84,0),MATCH(YEAR(AJ$2),Auxiliar_OPEX_Drivers!$B$76:$I$76,0))*$F98</f>
        <v>2</v>
      </c>
      <c r="AK98" s="107">
        <f>INDEX(Auxiliar_OPEX_Drivers!$B$76:$I$84,MATCH($E98,Auxiliar_OPEX_Drivers!$B$76:$B$84,0),MATCH(YEAR(AK$2),Auxiliar_OPEX_Drivers!$B$76:$I$76,0))*$F98</f>
        <v>2</v>
      </c>
      <c r="AL98" s="107">
        <f>INDEX(Auxiliar_OPEX_Drivers!$B$76:$I$84,MATCH($E98,Auxiliar_OPEX_Drivers!$B$76:$B$84,0),MATCH(YEAR(AL$2),Auxiliar_OPEX_Drivers!$B$76:$I$76,0))*$F98</f>
        <v>2</v>
      </c>
      <c r="AM98" s="107">
        <f>INDEX(Auxiliar_OPEX_Drivers!$B$76:$I$84,MATCH($E98,Auxiliar_OPEX_Drivers!$B$76:$B$84,0),MATCH(YEAR(AM$2),Auxiliar_OPEX_Drivers!$B$76:$I$76,0))*$F98</f>
        <v>2</v>
      </c>
      <c r="AN98" s="107">
        <f>INDEX(Auxiliar_OPEX_Drivers!$B$76:$I$84,MATCH($E98,Auxiliar_OPEX_Drivers!$B$76:$B$84,0),MATCH(YEAR(AN$2),Auxiliar_OPEX_Drivers!$B$76:$I$76,0))*$F98</f>
        <v>2</v>
      </c>
      <c r="AO98" s="107">
        <f>INDEX(Auxiliar_OPEX_Drivers!$B$76:$I$84,MATCH($E98,Auxiliar_OPEX_Drivers!$B$76:$B$84,0),MATCH(YEAR(AO$2),Auxiliar_OPEX_Drivers!$B$76:$I$76,0))*$F98</f>
        <v>2</v>
      </c>
      <c r="AP98" s="107">
        <f>INDEX(Auxiliar_OPEX_Drivers!$B$76:$I$84,MATCH($E98,Auxiliar_OPEX_Drivers!$B$76:$B$84,0),MATCH(YEAR(AP$2),Auxiliar_OPEX_Drivers!$B$76:$I$76,0))*$F98</f>
        <v>2</v>
      </c>
      <c r="AQ98" s="107">
        <f>INDEX(Auxiliar_OPEX_Drivers!$B$76:$I$84,MATCH($E98,Auxiliar_OPEX_Drivers!$B$76:$B$84,0),MATCH(YEAR(AQ$2),Auxiliar_OPEX_Drivers!$B$76:$I$76,0))*$F98</f>
        <v>2</v>
      </c>
      <c r="AR98" s="107">
        <f>INDEX(Auxiliar_OPEX_Drivers!$B$76:$I$84,MATCH($E98,Auxiliar_OPEX_Drivers!$B$76:$B$84,0),MATCH(YEAR(AR$2),Auxiliar_OPEX_Drivers!$B$76:$I$76,0))*$F98</f>
        <v>2</v>
      </c>
      <c r="AS98" s="107">
        <f>INDEX(Auxiliar_OPEX_Drivers!$B$76:$I$84,MATCH($E98,Auxiliar_OPEX_Drivers!$B$76:$B$84,0),MATCH(YEAR(AS$2),Auxiliar_OPEX_Drivers!$B$76:$I$76,0))*$F98</f>
        <v>2</v>
      </c>
      <c r="AT98" s="107">
        <f>INDEX(Auxiliar_OPEX_Drivers!$B$76:$I$84,MATCH($E98,Auxiliar_OPEX_Drivers!$B$76:$B$84,0),MATCH(YEAR(AT$2),Auxiliar_OPEX_Drivers!$B$76:$I$76,0))*$F98</f>
        <v>2</v>
      </c>
      <c r="AU98" s="107">
        <f>INDEX(Auxiliar_OPEX_Drivers!$B$76:$I$84,MATCH($E98,Auxiliar_OPEX_Drivers!$B$76:$B$84,0),MATCH(YEAR(AU$2),Auxiliar_OPEX_Drivers!$B$76:$I$76,0))*$F98</f>
        <v>2</v>
      </c>
      <c r="AV98" s="107">
        <f>INDEX(Auxiliar_OPEX_Drivers!$B$76:$I$84,MATCH($E98,Auxiliar_OPEX_Drivers!$B$76:$B$84,0),MATCH(YEAR(AV$2),Auxiliar_OPEX_Drivers!$B$76:$I$76,0))*$F98</f>
        <v>2</v>
      </c>
      <c r="AW98" s="107">
        <f>INDEX(Auxiliar_OPEX_Drivers!$B$76:$I$84,MATCH($E98,Auxiliar_OPEX_Drivers!$B$76:$B$84,0),MATCH(YEAR(AW$2),Auxiliar_OPEX_Drivers!$B$76:$I$76,0))*$F98</f>
        <v>2</v>
      </c>
      <c r="AX98" s="107">
        <f>INDEX(Auxiliar_OPEX_Drivers!$B$76:$I$84,MATCH($E98,Auxiliar_OPEX_Drivers!$B$76:$B$84,0),MATCH(YEAR(AX$2),Auxiliar_OPEX_Drivers!$B$76:$I$76,0))*$F98</f>
        <v>2</v>
      </c>
      <c r="AY98" s="107">
        <f>INDEX(Auxiliar_OPEX_Drivers!$B$76:$I$84,MATCH($E98,Auxiliar_OPEX_Drivers!$B$76:$B$84,0),MATCH(YEAR(AY$2),Auxiliar_OPEX_Drivers!$B$76:$I$76,0))*$F98</f>
        <v>2</v>
      </c>
      <c r="AZ98" s="107">
        <f>INDEX(Auxiliar_OPEX_Drivers!$B$76:$I$84,MATCH($E98,Auxiliar_OPEX_Drivers!$B$76:$B$84,0),MATCH(YEAR(AZ$2),Auxiliar_OPEX_Drivers!$B$76:$I$76,0))*$F98</f>
        <v>2</v>
      </c>
      <c r="BA98" s="107">
        <f>INDEX(Auxiliar_OPEX_Drivers!$B$76:$I$84,MATCH($E98,Auxiliar_OPEX_Drivers!$B$76:$B$84,0),MATCH(YEAR(BA$2),Auxiliar_OPEX_Drivers!$B$76:$I$76,0))*$F98</f>
        <v>2</v>
      </c>
      <c r="BB98" s="107">
        <f>INDEX(Auxiliar_OPEX_Drivers!$B$76:$I$84,MATCH($E98,Auxiliar_OPEX_Drivers!$B$76:$B$84,0),MATCH(YEAR(BB$2),Auxiliar_OPEX_Drivers!$B$76:$I$76,0))*$F98</f>
        <v>2</v>
      </c>
      <c r="BC98" s="107">
        <f>INDEX(Auxiliar_OPEX_Drivers!$B$76:$I$84,MATCH($E98,Auxiliar_OPEX_Drivers!$B$76:$B$84,0),MATCH(YEAR(BC$2),Auxiliar_OPEX_Drivers!$B$76:$I$76,0))*$F98</f>
        <v>2</v>
      </c>
      <c r="BD98" s="107">
        <f>INDEX(Auxiliar_OPEX_Drivers!$B$76:$I$84,MATCH($E98,Auxiliar_OPEX_Drivers!$B$76:$B$84,0),MATCH(YEAR(BD$2),Auxiliar_OPEX_Drivers!$B$76:$I$76,0))*$F98</f>
        <v>2</v>
      </c>
      <c r="BE98" s="107">
        <f>INDEX(Auxiliar_OPEX_Drivers!$B$76:$I$84,MATCH($E98,Auxiliar_OPEX_Drivers!$B$76:$B$84,0),MATCH(YEAR(BE$2),Auxiliar_OPEX_Drivers!$B$76:$I$76,0))*$F98</f>
        <v>2</v>
      </c>
      <c r="BF98" s="107">
        <f>INDEX(Auxiliar_OPEX_Drivers!$B$76:$I$84,MATCH($E98,Auxiliar_OPEX_Drivers!$B$76:$B$84,0),MATCH(YEAR(BF$2),Auxiliar_OPEX_Drivers!$B$76:$I$76,0))*$F98</f>
        <v>2</v>
      </c>
      <c r="BG98" s="107">
        <f>INDEX(Auxiliar_OPEX_Drivers!$B$76:$I$84,MATCH($E98,Auxiliar_OPEX_Drivers!$B$76:$B$84,0),MATCH(YEAR(BG$2),Auxiliar_OPEX_Drivers!$B$76:$I$76,0))*$F98</f>
        <v>2</v>
      </c>
      <c r="BH98" s="107">
        <f>INDEX(Auxiliar_OPEX_Drivers!$B$76:$I$84,MATCH($E98,Auxiliar_OPEX_Drivers!$B$76:$B$84,0),MATCH(YEAR(BH$2),Auxiliar_OPEX_Drivers!$B$76:$I$76,0))*$F98</f>
        <v>2</v>
      </c>
      <c r="BI98" s="107">
        <f>INDEX(Auxiliar_OPEX_Drivers!$B$76:$I$84,MATCH($E98,Auxiliar_OPEX_Drivers!$B$76:$B$84,0),MATCH(YEAR(BI$2),Auxiliar_OPEX_Drivers!$B$76:$I$76,0))*$F98</f>
        <v>2</v>
      </c>
      <c r="BJ98" s="107">
        <f>INDEX(Auxiliar_OPEX_Drivers!$B$76:$I$84,MATCH($E98,Auxiliar_OPEX_Drivers!$B$76:$B$84,0),MATCH(YEAR(BJ$2),Auxiliar_OPEX_Drivers!$B$76:$I$76,0))*$F98</f>
        <v>2</v>
      </c>
      <c r="BK98" s="107">
        <f>INDEX(Auxiliar_OPEX_Drivers!$B$76:$I$84,MATCH($E98,Auxiliar_OPEX_Drivers!$B$76:$B$84,0),MATCH(YEAR(BK$2),Auxiliar_OPEX_Drivers!$B$76:$I$76,0))*$F98</f>
        <v>2</v>
      </c>
      <c r="BL98" s="107">
        <f>INDEX(Auxiliar_OPEX_Drivers!$B$76:$I$84,MATCH($E98,Auxiliar_OPEX_Drivers!$B$76:$B$84,0),MATCH(YEAR(BL$2),Auxiliar_OPEX_Drivers!$B$76:$I$76,0))*$F98</f>
        <v>2</v>
      </c>
      <c r="BM98" s="107">
        <f>INDEX(Auxiliar_OPEX_Drivers!$B$76:$I$84,MATCH($E98,Auxiliar_OPEX_Drivers!$B$76:$B$84,0),MATCH(YEAR(BM$2),Auxiliar_OPEX_Drivers!$B$76:$I$76,0))*$F98</f>
        <v>2</v>
      </c>
      <c r="BN98" s="107">
        <f>INDEX(Auxiliar_OPEX_Drivers!$B$76:$I$84,MATCH($E98,Auxiliar_OPEX_Drivers!$B$76:$B$84,0),MATCH(YEAR(BN$2),Auxiliar_OPEX_Drivers!$B$76:$I$76,0))*$F98</f>
        <v>2</v>
      </c>
      <c r="BO98" s="107">
        <f>INDEX(Auxiliar_OPEX_Drivers!$B$76:$I$84,MATCH($E98,Auxiliar_OPEX_Drivers!$B$76:$B$84,0),MATCH(YEAR(BO$2),Auxiliar_OPEX_Drivers!$B$76:$I$76,0))*$F98</f>
        <v>2</v>
      </c>
      <c r="BP98" s="107">
        <f>INDEX(Auxiliar_OPEX_Drivers!$B$76:$I$84,MATCH($E98,Auxiliar_OPEX_Drivers!$B$76:$B$84,0),MATCH(YEAR(BP$2),Auxiliar_OPEX_Drivers!$B$76:$I$76,0))*$F98</f>
        <v>2</v>
      </c>
      <c r="BQ98" s="107">
        <f>INDEX(Auxiliar_OPEX_Drivers!$B$76:$I$84,MATCH($E98,Auxiliar_OPEX_Drivers!$B$76:$B$84,0),MATCH(YEAR(BQ$2),Auxiliar_OPEX_Drivers!$B$76:$I$76,0))*$F98</f>
        <v>2</v>
      </c>
      <c r="BR98" s="107">
        <f>INDEX(Auxiliar_OPEX_Drivers!$B$76:$I$84,MATCH($E98,Auxiliar_OPEX_Drivers!$B$76:$B$84,0),MATCH(YEAR(BR$2),Auxiliar_OPEX_Drivers!$B$76:$I$76,0))*$F98</f>
        <v>2</v>
      </c>
      <c r="BS98" s="107">
        <f>INDEX(Auxiliar_OPEX_Drivers!$B$76:$I$84,MATCH($E98,Auxiliar_OPEX_Drivers!$B$76:$B$84,0),MATCH(YEAR(BS$2),Auxiliar_OPEX_Drivers!$B$76:$I$76,0))*$F98</f>
        <v>2</v>
      </c>
      <c r="BT98" s="107">
        <f>INDEX(Auxiliar_OPEX_Drivers!$B$76:$I$84,MATCH($E98,Auxiliar_OPEX_Drivers!$B$76:$B$84,0),MATCH(YEAR(BT$2),Auxiliar_OPEX_Drivers!$B$76:$I$76,0))*$F98</f>
        <v>2</v>
      </c>
      <c r="BU98" s="107">
        <f>INDEX(Auxiliar_OPEX_Drivers!$B$76:$I$84,MATCH($E98,Auxiliar_OPEX_Drivers!$B$76:$B$84,0),MATCH(YEAR(BU$2),Auxiliar_OPEX_Drivers!$B$76:$I$76,0))*$F98</f>
        <v>2</v>
      </c>
      <c r="BV98" s="107">
        <f>INDEX(Auxiliar_OPEX_Drivers!$B$76:$I$84,MATCH($E98,Auxiliar_OPEX_Drivers!$B$76:$B$84,0),MATCH(YEAR(BV$2),Auxiliar_OPEX_Drivers!$B$76:$I$76,0))*$F98</f>
        <v>2</v>
      </c>
      <c r="BW98" s="107">
        <f>INDEX(Auxiliar_OPEX_Drivers!$B$76:$I$84,MATCH($E98,Auxiliar_OPEX_Drivers!$B$76:$B$84,0),MATCH(YEAR(BW$2),Auxiliar_OPEX_Drivers!$B$76:$I$76,0))*$F98</f>
        <v>2</v>
      </c>
      <c r="BX98" s="107">
        <f>INDEX(Auxiliar_OPEX_Drivers!$B$76:$I$84,MATCH($E98,Auxiliar_OPEX_Drivers!$B$76:$B$84,0),MATCH(YEAR(BX$2),Auxiliar_OPEX_Drivers!$B$76:$I$76,0))*$F98</f>
        <v>2</v>
      </c>
      <c r="BY98" s="107">
        <f>INDEX(Auxiliar_OPEX_Drivers!$B$76:$I$84,MATCH($E98,Auxiliar_OPEX_Drivers!$B$76:$B$84,0),MATCH(YEAR(BY$2),Auxiliar_OPEX_Drivers!$B$76:$I$76,0))*$F98</f>
        <v>2</v>
      </c>
      <c r="BZ98" s="107">
        <f>INDEX(Auxiliar_OPEX_Drivers!$B$76:$I$84,MATCH($E98,Auxiliar_OPEX_Drivers!$B$76:$B$84,0),MATCH(YEAR(BZ$2),Auxiliar_OPEX_Drivers!$B$76:$I$76,0))*$F98</f>
        <v>2</v>
      </c>
      <c r="CA98" s="107">
        <f>INDEX(Auxiliar_OPEX_Drivers!$B$76:$I$84,MATCH($E98,Auxiliar_OPEX_Drivers!$B$76:$B$84,0),MATCH(YEAR(CA$2),Auxiliar_OPEX_Drivers!$B$76:$I$76,0))*$F98</f>
        <v>2</v>
      </c>
      <c r="CB98" s="107">
        <f>INDEX(Auxiliar_OPEX_Drivers!$B$76:$I$84,MATCH($E98,Auxiliar_OPEX_Drivers!$B$76:$B$84,0),MATCH(YEAR(CB$2),Auxiliar_OPEX_Drivers!$B$76:$I$76,0))*$F98</f>
        <v>2</v>
      </c>
      <c r="CC98" s="107">
        <f>INDEX(Auxiliar_OPEX_Drivers!$B$76:$I$84,MATCH($E98,Auxiliar_OPEX_Drivers!$B$76:$B$84,0),MATCH(YEAR(CC$2),Auxiliar_OPEX_Drivers!$B$76:$I$76,0))*$F98</f>
        <v>2</v>
      </c>
      <c r="CD98" s="107">
        <f>INDEX(Auxiliar_OPEX_Drivers!$B$76:$I$84,MATCH($E98,Auxiliar_OPEX_Drivers!$B$76:$B$84,0),MATCH(YEAR(CD$2),Auxiliar_OPEX_Drivers!$B$76:$I$76,0))*$F98</f>
        <v>2</v>
      </c>
      <c r="CE98" s="107">
        <f>INDEX(Auxiliar_OPEX_Drivers!$B$76:$I$84,MATCH($E98,Auxiliar_OPEX_Drivers!$B$76:$B$84,0),MATCH(YEAR(CE$2),Auxiliar_OPEX_Drivers!$B$76:$I$76,0))*$F98</f>
        <v>2</v>
      </c>
      <c r="CF98" s="107">
        <f>INDEX(Auxiliar_OPEX_Drivers!$B$76:$I$84,MATCH($E98,Auxiliar_OPEX_Drivers!$B$76:$B$84,0),MATCH(YEAR(CF$2),Auxiliar_OPEX_Drivers!$B$76:$I$76,0))*$F98</f>
        <v>2</v>
      </c>
      <c r="CG98" s="107">
        <f>INDEX(Auxiliar_OPEX_Drivers!$B$76:$I$84,MATCH($E98,Auxiliar_OPEX_Drivers!$B$76:$B$84,0),MATCH(YEAR(CG$2),Auxiliar_OPEX_Drivers!$B$76:$I$76,0))*$F98</f>
        <v>2</v>
      </c>
      <c r="CI98" s="51">
        <f>INDEX(Auxiliar_OPEX_CustosUnit!$A$1:$R$129,MATCH(Auxiliar_OPEX_P!$A98,Auxiliar_OPEX_CustosUnit!$A$1:$A$129,0),MATCH(CI$2,Auxiliar_OPEX_CustosUnit!$A$3:$Q$3,0))*(1-DRE_Auxiliar!$A$5)</f>
        <v>28531.712592718141</v>
      </c>
      <c r="CJ98" s="51">
        <f>INDEX(Auxiliar_OPEX_CustosUnit!$A$1:$R$129,MATCH(Auxiliar_OPEX_P!$A98,Auxiliar_OPEX_CustosUnit!$A$1:$A$129,0),MATCH(CJ$2,Auxiliar_OPEX_CustosUnit!$A$3:$Q$3,0))*(1-DRE_Auxiliar!$A$5)</f>
        <v>29524.469742344074</v>
      </c>
      <c r="CK98" s="51">
        <f>INDEX(Auxiliar_OPEX_CustosUnit!$A$1:$R$129,MATCH(Auxiliar_OPEX_P!$A98,Auxiliar_OPEX_CustosUnit!$A$1:$A$129,0),MATCH(CK$2,Auxiliar_OPEX_CustosUnit!$A$3:$Q$3,0))*(1-DRE_Auxiliar!$A$5)</f>
        <v>31804.905583374468</v>
      </c>
      <c r="CL98" s="51">
        <f>INDEX(Auxiliar_OPEX_CustosUnit!$A$1:$R$129,MATCH(Auxiliar_OPEX_P!$A98,Auxiliar_OPEX_CustosUnit!$A$1:$A$129,0),MATCH(CL$2,Auxiliar_OPEX_CustosUnit!$A$3:$Q$3,0))*(1-DRE_Auxiliar!$A$5)</f>
        <v>31652.646707749802</v>
      </c>
      <c r="CM98" s="51">
        <f>INDEX(Auxiliar_OPEX_CustosUnit!$A$1:$R$129,MATCH(Auxiliar_OPEX_P!$A98,Auxiliar_OPEX_CustosUnit!$A$1:$A$129,0),MATCH(CM$2,Auxiliar_OPEX_CustosUnit!$A$3:$Q$3,0))*(1-DRE_Auxiliar!$A$5)</f>
        <v>31663.259111966003</v>
      </c>
      <c r="CN98" s="51">
        <f>INDEX(Auxiliar_OPEX_CustosUnit!$A$1:$R$129,MATCH(Auxiliar_OPEX_P!$A98,Auxiliar_OPEX_CustosUnit!$A$1:$A$129,0),MATCH(CN$2,Auxiliar_OPEX_CustosUnit!$A$3:$Q$3,0))*(1-DRE_Auxiliar!$A$5)</f>
        <v>30889.466059564078</v>
      </c>
      <c r="CO98" s="51">
        <f>INDEX(Auxiliar_OPEX_CustosUnit!$A$1:$R$129,MATCH(Auxiliar_OPEX_P!$A98,Auxiliar_OPEX_CustosUnit!$A$1:$A$129,0),MATCH(CO$2,Auxiliar_OPEX_CustosUnit!$A$3:$Q$3,0))*(1-DRE_Auxiliar!$A$5)</f>
        <v>30889.466059564078</v>
      </c>
      <c r="CP98" s="51">
        <f>INDEX(Auxiliar_OPEX_CustosUnit!$A$1:$R$129,MATCH(Auxiliar_OPEX_P!$A98,Auxiliar_OPEX_CustosUnit!$A$1:$A$129,0),MATCH(CP$2,Auxiliar_OPEX_CustosUnit!$A$3:$Q$3,0))*(1-DRE_Auxiliar!$A$5)</f>
        <v>31921.933495153728</v>
      </c>
      <c r="CQ98" s="51">
        <f>INDEX(Auxiliar_OPEX_CustosUnit!$A$1:$R$129,MATCH(Auxiliar_OPEX_P!$A98,Auxiliar_OPEX_CustosUnit!$A$1:$A$129,0),MATCH(CQ$2,Auxiliar_OPEX_CustosUnit!$A$3:$Q$3,0))*(1-DRE_Auxiliar!$A$5)</f>
        <v>31927.152344011196</v>
      </c>
      <c r="CR98" s="51">
        <f>INDEX(Auxiliar_OPEX_CustosUnit!$A$1:$R$129,MATCH(Auxiliar_OPEX_P!$A98,Auxiliar_OPEX_CustosUnit!$A$1:$A$129,0),MATCH(CR$2,Auxiliar_OPEX_CustosUnit!$A$3:$Q$3,0))*(1-DRE_Auxiliar!$A$5)</f>
        <v>31927.152344011196</v>
      </c>
      <c r="CS98" s="51">
        <f>INDEX(Auxiliar_OPEX_CustosUnit!$A$1:$R$129,MATCH(Auxiliar_OPEX_P!$A98,Auxiliar_OPEX_CustosUnit!$A$1:$A$129,0),MATCH(CS$2,Auxiliar_OPEX_CustosUnit!$A$3:$Q$3,0))*(1-DRE_Auxiliar!$A$5)</f>
        <v>34529.675319219568</v>
      </c>
      <c r="CT98" s="51">
        <f>INDEX(Auxiliar_OPEX_CustosUnit!$A$1:$R$129,MATCH(Auxiliar_OPEX_P!$A98,Auxiliar_OPEX_CustosUnit!$A$1:$A$129,0),MATCH(CT$2,Auxiliar_OPEX_CustosUnit!$A$3:$Q$3,0))*(1-DRE_Auxiliar!$A$5)</f>
        <v>32360.63799328915</v>
      </c>
      <c r="CU98" s="53">
        <f t="shared" si="610"/>
        <v>28531.712592718141</v>
      </c>
      <c r="CV98" s="53">
        <f t="shared" si="611"/>
        <v>29524.469742344074</v>
      </c>
      <c r="CW98" s="53">
        <f t="shared" si="612"/>
        <v>31804.905583374468</v>
      </c>
      <c r="CX98" s="53">
        <f t="shared" si="613"/>
        <v>31652.646707749802</v>
      </c>
      <c r="CY98" s="53">
        <f t="shared" si="614"/>
        <v>31663.259111966003</v>
      </c>
      <c r="CZ98" s="53">
        <f t="shared" si="615"/>
        <v>30889.466059564078</v>
      </c>
      <c r="DA98" s="53">
        <f t="shared" si="616"/>
        <v>30889.466059564078</v>
      </c>
      <c r="DB98" s="53">
        <f t="shared" si="617"/>
        <v>31921.933495153728</v>
      </c>
      <c r="DC98" s="53">
        <f t="shared" si="618"/>
        <v>31927.152344011196</v>
      </c>
      <c r="DD98" s="53">
        <f t="shared" si="619"/>
        <v>31927.152344011196</v>
      </c>
      <c r="DE98" s="53">
        <f t="shared" si="620"/>
        <v>34529.675319219568</v>
      </c>
      <c r="DF98" s="53">
        <f t="shared" si="621"/>
        <v>32360.63799328915</v>
      </c>
      <c r="DG98" s="53">
        <f t="shared" si="622"/>
        <v>28531.712592718141</v>
      </c>
      <c r="DH98" s="53">
        <f t="shared" si="623"/>
        <v>29524.469742344074</v>
      </c>
      <c r="DI98" s="53">
        <f t="shared" si="624"/>
        <v>31804.905583374468</v>
      </c>
      <c r="DJ98" s="53">
        <f t="shared" si="625"/>
        <v>31652.646707749802</v>
      </c>
      <c r="DK98" s="53">
        <f t="shared" si="626"/>
        <v>31663.259111966003</v>
      </c>
      <c r="DL98" s="53">
        <f t="shared" si="627"/>
        <v>30889.466059564078</v>
      </c>
      <c r="DM98" s="53">
        <f t="shared" si="628"/>
        <v>30889.466059564078</v>
      </c>
      <c r="DN98" s="53">
        <f t="shared" si="629"/>
        <v>31921.933495153728</v>
      </c>
      <c r="DO98" s="53">
        <f t="shared" si="630"/>
        <v>31927.152344011196</v>
      </c>
      <c r="DP98" s="53">
        <f t="shared" si="631"/>
        <v>31927.152344011196</v>
      </c>
      <c r="DQ98" s="53">
        <f t="shared" si="632"/>
        <v>34529.675319219568</v>
      </c>
      <c r="DR98" s="53">
        <f t="shared" si="633"/>
        <v>32360.63799328915</v>
      </c>
      <c r="DS98" s="53">
        <f t="shared" si="634"/>
        <v>28531.712592718141</v>
      </c>
      <c r="DT98" s="53">
        <f t="shared" si="635"/>
        <v>29524.469742344074</v>
      </c>
      <c r="DU98" s="53">
        <f t="shared" si="636"/>
        <v>31804.905583374468</v>
      </c>
      <c r="DV98" s="53">
        <f t="shared" si="637"/>
        <v>31652.646707749802</v>
      </c>
      <c r="DW98" s="53">
        <f t="shared" si="638"/>
        <v>31663.259111966003</v>
      </c>
      <c r="DX98" s="53">
        <f t="shared" si="639"/>
        <v>30889.466059564078</v>
      </c>
      <c r="DY98" s="53">
        <f t="shared" si="640"/>
        <v>30889.466059564078</v>
      </c>
      <c r="DZ98" s="53">
        <f t="shared" si="641"/>
        <v>31921.933495153728</v>
      </c>
      <c r="EA98" s="53">
        <f t="shared" si="642"/>
        <v>31927.152344011196</v>
      </c>
      <c r="EB98" s="53">
        <f t="shared" si="643"/>
        <v>31927.152344011196</v>
      </c>
      <c r="EC98" s="53">
        <f t="shared" si="644"/>
        <v>34529.675319219568</v>
      </c>
      <c r="ED98" s="53">
        <f t="shared" si="645"/>
        <v>32360.63799328915</v>
      </c>
      <c r="EE98" s="53">
        <f t="shared" si="646"/>
        <v>28531.712592718141</v>
      </c>
      <c r="EF98" s="53">
        <f t="shared" si="647"/>
        <v>29524.469742344074</v>
      </c>
      <c r="EG98" s="53">
        <f t="shared" si="648"/>
        <v>31804.905583374468</v>
      </c>
      <c r="EH98" s="53">
        <f t="shared" si="649"/>
        <v>31652.646707749802</v>
      </c>
      <c r="EI98" s="53">
        <f t="shared" si="650"/>
        <v>31663.259111966003</v>
      </c>
      <c r="EJ98" s="53">
        <f t="shared" si="651"/>
        <v>30889.466059564078</v>
      </c>
      <c r="EK98" s="53">
        <f t="shared" si="652"/>
        <v>30889.466059564078</v>
      </c>
      <c r="EL98" s="53">
        <f t="shared" si="653"/>
        <v>31921.933495153728</v>
      </c>
      <c r="EM98" s="53">
        <f t="shared" si="654"/>
        <v>31927.152344011196</v>
      </c>
      <c r="EN98" s="53">
        <f t="shared" si="655"/>
        <v>31927.152344011196</v>
      </c>
      <c r="EO98" s="53">
        <f t="shared" si="656"/>
        <v>34529.675319219568</v>
      </c>
      <c r="EP98" s="53">
        <f t="shared" si="657"/>
        <v>32360.63799328915</v>
      </c>
      <c r="EQ98" s="53">
        <f t="shared" si="658"/>
        <v>28531.712592718141</v>
      </c>
      <c r="ER98" s="53">
        <f t="shared" si="659"/>
        <v>29524.469742344074</v>
      </c>
      <c r="ES98" s="53">
        <f t="shared" si="660"/>
        <v>31804.905583374468</v>
      </c>
      <c r="ET98" s="53">
        <f t="shared" si="661"/>
        <v>31652.646707749802</v>
      </c>
      <c r="EU98" s="53">
        <f t="shared" si="662"/>
        <v>31663.259111966003</v>
      </c>
      <c r="EV98" s="53">
        <f t="shared" si="663"/>
        <v>30889.466059564078</v>
      </c>
      <c r="EW98" s="53">
        <f t="shared" si="664"/>
        <v>30889.466059564078</v>
      </c>
      <c r="EX98" s="53">
        <f t="shared" si="665"/>
        <v>31921.933495153728</v>
      </c>
      <c r="EY98" s="53">
        <f t="shared" si="666"/>
        <v>31927.152344011196</v>
      </c>
      <c r="EZ98" s="53">
        <f t="shared" si="667"/>
        <v>31927.152344011196</v>
      </c>
      <c r="FA98" s="53">
        <f t="shared" si="668"/>
        <v>34529.675319219568</v>
      </c>
      <c r="FB98" s="53">
        <f t="shared" si="669"/>
        <v>32360.63799328915</v>
      </c>
      <c r="FC98" s="53">
        <f t="shared" si="670"/>
        <v>28531.712592718141</v>
      </c>
      <c r="FD98" s="53">
        <f t="shared" si="671"/>
        <v>29524.469742344074</v>
      </c>
      <c r="FE98" s="53">
        <f t="shared" si="672"/>
        <v>31804.905583374468</v>
      </c>
      <c r="FF98" s="53">
        <f t="shared" si="673"/>
        <v>31652.646707749802</v>
      </c>
      <c r="FG98" s="53">
        <f t="shared" si="674"/>
        <v>31663.259111966003</v>
      </c>
      <c r="FH98" s="53">
        <f t="shared" si="675"/>
        <v>30889.466059564078</v>
      </c>
      <c r="FI98" s="53">
        <f t="shared" si="676"/>
        <v>30889.466059564078</v>
      </c>
      <c r="FJ98" s="53">
        <f t="shared" si="677"/>
        <v>31921.933495153728</v>
      </c>
      <c r="FK98" s="53">
        <f t="shared" si="678"/>
        <v>31927.152344011196</v>
      </c>
      <c r="FL98" s="53">
        <f t="shared" si="679"/>
        <v>31927.152344011196</v>
      </c>
      <c r="FM98" s="53">
        <f t="shared" si="680"/>
        <v>34529.675319219568</v>
      </c>
      <c r="FN98" s="53">
        <f t="shared" si="681"/>
        <v>32360.63799328915</v>
      </c>
      <c r="FP98" s="51">
        <f t="shared" si="682"/>
        <v>63326.518223932006</v>
      </c>
      <c r="FQ98" s="51">
        <f t="shared" si="689"/>
        <v>61778.932119128156</v>
      </c>
      <c r="FR98" s="51">
        <f t="shared" si="690"/>
        <v>61778.932119128156</v>
      </c>
      <c r="FS98" s="51">
        <f t="shared" si="691"/>
        <v>63843.866990307455</v>
      </c>
      <c r="FT98" s="51">
        <f t="shared" si="692"/>
        <v>63854.304688022392</v>
      </c>
      <c r="FU98" s="51">
        <f t="shared" si="693"/>
        <v>63854.304688022392</v>
      </c>
      <c r="FV98" s="51">
        <f t="shared" si="694"/>
        <v>69059.350638439137</v>
      </c>
      <c r="FW98" s="51">
        <f t="shared" si="695"/>
        <v>64721.275986578301</v>
      </c>
      <c r="FX98" s="51">
        <f t="shared" si="696"/>
        <v>57063.425185436281</v>
      </c>
      <c r="FY98" s="51">
        <f t="shared" si="697"/>
        <v>59048.939484688148</v>
      </c>
      <c r="FZ98" s="51">
        <f t="shared" si="698"/>
        <v>63609.811166748936</v>
      </c>
      <c r="GA98" s="51">
        <f t="shared" si="699"/>
        <v>63305.293415499604</v>
      </c>
      <c r="GB98" s="51">
        <f t="shared" si="700"/>
        <v>63326.518223932006</v>
      </c>
      <c r="GC98" s="51">
        <f t="shared" si="701"/>
        <v>61778.932119128156</v>
      </c>
      <c r="GD98" s="51">
        <f t="shared" si="702"/>
        <v>61778.932119128156</v>
      </c>
      <c r="GE98" s="51">
        <f t="shared" si="703"/>
        <v>63843.866990307455</v>
      </c>
      <c r="GF98" s="51">
        <f t="shared" si="704"/>
        <v>63854.304688022392</v>
      </c>
      <c r="GG98" s="51">
        <f t="shared" si="705"/>
        <v>63854.304688022392</v>
      </c>
      <c r="GH98" s="51">
        <f t="shared" si="706"/>
        <v>69059.350638439137</v>
      </c>
      <c r="GI98" s="51">
        <f t="shared" si="707"/>
        <v>64721.275986578301</v>
      </c>
      <c r="GJ98" s="51">
        <f t="shared" si="708"/>
        <v>57063.425185436281</v>
      </c>
      <c r="GK98" s="51">
        <f t="shared" si="709"/>
        <v>59048.939484688148</v>
      </c>
      <c r="GL98" s="51">
        <f t="shared" si="710"/>
        <v>63609.811166748936</v>
      </c>
      <c r="GM98" s="51">
        <f t="shared" si="711"/>
        <v>63305.293415499604</v>
      </c>
      <c r="GN98" s="51">
        <f t="shared" si="712"/>
        <v>63326.518223932006</v>
      </c>
      <c r="GO98" s="51">
        <f t="shared" si="713"/>
        <v>61778.932119128156</v>
      </c>
      <c r="GP98" s="51">
        <f t="shared" si="714"/>
        <v>61778.932119128156</v>
      </c>
      <c r="GQ98" s="51">
        <f t="shared" si="715"/>
        <v>63843.866990307455</v>
      </c>
      <c r="GR98" s="51">
        <f t="shared" si="716"/>
        <v>63854.304688022392</v>
      </c>
      <c r="GS98" s="51">
        <f t="shared" si="717"/>
        <v>63854.304688022392</v>
      </c>
      <c r="GT98" s="51">
        <f t="shared" si="718"/>
        <v>69059.350638439137</v>
      </c>
      <c r="GU98" s="51">
        <f t="shared" si="719"/>
        <v>64721.275986578301</v>
      </c>
      <c r="GV98" s="51">
        <f t="shared" si="720"/>
        <v>57063.425185436281</v>
      </c>
      <c r="GW98" s="51">
        <f t="shared" si="721"/>
        <v>59048.939484688148</v>
      </c>
      <c r="GX98" s="51">
        <f t="shared" si="722"/>
        <v>63609.811166748936</v>
      </c>
      <c r="GY98" s="51">
        <f t="shared" si="723"/>
        <v>63305.293415499604</v>
      </c>
      <c r="GZ98" s="51">
        <f t="shared" si="724"/>
        <v>63326.518223932006</v>
      </c>
      <c r="HA98" s="51">
        <f t="shared" si="725"/>
        <v>61778.932119128156</v>
      </c>
      <c r="HB98" s="51">
        <f t="shared" si="726"/>
        <v>61778.932119128156</v>
      </c>
      <c r="HC98" s="51">
        <f t="shared" si="727"/>
        <v>63843.866990307455</v>
      </c>
      <c r="HD98" s="51">
        <f t="shared" si="728"/>
        <v>63854.304688022392</v>
      </c>
      <c r="HE98" s="51">
        <f t="shared" si="729"/>
        <v>63854.304688022392</v>
      </c>
      <c r="HF98" s="51">
        <f t="shared" si="730"/>
        <v>69059.350638439137</v>
      </c>
      <c r="HG98" s="51">
        <f t="shared" si="731"/>
        <v>64721.275986578301</v>
      </c>
      <c r="HH98" s="51">
        <f t="shared" si="732"/>
        <v>57063.425185436281</v>
      </c>
      <c r="HI98" s="51">
        <f t="shared" si="733"/>
        <v>59048.939484688148</v>
      </c>
      <c r="HJ98" s="51">
        <f t="shared" si="734"/>
        <v>63609.811166748936</v>
      </c>
      <c r="HK98" s="51">
        <f t="shared" si="735"/>
        <v>63305.293415499604</v>
      </c>
      <c r="HL98" s="51">
        <f t="shared" si="736"/>
        <v>63326.518223932006</v>
      </c>
      <c r="HM98" s="51">
        <f t="shared" si="737"/>
        <v>61778.932119128156</v>
      </c>
      <c r="HN98" s="51">
        <f t="shared" si="738"/>
        <v>61778.932119128156</v>
      </c>
      <c r="HO98" s="51">
        <f t="shared" si="739"/>
        <v>63843.866990307455</v>
      </c>
      <c r="HP98" s="51">
        <f t="shared" si="740"/>
        <v>63854.304688022392</v>
      </c>
      <c r="HQ98" s="51">
        <f t="shared" si="741"/>
        <v>63854.304688022392</v>
      </c>
      <c r="HR98" s="51">
        <f t="shared" si="742"/>
        <v>69059.350638439137</v>
      </c>
      <c r="HS98" s="51">
        <f t="shared" si="743"/>
        <v>64721.275986578301</v>
      </c>
      <c r="HT98" s="51">
        <f t="shared" si="744"/>
        <v>57063.425185436281</v>
      </c>
      <c r="HU98" s="51">
        <f t="shared" si="745"/>
        <v>59048.939484688148</v>
      </c>
      <c r="HV98" s="51">
        <f t="shared" si="746"/>
        <v>63609.811166748936</v>
      </c>
      <c r="HW98" s="51">
        <f t="shared" si="747"/>
        <v>63305.293415499604</v>
      </c>
      <c r="HX98" s="51">
        <f t="shared" si="748"/>
        <v>63326.518223932006</v>
      </c>
      <c r="HY98" s="51">
        <f t="shared" si="749"/>
        <v>61778.932119128156</v>
      </c>
      <c r="HZ98" s="51">
        <f t="shared" si="750"/>
        <v>61778.932119128156</v>
      </c>
      <c r="IA98" s="51">
        <f t="shared" si="751"/>
        <v>63843.866990307455</v>
      </c>
      <c r="IB98" s="51">
        <f t="shared" si="688"/>
        <v>63854.304688022392</v>
      </c>
      <c r="IC98" s="51">
        <f t="shared" si="752"/>
        <v>63854.304688022392</v>
      </c>
      <c r="ID98" s="51">
        <f t="shared" si="753"/>
        <v>69059.350638439137</v>
      </c>
      <c r="IE98" s="51">
        <f t="shared" si="754"/>
        <v>64721.275986578301</v>
      </c>
      <c r="IF98" s="51">
        <f t="shared" si="755"/>
        <v>57063.425185436281</v>
      </c>
      <c r="IG98" s="51">
        <f t="shared" si="756"/>
        <v>59048.939484688148</v>
      </c>
      <c r="IH98" s="51">
        <f t="shared" si="757"/>
        <v>63609.811166748936</v>
      </c>
      <c r="II98" s="51">
        <f t="shared" si="758"/>
        <v>63305.293415499604</v>
      </c>
      <c r="IJ98" s="51">
        <f t="shared" si="759"/>
        <v>63326.518223932006</v>
      </c>
      <c r="IK98" s="51">
        <f t="shared" si="760"/>
        <v>61778.932119128156</v>
      </c>
      <c r="IL98" s="51">
        <f t="shared" si="761"/>
        <v>61778.932119128156</v>
      </c>
      <c r="IM98" s="51">
        <f t="shared" si="762"/>
        <v>63843.866990307455</v>
      </c>
      <c r="IN98" s="51">
        <f t="shared" si="763"/>
        <v>63854.304688022392</v>
      </c>
      <c r="IO98" s="51">
        <f t="shared" si="764"/>
        <v>63854.304688022392</v>
      </c>
      <c r="IP98" s="51">
        <f t="shared" si="765"/>
        <v>69059.350638439137</v>
      </c>
      <c r="IQ98" s="51">
        <f t="shared" si="766"/>
        <v>64721.275986578301</v>
      </c>
      <c r="IS98" s="51">
        <f t="shared" si="683"/>
        <v>755244.95470593101</v>
      </c>
      <c r="IT98" s="51">
        <f t="shared" si="683"/>
        <v>755244.95470593101</v>
      </c>
      <c r="IU98" s="51">
        <f t="shared" si="683"/>
        <v>755244.95470593101</v>
      </c>
      <c r="IV98" s="51">
        <f t="shared" si="683"/>
        <v>755244.95470593101</v>
      </c>
      <c r="IW98" s="51">
        <f t="shared" si="683"/>
        <v>755244.95470593101</v>
      </c>
      <c r="IX98" s="51">
        <f t="shared" si="683"/>
        <v>755244.95470593101</v>
      </c>
      <c r="IZ98" s="111">
        <f t="shared" si="684"/>
        <v>0</v>
      </c>
      <c r="JA98" s="111">
        <f t="shared" si="389"/>
        <v>0</v>
      </c>
      <c r="JB98" s="111">
        <f t="shared" si="390"/>
        <v>0</v>
      </c>
      <c r="JC98" s="111">
        <f t="shared" si="391"/>
        <v>0</v>
      </c>
      <c r="JD98" s="111">
        <f t="shared" si="392"/>
        <v>0</v>
      </c>
      <c r="JE98" s="111">
        <f t="shared" si="393"/>
        <v>0</v>
      </c>
      <c r="JF98" s="111">
        <f t="shared" si="394"/>
        <v>0</v>
      </c>
      <c r="JG98" s="111">
        <f t="shared" si="395"/>
        <v>0</v>
      </c>
      <c r="JH98" s="111">
        <f t="shared" si="396"/>
        <v>0</v>
      </c>
      <c r="JI98" s="111">
        <f t="shared" si="397"/>
        <v>0</v>
      </c>
      <c r="JJ98" s="111">
        <f t="shared" si="398"/>
        <v>0</v>
      </c>
      <c r="JK98" s="111">
        <f t="shared" si="399"/>
        <v>0</v>
      </c>
      <c r="JL98" s="111">
        <f t="shared" si="400"/>
        <v>0</v>
      </c>
      <c r="JM98" s="111">
        <f t="shared" si="401"/>
        <v>0</v>
      </c>
      <c r="JN98" s="111">
        <f t="shared" si="402"/>
        <v>0</v>
      </c>
      <c r="JO98" s="111">
        <f t="shared" si="403"/>
        <v>0</v>
      </c>
      <c r="JP98" s="111">
        <f t="shared" si="404"/>
        <v>0</v>
      </c>
      <c r="JQ98" s="111">
        <f t="shared" si="405"/>
        <v>0</v>
      </c>
      <c r="JR98" s="111">
        <f t="shared" si="406"/>
        <v>0</v>
      </c>
      <c r="JS98" s="111">
        <f t="shared" si="407"/>
        <v>0</v>
      </c>
      <c r="JT98" s="111">
        <f t="shared" si="408"/>
        <v>0</v>
      </c>
      <c r="JU98" s="111">
        <f t="shared" si="409"/>
        <v>0</v>
      </c>
      <c r="JV98" s="111">
        <f t="shared" si="410"/>
        <v>0</v>
      </c>
      <c r="JW98" s="111">
        <f t="shared" si="411"/>
        <v>0</v>
      </c>
      <c r="JX98" s="111">
        <f t="shared" si="412"/>
        <v>0</v>
      </c>
      <c r="JY98" s="111">
        <f t="shared" si="413"/>
        <v>0</v>
      </c>
      <c r="JZ98" s="111">
        <f t="shared" si="414"/>
        <v>0</v>
      </c>
      <c r="KA98" s="111">
        <f t="shared" si="415"/>
        <v>0</v>
      </c>
      <c r="KB98" s="111">
        <f t="shared" si="416"/>
        <v>0</v>
      </c>
      <c r="KC98" s="111">
        <f t="shared" si="417"/>
        <v>0</v>
      </c>
      <c r="KD98" s="111">
        <f t="shared" si="418"/>
        <v>0</v>
      </c>
      <c r="KE98" s="111">
        <f t="shared" si="419"/>
        <v>0</v>
      </c>
      <c r="KF98" s="111">
        <f t="shared" si="420"/>
        <v>0</v>
      </c>
      <c r="KG98" s="111">
        <f t="shared" si="421"/>
        <v>0</v>
      </c>
      <c r="KH98" s="111">
        <f t="shared" si="422"/>
        <v>0</v>
      </c>
      <c r="KI98" s="111">
        <f t="shared" si="423"/>
        <v>0</v>
      </c>
      <c r="KJ98" s="111">
        <f t="shared" si="424"/>
        <v>0</v>
      </c>
      <c r="KK98" s="111">
        <f t="shared" si="425"/>
        <v>0</v>
      </c>
      <c r="KL98" s="111">
        <f t="shared" si="426"/>
        <v>0</v>
      </c>
      <c r="KM98" s="111">
        <f t="shared" si="427"/>
        <v>0</v>
      </c>
      <c r="KN98" s="111">
        <f t="shared" si="428"/>
        <v>0</v>
      </c>
      <c r="KO98" s="111">
        <f t="shared" si="429"/>
        <v>0</v>
      </c>
      <c r="KP98" s="111">
        <f t="shared" si="430"/>
        <v>0</v>
      </c>
      <c r="KQ98" s="111">
        <f t="shared" si="431"/>
        <v>0</v>
      </c>
      <c r="KR98" s="111">
        <f t="shared" si="432"/>
        <v>0</v>
      </c>
      <c r="KS98" s="111">
        <f t="shared" si="433"/>
        <v>0</v>
      </c>
      <c r="KT98" s="111">
        <f t="shared" si="434"/>
        <v>0</v>
      </c>
      <c r="KU98" s="111">
        <f t="shared" si="435"/>
        <v>0</v>
      </c>
      <c r="KV98" s="111">
        <f t="shared" si="436"/>
        <v>0</v>
      </c>
      <c r="KW98" s="111">
        <f t="shared" si="437"/>
        <v>0</v>
      </c>
      <c r="KX98" s="111">
        <f t="shared" si="438"/>
        <v>0</v>
      </c>
      <c r="KY98" s="111">
        <f t="shared" si="439"/>
        <v>0</v>
      </c>
      <c r="KZ98" s="111">
        <f t="shared" si="440"/>
        <v>0</v>
      </c>
      <c r="LA98" s="111">
        <f t="shared" si="441"/>
        <v>0</v>
      </c>
      <c r="LB98" s="111">
        <f t="shared" si="442"/>
        <v>0</v>
      </c>
      <c r="LC98" s="111">
        <f t="shared" si="443"/>
        <v>0</v>
      </c>
      <c r="LD98" s="111">
        <f t="shared" si="444"/>
        <v>0</v>
      </c>
      <c r="LE98" s="111">
        <f t="shared" si="445"/>
        <v>0</v>
      </c>
      <c r="LF98" s="111">
        <f t="shared" si="446"/>
        <v>0</v>
      </c>
      <c r="LG98" s="111">
        <f t="shared" si="447"/>
        <v>0</v>
      </c>
      <c r="LH98" s="111">
        <f t="shared" si="448"/>
        <v>0</v>
      </c>
      <c r="LI98" s="111">
        <f t="shared" si="449"/>
        <v>0</v>
      </c>
      <c r="LJ98" s="111">
        <f t="shared" si="450"/>
        <v>0</v>
      </c>
      <c r="LK98" s="111">
        <f t="shared" si="451"/>
        <v>0</v>
      </c>
      <c r="LL98" s="111">
        <f t="shared" si="452"/>
        <v>0</v>
      </c>
      <c r="LM98" s="111">
        <f t="shared" si="453"/>
        <v>0</v>
      </c>
      <c r="LN98" s="111">
        <f t="shared" si="454"/>
        <v>0</v>
      </c>
      <c r="LO98" s="111">
        <f t="shared" si="455"/>
        <v>0</v>
      </c>
      <c r="LP98" s="111">
        <f t="shared" si="456"/>
        <v>0</v>
      </c>
      <c r="LQ98" s="111">
        <f t="shared" si="457"/>
        <v>0</v>
      </c>
      <c r="LR98" s="111">
        <f t="shared" si="458"/>
        <v>0</v>
      </c>
      <c r="LS98" s="111">
        <f t="shared" si="459"/>
        <v>0</v>
      </c>
      <c r="LT98" s="111">
        <f t="shared" si="460"/>
        <v>0</v>
      </c>
      <c r="LU98" s="111">
        <f t="shared" si="461"/>
        <v>0</v>
      </c>
      <c r="LV98" s="111">
        <f t="shared" si="462"/>
        <v>0</v>
      </c>
      <c r="LW98" s="111">
        <f t="shared" si="463"/>
        <v>0</v>
      </c>
      <c r="LX98" s="111">
        <f t="shared" si="464"/>
        <v>0</v>
      </c>
      <c r="LY98" s="111">
        <f t="shared" si="465"/>
        <v>0</v>
      </c>
      <c r="LZ98" s="111">
        <f t="shared" si="466"/>
        <v>0</v>
      </c>
      <c r="MA98" s="111">
        <f t="shared" si="467"/>
        <v>0</v>
      </c>
      <c r="MD98" s="111"/>
      <c r="ME98" s="111">
        <f t="shared" si="685"/>
        <v>0</v>
      </c>
      <c r="MF98" s="111">
        <f t="shared" si="468"/>
        <v>0</v>
      </c>
      <c r="MG98" s="111">
        <f t="shared" si="469"/>
        <v>0</v>
      </c>
      <c r="MH98" s="111">
        <f t="shared" si="470"/>
        <v>0</v>
      </c>
      <c r="MI98" s="111">
        <f t="shared" si="471"/>
        <v>0</v>
      </c>
      <c r="MJ98" s="111">
        <f t="shared" si="472"/>
        <v>0</v>
      </c>
      <c r="MK98" s="111">
        <f t="shared" si="473"/>
        <v>0</v>
      </c>
      <c r="ML98" s="111">
        <f t="shared" si="474"/>
        <v>0</v>
      </c>
      <c r="MM98" s="111">
        <f t="shared" si="475"/>
        <v>0</v>
      </c>
      <c r="MN98" s="111">
        <f t="shared" si="476"/>
        <v>0</v>
      </c>
      <c r="MO98" s="111">
        <f t="shared" si="477"/>
        <v>0</v>
      </c>
      <c r="MP98" s="111">
        <f t="shared" si="478"/>
        <v>0</v>
      </c>
      <c r="MQ98" s="111">
        <f t="shared" si="479"/>
        <v>0</v>
      </c>
      <c r="MR98" s="111">
        <f t="shared" si="480"/>
        <v>0</v>
      </c>
      <c r="MS98" s="111">
        <f t="shared" si="481"/>
        <v>0</v>
      </c>
      <c r="MT98" s="111">
        <f t="shared" si="482"/>
        <v>0</v>
      </c>
      <c r="MU98" s="111">
        <f t="shared" si="483"/>
        <v>0</v>
      </c>
      <c r="MV98" s="111">
        <f t="shared" si="484"/>
        <v>0</v>
      </c>
      <c r="MW98" s="111">
        <f t="shared" si="485"/>
        <v>0</v>
      </c>
      <c r="MX98" s="111">
        <f t="shared" si="486"/>
        <v>0</v>
      </c>
      <c r="MY98" s="111">
        <f t="shared" si="487"/>
        <v>0</v>
      </c>
      <c r="MZ98" s="111">
        <f t="shared" si="488"/>
        <v>0</v>
      </c>
      <c r="NA98" s="111">
        <f t="shared" si="489"/>
        <v>0</v>
      </c>
      <c r="NB98" s="111">
        <f t="shared" si="490"/>
        <v>0</v>
      </c>
      <c r="NC98" s="111">
        <f t="shared" si="491"/>
        <v>0</v>
      </c>
      <c r="ND98" s="111">
        <f t="shared" si="492"/>
        <v>0</v>
      </c>
      <c r="NE98" s="111">
        <f t="shared" si="493"/>
        <v>0</v>
      </c>
      <c r="NF98" s="111">
        <f t="shared" si="494"/>
        <v>0</v>
      </c>
      <c r="NG98" s="111">
        <f t="shared" si="495"/>
        <v>0</v>
      </c>
      <c r="NH98" s="111">
        <f t="shared" si="496"/>
        <v>0</v>
      </c>
      <c r="NI98" s="111">
        <f t="shared" si="497"/>
        <v>0</v>
      </c>
      <c r="NJ98" s="111">
        <f t="shared" si="498"/>
        <v>0</v>
      </c>
      <c r="NK98" s="111">
        <f t="shared" si="499"/>
        <v>0</v>
      </c>
      <c r="NL98" s="111">
        <f t="shared" si="500"/>
        <v>0</v>
      </c>
      <c r="NM98" s="111">
        <f t="shared" si="501"/>
        <v>0</v>
      </c>
      <c r="NN98" s="111">
        <f t="shared" si="502"/>
        <v>0</v>
      </c>
      <c r="NO98" s="111">
        <f t="shared" si="503"/>
        <v>0</v>
      </c>
      <c r="NP98" s="111">
        <f t="shared" si="504"/>
        <v>0</v>
      </c>
      <c r="NQ98" s="111">
        <f t="shared" si="505"/>
        <v>0</v>
      </c>
      <c r="NR98" s="111">
        <f t="shared" si="506"/>
        <v>0</v>
      </c>
      <c r="NS98" s="111">
        <f t="shared" si="507"/>
        <v>0</v>
      </c>
      <c r="NT98" s="111">
        <f t="shared" si="508"/>
        <v>0</v>
      </c>
      <c r="NU98" s="111">
        <f t="shared" si="509"/>
        <v>0</v>
      </c>
      <c r="NV98" s="111">
        <f t="shared" si="510"/>
        <v>0</v>
      </c>
      <c r="NW98" s="111">
        <f t="shared" si="511"/>
        <v>0</v>
      </c>
      <c r="NX98" s="111">
        <f t="shared" si="512"/>
        <v>0</v>
      </c>
      <c r="NY98" s="111">
        <f t="shared" si="513"/>
        <v>0</v>
      </c>
      <c r="NZ98" s="111">
        <f t="shared" si="514"/>
        <v>0</v>
      </c>
      <c r="OA98" s="111">
        <f t="shared" si="515"/>
        <v>0</v>
      </c>
      <c r="OB98" s="111">
        <f t="shared" si="516"/>
        <v>0</v>
      </c>
      <c r="OC98" s="111">
        <f t="shared" si="517"/>
        <v>0</v>
      </c>
      <c r="OD98" s="111">
        <f t="shared" si="518"/>
        <v>0</v>
      </c>
      <c r="OE98" s="111">
        <f t="shared" si="519"/>
        <v>0</v>
      </c>
      <c r="OF98" s="111">
        <f t="shared" si="520"/>
        <v>0</v>
      </c>
      <c r="OG98" s="111">
        <f t="shared" si="521"/>
        <v>0</v>
      </c>
      <c r="OH98" s="111">
        <f t="shared" si="522"/>
        <v>0</v>
      </c>
      <c r="OI98" s="111">
        <f t="shared" si="523"/>
        <v>0</v>
      </c>
      <c r="OJ98" s="111">
        <f t="shared" si="524"/>
        <v>0</v>
      </c>
      <c r="OK98" s="111">
        <f t="shared" si="525"/>
        <v>0</v>
      </c>
      <c r="OL98" s="111">
        <f t="shared" si="526"/>
        <v>0</v>
      </c>
      <c r="OM98" s="111">
        <f t="shared" si="527"/>
        <v>0</v>
      </c>
      <c r="ON98" s="111">
        <f t="shared" si="528"/>
        <v>0</v>
      </c>
      <c r="OO98" s="111">
        <f t="shared" si="529"/>
        <v>0</v>
      </c>
      <c r="OP98" s="111">
        <f t="shared" si="530"/>
        <v>0</v>
      </c>
      <c r="OQ98" s="111">
        <f t="shared" si="531"/>
        <v>0</v>
      </c>
      <c r="OR98" s="111">
        <f t="shared" si="532"/>
        <v>0</v>
      </c>
      <c r="OS98" s="111">
        <f t="shared" si="533"/>
        <v>0</v>
      </c>
      <c r="OT98" s="111">
        <f t="shared" si="534"/>
        <v>0</v>
      </c>
      <c r="OU98" s="111">
        <f t="shared" si="535"/>
        <v>0</v>
      </c>
      <c r="OV98" s="111">
        <f t="shared" si="536"/>
        <v>0</v>
      </c>
      <c r="OW98" s="111">
        <f t="shared" si="537"/>
        <v>0</v>
      </c>
      <c r="OX98" s="111">
        <f t="shared" si="538"/>
        <v>0</v>
      </c>
      <c r="OY98" s="111"/>
      <c r="PA98" s="51">
        <f t="shared" si="686"/>
        <v>61778.932119128156</v>
      </c>
      <c r="PB98" s="51">
        <f t="shared" si="539"/>
        <v>61778.932119128156</v>
      </c>
      <c r="PC98" s="51">
        <f t="shared" si="540"/>
        <v>63843.866990307455</v>
      </c>
      <c r="PD98" s="51">
        <f t="shared" si="541"/>
        <v>63854.304688022392</v>
      </c>
      <c r="PE98" s="51">
        <f t="shared" si="542"/>
        <v>63854.304688022392</v>
      </c>
      <c r="PF98" s="51">
        <f t="shared" si="543"/>
        <v>69059.350638439137</v>
      </c>
      <c r="PG98" s="51">
        <f t="shared" si="544"/>
        <v>64721.275986578301</v>
      </c>
      <c r="PH98" s="51">
        <f t="shared" si="545"/>
        <v>57063.425185436281</v>
      </c>
      <c r="PI98" s="51">
        <f t="shared" si="546"/>
        <v>59048.939484688148</v>
      </c>
      <c r="PJ98" s="51">
        <f t="shared" si="547"/>
        <v>63609.811166748936</v>
      </c>
      <c r="PK98" s="51">
        <f t="shared" si="548"/>
        <v>63305.293415499604</v>
      </c>
      <c r="PL98" s="51">
        <f t="shared" si="549"/>
        <v>63326.518223932006</v>
      </c>
      <c r="PM98" s="51">
        <f t="shared" si="550"/>
        <v>61778.932119128156</v>
      </c>
      <c r="PN98" s="51">
        <f t="shared" si="551"/>
        <v>61778.932119128156</v>
      </c>
      <c r="PO98" s="51">
        <f t="shared" si="552"/>
        <v>63843.866990307455</v>
      </c>
      <c r="PP98" s="51">
        <f t="shared" si="553"/>
        <v>63854.304688022392</v>
      </c>
      <c r="PQ98" s="51">
        <f t="shared" si="554"/>
        <v>63854.304688022392</v>
      </c>
      <c r="PR98" s="51">
        <f t="shared" si="555"/>
        <v>69059.350638439137</v>
      </c>
      <c r="PS98" s="51">
        <f t="shared" si="556"/>
        <v>64721.275986578301</v>
      </c>
      <c r="PT98" s="51">
        <f t="shared" si="557"/>
        <v>57063.425185436281</v>
      </c>
      <c r="PU98" s="51">
        <f t="shared" si="558"/>
        <v>59048.939484688148</v>
      </c>
      <c r="PV98" s="51">
        <f t="shared" si="559"/>
        <v>63609.811166748936</v>
      </c>
      <c r="PW98" s="51">
        <f t="shared" si="560"/>
        <v>63305.293415499604</v>
      </c>
      <c r="PX98" s="51">
        <f t="shared" si="561"/>
        <v>63326.518223932006</v>
      </c>
      <c r="PY98" s="51">
        <f t="shared" si="562"/>
        <v>61778.932119128156</v>
      </c>
      <c r="PZ98" s="51">
        <f t="shared" si="563"/>
        <v>61778.932119128156</v>
      </c>
      <c r="QA98" s="51">
        <f t="shared" si="564"/>
        <v>63843.866990307455</v>
      </c>
      <c r="QB98" s="51">
        <f t="shared" si="565"/>
        <v>63854.304688022392</v>
      </c>
      <c r="QC98" s="51">
        <f t="shared" si="566"/>
        <v>63854.304688022392</v>
      </c>
      <c r="QD98" s="51">
        <f t="shared" si="567"/>
        <v>69059.350638439137</v>
      </c>
      <c r="QE98" s="51">
        <f t="shared" si="568"/>
        <v>64721.275986578301</v>
      </c>
      <c r="QF98" s="51">
        <f t="shared" si="569"/>
        <v>57063.425185436281</v>
      </c>
      <c r="QG98" s="51">
        <f t="shared" si="570"/>
        <v>59048.939484688148</v>
      </c>
      <c r="QH98" s="51">
        <f t="shared" si="571"/>
        <v>63609.811166748936</v>
      </c>
      <c r="QI98" s="51">
        <f t="shared" si="572"/>
        <v>63305.293415499604</v>
      </c>
      <c r="QJ98" s="51">
        <f t="shared" si="573"/>
        <v>63326.518223932006</v>
      </c>
      <c r="QK98" s="51">
        <f t="shared" si="574"/>
        <v>61778.932119128156</v>
      </c>
      <c r="QL98" s="51">
        <f t="shared" si="575"/>
        <v>61778.932119128156</v>
      </c>
      <c r="QM98" s="51">
        <f t="shared" si="576"/>
        <v>63843.866990307455</v>
      </c>
      <c r="QN98" s="51">
        <f t="shared" si="577"/>
        <v>63854.304688022392</v>
      </c>
      <c r="QO98" s="51">
        <f t="shared" si="578"/>
        <v>63854.304688022392</v>
      </c>
      <c r="QP98" s="51">
        <f t="shared" si="579"/>
        <v>69059.350638439137</v>
      </c>
      <c r="QQ98" s="51">
        <f t="shared" si="580"/>
        <v>64721.275986578301</v>
      </c>
      <c r="QR98" s="51">
        <f t="shared" si="581"/>
        <v>57063.425185436281</v>
      </c>
      <c r="QS98" s="51">
        <f t="shared" si="582"/>
        <v>59048.939484688148</v>
      </c>
      <c r="QT98" s="51">
        <f t="shared" si="583"/>
        <v>63609.811166748936</v>
      </c>
      <c r="QU98" s="51">
        <f t="shared" si="584"/>
        <v>63305.293415499604</v>
      </c>
      <c r="QV98" s="51">
        <f t="shared" si="585"/>
        <v>63326.518223932006</v>
      </c>
      <c r="QW98" s="51">
        <f t="shared" si="586"/>
        <v>61778.932119128156</v>
      </c>
      <c r="QX98" s="51">
        <f t="shared" si="587"/>
        <v>61778.932119128156</v>
      </c>
      <c r="QY98" s="51">
        <f t="shared" si="588"/>
        <v>63843.866990307455</v>
      </c>
      <c r="QZ98" s="51">
        <f t="shared" si="589"/>
        <v>63854.304688022392</v>
      </c>
      <c r="RA98" s="51">
        <f t="shared" si="590"/>
        <v>63854.304688022392</v>
      </c>
      <c r="RB98" s="51">
        <f t="shared" si="591"/>
        <v>69059.350638439137</v>
      </c>
      <c r="RC98" s="51">
        <f t="shared" si="592"/>
        <v>64721.275986578301</v>
      </c>
      <c r="RD98" s="51">
        <f t="shared" si="593"/>
        <v>57063.425185436281</v>
      </c>
      <c r="RE98" s="51">
        <f t="shared" si="594"/>
        <v>59048.939484688148</v>
      </c>
      <c r="RF98" s="51">
        <f t="shared" si="595"/>
        <v>63609.811166748936</v>
      </c>
      <c r="RG98" s="51">
        <f t="shared" si="596"/>
        <v>63305.293415499604</v>
      </c>
      <c r="RH98" s="51">
        <f t="shared" si="597"/>
        <v>63326.518223932006</v>
      </c>
      <c r="RI98" s="51">
        <f t="shared" si="598"/>
        <v>61778.932119128156</v>
      </c>
      <c r="RJ98" s="51">
        <f t="shared" si="599"/>
        <v>61778.932119128156</v>
      </c>
      <c r="RK98" s="51">
        <f t="shared" si="600"/>
        <v>63843.866990307455</v>
      </c>
      <c r="RL98" s="51">
        <f t="shared" si="601"/>
        <v>63854.304688022392</v>
      </c>
      <c r="RM98" s="51">
        <f t="shared" si="602"/>
        <v>63854.304688022392</v>
      </c>
      <c r="RN98" s="51">
        <f t="shared" si="603"/>
        <v>69059.350638439137</v>
      </c>
      <c r="RO98" s="51">
        <f t="shared" si="604"/>
        <v>64721.275986578301</v>
      </c>
      <c r="RP98" s="51">
        <f t="shared" si="605"/>
        <v>57063.425185436281</v>
      </c>
      <c r="RQ98" s="51">
        <f t="shared" si="606"/>
        <v>59048.939484688148</v>
      </c>
      <c r="RR98" s="51">
        <f t="shared" si="607"/>
        <v>63609.811166748936</v>
      </c>
      <c r="RS98" s="51">
        <f t="shared" si="608"/>
        <v>63305.293415499604</v>
      </c>
      <c r="RT98" s="51">
        <f t="shared" si="609"/>
        <v>63326.518223932006</v>
      </c>
      <c r="RU98" s="51"/>
      <c r="RV98" s="51">
        <f t="shared" si="767"/>
        <v>755244.95470593101</v>
      </c>
      <c r="RW98" s="51">
        <f t="shared" si="767"/>
        <v>755244.95470593101</v>
      </c>
      <c r="RX98" s="51">
        <f t="shared" si="767"/>
        <v>755244.95470593101</v>
      </c>
      <c r="RY98" s="51">
        <f t="shared" si="767"/>
        <v>755244.95470593101</v>
      </c>
      <c r="RZ98" s="51">
        <f t="shared" si="767"/>
        <v>755244.95470593101</v>
      </c>
      <c r="SA98" s="51">
        <f t="shared" si="767"/>
        <v>755244.95470593101</v>
      </c>
    </row>
    <row r="99" spans="1:495" x14ac:dyDescent="0.3">
      <c r="A99" s="1">
        <v>640200</v>
      </c>
      <c r="B99" s="1" t="s">
        <v>265</v>
      </c>
      <c r="C99" s="1" t="s">
        <v>167</v>
      </c>
      <c r="D99" s="44">
        <v>0</v>
      </c>
      <c r="E99" s="1" t="s">
        <v>174</v>
      </c>
      <c r="F99" s="107">
        <f>VLOOKUP(A99,Auxiliar_OPEX_CustosUnit!$A$4:$E$129,COLUMN(Auxiliar_OPEX_CustosUnit!$E$3),0)</f>
        <v>0</v>
      </c>
      <c r="G99" s="107">
        <f>INDEX(Auxiliar_OPEX_Drivers!$B$76:$I$84,MATCH($E99,Auxiliar_OPEX_Drivers!$B$76:$B$84,0),MATCH(YEAR(G$2),Auxiliar_OPEX_Drivers!$B$76:$I$76,0))*$F99</f>
        <v>0</v>
      </c>
      <c r="H99" s="107">
        <f>INDEX(Auxiliar_OPEX_Drivers!$B$76:$I$84,MATCH($E99,Auxiliar_OPEX_Drivers!$B$76:$B$84,0),MATCH(YEAR(H$2),Auxiliar_OPEX_Drivers!$B$76:$I$76,0))*$F99</f>
        <v>0</v>
      </c>
      <c r="I99" s="107">
        <f>INDEX(Auxiliar_OPEX_Drivers!$B$76:$I$84,MATCH($E99,Auxiliar_OPEX_Drivers!$B$76:$B$84,0),MATCH(YEAR(I$2),Auxiliar_OPEX_Drivers!$B$76:$I$76,0))*$F99</f>
        <v>0</v>
      </c>
      <c r="J99" s="107">
        <f>INDEX(Auxiliar_OPEX_Drivers!$B$76:$I$84,MATCH($E99,Auxiliar_OPEX_Drivers!$B$76:$B$84,0),MATCH(YEAR(J$2),Auxiliar_OPEX_Drivers!$B$76:$I$76,0))*$F99</f>
        <v>0</v>
      </c>
      <c r="K99" s="107">
        <f>INDEX(Auxiliar_OPEX_Drivers!$B$76:$I$84,MATCH($E99,Auxiliar_OPEX_Drivers!$B$76:$B$84,0),MATCH(YEAR(K$2),Auxiliar_OPEX_Drivers!$B$76:$I$76,0))*$F99</f>
        <v>0</v>
      </c>
      <c r="L99" s="107">
        <f>INDEX(Auxiliar_OPEX_Drivers!$B$76:$I$84,MATCH($E99,Auxiliar_OPEX_Drivers!$B$76:$B$84,0),MATCH(YEAR(L$2),Auxiliar_OPEX_Drivers!$B$76:$I$76,0))*$F99</f>
        <v>0</v>
      </c>
      <c r="M99" s="107">
        <f>INDEX(Auxiliar_OPEX_Drivers!$B$76:$I$84,MATCH($E99,Auxiliar_OPEX_Drivers!$B$76:$B$84,0),MATCH(YEAR(M$2),Auxiliar_OPEX_Drivers!$B$76:$I$76,0))*$F99</f>
        <v>0</v>
      </c>
      <c r="N99" s="107">
        <f>INDEX(Auxiliar_OPEX_Drivers!$B$76:$I$84,MATCH($E99,Auxiliar_OPEX_Drivers!$B$76:$B$84,0),MATCH(YEAR(N$2),Auxiliar_OPEX_Drivers!$B$76:$I$76,0))*$F99</f>
        <v>0</v>
      </c>
      <c r="O99" s="107">
        <f>INDEX(Auxiliar_OPEX_Drivers!$B$76:$I$84,MATCH($E99,Auxiliar_OPEX_Drivers!$B$76:$B$84,0),MATCH(YEAR(O$2),Auxiliar_OPEX_Drivers!$B$76:$I$76,0))*$F99</f>
        <v>0</v>
      </c>
      <c r="P99" s="107">
        <f>INDEX(Auxiliar_OPEX_Drivers!$B$76:$I$84,MATCH($E99,Auxiliar_OPEX_Drivers!$B$76:$B$84,0),MATCH(YEAR(P$2),Auxiliar_OPEX_Drivers!$B$76:$I$76,0))*$F99</f>
        <v>0</v>
      </c>
      <c r="Q99" s="107">
        <f>INDEX(Auxiliar_OPEX_Drivers!$B$76:$I$84,MATCH($E99,Auxiliar_OPEX_Drivers!$B$76:$B$84,0),MATCH(YEAR(Q$2),Auxiliar_OPEX_Drivers!$B$76:$I$76,0))*$F99</f>
        <v>0</v>
      </c>
      <c r="R99" s="107">
        <f>INDEX(Auxiliar_OPEX_Drivers!$B$76:$I$84,MATCH($E99,Auxiliar_OPEX_Drivers!$B$76:$B$84,0),MATCH(YEAR(R$2),Auxiliar_OPEX_Drivers!$B$76:$I$76,0))*$F99</f>
        <v>0</v>
      </c>
      <c r="S99" s="107">
        <f>INDEX(Auxiliar_OPEX_Drivers!$B$76:$I$84,MATCH($E99,Auxiliar_OPEX_Drivers!$B$76:$B$84,0),MATCH(YEAR(S$2),Auxiliar_OPEX_Drivers!$B$76:$I$76,0))*$F99</f>
        <v>0</v>
      </c>
      <c r="T99" s="107">
        <f>INDEX(Auxiliar_OPEX_Drivers!$B$76:$I$84,MATCH($E99,Auxiliar_OPEX_Drivers!$B$76:$B$84,0),MATCH(YEAR(T$2),Auxiliar_OPEX_Drivers!$B$76:$I$76,0))*$F99</f>
        <v>0</v>
      </c>
      <c r="U99" s="107">
        <f>INDEX(Auxiliar_OPEX_Drivers!$B$76:$I$84,MATCH($E99,Auxiliar_OPEX_Drivers!$B$76:$B$84,0),MATCH(YEAR(U$2),Auxiliar_OPEX_Drivers!$B$76:$I$76,0))*$F99</f>
        <v>0</v>
      </c>
      <c r="V99" s="107">
        <f>INDEX(Auxiliar_OPEX_Drivers!$B$76:$I$84,MATCH($E99,Auxiliar_OPEX_Drivers!$B$76:$B$84,0),MATCH(YEAR(V$2),Auxiliar_OPEX_Drivers!$B$76:$I$76,0))*$F99</f>
        <v>0</v>
      </c>
      <c r="W99" s="107">
        <f>INDEX(Auxiliar_OPEX_Drivers!$B$76:$I$84,MATCH($E99,Auxiliar_OPEX_Drivers!$B$76:$B$84,0),MATCH(YEAR(W$2),Auxiliar_OPEX_Drivers!$B$76:$I$76,0))*$F99</f>
        <v>0</v>
      </c>
      <c r="X99" s="107">
        <f>INDEX(Auxiliar_OPEX_Drivers!$B$76:$I$84,MATCH($E99,Auxiliar_OPEX_Drivers!$B$76:$B$84,0),MATCH(YEAR(X$2),Auxiliar_OPEX_Drivers!$B$76:$I$76,0))*$F99</f>
        <v>0</v>
      </c>
      <c r="Y99" s="107">
        <f>INDEX(Auxiliar_OPEX_Drivers!$B$76:$I$84,MATCH($E99,Auxiliar_OPEX_Drivers!$B$76:$B$84,0),MATCH(YEAR(Y$2),Auxiliar_OPEX_Drivers!$B$76:$I$76,0))*$F99</f>
        <v>0</v>
      </c>
      <c r="Z99" s="107">
        <f>INDEX(Auxiliar_OPEX_Drivers!$B$76:$I$84,MATCH($E99,Auxiliar_OPEX_Drivers!$B$76:$B$84,0),MATCH(YEAR(Z$2),Auxiliar_OPEX_Drivers!$B$76:$I$76,0))*$F99</f>
        <v>0</v>
      </c>
      <c r="AA99" s="107">
        <f>INDEX(Auxiliar_OPEX_Drivers!$B$76:$I$84,MATCH($E99,Auxiliar_OPEX_Drivers!$B$76:$B$84,0),MATCH(YEAR(AA$2),Auxiliar_OPEX_Drivers!$B$76:$I$76,0))*$F99</f>
        <v>0</v>
      </c>
      <c r="AB99" s="107">
        <f>INDEX(Auxiliar_OPEX_Drivers!$B$76:$I$84,MATCH($E99,Auxiliar_OPEX_Drivers!$B$76:$B$84,0),MATCH(YEAR(AB$2),Auxiliar_OPEX_Drivers!$B$76:$I$76,0))*$F99</f>
        <v>0</v>
      </c>
      <c r="AC99" s="107">
        <f>INDEX(Auxiliar_OPEX_Drivers!$B$76:$I$84,MATCH($E99,Auxiliar_OPEX_Drivers!$B$76:$B$84,0),MATCH(YEAR(AC$2),Auxiliar_OPEX_Drivers!$B$76:$I$76,0))*$F99</f>
        <v>0</v>
      </c>
      <c r="AD99" s="107">
        <f>INDEX(Auxiliar_OPEX_Drivers!$B$76:$I$84,MATCH($E99,Auxiliar_OPEX_Drivers!$B$76:$B$84,0),MATCH(YEAR(AD$2),Auxiliar_OPEX_Drivers!$B$76:$I$76,0))*$F99</f>
        <v>0</v>
      </c>
      <c r="AE99" s="107">
        <f>INDEX(Auxiliar_OPEX_Drivers!$B$76:$I$84,MATCH($E99,Auxiliar_OPEX_Drivers!$B$76:$B$84,0),MATCH(YEAR(AE$2),Auxiliar_OPEX_Drivers!$B$76:$I$76,0))*$F99</f>
        <v>0</v>
      </c>
      <c r="AF99" s="107">
        <f>INDEX(Auxiliar_OPEX_Drivers!$B$76:$I$84,MATCH($E99,Auxiliar_OPEX_Drivers!$B$76:$B$84,0),MATCH(YEAR(AF$2),Auxiliar_OPEX_Drivers!$B$76:$I$76,0))*$F99</f>
        <v>0</v>
      </c>
      <c r="AG99" s="107">
        <f>INDEX(Auxiliar_OPEX_Drivers!$B$76:$I$84,MATCH($E99,Auxiliar_OPEX_Drivers!$B$76:$B$84,0),MATCH(YEAR(AG$2),Auxiliar_OPEX_Drivers!$B$76:$I$76,0))*$F99</f>
        <v>0</v>
      </c>
      <c r="AH99" s="107">
        <f>INDEX(Auxiliar_OPEX_Drivers!$B$76:$I$84,MATCH($E99,Auxiliar_OPEX_Drivers!$B$76:$B$84,0),MATCH(YEAR(AH$2),Auxiliar_OPEX_Drivers!$B$76:$I$76,0))*$F99</f>
        <v>0</v>
      </c>
      <c r="AI99" s="107">
        <f>INDEX(Auxiliar_OPEX_Drivers!$B$76:$I$84,MATCH($E99,Auxiliar_OPEX_Drivers!$B$76:$B$84,0),MATCH(YEAR(AI$2),Auxiliar_OPEX_Drivers!$B$76:$I$76,0))*$F99</f>
        <v>0</v>
      </c>
      <c r="AJ99" s="107">
        <f>INDEX(Auxiliar_OPEX_Drivers!$B$76:$I$84,MATCH($E99,Auxiliar_OPEX_Drivers!$B$76:$B$84,0),MATCH(YEAR(AJ$2),Auxiliar_OPEX_Drivers!$B$76:$I$76,0))*$F99</f>
        <v>0</v>
      </c>
      <c r="AK99" s="107">
        <f>INDEX(Auxiliar_OPEX_Drivers!$B$76:$I$84,MATCH($E99,Auxiliar_OPEX_Drivers!$B$76:$B$84,0),MATCH(YEAR(AK$2),Auxiliar_OPEX_Drivers!$B$76:$I$76,0))*$F99</f>
        <v>0</v>
      </c>
      <c r="AL99" s="107">
        <f>INDEX(Auxiliar_OPEX_Drivers!$B$76:$I$84,MATCH($E99,Auxiliar_OPEX_Drivers!$B$76:$B$84,0),MATCH(YEAR(AL$2),Auxiliar_OPEX_Drivers!$B$76:$I$76,0))*$F99</f>
        <v>0</v>
      </c>
      <c r="AM99" s="107">
        <f>INDEX(Auxiliar_OPEX_Drivers!$B$76:$I$84,MATCH($E99,Auxiliar_OPEX_Drivers!$B$76:$B$84,0),MATCH(YEAR(AM$2),Auxiliar_OPEX_Drivers!$B$76:$I$76,0))*$F99</f>
        <v>0</v>
      </c>
      <c r="AN99" s="107">
        <f>INDEX(Auxiliar_OPEX_Drivers!$B$76:$I$84,MATCH($E99,Auxiliar_OPEX_Drivers!$B$76:$B$84,0),MATCH(YEAR(AN$2),Auxiliar_OPEX_Drivers!$B$76:$I$76,0))*$F99</f>
        <v>0</v>
      </c>
      <c r="AO99" s="107">
        <f>INDEX(Auxiliar_OPEX_Drivers!$B$76:$I$84,MATCH($E99,Auxiliar_OPEX_Drivers!$B$76:$B$84,0),MATCH(YEAR(AO$2),Auxiliar_OPEX_Drivers!$B$76:$I$76,0))*$F99</f>
        <v>0</v>
      </c>
      <c r="AP99" s="107">
        <f>INDEX(Auxiliar_OPEX_Drivers!$B$76:$I$84,MATCH($E99,Auxiliar_OPEX_Drivers!$B$76:$B$84,0),MATCH(YEAR(AP$2),Auxiliar_OPEX_Drivers!$B$76:$I$76,0))*$F99</f>
        <v>0</v>
      </c>
      <c r="AQ99" s="107">
        <f>INDEX(Auxiliar_OPEX_Drivers!$B$76:$I$84,MATCH($E99,Auxiliar_OPEX_Drivers!$B$76:$B$84,0),MATCH(YEAR(AQ$2),Auxiliar_OPEX_Drivers!$B$76:$I$76,0))*$F99</f>
        <v>0</v>
      </c>
      <c r="AR99" s="107">
        <f>INDEX(Auxiliar_OPEX_Drivers!$B$76:$I$84,MATCH($E99,Auxiliar_OPEX_Drivers!$B$76:$B$84,0),MATCH(YEAR(AR$2),Auxiliar_OPEX_Drivers!$B$76:$I$76,0))*$F99</f>
        <v>0</v>
      </c>
      <c r="AS99" s="107">
        <f>INDEX(Auxiliar_OPEX_Drivers!$B$76:$I$84,MATCH($E99,Auxiliar_OPEX_Drivers!$B$76:$B$84,0),MATCH(YEAR(AS$2),Auxiliar_OPEX_Drivers!$B$76:$I$76,0))*$F99</f>
        <v>0</v>
      </c>
      <c r="AT99" s="107">
        <f>INDEX(Auxiliar_OPEX_Drivers!$B$76:$I$84,MATCH($E99,Auxiliar_OPEX_Drivers!$B$76:$B$84,0),MATCH(YEAR(AT$2),Auxiliar_OPEX_Drivers!$B$76:$I$76,0))*$F99</f>
        <v>0</v>
      </c>
      <c r="AU99" s="107">
        <f>INDEX(Auxiliar_OPEX_Drivers!$B$76:$I$84,MATCH($E99,Auxiliar_OPEX_Drivers!$B$76:$B$84,0),MATCH(YEAR(AU$2),Auxiliar_OPEX_Drivers!$B$76:$I$76,0))*$F99</f>
        <v>0</v>
      </c>
      <c r="AV99" s="107">
        <f>INDEX(Auxiliar_OPEX_Drivers!$B$76:$I$84,MATCH($E99,Auxiliar_OPEX_Drivers!$B$76:$B$84,0),MATCH(YEAR(AV$2),Auxiliar_OPEX_Drivers!$B$76:$I$76,0))*$F99</f>
        <v>0</v>
      </c>
      <c r="AW99" s="107">
        <f>INDEX(Auxiliar_OPEX_Drivers!$B$76:$I$84,MATCH($E99,Auxiliar_OPEX_Drivers!$B$76:$B$84,0),MATCH(YEAR(AW$2),Auxiliar_OPEX_Drivers!$B$76:$I$76,0))*$F99</f>
        <v>0</v>
      </c>
      <c r="AX99" s="107">
        <f>INDEX(Auxiliar_OPEX_Drivers!$B$76:$I$84,MATCH($E99,Auxiliar_OPEX_Drivers!$B$76:$B$84,0),MATCH(YEAR(AX$2),Auxiliar_OPEX_Drivers!$B$76:$I$76,0))*$F99</f>
        <v>0</v>
      </c>
      <c r="AY99" s="107">
        <f>INDEX(Auxiliar_OPEX_Drivers!$B$76:$I$84,MATCH($E99,Auxiliar_OPEX_Drivers!$B$76:$B$84,0),MATCH(YEAR(AY$2),Auxiliar_OPEX_Drivers!$B$76:$I$76,0))*$F99</f>
        <v>0</v>
      </c>
      <c r="AZ99" s="107">
        <f>INDEX(Auxiliar_OPEX_Drivers!$B$76:$I$84,MATCH($E99,Auxiliar_OPEX_Drivers!$B$76:$B$84,0),MATCH(YEAR(AZ$2),Auxiliar_OPEX_Drivers!$B$76:$I$76,0))*$F99</f>
        <v>0</v>
      </c>
      <c r="BA99" s="107">
        <f>INDEX(Auxiliar_OPEX_Drivers!$B$76:$I$84,MATCH($E99,Auxiliar_OPEX_Drivers!$B$76:$B$84,0),MATCH(YEAR(BA$2),Auxiliar_OPEX_Drivers!$B$76:$I$76,0))*$F99</f>
        <v>0</v>
      </c>
      <c r="BB99" s="107">
        <f>INDEX(Auxiliar_OPEX_Drivers!$B$76:$I$84,MATCH($E99,Auxiliar_OPEX_Drivers!$B$76:$B$84,0),MATCH(YEAR(BB$2),Auxiliar_OPEX_Drivers!$B$76:$I$76,0))*$F99</f>
        <v>0</v>
      </c>
      <c r="BC99" s="107">
        <f>INDEX(Auxiliar_OPEX_Drivers!$B$76:$I$84,MATCH($E99,Auxiliar_OPEX_Drivers!$B$76:$B$84,0),MATCH(YEAR(BC$2),Auxiliar_OPEX_Drivers!$B$76:$I$76,0))*$F99</f>
        <v>0</v>
      </c>
      <c r="BD99" s="107">
        <f>INDEX(Auxiliar_OPEX_Drivers!$B$76:$I$84,MATCH($E99,Auxiliar_OPEX_Drivers!$B$76:$B$84,0),MATCH(YEAR(BD$2),Auxiliar_OPEX_Drivers!$B$76:$I$76,0))*$F99</f>
        <v>0</v>
      </c>
      <c r="BE99" s="107">
        <f>INDEX(Auxiliar_OPEX_Drivers!$B$76:$I$84,MATCH($E99,Auxiliar_OPEX_Drivers!$B$76:$B$84,0),MATCH(YEAR(BE$2),Auxiliar_OPEX_Drivers!$B$76:$I$76,0))*$F99</f>
        <v>0</v>
      </c>
      <c r="BF99" s="107">
        <f>INDEX(Auxiliar_OPEX_Drivers!$B$76:$I$84,MATCH($E99,Auxiliar_OPEX_Drivers!$B$76:$B$84,0),MATCH(YEAR(BF$2),Auxiliar_OPEX_Drivers!$B$76:$I$76,0))*$F99</f>
        <v>0</v>
      </c>
      <c r="BG99" s="107">
        <f>INDEX(Auxiliar_OPEX_Drivers!$B$76:$I$84,MATCH($E99,Auxiliar_OPEX_Drivers!$B$76:$B$84,0),MATCH(YEAR(BG$2),Auxiliar_OPEX_Drivers!$B$76:$I$76,0))*$F99</f>
        <v>0</v>
      </c>
      <c r="BH99" s="107">
        <f>INDEX(Auxiliar_OPEX_Drivers!$B$76:$I$84,MATCH($E99,Auxiliar_OPEX_Drivers!$B$76:$B$84,0),MATCH(YEAR(BH$2),Auxiliar_OPEX_Drivers!$B$76:$I$76,0))*$F99</f>
        <v>0</v>
      </c>
      <c r="BI99" s="107">
        <f>INDEX(Auxiliar_OPEX_Drivers!$B$76:$I$84,MATCH($E99,Auxiliar_OPEX_Drivers!$B$76:$B$84,0),MATCH(YEAR(BI$2),Auxiliar_OPEX_Drivers!$B$76:$I$76,0))*$F99</f>
        <v>0</v>
      </c>
      <c r="BJ99" s="107">
        <f>INDEX(Auxiliar_OPEX_Drivers!$B$76:$I$84,MATCH($E99,Auxiliar_OPEX_Drivers!$B$76:$B$84,0),MATCH(YEAR(BJ$2),Auxiliar_OPEX_Drivers!$B$76:$I$76,0))*$F99</f>
        <v>0</v>
      </c>
      <c r="BK99" s="107">
        <f>INDEX(Auxiliar_OPEX_Drivers!$B$76:$I$84,MATCH($E99,Auxiliar_OPEX_Drivers!$B$76:$B$84,0),MATCH(YEAR(BK$2),Auxiliar_OPEX_Drivers!$B$76:$I$76,0))*$F99</f>
        <v>0</v>
      </c>
      <c r="BL99" s="107">
        <f>INDEX(Auxiliar_OPEX_Drivers!$B$76:$I$84,MATCH($E99,Auxiliar_OPEX_Drivers!$B$76:$B$84,0),MATCH(YEAR(BL$2),Auxiliar_OPEX_Drivers!$B$76:$I$76,0))*$F99</f>
        <v>0</v>
      </c>
      <c r="BM99" s="107">
        <f>INDEX(Auxiliar_OPEX_Drivers!$B$76:$I$84,MATCH($E99,Auxiliar_OPEX_Drivers!$B$76:$B$84,0),MATCH(YEAR(BM$2),Auxiliar_OPEX_Drivers!$B$76:$I$76,0))*$F99</f>
        <v>0</v>
      </c>
      <c r="BN99" s="107">
        <f>INDEX(Auxiliar_OPEX_Drivers!$B$76:$I$84,MATCH($E99,Auxiliar_OPEX_Drivers!$B$76:$B$84,0),MATCH(YEAR(BN$2),Auxiliar_OPEX_Drivers!$B$76:$I$76,0))*$F99</f>
        <v>0</v>
      </c>
      <c r="BO99" s="107">
        <f>INDEX(Auxiliar_OPEX_Drivers!$B$76:$I$84,MATCH($E99,Auxiliar_OPEX_Drivers!$B$76:$B$84,0),MATCH(YEAR(BO$2),Auxiliar_OPEX_Drivers!$B$76:$I$76,0))*$F99</f>
        <v>0</v>
      </c>
      <c r="BP99" s="107">
        <f>INDEX(Auxiliar_OPEX_Drivers!$B$76:$I$84,MATCH($E99,Auxiliar_OPEX_Drivers!$B$76:$B$84,0),MATCH(YEAR(BP$2),Auxiliar_OPEX_Drivers!$B$76:$I$76,0))*$F99</f>
        <v>0</v>
      </c>
      <c r="BQ99" s="107">
        <f>INDEX(Auxiliar_OPEX_Drivers!$B$76:$I$84,MATCH($E99,Auxiliar_OPEX_Drivers!$B$76:$B$84,0),MATCH(YEAR(BQ$2),Auxiliar_OPEX_Drivers!$B$76:$I$76,0))*$F99</f>
        <v>0</v>
      </c>
      <c r="BR99" s="107">
        <f>INDEX(Auxiliar_OPEX_Drivers!$B$76:$I$84,MATCH($E99,Auxiliar_OPEX_Drivers!$B$76:$B$84,0),MATCH(YEAR(BR$2),Auxiliar_OPEX_Drivers!$B$76:$I$76,0))*$F99</f>
        <v>0</v>
      </c>
      <c r="BS99" s="107">
        <f>INDEX(Auxiliar_OPEX_Drivers!$B$76:$I$84,MATCH($E99,Auxiliar_OPEX_Drivers!$B$76:$B$84,0),MATCH(YEAR(BS$2),Auxiliar_OPEX_Drivers!$B$76:$I$76,0))*$F99</f>
        <v>0</v>
      </c>
      <c r="BT99" s="107">
        <f>INDEX(Auxiliar_OPEX_Drivers!$B$76:$I$84,MATCH($E99,Auxiliar_OPEX_Drivers!$B$76:$B$84,0),MATCH(YEAR(BT$2),Auxiliar_OPEX_Drivers!$B$76:$I$76,0))*$F99</f>
        <v>0</v>
      </c>
      <c r="BU99" s="107">
        <f>INDEX(Auxiliar_OPEX_Drivers!$B$76:$I$84,MATCH($E99,Auxiliar_OPEX_Drivers!$B$76:$B$84,0),MATCH(YEAR(BU$2),Auxiliar_OPEX_Drivers!$B$76:$I$76,0))*$F99</f>
        <v>0</v>
      </c>
      <c r="BV99" s="107">
        <f>INDEX(Auxiliar_OPEX_Drivers!$B$76:$I$84,MATCH($E99,Auxiliar_OPEX_Drivers!$B$76:$B$84,0),MATCH(YEAR(BV$2),Auxiliar_OPEX_Drivers!$B$76:$I$76,0))*$F99</f>
        <v>0</v>
      </c>
      <c r="BW99" s="107">
        <f>INDEX(Auxiliar_OPEX_Drivers!$B$76:$I$84,MATCH($E99,Auxiliar_OPEX_Drivers!$B$76:$B$84,0),MATCH(YEAR(BW$2),Auxiliar_OPEX_Drivers!$B$76:$I$76,0))*$F99</f>
        <v>0</v>
      </c>
      <c r="BX99" s="107">
        <f>INDEX(Auxiliar_OPEX_Drivers!$B$76:$I$84,MATCH($E99,Auxiliar_OPEX_Drivers!$B$76:$B$84,0),MATCH(YEAR(BX$2),Auxiliar_OPEX_Drivers!$B$76:$I$76,0))*$F99</f>
        <v>0</v>
      </c>
      <c r="BY99" s="107">
        <f>INDEX(Auxiliar_OPEX_Drivers!$B$76:$I$84,MATCH($E99,Auxiliar_OPEX_Drivers!$B$76:$B$84,0),MATCH(YEAR(BY$2),Auxiliar_OPEX_Drivers!$B$76:$I$76,0))*$F99</f>
        <v>0</v>
      </c>
      <c r="BZ99" s="107">
        <f>INDEX(Auxiliar_OPEX_Drivers!$B$76:$I$84,MATCH($E99,Auxiliar_OPEX_Drivers!$B$76:$B$84,0),MATCH(YEAR(BZ$2),Auxiliar_OPEX_Drivers!$B$76:$I$76,0))*$F99</f>
        <v>0</v>
      </c>
      <c r="CA99" s="107">
        <f>INDEX(Auxiliar_OPEX_Drivers!$B$76:$I$84,MATCH($E99,Auxiliar_OPEX_Drivers!$B$76:$B$84,0),MATCH(YEAR(CA$2),Auxiliar_OPEX_Drivers!$B$76:$I$76,0))*$F99</f>
        <v>0</v>
      </c>
      <c r="CB99" s="107">
        <f>INDEX(Auxiliar_OPEX_Drivers!$B$76:$I$84,MATCH($E99,Auxiliar_OPEX_Drivers!$B$76:$B$84,0),MATCH(YEAR(CB$2),Auxiliar_OPEX_Drivers!$B$76:$I$76,0))*$F99</f>
        <v>0</v>
      </c>
      <c r="CC99" s="107">
        <f>INDEX(Auxiliar_OPEX_Drivers!$B$76:$I$84,MATCH($E99,Auxiliar_OPEX_Drivers!$B$76:$B$84,0),MATCH(YEAR(CC$2),Auxiliar_OPEX_Drivers!$B$76:$I$76,0))*$F99</f>
        <v>0</v>
      </c>
      <c r="CD99" s="107">
        <f>INDEX(Auxiliar_OPEX_Drivers!$B$76:$I$84,MATCH($E99,Auxiliar_OPEX_Drivers!$B$76:$B$84,0),MATCH(YEAR(CD$2),Auxiliar_OPEX_Drivers!$B$76:$I$76,0))*$F99</f>
        <v>0</v>
      </c>
      <c r="CE99" s="107">
        <f>INDEX(Auxiliar_OPEX_Drivers!$B$76:$I$84,MATCH($E99,Auxiliar_OPEX_Drivers!$B$76:$B$84,0),MATCH(YEAR(CE$2),Auxiliar_OPEX_Drivers!$B$76:$I$76,0))*$F99</f>
        <v>0</v>
      </c>
      <c r="CF99" s="107">
        <f>INDEX(Auxiliar_OPEX_Drivers!$B$76:$I$84,MATCH($E99,Auxiliar_OPEX_Drivers!$B$76:$B$84,0),MATCH(YEAR(CF$2),Auxiliar_OPEX_Drivers!$B$76:$I$76,0))*$F99</f>
        <v>0</v>
      </c>
      <c r="CG99" s="107">
        <f>INDEX(Auxiliar_OPEX_Drivers!$B$76:$I$84,MATCH($E99,Auxiliar_OPEX_Drivers!$B$76:$B$84,0),MATCH(YEAR(CG$2),Auxiliar_OPEX_Drivers!$B$76:$I$76,0))*$F99</f>
        <v>0</v>
      </c>
      <c r="CI99" s="51">
        <f>INDEX(Auxiliar_OPEX_CustosUnit!$A$1:$R$129,MATCH(Auxiliar_OPEX_P!$A99,Auxiliar_OPEX_CustosUnit!$A$1:$A$129,0),MATCH(CI$2,Auxiliar_OPEX_CustosUnit!$A$3:$Q$3,0))*(1-DRE_Auxiliar!$A$5)</f>
        <v>0</v>
      </c>
      <c r="CJ99" s="51">
        <f>INDEX(Auxiliar_OPEX_CustosUnit!$A$1:$R$129,MATCH(Auxiliar_OPEX_P!$A99,Auxiliar_OPEX_CustosUnit!$A$1:$A$129,0),MATCH(CJ$2,Auxiliar_OPEX_CustosUnit!$A$3:$Q$3,0))*(1-DRE_Auxiliar!$A$5)</f>
        <v>0</v>
      </c>
      <c r="CK99" s="51">
        <f>INDEX(Auxiliar_OPEX_CustosUnit!$A$1:$R$129,MATCH(Auxiliar_OPEX_P!$A99,Auxiliar_OPEX_CustosUnit!$A$1:$A$129,0),MATCH(CK$2,Auxiliar_OPEX_CustosUnit!$A$3:$Q$3,0))*(1-DRE_Auxiliar!$A$5)</f>
        <v>0</v>
      </c>
      <c r="CL99" s="51">
        <f>INDEX(Auxiliar_OPEX_CustosUnit!$A$1:$R$129,MATCH(Auxiliar_OPEX_P!$A99,Auxiliar_OPEX_CustosUnit!$A$1:$A$129,0),MATCH(CL$2,Auxiliar_OPEX_CustosUnit!$A$3:$Q$3,0))*(1-DRE_Auxiliar!$A$5)</f>
        <v>0</v>
      </c>
      <c r="CM99" s="51">
        <f>INDEX(Auxiliar_OPEX_CustosUnit!$A$1:$R$129,MATCH(Auxiliar_OPEX_P!$A99,Auxiliar_OPEX_CustosUnit!$A$1:$A$129,0),MATCH(CM$2,Auxiliar_OPEX_CustosUnit!$A$3:$Q$3,0))*(1-DRE_Auxiliar!$A$5)</f>
        <v>0</v>
      </c>
      <c r="CN99" s="51">
        <f>INDEX(Auxiliar_OPEX_CustosUnit!$A$1:$R$129,MATCH(Auxiliar_OPEX_P!$A99,Auxiliar_OPEX_CustosUnit!$A$1:$A$129,0),MATCH(CN$2,Auxiliar_OPEX_CustosUnit!$A$3:$Q$3,0))*(1-DRE_Auxiliar!$A$5)</f>
        <v>0</v>
      </c>
      <c r="CO99" s="51">
        <f>INDEX(Auxiliar_OPEX_CustosUnit!$A$1:$R$129,MATCH(Auxiliar_OPEX_P!$A99,Auxiliar_OPEX_CustosUnit!$A$1:$A$129,0),MATCH(CO$2,Auxiliar_OPEX_CustosUnit!$A$3:$Q$3,0))*(1-DRE_Auxiliar!$A$5)</f>
        <v>0</v>
      </c>
      <c r="CP99" s="51">
        <f>INDEX(Auxiliar_OPEX_CustosUnit!$A$1:$R$129,MATCH(Auxiliar_OPEX_P!$A99,Auxiliar_OPEX_CustosUnit!$A$1:$A$129,0),MATCH(CP$2,Auxiliar_OPEX_CustosUnit!$A$3:$Q$3,0))*(1-DRE_Auxiliar!$A$5)</f>
        <v>0</v>
      </c>
      <c r="CQ99" s="51">
        <f>INDEX(Auxiliar_OPEX_CustosUnit!$A$1:$R$129,MATCH(Auxiliar_OPEX_P!$A99,Auxiliar_OPEX_CustosUnit!$A$1:$A$129,0),MATCH(CQ$2,Auxiliar_OPEX_CustosUnit!$A$3:$Q$3,0))*(1-DRE_Auxiliar!$A$5)</f>
        <v>0</v>
      </c>
      <c r="CR99" s="51">
        <f>INDEX(Auxiliar_OPEX_CustosUnit!$A$1:$R$129,MATCH(Auxiliar_OPEX_P!$A99,Auxiliar_OPEX_CustosUnit!$A$1:$A$129,0),MATCH(CR$2,Auxiliar_OPEX_CustosUnit!$A$3:$Q$3,0))*(1-DRE_Auxiliar!$A$5)</f>
        <v>0</v>
      </c>
      <c r="CS99" s="51">
        <f>INDEX(Auxiliar_OPEX_CustosUnit!$A$1:$R$129,MATCH(Auxiliar_OPEX_P!$A99,Auxiliar_OPEX_CustosUnit!$A$1:$A$129,0),MATCH(CS$2,Auxiliar_OPEX_CustosUnit!$A$3:$Q$3,0))*(1-DRE_Auxiliar!$A$5)</f>
        <v>0</v>
      </c>
      <c r="CT99" s="51">
        <f>INDEX(Auxiliar_OPEX_CustosUnit!$A$1:$R$129,MATCH(Auxiliar_OPEX_P!$A99,Auxiliar_OPEX_CustosUnit!$A$1:$A$129,0),MATCH(CT$2,Auxiliar_OPEX_CustosUnit!$A$3:$Q$3,0))*(1-DRE_Auxiliar!$A$5)</f>
        <v>0</v>
      </c>
      <c r="CU99" s="53">
        <f t="shared" si="610"/>
        <v>0</v>
      </c>
      <c r="CV99" s="53">
        <f t="shared" si="611"/>
        <v>0</v>
      </c>
      <c r="CW99" s="53">
        <f t="shared" si="612"/>
        <v>0</v>
      </c>
      <c r="CX99" s="53">
        <f t="shared" si="613"/>
        <v>0</v>
      </c>
      <c r="CY99" s="53">
        <f t="shared" si="614"/>
        <v>0</v>
      </c>
      <c r="CZ99" s="53">
        <f t="shared" si="615"/>
        <v>0</v>
      </c>
      <c r="DA99" s="53">
        <f t="shared" si="616"/>
        <v>0</v>
      </c>
      <c r="DB99" s="53">
        <f t="shared" si="617"/>
        <v>0</v>
      </c>
      <c r="DC99" s="53">
        <f t="shared" si="618"/>
        <v>0</v>
      </c>
      <c r="DD99" s="53">
        <f t="shared" si="619"/>
        <v>0</v>
      </c>
      <c r="DE99" s="53">
        <f t="shared" si="620"/>
        <v>0</v>
      </c>
      <c r="DF99" s="53">
        <f t="shared" si="621"/>
        <v>0</v>
      </c>
      <c r="DG99" s="53">
        <f t="shared" si="622"/>
        <v>0</v>
      </c>
      <c r="DH99" s="53">
        <f t="shared" si="623"/>
        <v>0</v>
      </c>
      <c r="DI99" s="53">
        <f t="shared" si="624"/>
        <v>0</v>
      </c>
      <c r="DJ99" s="53">
        <f t="shared" si="625"/>
        <v>0</v>
      </c>
      <c r="DK99" s="53">
        <f t="shared" si="626"/>
        <v>0</v>
      </c>
      <c r="DL99" s="53">
        <f t="shared" si="627"/>
        <v>0</v>
      </c>
      <c r="DM99" s="53">
        <f t="shared" si="628"/>
        <v>0</v>
      </c>
      <c r="DN99" s="53">
        <f t="shared" si="629"/>
        <v>0</v>
      </c>
      <c r="DO99" s="53">
        <f t="shared" si="630"/>
        <v>0</v>
      </c>
      <c r="DP99" s="53">
        <f t="shared" si="631"/>
        <v>0</v>
      </c>
      <c r="DQ99" s="53">
        <f t="shared" si="632"/>
        <v>0</v>
      </c>
      <c r="DR99" s="53">
        <f t="shared" si="633"/>
        <v>0</v>
      </c>
      <c r="DS99" s="53">
        <f t="shared" si="634"/>
        <v>0</v>
      </c>
      <c r="DT99" s="53">
        <f t="shared" si="635"/>
        <v>0</v>
      </c>
      <c r="DU99" s="53">
        <f t="shared" si="636"/>
        <v>0</v>
      </c>
      <c r="DV99" s="53">
        <f t="shared" si="637"/>
        <v>0</v>
      </c>
      <c r="DW99" s="53">
        <f t="shared" si="638"/>
        <v>0</v>
      </c>
      <c r="DX99" s="53">
        <f t="shared" si="639"/>
        <v>0</v>
      </c>
      <c r="DY99" s="53">
        <f t="shared" si="640"/>
        <v>0</v>
      </c>
      <c r="DZ99" s="53">
        <f t="shared" si="641"/>
        <v>0</v>
      </c>
      <c r="EA99" s="53">
        <f t="shared" si="642"/>
        <v>0</v>
      </c>
      <c r="EB99" s="53">
        <f t="shared" si="643"/>
        <v>0</v>
      </c>
      <c r="EC99" s="53">
        <f t="shared" si="644"/>
        <v>0</v>
      </c>
      <c r="ED99" s="53">
        <f t="shared" si="645"/>
        <v>0</v>
      </c>
      <c r="EE99" s="53">
        <f t="shared" si="646"/>
        <v>0</v>
      </c>
      <c r="EF99" s="53">
        <f t="shared" si="647"/>
        <v>0</v>
      </c>
      <c r="EG99" s="53">
        <f t="shared" si="648"/>
        <v>0</v>
      </c>
      <c r="EH99" s="53">
        <f t="shared" si="649"/>
        <v>0</v>
      </c>
      <c r="EI99" s="53">
        <f t="shared" si="650"/>
        <v>0</v>
      </c>
      <c r="EJ99" s="53">
        <f t="shared" si="651"/>
        <v>0</v>
      </c>
      <c r="EK99" s="53">
        <f t="shared" si="652"/>
        <v>0</v>
      </c>
      <c r="EL99" s="53">
        <f t="shared" si="653"/>
        <v>0</v>
      </c>
      <c r="EM99" s="53">
        <f t="shared" si="654"/>
        <v>0</v>
      </c>
      <c r="EN99" s="53">
        <f t="shared" si="655"/>
        <v>0</v>
      </c>
      <c r="EO99" s="53">
        <f t="shared" si="656"/>
        <v>0</v>
      </c>
      <c r="EP99" s="53">
        <f t="shared" si="657"/>
        <v>0</v>
      </c>
      <c r="EQ99" s="53">
        <f t="shared" si="658"/>
        <v>0</v>
      </c>
      <c r="ER99" s="53">
        <f t="shared" si="659"/>
        <v>0</v>
      </c>
      <c r="ES99" s="53">
        <f t="shared" si="660"/>
        <v>0</v>
      </c>
      <c r="ET99" s="53">
        <f t="shared" si="661"/>
        <v>0</v>
      </c>
      <c r="EU99" s="53">
        <f t="shared" si="662"/>
        <v>0</v>
      </c>
      <c r="EV99" s="53">
        <f t="shared" si="663"/>
        <v>0</v>
      </c>
      <c r="EW99" s="53">
        <f t="shared" si="664"/>
        <v>0</v>
      </c>
      <c r="EX99" s="53">
        <f t="shared" si="665"/>
        <v>0</v>
      </c>
      <c r="EY99" s="53">
        <f t="shared" si="666"/>
        <v>0</v>
      </c>
      <c r="EZ99" s="53">
        <f t="shared" si="667"/>
        <v>0</v>
      </c>
      <c r="FA99" s="53">
        <f t="shared" si="668"/>
        <v>0</v>
      </c>
      <c r="FB99" s="53">
        <f t="shared" si="669"/>
        <v>0</v>
      </c>
      <c r="FC99" s="53">
        <f t="shared" si="670"/>
        <v>0</v>
      </c>
      <c r="FD99" s="53">
        <f t="shared" si="671"/>
        <v>0</v>
      </c>
      <c r="FE99" s="53">
        <f t="shared" si="672"/>
        <v>0</v>
      </c>
      <c r="FF99" s="53">
        <f t="shared" si="673"/>
        <v>0</v>
      </c>
      <c r="FG99" s="53">
        <f t="shared" si="674"/>
        <v>0</v>
      </c>
      <c r="FH99" s="53">
        <f t="shared" si="675"/>
        <v>0</v>
      </c>
      <c r="FI99" s="53">
        <f t="shared" si="676"/>
        <v>0</v>
      </c>
      <c r="FJ99" s="53">
        <f t="shared" si="677"/>
        <v>0</v>
      </c>
      <c r="FK99" s="53">
        <f t="shared" si="678"/>
        <v>0</v>
      </c>
      <c r="FL99" s="53">
        <f t="shared" si="679"/>
        <v>0</v>
      </c>
      <c r="FM99" s="53">
        <f t="shared" si="680"/>
        <v>0</v>
      </c>
      <c r="FN99" s="53">
        <f t="shared" si="681"/>
        <v>0</v>
      </c>
      <c r="FP99" s="51">
        <f t="shared" si="682"/>
        <v>0</v>
      </c>
      <c r="FQ99" s="51">
        <f t="shared" si="689"/>
        <v>0</v>
      </c>
      <c r="FR99" s="51">
        <f t="shared" si="690"/>
        <v>0</v>
      </c>
      <c r="FS99" s="51">
        <f t="shared" si="691"/>
        <v>0</v>
      </c>
      <c r="FT99" s="51">
        <f t="shared" si="692"/>
        <v>0</v>
      </c>
      <c r="FU99" s="51">
        <f t="shared" si="693"/>
        <v>0</v>
      </c>
      <c r="FV99" s="51">
        <f t="shared" si="694"/>
        <v>0</v>
      </c>
      <c r="FW99" s="51">
        <f t="shared" si="695"/>
        <v>0</v>
      </c>
      <c r="FX99" s="51">
        <f t="shared" si="696"/>
        <v>0</v>
      </c>
      <c r="FY99" s="51">
        <f t="shared" si="697"/>
        <v>0</v>
      </c>
      <c r="FZ99" s="51">
        <f t="shared" si="698"/>
        <v>0</v>
      </c>
      <c r="GA99" s="51">
        <f t="shared" si="699"/>
        <v>0</v>
      </c>
      <c r="GB99" s="51">
        <f t="shared" si="700"/>
        <v>0</v>
      </c>
      <c r="GC99" s="51">
        <f t="shared" si="701"/>
        <v>0</v>
      </c>
      <c r="GD99" s="51">
        <f t="shared" si="702"/>
        <v>0</v>
      </c>
      <c r="GE99" s="51">
        <f t="shared" si="703"/>
        <v>0</v>
      </c>
      <c r="GF99" s="51">
        <f t="shared" si="704"/>
        <v>0</v>
      </c>
      <c r="GG99" s="51">
        <f t="shared" si="705"/>
        <v>0</v>
      </c>
      <c r="GH99" s="51">
        <f t="shared" si="706"/>
        <v>0</v>
      </c>
      <c r="GI99" s="51">
        <f t="shared" si="707"/>
        <v>0</v>
      </c>
      <c r="GJ99" s="51">
        <f t="shared" si="708"/>
        <v>0</v>
      </c>
      <c r="GK99" s="51">
        <f t="shared" si="709"/>
        <v>0</v>
      </c>
      <c r="GL99" s="51">
        <f t="shared" si="710"/>
        <v>0</v>
      </c>
      <c r="GM99" s="51">
        <f t="shared" si="711"/>
        <v>0</v>
      </c>
      <c r="GN99" s="51">
        <f t="shared" si="712"/>
        <v>0</v>
      </c>
      <c r="GO99" s="51">
        <f t="shared" si="713"/>
        <v>0</v>
      </c>
      <c r="GP99" s="51">
        <f t="shared" si="714"/>
        <v>0</v>
      </c>
      <c r="GQ99" s="51">
        <f t="shared" si="715"/>
        <v>0</v>
      </c>
      <c r="GR99" s="51">
        <f t="shared" si="716"/>
        <v>0</v>
      </c>
      <c r="GS99" s="51">
        <f t="shared" si="717"/>
        <v>0</v>
      </c>
      <c r="GT99" s="51">
        <f t="shared" si="718"/>
        <v>0</v>
      </c>
      <c r="GU99" s="51">
        <f t="shared" si="719"/>
        <v>0</v>
      </c>
      <c r="GV99" s="51">
        <f t="shared" si="720"/>
        <v>0</v>
      </c>
      <c r="GW99" s="51">
        <f t="shared" si="721"/>
        <v>0</v>
      </c>
      <c r="GX99" s="51">
        <f t="shared" si="722"/>
        <v>0</v>
      </c>
      <c r="GY99" s="51">
        <f t="shared" si="723"/>
        <v>0</v>
      </c>
      <c r="GZ99" s="51">
        <f t="shared" si="724"/>
        <v>0</v>
      </c>
      <c r="HA99" s="51">
        <f t="shared" si="725"/>
        <v>0</v>
      </c>
      <c r="HB99" s="51">
        <f t="shared" si="726"/>
        <v>0</v>
      </c>
      <c r="HC99" s="51">
        <f t="shared" si="727"/>
        <v>0</v>
      </c>
      <c r="HD99" s="51">
        <f t="shared" si="728"/>
        <v>0</v>
      </c>
      <c r="HE99" s="51">
        <f t="shared" si="729"/>
        <v>0</v>
      </c>
      <c r="HF99" s="51">
        <f t="shared" si="730"/>
        <v>0</v>
      </c>
      <c r="HG99" s="51">
        <f t="shared" si="731"/>
        <v>0</v>
      </c>
      <c r="HH99" s="51">
        <f t="shared" si="732"/>
        <v>0</v>
      </c>
      <c r="HI99" s="51">
        <f t="shared" si="733"/>
        <v>0</v>
      </c>
      <c r="HJ99" s="51">
        <f t="shared" si="734"/>
        <v>0</v>
      </c>
      <c r="HK99" s="51">
        <f t="shared" si="735"/>
        <v>0</v>
      </c>
      <c r="HL99" s="51">
        <f t="shared" si="736"/>
        <v>0</v>
      </c>
      <c r="HM99" s="51">
        <f t="shared" si="737"/>
        <v>0</v>
      </c>
      <c r="HN99" s="51">
        <f t="shared" si="738"/>
        <v>0</v>
      </c>
      <c r="HO99" s="51">
        <f t="shared" si="739"/>
        <v>0</v>
      </c>
      <c r="HP99" s="51">
        <f t="shared" si="740"/>
        <v>0</v>
      </c>
      <c r="HQ99" s="51">
        <f t="shared" si="741"/>
        <v>0</v>
      </c>
      <c r="HR99" s="51">
        <f t="shared" si="742"/>
        <v>0</v>
      </c>
      <c r="HS99" s="51">
        <f t="shared" si="743"/>
        <v>0</v>
      </c>
      <c r="HT99" s="51">
        <f t="shared" si="744"/>
        <v>0</v>
      </c>
      <c r="HU99" s="51">
        <f t="shared" si="745"/>
        <v>0</v>
      </c>
      <c r="HV99" s="51">
        <f t="shared" si="746"/>
        <v>0</v>
      </c>
      <c r="HW99" s="51">
        <f t="shared" si="747"/>
        <v>0</v>
      </c>
      <c r="HX99" s="51">
        <f t="shared" si="748"/>
        <v>0</v>
      </c>
      <c r="HY99" s="51">
        <f t="shared" si="749"/>
        <v>0</v>
      </c>
      <c r="HZ99" s="51">
        <f t="shared" si="750"/>
        <v>0</v>
      </c>
      <c r="IA99" s="51">
        <f t="shared" si="751"/>
        <v>0</v>
      </c>
      <c r="IB99" s="51">
        <f t="shared" si="688"/>
        <v>0</v>
      </c>
      <c r="IC99" s="51">
        <f t="shared" si="752"/>
        <v>0</v>
      </c>
      <c r="ID99" s="51">
        <f t="shared" si="753"/>
        <v>0</v>
      </c>
      <c r="IE99" s="51">
        <f t="shared" si="754"/>
        <v>0</v>
      </c>
      <c r="IF99" s="51">
        <f t="shared" si="755"/>
        <v>0</v>
      </c>
      <c r="IG99" s="51">
        <f t="shared" si="756"/>
        <v>0</v>
      </c>
      <c r="IH99" s="51">
        <f t="shared" si="757"/>
        <v>0</v>
      </c>
      <c r="II99" s="51">
        <f t="shared" si="758"/>
        <v>0</v>
      </c>
      <c r="IJ99" s="51">
        <f t="shared" si="759"/>
        <v>0</v>
      </c>
      <c r="IK99" s="51">
        <f t="shared" si="760"/>
        <v>0</v>
      </c>
      <c r="IL99" s="51">
        <f t="shared" si="761"/>
        <v>0</v>
      </c>
      <c r="IM99" s="51">
        <f t="shared" si="762"/>
        <v>0</v>
      </c>
      <c r="IN99" s="51">
        <f t="shared" si="763"/>
        <v>0</v>
      </c>
      <c r="IO99" s="51">
        <f t="shared" si="764"/>
        <v>0</v>
      </c>
      <c r="IP99" s="51">
        <f t="shared" si="765"/>
        <v>0</v>
      </c>
      <c r="IQ99" s="51">
        <f t="shared" si="766"/>
        <v>0</v>
      </c>
      <c r="IS99" s="51">
        <f t="shared" si="683"/>
        <v>0</v>
      </c>
      <c r="IT99" s="51">
        <f t="shared" si="683"/>
        <v>0</v>
      </c>
      <c r="IU99" s="51">
        <f t="shared" si="683"/>
        <v>0</v>
      </c>
      <c r="IV99" s="51">
        <f t="shared" si="683"/>
        <v>0</v>
      </c>
      <c r="IW99" s="51">
        <f t="shared" si="683"/>
        <v>0</v>
      </c>
      <c r="IX99" s="51">
        <f t="shared" si="683"/>
        <v>0</v>
      </c>
      <c r="IZ99" s="111">
        <f t="shared" si="684"/>
        <v>0</v>
      </c>
      <c r="JA99" s="111">
        <f t="shared" si="389"/>
        <v>0</v>
      </c>
      <c r="JB99" s="111">
        <f t="shared" si="390"/>
        <v>0</v>
      </c>
      <c r="JC99" s="111">
        <f t="shared" si="391"/>
        <v>0</v>
      </c>
      <c r="JD99" s="111">
        <f t="shared" si="392"/>
        <v>0</v>
      </c>
      <c r="JE99" s="111">
        <f t="shared" si="393"/>
        <v>0</v>
      </c>
      <c r="JF99" s="111">
        <f t="shared" si="394"/>
        <v>0</v>
      </c>
      <c r="JG99" s="111">
        <f t="shared" si="395"/>
        <v>0</v>
      </c>
      <c r="JH99" s="111">
        <f t="shared" si="396"/>
        <v>0</v>
      </c>
      <c r="JI99" s="111">
        <f t="shared" si="397"/>
        <v>0</v>
      </c>
      <c r="JJ99" s="111">
        <f t="shared" si="398"/>
        <v>0</v>
      </c>
      <c r="JK99" s="111">
        <f t="shared" si="399"/>
        <v>0</v>
      </c>
      <c r="JL99" s="111">
        <f t="shared" si="400"/>
        <v>0</v>
      </c>
      <c r="JM99" s="111">
        <f t="shared" si="401"/>
        <v>0</v>
      </c>
      <c r="JN99" s="111">
        <f t="shared" si="402"/>
        <v>0</v>
      </c>
      <c r="JO99" s="111">
        <f t="shared" si="403"/>
        <v>0</v>
      </c>
      <c r="JP99" s="111">
        <f t="shared" si="404"/>
        <v>0</v>
      </c>
      <c r="JQ99" s="111">
        <f t="shared" si="405"/>
        <v>0</v>
      </c>
      <c r="JR99" s="111">
        <f t="shared" si="406"/>
        <v>0</v>
      </c>
      <c r="JS99" s="111">
        <f t="shared" si="407"/>
        <v>0</v>
      </c>
      <c r="JT99" s="111">
        <f t="shared" si="408"/>
        <v>0</v>
      </c>
      <c r="JU99" s="111">
        <f t="shared" si="409"/>
        <v>0</v>
      </c>
      <c r="JV99" s="111">
        <f t="shared" si="410"/>
        <v>0</v>
      </c>
      <c r="JW99" s="111">
        <f t="shared" si="411"/>
        <v>0</v>
      </c>
      <c r="JX99" s="111">
        <f t="shared" si="412"/>
        <v>0</v>
      </c>
      <c r="JY99" s="111">
        <f t="shared" si="413"/>
        <v>0</v>
      </c>
      <c r="JZ99" s="111">
        <f t="shared" si="414"/>
        <v>0</v>
      </c>
      <c r="KA99" s="111">
        <f t="shared" si="415"/>
        <v>0</v>
      </c>
      <c r="KB99" s="111">
        <f t="shared" si="416"/>
        <v>0</v>
      </c>
      <c r="KC99" s="111">
        <f t="shared" si="417"/>
        <v>0</v>
      </c>
      <c r="KD99" s="111">
        <f t="shared" si="418"/>
        <v>0</v>
      </c>
      <c r="KE99" s="111">
        <f t="shared" si="419"/>
        <v>0</v>
      </c>
      <c r="KF99" s="111">
        <f t="shared" si="420"/>
        <v>0</v>
      </c>
      <c r="KG99" s="111">
        <f t="shared" si="421"/>
        <v>0</v>
      </c>
      <c r="KH99" s="111">
        <f t="shared" si="422"/>
        <v>0</v>
      </c>
      <c r="KI99" s="111">
        <f t="shared" si="423"/>
        <v>0</v>
      </c>
      <c r="KJ99" s="111">
        <f t="shared" si="424"/>
        <v>0</v>
      </c>
      <c r="KK99" s="111">
        <f t="shared" si="425"/>
        <v>0</v>
      </c>
      <c r="KL99" s="111">
        <f t="shared" si="426"/>
        <v>0</v>
      </c>
      <c r="KM99" s="111">
        <f t="shared" si="427"/>
        <v>0</v>
      </c>
      <c r="KN99" s="111">
        <f t="shared" si="428"/>
        <v>0</v>
      </c>
      <c r="KO99" s="111">
        <f t="shared" si="429"/>
        <v>0</v>
      </c>
      <c r="KP99" s="111">
        <f t="shared" si="430"/>
        <v>0</v>
      </c>
      <c r="KQ99" s="111">
        <f t="shared" si="431"/>
        <v>0</v>
      </c>
      <c r="KR99" s="111">
        <f t="shared" si="432"/>
        <v>0</v>
      </c>
      <c r="KS99" s="111">
        <f t="shared" si="433"/>
        <v>0</v>
      </c>
      <c r="KT99" s="111">
        <f t="shared" si="434"/>
        <v>0</v>
      </c>
      <c r="KU99" s="111">
        <f t="shared" si="435"/>
        <v>0</v>
      </c>
      <c r="KV99" s="111">
        <f t="shared" si="436"/>
        <v>0</v>
      </c>
      <c r="KW99" s="111">
        <f t="shared" si="437"/>
        <v>0</v>
      </c>
      <c r="KX99" s="111">
        <f t="shared" si="438"/>
        <v>0</v>
      </c>
      <c r="KY99" s="111">
        <f t="shared" si="439"/>
        <v>0</v>
      </c>
      <c r="KZ99" s="111">
        <f t="shared" si="440"/>
        <v>0</v>
      </c>
      <c r="LA99" s="111">
        <f t="shared" si="441"/>
        <v>0</v>
      </c>
      <c r="LB99" s="111">
        <f t="shared" si="442"/>
        <v>0</v>
      </c>
      <c r="LC99" s="111">
        <f t="shared" si="443"/>
        <v>0</v>
      </c>
      <c r="LD99" s="111">
        <f t="shared" si="444"/>
        <v>0</v>
      </c>
      <c r="LE99" s="111">
        <f t="shared" si="445"/>
        <v>0</v>
      </c>
      <c r="LF99" s="111">
        <f t="shared" si="446"/>
        <v>0</v>
      </c>
      <c r="LG99" s="111">
        <f t="shared" si="447"/>
        <v>0</v>
      </c>
      <c r="LH99" s="111">
        <f t="shared" si="448"/>
        <v>0</v>
      </c>
      <c r="LI99" s="111">
        <f t="shared" si="449"/>
        <v>0</v>
      </c>
      <c r="LJ99" s="111">
        <f t="shared" si="450"/>
        <v>0</v>
      </c>
      <c r="LK99" s="111">
        <f t="shared" si="451"/>
        <v>0</v>
      </c>
      <c r="LL99" s="111">
        <f t="shared" si="452"/>
        <v>0</v>
      </c>
      <c r="LM99" s="111">
        <f t="shared" si="453"/>
        <v>0</v>
      </c>
      <c r="LN99" s="111">
        <f t="shared" si="454"/>
        <v>0</v>
      </c>
      <c r="LO99" s="111">
        <f t="shared" si="455"/>
        <v>0</v>
      </c>
      <c r="LP99" s="111">
        <f t="shared" si="456"/>
        <v>0</v>
      </c>
      <c r="LQ99" s="111">
        <f t="shared" si="457"/>
        <v>0</v>
      </c>
      <c r="LR99" s="111">
        <f t="shared" si="458"/>
        <v>0</v>
      </c>
      <c r="LS99" s="111">
        <f t="shared" si="459"/>
        <v>0</v>
      </c>
      <c r="LT99" s="111">
        <f t="shared" si="460"/>
        <v>0</v>
      </c>
      <c r="LU99" s="111">
        <f t="shared" si="461"/>
        <v>0</v>
      </c>
      <c r="LV99" s="111">
        <f t="shared" si="462"/>
        <v>0</v>
      </c>
      <c r="LW99" s="111">
        <f t="shared" si="463"/>
        <v>0</v>
      </c>
      <c r="LX99" s="111">
        <f t="shared" si="464"/>
        <v>0</v>
      </c>
      <c r="LY99" s="111">
        <f t="shared" si="465"/>
        <v>0</v>
      </c>
      <c r="LZ99" s="111">
        <f t="shared" si="466"/>
        <v>0</v>
      </c>
      <c r="MA99" s="111">
        <f t="shared" si="467"/>
        <v>0</v>
      </c>
      <c r="MD99" s="111"/>
      <c r="ME99" s="111">
        <f t="shared" si="685"/>
        <v>0</v>
      </c>
      <c r="MF99" s="111">
        <f t="shared" si="468"/>
        <v>0</v>
      </c>
      <c r="MG99" s="111">
        <f t="shared" si="469"/>
        <v>0</v>
      </c>
      <c r="MH99" s="111">
        <f t="shared" si="470"/>
        <v>0</v>
      </c>
      <c r="MI99" s="111">
        <f t="shared" si="471"/>
        <v>0</v>
      </c>
      <c r="MJ99" s="111">
        <f t="shared" si="472"/>
        <v>0</v>
      </c>
      <c r="MK99" s="111">
        <f t="shared" si="473"/>
        <v>0</v>
      </c>
      <c r="ML99" s="111">
        <f t="shared" si="474"/>
        <v>0</v>
      </c>
      <c r="MM99" s="111">
        <f t="shared" si="475"/>
        <v>0</v>
      </c>
      <c r="MN99" s="111">
        <f t="shared" si="476"/>
        <v>0</v>
      </c>
      <c r="MO99" s="111">
        <f t="shared" si="477"/>
        <v>0</v>
      </c>
      <c r="MP99" s="111">
        <f t="shared" si="478"/>
        <v>0</v>
      </c>
      <c r="MQ99" s="111">
        <f t="shared" si="479"/>
        <v>0</v>
      </c>
      <c r="MR99" s="111">
        <f t="shared" si="480"/>
        <v>0</v>
      </c>
      <c r="MS99" s="111">
        <f t="shared" si="481"/>
        <v>0</v>
      </c>
      <c r="MT99" s="111">
        <f t="shared" si="482"/>
        <v>0</v>
      </c>
      <c r="MU99" s="111">
        <f t="shared" si="483"/>
        <v>0</v>
      </c>
      <c r="MV99" s="111">
        <f t="shared" si="484"/>
        <v>0</v>
      </c>
      <c r="MW99" s="111">
        <f t="shared" si="485"/>
        <v>0</v>
      </c>
      <c r="MX99" s="111">
        <f t="shared" si="486"/>
        <v>0</v>
      </c>
      <c r="MY99" s="111">
        <f t="shared" si="487"/>
        <v>0</v>
      </c>
      <c r="MZ99" s="111">
        <f t="shared" si="488"/>
        <v>0</v>
      </c>
      <c r="NA99" s="111">
        <f t="shared" si="489"/>
        <v>0</v>
      </c>
      <c r="NB99" s="111">
        <f t="shared" si="490"/>
        <v>0</v>
      </c>
      <c r="NC99" s="111">
        <f t="shared" si="491"/>
        <v>0</v>
      </c>
      <c r="ND99" s="111">
        <f t="shared" si="492"/>
        <v>0</v>
      </c>
      <c r="NE99" s="111">
        <f t="shared" si="493"/>
        <v>0</v>
      </c>
      <c r="NF99" s="111">
        <f t="shared" si="494"/>
        <v>0</v>
      </c>
      <c r="NG99" s="111">
        <f t="shared" si="495"/>
        <v>0</v>
      </c>
      <c r="NH99" s="111">
        <f t="shared" si="496"/>
        <v>0</v>
      </c>
      <c r="NI99" s="111">
        <f t="shared" si="497"/>
        <v>0</v>
      </c>
      <c r="NJ99" s="111">
        <f t="shared" si="498"/>
        <v>0</v>
      </c>
      <c r="NK99" s="111">
        <f t="shared" si="499"/>
        <v>0</v>
      </c>
      <c r="NL99" s="111">
        <f t="shared" si="500"/>
        <v>0</v>
      </c>
      <c r="NM99" s="111">
        <f t="shared" si="501"/>
        <v>0</v>
      </c>
      <c r="NN99" s="111">
        <f t="shared" si="502"/>
        <v>0</v>
      </c>
      <c r="NO99" s="111">
        <f t="shared" si="503"/>
        <v>0</v>
      </c>
      <c r="NP99" s="111">
        <f t="shared" si="504"/>
        <v>0</v>
      </c>
      <c r="NQ99" s="111">
        <f t="shared" si="505"/>
        <v>0</v>
      </c>
      <c r="NR99" s="111">
        <f t="shared" si="506"/>
        <v>0</v>
      </c>
      <c r="NS99" s="111">
        <f t="shared" si="507"/>
        <v>0</v>
      </c>
      <c r="NT99" s="111">
        <f t="shared" si="508"/>
        <v>0</v>
      </c>
      <c r="NU99" s="111">
        <f t="shared" si="509"/>
        <v>0</v>
      </c>
      <c r="NV99" s="111">
        <f t="shared" si="510"/>
        <v>0</v>
      </c>
      <c r="NW99" s="111">
        <f t="shared" si="511"/>
        <v>0</v>
      </c>
      <c r="NX99" s="111">
        <f t="shared" si="512"/>
        <v>0</v>
      </c>
      <c r="NY99" s="111">
        <f t="shared" si="513"/>
        <v>0</v>
      </c>
      <c r="NZ99" s="111">
        <f t="shared" si="514"/>
        <v>0</v>
      </c>
      <c r="OA99" s="111">
        <f t="shared" si="515"/>
        <v>0</v>
      </c>
      <c r="OB99" s="111">
        <f t="shared" si="516"/>
        <v>0</v>
      </c>
      <c r="OC99" s="111">
        <f t="shared" si="517"/>
        <v>0</v>
      </c>
      <c r="OD99" s="111">
        <f t="shared" si="518"/>
        <v>0</v>
      </c>
      <c r="OE99" s="111">
        <f t="shared" si="519"/>
        <v>0</v>
      </c>
      <c r="OF99" s="111">
        <f t="shared" si="520"/>
        <v>0</v>
      </c>
      <c r="OG99" s="111">
        <f t="shared" si="521"/>
        <v>0</v>
      </c>
      <c r="OH99" s="111">
        <f t="shared" si="522"/>
        <v>0</v>
      </c>
      <c r="OI99" s="111">
        <f t="shared" si="523"/>
        <v>0</v>
      </c>
      <c r="OJ99" s="111">
        <f t="shared" si="524"/>
        <v>0</v>
      </c>
      <c r="OK99" s="111">
        <f t="shared" si="525"/>
        <v>0</v>
      </c>
      <c r="OL99" s="111">
        <f t="shared" si="526"/>
        <v>0</v>
      </c>
      <c r="OM99" s="111">
        <f t="shared" si="527"/>
        <v>0</v>
      </c>
      <c r="ON99" s="111">
        <f t="shared" si="528"/>
        <v>0</v>
      </c>
      <c r="OO99" s="111">
        <f t="shared" si="529"/>
        <v>0</v>
      </c>
      <c r="OP99" s="111">
        <f t="shared" si="530"/>
        <v>0</v>
      </c>
      <c r="OQ99" s="111">
        <f t="shared" si="531"/>
        <v>0</v>
      </c>
      <c r="OR99" s="111">
        <f t="shared" si="532"/>
        <v>0</v>
      </c>
      <c r="OS99" s="111">
        <f t="shared" si="533"/>
        <v>0</v>
      </c>
      <c r="OT99" s="111">
        <f t="shared" si="534"/>
        <v>0</v>
      </c>
      <c r="OU99" s="111">
        <f t="shared" si="535"/>
        <v>0</v>
      </c>
      <c r="OV99" s="111">
        <f t="shared" si="536"/>
        <v>0</v>
      </c>
      <c r="OW99" s="111">
        <f t="shared" si="537"/>
        <v>0</v>
      </c>
      <c r="OX99" s="111">
        <f t="shared" si="538"/>
        <v>0</v>
      </c>
      <c r="OY99" s="111"/>
      <c r="PA99" s="51">
        <f t="shared" si="686"/>
        <v>0</v>
      </c>
      <c r="PB99" s="51">
        <f t="shared" si="539"/>
        <v>0</v>
      </c>
      <c r="PC99" s="51">
        <f t="shared" si="540"/>
        <v>0</v>
      </c>
      <c r="PD99" s="51">
        <f t="shared" si="541"/>
        <v>0</v>
      </c>
      <c r="PE99" s="51">
        <f t="shared" si="542"/>
        <v>0</v>
      </c>
      <c r="PF99" s="51">
        <f t="shared" si="543"/>
        <v>0</v>
      </c>
      <c r="PG99" s="51">
        <f t="shared" si="544"/>
        <v>0</v>
      </c>
      <c r="PH99" s="51">
        <f t="shared" si="545"/>
        <v>0</v>
      </c>
      <c r="PI99" s="51">
        <f t="shared" si="546"/>
        <v>0</v>
      </c>
      <c r="PJ99" s="51">
        <f t="shared" si="547"/>
        <v>0</v>
      </c>
      <c r="PK99" s="51">
        <f t="shared" si="548"/>
        <v>0</v>
      </c>
      <c r="PL99" s="51">
        <f t="shared" si="549"/>
        <v>0</v>
      </c>
      <c r="PM99" s="51">
        <f t="shared" si="550"/>
        <v>0</v>
      </c>
      <c r="PN99" s="51">
        <f t="shared" si="551"/>
        <v>0</v>
      </c>
      <c r="PO99" s="51">
        <f t="shared" si="552"/>
        <v>0</v>
      </c>
      <c r="PP99" s="51">
        <f t="shared" si="553"/>
        <v>0</v>
      </c>
      <c r="PQ99" s="51">
        <f t="shared" si="554"/>
        <v>0</v>
      </c>
      <c r="PR99" s="51">
        <f t="shared" si="555"/>
        <v>0</v>
      </c>
      <c r="PS99" s="51">
        <f t="shared" si="556"/>
        <v>0</v>
      </c>
      <c r="PT99" s="51">
        <f t="shared" si="557"/>
        <v>0</v>
      </c>
      <c r="PU99" s="51">
        <f t="shared" si="558"/>
        <v>0</v>
      </c>
      <c r="PV99" s="51">
        <f t="shared" si="559"/>
        <v>0</v>
      </c>
      <c r="PW99" s="51">
        <f t="shared" si="560"/>
        <v>0</v>
      </c>
      <c r="PX99" s="51">
        <f t="shared" si="561"/>
        <v>0</v>
      </c>
      <c r="PY99" s="51">
        <f t="shared" si="562"/>
        <v>0</v>
      </c>
      <c r="PZ99" s="51">
        <f t="shared" si="563"/>
        <v>0</v>
      </c>
      <c r="QA99" s="51">
        <f t="shared" si="564"/>
        <v>0</v>
      </c>
      <c r="QB99" s="51">
        <f t="shared" si="565"/>
        <v>0</v>
      </c>
      <c r="QC99" s="51">
        <f t="shared" si="566"/>
        <v>0</v>
      </c>
      <c r="QD99" s="51">
        <f t="shared" si="567"/>
        <v>0</v>
      </c>
      <c r="QE99" s="51">
        <f t="shared" si="568"/>
        <v>0</v>
      </c>
      <c r="QF99" s="51">
        <f t="shared" si="569"/>
        <v>0</v>
      </c>
      <c r="QG99" s="51">
        <f t="shared" si="570"/>
        <v>0</v>
      </c>
      <c r="QH99" s="51">
        <f t="shared" si="571"/>
        <v>0</v>
      </c>
      <c r="QI99" s="51">
        <f t="shared" si="572"/>
        <v>0</v>
      </c>
      <c r="QJ99" s="51">
        <f t="shared" si="573"/>
        <v>0</v>
      </c>
      <c r="QK99" s="51">
        <f t="shared" si="574"/>
        <v>0</v>
      </c>
      <c r="QL99" s="51">
        <f t="shared" si="575"/>
        <v>0</v>
      </c>
      <c r="QM99" s="51">
        <f t="shared" si="576"/>
        <v>0</v>
      </c>
      <c r="QN99" s="51">
        <f t="shared" si="577"/>
        <v>0</v>
      </c>
      <c r="QO99" s="51">
        <f t="shared" si="578"/>
        <v>0</v>
      </c>
      <c r="QP99" s="51">
        <f t="shared" si="579"/>
        <v>0</v>
      </c>
      <c r="QQ99" s="51">
        <f t="shared" si="580"/>
        <v>0</v>
      </c>
      <c r="QR99" s="51">
        <f t="shared" si="581"/>
        <v>0</v>
      </c>
      <c r="QS99" s="51">
        <f t="shared" si="582"/>
        <v>0</v>
      </c>
      <c r="QT99" s="51">
        <f t="shared" si="583"/>
        <v>0</v>
      </c>
      <c r="QU99" s="51">
        <f t="shared" si="584"/>
        <v>0</v>
      </c>
      <c r="QV99" s="51">
        <f t="shared" si="585"/>
        <v>0</v>
      </c>
      <c r="QW99" s="51">
        <f t="shared" si="586"/>
        <v>0</v>
      </c>
      <c r="QX99" s="51">
        <f t="shared" si="587"/>
        <v>0</v>
      </c>
      <c r="QY99" s="51">
        <f t="shared" si="588"/>
        <v>0</v>
      </c>
      <c r="QZ99" s="51">
        <f t="shared" si="589"/>
        <v>0</v>
      </c>
      <c r="RA99" s="51">
        <f t="shared" si="590"/>
        <v>0</v>
      </c>
      <c r="RB99" s="51">
        <f t="shared" si="591"/>
        <v>0</v>
      </c>
      <c r="RC99" s="51">
        <f t="shared" si="592"/>
        <v>0</v>
      </c>
      <c r="RD99" s="51">
        <f t="shared" si="593"/>
        <v>0</v>
      </c>
      <c r="RE99" s="51">
        <f t="shared" si="594"/>
        <v>0</v>
      </c>
      <c r="RF99" s="51">
        <f t="shared" si="595"/>
        <v>0</v>
      </c>
      <c r="RG99" s="51">
        <f t="shared" si="596"/>
        <v>0</v>
      </c>
      <c r="RH99" s="51">
        <f t="shared" si="597"/>
        <v>0</v>
      </c>
      <c r="RI99" s="51">
        <f t="shared" si="598"/>
        <v>0</v>
      </c>
      <c r="RJ99" s="51">
        <f t="shared" si="599"/>
        <v>0</v>
      </c>
      <c r="RK99" s="51">
        <f t="shared" si="600"/>
        <v>0</v>
      </c>
      <c r="RL99" s="51">
        <f t="shared" si="601"/>
        <v>0</v>
      </c>
      <c r="RM99" s="51">
        <f t="shared" si="602"/>
        <v>0</v>
      </c>
      <c r="RN99" s="51">
        <f t="shared" si="603"/>
        <v>0</v>
      </c>
      <c r="RO99" s="51">
        <f t="shared" si="604"/>
        <v>0</v>
      </c>
      <c r="RP99" s="51">
        <f t="shared" si="605"/>
        <v>0</v>
      </c>
      <c r="RQ99" s="51">
        <f t="shared" si="606"/>
        <v>0</v>
      </c>
      <c r="RR99" s="51">
        <f t="shared" si="607"/>
        <v>0</v>
      </c>
      <c r="RS99" s="51">
        <f t="shared" si="608"/>
        <v>0</v>
      </c>
      <c r="RT99" s="51">
        <f t="shared" si="609"/>
        <v>0</v>
      </c>
      <c r="RU99" s="51"/>
      <c r="RV99" s="51">
        <f t="shared" si="767"/>
        <v>0</v>
      </c>
      <c r="RW99" s="51">
        <f t="shared" si="767"/>
        <v>0</v>
      </c>
      <c r="RX99" s="51">
        <f t="shared" si="767"/>
        <v>0</v>
      </c>
      <c r="RY99" s="51">
        <f t="shared" si="767"/>
        <v>0</v>
      </c>
      <c r="RZ99" s="51">
        <f t="shared" si="767"/>
        <v>0</v>
      </c>
      <c r="SA99" s="51">
        <f t="shared" si="767"/>
        <v>0</v>
      </c>
    </row>
    <row r="100" spans="1:495" x14ac:dyDescent="0.3">
      <c r="A100" s="1">
        <v>640300</v>
      </c>
      <c r="B100" s="1" t="s">
        <v>266</v>
      </c>
      <c r="C100" s="1" t="s">
        <v>167</v>
      </c>
      <c r="D100" s="44">
        <v>0</v>
      </c>
      <c r="E100" s="1" t="s">
        <v>174</v>
      </c>
      <c r="F100" s="107">
        <f>VLOOKUP(A100,Auxiliar_OPEX_CustosUnit!$A$4:$E$129,COLUMN(Auxiliar_OPEX_CustosUnit!$E$3),0)</f>
        <v>0</v>
      </c>
      <c r="G100" s="107">
        <f>INDEX(Auxiliar_OPEX_Drivers!$B$76:$I$84,MATCH($E100,Auxiliar_OPEX_Drivers!$B$76:$B$84,0),MATCH(YEAR(G$2),Auxiliar_OPEX_Drivers!$B$76:$I$76,0))*$F100</f>
        <v>0</v>
      </c>
      <c r="H100" s="107">
        <f>INDEX(Auxiliar_OPEX_Drivers!$B$76:$I$84,MATCH($E100,Auxiliar_OPEX_Drivers!$B$76:$B$84,0),MATCH(YEAR(H$2),Auxiliar_OPEX_Drivers!$B$76:$I$76,0))*$F100</f>
        <v>0</v>
      </c>
      <c r="I100" s="107">
        <f>INDEX(Auxiliar_OPEX_Drivers!$B$76:$I$84,MATCH($E100,Auxiliar_OPEX_Drivers!$B$76:$B$84,0),MATCH(YEAR(I$2),Auxiliar_OPEX_Drivers!$B$76:$I$76,0))*$F100</f>
        <v>0</v>
      </c>
      <c r="J100" s="107">
        <f>INDEX(Auxiliar_OPEX_Drivers!$B$76:$I$84,MATCH($E100,Auxiliar_OPEX_Drivers!$B$76:$B$84,0),MATCH(YEAR(J$2),Auxiliar_OPEX_Drivers!$B$76:$I$76,0))*$F100</f>
        <v>0</v>
      </c>
      <c r="K100" s="107">
        <f>INDEX(Auxiliar_OPEX_Drivers!$B$76:$I$84,MATCH($E100,Auxiliar_OPEX_Drivers!$B$76:$B$84,0),MATCH(YEAR(K$2),Auxiliar_OPEX_Drivers!$B$76:$I$76,0))*$F100</f>
        <v>0</v>
      </c>
      <c r="L100" s="107">
        <f>INDEX(Auxiliar_OPEX_Drivers!$B$76:$I$84,MATCH($E100,Auxiliar_OPEX_Drivers!$B$76:$B$84,0),MATCH(YEAR(L$2),Auxiliar_OPEX_Drivers!$B$76:$I$76,0))*$F100</f>
        <v>0</v>
      </c>
      <c r="M100" s="107">
        <f>INDEX(Auxiliar_OPEX_Drivers!$B$76:$I$84,MATCH($E100,Auxiliar_OPEX_Drivers!$B$76:$B$84,0),MATCH(YEAR(M$2),Auxiliar_OPEX_Drivers!$B$76:$I$76,0))*$F100</f>
        <v>0</v>
      </c>
      <c r="N100" s="107">
        <f>INDEX(Auxiliar_OPEX_Drivers!$B$76:$I$84,MATCH($E100,Auxiliar_OPEX_Drivers!$B$76:$B$84,0),MATCH(YEAR(N$2),Auxiliar_OPEX_Drivers!$B$76:$I$76,0))*$F100</f>
        <v>0</v>
      </c>
      <c r="O100" s="107">
        <f>INDEX(Auxiliar_OPEX_Drivers!$B$76:$I$84,MATCH($E100,Auxiliar_OPEX_Drivers!$B$76:$B$84,0),MATCH(YEAR(O$2),Auxiliar_OPEX_Drivers!$B$76:$I$76,0))*$F100</f>
        <v>0</v>
      </c>
      <c r="P100" s="107">
        <f>INDEX(Auxiliar_OPEX_Drivers!$B$76:$I$84,MATCH($E100,Auxiliar_OPEX_Drivers!$B$76:$B$84,0),MATCH(YEAR(P$2),Auxiliar_OPEX_Drivers!$B$76:$I$76,0))*$F100</f>
        <v>0</v>
      </c>
      <c r="Q100" s="107">
        <f>INDEX(Auxiliar_OPEX_Drivers!$B$76:$I$84,MATCH($E100,Auxiliar_OPEX_Drivers!$B$76:$B$84,0),MATCH(YEAR(Q$2),Auxiliar_OPEX_Drivers!$B$76:$I$76,0))*$F100</f>
        <v>0</v>
      </c>
      <c r="R100" s="107">
        <f>INDEX(Auxiliar_OPEX_Drivers!$B$76:$I$84,MATCH($E100,Auxiliar_OPEX_Drivers!$B$76:$B$84,0),MATCH(YEAR(R$2),Auxiliar_OPEX_Drivers!$B$76:$I$76,0))*$F100</f>
        <v>0</v>
      </c>
      <c r="S100" s="107">
        <f>INDEX(Auxiliar_OPEX_Drivers!$B$76:$I$84,MATCH($E100,Auxiliar_OPEX_Drivers!$B$76:$B$84,0),MATCH(YEAR(S$2),Auxiliar_OPEX_Drivers!$B$76:$I$76,0))*$F100</f>
        <v>0</v>
      </c>
      <c r="T100" s="107">
        <f>INDEX(Auxiliar_OPEX_Drivers!$B$76:$I$84,MATCH($E100,Auxiliar_OPEX_Drivers!$B$76:$B$84,0),MATCH(YEAR(T$2),Auxiliar_OPEX_Drivers!$B$76:$I$76,0))*$F100</f>
        <v>0</v>
      </c>
      <c r="U100" s="107">
        <f>INDEX(Auxiliar_OPEX_Drivers!$B$76:$I$84,MATCH($E100,Auxiliar_OPEX_Drivers!$B$76:$B$84,0),MATCH(YEAR(U$2),Auxiliar_OPEX_Drivers!$B$76:$I$76,0))*$F100</f>
        <v>0</v>
      </c>
      <c r="V100" s="107">
        <f>INDEX(Auxiliar_OPEX_Drivers!$B$76:$I$84,MATCH($E100,Auxiliar_OPEX_Drivers!$B$76:$B$84,0),MATCH(YEAR(V$2),Auxiliar_OPEX_Drivers!$B$76:$I$76,0))*$F100</f>
        <v>0</v>
      </c>
      <c r="W100" s="107">
        <f>INDEX(Auxiliar_OPEX_Drivers!$B$76:$I$84,MATCH($E100,Auxiliar_OPEX_Drivers!$B$76:$B$84,0),MATCH(YEAR(W$2),Auxiliar_OPEX_Drivers!$B$76:$I$76,0))*$F100</f>
        <v>0</v>
      </c>
      <c r="X100" s="107">
        <f>INDEX(Auxiliar_OPEX_Drivers!$B$76:$I$84,MATCH($E100,Auxiliar_OPEX_Drivers!$B$76:$B$84,0),MATCH(YEAR(X$2),Auxiliar_OPEX_Drivers!$B$76:$I$76,0))*$F100</f>
        <v>0</v>
      </c>
      <c r="Y100" s="107">
        <f>INDEX(Auxiliar_OPEX_Drivers!$B$76:$I$84,MATCH($E100,Auxiliar_OPEX_Drivers!$B$76:$B$84,0),MATCH(YEAR(Y$2),Auxiliar_OPEX_Drivers!$B$76:$I$76,0))*$F100</f>
        <v>0</v>
      </c>
      <c r="Z100" s="107">
        <f>INDEX(Auxiliar_OPEX_Drivers!$B$76:$I$84,MATCH($E100,Auxiliar_OPEX_Drivers!$B$76:$B$84,0),MATCH(YEAR(Z$2),Auxiliar_OPEX_Drivers!$B$76:$I$76,0))*$F100</f>
        <v>0</v>
      </c>
      <c r="AA100" s="107">
        <f>INDEX(Auxiliar_OPEX_Drivers!$B$76:$I$84,MATCH($E100,Auxiliar_OPEX_Drivers!$B$76:$B$84,0),MATCH(YEAR(AA$2),Auxiliar_OPEX_Drivers!$B$76:$I$76,0))*$F100</f>
        <v>0</v>
      </c>
      <c r="AB100" s="107">
        <f>INDEX(Auxiliar_OPEX_Drivers!$B$76:$I$84,MATCH($E100,Auxiliar_OPEX_Drivers!$B$76:$B$84,0),MATCH(YEAR(AB$2),Auxiliar_OPEX_Drivers!$B$76:$I$76,0))*$F100</f>
        <v>0</v>
      </c>
      <c r="AC100" s="107">
        <f>INDEX(Auxiliar_OPEX_Drivers!$B$76:$I$84,MATCH($E100,Auxiliar_OPEX_Drivers!$B$76:$B$84,0),MATCH(YEAR(AC$2),Auxiliar_OPEX_Drivers!$B$76:$I$76,0))*$F100</f>
        <v>0</v>
      </c>
      <c r="AD100" s="107">
        <f>INDEX(Auxiliar_OPEX_Drivers!$B$76:$I$84,MATCH($E100,Auxiliar_OPEX_Drivers!$B$76:$B$84,0),MATCH(YEAR(AD$2),Auxiliar_OPEX_Drivers!$B$76:$I$76,0))*$F100</f>
        <v>0</v>
      </c>
      <c r="AE100" s="107">
        <f>INDEX(Auxiliar_OPEX_Drivers!$B$76:$I$84,MATCH($E100,Auxiliar_OPEX_Drivers!$B$76:$B$84,0),MATCH(YEAR(AE$2),Auxiliar_OPEX_Drivers!$B$76:$I$76,0))*$F100</f>
        <v>0</v>
      </c>
      <c r="AF100" s="107">
        <f>INDEX(Auxiliar_OPEX_Drivers!$B$76:$I$84,MATCH($E100,Auxiliar_OPEX_Drivers!$B$76:$B$84,0),MATCH(YEAR(AF$2),Auxiliar_OPEX_Drivers!$B$76:$I$76,0))*$F100</f>
        <v>0</v>
      </c>
      <c r="AG100" s="107">
        <f>INDEX(Auxiliar_OPEX_Drivers!$B$76:$I$84,MATCH($E100,Auxiliar_OPEX_Drivers!$B$76:$B$84,0),MATCH(YEAR(AG$2),Auxiliar_OPEX_Drivers!$B$76:$I$76,0))*$F100</f>
        <v>0</v>
      </c>
      <c r="AH100" s="107">
        <f>INDEX(Auxiliar_OPEX_Drivers!$B$76:$I$84,MATCH($E100,Auxiliar_OPEX_Drivers!$B$76:$B$84,0),MATCH(YEAR(AH$2),Auxiliar_OPEX_Drivers!$B$76:$I$76,0))*$F100</f>
        <v>0</v>
      </c>
      <c r="AI100" s="107">
        <f>INDEX(Auxiliar_OPEX_Drivers!$B$76:$I$84,MATCH($E100,Auxiliar_OPEX_Drivers!$B$76:$B$84,0),MATCH(YEAR(AI$2),Auxiliar_OPEX_Drivers!$B$76:$I$76,0))*$F100</f>
        <v>0</v>
      </c>
      <c r="AJ100" s="107">
        <f>INDEX(Auxiliar_OPEX_Drivers!$B$76:$I$84,MATCH($E100,Auxiliar_OPEX_Drivers!$B$76:$B$84,0),MATCH(YEAR(AJ$2),Auxiliar_OPEX_Drivers!$B$76:$I$76,0))*$F100</f>
        <v>0</v>
      </c>
      <c r="AK100" s="107">
        <f>INDEX(Auxiliar_OPEX_Drivers!$B$76:$I$84,MATCH($E100,Auxiliar_OPEX_Drivers!$B$76:$B$84,0),MATCH(YEAR(AK$2),Auxiliar_OPEX_Drivers!$B$76:$I$76,0))*$F100</f>
        <v>0</v>
      </c>
      <c r="AL100" s="107">
        <f>INDEX(Auxiliar_OPEX_Drivers!$B$76:$I$84,MATCH($E100,Auxiliar_OPEX_Drivers!$B$76:$B$84,0),MATCH(YEAR(AL$2),Auxiliar_OPEX_Drivers!$B$76:$I$76,0))*$F100</f>
        <v>0</v>
      </c>
      <c r="AM100" s="107">
        <f>INDEX(Auxiliar_OPEX_Drivers!$B$76:$I$84,MATCH($E100,Auxiliar_OPEX_Drivers!$B$76:$B$84,0),MATCH(YEAR(AM$2),Auxiliar_OPEX_Drivers!$B$76:$I$76,0))*$F100</f>
        <v>0</v>
      </c>
      <c r="AN100" s="107">
        <f>INDEX(Auxiliar_OPEX_Drivers!$B$76:$I$84,MATCH($E100,Auxiliar_OPEX_Drivers!$B$76:$B$84,0),MATCH(YEAR(AN$2),Auxiliar_OPEX_Drivers!$B$76:$I$76,0))*$F100</f>
        <v>0</v>
      </c>
      <c r="AO100" s="107">
        <f>INDEX(Auxiliar_OPEX_Drivers!$B$76:$I$84,MATCH($E100,Auxiliar_OPEX_Drivers!$B$76:$B$84,0),MATCH(YEAR(AO$2),Auxiliar_OPEX_Drivers!$B$76:$I$76,0))*$F100</f>
        <v>0</v>
      </c>
      <c r="AP100" s="107">
        <f>INDEX(Auxiliar_OPEX_Drivers!$B$76:$I$84,MATCH($E100,Auxiliar_OPEX_Drivers!$B$76:$B$84,0),MATCH(YEAR(AP$2),Auxiliar_OPEX_Drivers!$B$76:$I$76,0))*$F100</f>
        <v>0</v>
      </c>
      <c r="AQ100" s="107">
        <f>INDEX(Auxiliar_OPEX_Drivers!$B$76:$I$84,MATCH($E100,Auxiliar_OPEX_Drivers!$B$76:$B$84,0),MATCH(YEAR(AQ$2),Auxiliar_OPEX_Drivers!$B$76:$I$76,0))*$F100</f>
        <v>0</v>
      </c>
      <c r="AR100" s="107">
        <f>INDEX(Auxiliar_OPEX_Drivers!$B$76:$I$84,MATCH($E100,Auxiliar_OPEX_Drivers!$B$76:$B$84,0),MATCH(YEAR(AR$2),Auxiliar_OPEX_Drivers!$B$76:$I$76,0))*$F100</f>
        <v>0</v>
      </c>
      <c r="AS100" s="107">
        <f>INDEX(Auxiliar_OPEX_Drivers!$B$76:$I$84,MATCH($E100,Auxiliar_OPEX_Drivers!$B$76:$B$84,0),MATCH(YEAR(AS$2),Auxiliar_OPEX_Drivers!$B$76:$I$76,0))*$F100</f>
        <v>0</v>
      </c>
      <c r="AT100" s="107">
        <f>INDEX(Auxiliar_OPEX_Drivers!$B$76:$I$84,MATCH($E100,Auxiliar_OPEX_Drivers!$B$76:$B$84,0),MATCH(YEAR(AT$2),Auxiliar_OPEX_Drivers!$B$76:$I$76,0))*$F100</f>
        <v>0</v>
      </c>
      <c r="AU100" s="107">
        <f>INDEX(Auxiliar_OPEX_Drivers!$B$76:$I$84,MATCH($E100,Auxiliar_OPEX_Drivers!$B$76:$B$84,0),MATCH(YEAR(AU$2),Auxiliar_OPEX_Drivers!$B$76:$I$76,0))*$F100</f>
        <v>0</v>
      </c>
      <c r="AV100" s="107">
        <f>INDEX(Auxiliar_OPEX_Drivers!$B$76:$I$84,MATCH($E100,Auxiliar_OPEX_Drivers!$B$76:$B$84,0),MATCH(YEAR(AV$2),Auxiliar_OPEX_Drivers!$B$76:$I$76,0))*$F100</f>
        <v>0</v>
      </c>
      <c r="AW100" s="107">
        <f>INDEX(Auxiliar_OPEX_Drivers!$B$76:$I$84,MATCH($E100,Auxiliar_OPEX_Drivers!$B$76:$B$84,0),MATCH(YEAR(AW$2),Auxiliar_OPEX_Drivers!$B$76:$I$76,0))*$F100</f>
        <v>0</v>
      </c>
      <c r="AX100" s="107">
        <f>INDEX(Auxiliar_OPEX_Drivers!$B$76:$I$84,MATCH($E100,Auxiliar_OPEX_Drivers!$B$76:$B$84,0),MATCH(YEAR(AX$2),Auxiliar_OPEX_Drivers!$B$76:$I$76,0))*$F100</f>
        <v>0</v>
      </c>
      <c r="AY100" s="107">
        <f>INDEX(Auxiliar_OPEX_Drivers!$B$76:$I$84,MATCH($E100,Auxiliar_OPEX_Drivers!$B$76:$B$84,0),MATCH(YEAR(AY$2),Auxiliar_OPEX_Drivers!$B$76:$I$76,0))*$F100</f>
        <v>0</v>
      </c>
      <c r="AZ100" s="107">
        <f>INDEX(Auxiliar_OPEX_Drivers!$B$76:$I$84,MATCH($E100,Auxiliar_OPEX_Drivers!$B$76:$B$84,0),MATCH(YEAR(AZ$2),Auxiliar_OPEX_Drivers!$B$76:$I$76,0))*$F100</f>
        <v>0</v>
      </c>
      <c r="BA100" s="107">
        <f>INDEX(Auxiliar_OPEX_Drivers!$B$76:$I$84,MATCH($E100,Auxiliar_OPEX_Drivers!$B$76:$B$84,0),MATCH(YEAR(BA$2),Auxiliar_OPEX_Drivers!$B$76:$I$76,0))*$F100</f>
        <v>0</v>
      </c>
      <c r="BB100" s="107">
        <f>INDEX(Auxiliar_OPEX_Drivers!$B$76:$I$84,MATCH($E100,Auxiliar_OPEX_Drivers!$B$76:$B$84,0),MATCH(YEAR(BB$2),Auxiliar_OPEX_Drivers!$B$76:$I$76,0))*$F100</f>
        <v>0</v>
      </c>
      <c r="BC100" s="107">
        <f>INDEX(Auxiliar_OPEX_Drivers!$B$76:$I$84,MATCH($E100,Auxiliar_OPEX_Drivers!$B$76:$B$84,0),MATCH(YEAR(BC$2),Auxiliar_OPEX_Drivers!$B$76:$I$76,0))*$F100</f>
        <v>0</v>
      </c>
      <c r="BD100" s="107">
        <f>INDEX(Auxiliar_OPEX_Drivers!$B$76:$I$84,MATCH($E100,Auxiliar_OPEX_Drivers!$B$76:$B$84,0),MATCH(YEAR(BD$2),Auxiliar_OPEX_Drivers!$B$76:$I$76,0))*$F100</f>
        <v>0</v>
      </c>
      <c r="BE100" s="107">
        <f>INDEX(Auxiliar_OPEX_Drivers!$B$76:$I$84,MATCH($E100,Auxiliar_OPEX_Drivers!$B$76:$B$84,0),MATCH(YEAR(BE$2),Auxiliar_OPEX_Drivers!$B$76:$I$76,0))*$F100</f>
        <v>0</v>
      </c>
      <c r="BF100" s="107">
        <f>INDEX(Auxiliar_OPEX_Drivers!$B$76:$I$84,MATCH($E100,Auxiliar_OPEX_Drivers!$B$76:$B$84,0),MATCH(YEAR(BF$2),Auxiliar_OPEX_Drivers!$B$76:$I$76,0))*$F100</f>
        <v>0</v>
      </c>
      <c r="BG100" s="107">
        <f>INDEX(Auxiliar_OPEX_Drivers!$B$76:$I$84,MATCH($E100,Auxiliar_OPEX_Drivers!$B$76:$B$84,0),MATCH(YEAR(BG$2),Auxiliar_OPEX_Drivers!$B$76:$I$76,0))*$F100</f>
        <v>0</v>
      </c>
      <c r="BH100" s="107">
        <f>INDEX(Auxiliar_OPEX_Drivers!$B$76:$I$84,MATCH($E100,Auxiliar_OPEX_Drivers!$B$76:$B$84,0),MATCH(YEAR(BH$2),Auxiliar_OPEX_Drivers!$B$76:$I$76,0))*$F100</f>
        <v>0</v>
      </c>
      <c r="BI100" s="107">
        <f>INDEX(Auxiliar_OPEX_Drivers!$B$76:$I$84,MATCH($E100,Auxiliar_OPEX_Drivers!$B$76:$B$84,0),MATCH(YEAR(BI$2),Auxiliar_OPEX_Drivers!$B$76:$I$76,0))*$F100</f>
        <v>0</v>
      </c>
      <c r="BJ100" s="107">
        <f>INDEX(Auxiliar_OPEX_Drivers!$B$76:$I$84,MATCH($E100,Auxiliar_OPEX_Drivers!$B$76:$B$84,0),MATCH(YEAR(BJ$2),Auxiliar_OPEX_Drivers!$B$76:$I$76,0))*$F100</f>
        <v>0</v>
      </c>
      <c r="BK100" s="107">
        <f>INDEX(Auxiliar_OPEX_Drivers!$B$76:$I$84,MATCH($E100,Auxiliar_OPEX_Drivers!$B$76:$B$84,0),MATCH(YEAR(BK$2),Auxiliar_OPEX_Drivers!$B$76:$I$76,0))*$F100</f>
        <v>0</v>
      </c>
      <c r="BL100" s="107">
        <f>INDEX(Auxiliar_OPEX_Drivers!$B$76:$I$84,MATCH($E100,Auxiliar_OPEX_Drivers!$B$76:$B$84,0),MATCH(YEAR(BL$2),Auxiliar_OPEX_Drivers!$B$76:$I$76,0))*$F100</f>
        <v>0</v>
      </c>
      <c r="BM100" s="107">
        <f>INDEX(Auxiliar_OPEX_Drivers!$B$76:$I$84,MATCH($E100,Auxiliar_OPEX_Drivers!$B$76:$B$84,0),MATCH(YEAR(BM$2),Auxiliar_OPEX_Drivers!$B$76:$I$76,0))*$F100</f>
        <v>0</v>
      </c>
      <c r="BN100" s="107">
        <f>INDEX(Auxiliar_OPEX_Drivers!$B$76:$I$84,MATCH($E100,Auxiliar_OPEX_Drivers!$B$76:$B$84,0),MATCH(YEAR(BN$2),Auxiliar_OPEX_Drivers!$B$76:$I$76,0))*$F100</f>
        <v>0</v>
      </c>
      <c r="BO100" s="107">
        <f>INDEX(Auxiliar_OPEX_Drivers!$B$76:$I$84,MATCH($E100,Auxiliar_OPEX_Drivers!$B$76:$B$84,0),MATCH(YEAR(BO$2),Auxiliar_OPEX_Drivers!$B$76:$I$76,0))*$F100</f>
        <v>0</v>
      </c>
      <c r="BP100" s="107">
        <f>INDEX(Auxiliar_OPEX_Drivers!$B$76:$I$84,MATCH($E100,Auxiliar_OPEX_Drivers!$B$76:$B$84,0),MATCH(YEAR(BP$2),Auxiliar_OPEX_Drivers!$B$76:$I$76,0))*$F100</f>
        <v>0</v>
      </c>
      <c r="BQ100" s="107">
        <f>INDEX(Auxiliar_OPEX_Drivers!$B$76:$I$84,MATCH($E100,Auxiliar_OPEX_Drivers!$B$76:$B$84,0),MATCH(YEAR(BQ$2),Auxiliar_OPEX_Drivers!$B$76:$I$76,0))*$F100</f>
        <v>0</v>
      </c>
      <c r="BR100" s="107">
        <f>INDEX(Auxiliar_OPEX_Drivers!$B$76:$I$84,MATCH($E100,Auxiliar_OPEX_Drivers!$B$76:$B$84,0),MATCH(YEAR(BR$2),Auxiliar_OPEX_Drivers!$B$76:$I$76,0))*$F100</f>
        <v>0</v>
      </c>
      <c r="BS100" s="107">
        <f>INDEX(Auxiliar_OPEX_Drivers!$B$76:$I$84,MATCH($E100,Auxiliar_OPEX_Drivers!$B$76:$B$84,0),MATCH(YEAR(BS$2),Auxiliar_OPEX_Drivers!$B$76:$I$76,0))*$F100</f>
        <v>0</v>
      </c>
      <c r="BT100" s="107">
        <f>INDEX(Auxiliar_OPEX_Drivers!$B$76:$I$84,MATCH($E100,Auxiliar_OPEX_Drivers!$B$76:$B$84,0),MATCH(YEAR(BT$2),Auxiliar_OPEX_Drivers!$B$76:$I$76,0))*$F100</f>
        <v>0</v>
      </c>
      <c r="BU100" s="107">
        <f>INDEX(Auxiliar_OPEX_Drivers!$B$76:$I$84,MATCH($E100,Auxiliar_OPEX_Drivers!$B$76:$B$84,0),MATCH(YEAR(BU$2),Auxiliar_OPEX_Drivers!$B$76:$I$76,0))*$F100</f>
        <v>0</v>
      </c>
      <c r="BV100" s="107">
        <f>INDEX(Auxiliar_OPEX_Drivers!$B$76:$I$84,MATCH($E100,Auxiliar_OPEX_Drivers!$B$76:$B$84,0),MATCH(YEAR(BV$2),Auxiliar_OPEX_Drivers!$B$76:$I$76,0))*$F100</f>
        <v>0</v>
      </c>
      <c r="BW100" s="107">
        <f>INDEX(Auxiliar_OPEX_Drivers!$B$76:$I$84,MATCH($E100,Auxiliar_OPEX_Drivers!$B$76:$B$84,0),MATCH(YEAR(BW$2),Auxiliar_OPEX_Drivers!$B$76:$I$76,0))*$F100</f>
        <v>0</v>
      </c>
      <c r="BX100" s="107">
        <f>INDEX(Auxiliar_OPEX_Drivers!$B$76:$I$84,MATCH($E100,Auxiliar_OPEX_Drivers!$B$76:$B$84,0),MATCH(YEAR(BX$2),Auxiliar_OPEX_Drivers!$B$76:$I$76,0))*$F100</f>
        <v>0</v>
      </c>
      <c r="BY100" s="107">
        <f>INDEX(Auxiliar_OPEX_Drivers!$B$76:$I$84,MATCH($E100,Auxiliar_OPEX_Drivers!$B$76:$B$84,0),MATCH(YEAR(BY$2),Auxiliar_OPEX_Drivers!$B$76:$I$76,0))*$F100</f>
        <v>0</v>
      </c>
      <c r="BZ100" s="107">
        <f>INDEX(Auxiliar_OPEX_Drivers!$B$76:$I$84,MATCH($E100,Auxiliar_OPEX_Drivers!$B$76:$B$84,0),MATCH(YEAR(BZ$2),Auxiliar_OPEX_Drivers!$B$76:$I$76,0))*$F100</f>
        <v>0</v>
      </c>
      <c r="CA100" s="107">
        <f>INDEX(Auxiliar_OPEX_Drivers!$B$76:$I$84,MATCH($E100,Auxiliar_OPEX_Drivers!$B$76:$B$84,0),MATCH(YEAR(CA$2),Auxiliar_OPEX_Drivers!$B$76:$I$76,0))*$F100</f>
        <v>0</v>
      </c>
      <c r="CB100" s="107">
        <f>INDEX(Auxiliar_OPEX_Drivers!$B$76:$I$84,MATCH($E100,Auxiliar_OPEX_Drivers!$B$76:$B$84,0),MATCH(YEAR(CB$2),Auxiliar_OPEX_Drivers!$B$76:$I$76,0))*$F100</f>
        <v>0</v>
      </c>
      <c r="CC100" s="107">
        <f>INDEX(Auxiliar_OPEX_Drivers!$B$76:$I$84,MATCH($E100,Auxiliar_OPEX_Drivers!$B$76:$B$84,0),MATCH(YEAR(CC$2),Auxiliar_OPEX_Drivers!$B$76:$I$76,0))*$F100</f>
        <v>0</v>
      </c>
      <c r="CD100" s="107">
        <f>INDEX(Auxiliar_OPEX_Drivers!$B$76:$I$84,MATCH($E100,Auxiliar_OPEX_Drivers!$B$76:$B$84,0),MATCH(YEAR(CD$2),Auxiliar_OPEX_Drivers!$B$76:$I$76,0))*$F100</f>
        <v>0</v>
      </c>
      <c r="CE100" s="107">
        <f>INDEX(Auxiliar_OPEX_Drivers!$B$76:$I$84,MATCH($E100,Auxiliar_OPEX_Drivers!$B$76:$B$84,0),MATCH(YEAR(CE$2),Auxiliar_OPEX_Drivers!$B$76:$I$76,0))*$F100</f>
        <v>0</v>
      </c>
      <c r="CF100" s="107">
        <f>INDEX(Auxiliar_OPEX_Drivers!$B$76:$I$84,MATCH($E100,Auxiliar_OPEX_Drivers!$B$76:$B$84,0),MATCH(YEAR(CF$2),Auxiliar_OPEX_Drivers!$B$76:$I$76,0))*$F100</f>
        <v>0</v>
      </c>
      <c r="CG100" s="107">
        <f>INDEX(Auxiliar_OPEX_Drivers!$B$76:$I$84,MATCH($E100,Auxiliar_OPEX_Drivers!$B$76:$B$84,0),MATCH(YEAR(CG$2),Auxiliar_OPEX_Drivers!$B$76:$I$76,0))*$F100</f>
        <v>0</v>
      </c>
      <c r="CI100" s="51">
        <f>INDEX(Auxiliar_OPEX_CustosUnit!$A$1:$R$129,MATCH(Auxiliar_OPEX_P!$A100,Auxiliar_OPEX_CustosUnit!$A$1:$A$129,0),MATCH(CI$2,Auxiliar_OPEX_CustosUnit!$A$3:$Q$3,0))*(1-DRE_Auxiliar!$A$5)</f>
        <v>0</v>
      </c>
      <c r="CJ100" s="51">
        <f>INDEX(Auxiliar_OPEX_CustosUnit!$A$1:$R$129,MATCH(Auxiliar_OPEX_P!$A100,Auxiliar_OPEX_CustosUnit!$A$1:$A$129,0),MATCH(CJ$2,Auxiliar_OPEX_CustosUnit!$A$3:$Q$3,0))*(1-DRE_Auxiliar!$A$5)</f>
        <v>0</v>
      </c>
      <c r="CK100" s="51">
        <f>INDEX(Auxiliar_OPEX_CustosUnit!$A$1:$R$129,MATCH(Auxiliar_OPEX_P!$A100,Auxiliar_OPEX_CustosUnit!$A$1:$A$129,0),MATCH(CK$2,Auxiliar_OPEX_CustosUnit!$A$3:$Q$3,0))*(1-DRE_Auxiliar!$A$5)</f>
        <v>0</v>
      </c>
      <c r="CL100" s="51">
        <f>INDEX(Auxiliar_OPEX_CustosUnit!$A$1:$R$129,MATCH(Auxiliar_OPEX_P!$A100,Auxiliar_OPEX_CustosUnit!$A$1:$A$129,0),MATCH(CL$2,Auxiliar_OPEX_CustosUnit!$A$3:$Q$3,0))*(1-DRE_Auxiliar!$A$5)</f>
        <v>0</v>
      </c>
      <c r="CM100" s="51">
        <f>INDEX(Auxiliar_OPEX_CustosUnit!$A$1:$R$129,MATCH(Auxiliar_OPEX_P!$A100,Auxiliar_OPEX_CustosUnit!$A$1:$A$129,0),MATCH(CM$2,Auxiliar_OPEX_CustosUnit!$A$3:$Q$3,0))*(1-DRE_Auxiliar!$A$5)</f>
        <v>0</v>
      </c>
      <c r="CN100" s="51">
        <f>INDEX(Auxiliar_OPEX_CustosUnit!$A$1:$R$129,MATCH(Auxiliar_OPEX_P!$A100,Auxiliar_OPEX_CustosUnit!$A$1:$A$129,0),MATCH(CN$2,Auxiliar_OPEX_CustosUnit!$A$3:$Q$3,0))*(1-DRE_Auxiliar!$A$5)</f>
        <v>0</v>
      </c>
      <c r="CO100" s="51">
        <f>INDEX(Auxiliar_OPEX_CustosUnit!$A$1:$R$129,MATCH(Auxiliar_OPEX_P!$A100,Auxiliar_OPEX_CustosUnit!$A$1:$A$129,0),MATCH(CO$2,Auxiliar_OPEX_CustosUnit!$A$3:$Q$3,0))*(1-DRE_Auxiliar!$A$5)</f>
        <v>0</v>
      </c>
      <c r="CP100" s="51">
        <f>INDEX(Auxiliar_OPEX_CustosUnit!$A$1:$R$129,MATCH(Auxiliar_OPEX_P!$A100,Auxiliar_OPEX_CustosUnit!$A$1:$A$129,0),MATCH(CP$2,Auxiliar_OPEX_CustosUnit!$A$3:$Q$3,0))*(1-DRE_Auxiliar!$A$5)</f>
        <v>0</v>
      </c>
      <c r="CQ100" s="51">
        <f>INDEX(Auxiliar_OPEX_CustosUnit!$A$1:$R$129,MATCH(Auxiliar_OPEX_P!$A100,Auxiliar_OPEX_CustosUnit!$A$1:$A$129,0),MATCH(CQ$2,Auxiliar_OPEX_CustosUnit!$A$3:$Q$3,0))*(1-DRE_Auxiliar!$A$5)</f>
        <v>0</v>
      </c>
      <c r="CR100" s="51">
        <f>INDEX(Auxiliar_OPEX_CustosUnit!$A$1:$R$129,MATCH(Auxiliar_OPEX_P!$A100,Auxiliar_OPEX_CustosUnit!$A$1:$A$129,0),MATCH(CR$2,Auxiliar_OPEX_CustosUnit!$A$3:$Q$3,0))*(1-DRE_Auxiliar!$A$5)</f>
        <v>0</v>
      </c>
      <c r="CS100" s="51">
        <f>INDEX(Auxiliar_OPEX_CustosUnit!$A$1:$R$129,MATCH(Auxiliar_OPEX_P!$A100,Auxiliar_OPEX_CustosUnit!$A$1:$A$129,0),MATCH(CS$2,Auxiliar_OPEX_CustosUnit!$A$3:$Q$3,0))*(1-DRE_Auxiliar!$A$5)</f>
        <v>0</v>
      </c>
      <c r="CT100" s="51">
        <f>INDEX(Auxiliar_OPEX_CustosUnit!$A$1:$R$129,MATCH(Auxiliar_OPEX_P!$A100,Auxiliar_OPEX_CustosUnit!$A$1:$A$129,0),MATCH(CT$2,Auxiliar_OPEX_CustosUnit!$A$3:$Q$3,0))*(1-DRE_Auxiliar!$A$5)</f>
        <v>0</v>
      </c>
      <c r="CU100" s="53">
        <f t="shared" si="610"/>
        <v>0</v>
      </c>
      <c r="CV100" s="53">
        <f t="shared" si="611"/>
        <v>0</v>
      </c>
      <c r="CW100" s="53">
        <f t="shared" si="612"/>
        <v>0</v>
      </c>
      <c r="CX100" s="53">
        <f t="shared" si="613"/>
        <v>0</v>
      </c>
      <c r="CY100" s="53">
        <f t="shared" si="614"/>
        <v>0</v>
      </c>
      <c r="CZ100" s="53">
        <f t="shared" si="615"/>
        <v>0</v>
      </c>
      <c r="DA100" s="53">
        <f t="shared" si="616"/>
        <v>0</v>
      </c>
      <c r="DB100" s="53">
        <f t="shared" si="617"/>
        <v>0</v>
      </c>
      <c r="DC100" s="53">
        <f t="shared" si="618"/>
        <v>0</v>
      </c>
      <c r="DD100" s="53">
        <f t="shared" si="619"/>
        <v>0</v>
      </c>
      <c r="DE100" s="53">
        <f t="shared" si="620"/>
        <v>0</v>
      </c>
      <c r="DF100" s="53">
        <f t="shared" si="621"/>
        <v>0</v>
      </c>
      <c r="DG100" s="53">
        <f t="shared" si="622"/>
        <v>0</v>
      </c>
      <c r="DH100" s="53">
        <f t="shared" si="623"/>
        <v>0</v>
      </c>
      <c r="DI100" s="53">
        <f t="shared" si="624"/>
        <v>0</v>
      </c>
      <c r="DJ100" s="53">
        <f t="shared" si="625"/>
        <v>0</v>
      </c>
      <c r="DK100" s="53">
        <f t="shared" si="626"/>
        <v>0</v>
      </c>
      <c r="DL100" s="53">
        <f t="shared" si="627"/>
        <v>0</v>
      </c>
      <c r="DM100" s="53">
        <f t="shared" si="628"/>
        <v>0</v>
      </c>
      <c r="DN100" s="53">
        <f t="shared" si="629"/>
        <v>0</v>
      </c>
      <c r="DO100" s="53">
        <f t="shared" si="630"/>
        <v>0</v>
      </c>
      <c r="DP100" s="53">
        <f t="shared" si="631"/>
        <v>0</v>
      </c>
      <c r="DQ100" s="53">
        <f t="shared" si="632"/>
        <v>0</v>
      </c>
      <c r="DR100" s="53">
        <f t="shared" si="633"/>
        <v>0</v>
      </c>
      <c r="DS100" s="53">
        <f t="shared" si="634"/>
        <v>0</v>
      </c>
      <c r="DT100" s="53">
        <f t="shared" si="635"/>
        <v>0</v>
      </c>
      <c r="DU100" s="53">
        <f t="shared" si="636"/>
        <v>0</v>
      </c>
      <c r="DV100" s="53">
        <f t="shared" si="637"/>
        <v>0</v>
      </c>
      <c r="DW100" s="53">
        <f t="shared" si="638"/>
        <v>0</v>
      </c>
      <c r="DX100" s="53">
        <f t="shared" si="639"/>
        <v>0</v>
      </c>
      <c r="DY100" s="53">
        <f t="shared" si="640"/>
        <v>0</v>
      </c>
      <c r="DZ100" s="53">
        <f t="shared" si="641"/>
        <v>0</v>
      </c>
      <c r="EA100" s="53">
        <f t="shared" si="642"/>
        <v>0</v>
      </c>
      <c r="EB100" s="53">
        <f t="shared" si="643"/>
        <v>0</v>
      </c>
      <c r="EC100" s="53">
        <f t="shared" si="644"/>
        <v>0</v>
      </c>
      <c r="ED100" s="53">
        <f t="shared" si="645"/>
        <v>0</v>
      </c>
      <c r="EE100" s="53">
        <f t="shared" si="646"/>
        <v>0</v>
      </c>
      <c r="EF100" s="53">
        <f t="shared" si="647"/>
        <v>0</v>
      </c>
      <c r="EG100" s="53">
        <f t="shared" si="648"/>
        <v>0</v>
      </c>
      <c r="EH100" s="53">
        <f t="shared" si="649"/>
        <v>0</v>
      </c>
      <c r="EI100" s="53">
        <f t="shared" si="650"/>
        <v>0</v>
      </c>
      <c r="EJ100" s="53">
        <f t="shared" si="651"/>
        <v>0</v>
      </c>
      <c r="EK100" s="53">
        <f t="shared" si="652"/>
        <v>0</v>
      </c>
      <c r="EL100" s="53">
        <f t="shared" si="653"/>
        <v>0</v>
      </c>
      <c r="EM100" s="53">
        <f t="shared" si="654"/>
        <v>0</v>
      </c>
      <c r="EN100" s="53">
        <f t="shared" si="655"/>
        <v>0</v>
      </c>
      <c r="EO100" s="53">
        <f t="shared" si="656"/>
        <v>0</v>
      </c>
      <c r="EP100" s="53">
        <f t="shared" si="657"/>
        <v>0</v>
      </c>
      <c r="EQ100" s="53">
        <f t="shared" si="658"/>
        <v>0</v>
      </c>
      <c r="ER100" s="53">
        <f t="shared" si="659"/>
        <v>0</v>
      </c>
      <c r="ES100" s="53">
        <f t="shared" si="660"/>
        <v>0</v>
      </c>
      <c r="ET100" s="53">
        <f t="shared" si="661"/>
        <v>0</v>
      </c>
      <c r="EU100" s="53">
        <f t="shared" si="662"/>
        <v>0</v>
      </c>
      <c r="EV100" s="53">
        <f t="shared" si="663"/>
        <v>0</v>
      </c>
      <c r="EW100" s="53">
        <f t="shared" si="664"/>
        <v>0</v>
      </c>
      <c r="EX100" s="53">
        <f t="shared" si="665"/>
        <v>0</v>
      </c>
      <c r="EY100" s="53">
        <f t="shared" si="666"/>
        <v>0</v>
      </c>
      <c r="EZ100" s="53">
        <f t="shared" si="667"/>
        <v>0</v>
      </c>
      <c r="FA100" s="53">
        <f t="shared" si="668"/>
        <v>0</v>
      </c>
      <c r="FB100" s="53">
        <f t="shared" si="669"/>
        <v>0</v>
      </c>
      <c r="FC100" s="53">
        <f t="shared" si="670"/>
        <v>0</v>
      </c>
      <c r="FD100" s="53">
        <f t="shared" si="671"/>
        <v>0</v>
      </c>
      <c r="FE100" s="53">
        <f t="shared" si="672"/>
        <v>0</v>
      </c>
      <c r="FF100" s="53">
        <f t="shared" si="673"/>
        <v>0</v>
      </c>
      <c r="FG100" s="53">
        <f t="shared" si="674"/>
        <v>0</v>
      </c>
      <c r="FH100" s="53">
        <f t="shared" si="675"/>
        <v>0</v>
      </c>
      <c r="FI100" s="53">
        <f t="shared" si="676"/>
        <v>0</v>
      </c>
      <c r="FJ100" s="53">
        <f t="shared" si="677"/>
        <v>0</v>
      </c>
      <c r="FK100" s="53">
        <f t="shared" si="678"/>
        <v>0</v>
      </c>
      <c r="FL100" s="53">
        <f t="shared" si="679"/>
        <v>0</v>
      </c>
      <c r="FM100" s="53">
        <f t="shared" si="680"/>
        <v>0</v>
      </c>
      <c r="FN100" s="53">
        <f t="shared" si="681"/>
        <v>0</v>
      </c>
      <c r="FP100" s="51">
        <f t="shared" si="682"/>
        <v>0</v>
      </c>
      <c r="FQ100" s="51">
        <f t="shared" si="689"/>
        <v>0</v>
      </c>
      <c r="FR100" s="51">
        <f t="shared" si="690"/>
        <v>0</v>
      </c>
      <c r="FS100" s="51">
        <f t="shared" si="691"/>
        <v>0</v>
      </c>
      <c r="FT100" s="51">
        <f t="shared" si="692"/>
        <v>0</v>
      </c>
      <c r="FU100" s="51">
        <f t="shared" si="693"/>
        <v>0</v>
      </c>
      <c r="FV100" s="51">
        <f t="shared" si="694"/>
        <v>0</v>
      </c>
      <c r="FW100" s="51">
        <f t="shared" si="695"/>
        <v>0</v>
      </c>
      <c r="FX100" s="51">
        <f t="shared" si="696"/>
        <v>0</v>
      </c>
      <c r="FY100" s="51">
        <f t="shared" si="697"/>
        <v>0</v>
      </c>
      <c r="FZ100" s="51">
        <f t="shared" si="698"/>
        <v>0</v>
      </c>
      <c r="GA100" s="51">
        <f t="shared" si="699"/>
        <v>0</v>
      </c>
      <c r="GB100" s="51">
        <f t="shared" si="700"/>
        <v>0</v>
      </c>
      <c r="GC100" s="51">
        <f t="shared" si="701"/>
        <v>0</v>
      </c>
      <c r="GD100" s="51">
        <f t="shared" si="702"/>
        <v>0</v>
      </c>
      <c r="GE100" s="51">
        <f t="shared" si="703"/>
        <v>0</v>
      </c>
      <c r="GF100" s="51">
        <f t="shared" si="704"/>
        <v>0</v>
      </c>
      <c r="GG100" s="51">
        <f t="shared" si="705"/>
        <v>0</v>
      </c>
      <c r="GH100" s="51">
        <f t="shared" si="706"/>
        <v>0</v>
      </c>
      <c r="GI100" s="51">
        <f t="shared" si="707"/>
        <v>0</v>
      </c>
      <c r="GJ100" s="51">
        <f t="shared" si="708"/>
        <v>0</v>
      </c>
      <c r="GK100" s="51">
        <f t="shared" si="709"/>
        <v>0</v>
      </c>
      <c r="GL100" s="51">
        <f t="shared" si="710"/>
        <v>0</v>
      </c>
      <c r="GM100" s="51">
        <f t="shared" si="711"/>
        <v>0</v>
      </c>
      <c r="GN100" s="51">
        <f t="shared" si="712"/>
        <v>0</v>
      </c>
      <c r="GO100" s="51">
        <f t="shared" si="713"/>
        <v>0</v>
      </c>
      <c r="GP100" s="51">
        <f t="shared" si="714"/>
        <v>0</v>
      </c>
      <c r="GQ100" s="51">
        <f t="shared" si="715"/>
        <v>0</v>
      </c>
      <c r="GR100" s="51">
        <f t="shared" si="716"/>
        <v>0</v>
      </c>
      <c r="GS100" s="51">
        <f t="shared" si="717"/>
        <v>0</v>
      </c>
      <c r="GT100" s="51">
        <f t="shared" si="718"/>
        <v>0</v>
      </c>
      <c r="GU100" s="51">
        <f t="shared" si="719"/>
        <v>0</v>
      </c>
      <c r="GV100" s="51">
        <f t="shared" si="720"/>
        <v>0</v>
      </c>
      <c r="GW100" s="51">
        <f t="shared" si="721"/>
        <v>0</v>
      </c>
      <c r="GX100" s="51">
        <f t="shared" si="722"/>
        <v>0</v>
      </c>
      <c r="GY100" s="51">
        <f t="shared" si="723"/>
        <v>0</v>
      </c>
      <c r="GZ100" s="51">
        <f t="shared" si="724"/>
        <v>0</v>
      </c>
      <c r="HA100" s="51">
        <f t="shared" si="725"/>
        <v>0</v>
      </c>
      <c r="HB100" s="51">
        <f t="shared" si="726"/>
        <v>0</v>
      </c>
      <c r="HC100" s="51">
        <f t="shared" si="727"/>
        <v>0</v>
      </c>
      <c r="HD100" s="51">
        <f t="shared" si="728"/>
        <v>0</v>
      </c>
      <c r="HE100" s="51">
        <f t="shared" si="729"/>
        <v>0</v>
      </c>
      <c r="HF100" s="51">
        <f t="shared" si="730"/>
        <v>0</v>
      </c>
      <c r="HG100" s="51">
        <f t="shared" si="731"/>
        <v>0</v>
      </c>
      <c r="HH100" s="51">
        <f t="shared" si="732"/>
        <v>0</v>
      </c>
      <c r="HI100" s="51">
        <f t="shared" si="733"/>
        <v>0</v>
      </c>
      <c r="HJ100" s="51">
        <f t="shared" si="734"/>
        <v>0</v>
      </c>
      <c r="HK100" s="51">
        <f t="shared" si="735"/>
        <v>0</v>
      </c>
      <c r="HL100" s="51">
        <f t="shared" si="736"/>
        <v>0</v>
      </c>
      <c r="HM100" s="51">
        <f t="shared" si="737"/>
        <v>0</v>
      </c>
      <c r="HN100" s="51">
        <f t="shared" si="738"/>
        <v>0</v>
      </c>
      <c r="HO100" s="51">
        <f t="shared" si="739"/>
        <v>0</v>
      </c>
      <c r="HP100" s="51">
        <f t="shared" si="740"/>
        <v>0</v>
      </c>
      <c r="HQ100" s="51">
        <f t="shared" si="741"/>
        <v>0</v>
      </c>
      <c r="HR100" s="51">
        <f t="shared" si="742"/>
        <v>0</v>
      </c>
      <c r="HS100" s="51">
        <f t="shared" si="743"/>
        <v>0</v>
      </c>
      <c r="HT100" s="51">
        <f t="shared" si="744"/>
        <v>0</v>
      </c>
      <c r="HU100" s="51">
        <f t="shared" si="745"/>
        <v>0</v>
      </c>
      <c r="HV100" s="51">
        <f t="shared" si="746"/>
        <v>0</v>
      </c>
      <c r="HW100" s="51">
        <f t="shared" si="747"/>
        <v>0</v>
      </c>
      <c r="HX100" s="51">
        <f t="shared" si="748"/>
        <v>0</v>
      </c>
      <c r="HY100" s="51">
        <f t="shared" si="749"/>
        <v>0</v>
      </c>
      <c r="HZ100" s="51">
        <f t="shared" si="750"/>
        <v>0</v>
      </c>
      <c r="IA100" s="51">
        <f t="shared" si="751"/>
        <v>0</v>
      </c>
      <c r="IB100" s="51">
        <f t="shared" si="688"/>
        <v>0</v>
      </c>
      <c r="IC100" s="51">
        <f t="shared" si="752"/>
        <v>0</v>
      </c>
      <c r="ID100" s="51">
        <f t="shared" si="753"/>
        <v>0</v>
      </c>
      <c r="IE100" s="51">
        <f t="shared" si="754"/>
        <v>0</v>
      </c>
      <c r="IF100" s="51">
        <f t="shared" si="755"/>
        <v>0</v>
      </c>
      <c r="IG100" s="51">
        <f t="shared" si="756"/>
        <v>0</v>
      </c>
      <c r="IH100" s="51">
        <f t="shared" si="757"/>
        <v>0</v>
      </c>
      <c r="II100" s="51">
        <f t="shared" si="758"/>
        <v>0</v>
      </c>
      <c r="IJ100" s="51">
        <f t="shared" si="759"/>
        <v>0</v>
      </c>
      <c r="IK100" s="51">
        <f t="shared" si="760"/>
        <v>0</v>
      </c>
      <c r="IL100" s="51">
        <f t="shared" si="761"/>
        <v>0</v>
      </c>
      <c r="IM100" s="51">
        <f t="shared" si="762"/>
        <v>0</v>
      </c>
      <c r="IN100" s="51">
        <f t="shared" si="763"/>
        <v>0</v>
      </c>
      <c r="IO100" s="51">
        <f t="shared" si="764"/>
        <v>0</v>
      </c>
      <c r="IP100" s="51">
        <f t="shared" si="765"/>
        <v>0</v>
      </c>
      <c r="IQ100" s="51">
        <f t="shared" si="766"/>
        <v>0</v>
      </c>
      <c r="IS100" s="51">
        <f t="shared" si="683"/>
        <v>0</v>
      </c>
      <c r="IT100" s="51">
        <f t="shared" si="683"/>
        <v>0</v>
      </c>
      <c r="IU100" s="51">
        <f t="shared" si="683"/>
        <v>0</v>
      </c>
      <c r="IV100" s="51">
        <f t="shared" si="683"/>
        <v>0</v>
      </c>
      <c r="IW100" s="51">
        <f t="shared" si="683"/>
        <v>0</v>
      </c>
      <c r="IX100" s="51">
        <f t="shared" si="683"/>
        <v>0</v>
      </c>
      <c r="IZ100" s="111">
        <f t="shared" si="684"/>
        <v>0</v>
      </c>
      <c r="JA100" s="111">
        <f t="shared" si="389"/>
        <v>0</v>
      </c>
      <c r="JB100" s="111">
        <f t="shared" si="390"/>
        <v>0</v>
      </c>
      <c r="JC100" s="111">
        <f t="shared" si="391"/>
        <v>0</v>
      </c>
      <c r="JD100" s="111">
        <f t="shared" si="392"/>
        <v>0</v>
      </c>
      <c r="JE100" s="111">
        <f t="shared" si="393"/>
        <v>0</v>
      </c>
      <c r="JF100" s="111">
        <f t="shared" si="394"/>
        <v>0</v>
      </c>
      <c r="JG100" s="111">
        <f t="shared" si="395"/>
        <v>0</v>
      </c>
      <c r="JH100" s="111">
        <f t="shared" si="396"/>
        <v>0</v>
      </c>
      <c r="JI100" s="111">
        <f t="shared" si="397"/>
        <v>0</v>
      </c>
      <c r="JJ100" s="111">
        <f t="shared" si="398"/>
        <v>0</v>
      </c>
      <c r="JK100" s="111">
        <f t="shared" si="399"/>
        <v>0</v>
      </c>
      <c r="JL100" s="111">
        <f t="shared" si="400"/>
        <v>0</v>
      </c>
      <c r="JM100" s="111">
        <f t="shared" si="401"/>
        <v>0</v>
      </c>
      <c r="JN100" s="111">
        <f t="shared" si="402"/>
        <v>0</v>
      </c>
      <c r="JO100" s="111">
        <f t="shared" si="403"/>
        <v>0</v>
      </c>
      <c r="JP100" s="111">
        <f t="shared" si="404"/>
        <v>0</v>
      </c>
      <c r="JQ100" s="111">
        <f t="shared" si="405"/>
        <v>0</v>
      </c>
      <c r="JR100" s="111">
        <f t="shared" si="406"/>
        <v>0</v>
      </c>
      <c r="JS100" s="111">
        <f t="shared" si="407"/>
        <v>0</v>
      </c>
      <c r="JT100" s="111">
        <f t="shared" si="408"/>
        <v>0</v>
      </c>
      <c r="JU100" s="111">
        <f t="shared" si="409"/>
        <v>0</v>
      </c>
      <c r="JV100" s="111">
        <f t="shared" si="410"/>
        <v>0</v>
      </c>
      <c r="JW100" s="111">
        <f t="shared" si="411"/>
        <v>0</v>
      </c>
      <c r="JX100" s="111">
        <f t="shared" si="412"/>
        <v>0</v>
      </c>
      <c r="JY100" s="111">
        <f t="shared" si="413"/>
        <v>0</v>
      </c>
      <c r="JZ100" s="111">
        <f t="shared" si="414"/>
        <v>0</v>
      </c>
      <c r="KA100" s="111">
        <f t="shared" si="415"/>
        <v>0</v>
      </c>
      <c r="KB100" s="111">
        <f t="shared" si="416"/>
        <v>0</v>
      </c>
      <c r="KC100" s="111">
        <f t="shared" si="417"/>
        <v>0</v>
      </c>
      <c r="KD100" s="111">
        <f t="shared" si="418"/>
        <v>0</v>
      </c>
      <c r="KE100" s="111">
        <f t="shared" si="419"/>
        <v>0</v>
      </c>
      <c r="KF100" s="111">
        <f t="shared" si="420"/>
        <v>0</v>
      </c>
      <c r="KG100" s="111">
        <f t="shared" si="421"/>
        <v>0</v>
      </c>
      <c r="KH100" s="111">
        <f t="shared" si="422"/>
        <v>0</v>
      </c>
      <c r="KI100" s="111">
        <f t="shared" si="423"/>
        <v>0</v>
      </c>
      <c r="KJ100" s="111">
        <f t="shared" si="424"/>
        <v>0</v>
      </c>
      <c r="KK100" s="111">
        <f t="shared" si="425"/>
        <v>0</v>
      </c>
      <c r="KL100" s="111">
        <f t="shared" si="426"/>
        <v>0</v>
      </c>
      <c r="KM100" s="111">
        <f t="shared" si="427"/>
        <v>0</v>
      </c>
      <c r="KN100" s="111">
        <f t="shared" si="428"/>
        <v>0</v>
      </c>
      <c r="KO100" s="111">
        <f t="shared" si="429"/>
        <v>0</v>
      </c>
      <c r="KP100" s="111">
        <f t="shared" si="430"/>
        <v>0</v>
      </c>
      <c r="KQ100" s="111">
        <f t="shared" si="431"/>
        <v>0</v>
      </c>
      <c r="KR100" s="111">
        <f t="shared" si="432"/>
        <v>0</v>
      </c>
      <c r="KS100" s="111">
        <f t="shared" si="433"/>
        <v>0</v>
      </c>
      <c r="KT100" s="111">
        <f t="shared" si="434"/>
        <v>0</v>
      </c>
      <c r="KU100" s="111">
        <f t="shared" si="435"/>
        <v>0</v>
      </c>
      <c r="KV100" s="111">
        <f t="shared" si="436"/>
        <v>0</v>
      </c>
      <c r="KW100" s="111">
        <f t="shared" si="437"/>
        <v>0</v>
      </c>
      <c r="KX100" s="111">
        <f t="shared" si="438"/>
        <v>0</v>
      </c>
      <c r="KY100" s="111">
        <f t="shared" si="439"/>
        <v>0</v>
      </c>
      <c r="KZ100" s="111">
        <f t="shared" si="440"/>
        <v>0</v>
      </c>
      <c r="LA100" s="111">
        <f t="shared" si="441"/>
        <v>0</v>
      </c>
      <c r="LB100" s="111">
        <f t="shared" si="442"/>
        <v>0</v>
      </c>
      <c r="LC100" s="111">
        <f t="shared" si="443"/>
        <v>0</v>
      </c>
      <c r="LD100" s="111">
        <f t="shared" si="444"/>
        <v>0</v>
      </c>
      <c r="LE100" s="111">
        <f t="shared" si="445"/>
        <v>0</v>
      </c>
      <c r="LF100" s="111">
        <f t="shared" si="446"/>
        <v>0</v>
      </c>
      <c r="LG100" s="111">
        <f t="shared" si="447"/>
        <v>0</v>
      </c>
      <c r="LH100" s="111">
        <f t="shared" si="448"/>
        <v>0</v>
      </c>
      <c r="LI100" s="111">
        <f t="shared" si="449"/>
        <v>0</v>
      </c>
      <c r="LJ100" s="111">
        <f t="shared" si="450"/>
        <v>0</v>
      </c>
      <c r="LK100" s="111">
        <f t="shared" si="451"/>
        <v>0</v>
      </c>
      <c r="LL100" s="111">
        <f t="shared" si="452"/>
        <v>0</v>
      </c>
      <c r="LM100" s="111">
        <f t="shared" si="453"/>
        <v>0</v>
      </c>
      <c r="LN100" s="111">
        <f t="shared" si="454"/>
        <v>0</v>
      </c>
      <c r="LO100" s="111">
        <f t="shared" si="455"/>
        <v>0</v>
      </c>
      <c r="LP100" s="111">
        <f t="shared" si="456"/>
        <v>0</v>
      </c>
      <c r="LQ100" s="111">
        <f t="shared" si="457"/>
        <v>0</v>
      </c>
      <c r="LR100" s="111">
        <f t="shared" si="458"/>
        <v>0</v>
      </c>
      <c r="LS100" s="111">
        <f t="shared" si="459"/>
        <v>0</v>
      </c>
      <c r="LT100" s="111">
        <f t="shared" si="460"/>
        <v>0</v>
      </c>
      <c r="LU100" s="111">
        <f t="shared" si="461"/>
        <v>0</v>
      </c>
      <c r="LV100" s="111">
        <f t="shared" si="462"/>
        <v>0</v>
      </c>
      <c r="LW100" s="111">
        <f t="shared" si="463"/>
        <v>0</v>
      </c>
      <c r="LX100" s="111">
        <f t="shared" si="464"/>
        <v>0</v>
      </c>
      <c r="LY100" s="111">
        <f t="shared" si="465"/>
        <v>0</v>
      </c>
      <c r="LZ100" s="111">
        <f t="shared" si="466"/>
        <v>0</v>
      </c>
      <c r="MA100" s="111">
        <f t="shared" si="467"/>
        <v>0</v>
      </c>
      <c r="MD100" s="111"/>
      <c r="ME100" s="111">
        <f t="shared" si="685"/>
        <v>0</v>
      </c>
      <c r="MF100" s="111">
        <f t="shared" si="468"/>
        <v>0</v>
      </c>
      <c r="MG100" s="111">
        <f t="shared" si="469"/>
        <v>0</v>
      </c>
      <c r="MH100" s="111">
        <f t="shared" si="470"/>
        <v>0</v>
      </c>
      <c r="MI100" s="111">
        <f t="shared" si="471"/>
        <v>0</v>
      </c>
      <c r="MJ100" s="111">
        <f t="shared" si="472"/>
        <v>0</v>
      </c>
      <c r="MK100" s="111">
        <f t="shared" si="473"/>
        <v>0</v>
      </c>
      <c r="ML100" s="111">
        <f t="shared" si="474"/>
        <v>0</v>
      </c>
      <c r="MM100" s="111">
        <f t="shared" si="475"/>
        <v>0</v>
      </c>
      <c r="MN100" s="111">
        <f t="shared" si="476"/>
        <v>0</v>
      </c>
      <c r="MO100" s="111">
        <f t="shared" si="477"/>
        <v>0</v>
      </c>
      <c r="MP100" s="111">
        <f t="shared" si="478"/>
        <v>0</v>
      </c>
      <c r="MQ100" s="111">
        <f t="shared" si="479"/>
        <v>0</v>
      </c>
      <c r="MR100" s="111">
        <f t="shared" si="480"/>
        <v>0</v>
      </c>
      <c r="MS100" s="111">
        <f t="shared" si="481"/>
        <v>0</v>
      </c>
      <c r="MT100" s="111">
        <f t="shared" si="482"/>
        <v>0</v>
      </c>
      <c r="MU100" s="111">
        <f t="shared" si="483"/>
        <v>0</v>
      </c>
      <c r="MV100" s="111">
        <f t="shared" si="484"/>
        <v>0</v>
      </c>
      <c r="MW100" s="111">
        <f t="shared" si="485"/>
        <v>0</v>
      </c>
      <c r="MX100" s="111">
        <f t="shared" si="486"/>
        <v>0</v>
      </c>
      <c r="MY100" s="111">
        <f t="shared" si="487"/>
        <v>0</v>
      </c>
      <c r="MZ100" s="111">
        <f t="shared" si="488"/>
        <v>0</v>
      </c>
      <c r="NA100" s="111">
        <f t="shared" si="489"/>
        <v>0</v>
      </c>
      <c r="NB100" s="111">
        <f t="shared" si="490"/>
        <v>0</v>
      </c>
      <c r="NC100" s="111">
        <f t="shared" si="491"/>
        <v>0</v>
      </c>
      <c r="ND100" s="111">
        <f t="shared" si="492"/>
        <v>0</v>
      </c>
      <c r="NE100" s="111">
        <f t="shared" si="493"/>
        <v>0</v>
      </c>
      <c r="NF100" s="111">
        <f t="shared" si="494"/>
        <v>0</v>
      </c>
      <c r="NG100" s="111">
        <f t="shared" si="495"/>
        <v>0</v>
      </c>
      <c r="NH100" s="111">
        <f t="shared" si="496"/>
        <v>0</v>
      </c>
      <c r="NI100" s="111">
        <f t="shared" si="497"/>
        <v>0</v>
      </c>
      <c r="NJ100" s="111">
        <f t="shared" si="498"/>
        <v>0</v>
      </c>
      <c r="NK100" s="111">
        <f t="shared" si="499"/>
        <v>0</v>
      </c>
      <c r="NL100" s="111">
        <f t="shared" si="500"/>
        <v>0</v>
      </c>
      <c r="NM100" s="111">
        <f t="shared" si="501"/>
        <v>0</v>
      </c>
      <c r="NN100" s="111">
        <f t="shared" si="502"/>
        <v>0</v>
      </c>
      <c r="NO100" s="111">
        <f t="shared" si="503"/>
        <v>0</v>
      </c>
      <c r="NP100" s="111">
        <f t="shared" si="504"/>
        <v>0</v>
      </c>
      <c r="NQ100" s="111">
        <f t="shared" si="505"/>
        <v>0</v>
      </c>
      <c r="NR100" s="111">
        <f t="shared" si="506"/>
        <v>0</v>
      </c>
      <c r="NS100" s="111">
        <f t="shared" si="507"/>
        <v>0</v>
      </c>
      <c r="NT100" s="111">
        <f t="shared" si="508"/>
        <v>0</v>
      </c>
      <c r="NU100" s="111">
        <f t="shared" si="509"/>
        <v>0</v>
      </c>
      <c r="NV100" s="111">
        <f t="shared" si="510"/>
        <v>0</v>
      </c>
      <c r="NW100" s="111">
        <f t="shared" si="511"/>
        <v>0</v>
      </c>
      <c r="NX100" s="111">
        <f t="shared" si="512"/>
        <v>0</v>
      </c>
      <c r="NY100" s="111">
        <f t="shared" si="513"/>
        <v>0</v>
      </c>
      <c r="NZ100" s="111">
        <f t="shared" si="514"/>
        <v>0</v>
      </c>
      <c r="OA100" s="111">
        <f t="shared" si="515"/>
        <v>0</v>
      </c>
      <c r="OB100" s="111">
        <f t="shared" si="516"/>
        <v>0</v>
      </c>
      <c r="OC100" s="111">
        <f t="shared" si="517"/>
        <v>0</v>
      </c>
      <c r="OD100" s="111">
        <f t="shared" si="518"/>
        <v>0</v>
      </c>
      <c r="OE100" s="111">
        <f t="shared" si="519"/>
        <v>0</v>
      </c>
      <c r="OF100" s="111">
        <f t="shared" si="520"/>
        <v>0</v>
      </c>
      <c r="OG100" s="111">
        <f t="shared" si="521"/>
        <v>0</v>
      </c>
      <c r="OH100" s="111">
        <f t="shared" si="522"/>
        <v>0</v>
      </c>
      <c r="OI100" s="111">
        <f t="shared" si="523"/>
        <v>0</v>
      </c>
      <c r="OJ100" s="111">
        <f t="shared" si="524"/>
        <v>0</v>
      </c>
      <c r="OK100" s="111">
        <f t="shared" si="525"/>
        <v>0</v>
      </c>
      <c r="OL100" s="111">
        <f t="shared" si="526"/>
        <v>0</v>
      </c>
      <c r="OM100" s="111">
        <f t="shared" si="527"/>
        <v>0</v>
      </c>
      <c r="ON100" s="111">
        <f t="shared" si="528"/>
        <v>0</v>
      </c>
      <c r="OO100" s="111">
        <f t="shared" si="529"/>
        <v>0</v>
      </c>
      <c r="OP100" s="111">
        <f t="shared" si="530"/>
        <v>0</v>
      </c>
      <c r="OQ100" s="111">
        <f t="shared" si="531"/>
        <v>0</v>
      </c>
      <c r="OR100" s="111">
        <f t="shared" si="532"/>
        <v>0</v>
      </c>
      <c r="OS100" s="111">
        <f t="shared" si="533"/>
        <v>0</v>
      </c>
      <c r="OT100" s="111">
        <f t="shared" si="534"/>
        <v>0</v>
      </c>
      <c r="OU100" s="111">
        <f t="shared" si="535"/>
        <v>0</v>
      </c>
      <c r="OV100" s="111">
        <f t="shared" si="536"/>
        <v>0</v>
      </c>
      <c r="OW100" s="111">
        <f t="shared" si="537"/>
        <v>0</v>
      </c>
      <c r="OX100" s="111">
        <f t="shared" si="538"/>
        <v>0</v>
      </c>
      <c r="OY100" s="111"/>
      <c r="PA100" s="51">
        <f t="shared" si="686"/>
        <v>0</v>
      </c>
      <c r="PB100" s="51">
        <f t="shared" si="539"/>
        <v>0</v>
      </c>
      <c r="PC100" s="51">
        <f t="shared" si="540"/>
        <v>0</v>
      </c>
      <c r="PD100" s="51">
        <f t="shared" si="541"/>
        <v>0</v>
      </c>
      <c r="PE100" s="51">
        <f t="shared" si="542"/>
        <v>0</v>
      </c>
      <c r="PF100" s="51">
        <f t="shared" si="543"/>
        <v>0</v>
      </c>
      <c r="PG100" s="51">
        <f t="shared" si="544"/>
        <v>0</v>
      </c>
      <c r="PH100" s="51">
        <f t="shared" si="545"/>
        <v>0</v>
      </c>
      <c r="PI100" s="51">
        <f t="shared" si="546"/>
        <v>0</v>
      </c>
      <c r="PJ100" s="51">
        <f t="shared" si="547"/>
        <v>0</v>
      </c>
      <c r="PK100" s="51">
        <f t="shared" si="548"/>
        <v>0</v>
      </c>
      <c r="PL100" s="51">
        <f t="shared" si="549"/>
        <v>0</v>
      </c>
      <c r="PM100" s="51">
        <f t="shared" si="550"/>
        <v>0</v>
      </c>
      <c r="PN100" s="51">
        <f t="shared" si="551"/>
        <v>0</v>
      </c>
      <c r="PO100" s="51">
        <f t="shared" si="552"/>
        <v>0</v>
      </c>
      <c r="PP100" s="51">
        <f t="shared" si="553"/>
        <v>0</v>
      </c>
      <c r="PQ100" s="51">
        <f t="shared" si="554"/>
        <v>0</v>
      </c>
      <c r="PR100" s="51">
        <f t="shared" si="555"/>
        <v>0</v>
      </c>
      <c r="PS100" s="51">
        <f t="shared" si="556"/>
        <v>0</v>
      </c>
      <c r="PT100" s="51">
        <f t="shared" si="557"/>
        <v>0</v>
      </c>
      <c r="PU100" s="51">
        <f t="shared" si="558"/>
        <v>0</v>
      </c>
      <c r="PV100" s="51">
        <f t="shared" si="559"/>
        <v>0</v>
      </c>
      <c r="PW100" s="51">
        <f t="shared" si="560"/>
        <v>0</v>
      </c>
      <c r="PX100" s="51">
        <f t="shared" si="561"/>
        <v>0</v>
      </c>
      <c r="PY100" s="51">
        <f t="shared" si="562"/>
        <v>0</v>
      </c>
      <c r="PZ100" s="51">
        <f t="shared" si="563"/>
        <v>0</v>
      </c>
      <c r="QA100" s="51">
        <f t="shared" si="564"/>
        <v>0</v>
      </c>
      <c r="QB100" s="51">
        <f t="shared" si="565"/>
        <v>0</v>
      </c>
      <c r="QC100" s="51">
        <f t="shared" si="566"/>
        <v>0</v>
      </c>
      <c r="QD100" s="51">
        <f t="shared" si="567"/>
        <v>0</v>
      </c>
      <c r="QE100" s="51">
        <f t="shared" si="568"/>
        <v>0</v>
      </c>
      <c r="QF100" s="51">
        <f t="shared" si="569"/>
        <v>0</v>
      </c>
      <c r="QG100" s="51">
        <f t="shared" si="570"/>
        <v>0</v>
      </c>
      <c r="QH100" s="51">
        <f t="shared" si="571"/>
        <v>0</v>
      </c>
      <c r="QI100" s="51">
        <f t="shared" si="572"/>
        <v>0</v>
      </c>
      <c r="QJ100" s="51">
        <f t="shared" si="573"/>
        <v>0</v>
      </c>
      <c r="QK100" s="51">
        <f t="shared" si="574"/>
        <v>0</v>
      </c>
      <c r="QL100" s="51">
        <f t="shared" si="575"/>
        <v>0</v>
      </c>
      <c r="QM100" s="51">
        <f t="shared" si="576"/>
        <v>0</v>
      </c>
      <c r="QN100" s="51">
        <f t="shared" si="577"/>
        <v>0</v>
      </c>
      <c r="QO100" s="51">
        <f t="shared" si="578"/>
        <v>0</v>
      </c>
      <c r="QP100" s="51">
        <f t="shared" si="579"/>
        <v>0</v>
      </c>
      <c r="QQ100" s="51">
        <f t="shared" si="580"/>
        <v>0</v>
      </c>
      <c r="QR100" s="51">
        <f t="shared" si="581"/>
        <v>0</v>
      </c>
      <c r="QS100" s="51">
        <f t="shared" si="582"/>
        <v>0</v>
      </c>
      <c r="QT100" s="51">
        <f t="shared" si="583"/>
        <v>0</v>
      </c>
      <c r="QU100" s="51">
        <f t="shared" si="584"/>
        <v>0</v>
      </c>
      <c r="QV100" s="51">
        <f t="shared" si="585"/>
        <v>0</v>
      </c>
      <c r="QW100" s="51">
        <f t="shared" si="586"/>
        <v>0</v>
      </c>
      <c r="QX100" s="51">
        <f t="shared" si="587"/>
        <v>0</v>
      </c>
      <c r="QY100" s="51">
        <f t="shared" si="588"/>
        <v>0</v>
      </c>
      <c r="QZ100" s="51">
        <f t="shared" si="589"/>
        <v>0</v>
      </c>
      <c r="RA100" s="51">
        <f t="shared" si="590"/>
        <v>0</v>
      </c>
      <c r="RB100" s="51">
        <f t="shared" si="591"/>
        <v>0</v>
      </c>
      <c r="RC100" s="51">
        <f t="shared" si="592"/>
        <v>0</v>
      </c>
      <c r="RD100" s="51">
        <f t="shared" si="593"/>
        <v>0</v>
      </c>
      <c r="RE100" s="51">
        <f t="shared" si="594"/>
        <v>0</v>
      </c>
      <c r="RF100" s="51">
        <f t="shared" si="595"/>
        <v>0</v>
      </c>
      <c r="RG100" s="51">
        <f t="shared" si="596"/>
        <v>0</v>
      </c>
      <c r="RH100" s="51">
        <f t="shared" si="597"/>
        <v>0</v>
      </c>
      <c r="RI100" s="51">
        <f t="shared" si="598"/>
        <v>0</v>
      </c>
      <c r="RJ100" s="51">
        <f t="shared" si="599"/>
        <v>0</v>
      </c>
      <c r="RK100" s="51">
        <f t="shared" si="600"/>
        <v>0</v>
      </c>
      <c r="RL100" s="51">
        <f t="shared" si="601"/>
        <v>0</v>
      </c>
      <c r="RM100" s="51">
        <f t="shared" si="602"/>
        <v>0</v>
      </c>
      <c r="RN100" s="51">
        <f t="shared" si="603"/>
        <v>0</v>
      </c>
      <c r="RO100" s="51">
        <f t="shared" si="604"/>
        <v>0</v>
      </c>
      <c r="RP100" s="51">
        <f t="shared" si="605"/>
        <v>0</v>
      </c>
      <c r="RQ100" s="51">
        <f t="shared" si="606"/>
        <v>0</v>
      </c>
      <c r="RR100" s="51">
        <f t="shared" si="607"/>
        <v>0</v>
      </c>
      <c r="RS100" s="51">
        <f t="shared" si="608"/>
        <v>0</v>
      </c>
      <c r="RT100" s="51">
        <f t="shared" si="609"/>
        <v>0</v>
      </c>
      <c r="RU100" s="51"/>
      <c r="RV100" s="51">
        <f t="shared" ref="RV100:SA115" si="768">SUMPRODUCT($PA100:$RT100,N($PA$1:$RT$1=RV$1))</f>
        <v>0</v>
      </c>
      <c r="RW100" s="51">
        <f t="shared" si="768"/>
        <v>0</v>
      </c>
      <c r="RX100" s="51">
        <f t="shared" si="768"/>
        <v>0</v>
      </c>
      <c r="RY100" s="51">
        <f t="shared" si="768"/>
        <v>0</v>
      </c>
      <c r="RZ100" s="51">
        <f t="shared" si="768"/>
        <v>0</v>
      </c>
      <c r="SA100" s="51">
        <f t="shared" si="768"/>
        <v>0</v>
      </c>
    </row>
    <row r="101" spans="1:495" x14ac:dyDescent="0.3">
      <c r="A101" s="1">
        <v>640400</v>
      </c>
      <c r="B101" s="1" t="s">
        <v>267</v>
      </c>
      <c r="C101" s="1" t="s">
        <v>167</v>
      </c>
      <c r="D101" s="44">
        <v>0</v>
      </c>
      <c r="E101" s="1" t="s">
        <v>174</v>
      </c>
      <c r="F101" s="107">
        <f>VLOOKUP(A101,Auxiliar_OPEX_CustosUnit!$A$4:$E$129,COLUMN(Auxiliar_OPEX_CustosUnit!$E$3),0)</f>
        <v>0</v>
      </c>
      <c r="G101" s="107">
        <f>INDEX(Auxiliar_OPEX_Drivers!$B$76:$I$84,MATCH($E101,Auxiliar_OPEX_Drivers!$B$76:$B$84,0),MATCH(YEAR(G$2),Auxiliar_OPEX_Drivers!$B$76:$I$76,0))*$F101</f>
        <v>0</v>
      </c>
      <c r="H101" s="107">
        <f>INDEX(Auxiliar_OPEX_Drivers!$B$76:$I$84,MATCH($E101,Auxiliar_OPEX_Drivers!$B$76:$B$84,0),MATCH(YEAR(H$2),Auxiliar_OPEX_Drivers!$B$76:$I$76,0))*$F101</f>
        <v>0</v>
      </c>
      <c r="I101" s="107">
        <f>INDEX(Auxiliar_OPEX_Drivers!$B$76:$I$84,MATCH($E101,Auxiliar_OPEX_Drivers!$B$76:$B$84,0),MATCH(YEAR(I$2),Auxiliar_OPEX_Drivers!$B$76:$I$76,0))*$F101</f>
        <v>0</v>
      </c>
      <c r="J101" s="107">
        <f>INDEX(Auxiliar_OPEX_Drivers!$B$76:$I$84,MATCH($E101,Auxiliar_OPEX_Drivers!$B$76:$B$84,0),MATCH(YEAR(J$2),Auxiliar_OPEX_Drivers!$B$76:$I$76,0))*$F101</f>
        <v>0</v>
      </c>
      <c r="K101" s="107">
        <f>INDEX(Auxiliar_OPEX_Drivers!$B$76:$I$84,MATCH($E101,Auxiliar_OPEX_Drivers!$B$76:$B$84,0),MATCH(YEAR(K$2),Auxiliar_OPEX_Drivers!$B$76:$I$76,0))*$F101</f>
        <v>0</v>
      </c>
      <c r="L101" s="107">
        <f>INDEX(Auxiliar_OPEX_Drivers!$B$76:$I$84,MATCH($E101,Auxiliar_OPEX_Drivers!$B$76:$B$84,0),MATCH(YEAR(L$2),Auxiliar_OPEX_Drivers!$B$76:$I$76,0))*$F101</f>
        <v>0</v>
      </c>
      <c r="M101" s="107">
        <f>INDEX(Auxiliar_OPEX_Drivers!$B$76:$I$84,MATCH($E101,Auxiliar_OPEX_Drivers!$B$76:$B$84,0),MATCH(YEAR(M$2),Auxiliar_OPEX_Drivers!$B$76:$I$76,0))*$F101</f>
        <v>0</v>
      </c>
      <c r="N101" s="107">
        <f>INDEX(Auxiliar_OPEX_Drivers!$B$76:$I$84,MATCH($E101,Auxiliar_OPEX_Drivers!$B$76:$B$84,0),MATCH(YEAR(N$2),Auxiliar_OPEX_Drivers!$B$76:$I$76,0))*$F101</f>
        <v>0</v>
      </c>
      <c r="O101" s="107">
        <f>INDEX(Auxiliar_OPEX_Drivers!$B$76:$I$84,MATCH($E101,Auxiliar_OPEX_Drivers!$B$76:$B$84,0),MATCH(YEAR(O$2),Auxiliar_OPEX_Drivers!$B$76:$I$76,0))*$F101</f>
        <v>0</v>
      </c>
      <c r="P101" s="107">
        <f>INDEX(Auxiliar_OPEX_Drivers!$B$76:$I$84,MATCH($E101,Auxiliar_OPEX_Drivers!$B$76:$B$84,0),MATCH(YEAR(P$2),Auxiliar_OPEX_Drivers!$B$76:$I$76,0))*$F101</f>
        <v>0</v>
      </c>
      <c r="Q101" s="107">
        <f>INDEX(Auxiliar_OPEX_Drivers!$B$76:$I$84,MATCH($E101,Auxiliar_OPEX_Drivers!$B$76:$B$84,0),MATCH(YEAR(Q$2),Auxiliar_OPEX_Drivers!$B$76:$I$76,0))*$F101</f>
        <v>0</v>
      </c>
      <c r="R101" s="107">
        <f>INDEX(Auxiliar_OPEX_Drivers!$B$76:$I$84,MATCH($E101,Auxiliar_OPEX_Drivers!$B$76:$B$84,0),MATCH(YEAR(R$2),Auxiliar_OPEX_Drivers!$B$76:$I$76,0))*$F101</f>
        <v>0</v>
      </c>
      <c r="S101" s="107">
        <f>INDEX(Auxiliar_OPEX_Drivers!$B$76:$I$84,MATCH($E101,Auxiliar_OPEX_Drivers!$B$76:$B$84,0),MATCH(YEAR(S$2),Auxiliar_OPEX_Drivers!$B$76:$I$76,0))*$F101</f>
        <v>0</v>
      </c>
      <c r="T101" s="107">
        <f>INDEX(Auxiliar_OPEX_Drivers!$B$76:$I$84,MATCH($E101,Auxiliar_OPEX_Drivers!$B$76:$B$84,0),MATCH(YEAR(T$2),Auxiliar_OPEX_Drivers!$B$76:$I$76,0))*$F101</f>
        <v>0</v>
      </c>
      <c r="U101" s="107">
        <f>INDEX(Auxiliar_OPEX_Drivers!$B$76:$I$84,MATCH($E101,Auxiliar_OPEX_Drivers!$B$76:$B$84,0),MATCH(YEAR(U$2),Auxiliar_OPEX_Drivers!$B$76:$I$76,0))*$F101</f>
        <v>0</v>
      </c>
      <c r="V101" s="107">
        <f>INDEX(Auxiliar_OPEX_Drivers!$B$76:$I$84,MATCH($E101,Auxiliar_OPEX_Drivers!$B$76:$B$84,0),MATCH(YEAR(V$2),Auxiliar_OPEX_Drivers!$B$76:$I$76,0))*$F101</f>
        <v>0</v>
      </c>
      <c r="W101" s="107">
        <f>INDEX(Auxiliar_OPEX_Drivers!$B$76:$I$84,MATCH($E101,Auxiliar_OPEX_Drivers!$B$76:$B$84,0),MATCH(YEAR(W$2),Auxiliar_OPEX_Drivers!$B$76:$I$76,0))*$F101</f>
        <v>0</v>
      </c>
      <c r="X101" s="107">
        <f>INDEX(Auxiliar_OPEX_Drivers!$B$76:$I$84,MATCH($E101,Auxiliar_OPEX_Drivers!$B$76:$B$84,0),MATCH(YEAR(X$2),Auxiliar_OPEX_Drivers!$B$76:$I$76,0))*$F101</f>
        <v>0</v>
      </c>
      <c r="Y101" s="107">
        <f>INDEX(Auxiliar_OPEX_Drivers!$B$76:$I$84,MATCH($E101,Auxiliar_OPEX_Drivers!$B$76:$B$84,0),MATCH(YEAR(Y$2),Auxiliar_OPEX_Drivers!$B$76:$I$76,0))*$F101</f>
        <v>0</v>
      </c>
      <c r="Z101" s="107">
        <f>INDEX(Auxiliar_OPEX_Drivers!$B$76:$I$84,MATCH($E101,Auxiliar_OPEX_Drivers!$B$76:$B$84,0),MATCH(YEAR(Z$2),Auxiliar_OPEX_Drivers!$B$76:$I$76,0))*$F101</f>
        <v>0</v>
      </c>
      <c r="AA101" s="107">
        <f>INDEX(Auxiliar_OPEX_Drivers!$B$76:$I$84,MATCH($E101,Auxiliar_OPEX_Drivers!$B$76:$B$84,0),MATCH(YEAR(AA$2),Auxiliar_OPEX_Drivers!$B$76:$I$76,0))*$F101</f>
        <v>0</v>
      </c>
      <c r="AB101" s="107">
        <f>INDEX(Auxiliar_OPEX_Drivers!$B$76:$I$84,MATCH($E101,Auxiliar_OPEX_Drivers!$B$76:$B$84,0),MATCH(YEAR(AB$2),Auxiliar_OPEX_Drivers!$B$76:$I$76,0))*$F101</f>
        <v>0</v>
      </c>
      <c r="AC101" s="107">
        <f>INDEX(Auxiliar_OPEX_Drivers!$B$76:$I$84,MATCH($E101,Auxiliar_OPEX_Drivers!$B$76:$B$84,0),MATCH(YEAR(AC$2),Auxiliar_OPEX_Drivers!$B$76:$I$76,0))*$F101</f>
        <v>0</v>
      </c>
      <c r="AD101" s="107">
        <f>INDEX(Auxiliar_OPEX_Drivers!$B$76:$I$84,MATCH($E101,Auxiliar_OPEX_Drivers!$B$76:$B$84,0),MATCH(YEAR(AD$2),Auxiliar_OPEX_Drivers!$B$76:$I$76,0))*$F101</f>
        <v>0</v>
      </c>
      <c r="AE101" s="107">
        <f>INDEX(Auxiliar_OPEX_Drivers!$B$76:$I$84,MATCH($E101,Auxiliar_OPEX_Drivers!$B$76:$B$84,0),MATCH(YEAR(AE$2),Auxiliar_OPEX_Drivers!$B$76:$I$76,0))*$F101</f>
        <v>0</v>
      </c>
      <c r="AF101" s="107">
        <f>INDEX(Auxiliar_OPEX_Drivers!$B$76:$I$84,MATCH($E101,Auxiliar_OPEX_Drivers!$B$76:$B$84,0),MATCH(YEAR(AF$2),Auxiliar_OPEX_Drivers!$B$76:$I$76,0))*$F101</f>
        <v>0</v>
      </c>
      <c r="AG101" s="107">
        <f>INDEX(Auxiliar_OPEX_Drivers!$B$76:$I$84,MATCH($E101,Auxiliar_OPEX_Drivers!$B$76:$B$84,0),MATCH(YEAR(AG$2),Auxiliar_OPEX_Drivers!$B$76:$I$76,0))*$F101</f>
        <v>0</v>
      </c>
      <c r="AH101" s="107">
        <f>INDEX(Auxiliar_OPEX_Drivers!$B$76:$I$84,MATCH($E101,Auxiliar_OPEX_Drivers!$B$76:$B$84,0),MATCH(YEAR(AH$2),Auxiliar_OPEX_Drivers!$B$76:$I$76,0))*$F101</f>
        <v>0</v>
      </c>
      <c r="AI101" s="107">
        <f>INDEX(Auxiliar_OPEX_Drivers!$B$76:$I$84,MATCH($E101,Auxiliar_OPEX_Drivers!$B$76:$B$84,0),MATCH(YEAR(AI$2),Auxiliar_OPEX_Drivers!$B$76:$I$76,0))*$F101</f>
        <v>0</v>
      </c>
      <c r="AJ101" s="107">
        <f>INDEX(Auxiliar_OPEX_Drivers!$B$76:$I$84,MATCH($E101,Auxiliar_OPEX_Drivers!$B$76:$B$84,0),MATCH(YEAR(AJ$2),Auxiliar_OPEX_Drivers!$B$76:$I$76,0))*$F101</f>
        <v>0</v>
      </c>
      <c r="AK101" s="107">
        <f>INDEX(Auxiliar_OPEX_Drivers!$B$76:$I$84,MATCH($E101,Auxiliar_OPEX_Drivers!$B$76:$B$84,0),MATCH(YEAR(AK$2),Auxiliar_OPEX_Drivers!$B$76:$I$76,0))*$F101</f>
        <v>0</v>
      </c>
      <c r="AL101" s="107">
        <f>INDEX(Auxiliar_OPEX_Drivers!$B$76:$I$84,MATCH($E101,Auxiliar_OPEX_Drivers!$B$76:$B$84,0),MATCH(YEAR(AL$2),Auxiliar_OPEX_Drivers!$B$76:$I$76,0))*$F101</f>
        <v>0</v>
      </c>
      <c r="AM101" s="107">
        <f>INDEX(Auxiliar_OPEX_Drivers!$B$76:$I$84,MATCH($E101,Auxiliar_OPEX_Drivers!$B$76:$B$84,0),MATCH(YEAR(AM$2),Auxiliar_OPEX_Drivers!$B$76:$I$76,0))*$F101</f>
        <v>0</v>
      </c>
      <c r="AN101" s="107">
        <f>INDEX(Auxiliar_OPEX_Drivers!$B$76:$I$84,MATCH($E101,Auxiliar_OPEX_Drivers!$B$76:$B$84,0),MATCH(YEAR(AN$2),Auxiliar_OPEX_Drivers!$B$76:$I$76,0))*$F101</f>
        <v>0</v>
      </c>
      <c r="AO101" s="107">
        <f>INDEX(Auxiliar_OPEX_Drivers!$B$76:$I$84,MATCH($E101,Auxiliar_OPEX_Drivers!$B$76:$B$84,0),MATCH(YEAR(AO$2),Auxiliar_OPEX_Drivers!$B$76:$I$76,0))*$F101</f>
        <v>0</v>
      </c>
      <c r="AP101" s="107">
        <f>INDEX(Auxiliar_OPEX_Drivers!$B$76:$I$84,MATCH($E101,Auxiliar_OPEX_Drivers!$B$76:$B$84,0),MATCH(YEAR(AP$2),Auxiliar_OPEX_Drivers!$B$76:$I$76,0))*$F101</f>
        <v>0</v>
      </c>
      <c r="AQ101" s="107">
        <f>INDEX(Auxiliar_OPEX_Drivers!$B$76:$I$84,MATCH($E101,Auxiliar_OPEX_Drivers!$B$76:$B$84,0),MATCH(YEAR(AQ$2),Auxiliar_OPEX_Drivers!$B$76:$I$76,0))*$F101</f>
        <v>0</v>
      </c>
      <c r="AR101" s="107">
        <f>INDEX(Auxiliar_OPEX_Drivers!$B$76:$I$84,MATCH($E101,Auxiliar_OPEX_Drivers!$B$76:$B$84,0),MATCH(YEAR(AR$2),Auxiliar_OPEX_Drivers!$B$76:$I$76,0))*$F101</f>
        <v>0</v>
      </c>
      <c r="AS101" s="107">
        <f>INDEX(Auxiliar_OPEX_Drivers!$B$76:$I$84,MATCH($E101,Auxiliar_OPEX_Drivers!$B$76:$B$84,0),MATCH(YEAR(AS$2),Auxiliar_OPEX_Drivers!$B$76:$I$76,0))*$F101</f>
        <v>0</v>
      </c>
      <c r="AT101" s="107">
        <f>INDEX(Auxiliar_OPEX_Drivers!$B$76:$I$84,MATCH($E101,Auxiliar_OPEX_Drivers!$B$76:$B$84,0),MATCH(YEAR(AT$2),Auxiliar_OPEX_Drivers!$B$76:$I$76,0))*$F101</f>
        <v>0</v>
      </c>
      <c r="AU101" s="107">
        <f>INDEX(Auxiliar_OPEX_Drivers!$B$76:$I$84,MATCH($E101,Auxiliar_OPEX_Drivers!$B$76:$B$84,0),MATCH(YEAR(AU$2),Auxiliar_OPEX_Drivers!$B$76:$I$76,0))*$F101</f>
        <v>0</v>
      </c>
      <c r="AV101" s="107">
        <f>INDEX(Auxiliar_OPEX_Drivers!$B$76:$I$84,MATCH($E101,Auxiliar_OPEX_Drivers!$B$76:$B$84,0),MATCH(YEAR(AV$2),Auxiliar_OPEX_Drivers!$B$76:$I$76,0))*$F101</f>
        <v>0</v>
      </c>
      <c r="AW101" s="107">
        <f>INDEX(Auxiliar_OPEX_Drivers!$B$76:$I$84,MATCH($E101,Auxiliar_OPEX_Drivers!$B$76:$B$84,0),MATCH(YEAR(AW$2),Auxiliar_OPEX_Drivers!$B$76:$I$76,0))*$F101</f>
        <v>0</v>
      </c>
      <c r="AX101" s="107">
        <f>INDEX(Auxiliar_OPEX_Drivers!$B$76:$I$84,MATCH($E101,Auxiliar_OPEX_Drivers!$B$76:$B$84,0),MATCH(YEAR(AX$2),Auxiliar_OPEX_Drivers!$B$76:$I$76,0))*$F101</f>
        <v>0</v>
      </c>
      <c r="AY101" s="107">
        <f>INDEX(Auxiliar_OPEX_Drivers!$B$76:$I$84,MATCH($E101,Auxiliar_OPEX_Drivers!$B$76:$B$84,0),MATCH(YEAR(AY$2),Auxiliar_OPEX_Drivers!$B$76:$I$76,0))*$F101</f>
        <v>0</v>
      </c>
      <c r="AZ101" s="107">
        <f>INDEX(Auxiliar_OPEX_Drivers!$B$76:$I$84,MATCH($E101,Auxiliar_OPEX_Drivers!$B$76:$B$84,0),MATCH(YEAR(AZ$2),Auxiliar_OPEX_Drivers!$B$76:$I$76,0))*$F101</f>
        <v>0</v>
      </c>
      <c r="BA101" s="107">
        <f>INDEX(Auxiliar_OPEX_Drivers!$B$76:$I$84,MATCH($E101,Auxiliar_OPEX_Drivers!$B$76:$B$84,0),MATCH(YEAR(BA$2),Auxiliar_OPEX_Drivers!$B$76:$I$76,0))*$F101</f>
        <v>0</v>
      </c>
      <c r="BB101" s="107">
        <f>INDEX(Auxiliar_OPEX_Drivers!$B$76:$I$84,MATCH($E101,Auxiliar_OPEX_Drivers!$B$76:$B$84,0),MATCH(YEAR(BB$2),Auxiliar_OPEX_Drivers!$B$76:$I$76,0))*$F101</f>
        <v>0</v>
      </c>
      <c r="BC101" s="107">
        <f>INDEX(Auxiliar_OPEX_Drivers!$B$76:$I$84,MATCH($E101,Auxiliar_OPEX_Drivers!$B$76:$B$84,0),MATCH(YEAR(BC$2),Auxiliar_OPEX_Drivers!$B$76:$I$76,0))*$F101</f>
        <v>0</v>
      </c>
      <c r="BD101" s="107">
        <f>INDEX(Auxiliar_OPEX_Drivers!$B$76:$I$84,MATCH($E101,Auxiliar_OPEX_Drivers!$B$76:$B$84,0),MATCH(YEAR(BD$2),Auxiliar_OPEX_Drivers!$B$76:$I$76,0))*$F101</f>
        <v>0</v>
      </c>
      <c r="BE101" s="107">
        <f>INDEX(Auxiliar_OPEX_Drivers!$B$76:$I$84,MATCH($E101,Auxiliar_OPEX_Drivers!$B$76:$B$84,0),MATCH(YEAR(BE$2),Auxiliar_OPEX_Drivers!$B$76:$I$76,0))*$F101</f>
        <v>0</v>
      </c>
      <c r="BF101" s="107">
        <f>INDEX(Auxiliar_OPEX_Drivers!$B$76:$I$84,MATCH($E101,Auxiliar_OPEX_Drivers!$B$76:$B$84,0),MATCH(YEAR(BF$2),Auxiliar_OPEX_Drivers!$B$76:$I$76,0))*$F101</f>
        <v>0</v>
      </c>
      <c r="BG101" s="107">
        <f>INDEX(Auxiliar_OPEX_Drivers!$B$76:$I$84,MATCH($E101,Auxiliar_OPEX_Drivers!$B$76:$B$84,0),MATCH(YEAR(BG$2),Auxiliar_OPEX_Drivers!$B$76:$I$76,0))*$F101</f>
        <v>0</v>
      </c>
      <c r="BH101" s="107">
        <f>INDEX(Auxiliar_OPEX_Drivers!$B$76:$I$84,MATCH($E101,Auxiliar_OPEX_Drivers!$B$76:$B$84,0),MATCH(YEAR(BH$2),Auxiliar_OPEX_Drivers!$B$76:$I$76,0))*$F101</f>
        <v>0</v>
      </c>
      <c r="BI101" s="107">
        <f>INDEX(Auxiliar_OPEX_Drivers!$B$76:$I$84,MATCH($E101,Auxiliar_OPEX_Drivers!$B$76:$B$84,0),MATCH(YEAR(BI$2),Auxiliar_OPEX_Drivers!$B$76:$I$76,0))*$F101</f>
        <v>0</v>
      </c>
      <c r="BJ101" s="107">
        <f>INDEX(Auxiliar_OPEX_Drivers!$B$76:$I$84,MATCH($E101,Auxiliar_OPEX_Drivers!$B$76:$B$84,0),MATCH(YEAR(BJ$2),Auxiliar_OPEX_Drivers!$B$76:$I$76,0))*$F101</f>
        <v>0</v>
      </c>
      <c r="BK101" s="107">
        <f>INDEX(Auxiliar_OPEX_Drivers!$B$76:$I$84,MATCH($E101,Auxiliar_OPEX_Drivers!$B$76:$B$84,0),MATCH(YEAR(BK$2),Auxiliar_OPEX_Drivers!$B$76:$I$76,0))*$F101</f>
        <v>0</v>
      </c>
      <c r="BL101" s="107">
        <f>INDEX(Auxiliar_OPEX_Drivers!$B$76:$I$84,MATCH($E101,Auxiliar_OPEX_Drivers!$B$76:$B$84,0),MATCH(YEAR(BL$2),Auxiliar_OPEX_Drivers!$B$76:$I$76,0))*$F101</f>
        <v>0</v>
      </c>
      <c r="BM101" s="107">
        <f>INDEX(Auxiliar_OPEX_Drivers!$B$76:$I$84,MATCH($E101,Auxiliar_OPEX_Drivers!$B$76:$B$84,0),MATCH(YEAR(BM$2),Auxiliar_OPEX_Drivers!$B$76:$I$76,0))*$F101</f>
        <v>0</v>
      </c>
      <c r="BN101" s="107">
        <f>INDEX(Auxiliar_OPEX_Drivers!$B$76:$I$84,MATCH($E101,Auxiliar_OPEX_Drivers!$B$76:$B$84,0),MATCH(YEAR(BN$2),Auxiliar_OPEX_Drivers!$B$76:$I$76,0))*$F101</f>
        <v>0</v>
      </c>
      <c r="BO101" s="107">
        <f>INDEX(Auxiliar_OPEX_Drivers!$B$76:$I$84,MATCH($E101,Auxiliar_OPEX_Drivers!$B$76:$B$84,0),MATCH(YEAR(BO$2),Auxiliar_OPEX_Drivers!$B$76:$I$76,0))*$F101</f>
        <v>0</v>
      </c>
      <c r="BP101" s="107">
        <f>INDEX(Auxiliar_OPEX_Drivers!$B$76:$I$84,MATCH($E101,Auxiliar_OPEX_Drivers!$B$76:$B$84,0),MATCH(YEAR(BP$2),Auxiliar_OPEX_Drivers!$B$76:$I$76,0))*$F101</f>
        <v>0</v>
      </c>
      <c r="BQ101" s="107">
        <f>INDEX(Auxiliar_OPEX_Drivers!$B$76:$I$84,MATCH($E101,Auxiliar_OPEX_Drivers!$B$76:$B$84,0),MATCH(YEAR(BQ$2),Auxiliar_OPEX_Drivers!$B$76:$I$76,0))*$F101</f>
        <v>0</v>
      </c>
      <c r="BR101" s="107">
        <f>INDEX(Auxiliar_OPEX_Drivers!$B$76:$I$84,MATCH($E101,Auxiliar_OPEX_Drivers!$B$76:$B$84,0),MATCH(YEAR(BR$2),Auxiliar_OPEX_Drivers!$B$76:$I$76,0))*$F101</f>
        <v>0</v>
      </c>
      <c r="BS101" s="107">
        <f>INDEX(Auxiliar_OPEX_Drivers!$B$76:$I$84,MATCH($E101,Auxiliar_OPEX_Drivers!$B$76:$B$84,0),MATCH(YEAR(BS$2),Auxiliar_OPEX_Drivers!$B$76:$I$76,0))*$F101</f>
        <v>0</v>
      </c>
      <c r="BT101" s="107">
        <f>INDEX(Auxiliar_OPEX_Drivers!$B$76:$I$84,MATCH($E101,Auxiliar_OPEX_Drivers!$B$76:$B$84,0),MATCH(YEAR(BT$2),Auxiliar_OPEX_Drivers!$B$76:$I$76,0))*$F101</f>
        <v>0</v>
      </c>
      <c r="BU101" s="107">
        <f>INDEX(Auxiliar_OPEX_Drivers!$B$76:$I$84,MATCH($E101,Auxiliar_OPEX_Drivers!$B$76:$B$84,0),MATCH(YEAR(BU$2),Auxiliar_OPEX_Drivers!$B$76:$I$76,0))*$F101</f>
        <v>0</v>
      </c>
      <c r="BV101" s="107">
        <f>INDEX(Auxiliar_OPEX_Drivers!$B$76:$I$84,MATCH($E101,Auxiliar_OPEX_Drivers!$B$76:$B$84,0),MATCH(YEAR(BV$2),Auxiliar_OPEX_Drivers!$B$76:$I$76,0))*$F101</f>
        <v>0</v>
      </c>
      <c r="BW101" s="107">
        <f>INDEX(Auxiliar_OPEX_Drivers!$B$76:$I$84,MATCH($E101,Auxiliar_OPEX_Drivers!$B$76:$B$84,0),MATCH(YEAR(BW$2),Auxiliar_OPEX_Drivers!$B$76:$I$76,0))*$F101</f>
        <v>0</v>
      </c>
      <c r="BX101" s="107">
        <f>INDEX(Auxiliar_OPEX_Drivers!$B$76:$I$84,MATCH($E101,Auxiliar_OPEX_Drivers!$B$76:$B$84,0),MATCH(YEAR(BX$2),Auxiliar_OPEX_Drivers!$B$76:$I$76,0))*$F101</f>
        <v>0</v>
      </c>
      <c r="BY101" s="107">
        <f>INDEX(Auxiliar_OPEX_Drivers!$B$76:$I$84,MATCH($E101,Auxiliar_OPEX_Drivers!$B$76:$B$84,0),MATCH(YEAR(BY$2),Auxiliar_OPEX_Drivers!$B$76:$I$76,0))*$F101</f>
        <v>0</v>
      </c>
      <c r="BZ101" s="107">
        <f>INDEX(Auxiliar_OPEX_Drivers!$B$76:$I$84,MATCH($E101,Auxiliar_OPEX_Drivers!$B$76:$B$84,0),MATCH(YEAR(BZ$2),Auxiliar_OPEX_Drivers!$B$76:$I$76,0))*$F101</f>
        <v>0</v>
      </c>
      <c r="CA101" s="107">
        <f>INDEX(Auxiliar_OPEX_Drivers!$B$76:$I$84,MATCH($E101,Auxiliar_OPEX_Drivers!$B$76:$B$84,0),MATCH(YEAR(CA$2),Auxiliar_OPEX_Drivers!$B$76:$I$76,0))*$F101</f>
        <v>0</v>
      </c>
      <c r="CB101" s="107">
        <f>INDEX(Auxiliar_OPEX_Drivers!$B$76:$I$84,MATCH($E101,Auxiliar_OPEX_Drivers!$B$76:$B$84,0),MATCH(YEAR(CB$2),Auxiliar_OPEX_Drivers!$B$76:$I$76,0))*$F101</f>
        <v>0</v>
      </c>
      <c r="CC101" s="107">
        <f>INDEX(Auxiliar_OPEX_Drivers!$B$76:$I$84,MATCH($E101,Auxiliar_OPEX_Drivers!$B$76:$B$84,0),MATCH(YEAR(CC$2),Auxiliar_OPEX_Drivers!$B$76:$I$76,0))*$F101</f>
        <v>0</v>
      </c>
      <c r="CD101" s="107">
        <f>INDEX(Auxiliar_OPEX_Drivers!$B$76:$I$84,MATCH($E101,Auxiliar_OPEX_Drivers!$B$76:$B$84,0),MATCH(YEAR(CD$2),Auxiliar_OPEX_Drivers!$B$76:$I$76,0))*$F101</f>
        <v>0</v>
      </c>
      <c r="CE101" s="107">
        <f>INDEX(Auxiliar_OPEX_Drivers!$B$76:$I$84,MATCH($E101,Auxiliar_OPEX_Drivers!$B$76:$B$84,0),MATCH(YEAR(CE$2),Auxiliar_OPEX_Drivers!$B$76:$I$76,0))*$F101</f>
        <v>0</v>
      </c>
      <c r="CF101" s="107">
        <f>INDEX(Auxiliar_OPEX_Drivers!$B$76:$I$84,MATCH($E101,Auxiliar_OPEX_Drivers!$B$76:$B$84,0),MATCH(YEAR(CF$2),Auxiliar_OPEX_Drivers!$B$76:$I$76,0))*$F101</f>
        <v>0</v>
      </c>
      <c r="CG101" s="107">
        <f>INDEX(Auxiliar_OPEX_Drivers!$B$76:$I$84,MATCH($E101,Auxiliar_OPEX_Drivers!$B$76:$B$84,0),MATCH(YEAR(CG$2),Auxiliar_OPEX_Drivers!$B$76:$I$76,0))*$F101</f>
        <v>0</v>
      </c>
      <c r="CI101" s="51">
        <f>INDEX(Auxiliar_OPEX_CustosUnit!$A$1:$R$129,MATCH(Auxiliar_OPEX_P!$A101,Auxiliar_OPEX_CustosUnit!$A$1:$A$129,0),MATCH(CI$2,Auxiliar_OPEX_CustosUnit!$A$3:$Q$3,0))*(1-DRE_Auxiliar!$A$5)</f>
        <v>0</v>
      </c>
      <c r="CJ101" s="51">
        <f>INDEX(Auxiliar_OPEX_CustosUnit!$A$1:$R$129,MATCH(Auxiliar_OPEX_P!$A101,Auxiliar_OPEX_CustosUnit!$A$1:$A$129,0),MATCH(CJ$2,Auxiliar_OPEX_CustosUnit!$A$3:$Q$3,0))*(1-DRE_Auxiliar!$A$5)</f>
        <v>0</v>
      </c>
      <c r="CK101" s="51">
        <f>INDEX(Auxiliar_OPEX_CustosUnit!$A$1:$R$129,MATCH(Auxiliar_OPEX_P!$A101,Auxiliar_OPEX_CustosUnit!$A$1:$A$129,0),MATCH(CK$2,Auxiliar_OPEX_CustosUnit!$A$3:$Q$3,0))*(1-DRE_Auxiliar!$A$5)</f>
        <v>0</v>
      </c>
      <c r="CL101" s="51">
        <f>INDEX(Auxiliar_OPEX_CustosUnit!$A$1:$R$129,MATCH(Auxiliar_OPEX_P!$A101,Auxiliar_OPEX_CustosUnit!$A$1:$A$129,0),MATCH(CL$2,Auxiliar_OPEX_CustosUnit!$A$3:$Q$3,0))*(1-DRE_Auxiliar!$A$5)</f>
        <v>0</v>
      </c>
      <c r="CM101" s="51">
        <f>INDEX(Auxiliar_OPEX_CustosUnit!$A$1:$R$129,MATCH(Auxiliar_OPEX_P!$A101,Auxiliar_OPEX_CustosUnit!$A$1:$A$129,0),MATCH(CM$2,Auxiliar_OPEX_CustosUnit!$A$3:$Q$3,0))*(1-DRE_Auxiliar!$A$5)</f>
        <v>0</v>
      </c>
      <c r="CN101" s="51">
        <f>INDEX(Auxiliar_OPEX_CustosUnit!$A$1:$R$129,MATCH(Auxiliar_OPEX_P!$A101,Auxiliar_OPEX_CustosUnit!$A$1:$A$129,0),MATCH(CN$2,Auxiliar_OPEX_CustosUnit!$A$3:$Q$3,0))*(1-DRE_Auxiliar!$A$5)</f>
        <v>0</v>
      </c>
      <c r="CO101" s="51">
        <f>INDEX(Auxiliar_OPEX_CustosUnit!$A$1:$R$129,MATCH(Auxiliar_OPEX_P!$A101,Auxiliar_OPEX_CustosUnit!$A$1:$A$129,0),MATCH(CO$2,Auxiliar_OPEX_CustosUnit!$A$3:$Q$3,0))*(1-DRE_Auxiliar!$A$5)</f>
        <v>0</v>
      </c>
      <c r="CP101" s="51">
        <f>INDEX(Auxiliar_OPEX_CustosUnit!$A$1:$R$129,MATCH(Auxiliar_OPEX_P!$A101,Auxiliar_OPEX_CustosUnit!$A$1:$A$129,0),MATCH(CP$2,Auxiliar_OPEX_CustosUnit!$A$3:$Q$3,0))*(1-DRE_Auxiliar!$A$5)</f>
        <v>0</v>
      </c>
      <c r="CQ101" s="51">
        <f>INDEX(Auxiliar_OPEX_CustosUnit!$A$1:$R$129,MATCH(Auxiliar_OPEX_P!$A101,Auxiliar_OPEX_CustosUnit!$A$1:$A$129,0),MATCH(CQ$2,Auxiliar_OPEX_CustosUnit!$A$3:$Q$3,0))*(1-DRE_Auxiliar!$A$5)</f>
        <v>0</v>
      </c>
      <c r="CR101" s="51">
        <f>INDEX(Auxiliar_OPEX_CustosUnit!$A$1:$R$129,MATCH(Auxiliar_OPEX_P!$A101,Auxiliar_OPEX_CustosUnit!$A$1:$A$129,0),MATCH(CR$2,Auxiliar_OPEX_CustosUnit!$A$3:$Q$3,0))*(1-DRE_Auxiliar!$A$5)</f>
        <v>0</v>
      </c>
      <c r="CS101" s="51">
        <f>INDEX(Auxiliar_OPEX_CustosUnit!$A$1:$R$129,MATCH(Auxiliar_OPEX_P!$A101,Auxiliar_OPEX_CustosUnit!$A$1:$A$129,0),MATCH(CS$2,Auxiliar_OPEX_CustosUnit!$A$3:$Q$3,0))*(1-DRE_Auxiliar!$A$5)</f>
        <v>0</v>
      </c>
      <c r="CT101" s="51">
        <f>INDEX(Auxiliar_OPEX_CustosUnit!$A$1:$R$129,MATCH(Auxiliar_OPEX_P!$A101,Auxiliar_OPEX_CustosUnit!$A$1:$A$129,0),MATCH(CT$2,Auxiliar_OPEX_CustosUnit!$A$3:$Q$3,0))*(1-DRE_Auxiliar!$A$5)</f>
        <v>0</v>
      </c>
      <c r="CU101" s="53">
        <f t="shared" si="610"/>
        <v>0</v>
      </c>
      <c r="CV101" s="53">
        <f t="shared" si="611"/>
        <v>0</v>
      </c>
      <c r="CW101" s="53">
        <f t="shared" si="612"/>
        <v>0</v>
      </c>
      <c r="CX101" s="53">
        <f t="shared" si="613"/>
        <v>0</v>
      </c>
      <c r="CY101" s="53">
        <f t="shared" si="614"/>
        <v>0</v>
      </c>
      <c r="CZ101" s="53">
        <f t="shared" si="615"/>
        <v>0</v>
      </c>
      <c r="DA101" s="53">
        <f t="shared" si="616"/>
        <v>0</v>
      </c>
      <c r="DB101" s="53">
        <f t="shared" si="617"/>
        <v>0</v>
      </c>
      <c r="DC101" s="53">
        <f t="shared" si="618"/>
        <v>0</v>
      </c>
      <c r="DD101" s="53">
        <f t="shared" si="619"/>
        <v>0</v>
      </c>
      <c r="DE101" s="53">
        <f t="shared" si="620"/>
        <v>0</v>
      </c>
      <c r="DF101" s="53">
        <f t="shared" si="621"/>
        <v>0</v>
      </c>
      <c r="DG101" s="53">
        <f t="shared" si="622"/>
        <v>0</v>
      </c>
      <c r="DH101" s="53">
        <f t="shared" si="623"/>
        <v>0</v>
      </c>
      <c r="DI101" s="53">
        <f t="shared" si="624"/>
        <v>0</v>
      </c>
      <c r="DJ101" s="53">
        <f t="shared" si="625"/>
        <v>0</v>
      </c>
      <c r="DK101" s="53">
        <f t="shared" si="626"/>
        <v>0</v>
      </c>
      <c r="DL101" s="53">
        <f t="shared" si="627"/>
        <v>0</v>
      </c>
      <c r="DM101" s="53">
        <f t="shared" si="628"/>
        <v>0</v>
      </c>
      <c r="DN101" s="53">
        <f t="shared" si="629"/>
        <v>0</v>
      </c>
      <c r="DO101" s="53">
        <f t="shared" si="630"/>
        <v>0</v>
      </c>
      <c r="DP101" s="53">
        <f t="shared" si="631"/>
        <v>0</v>
      </c>
      <c r="DQ101" s="53">
        <f t="shared" si="632"/>
        <v>0</v>
      </c>
      <c r="DR101" s="53">
        <f t="shared" si="633"/>
        <v>0</v>
      </c>
      <c r="DS101" s="53">
        <f t="shared" si="634"/>
        <v>0</v>
      </c>
      <c r="DT101" s="53">
        <f t="shared" si="635"/>
        <v>0</v>
      </c>
      <c r="DU101" s="53">
        <f t="shared" si="636"/>
        <v>0</v>
      </c>
      <c r="DV101" s="53">
        <f t="shared" si="637"/>
        <v>0</v>
      </c>
      <c r="DW101" s="53">
        <f t="shared" si="638"/>
        <v>0</v>
      </c>
      <c r="DX101" s="53">
        <f t="shared" si="639"/>
        <v>0</v>
      </c>
      <c r="DY101" s="53">
        <f t="shared" si="640"/>
        <v>0</v>
      </c>
      <c r="DZ101" s="53">
        <f t="shared" si="641"/>
        <v>0</v>
      </c>
      <c r="EA101" s="53">
        <f t="shared" si="642"/>
        <v>0</v>
      </c>
      <c r="EB101" s="53">
        <f t="shared" si="643"/>
        <v>0</v>
      </c>
      <c r="EC101" s="53">
        <f t="shared" si="644"/>
        <v>0</v>
      </c>
      <c r="ED101" s="53">
        <f t="shared" si="645"/>
        <v>0</v>
      </c>
      <c r="EE101" s="53">
        <f t="shared" si="646"/>
        <v>0</v>
      </c>
      <c r="EF101" s="53">
        <f t="shared" si="647"/>
        <v>0</v>
      </c>
      <c r="EG101" s="53">
        <f t="shared" si="648"/>
        <v>0</v>
      </c>
      <c r="EH101" s="53">
        <f t="shared" si="649"/>
        <v>0</v>
      </c>
      <c r="EI101" s="53">
        <f t="shared" si="650"/>
        <v>0</v>
      </c>
      <c r="EJ101" s="53">
        <f t="shared" si="651"/>
        <v>0</v>
      </c>
      <c r="EK101" s="53">
        <f t="shared" si="652"/>
        <v>0</v>
      </c>
      <c r="EL101" s="53">
        <f t="shared" si="653"/>
        <v>0</v>
      </c>
      <c r="EM101" s="53">
        <f t="shared" si="654"/>
        <v>0</v>
      </c>
      <c r="EN101" s="53">
        <f t="shared" si="655"/>
        <v>0</v>
      </c>
      <c r="EO101" s="53">
        <f t="shared" si="656"/>
        <v>0</v>
      </c>
      <c r="EP101" s="53">
        <f t="shared" si="657"/>
        <v>0</v>
      </c>
      <c r="EQ101" s="53">
        <f t="shared" si="658"/>
        <v>0</v>
      </c>
      <c r="ER101" s="53">
        <f t="shared" si="659"/>
        <v>0</v>
      </c>
      <c r="ES101" s="53">
        <f t="shared" si="660"/>
        <v>0</v>
      </c>
      <c r="ET101" s="53">
        <f t="shared" si="661"/>
        <v>0</v>
      </c>
      <c r="EU101" s="53">
        <f t="shared" si="662"/>
        <v>0</v>
      </c>
      <c r="EV101" s="53">
        <f t="shared" si="663"/>
        <v>0</v>
      </c>
      <c r="EW101" s="53">
        <f t="shared" si="664"/>
        <v>0</v>
      </c>
      <c r="EX101" s="53">
        <f t="shared" si="665"/>
        <v>0</v>
      </c>
      <c r="EY101" s="53">
        <f t="shared" si="666"/>
        <v>0</v>
      </c>
      <c r="EZ101" s="53">
        <f t="shared" si="667"/>
        <v>0</v>
      </c>
      <c r="FA101" s="53">
        <f t="shared" si="668"/>
        <v>0</v>
      </c>
      <c r="FB101" s="53">
        <f t="shared" si="669"/>
        <v>0</v>
      </c>
      <c r="FC101" s="53">
        <f t="shared" si="670"/>
        <v>0</v>
      </c>
      <c r="FD101" s="53">
        <f t="shared" si="671"/>
        <v>0</v>
      </c>
      <c r="FE101" s="53">
        <f t="shared" si="672"/>
        <v>0</v>
      </c>
      <c r="FF101" s="53">
        <f t="shared" si="673"/>
        <v>0</v>
      </c>
      <c r="FG101" s="53">
        <f t="shared" si="674"/>
        <v>0</v>
      </c>
      <c r="FH101" s="53">
        <f t="shared" si="675"/>
        <v>0</v>
      </c>
      <c r="FI101" s="53">
        <f t="shared" si="676"/>
        <v>0</v>
      </c>
      <c r="FJ101" s="53">
        <f t="shared" si="677"/>
        <v>0</v>
      </c>
      <c r="FK101" s="53">
        <f t="shared" si="678"/>
        <v>0</v>
      </c>
      <c r="FL101" s="53">
        <f t="shared" si="679"/>
        <v>0</v>
      </c>
      <c r="FM101" s="53">
        <f t="shared" si="680"/>
        <v>0</v>
      </c>
      <c r="FN101" s="53">
        <f t="shared" si="681"/>
        <v>0</v>
      </c>
      <c r="FP101" s="51">
        <f t="shared" si="682"/>
        <v>0</v>
      </c>
      <c r="FQ101" s="51">
        <f t="shared" si="689"/>
        <v>0</v>
      </c>
      <c r="FR101" s="51">
        <f t="shared" si="690"/>
        <v>0</v>
      </c>
      <c r="FS101" s="51">
        <f t="shared" si="691"/>
        <v>0</v>
      </c>
      <c r="FT101" s="51">
        <f t="shared" si="692"/>
        <v>0</v>
      </c>
      <c r="FU101" s="51">
        <f t="shared" si="693"/>
        <v>0</v>
      </c>
      <c r="FV101" s="51">
        <f t="shared" si="694"/>
        <v>0</v>
      </c>
      <c r="FW101" s="51">
        <f t="shared" si="695"/>
        <v>0</v>
      </c>
      <c r="FX101" s="51">
        <f t="shared" si="696"/>
        <v>0</v>
      </c>
      <c r="FY101" s="51">
        <f t="shared" si="697"/>
        <v>0</v>
      </c>
      <c r="FZ101" s="51">
        <f t="shared" si="698"/>
        <v>0</v>
      </c>
      <c r="GA101" s="51">
        <f t="shared" si="699"/>
        <v>0</v>
      </c>
      <c r="GB101" s="51">
        <f t="shared" si="700"/>
        <v>0</v>
      </c>
      <c r="GC101" s="51">
        <f t="shared" si="701"/>
        <v>0</v>
      </c>
      <c r="GD101" s="51">
        <f t="shared" si="702"/>
        <v>0</v>
      </c>
      <c r="GE101" s="51">
        <f t="shared" si="703"/>
        <v>0</v>
      </c>
      <c r="GF101" s="51">
        <f t="shared" si="704"/>
        <v>0</v>
      </c>
      <c r="GG101" s="51">
        <f t="shared" si="705"/>
        <v>0</v>
      </c>
      <c r="GH101" s="51">
        <f t="shared" si="706"/>
        <v>0</v>
      </c>
      <c r="GI101" s="51">
        <f t="shared" si="707"/>
        <v>0</v>
      </c>
      <c r="GJ101" s="51">
        <f t="shared" si="708"/>
        <v>0</v>
      </c>
      <c r="GK101" s="51">
        <f t="shared" si="709"/>
        <v>0</v>
      </c>
      <c r="GL101" s="51">
        <f t="shared" si="710"/>
        <v>0</v>
      </c>
      <c r="GM101" s="51">
        <f t="shared" si="711"/>
        <v>0</v>
      </c>
      <c r="GN101" s="51">
        <f t="shared" si="712"/>
        <v>0</v>
      </c>
      <c r="GO101" s="51">
        <f t="shared" si="713"/>
        <v>0</v>
      </c>
      <c r="GP101" s="51">
        <f t="shared" si="714"/>
        <v>0</v>
      </c>
      <c r="GQ101" s="51">
        <f t="shared" si="715"/>
        <v>0</v>
      </c>
      <c r="GR101" s="51">
        <f t="shared" si="716"/>
        <v>0</v>
      </c>
      <c r="GS101" s="51">
        <f t="shared" si="717"/>
        <v>0</v>
      </c>
      <c r="GT101" s="51">
        <f t="shared" si="718"/>
        <v>0</v>
      </c>
      <c r="GU101" s="51">
        <f t="shared" si="719"/>
        <v>0</v>
      </c>
      <c r="GV101" s="51">
        <f t="shared" si="720"/>
        <v>0</v>
      </c>
      <c r="GW101" s="51">
        <f t="shared" si="721"/>
        <v>0</v>
      </c>
      <c r="GX101" s="51">
        <f t="shared" si="722"/>
        <v>0</v>
      </c>
      <c r="GY101" s="51">
        <f t="shared" si="723"/>
        <v>0</v>
      </c>
      <c r="GZ101" s="51">
        <f t="shared" si="724"/>
        <v>0</v>
      </c>
      <c r="HA101" s="51">
        <f t="shared" si="725"/>
        <v>0</v>
      </c>
      <c r="HB101" s="51">
        <f t="shared" si="726"/>
        <v>0</v>
      </c>
      <c r="HC101" s="51">
        <f t="shared" si="727"/>
        <v>0</v>
      </c>
      <c r="HD101" s="51">
        <f t="shared" si="728"/>
        <v>0</v>
      </c>
      <c r="HE101" s="51">
        <f t="shared" si="729"/>
        <v>0</v>
      </c>
      <c r="HF101" s="51">
        <f t="shared" si="730"/>
        <v>0</v>
      </c>
      <c r="HG101" s="51">
        <f t="shared" si="731"/>
        <v>0</v>
      </c>
      <c r="HH101" s="51">
        <f t="shared" si="732"/>
        <v>0</v>
      </c>
      <c r="HI101" s="51">
        <f t="shared" si="733"/>
        <v>0</v>
      </c>
      <c r="HJ101" s="51">
        <f t="shared" si="734"/>
        <v>0</v>
      </c>
      <c r="HK101" s="51">
        <f t="shared" si="735"/>
        <v>0</v>
      </c>
      <c r="HL101" s="51">
        <f t="shared" si="736"/>
        <v>0</v>
      </c>
      <c r="HM101" s="51">
        <f t="shared" si="737"/>
        <v>0</v>
      </c>
      <c r="HN101" s="51">
        <f t="shared" si="738"/>
        <v>0</v>
      </c>
      <c r="HO101" s="51">
        <f t="shared" si="739"/>
        <v>0</v>
      </c>
      <c r="HP101" s="51">
        <f t="shared" si="740"/>
        <v>0</v>
      </c>
      <c r="HQ101" s="51">
        <f t="shared" si="741"/>
        <v>0</v>
      </c>
      <c r="HR101" s="51">
        <f t="shared" si="742"/>
        <v>0</v>
      </c>
      <c r="HS101" s="51">
        <f t="shared" si="743"/>
        <v>0</v>
      </c>
      <c r="HT101" s="51">
        <f t="shared" si="744"/>
        <v>0</v>
      </c>
      <c r="HU101" s="51">
        <f t="shared" si="745"/>
        <v>0</v>
      </c>
      <c r="HV101" s="51">
        <f t="shared" si="746"/>
        <v>0</v>
      </c>
      <c r="HW101" s="51">
        <f t="shared" si="747"/>
        <v>0</v>
      </c>
      <c r="HX101" s="51">
        <f t="shared" si="748"/>
        <v>0</v>
      </c>
      <c r="HY101" s="51">
        <f t="shared" si="749"/>
        <v>0</v>
      </c>
      <c r="HZ101" s="51">
        <f t="shared" si="750"/>
        <v>0</v>
      </c>
      <c r="IA101" s="51">
        <f t="shared" si="751"/>
        <v>0</v>
      </c>
      <c r="IB101" s="51">
        <f t="shared" si="688"/>
        <v>0</v>
      </c>
      <c r="IC101" s="51">
        <f t="shared" si="752"/>
        <v>0</v>
      </c>
      <c r="ID101" s="51">
        <f t="shared" si="753"/>
        <v>0</v>
      </c>
      <c r="IE101" s="51">
        <f t="shared" si="754"/>
        <v>0</v>
      </c>
      <c r="IF101" s="51">
        <f t="shared" si="755"/>
        <v>0</v>
      </c>
      <c r="IG101" s="51">
        <f t="shared" si="756"/>
        <v>0</v>
      </c>
      <c r="IH101" s="51">
        <f t="shared" si="757"/>
        <v>0</v>
      </c>
      <c r="II101" s="51">
        <f t="shared" si="758"/>
        <v>0</v>
      </c>
      <c r="IJ101" s="51">
        <f t="shared" si="759"/>
        <v>0</v>
      </c>
      <c r="IK101" s="51">
        <f t="shared" si="760"/>
        <v>0</v>
      </c>
      <c r="IL101" s="51">
        <f t="shared" si="761"/>
        <v>0</v>
      </c>
      <c r="IM101" s="51">
        <f t="shared" si="762"/>
        <v>0</v>
      </c>
      <c r="IN101" s="51">
        <f t="shared" si="763"/>
        <v>0</v>
      </c>
      <c r="IO101" s="51">
        <f t="shared" si="764"/>
        <v>0</v>
      </c>
      <c r="IP101" s="51">
        <f t="shared" si="765"/>
        <v>0</v>
      </c>
      <c r="IQ101" s="51">
        <f t="shared" si="766"/>
        <v>0</v>
      </c>
      <c r="IS101" s="51">
        <f t="shared" si="683"/>
        <v>0</v>
      </c>
      <c r="IT101" s="51">
        <f t="shared" si="683"/>
        <v>0</v>
      </c>
      <c r="IU101" s="51">
        <f t="shared" si="683"/>
        <v>0</v>
      </c>
      <c r="IV101" s="51">
        <f t="shared" si="683"/>
        <v>0</v>
      </c>
      <c r="IW101" s="51">
        <f t="shared" si="683"/>
        <v>0</v>
      </c>
      <c r="IX101" s="51">
        <f t="shared" si="683"/>
        <v>0</v>
      </c>
      <c r="IZ101" s="111">
        <f t="shared" si="684"/>
        <v>0</v>
      </c>
      <c r="JA101" s="111">
        <f t="shared" si="389"/>
        <v>0</v>
      </c>
      <c r="JB101" s="111">
        <f t="shared" si="390"/>
        <v>0</v>
      </c>
      <c r="JC101" s="111">
        <f t="shared" si="391"/>
        <v>0</v>
      </c>
      <c r="JD101" s="111">
        <f t="shared" si="392"/>
        <v>0</v>
      </c>
      <c r="JE101" s="111">
        <f t="shared" si="393"/>
        <v>0</v>
      </c>
      <c r="JF101" s="111">
        <f t="shared" si="394"/>
        <v>0</v>
      </c>
      <c r="JG101" s="111">
        <f t="shared" si="395"/>
        <v>0</v>
      </c>
      <c r="JH101" s="111">
        <f t="shared" si="396"/>
        <v>0</v>
      </c>
      <c r="JI101" s="111">
        <f t="shared" si="397"/>
        <v>0</v>
      </c>
      <c r="JJ101" s="111">
        <f t="shared" si="398"/>
        <v>0</v>
      </c>
      <c r="JK101" s="111">
        <f t="shared" si="399"/>
        <v>0</v>
      </c>
      <c r="JL101" s="111">
        <f t="shared" si="400"/>
        <v>0</v>
      </c>
      <c r="JM101" s="111">
        <f t="shared" si="401"/>
        <v>0</v>
      </c>
      <c r="JN101" s="111">
        <f t="shared" si="402"/>
        <v>0</v>
      </c>
      <c r="JO101" s="111">
        <f t="shared" si="403"/>
        <v>0</v>
      </c>
      <c r="JP101" s="111">
        <f t="shared" si="404"/>
        <v>0</v>
      </c>
      <c r="JQ101" s="111">
        <f t="shared" si="405"/>
        <v>0</v>
      </c>
      <c r="JR101" s="111">
        <f t="shared" si="406"/>
        <v>0</v>
      </c>
      <c r="JS101" s="111">
        <f t="shared" si="407"/>
        <v>0</v>
      </c>
      <c r="JT101" s="111">
        <f t="shared" si="408"/>
        <v>0</v>
      </c>
      <c r="JU101" s="111">
        <f t="shared" si="409"/>
        <v>0</v>
      </c>
      <c r="JV101" s="111">
        <f t="shared" si="410"/>
        <v>0</v>
      </c>
      <c r="JW101" s="111">
        <f t="shared" si="411"/>
        <v>0</v>
      </c>
      <c r="JX101" s="111">
        <f t="shared" si="412"/>
        <v>0</v>
      </c>
      <c r="JY101" s="111">
        <f t="shared" si="413"/>
        <v>0</v>
      </c>
      <c r="JZ101" s="111">
        <f t="shared" si="414"/>
        <v>0</v>
      </c>
      <c r="KA101" s="111">
        <f t="shared" si="415"/>
        <v>0</v>
      </c>
      <c r="KB101" s="111">
        <f t="shared" si="416"/>
        <v>0</v>
      </c>
      <c r="KC101" s="111">
        <f t="shared" si="417"/>
        <v>0</v>
      </c>
      <c r="KD101" s="111">
        <f t="shared" si="418"/>
        <v>0</v>
      </c>
      <c r="KE101" s="111">
        <f t="shared" si="419"/>
        <v>0</v>
      </c>
      <c r="KF101" s="111">
        <f t="shared" si="420"/>
        <v>0</v>
      </c>
      <c r="KG101" s="111">
        <f t="shared" si="421"/>
        <v>0</v>
      </c>
      <c r="KH101" s="111">
        <f t="shared" si="422"/>
        <v>0</v>
      </c>
      <c r="KI101" s="111">
        <f t="shared" si="423"/>
        <v>0</v>
      </c>
      <c r="KJ101" s="111">
        <f t="shared" si="424"/>
        <v>0</v>
      </c>
      <c r="KK101" s="111">
        <f t="shared" si="425"/>
        <v>0</v>
      </c>
      <c r="KL101" s="111">
        <f t="shared" si="426"/>
        <v>0</v>
      </c>
      <c r="KM101" s="111">
        <f t="shared" si="427"/>
        <v>0</v>
      </c>
      <c r="KN101" s="111">
        <f t="shared" si="428"/>
        <v>0</v>
      </c>
      <c r="KO101" s="111">
        <f t="shared" si="429"/>
        <v>0</v>
      </c>
      <c r="KP101" s="111">
        <f t="shared" si="430"/>
        <v>0</v>
      </c>
      <c r="KQ101" s="111">
        <f t="shared" si="431"/>
        <v>0</v>
      </c>
      <c r="KR101" s="111">
        <f t="shared" si="432"/>
        <v>0</v>
      </c>
      <c r="KS101" s="111">
        <f t="shared" si="433"/>
        <v>0</v>
      </c>
      <c r="KT101" s="111">
        <f t="shared" si="434"/>
        <v>0</v>
      </c>
      <c r="KU101" s="111">
        <f t="shared" si="435"/>
        <v>0</v>
      </c>
      <c r="KV101" s="111">
        <f t="shared" si="436"/>
        <v>0</v>
      </c>
      <c r="KW101" s="111">
        <f t="shared" si="437"/>
        <v>0</v>
      </c>
      <c r="KX101" s="111">
        <f t="shared" si="438"/>
        <v>0</v>
      </c>
      <c r="KY101" s="111">
        <f t="shared" si="439"/>
        <v>0</v>
      </c>
      <c r="KZ101" s="111">
        <f t="shared" si="440"/>
        <v>0</v>
      </c>
      <c r="LA101" s="111">
        <f t="shared" si="441"/>
        <v>0</v>
      </c>
      <c r="LB101" s="111">
        <f t="shared" si="442"/>
        <v>0</v>
      </c>
      <c r="LC101" s="111">
        <f t="shared" si="443"/>
        <v>0</v>
      </c>
      <c r="LD101" s="111">
        <f t="shared" si="444"/>
        <v>0</v>
      </c>
      <c r="LE101" s="111">
        <f t="shared" si="445"/>
        <v>0</v>
      </c>
      <c r="LF101" s="111">
        <f t="shared" si="446"/>
        <v>0</v>
      </c>
      <c r="LG101" s="111">
        <f t="shared" si="447"/>
        <v>0</v>
      </c>
      <c r="LH101" s="111">
        <f t="shared" si="448"/>
        <v>0</v>
      </c>
      <c r="LI101" s="111">
        <f t="shared" si="449"/>
        <v>0</v>
      </c>
      <c r="LJ101" s="111">
        <f t="shared" si="450"/>
        <v>0</v>
      </c>
      <c r="LK101" s="111">
        <f t="shared" si="451"/>
        <v>0</v>
      </c>
      <c r="LL101" s="111">
        <f t="shared" si="452"/>
        <v>0</v>
      </c>
      <c r="LM101" s="111">
        <f t="shared" si="453"/>
        <v>0</v>
      </c>
      <c r="LN101" s="111">
        <f t="shared" si="454"/>
        <v>0</v>
      </c>
      <c r="LO101" s="111">
        <f t="shared" si="455"/>
        <v>0</v>
      </c>
      <c r="LP101" s="111">
        <f t="shared" si="456"/>
        <v>0</v>
      </c>
      <c r="LQ101" s="111">
        <f t="shared" si="457"/>
        <v>0</v>
      </c>
      <c r="LR101" s="111">
        <f t="shared" si="458"/>
        <v>0</v>
      </c>
      <c r="LS101" s="111">
        <f t="shared" si="459"/>
        <v>0</v>
      </c>
      <c r="LT101" s="111">
        <f t="shared" si="460"/>
        <v>0</v>
      </c>
      <c r="LU101" s="111">
        <f t="shared" si="461"/>
        <v>0</v>
      </c>
      <c r="LV101" s="111">
        <f t="shared" si="462"/>
        <v>0</v>
      </c>
      <c r="LW101" s="111">
        <f t="shared" si="463"/>
        <v>0</v>
      </c>
      <c r="LX101" s="111">
        <f t="shared" si="464"/>
        <v>0</v>
      </c>
      <c r="LY101" s="111">
        <f t="shared" si="465"/>
        <v>0</v>
      </c>
      <c r="LZ101" s="111">
        <f t="shared" si="466"/>
        <v>0</v>
      </c>
      <c r="MA101" s="111">
        <f t="shared" si="467"/>
        <v>0</v>
      </c>
      <c r="MD101" s="111"/>
      <c r="ME101" s="111">
        <f t="shared" si="685"/>
        <v>0</v>
      </c>
      <c r="MF101" s="111">
        <f t="shared" si="468"/>
        <v>0</v>
      </c>
      <c r="MG101" s="111">
        <f t="shared" si="469"/>
        <v>0</v>
      </c>
      <c r="MH101" s="111">
        <f t="shared" si="470"/>
        <v>0</v>
      </c>
      <c r="MI101" s="111">
        <f t="shared" si="471"/>
        <v>0</v>
      </c>
      <c r="MJ101" s="111">
        <f t="shared" si="472"/>
        <v>0</v>
      </c>
      <c r="MK101" s="111">
        <f t="shared" si="473"/>
        <v>0</v>
      </c>
      <c r="ML101" s="111">
        <f t="shared" si="474"/>
        <v>0</v>
      </c>
      <c r="MM101" s="111">
        <f t="shared" si="475"/>
        <v>0</v>
      </c>
      <c r="MN101" s="111">
        <f t="shared" si="476"/>
        <v>0</v>
      </c>
      <c r="MO101" s="111">
        <f t="shared" si="477"/>
        <v>0</v>
      </c>
      <c r="MP101" s="111">
        <f t="shared" si="478"/>
        <v>0</v>
      </c>
      <c r="MQ101" s="111">
        <f t="shared" si="479"/>
        <v>0</v>
      </c>
      <c r="MR101" s="111">
        <f t="shared" si="480"/>
        <v>0</v>
      </c>
      <c r="MS101" s="111">
        <f t="shared" si="481"/>
        <v>0</v>
      </c>
      <c r="MT101" s="111">
        <f t="shared" si="482"/>
        <v>0</v>
      </c>
      <c r="MU101" s="111">
        <f t="shared" si="483"/>
        <v>0</v>
      </c>
      <c r="MV101" s="111">
        <f t="shared" si="484"/>
        <v>0</v>
      </c>
      <c r="MW101" s="111">
        <f t="shared" si="485"/>
        <v>0</v>
      </c>
      <c r="MX101" s="111">
        <f t="shared" si="486"/>
        <v>0</v>
      </c>
      <c r="MY101" s="111">
        <f t="shared" si="487"/>
        <v>0</v>
      </c>
      <c r="MZ101" s="111">
        <f t="shared" si="488"/>
        <v>0</v>
      </c>
      <c r="NA101" s="111">
        <f t="shared" si="489"/>
        <v>0</v>
      </c>
      <c r="NB101" s="111">
        <f t="shared" si="490"/>
        <v>0</v>
      </c>
      <c r="NC101" s="111">
        <f t="shared" si="491"/>
        <v>0</v>
      </c>
      <c r="ND101" s="111">
        <f t="shared" si="492"/>
        <v>0</v>
      </c>
      <c r="NE101" s="111">
        <f t="shared" si="493"/>
        <v>0</v>
      </c>
      <c r="NF101" s="111">
        <f t="shared" si="494"/>
        <v>0</v>
      </c>
      <c r="NG101" s="111">
        <f t="shared" si="495"/>
        <v>0</v>
      </c>
      <c r="NH101" s="111">
        <f t="shared" si="496"/>
        <v>0</v>
      </c>
      <c r="NI101" s="111">
        <f t="shared" si="497"/>
        <v>0</v>
      </c>
      <c r="NJ101" s="111">
        <f t="shared" si="498"/>
        <v>0</v>
      </c>
      <c r="NK101" s="111">
        <f t="shared" si="499"/>
        <v>0</v>
      </c>
      <c r="NL101" s="111">
        <f t="shared" si="500"/>
        <v>0</v>
      </c>
      <c r="NM101" s="111">
        <f t="shared" si="501"/>
        <v>0</v>
      </c>
      <c r="NN101" s="111">
        <f t="shared" si="502"/>
        <v>0</v>
      </c>
      <c r="NO101" s="111">
        <f t="shared" si="503"/>
        <v>0</v>
      </c>
      <c r="NP101" s="111">
        <f t="shared" si="504"/>
        <v>0</v>
      </c>
      <c r="NQ101" s="111">
        <f t="shared" si="505"/>
        <v>0</v>
      </c>
      <c r="NR101" s="111">
        <f t="shared" si="506"/>
        <v>0</v>
      </c>
      <c r="NS101" s="111">
        <f t="shared" si="507"/>
        <v>0</v>
      </c>
      <c r="NT101" s="111">
        <f t="shared" si="508"/>
        <v>0</v>
      </c>
      <c r="NU101" s="111">
        <f t="shared" si="509"/>
        <v>0</v>
      </c>
      <c r="NV101" s="111">
        <f t="shared" si="510"/>
        <v>0</v>
      </c>
      <c r="NW101" s="111">
        <f t="shared" si="511"/>
        <v>0</v>
      </c>
      <c r="NX101" s="111">
        <f t="shared" si="512"/>
        <v>0</v>
      </c>
      <c r="NY101" s="111">
        <f t="shared" si="513"/>
        <v>0</v>
      </c>
      <c r="NZ101" s="111">
        <f t="shared" si="514"/>
        <v>0</v>
      </c>
      <c r="OA101" s="111">
        <f t="shared" si="515"/>
        <v>0</v>
      </c>
      <c r="OB101" s="111">
        <f t="shared" si="516"/>
        <v>0</v>
      </c>
      <c r="OC101" s="111">
        <f t="shared" si="517"/>
        <v>0</v>
      </c>
      <c r="OD101" s="111">
        <f t="shared" si="518"/>
        <v>0</v>
      </c>
      <c r="OE101" s="111">
        <f t="shared" si="519"/>
        <v>0</v>
      </c>
      <c r="OF101" s="111">
        <f t="shared" si="520"/>
        <v>0</v>
      </c>
      <c r="OG101" s="111">
        <f t="shared" si="521"/>
        <v>0</v>
      </c>
      <c r="OH101" s="111">
        <f t="shared" si="522"/>
        <v>0</v>
      </c>
      <c r="OI101" s="111">
        <f t="shared" si="523"/>
        <v>0</v>
      </c>
      <c r="OJ101" s="111">
        <f t="shared" si="524"/>
        <v>0</v>
      </c>
      <c r="OK101" s="111">
        <f t="shared" si="525"/>
        <v>0</v>
      </c>
      <c r="OL101" s="111">
        <f t="shared" si="526"/>
        <v>0</v>
      </c>
      <c r="OM101" s="111">
        <f t="shared" si="527"/>
        <v>0</v>
      </c>
      <c r="ON101" s="111">
        <f t="shared" si="528"/>
        <v>0</v>
      </c>
      <c r="OO101" s="111">
        <f t="shared" si="529"/>
        <v>0</v>
      </c>
      <c r="OP101" s="111">
        <f t="shared" si="530"/>
        <v>0</v>
      </c>
      <c r="OQ101" s="111">
        <f t="shared" si="531"/>
        <v>0</v>
      </c>
      <c r="OR101" s="111">
        <f t="shared" si="532"/>
        <v>0</v>
      </c>
      <c r="OS101" s="111">
        <f t="shared" si="533"/>
        <v>0</v>
      </c>
      <c r="OT101" s="111">
        <f t="shared" si="534"/>
        <v>0</v>
      </c>
      <c r="OU101" s="111">
        <f t="shared" si="535"/>
        <v>0</v>
      </c>
      <c r="OV101" s="111">
        <f t="shared" si="536"/>
        <v>0</v>
      </c>
      <c r="OW101" s="111">
        <f t="shared" si="537"/>
        <v>0</v>
      </c>
      <c r="OX101" s="111">
        <f t="shared" si="538"/>
        <v>0</v>
      </c>
      <c r="OY101" s="111"/>
      <c r="PA101" s="51">
        <f t="shared" si="686"/>
        <v>0</v>
      </c>
      <c r="PB101" s="51">
        <f t="shared" si="539"/>
        <v>0</v>
      </c>
      <c r="PC101" s="51">
        <f t="shared" si="540"/>
        <v>0</v>
      </c>
      <c r="PD101" s="51">
        <f t="shared" si="541"/>
        <v>0</v>
      </c>
      <c r="PE101" s="51">
        <f t="shared" si="542"/>
        <v>0</v>
      </c>
      <c r="PF101" s="51">
        <f t="shared" si="543"/>
        <v>0</v>
      </c>
      <c r="PG101" s="51">
        <f t="shared" si="544"/>
        <v>0</v>
      </c>
      <c r="PH101" s="51">
        <f t="shared" si="545"/>
        <v>0</v>
      </c>
      <c r="PI101" s="51">
        <f t="shared" si="546"/>
        <v>0</v>
      </c>
      <c r="PJ101" s="51">
        <f t="shared" si="547"/>
        <v>0</v>
      </c>
      <c r="PK101" s="51">
        <f t="shared" si="548"/>
        <v>0</v>
      </c>
      <c r="PL101" s="51">
        <f t="shared" si="549"/>
        <v>0</v>
      </c>
      <c r="PM101" s="51">
        <f t="shared" si="550"/>
        <v>0</v>
      </c>
      <c r="PN101" s="51">
        <f t="shared" si="551"/>
        <v>0</v>
      </c>
      <c r="PO101" s="51">
        <f t="shared" si="552"/>
        <v>0</v>
      </c>
      <c r="PP101" s="51">
        <f t="shared" si="553"/>
        <v>0</v>
      </c>
      <c r="PQ101" s="51">
        <f t="shared" si="554"/>
        <v>0</v>
      </c>
      <c r="PR101" s="51">
        <f t="shared" si="555"/>
        <v>0</v>
      </c>
      <c r="PS101" s="51">
        <f t="shared" si="556"/>
        <v>0</v>
      </c>
      <c r="PT101" s="51">
        <f t="shared" si="557"/>
        <v>0</v>
      </c>
      <c r="PU101" s="51">
        <f t="shared" si="558"/>
        <v>0</v>
      </c>
      <c r="PV101" s="51">
        <f t="shared" si="559"/>
        <v>0</v>
      </c>
      <c r="PW101" s="51">
        <f t="shared" si="560"/>
        <v>0</v>
      </c>
      <c r="PX101" s="51">
        <f t="shared" si="561"/>
        <v>0</v>
      </c>
      <c r="PY101" s="51">
        <f t="shared" si="562"/>
        <v>0</v>
      </c>
      <c r="PZ101" s="51">
        <f t="shared" si="563"/>
        <v>0</v>
      </c>
      <c r="QA101" s="51">
        <f t="shared" si="564"/>
        <v>0</v>
      </c>
      <c r="QB101" s="51">
        <f t="shared" si="565"/>
        <v>0</v>
      </c>
      <c r="QC101" s="51">
        <f t="shared" si="566"/>
        <v>0</v>
      </c>
      <c r="QD101" s="51">
        <f t="shared" si="567"/>
        <v>0</v>
      </c>
      <c r="QE101" s="51">
        <f t="shared" si="568"/>
        <v>0</v>
      </c>
      <c r="QF101" s="51">
        <f t="shared" si="569"/>
        <v>0</v>
      </c>
      <c r="QG101" s="51">
        <f t="shared" si="570"/>
        <v>0</v>
      </c>
      <c r="QH101" s="51">
        <f t="shared" si="571"/>
        <v>0</v>
      </c>
      <c r="QI101" s="51">
        <f t="shared" si="572"/>
        <v>0</v>
      </c>
      <c r="QJ101" s="51">
        <f t="shared" si="573"/>
        <v>0</v>
      </c>
      <c r="QK101" s="51">
        <f t="shared" si="574"/>
        <v>0</v>
      </c>
      <c r="QL101" s="51">
        <f t="shared" si="575"/>
        <v>0</v>
      </c>
      <c r="QM101" s="51">
        <f t="shared" si="576"/>
        <v>0</v>
      </c>
      <c r="QN101" s="51">
        <f t="shared" si="577"/>
        <v>0</v>
      </c>
      <c r="QO101" s="51">
        <f t="shared" si="578"/>
        <v>0</v>
      </c>
      <c r="QP101" s="51">
        <f t="shared" si="579"/>
        <v>0</v>
      </c>
      <c r="QQ101" s="51">
        <f t="shared" si="580"/>
        <v>0</v>
      </c>
      <c r="QR101" s="51">
        <f t="shared" si="581"/>
        <v>0</v>
      </c>
      <c r="QS101" s="51">
        <f t="shared" si="582"/>
        <v>0</v>
      </c>
      <c r="QT101" s="51">
        <f t="shared" si="583"/>
        <v>0</v>
      </c>
      <c r="QU101" s="51">
        <f t="shared" si="584"/>
        <v>0</v>
      </c>
      <c r="QV101" s="51">
        <f t="shared" si="585"/>
        <v>0</v>
      </c>
      <c r="QW101" s="51">
        <f t="shared" si="586"/>
        <v>0</v>
      </c>
      <c r="QX101" s="51">
        <f t="shared" si="587"/>
        <v>0</v>
      </c>
      <c r="QY101" s="51">
        <f t="shared" si="588"/>
        <v>0</v>
      </c>
      <c r="QZ101" s="51">
        <f t="shared" si="589"/>
        <v>0</v>
      </c>
      <c r="RA101" s="51">
        <f t="shared" si="590"/>
        <v>0</v>
      </c>
      <c r="RB101" s="51">
        <f t="shared" si="591"/>
        <v>0</v>
      </c>
      <c r="RC101" s="51">
        <f t="shared" si="592"/>
        <v>0</v>
      </c>
      <c r="RD101" s="51">
        <f t="shared" si="593"/>
        <v>0</v>
      </c>
      <c r="RE101" s="51">
        <f t="shared" si="594"/>
        <v>0</v>
      </c>
      <c r="RF101" s="51">
        <f t="shared" si="595"/>
        <v>0</v>
      </c>
      <c r="RG101" s="51">
        <f t="shared" si="596"/>
        <v>0</v>
      </c>
      <c r="RH101" s="51">
        <f t="shared" si="597"/>
        <v>0</v>
      </c>
      <c r="RI101" s="51">
        <f t="shared" si="598"/>
        <v>0</v>
      </c>
      <c r="RJ101" s="51">
        <f t="shared" si="599"/>
        <v>0</v>
      </c>
      <c r="RK101" s="51">
        <f t="shared" si="600"/>
        <v>0</v>
      </c>
      <c r="RL101" s="51">
        <f t="shared" si="601"/>
        <v>0</v>
      </c>
      <c r="RM101" s="51">
        <f t="shared" si="602"/>
        <v>0</v>
      </c>
      <c r="RN101" s="51">
        <f t="shared" si="603"/>
        <v>0</v>
      </c>
      <c r="RO101" s="51">
        <f t="shared" si="604"/>
        <v>0</v>
      </c>
      <c r="RP101" s="51">
        <f t="shared" si="605"/>
        <v>0</v>
      </c>
      <c r="RQ101" s="51">
        <f t="shared" si="606"/>
        <v>0</v>
      </c>
      <c r="RR101" s="51">
        <f t="shared" si="607"/>
        <v>0</v>
      </c>
      <c r="RS101" s="51">
        <f t="shared" si="608"/>
        <v>0</v>
      </c>
      <c r="RT101" s="51">
        <f t="shared" si="609"/>
        <v>0</v>
      </c>
      <c r="RU101" s="51"/>
      <c r="RV101" s="51">
        <f t="shared" si="768"/>
        <v>0</v>
      </c>
      <c r="RW101" s="51">
        <f t="shared" si="768"/>
        <v>0</v>
      </c>
      <c r="RX101" s="51">
        <f t="shared" si="768"/>
        <v>0</v>
      </c>
      <c r="RY101" s="51">
        <f t="shared" si="768"/>
        <v>0</v>
      </c>
      <c r="RZ101" s="51">
        <f t="shared" si="768"/>
        <v>0</v>
      </c>
      <c r="SA101" s="51">
        <f t="shared" si="768"/>
        <v>0</v>
      </c>
    </row>
    <row r="102" spans="1:495" x14ac:dyDescent="0.3">
      <c r="A102" s="1">
        <v>641000</v>
      </c>
      <c r="B102" s="1" t="s">
        <v>268</v>
      </c>
      <c r="C102" s="1" t="s">
        <v>173</v>
      </c>
      <c r="D102" s="44">
        <v>0</v>
      </c>
      <c r="E102" s="1" t="s">
        <v>174</v>
      </c>
      <c r="F102" s="107">
        <f>VLOOKUP(A102,Auxiliar_OPEX_CustosUnit!$A$4:$E$129,COLUMN(Auxiliar_OPEX_CustosUnit!$E$3),0)</f>
        <v>1</v>
      </c>
      <c r="G102" s="107">
        <f>INDEX(Auxiliar_OPEX_Drivers!$B$76:$I$84,MATCH($E102,Auxiliar_OPEX_Drivers!$B$76:$B$84,0),MATCH(YEAR(G$2),Auxiliar_OPEX_Drivers!$B$76:$I$76,0))*$F102</f>
        <v>1</v>
      </c>
      <c r="H102" s="107">
        <f>INDEX(Auxiliar_OPEX_Drivers!$B$76:$I$84,MATCH($E102,Auxiliar_OPEX_Drivers!$B$76:$B$84,0),MATCH(YEAR(H$2),Auxiliar_OPEX_Drivers!$B$76:$I$76,0))*$F102</f>
        <v>1</v>
      </c>
      <c r="I102" s="107">
        <f>INDEX(Auxiliar_OPEX_Drivers!$B$76:$I$84,MATCH($E102,Auxiliar_OPEX_Drivers!$B$76:$B$84,0),MATCH(YEAR(I$2),Auxiliar_OPEX_Drivers!$B$76:$I$76,0))*$F102</f>
        <v>1</v>
      </c>
      <c r="J102" s="107">
        <f>INDEX(Auxiliar_OPEX_Drivers!$B$76:$I$84,MATCH($E102,Auxiliar_OPEX_Drivers!$B$76:$B$84,0),MATCH(YEAR(J$2),Auxiliar_OPEX_Drivers!$B$76:$I$76,0))*$F102</f>
        <v>1</v>
      </c>
      <c r="K102" s="107">
        <f>INDEX(Auxiliar_OPEX_Drivers!$B$76:$I$84,MATCH($E102,Auxiliar_OPEX_Drivers!$B$76:$B$84,0),MATCH(YEAR(K$2),Auxiliar_OPEX_Drivers!$B$76:$I$76,0))*$F102</f>
        <v>1</v>
      </c>
      <c r="L102" s="107">
        <f>INDEX(Auxiliar_OPEX_Drivers!$B$76:$I$84,MATCH($E102,Auxiliar_OPEX_Drivers!$B$76:$B$84,0),MATCH(YEAR(L$2),Auxiliar_OPEX_Drivers!$B$76:$I$76,0))*$F102</f>
        <v>1</v>
      </c>
      <c r="M102" s="107">
        <f>INDEX(Auxiliar_OPEX_Drivers!$B$76:$I$84,MATCH($E102,Auxiliar_OPEX_Drivers!$B$76:$B$84,0),MATCH(YEAR(M$2),Auxiliar_OPEX_Drivers!$B$76:$I$76,0))*$F102</f>
        <v>1</v>
      </c>
      <c r="N102" s="107">
        <f>INDEX(Auxiliar_OPEX_Drivers!$B$76:$I$84,MATCH($E102,Auxiliar_OPEX_Drivers!$B$76:$B$84,0),MATCH(YEAR(N$2),Auxiliar_OPEX_Drivers!$B$76:$I$76,0))*$F102</f>
        <v>1</v>
      </c>
      <c r="O102" s="107">
        <f>INDEX(Auxiliar_OPEX_Drivers!$B$76:$I$84,MATCH($E102,Auxiliar_OPEX_Drivers!$B$76:$B$84,0),MATCH(YEAR(O$2),Auxiliar_OPEX_Drivers!$B$76:$I$76,0))*$F102</f>
        <v>1</v>
      </c>
      <c r="P102" s="107">
        <f>INDEX(Auxiliar_OPEX_Drivers!$B$76:$I$84,MATCH($E102,Auxiliar_OPEX_Drivers!$B$76:$B$84,0),MATCH(YEAR(P$2),Auxiliar_OPEX_Drivers!$B$76:$I$76,0))*$F102</f>
        <v>1</v>
      </c>
      <c r="Q102" s="107">
        <f>INDEX(Auxiliar_OPEX_Drivers!$B$76:$I$84,MATCH($E102,Auxiliar_OPEX_Drivers!$B$76:$B$84,0),MATCH(YEAR(Q$2),Auxiliar_OPEX_Drivers!$B$76:$I$76,0))*$F102</f>
        <v>1</v>
      </c>
      <c r="R102" s="107">
        <f>INDEX(Auxiliar_OPEX_Drivers!$B$76:$I$84,MATCH($E102,Auxiliar_OPEX_Drivers!$B$76:$B$84,0),MATCH(YEAR(R$2),Auxiliar_OPEX_Drivers!$B$76:$I$76,0))*$F102</f>
        <v>1</v>
      </c>
      <c r="S102" s="107">
        <f>INDEX(Auxiliar_OPEX_Drivers!$B$76:$I$84,MATCH($E102,Auxiliar_OPEX_Drivers!$B$76:$B$84,0),MATCH(YEAR(S$2),Auxiliar_OPEX_Drivers!$B$76:$I$76,0))*$F102</f>
        <v>1</v>
      </c>
      <c r="T102" s="107">
        <f>INDEX(Auxiliar_OPEX_Drivers!$B$76:$I$84,MATCH($E102,Auxiliar_OPEX_Drivers!$B$76:$B$84,0),MATCH(YEAR(T$2),Auxiliar_OPEX_Drivers!$B$76:$I$76,0))*$F102</f>
        <v>1</v>
      </c>
      <c r="U102" s="107">
        <f>INDEX(Auxiliar_OPEX_Drivers!$B$76:$I$84,MATCH($E102,Auxiliar_OPEX_Drivers!$B$76:$B$84,0),MATCH(YEAR(U$2),Auxiliar_OPEX_Drivers!$B$76:$I$76,0))*$F102</f>
        <v>1</v>
      </c>
      <c r="V102" s="107">
        <f>INDEX(Auxiliar_OPEX_Drivers!$B$76:$I$84,MATCH($E102,Auxiliar_OPEX_Drivers!$B$76:$B$84,0),MATCH(YEAR(V$2),Auxiliar_OPEX_Drivers!$B$76:$I$76,0))*$F102</f>
        <v>1</v>
      </c>
      <c r="W102" s="107">
        <f>INDEX(Auxiliar_OPEX_Drivers!$B$76:$I$84,MATCH($E102,Auxiliar_OPEX_Drivers!$B$76:$B$84,0),MATCH(YEAR(W$2),Auxiliar_OPEX_Drivers!$B$76:$I$76,0))*$F102</f>
        <v>1</v>
      </c>
      <c r="X102" s="107">
        <f>INDEX(Auxiliar_OPEX_Drivers!$B$76:$I$84,MATCH($E102,Auxiliar_OPEX_Drivers!$B$76:$B$84,0),MATCH(YEAR(X$2),Auxiliar_OPEX_Drivers!$B$76:$I$76,0))*$F102</f>
        <v>1</v>
      </c>
      <c r="Y102" s="107">
        <f>INDEX(Auxiliar_OPEX_Drivers!$B$76:$I$84,MATCH($E102,Auxiliar_OPEX_Drivers!$B$76:$B$84,0),MATCH(YEAR(Y$2),Auxiliar_OPEX_Drivers!$B$76:$I$76,0))*$F102</f>
        <v>1</v>
      </c>
      <c r="Z102" s="107">
        <f>INDEX(Auxiliar_OPEX_Drivers!$B$76:$I$84,MATCH($E102,Auxiliar_OPEX_Drivers!$B$76:$B$84,0),MATCH(YEAR(Z$2),Auxiliar_OPEX_Drivers!$B$76:$I$76,0))*$F102</f>
        <v>1</v>
      </c>
      <c r="AA102" s="107">
        <f>INDEX(Auxiliar_OPEX_Drivers!$B$76:$I$84,MATCH($E102,Auxiliar_OPEX_Drivers!$B$76:$B$84,0),MATCH(YEAR(AA$2),Auxiliar_OPEX_Drivers!$B$76:$I$76,0))*$F102</f>
        <v>1</v>
      </c>
      <c r="AB102" s="107">
        <f>INDEX(Auxiliar_OPEX_Drivers!$B$76:$I$84,MATCH($E102,Auxiliar_OPEX_Drivers!$B$76:$B$84,0),MATCH(YEAR(AB$2),Auxiliar_OPEX_Drivers!$B$76:$I$76,0))*$F102</f>
        <v>1</v>
      </c>
      <c r="AC102" s="107">
        <f>INDEX(Auxiliar_OPEX_Drivers!$B$76:$I$84,MATCH($E102,Auxiliar_OPEX_Drivers!$B$76:$B$84,0),MATCH(YEAR(AC$2),Auxiliar_OPEX_Drivers!$B$76:$I$76,0))*$F102</f>
        <v>1</v>
      </c>
      <c r="AD102" s="107">
        <f>INDEX(Auxiliar_OPEX_Drivers!$B$76:$I$84,MATCH($E102,Auxiliar_OPEX_Drivers!$B$76:$B$84,0),MATCH(YEAR(AD$2),Auxiliar_OPEX_Drivers!$B$76:$I$76,0))*$F102</f>
        <v>1</v>
      </c>
      <c r="AE102" s="107">
        <f>INDEX(Auxiliar_OPEX_Drivers!$B$76:$I$84,MATCH($E102,Auxiliar_OPEX_Drivers!$B$76:$B$84,0),MATCH(YEAR(AE$2),Auxiliar_OPEX_Drivers!$B$76:$I$76,0))*$F102</f>
        <v>1</v>
      </c>
      <c r="AF102" s="107">
        <f>INDEX(Auxiliar_OPEX_Drivers!$B$76:$I$84,MATCH($E102,Auxiliar_OPEX_Drivers!$B$76:$B$84,0),MATCH(YEAR(AF$2),Auxiliar_OPEX_Drivers!$B$76:$I$76,0))*$F102</f>
        <v>1</v>
      </c>
      <c r="AG102" s="107">
        <f>INDEX(Auxiliar_OPEX_Drivers!$B$76:$I$84,MATCH($E102,Auxiliar_OPEX_Drivers!$B$76:$B$84,0),MATCH(YEAR(AG$2),Auxiliar_OPEX_Drivers!$B$76:$I$76,0))*$F102</f>
        <v>1</v>
      </c>
      <c r="AH102" s="107">
        <f>INDEX(Auxiliar_OPEX_Drivers!$B$76:$I$84,MATCH($E102,Auxiliar_OPEX_Drivers!$B$76:$B$84,0),MATCH(YEAR(AH$2),Auxiliar_OPEX_Drivers!$B$76:$I$76,0))*$F102</f>
        <v>1</v>
      </c>
      <c r="AI102" s="107">
        <f>INDEX(Auxiliar_OPEX_Drivers!$B$76:$I$84,MATCH($E102,Auxiliar_OPEX_Drivers!$B$76:$B$84,0),MATCH(YEAR(AI$2),Auxiliar_OPEX_Drivers!$B$76:$I$76,0))*$F102</f>
        <v>1</v>
      </c>
      <c r="AJ102" s="107">
        <f>INDEX(Auxiliar_OPEX_Drivers!$B$76:$I$84,MATCH($E102,Auxiliar_OPEX_Drivers!$B$76:$B$84,0),MATCH(YEAR(AJ$2),Auxiliar_OPEX_Drivers!$B$76:$I$76,0))*$F102</f>
        <v>1</v>
      </c>
      <c r="AK102" s="107">
        <f>INDEX(Auxiliar_OPEX_Drivers!$B$76:$I$84,MATCH($E102,Auxiliar_OPEX_Drivers!$B$76:$B$84,0),MATCH(YEAR(AK$2),Auxiliar_OPEX_Drivers!$B$76:$I$76,0))*$F102</f>
        <v>1</v>
      </c>
      <c r="AL102" s="107">
        <f>INDEX(Auxiliar_OPEX_Drivers!$B$76:$I$84,MATCH($E102,Auxiliar_OPEX_Drivers!$B$76:$B$84,0),MATCH(YEAR(AL$2),Auxiliar_OPEX_Drivers!$B$76:$I$76,0))*$F102</f>
        <v>1</v>
      </c>
      <c r="AM102" s="107">
        <f>INDEX(Auxiliar_OPEX_Drivers!$B$76:$I$84,MATCH($E102,Auxiliar_OPEX_Drivers!$B$76:$B$84,0),MATCH(YEAR(AM$2),Auxiliar_OPEX_Drivers!$B$76:$I$76,0))*$F102</f>
        <v>1</v>
      </c>
      <c r="AN102" s="107">
        <f>INDEX(Auxiliar_OPEX_Drivers!$B$76:$I$84,MATCH($E102,Auxiliar_OPEX_Drivers!$B$76:$B$84,0),MATCH(YEAR(AN$2),Auxiliar_OPEX_Drivers!$B$76:$I$76,0))*$F102</f>
        <v>1</v>
      </c>
      <c r="AO102" s="107">
        <f>INDEX(Auxiliar_OPEX_Drivers!$B$76:$I$84,MATCH($E102,Auxiliar_OPEX_Drivers!$B$76:$B$84,0),MATCH(YEAR(AO$2),Auxiliar_OPEX_Drivers!$B$76:$I$76,0))*$F102</f>
        <v>1</v>
      </c>
      <c r="AP102" s="107">
        <f>INDEX(Auxiliar_OPEX_Drivers!$B$76:$I$84,MATCH($E102,Auxiliar_OPEX_Drivers!$B$76:$B$84,0),MATCH(YEAR(AP$2),Auxiliar_OPEX_Drivers!$B$76:$I$76,0))*$F102</f>
        <v>1</v>
      </c>
      <c r="AQ102" s="107">
        <f>INDEX(Auxiliar_OPEX_Drivers!$B$76:$I$84,MATCH($E102,Auxiliar_OPEX_Drivers!$B$76:$B$84,0),MATCH(YEAR(AQ$2),Auxiliar_OPEX_Drivers!$B$76:$I$76,0))*$F102</f>
        <v>1</v>
      </c>
      <c r="AR102" s="107">
        <f>INDEX(Auxiliar_OPEX_Drivers!$B$76:$I$84,MATCH($E102,Auxiliar_OPEX_Drivers!$B$76:$B$84,0),MATCH(YEAR(AR$2),Auxiliar_OPEX_Drivers!$B$76:$I$76,0))*$F102</f>
        <v>1</v>
      </c>
      <c r="AS102" s="107">
        <f>INDEX(Auxiliar_OPEX_Drivers!$B$76:$I$84,MATCH($E102,Auxiliar_OPEX_Drivers!$B$76:$B$84,0),MATCH(YEAR(AS$2),Auxiliar_OPEX_Drivers!$B$76:$I$76,0))*$F102</f>
        <v>1</v>
      </c>
      <c r="AT102" s="107">
        <f>INDEX(Auxiliar_OPEX_Drivers!$B$76:$I$84,MATCH($E102,Auxiliar_OPEX_Drivers!$B$76:$B$84,0),MATCH(YEAR(AT$2),Auxiliar_OPEX_Drivers!$B$76:$I$76,0))*$F102</f>
        <v>1</v>
      </c>
      <c r="AU102" s="107">
        <f>INDEX(Auxiliar_OPEX_Drivers!$B$76:$I$84,MATCH($E102,Auxiliar_OPEX_Drivers!$B$76:$B$84,0),MATCH(YEAR(AU$2),Auxiliar_OPEX_Drivers!$B$76:$I$76,0))*$F102</f>
        <v>1</v>
      </c>
      <c r="AV102" s="107">
        <f>INDEX(Auxiliar_OPEX_Drivers!$B$76:$I$84,MATCH($E102,Auxiliar_OPEX_Drivers!$B$76:$B$84,0),MATCH(YEAR(AV$2),Auxiliar_OPEX_Drivers!$B$76:$I$76,0))*$F102</f>
        <v>1</v>
      </c>
      <c r="AW102" s="107">
        <f>INDEX(Auxiliar_OPEX_Drivers!$B$76:$I$84,MATCH($E102,Auxiliar_OPEX_Drivers!$B$76:$B$84,0),MATCH(YEAR(AW$2),Auxiliar_OPEX_Drivers!$B$76:$I$76,0))*$F102</f>
        <v>1</v>
      </c>
      <c r="AX102" s="107">
        <f>INDEX(Auxiliar_OPEX_Drivers!$B$76:$I$84,MATCH($E102,Auxiliar_OPEX_Drivers!$B$76:$B$84,0),MATCH(YEAR(AX$2),Auxiliar_OPEX_Drivers!$B$76:$I$76,0))*$F102</f>
        <v>1</v>
      </c>
      <c r="AY102" s="107">
        <f>INDEX(Auxiliar_OPEX_Drivers!$B$76:$I$84,MATCH($E102,Auxiliar_OPEX_Drivers!$B$76:$B$84,0),MATCH(YEAR(AY$2),Auxiliar_OPEX_Drivers!$B$76:$I$76,0))*$F102</f>
        <v>1</v>
      </c>
      <c r="AZ102" s="107">
        <f>INDEX(Auxiliar_OPEX_Drivers!$B$76:$I$84,MATCH($E102,Auxiliar_OPEX_Drivers!$B$76:$B$84,0),MATCH(YEAR(AZ$2),Auxiliar_OPEX_Drivers!$B$76:$I$76,0))*$F102</f>
        <v>1</v>
      </c>
      <c r="BA102" s="107">
        <f>INDEX(Auxiliar_OPEX_Drivers!$B$76:$I$84,MATCH($E102,Auxiliar_OPEX_Drivers!$B$76:$B$84,0),MATCH(YEAR(BA$2),Auxiliar_OPEX_Drivers!$B$76:$I$76,0))*$F102</f>
        <v>1</v>
      </c>
      <c r="BB102" s="107">
        <f>INDEX(Auxiliar_OPEX_Drivers!$B$76:$I$84,MATCH($E102,Auxiliar_OPEX_Drivers!$B$76:$B$84,0),MATCH(YEAR(BB$2),Auxiliar_OPEX_Drivers!$B$76:$I$76,0))*$F102</f>
        <v>1</v>
      </c>
      <c r="BC102" s="107">
        <f>INDEX(Auxiliar_OPEX_Drivers!$B$76:$I$84,MATCH($E102,Auxiliar_OPEX_Drivers!$B$76:$B$84,0),MATCH(YEAR(BC$2),Auxiliar_OPEX_Drivers!$B$76:$I$76,0))*$F102</f>
        <v>1</v>
      </c>
      <c r="BD102" s="107">
        <f>INDEX(Auxiliar_OPEX_Drivers!$B$76:$I$84,MATCH($E102,Auxiliar_OPEX_Drivers!$B$76:$B$84,0),MATCH(YEAR(BD$2),Auxiliar_OPEX_Drivers!$B$76:$I$76,0))*$F102</f>
        <v>1</v>
      </c>
      <c r="BE102" s="107">
        <f>INDEX(Auxiliar_OPEX_Drivers!$B$76:$I$84,MATCH($E102,Auxiliar_OPEX_Drivers!$B$76:$B$84,0),MATCH(YEAR(BE$2),Auxiliar_OPEX_Drivers!$B$76:$I$76,0))*$F102</f>
        <v>1</v>
      </c>
      <c r="BF102" s="107">
        <f>INDEX(Auxiliar_OPEX_Drivers!$B$76:$I$84,MATCH($E102,Auxiliar_OPEX_Drivers!$B$76:$B$84,0),MATCH(YEAR(BF$2),Auxiliar_OPEX_Drivers!$B$76:$I$76,0))*$F102</f>
        <v>1</v>
      </c>
      <c r="BG102" s="107">
        <f>INDEX(Auxiliar_OPEX_Drivers!$B$76:$I$84,MATCH($E102,Auxiliar_OPEX_Drivers!$B$76:$B$84,0),MATCH(YEAR(BG$2),Auxiliar_OPEX_Drivers!$B$76:$I$76,0))*$F102</f>
        <v>1</v>
      </c>
      <c r="BH102" s="107">
        <f>INDEX(Auxiliar_OPEX_Drivers!$B$76:$I$84,MATCH($E102,Auxiliar_OPEX_Drivers!$B$76:$B$84,0),MATCH(YEAR(BH$2),Auxiliar_OPEX_Drivers!$B$76:$I$76,0))*$F102</f>
        <v>1</v>
      </c>
      <c r="BI102" s="107">
        <f>INDEX(Auxiliar_OPEX_Drivers!$B$76:$I$84,MATCH($E102,Auxiliar_OPEX_Drivers!$B$76:$B$84,0),MATCH(YEAR(BI$2),Auxiliar_OPEX_Drivers!$B$76:$I$76,0))*$F102</f>
        <v>1</v>
      </c>
      <c r="BJ102" s="107">
        <f>INDEX(Auxiliar_OPEX_Drivers!$B$76:$I$84,MATCH($E102,Auxiliar_OPEX_Drivers!$B$76:$B$84,0),MATCH(YEAR(BJ$2),Auxiliar_OPEX_Drivers!$B$76:$I$76,0))*$F102</f>
        <v>1</v>
      </c>
      <c r="BK102" s="107">
        <f>INDEX(Auxiliar_OPEX_Drivers!$B$76:$I$84,MATCH($E102,Auxiliar_OPEX_Drivers!$B$76:$B$84,0),MATCH(YEAR(BK$2),Auxiliar_OPEX_Drivers!$B$76:$I$76,0))*$F102</f>
        <v>1</v>
      </c>
      <c r="BL102" s="107">
        <f>INDEX(Auxiliar_OPEX_Drivers!$B$76:$I$84,MATCH($E102,Auxiliar_OPEX_Drivers!$B$76:$B$84,0),MATCH(YEAR(BL$2),Auxiliar_OPEX_Drivers!$B$76:$I$76,0))*$F102</f>
        <v>1</v>
      </c>
      <c r="BM102" s="107">
        <f>INDEX(Auxiliar_OPEX_Drivers!$B$76:$I$84,MATCH($E102,Auxiliar_OPEX_Drivers!$B$76:$B$84,0),MATCH(YEAR(BM$2),Auxiliar_OPEX_Drivers!$B$76:$I$76,0))*$F102</f>
        <v>1</v>
      </c>
      <c r="BN102" s="107">
        <f>INDEX(Auxiliar_OPEX_Drivers!$B$76:$I$84,MATCH($E102,Auxiliar_OPEX_Drivers!$B$76:$B$84,0),MATCH(YEAR(BN$2),Auxiliar_OPEX_Drivers!$B$76:$I$76,0))*$F102</f>
        <v>1</v>
      </c>
      <c r="BO102" s="107">
        <f>INDEX(Auxiliar_OPEX_Drivers!$B$76:$I$84,MATCH($E102,Auxiliar_OPEX_Drivers!$B$76:$B$84,0),MATCH(YEAR(BO$2),Auxiliar_OPEX_Drivers!$B$76:$I$76,0))*$F102</f>
        <v>1</v>
      </c>
      <c r="BP102" s="107">
        <f>INDEX(Auxiliar_OPEX_Drivers!$B$76:$I$84,MATCH($E102,Auxiliar_OPEX_Drivers!$B$76:$B$84,0),MATCH(YEAR(BP$2),Auxiliar_OPEX_Drivers!$B$76:$I$76,0))*$F102</f>
        <v>1</v>
      </c>
      <c r="BQ102" s="107">
        <f>INDEX(Auxiliar_OPEX_Drivers!$B$76:$I$84,MATCH($E102,Auxiliar_OPEX_Drivers!$B$76:$B$84,0),MATCH(YEAR(BQ$2),Auxiliar_OPEX_Drivers!$B$76:$I$76,0))*$F102</f>
        <v>1</v>
      </c>
      <c r="BR102" s="107">
        <f>INDEX(Auxiliar_OPEX_Drivers!$B$76:$I$84,MATCH($E102,Auxiliar_OPEX_Drivers!$B$76:$B$84,0),MATCH(YEAR(BR$2),Auxiliar_OPEX_Drivers!$B$76:$I$76,0))*$F102</f>
        <v>1</v>
      </c>
      <c r="BS102" s="107">
        <f>INDEX(Auxiliar_OPEX_Drivers!$B$76:$I$84,MATCH($E102,Auxiliar_OPEX_Drivers!$B$76:$B$84,0),MATCH(YEAR(BS$2),Auxiliar_OPEX_Drivers!$B$76:$I$76,0))*$F102</f>
        <v>1</v>
      </c>
      <c r="BT102" s="107">
        <f>INDEX(Auxiliar_OPEX_Drivers!$B$76:$I$84,MATCH($E102,Auxiliar_OPEX_Drivers!$B$76:$B$84,0),MATCH(YEAR(BT$2),Auxiliar_OPEX_Drivers!$B$76:$I$76,0))*$F102</f>
        <v>1</v>
      </c>
      <c r="BU102" s="107">
        <f>INDEX(Auxiliar_OPEX_Drivers!$B$76:$I$84,MATCH($E102,Auxiliar_OPEX_Drivers!$B$76:$B$84,0),MATCH(YEAR(BU$2),Auxiliar_OPEX_Drivers!$B$76:$I$76,0))*$F102</f>
        <v>1</v>
      </c>
      <c r="BV102" s="107">
        <f>INDEX(Auxiliar_OPEX_Drivers!$B$76:$I$84,MATCH($E102,Auxiliar_OPEX_Drivers!$B$76:$B$84,0),MATCH(YEAR(BV$2),Auxiliar_OPEX_Drivers!$B$76:$I$76,0))*$F102</f>
        <v>1</v>
      </c>
      <c r="BW102" s="107">
        <f>INDEX(Auxiliar_OPEX_Drivers!$B$76:$I$84,MATCH($E102,Auxiliar_OPEX_Drivers!$B$76:$B$84,0),MATCH(YEAR(BW$2),Auxiliar_OPEX_Drivers!$B$76:$I$76,0))*$F102</f>
        <v>1</v>
      </c>
      <c r="BX102" s="107">
        <f>INDEX(Auxiliar_OPEX_Drivers!$B$76:$I$84,MATCH($E102,Auxiliar_OPEX_Drivers!$B$76:$B$84,0),MATCH(YEAR(BX$2),Auxiliar_OPEX_Drivers!$B$76:$I$76,0))*$F102</f>
        <v>1</v>
      </c>
      <c r="BY102" s="107">
        <f>INDEX(Auxiliar_OPEX_Drivers!$B$76:$I$84,MATCH($E102,Auxiliar_OPEX_Drivers!$B$76:$B$84,0),MATCH(YEAR(BY$2),Auxiliar_OPEX_Drivers!$B$76:$I$76,0))*$F102</f>
        <v>1</v>
      </c>
      <c r="BZ102" s="107">
        <f>INDEX(Auxiliar_OPEX_Drivers!$B$76:$I$84,MATCH($E102,Auxiliar_OPEX_Drivers!$B$76:$B$84,0),MATCH(YEAR(BZ$2),Auxiliar_OPEX_Drivers!$B$76:$I$76,0))*$F102</f>
        <v>1</v>
      </c>
      <c r="CA102" s="107">
        <f>INDEX(Auxiliar_OPEX_Drivers!$B$76:$I$84,MATCH($E102,Auxiliar_OPEX_Drivers!$B$76:$B$84,0),MATCH(YEAR(CA$2),Auxiliar_OPEX_Drivers!$B$76:$I$76,0))*$F102</f>
        <v>1</v>
      </c>
      <c r="CB102" s="107">
        <f>INDEX(Auxiliar_OPEX_Drivers!$B$76:$I$84,MATCH($E102,Auxiliar_OPEX_Drivers!$B$76:$B$84,0),MATCH(YEAR(CB$2),Auxiliar_OPEX_Drivers!$B$76:$I$76,0))*$F102</f>
        <v>1</v>
      </c>
      <c r="CC102" s="107">
        <f>INDEX(Auxiliar_OPEX_Drivers!$B$76:$I$84,MATCH($E102,Auxiliar_OPEX_Drivers!$B$76:$B$84,0),MATCH(YEAR(CC$2),Auxiliar_OPEX_Drivers!$B$76:$I$76,0))*$F102</f>
        <v>1</v>
      </c>
      <c r="CD102" s="107">
        <f>INDEX(Auxiliar_OPEX_Drivers!$B$76:$I$84,MATCH($E102,Auxiliar_OPEX_Drivers!$B$76:$B$84,0),MATCH(YEAR(CD$2),Auxiliar_OPEX_Drivers!$B$76:$I$76,0))*$F102</f>
        <v>1</v>
      </c>
      <c r="CE102" s="107">
        <f>INDEX(Auxiliar_OPEX_Drivers!$B$76:$I$84,MATCH($E102,Auxiliar_OPEX_Drivers!$B$76:$B$84,0),MATCH(YEAR(CE$2),Auxiliar_OPEX_Drivers!$B$76:$I$76,0))*$F102</f>
        <v>1</v>
      </c>
      <c r="CF102" s="107">
        <f>INDEX(Auxiliar_OPEX_Drivers!$B$76:$I$84,MATCH($E102,Auxiliar_OPEX_Drivers!$B$76:$B$84,0),MATCH(YEAR(CF$2),Auxiliar_OPEX_Drivers!$B$76:$I$76,0))*$F102</f>
        <v>1</v>
      </c>
      <c r="CG102" s="107">
        <f>INDEX(Auxiliar_OPEX_Drivers!$B$76:$I$84,MATCH($E102,Auxiliar_OPEX_Drivers!$B$76:$B$84,0),MATCH(YEAR(CG$2),Auxiliar_OPEX_Drivers!$B$76:$I$76,0))*$F102</f>
        <v>1</v>
      </c>
      <c r="CI102" s="51">
        <f>INDEX(Auxiliar_OPEX_CustosUnit!$A$1:$R$129,MATCH(Auxiliar_OPEX_P!$A102,Auxiliar_OPEX_CustosUnit!$A$1:$A$129,0),MATCH(CI$2,Auxiliar_OPEX_CustosUnit!$A$3:$Q$3,0))*(1-DRE_Auxiliar!$A$5)</f>
        <v>14569.582448366888</v>
      </c>
      <c r="CJ102" s="51">
        <f>INDEX(Auxiliar_OPEX_CustosUnit!$A$1:$R$129,MATCH(Auxiliar_OPEX_P!$A102,Auxiliar_OPEX_CustosUnit!$A$1:$A$129,0),MATCH(CJ$2,Auxiliar_OPEX_CustosUnit!$A$3:$Q$3,0))*(1-DRE_Auxiliar!$A$5)</f>
        <v>14995.300448423366</v>
      </c>
      <c r="CK102" s="51">
        <f>INDEX(Auxiliar_OPEX_CustosUnit!$A$1:$R$129,MATCH(Auxiliar_OPEX_P!$A102,Auxiliar_OPEX_CustosUnit!$A$1:$A$129,0),MATCH(CK$2,Auxiliar_OPEX_CustosUnit!$A$3:$Q$3,0))*(1-DRE_Auxiliar!$A$5)</f>
        <v>15697.738791895641</v>
      </c>
      <c r="CL102" s="51">
        <f>INDEX(Auxiliar_OPEX_CustosUnit!$A$1:$R$129,MATCH(Auxiliar_OPEX_P!$A102,Auxiliar_OPEX_CustosUnit!$A$1:$A$129,0),MATCH(CL$2,Auxiliar_OPEX_CustosUnit!$A$3:$Q$3,0))*(1-DRE_Auxiliar!$A$5)</f>
        <v>15681.729635426867</v>
      </c>
      <c r="CM102" s="51">
        <f>INDEX(Auxiliar_OPEX_CustosUnit!$A$1:$R$129,MATCH(Auxiliar_OPEX_P!$A102,Auxiliar_OPEX_CustosUnit!$A$1:$A$129,0),MATCH(CM$2,Auxiliar_OPEX_CustosUnit!$A$3:$Q$3,0))*(1-DRE_Auxiliar!$A$5)</f>
        <v>15692.342039643168</v>
      </c>
      <c r="CN102" s="51">
        <f>INDEX(Auxiliar_OPEX_CustosUnit!$A$1:$R$129,MATCH(Auxiliar_OPEX_P!$A102,Auxiliar_OPEX_CustosUnit!$A$1:$A$129,0),MATCH(CN$2,Auxiliar_OPEX_CustosUnit!$A$3:$Q$3,0))*(1-DRE_Auxiliar!$A$5)</f>
        <v>16842.876190788633</v>
      </c>
      <c r="CO102" s="51">
        <f>INDEX(Auxiliar_OPEX_CustosUnit!$A$1:$R$129,MATCH(Auxiliar_OPEX_P!$A102,Auxiliar_OPEX_CustosUnit!$A$1:$A$129,0),MATCH(CO$2,Auxiliar_OPEX_CustosUnit!$A$3:$Q$3,0))*(1-DRE_Auxiliar!$A$5)</f>
        <v>16193.574404980352</v>
      </c>
      <c r="CP102" s="51">
        <f>INDEX(Auxiliar_OPEX_CustosUnit!$A$1:$R$129,MATCH(Auxiliar_OPEX_P!$A102,Auxiliar_OPEX_CustosUnit!$A$1:$A$129,0),MATCH(CP$2,Auxiliar_OPEX_CustosUnit!$A$3:$Q$3,0))*(1-DRE_Auxiliar!$A$5)</f>
        <v>16653.316397043327</v>
      </c>
      <c r="CQ102" s="51">
        <f>INDEX(Auxiliar_OPEX_CustosUnit!$A$1:$R$129,MATCH(Auxiliar_OPEX_P!$A102,Auxiliar_OPEX_CustosUnit!$A$1:$A$129,0),MATCH(CQ$2,Auxiliar_OPEX_CustosUnit!$A$3:$Q$3,0))*(1-DRE_Auxiliar!$A$5)</f>
        <v>16658.535245900897</v>
      </c>
      <c r="CR102" s="51">
        <f>INDEX(Auxiliar_OPEX_CustosUnit!$A$1:$R$129,MATCH(Auxiliar_OPEX_P!$A102,Auxiliar_OPEX_CustosUnit!$A$1:$A$129,0),MATCH(CR$2,Auxiliar_OPEX_CustosUnit!$A$3:$Q$3,0))*(1-DRE_Auxiliar!$A$5)</f>
        <v>16658.535245900897</v>
      </c>
      <c r="CS102" s="51">
        <f>INDEX(Auxiliar_OPEX_CustosUnit!$A$1:$R$129,MATCH(Auxiliar_OPEX_P!$A102,Auxiliar_OPEX_CustosUnit!$A$1:$A$129,0),MATCH(CS$2,Auxiliar_OPEX_CustosUnit!$A$3:$Q$3,0))*(1-DRE_Auxiliar!$A$5)</f>
        <v>16198.793253837825</v>
      </c>
      <c r="CT102" s="51">
        <f>INDEX(Auxiliar_OPEX_CustosUnit!$A$1:$R$129,MATCH(Auxiliar_OPEX_P!$A102,Auxiliar_OPEX_CustosUnit!$A$1:$A$129,0),MATCH(CT$2,Auxiliar_OPEX_CustosUnit!$A$3:$Q$3,0))*(1-DRE_Auxiliar!$A$5)</f>
        <v>16041.053952698274</v>
      </c>
      <c r="CU102" s="53">
        <f t="shared" si="610"/>
        <v>14569.582448366888</v>
      </c>
      <c r="CV102" s="53">
        <f t="shared" si="611"/>
        <v>14995.300448423366</v>
      </c>
      <c r="CW102" s="53">
        <f t="shared" si="612"/>
        <v>15697.738791895641</v>
      </c>
      <c r="CX102" s="53">
        <f t="shared" si="613"/>
        <v>15681.729635426867</v>
      </c>
      <c r="CY102" s="53">
        <f t="shared" si="614"/>
        <v>15692.342039643168</v>
      </c>
      <c r="CZ102" s="53">
        <f t="shared" si="615"/>
        <v>16842.876190788633</v>
      </c>
      <c r="DA102" s="53">
        <f t="shared" si="616"/>
        <v>16193.574404980352</v>
      </c>
      <c r="DB102" s="53">
        <f t="shared" si="617"/>
        <v>16653.316397043327</v>
      </c>
      <c r="DC102" s="53">
        <f t="shared" si="618"/>
        <v>16658.535245900897</v>
      </c>
      <c r="DD102" s="53">
        <f t="shared" si="619"/>
        <v>16658.535245900897</v>
      </c>
      <c r="DE102" s="53">
        <f t="shared" si="620"/>
        <v>16198.793253837825</v>
      </c>
      <c r="DF102" s="53">
        <f t="shared" si="621"/>
        <v>16041.053952698274</v>
      </c>
      <c r="DG102" s="53">
        <f t="shared" si="622"/>
        <v>14569.582448366888</v>
      </c>
      <c r="DH102" s="53">
        <f t="shared" si="623"/>
        <v>14995.300448423366</v>
      </c>
      <c r="DI102" s="53">
        <f t="shared" si="624"/>
        <v>15697.738791895641</v>
      </c>
      <c r="DJ102" s="53">
        <f t="shared" si="625"/>
        <v>15681.729635426867</v>
      </c>
      <c r="DK102" s="53">
        <f t="shared" si="626"/>
        <v>15692.342039643168</v>
      </c>
      <c r="DL102" s="53">
        <f t="shared" si="627"/>
        <v>16842.876190788633</v>
      </c>
      <c r="DM102" s="53">
        <f t="shared" si="628"/>
        <v>16193.574404980352</v>
      </c>
      <c r="DN102" s="53">
        <f t="shared" si="629"/>
        <v>16653.316397043327</v>
      </c>
      <c r="DO102" s="53">
        <f t="shared" si="630"/>
        <v>16658.535245900897</v>
      </c>
      <c r="DP102" s="53">
        <f t="shared" si="631"/>
        <v>16658.535245900897</v>
      </c>
      <c r="DQ102" s="53">
        <f t="shared" si="632"/>
        <v>16198.793253837825</v>
      </c>
      <c r="DR102" s="53">
        <f t="shared" si="633"/>
        <v>16041.053952698274</v>
      </c>
      <c r="DS102" s="53">
        <f t="shared" si="634"/>
        <v>14569.582448366888</v>
      </c>
      <c r="DT102" s="53">
        <f t="shared" si="635"/>
        <v>14995.300448423366</v>
      </c>
      <c r="DU102" s="53">
        <f t="shared" si="636"/>
        <v>15697.738791895641</v>
      </c>
      <c r="DV102" s="53">
        <f t="shared" si="637"/>
        <v>15681.729635426867</v>
      </c>
      <c r="DW102" s="53">
        <f t="shared" si="638"/>
        <v>15692.342039643168</v>
      </c>
      <c r="DX102" s="53">
        <f t="shared" si="639"/>
        <v>16842.876190788633</v>
      </c>
      <c r="DY102" s="53">
        <f t="shared" si="640"/>
        <v>16193.574404980352</v>
      </c>
      <c r="DZ102" s="53">
        <f t="shared" si="641"/>
        <v>16653.316397043327</v>
      </c>
      <c r="EA102" s="53">
        <f t="shared" si="642"/>
        <v>16658.535245900897</v>
      </c>
      <c r="EB102" s="53">
        <f t="shared" si="643"/>
        <v>16658.535245900897</v>
      </c>
      <c r="EC102" s="53">
        <f t="shared" si="644"/>
        <v>16198.793253837825</v>
      </c>
      <c r="ED102" s="53">
        <f t="shared" si="645"/>
        <v>16041.053952698274</v>
      </c>
      <c r="EE102" s="53">
        <f t="shared" si="646"/>
        <v>14569.582448366888</v>
      </c>
      <c r="EF102" s="53">
        <f t="shared" si="647"/>
        <v>14995.300448423366</v>
      </c>
      <c r="EG102" s="53">
        <f t="shared" si="648"/>
        <v>15697.738791895641</v>
      </c>
      <c r="EH102" s="53">
        <f t="shared" si="649"/>
        <v>15681.729635426867</v>
      </c>
      <c r="EI102" s="53">
        <f t="shared" si="650"/>
        <v>15692.342039643168</v>
      </c>
      <c r="EJ102" s="53">
        <f t="shared" si="651"/>
        <v>16842.876190788633</v>
      </c>
      <c r="EK102" s="53">
        <f t="shared" si="652"/>
        <v>16193.574404980352</v>
      </c>
      <c r="EL102" s="53">
        <f t="shared" si="653"/>
        <v>16653.316397043327</v>
      </c>
      <c r="EM102" s="53">
        <f t="shared" si="654"/>
        <v>16658.535245900897</v>
      </c>
      <c r="EN102" s="53">
        <f t="shared" si="655"/>
        <v>16658.535245900897</v>
      </c>
      <c r="EO102" s="53">
        <f t="shared" si="656"/>
        <v>16198.793253837825</v>
      </c>
      <c r="EP102" s="53">
        <f t="shared" si="657"/>
        <v>16041.053952698274</v>
      </c>
      <c r="EQ102" s="53">
        <f t="shared" si="658"/>
        <v>14569.582448366888</v>
      </c>
      <c r="ER102" s="53">
        <f t="shared" si="659"/>
        <v>14995.300448423366</v>
      </c>
      <c r="ES102" s="53">
        <f t="shared" si="660"/>
        <v>15697.738791895641</v>
      </c>
      <c r="ET102" s="53">
        <f t="shared" si="661"/>
        <v>15681.729635426867</v>
      </c>
      <c r="EU102" s="53">
        <f t="shared" si="662"/>
        <v>15692.342039643168</v>
      </c>
      <c r="EV102" s="53">
        <f t="shared" si="663"/>
        <v>16842.876190788633</v>
      </c>
      <c r="EW102" s="53">
        <f t="shared" si="664"/>
        <v>16193.574404980352</v>
      </c>
      <c r="EX102" s="53">
        <f t="shared" si="665"/>
        <v>16653.316397043327</v>
      </c>
      <c r="EY102" s="53">
        <f t="shared" si="666"/>
        <v>16658.535245900897</v>
      </c>
      <c r="EZ102" s="53">
        <f t="shared" si="667"/>
        <v>16658.535245900897</v>
      </c>
      <c r="FA102" s="53">
        <f t="shared" si="668"/>
        <v>16198.793253837825</v>
      </c>
      <c r="FB102" s="53">
        <f t="shared" si="669"/>
        <v>16041.053952698274</v>
      </c>
      <c r="FC102" s="53">
        <f t="shared" si="670"/>
        <v>14569.582448366888</v>
      </c>
      <c r="FD102" s="53">
        <f t="shared" si="671"/>
        <v>14995.300448423366</v>
      </c>
      <c r="FE102" s="53">
        <f t="shared" si="672"/>
        <v>15697.738791895641</v>
      </c>
      <c r="FF102" s="53">
        <f t="shared" si="673"/>
        <v>15681.729635426867</v>
      </c>
      <c r="FG102" s="53">
        <f t="shared" si="674"/>
        <v>15692.342039643168</v>
      </c>
      <c r="FH102" s="53">
        <f t="shared" si="675"/>
        <v>16842.876190788633</v>
      </c>
      <c r="FI102" s="53">
        <f t="shared" si="676"/>
        <v>16193.574404980352</v>
      </c>
      <c r="FJ102" s="53">
        <f t="shared" si="677"/>
        <v>16653.316397043327</v>
      </c>
      <c r="FK102" s="53">
        <f t="shared" si="678"/>
        <v>16658.535245900897</v>
      </c>
      <c r="FL102" s="53">
        <f t="shared" si="679"/>
        <v>16658.535245900897</v>
      </c>
      <c r="FM102" s="53">
        <f t="shared" si="680"/>
        <v>16198.793253837825</v>
      </c>
      <c r="FN102" s="53">
        <f t="shared" si="681"/>
        <v>16041.053952698274</v>
      </c>
      <c r="FP102" s="51">
        <f t="shared" si="682"/>
        <v>15692.342039643168</v>
      </c>
      <c r="FQ102" s="51">
        <f t="shared" si="689"/>
        <v>16842.876190788633</v>
      </c>
      <c r="FR102" s="51">
        <f t="shared" si="690"/>
        <v>16193.574404980352</v>
      </c>
      <c r="FS102" s="51">
        <f t="shared" si="691"/>
        <v>16653.316397043327</v>
      </c>
      <c r="FT102" s="51">
        <f t="shared" si="692"/>
        <v>16658.535245900897</v>
      </c>
      <c r="FU102" s="51">
        <f t="shared" si="693"/>
        <v>16658.535245900897</v>
      </c>
      <c r="FV102" s="51">
        <f t="shared" si="694"/>
        <v>16198.793253837825</v>
      </c>
      <c r="FW102" s="51">
        <f t="shared" si="695"/>
        <v>16041.053952698274</v>
      </c>
      <c r="FX102" s="51">
        <f t="shared" si="696"/>
        <v>14569.582448366888</v>
      </c>
      <c r="FY102" s="51">
        <f t="shared" si="697"/>
        <v>14995.300448423366</v>
      </c>
      <c r="FZ102" s="51">
        <f t="shared" si="698"/>
        <v>15697.738791895641</v>
      </c>
      <c r="GA102" s="51">
        <f t="shared" si="699"/>
        <v>15681.729635426867</v>
      </c>
      <c r="GB102" s="51">
        <f t="shared" si="700"/>
        <v>15692.342039643168</v>
      </c>
      <c r="GC102" s="51">
        <f t="shared" si="701"/>
        <v>16842.876190788633</v>
      </c>
      <c r="GD102" s="51">
        <f t="shared" si="702"/>
        <v>16193.574404980352</v>
      </c>
      <c r="GE102" s="51">
        <f t="shared" si="703"/>
        <v>16653.316397043327</v>
      </c>
      <c r="GF102" s="51">
        <f t="shared" si="704"/>
        <v>16658.535245900897</v>
      </c>
      <c r="GG102" s="51">
        <f t="shared" si="705"/>
        <v>16658.535245900897</v>
      </c>
      <c r="GH102" s="51">
        <f t="shared" si="706"/>
        <v>16198.793253837825</v>
      </c>
      <c r="GI102" s="51">
        <f t="shared" si="707"/>
        <v>16041.053952698274</v>
      </c>
      <c r="GJ102" s="51">
        <f t="shared" si="708"/>
        <v>14569.582448366888</v>
      </c>
      <c r="GK102" s="51">
        <f t="shared" si="709"/>
        <v>14995.300448423366</v>
      </c>
      <c r="GL102" s="51">
        <f t="shared" si="710"/>
        <v>15697.738791895641</v>
      </c>
      <c r="GM102" s="51">
        <f t="shared" si="711"/>
        <v>15681.729635426867</v>
      </c>
      <c r="GN102" s="51">
        <f t="shared" si="712"/>
        <v>15692.342039643168</v>
      </c>
      <c r="GO102" s="51">
        <f t="shared" si="713"/>
        <v>16842.876190788633</v>
      </c>
      <c r="GP102" s="51">
        <f t="shared" si="714"/>
        <v>16193.574404980352</v>
      </c>
      <c r="GQ102" s="51">
        <f t="shared" si="715"/>
        <v>16653.316397043327</v>
      </c>
      <c r="GR102" s="51">
        <f t="shared" si="716"/>
        <v>16658.535245900897</v>
      </c>
      <c r="GS102" s="51">
        <f t="shared" si="717"/>
        <v>16658.535245900897</v>
      </c>
      <c r="GT102" s="51">
        <f t="shared" si="718"/>
        <v>16198.793253837825</v>
      </c>
      <c r="GU102" s="51">
        <f t="shared" si="719"/>
        <v>16041.053952698274</v>
      </c>
      <c r="GV102" s="51">
        <f t="shared" si="720"/>
        <v>14569.582448366888</v>
      </c>
      <c r="GW102" s="51">
        <f t="shared" si="721"/>
        <v>14995.300448423366</v>
      </c>
      <c r="GX102" s="51">
        <f t="shared" si="722"/>
        <v>15697.738791895641</v>
      </c>
      <c r="GY102" s="51">
        <f t="shared" si="723"/>
        <v>15681.729635426867</v>
      </c>
      <c r="GZ102" s="51">
        <f t="shared" si="724"/>
        <v>15692.342039643168</v>
      </c>
      <c r="HA102" s="51">
        <f t="shared" si="725"/>
        <v>16842.876190788633</v>
      </c>
      <c r="HB102" s="51">
        <f t="shared" si="726"/>
        <v>16193.574404980352</v>
      </c>
      <c r="HC102" s="51">
        <f t="shared" si="727"/>
        <v>16653.316397043327</v>
      </c>
      <c r="HD102" s="51">
        <f t="shared" si="728"/>
        <v>16658.535245900897</v>
      </c>
      <c r="HE102" s="51">
        <f t="shared" si="729"/>
        <v>16658.535245900897</v>
      </c>
      <c r="HF102" s="51">
        <f t="shared" si="730"/>
        <v>16198.793253837825</v>
      </c>
      <c r="HG102" s="51">
        <f t="shared" si="731"/>
        <v>16041.053952698274</v>
      </c>
      <c r="HH102" s="51">
        <f t="shared" si="732"/>
        <v>14569.582448366888</v>
      </c>
      <c r="HI102" s="51">
        <f t="shared" si="733"/>
        <v>14995.300448423366</v>
      </c>
      <c r="HJ102" s="51">
        <f t="shared" si="734"/>
        <v>15697.738791895641</v>
      </c>
      <c r="HK102" s="51">
        <f t="shared" si="735"/>
        <v>15681.729635426867</v>
      </c>
      <c r="HL102" s="51">
        <f t="shared" si="736"/>
        <v>15692.342039643168</v>
      </c>
      <c r="HM102" s="51">
        <f t="shared" si="737"/>
        <v>16842.876190788633</v>
      </c>
      <c r="HN102" s="51">
        <f t="shared" si="738"/>
        <v>16193.574404980352</v>
      </c>
      <c r="HO102" s="51">
        <f t="shared" si="739"/>
        <v>16653.316397043327</v>
      </c>
      <c r="HP102" s="51">
        <f t="shared" si="740"/>
        <v>16658.535245900897</v>
      </c>
      <c r="HQ102" s="51">
        <f t="shared" si="741"/>
        <v>16658.535245900897</v>
      </c>
      <c r="HR102" s="51">
        <f t="shared" si="742"/>
        <v>16198.793253837825</v>
      </c>
      <c r="HS102" s="51">
        <f t="shared" si="743"/>
        <v>16041.053952698274</v>
      </c>
      <c r="HT102" s="51">
        <f t="shared" si="744"/>
        <v>14569.582448366888</v>
      </c>
      <c r="HU102" s="51">
        <f t="shared" si="745"/>
        <v>14995.300448423366</v>
      </c>
      <c r="HV102" s="51">
        <f t="shared" si="746"/>
        <v>15697.738791895641</v>
      </c>
      <c r="HW102" s="51">
        <f t="shared" si="747"/>
        <v>15681.729635426867</v>
      </c>
      <c r="HX102" s="51">
        <f t="shared" si="748"/>
        <v>15692.342039643168</v>
      </c>
      <c r="HY102" s="51">
        <f t="shared" si="749"/>
        <v>16842.876190788633</v>
      </c>
      <c r="HZ102" s="51">
        <f t="shared" si="750"/>
        <v>16193.574404980352</v>
      </c>
      <c r="IA102" s="51">
        <f t="shared" si="751"/>
        <v>16653.316397043327</v>
      </c>
      <c r="IB102" s="51">
        <f t="shared" si="688"/>
        <v>16658.535245900897</v>
      </c>
      <c r="IC102" s="51">
        <f t="shared" si="752"/>
        <v>16658.535245900897</v>
      </c>
      <c r="ID102" s="51">
        <f t="shared" si="753"/>
        <v>16198.793253837825</v>
      </c>
      <c r="IE102" s="51">
        <f t="shared" si="754"/>
        <v>16041.053952698274</v>
      </c>
      <c r="IF102" s="51">
        <f t="shared" si="755"/>
        <v>14569.582448366888</v>
      </c>
      <c r="IG102" s="51">
        <f t="shared" si="756"/>
        <v>14995.300448423366</v>
      </c>
      <c r="IH102" s="51">
        <f t="shared" si="757"/>
        <v>15697.738791895641</v>
      </c>
      <c r="II102" s="51">
        <f t="shared" si="758"/>
        <v>15681.729635426867</v>
      </c>
      <c r="IJ102" s="51">
        <f t="shared" si="759"/>
        <v>15692.342039643168</v>
      </c>
      <c r="IK102" s="51">
        <f t="shared" si="760"/>
        <v>16842.876190788633</v>
      </c>
      <c r="IL102" s="51">
        <f t="shared" si="761"/>
        <v>16193.574404980352</v>
      </c>
      <c r="IM102" s="51">
        <f t="shared" si="762"/>
        <v>16653.316397043327</v>
      </c>
      <c r="IN102" s="51">
        <f t="shared" si="763"/>
        <v>16658.535245900897</v>
      </c>
      <c r="IO102" s="51">
        <f t="shared" si="764"/>
        <v>16658.535245900897</v>
      </c>
      <c r="IP102" s="51">
        <f t="shared" si="765"/>
        <v>16198.793253837825</v>
      </c>
      <c r="IQ102" s="51">
        <f t="shared" si="766"/>
        <v>16041.053952698274</v>
      </c>
      <c r="IS102" s="51">
        <f t="shared" si="683"/>
        <v>191883.37805490615</v>
      </c>
      <c r="IT102" s="51">
        <f t="shared" si="683"/>
        <v>191883.37805490615</v>
      </c>
      <c r="IU102" s="51">
        <f t="shared" si="683"/>
        <v>191883.37805490615</v>
      </c>
      <c r="IV102" s="51">
        <f t="shared" si="683"/>
        <v>191883.37805490615</v>
      </c>
      <c r="IW102" s="51">
        <f t="shared" si="683"/>
        <v>191883.37805490615</v>
      </c>
      <c r="IX102" s="51">
        <f t="shared" si="683"/>
        <v>191883.37805490615</v>
      </c>
      <c r="IZ102" s="111">
        <f t="shared" si="684"/>
        <v>0</v>
      </c>
      <c r="JA102" s="111">
        <f t="shared" si="389"/>
        <v>0</v>
      </c>
      <c r="JB102" s="111">
        <f t="shared" si="390"/>
        <v>0</v>
      </c>
      <c r="JC102" s="111">
        <f t="shared" si="391"/>
        <v>0</v>
      </c>
      <c r="JD102" s="111">
        <f t="shared" si="392"/>
        <v>0</v>
      </c>
      <c r="JE102" s="111">
        <f t="shared" si="393"/>
        <v>0</v>
      </c>
      <c r="JF102" s="111">
        <f t="shared" si="394"/>
        <v>0</v>
      </c>
      <c r="JG102" s="111">
        <f t="shared" si="395"/>
        <v>0</v>
      </c>
      <c r="JH102" s="111">
        <f t="shared" si="396"/>
        <v>0</v>
      </c>
      <c r="JI102" s="111">
        <f t="shared" si="397"/>
        <v>0</v>
      </c>
      <c r="JJ102" s="111">
        <f t="shared" si="398"/>
        <v>0</v>
      </c>
      <c r="JK102" s="111">
        <f t="shared" si="399"/>
        <v>0</v>
      </c>
      <c r="JL102" s="111">
        <f t="shared" si="400"/>
        <v>0</v>
      </c>
      <c r="JM102" s="111">
        <f t="shared" si="401"/>
        <v>0</v>
      </c>
      <c r="JN102" s="111">
        <f t="shared" si="402"/>
        <v>0</v>
      </c>
      <c r="JO102" s="111">
        <f t="shared" si="403"/>
        <v>0</v>
      </c>
      <c r="JP102" s="111">
        <f t="shared" si="404"/>
        <v>0</v>
      </c>
      <c r="JQ102" s="111">
        <f t="shared" si="405"/>
        <v>0</v>
      </c>
      <c r="JR102" s="111">
        <f t="shared" si="406"/>
        <v>0</v>
      </c>
      <c r="JS102" s="111">
        <f t="shared" si="407"/>
        <v>0</v>
      </c>
      <c r="JT102" s="111">
        <f t="shared" si="408"/>
        <v>0</v>
      </c>
      <c r="JU102" s="111">
        <f t="shared" si="409"/>
        <v>0</v>
      </c>
      <c r="JV102" s="111">
        <f t="shared" si="410"/>
        <v>0</v>
      </c>
      <c r="JW102" s="111">
        <f t="shared" si="411"/>
        <v>0</v>
      </c>
      <c r="JX102" s="111">
        <f t="shared" si="412"/>
        <v>0</v>
      </c>
      <c r="JY102" s="111">
        <f t="shared" si="413"/>
        <v>0</v>
      </c>
      <c r="JZ102" s="111">
        <f t="shared" si="414"/>
        <v>0</v>
      </c>
      <c r="KA102" s="111">
        <f t="shared" si="415"/>
        <v>0</v>
      </c>
      <c r="KB102" s="111">
        <f t="shared" si="416"/>
        <v>0</v>
      </c>
      <c r="KC102" s="111">
        <f t="shared" si="417"/>
        <v>0</v>
      </c>
      <c r="KD102" s="111">
        <f t="shared" si="418"/>
        <v>0</v>
      </c>
      <c r="KE102" s="111">
        <f t="shared" si="419"/>
        <v>0</v>
      </c>
      <c r="KF102" s="111">
        <f t="shared" si="420"/>
        <v>0</v>
      </c>
      <c r="KG102" s="111">
        <f t="shared" si="421"/>
        <v>0</v>
      </c>
      <c r="KH102" s="111">
        <f t="shared" si="422"/>
        <v>0</v>
      </c>
      <c r="KI102" s="111">
        <f t="shared" si="423"/>
        <v>0</v>
      </c>
      <c r="KJ102" s="111">
        <f t="shared" si="424"/>
        <v>0</v>
      </c>
      <c r="KK102" s="111">
        <f t="shared" si="425"/>
        <v>0</v>
      </c>
      <c r="KL102" s="111">
        <f t="shared" si="426"/>
        <v>0</v>
      </c>
      <c r="KM102" s="111">
        <f t="shared" si="427"/>
        <v>0</v>
      </c>
      <c r="KN102" s="111">
        <f t="shared" si="428"/>
        <v>0</v>
      </c>
      <c r="KO102" s="111">
        <f t="shared" si="429"/>
        <v>0</v>
      </c>
      <c r="KP102" s="111">
        <f t="shared" si="430"/>
        <v>0</v>
      </c>
      <c r="KQ102" s="111">
        <f t="shared" si="431"/>
        <v>0</v>
      </c>
      <c r="KR102" s="111">
        <f t="shared" si="432"/>
        <v>0</v>
      </c>
      <c r="KS102" s="111">
        <f t="shared" si="433"/>
        <v>0</v>
      </c>
      <c r="KT102" s="111">
        <f t="shared" si="434"/>
        <v>0</v>
      </c>
      <c r="KU102" s="111">
        <f t="shared" si="435"/>
        <v>0</v>
      </c>
      <c r="KV102" s="111">
        <f t="shared" si="436"/>
        <v>0</v>
      </c>
      <c r="KW102" s="111">
        <f t="shared" si="437"/>
        <v>0</v>
      </c>
      <c r="KX102" s="111">
        <f t="shared" si="438"/>
        <v>0</v>
      </c>
      <c r="KY102" s="111">
        <f t="shared" si="439"/>
        <v>0</v>
      </c>
      <c r="KZ102" s="111">
        <f t="shared" si="440"/>
        <v>0</v>
      </c>
      <c r="LA102" s="111">
        <f t="shared" si="441"/>
        <v>0</v>
      </c>
      <c r="LB102" s="111">
        <f t="shared" si="442"/>
        <v>0</v>
      </c>
      <c r="LC102" s="111">
        <f t="shared" si="443"/>
        <v>0</v>
      </c>
      <c r="LD102" s="111">
        <f t="shared" si="444"/>
        <v>0</v>
      </c>
      <c r="LE102" s="111">
        <f t="shared" si="445"/>
        <v>0</v>
      </c>
      <c r="LF102" s="111">
        <f t="shared" si="446"/>
        <v>0</v>
      </c>
      <c r="LG102" s="111">
        <f t="shared" si="447"/>
        <v>0</v>
      </c>
      <c r="LH102" s="111">
        <f t="shared" si="448"/>
        <v>0</v>
      </c>
      <c r="LI102" s="111">
        <f t="shared" si="449"/>
        <v>0</v>
      </c>
      <c r="LJ102" s="111">
        <f t="shared" si="450"/>
        <v>0</v>
      </c>
      <c r="LK102" s="111">
        <f t="shared" si="451"/>
        <v>0</v>
      </c>
      <c r="LL102" s="111">
        <f t="shared" si="452"/>
        <v>0</v>
      </c>
      <c r="LM102" s="111">
        <f t="shared" si="453"/>
        <v>0</v>
      </c>
      <c r="LN102" s="111">
        <f t="shared" si="454"/>
        <v>0</v>
      </c>
      <c r="LO102" s="111">
        <f t="shared" si="455"/>
        <v>0</v>
      </c>
      <c r="LP102" s="111">
        <f t="shared" si="456"/>
        <v>0</v>
      </c>
      <c r="LQ102" s="111">
        <f t="shared" si="457"/>
        <v>0</v>
      </c>
      <c r="LR102" s="111">
        <f t="shared" si="458"/>
        <v>0</v>
      </c>
      <c r="LS102" s="111">
        <f t="shared" si="459"/>
        <v>0</v>
      </c>
      <c r="LT102" s="111">
        <f t="shared" si="460"/>
        <v>0</v>
      </c>
      <c r="LU102" s="111">
        <f t="shared" si="461"/>
        <v>0</v>
      </c>
      <c r="LV102" s="111">
        <f t="shared" si="462"/>
        <v>0</v>
      </c>
      <c r="LW102" s="111">
        <f t="shared" si="463"/>
        <v>0</v>
      </c>
      <c r="LX102" s="111">
        <f t="shared" si="464"/>
        <v>0</v>
      </c>
      <c r="LY102" s="111">
        <f t="shared" si="465"/>
        <v>0</v>
      </c>
      <c r="LZ102" s="111">
        <f t="shared" si="466"/>
        <v>0</v>
      </c>
      <c r="MA102" s="111">
        <f t="shared" si="467"/>
        <v>0</v>
      </c>
      <c r="MD102" s="111"/>
      <c r="ME102" s="111">
        <f t="shared" si="685"/>
        <v>0</v>
      </c>
      <c r="MF102" s="111">
        <f t="shared" si="468"/>
        <v>0</v>
      </c>
      <c r="MG102" s="111">
        <f t="shared" si="469"/>
        <v>0</v>
      </c>
      <c r="MH102" s="111">
        <f t="shared" si="470"/>
        <v>0</v>
      </c>
      <c r="MI102" s="111">
        <f t="shared" si="471"/>
        <v>0</v>
      </c>
      <c r="MJ102" s="111">
        <f t="shared" si="472"/>
        <v>0</v>
      </c>
      <c r="MK102" s="111">
        <f t="shared" si="473"/>
        <v>0</v>
      </c>
      <c r="ML102" s="111">
        <f t="shared" si="474"/>
        <v>0</v>
      </c>
      <c r="MM102" s="111">
        <f t="shared" si="475"/>
        <v>0</v>
      </c>
      <c r="MN102" s="111">
        <f t="shared" si="476"/>
        <v>0</v>
      </c>
      <c r="MO102" s="111">
        <f t="shared" si="477"/>
        <v>0</v>
      </c>
      <c r="MP102" s="111">
        <f t="shared" si="478"/>
        <v>0</v>
      </c>
      <c r="MQ102" s="111">
        <f t="shared" si="479"/>
        <v>0</v>
      </c>
      <c r="MR102" s="111">
        <f t="shared" si="480"/>
        <v>0</v>
      </c>
      <c r="MS102" s="111">
        <f t="shared" si="481"/>
        <v>0</v>
      </c>
      <c r="MT102" s="111">
        <f t="shared" si="482"/>
        <v>0</v>
      </c>
      <c r="MU102" s="111">
        <f t="shared" si="483"/>
        <v>0</v>
      </c>
      <c r="MV102" s="111">
        <f t="shared" si="484"/>
        <v>0</v>
      </c>
      <c r="MW102" s="111">
        <f t="shared" si="485"/>
        <v>0</v>
      </c>
      <c r="MX102" s="111">
        <f t="shared" si="486"/>
        <v>0</v>
      </c>
      <c r="MY102" s="111">
        <f t="shared" si="487"/>
        <v>0</v>
      </c>
      <c r="MZ102" s="111">
        <f t="shared" si="488"/>
        <v>0</v>
      </c>
      <c r="NA102" s="111">
        <f t="shared" si="489"/>
        <v>0</v>
      </c>
      <c r="NB102" s="111">
        <f t="shared" si="490"/>
        <v>0</v>
      </c>
      <c r="NC102" s="111">
        <f t="shared" si="491"/>
        <v>0</v>
      </c>
      <c r="ND102" s="111">
        <f t="shared" si="492"/>
        <v>0</v>
      </c>
      <c r="NE102" s="111">
        <f t="shared" si="493"/>
        <v>0</v>
      </c>
      <c r="NF102" s="111">
        <f t="shared" si="494"/>
        <v>0</v>
      </c>
      <c r="NG102" s="111">
        <f t="shared" si="495"/>
        <v>0</v>
      </c>
      <c r="NH102" s="111">
        <f t="shared" si="496"/>
        <v>0</v>
      </c>
      <c r="NI102" s="111">
        <f t="shared" si="497"/>
        <v>0</v>
      </c>
      <c r="NJ102" s="111">
        <f t="shared" si="498"/>
        <v>0</v>
      </c>
      <c r="NK102" s="111">
        <f t="shared" si="499"/>
        <v>0</v>
      </c>
      <c r="NL102" s="111">
        <f t="shared" si="500"/>
        <v>0</v>
      </c>
      <c r="NM102" s="111">
        <f t="shared" si="501"/>
        <v>0</v>
      </c>
      <c r="NN102" s="111">
        <f t="shared" si="502"/>
        <v>0</v>
      </c>
      <c r="NO102" s="111">
        <f t="shared" si="503"/>
        <v>0</v>
      </c>
      <c r="NP102" s="111">
        <f t="shared" si="504"/>
        <v>0</v>
      </c>
      <c r="NQ102" s="111">
        <f t="shared" si="505"/>
        <v>0</v>
      </c>
      <c r="NR102" s="111">
        <f t="shared" si="506"/>
        <v>0</v>
      </c>
      <c r="NS102" s="111">
        <f t="shared" si="507"/>
        <v>0</v>
      </c>
      <c r="NT102" s="111">
        <f t="shared" si="508"/>
        <v>0</v>
      </c>
      <c r="NU102" s="111">
        <f t="shared" si="509"/>
        <v>0</v>
      </c>
      <c r="NV102" s="111">
        <f t="shared" si="510"/>
        <v>0</v>
      </c>
      <c r="NW102" s="111">
        <f t="shared" si="511"/>
        <v>0</v>
      </c>
      <c r="NX102" s="111">
        <f t="shared" si="512"/>
        <v>0</v>
      </c>
      <c r="NY102" s="111">
        <f t="shared" si="513"/>
        <v>0</v>
      </c>
      <c r="NZ102" s="111">
        <f t="shared" si="514"/>
        <v>0</v>
      </c>
      <c r="OA102" s="111">
        <f t="shared" si="515"/>
        <v>0</v>
      </c>
      <c r="OB102" s="111">
        <f t="shared" si="516"/>
        <v>0</v>
      </c>
      <c r="OC102" s="111">
        <f t="shared" si="517"/>
        <v>0</v>
      </c>
      <c r="OD102" s="111">
        <f t="shared" si="518"/>
        <v>0</v>
      </c>
      <c r="OE102" s="111">
        <f t="shared" si="519"/>
        <v>0</v>
      </c>
      <c r="OF102" s="111">
        <f t="shared" si="520"/>
        <v>0</v>
      </c>
      <c r="OG102" s="111">
        <f t="shared" si="521"/>
        <v>0</v>
      </c>
      <c r="OH102" s="111">
        <f t="shared" si="522"/>
        <v>0</v>
      </c>
      <c r="OI102" s="111">
        <f t="shared" si="523"/>
        <v>0</v>
      </c>
      <c r="OJ102" s="111">
        <f t="shared" si="524"/>
        <v>0</v>
      </c>
      <c r="OK102" s="111">
        <f t="shared" si="525"/>
        <v>0</v>
      </c>
      <c r="OL102" s="111">
        <f t="shared" si="526"/>
        <v>0</v>
      </c>
      <c r="OM102" s="111">
        <f t="shared" si="527"/>
        <v>0</v>
      </c>
      <c r="ON102" s="111">
        <f t="shared" si="528"/>
        <v>0</v>
      </c>
      <c r="OO102" s="111">
        <f t="shared" si="529"/>
        <v>0</v>
      </c>
      <c r="OP102" s="111">
        <f t="shared" si="530"/>
        <v>0</v>
      </c>
      <c r="OQ102" s="111">
        <f t="shared" si="531"/>
        <v>0</v>
      </c>
      <c r="OR102" s="111">
        <f t="shared" si="532"/>
        <v>0</v>
      </c>
      <c r="OS102" s="111">
        <f t="shared" si="533"/>
        <v>0</v>
      </c>
      <c r="OT102" s="111">
        <f t="shared" si="534"/>
        <v>0</v>
      </c>
      <c r="OU102" s="111">
        <f t="shared" si="535"/>
        <v>0</v>
      </c>
      <c r="OV102" s="111">
        <f t="shared" si="536"/>
        <v>0</v>
      </c>
      <c r="OW102" s="111">
        <f t="shared" si="537"/>
        <v>0</v>
      </c>
      <c r="OX102" s="111">
        <f t="shared" si="538"/>
        <v>0</v>
      </c>
      <c r="OY102" s="111"/>
      <c r="PA102" s="51">
        <f t="shared" si="686"/>
        <v>16842.876190788633</v>
      </c>
      <c r="PB102" s="51">
        <f t="shared" si="539"/>
        <v>16193.574404980352</v>
      </c>
      <c r="PC102" s="51">
        <f t="shared" si="540"/>
        <v>16653.316397043327</v>
      </c>
      <c r="PD102" s="51">
        <f t="shared" si="541"/>
        <v>16658.535245900897</v>
      </c>
      <c r="PE102" s="51">
        <f t="shared" si="542"/>
        <v>16658.535245900897</v>
      </c>
      <c r="PF102" s="51">
        <f t="shared" si="543"/>
        <v>16198.793253837825</v>
      </c>
      <c r="PG102" s="51">
        <f t="shared" si="544"/>
        <v>16041.053952698274</v>
      </c>
      <c r="PH102" s="51">
        <f t="shared" si="545"/>
        <v>14569.582448366888</v>
      </c>
      <c r="PI102" s="51">
        <f t="shared" si="546"/>
        <v>14995.300448423366</v>
      </c>
      <c r="PJ102" s="51">
        <f t="shared" si="547"/>
        <v>15697.738791895641</v>
      </c>
      <c r="PK102" s="51">
        <f t="shared" si="548"/>
        <v>15681.729635426867</v>
      </c>
      <c r="PL102" s="51">
        <f t="shared" si="549"/>
        <v>15692.342039643168</v>
      </c>
      <c r="PM102" s="51">
        <f t="shared" si="550"/>
        <v>16842.876190788633</v>
      </c>
      <c r="PN102" s="51">
        <f t="shared" si="551"/>
        <v>16193.574404980352</v>
      </c>
      <c r="PO102" s="51">
        <f t="shared" si="552"/>
        <v>16653.316397043327</v>
      </c>
      <c r="PP102" s="51">
        <f t="shared" si="553"/>
        <v>16658.535245900897</v>
      </c>
      <c r="PQ102" s="51">
        <f t="shared" si="554"/>
        <v>16658.535245900897</v>
      </c>
      <c r="PR102" s="51">
        <f t="shared" si="555"/>
        <v>16198.793253837825</v>
      </c>
      <c r="PS102" s="51">
        <f t="shared" si="556"/>
        <v>16041.053952698274</v>
      </c>
      <c r="PT102" s="51">
        <f t="shared" si="557"/>
        <v>14569.582448366888</v>
      </c>
      <c r="PU102" s="51">
        <f t="shared" si="558"/>
        <v>14995.300448423366</v>
      </c>
      <c r="PV102" s="51">
        <f t="shared" si="559"/>
        <v>15697.738791895641</v>
      </c>
      <c r="PW102" s="51">
        <f t="shared" si="560"/>
        <v>15681.729635426867</v>
      </c>
      <c r="PX102" s="51">
        <f t="shared" si="561"/>
        <v>15692.342039643168</v>
      </c>
      <c r="PY102" s="51">
        <f t="shared" si="562"/>
        <v>16842.876190788633</v>
      </c>
      <c r="PZ102" s="51">
        <f t="shared" si="563"/>
        <v>16193.574404980352</v>
      </c>
      <c r="QA102" s="51">
        <f t="shared" si="564"/>
        <v>16653.316397043327</v>
      </c>
      <c r="QB102" s="51">
        <f t="shared" si="565"/>
        <v>16658.535245900897</v>
      </c>
      <c r="QC102" s="51">
        <f t="shared" si="566"/>
        <v>16658.535245900897</v>
      </c>
      <c r="QD102" s="51">
        <f t="shared" si="567"/>
        <v>16198.793253837825</v>
      </c>
      <c r="QE102" s="51">
        <f t="shared" si="568"/>
        <v>16041.053952698274</v>
      </c>
      <c r="QF102" s="51">
        <f t="shared" si="569"/>
        <v>14569.582448366888</v>
      </c>
      <c r="QG102" s="51">
        <f t="shared" si="570"/>
        <v>14995.300448423366</v>
      </c>
      <c r="QH102" s="51">
        <f t="shared" si="571"/>
        <v>15697.738791895641</v>
      </c>
      <c r="QI102" s="51">
        <f t="shared" si="572"/>
        <v>15681.729635426867</v>
      </c>
      <c r="QJ102" s="51">
        <f t="shared" si="573"/>
        <v>15692.342039643168</v>
      </c>
      <c r="QK102" s="51">
        <f t="shared" si="574"/>
        <v>16842.876190788633</v>
      </c>
      <c r="QL102" s="51">
        <f t="shared" si="575"/>
        <v>16193.574404980352</v>
      </c>
      <c r="QM102" s="51">
        <f t="shared" si="576"/>
        <v>16653.316397043327</v>
      </c>
      <c r="QN102" s="51">
        <f t="shared" si="577"/>
        <v>16658.535245900897</v>
      </c>
      <c r="QO102" s="51">
        <f t="shared" si="578"/>
        <v>16658.535245900897</v>
      </c>
      <c r="QP102" s="51">
        <f t="shared" si="579"/>
        <v>16198.793253837825</v>
      </c>
      <c r="QQ102" s="51">
        <f t="shared" si="580"/>
        <v>16041.053952698274</v>
      </c>
      <c r="QR102" s="51">
        <f t="shared" si="581"/>
        <v>14569.582448366888</v>
      </c>
      <c r="QS102" s="51">
        <f t="shared" si="582"/>
        <v>14995.300448423366</v>
      </c>
      <c r="QT102" s="51">
        <f t="shared" si="583"/>
        <v>15697.738791895641</v>
      </c>
      <c r="QU102" s="51">
        <f t="shared" si="584"/>
        <v>15681.729635426867</v>
      </c>
      <c r="QV102" s="51">
        <f t="shared" si="585"/>
        <v>15692.342039643168</v>
      </c>
      <c r="QW102" s="51">
        <f t="shared" si="586"/>
        <v>16842.876190788633</v>
      </c>
      <c r="QX102" s="51">
        <f t="shared" si="587"/>
        <v>16193.574404980352</v>
      </c>
      <c r="QY102" s="51">
        <f t="shared" si="588"/>
        <v>16653.316397043327</v>
      </c>
      <c r="QZ102" s="51">
        <f t="shared" si="589"/>
        <v>16658.535245900897</v>
      </c>
      <c r="RA102" s="51">
        <f t="shared" si="590"/>
        <v>16658.535245900897</v>
      </c>
      <c r="RB102" s="51">
        <f t="shared" si="591"/>
        <v>16198.793253837825</v>
      </c>
      <c r="RC102" s="51">
        <f t="shared" si="592"/>
        <v>16041.053952698274</v>
      </c>
      <c r="RD102" s="51">
        <f t="shared" si="593"/>
        <v>14569.582448366888</v>
      </c>
      <c r="RE102" s="51">
        <f t="shared" si="594"/>
        <v>14995.300448423366</v>
      </c>
      <c r="RF102" s="51">
        <f t="shared" si="595"/>
        <v>15697.738791895641</v>
      </c>
      <c r="RG102" s="51">
        <f t="shared" si="596"/>
        <v>15681.729635426867</v>
      </c>
      <c r="RH102" s="51">
        <f t="shared" si="597"/>
        <v>15692.342039643168</v>
      </c>
      <c r="RI102" s="51">
        <f t="shared" si="598"/>
        <v>16842.876190788633</v>
      </c>
      <c r="RJ102" s="51">
        <f t="shared" si="599"/>
        <v>16193.574404980352</v>
      </c>
      <c r="RK102" s="51">
        <f t="shared" si="600"/>
        <v>16653.316397043327</v>
      </c>
      <c r="RL102" s="51">
        <f t="shared" si="601"/>
        <v>16658.535245900897</v>
      </c>
      <c r="RM102" s="51">
        <f t="shared" si="602"/>
        <v>16658.535245900897</v>
      </c>
      <c r="RN102" s="51">
        <f t="shared" si="603"/>
        <v>16198.793253837825</v>
      </c>
      <c r="RO102" s="51">
        <f t="shared" si="604"/>
        <v>16041.053952698274</v>
      </c>
      <c r="RP102" s="51">
        <f t="shared" si="605"/>
        <v>14569.582448366888</v>
      </c>
      <c r="RQ102" s="51">
        <f t="shared" si="606"/>
        <v>14995.300448423366</v>
      </c>
      <c r="RR102" s="51">
        <f t="shared" si="607"/>
        <v>15697.738791895641</v>
      </c>
      <c r="RS102" s="51">
        <f t="shared" si="608"/>
        <v>15681.729635426867</v>
      </c>
      <c r="RT102" s="51">
        <f t="shared" si="609"/>
        <v>15692.342039643168</v>
      </c>
      <c r="RU102" s="51"/>
      <c r="RV102" s="51">
        <f t="shared" si="768"/>
        <v>191883.37805490615</v>
      </c>
      <c r="RW102" s="51">
        <f t="shared" si="768"/>
        <v>191883.37805490615</v>
      </c>
      <c r="RX102" s="51">
        <f t="shared" si="768"/>
        <v>191883.37805490615</v>
      </c>
      <c r="RY102" s="51">
        <f t="shared" si="768"/>
        <v>191883.37805490615</v>
      </c>
      <c r="RZ102" s="51">
        <f t="shared" si="768"/>
        <v>191883.37805490615</v>
      </c>
      <c r="SA102" s="51">
        <f t="shared" si="768"/>
        <v>191883.37805490615</v>
      </c>
    </row>
    <row r="103" spans="1:495" x14ac:dyDescent="0.3">
      <c r="A103" s="1">
        <v>642000</v>
      </c>
      <c r="B103" s="1" t="s">
        <v>269</v>
      </c>
      <c r="C103" s="1" t="s">
        <v>173</v>
      </c>
      <c r="D103" s="44">
        <v>0</v>
      </c>
      <c r="E103" s="1" t="s">
        <v>174</v>
      </c>
      <c r="F103" s="107">
        <f>VLOOKUP(A103,Auxiliar_OPEX_CustosUnit!$A$4:$E$129,COLUMN(Auxiliar_OPEX_CustosUnit!$E$3),0)</f>
        <v>1</v>
      </c>
      <c r="G103" s="107">
        <f>INDEX(Auxiliar_OPEX_Drivers!$B$76:$I$84,MATCH($E103,Auxiliar_OPEX_Drivers!$B$76:$B$84,0),MATCH(YEAR(G$2),Auxiliar_OPEX_Drivers!$B$76:$I$76,0))*$F103</f>
        <v>1</v>
      </c>
      <c r="H103" s="107">
        <f>INDEX(Auxiliar_OPEX_Drivers!$B$76:$I$84,MATCH($E103,Auxiliar_OPEX_Drivers!$B$76:$B$84,0),MATCH(YEAR(H$2),Auxiliar_OPEX_Drivers!$B$76:$I$76,0))*$F103</f>
        <v>1</v>
      </c>
      <c r="I103" s="107">
        <f>INDEX(Auxiliar_OPEX_Drivers!$B$76:$I$84,MATCH($E103,Auxiliar_OPEX_Drivers!$B$76:$B$84,0),MATCH(YEAR(I$2),Auxiliar_OPEX_Drivers!$B$76:$I$76,0))*$F103</f>
        <v>1</v>
      </c>
      <c r="J103" s="107">
        <f>INDEX(Auxiliar_OPEX_Drivers!$B$76:$I$84,MATCH($E103,Auxiliar_OPEX_Drivers!$B$76:$B$84,0),MATCH(YEAR(J$2),Auxiliar_OPEX_Drivers!$B$76:$I$76,0))*$F103</f>
        <v>1</v>
      </c>
      <c r="K103" s="107">
        <f>INDEX(Auxiliar_OPEX_Drivers!$B$76:$I$84,MATCH($E103,Auxiliar_OPEX_Drivers!$B$76:$B$84,0),MATCH(YEAR(K$2),Auxiliar_OPEX_Drivers!$B$76:$I$76,0))*$F103</f>
        <v>1</v>
      </c>
      <c r="L103" s="107">
        <f>INDEX(Auxiliar_OPEX_Drivers!$B$76:$I$84,MATCH($E103,Auxiliar_OPEX_Drivers!$B$76:$B$84,0),MATCH(YEAR(L$2),Auxiliar_OPEX_Drivers!$B$76:$I$76,0))*$F103</f>
        <v>1</v>
      </c>
      <c r="M103" s="107">
        <f>INDEX(Auxiliar_OPEX_Drivers!$B$76:$I$84,MATCH($E103,Auxiliar_OPEX_Drivers!$B$76:$B$84,0),MATCH(YEAR(M$2),Auxiliar_OPEX_Drivers!$B$76:$I$76,0))*$F103</f>
        <v>1</v>
      </c>
      <c r="N103" s="107">
        <f>INDEX(Auxiliar_OPEX_Drivers!$B$76:$I$84,MATCH($E103,Auxiliar_OPEX_Drivers!$B$76:$B$84,0),MATCH(YEAR(N$2),Auxiliar_OPEX_Drivers!$B$76:$I$76,0))*$F103</f>
        <v>1</v>
      </c>
      <c r="O103" s="107">
        <f>INDEX(Auxiliar_OPEX_Drivers!$B$76:$I$84,MATCH($E103,Auxiliar_OPEX_Drivers!$B$76:$B$84,0),MATCH(YEAR(O$2),Auxiliar_OPEX_Drivers!$B$76:$I$76,0))*$F103</f>
        <v>1</v>
      </c>
      <c r="P103" s="107">
        <f>INDEX(Auxiliar_OPEX_Drivers!$B$76:$I$84,MATCH($E103,Auxiliar_OPEX_Drivers!$B$76:$B$84,0),MATCH(YEAR(P$2),Auxiliar_OPEX_Drivers!$B$76:$I$76,0))*$F103</f>
        <v>1</v>
      </c>
      <c r="Q103" s="107">
        <f>INDEX(Auxiliar_OPEX_Drivers!$B$76:$I$84,MATCH($E103,Auxiliar_OPEX_Drivers!$B$76:$B$84,0),MATCH(YEAR(Q$2),Auxiliar_OPEX_Drivers!$B$76:$I$76,0))*$F103</f>
        <v>1</v>
      </c>
      <c r="R103" s="107">
        <f>INDEX(Auxiliar_OPEX_Drivers!$B$76:$I$84,MATCH($E103,Auxiliar_OPEX_Drivers!$B$76:$B$84,0),MATCH(YEAR(R$2),Auxiliar_OPEX_Drivers!$B$76:$I$76,0))*$F103</f>
        <v>1</v>
      </c>
      <c r="S103" s="107">
        <f>INDEX(Auxiliar_OPEX_Drivers!$B$76:$I$84,MATCH($E103,Auxiliar_OPEX_Drivers!$B$76:$B$84,0),MATCH(YEAR(S$2),Auxiliar_OPEX_Drivers!$B$76:$I$76,0))*$F103</f>
        <v>1</v>
      </c>
      <c r="T103" s="107">
        <f>INDEX(Auxiliar_OPEX_Drivers!$B$76:$I$84,MATCH($E103,Auxiliar_OPEX_Drivers!$B$76:$B$84,0),MATCH(YEAR(T$2),Auxiliar_OPEX_Drivers!$B$76:$I$76,0))*$F103</f>
        <v>1</v>
      </c>
      <c r="U103" s="107">
        <f>INDEX(Auxiliar_OPEX_Drivers!$B$76:$I$84,MATCH($E103,Auxiliar_OPEX_Drivers!$B$76:$B$84,0),MATCH(YEAR(U$2),Auxiliar_OPEX_Drivers!$B$76:$I$76,0))*$F103</f>
        <v>1</v>
      </c>
      <c r="V103" s="107">
        <f>INDEX(Auxiliar_OPEX_Drivers!$B$76:$I$84,MATCH($E103,Auxiliar_OPEX_Drivers!$B$76:$B$84,0),MATCH(YEAR(V$2),Auxiliar_OPEX_Drivers!$B$76:$I$76,0))*$F103</f>
        <v>1</v>
      </c>
      <c r="W103" s="107">
        <f>INDEX(Auxiliar_OPEX_Drivers!$B$76:$I$84,MATCH($E103,Auxiliar_OPEX_Drivers!$B$76:$B$84,0),MATCH(YEAR(W$2),Auxiliar_OPEX_Drivers!$B$76:$I$76,0))*$F103</f>
        <v>1</v>
      </c>
      <c r="X103" s="107">
        <f>INDEX(Auxiliar_OPEX_Drivers!$B$76:$I$84,MATCH($E103,Auxiliar_OPEX_Drivers!$B$76:$B$84,0),MATCH(YEAR(X$2),Auxiliar_OPEX_Drivers!$B$76:$I$76,0))*$F103</f>
        <v>1</v>
      </c>
      <c r="Y103" s="107">
        <f>INDEX(Auxiliar_OPEX_Drivers!$B$76:$I$84,MATCH($E103,Auxiliar_OPEX_Drivers!$B$76:$B$84,0),MATCH(YEAR(Y$2),Auxiliar_OPEX_Drivers!$B$76:$I$76,0))*$F103</f>
        <v>1</v>
      </c>
      <c r="Z103" s="107">
        <f>INDEX(Auxiliar_OPEX_Drivers!$B$76:$I$84,MATCH($E103,Auxiliar_OPEX_Drivers!$B$76:$B$84,0),MATCH(YEAR(Z$2),Auxiliar_OPEX_Drivers!$B$76:$I$76,0))*$F103</f>
        <v>1</v>
      </c>
      <c r="AA103" s="107">
        <f>INDEX(Auxiliar_OPEX_Drivers!$B$76:$I$84,MATCH($E103,Auxiliar_OPEX_Drivers!$B$76:$B$84,0),MATCH(YEAR(AA$2),Auxiliar_OPEX_Drivers!$B$76:$I$76,0))*$F103</f>
        <v>1</v>
      </c>
      <c r="AB103" s="107">
        <f>INDEX(Auxiliar_OPEX_Drivers!$B$76:$I$84,MATCH($E103,Auxiliar_OPEX_Drivers!$B$76:$B$84,0),MATCH(YEAR(AB$2),Auxiliar_OPEX_Drivers!$B$76:$I$76,0))*$F103</f>
        <v>1</v>
      </c>
      <c r="AC103" s="107">
        <f>INDEX(Auxiliar_OPEX_Drivers!$B$76:$I$84,MATCH($E103,Auxiliar_OPEX_Drivers!$B$76:$B$84,0),MATCH(YEAR(AC$2),Auxiliar_OPEX_Drivers!$B$76:$I$76,0))*$F103</f>
        <v>1</v>
      </c>
      <c r="AD103" s="107">
        <f>INDEX(Auxiliar_OPEX_Drivers!$B$76:$I$84,MATCH($E103,Auxiliar_OPEX_Drivers!$B$76:$B$84,0),MATCH(YEAR(AD$2),Auxiliar_OPEX_Drivers!$B$76:$I$76,0))*$F103</f>
        <v>1</v>
      </c>
      <c r="AE103" s="107">
        <f>INDEX(Auxiliar_OPEX_Drivers!$B$76:$I$84,MATCH($E103,Auxiliar_OPEX_Drivers!$B$76:$B$84,0),MATCH(YEAR(AE$2),Auxiliar_OPEX_Drivers!$B$76:$I$76,0))*$F103</f>
        <v>1</v>
      </c>
      <c r="AF103" s="107">
        <f>INDEX(Auxiliar_OPEX_Drivers!$B$76:$I$84,MATCH($E103,Auxiliar_OPEX_Drivers!$B$76:$B$84,0),MATCH(YEAR(AF$2),Auxiliar_OPEX_Drivers!$B$76:$I$76,0))*$F103</f>
        <v>1</v>
      </c>
      <c r="AG103" s="107">
        <f>INDEX(Auxiliar_OPEX_Drivers!$B$76:$I$84,MATCH($E103,Auxiliar_OPEX_Drivers!$B$76:$B$84,0),MATCH(YEAR(AG$2),Auxiliar_OPEX_Drivers!$B$76:$I$76,0))*$F103</f>
        <v>1</v>
      </c>
      <c r="AH103" s="107">
        <f>INDEX(Auxiliar_OPEX_Drivers!$B$76:$I$84,MATCH($E103,Auxiliar_OPEX_Drivers!$B$76:$B$84,0),MATCH(YEAR(AH$2),Auxiliar_OPEX_Drivers!$B$76:$I$76,0))*$F103</f>
        <v>1</v>
      </c>
      <c r="AI103" s="107">
        <f>INDEX(Auxiliar_OPEX_Drivers!$B$76:$I$84,MATCH($E103,Auxiliar_OPEX_Drivers!$B$76:$B$84,0),MATCH(YEAR(AI$2),Auxiliar_OPEX_Drivers!$B$76:$I$76,0))*$F103</f>
        <v>1</v>
      </c>
      <c r="AJ103" s="107">
        <f>INDEX(Auxiliar_OPEX_Drivers!$B$76:$I$84,MATCH($E103,Auxiliar_OPEX_Drivers!$B$76:$B$84,0),MATCH(YEAR(AJ$2),Auxiliar_OPEX_Drivers!$B$76:$I$76,0))*$F103</f>
        <v>1</v>
      </c>
      <c r="AK103" s="107">
        <f>INDEX(Auxiliar_OPEX_Drivers!$B$76:$I$84,MATCH($E103,Auxiliar_OPEX_Drivers!$B$76:$B$84,0),MATCH(YEAR(AK$2),Auxiliar_OPEX_Drivers!$B$76:$I$76,0))*$F103</f>
        <v>1</v>
      </c>
      <c r="AL103" s="107">
        <f>INDEX(Auxiliar_OPEX_Drivers!$B$76:$I$84,MATCH($E103,Auxiliar_OPEX_Drivers!$B$76:$B$84,0),MATCH(YEAR(AL$2),Auxiliar_OPEX_Drivers!$B$76:$I$76,0))*$F103</f>
        <v>1</v>
      </c>
      <c r="AM103" s="107">
        <f>INDEX(Auxiliar_OPEX_Drivers!$B$76:$I$84,MATCH($E103,Auxiliar_OPEX_Drivers!$B$76:$B$84,0),MATCH(YEAR(AM$2),Auxiliar_OPEX_Drivers!$B$76:$I$76,0))*$F103</f>
        <v>1</v>
      </c>
      <c r="AN103" s="107">
        <f>INDEX(Auxiliar_OPEX_Drivers!$B$76:$I$84,MATCH($E103,Auxiliar_OPEX_Drivers!$B$76:$B$84,0),MATCH(YEAR(AN$2),Auxiliar_OPEX_Drivers!$B$76:$I$76,0))*$F103</f>
        <v>1</v>
      </c>
      <c r="AO103" s="107">
        <f>INDEX(Auxiliar_OPEX_Drivers!$B$76:$I$84,MATCH($E103,Auxiliar_OPEX_Drivers!$B$76:$B$84,0),MATCH(YEAR(AO$2),Auxiliar_OPEX_Drivers!$B$76:$I$76,0))*$F103</f>
        <v>1</v>
      </c>
      <c r="AP103" s="107">
        <f>INDEX(Auxiliar_OPEX_Drivers!$B$76:$I$84,MATCH($E103,Auxiliar_OPEX_Drivers!$B$76:$B$84,0),MATCH(YEAR(AP$2),Auxiliar_OPEX_Drivers!$B$76:$I$76,0))*$F103</f>
        <v>1</v>
      </c>
      <c r="AQ103" s="107">
        <f>INDEX(Auxiliar_OPEX_Drivers!$B$76:$I$84,MATCH($E103,Auxiliar_OPEX_Drivers!$B$76:$B$84,0),MATCH(YEAR(AQ$2),Auxiliar_OPEX_Drivers!$B$76:$I$76,0))*$F103</f>
        <v>1</v>
      </c>
      <c r="AR103" s="107">
        <f>INDEX(Auxiliar_OPEX_Drivers!$B$76:$I$84,MATCH($E103,Auxiliar_OPEX_Drivers!$B$76:$B$84,0),MATCH(YEAR(AR$2),Auxiliar_OPEX_Drivers!$B$76:$I$76,0))*$F103</f>
        <v>1</v>
      </c>
      <c r="AS103" s="107">
        <f>INDEX(Auxiliar_OPEX_Drivers!$B$76:$I$84,MATCH($E103,Auxiliar_OPEX_Drivers!$B$76:$B$84,0),MATCH(YEAR(AS$2),Auxiliar_OPEX_Drivers!$B$76:$I$76,0))*$F103</f>
        <v>1</v>
      </c>
      <c r="AT103" s="107">
        <f>INDEX(Auxiliar_OPEX_Drivers!$B$76:$I$84,MATCH($E103,Auxiliar_OPEX_Drivers!$B$76:$B$84,0),MATCH(YEAR(AT$2),Auxiliar_OPEX_Drivers!$B$76:$I$76,0))*$F103</f>
        <v>1</v>
      </c>
      <c r="AU103" s="107">
        <f>INDEX(Auxiliar_OPEX_Drivers!$B$76:$I$84,MATCH($E103,Auxiliar_OPEX_Drivers!$B$76:$B$84,0),MATCH(YEAR(AU$2),Auxiliar_OPEX_Drivers!$B$76:$I$76,0))*$F103</f>
        <v>1</v>
      </c>
      <c r="AV103" s="107">
        <f>INDEX(Auxiliar_OPEX_Drivers!$B$76:$I$84,MATCH($E103,Auxiliar_OPEX_Drivers!$B$76:$B$84,0),MATCH(YEAR(AV$2),Auxiliar_OPEX_Drivers!$B$76:$I$76,0))*$F103</f>
        <v>1</v>
      </c>
      <c r="AW103" s="107">
        <f>INDEX(Auxiliar_OPEX_Drivers!$B$76:$I$84,MATCH($E103,Auxiliar_OPEX_Drivers!$B$76:$B$84,0),MATCH(YEAR(AW$2),Auxiliar_OPEX_Drivers!$B$76:$I$76,0))*$F103</f>
        <v>1</v>
      </c>
      <c r="AX103" s="107">
        <f>INDEX(Auxiliar_OPEX_Drivers!$B$76:$I$84,MATCH($E103,Auxiliar_OPEX_Drivers!$B$76:$B$84,0),MATCH(YEAR(AX$2),Auxiliar_OPEX_Drivers!$B$76:$I$76,0))*$F103</f>
        <v>1</v>
      </c>
      <c r="AY103" s="107">
        <f>INDEX(Auxiliar_OPEX_Drivers!$B$76:$I$84,MATCH($E103,Auxiliar_OPEX_Drivers!$B$76:$B$84,0),MATCH(YEAR(AY$2),Auxiliar_OPEX_Drivers!$B$76:$I$76,0))*$F103</f>
        <v>1</v>
      </c>
      <c r="AZ103" s="107">
        <f>INDEX(Auxiliar_OPEX_Drivers!$B$76:$I$84,MATCH($E103,Auxiliar_OPEX_Drivers!$B$76:$B$84,0),MATCH(YEAR(AZ$2),Auxiliar_OPEX_Drivers!$B$76:$I$76,0))*$F103</f>
        <v>1</v>
      </c>
      <c r="BA103" s="107">
        <f>INDEX(Auxiliar_OPEX_Drivers!$B$76:$I$84,MATCH($E103,Auxiliar_OPEX_Drivers!$B$76:$B$84,0),MATCH(YEAR(BA$2),Auxiliar_OPEX_Drivers!$B$76:$I$76,0))*$F103</f>
        <v>1</v>
      </c>
      <c r="BB103" s="107">
        <f>INDEX(Auxiliar_OPEX_Drivers!$B$76:$I$84,MATCH($E103,Auxiliar_OPEX_Drivers!$B$76:$B$84,0),MATCH(YEAR(BB$2),Auxiliar_OPEX_Drivers!$B$76:$I$76,0))*$F103</f>
        <v>1</v>
      </c>
      <c r="BC103" s="107">
        <f>INDEX(Auxiliar_OPEX_Drivers!$B$76:$I$84,MATCH($E103,Auxiliar_OPEX_Drivers!$B$76:$B$84,0),MATCH(YEAR(BC$2),Auxiliar_OPEX_Drivers!$B$76:$I$76,0))*$F103</f>
        <v>1</v>
      </c>
      <c r="BD103" s="107">
        <f>INDEX(Auxiliar_OPEX_Drivers!$B$76:$I$84,MATCH($E103,Auxiliar_OPEX_Drivers!$B$76:$B$84,0),MATCH(YEAR(BD$2),Auxiliar_OPEX_Drivers!$B$76:$I$76,0))*$F103</f>
        <v>1</v>
      </c>
      <c r="BE103" s="107">
        <f>INDEX(Auxiliar_OPEX_Drivers!$B$76:$I$84,MATCH($E103,Auxiliar_OPEX_Drivers!$B$76:$B$84,0),MATCH(YEAR(BE$2),Auxiliar_OPEX_Drivers!$B$76:$I$76,0))*$F103</f>
        <v>1</v>
      </c>
      <c r="BF103" s="107">
        <f>INDEX(Auxiliar_OPEX_Drivers!$B$76:$I$84,MATCH($E103,Auxiliar_OPEX_Drivers!$B$76:$B$84,0),MATCH(YEAR(BF$2),Auxiliar_OPEX_Drivers!$B$76:$I$76,0))*$F103</f>
        <v>1</v>
      </c>
      <c r="BG103" s="107">
        <f>INDEX(Auxiliar_OPEX_Drivers!$B$76:$I$84,MATCH($E103,Auxiliar_OPEX_Drivers!$B$76:$B$84,0),MATCH(YEAR(BG$2),Auxiliar_OPEX_Drivers!$B$76:$I$76,0))*$F103</f>
        <v>1</v>
      </c>
      <c r="BH103" s="107">
        <f>INDEX(Auxiliar_OPEX_Drivers!$B$76:$I$84,MATCH($E103,Auxiliar_OPEX_Drivers!$B$76:$B$84,0),MATCH(YEAR(BH$2),Auxiliar_OPEX_Drivers!$B$76:$I$76,0))*$F103</f>
        <v>1</v>
      </c>
      <c r="BI103" s="107">
        <f>INDEX(Auxiliar_OPEX_Drivers!$B$76:$I$84,MATCH($E103,Auxiliar_OPEX_Drivers!$B$76:$B$84,0),MATCH(YEAR(BI$2),Auxiliar_OPEX_Drivers!$B$76:$I$76,0))*$F103</f>
        <v>1</v>
      </c>
      <c r="BJ103" s="107">
        <f>INDEX(Auxiliar_OPEX_Drivers!$B$76:$I$84,MATCH($E103,Auxiliar_OPEX_Drivers!$B$76:$B$84,0),MATCH(YEAR(BJ$2),Auxiliar_OPEX_Drivers!$B$76:$I$76,0))*$F103</f>
        <v>1</v>
      </c>
      <c r="BK103" s="107">
        <f>INDEX(Auxiliar_OPEX_Drivers!$B$76:$I$84,MATCH($E103,Auxiliar_OPEX_Drivers!$B$76:$B$84,0),MATCH(YEAR(BK$2),Auxiliar_OPEX_Drivers!$B$76:$I$76,0))*$F103</f>
        <v>1</v>
      </c>
      <c r="BL103" s="107">
        <f>INDEX(Auxiliar_OPEX_Drivers!$B$76:$I$84,MATCH($E103,Auxiliar_OPEX_Drivers!$B$76:$B$84,0),MATCH(YEAR(BL$2),Auxiliar_OPEX_Drivers!$B$76:$I$76,0))*$F103</f>
        <v>1</v>
      </c>
      <c r="BM103" s="107">
        <f>INDEX(Auxiliar_OPEX_Drivers!$B$76:$I$84,MATCH($E103,Auxiliar_OPEX_Drivers!$B$76:$B$84,0),MATCH(YEAR(BM$2),Auxiliar_OPEX_Drivers!$B$76:$I$76,0))*$F103</f>
        <v>1</v>
      </c>
      <c r="BN103" s="107">
        <f>INDEX(Auxiliar_OPEX_Drivers!$B$76:$I$84,MATCH($E103,Auxiliar_OPEX_Drivers!$B$76:$B$84,0),MATCH(YEAR(BN$2),Auxiliar_OPEX_Drivers!$B$76:$I$76,0))*$F103</f>
        <v>1</v>
      </c>
      <c r="BO103" s="107">
        <f>INDEX(Auxiliar_OPEX_Drivers!$B$76:$I$84,MATCH($E103,Auxiliar_OPEX_Drivers!$B$76:$B$84,0),MATCH(YEAR(BO$2),Auxiliar_OPEX_Drivers!$B$76:$I$76,0))*$F103</f>
        <v>1</v>
      </c>
      <c r="BP103" s="107">
        <f>INDEX(Auxiliar_OPEX_Drivers!$B$76:$I$84,MATCH($E103,Auxiliar_OPEX_Drivers!$B$76:$B$84,0),MATCH(YEAR(BP$2),Auxiliar_OPEX_Drivers!$B$76:$I$76,0))*$F103</f>
        <v>1</v>
      </c>
      <c r="BQ103" s="107">
        <f>INDEX(Auxiliar_OPEX_Drivers!$B$76:$I$84,MATCH($E103,Auxiliar_OPEX_Drivers!$B$76:$B$84,0),MATCH(YEAR(BQ$2),Auxiliar_OPEX_Drivers!$B$76:$I$76,0))*$F103</f>
        <v>1</v>
      </c>
      <c r="BR103" s="107">
        <f>INDEX(Auxiliar_OPEX_Drivers!$B$76:$I$84,MATCH($E103,Auxiliar_OPEX_Drivers!$B$76:$B$84,0),MATCH(YEAR(BR$2),Auxiliar_OPEX_Drivers!$B$76:$I$76,0))*$F103</f>
        <v>1</v>
      </c>
      <c r="BS103" s="107">
        <f>INDEX(Auxiliar_OPEX_Drivers!$B$76:$I$84,MATCH($E103,Auxiliar_OPEX_Drivers!$B$76:$B$84,0),MATCH(YEAR(BS$2),Auxiliar_OPEX_Drivers!$B$76:$I$76,0))*$F103</f>
        <v>1</v>
      </c>
      <c r="BT103" s="107">
        <f>INDEX(Auxiliar_OPEX_Drivers!$B$76:$I$84,MATCH($E103,Auxiliar_OPEX_Drivers!$B$76:$B$84,0),MATCH(YEAR(BT$2),Auxiliar_OPEX_Drivers!$B$76:$I$76,0))*$F103</f>
        <v>1</v>
      </c>
      <c r="BU103" s="107">
        <f>INDEX(Auxiliar_OPEX_Drivers!$B$76:$I$84,MATCH($E103,Auxiliar_OPEX_Drivers!$B$76:$B$84,0),MATCH(YEAR(BU$2),Auxiliar_OPEX_Drivers!$B$76:$I$76,0))*$F103</f>
        <v>1</v>
      </c>
      <c r="BV103" s="107">
        <f>INDEX(Auxiliar_OPEX_Drivers!$B$76:$I$84,MATCH($E103,Auxiliar_OPEX_Drivers!$B$76:$B$84,0),MATCH(YEAR(BV$2),Auxiliar_OPEX_Drivers!$B$76:$I$76,0))*$F103</f>
        <v>1</v>
      </c>
      <c r="BW103" s="107">
        <f>INDEX(Auxiliar_OPEX_Drivers!$B$76:$I$84,MATCH($E103,Auxiliar_OPEX_Drivers!$B$76:$B$84,0),MATCH(YEAR(BW$2),Auxiliar_OPEX_Drivers!$B$76:$I$76,0))*$F103</f>
        <v>1</v>
      </c>
      <c r="BX103" s="107">
        <f>INDEX(Auxiliar_OPEX_Drivers!$B$76:$I$84,MATCH($E103,Auxiliar_OPEX_Drivers!$B$76:$B$84,0),MATCH(YEAR(BX$2),Auxiliar_OPEX_Drivers!$B$76:$I$76,0))*$F103</f>
        <v>1</v>
      </c>
      <c r="BY103" s="107">
        <f>INDEX(Auxiliar_OPEX_Drivers!$B$76:$I$84,MATCH($E103,Auxiliar_OPEX_Drivers!$B$76:$B$84,0),MATCH(YEAR(BY$2),Auxiliar_OPEX_Drivers!$B$76:$I$76,0))*$F103</f>
        <v>1</v>
      </c>
      <c r="BZ103" s="107">
        <f>INDEX(Auxiliar_OPEX_Drivers!$B$76:$I$84,MATCH($E103,Auxiliar_OPEX_Drivers!$B$76:$B$84,0),MATCH(YEAR(BZ$2),Auxiliar_OPEX_Drivers!$B$76:$I$76,0))*$F103</f>
        <v>1</v>
      </c>
      <c r="CA103" s="107">
        <f>INDEX(Auxiliar_OPEX_Drivers!$B$76:$I$84,MATCH($E103,Auxiliar_OPEX_Drivers!$B$76:$B$84,0),MATCH(YEAR(CA$2),Auxiliar_OPEX_Drivers!$B$76:$I$76,0))*$F103</f>
        <v>1</v>
      </c>
      <c r="CB103" s="107">
        <f>INDEX(Auxiliar_OPEX_Drivers!$B$76:$I$84,MATCH($E103,Auxiliar_OPEX_Drivers!$B$76:$B$84,0),MATCH(YEAR(CB$2),Auxiliar_OPEX_Drivers!$B$76:$I$76,0))*$F103</f>
        <v>1</v>
      </c>
      <c r="CC103" s="107">
        <f>INDEX(Auxiliar_OPEX_Drivers!$B$76:$I$84,MATCH($E103,Auxiliar_OPEX_Drivers!$B$76:$B$84,0),MATCH(YEAR(CC$2),Auxiliar_OPEX_Drivers!$B$76:$I$76,0))*$F103</f>
        <v>1</v>
      </c>
      <c r="CD103" s="107">
        <f>INDEX(Auxiliar_OPEX_Drivers!$B$76:$I$84,MATCH($E103,Auxiliar_OPEX_Drivers!$B$76:$B$84,0),MATCH(YEAR(CD$2),Auxiliar_OPEX_Drivers!$B$76:$I$76,0))*$F103</f>
        <v>1</v>
      </c>
      <c r="CE103" s="107">
        <f>INDEX(Auxiliar_OPEX_Drivers!$B$76:$I$84,MATCH($E103,Auxiliar_OPEX_Drivers!$B$76:$B$84,0),MATCH(YEAR(CE$2),Auxiliar_OPEX_Drivers!$B$76:$I$76,0))*$F103</f>
        <v>1</v>
      </c>
      <c r="CF103" s="107">
        <f>INDEX(Auxiliar_OPEX_Drivers!$B$76:$I$84,MATCH($E103,Auxiliar_OPEX_Drivers!$B$76:$B$84,0),MATCH(YEAR(CF$2),Auxiliar_OPEX_Drivers!$B$76:$I$76,0))*$F103</f>
        <v>1</v>
      </c>
      <c r="CG103" s="107">
        <f>INDEX(Auxiliar_OPEX_Drivers!$B$76:$I$84,MATCH($E103,Auxiliar_OPEX_Drivers!$B$76:$B$84,0),MATCH(YEAR(CG$2),Auxiliar_OPEX_Drivers!$B$76:$I$76,0))*$F103</f>
        <v>1</v>
      </c>
      <c r="CI103" s="51">
        <f>INDEX(Auxiliar_OPEX_CustosUnit!$A$1:$R$129,MATCH(Auxiliar_OPEX_P!$A103,Auxiliar_OPEX_CustosUnit!$A$1:$A$129,0),MATCH(CI$2,Auxiliar_OPEX_CustosUnit!$A$3:$Q$3,0))*(1-DRE_Auxiliar!$A$5)</f>
        <v>14318.598706779296</v>
      </c>
      <c r="CJ103" s="51">
        <f>INDEX(Auxiliar_OPEX_CustosUnit!$A$1:$R$129,MATCH(Auxiliar_OPEX_P!$A103,Auxiliar_OPEX_CustosUnit!$A$1:$A$129,0),MATCH(CJ$2,Auxiliar_OPEX_CustosUnit!$A$3:$Q$3,0))*(1-DRE_Auxiliar!$A$5)</f>
        <v>14777.174671620982</v>
      </c>
      <c r="CK103" s="51">
        <f>INDEX(Auxiliar_OPEX_CustosUnit!$A$1:$R$129,MATCH(Auxiliar_OPEX_P!$A103,Auxiliar_OPEX_CustosUnit!$A$1:$A$129,0),MATCH(CK$2,Auxiliar_OPEX_CustosUnit!$A$3:$Q$3,0))*(1-DRE_Auxiliar!$A$5)</f>
        <v>15530.603143918715</v>
      </c>
      <c r="CL103" s="51">
        <f>INDEX(Auxiliar_OPEX_CustosUnit!$A$1:$R$129,MATCH(Auxiliar_OPEX_P!$A103,Auxiliar_OPEX_CustosUnit!$A$1:$A$129,0),MATCH(CL$2,Auxiliar_OPEX_CustosUnit!$A$3:$Q$3,0))*(1-DRE_Auxiliar!$A$5)</f>
        <v>15513.358361285715</v>
      </c>
      <c r="CM103" s="51">
        <f>INDEX(Auxiliar_OPEX_CustosUnit!$A$1:$R$129,MATCH(Auxiliar_OPEX_P!$A103,Auxiliar_OPEX_CustosUnit!$A$1:$A$129,0),MATCH(CM$2,Auxiliar_OPEX_CustosUnit!$A$3:$Q$3,0))*(1-DRE_Auxiliar!$A$5)</f>
        <v>15523.970765501916</v>
      </c>
      <c r="CN103" s="51">
        <f>INDEX(Auxiliar_OPEX_CustosUnit!$A$1:$R$129,MATCH(Auxiliar_OPEX_P!$A103,Auxiliar_OPEX_CustosUnit!$A$1:$A$129,0),MATCH(CN$2,Auxiliar_OPEX_CustosUnit!$A$3:$Q$3,0))*(1-DRE_Auxiliar!$A$5)</f>
        <v>16549.869495079278</v>
      </c>
      <c r="CO103" s="51">
        <f>INDEX(Auxiliar_OPEX_CustosUnit!$A$1:$R$129,MATCH(Auxiliar_OPEX_P!$A103,Auxiliar_OPEX_CustosUnit!$A$1:$A$129,0),MATCH(CO$2,Auxiliar_OPEX_CustosUnit!$A$3:$Q$3,0))*(1-DRE_Auxiliar!$A$5)</f>
        <v>16040.342349885024</v>
      </c>
      <c r="CP103" s="51">
        <f>INDEX(Auxiliar_OPEX_CustosUnit!$A$1:$R$129,MATCH(Auxiliar_OPEX_P!$A103,Auxiliar_OPEX_CustosUnit!$A$1:$A$129,0),MATCH(CP$2,Auxiliar_OPEX_CustosUnit!$A$3:$Q$3,0))*(1-DRE_Auxiliar!$A$5)</f>
        <v>16535.568362921491</v>
      </c>
      <c r="CQ103" s="51">
        <f>INDEX(Auxiliar_OPEX_CustosUnit!$A$1:$R$129,MATCH(Auxiliar_OPEX_P!$A103,Auxiliar_OPEX_CustosUnit!$A$1:$A$129,0),MATCH(CQ$2,Auxiliar_OPEX_CustosUnit!$A$3:$Q$3,0))*(1-DRE_Auxiliar!$A$5)</f>
        <v>16540.787211778959</v>
      </c>
      <c r="CR103" s="51">
        <f>INDEX(Auxiliar_OPEX_CustosUnit!$A$1:$R$129,MATCH(Auxiliar_OPEX_P!$A103,Auxiliar_OPEX_CustosUnit!$A$1:$A$129,0),MATCH(CR$2,Auxiliar_OPEX_CustosUnit!$A$3:$Q$3,0))*(1-DRE_Auxiliar!$A$5)</f>
        <v>16540.787211778959</v>
      </c>
      <c r="CS103" s="51">
        <f>INDEX(Auxiliar_OPEX_CustosUnit!$A$1:$R$129,MATCH(Auxiliar_OPEX_P!$A103,Auxiliar_OPEX_CustosUnit!$A$1:$A$129,0),MATCH(CS$2,Auxiliar_OPEX_CustosUnit!$A$3:$Q$3,0))*(1-DRE_Auxiliar!$A$5)</f>
        <v>16045.561198742493</v>
      </c>
      <c r="CT103" s="51">
        <f>INDEX(Auxiliar_OPEX_CustosUnit!$A$1:$R$129,MATCH(Auxiliar_OPEX_P!$A103,Auxiliar_OPEX_CustosUnit!$A$1:$A$129,0),MATCH(CT$2,Auxiliar_OPEX_CustosUnit!$A$3:$Q$3,0))*(1-DRE_Auxiliar!$A$5)</f>
        <v>15880.542989198582</v>
      </c>
      <c r="CU103" s="53">
        <f t="shared" si="610"/>
        <v>14318.598706779296</v>
      </c>
      <c r="CV103" s="53">
        <f t="shared" si="611"/>
        <v>14777.174671620982</v>
      </c>
      <c r="CW103" s="53">
        <f t="shared" si="612"/>
        <v>15530.603143918715</v>
      </c>
      <c r="CX103" s="53">
        <f t="shared" si="613"/>
        <v>15513.358361285715</v>
      </c>
      <c r="CY103" s="53">
        <f t="shared" si="614"/>
        <v>15523.970765501916</v>
      </c>
      <c r="CZ103" s="53">
        <f t="shared" si="615"/>
        <v>16549.869495079278</v>
      </c>
      <c r="DA103" s="53">
        <f t="shared" si="616"/>
        <v>16040.342349885024</v>
      </c>
      <c r="DB103" s="53">
        <f t="shared" si="617"/>
        <v>16535.568362921491</v>
      </c>
      <c r="DC103" s="53">
        <f t="shared" si="618"/>
        <v>16540.787211778959</v>
      </c>
      <c r="DD103" s="53">
        <f t="shared" si="619"/>
        <v>16540.787211778959</v>
      </c>
      <c r="DE103" s="53">
        <f t="shared" si="620"/>
        <v>16045.561198742493</v>
      </c>
      <c r="DF103" s="53">
        <f t="shared" si="621"/>
        <v>15880.542989198582</v>
      </c>
      <c r="DG103" s="53">
        <f t="shared" si="622"/>
        <v>14318.598706779296</v>
      </c>
      <c r="DH103" s="53">
        <f t="shared" si="623"/>
        <v>14777.174671620982</v>
      </c>
      <c r="DI103" s="53">
        <f t="shared" si="624"/>
        <v>15530.603143918715</v>
      </c>
      <c r="DJ103" s="53">
        <f t="shared" si="625"/>
        <v>15513.358361285715</v>
      </c>
      <c r="DK103" s="53">
        <f t="shared" si="626"/>
        <v>15523.970765501916</v>
      </c>
      <c r="DL103" s="53">
        <f t="shared" si="627"/>
        <v>16549.869495079278</v>
      </c>
      <c r="DM103" s="53">
        <f t="shared" si="628"/>
        <v>16040.342349885024</v>
      </c>
      <c r="DN103" s="53">
        <f t="shared" si="629"/>
        <v>16535.568362921491</v>
      </c>
      <c r="DO103" s="53">
        <f t="shared" si="630"/>
        <v>16540.787211778959</v>
      </c>
      <c r="DP103" s="53">
        <f t="shared" si="631"/>
        <v>16540.787211778959</v>
      </c>
      <c r="DQ103" s="53">
        <f t="shared" si="632"/>
        <v>16045.561198742493</v>
      </c>
      <c r="DR103" s="53">
        <f t="shared" si="633"/>
        <v>15880.542989198582</v>
      </c>
      <c r="DS103" s="53">
        <f t="shared" si="634"/>
        <v>14318.598706779296</v>
      </c>
      <c r="DT103" s="53">
        <f t="shared" si="635"/>
        <v>14777.174671620982</v>
      </c>
      <c r="DU103" s="53">
        <f t="shared" si="636"/>
        <v>15530.603143918715</v>
      </c>
      <c r="DV103" s="53">
        <f t="shared" si="637"/>
        <v>15513.358361285715</v>
      </c>
      <c r="DW103" s="53">
        <f t="shared" si="638"/>
        <v>15523.970765501916</v>
      </c>
      <c r="DX103" s="53">
        <f t="shared" si="639"/>
        <v>16549.869495079278</v>
      </c>
      <c r="DY103" s="53">
        <f t="shared" si="640"/>
        <v>16040.342349885024</v>
      </c>
      <c r="DZ103" s="53">
        <f t="shared" si="641"/>
        <v>16535.568362921491</v>
      </c>
      <c r="EA103" s="53">
        <f t="shared" si="642"/>
        <v>16540.787211778959</v>
      </c>
      <c r="EB103" s="53">
        <f t="shared" si="643"/>
        <v>16540.787211778959</v>
      </c>
      <c r="EC103" s="53">
        <f t="shared" si="644"/>
        <v>16045.561198742493</v>
      </c>
      <c r="ED103" s="53">
        <f t="shared" si="645"/>
        <v>15880.542989198582</v>
      </c>
      <c r="EE103" s="53">
        <f t="shared" si="646"/>
        <v>14318.598706779296</v>
      </c>
      <c r="EF103" s="53">
        <f t="shared" si="647"/>
        <v>14777.174671620982</v>
      </c>
      <c r="EG103" s="53">
        <f t="shared" si="648"/>
        <v>15530.603143918715</v>
      </c>
      <c r="EH103" s="53">
        <f t="shared" si="649"/>
        <v>15513.358361285715</v>
      </c>
      <c r="EI103" s="53">
        <f t="shared" si="650"/>
        <v>15523.970765501916</v>
      </c>
      <c r="EJ103" s="53">
        <f t="shared" si="651"/>
        <v>16549.869495079278</v>
      </c>
      <c r="EK103" s="53">
        <f t="shared" si="652"/>
        <v>16040.342349885024</v>
      </c>
      <c r="EL103" s="53">
        <f t="shared" si="653"/>
        <v>16535.568362921491</v>
      </c>
      <c r="EM103" s="53">
        <f t="shared" si="654"/>
        <v>16540.787211778959</v>
      </c>
      <c r="EN103" s="53">
        <f t="shared" si="655"/>
        <v>16540.787211778959</v>
      </c>
      <c r="EO103" s="53">
        <f t="shared" si="656"/>
        <v>16045.561198742493</v>
      </c>
      <c r="EP103" s="53">
        <f t="shared" si="657"/>
        <v>15880.542989198582</v>
      </c>
      <c r="EQ103" s="53">
        <f t="shared" si="658"/>
        <v>14318.598706779296</v>
      </c>
      <c r="ER103" s="53">
        <f t="shared" si="659"/>
        <v>14777.174671620982</v>
      </c>
      <c r="ES103" s="53">
        <f t="shared" si="660"/>
        <v>15530.603143918715</v>
      </c>
      <c r="ET103" s="53">
        <f t="shared" si="661"/>
        <v>15513.358361285715</v>
      </c>
      <c r="EU103" s="53">
        <f t="shared" si="662"/>
        <v>15523.970765501916</v>
      </c>
      <c r="EV103" s="53">
        <f t="shared" si="663"/>
        <v>16549.869495079278</v>
      </c>
      <c r="EW103" s="53">
        <f t="shared" si="664"/>
        <v>16040.342349885024</v>
      </c>
      <c r="EX103" s="53">
        <f t="shared" si="665"/>
        <v>16535.568362921491</v>
      </c>
      <c r="EY103" s="53">
        <f t="shared" si="666"/>
        <v>16540.787211778959</v>
      </c>
      <c r="EZ103" s="53">
        <f t="shared" si="667"/>
        <v>16540.787211778959</v>
      </c>
      <c r="FA103" s="53">
        <f t="shared" si="668"/>
        <v>16045.561198742493</v>
      </c>
      <c r="FB103" s="53">
        <f t="shared" si="669"/>
        <v>15880.542989198582</v>
      </c>
      <c r="FC103" s="53">
        <f t="shared" si="670"/>
        <v>14318.598706779296</v>
      </c>
      <c r="FD103" s="53">
        <f t="shared" si="671"/>
        <v>14777.174671620982</v>
      </c>
      <c r="FE103" s="53">
        <f t="shared" si="672"/>
        <v>15530.603143918715</v>
      </c>
      <c r="FF103" s="53">
        <f t="shared" si="673"/>
        <v>15513.358361285715</v>
      </c>
      <c r="FG103" s="53">
        <f t="shared" si="674"/>
        <v>15523.970765501916</v>
      </c>
      <c r="FH103" s="53">
        <f t="shared" si="675"/>
        <v>16549.869495079278</v>
      </c>
      <c r="FI103" s="53">
        <f t="shared" si="676"/>
        <v>16040.342349885024</v>
      </c>
      <c r="FJ103" s="53">
        <f t="shared" si="677"/>
        <v>16535.568362921491</v>
      </c>
      <c r="FK103" s="53">
        <f t="shared" si="678"/>
        <v>16540.787211778959</v>
      </c>
      <c r="FL103" s="53">
        <f t="shared" si="679"/>
        <v>16540.787211778959</v>
      </c>
      <c r="FM103" s="53">
        <f t="shared" si="680"/>
        <v>16045.561198742493</v>
      </c>
      <c r="FN103" s="53">
        <f t="shared" si="681"/>
        <v>15880.542989198582</v>
      </c>
      <c r="FP103" s="51">
        <f t="shared" si="682"/>
        <v>15523.970765501916</v>
      </c>
      <c r="FQ103" s="51">
        <f t="shared" si="689"/>
        <v>16549.869495079278</v>
      </c>
      <c r="FR103" s="51">
        <f t="shared" si="690"/>
        <v>16040.342349885024</v>
      </c>
      <c r="FS103" s="51">
        <f t="shared" si="691"/>
        <v>16535.568362921491</v>
      </c>
      <c r="FT103" s="51">
        <f t="shared" si="692"/>
        <v>16540.787211778959</v>
      </c>
      <c r="FU103" s="51">
        <f t="shared" si="693"/>
        <v>16540.787211778959</v>
      </c>
      <c r="FV103" s="51">
        <f t="shared" si="694"/>
        <v>16045.561198742493</v>
      </c>
      <c r="FW103" s="51">
        <f t="shared" si="695"/>
        <v>15880.542989198582</v>
      </c>
      <c r="FX103" s="51">
        <f t="shared" si="696"/>
        <v>14318.598706779296</v>
      </c>
      <c r="FY103" s="51">
        <f t="shared" si="697"/>
        <v>14777.174671620982</v>
      </c>
      <c r="FZ103" s="51">
        <f t="shared" si="698"/>
        <v>15530.603143918715</v>
      </c>
      <c r="GA103" s="51">
        <f t="shared" si="699"/>
        <v>15513.358361285715</v>
      </c>
      <c r="GB103" s="51">
        <f t="shared" si="700"/>
        <v>15523.970765501916</v>
      </c>
      <c r="GC103" s="51">
        <f t="shared" si="701"/>
        <v>16549.869495079278</v>
      </c>
      <c r="GD103" s="51">
        <f t="shared" si="702"/>
        <v>16040.342349885024</v>
      </c>
      <c r="GE103" s="51">
        <f t="shared" si="703"/>
        <v>16535.568362921491</v>
      </c>
      <c r="GF103" s="51">
        <f t="shared" si="704"/>
        <v>16540.787211778959</v>
      </c>
      <c r="GG103" s="51">
        <f t="shared" si="705"/>
        <v>16540.787211778959</v>
      </c>
      <c r="GH103" s="51">
        <f t="shared" si="706"/>
        <v>16045.561198742493</v>
      </c>
      <c r="GI103" s="51">
        <f t="shared" si="707"/>
        <v>15880.542989198582</v>
      </c>
      <c r="GJ103" s="51">
        <f t="shared" si="708"/>
        <v>14318.598706779296</v>
      </c>
      <c r="GK103" s="51">
        <f t="shared" si="709"/>
        <v>14777.174671620982</v>
      </c>
      <c r="GL103" s="51">
        <f t="shared" si="710"/>
        <v>15530.603143918715</v>
      </c>
      <c r="GM103" s="51">
        <f t="shared" si="711"/>
        <v>15513.358361285715</v>
      </c>
      <c r="GN103" s="51">
        <f t="shared" si="712"/>
        <v>15523.970765501916</v>
      </c>
      <c r="GO103" s="51">
        <f t="shared" si="713"/>
        <v>16549.869495079278</v>
      </c>
      <c r="GP103" s="51">
        <f t="shared" si="714"/>
        <v>16040.342349885024</v>
      </c>
      <c r="GQ103" s="51">
        <f t="shared" si="715"/>
        <v>16535.568362921491</v>
      </c>
      <c r="GR103" s="51">
        <f t="shared" si="716"/>
        <v>16540.787211778959</v>
      </c>
      <c r="GS103" s="51">
        <f t="shared" si="717"/>
        <v>16540.787211778959</v>
      </c>
      <c r="GT103" s="51">
        <f t="shared" si="718"/>
        <v>16045.561198742493</v>
      </c>
      <c r="GU103" s="51">
        <f t="shared" si="719"/>
        <v>15880.542989198582</v>
      </c>
      <c r="GV103" s="51">
        <f t="shared" si="720"/>
        <v>14318.598706779296</v>
      </c>
      <c r="GW103" s="51">
        <f t="shared" si="721"/>
        <v>14777.174671620982</v>
      </c>
      <c r="GX103" s="51">
        <f t="shared" si="722"/>
        <v>15530.603143918715</v>
      </c>
      <c r="GY103" s="51">
        <f t="shared" si="723"/>
        <v>15513.358361285715</v>
      </c>
      <c r="GZ103" s="51">
        <f t="shared" si="724"/>
        <v>15523.970765501916</v>
      </c>
      <c r="HA103" s="51">
        <f t="shared" si="725"/>
        <v>16549.869495079278</v>
      </c>
      <c r="HB103" s="51">
        <f t="shared" si="726"/>
        <v>16040.342349885024</v>
      </c>
      <c r="HC103" s="51">
        <f t="shared" si="727"/>
        <v>16535.568362921491</v>
      </c>
      <c r="HD103" s="51">
        <f t="shared" si="728"/>
        <v>16540.787211778959</v>
      </c>
      <c r="HE103" s="51">
        <f t="shared" si="729"/>
        <v>16540.787211778959</v>
      </c>
      <c r="HF103" s="51">
        <f t="shared" si="730"/>
        <v>16045.561198742493</v>
      </c>
      <c r="HG103" s="51">
        <f t="shared" si="731"/>
        <v>15880.542989198582</v>
      </c>
      <c r="HH103" s="51">
        <f t="shared" si="732"/>
        <v>14318.598706779296</v>
      </c>
      <c r="HI103" s="51">
        <f t="shared" si="733"/>
        <v>14777.174671620982</v>
      </c>
      <c r="HJ103" s="51">
        <f t="shared" si="734"/>
        <v>15530.603143918715</v>
      </c>
      <c r="HK103" s="51">
        <f t="shared" si="735"/>
        <v>15513.358361285715</v>
      </c>
      <c r="HL103" s="51">
        <f t="shared" si="736"/>
        <v>15523.970765501916</v>
      </c>
      <c r="HM103" s="51">
        <f t="shared" si="737"/>
        <v>16549.869495079278</v>
      </c>
      <c r="HN103" s="51">
        <f t="shared" si="738"/>
        <v>16040.342349885024</v>
      </c>
      <c r="HO103" s="51">
        <f t="shared" si="739"/>
        <v>16535.568362921491</v>
      </c>
      <c r="HP103" s="51">
        <f t="shared" si="740"/>
        <v>16540.787211778959</v>
      </c>
      <c r="HQ103" s="51">
        <f t="shared" si="741"/>
        <v>16540.787211778959</v>
      </c>
      <c r="HR103" s="51">
        <f t="shared" si="742"/>
        <v>16045.561198742493</v>
      </c>
      <c r="HS103" s="51">
        <f t="shared" si="743"/>
        <v>15880.542989198582</v>
      </c>
      <c r="HT103" s="51">
        <f t="shared" si="744"/>
        <v>14318.598706779296</v>
      </c>
      <c r="HU103" s="51">
        <f t="shared" si="745"/>
        <v>14777.174671620982</v>
      </c>
      <c r="HV103" s="51">
        <f t="shared" si="746"/>
        <v>15530.603143918715</v>
      </c>
      <c r="HW103" s="51">
        <f t="shared" si="747"/>
        <v>15513.358361285715</v>
      </c>
      <c r="HX103" s="51">
        <f t="shared" si="748"/>
        <v>15523.970765501916</v>
      </c>
      <c r="HY103" s="51">
        <f t="shared" si="749"/>
        <v>16549.869495079278</v>
      </c>
      <c r="HZ103" s="51">
        <f t="shared" si="750"/>
        <v>16040.342349885024</v>
      </c>
      <c r="IA103" s="51">
        <f t="shared" si="751"/>
        <v>16535.568362921491</v>
      </c>
      <c r="IB103" s="51">
        <f t="shared" si="688"/>
        <v>16540.787211778959</v>
      </c>
      <c r="IC103" s="51">
        <f t="shared" si="752"/>
        <v>16540.787211778959</v>
      </c>
      <c r="ID103" s="51">
        <f t="shared" si="753"/>
        <v>16045.561198742493</v>
      </c>
      <c r="IE103" s="51">
        <f t="shared" si="754"/>
        <v>15880.542989198582</v>
      </c>
      <c r="IF103" s="51">
        <f t="shared" si="755"/>
        <v>14318.598706779296</v>
      </c>
      <c r="IG103" s="51">
        <f t="shared" si="756"/>
        <v>14777.174671620982</v>
      </c>
      <c r="IH103" s="51">
        <f t="shared" si="757"/>
        <v>15530.603143918715</v>
      </c>
      <c r="II103" s="51">
        <f t="shared" si="758"/>
        <v>15513.358361285715</v>
      </c>
      <c r="IJ103" s="51">
        <f t="shared" si="759"/>
        <v>15523.970765501916</v>
      </c>
      <c r="IK103" s="51">
        <f t="shared" si="760"/>
        <v>16549.869495079278</v>
      </c>
      <c r="IL103" s="51">
        <f t="shared" si="761"/>
        <v>16040.342349885024</v>
      </c>
      <c r="IM103" s="51">
        <f t="shared" si="762"/>
        <v>16535.568362921491</v>
      </c>
      <c r="IN103" s="51">
        <f t="shared" si="763"/>
        <v>16540.787211778959</v>
      </c>
      <c r="IO103" s="51">
        <f t="shared" si="764"/>
        <v>16540.787211778959</v>
      </c>
      <c r="IP103" s="51">
        <f t="shared" si="765"/>
        <v>16045.561198742493</v>
      </c>
      <c r="IQ103" s="51">
        <f t="shared" si="766"/>
        <v>15880.542989198582</v>
      </c>
      <c r="IS103" s="51">
        <f t="shared" si="683"/>
        <v>189797.16446849139</v>
      </c>
      <c r="IT103" s="51">
        <f t="shared" si="683"/>
        <v>189797.16446849139</v>
      </c>
      <c r="IU103" s="51">
        <f t="shared" si="683"/>
        <v>189797.16446849139</v>
      </c>
      <c r="IV103" s="51">
        <f t="shared" si="683"/>
        <v>189797.16446849139</v>
      </c>
      <c r="IW103" s="51">
        <f t="shared" si="683"/>
        <v>189797.16446849139</v>
      </c>
      <c r="IX103" s="51">
        <f t="shared" si="683"/>
        <v>189797.16446849139</v>
      </c>
      <c r="IZ103" s="111">
        <f t="shared" si="684"/>
        <v>0</v>
      </c>
      <c r="JA103" s="111">
        <f t="shared" si="389"/>
        <v>0</v>
      </c>
      <c r="JB103" s="111">
        <f t="shared" si="390"/>
        <v>0</v>
      </c>
      <c r="JC103" s="111">
        <f t="shared" si="391"/>
        <v>0</v>
      </c>
      <c r="JD103" s="111">
        <f t="shared" si="392"/>
        <v>0</v>
      </c>
      <c r="JE103" s="111">
        <f t="shared" si="393"/>
        <v>0</v>
      </c>
      <c r="JF103" s="111">
        <f t="shared" si="394"/>
        <v>0</v>
      </c>
      <c r="JG103" s="111">
        <f t="shared" si="395"/>
        <v>0</v>
      </c>
      <c r="JH103" s="111">
        <f t="shared" si="396"/>
        <v>0</v>
      </c>
      <c r="JI103" s="111">
        <f t="shared" si="397"/>
        <v>0</v>
      </c>
      <c r="JJ103" s="111">
        <f t="shared" si="398"/>
        <v>0</v>
      </c>
      <c r="JK103" s="111">
        <f t="shared" si="399"/>
        <v>0</v>
      </c>
      <c r="JL103" s="111">
        <f t="shared" si="400"/>
        <v>0</v>
      </c>
      <c r="JM103" s="111">
        <f t="shared" si="401"/>
        <v>0</v>
      </c>
      <c r="JN103" s="111">
        <f t="shared" si="402"/>
        <v>0</v>
      </c>
      <c r="JO103" s="111">
        <f t="shared" si="403"/>
        <v>0</v>
      </c>
      <c r="JP103" s="111">
        <f t="shared" si="404"/>
        <v>0</v>
      </c>
      <c r="JQ103" s="111">
        <f t="shared" si="405"/>
        <v>0</v>
      </c>
      <c r="JR103" s="111">
        <f t="shared" si="406"/>
        <v>0</v>
      </c>
      <c r="JS103" s="111">
        <f t="shared" si="407"/>
        <v>0</v>
      </c>
      <c r="JT103" s="111">
        <f t="shared" si="408"/>
        <v>0</v>
      </c>
      <c r="JU103" s="111">
        <f t="shared" si="409"/>
        <v>0</v>
      </c>
      <c r="JV103" s="111">
        <f t="shared" si="410"/>
        <v>0</v>
      </c>
      <c r="JW103" s="111">
        <f t="shared" si="411"/>
        <v>0</v>
      </c>
      <c r="JX103" s="111">
        <f t="shared" si="412"/>
        <v>0</v>
      </c>
      <c r="JY103" s="111">
        <f t="shared" si="413"/>
        <v>0</v>
      </c>
      <c r="JZ103" s="111">
        <f t="shared" si="414"/>
        <v>0</v>
      </c>
      <c r="KA103" s="111">
        <f t="shared" si="415"/>
        <v>0</v>
      </c>
      <c r="KB103" s="111">
        <f t="shared" si="416"/>
        <v>0</v>
      </c>
      <c r="KC103" s="111">
        <f t="shared" si="417"/>
        <v>0</v>
      </c>
      <c r="KD103" s="111">
        <f t="shared" si="418"/>
        <v>0</v>
      </c>
      <c r="KE103" s="111">
        <f t="shared" si="419"/>
        <v>0</v>
      </c>
      <c r="KF103" s="111">
        <f t="shared" si="420"/>
        <v>0</v>
      </c>
      <c r="KG103" s="111">
        <f t="shared" si="421"/>
        <v>0</v>
      </c>
      <c r="KH103" s="111">
        <f t="shared" si="422"/>
        <v>0</v>
      </c>
      <c r="KI103" s="111">
        <f t="shared" si="423"/>
        <v>0</v>
      </c>
      <c r="KJ103" s="111">
        <f t="shared" si="424"/>
        <v>0</v>
      </c>
      <c r="KK103" s="111">
        <f t="shared" si="425"/>
        <v>0</v>
      </c>
      <c r="KL103" s="111">
        <f t="shared" si="426"/>
        <v>0</v>
      </c>
      <c r="KM103" s="111">
        <f t="shared" si="427"/>
        <v>0</v>
      </c>
      <c r="KN103" s="111">
        <f t="shared" si="428"/>
        <v>0</v>
      </c>
      <c r="KO103" s="111">
        <f t="shared" si="429"/>
        <v>0</v>
      </c>
      <c r="KP103" s="111">
        <f t="shared" si="430"/>
        <v>0</v>
      </c>
      <c r="KQ103" s="111">
        <f t="shared" si="431"/>
        <v>0</v>
      </c>
      <c r="KR103" s="111">
        <f t="shared" si="432"/>
        <v>0</v>
      </c>
      <c r="KS103" s="111">
        <f t="shared" si="433"/>
        <v>0</v>
      </c>
      <c r="KT103" s="111">
        <f t="shared" si="434"/>
        <v>0</v>
      </c>
      <c r="KU103" s="111">
        <f t="shared" si="435"/>
        <v>0</v>
      </c>
      <c r="KV103" s="111">
        <f t="shared" si="436"/>
        <v>0</v>
      </c>
      <c r="KW103" s="111">
        <f t="shared" si="437"/>
        <v>0</v>
      </c>
      <c r="KX103" s="111">
        <f t="shared" si="438"/>
        <v>0</v>
      </c>
      <c r="KY103" s="111">
        <f t="shared" si="439"/>
        <v>0</v>
      </c>
      <c r="KZ103" s="111">
        <f t="shared" si="440"/>
        <v>0</v>
      </c>
      <c r="LA103" s="111">
        <f t="shared" si="441"/>
        <v>0</v>
      </c>
      <c r="LB103" s="111">
        <f t="shared" si="442"/>
        <v>0</v>
      </c>
      <c r="LC103" s="111">
        <f t="shared" si="443"/>
        <v>0</v>
      </c>
      <c r="LD103" s="111">
        <f t="shared" si="444"/>
        <v>0</v>
      </c>
      <c r="LE103" s="111">
        <f t="shared" si="445"/>
        <v>0</v>
      </c>
      <c r="LF103" s="111">
        <f t="shared" si="446"/>
        <v>0</v>
      </c>
      <c r="LG103" s="111">
        <f t="shared" si="447"/>
        <v>0</v>
      </c>
      <c r="LH103" s="111">
        <f t="shared" si="448"/>
        <v>0</v>
      </c>
      <c r="LI103" s="111">
        <f t="shared" si="449"/>
        <v>0</v>
      </c>
      <c r="LJ103" s="111">
        <f t="shared" si="450"/>
        <v>0</v>
      </c>
      <c r="LK103" s="111">
        <f t="shared" si="451"/>
        <v>0</v>
      </c>
      <c r="LL103" s="111">
        <f t="shared" si="452"/>
        <v>0</v>
      </c>
      <c r="LM103" s="111">
        <f t="shared" si="453"/>
        <v>0</v>
      </c>
      <c r="LN103" s="111">
        <f t="shared" si="454"/>
        <v>0</v>
      </c>
      <c r="LO103" s="111">
        <f t="shared" si="455"/>
        <v>0</v>
      </c>
      <c r="LP103" s="111">
        <f t="shared" si="456"/>
        <v>0</v>
      </c>
      <c r="LQ103" s="111">
        <f t="shared" si="457"/>
        <v>0</v>
      </c>
      <c r="LR103" s="111">
        <f t="shared" si="458"/>
        <v>0</v>
      </c>
      <c r="LS103" s="111">
        <f t="shared" si="459"/>
        <v>0</v>
      </c>
      <c r="LT103" s="111">
        <f t="shared" si="460"/>
        <v>0</v>
      </c>
      <c r="LU103" s="111">
        <f t="shared" si="461"/>
        <v>0</v>
      </c>
      <c r="LV103" s="111">
        <f t="shared" si="462"/>
        <v>0</v>
      </c>
      <c r="LW103" s="111">
        <f t="shared" si="463"/>
        <v>0</v>
      </c>
      <c r="LX103" s="111">
        <f t="shared" si="464"/>
        <v>0</v>
      </c>
      <c r="LY103" s="111">
        <f t="shared" si="465"/>
        <v>0</v>
      </c>
      <c r="LZ103" s="111">
        <f t="shared" si="466"/>
        <v>0</v>
      </c>
      <c r="MA103" s="111">
        <f t="shared" si="467"/>
        <v>0</v>
      </c>
      <c r="MD103" s="111"/>
      <c r="ME103" s="111">
        <f t="shared" si="685"/>
        <v>0</v>
      </c>
      <c r="MF103" s="111">
        <f t="shared" si="468"/>
        <v>0</v>
      </c>
      <c r="MG103" s="111">
        <f t="shared" si="469"/>
        <v>0</v>
      </c>
      <c r="MH103" s="111">
        <f t="shared" si="470"/>
        <v>0</v>
      </c>
      <c r="MI103" s="111">
        <f t="shared" si="471"/>
        <v>0</v>
      </c>
      <c r="MJ103" s="111">
        <f t="shared" si="472"/>
        <v>0</v>
      </c>
      <c r="MK103" s="111">
        <f t="shared" si="473"/>
        <v>0</v>
      </c>
      <c r="ML103" s="111">
        <f t="shared" si="474"/>
        <v>0</v>
      </c>
      <c r="MM103" s="111">
        <f t="shared" si="475"/>
        <v>0</v>
      </c>
      <c r="MN103" s="111">
        <f t="shared" si="476"/>
        <v>0</v>
      </c>
      <c r="MO103" s="111">
        <f t="shared" si="477"/>
        <v>0</v>
      </c>
      <c r="MP103" s="111">
        <f t="shared" si="478"/>
        <v>0</v>
      </c>
      <c r="MQ103" s="111">
        <f t="shared" si="479"/>
        <v>0</v>
      </c>
      <c r="MR103" s="111">
        <f t="shared" si="480"/>
        <v>0</v>
      </c>
      <c r="MS103" s="111">
        <f t="shared" si="481"/>
        <v>0</v>
      </c>
      <c r="MT103" s="111">
        <f t="shared" si="482"/>
        <v>0</v>
      </c>
      <c r="MU103" s="111">
        <f t="shared" si="483"/>
        <v>0</v>
      </c>
      <c r="MV103" s="111">
        <f t="shared" si="484"/>
        <v>0</v>
      </c>
      <c r="MW103" s="111">
        <f t="shared" si="485"/>
        <v>0</v>
      </c>
      <c r="MX103" s="111">
        <f t="shared" si="486"/>
        <v>0</v>
      </c>
      <c r="MY103" s="111">
        <f t="shared" si="487"/>
        <v>0</v>
      </c>
      <c r="MZ103" s="111">
        <f t="shared" si="488"/>
        <v>0</v>
      </c>
      <c r="NA103" s="111">
        <f t="shared" si="489"/>
        <v>0</v>
      </c>
      <c r="NB103" s="111">
        <f t="shared" si="490"/>
        <v>0</v>
      </c>
      <c r="NC103" s="111">
        <f t="shared" si="491"/>
        <v>0</v>
      </c>
      <c r="ND103" s="111">
        <f t="shared" si="492"/>
        <v>0</v>
      </c>
      <c r="NE103" s="111">
        <f t="shared" si="493"/>
        <v>0</v>
      </c>
      <c r="NF103" s="111">
        <f t="shared" si="494"/>
        <v>0</v>
      </c>
      <c r="NG103" s="111">
        <f t="shared" si="495"/>
        <v>0</v>
      </c>
      <c r="NH103" s="111">
        <f t="shared" si="496"/>
        <v>0</v>
      </c>
      <c r="NI103" s="111">
        <f t="shared" si="497"/>
        <v>0</v>
      </c>
      <c r="NJ103" s="111">
        <f t="shared" si="498"/>
        <v>0</v>
      </c>
      <c r="NK103" s="111">
        <f t="shared" si="499"/>
        <v>0</v>
      </c>
      <c r="NL103" s="111">
        <f t="shared" si="500"/>
        <v>0</v>
      </c>
      <c r="NM103" s="111">
        <f t="shared" si="501"/>
        <v>0</v>
      </c>
      <c r="NN103" s="111">
        <f t="shared" si="502"/>
        <v>0</v>
      </c>
      <c r="NO103" s="111">
        <f t="shared" si="503"/>
        <v>0</v>
      </c>
      <c r="NP103" s="111">
        <f t="shared" si="504"/>
        <v>0</v>
      </c>
      <c r="NQ103" s="111">
        <f t="shared" si="505"/>
        <v>0</v>
      </c>
      <c r="NR103" s="111">
        <f t="shared" si="506"/>
        <v>0</v>
      </c>
      <c r="NS103" s="111">
        <f t="shared" si="507"/>
        <v>0</v>
      </c>
      <c r="NT103" s="111">
        <f t="shared" si="508"/>
        <v>0</v>
      </c>
      <c r="NU103" s="111">
        <f t="shared" si="509"/>
        <v>0</v>
      </c>
      <c r="NV103" s="111">
        <f t="shared" si="510"/>
        <v>0</v>
      </c>
      <c r="NW103" s="111">
        <f t="shared" si="511"/>
        <v>0</v>
      </c>
      <c r="NX103" s="111">
        <f t="shared" si="512"/>
        <v>0</v>
      </c>
      <c r="NY103" s="111">
        <f t="shared" si="513"/>
        <v>0</v>
      </c>
      <c r="NZ103" s="111">
        <f t="shared" si="514"/>
        <v>0</v>
      </c>
      <c r="OA103" s="111">
        <f t="shared" si="515"/>
        <v>0</v>
      </c>
      <c r="OB103" s="111">
        <f t="shared" si="516"/>
        <v>0</v>
      </c>
      <c r="OC103" s="111">
        <f t="shared" si="517"/>
        <v>0</v>
      </c>
      <c r="OD103" s="111">
        <f t="shared" si="518"/>
        <v>0</v>
      </c>
      <c r="OE103" s="111">
        <f t="shared" si="519"/>
        <v>0</v>
      </c>
      <c r="OF103" s="111">
        <f t="shared" si="520"/>
        <v>0</v>
      </c>
      <c r="OG103" s="111">
        <f t="shared" si="521"/>
        <v>0</v>
      </c>
      <c r="OH103" s="111">
        <f t="shared" si="522"/>
        <v>0</v>
      </c>
      <c r="OI103" s="111">
        <f t="shared" si="523"/>
        <v>0</v>
      </c>
      <c r="OJ103" s="111">
        <f t="shared" si="524"/>
        <v>0</v>
      </c>
      <c r="OK103" s="111">
        <f t="shared" si="525"/>
        <v>0</v>
      </c>
      <c r="OL103" s="111">
        <f t="shared" si="526"/>
        <v>0</v>
      </c>
      <c r="OM103" s="111">
        <f t="shared" si="527"/>
        <v>0</v>
      </c>
      <c r="ON103" s="111">
        <f t="shared" si="528"/>
        <v>0</v>
      </c>
      <c r="OO103" s="111">
        <f t="shared" si="529"/>
        <v>0</v>
      </c>
      <c r="OP103" s="111">
        <f t="shared" si="530"/>
        <v>0</v>
      </c>
      <c r="OQ103" s="111">
        <f t="shared" si="531"/>
        <v>0</v>
      </c>
      <c r="OR103" s="111">
        <f t="shared" si="532"/>
        <v>0</v>
      </c>
      <c r="OS103" s="111">
        <f t="shared" si="533"/>
        <v>0</v>
      </c>
      <c r="OT103" s="111">
        <f t="shared" si="534"/>
        <v>0</v>
      </c>
      <c r="OU103" s="111">
        <f t="shared" si="535"/>
        <v>0</v>
      </c>
      <c r="OV103" s="111">
        <f t="shared" si="536"/>
        <v>0</v>
      </c>
      <c r="OW103" s="111">
        <f t="shared" si="537"/>
        <v>0</v>
      </c>
      <c r="OX103" s="111">
        <f t="shared" si="538"/>
        <v>0</v>
      </c>
      <c r="OY103" s="111"/>
      <c r="PA103" s="51">
        <f t="shared" si="686"/>
        <v>16549.869495079278</v>
      </c>
      <c r="PB103" s="51">
        <f t="shared" si="539"/>
        <v>16040.342349885024</v>
      </c>
      <c r="PC103" s="51">
        <f t="shared" si="540"/>
        <v>16535.568362921491</v>
      </c>
      <c r="PD103" s="51">
        <f t="shared" si="541"/>
        <v>16540.787211778959</v>
      </c>
      <c r="PE103" s="51">
        <f t="shared" si="542"/>
        <v>16540.787211778959</v>
      </c>
      <c r="PF103" s="51">
        <f t="shared" si="543"/>
        <v>16045.561198742493</v>
      </c>
      <c r="PG103" s="51">
        <f t="shared" si="544"/>
        <v>15880.542989198582</v>
      </c>
      <c r="PH103" s="51">
        <f t="shared" si="545"/>
        <v>14318.598706779296</v>
      </c>
      <c r="PI103" s="51">
        <f t="shared" si="546"/>
        <v>14777.174671620982</v>
      </c>
      <c r="PJ103" s="51">
        <f t="shared" si="547"/>
        <v>15530.603143918715</v>
      </c>
      <c r="PK103" s="51">
        <f t="shared" si="548"/>
        <v>15513.358361285715</v>
      </c>
      <c r="PL103" s="51">
        <f t="shared" si="549"/>
        <v>15523.970765501916</v>
      </c>
      <c r="PM103" s="51">
        <f t="shared" si="550"/>
        <v>16549.869495079278</v>
      </c>
      <c r="PN103" s="51">
        <f t="shared" si="551"/>
        <v>16040.342349885024</v>
      </c>
      <c r="PO103" s="51">
        <f t="shared" si="552"/>
        <v>16535.568362921491</v>
      </c>
      <c r="PP103" s="51">
        <f t="shared" si="553"/>
        <v>16540.787211778959</v>
      </c>
      <c r="PQ103" s="51">
        <f t="shared" si="554"/>
        <v>16540.787211778959</v>
      </c>
      <c r="PR103" s="51">
        <f t="shared" si="555"/>
        <v>16045.561198742493</v>
      </c>
      <c r="PS103" s="51">
        <f t="shared" si="556"/>
        <v>15880.542989198582</v>
      </c>
      <c r="PT103" s="51">
        <f t="shared" si="557"/>
        <v>14318.598706779296</v>
      </c>
      <c r="PU103" s="51">
        <f t="shared" si="558"/>
        <v>14777.174671620982</v>
      </c>
      <c r="PV103" s="51">
        <f t="shared" si="559"/>
        <v>15530.603143918715</v>
      </c>
      <c r="PW103" s="51">
        <f t="shared" si="560"/>
        <v>15513.358361285715</v>
      </c>
      <c r="PX103" s="51">
        <f t="shared" si="561"/>
        <v>15523.970765501916</v>
      </c>
      <c r="PY103" s="51">
        <f t="shared" si="562"/>
        <v>16549.869495079278</v>
      </c>
      <c r="PZ103" s="51">
        <f t="shared" si="563"/>
        <v>16040.342349885024</v>
      </c>
      <c r="QA103" s="51">
        <f t="shared" si="564"/>
        <v>16535.568362921491</v>
      </c>
      <c r="QB103" s="51">
        <f t="shared" si="565"/>
        <v>16540.787211778959</v>
      </c>
      <c r="QC103" s="51">
        <f t="shared" si="566"/>
        <v>16540.787211778959</v>
      </c>
      <c r="QD103" s="51">
        <f t="shared" si="567"/>
        <v>16045.561198742493</v>
      </c>
      <c r="QE103" s="51">
        <f t="shared" si="568"/>
        <v>15880.542989198582</v>
      </c>
      <c r="QF103" s="51">
        <f t="shared" si="569"/>
        <v>14318.598706779296</v>
      </c>
      <c r="QG103" s="51">
        <f t="shared" si="570"/>
        <v>14777.174671620982</v>
      </c>
      <c r="QH103" s="51">
        <f t="shared" si="571"/>
        <v>15530.603143918715</v>
      </c>
      <c r="QI103" s="51">
        <f t="shared" si="572"/>
        <v>15513.358361285715</v>
      </c>
      <c r="QJ103" s="51">
        <f t="shared" si="573"/>
        <v>15523.970765501916</v>
      </c>
      <c r="QK103" s="51">
        <f t="shared" si="574"/>
        <v>16549.869495079278</v>
      </c>
      <c r="QL103" s="51">
        <f t="shared" si="575"/>
        <v>16040.342349885024</v>
      </c>
      <c r="QM103" s="51">
        <f t="shared" si="576"/>
        <v>16535.568362921491</v>
      </c>
      <c r="QN103" s="51">
        <f t="shared" si="577"/>
        <v>16540.787211778959</v>
      </c>
      <c r="QO103" s="51">
        <f t="shared" si="578"/>
        <v>16540.787211778959</v>
      </c>
      <c r="QP103" s="51">
        <f t="shared" si="579"/>
        <v>16045.561198742493</v>
      </c>
      <c r="QQ103" s="51">
        <f t="shared" si="580"/>
        <v>15880.542989198582</v>
      </c>
      <c r="QR103" s="51">
        <f t="shared" si="581"/>
        <v>14318.598706779296</v>
      </c>
      <c r="QS103" s="51">
        <f t="shared" si="582"/>
        <v>14777.174671620982</v>
      </c>
      <c r="QT103" s="51">
        <f t="shared" si="583"/>
        <v>15530.603143918715</v>
      </c>
      <c r="QU103" s="51">
        <f t="shared" si="584"/>
        <v>15513.358361285715</v>
      </c>
      <c r="QV103" s="51">
        <f t="shared" si="585"/>
        <v>15523.970765501916</v>
      </c>
      <c r="QW103" s="51">
        <f t="shared" si="586"/>
        <v>16549.869495079278</v>
      </c>
      <c r="QX103" s="51">
        <f t="shared" si="587"/>
        <v>16040.342349885024</v>
      </c>
      <c r="QY103" s="51">
        <f t="shared" si="588"/>
        <v>16535.568362921491</v>
      </c>
      <c r="QZ103" s="51">
        <f t="shared" si="589"/>
        <v>16540.787211778959</v>
      </c>
      <c r="RA103" s="51">
        <f t="shared" si="590"/>
        <v>16540.787211778959</v>
      </c>
      <c r="RB103" s="51">
        <f t="shared" si="591"/>
        <v>16045.561198742493</v>
      </c>
      <c r="RC103" s="51">
        <f t="shared" si="592"/>
        <v>15880.542989198582</v>
      </c>
      <c r="RD103" s="51">
        <f t="shared" si="593"/>
        <v>14318.598706779296</v>
      </c>
      <c r="RE103" s="51">
        <f t="shared" si="594"/>
        <v>14777.174671620982</v>
      </c>
      <c r="RF103" s="51">
        <f t="shared" si="595"/>
        <v>15530.603143918715</v>
      </c>
      <c r="RG103" s="51">
        <f t="shared" si="596"/>
        <v>15513.358361285715</v>
      </c>
      <c r="RH103" s="51">
        <f t="shared" si="597"/>
        <v>15523.970765501916</v>
      </c>
      <c r="RI103" s="51">
        <f t="shared" si="598"/>
        <v>16549.869495079278</v>
      </c>
      <c r="RJ103" s="51">
        <f t="shared" si="599"/>
        <v>16040.342349885024</v>
      </c>
      <c r="RK103" s="51">
        <f t="shared" si="600"/>
        <v>16535.568362921491</v>
      </c>
      <c r="RL103" s="51">
        <f t="shared" si="601"/>
        <v>16540.787211778959</v>
      </c>
      <c r="RM103" s="51">
        <f t="shared" si="602"/>
        <v>16540.787211778959</v>
      </c>
      <c r="RN103" s="51">
        <f t="shared" si="603"/>
        <v>16045.561198742493</v>
      </c>
      <c r="RO103" s="51">
        <f t="shared" si="604"/>
        <v>15880.542989198582</v>
      </c>
      <c r="RP103" s="51">
        <f t="shared" si="605"/>
        <v>14318.598706779296</v>
      </c>
      <c r="RQ103" s="51">
        <f t="shared" si="606"/>
        <v>14777.174671620982</v>
      </c>
      <c r="RR103" s="51">
        <f t="shared" si="607"/>
        <v>15530.603143918715</v>
      </c>
      <c r="RS103" s="51">
        <f t="shared" si="608"/>
        <v>15513.358361285715</v>
      </c>
      <c r="RT103" s="51">
        <f t="shared" si="609"/>
        <v>15523.970765501916</v>
      </c>
      <c r="RU103" s="51"/>
      <c r="RV103" s="51">
        <f t="shared" si="768"/>
        <v>189797.16446849139</v>
      </c>
      <c r="RW103" s="51">
        <f t="shared" si="768"/>
        <v>189797.16446849139</v>
      </c>
      <c r="RX103" s="51">
        <f t="shared" si="768"/>
        <v>189797.16446849139</v>
      </c>
      <c r="RY103" s="51">
        <f t="shared" si="768"/>
        <v>189797.16446849139</v>
      </c>
      <c r="RZ103" s="51">
        <f t="shared" si="768"/>
        <v>189797.16446849139</v>
      </c>
      <c r="SA103" s="51">
        <f t="shared" si="768"/>
        <v>189797.16446849139</v>
      </c>
    </row>
    <row r="104" spans="1:495" x14ac:dyDescent="0.3">
      <c r="A104" s="1">
        <v>650000</v>
      </c>
      <c r="B104" s="1" t="s">
        <v>290</v>
      </c>
      <c r="C104" s="1" t="s">
        <v>173</v>
      </c>
      <c r="D104" s="44">
        <v>0</v>
      </c>
      <c r="E104" s="1" t="s">
        <v>174</v>
      </c>
      <c r="F104" s="107">
        <f>VLOOKUP(A104,Auxiliar_OPEX_CustosUnit!$A$4:$E$129,COLUMN(Auxiliar_OPEX_CustosUnit!$E$3),0)</f>
        <v>0</v>
      </c>
      <c r="G104" s="107">
        <f>INDEX(Auxiliar_OPEX_Drivers!$B$76:$I$84,MATCH($E104,Auxiliar_OPEX_Drivers!$B$76:$B$84,0),MATCH(YEAR(G$2),Auxiliar_OPEX_Drivers!$B$76:$I$76,0))*$F104</f>
        <v>0</v>
      </c>
      <c r="H104" s="107">
        <f>INDEX(Auxiliar_OPEX_Drivers!$B$76:$I$84,MATCH($E104,Auxiliar_OPEX_Drivers!$B$76:$B$84,0),MATCH(YEAR(H$2),Auxiliar_OPEX_Drivers!$B$76:$I$76,0))*$F104</f>
        <v>0</v>
      </c>
      <c r="I104" s="107">
        <f>INDEX(Auxiliar_OPEX_Drivers!$B$76:$I$84,MATCH($E104,Auxiliar_OPEX_Drivers!$B$76:$B$84,0),MATCH(YEAR(I$2),Auxiliar_OPEX_Drivers!$B$76:$I$76,0))*$F104</f>
        <v>0</v>
      </c>
      <c r="J104" s="107">
        <f>INDEX(Auxiliar_OPEX_Drivers!$B$76:$I$84,MATCH($E104,Auxiliar_OPEX_Drivers!$B$76:$B$84,0),MATCH(YEAR(J$2),Auxiliar_OPEX_Drivers!$B$76:$I$76,0))*$F104</f>
        <v>0</v>
      </c>
      <c r="K104" s="107">
        <f>INDEX(Auxiliar_OPEX_Drivers!$B$76:$I$84,MATCH($E104,Auxiliar_OPEX_Drivers!$B$76:$B$84,0),MATCH(YEAR(K$2),Auxiliar_OPEX_Drivers!$B$76:$I$76,0))*$F104</f>
        <v>0</v>
      </c>
      <c r="L104" s="107">
        <f>INDEX(Auxiliar_OPEX_Drivers!$B$76:$I$84,MATCH($E104,Auxiliar_OPEX_Drivers!$B$76:$B$84,0),MATCH(YEAR(L$2),Auxiliar_OPEX_Drivers!$B$76:$I$76,0))*$F104</f>
        <v>0</v>
      </c>
      <c r="M104" s="107">
        <f>INDEX(Auxiliar_OPEX_Drivers!$B$76:$I$84,MATCH($E104,Auxiliar_OPEX_Drivers!$B$76:$B$84,0),MATCH(YEAR(M$2),Auxiliar_OPEX_Drivers!$B$76:$I$76,0))*$F104</f>
        <v>0</v>
      </c>
      <c r="N104" s="107">
        <f>INDEX(Auxiliar_OPEX_Drivers!$B$76:$I$84,MATCH($E104,Auxiliar_OPEX_Drivers!$B$76:$B$84,0),MATCH(YEAR(N$2),Auxiliar_OPEX_Drivers!$B$76:$I$76,0))*$F104</f>
        <v>0</v>
      </c>
      <c r="O104" s="107">
        <f>INDEX(Auxiliar_OPEX_Drivers!$B$76:$I$84,MATCH($E104,Auxiliar_OPEX_Drivers!$B$76:$B$84,0),MATCH(YEAR(O$2),Auxiliar_OPEX_Drivers!$B$76:$I$76,0))*$F104</f>
        <v>0</v>
      </c>
      <c r="P104" s="107">
        <f>INDEX(Auxiliar_OPEX_Drivers!$B$76:$I$84,MATCH($E104,Auxiliar_OPEX_Drivers!$B$76:$B$84,0),MATCH(YEAR(P$2),Auxiliar_OPEX_Drivers!$B$76:$I$76,0))*$F104</f>
        <v>0</v>
      </c>
      <c r="Q104" s="107">
        <f>INDEX(Auxiliar_OPEX_Drivers!$B$76:$I$84,MATCH($E104,Auxiliar_OPEX_Drivers!$B$76:$B$84,0),MATCH(YEAR(Q$2),Auxiliar_OPEX_Drivers!$B$76:$I$76,0))*$F104</f>
        <v>0</v>
      </c>
      <c r="R104" s="107">
        <f>INDEX(Auxiliar_OPEX_Drivers!$B$76:$I$84,MATCH($E104,Auxiliar_OPEX_Drivers!$B$76:$B$84,0),MATCH(YEAR(R$2),Auxiliar_OPEX_Drivers!$B$76:$I$76,0))*$F104</f>
        <v>0</v>
      </c>
      <c r="S104" s="107">
        <f>INDEX(Auxiliar_OPEX_Drivers!$B$76:$I$84,MATCH($E104,Auxiliar_OPEX_Drivers!$B$76:$B$84,0),MATCH(YEAR(S$2),Auxiliar_OPEX_Drivers!$B$76:$I$76,0))*$F104</f>
        <v>0</v>
      </c>
      <c r="T104" s="107">
        <f>INDEX(Auxiliar_OPEX_Drivers!$B$76:$I$84,MATCH($E104,Auxiliar_OPEX_Drivers!$B$76:$B$84,0),MATCH(YEAR(T$2),Auxiliar_OPEX_Drivers!$B$76:$I$76,0))*$F104</f>
        <v>0</v>
      </c>
      <c r="U104" s="107">
        <f>INDEX(Auxiliar_OPEX_Drivers!$B$76:$I$84,MATCH($E104,Auxiliar_OPEX_Drivers!$B$76:$B$84,0),MATCH(YEAR(U$2),Auxiliar_OPEX_Drivers!$B$76:$I$76,0))*$F104</f>
        <v>0</v>
      </c>
      <c r="V104" s="107">
        <f>INDEX(Auxiliar_OPEX_Drivers!$B$76:$I$84,MATCH($E104,Auxiliar_OPEX_Drivers!$B$76:$B$84,0),MATCH(YEAR(V$2),Auxiliar_OPEX_Drivers!$B$76:$I$76,0))*$F104</f>
        <v>0</v>
      </c>
      <c r="W104" s="107">
        <f>INDEX(Auxiliar_OPEX_Drivers!$B$76:$I$84,MATCH($E104,Auxiliar_OPEX_Drivers!$B$76:$B$84,0),MATCH(YEAR(W$2),Auxiliar_OPEX_Drivers!$B$76:$I$76,0))*$F104</f>
        <v>0</v>
      </c>
      <c r="X104" s="107">
        <f>INDEX(Auxiliar_OPEX_Drivers!$B$76:$I$84,MATCH($E104,Auxiliar_OPEX_Drivers!$B$76:$B$84,0),MATCH(YEAR(X$2),Auxiliar_OPEX_Drivers!$B$76:$I$76,0))*$F104</f>
        <v>0</v>
      </c>
      <c r="Y104" s="107">
        <f>INDEX(Auxiliar_OPEX_Drivers!$B$76:$I$84,MATCH($E104,Auxiliar_OPEX_Drivers!$B$76:$B$84,0),MATCH(YEAR(Y$2),Auxiliar_OPEX_Drivers!$B$76:$I$76,0))*$F104</f>
        <v>0</v>
      </c>
      <c r="Z104" s="107">
        <f>INDEX(Auxiliar_OPEX_Drivers!$B$76:$I$84,MATCH($E104,Auxiliar_OPEX_Drivers!$B$76:$B$84,0),MATCH(YEAR(Z$2),Auxiliar_OPEX_Drivers!$B$76:$I$76,0))*$F104</f>
        <v>0</v>
      </c>
      <c r="AA104" s="107">
        <f>INDEX(Auxiliar_OPEX_Drivers!$B$76:$I$84,MATCH($E104,Auxiliar_OPEX_Drivers!$B$76:$B$84,0),MATCH(YEAR(AA$2),Auxiliar_OPEX_Drivers!$B$76:$I$76,0))*$F104</f>
        <v>0</v>
      </c>
      <c r="AB104" s="107">
        <f>INDEX(Auxiliar_OPEX_Drivers!$B$76:$I$84,MATCH($E104,Auxiliar_OPEX_Drivers!$B$76:$B$84,0),MATCH(YEAR(AB$2),Auxiliar_OPEX_Drivers!$B$76:$I$76,0))*$F104</f>
        <v>0</v>
      </c>
      <c r="AC104" s="107">
        <f>INDEX(Auxiliar_OPEX_Drivers!$B$76:$I$84,MATCH($E104,Auxiliar_OPEX_Drivers!$B$76:$B$84,0),MATCH(YEAR(AC$2),Auxiliar_OPEX_Drivers!$B$76:$I$76,0))*$F104</f>
        <v>0</v>
      </c>
      <c r="AD104" s="107">
        <f>INDEX(Auxiliar_OPEX_Drivers!$B$76:$I$84,MATCH($E104,Auxiliar_OPEX_Drivers!$B$76:$B$84,0),MATCH(YEAR(AD$2),Auxiliar_OPEX_Drivers!$B$76:$I$76,0))*$F104</f>
        <v>0</v>
      </c>
      <c r="AE104" s="107">
        <f>INDEX(Auxiliar_OPEX_Drivers!$B$76:$I$84,MATCH($E104,Auxiliar_OPEX_Drivers!$B$76:$B$84,0),MATCH(YEAR(AE$2),Auxiliar_OPEX_Drivers!$B$76:$I$76,0))*$F104</f>
        <v>0</v>
      </c>
      <c r="AF104" s="107">
        <f>INDEX(Auxiliar_OPEX_Drivers!$B$76:$I$84,MATCH($E104,Auxiliar_OPEX_Drivers!$B$76:$B$84,0),MATCH(YEAR(AF$2),Auxiliar_OPEX_Drivers!$B$76:$I$76,0))*$F104</f>
        <v>0</v>
      </c>
      <c r="AG104" s="107">
        <f>INDEX(Auxiliar_OPEX_Drivers!$B$76:$I$84,MATCH($E104,Auxiliar_OPEX_Drivers!$B$76:$B$84,0),MATCH(YEAR(AG$2),Auxiliar_OPEX_Drivers!$B$76:$I$76,0))*$F104</f>
        <v>0</v>
      </c>
      <c r="AH104" s="107">
        <f>INDEX(Auxiliar_OPEX_Drivers!$B$76:$I$84,MATCH($E104,Auxiliar_OPEX_Drivers!$B$76:$B$84,0),MATCH(YEAR(AH$2),Auxiliar_OPEX_Drivers!$B$76:$I$76,0))*$F104</f>
        <v>0</v>
      </c>
      <c r="AI104" s="107">
        <f>INDEX(Auxiliar_OPEX_Drivers!$B$76:$I$84,MATCH($E104,Auxiliar_OPEX_Drivers!$B$76:$B$84,0),MATCH(YEAR(AI$2),Auxiliar_OPEX_Drivers!$B$76:$I$76,0))*$F104</f>
        <v>0</v>
      </c>
      <c r="AJ104" s="107">
        <f>INDEX(Auxiliar_OPEX_Drivers!$B$76:$I$84,MATCH($E104,Auxiliar_OPEX_Drivers!$B$76:$B$84,0),MATCH(YEAR(AJ$2),Auxiliar_OPEX_Drivers!$B$76:$I$76,0))*$F104</f>
        <v>0</v>
      </c>
      <c r="AK104" s="107">
        <f>INDEX(Auxiliar_OPEX_Drivers!$B$76:$I$84,MATCH($E104,Auxiliar_OPEX_Drivers!$B$76:$B$84,0),MATCH(YEAR(AK$2),Auxiliar_OPEX_Drivers!$B$76:$I$76,0))*$F104</f>
        <v>0</v>
      </c>
      <c r="AL104" s="107">
        <f>INDEX(Auxiliar_OPEX_Drivers!$B$76:$I$84,MATCH($E104,Auxiliar_OPEX_Drivers!$B$76:$B$84,0),MATCH(YEAR(AL$2),Auxiliar_OPEX_Drivers!$B$76:$I$76,0))*$F104</f>
        <v>0</v>
      </c>
      <c r="AM104" s="107">
        <f>INDEX(Auxiliar_OPEX_Drivers!$B$76:$I$84,MATCH($E104,Auxiliar_OPEX_Drivers!$B$76:$B$84,0),MATCH(YEAR(AM$2),Auxiliar_OPEX_Drivers!$B$76:$I$76,0))*$F104</f>
        <v>0</v>
      </c>
      <c r="AN104" s="107">
        <f>INDEX(Auxiliar_OPEX_Drivers!$B$76:$I$84,MATCH($E104,Auxiliar_OPEX_Drivers!$B$76:$B$84,0),MATCH(YEAR(AN$2),Auxiliar_OPEX_Drivers!$B$76:$I$76,0))*$F104</f>
        <v>0</v>
      </c>
      <c r="AO104" s="107">
        <f>INDEX(Auxiliar_OPEX_Drivers!$B$76:$I$84,MATCH($E104,Auxiliar_OPEX_Drivers!$B$76:$B$84,0),MATCH(YEAR(AO$2),Auxiliar_OPEX_Drivers!$B$76:$I$76,0))*$F104</f>
        <v>0</v>
      </c>
      <c r="AP104" s="107">
        <f>INDEX(Auxiliar_OPEX_Drivers!$B$76:$I$84,MATCH($E104,Auxiliar_OPEX_Drivers!$B$76:$B$84,0),MATCH(YEAR(AP$2),Auxiliar_OPEX_Drivers!$B$76:$I$76,0))*$F104</f>
        <v>0</v>
      </c>
      <c r="AQ104" s="107">
        <f>INDEX(Auxiliar_OPEX_Drivers!$B$76:$I$84,MATCH($E104,Auxiliar_OPEX_Drivers!$B$76:$B$84,0),MATCH(YEAR(AQ$2),Auxiliar_OPEX_Drivers!$B$76:$I$76,0))*$F104</f>
        <v>0</v>
      </c>
      <c r="AR104" s="107">
        <f>INDEX(Auxiliar_OPEX_Drivers!$B$76:$I$84,MATCH($E104,Auxiliar_OPEX_Drivers!$B$76:$B$84,0),MATCH(YEAR(AR$2),Auxiliar_OPEX_Drivers!$B$76:$I$76,0))*$F104</f>
        <v>0</v>
      </c>
      <c r="AS104" s="107">
        <f>INDEX(Auxiliar_OPEX_Drivers!$B$76:$I$84,MATCH($E104,Auxiliar_OPEX_Drivers!$B$76:$B$84,0),MATCH(YEAR(AS$2),Auxiliar_OPEX_Drivers!$B$76:$I$76,0))*$F104</f>
        <v>0</v>
      </c>
      <c r="AT104" s="107">
        <f>INDEX(Auxiliar_OPEX_Drivers!$B$76:$I$84,MATCH($E104,Auxiliar_OPEX_Drivers!$B$76:$B$84,0),MATCH(YEAR(AT$2),Auxiliar_OPEX_Drivers!$B$76:$I$76,0))*$F104</f>
        <v>0</v>
      </c>
      <c r="AU104" s="107">
        <f>INDEX(Auxiliar_OPEX_Drivers!$B$76:$I$84,MATCH($E104,Auxiliar_OPEX_Drivers!$B$76:$B$84,0),MATCH(YEAR(AU$2),Auxiliar_OPEX_Drivers!$B$76:$I$76,0))*$F104</f>
        <v>0</v>
      </c>
      <c r="AV104" s="107">
        <f>INDEX(Auxiliar_OPEX_Drivers!$B$76:$I$84,MATCH($E104,Auxiliar_OPEX_Drivers!$B$76:$B$84,0),MATCH(YEAR(AV$2),Auxiliar_OPEX_Drivers!$B$76:$I$76,0))*$F104</f>
        <v>0</v>
      </c>
      <c r="AW104" s="107">
        <f>INDEX(Auxiliar_OPEX_Drivers!$B$76:$I$84,MATCH($E104,Auxiliar_OPEX_Drivers!$B$76:$B$84,0),MATCH(YEAR(AW$2),Auxiliar_OPEX_Drivers!$B$76:$I$76,0))*$F104</f>
        <v>0</v>
      </c>
      <c r="AX104" s="107">
        <f>INDEX(Auxiliar_OPEX_Drivers!$B$76:$I$84,MATCH($E104,Auxiliar_OPEX_Drivers!$B$76:$B$84,0),MATCH(YEAR(AX$2),Auxiliar_OPEX_Drivers!$B$76:$I$76,0))*$F104</f>
        <v>0</v>
      </c>
      <c r="AY104" s="107">
        <f>INDEX(Auxiliar_OPEX_Drivers!$B$76:$I$84,MATCH($E104,Auxiliar_OPEX_Drivers!$B$76:$B$84,0),MATCH(YEAR(AY$2),Auxiliar_OPEX_Drivers!$B$76:$I$76,0))*$F104</f>
        <v>0</v>
      </c>
      <c r="AZ104" s="107">
        <f>INDEX(Auxiliar_OPEX_Drivers!$B$76:$I$84,MATCH($E104,Auxiliar_OPEX_Drivers!$B$76:$B$84,0),MATCH(YEAR(AZ$2),Auxiliar_OPEX_Drivers!$B$76:$I$76,0))*$F104</f>
        <v>0</v>
      </c>
      <c r="BA104" s="107">
        <f>INDEX(Auxiliar_OPEX_Drivers!$B$76:$I$84,MATCH($E104,Auxiliar_OPEX_Drivers!$B$76:$B$84,0),MATCH(YEAR(BA$2),Auxiliar_OPEX_Drivers!$B$76:$I$76,0))*$F104</f>
        <v>0</v>
      </c>
      <c r="BB104" s="107">
        <f>INDEX(Auxiliar_OPEX_Drivers!$B$76:$I$84,MATCH($E104,Auxiliar_OPEX_Drivers!$B$76:$B$84,0),MATCH(YEAR(BB$2),Auxiliar_OPEX_Drivers!$B$76:$I$76,0))*$F104</f>
        <v>0</v>
      </c>
      <c r="BC104" s="107">
        <f>INDEX(Auxiliar_OPEX_Drivers!$B$76:$I$84,MATCH($E104,Auxiliar_OPEX_Drivers!$B$76:$B$84,0),MATCH(YEAR(BC$2),Auxiliar_OPEX_Drivers!$B$76:$I$76,0))*$F104</f>
        <v>0</v>
      </c>
      <c r="BD104" s="107">
        <f>INDEX(Auxiliar_OPEX_Drivers!$B$76:$I$84,MATCH($E104,Auxiliar_OPEX_Drivers!$B$76:$B$84,0),MATCH(YEAR(BD$2),Auxiliar_OPEX_Drivers!$B$76:$I$76,0))*$F104</f>
        <v>0</v>
      </c>
      <c r="BE104" s="107">
        <f>INDEX(Auxiliar_OPEX_Drivers!$B$76:$I$84,MATCH($E104,Auxiliar_OPEX_Drivers!$B$76:$B$84,0),MATCH(YEAR(BE$2),Auxiliar_OPEX_Drivers!$B$76:$I$76,0))*$F104</f>
        <v>0</v>
      </c>
      <c r="BF104" s="107">
        <f>INDEX(Auxiliar_OPEX_Drivers!$B$76:$I$84,MATCH($E104,Auxiliar_OPEX_Drivers!$B$76:$B$84,0),MATCH(YEAR(BF$2),Auxiliar_OPEX_Drivers!$B$76:$I$76,0))*$F104</f>
        <v>0</v>
      </c>
      <c r="BG104" s="107">
        <f>INDEX(Auxiliar_OPEX_Drivers!$B$76:$I$84,MATCH($E104,Auxiliar_OPEX_Drivers!$B$76:$B$84,0),MATCH(YEAR(BG$2),Auxiliar_OPEX_Drivers!$B$76:$I$76,0))*$F104</f>
        <v>0</v>
      </c>
      <c r="BH104" s="107">
        <f>INDEX(Auxiliar_OPEX_Drivers!$B$76:$I$84,MATCH($E104,Auxiliar_OPEX_Drivers!$B$76:$B$84,0),MATCH(YEAR(BH$2),Auxiliar_OPEX_Drivers!$B$76:$I$76,0))*$F104</f>
        <v>0</v>
      </c>
      <c r="BI104" s="107">
        <f>INDEX(Auxiliar_OPEX_Drivers!$B$76:$I$84,MATCH($E104,Auxiliar_OPEX_Drivers!$B$76:$B$84,0),MATCH(YEAR(BI$2),Auxiliar_OPEX_Drivers!$B$76:$I$76,0))*$F104</f>
        <v>0</v>
      </c>
      <c r="BJ104" s="107">
        <f>INDEX(Auxiliar_OPEX_Drivers!$B$76:$I$84,MATCH($E104,Auxiliar_OPEX_Drivers!$B$76:$B$84,0),MATCH(YEAR(BJ$2),Auxiliar_OPEX_Drivers!$B$76:$I$76,0))*$F104</f>
        <v>0</v>
      </c>
      <c r="BK104" s="107">
        <f>INDEX(Auxiliar_OPEX_Drivers!$B$76:$I$84,MATCH($E104,Auxiliar_OPEX_Drivers!$B$76:$B$84,0),MATCH(YEAR(BK$2),Auxiliar_OPEX_Drivers!$B$76:$I$76,0))*$F104</f>
        <v>0</v>
      </c>
      <c r="BL104" s="107">
        <f>INDEX(Auxiliar_OPEX_Drivers!$B$76:$I$84,MATCH($E104,Auxiliar_OPEX_Drivers!$B$76:$B$84,0),MATCH(YEAR(BL$2),Auxiliar_OPEX_Drivers!$B$76:$I$76,0))*$F104</f>
        <v>0</v>
      </c>
      <c r="BM104" s="107">
        <f>INDEX(Auxiliar_OPEX_Drivers!$B$76:$I$84,MATCH($E104,Auxiliar_OPEX_Drivers!$B$76:$B$84,0),MATCH(YEAR(BM$2),Auxiliar_OPEX_Drivers!$B$76:$I$76,0))*$F104</f>
        <v>0</v>
      </c>
      <c r="BN104" s="107">
        <f>INDEX(Auxiliar_OPEX_Drivers!$B$76:$I$84,MATCH($E104,Auxiliar_OPEX_Drivers!$B$76:$B$84,0),MATCH(YEAR(BN$2),Auxiliar_OPEX_Drivers!$B$76:$I$76,0))*$F104</f>
        <v>0</v>
      </c>
      <c r="BO104" s="107">
        <f>INDEX(Auxiliar_OPEX_Drivers!$B$76:$I$84,MATCH($E104,Auxiliar_OPEX_Drivers!$B$76:$B$84,0),MATCH(YEAR(BO$2),Auxiliar_OPEX_Drivers!$B$76:$I$76,0))*$F104</f>
        <v>0</v>
      </c>
      <c r="BP104" s="107">
        <f>INDEX(Auxiliar_OPEX_Drivers!$B$76:$I$84,MATCH($E104,Auxiliar_OPEX_Drivers!$B$76:$B$84,0),MATCH(YEAR(BP$2),Auxiliar_OPEX_Drivers!$B$76:$I$76,0))*$F104</f>
        <v>0</v>
      </c>
      <c r="BQ104" s="107">
        <f>INDEX(Auxiliar_OPEX_Drivers!$B$76:$I$84,MATCH($E104,Auxiliar_OPEX_Drivers!$B$76:$B$84,0),MATCH(YEAR(BQ$2),Auxiliar_OPEX_Drivers!$B$76:$I$76,0))*$F104</f>
        <v>0</v>
      </c>
      <c r="BR104" s="107">
        <f>INDEX(Auxiliar_OPEX_Drivers!$B$76:$I$84,MATCH($E104,Auxiliar_OPEX_Drivers!$B$76:$B$84,0),MATCH(YEAR(BR$2),Auxiliar_OPEX_Drivers!$B$76:$I$76,0))*$F104</f>
        <v>0</v>
      </c>
      <c r="BS104" s="107">
        <f>INDEX(Auxiliar_OPEX_Drivers!$B$76:$I$84,MATCH($E104,Auxiliar_OPEX_Drivers!$B$76:$B$84,0),MATCH(YEAR(BS$2),Auxiliar_OPEX_Drivers!$B$76:$I$76,0))*$F104</f>
        <v>0</v>
      </c>
      <c r="BT104" s="107">
        <f>INDEX(Auxiliar_OPEX_Drivers!$B$76:$I$84,MATCH($E104,Auxiliar_OPEX_Drivers!$B$76:$B$84,0),MATCH(YEAR(BT$2),Auxiliar_OPEX_Drivers!$B$76:$I$76,0))*$F104</f>
        <v>0</v>
      </c>
      <c r="BU104" s="107">
        <f>INDEX(Auxiliar_OPEX_Drivers!$B$76:$I$84,MATCH($E104,Auxiliar_OPEX_Drivers!$B$76:$B$84,0),MATCH(YEAR(BU$2),Auxiliar_OPEX_Drivers!$B$76:$I$76,0))*$F104</f>
        <v>0</v>
      </c>
      <c r="BV104" s="107">
        <f>INDEX(Auxiliar_OPEX_Drivers!$B$76:$I$84,MATCH($E104,Auxiliar_OPEX_Drivers!$B$76:$B$84,0),MATCH(YEAR(BV$2),Auxiliar_OPEX_Drivers!$B$76:$I$76,0))*$F104</f>
        <v>0</v>
      </c>
      <c r="BW104" s="107">
        <f>INDEX(Auxiliar_OPEX_Drivers!$B$76:$I$84,MATCH($E104,Auxiliar_OPEX_Drivers!$B$76:$B$84,0),MATCH(YEAR(BW$2),Auxiliar_OPEX_Drivers!$B$76:$I$76,0))*$F104</f>
        <v>0</v>
      </c>
      <c r="BX104" s="107">
        <f>INDEX(Auxiliar_OPEX_Drivers!$B$76:$I$84,MATCH($E104,Auxiliar_OPEX_Drivers!$B$76:$B$84,0),MATCH(YEAR(BX$2),Auxiliar_OPEX_Drivers!$B$76:$I$76,0))*$F104</f>
        <v>0</v>
      </c>
      <c r="BY104" s="107">
        <f>INDEX(Auxiliar_OPEX_Drivers!$B$76:$I$84,MATCH($E104,Auxiliar_OPEX_Drivers!$B$76:$B$84,0),MATCH(YEAR(BY$2),Auxiliar_OPEX_Drivers!$B$76:$I$76,0))*$F104</f>
        <v>0</v>
      </c>
      <c r="BZ104" s="107">
        <f>INDEX(Auxiliar_OPEX_Drivers!$B$76:$I$84,MATCH($E104,Auxiliar_OPEX_Drivers!$B$76:$B$84,0),MATCH(YEAR(BZ$2),Auxiliar_OPEX_Drivers!$B$76:$I$76,0))*$F104</f>
        <v>0</v>
      </c>
      <c r="CA104" s="107">
        <f>INDEX(Auxiliar_OPEX_Drivers!$B$76:$I$84,MATCH($E104,Auxiliar_OPEX_Drivers!$B$76:$B$84,0),MATCH(YEAR(CA$2),Auxiliar_OPEX_Drivers!$B$76:$I$76,0))*$F104</f>
        <v>0</v>
      </c>
      <c r="CB104" s="107">
        <f>INDEX(Auxiliar_OPEX_Drivers!$B$76:$I$84,MATCH($E104,Auxiliar_OPEX_Drivers!$B$76:$B$84,0),MATCH(YEAR(CB$2),Auxiliar_OPEX_Drivers!$B$76:$I$76,0))*$F104</f>
        <v>0</v>
      </c>
      <c r="CC104" s="107">
        <f>INDEX(Auxiliar_OPEX_Drivers!$B$76:$I$84,MATCH($E104,Auxiliar_OPEX_Drivers!$B$76:$B$84,0),MATCH(YEAR(CC$2),Auxiliar_OPEX_Drivers!$B$76:$I$76,0))*$F104</f>
        <v>0</v>
      </c>
      <c r="CD104" s="107">
        <f>INDEX(Auxiliar_OPEX_Drivers!$B$76:$I$84,MATCH($E104,Auxiliar_OPEX_Drivers!$B$76:$B$84,0),MATCH(YEAR(CD$2),Auxiliar_OPEX_Drivers!$B$76:$I$76,0))*$F104</f>
        <v>0</v>
      </c>
      <c r="CE104" s="107">
        <f>INDEX(Auxiliar_OPEX_Drivers!$B$76:$I$84,MATCH($E104,Auxiliar_OPEX_Drivers!$B$76:$B$84,0),MATCH(YEAR(CE$2),Auxiliar_OPEX_Drivers!$B$76:$I$76,0))*$F104</f>
        <v>0</v>
      </c>
      <c r="CF104" s="107">
        <f>INDEX(Auxiliar_OPEX_Drivers!$B$76:$I$84,MATCH($E104,Auxiliar_OPEX_Drivers!$B$76:$B$84,0),MATCH(YEAR(CF$2),Auxiliar_OPEX_Drivers!$B$76:$I$76,0))*$F104</f>
        <v>0</v>
      </c>
      <c r="CG104" s="107">
        <f>INDEX(Auxiliar_OPEX_Drivers!$B$76:$I$84,MATCH($E104,Auxiliar_OPEX_Drivers!$B$76:$B$84,0),MATCH(YEAR(CG$2),Auxiliar_OPEX_Drivers!$B$76:$I$76,0))*$F104</f>
        <v>0</v>
      </c>
      <c r="CI104" s="51">
        <f>INDEX(Auxiliar_OPEX_CustosUnit!$A$1:$R$129,MATCH(Auxiliar_OPEX_P!$A104,Auxiliar_OPEX_CustosUnit!$A$1:$A$129,0),MATCH(CI$2,Auxiliar_OPEX_CustosUnit!$A$3:$Q$3,0))*(1-DRE_Auxiliar!$A$5)</f>
        <v>0</v>
      </c>
      <c r="CJ104" s="51">
        <f>INDEX(Auxiliar_OPEX_CustosUnit!$A$1:$R$129,MATCH(Auxiliar_OPEX_P!$A104,Auxiliar_OPEX_CustosUnit!$A$1:$A$129,0),MATCH(CJ$2,Auxiliar_OPEX_CustosUnit!$A$3:$Q$3,0))*(1-DRE_Auxiliar!$A$5)</f>
        <v>0</v>
      </c>
      <c r="CK104" s="51">
        <f>INDEX(Auxiliar_OPEX_CustosUnit!$A$1:$R$129,MATCH(Auxiliar_OPEX_P!$A104,Auxiliar_OPEX_CustosUnit!$A$1:$A$129,0),MATCH(CK$2,Auxiliar_OPEX_CustosUnit!$A$3:$Q$3,0))*(1-DRE_Auxiliar!$A$5)</f>
        <v>0</v>
      </c>
      <c r="CL104" s="51">
        <f>INDEX(Auxiliar_OPEX_CustosUnit!$A$1:$R$129,MATCH(Auxiliar_OPEX_P!$A104,Auxiliar_OPEX_CustosUnit!$A$1:$A$129,0),MATCH(CL$2,Auxiliar_OPEX_CustosUnit!$A$3:$Q$3,0))*(1-DRE_Auxiliar!$A$5)</f>
        <v>0</v>
      </c>
      <c r="CM104" s="51">
        <f>INDEX(Auxiliar_OPEX_CustosUnit!$A$1:$R$129,MATCH(Auxiliar_OPEX_P!$A104,Auxiliar_OPEX_CustosUnit!$A$1:$A$129,0),MATCH(CM$2,Auxiliar_OPEX_CustosUnit!$A$3:$Q$3,0))*(1-DRE_Auxiliar!$A$5)</f>
        <v>0</v>
      </c>
      <c r="CN104" s="51">
        <f>INDEX(Auxiliar_OPEX_CustosUnit!$A$1:$R$129,MATCH(Auxiliar_OPEX_P!$A104,Auxiliar_OPEX_CustosUnit!$A$1:$A$129,0),MATCH(CN$2,Auxiliar_OPEX_CustosUnit!$A$3:$Q$3,0))*(1-DRE_Auxiliar!$A$5)</f>
        <v>0</v>
      </c>
      <c r="CO104" s="51">
        <f>INDEX(Auxiliar_OPEX_CustosUnit!$A$1:$R$129,MATCH(Auxiliar_OPEX_P!$A104,Auxiliar_OPEX_CustosUnit!$A$1:$A$129,0),MATCH(CO$2,Auxiliar_OPEX_CustosUnit!$A$3:$Q$3,0))*(1-DRE_Auxiliar!$A$5)</f>
        <v>0</v>
      </c>
      <c r="CP104" s="51">
        <f>INDEX(Auxiliar_OPEX_CustosUnit!$A$1:$R$129,MATCH(Auxiliar_OPEX_P!$A104,Auxiliar_OPEX_CustosUnit!$A$1:$A$129,0),MATCH(CP$2,Auxiliar_OPEX_CustosUnit!$A$3:$Q$3,0))*(1-DRE_Auxiliar!$A$5)</f>
        <v>0</v>
      </c>
      <c r="CQ104" s="51">
        <f>INDEX(Auxiliar_OPEX_CustosUnit!$A$1:$R$129,MATCH(Auxiliar_OPEX_P!$A104,Auxiliar_OPEX_CustosUnit!$A$1:$A$129,0),MATCH(CQ$2,Auxiliar_OPEX_CustosUnit!$A$3:$Q$3,0))*(1-DRE_Auxiliar!$A$5)</f>
        <v>0</v>
      </c>
      <c r="CR104" s="51">
        <f>INDEX(Auxiliar_OPEX_CustosUnit!$A$1:$R$129,MATCH(Auxiliar_OPEX_P!$A104,Auxiliar_OPEX_CustosUnit!$A$1:$A$129,0),MATCH(CR$2,Auxiliar_OPEX_CustosUnit!$A$3:$Q$3,0))*(1-DRE_Auxiliar!$A$5)</f>
        <v>0</v>
      </c>
      <c r="CS104" s="51">
        <f>INDEX(Auxiliar_OPEX_CustosUnit!$A$1:$R$129,MATCH(Auxiliar_OPEX_P!$A104,Auxiliar_OPEX_CustosUnit!$A$1:$A$129,0),MATCH(CS$2,Auxiliar_OPEX_CustosUnit!$A$3:$Q$3,0))*(1-DRE_Auxiliar!$A$5)</f>
        <v>0</v>
      </c>
      <c r="CT104" s="51">
        <f>INDEX(Auxiliar_OPEX_CustosUnit!$A$1:$R$129,MATCH(Auxiliar_OPEX_P!$A104,Auxiliar_OPEX_CustosUnit!$A$1:$A$129,0),MATCH(CT$2,Auxiliar_OPEX_CustosUnit!$A$3:$Q$3,0))*(1-DRE_Auxiliar!$A$5)</f>
        <v>0</v>
      </c>
      <c r="CU104" s="53">
        <f t="shared" si="610"/>
        <v>0</v>
      </c>
      <c r="CV104" s="53">
        <f t="shared" si="611"/>
        <v>0</v>
      </c>
      <c r="CW104" s="53">
        <f t="shared" si="612"/>
        <v>0</v>
      </c>
      <c r="CX104" s="53">
        <f t="shared" si="613"/>
        <v>0</v>
      </c>
      <c r="CY104" s="53">
        <f t="shared" si="614"/>
        <v>0</v>
      </c>
      <c r="CZ104" s="53">
        <f t="shared" si="615"/>
        <v>0</v>
      </c>
      <c r="DA104" s="53">
        <f t="shared" si="616"/>
        <v>0</v>
      </c>
      <c r="DB104" s="53">
        <f t="shared" si="617"/>
        <v>0</v>
      </c>
      <c r="DC104" s="53">
        <f t="shared" si="618"/>
        <v>0</v>
      </c>
      <c r="DD104" s="53">
        <f t="shared" si="619"/>
        <v>0</v>
      </c>
      <c r="DE104" s="53">
        <f t="shared" si="620"/>
        <v>0</v>
      </c>
      <c r="DF104" s="53">
        <f t="shared" si="621"/>
        <v>0</v>
      </c>
      <c r="DG104" s="53">
        <f t="shared" si="622"/>
        <v>0</v>
      </c>
      <c r="DH104" s="53">
        <f t="shared" si="623"/>
        <v>0</v>
      </c>
      <c r="DI104" s="53">
        <f t="shared" si="624"/>
        <v>0</v>
      </c>
      <c r="DJ104" s="53">
        <f t="shared" si="625"/>
        <v>0</v>
      </c>
      <c r="DK104" s="53">
        <f t="shared" si="626"/>
        <v>0</v>
      </c>
      <c r="DL104" s="53">
        <f t="shared" si="627"/>
        <v>0</v>
      </c>
      <c r="DM104" s="53">
        <f t="shared" si="628"/>
        <v>0</v>
      </c>
      <c r="DN104" s="53">
        <f t="shared" si="629"/>
        <v>0</v>
      </c>
      <c r="DO104" s="53">
        <f t="shared" si="630"/>
        <v>0</v>
      </c>
      <c r="DP104" s="53">
        <f t="shared" si="631"/>
        <v>0</v>
      </c>
      <c r="DQ104" s="53">
        <f t="shared" si="632"/>
        <v>0</v>
      </c>
      <c r="DR104" s="53">
        <f t="shared" si="633"/>
        <v>0</v>
      </c>
      <c r="DS104" s="53">
        <f t="shared" si="634"/>
        <v>0</v>
      </c>
      <c r="DT104" s="53">
        <f t="shared" si="635"/>
        <v>0</v>
      </c>
      <c r="DU104" s="53">
        <f t="shared" si="636"/>
        <v>0</v>
      </c>
      <c r="DV104" s="53">
        <f t="shared" si="637"/>
        <v>0</v>
      </c>
      <c r="DW104" s="53">
        <f t="shared" si="638"/>
        <v>0</v>
      </c>
      <c r="DX104" s="53">
        <f t="shared" si="639"/>
        <v>0</v>
      </c>
      <c r="DY104" s="53">
        <f t="shared" si="640"/>
        <v>0</v>
      </c>
      <c r="DZ104" s="53">
        <f t="shared" si="641"/>
        <v>0</v>
      </c>
      <c r="EA104" s="53">
        <f t="shared" si="642"/>
        <v>0</v>
      </c>
      <c r="EB104" s="53">
        <f t="shared" si="643"/>
        <v>0</v>
      </c>
      <c r="EC104" s="53">
        <f t="shared" si="644"/>
        <v>0</v>
      </c>
      <c r="ED104" s="53">
        <f t="shared" si="645"/>
        <v>0</v>
      </c>
      <c r="EE104" s="53">
        <f t="shared" si="646"/>
        <v>0</v>
      </c>
      <c r="EF104" s="53">
        <f t="shared" si="647"/>
        <v>0</v>
      </c>
      <c r="EG104" s="53">
        <f t="shared" si="648"/>
        <v>0</v>
      </c>
      <c r="EH104" s="53">
        <f t="shared" si="649"/>
        <v>0</v>
      </c>
      <c r="EI104" s="53">
        <f t="shared" si="650"/>
        <v>0</v>
      </c>
      <c r="EJ104" s="53">
        <f t="shared" si="651"/>
        <v>0</v>
      </c>
      <c r="EK104" s="53">
        <f t="shared" si="652"/>
        <v>0</v>
      </c>
      <c r="EL104" s="53">
        <f t="shared" si="653"/>
        <v>0</v>
      </c>
      <c r="EM104" s="53">
        <f t="shared" si="654"/>
        <v>0</v>
      </c>
      <c r="EN104" s="53">
        <f t="shared" si="655"/>
        <v>0</v>
      </c>
      <c r="EO104" s="53">
        <f t="shared" si="656"/>
        <v>0</v>
      </c>
      <c r="EP104" s="53">
        <f t="shared" si="657"/>
        <v>0</v>
      </c>
      <c r="EQ104" s="53">
        <f t="shared" si="658"/>
        <v>0</v>
      </c>
      <c r="ER104" s="53">
        <f t="shared" si="659"/>
        <v>0</v>
      </c>
      <c r="ES104" s="53">
        <f t="shared" si="660"/>
        <v>0</v>
      </c>
      <c r="ET104" s="53">
        <f t="shared" si="661"/>
        <v>0</v>
      </c>
      <c r="EU104" s="53">
        <f t="shared" si="662"/>
        <v>0</v>
      </c>
      <c r="EV104" s="53">
        <f t="shared" si="663"/>
        <v>0</v>
      </c>
      <c r="EW104" s="53">
        <f t="shared" si="664"/>
        <v>0</v>
      </c>
      <c r="EX104" s="53">
        <f t="shared" si="665"/>
        <v>0</v>
      </c>
      <c r="EY104" s="53">
        <f t="shared" si="666"/>
        <v>0</v>
      </c>
      <c r="EZ104" s="53">
        <f t="shared" si="667"/>
        <v>0</v>
      </c>
      <c r="FA104" s="53">
        <f t="shared" si="668"/>
        <v>0</v>
      </c>
      <c r="FB104" s="53">
        <f t="shared" si="669"/>
        <v>0</v>
      </c>
      <c r="FC104" s="53">
        <f t="shared" si="670"/>
        <v>0</v>
      </c>
      <c r="FD104" s="53">
        <f t="shared" si="671"/>
        <v>0</v>
      </c>
      <c r="FE104" s="53">
        <f t="shared" si="672"/>
        <v>0</v>
      </c>
      <c r="FF104" s="53">
        <f t="shared" si="673"/>
        <v>0</v>
      </c>
      <c r="FG104" s="53">
        <f t="shared" si="674"/>
        <v>0</v>
      </c>
      <c r="FH104" s="53">
        <f t="shared" si="675"/>
        <v>0</v>
      </c>
      <c r="FI104" s="53">
        <f t="shared" si="676"/>
        <v>0</v>
      </c>
      <c r="FJ104" s="53">
        <f t="shared" si="677"/>
        <v>0</v>
      </c>
      <c r="FK104" s="53">
        <f t="shared" si="678"/>
        <v>0</v>
      </c>
      <c r="FL104" s="53">
        <f t="shared" si="679"/>
        <v>0</v>
      </c>
      <c r="FM104" s="53">
        <f t="shared" si="680"/>
        <v>0</v>
      </c>
      <c r="FN104" s="53">
        <f t="shared" si="681"/>
        <v>0</v>
      </c>
      <c r="FP104" s="51">
        <f t="shared" si="682"/>
        <v>0</v>
      </c>
      <c r="FQ104" s="51">
        <f t="shared" si="689"/>
        <v>0</v>
      </c>
      <c r="FR104" s="51">
        <f t="shared" si="690"/>
        <v>0</v>
      </c>
      <c r="FS104" s="51">
        <f t="shared" si="691"/>
        <v>0</v>
      </c>
      <c r="FT104" s="51">
        <f t="shared" si="692"/>
        <v>0</v>
      </c>
      <c r="FU104" s="51">
        <f t="shared" si="693"/>
        <v>0</v>
      </c>
      <c r="FV104" s="51">
        <f t="shared" si="694"/>
        <v>0</v>
      </c>
      <c r="FW104" s="51">
        <f t="shared" si="695"/>
        <v>0</v>
      </c>
      <c r="FX104" s="51">
        <f t="shared" si="696"/>
        <v>0</v>
      </c>
      <c r="FY104" s="51">
        <f t="shared" si="697"/>
        <v>0</v>
      </c>
      <c r="FZ104" s="51">
        <f t="shared" si="698"/>
        <v>0</v>
      </c>
      <c r="GA104" s="51">
        <f t="shared" si="699"/>
        <v>0</v>
      </c>
      <c r="GB104" s="51">
        <f t="shared" si="700"/>
        <v>0</v>
      </c>
      <c r="GC104" s="51">
        <f t="shared" si="701"/>
        <v>0</v>
      </c>
      <c r="GD104" s="51">
        <f t="shared" si="702"/>
        <v>0</v>
      </c>
      <c r="GE104" s="51">
        <f t="shared" si="703"/>
        <v>0</v>
      </c>
      <c r="GF104" s="51">
        <f t="shared" si="704"/>
        <v>0</v>
      </c>
      <c r="GG104" s="51">
        <f t="shared" si="705"/>
        <v>0</v>
      </c>
      <c r="GH104" s="51">
        <f t="shared" si="706"/>
        <v>0</v>
      </c>
      <c r="GI104" s="51">
        <f t="shared" si="707"/>
        <v>0</v>
      </c>
      <c r="GJ104" s="51">
        <f t="shared" si="708"/>
        <v>0</v>
      </c>
      <c r="GK104" s="51">
        <f t="shared" si="709"/>
        <v>0</v>
      </c>
      <c r="GL104" s="51">
        <f t="shared" si="710"/>
        <v>0</v>
      </c>
      <c r="GM104" s="51">
        <f t="shared" si="711"/>
        <v>0</v>
      </c>
      <c r="GN104" s="51">
        <f t="shared" si="712"/>
        <v>0</v>
      </c>
      <c r="GO104" s="51">
        <f t="shared" si="713"/>
        <v>0</v>
      </c>
      <c r="GP104" s="51">
        <f t="shared" si="714"/>
        <v>0</v>
      </c>
      <c r="GQ104" s="51">
        <f t="shared" si="715"/>
        <v>0</v>
      </c>
      <c r="GR104" s="51">
        <f t="shared" si="716"/>
        <v>0</v>
      </c>
      <c r="GS104" s="51">
        <f t="shared" si="717"/>
        <v>0</v>
      </c>
      <c r="GT104" s="51">
        <f t="shared" si="718"/>
        <v>0</v>
      </c>
      <c r="GU104" s="51">
        <f t="shared" si="719"/>
        <v>0</v>
      </c>
      <c r="GV104" s="51">
        <f t="shared" si="720"/>
        <v>0</v>
      </c>
      <c r="GW104" s="51">
        <f t="shared" si="721"/>
        <v>0</v>
      </c>
      <c r="GX104" s="51">
        <f t="shared" si="722"/>
        <v>0</v>
      </c>
      <c r="GY104" s="51">
        <f t="shared" si="723"/>
        <v>0</v>
      </c>
      <c r="GZ104" s="51">
        <f t="shared" si="724"/>
        <v>0</v>
      </c>
      <c r="HA104" s="51">
        <f t="shared" si="725"/>
        <v>0</v>
      </c>
      <c r="HB104" s="51">
        <f t="shared" si="726"/>
        <v>0</v>
      </c>
      <c r="HC104" s="51">
        <f t="shared" si="727"/>
        <v>0</v>
      </c>
      <c r="HD104" s="51">
        <f t="shared" si="728"/>
        <v>0</v>
      </c>
      <c r="HE104" s="51">
        <f t="shared" si="729"/>
        <v>0</v>
      </c>
      <c r="HF104" s="51">
        <f t="shared" si="730"/>
        <v>0</v>
      </c>
      <c r="HG104" s="51">
        <f t="shared" si="731"/>
        <v>0</v>
      </c>
      <c r="HH104" s="51">
        <f t="shared" si="732"/>
        <v>0</v>
      </c>
      <c r="HI104" s="51">
        <f t="shared" si="733"/>
        <v>0</v>
      </c>
      <c r="HJ104" s="51">
        <f t="shared" si="734"/>
        <v>0</v>
      </c>
      <c r="HK104" s="51">
        <f t="shared" si="735"/>
        <v>0</v>
      </c>
      <c r="HL104" s="51">
        <f t="shared" si="736"/>
        <v>0</v>
      </c>
      <c r="HM104" s="51">
        <f t="shared" si="737"/>
        <v>0</v>
      </c>
      <c r="HN104" s="51">
        <f t="shared" si="738"/>
        <v>0</v>
      </c>
      <c r="HO104" s="51">
        <f t="shared" si="739"/>
        <v>0</v>
      </c>
      <c r="HP104" s="51">
        <f t="shared" si="740"/>
        <v>0</v>
      </c>
      <c r="HQ104" s="51">
        <f t="shared" si="741"/>
        <v>0</v>
      </c>
      <c r="HR104" s="51">
        <f t="shared" si="742"/>
        <v>0</v>
      </c>
      <c r="HS104" s="51">
        <f t="shared" si="743"/>
        <v>0</v>
      </c>
      <c r="HT104" s="51">
        <f t="shared" si="744"/>
        <v>0</v>
      </c>
      <c r="HU104" s="51">
        <f t="shared" si="745"/>
        <v>0</v>
      </c>
      <c r="HV104" s="51">
        <f t="shared" si="746"/>
        <v>0</v>
      </c>
      <c r="HW104" s="51">
        <f t="shared" si="747"/>
        <v>0</v>
      </c>
      <c r="HX104" s="51">
        <f t="shared" si="748"/>
        <v>0</v>
      </c>
      <c r="HY104" s="51">
        <f t="shared" si="749"/>
        <v>0</v>
      </c>
      <c r="HZ104" s="51">
        <f t="shared" si="750"/>
        <v>0</v>
      </c>
      <c r="IA104" s="51">
        <f t="shared" si="751"/>
        <v>0</v>
      </c>
      <c r="IB104" s="51">
        <f t="shared" si="688"/>
        <v>0</v>
      </c>
      <c r="IC104" s="51">
        <f t="shared" si="752"/>
        <v>0</v>
      </c>
      <c r="ID104" s="51">
        <f t="shared" si="753"/>
        <v>0</v>
      </c>
      <c r="IE104" s="51">
        <f t="shared" si="754"/>
        <v>0</v>
      </c>
      <c r="IF104" s="51">
        <f t="shared" si="755"/>
        <v>0</v>
      </c>
      <c r="IG104" s="51">
        <f t="shared" si="756"/>
        <v>0</v>
      </c>
      <c r="IH104" s="51">
        <f t="shared" si="757"/>
        <v>0</v>
      </c>
      <c r="II104" s="51">
        <f t="shared" si="758"/>
        <v>0</v>
      </c>
      <c r="IJ104" s="51">
        <f t="shared" si="759"/>
        <v>0</v>
      </c>
      <c r="IK104" s="51">
        <f t="shared" si="760"/>
        <v>0</v>
      </c>
      <c r="IL104" s="51">
        <f t="shared" si="761"/>
        <v>0</v>
      </c>
      <c r="IM104" s="51">
        <f t="shared" si="762"/>
        <v>0</v>
      </c>
      <c r="IN104" s="51">
        <f t="shared" si="763"/>
        <v>0</v>
      </c>
      <c r="IO104" s="51">
        <f t="shared" si="764"/>
        <v>0</v>
      </c>
      <c r="IP104" s="51">
        <f t="shared" si="765"/>
        <v>0</v>
      </c>
      <c r="IQ104" s="51">
        <f t="shared" si="766"/>
        <v>0</v>
      </c>
      <c r="IS104" s="51">
        <f t="shared" si="683"/>
        <v>0</v>
      </c>
      <c r="IT104" s="51">
        <f t="shared" si="683"/>
        <v>0</v>
      </c>
      <c r="IU104" s="51">
        <f t="shared" si="683"/>
        <v>0</v>
      </c>
      <c r="IV104" s="51">
        <f t="shared" si="683"/>
        <v>0</v>
      </c>
      <c r="IW104" s="51">
        <f t="shared" si="683"/>
        <v>0</v>
      </c>
      <c r="IX104" s="51">
        <f t="shared" si="683"/>
        <v>0</v>
      </c>
      <c r="IZ104" s="111">
        <f t="shared" si="684"/>
        <v>0</v>
      </c>
      <c r="JA104" s="111">
        <f t="shared" si="389"/>
        <v>0</v>
      </c>
      <c r="JB104" s="111">
        <f t="shared" si="390"/>
        <v>0</v>
      </c>
      <c r="JC104" s="111">
        <f t="shared" si="391"/>
        <v>0</v>
      </c>
      <c r="JD104" s="111">
        <f t="shared" si="392"/>
        <v>0</v>
      </c>
      <c r="JE104" s="111">
        <f t="shared" si="393"/>
        <v>0</v>
      </c>
      <c r="JF104" s="111">
        <f t="shared" si="394"/>
        <v>0</v>
      </c>
      <c r="JG104" s="111">
        <f t="shared" si="395"/>
        <v>0</v>
      </c>
      <c r="JH104" s="111">
        <f t="shared" si="396"/>
        <v>0</v>
      </c>
      <c r="JI104" s="111">
        <f t="shared" si="397"/>
        <v>0</v>
      </c>
      <c r="JJ104" s="111">
        <f t="shared" si="398"/>
        <v>0</v>
      </c>
      <c r="JK104" s="111">
        <f t="shared" si="399"/>
        <v>0</v>
      </c>
      <c r="JL104" s="111">
        <f t="shared" si="400"/>
        <v>0</v>
      </c>
      <c r="JM104" s="111">
        <f t="shared" si="401"/>
        <v>0</v>
      </c>
      <c r="JN104" s="111">
        <f t="shared" si="402"/>
        <v>0</v>
      </c>
      <c r="JO104" s="111">
        <f t="shared" si="403"/>
        <v>0</v>
      </c>
      <c r="JP104" s="111">
        <f t="shared" si="404"/>
        <v>0</v>
      </c>
      <c r="JQ104" s="111">
        <f t="shared" si="405"/>
        <v>0</v>
      </c>
      <c r="JR104" s="111">
        <f t="shared" si="406"/>
        <v>0</v>
      </c>
      <c r="JS104" s="111">
        <f t="shared" si="407"/>
        <v>0</v>
      </c>
      <c r="JT104" s="111">
        <f t="shared" si="408"/>
        <v>0</v>
      </c>
      <c r="JU104" s="111">
        <f t="shared" si="409"/>
        <v>0</v>
      </c>
      <c r="JV104" s="111">
        <f t="shared" si="410"/>
        <v>0</v>
      </c>
      <c r="JW104" s="111">
        <f t="shared" si="411"/>
        <v>0</v>
      </c>
      <c r="JX104" s="111">
        <f t="shared" si="412"/>
        <v>0</v>
      </c>
      <c r="JY104" s="111">
        <f t="shared" si="413"/>
        <v>0</v>
      </c>
      <c r="JZ104" s="111">
        <f t="shared" si="414"/>
        <v>0</v>
      </c>
      <c r="KA104" s="111">
        <f t="shared" si="415"/>
        <v>0</v>
      </c>
      <c r="KB104" s="111">
        <f t="shared" si="416"/>
        <v>0</v>
      </c>
      <c r="KC104" s="111">
        <f t="shared" si="417"/>
        <v>0</v>
      </c>
      <c r="KD104" s="111">
        <f t="shared" si="418"/>
        <v>0</v>
      </c>
      <c r="KE104" s="111">
        <f t="shared" si="419"/>
        <v>0</v>
      </c>
      <c r="KF104" s="111">
        <f t="shared" si="420"/>
        <v>0</v>
      </c>
      <c r="KG104" s="111">
        <f t="shared" si="421"/>
        <v>0</v>
      </c>
      <c r="KH104" s="111">
        <f t="shared" si="422"/>
        <v>0</v>
      </c>
      <c r="KI104" s="111">
        <f t="shared" si="423"/>
        <v>0</v>
      </c>
      <c r="KJ104" s="111">
        <f t="shared" si="424"/>
        <v>0</v>
      </c>
      <c r="KK104" s="111">
        <f t="shared" si="425"/>
        <v>0</v>
      </c>
      <c r="KL104" s="111">
        <f t="shared" si="426"/>
        <v>0</v>
      </c>
      <c r="KM104" s="111">
        <f t="shared" si="427"/>
        <v>0</v>
      </c>
      <c r="KN104" s="111">
        <f t="shared" si="428"/>
        <v>0</v>
      </c>
      <c r="KO104" s="111">
        <f t="shared" si="429"/>
        <v>0</v>
      </c>
      <c r="KP104" s="111">
        <f t="shared" si="430"/>
        <v>0</v>
      </c>
      <c r="KQ104" s="111">
        <f t="shared" si="431"/>
        <v>0</v>
      </c>
      <c r="KR104" s="111">
        <f t="shared" si="432"/>
        <v>0</v>
      </c>
      <c r="KS104" s="111">
        <f t="shared" si="433"/>
        <v>0</v>
      </c>
      <c r="KT104" s="111">
        <f t="shared" si="434"/>
        <v>0</v>
      </c>
      <c r="KU104" s="111">
        <f t="shared" si="435"/>
        <v>0</v>
      </c>
      <c r="KV104" s="111">
        <f t="shared" si="436"/>
        <v>0</v>
      </c>
      <c r="KW104" s="111">
        <f t="shared" si="437"/>
        <v>0</v>
      </c>
      <c r="KX104" s="111">
        <f t="shared" si="438"/>
        <v>0</v>
      </c>
      <c r="KY104" s="111">
        <f t="shared" si="439"/>
        <v>0</v>
      </c>
      <c r="KZ104" s="111">
        <f t="shared" si="440"/>
        <v>0</v>
      </c>
      <c r="LA104" s="111">
        <f t="shared" si="441"/>
        <v>0</v>
      </c>
      <c r="LB104" s="111">
        <f t="shared" si="442"/>
        <v>0</v>
      </c>
      <c r="LC104" s="111">
        <f t="shared" si="443"/>
        <v>0</v>
      </c>
      <c r="LD104" s="111">
        <f t="shared" si="444"/>
        <v>0</v>
      </c>
      <c r="LE104" s="111">
        <f t="shared" si="445"/>
        <v>0</v>
      </c>
      <c r="LF104" s="111">
        <f t="shared" si="446"/>
        <v>0</v>
      </c>
      <c r="LG104" s="111">
        <f t="shared" si="447"/>
        <v>0</v>
      </c>
      <c r="LH104" s="111">
        <f t="shared" si="448"/>
        <v>0</v>
      </c>
      <c r="LI104" s="111">
        <f t="shared" si="449"/>
        <v>0</v>
      </c>
      <c r="LJ104" s="111">
        <f t="shared" si="450"/>
        <v>0</v>
      </c>
      <c r="LK104" s="111">
        <f t="shared" si="451"/>
        <v>0</v>
      </c>
      <c r="LL104" s="111">
        <f t="shared" si="452"/>
        <v>0</v>
      </c>
      <c r="LM104" s="111">
        <f t="shared" si="453"/>
        <v>0</v>
      </c>
      <c r="LN104" s="111">
        <f t="shared" si="454"/>
        <v>0</v>
      </c>
      <c r="LO104" s="111">
        <f t="shared" si="455"/>
        <v>0</v>
      </c>
      <c r="LP104" s="111">
        <f t="shared" si="456"/>
        <v>0</v>
      </c>
      <c r="LQ104" s="111">
        <f t="shared" si="457"/>
        <v>0</v>
      </c>
      <c r="LR104" s="111">
        <f t="shared" si="458"/>
        <v>0</v>
      </c>
      <c r="LS104" s="111">
        <f t="shared" si="459"/>
        <v>0</v>
      </c>
      <c r="LT104" s="111">
        <f t="shared" si="460"/>
        <v>0</v>
      </c>
      <c r="LU104" s="111">
        <f t="shared" si="461"/>
        <v>0</v>
      </c>
      <c r="LV104" s="111">
        <f t="shared" si="462"/>
        <v>0</v>
      </c>
      <c r="LW104" s="111">
        <f t="shared" si="463"/>
        <v>0</v>
      </c>
      <c r="LX104" s="111">
        <f t="shared" si="464"/>
        <v>0</v>
      </c>
      <c r="LY104" s="111">
        <f t="shared" si="465"/>
        <v>0</v>
      </c>
      <c r="LZ104" s="111">
        <f t="shared" si="466"/>
        <v>0</v>
      </c>
      <c r="MA104" s="111">
        <f t="shared" si="467"/>
        <v>0</v>
      </c>
      <c r="MD104" s="111"/>
      <c r="ME104" s="111">
        <f t="shared" si="685"/>
        <v>0</v>
      </c>
      <c r="MF104" s="111">
        <f t="shared" si="468"/>
        <v>0</v>
      </c>
      <c r="MG104" s="111">
        <f t="shared" si="469"/>
        <v>0</v>
      </c>
      <c r="MH104" s="111">
        <f t="shared" si="470"/>
        <v>0</v>
      </c>
      <c r="MI104" s="111">
        <f t="shared" si="471"/>
        <v>0</v>
      </c>
      <c r="MJ104" s="111">
        <f t="shared" si="472"/>
        <v>0</v>
      </c>
      <c r="MK104" s="111">
        <f t="shared" si="473"/>
        <v>0</v>
      </c>
      <c r="ML104" s="111">
        <f t="shared" si="474"/>
        <v>0</v>
      </c>
      <c r="MM104" s="111">
        <f t="shared" si="475"/>
        <v>0</v>
      </c>
      <c r="MN104" s="111">
        <f t="shared" si="476"/>
        <v>0</v>
      </c>
      <c r="MO104" s="111">
        <f t="shared" si="477"/>
        <v>0</v>
      </c>
      <c r="MP104" s="111">
        <f t="shared" si="478"/>
        <v>0</v>
      </c>
      <c r="MQ104" s="111">
        <f t="shared" si="479"/>
        <v>0</v>
      </c>
      <c r="MR104" s="111">
        <f t="shared" si="480"/>
        <v>0</v>
      </c>
      <c r="MS104" s="111">
        <f t="shared" si="481"/>
        <v>0</v>
      </c>
      <c r="MT104" s="111">
        <f t="shared" si="482"/>
        <v>0</v>
      </c>
      <c r="MU104" s="111">
        <f t="shared" si="483"/>
        <v>0</v>
      </c>
      <c r="MV104" s="111">
        <f t="shared" si="484"/>
        <v>0</v>
      </c>
      <c r="MW104" s="111">
        <f t="shared" si="485"/>
        <v>0</v>
      </c>
      <c r="MX104" s="111">
        <f t="shared" si="486"/>
        <v>0</v>
      </c>
      <c r="MY104" s="111">
        <f t="shared" si="487"/>
        <v>0</v>
      </c>
      <c r="MZ104" s="111">
        <f t="shared" si="488"/>
        <v>0</v>
      </c>
      <c r="NA104" s="111">
        <f t="shared" si="489"/>
        <v>0</v>
      </c>
      <c r="NB104" s="111">
        <f t="shared" si="490"/>
        <v>0</v>
      </c>
      <c r="NC104" s="111">
        <f t="shared" si="491"/>
        <v>0</v>
      </c>
      <c r="ND104" s="111">
        <f t="shared" si="492"/>
        <v>0</v>
      </c>
      <c r="NE104" s="111">
        <f t="shared" si="493"/>
        <v>0</v>
      </c>
      <c r="NF104" s="111">
        <f t="shared" si="494"/>
        <v>0</v>
      </c>
      <c r="NG104" s="111">
        <f t="shared" si="495"/>
        <v>0</v>
      </c>
      <c r="NH104" s="111">
        <f t="shared" si="496"/>
        <v>0</v>
      </c>
      <c r="NI104" s="111">
        <f t="shared" si="497"/>
        <v>0</v>
      </c>
      <c r="NJ104" s="111">
        <f t="shared" si="498"/>
        <v>0</v>
      </c>
      <c r="NK104" s="111">
        <f t="shared" si="499"/>
        <v>0</v>
      </c>
      <c r="NL104" s="111">
        <f t="shared" si="500"/>
        <v>0</v>
      </c>
      <c r="NM104" s="111">
        <f t="shared" si="501"/>
        <v>0</v>
      </c>
      <c r="NN104" s="111">
        <f t="shared" si="502"/>
        <v>0</v>
      </c>
      <c r="NO104" s="111">
        <f t="shared" si="503"/>
        <v>0</v>
      </c>
      <c r="NP104" s="111">
        <f t="shared" si="504"/>
        <v>0</v>
      </c>
      <c r="NQ104" s="111">
        <f t="shared" si="505"/>
        <v>0</v>
      </c>
      <c r="NR104" s="111">
        <f t="shared" si="506"/>
        <v>0</v>
      </c>
      <c r="NS104" s="111">
        <f t="shared" si="507"/>
        <v>0</v>
      </c>
      <c r="NT104" s="111">
        <f t="shared" si="508"/>
        <v>0</v>
      </c>
      <c r="NU104" s="111">
        <f t="shared" si="509"/>
        <v>0</v>
      </c>
      <c r="NV104" s="111">
        <f t="shared" si="510"/>
        <v>0</v>
      </c>
      <c r="NW104" s="111">
        <f t="shared" si="511"/>
        <v>0</v>
      </c>
      <c r="NX104" s="111">
        <f t="shared" si="512"/>
        <v>0</v>
      </c>
      <c r="NY104" s="111">
        <f t="shared" si="513"/>
        <v>0</v>
      </c>
      <c r="NZ104" s="111">
        <f t="shared" si="514"/>
        <v>0</v>
      </c>
      <c r="OA104" s="111">
        <f t="shared" si="515"/>
        <v>0</v>
      </c>
      <c r="OB104" s="111">
        <f t="shared" si="516"/>
        <v>0</v>
      </c>
      <c r="OC104" s="111">
        <f t="shared" si="517"/>
        <v>0</v>
      </c>
      <c r="OD104" s="111">
        <f t="shared" si="518"/>
        <v>0</v>
      </c>
      <c r="OE104" s="111">
        <f t="shared" si="519"/>
        <v>0</v>
      </c>
      <c r="OF104" s="111">
        <f t="shared" si="520"/>
        <v>0</v>
      </c>
      <c r="OG104" s="111">
        <f t="shared" si="521"/>
        <v>0</v>
      </c>
      <c r="OH104" s="111">
        <f t="shared" si="522"/>
        <v>0</v>
      </c>
      <c r="OI104" s="111">
        <f t="shared" si="523"/>
        <v>0</v>
      </c>
      <c r="OJ104" s="111">
        <f t="shared" si="524"/>
        <v>0</v>
      </c>
      <c r="OK104" s="111">
        <f t="shared" si="525"/>
        <v>0</v>
      </c>
      <c r="OL104" s="111">
        <f t="shared" si="526"/>
        <v>0</v>
      </c>
      <c r="OM104" s="111">
        <f t="shared" si="527"/>
        <v>0</v>
      </c>
      <c r="ON104" s="111">
        <f t="shared" si="528"/>
        <v>0</v>
      </c>
      <c r="OO104" s="111">
        <f t="shared" si="529"/>
        <v>0</v>
      </c>
      <c r="OP104" s="111">
        <f t="shared" si="530"/>
        <v>0</v>
      </c>
      <c r="OQ104" s="111">
        <f t="shared" si="531"/>
        <v>0</v>
      </c>
      <c r="OR104" s="111">
        <f t="shared" si="532"/>
        <v>0</v>
      </c>
      <c r="OS104" s="111">
        <f t="shared" si="533"/>
        <v>0</v>
      </c>
      <c r="OT104" s="111">
        <f t="shared" si="534"/>
        <v>0</v>
      </c>
      <c r="OU104" s="111">
        <f t="shared" si="535"/>
        <v>0</v>
      </c>
      <c r="OV104" s="111">
        <f t="shared" si="536"/>
        <v>0</v>
      </c>
      <c r="OW104" s="111">
        <f t="shared" si="537"/>
        <v>0</v>
      </c>
      <c r="OX104" s="111">
        <f t="shared" si="538"/>
        <v>0</v>
      </c>
      <c r="OY104" s="111"/>
      <c r="PA104" s="51">
        <f t="shared" si="686"/>
        <v>0</v>
      </c>
      <c r="PB104" s="51">
        <f t="shared" si="539"/>
        <v>0</v>
      </c>
      <c r="PC104" s="51">
        <f t="shared" si="540"/>
        <v>0</v>
      </c>
      <c r="PD104" s="51">
        <f t="shared" si="541"/>
        <v>0</v>
      </c>
      <c r="PE104" s="51">
        <f t="shared" si="542"/>
        <v>0</v>
      </c>
      <c r="PF104" s="51">
        <f t="shared" si="543"/>
        <v>0</v>
      </c>
      <c r="PG104" s="51">
        <f t="shared" si="544"/>
        <v>0</v>
      </c>
      <c r="PH104" s="51">
        <f t="shared" si="545"/>
        <v>0</v>
      </c>
      <c r="PI104" s="51">
        <f t="shared" si="546"/>
        <v>0</v>
      </c>
      <c r="PJ104" s="51">
        <f t="shared" si="547"/>
        <v>0</v>
      </c>
      <c r="PK104" s="51">
        <f t="shared" si="548"/>
        <v>0</v>
      </c>
      <c r="PL104" s="51">
        <f t="shared" si="549"/>
        <v>0</v>
      </c>
      <c r="PM104" s="51">
        <f t="shared" si="550"/>
        <v>0</v>
      </c>
      <c r="PN104" s="51">
        <f t="shared" si="551"/>
        <v>0</v>
      </c>
      <c r="PO104" s="51">
        <f t="shared" si="552"/>
        <v>0</v>
      </c>
      <c r="PP104" s="51">
        <f t="shared" si="553"/>
        <v>0</v>
      </c>
      <c r="PQ104" s="51">
        <f t="shared" si="554"/>
        <v>0</v>
      </c>
      <c r="PR104" s="51">
        <f t="shared" si="555"/>
        <v>0</v>
      </c>
      <c r="PS104" s="51">
        <f t="shared" si="556"/>
        <v>0</v>
      </c>
      <c r="PT104" s="51">
        <f t="shared" si="557"/>
        <v>0</v>
      </c>
      <c r="PU104" s="51">
        <f t="shared" si="558"/>
        <v>0</v>
      </c>
      <c r="PV104" s="51">
        <f t="shared" si="559"/>
        <v>0</v>
      </c>
      <c r="PW104" s="51">
        <f t="shared" si="560"/>
        <v>0</v>
      </c>
      <c r="PX104" s="51">
        <f t="shared" si="561"/>
        <v>0</v>
      </c>
      <c r="PY104" s="51">
        <f t="shared" si="562"/>
        <v>0</v>
      </c>
      <c r="PZ104" s="51">
        <f t="shared" si="563"/>
        <v>0</v>
      </c>
      <c r="QA104" s="51">
        <f t="shared" si="564"/>
        <v>0</v>
      </c>
      <c r="QB104" s="51">
        <f t="shared" si="565"/>
        <v>0</v>
      </c>
      <c r="QC104" s="51">
        <f t="shared" si="566"/>
        <v>0</v>
      </c>
      <c r="QD104" s="51">
        <f t="shared" si="567"/>
        <v>0</v>
      </c>
      <c r="QE104" s="51">
        <f t="shared" si="568"/>
        <v>0</v>
      </c>
      <c r="QF104" s="51">
        <f t="shared" si="569"/>
        <v>0</v>
      </c>
      <c r="QG104" s="51">
        <f t="shared" si="570"/>
        <v>0</v>
      </c>
      <c r="QH104" s="51">
        <f t="shared" si="571"/>
        <v>0</v>
      </c>
      <c r="QI104" s="51">
        <f t="shared" si="572"/>
        <v>0</v>
      </c>
      <c r="QJ104" s="51">
        <f t="shared" si="573"/>
        <v>0</v>
      </c>
      <c r="QK104" s="51">
        <f t="shared" si="574"/>
        <v>0</v>
      </c>
      <c r="QL104" s="51">
        <f t="shared" si="575"/>
        <v>0</v>
      </c>
      <c r="QM104" s="51">
        <f t="shared" si="576"/>
        <v>0</v>
      </c>
      <c r="QN104" s="51">
        <f t="shared" si="577"/>
        <v>0</v>
      </c>
      <c r="QO104" s="51">
        <f t="shared" si="578"/>
        <v>0</v>
      </c>
      <c r="QP104" s="51">
        <f t="shared" si="579"/>
        <v>0</v>
      </c>
      <c r="QQ104" s="51">
        <f t="shared" si="580"/>
        <v>0</v>
      </c>
      <c r="QR104" s="51">
        <f t="shared" si="581"/>
        <v>0</v>
      </c>
      <c r="QS104" s="51">
        <f t="shared" si="582"/>
        <v>0</v>
      </c>
      <c r="QT104" s="51">
        <f t="shared" si="583"/>
        <v>0</v>
      </c>
      <c r="QU104" s="51">
        <f t="shared" si="584"/>
        <v>0</v>
      </c>
      <c r="QV104" s="51">
        <f t="shared" si="585"/>
        <v>0</v>
      </c>
      <c r="QW104" s="51">
        <f t="shared" si="586"/>
        <v>0</v>
      </c>
      <c r="QX104" s="51">
        <f t="shared" si="587"/>
        <v>0</v>
      </c>
      <c r="QY104" s="51">
        <f t="shared" si="588"/>
        <v>0</v>
      </c>
      <c r="QZ104" s="51">
        <f t="shared" si="589"/>
        <v>0</v>
      </c>
      <c r="RA104" s="51">
        <f t="shared" si="590"/>
        <v>0</v>
      </c>
      <c r="RB104" s="51">
        <f t="shared" si="591"/>
        <v>0</v>
      </c>
      <c r="RC104" s="51">
        <f t="shared" si="592"/>
        <v>0</v>
      </c>
      <c r="RD104" s="51">
        <f t="shared" si="593"/>
        <v>0</v>
      </c>
      <c r="RE104" s="51">
        <f t="shared" si="594"/>
        <v>0</v>
      </c>
      <c r="RF104" s="51">
        <f t="shared" si="595"/>
        <v>0</v>
      </c>
      <c r="RG104" s="51">
        <f t="shared" si="596"/>
        <v>0</v>
      </c>
      <c r="RH104" s="51">
        <f t="shared" si="597"/>
        <v>0</v>
      </c>
      <c r="RI104" s="51">
        <f t="shared" si="598"/>
        <v>0</v>
      </c>
      <c r="RJ104" s="51">
        <f t="shared" si="599"/>
        <v>0</v>
      </c>
      <c r="RK104" s="51">
        <f t="shared" si="600"/>
        <v>0</v>
      </c>
      <c r="RL104" s="51">
        <f t="shared" si="601"/>
        <v>0</v>
      </c>
      <c r="RM104" s="51">
        <f t="shared" si="602"/>
        <v>0</v>
      </c>
      <c r="RN104" s="51">
        <f t="shared" si="603"/>
        <v>0</v>
      </c>
      <c r="RO104" s="51">
        <f t="shared" si="604"/>
        <v>0</v>
      </c>
      <c r="RP104" s="51">
        <f t="shared" si="605"/>
        <v>0</v>
      </c>
      <c r="RQ104" s="51">
        <f t="shared" si="606"/>
        <v>0</v>
      </c>
      <c r="RR104" s="51">
        <f t="shared" si="607"/>
        <v>0</v>
      </c>
      <c r="RS104" s="51">
        <f t="shared" si="608"/>
        <v>0</v>
      </c>
      <c r="RT104" s="51">
        <f t="shared" si="609"/>
        <v>0</v>
      </c>
      <c r="RU104" s="51"/>
      <c r="RV104" s="51">
        <f t="shared" si="768"/>
        <v>0</v>
      </c>
      <c r="RW104" s="51">
        <f t="shared" si="768"/>
        <v>0</v>
      </c>
      <c r="RX104" s="51">
        <f t="shared" si="768"/>
        <v>0</v>
      </c>
      <c r="RY104" s="51">
        <f t="shared" si="768"/>
        <v>0</v>
      </c>
      <c r="RZ104" s="51">
        <f t="shared" si="768"/>
        <v>0</v>
      </c>
      <c r="SA104" s="51">
        <f t="shared" si="768"/>
        <v>0</v>
      </c>
    </row>
    <row r="105" spans="1:495" x14ac:dyDescent="0.3">
      <c r="A105" s="1">
        <v>660300</v>
      </c>
      <c r="B105" s="1" t="s">
        <v>270</v>
      </c>
      <c r="C105" s="1" t="s">
        <v>138</v>
      </c>
      <c r="D105" s="44">
        <v>0</v>
      </c>
      <c r="E105" s="1" t="s">
        <v>174</v>
      </c>
      <c r="F105" s="107">
        <f>VLOOKUP(A105,Auxiliar_OPEX_CustosUnit!$A$4:$E$129,COLUMN(Auxiliar_OPEX_CustosUnit!$E$3),0)</f>
        <v>3</v>
      </c>
      <c r="G105" s="107">
        <f>INDEX(Auxiliar_OPEX_Drivers!$B$76:$I$84,MATCH($E105,Auxiliar_OPEX_Drivers!$B$76:$B$84,0),MATCH(YEAR(G$2),Auxiliar_OPEX_Drivers!$B$76:$I$76,0))*$F105</f>
        <v>3</v>
      </c>
      <c r="H105" s="107">
        <f>INDEX(Auxiliar_OPEX_Drivers!$B$76:$I$84,MATCH($E105,Auxiliar_OPEX_Drivers!$B$76:$B$84,0),MATCH(YEAR(H$2),Auxiliar_OPEX_Drivers!$B$76:$I$76,0))*$F105</f>
        <v>3</v>
      </c>
      <c r="I105" s="107">
        <f>INDEX(Auxiliar_OPEX_Drivers!$B$76:$I$84,MATCH($E105,Auxiliar_OPEX_Drivers!$B$76:$B$84,0),MATCH(YEAR(I$2),Auxiliar_OPEX_Drivers!$B$76:$I$76,0))*$F105</f>
        <v>3</v>
      </c>
      <c r="J105" s="107">
        <f>INDEX(Auxiliar_OPEX_Drivers!$B$76:$I$84,MATCH($E105,Auxiliar_OPEX_Drivers!$B$76:$B$84,0),MATCH(YEAR(J$2),Auxiliar_OPEX_Drivers!$B$76:$I$76,0))*$F105</f>
        <v>3</v>
      </c>
      <c r="K105" s="107">
        <f>INDEX(Auxiliar_OPEX_Drivers!$B$76:$I$84,MATCH($E105,Auxiliar_OPEX_Drivers!$B$76:$B$84,0),MATCH(YEAR(K$2),Auxiliar_OPEX_Drivers!$B$76:$I$76,0))*$F105</f>
        <v>3</v>
      </c>
      <c r="L105" s="107">
        <f>INDEX(Auxiliar_OPEX_Drivers!$B$76:$I$84,MATCH($E105,Auxiliar_OPEX_Drivers!$B$76:$B$84,0),MATCH(YEAR(L$2),Auxiliar_OPEX_Drivers!$B$76:$I$76,0))*$F105</f>
        <v>3</v>
      </c>
      <c r="M105" s="107">
        <f>INDEX(Auxiliar_OPEX_Drivers!$B$76:$I$84,MATCH($E105,Auxiliar_OPEX_Drivers!$B$76:$B$84,0),MATCH(YEAR(M$2),Auxiliar_OPEX_Drivers!$B$76:$I$76,0))*$F105</f>
        <v>3</v>
      </c>
      <c r="N105" s="107">
        <f>INDEX(Auxiliar_OPEX_Drivers!$B$76:$I$84,MATCH($E105,Auxiliar_OPEX_Drivers!$B$76:$B$84,0),MATCH(YEAR(N$2),Auxiliar_OPEX_Drivers!$B$76:$I$76,0))*$F105</f>
        <v>3</v>
      </c>
      <c r="O105" s="107">
        <f>INDEX(Auxiliar_OPEX_Drivers!$B$76:$I$84,MATCH($E105,Auxiliar_OPEX_Drivers!$B$76:$B$84,0),MATCH(YEAR(O$2),Auxiliar_OPEX_Drivers!$B$76:$I$76,0))*$F105</f>
        <v>3</v>
      </c>
      <c r="P105" s="107">
        <f>INDEX(Auxiliar_OPEX_Drivers!$B$76:$I$84,MATCH($E105,Auxiliar_OPEX_Drivers!$B$76:$B$84,0),MATCH(YEAR(P$2),Auxiliar_OPEX_Drivers!$B$76:$I$76,0))*$F105</f>
        <v>3</v>
      </c>
      <c r="Q105" s="107">
        <f>INDEX(Auxiliar_OPEX_Drivers!$B$76:$I$84,MATCH($E105,Auxiliar_OPEX_Drivers!$B$76:$B$84,0),MATCH(YEAR(Q$2),Auxiliar_OPEX_Drivers!$B$76:$I$76,0))*$F105</f>
        <v>3</v>
      </c>
      <c r="R105" s="107">
        <f>INDEX(Auxiliar_OPEX_Drivers!$B$76:$I$84,MATCH($E105,Auxiliar_OPEX_Drivers!$B$76:$B$84,0),MATCH(YEAR(R$2),Auxiliar_OPEX_Drivers!$B$76:$I$76,0))*$F105</f>
        <v>3</v>
      </c>
      <c r="S105" s="107">
        <f>INDEX(Auxiliar_OPEX_Drivers!$B$76:$I$84,MATCH($E105,Auxiliar_OPEX_Drivers!$B$76:$B$84,0),MATCH(YEAR(S$2),Auxiliar_OPEX_Drivers!$B$76:$I$76,0))*$F105</f>
        <v>3</v>
      </c>
      <c r="T105" s="107">
        <f>INDEX(Auxiliar_OPEX_Drivers!$B$76:$I$84,MATCH($E105,Auxiliar_OPEX_Drivers!$B$76:$B$84,0),MATCH(YEAR(T$2),Auxiliar_OPEX_Drivers!$B$76:$I$76,0))*$F105</f>
        <v>3</v>
      </c>
      <c r="U105" s="107">
        <f>INDEX(Auxiliar_OPEX_Drivers!$B$76:$I$84,MATCH($E105,Auxiliar_OPEX_Drivers!$B$76:$B$84,0),MATCH(YEAR(U$2),Auxiliar_OPEX_Drivers!$B$76:$I$76,0))*$F105</f>
        <v>3</v>
      </c>
      <c r="V105" s="107">
        <f>INDEX(Auxiliar_OPEX_Drivers!$B$76:$I$84,MATCH($E105,Auxiliar_OPEX_Drivers!$B$76:$B$84,0),MATCH(YEAR(V$2),Auxiliar_OPEX_Drivers!$B$76:$I$76,0))*$F105</f>
        <v>3</v>
      </c>
      <c r="W105" s="107">
        <f>INDEX(Auxiliar_OPEX_Drivers!$B$76:$I$84,MATCH($E105,Auxiliar_OPEX_Drivers!$B$76:$B$84,0),MATCH(YEAR(W$2),Auxiliar_OPEX_Drivers!$B$76:$I$76,0))*$F105</f>
        <v>3</v>
      </c>
      <c r="X105" s="107">
        <f>INDEX(Auxiliar_OPEX_Drivers!$B$76:$I$84,MATCH($E105,Auxiliar_OPEX_Drivers!$B$76:$B$84,0),MATCH(YEAR(X$2),Auxiliar_OPEX_Drivers!$B$76:$I$76,0))*$F105</f>
        <v>3</v>
      </c>
      <c r="Y105" s="107">
        <f>INDEX(Auxiliar_OPEX_Drivers!$B$76:$I$84,MATCH($E105,Auxiliar_OPEX_Drivers!$B$76:$B$84,0),MATCH(YEAR(Y$2),Auxiliar_OPEX_Drivers!$B$76:$I$76,0))*$F105</f>
        <v>3</v>
      </c>
      <c r="Z105" s="107">
        <f>INDEX(Auxiliar_OPEX_Drivers!$B$76:$I$84,MATCH($E105,Auxiliar_OPEX_Drivers!$B$76:$B$84,0),MATCH(YEAR(Z$2),Auxiliar_OPEX_Drivers!$B$76:$I$76,0))*$F105</f>
        <v>3</v>
      </c>
      <c r="AA105" s="107">
        <f>INDEX(Auxiliar_OPEX_Drivers!$B$76:$I$84,MATCH($E105,Auxiliar_OPEX_Drivers!$B$76:$B$84,0),MATCH(YEAR(AA$2),Auxiliar_OPEX_Drivers!$B$76:$I$76,0))*$F105</f>
        <v>3</v>
      </c>
      <c r="AB105" s="107">
        <f>INDEX(Auxiliar_OPEX_Drivers!$B$76:$I$84,MATCH($E105,Auxiliar_OPEX_Drivers!$B$76:$B$84,0),MATCH(YEAR(AB$2),Auxiliar_OPEX_Drivers!$B$76:$I$76,0))*$F105</f>
        <v>3</v>
      </c>
      <c r="AC105" s="107">
        <f>INDEX(Auxiliar_OPEX_Drivers!$B$76:$I$84,MATCH($E105,Auxiliar_OPEX_Drivers!$B$76:$B$84,0),MATCH(YEAR(AC$2),Auxiliar_OPEX_Drivers!$B$76:$I$76,0))*$F105</f>
        <v>3</v>
      </c>
      <c r="AD105" s="107">
        <f>INDEX(Auxiliar_OPEX_Drivers!$B$76:$I$84,MATCH($E105,Auxiliar_OPEX_Drivers!$B$76:$B$84,0),MATCH(YEAR(AD$2),Auxiliar_OPEX_Drivers!$B$76:$I$76,0))*$F105</f>
        <v>3</v>
      </c>
      <c r="AE105" s="107">
        <f>INDEX(Auxiliar_OPEX_Drivers!$B$76:$I$84,MATCH($E105,Auxiliar_OPEX_Drivers!$B$76:$B$84,0),MATCH(YEAR(AE$2),Auxiliar_OPEX_Drivers!$B$76:$I$76,0))*$F105</f>
        <v>3</v>
      </c>
      <c r="AF105" s="107">
        <f>INDEX(Auxiliar_OPEX_Drivers!$B$76:$I$84,MATCH($E105,Auxiliar_OPEX_Drivers!$B$76:$B$84,0),MATCH(YEAR(AF$2),Auxiliar_OPEX_Drivers!$B$76:$I$76,0))*$F105</f>
        <v>3</v>
      </c>
      <c r="AG105" s="107">
        <f>INDEX(Auxiliar_OPEX_Drivers!$B$76:$I$84,MATCH($E105,Auxiliar_OPEX_Drivers!$B$76:$B$84,0),MATCH(YEAR(AG$2),Auxiliar_OPEX_Drivers!$B$76:$I$76,0))*$F105</f>
        <v>3</v>
      </c>
      <c r="AH105" s="107">
        <f>INDEX(Auxiliar_OPEX_Drivers!$B$76:$I$84,MATCH($E105,Auxiliar_OPEX_Drivers!$B$76:$B$84,0),MATCH(YEAR(AH$2),Auxiliar_OPEX_Drivers!$B$76:$I$76,0))*$F105</f>
        <v>3</v>
      </c>
      <c r="AI105" s="107">
        <f>INDEX(Auxiliar_OPEX_Drivers!$B$76:$I$84,MATCH($E105,Auxiliar_OPEX_Drivers!$B$76:$B$84,0),MATCH(YEAR(AI$2),Auxiliar_OPEX_Drivers!$B$76:$I$76,0))*$F105</f>
        <v>3</v>
      </c>
      <c r="AJ105" s="107">
        <f>INDEX(Auxiliar_OPEX_Drivers!$B$76:$I$84,MATCH($E105,Auxiliar_OPEX_Drivers!$B$76:$B$84,0),MATCH(YEAR(AJ$2),Auxiliar_OPEX_Drivers!$B$76:$I$76,0))*$F105</f>
        <v>3</v>
      </c>
      <c r="AK105" s="107">
        <f>INDEX(Auxiliar_OPEX_Drivers!$B$76:$I$84,MATCH($E105,Auxiliar_OPEX_Drivers!$B$76:$B$84,0),MATCH(YEAR(AK$2),Auxiliar_OPEX_Drivers!$B$76:$I$76,0))*$F105</f>
        <v>3</v>
      </c>
      <c r="AL105" s="107">
        <f>INDEX(Auxiliar_OPEX_Drivers!$B$76:$I$84,MATCH($E105,Auxiliar_OPEX_Drivers!$B$76:$B$84,0),MATCH(YEAR(AL$2),Auxiliar_OPEX_Drivers!$B$76:$I$76,0))*$F105</f>
        <v>3</v>
      </c>
      <c r="AM105" s="107">
        <f>INDEX(Auxiliar_OPEX_Drivers!$B$76:$I$84,MATCH($E105,Auxiliar_OPEX_Drivers!$B$76:$B$84,0),MATCH(YEAR(AM$2),Auxiliar_OPEX_Drivers!$B$76:$I$76,0))*$F105</f>
        <v>3</v>
      </c>
      <c r="AN105" s="107">
        <f>INDEX(Auxiliar_OPEX_Drivers!$B$76:$I$84,MATCH($E105,Auxiliar_OPEX_Drivers!$B$76:$B$84,0),MATCH(YEAR(AN$2),Auxiliar_OPEX_Drivers!$B$76:$I$76,0))*$F105</f>
        <v>3</v>
      </c>
      <c r="AO105" s="107">
        <f>INDEX(Auxiliar_OPEX_Drivers!$B$76:$I$84,MATCH($E105,Auxiliar_OPEX_Drivers!$B$76:$B$84,0),MATCH(YEAR(AO$2),Auxiliar_OPEX_Drivers!$B$76:$I$76,0))*$F105</f>
        <v>3</v>
      </c>
      <c r="AP105" s="107">
        <f>INDEX(Auxiliar_OPEX_Drivers!$B$76:$I$84,MATCH($E105,Auxiliar_OPEX_Drivers!$B$76:$B$84,0),MATCH(YEAR(AP$2),Auxiliar_OPEX_Drivers!$B$76:$I$76,0))*$F105</f>
        <v>3</v>
      </c>
      <c r="AQ105" s="107">
        <f>INDEX(Auxiliar_OPEX_Drivers!$B$76:$I$84,MATCH($E105,Auxiliar_OPEX_Drivers!$B$76:$B$84,0),MATCH(YEAR(AQ$2),Auxiliar_OPEX_Drivers!$B$76:$I$76,0))*$F105</f>
        <v>3</v>
      </c>
      <c r="AR105" s="107">
        <f>INDEX(Auxiliar_OPEX_Drivers!$B$76:$I$84,MATCH($E105,Auxiliar_OPEX_Drivers!$B$76:$B$84,0),MATCH(YEAR(AR$2),Auxiliar_OPEX_Drivers!$B$76:$I$76,0))*$F105</f>
        <v>3</v>
      </c>
      <c r="AS105" s="107">
        <f>INDEX(Auxiliar_OPEX_Drivers!$B$76:$I$84,MATCH($E105,Auxiliar_OPEX_Drivers!$B$76:$B$84,0),MATCH(YEAR(AS$2),Auxiliar_OPEX_Drivers!$B$76:$I$76,0))*$F105</f>
        <v>3</v>
      </c>
      <c r="AT105" s="107">
        <f>INDEX(Auxiliar_OPEX_Drivers!$B$76:$I$84,MATCH($E105,Auxiliar_OPEX_Drivers!$B$76:$B$84,0),MATCH(YEAR(AT$2),Auxiliar_OPEX_Drivers!$B$76:$I$76,0))*$F105</f>
        <v>3</v>
      </c>
      <c r="AU105" s="107">
        <f>INDEX(Auxiliar_OPEX_Drivers!$B$76:$I$84,MATCH($E105,Auxiliar_OPEX_Drivers!$B$76:$B$84,0),MATCH(YEAR(AU$2),Auxiliar_OPEX_Drivers!$B$76:$I$76,0))*$F105</f>
        <v>3</v>
      </c>
      <c r="AV105" s="107">
        <f>INDEX(Auxiliar_OPEX_Drivers!$B$76:$I$84,MATCH($E105,Auxiliar_OPEX_Drivers!$B$76:$B$84,0),MATCH(YEAR(AV$2),Auxiliar_OPEX_Drivers!$B$76:$I$76,0))*$F105</f>
        <v>3</v>
      </c>
      <c r="AW105" s="107">
        <f>INDEX(Auxiliar_OPEX_Drivers!$B$76:$I$84,MATCH($E105,Auxiliar_OPEX_Drivers!$B$76:$B$84,0),MATCH(YEAR(AW$2),Auxiliar_OPEX_Drivers!$B$76:$I$76,0))*$F105</f>
        <v>3</v>
      </c>
      <c r="AX105" s="107">
        <f>INDEX(Auxiliar_OPEX_Drivers!$B$76:$I$84,MATCH($E105,Auxiliar_OPEX_Drivers!$B$76:$B$84,0),MATCH(YEAR(AX$2),Auxiliar_OPEX_Drivers!$B$76:$I$76,0))*$F105</f>
        <v>3</v>
      </c>
      <c r="AY105" s="107">
        <f>INDEX(Auxiliar_OPEX_Drivers!$B$76:$I$84,MATCH($E105,Auxiliar_OPEX_Drivers!$B$76:$B$84,0),MATCH(YEAR(AY$2),Auxiliar_OPEX_Drivers!$B$76:$I$76,0))*$F105</f>
        <v>3</v>
      </c>
      <c r="AZ105" s="107">
        <f>INDEX(Auxiliar_OPEX_Drivers!$B$76:$I$84,MATCH($E105,Auxiliar_OPEX_Drivers!$B$76:$B$84,0),MATCH(YEAR(AZ$2),Auxiliar_OPEX_Drivers!$B$76:$I$76,0))*$F105</f>
        <v>3</v>
      </c>
      <c r="BA105" s="107">
        <f>INDEX(Auxiliar_OPEX_Drivers!$B$76:$I$84,MATCH($E105,Auxiliar_OPEX_Drivers!$B$76:$B$84,0),MATCH(YEAR(BA$2),Auxiliar_OPEX_Drivers!$B$76:$I$76,0))*$F105</f>
        <v>3</v>
      </c>
      <c r="BB105" s="107">
        <f>INDEX(Auxiliar_OPEX_Drivers!$B$76:$I$84,MATCH($E105,Auxiliar_OPEX_Drivers!$B$76:$B$84,0),MATCH(YEAR(BB$2),Auxiliar_OPEX_Drivers!$B$76:$I$76,0))*$F105</f>
        <v>3</v>
      </c>
      <c r="BC105" s="107">
        <f>INDEX(Auxiliar_OPEX_Drivers!$B$76:$I$84,MATCH($E105,Auxiliar_OPEX_Drivers!$B$76:$B$84,0),MATCH(YEAR(BC$2),Auxiliar_OPEX_Drivers!$B$76:$I$76,0))*$F105</f>
        <v>3</v>
      </c>
      <c r="BD105" s="107">
        <f>INDEX(Auxiliar_OPEX_Drivers!$B$76:$I$84,MATCH($E105,Auxiliar_OPEX_Drivers!$B$76:$B$84,0),MATCH(YEAR(BD$2),Auxiliar_OPEX_Drivers!$B$76:$I$76,0))*$F105</f>
        <v>3</v>
      </c>
      <c r="BE105" s="107">
        <f>INDEX(Auxiliar_OPEX_Drivers!$B$76:$I$84,MATCH($E105,Auxiliar_OPEX_Drivers!$B$76:$B$84,0),MATCH(YEAR(BE$2),Auxiliar_OPEX_Drivers!$B$76:$I$76,0))*$F105</f>
        <v>3</v>
      </c>
      <c r="BF105" s="107">
        <f>INDEX(Auxiliar_OPEX_Drivers!$B$76:$I$84,MATCH($E105,Auxiliar_OPEX_Drivers!$B$76:$B$84,0),MATCH(YEAR(BF$2),Auxiliar_OPEX_Drivers!$B$76:$I$76,0))*$F105</f>
        <v>3</v>
      </c>
      <c r="BG105" s="107">
        <f>INDEX(Auxiliar_OPEX_Drivers!$B$76:$I$84,MATCH($E105,Auxiliar_OPEX_Drivers!$B$76:$B$84,0),MATCH(YEAR(BG$2),Auxiliar_OPEX_Drivers!$B$76:$I$76,0))*$F105</f>
        <v>3</v>
      </c>
      <c r="BH105" s="107">
        <f>INDEX(Auxiliar_OPEX_Drivers!$B$76:$I$84,MATCH($E105,Auxiliar_OPEX_Drivers!$B$76:$B$84,0),MATCH(YEAR(BH$2),Auxiliar_OPEX_Drivers!$B$76:$I$76,0))*$F105</f>
        <v>3</v>
      </c>
      <c r="BI105" s="107">
        <f>INDEX(Auxiliar_OPEX_Drivers!$B$76:$I$84,MATCH($E105,Auxiliar_OPEX_Drivers!$B$76:$B$84,0),MATCH(YEAR(BI$2),Auxiliar_OPEX_Drivers!$B$76:$I$76,0))*$F105</f>
        <v>3</v>
      </c>
      <c r="BJ105" s="107">
        <f>INDEX(Auxiliar_OPEX_Drivers!$B$76:$I$84,MATCH($E105,Auxiliar_OPEX_Drivers!$B$76:$B$84,0),MATCH(YEAR(BJ$2),Auxiliar_OPEX_Drivers!$B$76:$I$76,0))*$F105</f>
        <v>3</v>
      </c>
      <c r="BK105" s="107">
        <f>INDEX(Auxiliar_OPEX_Drivers!$B$76:$I$84,MATCH($E105,Auxiliar_OPEX_Drivers!$B$76:$B$84,0),MATCH(YEAR(BK$2),Auxiliar_OPEX_Drivers!$B$76:$I$76,0))*$F105</f>
        <v>3</v>
      </c>
      <c r="BL105" s="107">
        <f>INDEX(Auxiliar_OPEX_Drivers!$B$76:$I$84,MATCH($E105,Auxiliar_OPEX_Drivers!$B$76:$B$84,0),MATCH(YEAR(BL$2),Auxiliar_OPEX_Drivers!$B$76:$I$76,0))*$F105</f>
        <v>3</v>
      </c>
      <c r="BM105" s="107">
        <f>INDEX(Auxiliar_OPEX_Drivers!$B$76:$I$84,MATCH($E105,Auxiliar_OPEX_Drivers!$B$76:$B$84,0),MATCH(YEAR(BM$2),Auxiliar_OPEX_Drivers!$B$76:$I$76,0))*$F105</f>
        <v>3</v>
      </c>
      <c r="BN105" s="107">
        <f>INDEX(Auxiliar_OPEX_Drivers!$B$76:$I$84,MATCH($E105,Auxiliar_OPEX_Drivers!$B$76:$B$84,0),MATCH(YEAR(BN$2),Auxiliar_OPEX_Drivers!$B$76:$I$76,0))*$F105</f>
        <v>3</v>
      </c>
      <c r="BO105" s="107">
        <f>INDEX(Auxiliar_OPEX_Drivers!$B$76:$I$84,MATCH($E105,Auxiliar_OPEX_Drivers!$B$76:$B$84,0),MATCH(YEAR(BO$2),Auxiliar_OPEX_Drivers!$B$76:$I$76,0))*$F105</f>
        <v>3</v>
      </c>
      <c r="BP105" s="107">
        <f>INDEX(Auxiliar_OPEX_Drivers!$B$76:$I$84,MATCH($E105,Auxiliar_OPEX_Drivers!$B$76:$B$84,0),MATCH(YEAR(BP$2),Auxiliar_OPEX_Drivers!$B$76:$I$76,0))*$F105</f>
        <v>3</v>
      </c>
      <c r="BQ105" s="107">
        <f>INDEX(Auxiliar_OPEX_Drivers!$B$76:$I$84,MATCH($E105,Auxiliar_OPEX_Drivers!$B$76:$B$84,0),MATCH(YEAR(BQ$2),Auxiliar_OPEX_Drivers!$B$76:$I$76,0))*$F105</f>
        <v>3</v>
      </c>
      <c r="BR105" s="107">
        <f>INDEX(Auxiliar_OPEX_Drivers!$B$76:$I$84,MATCH($E105,Auxiliar_OPEX_Drivers!$B$76:$B$84,0),MATCH(YEAR(BR$2),Auxiliar_OPEX_Drivers!$B$76:$I$76,0))*$F105</f>
        <v>3</v>
      </c>
      <c r="BS105" s="107">
        <f>INDEX(Auxiliar_OPEX_Drivers!$B$76:$I$84,MATCH($E105,Auxiliar_OPEX_Drivers!$B$76:$B$84,0),MATCH(YEAR(BS$2),Auxiliar_OPEX_Drivers!$B$76:$I$76,0))*$F105</f>
        <v>3</v>
      </c>
      <c r="BT105" s="107">
        <f>INDEX(Auxiliar_OPEX_Drivers!$B$76:$I$84,MATCH($E105,Auxiliar_OPEX_Drivers!$B$76:$B$84,0),MATCH(YEAR(BT$2),Auxiliar_OPEX_Drivers!$B$76:$I$76,0))*$F105</f>
        <v>3</v>
      </c>
      <c r="BU105" s="107">
        <f>INDEX(Auxiliar_OPEX_Drivers!$B$76:$I$84,MATCH($E105,Auxiliar_OPEX_Drivers!$B$76:$B$84,0),MATCH(YEAR(BU$2),Auxiliar_OPEX_Drivers!$B$76:$I$76,0))*$F105</f>
        <v>3</v>
      </c>
      <c r="BV105" s="107">
        <f>INDEX(Auxiliar_OPEX_Drivers!$B$76:$I$84,MATCH($E105,Auxiliar_OPEX_Drivers!$B$76:$B$84,0),MATCH(YEAR(BV$2),Auxiliar_OPEX_Drivers!$B$76:$I$76,0))*$F105</f>
        <v>3</v>
      </c>
      <c r="BW105" s="107">
        <f>INDEX(Auxiliar_OPEX_Drivers!$B$76:$I$84,MATCH($E105,Auxiliar_OPEX_Drivers!$B$76:$B$84,0),MATCH(YEAR(BW$2),Auxiliar_OPEX_Drivers!$B$76:$I$76,0))*$F105</f>
        <v>3</v>
      </c>
      <c r="BX105" s="107">
        <f>INDEX(Auxiliar_OPEX_Drivers!$B$76:$I$84,MATCH($E105,Auxiliar_OPEX_Drivers!$B$76:$B$84,0),MATCH(YEAR(BX$2),Auxiliar_OPEX_Drivers!$B$76:$I$76,0))*$F105</f>
        <v>3</v>
      </c>
      <c r="BY105" s="107">
        <f>INDEX(Auxiliar_OPEX_Drivers!$B$76:$I$84,MATCH($E105,Auxiliar_OPEX_Drivers!$B$76:$B$84,0),MATCH(YEAR(BY$2),Auxiliar_OPEX_Drivers!$B$76:$I$76,0))*$F105</f>
        <v>3</v>
      </c>
      <c r="BZ105" s="107">
        <f>INDEX(Auxiliar_OPEX_Drivers!$B$76:$I$84,MATCH($E105,Auxiliar_OPEX_Drivers!$B$76:$B$84,0),MATCH(YEAR(BZ$2),Auxiliar_OPEX_Drivers!$B$76:$I$76,0))*$F105</f>
        <v>3</v>
      </c>
      <c r="CA105" s="107">
        <f>INDEX(Auxiliar_OPEX_Drivers!$B$76:$I$84,MATCH($E105,Auxiliar_OPEX_Drivers!$B$76:$B$84,0),MATCH(YEAR(CA$2),Auxiliar_OPEX_Drivers!$B$76:$I$76,0))*$F105</f>
        <v>3</v>
      </c>
      <c r="CB105" s="107">
        <f>INDEX(Auxiliar_OPEX_Drivers!$B$76:$I$84,MATCH($E105,Auxiliar_OPEX_Drivers!$B$76:$B$84,0),MATCH(YEAR(CB$2),Auxiliar_OPEX_Drivers!$B$76:$I$76,0))*$F105</f>
        <v>3</v>
      </c>
      <c r="CC105" s="107">
        <f>INDEX(Auxiliar_OPEX_Drivers!$B$76:$I$84,MATCH($E105,Auxiliar_OPEX_Drivers!$B$76:$B$84,0),MATCH(YEAR(CC$2),Auxiliar_OPEX_Drivers!$B$76:$I$76,0))*$F105</f>
        <v>3</v>
      </c>
      <c r="CD105" s="107">
        <f>INDEX(Auxiliar_OPEX_Drivers!$B$76:$I$84,MATCH($E105,Auxiliar_OPEX_Drivers!$B$76:$B$84,0),MATCH(YEAR(CD$2),Auxiliar_OPEX_Drivers!$B$76:$I$76,0))*$F105</f>
        <v>3</v>
      </c>
      <c r="CE105" s="107">
        <f>INDEX(Auxiliar_OPEX_Drivers!$B$76:$I$84,MATCH($E105,Auxiliar_OPEX_Drivers!$B$76:$B$84,0),MATCH(YEAR(CE$2),Auxiliar_OPEX_Drivers!$B$76:$I$76,0))*$F105</f>
        <v>3</v>
      </c>
      <c r="CF105" s="107">
        <f>INDEX(Auxiliar_OPEX_Drivers!$B$76:$I$84,MATCH($E105,Auxiliar_OPEX_Drivers!$B$76:$B$84,0),MATCH(YEAR(CF$2),Auxiliar_OPEX_Drivers!$B$76:$I$76,0))*$F105</f>
        <v>3</v>
      </c>
      <c r="CG105" s="107">
        <f>INDEX(Auxiliar_OPEX_Drivers!$B$76:$I$84,MATCH($E105,Auxiliar_OPEX_Drivers!$B$76:$B$84,0),MATCH(YEAR(CG$2),Auxiliar_OPEX_Drivers!$B$76:$I$76,0))*$F105</f>
        <v>3</v>
      </c>
      <c r="CI105" s="51">
        <f>INDEX(Auxiliar_OPEX_CustosUnit!$A$1:$R$129,MATCH(Auxiliar_OPEX_P!$A105,Auxiliar_OPEX_CustosUnit!$A$1:$A$129,0),MATCH(CI$2,Auxiliar_OPEX_CustosUnit!$A$3:$Q$3,0))*(1-DRE_Auxiliar!$A$5)</f>
        <v>14989.125099580055</v>
      </c>
      <c r="CJ105" s="51">
        <f>INDEX(Auxiliar_OPEX_CustosUnit!$A$1:$R$129,MATCH(Auxiliar_OPEX_P!$A105,Auxiliar_OPEX_CustosUnit!$A$1:$A$129,0),MATCH(CJ$2,Auxiliar_OPEX_CustosUnit!$A$3:$Q$3,0))*(1-DRE_Auxiliar!$A$5)</f>
        <v>15434.398326209457</v>
      </c>
      <c r="CK105" s="51">
        <f>INDEX(Auxiliar_OPEX_CustosUnit!$A$1:$R$129,MATCH(Auxiliar_OPEX_P!$A105,Auxiliar_OPEX_CustosUnit!$A$1:$A$129,0),MATCH(CK$2,Auxiliar_OPEX_CustosUnit!$A$3:$Q$3,0))*(1-DRE_Auxiliar!$A$5)</f>
        <v>16118.22358477922</v>
      </c>
      <c r="CL105" s="51">
        <f>INDEX(Auxiliar_OPEX_CustosUnit!$A$1:$R$129,MATCH(Auxiliar_OPEX_P!$A105,Auxiliar_OPEX_CustosUnit!$A$1:$A$129,0),MATCH(CL$2,Auxiliar_OPEX_CustosUnit!$A$3:$Q$3,0))*(1-DRE_Auxiliar!$A$5)</f>
        <v>16103.464050240371</v>
      </c>
      <c r="CM105" s="51">
        <f>INDEX(Auxiliar_OPEX_CustosUnit!$A$1:$R$129,MATCH(Auxiliar_OPEX_P!$A105,Auxiliar_OPEX_CustosUnit!$A$1:$A$129,0),MATCH(CM$2,Auxiliar_OPEX_CustosUnit!$A$3:$Q$3,0))*(1-DRE_Auxiliar!$A$5)</f>
        <v>16117.613922528706</v>
      </c>
      <c r="CN105" s="51">
        <f>INDEX(Auxiliar_OPEX_CustosUnit!$A$1:$R$129,MATCH(Auxiliar_OPEX_P!$A105,Auxiliar_OPEX_CustosUnit!$A$1:$A$129,0),MATCH(CN$2,Auxiliar_OPEX_CustosUnit!$A$3:$Q$3,0))*(1-DRE_Auxiliar!$A$5)</f>
        <v>17368.402663970675</v>
      </c>
      <c r="CO105" s="51">
        <f>INDEX(Auxiliar_OPEX_CustosUnit!$A$1:$R$129,MATCH(Auxiliar_OPEX_P!$A105,Auxiliar_OPEX_CustosUnit!$A$1:$A$129,0),MATCH(CO$2,Auxiliar_OPEX_CustosUnit!$A$3:$Q$3,0))*(1-DRE_Auxiliar!$A$5)</f>
        <v>16665.297566847017</v>
      </c>
      <c r="CP105" s="51">
        <f>INDEX(Auxiliar_OPEX_CustosUnit!$A$1:$R$129,MATCH(Auxiliar_OPEX_P!$A105,Auxiliar_OPEX_CustosUnit!$A$1:$A$129,0),MATCH(CP$2,Auxiliar_OPEX_CustosUnit!$A$3:$Q$3,0))*(1-DRE_Auxiliar!$A$5)</f>
        <v>17113.684201041175</v>
      </c>
      <c r="CQ105" s="51">
        <f>INDEX(Auxiliar_OPEX_CustosUnit!$A$1:$R$129,MATCH(Auxiliar_OPEX_P!$A105,Auxiliar_OPEX_CustosUnit!$A$1:$A$129,0),MATCH(CQ$2,Auxiliar_OPEX_CustosUnit!$A$3:$Q$3,0))*(1-DRE_Auxiliar!$A$5)</f>
        <v>17120.642666184533</v>
      </c>
      <c r="CR105" s="51">
        <f>INDEX(Auxiliar_OPEX_CustosUnit!$A$1:$R$129,MATCH(Auxiliar_OPEX_P!$A105,Auxiliar_OPEX_CustosUnit!$A$1:$A$129,0),MATCH(CR$2,Auxiliar_OPEX_CustosUnit!$A$3:$Q$3,0))*(1-DRE_Auxiliar!$A$5)</f>
        <v>17120.642666184533</v>
      </c>
      <c r="CS105" s="51">
        <f>INDEX(Auxiliar_OPEX_CustosUnit!$A$1:$R$129,MATCH(Auxiliar_OPEX_P!$A105,Auxiliar_OPEX_CustosUnit!$A$1:$A$129,0),MATCH(CS$2,Auxiliar_OPEX_CustosUnit!$A$3:$Q$3,0))*(1-DRE_Auxiliar!$A$5)</f>
        <v>16672.256031990277</v>
      </c>
      <c r="CT105" s="51">
        <f>INDEX(Auxiliar_OPEX_CustosUnit!$A$1:$R$129,MATCH(Auxiliar_OPEX_P!$A105,Auxiliar_OPEX_CustosUnit!$A$1:$A$129,0),MATCH(CT$2,Auxiliar_OPEX_CustosUnit!$A$3:$Q$3,0))*(1-DRE_Auxiliar!$A$5)</f>
        <v>16497.347498340598</v>
      </c>
      <c r="CU105" s="53">
        <f t="shared" si="610"/>
        <v>14989.125099580055</v>
      </c>
      <c r="CV105" s="53">
        <f t="shared" si="611"/>
        <v>15434.398326209457</v>
      </c>
      <c r="CW105" s="53">
        <f t="shared" si="612"/>
        <v>16118.22358477922</v>
      </c>
      <c r="CX105" s="53">
        <f t="shared" si="613"/>
        <v>16103.464050240371</v>
      </c>
      <c r="CY105" s="53">
        <f t="shared" si="614"/>
        <v>16117.613922528706</v>
      </c>
      <c r="CZ105" s="53">
        <f t="shared" si="615"/>
        <v>17368.402663970675</v>
      </c>
      <c r="DA105" s="53">
        <f t="shared" si="616"/>
        <v>16665.297566847017</v>
      </c>
      <c r="DB105" s="53">
        <f t="shared" si="617"/>
        <v>17113.684201041175</v>
      </c>
      <c r="DC105" s="53">
        <f t="shared" si="618"/>
        <v>17120.642666184533</v>
      </c>
      <c r="DD105" s="53">
        <f t="shared" si="619"/>
        <v>17120.642666184533</v>
      </c>
      <c r="DE105" s="53">
        <f t="shared" si="620"/>
        <v>16672.256031990277</v>
      </c>
      <c r="DF105" s="53">
        <f t="shared" si="621"/>
        <v>16497.347498340598</v>
      </c>
      <c r="DG105" s="53">
        <f t="shared" si="622"/>
        <v>14989.125099580055</v>
      </c>
      <c r="DH105" s="53">
        <f t="shared" si="623"/>
        <v>15434.398326209457</v>
      </c>
      <c r="DI105" s="53">
        <f t="shared" si="624"/>
        <v>16118.22358477922</v>
      </c>
      <c r="DJ105" s="53">
        <f t="shared" si="625"/>
        <v>16103.464050240371</v>
      </c>
      <c r="DK105" s="53">
        <f t="shared" si="626"/>
        <v>16117.613922528706</v>
      </c>
      <c r="DL105" s="53">
        <f t="shared" si="627"/>
        <v>17368.402663970675</v>
      </c>
      <c r="DM105" s="53">
        <f t="shared" si="628"/>
        <v>16665.297566847017</v>
      </c>
      <c r="DN105" s="53">
        <f t="shared" si="629"/>
        <v>17113.684201041175</v>
      </c>
      <c r="DO105" s="53">
        <f t="shared" si="630"/>
        <v>17120.642666184533</v>
      </c>
      <c r="DP105" s="53">
        <f t="shared" si="631"/>
        <v>17120.642666184533</v>
      </c>
      <c r="DQ105" s="53">
        <f t="shared" si="632"/>
        <v>16672.256031990277</v>
      </c>
      <c r="DR105" s="53">
        <f t="shared" si="633"/>
        <v>16497.347498340598</v>
      </c>
      <c r="DS105" s="53">
        <f t="shared" si="634"/>
        <v>14989.125099580055</v>
      </c>
      <c r="DT105" s="53">
        <f t="shared" si="635"/>
        <v>15434.398326209457</v>
      </c>
      <c r="DU105" s="53">
        <f t="shared" si="636"/>
        <v>16118.22358477922</v>
      </c>
      <c r="DV105" s="53">
        <f t="shared" si="637"/>
        <v>16103.464050240371</v>
      </c>
      <c r="DW105" s="53">
        <f t="shared" si="638"/>
        <v>16117.613922528706</v>
      </c>
      <c r="DX105" s="53">
        <f t="shared" si="639"/>
        <v>17368.402663970675</v>
      </c>
      <c r="DY105" s="53">
        <f t="shared" si="640"/>
        <v>16665.297566847017</v>
      </c>
      <c r="DZ105" s="53">
        <f t="shared" si="641"/>
        <v>17113.684201041175</v>
      </c>
      <c r="EA105" s="53">
        <f t="shared" si="642"/>
        <v>17120.642666184533</v>
      </c>
      <c r="EB105" s="53">
        <f t="shared" si="643"/>
        <v>17120.642666184533</v>
      </c>
      <c r="EC105" s="53">
        <f t="shared" si="644"/>
        <v>16672.256031990277</v>
      </c>
      <c r="ED105" s="53">
        <f t="shared" si="645"/>
        <v>16497.347498340598</v>
      </c>
      <c r="EE105" s="53">
        <f t="shared" si="646"/>
        <v>14989.125099580055</v>
      </c>
      <c r="EF105" s="53">
        <f t="shared" si="647"/>
        <v>15434.398326209457</v>
      </c>
      <c r="EG105" s="53">
        <f t="shared" si="648"/>
        <v>16118.22358477922</v>
      </c>
      <c r="EH105" s="53">
        <f t="shared" si="649"/>
        <v>16103.464050240371</v>
      </c>
      <c r="EI105" s="53">
        <f t="shared" si="650"/>
        <v>16117.613922528706</v>
      </c>
      <c r="EJ105" s="53">
        <f t="shared" si="651"/>
        <v>17368.402663970675</v>
      </c>
      <c r="EK105" s="53">
        <f t="shared" si="652"/>
        <v>16665.297566847017</v>
      </c>
      <c r="EL105" s="53">
        <f t="shared" si="653"/>
        <v>17113.684201041175</v>
      </c>
      <c r="EM105" s="53">
        <f t="shared" si="654"/>
        <v>17120.642666184533</v>
      </c>
      <c r="EN105" s="53">
        <f t="shared" si="655"/>
        <v>17120.642666184533</v>
      </c>
      <c r="EO105" s="53">
        <f t="shared" si="656"/>
        <v>16672.256031990277</v>
      </c>
      <c r="EP105" s="53">
        <f t="shared" si="657"/>
        <v>16497.347498340598</v>
      </c>
      <c r="EQ105" s="53">
        <f t="shared" si="658"/>
        <v>14989.125099580055</v>
      </c>
      <c r="ER105" s="53">
        <f t="shared" si="659"/>
        <v>15434.398326209457</v>
      </c>
      <c r="ES105" s="53">
        <f t="shared" si="660"/>
        <v>16118.22358477922</v>
      </c>
      <c r="ET105" s="53">
        <f t="shared" si="661"/>
        <v>16103.464050240371</v>
      </c>
      <c r="EU105" s="53">
        <f t="shared" si="662"/>
        <v>16117.613922528706</v>
      </c>
      <c r="EV105" s="53">
        <f t="shared" si="663"/>
        <v>17368.402663970675</v>
      </c>
      <c r="EW105" s="53">
        <f t="shared" si="664"/>
        <v>16665.297566847017</v>
      </c>
      <c r="EX105" s="53">
        <f t="shared" si="665"/>
        <v>17113.684201041175</v>
      </c>
      <c r="EY105" s="53">
        <f t="shared" si="666"/>
        <v>17120.642666184533</v>
      </c>
      <c r="EZ105" s="53">
        <f t="shared" si="667"/>
        <v>17120.642666184533</v>
      </c>
      <c r="FA105" s="53">
        <f t="shared" si="668"/>
        <v>16672.256031990277</v>
      </c>
      <c r="FB105" s="53">
        <f t="shared" si="669"/>
        <v>16497.347498340598</v>
      </c>
      <c r="FC105" s="53">
        <f t="shared" si="670"/>
        <v>14989.125099580055</v>
      </c>
      <c r="FD105" s="53">
        <f t="shared" si="671"/>
        <v>15434.398326209457</v>
      </c>
      <c r="FE105" s="53">
        <f t="shared" si="672"/>
        <v>16118.22358477922</v>
      </c>
      <c r="FF105" s="53">
        <f t="shared" si="673"/>
        <v>16103.464050240371</v>
      </c>
      <c r="FG105" s="53">
        <f t="shared" si="674"/>
        <v>16117.613922528706</v>
      </c>
      <c r="FH105" s="53">
        <f t="shared" si="675"/>
        <v>17368.402663970675</v>
      </c>
      <c r="FI105" s="53">
        <f t="shared" si="676"/>
        <v>16665.297566847017</v>
      </c>
      <c r="FJ105" s="53">
        <f t="shared" si="677"/>
        <v>17113.684201041175</v>
      </c>
      <c r="FK105" s="53">
        <f t="shared" si="678"/>
        <v>17120.642666184533</v>
      </c>
      <c r="FL105" s="53">
        <f t="shared" si="679"/>
        <v>17120.642666184533</v>
      </c>
      <c r="FM105" s="53">
        <f t="shared" si="680"/>
        <v>16672.256031990277</v>
      </c>
      <c r="FN105" s="53">
        <f t="shared" si="681"/>
        <v>16497.347498340598</v>
      </c>
      <c r="FP105" s="51">
        <f t="shared" si="682"/>
        <v>48352.84176758612</v>
      </c>
      <c r="FQ105" s="51">
        <f t="shared" si="689"/>
        <v>52105.20799191203</v>
      </c>
      <c r="FR105" s="51">
        <f t="shared" si="690"/>
        <v>49995.892700541051</v>
      </c>
      <c r="FS105" s="51">
        <f t="shared" si="691"/>
        <v>51341.05260312352</v>
      </c>
      <c r="FT105" s="51">
        <f t="shared" si="692"/>
        <v>51361.927998553598</v>
      </c>
      <c r="FU105" s="51">
        <f t="shared" si="693"/>
        <v>51361.927998553598</v>
      </c>
      <c r="FV105" s="51">
        <f t="shared" si="694"/>
        <v>50016.76809597083</v>
      </c>
      <c r="FW105" s="51">
        <f t="shared" si="695"/>
        <v>49492.042495021793</v>
      </c>
      <c r="FX105" s="51">
        <f t="shared" si="696"/>
        <v>44967.375298740168</v>
      </c>
      <c r="FY105" s="51">
        <f t="shared" si="697"/>
        <v>46303.194978628373</v>
      </c>
      <c r="FZ105" s="51">
        <f t="shared" si="698"/>
        <v>48354.670754337661</v>
      </c>
      <c r="GA105" s="51">
        <f t="shared" si="699"/>
        <v>48310.392150721113</v>
      </c>
      <c r="GB105" s="51">
        <f t="shared" si="700"/>
        <v>48352.84176758612</v>
      </c>
      <c r="GC105" s="51">
        <f t="shared" si="701"/>
        <v>52105.20799191203</v>
      </c>
      <c r="GD105" s="51">
        <f t="shared" si="702"/>
        <v>49995.892700541051</v>
      </c>
      <c r="GE105" s="51">
        <f t="shared" si="703"/>
        <v>51341.05260312352</v>
      </c>
      <c r="GF105" s="51">
        <f t="shared" si="704"/>
        <v>51361.927998553598</v>
      </c>
      <c r="GG105" s="51">
        <f t="shared" si="705"/>
        <v>51361.927998553598</v>
      </c>
      <c r="GH105" s="51">
        <f t="shared" si="706"/>
        <v>50016.76809597083</v>
      </c>
      <c r="GI105" s="51">
        <f t="shared" si="707"/>
        <v>49492.042495021793</v>
      </c>
      <c r="GJ105" s="51">
        <f t="shared" si="708"/>
        <v>44967.375298740168</v>
      </c>
      <c r="GK105" s="51">
        <f t="shared" si="709"/>
        <v>46303.194978628373</v>
      </c>
      <c r="GL105" s="51">
        <f t="shared" si="710"/>
        <v>48354.670754337661</v>
      </c>
      <c r="GM105" s="51">
        <f t="shared" si="711"/>
        <v>48310.392150721113</v>
      </c>
      <c r="GN105" s="51">
        <f t="shared" si="712"/>
        <v>48352.84176758612</v>
      </c>
      <c r="GO105" s="51">
        <f t="shared" si="713"/>
        <v>52105.20799191203</v>
      </c>
      <c r="GP105" s="51">
        <f t="shared" si="714"/>
        <v>49995.892700541051</v>
      </c>
      <c r="GQ105" s="51">
        <f t="shared" si="715"/>
        <v>51341.05260312352</v>
      </c>
      <c r="GR105" s="51">
        <f t="shared" si="716"/>
        <v>51361.927998553598</v>
      </c>
      <c r="GS105" s="51">
        <f t="shared" si="717"/>
        <v>51361.927998553598</v>
      </c>
      <c r="GT105" s="51">
        <f t="shared" si="718"/>
        <v>50016.76809597083</v>
      </c>
      <c r="GU105" s="51">
        <f t="shared" si="719"/>
        <v>49492.042495021793</v>
      </c>
      <c r="GV105" s="51">
        <f t="shared" si="720"/>
        <v>44967.375298740168</v>
      </c>
      <c r="GW105" s="51">
        <f t="shared" si="721"/>
        <v>46303.194978628373</v>
      </c>
      <c r="GX105" s="51">
        <f t="shared" si="722"/>
        <v>48354.670754337661</v>
      </c>
      <c r="GY105" s="51">
        <f t="shared" si="723"/>
        <v>48310.392150721113</v>
      </c>
      <c r="GZ105" s="51">
        <f t="shared" si="724"/>
        <v>48352.84176758612</v>
      </c>
      <c r="HA105" s="51">
        <f t="shared" si="725"/>
        <v>52105.20799191203</v>
      </c>
      <c r="HB105" s="51">
        <f t="shared" si="726"/>
        <v>49995.892700541051</v>
      </c>
      <c r="HC105" s="51">
        <f t="shared" si="727"/>
        <v>51341.05260312352</v>
      </c>
      <c r="HD105" s="51">
        <f t="shared" si="728"/>
        <v>51361.927998553598</v>
      </c>
      <c r="HE105" s="51">
        <f t="shared" si="729"/>
        <v>51361.927998553598</v>
      </c>
      <c r="HF105" s="51">
        <f t="shared" si="730"/>
        <v>50016.76809597083</v>
      </c>
      <c r="HG105" s="51">
        <f t="shared" si="731"/>
        <v>49492.042495021793</v>
      </c>
      <c r="HH105" s="51">
        <f t="shared" si="732"/>
        <v>44967.375298740168</v>
      </c>
      <c r="HI105" s="51">
        <f t="shared" si="733"/>
        <v>46303.194978628373</v>
      </c>
      <c r="HJ105" s="51">
        <f t="shared" si="734"/>
        <v>48354.670754337661</v>
      </c>
      <c r="HK105" s="51">
        <f t="shared" si="735"/>
        <v>48310.392150721113</v>
      </c>
      <c r="HL105" s="51">
        <f t="shared" si="736"/>
        <v>48352.84176758612</v>
      </c>
      <c r="HM105" s="51">
        <f t="shared" si="737"/>
        <v>52105.20799191203</v>
      </c>
      <c r="HN105" s="51">
        <f t="shared" si="738"/>
        <v>49995.892700541051</v>
      </c>
      <c r="HO105" s="51">
        <f t="shared" si="739"/>
        <v>51341.05260312352</v>
      </c>
      <c r="HP105" s="51">
        <f t="shared" si="740"/>
        <v>51361.927998553598</v>
      </c>
      <c r="HQ105" s="51">
        <f t="shared" si="741"/>
        <v>51361.927998553598</v>
      </c>
      <c r="HR105" s="51">
        <f t="shared" si="742"/>
        <v>50016.76809597083</v>
      </c>
      <c r="HS105" s="51">
        <f t="shared" si="743"/>
        <v>49492.042495021793</v>
      </c>
      <c r="HT105" s="51">
        <f t="shared" si="744"/>
        <v>44967.375298740168</v>
      </c>
      <c r="HU105" s="51">
        <f t="shared" si="745"/>
        <v>46303.194978628373</v>
      </c>
      <c r="HV105" s="51">
        <f t="shared" si="746"/>
        <v>48354.670754337661</v>
      </c>
      <c r="HW105" s="51">
        <f t="shared" si="747"/>
        <v>48310.392150721113</v>
      </c>
      <c r="HX105" s="51">
        <f t="shared" si="748"/>
        <v>48352.84176758612</v>
      </c>
      <c r="HY105" s="51">
        <f t="shared" si="749"/>
        <v>52105.20799191203</v>
      </c>
      <c r="HZ105" s="51">
        <f t="shared" si="750"/>
        <v>49995.892700541051</v>
      </c>
      <c r="IA105" s="51">
        <f t="shared" si="751"/>
        <v>51341.05260312352</v>
      </c>
      <c r="IB105" s="51">
        <f t="shared" si="688"/>
        <v>51361.927998553598</v>
      </c>
      <c r="IC105" s="51">
        <f t="shared" si="752"/>
        <v>51361.927998553598</v>
      </c>
      <c r="ID105" s="51">
        <f t="shared" si="753"/>
        <v>50016.76809597083</v>
      </c>
      <c r="IE105" s="51">
        <f t="shared" si="754"/>
        <v>49492.042495021793</v>
      </c>
      <c r="IF105" s="51">
        <f t="shared" si="755"/>
        <v>44967.375298740168</v>
      </c>
      <c r="IG105" s="51">
        <f t="shared" si="756"/>
        <v>46303.194978628373</v>
      </c>
      <c r="IH105" s="51">
        <f t="shared" si="757"/>
        <v>48354.670754337661</v>
      </c>
      <c r="II105" s="51">
        <f t="shared" si="758"/>
        <v>48310.392150721113</v>
      </c>
      <c r="IJ105" s="51">
        <f t="shared" si="759"/>
        <v>48352.84176758612</v>
      </c>
      <c r="IK105" s="51">
        <f t="shared" si="760"/>
        <v>52105.20799191203</v>
      </c>
      <c r="IL105" s="51">
        <f t="shared" si="761"/>
        <v>49995.892700541051</v>
      </c>
      <c r="IM105" s="51">
        <f t="shared" si="762"/>
        <v>51341.05260312352</v>
      </c>
      <c r="IN105" s="51">
        <f t="shared" si="763"/>
        <v>51361.927998553598</v>
      </c>
      <c r="IO105" s="51">
        <f t="shared" si="764"/>
        <v>51361.927998553598</v>
      </c>
      <c r="IP105" s="51">
        <f t="shared" si="765"/>
        <v>50016.76809597083</v>
      </c>
      <c r="IQ105" s="51">
        <f t="shared" si="766"/>
        <v>49492.042495021793</v>
      </c>
      <c r="IS105" s="51">
        <f t="shared" si="683"/>
        <v>591963.29483368981</v>
      </c>
      <c r="IT105" s="51">
        <f t="shared" si="683"/>
        <v>591963.29483368981</v>
      </c>
      <c r="IU105" s="51">
        <f t="shared" si="683"/>
        <v>591963.29483368981</v>
      </c>
      <c r="IV105" s="51">
        <f t="shared" si="683"/>
        <v>591963.29483368981</v>
      </c>
      <c r="IW105" s="51">
        <f t="shared" si="683"/>
        <v>591963.29483368981</v>
      </c>
      <c r="IX105" s="51">
        <f t="shared" si="683"/>
        <v>591963.29483368981</v>
      </c>
      <c r="IZ105" s="111">
        <f t="shared" si="684"/>
        <v>0</v>
      </c>
      <c r="JA105" s="111">
        <f t="shared" si="389"/>
        <v>0</v>
      </c>
      <c r="JB105" s="111">
        <f t="shared" si="390"/>
        <v>0</v>
      </c>
      <c r="JC105" s="111">
        <f t="shared" si="391"/>
        <v>0</v>
      </c>
      <c r="JD105" s="111">
        <f t="shared" si="392"/>
        <v>0</v>
      </c>
      <c r="JE105" s="111">
        <f t="shared" si="393"/>
        <v>0</v>
      </c>
      <c r="JF105" s="111">
        <f t="shared" si="394"/>
        <v>0</v>
      </c>
      <c r="JG105" s="111">
        <f t="shared" si="395"/>
        <v>0</v>
      </c>
      <c r="JH105" s="111">
        <f t="shared" si="396"/>
        <v>0</v>
      </c>
      <c r="JI105" s="111">
        <f t="shared" si="397"/>
        <v>0</v>
      </c>
      <c r="JJ105" s="111">
        <f t="shared" si="398"/>
        <v>0</v>
      </c>
      <c r="JK105" s="111">
        <f t="shared" si="399"/>
        <v>0</v>
      </c>
      <c r="JL105" s="111">
        <f t="shared" si="400"/>
        <v>0</v>
      </c>
      <c r="JM105" s="111">
        <f t="shared" si="401"/>
        <v>0</v>
      </c>
      <c r="JN105" s="111">
        <f t="shared" si="402"/>
        <v>0</v>
      </c>
      <c r="JO105" s="111">
        <f t="shared" si="403"/>
        <v>0</v>
      </c>
      <c r="JP105" s="111">
        <f t="shared" si="404"/>
        <v>0</v>
      </c>
      <c r="JQ105" s="111">
        <f t="shared" si="405"/>
        <v>0</v>
      </c>
      <c r="JR105" s="111">
        <f t="shared" si="406"/>
        <v>0</v>
      </c>
      <c r="JS105" s="111">
        <f t="shared" si="407"/>
        <v>0</v>
      </c>
      <c r="JT105" s="111">
        <f t="shared" si="408"/>
        <v>0</v>
      </c>
      <c r="JU105" s="111">
        <f t="shared" si="409"/>
        <v>0</v>
      </c>
      <c r="JV105" s="111">
        <f t="shared" si="410"/>
        <v>0</v>
      </c>
      <c r="JW105" s="111">
        <f t="shared" si="411"/>
        <v>0</v>
      </c>
      <c r="JX105" s="111">
        <f t="shared" si="412"/>
        <v>0</v>
      </c>
      <c r="JY105" s="111">
        <f t="shared" si="413"/>
        <v>0</v>
      </c>
      <c r="JZ105" s="111">
        <f t="shared" si="414"/>
        <v>0</v>
      </c>
      <c r="KA105" s="111">
        <f t="shared" si="415"/>
        <v>0</v>
      </c>
      <c r="KB105" s="111">
        <f t="shared" si="416"/>
        <v>0</v>
      </c>
      <c r="KC105" s="111">
        <f t="shared" si="417"/>
        <v>0</v>
      </c>
      <c r="KD105" s="111">
        <f t="shared" si="418"/>
        <v>0</v>
      </c>
      <c r="KE105" s="111">
        <f t="shared" si="419"/>
        <v>0</v>
      </c>
      <c r="KF105" s="111">
        <f t="shared" si="420"/>
        <v>0</v>
      </c>
      <c r="KG105" s="111">
        <f t="shared" si="421"/>
        <v>0</v>
      </c>
      <c r="KH105" s="111">
        <f t="shared" si="422"/>
        <v>0</v>
      </c>
      <c r="KI105" s="111">
        <f t="shared" si="423"/>
        <v>0</v>
      </c>
      <c r="KJ105" s="111">
        <f t="shared" si="424"/>
        <v>0</v>
      </c>
      <c r="KK105" s="111">
        <f t="shared" si="425"/>
        <v>0</v>
      </c>
      <c r="KL105" s="111">
        <f t="shared" si="426"/>
        <v>0</v>
      </c>
      <c r="KM105" s="111">
        <f t="shared" si="427"/>
        <v>0</v>
      </c>
      <c r="KN105" s="111">
        <f t="shared" si="428"/>
        <v>0</v>
      </c>
      <c r="KO105" s="111">
        <f t="shared" si="429"/>
        <v>0</v>
      </c>
      <c r="KP105" s="111">
        <f t="shared" si="430"/>
        <v>0</v>
      </c>
      <c r="KQ105" s="111">
        <f t="shared" si="431"/>
        <v>0</v>
      </c>
      <c r="KR105" s="111">
        <f t="shared" si="432"/>
        <v>0</v>
      </c>
      <c r="KS105" s="111">
        <f t="shared" si="433"/>
        <v>0</v>
      </c>
      <c r="KT105" s="111">
        <f t="shared" si="434"/>
        <v>0</v>
      </c>
      <c r="KU105" s="111">
        <f t="shared" si="435"/>
        <v>0</v>
      </c>
      <c r="KV105" s="111">
        <f t="shared" si="436"/>
        <v>0</v>
      </c>
      <c r="KW105" s="111">
        <f t="shared" si="437"/>
        <v>0</v>
      </c>
      <c r="KX105" s="111">
        <f t="shared" si="438"/>
        <v>0</v>
      </c>
      <c r="KY105" s="111">
        <f t="shared" si="439"/>
        <v>0</v>
      </c>
      <c r="KZ105" s="111">
        <f t="shared" si="440"/>
        <v>0</v>
      </c>
      <c r="LA105" s="111">
        <f t="shared" si="441"/>
        <v>0</v>
      </c>
      <c r="LB105" s="111">
        <f t="shared" si="442"/>
        <v>0</v>
      </c>
      <c r="LC105" s="111">
        <f t="shared" si="443"/>
        <v>0</v>
      </c>
      <c r="LD105" s="111">
        <f t="shared" si="444"/>
        <v>0</v>
      </c>
      <c r="LE105" s="111">
        <f t="shared" si="445"/>
        <v>0</v>
      </c>
      <c r="LF105" s="111">
        <f t="shared" si="446"/>
        <v>0</v>
      </c>
      <c r="LG105" s="111">
        <f t="shared" si="447"/>
        <v>0</v>
      </c>
      <c r="LH105" s="111">
        <f t="shared" si="448"/>
        <v>0</v>
      </c>
      <c r="LI105" s="111">
        <f t="shared" si="449"/>
        <v>0</v>
      </c>
      <c r="LJ105" s="111">
        <f t="shared" si="450"/>
        <v>0</v>
      </c>
      <c r="LK105" s="111">
        <f t="shared" si="451"/>
        <v>0</v>
      </c>
      <c r="LL105" s="111">
        <f t="shared" si="452"/>
        <v>0</v>
      </c>
      <c r="LM105" s="111">
        <f t="shared" si="453"/>
        <v>0</v>
      </c>
      <c r="LN105" s="111">
        <f t="shared" si="454"/>
        <v>0</v>
      </c>
      <c r="LO105" s="111">
        <f t="shared" si="455"/>
        <v>0</v>
      </c>
      <c r="LP105" s="111">
        <f t="shared" si="456"/>
        <v>0</v>
      </c>
      <c r="LQ105" s="111">
        <f t="shared" si="457"/>
        <v>0</v>
      </c>
      <c r="LR105" s="111">
        <f t="shared" si="458"/>
        <v>0</v>
      </c>
      <c r="LS105" s="111">
        <f t="shared" si="459"/>
        <v>0</v>
      </c>
      <c r="LT105" s="111">
        <f t="shared" si="460"/>
        <v>0</v>
      </c>
      <c r="LU105" s="111">
        <f t="shared" si="461"/>
        <v>0</v>
      </c>
      <c r="LV105" s="111">
        <f t="shared" si="462"/>
        <v>0</v>
      </c>
      <c r="LW105" s="111">
        <f t="shared" si="463"/>
        <v>0</v>
      </c>
      <c r="LX105" s="111">
        <f t="shared" si="464"/>
        <v>0</v>
      </c>
      <c r="LY105" s="111">
        <f t="shared" si="465"/>
        <v>0</v>
      </c>
      <c r="LZ105" s="111">
        <f t="shared" si="466"/>
        <v>0</v>
      </c>
      <c r="MA105" s="111">
        <f t="shared" si="467"/>
        <v>0</v>
      </c>
      <c r="MD105" s="111"/>
      <c r="ME105" s="111">
        <f t="shared" si="685"/>
        <v>0</v>
      </c>
      <c r="MF105" s="111">
        <f t="shared" si="468"/>
        <v>0</v>
      </c>
      <c r="MG105" s="111">
        <f t="shared" si="469"/>
        <v>0</v>
      </c>
      <c r="MH105" s="111">
        <f t="shared" si="470"/>
        <v>0</v>
      </c>
      <c r="MI105" s="111">
        <f t="shared" si="471"/>
        <v>0</v>
      </c>
      <c r="MJ105" s="111">
        <f t="shared" si="472"/>
        <v>0</v>
      </c>
      <c r="MK105" s="111">
        <f t="shared" si="473"/>
        <v>0</v>
      </c>
      <c r="ML105" s="111">
        <f t="shared" si="474"/>
        <v>0</v>
      </c>
      <c r="MM105" s="111">
        <f t="shared" si="475"/>
        <v>0</v>
      </c>
      <c r="MN105" s="111">
        <f t="shared" si="476"/>
        <v>0</v>
      </c>
      <c r="MO105" s="111">
        <f t="shared" si="477"/>
        <v>0</v>
      </c>
      <c r="MP105" s="111">
        <f t="shared" si="478"/>
        <v>0</v>
      </c>
      <c r="MQ105" s="111">
        <f t="shared" si="479"/>
        <v>0</v>
      </c>
      <c r="MR105" s="111">
        <f t="shared" si="480"/>
        <v>0</v>
      </c>
      <c r="MS105" s="111">
        <f t="shared" si="481"/>
        <v>0</v>
      </c>
      <c r="MT105" s="111">
        <f t="shared" si="482"/>
        <v>0</v>
      </c>
      <c r="MU105" s="111">
        <f t="shared" si="483"/>
        <v>0</v>
      </c>
      <c r="MV105" s="111">
        <f t="shared" si="484"/>
        <v>0</v>
      </c>
      <c r="MW105" s="111">
        <f t="shared" si="485"/>
        <v>0</v>
      </c>
      <c r="MX105" s="111">
        <f t="shared" si="486"/>
        <v>0</v>
      </c>
      <c r="MY105" s="111">
        <f t="shared" si="487"/>
        <v>0</v>
      </c>
      <c r="MZ105" s="111">
        <f t="shared" si="488"/>
        <v>0</v>
      </c>
      <c r="NA105" s="111">
        <f t="shared" si="489"/>
        <v>0</v>
      </c>
      <c r="NB105" s="111">
        <f t="shared" si="490"/>
        <v>0</v>
      </c>
      <c r="NC105" s="111">
        <f t="shared" si="491"/>
        <v>0</v>
      </c>
      <c r="ND105" s="111">
        <f t="shared" si="492"/>
        <v>0</v>
      </c>
      <c r="NE105" s="111">
        <f t="shared" si="493"/>
        <v>0</v>
      </c>
      <c r="NF105" s="111">
        <f t="shared" si="494"/>
        <v>0</v>
      </c>
      <c r="NG105" s="111">
        <f t="shared" si="495"/>
        <v>0</v>
      </c>
      <c r="NH105" s="111">
        <f t="shared" si="496"/>
        <v>0</v>
      </c>
      <c r="NI105" s="111">
        <f t="shared" si="497"/>
        <v>0</v>
      </c>
      <c r="NJ105" s="111">
        <f t="shared" si="498"/>
        <v>0</v>
      </c>
      <c r="NK105" s="111">
        <f t="shared" si="499"/>
        <v>0</v>
      </c>
      <c r="NL105" s="111">
        <f t="shared" si="500"/>
        <v>0</v>
      </c>
      <c r="NM105" s="111">
        <f t="shared" si="501"/>
        <v>0</v>
      </c>
      <c r="NN105" s="111">
        <f t="shared" si="502"/>
        <v>0</v>
      </c>
      <c r="NO105" s="111">
        <f t="shared" si="503"/>
        <v>0</v>
      </c>
      <c r="NP105" s="111">
        <f t="shared" si="504"/>
        <v>0</v>
      </c>
      <c r="NQ105" s="111">
        <f t="shared" si="505"/>
        <v>0</v>
      </c>
      <c r="NR105" s="111">
        <f t="shared" si="506"/>
        <v>0</v>
      </c>
      <c r="NS105" s="111">
        <f t="shared" si="507"/>
        <v>0</v>
      </c>
      <c r="NT105" s="111">
        <f t="shared" si="508"/>
        <v>0</v>
      </c>
      <c r="NU105" s="111">
        <f t="shared" si="509"/>
        <v>0</v>
      </c>
      <c r="NV105" s="111">
        <f t="shared" si="510"/>
        <v>0</v>
      </c>
      <c r="NW105" s="111">
        <f t="shared" si="511"/>
        <v>0</v>
      </c>
      <c r="NX105" s="111">
        <f t="shared" si="512"/>
        <v>0</v>
      </c>
      <c r="NY105" s="111">
        <f t="shared" si="513"/>
        <v>0</v>
      </c>
      <c r="NZ105" s="111">
        <f t="shared" si="514"/>
        <v>0</v>
      </c>
      <c r="OA105" s="111">
        <f t="shared" si="515"/>
        <v>0</v>
      </c>
      <c r="OB105" s="111">
        <f t="shared" si="516"/>
        <v>0</v>
      </c>
      <c r="OC105" s="111">
        <f t="shared" si="517"/>
        <v>0</v>
      </c>
      <c r="OD105" s="111">
        <f t="shared" si="518"/>
        <v>0</v>
      </c>
      <c r="OE105" s="111">
        <f t="shared" si="519"/>
        <v>0</v>
      </c>
      <c r="OF105" s="111">
        <f t="shared" si="520"/>
        <v>0</v>
      </c>
      <c r="OG105" s="111">
        <f t="shared" si="521"/>
        <v>0</v>
      </c>
      <c r="OH105" s="111">
        <f t="shared" si="522"/>
        <v>0</v>
      </c>
      <c r="OI105" s="111">
        <f t="shared" si="523"/>
        <v>0</v>
      </c>
      <c r="OJ105" s="111">
        <f t="shared" si="524"/>
        <v>0</v>
      </c>
      <c r="OK105" s="111">
        <f t="shared" si="525"/>
        <v>0</v>
      </c>
      <c r="OL105" s="111">
        <f t="shared" si="526"/>
        <v>0</v>
      </c>
      <c r="OM105" s="111">
        <f t="shared" si="527"/>
        <v>0</v>
      </c>
      <c r="ON105" s="111">
        <f t="shared" si="528"/>
        <v>0</v>
      </c>
      <c r="OO105" s="111">
        <f t="shared" si="529"/>
        <v>0</v>
      </c>
      <c r="OP105" s="111">
        <f t="shared" si="530"/>
        <v>0</v>
      </c>
      <c r="OQ105" s="111">
        <f t="shared" si="531"/>
        <v>0</v>
      </c>
      <c r="OR105" s="111">
        <f t="shared" si="532"/>
        <v>0</v>
      </c>
      <c r="OS105" s="111">
        <f t="shared" si="533"/>
        <v>0</v>
      </c>
      <c r="OT105" s="111">
        <f t="shared" si="534"/>
        <v>0</v>
      </c>
      <c r="OU105" s="111">
        <f t="shared" si="535"/>
        <v>0</v>
      </c>
      <c r="OV105" s="111">
        <f t="shared" si="536"/>
        <v>0</v>
      </c>
      <c r="OW105" s="111">
        <f t="shared" si="537"/>
        <v>0</v>
      </c>
      <c r="OX105" s="111">
        <f t="shared" si="538"/>
        <v>0</v>
      </c>
      <c r="OY105" s="111"/>
      <c r="PA105" s="51">
        <f t="shared" si="686"/>
        <v>52105.20799191203</v>
      </c>
      <c r="PB105" s="51">
        <f t="shared" si="539"/>
        <v>49995.892700541051</v>
      </c>
      <c r="PC105" s="51">
        <f t="shared" si="540"/>
        <v>51341.05260312352</v>
      </c>
      <c r="PD105" s="51">
        <f t="shared" si="541"/>
        <v>51361.927998553598</v>
      </c>
      <c r="PE105" s="51">
        <f t="shared" si="542"/>
        <v>51361.927998553598</v>
      </c>
      <c r="PF105" s="51">
        <f t="shared" si="543"/>
        <v>50016.76809597083</v>
      </c>
      <c r="PG105" s="51">
        <f t="shared" si="544"/>
        <v>49492.042495021793</v>
      </c>
      <c r="PH105" s="51">
        <f t="shared" si="545"/>
        <v>44967.375298740168</v>
      </c>
      <c r="PI105" s="51">
        <f t="shared" si="546"/>
        <v>46303.194978628373</v>
      </c>
      <c r="PJ105" s="51">
        <f t="shared" si="547"/>
        <v>48354.670754337661</v>
      </c>
      <c r="PK105" s="51">
        <f t="shared" si="548"/>
        <v>48310.392150721113</v>
      </c>
      <c r="PL105" s="51">
        <f t="shared" si="549"/>
        <v>48352.84176758612</v>
      </c>
      <c r="PM105" s="51">
        <f t="shared" si="550"/>
        <v>52105.20799191203</v>
      </c>
      <c r="PN105" s="51">
        <f t="shared" si="551"/>
        <v>49995.892700541051</v>
      </c>
      <c r="PO105" s="51">
        <f t="shared" si="552"/>
        <v>51341.05260312352</v>
      </c>
      <c r="PP105" s="51">
        <f t="shared" si="553"/>
        <v>51361.927998553598</v>
      </c>
      <c r="PQ105" s="51">
        <f t="shared" si="554"/>
        <v>51361.927998553598</v>
      </c>
      <c r="PR105" s="51">
        <f t="shared" si="555"/>
        <v>50016.76809597083</v>
      </c>
      <c r="PS105" s="51">
        <f t="shared" si="556"/>
        <v>49492.042495021793</v>
      </c>
      <c r="PT105" s="51">
        <f t="shared" si="557"/>
        <v>44967.375298740168</v>
      </c>
      <c r="PU105" s="51">
        <f t="shared" si="558"/>
        <v>46303.194978628373</v>
      </c>
      <c r="PV105" s="51">
        <f t="shared" si="559"/>
        <v>48354.670754337661</v>
      </c>
      <c r="PW105" s="51">
        <f t="shared" si="560"/>
        <v>48310.392150721113</v>
      </c>
      <c r="PX105" s="51">
        <f t="shared" si="561"/>
        <v>48352.84176758612</v>
      </c>
      <c r="PY105" s="51">
        <f t="shared" si="562"/>
        <v>52105.20799191203</v>
      </c>
      <c r="PZ105" s="51">
        <f t="shared" si="563"/>
        <v>49995.892700541051</v>
      </c>
      <c r="QA105" s="51">
        <f t="shared" si="564"/>
        <v>51341.05260312352</v>
      </c>
      <c r="QB105" s="51">
        <f t="shared" si="565"/>
        <v>51361.927998553598</v>
      </c>
      <c r="QC105" s="51">
        <f t="shared" si="566"/>
        <v>51361.927998553598</v>
      </c>
      <c r="QD105" s="51">
        <f t="shared" si="567"/>
        <v>50016.76809597083</v>
      </c>
      <c r="QE105" s="51">
        <f t="shared" si="568"/>
        <v>49492.042495021793</v>
      </c>
      <c r="QF105" s="51">
        <f t="shared" si="569"/>
        <v>44967.375298740168</v>
      </c>
      <c r="QG105" s="51">
        <f t="shared" si="570"/>
        <v>46303.194978628373</v>
      </c>
      <c r="QH105" s="51">
        <f t="shared" si="571"/>
        <v>48354.670754337661</v>
      </c>
      <c r="QI105" s="51">
        <f t="shared" si="572"/>
        <v>48310.392150721113</v>
      </c>
      <c r="QJ105" s="51">
        <f t="shared" si="573"/>
        <v>48352.84176758612</v>
      </c>
      <c r="QK105" s="51">
        <f t="shared" si="574"/>
        <v>52105.20799191203</v>
      </c>
      <c r="QL105" s="51">
        <f t="shared" si="575"/>
        <v>49995.892700541051</v>
      </c>
      <c r="QM105" s="51">
        <f t="shared" si="576"/>
        <v>51341.05260312352</v>
      </c>
      <c r="QN105" s="51">
        <f t="shared" si="577"/>
        <v>51361.927998553598</v>
      </c>
      <c r="QO105" s="51">
        <f t="shared" si="578"/>
        <v>51361.927998553598</v>
      </c>
      <c r="QP105" s="51">
        <f t="shared" si="579"/>
        <v>50016.76809597083</v>
      </c>
      <c r="QQ105" s="51">
        <f t="shared" si="580"/>
        <v>49492.042495021793</v>
      </c>
      <c r="QR105" s="51">
        <f t="shared" si="581"/>
        <v>44967.375298740168</v>
      </c>
      <c r="QS105" s="51">
        <f t="shared" si="582"/>
        <v>46303.194978628373</v>
      </c>
      <c r="QT105" s="51">
        <f t="shared" si="583"/>
        <v>48354.670754337661</v>
      </c>
      <c r="QU105" s="51">
        <f t="shared" si="584"/>
        <v>48310.392150721113</v>
      </c>
      <c r="QV105" s="51">
        <f t="shared" si="585"/>
        <v>48352.84176758612</v>
      </c>
      <c r="QW105" s="51">
        <f t="shared" si="586"/>
        <v>52105.20799191203</v>
      </c>
      <c r="QX105" s="51">
        <f t="shared" si="587"/>
        <v>49995.892700541051</v>
      </c>
      <c r="QY105" s="51">
        <f t="shared" si="588"/>
        <v>51341.05260312352</v>
      </c>
      <c r="QZ105" s="51">
        <f t="shared" si="589"/>
        <v>51361.927998553598</v>
      </c>
      <c r="RA105" s="51">
        <f t="shared" si="590"/>
        <v>51361.927998553598</v>
      </c>
      <c r="RB105" s="51">
        <f t="shared" si="591"/>
        <v>50016.76809597083</v>
      </c>
      <c r="RC105" s="51">
        <f t="shared" si="592"/>
        <v>49492.042495021793</v>
      </c>
      <c r="RD105" s="51">
        <f t="shared" si="593"/>
        <v>44967.375298740168</v>
      </c>
      <c r="RE105" s="51">
        <f t="shared" si="594"/>
        <v>46303.194978628373</v>
      </c>
      <c r="RF105" s="51">
        <f t="shared" si="595"/>
        <v>48354.670754337661</v>
      </c>
      <c r="RG105" s="51">
        <f t="shared" si="596"/>
        <v>48310.392150721113</v>
      </c>
      <c r="RH105" s="51">
        <f t="shared" si="597"/>
        <v>48352.84176758612</v>
      </c>
      <c r="RI105" s="51">
        <f t="shared" si="598"/>
        <v>52105.20799191203</v>
      </c>
      <c r="RJ105" s="51">
        <f t="shared" si="599"/>
        <v>49995.892700541051</v>
      </c>
      <c r="RK105" s="51">
        <f t="shared" si="600"/>
        <v>51341.05260312352</v>
      </c>
      <c r="RL105" s="51">
        <f t="shared" si="601"/>
        <v>51361.927998553598</v>
      </c>
      <c r="RM105" s="51">
        <f t="shared" si="602"/>
        <v>51361.927998553598</v>
      </c>
      <c r="RN105" s="51">
        <f t="shared" si="603"/>
        <v>50016.76809597083</v>
      </c>
      <c r="RO105" s="51">
        <f t="shared" si="604"/>
        <v>49492.042495021793</v>
      </c>
      <c r="RP105" s="51">
        <f t="shared" si="605"/>
        <v>44967.375298740168</v>
      </c>
      <c r="RQ105" s="51">
        <f t="shared" si="606"/>
        <v>46303.194978628373</v>
      </c>
      <c r="RR105" s="51">
        <f t="shared" si="607"/>
        <v>48354.670754337661</v>
      </c>
      <c r="RS105" s="51">
        <f t="shared" si="608"/>
        <v>48310.392150721113</v>
      </c>
      <c r="RT105" s="51">
        <f t="shared" si="609"/>
        <v>48352.84176758612</v>
      </c>
      <c r="RU105" s="51"/>
      <c r="RV105" s="51">
        <f t="shared" si="768"/>
        <v>591963.29483368981</v>
      </c>
      <c r="RW105" s="51">
        <f t="shared" si="768"/>
        <v>591963.29483368981</v>
      </c>
      <c r="RX105" s="51">
        <f t="shared" si="768"/>
        <v>591963.29483368981</v>
      </c>
      <c r="RY105" s="51">
        <f t="shared" si="768"/>
        <v>591963.29483368981</v>
      </c>
      <c r="RZ105" s="51">
        <f t="shared" si="768"/>
        <v>591963.29483368981</v>
      </c>
      <c r="SA105" s="51">
        <f t="shared" si="768"/>
        <v>591963.29483368981</v>
      </c>
    </row>
    <row r="106" spans="1:495" x14ac:dyDescent="0.3">
      <c r="A106" s="1">
        <v>710000</v>
      </c>
      <c r="B106" s="1" t="s">
        <v>271</v>
      </c>
      <c r="C106" s="1" t="s">
        <v>141</v>
      </c>
      <c r="D106" s="44">
        <v>0</v>
      </c>
      <c r="E106" s="1" t="s">
        <v>174</v>
      </c>
      <c r="F106" s="107">
        <f>VLOOKUP(A106,Auxiliar_OPEX_CustosUnit!$A$4:$E$129,COLUMN(Auxiliar_OPEX_CustosUnit!$E$3),0)</f>
        <v>5</v>
      </c>
      <c r="G106" s="107">
        <f>INDEX(Auxiliar_OPEX_Drivers!$B$76:$I$84,MATCH($E106,Auxiliar_OPEX_Drivers!$B$76:$B$84,0),MATCH(YEAR(G$2),Auxiliar_OPEX_Drivers!$B$76:$I$76,0))*$F106</f>
        <v>5</v>
      </c>
      <c r="H106" s="107">
        <f>INDEX(Auxiliar_OPEX_Drivers!$B$76:$I$84,MATCH($E106,Auxiliar_OPEX_Drivers!$B$76:$B$84,0),MATCH(YEAR(H$2),Auxiliar_OPEX_Drivers!$B$76:$I$76,0))*$F106</f>
        <v>5</v>
      </c>
      <c r="I106" s="107">
        <f>INDEX(Auxiliar_OPEX_Drivers!$B$76:$I$84,MATCH($E106,Auxiliar_OPEX_Drivers!$B$76:$B$84,0),MATCH(YEAR(I$2),Auxiliar_OPEX_Drivers!$B$76:$I$76,0))*$F106</f>
        <v>5</v>
      </c>
      <c r="J106" s="107">
        <f>INDEX(Auxiliar_OPEX_Drivers!$B$76:$I$84,MATCH($E106,Auxiliar_OPEX_Drivers!$B$76:$B$84,0),MATCH(YEAR(J$2),Auxiliar_OPEX_Drivers!$B$76:$I$76,0))*$F106</f>
        <v>5</v>
      </c>
      <c r="K106" s="107">
        <f>INDEX(Auxiliar_OPEX_Drivers!$B$76:$I$84,MATCH($E106,Auxiliar_OPEX_Drivers!$B$76:$B$84,0),MATCH(YEAR(K$2),Auxiliar_OPEX_Drivers!$B$76:$I$76,0))*$F106</f>
        <v>5</v>
      </c>
      <c r="L106" s="107">
        <f>INDEX(Auxiliar_OPEX_Drivers!$B$76:$I$84,MATCH($E106,Auxiliar_OPEX_Drivers!$B$76:$B$84,0),MATCH(YEAR(L$2),Auxiliar_OPEX_Drivers!$B$76:$I$76,0))*$F106</f>
        <v>5</v>
      </c>
      <c r="M106" s="107">
        <f>INDEX(Auxiliar_OPEX_Drivers!$B$76:$I$84,MATCH($E106,Auxiliar_OPEX_Drivers!$B$76:$B$84,0),MATCH(YEAR(M$2),Auxiliar_OPEX_Drivers!$B$76:$I$76,0))*$F106</f>
        <v>5</v>
      </c>
      <c r="N106" s="107">
        <f>INDEX(Auxiliar_OPEX_Drivers!$B$76:$I$84,MATCH($E106,Auxiliar_OPEX_Drivers!$B$76:$B$84,0),MATCH(YEAR(N$2),Auxiliar_OPEX_Drivers!$B$76:$I$76,0))*$F106</f>
        <v>5</v>
      </c>
      <c r="O106" s="107">
        <f>INDEX(Auxiliar_OPEX_Drivers!$B$76:$I$84,MATCH($E106,Auxiliar_OPEX_Drivers!$B$76:$B$84,0),MATCH(YEAR(O$2),Auxiliar_OPEX_Drivers!$B$76:$I$76,0))*$F106</f>
        <v>5</v>
      </c>
      <c r="P106" s="107">
        <f>INDEX(Auxiliar_OPEX_Drivers!$B$76:$I$84,MATCH($E106,Auxiliar_OPEX_Drivers!$B$76:$B$84,0),MATCH(YEAR(P$2),Auxiliar_OPEX_Drivers!$B$76:$I$76,0))*$F106</f>
        <v>5</v>
      </c>
      <c r="Q106" s="107">
        <f>INDEX(Auxiliar_OPEX_Drivers!$B$76:$I$84,MATCH($E106,Auxiliar_OPEX_Drivers!$B$76:$B$84,0),MATCH(YEAR(Q$2),Auxiliar_OPEX_Drivers!$B$76:$I$76,0))*$F106</f>
        <v>5</v>
      </c>
      <c r="R106" s="107">
        <f>INDEX(Auxiliar_OPEX_Drivers!$B$76:$I$84,MATCH($E106,Auxiliar_OPEX_Drivers!$B$76:$B$84,0),MATCH(YEAR(R$2),Auxiliar_OPEX_Drivers!$B$76:$I$76,0))*$F106</f>
        <v>5</v>
      </c>
      <c r="S106" s="107">
        <f>INDEX(Auxiliar_OPEX_Drivers!$B$76:$I$84,MATCH($E106,Auxiliar_OPEX_Drivers!$B$76:$B$84,0),MATCH(YEAR(S$2),Auxiliar_OPEX_Drivers!$B$76:$I$76,0))*$F106</f>
        <v>5</v>
      </c>
      <c r="T106" s="107">
        <f>INDEX(Auxiliar_OPEX_Drivers!$B$76:$I$84,MATCH($E106,Auxiliar_OPEX_Drivers!$B$76:$B$84,0),MATCH(YEAR(T$2),Auxiliar_OPEX_Drivers!$B$76:$I$76,0))*$F106</f>
        <v>5</v>
      </c>
      <c r="U106" s="107">
        <f>INDEX(Auxiliar_OPEX_Drivers!$B$76:$I$84,MATCH($E106,Auxiliar_OPEX_Drivers!$B$76:$B$84,0),MATCH(YEAR(U$2),Auxiliar_OPEX_Drivers!$B$76:$I$76,0))*$F106</f>
        <v>5</v>
      </c>
      <c r="V106" s="107">
        <f>INDEX(Auxiliar_OPEX_Drivers!$B$76:$I$84,MATCH($E106,Auxiliar_OPEX_Drivers!$B$76:$B$84,0),MATCH(YEAR(V$2),Auxiliar_OPEX_Drivers!$B$76:$I$76,0))*$F106</f>
        <v>5</v>
      </c>
      <c r="W106" s="107">
        <f>INDEX(Auxiliar_OPEX_Drivers!$B$76:$I$84,MATCH($E106,Auxiliar_OPEX_Drivers!$B$76:$B$84,0),MATCH(YEAR(W$2),Auxiliar_OPEX_Drivers!$B$76:$I$76,0))*$F106</f>
        <v>5</v>
      </c>
      <c r="X106" s="107">
        <f>INDEX(Auxiliar_OPEX_Drivers!$B$76:$I$84,MATCH($E106,Auxiliar_OPEX_Drivers!$B$76:$B$84,0),MATCH(YEAR(X$2),Auxiliar_OPEX_Drivers!$B$76:$I$76,0))*$F106</f>
        <v>5</v>
      </c>
      <c r="Y106" s="107">
        <f>INDEX(Auxiliar_OPEX_Drivers!$B$76:$I$84,MATCH($E106,Auxiliar_OPEX_Drivers!$B$76:$B$84,0),MATCH(YEAR(Y$2),Auxiliar_OPEX_Drivers!$B$76:$I$76,0))*$F106</f>
        <v>5</v>
      </c>
      <c r="Z106" s="107">
        <f>INDEX(Auxiliar_OPEX_Drivers!$B$76:$I$84,MATCH($E106,Auxiliar_OPEX_Drivers!$B$76:$B$84,0),MATCH(YEAR(Z$2),Auxiliar_OPEX_Drivers!$B$76:$I$76,0))*$F106</f>
        <v>5</v>
      </c>
      <c r="AA106" s="107">
        <f>INDEX(Auxiliar_OPEX_Drivers!$B$76:$I$84,MATCH($E106,Auxiliar_OPEX_Drivers!$B$76:$B$84,0),MATCH(YEAR(AA$2),Auxiliar_OPEX_Drivers!$B$76:$I$76,0))*$F106</f>
        <v>5</v>
      </c>
      <c r="AB106" s="107">
        <f>INDEX(Auxiliar_OPEX_Drivers!$B$76:$I$84,MATCH($E106,Auxiliar_OPEX_Drivers!$B$76:$B$84,0),MATCH(YEAR(AB$2),Auxiliar_OPEX_Drivers!$B$76:$I$76,0))*$F106</f>
        <v>5</v>
      </c>
      <c r="AC106" s="107">
        <f>INDEX(Auxiliar_OPEX_Drivers!$B$76:$I$84,MATCH($E106,Auxiliar_OPEX_Drivers!$B$76:$B$84,0),MATCH(YEAR(AC$2),Auxiliar_OPEX_Drivers!$B$76:$I$76,0))*$F106</f>
        <v>5</v>
      </c>
      <c r="AD106" s="107">
        <f>INDEX(Auxiliar_OPEX_Drivers!$B$76:$I$84,MATCH($E106,Auxiliar_OPEX_Drivers!$B$76:$B$84,0),MATCH(YEAR(AD$2),Auxiliar_OPEX_Drivers!$B$76:$I$76,0))*$F106</f>
        <v>5</v>
      </c>
      <c r="AE106" s="107">
        <f>INDEX(Auxiliar_OPEX_Drivers!$B$76:$I$84,MATCH($E106,Auxiliar_OPEX_Drivers!$B$76:$B$84,0),MATCH(YEAR(AE$2),Auxiliar_OPEX_Drivers!$B$76:$I$76,0))*$F106</f>
        <v>5</v>
      </c>
      <c r="AF106" s="107">
        <f>INDEX(Auxiliar_OPEX_Drivers!$B$76:$I$84,MATCH($E106,Auxiliar_OPEX_Drivers!$B$76:$B$84,0),MATCH(YEAR(AF$2),Auxiliar_OPEX_Drivers!$B$76:$I$76,0))*$F106</f>
        <v>5</v>
      </c>
      <c r="AG106" s="107">
        <f>INDEX(Auxiliar_OPEX_Drivers!$B$76:$I$84,MATCH($E106,Auxiliar_OPEX_Drivers!$B$76:$B$84,0),MATCH(YEAR(AG$2),Auxiliar_OPEX_Drivers!$B$76:$I$76,0))*$F106</f>
        <v>5</v>
      </c>
      <c r="AH106" s="107">
        <f>INDEX(Auxiliar_OPEX_Drivers!$B$76:$I$84,MATCH($E106,Auxiliar_OPEX_Drivers!$B$76:$B$84,0),MATCH(YEAR(AH$2),Auxiliar_OPEX_Drivers!$B$76:$I$76,0))*$F106</f>
        <v>5</v>
      </c>
      <c r="AI106" s="107">
        <f>INDEX(Auxiliar_OPEX_Drivers!$B$76:$I$84,MATCH($E106,Auxiliar_OPEX_Drivers!$B$76:$B$84,0),MATCH(YEAR(AI$2),Auxiliar_OPEX_Drivers!$B$76:$I$76,0))*$F106</f>
        <v>5</v>
      </c>
      <c r="AJ106" s="107">
        <f>INDEX(Auxiliar_OPEX_Drivers!$B$76:$I$84,MATCH($E106,Auxiliar_OPEX_Drivers!$B$76:$B$84,0),MATCH(YEAR(AJ$2),Auxiliar_OPEX_Drivers!$B$76:$I$76,0))*$F106</f>
        <v>5</v>
      </c>
      <c r="AK106" s="107">
        <f>INDEX(Auxiliar_OPEX_Drivers!$B$76:$I$84,MATCH($E106,Auxiliar_OPEX_Drivers!$B$76:$B$84,0),MATCH(YEAR(AK$2),Auxiliar_OPEX_Drivers!$B$76:$I$76,0))*$F106</f>
        <v>5</v>
      </c>
      <c r="AL106" s="107">
        <f>INDEX(Auxiliar_OPEX_Drivers!$B$76:$I$84,MATCH($E106,Auxiliar_OPEX_Drivers!$B$76:$B$84,0),MATCH(YEAR(AL$2),Auxiliar_OPEX_Drivers!$B$76:$I$76,0))*$F106</f>
        <v>5</v>
      </c>
      <c r="AM106" s="107">
        <f>INDEX(Auxiliar_OPEX_Drivers!$B$76:$I$84,MATCH($E106,Auxiliar_OPEX_Drivers!$B$76:$B$84,0),MATCH(YEAR(AM$2),Auxiliar_OPEX_Drivers!$B$76:$I$76,0))*$F106</f>
        <v>5</v>
      </c>
      <c r="AN106" s="107">
        <f>INDEX(Auxiliar_OPEX_Drivers!$B$76:$I$84,MATCH($E106,Auxiliar_OPEX_Drivers!$B$76:$B$84,0),MATCH(YEAR(AN$2),Auxiliar_OPEX_Drivers!$B$76:$I$76,0))*$F106</f>
        <v>5</v>
      </c>
      <c r="AO106" s="107">
        <f>INDEX(Auxiliar_OPEX_Drivers!$B$76:$I$84,MATCH($E106,Auxiliar_OPEX_Drivers!$B$76:$B$84,0),MATCH(YEAR(AO$2),Auxiliar_OPEX_Drivers!$B$76:$I$76,0))*$F106</f>
        <v>5</v>
      </c>
      <c r="AP106" s="107">
        <f>INDEX(Auxiliar_OPEX_Drivers!$B$76:$I$84,MATCH($E106,Auxiliar_OPEX_Drivers!$B$76:$B$84,0),MATCH(YEAR(AP$2),Auxiliar_OPEX_Drivers!$B$76:$I$76,0))*$F106</f>
        <v>5</v>
      </c>
      <c r="AQ106" s="107">
        <f>INDEX(Auxiliar_OPEX_Drivers!$B$76:$I$84,MATCH($E106,Auxiliar_OPEX_Drivers!$B$76:$B$84,0),MATCH(YEAR(AQ$2),Auxiliar_OPEX_Drivers!$B$76:$I$76,0))*$F106</f>
        <v>5</v>
      </c>
      <c r="AR106" s="107">
        <f>INDEX(Auxiliar_OPEX_Drivers!$B$76:$I$84,MATCH($E106,Auxiliar_OPEX_Drivers!$B$76:$B$84,0),MATCH(YEAR(AR$2),Auxiliar_OPEX_Drivers!$B$76:$I$76,0))*$F106</f>
        <v>5</v>
      </c>
      <c r="AS106" s="107">
        <f>INDEX(Auxiliar_OPEX_Drivers!$B$76:$I$84,MATCH($E106,Auxiliar_OPEX_Drivers!$B$76:$B$84,0),MATCH(YEAR(AS$2),Auxiliar_OPEX_Drivers!$B$76:$I$76,0))*$F106</f>
        <v>5</v>
      </c>
      <c r="AT106" s="107">
        <f>INDEX(Auxiliar_OPEX_Drivers!$B$76:$I$84,MATCH($E106,Auxiliar_OPEX_Drivers!$B$76:$B$84,0),MATCH(YEAR(AT$2),Auxiliar_OPEX_Drivers!$B$76:$I$76,0))*$F106</f>
        <v>5</v>
      </c>
      <c r="AU106" s="107">
        <f>INDEX(Auxiliar_OPEX_Drivers!$B$76:$I$84,MATCH($E106,Auxiliar_OPEX_Drivers!$B$76:$B$84,0),MATCH(YEAR(AU$2),Auxiliar_OPEX_Drivers!$B$76:$I$76,0))*$F106</f>
        <v>5</v>
      </c>
      <c r="AV106" s="107">
        <f>INDEX(Auxiliar_OPEX_Drivers!$B$76:$I$84,MATCH($E106,Auxiliar_OPEX_Drivers!$B$76:$B$84,0),MATCH(YEAR(AV$2),Auxiliar_OPEX_Drivers!$B$76:$I$76,0))*$F106</f>
        <v>5</v>
      </c>
      <c r="AW106" s="107">
        <f>INDEX(Auxiliar_OPEX_Drivers!$B$76:$I$84,MATCH($E106,Auxiliar_OPEX_Drivers!$B$76:$B$84,0),MATCH(YEAR(AW$2),Auxiliar_OPEX_Drivers!$B$76:$I$76,0))*$F106</f>
        <v>5</v>
      </c>
      <c r="AX106" s="107">
        <f>INDEX(Auxiliar_OPEX_Drivers!$B$76:$I$84,MATCH($E106,Auxiliar_OPEX_Drivers!$B$76:$B$84,0),MATCH(YEAR(AX$2),Auxiliar_OPEX_Drivers!$B$76:$I$76,0))*$F106</f>
        <v>5</v>
      </c>
      <c r="AY106" s="107">
        <f>INDEX(Auxiliar_OPEX_Drivers!$B$76:$I$84,MATCH($E106,Auxiliar_OPEX_Drivers!$B$76:$B$84,0),MATCH(YEAR(AY$2),Auxiliar_OPEX_Drivers!$B$76:$I$76,0))*$F106</f>
        <v>5</v>
      </c>
      <c r="AZ106" s="107">
        <f>INDEX(Auxiliar_OPEX_Drivers!$B$76:$I$84,MATCH($E106,Auxiliar_OPEX_Drivers!$B$76:$B$84,0),MATCH(YEAR(AZ$2),Auxiliar_OPEX_Drivers!$B$76:$I$76,0))*$F106</f>
        <v>5</v>
      </c>
      <c r="BA106" s="107">
        <f>INDEX(Auxiliar_OPEX_Drivers!$B$76:$I$84,MATCH($E106,Auxiliar_OPEX_Drivers!$B$76:$B$84,0),MATCH(YEAR(BA$2),Auxiliar_OPEX_Drivers!$B$76:$I$76,0))*$F106</f>
        <v>5</v>
      </c>
      <c r="BB106" s="107">
        <f>INDEX(Auxiliar_OPEX_Drivers!$B$76:$I$84,MATCH($E106,Auxiliar_OPEX_Drivers!$B$76:$B$84,0),MATCH(YEAR(BB$2),Auxiliar_OPEX_Drivers!$B$76:$I$76,0))*$F106</f>
        <v>5</v>
      </c>
      <c r="BC106" s="107">
        <f>INDEX(Auxiliar_OPEX_Drivers!$B$76:$I$84,MATCH($E106,Auxiliar_OPEX_Drivers!$B$76:$B$84,0),MATCH(YEAR(BC$2),Auxiliar_OPEX_Drivers!$B$76:$I$76,0))*$F106</f>
        <v>5</v>
      </c>
      <c r="BD106" s="107">
        <f>INDEX(Auxiliar_OPEX_Drivers!$B$76:$I$84,MATCH($E106,Auxiliar_OPEX_Drivers!$B$76:$B$84,0),MATCH(YEAR(BD$2),Auxiliar_OPEX_Drivers!$B$76:$I$76,0))*$F106</f>
        <v>5</v>
      </c>
      <c r="BE106" s="107">
        <f>INDEX(Auxiliar_OPEX_Drivers!$B$76:$I$84,MATCH($E106,Auxiliar_OPEX_Drivers!$B$76:$B$84,0),MATCH(YEAR(BE$2),Auxiliar_OPEX_Drivers!$B$76:$I$76,0))*$F106</f>
        <v>5</v>
      </c>
      <c r="BF106" s="107">
        <f>INDEX(Auxiliar_OPEX_Drivers!$B$76:$I$84,MATCH($E106,Auxiliar_OPEX_Drivers!$B$76:$B$84,0),MATCH(YEAR(BF$2),Auxiliar_OPEX_Drivers!$B$76:$I$76,0))*$F106</f>
        <v>5</v>
      </c>
      <c r="BG106" s="107">
        <f>INDEX(Auxiliar_OPEX_Drivers!$B$76:$I$84,MATCH($E106,Auxiliar_OPEX_Drivers!$B$76:$B$84,0),MATCH(YEAR(BG$2),Auxiliar_OPEX_Drivers!$B$76:$I$76,0))*$F106</f>
        <v>5</v>
      </c>
      <c r="BH106" s="107">
        <f>INDEX(Auxiliar_OPEX_Drivers!$B$76:$I$84,MATCH($E106,Auxiliar_OPEX_Drivers!$B$76:$B$84,0),MATCH(YEAR(BH$2),Auxiliar_OPEX_Drivers!$B$76:$I$76,0))*$F106</f>
        <v>5</v>
      </c>
      <c r="BI106" s="107">
        <f>INDEX(Auxiliar_OPEX_Drivers!$B$76:$I$84,MATCH($E106,Auxiliar_OPEX_Drivers!$B$76:$B$84,0),MATCH(YEAR(BI$2),Auxiliar_OPEX_Drivers!$B$76:$I$76,0))*$F106</f>
        <v>5</v>
      </c>
      <c r="BJ106" s="107">
        <f>INDEX(Auxiliar_OPEX_Drivers!$B$76:$I$84,MATCH($E106,Auxiliar_OPEX_Drivers!$B$76:$B$84,0),MATCH(YEAR(BJ$2),Auxiliar_OPEX_Drivers!$B$76:$I$76,0))*$F106</f>
        <v>5</v>
      </c>
      <c r="BK106" s="107">
        <f>INDEX(Auxiliar_OPEX_Drivers!$B$76:$I$84,MATCH($E106,Auxiliar_OPEX_Drivers!$B$76:$B$84,0),MATCH(YEAR(BK$2),Auxiliar_OPEX_Drivers!$B$76:$I$76,0))*$F106</f>
        <v>5</v>
      </c>
      <c r="BL106" s="107">
        <f>INDEX(Auxiliar_OPEX_Drivers!$B$76:$I$84,MATCH($E106,Auxiliar_OPEX_Drivers!$B$76:$B$84,0),MATCH(YEAR(BL$2),Auxiliar_OPEX_Drivers!$B$76:$I$76,0))*$F106</f>
        <v>5</v>
      </c>
      <c r="BM106" s="107">
        <f>INDEX(Auxiliar_OPEX_Drivers!$B$76:$I$84,MATCH($E106,Auxiliar_OPEX_Drivers!$B$76:$B$84,0),MATCH(YEAR(BM$2),Auxiliar_OPEX_Drivers!$B$76:$I$76,0))*$F106</f>
        <v>5</v>
      </c>
      <c r="BN106" s="107">
        <f>INDEX(Auxiliar_OPEX_Drivers!$B$76:$I$84,MATCH($E106,Auxiliar_OPEX_Drivers!$B$76:$B$84,0),MATCH(YEAR(BN$2),Auxiliar_OPEX_Drivers!$B$76:$I$76,0))*$F106</f>
        <v>5</v>
      </c>
      <c r="BO106" s="107">
        <f>INDEX(Auxiliar_OPEX_Drivers!$B$76:$I$84,MATCH($E106,Auxiliar_OPEX_Drivers!$B$76:$B$84,0),MATCH(YEAR(BO$2),Auxiliar_OPEX_Drivers!$B$76:$I$76,0))*$F106</f>
        <v>5</v>
      </c>
      <c r="BP106" s="107">
        <f>INDEX(Auxiliar_OPEX_Drivers!$B$76:$I$84,MATCH($E106,Auxiliar_OPEX_Drivers!$B$76:$B$84,0),MATCH(YEAR(BP$2),Auxiliar_OPEX_Drivers!$B$76:$I$76,0))*$F106</f>
        <v>5</v>
      </c>
      <c r="BQ106" s="107">
        <f>INDEX(Auxiliar_OPEX_Drivers!$B$76:$I$84,MATCH($E106,Auxiliar_OPEX_Drivers!$B$76:$B$84,0),MATCH(YEAR(BQ$2),Auxiliar_OPEX_Drivers!$B$76:$I$76,0))*$F106</f>
        <v>5</v>
      </c>
      <c r="BR106" s="107">
        <f>INDEX(Auxiliar_OPEX_Drivers!$B$76:$I$84,MATCH($E106,Auxiliar_OPEX_Drivers!$B$76:$B$84,0),MATCH(YEAR(BR$2),Auxiliar_OPEX_Drivers!$B$76:$I$76,0))*$F106</f>
        <v>5</v>
      </c>
      <c r="BS106" s="107">
        <f>INDEX(Auxiliar_OPEX_Drivers!$B$76:$I$84,MATCH($E106,Auxiliar_OPEX_Drivers!$B$76:$B$84,0),MATCH(YEAR(BS$2),Auxiliar_OPEX_Drivers!$B$76:$I$76,0))*$F106</f>
        <v>5</v>
      </c>
      <c r="BT106" s="107">
        <f>INDEX(Auxiliar_OPEX_Drivers!$B$76:$I$84,MATCH($E106,Auxiliar_OPEX_Drivers!$B$76:$B$84,0),MATCH(YEAR(BT$2),Auxiliar_OPEX_Drivers!$B$76:$I$76,0))*$F106</f>
        <v>5</v>
      </c>
      <c r="BU106" s="107">
        <f>INDEX(Auxiliar_OPEX_Drivers!$B$76:$I$84,MATCH($E106,Auxiliar_OPEX_Drivers!$B$76:$B$84,0),MATCH(YEAR(BU$2),Auxiliar_OPEX_Drivers!$B$76:$I$76,0))*$F106</f>
        <v>5</v>
      </c>
      <c r="BV106" s="107">
        <f>INDEX(Auxiliar_OPEX_Drivers!$B$76:$I$84,MATCH($E106,Auxiliar_OPEX_Drivers!$B$76:$B$84,0),MATCH(YEAR(BV$2),Auxiliar_OPEX_Drivers!$B$76:$I$76,0))*$F106</f>
        <v>5</v>
      </c>
      <c r="BW106" s="107">
        <f>INDEX(Auxiliar_OPEX_Drivers!$B$76:$I$84,MATCH($E106,Auxiliar_OPEX_Drivers!$B$76:$B$84,0),MATCH(YEAR(BW$2),Auxiliar_OPEX_Drivers!$B$76:$I$76,0))*$F106</f>
        <v>5</v>
      </c>
      <c r="BX106" s="107">
        <f>INDEX(Auxiliar_OPEX_Drivers!$B$76:$I$84,MATCH($E106,Auxiliar_OPEX_Drivers!$B$76:$B$84,0),MATCH(YEAR(BX$2),Auxiliar_OPEX_Drivers!$B$76:$I$76,0))*$F106</f>
        <v>5</v>
      </c>
      <c r="BY106" s="107">
        <f>INDEX(Auxiliar_OPEX_Drivers!$B$76:$I$84,MATCH($E106,Auxiliar_OPEX_Drivers!$B$76:$B$84,0),MATCH(YEAR(BY$2),Auxiliar_OPEX_Drivers!$B$76:$I$76,0))*$F106</f>
        <v>5</v>
      </c>
      <c r="BZ106" s="107">
        <f>INDEX(Auxiliar_OPEX_Drivers!$B$76:$I$84,MATCH($E106,Auxiliar_OPEX_Drivers!$B$76:$B$84,0),MATCH(YEAR(BZ$2),Auxiliar_OPEX_Drivers!$B$76:$I$76,0))*$F106</f>
        <v>5</v>
      </c>
      <c r="CA106" s="107">
        <f>INDEX(Auxiliar_OPEX_Drivers!$B$76:$I$84,MATCH($E106,Auxiliar_OPEX_Drivers!$B$76:$B$84,0),MATCH(YEAR(CA$2),Auxiliar_OPEX_Drivers!$B$76:$I$76,0))*$F106</f>
        <v>5</v>
      </c>
      <c r="CB106" s="107">
        <f>INDEX(Auxiliar_OPEX_Drivers!$B$76:$I$84,MATCH($E106,Auxiliar_OPEX_Drivers!$B$76:$B$84,0),MATCH(YEAR(CB$2),Auxiliar_OPEX_Drivers!$B$76:$I$76,0))*$F106</f>
        <v>5</v>
      </c>
      <c r="CC106" s="107">
        <f>INDEX(Auxiliar_OPEX_Drivers!$B$76:$I$84,MATCH($E106,Auxiliar_OPEX_Drivers!$B$76:$B$84,0),MATCH(YEAR(CC$2),Auxiliar_OPEX_Drivers!$B$76:$I$76,0))*$F106</f>
        <v>5</v>
      </c>
      <c r="CD106" s="107">
        <f>INDEX(Auxiliar_OPEX_Drivers!$B$76:$I$84,MATCH($E106,Auxiliar_OPEX_Drivers!$B$76:$B$84,0),MATCH(YEAR(CD$2),Auxiliar_OPEX_Drivers!$B$76:$I$76,0))*$F106</f>
        <v>5</v>
      </c>
      <c r="CE106" s="107">
        <f>INDEX(Auxiliar_OPEX_Drivers!$B$76:$I$84,MATCH($E106,Auxiliar_OPEX_Drivers!$B$76:$B$84,0),MATCH(YEAR(CE$2),Auxiliar_OPEX_Drivers!$B$76:$I$76,0))*$F106</f>
        <v>5</v>
      </c>
      <c r="CF106" s="107">
        <f>INDEX(Auxiliar_OPEX_Drivers!$B$76:$I$84,MATCH($E106,Auxiliar_OPEX_Drivers!$B$76:$B$84,0),MATCH(YEAR(CF$2),Auxiliar_OPEX_Drivers!$B$76:$I$76,0))*$F106</f>
        <v>5</v>
      </c>
      <c r="CG106" s="107">
        <f>INDEX(Auxiliar_OPEX_Drivers!$B$76:$I$84,MATCH($E106,Auxiliar_OPEX_Drivers!$B$76:$B$84,0),MATCH(YEAR(CG$2),Auxiliar_OPEX_Drivers!$B$76:$I$76,0))*$F106</f>
        <v>5</v>
      </c>
      <c r="CI106" s="51">
        <f>INDEX(Auxiliar_OPEX_CustosUnit!$A$1:$R$129,MATCH(Auxiliar_OPEX_P!$A106,Auxiliar_OPEX_CustosUnit!$A$1:$A$129,0),MATCH(CI$2,Auxiliar_OPEX_CustosUnit!$A$3:$Q$3,0))*(1-DRE_Auxiliar!$A$5)</f>
        <v>35242.163768163882</v>
      </c>
      <c r="CJ106" s="51">
        <f>INDEX(Auxiliar_OPEX_CustosUnit!$A$1:$R$129,MATCH(Auxiliar_OPEX_P!$A106,Auxiliar_OPEX_CustosUnit!$A$1:$A$129,0),MATCH(CJ$2,Auxiliar_OPEX_CustosUnit!$A$3:$Q$3,0))*(1-DRE_Auxiliar!$A$5)</f>
        <v>40182.88329877198</v>
      </c>
      <c r="CK106" s="51">
        <f>INDEX(Auxiliar_OPEX_CustosUnit!$A$1:$R$129,MATCH(Auxiliar_OPEX_P!$A106,Auxiliar_OPEX_CustosUnit!$A$1:$A$129,0),MATCH(CK$2,Auxiliar_OPEX_CustosUnit!$A$3:$Q$3,0))*(1-DRE_Auxiliar!$A$5)</f>
        <v>40792.525356796243</v>
      </c>
      <c r="CL106" s="51">
        <f>INDEX(Auxiliar_OPEX_CustosUnit!$A$1:$R$129,MATCH(Auxiliar_OPEX_P!$A106,Auxiliar_OPEX_CustosUnit!$A$1:$A$129,0),MATCH(CL$2,Auxiliar_OPEX_CustosUnit!$A$3:$Q$3,0))*(1-DRE_Auxiliar!$A$5)</f>
        <v>40606.24324540684</v>
      </c>
      <c r="CM106" s="51">
        <f>INDEX(Auxiliar_OPEX_CustosUnit!$A$1:$R$129,MATCH(Auxiliar_OPEX_P!$A106,Auxiliar_OPEX_CustosUnit!$A$1:$A$129,0),MATCH(CM$2,Auxiliar_OPEX_CustosUnit!$A$3:$Q$3,0))*(1-DRE_Auxiliar!$A$5)</f>
        <v>38689.513628564957</v>
      </c>
      <c r="CN106" s="51">
        <f>INDEX(Auxiliar_OPEX_CustosUnit!$A$1:$R$129,MATCH(Auxiliar_OPEX_P!$A106,Auxiliar_OPEX_CustosUnit!$A$1:$A$129,0),MATCH(CN$2,Auxiliar_OPEX_CustosUnit!$A$3:$Q$3,0))*(1-DRE_Auxiliar!$A$5)</f>
        <v>38147.772861844322</v>
      </c>
      <c r="CO106" s="51">
        <f>INDEX(Auxiliar_OPEX_CustosUnit!$A$1:$R$129,MATCH(Auxiliar_OPEX_P!$A106,Auxiliar_OPEX_CustosUnit!$A$1:$A$129,0),MATCH(CO$2,Auxiliar_OPEX_CustosUnit!$A$3:$Q$3,0))*(1-DRE_Auxiliar!$A$5)</f>
        <v>38047.023262106719</v>
      </c>
      <c r="CP106" s="51">
        <f>INDEX(Auxiliar_OPEX_CustosUnit!$A$1:$R$129,MATCH(Auxiliar_OPEX_P!$A106,Auxiliar_OPEX_CustosUnit!$A$1:$A$129,0),MATCH(CP$2,Auxiliar_OPEX_CustosUnit!$A$3:$Q$3,0))*(1-DRE_Auxiliar!$A$5)</f>
        <v>39182.270539338868</v>
      </c>
      <c r="CQ106" s="51">
        <f>INDEX(Auxiliar_OPEX_CustosUnit!$A$1:$R$129,MATCH(Auxiliar_OPEX_P!$A106,Auxiliar_OPEX_CustosUnit!$A$1:$A$129,0),MATCH(CQ$2,Auxiliar_OPEX_CustosUnit!$A$3:$Q$3,0))*(1-DRE_Auxiliar!$A$5)</f>
        <v>41114.831409254526</v>
      </c>
      <c r="CR106" s="51">
        <f>INDEX(Auxiliar_OPEX_CustosUnit!$A$1:$R$129,MATCH(Auxiliar_OPEX_P!$A106,Auxiliar_OPEX_CustosUnit!$A$1:$A$129,0),MATCH(CR$2,Auxiliar_OPEX_CustosUnit!$A$3:$Q$3,0))*(1-DRE_Auxiliar!$A$5)</f>
        <v>41114.831409254526</v>
      </c>
      <c r="CS106" s="51">
        <f>INDEX(Auxiliar_OPEX_CustosUnit!$A$1:$R$129,MATCH(Auxiliar_OPEX_P!$A106,Auxiliar_OPEX_CustosUnit!$A$1:$A$129,0),MATCH(CS$2,Auxiliar_OPEX_CustosUnit!$A$3:$Q$3,0))*(1-DRE_Auxiliar!$A$5)</f>
        <v>45892.062837655765</v>
      </c>
      <c r="CT106" s="51">
        <f>INDEX(Auxiliar_OPEX_CustosUnit!$A$1:$R$129,MATCH(Auxiliar_OPEX_P!$A106,Auxiliar_OPEX_CustosUnit!$A$1:$A$129,0),MATCH(CT$2,Auxiliar_OPEX_CustosUnit!$A$3:$Q$3,0))*(1-DRE_Auxiliar!$A$5)</f>
        <v>39603.090849842578</v>
      </c>
      <c r="CU106" s="53">
        <f t="shared" si="610"/>
        <v>35242.163768163882</v>
      </c>
      <c r="CV106" s="53">
        <f t="shared" si="611"/>
        <v>40182.88329877198</v>
      </c>
      <c r="CW106" s="53">
        <f t="shared" si="612"/>
        <v>40792.525356796243</v>
      </c>
      <c r="CX106" s="53">
        <f t="shared" si="613"/>
        <v>40606.24324540684</v>
      </c>
      <c r="CY106" s="53">
        <f t="shared" si="614"/>
        <v>38689.513628564957</v>
      </c>
      <c r="CZ106" s="53">
        <f t="shared" si="615"/>
        <v>38147.772861844322</v>
      </c>
      <c r="DA106" s="53">
        <f t="shared" si="616"/>
        <v>38047.023262106719</v>
      </c>
      <c r="DB106" s="53">
        <f t="shared" si="617"/>
        <v>39182.270539338868</v>
      </c>
      <c r="DC106" s="53">
        <f t="shared" si="618"/>
        <v>41114.831409254526</v>
      </c>
      <c r="DD106" s="53">
        <f t="shared" si="619"/>
        <v>41114.831409254526</v>
      </c>
      <c r="DE106" s="53">
        <f t="shared" si="620"/>
        <v>45892.062837655765</v>
      </c>
      <c r="DF106" s="53">
        <f t="shared" si="621"/>
        <v>39603.090849842578</v>
      </c>
      <c r="DG106" s="53">
        <f t="shared" si="622"/>
        <v>35242.163768163882</v>
      </c>
      <c r="DH106" s="53">
        <f t="shared" si="623"/>
        <v>40182.88329877198</v>
      </c>
      <c r="DI106" s="53">
        <f t="shared" si="624"/>
        <v>40792.525356796243</v>
      </c>
      <c r="DJ106" s="53">
        <f t="shared" si="625"/>
        <v>40606.24324540684</v>
      </c>
      <c r="DK106" s="53">
        <f t="shared" si="626"/>
        <v>38689.513628564957</v>
      </c>
      <c r="DL106" s="53">
        <f t="shared" si="627"/>
        <v>38147.772861844322</v>
      </c>
      <c r="DM106" s="53">
        <f t="shared" si="628"/>
        <v>38047.023262106719</v>
      </c>
      <c r="DN106" s="53">
        <f t="shared" si="629"/>
        <v>39182.270539338868</v>
      </c>
      <c r="DO106" s="53">
        <f t="shared" si="630"/>
        <v>41114.831409254526</v>
      </c>
      <c r="DP106" s="53">
        <f t="shared" si="631"/>
        <v>41114.831409254526</v>
      </c>
      <c r="DQ106" s="53">
        <f t="shared" si="632"/>
        <v>45892.062837655765</v>
      </c>
      <c r="DR106" s="53">
        <f t="shared" si="633"/>
        <v>39603.090849842578</v>
      </c>
      <c r="DS106" s="53">
        <f t="shared" si="634"/>
        <v>35242.163768163882</v>
      </c>
      <c r="DT106" s="53">
        <f t="shared" si="635"/>
        <v>40182.88329877198</v>
      </c>
      <c r="DU106" s="53">
        <f t="shared" si="636"/>
        <v>40792.525356796243</v>
      </c>
      <c r="DV106" s="53">
        <f t="shared" si="637"/>
        <v>40606.24324540684</v>
      </c>
      <c r="DW106" s="53">
        <f t="shared" si="638"/>
        <v>38689.513628564957</v>
      </c>
      <c r="DX106" s="53">
        <f t="shared" si="639"/>
        <v>38147.772861844322</v>
      </c>
      <c r="DY106" s="53">
        <f t="shared" si="640"/>
        <v>38047.023262106719</v>
      </c>
      <c r="DZ106" s="53">
        <f t="shared" si="641"/>
        <v>39182.270539338868</v>
      </c>
      <c r="EA106" s="53">
        <f t="shared" si="642"/>
        <v>41114.831409254526</v>
      </c>
      <c r="EB106" s="53">
        <f t="shared" si="643"/>
        <v>41114.831409254526</v>
      </c>
      <c r="EC106" s="53">
        <f t="shared" si="644"/>
        <v>45892.062837655765</v>
      </c>
      <c r="ED106" s="53">
        <f t="shared" si="645"/>
        <v>39603.090849842578</v>
      </c>
      <c r="EE106" s="53">
        <f t="shared" si="646"/>
        <v>35242.163768163882</v>
      </c>
      <c r="EF106" s="53">
        <f t="shared" si="647"/>
        <v>40182.88329877198</v>
      </c>
      <c r="EG106" s="53">
        <f t="shared" si="648"/>
        <v>40792.525356796243</v>
      </c>
      <c r="EH106" s="53">
        <f t="shared" si="649"/>
        <v>40606.24324540684</v>
      </c>
      <c r="EI106" s="53">
        <f t="shared" si="650"/>
        <v>38689.513628564957</v>
      </c>
      <c r="EJ106" s="53">
        <f t="shared" si="651"/>
        <v>38147.772861844322</v>
      </c>
      <c r="EK106" s="53">
        <f t="shared" si="652"/>
        <v>38047.023262106719</v>
      </c>
      <c r="EL106" s="53">
        <f t="shared" si="653"/>
        <v>39182.270539338868</v>
      </c>
      <c r="EM106" s="53">
        <f t="shared" si="654"/>
        <v>41114.831409254526</v>
      </c>
      <c r="EN106" s="53">
        <f t="shared" si="655"/>
        <v>41114.831409254526</v>
      </c>
      <c r="EO106" s="53">
        <f t="shared" si="656"/>
        <v>45892.062837655765</v>
      </c>
      <c r="EP106" s="53">
        <f t="shared" si="657"/>
        <v>39603.090849842578</v>
      </c>
      <c r="EQ106" s="53">
        <f t="shared" si="658"/>
        <v>35242.163768163882</v>
      </c>
      <c r="ER106" s="53">
        <f t="shared" si="659"/>
        <v>40182.88329877198</v>
      </c>
      <c r="ES106" s="53">
        <f t="shared" si="660"/>
        <v>40792.525356796243</v>
      </c>
      <c r="ET106" s="53">
        <f t="shared" si="661"/>
        <v>40606.24324540684</v>
      </c>
      <c r="EU106" s="53">
        <f t="shared" si="662"/>
        <v>38689.513628564957</v>
      </c>
      <c r="EV106" s="53">
        <f t="shared" si="663"/>
        <v>38147.772861844322</v>
      </c>
      <c r="EW106" s="53">
        <f t="shared" si="664"/>
        <v>38047.023262106719</v>
      </c>
      <c r="EX106" s="53">
        <f t="shared" si="665"/>
        <v>39182.270539338868</v>
      </c>
      <c r="EY106" s="53">
        <f t="shared" si="666"/>
        <v>41114.831409254526</v>
      </c>
      <c r="EZ106" s="53">
        <f t="shared" si="667"/>
        <v>41114.831409254526</v>
      </c>
      <c r="FA106" s="53">
        <f t="shared" si="668"/>
        <v>45892.062837655765</v>
      </c>
      <c r="FB106" s="53">
        <f t="shared" si="669"/>
        <v>39603.090849842578</v>
      </c>
      <c r="FC106" s="53">
        <f t="shared" si="670"/>
        <v>35242.163768163882</v>
      </c>
      <c r="FD106" s="53">
        <f t="shared" si="671"/>
        <v>40182.88329877198</v>
      </c>
      <c r="FE106" s="53">
        <f t="shared" si="672"/>
        <v>40792.525356796243</v>
      </c>
      <c r="FF106" s="53">
        <f t="shared" si="673"/>
        <v>40606.24324540684</v>
      </c>
      <c r="FG106" s="53">
        <f t="shared" si="674"/>
        <v>38689.513628564957</v>
      </c>
      <c r="FH106" s="53">
        <f t="shared" si="675"/>
        <v>38147.772861844322</v>
      </c>
      <c r="FI106" s="53">
        <f t="shared" si="676"/>
        <v>38047.023262106719</v>
      </c>
      <c r="FJ106" s="53">
        <f t="shared" si="677"/>
        <v>39182.270539338868</v>
      </c>
      <c r="FK106" s="53">
        <f t="shared" si="678"/>
        <v>41114.831409254526</v>
      </c>
      <c r="FL106" s="53">
        <f t="shared" si="679"/>
        <v>41114.831409254526</v>
      </c>
      <c r="FM106" s="53">
        <f t="shared" si="680"/>
        <v>45892.062837655765</v>
      </c>
      <c r="FN106" s="53">
        <f t="shared" si="681"/>
        <v>39603.090849842578</v>
      </c>
      <c r="FP106" s="51">
        <f t="shared" si="682"/>
        <v>193447.56814282478</v>
      </c>
      <c r="FQ106" s="51">
        <f t="shared" si="689"/>
        <v>190738.86430922162</v>
      </c>
      <c r="FR106" s="51">
        <f t="shared" si="690"/>
        <v>190235.1163105336</v>
      </c>
      <c r="FS106" s="51">
        <f t="shared" si="691"/>
        <v>195911.35269669435</v>
      </c>
      <c r="FT106" s="51">
        <f t="shared" si="692"/>
        <v>205574.15704627262</v>
      </c>
      <c r="FU106" s="51">
        <f t="shared" si="693"/>
        <v>205574.15704627262</v>
      </c>
      <c r="FV106" s="51">
        <f t="shared" si="694"/>
        <v>229460.31418827883</v>
      </c>
      <c r="FW106" s="51">
        <f t="shared" si="695"/>
        <v>198015.4542492129</v>
      </c>
      <c r="FX106" s="51">
        <f t="shared" si="696"/>
        <v>176210.81884081941</v>
      </c>
      <c r="FY106" s="51">
        <f t="shared" si="697"/>
        <v>200914.4164938599</v>
      </c>
      <c r="FZ106" s="51">
        <f t="shared" si="698"/>
        <v>203962.62678398122</v>
      </c>
      <c r="GA106" s="51">
        <f t="shared" si="699"/>
        <v>203031.21622703419</v>
      </c>
      <c r="GB106" s="51">
        <f t="shared" si="700"/>
        <v>193447.56814282478</v>
      </c>
      <c r="GC106" s="51">
        <f t="shared" si="701"/>
        <v>190738.86430922162</v>
      </c>
      <c r="GD106" s="51">
        <f t="shared" si="702"/>
        <v>190235.1163105336</v>
      </c>
      <c r="GE106" s="51">
        <f t="shared" si="703"/>
        <v>195911.35269669435</v>
      </c>
      <c r="GF106" s="51">
        <f t="shared" si="704"/>
        <v>205574.15704627262</v>
      </c>
      <c r="GG106" s="51">
        <f t="shared" si="705"/>
        <v>205574.15704627262</v>
      </c>
      <c r="GH106" s="51">
        <f t="shared" si="706"/>
        <v>229460.31418827883</v>
      </c>
      <c r="GI106" s="51">
        <f t="shared" si="707"/>
        <v>198015.4542492129</v>
      </c>
      <c r="GJ106" s="51">
        <f t="shared" si="708"/>
        <v>176210.81884081941</v>
      </c>
      <c r="GK106" s="51">
        <f t="shared" si="709"/>
        <v>200914.4164938599</v>
      </c>
      <c r="GL106" s="51">
        <f t="shared" si="710"/>
        <v>203962.62678398122</v>
      </c>
      <c r="GM106" s="51">
        <f t="shared" si="711"/>
        <v>203031.21622703419</v>
      </c>
      <c r="GN106" s="51">
        <f t="shared" si="712"/>
        <v>193447.56814282478</v>
      </c>
      <c r="GO106" s="51">
        <f t="shared" si="713"/>
        <v>190738.86430922162</v>
      </c>
      <c r="GP106" s="51">
        <f t="shared" si="714"/>
        <v>190235.1163105336</v>
      </c>
      <c r="GQ106" s="51">
        <f t="shared" si="715"/>
        <v>195911.35269669435</v>
      </c>
      <c r="GR106" s="51">
        <f t="shared" si="716"/>
        <v>205574.15704627262</v>
      </c>
      <c r="GS106" s="51">
        <f t="shared" si="717"/>
        <v>205574.15704627262</v>
      </c>
      <c r="GT106" s="51">
        <f t="shared" si="718"/>
        <v>229460.31418827883</v>
      </c>
      <c r="GU106" s="51">
        <f t="shared" si="719"/>
        <v>198015.4542492129</v>
      </c>
      <c r="GV106" s="51">
        <f t="shared" si="720"/>
        <v>176210.81884081941</v>
      </c>
      <c r="GW106" s="51">
        <f t="shared" si="721"/>
        <v>200914.4164938599</v>
      </c>
      <c r="GX106" s="51">
        <f t="shared" si="722"/>
        <v>203962.62678398122</v>
      </c>
      <c r="GY106" s="51">
        <f t="shared" si="723"/>
        <v>203031.21622703419</v>
      </c>
      <c r="GZ106" s="51">
        <f t="shared" si="724"/>
        <v>193447.56814282478</v>
      </c>
      <c r="HA106" s="51">
        <f t="shared" si="725"/>
        <v>190738.86430922162</v>
      </c>
      <c r="HB106" s="51">
        <f t="shared" si="726"/>
        <v>190235.1163105336</v>
      </c>
      <c r="HC106" s="51">
        <f t="shared" si="727"/>
        <v>195911.35269669435</v>
      </c>
      <c r="HD106" s="51">
        <f t="shared" si="728"/>
        <v>205574.15704627262</v>
      </c>
      <c r="HE106" s="51">
        <f t="shared" si="729"/>
        <v>205574.15704627262</v>
      </c>
      <c r="HF106" s="51">
        <f t="shared" si="730"/>
        <v>229460.31418827883</v>
      </c>
      <c r="HG106" s="51">
        <f t="shared" si="731"/>
        <v>198015.4542492129</v>
      </c>
      <c r="HH106" s="51">
        <f t="shared" si="732"/>
        <v>176210.81884081941</v>
      </c>
      <c r="HI106" s="51">
        <f t="shared" si="733"/>
        <v>200914.4164938599</v>
      </c>
      <c r="HJ106" s="51">
        <f t="shared" si="734"/>
        <v>203962.62678398122</v>
      </c>
      <c r="HK106" s="51">
        <f t="shared" si="735"/>
        <v>203031.21622703419</v>
      </c>
      <c r="HL106" s="51">
        <f t="shared" si="736"/>
        <v>193447.56814282478</v>
      </c>
      <c r="HM106" s="51">
        <f t="shared" si="737"/>
        <v>190738.86430922162</v>
      </c>
      <c r="HN106" s="51">
        <f t="shared" si="738"/>
        <v>190235.1163105336</v>
      </c>
      <c r="HO106" s="51">
        <f t="shared" si="739"/>
        <v>195911.35269669435</v>
      </c>
      <c r="HP106" s="51">
        <f t="shared" si="740"/>
        <v>205574.15704627262</v>
      </c>
      <c r="HQ106" s="51">
        <f t="shared" si="741"/>
        <v>205574.15704627262</v>
      </c>
      <c r="HR106" s="51">
        <f t="shared" si="742"/>
        <v>229460.31418827883</v>
      </c>
      <c r="HS106" s="51">
        <f t="shared" si="743"/>
        <v>198015.4542492129</v>
      </c>
      <c r="HT106" s="51">
        <f t="shared" si="744"/>
        <v>176210.81884081941</v>
      </c>
      <c r="HU106" s="51">
        <f t="shared" si="745"/>
        <v>200914.4164938599</v>
      </c>
      <c r="HV106" s="51">
        <f t="shared" si="746"/>
        <v>203962.62678398122</v>
      </c>
      <c r="HW106" s="51">
        <f t="shared" si="747"/>
        <v>203031.21622703419</v>
      </c>
      <c r="HX106" s="51">
        <f t="shared" si="748"/>
        <v>193447.56814282478</v>
      </c>
      <c r="HY106" s="51">
        <f t="shared" si="749"/>
        <v>190738.86430922162</v>
      </c>
      <c r="HZ106" s="51">
        <f t="shared" si="750"/>
        <v>190235.1163105336</v>
      </c>
      <c r="IA106" s="51">
        <f t="shared" si="751"/>
        <v>195911.35269669435</v>
      </c>
      <c r="IB106" s="51">
        <f t="shared" si="688"/>
        <v>205574.15704627262</v>
      </c>
      <c r="IC106" s="51">
        <f t="shared" si="752"/>
        <v>205574.15704627262</v>
      </c>
      <c r="ID106" s="51">
        <f t="shared" si="753"/>
        <v>229460.31418827883</v>
      </c>
      <c r="IE106" s="51">
        <f t="shared" si="754"/>
        <v>198015.4542492129</v>
      </c>
      <c r="IF106" s="51">
        <f t="shared" si="755"/>
        <v>176210.81884081941</v>
      </c>
      <c r="IG106" s="51">
        <f t="shared" si="756"/>
        <v>200914.4164938599</v>
      </c>
      <c r="IH106" s="51">
        <f t="shared" si="757"/>
        <v>203962.62678398122</v>
      </c>
      <c r="II106" s="51">
        <f t="shared" si="758"/>
        <v>203031.21622703419</v>
      </c>
      <c r="IJ106" s="51">
        <f t="shared" si="759"/>
        <v>193447.56814282478</v>
      </c>
      <c r="IK106" s="51">
        <f t="shared" si="760"/>
        <v>190738.86430922162</v>
      </c>
      <c r="IL106" s="51">
        <f t="shared" si="761"/>
        <v>190235.1163105336</v>
      </c>
      <c r="IM106" s="51">
        <f t="shared" si="762"/>
        <v>195911.35269669435</v>
      </c>
      <c r="IN106" s="51">
        <f t="shared" si="763"/>
        <v>205574.15704627262</v>
      </c>
      <c r="IO106" s="51">
        <f t="shared" si="764"/>
        <v>205574.15704627262</v>
      </c>
      <c r="IP106" s="51">
        <f t="shared" si="765"/>
        <v>229460.31418827883</v>
      </c>
      <c r="IQ106" s="51">
        <f t="shared" si="766"/>
        <v>198015.4542492129</v>
      </c>
      <c r="IS106" s="51">
        <f t="shared" si="683"/>
        <v>2393076.062335006</v>
      </c>
      <c r="IT106" s="51">
        <f t="shared" si="683"/>
        <v>2393076.062335006</v>
      </c>
      <c r="IU106" s="51">
        <f t="shared" si="683"/>
        <v>2393076.062335006</v>
      </c>
      <c r="IV106" s="51">
        <f t="shared" si="683"/>
        <v>2393076.062335006</v>
      </c>
      <c r="IW106" s="51">
        <f t="shared" ref="IT106:IX121" si="769">SUMPRODUCT($FP106:$IQ106,N($FP$1:$IQ$1=IW$1))</f>
        <v>2393076.062335006</v>
      </c>
      <c r="IX106" s="51">
        <f t="shared" si="769"/>
        <v>2393076.062335006</v>
      </c>
      <c r="IZ106" s="111">
        <f t="shared" si="684"/>
        <v>0</v>
      </c>
      <c r="JA106" s="111">
        <f t="shared" si="389"/>
        <v>0</v>
      </c>
      <c r="JB106" s="111">
        <f t="shared" si="390"/>
        <v>0</v>
      </c>
      <c r="JC106" s="111">
        <f t="shared" si="391"/>
        <v>0</v>
      </c>
      <c r="JD106" s="111">
        <f t="shared" si="392"/>
        <v>0</v>
      </c>
      <c r="JE106" s="111">
        <f t="shared" si="393"/>
        <v>0</v>
      </c>
      <c r="JF106" s="111">
        <f t="shared" si="394"/>
        <v>0</v>
      </c>
      <c r="JG106" s="111">
        <f t="shared" si="395"/>
        <v>0</v>
      </c>
      <c r="JH106" s="111">
        <f t="shared" si="396"/>
        <v>0</v>
      </c>
      <c r="JI106" s="111">
        <f t="shared" si="397"/>
        <v>0</v>
      </c>
      <c r="JJ106" s="111">
        <f t="shared" si="398"/>
        <v>0</v>
      </c>
      <c r="JK106" s="111">
        <f t="shared" si="399"/>
        <v>0</v>
      </c>
      <c r="JL106" s="111">
        <f t="shared" si="400"/>
        <v>0</v>
      </c>
      <c r="JM106" s="111">
        <f t="shared" si="401"/>
        <v>0</v>
      </c>
      <c r="JN106" s="111">
        <f t="shared" si="402"/>
        <v>0</v>
      </c>
      <c r="JO106" s="111">
        <f t="shared" si="403"/>
        <v>0</v>
      </c>
      <c r="JP106" s="111">
        <f t="shared" si="404"/>
        <v>0</v>
      </c>
      <c r="JQ106" s="111">
        <f t="shared" si="405"/>
        <v>0</v>
      </c>
      <c r="JR106" s="111">
        <f t="shared" si="406"/>
        <v>0</v>
      </c>
      <c r="JS106" s="111">
        <f t="shared" si="407"/>
        <v>0</v>
      </c>
      <c r="JT106" s="111">
        <f t="shared" si="408"/>
        <v>0</v>
      </c>
      <c r="JU106" s="111">
        <f t="shared" si="409"/>
        <v>0</v>
      </c>
      <c r="JV106" s="111">
        <f t="shared" si="410"/>
        <v>0</v>
      </c>
      <c r="JW106" s="111">
        <f t="shared" si="411"/>
        <v>0</v>
      </c>
      <c r="JX106" s="111">
        <f t="shared" si="412"/>
        <v>0</v>
      </c>
      <c r="JY106" s="111">
        <f t="shared" si="413"/>
        <v>0</v>
      </c>
      <c r="JZ106" s="111">
        <f t="shared" si="414"/>
        <v>0</v>
      </c>
      <c r="KA106" s="111">
        <f t="shared" si="415"/>
        <v>0</v>
      </c>
      <c r="KB106" s="111">
        <f t="shared" si="416"/>
        <v>0</v>
      </c>
      <c r="KC106" s="111">
        <f t="shared" si="417"/>
        <v>0</v>
      </c>
      <c r="KD106" s="111">
        <f t="shared" si="418"/>
        <v>0</v>
      </c>
      <c r="KE106" s="111">
        <f t="shared" si="419"/>
        <v>0</v>
      </c>
      <c r="KF106" s="111">
        <f t="shared" si="420"/>
        <v>0</v>
      </c>
      <c r="KG106" s="111">
        <f t="shared" si="421"/>
        <v>0</v>
      </c>
      <c r="KH106" s="111">
        <f t="shared" si="422"/>
        <v>0</v>
      </c>
      <c r="KI106" s="111">
        <f t="shared" si="423"/>
        <v>0</v>
      </c>
      <c r="KJ106" s="111">
        <f t="shared" si="424"/>
        <v>0</v>
      </c>
      <c r="KK106" s="111">
        <f t="shared" si="425"/>
        <v>0</v>
      </c>
      <c r="KL106" s="111">
        <f t="shared" si="426"/>
        <v>0</v>
      </c>
      <c r="KM106" s="111">
        <f t="shared" si="427"/>
        <v>0</v>
      </c>
      <c r="KN106" s="111">
        <f t="shared" si="428"/>
        <v>0</v>
      </c>
      <c r="KO106" s="111">
        <f t="shared" si="429"/>
        <v>0</v>
      </c>
      <c r="KP106" s="111">
        <f t="shared" si="430"/>
        <v>0</v>
      </c>
      <c r="KQ106" s="111">
        <f t="shared" si="431"/>
        <v>0</v>
      </c>
      <c r="KR106" s="111">
        <f t="shared" si="432"/>
        <v>0</v>
      </c>
      <c r="KS106" s="111">
        <f t="shared" si="433"/>
        <v>0</v>
      </c>
      <c r="KT106" s="111">
        <f t="shared" si="434"/>
        <v>0</v>
      </c>
      <c r="KU106" s="111">
        <f t="shared" si="435"/>
        <v>0</v>
      </c>
      <c r="KV106" s="111">
        <f t="shared" si="436"/>
        <v>0</v>
      </c>
      <c r="KW106" s="111">
        <f t="shared" si="437"/>
        <v>0</v>
      </c>
      <c r="KX106" s="111">
        <f t="shared" si="438"/>
        <v>0</v>
      </c>
      <c r="KY106" s="111">
        <f t="shared" si="439"/>
        <v>0</v>
      </c>
      <c r="KZ106" s="111">
        <f t="shared" si="440"/>
        <v>0</v>
      </c>
      <c r="LA106" s="111">
        <f t="shared" si="441"/>
        <v>0</v>
      </c>
      <c r="LB106" s="111">
        <f t="shared" si="442"/>
        <v>0</v>
      </c>
      <c r="LC106" s="111">
        <f t="shared" si="443"/>
        <v>0</v>
      </c>
      <c r="LD106" s="111">
        <f t="shared" si="444"/>
        <v>0</v>
      </c>
      <c r="LE106" s="111">
        <f t="shared" si="445"/>
        <v>0</v>
      </c>
      <c r="LF106" s="111">
        <f t="shared" si="446"/>
        <v>0</v>
      </c>
      <c r="LG106" s="111">
        <f t="shared" si="447"/>
        <v>0</v>
      </c>
      <c r="LH106" s="111">
        <f t="shared" si="448"/>
        <v>0</v>
      </c>
      <c r="LI106" s="111">
        <f t="shared" si="449"/>
        <v>0</v>
      </c>
      <c r="LJ106" s="111">
        <f t="shared" si="450"/>
        <v>0</v>
      </c>
      <c r="LK106" s="111">
        <f t="shared" si="451"/>
        <v>0</v>
      </c>
      <c r="LL106" s="111">
        <f t="shared" si="452"/>
        <v>0</v>
      </c>
      <c r="LM106" s="111">
        <f t="shared" si="453"/>
        <v>0</v>
      </c>
      <c r="LN106" s="111">
        <f t="shared" si="454"/>
        <v>0</v>
      </c>
      <c r="LO106" s="111">
        <f t="shared" si="455"/>
        <v>0</v>
      </c>
      <c r="LP106" s="111">
        <f t="shared" si="456"/>
        <v>0</v>
      </c>
      <c r="LQ106" s="111">
        <f t="shared" si="457"/>
        <v>0</v>
      </c>
      <c r="LR106" s="111">
        <f t="shared" si="458"/>
        <v>0</v>
      </c>
      <c r="LS106" s="111">
        <f t="shared" si="459"/>
        <v>0</v>
      </c>
      <c r="LT106" s="111">
        <f t="shared" si="460"/>
        <v>0</v>
      </c>
      <c r="LU106" s="111">
        <f t="shared" si="461"/>
        <v>0</v>
      </c>
      <c r="LV106" s="111">
        <f t="shared" si="462"/>
        <v>0</v>
      </c>
      <c r="LW106" s="111">
        <f t="shared" si="463"/>
        <v>0</v>
      </c>
      <c r="LX106" s="111">
        <f t="shared" si="464"/>
        <v>0</v>
      </c>
      <c r="LY106" s="111">
        <f t="shared" si="465"/>
        <v>0</v>
      </c>
      <c r="LZ106" s="111">
        <f t="shared" si="466"/>
        <v>0</v>
      </c>
      <c r="MA106" s="111">
        <f t="shared" si="467"/>
        <v>0</v>
      </c>
      <c r="MD106" s="111"/>
      <c r="ME106" s="111">
        <f t="shared" si="685"/>
        <v>0</v>
      </c>
      <c r="MF106" s="111">
        <f t="shared" si="468"/>
        <v>0</v>
      </c>
      <c r="MG106" s="111">
        <f t="shared" si="469"/>
        <v>0</v>
      </c>
      <c r="MH106" s="111">
        <f t="shared" si="470"/>
        <v>0</v>
      </c>
      <c r="MI106" s="111">
        <f t="shared" si="471"/>
        <v>0</v>
      </c>
      <c r="MJ106" s="111">
        <f t="shared" si="472"/>
        <v>0</v>
      </c>
      <c r="MK106" s="111">
        <f t="shared" si="473"/>
        <v>0</v>
      </c>
      <c r="ML106" s="111">
        <f t="shared" si="474"/>
        <v>0</v>
      </c>
      <c r="MM106" s="111">
        <f t="shared" si="475"/>
        <v>0</v>
      </c>
      <c r="MN106" s="111">
        <f t="shared" si="476"/>
        <v>0</v>
      </c>
      <c r="MO106" s="111">
        <f t="shared" si="477"/>
        <v>0</v>
      </c>
      <c r="MP106" s="111">
        <f t="shared" si="478"/>
        <v>0</v>
      </c>
      <c r="MQ106" s="111">
        <f t="shared" si="479"/>
        <v>0</v>
      </c>
      <c r="MR106" s="111">
        <f t="shared" si="480"/>
        <v>0</v>
      </c>
      <c r="MS106" s="111">
        <f t="shared" si="481"/>
        <v>0</v>
      </c>
      <c r="MT106" s="111">
        <f t="shared" si="482"/>
        <v>0</v>
      </c>
      <c r="MU106" s="111">
        <f t="shared" si="483"/>
        <v>0</v>
      </c>
      <c r="MV106" s="111">
        <f t="shared" si="484"/>
        <v>0</v>
      </c>
      <c r="MW106" s="111">
        <f t="shared" si="485"/>
        <v>0</v>
      </c>
      <c r="MX106" s="111">
        <f t="shared" si="486"/>
        <v>0</v>
      </c>
      <c r="MY106" s="111">
        <f t="shared" si="487"/>
        <v>0</v>
      </c>
      <c r="MZ106" s="111">
        <f t="shared" si="488"/>
        <v>0</v>
      </c>
      <c r="NA106" s="111">
        <f t="shared" si="489"/>
        <v>0</v>
      </c>
      <c r="NB106" s="111">
        <f t="shared" si="490"/>
        <v>0</v>
      </c>
      <c r="NC106" s="111">
        <f t="shared" si="491"/>
        <v>0</v>
      </c>
      <c r="ND106" s="111">
        <f t="shared" si="492"/>
        <v>0</v>
      </c>
      <c r="NE106" s="111">
        <f t="shared" si="493"/>
        <v>0</v>
      </c>
      <c r="NF106" s="111">
        <f t="shared" si="494"/>
        <v>0</v>
      </c>
      <c r="NG106" s="111">
        <f t="shared" si="495"/>
        <v>0</v>
      </c>
      <c r="NH106" s="111">
        <f t="shared" si="496"/>
        <v>0</v>
      </c>
      <c r="NI106" s="111">
        <f t="shared" si="497"/>
        <v>0</v>
      </c>
      <c r="NJ106" s="111">
        <f t="shared" si="498"/>
        <v>0</v>
      </c>
      <c r="NK106" s="111">
        <f t="shared" si="499"/>
        <v>0</v>
      </c>
      <c r="NL106" s="111">
        <f t="shared" si="500"/>
        <v>0</v>
      </c>
      <c r="NM106" s="111">
        <f t="shared" si="501"/>
        <v>0</v>
      </c>
      <c r="NN106" s="111">
        <f t="shared" si="502"/>
        <v>0</v>
      </c>
      <c r="NO106" s="111">
        <f t="shared" si="503"/>
        <v>0</v>
      </c>
      <c r="NP106" s="111">
        <f t="shared" si="504"/>
        <v>0</v>
      </c>
      <c r="NQ106" s="111">
        <f t="shared" si="505"/>
        <v>0</v>
      </c>
      <c r="NR106" s="111">
        <f t="shared" si="506"/>
        <v>0</v>
      </c>
      <c r="NS106" s="111">
        <f t="shared" si="507"/>
        <v>0</v>
      </c>
      <c r="NT106" s="111">
        <f t="shared" si="508"/>
        <v>0</v>
      </c>
      <c r="NU106" s="111">
        <f t="shared" si="509"/>
        <v>0</v>
      </c>
      <c r="NV106" s="111">
        <f t="shared" si="510"/>
        <v>0</v>
      </c>
      <c r="NW106" s="111">
        <f t="shared" si="511"/>
        <v>0</v>
      </c>
      <c r="NX106" s="111">
        <f t="shared" si="512"/>
        <v>0</v>
      </c>
      <c r="NY106" s="111">
        <f t="shared" si="513"/>
        <v>0</v>
      </c>
      <c r="NZ106" s="111">
        <f t="shared" si="514"/>
        <v>0</v>
      </c>
      <c r="OA106" s="111">
        <f t="shared" si="515"/>
        <v>0</v>
      </c>
      <c r="OB106" s="111">
        <f t="shared" si="516"/>
        <v>0</v>
      </c>
      <c r="OC106" s="111">
        <f t="shared" si="517"/>
        <v>0</v>
      </c>
      <c r="OD106" s="111">
        <f t="shared" si="518"/>
        <v>0</v>
      </c>
      <c r="OE106" s="111">
        <f t="shared" si="519"/>
        <v>0</v>
      </c>
      <c r="OF106" s="111">
        <f t="shared" si="520"/>
        <v>0</v>
      </c>
      <c r="OG106" s="111">
        <f t="shared" si="521"/>
        <v>0</v>
      </c>
      <c r="OH106" s="111">
        <f t="shared" si="522"/>
        <v>0</v>
      </c>
      <c r="OI106" s="111">
        <f t="shared" si="523"/>
        <v>0</v>
      </c>
      <c r="OJ106" s="111">
        <f t="shared" si="524"/>
        <v>0</v>
      </c>
      <c r="OK106" s="111">
        <f t="shared" si="525"/>
        <v>0</v>
      </c>
      <c r="OL106" s="111">
        <f t="shared" si="526"/>
        <v>0</v>
      </c>
      <c r="OM106" s="111">
        <f t="shared" si="527"/>
        <v>0</v>
      </c>
      <c r="ON106" s="111">
        <f t="shared" si="528"/>
        <v>0</v>
      </c>
      <c r="OO106" s="111">
        <f t="shared" si="529"/>
        <v>0</v>
      </c>
      <c r="OP106" s="111">
        <f t="shared" si="530"/>
        <v>0</v>
      </c>
      <c r="OQ106" s="111">
        <f t="shared" si="531"/>
        <v>0</v>
      </c>
      <c r="OR106" s="111">
        <f t="shared" si="532"/>
        <v>0</v>
      </c>
      <c r="OS106" s="111">
        <f t="shared" si="533"/>
        <v>0</v>
      </c>
      <c r="OT106" s="111">
        <f t="shared" si="534"/>
        <v>0</v>
      </c>
      <c r="OU106" s="111">
        <f t="shared" si="535"/>
        <v>0</v>
      </c>
      <c r="OV106" s="111">
        <f t="shared" si="536"/>
        <v>0</v>
      </c>
      <c r="OW106" s="111">
        <f t="shared" si="537"/>
        <v>0</v>
      </c>
      <c r="OX106" s="111">
        <f t="shared" si="538"/>
        <v>0</v>
      </c>
      <c r="OY106" s="111"/>
      <c r="PA106" s="51">
        <f t="shared" si="686"/>
        <v>190738.86430922162</v>
      </c>
      <c r="PB106" s="51">
        <f t="shared" si="539"/>
        <v>190235.1163105336</v>
      </c>
      <c r="PC106" s="51">
        <f t="shared" si="540"/>
        <v>195911.35269669435</v>
      </c>
      <c r="PD106" s="51">
        <f t="shared" si="541"/>
        <v>205574.15704627262</v>
      </c>
      <c r="PE106" s="51">
        <f t="shared" si="542"/>
        <v>205574.15704627262</v>
      </c>
      <c r="PF106" s="51">
        <f t="shared" si="543"/>
        <v>229460.31418827883</v>
      </c>
      <c r="PG106" s="51">
        <f t="shared" si="544"/>
        <v>198015.4542492129</v>
      </c>
      <c r="PH106" s="51">
        <f t="shared" si="545"/>
        <v>176210.81884081941</v>
      </c>
      <c r="PI106" s="51">
        <f t="shared" si="546"/>
        <v>200914.4164938599</v>
      </c>
      <c r="PJ106" s="51">
        <f t="shared" si="547"/>
        <v>203962.62678398122</v>
      </c>
      <c r="PK106" s="51">
        <f t="shared" si="548"/>
        <v>203031.21622703419</v>
      </c>
      <c r="PL106" s="51">
        <f t="shared" si="549"/>
        <v>193447.56814282478</v>
      </c>
      <c r="PM106" s="51">
        <f t="shared" si="550"/>
        <v>190738.86430922162</v>
      </c>
      <c r="PN106" s="51">
        <f t="shared" si="551"/>
        <v>190235.1163105336</v>
      </c>
      <c r="PO106" s="51">
        <f t="shared" si="552"/>
        <v>195911.35269669435</v>
      </c>
      <c r="PP106" s="51">
        <f t="shared" si="553"/>
        <v>205574.15704627262</v>
      </c>
      <c r="PQ106" s="51">
        <f t="shared" si="554"/>
        <v>205574.15704627262</v>
      </c>
      <c r="PR106" s="51">
        <f t="shared" si="555"/>
        <v>229460.31418827883</v>
      </c>
      <c r="PS106" s="51">
        <f t="shared" si="556"/>
        <v>198015.4542492129</v>
      </c>
      <c r="PT106" s="51">
        <f t="shared" si="557"/>
        <v>176210.81884081941</v>
      </c>
      <c r="PU106" s="51">
        <f t="shared" si="558"/>
        <v>200914.4164938599</v>
      </c>
      <c r="PV106" s="51">
        <f t="shared" si="559"/>
        <v>203962.62678398122</v>
      </c>
      <c r="PW106" s="51">
        <f t="shared" si="560"/>
        <v>203031.21622703419</v>
      </c>
      <c r="PX106" s="51">
        <f t="shared" si="561"/>
        <v>193447.56814282478</v>
      </c>
      <c r="PY106" s="51">
        <f t="shared" si="562"/>
        <v>190738.86430922162</v>
      </c>
      <c r="PZ106" s="51">
        <f t="shared" si="563"/>
        <v>190235.1163105336</v>
      </c>
      <c r="QA106" s="51">
        <f t="shared" si="564"/>
        <v>195911.35269669435</v>
      </c>
      <c r="QB106" s="51">
        <f t="shared" si="565"/>
        <v>205574.15704627262</v>
      </c>
      <c r="QC106" s="51">
        <f t="shared" si="566"/>
        <v>205574.15704627262</v>
      </c>
      <c r="QD106" s="51">
        <f t="shared" si="567"/>
        <v>229460.31418827883</v>
      </c>
      <c r="QE106" s="51">
        <f t="shared" si="568"/>
        <v>198015.4542492129</v>
      </c>
      <c r="QF106" s="51">
        <f t="shared" si="569"/>
        <v>176210.81884081941</v>
      </c>
      <c r="QG106" s="51">
        <f t="shared" si="570"/>
        <v>200914.4164938599</v>
      </c>
      <c r="QH106" s="51">
        <f t="shared" si="571"/>
        <v>203962.62678398122</v>
      </c>
      <c r="QI106" s="51">
        <f t="shared" si="572"/>
        <v>203031.21622703419</v>
      </c>
      <c r="QJ106" s="51">
        <f t="shared" si="573"/>
        <v>193447.56814282478</v>
      </c>
      <c r="QK106" s="51">
        <f t="shared" si="574"/>
        <v>190738.86430922162</v>
      </c>
      <c r="QL106" s="51">
        <f t="shared" si="575"/>
        <v>190235.1163105336</v>
      </c>
      <c r="QM106" s="51">
        <f t="shared" si="576"/>
        <v>195911.35269669435</v>
      </c>
      <c r="QN106" s="51">
        <f t="shared" si="577"/>
        <v>205574.15704627262</v>
      </c>
      <c r="QO106" s="51">
        <f t="shared" si="578"/>
        <v>205574.15704627262</v>
      </c>
      <c r="QP106" s="51">
        <f t="shared" si="579"/>
        <v>229460.31418827883</v>
      </c>
      <c r="QQ106" s="51">
        <f t="shared" si="580"/>
        <v>198015.4542492129</v>
      </c>
      <c r="QR106" s="51">
        <f t="shared" si="581"/>
        <v>176210.81884081941</v>
      </c>
      <c r="QS106" s="51">
        <f t="shared" si="582"/>
        <v>200914.4164938599</v>
      </c>
      <c r="QT106" s="51">
        <f t="shared" si="583"/>
        <v>203962.62678398122</v>
      </c>
      <c r="QU106" s="51">
        <f t="shared" si="584"/>
        <v>203031.21622703419</v>
      </c>
      <c r="QV106" s="51">
        <f t="shared" si="585"/>
        <v>193447.56814282478</v>
      </c>
      <c r="QW106" s="51">
        <f t="shared" si="586"/>
        <v>190738.86430922162</v>
      </c>
      <c r="QX106" s="51">
        <f t="shared" si="587"/>
        <v>190235.1163105336</v>
      </c>
      <c r="QY106" s="51">
        <f t="shared" si="588"/>
        <v>195911.35269669435</v>
      </c>
      <c r="QZ106" s="51">
        <f t="shared" si="589"/>
        <v>205574.15704627262</v>
      </c>
      <c r="RA106" s="51">
        <f t="shared" si="590"/>
        <v>205574.15704627262</v>
      </c>
      <c r="RB106" s="51">
        <f t="shared" si="591"/>
        <v>229460.31418827883</v>
      </c>
      <c r="RC106" s="51">
        <f t="shared" si="592"/>
        <v>198015.4542492129</v>
      </c>
      <c r="RD106" s="51">
        <f t="shared" si="593"/>
        <v>176210.81884081941</v>
      </c>
      <c r="RE106" s="51">
        <f t="shared" si="594"/>
        <v>200914.4164938599</v>
      </c>
      <c r="RF106" s="51">
        <f t="shared" si="595"/>
        <v>203962.62678398122</v>
      </c>
      <c r="RG106" s="51">
        <f t="shared" si="596"/>
        <v>203031.21622703419</v>
      </c>
      <c r="RH106" s="51">
        <f t="shared" si="597"/>
        <v>193447.56814282478</v>
      </c>
      <c r="RI106" s="51">
        <f t="shared" si="598"/>
        <v>190738.86430922162</v>
      </c>
      <c r="RJ106" s="51">
        <f t="shared" si="599"/>
        <v>190235.1163105336</v>
      </c>
      <c r="RK106" s="51">
        <f t="shared" si="600"/>
        <v>195911.35269669435</v>
      </c>
      <c r="RL106" s="51">
        <f t="shared" si="601"/>
        <v>205574.15704627262</v>
      </c>
      <c r="RM106" s="51">
        <f t="shared" si="602"/>
        <v>205574.15704627262</v>
      </c>
      <c r="RN106" s="51">
        <f t="shared" si="603"/>
        <v>229460.31418827883</v>
      </c>
      <c r="RO106" s="51">
        <f t="shared" si="604"/>
        <v>198015.4542492129</v>
      </c>
      <c r="RP106" s="51">
        <f t="shared" si="605"/>
        <v>176210.81884081941</v>
      </c>
      <c r="RQ106" s="51">
        <f t="shared" si="606"/>
        <v>200914.4164938599</v>
      </c>
      <c r="RR106" s="51">
        <f t="shared" si="607"/>
        <v>203962.62678398122</v>
      </c>
      <c r="RS106" s="51">
        <f t="shared" si="608"/>
        <v>203031.21622703419</v>
      </c>
      <c r="RT106" s="51">
        <f t="shared" si="609"/>
        <v>193447.56814282478</v>
      </c>
      <c r="RU106" s="51"/>
      <c r="RV106" s="51">
        <f t="shared" si="768"/>
        <v>2393076.062335006</v>
      </c>
      <c r="RW106" s="51">
        <f t="shared" si="768"/>
        <v>2393076.062335006</v>
      </c>
      <c r="RX106" s="51">
        <f t="shared" si="768"/>
        <v>2393076.062335006</v>
      </c>
      <c r="RY106" s="51">
        <f t="shared" si="768"/>
        <v>2393076.062335006</v>
      </c>
      <c r="RZ106" s="51">
        <f t="shared" si="768"/>
        <v>2393076.062335006</v>
      </c>
      <c r="SA106" s="51">
        <f t="shared" si="768"/>
        <v>2393076.062335006</v>
      </c>
    </row>
    <row r="107" spans="1:495" x14ac:dyDescent="0.3">
      <c r="A107" s="1">
        <v>711000</v>
      </c>
      <c r="B107" s="1" t="s">
        <v>272</v>
      </c>
      <c r="C107" s="1" t="s">
        <v>141</v>
      </c>
      <c r="D107" s="44">
        <v>0</v>
      </c>
      <c r="E107" s="1" t="s">
        <v>174</v>
      </c>
      <c r="F107" s="107">
        <f>VLOOKUP(A107,Auxiliar_OPEX_CustosUnit!$A$4:$E$129,COLUMN(Auxiliar_OPEX_CustosUnit!$E$3),0)</f>
        <v>5</v>
      </c>
      <c r="G107" s="107">
        <f>INDEX(Auxiliar_OPEX_Drivers!$B$76:$I$84,MATCH($E107,Auxiliar_OPEX_Drivers!$B$76:$B$84,0),MATCH(YEAR(G$2),Auxiliar_OPEX_Drivers!$B$76:$I$76,0))*$F107</f>
        <v>5</v>
      </c>
      <c r="H107" s="107">
        <f>INDEX(Auxiliar_OPEX_Drivers!$B$76:$I$84,MATCH($E107,Auxiliar_OPEX_Drivers!$B$76:$B$84,0),MATCH(YEAR(H$2),Auxiliar_OPEX_Drivers!$B$76:$I$76,0))*$F107</f>
        <v>5</v>
      </c>
      <c r="I107" s="107">
        <f>INDEX(Auxiliar_OPEX_Drivers!$B$76:$I$84,MATCH($E107,Auxiliar_OPEX_Drivers!$B$76:$B$84,0),MATCH(YEAR(I$2),Auxiliar_OPEX_Drivers!$B$76:$I$76,0))*$F107</f>
        <v>5</v>
      </c>
      <c r="J107" s="107">
        <f>INDEX(Auxiliar_OPEX_Drivers!$B$76:$I$84,MATCH($E107,Auxiliar_OPEX_Drivers!$B$76:$B$84,0),MATCH(YEAR(J$2),Auxiliar_OPEX_Drivers!$B$76:$I$76,0))*$F107</f>
        <v>5</v>
      </c>
      <c r="K107" s="107">
        <f>INDEX(Auxiliar_OPEX_Drivers!$B$76:$I$84,MATCH($E107,Auxiliar_OPEX_Drivers!$B$76:$B$84,0),MATCH(YEAR(K$2),Auxiliar_OPEX_Drivers!$B$76:$I$76,0))*$F107</f>
        <v>5</v>
      </c>
      <c r="L107" s="107">
        <f>INDEX(Auxiliar_OPEX_Drivers!$B$76:$I$84,MATCH($E107,Auxiliar_OPEX_Drivers!$B$76:$B$84,0),MATCH(YEAR(L$2),Auxiliar_OPEX_Drivers!$B$76:$I$76,0))*$F107</f>
        <v>5</v>
      </c>
      <c r="M107" s="107">
        <f>INDEX(Auxiliar_OPEX_Drivers!$B$76:$I$84,MATCH($E107,Auxiliar_OPEX_Drivers!$B$76:$B$84,0),MATCH(YEAR(M$2),Auxiliar_OPEX_Drivers!$B$76:$I$76,0))*$F107</f>
        <v>5</v>
      </c>
      <c r="N107" s="107">
        <f>INDEX(Auxiliar_OPEX_Drivers!$B$76:$I$84,MATCH($E107,Auxiliar_OPEX_Drivers!$B$76:$B$84,0),MATCH(YEAR(N$2),Auxiliar_OPEX_Drivers!$B$76:$I$76,0))*$F107</f>
        <v>5</v>
      </c>
      <c r="O107" s="107">
        <f>INDEX(Auxiliar_OPEX_Drivers!$B$76:$I$84,MATCH($E107,Auxiliar_OPEX_Drivers!$B$76:$B$84,0),MATCH(YEAR(O$2),Auxiliar_OPEX_Drivers!$B$76:$I$76,0))*$F107</f>
        <v>5</v>
      </c>
      <c r="P107" s="107">
        <f>INDEX(Auxiliar_OPEX_Drivers!$B$76:$I$84,MATCH($E107,Auxiliar_OPEX_Drivers!$B$76:$B$84,0),MATCH(YEAR(P$2),Auxiliar_OPEX_Drivers!$B$76:$I$76,0))*$F107</f>
        <v>5</v>
      </c>
      <c r="Q107" s="107">
        <f>INDEX(Auxiliar_OPEX_Drivers!$B$76:$I$84,MATCH($E107,Auxiliar_OPEX_Drivers!$B$76:$B$84,0),MATCH(YEAR(Q$2),Auxiliar_OPEX_Drivers!$B$76:$I$76,0))*$F107</f>
        <v>5</v>
      </c>
      <c r="R107" s="107">
        <f>INDEX(Auxiliar_OPEX_Drivers!$B$76:$I$84,MATCH($E107,Auxiliar_OPEX_Drivers!$B$76:$B$84,0),MATCH(YEAR(R$2),Auxiliar_OPEX_Drivers!$B$76:$I$76,0))*$F107</f>
        <v>5</v>
      </c>
      <c r="S107" s="107">
        <f>INDEX(Auxiliar_OPEX_Drivers!$B$76:$I$84,MATCH($E107,Auxiliar_OPEX_Drivers!$B$76:$B$84,0),MATCH(YEAR(S$2),Auxiliar_OPEX_Drivers!$B$76:$I$76,0))*$F107</f>
        <v>5</v>
      </c>
      <c r="T107" s="107">
        <f>INDEX(Auxiliar_OPEX_Drivers!$B$76:$I$84,MATCH($E107,Auxiliar_OPEX_Drivers!$B$76:$B$84,0),MATCH(YEAR(T$2),Auxiliar_OPEX_Drivers!$B$76:$I$76,0))*$F107</f>
        <v>5</v>
      </c>
      <c r="U107" s="107">
        <f>INDEX(Auxiliar_OPEX_Drivers!$B$76:$I$84,MATCH($E107,Auxiliar_OPEX_Drivers!$B$76:$B$84,0),MATCH(YEAR(U$2),Auxiliar_OPEX_Drivers!$B$76:$I$76,0))*$F107</f>
        <v>5</v>
      </c>
      <c r="V107" s="107">
        <f>INDEX(Auxiliar_OPEX_Drivers!$B$76:$I$84,MATCH($E107,Auxiliar_OPEX_Drivers!$B$76:$B$84,0),MATCH(YEAR(V$2),Auxiliar_OPEX_Drivers!$B$76:$I$76,0))*$F107</f>
        <v>5</v>
      </c>
      <c r="W107" s="107">
        <f>INDEX(Auxiliar_OPEX_Drivers!$B$76:$I$84,MATCH($E107,Auxiliar_OPEX_Drivers!$B$76:$B$84,0),MATCH(YEAR(W$2),Auxiliar_OPEX_Drivers!$B$76:$I$76,0))*$F107</f>
        <v>5</v>
      </c>
      <c r="X107" s="107">
        <f>INDEX(Auxiliar_OPEX_Drivers!$B$76:$I$84,MATCH($E107,Auxiliar_OPEX_Drivers!$B$76:$B$84,0),MATCH(YEAR(X$2),Auxiliar_OPEX_Drivers!$B$76:$I$76,0))*$F107</f>
        <v>5</v>
      </c>
      <c r="Y107" s="107">
        <f>INDEX(Auxiliar_OPEX_Drivers!$B$76:$I$84,MATCH($E107,Auxiliar_OPEX_Drivers!$B$76:$B$84,0),MATCH(YEAR(Y$2),Auxiliar_OPEX_Drivers!$B$76:$I$76,0))*$F107</f>
        <v>5</v>
      </c>
      <c r="Z107" s="107">
        <f>INDEX(Auxiliar_OPEX_Drivers!$B$76:$I$84,MATCH($E107,Auxiliar_OPEX_Drivers!$B$76:$B$84,0),MATCH(YEAR(Z$2),Auxiliar_OPEX_Drivers!$B$76:$I$76,0))*$F107</f>
        <v>5</v>
      </c>
      <c r="AA107" s="107">
        <f>INDEX(Auxiliar_OPEX_Drivers!$B$76:$I$84,MATCH($E107,Auxiliar_OPEX_Drivers!$B$76:$B$84,0),MATCH(YEAR(AA$2),Auxiliar_OPEX_Drivers!$B$76:$I$76,0))*$F107</f>
        <v>5</v>
      </c>
      <c r="AB107" s="107">
        <f>INDEX(Auxiliar_OPEX_Drivers!$B$76:$I$84,MATCH($E107,Auxiliar_OPEX_Drivers!$B$76:$B$84,0),MATCH(YEAR(AB$2),Auxiliar_OPEX_Drivers!$B$76:$I$76,0))*$F107</f>
        <v>5</v>
      </c>
      <c r="AC107" s="107">
        <f>INDEX(Auxiliar_OPEX_Drivers!$B$76:$I$84,MATCH($E107,Auxiliar_OPEX_Drivers!$B$76:$B$84,0),MATCH(YEAR(AC$2),Auxiliar_OPEX_Drivers!$B$76:$I$76,0))*$F107</f>
        <v>5</v>
      </c>
      <c r="AD107" s="107">
        <f>INDEX(Auxiliar_OPEX_Drivers!$B$76:$I$84,MATCH($E107,Auxiliar_OPEX_Drivers!$B$76:$B$84,0),MATCH(YEAR(AD$2),Auxiliar_OPEX_Drivers!$B$76:$I$76,0))*$F107</f>
        <v>5</v>
      </c>
      <c r="AE107" s="107">
        <f>INDEX(Auxiliar_OPEX_Drivers!$B$76:$I$84,MATCH($E107,Auxiliar_OPEX_Drivers!$B$76:$B$84,0),MATCH(YEAR(AE$2),Auxiliar_OPEX_Drivers!$B$76:$I$76,0))*$F107</f>
        <v>5</v>
      </c>
      <c r="AF107" s="107">
        <f>INDEX(Auxiliar_OPEX_Drivers!$B$76:$I$84,MATCH($E107,Auxiliar_OPEX_Drivers!$B$76:$B$84,0),MATCH(YEAR(AF$2),Auxiliar_OPEX_Drivers!$B$76:$I$76,0))*$F107</f>
        <v>5</v>
      </c>
      <c r="AG107" s="107">
        <f>INDEX(Auxiliar_OPEX_Drivers!$B$76:$I$84,MATCH($E107,Auxiliar_OPEX_Drivers!$B$76:$B$84,0),MATCH(YEAR(AG$2),Auxiliar_OPEX_Drivers!$B$76:$I$76,0))*$F107</f>
        <v>5</v>
      </c>
      <c r="AH107" s="107">
        <f>INDEX(Auxiliar_OPEX_Drivers!$B$76:$I$84,MATCH($E107,Auxiliar_OPEX_Drivers!$B$76:$B$84,0),MATCH(YEAR(AH$2),Auxiliar_OPEX_Drivers!$B$76:$I$76,0))*$F107</f>
        <v>5</v>
      </c>
      <c r="AI107" s="107">
        <f>INDEX(Auxiliar_OPEX_Drivers!$B$76:$I$84,MATCH($E107,Auxiliar_OPEX_Drivers!$B$76:$B$84,0),MATCH(YEAR(AI$2),Auxiliar_OPEX_Drivers!$B$76:$I$76,0))*$F107</f>
        <v>5</v>
      </c>
      <c r="AJ107" s="107">
        <f>INDEX(Auxiliar_OPEX_Drivers!$B$76:$I$84,MATCH($E107,Auxiliar_OPEX_Drivers!$B$76:$B$84,0),MATCH(YEAR(AJ$2),Auxiliar_OPEX_Drivers!$B$76:$I$76,0))*$F107</f>
        <v>5</v>
      </c>
      <c r="AK107" s="107">
        <f>INDEX(Auxiliar_OPEX_Drivers!$B$76:$I$84,MATCH($E107,Auxiliar_OPEX_Drivers!$B$76:$B$84,0),MATCH(YEAR(AK$2),Auxiliar_OPEX_Drivers!$B$76:$I$76,0))*$F107</f>
        <v>5</v>
      </c>
      <c r="AL107" s="107">
        <f>INDEX(Auxiliar_OPEX_Drivers!$B$76:$I$84,MATCH($E107,Auxiliar_OPEX_Drivers!$B$76:$B$84,0),MATCH(YEAR(AL$2),Auxiliar_OPEX_Drivers!$B$76:$I$76,0))*$F107</f>
        <v>5</v>
      </c>
      <c r="AM107" s="107">
        <f>INDEX(Auxiliar_OPEX_Drivers!$B$76:$I$84,MATCH($E107,Auxiliar_OPEX_Drivers!$B$76:$B$84,0),MATCH(YEAR(AM$2),Auxiliar_OPEX_Drivers!$B$76:$I$76,0))*$F107</f>
        <v>5</v>
      </c>
      <c r="AN107" s="107">
        <f>INDEX(Auxiliar_OPEX_Drivers!$B$76:$I$84,MATCH($E107,Auxiliar_OPEX_Drivers!$B$76:$B$84,0),MATCH(YEAR(AN$2),Auxiliar_OPEX_Drivers!$B$76:$I$76,0))*$F107</f>
        <v>5</v>
      </c>
      <c r="AO107" s="107">
        <f>INDEX(Auxiliar_OPEX_Drivers!$B$76:$I$84,MATCH($E107,Auxiliar_OPEX_Drivers!$B$76:$B$84,0),MATCH(YEAR(AO$2),Auxiliar_OPEX_Drivers!$B$76:$I$76,0))*$F107</f>
        <v>5</v>
      </c>
      <c r="AP107" s="107">
        <f>INDEX(Auxiliar_OPEX_Drivers!$B$76:$I$84,MATCH($E107,Auxiliar_OPEX_Drivers!$B$76:$B$84,0),MATCH(YEAR(AP$2),Auxiliar_OPEX_Drivers!$B$76:$I$76,0))*$F107</f>
        <v>5</v>
      </c>
      <c r="AQ107" s="107">
        <f>INDEX(Auxiliar_OPEX_Drivers!$B$76:$I$84,MATCH($E107,Auxiliar_OPEX_Drivers!$B$76:$B$84,0),MATCH(YEAR(AQ$2),Auxiliar_OPEX_Drivers!$B$76:$I$76,0))*$F107</f>
        <v>5</v>
      </c>
      <c r="AR107" s="107">
        <f>INDEX(Auxiliar_OPEX_Drivers!$B$76:$I$84,MATCH($E107,Auxiliar_OPEX_Drivers!$B$76:$B$84,0),MATCH(YEAR(AR$2),Auxiliar_OPEX_Drivers!$B$76:$I$76,0))*$F107</f>
        <v>5</v>
      </c>
      <c r="AS107" s="107">
        <f>INDEX(Auxiliar_OPEX_Drivers!$B$76:$I$84,MATCH($E107,Auxiliar_OPEX_Drivers!$B$76:$B$84,0),MATCH(YEAR(AS$2),Auxiliar_OPEX_Drivers!$B$76:$I$76,0))*$F107</f>
        <v>5</v>
      </c>
      <c r="AT107" s="107">
        <f>INDEX(Auxiliar_OPEX_Drivers!$B$76:$I$84,MATCH($E107,Auxiliar_OPEX_Drivers!$B$76:$B$84,0),MATCH(YEAR(AT$2),Auxiliar_OPEX_Drivers!$B$76:$I$76,0))*$F107</f>
        <v>5</v>
      </c>
      <c r="AU107" s="107">
        <f>INDEX(Auxiliar_OPEX_Drivers!$B$76:$I$84,MATCH($E107,Auxiliar_OPEX_Drivers!$B$76:$B$84,0),MATCH(YEAR(AU$2),Auxiliar_OPEX_Drivers!$B$76:$I$76,0))*$F107</f>
        <v>5</v>
      </c>
      <c r="AV107" s="107">
        <f>INDEX(Auxiliar_OPEX_Drivers!$B$76:$I$84,MATCH($E107,Auxiliar_OPEX_Drivers!$B$76:$B$84,0),MATCH(YEAR(AV$2),Auxiliar_OPEX_Drivers!$B$76:$I$76,0))*$F107</f>
        <v>5</v>
      </c>
      <c r="AW107" s="107">
        <f>INDEX(Auxiliar_OPEX_Drivers!$B$76:$I$84,MATCH($E107,Auxiliar_OPEX_Drivers!$B$76:$B$84,0),MATCH(YEAR(AW$2),Auxiliar_OPEX_Drivers!$B$76:$I$76,0))*$F107</f>
        <v>5</v>
      </c>
      <c r="AX107" s="107">
        <f>INDEX(Auxiliar_OPEX_Drivers!$B$76:$I$84,MATCH($E107,Auxiliar_OPEX_Drivers!$B$76:$B$84,0),MATCH(YEAR(AX$2),Auxiliar_OPEX_Drivers!$B$76:$I$76,0))*$F107</f>
        <v>5</v>
      </c>
      <c r="AY107" s="107">
        <f>INDEX(Auxiliar_OPEX_Drivers!$B$76:$I$84,MATCH($E107,Auxiliar_OPEX_Drivers!$B$76:$B$84,0),MATCH(YEAR(AY$2),Auxiliar_OPEX_Drivers!$B$76:$I$76,0))*$F107</f>
        <v>5</v>
      </c>
      <c r="AZ107" s="107">
        <f>INDEX(Auxiliar_OPEX_Drivers!$B$76:$I$84,MATCH($E107,Auxiliar_OPEX_Drivers!$B$76:$B$84,0),MATCH(YEAR(AZ$2),Auxiliar_OPEX_Drivers!$B$76:$I$76,0))*$F107</f>
        <v>5</v>
      </c>
      <c r="BA107" s="107">
        <f>INDEX(Auxiliar_OPEX_Drivers!$B$76:$I$84,MATCH($E107,Auxiliar_OPEX_Drivers!$B$76:$B$84,0),MATCH(YEAR(BA$2),Auxiliar_OPEX_Drivers!$B$76:$I$76,0))*$F107</f>
        <v>5</v>
      </c>
      <c r="BB107" s="107">
        <f>INDEX(Auxiliar_OPEX_Drivers!$B$76:$I$84,MATCH($E107,Auxiliar_OPEX_Drivers!$B$76:$B$84,0),MATCH(YEAR(BB$2),Auxiliar_OPEX_Drivers!$B$76:$I$76,0))*$F107</f>
        <v>5</v>
      </c>
      <c r="BC107" s="107">
        <f>INDEX(Auxiliar_OPEX_Drivers!$B$76:$I$84,MATCH($E107,Auxiliar_OPEX_Drivers!$B$76:$B$84,0),MATCH(YEAR(BC$2),Auxiliar_OPEX_Drivers!$B$76:$I$76,0))*$F107</f>
        <v>5</v>
      </c>
      <c r="BD107" s="107">
        <f>INDEX(Auxiliar_OPEX_Drivers!$B$76:$I$84,MATCH($E107,Auxiliar_OPEX_Drivers!$B$76:$B$84,0),MATCH(YEAR(BD$2),Auxiliar_OPEX_Drivers!$B$76:$I$76,0))*$F107</f>
        <v>5</v>
      </c>
      <c r="BE107" s="107">
        <f>INDEX(Auxiliar_OPEX_Drivers!$B$76:$I$84,MATCH($E107,Auxiliar_OPEX_Drivers!$B$76:$B$84,0),MATCH(YEAR(BE$2),Auxiliar_OPEX_Drivers!$B$76:$I$76,0))*$F107</f>
        <v>5</v>
      </c>
      <c r="BF107" s="107">
        <f>INDEX(Auxiliar_OPEX_Drivers!$B$76:$I$84,MATCH($E107,Auxiliar_OPEX_Drivers!$B$76:$B$84,0),MATCH(YEAR(BF$2),Auxiliar_OPEX_Drivers!$B$76:$I$76,0))*$F107</f>
        <v>5</v>
      </c>
      <c r="BG107" s="107">
        <f>INDEX(Auxiliar_OPEX_Drivers!$B$76:$I$84,MATCH($E107,Auxiliar_OPEX_Drivers!$B$76:$B$84,0),MATCH(YEAR(BG$2),Auxiliar_OPEX_Drivers!$B$76:$I$76,0))*$F107</f>
        <v>5</v>
      </c>
      <c r="BH107" s="107">
        <f>INDEX(Auxiliar_OPEX_Drivers!$B$76:$I$84,MATCH($E107,Auxiliar_OPEX_Drivers!$B$76:$B$84,0),MATCH(YEAR(BH$2),Auxiliar_OPEX_Drivers!$B$76:$I$76,0))*$F107</f>
        <v>5</v>
      </c>
      <c r="BI107" s="107">
        <f>INDEX(Auxiliar_OPEX_Drivers!$B$76:$I$84,MATCH($E107,Auxiliar_OPEX_Drivers!$B$76:$B$84,0),MATCH(YEAR(BI$2),Auxiliar_OPEX_Drivers!$B$76:$I$76,0))*$F107</f>
        <v>5</v>
      </c>
      <c r="BJ107" s="107">
        <f>INDEX(Auxiliar_OPEX_Drivers!$B$76:$I$84,MATCH($E107,Auxiliar_OPEX_Drivers!$B$76:$B$84,0),MATCH(YEAR(BJ$2),Auxiliar_OPEX_Drivers!$B$76:$I$76,0))*$F107</f>
        <v>5</v>
      </c>
      <c r="BK107" s="107">
        <f>INDEX(Auxiliar_OPEX_Drivers!$B$76:$I$84,MATCH($E107,Auxiliar_OPEX_Drivers!$B$76:$B$84,0),MATCH(YEAR(BK$2),Auxiliar_OPEX_Drivers!$B$76:$I$76,0))*$F107</f>
        <v>5</v>
      </c>
      <c r="BL107" s="107">
        <f>INDEX(Auxiliar_OPEX_Drivers!$B$76:$I$84,MATCH($E107,Auxiliar_OPEX_Drivers!$B$76:$B$84,0),MATCH(YEAR(BL$2),Auxiliar_OPEX_Drivers!$B$76:$I$76,0))*$F107</f>
        <v>5</v>
      </c>
      <c r="BM107" s="107">
        <f>INDEX(Auxiliar_OPEX_Drivers!$B$76:$I$84,MATCH($E107,Auxiliar_OPEX_Drivers!$B$76:$B$84,0),MATCH(YEAR(BM$2),Auxiliar_OPEX_Drivers!$B$76:$I$76,0))*$F107</f>
        <v>5</v>
      </c>
      <c r="BN107" s="107">
        <f>INDEX(Auxiliar_OPEX_Drivers!$B$76:$I$84,MATCH($E107,Auxiliar_OPEX_Drivers!$B$76:$B$84,0),MATCH(YEAR(BN$2),Auxiliar_OPEX_Drivers!$B$76:$I$76,0))*$F107</f>
        <v>5</v>
      </c>
      <c r="BO107" s="107">
        <f>INDEX(Auxiliar_OPEX_Drivers!$B$76:$I$84,MATCH($E107,Auxiliar_OPEX_Drivers!$B$76:$B$84,0),MATCH(YEAR(BO$2),Auxiliar_OPEX_Drivers!$B$76:$I$76,0))*$F107</f>
        <v>5</v>
      </c>
      <c r="BP107" s="107">
        <f>INDEX(Auxiliar_OPEX_Drivers!$B$76:$I$84,MATCH($E107,Auxiliar_OPEX_Drivers!$B$76:$B$84,0),MATCH(YEAR(BP$2),Auxiliar_OPEX_Drivers!$B$76:$I$76,0))*$F107</f>
        <v>5</v>
      </c>
      <c r="BQ107" s="107">
        <f>INDEX(Auxiliar_OPEX_Drivers!$B$76:$I$84,MATCH($E107,Auxiliar_OPEX_Drivers!$B$76:$B$84,0),MATCH(YEAR(BQ$2),Auxiliar_OPEX_Drivers!$B$76:$I$76,0))*$F107</f>
        <v>5</v>
      </c>
      <c r="BR107" s="107">
        <f>INDEX(Auxiliar_OPEX_Drivers!$B$76:$I$84,MATCH($E107,Auxiliar_OPEX_Drivers!$B$76:$B$84,0),MATCH(YEAR(BR$2),Auxiliar_OPEX_Drivers!$B$76:$I$76,0))*$F107</f>
        <v>5</v>
      </c>
      <c r="BS107" s="107">
        <f>INDEX(Auxiliar_OPEX_Drivers!$B$76:$I$84,MATCH($E107,Auxiliar_OPEX_Drivers!$B$76:$B$84,0),MATCH(YEAR(BS$2),Auxiliar_OPEX_Drivers!$B$76:$I$76,0))*$F107</f>
        <v>5</v>
      </c>
      <c r="BT107" s="107">
        <f>INDEX(Auxiliar_OPEX_Drivers!$B$76:$I$84,MATCH($E107,Auxiliar_OPEX_Drivers!$B$76:$B$84,0),MATCH(YEAR(BT$2),Auxiliar_OPEX_Drivers!$B$76:$I$76,0))*$F107</f>
        <v>5</v>
      </c>
      <c r="BU107" s="107">
        <f>INDEX(Auxiliar_OPEX_Drivers!$B$76:$I$84,MATCH($E107,Auxiliar_OPEX_Drivers!$B$76:$B$84,0),MATCH(YEAR(BU$2),Auxiliar_OPEX_Drivers!$B$76:$I$76,0))*$F107</f>
        <v>5</v>
      </c>
      <c r="BV107" s="107">
        <f>INDEX(Auxiliar_OPEX_Drivers!$B$76:$I$84,MATCH($E107,Auxiliar_OPEX_Drivers!$B$76:$B$84,0),MATCH(YEAR(BV$2),Auxiliar_OPEX_Drivers!$B$76:$I$76,0))*$F107</f>
        <v>5</v>
      </c>
      <c r="BW107" s="107">
        <f>INDEX(Auxiliar_OPEX_Drivers!$B$76:$I$84,MATCH($E107,Auxiliar_OPEX_Drivers!$B$76:$B$84,0),MATCH(YEAR(BW$2),Auxiliar_OPEX_Drivers!$B$76:$I$76,0))*$F107</f>
        <v>5</v>
      </c>
      <c r="BX107" s="107">
        <f>INDEX(Auxiliar_OPEX_Drivers!$B$76:$I$84,MATCH($E107,Auxiliar_OPEX_Drivers!$B$76:$B$84,0),MATCH(YEAR(BX$2),Auxiliar_OPEX_Drivers!$B$76:$I$76,0))*$F107</f>
        <v>5</v>
      </c>
      <c r="BY107" s="107">
        <f>INDEX(Auxiliar_OPEX_Drivers!$B$76:$I$84,MATCH($E107,Auxiliar_OPEX_Drivers!$B$76:$B$84,0),MATCH(YEAR(BY$2),Auxiliar_OPEX_Drivers!$B$76:$I$76,0))*$F107</f>
        <v>5</v>
      </c>
      <c r="BZ107" s="107">
        <f>INDEX(Auxiliar_OPEX_Drivers!$B$76:$I$84,MATCH($E107,Auxiliar_OPEX_Drivers!$B$76:$B$84,0),MATCH(YEAR(BZ$2),Auxiliar_OPEX_Drivers!$B$76:$I$76,0))*$F107</f>
        <v>5</v>
      </c>
      <c r="CA107" s="107">
        <f>INDEX(Auxiliar_OPEX_Drivers!$B$76:$I$84,MATCH($E107,Auxiliar_OPEX_Drivers!$B$76:$B$84,0),MATCH(YEAR(CA$2),Auxiliar_OPEX_Drivers!$B$76:$I$76,0))*$F107</f>
        <v>5</v>
      </c>
      <c r="CB107" s="107">
        <f>INDEX(Auxiliar_OPEX_Drivers!$B$76:$I$84,MATCH($E107,Auxiliar_OPEX_Drivers!$B$76:$B$84,0),MATCH(YEAR(CB$2),Auxiliar_OPEX_Drivers!$B$76:$I$76,0))*$F107</f>
        <v>5</v>
      </c>
      <c r="CC107" s="107">
        <f>INDEX(Auxiliar_OPEX_Drivers!$B$76:$I$84,MATCH($E107,Auxiliar_OPEX_Drivers!$B$76:$B$84,0),MATCH(YEAR(CC$2),Auxiliar_OPEX_Drivers!$B$76:$I$76,0))*$F107</f>
        <v>5</v>
      </c>
      <c r="CD107" s="107">
        <f>INDEX(Auxiliar_OPEX_Drivers!$B$76:$I$84,MATCH($E107,Auxiliar_OPEX_Drivers!$B$76:$B$84,0),MATCH(YEAR(CD$2),Auxiliar_OPEX_Drivers!$B$76:$I$76,0))*$F107</f>
        <v>5</v>
      </c>
      <c r="CE107" s="107">
        <f>INDEX(Auxiliar_OPEX_Drivers!$B$76:$I$84,MATCH($E107,Auxiliar_OPEX_Drivers!$B$76:$B$84,0),MATCH(YEAR(CE$2),Auxiliar_OPEX_Drivers!$B$76:$I$76,0))*$F107</f>
        <v>5</v>
      </c>
      <c r="CF107" s="107">
        <f>INDEX(Auxiliar_OPEX_Drivers!$B$76:$I$84,MATCH($E107,Auxiliar_OPEX_Drivers!$B$76:$B$84,0),MATCH(YEAR(CF$2),Auxiliar_OPEX_Drivers!$B$76:$I$76,0))*$F107</f>
        <v>5</v>
      </c>
      <c r="CG107" s="107">
        <f>INDEX(Auxiliar_OPEX_Drivers!$B$76:$I$84,MATCH($E107,Auxiliar_OPEX_Drivers!$B$76:$B$84,0),MATCH(YEAR(CG$2),Auxiliar_OPEX_Drivers!$B$76:$I$76,0))*$F107</f>
        <v>5</v>
      </c>
      <c r="CI107" s="51">
        <f>INDEX(Auxiliar_OPEX_CustosUnit!$A$1:$R$129,MATCH(Auxiliar_OPEX_P!$A107,Auxiliar_OPEX_CustosUnit!$A$1:$A$129,0),MATCH(CI$2,Auxiliar_OPEX_CustosUnit!$A$3:$Q$3,0))*(1-DRE_Auxiliar!$A$5)</f>
        <v>22555.924207220494</v>
      </c>
      <c r="CJ107" s="51">
        <f>INDEX(Auxiliar_OPEX_CustosUnit!$A$1:$R$129,MATCH(Auxiliar_OPEX_P!$A107,Auxiliar_OPEX_CustosUnit!$A$1:$A$129,0),MATCH(CJ$2,Auxiliar_OPEX_CustosUnit!$A$3:$Q$3,0))*(1-DRE_Auxiliar!$A$5)</f>
        <v>23046.145901253334</v>
      </c>
      <c r="CK107" s="51">
        <f>INDEX(Auxiliar_OPEX_CustosUnit!$A$1:$R$129,MATCH(Auxiliar_OPEX_P!$A107,Auxiliar_OPEX_CustosUnit!$A$1:$A$129,0),MATCH(CK$2,Auxiliar_OPEX_CustosUnit!$A$3:$Q$3,0))*(1-DRE_Auxiliar!$A$5)</f>
        <v>23850.308271545695</v>
      </c>
      <c r="CL107" s="51">
        <f>INDEX(Auxiliar_OPEX_CustosUnit!$A$1:$R$129,MATCH(Auxiliar_OPEX_P!$A107,Auxiliar_OPEX_CustosUnit!$A$1:$A$129,0),MATCH(CL$2,Auxiliar_OPEX_CustosUnit!$A$3:$Q$3,0))*(1-DRE_Auxiliar!$A$5)</f>
        <v>23831.873448956343</v>
      </c>
      <c r="CM107" s="51">
        <f>INDEX(Auxiliar_OPEX_CustosUnit!$A$1:$R$129,MATCH(Auxiliar_OPEX_P!$A107,Auxiliar_OPEX_CustosUnit!$A$1:$A$129,0),MATCH(CM$2,Auxiliar_OPEX_CustosUnit!$A$3:$Q$3,0))*(1-DRE_Auxiliar!$A$5)</f>
        <v>23842.485853172548</v>
      </c>
      <c r="CN107" s="51">
        <f>INDEX(Auxiliar_OPEX_CustosUnit!$A$1:$R$129,MATCH(Auxiliar_OPEX_P!$A107,Auxiliar_OPEX_CustosUnit!$A$1:$A$129,0),MATCH(CN$2,Auxiliar_OPEX_CustosUnit!$A$3:$Q$3,0))*(1-DRE_Auxiliar!$A$5)</f>
        <v>25083.51602185615</v>
      </c>
      <c r="CO107" s="51">
        <f>INDEX(Auxiliar_OPEX_CustosUnit!$A$1:$R$129,MATCH(Auxiliar_OPEX_P!$A107,Auxiliar_OPEX_CustosUnit!$A$1:$A$129,0),MATCH(CO$2,Auxiliar_OPEX_CustosUnit!$A$3:$Q$3,0))*(1-DRE_Auxiliar!$A$5)</f>
        <v>24378.472344835125</v>
      </c>
      <c r="CP107" s="51">
        <f>INDEX(Auxiliar_OPEX_CustosUnit!$A$1:$R$129,MATCH(Auxiliar_OPEX_P!$A107,Auxiliar_OPEX_CustosUnit!$A$1:$A$129,0),MATCH(CP$2,Auxiliar_OPEX_CustosUnit!$A$3:$Q$3,0))*(1-DRE_Auxiliar!$A$5)</f>
        <v>24907.873255387742</v>
      </c>
      <c r="CQ107" s="51">
        <f>INDEX(Auxiliar_OPEX_CustosUnit!$A$1:$R$129,MATCH(Auxiliar_OPEX_P!$A107,Auxiliar_OPEX_CustosUnit!$A$1:$A$129,0),MATCH(CQ$2,Auxiliar_OPEX_CustosUnit!$A$3:$Q$3,0))*(1-DRE_Auxiliar!$A$5)</f>
        <v>24913.092104245214</v>
      </c>
      <c r="CR107" s="51">
        <f>INDEX(Auxiliar_OPEX_CustosUnit!$A$1:$R$129,MATCH(Auxiliar_OPEX_P!$A107,Auxiliar_OPEX_CustosUnit!$A$1:$A$129,0),MATCH(CR$2,Auxiliar_OPEX_CustosUnit!$A$3:$Q$3,0))*(1-DRE_Auxiliar!$A$5)</f>
        <v>24913.092104245214</v>
      </c>
      <c r="CS107" s="51">
        <f>INDEX(Auxiliar_OPEX_CustosUnit!$A$1:$R$129,MATCH(Auxiliar_OPEX_P!$A107,Auxiliar_OPEX_CustosUnit!$A$1:$A$129,0),MATCH(CS$2,Auxiliar_OPEX_CustosUnit!$A$3:$Q$3,0))*(1-DRE_Auxiliar!$A$5)</f>
        <v>24383.691193692594</v>
      </c>
      <c r="CT107" s="51">
        <f>INDEX(Auxiliar_OPEX_CustosUnit!$A$1:$R$129,MATCH(Auxiliar_OPEX_P!$A107,Auxiliar_OPEX_CustosUnit!$A$1:$A$129,0),MATCH(CT$2,Auxiliar_OPEX_CustosUnit!$A$3:$Q$3,0))*(1-DRE_Auxiliar!$A$5)</f>
        <v>24236.345513774369</v>
      </c>
      <c r="CU107" s="53">
        <f t="shared" si="610"/>
        <v>22555.924207220494</v>
      </c>
      <c r="CV107" s="53">
        <f t="shared" si="611"/>
        <v>23046.145901253334</v>
      </c>
      <c r="CW107" s="53">
        <f t="shared" si="612"/>
        <v>23850.308271545695</v>
      </c>
      <c r="CX107" s="53">
        <f t="shared" si="613"/>
        <v>23831.873448956343</v>
      </c>
      <c r="CY107" s="53">
        <f t="shared" si="614"/>
        <v>23842.485853172548</v>
      </c>
      <c r="CZ107" s="53">
        <f t="shared" si="615"/>
        <v>25083.51602185615</v>
      </c>
      <c r="DA107" s="53">
        <f t="shared" si="616"/>
        <v>24378.472344835125</v>
      </c>
      <c r="DB107" s="53">
        <f t="shared" si="617"/>
        <v>24907.873255387742</v>
      </c>
      <c r="DC107" s="53">
        <f t="shared" si="618"/>
        <v>24913.092104245214</v>
      </c>
      <c r="DD107" s="53">
        <f t="shared" si="619"/>
        <v>24913.092104245214</v>
      </c>
      <c r="DE107" s="53">
        <f t="shared" si="620"/>
        <v>24383.691193692594</v>
      </c>
      <c r="DF107" s="53">
        <f t="shared" si="621"/>
        <v>24236.345513774369</v>
      </c>
      <c r="DG107" s="53">
        <f t="shared" si="622"/>
        <v>22555.924207220494</v>
      </c>
      <c r="DH107" s="53">
        <f t="shared" si="623"/>
        <v>23046.145901253334</v>
      </c>
      <c r="DI107" s="53">
        <f t="shared" si="624"/>
        <v>23850.308271545695</v>
      </c>
      <c r="DJ107" s="53">
        <f t="shared" si="625"/>
        <v>23831.873448956343</v>
      </c>
      <c r="DK107" s="53">
        <f t="shared" si="626"/>
        <v>23842.485853172548</v>
      </c>
      <c r="DL107" s="53">
        <f t="shared" si="627"/>
        <v>25083.51602185615</v>
      </c>
      <c r="DM107" s="53">
        <f t="shared" si="628"/>
        <v>24378.472344835125</v>
      </c>
      <c r="DN107" s="53">
        <f t="shared" si="629"/>
        <v>24907.873255387742</v>
      </c>
      <c r="DO107" s="53">
        <f t="shared" si="630"/>
        <v>24913.092104245214</v>
      </c>
      <c r="DP107" s="53">
        <f t="shared" si="631"/>
        <v>24913.092104245214</v>
      </c>
      <c r="DQ107" s="53">
        <f t="shared" si="632"/>
        <v>24383.691193692594</v>
      </c>
      <c r="DR107" s="53">
        <f t="shared" si="633"/>
        <v>24236.345513774369</v>
      </c>
      <c r="DS107" s="53">
        <f t="shared" si="634"/>
        <v>22555.924207220494</v>
      </c>
      <c r="DT107" s="53">
        <f t="shared" si="635"/>
        <v>23046.145901253334</v>
      </c>
      <c r="DU107" s="53">
        <f t="shared" si="636"/>
        <v>23850.308271545695</v>
      </c>
      <c r="DV107" s="53">
        <f t="shared" si="637"/>
        <v>23831.873448956343</v>
      </c>
      <c r="DW107" s="53">
        <f t="shared" si="638"/>
        <v>23842.485853172548</v>
      </c>
      <c r="DX107" s="53">
        <f t="shared" si="639"/>
        <v>25083.51602185615</v>
      </c>
      <c r="DY107" s="53">
        <f t="shared" si="640"/>
        <v>24378.472344835125</v>
      </c>
      <c r="DZ107" s="53">
        <f t="shared" si="641"/>
        <v>24907.873255387742</v>
      </c>
      <c r="EA107" s="53">
        <f t="shared" si="642"/>
        <v>24913.092104245214</v>
      </c>
      <c r="EB107" s="53">
        <f t="shared" si="643"/>
        <v>24913.092104245214</v>
      </c>
      <c r="EC107" s="53">
        <f t="shared" si="644"/>
        <v>24383.691193692594</v>
      </c>
      <c r="ED107" s="53">
        <f t="shared" si="645"/>
        <v>24236.345513774369</v>
      </c>
      <c r="EE107" s="53">
        <f t="shared" si="646"/>
        <v>22555.924207220494</v>
      </c>
      <c r="EF107" s="53">
        <f t="shared" si="647"/>
        <v>23046.145901253334</v>
      </c>
      <c r="EG107" s="53">
        <f t="shared" si="648"/>
        <v>23850.308271545695</v>
      </c>
      <c r="EH107" s="53">
        <f t="shared" si="649"/>
        <v>23831.873448956343</v>
      </c>
      <c r="EI107" s="53">
        <f t="shared" si="650"/>
        <v>23842.485853172548</v>
      </c>
      <c r="EJ107" s="53">
        <f t="shared" si="651"/>
        <v>25083.51602185615</v>
      </c>
      <c r="EK107" s="53">
        <f t="shared" si="652"/>
        <v>24378.472344835125</v>
      </c>
      <c r="EL107" s="53">
        <f t="shared" si="653"/>
        <v>24907.873255387742</v>
      </c>
      <c r="EM107" s="53">
        <f t="shared" si="654"/>
        <v>24913.092104245214</v>
      </c>
      <c r="EN107" s="53">
        <f t="shared" si="655"/>
        <v>24913.092104245214</v>
      </c>
      <c r="EO107" s="53">
        <f t="shared" si="656"/>
        <v>24383.691193692594</v>
      </c>
      <c r="EP107" s="53">
        <f t="shared" si="657"/>
        <v>24236.345513774369</v>
      </c>
      <c r="EQ107" s="53">
        <f t="shared" si="658"/>
        <v>22555.924207220494</v>
      </c>
      <c r="ER107" s="53">
        <f t="shared" si="659"/>
        <v>23046.145901253334</v>
      </c>
      <c r="ES107" s="53">
        <f t="shared" si="660"/>
        <v>23850.308271545695</v>
      </c>
      <c r="ET107" s="53">
        <f t="shared" si="661"/>
        <v>23831.873448956343</v>
      </c>
      <c r="EU107" s="53">
        <f t="shared" si="662"/>
        <v>23842.485853172548</v>
      </c>
      <c r="EV107" s="53">
        <f t="shared" si="663"/>
        <v>25083.51602185615</v>
      </c>
      <c r="EW107" s="53">
        <f t="shared" si="664"/>
        <v>24378.472344835125</v>
      </c>
      <c r="EX107" s="53">
        <f t="shared" si="665"/>
        <v>24907.873255387742</v>
      </c>
      <c r="EY107" s="53">
        <f t="shared" si="666"/>
        <v>24913.092104245214</v>
      </c>
      <c r="EZ107" s="53">
        <f t="shared" si="667"/>
        <v>24913.092104245214</v>
      </c>
      <c r="FA107" s="53">
        <f t="shared" si="668"/>
        <v>24383.691193692594</v>
      </c>
      <c r="FB107" s="53">
        <f t="shared" si="669"/>
        <v>24236.345513774369</v>
      </c>
      <c r="FC107" s="53">
        <f t="shared" si="670"/>
        <v>22555.924207220494</v>
      </c>
      <c r="FD107" s="53">
        <f t="shared" si="671"/>
        <v>23046.145901253334</v>
      </c>
      <c r="FE107" s="53">
        <f t="shared" si="672"/>
        <v>23850.308271545695</v>
      </c>
      <c r="FF107" s="53">
        <f t="shared" si="673"/>
        <v>23831.873448956343</v>
      </c>
      <c r="FG107" s="53">
        <f t="shared" si="674"/>
        <v>23842.485853172548</v>
      </c>
      <c r="FH107" s="53">
        <f t="shared" si="675"/>
        <v>25083.51602185615</v>
      </c>
      <c r="FI107" s="53">
        <f t="shared" si="676"/>
        <v>24378.472344835125</v>
      </c>
      <c r="FJ107" s="53">
        <f t="shared" si="677"/>
        <v>24907.873255387742</v>
      </c>
      <c r="FK107" s="53">
        <f t="shared" si="678"/>
        <v>24913.092104245214</v>
      </c>
      <c r="FL107" s="53">
        <f t="shared" si="679"/>
        <v>24913.092104245214</v>
      </c>
      <c r="FM107" s="53">
        <f t="shared" si="680"/>
        <v>24383.691193692594</v>
      </c>
      <c r="FN107" s="53">
        <f t="shared" si="681"/>
        <v>24236.345513774369</v>
      </c>
      <c r="FP107" s="51">
        <f t="shared" si="682"/>
        <v>119212.42926586274</v>
      </c>
      <c r="FQ107" s="51">
        <f t="shared" si="689"/>
        <v>125417.58010928075</v>
      </c>
      <c r="FR107" s="51">
        <f t="shared" si="690"/>
        <v>121892.36172417563</v>
      </c>
      <c r="FS107" s="51">
        <f t="shared" si="691"/>
        <v>124539.3662769387</v>
      </c>
      <c r="FT107" s="51">
        <f t="shared" si="692"/>
        <v>124565.46052122606</v>
      </c>
      <c r="FU107" s="51">
        <f t="shared" si="693"/>
        <v>124565.46052122606</v>
      </c>
      <c r="FV107" s="51">
        <f t="shared" si="694"/>
        <v>121918.45596846296</v>
      </c>
      <c r="FW107" s="51">
        <f t="shared" si="695"/>
        <v>121181.72756887185</v>
      </c>
      <c r="FX107" s="51">
        <f t="shared" si="696"/>
        <v>112779.62103610247</v>
      </c>
      <c r="FY107" s="51">
        <f t="shared" si="697"/>
        <v>115230.72950626667</v>
      </c>
      <c r="FZ107" s="51">
        <f t="shared" si="698"/>
        <v>119251.54135772848</v>
      </c>
      <c r="GA107" s="51">
        <f t="shared" si="699"/>
        <v>119159.36724478172</v>
      </c>
      <c r="GB107" s="51">
        <f t="shared" si="700"/>
        <v>119212.42926586274</v>
      </c>
      <c r="GC107" s="51">
        <f t="shared" si="701"/>
        <v>125417.58010928075</v>
      </c>
      <c r="GD107" s="51">
        <f t="shared" si="702"/>
        <v>121892.36172417563</v>
      </c>
      <c r="GE107" s="51">
        <f t="shared" si="703"/>
        <v>124539.3662769387</v>
      </c>
      <c r="GF107" s="51">
        <f t="shared" si="704"/>
        <v>124565.46052122606</v>
      </c>
      <c r="GG107" s="51">
        <f t="shared" si="705"/>
        <v>124565.46052122606</v>
      </c>
      <c r="GH107" s="51">
        <f t="shared" si="706"/>
        <v>121918.45596846296</v>
      </c>
      <c r="GI107" s="51">
        <f t="shared" si="707"/>
        <v>121181.72756887185</v>
      </c>
      <c r="GJ107" s="51">
        <f t="shared" si="708"/>
        <v>112779.62103610247</v>
      </c>
      <c r="GK107" s="51">
        <f t="shared" si="709"/>
        <v>115230.72950626667</v>
      </c>
      <c r="GL107" s="51">
        <f t="shared" si="710"/>
        <v>119251.54135772848</v>
      </c>
      <c r="GM107" s="51">
        <f t="shared" si="711"/>
        <v>119159.36724478172</v>
      </c>
      <c r="GN107" s="51">
        <f t="shared" si="712"/>
        <v>119212.42926586274</v>
      </c>
      <c r="GO107" s="51">
        <f t="shared" si="713"/>
        <v>125417.58010928075</v>
      </c>
      <c r="GP107" s="51">
        <f t="shared" si="714"/>
        <v>121892.36172417563</v>
      </c>
      <c r="GQ107" s="51">
        <f t="shared" si="715"/>
        <v>124539.3662769387</v>
      </c>
      <c r="GR107" s="51">
        <f t="shared" si="716"/>
        <v>124565.46052122606</v>
      </c>
      <c r="GS107" s="51">
        <f t="shared" si="717"/>
        <v>124565.46052122606</v>
      </c>
      <c r="GT107" s="51">
        <f t="shared" si="718"/>
        <v>121918.45596846296</v>
      </c>
      <c r="GU107" s="51">
        <f t="shared" si="719"/>
        <v>121181.72756887185</v>
      </c>
      <c r="GV107" s="51">
        <f t="shared" si="720"/>
        <v>112779.62103610247</v>
      </c>
      <c r="GW107" s="51">
        <f t="shared" si="721"/>
        <v>115230.72950626667</v>
      </c>
      <c r="GX107" s="51">
        <f t="shared" si="722"/>
        <v>119251.54135772848</v>
      </c>
      <c r="GY107" s="51">
        <f t="shared" si="723"/>
        <v>119159.36724478172</v>
      </c>
      <c r="GZ107" s="51">
        <f t="shared" si="724"/>
        <v>119212.42926586274</v>
      </c>
      <c r="HA107" s="51">
        <f t="shared" si="725"/>
        <v>125417.58010928075</v>
      </c>
      <c r="HB107" s="51">
        <f t="shared" si="726"/>
        <v>121892.36172417563</v>
      </c>
      <c r="HC107" s="51">
        <f t="shared" si="727"/>
        <v>124539.3662769387</v>
      </c>
      <c r="HD107" s="51">
        <f t="shared" si="728"/>
        <v>124565.46052122606</v>
      </c>
      <c r="HE107" s="51">
        <f t="shared" si="729"/>
        <v>124565.46052122606</v>
      </c>
      <c r="HF107" s="51">
        <f t="shared" si="730"/>
        <v>121918.45596846296</v>
      </c>
      <c r="HG107" s="51">
        <f t="shared" si="731"/>
        <v>121181.72756887185</v>
      </c>
      <c r="HH107" s="51">
        <f t="shared" si="732"/>
        <v>112779.62103610247</v>
      </c>
      <c r="HI107" s="51">
        <f t="shared" si="733"/>
        <v>115230.72950626667</v>
      </c>
      <c r="HJ107" s="51">
        <f t="shared" si="734"/>
        <v>119251.54135772848</v>
      </c>
      <c r="HK107" s="51">
        <f t="shared" si="735"/>
        <v>119159.36724478172</v>
      </c>
      <c r="HL107" s="51">
        <f t="shared" si="736"/>
        <v>119212.42926586274</v>
      </c>
      <c r="HM107" s="51">
        <f t="shared" si="737"/>
        <v>125417.58010928075</v>
      </c>
      <c r="HN107" s="51">
        <f t="shared" si="738"/>
        <v>121892.36172417563</v>
      </c>
      <c r="HO107" s="51">
        <f t="shared" si="739"/>
        <v>124539.3662769387</v>
      </c>
      <c r="HP107" s="51">
        <f t="shared" si="740"/>
        <v>124565.46052122606</v>
      </c>
      <c r="HQ107" s="51">
        <f t="shared" si="741"/>
        <v>124565.46052122606</v>
      </c>
      <c r="HR107" s="51">
        <f t="shared" si="742"/>
        <v>121918.45596846296</v>
      </c>
      <c r="HS107" s="51">
        <f t="shared" si="743"/>
        <v>121181.72756887185</v>
      </c>
      <c r="HT107" s="51">
        <f t="shared" si="744"/>
        <v>112779.62103610247</v>
      </c>
      <c r="HU107" s="51">
        <f t="shared" si="745"/>
        <v>115230.72950626667</v>
      </c>
      <c r="HV107" s="51">
        <f t="shared" si="746"/>
        <v>119251.54135772848</v>
      </c>
      <c r="HW107" s="51">
        <f t="shared" si="747"/>
        <v>119159.36724478172</v>
      </c>
      <c r="HX107" s="51">
        <f t="shared" si="748"/>
        <v>119212.42926586274</v>
      </c>
      <c r="HY107" s="51">
        <f t="shared" si="749"/>
        <v>125417.58010928075</v>
      </c>
      <c r="HZ107" s="51">
        <f t="shared" si="750"/>
        <v>121892.36172417563</v>
      </c>
      <c r="IA107" s="51">
        <f t="shared" si="751"/>
        <v>124539.3662769387</v>
      </c>
      <c r="IB107" s="51">
        <f t="shared" si="688"/>
        <v>124565.46052122606</v>
      </c>
      <c r="IC107" s="51">
        <f t="shared" si="752"/>
        <v>124565.46052122606</v>
      </c>
      <c r="ID107" s="51">
        <f t="shared" si="753"/>
        <v>121918.45596846296</v>
      </c>
      <c r="IE107" s="51">
        <f t="shared" si="754"/>
        <v>121181.72756887185</v>
      </c>
      <c r="IF107" s="51">
        <f t="shared" si="755"/>
        <v>112779.62103610247</v>
      </c>
      <c r="IG107" s="51">
        <f t="shared" si="756"/>
        <v>115230.72950626667</v>
      </c>
      <c r="IH107" s="51">
        <f t="shared" si="757"/>
        <v>119251.54135772848</v>
      </c>
      <c r="II107" s="51">
        <f t="shared" si="758"/>
        <v>119159.36724478172</v>
      </c>
      <c r="IJ107" s="51">
        <f t="shared" si="759"/>
        <v>119212.42926586274</v>
      </c>
      <c r="IK107" s="51">
        <f t="shared" si="760"/>
        <v>125417.58010928075</v>
      </c>
      <c r="IL107" s="51">
        <f t="shared" si="761"/>
        <v>121892.36172417563</v>
      </c>
      <c r="IM107" s="51">
        <f t="shared" si="762"/>
        <v>124539.3662769387</v>
      </c>
      <c r="IN107" s="51">
        <f t="shared" si="763"/>
        <v>124565.46052122606</v>
      </c>
      <c r="IO107" s="51">
        <f t="shared" si="764"/>
        <v>124565.46052122606</v>
      </c>
      <c r="IP107" s="51">
        <f t="shared" si="765"/>
        <v>121918.45596846296</v>
      </c>
      <c r="IQ107" s="51">
        <f t="shared" si="766"/>
        <v>121181.72756887185</v>
      </c>
      <c r="IS107" s="51">
        <f t="shared" si="683"/>
        <v>1449714.1011009242</v>
      </c>
      <c r="IT107" s="51">
        <f t="shared" si="769"/>
        <v>1449714.1011009242</v>
      </c>
      <c r="IU107" s="51">
        <f t="shared" si="769"/>
        <v>1449714.1011009242</v>
      </c>
      <c r="IV107" s="51">
        <f t="shared" si="769"/>
        <v>1449714.1011009242</v>
      </c>
      <c r="IW107" s="51">
        <f t="shared" si="769"/>
        <v>1449714.1011009242</v>
      </c>
      <c r="IX107" s="51">
        <f t="shared" si="769"/>
        <v>1449714.1011009242</v>
      </c>
      <c r="IZ107" s="111">
        <f t="shared" si="684"/>
        <v>0</v>
      </c>
      <c r="JA107" s="111">
        <f t="shared" si="389"/>
        <v>0</v>
      </c>
      <c r="JB107" s="111">
        <f t="shared" si="390"/>
        <v>0</v>
      </c>
      <c r="JC107" s="111">
        <f t="shared" si="391"/>
        <v>0</v>
      </c>
      <c r="JD107" s="111">
        <f t="shared" si="392"/>
        <v>0</v>
      </c>
      <c r="JE107" s="111">
        <f t="shared" si="393"/>
        <v>0</v>
      </c>
      <c r="JF107" s="111">
        <f t="shared" si="394"/>
        <v>0</v>
      </c>
      <c r="JG107" s="111">
        <f t="shared" si="395"/>
        <v>0</v>
      </c>
      <c r="JH107" s="111">
        <f t="shared" si="396"/>
        <v>0</v>
      </c>
      <c r="JI107" s="111">
        <f t="shared" si="397"/>
        <v>0</v>
      </c>
      <c r="JJ107" s="111">
        <f t="shared" si="398"/>
        <v>0</v>
      </c>
      <c r="JK107" s="111">
        <f t="shared" si="399"/>
        <v>0</v>
      </c>
      <c r="JL107" s="111">
        <f t="shared" si="400"/>
        <v>0</v>
      </c>
      <c r="JM107" s="111">
        <f t="shared" si="401"/>
        <v>0</v>
      </c>
      <c r="JN107" s="111">
        <f t="shared" si="402"/>
        <v>0</v>
      </c>
      <c r="JO107" s="111">
        <f t="shared" si="403"/>
        <v>0</v>
      </c>
      <c r="JP107" s="111">
        <f t="shared" si="404"/>
        <v>0</v>
      </c>
      <c r="JQ107" s="111">
        <f t="shared" si="405"/>
        <v>0</v>
      </c>
      <c r="JR107" s="111">
        <f t="shared" si="406"/>
        <v>0</v>
      </c>
      <c r="JS107" s="111">
        <f t="shared" si="407"/>
        <v>0</v>
      </c>
      <c r="JT107" s="111">
        <f t="shared" si="408"/>
        <v>0</v>
      </c>
      <c r="JU107" s="111">
        <f t="shared" si="409"/>
        <v>0</v>
      </c>
      <c r="JV107" s="111">
        <f t="shared" si="410"/>
        <v>0</v>
      </c>
      <c r="JW107" s="111">
        <f t="shared" si="411"/>
        <v>0</v>
      </c>
      <c r="JX107" s="111">
        <f t="shared" si="412"/>
        <v>0</v>
      </c>
      <c r="JY107" s="111">
        <f t="shared" si="413"/>
        <v>0</v>
      </c>
      <c r="JZ107" s="111">
        <f t="shared" si="414"/>
        <v>0</v>
      </c>
      <c r="KA107" s="111">
        <f t="shared" si="415"/>
        <v>0</v>
      </c>
      <c r="KB107" s="111">
        <f t="shared" si="416"/>
        <v>0</v>
      </c>
      <c r="KC107" s="111">
        <f t="shared" si="417"/>
        <v>0</v>
      </c>
      <c r="KD107" s="111">
        <f t="shared" si="418"/>
        <v>0</v>
      </c>
      <c r="KE107" s="111">
        <f t="shared" si="419"/>
        <v>0</v>
      </c>
      <c r="KF107" s="111">
        <f t="shared" si="420"/>
        <v>0</v>
      </c>
      <c r="KG107" s="111">
        <f t="shared" si="421"/>
        <v>0</v>
      </c>
      <c r="KH107" s="111">
        <f t="shared" si="422"/>
        <v>0</v>
      </c>
      <c r="KI107" s="111">
        <f t="shared" si="423"/>
        <v>0</v>
      </c>
      <c r="KJ107" s="111">
        <f t="shared" si="424"/>
        <v>0</v>
      </c>
      <c r="KK107" s="111">
        <f t="shared" si="425"/>
        <v>0</v>
      </c>
      <c r="KL107" s="111">
        <f t="shared" si="426"/>
        <v>0</v>
      </c>
      <c r="KM107" s="111">
        <f t="shared" si="427"/>
        <v>0</v>
      </c>
      <c r="KN107" s="111">
        <f t="shared" si="428"/>
        <v>0</v>
      </c>
      <c r="KO107" s="111">
        <f t="shared" si="429"/>
        <v>0</v>
      </c>
      <c r="KP107" s="111">
        <f t="shared" si="430"/>
        <v>0</v>
      </c>
      <c r="KQ107" s="111">
        <f t="shared" si="431"/>
        <v>0</v>
      </c>
      <c r="KR107" s="111">
        <f t="shared" si="432"/>
        <v>0</v>
      </c>
      <c r="KS107" s="111">
        <f t="shared" si="433"/>
        <v>0</v>
      </c>
      <c r="KT107" s="111">
        <f t="shared" si="434"/>
        <v>0</v>
      </c>
      <c r="KU107" s="111">
        <f t="shared" si="435"/>
        <v>0</v>
      </c>
      <c r="KV107" s="111">
        <f t="shared" si="436"/>
        <v>0</v>
      </c>
      <c r="KW107" s="111">
        <f t="shared" si="437"/>
        <v>0</v>
      </c>
      <c r="KX107" s="111">
        <f t="shared" si="438"/>
        <v>0</v>
      </c>
      <c r="KY107" s="111">
        <f t="shared" si="439"/>
        <v>0</v>
      </c>
      <c r="KZ107" s="111">
        <f t="shared" si="440"/>
        <v>0</v>
      </c>
      <c r="LA107" s="111">
        <f t="shared" si="441"/>
        <v>0</v>
      </c>
      <c r="LB107" s="111">
        <f t="shared" si="442"/>
        <v>0</v>
      </c>
      <c r="LC107" s="111">
        <f t="shared" si="443"/>
        <v>0</v>
      </c>
      <c r="LD107" s="111">
        <f t="shared" si="444"/>
        <v>0</v>
      </c>
      <c r="LE107" s="111">
        <f t="shared" si="445"/>
        <v>0</v>
      </c>
      <c r="LF107" s="111">
        <f t="shared" si="446"/>
        <v>0</v>
      </c>
      <c r="LG107" s="111">
        <f t="shared" si="447"/>
        <v>0</v>
      </c>
      <c r="LH107" s="111">
        <f t="shared" si="448"/>
        <v>0</v>
      </c>
      <c r="LI107" s="111">
        <f t="shared" si="449"/>
        <v>0</v>
      </c>
      <c r="LJ107" s="111">
        <f t="shared" si="450"/>
        <v>0</v>
      </c>
      <c r="LK107" s="111">
        <f t="shared" si="451"/>
        <v>0</v>
      </c>
      <c r="LL107" s="111">
        <f t="shared" si="452"/>
        <v>0</v>
      </c>
      <c r="LM107" s="111">
        <f t="shared" si="453"/>
        <v>0</v>
      </c>
      <c r="LN107" s="111">
        <f t="shared" si="454"/>
        <v>0</v>
      </c>
      <c r="LO107" s="111">
        <f t="shared" si="455"/>
        <v>0</v>
      </c>
      <c r="LP107" s="111">
        <f t="shared" si="456"/>
        <v>0</v>
      </c>
      <c r="LQ107" s="111">
        <f t="shared" si="457"/>
        <v>0</v>
      </c>
      <c r="LR107" s="111">
        <f t="shared" si="458"/>
        <v>0</v>
      </c>
      <c r="LS107" s="111">
        <f t="shared" si="459"/>
        <v>0</v>
      </c>
      <c r="LT107" s="111">
        <f t="shared" si="460"/>
        <v>0</v>
      </c>
      <c r="LU107" s="111">
        <f t="shared" si="461"/>
        <v>0</v>
      </c>
      <c r="LV107" s="111">
        <f t="shared" si="462"/>
        <v>0</v>
      </c>
      <c r="LW107" s="111">
        <f t="shared" si="463"/>
        <v>0</v>
      </c>
      <c r="LX107" s="111">
        <f t="shared" si="464"/>
        <v>0</v>
      </c>
      <c r="LY107" s="111">
        <f t="shared" si="465"/>
        <v>0</v>
      </c>
      <c r="LZ107" s="111">
        <f t="shared" si="466"/>
        <v>0</v>
      </c>
      <c r="MA107" s="111">
        <f t="shared" si="467"/>
        <v>0</v>
      </c>
      <c r="MD107" s="111"/>
      <c r="ME107" s="111">
        <f t="shared" si="685"/>
        <v>0</v>
      </c>
      <c r="MF107" s="111">
        <f t="shared" si="468"/>
        <v>0</v>
      </c>
      <c r="MG107" s="111">
        <f t="shared" si="469"/>
        <v>0</v>
      </c>
      <c r="MH107" s="111">
        <f t="shared" si="470"/>
        <v>0</v>
      </c>
      <c r="MI107" s="111">
        <f t="shared" si="471"/>
        <v>0</v>
      </c>
      <c r="MJ107" s="111">
        <f t="shared" si="472"/>
        <v>0</v>
      </c>
      <c r="MK107" s="111">
        <f t="shared" si="473"/>
        <v>0</v>
      </c>
      <c r="ML107" s="111">
        <f t="shared" si="474"/>
        <v>0</v>
      </c>
      <c r="MM107" s="111">
        <f t="shared" si="475"/>
        <v>0</v>
      </c>
      <c r="MN107" s="111">
        <f t="shared" si="476"/>
        <v>0</v>
      </c>
      <c r="MO107" s="111">
        <f t="shared" si="477"/>
        <v>0</v>
      </c>
      <c r="MP107" s="111">
        <f t="shared" si="478"/>
        <v>0</v>
      </c>
      <c r="MQ107" s="111">
        <f t="shared" si="479"/>
        <v>0</v>
      </c>
      <c r="MR107" s="111">
        <f t="shared" si="480"/>
        <v>0</v>
      </c>
      <c r="MS107" s="111">
        <f t="shared" si="481"/>
        <v>0</v>
      </c>
      <c r="MT107" s="111">
        <f t="shared" si="482"/>
        <v>0</v>
      </c>
      <c r="MU107" s="111">
        <f t="shared" si="483"/>
        <v>0</v>
      </c>
      <c r="MV107" s="111">
        <f t="shared" si="484"/>
        <v>0</v>
      </c>
      <c r="MW107" s="111">
        <f t="shared" si="485"/>
        <v>0</v>
      </c>
      <c r="MX107" s="111">
        <f t="shared" si="486"/>
        <v>0</v>
      </c>
      <c r="MY107" s="111">
        <f t="shared" si="487"/>
        <v>0</v>
      </c>
      <c r="MZ107" s="111">
        <f t="shared" si="488"/>
        <v>0</v>
      </c>
      <c r="NA107" s="111">
        <f t="shared" si="489"/>
        <v>0</v>
      </c>
      <c r="NB107" s="111">
        <f t="shared" si="490"/>
        <v>0</v>
      </c>
      <c r="NC107" s="111">
        <f t="shared" si="491"/>
        <v>0</v>
      </c>
      <c r="ND107" s="111">
        <f t="shared" si="492"/>
        <v>0</v>
      </c>
      <c r="NE107" s="111">
        <f t="shared" si="493"/>
        <v>0</v>
      </c>
      <c r="NF107" s="111">
        <f t="shared" si="494"/>
        <v>0</v>
      </c>
      <c r="NG107" s="111">
        <f t="shared" si="495"/>
        <v>0</v>
      </c>
      <c r="NH107" s="111">
        <f t="shared" si="496"/>
        <v>0</v>
      </c>
      <c r="NI107" s="111">
        <f t="shared" si="497"/>
        <v>0</v>
      </c>
      <c r="NJ107" s="111">
        <f t="shared" si="498"/>
        <v>0</v>
      </c>
      <c r="NK107" s="111">
        <f t="shared" si="499"/>
        <v>0</v>
      </c>
      <c r="NL107" s="111">
        <f t="shared" si="500"/>
        <v>0</v>
      </c>
      <c r="NM107" s="111">
        <f t="shared" si="501"/>
        <v>0</v>
      </c>
      <c r="NN107" s="111">
        <f t="shared" si="502"/>
        <v>0</v>
      </c>
      <c r="NO107" s="111">
        <f t="shared" si="503"/>
        <v>0</v>
      </c>
      <c r="NP107" s="111">
        <f t="shared" si="504"/>
        <v>0</v>
      </c>
      <c r="NQ107" s="111">
        <f t="shared" si="505"/>
        <v>0</v>
      </c>
      <c r="NR107" s="111">
        <f t="shared" si="506"/>
        <v>0</v>
      </c>
      <c r="NS107" s="111">
        <f t="shared" si="507"/>
        <v>0</v>
      </c>
      <c r="NT107" s="111">
        <f t="shared" si="508"/>
        <v>0</v>
      </c>
      <c r="NU107" s="111">
        <f t="shared" si="509"/>
        <v>0</v>
      </c>
      <c r="NV107" s="111">
        <f t="shared" si="510"/>
        <v>0</v>
      </c>
      <c r="NW107" s="111">
        <f t="shared" si="511"/>
        <v>0</v>
      </c>
      <c r="NX107" s="111">
        <f t="shared" si="512"/>
        <v>0</v>
      </c>
      <c r="NY107" s="111">
        <f t="shared" si="513"/>
        <v>0</v>
      </c>
      <c r="NZ107" s="111">
        <f t="shared" si="514"/>
        <v>0</v>
      </c>
      <c r="OA107" s="111">
        <f t="shared" si="515"/>
        <v>0</v>
      </c>
      <c r="OB107" s="111">
        <f t="shared" si="516"/>
        <v>0</v>
      </c>
      <c r="OC107" s="111">
        <f t="shared" si="517"/>
        <v>0</v>
      </c>
      <c r="OD107" s="111">
        <f t="shared" si="518"/>
        <v>0</v>
      </c>
      <c r="OE107" s="111">
        <f t="shared" si="519"/>
        <v>0</v>
      </c>
      <c r="OF107" s="111">
        <f t="shared" si="520"/>
        <v>0</v>
      </c>
      <c r="OG107" s="111">
        <f t="shared" si="521"/>
        <v>0</v>
      </c>
      <c r="OH107" s="111">
        <f t="shared" si="522"/>
        <v>0</v>
      </c>
      <c r="OI107" s="111">
        <f t="shared" si="523"/>
        <v>0</v>
      </c>
      <c r="OJ107" s="111">
        <f t="shared" si="524"/>
        <v>0</v>
      </c>
      <c r="OK107" s="111">
        <f t="shared" si="525"/>
        <v>0</v>
      </c>
      <c r="OL107" s="111">
        <f t="shared" si="526"/>
        <v>0</v>
      </c>
      <c r="OM107" s="111">
        <f t="shared" si="527"/>
        <v>0</v>
      </c>
      <c r="ON107" s="111">
        <f t="shared" si="528"/>
        <v>0</v>
      </c>
      <c r="OO107" s="111">
        <f t="shared" si="529"/>
        <v>0</v>
      </c>
      <c r="OP107" s="111">
        <f t="shared" si="530"/>
        <v>0</v>
      </c>
      <c r="OQ107" s="111">
        <f t="shared" si="531"/>
        <v>0</v>
      </c>
      <c r="OR107" s="111">
        <f t="shared" si="532"/>
        <v>0</v>
      </c>
      <c r="OS107" s="111">
        <f t="shared" si="533"/>
        <v>0</v>
      </c>
      <c r="OT107" s="111">
        <f t="shared" si="534"/>
        <v>0</v>
      </c>
      <c r="OU107" s="111">
        <f t="shared" si="535"/>
        <v>0</v>
      </c>
      <c r="OV107" s="111">
        <f t="shared" si="536"/>
        <v>0</v>
      </c>
      <c r="OW107" s="111">
        <f t="shared" si="537"/>
        <v>0</v>
      </c>
      <c r="OX107" s="111">
        <f t="shared" si="538"/>
        <v>0</v>
      </c>
      <c r="OY107" s="111"/>
      <c r="PA107" s="51">
        <f t="shared" si="686"/>
        <v>125417.58010928075</v>
      </c>
      <c r="PB107" s="51">
        <f t="shared" si="539"/>
        <v>121892.36172417563</v>
      </c>
      <c r="PC107" s="51">
        <f t="shared" si="540"/>
        <v>124539.3662769387</v>
      </c>
      <c r="PD107" s="51">
        <f t="shared" si="541"/>
        <v>124565.46052122606</v>
      </c>
      <c r="PE107" s="51">
        <f t="shared" si="542"/>
        <v>124565.46052122606</v>
      </c>
      <c r="PF107" s="51">
        <f t="shared" si="543"/>
        <v>121918.45596846296</v>
      </c>
      <c r="PG107" s="51">
        <f t="shared" si="544"/>
        <v>121181.72756887185</v>
      </c>
      <c r="PH107" s="51">
        <f t="shared" si="545"/>
        <v>112779.62103610247</v>
      </c>
      <c r="PI107" s="51">
        <f t="shared" si="546"/>
        <v>115230.72950626667</v>
      </c>
      <c r="PJ107" s="51">
        <f t="shared" si="547"/>
        <v>119251.54135772848</v>
      </c>
      <c r="PK107" s="51">
        <f t="shared" si="548"/>
        <v>119159.36724478172</v>
      </c>
      <c r="PL107" s="51">
        <f t="shared" si="549"/>
        <v>119212.42926586274</v>
      </c>
      <c r="PM107" s="51">
        <f t="shared" si="550"/>
        <v>125417.58010928075</v>
      </c>
      <c r="PN107" s="51">
        <f t="shared" si="551"/>
        <v>121892.36172417563</v>
      </c>
      <c r="PO107" s="51">
        <f t="shared" si="552"/>
        <v>124539.3662769387</v>
      </c>
      <c r="PP107" s="51">
        <f t="shared" si="553"/>
        <v>124565.46052122606</v>
      </c>
      <c r="PQ107" s="51">
        <f t="shared" si="554"/>
        <v>124565.46052122606</v>
      </c>
      <c r="PR107" s="51">
        <f t="shared" si="555"/>
        <v>121918.45596846296</v>
      </c>
      <c r="PS107" s="51">
        <f t="shared" si="556"/>
        <v>121181.72756887185</v>
      </c>
      <c r="PT107" s="51">
        <f t="shared" si="557"/>
        <v>112779.62103610247</v>
      </c>
      <c r="PU107" s="51">
        <f t="shared" si="558"/>
        <v>115230.72950626667</v>
      </c>
      <c r="PV107" s="51">
        <f t="shared" si="559"/>
        <v>119251.54135772848</v>
      </c>
      <c r="PW107" s="51">
        <f t="shared" si="560"/>
        <v>119159.36724478172</v>
      </c>
      <c r="PX107" s="51">
        <f t="shared" si="561"/>
        <v>119212.42926586274</v>
      </c>
      <c r="PY107" s="51">
        <f t="shared" si="562"/>
        <v>125417.58010928075</v>
      </c>
      <c r="PZ107" s="51">
        <f t="shared" si="563"/>
        <v>121892.36172417563</v>
      </c>
      <c r="QA107" s="51">
        <f t="shared" si="564"/>
        <v>124539.3662769387</v>
      </c>
      <c r="QB107" s="51">
        <f t="shared" si="565"/>
        <v>124565.46052122606</v>
      </c>
      <c r="QC107" s="51">
        <f t="shared" si="566"/>
        <v>124565.46052122606</v>
      </c>
      <c r="QD107" s="51">
        <f t="shared" si="567"/>
        <v>121918.45596846296</v>
      </c>
      <c r="QE107" s="51">
        <f t="shared" si="568"/>
        <v>121181.72756887185</v>
      </c>
      <c r="QF107" s="51">
        <f t="shared" si="569"/>
        <v>112779.62103610247</v>
      </c>
      <c r="QG107" s="51">
        <f t="shared" si="570"/>
        <v>115230.72950626667</v>
      </c>
      <c r="QH107" s="51">
        <f t="shared" si="571"/>
        <v>119251.54135772848</v>
      </c>
      <c r="QI107" s="51">
        <f t="shared" si="572"/>
        <v>119159.36724478172</v>
      </c>
      <c r="QJ107" s="51">
        <f t="shared" si="573"/>
        <v>119212.42926586274</v>
      </c>
      <c r="QK107" s="51">
        <f t="shared" si="574"/>
        <v>125417.58010928075</v>
      </c>
      <c r="QL107" s="51">
        <f t="shared" si="575"/>
        <v>121892.36172417563</v>
      </c>
      <c r="QM107" s="51">
        <f t="shared" si="576"/>
        <v>124539.3662769387</v>
      </c>
      <c r="QN107" s="51">
        <f t="shared" si="577"/>
        <v>124565.46052122606</v>
      </c>
      <c r="QO107" s="51">
        <f t="shared" si="578"/>
        <v>124565.46052122606</v>
      </c>
      <c r="QP107" s="51">
        <f t="shared" si="579"/>
        <v>121918.45596846296</v>
      </c>
      <c r="QQ107" s="51">
        <f t="shared" si="580"/>
        <v>121181.72756887185</v>
      </c>
      <c r="QR107" s="51">
        <f t="shared" si="581"/>
        <v>112779.62103610247</v>
      </c>
      <c r="QS107" s="51">
        <f t="shared" si="582"/>
        <v>115230.72950626667</v>
      </c>
      <c r="QT107" s="51">
        <f t="shared" si="583"/>
        <v>119251.54135772848</v>
      </c>
      <c r="QU107" s="51">
        <f t="shared" si="584"/>
        <v>119159.36724478172</v>
      </c>
      <c r="QV107" s="51">
        <f t="shared" si="585"/>
        <v>119212.42926586274</v>
      </c>
      <c r="QW107" s="51">
        <f t="shared" si="586"/>
        <v>125417.58010928075</v>
      </c>
      <c r="QX107" s="51">
        <f t="shared" si="587"/>
        <v>121892.36172417563</v>
      </c>
      <c r="QY107" s="51">
        <f t="shared" si="588"/>
        <v>124539.3662769387</v>
      </c>
      <c r="QZ107" s="51">
        <f t="shared" si="589"/>
        <v>124565.46052122606</v>
      </c>
      <c r="RA107" s="51">
        <f t="shared" si="590"/>
        <v>124565.46052122606</v>
      </c>
      <c r="RB107" s="51">
        <f t="shared" si="591"/>
        <v>121918.45596846296</v>
      </c>
      <c r="RC107" s="51">
        <f t="shared" si="592"/>
        <v>121181.72756887185</v>
      </c>
      <c r="RD107" s="51">
        <f t="shared" si="593"/>
        <v>112779.62103610247</v>
      </c>
      <c r="RE107" s="51">
        <f t="shared" si="594"/>
        <v>115230.72950626667</v>
      </c>
      <c r="RF107" s="51">
        <f t="shared" si="595"/>
        <v>119251.54135772848</v>
      </c>
      <c r="RG107" s="51">
        <f t="shared" si="596"/>
        <v>119159.36724478172</v>
      </c>
      <c r="RH107" s="51">
        <f t="shared" si="597"/>
        <v>119212.42926586274</v>
      </c>
      <c r="RI107" s="51">
        <f t="shared" si="598"/>
        <v>125417.58010928075</v>
      </c>
      <c r="RJ107" s="51">
        <f t="shared" si="599"/>
        <v>121892.36172417563</v>
      </c>
      <c r="RK107" s="51">
        <f t="shared" si="600"/>
        <v>124539.3662769387</v>
      </c>
      <c r="RL107" s="51">
        <f t="shared" si="601"/>
        <v>124565.46052122606</v>
      </c>
      <c r="RM107" s="51">
        <f t="shared" si="602"/>
        <v>124565.46052122606</v>
      </c>
      <c r="RN107" s="51">
        <f t="shared" si="603"/>
        <v>121918.45596846296</v>
      </c>
      <c r="RO107" s="51">
        <f t="shared" si="604"/>
        <v>121181.72756887185</v>
      </c>
      <c r="RP107" s="51">
        <f t="shared" si="605"/>
        <v>112779.62103610247</v>
      </c>
      <c r="RQ107" s="51">
        <f t="shared" si="606"/>
        <v>115230.72950626667</v>
      </c>
      <c r="RR107" s="51">
        <f t="shared" si="607"/>
        <v>119251.54135772848</v>
      </c>
      <c r="RS107" s="51">
        <f t="shared" si="608"/>
        <v>119159.36724478172</v>
      </c>
      <c r="RT107" s="51">
        <f t="shared" si="609"/>
        <v>119212.42926586274</v>
      </c>
      <c r="RU107" s="51"/>
      <c r="RV107" s="51">
        <f t="shared" si="768"/>
        <v>1449714.1011009242</v>
      </c>
      <c r="RW107" s="51">
        <f t="shared" si="768"/>
        <v>1449714.1011009242</v>
      </c>
      <c r="RX107" s="51">
        <f t="shared" si="768"/>
        <v>1449714.1011009242</v>
      </c>
      <c r="RY107" s="51">
        <f t="shared" si="768"/>
        <v>1449714.1011009242</v>
      </c>
      <c r="RZ107" s="51">
        <f t="shared" si="768"/>
        <v>1449714.1011009242</v>
      </c>
      <c r="SA107" s="51">
        <f t="shared" si="768"/>
        <v>1449714.1011009242</v>
      </c>
    </row>
    <row r="108" spans="1:495" x14ac:dyDescent="0.3">
      <c r="A108" s="1">
        <v>712000</v>
      </c>
      <c r="B108" s="1" t="s">
        <v>273</v>
      </c>
      <c r="C108" s="1" t="s">
        <v>141</v>
      </c>
      <c r="D108" s="44">
        <v>0</v>
      </c>
      <c r="E108" s="1" t="s">
        <v>174</v>
      </c>
      <c r="F108" s="107">
        <f>VLOOKUP(A108,Auxiliar_OPEX_CustosUnit!$A$4:$E$129,COLUMN(Auxiliar_OPEX_CustosUnit!$E$3),0)</f>
        <v>9</v>
      </c>
      <c r="G108" s="107">
        <f>INDEX(Auxiliar_OPEX_Drivers!$B$76:$I$84,MATCH($E108,Auxiliar_OPEX_Drivers!$B$76:$B$84,0),MATCH(YEAR(G$2),Auxiliar_OPEX_Drivers!$B$76:$I$76,0))*$F108</f>
        <v>9</v>
      </c>
      <c r="H108" s="107">
        <f>INDEX(Auxiliar_OPEX_Drivers!$B$76:$I$84,MATCH($E108,Auxiliar_OPEX_Drivers!$B$76:$B$84,0),MATCH(YEAR(H$2),Auxiliar_OPEX_Drivers!$B$76:$I$76,0))*$F108</f>
        <v>9</v>
      </c>
      <c r="I108" s="107">
        <f>INDEX(Auxiliar_OPEX_Drivers!$B$76:$I$84,MATCH($E108,Auxiliar_OPEX_Drivers!$B$76:$B$84,0),MATCH(YEAR(I$2),Auxiliar_OPEX_Drivers!$B$76:$I$76,0))*$F108</f>
        <v>9</v>
      </c>
      <c r="J108" s="107">
        <f>INDEX(Auxiliar_OPEX_Drivers!$B$76:$I$84,MATCH($E108,Auxiliar_OPEX_Drivers!$B$76:$B$84,0),MATCH(YEAR(J$2),Auxiliar_OPEX_Drivers!$B$76:$I$76,0))*$F108</f>
        <v>9</v>
      </c>
      <c r="K108" s="107">
        <f>INDEX(Auxiliar_OPEX_Drivers!$B$76:$I$84,MATCH($E108,Auxiliar_OPEX_Drivers!$B$76:$B$84,0),MATCH(YEAR(K$2),Auxiliar_OPEX_Drivers!$B$76:$I$76,0))*$F108</f>
        <v>9</v>
      </c>
      <c r="L108" s="107">
        <f>INDEX(Auxiliar_OPEX_Drivers!$B$76:$I$84,MATCH($E108,Auxiliar_OPEX_Drivers!$B$76:$B$84,0),MATCH(YEAR(L$2),Auxiliar_OPEX_Drivers!$B$76:$I$76,0))*$F108</f>
        <v>9</v>
      </c>
      <c r="M108" s="107">
        <f>INDEX(Auxiliar_OPEX_Drivers!$B$76:$I$84,MATCH($E108,Auxiliar_OPEX_Drivers!$B$76:$B$84,0),MATCH(YEAR(M$2),Auxiliar_OPEX_Drivers!$B$76:$I$76,0))*$F108</f>
        <v>9</v>
      </c>
      <c r="N108" s="107">
        <f>INDEX(Auxiliar_OPEX_Drivers!$B$76:$I$84,MATCH($E108,Auxiliar_OPEX_Drivers!$B$76:$B$84,0),MATCH(YEAR(N$2),Auxiliar_OPEX_Drivers!$B$76:$I$76,0))*$F108</f>
        <v>9</v>
      </c>
      <c r="O108" s="107">
        <f>INDEX(Auxiliar_OPEX_Drivers!$B$76:$I$84,MATCH($E108,Auxiliar_OPEX_Drivers!$B$76:$B$84,0),MATCH(YEAR(O$2),Auxiliar_OPEX_Drivers!$B$76:$I$76,0))*$F108</f>
        <v>9</v>
      </c>
      <c r="P108" s="107">
        <f>INDEX(Auxiliar_OPEX_Drivers!$B$76:$I$84,MATCH($E108,Auxiliar_OPEX_Drivers!$B$76:$B$84,0),MATCH(YEAR(P$2),Auxiliar_OPEX_Drivers!$B$76:$I$76,0))*$F108</f>
        <v>9</v>
      </c>
      <c r="Q108" s="107">
        <f>INDEX(Auxiliar_OPEX_Drivers!$B$76:$I$84,MATCH($E108,Auxiliar_OPEX_Drivers!$B$76:$B$84,0),MATCH(YEAR(Q$2),Auxiliar_OPEX_Drivers!$B$76:$I$76,0))*$F108</f>
        <v>9</v>
      </c>
      <c r="R108" s="107">
        <f>INDEX(Auxiliar_OPEX_Drivers!$B$76:$I$84,MATCH($E108,Auxiliar_OPEX_Drivers!$B$76:$B$84,0),MATCH(YEAR(R$2),Auxiliar_OPEX_Drivers!$B$76:$I$76,0))*$F108</f>
        <v>9</v>
      </c>
      <c r="S108" s="107">
        <f>INDEX(Auxiliar_OPEX_Drivers!$B$76:$I$84,MATCH($E108,Auxiliar_OPEX_Drivers!$B$76:$B$84,0),MATCH(YEAR(S$2),Auxiliar_OPEX_Drivers!$B$76:$I$76,0))*$F108</f>
        <v>9</v>
      </c>
      <c r="T108" s="107">
        <f>INDEX(Auxiliar_OPEX_Drivers!$B$76:$I$84,MATCH($E108,Auxiliar_OPEX_Drivers!$B$76:$B$84,0),MATCH(YEAR(T$2),Auxiliar_OPEX_Drivers!$B$76:$I$76,0))*$F108</f>
        <v>9</v>
      </c>
      <c r="U108" s="107">
        <f>INDEX(Auxiliar_OPEX_Drivers!$B$76:$I$84,MATCH($E108,Auxiliar_OPEX_Drivers!$B$76:$B$84,0),MATCH(YEAR(U$2),Auxiliar_OPEX_Drivers!$B$76:$I$76,0))*$F108</f>
        <v>9</v>
      </c>
      <c r="V108" s="107">
        <f>INDEX(Auxiliar_OPEX_Drivers!$B$76:$I$84,MATCH($E108,Auxiliar_OPEX_Drivers!$B$76:$B$84,0),MATCH(YEAR(V$2),Auxiliar_OPEX_Drivers!$B$76:$I$76,0))*$F108</f>
        <v>9</v>
      </c>
      <c r="W108" s="107">
        <f>INDEX(Auxiliar_OPEX_Drivers!$B$76:$I$84,MATCH($E108,Auxiliar_OPEX_Drivers!$B$76:$B$84,0),MATCH(YEAR(W$2),Auxiliar_OPEX_Drivers!$B$76:$I$76,0))*$F108</f>
        <v>9</v>
      </c>
      <c r="X108" s="107">
        <f>INDEX(Auxiliar_OPEX_Drivers!$B$76:$I$84,MATCH($E108,Auxiliar_OPEX_Drivers!$B$76:$B$84,0),MATCH(YEAR(X$2),Auxiliar_OPEX_Drivers!$B$76:$I$76,0))*$F108</f>
        <v>9</v>
      </c>
      <c r="Y108" s="107">
        <f>INDEX(Auxiliar_OPEX_Drivers!$B$76:$I$84,MATCH($E108,Auxiliar_OPEX_Drivers!$B$76:$B$84,0),MATCH(YEAR(Y$2),Auxiliar_OPEX_Drivers!$B$76:$I$76,0))*$F108</f>
        <v>9</v>
      </c>
      <c r="Z108" s="107">
        <f>INDEX(Auxiliar_OPEX_Drivers!$B$76:$I$84,MATCH($E108,Auxiliar_OPEX_Drivers!$B$76:$B$84,0),MATCH(YEAR(Z$2),Auxiliar_OPEX_Drivers!$B$76:$I$76,0))*$F108</f>
        <v>9</v>
      </c>
      <c r="AA108" s="107">
        <f>INDEX(Auxiliar_OPEX_Drivers!$B$76:$I$84,MATCH($E108,Auxiliar_OPEX_Drivers!$B$76:$B$84,0),MATCH(YEAR(AA$2),Auxiliar_OPEX_Drivers!$B$76:$I$76,0))*$F108</f>
        <v>9</v>
      </c>
      <c r="AB108" s="107">
        <f>INDEX(Auxiliar_OPEX_Drivers!$B$76:$I$84,MATCH($E108,Auxiliar_OPEX_Drivers!$B$76:$B$84,0),MATCH(YEAR(AB$2),Auxiliar_OPEX_Drivers!$B$76:$I$76,0))*$F108</f>
        <v>9</v>
      </c>
      <c r="AC108" s="107">
        <f>INDEX(Auxiliar_OPEX_Drivers!$B$76:$I$84,MATCH($E108,Auxiliar_OPEX_Drivers!$B$76:$B$84,0),MATCH(YEAR(AC$2),Auxiliar_OPEX_Drivers!$B$76:$I$76,0))*$F108</f>
        <v>9</v>
      </c>
      <c r="AD108" s="107">
        <f>INDEX(Auxiliar_OPEX_Drivers!$B$76:$I$84,MATCH($E108,Auxiliar_OPEX_Drivers!$B$76:$B$84,0),MATCH(YEAR(AD$2),Auxiliar_OPEX_Drivers!$B$76:$I$76,0))*$F108</f>
        <v>9</v>
      </c>
      <c r="AE108" s="107">
        <f>INDEX(Auxiliar_OPEX_Drivers!$B$76:$I$84,MATCH($E108,Auxiliar_OPEX_Drivers!$B$76:$B$84,0),MATCH(YEAR(AE$2),Auxiliar_OPEX_Drivers!$B$76:$I$76,0))*$F108</f>
        <v>9</v>
      </c>
      <c r="AF108" s="107">
        <f>INDEX(Auxiliar_OPEX_Drivers!$B$76:$I$84,MATCH($E108,Auxiliar_OPEX_Drivers!$B$76:$B$84,0),MATCH(YEAR(AF$2),Auxiliar_OPEX_Drivers!$B$76:$I$76,0))*$F108</f>
        <v>9</v>
      </c>
      <c r="AG108" s="107">
        <f>INDEX(Auxiliar_OPEX_Drivers!$B$76:$I$84,MATCH($E108,Auxiliar_OPEX_Drivers!$B$76:$B$84,0),MATCH(YEAR(AG$2),Auxiliar_OPEX_Drivers!$B$76:$I$76,0))*$F108</f>
        <v>9</v>
      </c>
      <c r="AH108" s="107">
        <f>INDEX(Auxiliar_OPEX_Drivers!$B$76:$I$84,MATCH($E108,Auxiliar_OPEX_Drivers!$B$76:$B$84,0),MATCH(YEAR(AH$2),Auxiliar_OPEX_Drivers!$B$76:$I$76,0))*$F108</f>
        <v>9</v>
      </c>
      <c r="AI108" s="107">
        <f>INDEX(Auxiliar_OPEX_Drivers!$B$76:$I$84,MATCH($E108,Auxiliar_OPEX_Drivers!$B$76:$B$84,0),MATCH(YEAR(AI$2),Auxiliar_OPEX_Drivers!$B$76:$I$76,0))*$F108</f>
        <v>9</v>
      </c>
      <c r="AJ108" s="107">
        <f>INDEX(Auxiliar_OPEX_Drivers!$B$76:$I$84,MATCH($E108,Auxiliar_OPEX_Drivers!$B$76:$B$84,0),MATCH(YEAR(AJ$2),Auxiliar_OPEX_Drivers!$B$76:$I$76,0))*$F108</f>
        <v>9</v>
      </c>
      <c r="AK108" s="107">
        <f>INDEX(Auxiliar_OPEX_Drivers!$B$76:$I$84,MATCH($E108,Auxiliar_OPEX_Drivers!$B$76:$B$84,0),MATCH(YEAR(AK$2),Auxiliar_OPEX_Drivers!$B$76:$I$76,0))*$F108</f>
        <v>9</v>
      </c>
      <c r="AL108" s="107">
        <f>INDEX(Auxiliar_OPEX_Drivers!$B$76:$I$84,MATCH($E108,Auxiliar_OPEX_Drivers!$B$76:$B$84,0),MATCH(YEAR(AL$2),Auxiliar_OPEX_Drivers!$B$76:$I$76,0))*$F108</f>
        <v>9</v>
      </c>
      <c r="AM108" s="107">
        <f>INDEX(Auxiliar_OPEX_Drivers!$B$76:$I$84,MATCH($E108,Auxiliar_OPEX_Drivers!$B$76:$B$84,0),MATCH(YEAR(AM$2),Auxiliar_OPEX_Drivers!$B$76:$I$76,0))*$F108</f>
        <v>9</v>
      </c>
      <c r="AN108" s="107">
        <f>INDEX(Auxiliar_OPEX_Drivers!$B$76:$I$84,MATCH($E108,Auxiliar_OPEX_Drivers!$B$76:$B$84,0),MATCH(YEAR(AN$2),Auxiliar_OPEX_Drivers!$B$76:$I$76,0))*$F108</f>
        <v>9</v>
      </c>
      <c r="AO108" s="107">
        <f>INDEX(Auxiliar_OPEX_Drivers!$B$76:$I$84,MATCH($E108,Auxiliar_OPEX_Drivers!$B$76:$B$84,0),MATCH(YEAR(AO$2),Auxiliar_OPEX_Drivers!$B$76:$I$76,0))*$F108</f>
        <v>9</v>
      </c>
      <c r="AP108" s="107">
        <f>INDEX(Auxiliar_OPEX_Drivers!$B$76:$I$84,MATCH($E108,Auxiliar_OPEX_Drivers!$B$76:$B$84,0),MATCH(YEAR(AP$2),Auxiliar_OPEX_Drivers!$B$76:$I$76,0))*$F108</f>
        <v>9</v>
      </c>
      <c r="AQ108" s="107">
        <f>INDEX(Auxiliar_OPEX_Drivers!$B$76:$I$84,MATCH($E108,Auxiliar_OPEX_Drivers!$B$76:$B$84,0),MATCH(YEAR(AQ$2),Auxiliar_OPEX_Drivers!$B$76:$I$76,0))*$F108</f>
        <v>9</v>
      </c>
      <c r="AR108" s="107">
        <f>INDEX(Auxiliar_OPEX_Drivers!$B$76:$I$84,MATCH($E108,Auxiliar_OPEX_Drivers!$B$76:$B$84,0),MATCH(YEAR(AR$2),Auxiliar_OPEX_Drivers!$B$76:$I$76,0))*$F108</f>
        <v>9</v>
      </c>
      <c r="AS108" s="107">
        <f>INDEX(Auxiliar_OPEX_Drivers!$B$76:$I$84,MATCH($E108,Auxiliar_OPEX_Drivers!$B$76:$B$84,0),MATCH(YEAR(AS$2),Auxiliar_OPEX_Drivers!$B$76:$I$76,0))*$F108</f>
        <v>9</v>
      </c>
      <c r="AT108" s="107">
        <f>INDEX(Auxiliar_OPEX_Drivers!$B$76:$I$84,MATCH($E108,Auxiliar_OPEX_Drivers!$B$76:$B$84,0),MATCH(YEAR(AT$2),Auxiliar_OPEX_Drivers!$B$76:$I$76,0))*$F108</f>
        <v>9</v>
      </c>
      <c r="AU108" s="107">
        <f>INDEX(Auxiliar_OPEX_Drivers!$B$76:$I$84,MATCH($E108,Auxiliar_OPEX_Drivers!$B$76:$B$84,0),MATCH(YEAR(AU$2),Auxiliar_OPEX_Drivers!$B$76:$I$76,0))*$F108</f>
        <v>9</v>
      </c>
      <c r="AV108" s="107">
        <f>INDEX(Auxiliar_OPEX_Drivers!$B$76:$I$84,MATCH($E108,Auxiliar_OPEX_Drivers!$B$76:$B$84,0),MATCH(YEAR(AV$2),Auxiliar_OPEX_Drivers!$B$76:$I$76,0))*$F108</f>
        <v>9</v>
      </c>
      <c r="AW108" s="107">
        <f>INDEX(Auxiliar_OPEX_Drivers!$B$76:$I$84,MATCH($E108,Auxiliar_OPEX_Drivers!$B$76:$B$84,0),MATCH(YEAR(AW$2),Auxiliar_OPEX_Drivers!$B$76:$I$76,0))*$F108</f>
        <v>9</v>
      </c>
      <c r="AX108" s="107">
        <f>INDEX(Auxiliar_OPEX_Drivers!$B$76:$I$84,MATCH($E108,Auxiliar_OPEX_Drivers!$B$76:$B$84,0),MATCH(YEAR(AX$2),Auxiliar_OPEX_Drivers!$B$76:$I$76,0))*$F108</f>
        <v>9</v>
      </c>
      <c r="AY108" s="107">
        <f>INDEX(Auxiliar_OPEX_Drivers!$B$76:$I$84,MATCH($E108,Auxiliar_OPEX_Drivers!$B$76:$B$84,0),MATCH(YEAR(AY$2),Auxiliar_OPEX_Drivers!$B$76:$I$76,0))*$F108</f>
        <v>9</v>
      </c>
      <c r="AZ108" s="107">
        <f>INDEX(Auxiliar_OPEX_Drivers!$B$76:$I$84,MATCH($E108,Auxiliar_OPEX_Drivers!$B$76:$B$84,0),MATCH(YEAR(AZ$2),Auxiliar_OPEX_Drivers!$B$76:$I$76,0))*$F108</f>
        <v>9</v>
      </c>
      <c r="BA108" s="107">
        <f>INDEX(Auxiliar_OPEX_Drivers!$B$76:$I$84,MATCH($E108,Auxiliar_OPEX_Drivers!$B$76:$B$84,0),MATCH(YEAR(BA$2),Auxiliar_OPEX_Drivers!$B$76:$I$76,0))*$F108</f>
        <v>9</v>
      </c>
      <c r="BB108" s="107">
        <f>INDEX(Auxiliar_OPEX_Drivers!$B$76:$I$84,MATCH($E108,Auxiliar_OPEX_Drivers!$B$76:$B$84,0),MATCH(YEAR(BB$2),Auxiliar_OPEX_Drivers!$B$76:$I$76,0))*$F108</f>
        <v>9</v>
      </c>
      <c r="BC108" s="107">
        <f>INDEX(Auxiliar_OPEX_Drivers!$B$76:$I$84,MATCH($E108,Auxiliar_OPEX_Drivers!$B$76:$B$84,0),MATCH(YEAR(BC$2),Auxiliar_OPEX_Drivers!$B$76:$I$76,0))*$F108</f>
        <v>9</v>
      </c>
      <c r="BD108" s="107">
        <f>INDEX(Auxiliar_OPEX_Drivers!$B$76:$I$84,MATCH($E108,Auxiliar_OPEX_Drivers!$B$76:$B$84,0),MATCH(YEAR(BD$2),Auxiliar_OPEX_Drivers!$B$76:$I$76,0))*$F108</f>
        <v>9</v>
      </c>
      <c r="BE108" s="107">
        <f>INDEX(Auxiliar_OPEX_Drivers!$B$76:$I$84,MATCH($E108,Auxiliar_OPEX_Drivers!$B$76:$B$84,0),MATCH(YEAR(BE$2),Auxiliar_OPEX_Drivers!$B$76:$I$76,0))*$F108</f>
        <v>9</v>
      </c>
      <c r="BF108" s="107">
        <f>INDEX(Auxiliar_OPEX_Drivers!$B$76:$I$84,MATCH($E108,Auxiliar_OPEX_Drivers!$B$76:$B$84,0),MATCH(YEAR(BF$2),Auxiliar_OPEX_Drivers!$B$76:$I$76,0))*$F108</f>
        <v>9</v>
      </c>
      <c r="BG108" s="107">
        <f>INDEX(Auxiliar_OPEX_Drivers!$B$76:$I$84,MATCH($E108,Auxiliar_OPEX_Drivers!$B$76:$B$84,0),MATCH(YEAR(BG$2),Auxiliar_OPEX_Drivers!$B$76:$I$76,0))*$F108</f>
        <v>9</v>
      </c>
      <c r="BH108" s="107">
        <f>INDEX(Auxiliar_OPEX_Drivers!$B$76:$I$84,MATCH($E108,Auxiliar_OPEX_Drivers!$B$76:$B$84,0),MATCH(YEAR(BH$2),Auxiliar_OPEX_Drivers!$B$76:$I$76,0))*$F108</f>
        <v>9</v>
      </c>
      <c r="BI108" s="107">
        <f>INDEX(Auxiliar_OPEX_Drivers!$B$76:$I$84,MATCH($E108,Auxiliar_OPEX_Drivers!$B$76:$B$84,0),MATCH(YEAR(BI$2),Auxiliar_OPEX_Drivers!$B$76:$I$76,0))*$F108</f>
        <v>9</v>
      </c>
      <c r="BJ108" s="107">
        <f>INDEX(Auxiliar_OPEX_Drivers!$B$76:$I$84,MATCH($E108,Auxiliar_OPEX_Drivers!$B$76:$B$84,0),MATCH(YEAR(BJ$2),Auxiliar_OPEX_Drivers!$B$76:$I$76,0))*$F108</f>
        <v>9</v>
      </c>
      <c r="BK108" s="107">
        <f>INDEX(Auxiliar_OPEX_Drivers!$B$76:$I$84,MATCH($E108,Auxiliar_OPEX_Drivers!$B$76:$B$84,0),MATCH(YEAR(BK$2),Auxiliar_OPEX_Drivers!$B$76:$I$76,0))*$F108</f>
        <v>9</v>
      </c>
      <c r="BL108" s="107">
        <f>INDEX(Auxiliar_OPEX_Drivers!$B$76:$I$84,MATCH($E108,Auxiliar_OPEX_Drivers!$B$76:$B$84,0),MATCH(YEAR(BL$2),Auxiliar_OPEX_Drivers!$B$76:$I$76,0))*$F108</f>
        <v>9</v>
      </c>
      <c r="BM108" s="107">
        <f>INDEX(Auxiliar_OPEX_Drivers!$B$76:$I$84,MATCH($E108,Auxiliar_OPEX_Drivers!$B$76:$B$84,0),MATCH(YEAR(BM$2),Auxiliar_OPEX_Drivers!$B$76:$I$76,0))*$F108</f>
        <v>9</v>
      </c>
      <c r="BN108" s="107">
        <f>INDEX(Auxiliar_OPEX_Drivers!$B$76:$I$84,MATCH($E108,Auxiliar_OPEX_Drivers!$B$76:$B$84,0),MATCH(YEAR(BN$2),Auxiliar_OPEX_Drivers!$B$76:$I$76,0))*$F108</f>
        <v>9</v>
      </c>
      <c r="BO108" s="107">
        <f>INDEX(Auxiliar_OPEX_Drivers!$B$76:$I$84,MATCH($E108,Auxiliar_OPEX_Drivers!$B$76:$B$84,0),MATCH(YEAR(BO$2),Auxiliar_OPEX_Drivers!$B$76:$I$76,0))*$F108</f>
        <v>9</v>
      </c>
      <c r="BP108" s="107">
        <f>INDEX(Auxiliar_OPEX_Drivers!$B$76:$I$84,MATCH($E108,Auxiliar_OPEX_Drivers!$B$76:$B$84,0),MATCH(YEAR(BP$2),Auxiliar_OPEX_Drivers!$B$76:$I$76,0))*$F108</f>
        <v>9</v>
      </c>
      <c r="BQ108" s="107">
        <f>INDEX(Auxiliar_OPEX_Drivers!$B$76:$I$84,MATCH($E108,Auxiliar_OPEX_Drivers!$B$76:$B$84,0),MATCH(YEAR(BQ$2),Auxiliar_OPEX_Drivers!$B$76:$I$76,0))*$F108</f>
        <v>9</v>
      </c>
      <c r="BR108" s="107">
        <f>INDEX(Auxiliar_OPEX_Drivers!$B$76:$I$84,MATCH($E108,Auxiliar_OPEX_Drivers!$B$76:$B$84,0),MATCH(YEAR(BR$2),Auxiliar_OPEX_Drivers!$B$76:$I$76,0))*$F108</f>
        <v>9</v>
      </c>
      <c r="BS108" s="107">
        <f>INDEX(Auxiliar_OPEX_Drivers!$B$76:$I$84,MATCH($E108,Auxiliar_OPEX_Drivers!$B$76:$B$84,0),MATCH(YEAR(BS$2),Auxiliar_OPEX_Drivers!$B$76:$I$76,0))*$F108</f>
        <v>9</v>
      </c>
      <c r="BT108" s="107">
        <f>INDEX(Auxiliar_OPEX_Drivers!$B$76:$I$84,MATCH($E108,Auxiliar_OPEX_Drivers!$B$76:$B$84,0),MATCH(YEAR(BT$2),Auxiliar_OPEX_Drivers!$B$76:$I$76,0))*$F108</f>
        <v>9</v>
      </c>
      <c r="BU108" s="107">
        <f>INDEX(Auxiliar_OPEX_Drivers!$B$76:$I$84,MATCH($E108,Auxiliar_OPEX_Drivers!$B$76:$B$84,0),MATCH(YEAR(BU$2),Auxiliar_OPEX_Drivers!$B$76:$I$76,0))*$F108</f>
        <v>9</v>
      </c>
      <c r="BV108" s="107">
        <f>INDEX(Auxiliar_OPEX_Drivers!$B$76:$I$84,MATCH($E108,Auxiliar_OPEX_Drivers!$B$76:$B$84,0),MATCH(YEAR(BV$2),Auxiliar_OPEX_Drivers!$B$76:$I$76,0))*$F108</f>
        <v>9</v>
      </c>
      <c r="BW108" s="107">
        <f>INDEX(Auxiliar_OPEX_Drivers!$B$76:$I$84,MATCH($E108,Auxiliar_OPEX_Drivers!$B$76:$B$84,0),MATCH(YEAR(BW$2),Auxiliar_OPEX_Drivers!$B$76:$I$76,0))*$F108</f>
        <v>9</v>
      </c>
      <c r="BX108" s="107">
        <f>INDEX(Auxiliar_OPEX_Drivers!$B$76:$I$84,MATCH($E108,Auxiliar_OPEX_Drivers!$B$76:$B$84,0),MATCH(YEAR(BX$2),Auxiliar_OPEX_Drivers!$B$76:$I$76,0))*$F108</f>
        <v>9</v>
      </c>
      <c r="BY108" s="107">
        <f>INDEX(Auxiliar_OPEX_Drivers!$B$76:$I$84,MATCH($E108,Auxiliar_OPEX_Drivers!$B$76:$B$84,0),MATCH(YEAR(BY$2),Auxiliar_OPEX_Drivers!$B$76:$I$76,0))*$F108</f>
        <v>9</v>
      </c>
      <c r="BZ108" s="107">
        <f>INDEX(Auxiliar_OPEX_Drivers!$B$76:$I$84,MATCH($E108,Auxiliar_OPEX_Drivers!$B$76:$B$84,0),MATCH(YEAR(BZ$2),Auxiliar_OPEX_Drivers!$B$76:$I$76,0))*$F108</f>
        <v>9</v>
      </c>
      <c r="CA108" s="107">
        <f>INDEX(Auxiliar_OPEX_Drivers!$B$76:$I$84,MATCH($E108,Auxiliar_OPEX_Drivers!$B$76:$B$84,0),MATCH(YEAR(CA$2),Auxiliar_OPEX_Drivers!$B$76:$I$76,0))*$F108</f>
        <v>9</v>
      </c>
      <c r="CB108" s="107">
        <f>INDEX(Auxiliar_OPEX_Drivers!$B$76:$I$84,MATCH($E108,Auxiliar_OPEX_Drivers!$B$76:$B$84,0),MATCH(YEAR(CB$2),Auxiliar_OPEX_Drivers!$B$76:$I$76,0))*$F108</f>
        <v>9</v>
      </c>
      <c r="CC108" s="107">
        <f>INDEX(Auxiliar_OPEX_Drivers!$B$76:$I$84,MATCH($E108,Auxiliar_OPEX_Drivers!$B$76:$B$84,0),MATCH(YEAR(CC$2),Auxiliar_OPEX_Drivers!$B$76:$I$76,0))*$F108</f>
        <v>9</v>
      </c>
      <c r="CD108" s="107">
        <f>INDEX(Auxiliar_OPEX_Drivers!$B$76:$I$84,MATCH($E108,Auxiliar_OPEX_Drivers!$B$76:$B$84,0),MATCH(YEAR(CD$2),Auxiliar_OPEX_Drivers!$B$76:$I$76,0))*$F108</f>
        <v>9</v>
      </c>
      <c r="CE108" s="107">
        <f>INDEX(Auxiliar_OPEX_Drivers!$B$76:$I$84,MATCH($E108,Auxiliar_OPEX_Drivers!$B$76:$B$84,0),MATCH(YEAR(CE$2),Auxiliar_OPEX_Drivers!$B$76:$I$76,0))*$F108</f>
        <v>9</v>
      </c>
      <c r="CF108" s="107">
        <f>INDEX(Auxiliar_OPEX_Drivers!$B$76:$I$84,MATCH($E108,Auxiliar_OPEX_Drivers!$B$76:$B$84,0),MATCH(YEAR(CF$2),Auxiliar_OPEX_Drivers!$B$76:$I$76,0))*$F108</f>
        <v>9</v>
      </c>
      <c r="CG108" s="107">
        <f>INDEX(Auxiliar_OPEX_Drivers!$B$76:$I$84,MATCH($E108,Auxiliar_OPEX_Drivers!$B$76:$B$84,0),MATCH(YEAR(CG$2),Auxiliar_OPEX_Drivers!$B$76:$I$76,0))*$F108</f>
        <v>9</v>
      </c>
      <c r="CI108" s="51">
        <f>INDEX(Auxiliar_OPEX_CustosUnit!$A$1:$R$129,MATCH(Auxiliar_OPEX_P!$A108,Auxiliar_OPEX_CustosUnit!$A$1:$A$129,0),MATCH(CI$2,Auxiliar_OPEX_CustosUnit!$A$3:$Q$3,0))*(1-DRE_Auxiliar!$A$5)</f>
        <v>17455.696322744185</v>
      </c>
      <c r="CJ108" s="51">
        <f>INDEX(Auxiliar_OPEX_CustosUnit!$A$1:$R$129,MATCH(Auxiliar_OPEX_P!$A108,Auxiliar_OPEX_CustosUnit!$A$1:$A$129,0),MATCH(CJ$2,Auxiliar_OPEX_CustosUnit!$A$3:$Q$3,0))*(1-DRE_Auxiliar!$A$5)</f>
        <v>25360.756888750173</v>
      </c>
      <c r="CK108" s="51">
        <f>INDEX(Auxiliar_OPEX_CustosUnit!$A$1:$R$129,MATCH(Auxiliar_OPEX_P!$A108,Auxiliar_OPEX_CustosUnit!$A$1:$A$129,0),MATCH(CK$2,Auxiliar_OPEX_CustosUnit!$A$3:$Q$3,0))*(1-DRE_Auxiliar!$A$5)</f>
        <v>28598.554549419216</v>
      </c>
      <c r="CL108" s="51">
        <f>INDEX(Auxiliar_OPEX_CustosUnit!$A$1:$R$129,MATCH(Auxiliar_OPEX_P!$A108,Auxiliar_OPEX_CustosUnit!$A$1:$A$129,0),MATCH(CL$2,Auxiliar_OPEX_CustosUnit!$A$3:$Q$3,0))*(1-DRE_Auxiliar!$A$5)</f>
        <v>35675.559572093181</v>
      </c>
      <c r="CM108" s="51">
        <f>INDEX(Auxiliar_OPEX_CustosUnit!$A$1:$R$129,MATCH(Auxiliar_OPEX_P!$A108,Auxiliar_OPEX_CustosUnit!$A$1:$A$129,0),MATCH(CM$2,Auxiliar_OPEX_CustosUnit!$A$3:$Q$3,0))*(1-DRE_Auxiliar!$A$5)</f>
        <v>22833.248428261359</v>
      </c>
      <c r="CN108" s="51">
        <f>INDEX(Auxiliar_OPEX_CustosUnit!$A$1:$R$129,MATCH(Auxiliar_OPEX_P!$A108,Auxiliar_OPEX_CustosUnit!$A$1:$A$129,0),MATCH(CN$2,Auxiliar_OPEX_CustosUnit!$A$3:$Q$3,0))*(1-DRE_Auxiliar!$A$5)</f>
        <v>24512.496250232722</v>
      </c>
      <c r="CO108" s="51">
        <f>INDEX(Auxiliar_OPEX_CustosUnit!$A$1:$R$129,MATCH(Auxiliar_OPEX_P!$A108,Auxiliar_OPEX_CustosUnit!$A$1:$A$129,0),MATCH(CO$2,Auxiliar_OPEX_CustosUnit!$A$3:$Q$3,0))*(1-DRE_Auxiliar!$A$5)</f>
        <v>22495.475689706796</v>
      </c>
      <c r="CP108" s="51">
        <f>INDEX(Auxiliar_OPEX_CustosUnit!$A$1:$R$129,MATCH(Auxiliar_OPEX_P!$A108,Auxiliar_OPEX_CustosUnit!$A$1:$A$129,0),MATCH(CP$2,Auxiliar_OPEX_CustosUnit!$A$3:$Q$3,0))*(1-DRE_Auxiliar!$A$5)</f>
        <v>37363.700841472375</v>
      </c>
      <c r="CQ108" s="51">
        <f>INDEX(Auxiliar_OPEX_CustosUnit!$A$1:$R$129,MATCH(Auxiliar_OPEX_P!$A108,Auxiliar_OPEX_CustosUnit!$A$1:$A$129,0),MATCH(CQ$2,Auxiliar_OPEX_CustosUnit!$A$3:$Q$3,0))*(1-DRE_Auxiliar!$A$5)</f>
        <v>26178.589444831901</v>
      </c>
      <c r="CR108" s="51">
        <f>INDEX(Auxiliar_OPEX_CustosUnit!$A$1:$R$129,MATCH(Auxiliar_OPEX_P!$A108,Auxiliar_OPEX_CustosUnit!$A$1:$A$129,0),MATCH(CR$2,Auxiliar_OPEX_CustosUnit!$A$3:$Q$3,0))*(1-DRE_Auxiliar!$A$5)</f>
        <v>30170.251652381059</v>
      </c>
      <c r="CS108" s="51">
        <f>INDEX(Auxiliar_OPEX_CustosUnit!$A$1:$R$129,MATCH(Auxiliar_OPEX_P!$A108,Auxiliar_OPEX_CustosUnit!$A$1:$A$129,0),MATCH(CS$2,Auxiliar_OPEX_CustosUnit!$A$3:$Q$3,0))*(1-DRE_Auxiliar!$A$5)</f>
        <v>27989.809946039761</v>
      </c>
      <c r="CT108" s="51">
        <f>INDEX(Auxiliar_OPEX_CustosUnit!$A$1:$R$129,MATCH(Auxiliar_OPEX_P!$A108,Auxiliar_OPEX_CustosUnit!$A$1:$A$129,0),MATCH(CT$2,Auxiliar_OPEX_CustosUnit!$A$3:$Q$3,0))*(1-DRE_Auxiliar!$A$5)</f>
        <v>22139.886672321245</v>
      </c>
      <c r="CU108" s="53">
        <f t="shared" si="610"/>
        <v>17455.696322744185</v>
      </c>
      <c r="CV108" s="53">
        <f t="shared" si="611"/>
        <v>25360.756888750173</v>
      </c>
      <c r="CW108" s="53">
        <f t="shared" si="612"/>
        <v>28598.554549419216</v>
      </c>
      <c r="CX108" s="53">
        <f t="shared" si="613"/>
        <v>35675.559572093181</v>
      </c>
      <c r="CY108" s="53">
        <f t="shared" si="614"/>
        <v>22833.248428261359</v>
      </c>
      <c r="CZ108" s="53">
        <f t="shared" si="615"/>
        <v>24512.496250232722</v>
      </c>
      <c r="DA108" s="53">
        <f t="shared" si="616"/>
        <v>22495.475689706796</v>
      </c>
      <c r="DB108" s="53">
        <f t="shared" si="617"/>
        <v>37363.700841472375</v>
      </c>
      <c r="DC108" s="53">
        <f t="shared" si="618"/>
        <v>26178.589444831901</v>
      </c>
      <c r="DD108" s="53">
        <f t="shared" si="619"/>
        <v>30170.251652381059</v>
      </c>
      <c r="DE108" s="53">
        <f t="shared" si="620"/>
        <v>27989.809946039761</v>
      </c>
      <c r="DF108" s="53">
        <f t="shared" si="621"/>
        <v>22139.886672321245</v>
      </c>
      <c r="DG108" s="53">
        <f t="shared" si="622"/>
        <v>17455.696322744185</v>
      </c>
      <c r="DH108" s="53">
        <f t="shared" si="623"/>
        <v>25360.756888750173</v>
      </c>
      <c r="DI108" s="53">
        <f t="shared" si="624"/>
        <v>28598.554549419216</v>
      </c>
      <c r="DJ108" s="53">
        <f t="shared" si="625"/>
        <v>35675.559572093181</v>
      </c>
      <c r="DK108" s="53">
        <f t="shared" si="626"/>
        <v>22833.248428261359</v>
      </c>
      <c r="DL108" s="53">
        <f t="shared" si="627"/>
        <v>24512.496250232722</v>
      </c>
      <c r="DM108" s="53">
        <f t="shared" si="628"/>
        <v>22495.475689706796</v>
      </c>
      <c r="DN108" s="53">
        <f t="shared" si="629"/>
        <v>37363.700841472375</v>
      </c>
      <c r="DO108" s="53">
        <f t="shared" si="630"/>
        <v>26178.589444831901</v>
      </c>
      <c r="DP108" s="53">
        <f t="shared" si="631"/>
        <v>30170.251652381059</v>
      </c>
      <c r="DQ108" s="53">
        <f t="shared" si="632"/>
        <v>27989.809946039761</v>
      </c>
      <c r="DR108" s="53">
        <f t="shared" si="633"/>
        <v>22139.886672321245</v>
      </c>
      <c r="DS108" s="53">
        <f t="shared" si="634"/>
        <v>17455.696322744185</v>
      </c>
      <c r="DT108" s="53">
        <f t="shared" si="635"/>
        <v>25360.756888750173</v>
      </c>
      <c r="DU108" s="53">
        <f t="shared" si="636"/>
        <v>28598.554549419216</v>
      </c>
      <c r="DV108" s="53">
        <f t="shared" si="637"/>
        <v>35675.559572093181</v>
      </c>
      <c r="DW108" s="53">
        <f t="shared" si="638"/>
        <v>22833.248428261359</v>
      </c>
      <c r="DX108" s="53">
        <f t="shared" si="639"/>
        <v>24512.496250232722</v>
      </c>
      <c r="DY108" s="53">
        <f t="shared" si="640"/>
        <v>22495.475689706796</v>
      </c>
      <c r="DZ108" s="53">
        <f t="shared" si="641"/>
        <v>37363.700841472375</v>
      </c>
      <c r="EA108" s="53">
        <f t="shared" si="642"/>
        <v>26178.589444831901</v>
      </c>
      <c r="EB108" s="53">
        <f t="shared" si="643"/>
        <v>30170.251652381059</v>
      </c>
      <c r="EC108" s="53">
        <f t="shared" si="644"/>
        <v>27989.809946039761</v>
      </c>
      <c r="ED108" s="53">
        <f t="shared" si="645"/>
        <v>22139.886672321245</v>
      </c>
      <c r="EE108" s="53">
        <f t="shared" si="646"/>
        <v>17455.696322744185</v>
      </c>
      <c r="EF108" s="53">
        <f t="shared" si="647"/>
        <v>25360.756888750173</v>
      </c>
      <c r="EG108" s="53">
        <f t="shared" si="648"/>
        <v>28598.554549419216</v>
      </c>
      <c r="EH108" s="53">
        <f t="shared" si="649"/>
        <v>35675.559572093181</v>
      </c>
      <c r="EI108" s="53">
        <f t="shared" si="650"/>
        <v>22833.248428261359</v>
      </c>
      <c r="EJ108" s="53">
        <f t="shared" si="651"/>
        <v>24512.496250232722</v>
      </c>
      <c r="EK108" s="53">
        <f t="shared" si="652"/>
        <v>22495.475689706796</v>
      </c>
      <c r="EL108" s="53">
        <f t="shared" si="653"/>
        <v>37363.700841472375</v>
      </c>
      <c r="EM108" s="53">
        <f t="shared" si="654"/>
        <v>26178.589444831901</v>
      </c>
      <c r="EN108" s="53">
        <f t="shared" si="655"/>
        <v>30170.251652381059</v>
      </c>
      <c r="EO108" s="53">
        <f t="shared" si="656"/>
        <v>27989.809946039761</v>
      </c>
      <c r="EP108" s="53">
        <f t="shared" si="657"/>
        <v>22139.886672321245</v>
      </c>
      <c r="EQ108" s="53">
        <f t="shared" si="658"/>
        <v>17455.696322744185</v>
      </c>
      <c r="ER108" s="53">
        <f t="shared" si="659"/>
        <v>25360.756888750173</v>
      </c>
      <c r="ES108" s="53">
        <f t="shared" si="660"/>
        <v>28598.554549419216</v>
      </c>
      <c r="ET108" s="53">
        <f t="shared" si="661"/>
        <v>35675.559572093181</v>
      </c>
      <c r="EU108" s="53">
        <f t="shared" si="662"/>
        <v>22833.248428261359</v>
      </c>
      <c r="EV108" s="53">
        <f t="shared" si="663"/>
        <v>24512.496250232722</v>
      </c>
      <c r="EW108" s="53">
        <f t="shared" si="664"/>
        <v>22495.475689706796</v>
      </c>
      <c r="EX108" s="53">
        <f t="shared" si="665"/>
        <v>37363.700841472375</v>
      </c>
      <c r="EY108" s="53">
        <f t="shared" si="666"/>
        <v>26178.589444831901</v>
      </c>
      <c r="EZ108" s="53">
        <f t="shared" si="667"/>
        <v>30170.251652381059</v>
      </c>
      <c r="FA108" s="53">
        <f t="shared" si="668"/>
        <v>27989.809946039761</v>
      </c>
      <c r="FB108" s="53">
        <f t="shared" si="669"/>
        <v>22139.886672321245</v>
      </c>
      <c r="FC108" s="53">
        <f t="shared" si="670"/>
        <v>17455.696322744185</v>
      </c>
      <c r="FD108" s="53">
        <f t="shared" si="671"/>
        <v>25360.756888750173</v>
      </c>
      <c r="FE108" s="53">
        <f t="shared" si="672"/>
        <v>28598.554549419216</v>
      </c>
      <c r="FF108" s="53">
        <f t="shared" si="673"/>
        <v>35675.559572093181</v>
      </c>
      <c r="FG108" s="53">
        <f t="shared" si="674"/>
        <v>22833.248428261359</v>
      </c>
      <c r="FH108" s="53">
        <f t="shared" si="675"/>
        <v>24512.496250232722</v>
      </c>
      <c r="FI108" s="53">
        <f t="shared" si="676"/>
        <v>22495.475689706796</v>
      </c>
      <c r="FJ108" s="53">
        <f t="shared" si="677"/>
        <v>37363.700841472375</v>
      </c>
      <c r="FK108" s="53">
        <f t="shared" si="678"/>
        <v>26178.589444831901</v>
      </c>
      <c r="FL108" s="53">
        <f t="shared" si="679"/>
        <v>30170.251652381059</v>
      </c>
      <c r="FM108" s="53">
        <f t="shared" si="680"/>
        <v>27989.809946039761</v>
      </c>
      <c r="FN108" s="53">
        <f t="shared" si="681"/>
        <v>22139.886672321245</v>
      </c>
      <c r="FP108" s="51">
        <f t="shared" si="682"/>
        <v>205499.23585435224</v>
      </c>
      <c r="FQ108" s="51">
        <f t="shared" si="689"/>
        <v>220612.46625209448</v>
      </c>
      <c r="FR108" s="51">
        <f t="shared" si="690"/>
        <v>202459.28120736117</v>
      </c>
      <c r="FS108" s="51">
        <f t="shared" si="691"/>
        <v>336273.30757325137</v>
      </c>
      <c r="FT108" s="51">
        <f t="shared" si="692"/>
        <v>235607.3050034871</v>
      </c>
      <c r="FU108" s="51">
        <f t="shared" si="693"/>
        <v>271532.26487142954</v>
      </c>
      <c r="FV108" s="51">
        <f t="shared" si="694"/>
        <v>251908.28951435784</v>
      </c>
      <c r="FW108" s="51">
        <f t="shared" si="695"/>
        <v>199258.9800508912</v>
      </c>
      <c r="FX108" s="51">
        <f t="shared" si="696"/>
        <v>157101.26690469767</v>
      </c>
      <c r="FY108" s="51">
        <f t="shared" si="697"/>
        <v>228246.81199875157</v>
      </c>
      <c r="FZ108" s="51">
        <f t="shared" si="698"/>
        <v>257386.99094477293</v>
      </c>
      <c r="GA108" s="51">
        <f t="shared" si="699"/>
        <v>321080.03614883864</v>
      </c>
      <c r="GB108" s="51">
        <f t="shared" si="700"/>
        <v>205499.23585435224</v>
      </c>
      <c r="GC108" s="51">
        <f t="shared" si="701"/>
        <v>220612.46625209448</v>
      </c>
      <c r="GD108" s="51">
        <f t="shared" si="702"/>
        <v>202459.28120736117</v>
      </c>
      <c r="GE108" s="51">
        <f t="shared" si="703"/>
        <v>336273.30757325137</v>
      </c>
      <c r="GF108" s="51">
        <f t="shared" si="704"/>
        <v>235607.3050034871</v>
      </c>
      <c r="GG108" s="51">
        <f t="shared" si="705"/>
        <v>271532.26487142954</v>
      </c>
      <c r="GH108" s="51">
        <f t="shared" si="706"/>
        <v>251908.28951435784</v>
      </c>
      <c r="GI108" s="51">
        <f t="shared" si="707"/>
        <v>199258.9800508912</v>
      </c>
      <c r="GJ108" s="51">
        <f t="shared" si="708"/>
        <v>157101.26690469767</v>
      </c>
      <c r="GK108" s="51">
        <f t="shared" si="709"/>
        <v>228246.81199875157</v>
      </c>
      <c r="GL108" s="51">
        <f t="shared" si="710"/>
        <v>257386.99094477293</v>
      </c>
      <c r="GM108" s="51">
        <f t="shared" si="711"/>
        <v>321080.03614883864</v>
      </c>
      <c r="GN108" s="51">
        <f t="shared" si="712"/>
        <v>205499.23585435224</v>
      </c>
      <c r="GO108" s="51">
        <f t="shared" si="713"/>
        <v>220612.46625209448</v>
      </c>
      <c r="GP108" s="51">
        <f t="shared" si="714"/>
        <v>202459.28120736117</v>
      </c>
      <c r="GQ108" s="51">
        <f t="shared" si="715"/>
        <v>336273.30757325137</v>
      </c>
      <c r="GR108" s="51">
        <f t="shared" si="716"/>
        <v>235607.3050034871</v>
      </c>
      <c r="GS108" s="51">
        <f t="shared" si="717"/>
        <v>271532.26487142954</v>
      </c>
      <c r="GT108" s="51">
        <f t="shared" si="718"/>
        <v>251908.28951435784</v>
      </c>
      <c r="GU108" s="51">
        <f t="shared" si="719"/>
        <v>199258.9800508912</v>
      </c>
      <c r="GV108" s="51">
        <f t="shared" si="720"/>
        <v>157101.26690469767</v>
      </c>
      <c r="GW108" s="51">
        <f t="shared" si="721"/>
        <v>228246.81199875157</v>
      </c>
      <c r="GX108" s="51">
        <f t="shared" si="722"/>
        <v>257386.99094477293</v>
      </c>
      <c r="GY108" s="51">
        <f t="shared" si="723"/>
        <v>321080.03614883864</v>
      </c>
      <c r="GZ108" s="51">
        <f t="shared" si="724"/>
        <v>205499.23585435224</v>
      </c>
      <c r="HA108" s="51">
        <f t="shared" si="725"/>
        <v>220612.46625209448</v>
      </c>
      <c r="HB108" s="51">
        <f t="shared" si="726"/>
        <v>202459.28120736117</v>
      </c>
      <c r="HC108" s="51">
        <f t="shared" si="727"/>
        <v>336273.30757325137</v>
      </c>
      <c r="HD108" s="51">
        <f t="shared" si="728"/>
        <v>235607.3050034871</v>
      </c>
      <c r="HE108" s="51">
        <f t="shared" si="729"/>
        <v>271532.26487142954</v>
      </c>
      <c r="HF108" s="51">
        <f t="shared" si="730"/>
        <v>251908.28951435784</v>
      </c>
      <c r="HG108" s="51">
        <f t="shared" si="731"/>
        <v>199258.9800508912</v>
      </c>
      <c r="HH108" s="51">
        <f t="shared" si="732"/>
        <v>157101.26690469767</v>
      </c>
      <c r="HI108" s="51">
        <f t="shared" si="733"/>
        <v>228246.81199875157</v>
      </c>
      <c r="HJ108" s="51">
        <f t="shared" si="734"/>
        <v>257386.99094477293</v>
      </c>
      <c r="HK108" s="51">
        <f t="shared" si="735"/>
        <v>321080.03614883864</v>
      </c>
      <c r="HL108" s="51">
        <f t="shared" si="736"/>
        <v>205499.23585435224</v>
      </c>
      <c r="HM108" s="51">
        <f t="shared" si="737"/>
        <v>220612.46625209448</v>
      </c>
      <c r="HN108" s="51">
        <f t="shared" si="738"/>
        <v>202459.28120736117</v>
      </c>
      <c r="HO108" s="51">
        <f t="shared" si="739"/>
        <v>336273.30757325137</v>
      </c>
      <c r="HP108" s="51">
        <f t="shared" si="740"/>
        <v>235607.3050034871</v>
      </c>
      <c r="HQ108" s="51">
        <f t="shared" si="741"/>
        <v>271532.26487142954</v>
      </c>
      <c r="HR108" s="51">
        <f t="shared" si="742"/>
        <v>251908.28951435784</v>
      </c>
      <c r="HS108" s="51">
        <f t="shared" si="743"/>
        <v>199258.9800508912</v>
      </c>
      <c r="HT108" s="51">
        <f t="shared" si="744"/>
        <v>157101.26690469767</v>
      </c>
      <c r="HU108" s="51">
        <f t="shared" si="745"/>
        <v>228246.81199875157</v>
      </c>
      <c r="HV108" s="51">
        <f t="shared" si="746"/>
        <v>257386.99094477293</v>
      </c>
      <c r="HW108" s="51">
        <f t="shared" si="747"/>
        <v>321080.03614883864</v>
      </c>
      <c r="HX108" s="51">
        <f t="shared" si="748"/>
        <v>205499.23585435224</v>
      </c>
      <c r="HY108" s="51">
        <f t="shared" si="749"/>
        <v>220612.46625209448</v>
      </c>
      <c r="HZ108" s="51">
        <f t="shared" si="750"/>
        <v>202459.28120736117</v>
      </c>
      <c r="IA108" s="51">
        <f t="shared" si="751"/>
        <v>336273.30757325137</v>
      </c>
      <c r="IB108" s="51">
        <f t="shared" si="688"/>
        <v>235607.3050034871</v>
      </c>
      <c r="IC108" s="51">
        <f t="shared" si="752"/>
        <v>271532.26487142954</v>
      </c>
      <c r="ID108" s="51">
        <f t="shared" si="753"/>
        <v>251908.28951435784</v>
      </c>
      <c r="IE108" s="51">
        <f t="shared" si="754"/>
        <v>199258.9800508912</v>
      </c>
      <c r="IF108" s="51">
        <f t="shared" si="755"/>
        <v>157101.26690469767</v>
      </c>
      <c r="IG108" s="51">
        <f t="shared" si="756"/>
        <v>228246.81199875157</v>
      </c>
      <c r="IH108" s="51">
        <f t="shared" si="757"/>
        <v>257386.99094477293</v>
      </c>
      <c r="II108" s="51">
        <f t="shared" si="758"/>
        <v>321080.03614883864</v>
      </c>
      <c r="IJ108" s="51">
        <f t="shared" si="759"/>
        <v>205499.23585435224</v>
      </c>
      <c r="IK108" s="51">
        <f t="shared" si="760"/>
        <v>220612.46625209448</v>
      </c>
      <c r="IL108" s="51">
        <f t="shared" si="761"/>
        <v>202459.28120736117</v>
      </c>
      <c r="IM108" s="51">
        <f t="shared" si="762"/>
        <v>336273.30757325137</v>
      </c>
      <c r="IN108" s="51">
        <f t="shared" si="763"/>
        <v>235607.3050034871</v>
      </c>
      <c r="IO108" s="51">
        <f t="shared" si="764"/>
        <v>271532.26487142954</v>
      </c>
      <c r="IP108" s="51">
        <f t="shared" si="765"/>
        <v>251908.28951435784</v>
      </c>
      <c r="IQ108" s="51">
        <f t="shared" si="766"/>
        <v>199258.9800508912</v>
      </c>
      <c r="IS108" s="51">
        <f t="shared" si="683"/>
        <v>2886966.2363242861</v>
      </c>
      <c r="IT108" s="51">
        <f t="shared" si="769"/>
        <v>2886966.2363242861</v>
      </c>
      <c r="IU108" s="51">
        <f t="shared" si="769"/>
        <v>2886966.2363242861</v>
      </c>
      <c r="IV108" s="51">
        <f t="shared" si="769"/>
        <v>2886966.2363242861</v>
      </c>
      <c r="IW108" s="51">
        <f t="shared" si="769"/>
        <v>2886966.2363242861</v>
      </c>
      <c r="IX108" s="51">
        <f t="shared" si="769"/>
        <v>2886966.2363242861</v>
      </c>
      <c r="IZ108" s="111">
        <f t="shared" si="684"/>
        <v>0</v>
      </c>
      <c r="JA108" s="111">
        <f t="shared" si="389"/>
        <v>0</v>
      </c>
      <c r="JB108" s="111">
        <f t="shared" si="390"/>
        <v>0</v>
      </c>
      <c r="JC108" s="111">
        <f t="shared" si="391"/>
        <v>0</v>
      </c>
      <c r="JD108" s="111">
        <f t="shared" si="392"/>
        <v>0</v>
      </c>
      <c r="JE108" s="111">
        <f t="shared" si="393"/>
        <v>0</v>
      </c>
      <c r="JF108" s="111">
        <f t="shared" si="394"/>
        <v>0</v>
      </c>
      <c r="JG108" s="111">
        <f t="shared" si="395"/>
        <v>0</v>
      </c>
      <c r="JH108" s="111">
        <f t="shared" si="396"/>
        <v>0</v>
      </c>
      <c r="JI108" s="111">
        <f t="shared" si="397"/>
        <v>0</v>
      </c>
      <c r="JJ108" s="111">
        <f t="shared" si="398"/>
        <v>0</v>
      </c>
      <c r="JK108" s="111">
        <f t="shared" si="399"/>
        <v>0</v>
      </c>
      <c r="JL108" s="111">
        <f t="shared" si="400"/>
        <v>0</v>
      </c>
      <c r="JM108" s="111">
        <f t="shared" si="401"/>
        <v>0</v>
      </c>
      <c r="JN108" s="111">
        <f t="shared" si="402"/>
        <v>0</v>
      </c>
      <c r="JO108" s="111">
        <f t="shared" si="403"/>
        <v>0</v>
      </c>
      <c r="JP108" s="111">
        <f t="shared" si="404"/>
        <v>0</v>
      </c>
      <c r="JQ108" s="111">
        <f t="shared" si="405"/>
        <v>0</v>
      </c>
      <c r="JR108" s="111">
        <f t="shared" si="406"/>
        <v>0</v>
      </c>
      <c r="JS108" s="111">
        <f t="shared" si="407"/>
        <v>0</v>
      </c>
      <c r="JT108" s="111">
        <f t="shared" si="408"/>
        <v>0</v>
      </c>
      <c r="JU108" s="111">
        <f t="shared" si="409"/>
        <v>0</v>
      </c>
      <c r="JV108" s="111">
        <f t="shared" si="410"/>
        <v>0</v>
      </c>
      <c r="JW108" s="111">
        <f t="shared" si="411"/>
        <v>0</v>
      </c>
      <c r="JX108" s="111">
        <f t="shared" si="412"/>
        <v>0</v>
      </c>
      <c r="JY108" s="111">
        <f t="shared" si="413"/>
        <v>0</v>
      </c>
      <c r="JZ108" s="111">
        <f t="shared" si="414"/>
        <v>0</v>
      </c>
      <c r="KA108" s="111">
        <f t="shared" si="415"/>
        <v>0</v>
      </c>
      <c r="KB108" s="111">
        <f t="shared" si="416"/>
        <v>0</v>
      </c>
      <c r="KC108" s="111">
        <f t="shared" si="417"/>
        <v>0</v>
      </c>
      <c r="KD108" s="111">
        <f t="shared" si="418"/>
        <v>0</v>
      </c>
      <c r="KE108" s="111">
        <f t="shared" si="419"/>
        <v>0</v>
      </c>
      <c r="KF108" s="111">
        <f t="shared" si="420"/>
        <v>0</v>
      </c>
      <c r="KG108" s="111">
        <f t="shared" si="421"/>
        <v>0</v>
      </c>
      <c r="KH108" s="111">
        <f t="shared" si="422"/>
        <v>0</v>
      </c>
      <c r="KI108" s="111">
        <f t="shared" si="423"/>
        <v>0</v>
      </c>
      <c r="KJ108" s="111">
        <f t="shared" si="424"/>
        <v>0</v>
      </c>
      <c r="KK108" s="111">
        <f t="shared" si="425"/>
        <v>0</v>
      </c>
      <c r="KL108" s="111">
        <f t="shared" si="426"/>
        <v>0</v>
      </c>
      <c r="KM108" s="111">
        <f t="shared" si="427"/>
        <v>0</v>
      </c>
      <c r="KN108" s="111">
        <f t="shared" si="428"/>
        <v>0</v>
      </c>
      <c r="KO108" s="111">
        <f t="shared" si="429"/>
        <v>0</v>
      </c>
      <c r="KP108" s="111">
        <f t="shared" si="430"/>
        <v>0</v>
      </c>
      <c r="KQ108" s="111">
        <f t="shared" si="431"/>
        <v>0</v>
      </c>
      <c r="KR108" s="111">
        <f t="shared" si="432"/>
        <v>0</v>
      </c>
      <c r="KS108" s="111">
        <f t="shared" si="433"/>
        <v>0</v>
      </c>
      <c r="KT108" s="111">
        <f t="shared" si="434"/>
        <v>0</v>
      </c>
      <c r="KU108" s="111">
        <f t="shared" si="435"/>
        <v>0</v>
      </c>
      <c r="KV108" s="111">
        <f t="shared" si="436"/>
        <v>0</v>
      </c>
      <c r="KW108" s="111">
        <f t="shared" si="437"/>
        <v>0</v>
      </c>
      <c r="KX108" s="111">
        <f t="shared" si="438"/>
        <v>0</v>
      </c>
      <c r="KY108" s="111">
        <f t="shared" si="439"/>
        <v>0</v>
      </c>
      <c r="KZ108" s="111">
        <f t="shared" si="440"/>
        <v>0</v>
      </c>
      <c r="LA108" s="111">
        <f t="shared" si="441"/>
        <v>0</v>
      </c>
      <c r="LB108" s="111">
        <f t="shared" si="442"/>
        <v>0</v>
      </c>
      <c r="LC108" s="111">
        <f t="shared" si="443"/>
        <v>0</v>
      </c>
      <c r="LD108" s="111">
        <f t="shared" si="444"/>
        <v>0</v>
      </c>
      <c r="LE108" s="111">
        <f t="shared" si="445"/>
        <v>0</v>
      </c>
      <c r="LF108" s="111">
        <f t="shared" si="446"/>
        <v>0</v>
      </c>
      <c r="LG108" s="111">
        <f t="shared" si="447"/>
        <v>0</v>
      </c>
      <c r="LH108" s="111">
        <f t="shared" si="448"/>
        <v>0</v>
      </c>
      <c r="LI108" s="111">
        <f t="shared" si="449"/>
        <v>0</v>
      </c>
      <c r="LJ108" s="111">
        <f t="shared" si="450"/>
        <v>0</v>
      </c>
      <c r="LK108" s="111">
        <f t="shared" si="451"/>
        <v>0</v>
      </c>
      <c r="LL108" s="111">
        <f t="shared" si="452"/>
        <v>0</v>
      </c>
      <c r="LM108" s="111">
        <f t="shared" si="453"/>
        <v>0</v>
      </c>
      <c r="LN108" s="111">
        <f t="shared" si="454"/>
        <v>0</v>
      </c>
      <c r="LO108" s="111">
        <f t="shared" si="455"/>
        <v>0</v>
      </c>
      <c r="LP108" s="111">
        <f t="shared" si="456"/>
        <v>0</v>
      </c>
      <c r="LQ108" s="111">
        <f t="shared" si="457"/>
        <v>0</v>
      </c>
      <c r="LR108" s="111">
        <f t="shared" si="458"/>
        <v>0</v>
      </c>
      <c r="LS108" s="111">
        <f t="shared" si="459"/>
        <v>0</v>
      </c>
      <c r="LT108" s="111">
        <f t="shared" si="460"/>
        <v>0</v>
      </c>
      <c r="LU108" s="111">
        <f t="shared" si="461"/>
        <v>0</v>
      </c>
      <c r="LV108" s="111">
        <f t="shared" si="462"/>
        <v>0</v>
      </c>
      <c r="LW108" s="111">
        <f t="shared" si="463"/>
        <v>0</v>
      </c>
      <c r="LX108" s="111">
        <f t="shared" si="464"/>
        <v>0</v>
      </c>
      <c r="LY108" s="111">
        <f t="shared" si="465"/>
        <v>0</v>
      </c>
      <c r="LZ108" s="111">
        <f t="shared" si="466"/>
        <v>0</v>
      </c>
      <c r="MA108" s="111">
        <f t="shared" si="467"/>
        <v>0</v>
      </c>
      <c r="MD108" s="111"/>
      <c r="ME108" s="111">
        <f t="shared" si="685"/>
        <v>0</v>
      </c>
      <c r="MF108" s="111">
        <f t="shared" si="468"/>
        <v>0</v>
      </c>
      <c r="MG108" s="111">
        <f t="shared" si="469"/>
        <v>0</v>
      </c>
      <c r="MH108" s="111">
        <f t="shared" si="470"/>
        <v>0</v>
      </c>
      <c r="MI108" s="111">
        <f t="shared" si="471"/>
        <v>0</v>
      </c>
      <c r="MJ108" s="111">
        <f t="shared" si="472"/>
        <v>0</v>
      </c>
      <c r="MK108" s="111">
        <f t="shared" si="473"/>
        <v>0</v>
      </c>
      <c r="ML108" s="111">
        <f t="shared" si="474"/>
        <v>0</v>
      </c>
      <c r="MM108" s="111">
        <f t="shared" si="475"/>
        <v>0</v>
      </c>
      <c r="MN108" s="111">
        <f t="shared" si="476"/>
        <v>0</v>
      </c>
      <c r="MO108" s="111">
        <f t="shared" si="477"/>
        <v>0</v>
      </c>
      <c r="MP108" s="111">
        <f t="shared" si="478"/>
        <v>0</v>
      </c>
      <c r="MQ108" s="111">
        <f t="shared" si="479"/>
        <v>0</v>
      </c>
      <c r="MR108" s="111">
        <f t="shared" si="480"/>
        <v>0</v>
      </c>
      <c r="MS108" s="111">
        <f t="shared" si="481"/>
        <v>0</v>
      </c>
      <c r="MT108" s="111">
        <f t="shared" si="482"/>
        <v>0</v>
      </c>
      <c r="MU108" s="111">
        <f t="shared" si="483"/>
        <v>0</v>
      </c>
      <c r="MV108" s="111">
        <f t="shared" si="484"/>
        <v>0</v>
      </c>
      <c r="MW108" s="111">
        <f t="shared" si="485"/>
        <v>0</v>
      </c>
      <c r="MX108" s="111">
        <f t="shared" si="486"/>
        <v>0</v>
      </c>
      <c r="MY108" s="111">
        <f t="shared" si="487"/>
        <v>0</v>
      </c>
      <c r="MZ108" s="111">
        <f t="shared" si="488"/>
        <v>0</v>
      </c>
      <c r="NA108" s="111">
        <f t="shared" si="489"/>
        <v>0</v>
      </c>
      <c r="NB108" s="111">
        <f t="shared" si="490"/>
        <v>0</v>
      </c>
      <c r="NC108" s="111">
        <f t="shared" si="491"/>
        <v>0</v>
      </c>
      <c r="ND108" s="111">
        <f t="shared" si="492"/>
        <v>0</v>
      </c>
      <c r="NE108" s="111">
        <f t="shared" si="493"/>
        <v>0</v>
      </c>
      <c r="NF108" s="111">
        <f t="shared" si="494"/>
        <v>0</v>
      </c>
      <c r="NG108" s="111">
        <f t="shared" si="495"/>
        <v>0</v>
      </c>
      <c r="NH108" s="111">
        <f t="shared" si="496"/>
        <v>0</v>
      </c>
      <c r="NI108" s="111">
        <f t="shared" si="497"/>
        <v>0</v>
      </c>
      <c r="NJ108" s="111">
        <f t="shared" si="498"/>
        <v>0</v>
      </c>
      <c r="NK108" s="111">
        <f t="shared" si="499"/>
        <v>0</v>
      </c>
      <c r="NL108" s="111">
        <f t="shared" si="500"/>
        <v>0</v>
      </c>
      <c r="NM108" s="111">
        <f t="shared" si="501"/>
        <v>0</v>
      </c>
      <c r="NN108" s="111">
        <f t="shared" si="502"/>
        <v>0</v>
      </c>
      <c r="NO108" s="111">
        <f t="shared" si="503"/>
        <v>0</v>
      </c>
      <c r="NP108" s="111">
        <f t="shared" si="504"/>
        <v>0</v>
      </c>
      <c r="NQ108" s="111">
        <f t="shared" si="505"/>
        <v>0</v>
      </c>
      <c r="NR108" s="111">
        <f t="shared" si="506"/>
        <v>0</v>
      </c>
      <c r="NS108" s="111">
        <f t="shared" si="507"/>
        <v>0</v>
      </c>
      <c r="NT108" s="111">
        <f t="shared" si="508"/>
        <v>0</v>
      </c>
      <c r="NU108" s="111">
        <f t="shared" si="509"/>
        <v>0</v>
      </c>
      <c r="NV108" s="111">
        <f t="shared" si="510"/>
        <v>0</v>
      </c>
      <c r="NW108" s="111">
        <f t="shared" si="511"/>
        <v>0</v>
      </c>
      <c r="NX108" s="111">
        <f t="shared" si="512"/>
        <v>0</v>
      </c>
      <c r="NY108" s="111">
        <f t="shared" si="513"/>
        <v>0</v>
      </c>
      <c r="NZ108" s="111">
        <f t="shared" si="514"/>
        <v>0</v>
      </c>
      <c r="OA108" s="111">
        <f t="shared" si="515"/>
        <v>0</v>
      </c>
      <c r="OB108" s="111">
        <f t="shared" si="516"/>
        <v>0</v>
      </c>
      <c r="OC108" s="111">
        <f t="shared" si="517"/>
        <v>0</v>
      </c>
      <c r="OD108" s="111">
        <f t="shared" si="518"/>
        <v>0</v>
      </c>
      <c r="OE108" s="111">
        <f t="shared" si="519"/>
        <v>0</v>
      </c>
      <c r="OF108" s="111">
        <f t="shared" si="520"/>
        <v>0</v>
      </c>
      <c r="OG108" s="111">
        <f t="shared" si="521"/>
        <v>0</v>
      </c>
      <c r="OH108" s="111">
        <f t="shared" si="522"/>
        <v>0</v>
      </c>
      <c r="OI108" s="111">
        <f t="shared" si="523"/>
        <v>0</v>
      </c>
      <c r="OJ108" s="111">
        <f t="shared" si="524"/>
        <v>0</v>
      </c>
      <c r="OK108" s="111">
        <f t="shared" si="525"/>
        <v>0</v>
      </c>
      <c r="OL108" s="111">
        <f t="shared" si="526"/>
        <v>0</v>
      </c>
      <c r="OM108" s="111">
        <f t="shared" si="527"/>
        <v>0</v>
      </c>
      <c r="ON108" s="111">
        <f t="shared" si="528"/>
        <v>0</v>
      </c>
      <c r="OO108" s="111">
        <f t="shared" si="529"/>
        <v>0</v>
      </c>
      <c r="OP108" s="111">
        <f t="shared" si="530"/>
        <v>0</v>
      </c>
      <c r="OQ108" s="111">
        <f t="shared" si="531"/>
        <v>0</v>
      </c>
      <c r="OR108" s="111">
        <f t="shared" si="532"/>
        <v>0</v>
      </c>
      <c r="OS108" s="111">
        <f t="shared" si="533"/>
        <v>0</v>
      </c>
      <c r="OT108" s="111">
        <f t="shared" si="534"/>
        <v>0</v>
      </c>
      <c r="OU108" s="111">
        <f t="shared" si="535"/>
        <v>0</v>
      </c>
      <c r="OV108" s="111">
        <f t="shared" si="536"/>
        <v>0</v>
      </c>
      <c r="OW108" s="111">
        <f t="shared" si="537"/>
        <v>0</v>
      </c>
      <c r="OX108" s="111">
        <f t="shared" si="538"/>
        <v>0</v>
      </c>
      <c r="OY108" s="111"/>
      <c r="PA108" s="51">
        <f t="shared" si="686"/>
        <v>220612.46625209448</v>
      </c>
      <c r="PB108" s="51">
        <f t="shared" si="539"/>
        <v>202459.28120736117</v>
      </c>
      <c r="PC108" s="51">
        <f t="shared" si="540"/>
        <v>336273.30757325137</v>
      </c>
      <c r="PD108" s="51">
        <f t="shared" si="541"/>
        <v>235607.3050034871</v>
      </c>
      <c r="PE108" s="51">
        <f t="shared" si="542"/>
        <v>271532.26487142954</v>
      </c>
      <c r="PF108" s="51">
        <f t="shared" si="543"/>
        <v>251908.28951435784</v>
      </c>
      <c r="PG108" s="51">
        <f t="shared" si="544"/>
        <v>199258.9800508912</v>
      </c>
      <c r="PH108" s="51">
        <f t="shared" si="545"/>
        <v>157101.26690469767</v>
      </c>
      <c r="PI108" s="51">
        <f t="shared" si="546"/>
        <v>228246.81199875157</v>
      </c>
      <c r="PJ108" s="51">
        <f t="shared" si="547"/>
        <v>257386.99094477293</v>
      </c>
      <c r="PK108" s="51">
        <f t="shared" si="548"/>
        <v>321080.03614883864</v>
      </c>
      <c r="PL108" s="51">
        <f t="shared" si="549"/>
        <v>205499.23585435224</v>
      </c>
      <c r="PM108" s="51">
        <f t="shared" si="550"/>
        <v>220612.46625209448</v>
      </c>
      <c r="PN108" s="51">
        <f t="shared" si="551"/>
        <v>202459.28120736117</v>
      </c>
      <c r="PO108" s="51">
        <f t="shared" si="552"/>
        <v>336273.30757325137</v>
      </c>
      <c r="PP108" s="51">
        <f t="shared" si="553"/>
        <v>235607.3050034871</v>
      </c>
      <c r="PQ108" s="51">
        <f t="shared" si="554"/>
        <v>271532.26487142954</v>
      </c>
      <c r="PR108" s="51">
        <f t="shared" si="555"/>
        <v>251908.28951435784</v>
      </c>
      <c r="PS108" s="51">
        <f t="shared" si="556"/>
        <v>199258.9800508912</v>
      </c>
      <c r="PT108" s="51">
        <f t="shared" si="557"/>
        <v>157101.26690469767</v>
      </c>
      <c r="PU108" s="51">
        <f t="shared" si="558"/>
        <v>228246.81199875157</v>
      </c>
      <c r="PV108" s="51">
        <f t="shared" si="559"/>
        <v>257386.99094477293</v>
      </c>
      <c r="PW108" s="51">
        <f t="shared" si="560"/>
        <v>321080.03614883864</v>
      </c>
      <c r="PX108" s="51">
        <f t="shared" si="561"/>
        <v>205499.23585435224</v>
      </c>
      <c r="PY108" s="51">
        <f t="shared" si="562"/>
        <v>220612.46625209448</v>
      </c>
      <c r="PZ108" s="51">
        <f t="shared" si="563"/>
        <v>202459.28120736117</v>
      </c>
      <c r="QA108" s="51">
        <f t="shared" si="564"/>
        <v>336273.30757325137</v>
      </c>
      <c r="QB108" s="51">
        <f t="shared" si="565"/>
        <v>235607.3050034871</v>
      </c>
      <c r="QC108" s="51">
        <f t="shared" si="566"/>
        <v>271532.26487142954</v>
      </c>
      <c r="QD108" s="51">
        <f t="shared" si="567"/>
        <v>251908.28951435784</v>
      </c>
      <c r="QE108" s="51">
        <f t="shared" si="568"/>
        <v>199258.9800508912</v>
      </c>
      <c r="QF108" s="51">
        <f t="shared" si="569"/>
        <v>157101.26690469767</v>
      </c>
      <c r="QG108" s="51">
        <f t="shared" si="570"/>
        <v>228246.81199875157</v>
      </c>
      <c r="QH108" s="51">
        <f t="shared" si="571"/>
        <v>257386.99094477293</v>
      </c>
      <c r="QI108" s="51">
        <f t="shared" si="572"/>
        <v>321080.03614883864</v>
      </c>
      <c r="QJ108" s="51">
        <f t="shared" si="573"/>
        <v>205499.23585435224</v>
      </c>
      <c r="QK108" s="51">
        <f t="shared" si="574"/>
        <v>220612.46625209448</v>
      </c>
      <c r="QL108" s="51">
        <f t="shared" si="575"/>
        <v>202459.28120736117</v>
      </c>
      <c r="QM108" s="51">
        <f t="shared" si="576"/>
        <v>336273.30757325137</v>
      </c>
      <c r="QN108" s="51">
        <f t="shared" si="577"/>
        <v>235607.3050034871</v>
      </c>
      <c r="QO108" s="51">
        <f t="shared" si="578"/>
        <v>271532.26487142954</v>
      </c>
      <c r="QP108" s="51">
        <f t="shared" si="579"/>
        <v>251908.28951435784</v>
      </c>
      <c r="QQ108" s="51">
        <f t="shared" si="580"/>
        <v>199258.9800508912</v>
      </c>
      <c r="QR108" s="51">
        <f t="shared" si="581"/>
        <v>157101.26690469767</v>
      </c>
      <c r="QS108" s="51">
        <f t="shared" si="582"/>
        <v>228246.81199875157</v>
      </c>
      <c r="QT108" s="51">
        <f t="shared" si="583"/>
        <v>257386.99094477293</v>
      </c>
      <c r="QU108" s="51">
        <f t="shared" si="584"/>
        <v>321080.03614883864</v>
      </c>
      <c r="QV108" s="51">
        <f t="shared" si="585"/>
        <v>205499.23585435224</v>
      </c>
      <c r="QW108" s="51">
        <f t="shared" si="586"/>
        <v>220612.46625209448</v>
      </c>
      <c r="QX108" s="51">
        <f t="shared" si="587"/>
        <v>202459.28120736117</v>
      </c>
      <c r="QY108" s="51">
        <f t="shared" si="588"/>
        <v>336273.30757325137</v>
      </c>
      <c r="QZ108" s="51">
        <f t="shared" si="589"/>
        <v>235607.3050034871</v>
      </c>
      <c r="RA108" s="51">
        <f t="shared" si="590"/>
        <v>271532.26487142954</v>
      </c>
      <c r="RB108" s="51">
        <f t="shared" si="591"/>
        <v>251908.28951435784</v>
      </c>
      <c r="RC108" s="51">
        <f t="shared" si="592"/>
        <v>199258.9800508912</v>
      </c>
      <c r="RD108" s="51">
        <f t="shared" si="593"/>
        <v>157101.26690469767</v>
      </c>
      <c r="RE108" s="51">
        <f t="shared" si="594"/>
        <v>228246.81199875157</v>
      </c>
      <c r="RF108" s="51">
        <f t="shared" si="595"/>
        <v>257386.99094477293</v>
      </c>
      <c r="RG108" s="51">
        <f t="shared" si="596"/>
        <v>321080.03614883864</v>
      </c>
      <c r="RH108" s="51">
        <f t="shared" si="597"/>
        <v>205499.23585435224</v>
      </c>
      <c r="RI108" s="51">
        <f t="shared" si="598"/>
        <v>220612.46625209448</v>
      </c>
      <c r="RJ108" s="51">
        <f t="shared" si="599"/>
        <v>202459.28120736117</v>
      </c>
      <c r="RK108" s="51">
        <f t="shared" si="600"/>
        <v>336273.30757325137</v>
      </c>
      <c r="RL108" s="51">
        <f t="shared" si="601"/>
        <v>235607.3050034871</v>
      </c>
      <c r="RM108" s="51">
        <f t="shared" si="602"/>
        <v>271532.26487142954</v>
      </c>
      <c r="RN108" s="51">
        <f t="shared" si="603"/>
        <v>251908.28951435784</v>
      </c>
      <c r="RO108" s="51">
        <f t="shared" si="604"/>
        <v>199258.9800508912</v>
      </c>
      <c r="RP108" s="51">
        <f t="shared" si="605"/>
        <v>157101.26690469767</v>
      </c>
      <c r="RQ108" s="51">
        <f t="shared" si="606"/>
        <v>228246.81199875157</v>
      </c>
      <c r="RR108" s="51">
        <f t="shared" si="607"/>
        <v>257386.99094477293</v>
      </c>
      <c r="RS108" s="51">
        <f t="shared" si="608"/>
        <v>321080.03614883864</v>
      </c>
      <c r="RT108" s="51">
        <f t="shared" si="609"/>
        <v>205499.23585435224</v>
      </c>
      <c r="RU108" s="51"/>
      <c r="RV108" s="51">
        <f t="shared" si="768"/>
        <v>2886966.2363242861</v>
      </c>
      <c r="RW108" s="51">
        <f t="shared" si="768"/>
        <v>2886966.2363242861</v>
      </c>
      <c r="RX108" s="51">
        <f t="shared" si="768"/>
        <v>2886966.2363242861</v>
      </c>
      <c r="RY108" s="51">
        <f t="shared" si="768"/>
        <v>2886966.2363242861</v>
      </c>
      <c r="RZ108" s="51">
        <f t="shared" si="768"/>
        <v>2886966.2363242861</v>
      </c>
      <c r="SA108" s="51">
        <f t="shared" si="768"/>
        <v>2886966.2363242861</v>
      </c>
    </row>
    <row r="109" spans="1:495" x14ac:dyDescent="0.3">
      <c r="A109" s="1">
        <v>712001</v>
      </c>
      <c r="B109" s="1" t="s">
        <v>292</v>
      </c>
      <c r="C109" s="1" t="s">
        <v>141</v>
      </c>
      <c r="D109" s="44">
        <v>0</v>
      </c>
      <c r="E109" s="1" t="s">
        <v>174</v>
      </c>
      <c r="F109" s="107">
        <f>VLOOKUP(A109,Auxiliar_OPEX_CustosUnit!$A$4:$E$129,COLUMN(Auxiliar_OPEX_CustosUnit!$E$3),0)</f>
        <v>5</v>
      </c>
      <c r="G109" s="107">
        <f>INDEX(Auxiliar_OPEX_Drivers!$B$76:$I$84,MATCH($E109,Auxiliar_OPEX_Drivers!$B$76:$B$84,0),MATCH(YEAR(G$2),Auxiliar_OPEX_Drivers!$B$76:$I$76,0))*$F109</f>
        <v>5</v>
      </c>
      <c r="H109" s="107">
        <f>INDEX(Auxiliar_OPEX_Drivers!$B$76:$I$84,MATCH($E109,Auxiliar_OPEX_Drivers!$B$76:$B$84,0),MATCH(YEAR(H$2),Auxiliar_OPEX_Drivers!$B$76:$I$76,0))*$F109</f>
        <v>5</v>
      </c>
      <c r="I109" s="107">
        <f>INDEX(Auxiliar_OPEX_Drivers!$B$76:$I$84,MATCH($E109,Auxiliar_OPEX_Drivers!$B$76:$B$84,0),MATCH(YEAR(I$2),Auxiliar_OPEX_Drivers!$B$76:$I$76,0))*$F109</f>
        <v>5</v>
      </c>
      <c r="J109" s="107">
        <f>INDEX(Auxiliar_OPEX_Drivers!$B$76:$I$84,MATCH($E109,Auxiliar_OPEX_Drivers!$B$76:$B$84,0),MATCH(YEAR(J$2),Auxiliar_OPEX_Drivers!$B$76:$I$76,0))*$F109</f>
        <v>5</v>
      </c>
      <c r="K109" s="107">
        <f>INDEX(Auxiliar_OPEX_Drivers!$B$76:$I$84,MATCH($E109,Auxiliar_OPEX_Drivers!$B$76:$B$84,0),MATCH(YEAR(K$2),Auxiliar_OPEX_Drivers!$B$76:$I$76,0))*$F109</f>
        <v>5</v>
      </c>
      <c r="L109" s="107">
        <f>INDEX(Auxiliar_OPEX_Drivers!$B$76:$I$84,MATCH($E109,Auxiliar_OPEX_Drivers!$B$76:$B$84,0),MATCH(YEAR(L$2),Auxiliar_OPEX_Drivers!$B$76:$I$76,0))*$F109</f>
        <v>5</v>
      </c>
      <c r="M109" s="107">
        <f>INDEX(Auxiliar_OPEX_Drivers!$B$76:$I$84,MATCH($E109,Auxiliar_OPEX_Drivers!$B$76:$B$84,0),MATCH(YEAR(M$2),Auxiliar_OPEX_Drivers!$B$76:$I$76,0))*$F109</f>
        <v>5</v>
      </c>
      <c r="N109" s="107">
        <f>INDEX(Auxiliar_OPEX_Drivers!$B$76:$I$84,MATCH($E109,Auxiliar_OPEX_Drivers!$B$76:$B$84,0),MATCH(YEAR(N$2),Auxiliar_OPEX_Drivers!$B$76:$I$76,0))*$F109</f>
        <v>5</v>
      </c>
      <c r="O109" s="107">
        <f>INDEX(Auxiliar_OPEX_Drivers!$B$76:$I$84,MATCH($E109,Auxiliar_OPEX_Drivers!$B$76:$B$84,0),MATCH(YEAR(O$2),Auxiliar_OPEX_Drivers!$B$76:$I$76,0))*$F109</f>
        <v>5</v>
      </c>
      <c r="P109" s="107">
        <f>INDEX(Auxiliar_OPEX_Drivers!$B$76:$I$84,MATCH($E109,Auxiliar_OPEX_Drivers!$B$76:$B$84,0),MATCH(YEAR(P$2),Auxiliar_OPEX_Drivers!$B$76:$I$76,0))*$F109</f>
        <v>5</v>
      </c>
      <c r="Q109" s="107">
        <f>INDEX(Auxiliar_OPEX_Drivers!$B$76:$I$84,MATCH($E109,Auxiliar_OPEX_Drivers!$B$76:$B$84,0),MATCH(YEAR(Q$2),Auxiliar_OPEX_Drivers!$B$76:$I$76,0))*$F109</f>
        <v>5</v>
      </c>
      <c r="R109" s="107">
        <f>INDEX(Auxiliar_OPEX_Drivers!$B$76:$I$84,MATCH($E109,Auxiliar_OPEX_Drivers!$B$76:$B$84,0),MATCH(YEAR(R$2),Auxiliar_OPEX_Drivers!$B$76:$I$76,0))*$F109</f>
        <v>5</v>
      </c>
      <c r="S109" s="107">
        <f>INDEX(Auxiliar_OPEX_Drivers!$B$76:$I$84,MATCH($E109,Auxiliar_OPEX_Drivers!$B$76:$B$84,0),MATCH(YEAR(S$2),Auxiliar_OPEX_Drivers!$B$76:$I$76,0))*$F109</f>
        <v>5</v>
      </c>
      <c r="T109" s="107">
        <f>INDEX(Auxiliar_OPEX_Drivers!$B$76:$I$84,MATCH($E109,Auxiliar_OPEX_Drivers!$B$76:$B$84,0),MATCH(YEAR(T$2),Auxiliar_OPEX_Drivers!$B$76:$I$76,0))*$F109</f>
        <v>5</v>
      </c>
      <c r="U109" s="107">
        <f>INDEX(Auxiliar_OPEX_Drivers!$B$76:$I$84,MATCH($E109,Auxiliar_OPEX_Drivers!$B$76:$B$84,0),MATCH(YEAR(U$2),Auxiliar_OPEX_Drivers!$B$76:$I$76,0))*$F109</f>
        <v>5</v>
      </c>
      <c r="V109" s="107">
        <f>INDEX(Auxiliar_OPEX_Drivers!$B$76:$I$84,MATCH($E109,Auxiliar_OPEX_Drivers!$B$76:$B$84,0),MATCH(YEAR(V$2),Auxiliar_OPEX_Drivers!$B$76:$I$76,0))*$F109</f>
        <v>5</v>
      </c>
      <c r="W109" s="107">
        <f>INDEX(Auxiliar_OPEX_Drivers!$B$76:$I$84,MATCH($E109,Auxiliar_OPEX_Drivers!$B$76:$B$84,0),MATCH(YEAR(W$2),Auxiliar_OPEX_Drivers!$B$76:$I$76,0))*$F109</f>
        <v>5</v>
      </c>
      <c r="X109" s="107">
        <f>INDEX(Auxiliar_OPEX_Drivers!$B$76:$I$84,MATCH($E109,Auxiliar_OPEX_Drivers!$B$76:$B$84,0),MATCH(YEAR(X$2),Auxiliar_OPEX_Drivers!$B$76:$I$76,0))*$F109</f>
        <v>5</v>
      </c>
      <c r="Y109" s="107">
        <f>INDEX(Auxiliar_OPEX_Drivers!$B$76:$I$84,MATCH($E109,Auxiliar_OPEX_Drivers!$B$76:$B$84,0),MATCH(YEAR(Y$2),Auxiliar_OPEX_Drivers!$B$76:$I$76,0))*$F109</f>
        <v>5</v>
      </c>
      <c r="Z109" s="107">
        <f>INDEX(Auxiliar_OPEX_Drivers!$B$76:$I$84,MATCH($E109,Auxiliar_OPEX_Drivers!$B$76:$B$84,0),MATCH(YEAR(Z$2),Auxiliar_OPEX_Drivers!$B$76:$I$76,0))*$F109</f>
        <v>5</v>
      </c>
      <c r="AA109" s="107">
        <f>INDEX(Auxiliar_OPEX_Drivers!$B$76:$I$84,MATCH($E109,Auxiliar_OPEX_Drivers!$B$76:$B$84,0),MATCH(YEAR(AA$2),Auxiliar_OPEX_Drivers!$B$76:$I$76,0))*$F109</f>
        <v>5</v>
      </c>
      <c r="AB109" s="107">
        <f>INDEX(Auxiliar_OPEX_Drivers!$B$76:$I$84,MATCH($E109,Auxiliar_OPEX_Drivers!$B$76:$B$84,0),MATCH(YEAR(AB$2),Auxiliar_OPEX_Drivers!$B$76:$I$76,0))*$F109</f>
        <v>5</v>
      </c>
      <c r="AC109" s="107">
        <f>INDEX(Auxiliar_OPEX_Drivers!$B$76:$I$84,MATCH($E109,Auxiliar_OPEX_Drivers!$B$76:$B$84,0),MATCH(YEAR(AC$2),Auxiliar_OPEX_Drivers!$B$76:$I$76,0))*$F109</f>
        <v>5</v>
      </c>
      <c r="AD109" s="107">
        <f>INDEX(Auxiliar_OPEX_Drivers!$B$76:$I$84,MATCH($E109,Auxiliar_OPEX_Drivers!$B$76:$B$84,0),MATCH(YEAR(AD$2),Auxiliar_OPEX_Drivers!$B$76:$I$76,0))*$F109</f>
        <v>5</v>
      </c>
      <c r="AE109" s="107">
        <f>INDEX(Auxiliar_OPEX_Drivers!$B$76:$I$84,MATCH($E109,Auxiliar_OPEX_Drivers!$B$76:$B$84,0),MATCH(YEAR(AE$2),Auxiliar_OPEX_Drivers!$B$76:$I$76,0))*$F109</f>
        <v>5</v>
      </c>
      <c r="AF109" s="107">
        <f>INDEX(Auxiliar_OPEX_Drivers!$B$76:$I$84,MATCH($E109,Auxiliar_OPEX_Drivers!$B$76:$B$84,0),MATCH(YEAR(AF$2),Auxiliar_OPEX_Drivers!$B$76:$I$76,0))*$F109</f>
        <v>5</v>
      </c>
      <c r="AG109" s="107">
        <f>INDEX(Auxiliar_OPEX_Drivers!$B$76:$I$84,MATCH($E109,Auxiliar_OPEX_Drivers!$B$76:$B$84,0),MATCH(YEAR(AG$2),Auxiliar_OPEX_Drivers!$B$76:$I$76,0))*$F109</f>
        <v>5</v>
      </c>
      <c r="AH109" s="107">
        <f>INDEX(Auxiliar_OPEX_Drivers!$B$76:$I$84,MATCH($E109,Auxiliar_OPEX_Drivers!$B$76:$B$84,0),MATCH(YEAR(AH$2),Auxiliar_OPEX_Drivers!$B$76:$I$76,0))*$F109</f>
        <v>5</v>
      </c>
      <c r="AI109" s="107">
        <f>INDEX(Auxiliar_OPEX_Drivers!$B$76:$I$84,MATCH($E109,Auxiliar_OPEX_Drivers!$B$76:$B$84,0),MATCH(YEAR(AI$2),Auxiliar_OPEX_Drivers!$B$76:$I$76,0))*$F109</f>
        <v>5</v>
      </c>
      <c r="AJ109" s="107">
        <f>INDEX(Auxiliar_OPEX_Drivers!$B$76:$I$84,MATCH($E109,Auxiliar_OPEX_Drivers!$B$76:$B$84,0),MATCH(YEAR(AJ$2),Auxiliar_OPEX_Drivers!$B$76:$I$76,0))*$F109</f>
        <v>5</v>
      </c>
      <c r="AK109" s="107">
        <f>INDEX(Auxiliar_OPEX_Drivers!$B$76:$I$84,MATCH($E109,Auxiliar_OPEX_Drivers!$B$76:$B$84,0),MATCH(YEAR(AK$2),Auxiliar_OPEX_Drivers!$B$76:$I$76,0))*$F109</f>
        <v>5</v>
      </c>
      <c r="AL109" s="107">
        <f>INDEX(Auxiliar_OPEX_Drivers!$B$76:$I$84,MATCH($E109,Auxiliar_OPEX_Drivers!$B$76:$B$84,0),MATCH(YEAR(AL$2),Auxiliar_OPEX_Drivers!$B$76:$I$76,0))*$F109</f>
        <v>5</v>
      </c>
      <c r="AM109" s="107">
        <f>INDEX(Auxiliar_OPEX_Drivers!$B$76:$I$84,MATCH($E109,Auxiliar_OPEX_Drivers!$B$76:$B$84,0),MATCH(YEAR(AM$2),Auxiliar_OPEX_Drivers!$B$76:$I$76,0))*$F109</f>
        <v>5</v>
      </c>
      <c r="AN109" s="107">
        <f>INDEX(Auxiliar_OPEX_Drivers!$B$76:$I$84,MATCH($E109,Auxiliar_OPEX_Drivers!$B$76:$B$84,0),MATCH(YEAR(AN$2),Auxiliar_OPEX_Drivers!$B$76:$I$76,0))*$F109</f>
        <v>5</v>
      </c>
      <c r="AO109" s="107">
        <f>INDEX(Auxiliar_OPEX_Drivers!$B$76:$I$84,MATCH($E109,Auxiliar_OPEX_Drivers!$B$76:$B$84,0),MATCH(YEAR(AO$2),Auxiliar_OPEX_Drivers!$B$76:$I$76,0))*$F109</f>
        <v>5</v>
      </c>
      <c r="AP109" s="107">
        <f>INDEX(Auxiliar_OPEX_Drivers!$B$76:$I$84,MATCH($E109,Auxiliar_OPEX_Drivers!$B$76:$B$84,0),MATCH(YEAR(AP$2),Auxiliar_OPEX_Drivers!$B$76:$I$76,0))*$F109</f>
        <v>5</v>
      </c>
      <c r="AQ109" s="107">
        <f>INDEX(Auxiliar_OPEX_Drivers!$B$76:$I$84,MATCH($E109,Auxiliar_OPEX_Drivers!$B$76:$B$84,0),MATCH(YEAR(AQ$2),Auxiliar_OPEX_Drivers!$B$76:$I$76,0))*$F109</f>
        <v>5</v>
      </c>
      <c r="AR109" s="107">
        <f>INDEX(Auxiliar_OPEX_Drivers!$B$76:$I$84,MATCH($E109,Auxiliar_OPEX_Drivers!$B$76:$B$84,0),MATCH(YEAR(AR$2),Auxiliar_OPEX_Drivers!$B$76:$I$76,0))*$F109</f>
        <v>5</v>
      </c>
      <c r="AS109" s="107">
        <f>INDEX(Auxiliar_OPEX_Drivers!$B$76:$I$84,MATCH($E109,Auxiliar_OPEX_Drivers!$B$76:$B$84,0),MATCH(YEAR(AS$2),Auxiliar_OPEX_Drivers!$B$76:$I$76,0))*$F109</f>
        <v>5</v>
      </c>
      <c r="AT109" s="107">
        <f>INDEX(Auxiliar_OPEX_Drivers!$B$76:$I$84,MATCH($E109,Auxiliar_OPEX_Drivers!$B$76:$B$84,0),MATCH(YEAR(AT$2),Auxiliar_OPEX_Drivers!$B$76:$I$76,0))*$F109</f>
        <v>5</v>
      </c>
      <c r="AU109" s="107">
        <f>INDEX(Auxiliar_OPEX_Drivers!$B$76:$I$84,MATCH($E109,Auxiliar_OPEX_Drivers!$B$76:$B$84,0),MATCH(YEAR(AU$2),Auxiliar_OPEX_Drivers!$B$76:$I$76,0))*$F109</f>
        <v>5</v>
      </c>
      <c r="AV109" s="107">
        <f>INDEX(Auxiliar_OPEX_Drivers!$B$76:$I$84,MATCH($E109,Auxiliar_OPEX_Drivers!$B$76:$B$84,0),MATCH(YEAR(AV$2),Auxiliar_OPEX_Drivers!$B$76:$I$76,0))*$F109</f>
        <v>5</v>
      </c>
      <c r="AW109" s="107">
        <f>INDEX(Auxiliar_OPEX_Drivers!$B$76:$I$84,MATCH($E109,Auxiliar_OPEX_Drivers!$B$76:$B$84,0),MATCH(YEAR(AW$2),Auxiliar_OPEX_Drivers!$B$76:$I$76,0))*$F109</f>
        <v>5</v>
      </c>
      <c r="AX109" s="107">
        <f>INDEX(Auxiliar_OPEX_Drivers!$B$76:$I$84,MATCH($E109,Auxiliar_OPEX_Drivers!$B$76:$B$84,0),MATCH(YEAR(AX$2),Auxiliar_OPEX_Drivers!$B$76:$I$76,0))*$F109</f>
        <v>5</v>
      </c>
      <c r="AY109" s="107">
        <f>INDEX(Auxiliar_OPEX_Drivers!$B$76:$I$84,MATCH($E109,Auxiliar_OPEX_Drivers!$B$76:$B$84,0),MATCH(YEAR(AY$2),Auxiliar_OPEX_Drivers!$B$76:$I$76,0))*$F109</f>
        <v>5</v>
      </c>
      <c r="AZ109" s="107">
        <f>INDEX(Auxiliar_OPEX_Drivers!$B$76:$I$84,MATCH($E109,Auxiliar_OPEX_Drivers!$B$76:$B$84,0),MATCH(YEAR(AZ$2),Auxiliar_OPEX_Drivers!$B$76:$I$76,0))*$F109</f>
        <v>5</v>
      </c>
      <c r="BA109" s="107">
        <f>INDEX(Auxiliar_OPEX_Drivers!$B$76:$I$84,MATCH($E109,Auxiliar_OPEX_Drivers!$B$76:$B$84,0),MATCH(YEAR(BA$2),Auxiliar_OPEX_Drivers!$B$76:$I$76,0))*$F109</f>
        <v>5</v>
      </c>
      <c r="BB109" s="107">
        <f>INDEX(Auxiliar_OPEX_Drivers!$B$76:$I$84,MATCH($E109,Auxiliar_OPEX_Drivers!$B$76:$B$84,0),MATCH(YEAR(BB$2),Auxiliar_OPEX_Drivers!$B$76:$I$76,0))*$F109</f>
        <v>5</v>
      </c>
      <c r="BC109" s="107">
        <f>INDEX(Auxiliar_OPEX_Drivers!$B$76:$I$84,MATCH($E109,Auxiliar_OPEX_Drivers!$B$76:$B$84,0),MATCH(YEAR(BC$2),Auxiliar_OPEX_Drivers!$B$76:$I$76,0))*$F109</f>
        <v>5</v>
      </c>
      <c r="BD109" s="107">
        <f>INDEX(Auxiliar_OPEX_Drivers!$B$76:$I$84,MATCH($E109,Auxiliar_OPEX_Drivers!$B$76:$B$84,0),MATCH(YEAR(BD$2),Auxiliar_OPEX_Drivers!$B$76:$I$76,0))*$F109</f>
        <v>5</v>
      </c>
      <c r="BE109" s="107">
        <f>INDEX(Auxiliar_OPEX_Drivers!$B$76:$I$84,MATCH($E109,Auxiliar_OPEX_Drivers!$B$76:$B$84,0),MATCH(YEAR(BE$2),Auxiliar_OPEX_Drivers!$B$76:$I$76,0))*$F109</f>
        <v>5</v>
      </c>
      <c r="BF109" s="107">
        <f>INDEX(Auxiliar_OPEX_Drivers!$B$76:$I$84,MATCH($E109,Auxiliar_OPEX_Drivers!$B$76:$B$84,0),MATCH(YEAR(BF$2),Auxiliar_OPEX_Drivers!$B$76:$I$76,0))*$F109</f>
        <v>5</v>
      </c>
      <c r="BG109" s="107">
        <f>INDEX(Auxiliar_OPEX_Drivers!$B$76:$I$84,MATCH($E109,Auxiliar_OPEX_Drivers!$B$76:$B$84,0),MATCH(YEAR(BG$2),Auxiliar_OPEX_Drivers!$B$76:$I$76,0))*$F109</f>
        <v>5</v>
      </c>
      <c r="BH109" s="107">
        <f>INDEX(Auxiliar_OPEX_Drivers!$B$76:$I$84,MATCH($E109,Auxiliar_OPEX_Drivers!$B$76:$B$84,0),MATCH(YEAR(BH$2),Auxiliar_OPEX_Drivers!$B$76:$I$76,0))*$F109</f>
        <v>5</v>
      </c>
      <c r="BI109" s="107">
        <f>INDEX(Auxiliar_OPEX_Drivers!$B$76:$I$84,MATCH($E109,Auxiliar_OPEX_Drivers!$B$76:$B$84,0),MATCH(YEAR(BI$2),Auxiliar_OPEX_Drivers!$B$76:$I$76,0))*$F109</f>
        <v>5</v>
      </c>
      <c r="BJ109" s="107">
        <f>INDEX(Auxiliar_OPEX_Drivers!$B$76:$I$84,MATCH($E109,Auxiliar_OPEX_Drivers!$B$76:$B$84,0),MATCH(YEAR(BJ$2),Auxiliar_OPEX_Drivers!$B$76:$I$76,0))*$F109</f>
        <v>5</v>
      </c>
      <c r="BK109" s="107">
        <f>INDEX(Auxiliar_OPEX_Drivers!$B$76:$I$84,MATCH($E109,Auxiliar_OPEX_Drivers!$B$76:$B$84,0),MATCH(YEAR(BK$2),Auxiliar_OPEX_Drivers!$B$76:$I$76,0))*$F109</f>
        <v>5</v>
      </c>
      <c r="BL109" s="107">
        <f>INDEX(Auxiliar_OPEX_Drivers!$B$76:$I$84,MATCH($E109,Auxiliar_OPEX_Drivers!$B$76:$B$84,0),MATCH(YEAR(BL$2),Auxiliar_OPEX_Drivers!$B$76:$I$76,0))*$F109</f>
        <v>5</v>
      </c>
      <c r="BM109" s="107">
        <f>INDEX(Auxiliar_OPEX_Drivers!$B$76:$I$84,MATCH($E109,Auxiliar_OPEX_Drivers!$B$76:$B$84,0),MATCH(YEAR(BM$2),Auxiliar_OPEX_Drivers!$B$76:$I$76,0))*$F109</f>
        <v>5</v>
      </c>
      <c r="BN109" s="107">
        <f>INDEX(Auxiliar_OPEX_Drivers!$B$76:$I$84,MATCH($E109,Auxiliar_OPEX_Drivers!$B$76:$B$84,0),MATCH(YEAR(BN$2),Auxiliar_OPEX_Drivers!$B$76:$I$76,0))*$F109</f>
        <v>5</v>
      </c>
      <c r="BO109" s="107">
        <f>INDEX(Auxiliar_OPEX_Drivers!$B$76:$I$84,MATCH($E109,Auxiliar_OPEX_Drivers!$B$76:$B$84,0),MATCH(YEAR(BO$2),Auxiliar_OPEX_Drivers!$B$76:$I$76,0))*$F109</f>
        <v>5</v>
      </c>
      <c r="BP109" s="107">
        <f>INDEX(Auxiliar_OPEX_Drivers!$B$76:$I$84,MATCH($E109,Auxiliar_OPEX_Drivers!$B$76:$B$84,0),MATCH(YEAR(BP$2),Auxiliar_OPEX_Drivers!$B$76:$I$76,0))*$F109</f>
        <v>5</v>
      </c>
      <c r="BQ109" s="107">
        <f>INDEX(Auxiliar_OPEX_Drivers!$B$76:$I$84,MATCH($E109,Auxiliar_OPEX_Drivers!$B$76:$B$84,0),MATCH(YEAR(BQ$2),Auxiliar_OPEX_Drivers!$B$76:$I$76,0))*$F109</f>
        <v>5</v>
      </c>
      <c r="BR109" s="107">
        <f>INDEX(Auxiliar_OPEX_Drivers!$B$76:$I$84,MATCH($E109,Auxiliar_OPEX_Drivers!$B$76:$B$84,0),MATCH(YEAR(BR$2),Auxiliar_OPEX_Drivers!$B$76:$I$76,0))*$F109</f>
        <v>5</v>
      </c>
      <c r="BS109" s="107">
        <f>INDEX(Auxiliar_OPEX_Drivers!$B$76:$I$84,MATCH($E109,Auxiliar_OPEX_Drivers!$B$76:$B$84,0),MATCH(YEAR(BS$2),Auxiliar_OPEX_Drivers!$B$76:$I$76,0))*$F109</f>
        <v>5</v>
      </c>
      <c r="BT109" s="107">
        <f>INDEX(Auxiliar_OPEX_Drivers!$B$76:$I$84,MATCH($E109,Auxiliar_OPEX_Drivers!$B$76:$B$84,0),MATCH(YEAR(BT$2),Auxiliar_OPEX_Drivers!$B$76:$I$76,0))*$F109</f>
        <v>5</v>
      </c>
      <c r="BU109" s="107">
        <f>INDEX(Auxiliar_OPEX_Drivers!$B$76:$I$84,MATCH($E109,Auxiliar_OPEX_Drivers!$B$76:$B$84,0),MATCH(YEAR(BU$2),Auxiliar_OPEX_Drivers!$B$76:$I$76,0))*$F109</f>
        <v>5</v>
      </c>
      <c r="BV109" s="107">
        <f>INDEX(Auxiliar_OPEX_Drivers!$B$76:$I$84,MATCH($E109,Auxiliar_OPEX_Drivers!$B$76:$B$84,0),MATCH(YEAR(BV$2),Auxiliar_OPEX_Drivers!$B$76:$I$76,0))*$F109</f>
        <v>5</v>
      </c>
      <c r="BW109" s="107">
        <f>INDEX(Auxiliar_OPEX_Drivers!$B$76:$I$84,MATCH($E109,Auxiliar_OPEX_Drivers!$B$76:$B$84,0),MATCH(YEAR(BW$2),Auxiliar_OPEX_Drivers!$B$76:$I$76,0))*$F109</f>
        <v>5</v>
      </c>
      <c r="BX109" s="107">
        <f>INDEX(Auxiliar_OPEX_Drivers!$B$76:$I$84,MATCH($E109,Auxiliar_OPEX_Drivers!$B$76:$B$84,0),MATCH(YEAR(BX$2),Auxiliar_OPEX_Drivers!$B$76:$I$76,0))*$F109</f>
        <v>5</v>
      </c>
      <c r="BY109" s="107">
        <f>INDEX(Auxiliar_OPEX_Drivers!$B$76:$I$84,MATCH($E109,Auxiliar_OPEX_Drivers!$B$76:$B$84,0),MATCH(YEAR(BY$2),Auxiliar_OPEX_Drivers!$B$76:$I$76,0))*$F109</f>
        <v>5</v>
      </c>
      <c r="BZ109" s="107">
        <f>INDEX(Auxiliar_OPEX_Drivers!$B$76:$I$84,MATCH($E109,Auxiliar_OPEX_Drivers!$B$76:$B$84,0),MATCH(YEAR(BZ$2),Auxiliar_OPEX_Drivers!$B$76:$I$76,0))*$F109</f>
        <v>5</v>
      </c>
      <c r="CA109" s="107">
        <f>INDEX(Auxiliar_OPEX_Drivers!$B$76:$I$84,MATCH($E109,Auxiliar_OPEX_Drivers!$B$76:$B$84,0),MATCH(YEAR(CA$2),Auxiliar_OPEX_Drivers!$B$76:$I$76,0))*$F109</f>
        <v>5</v>
      </c>
      <c r="CB109" s="107">
        <f>INDEX(Auxiliar_OPEX_Drivers!$B$76:$I$84,MATCH($E109,Auxiliar_OPEX_Drivers!$B$76:$B$84,0),MATCH(YEAR(CB$2),Auxiliar_OPEX_Drivers!$B$76:$I$76,0))*$F109</f>
        <v>5</v>
      </c>
      <c r="CC109" s="107">
        <f>INDEX(Auxiliar_OPEX_Drivers!$B$76:$I$84,MATCH($E109,Auxiliar_OPEX_Drivers!$B$76:$B$84,0),MATCH(YEAR(CC$2),Auxiliar_OPEX_Drivers!$B$76:$I$76,0))*$F109</f>
        <v>5</v>
      </c>
      <c r="CD109" s="107">
        <f>INDEX(Auxiliar_OPEX_Drivers!$B$76:$I$84,MATCH($E109,Auxiliar_OPEX_Drivers!$B$76:$B$84,0),MATCH(YEAR(CD$2),Auxiliar_OPEX_Drivers!$B$76:$I$76,0))*$F109</f>
        <v>5</v>
      </c>
      <c r="CE109" s="107">
        <f>INDEX(Auxiliar_OPEX_Drivers!$B$76:$I$84,MATCH($E109,Auxiliar_OPEX_Drivers!$B$76:$B$84,0),MATCH(YEAR(CE$2),Auxiliar_OPEX_Drivers!$B$76:$I$76,0))*$F109</f>
        <v>5</v>
      </c>
      <c r="CF109" s="107">
        <f>INDEX(Auxiliar_OPEX_Drivers!$B$76:$I$84,MATCH($E109,Auxiliar_OPEX_Drivers!$B$76:$B$84,0),MATCH(YEAR(CF$2),Auxiliar_OPEX_Drivers!$B$76:$I$76,0))*$F109</f>
        <v>5</v>
      </c>
      <c r="CG109" s="107">
        <f>INDEX(Auxiliar_OPEX_Drivers!$B$76:$I$84,MATCH($E109,Auxiliar_OPEX_Drivers!$B$76:$B$84,0),MATCH(YEAR(CG$2),Auxiliar_OPEX_Drivers!$B$76:$I$76,0))*$F109</f>
        <v>5</v>
      </c>
      <c r="CI109" s="51">
        <f>INDEX(Auxiliar_OPEX_CustosUnit!$A$1:$R$129,MATCH(Auxiliar_OPEX_P!$A109,Auxiliar_OPEX_CustosUnit!$A$1:$A$129,0),MATCH(CI$2,Auxiliar_OPEX_CustosUnit!$A$3:$Q$3,0))*(1-DRE_Auxiliar!$A$5)</f>
        <v>22364.794465015453</v>
      </c>
      <c r="CJ109" s="51">
        <f>INDEX(Auxiliar_OPEX_CustosUnit!$A$1:$R$129,MATCH(Auxiliar_OPEX_P!$A109,Auxiliar_OPEX_CustosUnit!$A$1:$A$129,0),MATCH(CJ$2,Auxiliar_OPEX_CustosUnit!$A$3:$Q$3,0))*(1-DRE_Auxiliar!$A$5)</f>
        <v>23067.54657959985</v>
      </c>
      <c r="CK109" s="51">
        <f>INDEX(Auxiliar_OPEX_CustosUnit!$A$1:$R$129,MATCH(Auxiliar_OPEX_P!$A109,Auxiliar_OPEX_CustosUnit!$A$1:$A$129,0),MATCH(CK$2,Auxiliar_OPEX_CustosUnit!$A$3:$Q$3,0))*(1-DRE_Auxiliar!$A$5)</f>
        <v>24159.359634926484</v>
      </c>
      <c r="CL109" s="51">
        <f>INDEX(Auxiliar_OPEX_CustosUnit!$A$1:$R$129,MATCH(Auxiliar_OPEX_P!$A109,Auxiliar_OPEX_CustosUnit!$A$1:$A$129,0),MATCH(CL$2,Auxiliar_OPEX_CustosUnit!$A$3:$Q$3,0))*(1-DRE_Auxiliar!$A$5)</f>
        <v>24137.283913882031</v>
      </c>
      <c r="CM109" s="51">
        <f>INDEX(Auxiliar_OPEX_CustosUnit!$A$1:$R$129,MATCH(Auxiliar_OPEX_P!$A109,Auxiliar_OPEX_CustosUnit!$A$1:$A$129,0),MATCH(CM$2,Auxiliar_OPEX_CustosUnit!$A$3:$Q$3,0))*(1-DRE_Auxiliar!$A$5)</f>
        <v>24147.896318098232</v>
      </c>
      <c r="CN109" s="51">
        <f>INDEX(Auxiliar_OPEX_CustosUnit!$A$1:$R$129,MATCH(Auxiliar_OPEX_P!$A109,Auxiliar_OPEX_CustosUnit!$A$1:$A$129,0),MATCH(CN$2,Auxiliar_OPEX_CustosUnit!$A$3:$Q$3,0))*(1-DRE_Auxiliar!$A$5)</f>
        <v>26215.770700448928</v>
      </c>
      <c r="CO109" s="51">
        <f>INDEX(Auxiliar_OPEX_CustosUnit!$A$1:$R$129,MATCH(Auxiliar_OPEX_P!$A109,Auxiliar_OPEX_CustosUnit!$A$1:$A$129,0),MATCH(CO$2,Auxiliar_OPEX_CustosUnit!$A$3:$Q$3,0))*(1-DRE_Auxiliar!$A$5)</f>
        <v>24772.951260628266</v>
      </c>
      <c r="CP109" s="51">
        <f>INDEX(Auxiliar_OPEX_CustosUnit!$A$1:$R$129,MATCH(Auxiliar_OPEX_P!$A109,Auxiliar_OPEX_CustosUnit!$A$1:$A$129,0),MATCH(CP$2,Auxiliar_OPEX_CustosUnit!$A$3:$Q$3,0))*(1-DRE_Auxiliar!$A$5)</f>
        <v>25530.545700298135</v>
      </c>
      <c r="CQ109" s="51">
        <f>INDEX(Auxiliar_OPEX_CustosUnit!$A$1:$R$129,MATCH(Auxiliar_OPEX_P!$A109,Auxiliar_OPEX_CustosUnit!$A$1:$A$129,0),MATCH(CQ$2,Auxiliar_OPEX_CustosUnit!$A$3:$Q$3,0))*(1-DRE_Auxiliar!$A$5)</f>
        <v>25535.764549155603</v>
      </c>
      <c r="CR109" s="51">
        <f>INDEX(Auxiliar_OPEX_CustosUnit!$A$1:$R$129,MATCH(Auxiliar_OPEX_P!$A109,Auxiliar_OPEX_CustosUnit!$A$1:$A$129,0),MATCH(CR$2,Auxiliar_OPEX_CustosUnit!$A$3:$Q$3,0))*(1-DRE_Auxiliar!$A$5)</f>
        <v>25535.764549155603</v>
      </c>
      <c r="CS109" s="51">
        <f>INDEX(Auxiliar_OPEX_CustosUnit!$A$1:$R$129,MATCH(Auxiliar_OPEX_P!$A109,Auxiliar_OPEX_CustosUnit!$A$1:$A$129,0),MATCH(CS$2,Auxiliar_OPEX_CustosUnit!$A$3:$Q$3,0))*(1-DRE_Auxiliar!$A$5)</f>
        <v>24778.170109485734</v>
      </c>
      <c r="CT109" s="51">
        <f>INDEX(Auxiliar_OPEX_CustosUnit!$A$1:$R$129,MATCH(Auxiliar_OPEX_P!$A109,Auxiliar_OPEX_CustosUnit!$A$1:$A$129,0),MATCH(CT$2,Auxiliar_OPEX_CustosUnit!$A$3:$Q$3,0))*(1-DRE_Auxiliar!$A$5)</f>
        <v>24678.897695855892</v>
      </c>
      <c r="CU109" s="53">
        <f t="shared" si="610"/>
        <v>22364.794465015453</v>
      </c>
      <c r="CV109" s="53">
        <f t="shared" si="611"/>
        <v>23067.54657959985</v>
      </c>
      <c r="CW109" s="53">
        <f t="shared" si="612"/>
        <v>24159.359634926484</v>
      </c>
      <c r="CX109" s="53">
        <f t="shared" si="613"/>
        <v>24137.283913882031</v>
      </c>
      <c r="CY109" s="53">
        <f t="shared" si="614"/>
        <v>24147.896318098232</v>
      </c>
      <c r="CZ109" s="53">
        <f t="shared" si="615"/>
        <v>26215.770700448928</v>
      </c>
      <c r="DA109" s="53">
        <f t="shared" si="616"/>
        <v>24772.951260628266</v>
      </c>
      <c r="DB109" s="53">
        <f t="shared" si="617"/>
        <v>25530.545700298135</v>
      </c>
      <c r="DC109" s="53">
        <f t="shared" si="618"/>
        <v>25535.764549155603</v>
      </c>
      <c r="DD109" s="53">
        <f t="shared" si="619"/>
        <v>25535.764549155603</v>
      </c>
      <c r="DE109" s="53">
        <f t="shared" si="620"/>
        <v>24778.170109485734</v>
      </c>
      <c r="DF109" s="53">
        <f t="shared" si="621"/>
        <v>24678.897695855892</v>
      </c>
      <c r="DG109" s="53">
        <f t="shared" si="622"/>
        <v>22364.794465015453</v>
      </c>
      <c r="DH109" s="53">
        <f t="shared" si="623"/>
        <v>23067.54657959985</v>
      </c>
      <c r="DI109" s="53">
        <f t="shared" si="624"/>
        <v>24159.359634926484</v>
      </c>
      <c r="DJ109" s="53">
        <f t="shared" si="625"/>
        <v>24137.283913882031</v>
      </c>
      <c r="DK109" s="53">
        <f t="shared" si="626"/>
        <v>24147.896318098232</v>
      </c>
      <c r="DL109" s="53">
        <f t="shared" si="627"/>
        <v>26215.770700448928</v>
      </c>
      <c r="DM109" s="53">
        <f t="shared" si="628"/>
        <v>24772.951260628266</v>
      </c>
      <c r="DN109" s="53">
        <f t="shared" si="629"/>
        <v>25530.545700298135</v>
      </c>
      <c r="DO109" s="53">
        <f t="shared" si="630"/>
        <v>25535.764549155603</v>
      </c>
      <c r="DP109" s="53">
        <f t="shared" si="631"/>
        <v>25535.764549155603</v>
      </c>
      <c r="DQ109" s="53">
        <f t="shared" si="632"/>
        <v>24778.170109485734</v>
      </c>
      <c r="DR109" s="53">
        <f t="shared" si="633"/>
        <v>24678.897695855892</v>
      </c>
      <c r="DS109" s="53">
        <f t="shared" si="634"/>
        <v>22364.794465015453</v>
      </c>
      <c r="DT109" s="53">
        <f t="shared" si="635"/>
        <v>23067.54657959985</v>
      </c>
      <c r="DU109" s="53">
        <f t="shared" si="636"/>
        <v>24159.359634926484</v>
      </c>
      <c r="DV109" s="53">
        <f t="shared" si="637"/>
        <v>24137.283913882031</v>
      </c>
      <c r="DW109" s="53">
        <f t="shared" si="638"/>
        <v>24147.896318098232</v>
      </c>
      <c r="DX109" s="53">
        <f t="shared" si="639"/>
        <v>26215.770700448928</v>
      </c>
      <c r="DY109" s="53">
        <f t="shared" si="640"/>
        <v>24772.951260628266</v>
      </c>
      <c r="DZ109" s="53">
        <f t="shared" si="641"/>
        <v>25530.545700298135</v>
      </c>
      <c r="EA109" s="53">
        <f t="shared" si="642"/>
        <v>25535.764549155603</v>
      </c>
      <c r="EB109" s="53">
        <f t="shared" si="643"/>
        <v>25535.764549155603</v>
      </c>
      <c r="EC109" s="53">
        <f t="shared" si="644"/>
        <v>24778.170109485734</v>
      </c>
      <c r="ED109" s="53">
        <f t="shared" si="645"/>
        <v>24678.897695855892</v>
      </c>
      <c r="EE109" s="53">
        <f t="shared" si="646"/>
        <v>22364.794465015453</v>
      </c>
      <c r="EF109" s="53">
        <f t="shared" si="647"/>
        <v>23067.54657959985</v>
      </c>
      <c r="EG109" s="53">
        <f t="shared" si="648"/>
        <v>24159.359634926484</v>
      </c>
      <c r="EH109" s="53">
        <f t="shared" si="649"/>
        <v>24137.283913882031</v>
      </c>
      <c r="EI109" s="53">
        <f t="shared" si="650"/>
        <v>24147.896318098232</v>
      </c>
      <c r="EJ109" s="53">
        <f t="shared" si="651"/>
        <v>26215.770700448928</v>
      </c>
      <c r="EK109" s="53">
        <f t="shared" si="652"/>
        <v>24772.951260628266</v>
      </c>
      <c r="EL109" s="53">
        <f t="shared" si="653"/>
        <v>25530.545700298135</v>
      </c>
      <c r="EM109" s="53">
        <f t="shared" si="654"/>
        <v>25535.764549155603</v>
      </c>
      <c r="EN109" s="53">
        <f t="shared" si="655"/>
        <v>25535.764549155603</v>
      </c>
      <c r="EO109" s="53">
        <f t="shared" si="656"/>
        <v>24778.170109485734</v>
      </c>
      <c r="EP109" s="53">
        <f t="shared" si="657"/>
        <v>24678.897695855892</v>
      </c>
      <c r="EQ109" s="53">
        <f t="shared" si="658"/>
        <v>22364.794465015453</v>
      </c>
      <c r="ER109" s="53">
        <f t="shared" si="659"/>
        <v>23067.54657959985</v>
      </c>
      <c r="ES109" s="53">
        <f t="shared" si="660"/>
        <v>24159.359634926484</v>
      </c>
      <c r="ET109" s="53">
        <f t="shared" si="661"/>
        <v>24137.283913882031</v>
      </c>
      <c r="EU109" s="53">
        <f t="shared" si="662"/>
        <v>24147.896318098232</v>
      </c>
      <c r="EV109" s="53">
        <f t="shared" si="663"/>
        <v>26215.770700448928</v>
      </c>
      <c r="EW109" s="53">
        <f t="shared" si="664"/>
        <v>24772.951260628266</v>
      </c>
      <c r="EX109" s="53">
        <f t="shared" si="665"/>
        <v>25530.545700298135</v>
      </c>
      <c r="EY109" s="53">
        <f t="shared" si="666"/>
        <v>25535.764549155603</v>
      </c>
      <c r="EZ109" s="53">
        <f t="shared" si="667"/>
        <v>25535.764549155603</v>
      </c>
      <c r="FA109" s="53">
        <f t="shared" si="668"/>
        <v>24778.170109485734</v>
      </c>
      <c r="FB109" s="53">
        <f t="shared" si="669"/>
        <v>24678.897695855892</v>
      </c>
      <c r="FC109" s="53">
        <f t="shared" si="670"/>
        <v>22364.794465015453</v>
      </c>
      <c r="FD109" s="53">
        <f t="shared" si="671"/>
        <v>23067.54657959985</v>
      </c>
      <c r="FE109" s="53">
        <f t="shared" si="672"/>
        <v>24159.359634926484</v>
      </c>
      <c r="FF109" s="53">
        <f t="shared" si="673"/>
        <v>24137.283913882031</v>
      </c>
      <c r="FG109" s="53">
        <f t="shared" si="674"/>
        <v>24147.896318098232</v>
      </c>
      <c r="FH109" s="53">
        <f t="shared" si="675"/>
        <v>26215.770700448928</v>
      </c>
      <c r="FI109" s="53">
        <f t="shared" si="676"/>
        <v>24772.951260628266</v>
      </c>
      <c r="FJ109" s="53">
        <f t="shared" si="677"/>
        <v>25530.545700298135</v>
      </c>
      <c r="FK109" s="53">
        <f t="shared" si="678"/>
        <v>25535.764549155603</v>
      </c>
      <c r="FL109" s="53">
        <f t="shared" si="679"/>
        <v>25535.764549155603</v>
      </c>
      <c r="FM109" s="53">
        <f t="shared" si="680"/>
        <v>24778.170109485734</v>
      </c>
      <c r="FN109" s="53">
        <f t="shared" si="681"/>
        <v>24678.897695855892</v>
      </c>
      <c r="FP109" s="51">
        <f t="shared" si="682"/>
        <v>120739.48159049117</v>
      </c>
      <c r="FQ109" s="51">
        <f t="shared" si="689"/>
        <v>131078.85350224463</v>
      </c>
      <c r="FR109" s="51">
        <f t="shared" si="690"/>
        <v>123864.75630314133</v>
      </c>
      <c r="FS109" s="51">
        <f t="shared" si="691"/>
        <v>127652.72850149067</v>
      </c>
      <c r="FT109" s="51">
        <f t="shared" si="692"/>
        <v>127678.82274577802</v>
      </c>
      <c r="FU109" s="51">
        <f t="shared" si="693"/>
        <v>127678.82274577802</v>
      </c>
      <c r="FV109" s="51">
        <f t="shared" si="694"/>
        <v>123890.85054742868</v>
      </c>
      <c r="FW109" s="51">
        <f t="shared" si="695"/>
        <v>123394.48847927946</v>
      </c>
      <c r="FX109" s="51">
        <f t="shared" si="696"/>
        <v>111823.97232507727</v>
      </c>
      <c r="FY109" s="51">
        <f t="shared" si="697"/>
        <v>115337.73289799925</v>
      </c>
      <c r="FZ109" s="51">
        <f t="shared" si="698"/>
        <v>120796.79817463242</v>
      </c>
      <c r="GA109" s="51">
        <f t="shared" si="699"/>
        <v>120686.41956941015</v>
      </c>
      <c r="GB109" s="51">
        <f t="shared" si="700"/>
        <v>120739.48159049117</v>
      </c>
      <c r="GC109" s="51">
        <f t="shared" si="701"/>
        <v>131078.85350224463</v>
      </c>
      <c r="GD109" s="51">
        <f t="shared" si="702"/>
        <v>123864.75630314133</v>
      </c>
      <c r="GE109" s="51">
        <f t="shared" si="703"/>
        <v>127652.72850149067</v>
      </c>
      <c r="GF109" s="51">
        <f t="shared" si="704"/>
        <v>127678.82274577802</v>
      </c>
      <c r="GG109" s="51">
        <f t="shared" si="705"/>
        <v>127678.82274577802</v>
      </c>
      <c r="GH109" s="51">
        <f t="shared" si="706"/>
        <v>123890.85054742868</v>
      </c>
      <c r="GI109" s="51">
        <f t="shared" si="707"/>
        <v>123394.48847927946</v>
      </c>
      <c r="GJ109" s="51">
        <f t="shared" si="708"/>
        <v>111823.97232507727</v>
      </c>
      <c r="GK109" s="51">
        <f t="shared" si="709"/>
        <v>115337.73289799925</v>
      </c>
      <c r="GL109" s="51">
        <f t="shared" si="710"/>
        <v>120796.79817463242</v>
      </c>
      <c r="GM109" s="51">
        <f t="shared" si="711"/>
        <v>120686.41956941015</v>
      </c>
      <c r="GN109" s="51">
        <f t="shared" si="712"/>
        <v>120739.48159049117</v>
      </c>
      <c r="GO109" s="51">
        <f t="shared" si="713"/>
        <v>131078.85350224463</v>
      </c>
      <c r="GP109" s="51">
        <f t="shared" si="714"/>
        <v>123864.75630314133</v>
      </c>
      <c r="GQ109" s="51">
        <f t="shared" si="715"/>
        <v>127652.72850149067</v>
      </c>
      <c r="GR109" s="51">
        <f t="shared" si="716"/>
        <v>127678.82274577802</v>
      </c>
      <c r="GS109" s="51">
        <f t="shared" si="717"/>
        <v>127678.82274577802</v>
      </c>
      <c r="GT109" s="51">
        <f t="shared" si="718"/>
        <v>123890.85054742868</v>
      </c>
      <c r="GU109" s="51">
        <f t="shared" si="719"/>
        <v>123394.48847927946</v>
      </c>
      <c r="GV109" s="51">
        <f t="shared" si="720"/>
        <v>111823.97232507727</v>
      </c>
      <c r="GW109" s="51">
        <f t="shared" si="721"/>
        <v>115337.73289799925</v>
      </c>
      <c r="GX109" s="51">
        <f t="shared" si="722"/>
        <v>120796.79817463242</v>
      </c>
      <c r="GY109" s="51">
        <f t="shared" si="723"/>
        <v>120686.41956941015</v>
      </c>
      <c r="GZ109" s="51">
        <f t="shared" si="724"/>
        <v>120739.48159049117</v>
      </c>
      <c r="HA109" s="51">
        <f t="shared" si="725"/>
        <v>131078.85350224463</v>
      </c>
      <c r="HB109" s="51">
        <f t="shared" si="726"/>
        <v>123864.75630314133</v>
      </c>
      <c r="HC109" s="51">
        <f t="shared" si="727"/>
        <v>127652.72850149067</v>
      </c>
      <c r="HD109" s="51">
        <f t="shared" si="728"/>
        <v>127678.82274577802</v>
      </c>
      <c r="HE109" s="51">
        <f t="shared" si="729"/>
        <v>127678.82274577802</v>
      </c>
      <c r="HF109" s="51">
        <f t="shared" si="730"/>
        <v>123890.85054742868</v>
      </c>
      <c r="HG109" s="51">
        <f t="shared" si="731"/>
        <v>123394.48847927946</v>
      </c>
      <c r="HH109" s="51">
        <f t="shared" si="732"/>
        <v>111823.97232507727</v>
      </c>
      <c r="HI109" s="51">
        <f t="shared" si="733"/>
        <v>115337.73289799925</v>
      </c>
      <c r="HJ109" s="51">
        <f t="shared" si="734"/>
        <v>120796.79817463242</v>
      </c>
      <c r="HK109" s="51">
        <f t="shared" si="735"/>
        <v>120686.41956941015</v>
      </c>
      <c r="HL109" s="51">
        <f t="shared" si="736"/>
        <v>120739.48159049117</v>
      </c>
      <c r="HM109" s="51">
        <f t="shared" si="737"/>
        <v>131078.85350224463</v>
      </c>
      <c r="HN109" s="51">
        <f t="shared" si="738"/>
        <v>123864.75630314133</v>
      </c>
      <c r="HO109" s="51">
        <f t="shared" si="739"/>
        <v>127652.72850149067</v>
      </c>
      <c r="HP109" s="51">
        <f t="shared" si="740"/>
        <v>127678.82274577802</v>
      </c>
      <c r="HQ109" s="51">
        <f t="shared" si="741"/>
        <v>127678.82274577802</v>
      </c>
      <c r="HR109" s="51">
        <f t="shared" si="742"/>
        <v>123890.85054742868</v>
      </c>
      <c r="HS109" s="51">
        <f t="shared" si="743"/>
        <v>123394.48847927946</v>
      </c>
      <c r="HT109" s="51">
        <f t="shared" si="744"/>
        <v>111823.97232507727</v>
      </c>
      <c r="HU109" s="51">
        <f t="shared" si="745"/>
        <v>115337.73289799925</v>
      </c>
      <c r="HV109" s="51">
        <f t="shared" si="746"/>
        <v>120796.79817463242</v>
      </c>
      <c r="HW109" s="51">
        <f t="shared" si="747"/>
        <v>120686.41956941015</v>
      </c>
      <c r="HX109" s="51">
        <f t="shared" si="748"/>
        <v>120739.48159049117</v>
      </c>
      <c r="HY109" s="51">
        <f t="shared" si="749"/>
        <v>131078.85350224463</v>
      </c>
      <c r="HZ109" s="51">
        <f t="shared" si="750"/>
        <v>123864.75630314133</v>
      </c>
      <c r="IA109" s="51">
        <f t="shared" si="751"/>
        <v>127652.72850149067</v>
      </c>
      <c r="IB109" s="51">
        <f t="shared" si="688"/>
        <v>127678.82274577802</v>
      </c>
      <c r="IC109" s="51">
        <f t="shared" si="752"/>
        <v>127678.82274577802</v>
      </c>
      <c r="ID109" s="51">
        <f t="shared" si="753"/>
        <v>123890.85054742868</v>
      </c>
      <c r="IE109" s="51">
        <f t="shared" si="754"/>
        <v>123394.48847927946</v>
      </c>
      <c r="IF109" s="51">
        <f t="shared" si="755"/>
        <v>111823.97232507727</v>
      </c>
      <c r="IG109" s="51">
        <f t="shared" si="756"/>
        <v>115337.73289799925</v>
      </c>
      <c r="IH109" s="51">
        <f t="shared" si="757"/>
        <v>120796.79817463242</v>
      </c>
      <c r="II109" s="51">
        <f t="shared" si="758"/>
        <v>120686.41956941015</v>
      </c>
      <c r="IJ109" s="51">
        <f t="shared" si="759"/>
        <v>120739.48159049117</v>
      </c>
      <c r="IK109" s="51">
        <f t="shared" si="760"/>
        <v>131078.85350224463</v>
      </c>
      <c r="IL109" s="51">
        <f t="shared" si="761"/>
        <v>123864.75630314133</v>
      </c>
      <c r="IM109" s="51">
        <f t="shared" si="762"/>
        <v>127652.72850149067</v>
      </c>
      <c r="IN109" s="51">
        <f t="shared" si="763"/>
        <v>127678.82274577802</v>
      </c>
      <c r="IO109" s="51">
        <f t="shared" si="764"/>
        <v>127678.82274577802</v>
      </c>
      <c r="IP109" s="51">
        <f t="shared" si="765"/>
        <v>123890.85054742868</v>
      </c>
      <c r="IQ109" s="51">
        <f t="shared" si="766"/>
        <v>123394.48847927946</v>
      </c>
      <c r="IS109" s="51">
        <f t="shared" si="683"/>
        <v>1474623.7273827512</v>
      </c>
      <c r="IT109" s="51">
        <f t="shared" si="769"/>
        <v>1474623.7273827512</v>
      </c>
      <c r="IU109" s="51">
        <f t="shared" si="769"/>
        <v>1474623.7273827512</v>
      </c>
      <c r="IV109" s="51">
        <f t="shared" si="769"/>
        <v>1474623.7273827512</v>
      </c>
      <c r="IW109" s="51">
        <f t="shared" si="769"/>
        <v>1474623.7273827512</v>
      </c>
      <c r="IX109" s="51">
        <f t="shared" si="769"/>
        <v>1474623.7273827512</v>
      </c>
      <c r="IZ109" s="111">
        <f t="shared" si="684"/>
        <v>0</v>
      </c>
      <c r="JA109" s="111">
        <f t="shared" si="389"/>
        <v>0</v>
      </c>
      <c r="JB109" s="111">
        <f t="shared" si="390"/>
        <v>0</v>
      </c>
      <c r="JC109" s="111">
        <f t="shared" si="391"/>
        <v>0</v>
      </c>
      <c r="JD109" s="111">
        <f t="shared" si="392"/>
        <v>0</v>
      </c>
      <c r="JE109" s="111">
        <f t="shared" si="393"/>
        <v>0</v>
      </c>
      <c r="JF109" s="111">
        <f t="shared" si="394"/>
        <v>0</v>
      </c>
      <c r="JG109" s="111">
        <f t="shared" si="395"/>
        <v>0</v>
      </c>
      <c r="JH109" s="111">
        <f t="shared" si="396"/>
        <v>0</v>
      </c>
      <c r="JI109" s="111">
        <f t="shared" si="397"/>
        <v>0</v>
      </c>
      <c r="JJ109" s="111">
        <f t="shared" si="398"/>
        <v>0</v>
      </c>
      <c r="JK109" s="111">
        <f t="shared" si="399"/>
        <v>0</v>
      </c>
      <c r="JL109" s="111">
        <f t="shared" si="400"/>
        <v>0</v>
      </c>
      <c r="JM109" s="111">
        <f t="shared" si="401"/>
        <v>0</v>
      </c>
      <c r="JN109" s="111">
        <f t="shared" si="402"/>
        <v>0</v>
      </c>
      <c r="JO109" s="111">
        <f t="shared" si="403"/>
        <v>0</v>
      </c>
      <c r="JP109" s="111">
        <f t="shared" si="404"/>
        <v>0</v>
      </c>
      <c r="JQ109" s="111">
        <f t="shared" si="405"/>
        <v>0</v>
      </c>
      <c r="JR109" s="111">
        <f t="shared" si="406"/>
        <v>0</v>
      </c>
      <c r="JS109" s="111">
        <f t="shared" si="407"/>
        <v>0</v>
      </c>
      <c r="JT109" s="111">
        <f t="shared" si="408"/>
        <v>0</v>
      </c>
      <c r="JU109" s="111">
        <f t="shared" si="409"/>
        <v>0</v>
      </c>
      <c r="JV109" s="111">
        <f t="shared" si="410"/>
        <v>0</v>
      </c>
      <c r="JW109" s="111">
        <f t="shared" si="411"/>
        <v>0</v>
      </c>
      <c r="JX109" s="111">
        <f t="shared" si="412"/>
        <v>0</v>
      </c>
      <c r="JY109" s="111">
        <f t="shared" si="413"/>
        <v>0</v>
      </c>
      <c r="JZ109" s="111">
        <f t="shared" si="414"/>
        <v>0</v>
      </c>
      <c r="KA109" s="111">
        <f t="shared" si="415"/>
        <v>0</v>
      </c>
      <c r="KB109" s="111">
        <f t="shared" si="416"/>
        <v>0</v>
      </c>
      <c r="KC109" s="111">
        <f t="shared" si="417"/>
        <v>0</v>
      </c>
      <c r="KD109" s="111">
        <f t="shared" si="418"/>
        <v>0</v>
      </c>
      <c r="KE109" s="111">
        <f t="shared" si="419"/>
        <v>0</v>
      </c>
      <c r="KF109" s="111">
        <f t="shared" si="420"/>
        <v>0</v>
      </c>
      <c r="KG109" s="111">
        <f t="shared" si="421"/>
        <v>0</v>
      </c>
      <c r="KH109" s="111">
        <f t="shared" si="422"/>
        <v>0</v>
      </c>
      <c r="KI109" s="111">
        <f t="shared" si="423"/>
        <v>0</v>
      </c>
      <c r="KJ109" s="111">
        <f t="shared" si="424"/>
        <v>0</v>
      </c>
      <c r="KK109" s="111">
        <f t="shared" si="425"/>
        <v>0</v>
      </c>
      <c r="KL109" s="111">
        <f t="shared" si="426"/>
        <v>0</v>
      </c>
      <c r="KM109" s="111">
        <f t="shared" si="427"/>
        <v>0</v>
      </c>
      <c r="KN109" s="111">
        <f t="shared" si="428"/>
        <v>0</v>
      </c>
      <c r="KO109" s="111">
        <f t="shared" si="429"/>
        <v>0</v>
      </c>
      <c r="KP109" s="111">
        <f t="shared" si="430"/>
        <v>0</v>
      </c>
      <c r="KQ109" s="111">
        <f t="shared" si="431"/>
        <v>0</v>
      </c>
      <c r="KR109" s="111">
        <f t="shared" si="432"/>
        <v>0</v>
      </c>
      <c r="KS109" s="111">
        <f t="shared" si="433"/>
        <v>0</v>
      </c>
      <c r="KT109" s="111">
        <f t="shared" si="434"/>
        <v>0</v>
      </c>
      <c r="KU109" s="111">
        <f t="shared" si="435"/>
        <v>0</v>
      </c>
      <c r="KV109" s="111">
        <f t="shared" si="436"/>
        <v>0</v>
      </c>
      <c r="KW109" s="111">
        <f t="shared" si="437"/>
        <v>0</v>
      </c>
      <c r="KX109" s="111">
        <f t="shared" si="438"/>
        <v>0</v>
      </c>
      <c r="KY109" s="111">
        <f t="shared" si="439"/>
        <v>0</v>
      </c>
      <c r="KZ109" s="111">
        <f t="shared" si="440"/>
        <v>0</v>
      </c>
      <c r="LA109" s="111">
        <f t="shared" si="441"/>
        <v>0</v>
      </c>
      <c r="LB109" s="111">
        <f t="shared" si="442"/>
        <v>0</v>
      </c>
      <c r="LC109" s="111">
        <f t="shared" si="443"/>
        <v>0</v>
      </c>
      <c r="LD109" s="111">
        <f t="shared" si="444"/>
        <v>0</v>
      </c>
      <c r="LE109" s="111">
        <f t="shared" si="445"/>
        <v>0</v>
      </c>
      <c r="LF109" s="111">
        <f t="shared" si="446"/>
        <v>0</v>
      </c>
      <c r="LG109" s="111">
        <f t="shared" si="447"/>
        <v>0</v>
      </c>
      <c r="LH109" s="111">
        <f t="shared" si="448"/>
        <v>0</v>
      </c>
      <c r="LI109" s="111">
        <f t="shared" si="449"/>
        <v>0</v>
      </c>
      <c r="LJ109" s="111">
        <f t="shared" si="450"/>
        <v>0</v>
      </c>
      <c r="LK109" s="111">
        <f t="shared" si="451"/>
        <v>0</v>
      </c>
      <c r="LL109" s="111">
        <f t="shared" si="452"/>
        <v>0</v>
      </c>
      <c r="LM109" s="111">
        <f t="shared" si="453"/>
        <v>0</v>
      </c>
      <c r="LN109" s="111">
        <f t="shared" si="454"/>
        <v>0</v>
      </c>
      <c r="LO109" s="111">
        <f t="shared" si="455"/>
        <v>0</v>
      </c>
      <c r="LP109" s="111">
        <f t="shared" si="456"/>
        <v>0</v>
      </c>
      <c r="LQ109" s="111">
        <f t="shared" si="457"/>
        <v>0</v>
      </c>
      <c r="LR109" s="111">
        <f t="shared" si="458"/>
        <v>0</v>
      </c>
      <c r="LS109" s="111">
        <f t="shared" si="459"/>
        <v>0</v>
      </c>
      <c r="LT109" s="111">
        <f t="shared" si="460"/>
        <v>0</v>
      </c>
      <c r="LU109" s="111">
        <f t="shared" si="461"/>
        <v>0</v>
      </c>
      <c r="LV109" s="111">
        <f t="shared" si="462"/>
        <v>0</v>
      </c>
      <c r="LW109" s="111">
        <f t="shared" si="463"/>
        <v>0</v>
      </c>
      <c r="LX109" s="111">
        <f t="shared" si="464"/>
        <v>0</v>
      </c>
      <c r="LY109" s="111">
        <f t="shared" si="465"/>
        <v>0</v>
      </c>
      <c r="LZ109" s="111">
        <f t="shared" si="466"/>
        <v>0</v>
      </c>
      <c r="MA109" s="111">
        <f t="shared" si="467"/>
        <v>0</v>
      </c>
      <c r="MD109" s="111"/>
      <c r="ME109" s="111">
        <f t="shared" si="685"/>
        <v>0</v>
      </c>
      <c r="MF109" s="111">
        <f t="shared" si="468"/>
        <v>0</v>
      </c>
      <c r="MG109" s="111">
        <f t="shared" si="469"/>
        <v>0</v>
      </c>
      <c r="MH109" s="111">
        <f t="shared" si="470"/>
        <v>0</v>
      </c>
      <c r="MI109" s="111">
        <f t="shared" si="471"/>
        <v>0</v>
      </c>
      <c r="MJ109" s="111">
        <f t="shared" si="472"/>
        <v>0</v>
      </c>
      <c r="MK109" s="111">
        <f t="shared" si="473"/>
        <v>0</v>
      </c>
      <c r="ML109" s="111">
        <f t="shared" si="474"/>
        <v>0</v>
      </c>
      <c r="MM109" s="111">
        <f t="shared" si="475"/>
        <v>0</v>
      </c>
      <c r="MN109" s="111">
        <f t="shared" si="476"/>
        <v>0</v>
      </c>
      <c r="MO109" s="111">
        <f t="shared" si="477"/>
        <v>0</v>
      </c>
      <c r="MP109" s="111">
        <f t="shared" si="478"/>
        <v>0</v>
      </c>
      <c r="MQ109" s="111">
        <f t="shared" si="479"/>
        <v>0</v>
      </c>
      <c r="MR109" s="111">
        <f t="shared" si="480"/>
        <v>0</v>
      </c>
      <c r="MS109" s="111">
        <f t="shared" si="481"/>
        <v>0</v>
      </c>
      <c r="MT109" s="111">
        <f t="shared" si="482"/>
        <v>0</v>
      </c>
      <c r="MU109" s="111">
        <f t="shared" si="483"/>
        <v>0</v>
      </c>
      <c r="MV109" s="111">
        <f t="shared" si="484"/>
        <v>0</v>
      </c>
      <c r="MW109" s="111">
        <f t="shared" si="485"/>
        <v>0</v>
      </c>
      <c r="MX109" s="111">
        <f t="shared" si="486"/>
        <v>0</v>
      </c>
      <c r="MY109" s="111">
        <f t="shared" si="487"/>
        <v>0</v>
      </c>
      <c r="MZ109" s="111">
        <f t="shared" si="488"/>
        <v>0</v>
      </c>
      <c r="NA109" s="111">
        <f t="shared" si="489"/>
        <v>0</v>
      </c>
      <c r="NB109" s="111">
        <f t="shared" si="490"/>
        <v>0</v>
      </c>
      <c r="NC109" s="111">
        <f t="shared" si="491"/>
        <v>0</v>
      </c>
      <c r="ND109" s="111">
        <f t="shared" si="492"/>
        <v>0</v>
      </c>
      <c r="NE109" s="111">
        <f t="shared" si="493"/>
        <v>0</v>
      </c>
      <c r="NF109" s="111">
        <f t="shared" si="494"/>
        <v>0</v>
      </c>
      <c r="NG109" s="111">
        <f t="shared" si="495"/>
        <v>0</v>
      </c>
      <c r="NH109" s="111">
        <f t="shared" si="496"/>
        <v>0</v>
      </c>
      <c r="NI109" s="111">
        <f t="shared" si="497"/>
        <v>0</v>
      </c>
      <c r="NJ109" s="111">
        <f t="shared" si="498"/>
        <v>0</v>
      </c>
      <c r="NK109" s="111">
        <f t="shared" si="499"/>
        <v>0</v>
      </c>
      <c r="NL109" s="111">
        <f t="shared" si="500"/>
        <v>0</v>
      </c>
      <c r="NM109" s="111">
        <f t="shared" si="501"/>
        <v>0</v>
      </c>
      <c r="NN109" s="111">
        <f t="shared" si="502"/>
        <v>0</v>
      </c>
      <c r="NO109" s="111">
        <f t="shared" si="503"/>
        <v>0</v>
      </c>
      <c r="NP109" s="111">
        <f t="shared" si="504"/>
        <v>0</v>
      </c>
      <c r="NQ109" s="111">
        <f t="shared" si="505"/>
        <v>0</v>
      </c>
      <c r="NR109" s="111">
        <f t="shared" si="506"/>
        <v>0</v>
      </c>
      <c r="NS109" s="111">
        <f t="shared" si="507"/>
        <v>0</v>
      </c>
      <c r="NT109" s="111">
        <f t="shared" si="508"/>
        <v>0</v>
      </c>
      <c r="NU109" s="111">
        <f t="shared" si="509"/>
        <v>0</v>
      </c>
      <c r="NV109" s="111">
        <f t="shared" si="510"/>
        <v>0</v>
      </c>
      <c r="NW109" s="111">
        <f t="shared" si="511"/>
        <v>0</v>
      </c>
      <c r="NX109" s="111">
        <f t="shared" si="512"/>
        <v>0</v>
      </c>
      <c r="NY109" s="111">
        <f t="shared" si="513"/>
        <v>0</v>
      </c>
      <c r="NZ109" s="111">
        <f t="shared" si="514"/>
        <v>0</v>
      </c>
      <c r="OA109" s="111">
        <f t="shared" si="515"/>
        <v>0</v>
      </c>
      <c r="OB109" s="111">
        <f t="shared" si="516"/>
        <v>0</v>
      </c>
      <c r="OC109" s="111">
        <f t="shared" si="517"/>
        <v>0</v>
      </c>
      <c r="OD109" s="111">
        <f t="shared" si="518"/>
        <v>0</v>
      </c>
      <c r="OE109" s="111">
        <f t="shared" si="519"/>
        <v>0</v>
      </c>
      <c r="OF109" s="111">
        <f t="shared" si="520"/>
        <v>0</v>
      </c>
      <c r="OG109" s="111">
        <f t="shared" si="521"/>
        <v>0</v>
      </c>
      <c r="OH109" s="111">
        <f t="shared" si="522"/>
        <v>0</v>
      </c>
      <c r="OI109" s="111">
        <f t="shared" si="523"/>
        <v>0</v>
      </c>
      <c r="OJ109" s="111">
        <f t="shared" si="524"/>
        <v>0</v>
      </c>
      <c r="OK109" s="111">
        <f t="shared" si="525"/>
        <v>0</v>
      </c>
      <c r="OL109" s="111">
        <f t="shared" si="526"/>
        <v>0</v>
      </c>
      <c r="OM109" s="111">
        <f t="shared" si="527"/>
        <v>0</v>
      </c>
      <c r="ON109" s="111">
        <f t="shared" si="528"/>
        <v>0</v>
      </c>
      <c r="OO109" s="111">
        <f t="shared" si="529"/>
        <v>0</v>
      </c>
      <c r="OP109" s="111">
        <f t="shared" si="530"/>
        <v>0</v>
      </c>
      <c r="OQ109" s="111">
        <f t="shared" si="531"/>
        <v>0</v>
      </c>
      <c r="OR109" s="111">
        <f t="shared" si="532"/>
        <v>0</v>
      </c>
      <c r="OS109" s="111">
        <f t="shared" si="533"/>
        <v>0</v>
      </c>
      <c r="OT109" s="111">
        <f t="shared" si="534"/>
        <v>0</v>
      </c>
      <c r="OU109" s="111">
        <f t="shared" si="535"/>
        <v>0</v>
      </c>
      <c r="OV109" s="111">
        <f t="shared" si="536"/>
        <v>0</v>
      </c>
      <c r="OW109" s="111">
        <f t="shared" si="537"/>
        <v>0</v>
      </c>
      <c r="OX109" s="111">
        <f t="shared" si="538"/>
        <v>0</v>
      </c>
      <c r="OY109" s="111"/>
      <c r="PA109" s="51">
        <f t="shared" si="686"/>
        <v>131078.85350224463</v>
      </c>
      <c r="PB109" s="51">
        <f t="shared" si="539"/>
        <v>123864.75630314133</v>
      </c>
      <c r="PC109" s="51">
        <f t="shared" si="540"/>
        <v>127652.72850149067</v>
      </c>
      <c r="PD109" s="51">
        <f t="shared" si="541"/>
        <v>127678.82274577802</v>
      </c>
      <c r="PE109" s="51">
        <f t="shared" si="542"/>
        <v>127678.82274577802</v>
      </c>
      <c r="PF109" s="51">
        <f t="shared" si="543"/>
        <v>123890.85054742868</v>
      </c>
      <c r="PG109" s="51">
        <f t="shared" si="544"/>
        <v>123394.48847927946</v>
      </c>
      <c r="PH109" s="51">
        <f t="shared" si="545"/>
        <v>111823.97232507727</v>
      </c>
      <c r="PI109" s="51">
        <f t="shared" si="546"/>
        <v>115337.73289799925</v>
      </c>
      <c r="PJ109" s="51">
        <f t="shared" si="547"/>
        <v>120796.79817463242</v>
      </c>
      <c r="PK109" s="51">
        <f t="shared" si="548"/>
        <v>120686.41956941015</v>
      </c>
      <c r="PL109" s="51">
        <f t="shared" si="549"/>
        <v>120739.48159049117</v>
      </c>
      <c r="PM109" s="51">
        <f t="shared" si="550"/>
        <v>131078.85350224463</v>
      </c>
      <c r="PN109" s="51">
        <f t="shared" si="551"/>
        <v>123864.75630314133</v>
      </c>
      <c r="PO109" s="51">
        <f t="shared" si="552"/>
        <v>127652.72850149067</v>
      </c>
      <c r="PP109" s="51">
        <f t="shared" si="553"/>
        <v>127678.82274577802</v>
      </c>
      <c r="PQ109" s="51">
        <f t="shared" si="554"/>
        <v>127678.82274577802</v>
      </c>
      <c r="PR109" s="51">
        <f t="shared" si="555"/>
        <v>123890.85054742868</v>
      </c>
      <c r="PS109" s="51">
        <f t="shared" si="556"/>
        <v>123394.48847927946</v>
      </c>
      <c r="PT109" s="51">
        <f t="shared" si="557"/>
        <v>111823.97232507727</v>
      </c>
      <c r="PU109" s="51">
        <f t="shared" si="558"/>
        <v>115337.73289799925</v>
      </c>
      <c r="PV109" s="51">
        <f t="shared" si="559"/>
        <v>120796.79817463242</v>
      </c>
      <c r="PW109" s="51">
        <f t="shared" si="560"/>
        <v>120686.41956941015</v>
      </c>
      <c r="PX109" s="51">
        <f t="shared" si="561"/>
        <v>120739.48159049117</v>
      </c>
      <c r="PY109" s="51">
        <f t="shared" si="562"/>
        <v>131078.85350224463</v>
      </c>
      <c r="PZ109" s="51">
        <f t="shared" si="563"/>
        <v>123864.75630314133</v>
      </c>
      <c r="QA109" s="51">
        <f t="shared" si="564"/>
        <v>127652.72850149067</v>
      </c>
      <c r="QB109" s="51">
        <f t="shared" si="565"/>
        <v>127678.82274577802</v>
      </c>
      <c r="QC109" s="51">
        <f t="shared" si="566"/>
        <v>127678.82274577802</v>
      </c>
      <c r="QD109" s="51">
        <f t="shared" si="567"/>
        <v>123890.85054742868</v>
      </c>
      <c r="QE109" s="51">
        <f t="shared" si="568"/>
        <v>123394.48847927946</v>
      </c>
      <c r="QF109" s="51">
        <f t="shared" si="569"/>
        <v>111823.97232507727</v>
      </c>
      <c r="QG109" s="51">
        <f t="shared" si="570"/>
        <v>115337.73289799925</v>
      </c>
      <c r="QH109" s="51">
        <f t="shared" si="571"/>
        <v>120796.79817463242</v>
      </c>
      <c r="QI109" s="51">
        <f t="shared" si="572"/>
        <v>120686.41956941015</v>
      </c>
      <c r="QJ109" s="51">
        <f t="shared" si="573"/>
        <v>120739.48159049117</v>
      </c>
      <c r="QK109" s="51">
        <f t="shared" si="574"/>
        <v>131078.85350224463</v>
      </c>
      <c r="QL109" s="51">
        <f t="shared" si="575"/>
        <v>123864.75630314133</v>
      </c>
      <c r="QM109" s="51">
        <f t="shared" si="576"/>
        <v>127652.72850149067</v>
      </c>
      <c r="QN109" s="51">
        <f t="shared" si="577"/>
        <v>127678.82274577802</v>
      </c>
      <c r="QO109" s="51">
        <f t="shared" si="578"/>
        <v>127678.82274577802</v>
      </c>
      <c r="QP109" s="51">
        <f t="shared" si="579"/>
        <v>123890.85054742868</v>
      </c>
      <c r="QQ109" s="51">
        <f t="shared" si="580"/>
        <v>123394.48847927946</v>
      </c>
      <c r="QR109" s="51">
        <f t="shared" si="581"/>
        <v>111823.97232507727</v>
      </c>
      <c r="QS109" s="51">
        <f t="shared" si="582"/>
        <v>115337.73289799925</v>
      </c>
      <c r="QT109" s="51">
        <f t="shared" si="583"/>
        <v>120796.79817463242</v>
      </c>
      <c r="QU109" s="51">
        <f t="shared" si="584"/>
        <v>120686.41956941015</v>
      </c>
      <c r="QV109" s="51">
        <f t="shared" si="585"/>
        <v>120739.48159049117</v>
      </c>
      <c r="QW109" s="51">
        <f t="shared" si="586"/>
        <v>131078.85350224463</v>
      </c>
      <c r="QX109" s="51">
        <f t="shared" si="587"/>
        <v>123864.75630314133</v>
      </c>
      <c r="QY109" s="51">
        <f t="shared" si="588"/>
        <v>127652.72850149067</v>
      </c>
      <c r="QZ109" s="51">
        <f t="shared" si="589"/>
        <v>127678.82274577802</v>
      </c>
      <c r="RA109" s="51">
        <f t="shared" si="590"/>
        <v>127678.82274577802</v>
      </c>
      <c r="RB109" s="51">
        <f t="shared" si="591"/>
        <v>123890.85054742868</v>
      </c>
      <c r="RC109" s="51">
        <f t="shared" si="592"/>
        <v>123394.48847927946</v>
      </c>
      <c r="RD109" s="51">
        <f t="shared" si="593"/>
        <v>111823.97232507727</v>
      </c>
      <c r="RE109" s="51">
        <f t="shared" si="594"/>
        <v>115337.73289799925</v>
      </c>
      <c r="RF109" s="51">
        <f t="shared" si="595"/>
        <v>120796.79817463242</v>
      </c>
      <c r="RG109" s="51">
        <f t="shared" si="596"/>
        <v>120686.41956941015</v>
      </c>
      <c r="RH109" s="51">
        <f t="shared" si="597"/>
        <v>120739.48159049117</v>
      </c>
      <c r="RI109" s="51">
        <f t="shared" si="598"/>
        <v>131078.85350224463</v>
      </c>
      <c r="RJ109" s="51">
        <f t="shared" si="599"/>
        <v>123864.75630314133</v>
      </c>
      <c r="RK109" s="51">
        <f t="shared" si="600"/>
        <v>127652.72850149067</v>
      </c>
      <c r="RL109" s="51">
        <f t="shared" si="601"/>
        <v>127678.82274577802</v>
      </c>
      <c r="RM109" s="51">
        <f t="shared" si="602"/>
        <v>127678.82274577802</v>
      </c>
      <c r="RN109" s="51">
        <f t="shared" si="603"/>
        <v>123890.85054742868</v>
      </c>
      <c r="RO109" s="51">
        <f t="shared" si="604"/>
        <v>123394.48847927946</v>
      </c>
      <c r="RP109" s="51">
        <f t="shared" si="605"/>
        <v>111823.97232507727</v>
      </c>
      <c r="RQ109" s="51">
        <f t="shared" si="606"/>
        <v>115337.73289799925</v>
      </c>
      <c r="RR109" s="51">
        <f t="shared" si="607"/>
        <v>120796.79817463242</v>
      </c>
      <c r="RS109" s="51">
        <f t="shared" si="608"/>
        <v>120686.41956941015</v>
      </c>
      <c r="RT109" s="51">
        <f t="shared" si="609"/>
        <v>120739.48159049117</v>
      </c>
      <c r="RU109" s="51"/>
      <c r="RV109" s="51">
        <f t="shared" si="768"/>
        <v>1474623.7273827512</v>
      </c>
      <c r="RW109" s="51">
        <f t="shared" si="768"/>
        <v>1474623.7273827512</v>
      </c>
      <c r="RX109" s="51">
        <f t="shared" si="768"/>
        <v>1474623.7273827512</v>
      </c>
      <c r="RY109" s="51">
        <f t="shared" si="768"/>
        <v>1474623.7273827512</v>
      </c>
      <c r="RZ109" s="51">
        <f t="shared" si="768"/>
        <v>1474623.7273827512</v>
      </c>
      <c r="SA109" s="51">
        <f t="shared" si="768"/>
        <v>1474623.7273827512</v>
      </c>
    </row>
    <row r="110" spans="1:495" x14ac:dyDescent="0.3">
      <c r="A110" s="1">
        <v>712002</v>
      </c>
      <c r="B110" s="1" t="s">
        <v>293</v>
      </c>
      <c r="C110" s="1" t="s">
        <v>141</v>
      </c>
      <c r="D110" s="44">
        <v>0</v>
      </c>
      <c r="E110" s="1" t="s">
        <v>299</v>
      </c>
      <c r="F110" s="107">
        <f>VLOOKUP(A110,Auxiliar_OPEX_CustosUnit!$A$4:$E$129,COLUMN(Auxiliar_OPEX_CustosUnit!$E$3),0)</f>
        <v>1</v>
      </c>
      <c r="G110" s="107">
        <f>INDEX(Auxiliar_OPEX_Drivers!$B$76:$I$84,MATCH($E110,Auxiliar_OPEX_Drivers!$B$76:$B$84,0),MATCH(YEAR(G$2),Auxiliar_OPEX_Drivers!$B$76:$I$76,0))*$F110</f>
        <v>1</v>
      </c>
      <c r="H110" s="107">
        <f>INDEX(Auxiliar_OPEX_Drivers!$B$76:$I$84,MATCH($E110,Auxiliar_OPEX_Drivers!$B$76:$B$84,0),MATCH(YEAR(H$2),Auxiliar_OPEX_Drivers!$B$76:$I$76,0))*$F110</f>
        <v>1</v>
      </c>
      <c r="I110" s="107">
        <f>INDEX(Auxiliar_OPEX_Drivers!$B$76:$I$84,MATCH($E110,Auxiliar_OPEX_Drivers!$B$76:$B$84,0),MATCH(YEAR(I$2),Auxiliar_OPEX_Drivers!$B$76:$I$76,0))*$F110</f>
        <v>1</v>
      </c>
      <c r="J110" s="107">
        <f>INDEX(Auxiliar_OPEX_Drivers!$B$76:$I$84,MATCH($E110,Auxiliar_OPEX_Drivers!$B$76:$B$84,0),MATCH(YEAR(J$2),Auxiliar_OPEX_Drivers!$B$76:$I$76,0))*$F110</f>
        <v>1</v>
      </c>
      <c r="K110" s="107">
        <f>INDEX(Auxiliar_OPEX_Drivers!$B$76:$I$84,MATCH($E110,Auxiliar_OPEX_Drivers!$B$76:$B$84,0),MATCH(YEAR(K$2),Auxiliar_OPEX_Drivers!$B$76:$I$76,0))*$F110</f>
        <v>1</v>
      </c>
      <c r="L110" s="107">
        <f>INDEX(Auxiliar_OPEX_Drivers!$B$76:$I$84,MATCH($E110,Auxiliar_OPEX_Drivers!$B$76:$B$84,0),MATCH(YEAR(L$2),Auxiliar_OPEX_Drivers!$B$76:$I$76,0))*$F110</f>
        <v>1</v>
      </c>
      <c r="M110" s="107">
        <f>INDEX(Auxiliar_OPEX_Drivers!$B$76:$I$84,MATCH($E110,Auxiliar_OPEX_Drivers!$B$76:$B$84,0),MATCH(YEAR(M$2),Auxiliar_OPEX_Drivers!$B$76:$I$76,0))*$F110</f>
        <v>1</v>
      </c>
      <c r="N110" s="107">
        <f>INDEX(Auxiliar_OPEX_Drivers!$B$76:$I$84,MATCH($E110,Auxiliar_OPEX_Drivers!$B$76:$B$84,0),MATCH(YEAR(N$2),Auxiliar_OPEX_Drivers!$B$76:$I$76,0))*$F110</f>
        <v>1.0494662149879119</v>
      </c>
      <c r="O110" s="107">
        <f>INDEX(Auxiliar_OPEX_Drivers!$B$76:$I$84,MATCH($E110,Auxiliar_OPEX_Drivers!$B$76:$B$84,0),MATCH(YEAR(O$2),Auxiliar_OPEX_Drivers!$B$76:$I$76,0))*$F110</f>
        <v>1.0494662149879119</v>
      </c>
      <c r="P110" s="107">
        <f>INDEX(Auxiliar_OPEX_Drivers!$B$76:$I$84,MATCH($E110,Auxiliar_OPEX_Drivers!$B$76:$B$84,0),MATCH(YEAR(P$2),Auxiliar_OPEX_Drivers!$B$76:$I$76,0))*$F110</f>
        <v>1.0494662149879119</v>
      </c>
      <c r="Q110" s="107">
        <f>INDEX(Auxiliar_OPEX_Drivers!$B$76:$I$84,MATCH($E110,Auxiliar_OPEX_Drivers!$B$76:$B$84,0),MATCH(YEAR(Q$2),Auxiliar_OPEX_Drivers!$B$76:$I$76,0))*$F110</f>
        <v>1.0494662149879119</v>
      </c>
      <c r="R110" s="107">
        <f>INDEX(Auxiliar_OPEX_Drivers!$B$76:$I$84,MATCH($E110,Auxiliar_OPEX_Drivers!$B$76:$B$84,0),MATCH(YEAR(R$2),Auxiliar_OPEX_Drivers!$B$76:$I$76,0))*$F110</f>
        <v>1.0494662149879119</v>
      </c>
      <c r="S110" s="107">
        <f>INDEX(Auxiliar_OPEX_Drivers!$B$76:$I$84,MATCH($E110,Auxiliar_OPEX_Drivers!$B$76:$B$84,0),MATCH(YEAR(S$2),Auxiliar_OPEX_Drivers!$B$76:$I$76,0))*$F110</f>
        <v>1.0494662149879119</v>
      </c>
      <c r="T110" s="107">
        <f>INDEX(Auxiliar_OPEX_Drivers!$B$76:$I$84,MATCH($E110,Auxiliar_OPEX_Drivers!$B$76:$B$84,0),MATCH(YEAR(T$2),Auxiliar_OPEX_Drivers!$B$76:$I$76,0))*$F110</f>
        <v>1.0494662149879119</v>
      </c>
      <c r="U110" s="107">
        <f>INDEX(Auxiliar_OPEX_Drivers!$B$76:$I$84,MATCH($E110,Auxiliar_OPEX_Drivers!$B$76:$B$84,0),MATCH(YEAR(U$2),Auxiliar_OPEX_Drivers!$B$76:$I$76,0))*$F110</f>
        <v>1.0494662149879119</v>
      </c>
      <c r="V110" s="107">
        <f>INDEX(Auxiliar_OPEX_Drivers!$B$76:$I$84,MATCH($E110,Auxiliar_OPEX_Drivers!$B$76:$B$84,0),MATCH(YEAR(V$2),Auxiliar_OPEX_Drivers!$B$76:$I$76,0))*$F110</f>
        <v>1.0494662149879119</v>
      </c>
      <c r="W110" s="107">
        <f>INDEX(Auxiliar_OPEX_Drivers!$B$76:$I$84,MATCH($E110,Auxiliar_OPEX_Drivers!$B$76:$B$84,0),MATCH(YEAR(W$2),Auxiliar_OPEX_Drivers!$B$76:$I$76,0))*$F110</f>
        <v>1.0494662149879119</v>
      </c>
      <c r="X110" s="107">
        <f>INDEX(Auxiliar_OPEX_Drivers!$B$76:$I$84,MATCH($E110,Auxiliar_OPEX_Drivers!$B$76:$B$84,0),MATCH(YEAR(X$2),Auxiliar_OPEX_Drivers!$B$76:$I$76,0))*$F110</f>
        <v>1.0494662149879119</v>
      </c>
      <c r="Y110" s="107">
        <f>INDEX(Auxiliar_OPEX_Drivers!$B$76:$I$84,MATCH($E110,Auxiliar_OPEX_Drivers!$B$76:$B$84,0),MATCH(YEAR(Y$2),Auxiliar_OPEX_Drivers!$B$76:$I$76,0))*$F110</f>
        <v>1.0494662149879119</v>
      </c>
      <c r="Z110" s="107">
        <f>INDEX(Auxiliar_OPEX_Drivers!$B$76:$I$84,MATCH($E110,Auxiliar_OPEX_Drivers!$B$76:$B$84,0),MATCH(YEAR(Z$2),Auxiliar_OPEX_Drivers!$B$76:$I$76,0))*$F110</f>
        <v>1.1008539302275948</v>
      </c>
      <c r="AA110" s="107">
        <f>INDEX(Auxiliar_OPEX_Drivers!$B$76:$I$84,MATCH($E110,Auxiliar_OPEX_Drivers!$B$76:$B$84,0),MATCH(YEAR(AA$2),Auxiliar_OPEX_Drivers!$B$76:$I$76,0))*$F110</f>
        <v>1.1008539302275948</v>
      </c>
      <c r="AB110" s="107">
        <f>INDEX(Auxiliar_OPEX_Drivers!$B$76:$I$84,MATCH($E110,Auxiliar_OPEX_Drivers!$B$76:$B$84,0),MATCH(YEAR(AB$2),Auxiliar_OPEX_Drivers!$B$76:$I$76,0))*$F110</f>
        <v>1.1008539302275948</v>
      </c>
      <c r="AC110" s="107">
        <f>INDEX(Auxiliar_OPEX_Drivers!$B$76:$I$84,MATCH($E110,Auxiliar_OPEX_Drivers!$B$76:$B$84,0),MATCH(YEAR(AC$2),Auxiliar_OPEX_Drivers!$B$76:$I$76,0))*$F110</f>
        <v>1.1008539302275948</v>
      </c>
      <c r="AD110" s="107">
        <f>INDEX(Auxiliar_OPEX_Drivers!$B$76:$I$84,MATCH($E110,Auxiliar_OPEX_Drivers!$B$76:$B$84,0),MATCH(YEAR(AD$2),Auxiliar_OPEX_Drivers!$B$76:$I$76,0))*$F110</f>
        <v>1.1008539302275948</v>
      </c>
      <c r="AE110" s="107">
        <f>INDEX(Auxiliar_OPEX_Drivers!$B$76:$I$84,MATCH($E110,Auxiliar_OPEX_Drivers!$B$76:$B$84,0),MATCH(YEAR(AE$2),Auxiliar_OPEX_Drivers!$B$76:$I$76,0))*$F110</f>
        <v>1.1008539302275948</v>
      </c>
      <c r="AF110" s="107">
        <f>INDEX(Auxiliar_OPEX_Drivers!$B$76:$I$84,MATCH($E110,Auxiliar_OPEX_Drivers!$B$76:$B$84,0),MATCH(YEAR(AF$2),Auxiliar_OPEX_Drivers!$B$76:$I$76,0))*$F110</f>
        <v>1.1008539302275948</v>
      </c>
      <c r="AG110" s="107">
        <f>INDEX(Auxiliar_OPEX_Drivers!$B$76:$I$84,MATCH($E110,Auxiliar_OPEX_Drivers!$B$76:$B$84,0),MATCH(YEAR(AG$2),Auxiliar_OPEX_Drivers!$B$76:$I$76,0))*$F110</f>
        <v>1.1008539302275948</v>
      </c>
      <c r="AH110" s="107">
        <f>INDEX(Auxiliar_OPEX_Drivers!$B$76:$I$84,MATCH($E110,Auxiliar_OPEX_Drivers!$B$76:$B$84,0),MATCH(YEAR(AH$2),Auxiliar_OPEX_Drivers!$B$76:$I$76,0))*$F110</f>
        <v>1.1008539302275948</v>
      </c>
      <c r="AI110" s="107">
        <f>INDEX(Auxiliar_OPEX_Drivers!$B$76:$I$84,MATCH($E110,Auxiliar_OPEX_Drivers!$B$76:$B$84,0),MATCH(YEAR(AI$2),Auxiliar_OPEX_Drivers!$B$76:$I$76,0))*$F110</f>
        <v>1.1008539302275948</v>
      </c>
      <c r="AJ110" s="107">
        <f>INDEX(Auxiliar_OPEX_Drivers!$B$76:$I$84,MATCH($E110,Auxiliar_OPEX_Drivers!$B$76:$B$84,0),MATCH(YEAR(AJ$2),Auxiliar_OPEX_Drivers!$B$76:$I$76,0))*$F110</f>
        <v>1.1008539302275948</v>
      </c>
      <c r="AK110" s="107">
        <f>INDEX(Auxiliar_OPEX_Drivers!$B$76:$I$84,MATCH($E110,Auxiliar_OPEX_Drivers!$B$76:$B$84,0),MATCH(YEAR(AK$2),Auxiliar_OPEX_Drivers!$B$76:$I$76,0))*$F110</f>
        <v>1.1008539302275948</v>
      </c>
      <c r="AL110" s="107">
        <f>INDEX(Auxiliar_OPEX_Drivers!$B$76:$I$84,MATCH($E110,Auxiliar_OPEX_Drivers!$B$76:$B$84,0),MATCH(YEAR(AL$2),Auxiliar_OPEX_Drivers!$B$76:$I$76,0))*$F110</f>
        <v>1.1576007248470548</v>
      </c>
      <c r="AM110" s="107">
        <f>INDEX(Auxiliar_OPEX_Drivers!$B$76:$I$84,MATCH($E110,Auxiliar_OPEX_Drivers!$B$76:$B$84,0),MATCH(YEAR(AM$2),Auxiliar_OPEX_Drivers!$B$76:$I$76,0))*$F110</f>
        <v>1.1576007248470548</v>
      </c>
      <c r="AN110" s="107">
        <f>INDEX(Auxiliar_OPEX_Drivers!$B$76:$I$84,MATCH($E110,Auxiliar_OPEX_Drivers!$B$76:$B$84,0),MATCH(YEAR(AN$2),Auxiliar_OPEX_Drivers!$B$76:$I$76,0))*$F110</f>
        <v>1.1576007248470548</v>
      </c>
      <c r="AO110" s="107">
        <f>INDEX(Auxiliar_OPEX_Drivers!$B$76:$I$84,MATCH($E110,Auxiliar_OPEX_Drivers!$B$76:$B$84,0),MATCH(YEAR(AO$2),Auxiliar_OPEX_Drivers!$B$76:$I$76,0))*$F110</f>
        <v>1.1576007248470548</v>
      </c>
      <c r="AP110" s="107">
        <f>INDEX(Auxiliar_OPEX_Drivers!$B$76:$I$84,MATCH($E110,Auxiliar_OPEX_Drivers!$B$76:$B$84,0),MATCH(YEAR(AP$2),Auxiliar_OPEX_Drivers!$B$76:$I$76,0))*$F110</f>
        <v>1.1576007248470548</v>
      </c>
      <c r="AQ110" s="107">
        <f>INDEX(Auxiliar_OPEX_Drivers!$B$76:$I$84,MATCH($E110,Auxiliar_OPEX_Drivers!$B$76:$B$84,0),MATCH(YEAR(AQ$2),Auxiliar_OPEX_Drivers!$B$76:$I$76,0))*$F110</f>
        <v>1.1576007248470548</v>
      </c>
      <c r="AR110" s="107">
        <f>INDEX(Auxiliar_OPEX_Drivers!$B$76:$I$84,MATCH($E110,Auxiliar_OPEX_Drivers!$B$76:$B$84,0),MATCH(YEAR(AR$2),Auxiliar_OPEX_Drivers!$B$76:$I$76,0))*$F110</f>
        <v>1.1576007248470548</v>
      </c>
      <c r="AS110" s="107">
        <f>INDEX(Auxiliar_OPEX_Drivers!$B$76:$I$84,MATCH($E110,Auxiliar_OPEX_Drivers!$B$76:$B$84,0),MATCH(YEAR(AS$2),Auxiliar_OPEX_Drivers!$B$76:$I$76,0))*$F110</f>
        <v>1.1576007248470548</v>
      </c>
      <c r="AT110" s="107">
        <f>INDEX(Auxiliar_OPEX_Drivers!$B$76:$I$84,MATCH($E110,Auxiliar_OPEX_Drivers!$B$76:$B$84,0),MATCH(YEAR(AT$2),Auxiliar_OPEX_Drivers!$B$76:$I$76,0))*$F110</f>
        <v>1.1576007248470548</v>
      </c>
      <c r="AU110" s="107">
        <f>INDEX(Auxiliar_OPEX_Drivers!$B$76:$I$84,MATCH($E110,Auxiliar_OPEX_Drivers!$B$76:$B$84,0),MATCH(YEAR(AU$2),Auxiliar_OPEX_Drivers!$B$76:$I$76,0))*$F110</f>
        <v>1.1576007248470548</v>
      </c>
      <c r="AV110" s="107">
        <f>INDEX(Auxiliar_OPEX_Drivers!$B$76:$I$84,MATCH($E110,Auxiliar_OPEX_Drivers!$B$76:$B$84,0),MATCH(YEAR(AV$2),Auxiliar_OPEX_Drivers!$B$76:$I$76,0))*$F110</f>
        <v>1.1576007248470548</v>
      </c>
      <c r="AW110" s="107">
        <f>INDEX(Auxiliar_OPEX_Drivers!$B$76:$I$84,MATCH($E110,Auxiliar_OPEX_Drivers!$B$76:$B$84,0),MATCH(YEAR(AW$2),Auxiliar_OPEX_Drivers!$B$76:$I$76,0))*$F110</f>
        <v>1.1576007248470548</v>
      </c>
      <c r="AX110" s="107">
        <f>INDEX(Auxiliar_OPEX_Drivers!$B$76:$I$84,MATCH($E110,Auxiliar_OPEX_Drivers!$B$76:$B$84,0),MATCH(YEAR(AX$2),Auxiliar_OPEX_Drivers!$B$76:$I$76,0))*$F110</f>
        <v>1.2166213068747393</v>
      </c>
      <c r="AY110" s="107">
        <f>INDEX(Auxiliar_OPEX_Drivers!$B$76:$I$84,MATCH($E110,Auxiliar_OPEX_Drivers!$B$76:$B$84,0),MATCH(YEAR(AY$2),Auxiliar_OPEX_Drivers!$B$76:$I$76,0))*$F110</f>
        <v>1.2166213068747393</v>
      </c>
      <c r="AZ110" s="107">
        <f>INDEX(Auxiliar_OPEX_Drivers!$B$76:$I$84,MATCH($E110,Auxiliar_OPEX_Drivers!$B$76:$B$84,0),MATCH(YEAR(AZ$2),Auxiliar_OPEX_Drivers!$B$76:$I$76,0))*$F110</f>
        <v>1.2166213068747393</v>
      </c>
      <c r="BA110" s="107">
        <f>INDEX(Auxiliar_OPEX_Drivers!$B$76:$I$84,MATCH($E110,Auxiliar_OPEX_Drivers!$B$76:$B$84,0),MATCH(YEAR(BA$2),Auxiliar_OPEX_Drivers!$B$76:$I$76,0))*$F110</f>
        <v>1.2166213068747393</v>
      </c>
      <c r="BB110" s="107">
        <f>INDEX(Auxiliar_OPEX_Drivers!$B$76:$I$84,MATCH($E110,Auxiliar_OPEX_Drivers!$B$76:$B$84,0),MATCH(YEAR(BB$2),Auxiliar_OPEX_Drivers!$B$76:$I$76,0))*$F110</f>
        <v>1.2166213068747393</v>
      </c>
      <c r="BC110" s="107">
        <f>INDEX(Auxiliar_OPEX_Drivers!$B$76:$I$84,MATCH($E110,Auxiliar_OPEX_Drivers!$B$76:$B$84,0),MATCH(YEAR(BC$2),Auxiliar_OPEX_Drivers!$B$76:$I$76,0))*$F110</f>
        <v>1.2166213068747393</v>
      </c>
      <c r="BD110" s="107">
        <f>INDEX(Auxiliar_OPEX_Drivers!$B$76:$I$84,MATCH($E110,Auxiliar_OPEX_Drivers!$B$76:$B$84,0),MATCH(YEAR(BD$2),Auxiliar_OPEX_Drivers!$B$76:$I$76,0))*$F110</f>
        <v>1.2166213068747393</v>
      </c>
      <c r="BE110" s="107">
        <f>INDEX(Auxiliar_OPEX_Drivers!$B$76:$I$84,MATCH($E110,Auxiliar_OPEX_Drivers!$B$76:$B$84,0),MATCH(YEAR(BE$2),Auxiliar_OPEX_Drivers!$B$76:$I$76,0))*$F110</f>
        <v>1.2166213068747393</v>
      </c>
      <c r="BF110" s="107">
        <f>INDEX(Auxiliar_OPEX_Drivers!$B$76:$I$84,MATCH($E110,Auxiliar_OPEX_Drivers!$B$76:$B$84,0),MATCH(YEAR(BF$2),Auxiliar_OPEX_Drivers!$B$76:$I$76,0))*$F110</f>
        <v>1.2166213068747393</v>
      </c>
      <c r="BG110" s="107">
        <f>INDEX(Auxiliar_OPEX_Drivers!$B$76:$I$84,MATCH($E110,Auxiliar_OPEX_Drivers!$B$76:$B$84,0),MATCH(YEAR(BG$2),Auxiliar_OPEX_Drivers!$B$76:$I$76,0))*$F110</f>
        <v>1.2166213068747393</v>
      </c>
      <c r="BH110" s="107">
        <f>INDEX(Auxiliar_OPEX_Drivers!$B$76:$I$84,MATCH($E110,Auxiliar_OPEX_Drivers!$B$76:$B$84,0),MATCH(YEAR(BH$2),Auxiliar_OPEX_Drivers!$B$76:$I$76,0))*$F110</f>
        <v>1.2166213068747393</v>
      </c>
      <c r="BI110" s="107">
        <f>INDEX(Auxiliar_OPEX_Drivers!$B$76:$I$84,MATCH($E110,Auxiliar_OPEX_Drivers!$B$76:$B$84,0),MATCH(YEAR(BI$2),Auxiliar_OPEX_Drivers!$B$76:$I$76,0))*$F110</f>
        <v>1.2166213068747393</v>
      </c>
      <c r="BJ110" s="107">
        <f>INDEX(Auxiliar_OPEX_Drivers!$B$76:$I$84,MATCH($E110,Auxiliar_OPEX_Drivers!$B$76:$B$84,0),MATCH(YEAR(BJ$2),Auxiliar_OPEX_Drivers!$B$76:$I$76,0))*$F110</f>
        <v>1.2724980395930781</v>
      </c>
      <c r="BK110" s="107">
        <f>INDEX(Auxiliar_OPEX_Drivers!$B$76:$I$84,MATCH($E110,Auxiliar_OPEX_Drivers!$B$76:$B$84,0),MATCH(YEAR(BK$2),Auxiliar_OPEX_Drivers!$B$76:$I$76,0))*$F110</f>
        <v>1.2724980395930781</v>
      </c>
      <c r="BL110" s="107">
        <f>INDEX(Auxiliar_OPEX_Drivers!$B$76:$I$84,MATCH($E110,Auxiliar_OPEX_Drivers!$B$76:$B$84,0),MATCH(YEAR(BL$2),Auxiliar_OPEX_Drivers!$B$76:$I$76,0))*$F110</f>
        <v>1.2724980395930781</v>
      </c>
      <c r="BM110" s="107">
        <f>INDEX(Auxiliar_OPEX_Drivers!$B$76:$I$84,MATCH($E110,Auxiliar_OPEX_Drivers!$B$76:$B$84,0),MATCH(YEAR(BM$2),Auxiliar_OPEX_Drivers!$B$76:$I$76,0))*$F110</f>
        <v>1.2724980395930781</v>
      </c>
      <c r="BN110" s="107">
        <f>INDEX(Auxiliar_OPEX_Drivers!$B$76:$I$84,MATCH($E110,Auxiliar_OPEX_Drivers!$B$76:$B$84,0),MATCH(YEAR(BN$2),Auxiliar_OPEX_Drivers!$B$76:$I$76,0))*$F110</f>
        <v>1.2724980395930781</v>
      </c>
      <c r="BO110" s="107">
        <f>INDEX(Auxiliar_OPEX_Drivers!$B$76:$I$84,MATCH($E110,Auxiliar_OPEX_Drivers!$B$76:$B$84,0),MATCH(YEAR(BO$2),Auxiliar_OPEX_Drivers!$B$76:$I$76,0))*$F110</f>
        <v>1.2724980395930781</v>
      </c>
      <c r="BP110" s="107">
        <f>INDEX(Auxiliar_OPEX_Drivers!$B$76:$I$84,MATCH($E110,Auxiliar_OPEX_Drivers!$B$76:$B$84,0),MATCH(YEAR(BP$2),Auxiliar_OPEX_Drivers!$B$76:$I$76,0))*$F110</f>
        <v>1.2724980395930781</v>
      </c>
      <c r="BQ110" s="107">
        <f>INDEX(Auxiliar_OPEX_Drivers!$B$76:$I$84,MATCH($E110,Auxiliar_OPEX_Drivers!$B$76:$B$84,0),MATCH(YEAR(BQ$2),Auxiliar_OPEX_Drivers!$B$76:$I$76,0))*$F110</f>
        <v>1.2724980395930781</v>
      </c>
      <c r="BR110" s="107">
        <f>INDEX(Auxiliar_OPEX_Drivers!$B$76:$I$84,MATCH($E110,Auxiliar_OPEX_Drivers!$B$76:$B$84,0),MATCH(YEAR(BR$2),Auxiliar_OPEX_Drivers!$B$76:$I$76,0))*$F110</f>
        <v>1.2724980395930781</v>
      </c>
      <c r="BS110" s="107">
        <f>INDEX(Auxiliar_OPEX_Drivers!$B$76:$I$84,MATCH($E110,Auxiliar_OPEX_Drivers!$B$76:$B$84,0),MATCH(YEAR(BS$2),Auxiliar_OPEX_Drivers!$B$76:$I$76,0))*$F110</f>
        <v>1.2724980395930781</v>
      </c>
      <c r="BT110" s="107">
        <f>INDEX(Auxiliar_OPEX_Drivers!$B$76:$I$84,MATCH($E110,Auxiliar_OPEX_Drivers!$B$76:$B$84,0),MATCH(YEAR(BT$2),Auxiliar_OPEX_Drivers!$B$76:$I$76,0))*$F110</f>
        <v>1.2724980395930781</v>
      </c>
      <c r="BU110" s="107">
        <f>INDEX(Auxiliar_OPEX_Drivers!$B$76:$I$84,MATCH($E110,Auxiliar_OPEX_Drivers!$B$76:$B$84,0),MATCH(YEAR(BU$2),Auxiliar_OPEX_Drivers!$B$76:$I$76,0))*$F110</f>
        <v>1.2724980395930781</v>
      </c>
      <c r="BV110" s="107">
        <f>INDEX(Auxiliar_OPEX_Drivers!$B$76:$I$84,MATCH($E110,Auxiliar_OPEX_Drivers!$B$76:$B$84,0),MATCH(YEAR(BV$2),Auxiliar_OPEX_Drivers!$B$76:$I$76,0))*$F110</f>
        <v>1.324209214747792</v>
      </c>
      <c r="BW110" s="107">
        <f>INDEX(Auxiliar_OPEX_Drivers!$B$76:$I$84,MATCH($E110,Auxiliar_OPEX_Drivers!$B$76:$B$84,0),MATCH(YEAR(BW$2),Auxiliar_OPEX_Drivers!$B$76:$I$76,0))*$F110</f>
        <v>1.324209214747792</v>
      </c>
      <c r="BX110" s="107">
        <f>INDEX(Auxiliar_OPEX_Drivers!$B$76:$I$84,MATCH($E110,Auxiliar_OPEX_Drivers!$B$76:$B$84,0),MATCH(YEAR(BX$2),Auxiliar_OPEX_Drivers!$B$76:$I$76,0))*$F110</f>
        <v>1.324209214747792</v>
      </c>
      <c r="BY110" s="107">
        <f>INDEX(Auxiliar_OPEX_Drivers!$B$76:$I$84,MATCH($E110,Auxiliar_OPEX_Drivers!$B$76:$B$84,0),MATCH(YEAR(BY$2),Auxiliar_OPEX_Drivers!$B$76:$I$76,0))*$F110</f>
        <v>1.324209214747792</v>
      </c>
      <c r="BZ110" s="107">
        <f>INDEX(Auxiliar_OPEX_Drivers!$B$76:$I$84,MATCH($E110,Auxiliar_OPEX_Drivers!$B$76:$B$84,0),MATCH(YEAR(BZ$2),Auxiliar_OPEX_Drivers!$B$76:$I$76,0))*$F110</f>
        <v>1.324209214747792</v>
      </c>
      <c r="CA110" s="107">
        <f>INDEX(Auxiliar_OPEX_Drivers!$B$76:$I$84,MATCH($E110,Auxiliar_OPEX_Drivers!$B$76:$B$84,0),MATCH(YEAR(CA$2),Auxiliar_OPEX_Drivers!$B$76:$I$76,0))*$F110</f>
        <v>1.324209214747792</v>
      </c>
      <c r="CB110" s="107">
        <f>INDEX(Auxiliar_OPEX_Drivers!$B$76:$I$84,MATCH($E110,Auxiliar_OPEX_Drivers!$B$76:$B$84,0),MATCH(YEAR(CB$2),Auxiliar_OPEX_Drivers!$B$76:$I$76,0))*$F110</f>
        <v>1.324209214747792</v>
      </c>
      <c r="CC110" s="107">
        <f>INDEX(Auxiliar_OPEX_Drivers!$B$76:$I$84,MATCH($E110,Auxiliar_OPEX_Drivers!$B$76:$B$84,0),MATCH(YEAR(CC$2),Auxiliar_OPEX_Drivers!$B$76:$I$76,0))*$F110</f>
        <v>1.324209214747792</v>
      </c>
      <c r="CD110" s="107">
        <f>INDEX(Auxiliar_OPEX_Drivers!$B$76:$I$84,MATCH($E110,Auxiliar_OPEX_Drivers!$B$76:$B$84,0),MATCH(YEAR(CD$2),Auxiliar_OPEX_Drivers!$B$76:$I$76,0))*$F110</f>
        <v>1.324209214747792</v>
      </c>
      <c r="CE110" s="107">
        <f>INDEX(Auxiliar_OPEX_Drivers!$B$76:$I$84,MATCH($E110,Auxiliar_OPEX_Drivers!$B$76:$B$84,0),MATCH(YEAR(CE$2),Auxiliar_OPEX_Drivers!$B$76:$I$76,0))*$F110</f>
        <v>1.324209214747792</v>
      </c>
      <c r="CF110" s="107">
        <f>INDEX(Auxiliar_OPEX_Drivers!$B$76:$I$84,MATCH($E110,Auxiliar_OPEX_Drivers!$B$76:$B$84,0),MATCH(YEAR(CF$2),Auxiliar_OPEX_Drivers!$B$76:$I$76,0))*$F110</f>
        <v>1.324209214747792</v>
      </c>
      <c r="CG110" s="107">
        <f>INDEX(Auxiliar_OPEX_Drivers!$B$76:$I$84,MATCH($E110,Auxiliar_OPEX_Drivers!$B$76:$B$84,0),MATCH(YEAR(CG$2),Auxiliar_OPEX_Drivers!$B$76:$I$76,0))*$F110</f>
        <v>1.324209214747792</v>
      </c>
      <c r="CI110" s="51">
        <f>INDEX(Auxiliar_OPEX_CustosUnit!$A$1:$R$129,MATCH(Auxiliar_OPEX_P!$A110,Auxiliar_OPEX_CustosUnit!$A$1:$A$129,0),MATCH(CI$2,Auxiliar_OPEX_CustosUnit!$A$3:$Q$3,0))*(1-DRE_Auxiliar!$A$5)</f>
        <v>16167.884245486244</v>
      </c>
      <c r="CJ110" s="51">
        <f>INDEX(Auxiliar_OPEX_CustosUnit!$A$1:$R$129,MATCH(Auxiliar_OPEX_P!$A110,Auxiliar_OPEX_CustosUnit!$A$1:$A$129,0),MATCH(CJ$2,Auxiliar_OPEX_CustosUnit!$A$3:$Q$3,0))*(1-DRE_Auxiliar!$A$5)</f>
        <v>16655.78514626835</v>
      </c>
      <c r="CK110" s="51">
        <f>INDEX(Auxiliar_OPEX_CustosUnit!$A$1:$R$129,MATCH(Auxiliar_OPEX_P!$A110,Auxiliar_OPEX_CustosUnit!$A$1:$A$129,0),MATCH(CK$2,Auxiliar_OPEX_CustosUnit!$A$3:$Q$3,0))*(1-DRE_Auxiliar!$A$5)</f>
        <v>17170.184554269763</v>
      </c>
      <c r="CL110" s="51">
        <f>INDEX(Auxiliar_OPEX_CustosUnit!$A$1:$R$129,MATCH(Auxiliar_OPEX_P!$A110,Auxiliar_OPEX_CustosUnit!$A$1:$A$129,0),MATCH(CL$2,Auxiliar_OPEX_CustosUnit!$A$3:$Q$3,0))*(1-DRE_Auxiliar!$A$5)</f>
        <v>17170.184554269763</v>
      </c>
      <c r="CM110" s="51">
        <f>INDEX(Auxiliar_OPEX_CustosUnit!$A$1:$R$129,MATCH(Auxiliar_OPEX_P!$A110,Auxiliar_OPEX_CustosUnit!$A$1:$A$129,0),MATCH(CM$2,Auxiliar_OPEX_CustosUnit!$A$3:$Q$3,0))*(1-DRE_Auxiliar!$A$5)</f>
        <v>17180.796958485964</v>
      </c>
      <c r="CN110" s="51">
        <f>INDEX(Auxiliar_OPEX_CustosUnit!$A$1:$R$129,MATCH(Auxiliar_OPEX_P!$A110,Auxiliar_OPEX_CustosUnit!$A$1:$A$129,0),MATCH(CN$2,Auxiliar_OPEX_CustosUnit!$A$3:$Q$3,0))*(1-DRE_Auxiliar!$A$5)</f>
        <v>18642.680442473044</v>
      </c>
      <c r="CO110" s="51">
        <f>INDEX(Auxiliar_OPEX_CustosUnit!$A$1:$R$129,MATCH(Auxiliar_OPEX_P!$A110,Auxiliar_OPEX_CustosUnit!$A$1:$A$129,0),MATCH(CO$2,Auxiliar_OPEX_CustosUnit!$A$3:$Q$3,0))*(1-DRE_Auxiliar!$A$5)</f>
        <v>17685.919941934746</v>
      </c>
      <c r="CP110" s="51">
        <f>INDEX(Auxiliar_OPEX_CustosUnit!$A$1:$R$129,MATCH(Auxiliar_OPEX_P!$A110,Auxiliar_OPEX_CustosUnit!$A$1:$A$129,0),MATCH(CP$2,Auxiliar_OPEX_CustosUnit!$A$3:$Q$3,0))*(1-DRE_Auxiliar!$A$5)</f>
        <v>18202.483313843779</v>
      </c>
      <c r="CQ110" s="51">
        <f>INDEX(Auxiliar_OPEX_CustosUnit!$A$1:$R$129,MATCH(Auxiliar_OPEX_P!$A110,Auxiliar_OPEX_CustosUnit!$A$1:$A$129,0),MATCH(CQ$2,Auxiliar_OPEX_CustosUnit!$A$3:$Q$3,0))*(1-DRE_Auxiliar!$A$5)</f>
        <v>18207.702162701251</v>
      </c>
      <c r="CR110" s="51">
        <f>INDEX(Auxiliar_OPEX_CustosUnit!$A$1:$R$129,MATCH(Auxiliar_OPEX_P!$A110,Auxiliar_OPEX_CustosUnit!$A$1:$A$129,0),MATCH(CR$2,Auxiliar_OPEX_CustosUnit!$A$3:$Q$3,0))*(1-DRE_Auxiliar!$A$5)</f>
        <v>18207.702162701251</v>
      </c>
      <c r="CS110" s="51">
        <f>INDEX(Auxiliar_OPEX_CustosUnit!$A$1:$R$129,MATCH(Auxiliar_OPEX_P!$A110,Auxiliar_OPEX_CustosUnit!$A$1:$A$129,0),MATCH(CS$2,Auxiliar_OPEX_CustosUnit!$A$3:$Q$3,0))*(1-DRE_Auxiliar!$A$5)</f>
        <v>17691.138790792214</v>
      </c>
      <c r="CT110" s="51">
        <f>INDEX(Auxiliar_OPEX_CustosUnit!$A$1:$R$129,MATCH(Auxiliar_OPEX_P!$A110,Auxiliar_OPEX_CustosUnit!$A$1:$A$129,0),MATCH(CT$2,Auxiliar_OPEX_CustosUnit!$A$3:$Q$3,0))*(1-DRE_Auxiliar!$A$5)</f>
        <v>17483.756345717291</v>
      </c>
      <c r="CU110" s="53">
        <f t="shared" si="610"/>
        <v>16167.884245486244</v>
      </c>
      <c r="CV110" s="53">
        <f t="shared" si="611"/>
        <v>16655.78514626835</v>
      </c>
      <c r="CW110" s="53">
        <f t="shared" si="612"/>
        <v>17170.184554269763</v>
      </c>
      <c r="CX110" s="53">
        <f t="shared" si="613"/>
        <v>17170.184554269763</v>
      </c>
      <c r="CY110" s="53">
        <f t="shared" si="614"/>
        <v>17180.796958485964</v>
      </c>
      <c r="CZ110" s="53">
        <f t="shared" si="615"/>
        <v>18642.680442473044</v>
      </c>
      <c r="DA110" s="53">
        <f t="shared" si="616"/>
        <v>17685.919941934746</v>
      </c>
      <c r="DB110" s="53">
        <f t="shared" si="617"/>
        <v>18202.483313843779</v>
      </c>
      <c r="DC110" s="53">
        <f t="shared" si="618"/>
        <v>18207.702162701251</v>
      </c>
      <c r="DD110" s="53">
        <f t="shared" si="619"/>
        <v>18207.702162701251</v>
      </c>
      <c r="DE110" s="53">
        <f t="shared" si="620"/>
        <v>17691.138790792214</v>
      </c>
      <c r="DF110" s="53">
        <f t="shared" si="621"/>
        <v>17483.756345717291</v>
      </c>
      <c r="DG110" s="53">
        <f t="shared" si="622"/>
        <v>16167.884245486244</v>
      </c>
      <c r="DH110" s="53">
        <f t="shared" si="623"/>
        <v>16655.78514626835</v>
      </c>
      <c r="DI110" s="53">
        <f t="shared" si="624"/>
        <v>17170.184554269763</v>
      </c>
      <c r="DJ110" s="53">
        <f t="shared" si="625"/>
        <v>17170.184554269763</v>
      </c>
      <c r="DK110" s="53">
        <f t="shared" si="626"/>
        <v>17180.796958485964</v>
      </c>
      <c r="DL110" s="53">
        <f t="shared" si="627"/>
        <v>18642.680442473044</v>
      </c>
      <c r="DM110" s="53">
        <f t="shared" si="628"/>
        <v>17685.919941934746</v>
      </c>
      <c r="DN110" s="53">
        <f t="shared" si="629"/>
        <v>18202.483313843779</v>
      </c>
      <c r="DO110" s="53">
        <f t="shared" si="630"/>
        <v>18207.702162701251</v>
      </c>
      <c r="DP110" s="53">
        <f t="shared" si="631"/>
        <v>18207.702162701251</v>
      </c>
      <c r="DQ110" s="53">
        <f t="shared" si="632"/>
        <v>17691.138790792214</v>
      </c>
      <c r="DR110" s="53">
        <f t="shared" si="633"/>
        <v>17483.756345717291</v>
      </c>
      <c r="DS110" s="53">
        <f t="shared" si="634"/>
        <v>16167.884245486244</v>
      </c>
      <c r="DT110" s="53">
        <f t="shared" si="635"/>
        <v>16655.78514626835</v>
      </c>
      <c r="DU110" s="53">
        <f t="shared" si="636"/>
        <v>17170.184554269763</v>
      </c>
      <c r="DV110" s="53">
        <f t="shared" si="637"/>
        <v>17170.184554269763</v>
      </c>
      <c r="DW110" s="53">
        <f t="shared" si="638"/>
        <v>17180.796958485964</v>
      </c>
      <c r="DX110" s="53">
        <f t="shared" si="639"/>
        <v>18642.680442473044</v>
      </c>
      <c r="DY110" s="53">
        <f t="shared" si="640"/>
        <v>17685.919941934746</v>
      </c>
      <c r="DZ110" s="53">
        <f t="shared" si="641"/>
        <v>18202.483313843779</v>
      </c>
      <c r="EA110" s="53">
        <f t="shared" si="642"/>
        <v>18207.702162701251</v>
      </c>
      <c r="EB110" s="53">
        <f t="shared" si="643"/>
        <v>18207.702162701251</v>
      </c>
      <c r="EC110" s="53">
        <f t="shared" si="644"/>
        <v>17691.138790792214</v>
      </c>
      <c r="ED110" s="53">
        <f t="shared" si="645"/>
        <v>17483.756345717291</v>
      </c>
      <c r="EE110" s="53">
        <f t="shared" si="646"/>
        <v>16167.884245486244</v>
      </c>
      <c r="EF110" s="53">
        <f t="shared" si="647"/>
        <v>16655.78514626835</v>
      </c>
      <c r="EG110" s="53">
        <f t="shared" si="648"/>
        <v>17170.184554269763</v>
      </c>
      <c r="EH110" s="53">
        <f t="shared" si="649"/>
        <v>17170.184554269763</v>
      </c>
      <c r="EI110" s="53">
        <f t="shared" si="650"/>
        <v>17180.796958485964</v>
      </c>
      <c r="EJ110" s="53">
        <f t="shared" si="651"/>
        <v>18642.680442473044</v>
      </c>
      <c r="EK110" s="53">
        <f t="shared" si="652"/>
        <v>17685.919941934746</v>
      </c>
      <c r="EL110" s="53">
        <f t="shared" si="653"/>
        <v>18202.483313843779</v>
      </c>
      <c r="EM110" s="53">
        <f t="shared" si="654"/>
        <v>18207.702162701251</v>
      </c>
      <c r="EN110" s="53">
        <f t="shared" si="655"/>
        <v>18207.702162701251</v>
      </c>
      <c r="EO110" s="53">
        <f t="shared" si="656"/>
        <v>17691.138790792214</v>
      </c>
      <c r="EP110" s="53">
        <f t="shared" si="657"/>
        <v>17483.756345717291</v>
      </c>
      <c r="EQ110" s="53">
        <f t="shared" si="658"/>
        <v>16167.884245486244</v>
      </c>
      <c r="ER110" s="53">
        <f t="shared" si="659"/>
        <v>16655.78514626835</v>
      </c>
      <c r="ES110" s="53">
        <f t="shared" si="660"/>
        <v>17170.184554269763</v>
      </c>
      <c r="ET110" s="53">
        <f t="shared" si="661"/>
        <v>17170.184554269763</v>
      </c>
      <c r="EU110" s="53">
        <f t="shared" si="662"/>
        <v>17180.796958485964</v>
      </c>
      <c r="EV110" s="53">
        <f t="shared" si="663"/>
        <v>18642.680442473044</v>
      </c>
      <c r="EW110" s="53">
        <f t="shared" si="664"/>
        <v>17685.919941934746</v>
      </c>
      <c r="EX110" s="53">
        <f t="shared" si="665"/>
        <v>18202.483313843779</v>
      </c>
      <c r="EY110" s="53">
        <f t="shared" si="666"/>
        <v>18207.702162701251</v>
      </c>
      <c r="EZ110" s="53">
        <f t="shared" si="667"/>
        <v>18207.702162701251</v>
      </c>
      <c r="FA110" s="53">
        <f t="shared" si="668"/>
        <v>17691.138790792214</v>
      </c>
      <c r="FB110" s="53">
        <f t="shared" si="669"/>
        <v>17483.756345717291</v>
      </c>
      <c r="FC110" s="53">
        <f t="shared" si="670"/>
        <v>16167.884245486244</v>
      </c>
      <c r="FD110" s="53">
        <f t="shared" si="671"/>
        <v>16655.78514626835</v>
      </c>
      <c r="FE110" s="53">
        <f t="shared" si="672"/>
        <v>17170.184554269763</v>
      </c>
      <c r="FF110" s="53">
        <f t="shared" si="673"/>
        <v>17170.184554269763</v>
      </c>
      <c r="FG110" s="53">
        <f t="shared" si="674"/>
        <v>17180.796958485964</v>
      </c>
      <c r="FH110" s="53">
        <f t="shared" si="675"/>
        <v>18642.680442473044</v>
      </c>
      <c r="FI110" s="53">
        <f t="shared" si="676"/>
        <v>17685.919941934746</v>
      </c>
      <c r="FJ110" s="53">
        <f t="shared" si="677"/>
        <v>18202.483313843779</v>
      </c>
      <c r="FK110" s="53">
        <f t="shared" si="678"/>
        <v>18207.702162701251</v>
      </c>
      <c r="FL110" s="53">
        <f t="shared" si="679"/>
        <v>18207.702162701251</v>
      </c>
      <c r="FM110" s="53">
        <f t="shared" si="680"/>
        <v>17691.138790792214</v>
      </c>
      <c r="FN110" s="53">
        <f t="shared" si="681"/>
        <v>17483.756345717291</v>
      </c>
      <c r="FP110" s="51">
        <f t="shared" si="682"/>
        <v>17180.796958485964</v>
      </c>
      <c r="FQ110" s="51">
        <f t="shared" si="689"/>
        <v>18642.680442473044</v>
      </c>
      <c r="FR110" s="51">
        <f t="shared" si="690"/>
        <v>17685.919941934746</v>
      </c>
      <c r="FS110" s="51">
        <f t="shared" si="691"/>
        <v>18202.483313843779</v>
      </c>
      <c r="FT110" s="51">
        <f t="shared" si="692"/>
        <v>18207.702162701251</v>
      </c>
      <c r="FU110" s="51">
        <f t="shared" si="693"/>
        <v>18207.702162701251</v>
      </c>
      <c r="FV110" s="51">
        <f t="shared" si="694"/>
        <v>17691.138790792214</v>
      </c>
      <c r="FW110" s="51">
        <f t="shared" si="695"/>
        <v>17483.756345717291</v>
      </c>
      <c r="FX110" s="51">
        <f t="shared" si="696"/>
        <v>16967.64828347314</v>
      </c>
      <c r="FY110" s="51">
        <f t="shared" si="697"/>
        <v>17479.683795106132</v>
      </c>
      <c r="FZ110" s="51">
        <f t="shared" si="698"/>
        <v>18019.528594813397</v>
      </c>
      <c r="GA110" s="51">
        <f t="shared" si="699"/>
        <v>18019.528594813397</v>
      </c>
      <c r="GB110" s="51">
        <f t="shared" si="700"/>
        <v>18030.665954498094</v>
      </c>
      <c r="GC110" s="51">
        <f t="shared" si="701"/>
        <v>19564.863281191356</v>
      </c>
      <c r="GD110" s="51">
        <f t="shared" si="702"/>
        <v>18560.775460041488</v>
      </c>
      <c r="GE110" s="51">
        <f t="shared" si="703"/>
        <v>19102.891266760256</v>
      </c>
      <c r="GF110" s="51">
        <f t="shared" si="704"/>
        <v>19108.368272317301</v>
      </c>
      <c r="GG110" s="51">
        <f t="shared" si="705"/>
        <v>19108.368272317301</v>
      </c>
      <c r="GH110" s="51">
        <f t="shared" si="706"/>
        <v>18566.252465598529</v>
      </c>
      <c r="GI110" s="51">
        <f t="shared" si="707"/>
        <v>18348.61159591081</v>
      </c>
      <c r="GJ110" s="51">
        <f t="shared" si="708"/>
        <v>17798.478915108342</v>
      </c>
      <c r="GK110" s="51">
        <f t="shared" si="709"/>
        <v>18335.586539295909</v>
      </c>
      <c r="GL110" s="51">
        <f t="shared" si="710"/>
        <v>18901.865149301011</v>
      </c>
      <c r="GM110" s="51">
        <f t="shared" si="711"/>
        <v>18901.865149301011</v>
      </c>
      <c r="GN110" s="51">
        <f t="shared" si="712"/>
        <v>18913.547856191581</v>
      </c>
      <c r="GO110" s="51">
        <f t="shared" si="713"/>
        <v>20522.868035073567</v>
      </c>
      <c r="GP110" s="51">
        <f t="shared" si="714"/>
        <v>19469.614477769461</v>
      </c>
      <c r="GQ110" s="51">
        <f t="shared" si="715"/>
        <v>20038.27529594714</v>
      </c>
      <c r="GR110" s="51">
        <f t="shared" si="716"/>
        <v>20044.020486223151</v>
      </c>
      <c r="GS110" s="51">
        <f t="shared" si="717"/>
        <v>20044.020486223151</v>
      </c>
      <c r="GT110" s="51">
        <f t="shared" si="718"/>
        <v>19475.359668045468</v>
      </c>
      <c r="GU110" s="51">
        <f t="shared" si="719"/>
        <v>19247.06188832453</v>
      </c>
      <c r="GV110" s="51">
        <f t="shared" si="720"/>
        <v>18715.954521818152</v>
      </c>
      <c r="GW110" s="51">
        <f t="shared" si="721"/>
        <v>19280.748958217049</v>
      </c>
      <c r="GX110" s="51">
        <f t="shared" si="722"/>
        <v>19876.218085780383</v>
      </c>
      <c r="GY110" s="51">
        <f t="shared" si="723"/>
        <v>19876.218085780383</v>
      </c>
      <c r="GZ110" s="51">
        <f t="shared" si="724"/>
        <v>19888.503012593425</v>
      </c>
      <c r="HA110" s="51">
        <f t="shared" si="725"/>
        <v>21580.780393298806</v>
      </c>
      <c r="HB110" s="51">
        <f t="shared" si="726"/>
        <v>20473.233744370642</v>
      </c>
      <c r="HC110" s="51">
        <f t="shared" si="727"/>
        <v>21071.207878121979</v>
      </c>
      <c r="HD110" s="51">
        <f t="shared" si="728"/>
        <v>21077.249221342256</v>
      </c>
      <c r="HE110" s="51">
        <f t="shared" si="729"/>
        <v>21077.249221342256</v>
      </c>
      <c r="HF110" s="51">
        <f t="shared" si="730"/>
        <v>20479.275087590915</v>
      </c>
      <c r="HG110" s="51">
        <f t="shared" si="731"/>
        <v>20239.20901885163</v>
      </c>
      <c r="HH110" s="51">
        <f t="shared" si="732"/>
        <v>19670.192460142982</v>
      </c>
      <c r="HI110" s="51">
        <f t="shared" si="733"/>
        <v>20263.783091677873</v>
      </c>
      <c r="HJ110" s="51">
        <f t="shared" si="734"/>
        <v>20889.612371696145</v>
      </c>
      <c r="HK110" s="51">
        <f t="shared" si="735"/>
        <v>20889.612371696145</v>
      </c>
      <c r="HL110" s="51">
        <f t="shared" si="736"/>
        <v>20902.523648782739</v>
      </c>
      <c r="HM110" s="51">
        <f t="shared" si="737"/>
        <v>22681.082243569697</v>
      </c>
      <c r="HN110" s="51">
        <f t="shared" si="738"/>
        <v>21517.067033038664</v>
      </c>
      <c r="HO110" s="51">
        <f t="shared" si="739"/>
        <v>22145.529037654254</v>
      </c>
      <c r="HP110" s="51">
        <f t="shared" si="740"/>
        <v>22151.878400371614</v>
      </c>
      <c r="HQ110" s="51">
        <f t="shared" si="741"/>
        <v>22151.878400371614</v>
      </c>
      <c r="HR110" s="51">
        <f t="shared" si="742"/>
        <v>21523.416395756019</v>
      </c>
      <c r="HS110" s="51">
        <f t="shared" si="743"/>
        <v>21271.110494406086</v>
      </c>
      <c r="HT110" s="51">
        <f t="shared" si="744"/>
        <v>20573.601006749057</v>
      </c>
      <c r="HU110" s="51">
        <f t="shared" si="745"/>
        <v>21194.453946509984</v>
      </c>
      <c r="HV110" s="51">
        <f t="shared" si="746"/>
        <v>21849.026184759623</v>
      </c>
      <c r="HW110" s="51">
        <f t="shared" si="747"/>
        <v>21849.026184759623</v>
      </c>
      <c r="HX110" s="51">
        <f t="shared" si="748"/>
        <v>21862.530448320107</v>
      </c>
      <c r="HY110" s="51">
        <f t="shared" si="749"/>
        <v>23722.774315807164</v>
      </c>
      <c r="HZ110" s="51">
        <f t="shared" si="750"/>
        <v>22505.298454512089</v>
      </c>
      <c r="IA110" s="51">
        <f t="shared" si="751"/>
        <v>23162.624332591924</v>
      </c>
      <c r="IB110" s="51">
        <f t="shared" si="688"/>
        <v>23169.26530753199</v>
      </c>
      <c r="IC110" s="51">
        <f t="shared" si="752"/>
        <v>23169.26530753199</v>
      </c>
      <c r="ID110" s="51">
        <f t="shared" si="753"/>
        <v>22511.939429452152</v>
      </c>
      <c r="IE110" s="51">
        <f t="shared" si="754"/>
        <v>22248.045674648292</v>
      </c>
      <c r="IF110" s="51">
        <f t="shared" si="755"/>
        <v>21409.661300848536</v>
      </c>
      <c r="IG110" s="51">
        <f t="shared" si="756"/>
        <v>22055.74416954795</v>
      </c>
      <c r="IH110" s="51">
        <f t="shared" si="757"/>
        <v>22736.91660568423</v>
      </c>
      <c r="II110" s="51">
        <f t="shared" si="758"/>
        <v>22736.91660568423</v>
      </c>
      <c r="IJ110" s="51">
        <f t="shared" si="759"/>
        <v>22750.969649137951</v>
      </c>
      <c r="IK110" s="51">
        <f t="shared" si="760"/>
        <v>24686.809229521248</v>
      </c>
      <c r="IL110" s="51">
        <f t="shared" si="761"/>
        <v>23419.858158401723</v>
      </c>
      <c r="IM110" s="51">
        <f t="shared" si="762"/>
        <v>24103.896135484858</v>
      </c>
      <c r="IN110" s="51">
        <f t="shared" si="763"/>
        <v>24110.806983232298</v>
      </c>
      <c r="IO110" s="51">
        <f t="shared" si="764"/>
        <v>24110.806983232298</v>
      </c>
      <c r="IP110" s="51">
        <f t="shared" si="765"/>
        <v>23426.769006149159</v>
      </c>
      <c r="IQ110" s="51">
        <f t="shared" si="766"/>
        <v>23152.151261404018</v>
      </c>
      <c r="IS110" s="51">
        <f t="shared" si="683"/>
        <v>214638.43838286778</v>
      </c>
      <c r="IT110" s="51">
        <f t="shared" si="769"/>
        <v>225211.4742233349</v>
      </c>
      <c r="IU110" s="51">
        <f t="shared" si="769"/>
        <v>236478.86300179583</v>
      </c>
      <c r="IV110" s="51">
        <f t="shared" si="769"/>
        <v>248613.92850891437</v>
      </c>
      <c r="IW110" s="51">
        <f t="shared" si="769"/>
        <v>260770.59977626635</v>
      </c>
      <c r="IX110" s="51">
        <f t="shared" si="769"/>
        <v>272179.4211529785</v>
      </c>
      <c r="IZ110" s="111">
        <f t="shared" si="684"/>
        <v>0</v>
      </c>
      <c r="JA110" s="111">
        <f t="shared" si="389"/>
        <v>0</v>
      </c>
      <c r="JB110" s="111">
        <f t="shared" si="390"/>
        <v>0</v>
      </c>
      <c r="JC110" s="111">
        <f t="shared" si="391"/>
        <v>0</v>
      </c>
      <c r="JD110" s="111">
        <f t="shared" si="392"/>
        <v>0</v>
      </c>
      <c r="JE110" s="111">
        <f t="shared" si="393"/>
        <v>0</v>
      </c>
      <c r="JF110" s="111">
        <f t="shared" si="394"/>
        <v>0</v>
      </c>
      <c r="JG110" s="111">
        <f t="shared" si="395"/>
        <v>0</v>
      </c>
      <c r="JH110" s="111">
        <f t="shared" si="396"/>
        <v>0</v>
      </c>
      <c r="JI110" s="111">
        <f t="shared" si="397"/>
        <v>0</v>
      </c>
      <c r="JJ110" s="111">
        <f t="shared" si="398"/>
        <v>0</v>
      </c>
      <c r="JK110" s="111">
        <f t="shared" si="399"/>
        <v>0</v>
      </c>
      <c r="JL110" s="111">
        <f t="shared" si="400"/>
        <v>0</v>
      </c>
      <c r="JM110" s="111">
        <f t="shared" si="401"/>
        <v>0</v>
      </c>
      <c r="JN110" s="111">
        <f t="shared" si="402"/>
        <v>0</v>
      </c>
      <c r="JO110" s="111">
        <f t="shared" si="403"/>
        <v>0</v>
      </c>
      <c r="JP110" s="111">
        <f t="shared" si="404"/>
        <v>0</v>
      </c>
      <c r="JQ110" s="111">
        <f t="shared" si="405"/>
        <v>0</v>
      </c>
      <c r="JR110" s="111">
        <f t="shared" si="406"/>
        <v>0</v>
      </c>
      <c r="JS110" s="111">
        <f t="shared" si="407"/>
        <v>0</v>
      </c>
      <c r="JT110" s="111">
        <f t="shared" si="408"/>
        <v>0</v>
      </c>
      <c r="JU110" s="111">
        <f t="shared" si="409"/>
        <v>0</v>
      </c>
      <c r="JV110" s="111">
        <f t="shared" si="410"/>
        <v>0</v>
      </c>
      <c r="JW110" s="111">
        <f t="shared" si="411"/>
        <v>0</v>
      </c>
      <c r="JX110" s="111">
        <f t="shared" si="412"/>
        <v>0</v>
      </c>
      <c r="JY110" s="111">
        <f t="shared" si="413"/>
        <v>0</v>
      </c>
      <c r="JZ110" s="111">
        <f t="shared" si="414"/>
        <v>0</v>
      </c>
      <c r="KA110" s="111">
        <f t="shared" si="415"/>
        <v>0</v>
      </c>
      <c r="KB110" s="111">
        <f t="shared" si="416"/>
        <v>0</v>
      </c>
      <c r="KC110" s="111">
        <f t="shared" si="417"/>
        <v>0</v>
      </c>
      <c r="KD110" s="111">
        <f t="shared" si="418"/>
        <v>0</v>
      </c>
      <c r="KE110" s="111">
        <f t="shared" si="419"/>
        <v>0</v>
      </c>
      <c r="KF110" s="111">
        <f t="shared" si="420"/>
        <v>0</v>
      </c>
      <c r="KG110" s="111">
        <f t="shared" si="421"/>
        <v>0</v>
      </c>
      <c r="KH110" s="111">
        <f t="shared" si="422"/>
        <v>0</v>
      </c>
      <c r="KI110" s="111">
        <f t="shared" si="423"/>
        <v>0</v>
      </c>
      <c r="KJ110" s="111">
        <f t="shared" si="424"/>
        <v>0</v>
      </c>
      <c r="KK110" s="111">
        <f t="shared" si="425"/>
        <v>0</v>
      </c>
      <c r="KL110" s="111">
        <f t="shared" si="426"/>
        <v>0</v>
      </c>
      <c r="KM110" s="111">
        <f t="shared" si="427"/>
        <v>0</v>
      </c>
      <c r="KN110" s="111">
        <f t="shared" si="428"/>
        <v>0</v>
      </c>
      <c r="KO110" s="111">
        <f t="shared" si="429"/>
        <v>0</v>
      </c>
      <c r="KP110" s="111">
        <f t="shared" si="430"/>
        <v>0</v>
      </c>
      <c r="KQ110" s="111">
        <f t="shared" si="431"/>
        <v>0</v>
      </c>
      <c r="KR110" s="111">
        <f t="shared" si="432"/>
        <v>0</v>
      </c>
      <c r="KS110" s="111">
        <f t="shared" si="433"/>
        <v>0</v>
      </c>
      <c r="KT110" s="111">
        <f t="shared" si="434"/>
        <v>0</v>
      </c>
      <c r="KU110" s="111">
        <f t="shared" si="435"/>
        <v>0</v>
      </c>
      <c r="KV110" s="111">
        <f t="shared" si="436"/>
        <v>0</v>
      </c>
      <c r="KW110" s="111">
        <f t="shared" si="437"/>
        <v>0</v>
      </c>
      <c r="KX110" s="111">
        <f t="shared" si="438"/>
        <v>0</v>
      </c>
      <c r="KY110" s="111">
        <f t="shared" si="439"/>
        <v>0</v>
      </c>
      <c r="KZ110" s="111">
        <f t="shared" si="440"/>
        <v>0</v>
      </c>
      <c r="LA110" s="111">
        <f t="shared" si="441"/>
        <v>0</v>
      </c>
      <c r="LB110" s="111">
        <f t="shared" si="442"/>
        <v>0</v>
      </c>
      <c r="LC110" s="111">
        <f t="shared" si="443"/>
        <v>0</v>
      </c>
      <c r="LD110" s="111">
        <f t="shared" si="444"/>
        <v>0</v>
      </c>
      <c r="LE110" s="111">
        <f t="shared" si="445"/>
        <v>0</v>
      </c>
      <c r="LF110" s="111">
        <f t="shared" si="446"/>
        <v>0</v>
      </c>
      <c r="LG110" s="111">
        <f t="shared" si="447"/>
        <v>0</v>
      </c>
      <c r="LH110" s="111">
        <f t="shared" si="448"/>
        <v>0</v>
      </c>
      <c r="LI110" s="111">
        <f t="shared" si="449"/>
        <v>0</v>
      </c>
      <c r="LJ110" s="111">
        <f t="shared" si="450"/>
        <v>0</v>
      </c>
      <c r="LK110" s="111">
        <f t="shared" si="451"/>
        <v>0</v>
      </c>
      <c r="LL110" s="111">
        <f t="shared" si="452"/>
        <v>0</v>
      </c>
      <c r="LM110" s="111">
        <f t="shared" si="453"/>
        <v>0</v>
      </c>
      <c r="LN110" s="111">
        <f t="shared" si="454"/>
        <v>0</v>
      </c>
      <c r="LO110" s="111">
        <f t="shared" si="455"/>
        <v>0</v>
      </c>
      <c r="LP110" s="111">
        <f t="shared" si="456"/>
        <v>0</v>
      </c>
      <c r="LQ110" s="111">
        <f t="shared" si="457"/>
        <v>0</v>
      </c>
      <c r="LR110" s="111">
        <f t="shared" si="458"/>
        <v>0</v>
      </c>
      <c r="LS110" s="111">
        <f t="shared" si="459"/>
        <v>0</v>
      </c>
      <c r="LT110" s="111">
        <f t="shared" si="460"/>
        <v>0</v>
      </c>
      <c r="LU110" s="111">
        <f t="shared" si="461"/>
        <v>0</v>
      </c>
      <c r="LV110" s="111">
        <f t="shared" si="462"/>
        <v>0</v>
      </c>
      <c r="LW110" s="111">
        <f t="shared" si="463"/>
        <v>0</v>
      </c>
      <c r="LX110" s="111">
        <f t="shared" si="464"/>
        <v>0</v>
      </c>
      <c r="LY110" s="111">
        <f t="shared" si="465"/>
        <v>0</v>
      </c>
      <c r="LZ110" s="111">
        <f t="shared" si="466"/>
        <v>0</v>
      </c>
      <c r="MA110" s="111">
        <f t="shared" si="467"/>
        <v>0</v>
      </c>
      <c r="MD110" s="111"/>
      <c r="ME110" s="111">
        <f t="shared" si="685"/>
        <v>0</v>
      </c>
      <c r="MF110" s="111">
        <f t="shared" si="468"/>
        <v>0</v>
      </c>
      <c r="MG110" s="111">
        <f t="shared" si="469"/>
        <v>0</v>
      </c>
      <c r="MH110" s="111">
        <f t="shared" si="470"/>
        <v>0</v>
      </c>
      <c r="MI110" s="111">
        <f t="shared" si="471"/>
        <v>0</v>
      </c>
      <c r="MJ110" s="111">
        <f t="shared" si="472"/>
        <v>0</v>
      </c>
      <c r="MK110" s="111">
        <f t="shared" si="473"/>
        <v>0</v>
      </c>
      <c r="ML110" s="111">
        <f t="shared" si="474"/>
        <v>0</v>
      </c>
      <c r="MM110" s="111">
        <f t="shared" si="475"/>
        <v>0</v>
      </c>
      <c r="MN110" s="111">
        <f t="shared" si="476"/>
        <v>0</v>
      </c>
      <c r="MO110" s="111">
        <f t="shared" si="477"/>
        <v>0</v>
      </c>
      <c r="MP110" s="111">
        <f t="shared" si="478"/>
        <v>0</v>
      </c>
      <c r="MQ110" s="111">
        <f t="shared" si="479"/>
        <v>0</v>
      </c>
      <c r="MR110" s="111">
        <f t="shared" si="480"/>
        <v>0</v>
      </c>
      <c r="MS110" s="111">
        <f t="shared" si="481"/>
        <v>0</v>
      </c>
      <c r="MT110" s="111">
        <f t="shared" si="482"/>
        <v>0</v>
      </c>
      <c r="MU110" s="111">
        <f t="shared" si="483"/>
        <v>0</v>
      </c>
      <c r="MV110" s="111">
        <f t="shared" si="484"/>
        <v>0</v>
      </c>
      <c r="MW110" s="111">
        <f t="shared" si="485"/>
        <v>0</v>
      </c>
      <c r="MX110" s="111">
        <f t="shared" si="486"/>
        <v>0</v>
      </c>
      <c r="MY110" s="111">
        <f t="shared" si="487"/>
        <v>0</v>
      </c>
      <c r="MZ110" s="111">
        <f t="shared" si="488"/>
        <v>0</v>
      </c>
      <c r="NA110" s="111">
        <f t="shared" si="489"/>
        <v>0</v>
      </c>
      <c r="NB110" s="111">
        <f t="shared" si="490"/>
        <v>0</v>
      </c>
      <c r="NC110" s="111">
        <f t="shared" si="491"/>
        <v>0</v>
      </c>
      <c r="ND110" s="111">
        <f t="shared" si="492"/>
        <v>0</v>
      </c>
      <c r="NE110" s="111">
        <f t="shared" si="493"/>
        <v>0</v>
      </c>
      <c r="NF110" s="111">
        <f t="shared" si="494"/>
        <v>0</v>
      </c>
      <c r="NG110" s="111">
        <f t="shared" si="495"/>
        <v>0</v>
      </c>
      <c r="NH110" s="111">
        <f t="shared" si="496"/>
        <v>0</v>
      </c>
      <c r="NI110" s="111">
        <f t="shared" si="497"/>
        <v>0</v>
      </c>
      <c r="NJ110" s="111">
        <f t="shared" si="498"/>
        <v>0</v>
      </c>
      <c r="NK110" s="111">
        <f t="shared" si="499"/>
        <v>0</v>
      </c>
      <c r="NL110" s="111">
        <f t="shared" si="500"/>
        <v>0</v>
      </c>
      <c r="NM110" s="111">
        <f t="shared" si="501"/>
        <v>0</v>
      </c>
      <c r="NN110" s="111">
        <f t="shared" si="502"/>
        <v>0</v>
      </c>
      <c r="NO110" s="111">
        <f t="shared" si="503"/>
        <v>0</v>
      </c>
      <c r="NP110" s="111">
        <f t="shared" si="504"/>
        <v>0</v>
      </c>
      <c r="NQ110" s="111">
        <f t="shared" si="505"/>
        <v>0</v>
      </c>
      <c r="NR110" s="111">
        <f t="shared" si="506"/>
        <v>0</v>
      </c>
      <c r="NS110" s="111">
        <f t="shared" si="507"/>
        <v>0</v>
      </c>
      <c r="NT110" s="111">
        <f t="shared" si="508"/>
        <v>0</v>
      </c>
      <c r="NU110" s="111">
        <f t="shared" si="509"/>
        <v>0</v>
      </c>
      <c r="NV110" s="111">
        <f t="shared" si="510"/>
        <v>0</v>
      </c>
      <c r="NW110" s="111">
        <f t="shared" si="511"/>
        <v>0</v>
      </c>
      <c r="NX110" s="111">
        <f t="shared" si="512"/>
        <v>0</v>
      </c>
      <c r="NY110" s="111">
        <f t="shared" si="513"/>
        <v>0</v>
      </c>
      <c r="NZ110" s="111">
        <f t="shared" si="514"/>
        <v>0</v>
      </c>
      <c r="OA110" s="111">
        <f t="shared" si="515"/>
        <v>0</v>
      </c>
      <c r="OB110" s="111">
        <f t="shared" si="516"/>
        <v>0</v>
      </c>
      <c r="OC110" s="111">
        <f t="shared" si="517"/>
        <v>0</v>
      </c>
      <c r="OD110" s="111">
        <f t="shared" si="518"/>
        <v>0</v>
      </c>
      <c r="OE110" s="111">
        <f t="shared" si="519"/>
        <v>0</v>
      </c>
      <c r="OF110" s="111">
        <f t="shared" si="520"/>
        <v>0</v>
      </c>
      <c r="OG110" s="111">
        <f t="shared" si="521"/>
        <v>0</v>
      </c>
      <c r="OH110" s="111">
        <f t="shared" si="522"/>
        <v>0</v>
      </c>
      <c r="OI110" s="111">
        <f t="shared" si="523"/>
        <v>0</v>
      </c>
      <c r="OJ110" s="111">
        <f t="shared" si="524"/>
        <v>0</v>
      </c>
      <c r="OK110" s="111">
        <f t="shared" si="525"/>
        <v>0</v>
      </c>
      <c r="OL110" s="111">
        <f t="shared" si="526"/>
        <v>0</v>
      </c>
      <c r="OM110" s="111">
        <f t="shared" si="527"/>
        <v>0</v>
      </c>
      <c r="ON110" s="111">
        <f t="shared" si="528"/>
        <v>0</v>
      </c>
      <c r="OO110" s="111">
        <f t="shared" si="529"/>
        <v>0</v>
      </c>
      <c r="OP110" s="111">
        <f t="shared" si="530"/>
        <v>0</v>
      </c>
      <c r="OQ110" s="111">
        <f t="shared" si="531"/>
        <v>0</v>
      </c>
      <c r="OR110" s="111">
        <f t="shared" si="532"/>
        <v>0</v>
      </c>
      <c r="OS110" s="111">
        <f t="shared" si="533"/>
        <v>0</v>
      </c>
      <c r="OT110" s="111">
        <f t="shared" si="534"/>
        <v>0</v>
      </c>
      <c r="OU110" s="111">
        <f t="shared" si="535"/>
        <v>0</v>
      </c>
      <c r="OV110" s="111">
        <f t="shared" si="536"/>
        <v>0</v>
      </c>
      <c r="OW110" s="111">
        <f t="shared" si="537"/>
        <v>0</v>
      </c>
      <c r="OX110" s="111">
        <f t="shared" si="538"/>
        <v>0</v>
      </c>
      <c r="OY110" s="111"/>
      <c r="PA110" s="51">
        <f t="shared" si="686"/>
        <v>18642.680442473044</v>
      </c>
      <c r="PB110" s="51">
        <f t="shared" si="539"/>
        <v>17685.919941934746</v>
      </c>
      <c r="PC110" s="51">
        <f t="shared" si="540"/>
        <v>18202.483313843779</v>
      </c>
      <c r="PD110" s="51">
        <f t="shared" si="541"/>
        <v>18207.702162701251</v>
      </c>
      <c r="PE110" s="51">
        <f t="shared" si="542"/>
        <v>18207.702162701251</v>
      </c>
      <c r="PF110" s="51">
        <f t="shared" si="543"/>
        <v>17691.138790792214</v>
      </c>
      <c r="PG110" s="51">
        <f t="shared" si="544"/>
        <v>17483.756345717291</v>
      </c>
      <c r="PH110" s="51">
        <f t="shared" si="545"/>
        <v>16967.64828347314</v>
      </c>
      <c r="PI110" s="51">
        <f t="shared" si="546"/>
        <v>17479.683795106132</v>
      </c>
      <c r="PJ110" s="51">
        <f t="shared" si="547"/>
        <v>18019.528594813397</v>
      </c>
      <c r="PK110" s="51">
        <f t="shared" si="548"/>
        <v>18019.528594813397</v>
      </c>
      <c r="PL110" s="51">
        <f t="shared" si="549"/>
        <v>18030.665954498094</v>
      </c>
      <c r="PM110" s="51">
        <f t="shared" si="550"/>
        <v>19564.863281191356</v>
      </c>
      <c r="PN110" s="51">
        <f t="shared" si="551"/>
        <v>18560.775460041488</v>
      </c>
      <c r="PO110" s="51">
        <f t="shared" si="552"/>
        <v>19102.891266760256</v>
      </c>
      <c r="PP110" s="51">
        <f t="shared" si="553"/>
        <v>19108.368272317301</v>
      </c>
      <c r="PQ110" s="51">
        <f t="shared" si="554"/>
        <v>19108.368272317301</v>
      </c>
      <c r="PR110" s="51">
        <f t="shared" si="555"/>
        <v>18566.252465598529</v>
      </c>
      <c r="PS110" s="51">
        <f t="shared" si="556"/>
        <v>18348.61159591081</v>
      </c>
      <c r="PT110" s="51">
        <f t="shared" si="557"/>
        <v>17798.478915108342</v>
      </c>
      <c r="PU110" s="51">
        <f t="shared" si="558"/>
        <v>18335.586539295909</v>
      </c>
      <c r="PV110" s="51">
        <f t="shared" si="559"/>
        <v>18901.865149301011</v>
      </c>
      <c r="PW110" s="51">
        <f t="shared" si="560"/>
        <v>18901.865149301011</v>
      </c>
      <c r="PX110" s="51">
        <f t="shared" si="561"/>
        <v>18913.547856191581</v>
      </c>
      <c r="PY110" s="51">
        <f t="shared" si="562"/>
        <v>20522.868035073567</v>
      </c>
      <c r="PZ110" s="51">
        <f t="shared" si="563"/>
        <v>19469.614477769461</v>
      </c>
      <c r="QA110" s="51">
        <f t="shared" si="564"/>
        <v>20038.27529594714</v>
      </c>
      <c r="QB110" s="51">
        <f t="shared" si="565"/>
        <v>20044.020486223151</v>
      </c>
      <c r="QC110" s="51">
        <f t="shared" si="566"/>
        <v>20044.020486223151</v>
      </c>
      <c r="QD110" s="51">
        <f t="shared" si="567"/>
        <v>19475.359668045468</v>
      </c>
      <c r="QE110" s="51">
        <f t="shared" si="568"/>
        <v>19247.06188832453</v>
      </c>
      <c r="QF110" s="51">
        <f t="shared" si="569"/>
        <v>18715.954521818152</v>
      </c>
      <c r="QG110" s="51">
        <f t="shared" si="570"/>
        <v>19280.748958217049</v>
      </c>
      <c r="QH110" s="51">
        <f t="shared" si="571"/>
        <v>19876.218085780383</v>
      </c>
      <c r="QI110" s="51">
        <f t="shared" si="572"/>
        <v>19876.218085780383</v>
      </c>
      <c r="QJ110" s="51">
        <f t="shared" si="573"/>
        <v>19888.503012593425</v>
      </c>
      <c r="QK110" s="51">
        <f t="shared" si="574"/>
        <v>21580.780393298806</v>
      </c>
      <c r="QL110" s="51">
        <f t="shared" si="575"/>
        <v>20473.233744370642</v>
      </c>
      <c r="QM110" s="51">
        <f t="shared" si="576"/>
        <v>21071.207878121979</v>
      </c>
      <c r="QN110" s="51">
        <f t="shared" si="577"/>
        <v>21077.249221342256</v>
      </c>
      <c r="QO110" s="51">
        <f t="shared" si="578"/>
        <v>21077.249221342256</v>
      </c>
      <c r="QP110" s="51">
        <f t="shared" si="579"/>
        <v>20479.275087590915</v>
      </c>
      <c r="QQ110" s="51">
        <f t="shared" si="580"/>
        <v>20239.20901885163</v>
      </c>
      <c r="QR110" s="51">
        <f t="shared" si="581"/>
        <v>19670.192460142982</v>
      </c>
      <c r="QS110" s="51">
        <f t="shared" si="582"/>
        <v>20263.783091677873</v>
      </c>
      <c r="QT110" s="51">
        <f t="shared" si="583"/>
        <v>20889.612371696145</v>
      </c>
      <c r="QU110" s="51">
        <f t="shared" si="584"/>
        <v>20889.612371696145</v>
      </c>
      <c r="QV110" s="51">
        <f t="shared" si="585"/>
        <v>20902.523648782739</v>
      </c>
      <c r="QW110" s="51">
        <f t="shared" si="586"/>
        <v>22681.082243569697</v>
      </c>
      <c r="QX110" s="51">
        <f t="shared" si="587"/>
        <v>21517.067033038664</v>
      </c>
      <c r="QY110" s="51">
        <f t="shared" si="588"/>
        <v>22145.529037654254</v>
      </c>
      <c r="QZ110" s="51">
        <f t="shared" si="589"/>
        <v>22151.878400371614</v>
      </c>
      <c r="RA110" s="51">
        <f t="shared" si="590"/>
        <v>22151.878400371614</v>
      </c>
      <c r="RB110" s="51">
        <f t="shared" si="591"/>
        <v>21523.416395756019</v>
      </c>
      <c r="RC110" s="51">
        <f t="shared" si="592"/>
        <v>21271.110494406086</v>
      </c>
      <c r="RD110" s="51">
        <f t="shared" si="593"/>
        <v>20573.601006749057</v>
      </c>
      <c r="RE110" s="51">
        <f t="shared" si="594"/>
        <v>21194.453946509984</v>
      </c>
      <c r="RF110" s="51">
        <f t="shared" si="595"/>
        <v>21849.026184759623</v>
      </c>
      <c r="RG110" s="51">
        <f t="shared" si="596"/>
        <v>21849.026184759623</v>
      </c>
      <c r="RH110" s="51">
        <f t="shared" si="597"/>
        <v>21862.530448320107</v>
      </c>
      <c r="RI110" s="51">
        <f t="shared" si="598"/>
        <v>23722.774315807164</v>
      </c>
      <c r="RJ110" s="51">
        <f t="shared" si="599"/>
        <v>22505.298454512089</v>
      </c>
      <c r="RK110" s="51">
        <f t="shared" si="600"/>
        <v>23162.624332591924</v>
      </c>
      <c r="RL110" s="51">
        <f t="shared" si="601"/>
        <v>23169.26530753199</v>
      </c>
      <c r="RM110" s="51">
        <f t="shared" si="602"/>
        <v>23169.26530753199</v>
      </c>
      <c r="RN110" s="51">
        <f t="shared" si="603"/>
        <v>22511.939429452152</v>
      </c>
      <c r="RO110" s="51">
        <f t="shared" si="604"/>
        <v>22248.045674648292</v>
      </c>
      <c r="RP110" s="51">
        <f t="shared" si="605"/>
        <v>21409.661300848536</v>
      </c>
      <c r="RQ110" s="51">
        <f t="shared" si="606"/>
        <v>22055.74416954795</v>
      </c>
      <c r="RR110" s="51">
        <f t="shared" si="607"/>
        <v>22736.91660568423</v>
      </c>
      <c r="RS110" s="51">
        <f t="shared" si="608"/>
        <v>22736.91660568423</v>
      </c>
      <c r="RT110" s="51">
        <f t="shared" si="609"/>
        <v>22750.969649137951</v>
      </c>
      <c r="RU110" s="51"/>
      <c r="RV110" s="51">
        <f t="shared" si="768"/>
        <v>214638.43838286778</v>
      </c>
      <c r="RW110" s="51">
        <f t="shared" si="768"/>
        <v>225211.4742233349</v>
      </c>
      <c r="RX110" s="51">
        <f t="shared" si="768"/>
        <v>236478.86300179583</v>
      </c>
      <c r="RY110" s="51">
        <f t="shared" si="768"/>
        <v>248613.92850891437</v>
      </c>
      <c r="RZ110" s="51">
        <f t="shared" si="768"/>
        <v>260770.59977626635</v>
      </c>
      <c r="SA110" s="51">
        <f t="shared" si="768"/>
        <v>272179.4211529785</v>
      </c>
    </row>
    <row r="111" spans="1:495" x14ac:dyDescent="0.3">
      <c r="A111" s="1">
        <v>713000</v>
      </c>
      <c r="B111" s="1" t="s">
        <v>274</v>
      </c>
      <c r="C111" s="1" t="s">
        <v>141</v>
      </c>
      <c r="D111" s="44">
        <v>0</v>
      </c>
      <c r="E111" s="1" t="s">
        <v>174</v>
      </c>
      <c r="F111" s="107">
        <f>VLOOKUP(A111,Auxiliar_OPEX_CustosUnit!$A$4:$E$129,COLUMN(Auxiliar_OPEX_CustosUnit!$E$3),0)</f>
        <v>6</v>
      </c>
      <c r="G111" s="107">
        <f>INDEX(Auxiliar_OPEX_Drivers!$B$76:$I$84,MATCH($E111,Auxiliar_OPEX_Drivers!$B$76:$B$84,0),MATCH(YEAR(G$2),Auxiliar_OPEX_Drivers!$B$76:$I$76,0))*$F111</f>
        <v>6</v>
      </c>
      <c r="H111" s="107">
        <f>INDEX(Auxiliar_OPEX_Drivers!$B$76:$I$84,MATCH($E111,Auxiliar_OPEX_Drivers!$B$76:$B$84,0),MATCH(YEAR(H$2),Auxiliar_OPEX_Drivers!$B$76:$I$76,0))*$F111</f>
        <v>6</v>
      </c>
      <c r="I111" s="107">
        <f>INDEX(Auxiliar_OPEX_Drivers!$B$76:$I$84,MATCH($E111,Auxiliar_OPEX_Drivers!$B$76:$B$84,0),MATCH(YEAR(I$2),Auxiliar_OPEX_Drivers!$B$76:$I$76,0))*$F111</f>
        <v>6</v>
      </c>
      <c r="J111" s="107">
        <f>INDEX(Auxiliar_OPEX_Drivers!$B$76:$I$84,MATCH($E111,Auxiliar_OPEX_Drivers!$B$76:$B$84,0),MATCH(YEAR(J$2),Auxiliar_OPEX_Drivers!$B$76:$I$76,0))*$F111</f>
        <v>6</v>
      </c>
      <c r="K111" s="107">
        <f>INDEX(Auxiliar_OPEX_Drivers!$B$76:$I$84,MATCH($E111,Auxiliar_OPEX_Drivers!$B$76:$B$84,0),MATCH(YEAR(K$2),Auxiliar_OPEX_Drivers!$B$76:$I$76,0))*$F111</f>
        <v>6</v>
      </c>
      <c r="L111" s="107">
        <f>INDEX(Auxiliar_OPEX_Drivers!$B$76:$I$84,MATCH($E111,Auxiliar_OPEX_Drivers!$B$76:$B$84,0),MATCH(YEAR(L$2),Auxiliar_OPEX_Drivers!$B$76:$I$76,0))*$F111</f>
        <v>6</v>
      </c>
      <c r="M111" s="107">
        <f>INDEX(Auxiliar_OPEX_Drivers!$B$76:$I$84,MATCH($E111,Auxiliar_OPEX_Drivers!$B$76:$B$84,0),MATCH(YEAR(M$2),Auxiliar_OPEX_Drivers!$B$76:$I$76,0))*$F111</f>
        <v>6</v>
      </c>
      <c r="N111" s="107">
        <f>INDEX(Auxiliar_OPEX_Drivers!$B$76:$I$84,MATCH($E111,Auxiliar_OPEX_Drivers!$B$76:$B$84,0),MATCH(YEAR(N$2),Auxiliar_OPEX_Drivers!$B$76:$I$76,0))*$F111</f>
        <v>6</v>
      </c>
      <c r="O111" s="107">
        <f>INDEX(Auxiliar_OPEX_Drivers!$B$76:$I$84,MATCH($E111,Auxiliar_OPEX_Drivers!$B$76:$B$84,0),MATCH(YEAR(O$2),Auxiliar_OPEX_Drivers!$B$76:$I$76,0))*$F111</f>
        <v>6</v>
      </c>
      <c r="P111" s="107">
        <f>INDEX(Auxiliar_OPEX_Drivers!$B$76:$I$84,MATCH($E111,Auxiliar_OPEX_Drivers!$B$76:$B$84,0),MATCH(YEAR(P$2),Auxiliar_OPEX_Drivers!$B$76:$I$76,0))*$F111</f>
        <v>6</v>
      </c>
      <c r="Q111" s="107">
        <f>INDEX(Auxiliar_OPEX_Drivers!$B$76:$I$84,MATCH($E111,Auxiliar_OPEX_Drivers!$B$76:$B$84,0),MATCH(YEAR(Q$2),Auxiliar_OPEX_Drivers!$B$76:$I$76,0))*$F111</f>
        <v>6</v>
      </c>
      <c r="R111" s="107">
        <f>INDEX(Auxiliar_OPEX_Drivers!$B$76:$I$84,MATCH($E111,Auxiliar_OPEX_Drivers!$B$76:$B$84,0),MATCH(YEAR(R$2),Auxiliar_OPEX_Drivers!$B$76:$I$76,0))*$F111</f>
        <v>6</v>
      </c>
      <c r="S111" s="107">
        <f>INDEX(Auxiliar_OPEX_Drivers!$B$76:$I$84,MATCH($E111,Auxiliar_OPEX_Drivers!$B$76:$B$84,0),MATCH(YEAR(S$2),Auxiliar_OPEX_Drivers!$B$76:$I$76,0))*$F111</f>
        <v>6</v>
      </c>
      <c r="T111" s="107">
        <f>INDEX(Auxiliar_OPEX_Drivers!$B$76:$I$84,MATCH($E111,Auxiliar_OPEX_Drivers!$B$76:$B$84,0),MATCH(YEAR(T$2),Auxiliar_OPEX_Drivers!$B$76:$I$76,0))*$F111</f>
        <v>6</v>
      </c>
      <c r="U111" s="107">
        <f>INDEX(Auxiliar_OPEX_Drivers!$B$76:$I$84,MATCH($E111,Auxiliar_OPEX_Drivers!$B$76:$B$84,0),MATCH(YEAR(U$2),Auxiliar_OPEX_Drivers!$B$76:$I$76,0))*$F111</f>
        <v>6</v>
      </c>
      <c r="V111" s="107">
        <f>INDEX(Auxiliar_OPEX_Drivers!$B$76:$I$84,MATCH($E111,Auxiliar_OPEX_Drivers!$B$76:$B$84,0),MATCH(YEAR(V$2),Auxiliar_OPEX_Drivers!$B$76:$I$76,0))*$F111</f>
        <v>6</v>
      </c>
      <c r="W111" s="107">
        <f>INDEX(Auxiliar_OPEX_Drivers!$B$76:$I$84,MATCH($E111,Auxiliar_OPEX_Drivers!$B$76:$B$84,0),MATCH(YEAR(W$2),Auxiliar_OPEX_Drivers!$B$76:$I$76,0))*$F111</f>
        <v>6</v>
      </c>
      <c r="X111" s="107">
        <f>INDEX(Auxiliar_OPEX_Drivers!$B$76:$I$84,MATCH($E111,Auxiliar_OPEX_Drivers!$B$76:$B$84,0),MATCH(YEAR(X$2),Auxiliar_OPEX_Drivers!$B$76:$I$76,0))*$F111</f>
        <v>6</v>
      </c>
      <c r="Y111" s="107">
        <f>INDEX(Auxiliar_OPEX_Drivers!$B$76:$I$84,MATCH($E111,Auxiliar_OPEX_Drivers!$B$76:$B$84,0),MATCH(YEAR(Y$2),Auxiliar_OPEX_Drivers!$B$76:$I$76,0))*$F111</f>
        <v>6</v>
      </c>
      <c r="Z111" s="107">
        <f>INDEX(Auxiliar_OPEX_Drivers!$B$76:$I$84,MATCH($E111,Auxiliar_OPEX_Drivers!$B$76:$B$84,0),MATCH(YEAR(Z$2),Auxiliar_OPEX_Drivers!$B$76:$I$76,0))*$F111</f>
        <v>6</v>
      </c>
      <c r="AA111" s="107">
        <f>INDEX(Auxiliar_OPEX_Drivers!$B$76:$I$84,MATCH($E111,Auxiliar_OPEX_Drivers!$B$76:$B$84,0),MATCH(YEAR(AA$2),Auxiliar_OPEX_Drivers!$B$76:$I$76,0))*$F111</f>
        <v>6</v>
      </c>
      <c r="AB111" s="107">
        <f>INDEX(Auxiliar_OPEX_Drivers!$B$76:$I$84,MATCH($E111,Auxiliar_OPEX_Drivers!$B$76:$B$84,0),MATCH(YEAR(AB$2),Auxiliar_OPEX_Drivers!$B$76:$I$76,0))*$F111</f>
        <v>6</v>
      </c>
      <c r="AC111" s="107">
        <f>INDEX(Auxiliar_OPEX_Drivers!$B$76:$I$84,MATCH($E111,Auxiliar_OPEX_Drivers!$B$76:$B$84,0),MATCH(YEAR(AC$2),Auxiliar_OPEX_Drivers!$B$76:$I$76,0))*$F111</f>
        <v>6</v>
      </c>
      <c r="AD111" s="107">
        <f>INDEX(Auxiliar_OPEX_Drivers!$B$76:$I$84,MATCH($E111,Auxiliar_OPEX_Drivers!$B$76:$B$84,0),MATCH(YEAR(AD$2),Auxiliar_OPEX_Drivers!$B$76:$I$76,0))*$F111</f>
        <v>6</v>
      </c>
      <c r="AE111" s="107">
        <f>INDEX(Auxiliar_OPEX_Drivers!$B$76:$I$84,MATCH($E111,Auxiliar_OPEX_Drivers!$B$76:$B$84,0),MATCH(YEAR(AE$2),Auxiliar_OPEX_Drivers!$B$76:$I$76,0))*$F111</f>
        <v>6</v>
      </c>
      <c r="AF111" s="107">
        <f>INDEX(Auxiliar_OPEX_Drivers!$B$76:$I$84,MATCH($E111,Auxiliar_OPEX_Drivers!$B$76:$B$84,0),MATCH(YEAR(AF$2),Auxiliar_OPEX_Drivers!$B$76:$I$76,0))*$F111</f>
        <v>6</v>
      </c>
      <c r="AG111" s="107">
        <f>INDEX(Auxiliar_OPEX_Drivers!$B$76:$I$84,MATCH($E111,Auxiliar_OPEX_Drivers!$B$76:$B$84,0),MATCH(YEAR(AG$2),Auxiliar_OPEX_Drivers!$B$76:$I$76,0))*$F111</f>
        <v>6</v>
      </c>
      <c r="AH111" s="107">
        <f>INDEX(Auxiliar_OPEX_Drivers!$B$76:$I$84,MATCH($E111,Auxiliar_OPEX_Drivers!$B$76:$B$84,0),MATCH(YEAR(AH$2),Auxiliar_OPEX_Drivers!$B$76:$I$76,0))*$F111</f>
        <v>6</v>
      </c>
      <c r="AI111" s="107">
        <f>INDEX(Auxiliar_OPEX_Drivers!$B$76:$I$84,MATCH($E111,Auxiliar_OPEX_Drivers!$B$76:$B$84,0),MATCH(YEAR(AI$2),Auxiliar_OPEX_Drivers!$B$76:$I$76,0))*$F111</f>
        <v>6</v>
      </c>
      <c r="AJ111" s="107">
        <f>INDEX(Auxiliar_OPEX_Drivers!$B$76:$I$84,MATCH($E111,Auxiliar_OPEX_Drivers!$B$76:$B$84,0),MATCH(YEAR(AJ$2),Auxiliar_OPEX_Drivers!$B$76:$I$76,0))*$F111</f>
        <v>6</v>
      </c>
      <c r="AK111" s="107">
        <f>INDEX(Auxiliar_OPEX_Drivers!$B$76:$I$84,MATCH($E111,Auxiliar_OPEX_Drivers!$B$76:$B$84,0),MATCH(YEAR(AK$2),Auxiliar_OPEX_Drivers!$B$76:$I$76,0))*$F111</f>
        <v>6</v>
      </c>
      <c r="AL111" s="107">
        <f>INDEX(Auxiliar_OPEX_Drivers!$B$76:$I$84,MATCH($E111,Auxiliar_OPEX_Drivers!$B$76:$B$84,0),MATCH(YEAR(AL$2),Auxiliar_OPEX_Drivers!$B$76:$I$76,0))*$F111</f>
        <v>6</v>
      </c>
      <c r="AM111" s="107">
        <f>INDEX(Auxiliar_OPEX_Drivers!$B$76:$I$84,MATCH($E111,Auxiliar_OPEX_Drivers!$B$76:$B$84,0),MATCH(YEAR(AM$2),Auxiliar_OPEX_Drivers!$B$76:$I$76,0))*$F111</f>
        <v>6</v>
      </c>
      <c r="AN111" s="107">
        <f>INDEX(Auxiliar_OPEX_Drivers!$B$76:$I$84,MATCH($E111,Auxiliar_OPEX_Drivers!$B$76:$B$84,0),MATCH(YEAR(AN$2),Auxiliar_OPEX_Drivers!$B$76:$I$76,0))*$F111</f>
        <v>6</v>
      </c>
      <c r="AO111" s="107">
        <f>INDEX(Auxiliar_OPEX_Drivers!$B$76:$I$84,MATCH($E111,Auxiliar_OPEX_Drivers!$B$76:$B$84,0),MATCH(YEAR(AO$2),Auxiliar_OPEX_Drivers!$B$76:$I$76,0))*$F111</f>
        <v>6</v>
      </c>
      <c r="AP111" s="107">
        <f>INDEX(Auxiliar_OPEX_Drivers!$B$76:$I$84,MATCH($E111,Auxiliar_OPEX_Drivers!$B$76:$B$84,0),MATCH(YEAR(AP$2),Auxiliar_OPEX_Drivers!$B$76:$I$76,0))*$F111</f>
        <v>6</v>
      </c>
      <c r="AQ111" s="107">
        <f>INDEX(Auxiliar_OPEX_Drivers!$B$76:$I$84,MATCH($E111,Auxiliar_OPEX_Drivers!$B$76:$B$84,0),MATCH(YEAR(AQ$2),Auxiliar_OPEX_Drivers!$B$76:$I$76,0))*$F111</f>
        <v>6</v>
      </c>
      <c r="AR111" s="107">
        <f>INDEX(Auxiliar_OPEX_Drivers!$B$76:$I$84,MATCH($E111,Auxiliar_OPEX_Drivers!$B$76:$B$84,0),MATCH(YEAR(AR$2),Auxiliar_OPEX_Drivers!$B$76:$I$76,0))*$F111</f>
        <v>6</v>
      </c>
      <c r="AS111" s="107">
        <f>INDEX(Auxiliar_OPEX_Drivers!$B$76:$I$84,MATCH($E111,Auxiliar_OPEX_Drivers!$B$76:$B$84,0),MATCH(YEAR(AS$2),Auxiliar_OPEX_Drivers!$B$76:$I$76,0))*$F111</f>
        <v>6</v>
      </c>
      <c r="AT111" s="107">
        <f>INDEX(Auxiliar_OPEX_Drivers!$B$76:$I$84,MATCH($E111,Auxiliar_OPEX_Drivers!$B$76:$B$84,0),MATCH(YEAR(AT$2),Auxiliar_OPEX_Drivers!$B$76:$I$76,0))*$F111</f>
        <v>6</v>
      </c>
      <c r="AU111" s="107">
        <f>INDEX(Auxiliar_OPEX_Drivers!$B$76:$I$84,MATCH($E111,Auxiliar_OPEX_Drivers!$B$76:$B$84,0),MATCH(YEAR(AU$2),Auxiliar_OPEX_Drivers!$B$76:$I$76,0))*$F111</f>
        <v>6</v>
      </c>
      <c r="AV111" s="107">
        <f>INDEX(Auxiliar_OPEX_Drivers!$B$76:$I$84,MATCH($E111,Auxiliar_OPEX_Drivers!$B$76:$B$84,0),MATCH(YEAR(AV$2),Auxiliar_OPEX_Drivers!$B$76:$I$76,0))*$F111</f>
        <v>6</v>
      </c>
      <c r="AW111" s="107">
        <f>INDEX(Auxiliar_OPEX_Drivers!$B$76:$I$84,MATCH($E111,Auxiliar_OPEX_Drivers!$B$76:$B$84,0),MATCH(YEAR(AW$2),Auxiliar_OPEX_Drivers!$B$76:$I$76,0))*$F111</f>
        <v>6</v>
      </c>
      <c r="AX111" s="107">
        <f>INDEX(Auxiliar_OPEX_Drivers!$B$76:$I$84,MATCH($E111,Auxiliar_OPEX_Drivers!$B$76:$B$84,0),MATCH(YEAR(AX$2),Auxiliar_OPEX_Drivers!$B$76:$I$76,0))*$F111</f>
        <v>6</v>
      </c>
      <c r="AY111" s="107">
        <f>INDEX(Auxiliar_OPEX_Drivers!$B$76:$I$84,MATCH($E111,Auxiliar_OPEX_Drivers!$B$76:$B$84,0),MATCH(YEAR(AY$2),Auxiliar_OPEX_Drivers!$B$76:$I$76,0))*$F111</f>
        <v>6</v>
      </c>
      <c r="AZ111" s="107">
        <f>INDEX(Auxiliar_OPEX_Drivers!$B$76:$I$84,MATCH($E111,Auxiliar_OPEX_Drivers!$B$76:$B$84,0),MATCH(YEAR(AZ$2),Auxiliar_OPEX_Drivers!$B$76:$I$76,0))*$F111</f>
        <v>6</v>
      </c>
      <c r="BA111" s="107">
        <f>INDEX(Auxiliar_OPEX_Drivers!$B$76:$I$84,MATCH($E111,Auxiliar_OPEX_Drivers!$B$76:$B$84,0),MATCH(YEAR(BA$2),Auxiliar_OPEX_Drivers!$B$76:$I$76,0))*$F111</f>
        <v>6</v>
      </c>
      <c r="BB111" s="107">
        <f>INDEX(Auxiliar_OPEX_Drivers!$B$76:$I$84,MATCH($E111,Auxiliar_OPEX_Drivers!$B$76:$B$84,0),MATCH(YEAR(BB$2),Auxiliar_OPEX_Drivers!$B$76:$I$76,0))*$F111</f>
        <v>6</v>
      </c>
      <c r="BC111" s="107">
        <f>INDEX(Auxiliar_OPEX_Drivers!$B$76:$I$84,MATCH($E111,Auxiliar_OPEX_Drivers!$B$76:$B$84,0),MATCH(YEAR(BC$2),Auxiliar_OPEX_Drivers!$B$76:$I$76,0))*$F111</f>
        <v>6</v>
      </c>
      <c r="BD111" s="107">
        <f>INDEX(Auxiliar_OPEX_Drivers!$B$76:$I$84,MATCH($E111,Auxiliar_OPEX_Drivers!$B$76:$B$84,0),MATCH(YEAR(BD$2),Auxiliar_OPEX_Drivers!$B$76:$I$76,0))*$F111</f>
        <v>6</v>
      </c>
      <c r="BE111" s="107">
        <f>INDEX(Auxiliar_OPEX_Drivers!$B$76:$I$84,MATCH($E111,Auxiliar_OPEX_Drivers!$B$76:$B$84,0),MATCH(YEAR(BE$2),Auxiliar_OPEX_Drivers!$B$76:$I$76,0))*$F111</f>
        <v>6</v>
      </c>
      <c r="BF111" s="107">
        <f>INDEX(Auxiliar_OPEX_Drivers!$B$76:$I$84,MATCH($E111,Auxiliar_OPEX_Drivers!$B$76:$B$84,0),MATCH(YEAR(BF$2),Auxiliar_OPEX_Drivers!$B$76:$I$76,0))*$F111</f>
        <v>6</v>
      </c>
      <c r="BG111" s="107">
        <f>INDEX(Auxiliar_OPEX_Drivers!$B$76:$I$84,MATCH($E111,Auxiliar_OPEX_Drivers!$B$76:$B$84,0),MATCH(YEAR(BG$2),Auxiliar_OPEX_Drivers!$B$76:$I$76,0))*$F111</f>
        <v>6</v>
      </c>
      <c r="BH111" s="107">
        <f>INDEX(Auxiliar_OPEX_Drivers!$B$76:$I$84,MATCH($E111,Auxiliar_OPEX_Drivers!$B$76:$B$84,0),MATCH(YEAR(BH$2),Auxiliar_OPEX_Drivers!$B$76:$I$76,0))*$F111</f>
        <v>6</v>
      </c>
      <c r="BI111" s="107">
        <f>INDEX(Auxiliar_OPEX_Drivers!$B$76:$I$84,MATCH($E111,Auxiliar_OPEX_Drivers!$B$76:$B$84,0),MATCH(YEAR(BI$2),Auxiliar_OPEX_Drivers!$B$76:$I$76,0))*$F111</f>
        <v>6</v>
      </c>
      <c r="BJ111" s="107">
        <f>INDEX(Auxiliar_OPEX_Drivers!$B$76:$I$84,MATCH($E111,Auxiliar_OPEX_Drivers!$B$76:$B$84,0),MATCH(YEAR(BJ$2),Auxiliar_OPEX_Drivers!$B$76:$I$76,0))*$F111</f>
        <v>6</v>
      </c>
      <c r="BK111" s="107">
        <f>INDEX(Auxiliar_OPEX_Drivers!$B$76:$I$84,MATCH($E111,Auxiliar_OPEX_Drivers!$B$76:$B$84,0),MATCH(YEAR(BK$2),Auxiliar_OPEX_Drivers!$B$76:$I$76,0))*$F111</f>
        <v>6</v>
      </c>
      <c r="BL111" s="107">
        <f>INDEX(Auxiliar_OPEX_Drivers!$B$76:$I$84,MATCH($E111,Auxiliar_OPEX_Drivers!$B$76:$B$84,0),MATCH(YEAR(BL$2),Auxiliar_OPEX_Drivers!$B$76:$I$76,0))*$F111</f>
        <v>6</v>
      </c>
      <c r="BM111" s="107">
        <f>INDEX(Auxiliar_OPEX_Drivers!$B$76:$I$84,MATCH($E111,Auxiliar_OPEX_Drivers!$B$76:$B$84,0),MATCH(YEAR(BM$2),Auxiliar_OPEX_Drivers!$B$76:$I$76,0))*$F111</f>
        <v>6</v>
      </c>
      <c r="BN111" s="107">
        <f>INDEX(Auxiliar_OPEX_Drivers!$B$76:$I$84,MATCH($E111,Auxiliar_OPEX_Drivers!$B$76:$B$84,0),MATCH(YEAR(BN$2),Auxiliar_OPEX_Drivers!$B$76:$I$76,0))*$F111</f>
        <v>6</v>
      </c>
      <c r="BO111" s="107">
        <f>INDEX(Auxiliar_OPEX_Drivers!$B$76:$I$84,MATCH($E111,Auxiliar_OPEX_Drivers!$B$76:$B$84,0),MATCH(YEAR(BO$2),Auxiliar_OPEX_Drivers!$B$76:$I$76,0))*$F111</f>
        <v>6</v>
      </c>
      <c r="BP111" s="107">
        <f>INDEX(Auxiliar_OPEX_Drivers!$B$76:$I$84,MATCH($E111,Auxiliar_OPEX_Drivers!$B$76:$B$84,0),MATCH(YEAR(BP$2),Auxiliar_OPEX_Drivers!$B$76:$I$76,0))*$F111</f>
        <v>6</v>
      </c>
      <c r="BQ111" s="107">
        <f>INDEX(Auxiliar_OPEX_Drivers!$B$76:$I$84,MATCH($E111,Auxiliar_OPEX_Drivers!$B$76:$B$84,0),MATCH(YEAR(BQ$2),Auxiliar_OPEX_Drivers!$B$76:$I$76,0))*$F111</f>
        <v>6</v>
      </c>
      <c r="BR111" s="107">
        <f>INDEX(Auxiliar_OPEX_Drivers!$B$76:$I$84,MATCH($E111,Auxiliar_OPEX_Drivers!$B$76:$B$84,0),MATCH(YEAR(BR$2),Auxiliar_OPEX_Drivers!$B$76:$I$76,0))*$F111</f>
        <v>6</v>
      </c>
      <c r="BS111" s="107">
        <f>INDEX(Auxiliar_OPEX_Drivers!$B$76:$I$84,MATCH($E111,Auxiliar_OPEX_Drivers!$B$76:$B$84,0),MATCH(YEAR(BS$2),Auxiliar_OPEX_Drivers!$B$76:$I$76,0))*$F111</f>
        <v>6</v>
      </c>
      <c r="BT111" s="107">
        <f>INDEX(Auxiliar_OPEX_Drivers!$B$76:$I$84,MATCH($E111,Auxiliar_OPEX_Drivers!$B$76:$B$84,0),MATCH(YEAR(BT$2),Auxiliar_OPEX_Drivers!$B$76:$I$76,0))*$F111</f>
        <v>6</v>
      </c>
      <c r="BU111" s="107">
        <f>INDEX(Auxiliar_OPEX_Drivers!$B$76:$I$84,MATCH($E111,Auxiliar_OPEX_Drivers!$B$76:$B$84,0),MATCH(YEAR(BU$2),Auxiliar_OPEX_Drivers!$B$76:$I$76,0))*$F111</f>
        <v>6</v>
      </c>
      <c r="BV111" s="107">
        <f>INDEX(Auxiliar_OPEX_Drivers!$B$76:$I$84,MATCH($E111,Auxiliar_OPEX_Drivers!$B$76:$B$84,0),MATCH(YEAR(BV$2),Auxiliar_OPEX_Drivers!$B$76:$I$76,0))*$F111</f>
        <v>6</v>
      </c>
      <c r="BW111" s="107">
        <f>INDEX(Auxiliar_OPEX_Drivers!$B$76:$I$84,MATCH($E111,Auxiliar_OPEX_Drivers!$B$76:$B$84,0),MATCH(YEAR(BW$2),Auxiliar_OPEX_Drivers!$B$76:$I$76,0))*$F111</f>
        <v>6</v>
      </c>
      <c r="BX111" s="107">
        <f>INDEX(Auxiliar_OPEX_Drivers!$B$76:$I$84,MATCH($E111,Auxiliar_OPEX_Drivers!$B$76:$B$84,0),MATCH(YEAR(BX$2),Auxiliar_OPEX_Drivers!$B$76:$I$76,0))*$F111</f>
        <v>6</v>
      </c>
      <c r="BY111" s="107">
        <f>INDEX(Auxiliar_OPEX_Drivers!$B$76:$I$84,MATCH($E111,Auxiliar_OPEX_Drivers!$B$76:$B$84,0),MATCH(YEAR(BY$2),Auxiliar_OPEX_Drivers!$B$76:$I$76,0))*$F111</f>
        <v>6</v>
      </c>
      <c r="BZ111" s="107">
        <f>INDEX(Auxiliar_OPEX_Drivers!$B$76:$I$84,MATCH($E111,Auxiliar_OPEX_Drivers!$B$76:$B$84,0),MATCH(YEAR(BZ$2),Auxiliar_OPEX_Drivers!$B$76:$I$76,0))*$F111</f>
        <v>6</v>
      </c>
      <c r="CA111" s="107">
        <f>INDEX(Auxiliar_OPEX_Drivers!$B$76:$I$84,MATCH($E111,Auxiliar_OPEX_Drivers!$B$76:$B$84,0),MATCH(YEAR(CA$2),Auxiliar_OPEX_Drivers!$B$76:$I$76,0))*$F111</f>
        <v>6</v>
      </c>
      <c r="CB111" s="107">
        <f>INDEX(Auxiliar_OPEX_Drivers!$B$76:$I$84,MATCH($E111,Auxiliar_OPEX_Drivers!$B$76:$B$84,0),MATCH(YEAR(CB$2),Auxiliar_OPEX_Drivers!$B$76:$I$76,0))*$F111</f>
        <v>6</v>
      </c>
      <c r="CC111" s="107">
        <f>INDEX(Auxiliar_OPEX_Drivers!$B$76:$I$84,MATCH($E111,Auxiliar_OPEX_Drivers!$B$76:$B$84,0),MATCH(YEAR(CC$2),Auxiliar_OPEX_Drivers!$B$76:$I$76,0))*$F111</f>
        <v>6</v>
      </c>
      <c r="CD111" s="107">
        <f>INDEX(Auxiliar_OPEX_Drivers!$B$76:$I$84,MATCH($E111,Auxiliar_OPEX_Drivers!$B$76:$B$84,0),MATCH(YEAR(CD$2),Auxiliar_OPEX_Drivers!$B$76:$I$76,0))*$F111</f>
        <v>6</v>
      </c>
      <c r="CE111" s="107">
        <f>INDEX(Auxiliar_OPEX_Drivers!$B$76:$I$84,MATCH($E111,Auxiliar_OPEX_Drivers!$B$76:$B$84,0),MATCH(YEAR(CE$2),Auxiliar_OPEX_Drivers!$B$76:$I$76,0))*$F111</f>
        <v>6</v>
      </c>
      <c r="CF111" s="107">
        <f>INDEX(Auxiliar_OPEX_Drivers!$B$76:$I$84,MATCH($E111,Auxiliar_OPEX_Drivers!$B$76:$B$84,0),MATCH(YEAR(CF$2),Auxiliar_OPEX_Drivers!$B$76:$I$76,0))*$F111</f>
        <v>6</v>
      </c>
      <c r="CG111" s="107">
        <f>INDEX(Auxiliar_OPEX_Drivers!$B$76:$I$84,MATCH($E111,Auxiliar_OPEX_Drivers!$B$76:$B$84,0),MATCH(YEAR(CG$2),Auxiliar_OPEX_Drivers!$B$76:$I$76,0))*$F111</f>
        <v>6</v>
      </c>
      <c r="CI111" s="51">
        <f>INDEX(Auxiliar_OPEX_CustosUnit!$A$1:$R$129,MATCH(Auxiliar_OPEX_P!$A111,Auxiliar_OPEX_CustosUnit!$A$1:$A$129,0),MATCH(CI$2,Auxiliar_OPEX_CustosUnit!$A$3:$Q$3,0))*(1-DRE_Auxiliar!$A$5)</f>
        <v>13460.343037405857</v>
      </c>
      <c r="CJ111" s="51">
        <f>INDEX(Auxiliar_OPEX_CustosUnit!$A$1:$R$129,MATCH(Auxiliar_OPEX_P!$A111,Auxiliar_OPEX_CustosUnit!$A$1:$A$129,0),MATCH(CJ$2,Auxiliar_OPEX_CustosUnit!$A$3:$Q$3,0))*(1-DRE_Auxiliar!$A$5)</f>
        <v>13858.493311344106</v>
      </c>
      <c r="CK111" s="51">
        <f>INDEX(Auxiliar_OPEX_CustosUnit!$A$1:$R$129,MATCH(Auxiliar_OPEX_P!$A111,Auxiliar_OPEX_CustosUnit!$A$1:$A$129,0),MATCH(CK$2,Auxiliar_OPEX_CustosUnit!$A$3:$Q$3,0))*(1-DRE_Auxiliar!$A$5)</f>
        <v>14518.490646908223</v>
      </c>
      <c r="CL111" s="51">
        <f>INDEX(Auxiliar_OPEX_CustosUnit!$A$1:$R$129,MATCH(Auxiliar_OPEX_P!$A111,Auxiliar_OPEX_CustosUnit!$A$1:$A$129,0),MATCH(CL$2,Auxiliar_OPEX_CustosUnit!$A$3:$Q$3,0))*(1-DRE_Auxiliar!$A$5)</f>
        <v>14503.518176792631</v>
      </c>
      <c r="CM111" s="51">
        <f>INDEX(Auxiliar_OPEX_CustosUnit!$A$1:$R$129,MATCH(Auxiliar_OPEX_P!$A111,Auxiliar_OPEX_CustosUnit!$A$1:$A$129,0),MATCH(CM$2,Auxiliar_OPEX_CustosUnit!$A$3:$Q$3,0))*(1-DRE_Auxiliar!$A$5)</f>
        <v>14514.130581008836</v>
      </c>
      <c r="CN111" s="51">
        <f>INDEX(Auxiliar_OPEX_CustosUnit!$A$1:$R$129,MATCH(Auxiliar_OPEX_P!$A111,Auxiliar_OPEX_CustosUnit!$A$1:$A$129,0),MATCH(CN$2,Auxiliar_OPEX_CustosUnit!$A$3:$Q$3,0))*(1-DRE_Auxiliar!$A$5)</f>
        <v>15650.14356982099</v>
      </c>
      <c r="CO111" s="51">
        <f>INDEX(Auxiliar_OPEX_CustosUnit!$A$1:$R$129,MATCH(Auxiliar_OPEX_P!$A111,Auxiliar_OPEX_CustosUnit!$A$1:$A$129,0),MATCH(CO$2,Auxiliar_OPEX_CustosUnit!$A$3:$Q$3,0))*(1-DRE_Auxiliar!$A$5)</f>
        <v>15005.610249524827</v>
      </c>
      <c r="CP111" s="51">
        <f>INDEX(Auxiliar_OPEX_CustosUnit!$A$1:$R$129,MATCH(Auxiliar_OPEX_P!$A111,Auxiliar_OPEX_CustosUnit!$A$1:$A$129,0),MATCH(CP$2,Auxiliar_OPEX_CustosUnit!$A$3:$Q$3,0))*(1-DRE_Auxiliar!$A$5)</f>
        <v>15435.581263074166</v>
      </c>
      <c r="CQ111" s="51">
        <f>INDEX(Auxiliar_OPEX_CustosUnit!$A$1:$R$129,MATCH(Auxiliar_OPEX_P!$A111,Auxiliar_OPEX_CustosUnit!$A$1:$A$129,0),MATCH(CQ$2,Auxiliar_OPEX_CustosUnit!$A$3:$Q$3,0))*(1-DRE_Auxiliar!$A$5)</f>
        <v>15440.800111931634</v>
      </c>
      <c r="CR111" s="51">
        <f>INDEX(Auxiliar_OPEX_CustosUnit!$A$1:$R$129,MATCH(Auxiliar_OPEX_P!$A111,Auxiliar_OPEX_CustosUnit!$A$1:$A$129,0),MATCH(CR$2,Auxiliar_OPEX_CustosUnit!$A$3:$Q$3,0))*(1-DRE_Auxiliar!$A$5)</f>
        <v>15440.800111931634</v>
      </c>
      <c r="CS111" s="51">
        <f>INDEX(Auxiliar_OPEX_CustosUnit!$A$1:$R$129,MATCH(Auxiliar_OPEX_P!$A111,Auxiliar_OPEX_CustosUnit!$A$1:$A$129,0),MATCH(CS$2,Auxiliar_OPEX_CustosUnit!$A$3:$Q$3,0))*(1-DRE_Auxiliar!$A$5)</f>
        <v>15010.829098382297</v>
      </c>
      <c r="CT111" s="51">
        <f>INDEX(Auxiliar_OPEX_CustosUnit!$A$1:$R$129,MATCH(Auxiliar_OPEX_P!$A111,Auxiliar_OPEX_CustosUnit!$A$1:$A$129,0),MATCH(CT$2,Auxiliar_OPEX_CustosUnit!$A$3:$Q$3,0))*(1-DRE_Auxiliar!$A$5)</f>
        <v>14896.453982989902</v>
      </c>
      <c r="CU111" s="53">
        <f t="shared" si="610"/>
        <v>13460.343037405857</v>
      </c>
      <c r="CV111" s="53">
        <f t="shared" si="611"/>
        <v>13858.493311344106</v>
      </c>
      <c r="CW111" s="53">
        <f t="shared" si="612"/>
        <v>14518.490646908223</v>
      </c>
      <c r="CX111" s="53">
        <f t="shared" si="613"/>
        <v>14503.518176792631</v>
      </c>
      <c r="CY111" s="53">
        <f t="shared" si="614"/>
        <v>14514.130581008836</v>
      </c>
      <c r="CZ111" s="53">
        <f t="shared" si="615"/>
        <v>15650.14356982099</v>
      </c>
      <c r="DA111" s="53">
        <f t="shared" si="616"/>
        <v>15005.610249524827</v>
      </c>
      <c r="DB111" s="53">
        <f t="shared" si="617"/>
        <v>15435.581263074166</v>
      </c>
      <c r="DC111" s="53">
        <f t="shared" si="618"/>
        <v>15440.800111931634</v>
      </c>
      <c r="DD111" s="53">
        <f t="shared" si="619"/>
        <v>15440.800111931634</v>
      </c>
      <c r="DE111" s="53">
        <f t="shared" si="620"/>
        <v>15010.829098382297</v>
      </c>
      <c r="DF111" s="53">
        <f t="shared" si="621"/>
        <v>14896.453982989902</v>
      </c>
      <c r="DG111" s="53">
        <f t="shared" si="622"/>
        <v>13460.343037405857</v>
      </c>
      <c r="DH111" s="53">
        <f t="shared" si="623"/>
        <v>13858.493311344106</v>
      </c>
      <c r="DI111" s="53">
        <f t="shared" si="624"/>
        <v>14518.490646908223</v>
      </c>
      <c r="DJ111" s="53">
        <f t="shared" si="625"/>
        <v>14503.518176792631</v>
      </c>
      <c r="DK111" s="53">
        <f t="shared" si="626"/>
        <v>14514.130581008836</v>
      </c>
      <c r="DL111" s="53">
        <f t="shared" si="627"/>
        <v>15650.14356982099</v>
      </c>
      <c r="DM111" s="53">
        <f t="shared" si="628"/>
        <v>15005.610249524827</v>
      </c>
      <c r="DN111" s="53">
        <f t="shared" si="629"/>
        <v>15435.581263074166</v>
      </c>
      <c r="DO111" s="53">
        <f t="shared" si="630"/>
        <v>15440.800111931634</v>
      </c>
      <c r="DP111" s="53">
        <f t="shared" si="631"/>
        <v>15440.800111931634</v>
      </c>
      <c r="DQ111" s="53">
        <f t="shared" si="632"/>
        <v>15010.829098382297</v>
      </c>
      <c r="DR111" s="53">
        <f t="shared" si="633"/>
        <v>14896.453982989902</v>
      </c>
      <c r="DS111" s="53">
        <f t="shared" si="634"/>
        <v>13460.343037405857</v>
      </c>
      <c r="DT111" s="53">
        <f t="shared" si="635"/>
        <v>13858.493311344106</v>
      </c>
      <c r="DU111" s="53">
        <f t="shared" si="636"/>
        <v>14518.490646908223</v>
      </c>
      <c r="DV111" s="53">
        <f t="shared" si="637"/>
        <v>14503.518176792631</v>
      </c>
      <c r="DW111" s="53">
        <f t="shared" si="638"/>
        <v>14514.130581008836</v>
      </c>
      <c r="DX111" s="53">
        <f t="shared" si="639"/>
        <v>15650.14356982099</v>
      </c>
      <c r="DY111" s="53">
        <f t="shared" si="640"/>
        <v>15005.610249524827</v>
      </c>
      <c r="DZ111" s="53">
        <f t="shared" si="641"/>
        <v>15435.581263074166</v>
      </c>
      <c r="EA111" s="53">
        <f t="shared" si="642"/>
        <v>15440.800111931634</v>
      </c>
      <c r="EB111" s="53">
        <f t="shared" si="643"/>
        <v>15440.800111931634</v>
      </c>
      <c r="EC111" s="53">
        <f t="shared" si="644"/>
        <v>15010.829098382297</v>
      </c>
      <c r="ED111" s="53">
        <f t="shared" si="645"/>
        <v>14896.453982989902</v>
      </c>
      <c r="EE111" s="53">
        <f t="shared" si="646"/>
        <v>13460.343037405857</v>
      </c>
      <c r="EF111" s="53">
        <f t="shared" si="647"/>
        <v>13858.493311344106</v>
      </c>
      <c r="EG111" s="53">
        <f t="shared" si="648"/>
        <v>14518.490646908223</v>
      </c>
      <c r="EH111" s="53">
        <f t="shared" si="649"/>
        <v>14503.518176792631</v>
      </c>
      <c r="EI111" s="53">
        <f t="shared" si="650"/>
        <v>14514.130581008836</v>
      </c>
      <c r="EJ111" s="53">
        <f t="shared" si="651"/>
        <v>15650.14356982099</v>
      </c>
      <c r="EK111" s="53">
        <f t="shared" si="652"/>
        <v>15005.610249524827</v>
      </c>
      <c r="EL111" s="53">
        <f t="shared" si="653"/>
        <v>15435.581263074166</v>
      </c>
      <c r="EM111" s="53">
        <f t="shared" si="654"/>
        <v>15440.800111931634</v>
      </c>
      <c r="EN111" s="53">
        <f t="shared" si="655"/>
        <v>15440.800111931634</v>
      </c>
      <c r="EO111" s="53">
        <f t="shared" si="656"/>
        <v>15010.829098382297</v>
      </c>
      <c r="EP111" s="53">
        <f t="shared" si="657"/>
        <v>14896.453982989902</v>
      </c>
      <c r="EQ111" s="53">
        <f t="shared" si="658"/>
        <v>13460.343037405857</v>
      </c>
      <c r="ER111" s="53">
        <f t="shared" si="659"/>
        <v>13858.493311344106</v>
      </c>
      <c r="ES111" s="53">
        <f t="shared" si="660"/>
        <v>14518.490646908223</v>
      </c>
      <c r="ET111" s="53">
        <f t="shared" si="661"/>
        <v>14503.518176792631</v>
      </c>
      <c r="EU111" s="53">
        <f t="shared" si="662"/>
        <v>14514.130581008836</v>
      </c>
      <c r="EV111" s="53">
        <f t="shared" si="663"/>
        <v>15650.14356982099</v>
      </c>
      <c r="EW111" s="53">
        <f t="shared" si="664"/>
        <v>15005.610249524827</v>
      </c>
      <c r="EX111" s="53">
        <f t="shared" si="665"/>
        <v>15435.581263074166</v>
      </c>
      <c r="EY111" s="53">
        <f t="shared" si="666"/>
        <v>15440.800111931634</v>
      </c>
      <c r="EZ111" s="53">
        <f t="shared" si="667"/>
        <v>15440.800111931634</v>
      </c>
      <c r="FA111" s="53">
        <f t="shared" si="668"/>
        <v>15010.829098382297</v>
      </c>
      <c r="FB111" s="53">
        <f t="shared" si="669"/>
        <v>14896.453982989902</v>
      </c>
      <c r="FC111" s="53">
        <f t="shared" si="670"/>
        <v>13460.343037405857</v>
      </c>
      <c r="FD111" s="53">
        <f t="shared" si="671"/>
        <v>13858.493311344106</v>
      </c>
      <c r="FE111" s="53">
        <f t="shared" si="672"/>
        <v>14518.490646908223</v>
      </c>
      <c r="FF111" s="53">
        <f t="shared" si="673"/>
        <v>14503.518176792631</v>
      </c>
      <c r="FG111" s="53">
        <f t="shared" si="674"/>
        <v>14514.130581008836</v>
      </c>
      <c r="FH111" s="53">
        <f t="shared" si="675"/>
        <v>15650.14356982099</v>
      </c>
      <c r="FI111" s="53">
        <f t="shared" si="676"/>
        <v>15005.610249524827</v>
      </c>
      <c r="FJ111" s="53">
        <f t="shared" si="677"/>
        <v>15435.581263074166</v>
      </c>
      <c r="FK111" s="53">
        <f t="shared" si="678"/>
        <v>15440.800111931634</v>
      </c>
      <c r="FL111" s="53">
        <f t="shared" si="679"/>
        <v>15440.800111931634</v>
      </c>
      <c r="FM111" s="53">
        <f t="shared" si="680"/>
        <v>15010.829098382297</v>
      </c>
      <c r="FN111" s="53">
        <f t="shared" si="681"/>
        <v>14896.453982989902</v>
      </c>
      <c r="FP111" s="51">
        <f t="shared" si="682"/>
        <v>87084.783486053013</v>
      </c>
      <c r="FQ111" s="51">
        <f t="shared" si="689"/>
        <v>93900.861418925939</v>
      </c>
      <c r="FR111" s="51">
        <f t="shared" si="690"/>
        <v>90033.661497148962</v>
      </c>
      <c r="FS111" s="51">
        <f t="shared" si="691"/>
        <v>92613.487578444998</v>
      </c>
      <c r="FT111" s="51">
        <f t="shared" si="692"/>
        <v>92644.800671589808</v>
      </c>
      <c r="FU111" s="51">
        <f t="shared" si="693"/>
        <v>92644.800671589808</v>
      </c>
      <c r="FV111" s="51">
        <f t="shared" si="694"/>
        <v>90064.974590293787</v>
      </c>
      <c r="FW111" s="51">
        <f t="shared" si="695"/>
        <v>89378.723897939417</v>
      </c>
      <c r="FX111" s="51">
        <f t="shared" si="696"/>
        <v>80762.058224435139</v>
      </c>
      <c r="FY111" s="51">
        <f t="shared" si="697"/>
        <v>83150.95986806463</v>
      </c>
      <c r="FZ111" s="51">
        <f t="shared" si="698"/>
        <v>87110.943881449348</v>
      </c>
      <c r="GA111" s="51">
        <f t="shared" si="699"/>
        <v>87021.109060755785</v>
      </c>
      <c r="GB111" s="51">
        <f t="shared" si="700"/>
        <v>87084.783486053013</v>
      </c>
      <c r="GC111" s="51">
        <f t="shared" si="701"/>
        <v>93900.861418925939</v>
      </c>
      <c r="GD111" s="51">
        <f t="shared" si="702"/>
        <v>90033.661497148962</v>
      </c>
      <c r="GE111" s="51">
        <f t="shared" si="703"/>
        <v>92613.487578444998</v>
      </c>
      <c r="GF111" s="51">
        <f t="shared" si="704"/>
        <v>92644.800671589808</v>
      </c>
      <c r="GG111" s="51">
        <f t="shared" si="705"/>
        <v>92644.800671589808</v>
      </c>
      <c r="GH111" s="51">
        <f t="shared" si="706"/>
        <v>90064.974590293787</v>
      </c>
      <c r="GI111" s="51">
        <f t="shared" si="707"/>
        <v>89378.723897939417</v>
      </c>
      <c r="GJ111" s="51">
        <f t="shared" si="708"/>
        <v>80762.058224435139</v>
      </c>
      <c r="GK111" s="51">
        <f t="shared" si="709"/>
        <v>83150.95986806463</v>
      </c>
      <c r="GL111" s="51">
        <f t="shared" si="710"/>
        <v>87110.943881449348</v>
      </c>
      <c r="GM111" s="51">
        <f t="shared" si="711"/>
        <v>87021.109060755785</v>
      </c>
      <c r="GN111" s="51">
        <f t="shared" si="712"/>
        <v>87084.783486053013</v>
      </c>
      <c r="GO111" s="51">
        <f t="shared" si="713"/>
        <v>93900.861418925939</v>
      </c>
      <c r="GP111" s="51">
        <f t="shared" si="714"/>
        <v>90033.661497148962</v>
      </c>
      <c r="GQ111" s="51">
        <f t="shared" si="715"/>
        <v>92613.487578444998</v>
      </c>
      <c r="GR111" s="51">
        <f t="shared" si="716"/>
        <v>92644.800671589808</v>
      </c>
      <c r="GS111" s="51">
        <f t="shared" si="717"/>
        <v>92644.800671589808</v>
      </c>
      <c r="GT111" s="51">
        <f t="shared" si="718"/>
        <v>90064.974590293787</v>
      </c>
      <c r="GU111" s="51">
        <f t="shared" si="719"/>
        <v>89378.723897939417</v>
      </c>
      <c r="GV111" s="51">
        <f t="shared" si="720"/>
        <v>80762.058224435139</v>
      </c>
      <c r="GW111" s="51">
        <f t="shared" si="721"/>
        <v>83150.95986806463</v>
      </c>
      <c r="GX111" s="51">
        <f t="shared" si="722"/>
        <v>87110.943881449348</v>
      </c>
      <c r="GY111" s="51">
        <f t="shared" si="723"/>
        <v>87021.109060755785</v>
      </c>
      <c r="GZ111" s="51">
        <f t="shared" si="724"/>
        <v>87084.783486053013</v>
      </c>
      <c r="HA111" s="51">
        <f t="shared" si="725"/>
        <v>93900.861418925939</v>
      </c>
      <c r="HB111" s="51">
        <f t="shared" si="726"/>
        <v>90033.661497148962</v>
      </c>
      <c r="HC111" s="51">
        <f t="shared" si="727"/>
        <v>92613.487578444998</v>
      </c>
      <c r="HD111" s="51">
        <f t="shared" si="728"/>
        <v>92644.800671589808</v>
      </c>
      <c r="HE111" s="51">
        <f t="shared" si="729"/>
        <v>92644.800671589808</v>
      </c>
      <c r="HF111" s="51">
        <f t="shared" si="730"/>
        <v>90064.974590293787</v>
      </c>
      <c r="HG111" s="51">
        <f t="shared" si="731"/>
        <v>89378.723897939417</v>
      </c>
      <c r="HH111" s="51">
        <f t="shared" si="732"/>
        <v>80762.058224435139</v>
      </c>
      <c r="HI111" s="51">
        <f t="shared" si="733"/>
        <v>83150.95986806463</v>
      </c>
      <c r="HJ111" s="51">
        <f t="shared" si="734"/>
        <v>87110.943881449348</v>
      </c>
      <c r="HK111" s="51">
        <f t="shared" si="735"/>
        <v>87021.109060755785</v>
      </c>
      <c r="HL111" s="51">
        <f t="shared" si="736"/>
        <v>87084.783486053013</v>
      </c>
      <c r="HM111" s="51">
        <f t="shared" si="737"/>
        <v>93900.861418925939</v>
      </c>
      <c r="HN111" s="51">
        <f t="shared" si="738"/>
        <v>90033.661497148962</v>
      </c>
      <c r="HO111" s="51">
        <f t="shared" si="739"/>
        <v>92613.487578444998</v>
      </c>
      <c r="HP111" s="51">
        <f t="shared" si="740"/>
        <v>92644.800671589808</v>
      </c>
      <c r="HQ111" s="51">
        <f t="shared" si="741"/>
        <v>92644.800671589808</v>
      </c>
      <c r="HR111" s="51">
        <f t="shared" si="742"/>
        <v>90064.974590293787</v>
      </c>
      <c r="HS111" s="51">
        <f t="shared" si="743"/>
        <v>89378.723897939417</v>
      </c>
      <c r="HT111" s="51">
        <f t="shared" si="744"/>
        <v>80762.058224435139</v>
      </c>
      <c r="HU111" s="51">
        <f t="shared" si="745"/>
        <v>83150.95986806463</v>
      </c>
      <c r="HV111" s="51">
        <f t="shared" si="746"/>
        <v>87110.943881449348</v>
      </c>
      <c r="HW111" s="51">
        <f t="shared" si="747"/>
        <v>87021.109060755785</v>
      </c>
      <c r="HX111" s="51">
        <f t="shared" si="748"/>
        <v>87084.783486053013</v>
      </c>
      <c r="HY111" s="51">
        <f t="shared" si="749"/>
        <v>93900.861418925939</v>
      </c>
      <c r="HZ111" s="51">
        <f t="shared" si="750"/>
        <v>90033.661497148962</v>
      </c>
      <c r="IA111" s="51">
        <f t="shared" si="751"/>
        <v>92613.487578444998</v>
      </c>
      <c r="IB111" s="51">
        <f t="shared" si="688"/>
        <v>92644.800671589808</v>
      </c>
      <c r="IC111" s="51">
        <f t="shared" si="752"/>
        <v>92644.800671589808</v>
      </c>
      <c r="ID111" s="51">
        <f t="shared" si="753"/>
        <v>90064.974590293787</v>
      </c>
      <c r="IE111" s="51">
        <f t="shared" si="754"/>
        <v>89378.723897939417</v>
      </c>
      <c r="IF111" s="51">
        <f t="shared" si="755"/>
        <v>80762.058224435139</v>
      </c>
      <c r="IG111" s="51">
        <f t="shared" si="756"/>
        <v>83150.95986806463</v>
      </c>
      <c r="IH111" s="51">
        <f t="shared" si="757"/>
        <v>87110.943881449348</v>
      </c>
      <c r="II111" s="51">
        <f t="shared" si="758"/>
        <v>87021.109060755785</v>
      </c>
      <c r="IJ111" s="51">
        <f t="shared" si="759"/>
        <v>87084.783486053013</v>
      </c>
      <c r="IK111" s="51">
        <f t="shared" si="760"/>
        <v>93900.861418925939</v>
      </c>
      <c r="IL111" s="51">
        <f t="shared" si="761"/>
        <v>90033.661497148962</v>
      </c>
      <c r="IM111" s="51">
        <f t="shared" si="762"/>
        <v>92613.487578444998</v>
      </c>
      <c r="IN111" s="51">
        <f t="shared" si="763"/>
        <v>92644.800671589808</v>
      </c>
      <c r="IO111" s="51">
        <f t="shared" si="764"/>
        <v>92644.800671589808</v>
      </c>
      <c r="IP111" s="51">
        <f t="shared" si="765"/>
        <v>90064.974590293787</v>
      </c>
      <c r="IQ111" s="51">
        <f t="shared" si="766"/>
        <v>89378.723897939417</v>
      </c>
      <c r="IS111" s="51">
        <f t="shared" si="683"/>
        <v>1066411.1648466906</v>
      </c>
      <c r="IT111" s="51">
        <f t="shared" si="769"/>
        <v>1066411.1648466906</v>
      </c>
      <c r="IU111" s="51">
        <f t="shared" si="769"/>
        <v>1066411.1648466906</v>
      </c>
      <c r="IV111" s="51">
        <f t="shared" si="769"/>
        <v>1066411.1648466906</v>
      </c>
      <c r="IW111" s="51">
        <f t="shared" si="769"/>
        <v>1066411.1648466906</v>
      </c>
      <c r="IX111" s="51">
        <f t="shared" si="769"/>
        <v>1066411.1648466906</v>
      </c>
      <c r="IZ111" s="111">
        <f t="shared" si="684"/>
        <v>0</v>
      </c>
      <c r="JA111" s="111">
        <f t="shared" si="389"/>
        <v>0</v>
      </c>
      <c r="JB111" s="111">
        <f t="shared" si="390"/>
        <v>0</v>
      </c>
      <c r="JC111" s="111">
        <f t="shared" si="391"/>
        <v>0</v>
      </c>
      <c r="JD111" s="111">
        <f t="shared" si="392"/>
        <v>0</v>
      </c>
      <c r="JE111" s="111">
        <f t="shared" si="393"/>
        <v>0</v>
      </c>
      <c r="JF111" s="111">
        <f t="shared" si="394"/>
        <v>0</v>
      </c>
      <c r="JG111" s="111">
        <f t="shared" si="395"/>
        <v>0</v>
      </c>
      <c r="JH111" s="111">
        <f t="shared" si="396"/>
        <v>0</v>
      </c>
      <c r="JI111" s="111">
        <f t="shared" si="397"/>
        <v>0</v>
      </c>
      <c r="JJ111" s="111">
        <f t="shared" si="398"/>
        <v>0</v>
      </c>
      <c r="JK111" s="111">
        <f t="shared" si="399"/>
        <v>0</v>
      </c>
      <c r="JL111" s="111">
        <f t="shared" si="400"/>
        <v>0</v>
      </c>
      <c r="JM111" s="111">
        <f t="shared" si="401"/>
        <v>0</v>
      </c>
      <c r="JN111" s="111">
        <f t="shared" si="402"/>
        <v>0</v>
      </c>
      <c r="JO111" s="111">
        <f t="shared" si="403"/>
        <v>0</v>
      </c>
      <c r="JP111" s="111">
        <f t="shared" si="404"/>
        <v>0</v>
      </c>
      <c r="JQ111" s="111">
        <f t="shared" si="405"/>
        <v>0</v>
      </c>
      <c r="JR111" s="111">
        <f t="shared" si="406"/>
        <v>0</v>
      </c>
      <c r="JS111" s="111">
        <f t="shared" si="407"/>
        <v>0</v>
      </c>
      <c r="JT111" s="111">
        <f t="shared" si="408"/>
        <v>0</v>
      </c>
      <c r="JU111" s="111">
        <f t="shared" si="409"/>
        <v>0</v>
      </c>
      <c r="JV111" s="111">
        <f t="shared" si="410"/>
        <v>0</v>
      </c>
      <c r="JW111" s="111">
        <f t="shared" si="411"/>
        <v>0</v>
      </c>
      <c r="JX111" s="111">
        <f t="shared" si="412"/>
        <v>0</v>
      </c>
      <c r="JY111" s="111">
        <f t="shared" si="413"/>
        <v>0</v>
      </c>
      <c r="JZ111" s="111">
        <f t="shared" si="414"/>
        <v>0</v>
      </c>
      <c r="KA111" s="111">
        <f t="shared" si="415"/>
        <v>0</v>
      </c>
      <c r="KB111" s="111">
        <f t="shared" si="416"/>
        <v>0</v>
      </c>
      <c r="KC111" s="111">
        <f t="shared" si="417"/>
        <v>0</v>
      </c>
      <c r="KD111" s="111">
        <f t="shared" si="418"/>
        <v>0</v>
      </c>
      <c r="KE111" s="111">
        <f t="shared" si="419"/>
        <v>0</v>
      </c>
      <c r="KF111" s="111">
        <f t="shared" si="420"/>
        <v>0</v>
      </c>
      <c r="KG111" s="111">
        <f t="shared" si="421"/>
        <v>0</v>
      </c>
      <c r="KH111" s="111">
        <f t="shared" si="422"/>
        <v>0</v>
      </c>
      <c r="KI111" s="111">
        <f t="shared" si="423"/>
        <v>0</v>
      </c>
      <c r="KJ111" s="111">
        <f t="shared" si="424"/>
        <v>0</v>
      </c>
      <c r="KK111" s="111">
        <f t="shared" si="425"/>
        <v>0</v>
      </c>
      <c r="KL111" s="111">
        <f t="shared" si="426"/>
        <v>0</v>
      </c>
      <c r="KM111" s="111">
        <f t="shared" si="427"/>
        <v>0</v>
      </c>
      <c r="KN111" s="111">
        <f t="shared" si="428"/>
        <v>0</v>
      </c>
      <c r="KO111" s="111">
        <f t="shared" si="429"/>
        <v>0</v>
      </c>
      <c r="KP111" s="111">
        <f t="shared" si="430"/>
        <v>0</v>
      </c>
      <c r="KQ111" s="111">
        <f t="shared" si="431"/>
        <v>0</v>
      </c>
      <c r="KR111" s="111">
        <f t="shared" si="432"/>
        <v>0</v>
      </c>
      <c r="KS111" s="111">
        <f t="shared" si="433"/>
        <v>0</v>
      </c>
      <c r="KT111" s="111">
        <f t="shared" si="434"/>
        <v>0</v>
      </c>
      <c r="KU111" s="111">
        <f t="shared" si="435"/>
        <v>0</v>
      </c>
      <c r="KV111" s="111">
        <f t="shared" si="436"/>
        <v>0</v>
      </c>
      <c r="KW111" s="111">
        <f t="shared" si="437"/>
        <v>0</v>
      </c>
      <c r="KX111" s="111">
        <f t="shared" si="438"/>
        <v>0</v>
      </c>
      <c r="KY111" s="111">
        <f t="shared" si="439"/>
        <v>0</v>
      </c>
      <c r="KZ111" s="111">
        <f t="shared" si="440"/>
        <v>0</v>
      </c>
      <c r="LA111" s="111">
        <f t="shared" si="441"/>
        <v>0</v>
      </c>
      <c r="LB111" s="111">
        <f t="shared" si="442"/>
        <v>0</v>
      </c>
      <c r="LC111" s="111">
        <f t="shared" si="443"/>
        <v>0</v>
      </c>
      <c r="LD111" s="111">
        <f t="shared" si="444"/>
        <v>0</v>
      </c>
      <c r="LE111" s="111">
        <f t="shared" si="445"/>
        <v>0</v>
      </c>
      <c r="LF111" s="111">
        <f t="shared" si="446"/>
        <v>0</v>
      </c>
      <c r="LG111" s="111">
        <f t="shared" si="447"/>
        <v>0</v>
      </c>
      <c r="LH111" s="111">
        <f t="shared" si="448"/>
        <v>0</v>
      </c>
      <c r="LI111" s="111">
        <f t="shared" si="449"/>
        <v>0</v>
      </c>
      <c r="LJ111" s="111">
        <f t="shared" si="450"/>
        <v>0</v>
      </c>
      <c r="LK111" s="111">
        <f t="shared" si="451"/>
        <v>0</v>
      </c>
      <c r="LL111" s="111">
        <f t="shared" si="452"/>
        <v>0</v>
      </c>
      <c r="LM111" s="111">
        <f t="shared" si="453"/>
        <v>0</v>
      </c>
      <c r="LN111" s="111">
        <f t="shared" si="454"/>
        <v>0</v>
      </c>
      <c r="LO111" s="111">
        <f t="shared" si="455"/>
        <v>0</v>
      </c>
      <c r="LP111" s="111">
        <f t="shared" si="456"/>
        <v>0</v>
      </c>
      <c r="LQ111" s="111">
        <f t="shared" si="457"/>
        <v>0</v>
      </c>
      <c r="LR111" s="111">
        <f t="shared" si="458"/>
        <v>0</v>
      </c>
      <c r="LS111" s="111">
        <f t="shared" si="459"/>
        <v>0</v>
      </c>
      <c r="LT111" s="111">
        <f t="shared" si="460"/>
        <v>0</v>
      </c>
      <c r="LU111" s="111">
        <f t="shared" si="461"/>
        <v>0</v>
      </c>
      <c r="LV111" s="111">
        <f t="shared" si="462"/>
        <v>0</v>
      </c>
      <c r="LW111" s="111">
        <f t="shared" si="463"/>
        <v>0</v>
      </c>
      <c r="LX111" s="111">
        <f t="shared" si="464"/>
        <v>0</v>
      </c>
      <c r="LY111" s="111">
        <f t="shared" si="465"/>
        <v>0</v>
      </c>
      <c r="LZ111" s="111">
        <f t="shared" si="466"/>
        <v>0</v>
      </c>
      <c r="MA111" s="111">
        <f t="shared" si="467"/>
        <v>0</v>
      </c>
      <c r="MD111" s="111"/>
      <c r="ME111" s="111">
        <f t="shared" si="685"/>
        <v>0</v>
      </c>
      <c r="MF111" s="111">
        <f t="shared" si="468"/>
        <v>0</v>
      </c>
      <c r="MG111" s="111">
        <f t="shared" si="469"/>
        <v>0</v>
      </c>
      <c r="MH111" s="111">
        <f t="shared" si="470"/>
        <v>0</v>
      </c>
      <c r="MI111" s="111">
        <f t="shared" si="471"/>
        <v>0</v>
      </c>
      <c r="MJ111" s="111">
        <f t="shared" si="472"/>
        <v>0</v>
      </c>
      <c r="MK111" s="111">
        <f t="shared" si="473"/>
        <v>0</v>
      </c>
      <c r="ML111" s="111">
        <f t="shared" si="474"/>
        <v>0</v>
      </c>
      <c r="MM111" s="111">
        <f t="shared" si="475"/>
        <v>0</v>
      </c>
      <c r="MN111" s="111">
        <f t="shared" si="476"/>
        <v>0</v>
      </c>
      <c r="MO111" s="111">
        <f t="shared" si="477"/>
        <v>0</v>
      </c>
      <c r="MP111" s="111">
        <f t="shared" si="478"/>
        <v>0</v>
      </c>
      <c r="MQ111" s="111">
        <f t="shared" si="479"/>
        <v>0</v>
      </c>
      <c r="MR111" s="111">
        <f t="shared" si="480"/>
        <v>0</v>
      </c>
      <c r="MS111" s="111">
        <f t="shared" si="481"/>
        <v>0</v>
      </c>
      <c r="MT111" s="111">
        <f t="shared" si="482"/>
        <v>0</v>
      </c>
      <c r="MU111" s="111">
        <f t="shared" si="483"/>
        <v>0</v>
      </c>
      <c r="MV111" s="111">
        <f t="shared" si="484"/>
        <v>0</v>
      </c>
      <c r="MW111" s="111">
        <f t="shared" si="485"/>
        <v>0</v>
      </c>
      <c r="MX111" s="111">
        <f t="shared" si="486"/>
        <v>0</v>
      </c>
      <c r="MY111" s="111">
        <f t="shared" si="487"/>
        <v>0</v>
      </c>
      <c r="MZ111" s="111">
        <f t="shared" si="488"/>
        <v>0</v>
      </c>
      <c r="NA111" s="111">
        <f t="shared" si="489"/>
        <v>0</v>
      </c>
      <c r="NB111" s="111">
        <f t="shared" si="490"/>
        <v>0</v>
      </c>
      <c r="NC111" s="111">
        <f t="shared" si="491"/>
        <v>0</v>
      </c>
      <c r="ND111" s="111">
        <f t="shared" si="492"/>
        <v>0</v>
      </c>
      <c r="NE111" s="111">
        <f t="shared" si="493"/>
        <v>0</v>
      </c>
      <c r="NF111" s="111">
        <f t="shared" si="494"/>
        <v>0</v>
      </c>
      <c r="NG111" s="111">
        <f t="shared" si="495"/>
        <v>0</v>
      </c>
      <c r="NH111" s="111">
        <f t="shared" si="496"/>
        <v>0</v>
      </c>
      <c r="NI111" s="111">
        <f t="shared" si="497"/>
        <v>0</v>
      </c>
      <c r="NJ111" s="111">
        <f t="shared" si="498"/>
        <v>0</v>
      </c>
      <c r="NK111" s="111">
        <f t="shared" si="499"/>
        <v>0</v>
      </c>
      <c r="NL111" s="111">
        <f t="shared" si="500"/>
        <v>0</v>
      </c>
      <c r="NM111" s="111">
        <f t="shared" si="501"/>
        <v>0</v>
      </c>
      <c r="NN111" s="111">
        <f t="shared" si="502"/>
        <v>0</v>
      </c>
      <c r="NO111" s="111">
        <f t="shared" si="503"/>
        <v>0</v>
      </c>
      <c r="NP111" s="111">
        <f t="shared" si="504"/>
        <v>0</v>
      </c>
      <c r="NQ111" s="111">
        <f t="shared" si="505"/>
        <v>0</v>
      </c>
      <c r="NR111" s="111">
        <f t="shared" si="506"/>
        <v>0</v>
      </c>
      <c r="NS111" s="111">
        <f t="shared" si="507"/>
        <v>0</v>
      </c>
      <c r="NT111" s="111">
        <f t="shared" si="508"/>
        <v>0</v>
      </c>
      <c r="NU111" s="111">
        <f t="shared" si="509"/>
        <v>0</v>
      </c>
      <c r="NV111" s="111">
        <f t="shared" si="510"/>
        <v>0</v>
      </c>
      <c r="NW111" s="111">
        <f t="shared" si="511"/>
        <v>0</v>
      </c>
      <c r="NX111" s="111">
        <f t="shared" si="512"/>
        <v>0</v>
      </c>
      <c r="NY111" s="111">
        <f t="shared" si="513"/>
        <v>0</v>
      </c>
      <c r="NZ111" s="111">
        <f t="shared" si="514"/>
        <v>0</v>
      </c>
      <c r="OA111" s="111">
        <f t="shared" si="515"/>
        <v>0</v>
      </c>
      <c r="OB111" s="111">
        <f t="shared" si="516"/>
        <v>0</v>
      </c>
      <c r="OC111" s="111">
        <f t="shared" si="517"/>
        <v>0</v>
      </c>
      <c r="OD111" s="111">
        <f t="shared" si="518"/>
        <v>0</v>
      </c>
      <c r="OE111" s="111">
        <f t="shared" si="519"/>
        <v>0</v>
      </c>
      <c r="OF111" s="111">
        <f t="shared" si="520"/>
        <v>0</v>
      </c>
      <c r="OG111" s="111">
        <f t="shared" si="521"/>
        <v>0</v>
      </c>
      <c r="OH111" s="111">
        <f t="shared" si="522"/>
        <v>0</v>
      </c>
      <c r="OI111" s="111">
        <f t="shared" si="523"/>
        <v>0</v>
      </c>
      <c r="OJ111" s="111">
        <f t="shared" si="524"/>
        <v>0</v>
      </c>
      <c r="OK111" s="111">
        <f t="shared" si="525"/>
        <v>0</v>
      </c>
      <c r="OL111" s="111">
        <f t="shared" si="526"/>
        <v>0</v>
      </c>
      <c r="OM111" s="111">
        <f t="shared" si="527"/>
        <v>0</v>
      </c>
      <c r="ON111" s="111">
        <f t="shared" si="528"/>
        <v>0</v>
      </c>
      <c r="OO111" s="111">
        <f t="shared" si="529"/>
        <v>0</v>
      </c>
      <c r="OP111" s="111">
        <f t="shared" si="530"/>
        <v>0</v>
      </c>
      <c r="OQ111" s="111">
        <f t="shared" si="531"/>
        <v>0</v>
      </c>
      <c r="OR111" s="111">
        <f t="shared" si="532"/>
        <v>0</v>
      </c>
      <c r="OS111" s="111">
        <f t="shared" si="533"/>
        <v>0</v>
      </c>
      <c r="OT111" s="111">
        <f t="shared" si="534"/>
        <v>0</v>
      </c>
      <c r="OU111" s="111">
        <f t="shared" si="535"/>
        <v>0</v>
      </c>
      <c r="OV111" s="111">
        <f t="shared" si="536"/>
        <v>0</v>
      </c>
      <c r="OW111" s="111">
        <f t="shared" si="537"/>
        <v>0</v>
      </c>
      <c r="OX111" s="111">
        <f t="shared" si="538"/>
        <v>0</v>
      </c>
      <c r="OY111" s="111"/>
      <c r="PA111" s="51">
        <f t="shared" si="686"/>
        <v>93900.861418925939</v>
      </c>
      <c r="PB111" s="51">
        <f t="shared" si="539"/>
        <v>90033.661497148962</v>
      </c>
      <c r="PC111" s="51">
        <f t="shared" si="540"/>
        <v>92613.487578444998</v>
      </c>
      <c r="PD111" s="51">
        <f t="shared" si="541"/>
        <v>92644.800671589808</v>
      </c>
      <c r="PE111" s="51">
        <f t="shared" si="542"/>
        <v>92644.800671589808</v>
      </c>
      <c r="PF111" s="51">
        <f t="shared" si="543"/>
        <v>90064.974590293787</v>
      </c>
      <c r="PG111" s="51">
        <f t="shared" si="544"/>
        <v>89378.723897939417</v>
      </c>
      <c r="PH111" s="51">
        <f t="shared" si="545"/>
        <v>80762.058224435139</v>
      </c>
      <c r="PI111" s="51">
        <f t="shared" si="546"/>
        <v>83150.95986806463</v>
      </c>
      <c r="PJ111" s="51">
        <f t="shared" si="547"/>
        <v>87110.943881449348</v>
      </c>
      <c r="PK111" s="51">
        <f t="shared" si="548"/>
        <v>87021.109060755785</v>
      </c>
      <c r="PL111" s="51">
        <f t="shared" si="549"/>
        <v>87084.783486053013</v>
      </c>
      <c r="PM111" s="51">
        <f t="shared" si="550"/>
        <v>93900.861418925939</v>
      </c>
      <c r="PN111" s="51">
        <f t="shared" si="551"/>
        <v>90033.661497148962</v>
      </c>
      <c r="PO111" s="51">
        <f t="shared" si="552"/>
        <v>92613.487578444998</v>
      </c>
      <c r="PP111" s="51">
        <f t="shared" si="553"/>
        <v>92644.800671589808</v>
      </c>
      <c r="PQ111" s="51">
        <f t="shared" si="554"/>
        <v>92644.800671589808</v>
      </c>
      <c r="PR111" s="51">
        <f t="shared" si="555"/>
        <v>90064.974590293787</v>
      </c>
      <c r="PS111" s="51">
        <f t="shared" si="556"/>
        <v>89378.723897939417</v>
      </c>
      <c r="PT111" s="51">
        <f t="shared" si="557"/>
        <v>80762.058224435139</v>
      </c>
      <c r="PU111" s="51">
        <f t="shared" si="558"/>
        <v>83150.95986806463</v>
      </c>
      <c r="PV111" s="51">
        <f t="shared" si="559"/>
        <v>87110.943881449348</v>
      </c>
      <c r="PW111" s="51">
        <f t="shared" si="560"/>
        <v>87021.109060755785</v>
      </c>
      <c r="PX111" s="51">
        <f t="shared" si="561"/>
        <v>87084.783486053013</v>
      </c>
      <c r="PY111" s="51">
        <f t="shared" si="562"/>
        <v>93900.861418925939</v>
      </c>
      <c r="PZ111" s="51">
        <f t="shared" si="563"/>
        <v>90033.661497148962</v>
      </c>
      <c r="QA111" s="51">
        <f t="shared" si="564"/>
        <v>92613.487578444998</v>
      </c>
      <c r="QB111" s="51">
        <f t="shared" si="565"/>
        <v>92644.800671589808</v>
      </c>
      <c r="QC111" s="51">
        <f t="shared" si="566"/>
        <v>92644.800671589808</v>
      </c>
      <c r="QD111" s="51">
        <f t="shared" si="567"/>
        <v>90064.974590293787</v>
      </c>
      <c r="QE111" s="51">
        <f t="shared" si="568"/>
        <v>89378.723897939417</v>
      </c>
      <c r="QF111" s="51">
        <f t="shared" si="569"/>
        <v>80762.058224435139</v>
      </c>
      <c r="QG111" s="51">
        <f t="shared" si="570"/>
        <v>83150.95986806463</v>
      </c>
      <c r="QH111" s="51">
        <f t="shared" si="571"/>
        <v>87110.943881449348</v>
      </c>
      <c r="QI111" s="51">
        <f t="shared" si="572"/>
        <v>87021.109060755785</v>
      </c>
      <c r="QJ111" s="51">
        <f t="shared" si="573"/>
        <v>87084.783486053013</v>
      </c>
      <c r="QK111" s="51">
        <f t="shared" si="574"/>
        <v>93900.861418925939</v>
      </c>
      <c r="QL111" s="51">
        <f t="shared" si="575"/>
        <v>90033.661497148962</v>
      </c>
      <c r="QM111" s="51">
        <f t="shared" si="576"/>
        <v>92613.487578444998</v>
      </c>
      <c r="QN111" s="51">
        <f t="shared" si="577"/>
        <v>92644.800671589808</v>
      </c>
      <c r="QO111" s="51">
        <f t="shared" si="578"/>
        <v>92644.800671589808</v>
      </c>
      <c r="QP111" s="51">
        <f t="shared" si="579"/>
        <v>90064.974590293787</v>
      </c>
      <c r="QQ111" s="51">
        <f t="shared" si="580"/>
        <v>89378.723897939417</v>
      </c>
      <c r="QR111" s="51">
        <f t="shared" si="581"/>
        <v>80762.058224435139</v>
      </c>
      <c r="QS111" s="51">
        <f t="shared" si="582"/>
        <v>83150.95986806463</v>
      </c>
      <c r="QT111" s="51">
        <f t="shared" si="583"/>
        <v>87110.943881449348</v>
      </c>
      <c r="QU111" s="51">
        <f t="shared" si="584"/>
        <v>87021.109060755785</v>
      </c>
      <c r="QV111" s="51">
        <f t="shared" si="585"/>
        <v>87084.783486053013</v>
      </c>
      <c r="QW111" s="51">
        <f t="shared" si="586"/>
        <v>93900.861418925939</v>
      </c>
      <c r="QX111" s="51">
        <f t="shared" si="587"/>
        <v>90033.661497148962</v>
      </c>
      <c r="QY111" s="51">
        <f t="shared" si="588"/>
        <v>92613.487578444998</v>
      </c>
      <c r="QZ111" s="51">
        <f t="shared" si="589"/>
        <v>92644.800671589808</v>
      </c>
      <c r="RA111" s="51">
        <f t="shared" si="590"/>
        <v>92644.800671589808</v>
      </c>
      <c r="RB111" s="51">
        <f t="shared" si="591"/>
        <v>90064.974590293787</v>
      </c>
      <c r="RC111" s="51">
        <f t="shared" si="592"/>
        <v>89378.723897939417</v>
      </c>
      <c r="RD111" s="51">
        <f t="shared" si="593"/>
        <v>80762.058224435139</v>
      </c>
      <c r="RE111" s="51">
        <f t="shared" si="594"/>
        <v>83150.95986806463</v>
      </c>
      <c r="RF111" s="51">
        <f t="shared" si="595"/>
        <v>87110.943881449348</v>
      </c>
      <c r="RG111" s="51">
        <f t="shared" si="596"/>
        <v>87021.109060755785</v>
      </c>
      <c r="RH111" s="51">
        <f t="shared" si="597"/>
        <v>87084.783486053013</v>
      </c>
      <c r="RI111" s="51">
        <f t="shared" si="598"/>
        <v>93900.861418925939</v>
      </c>
      <c r="RJ111" s="51">
        <f t="shared" si="599"/>
        <v>90033.661497148962</v>
      </c>
      <c r="RK111" s="51">
        <f t="shared" si="600"/>
        <v>92613.487578444998</v>
      </c>
      <c r="RL111" s="51">
        <f t="shared" si="601"/>
        <v>92644.800671589808</v>
      </c>
      <c r="RM111" s="51">
        <f t="shared" si="602"/>
        <v>92644.800671589808</v>
      </c>
      <c r="RN111" s="51">
        <f t="shared" si="603"/>
        <v>90064.974590293787</v>
      </c>
      <c r="RO111" s="51">
        <f t="shared" si="604"/>
        <v>89378.723897939417</v>
      </c>
      <c r="RP111" s="51">
        <f t="shared" si="605"/>
        <v>80762.058224435139</v>
      </c>
      <c r="RQ111" s="51">
        <f t="shared" si="606"/>
        <v>83150.95986806463</v>
      </c>
      <c r="RR111" s="51">
        <f t="shared" si="607"/>
        <v>87110.943881449348</v>
      </c>
      <c r="RS111" s="51">
        <f t="shared" si="608"/>
        <v>87021.109060755785</v>
      </c>
      <c r="RT111" s="51">
        <f t="shared" si="609"/>
        <v>87084.783486053013</v>
      </c>
      <c r="RU111" s="51"/>
      <c r="RV111" s="51">
        <f t="shared" si="768"/>
        <v>1066411.1648466906</v>
      </c>
      <c r="RW111" s="51">
        <f t="shared" si="768"/>
        <v>1066411.1648466906</v>
      </c>
      <c r="RX111" s="51">
        <f t="shared" si="768"/>
        <v>1066411.1648466906</v>
      </c>
      <c r="RY111" s="51">
        <f t="shared" si="768"/>
        <v>1066411.1648466906</v>
      </c>
      <c r="RZ111" s="51">
        <f t="shared" si="768"/>
        <v>1066411.1648466906</v>
      </c>
      <c r="SA111" s="51">
        <f t="shared" si="768"/>
        <v>1066411.1648466906</v>
      </c>
    </row>
    <row r="112" spans="1:495" x14ac:dyDescent="0.3">
      <c r="A112" s="1">
        <v>714000</v>
      </c>
      <c r="B112" s="1" t="s">
        <v>294</v>
      </c>
      <c r="C112" s="1" t="s">
        <v>141</v>
      </c>
      <c r="D112" s="44">
        <v>0</v>
      </c>
      <c r="E112" s="1" t="s">
        <v>174</v>
      </c>
      <c r="F112" s="107">
        <f>VLOOKUP(A112,Auxiliar_OPEX_CustosUnit!$A$4:$E$129,COLUMN(Auxiliar_OPEX_CustosUnit!$E$3),0)</f>
        <v>0</v>
      </c>
      <c r="G112" s="107">
        <f>INDEX(Auxiliar_OPEX_Drivers!$B$76:$I$84,MATCH($E112,Auxiliar_OPEX_Drivers!$B$76:$B$84,0),MATCH(YEAR(G$2),Auxiliar_OPEX_Drivers!$B$76:$I$76,0))*$F112</f>
        <v>0</v>
      </c>
      <c r="H112" s="107">
        <f>INDEX(Auxiliar_OPEX_Drivers!$B$76:$I$84,MATCH($E112,Auxiliar_OPEX_Drivers!$B$76:$B$84,0),MATCH(YEAR(H$2),Auxiliar_OPEX_Drivers!$B$76:$I$76,0))*$F112</f>
        <v>0</v>
      </c>
      <c r="I112" s="107">
        <f>INDEX(Auxiliar_OPEX_Drivers!$B$76:$I$84,MATCH($E112,Auxiliar_OPEX_Drivers!$B$76:$B$84,0),MATCH(YEAR(I$2),Auxiliar_OPEX_Drivers!$B$76:$I$76,0))*$F112</f>
        <v>0</v>
      </c>
      <c r="J112" s="107">
        <f>INDEX(Auxiliar_OPEX_Drivers!$B$76:$I$84,MATCH($E112,Auxiliar_OPEX_Drivers!$B$76:$B$84,0),MATCH(YEAR(J$2),Auxiliar_OPEX_Drivers!$B$76:$I$76,0))*$F112</f>
        <v>0</v>
      </c>
      <c r="K112" s="107">
        <f>INDEX(Auxiliar_OPEX_Drivers!$B$76:$I$84,MATCH($E112,Auxiliar_OPEX_Drivers!$B$76:$B$84,0),MATCH(YEAR(K$2),Auxiliar_OPEX_Drivers!$B$76:$I$76,0))*$F112</f>
        <v>0</v>
      </c>
      <c r="L112" s="107">
        <f>INDEX(Auxiliar_OPEX_Drivers!$B$76:$I$84,MATCH($E112,Auxiliar_OPEX_Drivers!$B$76:$B$84,0),MATCH(YEAR(L$2),Auxiliar_OPEX_Drivers!$B$76:$I$76,0))*$F112</f>
        <v>0</v>
      </c>
      <c r="M112" s="107">
        <f>INDEX(Auxiliar_OPEX_Drivers!$B$76:$I$84,MATCH($E112,Auxiliar_OPEX_Drivers!$B$76:$B$84,0),MATCH(YEAR(M$2),Auxiliar_OPEX_Drivers!$B$76:$I$76,0))*$F112</f>
        <v>0</v>
      </c>
      <c r="N112" s="107">
        <f>INDEX(Auxiliar_OPEX_Drivers!$B$76:$I$84,MATCH($E112,Auxiliar_OPEX_Drivers!$B$76:$B$84,0),MATCH(YEAR(N$2),Auxiliar_OPEX_Drivers!$B$76:$I$76,0))*$F112</f>
        <v>0</v>
      </c>
      <c r="O112" s="107">
        <f>INDEX(Auxiliar_OPEX_Drivers!$B$76:$I$84,MATCH($E112,Auxiliar_OPEX_Drivers!$B$76:$B$84,0),MATCH(YEAR(O$2),Auxiliar_OPEX_Drivers!$B$76:$I$76,0))*$F112</f>
        <v>0</v>
      </c>
      <c r="P112" s="107">
        <f>INDEX(Auxiliar_OPEX_Drivers!$B$76:$I$84,MATCH($E112,Auxiliar_OPEX_Drivers!$B$76:$B$84,0),MATCH(YEAR(P$2),Auxiliar_OPEX_Drivers!$B$76:$I$76,0))*$F112</f>
        <v>0</v>
      </c>
      <c r="Q112" s="107">
        <f>INDEX(Auxiliar_OPEX_Drivers!$B$76:$I$84,MATCH($E112,Auxiliar_OPEX_Drivers!$B$76:$B$84,0),MATCH(YEAR(Q$2),Auxiliar_OPEX_Drivers!$B$76:$I$76,0))*$F112</f>
        <v>0</v>
      </c>
      <c r="R112" s="107">
        <f>INDEX(Auxiliar_OPEX_Drivers!$B$76:$I$84,MATCH($E112,Auxiliar_OPEX_Drivers!$B$76:$B$84,0),MATCH(YEAR(R$2),Auxiliar_OPEX_Drivers!$B$76:$I$76,0))*$F112</f>
        <v>0</v>
      </c>
      <c r="S112" s="107">
        <f>INDEX(Auxiliar_OPEX_Drivers!$B$76:$I$84,MATCH($E112,Auxiliar_OPEX_Drivers!$B$76:$B$84,0),MATCH(YEAR(S$2),Auxiliar_OPEX_Drivers!$B$76:$I$76,0))*$F112</f>
        <v>0</v>
      </c>
      <c r="T112" s="107">
        <f>INDEX(Auxiliar_OPEX_Drivers!$B$76:$I$84,MATCH($E112,Auxiliar_OPEX_Drivers!$B$76:$B$84,0),MATCH(YEAR(T$2),Auxiliar_OPEX_Drivers!$B$76:$I$76,0))*$F112</f>
        <v>0</v>
      </c>
      <c r="U112" s="107">
        <f>INDEX(Auxiliar_OPEX_Drivers!$B$76:$I$84,MATCH($E112,Auxiliar_OPEX_Drivers!$B$76:$B$84,0),MATCH(YEAR(U$2),Auxiliar_OPEX_Drivers!$B$76:$I$76,0))*$F112</f>
        <v>0</v>
      </c>
      <c r="V112" s="107">
        <f>INDEX(Auxiliar_OPEX_Drivers!$B$76:$I$84,MATCH($E112,Auxiliar_OPEX_Drivers!$B$76:$B$84,0),MATCH(YEAR(V$2),Auxiliar_OPEX_Drivers!$B$76:$I$76,0))*$F112</f>
        <v>0</v>
      </c>
      <c r="W112" s="107">
        <f>INDEX(Auxiliar_OPEX_Drivers!$B$76:$I$84,MATCH($E112,Auxiliar_OPEX_Drivers!$B$76:$B$84,0),MATCH(YEAR(W$2),Auxiliar_OPEX_Drivers!$B$76:$I$76,0))*$F112</f>
        <v>0</v>
      </c>
      <c r="X112" s="107">
        <f>INDEX(Auxiliar_OPEX_Drivers!$B$76:$I$84,MATCH($E112,Auxiliar_OPEX_Drivers!$B$76:$B$84,0),MATCH(YEAR(X$2),Auxiliar_OPEX_Drivers!$B$76:$I$76,0))*$F112</f>
        <v>0</v>
      </c>
      <c r="Y112" s="107">
        <f>INDEX(Auxiliar_OPEX_Drivers!$B$76:$I$84,MATCH($E112,Auxiliar_OPEX_Drivers!$B$76:$B$84,0),MATCH(YEAR(Y$2),Auxiliar_OPEX_Drivers!$B$76:$I$76,0))*$F112</f>
        <v>0</v>
      </c>
      <c r="Z112" s="107">
        <f>INDEX(Auxiliar_OPEX_Drivers!$B$76:$I$84,MATCH($E112,Auxiliar_OPEX_Drivers!$B$76:$B$84,0),MATCH(YEAR(Z$2),Auxiliar_OPEX_Drivers!$B$76:$I$76,0))*$F112</f>
        <v>0</v>
      </c>
      <c r="AA112" s="107">
        <f>INDEX(Auxiliar_OPEX_Drivers!$B$76:$I$84,MATCH($E112,Auxiliar_OPEX_Drivers!$B$76:$B$84,0),MATCH(YEAR(AA$2),Auxiliar_OPEX_Drivers!$B$76:$I$76,0))*$F112</f>
        <v>0</v>
      </c>
      <c r="AB112" s="107">
        <f>INDEX(Auxiliar_OPEX_Drivers!$B$76:$I$84,MATCH($E112,Auxiliar_OPEX_Drivers!$B$76:$B$84,0),MATCH(YEAR(AB$2),Auxiliar_OPEX_Drivers!$B$76:$I$76,0))*$F112</f>
        <v>0</v>
      </c>
      <c r="AC112" s="107">
        <f>INDEX(Auxiliar_OPEX_Drivers!$B$76:$I$84,MATCH($E112,Auxiliar_OPEX_Drivers!$B$76:$B$84,0),MATCH(YEAR(AC$2),Auxiliar_OPEX_Drivers!$B$76:$I$76,0))*$F112</f>
        <v>0</v>
      </c>
      <c r="AD112" s="107">
        <f>INDEX(Auxiliar_OPEX_Drivers!$B$76:$I$84,MATCH($E112,Auxiliar_OPEX_Drivers!$B$76:$B$84,0),MATCH(YEAR(AD$2),Auxiliar_OPEX_Drivers!$B$76:$I$76,0))*$F112</f>
        <v>0</v>
      </c>
      <c r="AE112" s="107">
        <f>INDEX(Auxiliar_OPEX_Drivers!$B$76:$I$84,MATCH($E112,Auxiliar_OPEX_Drivers!$B$76:$B$84,0),MATCH(YEAR(AE$2),Auxiliar_OPEX_Drivers!$B$76:$I$76,0))*$F112</f>
        <v>0</v>
      </c>
      <c r="AF112" s="107">
        <f>INDEX(Auxiliar_OPEX_Drivers!$B$76:$I$84,MATCH($E112,Auxiliar_OPEX_Drivers!$B$76:$B$84,0),MATCH(YEAR(AF$2),Auxiliar_OPEX_Drivers!$B$76:$I$76,0))*$F112</f>
        <v>0</v>
      </c>
      <c r="AG112" s="107">
        <f>INDEX(Auxiliar_OPEX_Drivers!$B$76:$I$84,MATCH($E112,Auxiliar_OPEX_Drivers!$B$76:$B$84,0),MATCH(YEAR(AG$2),Auxiliar_OPEX_Drivers!$B$76:$I$76,0))*$F112</f>
        <v>0</v>
      </c>
      <c r="AH112" s="107">
        <f>INDEX(Auxiliar_OPEX_Drivers!$B$76:$I$84,MATCH($E112,Auxiliar_OPEX_Drivers!$B$76:$B$84,0),MATCH(YEAR(AH$2),Auxiliar_OPEX_Drivers!$B$76:$I$76,0))*$F112</f>
        <v>0</v>
      </c>
      <c r="AI112" s="107">
        <f>INDEX(Auxiliar_OPEX_Drivers!$B$76:$I$84,MATCH($E112,Auxiliar_OPEX_Drivers!$B$76:$B$84,0),MATCH(YEAR(AI$2),Auxiliar_OPEX_Drivers!$B$76:$I$76,0))*$F112</f>
        <v>0</v>
      </c>
      <c r="AJ112" s="107">
        <f>INDEX(Auxiliar_OPEX_Drivers!$B$76:$I$84,MATCH($E112,Auxiliar_OPEX_Drivers!$B$76:$B$84,0),MATCH(YEAR(AJ$2),Auxiliar_OPEX_Drivers!$B$76:$I$76,0))*$F112</f>
        <v>0</v>
      </c>
      <c r="AK112" s="107">
        <f>INDEX(Auxiliar_OPEX_Drivers!$B$76:$I$84,MATCH($E112,Auxiliar_OPEX_Drivers!$B$76:$B$84,0),MATCH(YEAR(AK$2),Auxiliar_OPEX_Drivers!$B$76:$I$76,0))*$F112</f>
        <v>0</v>
      </c>
      <c r="AL112" s="107">
        <f>INDEX(Auxiliar_OPEX_Drivers!$B$76:$I$84,MATCH($E112,Auxiliar_OPEX_Drivers!$B$76:$B$84,0),MATCH(YEAR(AL$2),Auxiliar_OPEX_Drivers!$B$76:$I$76,0))*$F112</f>
        <v>0</v>
      </c>
      <c r="AM112" s="107">
        <f>INDEX(Auxiliar_OPEX_Drivers!$B$76:$I$84,MATCH($E112,Auxiliar_OPEX_Drivers!$B$76:$B$84,0),MATCH(YEAR(AM$2),Auxiliar_OPEX_Drivers!$B$76:$I$76,0))*$F112</f>
        <v>0</v>
      </c>
      <c r="AN112" s="107">
        <f>INDEX(Auxiliar_OPEX_Drivers!$B$76:$I$84,MATCH($E112,Auxiliar_OPEX_Drivers!$B$76:$B$84,0),MATCH(YEAR(AN$2),Auxiliar_OPEX_Drivers!$B$76:$I$76,0))*$F112</f>
        <v>0</v>
      </c>
      <c r="AO112" s="107">
        <f>INDEX(Auxiliar_OPEX_Drivers!$B$76:$I$84,MATCH($E112,Auxiliar_OPEX_Drivers!$B$76:$B$84,0),MATCH(YEAR(AO$2),Auxiliar_OPEX_Drivers!$B$76:$I$76,0))*$F112</f>
        <v>0</v>
      </c>
      <c r="AP112" s="107">
        <f>INDEX(Auxiliar_OPEX_Drivers!$B$76:$I$84,MATCH($E112,Auxiliar_OPEX_Drivers!$B$76:$B$84,0),MATCH(YEAR(AP$2),Auxiliar_OPEX_Drivers!$B$76:$I$76,0))*$F112</f>
        <v>0</v>
      </c>
      <c r="AQ112" s="107">
        <f>INDEX(Auxiliar_OPEX_Drivers!$B$76:$I$84,MATCH($E112,Auxiliar_OPEX_Drivers!$B$76:$B$84,0),MATCH(YEAR(AQ$2),Auxiliar_OPEX_Drivers!$B$76:$I$76,0))*$F112</f>
        <v>0</v>
      </c>
      <c r="AR112" s="107">
        <f>INDEX(Auxiliar_OPEX_Drivers!$B$76:$I$84,MATCH($E112,Auxiliar_OPEX_Drivers!$B$76:$B$84,0),MATCH(YEAR(AR$2),Auxiliar_OPEX_Drivers!$B$76:$I$76,0))*$F112</f>
        <v>0</v>
      </c>
      <c r="AS112" s="107">
        <f>INDEX(Auxiliar_OPEX_Drivers!$B$76:$I$84,MATCH($E112,Auxiliar_OPEX_Drivers!$B$76:$B$84,0),MATCH(YEAR(AS$2),Auxiliar_OPEX_Drivers!$B$76:$I$76,0))*$F112</f>
        <v>0</v>
      </c>
      <c r="AT112" s="107">
        <f>INDEX(Auxiliar_OPEX_Drivers!$B$76:$I$84,MATCH($E112,Auxiliar_OPEX_Drivers!$B$76:$B$84,0),MATCH(YEAR(AT$2),Auxiliar_OPEX_Drivers!$B$76:$I$76,0))*$F112</f>
        <v>0</v>
      </c>
      <c r="AU112" s="107">
        <f>INDEX(Auxiliar_OPEX_Drivers!$B$76:$I$84,MATCH($E112,Auxiliar_OPEX_Drivers!$B$76:$B$84,0),MATCH(YEAR(AU$2),Auxiliar_OPEX_Drivers!$B$76:$I$76,0))*$F112</f>
        <v>0</v>
      </c>
      <c r="AV112" s="107">
        <f>INDEX(Auxiliar_OPEX_Drivers!$B$76:$I$84,MATCH($E112,Auxiliar_OPEX_Drivers!$B$76:$B$84,0),MATCH(YEAR(AV$2),Auxiliar_OPEX_Drivers!$B$76:$I$76,0))*$F112</f>
        <v>0</v>
      </c>
      <c r="AW112" s="107">
        <f>INDEX(Auxiliar_OPEX_Drivers!$B$76:$I$84,MATCH($E112,Auxiliar_OPEX_Drivers!$B$76:$B$84,0),MATCH(YEAR(AW$2),Auxiliar_OPEX_Drivers!$B$76:$I$76,0))*$F112</f>
        <v>0</v>
      </c>
      <c r="AX112" s="107">
        <f>INDEX(Auxiliar_OPEX_Drivers!$B$76:$I$84,MATCH($E112,Auxiliar_OPEX_Drivers!$B$76:$B$84,0),MATCH(YEAR(AX$2),Auxiliar_OPEX_Drivers!$B$76:$I$76,0))*$F112</f>
        <v>0</v>
      </c>
      <c r="AY112" s="107">
        <f>INDEX(Auxiliar_OPEX_Drivers!$B$76:$I$84,MATCH($E112,Auxiliar_OPEX_Drivers!$B$76:$B$84,0),MATCH(YEAR(AY$2),Auxiliar_OPEX_Drivers!$B$76:$I$76,0))*$F112</f>
        <v>0</v>
      </c>
      <c r="AZ112" s="107">
        <f>INDEX(Auxiliar_OPEX_Drivers!$B$76:$I$84,MATCH($E112,Auxiliar_OPEX_Drivers!$B$76:$B$84,0),MATCH(YEAR(AZ$2),Auxiliar_OPEX_Drivers!$B$76:$I$76,0))*$F112</f>
        <v>0</v>
      </c>
      <c r="BA112" s="107">
        <f>INDEX(Auxiliar_OPEX_Drivers!$B$76:$I$84,MATCH($E112,Auxiliar_OPEX_Drivers!$B$76:$B$84,0),MATCH(YEAR(BA$2),Auxiliar_OPEX_Drivers!$B$76:$I$76,0))*$F112</f>
        <v>0</v>
      </c>
      <c r="BB112" s="107">
        <f>INDEX(Auxiliar_OPEX_Drivers!$B$76:$I$84,MATCH($E112,Auxiliar_OPEX_Drivers!$B$76:$B$84,0),MATCH(YEAR(BB$2),Auxiliar_OPEX_Drivers!$B$76:$I$76,0))*$F112</f>
        <v>0</v>
      </c>
      <c r="BC112" s="107">
        <f>INDEX(Auxiliar_OPEX_Drivers!$B$76:$I$84,MATCH($E112,Auxiliar_OPEX_Drivers!$B$76:$B$84,0),MATCH(YEAR(BC$2),Auxiliar_OPEX_Drivers!$B$76:$I$76,0))*$F112</f>
        <v>0</v>
      </c>
      <c r="BD112" s="107">
        <f>INDEX(Auxiliar_OPEX_Drivers!$B$76:$I$84,MATCH($E112,Auxiliar_OPEX_Drivers!$B$76:$B$84,0),MATCH(YEAR(BD$2),Auxiliar_OPEX_Drivers!$B$76:$I$76,0))*$F112</f>
        <v>0</v>
      </c>
      <c r="BE112" s="107">
        <f>INDEX(Auxiliar_OPEX_Drivers!$B$76:$I$84,MATCH($E112,Auxiliar_OPEX_Drivers!$B$76:$B$84,0),MATCH(YEAR(BE$2),Auxiliar_OPEX_Drivers!$B$76:$I$76,0))*$F112</f>
        <v>0</v>
      </c>
      <c r="BF112" s="107">
        <f>INDEX(Auxiliar_OPEX_Drivers!$B$76:$I$84,MATCH($E112,Auxiliar_OPEX_Drivers!$B$76:$B$84,0),MATCH(YEAR(BF$2),Auxiliar_OPEX_Drivers!$B$76:$I$76,0))*$F112</f>
        <v>0</v>
      </c>
      <c r="BG112" s="107">
        <f>INDEX(Auxiliar_OPEX_Drivers!$B$76:$I$84,MATCH($E112,Auxiliar_OPEX_Drivers!$B$76:$B$84,0),MATCH(YEAR(BG$2),Auxiliar_OPEX_Drivers!$B$76:$I$76,0))*$F112</f>
        <v>0</v>
      </c>
      <c r="BH112" s="107">
        <f>INDEX(Auxiliar_OPEX_Drivers!$B$76:$I$84,MATCH($E112,Auxiliar_OPEX_Drivers!$B$76:$B$84,0),MATCH(YEAR(BH$2),Auxiliar_OPEX_Drivers!$B$76:$I$76,0))*$F112</f>
        <v>0</v>
      </c>
      <c r="BI112" s="107">
        <f>INDEX(Auxiliar_OPEX_Drivers!$B$76:$I$84,MATCH($E112,Auxiliar_OPEX_Drivers!$B$76:$B$84,0),MATCH(YEAR(BI$2),Auxiliar_OPEX_Drivers!$B$76:$I$76,0))*$F112</f>
        <v>0</v>
      </c>
      <c r="BJ112" s="107">
        <f>INDEX(Auxiliar_OPEX_Drivers!$B$76:$I$84,MATCH($E112,Auxiliar_OPEX_Drivers!$B$76:$B$84,0),MATCH(YEAR(BJ$2),Auxiliar_OPEX_Drivers!$B$76:$I$76,0))*$F112</f>
        <v>0</v>
      </c>
      <c r="BK112" s="107">
        <f>INDEX(Auxiliar_OPEX_Drivers!$B$76:$I$84,MATCH($E112,Auxiliar_OPEX_Drivers!$B$76:$B$84,0),MATCH(YEAR(BK$2),Auxiliar_OPEX_Drivers!$B$76:$I$76,0))*$F112</f>
        <v>0</v>
      </c>
      <c r="BL112" s="107">
        <f>INDEX(Auxiliar_OPEX_Drivers!$B$76:$I$84,MATCH($E112,Auxiliar_OPEX_Drivers!$B$76:$B$84,0),MATCH(YEAR(BL$2),Auxiliar_OPEX_Drivers!$B$76:$I$76,0))*$F112</f>
        <v>0</v>
      </c>
      <c r="BM112" s="107">
        <f>INDEX(Auxiliar_OPEX_Drivers!$B$76:$I$84,MATCH($E112,Auxiliar_OPEX_Drivers!$B$76:$B$84,0),MATCH(YEAR(BM$2),Auxiliar_OPEX_Drivers!$B$76:$I$76,0))*$F112</f>
        <v>0</v>
      </c>
      <c r="BN112" s="107">
        <f>INDEX(Auxiliar_OPEX_Drivers!$B$76:$I$84,MATCH($E112,Auxiliar_OPEX_Drivers!$B$76:$B$84,0),MATCH(YEAR(BN$2),Auxiliar_OPEX_Drivers!$B$76:$I$76,0))*$F112</f>
        <v>0</v>
      </c>
      <c r="BO112" s="107">
        <f>INDEX(Auxiliar_OPEX_Drivers!$B$76:$I$84,MATCH($E112,Auxiliar_OPEX_Drivers!$B$76:$B$84,0),MATCH(YEAR(BO$2),Auxiliar_OPEX_Drivers!$B$76:$I$76,0))*$F112</f>
        <v>0</v>
      </c>
      <c r="BP112" s="107">
        <f>INDEX(Auxiliar_OPEX_Drivers!$B$76:$I$84,MATCH($E112,Auxiliar_OPEX_Drivers!$B$76:$B$84,0),MATCH(YEAR(BP$2),Auxiliar_OPEX_Drivers!$B$76:$I$76,0))*$F112</f>
        <v>0</v>
      </c>
      <c r="BQ112" s="107">
        <f>INDEX(Auxiliar_OPEX_Drivers!$B$76:$I$84,MATCH($E112,Auxiliar_OPEX_Drivers!$B$76:$B$84,0),MATCH(YEAR(BQ$2),Auxiliar_OPEX_Drivers!$B$76:$I$76,0))*$F112</f>
        <v>0</v>
      </c>
      <c r="BR112" s="107">
        <f>INDEX(Auxiliar_OPEX_Drivers!$B$76:$I$84,MATCH($E112,Auxiliar_OPEX_Drivers!$B$76:$B$84,0),MATCH(YEAR(BR$2),Auxiliar_OPEX_Drivers!$B$76:$I$76,0))*$F112</f>
        <v>0</v>
      </c>
      <c r="BS112" s="107">
        <f>INDEX(Auxiliar_OPEX_Drivers!$B$76:$I$84,MATCH($E112,Auxiliar_OPEX_Drivers!$B$76:$B$84,0),MATCH(YEAR(BS$2),Auxiliar_OPEX_Drivers!$B$76:$I$76,0))*$F112</f>
        <v>0</v>
      </c>
      <c r="BT112" s="107">
        <f>INDEX(Auxiliar_OPEX_Drivers!$B$76:$I$84,MATCH($E112,Auxiliar_OPEX_Drivers!$B$76:$B$84,0),MATCH(YEAR(BT$2),Auxiliar_OPEX_Drivers!$B$76:$I$76,0))*$F112</f>
        <v>0</v>
      </c>
      <c r="BU112" s="107">
        <f>INDEX(Auxiliar_OPEX_Drivers!$B$76:$I$84,MATCH($E112,Auxiliar_OPEX_Drivers!$B$76:$B$84,0),MATCH(YEAR(BU$2),Auxiliar_OPEX_Drivers!$B$76:$I$76,0))*$F112</f>
        <v>0</v>
      </c>
      <c r="BV112" s="107">
        <f>INDEX(Auxiliar_OPEX_Drivers!$B$76:$I$84,MATCH($E112,Auxiliar_OPEX_Drivers!$B$76:$B$84,0),MATCH(YEAR(BV$2),Auxiliar_OPEX_Drivers!$B$76:$I$76,0))*$F112</f>
        <v>0</v>
      </c>
      <c r="BW112" s="107">
        <f>INDEX(Auxiliar_OPEX_Drivers!$B$76:$I$84,MATCH($E112,Auxiliar_OPEX_Drivers!$B$76:$B$84,0),MATCH(YEAR(BW$2),Auxiliar_OPEX_Drivers!$B$76:$I$76,0))*$F112</f>
        <v>0</v>
      </c>
      <c r="BX112" s="107">
        <f>INDEX(Auxiliar_OPEX_Drivers!$B$76:$I$84,MATCH($E112,Auxiliar_OPEX_Drivers!$B$76:$B$84,0),MATCH(YEAR(BX$2),Auxiliar_OPEX_Drivers!$B$76:$I$76,0))*$F112</f>
        <v>0</v>
      </c>
      <c r="BY112" s="107">
        <f>INDEX(Auxiliar_OPEX_Drivers!$B$76:$I$84,MATCH($E112,Auxiliar_OPEX_Drivers!$B$76:$B$84,0),MATCH(YEAR(BY$2),Auxiliar_OPEX_Drivers!$B$76:$I$76,0))*$F112</f>
        <v>0</v>
      </c>
      <c r="BZ112" s="107">
        <f>INDEX(Auxiliar_OPEX_Drivers!$B$76:$I$84,MATCH($E112,Auxiliar_OPEX_Drivers!$B$76:$B$84,0),MATCH(YEAR(BZ$2),Auxiliar_OPEX_Drivers!$B$76:$I$76,0))*$F112</f>
        <v>0</v>
      </c>
      <c r="CA112" s="107">
        <f>INDEX(Auxiliar_OPEX_Drivers!$B$76:$I$84,MATCH($E112,Auxiliar_OPEX_Drivers!$B$76:$B$84,0),MATCH(YEAR(CA$2),Auxiliar_OPEX_Drivers!$B$76:$I$76,0))*$F112</f>
        <v>0</v>
      </c>
      <c r="CB112" s="107">
        <f>INDEX(Auxiliar_OPEX_Drivers!$B$76:$I$84,MATCH($E112,Auxiliar_OPEX_Drivers!$B$76:$B$84,0),MATCH(YEAR(CB$2),Auxiliar_OPEX_Drivers!$B$76:$I$76,0))*$F112</f>
        <v>0</v>
      </c>
      <c r="CC112" s="107">
        <f>INDEX(Auxiliar_OPEX_Drivers!$B$76:$I$84,MATCH($E112,Auxiliar_OPEX_Drivers!$B$76:$B$84,0),MATCH(YEAR(CC$2),Auxiliar_OPEX_Drivers!$B$76:$I$76,0))*$F112</f>
        <v>0</v>
      </c>
      <c r="CD112" s="107">
        <f>INDEX(Auxiliar_OPEX_Drivers!$B$76:$I$84,MATCH($E112,Auxiliar_OPEX_Drivers!$B$76:$B$84,0),MATCH(YEAR(CD$2),Auxiliar_OPEX_Drivers!$B$76:$I$76,0))*$F112</f>
        <v>0</v>
      </c>
      <c r="CE112" s="107">
        <f>INDEX(Auxiliar_OPEX_Drivers!$B$76:$I$84,MATCH($E112,Auxiliar_OPEX_Drivers!$B$76:$B$84,0),MATCH(YEAR(CE$2),Auxiliar_OPEX_Drivers!$B$76:$I$76,0))*$F112</f>
        <v>0</v>
      </c>
      <c r="CF112" s="107">
        <f>INDEX(Auxiliar_OPEX_Drivers!$B$76:$I$84,MATCH($E112,Auxiliar_OPEX_Drivers!$B$76:$B$84,0),MATCH(YEAR(CF$2),Auxiliar_OPEX_Drivers!$B$76:$I$76,0))*$F112</f>
        <v>0</v>
      </c>
      <c r="CG112" s="107">
        <f>INDEX(Auxiliar_OPEX_Drivers!$B$76:$I$84,MATCH($E112,Auxiliar_OPEX_Drivers!$B$76:$B$84,0),MATCH(YEAR(CG$2),Auxiliar_OPEX_Drivers!$B$76:$I$76,0))*$F112</f>
        <v>0</v>
      </c>
      <c r="CI112" s="51">
        <f>INDEX(Auxiliar_OPEX_CustosUnit!$A$1:$R$129,MATCH(Auxiliar_OPEX_P!$A112,Auxiliar_OPEX_CustosUnit!$A$1:$A$129,0),MATCH(CI$2,Auxiliar_OPEX_CustosUnit!$A$3:$Q$3,0))*(1-DRE_Auxiliar!$A$5)</f>
        <v>0</v>
      </c>
      <c r="CJ112" s="51">
        <f>INDEX(Auxiliar_OPEX_CustosUnit!$A$1:$R$129,MATCH(Auxiliar_OPEX_P!$A112,Auxiliar_OPEX_CustosUnit!$A$1:$A$129,0),MATCH(CJ$2,Auxiliar_OPEX_CustosUnit!$A$3:$Q$3,0))*(1-DRE_Auxiliar!$A$5)</f>
        <v>0</v>
      </c>
      <c r="CK112" s="51">
        <f>INDEX(Auxiliar_OPEX_CustosUnit!$A$1:$R$129,MATCH(Auxiliar_OPEX_P!$A112,Auxiliar_OPEX_CustosUnit!$A$1:$A$129,0),MATCH(CK$2,Auxiliar_OPEX_CustosUnit!$A$3:$Q$3,0))*(1-DRE_Auxiliar!$A$5)</f>
        <v>0</v>
      </c>
      <c r="CL112" s="51">
        <f>INDEX(Auxiliar_OPEX_CustosUnit!$A$1:$R$129,MATCH(Auxiliar_OPEX_P!$A112,Auxiliar_OPEX_CustosUnit!$A$1:$A$129,0),MATCH(CL$2,Auxiliar_OPEX_CustosUnit!$A$3:$Q$3,0))*(1-DRE_Auxiliar!$A$5)</f>
        <v>0</v>
      </c>
      <c r="CM112" s="51">
        <f>INDEX(Auxiliar_OPEX_CustosUnit!$A$1:$R$129,MATCH(Auxiliar_OPEX_P!$A112,Auxiliar_OPEX_CustosUnit!$A$1:$A$129,0),MATCH(CM$2,Auxiliar_OPEX_CustosUnit!$A$3:$Q$3,0))*(1-DRE_Auxiliar!$A$5)</f>
        <v>0</v>
      </c>
      <c r="CN112" s="51">
        <f>INDEX(Auxiliar_OPEX_CustosUnit!$A$1:$R$129,MATCH(Auxiliar_OPEX_P!$A112,Auxiliar_OPEX_CustosUnit!$A$1:$A$129,0),MATCH(CN$2,Auxiliar_OPEX_CustosUnit!$A$3:$Q$3,0))*(1-DRE_Auxiliar!$A$5)</f>
        <v>0</v>
      </c>
      <c r="CO112" s="51">
        <f>INDEX(Auxiliar_OPEX_CustosUnit!$A$1:$R$129,MATCH(Auxiliar_OPEX_P!$A112,Auxiliar_OPEX_CustosUnit!$A$1:$A$129,0),MATCH(CO$2,Auxiliar_OPEX_CustosUnit!$A$3:$Q$3,0))*(1-DRE_Auxiliar!$A$5)</f>
        <v>0</v>
      </c>
      <c r="CP112" s="51">
        <f>INDEX(Auxiliar_OPEX_CustosUnit!$A$1:$R$129,MATCH(Auxiliar_OPEX_P!$A112,Auxiliar_OPEX_CustosUnit!$A$1:$A$129,0),MATCH(CP$2,Auxiliar_OPEX_CustosUnit!$A$3:$Q$3,0))*(1-DRE_Auxiliar!$A$5)</f>
        <v>0</v>
      </c>
      <c r="CQ112" s="51">
        <f>INDEX(Auxiliar_OPEX_CustosUnit!$A$1:$R$129,MATCH(Auxiliar_OPEX_P!$A112,Auxiliar_OPEX_CustosUnit!$A$1:$A$129,0),MATCH(CQ$2,Auxiliar_OPEX_CustosUnit!$A$3:$Q$3,0))*(1-DRE_Auxiliar!$A$5)</f>
        <v>0</v>
      </c>
      <c r="CR112" s="51">
        <f>INDEX(Auxiliar_OPEX_CustosUnit!$A$1:$R$129,MATCH(Auxiliar_OPEX_P!$A112,Auxiliar_OPEX_CustosUnit!$A$1:$A$129,0),MATCH(CR$2,Auxiliar_OPEX_CustosUnit!$A$3:$Q$3,0))*(1-DRE_Auxiliar!$A$5)</f>
        <v>0</v>
      </c>
      <c r="CS112" s="51">
        <f>INDEX(Auxiliar_OPEX_CustosUnit!$A$1:$R$129,MATCH(Auxiliar_OPEX_P!$A112,Auxiliar_OPEX_CustosUnit!$A$1:$A$129,0),MATCH(CS$2,Auxiliar_OPEX_CustosUnit!$A$3:$Q$3,0))*(1-DRE_Auxiliar!$A$5)</f>
        <v>0</v>
      </c>
      <c r="CT112" s="51">
        <f>INDEX(Auxiliar_OPEX_CustosUnit!$A$1:$R$129,MATCH(Auxiliar_OPEX_P!$A112,Auxiliar_OPEX_CustosUnit!$A$1:$A$129,0),MATCH(CT$2,Auxiliar_OPEX_CustosUnit!$A$3:$Q$3,0))*(1-DRE_Auxiliar!$A$5)</f>
        <v>0</v>
      </c>
      <c r="CU112" s="53">
        <f t="shared" si="610"/>
        <v>0</v>
      </c>
      <c r="CV112" s="53">
        <f t="shared" si="611"/>
        <v>0</v>
      </c>
      <c r="CW112" s="53">
        <f t="shared" si="612"/>
        <v>0</v>
      </c>
      <c r="CX112" s="53">
        <f t="shared" si="613"/>
        <v>0</v>
      </c>
      <c r="CY112" s="53">
        <f t="shared" si="614"/>
        <v>0</v>
      </c>
      <c r="CZ112" s="53">
        <f t="shared" si="615"/>
        <v>0</v>
      </c>
      <c r="DA112" s="53">
        <f t="shared" si="616"/>
        <v>0</v>
      </c>
      <c r="DB112" s="53">
        <f t="shared" si="617"/>
        <v>0</v>
      </c>
      <c r="DC112" s="53">
        <f t="shared" si="618"/>
        <v>0</v>
      </c>
      <c r="DD112" s="53">
        <f t="shared" si="619"/>
        <v>0</v>
      </c>
      <c r="DE112" s="53">
        <f t="shared" si="620"/>
        <v>0</v>
      </c>
      <c r="DF112" s="53">
        <f t="shared" si="621"/>
        <v>0</v>
      </c>
      <c r="DG112" s="53">
        <f t="shared" si="622"/>
        <v>0</v>
      </c>
      <c r="DH112" s="53">
        <f t="shared" si="623"/>
        <v>0</v>
      </c>
      <c r="DI112" s="53">
        <f t="shared" si="624"/>
        <v>0</v>
      </c>
      <c r="DJ112" s="53">
        <f t="shared" si="625"/>
        <v>0</v>
      </c>
      <c r="DK112" s="53">
        <f t="shared" si="626"/>
        <v>0</v>
      </c>
      <c r="DL112" s="53">
        <f t="shared" si="627"/>
        <v>0</v>
      </c>
      <c r="DM112" s="53">
        <f t="shared" si="628"/>
        <v>0</v>
      </c>
      <c r="DN112" s="53">
        <f t="shared" si="629"/>
        <v>0</v>
      </c>
      <c r="DO112" s="53">
        <f t="shared" si="630"/>
        <v>0</v>
      </c>
      <c r="DP112" s="53">
        <f t="shared" si="631"/>
        <v>0</v>
      </c>
      <c r="DQ112" s="53">
        <f t="shared" si="632"/>
        <v>0</v>
      </c>
      <c r="DR112" s="53">
        <f t="shared" si="633"/>
        <v>0</v>
      </c>
      <c r="DS112" s="53">
        <f t="shared" si="634"/>
        <v>0</v>
      </c>
      <c r="DT112" s="53">
        <f t="shared" si="635"/>
        <v>0</v>
      </c>
      <c r="DU112" s="53">
        <f t="shared" si="636"/>
        <v>0</v>
      </c>
      <c r="DV112" s="53">
        <f t="shared" si="637"/>
        <v>0</v>
      </c>
      <c r="DW112" s="53">
        <f t="shared" si="638"/>
        <v>0</v>
      </c>
      <c r="DX112" s="53">
        <f t="shared" si="639"/>
        <v>0</v>
      </c>
      <c r="DY112" s="53">
        <f t="shared" si="640"/>
        <v>0</v>
      </c>
      <c r="DZ112" s="53">
        <f t="shared" si="641"/>
        <v>0</v>
      </c>
      <c r="EA112" s="53">
        <f t="shared" si="642"/>
        <v>0</v>
      </c>
      <c r="EB112" s="53">
        <f t="shared" si="643"/>
        <v>0</v>
      </c>
      <c r="EC112" s="53">
        <f t="shared" si="644"/>
        <v>0</v>
      </c>
      <c r="ED112" s="53">
        <f t="shared" si="645"/>
        <v>0</v>
      </c>
      <c r="EE112" s="53">
        <f t="shared" si="646"/>
        <v>0</v>
      </c>
      <c r="EF112" s="53">
        <f t="shared" si="647"/>
        <v>0</v>
      </c>
      <c r="EG112" s="53">
        <f t="shared" si="648"/>
        <v>0</v>
      </c>
      <c r="EH112" s="53">
        <f t="shared" si="649"/>
        <v>0</v>
      </c>
      <c r="EI112" s="53">
        <f t="shared" si="650"/>
        <v>0</v>
      </c>
      <c r="EJ112" s="53">
        <f t="shared" si="651"/>
        <v>0</v>
      </c>
      <c r="EK112" s="53">
        <f t="shared" si="652"/>
        <v>0</v>
      </c>
      <c r="EL112" s="53">
        <f t="shared" si="653"/>
        <v>0</v>
      </c>
      <c r="EM112" s="53">
        <f t="shared" si="654"/>
        <v>0</v>
      </c>
      <c r="EN112" s="53">
        <f t="shared" si="655"/>
        <v>0</v>
      </c>
      <c r="EO112" s="53">
        <f t="shared" si="656"/>
        <v>0</v>
      </c>
      <c r="EP112" s="53">
        <f t="shared" si="657"/>
        <v>0</v>
      </c>
      <c r="EQ112" s="53">
        <f t="shared" si="658"/>
        <v>0</v>
      </c>
      <c r="ER112" s="53">
        <f t="shared" si="659"/>
        <v>0</v>
      </c>
      <c r="ES112" s="53">
        <f t="shared" si="660"/>
        <v>0</v>
      </c>
      <c r="ET112" s="53">
        <f t="shared" si="661"/>
        <v>0</v>
      </c>
      <c r="EU112" s="53">
        <f t="shared" si="662"/>
        <v>0</v>
      </c>
      <c r="EV112" s="53">
        <f t="shared" si="663"/>
        <v>0</v>
      </c>
      <c r="EW112" s="53">
        <f t="shared" si="664"/>
        <v>0</v>
      </c>
      <c r="EX112" s="53">
        <f t="shared" si="665"/>
        <v>0</v>
      </c>
      <c r="EY112" s="53">
        <f t="shared" si="666"/>
        <v>0</v>
      </c>
      <c r="EZ112" s="53">
        <f t="shared" si="667"/>
        <v>0</v>
      </c>
      <c r="FA112" s="53">
        <f t="shared" si="668"/>
        <v>0</v>
      </c>
      <c r="FB112" s="53">
        <f t="shared" si="669"/>
        <v>0</v>
      </c>
      <c r="FC112" s="53">
        <f t="shared" si="670"/>
        <v>0</v>
      </c>
      <c r="FD112" s="53">
        <f t="shared" si="671"/>
        <v>0</v>
      </c>
      <c r="FE112" s="53">
        <f t="shared" si="672"/>
        <v>0</v>
      </c>
      <c r="FF112" s="53">
        <f t="shared" si="673"/>
        <v>0</v>
      </c>
      <c r="FG112" s="53">
        <f t="shared" si="674"/>
        <v>0</v>
      </c>
      <c r="FH112" s="53">
        <f t="shared" si="675"/>
        <v>0</v>
      </c>
      <c r="FI112" s="53">
        <f t="shared" si="676"/>
        <v>0</v>
      </c>
      <c r="FJ112" s="53">
        <f t="shared" si="677"/>
        <v>0</v>
      </c>
      <c r="FK112" s="53">
        <f t="shared" si="678"/>
        <v>0</v>
      </c>
      <c r="FL112" s="53">
        <f t="shared" si="679"/>
        <v>0</v>
      </c>
      <c r="FM112" s="53">
        <f t="shared" si="680"/>
        <v>0</v>
      </c>
      <c r="FN112" s="53">
        <f t="shared" si="681"/>
        <v>0</v>
      </c>
      <c r="FP112" s="51">
        <f t="shared" si="682"/>
        <v>0</v>
      </c>
      <c r="FQ112" s="51">
        <f t="shared" si="689"/>
        <v>0</v>
      </c>
      <c r="FR112" s="51">
        <f t="shared" si="690"/>
        <v>0</v>
      </c>
      <c r="FS112" s="51">
        <f t="shared" si="691"/>
        <v>0</v>
      </c>
      <c r="FT112" s="51">
        <f t="shared" si="692"/>
        <v>0</v>
      </c>
      <c r="FU112" s="51">
        <f t="shared" si="693"/>
        <v>0</v>
      </c>
      <c r="FV112" s="51">
        <f t="shared" si="694"/>
        <v>0</v>
      </c>
      <c r="FW112" s="51">
        <f t="shared" si="695"/>
        <v>0</v>
      </c>
      <c r="FX112" s="51">
        <f t="shared" si="696"/>
        <v>0</v>
      </c>
      <c r="FY112" s="51">
        <f t="shared" si="697"/>
        <v>0</v>
      </c>
      <c r="FZ112" s="51">
        <f t="shared" si="698"/>
        <v>0</v>
      </c>
      <c r="GA112" s="51">
        <f t="shared" si="699"/>
        <v>0</v>
      </c>
      <c r="GB112" s="51">
        <f t="shared" si="700"/>
        <v>0</v>
      </c>
      <c r="GC112" s="51">
        <f t="shared" si="701"/>
        <v>0</v>
      </c>
      <c r="GD112" s="51">
        <f t="shared" si="702"/>
        <v>0</v>
      </c>
      <c r="GE112" s="51">
        <f t="shared" si="703"/>
        <v>0</v>
      </c>
      <c r="GF112" s="51">
        <f t="shared" si="704"/>
        <v>0</v>
      </c>
      <c r="GG112" s="51">
        <f t="shared" si="705"/>
        <v>0</v>
      </c>
      <c r="GH112" s="51">
        <f t="shared" si="706"/>
        <v>0</v>
      </c>
      <c r="GI112" s="51">
        <f t="shared" si="707"/>
        <v>0</v>
      </c>
      <c r="GJ112" s="51">
        <f t="shared" si="708"/>
        <v>0</v>
      </c>
      <c r="GK112" s="51">
        <f t="shared" si="709"/>
        <v>0</v>
      </c>
      <c r="GL112" s="51">
        <f t="shared" si="710"/>
        <v>0</v>
      </c>
      <c r="GM112" s="51">
        <f t="shared" si="711"/>
        <v>0</v>
      </c>
      <c r="GN112" s="51">
        <f t="shared" si="712"/>
        <v>0</v>
      </c>
      <c r="GO112" s="51">
        <f t="shared" si="713"/>
        <v>0</v>
      </c>
      <c r="GP112" s="51">
        <f t="shared" si="714"/>
        <v>0</v>
      </c>
      <c r="GQ112" s="51">
        <f t="shared" si="715"/>
        <v>0</v>
      </c>
      <c r="GR112" s="51">
        <f t="shared" si="716"/>
        <v>0</v>
      </c>
      <c r="GS112" s="51">
        <f t="shared" si="717"/>
        <v>0</v>
      </c>
      <c r="GT112" s="51">
        <f t="shared" si="718"/>
        <v>0</v>
      </c>
      <c r="GU112" s="51">
        <f t="shared" si="719"/>
        <v>0</v>
      </c>
      <c r="GV112" s="51">
        <f t="shared" si="720"/>
        <v>0</v>
      </c>
      <c r="GW112" s="51">
        <f t="shared" si="721"/>
        <v>0</v>
      </c>
      <c r="GX112" s="51">
        <f t="shared" si="722"/>
        <v>0</v>
      </c>
      <c r="GY112" s="51">
        <f t="shared" si="723"/>
        <v>0</v>
      </c>
      <c r="GZ112" s="51">
        <f t="shared" si="724"/>
        <v>0</v>
      </c>
      <c r="HA112" s="51">
        <f t="shared" si="725"/>
        <v>0</v>
      </c>
      <c r="HB112" s="51">
        <f t="shared" si="726"/>
        <v>0</v>
      </c>
      <c r="HC112" s="51">
        <f t="shared" si="727"/>
        <v>0</v>
      </c>
      <c r="HD112" s="51">
        <f t="shared" si="728"/>
        <v>0</v>
      </c>
      <c r="HE112" s="51">
        <f t="shared" si="729"/>
        <v>0</v>
      </c>
      <c r="HF112" s="51">
        <f t="shared" si="730"/>
        <v>0</v>
      </c>
      <c r="HG112" s="51">
        <f t="shared" si="731"/>
        <v>0</v>
      </c>
      <c r="HH112" s="51">
        <f t="shared" si="732"/>
        <v>0</v>
      </c>
      <c r="HI112" s="51">
        <f t="shared" si="733"/>
        <v>0</v>
      </c>
      <c r="HJ112" s="51">
        <f t="shared" si="734"/>
        <v>0</v>
      </c>
      <c r="HK112" s="51">
        <f t="shared" si="735"/>
        <v>0</v>
      </c>
      <c r="HL112" s="51">
        <f t="shared" si="736"/>
        <v>0</v>
      </c>
      <c r="HM112" s="51">
        <f t="shared" si="737"/>
        <v>0</v>
      </c>
      <c r="HN112" s="51">
        <f t="shared" si="738"/>
        <v>0</v>
      </c>
      <c r="HO112" s="51">
        <f t="shared" si="739"/>
        <v>0</v>
      </c>
      <c r="HP112" s="51">
        <f t="shared" si="740"/>
        <v>0</v>
      </c>
      <c r="HQ112" s="51">
        <f t="shared" si="741"/>
        <v>0</v>
      </c>
      <c r="HR112" s="51">
        <f t="shared" si="742"/>
        <v>0</v>
      </c>
      <c r="HS112" s="51">
        <f t="shared" si="743"/>
        <v>0</v>
      </c>
      <c r="HT112" s="51">
        <f t="shared" si="744"/>
        <v>0</v>
      </c>
      <c r="HU112" s="51">
        <f t="shared" si="745"/>
        <v>0</v>
      </c>
      <c r="HV112" s="51">
        <f t="shared" si="746"/>
        <v>0</v>
      </c>
      <c r="HW112" s="51">
        <f t="shared" si="747"/>
        <v>0</v>
      </c>
      <c r="HX112" s="51">
        <f t="shared" si="748"/>
        <v>0</v>
      </c>
      <c r="HY112" s="51">
        <f t="shared" si="749"/>
        <v>0</v>
      </c>
      <c r="HZ112" s="51">
        <f t="shared" si="750"/>
        <v>0</v>
      </c>
      <c r="IA112" s="51">
        <f t="shared" si="751"/>
        <v>0</v>
      </c>
      <c r="IB112" s="51">
        <f t="shared" si="688"/>
        <v>0</v>
      </c>
      <c r="IC112" s="51">
        <f t="shared" si="752"/>
        <v>0</v>
      </c>
      <c r="ID112" s="51">
        <f t="shared" si="753"/>
        <v>0</v>
      </c>
      <c r="IE112" s="51">
        <f t="shared" si="754"/>
        <v>0</v>
      </c>
      <c r="IF112" s="51">
        <f t="shared" si="755"/>
        <v>0</v>
      </c>
      <c r="IG112" s="51">
        <f t="shared" si="756"/>
        <v>0</v>
      </c>
      <c r="IH112" s="51">
        <f t="shared" si="757"/>
        <v>0</v>
      </c>
      <c r="II112" s="51">
        <f t="shared" si="758"/>
        <v>0</v>
      </c>
      <c r="IJ112" s="51">
        <f t="shared" si="759"/>
        <v>0</v>
      </c>
      <c r="IK112" s="51">
        <f t="shared" si="760"/>
        <v>0</v>
      </c>
      <c r="IL112" s="51">
        <f t="shared" si="761"/>
        <v>0</v>
      </c>
      <c r="IM112" s="51">
        <f t="shared" si="762"/>
        <v>0</v>
      </c>
      <c r="IN112" s="51">
        <f t="shared" si="763"/>
        <v>0</v>
      </c>
      <c r="IO112" s="51">
        <f t="shared" si="764"/>
        <v>0</v>
      </c>
      <c r="IP112" s="51">
        <f t="shared" si="765"/>
        <v>0</v>
      </c>
      <c r="IQ112" s="51">
        <f t="shared" si="766"/>
        <v>0</v>
      </c>
      <c r="IS112" s="51">
        <f t="shared" si="683"/>
        <v>0</v>
      </c>
      <c r="IT112" s="51">
        <f t="shared" si="769"/>
        <v>0</v>
      </c>
      <c r="IU112" s="51">
        <f t="shared" si="769"/>
        <v>0</v>
      </c>
      <c r="IV112" s="51">
        <f t="shared" si="769"/>
        <v>0</v>
      </c>
      <c r="IW112" s="51">
        <f t="shared" si="769"/>
        <v>0</v>
      </c>
      <c r="IX112" s="51">
        <f t="shared" si="769"/>
        <v>0</v>
      </c>
      <c r="IZ112" s="111">
        <f t="shared" si="684"/>
        <v>0</v>
      </c>
      <c r="JA112" s="111">
        <f t="shared" si="389"/>
        <v>0</v>
      </c>
      <c r="JB112" s="111">
        <f t="shared" si="390"/>
        <v>0</v>
      </c>
      <c r="JC112" s="111">
        <f t="shared" si="391"/>
        <v>0</v>
      </c>
      <c r="JD112" s="111">
        <f t="shared" si="392"/>
        <v>0</v>
      </c>
      <c r="JE112" s="111">
        <f t="shared" si="393"/>
        <v>0</v>
      </c>
      <c r="JF112" s="111">
        <f t="shared" si="394"/>
        <v>0</v>
      </c>
      <c r="JG112" s="111">
        <f t="shared" si="395"/>
        <v>0</v>
      </c>
      <c r="JH112" s="111">
        <f t="shared" si="396"/>
        <v>0</v>
      </c>
      <c r="JI112" s="111">
        <f t="shared" si="397"/>
        <v>0</v>
      </c>
      <c r="JJ112" s="111">
        <f t="shared" si="398"/>
        <v>0</v>
      </c>
      <c r="JK112" s="111">
        <f t="shared" si="399"/>
        <v>0</v>
      </c>
      <c r="JL112" s="111">
        <f t="shared" si="400"/>
        <v>0</v>
      </c>
      <c r="JM112" s="111">
        <f t="shared" si="401"/>
        <v>0</v>
      </c>
      <c r="JN112" s="111">
        <f t="shared" si="402"/>
        <v>0</v>
      </c>
      <c r="JO112" s="111">
        <f t="shared" si="403"/>
        <v>0</v>
      </c>
      <c r="JP112" s="111">
        <f t="shared" si="404"/>
        <v>0</v>
      </c>
      <c r="JQ112" s="111">
        <f t="shared" si="405"/>
        <v>0</v>
      </c>
      <c r="JR112" s="111">
        <f t="shared" si="406"/>
        <v>0</v>
      </c>
      <c r="JS112" s="111">
        <f t="shared" si="407"/>
        <v>0</v>
      </c>
      <c r="JT112" s="111">
        <f t="shared" si="408"/>
        <v>0</v>
      </c>
      <c r="JU112" s="111">
        <f t="shared" si="409"/>
        <v>0</v>
      </c>
      <c r="JV112" s="111">
        <f t="shared" si="410"/>
        <v>0</v>
      </c>
      <c r="JW112" s="111">
        <f t="shared" si="411"/>
        <v>0</v>
      </c>
      <c r="JX112" s="111">
        <f t="shared" si="412"/>
        <v>0</v>
      </c>
      <c r="JY112" s="111">
        <f t="shared" si="413"/>
        <v>0</v>
      </c>
      <c r="JZ112" s="111">
        <f t="shared" si="414"/>
        <v>0</v>
      </c>
      <c r="KA112" s="111">
        <f t="shared" si="415"/>
        <v>0</v>
      </c>
      <c r="KB112" s="111">
        <f t="shared" si="416"/>
        <v>0</v>
      </c>
      <c r="KC112" s="111">
        <f t="shared" si="417"/>
        <v>0</v>
      </c>
      <c r="KD112" s="111">
        <f t="shared" si="418"/>
        <v>0</v>
      </c>
      <c r="KE112" s="111">
        <f t="shared" si="419"/>
        <v>0</v>
      </c>
      <c r="KF112" s="111">
        <f t="shared" si="420"/>
        <v>0</v>
      </c>
      <c r="KG112" s="111">
        <f t="shared" si="421"/>
        <v>0</v>
      </c>
      <c r="KH112" s="111">
        <f t="shared" si="422"/>
        <v>0</v>
      </c>
      <c r="KI112" s="111">
        <f t="shared" si="423"/>
        <v>0</v>
      </c>
      <c r="KJ112" s="111">
        <f t="shared" si="424"/>
        <v>0</v>
      </c>
      <c r="KK112" s="111">
        <f t="shared" si="425"/>
        <v>0</v>
      </c>
      <c r="KL112" s="111">
        <f t="shared" si="426"/>
        <v>0</v>
      </c>
      <c r="KM112" s="111">
        <f t="shared" si="427"/>
        <v>0</v>
      </c>
      <c r="KN112" s="111">
        <f t="shared" si="428"/>
        <v>0</v>
      </c>
      <c r="KO112" s="111">
        <f t="shared" si="429"/>
        <v>0</v>
      </c>
      <c r="KP112" s="111">
        <f t="shared" si="430"/>
        <v>0</v>
      </c>
      <c r="KQ112" s="111">
        <f t="shared" si="431"/>
        <v>0</v>
      </c>
      <c r="KR112" s="111">
        <f t="shared" si="432"/>
        <v>0</v>
      </c>
      <c r="KS112" s="111">
        <f t="shared" si="433"/>
        <v>0</v>
      </c>
      <c r="KT112" s="111">
        <f t="shared" si="434"/>
        <v>0</v>
      </c>
      <c r="KU112" s="111">
        <f t="shared" si="435"/>
        <v>0</v>
      </c>
      <c r="KV112" s="111">
        <f t="shared" si="436"/>
        <v>0</v>
      </c>
      <c r="KW112" s="111">
        <f t="shared" si="437"/>
        <v>0</v>
      </c>
      <c r="KX112" s="111">
        <f t="shared" si="438"/>
        <v>0</v>
      </c>
      <c r="KY112" s="111">
        <f t="shared" si="439"/>
        <v>0</v>
      </c>
      <c r="KZ112" s="111">
        <f t="shared" si="440"/>
        <v>0</v>
      </c>
      <c r="LA112" s="111">
        <f t="shared" si="441"/>
        <v>0</v>
      </c>
      <c r="LB112" s="111">
        <f t="shared" si="442"/>
        <v>0</v>
      </c>
      <c r="LC112" s="111">
        <f t="shared" si="443"/>
        <v>0</v>
      </c>
      <c r="LD112" s="111">
        <f t="shared" si="444"/>
        <v>0</v>
      </c>
      <c r="LE112" s="111">
        <f t="shared" si="445"/>
        <v>0</v>
      </c>
      <c r="LF112" s="111">
        <f t="shared" si="446"/>
        <v>0</v>
      </c>
      <c r="LG112" s="111">
        <f t="shared" si="447"/>
        <v>0</v>
      </c>
      <c r="LH112" s="111">
        <f t="shared" si="448"/>
        <v>0</v>
      </c>
      <c r="LI112" s="111">
        <f t="shared" si="449"/>
        <v>0</v>
      </c>
      <c r="LJ112" s="111">
        <f t="shared" si="450"/>
        <v>0</v>
      </c>
      <c r="LK112" s="111">
        <f t="shared" si="451"/>
        <v>0</v>
      </c>
      <c r="LL112" s="111">
        <f t="shared" si="452"/>
        <v>0</v>
      </c>
      <c r="LM112" s="111">
        <f t="shared" si="453"/>
        <v>0</v>
      </c>
      <c r="LN112" s="111">
        <f t="shared" si="454"/>
        <v>0</v>
      </c>
      <c r="LO112" s="111">
        <f t="shared" si="455"/>
        <v>0</v>
      </c>
      <c r="LP112" s="111">
        <f t="shared" si="456"/>
        <v>0</v>
      </c>
      <c r="LQ112" s="111">
        <f t="shared" si="457"/>
        <v>0</v>
      </c>
      <c r="LR112" s="111">
        <f t="shared" si="458"/>
        <v>0</v>
      </c>
      <c r="LS112" s="111">
        <f t="shared" si="459"/>
        <v>0</v>
      </c>
      <c r="LT112" s="111">
        <f t="shared" si="460"/>
        <v>0</v>
      </c>
      <c r="LU112" s="111">
        <f t="shared" si="461"/>
        <v>0</v>
      </c>
      <c r="LV112" s="111">
        <f t="shared" si="462"/>
        <v>0</v>
      </c>
      <c r="LW112" s="111">
        <f t="shared" si="463"/>
        <v>0</v>
      </c>
      <c r="LX112" s="111">
        <f t="shared" si="464"/>
        <v>0</v>
      </c>
      <c r="LY112" s="111">
        <f t="shared" si="465"/>
        <v>0</v>
      </c>
      <c r="LZ112" s="111">
        <f t="shared" si="466"/>
        <v>0</v>
      </c>
      <c r="MA112" s="111">
        <f t="shared" si="467"/>
        <v>0</v>
      </c>
      <c r="MD112" s="111"/>
      <c r="ME112" s="111">
        <f t="shared" si="685"/>
        <v>0</v>
      </c>
      <c r="MF112" s="111">
        <f t="shared" si="468"/>
        <v>0</v>
      </c>
      <c r="MG112" s="111">
        <f t="shared" si="469"/>
        <v>0</v>
      </c>
      <c r="MH112" s="111">
        <f t="shared" si="470"/>
        <v>0</v>
      </c>
      <c r="MI112" s="111">
        <f t="shared" si="471"/>
        <v>0</v>
      </c>
      <c r="MJ112" s="111">
        <f t="shared" si="472"/>
        <v>0</v>
      </c>
      <c r="MK112" s="111">
        <f t="shared" si="473"/>
        <v>0</v>
      </c>
      <c r="ML112" s="111">
        <f t="shared" si="474"/>
        <v>0</v>
      </c>
      <c r="MM112" s="111">
        <f t="shared" si="475"/>
        <v>0</v>
      </c>
      <c r="MN112" s="111">
        <f t="shared" si="476"/>
        <v>0</v>
      </c>
      <c r="MO112" s="111">
        <f t="shared" si="477"/>
        <v>0</v>
      </c>
      <c r="MP112" s="111">
        <f t="shared" si="478"/>
        <v>0</v>
      </c>
      <c r="MQ112" s="111">
        <f t="shared" si="479"/>
        <v>0</v>
      </c>
      <c r="MR112" s="111">
        <f t="shared" si="480"/>
        <v>0</v>
      </c>
      <c r="MS112" s="111">
        <f t="shared" si="481"/>
        <v>0</v>
      </c>
      <c r="MT112" s="111">
        <f t="shared" si="482"/>
        <v>0</v>
      </c>
      <c r="MU112" s="111">
        <f t="shared" si="483"/>
        <v>0</v>
      </c>
      <c r="MV112" s="111">
        <f t="shared" si="484"/>
        <v>0</v>
      </c>
      <c r="MW112" s="111">
        <f t="shared" si="485"/>
        <v>0</v>
      </c>
      <c r="MX112" s="111">
        <f t="shared" si="486"/>
        <v>0</v>
      </c>
      <c r="MY112" s="111">
        <f t="shared" si="487"/>
        <v>0</v>
      </c>
      <c r="MZ112" s="111">
        <f t="shared" si="488"/>
        <v>0</v>
      </c>
      <c r="NA112" s="111">
        <f t="shared" si="489"/>
        <v>0</v>
      </c>
      <c r="NB112" s="111">
        <f t="shared" si="490"/>
        <v>0</v>
      </c>
      <c r="NC112" s="111">
        <f t="shared" si="491"/>
        <v>0</v>
      </c>
      <c r="ND112" s="111">
        <f t="shared" si="492"/>
        <v>0</v>
      </c>
      <c r="NE112" s="111">
        <f t="shared" si="493"/>
        <v>0</v>
      </c>
      <c r="NF112" s="111">
        <f t="shared" si="494"/>
        <v>0</v>
      </c>
      <c r="NG112" s="111">
        <f t="shared" si="495"/>
        <v>0</v>
      </c>
      <c r="NH112" s="111">
        <f t="shared" si="496"/>
        <v>0</v>
      </c>
      <c r="NI112" s="111">
        <f t="shared" si="497"/>
        <v>0</v>
      </c>
      <c r="NJ112" s="111">
        <f t="shared" si="498"/>
        <v>0</v>
      </c>
      <c r="NK112" s="111">
        <f t="shared" si="499"/>
        <v>0</v>
      </c>
      <c r="NL112" s="111">
        <f t="shared" si="500"/>
        <v>0</v>
      </c>
      <c r="NM112" s="111">
        <f t="shared" si="501"/>
        <v>0</v>
      </c>
      <c r="NN112" s="111">
        <f t="shared" si="502"/>
        <v>0</v>
      </c>
      <c r="NO112" s="111">
        <f t="shared" si="503"/>
        <v>0</v>
      </c>
      <c r="NP112" s="111">
        <f t="shared" si="504"/>
        <v>0</v>
      </c>
      <c r="NQ112" s="111">
        <f t="shared" si="505"/>
        <v>0</v>
      </c>
      <c r="NR112" s="111">
        <f t="shared" si="506"/>
        <v>0</v>
      </c>
      <c r="NS112" s="111">
        <f t="shared" si="507"/>
        <v>0</v>
      </c>
      <c r="NT112" s="111">
        <f t="shared" si="508"/>
        <v>0</v>
      </c>
      <c r="NU112" s="111">
        <f t="shared" si="509"/>
        <v>0</v>
      </c>
      <c r="NV112" s="111">
        <f t="shared" si="510"/>
        <v>0</v>
      </c>
      <c r="NW112" s="111">
        <f t="shared" si="511"/>
        <v>0</v>
      </c>
      <c r="NX112" s="111">
        <f t="shared" si="512"/>
        <v>0</v>
      </c>
      <c r="NY112" s="111">
        <f t="shared" si="513"/>
        <v>0</v>
      </c>
      <c r="NZ112" s="111">
        <f t="shared" si="514"/>
        <v>0</v>
      </c>
      <c r="OA112" s="111">
        <f t="shared" si="515"/>
        <v>0</v>
      </c>
      <c r="OB112" s="111">
        <f t="shared" si="516"/>
        <v>0</v>
      </c>
      <c r="OC112" s="111">
        <f t="shared" si="517"/>
        <v>0</v>
      </c>
      <c r="OD112" s="111">
        <f t="shared" si="518"/>
        <v>0</v>
      </c>
      <c r="OE112" s="111">
        <f t="shared" si="519"/>
        <v>0</v>
      </c>
      <c r="OF112" s="111">
        <f t="shared" si="520"/>
        <v>0</v>
      </c>
      <c r="OG112" s="111">
        <f t="shared" si="521"/>
        <v>0</v>
      </c>
      <c r="OH112" s="111">
        <f t="shared" si="522"/>
        <v>0</v>
      </c>
      <c r="OI112" s="111">
        <f t="shared" si="523"/>
        <v>0</v>
      </c>
      <c r="OJ112" s="111">
        <f t="shared" si="524"/>
        <v>0</v>
      </c>
      <c r="OK112" s="111">
        <f t="shared" si="525"/>
        <v>0</v>
      </c>
      <c r="OL112" s="111">
        <f t="shared" si="526"/>
        <v>0</v>
      </c>
      <c r="OM112" s="111">
        <f t="shared" si="527"/>
        <v>0</v>
      </c>
      <c r="ON112" s="111">
        <f t="shared" si="528"/>
        <v>0</v>
      </c>
      <c r="OO112" s="111">
        <f t="shared" si="529"/>
        <v>0</v>
      </c>
      <c r="OP112" s="111">
        <f t="shared" si="530"/>
        <v>0</v>
      </c>
      <c r="OQ112" s="111">
        <f t="shared" si="531"/>
        <v>0</v>
      </c>
      <c r="OR112" s="111">
        <f t="shared" si="532"/>
        <v>0</v>
      </c>
      <c r="OS112" s="111">
        <f t="shared" si="533"/>
        <v>0</v>
      </c>
      <c r="OT112" s="111">
        <f t="shared" si="534"/>
        <v>0</v>
      </c>
      <c r="OU112" s="111">
        <f t="shared" si="535"/>
        <v>0</v>
      </c>
      <c r="OV112" s="111">
        <f t="shared" si="536"/>
        <v>0</v>
      </c>
      <c r="OW112" s="111">
        <f t="shared" si="537"/>
        <v>0</v>
      </c>
      <c r="OX112" s="111">
        <f t="shared" si="538"/>
        <v>0</v>
      </c>
      <c r="OY112" s="111"/>
      <c r="PA112" s="51">
        <f t="shared" si="686"/>
        <v>0</v>
      </c>
      <c r="PB112" s="51">
        <f t="shared" si="539"/>
        <v>0</v>
      </c>
      <c r="PC112" s="51">
        <f t="shared" si="540"/>
        <v>0</v>
      </c>
      <c r="PD112" s="51">
        <f t="shared" si="541"/>
        <v>0</v>
      </c>
      <c r="PE112" s="51">
        <f t="shared" si="542"/>
        <v>0</v>
      </c>
      <c r="PF112" s="51">
        <f t="shared" si="543"/>
        <v>0</v>
      </c>
      <c r="PG112" s="51">
        <f t="shared" si="544"/>
        <v>0</v>
      </c>
      <c r="PH112" s="51">
        <f t="shared" si="545"/>
        <v>0</v>
      </c>
      <c r="PI112" s="51">
        <f t="shared" si="546"/>
        <v>0</v>
      </c>
      <c r="PJ112" s="51">
        <f t="shared" si="547"/>
        <v>0</v>
      </c>
      <c r="PK112" s="51">
        <f t="shared" si="548"/>
        <v>0</v>
      </c>
      <c r="PL112" s="51">
        <f t="shared" si="549"/>
        <v>0</v>
      </c>
      <c r="PM112" s="51">
        <f t="shared" si="550"/>
        <v>0</v>
      </c>
      <c r="PN112" s="51">
        <f t="shared" si="551"/>
        <v>0</v>
      </c>
      <c r="PO112" s="51">
        <f t="shared" si="552"/>
        <v>0</v>
      </c>
      <c r="PP112" s="51">
        <f t="shared" si="553"/>
        <v>0</v>
      </c>
      <c r="PQ112" s="51">
        <f t="shared" si="554"/>
        <v>0</v>
      </c>
      <c r="PR112" s="51">
        <f t="shared" si="555"/>
        <v>0</v>
      </c>
      <c r="PS112" s="51">
        <f t="shared" si="556"/>
        <v>0</v>
      </c>
      <c r="PT112" s="51">
        <f t="shared" si="557"/>
        <v>0</v>
      </c>
      <c r="PU112" s="51">
        <f t="shared" si="558"/>
        <v>0</v>
      </c>
      <c r="PV112" s="51">
        <f t="shared" si="559"/>
        <v>0</v>
      </c>
      <c r="PW112" s="51">
        <f t="shared" si="560"/>
        <v>0</v>
      </c>
      <c r="PX112" s="51">
        <f t="shared" si="561"/>
        <v>0</v>
      </c>
      <c r="PY112" s="51">
        <f t="shared" si="562"/>
        <v>0</v>
      </c>
      <c r="PZ112" s="51">
        <f t="shared" si="563"/>
        <v>0</v>
      </c>
      <c r="QA112" s="51">
        <f t="shared" si="564"/>
        <v>0</v>
      </c>
      <c r="QB112" s="51">
        <f t="shared" si="565"/>
        <v>0</v>
      </c>
      <c r="QC112" s="51">
        <f t="shared" si="566"/>
        <v>0</v>
      </c>
      <c r="QD112" s="51">
        <f t="shared" si="567"/>
        <v>0</v>
      </c>
      <c r="QE112" s="51">
        <f t="shared" si="568"/>
        <v>0</v>
      </c>
      <c r="QF112" s="51">
        <f t="shared" si="569"/>
        <v>0</v>
      </c>
      <c r="QG112" s="51">
        <f t="shared" si="570"/>
        <v>0</v>
      </c>
      <c r="QH112" s="51">
        <f t="shared" si="571"/>
        <v>0</v>
      </c>
      <c r="QI112" s="51">
        <f t="shared" si="572"/>
        <v>0</v>
      </c>
      <c r="QJ112" s="51">
        <f t="shared" si="573"/>
        <v>0</v>
      </c>
      <c r="QK112" s="51">
        <f t="shared" si="574"/>
        <v>0</v>
      </c>
      <c r="QL112" s="51">
        <f t="shared" si="575"/>
        <v>0</v>
      </c>
      <c r="QM112" s="51">
        <f t="shared" si="576"/>
        <v>0</v>
      </c>
      <c r="QN112" s="51">
        <f t="shared" si="577"/>
        <v>0</v>
      </c>
      <c r="QO112" s="51">
        <f t="shared" si="578"/>
        <v>0</v>
      </c>
      <c r="QP112" s="51">
        <f t="shared" si="579"/>
        <v>0</v>
      </c>
      <c r="QQ112" s="51">
        <f t="shared" si="580"/>
        <v>0</v>
      </c>
      <c r="QR112" s="51">
        <f t="shared" si="581"/>
        <v>0</v>
      </c>
      <c r="QS112" s="51">
        <f t="shared" si="582"/>
        <v>0</v>
      </c>
      <c r="QT112" s="51">
        <f t="shared" si="583"/>
        <v>0</v>
      </c>
      <c r="QU112" s="51">
        <f t="shared" si="584"/>
        <v>0</v>
      </c>
      <c r="QV112" s="51">
        <f t="shared" si="585"/>
        <v>0</v>
      </c>
      <c r="QW112" s="51">
        <f t="shared" si="586"/>
        <v>0</v>
      </c>
      <c r="QX112" s="51">
        <f t="shared" si="587"/>
        <v>0</v>
      </c>
      <c r="QY112" s="51">
        <f t="shared" si="588"/>
        <v>0</v>
      </c>
      <c r="QZ112" s="51">
        <f t="shared" si="589"/>
        <v>0</v>
      </c>
      <c r="RA112" s="51">
        <f t="shared" si="590"/>
        <v>0</v>
      </c>
      <c r="RB112" s="51">
        <f t="shared" si="591"/>
        <v>0</v>
      </c>
      <c r="RC112" s="51">
        <f t="shared" si="592"/>
        <v>0</v>
      </c>
      <c r="RD112" s="51">
        <f t="shared" si="593"/>
        <v>0</v>
      </c>
      <c r="RE112" s="51">
        <f t="shared" si="594"/>
        <v>0</v>
      </c>
      <c r="RF112" s="51">
        <f t="shared" si="595"/>
        <v>0</v>
      </c>
      <c r="RG112" s="51">
        <f t="shared" si="596"/>
        <v>0</v>
      </c>
      <c r="RH112" s="51">
        <f t="shared" si="597"/>
        <v>0</v>
      </c>
      <c r="RI112" s="51">
        <f t="shared" si="598"/>
        <v>0</v>
      </c>
      <c r="RJ112" s="51">
        <f t="shared" si="599"/>
        <v>0</v>
      </c>
      <c r="RK112" s="51">
        <f t="shared" si="600"/>
        <v>0</v>
      </c>
      <c r="RL112" s="51">
        <f t="shared" si="601"/>
        <v>0</v>
      </c>
      <c r="RM112" s="51">
        <f t="shared" si="602"/>
        <v>0</v>
      </c>
      <c r="RN112" s="51">
        <f t="shared" si="603"/>
        <v>0</v>
      </c>
      <c r="RO112" s="51">
        <f t="shared" si="604"/>
        <v>0</v>
      </c>
      <c r="RP112" s="51">
        <f t="shared" si="605"/>
        <v>0</v>
      </c>
      <c r="RQ112" s="51">
        <f t="shared" si="606"/>
        <v>0</v>
      </c>
      <c r="RR112" s="51">
        <f t="shared" si="607"/>
        <v>0</v>
      </c>
      <c r="RS112" s="51">
        <f t="shared" si="608"/>
        <v>0</v>
      </c>
      <c r="RT112" s="51">
        <f t="shared" si="609"/>
        <v>0</v>
      </c>
      <c r="RU112" s="51"/>
      <c r="RV112" s="51">
        <f t="shared" si="768"/>
        <v>0</v>
      </c>
      <c r="RW112" s="51">
        <f t="shared" si="768"/>
        <v>0</v>
      </c>
      <c r="RX112" s="51">
        <f t="shared" si="768"/>
        <v>0</v>
      </c>
      <c r="RY112" s="51">
        <f t="shared" si="768"/>
        <v>0</v>
      </c>
      <c r="RZ112" s="51">
        <f t="shared" si="768"/>
        <v>0</v>
      </c>
      <c r="SA112" s="51">
        <f t="shared" si="768"/>
        <v>0</v>
      </c>
    </row>
    <row r="113" spans="1:495" x14ac:dyDescent="0.3">
      <c r="A113" s="1">
        <v>717000</v>
      </c>
      <c r="B113" s="1" t="s">
        <v>275</v>
      </c>
      <c r="C113" s="1" t="s">
        <v>141</v>
      </c>
      <c r="D113" s="44">
        <v>0</v>
      </c>
      <c r="E113" s="1" t="s">
        <v>174</v>
      </c>
      <c r="F113" s="107">
        <f>VLOOKUP(A113,Auxiliar_OPEX_CustosUnit!$A$4:$E$129,COLUMN(Auxiliar_OPEX_CustosUnit!$E$3),0)</f>
        <v>6</v>
      </c>
      <c r="G113" s="107">
        <f>INDEX(Auxiliar_OPEX_Drivers!$B$76:$I$84,MATCH($E113,Auxiliar_OPEX_Drivers!$B$76:$B$84,0),MATCH(YEAR(G$2),Auxiliar_OPEX_Drivers!$B$76:$I$76,0))*$F113</f>
        <v>6</v>
      </c>
      <c r="H113" s="107">
        <f>INDEX(Auxiliar_OPEX_Drivers!$B$76:$I$84,MATCH($E113,Auxiliar_OPEX_Drivers!$B$76:$B$84,0),MATCH(YEAR(H$2),Auxiliar_OPEX_Drivers!$B$76:$I$76,0))*$F113</f>
        <v>6</v>
      </c>
      <c r="I113" s="107">
        <f>INDEX(Auxiliar_OPEX_Drivers!$B$76:$I$84,MATCH($E113,Auxiliar_OPEX_Drivers!$B$76:$B$84,0),MATCH(YEAR(I$2),Auxiliar_OPEX_Drivers!$B$76:$I$76,0))*$F113</f>
        <v>6</v>
      </c>
      <c r="J113" s="107">
        <f>INDEX(Auxiliar_OPEX_Drivers!$B$76:$I$84,MATCH($E113,Auxiliar_OPEX_Drivers!$B$76:$B$84,0),MATCH(YEAR(J$2),Auxiliar_OPEX_Drivers!$B$76:$I$76,0))*$F113</f>
        <v>6</v>
      </c>
      <c r="K113" s="107">
        <f>INDEX(Auxiliar_OPEX_Drivers!$B$76:$I$84,MATCH($E113,Auxiliar_OPEX_Drivers!$B$76:$B$84,0),MATCH(YEAR(K$2),Auxiliar_OPEX_Drivers!$B$76:$I$76,0))*$F113</f>
        <v>6</v>
      </c>
      <c r="L113" s="107">
        <f>INDEX(Auxiliar_OPEX_Drivers!$B$76:$I$84,MATCH($E113,Auxiliar_OPEX_Drivers!$B$76:$B$84,0),MATCH(YEAR(L$2),Auxiliar_OPEX_Drivers!$B$76:$I$76,0))*$F113</f>
        <v>6</v>
      </c>
      <c r="M113" s="107">
        <f>INDEX(Auxiliar_OPEX_Drivers!$B$76:$I$84,MATCH($E113,Auxiliar_OPEX_Drivers!$B$76:$B$84,0),MATCH(YEAR(M$2),Auxiliar_OPEX_Drivers!$B$76:$I$76,0))*$F113</f>
        <v>6</v>
      </c>
      <c r="N113" s="107">
        <f>INDEX(Auxiliar_OPEX_Drivers!$B$76:$I$84,MATCH($E113,Auxiliar_OPEX_Drivers!$B$76:$B$84,0),MATCH(YEAR(N$2),Auxiliar_OPEX_Drivers!$B$76:$I$76,0))*$F113</f>
        <v>6</v>
      </c>
      <c r="O113" s="107">
        <f>INDEX(Auxiliar_OPEX_Drivers!$B$76:$I$84,MATCH($E113,Auxiliar_OPEX_Drivers!$B$76:$B$84,0),MATCH(YEAR(O$2),Auxiliar_OPEX_Drivers!$B$76:$I$76,0))*$F113</f>
        <v>6</v>
      </c>
      <c r="P113" s="107">
        <f>INDEX(Auxiliar_OPEX_Drivers!$B$76:$I$84,MATCH($E113,Auxiliar_OPEX_Drivers!$B$76:$B$84,0),MATCH(YEAR(P$2),Auxiliar_OPEX_Drivers!$B$76:$I$76,0))*$F113</f>
        <v>6</v>
      </c>
      <c r="Q113" s="107">
        <f>INDEX(Auxiliar_OPEX_Drivers!$B$76:$I$84,MATCH($E113,Auxiliar_OPEX_Drivers!$B$76:$B$84,0),MATCH(YEAR(Q$2),Auxiliar_OPEX_Drivers!$B$76:$I$76,0))*$F113</f>
        <v>6</v>
      </c>
      <c r="R113" s="107">
        <f>INDEX(Auxiliar_OPEX_Drivers!$B$76:$I$84,MATCH($E113,Auxiliar_OPEX_Drivers!$B$76:$B$84,0),MATCH(YEAR(R$2),Auxiliar_OPEX_Drivers!$B$76:$I$76,0))*$F113</f>
        <v>6</v>
      </c>
      <c r="S113" s="107">
        <f>INDEX(Auxiliar_OPEX_Drivers!$B$76:$I$84,MATCH($E113,Auxiliar_OPEX_Drivers!$B$76:$B$84,0),MATCH(YEAR(S$2),Auxiliar_OPEX_Drivers!$B$76:$I$76,0))*$F113</f>
        <v>6</v>
      </c>
      <c r="T113" s="107">
        <f>INDEX(Auxiliar_OPEX_Drivers!$B$76:$I$84,MATCH($E113,Auxiliar_OPEX_Drivers!$B$76:$B$84,0),MATCH(YEAR(T$2),Auxiliar_OPEX_Drivers!$B$76:$I$76,0))*$F113</f>
        <v>6</v>
      </c>
      <c r="U113" s="107">
        <f>INDEX(Auxiliar_OPEX_Drivers!$B$76:$I$84,MATCH($E113,Auxiliar_OPEX_Drivers!$B$76:$B$84,0),MATCH(YEAR(U$2),Auxiliar_OPEX_Drivers!$B$76:$I$76,0))*$F113</f>
        <v>6</v>
      </c>
      <c r="V113" s="107">
        <f>INDEX(Auxiliar_OPEX_Drivers!$B$76:$I$84,MATCH($E113,Auxiliar_OPEX_Drivers!$B$76:$B$84,0),MATCH(YEAR(V$2),Auxiliar_OPEX_Drivers!$B$76:$I$76,0))*$F113</f>
        <v>6</v>
      </c>
      <c r="W113" s="107">
        <f>INDEX(Auxiliar_OPEX_Drivers!$B$76:$I$84,MATCH($E113,Auxiliar_OPEX_Drivers!$B$76:$B$84,0),MATCH(YEAR(W$2),Auxiliar_OPEX_Drivers!$B$76:$I$76,0))*$F113</f>
        <v>6</v>
      </c>
      <c r="X113" s="107">
        <f>INDEX(Auxiliar_OPEX_Drivers!$B$76:$I$84,MATCH($E113,Auxiliar_OPEX_Drivers!$B$76:$B$84,0),MATCH(YEAR(X$2),Auxiliar_OPEX_Drivers!$B$76:$I$76,0))*$F113</f>
        <v>6</v>
      </c>
      <c r="Y113" s="107">
        <f>INDEX(Auxiliar_OPEX_Drivers!$B$76:$I$84,MATCH($E113,Auxiliar_OPEX_Drivers!$B$76:$B$84,0),MATCH(YEAR(Y$2),Auxiliar_OPEX_Drivers!$B$76:$I$76,0))*$F113</f>
        <v>6</v>
      </c>
      <c r="Z113" s="107">
        <f>INDEX(Auxiliar_OPEX_Drivers!$B$76:$I$84,MATCH($E113,Auxiliar_OPEX_Drivers!$B$76:$B$84,0),MATCH(YEAR(Z$2),Auxiliar_OPEX_Drivers!$B$76:$I$76,0))*$F113</f>
        <v>6</v>
      </c>
      <c r="AA113" s="107">
        <f>INDEX(Auxiliar_OPEX_Drivers!$B$76:$I$84,MATCH($E113,Auxiliar_OPEX_Drivers!$B$76:$B$84,0),MATCH(YEAR(AA$2),Auxiliar_OPEX_Drivers!$B$76:$I$76,0))*$F113</f>
        <v>6</v>
      </c>
      <c r="AB113" s="107">
        <f>INDEX(Auxiliar_OPEX_Drivers!$B$76:$I$84,MATCH($E113,Auxiliar_OPEX_Drivers!$B$76:$B$84,0),MATCH(YEAR(AB$2),Auxiliar_OPEX_Drivers!$B$76:$I$76,0))*$F113</f>
        <v>6</v>
      </c>
      <c r="AC113" s="107">
        <f>INDEX(Auxiliar_OPEX_Drivers!$B$76:$I$84,MATCH($E113,Auxiliar_OPEX_Drivers!$B$76:$B$84,0),MATCH(YEAR(AC$2),Auxiliar_OPEX_Drivers!$B$76:$I$76,0))*$F113</f>
        <v>6</v>
      </c>
      <c r="AD113" s="107">
        <f>INDEX(Auxiliar_OPEX_Drivers!$B$76:$I$84,MATCH($E113,Auxiliar_OPEX_Drivers!$B$76:$B$84,0),MATCH(YEAR(AD$2),Auxiliar_OPEX_Drivers!$B$76:$I$76,0))*$F113</f>
        <v>6</v>
      </c>
      <c r="AE113" s="107">
        <f>INDEX(Auxiliar_OPEX_Drivers!$B$76:$I$84,MATCH($E113,Auxiliar_OPEX_Drivers!$B$76:$B$84,0),MATCH(YEAR(AE$2),Auxiliar_OPEX_Drivers!$B$76:$I$76,0))*$F113</f>
        <v>6</v>
      </c>
      <c r="AF113" s="107">
        <f>INDEX(Auxiliar_OPEX_Drivers!$B$76:$I$84,MATCH($E113,Auxiliar_OPEX_Drivers!$B$76:$B$84,0),MATCH(YEAR(AF$2),Auxiliar_OPEX_Drivers!$B$76:$I$76,0))*$F113</f>
        <v>6</v>
      </c>
      <c r="AG113" s="107">
        <f>INDEX(Auxiliar_OPEX_Drivers!$B$76:$I$84,MATCH($E113,Auxiliar_OPEX_Drivers!$B$76:$B$84,0),MATCH(YEAR(AG$2),Auxiliar_OPEX_Drivers!$B$76:$I$76,0))*$F113</f>
        <v>6</v>
      </c>
      <c r="AH113" s="107">
        <f>INDEX(Auxiliar_OPEX_Drivers!$B$76:$I$84,MATCH($E113,Auxiliar_OPEX_Drivers!$B$76:$B$84,0),MATCH(YEAR(AH$2),Auxiliar_OPEX_Drivers!$B$76:$I$76,0))*$F113</f>
        <v>6</v>
      </c>
      <c r="AI113" s="107">
        <f>INDEX(Auxiliar_OPEX_Drivers!$B$76:$I$84,MATCH($E113,Auxiliar_OPEX_Drivers!$B$76:$B$84,0),MATCH(YEAR(AI$2),Auxiliar_OPEX_Drivers!$B$76:$I$76,0))*$F113</f>
        <v>6</v>
      </c>
      <c r="AJ113" s="107">
        <f>INDEX(Auxiliar_OPEX_Drivers!$B$76:$I$84,MATCH($E113,Auxiliar_OPEX_Drivers!$B$76:$B$84,0),MATCH(YEAR(AJ$2),Auxiliar_OPEX_Drivers!$B$76:$I$76,0))*$F113</f>
        <v>6</v>
      </c>
      <c r="AK113" s="107">
        <f>INDEX(Auxiliar_OPEX_Drivers!$B$76:$I$84,MATCH($E113,Auxiliar_OPEX_Drivers!$B$76:$B$84,0),MATCH(YEAR(AK$2),Auxiliar_OPEX_Drivers!$B$76:$I$76,0))*$F113</f>
        <v>6</v>
      </c>
      <c r="AL113" s="107">
        <f>INDEX(Auxiliar_OPEX_Drivers!$B$76:$I$84,MATCH($E113,Auxiliar_OPEX_Drivers!$B$76:$B$84,0),MATCH(YEAR(AL$2),Auxiliar_OPEX_Drivers!$B$76:$I$76,0))*$F113</f>
        <v>6</v>
      </c>
      <c r="AM113" s="107">
        <f>INDEX(Auxiliar_OPEX_Drivers!$B$76:$I$84,MATCH($E113,Auxiliar_OPEX_Drivers!$B$76:$B$84,0),MATCH(YEAR(AM$2),Auxiliar_OPEX_Drivers!$B$76:$I$76,0))*$F113</f>
        <v>6</v>
      </c>
      <c r="AN113" s="107">
        <f>INDEX(Auxiliar_OPEX_Drivers!$B$76:$I$84,MATCH($E113,Auxiliar_OPEX_Drivers!$B$76:$B$84,0),MATCH(YEAR(AN$2),Auxiliar_OPEX_Drivers!$B$76:$I$76,0))*$F113</f>
        <v>6</v>
      </c>
      <c r="AO113" s="107">
        <f>INDEX(Auxiliar_OPEX_Drivers!$B$76:$I$84,MATCH($E113,Auxiliar_OPEX_Drivers!$B$76:$B$84,0),MATCH(YEAR(AO$2),Auxiliar_OPEX_Drivers!$B$76:$I$76,0))*$F113</f>
        <v>6</v>
      </c>
      <c r="AP113" s="107">
        <f>INDEX(Auxiliar_OPEX_Drivers!$B$76:$I$84,MATCH($E113,Auxiliar_OPEX_Drivers!$B$76:$B$84,0),MATCH(YEAR(AP$2),Auxiliar_OPEX_Drivers!$B$76:$I$76,0))*$F113</f>
        <v>6</v>
      </c>
      <c r="AQ113" s="107">
        <f>INDEX(Auxiliar_OPEX_Drivers!$B$76:$I$84,MATCH($E113,Auxiliar_OPEX_Drivers!$B$76:$B$84,0),MATCH(YEAR(AQ$2),Auxiliar_OPEX_Drivers!$B$76:$I$76,0))*$F113</f>
        <v>6</v>
      </c>
      <c r="AR113" s="107">
        <f>INDEX(Auxiliar_OPEX_Drivers!$B$76:$I$84,MATCH($E113,Auxiliar_OPEX_Drivers!$B$76:$B$84,0),MATCH(YEAR(AR$2),Auxiliar_OPEX_Drivers!$B$76:$I$76,0))*$F113</f>
        <v>6</v>
      </c>
      <c r="AS113" s="107">
        <f>INDEX(Auxiliar_OPEX_Drivers!$B$76:$I$84,MATCH($E113,Auxiliar_OPEX_Drivers!$B$76:$B$84,0),MATCH(YEAR(AS$2),Auxiliar_OPEX_Drivers!$B$76:$I$76,0))*$F113</f>
        <v>6</v>
      </c>
      <c r="AT113" s="107">
        <f>INDEX(Auxiliar_OPEX_Drivers!$B$76:$I$84,MATCH($E113,Auxiliar_OPEX_Drivers!$B$76:$B$84,0),MATCH(YEAR(AT$2),Auxiliar_OPEX_Drivers!$B$76:$I$76,0))*$F113</f>
        <v>6</v>
      </c>
      <c r="AU113" s="107">
        <f>INDEX(Auxiliar_OPEX_Drivers!$B$76:$I$84,MATCH($E113,Auxiliar_OPEX_Drivers!$B$76:$B$84,0),MATCH(YEAR(AU$2),Auxiliar_OPEX_Drivers!$B$76:$I$76,0))*$F113</f>
        <v>6</v>
      </c>
      <c r="AV113" s="107">
        <f>INDEX(Auxiliar_OPEX_Drivers!$B$76:$I$84,MATCH($E113,Auxiliar_OPEX_Drivers!$B$76:$B$84,0),MATCH(YEAR(AV$2),Auxiliar_OPEX_Drivers!$B$76:$I$76,0))*$F113</f>
        <v>6</v>
      </c>
      <c r="AW113" s="107">
        <f>INDEX(Auxiliar_OPEX_Drivers!$B$76:$I$84,MATCH($E113,Auxiliar_OPEX_Drivers!$B$76:$B$84,0),MATCH(YEAR(AW$2),Auxiliar_OPEX_Drivers!$B$76:$I$76,0))*$F113</f>
        <v>6</v>
      </c>
      <c r="AX113" s="107">
        <f>INDEX(Auxiliar_OPEX_Drivers!$B$76:$I$84,MATCH($E113,Auxiliar_OPEX_Drivers!$B$76:$B$84,0),MATCH(YEAR(AX$2),Auxiliar_OPEX_Drivers!$B$76:$I$76,0))*$F113</f>
        <v>6</v>
      </c>
      <c r="AY113" s="107">
        <f>INDEX(Auxiliar_OPEX_Drivers!$B$76:$I$84,MATCH($E113,Auxiliar_OPEX_Drivers!$B$76:$B$84,0),MATCH(YEAR(AY$2),Auxiliar_OPEX_Drivers!$B$76:$I$76,0))*$F113</f>
        <v>6</v>
      </c>
      <c r="AZ113" s="107">
        <f>INDEX(Auxiliar_OPEX_Drivers!$B$76:$I$84,MATCH($E113,Auxiliar_OPEX_Drivers!$B$76:$B$84,0),MATCH(YEAR(AZ$2),Auxiliar_OPEX_Drivers!$B$76:$I$76,0))*$F113</f>
        <v>6</v>
      </c>
      <c r="BA113" s="107">
        <f>INDEX(Auxiliar_OPEX_Drivers!$B$76:$I$84,MATCH($E113,Auxiliar_OPEX_Drivers!$B$76:$B$84,0),MATCH(YEAR(BA$2),Auxiliar_OPEX_Drivers!$B$76:$I$76,0))*$F113</f>
        <v>6</v>
      </c>
      <c r="BB113" s="107">
        <f>INDEX(Auxiliar_OPEX_Drivers!$B$76:$I$84,MATCH($E113,Auxiliar_OPEX_Drivers!$B$76:$B$84,0),MATCH(YEAR(BB$2),Auxiliar_OPEX_Drivers!$B$76:$I$76,0))*$F113</f>
        <v>6</v>
      </c>
      <c r="BC113" s="107">
        <f>INDEX(Auxiliar_OPEX_Drivers!$B$76:$I$84,MATCH($E113,Auxiliar_OPEX_Drivers!$B$76:$B$84,0),MATCH(YEAR(BC$2),Auxiliar_OPEX_Drivers!$B$76:$I$76,0))*$F113</f>
        <v>6</v>
      </c>
      <c r="BD113" s="107">
        <f>INDEX(Auxiliar_OPEX_Drivers!$B$76:$I$84,MATCH($E113,Auxiliar_OPEX_Drivers!$B$76:$B$84,0),MATCH(YEAR(BD$2),Auxiliar_OPEX_Drivers!$B$76:$I$76,0))*$F113</f>
        <v>6</v>
      </c>
      <c r="BE113" s="107">
        <f>INDEX(Auxiliar_OPEX_Drivers!$B$76:$I$84,MATCH($E113,Auxiliar_OPEX_Drivers!$B$76:$B$84,0),MATCH(YEAR(BE$2),Auxiliar_OPEX_Drivers!$B$76:$I$76,0))*$F113</f>
        <v>6</v>
      </c>
      <c r="BF113" s="107">
        <f>INDEX(Auxiliar_OPEX_Drivers!$B$76:$I$84,MATCH($E113,Auxiliar_OPEX_Drivers!$B$76:$B$84,0),MATCH(YEAR(BF$2),Auxiliar_OPEX_Drivers!$B$76:$I$76,0))*$F113</f>
        <v>6</v>
      </c>
      <c r="BG113" s="107">
        <f>INDEX(Auxiliar_OPEX_Drivers!$B$76:$I$84,MATCH($E113,Auxiliar_OPEX_Drivers!$B$76:$B$84,0),MATCH(YEAR(BG$2),Auxiliar_OPEX_Drivers!$B$76:$I$76,0))*$F113</f>
        <v>6</v>
      </c>
      <c r="BH113" s="107">
        <f>INDEX(Auxiliar_OPEX_Drivers!$B$76:$I$84,MATCH($E113,Auxiliar_OPEX_Drivers!$B$76:$B$84,0),MATCH(YEAR(BH$2),Auxiliar_OPEX_Drivers!$B$76:$I$76,0))*$F113</f>
        <v>6</v>
      </c>
      <c r="BI113" s="107">
        <f>INDEX(Auxiliar_OPEX_Drivers!$B$76:$I$84,MATCH($E113,Auxiliar_OPEX_Drivers!$B$76:$B$84,0),MATCH(YEAR(BI$2),Auxiliar_OPEX_Drivers!$B$76:$I$76,0))*$F113</f>
        <v>6</v>
      </c>
      <c r="BJ113" s="107">
        <f>INDEX(Auxiliar_OPEX_Drivers!$B$76:$I$84,MATCH($E113,Auxiliar_OPEX_Drivers!$B$76:$B$84,0),MATCH(YEAR(BJ$2),Auxiliar_OPEX_Drivers!$B$76:$I$76,0))*$F113</f>
        <v>6</v>
      </c>
      <c r="BK113" s="107">
        <f>INDEX(Auxiliar_OPEX_Drivers!$B$76:$I$84,MATCH($E113,Auxiliar_OPEX_Drivers!$B$76:$B$84,0),MATCH(YEAR(BK$2),Auxiliar_OPEX_Drivers!$B$76:$I$76,0))*$F113</f>
        <v>6</v>
      </c>
      <c r="BL113" s="107">
        <f>INDEX(Auxiliar_OPEX_Drivers!$B$76:$I$84,MATCH($E113,Auxiliar_OPEX_Drivers!$B$76:$B$84,0),MATCH(YEAR(BL$2),Auxiliar_OPEX_Drivers!$B$76:$I$76,0))*$F113</f>
        <v>6</v>
      </c>
      <c r="BM113" s="107">
        <f>INDEX(Auxiliar_OPEX_Drivers!$B$76:$I$84,MATCH($E113,Auxiliar_OPEX_Drivers!$B$76:$B$84,0),MATCH(YEAR(BM$2),Auxiliar_OPEX_Drivers!$B$76:$I$76,0))*$F113</f>
        <v>6</v>
      </c>
      <c r="BN113" s="107">
        <f>INDEX(Auxiliar_OPEX_Drivers!$B$76:$I$84,MATCH($E113,Auxiliar_OPEX_Drivers!$B$76:$B$84,0),MATCH(YEAR(BN$2),Auxiliar_OPEX_Drivers!$B$76:$I$76,0))*$F113</f>
        <v>6</v>
      </c>
      <c r="BO113" s="107">
        <f>INDEX(Auxiliar_OPEX_Drivers!$B$76:$I$84,MATCH($E113,Auxiliar_OPEX_Drivers!$B$76:$B$84,0),MATCH(YEAR(BO$2),Auxiliar_OPEX_Drivers!$B$76:$I$76,0))*$F113</f>
        <v>6</v>
      </c>
      <c r="BP113" s="107">
        <f>INDEX(Auxiliar_OPEX_Drivers!$B$76:$I$84,MATCH($E113,Auxiliar_OPEX_Drivers!$B$76:$B$84,0),MATCH(YEAR(BP$2),Auxiliar_OPEX_Drivers!$B$76:$I$76,0))*$F113</f>
        <v>6</v>
      </c>
      <c r="BQ113" s="107">
        <f>INDEX(Auxiliar_OPEX_Drivers!$B$76:$I$84,MATCH($E113,Auxiliar_OPEX_Drivers!$B$76:$B$84,0),MATCH(YEAR(BQ$2),Auxiliar_OPEX_Drivers!$B$76:$I$76,0))*$F113</f>
        <v>6</v>
      </c>
      <c r="BR113" s="107">
        <f>INDEX(Auxiliar_OPEX_Drivers!$B$76:$I$84,MATCH($E113,Auxiliar_OPEX_Drivers!$B$76:$B$84,0),MATCH(YEAR(BR$2),Auxiliar_OPEX_Drivers!$B$76:$I$76,0))*$F113</f>
        <v>6</v>
      </c>
      <c r="BS113" s="107">
        <f>INDEX(Auxiliar_OPEX_Drivers!$B$76:$I$84,MATCH($E113,Auxiliar_OPEX_Drivers!$B$76:$B$84,0),MATCH(YEAR(BS$2),Auxiliar_OPEX_Drivers!$B$76:$I$76,0))*$F113</f>
        <v>6</v>
      </c>
      <c r="BT113" s="107">
        <f>INDEX(Auxiliar_OPEX_Drivers!$B$76:$I$84,MATCH($E113,Auxiliar_OPEX_Drivers!$B$76:$B$84,0),MATCH(YEAR(BT$2),Auxiliar_OPEX_Drivers!$B$76:$I$76,0))*$F113</f>
        <v>6</v>
      </c>
      <c r="BU113" s="107">
        <f>INDEX(Auxiliar_OPEX_Drivers!$B$76:$I$84,MATCH($E113,Auxiliar_OPEX_Drivers!$B$76:$B$84,0),MATCH(YEAR(BU$2),Auxiliar_OPEX_Drivers!$B$76:$I$76,0))*$F113</f>
        <v>6</v>
      </c>
      <c r="BV113" s="107">
        <f>INDEX(Auxiliar_OPEX_Drivers!$B$76:$I$84,MATCH($E113,Auxiliar_OPEX_Drivers!$B$76:$B$84,0),MATCH(YEAR(BV$2),Auxiliar_OPEX_Drivers!$B$76:$I$76,0))*$F113</f>
        <v>6</v>
      </c>
      <c r="BW113" s="107">
        <f>INDEX(Auxiliar_OPEX_Drivers!$B$76:$I$84,MATCH($E113,Auxiliar_OPEX_Drivers!$B$76:$B$84,0),MATCH(YEAR(BW$2),Auxiliar_OPEX_Drivers!$B$76:$I$76,0))*$F113</f>
        <v>6</v>
      </c>
      <c r="BX113" s="107">
        <f>INDEX(Auxiliar_OPEX_Drivers!$B$76:$I$84,MATCH($E113,Auxiliar_OPEX_Drivers!$B$76:$B$84,0),MATCH(YEAR(BX$2),Auxiliar_OPEX_Drivers!$B$76:$I$76,0))*$F113</f>
        <v>6</v>
      </c>
      <c r="BY113" s="107">
        <f>INDEX(Auxiliar_OPEX_Drivers!$B$76:$I$84,MATCH($E113,Auxiliar_OPEX_Drivers!$B$76:$B$84,0),MATCH(YEAR(BY$2),Auxiliar_OPEX_Drivers!$B$76:$I$76,0))*$F113</f>
        <v>6</v>
      </c>
      <c r="BZ113" s="107">
        <f>INDEX(Auxiliar_OPEX_Drivers!$B$76:$I$84,MATCH($E113,Auxiliar_OPEX_Drivers!$B$76:$B$84,0),MATCH(YEAR(BZ$2),Auxiliar_OPEX_Drivers!$B$76:$I$76,0))*$F113</f>
        <v>6</v>
      </c>
      <c r="CA113" s="107">
        <f>INDEX(Auxiliar_OPEX_Drivers!$B$76:$I$84,MATCH($E113,Auxiliar_OPEX_Drivers!$B$76:$B$84,0),MATCH(YEAR(CA$2),Auxiliar_OPEX_Drivers!$B$76:$I$76,0))*$F113</f>
        <v>6</v>
      </c>
      <c r="CB113" s="107">
        <f>INDEX(Auxiliar_OPEX_Drivers!$B$76:$I$84,MATCH($E113,Auxiliar_OPEX_Drivers!$B$76:$B$84,0),MATCH(YEAR(CB$2),Auxiliar_OPEX_Drivers!$B$76:$I$76,0))*$F113</f>
        <v>6</v>
      </c>
      <c r="CC113" s="107">
        <f>INDEX(Auxiliar_OPEX_Drivers!$B$76:$I$84,MATCH($E113,Auxiliar_OPEX_Drivers!$B$76:$B$84,0),MATCH(YEAR(CC$2),Auxiliar_OPEX_Drivers!$B$76:$I$76,0))*$F113</f>
        <v>6</v>
      </c>
      <c r="CD113" s="107">
        <f>INDEX(Auxiliar_OPEX_Drivers!$B$76:$I$84,MATCH($E113,Auxiliar_OPEX_Drivers!$B$76:$B$84,0),MATCH(YEAR(CD$2),Auxiliar_OPEX_Drivers!$B$76:$I$76,0))*$F113</f>
        <v>6</v>
      </c>
      <c r="CE113" s="107">
        <f>INDEX(Auxiliar_OPEX_Drivers!$B$76:$I$84,MATCH($E113,Auxiliar_OPEX_Drivers!$B$76:$B$84,0),MATCH(YEAR(CE$2),Auxiliar_OPEX_Drivers!$B$76:$I$76,0))*$F113</f>
        <v>6</v>
      </c>
      <c r="CF113" s="107">
        <f>INDEX(Auxiliar_OPEX_Drivers!$B$76:$I$84,MATCH($E113,Auxiliar_OPEX_Drivers!$B$76:$B$84,0),MATCH(YEAR(CF$2),Auxiliar_OPEX_Drivers!$B$76:$I$76,0))*$F113</f>
        <v>6</v>
      </c>
      <c r="CG113" s="107">
        <f>INDEX(Auxiliar_OPEX_Drivers!$B$76:$I$84,MATCH($E113,Auxiliar_OPEX_Drivers!$B$76:$B$84,0),MATCH(YEAR(CG$2),Auxiliar_OPEX_Drivers!$B$76:$I$76,0))*$F113</f>
        <v>6</v>
      </c>
      <c r="CI113" s="51">
        <f>INDEX(Auxiliar_OPEX_CustosUnit!$A$1:$R$129,MATCH(Auxiliar_OPEX_P!$A113,Auxiliar_OPEX_CustosUnit!$A$1:$A$129,0),MATCH(CI$2,Auxiliar_OPEX_CustosUnit!$A$3:$Q$3,0))*(1-DRE_Auxiliar!$A$5)</f>
        <v>11915.084111478753</v>
      </c>
      <c r="CJ113" s="51">
        <f>INDEX(Auxiliar_OPEX_CustosUnit!$A$1:$R$129,MATCH(Auxiliar_OPEX_P!$A113,Auxiliar_OPEX_CustosUnit!$A$1:$A$129,0),MATCH(CJ$2,Auxiliar_OPEX_CustosUnit!$A$3:$Q$3,0))*(1-DRE_Auxiliar!$A$5)</f>
        <v>12268.333817033244</v>
      </c>
      <c r="CK113" s="51">
        <f>INDEX(Auxiliar_OPEX_CustosUnit!$A$1:$R$129,MATCH(Auxiliar_OPEX_P!$A113,Auxiliar_OPEX_CustosUnit!$A$1:$A$129,0),MATCH(CK$2,Auxiliar_OPEX_CustosUnit!$A$3:$Q$3,0))*(1-DRE_Auxiliar!$A$5)</f>
        <v>12858.106217803919</v>
      </c>
      <c r="CL113" s="51">
        <f>INDEX(Auxiliar_OPEX_CustosUnit!$A$1:$R$129,MATCH(Auxiliar_OPEX_P!$A113,Auxiliar_OPEX_CustosUnit!$A$1:$A$129,0),MATCH(CL$2,Auxiliar_OPEX_CustosUnit!$A$3:$Q$3,0))*(1-DRE_Auxiliar!$A$5)</f>
        <v>12844.82223684</v>
      </c>
      <c r="CM113" s="51">
        <f>INDEX(Auxiliar_OPEX_CustosUnit!$A$1:$R$129,MATCH(Auxiliar_OPEX_P!$A113,Auxiliar_OPEX_CustosUnit!$A$1:$A$129,0),MATCH(CM$2,Auxiliar_OPEX_CustosUnit!$A$3:$Q$3,0))*(1-DRE_Auxiliar!$A$5)</f>
        <v>12855.434641056203</v>
      </c>
      <c r="CN113" s="51">
        <f>INDEX(Auxiliar_OPEX_CustosUnit!$A$1:$R$129,MATCH(Auxiliar_OPEX_P!$A113,Auxiliar_OPEX_CustosUnit!$A$1:$A$129,0),MATCH(CN$2,Auxiliar_OPEX_CustosUnit!$A$3:$Q$3,0))*(1-DRE_Auxiliar!$A$5)</f>
        <v>13749.590302233115</v>
      </c>
      <c r="CO113" s="51">
        <f>INDEX(Auxiliar_OPEX_CustosUnit!$A$1:$R$129,MATCH(Auxiliar_OPEX_P!$A113,Auxiliar_OPEX_CustosUnit!$A$1:$A$129,0),MATCH(CO$2,Auxiliar_OPEX_CustosUnit!$A$3:$Q$3,0))*(1-DRE_Auxiliar!$A$5)</f>
        <v>13325.069153654986</v>
      </c>
      <c r="CP113" s="51">
        <f>INDEX(Auxiliar_OPEX_CustosUnit!$A$1:$R$129,MATCH(Auxiliar_OPEX_P!$A113,Auxiliar_OPEX_CustosUnit!$A$1:$A$129,0),MATCH(CP$2,Auxiliar_OPEX_CustosUnit!$A$3:$Q$3,0))*(1-DRE_Auxiliar!$A$5)</f>
        <v>13706.551081772712</v>
      </c>
      <c r="CQ113" s="51">
        <f>INDEX(Auxiliar_OPEX_CustosUnit!$A$1:$R$129,MATCH(Auxiliar_OPEX_P!$A113,Auxiliar_OPEX_CustosUnit!$A$1:$A$129,0),MATCH(CQ$2,Auxiliar_OPEX_CustosUnit!$A$3:$Q$3,0))*(1-DRE_Auxiliar!$A$5)</f>
        <v>13711.769930630182</v>
      </c>
      <c r="CR113" s="51">
        <f>INDEX(Auxiliar_OPEX_CustosUnit!$A$1:$R$129,MATCH(Auxiliar_OPEX_P!$A113,Auxiliar_OPEX_CustosUnit!$A$1:$A$129,0),MATCH(CR$2,Auxiliar_OPEX_CustosUnit!$A$3:$Q$3,0))*(1-DRE_Auxiliar!$A$5)</f>
        <v>13711.769930630182</v>
      </c>
      <c r="CS113" s="51">
        <f>INDEX(Auxiliar_OPEX_CustosUnit!$A$1:$R$129,MATCH(Auxiliar_OPEX_P!$A113,Auxiliar_OPEX_CustosUnit!$A$1:$A$129,0),MATCH(CS$2,Auxiliar_OPEX_CustosUnit!$A$3:$Q$3,0))*(1-DRE_Auxiliar!$A$5)</f>
        <v>13330.288002512454</v>
      </c>
      <c r="CT113" s="51">
        <f>INDEX(Auxiliar_OPEX_CustosUnit!$A$1:$R$129,MATCH(Auxiliar_OPEX_P!$A113,Auxiliar_OPEX_CustosUnit!$A$1:$A$129,0),MATCH(CT$2,Auxiliar_OPEX_CustosUnit!$A$3:$Q$3,0))*(1-DRE_Auxiliar!$A$5)</f>
        <v>13196.19082890053</v>
      </c>
      <c r="CU113" s="53">
        <f t="shared" si="610"/>
        <v>11915.084111478753</v>
      </c>
      <c r="CV113" s="53">
        <f t="shared" si="611"/>
        <v>12268.333817033244</v>
      </c>
      <c r="CW113" s="53">
        <f t="shared" si="612"/>
        <v>12858.106217803919</v>
      </c>
      <c r="CX113" s="53">
        <f t="shared" si="613"/>
        <v>12844.82223684</v>
      </c>
      <c r="CY113" s="53">
        <f t="shared" si="614"/>
        <v>12855.434641056203</v>
      </c>
      <c r="CZ113" s="53">
        <f t="shared" si="615"/>
        <v>13749.590302233115</v>
      </c>
      <c r="DA113" s="53">
        <f t="shared" si="616"/>
        <v>13325.069153654986</v>
      </c>
      <c r="DB113" s="53">
        <f t="shared" si="617"/>
        <v>13706.551081772712</v>
      </c>
      <c r="DC113" s="53">
        <f t="shared" si="618"/>
        <v>13711.769930630182</v>
      </c>
      <c r="DD113" s="53">
        <f t="shared" si="619"/>
        <v>13711.769930630182</v>
      </c>
      <c r="DE113" s="53">
        <f t="shared" si="620"/>
        <v>13330.288002512454</v>
      </c>
      <c r="DF113" s="53">
        <f t="shared" si="621"/>
        <v>13196.19082890053</v>
      </c>
      <c r="DG113" s="53">
        <f t="shared" si="622"/>
        <v>11915.084111478753</v>
      </c>
      <c r="DH113" s="53">
        <f t="shared" si="623"/>
        <v>12268.333817033244</v>
      </c>
      <c r="DI113" s="53">
        <f t="shared" si="624"/>
        <v>12858.106217803919</v>
      </c>
      <c r="DJ113" s="53">
        <f t="shared" si="625"/>
        <v>12844.82223684</v>
      </c>
      <c r="DK113" s="53">
        <f t="shared" si="626"/>
        <v>12855.434641056203</v>
      </c>
      <c r="DL113" s="53">
        <f t="shared" si="627"/>
        <v>13749.590302233115</v>
      </c>
      <c r="DM113" s="53">
        <f t="shared" si="628"/>
        <v>13325.069153654986</v>
      </c>
      <c r="DN113" s="53">
        <f t="shared" si="629"/>
        <v>13706.551081772712</v>
      </c>
      <c r="DO113" s="53">
        <f t="shared" si="630"/>
        <v>13711.769930630182</v>
      </c>
      <c r="DP113" s="53">
        <f t="shared" si="631"/>
        <v>13711.769930630182</v>
      </c>
      <c r="DQ113" s="53">
        <f t="shared" si="632"/>
        <v>13330.288002512454</v>
      </c>
      <c r="DR113" s="53">
        <f t="shared" si="633"/>
        <v>13196.19082890053</v>
      </c>
      <c r="DS113" s="53">
        <f t="shared" si="634"/>
        <v>11915.084111478753</v>
      </c>
      <c r="DT113" s="53">
        <f t="shared" si="635"/>
        <v>12268.333817033244</v>
      </c>
      <c r="DU113" s="53">
        <f t="shared" si="636"/>
        <v>12858.106217803919</v>
      </c>
      <c r="DV113" s="53">
        <f t="shared" si="637"/>
        <v>12844.82223684</v>
      </c>
      <c r="DW113" s="53">
        <f t="shared" si="638"/>
        <v>12855.434641056203</v>
      </c>
      <c r="DX113" s="53">
        <f t="shared" si="639"/>
        <v>13749.590302233115</v>
      </c>
      <c r="DY113" s="53">
        <f t="shared" si="640"/>
        <v>13325.069153654986</v>
      </c>
      <c r="DZ113" s="53">
        <f t="shared" si="641"/>
        <v>13706.551081772712</v>
      </c>
      <c r="EA113" s="53">
        <f t="shared" si="642"/>
        <v>13711.769930630182</v>
      </c>
      <c r="EB113" s="53">
        <f t="shared" si="643"/>
        <v>13711.769930630182</v>
      </c>
      <c r="EC113" s="53">
        <f t="shared" si="644"/>
        <v>13330.288002512454</v>
      </c>
      <c r="ED113" s="53">
        <f t="shared" si="645"/>
        <v>13196.19082890053</v>
      </c>
      <c r="EE113" s="53">
        <f t="shared" si="646"/>
        <v>11915.084111478753</v>
      </c>
      <c r="EF113" s="53">
        <f t="shared" si="647"/>
        <v>12268.333817033244</v>
      </c>
      <c r="EG113" s="53">
        <f t="shared" si="648"/>
        <v>12858.106217803919</v>
      </c>
      <c r="EH113" s="53">
        <f t="shared" si="649"/>
        <v>12844.82223684</v>
      </c>
      <c r="EI113" s="53">
        <f t="shared" si="650"/>
        <v>12855.434641056203</v>
      </c>
      <c r="EJ113" s="53">
        <f t="shared" si="651"/>
        <v>13749.590302233115</v>
      </c>
      <c r="EK113" s="53">
        <f t="shared" si="652"/>
        <v>13325.069153654986</v>
      </c>
      <c r="EL113" s="53">
        <f t="shared" si="653"/>
        <v>13706.551081772712</v>
      </c>
      <c r="EM113" s="53">
        <f t="shared" si="654"/>
        <v>13711.769930630182</v>
      </c>
      <c r="EN113" s="53">
        <f t="shared" si="655"/>
        <v>13711.769930630182</v>
      </c>
      <c r="EO113" s="53">
        <f t="shared" si="656"/>
        <v>13330.288002512454</v>
      </c>
      <c r="EP113" s="53">
        <f t="shared" si="657"/>
        <v>13196.19082890053</v>
      </c>
      <c r="EQ113" s="53">
        <f t="shared" si="658"/>
        <v>11915.084111478753</v>
      </c>
      <c r="ER113" s="53">
        <f t="shared" si="659"/>
        <v>12268.333817033244</v>
      </c>
      <c r="ES113" s="53">
        <f t="shared" si="660"/>
        <v>12858.106217803919</v>
      </c>
      <c r="ET113" s="53">
        <f t="shared" si="661"/>
        <v>12844.82223684</v>
      </c>
      <c r="EU113" s="53">
        <f t="shared" si="662"/>
        <v>12855.434641056203</v>
      </c>
      <c r="EV113" s="53">
        <f t="shared" si="663"/>
        <v>13749.590302233115</v>
      </c>
      <c r="EW113" s="53">
        <f t="shared" si="664"/>
        <v>13325.069153654986</v>
      </c>
      <c r="EX113" s="53">
        <f t="shared" si="665"/>
        <v>13706.551081772712</v>
      </c>
      <c r="EY113" s="53">
        <f t="shared" si="666"/>
        <v>13711.769930630182</v>
      </c>
      <c r="EZ113" s="53">
        <f t="shared" si="667"/>
        <v>13711.769930630182</v>
      </c>
      <c r="FA113" s="53">
        <f t="shared" si="668"/>
        <v>13330.288002512454</v>
      </c>
      <c r="FB113" s="53">
        <f t="shared" si="669"/>
        <v>13196.19082890053</v>
      </c>
      <c r="FC113" s="53">
        <f t="shared" si="670"/>
        <v>11915.084111478753</v>
      </c>
      <c r="FD113" s="53">
        <f t="shared" si="671"/>
        <v>12268.333817033244</v>
      </c>
      <c r="FE113" s="53">
        <f t="shared" si="672"/>
        <v>12858.106217803919</v>
      </c>
      <c r="FF113" s="53">
        <f t="shared" si="673"/>
        <v>12844.82223684</v>
      </c>
      <c r="FG113" s="53">
        <f t="shared" si="674"/>
        <v>12855.434641056203</v>
      </c>
      <c r="FH113" s="53">
        <f t="shared" si="675"/>
        <v>13749.590302233115</v>
      </c>
      <c r="FI113" s="53">
        <f t="shared" si="676"/>
        <v>13325.069153654986</v>
      </c>
      <c r="FJ113" s="53">
        <f t="shared" si="677"/>
        <v>13706.551081772712</v>
      </c>
      <c r="FK113" s="53">
        <f t="shared" si="678"/>
        <v>13711.769930630182</v>
      </c>
      <c r="FL113" s="53">
        <f t="shared" si="679"/>
        <v>13711.769930630182</v>
      </c>
      <c r="FM113" s="53">
        <f t="shared" si="680"/>
        <v>13330.288002512454</v>
      </c>
      <c r="FN113" s="53">
        <f t="shared" si="681"/>
        <v>13196.19082890053</v>
      </c>
      <c r="FP113" s="51">
        <f t="shared" si="682"/>
        <v>77132.607846337225</v>
      </c>
      <c r="FQ113" s="51">
        <f t="shared" si="689"/>
        <v>82497.541813398682</v>
      </c>
      <c r="FR113" s="51">
        <f t="shared" si="690"/>
        <v>79950.414921929914</v>
      </c>
      <c r="FS113" s="51">
        <f t="shared" si="691"/>
        <v>82239.306490636271</v>
      </c>
      <c r="FT113" s="51">
        <f t="shared" si="692"/>
        <v>82270.619583781096</v>
      </c>
      <c r="FU113" s="51">
        <f t="shared" si="693"/>
        <v>82270.619583781096</v>
      </c>
      <c r="FV113" s="51">
        <f t="shared" si="694"/>
        <v>79981.728015074725</v>
      </c>
      <c r="FW113" s="51">
        <f t="shared" si="695"/>
        <v>79177.144973403178</v>
      </c>
      <c r="FX113" s="51">
        <f t="shared" si="696"/>
        <v>71490.504668872512</v>
      </c>
      <c r="FY113" s="51">
        <f t="shared" si="697"/>
        <v>73610.002902199471</v>
      </c>
      <c r="FZ113" s="51">
        <f t="shared" si="698"/>
        <v>77148.637306823512</v>
      </c>
      <c r="GA113" s="51">
        <f t="shared" si="699"/>
        <v>77068.933421039997</v>
      </c>
      <c r="GB113" s="51">
        <f t="shared" si="700"/>
        <v>77132.607846337225</v>
      </c>
      <c r="GC113" s="51">
        <f t="shared" si="701"/>
        <v>82497.541813398682</v>
      </c>
      <c r="GD113" s="51">
        <f t="shared" si="702"/>
        <v>79950.414921929914</v>
      </c>
      <c r="GE113" s="51">
        <f t="shared" si="703"/>
        <v>82239.306490636271</v>
      </c>
      <c r="GF113" s="51">
        <f t="shared" si="704"/>
        <v>82270.619583781096</v>
      </c>
      <c r="GG113" s="51">
        <f t="shared" si="705"/>
        <v>82270.619583781096</v>
      </c>
      <c r="GH113" s="51">
        <f t="shared" si="706"/>
        <v>79981.728015074725</v>
      </c>
      <c r="GI113" s="51">
        <f t="shared" si="707"/>
        <v>79177.144973403178</v>
      </c>
      <c r="GJ113" s="51">
        <f t="shared" si="708"/>
        <v>71490.504668872512</v>
      </c>
      <c r="GK113" s="51">
        <f t="shared" si="709"/>
        <v>73610.002902199471</v>
      </c>
      <c r="GL113" s="51">
        <f t="shared" si="710"/>
        <v>77148.637306823512</v>
      </c>
      <c r="GM113" s="51">
        <f t="shared" si="711"/>
        <v>77068.933421039997</v>
      </c>
      <c r="GN113" s="51">
        <f t="shared" si="712"/>
        <v>77132.607846337225</v>
      </c>
      <c r="GO113" s="51">
        <f t="shared" si="713"/>
        <v>82497.541813398682</v>
      </c>
      <c r="GP113" s="51">
        <f t="shared" si="714"/>
        <v>79950.414921929914</v>
      </c>
      <c r="GQ113" s="51">
        <f t="shared" si="715"/>
        <v>82239.306490636271</v>
      </c>
      <c r="GR113" s="51">
        <f t="shared" si="716"/>
        <v>82270.619583781096</v>
      </c>
      <c r="GS113" s="51">
        <f t="shared" si="717"/>
        <v>82270.619583781096</v>
      </c>
      <c r="GT113" s="51">
        <f t="shared" si="718"/>
        <v>79981.728015074725</v>
      </c>
      <c r="GU113" s="51">
        <f t="shared" si="719"/>
        <v>79177.144973403178</v>
      </c>
      <c r="GV113" s="51">
        <f t="shared" si="720"/>
        <v>71490.504668872512</v>
      </c>
      <c r="GW113" s="51">
        <f t="shared" si="721"/>
        <v>73610.002902199471</v>
      </c>
      <c r="GX113" s="51">
        <f t="shared" si="722"/>
        <v>77148.637306823512</v>
      </c>
      <c r="GY113" s="51">
        <f t="shared" si="723"/>
        <v>77068.933421039997</v>
      </c>
      <c r="GZ113" s="51">
        <f t="shared" si="724"/>
        <v>77132.607846337225</v>
      </c>
      <c r="HA113" s="51">
        <f t="shared" si="725"/>
        <v>82497.541813398682</v>
      </c>
      <c r="HB113" s="51">
        <f t="shared" si="726"/>
        <v>79950.414921929914</v>
      </c>
      <c r="HC113" s="51">
        <f t="shared" si="727"/>
        <v>82239.306490636271</v>
      </c>
      <c r="HD113" s="51">
        <f t="shared" si="728"/>
        <v>82270.619583781096</v>
      </c>
      <c r="HE113" s="51">
        <f t="shared" si="729"/>
        <v>82270.619583781096</v>
      </c>
      <c r="HF113" s="51">
        <f t="shared" si="730"/>
        <v>79981.728015074725</v>
      </c>
      <c r="HG113" s="51">
        <f t="shared" si="731"/>
        <v>79177.144973403178</v>
      </c>
      <c r="HH113" s="51">
        <f t="shared" si="732"/>
        <v>71490.504668872512</v>
      </c>
      <c r="HI113" s="51">
        <f t="shared" si="733"/>
        <v>73610.002902199471</v>
      </c>
      <c r="HJ113" s="51">
        <f t="shared" si="734"/>
        <v>77148.637306823512</v>
      </c>
      <c r="HK113" s="51">
        <f t="shared" si="735"/>
        <v>77068.933421039997</v>
      </c>
      <c r="HL113" s="51">
        <f t="shared" si="736"/>
        <v>77132.607846337225</v>
      </c>
      <c r="HM113" s="51">
        <f t="shared" si="737"/>
        <v>82497.541813398682</v>
      </c>
      <c r="HN113" s="51">
        <f t="shared" si="738"/>
        <v>79950.414921929914</v>
      </c>
      <c r="HO113" s="51">
        <f t="shared" si="739"/>
        <v>82239.306490636271</v>
      </c>
      <c r="HP113" s="51">
        <f t="shared" si="740"/>
        <v>82270.619583781096</v>
      </c>
      <c r="HQ113" s="51">
        <f t="shared" si="741"/>
        <v>82270.619583781096</v>
      </c>
      <c r="HR113" s="51">
        <f t="shared" si="742"/>
        <v>79981.728015074725</v>
      </c>
      <c r="HS113" s="51">
        <f t="shared" si="743"/>
        <v>79177.144973403178</v>
      </c>
      <c r="HT113" s="51">
        <f t="shared" si="744"/>
        <v>71490.504668872512</v>
      </c>
      <c r="HU113" s="51">
        <f t="shared" si="745"/>
        <v>73610.002902199471</v>
      </c>
      <c r="HV113" s="51">
        <f t="shared" si="746"/>
        <v>77148.637306823512</v>
      </c>
      <c r="HW113" s="51">
        <f t="shared" si="747"/>
        <v>77068.933421039997</v>
      </c>
      <c r="HX113" s="51">
        <f t="shared" si="748"/>
        <v>77132.607846337225</v>
      </c>
      <c r="HY113" s="51">
        <f t="shared" si="749"/>
        <v>82497.541813398682</v>
      </c>
      <c r="HZ113" s="51">
        <f t="shared" si="750"/>
        <v>79950.414921929914</v>
      </c>
      <c r="IA113" s="51">
        <f t="shared" si="751"/>
        <v>82239.306490636271</v>
      </c>
      <c r="IB113" s="51">
        <f t="shared" si="688"/>
        <v>82270.619583781096</v>
      </c>
      <c r="IC113" s="51">
        <f t="shared" si="752"/>
        <v>82270.619583781096</v>
      </c>
      <c r="ID113" s="51">
        <f t="shared" si="753"/>
        <v>79981.728015074725</v>
      </c>
      <c r="IE113" s="51">
        <f t="shared" si="754"/>
        <v>79177.144973403178</v>
      </c>
      <c r="IF113" s="51">
        <f t="shared" si="755"/>
        <v>71490.504668872512</v>
      </c>
      <c r="IG113" s="51">
        <f t="shared" si="756"/>
        <v>73610.002902199471</v>
      </c>
      <c r="IH113" s="51">
        <f t="shared" si="757"/>
        <v>77148.637306823512</v>
      </c>
      <c r="II113" s="51">
        <f t="shared" si="758"/>
        <v>77068.933421039997</v>
      </c>
      <c r="IJ113" s="51">
        <f t="shared" si="759"/>
        <v>77132.607846337225</v>
      </c>
      <c r="IK113" s="51">
        <f t="shared" si="760"/>
        <v>82497.541813398682</v>
      </c>
      <c r="IL113" s="51">
        <f t="shared" si="761"/>
        <v>79950.414921929914</v>
      </c>
      <c r="IM113" s="51">
        <f t="shared" si="762"/>
        <v>82239.306490636271</v>
      </c>
      <c r="IN113" s="51">
        <f t="shared" si="763"/>
        <v>82270.619583781096</v>
      </c>
      <c r="IO113" s="51">
        <f t="shared" si="764"/>
        <v>82270.619583781096</v>
      </c>
      <c r="IP113" s="51">
        <f t="shared" si="765"/>
        <v>79981.728015074725</v>
      </c>
      <c r="IQ113" s="51">
        <f t="shared" si="766"/>
        <v>79177.144973403178</v>
      </c>
      <c r="IS113" s="51">
        <f t="shared" si="683"/>
        <v>944838.06152727781</v>
      </c>
      <c r="IT113" s="51">
        <f t="shared" si="769"/>
        <v>944838.06152727781</v>
      </c>
      <c r="IU113" s="51">
        <f t="shared" si="769"/>
        <v>944838.06152727781</v>
      </c>
      <c r="IV113" s="51">
        <f t="shared" si="769"/>
        <v>944838.06152727781</v>
      </c>
      <c r="IW113" s="51">
        <f t="shared" si="769"/>
        <v>944838.06152727781</v>
      </c>
      <c r="IX113" s="51">
        <f t="shared" si="769"/>
        <v>944838.06152727781</v>
      </c>
      <c r="IZ113" s="111">
        <f t="shared" si="684"/>
        <v>0</v>
      </c>
      <c r="JA113" s="111">
        <f t="shared" si="389"/>
        <v>0</v>
      </c>
      <c r="JB113" s="111">
        <f t="shared" si="390"/>
        <v>0</v>
      </c>
      <c r="JC113" s="111">
        <f t="shared" si="391"/>
        <v>0</v>
      </c>
      <c r="JD113" s="111">
        <f t="shared" si="392"/>
        <v>0</v>
      </c>
      <c r="JE113" s="111">
        <f t="shared" si="393"/>
        <v>0</v>
      </c>
      <c r="JF113" s="111">
        <f t="shared" si="394"/>
        <v>0</v>
      </c>
      <c r="JG113" s="111">
        <f t="shared" si="395"/>
        <v>0</v>
      </c>
      <c r="JH113" s="111">
        <f t="shared" si="396"/>
        <v>0</v>
      </c>
      <c r="JI113" s="111">
        <f t="shared" si="397"/>
        <v>0</v>
      </c>
      <c r="JJ113" s="111">
        <f t="shared" si="398"/>
        <v>0</v>
      </c>
      <c r="JK113" s="111">
        <f t="shared" si="399"/>
        <v>0</v>
      </c>
      <c r="JL113" s="111">
        <f t="shared" si="400"/>
        <v>0</v>
      </c>
      <c r="JM113" s="111">
        <f t="shared" si="401"/>
        <v>0</v>
      </c>
      <c r="JN113" s="111">
        <f t="shared" si="402"/>
        <v>0</v>
      </c>
      <c r="JO113" s="111">
        <f t="shared" si="403"/>
        <v>0</v>
      </c>
      <c r="JP113" s="111">
        <f t="shared" si="404"/>
        <v>0</v>
      </c>
      <c r="JQ113" s="111">
        <f t="shared" si="405"/>
        <v>0</v>
      </c>
      <c r="JR113" s="111">
        <f t="shared" si="406"/>
        <v>0</v>
      </c>
      <c r="JS113" s="111">
        <f t="shared" si="407"/>
        <v>0</v>
      </c>
      <c r="JT113" s="111">
        <f t="shared" si="408"/>
        <v>0</v>
      </c>
      <c r="JU113" s="111">
        <f t="shared" si="409"/>
        <v>0</v>
      </c>
      <c r="JV113" s="111">
        <f t="shared" si="410"/>
        <v>0</v>
      </c>
      <c r="JW113" s="111">
        <f t="shared" si="411"/>
        <v>0</v>
      </c>
      <c r="JX113" s="111">
        <f t="shared" si="412"/>
        <v>0</v>
      </c>
      <c r="JY113" s="111">
        <f t="shared" si="413"/>
        <v>0</v>
      </c>
      <c r="JZ113" s="111">
        <f t="shared" si="414"/>
        <v>0</v>
      </c>
      <c r="KA113" s="111">
        <f t="shared" si="415"/>
        <v>0</v>
      </c>
      <c r="KB113" s="111">
        <f t="shared" si="416"/>
        <v>0</v>
      </c>
      <c r="KC113" s="111">
        <f t="shared" si="417"/>
        <v>0</v>
      </c>
      <c r="KD113" s="111">
        <f t="shared" si="418"/>
        <v>0</v>
      </c>
      <c r="KE113" s="111">
        <f t="shared" si="419"/>
        <v>0</v>
      </c>
      <c r="KF113" s="111">
        <f t="shared" si="420"/>
        <v>0</v>
      </c>
      <c r="KG113" s="111">
        <f t="shared" si="421"/>
        <v>0</v>
      </c>
      <c r="KH113" s="111">
        <f t="shared" si="422"/>
        <v>0</v>
      </c>
      <c r="KI113" s="111">
        <f t="shared" si="423"/>
        <v>0</v>
      </c>
      <c r="KJ113" s="111">
        <f t="shared" si="424"/>
        <v>0</v>
      </c>
      <c r="KK113" s="111">
        <f t="shared" si="425"/>
        <v>0</v>
      </c>
      <c r="KL113" s="111">
        <f t="shared" si="426"/>
        <v>0</v>
      </c>
      <c r="KM113" s="111">
        <f t="shared" si="427"/>
        <v>0</v>
      </c>
      <c r="KN113" s="111">
        <f t="shared" si="428"/>
        <v>0</v>
      </c>
      <c r="KO113" s="111">
        <f t="shared" si="429"/>
        <v>0</v>
      </c>
      <c r="KP113" s="111">
        <f t="shared" si="430"/>
        <v>0</v>
      </c>
      <c r="KQ113" s="111">
        <f t="shared" si="431"/>
        <v>0</v>
      </c>
      <c r="KR113" s="111">
        <f t="shared" si="432"/>
        <v>0</v>
      </c>
      <c r="KS113" s="111">
        <f t="shared" si="433"/>
        <v>0</v>
      </c>
      <c r="KT113" s="111">
        <f t="shared" si="434"/>
        <v>0</v>
      </c>
      <c r="KU113" s="111">
        <f t="shared" si="435"/>
        <v>0</v>
      </c>
      <c r="KV113" s="111">
        <f t="shared" si="436"/>
        <v>0</v>
      </c>
      <c r="KW113" s="111">
        <f t="shared" si="437"/>
        <v>0</v>
      </c>
      <c r="KX113" s="111">
        <f t="shared" si="438"/>
        <v>0</v>
      </c>
      <c r="KY113" s="111">
        <f t="shared" si="439"/>
        <v>0</v>
      </c>
      <c r="KZ113" s="111">
        <f t="shared" si="440"/>
        <v>0</v>
      </c>
      <c r="LA113" s="111">
        <f t="shared" si="441"/>
        <v>0</v>
      </c>
      <c r="LB113" s="111">
        <f t="shared" si="442"/>
        <v>0</v>
      </c>
      <c r="LC113" s="111">
        <f t="shared" si="443"/>
        <v>0</v>
      </c>
      <c r="LD113" s="111">
        <f t="shared" si="444"/>
        <v>0</v>
      </c>
      <c r="LE113" s="111">
        <f t="shared" si="445"/>
        <v>0</v>
      </c>
      <c r="LF113" s="111">
        <f t="shared" si="446"/>
        <v>0</v>
      </c>
      <c r="LG113" s="111">
        <f t="shared" si="447"/>
        <v>0</v>
      </c>
      <c r="LH113" s="111">
        <f t="shared" si="448"/>
        <v>0</v>
      </c>
      <c r="LI113" s="111">
        <f t="shared" si="449"/>
        <v>0</v>
      </c>
      <c r="LJ113" s="111">
        <f t="shared" si="450"/>
        <v>0</v>
      </c>
      <c r="LK113" s="111">
        <f t="shared" si="451"/>
        <v>0</v>
      </c>
      <c r="LL113" s="111">
        <f t="shared" si="452"/>
        <v>0</v>
      </c>
      <c r="LM113" s="111">
        <f t="shared" si="453"/>
        <v>0</v>
      </c>
      <c r="LN113" s="111">
        <f t="shared" si="454"/>
        <v>0</v>
      </c>
      <c r="LO113" s="111">
        <f t="shared" si="455"/>
        <v>0</v>
      </c>
      <c r="LP113" s="111">
        <f t="shared" si="456"/>
        <v>0</v>
      </c>
      <c r="LQ113" s="111">
        <f t="shared" si="457"/>
        <v>0</v>
      </c>
      <c r="LR113" s="111">
        <f t="shared" si="458"/>
        <v>0</v>
      </c>
      <c r="LS113" s="111">
        <f t="shared" si="459"/>
        <v>0</v>
      </c>
      <c r="LT113" s="111">
        <f t="shared" si="460"/>
        <v>0</v>
      </c>
      <c r="LU113" s="111">
        <f t="shared" si="461"/>
        <v>0</v>
      </c>
      <c r="LV113" s="111">
        <f t="shared" si="462"/>
        <v>0</v>
      </c>
      <c r="LW113" s="111">
        <f t="shared" si="463"/>
        <v>0</v>
      </c>
      <c r="LX113" s="111">
        <f t="shared" si="464"/>
        <v>0</v>
      </c>
      <c r="LY113" s="111">
        <f t="shared" si="465"/>
        <v>0</v>
      </c>
      <c r="LZ113" s="111">
        <f t="shared" si="466"/>
        <v>0</v>
      </c>
      <c r="MA113" s="111">
        <f t="shared" si="467"/>
        <v>0</v>
      </c>
      <c r="MD113" s="111"/>
      <c r="ME113" s="111">
        <f t="shared" si="685"/>
        <v>0</v>
      </c>
      <c r="MF113" s="111">
        <f t="shared" si="468"/>
        <v>0</v>
      </c>
      <c r="MG113" s="111">
        <f t="shared" si="469"/>
        <v>0</v>
      </c>
      <c r="MH113" s="111">
        <f t="shared" si="470"/>
        <v>0</v>
      </c>
      <c r="MI113" s="111">
        <f t="shared" si="471"/>
        <v>0</v>
      </c>
      <c r="MJ113" s="111">
        <f t="shared" si="472"/>
        <v>0</v>
      </c>
      <c r="MK113" s="111">
        <f t="shared" si="473"/>
        <v>0</v>
      </c>
      <c r="ML113" s="111">
        <f t="shared" si="474"/>
        <v>0</v>
      </c>
      <c r="MM113" s="111">
        <f t="shared" si="475"/>
        <v>0</v>
      </c>
      <c r="MN113" s="111">
        <f t="shared" si="476"/>
        <v>0</v>
      </c>
      <c r="MO113" s="111">
        <f t="shared" si="477"/>
        <v>0</v>
      </c>
      <c r="MP113" s="111">
        <f t="shared" si="478"/>
        <v>0</v>
      </c>
      <c r="MQ113" s="111">
        <f t="shared" si="479"/>
        <v>0</v>
      </c>
      <c r="MR113" s="111">
        <f t="shared" si="480"/>
        <v>0</v>
      </c>
      <c r="MS113" s="111">
        <f t="shared" si="481"/>
        <v>0</v>
      </c>
      <c r="MT113" s="111">
        <f t="shared" si="482"/>
        <v>0</v>
      </c>
      <c r="MU113" s="111">
        <f t="shared" si="483"/>
        <v>0</v>
      </c>
      <c r="MV113" s="111">
        <f t="shared" si="484"/>
        <v>0</v>
      </c>
      <c r="MW113" s="111">
        <f t="shared" si="485"/>
        <v>0</v>
      </c>
      <c r="MX113" s="111">
        <f t="shared" si="486"/>
        <v>0</v>
      </c>
      <c r="MY113" s="111">
        <f t="shared" si="487"/>
        <v>0</v>
      </c>
      <c r="MZ113" s="111">
        <f t="shared" si="488"/>
        <v>0</v>
      </c>
      <c r="NA113" s="111">
        <f t="shared" si="489"/>
        <v>0</v>
      </c>
      <c r="NB113" s="111">
        <f t="shared" si="490"/>
        <v>0</v>
      </c>
      <c r="NC113" s="111">
        <f t="shared" si="491"/>
        <v>0</v>
      </c>
      <c r="ND113" s="111">
        <f t="shared" si="492"/>
        <v>0</v>
      </c>
      <c r="NE113" s="111">
        <f t="shared" si="493"/>
        <v>0</v>
      </c>
      <c r="NF113" s="111">
        <f t="shared" si="494"/>
        <v>0</v>
      </c>
      <c r="NG113" s="111">
        <f t="shared" si="495"/>
        <v>0</v>
      </c>
      <c r="NH113" s="111">
        <f t="shared" si="496"/>
        <v>0</v>
      </c>
      <c r="NI113" s="111">
        <f t="shared" si="497"/>
        <v>0</v>
      </c>
      <c r="NJ113" s="111">
        <f t="shared" si="498"/>
        <v>0</v>
      </c>
      <c r="NK113" s="111">
        <f t="shared" si="499"/>
        <v>0</v>
      </c>
      <c r="NL113" s="111">
        <f t="shared" si="500"/>
        <v>0</v>
      </c>
      <c r="NM113" s="111">
        <f t="shared" si="501"/>
        <v>0</v>
      </c>
      <c r="NN113" s="111">
        <f t="shared" si="502"/>
        <v>0</v>
      </c>
      <c r="NO113" s="111">
        <f t="shared" si="503"/>
        <v>0</v>
      </c>
      <c r="NP113" s="111">
        <f t="shared" si="504"/>
        <v>0</v>
      </c>
      <c r="NQ113" s="111">
        <f t="shared" si="505"/>
        <v>0</v>
      </c>
      <c r="NR113" s="111">
        <f t="shared" si="506"/>
        <v>0</v>
      </c>
      <c r="NS113" s="111">
        <f t="shared" si="507"/>
        <v>0</v>
      </c>
      <c r="NT113" s="111">
        <f t="shared" si="508"/>
        <v>0</v>
      </c>
      <c r="NU113" s="111">
        <f t="shared" si="509"/>
        <v>0</v>
      </c>
      <c r="NV113" s="111">
        <f t="shared" si="510"/>
        <v>0</v>
      </c>
      <c r="NW113" s="111">
        <f t="shared" si="511"/>
        <v>0</v>
      </c>
      <c r="NX113" s="111">
        <f t="shared" si="512"/>
        <v>0</v>
      </c>
      <c r="NY113" s="111">
        <f t="shared" si="513"/>
        <v>0</v>
      </c>
      <c r="NZ113" s="111">
        <f t="shared" si="514"/>
        <v>0</v>
      </c>
      <c r="OA113" s="111">
        <f t="shared" si="515"/>
        <v>0</v>
      </c>
      <c r="OB113" s="111">
        <f t="shared" si="516"/>
        <v>0</v>
      </c>
      <c r="OC113" s="111">
        <f t="shared" si="517"/>
        <v>0</v>
      </c>
      <c r="OD113" s="111">
        <f t="shared" si="518"/>
        <v>0</v>
      </c>
      <c r="OE113" s="111">
        <f t="shared" si="519"/>
        <v>0</v>
      </c>
      <c r="OF113" s="111">
        <f t="shared" si="520"/>
        <v>0</v>
      </c>
      <c r="OG113" s="111">
        <f t="shared" si="521"/>
        <v>0</v>
      </c>
      <c r="OH113" s="111">
        <f t="shared" si="522"/>
        <v>0</v>
      </c>
      <c r="OI113" s="111">
        <f t="shared" si="523"/>
        <v>0</v>
      </c>
      <c r="OJ113" s="111">
        <f t="shared" si="524"/>
        <v>0</v>
      </c>
      <c r="OK113" s="111">
        <f t="shared" si="525"/>
        <v>0</v>
      </c>
      <c r="OL113" s="111">
        <f t="shared" si="526"/>
        <v>0</v>
      </c>
      <c r="OM113" s="111">
        <f t="shared" si="527"/>
        <v>0</v>
      </c>
      <c r="ON113" s="111">
        <f t="shared" si="528"/>
        <v>0</v>
      </c>
      <c r="OO113" s="111">
        <f t="shared" si="529"/>
        <v>0</v>
      </c>
      <c r="OP113" s="111">
        <f t="shared" si="530"/>
        <v>0</v>
      </c>
      <c r="OQ113" s="111">
        <f t="shared" si="531"/>
        <v>0</v>
      </c>
      <c r="OR113" s="111">
        <f t="shared" si="532"/>
        <v>0</v>
      </c>
      <c r="OS113" s="111">
        <f t="shared" si="533"/>
        <v>0</v>
      </c>
      <c r="OT113" s="111">
        <f t="shared" si="534"/>
        <v>0</v>
      </c>
      <c r="OU113" s="111">
        <f t="shared" si="535"/>
        <v>0</v>
      </c>
      <c r="OV113" s="111">
        <f t="shared" si="536"/>
        <v>0</v>
      </c>
      <c r="OW113" s="111">
        <f t="shared" si="537"/>
        <v>0</v>
      </c>
      <c r="OX113" s="111">
        <f t="shared" si="538"/>
        <v>0</v>
      </c>
      <c r="OY113" s="111"/>
      <c r="PA113" s="51">
        <f t="shared" si="686"/>
        <v>82497.541813398682</v>
      </c>
      <c r="PB113" s="51">
        <f t="shared" si="539"/>
        <v>79950.414921929914</v>
      </c>
      <c r="PC113" s="51">
        <f t="shared" si="540"/>
        <v>82239.306490636271</v>
      </c>
      <c r="PD113" s="51">
        <f t="shared" si="541"/>
        <v>82270.619583781096</v>
      </c>
      <c r="PE113" s="51">
        <f t="shared" si="542"/>
        <v>82270.619583781096</v>
      </c>
      <c r="PF113" s="51">
        <f t="shared" si="543"/>
        <v>79981.728015074725</v>
      </c>
      <c r="PG113" s="51">
        <f t="shared" si="544"/>
        <v>79177.144973403178</v>
      </c>
      <c r="PH113" s="51">
        <f t="shared" si="545"/>
        <v>71490.504668872512</v>
      </c>
      <c r="PI113" s="51">
        <f t="shared" si="546"/>
        <v>73610.002902199471</v>
      </c>
      <c r="PJ113" s="51">
        <f t="shared" si="547"/>
        <v>77148.637306823512</v>
      </c>
      <c r="PK113" s="51">
        <f t="shared" si="548"/>
        <v>77068.933421039997</v>
      </c>
      <c r="PL113" s="51">
        <f t="shared" si="549"/>
        <v>77132.607846337225</v>
      </c>
      <c r="PM113" s="51">
        <f t="shared" si="550"/>
        <v>82497.541813398682</v>
      </c>
      <c r="PN113" s="51">
        <f t="shared" si="551"/>
        <v>79950.414921929914</v>
      </c>
      <c r="PO113" s="51">
        <f t="shared" si="552"/>
        <v>82239.306490636271</v>
      </c>
      <c r="PP113" s="51">
        <f t="shared" si="553"/>
        <v>82270.619583781096</v>
      </c>
      <c r="PQ113" s="51">
        <f t="shared" si="554"/>
        <v>82270.619583781096</v>
      </c>
      <c r="PR113" s="51">
        <f t="shared" si="555"/>
        <v>79981.728015074725</v>
      </c>
      <c r="PS113" s="51">
        <f t="shared" si="556"/>
        <v>79177.144973403178</v>
      </c>
      <c r="PT113" s="51">
        <f t="shared" si="557"/>
        <v>71490.504668872512</v>
      </c>
      <c r="PU113" s="51">
        <f t="shared" si="558"/>
        <v>73610.002902199471</v>
      </c>
      <c r="PV113" s="51">
        <f t="shared" si="559"/>
        <v>77148.637306823512</v>
      </c>
      <c r="PW113" s="51">
        <f t="shared" si="560"/>
        <v>77068.933421039997</v>
      </c>
      <c r="PX113" s="51">
        <f t="shared" si="561"/>
        <v>77132.607846337225</v>
      </c>
      <c r="PY113" s="51">
        <f t="shared" si="562"/>
        <v>82497.541813398682</v>
      </c>
      <c r="PZ113" s="51">
        <f t="shared" si="563"/>
        <v>79950.414921929914</v>
      </c>
      <c r="QA113" s="51">
        <f t="shared" si="564"/>
        <v>82239.306490636271</v>
      </c>
      <c r="QB113" s="51">
        <f t="shared" si="565"/>
        <v>82270.619583781096</v>
      </c>
      <c r="QC113" s="51">
        <f t="shared" si="566"/>
        <v>82270.619583781096</v>
      </c>
      <c r="QD113" s="51">
        <f t="shared" si="567"/>
        <v>79981.728015074725</v>
      </c>
      <c r="QE113" s="51">
        <f t="shared" si="568"/>
        <v>79177.144973403178</v>
      </c>
      <c r="QF113" s="51">
        <f t="shared" si="569"/>
        <v>71490.504668872512</v>
      </c>
      <c r="QG113" s="51">
        <f t="shared" si="570"/>
        <v>73610.002902199471</v>
      </c>
      <c r="QH113" s="51">
        <f t="shared" si="571"/>
        <v>77148.637306823512</v>
      </c>
      <c r="QI113" s="51">
        <f t="shared" si="572"/>
        <v>77068.933421039997</v>
      </c>
      <c r="QJ113" s="51">
        <f t="shared" si="573"/>
        <v>77132.607846337225</v>
      </c>
      <c r="QK113" s="51">
        <f t="shared" si="574"/>
        <v>82497.541813398682</v>
      </c>
      <c r="QL113" s="51">
        <f t="shared" si="575"/>
        <v>79950.414921929914</v>
      </c>
      <c r="QM113" s="51">
        <f t="shared" si="576"/>
        <v>82239.306490636271</v>
      </c>
      <c r="QN113" s="51">
        <f t="shared" si="577"/>
        <v>82270.619583781096</v>
      </c>
      <c r="QO113" s="51">
        <f t="shared" si="578"/>
        <v>82270.619583781096</v>
      </c>
      <c r="QP113" s="51">
        <f t="shared" si="579"/>
        <v>79981.728015074725</v>
      </c>
      <c r="QQ113" s="51">
        <f t="shared" si="580"/>
        <v>79177.144973403178</v>
      </c>
      <c r="QR113" s="51">
        <f t="shared" si="581"/>
        <v>71490.504668872512</v>
      </c>
      <c r="QS113" s="51">
        <f t="shared" si="582"/>
        <v>73610.002902199471</v>
      </c>
      <c r="QT113" s="51">
        <f t="shared" si="583"/>
        <v>77148.637306823512</v>
      </c>
      <c r="QU113" s="51">
        <f t="shared" si="584"/>
        <v>77068.933421039997</v>
      </c>
      <c r="QV113" s="51">
        <f t="shared" si="585"/>
        <v>77132.607846337225</v>
      </c>
      <c r="QW113" s="51">
        <f t="shared" si="586"/>
        <v>82497.541813398682</v>
      </c>
      <c r="QX113" s="51">
        <f t="shared" si="587"/>
        <v>79950.414921929914</v>
      </c>
      <c r="QY113" s="51">
        <f t="shared" si="588"/>
        <v>82239.306490636271</v>
      </c>
      <c r="QZ113" s="51">
        <f t="shared" si="589"/>
        <v>82270.619583781096</v>
      </c>
      <c r="RA113" s="51">
        <f t="shared" si="590"/>
        <v>82270.619583781096</v>
      </c>
      <c r="RB113" s="51">
        <f t="shared" si="591"/>
        <v>79981.728015074725</v>
      </c>
      <c r="RC113" s="51">
        <f t="shared" si="592"/>
        <v>79177.144973403178</v>
      </c>
      <c r="RD113" s="51">
        <f t="shared" si="593"/>
        <v>71490.504668872512</v>
      </c>
      <c r="RE113" s="51">
        <f t="shared" si="594"/>
        <v>73610.002902199471</v>
      </c>
      <c r="RF113" s="51">
        <f t="shared" si="595"/>
        <v>77148.637306823512</v>
      </c>
      <c r="RG113" s="51">
        <f t="shared" si="596"/>
        <v>77068.933421039997</v>
      </c>
      <c r="RH113" s="51">
        <f t="shared" si="597"/>
        <v>77132.607846337225</v>
      </c>
      <c r="RI113" s="51">
        <f t="shared" si="598"/>
        <v>82497.541813398682</v>
      </c>
      <c r="RJ113" s="51">
        <f t="shared" si="599"/>
        <v>79950.414921929914</v>
      </c>
      <c r="RK113" s="51">
        <f t="shared" si="600"/>
        <v>82239.306490636271</v>
      </c>
      <c r="RL113" s="51">
        <f t="shared" si="601"/>
        <v>82270.619583781096</v>
      </c>
      <c r="RM113" s="51">
        <f t="shared" si="602"/>
        <v>82270.619583781096</v>
      </c>
      <c r="RN113" s="51">
        <f t="shared" si="603"/>
        <v>79981.728015074725</v>
      </c>
      <c r="RO113" s="51">
        <f t="shared" si="604"/>
        <v>79177.144973403178</v>
      </c>
      <c r="RP113" s="51">
        <f t="shared" si="605"/>
        <v>71490.504668872512</v>
      </c>
      <c r="RQ113" s="51">
        <f t="shared" si="606"/>
        <v>73610.002902199471</v>
      </c>
      <c r="RR113" s="51">
        <f t="shared" si="607"/>
        <v>77148.637306823512</v>
      </c>
      <c r="RS113" s="51">
        <f t="shared" si="608"/>
        <v>77068.933421039997</v>
      </c>
      <c r="RT113" s="51">
        <f t="shared" si="609"/>
        <v>77132.607846337225</v>
      </c>
      <c r="RU113" s="51"/>
      <c r="RV113" s="51">
        <f t="shared" si="768"/>
        <v>944838.06152727781</v>
      </c>
      <c r="RW113" s="51">
        <f t="shared" si="768"/>
        <v>944838.06152727781</v>
      </c>
      <c r="RX113" s="51">
        <f t="shared" si="768"/>
        <v>944838.06152727781</v>
      </c>
      <c r="RY113" s="51">
        <f t="shared" si="768"/>
        <v>944838.06152727781</v>
      </c>
      <c r="RZ113" s="51">
        <f t="shared" si="768"/>
        <v>944838.06152727781</v>
      </c>
      <c r="SA113" s="51">
        <f t="shared" si="768"/>
        <v>944838.06152727781</v>
      </c>
    </row>
    <row r="114" spans="1:495" x14ac:dyDescent="0.3">
      <c r="A114" s="1">
        <v>719000</v>
      </c>
      <c r="B114" s="1" t="s">
        <v>295</v>
      </c>
      <c r="C114" s="1" t="s">
        <v>141</v>
      </c>
      <c r="D114" s="44">
        <v>0</v>
      </c>
      <c r="E114" s="1" t="s">
        <v>174</v>
      </c>
      <c r="F114" s="107">
        <f>VLOOKUP(A114,Auxiliar_OPEX_CustosUnit!$A$4:$E$129,COLUMN(Auxiliar_OPEX_CustosUnit!$E$3),0)</f>
        <v>0</v>
      </c>
      <c r="G114" s="107">
        <f>INDEX(Auxiliar_OPEX_Drivers!$B$76:$I$84,MATCH($E114,Auxiliar_OPEX_Drivers!$B$76:$B$84,0),MATCH(YEAR(G$2),Auxiliar_OPEX_Drivers!$B$76:$I$76,0))*$F114</f>
        <v>0</v>
      </c>
      <c r="H114" s="107">
        <f>INDEX(Auxiliar_OPEX_Drivers!$B$76:$I$84,MATCH($E114,Auxiliar_OPEX_Drivers!$B$76:$B$84,0),MATCH(YEAR(H$2),Auxiliar_OPEX_Drivers!$B$76:$I$76,0))*$F114</f>
        <v>0</v>
      </c>
      <c r="I114" s="107">
        <f>INDEX(Auxiliar_OPEX_Drivers!$B$76:$I$84,MATCH($E114,Auxiliar_OPEX_Drivers!$B$76:$B$84,0),MATCH(YEAR(I$2),Auxiliar_OPEX_Drivers!$B$76:$I$76,0))*$F114</f>
        <v>0</v>
      </c>
      <c r="J114" s="107">
        <f>INDEX(Auxiliar_OPEX_Drivers!$B$76:$I$84,MATCH($E114,Auxiliar_OPEX_Drivers!$B$76:$B$84,0),MATCH(YEAR(J$2),Auxiliar_OPEX_Drivers!$B$76:$I$76,0))*$F114</f>
        <v>0</v>
      </c>
      <c r="K114" s="107">
        <f>INDEX(Auxiliar_OPEX_Drivers!$B$76:$I$84,MATCH($E114,Auxiliar_OPEX_Drivers!$B$76:$B$84,0),MATCH(YEAR(K$2),Auxiliar_OPEX_Drivers!$B$76:$I$76,0))*$F114</f>
        <v>0</v>
      </c>
      <c r="L114" s="107">
        <f>INDEX(Auxiliar_OPEX_Drivers!$B$76:$I$84,MATCH($E114,Auxiliar_OPEX_Drivers!$B$76:$B$84,0),MATCH(YEAR(L$2),Auxiliar_OPEX_Drivers!$B$76:$I$76,0))*$F114</f>
        <v>0</v>
      </c>
      <c r="M114" s="107">
        <f>INDEX(Auxiliar_OPEX_Drivers!$B$76:$I$84,MATCH($E114,Auxiliar_OPEX_Drivers!$B$76:$B$84,0),MATCH(YEAR(M$2),Auxiliar_OPEX_Drivers!$B$76:$I$76,0))*$F114</f>
        <v>0</v>
      </c>
      <c r="N114" s="107">
        <f>INDEX(Auxiliar_OPEX_Drivers!$B$76:$I$84,MATCH($E114,Auxiliar_OPEX_Drivers!$B$76:$B$84,0),MATCH(YEAR(N$2),Auxiliar_OPEX_Drivers!$B$76:$I$76,0))*$F114</f>
        <v>0</v>
      </c>
      <c r="O114" s="107">
        <f>INDEX(Auxiliar_OPEX_Drivers!$B$76:$I$84,MATCH($E114,Auxiliar_OPEX_Drivers!$B$76:$B$84,0),MATCH(YEAR(O$2),Auxiliar_OPEX_Drivers!$B$76:$I$76,0))*$F114</f>
        <v>0</v>
      </c>
      <c r="P114" s="107">
        <f>INDEX(Auxiliar_OPEX_Drivers!$B$76:$I$84,MATCH($E114,Auxiliar_OPEX_Drivers!$B$76:$B$84,0),MATCH(YEAR(P$2),Auxiliar_OPEX_Drivers!$B$76:$I$76,0))*$F114</f>
        <v>0</v>
      </c>
      <c r="Q114" s="107">
        <f>INDEX(Auxiliar_OPEX_Drivers!$B$76:$I$84,MATCH($E114,Auxiliar_OPEX_Drivers!$B$76:$B$84,0),MATCH(YEAR(Q$2),Auxiliar_OPEX_Drivers!$B$76:$I$76,0))*$F114</f>
        <v>0</v>
      </c>
      <c r="R114" s="107">
        <f>INDEX(Auxiliar_OPEX_Drivers!$B$76:$I$84,MATCH($E114,Auxiliar_OPEX_Drivers!$B$76:$B$84,0),MATCH(YEAR(R$2),Auxiliar_OPEX_Drivers!$B$76:$I$76,0))*$F114</f>
        <v>0</v>
      </c>
      <c r="S114" s="107">
        <f>INDEX(Auxiliar_OPEX_Drivers!$B$76:$I$84,MATCH($E114,Auxiliar_OPEX_Drivers!$B$76:$B$84,0),MATCH(YEAR(S$2),Auxiliar_OPEX_Drivers!$B$76:$I$76,0))*$F114</f>
        <v>0</v>
      </c>
      <c r="T114" s="107">
        <f>INDEX(Auxiliar_OPEX_Drivers!$B$76:$I$84,MATCH($E114,Auxiliar_OPEX_Drivers!$B$76:$B$84,0),MATCH(YEAR(T$2),Auxiliar_OPEX_Drivers!$B$76:$I$76,0))*$F114</f>
        <v>0</v>
      </c>
      <c r="U114" s="107">
        <f>INDEX(Auxiliar_OPEX_Drivers!$B$76:$I$84,MATCH($E114,Auxiliar_OPEX_Drivers!$B$76:$B$84,0),MATCH(YEAR(U$2),Auxiliar_OPEX_Drivers!$B$76:$I$76,0))*$F114</f>
        <v>0</v>
      </c>
      <c r="V114" s="107">
        <f>INDEX(Auxiliar_OPEX_Drivers!$B$76:$I$84,MATCH($E114,Auxiliar_OPEX_Drivers!$B$76:$B$84,0),MATCH(YEAR(V$2),Auxiliar_OPEX_Drivers!$B$76:$I$76,0))*$F114</f>
        <v>0</v>
      </c>
      <c r="W114" s="107">
        <f>INDEX(Auxiliar_OPEX_Drivers!$B$76:$I$84,MATCH($E114,Auxiliar_OPEX_Drivers!$B$76:$B$84,0),MATCH(YEAR(W$2),Auxiliar_OPEX_Drivers!$B$76:$I$76,0))*$F114</f>
        <v>0</v>
      </c>
      <c r="X114" s="107">
        <f>INDEX(Auxiliar_OPEX_Drivers!$B$76:$I$84,MATCH($E114,Auxiliar_OPEX_Drivers!$B$76:$B$84,0),MATCH(YEAR(X$2),Auxiliar_OPEX_Drivers!$B$76:$I$76,0))*$F114</f>
        <v>0</v>
      </c>
      <c r="Y114" s="107">
        <f>INDEX(Auxiliar_OPEX_Drivers!$B$76:$I$84,MATCH($E114,Auxiliar_OPEX_Drivers!$B$76:$B$84,0),MATCH(YEAR(Y$2),Auxiliar_OPEX_Drivers!$B$76:$I$76,0))*$F114</f>
        <v>0</v>
      </c>
      <c r="Z114" s="107">
        <f>INDEX(Auxiliar_OPEX_Drivers!$B$76:$I$84,MATCH($E114,Auxiliar_OPEX_Drivers!$B$76:$B$84,0),MATCH(YEAR(Z$2),Auxiliar_OPEX_Drivers!$B$76:$I$76,0))*$F114</f>
        <v>0</v>
      </c>
      <c r="AA114" s="107">
        <f>INDEX(Auxiliar_OPEX_Drivers!$B$76:$I$84,MATCH($E114,Auxiliar_OPEX_Drivers!$B$76:$B$84,0),MATCH(YEAR(AA$2),Auxiliar_OPEX_Drivers!$B$76:$I$76,0))*$F114</f>
        <v>0</v>
      </c>
      <c r="AB114" s="107">
        <f>INDEX(Auxiliar_OPEX_Drivers!$B$76:$I$84,MATCH($E114,Auxiliar_OPEX_Drivers!$B$76:$B$84,0),MATCH(YEAR(AB$2),Auxiliar_OPEX_Drivers!$B$76:$I$76,0))*$F114</f>
        <v>0</v>
      </c>
      <c r="AC114" s="107">
        <f>INDEX(Auxiliar_OPEX_Drivers!$B$76:$I$84,MATCH($E114,Auxiliar_OPEX_Drivers!$B$76:$B$84,0),MATCH(YEAR(AC$2),Auxiliar_OPEX_Drivers!$B$76:$I$76,0))*$F114</f>
        <v>0</v>
      </c>
      <c r="AD114" s="107">
        <f>INDEX(Auxiliar_OPEX_Drivers!$B$76:$I$84,MATCH($E114,Auxiliar_OPEX_Drivers!$B$76:$B$84,0),MATCH(YEAR(AD$2),Auxiliar_OPEX_Drivers!$B$76:$I$76,0))*$F114</f>
        <v>0</v>
      </c>
      <c r="AE114" s="107">
        <f>INDEX(Auxiliar_OPEX_Drivers!$B$76:$I$84,MATCH($E114,Auxiliar_OPEX_Drivers!$B$76:$B$84,0),MATCH(YEAR(AE$2),Auxiliar_OPEX_Drivers!$B$76:$I$76,0))*$F114</f>
        <v>0</v>
      </c>
      <c r="AF114" s="107">
        <f>INDEX(Auxiliar_OPEX_Drivers!$B$76:$I$84,MATCH($E114,Auxiliar_OPEX_Drivers!$B$76:$B$84,0),MATCH(YEAR(AF$2),Auxiliar_OPEX_Drivers!$B$76:$I$76,0))*$F114</f>
        <v>0</v>
      </c>
      <c r="AG114" s="107">
        <f>INDEX(Auxiliar_OPEX_Drivers!$B$76:$I$84,MATCH($E114,Auxiliar_OPEX_Drivers!$B$76:$B$84,0),MATCH(YEAR(AG$2),Auxiliar_OPEX_Drivers!$B$76:$I$76,0))*$F114</f>
        <v>0</v>
      </c>
      <c r="AH114" s="107">
        <f>INDEX(Auxiliar_OPEX_Drivers!$B$76:$I$84,MATCH($E114,Auxiliar_OPEX_Drivers!$B$76:$B$84,0),MATCH(YEAR(AH$2),Auxiliar_OPEX_Drivers!$B$76:$I$76,0))*$F114</f>
        <v>0</v>
      </c>
      <c r="AI114" s="107">
        <f>INDEX(Auxiliar_OPEX_Drivers!$B$76:$I$84,MATCH($E114,Auxiliar_OPEX_Drivers!$B$76:$B$84,0),MATCH(YEAR(AI$2),Auxiliar_OPEX_Drivers!$B$76:$I$76,0))*$F114</f>
        <v>0</v>
      </c>
      <c r="AJ114" s="107">
        <f>INDEX(Auxiliar_OPEX_Drivers!$B$76:$I$84,MATCH($E114,Auxiliar_OPEX_Drivers!$B$76:$B$84,0),MATCH(YEAR(AJ$2),Auxiliar_OPEX_Drivers!$B$76:$I$76,0))*$F114</f>
        <v>0</v>
      </c>
      <c r="AK114" s="107">
        <f>INDEX(Auxiliar_OPEX_Drivers!$B$76:$I$84,MATCH($E114,Auxiliar_OPEX_Drivers!$B$76:$B$84,0),MATCH(YEAR(AK$2),Auxiliar_OPEX_Drivers!$B$76:$I$76,0))*$F114</f>
        <v>0</v>
      </c>
      <c r="AL114" s="107">
        <f>INDEX(Auxiliar_OPEX_Drivers!$B$76:$I$84,MATCH($E114,Auxiliar_OPEX_Drivers!$B$76:$B$84,0),MATCH(YEAR(AL$2),Auxiliar_OPEX_Drivers!$B$76:$I$76,0))*$F114</f>
        <v>0</v>
      </c>
      <c r="AM114" s="107">
        <f>INDEX(Auxiliar_OPEX_Drivers!$B$76:$I$84,MATCH($E114,Auxiliar_OPEX_Drivers!$B$76:$B$84,0),MATCH(YEAR(AM$2),Auxiliar_OPEX_Drivers!$B$76:$I$76,0))*$F114</f>
        <v>0</v>
      </c>
      <c r="AN114" s="107">
        <f>INDEX(Auxiliar_OPEX_Drivers!$B$76:$I$84,MATCH($E114,Auxiliar_OPEX_Drivers!$B$76:$B$84,0),MATCH(YEAR(AN$2),Auxiliar_OPEX_Drivers!$B$76:$I$76,0))*$F114</f>
        <v>0</v>
      </c>
      <c r="AO114" s="107">
        <f>INDEX(Auxiliar_OPEX_Drivers!$B$76:$I$84,MATCH($E114,Auxiliar_OPEX_Drivers!$B$76:$B$84,0),MATCH(YEAR(AO$2),Auxiliar_OPEX_Drivers!$B$76:$I$76,0))*$F114</f>
        <v>0</v>
      </c>
      <c r="AP114" s="107">
        <f>INDEX(Auxiliar_OPEX_Drivers!$B$76:$I$84,MATCH($E114,Auxiliar_OPEX_Drivers!$B$76:$B$84,0),MATCH(YEAR(AP$2),Auxiliar_OPEX_Drivers!$B$76:$I$76,0))*$F114</f>
        <v>0</v>
      </c>
      <c r="AQ114" s="107">
        <f>INDEX(Auxiliar_OPEX_Drivers!$B$76:$I$84,MATCH($E114,Auxiliar_OPEX_Drivers!$B$76:$B$84,0),MATCH(YEAR(AQ$2),Auxiliar_OPEX_Drivers!$B$76:$I$76,0))*$F114</f>
        <v>0</v>
      </c>
      <c r="AR114" s="107">
        <f>INDEX(Auxiliar_OPEX_Drivers!$B$76:$I$84,MATCH($E114,Auxiliar_OPEX_Drivers!$B$76:$B$84,0),MATCH(YEAR(AR$2),Auxiliar_OPEX_Drivers!$B$76:$I$76,0))*$F114</f>
        <v>0</v>
      </c>
      <c r="AS114" s="107">
        <f>INDEX(Auxiliar_OPEX_Drivers!$B$76:$I$84,MATCH($E114,Auxiliar_OPEX_Drivers!$B$76:$B$84,0),MATCH(YEAR(AS$2),Auxiliar_OPEX_Drivers!$B$76:$I$76,0))*$F114</f>
        <v>0</v>
      </c>
      <c r="AT114" s="107">
        <f>INDEX(Auxiliar_OPEX_Drivers!$B$76:$I$84,MATCH($E114,Auxiliar_OPEX_Drivers!$B$76:$B$84,0),MATCH(YEAR(AT$2),Auxiliar_OPEX_Drivers!$B$76:$I$76,0))*$F114</f>
        <v>0</v>
      </c>
      <c r="AU114" s="107">
        <f>INDEX(Auxiliar_OPEX_Drivers!$B$76:$I$84,MATCH($E114,Auxiliar_OPEX_Drivers!$B$76:$B$84,0),MATCH(YEAR(AU$2),Auxiliar_OPEX_Drivers!$B$76:$I$76,0))*$F114</f>
        <v>0</v>
      </c>
      <c r="AV114" s="107">
        <f>INDEX(Auxiliar_OPEX_Drivers!$B$76:$I$84,MATCH($E114,Auxiliar_OPEX_Drivers!$B$76:$B$84,0),MATCH(YEAR(AV$2),Auxiliar_OPEX_Drivers!$B$76:$I$76,0))*$F114</f>
        <v>0</v>
      </c>
      <c r="AW114" s="107">
        <f>INDEX(Auxiliar_OPEX_Drivers!$B$76:$I$84,MATCH($E114,Auxiliar_OPEX_Drivers!$B$76:$B$84,0),MATCH(YEAR(AW$2),Auxiliar_OPEX_Drivers!$B$76:$I$76,0))*$F114</f>
        <v>0</v>
      </c>
      <c r="AX114" s="107">
        <f>INDEX(Auxiliar_OPEX_Drivers!$B$76:$I$84,MATCH($E114,Auxiliar_OPEX_Drivers!$B$76:$B$84,0),MATCH(YEAR(AX$2),Auxiliar_OPEX_Drivers!$B$76:$I$76,0))*$F114</f>
        <v>0</v>
      </c>
      <c r="AY114" s="107">
        <f>INDEX(Auxiliar_OPEX_Drivers!$B$76:$I$84,MATCH($E114,Auxiliar_OPEX_Drivers!$B$76:$B$84,0),MATCH(YEAR(AY$2),Auxiliar_OPEX_Drivers!$B$76:$I$76,0))*$F114</f>
        <v>0</v>
      </c>
      <c r="AZ114" s="107">
        <f>INDEX(Auxiliar_OPEX_Drivers!$B$76:$I$84,MATCH($E114,Auxiliar_OPEX_Drivers!$B$76:$B$84,0),MATCH(YEAR(AZ$2),Auxiliar_OPEX_Drivers!$B$76:$I$76,0))*$F114</f>
        <v>0</v>
      </c>
      <c r="BA114" s="107">
        <f>INDEX(Auxiliar_OPEX_Drivers!$B$76:$I$84,MATCH($E114,Auxiliar_OPEX_Drivers!$B$76:$B$84,0),MATCH(YEAR(BA$2),Auxiliar_OPEX_Drivers!$B$76:$I$76,0))*$F114</f>
        <v>0</v>
      </c>
      <c r="BB114" s="107">
        <f>INDEX(Auxiliar_OPEX_Drivers!$B$76:$I$84,MATCH($E114,Auxiliar_OPEX_Drivers!$B$76:$B$84,0),MATCH(YEAR(BB$2),Auxiliar_OPEX_Drivers!$B$76:$I$76,0))*$F114</f>
        <v>0</v>
      </c>
      <c r="BC114" s="107">
        <f>INDEX(Auxiliar_OPEX_Drivers!$B$76:$I$84,MATCH($E114,Auxiliar_OPEX_Drivers!$B$76:$B$84,0),MATCH(YEAR(BC$2),Auxiliar_OPEX_Drivers!$B$76:$I$76,0))*$F114</f>
        <v>0</v>
      </c>
      <c r="BD114" s="107">
        <f>INDEX(Auxiliar_OPEX_Drivers!$B$76:$I$84,MATCH($E114,Auxiliar_OPEX_Drivers!$B$76:$B$84,0),MATCH(YEAR(BD$2),Auxiliar_OPEX_Drivers!$B$76:$I$76,0))*$F114</f>
        <v>0</v>
      </c>
      <c r="BE114" s="107">
        <f>INDEX(Auxiliar_OPEX_Drivers!$B$76:$I$84,MATCH($E114,Auxiliar_OPEX_Drivers!$B$76:$B$84,0),MATCH(YEAR(BE$2),Auxiliar_OPEX_Drivers!$B$76:$I$76,0))*$F114</f>
        <v>0</v>
      </c>
      <c r="BF114" s="107">
        <f>INDEX(Auxiliar_OPEX_Drivers!$B$76:$I$84,MATCH($E114,Auxiliar_OPEX_Drivers!$B$76:$B$84,0),MATCH(YEAR(BF$2),Auxiliar_OPEX_Drivers!$B$76:$I$76,0))*$F114</f>
        <v>0</v>
      </c>
      <c r="BG114" s="107">
        <f>INDEX(Auxiliar_OPEX_Drivers!$B$76:$I$84,MATCH($E114,Auxiliar_OPEX_Drivers!$B$76:$B$84,0),MATCH(YEAR(BG$2),Auxiliar_OPEX_Drivers!$B$76:$I$76,0))*$F114</f>
        <v>0</v>
      </c>
      <c r="BH114" s="107">
        <f>INDEX(Auxiliar_OPEX_Drivers!$B$76:$I$84,MATCH($E114,Auxiliar_OPEX_Drivers!$B$76:$B$84,0),MATCH(YEAR(BH$2),Auxiliar_OPEX_Drivers!$B$76:$I$76,0))*$F114</f>
        <v>0</v>
      </c>
      <c r="BI114" s="107">
        <f>INDEX(Auxiliar_OPEX_Drivers!$B$76:$I$84,MATCH($E114,Auxiliar_OPEX_Drivers!$B$76:$B$84,0),MATCH(YEAR(BI$2),Auxiliar_OPEX_Drivers!$B$76:$I$76,0))*$F114</f>
        <v>0</v>
      </c>
      <c r="BJ114" s="107">
        <f>INDEX(Auxiliar_OPEX_Drivers!$B$76:$I$84,MATCH($E114,Auxiliar_OPEX_Drivers!$B$76:$B$84,0),MATCH(YEAR(BJ$2),Auxiliar_OPEX_Drivers!$B$76:$I$76,0))*$F114</f>
        <v>0</v>
      </c>
      <c r="BK114" s="107">
        <f>INDEX(Auxiliar_OPEX_Drivers!$B$76:$I$84,MATCH($E114,Auxiliar_OPEX_Drivers!$B$76:$B$84,0),MATCH(YEAR(BK$2),Auxiliar_OPEX_Drivers!$B$76:$I$76,0))*$F114</f>
        <v>0</v>
      </c>
      <c r="BL114" s="107">
        <f>INDEX(Auxiliar_OPEX_Drivers!$B$76:$I$84,MATCH($E114,Auxiliar_OPEX_Drivers!$B$76:$B$84,0),MATCH(YEAR(BL$2),Auxiliar_OPEX_Drivers!$B$76:$I$76,0))*$F114</f>
        <v>0</v>
      </c>
      <c r="BM114" s="107">
        <f>INDEX(Auxiliar_OPEX_Drivers!$B$76:$I$84,MATCH($E114,Auxiliar_OPEX_Drivers!$B$76:$B$84,0),MATCH(YEAR(BM$2),Auxiliar_OPEX_Drivers!$B$76:$I$76,0))*$F114</f>
        <v>0</v>
      </c>
      <c r="BN114" s="107">
        <f>INDEX(Auxiliar_OPEX_Drivers!$B$76:$I$84,MATCH($E114,Auxiliar_OPEX_Drivers!$B$76:$B$84,0),MATCH(YEAR(BN$2),Auxiliar_OPEX_Drivers!$B$76:$I$76,0))*$F114</f>
        <v>0</v>
      </c>
      <c r="BO114" s="107">
        <f>INDEX(Auxiliar_OPEX_Drivers!$B$76:$I$84,MATCH($E114,Auxiliar_OPEX_Drivers!$B$76:$B$84,0),MATCH(YEAR(BO$2),Auxiliar_OPEX_Drivers!$B$76:$I$76,0))*$F114</f>
        <v>0</v>
      </c>
      <c r="BP114" s="107">
        <f>INDEX(Auxiliar_OPEX_Drivers!$B$76:$I$84,MATCH($E114,Auxiliar_OPEX_Drivers!$B$76:$B$84,0),MATCH(YEAR(BP$2),Auxiliar_OPEX_Drivers!$B$76:$I$76,0))*$F114</f>
        <v>0</v>
      </c>
      <c r="BQ114" s="107">
        <f>INDEX(Auxiliar_OPEX_Drivers!$B$76:$I$84,MATCH($E114,Auxiliar_OPEX_Drivers!$B$76:$B$84,0),MATCH(YEAR(BQ$2),Auxiliar_OPEX_Drivers!$B$76:$I$76,0))*$F114</f>
        <v>0</v>
      </c>
      <c r="BR114" s="107">
        <f>INDEX(Auxiliar_OPEX_Drivers!$B$76:$I$84,MATCH($E114,Auxiliar_OPEX_Drivers!$B$76:$B$84,0),MATCH(YEAR(BR$2),Auxiliar_OPEX_Drivers!$B$76:$I$76,0))*$F114</f>
        <v>0</v>
      </c>
      <c r="BS114" s="107">
        <f>INDEX(Auxiliar_OPEX_Drivers!$B$76:$I$84,MATCH($E114,Auxiliar_OPEX_Drivers!$B$76:$B$84,0),MATCH(YEAR(BS$2),Auxiliar_OPEX_Drivers!$B$76:$I$76,0))*$F114</f>
        <v>0</v>
      </c>
      <c r="BT114" s="107">
        <f>INDEX(Auxiliar_OPEX_Drivers!$B$76:$I$84,MATCH($E114,Auxiliar_OPEX_Drivers!$B$76:$B$84,0),MATCH(YEAR(BT$2),Auxiliar_OPEX_Drivers!$B$76:$I$76,0))*$F114</f>
        <v>0</v>
      </c>
      <c r="BU114" s="107">
        <f>INDEX(Auxiliar_OPEX_Drivers!$B$76:$I$84,MATCH($E114,Auxiliar_OPEX_Drivers!$B$76:$B$84,0),MATCH(YEAR(BU$2),Auxiliar_OPEX_Drivers!$B$76:$I$76,0))*$F114</f>
        <v>0</v>
      </c>
      <c r="BV114" s="107">
        <f>INDEX(Auxiliar_OPEX_Drivers!$B$76:$I$84,MATCH($E114,Auxiliar_OPEX_Drivers!$B$76:$B$84,0),MATCH(YEAR(BV$2),Auxiliar_OPEX_Drivers!$B$76:$I$76,0))*$F114</f>
        <v>0</v>
      </c>
      <c r="BW114" s="107">
        <f>INDEX(Auxiliar_OPEX_Drivers!$B$76:$I$84,MATCH($E114,Auxiliar_OPEX_Drivers!$B$76:$B$84,0),MATCH(YEAR(BW$2),Auxiliar_OPEX_Drivers!$B$76:$I$76,0))*$F114</f>
        <v>0</v>
      </c>
      <c r="BX114" s="107">
        <f>INDEX(Auxiliar_OPEX_Drivers!$B$76:$I$84,MATCH($E114,Auxiliar_OPEX_Drivers!$B$76:$B$84,0),MATCH(YEAR(BX$2),Auxiliar_OPEX_Drivers!$B$76:$I$76,0))*$F114</f>
        <v>0</v>
      </c>
      <c r="BY114" s="107">
        <f>INDEX(Auxiliar_OPEX_Drivers!$B$76:$I$84,MATCH($E114,Auxiliar_OPEX_Drivers!$B$76:$B$84,0),MATCH(YEAR(BY$2),Auxiliar_OPEX_Drivers!$B$76:$I$76,0))*$F114</f>
        <v>0</v>
      </c>
      <c r="BZ114" s="107">
        <f>INDEX(Auxiliar_OPEX_Drivers!$B$76:$I$84,MATCH($E114,Auxiliar_OPEX_Drivers!$B$76:$B$84,0),MATCH(YEAR(BZ$2),Auxiliar_OPEX_Drivers!$B$76:$I$76,0))*$F114</f>
        <v>0</v>
      </c>
      <c r="CA114" s="107">
        <f>INDEX(Auxiliar_OPEX_Drivers!$B$76:$I$84,MATCH($E114,Auxiliar_OPEX_Drivers!$B$76:$B$84,0),MATCH(YEAR(CA$2),Auxiliar_OPEX_Drivers!$B$76:$I$76,0))*$F114</f>
        <v>0</v>
      </c>
      <c r="CB114" s="107">
        <f>INDEX(Auxiliar_OPEX_Drivers!$B$76:$I$84,MATCH($E114,Auxiliar_OPEX_Drivers!$B$76:$B$84,0),MATCH(YEAR(CB$2),Auxiliar_OPEX_Drivers!$B$76:$I$76,0))*$F114</f>
        <v>0</v>
      </c>
      <c r="CC114" s="107">
        <f>INDEX(Auxiliar_OPEX_Drivers!$B$76:$I$84,MATCH($E114,Auxiliar_OPEX_Drivers!$B$76:$B$84,0),MATCH(YEAR(CC$2),Auxiliar_OPEX_Drivers!$B$76:$I$76,0))*$F114</f>
        <v>0</v>
      </c>
      <c r="CD114" s="107">
        <f>INDEX(Auxiliar_OPEX_Drivers!$B$76:$I$84,MATCH($E114,Auxiliar_OPEX_Drivers!$B$76:$B$84,0),MATCH(YEAR(CD$2),Auxiliar_OPEX_Drivers!$B$76:$I$76,0))*$F114</f>
        <v>0</v>
      </c>
      <c r="CE114" s="107">
        <f>INDEX(Auxiliar_OPEX_Drivers!$B$76:$I$84,MATCH($E114,Auxiliar_OPEX_Drivers!$B$76:$B$84,0),MATCH(YEAR(CE$2),Auxiliar_OPEX_Drivers!$B$76:$I$76,0))*$F114</f>
        <v>0</v>
      </c>
      <c r="CF114" s="107">
        <f>INDEX(Auxiliar_OPEX_Drivers!$B$76:$I$84,MATCH($E114,Auxiliar_OPEX_Drivers!$B$76:$B$84,0),MATCH(YEAR(CF$2),Auxiliar_OPEX_Drivers!$B$76:$I$76,0))*$F114</f>
        <v>0</v>
      </c>
      <c r="CG114" s="107">
        <f>INDEX(Auxiliar_OPEX_Drivers!$B$76:$I$84,MATCH($E114,Auxiliar_OPEX_Drivers!$B$76:$B$84,0),MATCH(YEAR(CG$2),Auxiliar_OPEX_Drivers!$B$76:$I$76,0))*$F114</f>
        <v>0</v>
      </c>
      <c r="CI114" s="51">
        <f>INDEX(Auxiliar_OPEX_CustosUnit!$A$1:$R$129,MATCH(Auxiliar_OPEX_P!$A114,Auxiliar_OPEX_CustosUnit!$A$1:$A$129,0),MATCH(CI$2,Auxiliar_OPEX_CustosUnit!$A$3:$Q$3,0))*(1-DRE_Auxiliar!$A$5)</f>
        <v>0</v>
      </c>
      <c r="CJ114" s="51">
        <f>INDEX(Auxiliar_OPEX_CustosUnit!$A$1:$R$129,MATCH(Auxiliar_OPEX_P!$A114,Auxiliar_OPEX_CustosUnit!$A$1:$A$129,0),MATCH(CJ$2,Auxiliar_OPEX_CustosUnit!$A$3:$Q$3,0))*(1-DRE_Auxiliar!$A$5)</f>
        <v>0</v>
      </c>
      <c r="CK114" s="51">
        <f>INDEX(Auxiliar_OPEX_CustosUnit!$A$1:$R$129,MATCH(Auxiliar_OPEX_P!$A114,Auxiliar_OPEX_CustosUnit!$A$1:$A$129,0),MATCH(CK$2,Auxiliar_OPEX_CustosUnit!$A$3:$Q$3,0))*(1-DRE_Auxiliar!$A$5)</f>
        <v>0</v>
      </c>
      <c r="CL114" s="51">
        <f>INDEX(Auxiliar_OPEX_CustosUnit!$A$1:$R$129,MATCH(Auxiliar_OPEX_P!$A114,Auxiliar_OPEX_CustosUnit!$A$1:$A$129,0),MATCH(CL$2,Auxiliar_OPEX_CustosUnit!$A$3:$Q$3,0))*(1-DRE_Auxiliar!$A$5)</f>
        <v>0</v>
      </c>
      <c r="CM114" s="51">
        <f>INDEX(Auxiliar_OPEX_CustosUnit!$A$1:$R$129,MATCH(Auxiliar_OPEX_P!$A114,Auxiliar_OPEX_CustosUnit!$A$1:$A$129,0),MATCH(CM$2,Auxiliar_OPEX_CustosUnit!$A$3:$Q$3,0))*(1-DRE_Auxiliar!$A$5)</f>
        <v>0</v>
      </c>
      <c r="CN114" s="51">
        <f>INDEX(Auxiliar_OPEX_CustosUnit!$A$1:$R$129,MATCH(Auxiliar_OPEX_P!$A114,Auxiliar_OPEX_CustosUnit!$A$1:$A$129,0),MATCH(CN$2,Auxiliar_OPEX_CustosUnit!$A$3:$Q$3,0))*(1-DRE_Auxiliar!$A$5)</f>
        <v>0</v>
      </c>
      <c r="CO114" s="51">
        <f>INDEX(Auxiliar_OPEX_CustosUnit!$A$1:$R$129,MATCH(Auxiliar_OPEX_P!$A114,Auxiliar_OPEX_CustosUnit!$A$1:$A$129,0),MATCH(CO$2,Auxiliar_OPEX_CustosUnit!$A$3:$Q$3,0))*(1-DRE_Auxiliar!$A$5)</f>
        <v>0</v>
      </c>
      <c r="CP114" s="51">
        <f>INDEX(Auxiliar_OPEX_CustosUnit!$A$1:$R$129,MATCH(Auxiliar_OPEX_P!$A114,Auxiliar_OPEX_CustosUnit!$A$1:$A$129,0),MATCH(CP$2,Auxiliar_OPEX_CustosUnit!$A$3:$Q$3,0))*(1-DRE_Auxiliar!$A$5)</f>
        <v>0</v>
      </c>
      <c r="CQ114" s="51">
        <f>INDEX(Auxiliar_OPEX_CustosUnit!$A$1:$R$129,MATCH(Auxiliar_OPEX_P!$A114,Auxiliar_OPEX_CustosUnit!$A$1:$A$129,0),MATCH(CQ$2,Auxiliar_OPEX_CustosUnit!$A$3:$Q$3,0))*(1-DRE_Auxiliar!$A$5)</f>
        <v>0</v>
      </c>
      <c r="CR114" s="51">
        <f>INDEX(Auxiliar_OPEX_CustosUnit!$A$1:$R$129,MATCH(Auxiliar_OPEX_P!$A114,Auxiliar_OPEX_CustosUnit!$A$1:$A$129,0),MATCH(CR$2,Auxiliar_OPEX_CustosUnit!$A$3:$Q$3,0))*(1-DRE_Auxiliar!$A$5)</f>
        <v>0</v>
      </c>
      <c r="CS114" s="51">
        <f>INDEX(Auxiliar_OPEX_CustosUnit!$A$1:$R$129,MATCH(Auxiliar_OPEX_P!$A114,Auxiliar_OPEX_CustosUnit!$A$1:$A$129,0),MATCH(CS$2,Auxiliar_OPEX_CustosUnit!$A$3:$Q$3,0))*(1-DRE_Auxiliar!$A$5)</f>
        <v>0</v>
      </c>
      <c r="CT114" s="51">
        <f>INDEX(Auxiliar_OPEX_CustosUnit!$A$1:$R$129,MATCH(Auxiliar_OPEX_P!$A114,Auxiliar_OPEX_CustosUnit!$A$1:$A$129,0),MATCH(CT$2,Auxiliar_OPEX_CustosUnit!$A$3:$Q$3,0))*(1-DRE_Auxiliar!$A$5)</f>
        <v>0</v>
      </c>
      <c r="CU114" s="53">
        <f t="shared" si="610"/>
        <v>0</v>
      </c>
      <c r="CV114" s="53">
        <f t="shared" si="611"/>
        <v>0</v>
      </c>
      <c r="CW114" s="53">
        <f t="shared" si="612"/>
        <v>0</v>
      </c>
      <c r="CX114" s="53">
        <f t="shared" si="613"/>
        <v>0</v>
      </c>
      <c r="CY114" s="53">
        <f t="shared" si="614"/>
        <v>0</v>
      </c>
      <c r="CZ114" s="53">
        <f t="shared" si="615"/>
        <v>0</v>
      </c>
      <c r="DA114" s="53">
        <f t="shared" si="616"/>
        <v>0</v>
      </c>
      <c r="DB114" s="53">
        <f t="shared" si="617"/>
        <v>0</v>
      </c>
      <c r="DC114" s="53">
        <f t="shared" si="618"/>
        <v>0</v>
      </c>
      <c r="DD114" s="53">
        <f t="shared" si="619"/>
        <v>0</v>
      </c>
      <c r="DE114" s="53">
        <f t="shared" si="620"/>
        <v>0</v>
      </c>
      <c r="DF114" s="53">
        <f t="shared" si="621"/>
        <v>0</v>
      </c>
      <c r="DG114" s="53">
        <f t="shared" si="622"/>
        <v>0</v>
      </c>
      <c r="DH114" s="53">
        <f t="shared" si="623"/>
        <v>0</v>
      </c>
      <c r="DI114" s="53">
        <f t="shared" si="624"/>
        <v>0</v>
      </c>
      <c r="DJ114" s="53">
        <f t="shared" si="625"/>
        <v>0</v>
      </c>
      <c r="DK114" s="53">
        <f t="shared" si="626"/>
        <v>0</v>
      </c>
      <c r="DL114" s="53">
        <f t="shared" si="627"/>
        <v>0</v>
      </c>
      <c r="DM114" s="53">
        <f t="shared" si="628"/>
        <v>0</v>
      </c>
      <c r="DN114" s="53">
        <f t="shared" si="629"/>
        <v>0</v>
      </c>
      <c r="DO114" s="53">
        <f t="shared" si="630"/>
        <v>0</v>
      </c>
      <c r="DP114" s="53">
        <f t="shared" si="631"/>
        <v>0</v>
      </c>
      <c r="DQ114" s="53">
        <f t="shared" si="632"/>
        <v>0</v>
      </c>
      <c r="DR114" s="53">
        <f t="shared" si="633"/>
        <v>0</v>
      </c>
      <c r="DS114" s="53">
        <f t="shared" si="634"/>
        <v>0</v>
      </c>
      <c r="DT114" s="53">
        <f t="shared" si="635"/>
        <v>0</v>
      </c>
      <c r="DU114" s="53">
        <f t="shared" si="636"/>
        <v>0</v>
      </c>
      <c r="DV114" s="53">
        <f t="shared" si="637"/>
        <v>0</v>
      </c>
      <c r="DW114" s="53">
        <f t="shared" si="638"/>
        <v>0</v>
      </c>
      <c r="DX114" s="53">
        <f t="shared" si="639"/>
        <v>0</v>
      </c>
      <c r="DY114" s="53">
        <f t="shared" si="640"/>
        <v>0</v>
      </c>
      <c r="DZ114" s="53">
        <f t="shared" si="641"/>
        <v>0</v>
      </c>
      <c r="EA114" s="53">
        <f t="shared" si="642"/>
        <v>0</v>
      </c>
      <c r="EB114" s="53">
        <f t="shared" si="643"/>
        <v>0</v>
      </c>
      <c r="EC114" s="53">
        <f t="shared" si="644"/>
        <v>0</v>
      </c>
      <c r="ED114" s="53">
        <f t="shared" si="645"/>
        <v>0</v>
      </c>
      <c r="EE114" s="53">
        <f t="shared" si="646"/>
        <v>0</v>
      </c>
      <c r="EF114" s="53">
        <f t="shared" si="647"/>
        <v>0</v>
      </c>
      <c r="EG114" s="53">
        <f t="shared" si="648"/>
        <v>0</v>
      </c>
      <c r="EH114" s="53">
        <f t="shared" si="649"/>
        <v>0</v>
      </c>
      <c r="EI114" s="53">
        <f t="shared" si="650"/>
        <v>0</v>
      </c>
      <c r="EJ114" s="53">
        <f t="shared" si="651"/>
        <v>0</v>
      </c>
      <c r="EK114" s="53">
        <f t="shared" si="652"/>
        <v>0</v>
      </c>
      <c r="EL114" s="53">
        <f t="shared" si="653"/>
        <v>0</v>
      </c>
      <c r="EM114" s="53">
        <f t="shared" si="654"/>
        <v>0</v>
      </c>
      <c r="EN114" s="53">
        <f t="shared" si="655"/>
        <v>0</v>
      </c>
      <c r="EO114" s="53">
        <f t="shared" si="656"/>
        <v>0</v>
      </c>
      <c r="EP114" s="53">
        <f t="shared" si="657"/>
        <v>0</v>
      </c>
      <c r="EQ114" s="53">
        <f t="shared" si="658"/>
        <v>0</v>
      </c>
      <c r="ER114" s="53">
        <f t="shared" si="659"/>
        <v>0</v>
      </c>
      <c r="ES114" s="53">
        <f t="shared" si="660"/>
        <v>0</v>
      </c>
      <c r="ET114" s="53">
        <f t="shared" si="661"/>
        <v>0</v>
      </c>
      <c r="EU114" s="53">
        <f t="shared" si="662"/>
        <v>0</v>
      </c>
      <c r="EV114" s="53">
        <f t="shared" si="663"/>
        <v>0</v>
      </c>
      <c r="EW114" s="53">
        <f t="shared" si="664"/>
        <v>0</v>
      </c>
      <c r="EX114" s="53">
        <f t="shared" si="665"/>
        <v>0</v>
      </c>
      <c r="EY114" s="53">
        <f t="shared" si="666"/>
        <v>0</v>
      </c>
      <c r="EZ114" s="53">
        <f t="shared" si="667"/>
        <v>0</v>
      </c>
      <c r="FA114" s="53">
        <f t="shared" si="668"/>
        <v>0</v>
      </c>
      <c r="FB114" s="53">
        <f t="shared" si="669"/>
        <v>0</v>
      </c>
      <c r="FC114" s="53">
        <f t="shared" si="670"/>
        <v>0</v>
      </c>
      <c r="FD114" s="53">
        <f t="shared" si="671"/>
        <v>0</v>
      </c>
      <c r="FE114" s="53">
        <f t="shared" si="672"/>
        <v>0</v>
      </c>
      <c r="FF114" s="53">
        <f t="shared" si="673"/>
        <v>0</v>
      </c>
      <c r="FG114" s="53">
        <f t="shared" si="674"/>
        <v>0</v>
      </c>
      <c r="FH114" s="53">
        <f t="shared" si="675"/>
        <v>0</v>
      </c>
      <c r="FI114" s="53">
        <f t="shared" si="676"/>
        <v>0</v>
      </c>
      <c r="FJ114" s="53">
        <f t="shared" si="677"/>
        <v>0</v>
      </c>
      <c r="FK114" s="53">
        <f t="shared" si="678"/>
        <v>0</v>
      </c>
      <c r="FL114" s="53">
        <f t="shared" si="679"/>
        <v>0</v>
      </c>
      <c r="FM114" s="53">
        <f t="shared" si="680"/>
        <v>0</v>
      </c>
      <c r="FN114" s="53">
        <f t="shared" si="681"/>
        <v>0</v>
      </c>
      <c r="FP114" s="51">
        <f t="shared" si="682"/>
        <v>0</v>
      </c>
      <c r="FQ114" s="51">
        <f t="shared" si="689"/>
        <v>0</v>
      </c>
      <c r="FR114" s="51">
        <f t="shared" si="690"/>
        <v>0</v>
      </c>
      <c r="FS114" s="51">
        <f t="shared" si="691"/>
        <v>0</v>
      </c>
      <c r="FT114" s="51">
        <f t="shared" si="692"/>
        <v>0</v>
      </c>
      <c r="FU114" s="51">
        <f t="shared" si="693"/>
        <v>0</v>
      </c>
      <c r="FV114" s="51">
        <f t="shared" si="694"/>
        <v>0</v>
      </c>
      <c r="FW114" s="51">
        <f t="shared" si="695"/>
        <v>0</v>
      </c>
      <c r="FX114" s="51">
        <f t="shared" si="696"/>
        <v>0</v>
      </c>
      <c r="FY114" s="51">
        <f t="shared" si="697"/>
        <v>0</v>
      </c>
      <c r="FZ114" s="51">
        <f t="shared" si="698"/>
        <v>0</v>
      </c>
      <c r="GA114" s="51">
        <f t="shared" si="699"/>
        <v>0</v>
      </c>
      <c r="GB114" s="51">
        <f t="shared" si="700"/>
        <v>0</v>
      </c>
      <c r="GC114" s="51">
        <f t="shared" si="701"/>
        <v>0</v>
      </c>
      <c r="GD114" s="51">
        <f t="shared" si="702"/>
        <v>0</v>
      </c>
      <c r="GE114" s="51">
        <f t="shared" si="703"/>
        <v>0</v>
      </c>
      <c r="GF114" s="51">
        <f t="shared" si="704"/>
        <v>0</v>
      </c>
      <c r="GG114" s="51">
        <f t="shared" si="705"/>
        <v>0</v>
      </c>
      <c r="GH114" s="51">
        <f t="shared" si="706"/>
        <v>0</v>
      </c>
      <c r="GI114" s="51">
        <f t="shared" si="707"/>
        <v>0</v>
      </c>
      <c r="GJ114" s="51">
        <f t="shared" si="708"/>
        <v>0</v>
      </c>
      <c r="GK114" s="51">
        <f t="shared" si="709"/>
        <v>0</v>
      </c>
      <c r="GL114" s="51">
        <f t="shared" si="710"/>
        <v>0</v>
      </c>
      <c r="GM114" s="51">
        <f t="shared" si="711"/>
        <v>0</v>
      </c>
      <c r="GN114" s="51">
        <f t="shared" si="712"/>
        <v>0</v>
      </c>
      <c r="GO114" s="51">
        <f t="shared" si="713"/>
        <v>0</v>
      </c>
      <c r="GP114" s="51">
        <f t="shared" si="714"/>
        <v>0</v>
      </c>
      <c r="GQ114" s="51">
        <f t="shared" si="715"/>
        <v>0</v>
      </c>
      <c r="GR114" s="51">
        <f t="shared" si="716"/>
        <v>0</v>
      </c>
      <c r="GS114" s="51">
        <f t="shared" si="717"/>
        <v>0</v>
      </c>
      <c r="GT114" s="51">
        <f t="shared" si="718"/>
        <v>0</v>
      </c>
      <c r="GU114" s="51">
        <f t="shared" si="719"/>
        <v>0</v>
      </c>
      <c r="GV114" s="51">
        <f t="shared" si="720"/>
        <v>0</v>
      </c>
      <c r="GW114" s="51">
        <f t="shared" si="721"/>
        <v>0</v>
      </c>
      <c r="GX114" s="51">
        <f t="shared" si="722"/>
        <v>0</v>
      </c>
      <c r="GY114" s="51">
        <f t="shared" si="723"/>
        <v>0</v>
      </c>
      <c r="GZ114" s="51">
        <f t="shared" si="724"/>
        <v>0</v>
      </c>
      <c r="HA114" s="51">
        <f t="shared" si="725"/>
        <v>0</v>
      </c>
      <c r="HB114" s="51">
        <f t="shared" si="726"/>
        <v>0</v>
      </c>
      <c r="HC114" s="51">
        <f t="shared" si="727"/>
        <v>0</v>
      </c>
      <c r="HD114" s="51">
        <f t="shared" si="728"/>
        <v>0</v>
      </c>
      <c r="HE114" s="51">
        <f t="shared" si="729"/>
        <v>0</v>
      </c>
      <c r="HF114" s="51">
        <f t="shared" si="730"/>
        <v>0</v>
      </c>
      <c r="HG114" s="51">
        <f t="shared" si="731"/>
        <v>0</v>
      </c>
      <c r="HH114" s="51">
        <f t="shared" si="732"/>
        <v>0</v>
      </c>
      <c r="HI114" s="51">
        <f t="shared" si="733"/>
        <v>0</v>
      </c>
      <c r="HJ114" s="51">
        <f t="shared" si="734"/>
        <v>0</v>
      </c>
      <c r="HK114" s="51">
        <f t="shared" si="735"/>
        <v>0</v>
      </c>
      <c r="HL114" s="51">
        <f t="shared" si="736"/>
        <v>0</v>
      </c>
      <c r="HM114" s="51">
        <f t="shared" si="737"/>
        <v>0</v>
      </c>
      <c r="HN114" s="51">
        <f t="shared" si="738"/>
        <v>0</v>
      </c>
      <c r="HO114" s="51">
        <f t="shared" si="739"/>
        <v>0</v>
      </c>
      <c r="HP114" s="51">
        <f t="shared" si="740"/>
        <v>0</v>
      </c>
      <c r="HQ114" s="51">
        <f t="shared" si="741"/>
        <v>0</v>
      </c>
      <c r="HR114" s="51">
        <f t="shared" si="742"/>
        <v>0</v>
      </c>
      <c r="HS114" s="51">
        <f t="shared" si="743"/>
        <v>0</v>
      </c>
      <c r="HT114" s="51">
        <f t="shared" si="744"/>
        <v>0</v>
      </c>
      <c r="HU114" s="51">
        <f t="shared" si="745"/>
        <v>0</v>
      </c>
      <c r="HV114" s="51">
        <f t="shared" si="746"/>
        <v>0</v>
      </c>
      <c r="HW114" s="51">
        <f t="shared" si="747"/>
        <v>0</v>
      </c>
      <c r="HX114" s="51">
        <f t="shared" si="748"/>
        <v>0</v>
      </c>
      <c r="HY114" s="51">
        <f t="shared" si="749"/>
        <v>0</v>
      </c>
      <c r="HZ114" s="51">
        <f t="shared" si="750"/>
        <v>0</v>
      </c>
      <c r="IA114" s="51">
        <f t="shared" si="751"/>
        <v>0</v>
      </c>
      <c r="IB114" s="51">
        <f t="shared" si="688"/>
        <v>0</v>
      </c>
      <c r="IC114" s="51">
        <f t="shared" si="752"/>
        <v>0</v>
      </c>
      <c r="ID114" s="51">
        <f t="shared" si="753"/>
        <v>0</v>
      </c>
      <c r="IE114" s="51">
        <f t="shared" si="754"/>
        <v>0</v>
      </c>
      <c r="IF114" s="51">
        <f t="shared" si="755"/>
        <v>0</v>
      </c>
      <c r="IG114" s="51">
        <f t="shared" si="756"/>
        <v>0</v>
      </c>
      <c r="IH114" s="51">
        <f t="shared" si="757"/>
        <v>0</v>
      </c>
      <c r="II114" s="51">
        <f t="shared" si="758"/>
        <v>0</v>
      </c>
      <c r="IJ114" s="51">
        <f t="shared" si="759"/>
        <v>0</v>
      </c>
      <c r="IK114" s="51">
        <f t="shared" si="760"/>
        <v>0</v>
      </c>
      <c r="IL114" s="51">
        <f t="shared" si="761"/>
        <v>0</v>
      </c>
      <c r="IM114" s="51">
        <f t="shared" si="762"/>
        <v>0</v>
      </c>
      <c r="IN114" s="51">
        <f t="shared" si="763"/>
        <v>0</v>
      </c>
      <c r="IO114" s="51">
        <f t="shared" si="764"/>
        <v>0</v>
      </c>
      <c r="IP114" s="51">
        <f t="shared" si="765"/>
        <v>0</v>
      </c>
      <c r="IQ114" s="51">
        <f t="shared" si="766"/>
        <v>0</v>
      </c>
      <c r="IS114" s="51">
        <f t="shared" si="683"/>
        <v>0</v>
      </c>
      <c r="IT114" s="51">
        <f t="shared" si="769"/>
        <v>0</v>
      </c>
      <c r="IU114" s="51">
        <f t="shared" si="769"/>
        <v>0</v>
      </c>
      <c r="IV114" s="51">
        <f t="shared" si="769"/>
        <v>0</v>
      </c>
      <c r="IW114" s="51">
        <f t="shared" si="769"/>
        <v>0</v>
      </c>
      <c r="IX114" s="51">
        <f t="shared" si="769"/>
        <v>0</v>
      </c>
      <c r="IZ114" s="111">
        <f t="shared" si="684"/>
        <v>0</v>
      </c>
      <c r="JA114" s="111">
        <f t="shared" si="389"/>
        <v>0</v>
      </c>
      <c r="JB114" s="111">
        <f t="shared" si="390"/>
        <v>0</v>
      </c>
      <c r="JC114" s="111">
        <f t="shared" si="391"/>
        <v>0</v>
      </c>
      <c r="JD114" s="111">
        <f t="shared" si="392"/>
        <v>0</v>
      </c>
      <c r="JE114" s="111">
        <f t="shared" si="393"/>
        <v>0</v>
      </c>
      <c r="JF114" s="111">
        <f t="shared" si="394"/>
        <v>0</v>
      </c>
      <c r="JG114" s="111">
        <f t="shared" si="395"/>
        <v>0</v>
      </c>
      <c r="JH114" s="111">
        <f t="shared" si="396"/>
        <v>0</v>
      </c>
      <c r="JI114" s="111">
        <f t="shared" si="397"/>
        <v>0</v>
      </c>
      <c r="JJ114" s="111">
        <f t="shared" si="398"/>
        <v>0</v>
      </c>
      <c r="JK114" s="111">
        <f t="shared" si="399"/>
        <v>0</v>
      </c>
      <c r="JL114" s="111">
        <f t="shared" si="400"/>
        <v>0</v>
      </c>
      <c r="JM114" s="111">
        <f t="shared" si="401"/>
        <v>0</v>
      </c>
      <c r="JN114" s="111">
        <f t="shared" si="402"/>
        <v>0</v>
      </c>
      <c r="JO114" s="111">
        <f t="shared" si="403"/>
        <v>0</v>
      </c>
      <c r="JP114" s="111">
        <f t="shared" si="404"/>
        <v>0</v>
      </c>
      <c r="JQ114" s="111">
        <f t="shared" si="405"/>
        <v>0</v>
      </c>
      <c r="JR114" s="111">
        <f t="shared" si="406"/>
        <v>0</v>
      </c>
      <c r="JS114" s="111">
        <f t="shared" si="407"/>
        <v>0</v>
      </c>
      <c r="JT114" s="111">
        <f t="shared" si="408"/>
        <v>0</v>
      </c>
      <c r="JU114" s="111">
        <f t="shared" si="409"/>
        <v>0</v>
      </c>
      <c r="JV114" s="111">
        <f t="shared" si="410"/>
        <v>0</v>
      </c>
      <c r="JW114" s="111">
        <f t="shared" si="411"/>
        <v>0</v>
      </c>
      <c r="JX114" s="111">
        <f t="shared" si="412"/>
        <v>0</v>
      </c>
      <c r="JY114" s="111">
        <f t="shared" si="413"/>
        <v>0</v>
      </c>
      <c r="JZ114" s="111">
        <f t="shared" si="414"/>
        <v>0</v>
      </c>
      <c r="KA114" s="111">
        <f t="shared" si="415"/>
        <v>0</v>
      </c>
      <c r="KB114" s="111">
        <f t="shared" si="416"/>
        <v>0</v>
      </c>
      <c r="KC114" s="111">
        <f t="shared" si="417"/>
        <v>0</v>
      </c>
      <c r="KD114" s="111">
        <f t="shared" si="418"/>
        <v>0</v>
      </c>
      <c r="KE114" s="111">
        <f t="shared" si="419"/>
        <v>0</v>
      </c>
      <c r="KF114" s="111">
        <f t="shared" si="420"/>
        <v>0</v>
      </c>
      <c r="KG114" s="111">
        <f t="shared" si="421"/>
        <v>0</v>
      </c>
      <c r="KH114" s="111">
        <f t="shared" si="422"/>
        <v>0</v>
      </c>
      <c r="KI114" s="111">
        <f t="shared" si="423"/>
        <v>0</v>
      </c>
      <c r="KJ114" s="111">
        <f t="shared" si="424"/>
        <v>0</v>
      </c>
      <c r="KK114" s="111">
        <f t="shared" si="425"/>
        <v>0</v>
      </c>
      <c r="KL114" s="111">
        <f t="shared" si="426"/>
        <v>0</v>
      </c>
      <c r="KM114" s="111">
        <f t="shared" si="427"/>
        <v>0</v>
      </c>
      <c r="KN114" s="111">
        <f t="shared" si="428"/>
        <v>0</v>
      </c>
      <c r="KO114" s="111">
        <f t="shared" si="429"/>
        <v>0</v>
      </c>
      <c r="KP114" s="111">
        <f t="shared" si="430"/>
        <v>0</v>
      </c>
      <c r="KQ114" s="111">
        <f t="shared" si="431"/>
        <v>0</v>
      </c>
      <c r="KR114" s="111">
        <f t="shared" si="432"/>
        <v>0</v>
      </c>
      <c r="KS114" s="111">
        <f t="shared" si="433"/>
        <v>0</v>
      </c>
      <c r="KT114" s="111">
        <f t="shared" si="434"/>
        <v>0</v>
      </c>
      <c r="KU114" s="111">
        <f t="shared" si="435"/>
        <v>0</v>
      </c>
      <c r="KV114" s="111">
        <f t="shared" si="436"/>
        <v>0</v>
      </c>
      <c r="KW114" s="111">
        <f t="shared" si="437"/>
        <v>0</v>
      </c>
      <c r="KX114" s="111">
        <f t="shared" si="438"/>
        <v>0</v>
      </c>
      <c r="KY114" s="111">
        <f t="shared" si="439"/>
        <v>0</v>
      </c>
      <c r="KZ114" s="111">
        <f t="shared" si="440"/>
        <v>0</v>
      </c>
      <c r="LA114" s="111">
        <f t="shared" si="441"/>
        <v>0</v>
      </c>
      <c r="LB114" s="111">
        <f t="shared" si="442"/>
        <v>0</v>
      </c>
      <c r="LC114" s="111">
        <f t="shared" si="443"/>
        <v>0</v>
      </c>
      <c r="LD114" s="111">
        <f t="shared" si="444"/>
        <v>0</v>
      </c>
      <c r="LE114" s="111">
        <f t="shared" si="445"/>
        <v>0</v>
      </c>
      <c r="LF114" s="111">
        <f t="shared" si="446"/>
        <v>0</v>
      </c>
      <c r="LG114" s="111">
        <f t="shared" si="447"/>
        <v>0</v>
      </c>
      <c r="LH114" s="111">
        <f t="shared" si="448"/>
        <v>0</v>
      </c>
      <c r="LI114" s="111">
        <f t="shared" si="449"/>
        <v>0</v>
      </c>
      <c r="LJ114" s="111">
        <f t="shared" si="450"/>
        <v>0</v>
      </c>
      <c r="LK114" s="111">
        <f t="shared" si="451"/>
        <v>0</v>
      </c>
      <c r="LL114" s="111">
        <f t="shared" si="452"/>
        <v>0</v>
      </c>
      <c r="LM114" s="111">
        <f t="shared" si="453"/>
        <v>0</v>
      </c>
      <c r="LN114" s="111">
        <f t="shared" si="454"/>
        <v>0</v>
      </c>
      <c r="LO114" s="111">
        <f t="shared" si="455"/>
        <v>0</v>
      </c>
      <c r="LP114" s="111">
        <f t="shared" si="456"/>
        <v>0</v>
      </c>
      <c r="LQ114" s="111">
        <f t="shared" si="457"/>
        <v>0</v>
      </c>
      <c r="LR114" s="111">
        <f t="shared" si="458"/>
        <v>0</v>
      </c>
      <c r="LS114" s="111">
        <f t="shared" si="459"/>
        <v>0</v>
      </c>
      <c r="LT114" s="111">
        <f t="shared" si="460"/>
        <v>0</v>
      </c>
      <c r="LU114" s="111">
        <f t="shared" si="461"/>
        <v>0</v>
      </c>
      <c r="LV114" s="111">
        <f t="shared" si="462"/>
        <v>0</v>
      </c>
      <c r="LW114" s="111">
        <f t="shared" si="463"/>
        <v>0</v>
      </c>
      <c r="LX114" s="111">
        <f t="shared" si="464"/>
        <v>0</v>
      </c>
      <c r="LY114" s="111">
        <f t="shared" si="465"/>
        <v>0</v>
      </c>
      <c r="LZ114" s="111">
        <f t="shared" si="466"/>
        <v>0</v>
      </c>
      <c r="MA114" s="111">
        <f t="shared" si="467"/>
        <v>0</v>
      </c>
      <c r="MD114" s="111"/>
      <c r="ME114" s="111">
        <f t="shared" si="685"/>
        <v>0</v>
      </c>
      <c r="MF114" s="111">
        <f t="shared" si="468"/>
        <v>0</v>
      </c>
      <c r="MG114" s="111">
        <f t="shared" si="469"/>
        <v>0</v>
      </c>
      <c r="MH114" s="111">
        <f t="shared" si="470"/>
        <v>0</v>
      </c>
      <c r="MI114" s="111">
        <f t="shared" si="471"/>
        <v>0</v>
      </c>
      <c r="MJ114" s="111">
        <f t="shared" si="472"/>
        <v>0</v>
      </c>
      <c r="MK114" s="111">
        <f t="shared" si="473"/>
        <v>0</v>
      </c>
      <c r="ML114" s="111">
        <f t="shared" si="474"/>
        <v>0</v>
      </c>
      <c r="MM114" s="111">
        <f t="shared" si="475"/>
        <v>0</v>
      </c>
      <c r="MN114" s="111">
        <f t="shared" si="476"/>
        <v>0</v>
      </c>
      <c r="MO114" s="111">
        <f t="shared" si="477"/>
        <v>0</v>
      </c>
      <c r="MP114" s="111">
        <f t="shared" si="478"/>
        <v>0</v>
      </c>
      <c r="MQ114" s="111">
        <f t="shared" si="479"/>
        <v>0</v>
      </c>
      <c r="MR114" s="111">
        <f t="shared" si="480"/>
        <v>0</v>
      </c>
      <c r="MS114" s="111">
        <f t="shared" si="481"/>
        <v>0</v>
      </c>
      <c r="MT114" s="111">
        <f t="shared" si="482"/>
        <v>0</v>
      </c>
      <c r="MU114" s="111">
        <f t="shared" si="483"/>
        <v>0</v>
      </c>
      <c r="MV114" s="111">
        <f t="shared" si="484"/>
        <v>0</v>
      </c>
      <c r="MW114" s="111">
        <f t="shared" si="485"/>
        <v>0</v>
      </c>
      <c r="MX114" s="111">
        <f t="shared" si="486"/>
        <v>0</v>
      </c>
      <c r="MY114" s="111">
        <f t="shared" si="487"/>
        <v>0</v>
      </c>
      <c r="MZ114" s="111">
        <f t="shared" si="488"/>
        <v>0</v>
      </c>
      <c r="NA114" s="111">
        <f t="shared" si="489"/>
        <v>0</v>
      </c>
      <c r="NB114" s="111">
        <f t="shared" si="490"/>
        <v>0</v>
      </c>
      <c r="NC114" s="111">
        <f t="shared" si="491"/>
        <v>0</v>
      </c>
      <c r="ND114" s="111">
        <f t="shared" si="492"/>
        <v>0</v>
      </c>
      <c r="NE114" s="111">
        <f t="shared" si="493"/>
        <v>0</v>
      </c>
      <c r="NF114" s="111">
        <f t="shared" si="494"/>
        <v>0</v>
      </c>
      <c r="NG114" s="111">
        <f t="shared" si="495"/>
        <v>0</v>
      </c>
      <c r="NH114" s="111">
        <f t="shared" si="496"/>
        <v>0</v>
      </c>
      <c r="NI114" s="111">
        <f t="shared" si="497"/>
        <v>0</v>
      </c>
      <c r="NJ114" s="111">
        <f t="shared" si="498"/>
        <v>0</v>
      </c>
      <c r="NK114" s="111">
        <f t="shared" si="499"/>
        <v>0</v>
      </c>
      <c r="NL114" s="111">
        <f t="shared" si="500"/>
        <v>0</v>
      </c>
      <c r="NM114" s="111">
        <f t="shared" si="501"/>
        <v>0</v>
      </c>
      <c r="NN114" s="111">
        <f t="shared" si="502"/>
        <v>0</v>
      </c>
      <c r="NO114" s="111">
        <f t="shared" si="503"/>
        <v>0</v>
      </c>
      <c r="NP114" s="111">
        <f t="shared" si="504"/>
        <v>0</v>
      </c>
      <c r="NQ114" s="111">
        <f t="shared" si="505"/>
        <v>0</v>
      </c>
      <c r="NR114" s="111">
        <f t="shared" si="506"/>
        <v>0</v>
      </c>
      <c r="NS114" s="111">
        <f t="shared" si="507"/>
        <v>0</v>
      </c>
      <c r="NT114" s="111">
        <f t="shared" si="508"/>
        <v>0</v>
      </c>
      <c r="NU114" s="111">
        <f t="shared" si="509"/>
        <v>0</v>
      </c>
      <c r="NV114" s="111">
        <f t="shared" si="510"/>
        <v>0</v>
      </c>
      <c r="NW114" s="111">
        <f t="shared" si="511"/>
        <v>0</v>
      </c>
      <c r="NX114" s="111">
        <f t="shared" si="512"/>
        <v>0</v>
      </c>
      <c r="NY114" s="111">
        <f t="shared" si="513"/>
        <v>0</v>
      </c>
      <c r="NZ114" s="111">
        <f t="shared" si="514"/>
        <v>0</v>
      </c>
      <c r="OA114" s="111">
        <f t="shared" si="515"/>
        <v>0</v>
      </c>
      <c r="OB114" s="111">
        <f t="shared" si="516"/>
        <v>0</v>
      </c>
      <c r="OC114" s="111">
        <f t="shared" si="517"/>
        <v>0</v>
      </c>
      <c r="OD114" s="111">
        <f t="shared" si="518"/>
        <v>0</v>
      </c>
      <c r="OE114" s="111">
        <f t="shared" si="519"/>
        <v>0</v>
      </c>
      <c r="OF114" s="111">
        <f t="shared" si="520"/>
        <v>0</v>
      </c>
      <c r="OG114" s="111">
        <f t="shared" si="521"/>
        <v>0</v>
      </c>
      <c r="OH114" s="111">
        <f t="shared" si="522"/>
        <v>0</v>
      </c>
      <c r="OI114" s="111">
        <f t="shared" si="523"/>
        <v>0</v>
      </c>
      <c r="OJ114" s="111">
        <f t="shared" si="524"/>
        <v>0</v>
      </c>
      <c r="OK114" s="111">
        <f t="shared" si="525"/>
        <v>0</v>
      </c>
      <c r="OL114" s="111">
        <f t="shared" si="526"/>
        <v>0</v>
      </c>
      <c r="OM114" s="111">
        <f t="shared" si="527"/>
        <v>0</v>
      </c>
      <c r="ON114" s="111">
        <f t="shared" si="528"/>
        <v>0</v>
      </c>
      <c r="OO114" s="111">
        <f t="shared" si="529"/>
        <v>0</v>
      </c>
      <c r="OP114" s="111">
        <f t="shared" si="530"/>
        <v>0</v>
      </c>
      <c r="OQ114" s="111">
        <f t="shared" si="531"/>
        <v>0</v>
      </c>
      <c r="OR114" s="111">
        <f t="shared" si="532"/>
        <v>0</v>
      </c>
      <c r="OS114" s="111">
        <f t="shared" si="533"/>
        <v>0</v>
      </c>
      <c r="OT114" s="111">
        <f t="shared" si="534"/>
        <v>0</v>
      </c>
      <c r="OU114" s="111">
        <f t="shared" si="535"/>
        <v>0</v>
      </c>
      <c r="OV114" s="111">
        <f t="shared" si="536"/>
        <v>0</v>
      </c>
      <c r="OW114" s="111">
        <f t="shared" si="537"/>
        <v>0</v>
      </c>
      <c r="OX114" s="111">
        <f t="shared" si="538"/>
        <v>0</v>
      </c>
      <c r="OY114" s="111"/>
      <c r="PA114" s="51">
        <f t="shared" si="686"/>
        <v>0</v>
      </c>
      <c r="PB114" s="51">
        <f t="shared" si="539"/>
        <v>0</v>
      </c>
      <c r="PC114" s="51">
        <f t="shared" si="540"/>
        <v>0</v>
      </c>
      <c r="PD114" s="51">
        <f t="shared" si="541"/>
        <v>0</v>
      </c>
      <c r="PE114" s="51">
        <f t="shared" si="542"/>
        <v>0</v>
      </c>
      <c r="PF114" s="51">
        <f t="shared" si="543"/>
        <v>0</v>
      </c>
      <c r="PG114" s="51">
        <f t="shared" si="544"/>
        <v>0</v>
      </c>
      <c r="PH114" s="51">
        <f t="shared" si="545"/>
        <v>0</v>
      </c>
      <c r="PI114" s="51">
        <f t="shared" si="546"/>
        <v>0</v>
      </c>
      <c r="PJ114" s="51">
        <f t="shared" si="547"/>
        <v>0</v>
      </c>
      <c r="PK114" s="51">
        <f t="shared" si="548"/>
        <v>0</v>
      </c>
      <c r="PL114" s="51">
        <f t="shared" si="549"/>
        <v>0</v>
      </c>
      <c r="PM114" s="51">
        <f t="shared" si="550"/>
        <v>0</v>
      </c>
      <c r="PN114" s="51">
        <f t="shared" si="551"/>
        <v>0</v>
      </c>
      <c r="PO114" s="51">
        <f t="shared" si="552"/>
        <v>0</v>
      </c>
      <c r="PP114" s="51">
        <f t="shared" si="553"/>
        <v>0</v>
      </c>
      <c r="PQ114" s="51">
        <f t="shared" si="554"/>
        <v>0</v>
      </c>
      <c r="PR114" s="51">
        <f t="shared" si="555"/>
        <v>0</v>
      </c>
      <c r="PS114" s="51">
        <f t="shared" si="556"/>
        <v>0</v>
      </c>
      <c r="PT114" s="51">
        <f t="shared" si="557"/>
        <v>0</v>
      </c>
      <c r="PU114" s="51">
        <f t="shared" si="558"/>
        <v>0</v>
      </c>
      <c r="PV114" s="51">
        <f t="shared" si="559"/>
        <v>0</v>
      </c>
      <c r="PW114" s="51">
        <f t="shared" si="560"/>
        <v>0</v>
      </c>
      <c r="PX114" s="51">
        <f t="shared" si="561"/>
        <v>0</v>
      </c>
      <c r="PY114" s="51">
        <f t="shared" si="562"/>
        <v>0</v>
      </c>
      <c r="PZ114" s="51">
        <f t="shared" si="563"/>
        <v>0</v>
      </c>
      <c r="QA114" s="51">
        <f t="shared" si="564"/>
        <v>0</v>
      </c>
      <c r="QB114" s="51">
        <f t="shared" si="565"/>
        <v>0</v>
      </c>
      <c r="QC114" s="51">
        <f t="shared" si="566"/>
        <v>0</v>
      </c>
      <c r="QD114" s="51">
        <f t="shared" si="567"/>
        <v>0</v>
      </c>
      <c r="QE114" s="51">
        <f t="shared" si="568"/>
        <v>0</v>
      </c>
      <c r="QF114" s="51">
        <f t="shared" si="569"/>
        <v>0</v>
      </c>
      <c r="QG114" s="51">
        <f t="shared" si="570"/>
        <v>0</v>
      </c>
      <c r="QH114" s="51">
        <f t="shared" si="571"/>
        <v>0</v>
      </c>
      <c r="QI114" s="51">
        <f t="shared" si="572"/>
        <v>0</v>
      </c>
      <c r="QJ114" s="51">
        <f t="shared" si="573"/>
        <v>0</v>
      </c>
      <c r="QK114" s="51">
        <f t="shared" si="574"/>
        <v>0</v>
      </c>
      <c r="QL114" s="51">
        <f t="shared" si="575"/>
        <v>0</v>
      </c>
      <c r="QM114" s="51">
        <f t="shared" si="576"/>
        <v>0</v>
      </c>
      <c r="QN114" s="51">
        <f t="shared" si="577"/>
        <v>0</v>
      </c>
      <c r="QO114" s="51">
        <f t="shared" si="578"/>
        <v>0</v>
      </c>
      <c r="QP114" s="51">
        <f t="shared" si="579"/>
        <v>0</v>
      </c>
      <c r="QQ114" s="51">
        <f t="shared" si="580"/>
        <v>0</v>
      </c>
      <c r="QR114" s="51">
        <f t="shared" si="581"/>
        <v>0</v>
      </c>
      <c r="QS114" s="51">
        <f t="shared" si="582"/>
        <v>0</v>
      </c>
      <c r="QT114" s="51">
        <f t="shared" si="583"/>
        <v>0</v>
      </c>
      <c r="QU114" s="51">
        <f t="shared" si="584"/>
        <v>0</v>
      </c>
      <c r="QV114" s="51">
        <f t="shared" si="585"/>
        <v>0</v>
      </c>
      <c r="QW114" s="51">
        <f t="shared" si="586"/>
        <v>0</v>
      </c>
      <c r="QX114" s="51">
        <f t="shared" si="587"/>
        <v>0</v>
      </c>
      <c r="QY114" s="51">
        <f t="shared" si="588"/>
        <v>0</v>
      </c>
      <c r="QZ114" s="51">
        <f t="shared" si="589"/>
        <v>0</v>
      </c>
      <c r="RA114" s="51">
        <f t="shared" si="590"/>
        <v>0</v>
      </c>
      <c r="RB114" s="51">
        <f t="shared" si="591"/>
        <v>0</v>
      </c>
      <c r="RC114" s="51">
        <f t="shared" si="592"/>
        <v>0</v>
      </c>
      <c r="RD114" s="51">
        <f t="shared" si="593"/>
        <v>0</v>
      </c>
      <c r="RE114" s="51">
        <f t="shared" si="594"/>
        <v>0</v>
      </c>
      <c r="RF114" s="51">
        <f t="shared" si="595"/>
        <v>0</v>
      </c>
      <c r="RG114" s="51">
        <f t="shared" si="596"/>
        <v>0</v>
      </c>
      <c r="RH114" s="51">
        <f t="shared" si="597"/>
        <v>0</v>
      </c>
      <c r="RI114" s="51">
        <f t="shared" si="598"/>
        <v>0</v>
      </c>
      <c r="RJ114" s="51">
        <f t="shared" si="599"/>
        <v>0</v>
      </c>
      <c r="RK114" s="51">
        <f t="shared" si="600"/>
        <v>0</v>
      </c>
      <c r="RL114" s="51">
        <f t="shared" si="601"/>
        <v>0</v>
      </c>
      <c r="RM114" s="51">
        <f t="shared" si="602"/>
        <v>0</v>
      </c>
      <c r="RN114" s="51">
        <f t="shared" si="603"/>
        <v>0</v>
      </c>
      <c r="RO114" s="51">
        <f t="shared" si="604"/>
        <v>0</v>
      </c>
      <c r="RP114" s="51">
        <f t="shared" si="605"/>
        <v>0</v>
      </c>
      <c r="RQ114" s="51">
        <f t="shared" si="606"/>
        <v>0</v>
      </c>
      <c r="RR114" s="51">
        <f t="shared" si="607"/>
        <v>0</v>
      </c>
      <c r="RS114" s="51">
        <f t="shared" si="608"/>
        <v>0</v>
      </c>
      <c r="RT114" s="51">
        <f t="shared" si="609"/>
        <v>0</v>
      </c>
      <c r="RU114" s="51"/>
      <c r="RV114" s="51">
        <f t="shared" si="768"/>
        <v>0</v>
      </c>
      <c r="RW114" s="51">
        <f t="shared" si="768"/>
        <v>0</v>
      </c>
      <c r="RX114" s="51">
        <f t="shared" si="768"/>
        <v>0</v>
      </c>
      <c r="RY114" s="51">
        <f t="shared" si="768"/>
        <v>0</v>
      </c>
      <c r="RZ114" s="51">
        <f t="shared" si="768"/>
        <v>0</v>
      </c>
      <c r="SA114" s="51">
        <f t="shared" si="768"/>
        <v>0</v>
      </c>
    </row>
    <row r="115" spans="1:495" x14ac:dyDescent="0.3">
      <c r="A115" s="1">
        <v>800000</v>
      </c>
      <c r="B115" s="1" t="s">
        <v>185</v>
      </c>
      <c r="C115" s="1" t="s">
        <v>139</v>
      </c>
      <c r="D115" s="44">
        <v>0</v>
      </c>
      <c r="E115" s="1" t="s">
        <v>174</v>
      </c>
      <c r="F115" s="107">
        <f>VLOOKUP(A115,Auxiliar_OPEX_CustosUnit!$A$4:$E$129,COLUMN(Auxiliar_OPEX_CustosUnit!$E$3),0)</f>
        <v>7</v>
      </c>
      <c r="G115" s="107">
        <f>INDEX(Auxiliar_OPEX_Drivers!$B$76:$I$84,MATCH($E115,Auxiliar_OPEX_Drivers!$B$76:$B$84,0),MATCH(YEAR(G$2),Auxiliar_OPEX_Drivers!$B$76:$I$76,0))*$F115</f>
        <v>7</v>
      </c>
      <c r="H115" s="107">
        <f>INDEX(Auxiliar_OPEX_Drivers!$B$76:$I$84,MATCH($E115,Auxiliar_OPEX_Drivers!$B$76:$B$84,0),MATCH(YEAR(H$2),Auxiliar_OPEX_Drivers!$B$76:$I$76,0))*$F115</f>
        <v>7</v>
      </c>
      <c r="I115" s="107">
        <f>INDEX(Auxiliar_OPEX_Drivers!$B$76:$I$84,MATCH($E115,Auxiliar_OPEX_Drivers!$B$76:$B$84,0),MATCH(YEAR(I$2),Auxiliar_OPEX_Drivers!$B$76:$I$76,0))*$F115</f>
        <v>7</v>
      </c>
      <c r="J115" s="107">
        <f>INDEX(Auxiliar_OPEX_Drivers!$B$76:$I$84,MATCH($E115,Auxiliar_OPEX_Drivers!$B$76:$B$84,0),MATCH(YEAR(J$2),Auxiliar_OPEX_Drivers!$B$76:$I$76,0))*$F115</f>
        <v>7</v>
      </c>
      <c r="K115" s="107">
        <f>INDEX(Auxiliar_OPEX_Drivers!$B$76:$I$84,MATCH($E115,Auxiliar_OPEX_Drivers!$B$76:$B$84,0),MATCH(YEAR(K$2),Auxiliar_OPEX_Drivers!$B$76:$I$76,0))*$F115</f>
        <v>7</v>
      </c>
      <c r="L115" s="107">
        <f>INDEX(Auxiliar_OPEX_Drivers!$B$76:$I$84,MATCH($E115,Auxiliar_OPEX_Drivers!$B$76:$B$84,0),MATCH(YEAR(L$2),Auxiliar_OPEX_Drivers!$B$76:$I$76,0))*$F115</f>
        <v>7</v>
      </c>
      <c r="M115" s="107">
        <f>INDEX(Auxiliar_OPEX_Drivers!$B$76:$I$84,MATCH($E115,Auxiliar_OPEX_Drivers!$B$76:$B$84,0),MATCH(YEAR(M$2),Auxiliar_OPEX_Drivers!$B$76:$I$76,0))*$F115</f>
        <v>7</v>
      </c>
      <c r="N115" s="107">
        <f>INDEX(Auxiliar_OPEX_Drivers!$B$76:$I$84,MATCH($E115,Auxiliar_OPEX_Drivers!$B$76:$B$84,0),MATCH(YEAR(N$2),Auxiliar_OPEX_Drivers!$B$76:$I$76,0))*$F115</f>
        <v>7</v>
      </c>
      <c r="O115" s="107">
        <f>INDEX(Auxiliar_OPEX_Drivers!$B$76:$I$84,MATCH($E115,Auxiliar_OPEX_Drivers!$B$76:$B$84,0),MATCH(YEAR(O$2),Auxiliar_OPEX_Drivers!$B$76:$I$76,0))*$F115</f>
        <v>7</v>
      </c>
      <c r="P115" s="107">
        <f>INDEX(Auxiliar_OPEX_Drivers!$B$76:$I$84,MATCH($E115,Auxiliar_OPEX_Drivers!$B$76:$B$84,0),MATCH(YEAR(P$2),Auxiliar_OPEX_Drivers!$B$76:$I$76,0))*$F115</f>
        <v>7</v>
      </c>
      <c r="Q115" s="107">
        <f>INDEX(Auxiliar_OPEX_Drivers!$B$76:$I$84,MATCH($E115,Auxiliar_OPEX_Drivers!$B$76:$B$84,0),MATCH(YEAR(Q$2),Auxiliar_OPEX_Drivers!$B$76:$I$76,0))*$F115</f>
        <v>7</v>
      </c>
      <c r="R115" s="107">
        <f>INDEX(Auxiliar_OPEX_Drivers!$B$76:$I$84,MATCH($E115,Auxiliar_OPEX_Drivers!$B$76:$B$84,0),MATCH(YEAR(R$2),Auxiliar_OPEX_Drivers!$B$76:$I$76,0))*$F115</f>
        <v>7</v>
      </c>
      <c r="S115" s="107">
        <f>INDEX(Auxiliar_OPEX_Drivers!$B$76:$I$84,MATCH($E115,Auxiliar_OPEX_Drivers!$B$76:$B$84,0),MATCH(YEAR(S$2),Auxiliar_OPEX_Drivers!$B$76:$I$76,0))*$F115</f>
        <v>7</v>
      </c>
      <c r="T115" s="107">
        <f>INDEX(Auxiliar_OPEX_Drivers!$B$76:$I$84,MATCH($E115,Auxiliar_OPEX_Drivers!$B$76:$B$84,0),MATCH(YEAR(T$2),Auxiliar_OPEX_Drivers!$B$76:$I$76,0))*$F115</f>
        <v>7</v>
      </c>
      <c r="U115" s="107">
        <f>INDEX(Auxiliar_OPEX_Drivers!$B$76:$I$84,MATCH($E115,Auxiliar_OPEX_Drivers!$B$76:$B$84,0),MATCH(YEAR(U$2),Auxiliar_OPEX_Drivers!$B$76:$I$76,0))*$F115</f>
        <v>7</v>
      </c>
      <c r="V115" s="107">
        <f>INDEX(Auxiliar_OPEX_Drivers!$B$76:$I$84,MATCH($E115,Auxiliar_OPEX_Drivers!$B$76:$B$84,0),MATCH(YEAR(V$2),Auxiliar_OPEX_Drivers!$B$76:$I$76,0))*$F115</f>
        <v>7</v>
      </c>
      <c r="W115" s="107">
        <f>INDEX(Auxiliar_OPEX_Drivers!$B$76:$I$84,MATCH($E115,Auxiliar_OPEX_Drivers!$B$76:$B$84,0),MATCH(YEAR(W$2),Auxiliar_OPEX_Drivers!$B$76:$I$76,0))*$F115</f>
        <v>7</v>
      </c>
      <c r="X115" s="107">
        <f>INDEX(Auxiliar_OPEX_Drivers!$B$76:$I$84,MATCH($E115,Auxiliar_OPEX_Drivers!$B$76:$B$84,0),MATCH(YEAR(X$2),Auxiliar_OPEX_Drivers!$B$76:$I$76,0))*$F115</f>
        <v>7</v>
      </c>
      <c r="Y115" s="107">
        <f>INDEX(Auxiliar_OPEX_Drivers!$B$76:$I$84,MATCH($E115,Auxiliar_OPEX_Drivers!$B$76:$B$84,0),MATCH(YEAR(Y$2),Auxiliar_OPEX_Drivers!$B$76:$I$76,0))*$F115</f>
        <v>7</v>
      </c>
      <c r="Z115" s="107">
        <f>INDEX(Auxiliar_OPEX_Drivers!$B$76:$I$84,MATCH($E115,Auxiliar_OPEX_Drivers!$B$76:$B$84,0),MATCH(YEAR(Z$2),Auxiliar_OPEX_Drivers!$B$76:$I$76,0))*$F115</f>
        <v>7</v>
      </c>
      <c r="AA115" s="107">
        <f>INDEX(Auxiliar_OPEX_Drivers!$B$76:$I$84,MATCH($E115,Auxiliar_OPEX_Drivers!$B$76:$B$84,0),MATCH(YEAR(AA$2),Auxiliar_OPEX_Drivers!$B$76:$I$76,0))*$F115</f>
        <v>7</v>
      </c>
      <c r="AB115" s="107">
        <f>INDEX(Auxiliar_OPEX_Drivers!$B$76:$I$84,MATCH($E115,Auxiliar_OPEX_Drivers!$B$76:$B$84,0),MATCH(YEAR(AB$2),Auxiliar_OPEX_Drivers!$B$76:$I$76,0))*$F115</f>
        <v>7</v>
      </c>
      <c r="AC115" s="107">
        <f>INDEX(Auxiliar_OPEX_Drivers!$B$76:$I$84,MATCH($E115,Auxiliar_OPEX_Drivers!$B$76:$B$84,0),MATCH(YEAR(AC$2),Auxiliar_OPEX_Drivers!$B$76:$I$76,0))*$F115</f>
        <v>7</v>
      </c>
      <c r="AD115" s="107">
        <f>INDEX(Auxiliar_OPEX_Drivers!$B$76:$I$84,MATCH($E115,Auxiliar_OPEX_Drivers!$B$76:$B$84,0),MATCH(YEAR(AD$2),Auxiliar_OPEX_Drivers!$B$76:$I$76,0))*$F115</f>
        <v>7</v>
      </c>
      <c r="AE115" s="107">
        <f>INDEX(Auxiliar_OPEX_Drivers!$B$76:$I$84,MATCH($E115,Auxiliar_OPEX_Drivers!$B$76:$B$84,0),MATCH(YEAR(AE$2),Auxiliar_OPEX_Drivers!$B$76:$I$76,0))*$F115</f>
        <v>7</v>
      </c>
      <c r="AF115" s="107">
        <f>INDEX(Auxiliar_OPEX_Drivers!$B$76:$I$84,MATCH($E115,Auxiliar_OPEX_Drivers!$B$76:$B$84,0),MATCH(YEAR(AF$2),Auxiliar_OPEX_Drivers!$B$76:$I$76,0))*$F115</f>
        <v>7</v>
      </c>
      <c r="AG115" s="107">
        <f>INDEX(Auxiliar_OPEX_Drivers!$B$76:$I$84,MATCH($E115,Auxiliar_OPEX_Drivers!$B$76:$B$84,0),MATCH(YEAR(AG$2),Auxiliar_OPEX_Drivers!$B$76:$I$76,0))*$F115</f>
        <v>7</v>
      </c>
      <c r="AH115" s="107">
        <f>INDEX(Auxiliar_OPEX_Drivers!$B$76:$I$84,MATCH($E115,Auxiliar_OPEX_Drivers!$B$76:$B$84,0),MATCH(YEAR(AH$2),Auxiliar_OPEX_Drivers!$B$76:$I$76,0))*$F115</f>
        <v>7</v>
      </c>
      <c r="AI115" s="107">
        <f>INDEX(Auxiliar_OPEX_Drivers!$B$76:$I$84,MATCH($E115,Auxiliar_OPEX_Drivers!$B$76:$B$84,0),MATCH(YEAR(AI$2),Auxiliar_OPEX_Drivers!$B$76:$I$76,0))*$F115</f>
        <v>7</v>
      </c>
      <c r="AJ115" s="107">
        <f>INDEX(Auxiliar_OPEX_Drivers!$B$76:$I$84,MATCH($E115,Auxiliar_OPEX_Drivers!$B$76:$B$84,0),MATCH(YEAR(AJ$2),Auxiliar_OPEX_Drivers!$B$76:$I$76,0))*$F115</f>
        <v>7</v>
      </c>
      <c r="AK115" s="107">
        <f>INDEX(Auxiliar_OPEX_Drivers!$B$76:$I$84,MATCH($E115,Auxiliar_OPEX_Drivers!$B$76:$B$84,0),MATCH(YEAR(AK$2),Auxiliar_OPEX_Drivers!$B$76:$I$76,0))*$F115</f>
        <v>7</v>
      </c>
      <c r="AL115" s="107">
        <f>INDEX(Auxiliar_OPEX_Drivers!$B$76:$I$84,MATCH($E115,Auxiliar_OPEX_Drivers!$B$76:$B$84,0),MATCH(YEAR(AL$2),Auxiliar_OPEX_Drivers!$B$76:$I$76,0))*$F115</f>
        <v>7</v>
      </c>
      <c r="AM115" s="107">
        <f>INDEX(Auxiliar_OPEX_Drivers!$B$76:$I$84,MATCH($E115,Auxiliar_OPEX_Drivers!$B$76:$B$84,0),MATCH(YEAR(AM$2),Auxiliar_OPEX_Drivers!$B$76:$I$76,0))*$F115</f>
        <v>7</v>
      </c>
      <c r="AN115" s="107">
        <f>INDEX(Auxiliar_OPEX_Drivers!$B$76:$I$84,MATCH($E115,Auxiliar_OPEX_Drivers!$B$76:$B$84,0),MATCH(YEAR(AN$2),Auxiliar_OPEX_Drivers!$B$76:$I$76,0))*$F115</f>
        <v>7</v>
      </c>
      <c r="AO115" s="107">
        <f>INDEX(Auxiliar_OPEX_Drivers!$B$76:$I$84,MATCH($E115,Auxiliar_OPEX_Drivers!$B$76:$B$84,0),MATCH(YEAR(AO$2),Auxiliar_OPEX_Drivers!$B$76:$I$76,0))*$F115</f>
        <v>7</v>
      </c>
      <c r="AP115" s="107">
        <f>INDEX(Auxiliar_OPEX_Drivers!$B$76:$I$84,MATCH($E115,Auxiliar_OPEX_Drivers!$B$76:$B$84,0),MATCH(YEAR(AP$2),Auxiliar_OPEX_Drivers!$B$76:$I$76,0))*$F115</f>
        <v>7</v>
      </c>
      <c r="AQ115" s="107">
        <f>INDEX(Auxiliar_OPEX_Drivers!$B$76:$I$84,MATCH($E115,Auxiliar_OPEX_Drivers!$B$76:$B$84,0),MATCH(YEAR(AQ$2),Auxiliar_OPEX_Drivers!$B$76:$I$76,0))*$F115</f>
        <v>7</v>
      </c>
      <c r="AR115" s="107">
        <f>INDEX(Auxiliar_OPEX_Drivers!$B$76:$I$84,MATCH($E115,Auxiliar_OPEX_Drivers!$B$76:$B$84,0),MATCH(YEAR(AR$2),Auxiliar_OPEX_Drivers!$B$76:$I$76,0))*$F115</f>
        <v>7</v>
      </c>
      <c r="AS115" s="107">
        <f>INDEX(Auxiliar_OPEX_Drivers!$B$76:$I$84,MATCH($E115,Auxiliar_OPEX_Drivers!$B$76:$B$84,0),MATCH(YEAR(AS$2),Auxiliar_OPEX_Drivers!$B$76:$I$76,0))*$F115</f>
        <v>7</v>
      </c>
      <c r="AT115" s="107">
        <f>INDEX(Auxiliar_OPEX_Drivers!$B$76:$I$84,MATCH($E115,Auxiliar_OPEX_Drivers!$B$76:$B$84,0),MATCH(YEAR(AT$2),Auxiliar_OPEX_Drivers!$B$76:$I$76,0))*$F115</f>
        <v>7</v>
      </c>
      <c r="AU115" s="107">
        <f>INDEX(Auxiliar_OPEX_Drivers!$B$76:$I$84,MATCH($E115,Auxiliar_OPEX_Drivers!$B$76:$B$84,0),MATCH(YEAR(AU$2),Auxiliar_OPEX_Drivers!$B$76:$I$76,0))*$F115</f>
        <v>7</v>
      </c>
      <c r="AV115" s="107">
        <f>INDEX(Auxiliar_OPEX_Drivers!$B$76:$I$84,MATCH($E115,Auxiliar_OPEX_Drivers!$B$76:$B$84,0),MATCH(YEAR(AV$2),Auxiliar_OPEX_Drivers!$B$76:$I$76,0))*$F115</f>
        <v>7</v>
      </c>
      <c r="AW115" s="107">
        <f>INDEX(Auxiliar_OPEX_Drivers!$B$76:$I$84,MATCH($E115,Auxiliar_OPEX_Drivers!$B$76:$B$84,0),MATCH(YEAR(AW$2),Auxiliar_OPEX_Drivers!$B$76:$I$76,0))*$F115</f>
        <v>7</v>
      </c>
      <c r="AX115" s="107">
        <f>INDEX(Auxiliar_OPEX_Drivers!$B$76:$I$84,MATCH($E115,Auxiliar_OPEX_Drivers!$B$76:$B$84,0),MATCH(YEAR(AX$2),Auxiliar_OPEX_Drivers!$B$76:$I$76,0))*$F115</f>
        <v>7</v>
      </c>
      <c r="AY115" s="107">
        <f>INDEX(Auxiliar_OPEX_Drivers!$B$76:$I$84,MATCH($E115,Auxiliar_OPEX_Drivers!$B$76:$B$84,0),MATCH(YEAR(AY$2),Auxiliar_OPEX_Drivers!$B$76:$I$76,0))*$F115</f>
        <v>7</v>
      </c>
      <c r="AZ115" s="107">
        <f>INDEX(Auxiliar_OPEX_Drivers!$B$76:$I$84,MATCH($E115,Auxiliar_OPEX_Drivers!$B$76:$B$84,0),MATCH(YEAR(AZ$2),Auxiliar_OPEX_Drivers!$B$76:$I$76,0))*$F115</f>
        <v>7</v>
      </c>
      <c r="BA115" s="107">
        <f>INDEX(Auxiliar_OPEX_Drivers!$B$76:$I$84,MATCH($E115,Auxiliar_OPEX_Drivers!$B$76:$B$84,0),MATCH(YEAR(BA$2),Auxiliar_OPEX_Drivers!$B$76:$I$76,0))*$F115</f>
        <v>7</v>
      </c>
      <c r="BB115" s="107">
        <f>INDEX(Auxiliar_OPEX_Drivers!$B$76:$I$84,MATCH($E115,Auxiliar_OPEX_Drivers!$B$76:$B$84,0),MATCH(YEAR(BB$2),Auxiliar_OPEX_Drivers!$B$76:$I$76,0))*$F115</f>
        <v>7</v>
      </c>
      <c r="BC115" s="107">
        <f>INDEX(Auxiliar_OPEX_Drivers!$B$76:$I$84,MATCH($E115,Auxiliar_OPEX_Drivers!$B$76:$B$84,0),MATCH(YEAR(BC$2),Auxiliar_OPEX_Drivers!$B$76:$I$76,0))*$F115</f>
        <v>7</v>
      </c>
      <c r="BD115" s="107">
        <f>INDEX(Auxiliar_OPEX_Drivers!$B$76:$I$84,MATCH($E115,Auxiliar_OPEX_Drivers!$B$76:$B$84,0),MATCH(YEAR(BD$2),Auxiliar_OPEX_Drivers!$B$76:$I$76,0))*$F115</f>
        <v>7</v>
      </c>
      <c r="BE115" s="107">
        <f>INDEX(Auxiliar_OPEX_Drivers!$B$76:$I$84,MATCH($E115,Auxiliar_OPEX_Drivers!$B$76:$B$84,0),MATCH(YEAR(BE$2),Auxiliar_OPEX_Drivers!$B$76:$I$76,0))*$F115</f>
        <v>7</v>
      </c>
      <c r="BF115" s="107">
        <f>INDEX(Auxiliar_OPEX_Drivers!$B$76:$I$84,MATCH($E115,Auxiliar_OPEX_Drivers!$B$76:$B$84,0),MATCH(YEAR(BF$2),Auxiliar_OPEX_Drivers!$B$76:$I$76,0))*$F115</f>
        <v>7</v>
      </c>
      <c r="BG115" s="107">
        <f>INDEX(Auxiliar_OPEX_Drivers!$B$76:$I$84,MATCH($E115,Auxiliar_OPEX_Drivers!$B$76:$B$84,0),MATCH(YEAR(BG$2),Auxiliar_OPEX_Drivers!$B$76:$I$76,0))*$F115</f>
        <v>7</v>
      </c>
      <c r="BH115" s="107">
        <f>INDEX(Auxiliar_OPEX_Drivers!$B$76:$I$84,MATCH($E115,Auxiliar_OPEX_Drivers!$B$76:$B$84,0),MATCH(YEAR(BH$2),Auxiliar_OPEX_Drivers!$B$76:$I$76,0))*$F115</f>
        <v>7</v>
      </c>
      <c r="BI115" s="107">
        <f>INDEX(Auxiliar_OPEX_Drivers!$B$76:$I$84,MATCH($E115,Auxiliar_OPEX_Drivers!$B$76:$B$84,0),MATCH(YEAR(BI$2),Auxiliar_OPEX_Drivers!$B$76:$I$76,0))*$F115</f>
        <v>7</v>
      </c>
      <c r="BJ115" s="107">
        <f>INDEX(Auxiliar_OPEX_Drivers!$B$76:$I$84,MATCH($E115,Auxiliar_OPEX_Drivers!$B$76:$B$84,0),MATCH(YEAR(BJ$2),Auxiliar_OPEX_Drivers!$B$76:$I$76,0))*$F115</f>
        <v>7</v>
      </c>
      <c r="BK115" s="107">
        <f>INDEX(Auxiliar_OPEX_Drivers!$B$76:$I$84,MATCH($E115,Auxiliar_OPEX_Drivers!$B$76:$B$84,0),MATCH(YEAR(BK$2),Auxiliar_OPEX_Drivers!$B$76:$I$76,0))*$F115</f>
        <v>7</v>
      </c>
      <c r="BL115" s="107">
        <f>INDEX(Auxiliar_OPEX_Drivers!$B$76:$I$84,MATCH($E115,Auxiliar_OPEX_Drivers!$B$76:$B$84,0),MATCH(YEAR(BL$2),Auxiliar_OPEX_Drivers!$B$76:$I$76,0))*$F115</f>
        <v>7</v>
      </c>
      <c r="BM115" s="107">
        <f>INDEX(Auxiliar_OPEX_Drivers!$B$76:$I$84,MATCH($E115,Auxiliar_OPEX_Drivers!$B$76:$B$84,0),MATCH(YEAR(BM$2),Auxiliar_OPEX_Drivers!$B$76:$I$76,0))*$F115</f>
        <v>7</v>
      </c>
      <c r="BN115" s="107">
        <f>INDEX(Auxiliar_OPEX_Drivers!$B$76:$I$84,MATCH($E115,Auxiliar_OPEX_Drivers!$B$76:$B$84,0),MATCH(YEAR(BN$2),Auxiliar_OPEX_Drivers!$B$76:$I$76,0))*$F115</f>
        <v>7</v>
      </c>
      <c r="BO115" s="107">
        <f>INDEX(Auxiliar_OPEX_Drivers!$B$76:$I$84,MATCH($E115,Auxiliar_OPEX_Drivers!$B$76:$B$84,0),MATCH(YEAR(BO$2),Auxiliar_OPEX_Drivers!$B$76:$I$76,0))*$F115</f>
        <v>7</v>
      </c>
      <c r="BP115" s="107">
        <f>INDEX(Auxiliar_OPEX_Drivers!$B$76:$I$84,MATCH($E115,Auxiliar_OPEX_Drivers!$B$76:$B$84,0),MATCH(YEAR(BP$2),Auxiliar_OPEX_Drivers!$B$76:$I$76,0))*$F115</f>
        <v>7</v>
      </c>
      <c r="BQ115" s="107">
        <f>INDEX(Auxiliar_OPEX_Drivers!$B$76:$I$84,MATCH($E115,Auxiliar_OPEX_Drivers!$B$76:$B$84,0),MATCH(YEAR(BQ$2),Auxiliar_OPEX_Drivers!$B$76:$I$76,0))*$F115</f>
        <v>7</v>
      </c>
      <c r="BR115" s="107">
        <f>INDEX(Auxiliar_OPEX_Drivers!$B$76:$I$84,MATCH($E115,Auxiliar_OPEX_Drivers!$B$76:$B$84,0),MATCH(YEAR(BR$2),Auxiliar_OPEX_Drivers!$B$76:$I$76,0))*$F115</f>
        <v>7</v>
      </c>
      <c r="BS115" s="107">
        <f>INDEX(Auxiliar_OPEX_Drivers!$B$76:$I$84,MATCH($E115,Auxiliar_OPEX_Drivers!$B$76:$B$84,0),MATCH(YEAR(BS$2),Auxiliar_OPEX_Drivers!$B$76:$I$76,0))*$F115</f>
        <v>7</v>
      </c>
      <c r="BT115" s="107">
        <f>INDEX(Auxiliar_OPEX_Drivers!$B$76:$I$84,MATCH($E115,Auxiliar_OPEX_Drivers!$B$76:$B$84,0),MATCH(YEAR(BT$2),Auxiliar_OPEX_Drivers!$B$76:$I$76,0))*$F115</f>
        <v>7</v>
      </c>
      <c r="BU115" s="107">
        <f>INDEX(Auxiliar_OPEX_Drivers!$B$76:$I$84,MATCH($E115,Auxiliar_OPEX_Drivers!$B$76:$B$84,0),MATCH(YEAR(BU$2),Auxiliar_OPEX_Drivers!$B$76:$I$76,0))*$F115</f>
        <v>7</v>
      </c>
      <c r="BV115" s="107">
        <f>INDEX(Auxiliar_OPEX_Drivers!$B$76:$I$84,MATCH($E115,Auxiliar_OPEX_Drivers!$B$76:$B$84,0),MATCH(YEAR(BV$2),Auxiliar_OPEX_Drivers!$B$76:$I$76,0))*$F115</f>
        <v>7</v>
      </c>
      <c r="BW115" s="107">
        <f>INDEX(Auxiliar_OPEX_Drivers!$B$76:$I$84,MATCH($E115,Auxiliar_OPEX_Drivers!$B$76:$B$84,0),MATCH(YEAR(BW$2),Auxiliar_OPEX_Drivers!$B$76:$I$76,0))*$F115</f>
        <v>7</v>
      </c>
      <c r="BX115" s="107">
        <f>INDEX(Auxiliar_OPEX_Drivers!$B$76:$I$84,MATCH($E115,Auxiliar_OPEX_Drivers!$B$76:$B$84,0),MATCH(YEAR(BX$2),Auxiliar_OPEX_Drivers!$B$76:$I$76,0))*$F115</f>
        <v>7</v>
      </c>
      <c r="BY115" s="107">
        <f>INDEX(Auxiliar_OPEX_Drivers!$B$76:$I$84,MATCH($E115,Auxiliar_OPEX_Drivers!$B$76:$B$84,0),MATCH(YEAR(BY$2),Auxiliar_OPEX_Drivers!$B$76:$I$76,0))*$F115</f>
        <v>7</v>
      </c>
      <c r="BZ115" s="107">
        <f>INDEX(Auxiliar_OPEX_Drivers!$B$76:$I$84,MATCH($E115,Auxiliar_OPEX_Drivers!$B$76:$B$84,0),MATCH(YEAR(BZ$2),Auxiliar_OPEX_Drivers!$B$76:$I$76,0))*$F115</f>
        <v>7</v>
      </c>
      <c r="CA115" s="107">
        <f>INDEX(Auxiliar_OPEX_Drivers!$B$76:$I$84,MATCH($E115,Auxiliar_OPEX_Drivers!$B$76:$B$84,0),MATCH(YEAR(CA$2),Auxiliar_OPEX_Drivers!$B$76:$I$76,0))*$F115</f>
        <v>7</v>
      </c>
      <c r="CB115" s="107">
        <f>INDEX(Auxiliar_OPEX_Drivers!$B$76:$I$84,MATCH($E115,Auxiliar_OPEX_Drivers!$B$76:$B$84,0),MATCH(YEAR(CB$2),Auxiliar_OPEX_Drivers!$B$76:$I$76,0))*$F115</f>
        <v>7</v>
      </c>
      <c r="CC115" s="107">
        <f>INDEX(Auxiliar_OPEX_Drivers!$B$76:$I$84,MATCH($E115,Auxiliar_OPEX_Drivers!$B$76:$B$84,0),MATCH(YEAR(CC$2),Auxiliar_OPEX_Drivers!$B$76:$I$76,0))*$F115</f>
        <v>7</v>
      </c>
      <c r="CD115" s="107">
        <f>INDEX(Auxiliar_OPEX_Drivers!$B$76:$I$84,MATCH($E115,Auxiliar_OPEX_Drivers!$B$76:$B$84,0),MATCH(YEAR(CD$2),Auxiliar_OPEX_Drivers!$B$76:$I$76,0))*$F115</f>
        <v>7</v>
      </c>
      <c r="CE115" s="107">
        <f>INDEX(Auxiliar_OPEX_Drivers!$B$76:$I$84,MATCH($E115,Auxiliar_OPEX_Drivers!$B$76:$B$84,0),MATCH(YEAR(CE$2),Auxiliar_OPEX_Drivers!$B$76:$I$76,0))*$F115</f>
        <v>7</v>
      </c>
      <c r="CF115" s="107">
        <f>INDEX(Auxiliar_OPEX_Drivers!$B$76:$I$84,MATCH($E115,Auxiliar_OPEX_Drivers!$B$76:$B$84,0),MATCH(YEAR(CF$2),Auxiliar_OPEX_Drivers!$B$76:$I$76,0))*$F115</f>
        <v>7</v>
      </c>
      <c r="CG115" s="107">
        <f>INDEX(Auxiliar_OPEX_Drivers!$B$76:$I$84,MATCH($E115,Auxiliar_OPEX_Drivers!$B$76:$B$84,0),MATCH(YEAR(CG$2),Auxiliar_OPEX_Drivers!$B$76:$I$76,0))*$F115</f>
        <v>7</v>
      </c>
      <c r="CI115" s="51">
        <f>INDEX(Auxiliar_OPEX_CustosUnit!$A$1:$R$129,MATCH(Auxiliar_OPEX_P!$A115,Auxiliar_OPEX_CustosUnit!$A$1:$A$129,0),MATCH(CI$2,Auxiliar_OPEX_CustosUnit!$A$3:$Q$3,0))*(1-DRE_Auxiliar!$A$5)</f>
        <v>42811.61226066362</v>
      </c>
      <c r="CJ115" s="51">
        <f>INDEX(Auxiliar_OPEX_CustosUnit!$A$1:$R$129,MATCH(Auxiliar_OPEX_P!$A115,Auxiliar_OPEX_CustosUnit!$A$1:$A$129,0),MATCH(CJ$2,Auxiliar_OPEX_CustosUnit!$A$3:$Q$3,0))*(1-DRE_Auxiliar!$A$5)</f>
        <v>48615.127092440373</v>
      </c>
      <c r="CK115" s="51">
        <f>INDEX(Auxiliar_OPEX_CustosUnit!$A$1:$R$129,MATCH(Auxiliar_OPEX_P!$A115,Auxiliar_OPEX_CustosUnit!$A$1:$A$129,0),MATCH(CK$2,Auxiliar_OPEX_CustosUnit!$A$3:$Q$3,0))*(1-DRE_Auxiliar!$A$5)</f>
        <v>49405.663339168532</v>
      </c>
      <c r="CL115" s="51">
        <f>INDEX(Auxiliar_OPEX_CustosUnit!$A$1:$R$129,MATCH(Auxiliar_OPEX_P!$A115,Auxiliar_OPEX_CustosUnit!$A$1:$A$129,0),MATCH(CL$2,Auxiliar_OPEX_CustosUnit!$A$3:$Q$3,0))*(1-DRE_Auxiliar!$A$5)</f>
        <v>49157.133785572019</v>
      </c>
      <c r="CM115" s="51">
        <f>INDEX(Auxiliar_OPEX_CustosUnit!$A$1:$R$129,MATCH(Auxiliar_OPEX_P!$A115,Auxiliar_OPEX_CustosUnit!$A$1:$A$129,0),MATCH(CM$2,Auxiliar_OPEX_CustosUnit!$A$3:$Q$3,0))*(1-DRE_Auxiliar!$A$5)</f>
        <v>46898.095204825164</v>
      </c>
      <c r="CN115" s="51">
        <f>INDEX(Auxiliar_OPEX_CustosUnit!$A$1:$R$129,MATCH(Auxiliar_OPEX_P!$A115,Auxiliar_OPEX_CustosUnit!$A$1:$A$129,0),MATCH(CN$2,Auxiliar_OPEX_CustosUnit!$A$3:$Q$3,0))*(1-DRE_Auxiliar!$A$5)</f>
        <v>46077.033909999373</v>
      </c>
      <c r="CO115" s="51">
        <f>INDEX(Auxiliar_OPEX_CustosUnit!$A$1:$R$129,MATCH(Auxiliar_OPEX_P!$A115,Auxiliar_OPEX_CustosUnit!$A$1:$A$129,0),MATCH(CO$2,Auxiliar_OPEX_CustosUnit!$A$3:$Q$3,0))*(1-DRE_Auxiliar!$A$5)</f>
        <v>46005.069908353944</v>
      </c>
      <c r="CP115" s="51">
        <f>INDEX(Auxiliar_OPEX_CustosUnit!$A$1:$R$129,MATCH(Auxiliar_OPEX_P!$A115,Auxiliar_OPEX_CustosUnit!$A$1:$A$129,0),MATCH(CP$2,Auxiliar_OPEX_CustosUnit!$A$3:$Q$3,0))*(1-DRE_Auxiliar!$A$5)</f>
        <v>47323.971396639281</v>
      </c>
      <c r="CQ115" s="51">
        <f>INDEX(Auxiliar_OPEX_CustosUnit!$A$1:$R$129,MATCH(Auxiliar_OPEX_P!$A115,Auxiliar_OPEX_CustosUnit!$A$1:$A$129,0),MATCH(CQ$2,Auxiliar_OPEX_CustosUnit!$A$3:$Q$3,0))*(1-DRE_Auxiliar!$A$5)</f>
        <v>49598.841230459795</v>
      </c>
      <c r="CR115" s="51">
        <f>INDEX(Auxiliar_OPEX_CustosUnit!$A$1:$R$129,MATCH(Auxiliar_OPEX_P!$A115,Auxiliar_OPEX_CustosUnit!$A$1:$A$129,0),MATCH(CR$2,Auxiliar_OPEX_CustosUnit!$A$3:$Q$3,0))*(1-DRE_Auxiliar!$A$5)</f>
        <v>49598.841230459795</v>
      </c>
      <c r="CS115" s="51">
        <f>INDEX(Auxiliar_OPEX_CustosUnit!$A$1:$R$129,MATCH(Auxiliar_OPEX_P!$A115,Auxiliar_OPEX_CustosUnit!$A$1:$A$129,0),MATCH(CS$2,Auxiliar_OPEX_CustosUnit!$A$3:$Q$3,0))*(1-DRE_Auxiliar!$A$5)</f>
        <v>55497.127871609569</v>
      </c>
      <c r="CT115" s="51">
        <f>INDEX(Auxiliar_OPEX_CustosUnit!$A$1:$R$129,MATCH(Auxiliar_OPEX_P!$A115,Auxiliar_OPEX_CustosUnit!$A$1:$A$129,0),MATCH(CT$2,Auxiliar_OPEX_CustosUnit!$A$3:$Q$3,0))*(1-DRE_Auxiliar!$A$5)</f>
        <v>48021.308105442797</v>
      </c>
      <c r="CU115" s="53">
        <f t="shared" si="610"/>
        <v>42811.61226066362</v>
      </c>
      <c r="CV115" s="53">
        <f t="shared" si="611"/>
        <v>48615.127092440373</v>
      </c>
      <c r="CW115" s="53">
        <f t="shared" si="612"/>
        <v>49405.663339168532</v>
      </c>
      <c r="CX115" s="53">
        <f t="shared" si="613"/>
        <v>49157.133785572019</v>
      </c>
      <c r="CY115" s="53">
        <f t="shared" si="614"/>
        <v>46898.095204825164</v>
      </c>
      <c r="CZ115" s="53">
        <f t="shared" si="615"/>
        <v>46077.033909999373</v>
      </c>
      <c r="DA115" s="53">
        <f t="shared" si="616"/>
        <v>46005.069908353944</v>
      </c>
      <c r="DB115" s="53">
        <f t="shared" si="617"/>
        <v>47323.971396639281</v>
      </c>
      <c r="DC115" s="53">
        <f t="shared" si="618"/>
        <v>49598.841230459795</v>
      </c>
      <c r="DD115" s="53">
        <f t="shared" si="619"/>
        <v>49598.841230459795</v>
      </c>
      <c r="DE115" s="53">
        <f t="shared" si="620"/>
        <v>55497.127871609569</v>
      </c>
      <c r="DF115" s="53">
        <f t="shared" si="621"/>
        <v>48021.308105442797</v>
      </c>
      <c r="DG115" s="53">
        <f t="shared" si="622"/>
        <v>42811.61226066362</v>
      </c>
      <c r="DH115" s="53">
        <f t="shared" si="623"/>
        <v>48615.127092440373</v>
      </c>
      <c r="DI115" s="53">
        <f t="shared" si="624"/>
        <v>49405.663339168532</v>
      </c>
      <c r="DJ115" s="53">
        <f t="shared" si="625"/>
        <v>49157.133785572019</v>
      </c>
      <c r="DK115" s="53">
        <f t="shared" si="626"/>
        <v>46898.095204825164</v>
      </c>
      <c r="DL115" s="53">
        <f t="shared" si="627"/>
        <v>46077.033909999373</v>
      </c>
      <c r="DM115" s="53">
        <f t="shared" si="628"/>
        <v>46005.069908353944</v>
      </c>
      <c r="DN115" s="53">
        <f t="shared" si="629"/>
        <v>47323.971396639281</v>
      </c>
      <c r="DO115" s="53">
        <f t="shared" si="630"/>
        <v>49598.841230459795</v>
      </c>
      <c r="DP115" s="53">
        <f t="shared" si="631"/>
        <v>49598.841230459795</v>
      </c>
      <c r="DQ115" s="53">
        <f t="shared" si="632"/>
        <v>55497.127871609569</v>
      </c>
      <c r="DR115" s="53">
        <f t="shared" si="633"/>
        <v>48021.308105442797</v>
      </c>
      <c r="DS115" s="53">
        <f t="shared" si="634"/>
        <v>42811.61226066362</v>
      </c>
      <c r="DT115" s="53">
        <f t="shared" si="635"/>
        <v>48615.127092440373</v>
      </c>
      <c r="DU115" s="53">
        <f t="shared" si="636"/>
        <v>49405.663339168532</v>
      </c>
      <c r="DV115" s="53">
        <f t="shared" si="637"/>
        <v>49157.133785572019</v>
      </c>
      <c r="DW115" s="53">
        <f t="shared" si="638"/>
        <v>46898.095204825164</v>
      </c>
      <c r="DX115" s="53">
        <f t="shared" si="639"/>
        <v>46077.033909999373</v>
      </c>
      <c r="DY115" s="53">
        <f t="shared" si="640"/>
        <v>46005.069908353944</v>
      </c>
      <c r="DZ115" s="53">
        <f t="shared" si="641"/>
        <v>47323.971396639281</v>
      </c>
      <c r="EA115" s="53">
        <f t="shared" si="642"/>
        <v>49598.841230459795</v>
      </c>
      <c r="EB115" s="53">
        <f t="shared" si="643"/>
        <v>49598.841230459795</v>
      </c>
      <c r="EC115" s="53">
        <f t="shared" si="644"/>
        <v>55497.127871609569</v>
      </c>
      <c r="ED115" s="53">
        <f t="shared" si="645"/>
        <v>48021.308105442797</v>
      </c>
      <c r="EE115" s="53">
        <f t="shared" si="646"/>
        <v>42811.61226066362</v>
      </c>
      <c r="EF115" s="53">
        <f t="shared" si="647"/>
        <v>48615.127092440373</v>
      </c>
      <c r="EG115" s="53">
        <f t="shared" si="648"/>
        <v>49405.663339168532</v>
      </c>
      <c r="EH115" s="53">
        <f t="shared" si="649"/>
        <v>49157.133785572019</v>
      </c>
      <c r="EI115" s="53">
        <f t="shared" si="650"/>
        <v>46898.095204825164</v>
      </c>
      <c r="EJ115" s="53">
        <f t="shared" si="651"/>
        <v>46077.033909999373</v>
      </c>
      <c r="EK115" s="53">
        <f t="shared" si="652"/>
        <v>46005.069908353944</v>
      </c>
      <c r="EL115" s="53">
        <f t="shared" si="653"/>
        <v>47323.971396639281</v>
      </c>
      <c r="EM115" s="53">
        <f t="shared" si="654"/>
        <v>49598.841230459795</v>
      </c>
      <c r="EN115" s="53">
        <f t="shared" si="655"/>
        <v>49598.841230459795</v>
      </c>
      <c r="EO115" s="53">
        <f t="shared" si="656"/>
        <v>55497.127871609569</v>
      </c>
      <c r="EP115" s="53">
        <f t="shared" si="657"/>
        <v>48021.308105442797</v>
      </c>
      <c r="EQ115" s="53">
        <f t="shared" si="658"/>
        <v>42811.61226066362</v>
      </c>
      <c r="ER115" s="53">
        <f t="shared" si="659"/>
        <v>48615.127092440373</v>
      </c>
      <c r="ES115" s="53">
        <f t="shared" si="660"/>
        <v>49405.663339168532</v>
      </c>
      <c r="ET115" s="53">
        <f t="shared" si="661"/>
        <v>49157.133785572019</v>
      </c>
      <c r="EU115" s="53">
        <f t="shared" si="662"/>
        <v>46898.095204825164</v>
      </c>
      <c r="EV115" s="53">
        <f t="shared" si="663"/>
        <v>46077.033909999373</v>
      </c>
      <c r="EW115" s="53">
        <f t="shared" si="664"/>
        <v>46005.069908353944</v>
      </c>
      <c r="EX115" s="53">
        <f t="shared" si="665"/>
        <v>47323.971396639281</v>
      </c>
      <c r="EY115" s="53">
        <f t="shared" si="666"/>
        <v>49598.841230459795</v>
      </c>
      <c r="EZ115" s="53">
        <f t="shared" si="667"/>
        <v>49598.841230459795</v>
      </c>
      <c r="FA115" s="53">
        <f t="shared" si="668"/>
        <v>55497.127871609569</v>
      </c>
      <c r="FB115" s="53">
        <f t="shared" si="669"/>
        <v>48021.308105442797</v>
      </c>
      <c r="FC115" s="53">
        <f t="shared" si="670"/>
        <v>42811.61226066362</v>
      </c>
      <c r="FD115" s="53">
        <f t="shared" si="671"/>
        <v>48615.127092440373</v>
      </c>
      <c r="FE115" s="53">
        <f t="shared" si="672"/>
        <v>49405.663339168532</v>
      </c>
      <c r="FF115" s="53">
        <f t="shared" si="673"/>
        <v>49157.133785572019</v>
      </c>
      <c r="FG115" s="53">
        <f t="shared" si="674"/>
        <v>46898.095204825164</v>
      </c>
      <c r="FH115" s="53">
        <f t="shared" si="675"/>
        <v>46077.033909999373</v>
      </c>
      <c r="FI115" s="53">
        <f t="shared" si="676"/>
        <v>46005.069908353944</v>
      </c>
      <c r="FJ115" s="53">
        <f t="shared" si="677"/>
        <v>47323.971396639281</v>
      </c>
      <c r="FK115" s="53">
        <f t="shared" si="678"/>
        <v>49598.841230459795</v>
      </c>
      <c r="FL115" s="53">
        <f t="shared" si="679"/>
        <v>49598.841230459795</v>
      </c>
      <c r="FM115" s="53">
        <f t="shared" si="680"/>
        <v>55497.127871609569</v>
      </c>
      <c r="FN115" s="53">
        <f t="shared" si="681"/>
        <v>48021.308105442797</v>
      </c>
      <c r="FP115" s="51">
        <f t="shared" si="682"/>
        <v>328286.66643377615</v>
      </c>
      <c r="FQ115" s="51">
        <f t="shared" si="689"/>
        <v>322539.23736999562</v>
      </c>
      <c r="FR115" s="51">
        <f t="shared" si="690"/>
        <v>322035.48935847759</v>
      </c>
      <c r="FS115" s="51">
        <f t="shared" si="691"/>
        <v>331267.79977647495</v>
      </c>
      <c r="FT115" s="51">
        <f t="shared" si="692"/>
        <v>347191.88861321856</v>
      </c>
      <c r="FU115" s="51">
        <f t="shared" si="693"/>
        <v>347191.88861321856</v>
      </c>
      <c r="FV115" s="51">
        <f t="shared" si="694"/>
        <v>388479.89510126697</v>
      </c>
      <c r="FW115" s="51">
        <f t="shared" si="695"/>
        <v>336149.15673809958</v>
      </c>
      <c r="FX115" s="51">
        <f t="shared" si="696"/>
        <v>299681.28582464531</v>
      </c>
      <c r="FY115" s="51">
        <f t="shared" si="697"/>
        <v>340305.8896470826</v>
      </c>
      <c r="FZ115" s="51">
        <f t="shared" si="698"/>
        <v>345839.64337417972</v>
      </c>
      <c r="GA115" s="51">
        <f t="shared" si="699"/>
        <v>344099.93649900414</v>
      </c>
      <c r="GB115" s="51">
        <f t="shared" si="700"/>
        <v>328286.66643377615</v>
      </c>
      <c r="GC115" s="51">
        <f t="shared" si="701"/>
        <v>322539.23736999562</v>
      </c>
      <c r="GD115" s="51">
        <f t="shared" si="702"/>
        <v>322035.48935847759</v>
      </c>
      <c r="GE115" s="51">
        <f t="shared" si="703"/>
        <v>331267.79977647495</v>
      </c>
      <c r="GF115" s="51">
        <f t="shared" si="704"/>
        <v>347191.88861321856</v>
      </c>
      <c r="GG115" s="51">
        <f t="shared" si="705"/>
        <v>347191.88861321856</v>
      </c>
      <c r="GH115" s="51">
        <f t="shared" si="706"/>
        <v>388479.89510126697</v>
      </c>
      <c r="GI115" s="51">
        <f t="shared" si="707"/>
        <v>336149.15673809958</v>
      </c>
      <c r="GJ115" s="51">
        <f t="shared" si="708"/>
        <v>299681.28582464531</v>
      </c>
      <c r="GK115" s="51">
        <f t="shared" si="709"/>
        <v>340305.8896470826</v>
      </c>
      <c r="GL115" s="51">
        <f t="shared" si="710"/>
        <v>345839.64337417972</v>
      </c>
      <c r="GM115" s="51">
        <f t="shared" si="711"/>
        <v>344099.93649900414</v>
      </c>
      <c r="GN115" s="51">
        <f t="shared" si="712"/>
        <v>328286.66643377615</v>
      </c>
      <c r="GO115" s="51">
        <f t="shared" si="713"/>
        <v>322539.23736999562</v>
      </c>
      <c r="GP115" s="51">
        <f t="shared" si="714"/>
        <v>322035.48935847759</v>
      </c>
      <c r="GQ115" s="51">
        <f t="shared" si="715"/>
        <v>331267.79977647495</v>
      </c>
      <c r="GR115" s="51">
        <f t="shared" si="716"/>
        <v>347191.88861321856</v>
      </c>
      <c r="GS115" s="51">
        <f t="shared" si="717"/>
        <v>347191.88861321856</v>
      </c>
      <c r="GT115" s="51">
        <f t="shared" si="718"/>
        <v>388479.89510126697</v>
      </c>
      <c r="GU115" s="51">
        <f t="shared" si="719"/>
        <v>336149.15673809958</v>
      </c>
      <c r="GV115" s="51">
        <f t="shared" si="720"/>
        <v>299681.28582464531</v>
      </c>
      <c r="GW115" s="51">
        <f t="shared" si="721"/>
        <v>340305.8896470826</v>
      </c>
      <c r="GX115" s="51">
        <f t="shared" si="722"/>
        <v>345839.64337417972</v>
      </c>
      <c r="GY115" s="51">
        <f t="shared" si="723"/>
        <v>344099.93649900414</v>
      </c>
      <c r="GZ115" s="51">
        <f t="shared" si="724"/>
        <v>328286.66643377615</v>
      </c>
      <c r="HA115" s="51">
        <f t="shared" si="725"/>
        <v>322539.23736999562</v>
      </c>
      <c r="HB115" s="51">
        <f t="shared" si="726"/>
        <v>322035.48935847759</v>
      </c>
      <c r="HC115" s="51">
        <f t="shared" si="727"/>
        <v>331267.79977647495</v>
      </c>
      <c r="HD115" s="51">
        <f t="shared" si="728"/>
        <v>347191.88861321856</v>
      </c>
      <c r="HE115" s="51">
        <f t="shared" si="729"/>
        <v>347191.88861321856</v>
      </c>
      <c r="HF115" s="51">
        <f t="shared" si="730"/>
        <v>388479.89510126697</v>
      </c>
      <c r="HG115" s="51">
        <f t="shared" si="731"/>
        <v>336149.15673809958</v>
      </c>
      <c r="HH115" s="51">
        <f t="shared" si="732"/>
        <v>299681.28582464531</v>
      </c>
      <c r="HI115" s="51">
        <f t="shared" si="733"/>
        <v>340305.8896470826</v>
      </c>
      <c r="HJ115" s="51">
        <f t="shared" si="734"/>
        <v>345839.64337417972</v>
      </c>
      <c r="HK115" s="51">
        <f t="shared" si="735"/>
        <v>344099.93649900414</v>
      </c>
      <c r="HL115" s="51">
        <f t="shared" si="736"/>
        <v>328286.66643377615</v>
      </c>
      <c r="HM115" s="51">
        <f t="shared" si="737"/>
        <v>322539.23736999562</v>
      </c>
      <c r="HN115" s="51">
        <f t="shared" si="738"/>
        <v>322035.48935847759</v>
      </c>
      <c r="HO115" s="51">
        <f t="shared" si="739"/>
        <v>331267.79977647495</v>
      </c>
      <c r="HP115" s="51">
        <f t="shared" si="740"/>
        <v>347191.88861321856</v>
      </c>
      <c r="HQ115" s="51">
        <f t="shared" si="741"/>
        <v>347191.88861321856</v>
      </c>
      <c r="HR115" s="51">
        <f t="shared" si="742"/>
        <v>388479.89510126697</v>
      </c>
      <c r="HS115" s="51">
        <f t="shared" si="743"/>
        <v>336149.15673809958</v>
      </c>
      <c r="HT115" s="51">
        <f t="shared" si="744"/>
        <v>299681.28582464531</v>
      </c>
      <c r="HU115" s="51">
        <f t="shared" si="745"/>
        <v>340305.8896470826</v>
      </c>
      <c r="HV115" s="51">
        <f t="shared" si="746"/>
        <v>345839.64337417972</v>
      </c>
      <c r="HW115" s="51">
        <f t="shared" si="747"/>
        <v>344099.93649900414</v>
      </c>
      <c r="HX115" s="51">
        <f t="shared" si="748"/>
        <v>328286.66643377615</v>
      </c>
      <c r="HY115" s="51">
        <f t="shared" si="749"/>
        <v>322539.23736999562</v>
      </c>
      <c r="HZ115" s="51">
        <f t="shared" si="750"/>
        <v>322035.48935847759</v>
      </c>
      <c r="IA115" s="51">
        <f t="shared" si="751"/>
        <v>331267.79977647495</v>
      </c>
      <c r="IB115" s="51">
        <f t="shared" si="688"/>
        <v>347191.88861321856</v>
      </c>
      <c r="IC115" s="51">
        <f t="shared" si="752"/>
        <v>347191.88861321856</v>
      </c>
      <c r="ID115" s="51">
        <f t="shared" si="753"/>
        <v>388479.89510126697</v>
      </c>
      <c r="IE115" s="51">
        <f t="shared" si="754"/>
        <v>336149.15673809958</v>
      </c>
      <c r="IF115" s="51">
        <f t="shared" si="755"/>
        <v>299681.28582464531</v>
      </c>
      <c r="IG115" s="51">
        <f t="shared" si="756"/>
        <v>340305.8896470826</v>
      </c>
      <c r="IH115" s="51">
        <f t="shared" si="757"/>
        <v>345839.64337417972</v>
      </c>
      <c r="II115" s="51">
        <f t="shared" si="758"/>
        <v>344099.93649900414</v>
      </c>
      <c r="IJ115" s="51">
        <f t="shared" si="759"/>
        <v>328286.66643377615</v>
      </c>
      <c r="IK115" s="51">
        <f t="shared" si="760"/>
        <v>322539.23736999562</v>
      </c>
      <c r="IL115" s="51">
        <f t="shared" si="761"/>
        <v>322035.48935847759</v>
      </c>
      <c r="IM115" s="51">
        <f t="shared" si="762"/>
        <v>331267.79977647495</v>
      </c>
      <c r="IN115" s="51">
        <f t="shared" si="763"/>
        <v>347191.88861321856</v>
      </c>
      <c r="IO115" s="51">
        <f t="shared" si="764"/>
        <v>347191.88861321856</v>
      </c>
      <c r="IP115" s="51">
        <f t="shared" si="765"/>
        <v>388479.89510126697</v>
      </c>
      <c r="IQ115" s="51">
        <f t="shared" si="766"/>
        <v>336149.15673809958</v>
      </c>
      <c r="IS115" s="51">
        <f t="shared" si="683"/>
        <v>4053068.7773494399</v>
      </c>
      <c r="IT115" s="51">
        <f t="shared" si="769"/>
        <v>4053068.7773494399</v>
      </c>
      <c r="IU115" s="51">
        <f t="shared" si="769"/>
        <v>4053068.7773494399</v>
      </c>
      <c r="IV115" s="51">
        <f t="shared" si="769"/>
        <v>4053068.7773494399</v>
      </c>
      <c r="IW115" s="51">
        <f t="shared" si="769"/>
        <v>4053068.7773494399</v>
      </c>
      <c r="IX115" s="51">
        <f t="shared" si="769"/>
        <v>4053068.7773494399</v>
      </c>
      <c r="IZ115" s="111">
        <f t="shared" si="684"/>
        <v>0</v>
      </c>
      <c r="JA115" s="111">
        <f t="shared" si="389"/>
        <v>0</v>
      </c>
      <c r="JB115" s="111">
        <f t="shared" si="390"/>
        <v>0</v>
      </c>
      <c r="JC115" s="111">
        <f t="shared" si="391"/>
        <v>0</v>
      </c>
      <c r="JD115" s="111">
        <f t="shared" si="392"/>
        <v>0</v>
      </c>
      <c r="JE115" s="111">
        <f t="shared" si="393"/>
        <v>0</v>
      </c>
      <c r="JF115" s="111">
        <f t="shared" si="394"/>
        <v>0</v>
      </c>
      <c r="JG115" s="111">
        <f t="shared" si="395"/>
        <v>0</v>
      </c>
      <c r="JH115" s="111">
        <f t="shared" si="396"/>
        <v>0</v>
      </c>
      <c r="JI115" s="111">
        <f t="shared" si="397"/>
        <v>0</v>
      </c>
      <c r="JJ115" s="111">
        <f t="shared" si="398"/>
        <v>0</v>
      </c>
      <c r="JK115" s="111">
        <f t="shared" si="399"/>
        <v>0</v>
      </c>
      <c r="JL115" s="111">
        <f t="shared" si="400"/>
        <v>0</v>
      </c>
      <c r="JM115" s="111">
        <f t="shared" si="401"/>
        <v>0</v>
      </c>
      <c r="JN115" s="111">
        <f t="shared" si="402"/>
        <v>0</v>
      </c>
      <c r="JO115" s="111">
        <f t="shared" si="403"/>
        <v>0</v>
      </c>
      <c r="JP115" s="111">
        <f t="shared" si="404"/>
        <v>0</v>
      </c>
      <c r="JQ115" s="111">
        <f t="shared" si="405"/>
        <v>0</v>
      </c>
      <c r="JR115" s="111">
        <f t="shared" si="406"/>
        <v>0</v>
      </c>
      <c r="JS115" s="111">
        <f t="shared" si="407"/>
        <v>0</v>
      </c>
      <c r="JT115" s="111">
        <f t="shared" si="408"/>
        <v>0</v>
      </c>
      <c r="JU115" s="111">
        <f t="shared" si="409"/>
        <v>0</v>
      </c>
      <c r="JV115" s="111">
        <f t="shared" si="410"/>
        <v>0</v>
      </c>
      <c r="JW115" s="111">
        <f t="shared" si="411"/>
        <v>0</v>
      </c>
      <c r="JX115" s="111">
        <f t="shared" si="412"/>
        <v>0</v>
      </c>
      <c r="JY115" s="111">
        <f t="shared" si="413"/>
        <v>0</v>
      </c>
      <c r="JZ115" s="111">
        <f t="shared" si="414"/>
        <v>0</v>
      </c>
      <c r="KA115" s="111">
        <f t="shared" si="415"/>
        <v>0</v>
      </c>
      <c r="KB115" s="111">
        <f t="shared" si="416"/>
        <v>0</v>
      </c>
      <c r="KC115" s="111">
        <f t="shared" si="417"/>
        <v>0</v>
      </c>
      <c r="KD115" s="111">
        <f t="shared" si="418"/>
        <v>0</v>
      </c>
      <c r="KE115" s="111">
        <f t="shared" si="419"/>
        <v>0</v>
      </c>
      <c r="KF115" s="111">
        <f t="shared" si="420"/>
        <v>0</v>
      </c>
      <c r="KG115" s="111">
        <f t="shared" si="421"/>
        <v>0</v>
      </c>
      <c r="KH115" s="111">
        <f t="shared" si="422"/>
        <v>0</v>
      </c>
      <c r="KI115" s="111">
        <f t="shared" si="423"/>
        <v>0</v>
      </c>
      <c r="KJ115" s="111">
        <f t="shared" si="424"/>
        <v>0</v>
      </c>
      <c r="KK115" s="111">
        <f t="shared" si="425"/>
        <v>0</v>
      </c>
      <c r="KL115" s="111">
        <f t="shared" si="426"/>
        <v>0</v>
      </c>
      <c r="KM115" s="111">
        <f t="shared" si="427"/>
        <v>0</v>
      </c>
      <c r="KN115" s="111">
        <f t="shared" si="428"/>
        <v>0</v>
      </c>
      <c r="KO115" s="111">
        <f t="shared" si="429"/>
        <v>0</v>
      </c>
      <c r="KP115" s="111">
        <f t="shared" si="430"/>
        <v>0</v>
      </c>
      <c r="KQ115" s="111">
        <f t="shared" si="431"/>
        <v>0</v>
      </c>
      <c r="KR115" s="111">
        <f t="shared" si="432"/>
        <v>0</v>
      </c>
      <c r="KS115" s="111">
        <f t="shared" si="433"/>
        <v>0</v>
      </c>
      <c r="KT115" s="111">
        <f t="shared" si="434"/>
        <v>0</v>
      </c>
      <c r="KU115" s="111">
        <f t="shared" si="435"/>
        <v>0</v>
      </c>
      <c r="KV115" s="111">
        <f t="shared" si="436"/>
        <v>0</v>
      </c>
      <c r="KW115" s="111">
        <f t="shared" si="437"/>
        <v>0</v>
      </c>
      <c r="KX115" s="111">
        <f t="shared" si="438"/>
        <v>0</v>
      </c>
      <c r="KY115" s="111">
        <f t="shared" si="439"/>
        <v>0</v>
      </c>
      <c r="KZ115" s="111">
        <f t="shared" si="440"/>
        <v>0</v>
      </c>
      <c r="LA115" s="111">
        <f t="shared" si="441"/>
        <v>0</v>
      </c>
      <c r="LB115" s="111">
        <f t="shared" si="442"/>
        <v>0</v>
      </c>
      <c r="LC115" s="111">
        <f t="shared" si="443"/>
        <v>0</v>
      </c>
      <c r="LD115" s="111">
        <f t="shared" si="444"/>
        <v>0</v>
      </c>
      <c r="LE115" s="111">
        <f t="shared" si="445"/>
        <v>0</v>
      </c>
      <c r="LF115" s="111">
        <f t="shared" si="446"/>
        <v>0</v>
      </c>
      <c r="LG115" s="111">
        <f t="shared" si="447"/>
        <v>0</v>
      </c>
      <c r="LH115" s="111">
        <f t="shared" si="448"/>
        <v>0</v>
      </c>
      <c r="LI115" s="111">
        <f t="shared" si="449"/>
        <v>0</v>
      </c>
      <c r="LJ115" s="111">
        <f t="shared" si="450"/>
        <v>0</v>
      </c>
      <c r="LK115" s="111">
        <f t="shared" si="451"/>
        <v>0</v>
      </c>
      <c r="LL115" s="111">
        <f t="shared" si="452"/>
        <v>0</v>
      </c>
      <c r="LM115" s="111">
        <f t="shared" si="453"/>
        <v>0</v>
      </c>
      <c r="LN115" s="111">
        <f t="shared" si="454"/>
        <v>0</v>
      </c>
      <c r="LO115" s="111">
        <f t="shared" si="455"/>
        <v>0</v>
      </c>
      <c r="LP115" s="111">
        <f t="shared" si="456"/>
        <v>0</v>
      </c>
      <c r="LQ115" s="111">
        <f t="shared" si="457"/>
        <v>0</v>
      </c>
      <c r="LR115" s="111">
        <f t="shared" si="458"/>
        <v>0</v>
      </c>
      <c r="LS115" s="111">
        <f t="shared" si="459"/>
        <v>0</v>
      </c>
      <c r="LT115" s="111">
        <f t="shared" si="460"/>
        <v>0</v>
      </c>
      <c r="LU115" s="111">
        <f t="shared" si="461"/>
        <v>0</v>
      </c>
      <c r="LV115" s="111">
        <f t="shared" si="462"/>
        <v>0</v>
      </c>
      <c r="LW115" s="111">
        <f t="shared" si="463"/>
        <v>0</v>
      </c>
      <c r="LX115" s="111">
        <f t="shared" si="464"/>
        <v>0</v>
      </c>
      <c r="LY115" s="111">
        <f t="shared" si="465"/>
        <v>0</v>
      </c>
      <c r="LZ115" s="111">
        <f t="shared" si="466"/>
        <v>0</v>
      </c>
      <c r="MA115" s="111">
        <f t="shared" si="467"/>
        <v>0</v>
      </c>
      <c r="MD115" s="111"/>
      <c r="ME115" s="111">
        <f t="shared" si="685"/>
        <v>0</v>
      </c>
      <c r="MF115" s="111">
        <f t="shared" si="468"/>
        <v>0</v>
      </c>
      <c r="MG115" s="111">
        <f t="shared" si="469"/>
        <v>0</v>
      </c>
      <c r="MH115" s="111">
        <f t="shared" si="470"/>
        <v>0</v>
      </c>
      <c r="MI115" s="111">
        <f t="shared" si="471"/>
        <v>0</v>
      </c>
      <c r="MJ115" s="111">
        <f t="shared" si="472"/>
        <v>0</v>
      </c>
      <c r="MK115" s="111">
        <f t="shared" si="473"/>
        <v>0</v>
      </c>
      <c r="ML115" s="111">
        <f t="shared" si="474"/>
        <v>0</v>
      </c>
      <c r="MM115" s="111">
        <f t="shared" si="475"/>
        <v>0</v>
      </c>
      <c r="MN115" s="111">
        <f t="shared" si="476"/>
        <v>0</v>
      </c>
      <c r="MO115" s="111">
        <f t="shared" si="477"/>
        <v>0</v>
      </c>
      <c r="MP115" s="111">
        <f t="shared" si="478"/>
        <v>0</v>
      </c>
      <c r="MQ115" s="111">
        <f t="shared" si="479"/>
        <v>0</v>
      </c>
      <c r="MR115" s="111">
        <f t="shared" si="480"/>
        <v>0</v>
      </c>
      <c r="MS115" s="111">
        <f t="shared" si="481"/>
        <v>0</v>
      </c>
      <c r="MT115" s="111">
        <f t="shared" si="482"/>
        <v>0</v>
      </c>
      <c r="MU115" s="111">
        <f t="shared" si="483"/>
        <v>0</v>
      </c>
      <c r="MV115" s="111">
        <f t="shared" si="484"/>
        <v>0</v>
      </c>
      <c r="MW115" s="111">
        <f t="shared" si="485"/>
        <v>0</v>
      </c>
      <c r="MX115" s="111">
        <f t="shared" si="486"/>
        <v>0</v>
      </c>
      <c r="MY115" s="111">
        <f t="shared" si="487"/>
        <v>0</v>
      </c>
      <c r="MZ115" s="111">
        <f t="shared" si="488"/>
        <v>0</v>
      </c>
      <c r="NA115" s="111">
        <f t="shared" si="489"/>
        <v>0</v>
      </c>
      <c r="NB115" s="111">
        <f t="shared" si="490"/>
        <v>0</v>
      </c>
      <c r="NC115" s="111">
        <f t="shared" si="491"/>
        <v>0</v>
      </c>
      <c r="ND115" s="111">
        <f t="shared" si="492"/>
        <v>0</v>
      </c>
      <c r="NE115" s="111">
        <f t="shared" si="493"/>
        <v>0</v>
      </c>
      <c r="NF115" s="111">
        <f t="shared" si="494"/>
        <v>0</v>
      </c>
      <c r="NG115" s="111">
        <f t="shared" si="495"/>
        <v>0</v>
      </c>
      <c r="NH115" s="111">
        <f t="shared" si="496"/>
        <v>0</v>
      </c>
      <c r="NI115" s="111">
        <f t="shared" si="497"/>
        <v>0</v>
      </c>
      <c r="NJ115" s="111">
        <f t="shared" si="498"/>
        <v>0</v>
      </c>
      <c r="NK115" s="111">
        <f t="shared" si="499"/>
        <v>0</v>
      </c>
      <c r="NL115" s="111">
        <f t="shared" si="500"/>
        <v>0</v>
      </c>
      <c r="NM115" s="111">
        <f t="shared" si="501"/>
        <v>0</v>
      </c>
      <c r="NN115" s="111">
        <f t="shared" si="502"/>
        <v>0</v>
      </c>
      <c r="NO115" s="111">
        <f t="shared" si="503"/>
        <v>0</v>
      </c>
      <c r="NP115" s="111">
        <f t="shared" si="504"/>
        <v>0</v>
      </c>
      <c r="NQ115" s="111">
        <f t="shared" si="505"/>
        <v>0</v>
      </c>
      <c r="NR115" s="111">
        <f t="shared" si="506"/>
        <v>0</v>
      </c>
      <c r="NS115" s="111">
        <f t="shared" si="507"/>
        <v>0</v>
      </c>
      <c r="NT115" s="111">
        <f t="shared" si="508"/>
        <v>0</v>
      </c>
      <c r="NU115" s="111">
        <f t="shared" si="509"/>
        <v>0</v>
      </c>
      <c r="NV115" s="111">
        <f t="shared" si="510"/>
        <v>0</v>
      </c>
      <c r="NW115" s="111">
        <f t="shared" si="511"/>
        <v>0</v>
      </c>
      <c r="NX115" s="111">
        <f t="shared" si="512"/>
        <v>0</v>
      </c>
      <c r="NY115" s="111">
        <f t="shared" si="513"/>
        <v>0</v>
      </c>
      <c r="NZ115" s="111">
        <f t="shared" si="514"/>
        <v>0</v>
      </c>
      <c r="OA115" s="111">
        <f t="shared" si="515"/>
        <v>0</v>
      </c>
      <c r="OB115" s="111">
        <f t="shared" si="516"/>
        <v>0</v>
      </c>
      <c r="OC115" s="111">
        <f t="shared" si="517"/>
        <v>0</v>
      </c>
      <c r="OD115" s="111">
        <f t="shared" si="518"/>
        <v>0</v>
      </c>
      <c r="OE115" s="111">
        <f t="shared" si="519"/>
        <v>0</v>
      </c>
      <c r="OF115" s="111">
        <f t="shared" si="520"/>
        <v>0</v>
      </c>
      <c r="OG115" s="111">
        <f t="shared" si="521"/>
        <v>0</v>
      </c>
      <c r="OH115" s="111">
        <f t="shared" si="522"/>
        <v>0</v>
      </c>
      <c r="OI115" s="111">
        <f t="shared" si="523"/>
        <v>0</v>
      </c>
      <c r="OJ115" s="111">
        <f t="shared" si="524"/>
        <v>0</v>
      </c>
      <c r="OK115" s="111">
        <f t="shared" si="525"/>
        <v>0</v>
      </c>
      <c r="OL115" s="111">
        <f t="shared" si="526"/>
        <v>0</v>
      </c>
      <c r="OM115" s="111">
        <f t="shared" si="527"/>
        <v>0</v>
      </c>
      <c r="ON115" s="111">
        <f t="shared" si="528"/>
        <v>0</v>
      </c>
      <c r="OO115" s="111">
        <f t="shared" si="529"/>
        <v>0</v>
      </c>
      <c r="OP115" s="111">
        <f t="shared" si="530"/>
        <v>0</v>
      </c>
      <c r="OQ115" s="111">
        <f t="shared" si="531"/>
        <v>0</v>
      </c>
      <c r="OR115" s="111">
        <f t="shared" si="532"/>
        <v>0</v>
      </c>
      <c r="OS115" s="111">
        <f t="shared" si="533"/>
        <v>0</v>
      </c>
      <c r="OT115" s="111">
        <f t="shared" si="534"/>
        <v>0</v>
      </c>
      <c r="OU115" s="111">
        <f t="shared" si="535"/>
        <v>0</v>
      </c>
      <c r="OV115" s="111">
        <f t="shared" si="536"/>
        <v>0</v>
      </c>
      <c r="OW115" s="111">
        <f t="shared" si="537"/>
        <v>0</v>
      </c>
      <c r="OX115" s="111">
        <f t="shared" si="538"/>
        <v>0</v>
      </c>
      <c r="OY115" s="111"/>
      <c r="PA115" s="51">
        <f t="shared" si="686"/>
        <v>322539.23736999562</v>
      </c>
      <c r="PB115" s="51">
        <f t="shared" si="539"/>
        <v>322035.48935847759</v>
      </c>
      <c r="PC115" s="51">
        <f t="shared" si="540"/>
        <v>331267.79977647495</v>
      </c>
      <c r="PD115" s="51">
        <f t="shared" si="541"/>
        <v>347191.88861321856</v>
      </c>
      <c r="PE115" s="51">
        <f t="shared" si="542"/>
        <v>347191.88861321856</v>
      </c>
      <c r="PF115" s="51">
        <f t="shared" si="543"/>
        <v>388479.89510126697</v>
      </c>
      <c r="PG115" s="51">
        <f t="shared" si="544"/>
        <v>336149.15673809958</v>
      </c>
      <c r="PH115" s="51">
        <f t="shared" si="545"/>
        <v>299681.28582464531</v>
      </c>
      <c r="PI115" s="51">
        <f t="shared" si="546"/>
        <v>340305.8896470826</v>
      </c>
      <c r="PJ115" s="51">
        <f t="shared" si="547"/>
        <v>345839.64337417972</v>
      </c>
      <c r="PK115" s="51">
        <f t="shared" si="548"/>
        <v>344099.93649900414</v>
      </c>
      <c r="PL115" s="51">
        <f t="shared" si="549"/>
        <v>328286.66643377615</v>
      </c>
      <c r="PM115" s="51">
        <f t="shared" si="550"/>
        <v>322539.23736999562</v>
      </c>
      <c r="PN115" s="51">
        <f t="shared" si="551"/>
        <v>322035.48935847759</v>
      </c>
      <c r="PO115" s="51">
        <f t="shared" si="552"/>
        <v>331267.79977647495</v>
      </c>
      <c r="PP115" s="51">
        <f t="shared" si="553"/>
        <v>347191.88861321856</v>
      </c>
      <c r="PQ115" s="51">
        <f t="shared" si="554"/>
        <v>347191.88861321856</v>
      </c>
      <c r="PR115" s="51">
        <f t="shared" si="555"/>
        <v>388479.89510126697</v>
      </c>
      <c r="PS115" s="51">
        <f t="shared" si="556"/>
        <v>336149.15673809958</v>
      </c>
      <c r="PT115" s="51">
        <f t="shared" si="557"/>
        <v>299681.28582464531</v>
      </c>
      <c r="PU115" s="51">
        <f t="shared" si="558"/>
        <v>340305.8896470826</v>
      </c>
      <c r="PV115" s="51">
        <f t="shared" si="559"/>
        <v>345839.64337417972</v>
      </c>
      <c r="PW115" s="51">
        <f t="shared" si="560"/>
        <v>344099.93649900414</v>
      </c>
      <c r="PX115" s="51">
        <f t="shared" si="561"/>
        <v>328286.66643377615</v>
      </c>
      <c r="PY115" s="51">
        <f t="shared" si="562"/>
        <v>322539.23736999562</v>
      </c>
      <c r="PZ115" s="51">
        <f t="shared" si="563"/>
        <v>322035.48935847759</v>
      </c>
      <c r="QA115" s="51">
        <f t="shared" si="564"/>
        <v>331267.79977647495</v>
      </c>
      <c r="QB115" s="51">
        <f t="shared" si="565"/>
        <v>347191.88861321856</v>
      </c>
      <c r="QC115" s="51">
        <f t="shared" si="566"/>
        <v>347191.88861321856</v>
      </c>
      <c r="QD115" s="51">
        <f t="shared" si="567"/>
        <v>388479.89510126697</v>
      </c>
      <c r="QE115" s="51">
        <f t="shared" si="568"/>
        <v>336149.15673809958</v>
      </c>
      <c r="QF115" s="51">
        <f t="shared" si="569"/>
        <v>299681.28582464531</v>
      </c>
      <c r="QG115" s="51">
        <f t="shared" si="570"/>
        <v>340305.8896470826</v>
      </c>
      <c r="QH115" s="51">
        <f t="shared" si="571"/>
        <v>345839.64337417972</v>
      </c>
      <c r="QI115" s="51">
        <f t="shared" si="572"/>
        <v>344099.93649900414</v>
      </c>
      <c r="QJ115" s="51">
        <f t="shared" si="573"/>
        <v>328286.66643377615</v>
      </c>
      <c r="QK115" s="51">
        <f t="shared" si="574"/>
        <v>322539.23736999562</v>
      </c>
      <c r="QL115" s="51">
        <f t="shared" si="575"/>
        <v>322035.48935847759</v>
      </c>
      <c r="QM115" s="51">
        <f t="shared" si="576"/>
        <v>331267.79977647495</v>
      </c>
      <c r="QN115" s="51">
        <f t="shared" si="577"/>
        <v>347191.88861321856</v>
      </c>
      <c r="QO115" s="51">
        <f t="shared" si="578"/>
        <v>347191.88861321856</v>
      </c>
      <c r="QP115" s="51">
        <f t="shared" si="579"/>
        <v>388479.89510126697</v>
      </c>
      <c r="QQ115" s="51">
        <f t="shared" si="580"/>
        <v>336149.15673809958</v>
      </c>
      <c r="QR115" s="51">
        <f t="shared" si="581"/>
        <v>299681.28582464531</v>
      </c>
      <c r="QS115" s="51">
        <f t="shared" si="582"/>
        <v>340305.8896470826</v>
      </c>
      <c r="QT115" s="51">
        <f t="shared" si="583"/>
        <v>345839.64337417972</v>
      </c>
      <c r="QU115" s="51">
        <f t="shared" si="584"/>
        <v>344099.93649900414</v>
      </c>
      <c r="QV115" s="51">
        <f t="shared" si="585"/>
        <v>328286.66643377615</v>
      </c>
      <c r="QW115" s="51">
        <f t="shared" si="586"/>
        <v>322539.23736999562</v>
      </c>
      <c r="QX115" s="51">
        <f t="shared" si="587"/>
        <v>322035.48935847759</v>
      </c>
      <c r="QY115" s="51">
        <f t="shared" si="588"/>
        <v>331267.79977647495</v>
      </c>
      <c r="QZ115" s="51">
        <f t="shared" si="589"/>
        <v>347191.88861321856</v>
      </c>
      <c r="RA115" s="51">
        <f t="shared" si="590"/>
        <v>347191.88861321856</v>
      </c>
      <c r="RB115" s="51">
        <f t="shared" si="591"/>
        <v>388479.89510126697</v>
      </c>
      <c r="RC115" s="51">
        <f t="shared" si="592"/>
        <v>336149.15673809958</v>
      </c>
      <c r="RD115" s="51">
        <f t="shared" si="593"/>
        <v>299681.28582464531</v>
      </c>
      <c r="RE115" s="51">
        <f t="shared" si="594"/>
        <v>340305.8896470826</v>
      </c>
      <c r="RF115" s="51">
        <f t="shared" si="595"/>
        <v>345839.64337417972</v>
      </c>
      <c r="RG115" s="51">
        <f t="shared" si="596"/>
        <v>344099.93649900414</v>
      </c>
      <c r="RH115" s="51">
        <f t="shared" si="597"/>
        <v>328286.66643377615</v>
      </c>
      <c r="RI115" s="51">
        <f t="shared" si="598"/>
        <v>322539.23736999562</v>
      </c>
      <c r="RJ115" s="51">
        <f t="shared" si="599"/>
        <v>322035.48935847759</v>
      </c>
      <c r="RK115" s="51">
        <f t="shared" si="600"/>
        <v>331267.79977647495</v>
      </c>
      <c r="RL115" s="51">
        <f t="shared" si="601"/>
        <v>347191.88861321856</v>
      </c>
      <c r="RM115" s="51">
        <f t="shared" si="602"/>
        <v>347191.88861321856</v>
      </c>
      <c r="RN115" s="51">
        <f t="shared" si="603"/>
        <v>388479.89510126697</v>
      </c>
      <c r="RO115" s="51">
        <f t="shared" si="604"/>
        <v>336149.15673809958</v>
      </c>
      <c r="RP115" s="51">
        <f t="shared" si="605"/>
        <v>299681.28582464531</v>
      </c>
      <c r="RQ115" s="51">
        <f t="shared" si="606"/>
        <v>340305.8896470826</v>
      </c>
      <c r="RR115" s="51">
        <f t="shared" si="607"/>
        <v>345839.64337417972</v>
      </c>
      <c r="RS115" s="51">
        <f t="shared" si="608"/>
        <v>344099.93649900414</v>
      </c>
      <c r="RT115" s="51">
        <f t="shared" si="609"/>
        <v>328286.66643377615</v>
      </c>
      <c r="RU115" s="51"/>
      <c r="RV115" s="51">
        <f t="shared" si="768"/>
        <v>4053068.7773494399</v>
      </c>
      <c r="RW115" s="51">
        <f t="shared" si="768"/>
        <v>4053068.7773494399</v>
      </c>
      <c r="RX115" s="51">
        <f t="shared" si="768"/>
        <v>4053068.7773494399</v>
      </c>
      <c r="RY115" s="51">
        <f t="shared" si="768"/>
        <v>4053068.7773494399</v>
      </c>
      <c r="RZ115" s="51">
        <f t="shared" si="768"/>
        <v>4053068.7773494399</v>
      </c>
      <c r="SA115" s="51">
        <f t="shared" si="768"/>
        <v>4053068.7773494399</v>
      </c>
    </row>
    <row r="116" spans="1:495" x14ac:dyDescent="0.3">
      <c r="A116" s="1">
        <v>810000</v>
      </c>
      <c r="B116" s="1" t="s">
        <v>276</v>
      </c>
      <c r="C116" s="1" t="s">
        <v>139</v>
      </c>
      <c r="D116" s="44">
        <v>0</v>
      </c>
      <c r="E116" s="1" t="s">
        <v>174</v>
      </c>
      <c r="F116" s="107">
        <f>VLOOKUP(A116,Auxiliar_OPEX_CustosUnit!$A$4:$E$129,COLUMN(Auxiliar_OPEX_CustosUnit!$E$3),0)</f>
        <v>7</v>
      </c>
      <c r="G116" s="107">
        <f>INDEX(Auxiliar_OPEX_Drivers!$B$76:$I$84,MATCH($E116,Auxiliar_OPEX_Drivers!$B$76:$B$84,0),MATCH(YEAR(G$2),Auxiliar_OPEX_Drivers!$B$76:$I$76,0))*$F116</f>
        <v>7</v>
      </c>
      <c r="H116" s="107">
        <f>INDEX(Auxiliar_OPEX_Drivers!$B$76:$I$84,MATCH($E116,Auxiliar_OPEX_Drivers!$B$76:$B$84,0),MATCH(YEAR(H$2),Auxiliar_OPEX_Drivers!$B$76:$I$76,0))*$F116</f>
        <v>7</v>
      </c>
      <c r="I116" s="107">
        <f>INDEX(Auxiliar_OPEX_Drivers!$B$76:$I$84,MATCH($E116,Auxiliar_OPEX_Drivers!$B$76:$B$84,0),MATCH(YEAR(I$2),Auxiliar_OPEX_Drivers!$B$76:$I$76,0))*$F116</f>
        <v>7</v>
      </c>
      <c r="J116" s="107">
        <f>INDEX(Auxiliar_OPEX_Drivers!$B$76:$I$84,MATCH($E116,Auxiliar_OPEX_Drivers!$B$76:$B$84,0),MATCH(YEAR(J$2),Auxiliar_OPEX_Drivers!$B$76:$I$76,0))*$F116</f>
        <v>7</v>
      </c>
      <c r="K116" s="107">
        <f>INDEX(Auxiliar_OPEX_Drivers!$B$76:$I$84,MATCH($E116,Auxiliar_OPEX_Drivers!$B$76:$B$84,0),MATCH(YEAR(K$2),Auxiliar_OPEX_Drivers!$B$76:$I$76,0))*$F116</f>
        <v>7</v>
      </c>
      <c r="L116" s="107">
        <f>INDEX(Auxiliar_OPEX_Drivers!$B$76:$I$84,MATCH($E116,Auxiliar_OPEX_Drivers!$B$76:$B$84,0),MATCH(YEAR(L$2),Auxiliar_OPEX_Drivers!$B$76:$I$76,0))*$F116</f>
        <v>7</v>
      </c>
      <c r="M116" s="107">
        <f>INDEX(Auxiliar_OPEX_Drivers!$B$76:$I$84,MATCH($E116,Auxiliar_OPEX_Drivers!$B$76:$B$84,0),MATCH(YEAR(M$2),Auxiliar_OPEX_Drivers!$B$76:$I$76,0))*$F116</f>
        <v>7</v>
      </c>
      <c r="N116" s="107">
        <f>INDEX(Auxiliar_OPEX_Drivers!$B$76:$I$84,MATCH($E116,Auxiliar_OPEX_Drivers!$B$76:$B$84,0),MATCH(YEAR(N$2),Auxiliar_OPEX_Drivers!$B$76:$I$76,0))*$F116</f>
        <v>7</v>
      </c>
      <c r="O116" s="107">
        <f>INDEX(Auxiliar_OPEX_Drivers!$B$76:$I$84,MATCH($E116,Auxiliar_OPEX_Drivers!$B$76:$B$84,0),MATCH(YEAR(O$2),Auxiliar_OPEX_Drivers!$B$76:$I$76,0))*$F116</f>
        <v>7</v>
      </c>
      <c r="P116" s="107">
        <f>INDEX(Auxiliar_OPEX_Drivers!$B$76:$I$84,MATCH($E116,Auxiliar_OPEX_Drivers!$B$76:$B$84,0),MATCH(YEAR(P$2),Auxiliar_OPEX_Drivers!$B$76:$I$76,0))*$F116</f>
        <v>7</v>
      </c>
      <c r="Q116" s="107">
        <f>INDEX(Auxiliar_OPEX_Drivers!$B$76:$I$84,MATCH($E116,Auxiliar_OPEX_Drivers!$B$76:$B$84,0),MATCH(YEAR(Q$2),Auxiliar_OPEX_Drivers!$B$76:$I$76,0))*$F116</f>
        <v>7</v>
      </c>
      <c r="R116" s="107">
        <f>INDEX(Auxiliar_OPEX_Drivers!$B$76:$I$84,MATCH($E116,Auxiliar_OPEX_Drivers!$B$76:$B$84,0),MATCH(YEAR(R$2),Auxiliar_OPEX_Drivers!$B$76:$I$76,0))*$F116</f>
        <v>7</v>
      </c>
      <c r="S116" s="107">
        <f>INDEX(Auxiliar_OPEX_Drivers!$B$76:$I$84,MATCH($E116,Auxiliar_OPEX_Drivers!$B$76:$B$84,0),MATCH(YEAR(S$2),Auxiliar_OPEX_Drivers!$B$76:$I$76,0))*$F116</f>
        <v>7</v>
      </c>
      <c r="T116" s="107">
        <f>INDEX(Auxiliar_OPEX_Drivers!$B$76:$I$84,MATCH($E116,Auxiliar_OPEX_Drivers!$B$76:$B$84,0),MATCH(YEAR(T$2),Auxiliar_OPEX_Drivers!$B$76:$I$76,0))*$F116</f>
        <v>7</v>
      </c>
      <c r="U116" s="107">
        <f>INDEX(Auxiliar_OPEX_Drivers!$B$76:$I$84,MATCH($E116,Auxiliar_OPEX_Drivers!$B$76:$B$84,0),MATCH(YEAR(U$2),Auxiliar_OPEX_Drivers!$B$76:$I$76,0))*$F116</f>
        <v>7</v>
      </c>
      <c r="V116" s="107">
        <f>INDEX(Auxiliar_OPEX_Drivers!$B$76:$I$84,MATCH($E116,Auxiliar_OPEX_Drivers!$B$76:$B$84,0),MATCH(YEAR(V$2),Auxiliar_OPEX_Drivers!$B$76:$I$76,0))*$F116</f>
        <v>7</v>
      </c>
      <c r="W116" s="107">
        <f>INDEX(Auxiliar_OPEX_Drivers!$B$76:$I$84,MATCH($E116,Auxiliar_OPEX_Drivers!$B$76:$B$84,0),MATCH(YEAR(W$2),Auxiliar_OPEX_Drivers!$B$76:$I$76,0))*$F116</f>
        <v>7</v>
      </c>
      <c r="X116" s="107">
        <f>INDEX(Auxiliar_OPEX_Drivers!$B$76:$I$84,MATCH($E116,Auxiliar_OPEX_Drivers!$B$76:$B$84,0),MATCH(YEAR(X$2),Auxiliar_OPEX_Drivers!$B$76:$I$76,0))*$F116</f>
        <v>7</v>
      </c>
      <c r="Y116" s="107">
        <f>INDEX(Auxiliar_OPEX_Drivers!$B$76:$I$84,MATCH($E116,Auxiliar_OPEX_Drivers!$B$76:$B$84,0),MATCH(YEAR(Y$2),Auxiliar_OPEX_Drivers!$B$76:$I$76,0))*$F116</f>
        <v>7</v>
      </c>
      <c r="Z116" s="107">
        <f>INDEX(Auxiliar_OPEX_Drivers!$B$76:$I$84,MATCH($E116,Auxiliar_OPEX_Drivers!$B$76:$B$84,0),MATCH(YEAR(Z$2),Auxiliar_OPEX_Drivers!$B$76:$I$76,0))*$F116</f>
        <v>7</v>
      </c>
      <c r="AA116" s="107">
        <f>INDEX(Auxiliar_OPEX_Drivers!$B$76:$I$84,MATCH($E116,Auxiliar_OPEX_Drivers!$B$76:$B$84,0),MATCH(YEAR(AA$2),Auxiliar_OPEX_Drivers!$B$76:$I$76,0))*$F116</f>
        <v>7</v>
      </c>
      <c r="AB116" s="107">
        <f>INDEX(Auxiliar_OPEX_Drivers!$B$76:$I$84,MATCH($E116,Auxiliar_OPEX_Drivers!$B$76:$B$84,0),MATCH(YEAR(AB$2),Auxiliar_OPEX_Drivers!$B$76:$I$76,0))*$F116</f>
        <v>7</v>
      </c>
      <c r="AC116" s="107">
        <f>INDEX(Auxiliar_OPEX_Drivers!$B$76:$I$84,MATCH($E116,Auxiliar_OPEX_Drivers!$B$76:$B$84,0),MATCH(YEAR(AC$2),Auxiliar_OPEX_Drivers!$B$76:$I$76,0))*$F116</f>
        <v>7</v>
      </c>
      <c r="AD116" s="107">
        <f>INDEX(Auxiliar_OPEX_Drivers!$B$76:$I$84,MATCH($E116,Auxiliar_OPEX_Drivers!$B$76:$B$84,0),MATCH(YEAR(AD$2),Auxiliar_OPEX_Drivers!$B$76:$I$76,0))*$F116</f>
        <v>7</v>
      </c>
      <c r="AE116" s="107">
        <f>INDEX(Auxiliar_OPEX_Drivers!$B$76:$I$84,MATCH($E116,Auxiliar_OPEX_Drivers!$B$76:$B$84,0),MATCH(YEAR(AE$2),Auxiliar_OPEX_Drivers!$B$76:$I$76,0))*$F116</f>
        <v>7</v>
      </c>
      <c r="AF116" s="107">
        <f>INDEX(Auxiliar_OPEX_Drivers!$B$76:$I$84,MATCH($E116,Auxiliar_OPEX_Drivers!$B$76:$B$84,0),MATCH(YEAR(AF$2),Auxiliar_OPEX_Drivers!$B$76:$I$76,0))*$F116</f>
        <v>7</v>
      </c>
      <c r="AG116" s="107">
        <f>INDEX(Auxiliar_OPEX_Drivers!$B$76:$I$84,MATCH($E116,Auxiliar_OPEX_Drivers!$B$76:$B$84,0),MATCH(YEAR(AG$2),Auxiliar_OPEX_Drivers!$B$76:$I$76,0))*$F116</f>
        <v>7</v>
      </c>
      <c r="AH116" s="107">
        <f>INDEX(Auxiliar_OPEX_Drivers!$B$76:$I$84,MATCH($E116,Auxiliar_OPEX_Drivers!$B$76:$B$84,0),MATCH(YEAR(AH$2),Auxiliar_OPEX_Drivers!$B$76:$I$76,0))*$F116</f>
        <v>7</v>
      </c>
      <c r="AI116" s="107">
        <f>INDEX(Auxiliar_OPEX_Drivers!$B$76:$I$84,MATCH($E116,Auxiliar_OPEX_Drivers!$B$76:$B$84,0),MATCH(YEAR(AI$2),Auxiliar_OPEX_Drivers!$B$76:$I$76,0))*$F116</f>
        <v>7</v>
      </c>
      <c r="AJ116" s="107">
        <f>INDEX(Auxiliar_OPEX_Drivers!$B$76:$I$84,MATCH($E116,Auxiliar_OPEX_Drivers!$B$76:$B$84,0),MATCH(YEAR(AJ$2),Auxiliar_OPEX_Drivers!$B$76:$I$76,0))*$F116</f>
        <v>7</v>
      </c>
      <c r="AK116" s="107">
        <f>INDEX(Auxiliar_OPEX_Drivers!$B$76:$I$84,MATCH($E116,Auxiliar_OPEX_Drivers!$B$76:$B$84,0),MATCH(YEAR(AK$2),Auxiliar_OPEX_Drivers!$B$76:$I$76,0))*$F116</f>
        <v>7</v>
      </c>
      <c r="AL116" s="107">
        <f>INDEX(Auxiliar_OPEX_Drivers!$B$76:$I$84,MATCH($E116,Auxiliar_OPEX_Drivers!$B$76:$B$84,0),MATCH(YEAR(AL$2),Auxiliar_OPEX_Drivers!$B$76:$I$76,0))*$F116</f>
        <v>7</v>
      </c>
      <c r="AM116" s="107">
        <f>INDEX(Auxiliar_OPEX_Drivers!$B$76:$I$84,MATCH($E116,Auxiliar_OPEX_Drivers!$B$76:$B$84,0),MATCH(YEAR(AM$2),Auxiliar_OPEX_Drivers!$B$76:$I$76,0))*$F116</f>
        <v>7</v>
      </c>
      <c r="AN116" s="107">
        <f>INDEX(Auxiliar_OPEX_Drivers!$B$76:$I$84,MATCH($E116,Auxiliar_OPEX_Drivers!$B$76:$B$84,0),MATCH(YEAR(AN$2),Auxiliar_OPEX_Drivers!$B$76:$I$76,0))*$F116</f>
        <v>7</v>
      </c>
      <c r="AO116" s="107">
        <f>INDEX(Auxiliar_OPEX_Drivers!$B$76:$I$84,MATCH($E116,Auxiliar_OPEX_Drivers!$B$76:$B$84,0),MATCH(YEAR(AO$2),Auxiliar_OPEX_Drivers!$B$76:$I$76,0))*$F116</f>
        <v>7</v>
      </c>
      <c r="AP116" s="107">
        <f>INDEX(Auxiliar_OPEX_Drivers!$B$76:$I$84,MATCH($E116,Auxiliar_OPEX_Drivers!$B$76:$B$84,0),MATCH(YEAR(AP$2),Auxiliar_OPEX_Drivers!$B$76:$I$76,0))*$F116</f>
        <v>7</v>
      </c>
      <c r="AQ116" s="107">
        <f>INDEX(Auxiliar_OPEX_Drivers!$B$76:$I$84,MATCH($E116,Auxiliar_OPEX_Drivers!$B$76:$B$84,0),MATCH(YEAR(AQ$2),Auxiliar_OPEX_Drivers!$B$76:$I$76,0))*$F116</f>
        <v>7</v>
      </c>
      <c r="AR116" s="107">
        <f>INDEX(Auxiliar_OPEX_Drivers!$B$76:$I$84,MATCH($E116,Auxiliar_OPEX_Drivers!$B$76:$B$84,0),MATCH(YEAR(AR$2),Auxiliar_OPEX_Drivers!$B$76:$I$76,0))*$F116</f>
        <v>7</v>
      </c>
      <c r="AS116" s="107">
        <f>INDEX(Auxiliar_OPEX_Drivers!$B$76:$I$84,MATCH($E116,Auxiliar_OPEX_Drivers!$B$76:$B$84,0),MATCH(YEAR(AS$2),Auxiliar_OPEX_Drivers!$B$76:$I$76,0))*$F116</f>
        <v>7</v>
      </c>
      <c r="AT116" s="107">
        <f>INDEX(Auxiliar_OPEX_Drivers!$B$76:$I$84,MATCH($E116,Auxiliar_OPEX_Drivers!$B$76:$B$84,0),MATCH(YEAR(AT$2),Auxiliar_OPEX_Drivers!$B$76:$I$76,0))*$F116</f>
        <v>7</v>
      </c>
      <c r="AU116" s="107">
        <f>INDEX(Auxiliar_OPEX_Drivers!$B$76:$I$84,MATCH($E116,Auxiliar_OPEX_Drivers!$B$76:$B$84,0),MATCH(YEAR(AU$2),Auxiliar_OPEX_Drivers!$B$76:$I$76,0))*$F116</f>
        <v>7</v>
      </c>
      <c r="AV116" s="107">
        <f>INDEX(Auxiliar_OPEX_Drivers!$B$76:$I$84,MATCH($E116,Auxiliar_OPEX_Drivers!$B$76:$B$84,0),MATCH(YEAR(AV$2),Auxiliar_OPEX_Drivers!$B$76:$I$76,0))*$F116</f>
        <v>7</v>
      </c>
      <c r="AW116" s="107">
        <f>INDEX(Auxiliar_OPEX_Drivers!$B$76:$I$84,MATCH($E116,Auxiliar_OPEX_Drivers!$B$76:$B$84,0),MATCH(YEAR(AW$2),Auxiliar_OPEX_Drivers!$B$76:$I$76,0))*$F116</f>
        <v>7</v>
      </c>
      <c r="AX116" s="107">
        <f>INDEX(Auxiliar_OPEX_Drivers!$B$76:$I$84,MATCH($E116,Auxiliar_OPEX_Drivers!$B$76:$B$84,0),MATCH(YEAR(AX$2),Auxiliar_OPEX_Drivers!$B$76:$I$76,0))*$F116</f>
        <v>7</v>
      </c>
      <c r="AY116" s="107">
        <f>INDEX(Auxiliar_OPEX_Drivers!$B$76:$I$84,MATCH($E116,Auxiliar_OPEX_Drivers!$B$76:$B$84,0),MATCH(YEAR(AY$2),Auxiliar_OPEX_Drivers!$B$76:$I$76,0))*$F116</f>
        <v>7</v>
      </c>
      <c r="AZ116" s="107">
        <f>INDEX(Auxiliar_OPEX_Drivers!$B$76:$I$84,MATCH($E116,Auxiliar_OPEX_Drivers!$B$76:$B$84,0),MATCH(YEAR(AZ$2),Auxiliar_OPEX_Drivers!$B$76:$I$76,0))*$F116</f>
        <v>7</v>
      </c>
      <c r="BA116" s="107">
        <f>INDEX(Auxiliar_OPEX_Drivers!$B$76:$I$84,MATCH($E116,Auxiliar_OPEX_Drivers!$B$76:$B$84,0),MATCH(YEAR(BA$2),Auxiliar_OPEX_Drivers!$B$76:$I$76,0))*$F116</f>
        <v>7</v>
      </c>
      <c r="BB116" s="107">
        <f>INDEX(Auxiliar_OPEX_Drivers!$B$76:$I$84,MATCH($E116,Auxiliar_OPEX_Drivers!$B$76:$B$84,0),MATCH(YEAR(BB$2),Auxiliar_OPEX_Drivers!$B$76:$I$76,0))*$F116</f>
        <v>7</v>
      </c>
      <c r="BC116" s="107">
        <f>INDEX(Auxiliar_OPEX_Drivers!$B$76:$I$84,MATCH($E116,Auxiliar_OPEX_Drivers!$B$76:$B$84,0),MATCH(YEAR(BC$2),Auxiliar_OPEX_Drivers!$B$76:$I$76,0))*$F116</f>
        <v>7</v>
      </c>
      <c r="BD116" s="107">
        <f>INDEX(Auxiliar_OPEX_Drivers!$B$76:$I$84,MATCH($E116,Auxiliar_OPEX_Drivers!$B$76:$B$84,0),MATCH(YEAR(BD$2),Auxiliar_OPEX_Drivers!$B$76:$I$76,0))*$F116</f>
        <v>7</v>
      </c>
      <c r="BE116" s="107">
        <f>INDEX(Auxiliar_OPEX_Drivers!$B$76:$I$84,MATCH($E116,Auxiliar_OPEX_Drivers!$B$76:$B$84,0),MATCH(YEAR(BE$2),Auxiliar_OPEX_Drivers!$B$76:$I$76,0))*$F116</f>
        <v>7</v>
      </c>
      <c r="BF116" s="107">
        <f>INDEX(Auxiliar_OPEX_Drivers!$B$76:$I$84,MATCH($E116,Auxiliar_OPEX_Drivers!$B$76:$B$84,0),MATCH(YEAR(BF$2),Auxiliar_OPEX_Drivers!$B$76:$I$76,0))*$F116</f>
        <v>7</v>
      </c>
      <c r="BG116" s="107">
        <f>INDEX(Auxiliar_OPEX_Drivers!$B$76:$I$84,MATCH($E116,Auxiliar_OPEX_Drivers!$B$76:$B$84,0),MATCH(YEAR(BG$2),Auxiliar_OPEX_Drivers!$B$76:$I$76,0))*$F116</f>
        <v>7</v>
      </c>
      <c r="BH116" s="107">
        <f>INDEX(Auxiliar_OPEX_Drivers!$B$76:$I$84,MATCH($E116,Auxiliar_OPEX_Drivers!$B$76:$B$84,0),MATCH(YEAR(BH$2),Auxiliar_OPEX_Drivers!$B$76:$I$76,0))*$F116</f>
        <v>7</v>
      </c>
      <c r="BI116" s="107">
        <f>INDEX(Auxiliar_OPEX_Drivers!$B$76:$I$84,MATCH($E116,Auxiliar_OPEX_Drivers!$B$76:$B$84,0),MATCH(YEAR(BI$2),Auxiliar_OPEX_Drivers!$B$76:$I$76,0))*$F116</f>
        <v>7</v>
      </c>
      <c r="BJ116" s="107">
        <f>INDEX(Auxiliar_OPEX_Drivers!$B$76:$I$84,MATCH($E116,Auxiliar_OPEX_Drivers!$B$76:$B$84,0),MATCH(YEAR(BJ$2),Auxiliar_OPEX_Drivers!$B$76:$I$76,0))*$F116</f>
        <v>7</v>
      </c>
      <c r="BK116" s="107">
        <f>INDEX(Auxiliar_OPEX_Drivers!$B$76:$I$84,MATCH($E116,Auxiliar_OPEX_Drivers!$B$76:$B$84,0),MATCH(YEAR(BK$2),Auxiliar_OPEX_Drivers!$B$76:$I$76,0))*$F116</f>
        <v>7</v>
      </c>
      <c r="BL116" s="107">
        <f>INDEX(Auxiliar_OPEX_Drivers!$B$76:$I$84,MATCH($E116,Auxiliar_OPEX_Drivers!$B$76:$B$84,0),MATCH(YEAR(BL$2),Auxiliar_OPEX_Drivers!$B$76:$I$76,0))*$F116</f>
        <v>7</v>
      </c>
      <c r="BM116" s="107">
        <f>INDEX(Auxiliar_OPEX_Drivers!$B$76:$I$84,MATCH($E116,Auxiliar_OPEX_Drivers!$B$76:$B$84,0),MATCH(YEAR(BM$2),Auxiliar_OPEX_Drivers!$B$76:$I$76,0))*$F116</f>
        <v>7</v>
      </c>
      <c r="BN116" s="107">
        <f>INDEX(Auxiliar_OPEX_Drivers!$B$76:$I$84,MATCH($E116,Auxiliar_OPEX_Drivers!$B$76:$B$84,0),MATCH(YEAR(BN$2),Auxiliar_OPEX_Drivers!$B$76:$I$76,0))*$F116</f>
        <v>7</v>
      </c>
      <c r="BO116" s="107">
        <f>INDEX(Auxiliar_OPEX_Drivers!$B$76:$I$84,MATCH($E116,Auxiliar_OPEX_Drivers!$B$76:$B$84,0),MATCH(YEAR(BO$2),Auxiliar_OPEX_Drivers!$B$76:$I$76,0))*$F116</f>
        <v>7</v>
      </c>
      <c r="BP116" s="107">
        <f>INDEX(Auxiliar_OPEX_Drivers!$B$76:$I$84,MATCH($E116,Auxiliar_OPEX_Drivers!$B$76:$B$84,0),MATCH(YEAR(BP$2),Auxiliar_OPEX_Drivers!$B$76:$I$76,0))*$F116</f>
        <v>7</v>
      </c>
      <c r="BQ116" s="107">
        <f>INDEX(Auxiliar_OPEX_Drivers!$B$76:$I$84,MATCH($E116,Auxiliar_OPEX_Drivers!$B$76:$B$84,0),MATCH(YEAR(BQ$2),Auxiliar_OPEX_Drivers!$B$76:$I$76,0))*$F116</f>
        <v>7</v>
      </c>
      <c r="BR116" s="107">
        <f>INDEX(Auxiliar_OPEX_Drivers!$B$76:$I$84,MATCH($E116,Auxiliar_OPEX_Drivers!$B$76:$B$84,0),MATCH(YEAR(BR$2),Auxiliar_OPEX_Drivers!$B$76:$I$76,0))*$F116</f>
        <v>7</v>
      </c>
      <c r="BS116" s="107">
        <f>INDEX(Auxiliar_OPEX_Drivers!$B$76:$I$84,MATCH($E116,Auxiliar_OPEX_Drivers!$B$76:$B$84,0),MATCH(YEAR(BS$2),Auxiliar_OPEX_Drivers!$B$76:$I$76,0))*$F116</f>
        <v>7</v>
      </c>
      <c r="BT116" s="107">
        <f>INDEX(Auxiliar_OPEX_Drivers!$B$76:$I$84,MATCH($E116,Auxiliar_OPEX_Drivers!$B$76:$B$84,0),MATCH(YEAR(BT$2),Auxiliar_OPEX_Drivers!$B$76:$I$76,0))*$F116</f>
        <v>7</v>
      </c>
      <c r="BU116" s="107">
        <f>INDEX(Auxiliar_OPEX_Drivers!$B$76:$I$84,MATCH($E116,Auxiliar_OPEX_Drivers!$B$76:$B$84,0),MATCH(YEAR(BU$2),Auxiliar_OPEX_Drivers!$B$76:$I$76,0))*$F116</f>
        <v>7</v>
      </c>
      <c r="BV116" s="107">
        <f>INDEX(Auxiliar_OPEX_Drivers!$B$76:$I$84,MATCH($E116,Auxiliar_OPEX_Drivers!$B$76:$B$84,0),MATCH(YEAR(BV$2),Auxiliar_OPEX_Drivers!$B$76:$I$76,0))*$F116</f>
        <v>7</v>
      </c>
      <c r="BW116" s="107">
        <f>INDEX(Auxiliar_OPEX_Drivers!$B$76:$I$84,MATCH($E116,Auxiliar_OPEX_Drivers!$B$76:$B$84,0),MATCH(YEAR(BW$2),Auxiliar_OPEX_Drivers!$B$76:$I$76,0))*$F116</f>
        <v>7</v>
      </c>
      <c r="BX116" s="107">
        <f>INDEX(Auxiliar_OPEX_Drivers!$B$76:$I$84,MATCH($E116,Auxiliar_OPEX_Drivers!$B$76:$B$84,0),MATCH(YEAR(BX$2),Auxiliar_OPEX_Drivers!$B$76:$I$76,0))*$F116</f>
        <v>7</v>
      </c>
      <c r="BY116" s="107">
        <f>INDEX(Auxiliar_OPEX_Drivers!$B$76:$I$84,MATCH($E116,Auxiliar_OPEX_Drivers!$B$76:$B$84,0),MATCH(YEAR(BY$2),Auxiliar_OPEX_Drivers!$B$76:$I$76,0))*$F116</f>
        <v>7</v>
      </c>
      <c r="BZ116" s="107">
        <f>INDEX(Auxiliar_OPEX_Drivers!$B$76:$I$84,MATCH($E116,Auxiliar_OPEX_Drivers!$B$76:$B$84,0),MATCH(YEAR(BZ$2),Auxiliar_OPEX_Drivers!$B$76:$I$76,0))*$F116</f>
        <v>7</v>
      </c>
      <c r="CA116" s="107">
        <f>INDEX(Auxiliar_OPEX_Drivers!$B$76:$I$84,MATCH($E116,Auxiliar_OPEX_Drivers!$B$76:$B$84,0),MATCH(YEAR(CA$2),Auxiliar_OPEX_Drivers!$B$76:$I$76,0))*$F116</f>
        <v>7</v>
      </c>
      <c r="CB116" s="107">
        <f>INDEX(Auxiliar_OPEX_Drivers!$B$76:$I$84,MATCH($E116,Auxiliar_OPEX_Drivers!$B$76:$B$84,0),MATCH(YEAR(CB$2),Auxiliar_OPEX_Drivers!$B$76:$I$76,0))*$F116</f>
        <v>7</v>
      </c>
      <c r="CC116" s="107">
        <f>INDEX(Auxiliar_OPEX_Drivers!$B$76:$I$84,MATCH($E116,Auxiliar_OPEX_Drivers!$B$76:$B$84,0),MATCH(YEAR(CC$2),Auxiliar_OPEX_Drivers!$B$76:$I$76,0))*$F116</f>
        <v>7</v>
      </c>
      <c r="CD116" s="107">
        <f>INDEX(Auxiliar_OPEX_Drivers!$B$76:$I$84,MATCH($E116,Auxiliar_OPEX_Drivers!$B$76:$B$84,0),MATCH(YEAR(CD$2),Auxiliar_OPEX_Drivers!$B$76:$I$76,0))*$F116</f>
        <v>7</v>
      </c>
      <c r="CE116" s="107">
        <f>INDEX(Auxiliar_OPEX_Drivers!$B$76:$I$84,MATCH($E116,Auxiliar_OPEX_Drivers!$B$76:$B$84,0),MATCH(YEAR(CE$2),Auxiliar_OPEX_Drivers!$B$76:$I$76,0))*$F116</f>
        <v>7</v>
      </c>
      <c r="CF116" s="107">
        <f>INDEX(Auxiliar_OPEX_Drivers!$B$76:$I$84,MATCH($E116,Auxiliar_OPEX_Drivers!$B$76:$B$84,0),MATCH(YEAR(CF$2),Auxiliar_OPEX_Drivers!$B$76:$I$76,0))*$F116</f>
        <v>7</v>
      </c>
      <c r="CG116" s="107">
        <f>INDEX(Auxiliar_OPEX_Drivers!$B$76:$I$84,MATCH($E116,Auxiliar_OPEX_Drivers!$B$76:$B$84,0),MATCH(YEAR(CG$2),Auxiliar_OPEX_Drivers!$B$76:$I$76,0))*$F116</f>
        <v>7</v>
      </c>
      <c r="CI116" s="51">
        <f>INDEX(Auxiliar_OPEX_CustosUnit!$A$1:$R$129,MATCH(Auxiliar_OPEX_P!$A116,Auxiliar_OPEX_CustosUnit!$A$1:$A$129,0),MATCH(CI$2,Auxiliar_OPEX_CustosUnit!$A$3:$Q$3,0))*(1-DRE_Auxiliar!$A$5)</f>
        <v>19130.195156463331</v>
      </c>
      <c r="CJ116" s="51">
        <f>INDEX(Auxiliar_OPEX_CustosUnit!$A$1:$R$129,MATCH(Auxiliar_OPEX_P!$A116,Auxiliar_OPEX_CustosUnit!$A$1:$A$129,0),MATCH(CJ$2,Auxiliar_OPEX_CustosUnit!$A$3:$Q$3,0))*(1-DRE_Auxiliar!$A$5)</f>
        <v>19781.288696513748</v>
      </c>
      <c r="CK116" s="51">
        <f>INDEX(Auxiliar_OPEX_CustosUnit!$A$1:$R$129,MATCH(Auxiliar_OPEX_P!$A116,Auxiliar_OPEX_CustosUnit!$A$1:$A$129,0),MATCH(CK$2,Auxiliar_OPEX_CustosUnit!$A$3:$Q$3,0))*(1-DRE_Auxiliar!$A$5)</f>
        <v>20815.358366358189</v>
      </c>
      <c r="CL116" s="51">
        <f>INDEX(Auxiliar_OPEX_CustosUnit!$A$1:$R$129,MATCH(Auxiliar_OPEX_P!$A116,Auxiliar_OPEX_CustosUnit!$A$1:$A$129,0),MATCH(CL$2,Auxiliar_OPEX_CustosUnit!$A$3:$Q$3,0))*(1-DRE_Auxiliar!$A$5)</f>
        <v>20791.724659535736</v>
      </c>
      <c r="CM116" s="51">
        <f>INDEX(Auxiliar_OPEX_CustosUnit!$A$1:$R$129,MATCH(Auxiliar_OPEX_P!$A116,Auxiliar_OPEX_CustosUnit!$A$1:$A$129,0),MATCH(CM$2,Auxiliar_OPEX_CustosUnit!$A$3:$Q$3,0))*(1-DRE_Auxiliar!$A$5)</f>
        <v>20803.853121497137</v>
      </c>
      <c r="CN116" s="51">
        <f>INDEX(Auxiliar_OPEX_CustosUnit!$A$1:$R$129,MATCH(Auxiliar_OPEX_P!$A116,Auxiliar_OPEX_CustosUnit!$A$1:$A$129,0),MATCH(CN$2,Auxiliar_OPEX_CustosUnit!$A$3:$Q$3,0))*(1-DRE_Auxiliar!$A$5)</f>
        <v>22461.93837738975</v>
      </c>
      <c r="CO116" s="51">
        <f>INDEX(Auxiliar_OPEX_CustosUnit!$A$1:$R$129,MATCH(Auxiliar_OPEX_P!$A116,Auxiliar_OPEX_CustosUnit!$A$1:$A$129,0),MATCH(CO$2,Auxiliar_OPEX_CustosUnit!$A$3:$Q$3,0))*(1-DRE_Auxiliar!$A$5)</f>
        <v>21433.168013771916</v>
      </c>
      <c r="CP116" s="51">
        <f>INDEX(Auxiliar_OPEX_CustosUnit!$A$1:$R$129,MATCH(Auxiliar_OPEX_P!$A116,Auxiliar_OPEX_CustosUnit!$A$1:$A$129,0),MATCH(CP$2,Auxiliar_OPEX_CustosUnit!$A$3:$Q$3,0))*(1-DRE_Auxiliar!$A$5)</f>
        <v>22122.380681324656</v>
      </c>
      <c r="CQ116" s="51">
        <f>INDEX(Auxiliar_OPEX_CustosUnit!$A$1:$R$129,MATCH(Auxiliar_OPEX_P!$A116,Auxiliar_OPEX_CustosUnit!$A$1:$A$129,0),MATCH(CQ$2,Auxiliar_OPEX_CustosUnit!$A$3:$Q$3,0))*(1-DRE_Auxiliar!$A$5)</f>
        <v>22128.34508001892</v>
      </c>
      <c r="CR116" s="51">
        <f>INDEX(Auxiliar_OPEX_CustosUnit!$A$1:$R$129,MATCH(Auxiliar_OPEX_P!$A116,Auxiliar_OPEX_CustosUnit!$A$1:$A$129,0),MATCH(CR$2,Auxiliar_OPEX_CustosUnit!$A$3:$Q$3,0))*(1-DRE_Auxiliar!$A$5)</f>
        <v>22128.34508001892</v>
      </c>
      <c r="CS116" s="51">
        <f>INDEX(Auxiliar_OPEX_CustosUnit!$A$1:$R$129,MATCH(Auxiliar_OPEX_P!$A116,Auxiliar_OPEX_CustosUnit!$A$1:$A$129,0),MATCH(CS$2,Auxiliar_OPEX_CustosUnit!$A$3:$Q$3,0))*(1-DRE_Auxiliar!$A$5)</f>
        <v>21439.132412466181</v>
      </c>
      <c r="CT116" s="51">
        <f>INDEX(Auxiliar_OPEX_CustosUnit!$A$1:$R$129,MATCH(Auxiliar_OPEX_P!$A116,Auxiliar_OPEX_CustosUnit!$A$1:$A$129,0),MATCH(CT$2,Auxiliar_OPEX_CustosUnit!$A$3:$Q$3,0))*(1-DRE_Auxiliar!$A$5)</f>
        <v>21266.829866734584</v>
      </c>
      <c r="CU116" s="53">
        <f t="shared" si="610"/>
        <v>19130.195156463331</v>
      </c>
      <c r="CV116" s="53">
        <f t="shared" si="611"/>
        <v>19781.288696513748</v>
      </c>
      <c r="CW116" s="53">
        <f t="shared" si="612"/>
        <v>20815.358366358189</v>
      </c>
      <c r="CX116" s="53">
        <f t="shared" si="613"/>
        <v>20791.724659535736</v>
      </c>
      <c r="CY116" s="53">
        <f t="shared" si="614"/>
        <v>20803.853121497137</v>
      </c>
      <c r="CZ116" s="53">
        <f t="shared" si="615"/>
        <v>22461.93837738975</v>
      </c>
      <c r="DA116" s="53">
        <f t="shared" si="616"/>
        <v>21433.168013771916</v>
      </c>
      <c r="DB116" s="53">
        <f t="shared" si="617"/>
        <v>22122.380681324656</v>
      </c>
      <c r="DC116" s="53">
        <f t="shared" si="618"/>
        <v>22128.34508001892</v>
      </c>
      <c r="DD116" s="53">
        <f t="shared" si="619"/>
        <v>22128.34508001892</v>
      </c>
      <c r="DE116" s="53">
        <f t="shared" si="620"/>
        <v>21439.132412466181</v>
      </c>
      <c r="DF116" s="53">
        <f t="shared" si="621"/>
        <v>21266.829866734584</v>
      </c>
      <c r="DG116" s="53">
        <f t="shared" si="622"/>
        <v>19130.195156463331</v>
      </c>
      <c r="DH116" s="53">
        <f t="shared" si="623"/>
        <v>19781.288696513748</v>
      </c>
      <c r="DI116" s="53">
        <f t="shared" si="624"/>
        <v>20815.358366358189</v>
      </c>
      <c r="DJ116" s="53">
        <f t="shared" si="625"/>
        <v>20791.724659535736</v>
      </c>
      <c r="DK116" s="53">
        <f t="shared" si="626"/>
        <v>20803.853121497137</v>
      </c>
      <c r="DL116" s="53">
        <f t="shared" si="627"/>
        <v>22461.93837738975</v>
      </c>
      <c r="DM116" s="53">
        <f t="shared" si="628"/>
        <v>21433.168013771916</v>
      </c>
      <c r="DN116" s="53">
        <f t="shared" si="629"/>
        <v>22122.380681324656</v>
      </c>
      <c r="DO116" s="53">
        <f t="shared" si="630"/>
        <v>22128.34508001892</v>
      </c>
      <c r="DP116" s="53">
        <f t="shared" si="631"/>
        <v>22128.34508001892</v>
      </c>
      <c r="DQ116" s="53">
        <f t="shared" si="632"/>
        <v>21439.132412466181</v>
      </c>
      <c r="DR116" s="53">
        <f t="shared" si="633"/>
        <v>21266.829866734584</v>
      </c>
      <c r="DS116" s="53">
        <f t="shared" si="634"/>
        <v>19130.195156463331</v>
      </c>
      <c r="DT116" s="53">
        <f t="shared" si="635"/>
        <v>19781.288696513748</v>
      </c>
      <c r="DU116" s="53">
        <f t="shared" si="636"/>
        <v>20815.358366358189</v>
      </c>
      <c r="DV116" s="53">
        <f t="shared" si="637"/>
        <v>20791.724659535736</v>
      </c>
      <c r="DW116" s="53">
        <f t="shared" si="638"/>
        <v>20803.853121497137</v>
      </c>
      <c r="DX116" s="53">
        <f t="shared" si="639"/>
        <v>22461.93837738975</v>
      </c>
      <c r="DY116" s="53">
        <f t="shared" si="640"/>
        <v>21433.168013771916</v>
      </c>
      <c r="DZ116" s="53">
        <f t="shared" si="641"/>
        <v>22122.380681324656</v>
      </c>
      <c r="EA116" s="53">
        <f t="shared" si="642"/>
        <v>22128.34508001892</v>
      </c>
      <c r="EB116" s="53">
        <f t="shared" si="643"/>
        <v>22128.34508001892</v>
      </c>
      <c r="EC116" s="53">
        <f t="shared" si="644"/>
        <v>21439.132412466181</v>
      </c>
      <c r="ED116" s="53">
        <f t="shared" si="645"/>
        <v>21266.829866734584</v>
      </c>
      <c r="EE116" s="53">
        <f t="shared" si="646"/>
        <v>19130.195156463331</v>
      </c>
      <c r="EF116" s="53">
        <f t="shared" si="647"/>
        <v>19781.288696513748</v>
      </c>
      <c r="EG116" s="53">
        <f t="shared" si="648"/>
        <v>20815.358366358189</v>
      </c>
      <c r="EH116" s="53">
        <f t="shared" si="649"/>
        <v>20791.724659535736</v>
      </c>
      <c r="EI116" s="53">
        <f t="shared" si="650"/>
        <v>20803.853121497137</v>
      </c>
      <c r="EJ116" s="53">
        <f t="shared" si="651"/>
        <v>22461.93837738975</v>
      </c>
      <c r="EK116" s="53">
        <f t="shared" si="652"/>
        <v>21433.168013771916</v>
      </c>
      <c r="EL116" s="53">
        <f t="shared" si="653"/>
        <v>22122.380681324656</v>
      </c>
      <c r="EM116" s="53">
        <f t="shared" si="654"/>
        <v>22128.34508001892</v>
      </c>
      <c r="EN116" s="53">
        <f t="shared" si="655"/>
        <v>22128.34508001892</v>
      </c>
      <c r="EO116" s="53">
        <f t="shared" si="656"/>
        <v>21439.132412466181</v>
      </c>
      <c r="EP116" s="53">
        <f t="shared" si="657"/>
        <v>21266.829866734584</v>
      </c>
      <c r="EQ116" s="53">
        <f t="shared" si="658"/>
        <v>19130.195156463331</v>
      </c>
      <c r="ER116" s="53">
        <f t="shared" si="659"/>
        <v>19781.288696513748</v>
      </c>
      <c r="ES116" s="53">
        <f t="shared" si="660"/>
        <v>20815.358366358189</v>
      </c>
      <c r="ET116" s="53">
        <f t="shared" si="661"/>
        <v>20791.724659535736</v>
      </c>
      <c r="EU116" s="53">
        <f t="shared" si="662"/>
        <v>20803.853121497137</v>
      </c>
      <c r="EV116" s="53">
        <f t="shared" si="663"/>
        <v>22461.93837738975</v>
      </c>
      <c r="EW116" s="53">
        <f t="shared" si="664"/>
        <v>21433.168013771916</v>
      </c>
      <c r="EX116" s="53">
        <f t="shared" si="665"/>
        <v>22122.380681324656</v>
      </c>
      <c r="EY116" s="53">
        <f t="shared" si="666"/>
        <v>22128.34508001892</v>
      </c>
      <c r="EZ116" s="53">
        <f t="shared" si="667"/>
        <v>22128.34508001892</v>
      </c>
      <c r="FA116" s="53">
        <f t="shared" si="668"/>
        <v>21439.132412466181</v>
      </c>
      <c r="FB116" s="53">
        <f t="shared" si="669"/>
        <v>21266.829866734584</v>
      </c>
      <c r="FC116" s="53">
        <f t="shared" si="670"/>
        <v>19130.195156463331</v>
      </c>
      <c r="FD116" s="53">
        <f t="shared" si="671"/>
        <v>19781.288696513748</v>
      </c>
      <c r="FE116" s="53">
        <f t="shared" si="672"/>
        <v>20815.358366358189</v>
      </c>
      <c r="FF116" s="53">
        <f t="shared" si="673"/>
        <v>20791.724659535736</v>
      </c>
      <c r="FG116" s="53">
        <f t="shared" si="674"/>
        <v>20803.853121497137</v>
      </c>
      <c r="FH116" s="53">
        <f t="shared" si="675"/>
        <v>22461.93837738975</v>
      </c>
      <c r="FI116" s="53">
        <f t="shared" si="676"/>
        <v>21433.168013771916</v>
      </c>
      <c r="FJ116" s="53">
        <f t="shared" si="677"/>
        <v>22122.380681324656</v>
      </c>
      <c r="FK116" s="53">
        <f t="shared" si="678"/>
        <v>22128.34508001892</v>
      </c>
      <c r="FL116" s="53">
        <f t="shared" si="679"/>
        <v>22128.34508001892</v>
      </c>
      <c r="FM116" s="53">
        <f t="shared" si="680"/>
        <v>21439.132412466181</v>
      </c>
      <c r="FN116" s="53">
        <f t="shared" si="681"/>
        <v>21266.829866734584</v>
      </c>
      <c r="FP116" s="51">
        <f t="shared" si="682"/>
        <v>145626.97185047995</v>
      </c>
      <c r="FQ116" s="51">
        <f t="shared" si="689"/>
        <v>157233.56864172826</v>
      </c>
      <c r="FR116" s="51">
        <f t="shared" si="690"/>
        <v>150032.17609640342</v>
      </c>
      <c r="FS116" s="51">
        <f t="shared" si="691"/>
        <v>154856.66476927258</v>
      </c>
      <c r="FT116" s="51">
        <f t="shared" si="692"/>
        <v>154898.41556013245</v>
      </c>
      <c r="FU116" s="51">
        <f t="shared" si="693"/>
        <v>154898.41556013245</v>
      </c>
      <c r="FV116" s="51">
        <f t="shared" si="694"/>
        <v>150073.92688726325</v>
      </c>
      <c r="FW116" s="51">
        <f t="shared" si="695"/>
        <v>148867.80906714208</v>
      </c>
      <c r="FX116" s="51">
        <f t="shared" si="696"/>
        <v>133911.36609524331</v>
      </c>
      <c r="FY116" s="51">
        <f t="shared" si="697"/>
        <v>138469.02087559624</v>
      </c>
      <c r="FZ116" s="51">
        <f t="shared" si="698"/>
        <v>145707.50856450733</v>
      </c>
      <c r="GA116" s="51">
        <f t="shared" si="699"/>
        <v>145542.07261675014</v>
      </c>
      <c r="GB116" s="51">
        <f t="shared" si="700"/>
        <v>145626.97185047995</v>
      </c>
      <c r="GC116" s="51">
        <f t="shared" si="701"/>
        <v>157233.56864172826</v>
      </c>
      <c r="GD116" s="51">
        <f t="shared" si="702"/>
        <v>150032.17609640342</v>
      </c>
      <c r="GE116" s="51">
        <f t="shared" si="703"/>
        <v>154856.66476927258</v>
      </c>
      <c r="GF116" s="51">
        <f t="shared" si="704"/>
        <v>154898.41556013245</v>
      </c>
      <c r="GG116" s="51">
        <f t="shared" si="705"/>
        <v>154898.41556013245</v>
      </c>
      <c r="GH116" s="51">
        <f t="shared" si="706"/>
        <v>150073.92688726325</v>
      </c>
      <c r="GI116" s="51">
        <f t="shared" si="707"/>
        <v>148867.80906714208</v>
      </c>
      <c r="GJ116" s="51">
        <f t="shared" si="708"/>
        <v>133911.36609524331</v>
      </c>
      <c r="GK116" s="51">
        <f t="shared" si="709"/>
        <v>138469.02087559624</v>
      </c>
      <c r="GL116" s="51">
        <f t="shared" si="710"/>
        <v>145707.50856450733</v>
      </c>
      <c r="GM116" s="51">
        <f t="shared" si="711"/>
        <v>145542.07261675014</v>
      </c>
      <c r="GN116" s="51">
        <f t="shared" si="712"/>
        <v>145626.97185047995</v>
      </c>
      <c r="GO116" s="51">
        <f t="shared" si="713"/>
        <v>157233.56864172826</v>
      </c>
      <c r="GP116" s="51">
        <f t="shared" si="714"/>
        <v>150032.17609640342</v>
      </c>
      <c r="GQ116" s="51">
        <f t="shared" si="715"/>
        <v>154856.66476927258</v>
      </c>
      <c r="GR116" s="51">
        <f t="shared" si="716"/>
        <v>154898.41556013245</v>
      </c>
      <c r="GS116" s="51">
        <f t="shared" si="717"/>
        <v>154898.41556013245</v>
      </c>
      <c r="GT116" s="51">
        <f t="shared" si="718"/>
        <v>150073.92688726325</v>
      </c>
      <c r="GU116" s="51">
        <f t="shared" si="719"/>
        <v>148867.80906714208</v>
      </c>
      <c r="GV116" s="51">
        <f t="shared" si="720"/>
        <v>133911.36609524331</v>
      </c>
      <c r="GW116" s="51">
        <f t="shared" si="721"/>
        <v>138469.02087559624</v>
      </c>
      <c r="GX116" s="51">
        <f t="shared" si="722"/>
        <v>145707.50856450733</v>
      </c>
      <c r="GY116" s="51">
        <f t="shared" si="723"/>
        <v>145542.07261675014</v>
      </c>
      <c r="GZ116" s="51">
        <f t="shared" si="724"/>
        <v>145626.97185047995</v>
      </c>
      <c r="HA116" s="51">
        <f t="shared" si="725"/>
        <v>157233.56864172826</v>
      </c>
      <c r="HB116" s="51">
        <f t="shared" si="726"/>
        <v>150032.17609640342</v>
      </c>
      <c r="HC116" s="51">
        <f t="shared" si="727"/>
        <v>154856.66476927258</v>
      </c>
      <c r="HD116" s="51">
        <f t="shared" si="728"/>
        <v>154898.41556013245</v>
      </c>
      <c r="HE116" s="51">
        <f t="shared" si="729"/>
        <v>154898.41556013245</v>
      </c>
      <c r="HF116" s="51">
        <f t="shared" si="730"/>
        <v>150073.92688726325</v>
      </c>
      <c r="HG116" s="51">
        <f t="shared" si="731"/>
        <v>148867.80906714208</v>
      </c>
      <c r="HH116" s="51">
        <f t="shared" si="732"/>
        <v>133911.36609524331</v>
      </c>
      <c r="HI116" s="51">
        <f t="shared" si="733"/>
        <v>138469.02087559624</v>
      </c>
      <c r="HJ116" s="51">
        <f t="shared" si="734"/>
        <v>145707.50856450733</v>
      </c>
      <c r="HK116" s="51">
        <f t="shared" si="735"/>
        <v>145542.07261675014</v>
      </c>
      <c r="HL116" s="51">
        <f t="shared" si="736"/>
        <v>145626.97185047995</v>
      </c>
      <c r="HM116" s="51">
        <f t="shared" si="737"/>
        <v>157233.56864172826</v>
      </c>
      <c r="HN116" s="51">
        <f t="shared" si="738"/>
        <v>150032.17609640342</v>
      </c>
      <c r="HO116" s="51">
        <f t="shared" si="739"/>
        <v>154856.66476927258</v>
      </c>
      <c r="HP116" s="51">
        <f t="shared" si="740"/>
        <v>154898.41556013245</v>
      </c>
      <c r="HQ116" s="51">
        <f t="shared" si="741"/>
        <v>154898.41556013245</v>
      </c>
      <c r="HR116" s="51">
        <f t="shared" si="742"/>
        <v>150073.92688726325</v>
      </c>
      <c r="HS116" s="51">
        <f t="shared" si="743"/>
        <v>148867.80906714208</v>
      </c>
      <c r="HT116" s="51">
        <f t="shared" si="744"/>
        <v>133911.36609524331</v>
      </c>
      <c r="HU116" s="51">
        <f t="shared" si="745"/>
        <v>138469.02087559624</v>
      </c>
      <c r="HV116" s="51">
        <f t="shared" si="746"/>
        <v>145707.50856450733</v>
      </c>
      <c r="HW116" s="51">
        <f t="shared" si="747"/>
        <v>145542.07261675014</v>
      </c>
      <c r="HX116" s="51">
        <f t="shared" si="748"/>
        <v>145626.97185047995</v>
      </c>
      <c r="HY116" s="51">
        <f t="shared" si="749"/>
        <v>157233.56864172826</v>
      </c>
      <c r="HZ116" s="51">
        <f t="shared" si="750"/>
        <v>150032.17609640342</v>
      </c>
      <c r="IA116" s="51">
        <f t="shared" si="751"/>
        <v>154856.66476927258</v>
      </c>
      <c r="IB116" s="51">
        <f t="shared" si="688"/>
        <v>154898.41556013245</v>
      </c>
      <c r="IC116" s="51">
        <f t="shared" si="752"/>
        <v>154898.41556013245</v>
      </c>
      <c r="ID116" s="51">
        <f t="shared" si="753"/>
        <v>150073.92688726325</v>
      </c>
      <c r="IE116" s="51">
        <f t="shared" si="754"/>
        <v>148867.80906714208</v>
      </c>
      <c r="IF116" s="51">
        <f t="shared" si="755"/>
        <v>133911.36609524331</v>
      </c>
      <c r="IG116" s="51">
        <f t="shared" si="756"/>
        <v>138469.02087559624</v>
      </c>
      <c r="IH116" s="51">
        <f t="shared" si="757"/>
        <v>145707.50856450733</v>
      </c>
      <c r="II116" s="51">
        <f t="shared" si="758"/>
        <v>145542.07261675014</v>
      </c>
      <c r="IJ116" s="51">
        <f t="shared" si="759"/>
        <v>145626.97185047995</v>
      </c>
      <c r="IK116" s="51">
        <f t="shared" si="760"/>
        <v>157233.56864172826</v>
      </c>
      <c r="IL116" s="51">
        <f t="shared" si="761"/>
        <v>150032.17609640342</v>
      </c>
      <c r="IM116" s="51">
        <f t="shared" si="762"/>
        <v>154856.66476927258</v>
      </c>
      <c r="IN116" s="51">
        <f t="shared" si="763"/>
        <v>154898.41556013245</v>
      </c>
      <c r="IO116" s="51">
        <f t="shared" si="764"/>
        <v>154898.41556013245</v>
      </c>
      <c r="IP116" s="51">
        <f t="shared" si="765"/>
        <v>150073.92688726325</v>
      </c>
      <c r="IQ116" s="51">
        <f t="shared" si="766"/>
        <v>148867.80906714208</v>
      </c>
      <c r="IS116" s="51">
        <f t="shared" si="683"/>
        <v>1780117.9165846515</v>
      </c>
      <c r="IT116" s="51">
        <f t="shared" si="769"/>
        <v>1780117.9165846515</v>
      </c>
      <c r="IU116" s="51">
        <f t="shared" si="769"/>
        <v>1780117.9165846515</v>
      </c>
      <c r="IV116" s="51">
        <f t="shared" si="769"/>
        <v>1780117.9165846515</v>
      </c>
      <c r="IW116" s="51">
        <f t="shared" si="769"/>
        <v>1780117.9165846515</v>
      </c>
      <c r="IX116" s="51">
        <f t="shared" si="769"/>
        <v>1780117.9165846515</v>
      </c>
      <c r="IZ116" s="111">
        <f t="shared" si="684"/>
        <v>0</v>
      </c>
      <c r="JA116" s="111">
        <f t="shared" si="389"/>
        <v>0</v>
      </c>
      <c r="JB116" s="111">
        <f t="shared" si="390"/>
        <v>0</v>
      </c>
      <c r="JC116" s="111">
        <f t="shared" si="391"/>
        <v>0</v>
      </c>
      <c r="JD116" s="111">
        <f t="shared" si="392"/>
        <v>0</v>
      </c>
      <c r="JE116" s="111">
        <f t="shared" si="393"/>
        <v>0</v>
      </c>
      <c r="JF116" s="111">
        <f t="shared" si="394"/>
        <v>0</v>
      </c>
      <c r="JG116" s="111">
        <f t="shared" si="395"/>
        <v>0</v>
      </c>
      <c r="JH116" s="111">
        <f t="shared" si="396"/>
        <v>0</v>
      </c>
      <c r="JI116" s="111">
        <f t="shared" si="397"/>
        <v>0</v>
      </c>
      <c r="JJ116" s="111">
        <f t="shared" si="398"/>
        <v>0</v>
      </c>
      <c r="JK116" s="111">
        <f t="shared" si="399"/>
        <v>0</v>
      </c>
      <c r="JL116" s="111">
        <f t="shared" si="400"/>
        <v>0</v>
      </c>
      <c r="JM116" s="111">
        <f t="shared" si="401"/>
        <v>0</v>
      </c>
      <c r="JN116" s="111">
        <f t="shared" si="402"/>
        <v>0</v>
      </c>
      <c r="JO116" s="111">
        <f t="shared" si="403"/>
        <v>0</v>
      </c>
      <c r="JP116" s="111">
        <f t="shared" si="404"/>
        <v>0</v>
      </c>
      <c r="JQ116" s="111">
        <f t="shared" si="405"/>
        <v>0</v>
      </c>
      <c r="JR116" s="111">
        <f t="shared" si="406"/>
        <v>0</v>
      </c>
      <c r="JS116" s="111">
        <f t="shared" si="407"/>
        <v>0</v>
      </c>
      <c r="JT116" s="111">
        <f t="shared" si="408"/>
        <v>0</v>
      </c>
      <c r="JU116" s="111">
        <f t="shared" si="409"/>
        <v>0</v>
      </c>
      <c r="JV116" s="111">
        <f t="shared" si="410"/>
        <v>0</v>
      </c>
      <c r="JW116" s="111">
        <f t="shared" si="411"/>
        <v>0</v>
      </c>
      <c r="JX116" s="111">
        <f t="shared" si="412"/>
        <v>0</v>
      </c>
      <c r="JY116" s="111">
        <f t="shared" si="413"/>
        <v>0</v>
      </c>
      <c r="JZ116" s="111">
        <f t="shared" si="414"/>
        <v>0</v>
      </c>
      <c r="KA116" s="111">
        <f t="shared" si="415"/>
        <v>0</v>
      </c>
      <c r="KB116" s="111">
        <f t="shared" si="416"/>
        <v>0</v>
      </c>
      <c r="KC116" s="111">
        <f t="shared" si="417"/>
        <v>0</v>
      </c>
      <c r="KD116" s="111">
        <f t="shared" si="418"/>
        <v>0</v>
      </c>
      <c r="KE116" s="111">
        <f t="shared" si="419"/>
        <v>0</v>
      </c>
      <c r="KF116" s="111">
        <f t="shared" si="420"/>
        <v>0</v>
      </c>
      <c r="KG116" s="111">
        <f t="shared" si="421"/>
        <v>0</v>
      </c>
      <c r="KH116" s="111">
        <f t="shared" si="422"/>
        <v>0</v>
      </c>
      <c r="KI116" s="111">
        <f t="shared" si="423"/>
        <v>0</v>
      </c>
      <c r="KJ116" s="111">
        <f t="shared" si="424"/>
        <v>0</v>
      </c>
      <c r="KK116" s="111">
        <f t="shared" si="425"/>
        <v>0</v>
      </c>
      <c r="KL116" s="111">
        <f t="shared" si="426"/>
        <v>0</v>
      </c>
      <c r="KM116" s="111">
        <f t="shared" si="427"/>
        <v>0</v>
      </c>
      <c r="KN116" s="111">
        <f t="shared" si="428"/>
        <v>0</v>
      </c>
      <c r="KO116" s="111">
        <f t="shared" si="429"/>
        <v>0</v>
      </c>
      <c r="KP116" s="111">
        <f t="shared" si="430"/>
        <v>0</v>
      </c>
      <c r="KQ116" s="111">
        <f t="shared" si="431"/>
        <v>0</v>
      </c>
      <c r="KR116" s="111">
        <f t="shared" si="432"/>
        <v>0</v>
      </c>
      <c r="KS116" s="111">
        <f t="shared" si="433"/>
        <v>0</v>
      </c>
      <c r="KT116" s="111">
        <f t="shared" si="434"/>
        <v>0</v>
      </c>
      <c r="KU116" s="111">
        <f t="shared" si="435"/>
        <v>0</v>
      </c>
      <c r="KV116" s="111">
        <f t="shared" si="436"/>
        <v>0</v>
      </c>
      <c r="KW116" s="111">
        <f t="shared" si="437"/>
        <v>0</v>
      </c>
      <c r="KX116" s="111">
        <f t="shared" si="438"/>
        <v>0</v>
      </c>
      <c r="KY116" s="111">
        <f t="shared" si="439"/>
        <v>0</v>
      </c>
      <c r="KZ116" s="111">
        <f t="shared" si="440"/>
        <v>0</v>
      </c>
      <c r="LA116" s="111">
        <f t="shared" si="441"/>
        <v>0</v>
      </c>
      <c r="LB116" s="111">
        <f t="shared" si="442"/>
        <v>0</v>
      </c>
      <c r="LC116" s="111">
        <f t="shared" si="443"/>
        <v>0</v>
      </c>
      <c r="LD116" s="111">
        <f t="shared" si="444"/>
        <v>0</v>
      </c>
      <c r="LE116" s="111">
        <f t="shared" si="445"/>
        <v>0</v>
      </c>
      <c r="LF116" s="111">
        <f t="shared" si="446"/>
        <v>0</v>
      </c>
      <c r="LG116" s="111">
        <f t="shared" si="447"/>
        <v>0</v>
      </c>
      <c r="LH116" s="111">
        <f t="shared" si="448"/>
        <v>0</v>
      </c>
      <c r="LI116" s="111">
        <f t="shared" si="449"/>
        <v>0</v>
      </c>
      <c r="LJ116" s="111">
        <f t="shared" si="450"/>
        <v>0</v>
      </c>
      <c r="LK116" s="111">
        <f t="shared" si="451"/>
        <v>0</v>
      </c>
      <c r="LL116" s="111">
        <f t="shared" si="452"/>
        <v>0</v>
      </c>
      <c r="LM116" s="111">
        <f t="shared" si="453"/>
        <v>0</v>
      </c>
      <c r="LN116" s="111">
        <f t="shared" si="454"/>
        <v>0</v>
      </c>
      <c r="LO116" s="111">
        <f t="shared" si="455"/>
        <v>0</v>
      </c>
      <c r="LP116" s="111">
        <f t="shared" si="456"/>
        <v>0</v>
      </c>
      <c r="LQ116" s="111">
        <f t="shared" si="457"/>
        <v>0</v>
      </c>
      <c r="LR116" s="111">
        <f t="shared" si="458"/>
        <v>0</v>
      </c>
      <c r="LS116" s="111">
        <f t="shared" si="459"/>
        <v>0</v>
      </c>
      <c r="LT116" s="111">
        <f t="shared" si="460"/>
        <v>0</v>
      </c>
      <c r="LU116" s="111">
        <f t="shared" si="461"/>
        <v>0</v>
      </c>
      <c r="LV116" s="111">
        <f t="shared" si="462"/>
        <v>0</v>
      </c>
      <c r="LW116" s="111">
        <f t="shared" si="463"/>
        <v>0</v>
      </c>
      <c r="LX116" s="111">
        <f t="shared" si="464"/>
        <v>0</v>
      </c>
      <c r="LY116" s="111">
        <f t="shared" si="465"/>
        <v>0</v>
      </c>
      <c r="LZ116" s="111">
        <f t="shared" si="466"/>
        <v>0</v>
      </c>
      <c r="MA116" s="111">
        <f t="shared" si="467"/>
        <v>0</v>
      </c>
      <c r="MD116" s="111"/>
      <c r="ME116" s="111">
        <f t="shared" si="685"/>
        <v>0</v>
      </c>
      <c r="MF116" s="111">
        <f t="shared" si="468"/>
        <v>0</v>
      </c>
      <c r="MG116" s="111">
        <f t="shared" si="469"/>
        <v>0</v>
      </c>
      <c r="MH116" s="111">
        <f t="shared" si="470"/>
        <v>0</v>
      </c>
      <c r="MI116" s="111">
        <f t="shared" si="471"/>
        <v>0</v>
      </c>
      <c r="MJ116" s="111">
        <f t="shared" si="472"/>
        <v>0</v>
      </c>
      <c r="MK116" s="111">
        <f t="shared" si="473"/>
        <v>0</v>
      </c>
      <c r="ML116" s="111">
        <f t="shared" si="474"/>
        <v>0</v>
      </c>
      <c r="MM116" s="111">
        <f t="shared" si="475"/>
        <v>0</v>
      </c>
      <c r="MN116" s="111">
        <f t="shared" si="476"/>
        <v>0</v>
      </c>
      <c r="MO116" s="111">
        <f t="shared" si="477"/>
        <v>0</v>
      </c>
      <c r="MP116" s="111">
        <f t="shared" si="478"/>
        <v>0</v>
      </c>
      <c r="MQ116" s="111">
        <f t="shared" si="479"/>
        <v>0</v>
      </c>
      <c r="MR116" s="111">
        <f t="shared" si="480"/>
        <v>0</v>
      </c>
      <c r="MS116" s="111">
        <f t="shared" si="481"/>
        <v>0</v>
      </c>
      <c r="MT116" s="111">
        <f t="shared" si="482"/>
        <v>0</v>
      </c>
      <c r="MU116" s="111">
        <f t="shared" si="483"/>
        <v>0</v>
      </c>
      <c r="MV116" s="111">
        <f t="shared" si="484"/>
        <v>0</v>
      </c>
      <c r="MW116" s="111">
        <f t="shared" si="485"/>
        <v>0</v>
      </c>
      <c r="MX116" s="111">
        <f t="shared" si="486"/>
        <v>0</v>
      </c>
      <c r="MY116" s="111">
        <f t="shared" si="487"/>
        <v>0</v>
      </c>
      <c r="MZ116" s="111">
        <f t="shared" si="488"/>
        <v>0</v>
      </c>
      <c r="NA116" s="111">
        <f t="shared" si="489"/>
        <v>0</v>
      </c>
      <c r="NB116" s="111">
        <f t="shared" si="490"/>
        <v>0</v>
      </c>
      <c r="NC116" s="111">
        <f t="shared" si="491"/>
        <v>0</v>
      </c>
      <c r="ND116" s="111">
        <f t="shared" si="492"/>
        <v>0</v>
      </c>
      <c r="NE116" s="111">
        <f t="shared" si="493"/>
        <v>0</v>
      </c>
      <c r="NF116" s="111">
        <f t="shared" si="494"/>
        <v>0</v>
      </c>
      <c r="NG116" s="111">
        <f t="shared" si="495"/>
        <v>0</v>
      </c>
      <c r="NH116" s="111">
        <f t="shared" si="496"/>
        <v>0</v>
      </c>
      <c r="NI116" s="111">
        <f t="shared" si="497"/>
        <v>0</v>
      </c>
      <c r="NJ116" s="111">
        <f t="shared" si="498"/>
        <v>0</v>
      </c>
      <c r="NK116" s="111">
        <f t="shared" si="499"/>
        <v>0</v>
      </c>
      <c r="NL116" s="111">
        <f t="shared" si="500"/>
        <v>0</v>
      </c>
      <c r="NM116" s="111">
        <f t="shared" si="501"/>
        <v>0</v>
      </c>
      <c r="NN116" s="111">
        <f t="shared" si="502"/>
        <v>0</v>
      </c>
      <c r="NO116" s="111">
        <f t="shared" si="503"/>
        <v>0</v>
      </c>
      <c r="NP116" s="111">
        <f t="shared" si="504"/>
        <v>0</v>
      </c>
      <c r="NQ116" s="111">
        <f t="shared" si="505"/>
        <v>0</v>
      </c>
      <c r="NR116" s="111">
        <f t="shared" si="506"/>
        <v>0</v>
      </c>
      <c r="NS116" s="111">
        <f t="shared" si="507"/>
        <v>0</v>
      </c>
      <c r="NT116" s="111">
        <f t="shared" si="508"/>
        <v>0</v>
      </c>
      <c r="NU116" s="111">
        <f t="shared" si="509"/>
        <v>0</v>
      </c>
      <c r="NV116" s="111">
        <f t="shared" si="510"/>
        <v>0</v>
      </c>
      <c r="NW116" s="111">
        <f t="shared" si="511"/>
        <v>0</v>
      </c>
      <c r="NX116" s="111">
        <f t="shared" si="512"/>
        <v>0</v>
      </c>
      <c r="NY116" s="111">
        <f t="shared" si="513"/>
        <v>0</v>
      </c>
      <c r="NZ116" s="111">
        <f t="shared" si="514"/>
        <v>0</v>
      </c>
      <c r="OA116" s="111">
        <f t="shared" si="515"/>
        <v>0</v>
      </c>
      <c r="OB116" s="111">
        <f t="shared" si="516"/>
        <v>0</v>
      </c>
      <c r="OC116" s="111">
        <f t="shared" si="517"/>
        <v>0</v>
      </c>
      <c r="OD116" s="111">
        <f t="shared" si="518"/>
        <v>0</v>
      </c>
      <c r="OE116" s="111">
        <f t="shared" si="519"/>
        <v>0</v>
      </c>
      <c r="OF116" s="111">
        <f t="shared" si="520"/>
        <v>0</v>
      </c>
      <c r="OG116" s="111">
        <f t="shared" si="521"/>
        <v>0</v>
      </c>
      <c r="OH116" s="111">
        <f t="shared" si="522"/>
        <v>0</v>
      </c>
      <c r="OI116" s="111">
        <f t="shared" si="523"/>
        <v>0</v>
      </c>
      <c r="OJ116" s="111">
        <f t="shared" si="524"/>
        <v>0</v>
      </c>
      <c r="OK116" s="111">
        <f t="shared" si="525"/>
        <v>0</v>
      </c>
      <c r="OL116" s="111">
        <f t="shared" si="526"/>
        <v>0</v>
      </c>
      <c r="OM116" s="111">
        <f t="shared" si="527"/>
        <v>0</v>
      </c>
      <c r="ON116" s="111">
        <f t="shared" si="528"/>
        <v>0</v>
      </c>
      <c r="OO116" s="111">
        <f t="shared" si="529"/>
        <v>0</v>
      </c>
      <c r="OP116" s="111">
        <f t="shared" si="530"/>
        <v>0</v>
      </c>
      <c r="OQ116" s="111">
        <f t="shared" si="531"/>
        <v>0</v>
      </c>
      <c r="OR116" s="111">
        <f t="shared" si="532"/>
        <v>0</v>
      </c>
      <c r="OS116" s="111">
        <f t="shared" si="533"/>
        <v>0</v>
      </c>
      <c r="OT116" s="111">
        <f t="shared" si="534"/>
        <v>0</v>
      </c>
      <c r="OU116" s="111">
        <f t="shared" si="535"/>
        <v>0</v>
      </c>
      <c r="OV116" s="111">
        <f t="shared" si="536"/>
        <v>0</v>
      </c>
      <c r="OW116" s="111">
        <f t="shared" si="537"/>
        <v>0</v>
      </c>
      <c r="OX116" s="111">
        <f t="shared" si="538"/>
        <v>0</v>
      </c>
      <c r="OY116" s="111"/>
      <c r="PA116" s="51">
        <f t="shared" si="686"/>
        <v>157233.56864172826</v>
      </c>
      <c r="PB116" s="51">
        <f t="shared" si="539"/>
        <v>150032.17609640342</v>
      </c>
      <c r="PC116" s="51">
        <f t="shared" si="540"/>
        <v>154856.66476927258</v>
      </c>
      <c r="PD116" s="51">
        <f t="shared" si="541"/>
        <v>154898.41556013245</v>
      </c>
      <c r="PE116" s="51">
        <f t="shared" si="542"/>
        <v>154898.41556013245</v>
      </c>
      <c r="PF116" s="51">
        <f t="shared" si="543"/>
        <v>150073.92688726325</v>
      </c>
      <c r="PG116" s="51">
        <f t="shared" si="544"/>
        <v>148867.80906714208</v>
      </c>
      <c r="PH116" s="51">
        <f t="shared" si="545"/>
        <v>133911.36609524331</v>
      </c>
      <c r="PI116" s="51">
        <f t="shared" si="546"/>
        <v>138469.02087559624</v>
      </c>
      <c r="PJ116" s="51">
        <f t="shared" si="547"/>
        <v>145707.50856450733</v>
      </c>
      <c r="PK116" s="51">
        <f t="shared" si="548"/>
        <v>145542.07261675014</v>
      </c>
      <c r="PL116" s="51">
        <f t="shared" si="549"/>
        <v>145626.97185047995</v>
      </c>
      <c r="PM116" s="51">
        <f t="shared" si="550"/>
        <v>157233.56864172826</v>
      </c>
      <c r="PN116" s="51">
        <f t="shared" si="551"/>
        <v>150032.17609640342</v>
      </c>
      <c r="PO116" s="51">
        <f t="shared" si="552"/>
        <v>154856.66476927258</v>
      </c>
      <c r="PP116" s="51">
        <f t="shared" si="553"/>
        <v>154898.41556013245</v>
      </c>
      <c r="PQ116" s="51">
        <f t="shared" si="554"/>
        <v>154898.41556013245</v>
      </c>
      <c r="PR116" s="51">
        <f t="shared" si="555"/>
        <v>150073.92688726325</v>
      </c>
      <c r="PS116" s="51">
        <f t="shared" si="556"/>
        <v>148867.80906714208</v>
      </c>
      <c r="PT116" s="51">
        <f t="shared" si="557"/>
        <v>133911.36609524331</v>
      </c>
      <c r="PU116" s="51">
        <f t="shared" si="558"/>
        <v>138469.02087559624</v>
      </c>
      <c r="PV116" s="51">
        <f t="shared" si="559"/>
        <v>145707.50856450733</v>
      </c>
      <c r="PW116" s="51">
        <f t="shared" si="560"/>
        <v>145542.07261675014</v>
      </c>
      <c r="PX116" s="51">
        <f t="shared" si="561"/>
        <v>145626.97185047995</v>
      </c>
      <c r="PY116" s="51">
        <f t="shared" si="562"/>
        <v>157233.56864172826</v>
      </c>
      <c r="PZ116" s="51">
        <f t="shared" si="563"/>
        <v>150032.17609640342</v>
      </c>
      <c r="QA116" s="51">
        <f t="shared" si="564"/>
        <v>154856.66476927258</v>
      </c>
      <c r="QB116" s="51">
        <f t="shared" si="565"/>
        <v>154898.41556013245</v>
      </c>
      <c r="QC116" s="51">
        <f t="shared" si="566"/>
        <v>154898.41556013245</v>
      </c>
      <c r="QD116" s="51">
        <f t="shared" si="567"/>
        <v>150073.92688726325</v>
      </c>
      <c r="QE116" s="51">
        <f t="shared" si="568"/>
        <v>148867.80906714208</v>
      </c>
      <c r="QF116" s="51">
        <f t="shared" si="569"/>
        <v>133911.36609524331</v>
      </c>
      <c r="QG116" s="51">
        <f t="shared" si="570"/>
        <v>138469.02087559624</v>
      </c>
      <c r="QH116" s="51">
        <f t="shared" si="571"/>
        <v>145707.50856450733</v>
      </c>
      <c r="QI116" s="51">
        <f t="shared" si="572"/>
        <v>145542.07261675014</v>
      </c>
      <c r="QJ116" s="51">
        <f t="shared" si="573"/>
        <v>145626.97185047995</v>
      </c>
      <c r="QK116" s="51">
        <f t="shared" si="574"/>
        <v>157233.56864172826</v>
      </c>
      <c r="QL116" s="51">
        <f t="shared" si="575"/>
        <v>150032.17609640342</v>
      </c>
      <c r="QM116" s="51">
        <f t="shared" si="576"/>
        <v>154856.66476927258</v>
      </c>
      <c r="QN116" s="51">
        <f t="shared" si="577"/>
        <v>154898.41556013245</v>
      </c>
      <c r="QO116" s="51">
        <f t="shared" si="578"/>
        <v>154898.41556013245</v>
      </c>
      <c r="QP116" s="51">
        <f t="shared" si="579"/>
        <v>150073.92688726325</v>
      </c>
      <c r="QQ116" s="51">
        <f t="shared" si="580"/>
        <v>148867.80906714208</v>
      </c>
      <c r="QR116" s="51">
        <f t="shared" si="581"/>
        <v>133911.36609524331</v>
      </c>
      <c r="QS116" s="51">
        <f t="shared" si="582"/>
        <v>138469.02087559624</v>
      </c>
      <c r="QT116" s="51">
        <f t="shared" si="583"/>
        <v>145707.50856450733</v>
      </c>
      <c r="QU116" s="51">
        <f t="shared" si="584"/>
        <v>145542.07261675014</v>
      </c>
      <c r="QV116" s="51">
        <f t="shared" si="585"/>
        <v>145626.97185047995</v>
      </c>
      <c r="QW116" s="51">
        <f t="shared" si="586"/>
        <v>157233.56864172826</v>
      </c>
      <c r="QX116" s="51">
        <f t="shared" si="587"/>
        <v>150032.17609640342</v>
      </c>
      <c r="QY116" s="51">
        <f t="shared" si="588"/>
        <v>154856.66476927258</v>
      </c>
      <c r="QZ116" s="51">
        <f t="shared" si="589"/>
        <v>154898.41556013245</v>
      </c>
      <c r="RA116" s="51">
        <f t="shared" si="590"/>
        <v>154898.41556013245</v>
      </c>
      <c r="RB116" s="51">
        <f t="shared" si="591"/>
        <v>150073.92688726325</v>
      </c>
      <c r="RC116" s="51">
        <f t="shared" si="592"/>
        <v>148867.80906714208</v>
      </c>
      <c r="RD116" s="51">
        <f t="shared" si="593"/>
        <v>133911.36609524331</v>
      </c>
      <c r="RE116" s="51">
        <f t="shared" si="594"/>
        <v>138469.02087559624</v>
      </c>
      <c r="RF116" s="51">
        <f t="shared" si="595"/>
        <v>145707.50856450733</v>
      </c>
      <c r="RG116" s="51">
        <f t="shared" si="596"/>
        <v>145542.07261675014</v>
      </c>
      <c r="RH116" s="51">
        <f t="shared" si="597"/>
        <v>145626.97185047995</v>
      </c>
      <c r="RI116" s="51">
        <f t="shared" si="598"/>
        <v>157233.56864172826</v>
      </c>
      <c r="RJ116" s="51">
        <f t="shared" si="599"/>
        <v>150032.17609640342</v>
      </c>
      <c r="RK116" s="51">
        <f t="shared" si="600"/>
        <v>154856.66476927258</v>
      </c>
      <c r="RL116" s="51">
        <f t="shared" si="601"/>
        <v>154898.41556013245</v>
      </c>
      <c r="RM116" s="51">
        <f t="shared" si="602"/>
        <v>154898.41556013245</v>
      </c>
      <c r="RN116" s="51">
        <f t="shared" si="603"/>
        <v>150073.92688726325</v>
      </c>
      <c r="RO116" s="51">
        <f t="shared" si="604"/>
        <v>148867.80906714208</v>
      </c>
      <c r="RP116" s="51">
        <f t="shared" si="605"/>
        <v>133911.36609524331</v>
      </c>
      <c r="RQ116" s="51">
        <f t="shared" si="606"/>
        <v>138469.02087559624</v>
      </c>
      <c r="RR116" s="51">
        <f t="shared" si="607"/>
        <v>145707.50856450733</v>
      </c>
      <c r="RS116" s="51">
        <f t="shared" si="608"/>
        <v>145542.07261675014</v>
      </c>
      <c r="RT116" s="51">
        <f t="shared" si="609"/>
        <v>145626.97185047995</v>
      </c>
      <c r="RU116" s="51"/>
      <c r="RV116" s="51">
        <f t="shared" ref="RV116:SA128" si="770">SUMPRODUCT($PA116:$RT116,N($PA$1:$RT$1=RV$1))</f>
        <v>1780117.9165846515</v>
      </c>
      <c r="RW116" s="51">
        <f t="shared" si="770"/>
        <v>1780117.9165846515</v>
      </c>
      <c r="RX116" s="51">
        <f t="shared" si="770"/>
        <v>1780117.9165846515</v>
      </c>
      <c r="RY116" s="51">
        <f t="shared" si="770"/>
        <v>1780117.9165846515</v>
      </c>
      <c r="RZ116" s="51">
        <f t="shared" si="770"/>
        <v>1780117.9165846515</v>
      </c>
      <c r="SA116" s="51">
        <f t="shared" si="770"/>
        <v>1780117.9165846515</v>
      </c>
    </row>
    <row r="117" spans="1:495" x14ac:dyDescent="0.3">
      <c r="A117" s="1">
        <v>820000</v>
      </c>
      <c r="B117" s="1" t="s">
        <v>277</v>
      </c>
      <c r="C117" s="1" t="s">
        <v>139</v>
      </c>
      <c r="D117" s="44">
        <v>0</v>
      </c>
      <c r="E117" s="1" t="s">
        <v>174</v>
      </c>
      <c r="F117" s="107">
        <f>VLOOKUP(A117,Auxiliar_OPEX_CustosUnit!$A$4:$E$129,COLUMN(Auxiliar_OPEX_CustosUnit!$E$3),0)</f>
        <v>5</v>
      </c>
      <c r="G117" s="107">
        <f>INDEX(Auxiliar_OPEX_Drivers!$B$76:$I$84,MATCH($E117,Auxiliar_OPEX_Drivers!$B$76:$B$84,0),MATCH(YEAR(G$2),Auxiliar_OPEX_Drivers!$B$76:$I$76,0))*$F117</f>
        <v>5</v>
      </c>
      <c r="H117" s="107">
        <f>INDEX(Auxiliar_OPEX_Drivers!$B$76:$I$84,MATCH($E117,Auxiliar_OPEX_Drivers!$B$76:$B$84,0),MATCH(YEAR(H$2),Auxiliar_OPEX_Drivers!$B$76:$I$76,0))*$F117</f>
        <v>5</v>
      </c>
      <c r="I117" s="107">
        <f>INDEX(Auxiliar_OPEX_Drivers!$B$76:$I$84,MATCH($E117,Auxiliar_OPEX_Drivers!$B$76:$B$84,0),MATCH(YEAR(I$2),Auxiliar_OPEX_Drivers!$B$76:$I$76,0))*$F117</f>
        <v>5</v>
      </c>
      <c r="J117" s="107">
        <f>INDEX(Auxiliar_OPEX_Drivers!$B$76:$I$84,MATCH($E117,Auxiliar_OPEX_Drivers!$B$76:$B$84,0),MATCH(YEAR(J$2),Auxiliar_OPEX_Drivers!$B$76:$I$76,0))*$F117</f>
        <v>5</v>
      </c>
      <c r="K117" s="107">
        <f>INDEX(Auxiliar_OPEX_Drivers!$B$76:$I$84,MATCH($E117,Auxiliar_OPEX_Drivers!$B$76:$B$84,0),MATCH(YEAR(K$2),Auxiliar_OPEX_Drivers!$B$76:$I$76,0))*$F117</f>
        <v>5</v>
      </c>
      <c r="L117" s="107">
        <f>INDEX(Auxiliar_OPEX_Drivers!$B$76:$I$84,MATCH($E117,Auxiliar_OPEX_Drivers!$B$76:$B$84,0),MATCH(YEAR(L$2),Auxiliar_OPEX_Drivers!$B$76:$I$76,0))*$F117</f>
        <v>5</v>
      </c>
      <c r="M117" s="107">
        <f>INDEX(Auxiliar_OPEX_Drivers!$B$76:$I$84,MATCH($E117,Auxiliar_OPEX_Drivers!$B$76:$B$84,0),MATCH(YEAR(M$2),Auxiliar_OPEX_Drivers!$B$76:$I$76,0))*$F117</f>
        <v>5</v>
      </c>
      <c r="N117" s="107">
        <f>INDEX(Auxiliar_OPEX_Drivers!$B$76:$I$84,MATCH($E117,Auxiliar_OPEX_Drivers!$B$76:$B$84,0),MATCH(YEAR(N$2),Auxiliar_OPEX_Drivers!$B$76:$I$76,0))*$F117</f>
        <v>5</v>
      </c>
      <c r="O117" s="107">
        <f>INDEX(Auxiliar_OPEX_Drivers!$B$76:$I$84,MATCH($E117,Auxiliar_OPEX_Drivers!$B$76:$B$84,0),MATCH(YEAR(O$2),Auxiliar_OPEX_Drivers!$B$76:$I$76,0))*$F117</f>
        <v>5</v>
      </c>
      <c r="P117" s="107">
        <f>INDEX(Auxiliar_OPEX_Drivers!$B$76:$I$84,MATCH($E117,Auxiliar_OPEX_Drivers!$B$76:$B$84,0),MATCH(YEAR(P$2),Auxiliar_OPEX_Drivers!$B$76:$I$76,0))*$F117</f>
        <v>5</v>
      </c>
      <c r="Q117" s="107">
        <f>INDEX(Auxiliar_OPEX_Drivers!$B$76:$I$84,MATCH($E117,Auxiliar_OPEX_Drivers!$B$76:$B$84,0),MATCH(YEAR(Q$2),Auxiliar_OPEX_Drivers!$B$76:$I$76,0))*$F117</f>
        <v>5</v>
      </c>
      <c r="R117" s="107">
        <f>INDEX(Auxiliar_OPEX_Drivers!$B$76:$I$84,MATCH($E117,Auxiliar_OPEX_Drivers!$B$76:$B$84,0),MATCH(YEAR(R$2),Auxiliar_OPEX_Drivers!$B$76:$I$76,0))*$F117</f>
        <v>5</v>
      </c>
      <c r="S117" s="107">
        <f>INDEX(Auxiliar_OPEX_Drivers!$B$76:$I$84,MATCH($E117,Auxiliar_OPEX_Drivers!$B$76:$B$84,0),MATCH(YEAR(S$2),Auxiliar_OPEX_Drivers!$B$76:$I$76,0))*$F117</f>
        <v>5</v>
      </c>
      <c r="T117" s="107">
        <f>INDEX(Auxiliar_OPEX_Drivers!$B$76:$I$84,MATCH($E117,Auxiliar_OPEX_Drivers!$B$76:$B$84,0),MATCH(YEAR(T$2),Auxiliar_OPEX_Drivers!$B$76:$I$76,0))*$F117</f>
        <v>5</v>
      </c>
      <c r="U117" s="107">
        <f>INDEX(Auxiliar_OPEX_Drivers!$B$76:$I$84,MATCH($E117,Auxiliar_OPEX_Drivers!$B$76:$B$84,0),MATCH(YEAR(U$2),Auxiliar_OPEX_Drivers!$B$76:$I$76,0))*$F117</f>
        <v>5</v>
      </c>
      <c r="V117" s="107">
        <f>INDEX(Auxiliar_OPEX_Drivers!$B$76:$I$84,MATCH($E117,Auxiliar_OPEX_Drivers!$B$76:$B$84,0),MATCH(YEAR(V$2),Auxiliar_OPEX_Drivers!$B$76:$I$76,0))*$F117</f>
        <v>5</v>
      </c>
      <c r="W117" s="107">
        <f>INDEX(Auxiliar_OPEX_Drivers!$B$76:$I$84,MATCH($E117,Auxiliar_OPEX_Drivers!$B$76:$B$84,0),MATCH(YEAR(W$2),Auxiliar_OPEX_Drivers!$B$76:$I$76,0))*$F117</f>
        <v>5</v>
      </c>
      <c r="X117" s="107">
        <f>INDEX(Auxiliar_OPEX_Drivers!$B$76:$I$84,MATCH($E117,Auxiliar_OPEX_Drivers!$B$76:$B$84,0),MATCH(YEAR(X$2),Auxiliar_OPEX_Drivers!$B$76:$I$76,0))*$F117</f>
        <v>5</v>
      </c>
      <c r="Y117" s="107">
        <f>INDEX(Auxiliar_OPEX_Drivers!$B$76:$I$84,MATCH($E117,Auxiliar_OPEX_Drivers!$B$76:$B$84,0),MATCH(YEAR(Y$2),Auxiliar_OPEX_Drivers!$B$76:$I$76,0))*$F117</f>
        <v>5</v>
      </c>
      <c r="Z117" s="107">
        <f>INDEX(Auxiliar_OPEX_Drivers!$B$76:$I$84,MATCH($E117,Auxiliar_OPEX_Drivers!$B$76:$B$84,0),MATCH(YEAR(Z$2),Auxiliar_OPEX_Drivers!$B$76:$I$76,0))*$F117</f>
        <v>5</v>
      </c>
      <c r="AA117" s="107">
        <f>INDEX(Auxiliar_OPEX_Drivers!$B$76:$I$84,MATCH($E117,Auxiliar_OPEX_Drivers!$B$76:$B$84,0),MATCH(YEAR(AA$2),Auxiliar_OPEX_Drivers!$B$76:$I$76,0))*$F117</f>
        <v>5</v>
      </c>
      <c r="AB117" s="107">
        <f>INDEX(Auxiliar_OPEX_Drivers!$B$76:$I$84,MATCH($E117,Auxiliar_OPEX_Drivers!$B$76:$B$84,0),MATCH(YEAR(AB$2),Auxiliar_OPEX_Drivers!$B$76:$I$76,0))*$F117</f>
        <v>5</v>
      </c>
      <c r="AC117" s="107">
        <f>INDEX(Auxiliar_OPEX_Drivers!$B$76:$I$84,MATCH($E117,Auxiliar_OPEX_Drivers!$B$76:$B$84,0),MATCH(YEAR(AC$2),Auxiliar_OPEX_Drivers!$B$76:$I$76,0))*$F117</f>
        <v>5</v>
      </c>
      <c r="AD117" s="107">
        <f>INDEX(Auxiliar_OPEX_Drivers!$B$76:$I$84,MATCH($E117,Auxiliar_OPEX_Drivers!$B$76:$B$84,0),MATCH(YEAR(AD$2),Auxiliar_OPEX_Drivers!$B$76:$I$76,0))*$F117</f>
        <v>5</v>
      </c>
      <c r="AE117" s="107">
        <f>INDEX(Auxiliar_OPEX_Drivers!$B$76:$I$84,MATCH($E117,Auxiliar_OPEX_Drivers!$B$76:$B$84,0),MATCH(YEAR(AE$2),Auxiliar_OPEX_Drivers!$B$76:$I$76,0))*$F117</f>
        <v>5</v>
      </c>
      <c r="AF117" s="107">
        <f>INDEX(Auxiliar_OPEX_Drivers!$B$76:$I$84,MATCH($E117,Auxiliar_OPEX_Drivers!$B$76:$B$84,0),MATCH(YEAR(AF$2),Auxiliar_OPEX_Drivers!$B$76:$I$76,0))*$F117</f>
        <v>5</v>
      </c>
      <c r="AG117" s="107">
        <f>INDEX(Auxiliar_OPEX_Drivers!$B$76:$I$84,MATCH($E117,Auxiliar_OPEX_Drivers!$B$76:$B$84,0),MATCH(YEAR(AG$2),Auxiliar_OPEX_Drivers!$B$76:$I$76,0))*$F117</f>
        <v>5</v>
      </c>
      <c r="AH117" s="107">
        <f>INDEX(Auxiliar_OPEX_Drivers!$B$76:$I$84,MATCH($E117,Auxiliar_OPEX_Drivers!$B$76:$B$84,0),MATCH(YEAR(AH$2),Auxiliar_OPEX_Drivers!$B$76:$I$76,0))*$F117</f>
        <v>5</v>
      </c>
      <c r="AI117" s="107">
        <f>INDEX(Auxiliar_OPEX_Drivers!$B$76:$I$84,MATCH($E117,Auxiliar_OPEX_Drivers!$B$76:$B$84,0),MATCH(YEAR(AI$2),Auxiliar_OPEX_Drivers!$B$76:$I$76,0))*$F117</f>
        <v>5</v>
      </c>
      <c r="AJ117" s="107">
        <f>INDEX(Auxiliar_OPEX_Drivers!$B$76:$I$84,MATCH($E117,Auxiliar_OPEX_Drivers!$B$76:$B$84,0),MATCH(YEAR(AJ$2),Auxiliar_OPEX_Drivers!$B$76:$I$76,0))*$F117</f>
        <v>5</v>
      </c>
      <c r="AK117" s="107">
        <f>INDEX(Auxiliar_OPEX_Drivers!$B$76:$I$84,MATCH($E117,Auxiliar_OPEX_Drivers!$B$76:$B$84,0),MATCH(YEAR(AK$2),Auxiliar_OPEX_Drivers!$B$76:$I$76,0))*$F117</f>
        <v>5</v>
      </c>
      <c r="AL117" s="107">
        <f>INDEX(Auxiliar_OPEX_Drivers!$B$76:$I$84,MATCH($E117,Auxiliar_OPEX_Drivers!$B$76:$B$84,0),MATCH(YEAR(AL$2),Auxiliar_OPEX_Drivers!$B$76:$I$76,0))*$F117</f>
        <v>5</v>
      </c>
      <c r="AM117" s="107">
        <f>INDEX(Auxiliar_OPEX_Drivers!$B$76:$I$84,MATCH($E117,Auxiliar_OPEX_Drivers!$B$76:$B$84,0),MATCH(YEAR(AM$2),Auxiliar_OPEX_Drivers!$B$76:$I$76,0))*$F117</f>
        <v>5</v>
      </c>
      <c r="AN117" s="107">
        <f>INDEX(Auxiliar_OPEX_Drivers!$B$76:$I$84,MATCH($E117,Auxiliar_OPEX_Drivers!$B$76:$B$84,0),MATCH(YEAR(AN$2),Auxiliar_OPEX_Drivers!$B$76:$I$76,0))*$F117</f>
        <v>5</v>
      </c>
      <c r="AO117" s="107">
        <f>INDEX(Auxiliar_OPEX_Drivers!$B$76:$I$84,MATCH($E117,Auxiliar_OPEX_Drivers!$B$76:$B$84,0),MATCH(YEAR(AO$2),Auxiliar_OPEX_Drivers!$B$76:$I$76,0))*$F117</f>
        <v>5</v>
      </c>
      <c r="AP117" s="107">
        <f>INDEX(Auxiliar_OPEX_Drivers!$B$76:$I$84,MATCH($E117,Auxiliar_OPEX_Drivers!$B$76:$B$84,0),MATCH(YEAR(AP$2),Auxiliar_OPEX_Drivers!$B$76:$I$76,0))*$F117</f>
        <v>5</v>
      </c>
      <c r="AQ117" s="107">
        <f>INDEX(Auxiliar_OPEX_Drivers!$B$76:$I$84,MATCH($E117,Auxiliar_OPEX_Drivers!$B$76:$B$84,0),MATCH(YEAR(AQ$2),Auxiliar_OPEX_Drivers!$B$76:$I$76,0))*$F117</f>
        <v>5</v>
      </c>
      <c r="AR117" s="107">
        <f>INDEX(Auxiliar_OPEX_Drivers!$B$76:$I$84,MATCH($E117,Auxiliar_OPEX_Drivers!$B$76:$B$84,0),MATCH(YEAR(AR$2),Auxiliar_OPEX_Drivers!$B$76:$I$76,0))*$F117</f>
        <v>5</v>
      </c>
      <c r="AS117" s="107">
        <f>INDEX(Auxiliar_OPEX_Drivers!$B$76:$I$84,MATCH($E117,Auxiliar_OPEX_Drivers!$B$76:$B$84,0),MATCH(YEAR(AS$2),Auxiliar_OPEX_Drivers!$B$76:$I$76,0))*$F117</f>
        <v>5</v>
      </c>
      <c r="AT117" s="107">
        <f>INDEX(Auxiliar_OPEX_Drivers!$B$76:$I$84,MATCH($E117,Auxiliar_OPEX_Drivers!$B$76:$B$84,0),MATCH(YEAR(AT$2),Auxiliar_OPEX_Drivers!$B$76:$I$76,0))*$F117</f>
        <v>5</v>
      </c>
      <c r="AU117" s="107">
        <f>INDEX(Auxiliar_OPEX_Drivers!$B$76:$I$84,MATCH($E117,Auxiliar_OPEX_Drivers!$B$76:$B$84,0),MATCH(YEAR(AU$2),Auxiliar_OPEX_Drivers!$B$76:$I$76,0))*$F117</f>
        <v>5</v>
      </c>
      <c r="AV117" s="107">
        <f>INDEX(Auxiliar_OPEX_Drivers!$B$76:$I$84,MATCH($E117,Auxiliar_OPEX_Drivers!$B$76:$B$84,0),MATCH(YEAR(AV$2),Auxiliar_OPEX_Drivers!$B$76:$I$76,0))*$F117</f>
        <v>5</v>
      </c>
      <c r="AW117" s="107">
        <f>INDEX(Auxiliar_OPEX_Drivers!$B$76:$I$84,MATCH($E117,Auxiliar_OPEX_Drivers!$B$76:$B$84,0),MATCH(YEAR(AW$2),Auxiliar_OPEX_Drivers!$B$76:$I$76,0))*$F117</f>
        <v>5</v>
      </c>
      <c r="AX117" s="107">
        <f>INDEX(Auxiliar_OPEX_Drivers!$B$76:$I$84,MATCH($E117,Auxiliar_OPEX_Drivers!$B$76:$B$84,0),MATCH(YEAR(AX$2),Auxiliar_OPEX_Drivers!$B$76:$I$76,0))*$F117</f>
        <v>5</v>
      </c>
      <c r="AY117" s="107">
        <f>INDEX(Auxiliar_OPEX_Drivers!$B$76:$I$84,MATCH($E117,Auxiliar_OPEX_Drivers!$B$76:$B$84,0),MATCH(YEAR(AY$2),Auxiliar_OPEX_Drivers!$B$76:$I$76,0))*$F117</f>
        <v>5</v>
      </c>
      <c r="AZ117" s="107">
        <f>INDEX(Auxiliar_OPEX_Drivers!$B$76:$I$84,MATCH($E117,Auxiliar_OPEX_Drivers!$B$76:$B$84,0),MATCH(YEAR(AZ$2),Auxiliar_OPEX_Drivers!$B$76:$I$76,0))*$F117</f>
        <v>5</v>
      </c>
      <c r="BA117" s="107">
        <f>INDEX(Auxiliar_OPEX_Drivers!$B$76:$I$84,MATCH($E117,Auxiliar_OPEX_Drivers!$B$76:$B$84,0),MATCH(YEAR(BA$2),Auxiliar_OPEX_Drivers!$B$76:$I$76,0))*$F117</f>
        <v>5</v>
      </c>
      <c r="BB117" s="107">
        <f>INDEX(Auxiliar_OPEX_Drivers!$B$76:$I$84,MATCH($E117,Auxiliar_OPEX_Drivers!$B$76:$B$84,0),MATCH(YEAR(BB$2),Auxiliar_OPEX_Drivers!$B$76:$I$76,0))*$F117</f>
        <v>5</v>
      </c>
      <c r="BC117" s="107">
        <f>INDEX(Auxiliar_OPEX_Drivers!$B$76:$I$84,MATCH($E117,Auxiliar_OPEX_Drivers!$B$76:$B$84,0),MATCH(YEAR(BC$2),Auxiliar_OPEX_Drivers!$B$76:$I$76,0))*$F117</f>
        <v>5</v>
      </c>
      <c r="BD117" s="107">
        <f>INDEX(Auxiliar_OPEX_Drivers!$B$76:$I$84,MATCH($E117,Auxiliar_OPEX_Drivers!$B$76:$B$84,0),MATCH(YEAR(BD$2),Auxiliar_OPEX_Drivers!$B$76:$I$76,0))*$F117</f>
        <v>5</v>
      </c>
      <c r="BE117" s="107">
        <f>INDEX(Auxiliar_OPEX_Drivers!$B$76:$I$84,MATCH($E117,Auxiliar_OPEX_Drivers!$B$76:$B$84,0),MATCH(YEAR(BE$2),Auxiliar_OPEX_Drivers!$B$76:$I$76,0))*$F117</f>
        <v>5</v>
      </c>
      <c r="BF117" s="107">
        <f>INDEX(Auxiliar_OPEX_Drivers!$B$76:$I$84,MATCH($E117,Auxiliar_OPEX_Drivers!$B$76:$B$84,0),MATCH(YEAR(BF$2),Auxiliar_OPEX_Drivers!$B$76:$I$76,0))*$F117</f>
        <v>5</v>
      </c>
      <c r="BG117" s="107">
        <f>INDEX(Auxiliar_OPEX_Drivers!$B$76:$I$84,MATCH($E117,Auxiliar_OPEX_Drivers!$B$76:$B$84,0),MATCH(YEAR(BG$2),Auxiliar_OPEX_Drivers!$B$76:$I$76,0))*$F117</f>
        <v>5</v>
      </c>
      <c r="BH117" s="107">
        <f>INDEX(Auxiliar_OPEX_Drivers!$B$76:$I$84,MATCH($E117,Auxiliar_OPEX_Drivers!$B$76:$B$84,0),MATCH(YEAR(BH$2),Auxiliar_OPEX_Drivers!$B$76:$I$76,0))*$F117</f>
        <v>5</v>
      </c>
      <c r="BI117" s="107">
        <f>INDEX(Auxiliar_OPEX_Drivers!$B$76:$I$84,MATCH($E117,Auxiliar_OPEX_Drivers!$B$76:$B$84,0),MATCH(YEAR(BI$2),Auxiliar_OPEX_Drivers!$B$76:$I$76,0))*$F117</f>
        <v>5</v>
      </c>
      <c r="BJ117" s="107">
        <f>INDEX(Auxiliar_OPEX_Drivers!$B$76:$I$84,MATCH($E117,Auxiliar_OPEX_Drivers!$B$76:$B$84,0),MATCH(YEAR(BJ$2),Auxiliar_OPEX_Drivers!$B$76:$I$76,0))*$F117</f>
        <v>5</v>
      </c>
      <c r="BK117" s="107">
        <f>INDEX(Auxiliar_OPEX_Drivers!$B$76:$I$84,MATCH($E117,Auxiliar_OPEX_Drivers!$B$76:$B$84,0),MATCH(YEAR(BK$2),Auxiliar_OPEX_Drivers!$B$76:$I$76,0))*$F117</f>
        <v>5</v>
      </c>
      <c r="BL117" s="107">
        <f>INDEX(Auxiliar_OPEX_Drivers!$B$76:$I$84,MATCH($E117,Auxiliar_OPEX_Drivers!$B$76:$B$84,0),MATCH(YEAR(BL$2),Auxiliar_OPEX_Drivers!$B$76:$I$76,0))*$F117</f>
        <v>5</v>
      </c>
      <c r="BM117" s="107">
        <f>INDEX(Auxiliar_OPEX_Drivers!$B$76:$I$84,MATCH($E117,Auxiliar_OPEX_Drivers!$B$76:$B$84,0),MATCH(YEAR(BM$2),Auxiliar_OPEX_Drivers!$B$76:$I$76,0))*$F117</f>
        <v>5</v>
      </c>
      <c r="BN117" s="107">
        <f>INDEX(Auxiliar_OPEX_Drivers!$B$76:$I$84,MATCH($E117,Auxiliar_OPEX_Drivers!$B$76:$B$84,0),MATCH(YEAR(BN$2),Auxiliar_OPEX_Drivers!$B$76:$I$76,0))*$F117</f>
        <v>5</v>
      </c>
      <c r="BO117" s="107">
        <f>INDEX(Auxiliar_OPEX_Drivers!$B$76:$I$84,MATCH($E117,Auxiliar_OPEX_Drivers!$B$76:$B$84,0),MATCH(YEAR(BO$2),Auxiliar_OPEX_Drivers!$B$76:$I$76,0))*$F117</f>
        <v>5</v>
      </c>
      <c r="BP117" s="107">
        <f>INDEX(Auxiliar_OPEX_Drivers!$B$76:$I$84,MATCH($E117,Auxiliar_OPEX_Drivers!$B$76:$B$84,0),MATCH(YEAR(BP$2),Auxiliar_OPEX_Drivers!$B$76:$I$76,0))*$F117</f>
        <v>5</v>
      </c>
      <c r="BQ117" s="107">
        <f>INDEX(Auxiliar_OPEX_Drivers!$B$76:$I$84,MATCH($E117,Auxiliar_OPEX_Drivers!$B$76:$B$84,0),MATCH(YEAR(BQ$2),Auxiliar_OPEX_Drivers!$B$76:$I$76,0))*$F117</f>
        <v>5</v>
      </c>
      <c r="BR117" s="107">
        <f>INDEX(Auxiliar_OPEX_Drivers!$B$76:$I$84,MATCH($E117,Auxiliar_OPEX_Drivers!$B$76:$B$84,0),MATCH(YEAR(BR$2),Auxiliar_OPEX_Drivers!$B$76:$I$76,0))*$F117</f>
        <v>5</v>
      </c>
      <c r="BS117" s="107">
        <f>INDEX(Auxiliar_OPEX_Drivers!$B$76:$I$84,MATCH($E117,Auxiliar_OPEX_Drivers!$B$76:$B$84,0),MATCH(YEAR(BS$2),Auxiliar_OPEX_Drivers!$B$76:$I$76,0))*$F117</f>
        <v>5</v>
      </c>
      <c r="BT117" s="107">
        <f>INDEX(Auxiliar_OPEX_Drivers!$B$76:$I$84,MATCH($E117,Auxiliar_OPEX_Drivers!$B$76:$B$84,0),MATCH(YEAR(BT$2),Auxiliar_OPEX_Drivers!$B$76:$I$76,0))*$F117</f>
        <v>5</v>
      </c>
      <c r="BU117" s="107">
        <f>INDEX(Auxiliar_OPEX_Drivers!$B$76:$I$84,MATCH($E117,Auxiliar_OPEX_Drivers!$B$76:$B$84,0),MATCH(YEAR(BU$2),Auxiliar_OPEX_Drivers!$B$76:$I$76,0))*$F117</f>
        <v>5</v>
      </c>
      <c r="BV117" s="107">
        <f>INDEX(Auxiliar_OPEX_Drivers!$B$76:$I$84,MATCH($E117,Auxiliar_OPEX_Drivers!$B$76:$B$84,0),MATCH(YEAR(BV$2),Auxiliar_OPEX_Drivers!$B$76:$I$76,0))*$F117</f>
        <v>5</v>
      </c>
      <c r="BW117" s="107">
        <f>INDEX(Auxiliar_OPEX_Drivers!$B$76:$I$84,MATCH($E117,Auxiliar_OPEX_Drivers!$B$76:$B$84,0),MATCH(YEAR(BW$2),Auxiliar_OPEX_Drivers!$B$76:$I$76,0))*$F117</f>
        <v>5</v>
      </c>
      <c r="BX117" s="107">
        <f>INDEX(Auxiliar_OPEX_Drivers!$B$76:$I$84,MATCH($E117,Auxiliar_OPEX_Drivers!$B$76:$B$84,0),MATCH(YEAR(BX$2),Auxiliar_OPEX_Drivers!$B$76:$I$76,0))*$F117</f>
        <v>5</v>
      </c>
      <c r="BY117" s="107">
        <f>INDEX(Auxiliar_OPEX_Drivers!$B$76:$I$84,MATCH($E117,Auxiliar_OPEX_Drivers!$B$76:$B$84,0),MATCH(YEAR(BY$2),Auxiliar_OPEX_Drivers!$B$76:$I$76,0))*$F117</f>
        <v>5</v>
      </c>
      <c r="BZ117" s="107">
        <f>INDEX(Auxiliar_OPEX_Drivers!$B$76:$I$84,MATCH($E117,Auxiliar_OPEX_Drivers!$B$76:$B$84,0),MATCH(YEAR(BZ$2),Auxiliar_OPEX_Drivers!$B$76:$I$76,0))*$F117</f>
        <v>5</v>
      </c>
      <c r="CA117" s="107">
        <f>INDEX(Auxiliar_OPEX_Drivers!$B$76:$I$84,MATCH($E117,Auxiliar_OPEX_Drivers!$B$76:$B$84,0),MATCH(YEAR(CA$2),Auxiliar_OPEX_Drivers!$B$76:$I$76,0))*$F117</f>
        <v>5</v>
      </c>
      <c r="CB117" s="107">
        <f>INDEX(Auxiliar_OPEX_Drivers!$B$76:$I$84,MATCH($E117,Auxiliar_OPEX_Drivers!$B$76:$B$84,0),MATCH(YEAR(CB$2),Auxiliar_OPEX_Drivers!$B$76:$I$76,0))*$F117</f>
        <v>5</v>
      </c>
      <c r="CC117" s="107">
        <f>INDEX(Auxiliar_OPEX_Drivers!$B$76:$I$84,MATCH($E117,Auxiliar_OPEX_Drivers!$B$76:$B$84,0),MATCH(YEAR(CC$2),Auxiliar_OPEX_Drivers!$B$76:$I$76,0))*$F117</f>
        <v>5</v>
      </c>
      <c r="CD117" s="107">
        <f>INDEX(Auxiliar_OPEX_Drivers!$B$76:$I$84,MATCH($E117,Auxiliar_OPEX_Drivers!$B$76:$B$84,0),MATCH(YEAR(CD$2),Auxiliar_OPEX_Drivers!$B$76:$I$76,0))*$F117</f>
        <v>5</v>
      </c>
      <c r="CE117" s="107">
        <f>INDEX(Auxiliar_OPEX_Drivers!$B$76:$I$84,MATCH($E117,Auxiliar_OPEX_Drivers!$B$76:$B$84,0),MATCH(YEAR(CE$2),Auxiliar_OPEX_Drivers!$B$76:$I$76,0))*$F117</f>
        <v>5</v>
      </c>
      <c r="CF117" s="107">
        <f>INDEX(Auxiliar_OPEX_Drivers!$B$76:$I$84,MATCH($E117,Auxiliar_OPEX_Drivers!$B$76:$B$84,0),MATCH(YEAR(CF$2),Auxiliar_OPEX_Drivers!$B$76:$I$76,0))*$F117</f>
        <v>5</v>
      </c>
      <c r="CG117" s="107">
        <f>INDEX(Auxiliar_OPEX_Drivers!$B$76:$I$84,MATCH($E117,Auxiliar_OPEX_Drivers!$B$76:$B$84,0),MATCH(YEAR(CG$2),Auxiliar_OPEX_Drivers!$B$76:$I$76,0))*$F117</f>
        <v>5</v>
      </c>
      <c r="CI117" s="51">
        <f>INDEX(Auxiliar_OPEX_CustosUnit!$A$1:$R$129,MATCH(Auxiliar_OPEX_P!$A117,Auxiliar_OPEX_CustosUnit!$A$1:$A$129,0),MATCH(CI$2,Auxiliar_OPEX_CustosUnit!$A$3:$Q$3,0))*(1-DRE_Auxiliar!$A$5)</f>
        <v>30611.877953169209</v>
      </c>
      <c r="CJ117" s="51">
        <f>INDEX(Auxiliar_OPEX_CustosUnit!$A$1:$R$129,MATCH(Auxiliar_OPEX_P!$A117,Auxiliar_OPEX_CustosUnit!$A$1:$A$129,0),MATCH(CJ$2,Auxiliar_OPEX_CustosUnit!$A$3:$Q$3,0))*(1-DRE_Auxiliar!$A$5)</f>
        <v>31641.267882096956</v>
      </c>
      <c r="CK117" s="51">
        <f>INDEX(Auxiliar_OPEX_CustosUnit!$A$1:$R$129,MATCH(Auxiliar_OPEX_P!$A117,Auxiliar_OPEX_CustosUnit!$A$1:$A$129,0),MATCH(CK$2,Auxiliar_OPEX_CustosUnit!$A$3:$Q$3,0))*(1-DRE_Auxiliar!$A$5)</f>
        <v>33819.986384786382</v>
      </c>
      <c r="CL117" s="51">
        <f>INDEX(Auxiliar_OPEX_CustosUnit!$A$1:$R$129,MATCH(Auxiliar_OPEX_P!$A117,Auxiliar_OPEX_CustosUnit!$A$1:$A$129,0),MATCH(CL$2,Auxiliar_OPEX_CustosUnit!$A$3:$Q$3,0))*(1-DRE_Auxiliar!$A$5)</f>
        <v>33683.418329856606</v>
      </c>
      <c r="CM117" s="51">
        <f>INDEX(Auxiliar_OPEX_CustosUnit!$A$1:$R$129,MATCH(Auxiliar_OPEX_P!$A117,Auxiliar_OPEX_CustosUnit!$A$1:$A$129,0),MATCH(CM$2,Auxiliar_OPEX_CustosUnit!$A$3:$Q$3,0))*(1-DRE_Auxiliar!$A$5)</f>
        <v>33696.153214916092</v>
      </c>
      <c r="CN117" s="51">
        <f>INDEX(Auxiliar_OPEX_CustosUnit!$A$1:$R$129,MATCH(Auxiliar_OPEX_P!$A117,Auxiliar_OPEX_CustosUnit!$A$1:$A$129,0),MATCH(CN$2,Auxiliar_OPEX_CustosUnit!$A$3:$Q$3,0))*(1-DRE_Auxiliar!$A$5)</f>
        <v>33726.823376952525</v>
      </c>
      <c r="CO117" s="51">
        <f>INDEX(Auxiliar_OPEX_CustosUnit!$A$1:$R$129,MATCH(Auxiliar_OPEX_P!$A117,Auxiliar_OPEX_CustosUnit!$A$1:$A$129,0),MATCH(CO$2,Auxiliar_OPEX_CustosUnit!$A$3:$Q$3,0))*(1-DRE_Auxiliar!$A$5)</f>
        <v>33377.990000132624</v>
      </c>
      <c r="CP117" s="51">
        <f>INDEX(Auxiliar_OPEX_CustosUnit!$A$1:$R$129,MATCH(Auxiliar_OPEX_P!$A117,Auxiliar_OPEX_CustosUnit!$A$1:$A$129,0),MATCH(CP$2,Auxiliar_OPEX_CustosUnit!$A$3:$Q$3,0))*(1-DRE_Auxiliar!$A$5)</f>
        <v>34437.935026294414</v>
      </c>
      <c r="CQ117" s="51">
        <f>INDEX(Auxiliar_OPEX_CustosUnit!$A$1:$R$129,MATCH(Auxiliar_OPEX_P!$A117,Auxiliar_OPEX_CustosUnit!$A$1:$A$129,0),MATCH(CQ$2,Auxiliar_OPEX_CustosUnit!$A$3:$Q$3,0))*(1-DRE_Auxiliar!$A$5)</f>
        <v>34444.197644923377</v>
      </c>
      <c r="CR117" s="51">
        <f>INDEX(Auxiliar_OPEX_CustosUnit!$A$1:$R$129,MATCH(Auxiliar_OPEX_P!$A117,Auxiliar_OPEX_CustosUnit!$A$1:$A$129,0),MATCH(CR$2,Auxiliar_OPEX_CustosUnit!$A$3:$Q$3,0))*(1-DRE_Auxiliar!$A$5)</f>
        <v>34444.197644923377</v>
      </c>
      <c r="CS117" s="51">
        <f>INDEX(Auxiliar_OPEX_CustosUnit!$A$1:$R$129,MATCH(Auxiliar_OPEX_P!$A117,Auxiliar_OPEX_CustosUnit!$A$1:$A$129,0),MATCH(CS$2,Auxiliar_OPEX_CustosUnit!$A$3:$Q$3,0))*(1-DRE_Auxiliar!$A$5)</f>
        <v>36381.08378206881</v>
      </c>
      <c r="CT117" s="51">
        <f>INDEX(Auxiliar_OPEX_CustosUnit!$A$1:$R$129,MATCH(Auxiliar_OPEX_P!$A117,Auxiliar_OPEX_CustosUnit!$A$1:$A$129,0),MATCH(CT$2,Auxiliar_OPEX_CustosUnit!$A$3:$Q$3,0))*(1-DRE_Auxiliar!$A$5)</f>
        <v>34468.435943129174</v>
      </c>
      <c r="CU117" s="53">
        <f t="shared" si="610"/>
        <v>30611.877953169209</v>
      </c>
      <c r="CV117" s="53">
        <f t="shared" si="611"/>
        <v>31641.267882096956</v>
      </c>
      <c r="CW117" s="53">
        <f t="shared" si="612"/>
        <v>33819.986384786382</v>
      </c>
      <c r="CX117" s="53">
        <f t="shared" si="613"/>
        <v>33683.418329856606</v>
      </c>
      <c r="CY117" s="53">
        <f t="shared" si="614"/>
        <v>33696.153214916092</v>
      </c>
      <c r="CZ117" s="53">
        <f t="shared" si="615"/>
        <v>33726.823376952525</v>
      </c>
      <c r="DA117" s="53">
        <f t="shared" si="616"/>
        <v>33377.990000132624</v>
      </c>
      <c r="DB117" s="53">
        <f t="shared" si="617"/>
        <v>34437.935026294414</v>
      </c>
      <c r="DC117" s="53">
        <f t="shared" si="618"/>
        <v>34444.197644923377</v>
      </c>
      <c r="DD117" s="53">
        <f t="shared" si="619"/>
        <v>34444.197644923377</v>
      </c>
      <c r="DE117" s="53">
        <f t="shared" si="620"/>
        <v>36381.08378206881</v>
      </c>
      <c r="DF117" s="53">
        <f t="shared" si="621"/>
        <v>34468.435943129174</v>
      </c>
      <c r="DG117" s="53">
        <f t="shared" si="622"/>
        <v>30611.877953169209</v>
      </c>
      <c r="DH117" s="53">
        <f t="shared" si="623"/>
        <v>31641.267882096956</v>
      </c>
      <c r="DI117" s="53">
        <f t="shared" si="624"/>
        <v>33819.986384786382</v>
      </c>
      <c r="DJ117" s="53">
        <f t="shared" si="625"/>
        <v>33683.418329856606</v>
      </c>
      <c r="DK117" s="53">
        <f t="shared" si="626"/>
        <v>33696.153214916092</v>
      </c>
      <c r="DL117" s="53">
        <f t="shared" si="627"/>
        <v>33726.823376952525</v>
      </c>
      <c r="DM117" s="53">
        <f t="shared" si="628"/>
        <v>33377.990000132624</v>
      </c>
      <c r="DN117" s="53">
        <f t="shared" si="629"/>
        <v>34437.935026294414</v>
      </c>
      <c r="DO117" s="53">
        <f t="shared" si="630"/>
        <v>34444.197644923377</v>
      </c>
      <c r="DP117" s="53">
        <f t="shared" si="631"/>
        <v>34444.197644923377</v>
      </c>
      <c r="DQ117" s="53">
        <f t="shared" si="632"/>
        <v>36381.08378206881</v>
      </c>
      <c r="DR117" s="53">
        <f t="shared" si="633"/>
        <v>34468.435943129174</v>
      </c>
      <c r="DS117" s="53">
        <f t="shared" si="634"/>
        <v>30611.877953169209</v>
      </c>
      <c r="DT117" s="53">
        <f t="shared" si="635"/>
        <v>31641.267882096956</v>
      </c>
      <c r="DU117" s="53">
        <f t="shared" si="636"/>
        <v>33819.986384786382</v>
      </c>
      <c r="DV117" s="53">
        <f t="shared" si="637"/>
        <v>33683.418329856606</v>
      </c>
      <c r="DW117" s="53">
        <f t="shared" si="638"/>
        <v>33696.153214916092</v>
      </c>
      <c r="DX117" s="53">
        <f t="shared" si="639"/>
        <v>33726.823376952525</v>
      </c>
      <c r="DY117" s="53">
        <f t="shared" si="640"/>
        <v>33377.990000132624</v>
      </c>
      <c r="DZ117" s="53">
        <f t="shared" si="641"/>
        <v>34437.935026294414</v>
      </c>
      <c r="EA117" s="53">
        <f t="shared" si="642"/>
        <v>34444.197644923377</v>
      </c>
      <c r="EB117" s="53">
        <f t="shared" si="643"/>
        <v>34444.197644923377</v>
      </c>
      <c r="EC117" s="53">
        <f t="shared" si="644"/>
        <v>36381.08378206881</v>
      </c>
      <c r="ED117" s="53">
        <f t="shared" si="645"/>
        <v>34468.435943129174</v>
      </c>
      <c r="EE117" s="53">
        <f t="shared" si="646"/>
        <v>30611.877953169209</v>
      </c>
      <c r="EF117" s="53">
        <f t="shared" si="647"/>
        <v>31641.267882096956</v>
      </c>
      <c r="EG117" s="53">
        <f t="shared" si="648"/>
        <v>33819.986384786382</v>
      </c>
      <c r="EH117" s="53">
        <f t="shared" si="649"/>
        <v>33683.418329856606</v>
      </c>
      <c r="EI117" s="53">
        <f t="shared" si="650"/>
        <v>33696.153214916092</v>
      </c>
      <c r="EJ117" s="53">
        <f t="shared" si="651"/>
        <v>33726.823376952525</v>
      </c>
      <c r="EK117" s="53">
        <f t="shared" si="652"/>
        <v>33377.990000132624</v>
      </c>
      <c r="EL117" s="53">
        <f t="shared" si="653"/>
        <v>34437.935026294414</v>
      </c>
      <c r="EM117" s="53">
        <f t="shared" si="654"/>
        <v>34444.197644923377</v>
      </c>
      <c r="EN117" s="53">
        <f t="shared" si="655"/>
        <v>34444.197644923377</v>
      </c>
      <c r="EO117" s="53">
        <f t="shared" si="656"/>
        <v>36381.08378206881</v>
      </c>
      <c r="EP117" s="53">
        <f t="shared" si="657"/>
        <v>34468.435943129174</v>
      </c>
      <c r="EQ117" s="53">
        <f t="shared" si="658"/>
        <v>30611.877953169209</v>
      </c>
      <c r="ER117" s="53">
        <f t="shared" si="659"/>
        <v>31641.267882096956</v>
      </c>
      <c r="ES117" s="53">
        <f t="shared" si="660"/>
        <v>33819.986384786382</v>
      </c>
      <c r="ET117" s="53">
        <f t="shared" si="661"/>
        <v>33683.418329856606</v>
      </c>
      <c r="EU117" s="53">
        <f t="shared" si="662"/>
        <v>33696.153214916092</v>
      </c>
      <c r="EV117" s="53">
        <f t="shared" si="663"/>
        <v>33726.823376952525</v>
      </c>
      <c r="EW117" s="53">
        <f t="shared" si="664"/>
        <v>33377.990000132624</v>
      </c>
      <c r="EX117" s="53">
        <f t="shared" si="665"/>
        <v>34437.935026294414</v>
      </c>
      <c r="EY117" s="53">
        <f t="shared" si="666"/>
        <v>34444.197644923377</v>
      </c>
      <c r="EZ117" s="53">
        <f t="shared" si="667"/>
        <v>34444.197644923377</v>
      </c>
      <c r="FA117" s="53">
        <f t="shared" si="668"/>
        <v>36381.08378206881</v>
      </c>
      <c r="FB117" s="53">
        <f t="shared" si="669"/>
        <v>34468.435943129174</v>
      </c>
      <c r="FC117" s="53">
        <f t="shared" si="670"/>
        <v>30611.877953169209</v>
      </c>
      <c r="FD117" s="53">
        <f t="shared" si="671"/>
        <v>31641.267882096956</v>
      </c>
      <c r="FE117" s="53">
        <f t="shared" si="672"/>
        <v>33819.986384786382</v>
      </c>
      <c r="FF117" s="53">
        <f t="shared" si="673"/>
        <v>33683.418329856606</v>
      </c>
      <c r="FG117" s="53">
        <f t="shared" si="674"/>
        <v>33696.153214916092</v>
      </c>
      <c r="FH117" s="53">
        <f t="shared" si="675"/>
        <v>33726.823376952525</v>
      </c>
      <c r="FI117" s="53">
        <f t="shared" si="676"/>
        <v>33377.990000132624</v>
      </c>
      <c r="FJ117" s="53">
        <f t="shared" si="677"/>
        <v>34437.935026294414</v>
      </c>
      <c r="FK117" s="53">
        <f t="shared" si="678"/>
        <v>34444.197644923377</v>
      </c>
      <c r="FL117" s="53">
        <f t="shared" si="679"/>
        <v>34444.197644923377</v>
      </c>
      <c r="FM117" s="53">
        <f t="shared" si="680"/>
        <v>36381.08378206881</v>
      </c>
      <c r="FN117" s="53">
        <f t="shared" si="681"/>
        <v>34468.435943129174</v>
      </c>
      <c r="FP117" s="51">
        <f t="shared" si="682"/>
        <v>168480.76607458046</v>
      </c>
      <c r="FQ117" s="51">
        <f t="shared" si="689"/>
        <v>168634.11688476262</v>
      </c>
      <c r="FR117" s="51">
        <f t="shared" si="690"/>
        <v>166889.95000066311</v>
      </c>
      <c r="FS117" s="51">
        <f t="shared" si="691"/>
        <v>172189.67513147206</v>
      </c>
      <c r="FT117" s="51">
        <f t="shared" si="692"/>
        <v>172220.98822461689</v>
      </c>
      <c r="FU117" s="51">
        <f t="shared" si="693"/>
        <v>172220.98822461689</v>
      </c>
      <c r="FV117" s="51">
        <f t="shared" si="694"/>
        <v>181905.41891034404</v>
      </c>
      <c r="FW117" s="51">
        <f t="shared" si="695"/>
        <v>172342.17971564588</v>
      </c>
      <c r="FX117" s="51">
        <f t="shared" si="696"/>
        <v>153059.38976584605</v>
      </c>
      <c r="FY117" s="51">
        <f t="shared" si="697"/>
        <v>158206.33941048477</v>
      </c>
      <c r="FZ117" s="51">
        <f t="shared" si="698"/>
        <v>169099.9319239319</v>
      </c>
      <c r="GA117" s="51">
        <f t="shared" si="699"/>
        <v>168417.09164928301</v>
      </c>
      <c r="GB117" s="51">
        <f t="shared" si="700"/>
        <v>168480.76607458046</v>
      </c>
      <c r="GC117" s="51">
        <f t="shared" si="701"/>
        <v>168634.11688476262</v>
      </c>
      <c r="GD117" s="51">
        <f t="shared" si="702"/>
        <v>166889.95000066311</v>
      </c>
      <c r="GE117" s="51">
        <f t="shared" si="703"/>
        <v>172189.67513147206</v>
      </c>
      <c r="GF117" s="51">
        <f t="shared" si="704"/>
        <v>172220.98822461689</v>
      </c>
      <c r="GG117" s="51">
        <f t="shared" si="705"/>
        <v>172220.98822461689</v>
      </c>
      <c r="GH117" s="51">
        <f t="shared" si="706"/>
        <v>181905.41891034404</v>
      </c>
      <c r="GI117" s="51">
        <f t="shared" si="707"/>
        <v>172342.17971564588</v>
      </c>
      <c r="GJ117" s="51">
        <f t="shared" si="708"/>
        <v>153059.38976584605</v>
      </c>
      <c r="GK117" s="51">
        <f t="shared" si="709"/>
        <v>158206.33941048477</v>
      </c>
      <c r="GL117" s="51">
        <f t="shared" si="710"/>
        <v>169099.9319239319</v>
      </c>
      <c r="GM117" s="51">
        <f t="shared" si="711"/>
        <v>168417.09164928301</v>
      </c>
      <c r="GN117" s="51">
        <f t="shared" si="712"/>
        <v>168480.76607458046</v>
      </c>
      <c r="GO117" s="51">
        <f t="shared" si="713"/>
        <v>168634.11688476262</v>
      </c>
      <c r="GP117" s="51">
        <f t="shared" si="714"/>
        <v>166889.95000066311</v>
      </c>
      <c r="GQ117" s="51">
        <f t="shared" si="715"/>
        <v>172189.67513147206</v>
      </c>
      <c r="GR117" s="51">
        <f t="shared" si="716"/>
        <v>172220.98822461689</v>
      </c>
      <c r="GS117" s="51">
        <f t="shared" si="717"/>
        <v>172220.98822461689</v>
      </c>
      <c r="GT117" s="51">
        <f t="shared" si="718"/>
        <v>181905.41891034404</v>
      </c>
      <c r="GU117" s="51">
        <f t="shared" si="719"/>
        <v>172342.17971564588</v>
      </c>
      <c r="GV117" s="51">
        <f t="shared" si="720"/>
        <v>153059.38976584605</v>
      </c>
      <c r="GW117" s="51">
        <f t="shared" si="721"/>
        <v>158206.33941048477</v>
      </c>
      <c r="GX117" s="51">
        <f t="shared" si="722"/>
        <v>169099.9319239319</v>
      </c>
      <c r="GY117" s="51">
        <f t="shared" si="723"/>
        <v>168417.09164928301</v>
      </c>
      <c r="GZ117" s="51">
        <f t="shared" si="724"/>
        <v>168480.76607458046</v>
      </c>
      <c r="HA117" s="51">
        <f t="shared" si="725"/>
        <v>168634.11688476262</v>
      </c>
      <c r="HB117" s="51">
        <f t="shared" si="726"/>
        <v>166889.95000066311</v>
      </c>
      <c r="HC117" s="51">
        <f t="shared" si="727"/>
        <v>172189.67513147206</v>
      </c>
      <c r="HD117" s="51">
        <f t="shared" si="728"/>
        <v>172220.98822461689</v>
      </c>
      <c r="HE117" s="51">
        <f t="shared" si="729"/>
        <v>172220.98822461689</v>
      </c>
      <c r="HF117" s="51">
        <f t="shared" si="730"/>
        <v>181905.41891034404</v>
      </c>
      <c r="HG117" s="51">
        <f t="shared" si="731"/>
        <v>172342.17971564588</v>
      </c>
      <c r="HH117" s="51">
        <f t="shared" si="732"/>
        <v>153059.38976584605</v>
      </c>
      <c r="HI117" s="51">
        <f t="shared" si="733"/>
        <v>158206.33941048477</v>
      </c>
      <c r="HJ117" s="51">
        <f t="shared" si="734"/>
        <v>169099.9319239319</v>
      </c>
      <c r="HK117" s="51">
        <f t="shared" si="735"/>
        <v>168417.09164928301</v>
      </c>
      <c r="HL117" s="51">
        <f t="shared" si="736"/>
        <v>168480.76607458046</v>
      </c>
      <c r="HM117" s="51">
        <f t="shared" si="737"/>
        <v>168634.11688476262</v>
      </c>
      <c r="HN117" s="51">
        <f t="shared" si="738"/>
        <v>166889.95000066311</v>
      </c>
      <c r="HO117" s="51">
        <f t="shared" si="739"/>
        <v>172189.67513147206</v>
      </c>
      <c r="HP117" s="51">
        <f t="shared" si="740"/>
        <v>172220.98822461689</v>
      </c>
      <c r="HQ117" s="51">
        <f t="shared" si="741"/>
        <v>172220.98822461689</v>
      </c>
      <c r="HR117" s="51">
        <f t="shared" si="742"/>
        <v>181905.41891034404</v>
      </c>
      <c r="HS117" s="51">
        <f t="shared" si="743"/>
        <v>172342.17971564588</v>
      </c>
      <c r="HT117" s="51">
        <f t="shared" si="744"/>
        <v>153059.38976584605</v>
      </c>
      <c r="HU117" s="51">
        <f t="shared" si="745"/>
        <v>158206.33941048477</v>
      </c>
      <c r="HV117" s="51">
        <f t="shared" si="746"/>
        <v>169099.9319239319</v>
      </c>
      <c r="HW117" s="51">
        <f t="shared" si="747"/>
        <v>168417.09164928301</v>
      </c>
      <c r="HX117" s="51">
        <f t="shared" si="748"/>
        <v>168480.76607458046</v>
      </c>
      <c r="HY117" s="51">
        <f t="shared" si="749"/>
        <v>168634.11688476262</v>
      </c>
      <c r="HZ117" s="51">
        <f t="shared" si="750"/>
        <v>166889.95000066311</v>
      </c>
      <c r="IA117" s="51">
        <f t="shared" si="751"/>
        <v>172189.67513147206</v>
      </c>
      <c r="IB117" s="51">
        <f t="shared" si="688"/>
        <v>172220.98822461689</v>
      </c>
      <c r="IC117" s="51">
        <f t="shared" si="752"/>
        <v>172220.98822461689</v>
      </c>
      <c r="ID117" s="51">
        <f t="shared" si="753"/>
        <v>181905.41891034404</v>
      </c>
      <c r="IE117" s="51">
        <f t="shared" si="754"/>
        <v>172342.17971564588</v>
      </c>
      <c r="IF117" s="51">
        <f t="shared" si="755"/>
        <v>153059.38976584605</v>
      </c>
      <c r="IG117" s="51">
        <f t="shared" si="756"/>
        <v>158206.33941048477</v>
      </c>
      <c r="IH117" s="51">
        <f t="shared" si="757"/>
        <v>169099.9319239319</v>
      </c>
      <c r="II117" s="51">
        <f t="shared" si="758"/>
        <v>168417.09164928301</v>
      </c>
      <c r="IJ117" s="51">
        <f t="shared" si="759"/>
        <v>168480.76607458046</v>
      </c>
      <c r="IK117" s="51">
        <f t="shared" si="760"/>
        <v>168634.11688476262</v>
      </c>
      <c r="IL117" s="51">
        <f t="shared" si="761"/>
        <v>166889.95000066311</v>
      </c>
      <c r="IM117" s="51">
        <f t="shared" si="762"/>
        <v>172189.67513147206</v>
      </c>
      <c r="IN117" s="51">
        <f t="shared" si="763"/>
        <v>172220.98822461689</v>
      </c>
      <c r="IO117" s="51">
        <f t="shared" si="764"/>
        <v>172220.98822461689</v>
      </c>
      <c r="IP117" s="51">
        <f t="shared" si="765"/>
        <v>181905.41891034404</v>
      </c>
      <c r="IQ117" s="51">
        <f t="shared" si="766"/>
        <v>172342.17971564588</v>
      </c>
      <c r="IS117" s="51">
        <f t="shared" si="683"/>
        <v>2023666.8359162475</v>
      </c>
      <c r="IT117" s="51">
        <f t="shared" si="769"/>
        <v>2023666.8359162475</v>
      </c>
      <c r="IU117" s="51">
        <f t="shared" si="769"/>
        <v>2023666.8359162475</v>
      </c>
      <c r="IV117" s="51">
        <f t="shared" si="769"/>
        <v>2023666.8359162475</v>
      </c>
      <c r="IW117" s="51">
        <f t="shared" si="769"/>
        <v>2023666.8359162475</v>
      </c>
      <c r="IX117" s="51">
        <f t="shared" si="769"/>
        <v>2023666.8359162475</v>
      </c>
      <c r="IZ117" s="111">
        <f t="shared" si="684"/>
        <v>0</v>
      </c>
      <c r="JA117" s="111">
        <f t="shared" si="389"/>
        <v>0</v>
      </c>
      <c r="JB117" s="111">
        <f t="shared" si="390"/>
        <v>0</v>
      </c>
      <c r="JC117" s="111">
        <f t="shared" si="391"/>
        <v>0</v>
      </c>
      <c r="JD117" s="111">
        <f t="shared" si="392"/>
        <v>0</v>
      </c>
      <c r="JE117" s="111">
        <f t="shared" si="393"/>
        <v>0</v>
      </c>
      <c r="JF117" s="111">
        <f t="shared" si="394"/>
        <v>0</v>
      </c>
      <c r="JG117" s="111">
        <f t="shared" si="395"/>
        <v>0</v>
      </c>
      <c r="JH117" s="111">
        <f t="shared" si="396"/>
        <v>0</v>
      </c>
      <c r="JI117" s="111">
        <f t="shared" si="397"/>
        <v>0</v>
      </c>
      <c r="JJ117" s="111">
        <f t="shared" si="398"/>
        <v>0</v>
      </c>
      <c r="JK117" s="111">
        <f t="shared" si="399"/>
        <v>0</v>
      </c>
      <c r="JL117" s="111">
        <f t="shared" si="400"/>
        <v>0</v>
      </c>
      <c r="JM117" s="111">
        <f t="shared" si="401"/>
        <v>0</v>
      </c>
      <c r="JN117" s="111">
        <f t="shared" si="402"/>
        <v>0</v>
      </c>
      <c r="JO117" s="111">
        <f t="shared" si="403"/>
        <v>0</v>
      </c>
      <c r="JP117" s="111">
        <f t="shared" si="404"/>
        <v>0</v>
      </c>
      <c r="JQ117" s="111">
        <f t="shared" si="405"/>
        <v>0</v>
      </c>
      <c r="JR117" s="111">
        <f t="shared" si="406"/>
        <v>0</v>
      </c>
      <c r="JS117" s="111">
        <f t="shared" si="407"/>
        <v>0</v>
      </c>
      <c r="JT117" s="111">
        <f t="shared" si="408"/>
        <v>0</v>
      </c>
      <c r="JU117" s="111">
        <f t="shared" si="409"/>
        <v>0</v>
      </c>
      <c r="JV117" s="111">
        <f t="shared" si="410"/>
        <v>0</v>
      </c>
      <c r="JW117" s="111">
        <f t="shared" si="411"/>
        <v>0</v>
      </c>
      <c r="JX117" s="111">
        <f t="shared" si="412"/>
        <v>0</v>
      </c>
      <c r="JY117" s="111">
        <f t="shared" si="413"/>
        <v>0</v>
      </c>
      <c r="JZ117" s="111">
        <f t="shared" si="414"/>
        <v>0</v>
      </c>
      <c r="KA117" s="111">
        <f t="shared" si="415"/>
        <v>0</v>
      </c>
      <c r="KB117" s="111">
        <f t="shared" si="416"/>
        <v>0</v>
      </c>
      <c r="KC117" s="111">
        <f t="shared" si="417"/>
        <v>0</v>
      </c>
      <c r="KD117" s="111">
        <f t="shared" si="418"/>
        <v>0</v>
      </c>
      <c r="KE117" s="111">
        <f t="shared" si="419"/>
        <v>0</v>
      </c>
      <c r="KF117" s="111">
        <f t="shared" si="420"/>
        <v>0</v>
      </c>
      <c r="KG117" s="111">
        <f t="shared" si="421"/>
        <v>0</v>
      </c>
      <c r="KH117" s="111">
        <f t="shared" si="422"/>
        <v>0</v>
      </c>
      <c r="KI117" s="111">
        <f t="shared" si="423"/>
        <v>0</v>
      </c>
      <c r="KJ117" s="111">
        <f t="shared" si="424"/>
        <v>0</v>
      </c>
      <c r="KK117" s="111">
        <f t="shared" si="425"/>
        <v>0</v>
      </c>
      <c r="KL117" s="111">
        <f t="shared" si="426"/>
        <v>0</v>
      </c>
      <c r="KM117" s="111">
        <f t="shared" si="427"/>
        <v>0</v>
      </c>
      <c r="KN117" s="111">
        <f t="shared" si="428"/>
        <v>0</v>
      </c>
      <c r="KO117" s="111">
        <f t="shared" si="429"/>
        <v>0</v>
      </c>
      <c r="KP117" s="111">
        <f t="shared" si="430"/>
        <v>0</v>
      </c>
      <c r="KQ117" s="111">
        <f t="shared" si="431"/>
        <v>0</v>
      </c>
      <c r="KR117" s="111">
        <f t="shared" si="432"/>
        <v>0</v>
      </c>
      <c r="KS117" s="111">
        <f t="shared" si="433"/>
        <v>0</v>
      </c>
      <c r="KT117" s="111">
        <f t="shared" si="434"/>
        <v>0</v>
      </c>
      <c r="KU117" s="111">
        <f t="shared" si="435"/>
        <v>0</v>
      </c>
      <c r="KV117" s="111">
        <f t="shared" si="436"/>
        <v>0</v>
      </c>
      <c r="KW117" s="111">
        <f t="shared" si="437"/>
        <v>0</v>
      </c>
      <c r="KX117" s="111">
        <f t="shared" si="438"/>
        <v>0</v>
      </c>
      <c r="KY117" s="111">
        <f t="shared" si="439"/>
        <v>0</v>
      </c>
      <c r="KZ117" s="111">
        <f t="shared" si="440"/>
        <v>0</v>
      </c>
      <c r="LA117" s="111">
        <f t="shared" si="441"/>
        <v>0</v>
      </c>
      <c r="LB117" s="111">
        <f t="shared" si="442"/>
        <v>0</v>
      </c>
      <c r="LC117" s="111">
        <f t="shared" si="443"/>
        <v>0</v>
      </c>
      <c r="LD117" s="111">
        <f t="shared" si="444"/>
        <v>0</v>
      </c>
      <c r="LE117" s="111">
        <f t="shared" si="445"/>
        <v>0</v>
      </c>
      <c r="LF117" s="111">
        <f t="shared" si="446"/>
        <v>0</v>
      </c>
      <c r="LG117" s="111">
        <f t="shared" si="447"/>
        <v>0</v>
      </c>
      <c r="LH117" s="111">
        <f t="shared" si="448"/>
        <v>0</v>
      </c>
      <c r="LI117" s="111">
        <f t="shared" si="449"/>
        <v>0</v>
      </c>
      <c r="LJ117" s="111">
        <f t="shared" si="450"/>
        <v>0</v>
      </c>
      <c r="LK117" s="111">
        <f t="shared" si="451"/>
        <v>0</v>
      </c>
      <c r="LL117" s="111">
        <f t="shared" si="452"/>
        <v>0</v>
      </c>
      <c r="LM117" s="111">
        <f t="shared" si="453"/>
        <v>0</v>
      </c>
      <c r="LN117" s="111">
        <f t="shared" si="454"/>
        <v>0</v>
      </c>
      <c r="LO117" s="111">
        <f t="shared" si="455"/>
        <v>0</v>
      </c>
      <c r="LP117" s="111">
        <f t="shared" si="456"/>
        <v>0</v>
      </c>
      <c r="LQ117" s="111">
        <f t="shared" si="457"/>
        <v>0</v>
      </c>
      <c r="LR117" s="111">
        <f t="shared" si="458"/>
        <v>0</v>
      </c>
      <c r="LS117" s="111">
        <f t="shared" si="459"/>
        <v>0</v>
      </c>
      <c r="LT117" s="111">
        <f t="shared" si="460"/>
        <v>0</v>
      </c>
      <c r="LU117" s="111">
        <f t="shared" si="461"/>
        <v>0</v>
      </c>
      <c r="LV117" s="111">
        <f t="shared" si="462"/>
        <v>0</v>
      </c>
      <c r="LW117" s="111">
        <f t="shared" si="463"/>
        <v>0</v>
      </c>
      <c r="LX117" s="111">
        <f t="shared" si="464"/>
        <v>0</v>
      </c>
      <c r="LY117" s="111">
        <f t="shared" si="465"/>
        <v>0</v>
      </c>
      <c r="LZ117" s="111">
        <f t="shared" si="466"/>
        <v>0</v>
      </c>
      <c r="MA117" s="111">
        <f t="shared" si="467"/>
        <v>0</v>
      </c>
      <c r="MD117" s="111"/>
      <c r="ME117" s="111">
        <f t="shared" si="685"/>
        <v>0</v>
      </c>
      <c r="MF117" s="111">
        <f t="shared" si="468"/>
        <v>0</v>
      </c>
      <c r="MG117" s="111">
        <f t="shared" si="469"/>
        <v>0</v>
      </c>
      <c r="MH117" s="111">
        <f t="shared" si="470"/>
        <v>0</v>
      </c>
      <c r="MI117" s="111">
        <f t="shared" si="471"/>
        <v>0</v>
      </c>
      <c r="MJ117" s="111">
        <f t="shared" si="472"/>
        <v>0</v>
      </c>
      <c r="MK117" s="111">
        <f t="shared" si="473"/>
        <v>0</v>
      </c>
      <c r="ML117" s="111">
        <f t="shared" si="474"/>
        <v>0</v>
      </c>
      <c r="MM117" s="111">
        <f t="shared" si="475"/>
        <v>0</v>
      </c>
      <c r="MN117" s="111">
        <f t="shared" si="476"/>
        <v>0</v>
      </c>
      <c r="MO117" s="111">
        <f t="shared" si="477"/>
        <v>0</v>
      </c>
      <c r="MP117" s="111">
        <f t="shared" si="478"/>
        <v>0</v>
      </c>
      <c r="MQ117" s="111">
        <f t="shared" si="479"/>
        <v>0</v>
      </c>
      <c r="MR117" s="111">
        <f t="shared" si="480"/>
        <v>0</v>
      </c>
      <c r="MS117" s="111">
        <f t="shared" si="481"/>
        <v>0</v>
      </c>
      <c r="MT117" s="111">
        <f t="shared" si="482"/>
        <v>0</v>
      </c>
      <c r="MU117" s="111">
        <f t="shared" si="483"/>
        <v>0</v>
      </c>
      <c r="MV117" s="111">
        <f t="shared" si="484"/>
        <v>0</v>
      </c>
      <c r="MW117" s="111">
        <f t="shared" si="485"/>
        <v>0</v>
      </c>
      <c r="MX117" s="111">
        <f t="shared" si="486"/>
        <v>0</v>
      </c>
      <c r="MY117" s="111">
        <f t="shared" si="487"/>
        <v>0</v>
      </c>
      <c r="MZ117" s="111">
        <f t="shared" si="488"/>
        <v>0</v>
      </c>
      <c r="NA117" s="111">
        <f t="shared" si="489"/>
        <v>0</v>
      </c>
      <c r="NB117" s="111">
        <f t="shared" si="490"/>
        <v>0</v>
      </c>
      <c r="NC117" s="111">
        <f t="shared" si="491"/>
        <v>0</v>
      </c>
      <c r="ND117" s="111">
        <f t="shared" si="492"/>
        <v>0</v>
      </c>
      <c r="NE117" s="111">
        <f t="shared" si="493"/>
        <v>0</v>
      </c>
      <c r="NF117" s="111">
        <f t="shared" si="494"/>
        <v>0</v>
      </c>
      <c r="NG117" s="111">
        <f t="shared" si="495"/>
        <v>0</v>
      </c>
      <c r="NH117" s="111">
        <f t="shared" si="496"/>
        <v>0</v>
      </c>
      <c r="NI117" s="111">
        <f t="shared" si="497"/>
        <v>0</v>
      </c>
      <c r="NJ117" s="111">
        <f t="shared" si="498"/>
        <v>0</v>
      </c>
      <c r="NK117" s="111">
        <f t="shared" si="499"/>
        <v>0</v>
      </c>
      <c r="NL117" s="111">
        <f t="shared" si="500"/>
        <v>0</v>
      </c>
      <c r="NM117" s="111">
        <f t="shared" si="501"/>
        <v>0</v>
      </c>
      <c r="NN117" s="111">
        <f t="shared" si="502"/>
        <v>0</v>
      </c>
      <c r="NO117" s="111">
        <f t="shared" si="503"/>
        <v>0</v>
      </c>
      <c r="NP117" s="111">
        <f t="shared" si="504"/>
        <v>0</v>
      </c>
      <c r="NQ117" s="111">
        <f t="shared" si="505"/>
        <v>0</v>
      </c>
      <c r="NR117" s="111">
        <f t="shared" si="506"/>
        <v>0</v>
      </c>
      <c r="NS117" s="111">
        <f t="shared" si="507"/>
        <v>0</v>
      </c>
      <c r="NT117" s="111">
        <f t="shared" si="508"/>
        <v>0</v>
      </c>
      <c r="NU117" s="111">
        <f t="shared" si="509"/>
        <v>0</v>
      </c>
      <c r="NV117" s="111">
        <f t="shared" si="510"/>
        <v>0</v>
      </c>
      <c r="NW117" s="111">
        <f t="shared" si="511"/>
        <v>0</v>
      </c>
      <c r="NX117" s="111">
        <f t="shared" si="512"/>
        <v>0</v>
      </c>
      <c r="NY117" s="111">
        <f t="shared" si="513"/>
        <v>0</v>
      </c>
      <c r="NZ117" s="111">
        <f t="shared" si="514"/>
        <v>0</v>
      </c>
      <c r="OA117" s="111">
        <f t="shared" si="515"/>
        <v>0</v>
      </c>
      <c r="OB117" s="111">
        <f t="shared" si="516"/>
        <v>0</v>
      </c>
      <c r="OC117" s="111">
        <f t="shared" si="517"/>
        <v>0</v>
      </c>
      <c r="OD117" s="111">
        <f t="shared" si="518"/>
        <v>0</v>
      </c>
      <c r="OE117" s="111">
        <f t="shared" si="519"/>
        <v>0</v>
      </c>
      <c r="OF117" s="111">
        <f t="shared" si="520"/>
        <v>0</v>
      </c>
      <c r="OG117" s="111">
        <f t="shared" si="521"/>
        <v>0</v>
      </c>
      <c r="OH117" s="111">
        <f t="shared" si="522"/>
        <v>0</v>
      </c>
      <c r="OI117" s="111">
        <f t="shared" si="523"/>
        <v>0</v>
      </c>
      <c r="OJ117" s="111">
        <f t="shared" si="524"/>
        <v>0</v>
      </c>
      <c r="OK117" s="111">
        <f t="shared" si="525"/>
        <v>0</v>
      </c>
      <c r="OL117" s="111">
        <f t="shared" si="526"/>
        <v>0</v>
      </c>
      <c r="OM117" s="111">
        <f t="shared" si="527"/>
        <v>0</v>
      </c>
      <c r="ON117" s="111">
        <f t="shared" si="528"/>
        <v>0</v>
      </c>
      <c r="OO117" s="111">
        <f t="shared" si="529"/>
        <v>0</v>
      </c>
      <c r="OP117" s="111">
        <f t="shared" si="530"/>
        <v>0</v>
      </c>
      <c r="OQ117" s="111">
        <f t="shared" si="531"/>
        <v>0</v>
      </c>
      <c r="OR117" s="111">
        <f t="shared" si="532"/>
        <v>0</v>
      </c>
      <c r="OS117" s="111">
        <f t="shared" si="533"/>
        <v>0</v>
      </c>
      <c r="OT117" s="111">
        <f t="shared" si="534"/>
        <v>0</v>
      </c>
      <c r="OU117" s="111">
        <f t="shared" si="535"/>
        <v>0</v>
      </c>
      <c r="OV117" s="111">
        <f t="shared" si="536"/>
        <v>0</v>
      </c>
      <c r="OW117" s="111">
        <f t="shared" si="537"/>
        <v>0</v>
      </c>
      <c r="OX117" s="111">
        <f t="shared" si="538"/>
        <v>0</v>
      </c>
      <c r="OY117" s="111"/>
      <c r="PA117" s="51">
        <f t="shared" si="686"/>
        <v>168634.11688476262</v>
      </c>
      <c r="PB117" s="51">
        <f t="shared" si="539"/>
        <v>166889.95000066311</v>
      </c>
      <c r="PC117" s="51">
        <f t="shared" si="540"/>
        <v>172189.67513147206</v>
      </c>
      <c r="PD117" s="51">
        <f t="shared" si="541"/>
        <v>172220.98822461689</v>
      </c>
      <c r="PE117" s="51">
        <f t="shared" si="542"/>
        <v>172220.98822461689</v>
      </c>
      <c r="PF117" s="51">
        <f t="shared" si="543"/>
        <v>181905.41891034404</v>
      </c>
      <c r="PG117" s="51">
        <f t="shared" si="544"/>
        <v>172342.17971564588</v>
      </c>
      <c r="PH117" s="51">
        <f t="shared" si="545"/>
        <v>153059.38976584605</v>
      </c>
      <c r="PI117" s="51">
        <f t="shared" si="546"/>
        <v>158206.33941048477</v>
      </c>
      <c r="PJ117" s="51">
        <f t="shared" si="547"/>
        <v>169099.9319239319</v>
      </c>
      <c r="PK117" s="51">
        <f t="shared" si="548"/>
        <v>168417.09164928301</v>
      </c>
      <c r="PL117" s="51">
        <f t="shared" si="549"/>
        <v>168480.76607458046</v>
      </c>
      <c r="PM117" s="51">
        <f t="shared" si="550"/>
        <v>168634.11688476262</v>
      </c>
      <c r="PN117" s="51">
        <f t="shared" si="551"/>
        <v>166889.95000066311</v>
      </c>
      <c r="PO117" s="51">
        <f t="shared" si="552"/>
        <v>172189.67513147206</v>
      </c>
      <c r="PP117" s="51">
        <f t="shared" si="553"/>
        <v>172220.98822461689</v>
      </c>
      <c r="PQ117" s="51">
        <f t="shared" si="554"/>
        <v>172220.98822461689</v>
      </c>
      <c r="PR117" s="51">
        <f t="shared" si="555"/>
        <v>181905.41891034404</v>
      </c>
      <c r="PS117" s="51">
        <f t="shared" si="556"/>
        <v>172342.17971564588</v>
      </c>
      <c r="PT117" s="51">
        <f t="shared" si="557"/>
        <v>153059.38976584605</v>
      </c>
      <c r="PU117" s="51">
        <f t="shared" si="558"/>
        <v>158206.33941048477</v>
      </c>
      <c r="PV117" s="51">
        <f t="shared" si="559"/>
        <v>169099.9319239319</v>
      </c>
      <c r="PW117" s="51">
        <f t="shared" si="560"/>
        <v>168417.09164928301</v>
      </c>
      <c r="PX117" s="51">
        <f t="shared" si="561"/>
        <v>168480.76607458046</v>
      </c>
      <c r="PY117" s="51">
        <f t="shared" si="562"/>
        <v>168634.11688476262</v>
      </c>
      <c r="PZ117" s="51">
        <f t="shared" si="563"/>
        <v>166889.95000066311</v>
      </c>
      <c r="QA117" s="51">
        <f t="shared" si="564"/>
        <v>172189.67513147206</v>
      </c>
      <c r="QB117" s="51">
        <f t="shared" si="565"/>
        <v>172220.98822461689</v>
      </c>
      <c r="QC117" s="51">
        <f t="shared" si="566"/>
        <v>172220.98822461689</v>
      </c>
      <c r="QD117" s="51">
        <f t="shared" si="567"/>
        <v>181905.41891034404</v>
      </c>
      <c r="QE117" s="51">
        <f t="shared" si="568"/>
        <v>172342.17971564588</v>
      </c>
      <c r="QF117" s="51">
        <f t="shared" si="569"/>
        <v>153059.38976584605</v>
      </c>
      <c r="QG117" s="51">
        <f t="shared" si="570"/>
        <v>158206.33941048477</v>
      </c>
      <c r="QH117" s="51">
        <f t="shared" si="571"/>
        <v>169099.9319239319</v>
      </c>
      <c r="QI117" s="51">
        <f t="shared" si="572"/>
        <v>168417.09164928301</v>
      </c>
      <c r="QJ117" s="51">
        <f t="shared" si="573"/>
        <v>168480.76607458046</v>
      </c>
      <c r="QK117" s="51">
        <f t="shared" si="574"/>
        <v>168634.11688476262</v>
      </c>
      <c r="QL117" s="51">
        <f t="shared" si="575"/>
        <v>166889.95000066311</v>
      </c>
      <c r="QM117" s="51">
        <f t="shared" si="576"/>
        <v>172189.67513147206</v>
      </c>
      <c r="QN117" s="51">
        <f t="shared" si="577"/>
        <v>172220.98822461689</v>
      </c>
      <c r="QO117" s="51">
        <f t="shared" si="578"/>
        <v>172220.98822461689</v>
      </c>
      <c r="QP117" s="51">
        <f t="shared" si="579"/>
        <v>181905.41891034404</v>
      </c>
      <c r="QQ117" s="51">
        <f t="shared" si="580"/>
        <v>172342.17971564588</v>
      </c>
      <c r="QR117" s="51">
        <f t="shared" si="581"/>
        <v>153059.38976584605</v>
      </c>
      <c r="QS117" s="51">
        <f t="shared" si="582"/>
        <v>158206.33941048477</v>
      </c>
      <c r="QT117" s="51">
        <f t="shared" si="583"/>
        <v>169099.9319239319</v>
      </c>
      <c r="QU117" s="51">
        <f t="shared" si="584"/>
        <v>168417.09164928301</v>
      </c>
      <c r="QV117" s="51">
        <f t="shared" si="585"/>
        <v>168480.76607458046</v>
      </c>
      <c r="QW117" s="51">
        <f t="shared" si="586"/>
        <v>168634.11688476262</v>
      </c>
      <c r="QX117" s="51">
        <f t="shared" si="587"/>
        <v>166889.95000066311</v>
      </c>
      <c r="QY117" s="51">
        <f t="shared" si="588"/>
        <v>172189.67513147206</v>
      </c>
      <c r="QZ117" s="51">
        <f t="shared" si="589"/>
        <v>172220.98822461689</v>
      </c>
      <c r="RA117" s="51">
        <f t="shared" si="590"/>
        <v>172220.98822461689</v>
      </c>
      <c r="RB117" s="51">
        <f t="shared" si="591"/>
        <v>181905.41891034404</v>
      </c>
      <c r="RC117" s="51">
        <f t="shared" si="592"/>
        <v>172342.17971564588</v>
      </c>
      <c r="RD117" s="51">
        <f t="shared" si="593"/>
        <v>153059.38976584605</v>
      </c>
      <c r="RE117" s="51">
        <f t="shared" si="594"/>
        <v>158206.33941048477</v>
      </c>
      <c r="RF117" s="51">
        <f t="shared" si="595"/>
        <v>169099.9319239319</v>
      </c>
      <c r="RG117" s="51">
        <f t="shared" si="596"/>
        <v>168417.09164928301</v>
      </c>
      <c r="RH117" s="51">
        <f t="shared" si="597"/>
        <v>168480.76607458046</v>
      </c>
      <c r="RI117" s="51">
        <f t="shared" si="598"/>
        <v>168634.11688476262</v>
      </c>
      <c r="RJ117" s="51">
        <f t="shared" si="599"/>
        <v>166889.95000066311</v>
      </c>
      <c r="RK117" s="51">
        <f t="shared" si="600"/>
        <v>172189.67513147206</v>
      </c>
      <c r="RL117" s="51">
        <f t="shared" si="601"/>
        <v>172220.98822461689</v>
      </c>
      <c r="RM117" s="51">
        <f t="shared" si="602"/>
        <v>172220.98822461689</v>
      </c>
      <c r="RN117" s="51">
        <f t="shared" si="603"/>
        <v>181905.41891034404</v>
      </c>
      <c r="RO117" s="51">
        <f t="shared" si="604"/>
        <v>172342.17971564588</v>
      </c>
      <c r="RP117" s="51">
        <f t="shared" si="605"/>
        <v>153059.38976584605</v>
      </c>
      <c r="RQ117" s="51">
        <f t="shared" si="606"/>
        <v>158206.33941048477</v>
      </c>
      <c r="RR117" s="51">
        <f t="shared" si="607"/>
        <v>169099.9319239319</v>
      </c>
      <c r="RS117" s="51">
        <f t="shared" si="608"/>
        <v>168417.09164928301</v>
      </c>
      <c r="RT117" s="51">
        <f t="shared" si="609"/>
        <v>168480.76607458046</v>
      </c>
      <c r="RU117" s="51"/>
      <c r="RV117" s="51">
        <f t="shared" si="770"/>
        <v>2023666.8359162475</v>
      </c>
      <c r="RW117" s="51">
        <f t="shared" si="770"/>
        <v>2023666.8359162475</v>
      </c>
      <c r="RX117" s="51">
        <f t="shared" si="770"/>
        <v>2023666.8359162475</v>
      </c>
      <c r="RY117" s="51">
        <f t="shared" si="770"/>
        <v>2023666.8359162475</v>
      </c>
      <c r="RZ117" s="51">
        <f t="shared" si="770"/>
        <v>2023666.8359162475</v>
      </c>
      <c r="SA117" s="51">
        <f t="shared" si="770"/>
        <v>2023666.8359162475</v>
      </c>
    </row>
    <row r="118" spans="1:495" x14ac:dyDescent="0.3">
      <c r="A118" s="1">
        <v>823000</v>
      </c>
      <c r="B118" s="1" t="s">
        <v>278</v>
      </c>
      <c r="C118" s="1" t="s">
        <v>139</v>
      </c>
      <c r="D118" s="44">
        <v>0</v>
      </c>
      <c r="E118" s="1" t="s">
        <v>174</v>
      </c>
      <c r="F118" s="107">
        <f>VLOOKUP(A118,Auxiliar_OPEX_CustosUnit!$A$4:$E$129,COLUMN(Auxiliar_OPEX_CustosUnit!$E$3),0)</f>
        <v>0</v>
      </c>
      <c r="G118" s="107">
        <f>INDEX(Auxiliar_OPEX_Drivers!$B$76:$I$84,MATCH($E118,Auxiliar_OPEX_Drivers!$B$76:$B$84,0),MATCH(YEAR(G$2),Auxiliar_OPEX_Drivers!$B$76:$I$76,0))*$F118</f>
        <v>0</v>
      </c>
      <c r="H118" s="107">
        <f>INDEX(Auxiliar_OPEX_Drivers!$B$76:$I$84,MATCH($E118,Auxiliar_OPEX_Drivers!$B$76:$B$84,0),MATCH(YEAR(H$2),Auxiliar_OPEX_Drivers!$B$76:$I$76,0))*$F118</f>
        <v>0</v>
      </c>
      <c r="I118" s="107">
        <f>INDEX(Auxiliar_OPEX_Drivers!$B$76:$I$84,MATCH($E118,Auxiliar_OPEX_Drivers!$B$76:$B$84,0),MATCH(YEAR(I$2),Auxiliar_OPEX_Drivers!$B$76:$I$76,0))*$F118</f>
        <v>0</v>
      </c>
      <c r="J118" s="107">
        <f>INDEX(Auxiliar_OPEX_Drivers!$B$76:$I$84,MATCH($E118,Auxiliar_OPEX_Drivers!$B$76:$B$84,0),MATCH(YEAR(J$2),Auxiliar_OPEX_Drivers!$B$76:$I$76,0))*$F118</f>
        <v>0</v>
      </c>
      <c r="K118" s="107">
        <f>INDEX(Auxiliar_OPEX_Drivers!$B$76:$I$84,MATCH($E118,Auxiliar_OPEX_Drivers!$B$76:$B$84,0),MATCH(YEAR(K$2),Auxiliar_OPEX_Drivers!$B$76:$I$76,0))*$F118</f>
        <v>0</v>
      </c>
      <c r="L118" s="107">
        <f>INDEX(Auxiliar_OPEX_Drivers!$B$76:$I$84,MATCH($E118,Auxiliar_OPEX_Drivers!$B$76:$B$84,0),MATCH(YEAR(L$2),Auxiliar_OPEX_Drivers!$B$76:$I$76,0))*$F118</f>
        <v>0</v>
      </c>
      <c r="M118" s="107">
        <f>INDEX(Auxiliar_OPEX_Drivers!$B$76:$I$84,MATCH($E118,Auxiliar_OPEX_Drivers!$B$76:$B$84,0),MATCH(YEAR(M$2),Auxiliar_OPEX_Drivers!$B$76:$I$76,0))*$F118</f>
        <v>0</v>
      </c>
      <c r="N118" s="107">
        <f>INDEX(Auxiliar_OPEX_Drivers!$B$76:$I$84,MATCH($E118,Auxiliar_OPEX_Drivers!$B$76:$B$84,0),MATCH(YEAR(N$2),Auxiliar_OPEX_Drivers!$B$76:$I$76,0))*$F118</f>
        <v>0</v>
      </c>
      <c r="O118" s="107">
        <f>INDEX(Auxiliar_OPEX_Drivers!$B$76:$I$84,MATCH($E118,Auxiliar_OPEX_Drivers!$B$76:$B$84,0),MATCH(YEAR(O$2),Auxiliar_OPEX_Drivers!$B$76:$I$76,0))*$F118</f>
        <v>0</v>
      </c>
      <c r="P118" s="107">
        <f>INDEX(Auxiliar_OPEX_Drivers!$B$76:$I$84,MATCH($E118,Auxiliar_OPEX_Drivers!$B$76:$B$84,0),MATCH(YEAR(P$2),Auxiliar_OPEX_Drivers!$B$76:$I$76,0))*$F118</f>
        <v>0</v>
      </c>
      <c r="Q118" s="107">
        <f>INDEX(Auxiliar_OPEX_Drivers!$B$76:$I$84,MATCH($E118,Auxiliar_OPEX_Drivers!$B$76:$B$84,0),MATCH(YEAR(Q$2),Auxiliar_OPEX_Drivers!$B$76:$I$76,0))*$F118</f>
        <v>0</v>
      </c>
      <c r="R118" s="107">
        <f>INDEX(Auxiliar_OPEX_Drivers!$B$76:$I$84,MATCH($E118,Auxiliar_OPEX_Drivers!$B$76:$B$84,0),MATCH(YEAR(R$2),Auxiliar_OPEX_Drivers!$B$76:$I$76,0))*$F118</f>
        <v>0</v>
      </c>
      <c r="S118" s="107">
        <f>INDEX(Auxiliar_OPEX_Drivers!$B$76:$I$84,MATCH($E118,Auxiliar_OPEX_Drivers!$B$76:$B$84,0),MATCH(YEAR(S$2),Auxiliar_OPEX_Drivers!$B$76:$I$76,0))*$F118</f>
        <v>0</v>
      </c>
      <c r="T118" s="107">
        <f>INDEX(Auxiliar_OPEX_Drivers!$B$76:$I$84,MATCH($E118,Auxiliar_OPEX_Drivers!$B$76:$B$84,0),MATCH(YEAR(T$2),Auxiliar_OPEX_Drivers!$B$76:$I$76,0))*$F118</f>
        <v>0</v>
      </c>
      <c r="U118" s="107">
        <f>INDEX(Auxiliar_OPEX_Drivers!$B$76:$I$84,MATCH($E118,Auxiliar_OPEX_Drivers!$B$76:$B$84,0),MATCH(YEAR(U$2),Auxiliar_OPEX_Drivers!$B$76:$I$76,0))*$F118</f>
        <v>0</v>
      </c>
      <c r="V118" s="107">
        <f>INDEX(Auxiliar_OPEX_Drivers!$B$76:$I$84,MATCH($E118,Auxiliar_OPEX_Drivers!$B$76:$B$84,0),MATCH(YEAR(V$2),Auxiliar_OPEX_Drivers!$B$76:$I$76,0))*$F118</f>
        <v>0</v>
      </c>
      <c r="W118" s="107">
        <f>INDEX(Auxiliar_OPEX_Drivers!$B$76:$I$84,MATCH($E118,Auxiliar_OPEX_Drivers!$B$76:$B$84,0),MATCH(YEAR(W$2),Auxiliar_OPEX_Drivers!$B$76:$I$76,0))*$F118</f>
        <v>0</v>
      </c>
      <c r="X118" s="107">
        <f>INDEX(Auxiliar_OPEX_Drivers!$B$76:$I$84,MATCH($E118,Auxiliar_OPEX_Drivers!$B$76:$B$84,0),MATCH(YEAR(X$2),Auxiliar_OPEX_Drivers!$B$76:$I$76,0))*$F118</f>
        <v>0</v>
      </c>
      <c r="Y118" s="107">
        <f>INDEX(Auxiliar_OPEX_Drivers!$B$76:$I$84,MATCH($E118,Auxiliar_OPEX_Drivers!$B$76:$B$84,0),MATCH(YEAR(Y$2),Auxiliar_OPEX_Drivers!$B$76:$I$76,0))*$F118</f>
        <v>0</v>
      </c>
      <c r="Z118" s="107">
        <f>INDEX(Auxiliar_OPEX_Drivers!$B$76:$I$84,MATCH($E118,Auxiliar_OPEX_Drivers!$B$76:$B$84,0),MATCH(YEAR(Z$2),Auxiliar_OPEX_Drivers!$B$76:$I$76,0))*$F118</f>
        <v>0</v>
      </c>
      <c r="AA118" s="107">
        <f>INDEX(Auxiliar_OPEX_Drivers!$B$76:$I$84,MATCH($E118,Auxiliar_OPEX_Drivers!$B$76:$B$84,0),MATCH(YEAR(AA$2),Auxiliar_OPEX_Drivers!$B$76:$I$76,0))*$F118</f>
        <v>0</v>
      </c>
      <c r="AB118" s="107">
        <f>INDEX(Auxiliar_OPEX_Drivers!$B$76:$I$84,MATCH($E118,Auxiliar_OPEX_Drivers!$B$76:$B$84,0),MATCH(YEAR(AB$2),Auxiliar_OPEX_Drivers!$B$76:$I$76,0))*$F118</f>
        <v>0</v>
      </c>
      <c r="AC118" s="107">
        <f>INDEX(Auxiliar_OPEX_Drivers!$B$76:$I$84,MATCH($E118,Auxiliar_OPEX_Drivers!$B$76:$B$84,0),MATCH(YEAR(AC$2),Auxiliar_OPEX_Drivers!$B$76:$I$76,0))*$F118</f>
        <v>0</v>
      </c>
      <c r="AD118" s="107">
        <f>INDEX(Auxiliar_OPEX_Drivers!$B$76:$I$84,MATCH($E118,Auxiliar_OPEX_Drivers!$B$76:$B$84,0),MATCH(YEAR(AD$2),Auxiliar_OPEX_Drivers!$B$76:$I$76,0))*$F118</f>
        <v>0</v>
      </c>
      <c r="AE118" s="107">
        <f>INDEX(Auxiliar_OPEX_Drivers!$B$76:$I$84,MATCH($E118,Auxiliar_OPEX_Drivers!$B$76:$B$84,0),MATCH(YEAR(AE$2),Auxiliar_OPEX_Drivers!$B$76:$I$76,0))*$F118</f>
        <v>0</v>
      </c>
      <c r="AF118" s="107">
        <f>INDEX(Auxiliar_OPEX_Drivers!$B$76:$I$84,MATCH($E118,Auxiliar_OPEX_Drivers!$B$76:$B$84,0),MATCH(YEAR(AF$2),Auxiliar_OPEX_Drivers!$B$76:$I$76,0))*$F118</f>
        <v>0</v>
      </c>
      <c r="AG118" s="107">
        <f>INDEX(Auxiliar_OPEX_Drivers!$B$76:$I$84,MATCH($E118,Auxiliar_OPEX_Drivers!$B$76:$B$84,0),MATCH(YEAR(AG$2),Auxiliar_OPEX_Drivers!$B$76:$I$76,0))*$F118</f>
        <v>0</v>
      </c>
      <c r="AH118" s="107">
        <f>INDEX(Auxiliar_OPEX_Drivers!$B$76:$I$84,MATCH($E118,Auxiliar_OPEX_Drivers!$B$76:$B$84,0),MATCH(YEAR(AH$2),Auxiliar_OPEX_Drivers!$B$76:$I$76,0))*$F118</f>
        <v>0</v>
      </c>
      <c r="AI118" s="107">
        <f>INDEX(Auxiliar_OPEX_Drivers!$B$76:$I$84,MATCH($E118,Auxiliar_OPEX_Drivers!$B$76:$B$84,0),MATCH(YEAR(AI$2),Auxiliar_OPEX_Drivers!$B$76:$I$76,0))*$F118</f>
        <v>0</v>
      </c>
      <c r="AJ118" s="107">
        <f>INDEX(Auxiliar_OPEX_Drivers!$B$76:$I$84,MATCH($E118,Auxiliar_OPEX_Drivers!$B$76:$B$84,0),MATCH(YEAR(AJ$2),Auxiliar_OPEX_Drivers!$B$76:$I$76,0))*$F118</f>
        <v>0</v>
      </c>
      <c r="AK118" s="107">
        <f>INDEX(Auxiliar_OPEX_Drivers!$B$76:$I$84,MATCH($E118,Auxiliar_OPEX_Drivers!$B$76:$B$84,0),MATCH(YEAR(AK$2),Auxiliar_OPEX_Drivers!$B$76:$I$76,0))*$F118</f>
        <v>0</v>
      </c>
      <c r="AL118" s="107">
        <f>INDEX(Auxiliar_OPEX_Drivers!$B$76:$I$84,MATCH($E118,Auxiliar_OPEX_Drivers!$B$76:$B$84,0),MATCH(YEAR(AL$2),Auxiliar_OPEX_Drivers!$B$76:$I$76,0))*$F118</f>
        <v>0</v>
      </c>
      <c r="AM118" s="107">
        <f>INDEX(Auxiliar_OPEX_Drivers!$B$76:$I$84,MATCH($E118,Auxiliar_OPEX_Drivers!$B$76:$B$84,0),MATCH(YEAR(AM$2),Auxiliar_OPEX_Drivers!$B$76:$I$76,0))*$F118</f>
        <v>0</v>
      </c>
      <c r="AN118" s="107">
        <f>INDEX(Auxiliar_OPEX_Drivers!$B$76:$I$84,MATCH($E118,Auxiliar_OPEX_Drivers!$B$76:$B$84,0),MATCH(YEAR(AN$2),Auxiliar_OPEX_Drivers!$B$76:$I$76,0))*$F118</f>
        <v>0</v>
      </c>
      <c r="AO118" s="107">
        <f>INDEX(Auxiliar_OPEX_Drivers!$B$76:$I$84,MATCH($E118,Auxiliar_OPEX_Drivers!$B$76:$B$84,0),MATCH(YEAR(AO$2),Auxiliar_OPEX_Drivers!$B$76:$I$76,0))*$F118</f>
        <v>0</v>
      </c>
      <c r="AP118" s="107">
        <f>INDEX(Auxiliar_OPEX_Drivers!$B$76:$I$84,MATCH($E118,Auxiliar_OPEX_Drivers!$B$76:$B$84,0),MATCH(YEAR(AP$2),Auxiliar_OPEX_Drivers!$B$76:$I$76,0))*$F118</f>
        <v>0</v>
      </c>
      <c r="AQ118" s="107">
        <f>INDEX(Auxiliar_OPEX_Drivers!$B$76:$I$84,MATCH($E118,Auxiliar_OPEX_Drivers!$B$76:$B$84,0),MATCH(YEAR(AQ$2),Auxiliar_OPEX_Drivers!$B$76:$I$76,0))*$F118</f>
        <v>0</v>
      </c>
      <c r="AR118" s="107">
        <f>INDEX(Auxiliar_OPEX_Drivers!$B$76:$I$84,MATCH($E118,Auxiliar_OPEX_Drivers!$B$76:$B$84,0),MATCH(YEAR(AR$2),Auxiliar_OPEX_Drivers!$B$76:$I$76,0))*$F118</f>
        <v>0</v>
      </c>
      <c r="AS118" s="107">
        <f>INDEX(Auxiliar_OPEX_Drivers!$B$76:$I$84,MATCH($E118,Auxiliar_OPEX_Drivers!$B$76:$B$84,0),MATCH(YEAR(AS$2),Auxiliar_OPEX_Drivers!$B$76:$I$76,0))*$F118</f>
        <v>0</v>
      </c>
      <c r="AT118" s="107">
        <f>INDEX(Auxiliar_OPEX_Drivers!$B$76:$I$84,MATCH($E118,Auxiliar_OPEX_Drivers!$B$76:$B$84,0),MATCH(YEAR(AT$2),Auxiliar_OPEX_Drivers!$B$76:$I$76,0))*$F118</f>
        <v>0</v>
      </c>
      <c r="AU118" s="107">
        <f>INDEX(Auxiliar_OPEX_Drivers!$B$76:$I$84,MATCH($E118,Auxiliar_OPEX_Drivers!$B$76:$B$84,0),MATCH(YEAR(AU$2),Auxiliar_OPEX_Drivers!$B$76:$I$76,0))*$F118</f>
        <v>0</v>
      </c>
      <c r="AV118" s="107">
        <f>INDEX(Auxiliar_OPEX_Drivers!$B$76:$I$84,MATCH($E118,Auxiliar_OPEX_Drivers!$B$76:$B$84,0),MATCH(YEAR(AV$2),Auxiliar_OPEX_Drivers!$B$76:$I$76,0))*$F118</f>
        <v>0</v>
      </c>
      <c r="AW118" s="107">
        <f>INDEX(Auxiliar_OPEX_Drivers!$B$76:$I$84,MATCH($E118,Auxiliar_OPEX_Drivers!$B$76:$B$84,0),MATCH(YEAR(AW$2),Auxiliar_OPEX_Drivers!$B$76:$I$76,0))*$F118</f>
        <v>0</v>
      </c>
      <c r="AX118" s="107">
        <f>INDEX(Auxiliar_OPEX_Drivers!$B$76:$I$84,MATCH($E118,Auxiliar_OPEX_Drivers!$B$76:$B$84,0),MATCH(YEAR(AX$2),Auxiliar_OPEX_Drivers!$B$76:$I$76,0))*$F118</f>
        <v>0</v>
      </c>
      <c r="AY118" s="107">
        <f>INDEX(Auxiliar_OPEX_Drivers!$B$76:$I$84,MATCH($E118,Auxiliar_OPEX_Drivers!$B$76:$B$84,0),MATCH(YEAR(AY$2),Auxiliar_OPEX_Drivers!$B$76:$I$76,0))*$F118</f>
        <v>0</v>
      </c>
      <c r="AZ118" s="107">
        <f>INDEX(Auxiliar_OPEX_Drivers!$B$76:$I$84,MATCH($E118,Auxiliar_OPEX_Drivers!$B$76:$B$84,0),MATCH(YEAR(AZ$2),Auxiliar_OPEX_Drivers!$B$76:$I$76,0))*$F118</f>
        <v>0</v>
      </c>
      <c r="BA118" s="107">
        <f>INDEX(Auxiliar_OPEX_Drivers!$B$76:$I$84,MATCH($E118,Auxiliar_OPEX_Drivers!$B$76:$B$84,0),MATCH(YEAR(BA$2),Auxiliar_OPEX_Drivers!$B$76:$I$76,0))*$F118</f>
        <v>0</v>
      </c>
      <c r="BB118" s="107">
        <f>INDEX(Auxiliar_OPEX_Drivers!$B$76:$I$84,MATCH($E118,Auxiliar_OPEX_Drivers!$B$76:$B$84,0),MATCH(YEAR(BB$2),Auxiliar_OPEX_Drivers!$B$76:$I$76,0))*$F118</f>
        <v>0</v>
      </c>
      <c r="BC118" s="107">
        <f>INDEX(Auxiliar_OPEX_Drivers!$B$76:$I$84,MATCH($E118,Auxiliar_OPEX_Drivers!$B$76:$B$84,0),MATCH(YEAR(BC$2),Auxiliar_OPEX_Drivers!$B$76:$I$76,0))*$F118</f>
        <v>0</v>
      </c>
      <c r="BD118" s="107">
        <f>INDEX(Auxiliar_OPEX_Drivers!$B$76:$I$84,MATCH($E118,Auxiliar_OPEX_Drivers!$B$76:$B$84,0),MATCH(YEAR(BD$2),Auxiliar_OPEX_Drivers!$B$76:$I$76,0))*$F118</f>
        <v>0</v>
      </c>
      <c r="BE118" s="107">
        <f>INDEX(Auxiliar_OPEX_Drivers!$B$76:$I$84,MATCH($E118,Auxiliar_OPEX_Drivers!$B$76:$B$84,0),MATCH(YEAR(BE$2),Auxiliar_OPEX_Drivers!$B$76:$I$76,0))*$F118</f>
        <v>0</v>
      </c>
      <c r="BF118" s="107">
        <f>INDEX(Auxiliar_OPEX_Drivers!$B$76:$I$84,MATCH($E118,Auxiliar_OPEX_Drivers!$B$76:$B$84,0),MATCH(YEAR(BF$2),Auxiliar_OPEX_Drivers!$B$76:$I$76,0))*$F118</f>
        <v>0</v>
      </c>
      <c r="BG118" s="107">
        <f>INDEX(Auxiliar_OPEX_Drivers!$B$76:$I$84,MATCH($E118,Auxiliar_OPEX_Drivers!$B$76:$B$84,0),MATCH(YEAR(BG$2),Auxiliar_OPEX_Drivers!$B$76:$I$76,0))*$F118</f>
        <v>0</v>
      </c>
      <c r="BH118" s="107">
        <f>INDEX(Auxiliar_OPEX_Drivers!$B$76:$I$84,MATCH($E118,Auxiliar_OPEX_Drivers!$B$76:$B$84,0),MATCH(YEAR(BH$2),Auxiliar_OPEX_Drivers!$B$76:$I$76,0))*$F118</f>
        <v>0</v>
      </c>
      <c r="BI118" s="107">
        <f>INDEX(Auxiliar_OPEX_Drivers!$B$76:$I$84,MATCH($E118,Auxiliar_OPEX_Drivers!$B$76:$B$84,0),MATCH(YEAR(BI$2),Auxiliar_OPEX_Drivers!$B$76:$I$76,0))*$F118</f>
        <v>0</v>
      </c>
      <c r="BJ118" s="107">
        <f>INDEX(Auxiliar_OPEX_Drivers!$B$76:$I$84,MATCH($E118,Auxiliar_OPEX_Drivers!$B$76:$B$84,0),MATCH(YEAR(BJ$2),Auxiliar_OPEX_Drivers!$B$76:$I$76,0))*$F118</f>
        <v>0</v>
      </c>
      <c r="BK118" s="107">
        <f>INDEX(Auxiliar_OPEX_Drivers!$B$76:$I$84,MATCH($E118,Auxiliar_OPEX_Drivers!$B$76:$B$84,0),MATCH(YEAR(BK$2),Auxiliar_OPEX_Drivers!$B$76:$I$76,0))*$F118</f>
        <v>0</v>
      </c>
      <c r="BL118" s="107">
        <f>INDEX(Auxiliar_OPEX_Drivers!$B$76:$I$84,MATCH($E118,Auxiliar_OPEX_Drivers!$B$76:$B$84,0),MATCH(YEAR(BL$2),Auxiliar_OPEX_Drivers!$B$76:$I$76,0))*$F118</f>
        <v>0</v>
      </c>
      <c r="BM118" s="107">
        <f>INDEX(Auxiliar_OPEX_Drivers!$B$76:$I$84,MATCH($E118,Auxiliar_OPEX_Drivers!$B$76:$B$84,0),MATCH(YEAR(BM$2),Auxiliar_OPEX_Drivers!$B$76:$I$76,0))*$F118</f>
        <v>0</v>
      </c>
      <c r="BN118" s="107">
        <f>INDEX(Auxiliar_OPEX_Drivers!$B$76:$I$84,MATCH($E118,Auxiliar_OPEX_Drivers!$B$76:$B$84,0),MATCH(YEAR(BN$2),Auxiliar_OPEX_Drivers!$B$76:$I$76,0))*$F118</f>
        <v>0</v>
      </c>
      <c r="BO118" s="107">
        <f>INDEX(Auxiliar_OPEX_Drivers!$B$76:$I$84,MATCH($E118,Auxiliar_OPEX_Drivers!$B$76:$B$84,0),MATCH(YEAR(BO$2),Auxiliar_OPEX_Drivers!$B$76:$I$76,0))*$F118</f>
        <v>0</v>
      </c>
      <c r="BP118" s="107">
        <f>INDEX(Auxiliar_OPEX_Drivers!$B$76:$I$84,MATCH($E118,Auxiliar_OPEX_Drivers!$B$76:$B$84,0),MATCH(YEAR(BP$2),Auxiliar_OPEX_Drivers!$B$76:$I$76,0))*$F118</f>
        <v>0</v>
      </c>
      <c r="BQ118" s="107">
        <f>INDEX(Auxiliar_OPEX_Drivers!$B$76:$I$84,MATCH($E118,Auxiliar_OPEX_Drivers!$B$76:$B$84,0),MATCH(YEAR(BQ$2),Auxiliar_OPEX_Drivers!$B$76:$I$76,0))*$F118</f>
        <v>0</v>
      </c>
      <c r="BR118" s="107">
        <f>INDEX(Auxiliar_OPEX_Drivers!$B$76:$I$84,MATCH($E118,Auxiliar_OPEX_Drivers!$B$76:$B$84,0),MATCH(YEAR(BR$2),Auxiliar_OPEX_Drivers!$B$76:$I$76,0))*$F118</f>
        <v>0</v>
      </c>
      <c r="BS118" s="107">
        <f>INDEX(Auxiliar_OPEX_Drivers!$B$76:$I$84,MATCH($E118,Auxiliar_OPEX_Drivers!$B$76:$B$84,0),MATCH(YEAR(BS$2),Auxiliar_OPEX_Drivers!$B$76:$I$76,0))*$F118</f>
        <v>0</v>
      </c>
      <c r="BT118" s="107">
        <f>INDEX(Auxiliar_OPEX_Drivers!$B$76:$I$84,MATCH($E118,Auxiliar_OPEX_Drivers!$B$76:$B$84,0),MATCH(YEAR(BT$2),Auxiliar_OPEX_Drivers!$B$76:$I$76,0))*$F118</f>
        <v>0</v>
      </c>
      <c r="BU118" s="107">
        <f>INDEX(Auxiliar_OPEX_Drivers!$B$76:$I$84,MATCH($E118,Auxiliar_OPEX_Drivers!$B$76:$B$84,0),MATCH(YEAR(BU$2),Auxiliar_OPEX_Drivers!$B$76:$I$76,0))*$F118</f>
        <v>0</v>
      </c>
      <c r="BV118" s="107">
        <f>INDEX(Auxiliar_OPEX_Drivers!$B$76:$I$84,MATCH($E118,Auxiliar_OPEX_Drivers!$B$76:$B$84,0),MATCH(YEAR(BV$2),Auxiliar_OPEX_Drivers!$B$76:$I$76,0))*$F118</f>
        <v>0</v>
      </c>
      <c r="BW118" s="107">
        <f>INDEX(Auxiliar_OPEX_Drivers!$B$76:$I$84,MATCH($E118,Auxiliar_OPEX_Drivers!$B$76:$B$84,0),MATCH(YEAR(BW$2),Auxiliar_OPEX_Drivers!$B$76:$I$76,0))*$F118</f>
        <v>0</v>
      </c>
      <c r="BX118" s="107">
        <f>INDEX(Auxiliar_OPEX_Drivers!$B$76:$I$84,MATCH($E118,Auxiliar_OPEX_Drivers!$B$76:$B$84,0),MATCH(YEAR(BX$2),Auxiliar_OPEX_Drivers!$B$76:$I$76,0))*$F118</f>
        <v>0</v>
      </c>
      <c r="BY118" s="107">
        <f>INDEX(Auxiliar_OPEX_Drivers!$B$76:$I$84,MATCH($E118,Auxiliar_OPEX_Drivers!$B$76:$B$84,0),MATCH(YEAR(BY$2),Auxiliar_OPEX_Drivers!$B$76:$I$76,0))*$F118</f>
        <v>0</v>
      </c>
      <c r="BZ118" s="107">
        <f>INDEX(Auxiliar_OPEX_Drivers!$B$76:$I$84,MATCH($E118,Auxiliar_OPEX_Drivers!$B$76:$B$84,0),MATCH(YEAR(BZ$2),Auxiliar_OPEX_Drivers!$B$76:$I$76,0))*$F118</f>
        <v>0</v>
      </c>
      <c r="CA118" s="107">
        <f>INDEX(Auxiliar_OPEX_Drivers!$B$76:$I$84,MATCH($E118,Auxiliar_OPEX_Drivers!$B$76:$B$84,0),MATCH(YEAR(CA$2),Auxiliar_OPEX_Drivers!$B$76:$I$76,0))*$F118</f>
        <v>0</v>
      </c>
      <c r="CB118" s="107">
        <f>INDEX(Auxiliar_OPEX_Drivers!$B$76:$I$84,MATCH($E118,Auxiliar_OPEX_Drivers!$B$76:$B$84,0),MATCH(YEAR(CB$2),Auxiliar_OPEX_Drivers!$B$76:$I$76,0))*$F118</f>
        <v>0</v>
      </c>
      <c r="CC118" s="107">
        <f>INDEX(Auxiliar_OPEX_Drivers!$B$76:$I$84,MATCH($E118,Auxiliar_OPEX_Drivers!$B$76:$B$84,0),MATCH(YEAR(CC$2),Auxiliar_OPEX_Drivers!$B$76:$I$76,0))*$F118</f>
        <v>0</v>
      </c>
      <c r="CD118" s="107">
        <f>INDEX(Auxiliar_OPEX_Drivers!$B$76:$I$84,MATCH($E118,Auxiliar_OPEX_Drivers!$B$76:$B$84,0),MATCH(YEAR(CD$2),Auxiliar_OPEX_Drivers!$B$76:$I$76,0))*$F118</f>
        <v>0</v>
      </c>
      <c r="CE118" s="107">
        <f>INDEX(Auxiliar_OPEX_Drivers!$B$76:$I$84,MATCH($E118,Auxiliar_OPEX_Drivers!$B$76:$B$84,0),MATCH(YEAR(CE$2),Auxiliar_OPEX_Drivers!$B$76:$I$76,0))*$F118</f>
        <v>0</v>
      </c>
      <c r="CF118" s="107">
        <f>INDEX(Auxiliar_OPEX_Drivers!$B$76:$I$84,MATCH($E118,Auxiliar_OPEX_Drivers!$B$76:$B$84,0),MATCH(YEAR(CF$2),Auxiliar_OPEX_Drivers!$B$76:$I$76,0))*$F118</f>
        <v>0</v>
      </c>
      <c r="CG118" s="107">
        <f>INDEX(Auxiliar_OPEX_Drivers!$B$76:$I$84,MATCH($E118,Auxiliar_OPEX_Drivers!$B$76:$B$84,0),MATCH(YEAR(CG$2),Auxiliar_OPEX_Drivers!$B$76:$I$76,0))*$F118</f>
        <v>0</v>
      </c>
      <c r="CI118" s="51">
        <f>INDEX(Auxiliar_OPEX_CustosUnit!$A$1:$R$129,MATCH(Auxiliar_OPEX_P!$A118,Auxiliar_OPEX_CustosUnit!$A$1:$A$129,0),MATCH(CI$2,Auxiliar_OPEX_CustosUnit!$A$3:$Q$3,0))*(1-DRE_Auxiliar!$A$5)</f>
        <v>0</v>
      </c>
      <c r="CJ118" s="51">
        <f>INDEX(Auxiliar_OPEX_CustosUnit!$A$1:$R$129,MATCH(Auxiliar_OPEX_P!$A118,Auxiliar_OPEX_CustosUnit!$A$1:$A$129,0),MATCH(CJ$2,Auxiliar_OPEX_CustosUnit!$A$3:$Q$3,0))*(1-DRE_Auxiliar!$A$5)</f>
        <v>0</v>
      </c>
      <c r="CK118" s="51">
        <f>INDEX(Auxiliar_OPEX_CustosUnit!$A$1:$R$129,MATCH(Auxiliar_OPEX_P!$A118,Auxiliar_OPEX_CustosUnit!$A$1:$A$129,0),MATCH(CK$2,Auxiliar_OPEX_CustosUnit!$A$3:$Q$3,0))*(1-DRE_Auxiliar!$A$5)</f>
        <v>0</v>
      </c>
      <c r="CL118" s="51">
        <f>INDEX(Auxiliar_OPEX_CustosUnit!$A$1:$R$129,MATCH(Auxiliar_OPEX_P!$A118,Auxiliar_OPEX_CustosUnit!$A$1:$A$129,0),MATCH(CL$2,Auxiliar_OPEX_CustosUnit!$A$3:$Q$3,0))*(1-DRE_Auxiliar!$A$5)</f>
        <v>0</v>
      </c>
      <c r="CM118" s="51">
        <f>INDEX(Auxiliar_OPEX_CustosUnit!$A$1:$R$129,MATCH(Auxiliar_OPEX_P!$A118,Auxiliar_OPEX_CustosUnit!$A$1:$A$129,0),MATCH(CM$2,Auxiliar_OPEX_CustosUnit!$A$3:$Q$3,0))*(1-DRE_Auxiliar!$A$5)</f>
        <v>0</v>
      </c>
      <c r="CN118" s="51">
        <f>INDEX(Auxiliar_OPEX_CustosUnit!$A$1:$R$129,MATCH(Auxiliar_OPEX_P!$A118,Auxiliar_OPEX_CustosUnit!$A$1:$A$129,0),MATCH(CN$2,Auxiliar_OPEX_CustosUnit!$A$3:$Q$3,0))*(1-DRE_Auxiliar!$A$5)</f>
        <v>0</v>
      </c>
      <c r="CO118" s="51">
        <f>INDEX(Auxiliar_OPEX_CustosUnit!$A$1:$R$129,MATCH(Auxiliar_OPEX_P!$A118,Auxiliar_OPEX_CustosUnit!$A$1:$A$129,0),MATCH(CO$2,Auxiliar_OPEX_CustosUnit!$A$3:$Q$3,0))*(1-DRE_Auxiliar!$A$5)</f>
        <v>0</v>
      </c>
      <c r="CP118" s="51">
        <f>INDEX(Auxiliar_OPEX_CustosUnit!$A$1:$R$129,MATCH(Auxiliar_OPEX_P!$A118,Auxiliar_OPEX_CustosUnit!$A$1:$A$129,0),MATCH(CP$2,Auxiliar_OPEX_CustosUnit!$A$3:$Q$3,0))*(1-DRE_Auxiliar!$A$5)</f>
        <v>0</v>
      </c>
      <c r="CQ118" s="51">
        <f>INDEX(Auxiliar_OPEX_CustosUnit!$A$1:$R$129,MATCH(Auxiliar_OPEX_P!$A118,Auxiliar_OPEX_CustosUnit!$A$1:$A$129,0),MATCH(CQ$2,Auxiliar_OPEX_CustosUnit!$A$3:$Q$3,0))*(1-DRE_Auxiliar!$A$5)</f>
        <v>0</v>
      </c>
      <c r="CR118" s="51">
        <f>INDEX(Auxiliar_OPEX_CustosUnit!$A$1:$R$129,MATCH(Auxiliar_OPEX_P!$A118,Auxiliar_OPEX_CustosUnit!$A$1:$A$129,0),MATCH(CR$2,Auxiliar_OPEX_CustosUnit!$A$3:$Q$3,0))*(1-DRE_Auxiliar!$A$5)</f>
        <v>0</v>
      </c>
      <c r="CS118" s="51">
        <f>INDEX(Auxiliar_OPEX_CustosUnit!$A$1:$R$129,MATCH(Auxiliar_OPEX_P!$A118,Auxiliar_OPEX_CustosUnit!$A$1:$A$129,0),MATCH(CS$2,Auxiliar_OPEX_CustosUnit!$A$3:$Q$3,0))*(1-DRE_Auxiliar!$A$5)</f>
        <v>0</v>
      </c>
      <c r="CT118" s="51">
        <f>INDEX(Auxiliar_OPEX_CustosUnit!$A$1:$R$129,MATCH(Auxiliar_OPEX_P!$A118,Auxiliar_OPEX_CustosUnit!$A$1:$A$129,0),MATCH(CT$2,Auxiliar_OPEX_CustosUnit!$A$3:$Q$3,0))*(1-DRE_Auxiliar!$A$5)</f>
        <v>0</v>
      </c>
      <c r="CU118" s="53">
        <f t="shared" si="610"/>
        <v>0</v>
      </c>
      <c r="CV118" s="53">
        <f t="shared" si="611"/>
        <v>0</v>
      </c>
      <c r="CW118" s="53">
        <f t="shared" si="612"/>
        <v>0</v>
      </c>
      <c r="CX118" s="53">
        <f t="shared" si="613"/>
        <v>0</v>
      </c>
      <c r="CY118" s="53">
        <f t="shared" si="614"/>
        <v>0</v>
      </c>
      <c r="CZ118" s="53">
        <f t="shared" si="615"/>
        <v>0</v>
      </c>
      <c r="DA118" s="53">
        <f t="shared" si="616"/>
        <v>0</v>
      </c>
      <c r="DB118" s="53">
        <f t="shared" si="617"/>
        <v>0</v>
      </c>
      <c r="DC118" s="53">
        <f t="shared" si="618"/>
        <v>0</v>
      </c>
      <c r="DD118" s="53">
        <f t="shared" si="619"/>
        <v>0</v>
      </c>
      <c r="DE118" s="53">
        <f t="shared" si="620"/>
        <v>0</v>
      </c>
      <c r="DF118" s="53">
        <f t="shared" si="621"/>
        <v>0</v>
      </c>
      <c r="DG118" s="53">
        <f t="shared" si="622"/>
        <v>0</v>
      </c>
      <c r="DH118" s="53">
        <f t="shared" si="623"/>
        <v>0</v>
      </c>
      <c r="DI118" s="53">
        <f t="shared" si="624"/>
        <v>0</v>
      </c>
      <c r="DJ118" s="53">
        <f t="shared" si="625"/>
        <v>0</v>
      </c>
      <c r="DK118" s="53">
        <f t="shared" si="626"/>
        <v>0</v>
      </c>
      <c r="DL118" s="53">
        <f t="shared" si="627"/>
        <v>0</v>
      </c>
      <c r="DM118" s="53">
        <f t="shared" si="628"/>
        <v>0</v>
      </c>
      <c r="DN118" s="53">
        <f t="shared" si="629"/>
        <v>0</v>
      </c>
      <c r="DO118" s="53">
        <f t="shared" si="630"/>
        <v>0</v>
      </c>
      <c r="DP118" s="53">
        <f t="shared" si="631"/>
        <v>0</v>
      </c>
      <c r="DQ118" s="53">
        <f t="shared" si="632"/>
        <v>0</v>
      </c>
      <c r="DR118" s="53">
        <f t="shared" si="633"/>
        <v>0</v>
      </c>
      <c r="DS118" s="53">
        <f t="shared" si="634"/>
        <v>0</v>
      </c>
      <c r="DT118" s="53">
        <f t="shared" si="635"/>
        <v>0</v>
      </c>
      <c r="DU118" s="53">
        <f t="shared" si="636"/>
        <v>0</v>
      </c>
      <c r="DV118" s="53">
        <f t="shared" si="637"/>
        <v>0</v>
      </c>
      <c r="DW118" s="53">
        <f t="shared" si="638"/>
        <v>0</v>
      </c>
      <c r="DX118" s="53">
        <f t="shared" si="639"/>
        <v>0</v>
      </c>
      <c r="DY118" s="53">
        <f t="shared" si="640"/>
        <v>0</v>
      </c>
      <c r="DZ118" s="53">
        <f t="shared" si="641"/>
        <v>0</v>
      </c>
      <c r="EA118" s="53">
        <f t="shared" si="642"/>
        <v>0</v>
      </c>
      <c r="EB118" s="53">
        <f t="shared" si="643"/>
        <v>0</v>
      </c>
      <c r="EC118" s="53">
        <f t="shared" si="644"/>
        <v>0</v>
      </c>
      <c r="ED118" s="53">
        <f t="shared" si="645"/>
        <v>0</v>
      </c>
      <c r="EE118" s="53">
        <f t="shared" si="646"/>
        <v>0</v>
      </c>
      <c r="EF118" s="53">
        <f t="shared" si="647"/>
        <v>0</v>
      </c>
      <c r="EG118" s="53">
        <f t="shared" si="648"/>
        <v>0</v>
      </c>
      <c r="EH118" s="53">
        <f t="shared" si="649"/>
        <v>0</v>
      </c>
      <c r="EI118" s="53">
        <f t="shared" si="650"/>
        <v>0</v>
      </c>
      <c r="EJ118" s="53">
        <f t="shared" si="651"/>
        <v>0</v>
      </c>
      <c r="EK118" s="53">
        <f t="shared" si="652"/>
        <v>0</v>
      </c>
      <c r="EL118" s="53">
        <f t="shared" si="653"/>
        <v>0</v>
      </c>
      <c r="EM118" s="53">
        <f t="shared" si="654"/>
        <v>0</v>
      </c>
      <c r="EN118" s="53">
        <f t="shared" si="655"/>
        <v>0</v>
      </c>
      <c r="EO118" s="53">
        <f t="shared" si="656"/>
        <v>0</v>
      </c>
      <c r="EP118" s="53">
        <f t="shared" si="657"/>
        <v>0</v>
      </c>
      <c r="EQ118" s="53">
        <f t="shared" si="658"/>
        <v>0</v>
      </c>
      <c r="ER118" s="53">
        <f t="shared" si="659"/>
        <v>0</v>
      </c>
      <c r="ES118" s="53">
        <f t="shared" si="660"/>
        <v>0</v>
      </c>
      <c r="ET118" s="53">
        <f t="shared" si="661"/>
        <v>0</v>
      </c>
      <c r="EU118" s="53">
        <f t="shared" si="662"/>
        <v>0</v>
      </c>
      <c r="EV118" s="53">
        <f t="shared" si="663"/>
        <v>0</v>
      </c>
      <c r="EW118" s="53">
        <f t="shared" si="664"/>
        <v>0</v>
      </c>
      <c r="EX118" s="53">
        <f t="shared" si="665"/>
        <v>0</v>
      </c>
      <c r="EY118" s="53">
        <f t="shared" si="666"/>
        <v>0</v>
      </c>
      <c r="EZ118" s="53">
        <f t="shared" si="667"/>
        <v>0</v>
      </c>
      <c r="FA118" s="53">
        <f t="shared" si="668"/>
        <v>0</v>
      </c>
      <c r="FB118" s="53">
        <f t="shared" si="669"/>
        <v>0</v>
      </c>
      <c r="FC118" s="53">
        <f t="shared" si="670"/>
        <v>0</v>
      </c>
      <c r="FD118" s="53">
        <f t="shared" si="671"/>
        <v>0</v>
      </c>
      <c r="FE118" s="53">
        <f t="shared" si="672"/>
        <v>0</v>
      </c>
      <c r="FF118" s="53">
        <f t="shared" si="673"/>
        <v>0</v>
      </c>
      <c r="FG118" s="53">
        <f t="shared" si="674"/>
        <v>0</v>
      </c>
      <c r="FH118" s="53">
        <f t="shared" si="675"/>
        <v>0</v>
      </c>
      <c r="FI118" s="53">
        <f t="shared" si="676"/>
        <v>0</v>
      </c>
      <c r="FJ118" s="53">
        <f t="shared" si="677"/>
        <v>0</v>
      </c>
      <c r="FK118" s="53">
        <f t="shared" si="678"/>
        <v>0</v>
      </c>
      <c r="FL118" s="53">
        <f t="shared" si="679"/>
        <v>0</v>
      </c>
      <c r="FM118" s="53">
        <f t="shared" si="680"/>
        <v>0</v>
      </c>
      <c r="FN118" s="53">
        <f t="shared" si="681"/>
        <v>0</v>
      </c>
      <c r="FP118" s="51">
        <f t="shared" si="682"/>
        <v>0</v>
      </c>
      <c r="FQ118" s="51">
        <f t="shared" si="689"/>
        <v>0</v>
      </c>
      <c r="FR118" s="51">
        <f t="shared" si="690"/>
        <v>0</v>
      </c>
      <c r="FS118" s="51">
        <f t="shared" si="691"/>
        <v>0</v>
      </c>
      <c r="FT118" s="51">
        <f t="shared" si="692"/>
        <v>0</v>
      </c>
      <c r="FU118" s="51">
        <f t="shared" si="693"/>
        <v>0</v>
      </c>
      <c r="FV118" s="51">
        <f t="shared" si="694"/>
        <v>0</v>
      </c>
      <c r="FW118" s="51">
        <f t="shared" si="695"/>
        <v>0</v>
      </c>
      <c r="FX118" s="51">
        <f t="shared" si="696"/>
        <v>0</v>
      </c>
      <c r="FY118" s="51">
        <f t="shared" si="697"/>
        <v>0</v>
      </c>
      <c r="FZ118" s="51">
        <f t="shared" si="698"/>
        <v>0</v>
      </c>
      <c r="GA118" s="51">
        <f t="shared" si="699"/>
        <v>0</v>
      </c>
      <c r="GB118" s="51">
        <f t="shared" si="700"/>
        <v>0</v>
      </c>
      <c r="GC118" s="51">
        <f t="shared" si="701"/>
        <v>0</v>
      </c>
      <c r="GD118" s="51">
        <f t="shared" si="702"/>
        <v>0</v>
      </c>
      <c r="GE118" s="51">
        <f t="shared" si="703"/>
        <v>0</v>
      </c>
      <c r="GF118" s="51">
        <f t="shared" si="704"/>
        <v>0</v>
      </c>
      <c r="GG118" s="51">
        <f t="shared" si="705"/>
        <v>0</v>
      </c>
      <c r="GH118" s="51">
        <f t="shared" si="706"/>
        <v>0</v>
      </c>
      <c r="GI118" s="51">
        <f t="shared" si="707"/>
        <v>0</v>
      </c>
      <c r="GJ118" s="51">
        <f t="shared" si="708"/>
        <v>0</v>
      </c>
      <c r="GK118" s="51">
        <f t="shared" si="709"/>
        <v>0</v>
      </c>
      <c r="GL118" s="51">
        <f t="shared" si="710"/>
        <v>0</v>
      </c>
      <c r="GM118" s="51">
        <f t="shared" si="711"/>
        <v>0</v>
      </c>
      <c r="GN118" s="51">
        <f t="shared" si="712"/>
        <v>0</v>
      </c>
      <c r="GO118" s="51">
        <f t="shared" si="713"/>
        <v>0</v>
      </c>
      <c r="GP118" s="51">
        <f t="shared" si="714"/>
        <v>0</v>
      </c>
      <c r="GQ118" s="51">
        <f t="shared" si="715"/>
        <v>0</v>
      </c>
      <c r="GR118" s="51">
        <f t="shared" si="716"/>
        <v>0</v>
      </c>
      <c r="GS118" s="51">
        <f t="shared" si="717"/>
        <v>0</v>
      </c>
      <c r="GT118" s="51">
        <f t="shared" si="718"/>
        <v>0</v>
      </c>
      <c r="GU118" s="51">
        <f t="shared" si="719"/>
        <v>0</v>
      </c>
      <c r="GV118" s="51">
        <f t="shared" si="720"/>
        <v>0</v>
      </c>
      <c r="GW118" s="51">
        <f t="shared" si="721"/>
        <v>0</v>
      </c>
      <c r="GX118" s="51">
        <f t="shared" si="722"/>
        <v>0</v>
      </c>
      <c r="GY118" s="51">
        <f t="shared" si="723"/>
        <v>0</v>
      </c>
      <c r="GZ118" s="51">
        <f t="shared" si="724"/>
        <v>0</v>
      </c>
      <c r="HA118" s="51">
        <f t="shared" si="725"/>
        <v>0</v>
      </c>
      <c r="HB118" s="51">
        <f t="shared" si="726"/>
        <v>0</v>
      </c>
      <c r="HC118" s="51">
        <f t="shared" si="727"/>
        <v>0</v>
      </c>
      <c r="HD118" s="51">
        <f t="shared" si="728"/>
        <v>0</v>
      </c>
      <c r="HE118" s="51">
        <f t="shared" si="729"/>
        <v>0</v>
      </c>
      <c r="HF118" s="51">
        <f t="shared" si="730"/>
        <v>0</v>
      </c>
      <c r="HG118" s="51">
        <f t="shared" si="731"/>
        <v>0</v>
      </c>
      <c r="HH118" s="51">
        <f t="shared" si="732"/>
        <v>0</v>
      </c>
      <c r="HI118" s="51">
        <f t="shared" si="733"/>
        <v>0</v>
      </c>
      <c r="HJ118" s="51">
        <f t="shared" si="734"/>
        <v>0</v>
      </c>
      <c r="HK118" s="51">
        <f t="shared" si="735"/>
        <v>0</v>
      </c>
      <c r="HL118" s="51">
        <f t="shared" si="736"/>
        <v>0</v>
      </c>
      <c r="HM118" s="51">
        <f t="shared" si="737"/>
        <v>0</v>
      </c>
      <c r="HN118" s="51">
        <f t="shared" si="738"/>
        <v>0</v>
      </c>
      <c r="HO118" s="51">
        <f t="shared" si="739"/>
        <v>0</v>
      </c>
      <c r="HP118" s="51">
        <f t="shared" si="740"/>
        <v>0</v>
      </c>
      <c r="HQ118" s="51">
        <f t="shared" si="741"/>
        <v>0</v>
      </c>
      <c r="HR118" s="51">
        <f t="shared" si="742"/>
        <v>0</v>
      </c>
      <c r="HS118" s="51">
        <f t="shared" si="743"/>
        <v>0</v>
      </c>
      <c r="HT118" s="51">
        <f t="shared" si="744"/>
        <v>0</v>
      </c>
      <c r="HU118" s="51">
        <f t="shared" si="745"/>
        <v>0</v>
      </c>
      <c r="HV118" s="51">
        <f t="shared" si="746"/>
        <v>0</v>
      </c>
      <c r="HW118" s="51">
        <f t="shared" si="747"/>
        <v>0</v>
      </c>
      <c r="HX118" s="51">
        <f t="shared" si="748"/>
        <v>0</v>
      </c>
      <c r="HY118" s="51">
        <f t="shared" si="749"/>
        <v>0</v>
      </c>
      <c r="HZ118" s="51">
        <f t="shared" si="750"/>
        <v>0</v>
      </c>
      <c r="IA118" s="51">
        <f t="shared" si="751"/>
        <v>0</v>
      </c>
      <c r="IB118" s="51">
        <f t="shared" si="688"/>
        <v>0</v>
      </c>
      <c r="IC118" s="51">
        <f t="shared" si="752"/>
        <v>0</v>
      </c>
      <c r="ID118" s="51">
        <f t="shared" si="753"/>
        <v>0</v>
      </c>
      <c r="IE118" s="51">
        <f t="shared" si="754"/>
        <v>0</v>
      </c>
      <c r="IF118" s="51">
        <f t="shared" si="755"/>
        <v>0</v>
      </c>
      <c r="IG118" s="51">
        <f t="shared" si="756"/>
        <v>0</v>
      </c>
      <c r="IH118" s="51">
        <f t="shared" si="757"/>
        <v>0</v>
      </c>
      <c r="II118" s="51">
        <f t="shared" si="758"/>
        <v>0</v>
      </c>
      <c r="IJ118" s="51">
        <f t="shared" si="759"/>
        <v>0</v>
      </c>
      <c r="IK118" s="51">
        <f t="shared" si="760"/>
        <v>0</v>
      </c>
      <c r="IL118" s="51">
        <f t="shared" si="761"/>
        <v>0</v>
      </c>
      <c r="IM118" s="51">
        <f t="shared" si="762"/>
        <v>0</v>
      </c>
      <c r="IN118" s="51">
        <f t="shared" si="763"/>
        <v>0</v>
      </c>
      <c r="IO118" s="51">
        <f t="shared" si="764"/>
        <v>0</v>
      </c>
      <c r="IP118" s="51">
        <f t="shared" si="765"/>
        <v>0</v>
      </c>
      <c r="IQ118" s="51">
        <f t="shared" si="766"/>
        <v>0</v>
      </c>
      <c r="IS118" s="51">
        <f t="shared" si="683"/>
        <v>0</v>
      </c>
      <c r="IT118" s="51">
        <f t="shared" si="769"/>
        <v>0</v>
      </c>
      <c r="IU118" s="51">
        <f t="shared" si="769"/>
        <v>0</v>
      </c>
      <c r="IV118" s="51">
        <f t="shared" si="769"/>
        <v>0</v>
      </c>
      <c r="IW118" s="51">
        <f t="shared" si="769"/>
        <v>0</v>
      </c>
      <c r="IX118" s="51">
        <f t="shared" si="769"/>
        <v>0</v>
      </c>
      <c r="IZ118" s="111">
        <f t="shared" si="684"/>
        <v>0</v>
      </c>
      <c r="JA118" s="111">
        <f t="shared" si="389"/>
        <v>0</v>
      </c>
      <c r="JB118" s="111">
        <f t="shared" si="390"/>
        <v>0</v>
      </c>
      <c r="JC118" s="111">
        <f t="shared" si="391"/>
        <v>0</v>
      </c>
      <c r="JD118" s="111">
        <f t="shared" si="392"/>
        <v>0</v>
      </c>
      <c r="JE118" s="111">
        <f t="shared" si="393"/>
        <v>0</v>
      </c>
      <c r="JF118" s="111">
        <f t="shared" si="394"/>
        <v>0</v>
      </c>
      <c r="JG118" s="111">
        <f t="shared" si="395"/>
        <v>0</v>
      </c>
      <c r="JH118" s="111">
        <f t="shared" si="396"/>
        <v>0</v>
      </c>
      <c r="JI118" s="111">
        <f t="shared" si="397"/>
        <v>0</v>
      </c>
      <c r="JJ118" s="111">
        <f t="shared" si="398"/>
        <v>0</v>
      </c>
      <c r="JK118" s="111">
        <f t="shared" si="399"/>
        <v>0</v>
      </c>
      <c r="JL118" s="111">
        <f t="shared" si="400"/>
        <v>0</v>
      </c>
      <c r="JM118" s="111">
        <f t="shared" si="401"/>
        <v>0</v>
      </c>
      <c r="JN118" s="111">
        <f t="shared" si="402"/>
        <v>0</v>
      </c>
      <c r="JO118" s="111">
        <f t="shared" si="403"/>
        <v>0</v>
      </c>
      <c r="JP118" s="111">
        <f t="shared" si="404"/>
        <v>0</v>
      </c>
      <c r="JQ118" s="111">
        <f t="shared" si="405"/>
        <v>0</v>
      </c>
      <c r="JR118" s="111">
        <f t="shared" si="406"/>
        <v>0</v>
      </c>
      <c r="JS118" s="111">
        <f t="shared" si="407"/>
        <v>0</v>
      </c>
      <c r="JT118" s="111">
        <f t="shared" si="408"/>
        <v>0</v>
      </c>
      <c r="JU118" s="111">
        <f t="shared" si="409"/>
        <v>0</v>
      </c>
      <c r="JV118" s="111">
        <f t="shared" si="410"/>
        <v>0</v>
      </c>
      <c r="JW118" s="111">
        <f t="shared" si="411"/>
        <v>0</v>
      </c>
      <c r="JX118" s="111">
        <f t="shared" si="412"/>
        <v>0</v>
      </c>
      <c r="JY118" s="111">
        <f t="shared" si="413"/>
        <v>0</v>
      </c>
      <c r="JZ118" s="111">
        <f t="shared" si="414"/>
        <v>0</v>
      </c>
      <c r="KA118" s="111">
        <f t="shared" si="415"/>
        <v>0</v>
      </c>
      <c r="KB118" s="111">
        <f t="shared" si="416"/>
        <v>0</v>
      </c>
      <c r="KC118" s="111">
        <f t="shared" si="417"/>
        <v>0</v>
      </c>
      <c r="KD118" s="111">
        <f t="shared" si="418"/>
        <v>0</v>
      </c>
      <c r="KE118" s="111">
        <f t="shared" si="419"/>
        <v>0</v>
      </c>
      <c r="KF118" s="111">
        <f t="shared" si="420"/>
        <v>0</v>
      </c>
      <c r="KG118" s="111">
        <f t="shared" si="421"/>
        <v>0</v>
      </c>
      <c r="KH118" s="111">
        <f t="shared" si="422"/>
        <v>0</v>
      </c>
      <c r="KI118" s="111">
        <f t="shared" si="423"/>
        <v>0</v>
      </c>
      <c r="KJ118" s="111">
        <f t="shared" si="424"/>
        <v>0</v>
      </c>
      <c r="KK118" s="111">
        <f t="shared" si="425"/>
        <v>0</v>
      </c>
      <c r="KL118" s="111">
        <f t="shared" si="426"/>
        <v>0</v>
      </c>
      <c r="KM118" s="111">
        <f t="shared" si="427"/>
        <v>0</v>
      </c>
      <c r="KN118" s="111">
        <f t="shared" si="428"/>
        <v>0</v>
      </c>
      <c r="KO118" s="111">
        <f t="shared" si="429"/>
        <v>0</v>
      </c>
      <c r="KP118" s="111">
        <f t="shared" si="430"/>
        <v>0</v>
      </c>
      <c r="KQ118" s="111">
        <f t="shared" si="431"/>
        <v>0</v>
      </c>
      <c r="KR118" s="111">
        <f t="shared" si="432"/>
        <v>0</v>
      </c>
      <c r="KS118" s="111">
        <f t="shared" si="433"/>
        <v>0</v>
      </c>
      <c r="KT118" s="111">
        <f t="shared" si="434"/>
        <v>0</v>
      </c>
      <c r="KU118" s="111">
        <f t="shared" si="435"/>
        <v>0</v>
      </c>
      <c r="KV118" s="111">
        <f t="shared" si="436"/>
        <v>0</v>
      </c>
      <c r="KW118" s="111">
        <f t="shared" si="437"/>
        <v>0</v>
      </c>
      <c r="KX118" s="111">
        <f t="shared" si="438"/>
        <v>0</v>
      </c>
      <c r="KY118" s="111">
        <f t="shared" si="439"/>
        <v>0</v>
      </c>
      <c r="KZ118" s="111">
        <f t="shared" si="440"/>
        <v>0</v>
      </c>
      <c r="LA118" s="111">
        <f t="shared" si="441"/>
        <v>0</v>
      </c>
      <c r="LB118" s="111">
        <f t="shared" si="442"/>
        <v>0</v>
      </c>
      <c r="LC118" s="111">
        <f t="shared" si="443"/>
        <v>0</v>
      </c>
      <c r="LD118" s="111">
        <f t="shared" si="444"/>
        <v>0</v>
      </c>
      <c r="LE118" s="111">
        <f t="shared" si="445"/>
        <v>0</v>
      </c>
      <c r="LF118" s="111">
        <f t="shared" si="446"/>
        <v>0</v>
      </c>
      <c r="LG118" s="111">
        <f t="shared" si="447"/>
        <v>0</v>
      </c>
      <c r="LH118" s="111">
        <f t="shared" si="448"/>
        <v>0</v>
      </c>
      <c r="LI118" s="111">
        <f t="shared" si="449"/>
        <v>0</v>
      </c>
      <c r="LJ118" s="111">
        <f t="shared" si="450"/>
        <v>0</v>
      </c>
      <c r="LK118" s="111">
        <f t="shared" si="451"/>
        <v>0</v>
      </c>
      <c r="LL118" s="111">
        <f t="shared" si="452"/>
        <v>0</v>
      </c>
      <c r="LM118" s="111">
        <f t="shared" si="453"/>
        <v>0</v>
      </c>
      <c r="LN118" s="111">
        <f t="shared" si="454"/>
        <v>0</v>
      </c>
      <c r="LO118" s="111">
        <f t="shared" si="455"/>
        <v>0</v>
      </c>
      <c r="LP118" s="111">
        <f t="shared" si="456"/>
        <v>0</v>
      </c>
      <c r="LQ118" s="111">
        <f t="shared" si="457"/>
        <v>0</v>
      </c>
      <c r="LR118" s="111">
        <f t="shared" si="458"/>
        <v>0</v>
      </c>
      <c r="LS118" s="111">
        <f t="shared" si="459"/>
        <v>0</v>
      </c>
      <c r="LT118" s="111">
        <f t="shared" si="460"/>
        <v>0</v>
      </c>
      <c r="LU118" s="111">
        <f t="shared" si="461"/>
        <v>0</v>
      </c>
      <c r="LV118" s="111">
        <f t="shared" si="462"/>
        <v>0</v>
      </c>
      <c r="LW118" s="111">
        <f t="shared" si="463"/>
        <v>0</v>
      </c>
      <c r="LX118" s="111">
        <f t="shared" si="464"/>
        <v>0</v>
      </c>
      <c r="LY118" s="111">
        <f t="shared" si="465"/>
        <v>0</v>
      </c>
      <c r="LZ118" s="111">
        <f t="shared" si="466"/>
        <v>0</v>
      </c>
      <c r="MA118" s="111">
        <f t="shared" si="467"/>
        <v>0</v>
      </c>
      <c r="MD118" s="111"/>
      <c r="ME118" s="111">
        <f t="shared" si="685"/>
        <v>0</v>
      </c>
      <c r="MF118" s="111">
        <f t="shared" si="468"/>
        <v>0</v>
      </c>
      <c r="MG118" s="111">
        <f t="shared" si="469"/>
        <v>0</v>
      </c>
      <c r="MH118" s="111">
        <f t="shared" si="470"/>
        <v>0</v>
      </c>
      <c r="MI118" s="111">
        <f t="shared" si="471"/>
        <v>0</v>
      </c>
      <c r="MJ118" s="111">
        <f t="shared" si="472"/>
        <v>0</v>
      </c>
      <c r="MK118" s="111">
        <f t="shared" si="473"/>
        <v>0</v>
      </c>
      <c r="ML118" s="111">
        <f t="shared" si="474"/>
        <v>0</v>
      </c>
      <c r="MM118" s="111">
        <f t="shared" si="475"/>
        <v>0</v>
      </c>
      <c r="MN118" s="111">
        <f t="shared" si="476"/>
        <v>0</v>
      </c>
      <c r="MO118" s="111">
        <f t="shared" si="477"/>
        <v>0</v>
      </c>
      <c r="MP118" s="111">
        <f t="shared" si="478"/>
        <v>0</v>
      </c>
      <c r="MQ118" s="111">
        <f t="shared" si="479"/>
        <v>0</v>
      </c>
      <c r="MR118" s="111">
        <f t="shared" si="480"/>
        <v>0</v>
      </c>
      <c r="MS118" s="111">
        <f t="shared" si="481"/>
        <v>0</v>
      </c>
      <c r="MT118" s="111">
        <f t="shared" si="482"/>
        <v>0</v>
      </c>
      <c r="MU118" s="111">
        <f t="shared" si="483"/>
        <v>0</v>
      </c>
      <c r="MV118" s="111">
        <f t="shared" si="484"/>
        <v>0</v>
      </c>
      <c r="MW118" s="111">
        <f t="shared" si="485"/>
        <v>0</v>
      </c>
      <c r="MX118" s="111">
        <f t="shared" si="486"/>
        <v>0</v>
      </c>
      <c r="MY118" s="111">
        <f t="shared" si="487"/>
        <v>0</v>
      </c>
      <c r="MZ118" s="111">
        <f t="shared" si="488"/>
        <v>0</v>
      </c>
      <c r="NA118" s="111">
        <f t="shared" si="489"/>
        <v>0</v>
      </c>
      <c r="NB118" s="111">
        <f t="shared" si="490"/>
        <v>0</v>
      </c>
      <c r="NC118" s="111">
        <f t="shared" si="491"/>
        <v>0</v>
      </c>
      <c r="ND118" s="111">
        <f t="shared" si="492"/>
        <v>0</v>
      </c>
      <c r="NE118" s="111">
        <f t="shared" si="493"/>
        <v>0</v>
      </c>
      <c r="NF118" s="111">
        <f t="shared" si="494"/>
        <v>0</v>
      </c>
      <c r="NG118" s="111">
        <f t="shared" si="495"/>
        <v>0</v>
      </c>
      <c r="NH118" s="111">
        <f t="shared" si="496"/>
        <v>0</v>
      </c>
      <c r="NI118" s="111">
        <f t="shared" si="497"/>
        <v>0</v>
      </c>
      <c r="NJ118" s="111">
        <f t="shared" si="498"/>
        <v>0</v>
      </c>
      <c r="NK118" s="111">
        <f t="shared" si="499"/>
        <v>0</v>
      </c>
      <c r="NL118" s="111">
        <f t="shared" si="500"/>
        <v>0</v>
      </c>
      <c r="NM118" s="111">
        <f t="shared" si="501"/>
        <v>0</v>
      </c>
      <c r="NN118" s="111">
        <f t="shared" si="502"/>
        <v>0</v>
      </c>
      <c r="NO118" s="111">
        <f t="shared" si="503"/>
        <v>0</v>
      </c>
      <c r="NP118" s="111">
        <f t="shared" si="504"/>
        <v>0</v>
      </c>
      <c r="NQ118" s="111">
        <f t="shared" si="505"/>
        <v>0</v>
      </c>
      <c r="NR118" s="111">
        <f t="shared" si="506"/>
        <v>0</v>
      </c>
      <c r="NS118" s="111">
        <f t="shared" si="507"/>
        <v>0</v>
      </c>
      <c r="NT118" s="111">
        <f t="shared" si="508"/>
        <v>0</v>
      </c>
      <c r="NU118" s="111">
        <f t="shared" si="509"/>
        <v>0</v>
      </c>
      <c r="NV118" s="111">
        <f t="shared" si="510"/>
        <v>0</v>
      </c>
      <c r="NW118" s="111">
        <f t="shared" si="511"/>
        <v>0</v>
      </c>
      <c r="NX118" s="111">
        <f t="shared" si="512"/>
        <v>0</v>
      </c>
      <c r="NY118" s="111">
        <f t="shared" si="513"/>
        <v>0</v>
      </c>
      <c r="NZ118" s="111">
        <f t="shared" si="514"/>
        <v>0</v>
      </c>
      <c r="OA118" s="111">
        <f t="shared" si="515"/>
        <v>0</v>
      </c>
      <c r="OB118" s="111">
        <f t="shared" si="516"/>
        <v>0</v>
      </c>
      <c r="OC118" s="111">
        <f t="shared" si="517"/>
        <v>0</v>
      </c>
      <c r="OD118" s="111">
        <f t="shared" si="518"/>
        <v>0</v>
      </c>
      <c r="OE118" s="111">
        <f t="shared" si="519"/>
        <v>0</v>
      </c>
      <c r="OF118" s="111">
        <f t="shared" si="520"/>
        <v>0</v>
      </c>
      <c r="OG118" s="111">
        <f t="shared" si="521"/>
        <v>0</v>
      </c>
      <c r="OH118" s="111">
        <f t="shared" si="522"/>
        <v>0</v>
      </c>
      <c r="OI118" s="111">
        <f t="shared" si="523"/>
        <v>0</v>
      </c>
      <c r="OJ118" s="111">
        <f t="shared" si="524"/>
        <v>0</v>
      </c>
      <c r="OK118" s="111">
        <f t="shared" si="525"/>
        <v>0</v>
      </c>
      <c r="OL118" s="111">
        <f t="shared" si="526"/>
        <v>0</v>
      </c>
      <c r="OM118" s="111">
        <f t="shared" si="527"/>
        <v>0</v>
      </c>
      <c r="ON118" s="111">
        <f t="shared" si="528"/>
        <v>0</v>
      </c>
      <c r="OO118" s="111">
        <f t="shared" si="529"/>
        <v>0</v>
      </c>
      <c r="OP118" s="111">
        <f t="shared" si="530"/>
        <v>0</v>
      </c>
      <c r="OQ118" s="111">
        <f t="shared" si="531"/>
        <v>0</v>
      </c>
      <c r="OR118" s="111">
        <f t="shared" si="532"/>
        <v>0</v>
      </c>
      <c r="OS118" s="111">
        <f t="shared" si="533"/>
        <v>0</v>
      </c>
      <c r="OT118" s="111">
        <f t="shared" si="534"/>
        <v>0</v>
      </c>
      <c r="OU118" s="111">
        <f t="shared" si="535"/>
        <v>0</v>
      </c>
      <c r="OV118" s="111">
        <f t="shared" si="536"/>
        <v>0</v>
      </c>
      <c r="OW118" s="111">
        <f t="shared" si="537"/>
        <v>0</v>
      </c>
      <c r="OX118" s="111">
        <f t="shared" si="538"/>
        <v>0</v>
      </c>
      <c r="OY118" s="111"/>
      <c r="PA118" s="51">
        <f t="shared" si="686"/>
        <v>0</v>
      </c>
      <c r="PB118" s="51">
        <f t="shared" si="539"/>
        <v>0</v>
      </c>
      <c r="PC118" s="51">
        <f t="shared" si="540"/>
        <v>0</v>
      </c>
      <c r="PD118" s="51">
        <f t="shared" si="541"/>
        <v>0</v>
      </c>
      <c r="PE118" s="51">
        <f t="shared" si="542"/>
        <v>0</v>
      </c>
      <c r="PF118" s="51">
        <f t="shared" si="543"/>
        <v>0</v>
      </c>
      <c r="PG118" s="51">
        <f t="shared" si="544"/>
        <v>0</v>
      </c>
      <c r="PH118" s="51">
        <f t="shared" si="545"/>
        <v>0</v>
      </c>
      <c r="PI118" s="51">
        <f t="shared" si="546"/>
        <v>0</v>
      </c>
      <c r="PJ118" s="51">
        <f t="shared" si="547"/>
        <v>0</v>
      </c>
      <c r="PK118" s="51">
        <f t="shared" si="548"/>
        <v>0</v>
      </c>
      <c r="PL118" s="51">
        <f t="shared" si="549"/>
        <v>0</v>
      </c>
      <c r="PM118" s="51">
        <f t="shared" si="550"/>
        <v>0</v>
      </c>
      <c r="PN118" s="51">
        <f t="shared" si="551"/>
        <v>0</v>
      </c>
      <c r="PO118" s="51">
        <f t="shared" si="552"/>
        <v>0</v>
      </c>
      <c r="PP118" s="51">
        <f t="shared" si="553"/>
        <v>0</v>
      </c>
      <c r="PQ118" s="51">
        <f t="shared" si="554"/>
        <v>0</v>
      </c>
      <c r="PR118" s="51">
        <f t="shared" si="555"/>
        <v>0</v>
      </c>
      <c r="PS118" s="51">
        <f t="shared" si="556"/>
        <v>0</v>
      </c>
      <c r="PT118" s="51">
        <f t="shared" si="557"/>
        <v>0</v>
      </c>
      <c r="PU118" s="51">
        <f t="shared" si="558"/>
        <v>0</v>
      </c>
      <c r="PV118" s="51">
        <f t="shared" si="559"/>
        <v>0</v>
      </c>
      <c r="PW118" s="51">
        <f t="shared" si="560"/>
        <v>0</v>
      </c>
      <c r="PX118" s="51">
        <f t="shared" si="561"/>
        <v>0</v>
      </c>
      <c r="PY118" s="51">
        <f t="shared" si="562"/>
        <v>0</v>
      </c>
      <c r="PZ118" s="51">
        <f t="shared" si="563"/>
        <v>0</v>
      </c>
      <c r="QA118" s="51">
        <f t="shared" si="564"/>
        <v>0</v>
      </c>
      <c r="QB118" s="51">
        <f t="shared" si="565"/>
        <v>0</v>
      </c>
      <c r="QC118" s="51">
        <f t="shared" si="566"/>
        <v>0</v>
      </c>
      <c r="QD118" s="51">
        <f t="shared" si="567"/>
        <v>0</v>
      </c>
      <c r="QE118" s="51">
        <f t="shared" si="568"/>
        <v>0</v>
      </c>
      <c r="QF118" s="51">
        <f t="shared" si="569"/>
        <v>0</v>
      </c>
      <c r="QG118" s="51">
        <f t="shared" si="570"/>
        <v>0</v>
      </c>
      <c r="QH118" s="51">
        <f t="shared" si="571"/>
        <v>0</v>
      </c>
      <c r="QI118" s="51">
        <f t="shared" si="572"/>
        <v>0</v>
      </c>
      <c r="QJ118" s="51">
        <f t="shared" si="573"/>
        <v>0</v>
      </c>
      <c r="QK118" s="51">
        <f t="shared" si="574"/>
        <v>0</v>
      </c>
      <c r="QL118" s="51">
        <f t="shared" si="575"/>
        <v>0</v>
      </c>
      <c r="QM118" s="51">
        <f t="shared" si="576"/>
        <v>0</v>
      </c>
      <c r="QN118" s="51">
        <f t="shared" si="577"/>
        <v>0</v>
      </c>
      <c r="QO118" s="51">
        <f t="shared" si="578"/>
        <v>0</v>
      </c>
      <c r="QP118" s="51">
        <f t="shared" si="579"/>
        <v>0</v>
      </c>
      <c r="QQ118" s="51">
        <f t="shared" si="580"/>
        <v>0</v>
      </c>
      <c r="QR118" s="51">
        <f t="shared" si="581"/>
        <v>0</v>
      </c>
      <c r="QS118" s="51">
        <f t="shared" si="582"/>
        <v>0</v>
      </c>
      <c r="QT118" s="51">
        <f t="shared" si="583"/>
        <v>0</v>
      </c>
      <c r="QU118" s="51">
        <f t="shared" si="584"/>
        <v>0</v>
      </c>
      <c r="QV118" s="51">
        <f t="shared" si="585"/>
        <v>0</v>
      </c>
      <c r="QW118" s="51">
        <f t="shared" si="586"/>
        <v>0</v>
      </c>
      <c r="QX118" s="51">
        <f t="shared" si="587"/>
        <v>0</v>
      </c>
      <c r="QY118" s="51">
        <f t="shared" si="588"/>
        <v>0</v>
      </c>
      <c r="QZ118" s="51">
        <f t="shared" si="589"/>
        <v>0</v>
      </c>
      <c r="RA118" s="51">
        <f t="shared" si="590"/>
        <v>0</v>
      </c>
      <c r="RB118" s="51">
        <f t="shared" si="591"/>
        <v>0</v>
      </c>
      <c r="RC118" s="51">
        <f t="shared" si="592"/>
        <v>0</v>
      </c>
      <c r="RD118" s="51">
        <f t="shared" si="593"/>
        <v>0</v>
      </c>
      <c r="RE118" s="51">
        <f t="shared" si="594"/>
        <v>0</v>
      </c>
      <c r="RF118" s="51">
        <f t="shared" si="595"/>
        <v>0</v>
      </c>
      <c r="RG118" s="51">
        <f t="shared" si="596"/>
        <v>0</v>
      </c>
      <c r="RH118" s="51">
        <f t="shared" si="597"/>
        <v>0</v>
      </c>
      <c r="RI118" s="51">
        <f t="shared" si="598"/>
        <v>0</v>
      </c>
      <c r="RJ118" s="51">
        <f t="shared" si="599"/>
        <v>0</v>
      </c>
      <c r="RK118" s="51">
        <f t="shared" si="600"/>
        <v>0</v>
      </c>
      <c r="RL118" s="51">
        <f t="shared" si="601"/>
        <v>0</v>
      </c>
      <c r="RM118" s="51">
        <f t="shared" si="602"/>
        <v>0</v>
      </c>
      <c r="RN118" s="51">
        <f t="shared" si="603"/>
        <v>0</v>
      </c>
      <c r="RO118" s="51">
        <f t="shared" si="604"/>
        <v>0</v>
      </c>
      <c r="RP118" s="51">
        <f t="shared" si="605"/>
        <v>0</v>
      </c>
      <c r="RQ118" s="51">
        <f t="shared" si="606"/>
        <v>0</v>
      </c>
      <c r="RR118" s="51">
        <f t="shared" si="607"/>
        <v>0</v>
      </c>
      <c r="RS118" s="51">
        <f t="shared" si="608"/>
        <v>0</v>
      </c>
      <c r="RT118" s="51">
        <f t="shared" si="609"/>
        <v>0</v>
      </c>
      <c r="RU118" s="51"/>
      <c r="RV118" s="51">
        <f t="shared" si="770"/>
        <v>0</v>
      </c>
      <c r="RW118" s="51">
        <f t="shared" si="770"/>
        <v>0</v>
      </c>
      <c r="RX118" s="51">
        <f t="shared" si="770"/>
        <v>0</v>
      </c>
      <c r="RY118" s="51">
        <f t="shared" si="770"/>
        <v>0</v>
      </c>
      <c r="RZ118" s="51">
        <f t="shared" si="770"/>
        <v>0</v>
      </c>
      <c r="SA118" s="51">
        <f t="shared" si="770"/>
        <v>0</v>
      </c>
    </row>
    <row r="119" spans="1:495" x14ac:dyDescent="0.3">
      <c r="A119" s="1">
        <v>824000</v>
      </c>
      <c r="B119" s="1" t="s">
        <v>279</v>
      </c>
      <c r="C119" s="1" t="s">
        <v>139</v>
      </c>
      <c r="D119" s="44">
        <v>0</v>
      </c>
      <c r="E119" s="1" t="s">
        <v>174</v>
      </c>
      <c r="F119" s="107">
        <f>VLOOKUP(A119,Auxiliar_OPEX_CustosUnit!$A$4:$E$129,COLUMN(Auxiliar_OPEX_CustosUnit!$E$3),0)</f>
        <v>0</v>
      </c>
      <c r="G119" s="107">
        <f>INDEX(Auxiliar_OPEX_Drivers!$B$76:$I$84,MATCH($E119,Auxiliar_OPEX_Drivers!$B$76:$B$84,0),MATCH(YEAR(G$2),Auxiliar_OPEX_Drivers!$B$76:$I$76,0))*$F119</f>
        <v>0</v>
      </c>
      <c r="H119" s="107">
        <f>INDEX(Auxiliar_OPEX_Drivers!$B$76:$I$84,MATCH($E119,Auxiliar_OPEX_Drivers!$B$76:$B$84,0),MATCH(YEAR(H$2),Auxiliar_OPEX_Drivers!$B$76:$I$76,0))*$F119</f>
        <v>0</v>
      </c>
      <c r="I119" s="107">
        <f>INDEX(Auxiliar_OPEX_Drivers!$B$76:$I$84,MATCH($E119,Auxiliar_OPEX_Drivers!$B$76:$B$84,0),MATCH(YEAR(I$2),Auxiliar_OPEX_Drivers!$B$76:$I$76,0))*$F119</f>
        <v>0</v>
      </c>
      <c r="J119" s="107">
        <f>INDEX(Auxiliar_OPEX_Drivers!$B$76:$I$84,MATCH($E119,Auxiliar_OPEX_Drivers!$B$76:$B$84,0),MATCH(YEAR(J$2),Auxiliar_OPEX_Drivers!$B$76:$I$76,0))*$F119</f>
        <v>0</v>
      </c>
      <c r="K119" s="107">
        <f>INDEX(Auxiliar_OPEX_Drivers!$B$76:$I$84,MATCH($E119,Auxiliar_OPEX_Drivers!$B$76:$B$84,0),MATCH(YEAR(K$2),Auxiliar_OPEX_Drivers!$B$76:$I$76,0))*$F119</f>
        <v>0</v>
      </c>
      <c r="L119" s="107">
        <f>INDEX(Auxiliar_OPEX_Drivers!$B$76:$I$84,MATCH($E119,Auxiliar_OPEX_Drivers!$B$76:$B$84,0),MATCH(YEAR(L$2),Auxiliar_OPEX_Drivers!$B$76:$I$76,0))*$F119</f>
        <v>0</v>
      </c>
      <c r="M119" s="107">
        <f>INDEX(Auxiliar_OPEX_Drivers!$B$76:$I$84,MATCH($E119,Auxiliar_OPEX_Drivers!$B$76:$B$84,0),MATCH(YEAR(M$2),Auxiliar_OPEX_Drivers!$B$76:$I$76,0))*$F119</f>
        <v>0</v>
      </c>
      <c r="N119" s="107">
        <f>INDEX(Auxiliar_OPEX_Drivers!$B$76:$I$84,MATCH($E119,Auxiliar_OPEX_Drivers!$B$76:$B$84,0),MATCH(YEAR(N$2),Auxiliar_OPEX_Drivers!$B$76:$I$76,0))*$F119</f>
        <v>0</v>
      </c>
      <c r="O119" s="107">
        <f>INDEX(Auxiliar_OPEX_Drivers!$B$76:$I$84,MATCH($E119,Auxiliar_OPEX_Drivers!$B$76:$B$84,0),MATCH(YEAR(O$2),Auxiliar_OPEX_Drivers!$B$76:$I$76,0))*$F119</f>
        <v>0</v>
      </c>
      <c r="P119" s="107">
        <f>INDEX(Auxiliar_OPEX_Drivers!$B$76:$I$84,MATCH($E119,Auxiliar_OPEX_Drivers!$B$76:$B$84,0),MATCH(YEAR(P$2),Auxiliar_OPEX_Drivers!$B$76:$I$76,0))*$F119</f>
        <v>0</v>
      </c>
      <c r="Q119" s="107">
        <f>INDEX(Auxiliar_OPEX_Drivers!$B$76:$I$84,MATCH($E119,Auxiliar_OPEX_Drivers!$B$76:$B$84,0),MATCH(YEAR(Q$2),Auxiliar_OPEX_Drivers!$B$76:$I$76,0))*$F119</f>
        <v>0</v>
      </c>
      <c r="R119" s="107">
        <f>INDEX(Auxiliar_OPEX_Drivers!$B$76:$I$84,MATCH($E119,Auxiliar_OPEX_Drivers!$B$76:$B$84,0),MATCH(YEAR(R$2),Auxiliar_OPEX_Drivers!$B$76:$I$76,0))*$F119</f>
        <v>0</v>
      </c>
      <c r="S119" s="107">
        <f>INDEX(Auxiliar_OPEX_Drivers!$B$76:$I$84,MATCH($E119,Auxiliar_OPEX_Drivers!$B$76:$B$84,0),MATCH(YEAR(S$2),Auxiliar_OPEX_Drivers!$B$76:$I$76,0))*$F119</f>
        <v>0</v>
      </c>
      <c r="T119" s="107">
        <f>INDEX(Auxiliar_OPEX_Drivers!$B$76:$I$84,MATCH($E119,Auxiliar_OPEX_Drivers!$B$76:$B$84,0),MATCH(YEAR(T$2),Auxiliar_OPEX_Drivers!$B$76:$I$76,0))*$F119</f>
        <v>0</v>
      </c>
      <c r="U119" s="107">
        <f>INDEX(Auxiliar_OPEX_Drivers!$B$76:$I$84,MATCH($E119,Auxiliar_OPEX_Drivers!$B$76:$B$84,0),MATCH(YEAR(U$2),Auxiliar_OPEX_Drivers!$B$76:$I$76,0))*$F119</f>
        <v>0</v>
      </c>
      <c r="V119" s="107">
        <f>INDEX(Auxiliar_OPEX_Drivers!$B$76:$I$84,MATCH($E119,Auxiliar_OPEX_Drivers!$B$76:$B$84,0),MATCH(YEAR(V$2),Auxiliar_OPEX_Drivers!$B$76:$I$76,0))*$F119</f>
        <v>0</v>
      </c>
      <c r="W119" s="107">
        <f>INDEX(Auxiliar_OPEX_Drivers!$B$76:$I$84,MATCH($E119,Auxiliar_OPEX_Drivers!$B$76:$B$84,0),MATCH(YEAR(W$2),Auxiliar_OPEX_Drivers!$B$76:$I$76,0))*$F119</f>
        <v>0</v>
      </c>
      <c r="X119" s="107">
        <f>INDEX(Auxiliar_OPEX_Drivers!$B$76:$I$84,MATCH($E119,Auxiliar_OPEX_Drivers!$B$76:$B$84,0),MATCH(YEAR(X$2),Auxiliar_OPEX_Drivers!$B$76:$I$76,0))*$F119</f>
        <v>0</v>
      </c>
      <c r="Y119" s="107">
        <f>INDEX(Auxiliar_OPEX_Drivers!$B$76:$I$84,MATCH($E119,Auxiliar_OPEX_Drivers!$B$76:$B$84,0),MATCH(YEAR(Y$2),Auxiliar_OPEX_Drivers!$B$76:$I$76,0))*$F119</f>
        <v>0</v>
      </c>
      <c r="Z119" s="107">
        <f>INDEX(Auxiliar_OPEX_Drivers!$B$76:$I$84,MATCH($E119,Auxiliar_OPEX_Drivers!$B$76:$B$84,0),MATCH(YEAR(Z$2),Auxiliar_OPEX_Drivers!$B$76:$I$76,0))*$F119</f>
        <v>0</v>
      </c>
      <c r="AA119" s="107">
        <f>INDEX(Auxiliar_OPEX_Drivers!$B$76:$I$84,MATCH($E119,Auxiliar_OPEX_Drivers!$B$76:$B$84,0),MATCH(YEAR(AA$2),Auxiliar_OPEX_Drivers!$B$76:$I$76,0))*$F119</f>
        <v>0</v>
      </c>
      <c r="AB119" s="107">
        <f>INDEX(Auxiliar_OPEX_Drivers!$B$76:$I$84,MATCH($E119,Auxiliar_OPEX_Drivers!$B$76:$B$84,0),MATCH(YEAR(AB$2),Auxiliar_OPEX_Drivers!$B$76:$I$76,0))*$F119</f>
        <v>0</v>
      </c>
      <c r="AC119" s="107">
        <f>INDEX(Auxiliar_OPEX_Drivers!$B$76:$I$84,MATCH($E119,Auxiliar_OPEX_Drivers!$B$76:$B$84,0),MATCH(YEAR(AC$2),Auxiliar_OPEX_Drivers!$B$76:$I$76,0))*$F119</f>
        <v>0</v>
      </c>
      <c r="AD119" s="107">
        <f>INDEX(Auxiliar_OPEX_Drivers!$B$76:$I$84,MATCH($E119,Auxiliar_OPEX_Drivers!$B$76:$B$84,0),MATCH(YEAR(AD$2),Auxiliar_OPEX_Drivers!$B$76:$I$76,0))*$F119</f>
        <v>0</v>
      </c>
      <c r="AE119" s="107">
        <f>INDEX(Auxiliar_OPEX_Drivers!$B$76:$I$84,MATCH($E119,Auxiliar_OPEX_Drivers!$B$76:$B$84,0),MATCH(YEAR(AE$2),Auxiliar_OPEX_Drivers!$B$76:$I$76,0))*$F119</f>
        <v>0</v>
      </c>
      <c r="AF119" s="107">
        <f>INDEX(Auxiliar_OPEX_Drivers!$B$76:$I$84,MATCH($E119,Auxiliar_OPEX_Drivers!$B$76:$B$84,0),MATCH(YEAR(AF$2),Auxiliar_OPEX_Drivers!$B$76:$I$76,0))*$F119</f>
        <v>0</v>
      </c>
      <c r="AG119" s="107">
        <f>INDEX(Auxiliar_OPEX_Drivers!$B$76:$I$84,MATCH($E119,Auxiliar_OPEX_Drivers!$B$76:$B$84,0),MATCH(YEAR(AG$2),Auxiliar_OPEX_Drivers!$B$76:$I$76,0))*$F119</f>
        <v>0</v>
      </c>
      <c r="AH119" s="107">
        <f>INDEX(Auxiliar_OPEX_Drivers!$B$76:$I$84,MATCH($E119,Auxiliar_OPEX_Drivers!$B$76:$B$84,0),MATCH(YEAR(AH$2),Auxiliar_OPEX_Drivers!$B$76:$I$76,0))*$F119</f>
        <v>0</v>
      </c>
      <c r="AI119" s="107">
        <f>INDEX(Auxiliar_OPEX_Drivers!$B$76:$I$84,MATCH($E119,Auxiliar_OPEX_Drivers!$B$76:$B$84,0),MATCH(YEAR(AI$2),Auxiliar_OPEX_Drivers!$B$76:$I$76,0))*$F119</f>
        <v>0</v>
      </c>
      <c r="AJ119" s="107">
        <f>INDEX(Auxiliar_OPEX_Drivers!$B$76:$I$84,MATCH($E119,Auxiliar_OPEX_Drivers!$B$76:$B$84,0),MATCH(YEAR(AJ$2),Auxiliar_OPEX_Drivers!$B$76:$I$76,0))*$F119</f>
        <v>0</v>
      </c>
      <c r="AK119" s="107">
        <f>INDEX(Auxiliar_OPEX_Drivers!$B$76:$I$84,MATCH($E119,Auxiliar_OPEX_Drivers!$B$76:$B$84,0),MATCH(YEAR(AK$2),Auxiliar_OPEX_Drivers!$B$76:$I$76,0))*$F119</f>
        <v>0</v>
      </c>
      <c r="AL119" s="107">
        <f>INDEX(Auxiliar_OPEX_Drivers!$B$76:$I$84,MATCH($E119,Auxiliar_OPEX_Drivers!$B$76:$B$84,0),MATCH(YEAR(AL$2),Auxiliar_OPEX_Drivers!$B$76:$I$76,0))*$F119</f>
        <v>0</v>
      </c>
      <c r="AM119" s="107">
        <f>INDEX(Auxiliar_OPEX_Drivers!$B$76:$I$84,MATCH($E119,Auxiliar_OPEX_Drivers!$B$76:$B$84,0),MATCH(YEAR(AM$2),Auxiliar_OPEX_Drivers!$B$76:$I$76,0))*$F119</f>
        <v>0</v>
      </c>
      <c r="AN119" s="107">
        <f>INDEX(Auxiliar_OPEX_Drivers!$B$76:$I$84,MATCH($E119,Auxiliar_OPEX_Drivers!$B$76:$B$84,0),MATCH(YEAR(AN$2),Auxiliar_OPEX_Drivers!$B$76:$I$76,0))*$F119</f>
        <v>0</v>
      </c>
      <c r="AO119" s="107">
        <f>INDEX(Auxiliar_OPEX_Drivers!$B$76:$I$84,MATCH($E119,Auxiliar_OPEX_Drivers!$B$76:$B$84,0),MATCH(YEAR(AO$2),Auxiliar_OPEX_Drivers!$B$76:$I$76,0))*$F119</f>
        <v>0</v>
      </c>
      <c r="AP119" s="107">
        <f>INDEX(Auxiliar_OPEX_Drivers!$B$76:$I$84,MATCH($E119,Auxiliar_OPEX_Drivers!$B$76:$B$84,0),MATCH(YEAR(AP$2),Auxiliar_OPEX_Drivers!$B$76:$I$76,0))*$F119</f>
        <v>0</v>
      </c>
      <c r="AQ119" s="107">
        <f>INDEX(Auxiliar_OPEX_Drivers!$B$76:$I$84,MATCH($E119,Auxiliar_OPEX_Drivers!$B$76:$B$84,0),MATCH(YEAR(AQ$2),Auxiliar_OPEX_Drivers!$B$76:$I$76,0))*$F119</f>
        <v>0</v>
      </c>
      <c r="AR119" s="107">
        <f>INDEX(Auxiliar_OPEX_Drivers!$B$76:$I$84,MATCH($E119,Auxiliar_OPEX_Drivers!$B$76:$B$84,0),MATCH(YEAR(AR$2),Auxiliar_OPEX_Drivers!$B$76:$I$76,0))*$F119</f>
        <v>0</v>
      </c>
      <c r="AS119" s="107">
        <f>INDEX(Auxiliar_OPEX_Drivers!$B$76:$I$84,MATCH($E119,Auxiliar_OPEX_Drivers!$B$76:$B$84,0),MATCH(YEAR(AS$2),Auxiliar_OPEX_Drivers!$B$76:$I$76,0))*$F119</f>
        <v>0</v>
      </c>
      <c r="AT119" s="107">
        <f>INDEX(Auxiliar_OPEX_Drivers!$B$76:$I$84,MATCH($E119,Auxiliar_OPEX_Drivers!$B$76:$B$84,0),MATCH(YEAR(AT$2),Auxiliar_OPEX_Drivers!$B$76:$I$76,0))*$F119</f>
        <v>0</v>
      </c>
      <c r="AU119" s="107">
        <f>INDEX(Auxiliar_OPEX_Drivers!$B$76:$I$84,MATCH($E119,Auxiliar_OPEX_Drivers!$B$76:$B$84,0),MATCH(YEAR(AU$2),Auxiliar_OPEX_Drivers!$B$76:$I$76,0))*$F119</f>
        <v>0</v>
      </c>
      <c r="AV119" s="107">
        <f>INDEX(Auxiliar_OPEX_Drivers!$B$76:$I$84,MATCH($E119,Auxiliar_OPEX_Drivers!$B$76:$B$84,0),MATCH(YEAR(AV$2),Auxiliar_OPEX_Drivers!$B$76:$I$76,0))*$F119</f>
        <v>0</v>
      </c>
      <c r="AW119" s="107">
        <f>INDEX(Auxiliar_OPEX_Drivers!$B$76:$I$84,MATCH($E119,Auxiliar_OPEX_Drivers!$B$76:$B$84,0),MATCH(YEAR(AW$2),Auxiliar_OPEX_Drivers!$B$76:$I$76,0))*$F119</f>
        <v>0</v>
      </c>
      <c r="AX119" s="107">
        <f>INDEX(Auxiliar_OPEX_Drivers!$B$76:$I$84,MATCH($E119,Auxiliar_OPEX_Drivers!$B$76:$B$84,0),MATCH(YEAR(AX$2),Auxiliar_OPEX_Drivers!$B$76:$I$76,0))*$F119</f>
        <v>0</v>
      </c>
      <c r="AY119" s="107">
        <f>INDEX(Auxiliar_OPEX_Drivers!$B$76:$I$84,MATCH($E119,Auxiliar_OPEX_Drivers!$B$76:$B$84,0),MATCH(YEAR(AY$2),Auxiliar_OPEX_Drivers!$B$76:$I$76,0))*$F119</f>
        <v>0</v>
      </c>
      <c r="AZ119" s="107">
        <f>INDEX(Auxiliar_OPEX_Drivers!$B$76:$I$84,MATCH($E119,Auxiliar_OPEX_Drivers!$B$76:$B$84,0),MATCH(YEAR(AZ$2),Auxiliar_OPEX_Drivers!$B$76:$I$76,0))*$F119</f>
        <v>0</v>
      </c>
      <c r="BA119" s="107">
        <f>INDEX(Auxiliar_OPEX_Drivers!$B$76:$I$84,MATCH($E119,Auxiliar_OPEX_Drivers!$B$76:$B$84,0),MATCH(YEAR(BA$2),Auxiliar_OPEX_Drivers!$B$76:$I$76,0))*$F119</f>
        <v>0</v>
      </c>
      <c r="BB119" s="107">
        <f>INDEX(Auxiliar_OPEX_Drivers!$B$76:$I$84,MATCH($E119,Auxiliar_OPEX_Drivers!$B$76:$B$84,0),MATCH(YEAR(BB$2),Auxiliar_OPEX_Drivers!$B$76:$I$76,0))*$F119</f>
        <v>0</v>
      </c>
      <c r="BC119" s="107">
        <f>INDEX(Auxiliar_OPEX_Drivers!$B$76:$I$84,MATCH($E119,Auxiliar_OPEX_Drivers!$B$76:$B$84,0),MATCH(YEAR(BC$2),Auxiliar_OPEX_Drivers!$B$76:$I$76,0))*$F119</f>
        <v>0</v>
      </c>
      <c r="BD119" s="107">
        <f>INDEX(Auxiliar_OPEX_Drivers!$B$76:$I$84,MATCH($E119,Auxiliar_OPEX_Drivers!$B$76:$B$84,0),MATCH(YEAR(BD$2),Auxiliar_OPEX_Drivers!$B$76:$I$76,0))*$F119</f>
        <v>0</v>
      </c>
      <c r="BE119" s="107">
        <f>INDEX(Auxiliar_OPEX_Drivers!$B$76:$I$84,MATCH($E119,Auxiliar_OPEX_Drivers!$B$76:$B$84,0),MATCH(YEAR(BE$2),Auxiliar_OPEX_Drivers!$B$76:$I$76,0))*$F119</f>
        <v>0</v>
      </c>
      <c r="BF119" s="107">
        <f>INDEX(Auxiliar_OPEX_Drivers!$B$76:$I$84,MATCH($E119,Auxiliar_OPEX_Drivers!$B$76:$B$84,0),MATCH(YEAR(BF$2),Auxiliar_OPEX_Drivers!$B$76:$I$76,0))*$F119</f>
        <v>0</v>
      </c>
      <c r="BG119" s="107">
        <f>INDEX(Auxiliar_OPEX_Drivers!$B$76:$I$84,MATCH($E119,Auxiliar_OPEX_Drivers!$B$76:$B$84,0),MATCH(YEAR(BG$2),Auxiliar_OPEX_Drivers!$B$76:$I$76,0))*$F119</f>
        <v>0</v>
      </c>
      <c r="BH119" s="107">
        <f>INDEX(Auxiliar_OPEX_Drivers!$B$76:$I$84,MATCH($E119,Auxiliar_OPEX_Drivers!$B$76:$B$84,0),MATCH(YEAR(BH$2),Auxiliar_OPEX_Drivers!$B$76:$I$76,0))*$F119</f>
        <v>0</v>
      </c>
      <c r="BI119" s="107">
        <f>INDEX(Auxiliar_OPEX_Drivers!$B$76:$I$84,MATCH($E119,Auxiliar_OPEX_Drivers!$B$76:$B$84,0),MATCH(YEAR(BI$2),Auxiliar_OPEX_Drivers!$B$76:$I$76,0))*$F119</f>
        <v>0</v>
      </c>
      <c r="BJ119" s="107">
        <f>INDEX(Auxiliar_OPEX_Drivers!$B$76:$I$84,MATCH($E119,Auxiliar_OPEX_Drivers!$B$76:$B$84,0),MATCH(YEAR(BJ$2),Auxiliar_OPEX_Drivers!$B$76:$I$76,0))*$F119</f>
        <v>0</v>
      </c>
      <c r="BK119" s="107">
        <f>INDEX(Auxiliar_OPEX_Drivers!$B$76:$I$84,MATCH($E119,Auxiliar_OPEX_Drivers!$B$76:$B$84,0),MATCH(YEAR(BK$2),Auxiliar_OPEX_Drivers!$B$76:$I$76,0))*$F119</f>
        <v>0</v>
      </c>
      <c r="BL119" s="107">
        <f>INDEX(Auxiliar_OPEX_Drivers!$B$76:$I$84,MATCH($E119,Auxiliar_OPEX_Drivers!$B$76:$B$84,0),MATCH(YEAR(BL$2),Auxiliar_OPEX_Drivers!$B$76:$I$76,0))*$F119</f>
        <v>0</v>
      </c>
      <c r="BM119" s="107">
        <f>INDEX(Auxiliar_OPEX_Drivers!$B$76:$I$84,MATCH($E119,Auxiliar_OPEX_Drivers!$B$76:$B$84,0),MATCH(YEAR(BM$2),Auxiliar_OPEX_Drivers!$B$76:$I$76,0))*$F119</f>
        <v>0</v>
      </c>
      <c r="BN119" s="107">
        <f>INDEX(Auxiliar_OPEX_Drivers!$B$76:$I$84,MATCH($E119,Auxiliar_OPEX_Drivers!$B$76:$B$84,0),MATCH(YEAR(BN$2),Auxiliar_OPEX_Drivers!$B$76:$I$76,0))*$F119</f>
        <v>0</v>
      </c>
      <c r="BO119" s="107">
        <f>INDEX(Auxiliar_OPEX_Drivers!$B$76:$I$84,MATCH($E119,Auxiliar_OPEX_Drivers!$B$76:$B$84,0),MATCH(YEAR(BO$2),Auxiliar_OPEX_Drivers!$B$76:$I$76,0))*$F119</f>
        <v>0</v>
      </c>
      <c r="BP119" s="107">
        <f>INDEX(Auxiliar_OPEX_Drivers!$B$76:$I$84,MATCH($E119,Auxiliar_OPEX_Drivers!$B$76:$B$84,0),MATCH(YEAR(BP$2),Auxiliar_OPEX_Drivers!$B$76:$I$76,0))*$F119</f>
        <v>0</v>
      </c>
      <c r="BQ119" s="107">
        <f>INDEX(Auxiliar_OPEX_Drivers!$B$76:$I$84,MATCH($E119,Auxiliar_OPEX_Drivers!$B$76:$B$84,0),MATCH(YEAR(BQ$2),Auxiliar_OPEX_Drivers!$B$76:$I$76,0))*$F119</f>
        <v>0</v>
      </c>
      <c r="BR119" s="107">
        <f>INDEX(Auxiliar_OPEX_Drivers!$B$76:$I$84,MATCH($E119,Auxiliar_OPEX_Drivers!$B$76:$B$84,0),MATCH(YEAR(BR$2),Auxiliar_OPEX_Drivers!$B$76:$I$76,0))*$F119</f>
        <v>0</v>
      </c>
      <c r="BS119" s="107">
        <f>INDEX(Auxiliar_OPEX_Drivers!$B$76:$I$84,MATCH($E119,Auxiliar_OPEX_Drivers!$B$76:$B$84,0),MATCH(YEAR(BS$2),Auxiliar_OPEX_Drivers!$B$76:$I$76,0))*$F119</f>
        <v>0</v>
      </c>
      <c r="BT119" s="107">
        <f>INDEX(Auxiliar_OPEX_Drivers!$B$76:$I$84,MATCH($E119,Auxiliar_OPEX_Drivers!$B$76:$B$84,0),MATCH(YEAR(BT$2),Auxiliar_OPEX_Drivers!$B$76:$I$76,0))*$F119</f>
        <v>0</v>
      </c>
      <c r="BU119" s="107">
        <f>INDEX(Auxiliar_OPEX_Drivers!$B$76:$I$84,MATCH($E119,Auxiliar_OPEX_Drivers!$B$76:$B$84,0),MATCH(YEAR(BU$2),Auxiliar_OPEX_Drivers!$B$76:$I$76,0))*$F119</f>
        <v>0</v>
      </c>
      <c r="BV119" s="107">
        <f>INDEX(Auxiliar_OPEX_Drivers!$B$76:$I$84,MATCH($E119,Auxiliar_OPEX_Drivers!$B$76:$B$84,0),MATCH(YEAR(BV$2),Auxiliar_OPEX_Drivers!$B$76:$I$76,0))*$F119</f>
        <v>0</v>
      </c>
      <c r="BW119" s="107">
        <f>INDEX(Auxiliar_OPEX_Drivers!$B$76:$I$84,MATCH($E119,Auxiliar_OPEX_Drivers!$B$76:$B$84,0),MATCH(YEAR(BW$2),Auxiliar_OPEX_Drivers!$B$76:$I$76,0))*$F119</f>
        <v>0</v>
      </c>
      <c r="BX119" s="107">
        <f>INDEX(Auxiliar_OPEX_Drivers!$B$76:$I$84,MATCH($E119,Auxiliar_OPEX_Drivers!$B$76:$B$84,0),MATCH(YEAR(BX$2),Auxiliar_OPEX_Drivers!$B$76:$I$76,0))*$F119</f>
        <v>0</v>
      </c>
      <c r="BY119" s="107">
        <f>INDEX(Auxiliar_OPEX_Drivers!$B$76:$I$84,MATCH($E119,Auxiliar_OPEX_Drivers!$B$76:$B$84,0),MATCH(YEAR(BY$2),Auxiliar_OPEX_Drivers!$B$76:$I$76,0))*$F119</f>
        <v>0</v>
      </c>
      <c r="BZ119" s="107">
        <f>INDEX(Auxiliar_OPEX_Drivers!$B$76:$I$84,MATCH($E119,Auxiliar_OPEX_Drivers!$B$76:$B$84,0),MATCH(YEAR(BZ$2),Auxiliar_OPEX_Drivers!$B$76:$I$76,0))*$F119</f>
        <v>0</v>
      </c>
      <c r="CA119" s="107">
        <f>INDEX(Auxiliar_OPEX_Drivers!$B$76:$I$84,MATCH($E119,Auxiliar_OPEX_Drivers!$B$76:$B$84,0),MATCH(YEAR(CA$2),Auxiliar_OPEX_Drivers!$B$76:$I$76,0))*$F119</f>
        <v>0</v>
      </c>
      <c r="CB119" s="107">
        <f>INDEX(Auxiliar_OPEX_Drivers!$B$76:$I$84,MATCH($E119,Auxiliar_OPEX_Drivers!$B$76:$B$84,0),MATCH(YEAR(CB$2),Auxiliar_OPEX_Drivers!$B$76:$I$76,0))*$F119</f>
        <v>0</v>
      </c>
      <c r="CC119" s="107">
        <f>INDEX(Auxiliar_OPEX_Drivers!$B$76:$I$84,MATCH($E119,Auxiliar_OPEX_Drivers!$B$76:$B$84,0),MATCH(YEAR(CC$2),Auxiliar_OPEX_Drivers!$B$76:$I$76,0))*$F119</f>
        <v>0</v>
      </c>
      <c r="CD119" s="107">
        <f>INDEX(Auxiliar_OPEX_Drivers!$B$76:$I$84,MATCH($E119,Auxiliar_OPEX_Drivers!$B$76:$B$84,0),MATCH(YEAR(CD$2),Auxiliar_OPEX_Drivers!$B$76:$I$76,0))*$F119</f>
        <v>0</v>
      </c>
      <c r="CE119" s="107">
        <f>INDEX(Auxiliar_OPEX_Drivers!$B$76:$I$84,MATCH($E119,Auxiliar_OPEX_Drivers!$B$76:$B$84,0),MATCH(YEAR(CE$2),Auxiliar_OPEX_Drivers!$B$76:$I$76,0))*$F119</f>
        <v>0</v>
      </c>
      <c r="CF119" s="107">
        <f>INDEX(Auxiliar_OPEX_Drivers!$B$76:$I$84,MATCH($E119,Auxiliar_OPEX_Drivers!$B$76:$B$84,0),MATCH(YEAR(CF$2),Auxiliar_OPEX_Drivers!$B$76:$I$76,0))*$F119</f>
        <v>0</v>
      </c>
      <c r="CG119" s="107">
        <f>INDEX(Auxiliar_OPEX_Drivers!$B$76:$I$84,MATCH($E119,Auxiliar_OPEX_Drivers!$B$76:$B$84,0),MATCH(YEAR(CG$2),Auxiliar_OPEX_Drivers!$B$76:$I$76,0))*$F119</f>
        <v>0</v>
      </c>
      <c r="CI119" s="51">
        <f>INDEX(Auxiliar_OPEX_CustosUnit!$A$1:$R$129,MATCH(Auxiliar_OPEX_P!$A119,Auxiliar_OPEX_CustosUnit!$A$1:$A$129,0),MATCH(CI$2,Auxiliar_OPEX_CustosUnit!$A$3:$Q$3,0))*(1-DRE_Auxiliar!$A$5)</f>
        <v>0</v>
      </c>
      <c r="CJ119" s="51">
        <f>INDEX(Auxiliar_OPEX_CustosUnit!$A$1:$R$129,MATCH(Auxiliar_OPEX_P!$A119,Auxiliar_OPEX_CustosUnit!$A$1:$A$129,0),MATCH(CJ$2,Auxiliar_OPEX_CustosUnit!$A$3:$Q$3,0))*(1-DRE_Auxiliar!$A$5)</f>
        <v>0</v>
      </c>
      <c r="CK119" s="51">
        <f>INDEX(Auxiliar_OPEX_CustosUnit!$A$1:$R$129,MATCH(Auxiliar_OPEX_P!$A119,Auxiliar_OPEX_CustosUnit!$A$1:$A$129,0),MATCH(CK$2,Auxiliar_OPEX_CustosUnit!$A$3:$Q$3,0))*(1-DRE_Auxiliar!$A$5)</f>
        <v>0</v>
      </c>
      <c r="CL119" s="51">
        <f>INDEX(Auxiliar_OPEX_CustosUnit!$A$1:$R$129,MATCH(Auxiliar_OPEX_P!$A119,Auxiliar_OPEX_CustosUnit!$A$1:$A$129,0),MATCH(CL$2,Auxiliar_OPEX_CustosUnit!$A$3:$Q$3,0))*(1-DRE_Auxiliar!$A$5)</f>
        <v>0</v>
      </c>
      <c r="CM119" s="51">
        <f>INDEX(Auxiliar_OPEX_CustosUnit!$A$1:$R$129,MATCH(Auxiliar_OPEX_P!$A119,Auxiliar_OPEX_CustosUnit!$A$1:$A$129,0),MATCH(CM$2,Auxiliar_OPEX_CustosUnit!$A$3:$Q$3,0))*(1-DRE_Auxiliar!$A$5)</f>
        <v>0</v>
      </c>
      <c r="CN119" s="51">
        <f>INDEX(Auxiliar_OPEX_CustosUnit!$A$1:$R$129,MATCH(Auxiliar_OPEX_P!$A119,Auxiliar_OPEX_CustosUnit!$A$1:$A$129,0),MATCH(CN$2,Auxiliar_OPEX_CustosUnit!$A$3:$Q$3,0))*(1-DRE_Auxiliar!$A$5)</f>
        <v>0</v>
      </c>
      <c r="CO119" s="51">
        <f>INDEX(Auxiliar_OPEX_CustosUnit!$A$1:$R$129,MATCH(Auxiliar_OPEX_P!$A119,Auxiliar_OPEX_CustosUnit!$A$1:$A$129,0),MATCH(CO$2,Auxiliar_OPEX_CustosUnit!$A$3:$Q$3,0))*(1-DRE_Auxiliar!$A$5)</f>
        <v>0</v>
      </c>
      <c r="CP119" s="51">
        <f>INDEX(Auxiliar_OPEX_CustosUnit!$A$1:$R$129,MATCH(Auxiliar_OPEX_P!$A119,Auxiliar_OPEX_CustosUnit!$A$1:$A$129,0),MATCH(CP$2,Auxiliar_OPEX_CustosUnit!$A$3:$Q$3,0))*(1-DRE_Auxiliar!$A$5)</f>
        <v>0</v>
      </c>
      <c r="CQ119" s="51">
        <f>INDEX(Auxiliar_OPEX_CustosUnit!$A$1:$R$129,MATCH(Auxiliar_OPEX_P!$A119,Auxiliar_OPEX_CustosUnit!$A$1:$A$129,0),MATCH(CQ$2,Auxiliar_OPEX_CustosUnit!$A$3:$Q$3,0))*(1-DRE_Auxiliar!$A$5)</f>
        <v>0</v>
      </c>
      <c r="CR119" s="51">
        <f>INDEX(Auxiliar_OPEX_CustosUnit!$A$1:$R$129,MATCH(Auxiliar_OPEX_P!$A119,Auxiliar_OPEX_CustosUnit!$A$1:$A$129,0),MATCH(CR$2,Auxiliar_OPEX_CustosUnit!$A$3:$Q$3,0))*(1-DRE_Auxiliar!$A$5)</f>
        <v>0</v>
      </c>
      <c r="CS119" s="51">
        <f>INDEX(Auxiliar_OPEX_CustosUnit!$A$1:$R$129,MATCH(Auxiliar_OPEX_P!$A119,Auxiliar_OPEX_CustosUnit!$A$1:$A$129,0),MATCH(CS$2,Auxiliar_OPEX_CustosUnit!$A$3:$Q$3,0))*(1-DRE_Auxiliar!$A$5)</f>
        <v>0</v>
      </c>
      <c r="CT119" s="51">
        <f>INDEX(Auxiliar_OPEX_CustosUnit!$A$1:$R$129,MATCH(Auxiliar_OPEX_P!$A119,Auxiliar_OPEX_CustosUnit!$A$1:$A$129,0),MATCH(CT$2,Auxiliar_OPEX_CustosUnit!$A$3:$Q$3,0))*(1-DRE_Auxiliar!$A$5)</f>
        <v>0</v>
      </c>
      <c r="CU119" s="53">
        <f t="shared" si="610"/>
        <v>0</v>
      </c>
      <c r="CV119" s="53">
        <f t="shared" si="611"/>
        <v>0</v>
      </c>
      <c r="CW119" s="53">
        <f t="shared" si="612"/>
        <v>0</v>
      </c>
      <c r="CX119" s="53">
        <f t="shared" si="613"/>
        <v>0</v>
      </c>
      <c r="CY119" s="53">
        <f t="shared" si="614"/>
        <v>0</v>
      </c>
      <c r="CZ119" s="53">
        <f t="shared" si="615"/>
        <v>0</v>
      </c>
      <c r="DA119" s="53">
        <f t="shared" si="616"/>
        <v>0</v>
      </c>
      <c r="DB119" s="53">
        <f t="shared" si="617"/>
        <v>0</v>
      </c>
      <c r="DC119" s="53">
        <f t="shared" si="618"/>
        <v>0</v>
      </c>
      <c r="DD119" s="53">
        <f t="shared" si="619"/>
        <v>0</v>
      </c>
      <c r="DE119" s="53">
        <f t="shared" si="620"/>
        <v>0</v>
      </c>
      <c r="DF119" s="53">
        <f t="shared" si="621"/>
        <v>0</v>
      </c>
      <c r="DG119" s="53">
        <f t="shared" si="622"/>
        <v>0</v>
      </c>
      <c r="DH119" s="53">
        <f t="shared" si="623"/>
        <v>0</v>
      </c>
      <c r="DI119" s="53">
        <f t="shared" si="624"/>
        <v>0</v>
      </c>
      <c r="DJ119" s="53">
        <f t="shared" si="625"/>
        <v>0</v>
      </c>
      <c r="DK119" s="53">
        <f t="shared" si="626"/>
        <v>0</v>
      </c>
      <c r="DL119" s="53">
        <f t="shared" si="627"/>
        <v>0</v>
      </c>
      <c r="DM119" s="53">
        <f t="shared" si="628"/>
        <v>0</v>
      </c>
      <c r="DN119" s="53">
        <f t="shared" si="629"/>
        <v>0</v>
      </c>
      <c r="DO119" s="53">
        <f t="shared" si="630"/>
        <v>0</v>
      </c>
      <c r="DP119" s="53">
        <f t="shared" si="631"/>
        <v>0</v>
      </c>
      <c r="DQ119" s="53">
        <f t="shared" si="632"/>
        <v>0</v>
      </c>
      <c r="DR119" s="53">
        <f t="shared" si="633"/>
        <v>0</v>
      </c>
      <c r="DS119" s="53">
        <f t="shared" si="634"/>
        <v>0</v>
      </c>
      <c r="DT119" s="53">
        <f t="shared" si="635"/>
        <v>0</v>
      </c>
      <c r="DU119" s="53">
        <f t="shared" si="636"/>
        <v>0</v>
      </c>
      <c r="DV119" s="53">
        <f t="shared" si="637"/>
        <v>0</v>
      </c>
      <c r="DW119" s="53">
        <f t="shared" si="638"/>
        <v>0</v>
      </c>
      <c r="DX119" s="53">
        <f t="shared" si="639"/>
        <v>0</v>
      </c>
      <c r="DY119" s="53">
        <f t="shared" si="640"/>
        <v>0</v>
      </c>
      <c r="DZ119" s="53">
        <f t="shared" si="641"/>
        <v>0</v>
      </c>
      <c r="EA119" s="53">
        <f t="shared" si="642"/>
        <v>0</v>
      </c>
      <c r="EB119" s="53">
        <f t="shared" si="643"/>
        <v>0</v>
      </c>
      <c r="EC119" s="53">
        <f t="shared" si="644"/>
        <v>0</v>
      </c>
      <c r="ED119" s="53">
        <f t="shared" si="645"/>
        <v>0</v>
      </c>
      <c r="EE119" s="53">
        <f t="shared" si="646"/>
        <v>0</v>
      </c>
      <c r="EF119" s="53">
        <f t="shared" si="647"/>
        <v>0</v>
      </c>
      <c r="EG119" s="53">
        <f t="shared" si="648"/>
        <v>0</v>
      </c>
      <c r="EH119" s="53">
        <f t="shared" si="649"/>
        <v>0</v>
      </c>
      <c r="EI119" s="53">
        <f t="shared" si="650"/>
        <v>0</v>
      </c>
      <c r="EJ119" s="53">
        <f t="shared" si="651"/>
        <v>0</v>
      </c>
      <c r="EK119" s="53">
        <f t="shared" si="652"/>
        <v>0</v>
      </c>
      <c r="EL119" s="53">
        <f t="shared" si="653"/>
        <v>0</v>
      </c>
      <c r="EM119" s="53">
        <f t="shared" si="654"/>
        <v>0</v>
      </c>
      <c r="EN119" s="53">
        <f t="shared" si="655"/>
        <v>0</v>
      </c>
      <c r="EO119" s="53">
        <f t="shared" si="656"/>
        <v>0</v>
      </c>
      <c r="EP119" s="53">
        <f t="shared" si="657"/>
        <v>0</v>
      </c>
      <c r="EQ119" s="53">
        <f t="shared" si="658"/>
        <v>0</v>
      </c>
      <c r="ER119" s="53">
        <f t="shared" si="659"/>
        <v>0</v>
      </c>
      <c r="ES119" s="53">
        <f t="shared" si="660"/>
        <v>0</v>
      </c>
      <c r="ET119" s="53">
        <f t="shared" si="661"/>
        <v>0</v>
      </c>
      <c r="EU119" s="53">
        <f t="shared" si="662"/>
        <v>0</v>
      </c>
      <c r="EV119" s="53">
        <f t="shared" si="663"/>
        <v>0</v>
      </c>
      <c r="EW119" s="53">
        <f t="shared" si="664"/>
        <v>0</v>
      </c>
      <c r="EX119" s="53">
        <f t="shared" si="665"/>
        <v>0</v>
      </c>
      <c r="EY119" s="53">
        <f t="shared" si="666"/>
        <v>0</v>
      </c>
      <c r="EZ119" s="53">
        <f t="shared" si="667"/>
        <v>0</v>
      </c>
      <c r="FA119" s="53">
        <f t="shared" si="668"/>
        <v>0</v>
      </c>
      <c r="FB119" s="53">
        <f t="shared" si="669"/>
        <v>0</v>
      </c>
      <c r="FC119" s="53">
        <f t="shared" si="670"/>
        <v>0</v>
      </c>
      <c r="FD119" s="53">
        <f t="shared" si="671"/>
        <v>0</v>
      </c>
      <c r="FE119" s="53">
        <f t="shared" si="672"/>
        <v>0</v>
      </c>
      <c r="FF119" s="53">
        <f t="shared" si="673"/>
        <v>0</v>
      </c>
      <c r="FG119" s="53">
        <f t="shared" si="674"/>
        <v>0</v>
      </c>
      <c r="FH119" s="53">
        <f t="shared" si="675"/>
        <v>0</v>
      </c>
      <c r="FI119" s="53">
        <f t="shared" si="676"/>
        <v>0</v>
      </c>
      <c r="FJ119" s="53">
        <f t="shared" si="677"/>
        <v>0</v>
      </c>
      <c r="FK119" s="53">
        <f t="shared" si="678"/>
        <v>0</v>
      </c>
      <c r="FL119" s="53">
        <f t="shared" si="679"/>
        <v>0</v>
      </c>
      <c r="FM119" s="53">
        <f t="shared" si="680"/>
        <v>0</v>
      </c>
      <c r="FN119" s="53">
        <f t="shared" si="681"/>
        <v>0</v>
      </c>
      <c r="FP119" s="51">
        <f t="shared" si="682"/>
        <v>0</v>
      </c>
      <c r="FQ119" s="51">
        <f t="shared" si="689"/>
        <v>0</v>
      </c>
      <c r="FR119" s="51">
        <f t="shared" si="690"/>
        <v>0</v>
      </c>
      <c r="FS119" s="51">
        <f t="shared" si="691"/>
        <v>0</v>
      </c>
      <c r="FT119" s="51">
        <f t="shared" si="692"/>
        <v>0</v>
      </c>
      <c r="FU119" s="51">
        <f t="shared" si="693"/>
        <v>0</v>
      </c>
      <c r="FV119" s="51">
        <f t="shared" si="694"/>
        <v>0</v>
      </c>
      <c r="FW119" s="51">
        <f t="shared" si="695"/>
        <v>0</v>
      </c>
      <c r="FX119" s="51">
        <f t="shared" si="696"/>
        <v>0</v>
      </c>
      <c r="FY119" s="51">
        <f t="shared" si="697"/>
        <v>0</v>
      </c>
      <c r="FZ119" s="51">
        <f t="shared" si="698"/>
        <v>0</v>
      </c>
      <c r="GA119" s="51">
        <f t="shared" si="699"/>
        <v>0</v>
      </c>
      <c r="GB119" s="51">
        <f t="shared" si="700"/>
        <v>0</v>
      </c>
      <c r="GC119" s="51">
        <f t="shared" si="701"/>
        <v>0</v>
      </c>
      <c r="GD119" s="51">
        <f t="shared" si="702"/>
        <v>0</v>
      </c>
      <c r="GE119" s="51">
        <f t="shared" si="703"/>
        <v>0</v>
      </c>
      <c r="GF119" s="51">
        <f t="shared" si="704"/>
        <v>0</v>
      </c>
      <c r="GG119" s="51">
        <f t="shared" si="705"/>
        <v>0</v>
      </c>
      <c r="GH119" s="51">
        <f t="shared" si="706"/>
        <v>0</v>
      </c>
      <c r="GI119" s="51">
        <f t="shared" si="707"/>
        <v>0</v>
      </c>
      <c r="GJ119" s="51">
        <f t="shared" si="708"/>
        <v>0</v>
      </c>
      <c r="GK119" s="51">
        <f t="shared" si="709"/>
        <v>0</v>
      </c>
      <c r="GL119" s="51">
        <f t="shared" si="710"/>
        <v>0</v>
      </c>
      <c r="GM119" s="51">
        <f t="shared" si="711"/>
        <v>0</v>
      </c>
      <c r="GN119" s="51">
        <f t="shared" si="712"/>
        <v>0</v>
      </c>
      <c r="GO119" s="51">
        <f t="shared" si="713"/>
        <v>0</v>
      </c>
      <c r="GP119" s="51">
        <f t="shared" si="714"/>
        <v>0</v>
      </c>
      <c r="GQ119" s="51">
        <f t="shared" si="715"/>
        <v>0</v>
      </c>
      <c r="GR119" s="51">
        <f t="shared" si="716"/>
        <v>0</v>
      </c>
      <c r="GS119" s="51">
        <f t="shared" si="717"/>
        <v>0</v>
      </c>
      <c r="GT119" s="51">
        <f t="shared" si="718"/>
        <v>0</v>
      </c>
      <c r="GU119" s="51">
        <f t="shared" si="719"/>
        <v>0</v>
      </c>
      <c r="GV119" s="51">
        <f t="shared" si="720"/>
        <v>0</v>
      </c>
      <c r="GW119" s="51">
        <f t="shared" si="721"/>
        <v>0</v>
      </c>
      <c r="GX119" s="51">
        <f t="shared" si="722"/>
        <v>0</v>
      </c>
      <c r="GY119" s="51">
        <f t="shared" si="723"/>
        <v>0</v>
      </c>
      <c r="GZ119" s="51">
        <f t="shared" si="724"/>
        <v>0</v>
      </c>
      <c r="HA119" s="51">
        <f t="shared" si="725"/>
        <v>0</v>
      </c>
      <c r="HB119" s="51">
        <f t="shared" si="726"/>
        <v>0</v>
      </c>
      <c r="HC119" s="51">
        <f t="shared" si="727"/>
        <v>0</v>
      </c>
      <c r="HD119" s="51">
        <f t="shared" si="728"/>
        <v>0</v>
      </c>
      <c r="HE119" s="51">
        <f t="shared" si="729"/>
        <v>0</v>
      </c>
      <c r="HF119" s="51">
        <f t="shared" si="730"/>
        <v>0</v>
      </c>
      <c r="HG119" s="51">
        <f t="shared" si="731"/>
        <v>0</v>
      </c>
      <c r="HH119" s="51">
        <f t="shared" si="732"/>
        <v>0</v>
      </c>
      <c r="HI119" s="51">
        <f t="shared" si="733"/>
        <v>0</v>
      </c>
      <c r="HJ119" s="51">
        <f t="shared" si="734"/>
        <v>0</v>
      </c>
      <c r="HK119" s="51">
        <f t="shared" si="735"/>
        <v>0</v>
      </c>
      <c r="HL119" s="51">
        <f t="shared" si="736"/>
        <v>0</v>
      </c>
      <c r="HM119" s="51">
        <f t="shared" si="737"/>
        <v>0</v>
      </c>
      <c r="HN119" s="51">
        <f t="shared" si="738"/>
        <v>0</v>
      </c>
      <c r="HO119" s="51">
        <f t="shared" si="739"/>
        <v>0</v>
      </c>
      <c r="HP119" s="51">
        <f t="shared" si="740"/>
        <v>0</v>
      </c>
      <c r="HQ119" s="51">
        <f t="shared" si="741"/>
        <v>0</v>
      </c>
      <c r="HR119" s="51">
        <f t="shared" si="742"/>
        <v>0</v>
      </c>
      <c r="HS119" s="51">
        <f t="shared" si="743"/>
        <v>0</v>
      </c>
      <c r="HT119" s="51">
        <f t="shared" si="744"/>
        <v>0</v>
      </c>
      <c r="HU119" s="51">
        <f t="shared" si="745"/>
        <v>0</v>
      </c>
      <c r="HV119" s="51">
        <f t="shared" si="746"/>
        <v>0</v>
      </c>
      <c r="HW119" s="51">
        <f t="shared" si="747"/>
        <v>0</v>
      </c>
      <c r="HX119" s="51">
        <f t="shared" si="748"/>
        <v>0</v>
      </c>
      <c r="HY119" s="51">
        <f t="shared" si="749"/>
        <v>0</v>
      </c>
      <c r="HZ119" s="51">
        <f t="shared" si="750"/>
        <v>0</v>
      </c>
      <c r="IA119" s="51">
        <f t="shared" si="751"/>
        <v>0</v>
      </c>
      <c r="IB119" s="51">
        <f t="shared" si="688"/>
        <v>0</v>
      </c>
      <c r="IC119" s="51">
        <f t="shared" si="752"/>
        <v>0</v>
      </c>
      <c r="ID119" s="51">
        <f t="shared" si="753"/>
        <v>0</v>
      </c>
      <c r="IE119" s="51">
        <f t="shared" si="754"/>
        <v>0</v>
      </c>
      <c r="IF119" s="51">
        <f t="shared" si="755"/>
        <v>0</v>
      </c>
      <c r="IG119" s="51">
        <f t="shared" si="756"/>
        <v>0</v>
      </c>
      <c r="IH119" s="51">
        <f t="shared" si="757"/>
        <v>0</v>
      </c>
      <c r="II119" s="51">
        <f t="shared" si="758"/>
        <v>0</v>
      </c>
      <c r="IJ119" s="51">
        <f t="shared" si="759"/>
        <v>0</v>
      </c>
      <c r="IK119" s="51">
        <f t="shared" si="760"/>
        <v>0</v>
      </c>
      <c r="IL119" s="51">
        <f t="shared" si="761"/>
        <v>0</v>
      </c>
      <c r="IM119" s="51">
        <f t="shared" si="762"/>
        <v>0</v>
      </c>
      <c r="IN119" s="51">
        <f t="shared" si="763"/>
        <v>0</v>
      </c>
      <c r="IO119" s="51">
        <f t="shared" si="764"/>
        <v>0</v>
      </c>
      <c r="IP119" s="51">
        <f t="shared" si="765"/>
        <v>0</v>
      </c>
      <c r="IQ119" s="51">
        <f t="shared" si="766"/>
        <v>0</v>
      </c>
      <c r="IS119" s="51">
        <f t="shared" si="683"/>
        <v>0</v>
      </c>
      <c r="IT119" s="51">
        <f t="shared" si="769"/>
        <v>0</v>
      </c>
      <c r="IU119" s="51">
        <f t="shared" si="769"/>
        <v>0</v>
      </c>
      <c r="IV119" s="51">
        <f t="shared" si="769"/>
        <v>0</v>
      </c>
      <c r="IW119" s="51">
        <f t="shared" si="769"/>
        <v>0</v>
      </c>
      <c r="IX119" s="51">
        <f t="shared" si="769"/>
        <v>0</v>
      </c>
      <c r="IZ119" s="111">
        <f t="shared" si="684"/>
        <v>0</v>
      </c>
      <c r="JA119" s="111">
        <f t="shared" si="389"/>
        <v>0</v>
      </c>
      <c r="JB119" s="111">
        <f t="shared" si="390"/>
        <v>0</v>
      </c>
      <c r="JC119" s="111">
        <f t="shared" si="391"/>
        <v>0</v>
      </c>
      <c r="JD119" s="111">
        <f t="shared" si="392"/>
        <v>0</v>
      </c>
      <c r="JE119" s="111">
        <f t="shared" si="393"/>
        <v>0</v>
      </c>
      <c r="JF119" s="111">
        <f t="shared" si="394"/>
        <v>0</v>
      </c>
      <c r="JG119" s="111">
        <f t="shared" si="395"/>
        <v>0</v>
      </c>
      <c r="JH119" s="111">
        <f t="shared" si="396"/>
        <v>0</v>
      </c>
      <c r="JI119" s="111">
        <f t="shared" si="397"/>
        <v>0</v>
      </c>
      <c r="JJ119" s="111">
        <f t="shared" si="398"/>
        <v>0</v>
      </c>
      <c r="JK119" s="111">
        <f t="shared" si="399"/>
        <v>0</v>
      </c>
      <c r="JL119" s="111">
        <f t="shared" si="400"/>
        <v>0</v>
      </c>
      <c r="JM119" s="111">
        <f t="shared" si="401"/>
        <v>0</v>
      </c>
      <c r="JN119" s="111">
        <f t="shared" si="402"/>
        <v>0</v>
      </c>
      <c r="JO119" s="111">
        <f t="shared" si="403"/>
        <v>0</v>
      </c>
      <c r="JP119" s="111">
        <f t="shared" si="404"/>
        <v>0</v>
      </c>
      <c r="JQ119" s="111">
        <f t="shared" si="405"/>
        <v>0</v>
      </c>
      <c r="JR119" s="111">
        <f t="shared" si="406"/>
        <v>0</v>
      </c>
      <c r="JS119" s="111">
        <f t="shared" si="407"/>
        <v>0</v>
      </c>
      <c r="JT119" s="111">
        <f t="shared" si="408"/>
        <v>0</v>
      </c>
      <c r="JU119" s="111">
        <f t="shared" si="409"/>
        <v>0</v>
      </c>
      <c r="JV119" s="111">
        <f t="shared" si="410"/>
        <v>0</v>
      </c>
      <c r="JW119" s="111">
        <f t="shared" si="411"/>
        <v>0</v>
      </c>
      <c r="JX119" s="111">
        <f t="shared" si="412"/>
        <v>0</v>
      </c>
      <c r="JY119" s="111">
        <f t="shared" si="413"/>
        <v>0</v>
      </c>
      <c r="JZ119" s="111">
        <f t="shared" si="414"/>
        <v>0</v>
      </c>
      <c r="KA119" s="111">
        <f t="shared" si="415"/>
        <v>0</v>
      </c>
      <c r="KB119" s="111">
        <f t="shared" si="416"/>
        <v>0</v>
      </c>
      <c r="KC119" s="111">
        <f t="shared" si="417"/>
        <v>0</v>
      </c>
      <c r="KD119" s="111">
        <f t="shared" si="418"/>
        <v>0</v>
      </c>
      <c r="KE119" s="111">
        <f t="shared" si="419"/>
        <v>0</v>
      </c>
      <c r="KF119" s="111">
        <f t="shared" si="420"/>
        <v>0</v>
      </c>
      <c r="KG119" s="111">
        <f t="shared" si="421"/>
        <v>0</v>
      </c>
      <c r="KH119" s="111">
        <f t="shared" si="422"/>
        <v>0</v>
      </c>
      <c r="KI119" s="111">
        <f t="shared" si="423"/>
        <v>0</v>
      </c>
      <c r="KJ119" s="111">
        <f t="shared" si="424"/>
        <v>0</v>
      </c>
      <c r="KK119" s="111">
        <f t="shared" si="425"/>
        <v>0</v>
      </c>
      <c r="KL119" s="111">
        <f t="shared" si="426"/>
        <v>0</v>
      </c>
      <c r="KM119" s="111">
        <f t="shared" si="427"/>
        <v>0</v>
      </c>
      <c r="KN119" s="111">
        <f t="shared" si="428"/>
        <v>0</v>
      </c>
      <c r="KO119" s="111">
        <f t="shared" si="429"/>
        <v>0</v>
      </c>
      <c r="KP119" s="111">
        <f t="shared" si="430"/>
        <v>0</v>
      </c>
      <c r="KQ119" s="111">
        <f t="shared" si="431"/>
        <v>0</v>
      </c>
      <c r="KR119" s="111">
        <f t="shared" si="432"/>
        <v>0</v>
      </c>
      <c r="KS119" s="111">
        <f t="shared" si="433"/>
        <v>0</v>
      </c>
      <c r="KT119" s="111">
        <f t="shared" si="434"/>
        <v>0</v>
      </c>
      <c r="KU119" s="111">
        <f t="shared" si="435"/>
        <v>0</v>
      </c>
      <c r="KV119" s="111">
        <f t="shared" si="436"/>
        <v>0</v>
      </c>
      <c r="KW119" s="111">
        <f t="shared" si="437"/>
        <v>0</v>
      </c>
      <c r="KX119" s="111">
        <f t="shared" si="438"/>
        <v>0</v>
      </c>
      <c r="KY119" s="111">
        <f t="shared" si="439"/>
        <v>0</v>
      </c>
      <c r="KZ119" s="111">
        <f t="shared" si="440"/>
        <v>0</v>
      </c>
      <c r="LA119" s="111">
        <f t="shared" si="441"/>
        <v>0</v>
      </c>
      <c r="LB119" s="111">
        <f t="shared" si="442"/>
        <v>0</v>
      </c>
      <c r="LC119" s="111">
        <f t="shared" si="443"/>
        <v>0</v>
      </c>
      <c r="LD119" s="111">
        <f t="shared" si="444"/>
        <v>0</v>
      </c>
      <c r="LE119" s="111">
        <f t="shared" si="445"/>
        <v>0</v>
      </c>
      <c r="LF119" s="111">
        <f t="shared" si="446"/>
        <v>0</v>
      </c>
      <c r="LG119" s="111">
        <f t="shared" si="447"/>
        <v>0</v>
      </c>
      <c r="LH119" s="111">
        <f t="shared" si="448"/>
        <v>0</v>
      </c>
      <c r="LI119" s="111">
        <f t="shared" si="449"/>
        <v>0</v>
      </c>
      <c r="LJ119" s="111">
        <f t="shared" si="450"/>
        <v>0</v>
      </c>
      <c r="LK119" s="111">
        <f t="shared" si="451"/>
        <v>0</v>
      </c>
      <c r="LL119" s="111">
        <f t="shared" si="452"/>
        <v>0</v>
      </c>
      <c r="LM119" s="111">
        <f t="shared" si="453"/>
        <v>0</v>
      </c>
      <c r="LN119" s="111">
        <f t="shared" si="454"/>
        <v>0</v>
      </c>
      <c r="LO119" s="111">
        <f t="shared" si="455"/>
        <v>0</v>
      </c>
      <c r="LP119" s="111">
        <f t="shared" si="456"/>
        <v>0</v>
      </c>
      <c r="LQ119" s="111">
        <f t="shared" si="457"/>
        <v>0</v>
      </c>
      <c r="LR119" s="111">
        <f t="shared" si="458"/>
        <v>0</v>
      </c>
      <c r="LS119" s="111">
        <f t="shared" si="459"/>
        <v>0</v>
      </c>
      <c r="LT119" s="111">
        <f t="shared" si="460"/>
        <v>0</v>
      </c>
      <c r="LU119" s="111">
        <f t="shared" si="461"/>
        <v>0</v>
      </c>
      <c r="LV119" s="111">
        <f t="shared" si="462"/>
        <v>0</v>
      </c>
      <c r="LW119" s="111">
        <f t="shared" si="463"/>
        <v>0</v>
      </c>
      <c r="LX119" s="111">
        <f t="shared" si="464"/>
        <v>0</v>
      </c>
      <c r="LY119" s="111">
        <f t="shared" si="465"/>
        <v>0</v>
      </c>
      <c r="LZ119" s="111">
        <f t="shared" si="466"/>
        <v>0</v>
      </c>
      <c r="MA119" s="111">
        <f t="shared" si="467"/>
        <v>0</v>
      </c>
      <c r="MD119" s="111"/>
      <c r="ME119" s="111">
        <f t="shared" si="685"/>
        <v>0</v>
      </c>
      <c r="MF119" s="111">
        <f t="shared" si="468"/>
        <v>0</v>
      </c>
      <c r="MG119" s="111">
        <f t="shared" si="469"/>
        <v>0</v>
      </c>
      <c r="MH119" s="111">
        <f t="shared" si="470"/>
        <v>0</v>
      </c>
      <c r="MI119" s="111">
        <f t="shared" si="471"/>
        <v>0</v>
      </c>
      <c r="MJ119" s="111">
        <f t="shared" si="472"/>
        <v>0</v>
      </c>
      <c r="MK119" s="111">
        <f t="shared" si="473"/>
        <v>0</v>
      </c>
      <c r="ML119" s="111">
        <f t="shared" si="474"/>
        <v>0</v>
      </c>
      <c r="MM119" s="111">
        <f t="shared" si="475"/>
        <v>0</v>
      </c>
      <c r="MN119" s="111">
        <f t="shared" si="476"/>
        <v>0</v>
      </c>
      <c r="MO119" s="111">
        <f t="shared" si="477"/>
        <v>0</v>
      </c>
      <c r="MP119" s="111">
        <f t="shared" si="478"/>
        <v>0</v>
      </c>
      <c r="MQ119" s="111">
        <f t="shared" si="479"/>
        <v>0</v>
      </c>
      <c r="MR119" s="111">
        <f t="shared" si="480"/>
        <v>0</v>
      </c>
      <c r="MS119" s="111">
        <f t="shared" si="481"/>
        <v>0</v>
      </c>
      <c r="MT119" s="111">
        <f t="shared" si="482"/>
        <v>0</v>
      </c>
      <c r="MU119" s="111">
        <f t="shared" si="483"/>
        <v>0</v>
      </c>
      <c r="MV119" s="111">
        <f t="shared" si="484"/>
        <v>0</v>
      </c>
      <c r="MW119" s="111">
        <f t="shared" si="485"/>
        <v>0</v>
      </c>
      <c r="MX119" s="111">
        <f t="shared" si="486"/>
        <v>0</v>
      </c>
      <c r="MY119" s="111">
        <f t="shared" si="487"/>
        <v>0</v>
      </c>
      <c r="MZ119" s="111">
        <f t="shared" si="488"/>
        <v>0</v>
      </c>
      <c r="NA119" s="111">
        <f t="shared" si="489"/>
        <v>0</v>
      </c>
      <c r="NB119" s="111">
        <f t="shared" si="490"/>
        <v>0</v>
      </c>
      <c r="NC119" s="111">
        <f t="shared" si="491"/>
        <v>0</v>
      </c>
      <c r="ND119" s="111">
        <f t="shared" si="492"/>
        <v>0</v>
      </c>
      <c r="NE119" s="111">
        <f t="shared" si="493"/>
        <v>0</v>
      </c>
      <c r="NF119" s="111">
        <f t="shared" si="494"/>
        <v>0</v>
      </c>
      <c r="NG119" s="111">
        <f t="shared" si="495"/>
        <v>0</v>
      </c>
      <c r="NH119" s="111">
        <f t="shared" si="496"/>
        <v>0</v>
      </c>
      <c r="NI119" s="111">
        <f t="shared" si="497"/>
        <v>0</v>
      </c>
      <c r="NJ119" s="111">
        <f t="shared" si="498"/>
        <v>0</v>
      </c>
      <c r="NK119" s="111">
        <f t="shared" si="499"/>
        <v>0</v>
      </c>
      <c r="NL119" s="111">
        <f t="shared" si="500"/>
        <v>0</v>
      </c>
      <c r="NM119" s="111">
        <f t="shared" si="501"/>
        <v>0</v>
      </c>
      <c r="NN119" s="111">
        <f t="shared" si="502"/>
        <v>0</v>
      </c>
      <c r="NO119" s="111">
        <f t="shared" si="503"/>
        <v>0</v>
      </c>
      <c r="NP119" s="111">
        <f t="shared" si="504"/>
        <v>0</v>
      </c>
      <c r="NQ119" s="111">
        <f t="shared" si="505"/>
        <v>0</v>
      </c>
      <c r="NR119" s="111">
        <f t="shared" si="506"/>
        <v>0</v>
      </c>
      <c r="NS119" s="111">
        <f t="shared" si="507"/>
        <v>0</v>
      </c>
      <c r="NT119" s="111">
        <f t="shared" si="508"/>
        <v>0</v>
      </c>
      <c r="NU119" s="111">
        <f t="shared" si="509"/>
        <v>0</v>
      </c>
      <c r="NV119" s="111">
        <f t="shared" si="510"/>
        <v>0</v>
      </c>
      <c r="NW119" s="111">
        <f t="shared" si="511"/>
        <v>0</v>
      </c>
      <c r="NX119" s="111">
        <f t="shared" si="512"/>
        <v>0</v>
      </c>
      <c r="NY119" s="111">
        <f t="shared" si="513"/>
        <v>0</v>
      </c>
      <c r="NZ119" s="111">
        <f t="shared" si="514"/>
        <v>0</v>
      </c>
      <c r="OA119" s="111">
        <f t="shared" si="515"/>
        <v>0</v>
      </c>
      <c r="OB119" s="111">
        <f t="shared" si="516"/>
        <v>0</v>
      </c>
      <c r="OC119" s="111">
        <f t="shared" si="517"/>
        <v>0</v>
      </c>
      <c r="OD119" s="111">
        <f t="shared" si="518"/>
        <v>0</v>
      </c>
      <c r="OE119" s="111">
        <f t="shared" si="519"/>
        <v>0</v>
      </c>
      <c r="OF119" s="111">
        <f t="shared" si="520"/>
        <v>0</v>
      </c>
      <c r="OG119" s="111">
        <f t="shared" si="521"/>
        <v>0</v>
      </c>
      <c r="OH119" s="111">
        <f t="shared" si="522"/>
        <v>0</v>
      </c>
      <c r="OI119" s="111">
        <f t="shared" si="523"/>
        <v>0</v>
      </c>
      <c r="OJ119" s="111">
        <f t="shared" si="524"/>
        <v>0</v>
      </c>
      <c r="OK119" s="111">
        <f t="shared" si="525"/>
        <v>0</v>
      </c>
      <c r="OL119" s="111">
        <f t="shared" si="526"/>
        <v>0</v>
      </c>
      <c r="OM119" s="111">
        <f t="shared" si="527"/>
        <v>0</v>
      </c>
      <c r="ON119" s="111">
        <f t="shared" si="528"/>
        <v>0</v>
      </c>
      <c r="OO119" s="111">
        <f t="shared" si="529"/>
        <v>0</v>
      </c>
      <c r="OP119" s="111">
        <f t="shared" si="530"/>
        <v>0</v>
      </c>
      <c r="OQ119" s="111">
        <f t="shared" si="531"/>
        <v>0</v>
      </c>
      <c r="OR119" s="111">
        <f t="shared" si="532"/>
        <v>0</v>
      </c>
      <c r="OS119" s="111">
        <f t="shared" si="533"/>
        <v>0</v>
      </c>
      <c r="OT119" s="111">
        <f t="shared" si="534"/>
        <v>0</v>
      </c>
      <c r="OU119" s="111">
        <f t="shared" si="535"/>
        <v>0</v>
      </c>
      <c r="OV119" s="111">
        <f t="shared" si="536"/>
        <v>0</v>
      </c>
      <c r="OW119" s="111">
        <f t="shared" si="537"/>
        <v>0</v>
      </c>
      <c r="OX119" s="111">
        <f t="shared" si="538"/>
        <v>0</v>
      </c>
      <c r="OY119" s="111"/>
      <c r="PA119" s="51">
        <f t="shared" si="686"/>
        <v>0</v>
      </c>
      <c r="PB119" s="51">
        <f t="shared" si="539"/>
        <v>0</v>
      </c>
      <c r="PC119" s="51">
        <f t="shared" si="540"/>
        <v>0</v>
      </c>
      <c r="PD119" s="51">
        <f t="shared" si="541"/>
        <v>0</v>
      </c>
      <c r="PE119" s="51">
        <f t="shared" si="542"/>
        <v>0</v>
      </c>
      <c r="PF119" s="51">
        <f t="shared" si="543"/>
        <v>0</v>
      </c>
      <c r="PG119" s="51">
        <f t="shared" si="544"/>
        <v>0</v>
      </c>
      <c r="PH119" s="51">
        <f t="shared" si="545"/>
        <v>0</v>
      </c>
      <c r="PI119" s="51">
        <f t="shared" si="546"/>
        <v>0</v>
      </c>
      <c r="PJ119" s="51">
        <f t="shared" si="547"/>
        <v>0</v>
      </c>
      <c r="PK119" s="51">
        <f t="shared" si="548"/>
        <v>0</v>
      </c>
      <c r="PL119" s="51">
        <f t="shared" si="549"/>
        <v>0</v>
      </c>
      <c r="PM119" s="51">
        <f t="shared" si="550"/>
        <v>0</v>
      </c>
      <c r="PN119" s="51">
        <f t="shared" si="551"/>
        <v>0</v>
      </c>
      <c r="PO119" s="51">
        <f t="shared" si="552"/>
        <v>0</v>
      </c>
      <c r="PP119" s="51">
        <f t="shared" si="553"/>
        <v>0</v>
      </c>
      <c r="PQ119" s="51">
        <f t="shared" si="554"/>
        <v>0</v>
      </c>
      <c r="PR119" s="51">
        <f t="shared" si="555"/>
        <v>0</v>
      </c>
      <c r="PS119" s="51">
        <f t="shared" si="556"/>
        <v>0</v>
      </c>
      <c r="PT119" s="51">
        <f t="shared" si="557"/>
        <v>0</v>
      </c>
      <c r="PU119" s="51">
        <f t="shared" si="558"/>
        <v>0</v>
      </c>
      <c r="PV119" s="51">
        <f t="shared" si="559"/>
        <v>0</v>
      </c>
      <c r="PW119" s="51">
        <f t="shared" si="560"/>
        <v>0</v>
      </c>
      <c r="PX119" s="51">
        <f t="shared" si="561"/>
        <v>0</v>
      </c>
      <c r="PY119" s="51">
        <f t="shared" si="562"/>
        <v>0</v>
      </c>
      <c r="PZ119" s="51">
        <f t="shared" si="563"/>
        <v>0</v>
      </c>
      <c r="QA119" s="51">
        <f t="shared" si="564"/>
        <v>0</v>
      </c>
      <c r="QB119" s="51">
        <f t="shared" si="565"/>
        <v>0</v>
      </c>
      <c r="QC119" s="51">
        <f t="shared" si="566"/>
        <v>0</v>
      </c>
      <c r="QD119" s="51">
        <f t="shared" si="567"/>
        <v>0</v>
      </c>
      <c r="QE119" s="51">
        <f t="shared" si="568"/>
        <v>0</v>
      </c>
      <c r="QF119" s="51">
        <f t="shared" si="569"/>
        <v>0</v>
      </c>
      <c r="QG119" s="51">
        <f t="shared" si="570"/>
        <v>0</v>
      </c>
      <c r="QH119" s="51">
        <f t="shared" si="571"/>
        <v>0</v>
      </c>
      <c r="QI119" s="51">
        <f t="shared" si="572"/>
        <v>0</v>
      </c>
      <c r="QJ119" s="51">
        <f t="shared" si="573"/>
        <v>0</v>
      </c>
      <c r="QK119" s="51">
        <f t="shared" si="574"/>
        <v>0</v>
      </c>
      <c r="QL119" s="51">
        <f t="shared" si="575"/>
        <v>0</v>
      </c>
      <c r="QM119" s="51">
        <f t="shared" si="576"/>
        <v>0</v>
      </c>
      <c r="QN119" s="51">
        <f t="shared" si="577"/>
        <v>0</v>
      </c>
      <c r="QO119" s="51">
        <f t="shared" si="578"/>
        <v>0</v>
      </c>
      <c r="QP119" s="51">
        <f t="shared" si="579"/>
        <v>0</v>
      </c>
      <c r="QQ119" s="51">
        <f t="shared" si="580"/>
        <v>0</v>
      </c>
      <c r="QR119" s="51">
        <f t="shared" si="581"/>
        <v>0</v>
      </c>
      <c r="QS119" s="51">
        <f t="shared" si="582"/>
        <v>0</v>
      </c>
      <c r="QT119" s="51">
        <f t="shared" si="583"/>
        <v>0</v>
      </c>
      <c r="QU119" s="51">
        <f t="shared" si="584"/>
        <v>0</v>
      </c>
      <c r="QV119" s="51">
        <f t="shared" si="585"/>
        <v>0</v>
      </c>
      <c r="QW119" s="51">
        <f t="shared" si="586"/>
        <v>0</v>
      </c>
      <c r="QX119" s="51">
        <f t="shared" si="587"/>
        <v>0</v>
      </c>
      <c r="QY119" s="51">
        <f t="shared" si="588"/>
        <v>0</v>
      </c>
      <c r="QZ119" s="51">
        <f t="shared" si="589"/>
        <v>0</v>
      </c>
      <c r="RA119" s="51">
        <f t="shared" si="590"/>
        <v>0</v>
      </c>
      <c r="RB119" s="51">
        <f t="shared" si="591"/>
        <v>0</v>
      </c>
      <c r="RC119" s="51">
        <f t="shared" si="592"/>
        <v>0</v>
      </c>
      <c r="RD119" s="51">
        <f t="shared" si="593"/>
        <v>0</v>
      </c>
      <c r="RE119" s="51">
        <f t="shared" si="594"/>
        <v>0</v>
      </c>
      <c r="RF119" s="51">
        <f t="shared" si="595"/>
        <v>0</v>
      </c>
      <c r="RG119" s="51">
        <f t="shared" si="596"/>
        <v>0</v>
      </c>
      <c r="RH119" s="51">
        <f t="shared" si="597"/>
        <v>0</v>
      </c>
      <c r="RI119" s="51">
        <f t="shared" si="598"/>
        <v>0</v>
      </c>
      <c r="RJ119" s="51">
        <f t="shared" si="599"/>
        <v>0</v>
      </c>
      <c r="RK119" s="51">
        <f t="shared" si="600"/>
        <v>0</v>
      </c>
      <c r="RL119" s="51">
        <f t="shared" si="601"/>
        <v>0</v>
      </c>
      <c r="RM119" s="51">
        <f t="shared" si="602"/>
        <v>0</v>
      </c>
      <c r="RN119" s="51">
        <f t="shared" si="603"/>
        <v>0</v>
      </c>
      <c r="RO119" s="51">
        <f t="shared" si="604"/>
        <v>0</v>
      </c>
      <c r="RP119" s="51">
        <f t="shared" si="605"/>
        <v>0</v>
      </c>
      <c r="RQ119" s="51">
        <f t="shared" si="606"/>
        <v>0</v>
      </c>
      <c r="RR119" s="51">
        <f t="shared" si="607"/>
        <v>0</v>
      </c>
      <c r="RS119" s="51">
        <f t="shared" si="608"/>
        <v>0</v>
      </c>
      <c r="RT119" s="51">
        <f t="shared" si="609"/>
        <v>0</v>
      </c>
      <c r="RU119" s="51"/>
      <c r="RV119" s="51">
        <f t="shared" si="770"/>
        <v>0</v>
      </c>
      <c r="RW119" s="51">
        <f t="shared" si="770"/>
        <v>0</v>
      </c>
      <c r="RX119" s="51">
        <f t="shared" si="770"/>
        <v>0</v>
      </c>
      <c r="RY119" s="51">
        <f t="shared" si="770"/>
        <v>0</v>
      </c>
      <c r="RZ119" s="51">
        <f t="shared" si="770"/>
        <v>0</v>
      </c>
      <c r="SA119" s="51">
        <f t="shared" si="770"/>
        <v>0</v>
      </c>
    </row>
    <row r="120" spans="1:495" x14ac:dyDescent="0.3">
      <c r="A120" s="1">
        <v>826000</v>
      </c>
      <c r="B120" s="1" t="s">
        <v>291</v>
      </c>
      <c r="C120" s="1" t="s">
        <v>139</v>
      </c>
      <c r="D120" s="44">
        <v>0</v>
      </c>
      <c r="E120" s="1" t="s">
        <v>174</v>
      </c>
      <c r="F120" s="107">
        <f>VLOOKUP(A120,Auxiliar_OPEX_CustosUnit!$A$4:$E$129,COLUMN(Auxiliar_OPEX_CustosUnit!$E$3),0)</f>
        <v>0</v>
      </c>
      <c r="G120" s="107">
        <f>INDEX(Auxiliar_OPEX_Drivers!$B$76:$I$84,MATCH($E120,Auxiliar_OPEX_Drivers!$B$76:$B$84,0),MATCH(YEAR(G$2),Auxiliar_OPEX_Drivers!$B$76:$I$76,0))*$F120</f>
        <v>0</v>
      </c>
      <c r="H120" s="107">
        <f>INDEX(Auxiliar_OPEX_Drivers!$B$76:$I$84,MATCH($E120,Auxiliar_OPEX_Drivers!$B$76:$B$84,0),MATCH(YEAR(H$2),Auxiliar_OPEX_Drivers!$B$76:$I$76,0))*$F120</f>
        <v>0</v>
      </c>
      <c r="I120" s="107">
        <f>INDEX(Auxiliar_OPEX_Drivers!$B$76:$I$84,MATCH($E120,Auxiliar_OPEX_Drivers!$B$76:$B$84,0),MATCH(YEAR(I$2),Auxiliar_OPEX_Drivers!$B$76:$I$76,0))*$F120</f>
        <v>0</v>
      </c>
      <c r="J120" s="107">
        <f>INDEX(Auxiliar_OPEX_Drivers!$B$76:$I$84,MATCH($E120,Auxiliar_OPEX_Drivers!$B$76:$B$84,0),MATCH(YEAR(J$2),Auxiliar_OPEX_Drivers!$B$76:$I$76,0))*$F120</f>
        <v>0</v>
      </c>
      <c r="K120" s="107">
        <f>INDEX(Auxiliar_OPEX_Drivers!$B$76:$I$84,MATCH($E120,Auxiliar_OPEX_Drivers!$B$76:$B$84,0),MATCH(YEAR(K$2),Auxiliar_OPEX_Drivers!$B$76:$I$76,0))*$F120</f>
        <v>0</v>
      </c>
      <c r="L120" s="107">
        <f>INDEX(Auxiliar_OPEX_Drivers!$B$76:$I$84,MATCH($E120,Auxiliar_OPEX_Drivers!$B$76:$B$84,0),MATCH(YEAR(L$2),Auxiliar_OPEX_Drivers!$B$76:$I$76,0))*$F120</f>
        <v>0</v>
      </c>
      <c r="M120" s="107">
        <f>INDEX(Auxiliar_OPEX_Drivers!$B$76:$I$84,MATCH($E120,Auxiliar_OPEX_Drivers!$B$76:$B$84,0),MATCH(YEAR(M$2),Auxiliar_OPEX_Drivers!$B$76:$I$76,0))*$F120</f>
        <v>0</v>
      </c>
      <c r="N120" s="107">
        <f>INDEX(Auxiliar_OPEX_Drivers!$B$76:$I$84,MATCH($E120,Auxiliar_OPEX_Drivers!$B$76:$B$84,0),MATCH(YEAR(N$2),Auxiliar_OPEX_Drivers!$B$76:$I$76,0))*$F120</f>
        <v>0</v>
      </c>
      <c r="O120" s="107">
        <f>INDEX(Auxiliar_OPEX_Drivers!$B$76:$I$84,MATCH($E120,Auxiliar_OPEX_Drivers!$B$76:$B$84,0),MATCH(YEAR(O$2),Auxiliar_OPEX_Drivers!$B$76:$I$76,0))*$F120</f>
        <v>0</v>
      </c>
      <c r="P120" s="107">
        <f>INDEX(Auxiliar_OPEX_Drivers!$B$76:$I$84,MATCH($E120,Auxiliar_OPEX_Drivers!$B$76:$B$84,0),MATCH(YEAR(P$2),Auxiliar_OPEX_Drivers!$B$76:$I$76,0))*$F120</f>
        <v>0</v>
      </c>
      <c r="Q120" s="107">
        <f>INDEX(Auxiliar_OPEX_Drivers!$B$76:$I$84,MATCH($E120,Auxiliar_OPEX_Drivers!$B$76:$B$84,0),MATCH(YEAR(Q$2),Auxiliar_OPEX_Drivers!$B$76:$I$76,0))*$F120</f>
        <v>0</v>
      </c>
      <c r="R120" s="107">
        <f>INDEX(Auxiliar_OPEX_Drivers!$B$76:$I$84,MATCH($E120,Auxiliar_OPEX_Drivers!$B$76:$B$84,0),MATCH(YEAR(R$2),Auxiliar_OPEX_Drivers!$B$76:$I$76,0))*$F120</f>
        <v>0</v>
      </c>
      <c r="S120" s="107">
        <f>INDEX(Auxiliar_OPEX_Drivers!$B$76:$I$84,MATCH($E120,Auxiliar_OPEX_Drivers!$B$76:$B$84,0),MATCH(YEAR(S$2),Auxiliar_OPEX_Drivers!$B$76:$I$76,0))*$F120</f>
        <v>0</v>
      </c>
      <c r="T120" s="107">
        <f>INDEX(Auxiliar_OPEX_Drivers!$B$76:$I$84,MATCH($E120,Auxiliar_OPEX_Drivers!$B$76:$B$84,0),MATCH(YEAR(T$2),Auxiliar_OPEX_Drivers!$B$76:$I$76,0))*$F120</f>
        <v>0</v>
      </c>
      <c r="U120" s="107">
        <f>INDEX(Auxiliar_OPEX_Drivers!$B$76:$I$84,MATCH($E120,Auxiliar_OPEX_Drivers!$B$76:$B$84,0),MATCH(YEAR(U$2),Auxiliar_OPEX_Drivers!$B$76:$I$76,0))*$F120</f>
        <v>0</v>
      </c>
      <c r="V120" s="107">
        <f>INDEX(Auxiliar_OPEX_Drivers!$B$76:$I$84,MATCH($E120,Auxiliar_OPEX_Drivers!$B$76:$B$84,0),MATCH(YEAR(V$2),Auxiliar_OPEX_Drivers!$B$76:$I$76,0))*$F120</f>
        <v>0</v>
      </c>
      <c r="W120" s="107">
        <f>INDEX(Auxiliar_OPEX_Drivers!$B$76:$I$84,MATCH($E120,Auxiliar_OPEX_Drivers!$B$76:$B$84,0),MATCH(YEAR(W$2),Auxiliar_OPEX_Drivers!$B$76:$I$76,0))*$F120</f>
        <v>0</v>
      </c>
      <c r="X120" s="107">
        <f>INDEX(Auxiliar_OPEX_Drivers!$B$76:$I$84,MATCH($E120,Auxiliar_OPEX_Drivers!$B$76:$B$84,0),MATCH(YEAR(X$2),Auxiliar_OPEX_Drivers!$B$76:$I$76,0))*$F120</f>
        <v>0</v>
      </c>
      <c r="Y120" s="107">
        <f>INDEX(Auxiliar_OPEX_Drivers!$B$76:$I$84,MATCH($E120,Auxiliar_OPEX_Drivers!$B$76:$B$84,0),MATCH(YEAR(Y$2),Auxiliar_OPEX_Drivers!$B$76:$I$76,0))*$F120</f>
        <v>0</v>
      </c>
      <c r="Z120" s="107">
        <f>INDEX(Auxiliar_OPEX_Drivers!$B$76:$I$84,MATCH($E120,Auxiliar_OPEX_Drivers!$B$76:$B$84,0),MATCH(YEAR(Z$2),Auxiliar_OPEX_Drivers!$B$76:$I$76,0))*$F120</f>
        <v>0</v>
      </c>
      <c r="AA120" s="107">
        <f>INDEX(Auxiliar_OPEX_Drivers!$B$76:$I$84,MATCH($E120,Auxiliar_OPEX_Drivers!$B$76:$B$84,0),MATCH(YEAR(AA$2),Auxiliar_OPEX_Drivers!$B$76:$I$76,0))*$F120</f>
        <v>0</v>
      </c>
      <c r="AB120" s="107">
        <f>INDEX(Auxiliar_OPEX_Drivers!$B$76:$I$84,MATCH($E120,Auxiliar_OPEX_Drivers!$B$76:$B$84,0),MATCH(YEAR(AB$2),Auxiliar_OPEX_Drivers!$B$76:$I$76,0))*$F120</f>
        <v>0</v>
      </c>
      <c r="AC120" s="107">
        <f>INDEX(Auxiliar_OPEX_Drivers!$B$76:$I$84,MATCH($E120,Auxiliar_OPEX_Drivers!$B$76:$B$84,0),MATCH(YEAR(AC$2),Auxiliar_OPEX_Drivers!$B$76:$I$76,0))*$F120</f>
        <v>0</v>
      </c>
      <c r="AD120" s="107">
        <f>INDEX(Auxiliar_OPEX_Drivers!$B$76:$I$84,MATCH($E120,Auxiliar_OPEX_Drivers!$B$76:$B$84,0),MATCH(YEAR(AD$2),Auxiliar_OPEX_Drivers!$B$76:$I$76,0))*$F120</f>
        <v>0</v>
      </c>
      <c r="AE120" s="107">
        <f>INDEX(Auxiliar_OPEX_Drivers!$B$76:$I$84,MATCH($E120,Auxiliar_OPEX_Drivers!$B$76:$B$84,0),MATCH(YEAR(AE$2),Auxiliar_OPEX_Drivers!$B$76:$I$76,0))*$F120</f>
        <v>0</v>
      </c>
      <c r="AF120" s="107">
        <f>INDEX(Auxiliar_OPEX_Drivers!$B$76:$I$84,MATCH($E120,Auxiliar_OPEX_Drivers!$B$76:$B$84,0),MATCH(YEAR(AF$2),Auxiliar_OPEX_Drivers!$B$76:$I$76,0))*$F120</f>
        <v>0</v>
      </c>
      <c r="AG120" s="107">
        <f>INDEX(Auxiliar_OPEX_Drivers!$B$76:$I$84,MATCH($E120,Auxiliar_OPEX_Drivers!$B$76:$B$84,0),MATCH(YEAR(AG$2),Auxiliar_OPEX_Drivers!$B$76:$I$76,0))*$F120</f>
        <v>0</v>
      </c>
      <c r="AH120" s="107">
        <f>INDEX(Auxiliar_OPEX_Drivers!$B$76:$I$84,MATCH($E120,Auxiliar_OPEX_Drivers!$B$76:$B$84,0),MATCH(YEAR(AH$2),Auxiliar_OPEX_Drivers!$B$76:$I$76,0))*$F120</f>
        <v>0</v>
      </c>
      <c r="AI120" s="107">
        <f>INDEX(Auxiliar_OPEX_Drivers!$B$76:$I$84,MATCH($E120,Auxiliar_OPEX_Drivers!$B$76:$B$84,0),MATCH(YEAR(AI$2),Auxiliar_OPEX_Drivers!$B$76:$I$76,0))*$F120</f>
        <v>0</v>
      </c>
      <c r="AJ120" s="107">
        <f>INDEX(Auxiliar_OPEX_Drivers!$B$76:$I$84,MATCH($E120,Auxiliar_OPEX_Drivers!$B$76:$B$84,0),MATCH(YEAR(AJ$2),Auxiliar_OPEX_Drivers!$B$76:$I$76,0))*$F120</f>
        <v>0</v>
      </c>
      <c r="AK120" s="107">
        <f>INDEX(Auxiliar_OPEX_Drivers!$B$76:$I$84,MATCH($E120,Auxiliar_OPEX_Drivers!$B$76:$B$84,0),MATCH(YEAR(AK$2),Auxiliar_OPEX_Drivers!$B$76:$I$76,0))*$F120</f>
        <v>0</v>
      </c>
      <c r="AL120" s="107">
        <f>INDEX(Auxiliar_OPEX_Drivers!$B$76:$I$84,MATCH($E120,Auxiliar_OPEX_Drivers!$B$76:$B$84,0),MATCH(YEAR(AL$2),Auxiliar_OPEX_Drivers!$B$76:$I$76,0))*$F120</f>
        <v>0</v>
      </c>
      <c r="AM120" s="107">
        <f>INDEX(Auxiliar_OPEX_Drivers!$B$76:$I$84,MATCH($E120,Auxiliar_OPEX_Drivers!$B$76:$B$84,0),MATCH(YEAR(AM$2),Auxiliar_OPEX_Drivers!$B$76:$I$76,0))*$F120</f>
        <v>0</v>
      </c>
      <c r="AN120" s="107">
        <f>INDEX(Auxiliar_OPEX_Drivers!$B$76:$I$84,MATCH($E120,Auxiliar_OPEX_Drivers!$B$76:$B$84,0),MATCH(YEAR(AN$2),Auxiliar_OPEX_Drivers!$B$76:$I$76,0))*$F120</f>
        <v>0</v>
      </c>
      <c r="AO120" s="107">
        <f>INDEX(Auxiliar_OPEX_Drivers!$B$76:$I$84,MATCH($E120,Auxiliar_OPEX_Drivers!$B$76:$B$84,0),MATCH(YEAR(AO$2),Auxiliar_OPEX_Drivers!$B$76:$I$76,0))*$F120</f>
        <v>0</v>
      </c>
      <c r="AP120" s="107">
        <f>INDEX(Auxiliar_OPEX_Drivers!$B$76:$I$84,MATCH($E120,Auxiliar_OPEX_Drivers!$B$76:$B$84,0),MATCH(YEAR(AP$2),Auxiliar_OPEX_Drivers!$B$76:$I$76,0))*$F120</f>
        <v>0</v>
      </c>
      <c r="AQ120" s="107">
        <f>INDEX(Auxiliar_OPEX_Drivers!$B$76:$I$84,MATCH($E120,Auxiliar_OPEX_Drivers!$B$76:$B$84,0),MATCH(YEAR(AQ$2),Auxiliar_OPEX_Drivers!$B$76:$I$76,0))*$F120</f>
        <v>0</v>
      </c>
      <c r="AR120" s="107">
        <f>INDEX(Auxiliar_OPEX_Drivers!$B$76:$I$84,MATCH($E120,Auxiliar_OPEX_Drivers!$B$76:$B$84,0),MATCH(YEAR(AR$2),Auxiliar_OPEX_Drivers!$B$76:$I$76,0))*$F120</f>
        <v>0</v>
      </c>
      <c r="AS120" s="107">
        <f>INDEX(Auxiliar_OPEX_Drivers!$B$76:$I$84,MATCH($E120,Auxiliar_OPEX_Drivers!$B$76:$B$84,0),MATCH(YEAR(AS$2),Auxiliar_OPEX_Drivers!$B$76:$I$76,0))*$F120</f>
        <v>0</v>
      </c>
      <c r="AT120" s="107">
        <f>INDEX(Auxiliar_OPEX_Drivers!$B$76:$I$84,MATCH($E120,Auxiliar_OPEX_Drivers!$B$76:$B$84,0),MATCH(YEAR(AT$2),Auxiliar_OPEX_Drivers!$B$76:$I$76,0))*$F120</f>
        <v>0</v>
      </c>
      <c r="AU120" s="107">
        <f>INDEX(Auxiliar_OPEX_Drivers!$B$76:$I$84,MATCH($E120,Auxiliar_OPEX_Drivers!$B$76:$B$84,0),MATCH(YEAR(AU$2),Auxiliar_OPEX_Drivers!$B$76:$I$76,0))*$F120</f>
        <v>0</v>
      </c>
      <c r="AV120" s="107">
        <f>INDEX(Auxiliar_OPEX_Drivers!$B$76:$I$84,MATCH($E120,Auxiliar_OPEX_Drivers!$B$76:$B$84,0),MATCH(YEAR(AV$2),Auxiliar_OPEX_Drivers!$B$76:$I$76,0))*$F120</f>
        <v>0</v>
      </c>
      <c r="AW120" s="107">
        <f>INDEX(Auxiliar_OPEX_Drivers!$B$76:$I$84,MATCH($E120,Auxiliar_OPEX_Drivers!$B$76:$B$84,0),MATCH(YEAR(AW$2),Auxiliar_OPEX_Drivers!$B$76:$I$76,0))*$F120</f>
        <v>0</v>
      </c>
      <c r="AX120" s="107">
        <f>INDEX(Auxiliar_OPEX_Drivers!$B$76:$I$84,MATCH($E120,Auxiliar_OPEX_Drivers!$B$76:$B$84,0),MATCH(YEAR(AX$2),Auxiliar_OPEX_Drivers!$B$76:$I$76,0))*$F120</f>
        <v>0</v>
      </c>
      <c r="AY120" s="107">
        <f>INDEX(Auxiliar_OPEX_Drivers!$B$76:$I$84,MATCH($E120,Auxiliar_OPEX_Drivers!$B$76:$B$84,0),MATCH(YEAR(AY$2),Auxiliar_OPEX_Drivers!$B$76:$I$76,0))*$F120</f>
        <v>0</v>
      </c>
      <c r="AZ120" s="107">
        <f>INDEX(Auxiliar_OPEX_Drivers!$B$76:$I$84,MATCH($E120,Auxiliar_OPEX_Drivers!$B$76:$B$84,0),MATCH(YEAR(AZ$2),Auxiliar_OPEX_Drivers!$B$76:$I$76,0))*$F120</f>
        <v>0</v>
      </c>
      <c r="BA120" s="107">
        <f>INDEX(Auxiliar_OPEX_Drivers!$B$76:$I$84,MATCH($E120,Auxiliar_OPEX_Drivers!$B$76:$B$84,0),MATCH(YEAR(BA$2),Auxiliar_OPEX_Drivers!$B$76:$I$76,0))*$F120</f>
        <v>0</v>
      </c>
      <c r="BB120" s="107">
        <f>INDEX(Auxiliar_OPEX_Drivers!$B$76:$I$84,MATCH($E120,Auxiliar_OPEX_Drivers!$B$76:$B$84,0),MATCH(YEAR(BB$2),Auxiliar_OPEX_Drivers!$B$76:$I$76,0))*$F120</f>
        <v>0</v>
      </c>
      <c r="BC120" s="107">
        <f>INDEX(Auxiliar_OPEX_Drivers!$B$76:$I$84,MATCH($E120,Auxiliar_OPEX_Drivers!$B$76:$B$84,0),MATCH(YEAR(BC$2),Auxiliar_OPEX_Drivers!$B$76:$I$76,0))*$F120</f>
        <v>0</v>
      </c>
      <c r="BD120" s="107">
        <f>INDEX(Auxiliar_OPEX_Drivers!$B$76:$I$84,MATCH($E120,Auxiliar_OPEX_Drivers!$B$76:$B$84,0),MATCH(YEAR(BD$2),Auxiliar_OPEX_Drivers!$B$76:$I$76,0))*$F120</f>
        <v>0</v>
      </c>
      <c r="BE120" s="107">
        <f>INDEX(Auxiliar_OPEX_Drivers!$B$76:$I$84,MATCH($E120,Auxiliar_OPEX_Drivers!$B$76:$B$84,0),MATCH(YEAR(BE$2),Auxiliar_OPEX_Drivers!$B$76:$I$76,0))*$F120</f>
        <v>0</v>
      </c>
      <c r="BF120" s="107">
        <f>INDEX(Auxiliar_OPEX_Drivers!$B$76:$I$84,MATCH($E120,Auxiliar_OPEX_Drivers!$B$76:$B$84,0),MATCH(YEAR(BF$2),Auxiliar_OPEX_Drivers!$B$76:$I$76,0))*$F120</f>
        <v>0</v>
      </c>
      <c r="BG120" s="107">
        <f>INDEX(Auxiliar_OPEX_Drivers!$B$76:$I$84,MATCH($E120,Auxiliar_OPEX_Drivers!$B$76:$B$84,0),MATCH(YEAR(BG$2),Auxiliar_OPEX_Drivers!$B$76:$I$76,0))*$F120</f>
        <v>0</v>
      </c>
      <c r="BH120" s="107">
        <f>INDEX(Auxiliar_OPEX_Drivers!$B$76:$I$84,MATCH($E120,Auxiliar_OPEX_Drivers!$B$76:$B$84,0),MATCH(YEAR(BH$2),Auxiliar_OPEX_Drivers!$B$76:$I$76,0))*$F120</f>
        <v>0</v>
      </c>
      <c r="BI120" s="107">
        <f>INDEX(Auxiliar_OPEX_Drivers!$B$76:$I$84,MATCH($E120,Auxiliar_OPEX_Drivers!$B$76:$B$84,0),MATCH(YEAR(BI$2),Auxiliar_OPEX_Drivers!$B$76:$I$76,0))*$F120</f>
        <v>0</v>
      </c>
      <c r="BJ120" s="107">
        <f>INDEX(Auxiliar_OPEX_Drivers!$B$76:$I$84,MATCH($E120,Auxiliar_OPEX_Drivers!$B$76:$B$84,0),MATCH(YEAR(BJ$2),Auxiliar_OPEX_Drivers!$B$76:$I$76,0))*$F120</f>
        <v>0</v>
      </c>
      <c r="BK120" s="107">
        <f>INDEX(Auxiliar_OPEX_Drivers!$B$76:$I$84,MATCH($E120,Auxiliar_OPEX_Drivers!$B$76:$B$84,0),MATCH(YEAR(BK$2),Auxiliar_OPEX_Drivers!$B$76:$I$76,0))*$F120</f>
        <v>0</v>
      </c>
      <c r="BL120" s="107">
        <f>INDEX(Auxiliar_OPEX_Drivers!$B$76:$I$84,MATCH($E120,Auxiliar_OPEX_Drivers!$B$76:$B$84,0),MATCH(YEAR(BL$2),Auxiliar_OPEX_Drivers!$B$76:$I$76,0))*$F120</f>
        <v>0</v>
      </c>
      <c r="BM120" s="107">
        <f>INDEX(Auxiliar_OPEX_Drivers!$B$76:$I$84,MATCH($E120,Auxiliar_OPEX_Drivers!$B$76:$B$84,0),MATCH(YEAR(BM$2),Auxiliar_OPEX_Drivers!$B$76:$I$76,0))*$F120</f>
        <v>0</v>
      </c>
      <c r="BN120" s="107">
        <f>INDEX(Auxiliar_OPEX_Drivers!$B$76:$I$84,MATCH($E120,Auxiliar_OPEX_Drivers!$B$76:$B$84,0),MATCH(YEAR(BN$2),Auxiliar_OPEX_Drivers!$B$76:$I$76,0))*$F120</f>
        <v>0</v>
      </c>
      <c r="BO120" s="107">
        <f>INDEX(Auxiliar_OPEX_Drivers!$B$76:$I$84,MATCH($E120,Auxiliar_OPEX_Drivers!$B$76:$B$84,0),MATCH(YEAR(BO$2),Auxiliar_OPEX_Drivers!$B$76:$I$76,0))*$F120</f>
        <v>0</v>
      </c>
      <c r="BP120" s="107">
        <f>INDEX(Auxiliar_OPEX_Drivers!$B$76:$I$84,MATCH($E120,Auxiliar_OPEX_Drivers!$B$76:$B$84,0),MATCH(YEAR(BP$2),Auxiliar_OPEX_Drivers!$B$76:$I$76,0))*$F120</f>
        <v>0</v>
      </c>
      <c r="BQ120" s="107">
        <f>INDEX(Auxiliar_OPEX_Drivers!$B$76:$I$84,MATCH($E120,Auxiliar_OPEX_Drivers!$B$76:$B$84,0),MATCH(YEAR(BQ$2),Auxiliar_OPEX_Drivers!$B$76:$I$76,0))*$F120</f>
        <v>0</v>
      </c>
      <c r="BR120" s="107">
        <f>INDEX(Auxiliar_OPEX_Drivers!$B$76:$I$84,MATCH($E120,Auxiliar_OPEX_Drivers!$B$76:$B$84,0),MATCH(YEAR(BR$2),Auxiliar_OPEX_Drivers!$B$76:$I$76,0))*$F120</f>
        <v>0</v>
      </c>
      <c r="BS120" s="107">
        <f>INDEX(Auxiliar_OPEX_Drivers!$B$76:$I$84,MATCH($E120,Auxiliar_OPEX_Drivers!$B$76:$B$84,0),MATCH(YEAR(BS$2),Auxiliar_OPEX_Drivers!$B$76:$I$76,0))*$F120</f>
        <v>0</v>
      </c>
      <c r="BT120" s="107">
        <f>INDEX(Auxiliar_OPEX_Drivers!$B$76:$I$84,MATCH($E120,Auxiliar_OPEX_Drivers!$B$76:$B$84,0),MATCH(YEAR(BT$2),Auxiliar_OPEX_Drivers!$B$76:$I$76,0))*$F120</f>
        <v>0</v>
      </c>
      <c r="BU120" s="107">
        <f>INDEX(Auxiliar_OPEX_Drivers!$B$76:$I$84,MATCH($E120,Auxiliar_OPEX_Drivers!$B$76:$B$84,0),MATCH(YEAR(BU$2),Auxiliar_OPEX_Drivers!$B$76:$I$76,0))*$F120</f>
        <v>0</v>
      </c>
      <c r="BV120" s="107">
        <f>INDEX(Auxiliar_OPEX_Drivers!$B$76:$I$84,MATCH($E120,Auxiliar_OPEX_Drivers!$B$76:$B$84,0),MATCH(YEAR(BV$2),Auxiliar_OPEX_Drivers!$B$76:$I$76,0))*$F120</f>
        <v>0</v>
      </c>
      <c r="BW120" s="107">
        <f>INDEX(Auxiliar_OPEX_Drivers!$B$76:$I$84,MATCH($E120,Auxiliar_OPEX_Drivers!$B$76:$B$84,0),MATCH(YEAR(BW$2),Auxiliar_OPEX_Drivers!$B$76:$I$76,0))*$F120</f>
        <v>0</v>
      </c>
      <c r="BX120" s="107">
        <f>INDEX(Auxiliar_OPEX_Drivers!$B$76:$I$84,MATCH($E120,Auxiliar_OPEX_Drivers!$B$76:$B$84,0),MATCH(YEAR(BX$2),Auxiliar_OPEX_Drivers!$B$76:$I$76,0))*$F120</f>
        <v>0</v>
      </c>
      <c r="BY120" s="107">
        <f>INDEX(Auxiliar_OPEX_Drivers!$B$76:$I$84,MATCH($E120,Auxiliar_OPEX_Drivers!$B$76:$B$84,0),MATCH(YEAR(BY$2),Auxiliar_OPEX_Drivers!$B$76:$I$76,0))*$F120</f>
        <v>0</v>
      </c>
      <c r="BZ120" s="107">
        <f>INDEX(Auxiliar_OPEX_Drivers!$B$76:$I$84,MATCH($E120,Auxiliar_OPEX_Drivers!$B$76:$B$84,0),MATCH(YEAR(BZ$2),Auxiliar_OPEX_Drivers!$B$76:$I$76,0))*$F120</f>
        <v>0</v>
      </c>
      <c r="CA120" s="107">
        <f>INDEX(Auxiliar_OPEX_Drivers!$B$76:$I$84,MATCH($E120,Auxiliar_OPEX_Drivers!$B$76:$B$84,0),MATCH(YEAR(CA$2),Auxiliar_OPEX_Drivers!$B$76:$I$76,0))*$F120</f>
        <v>0</v>
      </c>
      <c r="CB120" s="107">
        <f>INDEX(Auxiliar_OPEX_Drivers!$B$76:$I$84,MATCH($E120,Auxiliar_OPEX_Drivers!$B$76:$B$84,0),MATCH(YEAR(CB$2),Auxiliar_OPEX_Drivers!$B$76:$I$76,0))*$F120</f>
        <v>0</v>
      </c>
      <c r="CC120" s="107">
        <f>INDEX(Auxiliar_OPEX_Drivers!$B$76:$I$84,MATCH($E120,Auxiliar_OPEX_Drivers!$B$76:$B$84,0),MATCH(YEAR(CC$2),Auxiliar_OPEX_Drivers!$B$76:$I$76,0))*$F120</f>
        <v>0</v>
      </c>
      <c r="CD120" s="107">
        <f>INDEX(Auxiliar_OPEX_Drivers!$B$76:$I$84,MATCH($E120,Auxiliar_OPEX_Drivers!$B$76:$B$84,0),MATCH(YEAR(CD$2),Auxiliar_OPEX_Drivers!$B$76:$I$76,0))*$F120</f>
        <v>0</v>
      </c>
      <c r="CE120" s="107">
        <f>INDEX(Auxiliar_OPEX_Drivers!$B$76:$I$84,MATCH($E120,Auxiliar_OPEX_Drivers!$B$76:$B$84,0),MATCH(YEAR(CE$2),Auxiliar_OPEX_Drivers!$B$76:$I$76,0))*$F120</f>
        <v>0</v>
      </c>
      <c r="CF120" s="107">
        <f>INDEX(Auxiliar_OPEX_Drivers!$B$76:$I$84,MATCH($E120,Auxiliar_OPEX_Drivers!$B$76:$B$84,0),MATCH(YEAR(CF$2),Auxiliar_OPEX_Drivers!$B$76:$I$76,0))*$F120</f>
        <v>0</v>
      </c>
      <c r="CG120" s="107">
        <f>INDEX(Auxiliar_OPEX_Drivers!$B$76:$I$84,MATCH($E120,Auxiliar_OPEX_Drivers!$B$76:$B$84,0),MATCH(YEAR(CG$2),Auxiliar_OPEX_Drivers!$B$76:$I$76,0))*$F120</f>
        <v>0</v>
      </c>
      <c r="CI120" s="51">
        <f>INDEX(Auxiliar_OPEX_CustosUnit!$A$1:$R$129,MATCH(Auxiliar_OPEX_P!$A120,Auxiliar_OPEX_CustosUnit!$A$1:$A$129,0),MATCH(CI$2,Auxiliar_OPEX_CustosUnit!$A$3:$Q$3,0))*(1-DRE_Auxiliar!$A$5)</f>
        <v>0</v>
      </c>
      <c r="CJ120" s="51">
        <f>INDEX(Auxiliar_OPEX_CustosUnit!$A$1:$R$129,MATCH(Auxiliar_OPEX_P!$A120,Auxiliar_OPEX_CustosUnit!$A$1:$A$129,0),MATCH(CJ$2,Auxiliar_OPEX_CustosUnit!$A$3:$Q$3,0))*(1-DRE_Auxiliar!$A$5)</f>
        <v>0</v>
      </c>
      <c r="CK120" s="51">
        <f>INDEX(Auxiliar_OPEX_CustosUnit!$A$1:$R$129,MATCH(Auxiliar_OPEX_P!$A120,Auxiliar_OPEX_CustosUnit!$A$1:$A$129,0),MATCH(CK$2,Auxiliar_OPEX_CustosUnit!$A$3:$Q$3,0))*(1-DRE_Auxiliar!$A$5)</f>
        <v>0</v>
      </c>
      <c r="CL120" s="51">
        <f>INDEX(Auxiliar_OPEX_CustosUnit!$A$1:$R$129,MATCH(Auxiliar_OPEX_P!$A120,Auxiliar_OPEX_CustosUnit!$A$1:$A$129,0),MATCH(CL$2,Auxiliar_OPEX_CustosUnit!$A$3:$Q$3,0))*(1-DRE_Auxiliar!$A$5)</f>
        <v>0</v>
      </c>
      <c r="CM120" s="51">
        <f>INDEX(Auxiliar_OPEX_CustosUnit!$A$1:$R$129,MATCH(Auxiliar_OPEX_P!$A120,Auxiliar_OPEX_CustosUnit!$A$1:$A$129,0),MATCH(CM$2,Auxiliar_OPEX_CustosUnit!$A$3:$Q$3,0))*(1-DRE_Auxiliar!$A$5)</f>
        <v>0</v>
      </c>
      <c r="CN120" s="51">
        <f>INDEX(Auxiliar_OPEX_CustosUnit!$A$1:$R$129,MATCH(Auxiliar_OPEX_P!$A120,Auxiliar_OPEX_CustosUnit!$A$1:$A$129,0),MATCH(CN$2,Auxiliar_OPEX_CustosUnit!$A$3:$Q$3,0))*(1-DRE_Auxiliar!$A$5)</f>
        <v>0</v>
      </c>
      <c r="CO120" s="51">
        <f>INDEX(Auxiliar_OPEX_CustosUnit!$A$1:$R$129,MATCH(Auxiliar_OPEX_P!$A120,Auxiliar_OPEX_CustosUnit!$A$1:$A$129,0),MATCH(CO$2,Auxiliar_OPEX_CustosUnit!$A$3:$Q$3,0))*(1-DRE_Auxiliar!$A$5)</f>
        <v>0</v>
      </c>
      <c r="CP120" s="51">
        <f>INDEX(Auxiliar_OPEX_CustosUnit!$A$1:$R$129,MATCH(Auxiliar_OPEX_P!$A120,Auxiliar_OPEX_CustosUnit!$A$1:$A$129,0),MATCH(CP$2,Auxiliar_OPEX_CustosUnit!$A$3:$Q$3,0))*(1-DRE_Auxiliar!$A$5)</f>
        <v>0</v>
      </c>
      <c r="CQ120" s="51">
        <f>INDEX(Auxiliar_OPEX_CustosUnit!$A$1:$R$129,MATCH(Auxiliar_OPEX_P!$A120,Auxiliar_OPEX_CustosUnit!$A$1:$A$129,0),MATCH(CQ$2,Auxiliar_OPEX_CustosUnit!$A$3:$Q$3,0))*(1-DRE_Auxiliar!$A$5)</f>
        <v>0</v>
      </c>
      <c r="CR120" s="51">
        <f>INDEX(Auxiliar_OPEX_CustosUnit!$A$1:$R$129,MATCH(Auxiliar_OPEX_P!$A120,Auxiliar_OPEX_CustosUnit!$A$1:$A$129,0),MATCH(CR$2,Auxiliar_OPEX_CustosUnit!$A$3:$Q$3,0))*(1-DRE_Auxiliar!$A$5)</f>
        <v>0</v>
      </c>
      <c r="CS120" s="51">
        <f>INDEX(Auxiliar_OPEX_CustosUnit!$A$1:$R$129,MATCH(Auxiliar_OPEX_P!$A120,Auxiliar_OPEX_CustosUnit!$A$1:$A$129,0),MATCH(CS$2,Auxiliar_OPEX_CustosUnit!$A$3:$Q$3,0))*(1-DRE_Auxiliar!$A$5)</f>
        <v>0</v>
      </c>
      <c r="CT120" s="51">
        <f>INDEX(Auxiliar_OPEX_CustosUnit!$A$1:$R$129,MATCH(Auxiliar_OPEX_P!$A120,Auxiliar_OPEX_CustosUnit!$A$1:$A$129,0),MATCH(CT$2,Auxiliar_OPEX_CustosUnit!$A$3:$Q$3,0))*(1-DRE_Auxiliar!$A$5)</f>
        <v>0</v>
      </c>
      <c r="CU120" s="53">
        <f t="shared" si="610"/>
        <v>0</v>
      </c>
      <c r="CV120" s="53">
        <f t="shared" si="611"/>
        <v>0</v>
      </c>
      <c r="CW120" s="53">
        <f t="shared" si="612"/>
        <v>0</v>
      </c>
      <c r="CX120" s="53">
        <f t="shared" si="613"/>
        <v>0</v>
      </c>
      <c r="CY120" s="53">
        <f t="shared" si="614"/>
        <v>0</v>
      </c>
      <c r="CZ120" s="53">
        <f t="shared" si="615"/>
        <v>0</v>
      </c>
      <c r="DA120" s="53">
        <f t="shared" si="616"/>
        <v>0</v>
      </c>
      <c r="DB120" s="53">
        <f t="shared" si="617"/>
        <v>0</v>
      </c>
      <c r="DC120" s="53">
        <f t="shared" si="618"/>
        <v>0</v>
      </c>
      <c r="DD120" s="53">
        <f t="shared" si="619"/>
        <v>0</v>
      </c>
      <c r="DE120" s="53">
        <f t="shared" si="620"/>
        <v>0</v>
      </c>
      <c r="DF120" s="53">
        <f t="shared" si="621"/>
        <v>0</v>
      </c>
      <c r="DG120" s="53">
        <f t="shared" si="622"/>
        <v>0</v>
      </c>
      <c r="DH120" s="53">
        <f t="shared" si="623"/>
        <v>0</v>
      </c>
      <c r="DI120" s="53">
        <f t="shared" si="624"/>
        <v>0</v>
      </c>
      <c r="DJ120" s="53">
        <f t="shared" si="625"/>
        <v>0</v>
      </c>
      <c r="DK120" s="53">
        <f t="shared" si="626"/>
        <v>0</v>
      </c>
      <c r="DL120" s="53">
        <f t="shared" si="627"/>
        <v>0</v>
      </c>
      <c r="DM120" s="53">
        <f t="shared" si="628"/>
        <v>0</v>
      </c>
      <c r="DN120" s="53">
        <f t="shared" si="629"/>
        <v>0</v>
      </c>
      <c r="DO120" s="53">
        <f t="shared" si="630"/>
        <v>0</v>
      </c>
      <c r="DP120" s="53">
        <f t="shared" si="631"/>
        <v>0</v>
      </c>
      <c r="DQ120" s="53">
        <f t="shared" si="632"/>
        <v>0</v>
      </c>
      <c r="DR120" s="53">
        <f t="shared" si="633"/>
        <v>0</v>
      </c>
      <c r="DS120" s="53">
        <f t="shared" si="634"/>
        <v>0</v>
      </c>
      <c r="DT120" s="53">
        <f t="shared" si="635"/>
        <v>0</v>
      </c>
      <c r="DU120" s="53">
        <f t="shared" si="636"/>
        <v>0</v>
      </c>
      <c r="DV120" s="53">
        <f t="shared" si="637"/>
        <v>0</v>
      </c>
      <c r="DW120" s="53">
        <f t="shared" si="638"/>
        <v>0</v>
      </c>
      <c r="DX120" s="53">
        <f t="shared" si="639"/>
        <v>0</v>
      </c>
      <c r="DY120" s="53">
        <f t="shared" si="640"/>
        <v>0</v>
      </c>
      <c r="DZ120" s="53">
        <f t="shared" si="641"/>
        <v>0</v>
      </c>
      <c r="EA120" s="53">
        <f t="shared" si="642"/>
        <v>0</v>
      </c>
      <c r="EB120" s="53">
        <f t="shared" si="643"/>
        <v>0</v>
      </c>
      <c r="EC120" s="53">
        <f t="shared" si="644"/>
        <v>0</v>
      </c>
      <c r="ED120" s="53">
        <f t="shared" si="645"/>
        <v>0</v>
      </c>
      <c r="EE120" s="53">
        <f t="shared" si="646"/>
        <v>0</v>
      </c>
      <c r="EF120" s="53">
        <f t="shared" si="647"/>
        <v>0</v>
      </c>
      <c r="EG120" s="53">
        <f t="shared" si="648"/>
        <v>0</v>
      </c>
      <c r="EH120" s="53">
        <f t="shared" si="649"/>
        <v>0</v>
      </c>
      <c r="EI120" s="53">
        <f t="shared" si="650"/>
        <v>0</v>
      </c>
      <c r="EJ120" s="53">
        <f t="shared" si="651"/>
        <v>0</v>
      </c>
      <c r="EK120" s="53">
        <f t="shared" si="652"/>
        <v>0</v>
      </c>
      <c r="EL120" s="53">
        <f t="shared" si="653"/>
        <v>0</v>
      </c>
      <c r="EM120" s="53">
        <f t="shared" si="654"/>
        <v>0</v>
      </c>
      <c r="EN120" s="53">
        <f t="shared" si="655"/>
        <v>0</v>
      </c>
      <c r="EO120" s="53">
        <f t="shared" si="656"/>
        <v>0</v>
      </c>
      <c r="EP120" s="53">
        <f t="shared" si="657"/>
        <v>0</v>
      </c>
      <c r="EQ120" s="53">
        <f t="shared" si="658"/>
        <v>0</v>
      </c>
      <c r="ER120" s="53">
        <f t="shared" si="659"/>
        <v>0</v>
      </c>
      <c r="ES120" s="53">
        <f t="shared" si="660"/>
        <v>0</v>
      </c>
      <c r="ET120" s="53">
        <f t="shared" si="661"/>
        <v>0</v>
      </c>
      <c r="EU120" s="53">
        <f t="shared" si="662"/>
        <v>0</v>
      </c>
      <c r="EV120" s="53">
        <f t="shared" si="663"/>
        <v>0</v>
      </c>
      <c r="EW120" s="53">
        <f t="shared" si="664"/>
        <v>0</v>
      </c>
      <c r="EX120" s="53">
        <f t="shared" si="665"/>
        <v>0</v>
      </c>
      <c r="EY120" s="53">
        <f t="shared" si="666"/>
        <v>0</v>
      </c>
      <c r="EZ120" s="53">
        <f t="shared" si="667"/>
        <v>0</v>
      </c>
      <c r="FA120" s="53">
        <f t="shared" si="668"/>
        <v>0</v>
      </c>
      <c r="FB120" s="53">
        <f t="shared" si="669"/>
        <v>0</v>
      </c>
      <c r="FC120" s="53">
        <f t="shared" si="670"/>
        <v>0</v>
      </c>
      <c r="FD120" s="53">
        <f t="shared" si="671"/>
        <v>0</v>
      </c>
      <c r="FE120" s="53">
        <f t="shared" si="672"/>
        <v>0</v>
      </c>
      <c r="FF120" s="53">
        <f t="shared" si="673"/>
        <v>0</v>
      </c>
      <c r="FG120" s="53">
        <f t="shared" si="674"/>
        <v>0</v>
      </c>
      <c r="FH120" s="53">
        <f t="shared" si="675"/>
        <v>0</v>
      </c>
      <c r="FI120" s="53">
        <f t="shared" si="676"/>
        <v>0</v>
      </c>
      <c r="FJ120" s="53">
        <f t="shared" si="677"/>
        <v>0</v>
      </c>
      <c r="FK120" s="53">
        <f t="shared" si="678"/>
        <v>0</v>
      </c>
      <c r="FL120" s="53">
        <f t="shared" si="679"/>
        <v>0</v>
      </c>
      <c r="FM120" s="53">
        <f t="shared" si="680"/>
        <v>0</v>
      </c>
      <c r="FN120" s="53">
        <f t="shared" si="681"/>
        <v>0</v>
      </c>
      <c r="FP120" s="51">
        <f t="shared" si="682"/>
        <v>0</v>
      </c>
      <c r="FQ120" s="51">
        <f t="shared" si="689"/>
        <v>0</v>
      </c>
      <c r="FR120" s="51">
        <f t="shared" si="690"/>
        <v>0</v>
      </c>
      <c r="FS120" s="51">
        <f t="shared" si="691"/>
        <v>0</v>
      </c>
      <c r="FT120" s="51">
        <f t="shared" si="692"/>
        <v>0</v>
      </c>
      <c r="FU120" s="51">
        <f t="shared" si="693"/>
        <v>0</v>
      </c>
      <c r="FV120" s="51">
        <f t="shared" si="694"/>
        <v>0</v>
      </c>
      <c r="FW120" s="51">
        <f t="shared" si="695"/>
        <v>0</v>
      </c>
      <c r="FX120" s="51">
        <f t="shared" si="696"/>
        <v>0</v>
      </c>
      <c r="FY120" s="51">
        <f t="shared" si="697"/>
        <v>0</v>
      </c>
      <c r="FZ120" s="51">
        <f t="shared" si="698"/>
        <v>0</v>
      </c>
      <c r="GA120" s="51">
        <f t="shared" si="699"/>
        <v>0</v>
      </c>
      <c r="GB120" s="51">
        <f t="shared" si="700"/>
        <v>0</v>
      </c>
      <c r="GC120" s="51">
        <f t="shared" si="701"/>
        <v>0</v>
      </c>
      <c r="GD120" s="51">
        <f t="shared" si="702"/>
        <v>0</v>
      </c>
      <c r="GE120" s="51">
        <f t="shared" si="703"/>
        <v>0</v>
      </c>
      <c r="GF120" s="51">
        <f t="shared" si="704"/>
        <v>0</v>
      </c>
      <c r="GG120" s="51">
        <f t="shared" si="705"/>
        <v>0</v>
      </c>
      <c r="GH120" s="51">
        <f t="shared" si="706"/>
        <v>0</v>
      </c>
      <c r="GI120" s="51">
        <f t="shared" si="707"/>
        <v>0</v>
      </c>
      <c r="GJ120" s="51">
        <f t="shared" si="708"/>
        <v>0</v>
      </c>
      <c r="GK120" s="51">
        <f t="shared" si="709"/>
        <v>0</v>
      </c>
      <c r="GL120" s="51">
        <f t="shared" si="710"/>
        <v>0</v>
      </c>
      <c r="GM120" s="51">
        <f t="shared" si="711"/>
        <v>0</v>
      </c>
      <c r="GN120" s="51">
        <f t="shared" si="712"/>
        <v>0</v>
      </c>
      <c r="GO120" s="51">
        <f t="shared" si="713"/>
        <v>0</v>
      </c>
      <c r="GP120" s="51">
        <f t="shared" si="714"/>
        <v>0</v>
      </c>
      <c r="GQ120" s="51">
        <f t="shared" si="715"/>
        <v>0</v>
      </c>
      <c r="GR120" s="51">
        <f t="shared" si="716"/>
        <v>0</v>
      </c>
      <c r="GS120" s="51">
        <f t="shared" si="717"/>
        <v>0</v>
      </c>
      <c r="GT120" s="51">
        <f t="shared" si="718"/>
        <v>0</v>
      </c>
      <c r="GU120" s="51">
        <f t="shared" si="719"/>
        <v>0</v>
      </c>
      <c r="GV120" s="51">
        <f t="shared" si="720"/>
        <v>0</v>
      </c>
      <c r="GW120" s="51">
        <f t="shared" si="721"/>
        <v>0</v>
      </c>
      <c r="GX120" s="51">
        <f t="shared" si="722"/>
        <v>0</v>
      </c>
      <c r="GY120" s="51">
        <f t="shared" si="723"/>
        <v>0</v>
      </c>
      <c r="GZ120" s="51">
        <f t="shared" si="724"/>
        <v>0</v>
      </c>
      <c r="HA120" s="51">
        <f t="shared" si="725"/>
        <v>0</v>
      </c>
      <c r="HB120" s="51">
        <f t="shared" si="726"/>
        <v>0</v>
      </c>
      <c r="HC120" s="51">
        <f t="shared" si="727"/>
        <v>0</v>
      </c>
      <c r="HD120" s="51">
        <f t="shared" si="728"/>
        <v>0</v>
      </c>
      <c r="HE120" s="51">
        <f t="shared" si="729"/>
        <v>0</v>
      </c>
      <c r="HF120" s="51">
        <f t="shared" si="730"/>
        <v>0</v>
      </c>
      <c r="HG120" s="51">
        <f t="shared" si="731"/>
        <v>0</v>
      </c>
      <c r="HH120" s="51">
        <f t="shared" si="732"/>
        <v>0</v>
      </c>
      <c r="HI120" s="51">
        <f t="shared" si="733"/>
        <v>0</v>
      </c>
      <c r="HJ120" s="51">
        <f t="shared" si="734"/>
        <v>0</v>
      </c>
      <c r="HK120" s="51">
        <f t="shared" si="735"/>
        <v>0</v>
      </c>
      <c r="HL120" s="51">
        <f t="shared" si="736"/>
        <v>0</v>
      </c>
      <c r="HM120" s="51">
        <f t="shared" si="737"/>
        <v>0</v>
      </c>
      <c r="HN120" s="51">
        <f t="shared" si="738"/>
        <v>0</v>
      </c>
      <c r="HO120" s="51">
        <f t="shared" si="739"/>
        <v>0</v>
      </c>
      <c r="HP120" s="51">
        <f t="shared" si="740"/>
        <v>0</v>
      </c>
      <c r="HQ120" s="51">
        <f t="shared" si="741"/>
        <v>0</v>
      </c>
      <c r="HR120" s="51">
        <f t="shared" si="742"/>
        <v>0</v>
      </c>
      <c r="HS120" s="51">
        <f t="shared" si="743"/>
        <v>0</v>
      </c>
      <c r="HT120" s="51">
        <f t="shared" si="744"/>
        <v>0</v>
      </c>
      <c r="HU120" s="51">
        <f t="shared" si="745"/>
        <v>0</v>
      </c>
      <c r="HV120" s="51">
        <f t="shared" si="746"/>
        <v>0</v>
      </c>
      <c r="HW120" s="51">
        <f t="shared" si="747"/>
        <v>0</v>
      </c>
      <c r="HX120" s="51">
        <f t="shared" si="748"/>
        <v>0</v>
      </c>
      <c r="HY120" s="51">
        <f t="shared" si="749"/>
        <v>0</v>
      </c>
      <c r="HZ120" s="51">
        <f t="shared" si="750"/>
        <v>0</v>
      </c>
      <c r="IA120" s="51">
        <f t="shared" si="751"/>
        <v>0</v>
      </c>
      <c r="IB120" s="51">
        <f t="shared" si="688"/>
        <v>0</v>
      </c>
      <c r="IC120" s="51">
        <f t="shared" si="752"/>
        <v>0</v>
      </c>
      <c r="ID120" s="51">
        <f t="shared" si="753"/>
        <v>0</v>
      </c>
      <c r="IE120" s="51">
        <f t="shared" si="754"/>
        <v>0</v>
      </c>
      <c r="IF120" s="51">
        <f t="shared" si="755"/>
        <v>0</v>
      </c>
      <c r="IG120" s="51">
        <f t="shared" si="756"/>
        <v>0</v>
      </c>
      <c r="IH120" s="51">
        <f t="shared" si="757"/>
        <v>0</v>
      </c>
      <c r="II120" s="51">
        <f t="shared" si="758"/>
        <v>0</v>
      </c>
      <c r="IJ120" s="51">
        <f t="shared" si="759"/>
        <v>0</v>
      </c>
      <c r="IK120" s="51">
        <f t="shared" si="760"/>
        <v>0</v>
      </c>
      <c r="IL120" s="51">
        <f t="shared" si="761"/>
        <v>0</v>
      </c>
      <c r="IM120" s="51">
        <f t="shared" si="762"/>
        <v>0</v>
      </c>
      <c r="IN120" s="51">
        <f t="shared" si="763"/>
        <v>0</v>
      </c>
      <c r="IO120" s="51">
        <f t="shared" si="764"/>
        <v>0</v>
      </c>
      <c r="IP120" s="51">
        <f t="shared" si="765"/>
        <v>0</v>
      </c>
      <c r="IQ120" s="51">
        <f t="shared" si="766"/>
        <v>0</v>
      </c>
      <c r="IS120" s="51">
        <f t="shared" si="683"/>
        <v>0</v>
      </c>
      <c r="IT120" s="51">
        <f t="shared" si="769"/>
        <v>0</v>
      </c>
      <c r="IU120" s="51">
        <f t="shared" si="769"/>
        <v>0</v>
      </c>
      <c r="IV120" s="51">
        <f t="shared" si="769"/>
        <v>0</v>
      </c>
      <c r="IW120" s="51">
        <f t="shared" si="769"/>
        <v>0</v>
      </c>
      <c r="IX120" s="51">
        <f t="shared" si="769"/>
        <v>0</v>
      </c>
      <c r="IZ120" s="111">
        <f t="shared" si="684"/>
        <v>0</v>
      </c>
      <c r="JA120" s="111">
        <f t="shared" si="389"/>
        <v>0</v>
      </c>
      <c r="JB120" s="111">
        <f t="shared" si="390"/>
        <v>0</v>
      </c>
      <c r="JC120" s="111">
        <f t="shared" si="391"/>
        <v>0</v>
      </c>
      <c r="JD120" s="111">
        <f t="shared" si="392"/>
        <v>0</v>
      </c>
      <c r="JE120" s="111">
        <f t="shared" si="393"/>
        <v>0</v>
      </c>
      <c r="JF120" s="111">
        <f t="shared" si="394"/>
        <v>0</v>
      </c>
      <c r="JG120" s="111">
        <f t="shared" si="395"/>
        <v>0</v>
      </c>
      <c r="JH120" s="111">
        <f t="shared" si="396"/>
        <v>0</v>
      </c>
      <c r="JI120" s="111">
        <f t="shared" si="397"/>
        <v>0</v>
      </c>
      <c r="JJ120" s="111">
        <f t="shared" si="398"/>
        <v>0</v>
      </c>
      <c r="JK120" s="111">
        <f t="shared" si="399"/>
        <v>0</v>
      </c>
      <c r="JL120" s="111">
        <f t="shared" si="400"/>
        <v>0</v>
      </c>
      <c r="JM120" s="111">
        <f t="shared" si="401"/>
        <v>0</v>
      </c>
      <c r="JN120" s="111">
        <f t="shared" si="402"/>
        <v>0</v>
      </c>
      <c r="JO120" s="111">
        <f t="shared" si="403"/>
        <v>0</v>
      </c>
      <c r="JP120" s="111">
        <f t="shared" si="404"/>
        <v>0</v>
      </c>
      <c r="JQ120" s="111">
        <f t="shared" si="405"/>
        <v>0</v>
      </c>
      <c r="JR120" s="111">
        <f t="shared" si="406"/>
        <v>0</v>
      </c>
      <c r="JS120" s="111">
        <f t="shared" si="407"/>
        <v>0</v>
      </c>
      <c r="JT120" s="111">
        <f t="shared" si="408"/>
        <v>0</v>
      </c>
      <c r="JU120" s="111">
        <f t="shared" si="409"/>
        <v>0</v>
      </c>
      <c r="JV120" s="111">
        <f t="shared" si="410"/>
        <v>0</v>
      </c>
      <c r="JW120" s="111">
        <f t="shared" si="411"/>
        <v>0</v>
      </c>
      <c r="JX120" s="111">
        <f t="shared" si="412"/>
        <v>0</v>
      </c>
      <c r="JY120" s="111">
        <f t="shared" si="413"/>
        <v>0</v>
      </c>
      <c r="JZ120" s="111">
        <f t="shared" si="414"/>
        <v>0</v>
      </c>
      <c r="KA120" s="111">
        <f t="shared" si="415"/>
        <v>0</v>
      </c>
      <c r="KB120" s="111">
        <f t="shared" si="416"/>
        <v>0</v>
      </c>
      <c r="KC120" s="111">
        <f t="shared" si="417"/>
        <v>0</v>
      </c>
      <c r="KD120" s="111">
        <f t="shared" si="418"/>
        <v>0</v>
      </c>
      <c r="KE120" s="111">
        <f t="shared" si="419"/>
        <v>0</v>
      </c>
      <c r="KF120" s="111">
        <f t="shared" si="420"/>
        <v>0</v>
      </c>
      <c r="KG120" s="111">
        <f t="shared" si="421"/>
        <v>0</v>
      </c>
      <c r="KH120" s="111">
        <f t="shared" si="422"/>
        <v>0</v>
      </c>
      <c r="KI120" s="111">
        <f t="shared" si="423"/>
        <v>0</v>
      </c>
      <c r="KJ120" s="111">
        <f t="shared" si="424"/>
        <v>0</v>
      </c>
      <c r="KK120" s="111">
        <f t="shared" si="425"/>
        <v>0</v>
      </c>
      <c r="KL120" s="111">
        <f t="shared" si="426"/>
        <v>0</v>
      </c>
      <c r="KM120" s="111">
        <f t="shared" si="427"/>
        <v>0</v>
      </c>
      <c r="KN120" s="111">
        <f t="shared" si="428"/>
        <v>0</v>
      </c>
      <c r="KO120" s="111">
        <f t="shared" si="429"/>
        <v>0</v>
      </c>
      <c r="KP120" s="111">
        <f t="shared" si="430"/>
        <v>0</v>
      </c>
      <c r="KQ120" s="111">
        <f t="shared" si="431"/>
        <v>0</v>
      </c>
      <c r="KR120" s="111">
        <f t="shared" si="432"/>
        <v>0</v>
      </c>
      <c r="KS120" s="111">
        <f t="shared" si="433"/>
        <v>0</v>
      </c>
      <c r="KT120" s="111">
        <f t="shared" si="434"/>
        <v>0</v>
      </c>
      <c r="KU120" s="111">
        <f t="shared" si="435"/>
        <v>0</v>
      </c>
      <c r="KV120" s="111">
        <f t="shared" si="436"/>
        <v>0</v>
      </c>
      <c r="KW120" s="111">
        <f t="shared" si="437"/>
        <v>0</v>
      </c>
      <c r="KX120" s="111">
        <f t="shared" si="438"/>
        <v>0</v>
      </c>
      <c r="KY120" s="111">
        <f t="shared" si="439"/>
        <v>0</v>
      </c>
      <c r="KZ120" s="111">
        <f t="shared" si="440"/>
        <v>0</v>
      </c>
      <c r="LA120" s="111">
        <f t="shared" si="441"/>
        <v>0</v>
      </c>
      <c r="LB120" s="111">
        <f t="shared" si="442"/>
        <v>0</v>
      </c>
      <c r="LC120" s="111">
        <f t="shared" si="443"/>
        <v>0</v>
      </c>
      <c r="LD120" s="111">
        <f t="shared" si="444"/>
        <v>0</v>
      </c>
      <c r="LE120" s="111">
        <f t="shared" si="445"/>
        <v>0</v>
      </c>
      <c r="LF120" s="111">
        <f t="shared" si="446"/>
        <v>0</v>
      </c>
      <c r="LG120" s="111">
        <f t="shared" si="447"/>
        <v>0</v>
      </c>
      <c r="LH120" s="111">
        <f t="shared" si="448"/>
        <v>0</v>
      </c>
      <c r="LI120" s="111">
        <f t="shared" si="449"/>
        <v>0</v>
      </c>
      <c r="LJ120" s="111">
        <f t="shared" si="450"/>
        <v>0</v>
      </c>
      <c r="LK120" s="111">
        <f t="shared" si="451"/>
        <v>0</v>
      </c>
      <c r="LL120" s="111">
        <f t="shared" si="452"/>
        <v>0</v>
      </c>
      <c r="LM120" s="111">
        <f t="shared" si="453"/>
        <v>0</v>
      </c>
      <c r="LN120" s="111">
        <f t="shared" si="454"/>
        <v>0</v>
      </c>
      <c r="LO120" s="111">
        <f t="shared" si="455"/>
        <v>0</v>
      </c>
      <c r="LP120" s="111">
        <f t="shared" si="456"/>
        <v>0</v>
      </c>
      <c r="LQ120" s="111">
        <f t="shared" si="457"/>
        <v>0</v>
      </c>
      <c r="LR120" s="111">
        <f t="shared" si="458"/>
        <v>0</v>
      </c>
      <c r="LS120" s="111">
        <f t="shared" si="459"/>
        <v>0</v>
      </c>
      <c r="LT120" s="111">
        <f t="shared" si="460"/>
        <v>0</v>
      </c>
      <c r="LU120" s="111">
        <f t="shared" si="461"/>
        <v>0</v>
      </c>
      <c r="LV120" s="111">
        <f t="shared" si="462"/>
        <v>0</v>
      </c>
      <c r="LW120" s="111">
        <f t="shared" si="463"/>
        <v>0</v>
      </c>
      <c r="LX120" s="111">
        <f t="shared" si="464"/>
        <v>0</v>
      </c>
      <c r="LY120" s="111">
        <f t="shared" si="465"/>
        <v>0</v>
      </c>
      <c r="LZ120" s="111">
        <f t="shared" si="466"/>
        <v>0</v>
      </c>
      <c r="MA120" s="111">
        <f t="shared" si="467"/>
        <v>0</v>
      </c>
      <c r="MD120" s="111"/>
      <c r="ME120" s="111">
        <f t="shared" si="685"/>
        <v>0</v>
      </c>
      <c r="MF120" s="111">
        <f t="shared" si="468"/>
        <v>0</v>
      </c>
      <c r="MG120" s="111">
        <f t="shared" si="469"/>
        <v>0</v>
      </c>
      <c r="MH120" s="111">
        <f t="shared" si="470"/>
        <v>0</v>
      </c>
      <c r="MI120" s="111">
        <f t="shared" si="471"/>
        <v>0</v>
      </c>
      <c r="MJ120" s="111">
        <f t="shared" si="472"/>
        <v>0</v>
      </c>
      <c r="MK120" s="111">
        <f t="shared" si="473"/>
        <v>0</v>
      </c>
      <c r="ML120" s="111">
        <f t="shared" si="474"/>
        <v>0</v>
      </c>
      <c r="MM120" s="111">
        <f t="shared" si="475"/>
        <v>0</v>
      </c>
      <c r="MN120" s="111">
        <f t="shared" si="476"/>
        <v>0</v>
      </c>
      <c r="MO120" s="111">
        <f t="shared" si="477"/>
        <v>0</v>
      </c>
      <c r="MP120" s="111">
        <f t="shared" si="478"/>
        <v>0</v>
      </c>
      <c r="MQ120" s="111">
        <f t="shared" si="479"/>
        <v>0</v>
      </c>
      <c r="MR120" s="111">
        <f t="shared" si="480"/>
        <v>0</v>
      </c>
      <c r="MS120" s="111">
        <f t="shared" si="481"/>
        <v>0</v>
      </c>
      <c r="MT120" s="111">
        <f t="shared" si="482"/>
        <v>0</v>
      </c>
      <c r="MU120" s="111">
        <f t="shared" si="483"/>
        <v>0</v>
      </c>
      <c r="MV120" s="111">
        <f t="shared" si="484"/>
        <v>0</v>
      </c>
      <c r="MW120" s="111">
        <f t="shared" si="485"/>
        <v>0</v>
      </c>
      <c r="MX120" s="111">
        <f t="shared" si="486"/>
        <v>0</v>
      </c>
      <c r="MY120" s="111">
        <f t="shared" si="487"/>
        <v>0</v>
      </c>
      <c r="MZ120" s="111">
        <f t="shared" si="488"/>
        <v>0</v>
      </c>
      <c r="NA120" s="111">
        <f t="shared" si="489"/>
        <v>0</v>
      </c>
      <c r="NB120" s="111">
        <f t="shared" si="490"/>
        <v>0</v>
      </c>
      <c r="NC120" s="111">
        <f t="shared" si="491"/>
        <v>0</v>
      </c>
      <c r="ND120" s="111">
        <f t="shared" si="492"/>
        <v>0</v>
      </c>
      <c r="NE120" s="111">
        <f t="shared" si="493"/>
        <v>0</v>
      </c>
      <c r="NF120" s="111">
        <f t="shared" si="494"/>
        <v>0</v>
      </c>
      <c r="NG120" s="111">
        <f t="shared" si="495"/>
        <v>0</v>
      </c>
      <c r="NH120" s="111">
        <f t="shared" si="496"/>
        <v>0</v>
      </c>
      <c r="NI120" s="111">
        <f t="shared" si="497"/>
        <v>0</v>
      </c>
      <c r="NJ120" s="111">
        <f t="shared" si="498"/>
        <v>0</v>
      </c>
      <c r="NK120" s="111">
        <f t="shared" si="499"/>
        <v>0</v>
      </c>
      <c r="NL120" s="111">
        <f t="shared" si="500"/>
        <v>0</v>
      </c>
      <c r="NM120" s="111">
        <f t="shared" si="501"/>
        <v>0</v>
      </c>
      <c r="NN120" s="111">
        <f t="shared" si="502"/>
        <v>0</v>
      </c>
      <c r="NO120" s="111">
        <f t="shared" si="503"/>
        <v>0</v>
      </c>
      <c r="NP120" s="111">
        <f t="shared" si="504"/>
        <v>0</v>
      </c>
      <c r="NQ120" s="111">
        <f t="shared" si="505"/>
        <v>0</v>
      </c>
      <c r="NR120" s="111">
        <f t="shared" si="506"/>
        <v>0</v>
      </c>
      <c r="NS120" s="111">
        <f t="shared" si="507"/>
        <v>0</v>
      </c>
      <c r="NT120" s="111">
        <f t="shared" si="508"/>
        <v>0</v>
      </c>
      <c r="NU120" s="111">
        <f t="shared" si="509"/>
        <v>0</v>
      </c>
      <c r="NV120" s="111">
        <f t="shared" si="510"/>
        <v>0</v>
      </c>
      <c r="NW120" s="111">
        <f t="shared" si="511"/>
        <v>0</v>
      </c>
      <c r="NX120" s="111">
        <f t="shared" si="512"/>
        <v>0</v>
      </c>
      <c r="NY120" s="111">
        <f t="shared" si="513"/>
        <v>0</v>
      </c>
      <c r="NZ120" s="111">
        <f t="shared" si="514"/>
        <v>0</v>
      </c>
      <c r="OA120" s="111">
        <f t="shared" si="515"/>
        <v>0</v>
      </c>
      <c r="OB120" s="111">
        <f t="shared" si="516"/>
        <v>0</v>
      </c>
      <c r="OC120" s="111">
        <f t="shared" si="517"/>
        <v>0</v>
      </c>
      <c r="OD120" s="111">
        <f t="shared" si="518"/>
        <v>0</v>
      </c>
      <c r="OE120" s="111">
        <f t="shared" si="519"/>
        <v>0</v>
      </c>
      <c r="OF120" s="111">
        <f t="shared" si="520"/>
        <v>0</v>
      </c>
      <c r="OG120" s="111">
        <f t="shared" si="521"/>
        <v>0</v>
      </c>
      <c r="OH120" s="111">
        <f t="shared" si="522"/>
        <v>0</v>
      </c>
      <c r="OI120" s="111">
        <f t="shared" si="523"/>
        <v>0</v>
      </c>
      <c r="OJ120" s="111">
        <f t="shared" si="524"/>
        <v>0</v>
      </c>
      <c r="OK120" s="111">
        <f t="shared" si="525"/>
        <v>0</v>
      </c>
      <c r="OL120" s="111">
        <f t="shared" si="526"/>
        <v>0</v>
      </c>
      <c r="OM120" s="111">
        <f t="shared" si="527"/>
        <v>0</v>
      </c>
      <c r="ON120" s="111">
        <f t="shared" si="528"/>
        <v>0</v>
      </c>
      <c r="OO120" s="111">
        <f t="shared" si="529"/>
        <v>0</v>
      </c>
      <c r="OP120" s="111">
        <f t="shared" si="530"/>
        <v>0</v>
      </c>
      <c r="OQ120" s="111">
        <f t="shared" si="531"/>
        <v>0</v>
      </c>
      <c r="OR120" s="111">
        <f t="shared" si="532"/>
        <v>0</v>
      </c>
      <c r="OS120" s="111">
        <f t="shared" si="533"/>
        <v>0</v>
      </c>
      <c r="OT120" s="111">
        <f t="shared" si="534"/>
        <v>0</v>
      </c>
      <c r="OU120" s="111">
        <f t="shared" si="535"/>
        <v>0</v>
      </c>
      <c r="OV120" s="111">
        <f t="shared" si="536"/>
        <v>0</v>
      </c>
      <c r="OW120" s="111">
        <f t="shared" si="537"/>
        <v>0</v>
      </c>
      <c r="OX120" s="111">
        <f t="shared" si="538"/>
        <v>0</v>
      </c>
      <c r="OY120" s="111"/>
      <c r="PA120" s="51">
        <f t="shared" si="686"/>
        <v>0</v>
      </c>
      <c r="PB120" s="51">
        <f t="shared" si="539"/>
        <v>0</v>
      </c>
      <c r="PC120" s="51">
        <f t="shared" si="540"/>
        <v>0</v>
      </c>
      <c r="PD120" s="51">
        <f t="shared" si="541"/>
        <v>0</v>
      </c>
      <c r="PE120" s="51">
        <f t="shared" si="542"/>
        <v>0</v>
      </c>
      <c r="PF120" s="51">
        <f t="shared" si="543"/>
        <v>0</v>
      </c>
      <c r="PG120" s="51">
        <f t="shared" si="544"/>
        <v>0</v>
      </c>
      <c r="PH120" s="51">
        <f t="shared" si="545"/>
        <v>0</v>
      </c>
      <c r="PI120" s="51">
        <f t="shared" si="546"/>
        <v>0</v>
      </c>
      <c r="PJ120" s="51">
        <f t="shared" si="547"/>
        <v>0</v>
      </c>
      <c r="PK120" s="51">
        <f t="shared" si="548"/>
        <v>0</v>
      </c>
      <c r="PL120" s="51">
        <f t="shared" si="549"/>
        <v>0</v>
      </c>
      <c r="PM120" s="51">
        <f t="shared" si="550"/>
        <v>0</v>
      </c>
      <c r="PN120" s="51">
        <f t="shared" si="551"/>
        <v>0</v>
      </c>
      <c r="PO120" s="51">
        <f t="shared" si="552"/>
        <v>0</v>
      </c>
      <c r="PP120" s="51">
        <f t="shared" si="553"/>
        <v>0</v>
      </c>
      <c r="PQ120" s="51">
        <f t="shared" si="554"/>
        <v>0</v>
      </c>
      <c r="PR120" s="51">
        <f t="shared" si="555"/>
        <v>0</v>
      </c>
      <c r="PS120" s="51">
        <f t="shared" si="556"/>
        <v>0</v>
      </c>
      <c r="PT120" s="51">
        <f t="shared" si="557"/>
        <v>0</v>
      </c>
      <c r="PU120" s="51">
        <f t="shared" si="558"/>
        <v>0</v>
      </c>
      <c r="PV120" s="51">
        <f t="shared" si="559"/>
        <v>0</v>
      </c>
      <c r="PW120" s="51">
        <f t="shared" si="560"/>
        <v>0</v>
      </c>
      <c r="PX120" s="51">
        <f t="shared" si="561"/>
        <v>0</v>
      </c>
      <c r="PY120" s="51">
        <f t="shared" si="562"/>
        <v>0</v>
      </c>
      <c r="PZ120" s="51">
        <f t="shared" si="563"/>
        <v>0</v>
      </c>
      <c r="QA120" s="51">
        <f t="shared" si="564"/>
        <v>0</v>
      </c>
      <c r="QB120" s="51">
        <f t="shared" si="565"/>
        <v>0</v>
      </c>
      <c r="QC120" s="51">
        <f t="shared" si="566"/>
        <v>0</v>
      </c>
      <c r="QD120" s="51">
        <f t="shared" si="567"/>
        <v>0</v>
      </c>
      <c r="QE120" s="51">
        <f t="shared" si="568"/>
        <v>0</v>
      </c>
      <c r="QF120" s="51">
        <f t="shared" si="569"/>
        <v>0</v>
      </c>
      <c r="QG120" s="51">
        <f t="shared" si="570"/>
        <v>0</v>
      </c>
      <c r="QH120" s="51">
        <f t="shared" si="571"/>
        <v>0</v>
      </c>
      <c r="QI120" s="51">
        <f t="shared" si="572"/>
        <v>0</v>
      </c>
      <c r="QJ120" s="51">
        <f t="shared" si="573"/>
        <v>0</v>
      </c>
      <c r="QK120" s="51">
        <f t="shared" si="574"/>
        <v>0</v>
      </c>
      <c r="QL120" s="51">
        <f t="shared" si="575"/>
        <v>0</v>
      </c>
      <c r="QM120" s="51">
        <f t="shared" si="576"/>
        <v>0</v>
      </c>
      <c r="QN120" s="51">
        <f t="shared" si="577"/>
        <v>0</v>
      </c>
      <c r="QO120" s="51">
        <f t="shared" si="578"/>
        <v>0</v>
      </c>
      <c r="QP120" s="51">
        <f t="shared" si="579"/>
        <v>0</v>
      </c>
      <c r="QQ120" s="51">
        <f t="shared" si="580"/>
        <v>0</v>
      </c>
      <c r="QR120" s="51">
        <f t="shared" si="581"/>
        <v>0</v>
      </c>
      <c r="QS120" s="51">
        <f t="shared" si="582"/>
        <v>0</v>
      </c>
      <c r="QT120" s="51">
        <f t="shared" si="583"/>
        <v>0</v>
      </c>
      <c r="QU120" s="51">
        <f t="shared" si="584"/>
        <v>0</v>
      </c>
      <c r="QV120" s="51">
        <f t="shared" si="585"/>
        <v>0</v>
      </c>
      <c r="QW120" s="51">
        <f t="shared" si="586"/>
        <v>0</v>
      </c>
      <c r="QX120" s="51">
        <f t="shared" si="587"/>
        <v>0</v>
      </c>
      <c r="QY120" s="51">
        <f t="shared" si="588"/>
        <v>0</v>
      </c>
      <c r="QZ120" s="51">
        <f t="shared" si="589"/>
        <v>0</v>
      </c>
      <c r="RA120" s="51">
        <f t="shared" si="590"/>
        <v>0</v>
      </c>
      <c r="RB120" s="51">
        <f t="shared" si="591"/>
        <v>0</v>
      </c>
      <c r="RC120" s="51">
        <f t="shared" si="592"/>
        <v>0</v>
      </c>
      <c r="RD120" s="51">
        <f t="shared" si="593"/>
        <v>0</v>
      </c>
      <c r="RE120" s="51">
        <f t="shared" si="594"/>
        <v>0</v>
      </c>
      <c r="RF120" s="51">
        <f t="shared" si="595"/>
        <v>0</v>
      </c>
      <c r="RG120" s="51">
        <f t="shared" si="596"/>
        <v>0</v>
      </c>
      <c r="RH120" s="51">
        <f t="shared" si="597"/>
        <v>0</v>
      </c>
      <c r="RI120" s="51">
        <f t="shared" si="598"/>
        <v>0</v>
      </c>
      <c r="RJ120" s="51">
        <f t="shared" si="599"/>
        <v>0</v>
      </c>
      <c r="RK120" s="51">
        <f t="shared" si="600"/>
        <v>0</v>
      </c>
      <c r="RL120" s="51">
        <f t="shared" si="601"/>
        <v>0</v>
      </c>
      <c r="RM120" s="51">
        <f t="shared" si="602"/>
        <v>0</v>
      </c>
      <c r="RN120" s="51">
        <f t="shared" si="603"/>
        <v>0</v>
      </c>
      <c r="RO120" s="51">
        <f t="shared" si="604"/>
        <v>0</v>
      </c>
      <c r="RP120" s="51">
        <f t="shared" si="605"/>
        <v>0</v>
      </c>
      <c r="RQ120" s="51">
        <f t="shared" si="606"/>
        <v>0</v>
      </c>
      <c r="RR120" s="51">
        <f t="shared" si="607"/>
        <v>0</v>
      </c>
      <c r="RS120" s="51">
        <f t="shared" si="608"/>
        <v>0</v>
      </c>
      <c r="RT120" s="51">
        <f t="shared" si="609"/>
        <v>0</v>
      </c>
      <c r="RU120" s="51"/>
      <c r="RV120" s="51">
        <f t="shared" si="770"/>
        <v>0</v>
      </c>
      <c r="RW120" s="51">
        <f t="shared" si="770"/>
        <v>0</v>
      </c>
      <c r="RX120" s="51">
        <f t="shared" si="770"/>
        <v>0</v>
      </c>
      <c r="RY120" s="51">
        <f t="shared" si="770"/>
        <v>0</v>
      </c>
      <c r="RZ120" s="51">
        <f t="shared" si="770"/>
        <v>0</v>
      </c>
      <c r="SA120" s="51">
        <f t="shared" si="770"/>
        <v>0</v>
      </c>
    </row>
    <row r="121" spans="1:495" x14ac:dyDescent="0.3">
      <c r="A121" s="1">
        <v>831000</v>
      </c>
      <c r="B121" s="1" t="s">
        <v>280</v>
      </c>
      <c r="C121" s="1" t="s">
        <v>139</v>
      </c>
      <c r="D121" s="44">
        <v>0</v>
      </c>
      <c r="E121" s="1" t="s">
        <v>174</v>
      </c>
      <c r="F121" s="107">
        <f>VLOOKUP(A121,Auxiliar_OPEX_CustosUnit!$A$4:$E$129,COLUMN(Auxiliar_OPEX_CustosUnit!$E$3),0)</f>
        <v>2</v>
      </c>
      <c r="G121" s="107">
        <f>INDEX(Auxiliar_OPEX_Drivers!$B$76:$I$84,MATCH($E121,Auxiliar_OPEX_Drivers!$B$76:$B$84,0),MATCH(YEAR(G$2),Auxiliar_OPEX_Drivers!$B$76:$I$76,0))*$F121</f>
        <v>2</v>
      </c>
      <c r="H121" s="107">
        <f>INDEX(Auxiliar_OPEX_Drivers!$B$76:$I$84,MATCH($E121,Auxiliar_OPEX_Drivers!$B$76:$B$84,0),MATCH(YEAR(H$2),Auxiliar_OPEX_Drivers!$B$76:$I$76,0))*$F121</f>
        <v>2</v>
      </c>
      <c r="I121" s="107">
        <f>INDEX(Auxiliar_OPEX_Drivers!$B$76:$I$84,MATCH($E121,Auxiliar_OPEX_Drivers!$B$76:$B$84,0),MATCH(YEAR(I$2),Auxiliar_OPEX_Drivers!$B$76:$I$76,0))*$F121</f>
        <v>2</v>
      </c>
      <c r="J121" s="107">
        <f>INDEX(Auxiliar_OPEX_Drivers!$B$76:$I$84,MATCH($E121,Auxiliar_OPEX_Drivers!$B$76:$B$84,0),MATCH(YEAR(J$2),Auxiliar_OPEX_Drivers!$B$76:$I$76,0))*$F121</f>
        <v>2</v>
      </c>
      <c r="K121" s="107">
        <f>INDEX(Auxiliar_OPEX_Drivers!$B$76:$I$84,MATCH($E121,Auxiliar_OPEX_Drivers!$B$76:$B$84,0),MATCH(YEAR(K$2),Auxiliar_OPEX_Drivers!$B$76:$I$76,0))*$F121</f>
        <v>2</v>
      </c>
      <c r="L121" s="107">
        <f>INDEX(Auxiliar_OPEX_Drivers!$B$76:$I$84,MATCH($E121,Auxiliar_OPEX_Drivers!$B$76:$B$84,0),MATCH(YEAR(L$2),Auxiliar_OPEX_Drivers!$B$76:$I$76,0))*$F121</f>
        <v>2</v>
      </c>
      <c r="M121" s="107">
        <f>INDEX(Auxiliar_OPEX_Drivers!$B$76:$I$84,MATCH($E121,Auxiliar_OPEX_Drivers!$B$76:$B$84,0),MATCH(YEAR(M$2),Auxiliar_OPEX_Drivers!$B$76:$I$76,0))*$F121</f>
        <v>2</v>
      </c>
      <c r="N121" s="107">
        <f>INDEX(Auxiliar_OPEX_Drivers!$B$76:$I$84,MATCH($E121,Auxiliar_OPEX_Drivers!$B$76:$B$84,0),MATCH(YEAR(N$2),Auxiliar_OPEX_Drivers!$B$76:$I$76,0))*$F121</f>
        <v>2</v>
      </c>
      <c r="O121" s="107">
        <f>INDEX(Auxiliar_OPEX_Drivers!$B$76:$I$84,MATCH($E121,Auxiliar_OPEX_Drivers!$B$76:$B$84,0),MATCH(YEAR(O$2),Auxiliar_OPEX_Drivers!$B$76:$I$76,0))*$F121</f>
        <v>2</v>
      </c>
      <c r="P121" s="107">
        <f>INDEX(Auxiliar_OPEX_Drivers!$B$76:$I$84,MATCH($E121,Auxiliar_OPEX_Drivers!$B$76:$B$84,0),MATCH(YEAR(P$2),Auxiliar_OPEX_Drivers!$B$76:$I$76,0))*$F121</f>
        <v>2</v>
      </c>
      <c r="Q121" s="107">
        <f>INDEX(Auxiliar_OPEX_Drivers!$B$76:$I$84,MATCH($E121,Auxiliar_OPEX_Drivers!$B$76:$B$84,0),MATCH(YEAR(Q$2),Auxiliar_OPEX_Drivers!$B$76:$I$76,0))*$F121</f>
        <v>2</v>
      </c>
      <c r="R121" s="107">
        <f>INDEX(Auxiliar_OPEX_Drivers!$B$76:$I$84,MATCH($E121,Auxiliar_OPEX_Drivers!$B$76:$B$84,0),MATCH(YEAR(R$2),Auxiliar_OPEX_Drivers!$B$76:$I$76,0))*$F121</f>
        <v>2</v>
      </c>
      <c r="S121" s="107">
        <f>INDEX(Auxiliar_OPEX_Drivers!$B$76:$I$84,MATCH($E121,Auxiliar_OPEX_Drivers!$B$76:$B$84,0),MATCH(YEAR(S$2),Auxiliar_OPEX_Drivers!$B$76:$I$76,0))*$F121</f>
        <v>2</v>
      </c>
      <c r="T121" s="107">
        <f>INDEX(Auxiliar_OPEX_Drivers!$B$76:$I$84,MATCH($E121,Auxiliar_OPEX_Drivers!$B$76:$B$84,0),MATCH(YEAR(T$2),Auxiliar_OPEX_Drivers!$B$76:$I$76,0))*$F121</f>
        <v>2</v>
      </c>
      <c r="U121" s="107">
        <f>INDEX(Auxiliar_OPEX_Drivers!$B$76:$I$84,MATCH($E121,Auxiliar_OPEX_Drivers!$B$76:$B$84,0),MATCH(YEAR(U$2),Auxiliar_OPEX_Drivers!$B$76:$I$76,0))*$F121</f>
        <v>2</v>
      </c>
      <c r="V121" s="107">
        <f>INDEX(Auxiliar_OPEX_Drivers!$B$76:$I$84,MATCH($E121,Auxiliar_OPEX_Drivers!$B$76:$B$84,0),MATCH(YEAR(V$2),Auxiliar_OPEX_Drivers!$B$76:$I$76,0))*$F121</f>
        <v>2</v>
      </c>
      <c r="W121" s="107">
        <f>INDEX(Auxiliar_OPEX_Drivers!$B$76:$I$84,MATCH($E121,Auxiliar_OPEX_Drivers!$B$76:$B$84,0),MATCH(YEAR(W$2),Auxiliar_OPEX_Drivers!$B$76:$I$76,0))*$F121</f>
        <v>2</v>
      </c>
      <c r="X121" s="107">
        <f>INDEX(Auxiliar_OPEX_Drivers!$B$76:$I$84,MATCH($E121,Auxiliar_OPEX_Drivers!$B$76:$B$84,0),MATCH(YEAR(X$2),Auxiliar_OPEX_Drivers!$B$76:$I$76,0))*$F121</f>
        <v>2</v>
      </c>
      <c r="Y121" s="107">
        <f>INDEX(Auxiliar_OPEX_Drivers!$B$76:$I$84,MATCH($E121,Auxiliar_OPEX_Drivers!$B$76:$B$84,0),MATCH(YEAR(Y$2),Auxiliar_OPEX_Drivers!$B$76:$I$76,0))*$F121</f>
        <v>2</v>
      </c>
      <c r="Z121" s="107">
        <f>INDEX(Auxiliar_OPEX_Drivers!$B$76:$I$84,MATCH($E121,Auxiliar_OPEX_Drivers!$B$76:$B$84,0),MATCH(YEAR(Z$2),Auxiliar_OPEX_Drivers!$B$76:$I$76,0))*$F121</f>
        <v>2</v>
      </c>
      <c r="AA121" s="107">
        <f>INDEX(Auxiliar_OPEX_Drivers!$B$76:$I$84,MATCH($E121,Auxiliar_OPEX_Drivers!$B$76:$B$84,0),MATCH(YEAR(AA$2),Auxiliar_OPEX_Drivers!$B$76:$I$76,0))*$F121</f>
        <v>2</v>
      </c>
      <c r="AB121" s="107">
        <f>INDEX(Auxiliar_OPEX_Drivers!$B$76:$I$84,MATCH($E121,Auxiliar_OPEX_Drivers!$B$76:$B$84,0),MATCH(YEAR(AB$2),Auxiliar_OPEX_Drivers!$B$76:$I$76,0))*$F121</f>
        <v>2</v>
      </c>
      <c r="AC121" s="107">
        <f>INDEX(Auxiliar_OPEX_Drivers!$B$76:$I$84,MATCH($E121,Auxiliar_OPEX_Drivers!$B$76:$B$84,0),MATCH(YEAR(AC$2),Auxiliar_OPEX_Drivers!$B$76:$I$76,0))*$F121</f>
        <v>2</v>
      </c>
      <c r="AD121" s="107">
        <f>INDEX(Auxiliar_OPEX_Drivers!$B$76:$I$84,MATCH($E121,Auxiliar_OPEX_Drivers!$B$76:$B$84,0),MATCH(YEAR(AD$2),Auxiliar_OPEX_Drivers!$B$76:$I$76,0))*$F121</f>
        <v>2</v>
      </c>
      <c r="AE121" s="107">
        <f>INDEX(Auxiliar_OPEX_Drivers!$B$76:$I$84,MATCH($E121,Auxiliar_OPEX_Drivers!$B$76:$B$84,0),MATCH(YEAR(AE$2),Auxiliar_OPEX_Drivers!$B$76:$I$76,0))*$F121</f>
        <v>2</v>
      </c>
      <c r="AF121" s="107">
        <f>INDEX(Auxiliar_OPEX_Drivers!$B$76:$I$84,MATCH($E121,Auxiliar_OPEX_Drivers!$B$76:$B$84,0),MATCH(YEAR(AF$2),Auxiliar_OPEX_Drivers!$B$76:$I$76,0))*$F121</f>
        <v>2</v>
      </c>
      <c r="AG121" s="107">
        <f>INDEX(Auxiliar_OPEX_Drivers!$B$76:$I$84,MATCH($E121,Auxiliar_OPEX_Drivers!$B$76:$B$84,0),MATCH(YEAR(AG$2),Auxiliar_OPEX_Drivers!$B$76:$I$76,0))*$F121</f>
        <v>2</v>
      </c>
      <c r="AH121" s="107">
        <f>INDEX(Auxiliar_OPEX_Drivers!$B$76:$I$84,MATCH($E121,Auxiliar_OPEX_Drivers!$B$76:$B$84,0),MATCH(YEAR(AH$2),Auxiliar_OPEX_Drivers!$B$76:$I$76,0))*$F121</f>
        <v>2</v>
      </c>
      <c r="AI121" s="107">
        <f>INDEX(Auxiliar_OPEX_Drivers!$B$76:$I$84,MATCH($E121,Auxiliar_OPEX_Drivers!$B$76:$B$84,0),MATCH(YEAR(AI$2),Auxiliar_OPEX_Drivers!$B$76:$I$76,0))*$F121</f>
        <v>2</v>
      </c>
      <c r="AJ121" s="107">
        <f>INDEX(Auxiliar_OPEX_Drivers!$B$76:$I$84,MATCH($E121,Auxiliar_OPEX_Drivers!$B$76:$B$84,0),MATCH(YEAR(AJ$2),Auxiliar_OPEX_Drivers!$B$76:$I$76,0))*$F121</f>
        <v>2</v>
      </c>
      <c r="AK121" s="107">
        <f>INDEX(Auxiliar_OPEX_Drivers!$B$76:$I$84,MATCH($E121,Auxiliar_OPEX_Drivers!$B$76:$B$84,0),MATCH(YEAR(AK$2),Auxiliar_OPEX_Drivers!$B$76:$I$76,0))*$F121</f>
        <v>2</v>
      </c>
      <c r="AL121" s="107">
        <f>INDEX(Auxiliar_OPEX_Drivers!$B$76:$I$84,MATCH($E121,Auxiliar_OPEX_Drivers!$B$76:$B$84,0),MATCH(YEAR(AL$2),Auxiliar_OPEX_Drivers!$B$76:$I$76,0))*$F121</f>
        <v>2</v>
      </c>
      <c r="AM121" s="107">
        <f>INDEX(Auxiliar_OPEX_Drivers!$B$76:$I$84,MATCH($E121,Auxiliar_OPEX_Drivers!$B$76:$B$84,0),MATCH(YEAR(AM$2),Auxiliar_OPEX_Drivers!$B$76:$I$76,0))*$F121</f>
        <v>2</v>
      </c>
      <c r="AN121" s="107">
        <f>INDEX(Auxiliar_OPEX_Drivers!$B$76:$I$84,MATCH($E121,Auxiliar_OPEX_Drivers!$B$76:$B$84,0),MATCH(YEAR(AN$2),Auxiliar_OPEX_Drivers!$B$76:$I$76,0))*$F121</f>
        <v>2</v>
      </c>
      <c r="AO121" s="107">
        <f>INDEX(Auxiliar_OPEX_Drivers!$B$76:$I$84,MATCH($E121,Auxiliar_OPEX_Drivers!$B$76:$B$84,0),MATCH(YEAR(AO$2),Auxiliar_OPEX_Drivers!$B$76:$I$76,0))*$F121</f>
        <v>2</v>
      </c>
      <c r="AP121" s="107">
        <f>INDEX(Auxiliar_OPEX_Drivers!$B$76:$I$84,MATCH($E121,Auxiliar_OPEX_Drivers!$B$76:$B$84,0),MATCH(YEAR(AP$2),Auxiliar_OPEX_Drivers!$B$76:$I$76,0))*$F121</f>
        <v>2</v>
      </c>
      <c r="AQ121" s="107">
        <f>INDEX(Auxiliar_OPEX_Drivers!$B$76:$I$84,MATCH($E121,Auxiliar_OPEX_Drivers!$B$76:$B$84,0),MATCH(YEAR(AQ$2),Auxiliar_OPEX_Drivers!$B$76:$I$76,0))*$F121</f>
        <v>2</v>
      </c>
      <c r="AR121" s="107">
        <f>INDEX(Auxiliar_OPEX_Drivers!$B$76:$I$84,MATCH($E121,Auxiliar_OPEX_Drivers!$B$76:$B$84,0),MATCH(YEAR(AR$2),Auxiliar_OPEX_Drivers!$B$76:$I$76,0))*$F121</f>
        <v>2</v>
      </c>
      <c r="AS121" s="107">
        <f>INDEX(Auxiliar_OPEX_Drivers!$B$76:$I$84,MATCH($E121,Auxiliar_OPEX_Drivers!$B$76:$B$84,0),MATCH(YEAR(AS$2),Auxiliar_OPEX_Drivers!$B$76:$I$76,0))*$F121</f>
        <v>2</v>
      </c>
      <c r="AT121" s="107">
        <f>INDEX(Auxiliar_OPEX_Drivers!$B$76:$I$84,MATCH($E121,Auxiliar_OPEX_Drivers!$B$76:$B$84,0),MATCH(YEAR(AT$2),Auxiliar_OPEX_Drivers!$B$76:$I$76,0))*$F121</f>
        <v>2</v>
      </c>
      <c r="AU121" s="107">
        <f>INDEX(Auxiliar_OPEX_Drivers!$B$76:$I$84,MATCH($E121,Auxiliar_OPEX_Drivers!$B$76:$B$84,0),MATCH(YEAR(AU$2),Auxiliar_OPEX_Drivers!$B$76:$I$76,0))*$F121</f>
        <v>2</v>
      </c>
      <c r="AV121" s="107">
        <f>INDEX(Auxiliar_OPEX_Drivers!$B$76:$I$84,MATCH($E121,Auxiliar_OPEX_Drivers!$B$76:$B$84,0),MATCH(YEAR(AV$2),Auxiliar_OPEX_Drivers!$B$76:$I$76,0))*$F121</f>
        <v>2</v>
      </c>
      <c r="AW121" s="107">
        <f>INDEX(Auxiliar_OPEX_Drivers!$B$76:$I$84,MATCH($E121,Auxiliar_OPEX_Drivers!$B$76:$B$84,0),MATCH(YEAR(AW$2),Auxiliar_OPEX_Drivers!$B$76:$I$76,0))*$F121</f>
        <v>2</v>
      </c>
      <c r="AX121" s="107">
        <f>INDEX(Auxiliar_OPEX_Drivers!$B$76:$I$84,MATCH($E121,Auxiliar_OPEX_Drivers!$B$76:$B$84,0),MATCH(YEAR(AX$2),Auxiliar_OPEX_Drivers!$B$76:$I$76,0))*$F121</f>
        <v>2</v>
      </c>
      <c r="AY121" s="107">
        <f>INDEX(Auxiliar_OPEX_Drivers!$B$76:$I$84,MATCH($E121,Auxiliar_OPEX_Drivers!$B$76:$B$84,0),MATCH(YEAR(AY$2),Auxiliar_OPEX_Drivers!$B$76:$I$76,0))*$F121</f>
        <v>2</v>
      </c>
      <c r="AZ121" s="107">
        <f>INDEX(Auxiliar_OPEX_Drivers!$B$76:$I$84,MATCH($E121,Auxiliar_OPEX_Drivers!$B$76:$B$84,0),MATCH(YEAR(AZ$2),Auxiliar_OPEX_Drivers!$B$76:$I$76,0))*$F121</f>
        <v>2</v>
      </c>
      <c r="BA121" s="107">
        <f>INDEX(Auxiliar_OPEX_Drivers!$B$76:$I$84,MATCH($E121,Auxiliar_OPEX_Drivers!$B$76:$B$84,0),MATCH(YEAR(BA$2),Auxiliar_OPEX_Drivers!$B$76:$I$76,0))*$F121</f>
        <v>2</v>
      </c>
      <c r="BB121" s="107">
        <f>INDEX(Auxiliar_OPEX_Drivers!$B$76:$I$84,MATCH($E121,Auxiliar_OPEX_Drivers!$B$76:$B$84,0),MATCH(YEAR(BB$2),Auxiliar_OPEX_Drivers!$B$76:$I$76,0))*$F121</f>
        <v>2</v>
      </c>
      <c r="BC121" s="107">
        <f>INDEX(Auxiliar_OPEX_Drivers!$B$76:$I$84,MATCH($E121,Auxiliar_OPEX_Drivers!$B$76:$B$84,0),MATCH(YEAR(BC$2),Auxiliar_OPEX_Drivers!$B$76:$I$76,0))*$F121</f>
        <v>2</v>
      </c>
      <c r="BD121" s="107">
        <f>INDEX(Auxiliar_OPEX_Drivers!$B$76:$I$84,MATCH($E121,Auxiliar_OPEX_Drivers!$B$76:$B$84,0),MATCH(YEAR(BD$2),Auxiliar_OPEX_Drivers!$B$76:$I$76,0))*$F121</f>
        <v>2</v>
      </c>
      <c r="BE121" s="107">
        <f>INDEX(Auxiliar_OPEX_Drivers!$B$76:$I$84,MATCH($E121,Auxiliar_OPEX_Drivers!$B$76:$B$84,0),MATCH(YEAR(BE$2),Auxiliar_OPEX_Drivers!$B$76:$I$76,0))*$F121</f>
        <v>2</v>
      </c>
      <c r="BF121" s="107">
        <f>INDEX(Auxiliar_OPEX_Drivers!$B$76:$I$84,MATCH($E121,Auxiliar_OPEX_Drivers!$B$76:$B$84,0),MATCH(YEAR(BF$2),Auxiliar_OPEX_Drivers!$B$76:$I$76,0))*$F121</f>
        <v>2</v>
      </c>
      <c r="BG121" s="107">
        <f>INDEX(Auxiliar_OPEX_Drivers!$B$76:$I$84,MATCH($E121,Auxiliar_OPEX_Drivers!$B$76:$B$84,0),MATCH(YEAR(BG$2),Auxiliar_OPEX_Drivers!$B$76:$I$76,0))*$F121</f>
        <v>2</v>
      </c>
      <c r="BH121" s="107">
        <f>INDEX(Auxiliar_OPEX_Drivers!$B$76:$I$84,MATCH($E121,Auxiliar_OPEX_Drivers!$B$76:$B$84,0),MATCH(YEAR(BH$2),Auxiliar_OPEX_Drivers!$B$76:$I$76,0))*$F121</f>
        <v>2</v>
      </c>
      <c r="BI121" s="107">
        <f>INDEX(Auxiliar_OPEX_Drivers!$B$76:$I$84,MATCH($E121,Auxiliar_OPEX_Drivers!$B$76:$B$84,0),MATCH(YEAR(BI$2),Auxiliar_OPEX_Drivers!$B$76:$I$76,0))*$F121</f>
        <v>2</v>
      </c>
      <c r="BJ121" s="107">
        <f>INDEX(Auxiliar_OPEX_Drivers!$B$76:$I$84,MATCH($E121,Auxiliar_OPEX_Drivers!$B$76:$B$84,0),MATCH(YEAR(BJ$2),Auxiliar_OPEX_Drivers!$B$76:$I$76,0))*$F121</f>
        <v>2</v>
      </c>
      <c r="BK121" s="107">
        <f>INDEX(Auxiliar_OPEX_Drivers!$B$76:$I$84,MATCH($E121,Auxiliar_OPEX_Drivers!$B$76:$B$84,0),MATCH(YEAR(BK$2),Auxiliar_OPEX_Drivers!$B$76:$I$76,0))*$F121</f>
        <v>2</v>
      </c>
      <c r="BL121" s="107">
        <f>INDEX(Auxiliar_OPEX_Drivers!$B$76:$I$84,MATCH($E121,Auxiliar_OPEX_Drivers!$B$76:$B$84,0),MATCH(YEAR(BL$2),Auxiliar_OPEX_Drivers!$B$76:$I$76,0))*$F121</f>
        <v>2</v>
      </c>
      <c r="BM121" s="107">
        <f>INDEX(Auxiliar_OPEX_Drivers!$B$76:$I$84,MATCH($E121,Auxiliar_OPEX_Drivers!$B$76:$B$84,0),MATCH(YEAR(BM$2),Auxiliar_OPEX_Drivers!$B$76:$I$76,0))*$F121</f>
        <v>2</v>
      </c>
      <c r="BN121" s="107">
        <f>INDEX(Auxiliar_OPEX_Drivers!$B$76:$I$84,MATCH($E121,Auxiliar_OPEX_Drivers!$B$76:$B$84,0),MATCH(YEAR(BN$2),Auxiliar_OPEX_Drivers!$B$76:$I$76,0))*$F121</f>
        <v>2</v>
      </c>
      <c r="BO121" s="107">
        <f>INDEX(Auxiliar_OPEX_Drivers!$B$76:$I$84,MATCH($E121,Auxiliar_OPEX_Drivers!$B$76:$B$84,0),MATCH(YEAR(BO$2),Auxiliar_OPEX_Drivers!$B$76:$I$76,0))*$F121</f>
        <v>2</v>
      </c>
      <c r="BP121" s="107">
        <f>INDEX(Auxiliar_OPEX_Drivers!$B$76:$I$84,MATCH($E121,Auxiliar_OPEX_Drivers!$B$76:$B$84,0),MATCH(YEAR(BP$2),Auxiliar_OPEX_Drivers!$B$76:$I$76,0))*$F121</f>
        <v>2</v>
      </c>
      <c r="BQ121" s="107">
        <f>INDEX(Auxiliar_OPEX_Drivers!$B$76:$I$84,MATCH($E121,Auxiliar_OPEX_Drivers!$B$76:$B$84,0),MATCH(YEAR(BQ$2),Auxiliar_OPEX_Drivers!$B$76:$I$76,0))*$F121</f>
        <v>2</v>
      </c>
      <c r="BR121" s="107">
        <f>INDEX(Auxiliar_OPEX_Drivers!$B$76:$I$84,MATCH($E121,Auxiliar_OPEX_Drivers!$B$76:$B$84,0),MATCH(YEAR(BR$2),Auxiliar_OPEX_Drivers!$B$76:$I$76,0))*$F121</f>
        <v>2</v>
      </c>
      <c r="BS121" s="107">
        <f>INDEX(Auxiliar_OPEX_Drivers!$B$76:$I$84,MATCH($E121,Auxiliar_OPEX_Drivers!$B$76:$B$84,0),MATCH(YEAR(BS$2),Auxiliar_OPEX_Drivers!$B$76:$I$76,0))*$F121</f>
        <v>2</v>
      </c>
      <c r="BT121" s="107">
        <f>INDEX(Auxiliar_OPEX_Drivers!$B$76:$I$84,MATCH($E121,Auxiliar_OPEX_Drivers!$B$76:$B$84,0),MATCH(YEAR(BT$2),Auxiliar_OPEX_Drivers!$B$76:$I$76,0))*$F121</f>
        <v>2</v>
      </c>
      <c r="BU121" s="107">
        <f>INDEX(Auxiliar_OPEX_Drivers!$B$76:$I$84,MATCH($E121,Auxiliar_OPEX_Drivers!$B$76:$B$84,0),MATCH(YEAR(BU$2),Auxiliar_OPEX_Drivers!$B$76:$I$76,0))*$F121</f>
        <v>2</v>
      </c>
      <c r="BV121" s="107">
        <f>INDEX(Auxiliar_OPEX_Drivers!$B$76:$I$84,MATCH($E121,Auxiliar_OPEX_Drivers!$B$76:$B$84,0),MATCH(YEAR(BV$2),Auxiliar_OPEX_Drivers!$B$76:$I$76,0))*$F121</f>
        <v>2</v>
      </c>
      <c r="BW121" s="107">
        <f>INDEX(Auxiliar_OPEX_Drivers!$B$76:$I$84,MATCH($E121,Auxiliar_OPEX_Drivers!$B$76:$B$84,0),MATCH(YEAR(BW$2),Auxiliar_OPEX_Drivers!$B$76:$I$76,0))*$F121</f>
        <v>2</v>
      </c>
      <c r="BX121" s="107">
        <f>INDEX(Auxiliar_OPEX_Drivers!$B$76:$I$84,MATCH($E121,Auxiliar_OPEX_Drivers!$B$76:$B$84,0),MATCH(YEAR(BX$2),Auxiliar_OPEX_Drivers!$B$76:$I$76,0))*$F121</f>
        <v>2</v>
      </c>
      <c r="BY121" s="107">
        <f>INDEX(Auxiliar_OPEX_Drivers!$B$76:$I$84,MATCH($E121,Auxiliar_OPEX_Drivers!$B$76:$B$84,0),MATCH(YEAR(BY$2),Auxiliar_OPEX_Drivers!$B$76:$I$76,0))*$F121</f>
        <v>2</v>
      </c>
      <c r="BZ121" s="107">
        <f>INDEX(Auxiliar_OPEX_Drivers!$B$76:$I$84,MATCH($E121,Auxiliar_OPEX_Drivers!$B$76:$B$84,0),MATCH(YEAR(BZ$2),Auxiliar_OPEX_Drivers!$B$76:$I$76,0))*$F121</f>
        <v>2</v>
      </c>
      <c r="CA121" s="107">
        <f>INDEX(Auxiliar_OPEX_Drivers!$B$76:$I$84,MATCH($E121,Auxiliar_OPEX_Drivers!$B$76:$B$84,0),MATCH(YEAR(CA$2),Auxiliar_OPEX_Drivers!$B$76:$I$76,0))*$F121</f>
        <v>2</v>
      </c>
      <c r="CB121" s="107">
        <f>INDEX(Auxiliar_OPEX_Drivers!$B$76:$I$84,MATCH($E121,Auxiliar_OPEX_Drivers!$B$76:$B$84,0),MATCH(YEAR(CB$2),Auxiliar_OPEX_Drivers!$B$76:$I$76,0))*$F121</f>
        <v>2</v>
      </c>
      <c r="CC121" s="107">
        <f>INDEX(Auxiliar_OPEX_Drivers!$B$76:$I$84,MATCH($E121,Auxiliar_OPEX_Drivers!$B$76:$B$84,0),MATCH(YEAR(CC$2),Auxiliar_OPEX_Drivers!$B$76:$I$76,0))*$F121</f>
        <v>2</v>
      </c>
      <c r="CD121" s="107">
        <f>INDEX(Auxiliar_OPEX_Drivers!$B$76:$I$84,MATCH($E121,Auxiliar_OPEX_Drivers!$B$76:$B$84,0),MATCH(YEAR(CD$2),Auxiliar_OPEX_Drivers!$B$76:$I$76,0))*$F121</f>
        <v>2</v>
      </c>
      <c r="CE121" s="107">
        <f>INDEX(Auxiliar_OPEX_Drivers!$B$76:$I$84,MATCH($E121,Auxiliar_OPEX_Drivers!$B$76:$B$84,0),MATCH(YEAR(CE$2),Auxiliar_OPEX_Drivers!$B$76:$I$76,0))*$F121</f>
        <v>2</v>
      </c>
      <c r="CF121" s="107">
        <f>INDEX(Auxiliar_OPEX_Drivers!$B$76:$I$84,MATCH($E121,Auxiliar_OPEX_Drivers!$B$76:$B$84,0),MATCH(YEAR(CF$2),Auxiliar_OPEX_Drivers!$B$76:$I$76,0))*$F121</f>
        <v>2</v>
      </c>
      <c r="CG121" s="107">
        <f>INDEX(Auxiliar_OPEX_Drivers!$B$76:$I$84,MATCH($E121,Auxiliar_OPEX_Drivers!$B$76:$B$84,0),MATCH(YEAR(CG$2),Auxiliar_OPEX_Drivers!$B$76:$I$76,0))*$F121</f>
        <v>2</v>
      </c>
      <c r="CI121" s="51">
        <f>INDEX(Auxiliar_OPEX_CustosUnit!$A$1:$R$129,MATCH(Auxiliar_OPEX_P!$A121,Auxiliar_OPEX_CustosUnit!$A$1:$A$129,0),MATCH(CI$2,Auxiliar_OPEX_CustosUnit!$A$3:$Q$3,0))*(1-DRE_Auxiliar!$A$5)</f>
        <v>22639.12185585704</v>
      </c>
      <c r="CJ121" s="51">
        <f>INDEX(Auxiliar_OPEX_CustosUnit!$A$1:$R$129,MATCH(Auxiliar_OPEX_P!$A121,Auxiliar_OPEX_CustosUnit!$A$1:$A$129,0),MATCH(CJ$2,Auxiliar_OPEX_CustosUnit!$A$3:$Q$3,0))*(1-DRE_Auxiliar!$A$5)</f>
        <v>23360.242529613322</v>
      </c>
      <c r="CK121" s="51">
        <f>INDEX(Auxiliar_OPEX_CustosUnit!$A$1:$R$129,MATCH(Auxiliar_OPEX_P!$A121,Auxiliar_OPEX_CustosUnit!$A$1:$A$129,0),MATCH(CK$2,Auxiliar_OPEX_CustosUnit!$A$3:$Q$3,0))*(1-DRE_Auxiliar!$A$5)</f>
        <v>24524.606354549815</v>
      </c>
      <c r="CL121" s="51">
        <f>INDEX(Auxiliar_OPEX_CustosUnit!$A$1:$R$129,MATCH(Auxiliar_OPEX_P!$A121,Auxiliar_OPEX_CustosUnit!$A$1:$A$129,0),MATCH(CL$2,Auxiliar_OPEX_CustosUnit!$A$3:$Q$3,0))*(1-DRE_Auxiliar!$A$5)</f>
        <v>24497.488558972749</v>
      </c>
      <c r="CM121" s="51">
        <f>INDEX(Auxiliar_OPEX_CustosUnit!$A$1:$R$129,MATCH(Auxiliar_OPEX_P!$A121,Auxiliar_OPEX_CustosUnit!$A$1:$A$129,0),MATCH(CM$2,Auxiliar_OPEX_CustosUnit!$A$3:$Q$3,0))*(1-DRE_Auxiliar!$A$5)</f>
        <v>24508.100963189052</v>
      </c>
      <c r="CN121" s="51">
        <f>INDEX(Auxiliar_OPEX_CustosUnit!$A$1:$R$129,MATCH(Auxiliar_OPEX_P!$A121,Auxiliar_OPEX_CustosUnit!$A$1:$A$129,0),MATCH(CN$2,Auxiliar_OPEX_CustosUnit!$A$3:$Q$3,0))*(1-DRE_Auxiliar!$A$5)</f>
        <v>26223.546665315014</v>
      </c>
      <c r="CO121" s="51">
        <f>INDEX(Auxiliar_OPEX_CustosUnit!$A$1:$R$129,MATCH(Auxiliar_OPEX_P!$A121,Auxiliar_OPEX_CustosUnit!$A$1:$A$129,0),MATCH(CO$2,Auxiliar_OPEX_CustosUnit!$A$3:$Q$3,0))*(1-DRE_Auxiliar!$A$5)</f>
        <v>25155.953614274418</v>
      </c>
      <c r="CP121" s="51">
        <f>INDEX(Auxiliar_OPEX_CustosUnit!$A$1:$R$129,MATCH(Auxiliar_OPEX_P!$A121,Auxiliar_OPEX_CustosUnit!$A$1:$A$129,0),MATCH(CP$2,Auxiliar_OPEX_CustosUnit!$A$3:$Q$3,0))*(1-DRE_Auxiliar!$A$5)</f>
        <v>25934.70728264545</v>
      </c>
      <c r="CQ121" s="51">
        <f>INDEX(Auxiliar_OPEX_CustosUnit!$A$1:$R$129,MATCH(Auxiliar_OPEX_P!$A121,Auxiliar_OPEX_CustosUnit!$A$1:$A$129,0),MATCH(CQ$2,Auxiliar_OPEX_CustosUnit!$A$3:$Q$3,0))*(1-DRE_Auxiliar!$A$5)</f>
        <v>25939.926131503016</v>
      </c>
      <c r="CR121" s="51">
        <f>INDEX(Auxiliar_OPEX_CustosUnit!$A$1:$R$129,MATCH(Auxiliar_OPEX_P!$A121,Auxiliar_OPEX_CustosUnit!$A$1:$A$129,0),MATCH(CR$2,Auxiliar_OPEX_CustosUnit!$A$3:$Q$3,0))*(1-DRE_Auxiliar!$A$5)</f>
        <v>25939.926131503016</v>
      </c>
      <c r="CS121" s="51">
        <f>INDEX(Auxiliar_OPEX_CustosUnit!$A$1:$R$129,MATCH(Auxiliar_OPEX_P!$A121,Auxiliar_OPEX_CustosUnit!$A$1:$A$129,0),MATCH(CS$2,Auxiliar_OPEX_CustosUnit!$A$3:$Q$3,0))*(1-DRE_Auxiliar!$A$5)</f>
        <v>25161.172463131887</v>
      </c>
      <c r="CT121" s="51">
        <f>INDEX(Auxiliar_OPEX_CustosUnit!$A$1:$R$129,MATCH(Auxiliar_OPEX_P!$A121,Auxiliar_OPEX_CustosUnit!$A$1:$A$129,0),MATCH(CT$2,Auxiliar_OPEX_CustosUnit!$A$3:$Q$3,0))*(1-DRE_Auxiliar!$A$5)</f>
        <v>25060.907673614627</v>
      </c>
      <c r="CU121" s="53">
        <f t="shared" si="610"/>
        <v>22639.12185585704</v>
      </c>
      <c r="CV121" s="53">
        <f t="shared" si="611"/>
        <v>23360.242529613322</v>
      </c>
      <c r="CW121" s="53">
        <f t="shared" si="612"/>
        <v>24524.606354549815</v>
      </c>
      <c r="CX121" s="53">
        <f t="shared" si="613"/>
        <v>24497.488558972749</v>
      </c>
      <c r="CY121" s="53">
        <f t="shared" si="614"/>
        <v>24508.100963189052</v>
      </c>
      <c r="CZ121" s="53">
        <f t="shared" si="615"/>
        <v>26223.546665315014</v>
      </c>
      <c r="DA121" s="53">
        <f t="shared" si="616"/>
        <v>25155.953614274418</v>
      </c>
      <c r="DB121" s="53">
        <f t="shared" si="617"/>
        <v>25934.70728264545</v>
      </c>
      <c r="DC121" s="53">
        <f t="shared" si="618"/>
        <v>25939.926131503016</v>
      </c>
      <c r="DD121" s="53">
        <f t="shared" si="619"/>
        <v>25939.926131503016</v>
      </c>
      <c r="DE121" s="53">
        <f t="shared" si="620"/>
        <v>25161.172463131887</v>
      </c>
      <c r="DF121" s="53">
        <f t="shared" si="621"/>
        <v>25060.907673614627</v>
      </c>
      <c r="DG121" s="53">
        <f t="shared" si="622"/>
        <v>22639.12185585704</v>
      </c>
      <c r="DH121" s="53">
        <f t="shared" si="623"/>
        <v>23360.242529613322</v>
      </c>
      <c r="DI121" s="53">
        <f t="shared" si="624"/>
        <v>24524.606354549815</v>
      </c>
      <c r="DJ121" s="53">
        <f t="shared" si="625"/>
        <v>24497.488558972749</v>
      </c>
      <c r="DK121" s="53">
        <f t="shared" si="626"/>
        <v>24508.100963189052</v>
      </c>
      <c r="DL121" s="53">
        <f t="shared" si="627"/>
        <v>26223.546665315014</v>
      </c>
      <c r="DM121" s="53">
        <f t="shared" si="628"/>
        <v>25155.953614274418</v>
      </c>
      <c r="DN121" s="53">
        <f t="shared" si="629"/>
        <v>25934.70728264545</v>
      </c>
      <c r="DO121" s="53">
        <f t="shared" si="630"/>
        <v>25939.926131503016</v>
      </c>
      <c r="DP121" s="53">
        <f t="shared" si="631"/>
        <v>25939.926131503016</v>
      </c>
      <c r="DQ121" s="53">
        <f t="shared" si="632"/>
        <v>25161.172463131887</v>
      </c>
      <c r="DR121" s="53">
        <f t="shared" si="633"/>
        <v>25060.907673614627</v>
      </c>
      <c r="DS121" s="53">
        <f t="shared" si="634"/>
        <v>22639.12185585704</v>
      </c>
      <c r="DT121" s="53">
        <f t="shared" si="635"/>
        <v>23360.242529613322</v>
      </c>
      <c r="DU121" s="53">
        <f t="shared" si="636"/>
        <v>24524.606354549815</v>
      </c>
      <c r="DV121" s="53">
        <f t="shared" si="637"/>
        <v>24497.488558972749</v>
      </c>
      <c r="DW121" s="53">
        <f t="shared" si="638"/>
        <v>24508.100963189052</v>
      </c>
      <c r="DX121" s="53">
        <f t="shared" si="639"/>
        <v>26223.546665315014</v>
      </c>
      <c r="DY121" s="53">
        <f t="shared" si="640"/>
        <v>25155.953614274418</v>
      </c>
      <c r="DZ121" s="53">
        <f t="shared" si="641"/>
        <v>25934.70728264545</v>
      </c>
      <c r="EA121" s="53">
        <f t="shared" si="642"/>
        <v>25939.926131503016</v>
      </c>
      <c r="EB121" s="53">
        <f t="shared" si="643"/>
        <v>25939.926131503016</v>
      </c>
      <c r="EC121" s="53">
        <f t="shared" si="644"/>
        <v>25161.172463131887</v>
      </c>
      <c r="ED121" s="53">
        <f t="shared" si="645"/>
        <v>25060.907673614627</v>
      </c>
      <c r="EE121" s="53">
        <f t="shared" si="646"/>
        <v>22639.12185585704</v>
      </c>
      <c r="EF121" s="53">
        <f t="shared" si="647"/>
        <v>23360.242529613322</v>
      </c>
      <c r="EG121" s="53">
        <f t="shared" si="648"/>
        <v>24524.606354549815</v>
      </c>
      <c r="EH121" s="53">
        <f t="shared" si="649"/>
        <v>24497.488558972749</v>
      </c>
      <c r="EI121" s="53">
        <f t="shared" si="650"/>
        <v>24508.100963189052</v>
      </c>
      <c r="EJ121" s="53">
        <f t="shared" si="651"/>
        <v>26223.546665315014</v>
      </c>
      <c r="EK121" s="53">
        <f t="shared" si="652"/>
        <v>25155.953614274418</v>
      </c>
      <c r="EL121" s="53">
        <f t="shared" si="653"/>
        <v>25934.70728264545</v>
      </c>
      <c r="EM121" s="53">
        <f t="shared" si="654"/>
        <v>25939.926131503016</v>
      </c>
      <c r="EN121" s="53">
        <f t="shared" si="655"/>
        <v>25939.926131503016</v>
      </c>
      <c r="EO121" s="53">
        <f t="shared" si="656"/>
        <v>25161.172463131887</v>
      </c>
      <c r="EP121" s="53">
        <f t="shared" si="657"/>
        <v>25060.907673614627</v>
      </c>
      <c r="EQ121" s="53">
        <f t="shared" si="658"/>
        <v>22639.12185585704</v>
      </c>
      <c r="ER121" s="53">
        <f t="shared" si="659"/>
        <v>23360.242529613322</v>
      </c>
      <c r="ES121" s="53">
        <f t="shared" si="660"/>
        <v>24524.606354549815</v>
      </c>
      <c r="ET121" s="53">
        <f t="shared" si="661"/>
        <v>24497.488558972749</v>
      </c>
      <c r="EU121" s="53">
        <f t="shared" si="662"/>
        <v>24508.100963189052</v>
      </c>
      <c r="EV121" s="53">
        <f t="shared" si="663"/>
        <v>26223.546665315014</v>
      </c>
      <c r="EW121" s="53">
        <f t="shared" si="664"/>
        <v>25155.953614274418</v>
      </c>
      <c r="EX121" s="53">
        <f t="shared" si="665"/>
        <v>25934.70728264545</v>
      </c>
      <c r="EY121" s="53">
        <f t="shared" si="666"/>
        <v>25939.926131503016</v>
      </c>
      <c r="EZ121" s="53">
        <f t="shared" si="667"/>
        <v>25939.926131503016</v>
      </c>
      <c r="FA121" s="53">
        <f t="shared" si="668"/>
        <v>25161.172463131887</v>
      </c>
      <c r="FB121" s="53">
        <f t="shared" si="669"/>
        <v>25060.907673614627</v>
      </c>
      <c r="FC121" s="53">
        <f t="shared" si="670"/>
        <v>22639.12185585704</v>
      </c>
      <c r="FD121" s="53">
        <f t="shared" si="671"/>
        <v>23360.242529613322</v>
      </c>
      <c r="FE121" s="53">
        <f t="shared" si="672"/>
        <v>24524.606354549815</v>
      </c>
      <c r="FF121" s="53">
        <f t="shared" si="673"/>
        <v>24497.488558972749</v>
      </c>
      <c r="FG121" s="53">
        <f t="shared" si="674"/>
        <v>24508.100963189052</v>
      </c>
      <c r="FH121" s="53">
        <f t="shared" si="675"/>
        <v>26223.546665315014</v>
      </c>
      <c r="FI121" s="53">
        <f t="shared" si="676"/>
        <v>25155.953614274418</v>
      </c>
      <c r="FJ121" s="53">
        <f t="shared" si="677"/>
        <v>25934.70728264545</v>
      </c>
      <c r="FK121" s="53">
        <f t="shared" si="678"/>
        <v>25939.926131503016</v>
      </c>
      <c r="FL121" s="53">
        <f t="shared" si="679"/>
        <v>25939.926131503016</v>
      </c>
      <c r="FM121" s="53">
        <f t="shared" si="680"/>
        <v>25161.172463131887</v>
      </c>
      <c r="FN121" s="53">
        <f t="shared" si="681"/>
        <v>25060.907673614627</v>
      </c>
      <c r="FP121" s="51">
        <f t="shared" si="682"/>
        <v>49016.201926378104</v>
      </c>
      <c r="FQ121" s="51">
        <f t="shared" si="689"/>
        <v>52447.093330630029</v>
      </c>
      <c r="FR121" s="51">
        <f t="shared" si="690"/>
        <v>50311.907228548836</v>
      </c>
      <c r="FS121" s="51">
        <f t="shared" si="691"/>
        <v>51869.414565290899</v>
      </c>
      <c r="FT121" s="51">
        <f t="shared" si="692"/>
        <v>51879.852263006032</v>
      </c>
      <c r="FU121" s="51">
        <f t="shared" si="693"/>
        <v>51879.852263006032</v>
      </c>
      <c r="FV121" s="51">
        <f t="shared" si="694"/>
        <v>50322.344926263773</v>
      </c>
      <c r="FW121" s="51">
        <f t="shared" si="695"/>
        <v>50121.815347229254</v>
      </c>
      <c r="FX121" s="51">
        <f t="shared" si="696"/>
        <v>45278.24371171408</v>
      </c>
      <c r="FY121" s="51">
        <f t="shared" si="697"/>
        <v>46720.485059226645</v>
      </c>
      <c r="FZ121" s="51">
        <f t="shared" si="698"/>
        <v>49049.212709099629</v>
      </c>
      <c r="GA121" s="51">
        <f t="shared" si="699"/>
        <v>48994.977117945498</v>
      </c>
      <c r="GB121" s="51">
        <f t="shared" si="700"/>
        <v>49016.201926378104</v>
      </c>
      <c r="GC121" s="51">
        <f t="shared" si="701"/>
        <v>52447.093330630029</v>
      </c>
      <c r="GD121" s="51">
        <f t="shared" si="702"/>
        <v>50311.907228548836</v>
      </c>
      <c r="GE121" s="51">
        <f t="shared" si="703"/>
        <v>51869.414565290899</v>
      </c>
      <c r="GF121" s="51">
        <f t="shared" si="704"/>
        <v>51879.852263006032</v>
      </c>
      <c r="GG121" s="51">
        <f t="shared" si="705"/>
        <v>51879.852263006032</v>
      </c>
      <c r="GH121" s="51">
        <f t="shared" si="706"/>
        <v>50322.344926263773</v>
      </c>
      <c r="GI121" s="51">
        <f t="shared" si="707"/>
        <v>50121.815347229254</v>
      </c>
      <c r="GJ121" s="51">
        <f t="shared" si="708"/>
        <v>45278.24371171408</v>
      </c>
      <c r="GK121" s="51">
        <f t="shared" si="709"/>
        <v>46720.485059226645</v>
      </c>
      <c r="GL121" s="51">
        <f t="shared" si="710"/>
        <v>49049.212709099629</v>
      </c>
      <c r="GM121" s="51">
        <f t="shared" si="711"/>
        <v>48994.977117945498</v>
      </c>
      <c r="GN121" s="51">
        <f t="shared" si="712"/>
        <v>49016.201926378104</v>
      </c>
      <c r="GO121" s="51">
        <f t="shared" si="713"/>
        <v>52447.093330630029</v>
      </c>
      <c r="GP121" s="51">
        <f t="shared" si="714"/>
        <v>50311.907228548836</v>
      </c>
      <c r="GQ121" s="51">
        <f t="shared" si="715"/>
        <v>51869.414565290899</v>
      </c>
      <c r="GR121" s="51">
        <f t="shared" si="716"/>
        <v>51879.852263006032</v>
      </c>
      <c r="GS121" s="51">
        <f t="shared" si="717"/>
        <v>51879.852263006032</v>
      </c>
      <c r="GT121" s="51">
        <f t="shared" si="718"/>
        <v>50322.344926263773</v>
      </c>
      <c r="GU121" s="51">
        <f t="shared" si="719"/>
        <v>50121.815347229254</v>
      </c>
      <c r="GV121" s="51">
        <f t="shared" si="720"/>
        <v>45278.24371171408</v>
      </c>
      <c r="GW121" s="51">
        <f t="shared" si="721"/>
        <v>46720.485059226645</v>
      </c>
      <c r="GX121" s="51">
        <f t="shared" si="722"/>
        <v>49049.212709099629</v>
      </c>
      <c r="GY121" s="51">
        <f t="shared" si="723"/>
        <v>48994.977117945498</v>
      </c>
      <c r="GZ121" s="51">
        <f t="shared" si="724"/>
        <v>49016.201926378104</v>
      </c>
      <c r="HA121" s="51">
        <f t="shared" si="725"/>
        <v>52447.093330630029</v>
      </c>
      <c r="HB121" s="51">
        <f t="shared" si="726"/>
        <v>50311.907228548836</v>
      </c>
      <c r="HC121" s="51">
        <f t="shared" si="727"/>
        <v>51869.414565290899</v>
      </c>
      <c r="HD121" s="51">
        <f t="shared" si="728"/>
        <v>51879.852263006032</v>
      </c>
      <c r="HE121" s="51">
        <f t="shared" si="729"/>
        <v>51879.852263006032</v>
      </c>
      <c r="HF121" s="51">
        <f t="shared" si="730"/>
        <v>50322.344926263773</v>
      </c>
      <c r="HG121" s="51">
        <f t="shared" si="731"/>
        <v>50121.815347229254</v>
      </c>
      <c r="HH121" s="51">
        <f t="shared" si="732"/>
        <v>45278.24371171408</v>
      </c>
      <c r="HI121" s="51">
        <f t="shared" si="733"/>
        <v>46720.485059226645</v>
      </c>
      <c r="HJ121" s="51">
        <f t="shared" si="734"/>
        <v>49049.212709099629</v>
      </c>
      <c r="HK121" s="51">
        <f t="shared" si="735"/>
        <v>48994.977117945498</v>
      </c>
      <c r="HL121" s="51">
        <f t="shared" si="736"/>
        <v>49016.201926378104</v>
      </c>
      <c r="HM121" s="51">
        <f t="shared" si="737"/>
        <v>52447.093330630029</v>
      </c>
      <c r="HN121" s="51">
        <f t="shared" si="738"/>
        <v>50311.907228548836</v>
      </c>
      <c r="HO121" s="51">
        <f t="shared" si="739"/>
        <v>51869.414565290899</v>
      </c>
      <c r="HP121" s="51">
        <f t="shared" si="740"/>
        <v>51879.852263006032</v>
      </c>
      <c r="HQ121" s="51">
        <f t="shared" si="741"/>
        <v>51879.852263006032</v>
      </c>
      <c r="HR121" s="51">
        <f t="shared" si="742"/>
        <v>50322.344926263773</v>
      </c>
      <c r="HS121" s="51">
        <f t="shared" si="743"/>
        <v>50121.815347229254</v>
      </c>
      <c r="HT121" s="51">
        <f t="shared" si="744"/>
        <v>45278.24371171408</v>
      </c>
      <c r="HU121" s="51">
        <f t="shared" si="745"/>
        <v>46720.485059226645</v>
      </c>
      <c r="HV121" s="51">
        <f t="shared" si="746"/>
        <v>49049.212709099629</v>
      </c>
      <c r="HW121" s="51">
        <f t="shared" si="747"/>
        <v>48994.977117945498</v>
      </c>
      <c r="HX121" s="51">
        <f t="shared" si="748"/>
        <v>49016.201926378104</v>
      </c>
      <c r="HY121" s="51">
        <f t="shared" si="749"/>
        <v>52447.093330630029</v>
      </c>
      <c r="HZ121" s="51">
        <f t="shared" si="750"/>
        <v>50311.907228548836</v>
      </c>
      <c r="IA121" s="51">
        <f t="shared" si="751"/>
        <v>51869.414565290899</v>
      </c>
      <c r="IB121" s="51">
        <f t="shared" si="688"/>
        <v>51879.852263006032</v>
      </c>
      <c r="IC121" s="51">
        <f t="shared" si="752"/>
        <v>51879.852263006032</v>
      </c>
      <c r="ID121" s="51">
        <f t="shared" si="753"/>
        <v>50322.344926263773</v>
      </c>
      <c r="IE121" s="51">
        <f t="shared" si="754"/>
        <v>50121.815347229254</v>
      </c>
      <c r="IF121" s="51">
        <f t="shared" si="755"/>
        <v>45278.24371171408</v>
      </c>
      <c r="IG121" s="51">
        <f t="shared" si="756"/>
        <v>46720.485059226645</v>
      </c>
      <c r="IH121" s="51">
        <f t="shared" si="757"/>
        <v>49049.212709099629</v>
      </c>
      <c r="II121" s="51">
        <f t="shared" si="758"/>
        <v>48994.977117945498</v>
      </c>
      <c r="IJ121" s="51">
        <f t="shared" si="759"/>
        <v>49016.201926378104</v>
      </c>
      <c r="IK121" s="51">
        <f t="shared" si="760"/>
        <v>52447.093330630029</v>
      </c>
      <c r="IL121" s="51">
        <f t="shared" si="761"/>
        <v>50311.907228548836</v>
      </c>
      <c r="IM121" s="51">
        <f t="shared" si="762"/>
        <v>51869.414565290899</v>
      </c>
      <c r="IN121" s="51">
        <f t="shared" si="763"/>
        <v>51879.852263006032</v>
      </c>
      <c r="IO121" s="51">
        <f t="shared" si="764"/>
        <v>51879.852263006032</v>
      </c>
      <c r="IP121" s="51">
        <f t="shared" si="765"/>
        <v>50322.344926263773</v>
      </c>
      <c r="IQ121" s="51">
        <f t="shared" si="766"/>
        <v>50121.815347229254</v>
      </c>
      <c r="IS121" s="51">
        <f t="shared" si="683"/>
        <v>597891.40044833883</v>
      </c>
      <c r="IT121" s="51">
        <f t="shared" si="769"/>
        <v>597891.40044833883</v>
      </c>
      <c r="IU121" s="51">
        <f t="shared" si="769"/>
        <v>597891.40044833883</v>
      </c>
      <c r="IV121" s="51">
        <f t="shared" si="769"/>
        <v>597891.40044833883</v>
      </c>
      <c r="IW121" s="51">
        <f t="shared" si="769"/>
        <v>597891.40044833883</v>
      </c>
      <c r="IX121" s="51">
        <f t="shared" si="769"/>
        <v>597891.40044833883</v>
      </c>
      <c r="IZ121" s="111">
        <f t="shared" si="684"/>
        <v>0</v>
      </c>
      <c r="JA121" s="111">
        <f t="shared" si="389"/>
        <v>0</v>
      </c>
      <c r="JB121" s="111">
        <f t="shared" si="390"/>
        <v>0</v>
      </c>
      <c r="JC121" s="111">
        <f t="shared" si="391"/>
        <v>0</v>
      </c>
      <c r="JD121" s="111">
        <f t="shared" si="392"/>
        <v>0</v>
      </c>
      <c r="JE121" s="111">
        <f t="shared" si="393"/>
        <v>0</v>
      </c>
      <c r="JF121" s="111">
        <f t="shared" si="394"/>
        <v>0</v>
      </c>
      <c r="JG121" s="111">
        <f t="shared" si="395"/>
        <v>0</v>
      </c>
      <c r="JH121" s="111">
        <f t="shared" si="396"/>
        <v>0</v>
      </c>
      <c r="JI121" s="111">
        <f t="shared" si="397"/>
        <v>0</v>
      </c>
      <c r="JJ121" s="111">
        <f t="shared" si="398"/>
        <v>0</v>
      </c>
      <c r="JK121" s="111">
        <f t="shared" si="399"/>
        <v>0</v>
      </c>
      <c r="JL121" s="111">
        <f t="shared" si="400"/>
        <v>0</v>
      </c>
      <c r="JM121" s="111">
        <f t="shared" si="401"/>
        <v>0</v>
      </c>
      <c r="JN121" s="111">
        <f t="shared" si="402"/>
        <v>0</v>
      </c>
      <c r="JO121" s="111">
        <f t="shared" si="403"/>
        <v>0</v>
      </c>
      <c r="JP121" s="111">
        <f t="shared" si="404"/>
        <v>0</v>
      </c>
      <c r="JQ121" s="111">
        <f t="shared" si="405"/>
        <v>0</v>
      </c>
      <c r="JR121" s="111">
        <f t="shared" si="406"/>
        <v>0</v>
      </c>
      <c r="JS121" s="111">
        <f t="shared" si="407"/>
        <v>0</v>
      </c>
      <c r="JT121" s="111">
        <f t="shared" si="408"/>
        <v>0</v>
      </c>
      <c r="JU121" s="111">
        <f t="shared" si="409"/>
        <v>0</v>
      </c>
      <c r="JV121" s="111">
        <f t="shared" si="410"/>
        <v>0</v>
      </c>
      <c r="JW121" s="111">
        <f t="shared" si="411"/>
        <v>0</v>
      </c>
      <c r="JX121" s="111">
        <f t="shared" si="412"/>
        <v>0</v>
      </c>
      <c r="JY121" s="111">
        <f t="shared" si="413"/>
        <v>0</v>
      </c>
      <c r="JZ121" s="111">
        <f t="shared" si="414"/>
        <v>0</v>
      </c>
      <c r="KA121" s="111">
        <f t="shared" si="415"/>
        <v>0</v>
      </c>
      <c r="KB121" s="111">
        <f t="shared" si="416"/>
        <v>0</v>
      </c>
      <c r="KC121" s="111">
        <f t="shared" si="417"/>
        <v>0</v>
      </c>
      <c r="KD121" s="111">
        <f t="shared" si="418"/>
        <v>0</v>
      </c>
      <c r="KE121" s="111">
        <f t="shared" si="419"/>
        <v>0</v>
      </c>
      <c r="KF121" s="111">
        <f t="shared" si="420"/>
        <v>0</v>
      </c>
      <c r="KG121" s="111">
        <f t="shared" si="421"/>
        <v>0</v>
      </c>
      <c r="KH121" s="111">
        <f t="shared" si="422"/>
        <v>0</v>
      </c>
      <c r="KI121" s="111">
        <f t="shared" si="423"/>
        <v>0</v>
      </c>
      <c r="KJ121" s="111">
        <f t="shared" si="424"/>
        <v>0</v>
      </c>
      <c r="KK121" s="111">
        <f t="shared" si="425"/>
        <v>0</v>
      </c>
      <c r="KL121" s="111">
        <f t="shared" si="426"/>
        <v>0</v>
      </c>
      <c r="KM121" s="111">
        <f t="shared" si="427"/>
        <v>0</v>
      </c>
      <c r="KN121" s="111">
        <f t="shared" si="428"/>
        <v>0</v>
      </c>
      <c r="KO121" s="111">
        <f t="shared" si="429"/>
        <v>0</v>
      </c>
      <c r="KP121" s="111">
        <f t="shared" si="430"/>
        <v>0</v>
      </c>
      <c r="KQ121" s="111">
        <f t="shared" si="431"/>
        <v>0</v>
      </c>
      <c r="KR121" s="111">
        <f t="shared" si="432"/>
        <v>0</v>
      </c>
      <c r="KS121" s="111">
        <f t="shared" si="433"/>
        <v>0</v>
      </c>
      <c r="KT121" s="111">
        <f t="shared" si="434"/>
        <v>0</v>
      </c>
      <c r="KU121" s="111">
        <f t="shared" si="435"/>
        <v>0</v>
      </c>
      <c r="KV121" s="111">
        <f t="shared" si="436"/>
        <v>0</v>
      </c>
      <c r="KW121" s="111">
        <f t="shared" si="437"/>
        <v>0</v>
      </c>
      <c r="KX121" s="111">
        <f t="shared" si="438"/>
        <v>0</v>
      </c>
      <c r="KY121" s="111">
        <f t="shared" si="439"/>
        <v>0</v>
      </c>
      <c r="KZ121" s="111">
        <f t="shared" si="440"/>
        <v>0</v>
      </c>
      <c r="LA121" s="111">
        <f t="shared" si="441"/>
        <v>0</v>
      </c>
      <c r="LB121" s="111">
        <f t="shared" si="442"/>
        <v>0</v>
      </c>
      <c r="LC121" s="111">
        <f t="shared" si="443"/>
        <v>0</v>
      </c>
      <c r="LD121" s="111">
        <f t="shared" si="444"/>
        <v>0</v>
      </c>
      <c r="LE121" s="111">
        <f t="shared" si="445"/>
        <v>0</v>
      </c>
      <c r="LF121" s="111">
        <f t="shared" si="446"/>
        <v>0</v>
      </c>
      <c r="LG121" s="111">
        <f t="shared" si="447"/>
        <v>0</v>
      </c>
      <c r="LH121" s="111">
        <f t="shared" si="448"/>
        <v>0</v>
      </c>
      <c r="LI121" s="111">
        <f t="shared" si="449"/>
        <v>0</v>
      </c>
      <c r="LJ121" s="111">
        <f t="shared" si="450"/>
        <v>0</v>
      </c>
      <c r="LK121" s="111">
        <f t="shared" si="451"/>
        <v>0</v>
      </c>
      <c r="LL121" s="111">
        <f t="shared" si="452"/>
        <v>0</v>
      </c>
      <c r="LM121" s="111">
        <f t="shared" si="453"/>
        <v>0</v>
      </c>
      <c r="LN121" s="111">
        <f t="shared" si="454"/>
        <v>0</v>
      </c>
      <c r="LO121" s="111">
        <f t="shared" si="455"/>
        <v>0</v>
      </c>
      <c r="LP121" s="111">
        <f t="shared" si="456"/>
        <v>0</v>
      </c>
      <c r="LQ121" s="111">
        <f t="shared" si="457"/>
        <v>0</v>
      </c>
      <c r="LR121" s="111">
        <f t="shared" si="458"/>
        <v>0</v>
      </c>
      <c r="LS121" s="111">
        <f t="shared" si="459"/>
        <v>0</v>
      </c>
      <c r="LT121" s="111">
        <f t="shared" si="460"/>
        <v>0</v>
      </c>
      <c r="LU121" s="111">
        <f t="shared" si="461"/>
        <v>0</v>
      </c>
      <c r="LV121" s="111">
        <f t="shared" si="462"/>
        <v>0</v>
      </c>
      <c r="LW121" s="111">
        <f t="shared" si="463"/>
        <v>0</v>
      </c>
      <c r="LX121" s="111">
        <f t="shared" si="464"/>
        <v>0</v>
      </c>
      <c r="LY121" s="111">
        <f t="shared" si="465"/>
        <v>0</v>
      </c>
      <c r="LZ121" s="111">
        <f t="shared" si="466"/>
        <v>0</v>
      </c>
      <c r="MA121" s="111">
        <f t="shared" si="467"/>
        <v>0</v>
      </c>
      <c r="MD121" s="111"/>
      <c r="ME121" s="111">
        <f t="shared" si="685"/>
        <v>0</v>
      </c>
      <c r="MF121" s="111">
        <f t="shared" si="468"/>
        <v>0</v>
      </c>
      <c r="MG121" s="111">
        <f t="shared" si="469"/>
        <v>0</v>
      </c>
      <c r="MH121" s="111">
        <f t="shared" si="470"/>
        <v>0</v>
      </c>
      <c r="MI121" s="111">
        <f t="shared" si="471"/>
        <v>0</v>
      </c>
      <c r="MJ121" s="111">
        <f t="shared" si="472"/>
        <v>0</v>
      </c>
      <c r="MK121" s="111">
        <f t="shared" si="473"/>
        <v>0</v>
      </c>
      <c r="ML121" s="111">
        <f t="shared" si="474"/>
        <v>0</v>
      </c>
      <c r="MM121" s="111">
        <f t="shared" si="475"/>
        <v>0</v>
      </c>
      <c r="MN121" s="111">
        <f t="shared" si="476"/>
        <v>0</v>
      </c>
      <c r="MO121" s="111">
        <f t="shared" si="477"/>
        <v>0</v>
      </c>
      <c r="MP121" s="111">
        <f t="shared" si="478"/>
        <v>0</v>
      </c>
      <c r="MQ121" s="111">
        <f t="shared" si="479"/>
        <v>0</v>
      </c>
      <c r="MR121" s="111">
        <f t="shared" si="480"/>
        <v>0</v>
      </c>
      <c r="MS121" s="111">
        <f t="shared" si="481"/>
        <v>0</v>
      </c>
      <c r="MT121" s="111">
        <f t="shared" si="482"/>
        <v>0</v>
      </c>
      <c r="MU121" s="111">
        <f t="shared" si="483"/>
        <v>0</v>
      </c>
      <c r="MV121" s="111">
        <f t="shared" si="484"/>
        <v>0</v>
      </c>
      <c r="MW121" s="111">
        <f t="shared" si="485"/>
        <v>0</v>
      </c>
      <c r="MX121" s="111">
        <f t="shared" si="486"/>
        <v>0</v>
      </c>
      <c r="MY121" s="111">
        <f t="shared" si="487"/>
        <v>0</v>
      </c>
      <c r="MZ121" s="111">
        <f t="shared" si="488"/>
        <v>0</v>
      </c>
      <c r="NA121" s="111">
        <f t="shared" si="489"/>
        <v>0</v>
      </c>
      <c r="NB121" s="111">
        <f t="shared" si="490"/>
        <v>0</v>
      </c>
      <c r="NC121" s="111">
        <f t="shared" si="491"/>
        <v>0</v>
      </c>
      <c r="ND121" s="111">
        <f t="shared" si="492"/>
        <v>0</v>
      </c>
      <c r="NE121" s="111">
        <f t="shared" si="493"/>
        <v>0</v>
      </c>
      <c r="NF121" s="111">
        <f t="shared" si="494"/>
        <v>0</v>
      </c>
      <c r="NG121" s="111">
        <f t="shared" si="495"/>
        <v>0</v>
      </c>
      <c r="NH121" s="111">
        <f t="shared" si="496"/>
        <v>0</v>
      </c>
      <c r="NI121" s="111">
        <f t="shared" si="497"/>
        <v>0</v>
      </c>
      <c r="NJ121" s="111">
        <f t="shared" si="498"/>
        <v>0</v>
      </c>
      <c r="NK121" s="111">
        <f t="shared" si="499"/>
        <v>0</v>
      </c>
      <c r="NL121" s="111">
        <f t="shared" si="500"/>
        <v>0</v>
      </c>
      <c r="NM121" s="111">
        <f t="shared" si="501"/>
        <v>0</v>
      </c>
      <c r="NN121" s="111">
        <f t="shared" si="502"/>
        <v>0</v>
      </c>
      <c r="NO121" s="111">
        <f t="shared" si="503"/>
        <v>0</v>
      </c>
      <c r="NP121" s="111">
        <f t="shared" si="504"/>
        <v>0</v>
      </c>
      <c r="NQ121" s="111">
        <f t="shared" si="505"/>
        <v>0</v>
      </c>
      <c r="NR121" s="111">
        <f t="shared" si="506"/>
        <v>0</v>
      </c>
      <c r="NS121" s="111">
        <f t="shared" si="507"/>
        <v>0</v>
      </c>
      <c r="NT121" s="111">
        <f t="shared" si="508"/>
        <v>0</v>
      </c>
      <c r="NU121" s="111">
        <f t="shared" si="509"/>
        <v>0</v>
      </c>
      <c r="NV121" s="111">
        <f t="shared" si="510"/>
        <v>0</v>
      </c>
      <c r="NW121" s="111">
        <f t="shared" si="511"/>
        <v>0</v>
      </c>
      <c r="NX121" s="111">
        <f t="shared" si="512"/>
        <v>0</v>
      </c>
      <c r="NY121" s="111">
        <f t="shared" si="513"/>
        <v>0</v>
      </c>
      <c r="NZ121" s="111">
        <f t="shared" si="514"/>
        <v>0</v>
      </c>
      <c r="OA121" s="111">
        <f t="shared" si="515"/>
        <v>0</v>
      </c>
      <c r="OB121" s="111">
        <f t="shared" si="516"/>
        <v>0</v>
      </c>
      <c r="OC121" s="111">
        <f t="shared" si="517"/>
        <v>0</v>
      </c>
      <c r="OD121" s="111">
        <f t="shared" si="518"/>
        <v>0</v>
      </c>
      <c r="OE121" s="111">
        <f t="shared" si="519"/>
        <v>0</v>
      </c>
      <c r="OF121" s="111">
        <f t="shared" si="520"/>
        <v>0</v>
      </c>
      <c r="OG121" s="111">
        <f t="shared" si="521"/>
        <v>0</v>
      </c>
      <c r="OH121" s="111">
        <f t="shared" si="522"/>
        <v>0</v>
      </c>
      <c r="OI121" s="111">
        <f t="shared" si="523"/>
        <v>0</v>
      </c>
      <c r="OJ121" s="111">
        <f t="shared" si="524"/>
        <v>0</v>
      </c>
      <c r="OK121" s="111">
        <f t="shared" si="525"/>
        <v>0</v>
      </c>
      <c r="OL121" s="111">
        <f t="shared" si="526"/>
        <v>0</v>
      </c>
      <c r="OM121" s="111">
        <f t="shared" si="527"/>
        <v>0</v>
      </c>
      <c r="ON121" s="111">
        <f t="shared" si="528"/>
        <v>0</v>
      </c>
      <c r="OO121" s="111">
        <f t="shared" si="529"/>
        <v>0</v>
      </c>
      <c r="OP121" s="111">
        <f t="shared" si="530"/>
        <v>0</v>
      </c>
      <c r="OQ121" s="111">
        <f t="shared" si="531"/>
        <v>0</v>
      </c>
      <c r="OR121" s="111">
        <f t="shared" si="532"/>
        <v>0</v>
      </c>
      <c r="OS121" s="111">
        <f t="shared" si="533"/>
        <v>0</v>
      </c>
      <c r="OT121" s="111">
        <f t="shared" si="534"/>
        <v>0</v>
      </c>
      <c r="OU121" s="111">
        <f t="shared" si="535"/>
        <v>0</v>
      </c>
      <c r="OV121" s="111">
        <f t="shared" si="536"/>
        <v>0</v>
      </c>
      <c r="OW121" s="111">
        <f t="shared" si="537"/>
        <v>0</v>
      </c>
      <c r="OX121" s="111">
        <f t="shared" si="538"/>
        <v>0</v>
      </c>
      <c r="OY121" s="111"/>
      <c r="PA121" s="51">
        <f t="shared" si="686"/>
        <v>52447.093330630029</v>
      </c>
      <c r="PB121" s="51">
        <f t="shared" si="539"/>
        <v>50311.907228548836</v>
      </c>
      <c r="PC121" s="51">
        <f t="shared" si="540"/>
        <v>51869.414565290899</v>
      </c>
      <c r="PD121" s="51">
        <f t="shared" si="541"/>
        <v>51879.852263006032</v>
      </c>
      <c r="PE121" s="51">
        <f t="shared" si="542"/>
        <v>51879.852263006032</v>
      </c>
      <c r="PF121" s="51">
        <f t="shared" si="543"/>
        <v>50322.344926263773</v>
      </c>
      <c r="PG121" s="51">
        <f t="shared" si="544"/>
        <v>50121.815347229254</v>
      </c>
      <c r="PH121" s="51">
        <f t="shared" si="545"/>
        <v>45278.24371171408</v>
      </c>
      <c r="PI121" s="51">
        <f t="shared" si="546"/>
        <v>46720.485059226645</v>
      </c>
      <c r="PJ121" s="51">
        <f t="shared" si="547"/>
        <v>49049.212709099629</v>
      </c>
      <c r="PK121" s="51">
        <f t="shared" si="548"/>
        <v>48994.977117945498</v>
      </c>
      <c r="PL121" s="51">
        <f t="shared" si="549"/>
        <v>49016.201926378104</v>
      </c>
      <c r="PM121" s="51">
        <f t="shared" si="550"/>
        <v>52447.093330630029</v>
      </c>
      <c r="PN121" s="51">
        <f t="shared" si="551"/>
        <v>50311.907228548836</v>
      </c>
      <c r="PO121" s="51">
        <f t="shared" si="552"/>
        <v>51869.414565290899</v>
      </c>
      <c r="PP121" s="51">
        <f t="shared" si="553"/>
        <v>51879.852263006032</v>
      </c>
      <c r="PQ121" s="51">
        <f t="shared" si="554"/>
        <v>51879.852263006032</v>
      </c>
      <c r="PR121" s="51">
        <f t="shared" si="555"/>
        <v>50322.344926263773</v>
      </c>
      <c r="PS121" s="51">
        <f t="shared" si="556"/>
        <v>50121.815347229254</v>
      </c>
      <c r="PT121" s="51">
        <f t="shared" si="557"/>
        <v>45278.24371171408</v>
      </c>
      <c r="PU121" s="51">
        <f t="shared" si="558"/>
        <v>46720.485059226645</v>
      </c>
      <c r="PV121" s="51">
        <f t="shared" si="559"/>
        <v>49049.212709099629</v>
      </c>
      <c r="PW121" s="51">
        <f t="shared" si="560"/>
        <v>48994.977117945498</v>
      </c>
      <c r="PX121" s="51">
        <f t="shared" si="561"/>
        <v>49016.201926378104</v>
      </c>
      <c r="PY121" s="51">
        <f t="shared" si="562"/>
        <v>52447.093330630029</v>
      </c>
      <c r="PZ121" s="51">
        <f t="shared" si="563"/>
        <v>50311.907228548836</v>
      </c>
      <c r="QA121" s="51">
        <f t="shared" si="564"/>
        <v>51869.414565290899</v>
      </c>
      <c r="QB121" s="51">
        <f t="shared" si="565"/>
        <v>51879.852263006032</v>
      </c>
      <c r="QC121" s="51">
        <f t="shared" si="566"/>
        <v>51879.852263006032</v>
      </c>
      <c r="QD121" s="51">
        <f t="shared" si="567"/>
        <v>50322.344926263773</v>
      </c>
      <c r="QE121" s="51">
        <f t="shared" si="568"/>
        <v>50121.815347229254</v>
      </c>
      <c r="QF121" s="51">
        <f t="shared" si="569"/>
        <v>45278.24371171408</v>
      </c>
      <c r="QG121" s="51">
        <f t="shared" si="570"/>
        <v>46720.485059226645</v>
      </c>
      <c r="QH121" s="51">
        <f t="shared" si="571"/>
        <v>49049.212709099629</v>
      </c>
      <c r="QI121" s="51">
        <f t="shared" si="572"/>
        <v>48994.977117945498</v>
      </c>
      <c r="QJ121" s="51">
        <f t="shared" si="573"/>
        <v>49016.201926378104</v>
      </c>
      <c r="QK121" s="51">
        <f t="shared" si="574"/>
        <v>52447.093330630029</v>
      </c>
      <c r="QL121" s="51">
        <f t="shared" si="575"/>
        <v>50311.907228548836</v>
      </c>
      <c r="QM121" s="51">
        <f t="shared" si="576"/>
        <v>51869.414565290899</v>
      </c>
      <c r="QN121" s="51">
        <f t="shared" si="577"/>
        <v>51879.852263006032</v>
      </c>
      <c r="QO121" s="51">
        <f t="shared" si="578"/>
        <v>51879.852263006032</v>
      </c>
      <c r="QP121" s="51">
        <f t="shared" si="579"/>
        <v>50322.344926263773</v>
      </c>
      <c r="QQ121" s="51">
        <f t="shared" si="580"/>
        <v>50121.815347229254</v>
      </c>
      <c r="QR121" s="51">
        <f t="shared" si="581"/>
        <v>45278.24371171408</v>
      </c>
      <c r="QS121" s="51">
        <f t="shared" si="582"/>
        <v>46720.485059226645</v>
      </c>
      <c r="QT121" s="51">
        <f t="shared" si="583"/>
        <v>49049.212709099629</v>
      </c>
      <c r="QU121" s="51">
        <f t="shared" si="584"/>
        <v>48994.977117945498</v>
      </c>
      <c r="QV121" s="51">
        <f t="shared" si="585"/>
        <v>49016.201926378104</v>
      </c>
      <c r="QW121" s="51">
        <f t="shared" si="586"/>
        <v>52447.093330630029</v>
      </c>
      <c r="QX121" s="51">
        <f t="shared" si="587"/>
        <v>50311.907228548836</v>
      </c>
      <c r="QY121" s="51">
        <f t="shared" si="588"/>
        <v>51869.414565290899</v>
      </c>
      <c r="QZ121" s="51">
        <f t="shared" si="589"/>
        <v>51879.852263006032</v>
      </c>
      <c r="RA121" s="51">
        <f t="shared" si="590"/>
        <v>51879.852263006032</v>
      </c>
      <c r="RB121" s="51">
        <f t="shared" si="591"/>
        <v>50322.344926263773</v>
      </c>
      <c r="RC121" s="51">
        <f t="shared" si="592"/>
        <v>50121.815347229254</v>
      </c>
      <c r="RD121" s="51">
        <f t="shared" si="593"/>
        <v>45278.24371171408</v>
      </c>
      <c r="RE121" s="51">
        <f t="shared" si="594"/>
        <v>46720.485059226645</v>
      </c>
      <c r="RF121" s="51">
        <f t="shared" si="595"/>
        <v>49049.212709099629</v>
      </c>
      <c r="RG121" s="51">
        <f t="shared" si="596"/>
        <v>48994.977117945498</v>
      </c>
      <c r="RH121" s="51">
        <f t="shared" si="597"/>
        <v>49016.201926378104</v>
      </c>
      <c r="RI121" s="51">
        <f t="shared" si="598"/>
        <v>52447.093330630029</v>
      </c>
      <c r="RJ121" s="51">
        <f t="shared" si="599"/>
        <v>50311.907228548836</v>
      </c>
      <c r="RK121" s="51">
        <f t="shared" si="600"/>
        <v>51869.414565290899</v>
      </c>
      <c r="RL121" s="51">
        <f t="shared" si="601"/>
        <v>51879.852263006032</v>
      </c>
      <c r="RM121" s="51">
        <f t="shared" si="602"/>
        <v>51879.852263006032</v>
      </c>
      <c r="RN121" s="51">
        <f t="shared" si="603"/>
        <v>50322.344926263773</v>
      </c>
      <c r="RO121" s="51">
        <f t="shared" si="604"/>
        <v>50121.815347229254</v>
      </c>
      <c r="RP121" s="51">
        <f t="shared" si="605"/>
        <v>45278.24371171408</v>
      </c>
      <c r="RQ121" s="51">
        <f t="shared" si="606"/>
        <v>46720.485059226645</v>
      </c>
      <c r="RR121" s="51">
        <f t="shared" si="607"/>
        <v>49049.212709099629</v>
      </c>
      <c r="RS121" s="51">
        <f t="shared" si="608"/>
        <v>48994.977117945498</v>
      </c>
      <c r="RT121" s="51">
        <f t="shared" si="609"/>
        <v>49016.201926378104</v>
      </c>
      <c r="RU121" s="51"/>
      <c r="RV121" s="51">
        <f t="shared" si="770"/>
        <v>597891.40044833883</v>
      </c>
      <c r="RW121" s="51">
        <f t="shared" si="770"/>
        <v>597891.40044833883</v>
      </c>
      <c r="RX121" s="51">
        <f t="shared" si="770"/>
        <v>597891.40044833883</v>
      </c>
      <c r="RY121" s="51">
        <f t="shared" si="770"/>
        <v>597891.40044833883</v>
      </c>
      <c r="RZ121" s="51">
        <f t="shared" si="770"/>
        <v>597891.40044833883</v>
      </c>
      <c r="SA121" s="51">
        <f t="shared" si="770"/>
        <v>597891.40044833883</v>
      </c>
    </row>
    <row r="122" spans="1:495" x14ac:dyDescent="0.3">
      <c r="A122" s="1">
        <v>832000</v>
      </c>
      <c r="B122" s="1" t="s">
        <v>281</v>
      </c>
      <c r="C122" s="1" t="s">
        <v>139</v>
      </c>
      <c r="D122" s="44">
        <v>0</v>
      </c>
      <c r="E122" s="1" t="s">
        <v>174</v>
      </c>
      <c r="F122" s="107">
        <f>VLOOKUP(A122,Auxiliar_OPEX_CustosUnit!$A$4:$E$129,COLUMN(Auxiliar_OPEX_CustosUnit!$E$3),0)</f>
        <v>3</v>
      </c>
      <c r="G122" s="107">
        <f>INDEX(Auxiliar_OPEX_Drivers!$B$76:$I$84,MATCH($E122,Auxiliar_OPEX_Drivers!$B$76:$B$84,0),MATCH(YEAR(G$2),Auxiliar_OPEX_Drivers!$B$76:$I$76,0))*$F122</f>
        <v>3</v>
      </c>
      <c r="H122" s="107">
        <f>INDEX(Auxiliar_OPEX_Drivers!$B$76:$I$84,MATCH($E122,Auxiliar_OPEX_Drivers!$B$76:$B$84,0),MATCH(YEAR(H$2),Auxiliar_OPEX_Drivers!$B$76:$I$76,0))*$F122</f>
        <v>3</v>
      </c>
      <c r="I122" s="107">
        <f>INDEX(Auxiliar_OPEX_Drivers!$B$76:$I$84,MATCH($E122,Auxiliar_OPEX_Drivers!$B$76:$B$84,0),MATCH(YEAR(I$2),Auxiliar_OPEX_Drivers!$B$76:$I$76,0))*$F122</f>
        <v>3</v>
      </c>
      <c r="J122" s="107">
        <f>INDEX(Auxiliar_OPEX_Drivers!$B$76:$I$84,MATCH($E122,Auxiliar_OPEX_Drivers!$B$76:$B$84,0),MATCH(YEAR(J$2),Auxiliar_OPEX_Drivers!$B$76:$I$76,0))*$F122</f>
        <v>3</v>
      </c>
      <c r="K122" s="107">
        <f>INDEX(Auxiliar_OPEX_Drivers!$B$76:$I$84,MATCH($E122,Auxiliar_OPEX_Drivers!$B$76:$B$84,0),MATCH(YEAR(K$2),Auxiliar_OPEX_Drivers!$B$76:$I$76,0))*$F122</f>
        <v>3</v>
      </c>
      <c r="L122" s="107">
        <f>INDEX(Auxiliar_OPEX_Drivers!$B$76:$I$84,MATCH($E122,Auxiliar_OPEX_Drivers!$B$76:$B$84,0),MATCH(YEAR(L$2),Auxiliar_OPEX_Drivers!$B$76:$I$76,0))*$F122</f>
        <v>3</v>
      </c>
      <c r="M122" s="107">
        <f>INDEX(Auxiliar_OPEX_Drivers!$B$76:$I$84,MATCH($E122,Auxiliar_OPEX_Drivers!$B$76:$B$84,0),MATCH(YEAR(M$2),Auxiliar_OPEX_Drivers!$B$76:$I$76,0))*$F122</f>
        <v>3</v>
      </c>
      <c r="N122" s="107">
        <f>INDEX(Auxiliar_OPEX_Drivers!$B$76:$I$84,MATCH($E122,Auxiliar_OPEX_Drivers!$B$76:$B$84,0),MATCH(YEAR(N$2),Auxiliar_OPEX_Drivers!$B$76:$I$76,0))*$F122</f>
        <v>3</v>
      </c>
      <c r="O122" s="107">
        <f>INDEX(Auxiliar_OPEX_Drivers!$B$76:$I$84,MATCH($E122,Auxiliar_OPEX_Drivers!$B$76:$B$84,0),MATCH(YEAR(O$2),Auxiliar_OPEX_Drivers!$B$76:$I$76,0))*$F122</f>
        <v>3</v>
      </c>
      <c r="P122" s="107">
        <f>INDEX(Auxiliar_OPEX_Drivers!$B$76:$I$84,MATCH($E122,Auxiliar_OPEX_Drivers!$B$76:$B$84,0),MATCH(YEAR(P$2),Auxiliar_OPEX_Drivers!$B$76:$I$76,0))*$F122</f>
        <v>3</v>
      </c>
      <c r="Q122" s="107">
        <f>INDEX(Auxiliar_OPEX_Drivers!$B$76:$I$84,MATCH($E122,Auxiliar_OPEX_Drivers!$B$76:$B$84,0),MATCH(YEAR(Q$2),Auxiliar_OPEX_Drivers!$B$76:$I$76,0))*$F122</f>
        <v>3</v>
      </c>
      <c r="R122" s="107">
        <f>INDEX(Auxiliar_OPEX_Drivers!$B$76:$I$84,MATCH($E122,Auxiliar_OPEX_Drivers!$B$76:$B$84,0),MATCH(YEAR(R$2),Auxiliar_OPEX_Drivers!$B$76:$I$76,0))*$F122</f>
        <v>3</v>
      </c>
      <c r="S122" s="107">
        <f>INDEX(Auxiliar_OPEX_Drivers!$B$76:$I$84,MATCH($E122,Auxiliar_OPEX_Drivers!$B$76:$B$84,0),MATCH(YEAR(S$2),Auxiliar_OPEX_Drivers!$B$76:$I$76,0))*$F122</f>
        <v>3</v>
      </c>
      <c r="T122" s="107">
        <f>INDEX(Auxiliar_OPEX_Drivers!$B$76:$I$84,MATCH($E122,Auxiliar_OPEX_Drivers!$B$76:$B$84,0),MATCH(YEAR(T$2),Auxiliar_OPEX_Drivers!$B$76:$I$76,0))*$F122</f>
        <v>3</v>
      </c>
      <c r="U122" s="107">
        <f>INDEX(Auxiliar_OPEX_Drivers!$B$76:$I$84,MATCH($E122,Auxiliar_OPEX_Drivers!$B$76:$B$84,0),MATCH(YEAR(U$2),Auxiliar_OPEX_Drivers!$B$76:$I$76,0))*$F122</f>
        <v>3</v>
      </c>
      <c r="V122" s="107">
        <f>INDEX(Auxiliar_OPEX_Drivers!$B$76:$I$84,MATCH($E122,Auxiliar_OPEX_Drivers!$B$76:$B$84,0),MATCH(YEAR(V$2),Auxiliar_OPEX_Drivers!$B$76:$I$76,0))*$F122</f>
        <v>3</v>
      </c>
      <c r="W122" s="107">
        <f>INDEX(Auxiliar_OPEX_Drivers!$B$76:$I$84,MATCH($E122,Auxiliar_OPEX_Drivers!$B$76:$B$84,0),MATCH(YEAR(W$2),Auxiliar_OPEX_Drivers!$B$76:$I$76,0))*$F122</f>
        <v>3</v>
      </c>
      <c r="X122" s="107">
        <f>INDEX(Auxiliar_OPEX_Drivers!$B$76:$I$84,MATCH($E122,Auxiliar_OPEX_Drivers!$B$76:$B$84,0),MATCH(YEAR(X$2),Auxiliar_OPEX_Drivers!$B$76:$I$76,0))*$F122</f>
        <v>3</v>
      </c>
      <c r="Y122" s="107">
        <f>INDEX(Auxiliar_OPEX_Drivers!$B$76:$I$84,MATCH($E122,Auxiliar_OPEX_Drivers!$B$76:$B$84,0),MATCH(YEAR(Y$2),Auxiliar_OPEX_Drivers!$B$76:$I$76,0))*$F122</f>
        <v>3</v>
      </c>
      <c r="Z122" s="107">
        <f>INDEX(Auxiliar_OPEX_Drivers!$B$76:$I$84,MATCH($E122,Auxiliar_OPEX_Drivers!$B$76:$B$84,0),MATCH(YEAR(Z$2),Auxiliar_OPEX_Drivers!$B$76:$I$76,0))*$F122</f>
        <v>3</v>
      </c>
      <c r="AA122" s="107">
        <f>INDEX(Auxiliar_OPEX_Drivers!$B$76:$I$84,MATCH($E122,Auxiliar_OPEX_Drivers!$B$76:$B$84,0),MATCH(YEAR(AA$2),Auxiliar_OPEX_Drivers!$B$76:$I$76,0))*$F122</f>
        <v>3</v>
      </c>
      <c r="AB122" s="107">
        <f>INDEX(Auxiliar_OPEX_Drivers!$B$76:$I$84,MATCH($E122,Auxiliar_OPEX_Drivers!$B$76:$B$84,0),MATCH(YEAR(AB$2),Auxiliar_OPEX_Drivers!$B$76:$I$76,0))*$F122</f>
        <v>3</v>
      </c>
      <c r="AC122" s="107">
        <f>INDEX(Auxiliar_OPEX_Drivers!$B$76:$I$84,MATCH($E122,Auxiliar_OPEX_Drivers!$B$76:$B$84,0),MATCH(YEAR(AC$2),Auxiliar_OPEX_Drivers!$B$76:$I$76,0))*$F122</f>
        <v>3</v>
      </c>
      <c r="AD122" s="107">
        <f>INDEX(Auxiliar_OPEX_Drivers!$B$76:$I$84,MATCH($E122,Auxiliar_OPEX_Drivers!$B$76:$B$84,0),MATCH(YEAR(AD$2),Auxiliar_OPEX_Drivers!$B$76:$I$76,0))*$F122</f>
        <v>3</v>
      </c>
      <c r="AE122" s="107">
        <f>INDEX(Auxiliar_OPEX_Drivers!$B$76:$I$84,MATCH($E122,Auxiliar_OPEX_Drivers!$B$76:$B$84,0),MATCH(YEAR(AE$2),Auxiliar_OPEX_Drivers!$B$76:$I$76,0))*$F122</f>
        <v>3</v>
      </c>
      <c r="AF122" s="107">
        <f>INDEX(Auxiliar_OPEX_Drivers!$B$76:$I$84,MATCH($E122,Auxiliar_OPEX_Drivers!$B$76:$B$84,0),MATCH(YEAR(AF$2),Auxiliar_OPEX_Drivers!$B$76:$I$76,0))*$F122</f>
        <v>3</v>
      </c>
      <c r="AG122" s="107">
        <f>INDEX(Auxiliar_OPEX_Drivers!$B$76:$I$84,MATCH($E122,Auxiliar_OPEX_Drivers!$B$76:$B$84,0),MATCH(YEAR(AG$2),Auxiliar_OPEX_Drivers!$B$76:$I$76,0))*$F122</f>
        <v>3</v>
      </c>
      <c r="AH122" s="107">
        <f>INDEX(Auxiliar_OPEX_Drivers!$B$76:$I$84,MATCH($E122,Auxiliar_OPEX_Drivers!$B$76:$B$84,0),MATCH(YEAR(AH$2),Auxiliar_OPEX_Drivers!$B$76:$I$76,0))*$F122</f>
        <v>3</v>
      </c>
      <c r="AI122" s="107">
        <f>INDEX(Auxiliar_OPEX_Drivers!$B$76:$I$84,MATCH($E122,Auxiliar_OPEX_Drivers!$B$76:$B$84,0),MATCH(YEAR(AI$2),Auxiliar_OPEX_Drivers!$B$76:$I$76,0))*$F122</f>
        <v>3</v>
      </c>
      <c r="AJ122" s="107">
        <f>INDEX(Auxiliar_OPEX_Drivers!$B$76:$I$84,MATCH($E122,Auxiliar_OPEX_Drivers!$B$76:$B$84,0),MATCH(YEAR(AJ$2),Auxiliar_OPEX_Drivers!$B$76:$I$76,0))*$F122</f>
        <v>3</v>
      </c>
      <c r="AK122" s="107">
        <f>INDEX(Auxiliar_OPEX_Drivers!$B$76:$I$84,MATCH($E122,Auxiliar_OPEX_Drivers!$B$76:$B$84,0),MATCH(YEAR(AK$2),Auxiliar_OPEX_Drivers!$B$76:$I$76,0))*$F122</f>
        <v>3</v>
      </c>
      <c r="AL122" s="107">
        <f>INDEX(Auxiliar_OPEX_Drivers!$B$76:$I$84,MATCH($E122,Auxiliar_OPEX_Drivers!$B$76:$B$84,0),MATCH(YEAR(AL$2),Auxiliar_OPEX_Drivers!$B$76:$I$76,0))*$F122</f>
        <v>3</v>
      </c>
      <c r="AM122" s="107">
        <f>INDEX(Auxiliar_OPEX_Drivers!$B$76:$I$84,MATCH($E122,Auxiliar_OPEX_Drivers!$B$76:$B$84,0),MATCH(YEAR(AM$2),Auxiliar_OPEX_Drivers!$B$76:$I$76,0))*$F122</f>
        <v>3</v>
      </c>
      <c r="AN122" s="107">
        <f>INDEX(Auxiliar_OPEX_Drivers!$B$76:$I$84,MATCH($E122,Auxiliar_OPEX_Drivers!$B$76:$B$84,0),MATCH(YEAR(AN$2),Auxiliar_OPEX_Drivers!$B$76:$I$76,0))*$F122</f>
        <v>3</v>
      </c>
      <c r="AO122" s="107">
        <f>INDEX(Auxiliar_OPEX_Drivers!$B$76:$I$84,MATCH($E122,Auxiliar_OPEX_Drivers!$B$76:$B$84,0),MATCH(YEAR(AO$2),Auxiliar_OPEX_Drivers!$B$76:$I$76,0))*$F122</f>
        <v>3</v>
      </c>
      <c r="AP122" s="107">
        <f>INDEX(Auxiliar_OPEX_Drivers!$B$76:$I$84,MATCH($E122,Auxiliar_OPEX_Drivers!$B$76:$B$84,0),MATCH(YEAR(AP$2),Auxiliar_OPEX_Drivers!$B$76:$I$76,0))*$F122</f>
        <v>3</v>
      </c>
      <c r="AQ122" s="107">
        <f>INDEX(Auxiliar_OPEX_Drivers!$B$76:$I$84,MATCH($E122,Auxiliar_OPEX_Drivers!$B$76:$B$84,0),MATCH(YEAR(AQ$2),Auxiliar_OPEX_Drivers!$B$76:$I$76,0))*$F122</f>
        <v>3</v>
      </c>
      <c r="AR122" s="107">
        <f>INDEX(Auxiliar_OPEX_Drivers!$B$76:$I$84,MATCH($E122,Auxiliar_OPEX_Drivers!$B$76:$B$84,0),MATCH(YEAR(AR$2),Auxiliar_OPEX_Drivers!$B$76:$I$76,0))*$F122</f>
        <v>3</v>
      </c>
      <c r="AS122" s="107">
        <f>INDEX(Auxiliar_OPEX_Drivers!$B$76:$I$84,MATCH($E122,Auxiliar_OPEX_Drivers!$B$76:$B$84,0),MATCH(YEAR(AS$2),Auxiliar_OPEX_Drivers!$B$76:$I$76,0))*$F122</f>
        <v>3</v>
      </c>
      <c r="AT122" s="107">
        <f>INDEX(Auxiliar_OPEX_Drivers!$B$76:$I$84,MATCH($E122,Auxiliar_OPEX_Drivers!$B$76:$B$84,0),MATCH(YEAR(AT$2),Auxiliar_OPEX_Drivers!$B$76:$I$76,0))*$F122</f>
        <v>3</v>
      </c>
      <c r="AU122" s="107">
        <f>INDEX(Auxiliar_OPEX_Drivers!$B$76:$I$84,MATCH($E122,Auxiliar_OPEX_Drivers!$B$76:$B$84,0),MATCH(YEAR(AU$2),Auxiliar_OPEX_Drivers!$B$76:$I$76,0))*$F122</f>
        <v>3</v>
      </c>
      <c r="AV122" s="107">
        <f>INDEX(Auxiliar_OPEX_Drivers!$B$76:$I$84,MATCH($E122,Auxiliar_OPEX_Drivers!$B$76:$B$84,0),MATCH(YEAR(AV$2),Auxiliar_OPEX_Drivers!$B$76:$I$76,0))*$F122</f>
        <v>3</v>
      </c>
      <c r="AW122" s="107">
        <f>INDEX(Auxiliar_OPEX_Drivers!$B$76:$I$84,MATCH($E122,Auxiliar_OPEX_Drivers!$B$76:$B$84,0),MATCH(YEAR(AW$2),Auxiliar_OPEX_Drivers!$B$76:$I$76,0))*$F122</f>
        <v>3</v>
      </c>
      <c r="AX122" s="107">
        <f>INDEX(Auxiliar_OPEX_Drivers!$B$76:$I$84,MATCH($E122,Auxiliar_OPEX_Drivers!$B$76:$B$84,0),MATCH(YEAR(AX$2),Auxiliar_OPEX_Drivers!$B$76:$I$76,0))*$F122</f>
        <v>3</v>
      </c>
      <c r="AY122" s="107">
        <f>INDEX(Auxiliar_OPEX_Drivers!$B$76:$I$84,MATCH($E122,Auxiliar_OPEX_Drivers!$B$76:$B$84,0),MATCH(YEAR(AY$2),Auxiliar_OPEX_Drivers!$B$76:$I$76,0))*$F122</f>
        <v>3</v>
      </c>
      <c r="AZ122" s="107">
        <f>INDEX(Auxiliar_OPEX_Drivers!$B$76:$I$84,MATCH($E122,Auxiliar_OPEX_Drivers!$B$76:$B$84,0),MATCH(YEAR(AZ$2),Auxiliar_OPEX_Drivers!$B$76:$I$76,0))*$F122</f>
        <v>3</v>
      </c>
      <c r="BA122" s="107">
        <f>INDEX(Auxiliar_OPEX_Drivers!$B$76:$I$84,MATCH($E122,Auxiliar_OPEX_Drivers!$B$76:$B$84,0),MATCH(YEAR(BA$2),Auxiliar_OPEX_Drivers!$B$76:$I$76,0))*$F122</f>
        <v>3</v>
      </c>
      <c r="BB122" s="107">
        <f>INDEX(Auxiliar_OPEX_Drivers!$B$76:$I$84,MATCH($E122,Auxiliar_OPEX_Drivers!$B$76:$B$84,0),MATCH(YEAR(BB$2),Auxiliar_OPEX_Drivers!$B$76:$I$76,0))*$F122</f>
        <v>3</v>
      </c>
      <c r="BC122" s="107">
        <f>INDEX(Auxiliar_OPEX_Drivers!$B$76:$I$84,MATCH($E122,Auxiliar_OPEX_Drivers!$B$76:$B$84,0),MATCH(YEAR(BC$2),Auxiliar_OPEX_Drivers!$B$76:$I$76,0))*$F122</f>
        <v>3</v>
      </c>
      <c r="BD122" s="107">
        <f>INDEX(Auxiliar_OPEX_Drivers!$B$76:$I$84,MATCH($E122,Auxiliar_OPEX_Drivers!$B$76:$B$84,0),MATCH(YEAR(BD$2),Auxiliar_OPEX_Drivers!$B$76:$I$76,0))*$F122</f>
        <v>3</v>
      </c>
      <c r="BE122" s="107">
        <f>INDEX(Auxiliar_OPEX_Drivers!$B$76:$I$84,MATCH($E122,Auxiliar_OPEX_Drivers!$B$76:$B$84,0),MATCH(YEAR(BE$2),Auxiliar_OPEX_Drivers!$B$76:$I$76,0))*$F122</f>
        <v>3</v>
      </c>
      <c r="BF122" s="107">
        <f>INDEX(Auxiliar_OPEX_Drivers!$B$76:$I$84,MATCH($E122,Auxiliar_OPEX_Drivers!$B$76:$B$84,0),MATCH(YEAR(BF$2),Auxiliar_OPEX_Drivers!$B$76:$I$76,0))*$F122</f>
        <v>3</v>
      </c>
      <c r="BG122" s="107">
        <f>INDEX(Auxiliar_OPEX_Drivers!$B$76:$I$84,MATCH($E122,Auxiliar_OPEX_Drivers!$B$76:$B$84,0),MATCH(YEAR(BG$2),Auxiliar_OPEX_Drivers!$B$76:$I$76,0))*$F122</f>
        <v>3</v>
      </c>
      <c r="BH122" s="107">
        <f>INDEX(Auxiliar_OPEX_Drivers!$B$76:$I$84,MATCH($E122,Auxiliar_OPEX_Drivers!$B$76:$B$84,0),MATCH(YEAR(BH$2),Auxiliar_OPEX_Drivers!$B$76:$I$76,0))*$F122</f>
        <v>3</v>
      </c>
      <c r="BI122" s="107">
        <f>INDEX(Auxiliar_OPEX_Drivers!$B$76:$I$84,MATCH($E122,Auxiliar_OPEX_Drivers!$B$76:$B$84,0),MATCH(YEAR(BI$2),Auxiliar_OPEX_Drivers!$B$76:$I$76,0))*$F122</f>
        <v>3</v>
      </c>
      <c r="BJ122" s="107">
        <f>INDEX(Auxiliar_OPEX_Drivers!$B$76:$I$84,MATCH($E122,Auxiliar_OPEX_Drivers!$B$76:$B$84,0),MATCH(YEAR(BJ$2),Auxiliar_OPEX_Drivers!$B$76:$I$76,0))*$F122</f>
        <v>3</v>
      </c>
      <c r="BK122" s="107">
        <f>INDEX(Auxiliar_OPEX_Drivers!$B$76:$I$84,MATCH($E122,Auxiliar_OPEX_Drivers!$B$76:$B$84,0),MATCH(YEAR(BK$2),Auxiliar_OPEX_Drivers!$B$76:$I$76,0))*$F122</f>
        <v>3</v>
      </c>
      <c r="BL122" s="107">
        <f>INDEX(Auxiliar_OPEX_Drivers!$B$76:$I$84,MATCH($E122,Auxiliar_OPEX_Drivers!$B$76:$B$84,0),MATCH(YEAR(BL$2),Auxiliar_OPEX_Drivers!$B$76:$I$76,0))*$F122</f>
        <v>3</v>
      </c>
      <c r="BM122" s="107">
        <f>INDEX(Auxiliar_OPEX_Drivers!$B$76:$I$84,MATCH($E122,Auxiliar_OPEX_Drivers!$B$76:$B$84,0),MATCH(YEAR(BM$2),Auxiliar_OPEX_Drivers!$B$76:$I$76,0))*$F122</f>
        <v>3</v>
      </c>
      <c r="BN122" s="107">
        <f>INDEX(Auxiliar_OPEX_Drivers!$B$76:$I$84,MATCH($E122,Auxiliar_OPEX_Drivers!$B$76:$B$84,0),MATCH(YEAR(BN$2),Auxiliar_OPEX_Drivers!$B$76:$I$76,0))*$F122</f>
        <v>3</v>
      </c>
      <c r="BO122" s="107">
        <f>INDEX(Auxiliar_OPEX_Drivers!$B$76:$I$84,MATCH($E122,Auxiliar_OPEX_Drivers!$B$76:$B$84,0),MATCH(YEAR(BO$2),Auxiliar_OPEX_Drivers!$B$76:$I$76,0))*$F122</f>
        <v>3</v>
      </c>
      <c r="BP122" s="107">
        <f>INDEX(Auxiliar_OPEX_Drivers!$B$76:$I$84,MATCH($E122,Auxiliar_OPEX_Drivers!$B$76:$B$84,0),MATCH(YEAR(BP$2),Auxiliar_OPEX_Drivers!$B$76:$I$76,0))*$F122</f>
        <v>3</v>
      </c>
      <c r="BQ122" s="107">
        <f>INDEX(Auxiliar_OPEX_Drivers!$B$76:$I$84,MATCH($E122,Auxiliar_OPEX_Drivers!$B$76:$B$84,0),MATCH(YEAR(BQ$2),Auxiliar_OPEX_Drivers!$B$76:$I$76,0))*$F122</f>
        <v>3</v>
      </c>
      <c r="BR122" s="107">
        <f>INDEX(Auxiliar_OPEX_Drivers!$B$76:$I$84,MATCH($E122,Auxiliar_OPEX_Drivers!$B$76:$B$84,0),MATCH(YEAR(BR$2),Auxiliar_OPEX_Drivers!$B$76:$I$76,0))*$F122</f>
        <v>3</v>
      </c>
      <c r="BS122" s="107">
        <f>INDEX(Auxiliar_OPEX_Drivers!$B$76:$I$84,MATCH($E122,Auxiliar_OPEX_Drivers!$B$76:$B$84,0),MATCH(YEAR(BS$2),Auxiliar_OPEX_Drivers!$B$76:$I$76,0))*$F122</f>
        <v>3</v>
      </c>
      <c r="BT122" s="107">
        <f>INDEX(Auxiliar_OPEX_Drivers!$B$76:$I$84,MATCH($E122,Auxiliar_OPEX_Drivers!$B$76:$B$84,0),MATCH(YEAR(BT$2),Auxiliar_OPEX_Drivers!$B$76:$I$76,0))*$F122</f>
        <v>3</v>
      </c>
      <c r="BU122" s="107">
        <f>INDEX(Auxiliar_OPEX_Drivers!$B$76:$I$84,MATCH($E122,Auxiliar_OPEX_Drivers!$B$76:$B$84,0),MATCH(YEAR(BU$2),Auxiliar_OPEX_Drivers!$B$76:$I$76,0))*$F122</f>
        <v>3</v>
      </c>
      <c r="BV122" s="107">
        <f>INDEX(Auxiliar_OPEX_Drivers!$B$76:$I$84,MATCH($E122,Auxiliar_OPEX_Drivers!$B$76:$B$84,0),MATCH(YEAR(BV$2),Auxiliar_OPEX_Drivers!$B$76:$I$76,0))*$F122</f>
        <v>3</v>
      </c>
      <c r="BW122" s="107">
        <f>INDEX(Auxiliar_OPEX_Drivers!$B$76:$I$84,MATCH($E122,Auxiliar_OPEX_Drivers!$B$76:$B$84,0),MATCH(YEAR(BW$2),Auxiliar_OPEX_Drivers!$B$76:$I$76,0))*$F122</f>
        <v>3</v>
      </c>
      <c r="BX122" s="107">
        <f>INDEX(Auxiliar_OPEX_Drivers!$B$76:$I$84,MATCH($E122,Auxiliar_OPEX_Drivers!$B$76:$B$84,0),MATCH(YEAR(BX$2),Auxiliar_OPEX_Drivers!$B$76:$I$76,0))*$F122</f>
        <v>3</v>
      </c>
      <c r="BY122" s="107">
        <f>INDEX(Auxiliar_OPEX_Drivers!$B$76:$I$84,MATCH($E122,Auxiliar_OPEX_Drivers!$B$76:$B$84,0),MATCH(YEAR(BY$2),Auxiliar_OPEX_Drivers!$B$76:$I$76,0))*$F122</f>
        <v>3</v>
      </c>
      <c r="BZ122" s="107">
        <f>INDEX(Auxiliar_OPEX_Drivers!$B$76:$I$84,MATCH($E122,Auxiliar_OPEX_Drivers!$B$76:$B$84,0),MATCH(YEAR(BZ$2),Auxiliar_OPEX_Drivers!$B$76:$I$76,0))*$F122</f>
        <v>3</v>
      </c>
      <c r="CA122" s="107">
        <f>INDEX(Auxiliar_OPEX_Drivers!$B$76:$I$84,MATCH($E122,Auxiliar_OPEX_Drivers!$B$76:$B$84,0),MATCH(YEAR(CA$2),Auxiliar_OPEX_Drivers!$B$76:$I$76,0))*$F122</f>
        <v>3</v>
      </c>
      <c r="CB122" s="107">
        <f>INDEX(Auxiliar_OPEX_Drivers!$B$76:$I$84,MATCH($E122,Auxiliar_OPEX_Drivers!$B$76:$B$84,0),MATCH(YEAR(CB$2),Auxiliar_OPEX_Drivers!$B$76:$I$76,0))*$F122</f>
        <v>3</v>
      </c>
      <c r="CC122" s="107">
        <f>INDEX(Auxiliar_OPEX_Drivers!$B$76:$I$84,MATCH($E122,Auxiliar_OPEX_Drivers!$B$76:$B$84,0),MATCH(YEAR(CC$2),Auxiliar_OPEX_Drivers!$B$76:$I$76,0))*$F122</f>
        <v>3</v>
      </c>
      <c r="CD122" s="107">
        <f>INDEX(Auxiliar_OPEX_Drivers!$B$76:$I$84,MATCH($E122,Auxiliar_OPEX_Drivers!$B$76:$B$84,0),MATCH(YEAR(CD$2),Auxiliar_OPEX_Drivers!$B$76:$I$76,0))*$F122</f>
        <v>3</v>
      </c>
      <c r="CE122" s="107">
        <f>INDEX(Auxiliar_OPEX_Drivers!$B$76:$I$84,MATCH($E122,Auxiliar_OPEX_Drivers!$B$76:$B$84,0),MATCH(YEAR(CE$2),Auxiliar_OPEX_Drivers!$B$76:$I$76,0))*$F122</f>
        <v>3</v>
      </c>
      <c r="CF122" s="107">
        <f>INDEX(Auxiliar_OPEX_Drivers!$B$76:$I$84,MATCH($E122,Auxiliar_OPEX_Drivers!$B$76:$B$84,0),MATCH(YEAR(CF$2),Auxiliar_OPEX_Drivers!$B$76:$I$76,0))*$F122</f>
        <v>3</v>
      </c>
      <c r="CG122" s="107">
        <f>INDEX(Auxiliar_OPEX_Drivers!$B$76:$I$84,MATCH($E122,Auxiliar_OPEX_Drivers!$B$76:$B$84,0),MATCH(YEAR(CG$2),Auxiliar_OPEX_Drivers!$B$76:$I$76,0))*$F122</f>
        <v>3</v>
      </c>
      <c r="CI122" s="51">
        <f>INDEX(Auxiliar_OPEX_CustosUnit!$A$1:$R$129,MATCH(Auxiliar_OPEX_P!$A122,Auxiliar_OPEX_CustosUnit!$A$1:$A$129,0),MATCH(CI$2,Auxiliar_OPEX_CustosUnit!$A$3:$Q$3,0))*(1-DRE_Auxiliar!$A$5)</f>
        <v>21286.334941111319</v>
      </c>
      <c r="CJ122" s="51">
        <f>INDEX(Auxiliar_OPEX_CustosUnit!$A$1:$R$129,MATCH(Auxiliar_OPEX_P!$A122,Auxiliar_OPEX_CustosUnit!$A$1:$A$129,0),MATCH(CJ$2,Auxiliar_OPEX_CustosUnit!$A$3:$Q$3,0))*(1-DRE_Auxiliar!$A$5)</f>
        <v>22036.644971934104</v>
      </c>
      <c r="CK122" s="51">
        <f>INDEX(Auxiliar_OPEX_CustosUnit!$A$1:$R$129,MATCH(Auxiliar_OPEX_P!$A122,Auxiliar_OPEX_CustosUnit!$A$1:$A$129,0),MATCH(CK$2,Auxiliar_OPEX_CustosUnit!$A$3:$Q$3,0))*(1-DRE_Auxiliar!$A$5)</f>
        <v>23246.447905225821</v>
      </c>
      <c r="CL122" s="51">
        <f>INDEX(Auxiliar_OPEX_CustosUnit!$A$1:$R$129,MATCH(Auxiliar_OPEX_P!$A122,Auxiliar_OPEX_CustosUnit!$A$1:$A$129,0),MATCH(CL$2,Auxiliar_OPEX_CustosUnit!$A$3:$Q$3,0))*(1-DRE_Auxiliar!$A$5)</f>
        <v>23218.232441745484</v>
      </c>
      <c r="CM122" s="51">
        <f>INDEX(Auxiliar_OPEX_CustosUnit!$A$1:$R$129,MATCH(Auxiliar_OPEX_P!$A122,Auxiliar_OPEX_CustosUnit!$A$1:$A$129,0),MATCH(CM$2,Auxiliar_OPEX_CustosUnit!$A$3:$Q$3,0))*(1-DRE_Auxiliar!$A$5)</f>
        <v>23228.844845961787</v>
      </c>
      <c r="CN122" s="51">
        <f>INDEX(Auxiliar_OPEX_CustosUnit!$A$1:$R$129,MATCH(Auxiliar_OPEX_P!$A122,Auxiliar_OPEX_CustosUnit!$A$1:$A$129,0),MATCH(CN$2,Auxiliar_OPEX_CustosUnit!$A$3:$Q$3,0))*(1-DRE_Auxiliar!$A$5)</f>
        <v>24723.391851163189</v>
      </c>
      <c r="CO122" s="51">
        <f>INDEX(Auxiliar_OPEX_CustosUnit!$A$1:$R$129,MATCH(Auxiliar_OPEX_P!$A122,Auxiliar_OPEX_CustosUnit!$A$1:$A$129,0),MATCH(CO$2,Auxiliar_OPEX_CustosUnit!$A$3:$Q$3,0))*(1-DRE_Auxiliar!$A$5)</f>
        <v>23890.572010434305</v>
      </c>
      <c r="CP122" s="51">
        <f>INDEX(Auxiliar_OPEX_CustosUnit!$A$1:$R$129,MATCH(Auxiliar_OPEX_P!$A122,Auxiliar_OPEX_CustosUnit!$A$1:$A$129,0),MATCH(CP$2,Auxiliar_OPEX_CustosUnit!$A$3:$Q$3,0))*(1-DRE_Auxiliar!$A$5)</f>
        <v>24700.847890357541</v>
      </c>
      <c r="CQ122" s="51">
        <f>INDEX(Auxiliar_OPEX_CustosUnit!$A$1:$R$129,MATCH(Auxiliar_OPEX_P!$A122,Auxiliar_OPEX_CustosUnit!$A$1:$A$129,0),MATCH(CQ$2,Auxiliar_OPEX_CustosUnit!$A$3:$Q$3,0))*(1-DRE_Auxiliar!$A$5)</f>
        <v>24706.06673921501</v>
      </c>
      <c r="CR122" s="51">
        <f>INDEX(Auxiliar_OPEX_CustosUnit!$A$1:$R$129,MATCH(Auxiliar_OPEX_P!$A122,Auxiliar_OPEX_CustosUnit!$A$1:$A$129,0),MATCH(CR$2,Auxiliar_OPEX_CustosUnit!$A$3:$Q$3,0))*(1-DRE_Auxiliar!$A$5)</f>
        <v>24706.06673921501</v>
      </c>
      <c r="CS122" s="51">
        <f>INDEX(Auxiliar_OPEX_CustosUnit!$A$1:$R$129,MATCH(Auxiliar_OPEX_P!$A122,Auxiliar_OPEX_CustosUnit!$A$1:$A$129,0),MATCH(CS$2,Auxiliar_OPEX_CustosUnit!$A$3:$Q$3,0))*(1-DRE_Auxiliar!$A$5)</f>
        <v>23895.790859291774</v>
      </c>
      <c r="CT122" s="51">
        <f>INDEX(Auxiliar_OPEX_CustosUnit!$A$1:$R$129,MATCH(Auxiliar_OPEX_P!$A122,Auxiliar_OPEX_CustosUnit!$A$1:$A$129,0),MATCH(CT$2,Auxiliar_OPEX_CustosUnit!$A$3:$Q$3,0))*(1-DRE_Auxiliar!$A$5)</f>
        <v>23716.927375927866</v>
      </c>
      <c r="CU122" s="53">
        <f t="shared" si="610"/>
        <v>21286.334941111319</v>
      </c>
      <c r="CV122" s="53">
        <f t="shared" si="611"/>
        <v>22036.644971934104</v>
      </c>
      <c r="CW122" s="53">
        <f t="shared" si="612"/>
        <v>23246.447905225821</v>
      </c>
      <c r="CX122" s="53">
        <f t="shared" si="613"/>
        <v>23218.232441745484</v>
      </c>
      <c r="CY122" s="53">
        <f t="shared" si="614"/>
        <v>23228.844845961787</v>
      </c>
      <c r="CZ122" s="53">
        <f t="shared" si="615"/>
        <v>24723.391851163189</v>
      </c>
      <c r="DA122" s="53">
        <f t="shared" si="616"/>
        <v>23890.572010434305</v>
      </c>
      <c r="DB122" s="53">
        <f t="shared" si="617"/>
        <v>24700.847890357541</v>
      </c>
      <c r="DC122" s="53">
        <f t="shared" si="618"/>
        <v>24706.06673921501</v>
      </c>
      <c r="DD122" s="53">
        <f t="shared" si="619"/>
        <v>24706.06673921501</v>
      </c>
      <c r="DE122" s="53">
        <f t="shared" si="620"/>
        <v>23895.790859291774</v>
      </c>
      <c r="DF122" s="53">
        <f t="shared" si="621"/>
        <v>23716.927375927866</v>
      </c>
      <c r="DG122" s="53">
        <f t="shared" si="622"/>
        <v>21286.334941111319</v>
      </c>
      <c r="DH122" s="53">
        <f t="shared" si="623"/>
        <v>22036.644971934104</v>
      </c>
      <c r="DI122" s="53">
        <f t="shared" si="624"/>
        <v>23246.447905225821</v>
      </c>
      <c r="DJ122" s="53">
        <f t="shared" si="625"/>
        <v>23218.232441745484</v>
      </c>
      <c r="DK122" s="53">
        <f t="shared" si="626"/>
        <v>23228.844845961787</v>
      </c>
      <c r="DL122" s="53">
        <f t="shared" si="627"/>
        <v>24723.391851163189</v>
      </c>
      <c r="DM122" s="53">
        <f t="shared" si="628"/>
        <v>23890.572010434305</v>
      </c>
      <c r="DN122" s="53">
        <f t="shared" si="629"/>
        <v>24700.847890357541</v>
      </c>
      <c r="DO122" s="53">
        <f t="shared" si="630"/>
        <v>24706.06673921501</v>
      </c>
      <c r="DP122" s="53">
        <f t="shared" si="631"/>
        <v>24706.06673921501</v>
      </c>
      <c r="DQ122" s="53">
        <f t="shared" si="632"/>
        <v>23895.790859291774</v>
      </c>
      <c r="DR122" s="53">
        <f t="shared" si="633"/>
        <v>23716.927375927866</v>
      </c>
      <c r="DS122" s="53">
        <f t="shared" si="634"/>
        <v>21286.334941111319</v>
      </c>
      <c r="DT122" s="53">
        <f t="shared" si="635"/>
        <v>22036.644971934104</v>
      </c>
      <c r="DU122" s="53">
        <f t="shared" si="636"/>
        <v>23246.447905225821</v>
      </c>
      <c r="DV122" s="53">
        <f t="shared" si="637"/>
        <v>23218.232441745484</v>
      </c>
      <c r="DW122" s="53">
        <f t="shared" si="638"/>
        <v>23228.844845961787</v>
      </c>
      <c r="DX122" s="53">
        <f t="shared" si="639"/>
        <v>24723.391851163189</v>
      </c>
      <c r="DY122" s="53">
        <f t="shared" si="640"/>
        <v>23890.572010434305</v>
      </c>
      <c r="DZ122" s="53">
        <f t="shared" si="641"/>
        <v>24700.847890357541</v>
      </c>
      <c r="EA122" s="53">
        <f t="shared" si="642"/>
        <v>24706.06673921501</v>
      </c>
      <c r="EB122" s="53">
        <f t="shared" si="643"/>
        <v>24706.06673921501</v>
      </c>
      <c r="EC122" s="53">
        <f t="shared" si="644"/>
        <v>23895.790859291774</v>
      </c>
      <c r="ED122" s="53">
        <f t="shared" si="645"/>
        <v>23716.927375927866</v>
      </c>
      <c r="EE122" s="53">
        <f t="shared" si="646"/>
        <v>21286.334941111319</v>
      </c>
      <c r="EF122" s="53">
        <f t="shared" si="647"/>
        <v>22036.644971934104</v>
      </c>
      <c r="EG122" s="53">
        <f t="shared" si="648"/>
        <v>23246.447905225821</v>
      </c>
      <c r="EH122" s="53">
        <f t="shared" si="649"/>
        <v>23218.232441745484</v>
      </c>
      <c r="EI122" s="53">
        <f t="shared" si="650"/>
        <v>23228.844845961787</v>
      </c>
      <c r="EJ122" s="53">
        <f t="shared" si="651"/>
        <v>24723.391851163189</v>
      </c>
      <c r="EK122" s="53">
        <f t="shared" si="652"/>
        <v>23890.572010434305</v>
      </c>
      <c r="EL122" s="53">
        <f t="shared" si="653"/>
        <v>24700.847890357541</v>
      </c>
      <c r="EM122" s="53">
        <f t="shared" si="654"/>
        <v>24706.06673921501</v>
      </c>
      <c r="EN122" s="53">
        <f t="shared" si="655"/>
        <v>24706.06673921501</v>
      </c>
      <c r="EO122" s="53">
        <f t="shared" si="656"/>
        <v>23895.790859291774</v>
      </c>
      <c r="EP122" s="53">
        <f t="shared" si="657"/>
        <v>23716.927375927866</v>
      </c>
      <c r="EQ122" s="53">
        <f t="shared" si="658"/>
        <v>21286.334941111319</v>
      </c>
      <c r="ER122" s="53">
        <f t="shared" si="659"/>
        <v>22036.644971934104</v>
      </c>
      <c r="ES122" s="53">
        <f t="shared" si="660"/>
        <v>23246.447905225821</v>
      </c>
      <c r="ET122" s="53">
        <f t="shared" si="661"/>
        <v>23218.232441745484</v>
      </c>
      <c r="EU122" s="53">
        <f t="shared" si="662"/>
        <v>23228.844845961787</v>
      </c>
      <c r="EV122" s="53">
        <f t="shared" si="663"/>
        <v>24723.391851163189</v>
      </c>
      <c r="EW122" s="53">
        <f t="shared" si="664"/>
        <v>23890.572010434305</v>
      </c>
      <c r="EX122" s="53">
        <f t="shared" si="665"/>
        <v>24700.847890357541</v>
      </c>
      <c r="EY122" s="53">
        <f t="shared" si="666"/>
        <v>24706.06673921501</v>
      </c>
      <c r="EZ122" s="53">
        <f t="shared" si="667"/>
        <v>24706.06673921501</v>
      </c>
      <c r="FA122" s="53">
        <f t="shared" si="668"/>
        <v>23895.790859291774</v>
      </c>
      <c r="FB122" s="53">
        <f t="shared" si="669"/>
        <v>23716.927375927866</v>
      </c>
      <c r="FC122" s="53">
        <f t="shared" si="670"/>
        <v>21286.334941111319</v>
      </c>
      <c r="FD122" s="53">
        <f t="shared" si="671"/>
        <v>22036.644971934104</v>
      </c>
      <c r="FE122" s="53">
        <f t="shared" si="672"/>
        <v>23246.447905225821</v>
      </c>
      <c r="FF122" s="53">
        <f t="shared" si="673"/>
        <v>23218.232441745484</v>
      </c>
      <c r="FG122" s="53">
        <f t="shared" si="674"/>
        <v>23228.844845961787</v>
      </c>
      <c r="FH122" s="53">
        <f t="shared" si="675"/>
        <v>24723.391851163189</v>
      </c>
      <c r="FI122" s="53">
        <f t="shared" si="676"/>
        <v>23890.572010434305</v>
      </c>
      <c r="FJ122" s="53">
        <f t="shared" si="677"/>
        <v>24700.847890357541</v>
      </c>
      <c r="FK122" s="53">
        <f t="shared" si="678"/>
        <v>24706.06673921501</v>
      </c>
      <c r="FL122" s="53">
        <f t="shared" si="679"/>
        <v>24706.06673921501</v>
      </c>
      <c r="FM122" s="53">
        <f t="shared" si="680"/>
        <v>23895.790859291774</v>
      </c>
      <c r="FN122" s="53">
        <f t="shared" si="681"/>
        <v>23716.927375927866</v>
      </c>
      <c r="FP122" s="51">
        <f t="shared" si="682"/>
        <v>69686.534537885367</v>
      </c>
      <c r="FQ122" s="51">
        <f t="shared" si="689"/>
        <v>74170.175553489564</v>
      </c>
      <c r="FR122" s="51">
        <f t="shared" si="690"/>
        <v>71671.716031302916</v>
      </c>
      <c r="FS122" s="51">
        <f t="shared" si="691"/>
        <v>74102.543671072621</v>
      </c>
      <c r="FT122" s="51">
        <f t="shared" si="692"/>
        <v>74118.200217645033</v>
      </c>
      <c r="FU122" s="51">
        <f t="shared" si="693"/>
        <v>74118.200217645033</v>
      </c>
      <c r="FV122" s="51">
        <f t="shared" si="694"/>
        <v>71687.372577875329</v>
      </c>
      <c r="FW122" s="51">
        <f t="shared" si="695"/>
        <v>71150.782127783605</v>
      </c>
      <c r="FX122" s="51">
        <f t="shared" si="696"/>
        <v>63859.004823333962</v>
      </c>
      <c r="FY122" s="51">
        <f t="shared" si="697"/>
        <v>66109.934915802311</v>
      </c>
      <c r="FZ122" s="51">
        <f t="shared" si="698"/>
        <v>69739.34371567746</v>
      </c>
      <c r="GA122" s="51">
        <f t="shared" si="699"/>
        <v>69654.697325236455</v>
      </c>
      <c r="GB122" s="51">
        <f t="shared" si="700"/>
        <v>69686.534537885367</v>
      </c>
      <c r="GC122" s="51">
        <f t="shared" si="701"/>
        <v>74170.175553489564</v>
      </c>
      <c r="GD122" s="51">
        <f t="shared" si="702"/>
        <v>71671.716031302916</v>
      </c>
      <c r="GE122" s="51">
        <f t="shared" si="703"/>
        <v>74102.543671072621</v>
      </c>
      <c r="GF122" s="51">
        <f t="shared" si="704"/>
        <v>74118.200217645033</v>
      </c>
      <c r="GG122" s="51">
        <f t="shared" si="705"/>
        <v>74118.200217645033</v>
      </c>
      <c r="GH122" s="51">
        <f t="shared" si="706"/>
        <v>71687.372577875329</v>
      </c>
      <c r="GI122" s="51">
        <f t="shared" si="707"/>
        <v>71150.782127783605</v>
      </c>
      <c r="GJ122" s="51">
        <f t="shared" si="708"/>
        <v>63859.004823333962</v>
      </c>
      <c r="GK122" s="51">
        <f t="shared" si="709"/>
        <v>66109.934915802311</v>
      </c>
      <c r="GL122" s="51">
        <f t="shared" si="710"/>
        <v>69739.34371567746</v>
      </c>
      <c r="GM122" s="51">
        <f t="shared" si="711"/>
        <v>69654.697325236455</v>
      </c>
      <c r="GN122" s="51">
        <f t="shared" si="712"/>
        <v>69686.534537885367</v>
      </c>
      <c r="GO122" s="51">
        <f t="shared" si="713"/>
        <v>74170.175553489564</v>
      </c>
      <c r="GP122" s="51">
        <f t="shared" si="714"/>
        <v>71671.716031302916</v>
      </c>
      <c r="GQ122" s="51">
        <f t="shared" si="715"/>
        <v>74102.543671072621</v>
      </c>
      <c r="GR122" s="51">
        <f t="shared" si="716"/>
        <v>74118.200217645033</v>
      </c>
      <c r="GS122" s="51">
        <f t="shared" si="717"/>
        <v>74118.200217645033</v>
      </c>
      <c r="GT122" s="51">
        <f t="shared" si="718"/>
        <v>71687.372577875329</v>
      </c>
      <c r="GU122" s="51">
        <f t="shared" si="719"/>
        <v>71150.782127783605</v>
      </c>
      <c r="GV122" s="51">
        <f t="shared" si="720"/>
        <v>63859.004823333962</v>
      </c>
      <c r="GW122" s="51">
        <f t="shared" si="721"/>
        <v>66109.934915802311</v>
      </c>
      <c r="GX122" s="51">
        <f t="shared" si="722"/>
        <v>69739.34371567746</v>
      </c>
      <c r="GY122" s="51">
        <f t="shared" si="723"/>
        <v>69654.697325236455</v>
      </c>
      <c r="GZ122" s="51">
        <f t="shared" si="724"/>
        <v>69686.534537885367</v>
      </c>
      <c r="HA122" s="51">
        <f t="shared" si="725"/>
        <v>74170.175553489564</v>
      </c>
      <c r="HB122" s="51">
        <f t="shared" si="726"/>
        <v>71671.716031302916</v>
      </c>
      <c r="HC122" s="51">
        <f t="shared" si="727"/>
        <v>74102.543671072621</v>
      </c>
      <c r="HD122" s="51">
        <f t="shared" si="728"/>
        <v>74118.200217645033</v>
      </c>
      <c r="HE122" s="51">
        <f t="shared" si="729"/>
        <v>74118.200217645033</v>
      </c>
      <c r="HF122" s="51">
        <f t="shared" si="730"/>
        <v>71687.372577875329</v>
      </c>
      <c r="HG122" s="51">
        <f t="shared" si="731"/>
        <v>71150.782127783605</v>
      </c>
      <c r="HH122" s="51">
        <f t="shared" si="732"/>
        <v>63859.004823333962</v>
      </c>
      <c r="HI122" s="51">
        <f t="shared" si="733"/>
        <v>66109.934915802311</v>
      </c>
      <c r="HJ122" s="51">
        <f t="shared" si="734"/>
        <v>69739.34371567746</v>
      </c>
      <c r="HK122" s="51">
        <f t="shared" si="735"/>
        <v>69654.697325236455</v>
      </c>
      <c r="HL122" s="51">
        <f t="shared" si="736"/>
        <v>69686.534537885367</v>
      </c>
      <c r="HM122" s="51">
        <f t="shared" si="737"/>
        <v>74170.175553489564</v>
      </c>
      <c r="HN122" s="51">
        <f t="shared" si="738"/>
        <v>71671.716031302916</v>
      </c>
      <c r="HO122" s="51">
        <f t="shared" si="739"/>
        <v>74102.543671072621</v>
      </c>
      <c r="HP122" s="51">
        <f t="shared" si="740"/>
        <v>74118.200217645033</v>
      </c>
      <c r="HQ122" s="51">
        <f t="shared" si="741"/>
        <v>74118.200217645033</v>
      </c>
      <c r="HR122" s="51">
        <f t="shared" si="742"/>
        <v>71687.372577875329</v>
      </c>
      <c r="HS122" s="51">
        <f t="shared" si="743"/>
        <v>71150.782127783605</v>
      </c>
      <c r="HT122" s="51">
        <f t="shared" si="744"/>
        <v>63859.004823333962</v>
      </c>
      <c r="HU122" s="51">
        <f t="shared" si="745"/>
        <v>66109.934915802311</v>
      </c>
      <c r="HV122" s="51">
        <f t="shared" si="746"/>
        <v>69739.34371567746</v>
      </c>
      <c r="HW122" s="51">
        <f t="shared" si="747"/>
        <v>69654.697325236455</v>
      </c>
      <c r="HX122" s="51">
        <f t="shared" si="748"/>
        <v>69686.534537885367</v>
      </c>
      <c r="HY122" s="51">
        <f t="shared" si="749"/>
        <v>74170.175553489564</v>
      </c>
      <c r="HZ122" s="51">
        <f t="shared" si="750"/>
        <v>71671.716031302916</v>
      </c>
      <c r="IA122" s="51">
        <f t="shared" si="751"/>
        <v>74102.543671072621</v>
      </c>
      <c r="IB122" s="51">
        <f t="shared" si="688"/>
        <v>74118.200217645033</v>
      </c>
      <c r="IC122" s="51">
        <f t="shared" si="752"/>
        <v>74118.200217645033</v>
      </c>
      <c r="ID122" s="51">
        <f t="shared" si="753"/>
        <v>71687.372577875329</v>
      </c>
      <c r="IE122" s="51">
        <f t="shared" si="754"/>
        <v>71150.782127783605</v>
      </c>
      <c r="IF122" s="51">
        <f t="shared" si="755"/>
        <v>63859.004823333962</v>
      </c>
      <c r="IG122" s="51">
        <f t="shared" si="756"/>
        <v>66109.934915802311</v>
      </c>
      <c r="IH122" s="51">
        <f t="shared" si="757"/>
        <v>69739.34371567746</v>
      </c>
      <c r="II122" s="51">
        <f t="shared" si="758"/>
        <v>69654.697325236455</v>
      </c>
      <c r="IJ122" s="51">
        <f t="shared" si="759"/>
        <v>69686.534537885367</v>
      </c>
      <c r="IK122" s="51">
        <f t="shared" si="760"/>
        <v>74170.175553489564</v>
      </c>
      <c r="IL122" s="51">
        <f t="shared" si="761"/>
        <v>71671.716031302916</v>
      </c>
      <c r="IM122" s="51">
        <f t="shared" si="762"/>
        <v>74102.543671072621</v>
      </c>
      <c r="IN122" s="51">
        <f t="shared" si="763"/>
        <v>74118.200217645033</v>
      </c>
      <c r="IO122" s="51">
        <f t="shared" si="764"/>
        <v>74118.200217645033</v>
      </c>
      <c r="IP122" s="51">
        <f t="shared" si="765"/>
        <v>71687.372577875329</v>
      </c>
      <c r="IQ122" s="51">
        <f t="shared" si="766"/>
        <v>71150.782127783605</v>
      </c>
      <c r="IS122" s="51">
        <f t="shared" si="683"/>
        <v>850068.50571474968</v>
      </c>
      <c r="IT122" s="51">
        <f t="shared" ref="IT122:IX128" si="771">SUMPRODUCT($FP122:$IQ122,N($FP$1:$IQ$1=IT$1))</f>
        <v>850068.50571474968</v>
      </c>
      <c r="IU122" s="51">
        <f t="shared" si="771"/>
        <v>850068.50571474968</v>
      </c>
      <c r="IV122" s="51">
        <f t="shared" si="771"/>
        <v>850068.50571474968</v>
      </c>
      <c r="IW122" s="51">
        <f t="shared" si="771"/>
        <v>850068.50571474968</v>
      </c>
      <c r="IX122" s="51">
        <f t="shared" si="771"/>
        <v>850068.50571474968</v>
      </c>
      <c r="IZ122" s="111">
        <f t="shared" si="684"/>
        <v>0</v>
      </c>
      <c r="JA122" s="111">
        <f t="shared" si="389"/>
        <v>0</v>
      </c>
      <c r="JB122" s="111">
        <f t="shared" si="390"/>
        <v>0</v>
      </c>
      <c r="JC122" s="111">
        <f t="shared" si="391"/>
        <v>0</v>
      </c>
      <c r="JD122" s="111">
        <f t="shared" si="392"/>
        <v>0</v>
      </c>
      <c r="JE122" s="111">
        <f t="shared" si="393"/>
        <v>0</v>
      </c>
      <c r="JF122" s="111">
        <f t="shared" si="394"/>
        <v>0</v>
      </c>
      <c r="JG122" s="111">
        <f t="shared" si="395"/>
        <v>0</v>
      </c>
      <c r="JH122" s="111">
        <f t="shared" si="396"/>
        <v>0</v>
      </c>
      <c r="JI122" s="111">
        <f t="shared" si="397"/>
        <v>0</v>
      </c>
      <c r="JJ122" s="111">
        <f t="shared" si="398"/>
        <v>0</v>
      </c>
      <c r="JK122" s="111">
        <f t="shared" si="399"/>
        <v>0</v>
      </c>
      <c r="JL122" s="111">
        <f t="shared" si="400"/>
        <v>0</v>
      </c>
      <c r="JM122" s="111">
        <f t="shared" si="401"/>
        <v>0</v>
      </c>
      <c r="JN122" s="111">
        <f t="shared" si="402"/>
        <v>0</v>
      </c>
      <c r="JO122" s="111">
        <f t="shared" si="403"/>
        <v>0</v>
      </c>
      <c r="JP122" s="111">
        <f t="shared" si="404"/>
        <v>0</v>
      </c>
      <c r="JQ122" s="111">
        <f t="shared" si="405"/>
        <v>0</v>
      </c>
      <c r="JR122" s="111">
        <f t="shared" si="406"/>
        <v>0</v>
      </c>
      <c r="JS122" s="111">
        <f t="shared" si="407"/>
        <v>0</v>
      </c>
      <c r="JT122" s="111">
        <f t="shared" si="408"/>
        <v>0</v>
      </c>
      <c r="JU122" s="111">
        <f t="shared" si="409"/>
        <v>0</v>
      </c>
      <c r="JV122" s="111">
        <f t="shared" si="410"/>
        <v>0</v>
      </c>
      <c r="JW122" s="111">
        <f t="shared" si="411"/>
        <v>0</v>
      </c>
      <c r="JX122" s="111">
        <f t="shared" si="412"/>
        <v>0</v>
      </c>
      <c r="JY122" s="111">
        <f t="shared" si="413"/>
        <v>0</v>
      </c>
      <c r="JZ122" s="111">
        <f t="shared" si="414"/>
        <v>0</v>
      </c>
      <c r="KA122" s="111">
        <f t="shared" si="415"/>
        <v>0</v>
      </c>
      <c r="KB122" s="111">
        <f t="shared" si="416"/>
        <v>0</v>
      </c>
      <c r="KC122" s="111">
        <f t="shared" si="417"/>
        <v>0</v>
      </c>
      <c r="KD122" s="111">
        <f t="shared" si="418"/>
        <v>0</v>
      </c>
      <c r="KE122" s="111">
        <f t="shared" si="419"/>
        <v>0</v>
      </c>
      <c r="KF122" s="111">
        <f t="shared" si="420"/>
        <v>0</v>
      </c>
      <c r="KG122" s="111">
        <f t="shared" si="421"/>
        <v>0</v>
      </c>
      <c r="KH122" s="111">
        <f t="shared" si="422"/>
        <v>0</v>
      </c>
      <c r="KI122" s="111">
        <f t="shared" si="423"/>
        <v>0</v>
      </c>
      <c r="KJ122" s="111">
        <f t="shared" si="424"/>
        <v>0</v>
      </c>
      <c r="KK122" s="111">
        <f t="shared" si="425"/>
        <v>0</v>
      </c>
      <c r="KL122" s="111">
        <f t="shared" si="426"/>
        <v>0</v>
      </c>
      <c r="KM122" s="111">
        <f t="shared" si="427"/>
        <v>0</v>
      </c>
      <c r="KN122" s="111">
        <f t="shared" si="428"/>
        <v>0</v>
      </c>
      <c r="KO122" s="111">
        <f t="shared" si="429"/>
        <v>0</v>
      </c>
      <c r="KP122" s="111">
        <f t="shared" si="430"/>
        <v>0</v>
      </c>
      <c r="KQ122" s="111">
        <f t="shared" si="431"/>
        <v>0</v>
      </c>
      <c r="KR122" s="111">
        <f t="shared" si="432"/>
        <v>0</v>
      </c>
      <c r="KS122" s="111">
        <f t="shared" si="433"/>
        <v>0</v>
      </c>
      <c r="KT122" s="111">
        <f t="shared" si="434"/>
        <v>0</v>
      </c>
      <c r="KU122" s="111">
        <f t="shared" si="435"/>
        <v>0</v>
      </c>
      <c r="KV122" s="111">
        <f t="shared" si="436"/>
        <v>0</v>
      </c>
      <c r="KW122" s="111">
        <f t="shared" si="437"/>
        <v>0</v>
      </c>
      <c r="KX122" s="111">
        <f t="shared" si="438"/>
        <v>0</v>
      </c>
      <c r="KY122" s="111">
        <f t="shared" si="439"/>
        <v>0</v>
      </c>
      <c r="KZ122" s="111">
        <f t="shared" si="440"/>
        <v>0</v>
      </c>
      <c r="LA122" s="111">
        <f t="shared" si="441"/>
        <v>0</v>
      </c>
      <c r="LB122" s="111">
        <f t="shared" si="442"/>
        <v>0</v>
      </c>
      <c r="LC122" s="111">
        <f t="shared" si="443"/>
        <v>0</v>
      </c>
      <c r="LD122" s="111">
        <f t="shared" si="444"/>
        <v>0</v>
      </c>
      <c r="LE122" s="111">
        <f t="shared" si="445"/>
        <v>0</v>
      </c>
      <c r="LF122" s="111">
        <f t="shared" si="446"/>
        <v>0</v>
      </c>
      <c r="LG122" s="111">
        <f t="shared" si="447"/>
        <v>0</v>
      </c>
      <c r="LH122" s="111">
        <f t="shared" si="448"/>
        <v>0</v>
      </c>
      <c r="LI122" s="111">
        <f t="shared" si="449"/>
        <v>0</v>
      </c>
      <c r="LJ122" s="111">
        <f t="shared" si="450"/>
        <v>0</v>
      </c>
      <c r="LK122" s="111">
        <f t="shared" si="451"/>
        <v>0</v>
      </c>
      <c r="LL122" s="111">
        <f t="shared" si="452"/>
        <v>0</v>
      </c>
      <c r="LM122" s="111">
        <f t="shared" si="453"/>
        <v>0</v>
      </c>
      <c r="LN122" s="111">
        <f t="shared" si="454"/>
        <v>0</v>
      </c>
      <c r="LO122" s="111">
        <f t="shared" si="455"/>
        <v>0</v>
      </c>
      <c r="LP122" s="111">
        <f t="shared" si="456"/>
        <v>0</v>
      </c>
      <c r="LQ122" s="111">
        <f t="shared" si="457"/>
        <v>0</v>
      </c>
      <c r="LR122" s="111">
        <f t="shared" si="458"/>
        <v>0</v>
      </c>
      <c r="LS122" s="111">
        <f t="shared" si="459"/>
        <v>0</v>
      </c>
      <c r="LT122" s="111">
        <f t="shared" si="460"/>
        <v>0</v>
      </c>
      <c r="LU122" s="111">
        <f t="shared" si="461"/>
        <v>0</v>
      </c>
      <c r="LV122" s="111">
        <f t="shared" si="462"/>
        <v>0</v>
      </c>
      <c r="LW122" s="111">
        <f t="shared" si="463"/>
        <v>0</v>
      </c>
      <c r="LX122" s="111">
        <f t="shared" si="464"/>
        <v>0</v>
      </c>
      <c r="LY122" s="111">
        <f t="shared" si="465"/>
        <v>0</v>
      </c>
      <c r="LZ122" s="111">
        <f t="shared" si="466"/>
        <v>0</v>
      </c>
      <c r="MA122" s="111">
        <f t="shared" si="467"/>
        <v>0</v>
      </c>
      <c r="MD122" s="111"/>
      <c r="ME122" s="111">
        <f t="shared" si="685"/>
        <v>0</v>
      </c>
      <c r="MF122" s="111">
        <f t="shared" si="468"/>
        <v>0</v>
      </c>
      <c r="MG122" s="111">
        <f t="shared" si="469"/>
        <v>0</v>
      </c>
      <c r="MH122" s="111">
        <f t="shared" si="470"/>
        <v>0</v>
      </c>
      <c r="MI122" s="111">
        <f t="shared" si="471"/>
        <v>0</v>
      </c>
      <c r="MJ122" s="111">
        <f t="shared" si="472"/>
        <v>0</v>
      </c>
      <c r="MK122" s="111">
        <f t="shared" si="473"/>
        <v>0</v>
      </c>
      <c r="ML122" s="111">
        <f t="shared" si="474"/>
        <v>0</v>
      </c>
      <c r="MM122" s="111">
        <f t="shared" si="475"/>
        <v>0</v>
      </c>
      <c r="MN122" s="111">
        <f t="shared" si="476"/>
        <v>0</v>
      </c>
      <c r="MO122" s="111">
        <f t="shared" si="477"/>
        <v>0</v>
      </c>
      <c r="MP122" s="111">
        <f t="shared" si="478"/>
        <v>0</v>
      </c>
      <c r="MQ122" s="111">
        <f t="shared" si="479"/>
        <v>0</v>
      </c>
      <c r="MR122" s="111">
        <f t="shared" si="480"/>
        <v>0</v>
      </c>
      <c r="MS122" s="111">
        <f t="shared" si="481"/>
        <v>0</v>
      </c>
      <c r="MT122" s="111">
        <f t="shared" si="482"/>
        <v>0</v>
      </c>
      <c r="MU122" s="111">
        <f t="shared" si="483"/>
        <v>0</v>
      </c>
      <c r="MV122" s="111">
        <f t="shared" si="484"/>
        <v>0</v>
      </c>
      <c r="MW122" s="111">
        <f t="shared" si="485"/>
        <v>0</v>
      </c>
      <c r="MX122" s="111">
        <f t="shared" si="486"/>
        <v>0</v>
      </c>
      <c r="MY122" s="111">
        <f t="shared" si="487"/>
        <v>0</v>
      </c>
      <c r="MZ122" s="111">
        <f t="shared" si="488"/>
        <v>0</v>
      </c>
      <c r="NA122" s="111">
        <f t="shared" si="489"/>
        <v>0</v>
      </c>
      <c r="NB122" s="111">
        <f t="shared" si="490"/>
        <v>0</v>
      </c>
      <c r="NC122" s="111">
        <f t="shared" si="491"/>
        <v>0</v>
      </c>
      <c r="ND122" s="111">
        <f t="shared" si="492"/>
        <v>0</v>
      </c>
      <c r="NE122" s="111">
        <f t="shared" si="493"/>
        <v>0</v>
      </c>
      <c r="NF122" s="111">
        <f t="shared" si="494"/>
        <v>0</v>
      </c>
      <c r="NG122" s="111">
        <f t="shared" si="495"/>
        <v>0</v>
      </c>
      <c r="NH122" s="111">
        <f t="shared" si="496"/>
        <v>0</v>
      </c>
      <c r="NI122" s="111">
        <f t="shared" si="497"/>
        <v>0</v>
      </c>
      <c r="NJ122" s="111">
        <f t="shared" si="498"/>
        <v>0</v>
      </c>
      <c r="NK122" s="111">
        <f t="shared" si="499"/>
        <v>0</v>
      </c>
      <c r="NL122" s="111">
        <f t="shared" si="500"/>
        <v>0</v>
      </c>
      <c r="NM122" s="111">
        <f t="shared" si="501"/>
        <v>0</v>
      </c>
      <c r="NN122" s="111">
        <f t="shared" si="502"/>
        <v>0</v>
      </c>
      <c r="NO122" s="111">
        <f t="shared" si="503"/>
        <v>0</v>
      </c>
      <c r="NP122" s="111">
        <f t="shared" si="504"/>
        <v>0</v>
      </c>
      <c r="NQ122" s="111">
        <f t="shared" si="505"/>
        <v>0</v>
      </c>
      <c r="NR122" s="111">
        <f t="shared" si="506"/>
        <v>0</v>
      </c>
      <c r="NS122" s="111">
        <f t="shared" si="507"/>
        <v>0</v>
      </c>
      <c r="NT122" s="111">
        <f t="shared" si="508"/>
        <v>0</v>
      </c>
      <c r="NU122" s="111">
        <f t="shared" si="509"/>
        <v>0</v>
      </c>
      <c r="NV122" s="111">
        <f t="shared" si="510"/>
        <v>0</v>
      </c>
      <c r="NW122" s="111">
        <f t="shared" si="511"/>
        <v>0</v>
      </c>
      <c r="NX122" s="111">
        <f t="shared" si="512"/>
        <v>0</v>
      </c>
      <c r="NY122" s="111">
        <f t="shared" si="513"/>
        <v>0</v>
      </c>
      <c r="NZ122" s="111">
        <f t="shared" si="514"/>
        <v>0</v>
      </c>
      <c r="OA122" s="111">
        <f t="shared" si="515"/>
        <v>0</v>
      </c>
      <c r="OB122" s="111">
        <f t="shared" si="516"/>
        <v>0</v>
      </c>
      <c r="OC122" s="111">
        <f t="shared" si="517"/>
        <v>0</v>
      </c>
      <c r="OD122" s="111">
        <f t="shared" si="518"/>
        <v>0</v>
      </c>
      <c r="OE122" s="111">
        <f t="shared" si="519"/>
        <v>0</v>
      </c>
      <c r="OF122" s="111">
        <f t="shared" si="520"/>
        <v>0</v>
      </c>
      <c r="OG122" s="111">
        <f t="shared" si="521"/>
        <v>0</v>
      </c>
      <c r="OH122" s="111">
        <f t="shared" si="522"/>
        <v>0</v>
      </c>
      <c r="OI122" s="111">
        <f t="shared" si="523"/>
        <v>0</v>
      </c>
      <c r="OJ122" s="111">
        <f t="shared" si="524"/>
        <v>0</v>
      </c>
      <c r="OK122" s="111">
        <f t="shared" si="525"/>
        <v>0</v>
      </c>
      <c r="OL122" s="111">
        <f t="shared" si="526"/>
        <v>0</v>
      </c>
      <c r="OM122" s="111">
        <f t="shared" si="527"/>
        <v>0</v>
      </c>
      <c r="ON122" s="111">
        <f t="shared" si="528"/>
        <v>0</v>
      </c>
      <c r="OO122" s="111">
        <f t="shared" si="529"/>
        <v>0</v>
      </c>
      <c r="OP122" s="111">
        <f t="shared" si="530"/>
        <v>0</v>
      </c>
      <c r="OQ122" s="111">
        <f t="shared" si="531"/>
        <v>0</v>
      </c>
      <c r="OR122" s="111">
        <f t="shared" si="532"/>
        <v>0</v>
      </c>
      <c r="OS122" s="111">
        <f t="shared" si="533"/>
        <v>0</v>
      </c>
      <c r="OT122" s="111">
        <f t="shared" si="534"/>
        <v>0</v>
      </c>
      <c r="OU122" s="111">
        <f t="shared" si="535"/>
        <v>0</v>
      </c>
      <c r="OV122" s="111">
        <f t="shared" si="536"/>
        <v>0</v>
      </c>
      <c r="OW122" s="111">
        <f t="shared" si="537"/>
        <v>0</v>
      </c>
      <c r="OX122" s="111">
        <f t="shared" si="538"/>
        <v>0</v>
      </c>
      <c r="OY122" s="111"/>
      <c r="PA122" s="51">
        <f t="shared" si="686"/>
        <v>74170.175553489564</v>
      </c>
      <c r="PB122" s="51">
        <f t="shared" si="539"/>
        <v>71671.716031302916</v>
      </c>
      <c r="PC122" s="51">
        <f t="shared" si="540"/>
        <v>74102.543671072621</v>
      </c>
      <c r="PD122" s="51">
        <f t="shared" si="541"/>
        <v>74118.200217645033</v>
      </c>
      <c r="PE122" s="51">
        <f t="shared" si="542"/>
        <v>74118.200217645033</v>
      </c>
      <c r="PF122" s="51">
        <f t="shared" si="543"/>
        <v>71687.372577875329</v>
      </c>
      <c r="PG122" s="51">
        <f t="shared" si="544"/>
        <v>71150.782127783605</v>
      </c>
      <c r="PH122" s="51">
        <f t="shared" si="545"/>
        <v>63859.004823333962</v>
      </c>
      <c r="PI122" s="51">
        <f t="shared" si="546"/>
        <v>66109.934915802311</v>
      </c>
      <c r="PJ122" s="51">
        <f t="shared" si="547"/>
        <v>69739.34371567746</v>
      </c>
      <c r="PK122" s="51">
        <f t="shared" si="548"/>
        <v>69654.697325236455</v>
      </c>
      <c r="PL122" s="51">
        <f t="shared" si="549"/>
        <v>69686.534537885367</v>
      </c>
      <c r="PM122" s="51">
        <f t="shared" si="550"/>
        <v>74170.175553489564</v>
      </c>
      <c r="PN122" s="51">
        <f t="shared" si="551"/>
        <v>71671.716031302916</v>
      </c>
      <c r="PO122" s="51">
        <f t="shared" si="552"/>
        <v>74102.543671072621</v>
      </c>
      <c r="PP122" s="51">
        <f t="shared" si="553"/>
        <v>74118.200217645033</v>
      </c>
      <c r="PQ122" s="51">
        <f t="shared" si="554"/>
        <v>74118.200217645033</v>
      </c>
      <c r="PR122" s="51">
        <f t="shared" si="555"/>
        <v>71687.372577875329</v>
      </c>
      <c r="PS122" s="51">
        <f t="shared" si="556"/>
        <v>71150.782127783605</v>
      </c>
      <c r="PT122" s="51">
        <f t="shared" si="557"/>
        <v>63859.004823333962</v>
      </c>
      <c r="PU122" s="51">
        <f t="shared" si="558"/>
        <v>66109.934915802311</v>
      </c>
      <c r="PV122" s="51">
        <f t="shared" si="559"/>
        <v>69739.34371567746</v>
      </c>
      <c r="PW122" s="51">
        <f t="shared" si="560"/>
        <v>69654.697325236455</v>
      </c>
      <c r="PX122" s="51">
        <f t="shared" si="561"/>
        <v>69686.534537885367</v>
      </c>
      <c r="PY122" s="51">
        <f t="shared" si="562"/>
        <v>74170.175553489564</v>
      </c>
      <c r="PZ122" s="51">
        <f t="shared" si="563"/>
        <v>71671.716031302916</v>
      </c>
      <c r="QA122" s="51">
        <f t="shared" si="564"/>
        <v>74102.543671072621</v>
      </c>
      <c r="QB122" s="51">
        <f t="shared" si="565"/>
        <v>74118.200217645033</v>
      </c>
      <c r="QC122" s="51">
        <f t="shared" si="566"/>
        <v>74118.200217645033</v>
      </c>
      <c r="QD122" s="51">
        <f t="shared" si="567"/>
        <v>71687.372577875329</v>
      </c>
      <c r="QE122" s="51">
        <f t="shared" si="568"/>
        <v>71150.782127783605</v>
      </c>
      <c r="QF122" s="51">
        <f t="shared" si="569"/>
        <v>63859.004823333962</v>
      </c>
      <c r="QG122" s="51">
        <f t="shared" si="570"/>
        <v>66109.934915802311</v>
      </c>
      <c r="QH122" s="51">
        <f t="shared" si="571"/>
        <v>69739.34371567746</v>
      </c>
      <c r="QI122" s="51">
        <f t="shared" si="572"/>
        <v>69654.697325236455</v>
      </c>
      <c r="QJ122" s="51">
        <f t="shared" si="573"/>
        <v>69686.534537885367</v>
      </c>
      <c r="QK122" s="51">
        <f t="shared" si="574"/>
        <v>74170.175553489564</v>
      </c>
      <c r="QL122" s="51">
        <f t="shared" si="575"/>
        <v>71671.716031302916</v>
      </c>
      <c r="QM122" s="51">
        <f t="shared" si="576"/>
        <v>74102.543671072621</v>
      </c>
      <c r="QN122" s="51">
        <f t="shared" si="577"/>
        <v>74118.200217645033</v>
      </c>
      <c r="QO122" s="51">
        <f t="shared" si="578"/>
        <v>74118.200217645033</v>
      </c>
      <c r="QP122" s="51">
        <f t="shared" si="579"/>
        <v>71687.372577875329</v>
      </c>
      <c r="QQ122" s="51">
        <f t="shared" si="580"/>
        <v>71150.782127783605</v>
      </c>
      <c r="QR122" s="51">
        <f t="shared" si="581"/>
        <v>63859.004823333962</v>
      </c>
      <c r="QS122" s="51">
        <f t="shared" si="582"/>
        <v>66109.934915802311</v>
      </c>
      <c r="QT122" s="51">
        <f t="shared" si="583"/>
        <v>69739.34371567746</v>
      </c>
      <c r="QU122" s="51">
        <f t="shared" si="584"/>
        <v>69654.697325236455</v>
      </c>
      <c r="QV122" s="51">
        <f t="shared" si="585"/>
        <v>69686.534537885367</v>
      </c>
      <c r="QW122" s="51">
        <f t="shared" si="586"/>
        <v>74170.175553489564</v>
      </c>
      <c r="QX122" s="51">
        <f t="shared" si="587"/>
        <v>71671.716031302916</v>
      </c>
      <c r="QY122" s="51">
        <f t="shared" si="588"/>
        <v>74102.543671072621</v>
      </c>
      <c r="QZ122" s="51">
        <f t="shared" si="589"/>
        <v>74118.200217645033</v>
      </c>
      <c r="RA122" s="51">
        <f t="shared" si="590"/>
        <v>74118.200217645033</v>
      </c>
      <c r="RB122" s="51">
        <f t="shared" si="591"/>
        <v>71687.372577875329</v>
      </c>
      <c r="RC122" s="51">
        <f t="shared" si="592"/>
        <v>71150.782127783605</v>
      </c>
      <c r="RD122" s="51">
        <f t="shared" si="593"/>
        <v>63859.004823333962</v>
      </c>
      <c r="RE122" s="51">
        <f t="shared" si="594"/>
        <v>66109.934915802311</v>
      </c>
      <c r="RF122" s="51">
        <f t="shared" si="595"/>
        <v>69739.34371567746</v>
      </c>
      <c r="RG122" s="51">
        <f t="shared" si="596"/>
        <v>69654.697325236455</v>
      </c>
      <c r="RH122" s="51">
        <f t="shared" si="597"/>
        <v>69686.534537885367</v>
      </c>
      <c r="RI122" s="51">
        <f t="shared" si="598"/>
        <v>74170.175553489564</v>
      </c>
      <c r="RJ122" s="51">
        <f t="shared" si="599"/>
        <v>71671.716031302916</v>
      </c>
      <c r="RK122" s="51">
        <f t="shared" si="600"/>
        <v>74102.543671072621</v>
      </c>
      <c r="RL122" s="51">
        <f t="shared" si="601"/>
        <v>74118.200217645033</v>
      </c>
      <c r="RM122" s="51">
        <f t="shared" si="602"/>
        <v>74118.200217645033</v>
      </c>
      <c r="RN122" s="51">
        <f t="shared" si="603"/>
        <v>71687.372577875329</v>
      </c>
      <c r="RO122" s="51">
        <f t="shared" si="604"/>
        <v>71150.782127783605</v>
      </c>
      <c r="RP122" s="51">
        <f t="shared" si="605"/>
        <v>63859.004823333962</v>
      </c>
      <c r="RQ122" s="51">
        <f t="shared" si="606"/>
        <v>66109.934915802311</v>
      </c>
      <c r="RR122" s="51">
        <f t="shared" si="607"/>
        <v>69739.34371567746</v>
      </c>
      <c r="RS122" s="51">
        <f t="shared" si="608"/>
        <v>69654.697325236455</v>
      </c>
      <c r="RT122" s="51">
        <f t="shared" si="609"/>
        <v>69686.534537885367</v>
      </c>
      <c r="RU122" s="51"/>
      <c r="RV122" s="51">
        <f t="shared" si="770"/>
        <v>850068.50571474968</v>
      </c>
      <c r="RW122" s="51">
        <f t="shared" si="770"/>
        <v>850068.50571474968</v>
      </c>
      <c r="RX122" s="51">
        <f t="shared" si="770"/>
        <v>850068.50571474968</v>
      </c>
      <c r="RY122" s="51">
        <f t="shared" si="770"/>
        <v>850068.50571474968</v>
      </c>
      <c r="RZ122" s="51">
        <f t="shared" si="770"/>
        <v>850068.50571474968</v>
      </c>
      <c r="SA122" s="51">
        <f t="shared" si="770"/>
        <v>850068.50571474968</v>
      </c>
    </row>
    <row r="123" spans="1:495" x14ac:dyDescent="0.3">
      <c r="A123" s="1">
        <v>833000</v>
      </c>
      <c r="B123" s="1" t="s">
        <v>282</v>
      </c>
      <c r="C123" s="1" t="s">
        <v>139</v>
      </c>
      <c r="D123" s="44">
        <v>0</v>
      </c>
      <c r="E123" s="1" t="s">
        <v>174</v>
      </c>
      <c r="F123" s="107">
        <f>VLOOKUP(A123,Auxiliar_OPEX_CustosUnit!$A$4:$E$129,COLUMN(Auxiliar_OPEX_CustosUnit!$E$3),0)</f>
        <v>3</v>
      </c>
      <c r="G123" s="107">
        <f>INDEX(Auxiliar_OPEX_Drivers!$B$76:$I$84,MATCH($E123,Auxiliar_OPEX_Drivers!$B$76:$B$84,0),MATCH(YEAR(G$2),Auxiliar_OPEX_Drivers!$B$76:$I$76,0))*$F123</f>
        <v>3</v>
      </c>
      <c r="H123" s="107">
        <f>INDEX(Auxiliar_OPEX_Drivers!$B$76:$I$84,MATCH($E123,Auxiliar_OPEX_Drivers!$B$76:$B$84,0),MATCH(YEAR(H$2),Auxiliar_OPEX_Drivers!$B$76:$I$76,0))*$F123</f>
        <v>3</v>
      </c>
      <c r="I123" s="107">
        <f>INDEX(Auxiliar_OPEX_Drivers!$B$76:$I$84,MATCH($E123,Auxiliar_OPEX_Drivers!$B$76:$B$84,0),MATCH(YEAR(I$2),Auxiliar_OPEX_Drivers!$B$76:$I$76,0))*$F123</f>
        <v>3</v>
      </c>
      <c r="J123" s="107">
        <f>INDEX(Auxiliar_OPEX_Drivers!$B$76:$I$84,MATCH($E123,Auxiliar_OPEX_Drivers!$B$76:$B$84,0),MATCH(YEAR(J$2),Auxiliar_OPEX_Drivers!$B$76:$I$76,0))*$F123</f>
        <v>3</v>
      </c>
      <c r="K123" s="107">
        <f>INDEX(Auxiliar_OPEX_Drivers!$B$76:$I$84,MATCH($E123,Auxiliar_OPEX_Drivers!$B$76:$B$84,0),MATCH(YEAR(K$2),Auxiliar_OPEX_Drivers!$B$76:$I$76,0))*$F123</f>
        <v>3</v>
      </c>
      <c r="L123" s="107">
        <f>INDEX(Auxiliar_OPEX_Drivers!$B$76:$I$84,MATCH($E123,Auxiliar_OPEX_Drivers!$B$76:$B$84,0),MATCH(YEAR(L$2),Auxiliar_OPEX_Drivers!$B$76:$I$76,0))*$F123</f>
        <v>3</v>
      </c>
      <c r="M123" s="107">
        <f>INDEX(Auxiliar_OPEX_Drivers!$B$76:$I$84,MATCH($E123,Auxiliar_OPEX_Drivers!$B$76:$B$84,0),MATCH(YEAR(M$2),Auxiliar_OPEX_Drivers!$B$76:$I$76,0))*$F123</f>
        <v>3</v>
      </c>
      <c r="N123" s="107">
        <f>INDEX(Auxiliar_OPEX_Drivers!$B$76:$I$84,MATCH($E123,Auxiliar_OPEX_Drivers!$B$76:$B$84,0),MATCH(YEAR(N$2),Auxiliar_OPEX_Drivers!$B$76:$I$76,0))*$F123</f>
        <v>3</v>
      </c>
      <c r="O123" s="107">
        <f>INDEX(Auxiliar_OPEX_Drivers!$B$76:$I$84,MATCH($E123,Auxiliar_OPEX_Drivers!$B$76:$B$84,0),MATCH(YEAR(O$2),Auxiliar_OPEX_Drivers!$B$76:$I$76,0))*$F123</f>
        <v>3</v>
      </c>
      <c r="P123" s="107">
        <f>INDEX(Auxiliar_OPEX_Drivers!$B$76:$I$84,MATCH($E123,Auxiliar_OPEX_Drivers!$B$76:$B$84,0),MATCH(YEAR(P$2),Auxiliar_OPEX_Drivers!$B$76:$I$76,0))*$F123</f>
        <v>3</v>
      </c>
      <c r="Q123" s="107">
        <f>INDEX(Auxiliar_OPEX_Drivers!$B$76:$I$84,MATCH($E123,Auxiliar_OPEX_Drivers!$B$76:$B$84,0),MATCH(YEAR(Q$2),Auxiliar_OPEX_Drivers!$B$76:$I$76,0))*$F123</f>
        <v>3</v>
      </c>
      <c r="R123" s="107">
        <f>INDEX(Auxiliar_OPEX_Drivers!$B$76:$I$84,MATCH($E123,Auxiliar_OPEX_Drivers!$B$76:$B$84,0),MATCH(YEAR(R$2),Auxiliar_OPEX_Drivers!$B$76:$I$76,0))*$F123</f>
        <v>3</v>
      </c>
      <c r="S123" s="107">
        <f>INDEX(Auxiliar_OPEX_Drivers!$B$76:$I$84,MATCH($E123,Auxiliar_OPEX_Drivers!$B$76:$B$84,0),MATCH(YEAR(S$2),Auxiliar_OPEX_Drivers!$B$76:$I$76,0))*$F123</f>
        <v>3</v>
      </c>
      <c r="T123" s="107">
        <f>INDEX(Auxiliar_OPEX_Drivers!$B$76:$I$84,MATCH($E123,Auxiliar_OPEX_Drivers!$B$76:$B$84,0),MATCH(YEAR(T$2),Auxiliar_OPEX_Drivers!$B$76:$I$76,0))*$F123</f>
        <v>3</v>
      </c>
      <c r="U123" s="107">
        <f>INDEX(Auxiliar_OPEX_Drivers!$B$76:$I$84,MATCH($E123,Auxiliar_OPEX_Drivers!$B$76:$B$84,0),MATCH(YEAR(U$2),Auxiliar_OPEX_Drivers!$B$76:$I$76,0))*$F123</f>
        <v>3</v>
      </c>
      <c r="V123" s="107">
        <f>INDEX(Auxiliar_OPEX_Drivers!$B$76:$I$84,MATCH($E123,Auxiliar_OPEX_Drivers!$B$76:$B$84,0),MATCH(YEAR(V$2),Auxiliar_OPEX_Drivers!$B$76:$I$76,0))*$F123</f>
        <v>3</v>
      </c>
      <c r="W123" s="107">
        <f>INDEX(Auxiliar_OPEX_Drivers!$B$76:$I$84,MATCH($E123,Auxiliar_OPEX_Drivers!$B$76:$B$84,0),MATCH(YEAR(W$2),Auxiliar_OPEX_Drivers!$B$76:$I$76,0))*$F123</f>
        <v>3</v>
      </c>
      <c r="X123" s="107">
        <f>INDEX(Auxiliar_OPEX_Drivers!$B$76:$I$84,MATCH($E123,Auxiliar_OPEX_Drivers!$B$76:$B$84,0),MATCH(YEAR(X$2),Auxiliar_OPEX_Drivers!$B$76:$I$76,0))*$F123</f>
        <v>3</v>
      </c>
      <c r="Y123" s="107">
        <f>INDEX(Auxiliar_OPEX_Drivers!$B$76:$I$84,MATCH($E123,Auxiliar_OPEX_Drivers!$B$76:$B$84,0),MATCH(YEAR(Y$2),Auxiliar_OPEX_Drivers!$B$76:$I$76,0))*$F123</f>
        <v>3</v>
      </c>
      <c r="Z123" s="107">
        <f>INDEX(Auxiliar_OPEX_Drivers!$B$76:$I$84,MATCH($E123,Auxiliar_OPEX_Drivers!$B$76:$B$84,0),MATCH(YEAR(Z$2),Auxiliar_OPEX_Drivers!$B$76:$I$76,0))*$F123</f>
        <v>3</v>
      </c>
      <c r="AA123" s="107">
        <f>INDEX(Auxiliar_OPEX_Drivers!$B$76:$I$84,MATCH($E123,Auxiliar_OPEX_Drivers!$B$76:$B$84,0),MATCH(YEAR(AA$2),Auxiliar_OPEX_Drivers!$B$76:$I$76,0))*$F123</f>
        <v>3</v>
      </c>
      <c r="AB123" s="107">
        <f>INDEX(Auxiliar_OPEX_Drivers!$B$76:$I$84,MATCH($E123,Auxiliar_OPEX_Drivers!$B$76:$B$84,0),MATCH(YEAR(AB$2),Auxiliar_OPEX_Drivers!$B$76:$I$76,0))*$F123</f>
        <v>3</v>
      </c>
      <c r="AC123" s="107">
        <f>INDEX(Auxiliar_OPEX_Drivers!$B$76:$I$84,MATCH($E123,Auxiliar_OPEX_Drivers!$B$76:$B$84,0),MATCH(YEAR(AC$2),Auxiliar_OPEX_Drivers!$B$76:$I$76,0))*$F123</f>
        <v>3</v>
      </c>
      <c r="AD123" s="107">
        <f>INDEX(Auxiliar_OPEX_Drivers!$B$76:$I$84,MATCH($E123,Auxiliar_OPEX_Drivers!$B$76:$B$84,0),MATCH(YEAR(AD$2),Auxiliar_OPEX_Drivers!$B$76:$I$76,0))*$F123</f>
        <v>3</v>
      </c>
      <c r="AE123" s="107">
        <f>INDEX(Auxiliar_OPEX_Drivers!$B$76:$I$84,MATCH($E123,Auxiliar_OPEX_Drivers!$B$76:$B$84,0),MATCH(YEAR(AE$2),Auxiliar_OPEX_Drivers!$B$76:$I$76,0))*$F123</f>
        <v>3</v>
      </c>
      <c r="AF123" s="107">
        <f>INDEX(Auxiliar_OPEX_Drivers!$B$76:$I$84,MATCH($E123,Auxiliar_OPEX_Drivers!$B$76:$B$84,0),MATCH(YEAR(AF$2),Auxiliar_OPEX_Drivers!$B$76:$I$76,0))*$F123</f>
        <v>3</v>
      </c>
      <c r="AG123" s="107">
        <f>INDEX(Auxiliar_OPEX_Drivers!$B$76:$I$84,MATCH($E123,Auxiliar_OPEX_Drivers!$B$76:$B$84,0),MATCH(YEAR(AG$2),Auxiliar_OPEX_Drivers!$B$76:$I$76,0))*$F123</f>
        <v>3</v>
      </c>
      <c r="AH123" s="107">
        <f>INDEX(Auxiliar_OPEX_Drivers!$B$76:$I$84,MATCH($E123,Auxiliar_OPEX_Drivers!$B$76:$B$84,0),MATCH(YEAR(AH$2),Auxiliar_OPEX_Drivers!$B$76:$I$76,0))*$F123</f>
        <v>3</v>
      </c>
      <c r="AI123" s="107">
        <f>INDEX(Auxiliar_OPEX_Drivers!$B$76:$I$84,MATCH($E123,Auxiliar_OPEX_Drivers!$B$76:$B$84,0),MATCH(YEAR(AI$2),Auxiliar_OPEX_Drivers!$B$76:$I$76,0))*$F123</f>
        <v>3</v>
      </c>
      <c r="AJ123" s="107">
        <f>INDEX(Auxiliar_OPEX_Drivers!$B$76:$I$84,MATCH($E123,Auxiliar_OPEX_Drivers!$B$76:$B$84,0),MATCH(YEAR(AJ$2),Auxiliar_OPEX_Drivers!$B$76:$I$76,0))*$F123</f>
        <v>3</v>
      </c>
      <c r="AK123" s="107">
        <f>INDEX(Auxiliar_OPEX_Drivers!$B$76:$I$84,MATCH($E123,Auxiliar_OPEX_Drivers!$B$76:$B$84,0),MATCH(YEAR(AK$2),Auxiliar_OPEX_Drivers!$B$76:$I$76,0))*$F123</f>
        <v>3</v>
      </c>
      <c r="AL123" s="107">
        <f>INDEX(Auxiliar_OPEX_Drivers!$B$76:$I$84,MATCH($E123,Auxiliar_OPEX_Drivers!$B$76:$B$84,0),MATCH(YEAR(AL$2),Auxiliar_OPEX_Drivers!$B$76:$I$76,0))*$F123</f>
        <v>3</v>
      </c>
      <c r="AM123" s="107">
        <f>INDEX(Auxiliar_OPEX_Drivers!$B$76:$I$84,MATCH($E123,Auxiliar_OPEX_Drivers!$B$76:$B$84,0),MATCH(YEAR(AM$2),Auxiliar_OPEX_Drivers!$B$76:$I$76,0))*$F123</f>
        <v>3</v>
      </c>
      <c r="AN123" s="107">
        <f>INDEX(Auxiliar_OPEX_Drivers!$B$76:$I$84,MATCH($E123,Auxiliar_OPEX_Drivers!$B$76:$B$84,0),MATCH(YEAR(AN$2),Auxiliar_OPEX_Drivers!$B$76:$I$76,0))*$F123</f>
        <v>3</v>
      </c>
      <c r="AO123" s="107">
        <f>INDEX(Auxiliar_OPEX_Drivers!$B$76:$I$84,MATCH($E123,Auxiliar_OPEX_Drivers!$B$76:$B$84,0),MATCH(YEAR(AO$2),Auxiliar_OPEX_Drivers!$B$76:$I$76,0))*$F123</f>
        <v>3</v>
      </c>
      <c r="AP123" s="107">
        <f>INDEX(Auxiliar_OPEX_Drivers!$B$76:$I$84,MATCH($E123,Auxiliar_OPEX_Drivers!$B$76:$B$84,0),MATCH(YEAR(AP$2),Auxiliar_OPEX_Drivers!$B$76:$I$76,0))*$F123</f>
        <v>3</v>
      </c>
      <c r="AQ123" s="107">
        <f>INDEX(Auxiliar_OPEX_Drivers!$B$76:$I$84,MATCH($E123,Auxiliar_OPEX_Drivers!$B$76:$B$84,0),MATCH(YEAR(AQ$2),Auxiliar_OPEX_Drivers!$B$76:$I$76,0))*$F123</f>
        <v>3</v>
      </c>
      <c r="AR123" s="107">
        <f>INDEX(Auxiliar_OPEX_Drivers!$B$76:$I$84,MATCH($E123,Auxiliar_OPEX_Drivers!$B$76:$B$84,0),MATCH(YEAR(AR$2),Auxiliar_OPEX_Drivers!$B$76:$I$76,0))*$F123</f>
        <v>3</v>
      </c>
      <c r="AS123" s="107">
        <f>INDEX(Auxiliar_OPEX_Drivers!$B$76:$I$84,MATCH($E123,Auxiliar_OPEX_Drivers!$B$76:$B$84,0),MATCH(YEAR(AS$2),Auxiliar_OPEX_Drivers!$B$76:$I$76,0))*$F123</f>
        <v>3</v>
      </c>
      <c r="AT123" s="107">
        <f>INDEX(Auxiliar_OPEX_Drivers!$B$76:$I$84,MATCH($E123,Auxiliar_OPEX_Drivers!$B$76:$B$84,0),MATCH(YEAR(AT$2),Auxiliar_OPEX_Drivers!$B$76:$I$76,0))*$F123</f>
        <v>3</v>
      </c>
      <c r="AU123" s="107">
        <f>INDEX(Auxiliar_OPEX_Drivers!$B$76:$I$84,MATCH($E123,Auxiliar_OPEX_Drivers!$B$76:$B$84,0),MATCH(YEAR(AU$2),Auxiliar_OPEX_Drivers!$B$76:$I$76,0))*$F123</f>
        <v>3</v>
      </c>
      <c r="AV123" s="107">
        <f>INDEX(Auxiliar_OPEX_Drivers!$B$76:$I$84,MATCH($E123,Auxiliar_OPEX_Drivers!$B$76:$B$84,0),MATCH(YEAR(AV$2),Auxiliar_OPEX_Drivers!$B$76:$I$76,0))*$F123</f>
        <v>3</v>
      </c>
      <c r="AW123" s="107">
        <f>INDEX(Auxiliar_OPEX_Drivers!$B$76:$I$84,MATCH($E123,Auxiliar_OPEX_Drivers!$B$76:$B$84,0),MATCH(YEAR(AW$2),Auxiliar_OPEX_Drivers!$B$76:$I$76,0))*$F123</f>
        <v>3</v>
      </c>
      <c r="AX123" s="107">
        <f>INDEX(Auxiliar_OPEX_Drivers!$B$76:$I$84,MATCH($E123,Auxiliar_OPEX_Drivers!$B$76:$B$84,0),MATCH(YEAR(AX$2),Auxiliar_OPEX_Drivers!$B$76:$I$76,0))*$F123</f>
        <v>3</v>
      </c>
      <c r="AY123" s="107">
        <f>INDEX(Auxiliar_OPEX_Drivers!$B$76:$I$84,MATCH($E123,Auxiliar_OPEX_Drivers!$B$76:$B$84,0),MATCH(YEAR(AY$2),Auxiliar_OPEX_Drivers!$B$76:$I$76,0))*$F123</f>
        <v>3</v>
      </c>
      <c r="AZ123" s="107">
        <f>INDEX(Auxiliar_OPEX_Drivers!$B$76:$I$84,MATCH($E123,Auxiliar_OPEX_Drivers!$B$76:$B$84,0),MATCH(YEAR(AZ$2),Auxiliar_OPEX_Drivers!$B$76:$I$76,0))*$F123</f>
        <v>3</v>
      </c>
      <c r="BA123" s="107">
        <f>INDEX(Auxiliar_OPEX_Drivers!$B$76:$I$84,MATCH($E123,Auxiliar_OPEX_Drivers!$B$76:$B$84,0),MATCH(YEAR(BA$2),Auxiliar_OPEX_Drivers!$B$76:$I$76,0))*$F123</f>
        <v>3</v>
      </c>
      <c r="BB123" s="107">
        <f>INDEX(Auxiliar_OPEX_Drivers!$B$76:$I$84,MATCH($E123,Auxiliar_OPEX_Drivers!$B$76:$B$84,0),MATCH(YEAR(BB$2),Auxiliar_OPEX_Drivers!$B$76:$I$76,0))*$F123</f>
        <v>3</v>
      </c>
      <c r="BC123" s="107">
        <f>INDEX(Auxiliar_OPEX_Drivers!$B$76:$I$84,MATCH($E123,Auxiliar_OPEX_Drivers!$B$76:$B$84,0),MATCH(YEAR(BC$2),Auxiliar_OPEX_Drivers!$B$76:$I$76,0))*$F123</f>
        <v>3</v>
      </c>
      <c r="BD123" s="107">
        <f>INDEX(Auxiliar_OPEX_Drivers!$B$76:$I$84,MATCH($E123,Auxiliar_OPEX_Drivers!$B$76:$B$84,0),MATCH(YEAR(BD$2),Auxiliar_OPEX_Drivers!$B$76:$I$76,0))*$F123</f>
        <v>3</v>
      </c>
      <c r="BE123" s="107">
        <f>INDEX(Auxiliar_OPEX_Drivers!$B$76:$I$84,MATCH($E123,Auxiliar_OPEX_Drivers!$B$76:$B$84,0),MATCH(YEAR(BE$2),Auxiliar_OPEX_Drivers!$B$76:$I$76,0))*$F123</f>
        <v>3</v>
      </c>
      <c r="BF123" s="107">
        <f>INDEX(Auxiliar_OPEX_Drivers!$B$76:$I$84,MATCH($E123,Auxiliar_OPEX_Drivers!$B$76:$B$84,0),MATCH(YEAR(BF$2),Auxiliar_OPEX_Drivers!$B$76:$I$76,0))*$F123</f>
        <v>3</v>
      </c>
      <c r="BG123" s="107">
        <f>INDEX(Auxiliar_OPEX_Drivers!$B$76:$I$84,MATCH($E123,Auxiliar_OPEX_Drivers!$B$76:$B$84,0),MATCH(YEAR(BG$2),Auxiliar_OPEX_Drivers!$B$76:$I$76,0))*$F123</f>
        <v>3</v>
      </c>
      <c r="BH123" s="107">
        <f>INDEX(Auxiliar_OPEX_Drivers!$B$76:$I$84,MATCH($E123,Auxiliar_OPEX_Drivers!$B$76:$B$84,0),MATCH(YEAR(BH$2),Auxiliar_OPEX_Drivers!$B$76:$I$76,0))*$F123</f>
        <v>3</v>
      </c>
      <c r="BI123" s="107">
        <f>INDEX(Auxiliar_OPEX_Drivers!$B$76:$I$84,MATCH($E123,Auxiliar_OPEX_Drivers!$B$76:$B$84,0),MATCH(YEAR(BI$2),Auxiliar_OPEX_Drivers!$B$76:$I$76,0))*$F123</f>
        <v>3</v>
      </c>
      <c r="BJ123" s="107">
        <f>INDEX(Auxiliar_OPEX_Drivers!$B$76:$I$84,MATCH($E123,Auxiliar_OPEX_Drivers!$B$76:$B$84,0),MATCH(YEAR(BJ$2),Auxiliar_OPEX_Drivers!$B$76:$I$76,0))*$F123</f>
        <v>3</v>
      </c>
      <c r="BK123" s="107">
        <f>INDEX(Auxiliar_OPEX_Drivers!$B$76:$I$84,MATCH($E123,Auxiliar_OPEX_Drivers!$B$76:$B$84,0),MATCH(YEAR(BK$2),Auxiliar_OPEX_Drivers!$B$76:$I$76,0))*$F123</f>
        <v>3</v>
      </c>
      <c r="BL123" s="107">
        <f>INDEX(Auxiliar_OPEX_Drivers!$B$76:$I$84,MATCH($E123,Auxiliar_OPEX_Drivers!$B$76:$B$84,0),MATCH(YEAR(BL$2),Auxiliar_OPEX_Drivers!$B$76:$I$76,0))*$F123</f>
        <v>3</v>
      </c>
      <c r="BM123" s="107">
        <f>INDEX(Auxiliar_OPEX_Drivers!$B$76:$I$84,MATCH($E123,Auxiliar_OPEX_Drivers!$B$76:$B$84,0),MATCH(YEAR(BM$2),Auxiliar_OPEX_Drivers!$B$76:$I$76,0))*$F123</f>
        <v>3</v>
      </c>
      <c r="BN123" s="107">
        <f>INDEX(Auxiliar_OPEX_Drivers!$B$76:$I$84,MATCH($E123,Auxiliar_OPEX_Drivers!$B$76:$B$84,0),MATCH(YEAR(BN$2),Auxiliar_OPEX_Drivers!$B$76:$I$76,0))*$F123</f>
        <v>3</v>
      </c>
      <c r="BO123" s="107">
        <f>INDEX(Auxiliar_OPEX_Drivers!$B$76:$I$84,MATCH($E123,Auxiliar_OPEX_Drivers!$B$76:$B$84,0),MATCH(YEAR(BO$2),Auxiliar_OPEX_Drivers!$B$76:$I$76,0))*$F123</f>
        <v>3</v>
      </c>
      <c r="BP123" s="107">
        <f>INDEX(Auxiliar_OPEX_Drivers!$B$76:$I$84,MATCH($E123,Auxiliar_OPEX_Drivers!$B$76:$B$84,0),MATCH(YEAR(BP$2),Auxiliar_OPEX_Drivers!$B$76:$I$76,0))*$F123</f>
        <v>3</v>
      </c>
      <c r="BQ123" s="107">
        <f>INDEX(Auxiliar_OPEX_Drivers!$B$76:$I$84,MATCH($E123,Auxiliar_OPEX_Drivers!$B$76:$B$84,0),MATCH(YEAR(BQ$2),Auxiliar_OPEX_Drivers!$B$76:$I$76,0))*$F123</f>
        <v>3</v>
      </c>
      <c r="BR123" s="107">
        <f>INDEX(Auxiliar_OPEX_Drivers!$B$76:$I$84,MATCH($E123,Auxiliar_OPEX_Drivers!$B$76:$B$84,0),MATCH(YEAR(BR$2),Auxiliar_OPEX_Drivers!$B$76:$I$76,0))*$F123</f>
        <v>3</v>
      </c>
      <c r="BS123" s="107">
        <f>INDEX(Auxiliar_OPEX_Drivers!$B$76:$I$84,MATCH($E123,Auxiliar_OPEX_Drivers!$B$76:$B$84,0),MATCH(YEAR(BS$2),Auxiliar_OPEX_Drivers!$B$76:$I$76,0))*$F123</f>
        <v>3</v>
      </c>
      <c r="BT123" s="107">
        <f>INDEX(Auxiliar_OPEX_Drivers!$B$76:$I$84,MATCH($E123,Auxiliar_OPEX_Drivers!$B$76:$B$84,0),MATCH(YEAR(BT$2),Auxiliar_OPEX_Drivers!$B$76:$I$76,0))*$F123</f>
        <v>3</v>
      </c>
      <c r="BU123" s="107">
        <f>INDEX(Auxiliar_OPEX_Drivers!$B$76:$I$84,MATCH($E123,Auxiliar_OPEX_Drivers!$B$76:$B$84,0),MATCH(YEAR(BU$2),Auxiliar_OPEX_Drivers!$B$76:$I$76,0))*$F123</f>
        <v>3</v>
      </c>
      <c r="BV123" s="107">
        <f>INDEX(Auxiliar_OPEX_Drivers!$B$76:$I$84,MATCH($E123,Auxiliar_OPEX_Drivers!$B$76:$B$84,0),MATCH(YEAR(BV$2),Auxiliar_OPEX_Drivers!$B$76:$I$76,0))*$F123</f>
        <v>3</v>
      </c>
      <c r="BW123" s="107">
        <f>INDEX(Auxiliar_OPEX_Drivers!$B$76:$I$84,MATCH($E123,Auxiliar_OPEX_Drivers!$B$76:$B$84,0),MATCH(YEAR(BW$2),Auxiliar_OPEX_Drivers!$B$76:$I$76,0))*$F123</f>
        <v>3</v>
      </c>
      <c r="BX123" s="107">
        <f>INDEX(Auxiliar_OPEX_Drivers!$B$76:$I$84,MATCH($E123,Auxiliar_OPEX_Drivers!$B$76:$B$84,0),MATCH(YEAR(BX$2),Auxiliar_OPEX_Drivers!$B$76:$I$76,0))*$F123</f>
        <v>3</v>
      </c>
      <c r="BY123" s="107">
        <f>INDEX(Auxiliar_OPEX_Drivers!$B$76:$I$84,MATCH($E123,Auxiliar_OPEX_Drivers!$B$76:$B$84,0),MATCH(YEAR(BY$2),Auxiliar_OPEX_Drivers!$B$76:$I$76,0))*$F123</f>
        <v>3</v>
      </c>
      <c r="BZ123" s="107">
        <f>INDEX(Auxiliar_OPEX_Drivers!$B$76:$I$84,MATCH($E123,Auxiliar_OPEX_Drivers!$B$76:$B$84,0),MATCH(YEAR(BZ$2),Auxiliar_OPEX_Drivers!$B$76:$I$76,0))*$F123</f>
        <v>3</v>
      </c>
      <c r="CA123" s="107">
        <f>INDEX(Auxiliar_OPEX_Drivers!$B$76:$I$84,MATCH($E123,Auxiliar_OPEX_Drivers!$B$76:$B$84,0),MATCH(YEAR(CA$2),Auxiliar_OPEX_Drivers!$B$76:$I$76,0))*$F123</f>
        <v>3</v>
      </c>
      <c r="CB123" s="107">
        <f>INDEX(Auxiliar_OPEX_Drivers!$B$76:$I$84,MATCH($E123,Auxiliar_OPEX_Drivers!$B$76:$B$84,0),MATCH(YEAR(CB$2),Auxiliar_OPEX_Drivers!$B$76:$I$76,0))*$F123</f>
        <v>3</v>
      </c>
      <c r="CC123" s="107">
        <f>INDEX(Auxiliar_OPEX_Drivers!$B$76:$I$84,MATCH($E123,Auxiliar_OPEX_Drivers!$B$76:$B$84,0),MATCH(YEAR(CC$2),Auxiliar_OPEX_Drivers!$B$76:$I$76,0))*$F123</f>
        <v>3</v>
      </c>
      <c r="CD123" s="107">
        <f>INDEX(Auxiliar_OPEX_Drivers!$B$76:$I$84,MATCH($E123,Auxiliar_OPEX_Drivers!$B$76:$B$84,0),MATCH(YEAR(CD$2),Auxiliar_OPEX_Drivers!$B$76:$I$76,0))*$F123</f>
        <v>3</v>
      </c>
      <c r="CE123" s="107">
        <f>INDEX(Auxiliar_OPEX_Drivers!$B$76:$I$84,MATCH($E123,Auxiliar_OPEX_Drivers!$B$76:$B$84,0),MATCH(YEAR(CE$2),Auxiliar_OPEX_Drivers!$B$76:$I$76,0))*$F123</f>
        <v>3</v>
      </c>
      <c r="CF123" s="107">
        <f>INDEX(Auxiliar_OPEX_Drivers!$B$76:$I$84,MATCH($E123,Auxiliar_OPEX_Drivers!$B$76:$B$84,0),MATCH(YEAR(CF$2),Auxiliar_OPEX_Drivers!$B$76:$I$76,0))*$F123</f>
        <v>3</v>
      </c>
      <c r="CG123" s="107">
        <f>INDEX(Auxiliar_OPEX_Drivers!$B$76:$I$84,MATCH($E123,Auxiliar_OPEX_Drivers!$B$76:$B$84,0),MATCH(YEAR(CG$2),Auxiliar_OPEX_Drivers!$B$76:$I$76,0))*$F123</f>
        <v>3</v>
      </c>
      <c r="CI123" s="51">
        <f>INDEX(Auxiliar_OPEX_CustosUnit!$A$1:$R$129,MATCH(Auxiliar_OPEX_P!$A123,Auxiliar_OPEX_CustosUnit!$A$1:$A$129,0),MATCH(CI$2,Auxiliar_OPEX_CustosUnit!$A$3:$Q$3,0))*(1-DRE_Auxiliar!$A$5)</f>
        <v>22551.541976162614</v>
      </c>
      <c r="CJ123" s="51">
        <f>INDEX(Auxiliar_OPEX_CustosUnit!$A$1:$R$129,MATCH(Auxiliar_OPEX_P!$A123,Auxiliar_OPEX_CustosUnit!$A$1:$A$129,0),MATCH(CJ$2,Auxiliar_OPEX_CustosUnit!$A$3:$Q$3,0))*(1-DRE_Auxiliar!$A$5)</f>
        <v>23336.889869110608</v>
      </c>
      <c r="CK123" s="51">
        <f>INDEX(Auxiliar_OPEX_CustosUnit!$A$1:$R$129,MATCH(Auxiliar_OPEX_P!$A123,Auxiliar_OPEX_CustosUnit!$A$1:$A$129,0),MATCH(CK$2,Auxiliar_OPEX_CustosUnit!$A$3:$Q$3,0))*(1-DRE_Auxiliar!$A$5)</f>
        <v>24844.868552729513</v>
      </c>
      <c r="CL123" s="51">
        <f>INDEX(Auxiliar_OPEX_CustosUnit!$A$1:$R$129,MATCH(Auxiliar_OPEX_P!$A123,Auxiliar_OPEX_CustosUnit!$A$1:$A$129,0),MATCH(CL$2,Auxiliar_OPEX_CustosUnit!$A$3:$Q$3,0))*(1-DRE_Auxiliar!$A$5)</f>
        <v>24774.80480916793</v>
      </c>
      <c r="CM123" s="51">
        <f>INDEX(Auxiliar_OPEX_CustosUnit!$A$1:$R$129,MATCH(Auxiliar_OPEX_P!$A123,Auxiliar_OPEX_CustosUnit!$A$1:$A$129,0),MATCH(CM$2,Auxiliar_OPEX_CustosUnit!$A$3:$Q$3,0))*(1-DRE_Auxiliar!$A$5)</f>
        <v>24785.417213384131</v>
      </c>
      <c r="CN123" s="51">
        <f>INDEX(Auxiliar_OPEX_CustosUnit!$A$1:$R$129,MATCH(Auxiliar_OPEX_P!$A123,Auxiliar_OPEX_CustosUnit!$A$1:$A$129,0),MATCH(CN$2,Auxiliar_OPEX_CustosUnit!$A$3:$Q$3,0))*(1-DRE_Auxiliar!$A$5)</f>
        <v>25542.4361969251</v>
      </c>
      <c r="CO123" s="51">
        <f>INDEX(Auxiliar_OPEX_CustosUnit!$A$1:$R$129,MATCH(Auxiliar_OPEX_P!$A123,Auxiliar_OPEX_CustosUnit!$A$1:$A$129,0),MATCH(CO$2,Auxiliar_OPEX_CustosUnit!$A$3:$Q$3,0))*(1-DRE_Auxiliar!$A$5)</f>
        <v>24917.231299307259</v>
      </c>
      <c r="CP123" s="51">
        <f>INDEX(Auxiliar_OPEX_CustosUnit!$A$1:$R$129,MATCH(Auxiliar_OPEX_P!$A123,Auxiliar_OPEX_CustosUnit!$A$1:$A$129,0),MATCH(CP$2,Auxiliar_OPEX_CustosUnit!$A$3:$Q$3,0))*(1-DRE_Auxiliar!$A$5)</f>
        <v>25751.36831564561</v>
      </c>
      <c r="CQ123" s="51">
        <f>INDEX(Auxiliar_OPEX_CustosUnit!$A$1:$R$129,MATCH(Auxiliar_OPEX_P!$A123,Auxiliar_OPEX_CustosUnit!$A$1:$A$129,0),MATCH(CQ$2,Auxiliar_OPEX_CustosUnit!$A$3:$Q$3,0))*(1-DRE_Auxiliar!$A$5)</f>
        <v>25756.587164503078</v>
      </c>
      <c r="CR123" s="51">
        <f>INDEX(Auxiliar_OPEX_CustosUnit!$A$1:$R$129,MATCH(Auxiliar_OPEX_P!$A123,Auxiliar_OPEX_CustosUnit!$A$1:$A$129,0),MATCH(CR$2,Auxiliar_OPEX_CustosUnit!$A$3:$Q$3,0))*(1-DRE_Auxiliar!$A$5)</f>
        <v>25756.587164503078</v>
      </c>
      <c r="CS123" s="51">
        <f>INDEX(Auxiliar_OPEX_CustosUnit!$A$1:$R$129,MATCH(Auxiliar_OPEX_P!$A123,Auxiliar_OPEX_CustosUnit!$A$1:$A$129,0),MATCH(CS$2,Auxiliar_OPEX_CustosUnit!$A$3:$Q$3,0))*(1-DRE_Auxiliar!$A$5)</f>
        <v>26463.777119844843</v>
      </c>
      <c r="CT123" s="51">
        <f>INDEX(Auxiliar_OPEX_CustosUnit!$A$1:$R$129,MATCH(Auxiliar_OPEX_P!$A123,Auxiliar_OPEX_CustosUnit!$A$1:$A$129,0),MATCH(CT$2,Auxiliar_OPEX_CustosUnit!$A$3:$Q$3,0))*(1-DRE_Auxiliar!$A$5)</f>
        <v>25321.267402092381</v>
      </c>
      <c r="CU123" s="53">
        <f t="shared" si="610"/>
        <v>22551.541976162614</v>
      </c>
      <c r="CV123" s="53">
        <f t="shared" si="611"/>
        <v>23336.889869110608</v>
      </c>
      <c r="CW123" s="53">
        <f t="shared" si="612"/>
        <v>24844.868552729513</v>
      </c>
      <c r="CX123" s="53">
        <f t="shared" si="613"/>
        <v>24774.80480916793</v>
      </c>
      <c r="CY123" s="53">
        <f t="shared" si="614"/>
        <v>24785.417213384131</v>
      </c>
      <c r="CZ123" s="53">
        <f t="shared" si="615"/>
        <v>25542.4361969251</v>
      </c>
      <c r="DA123" s="53">
        <f t="shared" si="616"/>
        <v>24917.231299307259</v>
      </c>
      <c r="DB123" s="53">
        <f t="shared" si="617"/>
        <v>25751.36831564561</v>
      </c>
      <c r="DC123" s="53">
        <f t="shared" si="618"/>
        <v>25756.587164503078</v>
      </c>
      <c r="DD123" s="53">
        <f t="shared" si="619"/>
        <v>25756.587164503078</v>
      </c>
      <c r="DE123" s="53">
        <f t="shared" si="620"/>
        <v>26463.777119844843</v>
      </c>
      <c r="DF123" s="53">
        <f t="shared" si="621"/>
        <v>25321.267402092381</v>
      </c>
      <c r="DG123" s="53">
        <f t="shared" si="622"/>
        <v>22551.541976162614</v>
      </c>
      <c r="DH123" s="53">
        <f t="shared" si="623"/>
        <v>23336.889869110608</v>
      </c>
      <c r="DI123" s="53">
        <f t="shared" si="624"/>
        <v>24844.868552729513</v>
      </c>
      <c r="DJ123" s="53">
        <f t="shared" si="625"/>
        <v>24774.80480916793</v>
      </c>
      <c r="DK123" s="53">
        <f t="shared" si="626"/>
        <v>24785.417213384131</v>
      </c>
      <c r="DL123" s="53">
        <f t="shared" si="627"/>
        <v>25542.4361969251</v>
      </c>
      <c r="DM123" s="53">
        <f t="shared" si="628"/>
        <v>24917.231299307259</v>
      </c>
      <c r="DN123" s="53">
        <f t="shared" si="629"/>
        <v>25751.36831564561</v>
      </c>
      <c r="DO123" s="53">
        <f t="shared" si="630"/>
        <v>25756.587164503078</v>
      </c>
      <c r="DP123" s="53">
        <f t="shared" si="631"/>
        <v>25756.587164503078</v>
      </c>
      <c r="DQ123" s="53">
        <f t="shared" si="632"/>
        <v>26463.777119844843</v>
      </c>
      <c r="DR123" s="53">
        <f t="shared" si="633"/>
        <v>25321.267402092381</v>
      </c>
      <c r="DS123" s="53">
        <f t="shared" si="634"/>
        <v>22551.541976162614</v>
      </c>
      <c r="DT123" s="53">
        <f t="shared" si="635"/>
        <v>23336.889869110608</v>
      </c>
      <c r="DU123" s="53">
        <f t="shared" si="636"/>
        <v>24844.868552729513</v>
      </c>
      <c r="DV123" s="53">
        <f t="shared" si="637"/>
        <v>24774.80480916793</v>
      </c>
      <c r="DW123" s="53">
        <f t="shared" si="638"/>
        <v>24785.417213384131</v>
      </c>
      <c r="DX123" s="53">
        <f t="shared" si="639"/>
        <v>25542.4361969251</v>
      </c>
      <c r="DY123" s="53">
        <f t="shared" si="640"/>
        <v>24917.231299307259</v>
      </c>
      <c r="DZ123" s="53">
        <f t="shared" si="641"/>
        <v>25751.36831564561</v>
      </c>
      <c r="EA123" s="53">
        <f t="shared" si="642"/>
        <v>25756.587164503078</v>
      </c>
      <c r="EB123" s="53">
        <f t="shared" si="643"/>
        <v>25756.587164503078</v>
      </c>
      <c r="EC123" s="53">
        <f t="shared" si="644"/>
        <v>26463.777119844843</v>
      </c>
      <c r="ED123" s="53">
        <f t="shared" si="645"/>
        <v>25321.267402092381</v>
      </c>
      <c r="EE123" s="53">
        <f t="shared" si="646"/>
        <v>22551.541976162614</v>
      </c>
      <c r="EF123" s="53">
        <f t="shared" si="647"/>
        <v>23336.889869110608</v>
      </c>
      <c r="EG123" s="53">
        <f t="shared" si="648"/>
        <v>24844.868552729513</v>
      </c>
      <c r="EH123" s="53">
        <f t="shared" si="649"/>
        <v>24774.80480916793</v>
      </c>
      <c r="EI123" s="53">
        <f t="shared" si="650"/>
        <v>24785.417213384131</v>
      </c>
      <c r="EJ123" s="53">
        <f t="shared" si="651"/>
        <v>25542.4361969251</v>
      </c>
      <c r="EK123" s="53">
        <f t="shared" si="652"/>
        <v>24917.231299307259</v>
      </c>
      <c r="EL123" s="53">
        <f t="shared" si="653"/>
        <v>25751.36831564561</v>
      </c>
      <c r="EM123" s="53">
        <f t="shared" si="654"/>
        <v>25756.587164503078</v>
      </c>
      <c r="EN123" s="53">
        <f t="shared" si="655"/>
        <v>25756.587164503078</v>
      </c>
      <c r="EO123" s="53">
        <f t="shared" si="656"/>
        <v>26463.777119844843</v>
      </c>
      <c r="EP123" s="53">
        <f t="shared" si="657"/>
        <v>25321.267402092381</v>
      </c>
      <c r="EQ123" s="53">
        <f t="shared" si="658"/>
        <v>22551.541976162614</v>
      </c>
      <c r="ER123" s="53">
        <f t="shared" si="659"/>
        <v>23336.889869110608</v>
      </c>
      <c r="ES123" s="53">
        <f t="shared" si="660"/>
        <v>24844.868552729513</v>
      </c>
      <c r="ET123" s="53">
        <f t="shared" si="661"/>
        <v>24774.80480916793</v>
      </c>
      <c r="EU123" s="53">
        <f t="shared" si="662"/>
        <v>24785.417213384131</v>
      </c>
      <c r="EV123" s="53">
        <f t="shared" si="663"/>
        <v>25542.4361969251</v>
      </c>
      <c r="EW123" s="53">
        <f t="shared" si="664"/>
        <v>24917.231299307259</v>
      </c>
      <c r="EX123" s="53">
        <f t="shared" si="665"/>
        <v>25751.36831564561</v>
      </c>
      <c r="EY123" s="53">
        <f t="shared" si="666"/>
        <v>25756.587164503078</v>
      </c>
      <c r="EZ123" s="53">
        <f t="shared" si="667"/>
        <v>25756.587164503078</v>
      </c>
      <c r="FA123" s="53">
        <f t="shared" si="668"/>
        <v>26463.777119844843</v>
      </c>
      <c r="FB123" s="53">
        <f t="shared" si="669"/>
        <v>25321.267402092381</v>
      </c>
      <c r="FC123" s="53">
        <f t="shared" si="670"/>
        <v>22551.541976162614</v>
      </c>
      <c r="FD123" s="53">
        <f t="shared" si="671"/>
        <v>23336.889869110608</v>
      </c>
      <c r="FE123" s="53">
        <f t="shared" si="672"/>
        <v>24844.868552729513</v>
      </c>
      <c r="FF123" s="53">
        <f t="shared" si="673"/>
        <v>24774.80480916793</v>
      </c>
      <c r="FG123" s="53">
        <f t="shared" si="674"/>
        <v>24785.417213384131</v>
      </c>
      <c r="FH123" s="53">
        <f t="shared" si="675"/>
        <v>25542.4361969251</v>
      </c>
      <c r="FI123" s="53">
        <f t="shared" si="676"/>
        <v>24917.231299307259</v>
      </c>
      <c r="FJ123" s="53">
        <f t="shared" si="677"/>
        <v>25751.36831564561</v>
      </c>
      <c r="FK123" s="53">
        <f t="shared" si="678"/>
        <v>25756.587164503078</v>
      </c>
      <c r="FL123" s="53">
        <f t="shared" si="679"/>
        <v>25756.587164503078</v>
      </c>
      <c r="FM123" s="53">
        <f t="shared" si="680"/>
        <v>26463.777119844843</v>
      </c>
      <c r="FN123" s="53">
        <f t="shared" si="681"/>
        <v>25321.267402092381</v>
      </c>
      <c r="FP123" s="51">
        <f t="shared" si="682"/>
        <v>74356.25164015239</v>
      </c>
      <c r="FQ123" s="51">
        <f t="shared" si="689"/>
        <v>76627.308590775297</v>
      </c>
      <c r="FR123" s="51">
        <f t="shared" si="690"/>
        <v>74751.693897921781</v>
      </c>
      <c r="FS123" s="51">
        <f t="shared" si="691"/>
        <v>77254.10494693683</v>
      </c>
      <c r="FT123" s="51">
        <f t="shared" si="692"/>
        <v>77269.761493509228</v>
      </c>
      <c r="FU123" s="51">
        <f t="shared" si="693"/>
        <v>77269.761493509228</v>
      </c>
      <c r="FV123" s="51">
        <f t="shared" si="694"/>
        <v>79391.331359534524</v>
      </c>
      <c r="FW123" s="51">
        <f t="shared" si="695"/>
        <v>75963.802206277149</v>
      </c>
      <c r="FX123" s="51">
        <f t="shared" si="696"/>
        <v>67654.625928487847</v>
      </c>
      <c r="FY123" s="51">
        <f t="shared" si="697"/>
        <v>70010.669607331831</v>
      </c>
      <c r="FZ123" s="51">
        <f t="shared" si="698"/>
        <v>74534.605658188535</v>
      </c>
      <c r="GA123" s="51">
        <f t="shared" si="699"/>
        <v>74324.414427503798</v>
      </c>
      <c r="GB123" s="51">
        <f t="shared" si="700"/>
        <v>74356.25164015239</v>
      </c>
      <c r="GC123" s="51">
        <f t="shared" si="701"/>
        <v>76627.308590775297</v>
      </c>
      <c r="GD123" s="51">
        <f t="shared" si="702"/>
        <v>74751.693897921781</v>
      </c>
      <c r="GE123" s="51">
        <f t="shared" si="703"/>
        <v>77254.10494693683</v>
      </c>
      <c r="GF123" s="51">
        <f t="shared" si="704"/>
        <v>77269.761493509228</v>
      </c>
      <c r="GG123" s="51">
        <f t="shared" si="705"/>
        <v>77269.761493509228</v>
      </c>
      <c r="GH123" s="51">
        <f t="shared" si="706"/>
        <v>79391.331359534524</v>
      </c>
      <c r="GI123" s="51">
        <f t="shared" si="707"/>
        <v>75963.802206277149</v>
      </c>
      <c r="GJ123" s="51">
        <f t="shared" si="708"/>
        <v>67654.625928487847</v>
      </c>
      <c r="GK123" s="51">
        <f t="shared" si="709"/>
        <v>70010.669607331831</v>
      </c>
      <c r="GL123" s="51">
        <f t="shared" si="710"/>
        <v>74534.605658188535</v>
      </c>
      <c r="GM123" s="51">
        <f t="shared" si="711"/>
        <v>74324.414427503798</v>
      </c>
      <c r="GN123" s="51">
        <f t="shared" si="712"/>
        <v>74356.25164015239</v>
      </c>
      <c r="GO123" s="51">
        <f t="shared" si="713"/>
        <v>76627.308590775297</v>
      </c>
      <c r="GP123" s="51">
        <f t="shared" si="714"/>
        <v>74751.693897921781</v>
      </c>
      <c r="GQ123" s="51">
        <f t="shared" si="715"/>
        <v>77254.10494693683</v>
      </c>
      <c r="GR123" s="51">
        <f t="shared" si="716"/>
        <v>77269.761493509228</v>
      </c>
      <c r="GS123" s="51">
        <f t="shared" si="717"/>
        <v>77269.761493509228</v>
      </c>
      <c r="GT123" s="51">
        <f t="shared" si="718"/>
        <v>79391.331359534524</v>
      </c>
      <c r="GU123" s="51">
        <f t="shared" si="719"/>
        <v>75963.802206277149</v>
      </c>
      <c r="GV123" s="51">
        <f t="shared" si="720"/>
        <v>67654.625928487847</v>
      </c>
      <c r="GW123" s="51">
        <f t="shared" si="721"/>
        <v>70010.669607331831</v>
      </c>
      <c r="GX123" s="51">
        <f t="shared" si="722"/>
        <v>74534.605658188535</v>
      </c>
      <c r="GY123" s="51">
        <f t="shared" si="723"/>
        <v>74324.414427503798</v>
      </c>
      <c r="GZ123" s="51">
        <f t="shared" si="724"/>
        <v>74356.25164015239</v>
      </c>
      <c r="HA123" s="51">
        <f t="shared" si="725"/>
        <v>76627.308590775297</v>
      </c>
      <c r="HB123" s="51">
        <f t="shared" si="726"/>
        <v>74751.693897921781</v>
      </c>
      <c r="HC123" s="51">
        <f t="shared" si="727"/>
        <v>77254.10494693683</v>
      </c>
      <c r="HD123" s="51">
        <f t="shared" si="728"/>
        <v>77269.761493509228</v>
      </c>
      <c r="HE123" s="51">
        <f t="shared" si="729"/>
        <v>77269.761493509228</v>
      </c>
      <c r="HF123" s="51">
        <f t="shared" si="730"/>
        <v>79391.331359534524</v>
      </c>
      <c r="HG123" s="51">
        <f t="shared" si="731"/>
        <v>75963.802206277149</v>
      </c>
      <c r="HH123" s="51">
        <f t="shared" si="732"/>
        <v>67654.625928487847</v>
      </c>
      <c r="HI123" s="51">
        <f t="shared" si="733"/>
        <v>70010.669607331831</v>
      </c>
      <c r="HJ123" s="51">
        <f t="shared" si="734"/>
        <v>74534.605658188535</v>
      </c>
      <c r="HK123" s="51">
        <f t="shared" si="735"/>
        <v>74324.414427503798</v>
      </c>
      <c r="HL123" s="51">
        <f t="shared" si="736"/>
        <v>74356.25164015239</v>
      </c>
      <c r="HM123" s="51">
        <f t="shared" si="737"/>
        <v>76627.308590775297</v>
      </c>
      <c r="HN123" s="51">
        <f t="shared" si="738"/>
        <v>74751.693897921781</v>
      </c>
      <c r="HO123" s="51">
        <f t="shared" si="739"/>
        <v>77254.10494693683</v>
      </c>
      <c r="HP123" s="51">
        <f t="shared" si="740"/>
        <v>77269.761493509228</v>
      </c>
      <c r="HQ123" s="51">
        <f t="shared" si="741"/>
        <v>77269.761493509228</v>
      </c>
      <c r="HR123" s="51">
        <f t="shared" si="742"/>
        <v>79391.331359534524</v>
      </c>
      <c r="HS123" s="51">
        <f t="shared" si="743"/>
        <v>75963.802206277149</v>
      </c>
      <c r="HT123" s="51">
        <f t="shared" si="744"/>
        <v>67654.625928487847</v>
      </c>
      <c r="HU123" s="51">
        <f t="shared" si="745"/>
        <v>70010.669607331831</v>
      </c>
      <c r="HV123" s="51">
        <f t="shared" si="746"/>
        <v>74534.605658188535</v>
      </c>
      <c r="HW123" s="51">
        <f t="shared" si="747"/>
        <v>74324.414427503798</v>
      </c>
      <c r="HX123" s="51">
        <f t="shared" si="748"/>
        <v>74356.25164015239</v>
      </c>
      <c r="HY123" s="51">
        <f t="shared" si="749"/>
        <v>76627.308590775297</v>
      </c>
      <c r="HZ123" s="51">
        <f t="shared" si="750"/>
        <v>74751.693897921781</v>
      </c>
      <c r="IA123" s="51">
        <f t="shared" si="751"/>
        <v>77254.10494693683</v>
      </c>
      <c r="IB123" s="51">
        <f t="shared" si="688"/>
        <v>77269.761493509228</v>
      </c>
      <c r="IC123" s="51">
        <f t="shared" si="752"/>
        <v>77269.761493509228</v>
      </c>
      <c r="ID123" s="51">
        <f t="shared" si="753"/>
        <v>79391.331359534524</v>
      </c>
      <c r="IE123" s="51">
        <f t="shared" si="754"/>
        <v>75963.802206277149</v>
      </c>
      <c r="IF123" s="51">
        <f t="shared" si="755"/>
        <v>67654.625928487847</v>
      </c>
      <c r="IG123" s="51">
        <f t="shared" si="756"/>
        <v>70010.669607331831</v>
      </c>
      <c r="IH123" s="51">
        <f t="shared" si="757"/>
        <v>74534.605658188535</v>
      </c>
      <c r="II123" s="51">
        <f t="shared" si="758"/>
        <v>74324.414427503798</v>
      </c>
      <c r="IJ123" s="51">
        <f t="shared" si="759"/>
        <v>74356.25164015239</v>
      </c>
      <c r="IK123" s="51">
        <f t="shared" si="760"/>
        <v>76627.308590775297</v>
      </c>
      <c r="IL123" s="51">
        <f t="shared" si="761"/>
        <v>74751.693897921781</v>
      </c>
      <c r="IM123" s="51">
        <f t="shared" si="762"/>
        <v>77254.10494693683</v>
      </c>
      <c r="IN123" s="51">
        <f t="shared" si="763"/>
        <v>77269.761493509228</v>
      </c>
      <c r="IO123" s="51">
        <f t="shared" si="764"/>
        <v>77269.761493509228</v>
      </c>
      <c r="IP123" s="51">
        <f t="shared" si="765"/>
        <v>79391.331359534524</v>
      </c>
      <c r="IQ123" s="51">
        <f t="shared" si="766"/>
        <v>75963.802206277149</v>
      </c>
      <c r="IS123" s="51">
        <f t="shared" si="683"/>
        <v>899408.33125012857</v>
      </c>
      <c r="IT123" s="51">
        <f t="shared" si="771"/>
        <v>899408.33125012857</v>
      </c>
      <c r="IU123" s="51">
        <f t="shared" si="771"/>
        <v>899408.33125012857</v>
      </c>
      <c r="IV123" s="51">
        <f t="shared" si="771"/>
        <v>899408.33125012857</v>
      </c>
      <c r="IW123" s="51">
        <f t="shared" si="771"/>
        <v>899408.33125012857</v>
      </c>
      <c r="IX123" s="51">
        <f t="shared" si="771"/>
        <v>899408.33125012857</v>
      </c>
      <c r="IZ123" s="111">
        <f t="shared" si="684"/>
        <v>0</v>
      </c>
      <c r="JA123" s="111">
        <f t="shared" si="389"/>
        <v>0</v>
      </c>
      <c r="JB123" s="111">
        <f t="shared" si="390"/>
        <v>0</v>
      </c>
      <c r="JC123" s="111">
        <f t="shared" si="391"/>
        <v>0</v>
      </c>
      <c r="JD123" s="111">
        <f t="shared" si="392"/>
        <v>0</v>
      </c>
      <c r="JE123" s="111">
        <f t="shared" si="393"/>
        <v>0</v>
      </c>
      <c r="JF123" s="111">
        <f t="shared" si="394"/>
        <v>0</v>
      </c>
      <c r="JG123" s="111">
        <f t="shared" si="395"/>
        <v>0</v>
      </c>
      <c r="JH123" s="111">
        <f t="shared" si="396"/>
        <v>0</v>
      </c>
      <c r="JI123" s="111">
        <f t="shared" si="397"/>
        <v>0</v>
      </c>
      <c r="JJ123" s="111">
        <f t="shared" si="398"/>
        <v>0</v>
      </c>
      <c r="JK123" s="111">
        <f t="shared" si="399"/>
        <v>0</v>
      </c>
      <c r="JL123" s="111">
        <f t="shared" si="400"/>
        <v>0</v>
      </c>
      <c r="JM123" s="111">
        <f t="shared" si="401"/>
        <v>0</v>
      </c>
      <c r="JN123" s="111">
        <f t="shared" si="402"/>
        <v>0</v>
      </c>
      <c r="JO123" s="111">
        <f t="shared" si="403"/>
        <v>0</v>
      </c>
      <c r="JP123" s="111">
        <f t="shared" si="404"/>
        <v>0</v>
      </c>
      <c r="JQ123" s="111">
        <f t="shared" si="405"/>
        <v>0</v>
      </c>
      <c r="JR123" s="111">
        <f t="shared" si="406"/>
        <v>0</v>
      </c>
      <c r="JS123" s="111">
        <f t="shared" si="407"/>
        <v>0</v>
      </c>
      <c r="JT123" s="111">
        <f t="shared" si="408"/>
        <v>0</v>
      </c>
      <c r="JU123" s="111">
        <f t="shared" si="409"/>
        <v>0</v>
      </c>
      <c r="JV123" s="111">
        <f t="shared" si="410"/>
        <v>0</v>
      </c>
      <c r="JW123" s="111">
        <f t="shared" si="411"/>
        <v>0</v>
      </c>
      <c r="JX123" s="111">
        <f t="shared" si="412"/>
        <v>0</v>
      </c>
      <c r="JY123" s="111">
        <f t="shared" si="413"/>
        <v>0</v>
      </c>
      <c r="JZ123" s="111">
        <f t="shared" si="414"/>
        <v>0</v>
      </c>
      <c r="KA123" s="111">
        <f t="shared" si="415"/>
        <v>0</v>
      </c>
      <c r="KB123" s="111">
        <f t="shared" si="416"/>
        <v>0</v>
      </c>
      <c r="KC123" s="111">
        <f t="shared" si="417"/>
        <v>0</v>
      </c>
      <c r="KD123" s="111">
        <f t="shared" si="418"/>
        <v>0</v>
      </c>
      <c r="KE123" s="111">
        <f t="shared" si="419"/>
        <v>0</v>
      </c>
      <c r="KF123" s="111">
        <f t="shared" si="420"/>
        <v>0</v>
      </c>
      <c r="KG123" s="111">
        <f t="shared" si="421"/>
        <v>0</v>
      </c>
      <c r="KH123" s="111">
        <f t="shared" si="422"/>
        <v>0</v>
      </c>
      <c r="KI123" s="111">
        <f t="shared" si="423"/>
        <v>0</v>
      </c>
      <c r="KJ123" s="111">
        <f t="shared" si="424"/>
        <v>0</v>
      </c>
      <c r="KK123" s="111">
        <f t="shared" si="425"/>
        <v>0</v>
      </c>
      <c r="KL123" s="111">
        <f t="shared" si="426"/>
        <v>0</v>
      </c>
      <c r="KM123" s="111">
        <f t="shared" si="427"/>
        <v>0</v>
      </c>
      <c r="KN123" s="111">
        <f t="shared" si="428"/>
        <v>0</v>
      </c>
      <c r="KO123" s="111">
        <f t="shared" si="429"/>
        <v>0</v>
      </c>
      <c r="KP123" s="111">
        <f t="shared" si="430"/>
        <v>0</v>
      </c>
      <c r="KQ123" s="111">
        <f t="shared" si="431"/>
        <v>0</v>
      </c>
      <c r="KR123" s="111">
        <f t="shared" si="432"/>
        <v>0</v>
      </c>
      <c r="KS123" s="111">
        <f t="shared" si="433"/>
        <v>0</v>
      </c>
      <c r="KT123" s="111">
        <f t="shared" si="434"/>
        <v>0</v>
      </c>
      <c r="KU123" s="111">
        <f t="shared" si="435"/>
        <v>0</v>
      </c>
      <c r="KV123" s="111">
        <f t="shared" si="436"/>
        <v>0</v>
      </c>
      <c r="KW123" s="111">
        <f t="shared" si="437"/>
        <v>0</v>
      </c>
      <c r="KX123" s="111">
        <f t="shared" si="438"/>
        <v>0</v>
      </c>
      <c r="KY123" s="111">
        <f t="shared" si="439"/>
        <v>0</v>
      </c>
      <c r="KZ123" s="111">
        <f t="shared" si="440"/>
        <v>0</v>
      </c>
      <c r="LA123" s="111">
        <f t="shared" si="441"/>
        <v>0</v>
      </c>
      <c r="LB123" s="111">
        <f t="shared" si="442"/>
        <v>0</v>
      </c>
      <c r="LC123" s="111">
        <f t="shared" si="443"/>
        <v>0</v>
      </c>
      <c r="LD123" s="111">
        <f t="shared" si="444"/>
        <v>0</v>
      </c>
      <c r="LE123" s="111">
        <f t="shared" si="445"/>
        <v>0</v>
      </c>
      <c r="LF123" s="111">
        <f t="shared" si="446"/>
        <v>0</v>
      </c>
      <c r="LG123" s="111">
        <f t="shared" si="447"/>
        <v>0</v>
      </c>
      <c r="LH123" s="111">
        <f t="shared" si="448"/>
        <v>0</v>
      </c>
      <c r="LI123" s="111">
        <f t="shared" si="449"/>
        <v>0</v>
      </c>
      <c r="LJ123" s="111">
        <f t="shared" si="450"/>
        <v>0</v>
      </c>
      <c r="LK123" s="111">
        <f t="shared" si="451"/>
        <v>0</v>
      </c>
      <c r="LL123" s="111">
        <f t="shared" si="452"/>
        <v>0</v>
      </c>
      <c r="LM123" s="111">
        <f t="shared" si="453"/>
        <v>0</v>
      </c>
      <c r="LN123" s="111">
        <f t="shared" si="454"/>
        <v>0</v>
      </c>
      <c r="LO123" s="111">
        <f t="shared" si="455"/>
        <v>0</v>
      </c>
      <c r="LP123" s="111">
        <f t="shared" si="456"/>
        <v>0</v>
      </c>
      <c r="LQ123" s="111">
        <f t="shared" si="457"/>
        <v>0</v>
      </c>
      <c r="LR123" s="111">
        <f t="shared" si="458"/>
        <v>0</v>
      </c>
      <c r="LS123" s="111">
        <f t="shared" si="459"/>
        <v>0</v>
      </c>
      <c r="LT123" s="111">
        <f t="shared" si="460"/>
        <v>0</v>
      </c>
      <c r="LU123" s="111">
        <f t="shared" si="461"/>
        <v>0</v>
      </c>
      <c r="LV123" s="111">
        <f t="shared" si="462"/>
        <v>0</v>
      </c>
      <c r="LW123" s="111">
        <f t="shared" si="463"/>
        <v>0</v>
      </c>
      <c r="LX123" s="111">
        <f t="shared" si="464"/>
        <v>0</v>
      </c>
      <c r="LY123" s="111">
        <f t="shared" si="465"/>
        <v>0</v>
      </c>
      <c r="LZ123" s="111">
        <f t="shared" si="466"/>
        <v>0</v>
      </c>
      <c r="MA123" s="111">
        <f t="shared" si="467"/>
        <v>0</v>
      </c>
      <c r="MD123" s="111"/>
      <c r="ME123" s="111">
        <f t="shared" si="685"/>
        <v>0</v>
      </c>
      <c r="MF123" s="111">
        <f t="shared" si="468"/>
        <v>0</v>
      </c>
      <c r="MG123" s="111">
        <f t="shared" si="469"/>
        <v>0</v>
      </c>
      <c r="MH123" s="111">
        <f t="shared" si="470"/>
        <v>0</v>
      </c>
      <c r="MI123" s="111">
        <f t="shared" si="471"/>
        <v>0</v>
      </c>
      <c r="MJ123" s="111">
        <f t="shared" si="472"/>
        <v>0</v>
      </c>
      <c r="MK123" s="111">
        <f t="shared" si="473"/>
        <v>0</v>
      </c>
      <c r="ML123" s="111">
        <f t="shared" si="474"/>
        <v>0</v>
      </c>
      <c r="MM123" s="111">
        <f t="shared" si="475"/>
        <v>0</v>
      </c>
      <c r="MN123" s="111">
        <f t="shared" si="476"/>
        <v>0</v>
      </c>
      <c r="MO123" s="111">
        <f t="shared" si="477"/>
        <v>0</v>
      </c>
      <c r="MP123" s="111">
        <f t="shared" si="478"/>
        <v>0</v>
      </c>
      <c r="MQ123" s="111">
        <f t="shared" si="479"/>
        <v>0</v>
      </c>
      <c r="MR123" s="111">
        <f t="shared" si="480"/>
        <v>0</v>
      </c>
      <c r="MS123" s="111">
        <f t="shared" si="481"/>
        <v>0</v>
      </c>
      <c r="MT123" s="111">
        <f t="shared" si="482"/>
        <v>0</v>
      </c>
      <c r="MU123" s="111">
        <f t="shared" si="483"/>
        <v>0</v>
      </c>
      <c r="MV123" s="111">
        <f t="shared" si="484"/>
        <v>0</v>
      </c>
      <c r="MW123" s="111">
        <f t="shared" si="485"/>
        <v>0</v>
      </c>
      <c r="MX123" s="111">
        <f t="shared" si="486"/>
        <v>0</v>
      </c>
      <c r="MY123" s="111">
        <f t="shared" si="487"/>
        <v>0</v>
      </c>
      <c r="MZ123" s="111">
        <f t="shared" si="488"/>
        <v>0</v>
      </c>
      <c r="NA123" s="111">
        <f t="shared" si="489"/>
        <v>0</v>
      </c>
      <c r="NB123" s="111">
        <f t="shared" si="490"/>
        <v>0</v>
      </c>
      <c r="NC123" s="111">
        <f t="shared" si="491"/>
        <v>0</v>
      </c>
      <c r="ND123" s="111">
        <f t="shared" si="492"/>
        <v>0</v>
      </c>
      <c r="NE123" s="111">
        <f t="shared" si="493"/>
        <v>0</v>
      </c>
      <c r="NF123" s="111">
        <f t="shared" si="494"/>
        <v>0</v>
      </c>
      <c r="NG123" s="111">
        <f t="shared" si="495"/>
        <v>0</v>
      </c>
      <c r="NH123" s="111">
        <f t="shared" si="496"/>
        <v>0</v>
      </c>
      <c r="NI123" s="111">
        <f t="shared" si="497"/>
        <v>0</v>
      </c>
      <c r="NJ123" s="111">
        <f t="shared" si="498"/>
        <v>0</v>
      </c>
      <c r="NK123" s="111">
        <f t="shared" si="499"/>
        <v>0</v>
      </c>
      <c r="NL123" s="111">
        <f t="shared" si="500"/>
        <v>0</v>
      </c>
      <c r="NM123" s="111">
        <f t="shared" si="501"/>
        <v>0</v>
      </c>
      <c r="NN123" s="111">
        <f t="shared" si="502"/>
        <v>0</v>
      </c>
      <c r="NO123" s="111">
        <f t="shared" si="503"/>
        <v>0</v>
      </c>
      <c r="NP123" s="111">
        <f t="shared" si="504"/>
        <v>0</v>
      </c>
      <c r="NQ123" s="111">
        <f t="shared" si="505"/>
        <v>0</v>
      </c>
      <c r="NR123" s="111">
        <f t="shared" si="506"/>
        <v>0</v>
      </c>
      <c r="NS123" s="111">
        <f t="shared" si="507"/>
        <v>0</v>
      </c>
      <c r="NT123" s="111">
        <f t="shared" si="508"/>
        <v>0</v>
      </c>
      <c r="NU123" s="111">
        <f t="shared" si="509"/>
        <v>0</v>
      </c>
      <c r="NV123" s="111">
        <f t="shared" si="510"/>
        <v>0</v>
      </c>
      <c r="NW123" s="111">
        <f t="shared" si="511"/>
        <v>0</v>
      </c>
      <c r="NX123" s="111">
        <f t="shared" si="512"/>
        <v>0</v>
      </c>
      <c r="NY123" s="111">
        <f t="shared" si="513"/>
        <v>0</v>
      </c>
      <c r="NZ123" s="111">
        <f t="shared" si="514"/>
        <v>0</v>
      </c>
      <c r="OA123" s="111">
        <f t="shared" si="515"/>
        <v>0</v>
      </c>
      <c r="OB123" s="111">
        <f t="shared" si="516"/>
        <v>0</v>
      </c>
      <c r="OC123" s="111">
        <f t="shared" si="517"/>
        <v>0</v>
      </c>
      <c r="OD123" s="111">
        <f t="shared" si="518"/>
        <v>0</v>
      </c>
      <c r="OE123" s="111">
        <f t="shared" si="519"/>
        <v>0</v>
      </c>
      <c r="OF123" s="111">
        <f t="shared" si="520"/>
        <v>0</v>
      </c>
      <c r="OG123" s="111">
        <f t="shared" si="521"/>
        <v>0</v>
      </c>
      <c r="OH123" s="111">
        <f t="shared" si="522"/>
        <v>0</v>
      </c>
      <c r="OI123" s="111">
        <f t="shared" si="523"/>
        <v>0</v>
      </c>
      <c r="OJ123" s="111">
        <f t="shared" si="524"/>
        <v>0</v>
      </c>
      <c r="OK123" s="111">
        <f t="shared" si="525"/>
        <v>0</v>
      </c>
      <c r="OL123" s="111">
        <f t="shared" si="526"/>
        <v>0</v>
      </c>
      <c r="OM123" s="111">
        <f t="shared" si="527"/>
        <v>0</v>
      </c>
      <c r="ON123" s="111">
        <f t="shared" si="528"/>
        <v>0</v>
      </c>
      <c r="OO123" s="111">
        <f t="shared" si="529"/>
        <v>0</v>
      </c>
      <c r="OP123" s="111">
        <f t="shared" si="530"/>
        <v>0</v>
      </c>
      <c r="OQ123" s="111">
        <f t="shared" si="531"/>
        <v>0</v>
      </c>
      <c r="OR123" s="111">
        <f t="shared" si="532"/>
        <v>0</v>
      </c>
      <c r="OS123" s="111">
        <f t="shared" si="533"/>
        <v>0</v>
      </c>
      <c r="OT123" s="111">
        <f t="shared" si="534"/>
        <v>0</v>
      </c>
      <c r="OU123" s="111">
        <f t="shared" si="535"/>
        <v>0</v>
      </c>
      <c r="OV123" s="111">
        <f t="shared" si="536"/>
        <v>0</v>
      </c>
      <c r="OW123" s="111">
        <f t="shared" si="537"/>
        <v>0</v>
      </c>
      <c r="OX123" s="111">
        <f t="shared" si="538"/>
        <v>0</v>
      </c>
      <c r="OY123" s="111"/>
      <c r="PA123" s="51">
        <f t="shared" si="686"/>
        <v>76627.308590775297</v>
      </c>
      <c r="PB123" s="51">
        <f t="shared" si="539"/>
        <v>74751.693897921781</v>
      </c>
      <c r="PC123" s="51">
        <f t="shared" si="540"/>
        <v>77254.10494693683</v>
      </c>
      <c r="PD123" s="51">
        <f t="shared" si="541"/>
        <v>77269.761493509228</v>
      </c>
      <c r="PE123" s="51">
        <f t="shared" si="542"/>
        <v>77269.761493509228</v>
      </c>
      <c r="PF123" s="51">
        <f t="shared" si="543"/>
        <v>79391.331359534524</v>
      </c>
      <c r="PG123" s="51">
        <f t="shared" si="544"/>
        <v>75963.802206277149</v>
      </c>
      <c r="PH123" s="51">
        <f t="shared" si="545"/>
        <v>67654.625928487847</v>
      </c>
      <c r="PI123" s="51">
        <f t="shared" si="546"/>
        <v>70010.669607331831</v>
      </c>
      <c r="PJ123" s="51">
        <f t="shared" si="547"/>
        <v>74534.605658188535</v>
      </c>
      <c r="PK123" s="51">
        <f t="shared" si="548"/>
        <v>74324.414427503798</v>
      </c>
      <c r="PL123" s="51">
        <f t="shared" si="549"/>
        <v>74356.25164015239</v>
      </c>
      <c r="PM123" s="51">
        <f t="shared" si="550"/>
        <v>76627.308590775297</v>
      </c>
      <c r="PN123" s="51">
        <f t="shared" si="551"/>
        <v>74751.693897921781</v>
      </c>
      <c r="PO123" s="51">
        <f t="shared" si="552"/>
        <v>77254.10494693683</v>
      </c>
      <c r="PP123" s="51">
        <f t="shared" si="553"/>
        <v>77269.761493509228</v>
      </c>
      <c r="PQ123" s="51">
        <f t="shared" si="554"/>
        <v>77269.761493509228</v>
      </c>
      <c r="PR123" s="51">
        <f t="shared" si="555"/>
        <v>79391.331359534524</v>
      </c>
      <c r="PS123" s="51">
        <f t="shared" si="556"/>
        <v>75963.802206277149</v>
      </c>
      <c r="PT123" s="51">
        <f t="shared" si="557"/>
        <v>67654.625928487847</v>
      </c>
      <c r="PU123" s="51">
        <f t="shared" si="558"/>
        <v>70010.669607331831</v>
      </c>
      <c r="PV123" s="51">
        <f t="shared" si="559"/>
        <v>74534.605658188535</v>
      </c>
      <c r="PW123" s="51">
        <f t="shared" si="560"/>
        <v>74324.414427503798</v>
      </c>
      <c r="PX123" s="51">
        <f t="shared" si="561"/>
        <v>74356.25164015239</v>
      </c>
      <c r="PY123" s="51">
        <f t="shared" si="562"/>
        <v>76627.308590775297</v>
      </c>
      <c r="PZ123" s="51">
        <f t="shared" si="563"/>
        <v>74751.693897921781</v>
      </c>
      <c r="QA123" s="51">
        <f t="shared" si="564"/>
        <v>77254.10494693683</v>
      </c>
      <c r="QB123" s="51">
        <f t="shared" si="565"/>
        <v>77269.761493509228</v>
      </c>
      <c r="QC123" s="51">
        <f t="shared" si="566"/>
        <v>77269.761493509228</v>
      </c>
      <c r="QD123" s="51">
        <f t="shared" si="567"/>
        <v>79391.331359534524</v>
      </c>
      <c r="QE123" s="51">
        <f t="shared" si="568"/>
        <v>75963.802206277149</v>
      </c>
      <c r="QF123" s="51">
        <f t="shared" si="569"/>
        <v>67654.625928487847</v>
      </c>
      <c r="QG123" s="51">
        <f t="shared" si="570"/>
        <v>70010.669607331831</v>
      </c>
      <c r="QH123" s="51">
        <f t="shared" si="571"/>
        <v>74534.605658188535</v>
      </c>
      <c r="QI123" s="51">
        <f t="shared" si="572"/>
        <v>74324.414427503798</v>
      </c>
      <c r="QJ123" s="51">
        <f t="shared" si="573"/>
        <v>74356.25164015239</v>
      </c>
      <c r="QK123" s="51">
        <f t="shared" si="574"/>
        <v>76627.308590775297</v>
      </c>
      <c r="QL123" s="51">
        <f t="shared" si="575"/>
        <v>74751.693897921781</v>
      </c>
      <c r="QM123" s="51">
        <f t="shared" si="576"/>
        <v>77254.10494693683</v>
      </c>
      <c r="QN123" s="51">
        <f t="shared" si="577"/>
        <v>77269.761493509228</v>
      </c>
      <c r="QO123" s="51">
        <f t="shared" si="578"/>
        <v>77269.761493509228</v>
      </c>
      <c r="QP123" s="51">
        <f t="shared" si="579"/>
        <v>79391.331359534524</v>
      </c>
      <c r="QQ123" s="51">
        <f t="shared" si="580"/>
        <v>75963.802206277149</v>
      </c>
      <c r="QR123" s="51">
        <f t="shared" si="581"/>
        <v>67654.625928487847</v>
      </c>
      <c r="QS123" s="51">
        <f t="shared" si="582"/>
        <v>70010.669607331831</v>
      </c>
      <c r="QT123" s="51">
        <f t="shared" si="583"/>
        <v>74534.605658188535</v>
      </c>
      <c r="QU123" s="51">
        <f t="shared" si="584"/>
        <v>74324.414427503798</v>
      </c>
      <c r="QV123" s="51">
        <f t="shared" si="585"/>
        <v>74356.25164015239</v>
      </c>
      <c r="QW123" s="51">
        <f t="shared" si="586"/>
        <v>76627.308590775297</v>
      </c>
      <c r="QX123" s="51">
        <f t="shared" si="587"/>
        <v>74751.693897921781</v>
      </c>
      <c r="QY123" s="51">
        <f t="shared" si="588"/>
        <v>77254.10494693683</v>
      </c>
      <c r="QZ123" s="51">
        <f t="shared" si="589"/>
        <v>77269.761493509228</v>
      </c>
      <c r="RA123" s="51">
        <f t="shared" si="590"/>
        <v>77269.761493509228</v>
      </c>
      <c r="RB123" s="51">
        <f t="shared" si="591"/>
        <v>79391.331359534524</v>
      </c>
      <c r="RC123" s="51">
        <f t="shared" si="592"/>
        <v>75963.802206277149</v>
      </c>
      <c r="RD123" s="51">
        <f t="shared" si="593"/>
        <v>67654.625928487847</v>
      </c>
      <c r="RE123" s="51">
        <f t="shared" si="594"/>
        <v>70010.669607331831</v>
      </c>
      <c r="RF123" s="51">
        <f t="shared" si="595"/>
        <v>74534.605658188535</v>
      </c>
      <c r="RG123" s="51">
        <f t="shared" si="596"/>
        <v>74324.414427503798</v>
      </c>
      <c r="RH123" s="51">
        <f t="shared" si="597"/>
        <v>74356.25164015239</v>
      </c>
      <c r="RI123" s="51">
        <f t="shared" si="598"/>
        <v>76627.308590775297</v>
      </c>
      <c r="RJ123" s="51">
        <f t="shared" si="599"/>
        <v>74751.693897921781</v>
      </c>
      <c r="RK123" s="51">
        <f t="shared" si="600"/>
        <v>77254.10494693683</v>
      </c>
      <c r="RL123" s="51">
        <f t="shared" si="601"/>
        <v>77269.761493509228</v>
      </c>
      <c r="RM123" s="51">
        <f t="shared" si="602"/>
        <v>77269.761493509228</v>
      </c>
      <c r="RN123" s="51">
        <f t="shared" si="603"/>
        <v>79391.331359534524</v>
      </c>
      <c r="RO123" s="51">
        <f t="shared" si="604"/>
        <v>75963.802206277149</v>
      </c>
      <c r="RP123" s="51">
        <f t="shared" si="605"/>
        <v>67654.625928487847</v>
      </c>
      <c r="RQ123" s="51">
        <f t="shared" si="606"/>
        <v>70010.669607331831</v>
      </c>
      <c r="RR123" s="51">
        <f t="shared" si="607"/>
        <v>74534.605658188535</v>
      </c>
      <c r="RS123" s="51">
        <f t="shared" si="608"/>
        <v>74324.414427503798</v>
      </c>
      <c r="RT123" s="51">
        <f t="shared" si="609"/>
        <v>74356.25164015239</v>
      </c>
      <c r="RU123" s="51"/>
      <c r="RV123" s="51">
        <f t="shared" si="770"/>
        <v>899408.33125012857</v>
      </c>
      <c r="RW123" s="51">
        <f t="shared" si="770"/>
        <v>899408.33125012857</v>
      </c>
      <c r="RX123" s="51">
        <f t="shared" si="770"/>
        <v>899408.33125012857</v>
      </c>
      <c r="RY123" s="51">
        <f t="shared" si="770"/>
        <v>899408.33125012857</v>
      </c>
      <c r="RZ123" s="51">
        <f t="shared" si="770"/>
        <v>899408.33125012857</v>
      </c>
      <c r="SA123" s="51">
        <f t="shared" si="770"/>
        <v>899408.33125012857</v>
      </c>
    </row>
    <row r="124" spans="1:495" x14ac:dyDescent="0.3">
      <c r="A124" s="1">
        <v>836000</v>
      </c>
      <c r="B124" s="1" t="s">
        <v>282</v>
      </c>
      <c r="C124" s="1" t="s">
        <v>139</v>
      </c>
      <c r="D124" s="44">
        <v>0</v>
      </c>
      <c r="E124" s="1" t="s">
        <v>174</v>
      </c>
      <c r="F124" s="107">
        <f>VLOOKUP(A124,Auxiliar_OPEX_CustosUnit!$A$4:$E$129,COLUMN(Auxiliar_OPEX_CustosUnit!$E$3),0)</f>
        <v>3</v>
      </c>
      <c r="G124" s="107">
        <f>INDEX(Auxiliar_OPEX_Drivers!$B$76:$I$84,MATCH($E124,Auxiliar_OPEX_Drivers!$B$76:$B$84,0),MATCH(YEAR(G$2),Auxiliar_OPEX_Drivers!$B$76:$I$76,0))*$F124</f>
        <v>3</v>
      </c>
      <c r="H124" s="107">
        <f>INDEX(Auxiliar_OPEX_Drivers!$B$76:$I$84,MATCH($E124,Auxiliar_OPEX_Drivers!$B$76:$B$84,0),MATCH(YEAR(H$2),Auxiliar_OPEX_Drivers!$B$76:$I$76,0))*$F124</f>
        <v>3</v>
      </c>
      <c r="I124" s="107">
        <f>INDEX(Auxiliar_OPEX_Drivers!$B$76:$I$84,MATCH($E124,Auxiliar_OPEX_Drivers!$B$76:$B$84,0),MATCH(YEAR(I$2),Auxiliar_OPEX_Drivers!$B$76:$I$76,0))*$F124</f>
        <v>3</v>
      </c>
      <c r="J124" s="107">
        <f>INDEX(Auxiliar_OPEX_Drivers!$B$76:$I$84,MATCH($E124,Auxiliar_OPEX_Drivers!$B$76:$B$84,0),MATCH(YEAR(J$2),Auxiliar_OPEX_Drivers!$B$76:$I$76,0))*$F124</f>
        <v>3</v>
      </c>
      <c r="K124" s="107">
        <f>INDEX(Auxiliar_OPEX_Drivers!$B$76:$I$84,MATCH($E124,Auxiliar_OPEX_Drivers!$B$76:$B$84,0),MATCH(YEAR(K$2),Auxiliar_OPEX_Drivers!$B$76:$I$76,0))*$F124</f>
        <v>3</v>
      </c>
      <c r="L124" s="107">
        <f>INDEX(Auxiliar_OPEX_Drivers!$B$76:$I$84,MATCH($E124,Auxiliar_OPEX_Drivers!$B$76:$B$84,0),MATCH(YEAR(L$2),Auxiliar_OPEX_Drivers!$B$76:$I$76,0))*$F124</f>
        <v>3</v>
      </c>
      <c r="M124" s="107">
        <f>INDEX(Auxiliar_OPEX_Drivers!$B$76:$I$84,MATCH($E124,Auxiliar_OPEX_Drivers!$B$76:$B$84,0),MATCH(YEAR(M$2),Auxiliar_OPEX_Drivers!$B$76:$I$76,0))*$F124</f>
        <v>3</v>
      </c>
      <c r="N124" s="107">
        <f>INDEX(Auxiliar_OPEX_Drivers!$B$76:$I$84,MATCH($E124,Auxiliar_OPEX_Drivers!$B$76:$B$84,0),MATCH(YEAR(N$2),Auxiliar_OPEX_Drivers!$B$76:$I$76,0))*$F124</f>
        <v>3</v>
      </c>
      <c r="O124" s="107">
        <f>INDEX(Auxiliar_OPEX_Drivers!$B$76:$I$84,MATCH($E124,Auxiliar_OPEX_Drivers!$B$76:$B$84,0),MATCH(YEAR(O$2),Auxiliar_OPEX_Drivers!$B$76:$I$76,0))*$F124</f>
        <v>3</v>
      </c>
      <c r="P124" s="107">
        <f>INDEX(Auxiliar_OPEX_Drivers!$B$76:$I$84,MATCH($E124,Auxiliar_OPEX_Drivers!$B$76:$B$84,0),MATCH(YEAR(P$2),Auxiliar_OPEX_Drivers!$B$76:$I$76,0))*$F124</f>
        <v>3</v>
      </c>
      <c r="Q124" s="107">
        <f>INDEX(Auxiliar_OPEX_Drivers!$B$76:$I$84,MATCH($E124,Auxiliar_OPEX_Drivers!$B$76:$B$84,0),MATCH(YEAR(Q$2),Auxiliar_OPEX_Drivers!$B$76:$I$76,0))*$F124</f>
        <v>3</v>
      </c>
      <c r="R124" s="107">
        <f>INDEX(Auxiliar_OPEX_Drivers!$B$76:$I$84,MATCH($E124,Auxiliar_OPEX_Drivers!$B$76:$B$84,0),MATCH(YEAR(R$2),Auxiliar_OPEX_Drivers!$B$76:$I$76,0))*$F124</f>
        <v>3</v>
      </c>
      <c r="S124" s="107">
        <f>INDEX(Auxiliar_OPEX_Drivers!$B$76:$I$84,MATCH($E124,Auxiliar_OPEX_Drivers!$B$76:$B$84,0),MATCH(YEAR(S$2),Auxiliar_OPEX_Drivers!$B$76:$I$76,0))*$F124</f>
        <v>3</v>
      </c>
      <c r="T124" s="107">
        <f>INDEX(Auxiliar_OPEX_Drivers!$B$76:$I$84,MATCH($E124,Auxiliar_OPEX_Drivers!$B$76:$B$84,0),MATCH(YEAR(T$2),Auxiliar_OPEX_Drivers!$B$76:$I$76,0))*$F124</f>
        <v>3</v>
      </c>
      <c r="U124" s="107">
        <f>INDEX(Auxiliar_OPEX_Drivers!$B$76:$I$84,MATCH($E124,Auxiliar_OPEX_Drivers!$B$76:$B$84,0),MATCH(YEAR(U$2),Auxiliar_OPEX_Drivers!$B$76:$I$76,0))*$F124</f>
        <v>3</v>
      </c>
      <c r="V124" s="107">
        <f>INDEX(Auxiliar_OPEX_Drivers!$B$76:$I$84,MATCH($E124,Auxiliar_OPEX_Drivers!$B$76:$B$84,0),MATCH(YEAR(V$2),Auxiliar_OPEX_Drivers!$B$76:$I$76,0))*$F124</f>
        <v>3</v>
      </c>
      <c r="W124" s="107">
        <f>INDEX(Auxiliar_OPEX_Drivers!$B$76:$I$84,MATCH($E124,Auxiliar_OPEX_Drivers!$B$76:$B$84,0),MATCH(YEAR(W$2),Auxiliar_OPEX_Drivers!$B$76:$I$76,0))*$F124</f>
        <v>3</v>
      </c>
      <c r="X124" s="107">
        <f>INDEX(Auxiliar_OPEX_Drivers!$B$76:$I$84,MATCH($E124,Auxiliar_OPEX_Drivers!$B$76:$B$84,0),MATCH(YEAR(X$2),Auxiliar_OPEX_Drivers!$B$76:$I$76,0))*$F124</f>
        <v>3</v>
      </c>
      <c r="Y124" s="107">
        <f>INDEX(Auxiliar_OPEX_Drivers!$B$76:$I$84,MATCH($E124,Auxiliar_OPEX_Drivers!$B$76:$B$84,0),MATCH(YEAR(Y$2),Auxiliar_OPEX_Drivers!$B$76:$I$76,0))*$F124</f>
        <v>3</v>
      </c>
      <c r="Z124" s="107">
        <f>INDEX(Auxiliar_OPEX_Drivers!$B$76:$I$84,MATCH($E124,Auxiliar_OPEX_Drivers!$B$76:$B$84,0),MATCH(YEAR(Z$2),Auxiliar_OPEX_Drivers!$B$76:$I$76,0))*$F124</f>
        <v>3</v>
      </c>
      <c r="AA124" s="107">
        <f>INDEX(Auxiliar_OPEX_Drivers!$B$76:$I$84,MATCH($E124,Auxiliar_OPEX_Drivers!$B$76:$B$84,0),MATCH(YEAR(AA$2),Auxiliar_OPEX_Drivers!$B$76:$I$76,0))*$F124</f>
        <v>3</v>
      </c>
      <c r="AB124" s="107">
        <f>INDEX(Auxiliar_OPEX_Drivers!$B$76:$I$84,MATCH($E124,Auxiliar_OPEX_Drivers!$B$76:$B$84,0),MATCH(YEAR(AB$2),Auxiliar_OPEX_Drivers!$B$76:$I$76,0))*$F124</f>
        <v>3</v>
      </c>
      <c r="AC124" s="107">
        <f>INDEX(Auxiliar_OPEX_Drivers!$B$76:$I$84,MATCH($E124,Auxiliar_OPEX_Drivers!$B$76:$B$84,0),MATCH(YEAR(AC$2),Auxiliar_OPEX_Drivers!$B$76:$I$76,0))*$F124</f>
        <v>3</v>
      </c>
      <c r="AD124" s="107">
        <f>INDEX(Auxiliar_OPEX_Drivers!$B$76:$I$84,MATCH($E124,Auxiliar_OPEX_Drivers!$B$76:$B$84,0),MATCH(YEAR(AD$2),Auxiliar_OPEX_Drivers!$B$76:$I$76,0))*$F124</f>
        <v>3</v>
      </c>
      <c r="AE124" s="107">
        <f>INDEX(Auxiliar_OPEX_Drivers!$B$76:$I$84,MATCH($E124,Auxiliar_OPEX_Drivers!$B$76:$B$84,0),MATCH(YEAR(AE$2),Auxiliar_OPEX_Drivers!$B$76:$I$76,0))*$F124</f>
        <v>3</v>
      </c>
      <c r="AF124" s="107">
        <f>INDEX(Auxiliar_OPEX_Drivers!$B$76:$I$84,MATCH($E124,Auxiliar_OPEX_Drivers!$B$76:$B$84,0),MATCH(YEAR(AF$2),Auxiliar_OPEX_Drivers!$B$76:$I$76,0))*$F124</f>
        <v>3</v>
      </c>
      <c r="AG124" s="107">
        <f>INDEX(Auxiliar_OPEX_Drivers!$B$76:$I$84,MATCH($E124,Auxiliar_OPEX_Drivers!$B$76:$B$84,0),MATCH(YEAR(AG$2),Auxiliar_OPEX_Drivers!$B$76:$I$76,0))*$F124</f>
        <v>3</v>
      </c>
      <c r="AH124" s="107">
        <f>INDEX(Auxiliar_OPEX_Drivers!$B$76:$I$84,MATCH($E124,Auxiliar_OPEX_Drivers!$B$76:$B$84,0),MATCH(YEAR(AH$2),Auxiliar_OPEX_Drivers!$B$76:$I$76,0))*$F124</f>
        <v>3</v>
      </c>
      <c r="AI124" s="107">
        <f>INDEX(Auxiliar_OPEX_Drivers!$B$76:$I$84,MATCH($E124,Auxiliar_OPEX_Drivers!$B$76:$B$84,0),MATCH(YEAR(AI$2),Auxiliar_OPEX_Drivers!$B$76:$I$76,0))*$F124</f>
        <v>3</v>
      </c>
      <c r="AJ124" s="107">
        <f>INDEX(Auxiliar_OPEX_Drivers!$B$76:$I$84,MATCH($E124,Auxiliar_OPEX_Drivers!$B$76:$B$84,0),MATCH(YEAR(AJ$2),Auxiliar_OPEX_Drivers!$B$76:$I$76,0))*$F124</f>
        <v>3</v>
      </c>
      <c r="AK124" s="107">
        <f>INDEX(Auxiliar_OPEX_Drivers!$B$76:$I$84,MATCH($E124,Auxiliar_OPEX_Drivers!$B$76:$B$84,0),MATCH(YEAR(AK$2),Auxiliar_OPEX_Drivers!$B$76:$I$76,0))*$F124</f>
        <v>3</v>
      </c>
      <c r="AL124" s="107">
        <f>INDEX(Auxiliar_OPEX_Drivers!$B$76:$I$84,MATCH($E124,Auxiliar_OPEX_Drivers!$B$76:$B$84,0),MATCH(YEAR(AL$2),Auxiliar_OPEX_Drivers!$B$76:$I$76,0))*$F124</f>
        <v>3</v>
      </c>
      <c r="AM124" s="107">
        <f>INDEX(Auxiliar_OPEX_Drivers!$B$76:$I$84,MATCH($E124,Auxiliar_OPEX_Drivers!$B$76:$B$84,0),MATCH(YEAR(AM$2),Auxiliar_OPEX_Drivers!$B$76:$I$76,0))*$F124</f>
        <v>3</v>
      </c>
      <c r="AN124" s="107">
        <f>INDEX(Auxiliar_OPEX_Drivers!$B$76:$I$84,MATCH($E124,Auxiliar_OPEX_Drivers!$B$76:$B$84,0),MATCH(YEAR(AN$2),Auxiliar_OPEX_Drivers!$B$76:$I$76,0))*$F124</f>
        <v>3</v>
      </c>
      <c r="AO124" s="107">
        <f>INDEX(Auxiliar_OPEX_Drivers!$B$76:$I$84,MATCH($E124,Auxiliar_OPEX_Drivers!$B$76:$B$84,0),MATCH(YEAR(AO$2),Auxiliar_OPEX_Drivers!$B$76:$I$76,0))*$F124</f>
        <v>3</v>
      </c>
      <c r="AP124" s="107">
        <f>INDEX(Auxiliar_OPEX_Drivers!$B$76:$I$84,MATCH($E124,Auxiliar_OPEX_Drivers!$B$76:$B$84,0),MATCH(YEAR(AP$2),Auxiliar_OPEX_Drivers!$B$76:$I$76,0))*$F124</f>
        <v>3</v>
      </c>
      <c r="AQ124" s="107">
        <f>INDEX(Auxiliar_OPEX_Drivers!$B$76:$I$84,MATCH($E124,Auxiliar_OPEX_Drivers!$B$76:$B$84,0),MATCH(YEAR(AQ$2),Auxiliar_OPEX_Drivers!$B$76:$I$76,0))*$F124</f>
        <v>3</v>
      </c>
      <c r="AR124" s="107">
        <f>INDEX(Auxiliar_OPEX_Drivers!$B$76:$I$84,MATCH($E124,Auxiliar_OPEX_Drivers!$B$76:$B$84,0),MATCH(YEAR(AR$2),Auxiliar_OPEX_Drivers!$B$76:$I$76,0))*$F124</f>
        <v>3</v>
      </c>
      <c r="AS124" s="107">
        <f>INDEX(Auxiliar_OPEX_Drivers!$B$76:$I$84,MATCH($E124,Auxiliar_OPEX_Drivers!$B$76:$B$84,0),MATCH(YEAR(AS$2),Auxiliar_OPEX_Drivers!$B$76:$I$76,0))*$F124</f>
        <v>3</v>
      </c>
      <c r="AT124" s="107">
        <f>INDEX(Auxiliar_OPEX_Drivers!$B$76:$I$84,MATCH($E124,Auxiliar_OPEX_Drivers!$B$76:$B$84,0),MATCH(YEAR(AT$2),Auxiliar_OPEX_Drivers!$B$76:$I$76,0))*$F124</f>
        <v>3</v>
      </c>
      <c r="AU124" s="107">
        <f>INDEX(Auxiliar_OPEX_Drivers!$B$76:$I$84,MATCH($E124,Auxiliar_OPEX_Drivers!$B$76:$B$84,0),MATCH(YEAR(AU$2),Auxiliar_OPEX_Drivers!$B$76:$I$76,0))*$F124</f>
        <v>3</v>
      </c>
      <c r="AV124" s="107">
        <f>INDEX(Auxiliar_OPEX_Drivers!$B$76:$I$84,MATCH($E124,Auxiliar_OPEX_Drivers!$B$76:$B$84,0),MATCH(YEAR(AV$2),Auxiliar_OPEX_Drivers!$B$76:$I$76,0))*$F124</f>
        <v>3</v>
      </c>
      <c r="AW124" s="107">
        <f>INDEX(Auxiliar_OPEX_Drivers!$B$76:$I$84,MATCH($E124,Auxiliar_OPEX_Drivers!$B$76:$B$84,0),MATCH(YEAR(AW$2),Auxiliar_OPEX_Drivers!$B$76:$I$76,0))*$F124</f>
        <v>3</v>
      </c>
      <c r="AX124" s="107">
        <f>INDEX(Auxiliar_OPEX_Drivers!$B$76:$I$84,MATCH($E124,Auxiliar_OPEX_Drivers!$B$76:$B$84,0),MATCH(YEAR(AX$2),Auxiliar_OPEX_Drivers!$B$76:$I$76,0))*$F124</f>
        <v>3</v>
      </c>
      <c r="AY124" s="107">
        <f>INDEX(Auxiliar_OPEX_Drivers!$B$76:$I$84,MATCH($E124,Auxiliar_OPEX_Drivers!$B$76:$B$84,0),MATCH(YEAR(AY$2),Auxiliar_OPEX_Drivers!$B$76:$I$76,0))*$F124</f>
        <v>3</v>
      </c>
      <c r="AZ124" s="107">
        <f>INDEX(Auxiliar_OPEX_Drivers!$B$76:$I$84,MATCH($E124,Auxiliar_OPEX_Drivers!$B$76:$B$84,0),MATCH(YEAR(AZ$2),Auxiliar_OPEX_Drivers!$B$76:$I$76,0))*$F124</f>
        <v>3</v>
      </c>
      <c r="BA124" s="107">
        <f>INDEX(Auxiliar_OPEX_Drivers!$B$76:$I$84,MATCH($E124,Auxiliar_OPEX_Drivers!$B$76:$B$84,0),MATCH(YEAR(BA$2),Auxiliar_OPEX_Drivers!$B$76:$I$76,0))*$F124</f>
        <v>3</v>
      </c>
      <c r="BB124" s="107">
        <f>INDEX(Auxiliar_OPEX_Drivers!$B$76:$I$84,MATCH($E124,Auxiliar_OPEX_Drivers!$B$76:$B$84,0),MATCH(YEAR(BB$2),Auxiliar_OPEX_Drivers!$B$76:$I$76,0))*$F124</f>
        <v>3</v>
      </c>
      <c r="BC124" s="107">
        <f>INDEX(Auxiliar_OPEX_Drivers!$B$76:$I$84,MATCH($E124,Auxiliar_OPEX_Drivers!$B$76:$B$84,0),MATCH(YEAR(BC$2),Auxiliar_OPEX_Drivers!$B$76:$I$76,0))*$F124</f>
        <v>3</v>
      </c>
      <c r="BD124" s="107">
        <f>INDEX(Auxiliar_OPEX_Drivers!$B$76:$I$84,MATCH($E124,Auxiliar_OPEX_Drivers!$B$76:$B$84,0),MATCH(YEAR(BD$2),Auxiliar_OPEX_Drivers!$B$76:$I$76,0))*$F124</f>
        <v>3</v>
      </c>
      <c r="BE124" s="107">
        <f>INDEX(Auxiliar_OPEX_Drivers!$B$76:$I$84,MATCH($E124,Auxiliar_OPEX_Drivers!$B$76:$B$84,0),MATCH(YEAR(BE$2),Auxiliar_OPEX_Drivers!$B$76:$I$76,0))*$F124</f>
        <v>3</v>
      </c>
      <c r="BF124" s="107">
        <f>INDEX(Auxiliar_OPEX_Drivers!$B$76:$I$84,MATCH($E124,Auxiliar_OPEX_Drivers!$B$76:$B$84,0),MATCH(YEAR(BF$2),Auxiliar_OPEX_Drivers!$B$76:$I$76,0))*$F124</f>
        <v>3</v>
      </c>
      <c r="BG124" s="107">
        <f>INDEX(Auxiliar_OPEX_Drivers!$B$76:$I$84,MATCH($E124,Auxiliar_OPEX_Drivers!$B$76:$B$84,0),MATCH(YEAR(BG$2),Auxiliar_OPEX_Drivers!$B$76:$I$76,0))*$F124</f>
        <v>3</v>
      </c>
      <c r="BH124" s="107">
        <f>INDEX(Auxiliar_OPEX_Drivers!$B$76:$I$84,MATCH($E124,Auxiliar_OPEX_Drivers!$B$76:$B$84,0),MATCH(YEAR(BH$2),Auxiliar_OPEX_Drivers!$B$76:$I$76,0))*$F124</f>
        <v>3</v>
      </c>
      <c r="BI124" s="107">
        <f>INDEX(Auxiliar_OPEX_Drivers!$B$76:$I$84,MATCH($E124,Auxiliar_OPEX_Drivers!$B$76:$B$84,0),MATCH(YEAR(BI$2),Auxiliar_OPEX_Drivers!$B$76:$I$76,0))*$F124</f>
        <v>3</v>
      </c>
      <c r="BJ124" s="107">
        <f>INDEX(Auxiliar_OPEX_Drivers!$B$76:$I$84,MATCH($E124,Auxiliar_OPEX_Drivers!$B$76:$B$84,0),MATCH(YEAR(BJ$2),Auxiliar_OPEX_Drivers!$B$76:$I$76,0))*$F124</f>
        <v>3</v>
      </c>
      <c r="BK124" s="107">
        <f>INDEX(Auxiliar_OPEX_Drivers!$B$76:$I$84,MATCH($E124,Auxiliar_OPEX_Drivers!$B$76:$B$84,0),MATCH(YEAR(BK$2),Auxiliar_OPEX_Drivers!$B$76:$I$76,0))*$F124</f>
        <v>3</v>
      </c>
      <c r="BL124" s="107">
        <f>INDEX(Auxiliar_OPEX_Drivers!$B$76:$I$84,MATCH($E124,Auxiliar_OPEX_Drivers!$B$76:$B$84,0),MATCH(YEAR(BL$2),Auxiliar_OPEX_Drivers!$B$76:$I$76,0))*$F124</f>
        <v>3</v>
      </c>
      <c r="BM124" s="107">
        <f>INDEX(Auxiliar_OPEX_Drivers!$B$76:$I$84,MATCH($E124,Auxiliar_OPEX_Drivers!$B$76:$B$84,0),MATCH(YEAR(BM$2),Auxiliar_OPEX_Drivers!$B$76:$I$76,0))*$F124</f>
        <v>3</v>
      </c>
      <c r="BN124" s="107">
        <f>INDEX(Auxiliar_OPEX_Drivers!$B$76:$I$84,MATCH($E124,Auxiliar_OPEX_Drivers!$B$76:$B$84,0),MATCH(YEAR(BN$2),Auxiliar_OPEX_Drivers!$B$76:$I$76,0))*$F124</f>
        <v>3</v>
      </c>
      <c r="BO124" s="107">
        <f>INDEX(Auxiliar_OPEX_Drivers!$B$76:$I$84,MATCH($E124,Auxiliar_OPEX_Drivers!$B$76:$B$84,0),MATCH(YEAR(BO$2),Auxiliar_OPEX_Drivers!$B$76:$I$76,0))*$F124</f>
        <v>3</v>
      </c>
      <c r="BP124" s="107">
        <f>INDEX(Auxiliar_OPEX_Drivers!$B$76:$I$84,MATCH($E124,Auxiliar_OPEX_Drivers!$B$76:$B$84,0),MATCH(YEAR(BP$2),Auxiliar_OPEX_Drivers!$B$76:$I$76,0))*$F124</f>
        <v>3</v>
      </c>
      <c r="BQ124" s="107">
        <f>INDEX(Auxiliar_OPEX_Drivers!$B$76:$I$84,MATCH($E124,Auxiliar_OPEX_Drivers!$B$76:$B$84,0),MATCH(YEAR(BQ$2),Auxiliar_OPEX_Drivers!$B$76:$I$76,0))*$F124</f>
        <v>3</v>
      </c>
      <c r="BR124" s="107">
        <f>INDEX(Auxiliar_OPEX_Drivers!$B$76:$I$84,MATCH($E124,Auxiliar_OPEX_Drivers!$B$76:$B$84,0),MATCH(YEAR(BR$2),Auxiliar_OPEX_Drivers!$B$76:$I$76,0))*$F124</f>
        <v>3</v>
      </c>
      <c r="BS124" s="107">
        <f>INDEX(Auxiliar_OPEX_Drivers!$B$76:$I$84,MATCH($E124,Auxiliar_OPEX_Drivers!$B$76:$B$84,0),MATCH(YEAR(BS$2),Auxiliar_OPEX_Drivers!$B$76:$I$76,0))*$F124</f>
        <v>3</v>
      </c>
      <c r="BT124" s="107">
        <f>INDEX(Auxiliar_OPEX_Drivers!$B$76:$I$84,MATCH($E124,Auxiliar_OPEX_Drivers!$B$76:$B$84,0),MATCH(YEAR(BT$2),Auxiliar_OPEX_Drivers!$B$76:$I$76,0))*$F124</f>
        <v>3</v>
      </c>
      <c r="BU124" s="107">
        <f>INDEX(Auxiliar_OPEX_Drivers!$B$76:$I$84,MATCH($E124,Auxiliar_OPEX_Drivers!$B$76:$B$84,0),MATCH(YEAR(BU$2),Auxiliar_OPEX_Drivers!$B$76:$I$76,0))*$F124</f>
        <v>3</v>
      </c>
      <c r="BV124" s="107">
        <f>INDEX(Auxiliar_OPEX_Drivers!$B$76:$I$84,MATCH($E124,Auxiliar_OPEX_Drivers!$B$76:$B$84,0),MATCH(YEAR(BV$2),Auxiliar_OPEX_Drivers!$B$76:$I$76,0))*$F124</f>
        <v>3</v>
      </c>
      <c r="BW124" s="107">
        <f>INDEX(Auxiliar_OPEX_Drivers!$B$76:$I$84,MATCH($E124,Auxiliar_OPEX_Drivers!$B$76:$B$84,0),MATCH(YEAR(BW$2),Auxiliar_OPEX_Drivers!$B$76:$I$76,0))*$F124</f>
        <v>3</v>
      </c>
      <c r="BX124" s="107">
        <f>INDEX(Auxiliar_OPEX_Drivers!$B$76:$I$84,MATCH($E124,Auxiliar_OPEX_Drivers!$B$76:$B$84,0),MATCH(YEAR(BX$2),Auxiliar_OPEX_Drivers!$B$76:$I$76,0))*$F124</f>
        <v>3</v>
      </c>
      <c r="BY124" s="107">
        <f>INDEX(Auxiliar_OPEX_Drivers!$B$76:$I$84,MATCH($E124,Auxiliar_OPEX_Drivers!$B$76:$B$84,0),MATCH(YEAR(BY$2),Auxiliar_OPEX_Drivers!$B$76:$I$76,0))*$F124</f>
        <v>3</v>
      </c>
      <c r="BZ124" s="107">
        <f>INDEX(Auxiliar_OPEX_Drivers!$B$76:$I$84,MATCH($E124,Auxiliar_OPEX_Drivers!$B$76:$B$84,0),MATCH(YEAR(BZ$2),Auxiliar_OPEX_Drivers!$B$76:$I$76,0))*$F124</f>
        <v>3</v>
      </c>
      <c r="CA124" s="107">
        <f>INDEX(Auxiliar_OPEX_Drivers!$B$76:$I$84,MATCH($E124,Auxiliar_OPEX_Drivers!$B$76:$B$84,0),MATCH(YEAR(CA$2),Auxiliar_OPEX_Drivers!$B$76:$I$76,0))*$F124</f>
        <v>3</v>
      </c>
      <c r="CB124" s="107">
        <f>INDEX(Auxiliar_OPEX_Drivers!$B$76:$I$84,MATCH($E124,Auxiliar_OPEX_Drivers!$B$76:$B$84,0),MATCH(YEAR(CB$2),Auxiliar_OPEX_Drivers!$B$76:$I$76,0))*$F124</f>
        <v>3</v>
      </c>
      <c r="CC124" s="107">
        <f>INDEX(Auxiliar_OPEX_Drivers!$B$76:$I$84,MATCH($E124,Auxiliar_OPEX_Drivers!$B$76:$B$84,0),MATCH(YEAR(CC$2),Auxiliar_OPEX_Drivers!$B$76:$I$76,0))*$F124</f>
        <v>3</v>
      </c>
      <c r="CD124" s="107">
        <f>INDEX(Auxiliar_OPEX_Drivers!$B$76:$I$84,MATCH($E124,Auxiliar_OPEX_Drivers!$B$76:$B$84,0),MATCH(YEAR(CD$2),Auxiliar_OPEX_Drivers!$B$76:$I$76,0))*$F124</f>
        <v>3</v>
      </c>
      <c r="CE124" s="107">
        <f>INDEX(Auxiliar_OPEX_Drivers!$B$76:$I$84,MATCH($E124,Auxiliar_OPEX_Drivers!$B$76:$B$84,0),MATCH(YEAR(CE$2),Auxiliar_OPEX_Drivers!$B$76:$I$76,0))*$F124</f>
        <v>3</v>
      </c>
      <c r="CF124" s="107">
        <f>INDEX(Auxiliar_OPEX_Drivers!$B$76:$I$84,MATCH($E124,Auxiliar_OPEX_Drivers!$B$76:$B$84,0),MATCH(YEAR(CF$2),Auxiliar_OPEX_Drivers!$B$76:$I$76,0))*$F124</f>
        <v>3</v>
      </c>
      <c r="CG124" s="107">
        <f>INDEX(Auxiliar_OPEX_Drivers!$B$76:$I$84,MATCH($E124,Auxiliar_OPEX_Drivers!$B$76:$B$84,0),MATCH(YEAR(CG$2),Auxiliar_OPEX_Drivers!$B$76:$I$76,0))*$F124</f>
        <v>3</v>
      </c>
      <c r="CI124" s="51">
        <f>INDEX(Auxiliar_OPEX_CustosUnit!$A$1:$R$129,MATCH(Auxiliar_OPEX_P!$A124,Auxiliar_OPEX_CustosUnit!$A$1:$A$129,0),MATCH(CI$2,Auxiliar_OPEX_CustosUnit!$A$3:$Q$3,0))*(1-DRE_Auxiliar!$A$5)</f>
        <v>15148.137625023908</v>
      </c>
      <c r="CJ124" s="51">
        <f>INDEX(Auxiliar_OPEX_CustosUnit!$A$1:$R$129,MATCH(Auxiliar_OPEX_P!$A124,Auxiliar_OPEX_CustosUnit!$A$1:$A$129,0),MATCH(CJ$2,Auxiliar_OPEX_CustosUnit!$A$3:$Q$3,0))*(1-DRE_Auxiliar!$A$5)</f>
        <v>15641.698283763108</v>
      </c>
      <c r="CK124" s="51">
        <f>INDEX(Auxiliar_OPEX_CustosUnit!$A$1:$R$129,MATCH(Auxiliar_OPEX_P!$A124,Auxiliar_OPEX_CustosUnit!$A$1:$A$129,0),MATCH(CK$2,Auxiliar_OPEX_CustosUnit!$A$3:$Q$3,0))*(1-DRE_Auxiliar!$A$5)</f>
        <v>16450.430841915859</v>
      </c>
      <c r="CL124" s="51">
        <f>INDEX(Auxiliar_OPEX_CustosUnit!$A$1:$R$129,MATCH(Auxiliar_OPEX_P!$A124,Auxiliar_OPEX_CustosUnit!$A$1:$A$129,0),MATCH(CL$2,Auxiliar_OPEX_CustosUnit!$A$3:$Q$3,0))*(1-DRE_Auxiliar!$A$5)</f>
        <v>16431.870457315064</v>
      </c>
      <c r="CM124" s="51">
        <f>INDEX(Auxiliar_OPEX_CustosUnit!$A$1:$R$129,MATCH(Auxiliar_OPEX_P!$A124,Auxiliar_OPEX_CustosUnit!$A$1:$A$129,0),MATCH(CM$2,Auxiliar_OPEX_CustosUnit!$A$3:$Q$3,0))*(1-DRE_Auxiliar!$A$5)</f>
        <v>16442.482861531269</v>
      </c>
      <c r="CN124" s="51">
        <f>INDEX(Auxiliar_OPEX_CustosUnit!$A$1:$R$129,MATCH(Auxiliar_OPEX_P!$A124,Auxiliar_OPEX_CustosUnit!$A$1:$A$129,0),MATCH(CN$2,Auxiliar_OPEX_CustosUnit!$A$3:$Q$3,0))*(1-DRE_Auxiliar!$A$5)</f>
        <v>17774.360947913963</v>
      </c>
      <c r="CO124" s="51">
        <f>INDEX(Auxiliar_OPEX_CustosUnit!$A$1:$R$129,MATCH(Auxiliar_OPEX_P!$A124,Auxiliar_OPEX_CustosUnit!$A$1:$A$129,0),MATCH(CO$2,Auxiliar_OPEX_CustosUnit!$A$3:$Q$3,0))*(1-DRE_Auxiliar!$A$5)</f>
        <v>16980.765988348983</v>
      </c>
      <c r="CP124" s="51">
        <f>INDEX(Auxiliar_OPEX_CustosUnit!$A$1:$R$129,MATCH(Auxiliar_OPEX_P!$A124,Auxiliar_OPEX_CustosUnit!$A$1:$A$129,0),MATCH(CP$2,Auxiliar_OPEX_CustosUnit!$A$3:$Q$3,0))*(1-DRE_Auxiliar!$A$5)</f>
        <v>17513.772721045534</v>
      </c>
      <c r="CQ124" s="51">
        <f>INDEX(Auxiliar_OPEX_CustosUnit!$A$1:$R$129,MATCH(Auxiliar_OPEX_P!$A124,Auxiliar_OPEX_CustosUnit!$A$1:$A$129,0),MATCH(CQ$2,Auxiliar_OPEX_CustosUnit!$A$3:$Q$3,0))*(1-DRE_Auxiliar!$A$5)</f>
        <v>17518.991569903003</v>
      </c>
      <c r="CR124" s="51">
        <f>INDEX(Auxiliar_OPEX_CustosUnit!$A$1:$R$129,MATCH(Auxiliar_OPEX_P!$A124,Auxiliar_OPEX_CustosUnit!$A$1:$A$129,0),MATCH(CR$2,Auxiliar_OPEX_CustosUnit!$A$3:$Q$3,0))*(1-DRE_Auxiliar!$A$5)</f>
        <v>17518.991569903003</v>
      </c>
      <c r="CS124" s="51">
        <f>INDEX(Auxiliar_OPEX_CustosUnit!$A$1:$R$129,MATCH(Auxiliar_OPEX_P!$A124,Auxiliar_OPEX_CustosUnit!$A$1:$A$129,0),MATCH(CS$2,Auxiliar_OPEX_CustosUnit!$A$3:$Q$3,0))*(1-DRE_Auxiliar!$A$5)</f>
        <v>16985.984837206455</v>
      </c>
      <c r="CT124" s="51">
        <f>INDEX(Auxiliar_OPEX_CustosUnit!$A$1:$R$129,MATCH(Auxiliar_OPEX_P!$A124,Auxiliar_OPEX_CustosUnit!$A$1:$A$129,0),MATCH(CT$2,Auxiliar_OPEX_CustosUnit!$A$3:$Q$3,0))*(1-DRE_Auxiliar!$A$5)</f>
        <v>16820.022653259704</v>
      </c>
      <c r="CU124" s="53">
        <f t="shared" si="610"/>
        <v>15148.137625023908</v>
      </c>
      <c r="CV124" s="53">
        <f t="shared" si="611"/>
        <v>15641.698283763108</v>
      </c>
      <c r="CW124" s="53">
        <f t="shared" si="612"/>
        <v>16450.430841915859</v>
      </c>
      <c r="CX124" s="53">
        <f t="shared" si="613"/>
        <v>16431.870457315064</v>
      </c>
      <c r="CY124" s="53">
        <f t="shared" si="614"/>
        <v>16442.482861531269</v>
      </c>
      <c r="CZ124" s="53">
        <f t="shared" si="615"/>
        <v>17774.360947913963</v>
      </c>
      <c r="DA124" s="53">
        <f t="shared" si="616"/>
        <v>16980.765988348983</v>
      </c>
      <c r="DB124" s="53">
        <f t="shared" si="617"/>
        <v>17513.772721045534</v>
      </c>
      <c r="DC124" s="53">
        <f t="shared" si="618"/>
        <v>17518.991569903003</v>
      </c>
      <c r="DD124" s="53">
        <f t="shared" si="619"/>
        <v>17518.991569903003</v>
      </c>
      <c r="DE124" s="53">
        <f t="shared" si="620"/>
        <v>16985.984837206455</v>
      </c>
      <c r="DF124" s="53">
        <f t="shared" si="621"/>
        <v>16820.022653259704</v>
      </c>
      <c r="DG124" s="53">
        <f t="shared" si="622"/>
        <v>15148.137625023908</v>
      </c>
      <c r="DH124" s="53">
        <f t="shared" si="623"/>
        <v>15641.698283763108</v>
      </c>
      <c r="DI124" s="53">
        <f t="shared" si="624"/>
        <v>16450.430841915859</v>
      </c>
      <c r="DJ124" s="53">
        <f t="shared" si="625"/>
        <v>16431.870457315064</v>
      </c>
      <c r="DK124" s="53">
        <f t="shared" si="626"/>
        <v>16442.482861531269</v>
      </c>
      <c r="DL124" s="53">
        <f t="shared" si="627"/>
        <v>17774.360947913963</v>
      </c>
      <c r="DM124" s="53">
        <f t="shared" si="628"/>
        <v>16980.765988348983</v>
      </c>
      <c r="DN124" s="53">
        <f t="shared" si="629"/>
        <v>17513.772721045534</v>
      </c>
      <c r="DO124" s="53">
        <f t="shared" si="630"/>
        <v>17518.991569903003</v>
      </c>
      <c r="DP124" s="53">
        <f t="shared" si="631"/>
        <v>17518.991569903003</v>
      </c>
      <c r="DQ124" s="53">
        <f t="shared" si="632"/>
        <v>16985.984837206455</v>
      </c>
      <c r="DR124" s="53">
        <f t="shared" si="633"/>
        <v>16820.022653259704</v>
      </c>
      <c r="DS124" s="53">
        <f t="shared" si="634"/>
        <v>15148.137625023908</v>
      </c>
      <c r="DT124" s="53">
        <f t="shared" si="635"/>
        <v>15641.698283763108</v>
      </c>
      <c r="DU124" s="53">
        <f t="shared" si="636"/>
        <v>16450.430841915859</v>
      </c>
      <c r="DV124" s="53">
        <f t="shared" si="637"/>
        <v>16431.870457315064</v>
      </c>
      <c r="DW124" s="53">
        <f t="shared" si="638"/>
        <v>16442.482861531269</v>
      </c>
      <c r="DX124" s="53">
        <f t="shared" si="639"/>
        <v>17774.360947913963</v>
      </c>
      <c r="DY124" s="53">
        <f t="shared" si="640"/>
        <v>16980.765988348983</v>
      </c>
      <c r="DZ124" s="53">
        <f t="shared" si="641"/>
        <v>17513.772721045534</v>
      </c>
      <c r="EA124" s="53">
        <f t="shared" si="642"/>
        <v>17518.991569903003</v>
      </c>
      <c r="EB124" s="53">
        <f t="shared" si="643"/>
        <v>17518.991569903003</v>
      </c>
      <c r="EC124" s="53">
        <f t="shared" si="644"/>
        <v>16985.984837206455</v>
      </c>
      <c r="ED124" s="53">
        <f t="shared" si="645"/>
        <v>16820.022653259704</v>
      </c>
      <c r="EE124" s="53">
        <f t="shared" si="646"/>
        <v>15148.137625023908</v>
      </c>
      <c r="EF124" s="53">
        <f t="shared" si="647"/>
        <v>15641.698283763108</v>
      </c>
      <c r="EG124" s="53">
        <f t="shared" si="648"/>
        <v>16450.430841915859</v>
      </c>
      <c r="EH124" s="53">
        <f t="shared" si="649"/>
        <v>16431.870457315064</v>
      </c>
      <c r="EI124" s="53">
        <f t="shared" si="650"/>
        <v>16442.482861531269</v>
      </c>
      <c r="EJ124" s="53">
        <f t="shared" si="651"/>
        <v>17774.360947913963</v>
      </c>
      <c r="EK124" s="53">
        <f t="shared" si="652"/>
        <v>16980.765988348983</v>
      </c>
      <c r="EL124" s="53">
        <f t="shared" si="653"/>
        <v>17513.772721045534</v>
      </c>
      <c r="EM124" s="53">
        <f t="shared" si="654"/>
        <v>17518.991569903003</v>
      </c>
      <c r="EN124" s="53">
        <f t="shared" si="655"/>
        <v>17518.991569903003</v>
      </c>
      <c r="EO124" s="53">
        <f t="shared" si="656"/>
        <v>16985.984837206455</v>
      </c>
      <c r="EP124" s="53">
        <f t="shared" si="657"/>
        <v>16820.022653259704</v>
      </c>
      <c r="EQ124" s="53">
        <f t="shared" si="658"/>
        <v>15148.137625023908</v>
      </c>
      <c r="ER124" s="53">
        <f t="shared" si="659"/>
        <v>15641.698283763108</v>
      </c>
      <c r="ES124" s="53">
        <f t="shared" si="660"/>
        <v>16450.430841915859</v>
      </c>
      <c r="ET124" s="53">
        <f t="shared" si="661"/>
        <v>16431.870457315064</v>
      </c>
      <c r="EU124" s="53">
        <f t="shared" si="662"/>
        <v>16442.482861531269</v>
      </c>
      <c r="EV124" s="53">
        <f t="shared" si="663"/>
        <v>17774.360947913963</v>
      </c>
      <c r="EW124" s="53">
        <f t="shared" si="664"/>
        <v>16980.765988348983</v>
      </c>
      <c r="EX124" s="53">
        <f t="shared" si="665"/>
        <v>17513.772721045534</v>
      </c>
      <c r="EY124" s="53">
        <f t="shared" si="666"/>
        <v>17518.991569903003</v>
      </c>
      <c r="EZ124" s="53">
        <f t="shared" si="667"/>
        <v>17518.991569903003</v>
      </c>
      <c r="FA124" s="53">
        <f t="shared" si="668"/>
        <v>16985.984837206455</v>
      </c>
      <c r="FB124" s="53">
        <f t="shared" si="669"/>
        <v>16820.022653259704</v>
      </c>
      <c r="FC124" s="53">
        <f t="shared" si="670"/>
        <v>15148.137625023908</v>
      </c>
      <c r="FD124" s="53">
        <f t="shared" si="671"/>
        <v>15641.698283763108</v>
      </c>
      <c r="FE124" s="53">
        <f t="shared" si="672"/>
        <v>16450.430841915859</v>
      </c>
      <c r="FF124" s="53">
        <f t="shared" si="673"/>
        <v>16431.870457315064</v>
      </c>
      <c r="FG124" s="53">
        <f t="shared" si="674"/>
        <v>16442.482861531269</v>
      </c>
      <c r="FH124" s="53">
        <f t="shared" si="675"/>
        <v>17774.360947913963</v>
      </c>
      <c r="FI124" s="53">
        <f t="shared" si="676"/>
        <v>16980.765988348983</v>
      </c>
      <c r="FJ124" s="53">
        <f t="shared" si="677"/>
        <v>17513.772721045534</v>
      </c>
      <c r="FK124" s="53">
        <f t="shared" si="678"/>
        <v>17518.991569903003</v>
      </c>
      <c r="FL124" s="53">
        <f t="shared" si="679"/>
        <v>17518.991569903003</v>
      </c>
      <c r="FM124" s="53">
        <f t="shared" si="680"/>
        <v>16985.984837206455</v>
      </c>
      <c r="FN124" s="53">
        <f t="shared" si="681"/>
        <v>16820.022653259704</v>
      </c>
      <c r="FP124" s="51">
        <f t="shared" si="682"/>
        <v>49327.448584593803</v>
      </c>
      <c r="FQ124" s="51">
        <f t="shared" si="689"/>
        <v>53323.08284374189</v>
      </c>
      <c r="FR124" s="51">
        <f t="shared" si="690"/>
        <v>50942.29796504695</v>
      </c>
      <c r="FS124" s="51">
        <f t="shared" si="691"/>
        <v>52541.318163136602</v>
      </c>
      <c r="FT124" s="51">
        <f t="shared" si="692"/>
        <v>52556.974709709008</v>
      </c>
      <c r="FU124" s="51">
        <f t="shared" si="693"/>
        <v>52556.974709709008</v>
      </c>
      <c r="FV124" s="51">
        <f t="shared" si="694"/>
        <v>50957.954511619362</v>
      </c>
      <c r="FW124" s="51">
        <f t="shared" si="695"/>
        <v>50460.067959779117</v>
      </c>
      <c r="FX124" s="51">
        <f t="shared" si="696"/>
        <v>45444.412875071721</v>
      </c>
      <c r="FY124" s="51">
        <f t="shared" si="697"/>
        <v>46925.094851289323</v>
      </c>
      <c r="FZ124" s="51">
        <f t="shared" si="698"/>
        <v>49351.292525747573</v>
      </c>
      <c r="GA124" s="51">
        <f t="shared" si="699"/>
        <v>49295.611371945197</v>
      </c>
      <c r="GB124" s="51">
        <f t="shared" si="700"/>
        <v>49327.448584593803</v>
      </c>
      <c r="GC124" s="51">
        <f t="shared" si="701"/>
        <v>53323.08284374189</v>
      </c>
      <c r="GD124" s="51">
        <f t="shared" si="702"/>
        <v>50942.29796504695</v>
      </c>
      <c r="GE124" s="51">
        <f t="shared" si="703"/>
        <v>52541.318163136602</v>
      </c>
      <c r="GF124" s="51">
        <f t="shared" si="704"/>
        <v>52556.974709709008</v>
      </c>
      <c r="GG124" s="51">
        <f t="shared" si="705"/>
        <v>52556.974709709008</v>
      </c>
      <c r="GH124" s="51">
        <f t="shared" si="706"/>
        <v>50957.954511619362</v>
      </c>
      <c r="GI124" s="51">
        <f t="shared" si="707"/>
        <v>50460.067959779117</v>
      </c>
      <c r="GJ124" s="51">
        <f t="shared" si="708"/>
        <v>45444.412875071721</v>
      </c>
      <c r="GK124" s="51">
        <f t="shared" si="709"/>
        <v>46925.094851289323</v>
      </c>
      <c r="GL124" s="51">
        <f t="shared" si="710"/>
        <v>49351.292525747573</v>
      </c>
      <c r="GM124" s="51">
        <f t="shared" si="711"/>
        <v>49295.611371945197</v>
      </c>
      <c r="GN124" s="51">
        <f t="shared" si="712"/>
        <v>49327.448584593803</v>
      </c>
      <c r="GO124" s="51">
        <f t="shared" si="713"/>
        <v>53323.08284374189</v>
      </c>
      <c r="GP124" s="51">
        <f t="shared" si="714"/>
        <v>50942.29796504695</v>
      </c>
      <c r="GQ124" s="51">
        <f t="shared" si="715"/>
        <v>52541.318163136602</v>
      </c>
      <c r="GR124" s="51">
        <f t="shared" si="716"/>
        <v>52556.974709709008</v>
      </c>
      <c r="GS124" s="51">
        <f t="shared" si="717"/>
        <v>52556.974709709008</v>
      </c>
      <c r="GT124" s="51">
        <f t="shared" si="718"/>
        <v>50957.954511619362</v>
      </c>
      <c r="GU124" s="51">
        <f t="shared" si="719"/>
        <v>50460.067959779117</v>
      </c>
      <c r="GV124" s="51">
        <f t="shared" si="720"/>
        <v>45444.412875071721</v>
      </c>
      <c r="GW124" s="51">
        <f t="shared" si="721"/>
        <v>46925.094851289323</v>
      </c>
      <c r="GX124" s="51">
        <f t="shared" si="722"/>
        <v>49351.292525747573</v>
      </c>
      <c r="GY124" s="51">
        <f t="shared" si="723"/>
        <v>49295.611371945197</v>
      </c>
      <c r="GZ124" s="51">
        <f t="shared" si="724"/>
        <v>49327.448584593803</v>
      </c>
      <c r="HA124" s="51">
        <f t="shared" si="725"/>
        <v>53323.08284374189</v>
      </c>
      <c r="HB124" s="51">
        <f t="shared" si="726"/>
        <v>50942.29796504695</v>
      </c>
      <c r="HC124" s="51">
        <f t="shared" si="727"/>
        <v>52541.318163136602</v>
      </c>
      <c r="HD124" s="51">
        <f t="shared" si="728"/>
        <v>52556.974709709008</v>
      </c>
      <c r="HE124" s="51">
        <f t="shared" si="729"/>
        <v>52556.974709709008</v>
      </c>
      <c r="HF124" s="51">
        <f t="shared" si="730"/>
        <v>50957.954511619362</v>
      </c>
      <c r="HG124" s="51">
        <f t="shared" si="731"/>
        <v>50460.067959779117</v>
      </c>
      <c r="HH124" s="51">
        <f t="shared" si="732"/>
        <v>45444.412875071721</v>
      </c>
      <c r="HI124" s="51">
        <f t="shared" si="733"/>
        <v>46925.094851289323</v>
      </c>
      <c r="HJ124" s="51">
        <f t="shared" si="734"/>
        <v>49351.292525747573</v>
      </c>
      <c r="HK124" s="51">
        <f t="shared" si="735"/>
        <v>49295.611371945197</v>
      </c>
      <c r="HL124" s="51">
        <f t="shared" si="736"/>
        <v>49327.448584593803</v>
      </c>
      <c r="HM124" s="51">
        <f t="shared" si="737"/>
        <v>53323.08284374189</v>
      </c>
      <c r="HN124" s="51">
        <f t="shared" si="738"/>
        <v>50942.29796504695</v>
      </c>
      <c r="HO124" s="51">
        <f t="shared" si="739"/>
        <v>52541.318163136602</v>
      </c>
      <c r="HP124" s="51">
        <f t="shared" si="740"/>
        <v>52556.974709709008</v>
      </c>
      <c r="HQ124" s="51">
        <f t="shared" si="741"/>
        <v>52556.974709709008</v>
      </c>
      <c r="HR124" s="51">
        <f t="shared" si="742"/>
        <v>50957.954511619362</v>
      </c>
      <c r="HS124" s="51">
        <f t="shared" si="743"/>
        <v>50460.067959779117</v>
      </c>
      <c r="HT124" s="51">
        <f t="shared" si="744"/>
        <v>45444.412875071721</v>
      </c>
      <c r="HU124" s="51">
        <f t="shared" si="745"/>
        <v>46925.094851289323</v>
      </c>
      <c r="HV124" s="51">
        <f t="shared" si="746"/>
        <v>49351.292525747573</v>
      </c>
      <c r="HW124" s="51">
        <f t="shared" si="747"/>
        <v>49295.611371945197</v>
      </c>
      <c r="HX124" s="51">
        <f t="shared" si="748"/>
        <v>49327.448584593803</v>
      </c>
      <c r="HY124" s="51">
        <f t="shared" si="749"/>
        <v>53323.08284374189</v>
      </c>
      <c r="HZ124" s="51">
        <f t="shared" si="750"/>
        <v>50942.29796504695</v>
      </c>
      <c r="IA124" s="51">
        <f t="shared" si="751"/>
        <v>52541.318163136602</v>
      </c>
      <c r="IB124" s="51">
        <f t="shared" si="688"/>
        <v>52556.974709709008</v>
      </c>
      <c r="IC124" s="51">
        <f t="shared" si="752"/>
        <v>52556.974709709008</v>
      </c>
      <c r="ID124" s="51">
        <f t="shared" si="753"/>
        <v>50957.954511619362</v>
      </c>
      <c r="IE124" s="51">
        <f t="shared" si="754"/>
        <v>50460.067959779117</v>
      </c>
      <c r="IF124" s="51">
        <f t="shared" si="755"/>
        <v>45444.412875071721</v>
      </c>
      <c r="IG124" s="51">
        <f t="shared" si="756"/>
        <v>46925.094851289323</v>
      </c>
      <c r="IH124" s="51">
        <f t="shared" si="757"/>
        <v>49351.292525747573</v>
      </c>
      <c r="II124" s="51">
        <f t="shared" si="758"/>
        <v>49295.611371945197</v>
      </c>
      <c r="IJ124" s="51">
        <f t="shared" si="759"/>
        <v>49327.448584593803</v>
      </c>
      <c r="IK124" s="51">
        <f t="shared" si="760"/>
        <v>53323.08284374189</v>
      </c>
      <c r="IL124" s="51">
        <f t="shared" si="761"/>
        <v>50942.29796504695</v>
      </c>
      <c r="IM124" s="51">
        <f t="shared" si="762"/>
        <v>52541.318163136602</v>
      </c>
      <c r="IN124" s="51">
        <f t="shared" si="763"/>
        <v>52556.974709709008</v>
      </c>
      <c r="IO124" s="51">
        <f t="shared" si="764"/>
        <v>52556.974709709008</v>
      </c>
      <c r="IP124" s="51">
        <f t="shared" si="765"/>
        <v>50957.954511619362</v>
      </c>
      <c r="IQ124" s="51">
        <f t="shared" si="766"/>
        <v>50460.067959779117</v>
      </c>
      <c r="IS124" s="51">
        <f t="shared" si="683"/>
        <v>603682.53107138956</v>
      </c>
      <c r="IT124" s="51">
        <f t="shared" si="771"/>
        <v>603682.53107138956</v>
      </c>
      <c r="IU124" s="51">
        <f t="shared" si="771"/>
        <v>603682.53107138956</v>
      </c>
      <c r="IV124" s="51">
        <f t="shared" si="771"/>
        <v>603682.53107138956</v>
      </c>
      <c r="IW124" s="51">
        <f t="shared" si="771"/>
        <v>603682.53107138956</v>
      </c>
      <c r="IX124" s="51">
        <f t="shared" si="771"/>
        <v>603682.53107138956</v>
      </c>
      <c r="IZ124" s="111">
        <f t="shared" si="684"/>
        <v>0</v>
      </c>
      <c r="JA124" s="111">
        <f t="shared" si="389"/>
        <v>0</v>
      </c>
      <c r="JB124" s="111">
        <f t="shared" si="390"/>
        <v>0</v>
      </c>
      <c r="JC124" s="111">
        <f t="shared" si="391"/>
        <v>0</v>
      </c>
      <c r="JD124" s="111">
        <f t="shared" si="392"/>
        <v>0</v>
      </c>
      <c r="JE124" s="111">
        <f t="shared" si="393"/>
        <v>0</v>
      </c>
      <c r="JF124" s="111">
        <f t="shared" si="394"/>
        <v>0</v>
      </c>
      <c r="JG124" s="111">
        <f t="shared" si="395"/>
        <v>0</v>
      </c>
      <c r="JH124" s="111">
        <f t="shared" si="396"/>
        <v>0</v>
      </c>
      <c r="JI124" s="111">
        <f t="shared" si="397"/>
        <v>0</v>
      </c>
      <c r="JJ124" s="111">
        <f t="shared" si="398"/>
        <v>0</v>
      </c>
      <c r="JK124" s="111">
        <f t="shared" si="399"/>
        <v>0</v>
      </c>
      <c r="JL124" s="111">
        <f t="shared" si="400"/>
        <v>0</v>
      </c>
      <c r="JM124" s="111">
        <f t="shared" si="401"/>
        <v>0</v>
      </c>
      <c r="JN124" s="111">
        <f t="shared" si="402"/>
        <v>0</v>
      </c>
      <c r="JO124" s="111">
        <f t="shared" si="403"/>
        <v>0</v>
      </c>
      <c r="JP124" s="111">
        <f t="shared" si="404"/>
        <v>0</v>
      </c>
      <c r="JQ124" s="111">
        <f t="shared" si="405"/>
        <v>0</v>
      </c>
      <c r="JR124" s="111">
        <f t="shared" si="406"/>
        <v>0</v>
      </c>
      <c r="JS124" s="111">
        <f t="shared" si="407"/>
        <v>0</v>
      </c>
      <c r="JT124" s="111">
        <f t="shared" si="408"/>
        <v>0</v>
      </c>
      <c r="JU124" s="111">
        <f t="shared" si="409"/>
        <v>0</v>
      </c>
      <c r="JV124" s="111">
        <f t="shared" si="410"/>
        <v>0</v>
      </c>
      <c r="JW124" s="111">
        <f t="shared" si="411"/>
        <v>0</v>
      </c>
      <c r="JX124" s="111">
        <f t="shared" si="412"/>
        <v>0</v>
      </c>
      <c r="JY124" s="111">
        <f t="shared" si="413"/>
        <v>0</v>
      </c>
      <c r="JZ124" s="111">
        <f t="shared" si="414"/>
        <v>0</v>
      </c>
      <c r="KA124" s="111">
        <f t="shared" si="415"/>
        <v>0</v>
      </c>
      <c r="KB124" s="111">
        <f t="shared" si="416"/>
        <v>0</v>
      </c>
      <c r="KC124" s="111">
        <f t="shared" si="417"/>
        <v>0</v>
      </c>
      <c r="KD124" s="111">
        <f t="shared" si="418"/>
        <v>0</v>
      </c>
      <c r="KE124" s="111">
        <f t="shared" si="419"/>
        <v>0</v>
      </c>
      <c r="KF124" s="111">
        <f t="shared" si="420"/>
        <v>0</v>
      </c>
      <c r="KG124" s="111">
        <f t="shared" si="421"/>
        <v>0</v>
      </c>
      <c r="KH124" s="111">
        <f t="shared" si="422"/>
        <v>0</v>
      </c>
      <c r="KI124" s="111">
        <f t="shared" si="423"/>
        <v>0</v>
      </c>
      <c r="KJ124" s="111">
        <f t="shared" si="424"/>
        <v>0</v>
      </c>
      <c r="KK124" s="111">
        <f t="shared" si="425"/>
        <v>0</v>
      </c>
      <c r="KL124" s="111">
        <f t="shared" si="426"/>
        <v>0</v>
      </c>
      <c r="KM124" s="111">
        <f t="shared" si="427"/>
        <v>0</v>
      </c>
      <c r="KN124" s="111">
        <f t="shared" si="428"/>
        <v>0</v>
      </c>
      <c r="KO124" s="111">
        <f t="shared" si="429"/>
        <v>0</v>
      </c>
      <c r="KP124" s="111">
        <f t="shared" si="430"/>
        <v>0</v>
      </c>
      <c r="KQ124" s="111">
        <f t="shared" si="431"/>
        <v>0</v>
      </c>
      <c r="KR124" s="111">
        <f t="shared" si="432"/>
        <v>0</v>
      </c>
      <c r="KS124" s="111">
        <f t="shared" si="433"/>
        <v>0</v>
      </c>
      <c r="KT124" s="111">
        <f t="shared" si="434"/>
        <v>0</v>
      </c>
      <c r="KU124" s="111">
        <f t="shared" si="435"/>
        <v>0</v>
      </c>
      <c r="KV124" s="111">
        <f t="shared" si="436"/>
        <v>0</v>
      </c>
      <c r="KW124" s="111">
        <f t="shared" si="437"/>
        <v>0</v>
      </c>
      <c r="KX124" s="111">
        <f t="shared" si="438"/>
        <v>0</v>
      </c>
      <c r="KY124" s="111">
        <f t="shared" si="439"/>
        <v>0</v>
      </c>
      <c r="KZ124" s="111">
        <f t="shared" si="440"/>
        <v>0</v>
      </c>
      <c r="LA124" s="111">
        <f t="shared" si="441"/>
        <v>0</v>
      </c>
      <c r="LB124" s="111">
        <f t="shared" si="442"/>
        <v>0</v>
      </c>
      <c r="LC124" s="111">
        <f t="shared" si="443"/>
        <v>0</v>
      </c>
      <c r="LD124" s="111">
        <f t="shared" si="444"/>
        <v>0</v>
      </c>
      <c r="LE124" s="111">
        <f t="shared" si="445"/>
        <v>0</v>
      </c>
      <c r="LF124" s="111">
        <f t="shared" si="446"/>
        <v>0</v>
      </c>
      <c r="LG124" s="111">
        <f t="shared" si="447"/>
        <v>0</v>
      </c>
      <c r="LH124" s="111">
        <f t="shared" si="448"/>
        <v>0</v>
      </c>
      <c r="LI124" s="111">
        <f t="shared" si="449"/>
        <v>0</v>
      </c>
      <c r="LJ124" s="111">
        <f t="shared" si="450"/>
        <v>0</v>
      </c>
      <c r="LK124" s="111">
        <f t="shared" si="451"/>
        <v>0</v>
      </c>
      <c r="LL124" s="111">
        <f t="shared" si="452"/>
        <v>0</v>
      </c>
      <c r="LM124" s="111">
        <f t="shared" si="453"/>
        <v>0</v>
      </c>
      <c r="LN124" s="111">
        <f t="shared" si="454"/>
        <v>0</v>
      </c>
      <c r="LO124" s="111">
        <f t="shared" si="455"/>
        <v>0</v>
      </c>
      <c r="LP124" s="111">
        <f t="shared" si="456"/>
        <v>0</v>
      </c>
      <c r="LQ124" s="111">
        <f t="shared" si="457"/>
        <v>0</v>
      </c>
      <c r="LR124" s="111">
        <f t="shared" si="458"/>
        <v>0</v>
      </c>
      <c r="LS124" s="111">
        <f t="shared" si="459"/>
        <v>0</v>
      </c>
      <c r="LT124" s="111">
        <f t="shared" si="460"/>
        <v>0</v>
      </c>
      <c r="LU124" s="111">
        <f t="shared" si="461"/>
        <v>0</v>
      </c>
      <c r="LV124" s="111">
        <f t="shared" si="462"/>
        <v>0</v>
      </c>
      <c r="LW124" s="111">
        <f t="shared" si="463"/>
        <v>0</v>
      </c>
      <c r="LX124" s="111">
        <f t="shared" si="464"/>
        <v>0</v>
      </c>
      <c r="LY124" s="111">
        <f t="shared" si="465"/>
        <v>0</v>
      </c>
      <c r="LZ124" s="111">
        <f t="shared" si="466"/>
        <v>0</v>
      </c>
      <c r="MA124" s="111">
        <f t="shared" si="467"/>
        <v>0</v>
      </c>
      <c r="MD124" s="111"/>
      <c r="ME124" s="111">
        <f t="shared" si="685"/>
        <v>0</v>
      </c>
      <c r="MF124" s="111">
        <f t="shared" si="468"/>
        <v>0</v>
      </c>
      <c r="MG124" s="111">
        <f t="shared" si="469"/>
        <v>0</v>
      </c>
      <c r="MH124" s="111">
        <f t="shared" si="470"/>
        <v>0</v>
      </c>
      <c r="MI124" s="111">
        <f t="shared" si="471"/>
        <v>0</v>
      </c>
      <c r="MJ124" s="111">
        <f t="shared" si="472"/>
        <v>0</v>
      </c>
      <c r="MK124" s="111">
        <f t="shared" si="473"/>
        <v>0</v>
      </c>
      <c r="ML124" s="111">
        <f t="shared" si="474"/>
        <v>0</v>
      </c>
      <c r="MM124" s="111">
        <f t="shared" si="475"/>
        <v>0</v>
      </c>
      <c r="MN124" s="111">
        <f t="shared" si="476"/>
        <v>0</v>
      </c>
      <c r="MO124" s="111">
        <f t="shared" si="477"/>
        <v>0</v>
      </c>
      <c r="MP124" s="111">
        <f t="shared" si="478"/>
        <v>0</v>
      </c>
      <c r="MQ124" s="111">
        <f t="shared" si="479"/>
        <v>0</v>
      </c>
      <c r="MR124" s="111">
        <f t="shared" si="480"/>
        <v>0</v>
      </c>
      <c r="MS124" s="111">
        <f t="shared" si="481"/>
        <v>0</v>
      </c>
      <c r="MT124" s="111">
        <f t="shared" si="482"/>
        <v>0</v>
      </c>
      <c r="MU124" s="111">
        <f t="shared" si="483"/>
        <v>0</v>
      </c>
      <c r="MV124" s="111">
        <f t="shared" si="484"/>
        <v>0</v>
      </c>
      <c r="MW124" s="111">
        <f t="shared" si="485"/>
        <v>0</v>
      </c>
      <c r="MX124" s="111">
        <f t="shared" si="486"/>
        <v>0</v>
      </c>
      <c r="MY124" s="111">
        <f t="shared" si="487"/>
        <v>0</v>
      </c>
      <c r="MZ124" s="111">
        <f t="shared" si="488"/>
        <v>0</v>
      </c>
      <c r="NA124" s="111">
        <f t="shared" si="489"/>
        <v>0</v>
      </c>
      <c r="NB124" s="111">
        <f t="shared" si="490"/>
        <v>0</v>
      </c>
      <c r="NC124" s="111">
        <f t="shared" si="491"/>
        <v>0</v>
      </c>
      <c r="ND124" s="111">
        <f t="shared" si="492"/>
        <v>0</v>
      </c>
      <c r="NE124" s="111">
        <f t="shared" si="493"/>
        <v>0</v>
      </c>
      <c r="NF124" s="111">
        <f t="shared" si="494"/>
        <v>0</v>
      </c>
      <c r="NG124" s="111">
        <f t="shared" si="495"/>
        <v>0</v>
      </c>
      <c r="NH124" s="111">
        <f t="shared" si="496"/>
        <v>0</v>
      </c>
      <c r="NI124" s="111">
        <f t="shared" si="497"/>
        <v>0</v>
      </c>
      <c r="NJ124" s="111">
        <f t="shared" si="498"/>
        <v>0</v>
      </c>
      <c r="NK124" s="111">
        <f t="shared" si="499"/>
        <v>0</v>
      </c>
      <c r="NL124" s="111">
        <f t="shared" si="500"/>
        <v>0</v>
      </c>
      <c r="NM124" s="111">
        <f t="shared" si="501"/>
        <v>0</v>
      </c>
      <c r="NN124" s="111">
        <f t="shared" si="502"/>
        <v>0</v>
      </c>
      <c r="NO124" s="111">
        <f t="shared" si="503"/>
        <v>0</v>
      </c>
      <c r="NP124" s="111">
        <f t="shared" si="504"/>
        <v>0</v>
      </c>
      <c r="NQ124" s="111">
        <f t="shared" si="505"/>
        <v>0</v>
      </c>
      <c r="NR124" s="111">
        <f t="shared" si="506"/>
        <v>0</v>
      </c>
      <c r="NS124" s="111">
        <f t="shared" si="507"/>
        <v>0</v>
      </c>
      <c r="NT124" s="111">
        <f t="shared" si="508"/>
        <v>0</v>
      </c>
      <c r="NU124" s="111">
        <f t="shared" si="509"/>
        <v>0</v>
      </c>
      <c r="NV124" s="111">
        <f t="shared" si="510"/>
        <v>0</v>
      </c>
      <c r="NW124" s="111">
        <f t="shared" si="511"/>
        <v>0</v>
      </c>
      <c r="NX124" s="111">
        <f t="shared" si="512"/>
        <v>0</v>
      </c>
      <c r="NY124" s="111">
        <f t="shared" si="513"/>
        <v>0</v>
      </c>
      <c r="NZ124" s="111">
        <f t="shared" si="514"/>
        <v>0</v>
      </c>
      <c r="OA124" s="111">
        <f t="shared" si="515"/>
        <v>0</v>
      </c>
      <c r="OB124" s="111">
        <f t="shared" si="516"/>
        <v>0</v>
      </c>
      <c r="OC124" s="111">
        <f t="shared" si="517"/>
        <v>0</v>
      </c>
      <c r="OD124" s="111">
        <f t="shared" si="518"/>
        <v>0</v>
      </c>
      <c r="OE124" s="111">
        <f t="shared" si="519"/>
        <v>0</v>
      </c>
      <c r="OF124" s="111">
        <f t="shared" si="520"/>
        <v>0</v>
      </c>
      <c r="OG124" s="111">
        <f t="shared" si="521"/>
        <v>0</v>
      </c>
      <c r="OH124" s="111">
        <f t="shared" si="522"/>
        <v>0</v>
      </c>
      <c r="OI124" s="111">
        <f t="shared" si="523"/>
        <v>0</v>
      </c>
      <c r="OJ124" s="111">
        <f t="shared" si="524"/>
        <v>0</v>
      </c>
      <c r="OK124" s="111">
        <f t="shared" si="525"/>
        <v>0</v>
      </c>
      <c r="OL124" s="111">
        <f t="shared" si="526"/>
        <v>0</v>
      </c>
      <c r="OM124" s="111">
        <f t="shared" si="527"/>
        <v>0</v>
      </c>
      <c r="ON124" s="111">
        <f t="shared" si="528"/>
        <v>0</v>
      </c>
      <c r="OO124" s="111">
        <f t="shared" si="529"/>
        <v>0</v>
      </c>
      <c r="OP124" s="111">
        <f t="shared" si="530"/>
        <v>0</v>
      </c>
      <c r="OQ124" s="111">
        <f t="shared" si="531"/>
        <v>0</v>
      </c>
      <c r="OR124" s="111">
        <f t="shared" si="532"/>
        <v>0</v>
      </c>
      <c r="OS124" s="111">
        <f t="shared" si="533"/>
        <v>0</v>
      </c>
      <c r="OT124" s="111">
        <f t="shared" si="534"/>
        <v>0</v>
      </c>
      <c r="OU124" s="111">
        <f t="shared" si="535"/>
        <v>0</v>
      </c>
      <c r="OV124" s="111">
        <f t="shared" si="536"/>
        <v>0</v>
      </c>
      <c r="OW124" s="111">
        <f t="shared" si="537"/>
        <v>0</v>
      </c>
      <c r="OX124" s="111">
        <f t="shared" si="538"/>
        <v>0</v>
      </c>
      <c r="OY124" s="111"/>
      <c r="PA124" s="51">
        <f t="shared" si="686"/>
        <v>53323.08284374189</v>
      </c>
      <c r="PB124" s="51">
        <f t="shared" si="539"/>
        <v>50942.29796504695</v>
      </c>
      <c r="PC124" s="51">
        <f t="shared" si="540"/>
        <v>52541.318163136602</v>
      </c>
      <c r="PD124" s="51">
        <f t="shared" si="541"/>
        <v>52556.974709709008</v>
      </c>
      <c r="PE124" s="51">
        <f t="shared" si="542"/>
        <v>52556.974709709008</v>
      </c>
      <c r="PF124" s="51">
        <f t="shared" si="543"/>
        <v>50957.954511619362</v>
      </c>
      <c r="PG124" s="51">
        <f t="shared" si="544"/>
        <v>50460.067959779117</v>
      </c>
      <c r="PH124" s="51">
        <f t="shared" si="545"/>
        <v>45444.412875071721</v>
      </c>
      <c r="PI124" s="51">
        <f t="shared" si="546"/>
        <v>46925.094851289323</v>
      </c>
      <c r="PJ124" s="51">
        <f t="shared" si="547"/>
        <v>49351.292525747573</v>
      </c>
      <c r="PK124" s="51">
        <f t="shared" si="548"/>
        <v>49295.611371945197</v>
      </c>
      <c r="PL124" s="51">
        <f t="shared" si="549"/>
        <v>49327.448584593803</v>
      </c>
      <c r="PM124" s="51">
        <f t="shared" si="550"/>
        <v>53323.08284374189</v>
      </c>
      <c r="PN124" s="51">
        <f t="shared" si="551"/>
        <v>50942.29796504695</v>
      </c>
      <c r="PO124" s="51">
        <f t="shared" si="552"/>
        <v>52541.318163136602</v>
      </c>
      <c r="PP124" s="51">
        <f t="shared" si="553"/>
        <v>52556.974709709008</v>
      </c>
      <c r="PQ124" s="51">
        <f t="shared" si="554"/>
        <v>52556.974709709008</v>
      </c>
      <c r="PR124" s="51">
        <f t="shared" si="555"/>
        <v>50957.954511619362</v>
      </c>
      <c r="PS124" s="51">
        <f t="shared" si="556"/>
        <v>50460.067959779117</v>
      </c>
      <c r="PT124" s="51">
        <f t="shared" si="557"/>
        <v>45444.412875071721</v>
      </c>
      <c r="PU124" s="51">
        <f t="shared" si="558"/>
        <v>46925.094851289323</v>
      </c>
      <c r="PV124" s="51">
        <f t="shared" si="559"/>
        <v>49351.292525747573</v>
      </c>
      <c r="PW124" s="51">
        <f t="shared" si="560"/>
        <v>49295.611371945197</v>
      </c>
      <c r="PX124" s="51">
        <f t="shared" si="561"/>
        <v>49327.448584593803</v>
      </c>
      <c r="PY124" s="51">
        <f t="shared" si="562"/>
        <v>53323.08284374189</v>
      </c>
      <c r="PZ124" s="51">
        <f t="shared" si="563"/>
        <v>50942.29796504695</v>
      </c>
      <c r="QA124" s="51">
        <f t="shared" si="564"/>
        <v>52541.318163136602</v>
      </c>
      <c r="QB124" s="51">
        <f t="shared" si="565"/>
        <v>52556.974709709008</v>
      </c>
      <c r="QC124" s="51">
        <f t="shared" si="566"/>
        <v>52556.974709709008</v>
      </c>
      <c r="QD124" s="51">
        <f t="shared" si="567"/>
        <v>50957.954511619362</v>
      </c>
      <c r="QE124" s="51">
        <f t="shared" si="568"/>
        <v>50460.067959779117</v>
      </c>
      <c r="QF124" s="51">
        <f t="shared" si="569"/>
        <v>45444.412875071721</v>
      </c>
      <c r="QG124" s="51">
        <f t="shared" si="570"/>
        <v>46925.094851289323</v>
      </c>
      <c r="QH124" s="51">
        <f t="shared" si="571"/>
        <v>49351.292525747573</v>
      </c>
      <c r="QI124" s="51">
        <f t="shared" si="572"/>
        <v>49295.611371945197</v>
      </c>
      <c r="QJ124" s="51">
        <f t="shared" si="573"/>
        <v>49327.448584593803</v>
      </c>
      <c r="QK124" s="51">
        <f t="shared" si="574"/>
        <v>53323.08284374189</v>
      </c>
      <c r="QL124" s="51">
        <f t="shared" si="575"/>
        <v>50942.29796504695</v>
      </c>
      <c r="QM124" s="51">
        <f t="shared" si="576"/>
        <v>52541.318163136602</v>
      </c>
      <c r="QN124" s="51">
        <f t="shared" si="577"/>
        <v>52556.974709709008</v>
      </c>
      <c r="QO124" s="51">
        <f t="shared" si="578"/>
        <v>52556.974709709008</v>
      </c>
      <c r="QP124" s="51">
        <f t="shared" si="579"/>
        <v>50957.954511619362</v>
      </c>
      <c r="QQ124" s="51">
        <f t="shared" si="580"/>
        <v>50460.067959779117</v>
      </c>
      <c r="QR124" s="51">
        <f t="shared" si="581"/>
        <v>45444.412875071721</v>
      </c>
      <c r="QS124" s="51">
        <f t="shared" si="582"/>
        <v>46925.094851289323</v>
      </c>
      <c r="QT124" s="51">
        <f t="shared" si="583"/>
        <v>49351.292525747573</v>
      </c>
      <c r="QU124" s="51">
        <f t="shared" si="584"/>
        <v>49295.611371945197</v>
      </c>
      <c r="QV124" s="51">
        <f t="shared" si="585"/>
        <v>49327.448584593803</v>
      </c>
      <c r="QW124" s="51">
        <f t="shared" si="586"/>
        <v>53323.08284374189</v>
      </c>
      <c r="QX124" s="51">
        <f t="shared" si="587"/>
        <v>50942.29796504695</v>
      </c>
      <c r="QY124" s="51">
        <f t="shared" si="588"/>
        <v>52541.318163136602</v>
      </c>
      <c r="QZ124" s="51">
        <f t="shared" si="589"/>
        <v>52556.974709709008</v>
      </c>
      <c r="RA124" s="51">
        <f t="shared" si="590"/>
        <v>52556.974709709008</v>
      </c>
      <c r="RB124" s="51">
        <f t="shared" si="591"/>
        <v>50957.954511619362</v>
      </c>
      <c r="RC124" s="51">
        <f t="shared" si="592"/>
        <v>50460.067959779117</v>
      </c>
      <c r="RD124" s="51">
        <f t="shared" si="593"/>
        <v>45444.412875071721</v>
      </c>
      <c r="RE124" s="51">
        <f t="shared" si="594"/>
        <v>46925.094851289323</v>
      </c>
      <c r="RF124" s="51">
        <f t="shared" si="595"/>
        <v>49351.292525747573</v>
      </c>
      <c r="RG124" s="51">
        <f t="shared" si="596"/>
        <v>49295.611371945197</v>
      </c>
      <c r="RH124" s="51">
        <f t="shared" si="597"/>
        <v>49327.448584593803</v>
      </c>
      <c r="RI124" s="51">
        <f t="shared" si="598"/>
        <v>53323.08284374189</v>
      </c>
      <c r="RJ124" s="51">
        <f t="shared" si="599"/>
        <v>50942.29796504695</v>
      </c>
      <c r="RK124" s="51">
        <f t="shared" si="600"/>
        <v>52541.318163136602</v>
      </c>
      <c r="RL124" s="51">
        <f t="shared" si="601"/>
        <v>52556.974709709008</v>
      </c>
      <c r="RM124" s="51">
        <f t="shared" si="602"/>
        <v>52556.974709709008</v>
      </c>
      <c r="RN124" s="51">
        <f t="shared" si="603"/>
        <v>50957.954511619362</v>
      </c>
      <c r="RO124" s="51">
        <f t="shared" si="604"/>
        <v>50460.067959779117</v>
      </c>
      <c r="RP124" s="51">
        <f t="shared" si="605"/>
        <v>45444.412875071721</v>
      </c>
      <c r="RQ124" s="51">
        <f t="shared" si="606"/>
        <v>46925.094851289323</v>
      </c>
      <c r="RR124" s="51">
        <f t="shared" si="607"/>
        <v>49351.292525747573</v>
      </c>
      <c r="RS124" s="51">
        <f t="shared" si="608"/>
        <v>49295.611371945197</v>
      </c>
      <c r="RT124" s="51">
        <f t="shared" si="609"/>
        <v>49327.448584593803</v>
      </c>
      <c r="RU124" s="51"/>
      <c r="RV124" s="51">
        <f t="shared" si="770"/>
        <v>603682.53107138956</v>
      </c>
      <c r="RW124" s="51">
        <f t="shared" si="770"/>
        <v>603682.53107138956</v>
      </c>
      <c r="RX124" s="51">
        <f t="shared" si="770"/>
        <v>603682.53107138956</v>
      </c>
      <c r="RY124" s="51">
        <f t="shared" si="770"/>
        <v>603682.53107138956</v>
      </c>
      <c r="RZ124" s="51">
        <f t="shared" si="770"/>
        <v>603682.53107138956</v>
      </c>
      <c r="SA124" s="51">
        <f t="shared" si="770"/>
        <v>603682.53107138956</v>
      </c>
    </row>
    <row r="125" spans="1:495" x14ac:dyDescent="0.3">
      <c r="A125" s="1">
        <v>840000</v>
      </c>
      <c r="B125" s="1" t="s">
        <v>283</v>
      </c>
      <c r="C125" s="1" t="s">
        <v>139</v>
      </c>
      <c r="D125" s="44">
        <v>0</v>
      </c>
      <c r="E125" s="1" t="s">
        <v>174</v>
      </c>
      <c r="F125" s="107">
        <f>VLOOKUP(A125,Auxiliar_OPEX_CustosUnit!$A$4:$E$129,COLUMN(Auxiliar_OPEX_CustosUnit!$E$3),0)</f>
        <v>3</v>
      </c>
      <c r="G125" s="107">
        <f>INDEX(Auxiliar_OPEX_Drivers!$B$76:$I$84,MATCH($E125,Auxiliar_OPEX_Drivers!$B$76:$B$84,0),MATCH(YEAR(G$2),Auxiliar_OPEX_Drivers!$B$76:$I$76,0))*$F125</f>
        <v>3</v>
      </c>
      <c r="H125" s="107">
        <f>INDEX(Auxiliar_OPEX_Drivers!$B$76:$I$84,MATCH($E125,Auxiliar_OPEX_Drivers!$B$76:$B$84,0),MATCH(YEAR(H$2),Auxiliar_OPEX_Drivers!$B$76:$I$76,0))*$F125</f>
        <v>3</v>
      </c>
      <c r="I125" s="107">
        <f>INDEX(Auxiliar_OPEX_Drivers!$B$76:$I$84,MATCH($E125,Auxiliar_OPEX_Drivers!$B$76:$B$84,0),MATCH(YEAR(I$2),Auxiliar_OPEX_Drivers!$B$76:$I$76,0))*$F125</f>
        <v>3</v>
      </c>
      <c r="J125" s="107">
        <f>INDEX(Auxiliar_OPEX_Drivers!$B$76:$I$84,MATCH($E125,Auxiliar_OPEX_Drivers!$B$76:$B$84,0),MATCH(YEAR(J$2),Auxiliar_OPEX_Drivers!$B$76:$I$76,0))*$F125</f>
        <v>3</v>
      </c>
      <c r="K125" s="107">
        <f>INDEX(Auxiliar_OPEX_Drivers!$B$76:$I$84,MATCH($E125,Auxiliar_OPEX_Drivers!$B$76:$B$84,0),MATCH(YEAR(K$2),Auxiliar_OPEX_Drivers!$B$76:$I$76,0))*$F125</f>
        <v>3</v>
      </c>
      <c r="L125" s="107">
        <f>INDEX(Auxiliar_OPEX_Drivers!$B$76:$I$84,MATCH($E125,Auxiliar_OPEX_Drivers!$B$76:$B$84,0),MATCH(YEAR(L$2),Auxiliar_OPEX_Drivers!$B$76:$I$76,0))*$F125</f>
        <v>3</v>
      </c>
      <c r="M125" s="107">
        <f>INDEX(Auxiliar_OPEX_Drivers!$B$76:$I$84,MATCH($E125,Auxiliar_OPEX_Drivers!$B$76:$B$84,0),MATCH(YEAR(M$2),Auxiliar_OPEX_Drivers!$B$76:$I$76,0))*$F125</f>
        <v>3</v>
      </c>
      <c r="N125" s="107">
        <f>INDEX(Auxiliar_OPEX_Drivers!$B$76:$I$84,MATCH($E125,Auxiliar_OPEX_Drivers!$B$76:$B$84,0),MATCH(YEAR(N$2),Auxiliar_OPEX_Drivers!$B$76:$I$76,0))*$F125</f>
        <v>3</v>
      </c>
      <c r="O125" s="107">
        <f>INDEX(Auxiliar_OPEX_Drivers!$B$76:$I$84,MATCH($E125,Auxiliar_OPEX_Drivers!$B$76:$B$84,0),MATCH(YEAR(O$2),Auxiliar_OPEX_Drivers!$B$76:$I$76,0))*$F125</f>
        <v>3</v>
      </c>
      <c r="P125" s="107">
        <f>INDEX(Auxiliar_OPEX_Drivers!$B$76:$I$84,MATCH($E125,Auxiliar_OPEX_Drivers!$B$76:$B$84,0),MATCH(YEAR(P$2),Auxiliar_OPEX_Drivers!$B$76:$I$76,0))*$F125</f>
        <v>3</v>
      </c>
      <c r="Q125" s="107">
        <f>INDEX(Auxiliar_OPEX_Drivers!$B$76:$I$84,MATCH($E125,Auxiliar_OPEX_Drivers!$B$76:$B$84,0),MATCH(YEAR(Q$2),Auxiliar_OPEX_Drivers!$B$76:$I$76,0))*$F125</f>
        <v>3</v>
      </c>
      <c r="R125" s="107">
        <f>INDEX(Auxiliar_OPEX_Drivers!$B$76:$I$84,MATCH($E125,Auxiliar_OPEX_Drivers!$B$76:$B$84,0),MATCH(YEAR(R$2),Auxiliar_OPEX_Drivers!$B$76:$I$76,0))*$F125</f>
        <v>3</v>
      </c>
      <c r="S125" s="107">
        <f>INDEX(Auxiliar_OPEX_Drivers!$B$76:$I$84,MATCH($E125,Auxiliar_OPEX_Drivers!$B$76:$B$84,0),MATCH(YEAR(S$2),Auxiliar_OPEX_Drivers!$B$76:$I$76,0))*$F125</f>
        <v>3</v>
      </c>
      <c r="T125" s="107">
        <f>INDEX(Auxiliar_OPEX_Drivers!$B$76:$I$84,MATCH($E125,Auxiliar_OPEX_Drivers!$B$76:$B$84,0),MATCH(YEAR(T$2),Auxiliar_OPEX_Drivers!$B$76:$I$76,0))*$F125</f>
        <v>3</v>
      </c>
      <c r="U125" s="107">
        <f>INDEX(Auxiliar_OPEX_Drivers!$B$76:$I$84,MATCH($E125,Auxiliar_OPEX_Drivers!$B$76:$B$84,0),MATCH(YEAR(U$2),Auxiliar_OPEX_Drivers!$B$76:$I$76,0))*$F125</f>
        <v>3</v>
      </c>
      <c r="V125" s="107">
        <f>INDEX(Auxiliar_OPEX_Drivers!$B$76:$I$84,MATCH($E125,Auxiliar_OPEX_Drivers!$B$76:$B$84,0),MATCH(YEAR(V$2),Auxiliar_OPEX_Drivers!$B$76:$I$76,0))*$F125</f>
        <v>3</v>
      </c>
      <c r="W125" s="107">
        <f>INDEX(Auxiliar_OPEX_Drivers!$B$76:$I$84,MATCH($E125,Auxiliar_OPEX_Drivers!$B$76:$B$84,0),MATCH(YEAR(W$2),Auxiliar_OPEX_Drivers!$B$76:$I$76,0))*$F125</f>
        <v>3</v>
      </c>
      <c r="X125" s="107">
        <f>INDEX(Auxiliar_OPEX_Drivers!$B$76:$I$84,MATCH($E125,Auxiliar_OPEX_Drivers!$B$76:$B$84,0),MATCH(YEAR(X$2),Auxiliar_OPEX_Drivers!$B$76:$I$76,0))*$F125</f>
        <v>3</v>
      </c>
      <c r="Y125" s="107">
        <f>INDEX(Auxiliar_OPEX_Drivers!$B$76:$I$84,MATCH($E125,Auxiliar_OPEX_Drivers!$B$76:$B$84,0),MATCH(YEAR(Y$2),Auxiliar_OPEX_Drivers!$B$76:$I$76,0))*$F125</f>
        <v>3</v>
      </c>
      <c r="Z125" s="107">
        <f>INDEX(Auxiliar_OPEX_Drivers!$B$76:$I$84,MATCH($E125,Auxiliar_OPEX_Drivers!$B$76:$B$84,0),MATCH(YEAR(Z$2),Auxiliar_OPEX_Drivers!$B$76:$I$76,0))*$F125</f>
        <v>3</v>
      </c>
      <c r="AA125" s="107">
        <f>INDEX(Auxiliar_OPEX_Drivers!$B$76:$I$84,MATCH($E125,Auxiliar_OPEX_Drivers!$B$76:$B$84,0),MATCH(YEAR(AA$2),Auxiliar_OPEX_Drivers!$B$76:$I$76,0))*$F125</f>
        <v>3</v>
      </c>
      <c r="AB125" s="107">
        <f>INDEX(Auxiliar_OPEX_Drivers!$B$76:$I$84,MATCH($E125,Auxiliar_OPEX_Drivers!$B$76:$B$84,0),MATCH(YEAR(AB$2),Auxiliar_OPEX_Drivers!$B$76:$I$76,0))*$F125</f>
        <v>3</v>
      </c>
      <c r="AC125" s="107">
        <f>INDEX(Auxiliar_OPEX_Drivers!$B$76:$I$84,MATCH($E125,Auxiliar_OPEX_Drivers!$B$76:$B$84,0),MATCH(YEAR(AC$2),Auxiliar_OPEX_Drivers!$B$76:$I$76,0))*$F125</f>
        <v>3</v>
      </c>
      <c r="AD125" s="107">
        <f>INDEX(Auxiliar_OPEX_Drivers!$B$76:$I$84,MATCH($E125,Auxiliar_OPEX_Drivers!$B$76:$B$84,0),MATCH(YEAR(AD$2),Auxiliar_OPEX_Drivers!$B$76:$I$76,0))*$F125</f>
        <v>3</v>
      </c>
      <c r="AE125" s="107">
        <f>INDEX(Auxiliar_OPEX_Drivers!$B$76:$I$84,MATCH($E125,Auxiliar_OPEX_Drivers!$B$76:$B$84,0),MATCH(YEAR(AE$2),Auxiliar_OPEX_Drivers!$B$76:$I$76,0))*$F125</f>
        <v>3</v>
      </c>
      <c r="AF125" s="107">
        <f>INDEX(Auxiliar_OPEX_Drivers!$B$76:$I$84,MATCH($E125,Auxiliar_OPEX_Drivers!$B$76:$B$84,0),MATCH(YEAR(AF$2),Auxiliar_OPEX_Drivers!$B$76:$I$76,0))*$F125</f>
        <v>3</v>
      </c>
      <c r="AG125" s="107">
        <f>INDEX(Auxiliar_OPEX_Drivers!$B$76:$I$84,MATCH($E125,Auxiliar_OPEX_Drivers!$B$76:$B$84,0),MATCH(YEAR(AG$2),Auxiliar_OPEX_Drivers!$B$76:$I$76,0))*$F125</f>
        <v>3</v>
      </c>
      <c r="AH125" s="107">
        <f>INDEX(Auxiliar_OPEX_Drivers!$B$76:$I$84,MATCH($E125,Auxiliar_OPEX_Drivers!$B$76:$B$84,0),MATCH(YEAR(AH$2),Auxiliar_OPEX_Drivers!$B$76:$I$76,0))*$F125</f>
        <v>3</v>
      </c>
      <c r="AI125" s="107">
        <f>INDEX(Auxiliar_OPEX_Drivers!$B$76:$I$84,MATCH($E125,Auxiliar_OPEX_Drivers!$B$76:$B$84,0),MATCH(YEAR(AI$2),Auxiliar_OPEX_Drivers!$B$76:$I$76,0))*$F125</f>
        <v>3</v>
      </c>
      <c r="AJ125" s="107">
        <f>INDEX(Auxiliar_OPEX_Drivers!$B$76:$I$84,MATCH($E125,Auxiliar_OPEX_Drivers!$B$76:$B$84,0),MATCH(YEAR(AJ$2),Auxiliar_OPEX_Drivers!$B$76:$I$76,0))*$F125</f>
        <v>3</v>
      </c>
      <c r="AK125" s="107">
        <f>INDEX(Auxiliar_OPEX_Drivers!$B$76:$I$84,MATCH($E125,Auxiliar_OPEX_Drivers!$B$76:$B$84,0),MATCH(YEAR(AK$2),Auxiliar_OPEX_Drivers!$B$76:$I$76,0))*$F125</f>
        <v>3</v>
      </c>
      <c r="AL125" s="107">
        <f>INDEX(Auxiliar_OPEX_Drivers!$B$76:$I$84,MATCH($E125,Auxiliar_OPEX_Drivers!$B$76:$B$84,0),MATCH(YEAR(AL$2),Auxiliar_OPEX_Drivers!$B$76:$I$76,0))*$F125</f>
        <v>3</v>
      </c>
      <c r="AM125" s="107">
        <f>INDEX(Auxiliar_OPEX_Drivers!$B$76:$I$84,MATCH($E125,Auxiliar_OPEX_Drivers!$B$76:$B$84,0),MATCH(YEAR(AM$2),Auxiliar_OPEX_Drivers!$B$76:$I$76,0))*$F125</f>
        <v>3</v>
      </c>
      <c r="AN125" s="107">
        <f>INDEX(Auxiliar_OPEX_Drivers!$B$76:$I$84,MATCH($E125,Auxiliar_OPEX_Drivers!$B$76:$B$84,0),MATCH(YEAR(AN$2),Auxiliar_OPEX_Drivers!$B$76:$I$76,0))*$F125</f>
        <v>3</v>
      </c>
      <c r="AO125" s="107">
        <f>INDEX(Auxiliar_OPEX_Drivers!$B$76:$I$84,MATCH($E125,Auxiliar_OPEX_Drivers!$B$76:$B$84,0),MATCH(YEAR(AO$2),Auxiliar_OPEX_Drivers!$B$76:$I$76,0))*$F125</f>
        <v>3</v>
      </c>
      <c r="AP125" s="107">
        <f>INDEX(Auxiliar_OPEX_Drivers!$B$76:$I$84,MATCH($E125,Auxiliar_OPEX_Drivers!$B$76:$B$84,0),MATCH(YEAR(AP$2),Auxiliar_OPEX_Drivers!$B$76:$I$76,0))*$F125</f>
        <v>3</v>
      </c>
      <c r="AQ125" s="107">
        <f>INDEX(Auxiliar_OPEX_Drivers!$B$76:$I$84,MATCH($E125,Auxiliar_OPEX_Drivers!$B$76:$B$84,0),MATCH(YEAR(AQ$2),Auxiliar_OPEX_Drivers!$B$76:$I$76,0))*$F125</f>
        <v>3</v>
      </c>
      <c r="AR125" s="107">
        <f>INDEX(Auxiliar_OPEX_Drivers!$B$76:$I$84,MATCH($E125,Auxiliar_OPEX_Drivers!$B$76:$B$84,0),MATCH(YEAR(AR$2),Auxiliar_OPEX_Drivers!$B$76:$I$76,0))*$F125</f>
        <v>3</v>
      </c>
      <c r="AS125" s="107">
        <f>INDEX(Auxiliar_OPEX_Drivers!$B$76:$I$84,MATCH($E125,Auxiliar_OPEX_Drivers!$B$76:$B$84,0),MATCH(YEAR(AS$2),Auxiliar_OPEX_Drivers!$B$76:$I$76,0))*$F125</f>
        <v>3</v>
      </c>
      <c r="AT125" s="107">
        <f>INDEX(Auxiliar_OPEX_Drivers!$B$76:$I$84,MATCH($E125,Auxiliar_OPEX_Drivers!$B$76:$B$84,0),MATCH(YEAR(AT$2),Auxiliar_OPEX_Drivers!$B$76:$I$76,0))*$F125</f>
        <v>3</v>
      </c>
      <c r="AU125" s="107">
        <f>INDEX(Auxiliar_OPEX_Drivers!$B$76:$I$84,MATCH($E125,Auxiliar_OPEX_Drivers!$B$76:$B$84,0),MATCH(YEAR(AU$2),Auxiliar_OPEX_Drivers!$B$76:$I$76,0))*$F125</f>
        <v>3</v>
      </c>
      <c r="AV125" s="107">
        <f>INDEX(Auxiliar_OPEX_Drivers!$B$76:$I$84,MATCH($E125,Auxiliar_OPEX_Drivers!$B$76:$B$84,0),MATCH(YEAR(AV$2),Auxiliar_OPEX_Drivers!$B$76:$I$76,0))*$F125</f>
        <v>3</v>
      </c>
      <c r="AW125" s="107">
        <f>INDEX(Auxiliar_OPEX_Drivers!$B$76:$I$84,MATCH($E125,Auxiliar_OPEX_Drivers!$B$76:$B$84,0),MATCH(YEAR(AW$2),Auxiliar_OPEX_Drivers!$B$76:$I$76,0))*$F125</f>
        <v>3</v>
      </c>
      <c r="AX125" s="107">
        <f>INDEX(Auxiliar_OPEX_Drivers!$B$76:$I$84,MATCH($E125,Auxiliar_OPEX_Drivers!$B$76:$B$84,0),MATCH(YEAR(AX$2),Auxiliar_OPEX_Drivers!$B$76:$I$76,0))*$F125</f>
        <v>3</v>
      </c>
      <c r="AY125" s="107">
        <f>INDEX(Auxiliar_OPEX_Drivers!$B$76:$I$84,MATCH($E125,Auxiliar_OPEX_Drivers!$B$76:$B$84,0),MATCH(YEAR(AY$2),Auxiliar_OPEX_Drivers!$B$76:$I$76,0))*$F125</f>
        <v>3</v>
      </c>
      <c r="AZ125" s="107">
        <f>INDEX(Auxiliar_OPEX_Drivers!$B$76:$I$84,MATCH($E125,Auxiliar_OPEX_Drivers!$B$76:$B$84,0),MATCH(YEAR(AZ$2),Auxiliar_OPEX_Drivers!$B$76:$I$76,0))*$F125</f>
        <v>3</v>
      </c>
      <c r="BA125" s="107">
        <f>INDEX(Auxiliar_OPEX_Drivers!$B$76:$I$84,MATCH($E125,Auxiliar_OPEX_Drivers!$B$76:$B$84,0),MATCH(YEAR(BA$2),Auxiliar_OPEX_Drivers!$B$76:$I$76,0))*$F125</f>
        <v>3</v>
      </c>
      <c r="BB125" s="107">
        <f>INDEX(Auxiliar_OPEX_Drivers!$B$76:$I$84,MATCH($E125,Auxiliar_OPEX_Drivers!$B$76:$B$84,0),MATCH(YEAR(BB$2),Auxiliar_OPEX_Drivers!$B$76:$I$76,0))*$F125</f>
        <v>3</v>
      </c>
      <c r="BC125" s="107">
        <f>INDEX(Auxiliar_OPEX_Drivers!$B$76:$I$84,MATCH($E125,Auxiliar_OPEX_Drivers!$B$76:$B$84,0),MATCH(YEAR(BC$2),Auxiliar_OPEX_Drivers!$B$76:$I$76,0))*$F125</f>
        <v>3</v>
      </c>
      <c r="BD125" s="107">
        <f>INDEX(Auxiliar_OPEX_Drivers!$B$76:$I$84,MATCH($E125,Auxiliar_OPEX_Drivers!$B$76:$B$84,0),MATCH(YEAR(BD$2),Auxiliar_OPEX_Drivers!$B$76:$I$76,0))*$F125</f>
        <v>3</v>
      </c>
      <c r="BE125" s="107">
        <f>INDEX(Auxiliar_OPEX_Drivers!$B$76:$I$84,MATCH($E125,Auxiliar_OPEX_Drivers!$B$76:$B$84,0),MATCH(YEAR(BE$2),Auxiliar_OPEX_Drivers!$B$76:$I$76,0))*$F125</f>
        <v>3</v>
      </c>
      <c r="BF125" s="107">
        <f>INDEX(Auxiliar_OPEX_Drivers!$B$76:$I$84,MATCH($E125,Auxiliar_OPEX_Drivers!$B$76:$B$84,0),MATCH(YEAR(BF$2),Auxiliar_OPEX_Drivers!$B$76:$I$76,0))*$F125</f>
        <v>3</v>
      </c>
      <c r="BG125" s="107">
        <f>INDEX(Auxiliar_OPEX_Drivers!$B$76:$I$84,MATCH($E125,Auxiliar_OPEX_Drivers!$B$76:$B$84,0),MATCH(YEAR(BG$2),Auxiliar_OPEX_Drivers!$B$76:$I$76,0))*$F125</f>
        <v>3</v>
      </c>
      <c r="BH125" s="107">
        <f>INDEX(Auxiliar_OPEX_Drivers!$B$76:$I$84,MATCH($E125,Auxiliar_OPEX_Drivers!$B$76:$B$84,0),MATCH(YEAR(BH$2),Auxiliar_OPEX_Drivers!$B$76:$I$76,0))*$F125</f>
        <v>3</v>
      </c>
      <c r="BI125" s="107">
        <f>INDEX(Auxiliar_OPEX_Drivers!$B$76:$I$84,MATCH($E125,Auxiliar_OPEX_Drivers!$B$76:$B$84,0),MATCH(YEAR(BI$2),Auxiliar_OPEX_Drivers!$B$76:$I$76,0))*$F125</f>
        <v>3</v>
      </c>
      <c r="BJ125" s="107">
        <f>INDEX(Auxiliar_OPEX_Drivers!$B$76:$I$84,MATCH($E125,Auxiliar_OPEX_Drivers!$B$76:$B$84,0),MATCH(YEAR(BJ$2),Auxiliar_OPEX_Drivers!$B$76:$I$76,0))*$F125</f>
        <v>3</v>
      </c>
      <c r="BK125" s="107">
        <f>INDEX(Auxiliar_OPEX_Drivers!$B$76:$I$84,MATCH($E125,Auxiliar_OPEX_Drivers!$B$76:$B$84,0),MATCH(YEAR(BK$2),Auxiliar_OPEX_Drivers!$B$76:$I$76,0))*$F125</f>
        <v>3</v>
      </c>
      <c r="BL125" s="107">
        <f>INDEX(Auxiliar_OPEX_Drivers!$B$76:$I$84,MATCH($E125,Auxiliar_OPEX_Drivers!$B$76:$B$84,0),MATCH(YEAR(BL$2),Auxiliar_OPEX_Drivers!$B$76:$I$76,0))*$F125</f>
        <v>3</v>
      </c>
      <c r="BM125" s="107">
        <f>INDEX(Auxiliar_OPEX_Drivers!$B$76:$I$84,MATCH($E125,Auxiliar_OPEX_Drivers!$B$76:$B$84,0),MATCH(YEAR(BM$2),Auxiliar_OPEX_Drivers!$B$76:$I$76,0))*$F125</f>
        <v>3</v>
      </c>
      <c r="BN125" s="107">
        <f>INDEX(Auxiliar_OPEX_Drivers!$B$76:$I$84,MATCH($E125,Auxiliar_OPEX_Drivers!$B$76:$B$84,0),MATCH(YEAR(BN$2),Auxiliar_OPEX_Drivers!$B$76:$I$76,0))*$F125</f>
        <v>3</v>
      </c>
      <c r="BO125" s="107">
        <f>INDEX(Auxiliar_OPEX_Drivers!$B$76:$I$84,MATCH($E125,Auxiliar_OPEX_Drivers!$B$76:$B$84,0),MATCH(YEAR(BO$2),Auxiliar_OPEX_Drivers!$B$76:$I$76,0))*$F125</f>
        <v>3</v>
      </c>
      <c r="BP125" s="107">
        <f>INDEX(Auxiliar_OPEX_Drivers!$B$76:$I$84,MATCH($E125,Auxiliar_OPEX_Drivers!$B$76:$B$84,0),MATCH(YEAR(BP$2),Auxiliar_OPEX_Drivers!$B$76:$I$76,0))*$F125</f>
        <v>3</v>
      </c>
      <c r="BQ125" s="107">
        <f>INDEX(Auxiliar_OPEX_Drivers!$B$76:$I$84,MATCH($E125,Auxiliar_OPEX_Drivers!$B$76:$B$84,0),MATCH(YEAR(BQ$2),Auxiliar_OPEX_Drivers!$B$76:$I$76,0))*$F125</f>
        <v>3</v>
      </c>
      <c r="BR125" s="107">
        <f>INDEX(Auxiliar_OPEX_Drivers!$B$76:$I$84,MATCH($E125,Auxiliar_OPEX_Drivers!$B$76:$B$84,0),MATCH(YEAR(BR$2),Auxiliar_OPEX_Drivers!$B$76:$I$76,0))*$F125</f>
        <v>3</v>
      </c>
      <c r="BS125" s="107">
        <f>INDEX(Auxiliar_OPEX_Drivers!$B$76:$I$84,MATCH($E125,Auxiliar_OPEX_Drivers!$B$76:$B$84,0),MATCH(YEAR(BS$2),Auxiliar_OPEX_Drivers!$B$76:$I$76,0))*$F125</f>
        <v>3</v>
      </c>
      <c r="BT125" s="107">
        <f>INDEX(Auxiliar_OPEX_Drivers!$B$76:$I$84,MATCH($E125,Auxiliar_OPEX_Drivers!$B$76:$B$84,0),MATCH(YEAR(BT$2),Auxiliar_OPEX_Drivers!$B$76:$I$76,0))*$F125</f>
        <v>3</v>
      </c>
      <c r="BU125" s="107">
        <f>INDEX(Auxiliar_OPEX_Drivers!$B$76:$I$84,MATCH($E125,Auxiliar_OPEX_Drivers!$B$76:$B$84,0),MATCH(YEAR(BU$2),Auxiliar_OPEX_Drivers!$B$76:$I$76,0))*$F125</f>
        <v>3</v>
      </c>
      <c r="BV125" s="107">
        <f>INDEX(Auxiliar_OPEX_Drivers!$B$76:$I$84,MATCH($E125,Auxiliar_OPEX_Drivers!$B$76:$B$84,0),MATCH(YEAR(BV$2),Auxiliar_OPEX_Drivers!$B$76:$I$76,0))*$F125</f>
        <v>3</v>
      </c>
      <c r="BW125" s="107">
        <f>INDEX(Auxiliar_OPEX_Drivers!$B$76:$I$84,MATCH($E125,Auxiliar_OPEX_Drivers!$B$76:$B$84,0),MATCH(YEAR(BW$2),Auxiliar_OPEX_Drivers!$B$76:$I$76,0))*$F125</f>
        <v>3</v>
      </c>
      <c r="BX125" s="107">
        <f>INDEX(Auxiliar_OPEX_Drivers!$B$76:$I$84,MATCH($E125,Auxiliar_OPEX_Drivers!$B$76:$B$84,0),MATCH(YEAR(BX$2),Auxiliar_OPEX_Drivers!$B$76:$I$76,0))*$F125</f>
        <v>3</v>
      </c>
      <c r="BY125" s="107">
        <f>INDEX(Auxiliar_OPEX_Drivers!$B$76:$I$84,MATCH($E125,Auxiliar_OPEX_Drivers!$B$76:$B$84,0),MATCH(YEAR(BY$2),Auxiliar_OPEX_Drivers!$B$76:$I$76,0))*$F125</f>
        <v>3</v>
      </c>
      <c r="BZ125" s="107">
        <f>INDEX(Auxiliar_OPEX_Drivers!$B$76:$I$84,MATCH($E125,Auxiliar_OPEX_Drivers!$B$76:$B$84,0),MATCH(YEAR(BZ$2),Auxiliar_OPEX_Drivers!$B$76:$I$76,0))*$F125</f>
        <v>3</v>
      </c>
      <c r="CA125" s="107">
        <f>INDEX(Auxiliar_OPEX_Drivers!$B$76:$I$84,MATCH($E125,Auxiliar_OPEX_Drivers!$B$76:$B$84,0),MATCH(YEAR(CA$2),Auxiliar_OPEX_Drivers!$B$76:$I$76,0))*$F125</f>
        <v>3</v>
      </c>
      <c r="CB125" s="107">
        <f>INDEX(Auxiliar_OPEX_Drivers!$B$76:$I$84,MATCH($E125,Auxiliar_OPEX_Drivers!$B$76:$B$84,0),MATCH(YEAR(CB$2),Auxiliar_OPEX_Drivers!$B$76:$I$76,0))*$F125</f>
        <v>3</v>
      </c>
      <c r="CC125" s="107">
        <f>INDEX(Auxiliar_OPEX_Drivers!$B$76:$I$84,MATCH($E125,Auxiliar_OPEX_Drivers!$B$76:$B$84,0),MATCH(YEAR(CC$2),Auxiliar_OPEX_Drivers!$B$76:$I$76,0))*$F125</f>
        <v>3</v>
      </c>
      <c r="CD125" s="107">
        <f>INDEX(Auxiliar_OPEX_Drivers!$B$76:$I$84,MATCH($E125,Auxiliar_OPEX_Drivers!$B$76:$B$84,0),MATCH(YEAR(CD$2),Auxiliar_OPEX_Drivers!$B$76:$I$76,0))*$F125</f>
        <v>3</v>
      </c>
      <c r="CE125" s="107">
        <f>INDEX(Auxiliar_OPEX_Drivers!$B$76:$I$84,MATCH($E125,Auxiliar_OPEX_Drivers!$B$76:$B$84,0),MATCH(YEAR(CE$2),Auxiliar_OPEX_Drivers!$B$76:$I$76,0))*$F125</f>
        <v>3</v>
      </c>
      <c r="CF125" s="107">
        <f>INDEX(Auxiliar_OPEX_Drivers!$B$76:$I$84,MATCH($E125,Auxiliar_OPEX_Drivers!$B$76:$B$84,0),MATCH(YEAR(CF$2),Auxiliar_OPEX_Drivers!$B$76:$I$76,0))*$F125</f>
        <v>3</v>
      </c>
      <c r="CG125" s="107">
        <f>INDEX(Auxiliar_OPEX_Drivers!$B$76:$I$84,MATCH($E125,Auxiliar_OPEX_Drivers!$B$76:$B$84,0),MATCH(YEAR(CG$2),Auxiliar_OPEX_Drivers!$B$76:$I$76,0))*$F125</f>
        <v>3</v>
      </c>
      <c r="CI125" s="51">
        <f>INDEX(Auxiliar_OPEX_CustosUnit!$A$1:$R$129,MATCH(Auxiliar_OPEX_P!$A125,Auxiliar_OPEX_CustosUnit!$A$1:$A$129,0),MATCH(CI$2,Auxiliar_OPEX_CustosUnit!$A$3:$Q$3,0))*(1-DRE_Auxiliar!$A$5)</f>
        <v>20774.714684227529</v>
      </c>
      <c r="CJ125" s="51">
        <f>INDEX(Auxiliar_OPEX_CustosUnit!$A$1:$R$129,MATCH(Auxiliar_OPEX_P!$A125,Auxiliar_OPEX_CustosUnit!$A$1:$A$129,0),MATCH(CJ$2,Auxiliar_OPEX_CustosUnit!$A$3:$Q$3,0))*(1-DRE_Auxiliar!$A$5)</f>
        <v>21504.147108168174</v>
      </c>
      <c r="CK125" s="51">
        <f>INDEX(Auxiliar_OPEX_CustosUnit!$A$1:$R$129,MATCH(Auxiliar_OPEX_P!$A125,Auxiliar_OPEX_CustosUnit!$A$1:$A$129,0),MATCH(CK$2,Auxiliar_OPEX_CustosUnit!$A$3:$Q$3,0))*(1-DRE_Auxiliar!$A$5)</f>
        <v>22622.639590494153</v>
      </c>
      <c r="CL125" s="51">
        <f>INDEX(Auxiliar_OPEX_CustosUnit!$A$1:$R$129,MATCH(Auxiliar_OPEX_P!$A125,Auxiliar_OPEX_CustosUnit!$A$1:$A$129,0),MATCH(CL$2,Auxiliar_OPEX_CustosUnit!$A$3:$Q$3,0))*(1-DRE_Auxiliar!$A$5)</f>
        <v>22597.55517972153</v>
      </c>
      <c r="CM125" s="51">
        <f>INDEX(Auxiliar_OPEX_CustosUnit!$A$1:$R$129,MATCH(Auxiliar_OPEX_P!$A125,Auxiliar_OPEX_CustosUnit!$A$1:$A$129,0),MATCH(CM$2,Auxiliar_OPEX_CustosUnit!$A$3:$Q$3,0))*(1-DRE_Auxiliar!$A$5)</f>
        <v>22611.705052009867</v>
      </c>
      <c r="CN125" s="51">
        <f>INDEX(Auxiliar_OPEX_CustosUnit!$A$1:$R$129,MATCH(Auxiliar_OPEX_P!$A125,Auxiliar_OPEX_CustosUnit!$A$1:$A$129,0),MATCH(CN$2,Auxiliar_OPEX_CustosUnit!$A$3:$Q$3,0))*(1-DRE_Auxiliar!$A$5)</f>
        <v>24183.370644208073</v>
      </c>
      <c r="CO125" s="51">
        <f>INDEX(Auxiliar_OPEX_CustosUnit!$A$1:$R$129,MATCH(Auxiliar_OPEX_P!$A125,Auxiliar_OPEX_CustosUnit!$A$1:$A$129,0),MATCH(CO$2,Auxiliar_OPEX_CustosUnit!$A$3:$Q$3,0))*(1-DRE_Auxiliar!$A$5)</f>
        <v>23290.972538755788</v>
      </c>
      <c r="CP125" s="51">
        <f>INDEX(Auxiliar_OPEX_CustosUnit!$A$1:$R$129,MATCH(Auxiliar_OPEX_P!$A125,Auxiliar_OPEX_CustosUnit!$A$1:$A$129,0),MATCH(CP$2,Auxiliar_OPEX_CustosUnit!$A$3:$Q$3,0))*(1-DRE_Auxiliar!$A$5)</f>
        <v>24040.802510006532</v>
      </c>
      <c r="CQ125" s="51">
        <f>INDEX(Auxiliar_OPEX_CustosUnit!$A$1:$R$129,MATCH(Auxiliar_OPEX_P!$A125,Auxiliar_OPEX_CustosUnit!$A$1:$A$129,0),MATCH(CQ$2,Auxiliar_OPEX_CustosUnit!$A$3:$Q$3,0))*(1-DRE_Auxiliar!$A$5)</f>
        <v>24047.760975149889</v>
      </c>
      <c r="CR125" s="51">
        <f>INDEX(Auxiliar_OPEX_CustosUnit!$A$1:$R$129,MATCH(Auxiliar_OPEX_P!$A125,Auxiliar_OPEX_CustosUnit!$A$1:$A$129,0),MATCH(CR$2,Auxiliar_OPEX_CustosUnit!$A$3:$Q$3,0))*(1-DRE_Auxiliar!$A$5)</f>
        <v>24047.760975149889</v>
      </c>
      <c r="CS125" s="51">
        <f>INDEX(Auxiliar_OPEX_CustosUnit!$A$1:$R$129,MATCH(Auxiliar_OPEX_P!$A125,Auxiliar_OPEX_CustosUnit!$A$1:$A$129,0),MATCH(CS$2,Auxiliar_OPEX_CustosUnit!$A$3:$Q$3,0))*(1-DRE_Auxiliar!$A$5)</f>
        <v>23297.931003899143</v>
      </c>
      <c r="CT125" s="51">
        <f>INDEX(Auxiliar_OPEX_CustosUnit!$A$1:$R$129,MATCH(Auxiliar_OPEX_P!$A125,Auxiliar_OPEX_CustosUnit!$A$1:$A$129,0),MATCH(CT$2,Auxiliar_OPEX_CustosUnit!$A$3:$Q$3,0))*(1-DRE_Auxiliar!$A$5)</f>
        <v>23086.163282762398</v>
      </c>
      <c r="CU125" s="53">
        <f t="shared" si="610"/>
        <v>20774.714684227529</v>
      </c>
      <c r="CV125" s="53">
        <f t="shared" si="611"/>
        <v>21504.147108168174</v>
      </c>
      <c r="CW125" s="53">
        <f t="shared" si="612"/>
        <v>22622.639590494153</v>
      </c>
      <c r="CX125" s="53">
        <f t="shared" si="613"/>
        <v>22597.55517972153</v>
      </c>
      <c r="CY125" s="53">
        <f t="shared" si="614"/>
        <v>22611.705052009867</v>
      </c>
      <c r="CZ125" s="53">
        <f t="shared" si="615"/>
        <v>24183.370644208073</v>
      </c>
      <c r="DA125" s="53">
        <f t="shared" si="616"/>
        <v>23290.972538755788</v>
      </c>
      <c r="DB125" s="53">
        <f t="shared" si="617"/>
        <v>24040.802510006532</v>
      </c>
      <c r="DC125" s="53">
        <f t="shared" si="618"/>
        <v>24047.760975149889</v>
      </c>
      <c r="DD125" s="53">
        <f t="shared" si="619"/>
        <v>24047.760975149889</v>
      </c>
      <c r="DE125" s="53">
        <f t="shared" si="620"/>
        <v>23297.931003899143</v>
      </c>
      <c r="DF125" s="53">
        <f t="shared" si="621"/>
        <v>23086.163282762398</v>
      </c>
      <c r="DG125" s="53">
        <f t="shared" si="622"/>
        <v>20774.714684227529</v>
      </c>
      <c r="DH125" s="53">
        <f t="shared" si="623"/>
        <v>21504.147108168174</v>
      </c>
      <c r="DI125" s="53">
        <f t="shared" si="624"/>
        <v>22622.639590494153</v>
      </c>
      <c r="DJ125" s="53">
        <f t="shared" si="625"/>
        <v>22597.55517972153</v>
      </c>
      <c r="DK125" s="53">
        <f t="shared" si="626"/>
        <v>22611.705052009867</v>
      </c>
      <c r="DL125" s="53">
        <f t="shared" si="627"/>
        <v>24183.370644208073</v>
      </c>
      <c r="DM125" s="53">
        <f t="shared" si="628"/>
        <v>23290.972538755788</v>
      </c>
      <c r="DN125" s="53">
        <f t="shared" si="629"/>
        <v>24040.802510006532</v>
      </c>
      <c r="DO125" s="53">
        <f t="shared" si="630"/>
        <v>24047.760975149889</v>
      </c>
      <c r="DP125" s="53">
        <f t="shared" si="631"/>
        <v>24047.760975149889</v>
      </c>
      <c r="DQ125" s="53">
        <f t="shared" si="632"/>
        <v>23297.931003899143</v>
      </c>
      <c r="DR125" s="53">
        <f t="shared" si="633"/>
        <v>23086.163282762398</v>
      </c>
      <c r="DS125" s="53">
        <f t="shared" si="634"/>
        <v>20774.714684227529</v>
      </c>
      <c r="DT125" s="53">
        <f t="shared" si="635"/>
        <v>21504.147108168174</v>
      </c>
      <c r="DU125" s="53">
        <f t="shared" si="636"/>
        <v>22622.639590494153</v>
      </c>
      <c r="DV125" s="53">
        <f t="shared" si="637"/>
        <v>22597.55517972153</v>
      </c>
      <c r="DW125" s="53">
        <f t="shared" si="638"/>
        <v>22611.705052009867</v>
      </c>
      <c r="DX125" s="53">
        <f t="shared" si="639"/>
        <v>24183.370644208073</v>
      </c>
      <c r="DY125" s="53">
        <f t="shared" si="640"/>
        <v>23290.972538755788</v>
      </c>
      <c r="DZ125" s="53">
        <f t="shared" si="641"/>
        <v>24040.802510006532</v>
      </c>
      <c r="EA125" s="53">
        <f t="shared" si="642"/>
        <v>24047.760975149889</v>
      </c>
      <c r="EB125" s="53">
        <f t="shared" si="643"/>
        <v>24047.760975149889</v>
      </c>
      <c r="EC125" s="53">
        <f t="shared" si="644"/>
        <v>23297.931003899143</v>
      </c>
      <c r="ED125" s="53">
        <f t="shared" si="645"/>
        <v>23086.163282762398</v>
      </c>
      <c r="EE125" s="53">
        <f t="shared" si="646"/>
        <v>20774.714684227529</v>
      </c>
      <c r="EF125" s="53">
        <f t="shared" si="647"/>
        <v>21504.147108168174</v>
      </c>
      <c r="EG125" s="53">
        <f t="shared" si="648"/>
        <v>22622.639590494153</v>
      </c>
      <c r="EH125" s="53">
        <f t="shared" si="649"/>
        <v>22597.55517972153</v>
      </c>
      <c r="EI125" s="53">
        <f t="shared" si="650"/>
        <v>22611.705052009867</v>
      </c>
      <c r="EJ125" s="53">
        <f t="shared" si="651"/>
        <v>24183.370644208073</v>
      </c>
      <c r="EK125" s="53">
        <f t="shared" si="652"/>
        <v>23290.972538755788</v>
      </c>
      <c r="EL125" s="53">
        <f t="shared" si="653"/>
        <v>24040.802510006532</v>
      </c>
      <c r="EM125" s="53">
        <f t="shared" si="654"/>
        <v>24047.760975149889</v>
      </c>
      <c r="EN125" s="53">
        <f t="shared" si="655"/>
        <v>24047.760975149889</v>
      </c>
      <c r="EO125" s="53">
        <f t="shared" si="656"/>
        <v>23297.931003899143</v>
      </c>
      <c r="EP125" s="53">
        <f t="shared" si="657"/>
        <v>23086.163282762398</v>
      </c>
      <c r="EQ125" s="53">
        <f t="shared" si="658"/>
        <v>20774.714684227529</v>
      </c>
      <c r="ER125" s="53">
        <f t="shared" si="659"/>
        <v>21504.147108168174</v>
      </c>
      <c r="ES125" s="53">
        <f t="shared" si="660"/>
        <v>22622.639590494153</v>
      </c>
      <c r="ET125" s="53">
        <f t="shared" si="661"/>
        <v>22597.55517972153</v>
      </c>
      <c r="EU125" s="53">
        <f t="shared" si="662"/>
        <v>22611.705052009867</v>
      </c>
      <c r="EV125" s="53">
        <f t="shared" si="663"/>
        <v>24183.370644208073</v>
      </c>
      <c r="EW125" s="53">
        <f t="shared" si="664"/>
        <v>23290.972538755788</v>
      </c>
      <c r="EX125" s="53">
        <f t="shared" si="665"/>
        <v>24040.802510006532</v>
      </c>
      <c r="EY125" s="53">
        <f t="shared" si="666"/>
        <v>24047.760975149889</v>
      </c>
      <c r="EZ125" s="53">
        <f t="shared" si="667"/>
        <v>24047.760975149889</v>
      </c>
      <c r="FA125" s="53">
        <f t="shared" si="668"/>
        <v>23297.931003899143</v>
      </c>
      <c r="FB125" s="53">
        <f t="shared" si="669"/>
        <v>23086.163282762398</v>
      </c>
      <c r="FC125" s="53">
        <f t="shared" si="670"/>
        <v>20774.714684227529</v>
      </c>
      <c r="FD125" s="53">
        <f t="shared" si="671"/>
        <v>21504.147108168174</v>
      </c>
      <c r="FE125" s="53">
        <f t="shared" si="672"/>
        <v>22622.639590494153</v>
      </c>
      <c r="FF125" s="53">
        <f t="shared" si="673"/>
        <v>22597.55517972153</v>
      </c>
      <c r="FG125" s="53">
        <f t="shared" si="674"/>
        <v>22611.705052009867</v>
      </c>
      <c r="FH125" s="53">
        <f t="shared" si="675"/>
        <v>24183.370644208073</v>
      </c>
      <c r="FI125" s="53">
        <f t="shared" si="676"/>
        <v>23290.972538755788</v>
      </c>
      <c r="FJ125" s="53">
        <f t="shared" si="677"/>
        <v>24040.802510006532</v>
      </c>
      <c r="FK125" s="53">
        <f t="shared" si="678"/>
        <v>24047.760975149889</v>
      </c>
      <c r="FL125" s="53">
        <f t="shared" si="679"/>
        <v>24047.760975149889</v>
      </c>
      <c r="FM125" s="53">
        <f t="shared" si="680"/>
        <v>23297.931003899143</v>
      </c>
      <c r="FN125" s="53">
        <f t="shared" si="681"/>
        <v>23086.163282762398</v>
      </c>
      <c r="FP125" s="51">
        <f t="shared" si="682"/>
        <v>67835.115156029598</v>
      </c>
      <c r="FQ125" s="51">
        <f t="shared" si="689"/>
        <v>72550.111932624219</v>
      </c>
      <c r="FR125" s="51">
        <f t="shared" si="690"/>
        <v>69872.917616267368</v>
      </c>
      <c r="FS125" s="51">
        <f t="shared" si="691"/>
        <v>72122.407530019598</v>
      </c>
      <c r="FT125" s="51">
        <f t="shared" si="692"/>
        <v>72143.282925449661</v>
      </c>
      <c r="FU125" s="51">
        <f t="shared" si="693"/>
        <v>72143.282925449661</v>
      </c>
      <c r="FV125" s="51">
        <f t="shared" si="694"/>
        <v>69893.793011697431</v>
      </c>
      <c r="FW125" s="51">
        <f t="shared" si="695"/>
        <v>69258.489848287194</v>
      </c>
      <c r="FX125" s="51">
        <f t="shared" si="696"/>
        <v>62324.14405268259</v>
      </c>
      <c r="FY125" s="51">
        <f t="shared" si="697"/>
        <v>64512.441324504522</v>
      </c>
      <c r="FZ125" s="51">
        <f t="shared" si="698"/>
        <v>67867.918771482451</v>
      </c>
      <c r="GA125" s="51">
        <f t="shared" si="699"/>
        <v>67792.665539164591</v>
      </c>
      <c r="GB125" s="51">
        <f t="shared" si="700"/>
        <v>67835.115156029598</v>
      </c>
      <c r="GC125" s="51">
        <f t="shared" si="701"/>
        <v>72550.111932624219</v>
      </c>
      <c r="GD125" s="51">
        <f t="shared" si="702"/>
        <v>69872.917616267368</v>
      </c>
      <c r="GE125" s="51">
        <f t="shared" si="703"/>
        <v>72122.407530019598</v>
      </c>
      <c r="GF125" s="51">
        <f t="shared" si="704"/>
        <v>72143.282925449661</v>
      </c>
      <c r="GG125" s="51">
        <f t="shared" si="705"/>
        <v>72143.282925449661</v>
      </c>
      <c r="GH125" s="51">
        <f t="shared" si="706"/>
        <v>69893.793011697431</v>
      </c>
      <c r="GI125" s="51">
        <f t="shared" si="707"/>
        <v>69258.489848287194</v>
      </c>
      <c r="GJ125" s="51">
        <f t="shared" si="708"/>
        <v>62324.14405268259</v>
      </c>
      <c r="GK125" s="51">
        <f t="shared" si="709"/>
        <v>64512.441324504522</v>
      </c>
      <c r="GL125" s="51">
        <f t="shared" si="710"/>
        <v>67867.918771482451</v>
      </c>
      <c r="GM125" s="51">
        <f t="shared" si="711"/>
        <v>67792.665539164591</v>
      </c>
      <c r="GN125" s="51">
        <f t="shared" si="712"/>
        <v>67835.115156029598</v>
      </c>
      <c r="GO125" s="51">
        <f t="shared" si="713"/>
        <v>72550.111932624219</v>
      </c>
      <c r="GP125" s="51">
        <f t="shared" si="714"/>
        <v>69872.917616267368</v>
      </c>
      <c r="GQ125" s="51">
        <f t="shared" si="715"/>
        <v>72122.407530019598</v>
      </c>
      <c r="GR125" s="51">
        <f t="shared" si="716"/>
        <v>72143.282925449661</v>
      </c>
      <c r="GS125" s="51">
        <f t="shared" si="717"/>
        <v>72143.282925449661</v>
      </c>
      <c r="GT125" s="51">
        <f t="shared" si="718"/>
        <v>69893.793011697431</v>
      </c>
      <c r="GU125" s="51">
        <f t="shared" si="719"/>
        <v>69258.489848287194</v>
      </c>
      <c r="GV125" s="51">
        <f t="shared" si="720"/>
        <v>62324.14405268259</v>
      </c>
      <c r="GW125" s="51">
        <f t="shared" si="721"/>
        <v>64512.441324504522</v>
      </c>
      <c r="GX125" s="51">
        <f t="shared" si="722"/>
        <v>67867.918771482451</v>
      </c>
      <c r="GY125" s="51">
        <f t="shared" si="723"/>
        <v>67792.665539164591</v>
      </c>
      <c r="GZ125" s="51">
        <f t="shared" si="724"/>
        <v>67835.115156029598</v>
      </c>
      <c r="HA125" s="51">
        <f t="shared" si="725"/>
        <v>72550.111932624219</v>
      </c>
      <c r="HB125" s="51">
        <f t="shared" si="726"/>
        <v>69872.917616267368</v>
      </c>
      <c r="HC125" s="51">
        <f t="shared" si="727"/>
        <v>72122.407530019598</v>
      </c>
      <c r="HD125" s="51">
        <f t="shared" si="728"/>
        <v>72143.282925449661</v>
      </c>
      <c r="HE125" s="51">
        <f t="shared" si="729"/>
        <v>72143.282925449661</v>
      </c>
      <c r="HF125" s="51">
        <f t="shared" si="730"/>
        <v>69893.793011697431</v>
      </c>
      <c r="HG125" s="51">
        <f t="shared" si="731"/>
        <v>69258.489848287194</v>
      </c>
      <c r="HH125" s="51">
        <f t="shared" si="732"/>
        <v>62324.14405268259</v>
      </c>
      <c r="HI125" s="51">
        <f t="shared" si="733"/>
        <v>64512.441324504522</v>
      </c>
      <c r="HJ125" s="51">
        <f t="shared" si="734"/>
        <v>67867.918771482451</v>
      </c>
      <c r="HK125" s="51">
        <f t="shared" si="735"/>
        <v>67792.665539164591</v>
      </c>
      <c r="HL125" s="51">
        <f t="shared" si="736"/>
        <v>67835.115156029598</v>
      </c>
      <c r="HM125" s="51">
        <f t="shared" si="737"/>
        <v>72550.111932624219</v>
      </c>
      <c r="HN125" s="51">
        <f t="shared" si="738"/>
        <v>69872.917616267368</v>
      </c>
      <c r="HO125" s="51">
        <f t="shared" si="739"/>
        <v>72122.407530019598</v>
      </c>
      <c r="HP125" s="51">
        <f t="shared" si="740"/>
        <v>72143.282925449661</v>
      </c>
      <c r="HQ125" s="51">
        <f t="shared" si="741"/>
        <v>72143.282925449661</v>
      </c>
      <c r="HR125" s="51">
        <f t="shared" si="742"/>
        <v>69893.793011697431</v>
      </c>
      <c r="HS125" s="51">
        <f t="shared" si="743"/>
        <v>69258.489848287194</v>
      </c>
      <c r="HT125" s="51">
        <f t="shared" si="744"/>
        <v>62324.14405268259</v>
      </c>
      <c r="HU125" s="51">
        <f t="shared" si="745"/>
        <v>64512.441324504522</v>
      </c>
      <c r="HV125" s="51">
        <f t="shared" si="746"/>
        <v>67867.918771482451</v>
      </c>
      <c r="HW125" s="51">
        <f t="shared" si="747"/>
        <v>67792.665539164591</v>
      </c>
      <c r="HX125" s="51">
        <f t="shared" si="748"/>
        <v>67835.115156029598</v>
      </c>
      <c r="HY125" s="51">
        <f t="shared" si="749"/>
        <v>72550.111932624219</v>
      </c>
      <c r="HZ125" s="51">
        <f t="shared" si="750"/>
        <v>69872.917616267368</v>
      </c>
      <c r="IA125" s="51">
        <f t="shared" si="751"/>
        <v>72122.407530019598</v>
      </c>
      <c r="IB125" s="51">
        <f t="shared" si="688"/>
        <v>72143.282925449661</v>
      </c>
      <c r="IC125" s="51">
        <f t="shared" si="752"/>
        <v>72143.282925449661</v>
      </c>
      <c r="ID125" s="51">
        <f t="shared" si="753"/>
        <v>69893.793011697431</v>
      </c>
      <c r="IE125" s="51">
        <f t="shared" si="754"/>
        <v>69258.489848287194</v>
      </c>
      <c r="IF125" s="51">
        <f t="shared" si="755"/>
        <v>62324.14405268259</v>
      </c>
      <c r="IG125" s="51">
        <f t="shared" si="756"/>
        <v>64512.441324504522</v>
      </c>
      <c r="IH125" s="51">
        <f t="shared" si="757"/>
        <v>67867.918771482451</v>
      </c>
      <c r="II125" s="51">
        <f t="shared" si="758"/>
        <v>67792.665539164591</v>
      </c>
      <c r="IJ125" s="51">
        <f t="shared" si="759"/>
        <v>67835.115156029598</v>
      </c>
      <c r="IK125" s="51">
        <f t="shared" si="760"/>
        <v>72550.111932624219</v>
      </c>
      <c r="IL125" s="51">
        <f t="shared" si="761"/>
        <v>69872.917616267368</v>
      </c>
      <c r="IM125" s="51">
        <f t="shared" si="762"/>
        <v>72122.407530019598</v>
      </c>
      <c r="IN125" s="51">
        <f t="shared" si="763"/>
        <v>72143.282925449661</v>
      </c>
      <c r="IO125" s="51">
        <f t="shared" si="764"/>
        <v>72143.282925449661</v>
      </c>
      <c r="IP125" s="51">
        <f t="shared" si="765"/>
        <v>69893.793011697431</v>
      </c>
      <c r="IQ125" s="51">
        <f t="shared" si="766"/>
        <v>69258.489848287194</v>
      </c>
      <c r="IS125" s="51">
        <f t="shared" si="683"/>
        <v>828316.57063365879</v>
      </c>
      <c r="IT125" s="51">
        <f t="shared" si="771"/>
        <v>828316.57063365879</v>
      </c>
      <c r="IU125" s="51">
        <f t="shared" si="771"/>
        <v>828316.57063365879</v>
      </c>
      <c r="IV125" s="51">
        <f t="shared" si="771"/>
        <v>828316.57063365879</v>
      </c>
      <c r="IW125" s="51">
        <f t="shared" si="771"/>
        <v>828316.57063365879</v>
      </c>
      <c r="IX125" s="51">
        <f t="shared" si="771"/>
        <v>828316.57063365879</v>
      </c>
      <c r="IZ125" s="111">
        <f t="shared" si="684"/>
        <v>0</v>
      </c>
      <c r="JA125" s="111">
        <f t="shared" si="389"/>
        <v>0</v>
      </c>
      <c r="JB125" s="111">
        <f t="shared" si="390"/>
        <v>0</v>
      </c>
      <c r="JC125" s="111">
        <f t="shared" si="391"/>
        <v>0</v>
      </c>
      <c r="JD125" s="111">
        <f t="shared" si="392"/>
        <v>0</v>
      </c>
      <c r="JE125" s="111">
        <f t="shared" si="393"/>
        <v>0</v>
      </c>
      <c r="JF125" s="111">
        <f t="shared" si="394"/>
        <v>0</v>
      </c>
      <c r="JG125" s="111">
        <f t="shared" si="395"/>
        <v>0</v>
      </c>
      <c r="JH125" s="111">
        <f t="shared" si="396"/>
        <v>0</v>
      </c>
      <c r="JI125" s="111">
        <f t="shared" si="397"/>
        <v>0</v>
      </c>
      <c r="JJ125" s="111">
        <f t="shared" si="398"/>
        <v>0</v>
      </c>
      <c r="JK125" s="111">
        <f t="shared" si="399"/>
        <v>0</v>
      </c>
      <c r="JL125" s="111">
        <f t="shared" si="400"/>
        <v>0</v>
      </c>
      <c r="JM125" s="111">
        <f t="shared" si="401"/>
        <v>0</v>
      </c>
      <c r="JN125" s="111">
        <f t="shared" si="402"/>
        <v>0</v>
      </c>
      <c r="JO125" s="111">
        <f t="shared" si="403"/>
        <v>0</v>
      </c>
      <c r="JP125" s="111">
        <f t="shared" si="404"/>
        <v>0</v>
      </c>
      <c r="JQ125" s="111">
        <f t="shared" si="405"/>
        <v>0</v>
      </c>
      <c r="JR125" s="111">
        <f t="shared" si="406"/>
        <v>0</v>
      </c>
      <c r="JS125" s="111">
        <f t="shared" si="407"/>
        <v>0</v>
      </c>
      <c r="JT125" s="111">
        <f t="shared" si="408"/>
        <v>0</v>
      </c>
      <c r="JU125" s="111">
        <f t="shared" si="409"/>
        <v>0</v>
      </c>
      <c r="JV125" s="111">
        <f t="shared" si="410"/>
        <v>0</v>
      </c>
      <c r="JW125" s="111">
        <f t="shared" si="411"/>
        <v>0</v>
      </c>
      <c r="JX125" s="111">
        <f t="shared" si="412"/>
        <v>0</v>
      </c>
      <c r="JY125" s="111">
        <f t="shared" si="413"/>
        <v>0</v>
      </c>
      <c r="JZ125" s="111">
        <f t="shared" si="414"/>
        <v>0</v>
      </c>
      <c r="KA125" s="111">
        <f t="shared" si="415"/>
        <v>0</v>
      </c>
      <c r="KB125" s="111">
        <f t="shared" si="416"/>
        <v>0</v>
      </c>
      <c r="KC125" s="111">
        <f t="shared" si="417"/>
        <v>0</v>
      </c>
      <c r="KD125" s="111">
        <f t="shared" si="418"/>
        <v>0</v>
      </c>
      <c r="KE125" s="111">
        <f t="shared" si="419"/>
        <v>0</v>
      </c>
      <c r="KF125" s="111">
        <f t="shared" si="420"/>
        <v>0</v>
      </c>
      <c r="KG125" s="111">
        <f t="shared" si="421"/>
        <v>0</v>
      </c>
      <c r="KH125" s="111">
        <f t="shared" si="422"/>
        <v>0</v>
      </c>
      <c r="KI125" s="111">
        <f t="shared" si="423"/>
        <v>0</v>
      </c>
      <c r="KJ125" s="111">
        <f t="shared" si="424"/>
        <v>0</v>
      </c>
      <c r="KK125" s="111">
        <f t="shared" si="425"/>
        <v>0</v>
      </c>
      <c r="KL125" s="111">
        <f t="shared" si="426"/>
        <v>0</v>
      </c>
      <c r="KM125" s="111">
        <f t="shared" si="427"/>
        <v>0</v>
      </c>
      <c r="KN125" s="111">
        <f t="shared" si="428"/>
        <v>0</v>
      </c>
      <c r="KO125" s="111">
        <f t="shared" si="429"/>
        <v>0</v>
      </c>
      <c r="KP125" s="111">
        <f t="shared" si="430"/>
        <v>0</v>
      </c>
      <c r="KQ125" s="111">
        <f t="shared" si="431"/>
        <v>0</v>
      </c>
      <c r="KR125" s="111">
        <f t="shared" si="432"/>
        <v>0</v>
      </c>
      <c r="KS125" s="111">
        <f t="shared" si="433"/>
        <v>0</v>
      </c>
      <c r="KT125" s="111">
        <f t="shared" si="434"/>
        <v>0</v>
      </c>
      <c r="KU125" s="111">
        <f t="shared" si="435"/>
        <v>0</v>
      </c>
      <c r="KV125" s="111">
        <f t="shared" si="436"/>
        <v>0</v>
      </c>
      <c r="KW125" s="111">
        <f t="shared" si="437"/>
        <v>0</v>
      </c>
      <c r="KX125" s="111">
        <f t="shared" si="438"/>
        <v>0</v>
      </c>
      <c r="KY125" s="111">
        <f t="shared" si="439"/>
        <v>0</v>
      </c>
      <c r="KZ125" s="111">
        <f t="shared" si="440"/>
        <v>0</v>
      </c>
      <c r="LA125" s="111">
        <f t="shared" si="441"/>
        <v>0</v>
      </c>
      <c r="LB125" s="111">
        <f t="shared" si="442"/>
        <v>0</v>
      </c>
      <c r="LC125" s="111">
        <f t="shared" si="443"/>
        <v>0</v>
      </c>
      <c r="LD125" s="111">
        <f t="shared" si="444"/>
        <v>0</v>
      </c>
      <c r="LE125" s="111">
        <f t="shared" si="445"/>
        <v>0</v>
      </c>
      <c r="LF125" s="111">
        <f t="shared" si="446"/>
        <v>0</v>
      </c>
      <c r="LG125" s="111">
        <f t="shared" si="447"/>
        <v>0</v>
      </c>
      <c r="LH125" s="111">
        <f t="shared" si="448"/>
        <v>0</v>
      </c>
      <c r="LI125" s="111">
        <f t="shared" si="449"/>
        <v>0</v>
      </c>
      <c r="LJ125" s="111">
        <f t="shared" si="450"/>
        <v>0</v>
      </c>
      <c r="LK125" s="111">
        <f t="shared" si="451"/>
        <v>0</v>
      </c>
      <c r="LL125" s="111">
        <f t="shared" si="452"/>
        <v>0</v>
      </c>
      <c r="LM125" s="111">
        <f t="shared" si="453"/>
        <v>0</v>
      </c>
      <c r="LN125" s="111">
        <f t="shared" si="454"/>
        <v>0</v>
      </c>
      <c r="LO125" s="111">
        <f t="shared" si="455"/>
        <v>0</v>
      </c>
      <c r="LP125" s="111">
        <f t="shared" si="456"/>
        <v>0</v>
      </c>
      <c r="LQ125" s="111">
        <f t="shared" si="457"/>
        <v>0</v>
      </c>
      <c r="LR125" s="111">
        <f t="shared" si="458"/>
        <v>0</v>
      </c>
      <c r="LS125" s="111">
        <f t="shared" si="459"/>
        <v>0</v>
      </c>
      <c r="LT125" s="111">
        <f t="shared" si="460"/>
        <v>0</v>
      </c>
      <c r="LU125" s="111">
        <f t="shared" si="461"/>
        <v>0</v>
      </c>
      <c r="LV125" s="111">
        <f t="shared" si="462"/>
        <v>0</v>
      </c>
      <c r="LW125" s="111">
        <f t="shared" si="463"/>
        <v>0</v>
      </c>
      <c r="LX125" s="111">
        <f t="shared" si="464"/>
        <v>0</v>
      </c>
      <c r="LY125" s="111">
        <f t="shared" si="465"/>
        <v>0</v>
      </c>
      <c r="LZ125" s="111">
        <f t="shared" si="466"/>
        <v>0</v>
      </c>
      <c r="MA125" s="111">
        <f t="shared" si="467"/>
        <v>0</v>
      </c>
      <c r="MD125" s="111"/>
      <c r="ME125" s="111">
        <f t="shared" si="685"/>
        <v>0</v>
      </c>
      <c r="MF125" s="111">
        <f t="shared" si="468"/>
        <v>0</v>
      </c>
      <c r="MG125" s="111">
        <f t="shared" si="469"/>
        <v>0</v>
      </c>
      <c r="MH125" s="111">
        <f t="shared" si="470"/>
        <v>0</v>
      </c>
      <c r="MI125" s="111">
        <f t="shared" si="471"/>
        <v>0</v>
      </c>
      <c r="MJ125" s="111">
        <f t="shared" si="472"/>
        <v>0</v>
      </c>
      <c r="MK125" s="111">
        <f t="shared" si="473"/>
        <v>0</v>
      </c>
      <c r="ML125" s="111">
        <f t="shared" si="474"/>
        <v>0</v>
      </c>
      <c r="MM125" s="111">
        <f t="shared" si="475"/>
        <v>0</v>
      </c>
      <c r="MN125" s="111">
        <f t="shared" si="476"/>
        <v>0</v>
      </c>
      <c r="MO125" s="111">
        <f t="shared" si="477"/>
        <v>0</v>
      </c>
      <c r="MP125" s="111">
        <f t="shared" si="478"/>
        <v>0</v>
      </c>
      <c r="MQ125" s="111">
        <f t="shared" si="479"/>
        <v>0</v>
      </c>
      <c r="MR125" s="111">
        <f t="shared" si="480"/>
        <v>0</v>
      </c>
      <c r="MS125" s="111">
        <f t="shared" si="481"/>
        <v>0</v>
      </c>
      <c r="MT125" s="111">
        <f t="shared" si="482"/>
        <v>0</v>
      </c>
      <c r="MU125" s="111">
        <f t="shared" si="483"/>
        <v>0</v>
      </c>
      <c r="MV125" s="111">
        <f t="shared" si="484"/>
        <v>0</v>
      </c>
      <c r="MW125" s="111">
        <f t="shared" si="485"/>
        <v>0</v>
      </c>
      <c r="MX125" s="111">
        <f t="shared" si="486"/>
        <v>0</v>
      </c>
      <c r="MY125" s="111">
        <f t="shared" si="487"/>
        <v>0</v>
      </c>
      <c r="MZ125" s="111">
        <f t="shared" si="488"/>
        <v>0</v>
      </c>
      <c r="NA125" s="111">
        <f t="shared" si="489"/>
        <v>0</v>
      </c>
      <c r="NB125" s="111">
        <f t="shared" si="490"/>
        <v>0</v>
      </c>
      <c r="NC125" s="111">
        <f t="shared" si="491"/>
        <v>0</v>
      </c>
      <c r="ND125" s="111">
        <f t="shared" si="492"/>
        <v>0</v>
      </c>
      <c r="NE125" s="111">
        <f t="shared" si="493"/>
        <v>0</v>
      </c>
      <c r="NF125" s="111">
        <f t="shared" si="494"/>
        <v>0</v>
      </c>
      <c r="NG125" s="111">
        <f t="shared" si="495"/>
        <v>0</v>
      </c>
      <c r="NH125" s="111">
        <f t="shared" si="496"/>
        <v>0</v>
      </c>
      <c r="NI125" s="111">
        <f t="shared" si="497"/>
        <v>0</v>
      </c>
      <c r="NJ125" s="111">
        <f t="shared" si="498"/>
        <v>0</v>
      </c>
      <c r="NK125" s="111">
        <f t="shared" si="499"/>
        <v>0</v>
      </c>
      <c r="NL125" s="111">
        <f t="shared" si="500"/>
        <v>0</v>
      </c>
      <c r="NM125" s="111">
        <f t="shared" si="501"/>
        <v>0</v>
      </c>
      <c r="NN125" s="111">
        <f t="shared" si="502"/>
        <v>0</v>
      </c>
      <c r="NO125" s="111">
        <f t="shared" si="503"/>
        <v>0</v>
      </c>
      <c r="NP125" s="111">
        <f t="shared" si="504"/>
        <v>0</v>
      </c>
      <c r="NQ125" s="111">
        <f t="shared" si="505"/>
        <v>0</v>
      </c>
      <c r="NR125" s="111">
        <f t="shared" si="506"/>
        <v>0</v>
      </c>
      <c r="NS125" s="111">
        <f t="shared" si="507"/>
        <v>0</v>
      </c>
      <c r="NT125" s="111">
        <f t="shared" si="508"/>
        <v>0</v>
      </c>
      <c r="NU125" s="111">
        <f t="shared" si="509"/>
        <v>0</v>
      </c>
      <c r="NV125" s="111">
        <f t="shared" si="510"/>
        <v>0</v>
      </c>
      <c r="NW125" s="111">
        <f t="shared" si="511"/>
        <v>0</v>
      </c>
      <c r="NX125" s="111">
        <f t="shared" si="512"/>
        <v>0</v>
      </c>
      <c r="NY125" s="111">
        <f t="shared" si="513"/>
        <v>0</v>
      </c>
      <c r="NZ125" s="111">
        <f t="shared" si="514"/>
        <v>0</v>
      </c>
      <c r="OA125" s="111">
        <f t="shared" si="515"/>
        <v>0</v>
      </c>
      <c r="OB125" s="111">
        <f t="shared" si="516"/>
        <v>0</v>
      </c>
      <c r="OC125" s="111">
        <f t="shared" si="517"/>
        <v>0</v>
      </c>
      <c r="OD125" s="111">
        <f t="shared" si="518"/>
        <v>0</v>
      </c>
      <c r="OE125" s="111">
        <f t="shared" si="519"/>
        <v>0</v>
      </c>
      <c r="OF125" s="111">
        <f t="shared" si="520"/>
        <v>0</v>
      </c>
      <c r="OG125" s="111">
        <f t="shared" si="521"/>
        <v>0</v>
      </c>
      <c r="OH125" s="111">
        <f t="shared" si="522"/>
        <v>0</v>
      </c>
      <c r="OI125" s="111">
        <f t="shared" si="523"/>
        <v>0</v>
      </c>
      <c r="OJ125" s="111">
        <f t="shared" si="524"/>
        <v>0</v>
      </c>
      <c r="OK125" s="111">
        <f t="shared" si="525"/>
        <v>0</v>
      </c>
      <c r="OL125" s="111">
        <f t="shared" si="526"/>
        <v>0</v>
      </c>
      <c r="OM125" s="111">
        <f t="shared" si="527"/>
        <v>0</v>
      </c>
      <c r="ON125" s="111">
        <f t="shared" si="528"/>
        <v>0</v>
      </c>
      <c r="OO125" s="111">
        <f t="shared" si="529"/>
        <v>0</v>
      </c>
      <c r="OP125" s="111">
        <f t="shared" si="530"/>
        <v>0</v>
      </c>
      <c r="OQ125" s="111">
        <f t="shared" si="531"/>
        <v>0</v>
      </c>
      <c r="OR125" s="111">
        <f t="shared" si="532"/>
        <v>0</v>
      </c>
      <c r="OS125" s="111">
        <f t="shared" si="533"/>
        <v>0</v>
      </c>
      <c r="OT125" s="111">
        <f t="shared" si="534"/>
        <v>0</v>
      </c>
      <c r="OU125" s="111">
        <f t="shared" si="535"/>
        <v>0</v>
      </c>
      <c r="OV125" s="111">
        <f t="shared" si="536"/>
        <v>0</v>
      </c>
      <c r="OW125" s="111">
        <f t="shared" si="537"/>
        <v>0</v>
      </c>
      <c r="OX125" s="111">
        <f t="shared" si="538"/>
        <v>0</v>
      </c>
      <c r="OY125" s="111"/>
      <c r="PA125" s="51">
        <f t="shared" si="686"/>
        <v>72550.111932624219</v>
      </c>
      <c r="PB125" s="51">
        <f t="shared" si="539"/>
        <v>69872.917616267368</v>
      </c>
      <c r="PC125" s="51">
        <f t="shared" si="540"/>
        <v>72122.407530019598</v>
      </c>
      <c r="PD125" s="51">
        <f t="shared" si="541"/>
        <v>72143.282925449661</v>
      </c>
      <c r="PE125" s="51">
        <f t="shared" si="542"/>
        <v>72143.282925449661</v>
      </c>
      <c r="PF125" s="51">
        <f t="shared" si="543"/>
        <v>69893.793011697431</v>
      </c>
      <c r="PG125" s="51">
        <f t="shared" si="544"/>
        <v>69258.489848287194</v>
      </c>
      <c r="PH125" s="51">
        <f t="shared" si="545"/>
        <v>62324.14405268259</v>
      </c>
      <c r="PI125" s="51">
        <f t="shared" si="546"/>
        <v>64512.441324504522</v>
      </c>
      <c r="PJ125" s="51">
        <f t="shared" si="547"/>
        <v>67867.918771482451</v>
      </c>
      <c r="PK125" s="51">
        <f t="shared" si="548"/>
        <v>67792.665539164591</v>
      </c>
      <c r="PL125" s="51">
        <f t="shared" si="549"/>
        <v>67835.115156029598</v>
      </c>
      <c r="PM125" s="51">
        <f t="shared" si="550"/>
        <v>72550.111932624219</v>
      </c>
      <c r="PN125" s="51">
        <f t="shared" si="551"/>
        <v>69872.917616267368</v>
      </c>
      <c r="PO125" s="51">
        <f t="shared" si="552"/>
        <v>72122.407530019598</v>
      </c>
      <c r="PP125" s="51">
        <f t="shared" si="553"/>
        <v>72143.282925449661</v>
      </c>
      <c r="PQ125" s="51">
        <f t="shared" si="554"/>
        <v>72143.282925449661</v>
      </c>
      <c r="PR125" s="51">
        <f t="shared" si="555"/>
        <v>69893.793011697431</v>
      </c>
      <c r="PS125" s="51">
        <f t="shared" si="556"/>
        <v>69258.489848287194</v>
      </c>
      <c r="PT125" s="51">
        <f t="shared" si="557"/>
        <v>62324.14405268259</v>
      </c>
      <c r="PU125" s="51">
        <f t="shared" si="558"/>
        <v>64512.441324504522</v>
      </c>
      <c r="PV125" s="51">
        <f t="shared" si="559"/>
        <v>67867.918771482451</v>
      </c>
      <c r="PW125" s="51">
        <f t="shared" si="560"/>
        <v>67792.665539164591</v>
      </c>
      <c r="PX125" s="51">
        <f t="shared" si="561"/>
        <v>67835.115156029598</v>
      </c>
      <c r="PY125" s="51">
        <f t="shared" si="562"/>
        <v>72550.111932624219</v>
      </c>
      <c r="PZ125" s="51">
        <f t="shared" si="563"/>
        <v>69872.917616267368</v>
      </c>
      <c r="QA125" s="51">
        <f t="shared" si="564"/>
        <v>72122.407530019598</v>
      </c>
      <c r="QB125" s="51">
        <f t="shared" si="565"/>
        <v>72143.282925449661</v>
      </c>
      <c r="QC125" s="51">
        <f t="shared" si="566"/>
        <v>72143.282925449661</v>
      </c>
      <c r="QD125" s="51">
        <f t="shared" si="567"/>
        <v>69893.793011697431</v>
      </c>
      <c r="QE125" s="51">
        <f t="shared" si="568"/>
        <v>69258.489848287194</v>
      </c>
      <c r="QF125" s="51">
        <f t="shared" si="569"/>
        <v>62324.14405268259</v>
      </c>
      <c r="QG125" s="51">
        <f t="shared" si="570"/>
        <v>64512.441324504522</v>
      </c>
      <c r="QH125" s="51">
        <f t="shared" si="571"/>
        <v>67867.918771482451</v>
      </c>
      <c r="QI125" s="51">
        <f t="shared" si="572"/>
        <v>67792.665539164591</v>
      </c>
      <c r="QJ125" s="51">
        <f t="shared" si="573"/>
        <v>67835.115156029598</v>
      </c>
      <c r="QK125" s="51">
        <f t="shared" si="574"/>
        <v>72550.111932624219</v>
      </c>
      <c r="QL125" s="51">
        <f t="shared" si="575"/>
        <v>69872.917616267368</v>
      </c>
      <c r="QM125" s="51">
        <f t="shared" si="576"/>
        <v>72122.407530019598</v>
      </c>
      <c r="QN125" s="51">
        <f t="shared" si="577"/>
        <v>72143.282925449661</v>
      </c>
      <c r="QO125" s="51">
        <f t="shared" si="578"/>
        <v>72143.282925449661</v>
      </c>
      <c r="QP125" s="51">
        <f t="shared" si="579"/>
        <v>69893.793011697431</v>
      </c>
      <c r="QQ125" s="51">
        <f t="shared" si="580"/>
        <v>69258.489848287194</v>
      </c>
      <c r="QR125" s="51">
        <f t="shared" si="581"/>
        <v>62324.14405268259</v>
      </c>
      <c r="QS125" s="51">
        <f t="shared" si="582"/>
        <v>64512.441324504522</v>
      </c>
      <c r="QT125" s="51">
        <f t="shared" si="583"/>
        <v>67867.918771482451</v>
      </c>
      <c r="QU125" s="51">
        <f t="shared" si="584"/>
        <v>67792.665539164591</v>
      </c>
      <c r="QV125" s="51">
        <f t="shared" si="585"/>
        <v>67835.115156029598</v>
      </c>
      <c r="QW125" s="51">
        <f t="shared" si="586"/>
        <v>72550.111932624219</v>
      </c>
      <c r="QX125" s="51">
        <f t="shared" si="587"/>
        <v>69872.917616267368</v>
      </c>
      <c r="QY125" s="51">
        <f t="shared" si="588"/>
        <v>72122.407530019598</v>
      </c>
      <c r="QZ125" s="51">
        <f t="shared" si="589"/>
        <v>72143.282925449661</v>
      </c>
      <c r="RA125" s="51">
        <f t="shared" si="590"/>
        <v>72143.282925449661</v>
      </c>
      <c r="RB125" s="51">
        <f t="shared" si="591"/>
        <v>69893.793011697431</v>
      </c>
      <c r="RC125" s="51">
        <f t="shared" si="592"/>
        <v>69258.489848287194</v>
      </c>
      <c r="RD125" s="51">
        <f t="shared" si="593"/>
        <v>62324.14405268259</v>
      </c>
      <c r="RE125" s="51">
        <f t="shared" si="594"/>
        <v>64512.441324504522</v>
      </c>
      <c r="RF125" s="51">
        <f t="shared" si="595"/>
        <v>67867.918771482451</v>
      </c>
      <c r="RG125" s="51">
        <f t="shared" si="596"/>
        <v>67792.665539164591</v>
      </c>
      <c r="RH125" s="51">
        <f t="shared" si="597"/>
        <v>67835.115156029598</v>
      </c>
      <c r="RI125" s="51">
        <f t="shared" si="598"/>
        <v>72550.111932624219</v>
      </c>
      <c r="RJ125" s="51">
        <f t="shared" si="599"/>
        <v>69872.917616267368</v>
      </c>
      <c r="RK125" s="51">
        <f t="shared" si="600"/>
        <v>72122.407530019598</v>
      </c>
      <c r="RL125" s="51">
        <f t="shared" si="601"/>
        <v>72143.282925449661</v>
      </c>
      <c r="RM125" s="51">
        <f t="shared" si="602"/>
        <v>72143.282925449661</v>
      </c>
      <c r="RN125" s="51">
        <f t="shared" si="603"/>
        <v>69893.793011697431</v>
      </c>
      <c r="RO125" s="51">
        <f t="shared" si="604"/>
        <v>69258.489848287194</v>
      </c>
      <c r="RP125" s="51">
        <f t="shared" si="605"/>
        <v>62324.14405268259</v>
      </c>
      <c r="RQ125" s="51">
        <f t="shared" si="606"/>
        <v>64512.441324504522</v>
      </c>
      <c r="RR125" s="51">
        <f t="shared" si="607"/>
        <v>67867.918771482451</v>
      </c>
      <c r="RS125" s="51">
        <f t="shared" si="608"/>
        <v>67792.665539164591</v>
      </c>
      <c r="RT125" s="51">
        <f t="shared" si="609"/>
        <v>67835.115156029598</v>
      </c>
      <c r="RU125" s="51"/>
      <c r="RV125" s="51">
        <f t="shared" si="770"/>
        <v>828316.57063365879</v>
      </c>
      <c r="RW125" s="51">
        <f t="shared" si="770"/>
        <v>828316.57063365879</v>
      </c>
      <c r="RX125" s="51">
        <f t="shared" si="770"/>
        <v>828316.57063365879</v>
      </c>
      <c r="RY125" s="51">
        <f t="shared" si="770"/>
        <v>828316.57063365879</v>
      </c>
      <c r="RZ125" s="51">
        <f t="shared" si="770"/>
        <v>828316.57063365879</v>
      </c>
      <c r="SA125" s="51">
        <f t="shared" si="770"/>
        <v>828316.57063365879</v>
      </c>
    </row>
    <row r="126" spans="1:495" x14ac:dyDescent="0.3">
      <c r="A126" s="1">
        <v>851000</v>
      </c>
      <c r="B126" s="1" t="s">
        <v>284</v>
      </c>
      <c r="C126" s="1" t="s">
        <v>167</v>
      </c>
      <c r="D126" s="44">
        <v>0</v>
      </c>
      <c r="E126" s="1" t="s">
        <v>174</v>
      </c>
      <c r="F126" s="107">
        <f>VLOOKUP(A126,Auxiliar_OPEX_CustosUnit!$A$4:$E$129,COLUMN(Auxiliar_OPEX_CustosUnit!$E$3),0)</f>
        <v>10</v>
      </c>
      <c r="G126" s="107">
        <f>INDEX(Auxiliar_OPEX_Drivers!$B$76:$I$84,MATCH($E126,Auxiliar_OPEX_Drivers!$B$76:$B$84,0),MATCH(YEAR(G$2),Auxiliar_OPEX_Drivers!$B$76:$I$76,0))*$F126</f>
        <v>10</v>
      </c>
      <c r="H126" s="107">
        <f>INDEX(Auxiliar_OPEX_Drivers!$B$76:$I$84,MATCH($E126,Auxiliar_OPEX_Drivers!$B$76:$B$84,0),MATCH(YEAR(H$2),Auxiliar_OPEX_Drivers!$B$76:$I$76,0))*$F126</f>
        <v>10</v>
      </c>
      <c r="I126" s="107">
        <f>INDEX(Auxiliar_OPEX_Drivers!$B$76:$I$84,MATCH($E126,Auxiliar_OPEX_Drivers!$B$76:$B$84,0),MATCH(YEAR(I$2),Auxiliar_OPEX_Drivers!$B$76:$I$76,0))*$F126</f>
        <v>10</v>
      </c>
      <c r="J126" s="107">
        <f>INDEX(Auxiliar_OPEX_Drivers!$B$76:$I$84,MATCH($E126,Auxiliar_OPEX_Drivers!$B$76:$B$84,0),MATCH(YEAR(J$2),Auxiliar_OPEX_Drivers!$B$76:$I$76,0))*$F126</f>
        <v>10</v>
      </c>
      <c r="K126" s="107">
        <f>INDEX(Auxiliar_OPEX_Drivers!$B$76:$I$84,MATCH($E126,Auxiliar_OPEX_Drivers!$B$76:$B$84,0),MATCH(YEAR(K$2),Auxiliar_OPEX_Drivers!$B$76:$I$76,0))*$F126</f>
        <v>10</v>
      </c>
      <c r="L126" s="107">
        <f>INDEX(Auxiliar_OPEX_Drivers!$B$76:$I$84,MATCH($E126,Auxiliar_OPEX_Drivers!$B$76:$B$84,0),MATCH(YEAR(L$2),Auxiliar_OPEX_Drivers!$B$76:$I$76,0))*$F126</f>
        <v>10</v>
      </c>
      <c r="M126" s="107">
        <f>INDEX(Auxiliar_OPEX_Drivers!$B$76:$I$84,MATCH($E126,Auxiliar_OPEX_Drivers!$B$76:$B$84,0),MATCH(YEAR(M$2),Auxiliar_OPEX_Drivers!$B$76:$I$76,0))*$F126</f>
        <v>10</v>
      </c>
      <c r="N126" s="107">
        <f>INDEX(Auxiliar_OPEX_Drivers!$B$76:$I$84,MATCH($E126,Auxiliar_OPEX_Drivers!$B$76:$B$84,0),MATCH(YEAR(N$2),Auxiliar_OPEX_Drivers!$B$76:$I$76,0))*$F126</f>
        <v>10</v>
      </c>
      <c r="O126" s="107">
        <f>INDEX(Auxiliar_OPEX_Drivers!$B$76:$I$84,MATCH($E126,Auxiliar_OPEX_Drivers!$B$76:$B$84,0),MATCH(YEAR(O$2),Auxiliar_OPEX_Drivers!$B$76:$I$76,0))*$F126</f>
        <v>10</v>
      </c>
      <c r="P126" s="107">
        <f>INDEX(Auxiliar_OPEX_Drivers!$B$76:$I$84,MATCH($E126,Auxiliar_OPEX_Drivers!$B$76:$B$84,0),MATCH(YEAR(P$2),Auxiliar_OPEX_Drivers!$B$76:$I$76,0))*$F126</f>
        <v>10</v>
      </c>
      <c r="Q126" s="107">
        <f>INDEX(Auxiliar_OPEX_Drivers!$B$76:$I$84,MATCH($E126,Auxiliar_OPEX_Drivers!$B$76:$B$84,0),MATCH(YEAR(Q$2),Auxiliar_OPEX_Drivers!$B$76:$I$76,0))*$F126</f>
        <v>10</v>
      </c>
      <c r="R126" s="107">
        <f>INDEX(Auxiliar_OPEX_Drivers!$B$76:$I$84,MATCH($E126,Auxiliar_OPEX_Drivers!$B$76:$B$84,0),MATCH(YEAR(R$2),Auxiliar_OPEX_Drivers!$B$76:$I$76,0))*$F126</f>
        <v>10</v>
      </c>
      <c r="S126" s="107">
        <f>INDEX(Auxiliar_OPEX_Drivers!$B$76:$I$84,MATCH($E126,Auxiliar_OPEX_Drivers!$B$76:$B$84,0),MATCH(YEAR(S$2),Auxiliar_OPEX_Drivers!$B$76:$I$76,0))*$F126</f>
        <v>10</v>
      </c>
      <c r="T126" s="107">
        <f>INDEX(Auxiliar_OPEX_Drivers!$B$76:$I$84,MATCH($E126,Auxiliar_OPEX_Drivers!$B$76:$B$84,0),MATCH(YEAR(T$2),Auxiliar_OPEX_Drivers!$B$76:$I$76,0))*$F126</f>
        <v>10</v>
      </c>
      <c r="U126" s="107">
        <f>INDEX(Auxiliar_OPEX_Drivers!$B$76:$I$84,MATCH($E126,Auxiliar_OPEX_Drivers!$B$76:$B$84,0),MATCH(YEAR(U$2),Auxiliar_OPEX_Drivers!$B$76:$I$76,0))*$F126</f>
        <v>10</v>
      </c>
      <c r="V126" s="107">
        <f>INDEX(Auxiliar_OPEX_Drivers!$B$76:$I$84,MATCH($E126,Auxiliar_OPEX_Drivers!$B$76:$B$84,0),MATCH(YEAR(V$2),Auxiliar_OPEX_Drivers!$B$76:$I$76,0))*$F126</f>
        <v>10</v>
      </c>
      <c r="W126" s="107">
        <f>INDEX(Auxiliar_OPEX_Drivers!$B$76:$I$84,MATCH($E126,Auxiliar_OPEX_Drivers!$B$76:$B$84,0),MATCH(YEAR(W$2),Auxiliar_OPEX_Drivers!$B$76:$I$76,0))*$F126</f>
        <v>10</v>
      </c>
      <c r="X126" s="107">
        <f>INDEX(Auxiliar_OPEX_Drivers!$B$76:$I$84,MATCH($E126,Auxiliar_OPEX_Drivers!$B$76:$B$84,0),MATCH(YEAR(X$2),Auxiliar_OPEX_Drivers!$B$76:$I$76,0))*$F126</f>
        <v>10</v>
      </c>
      <c r="Y126" s="107">
        <f>INDEX(Auxiliar_OPEX_Drivers!$B$76:$I$84,MATCH($E126,Auxiliar_OPEX_Drivers!$B$76:$B$84,0),MATCH(YEAR(Y$2),Auxiliar_OPEX_Drivers!$B$76:$I$76,0))*$F126</f>
        <v>10</v>
      </c>
      <c r="Z126" s="107">
        <f>INDEX(Auxiliar_OPEX_Drivers!$B$76:$I$84,MATCH($E126,Auxiliar_OPEX_Drivers!$B$76:$B$84,0),MATCH(YEAR(Z$2),Auxiliar_OPEX_Drivers!$B$76:$I$76,0))*$F126</f>
        <v>10</v>
      </c>
      <c r="AA126" s="107">
        <f>INDEX(Auxiliar_OPEX_Drivers!$B$76:$I$84,MATCH($E126,Auxiliar_OPEX_Drivers!$B$76:$B$84,0),MATCH(YEAR(AA$2),Auxiliar_OPEX_Drivers!$B$76:$I$76,0))*$F126</f>
        <v>10</v>
      </c>
      <c r="AB126" s="107">
        <f>INDEX(Auxiliar_OPEX_Drivers!$B$76:$I$84,MATCH($E126,Auxiliar_OPEX_Drivers!$B$76:$B$84,0),MATCH(YEAR(AB$2),Auxiliar_OPEX_Drivers!$B$76:$I$76,0))*$F126</f>
        <v>10</v>
      </c>
      <c r="AC126" s="107">
        <f>INDEX(Auxiliar_OPEX_Drivers!$B$76:$I$84,MATCH($E126,Auxiliar_OPEX_Drivers!$B$76:$B$84,0),MATCH(YEAR(AC$2),Auxiliar_OPEX_Drivers!$B$76:$I$76,0))*$F126</f>
        <v>10</v>
      </c>
      <c r="AD126" s="107">
        <f>INDEX(Auxiliar_OPEX_Drivers!$B$76:$I$84,MATCH($E126,Auxiliar_OPEX_Drivers!$B$76:$B$84,0),MATCH(YEAR(AD$2),Auxiliar_OPEX_Drivers!$B$76:$I$76,0))*$F126</f>
        <v>10</v>
      </c>
      <c r="AE126" s="107">
        <f>INDEX(Auxiliar_OPEX_Drivers!$B$76:$I$84,MATCH($E126,Auxiliar_OPEX_Drivers!$B$76:$B$84,0),MATCH(YEAR(AE$2),Auxiliar_OPEX_Drivers!$B$76:$I$76,0))*$F126</f>
        <v>10</v>
      </c>
      <c r="AF126" s="107">
        <f>INDEX(Auxiliar_OPEX_Drivers!$B$76:$I$84,MATCH($E126,Auxiliar_OPEX_Drivers!$B$76:$B$84,0),MATCH(YEAR(AF$2),Auxiliar_OPEX_Drivers!$B$76:$I$76,0))*$F126</f>
        <v>10</v>
      </c>
      <c r="AG126" s="107">
        <f>INDEX(Auxiliar_OPEX_Drivers!$B$76:$I$84,MATCH($E126,Auxiliar_OPEX_Drivers!$B$76:$B$84,0),MATCH(YEAR(AG$2),Auxiliar_OPEX_Drivers!$B$76:$I$76,0))*$F126</f>
        <v>10</v>
      </c>
      <c r="AH126" s="107">
        <f>INDEX(Auxiliar_OPEX_Drivers!$B$76:$I$84,MATCH($E126,Auxiliar_OPEX_Drivers!$B$76:$B$84,0),MATCH(YEAR(AH$2),Auxiliar_OPEX_Drivers!$B$76:$I$76,0))*$F126</f>
        <v>10</v>
      </c>
      <c r="AI126" s="107">
        <f>INDEX(Auxiliar_OPEX_Drivers!$B$76:$I$84,MATCH($E126,Auxiliar_OPEX_Drivers!$B$76:$B$84,0),MATCH(YEAR(AI$2),Auxiliar_OPEX_Drivers!$B$76:$I$76,0))*$F126</f>
        <v>10</v>
      </c>
      <c r="AJ126" s="107">
        <f>INDEX(Auxiliar_OPEX_Drivers!$B$76:$I$84,MATCH($E126,Auxiliar_OPEX_Drivers!$B$76:$B$84,0),MATCH(YEAR(AJ$2),Auxiliar_OPEX_Drivers!$B$76:$I$76,0))*$F126</f>
        <v>10</v>
      </c>
      <c r="AK126" s="107">
        <f>INDEX(Auxiliar_OPEX_Drivers!$B$76:$I$84,MATCH($E126,Auxiliar_OPEX_Drivers!$B$76:$B$84,0),MATCH(YEAR(AK$2),Auxiliar_OPEX_Drivers!$B$76:$I$76,0))*$F126</f>
        <v>10</v>
      </c>
      <c r="AL126" s="107">
        <f>INDEX(Auxiliar_OPEX_Drivers!$B$76:$I$84,MATCH($E126,Auxiliar_OPEX_Drivers!$B$76:$B$84,0),MATCH(YEAR(AL$2),Auxiliar_OPEX_Drivers!$B$76:$I$76,0))*$F126</f>
        <v>10</v>
      </c>
      <c r="AM126" s="107">
        <f>INDEX(Auxiliar_OPEX_Drivers!$B$76:$I$84,MATCH($E126,Auxiliar_OPEX_Drivers!$B$76:$B$84,0),MATCH(YEAR(AM$2),Auxiliar_OPEX_Drivers!$B$76:$I$76,0))*$F126</f>
        <v>10</v>
      </c>
      <c r="AN126" s="107">
        <f>INDEX(Auxiliar_OPEX_Drivers!$B$76:$I$84,MATCH($E126,Auxiliar_OPEX_Drivers!$B$76:$B$84,0),MATCH(YEAR(AN$2),Auxiliar_OPEX_Drivers!$B$76:$I$76,0))*$F126</f>
        <v>10</v>
      </c>
      <c r="AO126" s="107">
        <f>INDEX(Auxiliar_OPEX_Drivers!$B$76:$I$84,MATCH($E126,Auxiliar_OPEX_Drivers!$B$76:$B$84,0),MATCH(YEAR(AO$2),Auxiliar_OPEX_Drivers!$B$76:$I$76,0))*$F126</f>
        <v>10</v>
      </c>
      <c r="AP126" s="107">
        <f>INDEX(Auxiliar_OPEX_Drivers!$B$76:$I$84,MATCH($E126,Auxiliar_OPEX_Drivers!$B$76:$B$84,0),MATCH(YEAR(AP$2),Auxiliar_OPEX_Drivers!$B$76:$I$76,0))*$F126</f>
        <v>10</v>
      </c>
      <c r="AQ126" s="107">
        <f>INDEX(Auxiliar_OPEX_Drivers!$B$76:$I$84,MATCH($E126,Auxiliar_OPEX_Drivers!$B$76:$B$84,0),MATCH(YEAR(AQ$2),Auxiliar_OPEX_Drivers!$B$76:$I$76,0))*$F126</f>
        <v>10</v>
      </c>
      <c r="AR126" s="107">
        <f>INDEX(Auxiliar_OPEX_Drivers!$B$76:$I$84,MATCH($E126,Auxiliar_OPEX_Drivers!$B$76:$B$84,0),MATCH(YEAR(AR$2),Auxiliar_OPEX_Drivers!$B$76:$I$76,0))*$F126</f>
        <v>10</v>
      </c>
      <c r="AS126" s="107">
        <f>INDEX(Auxiliar_OPEX_Drivers!$B$76:$I$84,MATCH($E126,Auxiliar_OPEX_Drivers!$B$76:$B$84,0),MATCH(YEAR(AS$2),Auxiliar_OPEX_Drivers!$B$76:$I$76,0))*$F126</f>
        <v>10</v>
      </c>
      <c r="AT126" s="107">
        <f>INDEX(Auxiliar_OPEX_Drivers!$B$76:$I$84,MATCH($E126,Auxiliar_OPEX_Drivers!$B$76:$B$84,0),MATCH(YEAR(AT$2),Auxiliar_OPEX_Drivers!$B$76:$I$76,0))*$F126</f>
        <v>10</v>
      </c>
      <c r="AU126" s="107">
        <f>INDEX(Auxiliar_OPEX_Drivers!$B$76:$I$84,MATCH($E126,Auxiliar_OPEX_Drivers!$B$76:$B$84,0),MATCH(YEAR(AU$2),Auxiliar_OPEX_Drivers!$B$76:$I$76,0))*$F126</f>
        <v>10</v>
      </c>
      <c r="AV126" s="107">
        <f>INDEX(Auxiliar_OPEX_Drivers!$B$76:$I$84,MATCH($E126,Auxiliar_OPEX_Drivers!$B$76:$B$84,0),MATCH(YEAR(AV$2),Auxiliar_OPEX_Drivers!$B$76:$I$76,0))*$F126</f>
        <v>10</v>
      </c>
      <c r="AW126" s="107">
        <f>INDEX(Auxiliar_OPEX_Drivers!$B$76:$I$84,MATCH($E126,Auxiliar_OPEX_Drivers!$B$76:$B$84,0),MATCH(YEAR(AW$2),Auxiliar_OPEX_Drivers!$B$76:$I$76,0))*$F126</f>
        <v>10</v>
      </c>
      <c r="AX126" s="107">
        <f>INDEX(Auxiliar_OPEX_Drivers!$B$76:$I$84,MATCH($E126,Auxiliar_OPEX_Drivers!$B$76:$B$84,0),MATCH(YEAR(AX$2),Auxiliar_OPEX_Drivers!$B$76:$I$76,0))*$F126</f>
        <v>10</v>
      </c>
      <c r="AY126" s="107">
        <f>INDEX(Auxiliar_OPEX_Drivers!$B$76:$I$84,MATCH($E126,Auxiliar_OPEX_Drivers!$B$76:$B$84,0),MATCH(YEAR(AY$2),Auxiliar_OPEX_Drivers!$B$76:$I$76,0))*$F126</f>
        <v>10</v>
      </c>
      <c r="AZ126" s="107">
        <f>INDEX(Auxiliar_OPEX_Drivers!$B$76:$I$84,MATCH($E126,Auxiliar_OPEX_Drivers!$B$76:$B$84,0),MATCH(YEAR(AZ$2),Auxiliar_OPEX_Drivers!$B$76:$I$76,0))*$F126</f>
        <v>10</v>
      </c>
      <c r="BA126" s="107">
        <f>INDEX(Auxiliar_OPEX_Drivers!$B$76:$I$84,MATCH($E126,Auxiliar_OPEX_Drivers!$B$76:$B$84,0),MATCH(YEAR(BA$2),Auxiliar_OPEX_Drivers!$B$76:$I$76,0))*$F126</f>
        <v>10</v>
      </c>
      <c r="BB126" s="107">
        <f>INDEX(Auxiliar_OPEX_Drivers!$B$76:$I$84,MATCH($E126,Auxiliar_OPEX_Drivers!$B$76:$B$84,0),MATCH(YEAR(BB$2),Auxiliar_OPEX_Drivers!$B$76:$I$76,0))*$F126</f>
        <v>10</v>
      </c>
      <c r="BC126" s="107">
        <f>INDEX(Auxiliar_OPEX_Drivers!$B$76:$I$84,MATCH($E126,Auxiliar_OPEX_Drivers!$B$76:$B$84,0),MATCH(YEAR(BC$2),Auxiliar_OPEX_Drivers!$B$76:$I$76,0))*$F126</f>
        <v>10</v>
      </c>
      <c r="BD126" s="107">
        <f>INDEX(Auxiliar_OPEX_Drivers!$B$76:$I$84,MATCH($E126,Auxiliar_OPEX_Drivers!$B$76:$B$84,0),MATCH(YEAR(BD$2),Auxiliar_OPEX_Drivers!$B$76:$I$76,0))*$F126</f>
        <v>10</v>
      </c>
      <c r="BE126" s="107">
        <f>INDEX(Auxiliar_OPEX_Drivers!$B$76:$I$84,MATCH($E126,Auxiliar_OPEX_Drivers!$B$76:$B$84,0),MATCH(YEAR(BE$2),Auxiliar_OPEX_Drivers!$B$76:$I$76,0))*$F126</f>
        <v>10</v>
      </c>
      <c r="BF126" s="107">
        <f>INDEX(Auxiliar_OPEX_Drivers!$B$76:$I$84,MATCH($E126,Auxiliar_OPEX_Drivers!$B$76:$B$84,0),MATCH(YEAR(BF$2),Auxiliar_OPEX_Drivers!$B$76:$I$76,0))*$F126</f>
        <v>10</v>
      </c>
      <c r="BG126" s="107">
        <f>INDEX(Auxiliar_OPEX_Drivers!$B$76:$I$84,MATCH($E126,Auxiliar_OPEX_Drivers!$B$76:$B$84,0),MATCH(YEAR(BG$2),Auxiliar_OPEX_Drivers!$B$76:$I$76,0))*$F126</f>
        <v>10</v>
      </c>
      <c r="BH126" s="107">
        <f>INDEX(Auxiliar_OPEX_Drivers!$B$76:$I$84,MATCH($E126,Auxiliar_OPEX_Drivers!$B$76:$B$84,0),MATCH(YEAR(BH$2),Auxiliar_OPEX_Drivers!$B$76:$I$76,0))*$F126</f>
        <v>10</v>
      </c>
      <c r="BI126" s="107">
        <f>INDEX(Auxiliar_OPEX_Drivers!$B$76:$I$84,MATCH($E126,Auxiliar_OPEX_Drivers!$B$76:$B$84,0),MATCH(YEAR(BI$2),Auxiliar_OPEX_Drivers!$B$76:$I$76,0))*$F126</f>
        <v>10</v>
      </c>
      <c r="BJ126" s="107">
        <f>INDEX(Auxiliar_OPEX_Drivers!$B$76:$I$84,MATCH($E126,Auxiliar_OPEX_Drivers!$B$76:$B$84,0),MATCH(YEAR(BJ$2),Auxiliar_OPEX_Drivers!$B$76:$I$76,0))*$F126</f>
        <v>10</v>
      </c>
      <c r="BK126" s="107">
        <f>INDEX(Auxiliar_OPEX_Drivers!$B$76:$I$84,MATCH($E126,Auxiliar_OPEX_Drivers!$B$76:$B$84,0),MATCH(YEAR(BK$2),Auxiliar_OPEX_Drivers!$B$76:$I$76,0))*$F126</f>
        <v>10</v>
      </c>
      <c r="BL126" s="107">
        <f>INDEX(Auxiliar_OPEX_Drivers!$B$76:$I$84,MATCH($E126,Auxiliar_OPEX_Drivers!$B$76:$B$84,0),MATCH(YEAR(BL$2),Auxiliar_OPEX_Drivers!$B$76:$I$76,0))*$F126</f>
        <v>10</v>
      </c>
      <c r="BM126" s="107">
        <f>INDEX(Auxiliar_OPEX_Drivers!$B$76:$I$84,MATCH($E126,Auxiliar_OPEX_Drivers!$B$76:$B$84,0),MATCH(YEAR(BM$2),Auxiliar_OPEX_Drivers!$B$76:$I$76,0))*$F126</f>
        <v>10</v>
      </c>
      <c r="BN126" s="107">
        <f>INDEX(Auxiliar_OPEX_Drivers!$B$76:$I$84,MATCH($E126,Auxiliar_OPEX_Drivers!$B$76:$B$84,0),MATCH(YEAR(BN$2),Auxiliar_OPEX_Drivers!$B$76:$I$76,0))*$F126</f>
        <v>10</v>
      </c>
      <c r="BO126" s="107">
        <f>INDEX(Auxiliar_OPEX_Drivers!$B$76:$I$84,MATCH($E126,Auxiliar_OPEX_Drivers!$B$76:$B$84,0),MATCH(YEAR(BO$2),Auxiliar_OPEX_Drivers!$B$76:$I$76,0))*$F126</f>
        <v>10</v>
      </c>
      <c r="BP126" s="107">
        <f>INDEX(Auxiliar_OPEX_Drivers!$B$76:$I$84,MATCH($E126,Auxiliar_OPEX_Drivers!$B$76:$B$84,0),MATCH(YEAR(BP$2),Auxiliar_OPEX_Drivers!$B$76:$I$76,0))*$F126</f>
        <v>10</v>
      </c>
      <c r="BQ126" s="107">
        <f>INDEX(Auxiliar_OPEX_Drivers!$B$76:$I$84,MATCH($E126,Auxiliar_OPEX_Drivers!$B$76:$B$84,0),MATCH(YEAR(BQ$2),Auxiliar_OPEX_Drivers!$B$76:$I$76,0))*$F126</f>
        <v>10</v>
      </c>
      <c r="BR126" s="107">
        <f>INDEX(Auxiliar_OPEX_Drivers!$B$76:$I$84,MATCH($E126,Auxiliar_OPEX_Drivers!$B$76:$B$84,0),MATCH(YEAR(BR$2),Auxiliar_OPEX_Drivers!$B$76:$I$76,0))*$F126</f>
        <v>10</v>
      </c>
      <c r="BS126" s="107">
        <f>INDEX(Auxiliar_OPEX_Drivers!$B$76:$I$84,MATCH($E126,Auxiliar_OPEX_Drivers!$B$76:$B$84,0),MATCH(YEAR(BS$2),Auxiliar_OPEX_Drivers!$B$76:$I$76,0))*$F126</f>
        <v>10</v>
      </c>
      <c r="BT126" s="107">
        <f>INDEX(Auxiliar_OPEX_Drivers!$B$76:$I$84,MATCH($E126,Auxiliar_OPEX_Drivers!$B$76:$B$84,0),MATCH(YEAR(BT$2),Auxiliar_OPEX_Drivers!$B$76:$I$76,0))*$F126</f>
        <v>10</v>
      </c>
      <c r="BU126" s="107">
        <f>INDEX(Auxiliar_OPEX_Drivers!$B$76:$I$84,MATCH($E126,Auxiliar_OPEX_Drivers!$B$76:$B$84,0),MATCH(YEAR(BU$2),Auxiliar_OPEX_Drivers!$B$76:$I$76,0))*$F126</f>
        <v>10</v>
      </c>
      <c r="BV126" s="107">
        <f>INDEX(Auxiliar_OPEX_Drivers!$B$76:$I$84,MATCH($E126,Auxiliar_OPEX_Drivers!$B$76:$B$84,0),MATCH(YEAR(BV$2),Auxiliar_OPEX_Drivers!$B$76:$I$76,0))*$F126</f>
        <v>10</v>
      </c>
      <c r="BW126" s="107">
        <f>INDEX(Auxiliar_OPEX_Drivers!$B$76:$I$84,MATCH($E126,Auxiliar_OPEX_Drivers!$B$76:$B$84,0),MATCH(YEAR(BW$2),Auxiliar_OPEX_Drivers!$B$76:$I$76,0))*$F126</f>
        <v>10</v>
      </c>
      <c r="BX126" s="107">
        <f>INDEX(Auxiliar_OPEX_Drivers!$B$76:$I$84,MATCH($E126,Auxiliar_OPEX_Drivers!$B$76:$B$84,0),MATCH(YEAR(BX$2),Auxiliar_OPEX_Drivers!$B$76:$I$76,0))*$F126</f>
        <v>10</v>
      </c>
      <c r="BY126" s="107">
        <f>INDEX(Auxiliar_OPEX_Drivers!$B$76:$I$84,MATCH($E126,Auxiliar_OPEX_Drivers!$B$76:$B$84,0),MATCH(YEAR(BY$2),Auxiliar_OPEX_Drivers!$B$76:$I$76,0))*$F126</f>
        <v>10</v>
      </c>
      <c r="BZ126" s="107">
        <f>INDEX(Auxiliar_OPEX_Drivers!$B$76:$I$84,MATCH($E126,Auxiliar_OPEX_Drivers!$B$76:$B$84,0),MATCH(YEAR(BZ$2),Auxiliar_OPEX_Drivers!$B$76:$I$76,0))*$F126</f>
        <v>10</v>
      </c>
      <c r="CA126" s="107">
        <f>INDEX(Auxiliar_OPEX_Drivers!$B$76:$I$84,MATCH($E126,Auxiliar_OPEX_Drivers!$B$76:$B$84,0),MATCH(YEAR(CA$2),Auxiliar_OPEX_Drivers!$B$76:$I$76,0))*$F126</f>
        <v>10</v>
      </c>
      <c r="CB126" s="107">
        <f>INDEX(Auxiliar_OPEX_Drivers!$B$76:$I$84,MATCH($E126,Auxiliar_OPEX_Drivers!$B$76:$B$84,0),MATCH(YEAR(CB$2),Auxiliar_OPEX_Drivers!$B$76:$I$76,0))*$F126</f>
        <v>10</v>
      </c>
      <c r="CC126" s="107">
        <f>INDEX(Auxiliar_OPEX_Drivers!$B$76:$I$84,MATCH($E126,Auxiliar_OPEX_Drivers!$B$76:$B$84,0),MATCH(YEAR(CC$2),Auxiliar_OPEX_Drivers!$B$76:$I$76,0))*$F126</f>
        <v>10</v>
      </c>
      <c r="CD126" s="107">
        <f>INDEX(Auxiliar_OPEX_Drivers!$B$76:$I$84,MATCH($E126,Auxiliar_OPEX_Drivers!$B$76:$B$84,0),MATCH(YEAR(CD$2),Auxiliar_OPEX_Drivers!$B$76:$I$76,0))*$F126</f>
        <v>10</v>
      </c>
      <c r="CE126" s="107">
        <f>INDEX(Auxiliar_OPEX_Drivers!$B$76:$I$84,MATCH($E126,Auxiliar_OPEX_Drivers!$B$76:$B$84,0),MATCH(YEAR(CE$2),Auxiliar_OPEX_Drivers!$B$76:$I$76,0))*$F126</f>
        <v>10</v>
      </c>
      <c r="CF126" s="107">
        <f>INDEX(Auxiliar_OPEX_Drivers!$B$76:$I$84,MATCH($E126,Auxiliar_OPEX_Drivers!$B$76:$B$84,0),MATCH(YEAR(CF$2),Auxiliar_OPEX_Drivers!$B$76:$I$76,0))*$F126</f>
        <v>10</v>
      </c>
      <c r="CG126" s="107">
        <f>INDEX(Auxiliar_OPEX_Drivers!$B$76:$I$84,MATCH($E126,Auxiliar_OPEX_Drivers!$B$76:$B$84,0),MATCH(YEAR(CG$2),Auxiliar_OPEX_Drivers!$B$76:$I$76,0))*$F126</f>
        <v>10</v>
      </c>
      <c r="CI126" s="51">
        <f>INDEX(Auxiliar_OPEX_CustosUnit!$A$1:$R$129,MATCH(Auxiliar_OPEX_P!$A126,Auxiliar_OPEX_CustosUnit!$A$1:$A$129,0),MATCH(CI$2,Auxiliar_OPEX_CustosUnit!$A$3:$Q$3,0))*(1-DRE_Auxiliar!$A$5)</f>
        <v>16317.004167691959</v>
      </c>
      <c r="CJ126" s="51">
        <f>INDEX(Auxiliar_OPEX_CustosUnit!$A$1:$R$129,MATCH(Auxiliar_OPEX_P!$A126,Auxiliar_OPEX_CustosUnit!$A$1:$A$129,0),MATCH(CJ$2,Auxiliar_OPEX_CustosUnit!$A$3:$Q$3,0))*(1-DRE_Auxiliar!$A$5)</f>
        <v>16849.000138313364</v>
      </c>
      <c r="CK126" s="51">
        <f>INDEX(Auxiliar_OPEX_CustosUnit!$A$1:$R$129,MATCH(Auxiliar_OPEX_P!$A126,Auxiliar_OPEX_CustosUnit!$A$1:$A$129,0),MATCH(CK$2,Auxiliar_OPEX_CustosUnit!$A$3:$Q$3,0))*(1-DRE_Auxiliar!$A$5)</f>
        <v>17717.938103142733</v>
      </c>
      <c r="CL126" s="51">
        <f>INDEX(Auxiliar_OPEX_CustosUnit!$A$1:$R$129,MATCH(Auxiliar_OPEX_P!$A126,Auxiliar_OPEX_CustosUnit!$A$1:$A$129,0),MATCH(CL$2,Auxiliar_OPEX_CustosUnit!$A$3:$Q$3,0))*(1-DRE_Auxiliar!$A$5)</f>
        <v>17697.932355832771</v>
      </c>
      <c r="CM126" s="51">
        <f>INDEX(Auxiliar_OPEX_CustosUnit!$A$1:$R$129,MATCH(Auxiliar_OPEX_P!$A126,Auxiliar_OPEX_CustosUnit!$A$1:$A$129,0),MATCH(CM$2,Auxiliar_OPEX_CustosUnit!$A$3:$Q$3,0))*(1-DRE_Auxiliar!$A$5)</f>
        <v>17708.544760048975</v>
      </c>
      <c r="CN126" s="51">
        <f>INDEX(Auxiliar_OPEX_CustosUnit!$A$1:$R$129,MATCH(Auxiliar_OPEX_P!$A126,Auxiliar_OPEX_CustosUnit!$A$1:$A$129,0),MATCH(CN$2,Auxiliar_OPEX_CustosUnit!$A$3:$Q$3,0))*(1-DRE_Auxiliar!$A$5)</f>
        <v>19053.345942722968</v>
      </c>
      <c r="CO126" s="51">
        <f>INDEX(Auxiliar_OPEX_CustosUnit!$A$1:$R$129,MATCH(Auxiliar_OPEX_P!$A126,Auxiliar_OPEX_CustosUnit!$A$1:$A$129,0),MATCH(CO$2,Auxiliar_OPEX_CustosUnit!$A$3:$Q$3,0))*(1-DRE_Auxiliar!$A$5)</f>
        <v>18263.821645920474</v>
      </c>
      <c r="CP126" s="51">
        <f>INDEX(Auxiliar_OPEX_CustosUnit!$A$1:$R$129,MATCH(Auxiliar_OPEX_P!$A126,Auxiliar_OPEX_CustosUnit!$A$1:$A$129,0),MATCH(CP$2,Auxiliar_OPEX_CustosUnit!$A$3:$Q$3,0))*(1-DRE_Auxiliar!$A$5)</f>
        <v>18838.335495962641</v>
      </c>
      <c r="CQ126" s="51">
        <f>INDEX(Auxiliar_OPEX_CustosUnit!$A$1:$R$129,MATCH(Auxiliar_OPEX_P!$A126,Auxiliar_OPEX_CustosUnit!$A$1:$A$129,0),MATCH(CQ$2,Auxiliar_OPEX_CustosUnit!$A$3:$Q$3,0))*(1-DRE_Auxiliar!$A$5)</f>
        <v>18843.55434482011</v>
      </c>
      <c r="CR126" s="51">
        <f>INDEX(Auxiliar_OPEX_CustosUnit!$A$1:$R$129,MATCH(Auxiliar_OPEX_P!$A126,Auxiliar_OPEX_CustosUnit!$A$1:$A$129,0),MATCH(CR$2,Auxiliar_OPEX_CustosUnit!$A$3:$Q$3,0))*(1-DRE_Auxiliar!$A$5)</f>
        <v>18843.55434482011</v>
      </c>
      <c r="CS126" s="51">
        <f>INDEX(Auxiliar_OPEX_CustosUnit!$A$1:$R$129,MATCH(Auxiliar_OPEX_P!$A126,Auxiliar_OPEX_CustosUnit!$A$1:$A$129,0),MATCH(CS$2,Auxiliar_OPEX_CustosUnit!$A$3:$Q$3,0))*(1-DRE_Auxiliar!$A$5)</f>
        <v>18269.040494777943</v>
      </c>
      <c r="CT126" s="51">
        <f>INDEX(Auxiliar_OPEX_CustosUnit!$A$1:$R$129,MATCH(Auxiliar_OPEX_P!$A126,Auxiliar_OPEX_CustosUnit!$A$1:$A$129,0),MATCH(CT$2,Auxiliar_OPEX_CustosUnit!$A$3:$Q$3,0))*(1-DRE_Auxiliar!$A$5)</f>
        <v>18112.483764592333</v>
      </c>
      <c r="CU126" s="53">
        <f t="shared" si="610"/>
        <v>16317.004167691959</v>
      </c>
      <c r="CV126" s="53">
        <f t="shared" si="611"/>
        <v>16849.000138313364</v>
      </c>
      <c r="CW126" s="53">
        <f t="shared" si="612"/>
        <v>17717.938103142733</v>
      </c>
      <c r="CX126" s="53">
        <f t="shared" si="613"/>
        <v>17697.932355832771</v>
      </c>
      <c r="CY126" s="53">
        <f t="shared" si="614"/>
        <v>17708.544760048975</v>
      </c>
      <c r="CZ126" s="53">
        <f t="shared" si="615"/>
        <v>19053.345942722968</v>
      </c>
      <c r="DA126" s="53">
        <f t="shared" si="616"/>
        <v>18263.821645920474</v>
      </c>
      <c r="DB126" s="53">
        <f t="shared" si="617"/>
        <v>18838.335495962641</v>
      </c>
      <c r="DC126" s="53">
        <f t="shared" si="618"/>
        <v>18843.55434482011</v>
      </c>
      <c r="DD126" s="53">
        <f t="shared" si="619"/>
        <v>18843.55434482011</v>
      </c>
      <c r="DE126" s="53">
        <f t="shared" si="620"/>
        <v>18269.040494777943</v>
      </c>
      <c r="DF126" s="53">
        <f t="shared" si="621"/>
        <v>18112.483764592333</v>
      </c>
      <c r="DG126" s="53">
        <f t="shared" si="622"/>
        <v>16317.004167691959</v>
      </c>
      <c r="DH126" s="53">
        <f t="shared" si="623"/>
        <v>16849.000138313364</v>
      </c>
      <c r="DI126" s="53">
        <f t="shared" si="624"/>
        <v>17717.938103142733</v>
      </c>
      <c r="DJ126" s="53">
        <f t="shared" si="625"/>
        <v>17697.932355832771</v>
      </c>
      <c r="DK126" s="53">
        <f t="shared" si="626"/>
        <v>17708.544760048975</v>
      </c>
      <c r="DL126" s="53">
        <f t="shared" si="627"/>
        <v>19053.345942722968</v>
      </c>
      <c r="DM126" s="53">
        <f t="shared" si="628"/>
        <v>18263.821645920474</v>
      </c>
      <c r="DN126" s="53">
        <f t="shared" si="629"/>
        <v>18838.335495962641</v>
      </c>
      <c r="DO126" s="53">
        <f t="shared" si="630"/>
        <v>18843.55434482011</v>
      </c>
      <c r="DP126" s="53">
        <f t="shared" si="631"/>
        <v>18843.55434482011</v>
      </c>
      <c r="DQ126" s="53">
        <f t="shared" si="632"/>
        <v>18269.040494777943</v>
      </c>
      <c r="DR126" s="53">
        <f t="shared" si="633"/>
        <v>18112.483764592333</v>
      </c>
      <c r="DS126" s="53">
        <f t="shared" si="634"/>
        <v>16317.004167691959</v>
      </c>
      <c r="DT126" s="53">
        <f t="shared" si="635"/>
        <v>16849.000138313364</v>
      </c>
      <c r="DU126" s="53">
        <f t="shared" si="636"/>
        <v>17717.938103142733</v>
      </c>
      <c r="DV126" s="53">
        <f t="shared" si="637"/>
        <v>17697.932355832771</v>
      </c>
      <c r="DW126" s="53">
        <f t="shared" si="638"/>
        <v>17708.544760048975</v>
      </c>
      <c r="DX126" s="53">
        <f t="shared" si="639"/>
        <v>19053.345942722968</v>
      </c>
      <c r="DY126" s="53">
        <f t="shared" si="640"/>
        <v>18263.821645920474</v>
      </c>
      <c r="DZ126" s="53">
        <f t="shared" si="641"/>
        <v>18838.335495962641</v>
      </c>
      <c r="EA126" s="53">
        <f t="shared" si="642"/>
        <v>18843.55434482011</v>
      </c>
      <c r="EB126" s="53">
        <f t="shared" si="643"/>
        <v>18843.55434482011</v>
      </c>
      <c r="EC126" s="53">
        <f t="shared" si="644"/>
        <v>18269.040494777943</v>
      </c>
      <c r="ED126" s="53">
        <f t="shared" si="645"/>
        <v>18112.483764592333</v>
      </c>
      <c r="EE126" s="53">
        <f t="shared" si="646"/>
        <v>16317.004167691959</v>
      </c>
      <c r="EF126" s="53">
        <f t="shared" si="647"/>
        <v>16849.000138313364</v>
      </c>
      <c r="EG126" s="53">
        <f t="shared" si="648"/>
        <v>17717.938103142733</v>
      </c>
      <c r="EH126" s="53">
        <f t="shared" si="649"/>
        <v>17697.932355832771</v>
      </c>
      <c r="EI126" s="53">
        <f t="shared" si="650"/>
        <v>17708.544760048975</v>
      </c>
      <c r="EJ126" s="53">
        <f t="shared" si="651"/>
        <v>19053.345942722968</v>
      </c>
      <c r="EK126" s="53">
        <f t="shared" si="652"/>
        <v>18263.821645920474</v>
      </c>
      <c r="EL126" s="53">
        <f t="shared" si="653"/>
        <v>18838.335495962641</v>
      </c>
      <c r="EM126" s="53">
        <f t="shared" si="654"/>
        <v>18843.55434482011</v>
      </c>
      <c r="EN126" s="53">
        <f t="shared" si="655"/>
        <v>18843.55434482011</v>
      </c>
      <c r="EO126" s="53">
        <f t="shared" si="656"/>
        <v>18269.040494777943</v>
      </c>
      <c r="EP126" s="53">
        <f t="shared" si="657"/>
        <v>18112.483764592333</v>
      </c>
      <c r="EQ126" s="53">
        <f t="shared" si="658"/>
        <v>16317.004167691959</v>
      </c>
      <c r="ER126" s="53">
        <f t="shared" si="659"/>
        <v>16849.000138313364</v>
      </c>
      <c r="ES126" s="53">
        <f t="shared" si="660"/>
        <v>17717.938103142733</v>
      </c>
      <c r="ET126" s="53">
        <f t="shared" si="661"/>
        <v>17697.932355832771</v>
      </c>
      <c r="EU126" s="53">
        <f t="shared" si="662"/>
        <v>17708.544760048975</v>
      </c>
      <c r="EV126" s="53">
        <f t="shared" si="663"/>
        <v>19053.345942722968</v>
      </c>
      <c r="EW126" s="53">
        <f t="shared" si="664"/>
        <v>18263.821645920474</v>
      </c>
      <c r="EX126" s="53">
        <f t="shared" si="665"/>
        <v>18838.335495962641</v>
      </c>
      <c r="EY126" s="53">
        <f t="shared" si="666"/>
        <v>18843.55434482011</v>
      </c>
      <c r="EZ126" s="53">
        <f t="shared" si="667"/>
        <v>18843.55434482011</v>
      </c>
      <c r="FA126" s="53">
        <f t="shared" si="668"/>
        <v>18269.040494777943</v>
      </c>
      <c r="FB126" s="53">
        <f t="shared" si="669"/>
        <v>18112.483764592333</v>
      </c>
      <c r="FC126" s="53">
        <f t="shared" si="670"/>
        <v>16317.004167691959</v>
      </c>
      <c r="FD126" s="53">
        <f t="shared" si="671"/>
        <v>16849.000138313364</v>
      </c>
      <c r="FE126" s="53">
        <f t="shared" si="672"/>
        <v>17717.938103142733</v>
      </c>
      <c r="FF126" s="53">
        <f t="shared" si="673"/>
        <v>17697.932355832771</v>
      </c>
      <c r="FG126" s="53">
        <f t="shared" si="674"/>
        <v>17708.544760048975</v>
      </c>
      <c r="FH126" s="53">
        <f t="shared" si="675"/>
        <v>19053.345942722968</v>
      </c>
      <c r="FI126" s="53">
        <f t="shared" si="676"/>
        <v>18263.821645920474</v>
      </c>
      <c r="FJ126" s="53">
        <f t="shared" si="677"/>
        <v>18838.335495962641</v>
      </c>
      <c r="FK126" s="53">
        <f t="shared" si="678"/>
        <v>18843.55434482011</v>
      </c>
      <c r="FL126" s="53">
        <f t="shared" si="679"/>
        <v>18843.55434482011</v>
      </c>
      <c r="FM126" s="53">
        <f t="shared" si="680"/>
        <v>18269.040494777943</v>
      </c>
      <c r="FN126" s="53">
        <f t="shared" si="681"/>
        <v>18112.483764592333</v>
      </c>
      <c r="FP126" s="51">
        <f t="shared" si="682"/>
        <v>177085.44760048974</v>
      </c>
      <c r="FQ126" s="51">
        <f t="shared" si="689"/>
        <v>190533.45942722968</v>
      </c>
      <c r="FR126" s="51">
        <f t="shared" si="690"/>
        <v>182638.21645920473</v>
      </c>
      <c r="FS126" s="51">
        <f t="shared" si="691"/>
        <v>188383.35495962642</v>
      </c>
      <c r="FT126" s="51">
        <f t="shared" si="692"/>
        <v>188435.54344820109</v>
      </c>
      <c r="FU126" s="51">
        <f t="shared" si="693"/>
        <v>188435.54344820109</v>
      </c>
      <c r="FV126" s="51">
        <f t="shared" si="694"/>
        <v>182690.40494777943</v>
      </c>
      <c r="FW126" s="51">
        <f t="shared" si="695"/>
        <v>181124.83764592331</v>
      </c>
      <c r="FX126" s="51">
        <f t="shared" si="696"/>
        <v>163170.04167691959</v>
      </c>
      <c r="FY126" s="51">
        <f t="shared" si="697"/>
        <v>168490.00138313364</v>
      </c>
      <c r="FZ126" s="51">
        <f t="shared" si="698"/>
        <v>177179.38103142733</v>
      </c>
      <c r="GA126" s="51">
        <f t="shared" si="699"/>
        <v>176979.32355832771</v>
      </c>
      <c r="GB126" s="51">
        <f t="shared" si="700"/>
        <v>177085.44760048974</v>
      </c>
      <c r="GC126" s="51">
        <f t="shared" si="701"/>
        <v>190533.45942722968</v>
      </c>
      <c r="GD126" s="51">
        <f t="shared" si="702"/>
        <v>182638.21645920473</v>
      </c>
      <c r="GE126" s="51">
        <f t="shared" si="703"/>
        <v>188383.35495962642</v>
      </c>
      <c r="GF126" s="51">
        <f t="shared" si="704"/>
        <v>188435.54344820109</v>
      </c>
      <c r="GG126" s="51">
        <f t="shared" si="705"/>
        <v>188435.54344820109</v>
      </c>
      <c r="GH126" s="51">
        <f t="shared" si="706"/>
        <v>182690.40494777943</v>
      </c>
      <c r="GI126" s="51">
        <f t="shared" si="707"/>
        <v>181124.83764592331</v>
      </c>
      <c r="GJ126" s="51">
        <f t="shared" si="708"/>
        <v>163170.04167691959</v>
      </c>
      <c r="GK126" s="51">
        <f t="shared" si="709"/>
        <v>168490.00138313364</v>
      </c>
      <c r="GL126" s="51">
        <f t="shared" si="710"/>
        <v>177179.38103142733</v>
      </c>
      <c r="GM126" s="51">
        <f t="shared" si="711"/>
        <v>176979.32355832771</v>
      </c>
      <c r="GN126" s="51">
        <f t="shared" si="712"/>
        <v>177085.44760048974</v>
      </c>
      <c r="GO126" s="51">
        <f t="shared" si="713"/>
        <v>190533.45942722968</v>
      </c>
      <c r="GP126" s="51">
        <f t="shared" si="714"/>
        <v>182638.21645920473</v>
      </c>
      <c r="GQ126" s="51">
        <f t="shared" si="715"/>
        <v>188383.35495962642</v>
      </c>
      <c r="GR126" s="51">
        <f t="shared" si="716"/>
        <v>188435.54344820109</v>
      </c>
      <c r="GS126" s="51">
        <f t="shared" si="717"/>
        <v>188435.54344820109</v>
      </c>
      <c r="GT126" s="51">
        <f t="shared" si="718"/>
        <v>182690.40494777943</v>
      </c>
      <c r="GU126" s="51">
        <f t="shared" si="719"/>
        <v>181124.83764592331</v>
      </c>
      <c r="GV126" s="51">
        <f t="shared" si="720"/>
        <v>163170.04167691959</v>
      </c>
      <c r="GW126" s="51">
        <f t="shared" si="721"/>
        <v>168490.00138313364</v>
      </c>
      <c r="GX126" s="51">
        <f t="shared" si="722"/>
        <v>177179.38103142733</v>
      </c>
      <c r="GY126" s="51">
        <f t="shared" si="723"/>
        <v>176979.32355832771</v>
      </c>
      <c r="GZ126" s="51">
        <f t="shared" si="724"/>
        <v>177085.44760048974</v>
      </c>
      <c r="HA126" s="51">
        <f t="shared" si="725"/>
        <v>190533.45942722968</v>
      </c>
      <c r="HB126" s="51">
        <f t="shared" si="726"/>
        <v>182638.21645920473</v>
      </c>
      <c r="HC126" s="51">
        <f t="shared" si="727"/>
        <v>188383.35495962642</v>
      </c>
      <c r="HD126" s="51">
        <f t="shared" si="728"/>
        <v>188435.54344820109</v>
      </c>
      <c r="HE126" s="51">
        <f t="shared" si="729"/>
        <v>188435.54344820109</v>
      </c>
      <c r="HF126" s="51">
        <f t="shared" si="730"/>
        <v>182690.40494777943</v>
      </c>
      <c r="HG126" s="51">
        <f t="shared" si="731"/>
        <v>181124.83764592331</v>
      </c>
      <c r="HH126" s="51">
        <f t="shared" si="732"/>
        <v>163170.04167691959</v>
      </c>
      <c r="HI126" s="51">
        <f t="shared" si="733"/>
        <v>168490.00138313364</v>
      </c>
      <c r="HJ126" s="51">
        <f t="shared" si="734"/>
        <v>177179.38103142733</v>
      </c>
      <c r="HK126" s="51">
        <f t="shared" si="735"/>
        <v>176979.32355832771</v>
      </c>
      <c r="HL126" s="51">
        <f t="shared" si="736"/>
        <v>177085.44760048974</v>
      </c>
      <c r="HM126" s="51">
        <f t="shared" si="737"/>
        <v>190533.45942722968</v>
      </c>
      <c r="HN126" s="51">
        <f t="shared" si="738"/>
        <v>182638.21645920473</v>
      </c>
      <c r="HO126" s="51">
        <f t="shared" si="739"/>
        <v>188383.35495962642</v>
      </c>
      <c r="HP126" s="51">
        <f t="shared" si="740"/>
        <v>188435.54344820109</v>
      </c>
      <c r="HQ126" s="51">
        <f t="shared" si="741"/>
        <v>188435.54344820109</v>
      </c>
      <c r="HR126" s="51">
        <f t="shared" si="742"/>
        <v>182690.40494777943</v>
      </c>
      <c r="HS126" s="51">
        <f t="shared" si="743"/>
        <v>181124.83764592331</v>
      </c>
      <c r="HT126" s="51">
        <f t="shared" si="744"/>
        <v>163170.04167691959</v>
      </c>
      <c r="HU126" s="51">
        <f t="shared" si="745"/>
        <v>168490.00138313364</v>
      </c>
      <c r="HV126" s="51">
        <f t="shared" si="746"/>
        <v>177179.38103142733</v>
      </c>
      <c r="HW126" s="51">
        <f t="shared" si="747"/>
        <v>176979.32355832771</v>
      </c>
      <c r="HX126" s="51">
        <f t="shared" si="748"/>
        <v>177085.44760048974</v>
      </c>
      <c r="HY126" s="51">
        <f t="shared" si="749"/>
        <v>190533.45942722968</v>
      </c>
      <c r="HZ126" s="51">
        <f t="shared" si="750"/>
        <v>182638.21645920473</v>
      </c>
      <c r="IA126" s="51">
        <f t="shared" si="751"/>
        <v>188383.35495962642</v>
      </c>
      <c r="IB126" s="51">
        <f t="shared" si="688"/>
        <v>188435.54344820109</v>
      </c>
      <c r="IC126" s="51">
        <f t="shared" si="752"/>
        <v>188435.54344820109</v>
      </c>
      <c r="ID126" s="51">
        <f t="shared" si="753"/>
        <v>182690.40494777943</v>
      </c>
      <c r="IE126" s="51">
        <f t="shared" si="754"/>
        <v>181124.83764592331</v>
      </c>
      <c r="IF126" s="51">
        <f t="shared" si="755"/>
        <v>163170.04167691959</v>
      </c>
      <c r="IG126" s="51">
        <f t="shared" si="756"/>
        <v>168490.00138313364</v>
      </c>
      <c r="IH126" s="51">
        <f t="shared" si="757"/>
        <v>177179.38103142733</v>
      </c>
      <c r="II126" s="51">
        <f t="shared" si="758"/>
        <v>176979.32355832771</v>
      </c>
      <c r="IJ126" s="51">
        <f t="shared" si="759"/>
        <v>177085.44760048974</v>
      </c>
      <c r="IK126" s="51">
        <f t="shared" si="760"/>
        <v>190533.45942722968</v>
      </c>
      <c r="IL126" s="51">
        <f t="shared" si="761"/>
        <v>182638.21645920473</v>
      </c>
      <c r="IM126" s="51">
        <f t="shared" si="762"/>
        <v>188383.35495962642</v>
      </c>
      <c r="IN126" s="51">
        <f t="shared" si="763"/>
        <v>188435.54344820109</v>
      </c>
      <c r="IO126" s="51">
        <f t="shared" si="764"/>
        <v>188435.54344820109</v>
      </c>
      <c r="IP126" s="51">
        <f t="shared" si="765"/>
        <v>182690.40494777943</v>
      </c>
      <c r="IQ126" s="51">
        <f t="shared" si="766"/>
        <v>181124.83764592331</v>
      </c>
      <c r="IS126" s="51">
        <f t="shared" si="683"/>
        <v>2165145.5555864638</v>
      </c>
      <c r="IT126" s="51">
        <f t="shared" si="771"/>
        <v>2165145.5555864638</v>
      </c>
      <c r="IU126" s="51">
        <f t="shared" si="771"/>
        <v>2165145.5555864638</v>
      </c>
      <c r="IV126" s="51">
        <f t="shared" si="771"/>
        <v>2165145.5555864638</v>
      </c>
      <c r="IW126" s="51">
        <f t="shared" si="771"/>
        <v>2165145.5555864638</v>
      </c>
      <c r="IX126" s="51">
        <f t="shared" si="771"/>
        <v>2165145.5555864638</v>
      </c>
      <c r="IZ126" s="111">
        <f t="shared" si="684"/>
        <v>0</v>
      </c>
      <c r="JA126" s="111">
        <f t="shared" si="389"/>
        <v>0</v>
      </c>
      <c r="JB126" s="111">
        <f t="shared" si="390"/>
        <v>0</v>
      </c>
      <c r="JC126" s="111">
        <f t="shared" si="391"/>
        <v>0</v>
      </c>
      <c r="JD126" s="111">
        <f t="shared" si="392"/>
        <v>0</v>
      </c>
      <c r="JE126" s="111">
        <f t="shared" si="393"/>
        <v>0</v>
      </c>
      <c r="JF126" s="111">
        <f t="shared" si="394"/>
        <v>0</v>
      </c>
      <c r="JG126" s="111">
        <f t="shared" si="395"/>
        <v>0</v>
      </c>
      <c r="JH126" s="111">
        <f t="shared" si="396"/>
        <v>0</v>
      </c>
      <c r="JI126" s="111">
        <f t="shared" si="397"/>
        <v>0</v>
      </c>
      <c r="JJ126" s="111">
        <f t="shared" si="398"/>
        <v>0</v>
      </c>
      <c r="JK126" s="111">
        <f t="shared" si="399"/>
        <v>0</v>
      </c>
      <c r="JL126" s="111">
        <f t="shared" si="400"/>
        <v>0</v>
      </c>
      <c r="JM126" s="111">
        <f t="shared" si="401"/>
        <v>0</v>
      </c>
      <c r="JN126" s="111">
        <f t="shared" si="402"/>
        <v>0</v>
      </c>
      <c r="JO126" s="111">
        <f t="shared" si="403"/>
        <v>0</v>
      </c>
      <c r="JP126" s="111">
        <f t="shared" si="404"/>
        <v>0</v>
      </c>
      <c r="JQ126" s="111">
        <f t="shared" si="405"/>
        <v>0</v>
      </c>
      <c r="JR126" s="111">
        <f t="shared" si="406"/>
        <v>0</v>
      </c>
      <c r="JS126" s="111">
        <f t="shared" si="407"/>
        <v>0</v>
      </c>
      <c r="JT126" s="111">
        <f t="shared" si="408"/>
        <v>0</v>
      </c>
      <c r="JU126" s="111">
        <f t="shared" si="409"/>
        <v>0</v>
      </c>
      <c r="JV126" s="111">
        <f t="shared" si="410"/>
        <v>0</v>
      </c>
      <c r="JW126" s="111">
        <f t="shared" si="411"/>
        <v>0</v>
      </c>
      <c r="JX126" s="111">
        <f t="shared" si="412"/>
        <v>0</v>
      </c>
      <c r="JY126" s="111">
        <f t="shared" si="413"/>
        <v>0</v>
      </c>
      <c r="JZ126" s="111">
        <f t="shared" si="414"/>
        <v>0</v>
      </c>
      <c r="KA126" s="111">
        <f t="shared" si="415"/>
        <v>0</v>
      </c>
      <c r="KB126" s="111">
        <f t="shared" si="416"/>
        <v>0</v>
      </c>
      <c r="KC126" s="111">
        <f t="shared" si="417"/>
        <v>0</v>
      </c>
      <c r="KD126" s="111">
        <f t="shared" si="418"/>
        <v>0</v>
      </c>
      <c r="KE126" s="111">
        <f t="shared" si="419"/>
        <v>0</v>
      </c>
      <c r="KF126" s="111">
        <f t="shared" si="420"/>
        <v>0</v>
      </c>
      <c r="KG126" s="111">
        <f t="shared" si="421"/>
        <v>0</v>
      </c>
      <c r="KH126" s="111">
        <f t="shared" si="422"/>
        <v>0</v>
      </c>
      <c r="KI126" s="111">
        <f t="shared" si="423"/>
        <v>0</v>
      </c>
      <c r="KJ126" s="111">
        <f t="shared" si="424"/>
        <v>0</v>
      </c>
      <c r="KK126" s="111">
        <f t="shared" si="425"/>
        <v>0</v>
      </c>
      <c r="KL126" s="111">
        <f t="shared" si="426"/>
        <v>0</v>
      </c>
      <c r="KM126" s="111">
        <f t="shared" si="427"/>
        <v>0</v>
      </c>
      <c r="KN126" s="111">
        <f t="shared" si="428"/>
        <v>0</v>
      </c>
      <c r="KO126" s="111">
        <f t="shared" si="429"/>
        <v>0</v>
      </c>
      <c r="KP126" s="111">
        <f t="shared" si="430"/>
        <v>0</v>
      </c>
      <c r="KQ126" s="111">
        <f t="shared" si="431"/>
        <v>0</v>
      </c>
      <c r="KR126" s="111">
        <f t="shared" si="432"/>
        <v>0</v>
      </c>
      <c r="KS126" s="111">
        <f t="shared" si="433"/>
        <v>0</v>
      </c>
      <c r="KT126" s="111">
        <f t="shared" si="434"/>
        <v>0</v>
      </c>
      <c r="KU126" s="111">
        <f t="shared" si="435"/>
        <v>0</v>
      </c>
      <c r="KV126" s="111">
        <f t="shared" si="436"/>
        <v>0</v>
      </c>
      <c r="KW126" s="111">
        <f t="shared" si="437"/>
        <v>0</v>
      </c>
      <c r="KX126" s="111">
        <f t="shared" si="438"/>
        <v>0</v>
      </c>
      <c r="KY126" s="111">
        <f t="shared" si="439"/>
        <v>0</v>
      </c>
      <c r="KZ126" s="111">
        <f t="shared" si="440"/>
        <v>0</v>
      </c>
      <c r="LA126" s="111">
        <f t="shared" si="441"/>
        <v>0</v>
      </c>
      <c r="LB126" s="111">
        <f t="shared" si="442"/>
        <v>0</v>
      </c>
      <c r="LC126" s="111">
        <f t="shared" si="443"/>
        <v>0</v>
      </c>
      <c r="LD126" s="111">
        <f t="shared" si="444"/>
        <v>0</v>
      </c>
      <c r="LE126" s="111">
        <f t="shared" si="445"/>
        <v>0</v>
      </c>
      <c r="LF126" s="111">
        <f t="shared" si="446"/>
        <v>0</v>
      </c>
      <c r="LG126" s="111">
        <f t="shared" si="447"/>
        <v>0</v>
      </c>
      <c r="LH126" s="111">
        <f t="shared" si="448"/>
        <v>0</v>
      </c>
      <c r="LI126" s="111">
        <f t="shared" si="449"/>
        <v>0</v>
      </c>
      <c r="LJ126" s="111">
        <f t="shared" si="450"/>
        <v>0</v>
      </c>
      <c r="LK126" s="111">
        <f t="shared" si="451"/>
        <v>0</v>
      </c>
      <c r="LL126" s="111">
        <f t="shared" si="452"/>
        <v>0</v>
      </c>
      <c r="LM126" s="111">
        <f t="shared" si="453"/>
        <v>0</v>
      </c>
      <c r="LN126" s="111">
        <f t="shared" si="454"/>
        <v>0</v>
      </c>
      <c r="LO126" s="111">
        <f t="shared" si="455"/>
        <v>0</v>
      </c>
      <c r="LP126" s="111">
        <f t="shared" si="456"/>
        <v>0</v>
      </c>
      <c r="LQ126" s="111">
        <f t="shared" si="457"/>
        <v>0</v>
      </c>
      <c r="LR126" s="111">
        <f t="shared" si="458"/>
        <v>0</v>
      </c>
      <c r="LS126" s="111">
        <f t="shared" si="459"/>
        <v>0</v>
      </c>
      <c r="LT126" s="111">
        <f t="shared" si="460"/>
        <v>0</v>
      </c>
      <c r="LU126" s="111">
        <f t="shared" si="461"/>
        <v>0</v>
      </c>
      <c r="LV126" s="111">
        <f t="shared" si="462"/>
        <v>0</v>
      </c>
      <c r="LW126" s="111">
        <f t="shared" si="463"/>
        <v>0</v>
      </c>
      <c r="LX126" s="111">
        <f t="shared" si="464"/>
        <v>0</v>
      </c>
      <c r="LY126" s="111">
        <f t="shared" si="465"/>
        <v>0</v>
      </c>
      <c r="LZ126" s="111">
        <f t="shared" si="466"/>
        <v>0</v>
      </c>
      <c r="MA126" s="111">
        <f t="shared" si="467"/>
        <v>0</v>
      </c>
      <c r="MD126" s="111"/>
      <c r="ME126" s="111">
        <f t="shared" si="685"/>
        <v>0</v>
      </c>
      <c r="MF126" s="111">
        <f t="shared" si="468"/>
        <v>0</v>
      </c>
      <c r="MG126" s="111">
        <f t="shared" si="469"/>
        <v>0</v>
      </c>
      <c r="MH126" s="111">
        <f t="shared" si="470"/>
        <v>0</v>
      </c>
      <c r="MI126" s="111">
        <f t="shared" si="471"/>
        <v>0</v>
      </c>
      <c r="MJ126" s="111">
        <f t="shared" si="472"/>
        <v>0</v>
      </c>
      <c r="MK126" s="111">
        <f t="shared" si="473"/>
        <v>0</v>
      </c>
      <c r="ML126" s="111">
        <f t="shared" si="474"/>
        <v>0</v>
      </c>
      <c r="MM126" s="111">
        <f t="shared" si="475"/>
        <v>0</v>
      </c>
      <c r="MN126" s="111">
        <f t="shared" si="476"/>
        <v>0</v>
      </c>
      <c r="MO126" s="111">
        <f t="shared" si="477"/>
        <v>0</v>
      </c>
      <c r="MP126" s="111">
        <f t="shared" si="478"/>
        <v>0</v>
      </c>
      <c r="MQ126" s="111">
        <f t="shared" si="479"/>
        <v>0</v>
      </c>
      <c r="MR126" s="111">
        <f t="shared" si="480"/>
        <v>0</v>
      </c>
      <c r="MS126" s="111">
        <f t="shared" si="481"/>
        <v>0</v>
      </c>
      <c r="MT126" s="111">
        <f t="shared" si="482"/>
        <v>0</v>
      </c>
      <c r="MU126" s="111">
        <f t="shared" si="483"/>
        <v>0</v>
      </c>
      <c r="MV126" s="111">
        <f t="shared" si="484"/>
        <v>0</v>
      </c>
      <c r="MW126" s="111">
        <f t="shared" si="485"/>
        <v>0</v>
      </c>
      <c r="MX126" s="111">
        <f t="shared" si="486"/>
        <v>0</v>
      </c>
      <c r="MY126" s="111">
        <f t="shared" si="487"/>
        <v>0</v>
      </c>
      <c r="MZ126" s="111">
        <f t="shared" si="488"/>
        <v>0</v>
      </c>
      <c r="NA126" s="111">
        <f t="shared" si="489"/>
        <v>0</v>
      </c>
      <c r="NB126" s="111">
        <f t="shared" si="490"/>
        <v>0</v>
      </c>
      <c r="NC126" s="111">
        <f t="shared" si="491"/>
        <v>0</v>
      </c>
      <c r="ND126" s="111">
        <f t="shared" si="492"/>
        <v>0</v>
      </c>
      <c r="NE126" s="111">
        <f t="shared" si="493"/>
        <v>0</v>
      </c>
      <c r="NF126" s="111">
        <f t="shared" si="494"/>
        <v>0</v>
      </c>
      <c r="NG126" s="111">
        <f t="shared" si="495"/>
        <v>0</v>
      </c>
      <c r="NH126" s="111">
        <f t="shared" si="496"/>
        <v>0</v>
      </c>
      <c r="NI126" s="111">
        <f t="shared" si="497"/>
        <v>0</v>
      </c>
      <c r="NJ126" s="111">
        <f t="shared" si="498"/>
        <v>0</v>
      </c>
      <c r="NK126" s="111">
        <f t="shared" si="499"/>
        <v>0</v>
      </c>
      <c r="NL126" s="111">
        <f t="shared" si="500"/>
        <v>0</v>
      </c>
      <c r="NM126" s="111">
        <f t="shared" si="501"/>
        <v>0</v>
      </c>
      <c r="NN126" s="111">
        <f t="shared" si="502"/>
        <v>0</v>
      </c>
      <c r="NO126" s="111">
        <f t="shared" si="503"/>
        <v>0</v>
      </c>
      <c r="NP126" s="111">
        <f t="shared" si="504"/>
        <v>0</v>
      </c>
      <c r="NQ126" s="111">
        <f t="shared" si="505"/>
        <v>0</v>
      </c>
      <c r="NR126" s="111">
        <f t="shared" si="506"/>
        <v>0</v>
      </c>
      <c r="NS126" s="111">
        <f t="shared" si="507"/>
        <v>0</v>
      </c>
      <c r="NT126" s="111">
        <f t="shared" si="508"/>
        <v>0</v>
      </c>
      <c r="NU126" s="111">
        <f t="shared" si="509"/>
        <v>0</v>
      </c>
      <c r="NV126" s="111">
        <f t="shared" si="510"/>
        <v>0</v>
      </c>
      <c r="NW126" s="111">
        <f t="shared" si="511"/>
        <v>0</v>
      </c>
      <c r="NX126" s="111">
        <f t="shared" si="512"/>
        <v>0</v>
      </c>
      <c r="NY126" s="111">
        <f t="shared" si="513"/>
        <v>0</v>
      </c>
      <c r="NZ126" s="111">
        <f t="shared" si="514"/>
        <v>0</v>
      </c>
      <c r="OA126" s="111">
        <f t="shared" si="515"/>
        <v>0</v>
      </c>
      <c r="OB126" s="111">
        <f t="shared" si="516"/>
        <v>0</v>
      </c>
      <c r="OC126" s="111">
        <f t="shared" si="517"/>
        <v>0</v>
      </c>
      <c r="OD126" s="111">
        <f t="shared" si="518"/>
        <v>0</v>
      </c>
      <c r="OE126" s="111">
        <f t="shared" si="519"/>
        <v>0</v>
      </c>
      <c r="OF126" s="111">
        <f t="shared" si="520"/>
        <v>0</v>
      </c>
      <c r="OG126" s="111">
        <f t="shared" si="521"/>
        <v>0</v>
      </c>
      <c r="OH126" s="111">
        <f t="shared" si="522"/>
        <v>0</v>
      </c>
      <c r="OI126" s="111">
        <f t="shared" si="523"/>
        <v>0</v>
      </c>
      <c r="OJ126" s="111">
        <f t="shared" si="524"/>
        <v>0</v>
      </c>
      <c r="OK126" s="111">
        <f t="shared" si="525"/>
        <v>0</v>
      </c>
      <c r="OL126" s="111">
        <f t="shared" si="526"/>
        <v>0</v>
      </c>
      <c r="OM126" s="111">
        <f t="shared" si="527"/>
        <v>0</v>
      </c>
      <c r="ON126" s="111">
        <f t="shared" si="528"/>
        <v>0</v>
      </c>
      <c r="OO126" s="111">
        <f t="shared" si="529"/>
        <v>0</v>
      </c>
      <c r="OP126" s="111">
        <f t="shared" si="530"/>
        <v>0</v>
      </c>
      <c r="OQ126" s="111">
        <f t="shared" si="531"/>
        <v>0</v>
      </c>
      <c r="OR126" s="111">
        <f t="shared" si="532"/>
        <v>0</v>
      </c>
      <c r="OS126" s="111">
        <f t="shared" si="533"/>
        <v>0</v>
      </c>
      <c r="OT126" s="111">
        <f t="shared" si="534"/>
        <v>0</v>
      </c>
      <c r="OU126" s="111">
        <f t="shared" si="535"/>
        <v>0</v>
      </c>
      <c r="OV126" s="111">
        <f t="shared" si="536"/>
        <v>0</v>
      </c>
      <c r="OW126" s="111">
        <f t="shared" si="537"/>
        <v>0</v>
      </c>
      <c r="OX126" s="111">
        <f t="shared" si="538"/>
        <v>0</v>
      </c>
      <c r="OY126" s="111"/>
      <c r="PA126" s="51">
        <f t="shared" si="686"/>
        <v>190533.45942722968</v>
      </c>
      <c r="PB126" s="51">
        <f t="shared" si="539"/>
        <v>182638.21645920473</v>
      </c>
      <c r="PC126" s="51">
        <f t="shared" si="540"/>
        <v>188383.35495962642</v>
      </c>
      <c r="PD126" s="51">
        <f t="shared" si="541"/>
        <v>188435.54344820109</v>
      </c>
      <c r="PE126" s="51">
        <f t="shared" si="542"/>
        <v>188435.54344820109</v>
      </c>
      <c r="PF126" s="51">
        <f t="shared" si="543"/>
        <v>182690.40494777943</v>
      </c>
      <c r="PG126" s="51">
        <f t="shared" si="544"/>
        <v>181124.83764592331</v>
      </c>
      <c r="PH126" s="51">
        <f t="shared" si="545"/>
        <v>163170.04167691959</v>
      </c>
      <c r="PI126" s="51">
        <f t="shared" si="546"/>
        <v>168490.00138313364</v>
      </c>
      <c r="PJ126" s="51">
        <f t="shared" si="547"/>
        <v>177179.38103142733</v>
      </c>
      <c r="PK126" s="51">
        <f t="shared" si="548"/>
        <v>176979.32355832771</v>
      </c>
      <c r="PL126" s="51">
        <f t="shared" si="549"/>
        <v>177085.44760048974</v>
      </c>
      <c r="PM126" s="51">
        <f t="shared" si="550"/>
        <v>190533.45942722968</v>
      </c>
      <c r="PN126" s="51">
        <f t="shared" si="551"/>
        <v>182638.21645920473</v>
      </c>
      <c r="PO126" s="51">
        <f t="shared" si="552"/>
        <v>188383.35495962642</v>
      </c>
      <c r="PP126" s="51">
        <f t="shared" si="553"/>
        <v>188435.54344820109</v>
      </c>
      <c r="PQ126" s="51">
        <f t="shared" si="554"/>
        <v>188435.54344820109</v>
      </c>
      <c r="PR126" s="51">
        <f t="shared" si="555"/>
        <v>182690.40494777943</v>
      </c>
      <c r="PS126" s="51">
        <f t="shared" si="556"/>
        <v>181124.83764592331</v>
      </c>
      <c r="PT126" s="51">
        <f t="shared" si="557"/>
        <v>163170.04167691959</v>
      </c>
      <c r="PU126" s="51">
        <f t="shared" si="558"/>
        <v>168490.00138313364</v>
      </c>
      <c r="PV126" s="51">
        <f t="shared" si="559"/>
        <v>177179.38103142733</v>
      </c>
      <c r="PW126" s="51">
        <f t="shared" si="560"/>
        <v>176979.32355832771</v>
      </c>
      <c r="PX126" s="51">
        <f t="shared" si="561"/>
        <v>177085.44760048974</v>
      </c>
      <c r="PY126" s="51">
        <f t="shared" si="562"/>
        <v>190533.45942722968</v>
      </c>
      <c r="PZ126" s="51">
        <f t="shared" si="563"/>
        <v>182638.21645920473</v>
      </c>
      <c r="QA126" s="51">
        <f t="shared" si="564"/>
        <v>188383.35495962642</v>
      </c>
      <c r="QB126" s="51">
        <f t="shared" si="565"/>
        <v>188435.54344820109</v>
      </c>
      <c r="QC126" s="51">
        <f t="shared" si="566"/>
        <v>188435.54344820109</v>
      </c>
      <c r="QD126" s="51">
        <f t="shared" si="567"/>
        <v>182690.40494777943</v>
      </c>
      <c r="QE126" s="51">
        <f t="shared" si="568"/>
        <v>181124.83764592331</v>
      </c>
      <c r="QF126" s="51">
        <f t="shared" si="569"/>
        <v>163170.04167691959</v>
      </c>
      <c r="QG126" s="51">
        <f t="shared" si="570"/>
        <v>168490.00138313364</v>
      </c>
      <c r="QH126" s="51">
        <f t="shared" si="571"/>
        <v>177179.38103142733</v>
      </c>
      <c r="QI126" s="51">
        <f t="shared" si="572"/>
        <v>176979.32355832771</v>
      </c>
      <c r="QJ126" s="51">
        <f t="shared" si="573"/>
        <v>177085.44760048974</v>
      </c>
      <c r="QK126" s="51">
        <f t="shared" si="574"/>
        <v>190533.45942722968</v>
      </c>
      <c r="QL126" s="51">
        <f t="shared" si="575"/>
        <v>182638.21645920473</v>
      </c>
      <c r="QM126" s="51">
        <f t="shared" si="576"/>
        <v>188383.35495962642</v>
      </c>
      <c r="QN126" s="51">
        <f t="shared" si="577"/>
        <v>188435.54344820109</v>
      </c>
      <c r="QO126" s="51">
        <f t="shared" si="578"/>
        <v>188435.54344820109</v>
      </c>
      <c r="QP126" s="51">
        <f t="shared" si="579"/>
        <v>182690.40494777943</v>
      </c>
      <c r="QQ126" s="51">
        <f t="shared" si="580"/>
        <v>181124.83764592331</v>
      </c>
      <c r="QR126" s="51">
        <f t="shared" si="581"/>
        <v>163170.04167691959</v>
      </c>
      <c r="QS126" s="51">
        <f t="shared" si="582"/>
        <v>168490.00138313364</v>
      </c>
      <c r="QT126" s="51">
        <f t="shared" si="583"/>
        <v>177179.38103142733</v>
      </c>
      <c r="QU126" s="51">
        <f t="shared" si="584"/>
        <v>176979.32355832771</v>
      </c>
      <c r="QV126" s="51">
        <f t="shared" si="585"/>
        <v>177085.44760048974</v>
      </c>
      <c r="QW126" s="51">
        <f t="shared" si="586"/>
        <v>190533.45942722968</v>
      </c>
      <c r="QX126" s="51">
        <f t="shared" si="587"/>
        <v>182638.21645920473</v>
      </c>
      <c r="QY126" s="51">
        <f t="shared" si="588"/>
        <v>188383.35495962642</v>
      </c>
      <c r="QZ126" s="51">
        <f t="shared" si="589"/>
        <v>188435.54344820109</v>
      </c>
      <c r="RA126" s="51">
        <f t="shared" si="590"/>
        <v>188435.54344820109</v>
      </c>
      <c r="RB126" s="51">
        <f t="shared" si="591"/>
        <v>182690.40494777943</v>
      </c>
      <c r="RC126" s="51">
        <f t="shared" si="592"/>
        <v>181124.83764592331</v>
      </c>
      <c r="RD126" s="51">
        <f t="shared" si="593"/>
        <v>163170.04167691959</v>
      </c>
      <c r="RE126" s="51">
        <f t="shared" si="594"/>
        <v>168490.00138313364</v>
      </c>
      <c r="RF126" s="51">
        <f t="shared" si="595"/>
        <v>177179.38103142733</v>
      </c>
      <c r="RG126" s="51">
        <f t="shared" si="596"/>
        <v>176979.32355832771</v>
      </c>
      <c r="RH126" s="51">
        <f t="shared" si="597"/>
        <v>177085.44760048974</v>
      </c>
      <c r="RI126" s="51">
        <f t="shared" si="598"/>
        <v>190533.45942722968</v>
      </c>
      <c r="RJ126" s="51">
        <f t="shared" si="599"/>
        <v>182638.21645920473</v>
      </c>
      <c r="RK126" s="51">
        <f t="shared" si="600"/>
        <v>188383.35495962642</v>
      </c>
      <c r="RL126" s="51">
        <f t="shared" si="601"/>
        <v>188435.54344820109</v>
      </c>
      <c r="RM126" s="51">
        <f t="shared" si="602"/>
        <v>188435.54344820109</v>
      </c>
      <c r="RN126" s="51">
        <f t="shared" si="603"/>
        <v>182690.40494777943</v>
      </c>
      <c r="RO126" s="51">
        <f t="shared" si="604"/>
        <v>181124.83764592331</v>
      </c>
      <c r="RP126" s="51">
        <f t="shared" si="605"/>
        <v>163170.04167691959</v>
      </c>
      <c r="RQ126" s="51">
        <f t="shared" si="606"/>
        <v>168490.00138313364</v>
      </c>
      <c r="RR126" s="51">
        <f t="shared" si="607"/>
        <v>177179.38103142733</v>
      </c>
      <c r="RS126" s="51">
        <f t="shared" si="608"/>
        <v>176979.32355832771</v>
      </c>
      <c r="RT126" s="51">
        <f t="shared" si="609"/>
        <v>177085.44760048974</v>
      </c>
      <c r="RU126" s="51"/>
      <c r="RV126" s="51">
        <f t="shared" si="770"/>
        <v>2165145.5555864638</v>
      </c>
      <c r="RW126" s="51">
        <f t="shared" si="770"/>
        <v>2165145.5555864638</v>
      </c>
      <c r="RX126" s="51">
        <f t="shared" si="770"/>
        <v>2165145.5555864638</v>
      </c>
      <c r="RY126" s="51">
        <f t="shared" si="770"/>
        <v>2165145.5555864638</v>
      </c>
      <c r="RZ126" s="51">
        <f t="shared" si="770"/>
        <v>2165145.5555864638</v>
      </c>
      <c r="SA126" s="51">
        <f t="shared" si="770"/>
        <v>2165145.5555864638</v>
      </c>
    </row>
    <row r="127" spans="1:495" x14ac:dyDescent="0.3">
      <c r="A127" s="1">
        <v>854000</v>
      </c>
      <c r="B127" s="1" t="s">
        <v>285</v>
      </c>
      <c r="C127" s="1" t="s">
        <v>167</v>
      </c>
      <c r="D127" s="44">
        <v>0.16370000000000001</v>
      </c>
      <c r="E127" s="1" t="s">
        <v>174</v>
      </c>
      <c r="F127" s="107">
        <f>VLOOKUP(A127,Auxiliar_OPEX_CustosUnit!$A$4:$E$129,COLUMN(Auxiliar_OPEX_CustosUnit!$E$3),0)</f>
        <v>16</v>
      </c>
      <c r="G127" s="107">
        <f>INDEX(Auxiliar_OPEX_Drivers!$B$76:$I$84,MATCH($E127,Auxiliar_OPEX_Drivers!$B$76:$B$84,0),MATCH(YEAR(G$2),Auxiliar_OPEX_Drivers!$B$76:$I$76,0))*$F127</f>
        <v>16</v>
      </c>
      <c r="H127" s="107">
        <f>INDEX(Auxiliar_OPEX_Drivers!$B$76:$I$84,MATCH($E127,Auxiliar_OPEX_Drivers!$B$76:$B$84,0),MATCH(YEAR(H$2),Auxiliar_OPEX_Drivers!$B$76:$I$76,0))*$F127</f>
        <v>16</v>
      </c>
      <c r="I127" s="107">
        <f>INDEX(Auxiliar_OPEX_Drivers!$B$76:$I$84,MATCH($E127,Auxiliar_OPEX_Drivers!$B$76:$B$84,0),MATCH(YEAR(I$2),Auxiliar_OPEX_Drivers!$B$76:$I$76,0))*$F127</f>
        <v>16</v>
      </c>
      <c r="J127" s="107">
        <f>INDEX(Auxiliar_OPEX_Drivers!$B$76:$I$84,MATCH($E127,Auxiliar_OPEX_Drivers!$B$76:$B$84,0),MATCH(YEAR(J$2),Auxiliar_OPEX_Drivers!$B$76:$I$76,0))*$F127</f>
        <v>16</v>
      </c>
      <c r="K127" s="107">
        <f>INDEX(Auxiliar_OPEX_Drivers!$B$76:$I$84,MATCH($E127,Auxiliar_OPEX_Drivers!$B$76:$B$84,0),MATCH(YEAR(K$2),Auxiliar_OPEX_Drivers!$B$76:$I$76,0))*$F127</f>
        <v>16</v>
      </c>
      <c r="L127" s="107">
        <f>INDEX(Auxiliar_OPEX_Drivers!$B$76:$I$84,MATCH($E127,Auxiliar_OPEX_Drivers!$B$76:$B$84,0),MATCH(YEAR(L$2),Auxiliar_OPEX_Drivers!$B$76:$I$76,0))*$F127</f>
        <v>16</v>
      </c>
      <c r="M127" s="107">
        <f>INDEX(Auxiliar_OPEX_Drivers!$B$76:$I$84,MATCH($E127,Auxiliar_OPEX_Drivers!$B$76:$B$84,0),MATCH(YEAR(M$2),Auxiliar_OPEX_Drivers!$B$76:$I$76,0))*$F127</f>
        <v>16</v>
      </c>
      <c r="N127" s="107">
        <f>INDEX(Auxiliar_OPEX_Drivers!$B$76:$I$84,MATCH($E127,Auxiliar_OPEX_Drivers!$B$76:$B$84,0),MATCH(YEAR(N$2),Auxiliar_OPEX_Drivers!$B$76:$I$76,0))*$F127</f>
        <v>16</v>
      </c>
      <c r="O127" s="107">
        <f>INDEX(Auxiliar_OPEX_Drivers!$B$76:$I$84,MATCH($E127,Auxiliar_OPEX_Drivers!$B$76:$B$84,0),MATCH(YEAR(O$2),Auxiliar_OPEX_Drivers!$B$76:$I$76,0))*$F127</f>
        <v>16</v>
      </c>
      <c r="P127" s="107">
        <f>INDEX(Auxiliar_OPEX_Drivers!$B$76:$I$84,MATCH($E127,Auxiliar_OPEX_Drivers!$B$76:$B$84,0),MATCH(YEAR(P$2),Auxiliar_OPEX_Drivers!$B$76:$I$76,0))*$F127</f>
        <v>16</v>
      </c>
      <c r="Q127" s="107">
        <f>INDEX(Auxiliar_OPEX_Drivers!$B$76:$I$84,MATCH($E127,Auxiliar_OPEX_Drivers!$B$76:$B$84,0),MATCH(YEAR(Q$2),Auxiliar_OPEX_Drivers!$B$76:$I$76,0))*$F127</f>
        <v>16</v>
      </c>
      <c r="R127" s="107">
        <f>INDEX(Auxiliar_OPEX_Drivers!$B$76:$I$84,MATCH($E127,Auxiliar_OPEX_Drivers!$B$76:$B$84,0),MATCH(YEAR(R$2),Auxiliar_OPEX_Drivers!$B$76:$I$76,0))*$F127</f>
        <v>16</v>
      </c>
      <c r="S127" s="107">
        <f>INDEX(Auxiliar_OPEX_Drivers!$B$76:$I$84,MATCH($E127,Auxiliar_OPEX_Drivers!$B$76:$B$84,0),MATCH(YEAR(S$2),Auxiliar_OPEX_Drivers!$B$76:$I$76,0))*$F127</f>
        <v>16</v>
      </c>
      <c r="T127" s="107">
        <f>INDEX(Auxiliar_OPEX_Drivers!$B$76:$I$84,MATCH($E127,Auxiliar_OPEX_Drivers!$B$76:$B$84,0),MATCH(YEAR(T$2),Auxiliar_OPEX_Drivers!$B$76:$I$76,0))*$F127</f>
        <v>16</v>
      </c>
      <c r="U127" s="107">
        <f>INDEX(Auxiliar_OPEX_Drivers!$B$76:$I$84,MATCH($E127,Auxiliar_OPEX_Drivers!$B$76:$B$84,0),MATCH(YEAR(U$2),Auxiliar_OPEX_Drivers!$B$76:$I$76,0))*$F127</f>
        <v>16</v>
      </c>
      <c r="V127" s="107">
        <f>INDEX(Auxiliar_OPEX_Drivers!$B$76:$I$84,MATCH($E127,Auxiliar_OPEX_Drivers!$B$76:$B$84,0),MATCH(YEAR(V$2),Auxiliar_OPEX_Drivers!$B$76:$I$76,0))*$F127</f>
        <v>16</v>
      </c>
      <c r="W127" s="107">
        <f>INDEX(Auxiliar_OPEX_Drivers!$B$76:$I$84,MATCH($E127,Auxiliar_OPEX_Drivers!$B$76:$B$84,0),MATCH(YEAR(W$2),Auxiliar_OPEX_Drivers!$B$76:$I$76,0))*$F127</f>
        <v>16</v>
      </c>
      <c r="X127" s="107">
        <f>INDEX(Auxiliar_OPEX_Drivers!$B$76:$I$84,MATCH($E127,Auxiliar_OPEX_Drivers!$B$76:$B$84,0),MATCH(YEAR(X$2),Auxiliar_OPEX_Drivers!$B$76:$I$76,0))*$F127</f>
        <v>16</v>
      </c>
      <c r="Y127" s="107">
        <f>INDEX(Auxiliar_OPEX_Drivers!$B$76:$I$84,MATCH($E127,Auxiliar_OPEX_Drivers!$B$76:$B$84,0),MATCH(YEAR(Y$2),Auxiliar_OPEX_Drivers!$B$76:$I$76,0))*$F127</f>
        <v>16</v>
      </c>
      <c r="Z127" s="107">
        <f>INDEX(Auxiliar_OPEX_Drivers!$B$76:$I$84,MATCH($E127,Auxiliar_OPEX_Drivers!$B$76:$B$84,0),MATCH(YEAR(Z$2),Auxiliar_OPEX_Drivers!$B$76:$I$76,0))*$F127</f>
        <v>16</v>
      </c>
      <c r="AA127" s="107">
        <f>INDEX(Auxiliar_OPEX_Drivers!$B$76:$I$84,MATCH($E127,Auxiliar_OPEX_Drivers!$B$76:$B$84,0),MATCH(YEAR(AA$2),Auxiliar_OPEX_Drivers!$B$76:$I$76,0))*$F127</f>
        <v>16</v>
      </c>
      <c r="AB127" s="107">
        <f>INDEX(Auxiliar_OPEX_Drivers!$B$76:$I$84,MATCH($E127,Auxiliar_OPEX_Drivers!$B$76:$B$84,0),MATCH(YEAR(AB$2),Auxiliar_OPEX_Drivers!$B$76:$I$76,0))*$F127</f>
        <v>16</v>
      </c>
      <c r="AC127" s="107">
        <f>INDEX(Auxiliar_OPEX_Drivers!$B$76:$I$84,MATCH($E127,Auxiliar_OPEX_Drivers!$B$76:$B$84,0),MATCH(YEAR(AC$2),Auxiliar_OPEX_Drivers!$B$76:$I$76,0))*$F127</f>
        <v>16</v>
      </c>
      <c r="AD127" s="107">
        <f>INDEX(Auxiliar_OPEX_Drivers!$B$76:$I$84,MATCH($E127,Auxiliar_OPEX_Drivers!$B$76:$B$84,0),MATCH(YEAR(AD$2),Auxiliar_OPEX_Drivers!$B$76:$I$76,0))*$F127</f>
        <v>16</v>
      </c>
      <c r="AE127" s="107">
        <f>INDEX(Auxiliar_OPEX_Drivers!$B$76:$I$84,MATCH($E127,Auxiliar_OPEX_Drivers!$B$76:$B$84,0),MATCH(YEAR(AE$2),Auxiliar_OPEX_Drivers!$B$76:$I$76,0))*$F127</f>
        <v>16</v>
      </c>
      <c r="AF127" s="107">
        <f>INDEX(Auxiliar_OPEX_Drivers!$B$76:$I$84,MATCH($E127,Auxiliar_OPEX_Drivers!$B$76:$B$84,0),MATCH(YEAR(AF$2),Auxiliar_OPEX_Drivers!$B$76:$I$76,0))*$F127</f>
        <v>16</v>
      </c>
      <c r="AG127" s="107">
        <f>INDEX(Auxiliar_OPEX_Drivers!$B$76:$I$84,MATCH($E127,Auxiliar_OPEX_Drivers!$B$76:$B$84,0),MATCH(YEAR(AG$2),Auxiliar_OPEX_Drivers!$B$76:$I$76,0))*$F127</f>
        <v>16</v>
      </c>
      <c r="AH127" s="107">
        <f>INDEX(Auxiliar_OPEX_Drivers!$B$76:$I$84,MATCH($E127,Auxiliar_OPEX_Drivers!$B$76:$B$84,0),MATCH(YEAR(AH$2),Auxiliar_OPEX_Drivers!$B$76:$I$76,0))*$F127</f>
        <v>16</v>
      </c>
      <c r="AI127" s="107">
        <f>INDEX(Auxiliar_OPEX_Drivers!$B$76:$I$84,MATCH($E127,Auxiliar_OPEX_Drivers!$B$76:$B$84,0),MATCH(YEAR(AI$2),Auxiliar_OPEX_Drivers!$B$76:$I$76,0))*$F127</f>
        <v>16</v>
      </c>
      <c r="AJ127" s="107">
        <f>INDEX(Auxiliar_OPEX_Drivers!$B$76:$I$84,MATCH($E127,Auxiliar_OPEX_Drivers!$B$76:$B$84,0),MATCH(YEAR(AJ$2),Auxiliar_OPEX_Drivers!$B$76:$I$76,0))*$F127</f>
        <v>16</v>
      </c>
      <c r="AK127" s="107">
        <f>INDEX(Auxiliar_OPEX_Drivers!$B$76:$I$84,MATCH($E127,Auxiliar_OPEX_Drivers!$B$76:$B$84,0),MATCH(YEAR(AK$2),Auxiliar_OPEX_Drivers!$B$76:$I$76,0))*$F127</f>
        <v>16</v>
      </c>
      <c r="AL127" s="107">
        <f>INDEX(Auxiliar_OPEX_Drivers!$B$76:$I$84,MATCH($E127,Auxiliar_OPEX_Drivers!$B$76:$B$84,0),MATCH(YEAR(AL$2),Auxiliar_OPEX_Drivers!$B$76:$I$76,0))*$F127</f>
        <v>16</v>
      </c>
      <c r="AM127" s="107">
        <f>INDEX(Auxiliar_OPEX_Drivers!$B$76:$I$84,MATCH($E127,Auxiliar_OPEX_Drivers!$B$76:$B$84,0),MATCH(YEAR(AM$2),Auxiliar_OPEX_Drivers!$B$76:$I$76,0))*$F127</f>
        <v>16</v>
      </c>
      <c r="AN127" s="107">
        <f>INDEX(Auxiliar_OPEX_Drivers!$B$76:$I$84,MATCH($E127,Auxiliar_OPEX_Drivers!$B$76:$B$84,0),MATCH(YEAR(AN$2),Auxiliar_OPEX_Drivers!$B$76:$I$76,0))*$F127</f>
        <v>16</v>
      </c>
      <c r="AO127" s="107">
        <f>INDEX(Auxiliar_OPEX_Drivers!$B$76:$I$84,MATCH($E127,Auxiliar_OPEX_Drivers!$B$76:$B$84,0),MATCH(YEAR(AO$2),Auxiliar_OPEX_Drivers!$B$76:$I$76,0))*$F127</f>
        <v>16</v>
      </c>
      <c r="AP127" s="107">
        <f>INDEX(Auxiliar_OPEX_Drivers!$B$76:$I$84,MATCH($E127,Auxiliar_OPEX_Drivers!$B$76:$B$84,0),MATCH(YEAR(AP$2),Auxiliar_OPEX_Drivers!$B$76:$I$76,0))*$F127</f>
        <v>16</v>
      </c>
      <c r="AQ127" s="107">
        <f>INDEX(Auxiliar_OPEX_Drivers!$B$76:$I$84,MATCH($E127,Auxiliar_OPEX_Drivers!$B$76:$B$84,0),MATCH(YEAR(AQ$2),Auxiliar_OPEX_Drivers!$B$76:$I$76,0))*$F127</f>
        <v>16</v>
      </c>
      <c r="AR127" s="107">
        <f>INDEX(Auxiliar_OPEX_Drivers!$B$76:$I$84,MATCH($E127,Auxiliar_OPEX_Drivers!$B$76:$B$84,0),MATCH(YEAR(AR$2),Auxiliar_OPEX_Drivers!$B$76:$I$76,0))*$F127</f>
        <v>16</v>
      </c>
      <c r="AS127" s="107">
        <f>INDEX(Auxiliar_OPEX_Drivers!$B$76:$I$84,MATCH($E127,Auxiliar_OPEX_Drivers!$B$76:$B$84,0),MATCH(YEAR(AS$2),Auxiliar_OPEX_Drivers!$B$76:$I$76,0))*$F127</f>
        <v>16</v>
      </c>
      <c r="AT127" s="107">
        <f>INDEX(Auxiliar_OPEX_Drivers!$B$76:$I$84,MATCH($E127,Auxiliar_OPEX_Drivers!$B$76:$B$84,0),MATCH(YEAR(AT$2),Auxiliar_OPEX_Drivers!$B$76:$I$76,0))*$F127</f>
        <v>16</v>
      </c>
      <c r="AU127" s="107">
        <f>INDEX(Auxiliar_OPEX_Drivers!$B$76:$I$84,MATCH($E127,Auxiliar_OPEX_Drivers!$B$76:$B$84,0),MATCH(YEAR(AU$2),Auxiliar_OPEX_Drivers!$B$76:$I$76,0))*$F127</f>
        <v>16</v>
      </c>
      <c r="AV127" s="107">
        <f>INDEX(Auxiliar_OPEX_Drivers!$B$76:$I$84,MATCH($E127,Auxiliar_OPEX_Drivers!$B$76:$B$84,0),MATCH(YEAR(AV$2),Auxiliar_OPEX_Drivers!$B$76:$I$76,0))*$F127</f>
        <v>16</v>
      </c>
      <c r="AW127" s="107">
        <f>INDEX(Auxiliar_OPEX_Drivers!$B$76:$I$84,MATCH($E127,Auxiliar_OPEX_Drivers!$B$76:$B$84,0),MATCH(YEAR(AW$2),Auxiliar_OPEX_Drivers!$B$76:$I$76,0))*$F127</f>
        <v>16</v>
      </c>
      <c r="AX127" s="107">
        <f>INDEX(Auxiliar_OPEX_Drivers!$B$76:$I$84,MATCH($E127,Auxiliar_OPEX_Drivers!$B$76:$B$84,0),MATCH(YEAR(AX$2),Auxiliar_OPEX_Drivers!$B$76:$I$76,0))*$F127</f>
        <v>16</v>
      </c>
      <c r="AY127" s="107">
        <f>INDEX(Auxiliar_OPEX_Drivers!$B$76:$I$84,MATCH($E127,Auxiliar_OPEX_Drivers!$B$76:$B$84,0),MATCH(YEAR(AY$2),Auxiliar_OPEX_Drivers!$B$76:$I$76,0))*$F127</f>
        <v>16</v>
      </c>
      <c r="AZ127" s="107">
        <f>INDEX(Auxiliar_OPEX_Drivers!$B$76:$I$84,MATCH($E127,Auxiliar_OPEX_Drivers!$B$76:$B$84,0),MATCH(YEAR(AZ$2),Auxiliar_OPEX_Drivers!$B$76:$I$76,0))*$F127</f>
        <v>16</v>
      </c>
      <c r="BA127" s="107">
        <f>INDEX(Auxiliar_OPEX_Drivers!$B$76:$I$84,MATCH($E127,Auxiliar_OPEX_Drivers!$B$76:$B$84,0),MATCH(YEAR(BA$2),Auxiliar_OPEX_Drivers!$B$76:$I$76,0))*$F127</f>
        <v>16</v>
      </c>
      <c r="BB127" s="107">
        <f>INDEX(Auxiliar_OPEX_Drivers!$B$76:$I$84,MATCH($E127,Auxiliar_OPEX_Drivers!$B$76:$B$84,0),MATCH(YEAR(BB$2),Auxiliar_OPEX_Drivers!$B$76:$I$76,0))*$F127</f>
        <v>16</v>
      </c>
      <c r="BC127" s="107">
        <f>INDEX(Auxiliar_OPEX_Drivers!$B$76:$I$84,MATCH($E127,Auxiliar_OPEX_Drivers!$B$76:$B$84,0),MATCH(YEAR(BC$2),Auxiliar_OPEX_Drivers!$B$76:$I$76,0))*$F127</f>
        <v>16</v>
      </c>
      <c r="BD127" s="107">
        <f>INDEX(Auxiliar_OPEX_Drivers!$B$76:$I$84,MATCH($E127,Auxiliar_OPEX_Drivers!$B$76:$B$84,0),MATCH(YEAR(BD$2),Auxiliar_OPEX_Drivers!$B$76:$I$76,0))*$F127</f>
        <v>16</v>
      </c>
      <c r="BE127" s="107">
        <f>INDEX(Auxiliar_OPEX_Drivers!$B$76:$I$84,MATCH($E127,Auxiliar_OPEX_Drivers!$B$76:$B$84,0),MATCH(YEAR(BE$2),Auxiliar_OPEX_Drivers!$B$76:$I$76,0))*$F127</f>
        <v>16</v>
      </c>
      <c r="BF127" s="107">
        <f>INDEX(Auxiliar_OPEX_Drivers!$B$76:$I$84,MATCH($E127,Auxiliar_OPEX_Drivers!$B$76:$B$84,0),MATCH(YEAR(BF$2),Auxiliar_OPEX_Drivers!$B$76:$I$76,0))*$F127</f>
        <v>16</v>
      </c>
      <c r="BG127" s="107">
        <f>INDEX(Auxiliar_OPEX_Drivers!$B$76:$I$84,MATCH($E127,Auxiliar_OPEX_Drivers!$B$76:$B$84,0),MATCH(YEAR(BG$2),Auxiliar_OPEX_Drivers!$B$76:$I$76,0))*$F127</f>
        <v>16</v>
      </c>
      <c r="BH127" s="107">
        <f>INDEX(Auxiliar_OPEX_Drivers!$B$76:$I$84,MATCH($E127,Auxiliar_OPEX_Drivers!$B$76:$B$84,0),MATCH(YEAR(BH$2),Auxiliar_OPEX_Drivers!$B$76:$I$76,0))*$F127</f>
        <v>16</v>
      </c>
      <c r="BI127" s="107">
        <f>INDEX(Auxiliar_OPEX_Drivers!$B$76:$I$84,MATCH($E127,Auxiliar_OPEX_Drivers!$B$76:$B$84,0),MATCH(YEAR(BI$2),Auxiliar_OPEX_Drivers!$B$76:$I$76,0))*$F127</f>
        <v>16</v>
      </c>
      <c r="BJ127" s="107">
        <f>INDEX(Auxiliar_OPEX_Drivers!$B$76:$I$84,MATCH($E127,Auxiliar_OPEX_Drivers!$B$76:$B$84,0),MATCH(YEAR(BJ$2),Auxiliar_OPEX_Drivers!$B$76:$I$76,0))*$F127</f>
        <v>16</v>
      </c>
      <c r="BK127" s="107">
        <f>INDEX(Auxiliar_OPEX_Drivers!$B$76:$I$84,MATCH($E127,Auxiliar_OPEX_Drivers!$B$76:$B$84,0),MATCH(YEAR(BK$2),Auxiliar_OPEX_Drivers!$B$76:$I$76,0))*$F127</f>
        <v>16</v>
      </c>
      <c r="BL127" s="107">
        <f>INDEX(Auxiliar_OPEX_Drivers!$B$76:$I$84,MATCH($E127,Auxiliar_OPEX_Drivers!$B$76:$B$84,0),MATCH(YEAR(BL$2),Auxiliar_OPEX_Drivers!$B$76:$I$76,0))*$F127</f>
        <v>16</v>
      </c>
      <c r="BM127" s="107">
        <f>INDEX(Auxiliar_OPEX_Drivers!$B$76:$I$84,MATCH($E127,Auxiliar_OPEX_Drivers!$B$76:$B$84,0),MATCH(YEAR(BM$2),Auxiliar_OPEX_Drivers!$B$76:$I$76,0))*$F127</f>
        <v>16</v>
      </c>
      <c r="BN127" s="107">
        <f>INDEX(Auxiliar_OPEX_Drivers!$B$76:$I$84,MATCH($E127,Auxiliar_OPEX_Drivers!$B$76:$B$84,0),MATCH(YEAR(BN$2),Auxiliar_OPEX_Drivers!$B$76:$I$76,0))*$F127</f>
        <v>16</v>
      </c>
      <c r="BO127" s="107">
        <f>INDEX(Auxiliar_OPEX_Drivers!$B$76:$I$84,MATCH($E127,Auxiliar_OPEX_Drivers!$B$76:$B$84,0),MATCH(YEAR(BO$2),Auxiliar_OPEX_Drivers!$B$76:$I$76,0))*$F127</f>
        <v>16</v>
      </c>
      <c r="BP127" s="107">
        <f>INDEX(Auxiliar_OPEX_Drivers!$B$76:$I$84,MATCH($E127,Auxiliar_OPEX_Drivers!$B$76:$B$84,0),MATCH(YEAR(BP$2),Auxiliar_OPEX_Drivers!$B$76:$I$76,0))*$F127</f>
        <v>16</v>
      </c>
      <c r="BQ127" s="107">
        <f>INDEX(Auxiliar_OPEX_Drivers!$B$76:$I$84,MATCH($E127,Auxiliar_OPEX_Drivers!$B$76:$B$84,0),MATCH(YEAR(BQ$2),Auxiliar_OPEX_Drivers!$B$76:$I$76,0))*$F127</f>
        <v>16</v>
      </c>
      <c r="BR127" s="107">
        <f>INDEX(Auxiliar_OPEX_Drivers!$B$76:$I$84,MATCH($E127,Auxiliar_OPEX_Drivers!$B$76:$B$84,0),MATCH(YEAR(BR$2),Auxiliar_OPEX_Drivers!$B$76:$I$76,0))*$F127</f>
        <v>16</v>
      </c>
      <c r="BS127" s="107">
        <f>INDEX(Auxiliar_OPEX_Drivers!$B$76:$I$84,MATCH($E127,Auxiliar_OPEX_Drivers!$B$76:$B$84,0),MATCH(YEAR(BS$2),Auxiliar_OPEX_Drivers!$B$76:$I$76,0))*$F127</f>
        <v>16</v>
      </c>
      <c r="BT127" s="107">
        <f>INDEX(Auxiliar_OPEX_Drivers!$B$76:$I$84,MATCH($E127,Auxiliar_OPEX_Drivers!$B$76:$B$84,0),MATCH(YEAR(BT$2),Auxiliar_OPEX_Drivers!$B$76:$I$76,0))*$F127</f>
        <v>16</v>
      </c>
      <c r="BU127" s="107">
        <f>INDEX(Auxiliar_OPEX_Drivers!$B$76:$I$84,MATCH($E127,Auxiliar_OPEX_Drivers!$B$76:$B$84,0),MATCH(YEAR(BU$2),Auxiliar_OPEX_Drivers!$B$76:$I$76,0))*$F127</f>
        <v>16</v>
      </c>
      <c r="BV127" s="107">
        <f>INDEX(Auxiliar_OPEX_Drivers!$B$76:$I$84,MATCH($E127,Auxiliar_OPEX_Drivers!$B$76:$B$84,0),MATCH(YEAR(BV$2),Auxiliar_OPEX_Drivers!$B$76:$I$76,0))*$F127</f>
        <v>16</v>
      </c>
      <c r="BW127" s="107">
        <f>INDEX(Auxiliar_OPEX_Drivers!$B$76:$I$84,MATCH($E127,Auxiliar_OPEX_Drivers!$B$76:$B$84,0),MATCH(YEAR(BW$2),Auxiliar_OPEX_Drivers!$B$76:$I$76,0))*$F127</f>
        <v>16</v>
      </c>
      <c r="BX127" s="107">
        <f>INDEX(Auxiliar_OPEX_Drivers!$B$76:$I$84,MATCH($E127,Auxiliar_OPEX_Drivers!$B$76:$B$84,0),MATCH(YEAR(BX$2),Auxiliar_OPEX_Drivers!$B$76:$I$76,0))*$F127</f>
        <v>16</v>
      </c>
      <c r="BY127" s="107">
        <f>INDEX(Auxiliar_OPEX_Drivers!$B$76:$I$84,MATCH($E127,Auxiliar_OPEX_Drivers!$B$76:$B$84,0),MATCH(YEAR(BY$2),Auxiliar_OPEX_Drivers!$B$76:$I$76,0))*$F127</f>
        <v>16</v>
      </c>
      <c r="BZ127" s="107">
        <f>INDEX(Auxiliar_OPEX_Drivers!$B$76:$I$84,MATCH($E127,Auxiliar_OPEX_Drivers!$B$76:$B$84,0),MATCH(YEAR(BZ$2),Auxiliar_OPEX_Drivers!$B$76:$I$76,0))*$F127</f>
        <v>16</v>
      </c>
      <c r="CA127" s="107">
        <f>INDEX(Auxiliar_OPEX_Drivers!$B$76:$I$84,MATCH($E127,Auxiliar_OPEX_Drivers!$B$76:$B$84,0),MATCH(YEAR(CA$2),Auxiliar_OPEX_Drivers!$B$76:$I$76,0))*$F127</f>
        <v>16</v>
      </c>
      <c r="CB127" s="107">
        <f>INDEX(Auxiliar_OPEX_Drivers!$B$76:$I$84,MATCH($E127,Auxiliar_OPEX_Drivers!$B$76:$B$84,0),MATCH(YEAR(CB$2),Auxiliar_OPEX_Drivers!$B$76:$I$76,0))*$F127</f>
        <v>16</v>
      </c>
      <c r="CC127" s="107">
        <f>INDEX(Auxiliar_OPEX_Drivers!$B$76:$I$84,MATCH($E127,Auxiliar_OPEX_Drivers!$B$76:$B$84,0),MATCH(YEAR(CC$2),Auxiliar_OPEX_Drivers!$B$76:$I$76,0))*$F127</f>
        <v>16</v>
      </c>
      <c r="CD127" s="107">
        <f>INDEX(Auxiliar_OPEX_Drivers!$B$76:$I$84,MATCH($E127,Auxiliar_OPEX_Drivers!$B$76:$B$84,0),MATCH(YEAR(CD$2),Auxiliar_OPEX_Drivers!$B$76:$I$76,0))*$F127</f>
        <v>16</v>
      </c>
      <c r="CE127" s="107">
        <f>INDEX(Auxiliar_OPEX_Drivers!$B$76:$I$84,MATCH($E127,Auxiliar_OPEX_Drivers!$B$76:$B$84,0),MATCH(YEAR(CE$2),Auxiliar_OPEX_Drivers!$B$76:$I$76,0))*$F127</f>
        <v>16</v>
      </c>
      <c r="CF127" s="107">
        <f>INDEX(Auxiliar_OPEX_Drivers!$B$76:$I$84,MATCH($E127,Auxiliar_OPEX_Drivers!$B$76:$B$84,0),MATCH(YEAR(CF$2),Auxiliar_OPEX_Drivers!$B$76:$I$76,0))*$F127</f>
        <v>16</v>
      </c>
      <c r="CG127" s="107">
        <f>INDEX(Auxiliar_OPEX_Drivers!$B$76:$I$84,MATCH($E127,Auxiliar_OPEX_Drivers!$B$76:$B$84,0),MATCH(YEAR(CG$2),Auxiliar_OPEX_Drivers!$B$76:$I$76,0))*$F127</f>
        <v>16</v>
      </c>
      <c r="CI127" s="51">
        <f>INDEX(Auxiliar_OPEX_CustosUnit!$A$1:$R$129,MATCH(Auxiliar_OPEX_P!$A127,Auxiliar_OPEX_CustosUnit!$A$1:$A$129,0),MATCH(CI$2,Auxiliar_OPEX_CustosUnit!$A$3:$Q$3,0))*(1-DRE_Auxiliar!$A$5)</f>
        <v>14234.04131866772</v>
      </c>
      <c r="CJ127" s="51">
        <f>INDEX(Auxiliar_OPEX_CustosUnit!$A$1:$R$129,MATCH(Auxiliar_OPEX_P!$A127,Auxiliar_OPEX_CustosUnit!$A$1:$A$129,0),MATCH(CJ$2,Auxiliar_OPEX_CustosUnit!$A$3:$Q$3,0))*(1-DRE_Auxiliar!$A$5)</f>
        <v>14687.765642404433</v>
      </c>
      <c r="CK127" s="51">
        <f>INDEX(Auxiliar_OPEX_CustosUnit!$A$1:$R$129,MATCH(Auxiliar_OPEX_P!$A127,Auxiliar_OPEX_CustosUnit!$A$1:$A$129,0),MATCH(CK$2,Auxiliar_OPEX_CustosUnit!$A$3:$Q$3,0))*(1-DRE_Auxiliar!$A$5)</f>
        <v>15423.810463663622</v>
      </c>
      <c r="CL127" s="51">
        <f>INDEX(Auxiliar_OPEX_CustosUnit!$A$1:$R$129,MATCH(Auxiliar_OPEX_P!$A127,Auxiliar_OPEX_CustosUnit!$A$1:$A$129,0),MATCH(CL$2,Auxiliar_OPEX_CustosUnit!$A$3:$Q$3,0))*(1-DRE_Auxiliar!$A$5)</f>
        <v>15407.187992751695</v>
      </c>
      <c r="CM127" s="51">
        <f>INDEX(Auxiliar_OPEX_CustosUnit!$A$1:$R$129,MATCH(Auxiliar_OPEX_P!$A127,Auxiliar_OPEX_CustosUnit!$A$1:$A$129,0),MATCH(CM$2,Auxiliar_OPEX_CustosUnit!$A$3:$Q$3,0))*(1-DRE_Auxiliar!$A$5)</f>
        <v>15418.46367223141</v>
      </c>
      <c r="CN127" s="51">
        <f>INDEX(Auxiliar_OPEX_CustosUnit!$A$1:$R$129,MATCH(Auxiliar_OPEX_P!$A127,Auxiliar_OPEX_CustosUnit!$A$1:$A$129,0),MATCH(CN$2,Auxiliar_OPEX_CustosUnit!$A$3:$Q$3,0))*(1-DRE_Auxiliar!$A$5)</f>
        <v>16547.178404759419</v>
      </c>
      <c r="CO127" s="51">
        <f>INDEX(Auxiliar_OPEX_CustosUnit!$A$1:$R$129,MATCH(Auxiliar_OPEX_P!$A127,Auxiliar_OPEX_CustosUnit!$A$1:$A$129,0),MATCH(CO$2,Auxiliar_OPEX_CustosUnit!$A$3:$Q$3,0))*(1-DRE_Auxiliar!$A$5)</f>
        <v>15941.416802191417</v>
      </c>
      <c r="CP127" s="51">
        <f>INDEX(Auxiliar_OPEX_CustosUnit!$A$1:$R$129,MATCH(Auxiliar_OPEX_P!$A127,Auxiliar_OPEX_CustosUnit!$A$1:$A$129,0),MATCH(CP$2,Auxiliar_OPEX_CustosUnit!$A$3:$Q$3,0))*(1-DRE_Auxiliar!$A$5)</f>
        <v>16424.29722407291</v>
      </c>
      <c r="CQ127" s="51">
        <f>INDEX(Auxiliar_OPEX_CustosUnit!$A$1:$R$129,MATCH(Auxiliar_OPEX_P!$A127,Auxiliar_OPEX_CustosUnit!$A$1:$A$129,0),MATCH(CQ$2,Auxiliar_OPEX_CustosUnit!$A$3:$Q$3,0))*(1-DRE_Auxiliar!$A$5)</f>
        <v>16429.842250983977</v>
      </c>
      <c r="CR127" s="51">
        <f>INDEX(Auxiliar_OPEX_CustosUnit!$A$1:$R$129,MATCH(Auxiliar_OPEX_P!$A127,Auxiliar_OPEX_CustosUnit!$A$1:$A$129,0),MATCH(CR$2,Auxiliar_OPEX_CustosUnit!$A$3:$Q$3,0))*(1-DRE_Auxiliar!$A$5)</f>
        <v>16429.842250983977</v>
      </c>
      <c r="CS127" s="51">
        <f>INDEX(Auxiliar_OPEX_CustosUnit!$A$1:$R$129,MATCH(Auxiliar_OPEX_P!$A127,Auxiliar_OPEX_CustosUnit!$A$1:$A$129,0),MATCH(CS$2,Auxiliar_OPEX_CustosUnit!$A$3:$Q$3,0))*(1-DRE_Auxiliar!$A$5)</f>
        <v>15946.961829102484</v>
      </c>
      <c r="CT127" s="51">
        <f>INDEX(Auxiliar_OPEX_CustosUnit!$A$1:$R$129,MATCH(Auxiliar_OPEX_P!$A127,Auxiliar_OPEX_CustosUnit!$A$1:$A$129,0),MATCH(CT$2,Auxiliar_OPEX_CustosUnit!$A$3:$Q$3,0))*(1-DRE_Auxiliar!$A$5)</f>
        <v>15788.108269004384</v>
      </c>
      <c r="CU127" s="53">
        <f t="shared" si="610"/>
        <v>14234.04131866772</v>
      </c>
      <c r="CV127" s="53">
        <f t="shared" si="611"/>
        <v>14687.765642404433</v>
      </c>
      <c r="CW127" s="53">
        <f t="shared" si="612"/>
        <v>15423.810463663622</v>
      </c>
      <c r="CX127" s="53">
        <f t="shared" si="613"/>
        <v>15407.187992751695</v>
      </c>
      <c r="CY127" s="53">
        <f t="shared" si="614"/>
        <v>15418.46367223141</v>
      </c>
      <c r="CZ127" s="53">
        <f t="shared" si="615"/>
        <v>16547.178404759419</v>
      </c>
      <c r="DA127" s="53">
        <f t="shared" si="616"/>
        <v>15941.416802191417</v>
      </c>
      <c r="DB127" s="53">
        <f t="shared" si="617"/>
        <v>16424.29722407291</v>
      </c>
      <c r="DC127" s="53">
        <f t="shared" si="618"/>
        <v>16429.842250983977</v>
      </c>
      <c r="DD127" s="53">
        <f t="shared" si="619"/>
        <v>16429.842250983977</v>
      </c>
      <c r="DE127" s="53">
        <f t="shared" si="620"/>
        <v>15946.961829102484</v>
      </c>
      <c r="DF127" s="53">
        <f t="shared" si="621"/>
        <v>15788.108269004384</v>
      </c>
      <c r="DG127" s="53">
        <f t="shared" si="622"/>
        <v>14234.04131866772</v>
      </c>
      <c r="DH127" s="53">
        <f t="shared" si="623"/>
        <v>14687.765642404433</v>
      </c>
      <c r="DI127" s="53">
        <f t="shared" si="624"/>
        <v>15423.810463663622</v>
      </c>
      <c r="DJ127" s="53">
        <f t="shared" si="625"/>
        <v>15407.187992751695</v>
      </c>
      <c r="DK127" s="53">
        <f t="shared" si="626"/>
        <v>15418.46367223141</v>
      </c>
      <c r="DL127" s="53">
        <f t="shared" si="627"/>
        <v>16547.178404759419</v>
      </c>
      <c r="DM127" s="53">
        <f t="shared" si="628"/>
        <v>15941.416802191417</v>
      </c>
      <c r="DN127" s="53">
        <f t="shared" si="629"/>
        <v>16424.29722407291</v>
      </c>
      <c r="DO127" s="53">
        <f t="shared" si="630"/>
        <v>16429.842250983977</v>
      </c>
      <c r="DP127" s="53">
        <f t="shared" si="631"/>
        <v>16429.842250983977</v>
      </c>
      <c r="DQ127" s="53">
        <f t="shared" si="632"/>
        <v>15946.961829102484</v>
      </c>
      <c r="DR127" s="53">
        <f t="shared" si="633"/>
        <v>15788.108269004384</v>
      </c>
      <c r="DS127" s="53">
        <f t="shared" si="634"/>
        <v>14234.04131866772</v>
      </c>
      <c r="DT127" s="53">
        <f t="shared" si="635"/>
        <v>14687.765642404433</v>
      </c>
      <c r="DU127" s="53">
        <f t="shared" si="636"/>
        <v>15423.810463663622</v>
      </c>
      <c r="DV127" s="53">
        <f t="shared" si="637"/>
        <v>15407.187992751695</v>
      </c>
      <c r="DW127" s="53">
        <f t="shared" si="638"/>
        <v>15418.46367223141</v>
      </c>
      <c r="DX127" s="53">
        <f t="shared" si="639"/>
        <v>16547.178404759419</v>
      </c>
      <c r="DY127" s="53">
        <f t="shared" si="640"/>
        <v>15941.416802191417</v>
      </c>
      <c r="DZ127" s="53">
        <f t="shared" si="641"/>
        <v>16424.29722407291</v>
      </c>
      <c r="EA127" s="53">
        <f t="shared" si="642"/>
        <v>16429.842250983977</v>
      </c>
      <c r="EB127" s="53">
        <f t="shared" si="643"/>
        <v>16429.842250983977</v>
      </c>
      <c r="EC127" s="53">
        <f t="shared" si="644"/>
        <v>15946.961829102484</v>
      </c>
      <c r="ED127" s="53">
        <f t="shared" si="645"/>
        <v>15788.108269004384</v>
      </c>
      <c r="EE127" s="53">
        <f t="shared" si="646"/>
        <v>14234.04131866772</v>
      </c>
      <c r="EF127" s="53">
        <f t="shared" si="647"/>
        <v>14687.765642404433</v>
      </c>
      <c r="EG127" s="53">
        <f t="shared" si="648"/>
        <v>15423.810463663622</v>
      </c>
      <c r="EH127" s="53">
        <f t="shared" si="649"/>
        <v>15407.187992751695</v>
      </c>
      <c r="EI127" s="53">
        <f t="shared" si="650"/>
        <v>15418.46367223141</v>
      </c>
      <c r="EJ127" s="53">
        <f t="shared" si="651"/>
        <v>16547.178404759419</v>
      </c>
      <c r="EK127" s="53">
        <f t="shared" si="652"/>
        <v>15941.416802191417</v>
      </c>
      <c r="EL127" s="53">
        <f t="shared" si="653"/>
        <v>16424.29722407291</v>
      </c>
      <c r="EM127" s="53">
        <f t="shared" si="654"/>
        <v>16429.842250983977</v>
      </c>
      <c r="EN127" s="53">
        <f t="shared" si="655"/>
        <v>16429.842250983977</v>
      </c>
      <c r="EO127" s="53">
        <f t="shared" si="656"/>
        <v>15946.961829102484</v>
      </c>
      <c r="EP127" s="53">
        <f t="shared" si="657"/>
        <v>15788.108269004384</v>
      </c>
      <c r="EQ127" s="53">
        <f t="shared" si="658"/>
        <v>14234.04131866772</v>
      </c>
      <c r="ER127" s="53">
        <f t="shared" si="659"/>
        <v>14687.765642404433</v>
      </c>
      <c r="ES127" s="53">
        <f t="shared" si="660"/>
        <v>15423.810463663622</v>
      </c>
      <c r="ET127" s="53">
        <f t="shared" si="661"/>
        <v>15407.187992751695</v>
      </c>
      <c r="EU127" s="53">
        <f t="shared" si="662"/>
        <v>15418.46367223141</v>
      </c>
      <c r="EV127" s="53">
        <f t="shared" si="663"/>
        <v>16547.178404759419</v>
      </c>
      <c r="EW127" s="53">
        <f t="shared" si="664"/>
        <v>15941.416802191417</v>
      </c>
      <c r="EX127" s="53">
        <f t="shared" si="665"/>
        <v>16424.29722407291</v>
      </c>
      <c r="EY127" s="53">
        <f t="shared" si="666"/>
        <v>16429.842250983977</v>
      </c>
      <c r="EZ127" s="53">
        <f t="shared" si="667"/>
        <v>16429.842250983977</v>
      </c>
      <c r="FA127" s="53">
        <f t="shared" si="668"/>
        <v>15946.961829102484</v>
      </c>
      <c r="FB127" s="53">
        <f t="shared" si="669"/>
        <v>15788.108269004384</v>
      </c>
      <c r="FC127" s="53">
        <f t="shared" si="670"/>
        <v>14234.04131866772</v>
      </c>
      <c r="FD127" s="53">
        <f t="shared" si="671"/>
        <v>14687.765642404433</v>
      </c>
      <c r="FE127" s="53">
        <f t="shared" si="672"/>
        <v>15423.810463663622</v>
      </c>
      <c r="FF127" s="53">
        <f t="shared" si="673"/>
        <v>15407.187992751695</v>
      </c>
      <c r="FG127" s="53">
        <f t="shared" si="674"/>
        <v>15418.46367223141</v>
      </c>
      <c r="FH127" s="53">
        <f t="shared" si="675"/>
        <v>16547.178404759419</v>
      </c>
      <c r="FI127" s="53">
        <f t="shared" si="676"/>
        <v>15941.416802191417</v>
      </c>
      <c r="FJ127" s="53">
        <f t="shared" si="677"/>
        <v>16424.29722407291</v>
      </c>
      <c r="FK127" s="53">
        <f t="shared" si="678"/>
        <v>16429.842250983977</v>
      </c>
      <c r="FL127" s="53">
        <f t="shared" si="679"/>
        <v>16429.842250983977</v>
      </c>
      <c r="FM127" s="53">
        <f t="shared" si="680"/>
        <v>15946.961829102484</v>
      </c>
      <c r="FN127" s="53">
        <f t="shared" si="681"/>
        <v>15788.108269004384</v>
      </c>
      <c r="FP127" s="51">
        <f t="shared" si="682"/>
        <v>206311.37870539405</v>
      </c>
      <c r="FQ127" s="51">
        <f t="shared" si="689"/>
        <v>221414.48479840485</v>
      </c>
      <c r="FR127" s="51">
        <f t="shared" si="690"/>
        <v>213308.90994676293</v>
      </c>
      <c r="FS127" s="51">
        <f t="shared" si="691"/>
        <v>219770.23629587481</v>
      </c>
      <c r="FT127" s="51">
        <f t="shared" si="692"/>
        <v>219844.43319196641</v>
      </c>
      <c r="FU127" s="51">
        <f t="shared" si="693"/>
        <v>219844.43319196641</v>
      </c>
      <c r="FV127" s="51">
        <f t="shared" si="694"/>
        <v>213383.10684285453</v>
      </c>
      <c r="FW127" s="51">
        <f t="shared" si="695"/>
        <v>211257.51912589389</v>
      </c>
      <c r="FX127" s="51">
        <f t="shared" si="696"/>
        <v>190462.86007682903</v>
      </c>
      <c r="FY127" s="51">
        <f t="shared" si="697"/>
        <v>196534.05450788524</v>
      </c>
      <c r="FZ127" s="51">
        <f t="shared" si="698"/>
        <v>206382.92305219019</v>
      </c>
      <c r="GA127" s="51">
        <f t="shared" si="699"/>
        <v>206160.50109341188</v>
      </c>
      <c r="GB127" s="51">
        <f t="shared" si="700"/>
        <v>206311.37870539405</v>
      </c>
      <c r="GC127" s="51">
        <f t="shared" si="701"/>
        <v>221414.48479840485</v>
      </c>
      <c r="GD127" s="51">
        <f t="shared" si="702"/>
        <v>213308.90994676293</v>
      </c>
      <c r="GE127" s="51">
        <f t="shared" si="703"/>
        <v>219770.23629587481</v>
      </c>
      <c r="GF127" s="51">
        <f t="shared" si="704"/>
        <v>219844.43319196641</v>
      </c>
      <c r="GG127" s="51">
        <f t="shared" si="705"/>
        <v>219844.43319196641</v>
      </c>
      <c r="GH127" s="51">
        <f t="shared" si="706"/>
        <v>213383.10684285453</v>
      </c>
      <c r="GI127" s="51">
        <f t="shared" si="707"/>
        <v>211257.51912589389</v>
      </c>
      <c r="GJ127" s="51">
        <f t="shared" si="708"/>
        <v>190462.86007682903</v>
      </c>
      <c r="GK127" s="51">
        <f t="shared" si="709"/>
        <v>196534.05450788524</v>
      </c>
      <c r="GL127" s="51">
        <f t="shared" si="710"/>
        <v>206382.92305219019</v>
      </c>
      <c r="GM127" s="51">
        <f t="shared" si="711"/>
        <v>206160.50109341188</v>
      </c>
      <c r="GN127" s="51">
        <f t="shared" si="712"/>
        <v>206311.37870539405</v>
      </c>
      <c r="GO127" s="51">
        <f t="shared" si="713"/>
        <v>221414.48479840485</v>
      </c>
      <c r="GP127" s="51">
        <f t="shared" si="714"/>
        <v>213308.90994676293</v>
      </c>
      <c r="GQ127" s="51">
        <f t="shared" si="715"/>
        <v>219770.23629587481</v>
      </c>
      <c r="GR127" s="51">
        <f t="shared" si="716"/>
        <v>219844.43319196641</v>
      </c>
      <c r="GS127" s="51">
        <f t="shared" si="717"/>
        <v>219844.43319196641</v>
      </c>
      <c r="GT127" s="51">
        <f t="shared" si="718"/>
        <v>213383.10684285453</v>
      </c>
      <c r="GU127" s="51">
        <f t="shared" si="719"/>
        <v>211257.51912589389</v>
      </c>
      <c r="GV127" s="51">
        <f t="shared" si="720"/>
        <v>190462.86007682903</v>
      </c>
      <c r="GW127" s="51">
        <f t="shared" si="721"/>
        <v>196534.05450788524</v>
      </c>
      <c r="GX127" s="51">
        <f t="shared" si="722"/>
        <v>206382.92305219019</v>
      </c>
      <c r="GY127" s="51">
        <f t="shared" si="723"/>
        <v>206160.50109341188</v>
      </c>
      <c r="GZ127" s="51">
        <f t="shared" si="724"/>
        <v>206311.37870539405</v>
      </c>
      <c r="HA127" s="51">
        <f t="shared" si="725"/>
        <v>221414.48479840485</v>
      </c>
      <c r="HB127" s="51">
        <f t="shared" si="726"/>
        <v>213308.90994676293</v>
      </c>
      <c r="HC127" s="51">
        <f t="shared" si="727"/>
        <v>219770.23629587481</v>
      </c>
      <c r="HD127" s="51">
        <f t="shared" si="728"/>
        <v>219844.43319196641</v>
      </c>
      <c r="HE127" s="51">
        <f t="shared" si="729"/>
        <v>219844.43319196641</v>
      </c>
      <c r="HF127" s="51">
        <f t="shared" si="730"/>
        <v>213383.10684285453</v>
      </c>
      <c r="HG127" s="51">
        <f t="shared" si="731"/>
        <v>211257.51912589389</v>
      </c>
      <c r="HH127" s="51">
        <f t="shared" si="732"/>
        <v>190462.86007682903</v>
      </c>
      <c r="HI127" s="51">
        <f t="shared" si="733"/>
        <v>196534.05450788524</v>
      </c>
      <c r="HJ127" s="51">
        <f t="shared" si="734"/>
        <v>206382.92305219019</v>
      </c>
      <c r="HK127" s="51">
        <f t="shared" si="735"/>
        <v>206160.50109341188</v>
      </c>
      <c r="HL127" s="51">
        <f t="shared" si="736"/>
        <v>206311.37870539405</v>
      </c>
      <c r="HM127" s="51">
        <f t="shared" si="737"/>
        <v>221414.48479840485</v>
      </c>
      <c r="HN127" s="51">
        <f t="shared" si="738"/>
        <v>213308.90994676293</v>
      </c>
      <c r="HO127" s="51">
        <f t="shared" si="739"/>
        <v>219770.23629587481</v>
      </c>
      <c r="HP127" s="51">
        <f t="shared" si="740"/>
        <v>219844.43319196641</v>
      </c>
      <c r="HQ127" s="51">
        <f t="shared" si="741"/>
        <v>219844.43319196641</v>
      </c>
      <c r="HR127" s="51">
        <f t="shared" si="742"/>
        <v>213383.10684285453</v>
      </c>
      <c r="HS127" s="51">
        <f t="shared" si="743"/>
        <v>211257.51912589389</v>
      </c>
      <c r="HT127" s="51">
        <f t="shared" si="744"/>
        <v>190462.86007682903</v>
      </c>
      <c r="HU127" s="51">
        <f t="shared" si="745"/>
        <v>196534.05450788524</v>
      </c>
      <c r="HV127" s="51">
        <f t="shared" si="746"/>
        <v>206382.92305219019</v>
      </c>
      <c r="HW127" s="51">
        <f t="shared" si="747"/>
        <v>206160.50109341188</v>
      </c>
      <c r="HX127" s="51">
        <f t="shared" si="748"/>
        <v>206311.37870539405</v>
      </c>
      <c r="HY127" s="51">
        <f t="shared" si="749"/>
        <v>221414.48479840485</v>
      </c>
      <c r="HZ127" s="51">
        <f t="shared" si="750"/>
        <v>213308.90994676293</v>
      </c>
      <c r="IA127" s="51">
        <f t="shared" si="751"/>
        <v>219770.23629587481</v>
      </c>
      <c r="IB127" s="51">
        <f t="shared" si="688"/>
        <v>219844.43319196641</v>
      </c>
      <c r="IC127" s="51">
        <f t="shared" si="752"/>
        <v>219844.43319196641</v>
      </c>
      <c r="ID127" s="51">
        <f t="shared" si="753"/>
        <v>213383.10684285453</v>
      </c>
      <c r="IE127" s="51">
        <f t="shared" si="754"/>
        <v>211257.51912589389</v>
      </c>
      <c r="IF127" s="51">
        <f t="shared" si="755"/>
        <v>190462.86007682903</v>
      </c>
      <c r="IG127" s="51">
        <f t="shared" si="756"/>
        <v>196534.05450788524</v>
      </c>
      <c r="IH127" s="51">
        <f t="shared" si="757"/>
        <v>206382.92305219019</v>
      </c>
      <c r="II127" s="51">
        <f t="shared" si="758"/>
        <v>206160.50109341188</v>
      </c>
      <c r="IJ127" s="51">
        <f t="shared" si="759"/>
        <v>206311.37870539405</v>
      </c>
      <c r="IK127" s="51">
        <f t="shared" si="760"/>
        <v>221414.48479840485</v>
      </c>
      <c r="IL127" s="51">
        <f t="shared" si="761"/>
        <v>213308.90994676293</v>
      </c>
      <c r="IM127" s="51">
        <f t="shared" si="762"/>
        <v>219770.23629587481</v>
      </c>
      <c r="IN127" s="51">
        <f t="shared" si="763"/>
        <v>219844.43319196641</v>
      </c>
      <c r="IO127" s="51">
        <f t="shared" si="764"/>
        <v>219844.43319196641</v>
      </c>
      <c r="IP127" s="51">
        <f t="shared" si="765"/>
        <v>213383.10684285453</v>
      </c>
      <c r="IQ127" s="51">
        <f t="shared" si="766"/>
        <v>211257.51912589389</v>
      </c>
      <c r="IS127" s="51">
        <f>SUMPRODUCT($FP127:$IQ127,N($FP$1:$IQ$1=IS$1))</f>
        <v>2524674.8408294343</v>
      </c>
      <c r="IT127" s="51">
        <f t="shared" si="771"/>
        <v>2524674.8408294343</v>
      </c>
      <c r="IU127" s="51">
        <f t="shared" si="771"/>
        <v>2524674.8408294343</v>
      </c>
      <c r="IV127" s="51">
        <f t="shared" si="771"/>
        <v>2524674.8408294343</v>
      </c>
      <c r="IW127" s="51">
        <f t="shared" si="771"/>
        <v>2524674.8408294343</v>
      </c>
      <c r="IX127" s="51">
        <f t="shared" si="771"/>
        <v>2524674.8408294343</v>
      </c>
      <c r="IZ127" s="111">
        <f t="shared" si="684"/>
        <v>37281.801021854495</v>
      </c>
      <c r="JA127" s="111">
        <f t="shared" si="389"/>
        <v>38470.195770585691</v>
      </c>
      <c r="JB127" s="111">
        <f t="shared" si="390"/>
        <v>40398.044366427763</v>
      </c>
      <c r="JC127" s="111">
        <f t="shared" si="391"/>
        <v>40354.50679061524</v>
      </c>
      <c r="JD127" s="111">
        <f t="shared" si="392"/>
        <v>40384.040050308511</v>
      </c>
      <c r="JE127" s="111">
        <f t="shared" si="393"/>
        <v>43340.369677745875</v>
      </c>
      <c r="JF127" s="111">
        <f t="shared" si="394"/>
        <v>41753.758888299766</v>
      </c>
      <c r="JG127" s="111">
        <f t="shared" si="395"/>
        <v>43018.519289291769</v>
      </c>
      <c r="JH127" s="111">
        <f t="shared" si="396"/>
        <v>43033.042823777236</v>
      </c>
      <c r="JI127" s="111">
        <f t="shared" si="397"/>
        <v>43033.042823777236</v>
      </c>
      <c r="JJ127" s="111">
        <f t="shared" si="398"/>
        <v>41768.282422785225</v>
      </c>
      <c r="JK127" s="111">
        <f t="shared" si="399"/>
        <v>41352.213178176287</v>
      </c>
      <c r="JL127" s="111">
        <f t="shared" si="400"/>
        <v>37281.801021854495</v>
      </c>
      <c r="JM127" s="111">
        <f t="shared" si="401"/>
        <v>38470.195770585691</v>
      </c>
      <c r="JN127" s="111">
        <f t="shared" si="402"/>
        <v>40398.044366427763</v>
      </c>
      <c r="JO127" s="111">
        <f t="shared" si="403"/>
        <v>40354.50679061524</v>
      </c>
      <c r="JP127" s="111">
        <f t="shared" si="404"/>
        <v>40384.040050308511</v>
      </c>
      <c r="JQ127" s="111">
        <f t="shared" si="405"/>
        <v>43340.369677745875</v>
      </c>
      <c r="JR127" s="111">
        <f t="shared" si="406"/>
        <v>41753.758888299766</v>
      </c>
      <c r="JS127" s="111">
        <f t="shared" si="407"/>
        <v>43018.519289291769</v>
      </c>
      <c r="JT127" s="111">
        <f t="shared" si="408"/>
        <v>43033.042823777236</v>
      </c>
      <c r="JU127" s="111">
        <f t="shared" si="409"/>
        <v>43033.042823777236</v>
      </c>
      <c r="JV127" s="111">
        <f t="shared" si="410"/>
        <v>41768.282422785225</v>
      </c>
      <c r="JW127" s="111">
        <f t="shared" si="411"/>
        <v>41352.213178176287</v>
      </c>
      <c r="JX127" s="111">
        <f t="shared" si="412"/>
        <v>37281.801021854495</v>
      </c>
      <c r="JY127" s="111">
        <f t="shared" si="413"/>
        <v>38470.195770585691</v>
      </c>
      <c r="JZ127" s="111">
        <f t="shared" si="414"/>
        <v>40398.044366427763</v>
      </c>
      <c r="KA127" s="111">
        <f t="shared" si="415"/>
        <v>40354.50679061524</v>
      </c>
      <c r="KB127" s="111">
        <f t="shared" si="416"/>
        <v>40384.040050308511</v>
      </c>
      <c r="KC127" s="111">
        <f t="shared" si="417"/>
        <v>43340.369677745875</v>
      </c>
      <c r="KD127" s="111">
        <f t="shared" si="418"/>
        <v>41753.758888299766</v>
      </c>
      <c r="KE127" s="111">
        <f t="shared" si="419"/>
        <v>43018.519289291769</v>
      </c>
      <c r="KF127" s="111">
        <f t="shared" si="420"/>
        <v>43033.042823777236</v>
      </c>
      <c r="KG127" s="111">
        <f t="shared" si="421"/>
        <v>43033.042823777236</v>
      </c>
      <c r="KH127" s="111">
        <f t="shared" si="422"/>
        <v>41768.282422785225</v>
      </c>
      <c r="KI127" s="111">
        <f t="shared" si="423"/>
        <v>41352.213178176287</v>
      </c>
      <c r="KJ127" s="111">
        <f t="shared" si="424"/>
        <v>37281.801021854495</v>
      </c>
      <c r="KK127" s="111">
        <f t="shared" si="425"/>
        <v>38470.195770585691</v>
      </c>
      <c r="KL127" s="111">
        <f t="shared" si="426"/>
        <v>40398.044366427763</v>
      </c>
      <c r="KM127" s="111">
        <f t="shared" si="427"/>
        <v>40354.50679061524</v>
      </c>
      <c r="KN127" s="111">
        <f t="shared" si="428"/>
        <v>40384.040050308511</v>
      </c>
      <c r="KO127" s="111">
        <f t="shared" si="429"/>
        <v>43340.369677745875</v>
      </c>
      <c r="KP127" s="111">
        <f t="shared" si="430"/>
        <v>41753.758888299766</v>
      </c>
      <c r="KQ127" s="111">
        <f t="shared" si="431"/>
        <v>43018.519289291769</v>
      </c>
      <c r="KR127" s="111">
        <f t="shared" si="432"/>
        <v>43033.042823777236</v>
      </c>
      <c r="KS127" s="111">
        <f t="shared" si="433"/>
        <v>43033.042823777236</v>
      </c>
      <c r="KT127" s="111">
        <f t="shared" si="434"/>
        <v>41768.282422785225</v>
      </c>
      <c r="KU127" s="111">
        <f t="shared" si="435"/>
        <v>41352.213178176287</v>
      </c>
      <c r="KV127" s="111">
        <f t="shared" si="436"/>
        <v>37281.801021854495</v>
      </c>
      <c r="KW127" s="111">
        <f t="shared" si="437"/>
        <v>38470.195770585691</v>
      </c>
      <c r="KX127" s="111">
        <f t="shared" si="438"/>
        <v>40398.044366427763</v>
      </c>
      <c r="KY127" s="111">
        <f t="shared" si="439"/>
        <v>40354.50679061524</v>
      </c>
      <c r="KZ127" s="111">
        <f t="shared" si="440"/>
        <v>40384.040050308511</v>
      </c>
      <c r="LA127" s="111">
        <f t="shared" si="441"/>
        <v>43340.369677745875</v>
      </c>
      <c r="LB127" s="111">
        <f t="shared" si="442"/>
        <v>41753.758888299766</v>
      </c>
      <c r="LC127" s="111">
        <f t="shared" si="443"/>
        <v>43018.519289291769</v>
      </c>
      <c r="LD127" s="111">
        <f t="shared" si="444"/>
        <v>43033.042823777236</v>
      </c>
      <c r="LE127" s="111">
        <f t="shared" si="445"/>
        <v>43033.042823777236</v>
      </c>
      <c r="LF127" s="111">
        <f t="shared" si="446"/>
        <v>41768.282422785225</v>
      </c>
      <c r="LG127" s="111">
        <f t="shared" si="447"/>
        <v>41352.213178176287</v>
      </c>
      <c r="LH127" s="111">
        <f t="shared" si="448"/>
        <v>37281.801021854495</v>
      </c>
      <c r="LI127" s="111">
        <f t="shared" si="449"/>
        <v>38470.195770585691</v>
      </c>
      <c r="LJ127" s="111">
        <f t="shared" si="450"/>
        <v>40398.044366427763</v>
      </c>
      <c r="LK127" s="111">
        <f t="shared" si="451"/>
        <v>40354.50679061524</v>
      </c>
      <c r="LL127" s="111">
        <f t="shared" si="452"/>
        <v>40384.040050308511</v>
      </c>
      <c r="LM127" s="111">
        <f t="shared" si="453"/>
        <v>43340.369677745875</v>
      </c>
      <c r="LN127" s="111">
        <f t="shared" si="454"/>
        <v>41753.758888299766</v>
      </c>
      <c r="LO127" s="111">
        <f t="shared" si="455"/>
        <v>43018.519289291769</v>
      </c>
      <c r="LP127" s="111">
        <f t="shared" si="456"/>
        <v>43033.042823777236</v>
      </c>
      <c r="LQ127" s="111">
        <f t="shared" si="457"/>
        <v>43033.042823777236</v>
      </c>
      <c r="LR127" s="111">
        <f t="shared" si="458"/>
        <v>41768.282422785225</v>
      </c>
      <c r="LS127" s="111">
        <f t="shared" si="459"/>
        <v>41352.213178176287</v>
      </c>
      <c r="LT127" s="111">
        <f t="shared" si="460"/>
        <v>37281.801021854495</v>
      </c>
      <c r="LU127" s="111">
        <f t="shared" si="461"/>
        <v>38470.195770585691</v>
      </c>
      <c r="LV127" s="111">
        <f t="shared" si="462"/>
        <v>40398.044366427763</v>
      </c>
      <c r="LW127" s="111">
        <f t="shared" si="463"/>
        <v>40354.50679061524</v>
      </c>
      <c r="LX127" s="111">
        <f t="shared" si="464"/>
        <v>40384.040050308511</v>
      </c>
      <c r="LY127" s="111">
        <f t="shared" si="465"/>
        <v>43340.369677745875</v>
      </c>
      <c r="LZ127" s="111">
        <f t="shared" si="466"/>
        <v>41753.758888299766</v>
      </c>
      <c r="MA127" s="111">
        <f t="shared" si="467"/>
        <v>43018.519289291769</v>
      </c>
      <c r="MD127" s="111"/>
      <c r="ME127" s="111">
        <f t="shared" si="685"/>
        <v>35499.339376682379</v>
      </c>
      <c r="MF127" s="111">
        <f t="shared" si="468"/>
        <v>37278.310088939208</v>
      </c>
      <c r="MG127" s="111">
        <f t="shared" si="469"/>
        <v>37238.134697354937</v>
      </c>
      <c r="MH127" s="111">
        <f t="shared" si="470"/>
        <v>37265.387254503425</v>
      </c>
      <c r="MI127" s="111">
        <f t="shared" si="471"/>
        <v>39993.414670313534</v>
      </c>
      <c r="MJ127" s="111">
        <f t="shared" si="472"/>
        <v>38529.329714543215</v>
      </c>
      <c r="MK127" s="111">
        <f t="shared" si="473"/>
        <v>39696.419140673279</v>
      </c>
      <c r="ML127" s="111">
        <f t="shared" si="474"/>
        <v>39709.821096897344</v>
      </c>
      <c r="MM127" s="111">
        <f t="shared" si="475"/>
        <v>39709.821096897344</v>
      </c>
      <c r="MN127" s="111">
        <f t="shared" si="476"/>
        <v>38542.73167076728</v>
      </c>
      <c r="MO127" s="111">
        <f t="shared" si="477"/>
        <v>38158.793325180122</v>
      </c>
      <c r="MP127" s="111">
        <f t="shared" si="478"/>
        <v>34402.718274199397</v>
      </c>
      <c r="MQ127" s="111">
        <f t="shared" si="479"/>
        <v>36973.716191140906</v>
      </c>
      <c r="MR127" s="111">
        <f t="shared" si="480"/>
        <v>38826.572029650953</v>
      </c>
      <c r="MS127" s="111">
        <f t="shared" si="481"/>
        <v>38784.728053047817</v>
      </c>
      <c r="MT127" s="111">
        <f t="shared" si="482"/>
        <v>38813.112477411283</v>
      </c>
      <c r="MU127" s="111">
        <f t="shared" si="483"/>
        <v>41654.441730430226</v>
      </c>
      <c r="MV127" s="111">
        <f t="shared" si="484"/>
        <v>40129.549645538988</v>
      </c>
      <c r="MW127" s="111">
        <f t="shared" si="485"/>
        <v>41345.111229757051</v>
      </c>
      <c r="MX127" s="111">
        <f t="shared" si="486"/>
        <v>41359.069802917424</v>
      </c>
      <c r="MY127" s="111">
        <f t="shared" si="487"/>
        <v>41359.069802917424</v>
      </c>
      <c r="MZ127" s="111">
        <f t="shared" si="488"/>
        <v>40143.50821869936</v>
      </c>
      <c r="NA127" s="111">
        <f t="shared" si="489"/>
        <v>39743.623948347005</v>
      </c>
      <c r="NB127" s="111">
        <f t="shared" si="490"/>
        <v>35831.549657217904</v>
      </c>
      <c r="NC127" s="111">
        <f t="shared" si="491"/>
        <v>45922.07373423114</v>
      </c>
      <c r="ND127" s="111">
        <f t="shared" si="492"/>
        <v>48223.356677906311</v>
      </c>
      <c r="NE127" s="111">
        <f t="shared" si="493"/>
        <v>48171.385646134207</v>
      </c>
      <c r="NF127" s="111">
        <f t="shared" si="494"/>
        <v>48206.639652569058</v>
      </c>
      <c r="NG127" s="111">
        <f t="shared" si="495"/>
        <v>51735.62577843832</v>
      </c>
      <c r="NH127" s="111">
        <f t="shared" si="496"/>
        <v>49841.680187545848</v>
      </c>
      <c r="NI127" s="111">
        <f t="shared" si="497"/>
        <v>51351.431287770254</v>
      </c>
      <c r="NJ127" s="111">
        <f t="shared" si="498"/>
        <v>51368.768106784664</v>
      </c>
      <c r="NK127" s="111">
        <f t="shared" si="499"/>
        <v>51368.768106784664</v>
      </c>
      <c r="NL127" s="111">
        <f t="shared" si="500"/>
        <v>49859.017006560229</v>
      </c>
      <c r="NM127" s="111">
        <f t="shared" si="501"/>
        <v>49362.352974918198</v>
      </c>
      <c r="NN127" s="111">
        <f t="shared" si="502"/>
        <v>44503.480712192664</v>
      </c>
      <c r="NO127" s="111">
        <f t="shared" si="503"/>
        <v>45301.568444959659</v>
      </c>
      <c r="NP127" s="111">
        <f t="shared" si="504"/>
        <v>47571.756141348633</v>
      </c>
      <c r="NQ127" s="111">
        <f t="shared" si="505"/>
        <v>47520.487349207302</v>
      </c>
      <c r="NR127" s="111">
        <f t="shared" si="506"/>
        <v>47555.264998725281</v>
      </c>
      <c r="NS127" s="111">
        <f t="shared" si="507"/>
        <v>51036.566985382073</v>
      </c>
      <c r="NT127" s="111">
        <f t="shared" si="508"/>
        <v>49168.212644212836</v>
      </c>
      <c r="NU127" s="111">
        <f t="shared" si="509"/>
        <v>50657.563782784957</v>
      </c>
      <c r="NV127" s="111">
        <f t="shared" si="510"/>
        <v>50674.666344349222</v>
      </c>
      <c r="NW127" s="111">
        <f t="shared" si="511"/>
        <v>50674.666344349222</v>
      </c>
      <c r="NX127" s="111">
        <f t="shared" si="512"/>
        <v>49185.3152057771</v>
      </c>
      <c r="NY127" s="111">
        <f t="shared" si="513"/>
        <v>48695.362165899263</v>
      </c>
      <c r="NZ127" s="111">
        <f t="shared" si="514"/>
        <v>43902.143644256139</v>
      </c>
      <c r="OA127" s="111">
        <f t="shared" si="515"/>
        <v>30046.221216764079</v>
      </c>
      <c r="OB127" s="111">
        <f t="shared" si="516"/>
        <v>31551.920998707683</v>
      </c>
      <c r="OC127" s="111">
        <f t="shared" si="517"/>
        <v>31517.91702217724</v>
      </c>
      <c r="OD127" s="111">
        <f t="shared" si="518"/>
        <v>31540.983264399867</v>
      </c>
      <c r="OE127" s="111">
        <f t="shared" si="519"/>
        <v>33849.953421592923</v>
      </c>
      <c r="OF127" s="111">
        <f t="shared" si="520"/>
        <v>32610.76922172846</v>
      </c>
      <c r="OG127" s="111">
        <f t="shared" si="521"/>
        <v>33598.579916039118</v>
      </c>
      <c r="OH127" s="111">
        <f t="shared" si="522"/>
        <v>33609.923173364907</v>
      </c>
      <c r="OI127" s="111">
        <f t="shared" si="523"/>
        <v>33609.923173364907</v>
      </c>
      <c r="OJ127" s="111">
        <f t="shared" si="524"/>
        <v>32622.112479054256</v>
      </c>
      <c r="OK127" s="111">
        <f t="shared" si="525"/>
        <v>32297.151601819241</v>
      </c>
      <c r="OL127" s="111">
        <f t="shared" si="526"/>
        <v>29118.054078594232</v>
      </c>
      <c r="OM127" s="111">
        <f t="shared" si="527"/>
        <v>27575.216192075935</v>
      </c>
      <c r="ON127" s="111">
        <f t="shared" si="528"/>
        <v>28957.087033933774</v>
      </c>
      <c r="OO127" s="111">
        <f t="shared" si="529"/>
        <v>28925.879548724479</v>
      </c>
      <c r="OP127" s="111">
        <f t="shared" si="530"/>
        <v>28947.04882027577</v>
      </c>
      <c r="OQ127" s="111">
        <f t="shared" si="531"/>
        <v>31066.128980350124</v>
      </c>
      <c r="OR127" s="111">
        <f t="shared" si="532"/>
        <v>29928.855445467081</v>
      </c>
      <c r="OS127" s="111">
        <f t="shared" si="533"/>
        <v>30835.428463616296</v>
      </c>
      <c r="OT127" s="111">
        <f t="shared" si="534"/>
        <v>30845.838850028118</v>
      </c>
      <c r="OU127" s="111">
        <f t="shared" si="535"/>
        <v>30845.838850028118</v>
      </c>
      <c r="OV127" s="111">
        <f t="shared" si="536"/>
        <v>29939.265831878885</v>
      </c>
      <c r="OW127" s="111">
        <f t="shared" si="537"/>
        <v>29641.029778197619</v>
      </c>
      <c r="OX127" s="111">
        <f t="shared" si="538"/>
        <v>26723.381636483511</v>
      </c>
      <c r="OY127" s="111"/>
      <c r="PA127" s="51">
        <f t="shared" si="686"/>
        <v>229255.51509946832</v>
      </c>
      <c r="PB127" s="51">
        <f t="shared" si="539"/>
        <v>217784.35874612347</v>
      </c>
      <c r="PC127" s="51">
        <f t="shared" si="540"/>
        <v>225550.62088781164</v>
      </c>
      <c r="PD127" s="51">
        <f t="shared" si="541"/>
        <v>225612.08876124019</v>
      </c>
      <c r="PE127" s="51">
        <f t="shared" si="542"/>
        <v>222884.06134543009</v>
      </c>
      <c r="PF127" s="51">
        <f t="shared" si="543"/>
        <v>216622.05955109652</v>
      </c>
      <c r="PG127" s="51">
        <f t="shared" si="544"/>
        <v>212913.31316339687</v>
      </c>
      <c r="PH127" s="51">
        <f t="shared" si="545"/>
        <v>188034.84000178619</v>
      </c>
      <c r="PI127" s="51">
        <f t="shared" si="546"/>
        <v>195294.42918157356</v>
      </c>
      <c r="PJ127" s="51">
        <f t="shared" si="547"/>
        <v>208238.23574785067</v>
      </c>
      <c r="PK127" s="51">
        <f t="shared" si="548"/>
        <v>208356.21455884699</v>
      </c>
      <c r="PL127" s="51">
        <f t="shared" si="549"/>
        <v>212292.70048150315</v>
      </c>
      <c r="PM127" s="51">
        <f t="shared" si="550"/>
        <v>227781.1382850098</v>
      </c>
      <c r="PN127" s="51">
        <f t="shared" si="551"/>
        <v>216236.09680541174</v>
      </c>
      <c r="PO127" s="51">
        <f t="shared" si="552"/>
        <v>224004.02753211875</v>
      </c>
      <c r="PP127" s="51">
        <f t="shared" si="553"/>
        <v>224064.36353833234</v>
      </c>
      <c r="PQ127" s="51">
        <f t="shared" si="554"/>
        <v>221223.03428531339</v>
      </c>
      <c r="PR127" s="51">
        <f t="shared" si="555"/>
        <v>215021.83962010074</v>
      </c>
      <c r="PS127" s="51">
        <f t="shared" si="556"/>
        <v>211264.62107431309</v>
      </c>
      <c r="PT127" s="51">
        <f t="shared" si="557"/>
        <v>186385.59129576609</v>
      </c>
      <c r="PU127" s="51">
        <f t="shared" si="558"/>
        <v>193645.1804755535</v>
      </c>
      <c r="PV127" s="51">
        <f t="shared" si="559"/>
        <v>206637.45919991858</v>
      </c>
      <c r="PW127" s="51">
        <f t="shared" si="560"/>
        <v>206771.38393568012</v>
      </c>
      <c r="PX127" s="51">
        <f t="shared" si="561"/>
        <v>210863.86909848466</v>
      </c>
      <c r="PY127" s="51">
        <f t="shared" si="562"/>
        <v>218832.78074191956</v>
      </c>
      <c r="PZ127" s="51">
        <f t="shared" si="563"/>
        <v>206839.31215715635</v>
      </c>
      <c r="QA127" s="51">
        <f t="shared" si="564"/>
        <v>214617.36993903236</v>
      </c>
      <c r="QB127" s="51">
        <f t="shared" si="565"/>
        <v>214670.83636317457</v>
      </c>
      <c r="QC127" s="51">
        <f t="shared" si="566"/>
        <v>211141.85023730531</v>
      </c>
      <c r="QD127" s="51">
        <f t="shared" si="567"/>
        <v>205309.70907809387</v>
      </c>
      <c r="QE127" s="51">
        <f t="shared" si="568"/>
        <v>201258.3010162999</v>
      </c>
      <c r="QF127" s="51">
        <f t="shared" si="569"/>
        <v>176375.89299189884</v>
      </c>
      <c r="QG127" s="51">
        <f t="shared" si="570"/>
        <v>183635.48217168625</v>
      </c>
      <c r="QH127" s="51">
        <f t="shared" si="571"/>
        <v>196921.95041205772</v>
      </c>
      <c r="QI127" s="51">
        <f t="shared" si="572"/>
        <v>197152.65490910891</v>
      </c>
      <c r="QJ127" s="51">
        <f t="shared" si="573"/>
        <v>202191.9380435099</v>
      </c>
      <c r="QK127" s="51">
        <f t="shared" si="574"/>
        <v>219453.28603119106</v>
      </c>
      <c r="QL127" s="51">
        <f t="shared" si="575"/>
        <v>207490.91269371405</v>
      </c>
      <c r="QM127" s="51">
        <f t="shared" si="576"/>
        <v>215268.26823595926</v>
      </c>
      <c r="QN127" s="51">
        <f t="shared" si="577"/>
        <v>215322.21101701836</v>
      </c>
      <c r="QO127" s="51">
        <f t="shared" si="578"/>
        <v>211840.90903036157</v>
      </c>
      <c r="QP127" s="51">
        <f t="shared" si="579"/>
        <v>205983.17662142689</v>
      </c>
      <c r="QQ127" s="51">
        <f t="shared" si="580"/>
        <v>201952.16852128517</v>
      </c>
      <c r="QR127" s="51">
        <f t="shared" si="581"/>
        <v>177069.9947543343</v>
      </c>
      <c r="QS127" s="51">
        <f t="shared" si="582"/>
        <v>184329.58393412171</v>
      </c>
      <c r="QT127" s="51">
        <f t="shared" si="583"/>
        <v>197595.65221284085</v>
      </c>
      <c r="QU127" s="51">
        <f t="shared" si="584"/>
        <v>197819.64571812784</v>
      </c>
      <c r="QV127" s="51">
        <f t="shared" si="585"/>
        <v>202793.27511144642</v>
      </c>
      <c r="QW127" s="51">
        <f t="shared" si="586"/>
        <v>234708.63325938664</v>
      </c>
      <c r="QX127" s="51">
        <f t="shared" si="587"/>
        <v>223510.747836355</v>
      </c>
      <c r="QY127" s="51">
        <f t="shared" si="588"/>
        <v>231270.83856298932</v>
      </c>
      <c r="QZ127" s="51">
        <f t="shared" si="589"/>
        <v>231336.49275134376</v>
      </c>
      <c r="RA127" s="51">
        <f t="shared" si="590"/>
        <v>229027.52259415071</v>
      </c>
      <c r="RB127" s="51">
        <f t="shared" si="591"/>
        <v>222540.62004391127</v>
      </c>
      <c r="RC127" s="51">
        <f t="shared" si="592"/>
        <v>219011.15238803101</v>
      </c>
      <c r="RD127" s="51">
        <f t="shared" si="593"/>
        <v>194134.73792531859</v>
      </c>
      <c r="RE127" s="51">
        <f t="shared" si="594"/>
        <v>201394.32710510603</v>
      </c>
      <c r="RF127" s="51">
        <f t="shared" si="595"/>
        <v>214158.85493956369</v>
      </c>
      <c r="RG127" s="51">
        <f t="shared" si="596"/>
        <v>214217.85628220788</v>
      </c>
      <c r="RH127" s="51">
        <f t="shared" si="597"/>
        <v>217577.36467710833</v>
      </c>
      <c r="RI127" s="51">
        <f t="shared" si="598"/>
        <v>237179.63828407478</v>
      </c>
      <c r="RJ127" s="51">
        <f t="shared" si="599"/>
        <v>226105.58180112889</v>
      </c>
      <c r="RK127" s="51">
        <f t="shared" si="600"/>
        <v>233862.87603644209</v>
      </c>
      <c r="RL127" s="51">
        <f t="shared" si="601"/>
        <v>233930.42719546787</v>
      </c>
      <c r="RM127" s="51">
        <f t="shared" si="602"/>
        <v>231811.3470353935</v>
      </c>
      <c r="RN127" s="51">
        <f t="shared" si="603"/>
        <v>225222.53382017266</v>
      </c>
      <c r="RO127" s="51">
        <f t="shared" si="604"/>
        <v>221774.30384045385</v>
      </c>
      <c r="RP127" s="51">
        <f t="shared" si="605"/>
        <v>196898.8222486554</v>
      </c>
      <c r="RQ127" s="51">
        <f t="shared" si="606"/>
        <v>204158.41142844281</v>
      </c>
      <c r="RR127" s="51">
        <f t="shared" si="607"/>
        <v>216841.70158673907</v>
      </c>
      <c r="RS127" s="51">
        <f t="shared" si="608"/>
        <v>216873.9781058295</v>
      </c>
      <c r="RT127" s="51">
        <f t="shared" si="609"/>
        <v>219972.03711921905</v>
      </c>
      <c r="RU127" s="51"/>
      <c r="RV127" s="51">
        <f t="shared" si="770"/>
        <v>2562838.4375261273</v>
      </c>
      <c r="RW127" s="51">
        <f t="shared" si="770"/>
        <v>2543898.605146003</v>
      </c>
      <c r="RX127" s="51">
        <f t="shared" si="770"/>
        <v>2428948.0780612435</v>
      </c>
      <c r="RY127" s="51">
        <f t="shared" si="770"/>
        <v>2436919.0838818275</v>
      </c>
      <c r="RZ127" s="51">
        <f t="shared" si="770"/>
        <v>2632889.1483654729</v>
      </c>
      <c r="SA127" s="51">
        <f t="shared" si="770"/>
        <v>2664631.6585020195</v>
      </c>
    </row>
    <row r="128" spans="1:495" x14ac:dyDescent="0.3">
      <c r="A128" s="1">
        <v>860000</v>
      </c>
      <c r="B128" s="1" t="s">
        <v>296</v>
      </c>
      <c r="C128" s="1" t="s">
        <v>139</v>
      </c>
      <c r="D128" s="44">
        <v>0</v>
      </c>
      <c r="E128" s="1" t="s">
        <v>174</v>
      </c>
      <c r="F128" s="107">
        <f>VLOOKUP(A128,Auxiliar_OPEX_CustosUnit!$A$4:$E$129,COLUMN(Auxiliar_OPEX_CustosUnit!$E$3),0)</f>
        <v>0</v>
      </c>
      <c r="G128" s="107">
        <f>INDEX(Auxiliar_OPEX_Drivers!$B$76:$I$84,MATCH($E128,Auxiliar_OPEX_Drivers!$B$76:$B$84,0),MATCH(YEAR(G$2),Auxiliar_OPEX_Drivers!$B$76:$I$76,0))*$F128</f>
        <v>0</v>
      </c>
      <c r="H128" s="107">
        <f>INDEX(Auxiliar_OPEX_Drivers!$B$76:$I$84,MATCH($E128,Auxiliar_OPEX_Drivers!$B$76:$B$84,0),MATCH(YEAR(H$2),Auxiliar_OPEX_Drivers!$B$76:$I$76,0))*$F128</f>
        <v>0</v>
      </c>
      <c r="I128" s="107">
        <f>INDEX(Auxiliar_OPEX_Drivers!$B$76:$I$84,MATCH($E128,Auxiliar_OPEX_Drivers!$B$76:$B$84,0),MATCH(YEAR(I$2),Auxiliar_OPEX_Drivers!$B$76:$I$76,0))*$F128</f>
        <v>0</v>
      </c>
      <c r="J128" s="107">
        <f>INDEX(Auxiliar_OPEX_Drivers!$B$76:$I$84,MATCH($E128,Auxiliar_OPEX_Drivers!$B$76:$B$84,0),MATCH(YEAR(J$2),Auxiliar_OPEX_Drivers!$B$76:$I$76,0))*$F128</f>
        <v>0</v>
      </c>
      <c r="K128" s="107">
        <f>INDEX(Auxiliar_OPEX_Drivers!$B$76:$I$84,MATCH($E128,Auxiliar_OPEX_Drivers!$B$76:$B$84,0),MATCH(YEAR(K$2),Auxiliar_OPEX_Drivers!$B$76:$I$76,0))*$F128</f>
        <v>0</v>
      </c>
      <c r="L128" s="107">
        <f>INDEX(Auxiliar_OPEX_Drivers!$B$76:$I$84,MATCH($E128,Auxiliar_OPEX_Drivers!$B$76:$B$84,0),MATCH(YEAR(L$2),Auxiliar_OPEX_Drivers!$B$76:$I$76,0))*$F128</f>
        <v>0</v>
      </c>
      <c r="M128" s="107">
        <f>INDEX(Auxiliar_OPEX_Drivers!$B$76:$I$84,MATCH($E128,Auxiliar_OPEX_Drivers!$B$76:$B$84,0),MATCH(YEAR(M$2),Auxiliar_OPEX_Drivers!$B$76:$I$76,0))*$F128</f>
        <v>0</v>
      </c>
      <c r="N128" s="107">
        <f>INDEX(Auxiliar_OPEX_Drivers!$B$76:$I$84,MATCH($E128,Auxiliar_OPEX_Drivers!$B$76:$B$84,0),MATCH(YEAR(N$2),Auxiliar_OPEX_Drivers!$B$76:$I$76,0))*$F128</f>
        <v>0</v>
      </c>
      <c r="O128" s="107">
        <f>INDEX(Auxiliar_OPEX_Drivers!$B$76:$I$84,MATCH($E128,Auxiliar_OPEX_Drivers!$B$76:$B$84,0),MATCH(YEAR(O$2),Auxiliar_OPEX_Drivers!$B$76:$I$76,0))*$F128</f>
        <v>0</v>
      </c>
      <c r="P128" s="107">
        <f>INDEX(Auxiliar_OPEX_Drivers!$B$76:$I$84,MATCH($E128,Auxiliar_OPEX_Drivers!$B$76:$B$84,0),MATCH(YEAR(P$2),Auxiliar_OPEX_Drivers!$B$76:$I$76,0))*$F128</f>
        <v>0</v>
      </c>
      <c r="Q128" s="107">
        <f>INDEX(Auxiliar_OPEX_Drivers!$B$76:$I$84,MATCH($E128,Auxiliar_OPEX_Drivers!$B$76:$B$84,0),MATCH(YEAR(Q$2),Auxiliar_OPEX_Drivers!$B$76:$I$76,0))*$F128</f>
        <v>0</v>
      </c>
      <c r="R128" s="107">
        <f>INDEX(Auxiliar_OPEX_Drivers!$B$76:$I$84,MATCH($E128,Auxiliar_OPEX_Drivers!$B$76:$B$84,0),MATCH(YEAR(R$2),Auxiliar_OPEX_Drivers!$B$76:$I$76,0))*$F128</f>
        <v>0</v>
      </c>
      <c r="S128" s="107">
        <f>INDEX(Auxiliar_OPEX_Drivers!$B$76:$I$84,MATCH($E128,Auxiliar_OPEX_Drivers!$B$76:$B$84,0),MATCH(YEAR(S$2),Auxiliar_OPEX_Drivers!$B$76:$I$76,0))*$F128</f>
        <v>0</v>
      </c>
      <c r="T128" s="107">
        <f>INDEX(Auxiliar_OPEX_Drivers!$B$76:$I$84,MATCH($E128,Auxiliar_OPEX_Drivers!$B$76:$B$84,0),MATCH(YEAR(T$2),Auxiliar_OPEX_Drivers!$B$76:$I$76,0))*$F128</f>
        <v>0</v>
      </c>
      <c r="U128" s="107">
        <f>INDEX(Auxiliar_OPEX_Drivers!$B$76:$I$84,MATCH($E128,Auxiliar_OPEX_Drivers!$B$76:$B$84,0),MATCH(YEAR(U$2),Auxiliar_OPEX_Drivers!$B$76:$I$76,0))*$F128</f>
        <v>0</v>
      </c>
      <c r="V128" s="107">
        <f>INDEX(Auxiliar_OPEX_Drivers!$B$76:$I$84,MATCH($E128,Auxiliar_OPEX_Drivers!$B$76:$B$84,0),MATCH(YEAR(V$2),Auxiliar_OPEX_Drivers!$B$76:$I$76,0))*$F128</f>
        <v>0</v>
      </c>
      <c r="W128" s="107">
        <f>INDEX(Auxiliar_OPEX_Drivers!$B$76:$I$84,MATCH($E128,Auxiliar_OPEX_Drivers!$B$76:$B$84,0),MATCH(YEAR(W$2),Auxiliar_OPEX_Drivers!$B$76:$I$76,0))*$F128</f>
        <v>0</v>
      </c>
      <c r="X128" s="107">
        <f>INDEX(Auxiliar_OPEX_Drivers!$B$76:$I$84,MATCH($E128,Auxiliar_OPEX_Drivers!$B$76:$B$84,0),MATCH(YEAR(X$2),Auxiliar_OPEX_Drivers!$B$76:$I$76,0))*$F128</f>
        <v>0</v>
      </c>
      <c r="Y128" s="107">
        <f>INDEX(Auxiliar_OPEX_Drivers!$B$76:$I$84,MATCH($E128,Auxiliar_OPEX_Drivers!$B$76:$B$84,0),MATCH(YEAR(Y$2),Auxiliar_OPEX_Drivers!$B$76:$I$76,0))*$F128</f>
        <v>0</v>
      </c>
      <c r="Z128" s="107">
        <f>INDEX(Auxiliar_OPEX_Drivers!$B$76:$I$84,MATCH($E128,Auxiliar_OPEX_Drivers!$B$76:$B$84,0),MATCH(YEAR(Z$2),Auxiliar_OPEX_Drivers!$B$76:$I$76,0))*$F128</f>
        <v>0</v>
      </c>
      <c r="AA128" s="107">
        <f>INDEX(Auxiliar_OPEX_Drivers!$B$76:$I$84,MATCH($E128,Auxiliar_OPEX_Drivers!$B$76:$B$84,0),MATCH(YEAR(AA$2),Auxiliar_OPEX_Drivers!$B$76:$I$76,0))*$F128</f>
        <v>0</v>
      </c>
      <c r="AB128" s="107">
        <f>INDEX(Auxiliar_OPEX_Drivers!$B$76:$I$84,MATCH($E128,Auxiliar_OPEX_Drivers!$B$76:$B$84,0),MATCH(YEAR(AB$2),Auxiliar_OPEX_Drivers!$B$76:$I$76,0))*$F128</f>
        <v>0</v>
      </c>
      <c r="AC128" s="107">
        <f>INDEX(Auxiliar_OPEX_Drivers!$B$76:$I$84,MATCH($E128,Auxiliar_OPEX_Drivers!$B$76:$B$84,0),MATCH(YEAR(AC$2),Auxiliar_OPEX_Drivers!$B$76:$I$76,0))*$F128</f>
        <v>0</v>
      </c>
      <c r="AD128" s="107">
        <f>INDEX(Auxiliar_OPEX_Drivers!$B$76:$I$84,MATCH($E128,Auxiliar_OPEX_Drivers!$B$76:$B$84,0),MATCH(YEAR(AD$2),Auxiliar_OPEX_Drivers!$B$76:$I$76,0))*$F128</f>
        <v>0</v>
      </c>
      <c r="AE128" s="107">
        <f>INDEX(Auxiliar_OPEX_Drivers!$B$76:$I$84,MATCH($E128,Auxiliar_OPEX_Drivers!$B$76:$B$84,0),MATCH(YEAR(AE$2),Auxiliar_OPEX_Drivers!$B$76:$I$76,0))*$F128</f>
        <v>0</v>
      </c>
      <c r="AF128" s="107">
        <f>INDEX(Auxiliar_OPEX_Drivers!$B$76:$I$84,MATCH($E128,Auxiliar_OPEX_Drivers!$B$76:$B$84,0),MATCH(YEAR(AF$2),Auxiliar_OPEX_Drivers!$B$76:$I$76,0))*$F128</f>
        <v>0</v>
      </c>
      <c r="AG128" s="107">
        <f>INDEX(Auxiliar_OPEX_Drivers!$B$76:$I$84,MATCH($E128,Auxiliar_OPEX_Drivers!$B$76:$B$84,0),MATCH(YEAR(AG$2),Auxiliar_OPEX_Drivers!$B$76:$I$76,0))*$F128</f>
        <v>0</v>
      </c>
      <c r="AH128" s="107">
        <f>INDEX(Auxiliar_OPEX_Drivers!$B$76:$I$84,MATCH($E128,Auxiliar_OPEX_Drivers!$B$76:$B$84,0),MATCH(YEAR(AH$2),Auxiliar_OPEX_Drivers!$B$76:$I$76,0))*$F128</f>
        <v>0</v>
      </c>
      <c r="AI128" s="107">
        <f>INDEX(Auxiliar_OPEX_Drivers!$B$76:$I$84,MATCH($E128,Auxiliar_OPEX_Drivers!$B$76:$B$84,0),MATCH(YEAR(AI$2),Auxiliar_OPEX_Drivers!$B$76:$I$76,0))*$F128</f>
        <v>0</v>
      </c>
      <c r="AJ128" s="107">
        <f>INDEX(Auxiliar_OPEX_Drivers!$B$76:$I$84,MATCH($E128,Auxiliar_OPEX_Drivers!$B$76:$B$84,0),MATCH(YEAR(AJ$2),Auxiliar_OPEX_Drivers!$B$76:$I$76,0))*$F128</f>
        <v>0</v>
      </c>
      <c r="AK128" s="107">
        <f>INDEX(Auxiliar_OPEX_Drivers!$B$76:$I$84,MATCH($E128,Auxiliar_OPEX_Drivers!$B$76:$B$84,0),MATCH(YEAR(AK$2),Auxiliar_OPEX_Drivers!$B$76:$I$76,0))*$F128</f>
        <v>0</v>
      </c>
      <c r="AL128" s="107">
        <f>INDEX(Auxiliar_OPEX_Drivers!$B$76:$I$84,MATCH($E128,Auxiliar_OPEX_Drivers!$B$76:$B$84,0),MATCH(YEAR(AL$2),Auxiliar_OPEX_Drivers!$B$76:$I$76,0))*$F128</f>
        <v>0</v>
      </c>
      <c r="AM128" s="107">
        <f>INDEX(Auxiliar_OPEX_Drivers!$B$76:$I$84,MATCH($E128,Auxiliar_OPEX_Drivers!$B$76:$B$84,0),MATCH(YEAR(AM$2),Auxiliar_OPEX_Drivers!$B$76:$I$76,0))*$F128</f>
        <v>0</v>
      </c>
      <c r="AN128" s="107">
        <f>INDEX(Auxiliar_OPEX_Drivers!$B$76:$I$84,MATCH($E128,Auxiliar_OPEX_Drivers!$B$76:$B$84,0),MATCH(YEAR(AN$2),Auxiliar_OPEX_Drivers!$B$76:$I$76,0))*$F128</f>
        <v>0</v>
      </c>
      <c r="AO128" s="107">
        <f>INDEX(Auxiliar_OPEX_Drivers!$B$76:$I$84,MATCH($E128,Auxiliar_OPEX_Drivers!$B$76:$B$84,0),MATCH(YEAR(AO$2),Auxiliar_OPEX_Drivers!$B$76:$I$76,0))*$F128</f>
        <v>0</v>
      </c>
      <c r="AP128" s="107">
        <f>INDEX(Auxiliar_OPEX_Drivers!$B$76:$I$84,MATCH($E128,Auxiliar_OPEX_Drivers!$B$76:$B$84,0),MATCH(YEAR(AP$2),Auxiliar_OPEX_Drivers!$B$76:$I$76,0))*$F128</f>
        <v>0</v>
      </c>
      <c r="AQ128" s="107">
        <f>INDEX(Auxiliar_OPEX_Drivers!$B$76:$I$84,MATCH($E128,Auxiliar_OPEX_Drivers!$B$76:$B$84,0),MATCH(YEAR(AQ$2),Auxiliar_OPEX_Drivers!$B$76:$I$76,0))*$F128</f>
        <v>0</v>
      </c>
      <c r="AR128" s="107">
        <f>INDEX(Auxiliar_OPEX_Drivers!$B$76:$I$84,MATCH($E128,Auxiliar_OPEX_Drivers!$B$76:$B$84,0),MATCH(YEAR(AR$2),Auxiliar_OPEX_Drivers!$B$76:$I$76,0))*$F128</f>
        <v>0</v>
      </c>
      <c r="AS128" s="107">
        <f>INDEX(Auxiliar_OPEX_Drivers!$B$76:$I$84,MATCH($E128,Auxiliar_OPEX_Drivers!$B$76:$B$84,0),MATCH(YEAR(AS$2),Auxiliar_OPEX_Drivers!$B$76:$I$76,0))*$F128</f>
        <v>0</v>
      </c>
      <c r="AT128" s="107">
        <f>INDEX(Auxiliar_OPEX_Drivers!$B$76:$I$84,MATCH($E128,Auxiliar_OPEX_Drivers!$B$76:$B$84,0),MATCH(YEAR(AT$2),Auxiliar_OPEX_Drivers!$B$76:$I$76,0))*$F128</f>
        <v>0</v>
      </c>
      <c r="AU128" s="107">
        <f>INDEX(Auxiliar_OPEX_Drivers!$B$76:$I$84,MATCH($E128,Auxiliar_OPEX_Drivers!$B$76:$B$84,0),MATCH(YEAR(AU$2),Auxiliar_OPEX_Drivers!$B$76:$I$76,0))*$F128</f>
        <v>0</v>
      </c>
      <c r="AV128" s="107">
        <f>INDEX(Auxiliar_OPEX_Drivers!$B$76:$I$84,MATCH($E128,Auxiliar_OPEX_Drivers!$B$76:$B$84,0),MATCH(YEAR(AV$2),Auxiliar_OPEX_Drivers!$B$76:$I$76,0))*$F128</f>
        <v>0</v>
      </c>
      <c r="AW128" s="107">
        <f>INDEX(Auxiliar_OPEX_Drivers!$B$76:$I$84,MATCH($E128,Auxiliar_OPEX_Drivers!$B$76:$B$84,0),MATCH(YEAR(AW$2),Auxiliar_OPEX_Drivers!$B$76:$I$76,0))*$F128</f>
        <v>0</v>
      </c>
      <c r="AX128" s="107">
        <f>INDEX(Auxiliar_OPEX_Drivers!$B$76:$I$84,MATCH($E128,Auxiliar_OPEX_Drivers!$B$76:$B$84,0),MATCH(YEAR(AX$2),Auxiliar_OPEX_Drivers!$B$76:$I$76,0))*$F128</f>
        <v>0</v>
      </c>
      <c r="AY128" s="107">
        <f>INDEX(Auxiliar_OPEX_Drivers!$B$76:$I$84,MATCH($E128,Auxiliar_OPEX_Drivers!$B$76:$B$84,0),MATCH(YEAR(AY$2),Auxiliar_OPEX_Drivers!$B$76:$I$76,0))*$F128</f>
        <v>0</v>
      </c>
      <c r="AZ128" s="107">
        <f>INDEX(Auxiliar_OPEX_Drivers!$B$76:$I$84,MATCH($E128,Auxiliar_OPEX_Drivers!$B$76:$B$84,0),MATCH(YEAR(AZ$2),Auxiliar_OPEX_Drivers!$B$76:$I$76,0))*$F128</f>
        <v>0</v>
      </c>
      <c r="BA128" s="107">
        <f>INDEX(Auxiliar_OPEX_Drivers!$B$76:$I$84,MATCH($E128,Auxiliar_OPEX_Drivers!$B$76:$B$84,0),MATCH(YEAR(BA$2),Auxiliar_OPEX_Drivers!$B$76:$I$76,0))*$F128</f>
        <v>0</v>
      </c>
      <c r="BB128" s="107">
        <f>INDEX(Auxiliar_OPEX_Drivers!$B$76:$I$84,MATCH($E128,Auxiliar_OPEX_Drivers!$B$76:$B$84,0),MATCH(YEAR(BB$2),Auxiliar_OPEX_Drivers!$B$76:$I$76,0))*$F128</f>
        <v>0</v>
      </c>
      <c r="BC128" s="107">
        <f>INDEX(Auxiliar_OPEX_Drivers!$B$76:$I$84,MATCH($E128,Auxiliar_OPEX_Drivers!$B$76:$B$84,0),MATCH(YEAR(BC$2),Auxiliar_OPEX_Drivers!$B$76:$I$76,0))*$F128</f>
        <v>0</v>
      </c>
      <c r="BD128" s="107">
        <f>INDEX(Auxiliar_OPEX_Drivers!$B$76:$I$84,MATCH($E128,Auxiliar_OPEX_Drivers!$B$76:$B$84,0),MATCH(YEAR(BD$2),Auxiliar_OPEX_Drivers!$B$76:$I$76,0))*$F128</f>
        <v>0</v>
      </c>
      <c r="BE128" s="107">
        <f>INDEX(Auxiliar_OPEX_Drivers!$B$76:$I$84,MATCH($E128,Auxiliar_OPEX_Drivers!$B$76:$B$84,0),MATCH(YEAR(BE$2),Auxiliar_OPEX_Drivers!$B$76:$I$76,0))*$F128</f>
        <v>0</v>
      </c>
      <c r="BF128" s="107">
        <f>INDEX(Auxiliar_OPEX_Drivers!$B$76:$I$84,MATCH($E128,Auxiliar_OPEX_Drivers!$B$76:$B$84,0),MATCH(YEAR(BF$2),Auxiliar_OPEX_Drivers!$B$76:$I$76,0))*$F128</f>
        <v>0</v>
      </c>
      <c r="BG128" s="107">
        <f>INDEX(Auxiliar_OPEX_Drivers!$B$76:$I$84,MATCH($E128,Auxiliar_OPEX_Drivers!$B$76:$B$84,0),MATCH(YEAR(BG$2),Auxiliar_OPEX_Drivers!$B$76:$I$76,0))*$F128</f>
        <v>0</v>
      </c>
      <c r="BH128" s="107">
        <f>INDEX(Auxiliar_OPEX_Drivers!$B$76:$I$84,MATCH($E128,Auxiliar_OPEX_Drivers!$B$76:$B$84,0),MATCH(YEAR(BH$2),Auxiliar_OPEX_Drivers!$B$76:$I$76,0))*$F128</f>
        <v>0</v>
      </c>
      <c r="BI128" s="107">
        <f>INDEX(Auxiliar_OPEX_Drivers!$B$76:$I$84,MATCH($E128,Auxiliar_OPEX_Drivers!$B$76:$B$84,0),MATCH(YEAR(BI$2),Auxiliar_OPEX_Drivers!$B$76:$I$76,0))*$F128</f>
        <v>0</v>
      </c>
      <c r="BJ128" s="107">
        <f>INDEX(Auxiliar_OPEX_Drivers!$B$76:$I$84,MATCH($E128,Auxiliar_OPEX_Drivers!$B$76:$B$84,0),MATCH(YEAR(BJ$2),Auxiliar_OPEX_Drivers!$B$76:$I$76,0))*$F128</f>
        <v>0</v>
      </c>
      <c r="BK128" s="107">
        <f>INDEX(Auxiliar_OPEX_Drivers!$B$76:$I$84,MATCH($E128,Auxiliar_OPEX_Drivers!$B$76:$B$84,0),MATCH(YEAR(BK$2),Auxiliar_OPEX_Drivers!$B$76:$I$76,0))*$F128</f>
        <v>0</v>
      </c>
      <c r="BL128" s="107">
        <f>INDEX(Auxiliar_OPEX_Drivers!$B$76:$I$84,MATCH($E128,Auxiliar_OPEX_Drivers!$B$76:$B$84,0),MATCH(YEAR(BL$2),Auxiliar_OPEX_Drivers!$B$76:$I$76,0))*$F128</f>
        <v>0</v>
      </c>
      <c r="BM128" s="107">
        <f>INDEX(Auxiliar_OPEX_Drivers!$B$76:$I$84,MATCH($E128,Auxiliar_OPEX_Drivers!$B$76:$B$84,0),MATCH(YEAR(BM$2),Auxiliar_OPEX_Drivers!$B$76:$I$76,0))*$F128</f>
        <v>0</v>
      </c>
      <c r="BN128" s="107">
        <f>INDEX(Auxiliar_OPEX_Drivers!$B$76:$I$84,MATCH($E128,Auxiliar_OPEX_Drivers!$B$76:$B$84,0),MATCH(YEAR(BN$2),Auxiliar_OPEX_Drivers!$B$76:$I$76,0))*$F128</f>
        <v>0</v>
      </c>
      <c r="BO128" s="107">
        <f>INDEX(Auxiliar_OPEX_Drivers!$B$76:$I$84,MATCH($E128,Auxiliar_OPEX_Drivers!$B$76:$B$84,0),MATCH(YEAR(BO$2),Auxiliar_OPEX_Drivers!$B$76:$I$76,0))*$F128</f>
        <v>0</v>
      </c>
      <c r="BP128" s="107">
        <f>INDEX(Auxiliar_OPEX_Drivers!$B$76:$I$84,MATCH($E128,Auxiliar_OPEX_Drivers!$B$76:$B$84,0),MATCH(YEAR(BP$2),Auxiliar_OPEX_Drivers!$B$76:$I$76,0))*$F128</f>
        <v>0</v>
      </c>
      <c r="BQ128" s="107">
        <f>INDEX(Auxiliar_OPEX_Drivers!$B$76:$I$84,MATCH($E128,Auxiliar_OPEX_Drivers!$B$76:$B$84,0),MATCH(YEAR(BQ$2),Auxiliar_OPEX_Drivers!$B$76:$I$76,0))*$F128</f>
        <v>0</v>
      </c>
      <c r="BR128" s="107">
        <f>INDEX(Auxiliar_OPEX_Drivers!$B$76:$I$84,MATCH($E128,Auxiliar_OPEX_Drivers!$B$76:$B$84,0),MATCH(YEAR(BR$2),Auxiliar_OPEX_Drivers!$B$76:$I$76,0))*$F128</f>
        <v>0</v>
      </c>
      <c r="BS128" s="107">
        <f>INDEX(Auxiliar_OPEX_Drivers!$B$76:$I$84,MATCH($E128,Auxiliar_OPEX_Drivers!$B$76:$B$84,0),MATCH(YEAR(BS$2),Auxiliar_OPEX_Drivers!$B$76:$I$76,0))*$F128</f>
        <v>0</v>
      </c>
      <c r="BT128" s="107">
        <f>INDEX(Auxiliar_OPEX_Drivers!$B$76:$I$84,MATCH($E128,Auxiliar_OPEX_Drivers!$B$76:$B$84,0),MATCH(YEAR(BT$2),Auxiliar_OPEX_Drivers!$B$76:$I$76,0))*$F128</f>
        <v>0</v>
      </c>
      <c r="BU128" s="107">
        <f>INDEX(Auxiliar_OPEX_Drivers!$B$76:$I$84,MATCH($E128,Auxiliar_OPEX_Drivers!$B$76:$B$84,0),MATCH(YEAR(BU$2),Auxiliar_OPEX_Drivers!$B$76:$I$76,0))*$F128</f>
        <v>0</v>
      </c>
      <c r="BV128" s="107">
        <f>INDEX(Auxiliar_OPEX_Drivers!$B$76:$I$84,MATCH($E128,Auxiliar_OPEX_Drivers!$B$76:$B$84,0),MATCH(YEAR(BV$2),Auxiliar_OPEX_Drivers!$B$76:$I$76,0))*$F128</f>
        <v>0</v>
      </c>
      <c r="BW128" s="107">
        <f>INDEX(Auxiliar_OPEX_Drivers!$B$76:$I$84,MATCH($E128,Auxiliar_OPEX_Drivers!$B$76:$B$84,0),MATCH(YEAR(BW$2),Auxiliar_OPEX_Drivers!$B$76:$I$76,0))*$F128</f>
        <v>0</v>
      </c>
      <c r="BX128" s="107">
        <f>INDEX(Auxiliar_OPEX_Drivers!$B$76:$I$84,MATCH($E128,Auxiliar_OPEX_Drivers!$B$76:$B$84,0),MATCH(YEAR(BX$2),Auxiliar_OPEX_Drivers!$B$76:$I$76,0))*$F128</f>
        <v>0</v>
      </c>
      <c r="BY128" s="107">
        <f>INDEX(Auxiliar_OPEX_Drivers!$B$76:$I$84,MATCH($E128,Auxiliar_OPEX_Drivers!$B$76:$B$84,0),MATCH(YEAR(BY$2),Auxiliar_OPEX_Drivers!$B$76:$I$76,0))*$F128</f>
        <v>0</v>
      </c>
      <c r="BZ128" s="107">
        <f>INDEX(Auxiliar_OPEX_Drivers!$B$76:$I$84,MATCH($E128,Auxiliar_OPEX_Drivers!$B$76:$B$84,0),MATCH(YEAR(BZ$2),Auxiliar_OPEX_Drivers!$B$76:$I$76,0))*$F128</f>
        <v>0</v>
      </c>
      <c r="CA128" s="107">
        <f>INDEX(Auxiliar_OPEX_Drivers!$B$76:$I$84,MATCH($E128,Auxiliar_OPEX_Drivers!$B$76:$B$84,0),MATCH(YEAR(CA$2),Auxiliar_OPEX_Drivers!$B$76:$I$76,0))*$F128</f>
        <v>0</v>
      </c>
      <c r="CB128" s="107">
        <f>INDEX(Auxiliar_OPEX_Drivers!$B$76:$I$84,MATCH($E128,Auxiliar_OPEX_Drivers!$B$76:$B$84,0),MATCH(YEAR(CB$2),Auxiliar_OPEX_Drivers!$B$76:$I$76,0))*$F128</f>
        <v>0</v>
      </c>
      <c r="CC128" s="107">
        <f>INDEX(Auxiliar_OPEX_Drivers!$B$76:$I$84,MATCH($E128,Auxiliar_OPEX_Drivers!$B$76:$B$84,0),MATCH(YEAR(CC$2),Auxiliar_OPEX_Drivers!$B$76:$I$76,0))*$F128</f>
        <v>0</v>
      </c>
      <c r="CD128" s="107">
        <f>INDEX(Auxiliar_OPEX_Drivers!$B$76:$I$84,MATCH($E128,Auxiliar_OPEX_Drivers!$B$76:$B$84,0),MATCH(YEAR(CD$2),Auxiliar_OPEX_Drivers!$B$76:$I$76,0))*$F128</f>
        <v>0</v>
      </c>
      <c r="CE128" s="107">
        <f>INDEX(Auxiliar_OPEX_Drivers!$B$76:$I$84,MATCH($E128,Auxiliar_OPEX_Drivers!$B$76:$B$84,0),MATCH(YEAR(CE$2),Auxiliar_OPEX_Drivers!$B$76:$I$76,0))*$F128</f>
        <v>0</v>
      </c>
      <c r="CF128" s="107">
        <f>INDEX(Auxiliar_OPEX_Drivers!$B$76:$I$84,MATCH($E128,Auxiliar_OPEX_Drivers!$B$76:$B$84,0),MATCH(YEAR(CF$2),Auxiliar_OPEX_Drivers!$B$76:$I$76,0))*$F128</f>
        <v>0</v>
      </c>
      <c r="CG128" s="107">
        <f>INDEX(Auxiliar_OPEX_Drivers!$B$76:$I$84,MATCH($E128,Auxiliar_OPEX_Drivers!$B$76:$B$84,0),MATCH(YEAR(CG$2),Auxiliar_OPEX_Drivers!$B$76:$I$76,0))*$F128</f>
        <v>0</v>
      </c>
      <c r="CI128" s="51">
        <f>INDEX(Auxiliar_OPEX_CustosUnit!$A$1:$R$129,MATCH(Auxiliar_OPEX_P!$A128,Auxiliar_OPEX_CustosUnit!$A$1:$A$129,0),MATCH(CI$2,Auxiliar_OPEX_CustosUnit!$A$3:$Q$3,0))*(1-DRE_Auxiliar!$A$5)</f>
        <v>0</v>
      </c>
      <c r="CJ128" s="51">
        <f>INDEX(Auxiliar_OPEX_CustosUnit!$A$1:$R$129,MATCH(Auxiliar_OPEX_P!$A128,Auxiliar_OPEX_CustosUnit!$A$1:$A$129,0),MATCH(CJ$2,Auxiliar_OPEX_CustosUnit!$A$3:$Q$3,0))*(1-DRE_Auxiliar!$A$5)</f>
        <v>0</v>
      </c>
      <c r="CK128" s="51">
        <f>INDEX(Auxiliar_OPEX_CustosUnit!$A$1:$R$129,MATCH(Auxiliar_OPEX_P!$A128,Auxiliar_OPEX_CustosUnit!$A$1:$A$129,0),MATCH(CK$2,Auxiliar_OPEX_CustosUnit!$A$3:$Q$3,0))*(1-DRE_Auxiliar!$A$5)</f>
        <v>0</v>
      </c>
      <c r="CL128" s="51">
        <f>INDEX(Auxiliar_OPEX_CustosUnit!$A$1:$R$129,MATCH(Auxiliar_OPEX_P!$A128,Auxiliar_OPEX_CustosUnit!$A$1:$A$129,0),MATCH(CL$2,Auxiliar_OPEX_CustosUnit!$A$3:$Q$3,0))*(1-DRE_Auxiliar!$A$5)</f>
        <v>0</v>
      </c>
      <c r="CM128" s="51">
        <f>INDEX(Auxiliar_OPEX_CustosUnit!$A$1:$R$129,MATCH(Auxiliar_OPEX_P!$A128,Auxiliar_OPEX_CustosUnit!$A$1:$A$129,0),MATCH(CM$2,Auxiliar_OPEX_CustosUnit!$A$3:$Q$3,0))*(1-DRE_Auxiliar!$A$5)</f>
        <v>0</v>
      </c>
      <c r="CN128" s="51">
        <f>INDEX(Auxiliar_OPEX_CustosUnit!$A$1:$R$129,MATCH(Auxiliar_OPEX_P!$A128,Auxiliar_OPEX_CustosUnit!$A$1:$A$129,0),MATCH(CN$2,Auxiliar_OPEX_CustosUnit!$A$3:$Q$3,0))*(1-DRE_Auxiliar!$A$5)</f>
        <v>0</v>
      </c>
      <c r="CO128" s="51">
        <f>INDEX(Auxiliar_OPEX_CustosUnit!$A$1:$R$129,MATCH(Auxiliar_OPEX_P!$A128,Auxiliar_OPEX_CustosUnit!$A$1:$A$129,0),MATCH(CO$2,Auxiliar_OPEX_CustosUnit!$A$3:$Q$3,0))*(1-DRE_Auxiliar!$A$5)</f>
        <v>0</v>
      </c>
      <c r="CP128" s="51">
        <f>INDEX(Auxiliar_OPEX_CustosUnit!$A$1:$R$129,MATCH(Auxiliar_OPEX_P!$A128,Auxiliar_OPEX_CustosUnit!$A$1:$A$129,0),MATCH(CP$2,Auxiliar_OPEX_CustosUnit!$A$3:$Q$3,0))*(1-DRE_Auxiliar!$A$5)</f>
        <v>0</v>
      </c>
      <c r="CQ128" s="51">
        <f>INDEX(Auxiliar_OPEX_CustosUnit!$A$1:$R$129,MATCH(Auxiliar_OPEX_P!$A128,Auxiliar_OPEX_CustosUnit!$A$1:$A$129,0),MATCH(CQ$2,Auxiliar_OPEX_CustosUnit!$A$3:$Q$3,0))*(1-DRE_Auxiliar!$A$5)</f>
        <v>0</v>
      </c>
      <c r="CR128" s="51">
        <f>INDEX(Auxiliar_OPEX_CustosUnit!$A$1:$R$129,MATCH(Auxiliar_OPEX_P!$A128,Auxiliar_OPEX_CustosUnit!$A$1:$A$129,0),MATCH(CR$2,Auxiliar_OPEX_CustosUnit!$A$3:$Q$3,0))*(1-DRE_Auxiliar!$A$5)</f>
        <v>0</v>
      </c>
      <c r="CS128" s="51">
        <f>INDEX(Auxiliar_OPEX_CustosUnit!$A$1:$R$129,MATCH(Auxiliar_OPEX_P!$A128,Auxiliar_OPEX_CustosUnit!$A$1:$A$129,0),MATCH(CS$2,Auxiliar_OPEX_CustosUnit!$A$3:$Q$3,0))*(1-DRE_Auxiliar!$A$5)</f>
        <v>0</v>
      </c>
      <c r="CT128" s="51">
        <f>INDEX(Auxiliar_OPEX_CustosUnit!$A$1:$R$129,MATCH(Auxiliar_OPEX_P!$A128,Auxiliar_OPEX_CustosUnit!$A$1:$A$129,0),MATCH(CT$2,Auxiliar_OPEX_CustosUnit!$A$3:$Q$3,0))*(1-DRE_Auxiliar!$A$5)</f>
        <v>0</v>
      </c>
      <c r="CU128" s="53">
        <f t="shared" si="610"/>
        <v>0</v>
      </c>
      <c r="CV128" s="53">
        <f t="shared" si="611"/>
        <v>0</v>
      </c>
      <c r="CW128" s="53">
        <f t="shared" si="612"/>
        <v>0</v>
      </c>
      <c r="CX128" s="53">
        <f t="shared" si="613"/>
        <v>0</v>
      </c>
      <c r="CY128" s="53">
        <f t="shared" si="614"/>
        <v>0</v>
      </c>
      <c r="CZ128" s="53">
        <f t="shared" si="615"/>
        <v>0</v>
      </c>
      <c r="DA128" s="53">
        <f t="shared" si="616"/>
        <v>0</v>
      </c>
      <c r="DB128" s="53">
        <f t="shared" si="617"/>
        <v>0</v>
      </c>
      <c r="DC128" s="53">
        <f t="shared" si="618"/>
        <v>0</v>
      </c>
      <c r="DD128" s="53">
        <f t="shared" si="619"/>
        <v>0</v>
      </c>
      <c r="DE128" s="53">
        <f t="shared" si="620"/>
        <v>0</v>
      </c>
      <c r="DF128" s="53">
        <f t="shared" si="621"/>
        <v>0</v>
      </c>
      <c r="DG128" s="53">
        <f t="shared" si="622"/>
        <v>0</v>
      </c>
      <c r="DH128" s="53">
        <f t="shared" si="623"/>
        <v>0</v>
      </c>
      <c r="DI128" s="53">
        <f t="shared" si="624"/>
        <v>0</v>
      </c>
      <c r="DJ128" s="53">
        <f t="shared" si="625"/>
        <v>0</v>
      </c>
      <c r="DK128" s="53">
        <f t="shared" si="626"/>
        <v>0</v>
      </c>
      <c r="DL128" s="53">
        <f t="shared" si="627"/>
        <v>0</v>
      </c>
      <c r="DM128" s="53">
        <f t="shared" si="628"/>
        <v>0</v>
      </c>
      <c r="DN128" s="53">
        <f t="shared" si="629"/>
        <v>0</v>
      </c>
      <c r="DO128" s="53">
        <f t="shared" si="630"/>
        <v>0</v>
      </c>
      <c r="DP128" s="53">
        <f t="shared" si="631"/>
        <v>0</v>
      </c>
      <c r="DQ128" s="53">
        <f t="shared" si="632"/>
        <v>0</v>
      </c>
      <c r="DR128" s="53">
        <f t="shared" si="633"/>
        <v>0</v>
      </c>
      <c r="DS128" s="53">
        <f t="shared" si="634"/>
        <v>0</v>
      </c>
      <c r="DT128" s="53">
        <f t="shared" si="635"/>
        <v>0</v>
      </c>
      <c r="DU128" s="53">
        <f t="shared" si="636"/>
        <v>0</v>
      </c>
      <c r="DV128" s="53">
        <f t="shared" si="637"/>
        <v>0</v>
      </c>
      <c r="DW128" s="53">
        <f t="shared" si="638"/>
        <v>0</v>
      </c>
      <c r="DX128" s="53">
        <f t="shared" si="639"/>
        <v>0</v>
      </c>
      <c r="DY128" s="53">
        <f t="shared" si="640"/>
        <v>0</v>
      </c>
      <c r="DZ128" s="53">
        <f t="shared" si="641"/>
        <v>0</v>
      </c>
      <c r="EA128" s="53">
        <f t="shared" si="642"/>
        <v>0</v>
      </c>
      <c r="EB128" s="53">
        <f t="shared" si="643"/>
        <v>0</v>
      </c>
      <c r="EC128" s="53">
        <f t="shared" si="644"/>
        <v>0</v>
      </c>
      <c r="ED128" s="53">
        <f t="shared" si="645"/>
        <v>0</v>
      </c>
      <c r="EE128" s="53">
        <f t="shared" si="646"/>
        <v>0</v>
      </c>
      <c r="EF128" s="53">
        <f t="shared" si="647"/>
        <v>0</v>
      </c>
      <c r="EG128" s="53">
        <f t="shared" si="648"/>
        <v>0</v>
      </c>
      <c r="EH128" s="53">
        <f t="shared" si="649"/>
        <v>0</v>
      </c>
      <c r="EI128" s="53">
        <f t="shared" si="650"/>
        <v>0</v>
      </c>
      <c r="EJ128" s="53">
        <f t="shared" si="651"/>
        <v>0</v>
      </c>
      <c r="EK128" s="53">
        <f t="shared" si="652"/>
        <v>0</v>
      </c>
      <c r="EL128" s="53">
        <f t="shared" si="653"/>
        <v>0</v>
      </c>
      <c r="EM128" s="53">
        <f t="shared" si="654"/>
        <v>0</v>
      </c>
      <c r="EN128" s="53">
        <f t="shared" si="655"/>
        <v>0</v>
      </c>
      <c r="EO128" s="53">
        <f t="shared" si="656"/>
        <v>0</v>
      </c>
      <c r="EP128" s="53">
        <f t="shared" si="657"/>
        <v>0</v>
      </c>
      <c r="EQ128" s="53">
        <f t="shared" si="658"/>
        <v>0</v>
      </c>
      <c r="ER128" s="53">
        <f t="shared" si="659"/>
        <v>0</v>
      </c>
      <c r="ES128" s="53">
        <f t="shared" si="660"/>
        <v>0</v>
      </c>
      <c r="ET128" s="53">
        <f t="shared" si="661"/>
        <v>0</v>
      </c>
      <c r="EU128" s="53">
        <f t="shared" si="662"/>
        <v>0</v>
      </c>
      <c r="EV128" s="53">
        <f t="shared" si="663"/>
        <v>0</v>
      </c>
      <c r="EW128" s="53">
        <f t="shared" si="664"/>
        <v>0</v>
      </c>
      <c r="EX128" s="53">
        <f t="shared" si="665"/>
        <v>0</v>
      </c>
      <c r="EY128" s="53">
        <f t="shared" si="666"/>
        <v>0</v>
      </c>
      <c r="EZ128" s="53">
        <f t="shared" si="667"/>
        <v>0</v>
      </c>
      <c r="FA128" s="53">
        <f t="shared" si="668"/>
        <v>0</v>
      </c>
      <c r="FB128" s="53">
        <f t="shared" si="669"/>
        <v>0</v>
      </c>
      <c r="FC128" s="53">
        <f t="shared" si="670"/>
        <v>0</v>
      </c>
      <c r="FD128" s="53">
        <f t="shared" si="671"/>
        <v>0</v>
      </c>
      <c r="FE128" s="53">
        <f t="shared" si="672"/>
        <v>0</v>
      </c>
      <c r="FF128" s="53">
        <f t="shared" si="673"/>
        <v>0</v>
      </c>
      <c r="FG128" s="53">
        <f t="shared" si="674"/>
        <v>0</v>
      </c>
      <c r="FH128" s="53">
        <f t="shared" si="675"/>
        <v>0</v>
      </c>
      <c r="FI128" s="53">
        <f t="shared" si="676"/>
        <v>0</v>
      </c>
      <c r="FJ128" s="53">
        <f t="shared" si="677"/>
        <v>0</v>
      </c>
      <c r="FK128" s="53">
        <f t="shared" si="678"/>
        <v>0</v>
      </c>
      <c r="FL128" s="53">
        <f t="shared" si="679"/>
        <v>0</v>
      </c>
      <c r="FM128" s="53">
        <f t="shared" si="680"/>
        <v>0</v>
      </c>
      <c r="FN128" s="53">
        <f t="shared" si="681"/>
        <v>0</v>
      </c>
      <c r="FP128" s="51">
        <f t="shared" si="682"/>
        <v>0</v>
      </c>
      <c r="FQ128" s="51">
        <f t="shared" si="689"/>
        <v>0</v>
      </c>
      <c r="FR128" s="51">
        <f t="shared" si="690"/>
        <v>0</v>
      </c>
      <c r="FS128" s="51">
        <f t="shared" si="691"/>
        <v>0</v>
      </c>
      <c r="FT128" s="51">
        <f t="shared" si="692"/>
        <v>0</v>
      </c>
      <c r="FU128" s="51">
        <f t="shared" si="693"/>
        <v>0</v>
      </c>
      <c r="FV128" s="51">
        <f t="shared" si="694"/>
        <v>0</v>
      </c>
      <c r="FW128" s="51">
        <f t="shared" si="695"/>
        <v>0</v>
      </c>
      <c r="FX128" s="51">
        <f t="shared" si="696"/>
        <v>0</v>
      </c>
      <c r="FY128" s="51">
        <f t="shared" si="697"/>
        <v>0</v>
      </c>
      <c r="FZ128" s="51">
        <f t="shared" si="698"/>
        <v>0</v>
      </c>
      <c r="GA128" s="51">
        <f t="shared" si="699"/>
        <v>0</v>
      </c>
      <c r="GB128" s="51">
        <f t="shared" si="700"/>
        <v>0</v>
      </c>
      <c r="GC128" s="51">
        <f t="shared" si="701"/>
        <v>0</v>
      </c>
      <c r="GD128" s="51">
        <f t="shared" si="702"/>
        <v>0</v>
      </c>
      <c r="GE128" s="51">
        <f t="shared" si="703"/>
        <v>0</v>
      </c>
      <c r="GF128" s="51">
        <f t="shared" si="704"/>
        <v>0</v>
      </c>
      <c r="GG128" s="51">
        <f t="shared" si="705"/>
        <v>0</v>
      </c>
      <c r="GH128" s="51">
        <f t="shared" si="706"/>
        <v>0</v>
      </c>
      <c r="GI128" s="51">
        <f t="shared" si="707"/>
        <v>0</v>
      </c>
      <c r="GJ128" s="51">
        <f t="shared" si="708"/>
        <v>0</v>
      </c>
      <c r="GK128" s="51">
        <f t="shared" si="709"/>
        <v>0</v>
      </c>
      <c r="GL128" s="51">
        <f t="shared" si="710"/>
        <v>0</v>
      </c>
      <c r="GM128" s="51">
        <f t="shared" si="711"/>
        <v>0</v>
      </c>
      <c r="GN128" s="51">
        <f t="shared" si="712"/>
        <v>0</v>
      </c>
      <c r="GO128" s="51">
        <f t="shared" si="713"/>
        <v>0</v>
      </c>
      <c r="GP128" s="51">
        <f t="shared" si="714"/>
        <v>0</v>
      </c>
      <c r="GQ128" s="51">
        <f t="shared" si="715"/>
        <v>0</v>
      </c>
      <c r="GR128" s="51">
        <f t="shared" si="716"/>
        <v>0</v>
      </c>
      <c r="GS128" s="51">
        <f t="shared" si="717"/>
        <v>0</v>
      </c>
      <c r="GT128" s="51">
        <f t="shared" si="718"/>
        <v>0</v>
      </c>
      <c r="GU128" s="51">
        <f t="shared" si="719"/>
        <v>0</v>
      </c>
      <c r="GV128" s="51">
        <f t="shared" si="720"/>
        <v>0</v>
      </c>
      <c r="GW128" s="51">
        <f t="shared" si="721"/>
        <v>0</v>
      </c>
      <c r="GX128" s="51">
        <f t="shared" si="722"/>
        <v>0</v>
      </c>
      <c r="GY128" s="51">
        <f t="shared" si="723"/>
        <v>0</v>
      </c>
      <c r="GZ128" s="51">
        <f t="shared" si="724"/>
        <v>0</v>
      </c>
      <c r="HA128" s="51">
        <f t="shared" si="725"/>
        <v>0</v>
      </c>
      <c r="HB128" s="51">
        <f t="shared" si="726"/>
        <v>0</v>
      </c>
      <c r="HC128" s="51">
        <f t="shared" si="727"/>
        <v>0</v>
      </c>
      <c r="HD128" s="51">
        <f t="shared" si="728"/>
        <v>0</v>
      </c>
      <c r="HE128" s="51">
        <f t="shared" si="729"/>
        <v>0</v>
      </c>
      <c r="HF128" s="51">
        <f t="shared" si="730"/>
        <v>0</v>
      </c>
      <c r="HG128" s="51">
        <f t="shared" si="731"/>
        <v>0</v>
      </c>
      <c r="HH128" s="51">
        <f t="shared" si="732"/>
        <v>0</v>
      </c>
      <c r="HI128" s="51">
        <f t="shared" si="733"/>
        <v>0</v>
      </c>
      <c r="HJ128" s="51">
        <f t="shared" si="734"/>
        <v>0</v>
      </c>
      <c r="HK128" s="51">
        <f t="shared" si="735"/>
        <v>0</v>
      </c>
      <c r="HL128" s="51">
        <f t="shared" si="736"/>
        <v>0</v>
      </c>
      <c r="HM128" s="51">
        <f t="shared" si="737"/>
        <v>0</v>
      </c>
      <c r="HN128" s="51">
        <f t="shared" si="738"/>
        <v>0</v>
      </c>
      <c r="HO128" s="51">
        <f t="shared" si="739"/>
        <v>0</v>
      </c>
      <c r="HP128" s="51">
        <f t="shared" si="740"/>
        <v>0</v>
      </c>
      <c r="HQ128" s="51">
        <f t="shared" si="741"/>
        <v>0</v>
      </c>
      <c r="HR128" s="51">
        <f t="shared" si="742"/>
        <v>0</v>
      </c>
      <c r="HS128" s="51">
        <f t="shared" si="743"/>
        <v>0</v>
      </c>
      <c r="HT128" s="51">
        <f t="shared" si="744"/>
        <v>0</v>
      </c>
      <c r="HU128" s="51">
        <f t="shared" si="745"/>
        <v>0</v>
      </c>
      <c r="HV128" s="51">
        <f t="shared" si="746"/>
        <v>0</v>
      </c>
      <c r="HW128" s="51">
        <f t="shared" si="747"/>
        <v>0</v>
      </c>
      <c r="HX128" s="51">
        <f t="shared" si="748"/>
        <v>0</v>
      </c>
      <c r="HY128" s="51">
        <f t="shared" si="749"/>
        <v>0</v>
      </c>
      <c r="HZ128" s="51">
        <f t="shared" si="750"/>
        <v>0</v>
      </c>
      <c r="IA128" s="51">
        <f t="shared" si="751"/>
        <v>0</v>
      </c>
      <c r="IB128" s="51">
        <f t="shared" si="688"/>
        <v>0</v>
      </c>
      <c r="IC128" s="51">
        <f t="shared" si="752"/>
        <v>0</v>
      </c>
      <c r="ID128" s="51">
        <f t="shared" si="753"/>
        <v>0</v>
      </c>
      <c r="IE128" s="51">
        <f t="shared" si="754"/>
        <v>0</v>
      </c>
      <c r="IF128" s="51">
        <f t="shared" si="755"/>
        <v>0</v>
      </c>
      <c r="IG128" s="51">
        <f t="shared" si="756"/>
        <v>0</v>
      </c>
      <c r="IH128" s="51">
        <f t="shared" si="757"/>
        <v>0</v>
      </c>
      <c r="II128" s="51">
        <f t="shared" si="758"/>
        <v>0</v>
      </c>
      <c r="IJ128" s="51">
        <f t="shared" si="759"/>
        <v>0</v>
      </c>
      <c r="IK128" s="51">
        <f t="shared" si="760"/>
        <v>0</v>
      </c>
      <c r="IL128" s="51">
        <f t="shared" si="761"/>
        <v>0</v>
      </c>
      <c r="IM128" s="51">
        <f t="shared" si="762"/>
        <v>0</v>
      </c>
      <c r="IN128" s="51">
        <f t="shared" si="763"/>
        <v>0</v>
      </c>
      <c r="IO128" s="51">
        <f t="shared" si="764"/>
        <v>0</v>
      </c>
      <c r="IP128" s="51">
        <f t="shared" si="765"/>
        <v>0</v>
      </c>
      <c r="IQ128" s="51">
        <f t="shared" si="766"/>
        <v>0</v>
      </c>
      <c r="IS128" s="51">
        <f t="shared" si="683"/>
        <v>0</v>
      </c>
      <c r="IT128" s="51">
        <f t="shared" si="771"/>
        <v>0</v>
      </c>
      <c r="IU128" s="51">
        <f t="shared" si="771"/>
        <v>0</v>
      </c>
      <c r="IV128" s="51">
        <f t="shared" si="771"/>
        <v>0</v>
      </c>
      <c r="IW128" s="51">
        <f t="shared" si="771"/>
        <v>0</v>
      </c>
      <c r="IX128" s="51">
        <f t="shared" si="771"/>
        <v>0</v>
      </c>
      <c r="IZ128" s="111">
        <f t="shared" si="684"/>
        <v>0</v>
      </c>
      <c r="JA128" s="111">
        <f t="shared" si="389"/>
        <v>0</v>
      </c>
      <c r="JB128" s="111">
        <f t="shared" si="390"/>
        <v>0</v>
      </c>
      <c r="JC128" s="111">
        <f t="shared" si="391"/>
        <v>0</v>
      </c>
      <c r="JD128" s="111">
        <f t="shared" si="392"/>
        <v>0</v>
      </c>
      <c r="JE128" s="111">
        <f t="shared" si="393"/>
        <v>0</v>
      </c>
      <c r="JF128" s="111">
        <f t="shared" si="394"/>
        <v>0</v>
      </c>
      <c r="JG128" s="111">
        <f t="shared" si="395"/>
        <v>0</v>
      </c>
      <c r="JH128" s="111">
        <f t="shared" si="396"/>
        <v>0</v>
      </c>
      <c r="JI128" s="111">
        <f t="shared" si="397"/>
        <v>0</v>
      </c>
      <c r="JJ128" s="111">
        <f t="shared" si="398"/>
        <v>0</v>
      </c>
      <c r="JK128" s="111">
        <f t="shared" si="399"/>
        <v>0</v>
      </c>
      <c r="JL128" s="111">
        <f t="shared" si="400"/>
        <v>0</v>
      </c>
      <c r="JM128" s="111">
        <f t="shared" si="401"/>
        <v>0</v>
      </c>
      <c r="JN128" s="111">
        <f t="shared" si="402"/>
        <v>0</v>
      </c>
      <c r="JO128" s="111">
        <f t="shared" si="403"/>
        <v>0</v>
      </c>
      <c r="JP128" s="111">
        <f t="shared" si="404"/>
        <v>0</v>
      </c>
      <c r="JQ128" s="111">
        <f t="shared" si="405"/>
        <v>0</v>
      </c>
      <c r="JR128" s="111">
        <f t="shared" si="406"/>
        <v>0</v>
      </c>
      <c r="JS128" s="111">
        <f t="shared" si="407"/>
        <v>0</v>
      </c>
      <c r="JT128" s="111">
        <f t="shared" si="408"/>
        <v>0</v>
      </c>
      <c r="JU128" s="111">
        <f t="shared" si="409"/>
        <v>0</v>
      </c>
      <c r="JV128" s="111">
        <f t="shared" si="410"/>
        <v>0</v>
      </c>
      <c r="JW128" s="111">
        <f t="shared" si="411"/>
        <v>0</v>
      </c>
      <c r="JX128" s="111">
        <f t="shared" si="412"/>
        <v>0</v>
      </c>
      <c r="JY128" s="111">
        <f t="shared" si="413"/>
        <v>0</v>
      </c>
      <c r="JZ128" s="111">
        <f t="shared" si="414"/>
        <v>0</v>
      </c>
      <c r="KA128" s="111">
        <f t="shared" si="415"/>
        <v>0</v>
      </c>
      <c r="KB128" s="111">
        <f t="shared" si="416"/>
        <v>0</v>
      </c>
      <c r="KC128" s="111">
        <f t="shared" si="417"/>
        <v>0</v>
      </c>
      <c r="KD128" s="111">
        <f t="shared" si="418"/>
        <v>0</v>
      </c>
      <c r="KE128" s="111">
        <f t="shared" si="419"/>
        <v>0</v>
      </c>
      <c r="KF128" s="111">
        <f t="shared" si="420"/>
        <v>0</v>
      </c>
      <c r="KG128" s="111">
        <f t="shared" si="421"/>
        <v>0</v>
      </c>
      <c r="KH128" s="111">
        <f t="shared" si="422"/>
        <v>0</v>
      </c>
      <c r="KI128" s="111">
        <f t="shared" si="423"/>
        <v>0</v>
      </c>
      <c r="KJ128" s="111">
        <f t="shared" si="424"/>
        <v>0</v>
      </c>
      <c r="KK128" s="111">
        <f t="shared" si="425"/>
        <v>0</v>
      </c>
      <c r="KL128" s="111">
        <f t="shared" si="426"/>
        <v>0</v>
      </c>
      <c r="KM128" s="111">
        <f t="shared" si="427"/>
        <v>0</v>
      </c>
      <c r="KN128" s="111">
        <f t="shared" si="428"/>
        <v>0</v>
      </c>
      <c r="KO128" s="111">
        <f t="shared" si="429"/>
        <v>0</v>
      </c>
      <c r="KP128" s="111">
        <f t="shared" si="430"/>
        <v>0</v>
      </c>
      <c r="KQ128" s="111">
        <f t="shared" si="431"/>
        <v>0</v>
      </c>
      <c r="KR128" s="111">
        <f t="shared" si="432"/>
        <v>0</v>
      </c>
      <c r="KS128" s="111">
        <f t="shared" si="433"/>
        <v>0</v>
      </c>
      <c r="KT128" s="111">
        <f t="shared" si="434"/>
        <v>0</v>
      </c>
      <c r="KU128" s="111">
        <f t="shared" si="435"/>
        <v>0</v>
      </c>
      <c r="KV128" s="111">
        <f t="shared" si="436"/>
        <v>0</v>
      </c>
      <c r="KW128" s="111">
        <f t="shared" si="437"/>
        <v>0</v>
      </c>
      <c r="KX128" s="111">
        <f t="shared" si="438"/>
        <v>0</v>
      </c>
      <c r="KY128" s="111">
        <f t="shared" si="439"/>
        <v>0</v>
      </c>
      <c r="KZ128" s="111">
        <f t="shared" si="440"/>
        <v>0</v>
      </c>
      <c r="LA128" s="111">
        <f t="shared" si="441"/>
        <v>0</v>
      </c>
      <c r="LB128" s="111">
        <f t="shared" si="442"/>
        <v>0</v>
      </c>
      <c r="LC128" s="111">
        <f t="shared" si="443"/>
        <v>0</v>
      </c>
      <c r="LD128" s="111">
        <f t="shared" si="444"/>
        <v>0</v>
      </c>
      <c r="LE128" s="111">
        <f t="shared" si="445"/>
        <v>0</v>
      </c>
      <c r="LF128" s="111">
        <f t="shared" si="446"/>
        <v>0</v>
      </c>
      <c r="LG128" s="111">
        <f t="shared" si="447"/>
        <v>0</v>
      </c>
      <c r="LH128" s="111">
        <f t="shared" si="448"/>
        <v>0</v>
      </c>
      <c r="LI128" s="111">
        <f t="shared" si="449"/>
        <v>0</v>
      </c>
      <c r="LJ128" s="111">
        <f t="shared" si="450"/>
        <v>0</v>
      </c>
      <c r="LK128" s="111">
        <f t="shared" si="451"/>
        <v>0</v>
      </c>
      <c r="LL128" s="111">
        <f t="shared" si="452"/>
        <v>0</v>
      </c>
      <c r="LM128" s="111">
        <f t="shared" si="453"/>
        <v>0</v>
      </c>
      <c r="LN128" s="111">
        <f t="shared" si="454"/>
        <v>0</v>
      </c>
      <c r="LO128" s="111">
        <f t="shared" si="455"/>
        <v>0</v>
      </c>
      <c r="LP128" s="111">
        <f t="shared" si="456"/>
        <v>0</v>
      </c>
      <c r="LQ128" s="111">
        <f t="shared" si="457"/>
        <v>0</v>
      </c>
      <c r="LR128" s="111">
        <f t="shared" si="458"/>
        <v>0</v>
      </c>
      <c r="LS128" s="111">
        <f t="shared" si="459"/>
        <v>0</v>
      </c>
      <c r="LT128" s="111">
        <f t="shared" si="460"/>
        <v>0</v>
      </c>
      <c r="LU128" s="111">
        <f t="shared" si="461"/>
        <v>0</v>
      </c>
      <c r="LV128" s="111">
        <f t="shared" si="462"/>
        <v>0</v>
      </c>
      <c r="LW128" s="111">
        <f t="shared" si="463"/>
        <v>0</v>
      </c>
      <c r="LX128" s="111">
        <f t="shared" si="464"/>
        <v>0</v>
      </c>
      <c r="LY128" s="111">
        <f t="shared" si="465"/>
        <v>0</v>
      </c>
      <c r="LZ128" s="111">
        <f t="shared" si="466"/>
        <v>0</v>
      </c>
      <c r="MA128" s="111">
        <f t="shared" si="467"/>
        <v>0</v>
      </c>
      <c r="MD128" s="111"/>
      <c r="ME128" s="111">
        <f t="shared" si="685"/>
        <v>0</v>
      </c>
      <c r="MF128" s="111">
        <f t="shared" si="468"/>
        <v>0</v>
      </c>
      <c r="MG128" s="111">
        <f t="shared" si="469"/>
        <v>0</v>
      </c>
      <c r="MH128" s="111">
        <f t="shared" si="470"/>
        <v>0</v>
      </c>
      <c r="MI128" s="111">
        <f t="shared" si="471"/>
        <v>0</v>
      </c>
      <c r="MJ128" s="111">
        <f t="shared" si="472"/>
        <v>0</v>
      </c>
      <c r="MK128" s="111">
        <f t="shared" si="473"/>
        <v>0</v>
      </c>
      <c r="ML128" s="111">
        <f t="shared" si="474"/>
        <v>0</v>
      </c>
      <c r="MM128" s="111">
        <f t="shared" si="475"/>
        <v>0</v>
      </c>
      <c r="MN128" s="111">
        <f t="shared" si="476"/>
        <v>0</v>
      </c>
      <c r="MO128" s="111">
        <f t="shared" si="477"/>
        <v>0</v>
      </c>
      <c r="MP128" s="111">
        <f t="shared" si="478"/>
        <v>0</v>
      </c>
      <c r="MQ128" s="111">
        <f t="shared" si="479"/>
        <v>0</v>
      </c>
      <c r="MR128" s="111">
        <f t="shared" si="480"/>
        <v>0</v>
      </c>
      <c r="MS128" s="111">
        <f t="shared" si="481"/>
        <v>0</v>
      </c>
      <c r="MT128" s="111">
        <f t="shared" si="482"/>
        <v>0</v>
      </c>
      <c r="MU128" s="111">
        <f t="shared" si="483"/>
        <v>0</v>
      </c>
      <c r="MV128" s="111">
        <f t="shared" si="484"/>
        <v>0</v>
      </c>
      <c r="MW128" s="111">
        <f t="shared" si="485"/>
        <v>0</v>
      </c>
      <c r="MX128" s="111">
        <f t="shared" si="486"/>
        <v>0</v>
      </c>
      <c r="MY128" s="111">
        <f t="shared" si="487"/>
        <v>0</v>
      </c>
      <c r="MZ128" s="111">
        <f t="shared" si="488"/>
        <v>0</v>
      </c>
      <c r="NA128" s="111">
        <f t="shared" si="489"/>
        <v>0</v>
      </c>
      <c r="NB128" s="111">
        <f t="shared" si="490"/>
        <v>0</v>
      </c>
      <c r="NC128" s="111">
        <f t="shared" si="491"/>
        <v>0</v>
      </c>
      <c r="ND128" s="111">
        <f t="shared" si="492"/>
        <v>0</v>
      </c>
      <c r="NE128" s="111">
        <f t="shared" si="493"/>
        <v>0</v>
      </c>
      <c r="NF128" s="111">
        <f t="shared" si="494"/>
        <v>0</v>
      </c>
      <c r="NG128" s="111">
        <f t="shared" si="495"/>
        <v>0</v>
      </c>
      <c r="NH128" s="111">
        <f t="shared" si="496"/>
        <v>0</v>
      </c>
      <c r="NI128" s="111">
        <f t="shared" si="497"/>
        <v>0</v>
      </c>
      <c r="NJ128" s="111">
        <f t="shared" si="498"/>
        <v>0</v>
      </c>
      <c r="NK128" s="111">
        <f t="shared" si="499"/>
        <v>0</v>
      </c>
      <c r="NL128" s="111">
        <f t="shared" si="500"/>
        <v>0</v>
      </c>
      <c r="NM128" s="111">
        <f t="shared" si="501"/>
        <v>0</v>
      </c>
      <c r="NN128" s="111">
        <f t="shared" si="502"/>
        <v>0</v>
      </c>
      <c r="NO128" s="111">
        <f t="shared" si="503"/>
        <v>0</v>
      </c>
      <c r="NP128" s="111">
        <f t="shared" si="504"/>
        <v>0</v>
      </c>
      <c r="NQ128" s="111">
        <f t="shared" si="505"/>
        <v>0</v>
      </c>
      <c r="NR128" s="111">
        <f t="shared" si="506"/>
        <v>0</v>
      </c>
      <c r="NS128" s="111">
        <f t="shared" si="507"/>
        <v>0</v>
      </c>
      <c r="NT128" s="111">
        <f t="shared" si="508"/>
        <v>0</v>
      </c>
      <c r="NU128" s="111">
        <f t="shared" si="509"/>
        <v>0</v>
      </c>
      <c r="NV128" s="111">
        <f t="shared" si="510"/>
        <v>0</v>
      </c>
      <c r="NW128" s="111">
        <f t="shared" si="511"/>
        <v>0</v>
      </c>
      <c r="NX128" s="111">
        <f t="shared" si="512"/>
        <v>0</v>
      </c>
      <c r="NY128" s="111">
        <f t="shared" si="513"/>
        <v>0</v>
      </c>
      <c r="NZ128" s="111">
        <f t="shared" si="514"/>
        <v>0</v>
      </c>
      <c r="OA128" s="111">
        <f t="shared" si="515"/>
        <v>0</v>
      </c>
      <c r="OB128" s="111">
        <f t="shared" si="516"/>
        <v>0</v>
      </c>
      <c r="OC128" s="111">
        <f t="shared" si="517"/>
        <v>0</v>
      </c>
      <c r="OD128" s="111">
        <f t="shared" si="518"/>
        <v>0</v>
      </c>
      <c r="OE128" s="111">
        <f t="shared" si="519"/>
        <v>0</v>
      </c>
      <c r="OF128" s="111">
        <f t="shared" si="520"/>
        <v>0</v>
      </c>
      <c r="OG128" s="111">
        <f t="shared" si="521"/>
        <v>0</v>
      </c>
      <c r="OH128" s="111">
        <f t="shared" si="522"/>
        <v>0</v>
      </c>
      <c r="OI128" s="111">
        <f t="shared" si="523"/>
        <v>0</v>
      </c>
      <c r="OJ128" s="111">
        <f t="shared" si="524"/>
        <v>0</v>
      </c>
      <c r="OK128" s="111">
        <f t="shared" si="525"/>
        <v>0</v>
      </c>
      <c r="OL128" s="111">
        <f t="shared" si="526"/>
        <v>0</v>
      </c>
      <c r="OM128" s="111">
        <f t="shared" si="527"/>
        <v>0</v>
      </c>
      <c r="ON128" s="111">
        <f t="shared" si="528"/>
        <v>0</v>
      </c>
      <c r="OO128" s="111">
        <f t="shared" si="529"/>
        <v>0</v>
      </c>
      <c r="OP128" s="111">
        <f t="shared" si="530"/>
        <v>0</v>
      </c>
      <c r="OQ128" s="111">
        <f t="shared" si="531"/>
        <v>0</v>
      </c>
      <c r="OR128" s="111">
        <f t="shared" si="532"/>
        <v>0</v>
      </c>
      <c r="OS128" s="111">
        <f t="shared" si="533"/>
        <v>0</v>
      </c>
      <c r="OT128" s="111">
        <f t="shared" si="534"/>
        <v>0</v>
      </c>
      <c r="OU128" s="111">
        <f t="shared" si="535"/>
        <v>0</v>
      </c>
      <c r="OV128" s="111">
        <f t="shared" si="536"/>
        <v>0</v>
      </c>
      <c r="OW128" s="111">
        <f t="shared" si="537"/>
        <v>0</v>
      </c>
      <c r="OX128" s="111">
        <f t="shared" si="538"/>
        <v>0</v>
      </c>
      <c r="OY128" s="111"/>
      <c r="PA128" s="51">
        <f t="shared" si="686"/>
        <v>0</v>
      </c>
      <c r="PB128" s="51">
        <f t="shared" si="539"/>
        <v>0</v>
      </c>
      <c r="PC128" s="51">
        <f t="shared" si="540"/>
        <v>0</v>
      </c>
      <c r="PD128" s="51">
        <f t="shared" si="541"/>
        <v>0</v>
      </c>
      <c r="PE128" s="51">
        <f t="shared" si="542"/>
        <v>0</v>
      </c>
      <c r="PF128" s="51">
        <f t="shared" si="543"/>
        <v>0</v>
      </c>
      <c r="PG128" s="51">
        <f t="shared" si="544"/>
        <v>0</v>
      </c>
      <c r="PH128" s="51">
        <f t="shared" si="545"/>
        <v>0</v>
      </c>
      <c r="PI128" s="51">
        <f t="shared" si="546"/>
        <v>0</v>
      </c>
      <c r="PJ128" s="51">
        <f t="shared" si="547"/>
        <v>0</v>
      </c>
      <c r="PK128" s="51">
        <f t="shared" si="548"/>
        <v>0</v>
      </c>
      <c r="PL128" s="51">
        <f t="shared" si="549"/>
        <v>0</v>
      </c>
      <c r="PM128" s="51">
        <f t="shared" si="550"/>
        <v>0</v>
      </c>
      <c r="PN128" s="51">
        <f t="shared" si="551"/>
        <v>0</v>
      </c>
      <c r="PO128" s="51">
        <f t="shared" si="552"/>
        <v>0</v>
      </c>
      <c r="PP128" s="51">
        <f t="shared" si="553"/>
        <v>0</v>
      </c>
      <c r="PQ128" s="51">
        <f t="shared" si="554"/>
        <v>0</v>
      </c>
      <c r="PR128" s="51">
        <f t="shared" si="555"/>
        <v>0</v>
      </c>
      <c r="PS128" s="51">
        <f t="shared" si="556"/>
        <v>0</v>
      </c>
      <c r="PT128" s="51">
        <f t="shared" si="557"/>
        <v>0</v>
      </c>
      <c r="PU128" s="51">
        <f t="shared" si="558"/>
        <v>0</v>
      </c>
      <c r="PV128" s="51">
        <f t="shared" si="559"/>
        <v>0</v>
      </c>
      <c r="PW128" s="51">
        <f t="shared" si="560"/>
        <v>0</v>
      </c>
      <c r="PX128" s="51">
        <f t="shared" si="561"/>
        <v>0</v>
      </c>
      <c r="PY128" s="51">
        <f t="shared" si="562"/>
        <v>0</v>
      </c>
      <c r="PZ128" s="51">
        <f t="shared" si="563"/>
        <v>0</v>
      </c>
      <c r="QA128" s="51">
        <f t="shared" si="564"/>
        <v>0</v>
      </c>
      <c r="QB128" s="51">
        <f t="shared" si="565"/>
        <v>0</v>
      </c>
      <c r="QC128" s="51">
        <f t="shared" si="566"/>
        <v>0</v>
      </c>
      <c r="QD128" s="51">
        <f t="shared" si="567"/>
        <v>0</v>
      </c>
      <c r="QE128" s="51">
        <f t="shared" si="568"/>
        <v>0</v>
      </c>
      <c r="QF128" s="51">
        <f t="shared" si="569"/>
        <v>0</v>
      </c>
      <c r="QG128" s="51">
        <f t="shared" si="570"/>
        <v>0</v>
      </c>
      <c r="QH128" s="51">
        <f t="shared" si="571"/>
        <v>0</v>
      </c>
      <c r="QI128" s="51">
        <f t="shared" si="572"/>
        <v>0</v>
      </c>
      <c r="QJ128" s="51">
        <f t="shared" si="573"/>
        <v>0</v>
      </c>
      <c r="QK128" s="51">
        <f t="shared" si="574"/>
        <v>0</v>
      </c>
      <c r="QL128" s="51">
        <f t="shared" si="575"/>
        <v>0</v>
      </c>
      <c r="QM128" s="51">
        <f t="shared" si="576"/>
        <v>0</v>
      </c>
      <c r="QN128" s="51">
        <f t="shared" si="577"/>
        <v>0</v>
      </c>
      <c r="QO128" s="51">
        <f t="shared" si="578"/>
        <v>0</v>
      </c>
      <c r="QP128" s="51">
        <f t="shared" si="579"/>
        <v>0</v>
      </c>
      <c r="QQ128" s="51">
        <f t="shared" si="580"/>
        <v>0</v>
      </c>
      <c r="QR128" s="51">
        <f t="shared" si="581"/>
        <v>0</v>
      </c>
      <c r="QS128" s="51">
        <f t="shared" si="582"/>
        <v>0</v>
      </c>
      <c r="QT128" s="51">
        <f t="shared" si="583"/>
        <v>0</v>
      </c>
      <c r="QU128" s="51">
        <f t="shared" si="584"/>
        <v>0</v>
      </c>
      <c r="QV128" s="51">
        <f t="shared" si="585"/>
        <v>0</v>
      </c>
      <c r="QW128" s="51">
        <f t="shared" si="586"/>
        <v>0</v>
      </c>
      <c r="QX128" s="51">
        <f t="shared" si="587"/>
        <v>0</v>
      </c>
      <c r="QY128" s="51">
        <f t="shared" si="588"/>
        <v>0</v>
      </c>
      <c r="QZ128" s="51">
        <f t="shared" si="589"/>
        <v>0</v>
      </c>
      <c r="RA128" s="51">
        <f t="shared" si="590"/>
        <v>0</v>
      </c>
      <c r="RB128" s="51">
        <f t="shared" si="591"/>
        <v>0</v>
      </c>
      <c r="RC128" s="51">
        <f t="shared" si="592"/>
        <v>0</v>
      </c>
      <c r="RD128" s="51">
        <f t="shared" si="593"/>
        <v>0</v>
      </c>
      <c r="RE128" s="51">
        <f t="shared" si="594"/>
        <v>0</v>
      </c>
      <c r="RF128" s="51">
        <f t="shared" si="595"/>
        <v>0</v>
      </c>
      <c r="RG128" s="51">
        <f t="shared" si="596"/>
        <v>0</v>
      </c>
      <c r="RH128" s="51">
        <f t="shared" si="597"/>
        <v>0</v>
      </c>
      <c r="RI128" s="51">
        <f t="shared" si="598"/>
        <v>0</v>
      </c>
      <c r="RJ128" s="51">
        <f t="shared" si="599"/>
        <v>0</v>
      </c>
      <c r="RK128" s="51">
        <f t="shared" si="600"/>
        <v>0</v>
      </c>
      <c r="RL128" s="51">
        <f t="shared" si="601"/>
        <v>0</v>
      </c>
      <c r="RM128" s="51">
        <f t="shared" si="602"/>
        <v>0</v>
      </c>
      <c r="RN128" s="51">
        <f t="shared" si="603"/>
        <v>0</v>
      </c>
      <c r="RO128" s="51">
        <f t="shared" si="604"/>
        <v>0</v>
      </c>
      <c r="RP128" s="51">
        <f t="shared" si="605"/>
        <v>0</v>
      </c>
      <c r="RQ128" s="51">
        <f t="shared" si="606"/>
        <v>0</v>
      </c>
      <c r="RR128" s="51">
        <f t="shared" si="607"/>
        <v>0</v>
      </c>
      <c r="RS128" s="51">
        <f t="shared" si="608"/>
        <v>0</v>
      </c>
      <c r="RT128" s="51">
        <f t="shared" si="609"/>
        <v>0</v>
      </c>
      <c r="RU128" s="51"/>
      <c r="RV128" s="51">
        <f t="shared" si="770"/>
        <v>0</v>
      </c>
      <c r="RW128" s="51">
        <f t="shared" si="770"/>
        <v>0</v>
      </c>
      <c r="RX128" s="51">
        <f t="shared" si="770"/>
        <v>0</v>
      </c>
      <c r="RY128" s="51">
        <f t="shared" si="770"/>
        <v>0</v>
      </c>
      <c r="RZ128" s="51">
        <f t="shared" si="770"/>
        <v>0</v>
      </c>
      <c r="SA128" s="51">
        <f t="shared" si="770"/>
        <v>0</v>
      </c>
    </row>
    <row r="129" spans="6:495" x14ac:dyDescent="0.3">
      <c r="F129" s="108">
        <f>SUM(F3:F128)</f>
        <v>929</v>
      </c>
      <c r="G129" s="108">
        <f t="shared" ref="G129:BR129" si="772">SUM(G3:G128)</f>
        <v>929</v>
      </c>
      <c r="H129" s="108">
        <f t="shared" si="772"/>
        <v>929</v>
      </c>
      <c r="I129" s="108">
        <f t="shared" si="772"/>
        <v>929</v>
      </c>
      <c r="J129" s="108">
        <f t="shared" si="772"/>
        <v>929</v>
      </c>
      <c r="K129" s="108">
        <f t="shared" si="772"/>
        <v>929</v>
      </c>
      <c r="L129" s="108">
        <f t="shared" si="772"/>
        <v>929</v>
      </c>
      <c r="M129" s="108">
        <f t="shared" si="772"/>
        <v>929</v>
      </c>
      <c r="N129" s="108">
        <f t="shared" si="772"/>
        <v>961.03116775061017</v>
      </c>
      <c r="O129" s="108">
        <f t="shared" si="772"/>
        <v>961.03116775061017</v>
      </c>
      <c r="P129" s="108">
        <f t="shared" si="772"/>
        <v>961.03116775061017</v>
      </c>
      <c r="Q129" s="108">
        <f t="shared" si="772"/>
        <v>961.03116775061017</v>
      </c>
      <c r="R129" s="108">
        <f t="shared" si="772"/>
        <v>961.03116775061017</v>
      </c>
      <c r="S129" s="108">
        <f t="shared" si="772"/>
        <v>961.03116775061017</v>
      </c>
      <c r="T129" s="108">
        <f t="shared" si="772"/>
        <v>961.03116775061017</v>
      </c>
      <c r="U129" s="108">
        <f t="shared" si="772"/>
        <v>961.03116775061017</v>
      </c>
      <c r="V129" s="108">
        <f t="shared" si="772"/>
        <v>961.03116775061017</v>
      </c>
      <c r="W129" s="108">
        <f t="shared" si="772"/>
        <v>961.03116775061017</v>
      </c>
      <c r="X129" s="108">
        <f t="shared" si="772"/>
        <v>961.03116775061017</v>
      </c>
      <c r="Y129" s="108">
        <f t="shared" si="772"/>
        <v>961.03116775061017</v>
      </c>
      <c r="Z129" s="108">
        <f t="shared" si="772"/>
        <v>993.34583990269073</v>
      </c>
      <c r="AA129" s="108">
        <f t="shared" si="772"/>
        <v>993.34583990269073</v>
      </c>
      <c r="AB129" s="108">
        <f t="shared" si="772"/>
        <v>993.34583990269073</v>
      </c>
      <c r="AC129" s="108">
        <f t="shared" si="772"/>
        <v>993.34583990269073</v>
      </c>
      <c r="AD129" s="108">
        <f t="shared" si="772"/>
        <v>993.34583990269073</v>
      </c>
      <c r="AE129" s="108">
        <f t="shared" si="772"/>
        <v>993.34583990269073</v>
      </c>
      <c r="AF129" s="108">
        <f t="shared" si="772"/>
        <v>993.34583990269073</v>
      </c>
      <c r="AG129" s="108">
        <f t="shared" si="772"/>
        <v>993.34583990269073</v>
      </c>
      <c r="AH129" s="108">
        <f t="shared" si="772"/>
        <v>993.34583990269073</v>
      </c>
      <c r="AI129" s="108">
        <f t="shared" si="772"/>
        <v>993.34583990269073</v>
      </c>
      <c r="AJ129" s="108">
        <f t="shared" si="772"/>
        <v>993.34583990269073</v>
      </c>
      <c r="AK129" s="108">
        <f t="shared" si="772"/>
        <v>993.34583990269073</v>
      </c>
      <c r="AL129" s="108">
        <f t="shared" si="772"/>
        <v>1027.401534085147</v>
      </c>
      <c r="AM129" s="108">
        <f t="shared" si="772"/>
        <v>1027.401534085147</v>
      </c>
      <c r="AN129" s="108">
        <f t="shared" si="772"/>
        <v>1027.401534085147</v>
      </c>
      <c r="AO129" s="108">
        <f t="shared" si="772"/>
        <v>1027.401534085147</v>
      </c>
      <c r="AP129" s="108">
        <f t="shared" si="772"/>
        <v>1027.401534085147</v>
      </c>
      <c r="AQ129" s="108">
        <f t="shared" si="772"/>
        <v>1027.401534085147</v>
      </c>
      <c r="AR129" s="108">
        <f t="shared" si="772"/>
        <v>1027.401534085147</v>
      </c>
      <c r="AS129" s="108">
        <f t="shared" si="772"/>
        <v>1027.401534085147</v>
      </c>
      <c r="AT129" s="108">
        <f t="shared" si="772"/>
        <v>1027.401534085147</v>
      </c>
      <c r="AU129" s="108">
        <f t="shared" si="772"/>
        <v>1027.401534085147</v>
      </c>
      <c r="AV129" s="108">
        <f t="shared" si="772"/>
        <v>1027.401534085147</v>
      </c>
      <c r="AW129" s="108">
        <f t="shared" si="772"/>
        <v>1027.401534085147</v>
      </c>
      <c r="AX129" s="108">
        <f t="shared" si="772"/>
        <v>1052.1295305339677</v>
      </c>
      <c r="AY129" s="108">
        <f t="shared" si="772"/>
        <v>1052.1295305339677</v>
      </c>
      <c r="AZ129" s="108">
        <f t="shared" si="772"/>
        <v>1052.1295305339677</v>
      </c>
      <c r="BA129" s="108">
        <f t="shared" si="772"/>
        <v>1052.1295305339677</v>
      </c>
      <c r="BB129" s="108">
        <f t="shared" si="772"/>
        <v>1052.1295305339677</v>
      </c>
      <c r="BC129" s="108">
        <f t="shared" si="772"/>
        <v>1052.1295305339677</v>
      </c>
      <c r="BD129" s="108">
        <f t="shared" si="772"/>
        <v>1052.1295305339677</v>
      </c>
      <c r="BE129" s="108">
        <f t="shared" si="772"/>
        <v>1052.1295305339677</v>
      </c>
      <c r="BF129" s="108">
        <f t="shared" si="772"/>
        <v>1052.1295305339677</v>
      </c>
      <c r="BG129" s="108">
        <f t="shared" si="772"/>
        <v>1052.1295305339677</v>
      </c>
      <c r="BH129" s="108">
        <f t="shared" si="772"/>
        <v>1052.1295305339677</v>
      </c>
      <c r="BI129" s="108">
        <f t="shared" si="772"/>
        <v>1052.1295305339677</v>
      </c>
      <c r="BJ129" s="108">
        <f t="shared" si="772"/>
        <v>1077.8727987767616</v>
      </c>
      <c r="BK129" s="108">
        <f t="shared" si="772"/>
        <v>1077.8727987767616</v>
      </c>
      <c r="BL129" s="108">
        <f t="shared" si="772"/>
        <v>1077.8727987767616</v>
      </c>
      <c r="BM129" s="108">
        <f t="shared" si="772"/>
        <v>1077.8727987767616</v>
      </c>
      <c r="BN129" s="108">
        <f t="shared" si="772"/>
        <v>1077.8727987767616</v>
      </c>
      <c r="BO129" s="108">
        <f t="shared" si="772"/>
        <v>1077.8727987767616</v>
      </c>
      <c r="BP129" s="108">
        <f t="shared" si="772"/>
        <v>1077.8727987767616</v>
      </c>
      <c r="BQ129" s="108">
        <f t="shared" si="772"/>
        <v>1077.8727987767616</v>
      </c>
      <c r="BR129" s="108">
        <f t="shared" si="772"/>
        <v>1077.8727987767616</v>
      </c>
      <c r="BS129" s="108">
        <f t="shared" ref="BS129:CG129" si="773">SUM(BS3:BS128)</f>
        <v>1077.8727987767616</v>
      </c>
      <c r="BT129" s="108">
        <f t="shared" si="773"/>
        <v>1077.8727987767616</v>
      </c>
      <c r="BU129" s="108">
        <f t="shared" si="773"/>
        <v>1077.8727987767616</v>
      </c>
      <c r="BV129" s="108">
        <f t="shared" si="773"/>
        <v>1108.7101524107879</v>
      </c>
      <c r="BW129" s="108">
        <f t="shared" si="773"/>
        <v>1108.7101524107879</v>
      </c>
      <c r="BX129" s="108">
        <f t="shared" si="773"/>
        <v>1108.7101524107879</v>
      </c>
      <c r="BY129" s="108">
        <f t="shared" si="773"/>
        <v>1108.7101524107879</v>
      </c>
      <c r="BZ129" s="108">
        <f t="shared" si="773"/>
        <v>1108.7101524107879</v>
      </c>
      <c r="CA129" s="108">
        <f t="shared" si="773"/>
        <v>1108.7101524107879</v>
      </c>
      <c r="CB129" s="108">
        <f t="shared" si="773"/>
        <v>1108.7101524107879</v>
      </c>
      <c r="CC129" s="108">
        <f t="shared" si="773"/>
        <v>1108.7101524107879</v>
      </c>
      <c r="CD129" s="108">
        <f t="shared" si="773"/>
        <v>1108.7101524107879</v>
      </c>
      <c r="CE129" s="108">
        <f t="shared" si="773"/>
        <v>1108.7101524107879</v>
      </c>
      <c r="CF129" s="108">
        <f t="shared" si="773"/>
        <v>1108.7101524107879</v>
      </c>
      <c r="CG129" s="108">
        <f t="shared" si="773"/>
        <v>1108.7101524107879</v>
      </c>
      <c r="FP129" s="51"/>
      <c r="FQ129" s="51"/>
      <c r="FR129" s="51"/>
      <c r="FS129" s="51"/>
      <c r="FT129" s="51"/>
      <c r="FU129" s="51"/>
      <c r="FV129" s="51"/>
      <c r="FW129" s="51"/>
      <c r="FX129" s="51"/>
      <c r="FY129" s="51"/>
      <c r="FZ129" s="51"/>
      <c r="GA129" s="51"/>
      <c r="GB129" s="51"/>
      <c r="GC129" s="51"/>
      <c r="GD129" s="51"/>
      <c r="GE129" s="51"/>
      <c r="GF129" s="51"/>
      <c r="GG129" s="51"/>
      <c r="GH129" s="51"/>
      <c r="GI129" s="51"/>
      <c r="GJ129" s="51"/>
      <c r="GK129" s="51"/>
      <c r="GL129" s="51"/>
      <c r="GM129" s="51"/>
      <c r="GN129" s="51"/>
      <c r="GO129" s="51"/>
      <c r="GP129" s="51"/>
      <c r="GQ129" s="51"/>
      <c r="GR129" s="51"/>
      <c r="GS129" s="51"/>
      <c r="GT129" s="51"/>
      <c r="GU129" s="51"/>
      <c r="GV129" s="51"/>
      <c r="GW129" s="51"/>
      <c r="GX129" s="51"/>
      <c r="GY129" s="51"/>
      <c r="GZ129" s="51"/>
      <c r="HA129" s="51"/>
      <c r="HB129" s="51"/>
      <c r="HC129" s="51"/>
      <c r="HD129" s="51"/>
      <c r="HE129" s="51"/>
      <c r="HF129" s="51"/>
      <c r="HG129" s="51"/>
      <c r="HH129" s="51"/>
      <c r="HI129" s="51"/>
      <c r="HJ129" s="51"/>
      <c r="HK129" s="51"/>
      <c r="HL129" s="51"/>
      <c r="HM129" s="51"/>
      <c r="HN129" s="51"/>
      <c r="HO129" s="51"/>
      <c r="HP129" s="51"/>
      <c r="HQ129" s="51"/>
      <c r="HR129" s="51"/>
      <c r="HS129" s="51"/>
      <c r="HT129" s="51"/>
      <c r="HU129" s="51"/>
      <c r="HV129" s="51"/>
      <c r="HW129" s="51"/>
      <c r="HX129" s="51"/>
      <c r="HY129" s="51"/>
      <c r="HZ129" s="51"/>
      <c r="IA129" s="51"/>
      <c r="IB129" s="51"/>
      <c r="IC129" s="51"/>
      <c r="ID129" s="51"/>
      <c r="IE129" s="51"/>
      <c r="IF129" s="51"/>
      <c r="IG129" s="51"/>
      <c r="IH129" s="51"/>
      <c r="II129" s="51"/>
      <c r="IJ129" s="51"/>
      <c r="IK129" s="51"/>
      <c r="IL129" s="51"/>
      <c r="IM129" s="51"/>
      <c r="IN129" s="51"/>
      <c r="IO129" s="51"/>
      <c r="IP129" s="51"/>
      <c r="IQ129" s="51"/>
      <c r="IS129" s="51"/>
      <c r="IT129" s="51"/>
      <c r="IU129" s="51"/>
      <c r="IV129" s="51"/>
      <c r="IW129" s="51"/>
      <c r="IX129" s="51"/>
      <c r="IZ129" s="146">
        <f>SUM(IZ3:IZ128)</f>
        <v>2489917.7527623167</v>
      </c>
      <c r="JA129" s="146">
        <f t="shared" ref="JA129:LL129" si="774">SUM(JA3:JA128)</f>
        <v>2623570.9795977753</v>
      </c>
      <c r="JB129" s="146">
        <f t="shared" si="774"/>
        <v>2716426.7019875427</v>
      </c>
      <c r="JC129" s="146">
        <f t="shared" si="774"/>
        <v>2713233.2900012326</v>
      </c>
      <c r="JD129" s="146">
        <f t="shared" si="774"/>
        <v>2688807.7850574143</v>
      </c>
      <c r="JE129" s="146">
        <f t="shared" si="774"/>
        <v>2845710.3570430842</v>
      </c>
      <c r="JF129" s="146">
        <f t="shared" si="774"/>
        <v>2751512.4673566977</v>
      </c>
      <c r="JG129" s="146">
        <f t="shared" si="774"/>
        <v>2838101.7576977131</v>
      </c>
      <c r="JH129" s="146">
        <f t="shared" si="774"/>
        <v>3000778.8100771611</v>
      </c>
      <c r="JI129" s="146">
        <f t="shared" si="774"/>
        <v>3000778.8100771611</v>
      </c>
      <c r="JJ129" s="146">
        <f t="shared" si="774"/>
        <v>2982964.3556751758</v>
      </c>
      <c r="JK129" s="146">
        <f t="shared" si="774"/>
        <v>2864448.8038604083</v>
      </c>
      <c r="JL129" s="146">
        <f t="shared" si="774"/>
        <v>2607823.6133166249</v>
      </c>
      <c r="JM129" s="146">
        <f t="shared" si="774"/>
        <v>2748730.0562326778</v>
      </c>
      <c r="JN129" s="146">
        <f t="shared" si="774"/>
        <v>2845564.6145622768</v>
      </c>
      <c r="JO129" s="146">
        <f t="shared" si="774"/>
        <v>2842202.6190326335</v>
      </c>
      <c r="JP129" s="146">
        <f t="shared" si="774"/>
        <v>2816140.943968155</v>
      </c>
      <c r="JQ129" s="146">
        <f t="shared" si="774"/>
        <v>2980167.7049294766</v>
      </c>
      <c r="JR129" s="146">
        <f t="shared" si="774"/>
        <v>2881608.9583819099</v>
      </c>
      <c r="JS129" s="146">
        <f t="shared" si="774"/>
        <v>2972256.6889437106</v>
      </c>
      <c r="JT129" s="146">
        <f t="shared" si="774"/>
        <v>3105222.3397076265</v>
      </c>
      <c r="JU129" s="146">
        <f t="shared" si="774"/>
        <v>3105222.3397076265</v>
      </c>
      <c r="JV129" s="146">
        <f t="shared" si="774"/>
        <v>3086370.3479813868</v>
      </c>
      <c r="JW129" s="146">
        <f t="shared" si="774"/>
        <v>2962977.6953908117</v>
      </c>
      <c r="JX129" s="146">
        <f t="shared" si="774"/>
        <v>2697908.551659131</v>
      </c>
      <c r="JY129" s="146">
        <f t="shared" si="774"/>
        <v>2844993.4332555179</v>
      </c>
      <c r="JZ129" s="146">
        <f t="shared" si="774"/>
        <v>2944132.0717921024</v>
      </c>
      <c r="KA129" s="146">
        <f t="shared" si="774"/>
        <v>2940701.4207809959</v>
      </c>
      <c r="KB129" s="146">
        <f t="shared" si="774"/>
        <v>2913065.9078197097</v>
      </c>
      <c r="KC129" s="146">
        <f t="shared" si="774"/>
        <v>3083676.9359553652</v>
      </c>
      <c r="KD129" s="146">
        <f t="shared" si="774"/>
        <v>2981294.7258616863</v>
      </c>
      <c r="KE129" s="146">
        <f t="shared" si="774"/>
        <v>3075035.6173460749</v>
      </c>
      <c r="KF129" s="146">
        <f t="shared" si="774"/>
        <v>3227660.0978774144</v>
      </c>
      <c r="KG129" s="146">
        <f t="shared" si="774"/>
        <v>3227660.0978774144</v>
      </c>
      <c r="KH129" s="146">
        <f t="shared" si="774"/>
        <v>3208506.4018300204</v>
      </c>
      <c r="KI129" s="146">
        <f t="shared" si="774"/>
        <v>3079568.1552198576</v>
      </c>
      <c r="KJ129" s="146">
        <f t="shared" si="774"/>
        <v>2804123.0221893098</v>
      </c>
      <c r="KK129" s="146">
        <f t="shared" si="774"/>
        <v>2957612.005380908</v>
      </c>
      <c r="KL129" s="146">
        <f t="shared" si="774"/>
        <v>3060304.9486192497</v>
      </c>
      <c r="KM129" s="146">
        <f t="shared" si="774"/>
        <v>3056737.4558769916</v>
      </c>
      <c r="KN129" s="146">
        <f t="shared" si="774"/>
        <v>3027698.5684384853</v>
      </c>
      <c r="KO129" s="146">
        <f t="shared" si="774"/>
        <v>3204936.2592026689</v>
      </c>
      <c r="KP129" s="146">
        <f t="shared" si="774"/>
        <v>3098560.627004242</v>
      </c>
      <c r="KQ129" s="146">
        <f t="shared" si="774"/>
        <v>3195968.9734821697</v>
      </c>
      <c r="KR129" s="146">
        <f t="shared" si="774"/>
        <v>3305981.7585191256</v>
      </c>
      <c r="KS129" s="146">
        <f t="shared" si="774"/>
        <v>3305981.7585191256</v>
      </c>
      <c r="KT129" s="146">
        <f t="shared" si="774"/>
        <v>3286477.7089706045</v>
      </c>
      <c r="KU129" s="146">
        <f t="shared" si="774"/>
        <v>3153307.4983985173</v>
      </c>
      <c r="KV129" s="146">
        <f t="shared" si="774"/>
        <v>2871521.482723943</v>
      </c>
      <c r="KW129" s="146">
        <f t="shared" si="774"/>
        <v>3030135.9211449055</v>
      </c>
      <c r="KX129" s="146">
        <f t="shared" si="774"/>
        <v>3134288.3517552083</v>
      </c>
      <c r="KY129" s="146">
        <f t="shared" si="774"/>
        <v>3130664.3324992126</v>
      </c>
      <c r="KZ129" s="146">
        <f t="shared" si="774"/>
        <v>3100177.8255446078</v>
      </c>
      <c r="LA129" s="146">
        <f t="shared" si="774"/>
        <v>3282264.1921856366</v>
      </c>
      <c r="LB129" s="146">
        <f t="shared" si="774"/>
        <v>3173095.6777092991</v>
      </c>
      <c r="LC129" s="146">
        <f t="shared" si="774"/>
        <v>3272772.4769985904</v>
      </c>
      <c r="LD129" s="146">
        <f t="shared" si="774"/>
        <v>3398001.043227423</v>
      </c>
      <c r="LE129" s="146">
        <f t="shared" si="774"/>
        <v>3398001.043227423</v>
      </c>
      <c r="LF129" s="146">
        <f t="shared" si="774"/>
        <v>3378644.7074035713</v>
      </c>
      <c r="LG129" s="146">
        <f t="shared" si="774"/>
        <v>3240912.7599401753</v>
      </c>
      <c r="LH129" s="146">
        <f t="shared" si="774"/>
        <v>2951286.4078323441</v>
      </c>
      <c r="LI129" s="146">
        <f t="shared" si="774"/>
        <v>3114995.6681593871</v>
      </c>
      <c r="LJ129" s="146">
        <f t="shared" si="774"/>
        <v>3221698.6619112715</v>
      </c>
      <c r="LK129" s="146">
        <f t="shared" si="774"/>
        <v>3217963.7010092549</v>
      </c>
      <c r="LL129" s="146">
        <f t="shared" si="774"/>
        <v>3186268.7869047318</v>
      </c>
      <c r="LM129" s="146">
        <f t="shared" ref="LM129:MA129" si="775">SUM(LM3:LM128)</f>
        <v>3373174.3401243798</v>
      </c>
      <c r="LN129" s="146">
        <f t="shared" si="775"/>
        <v>3261104.829557986</v>
      </c>
      <c r="LO129" s="146">
        <f t="shared" si="775"/>
        <v>3363506.190167407</v>
      </c>
      <c r="LP129" s="146">
        <f t="shared" si="775"/>
        <v>3511705.6347134369</v>
      </c>
      <c r="LQ129" s="146">
        <f t="shared" si="775"/>
        <v>3511705.6347134369</v>
      </c>
      <c r="LR129" s="146">
        <f t="shared" si="775"/>
        <v>3492101.7105545001</v>
      </c>
      <c r="LS129" s="146">
        <f t="shared" si="775"/>
        <v>3349342.94274294</v>
      </c>
      <c r="LT129" s="146">
        <f t="shared" si="775"/>
        <v>3050026.0118853482</v>
      </c>
      <c r="LU129" s="146">
        <f t="shared" si="775"/>
        <v>3219492.454265309</v>
      </c>
      <c r="LV129" s="146">
        <f t="shared" si="775"/>
        <v>3329642.2343727178</v>
      </c>
      <c r="LW129" s="146">
        <f t="shared" si="775"/>
        <v>3325774.7066975879</v>
      </c>
      <c r="LX129" s="146">
        <f t="shared" si="775"/>
        <v>3292877.2585265394</v>
      </c>
      <c r="LY129" s="146">
        <f t="shared" si="775"/>
        <v>3485837.3703643233</v>
      </c>
      <c r="LZ129" s="146">
        <f t="shared" si="775"/>
        <v>3370096.0575019438</v>
      </c>
      <c r="MA129" s="146">
        <f t="shared" si="775"/>
        <v>3475915.2139673564</v>
      </c>
      <c r="MD129" s="146"/>
      <c r="ME129" s="155">
        <f>HLOOKUP(ME$1,CAPEX!$B$5:$H$37,33,0)*(JA129/HLOOKUP(ME$1,CAPEX!$B$5:$H$37,30,0))</f>
        <v>2420966.0158466757</v>
      </c>
      <c r="MF129" s="155">
        <f>HLOOKUP(MF$1,CAPEX!$B$5:$H$37,33,0)*(JB129/HLOOKUP(MF$1,CAPEX!$B$5:$H$37,30,0))</f>
        <v>2506650.9658749709</v>
      </c>
      <c r="MG129" s="155">
        <f>HLOOKUP(MG$1,CAPEX!$B$5:$H$37,33,0)*(JC129/HLOOKUP(MG$1,CAPEX!$B$5:$H$37,30,0))</f>
        <v>2503704.1647578767</v>
      </c>
      <c r="MH129" s="155">
        <f>HLOOKUP(MH$1,CAPEX!$B$5:$H$37,33,0)*(JD129/HLOOKUP(MH$1,CAPEX!$B$5:$H$37,30,0))</f>
        <v>2481164.916592407</v>
      </c>
      <c r="MI129" s="155">
        <f>HLOOKUP(MI$1,CAPEX!$B$5:$H$37,33,0)*(JE129/HLOOKUP(MI$1,CAPEX!$B$5:$H$37,30,0))</f>
        <v>2625950.7057058695</v>
      </c>
      <c r="MJ129" s="155">
        <f>HLOOKUP(MJ$1,CAPEX!$B$5:$H$37,33,0)*(JF129/HLOOKUP(MJ$1,CAPEX!$B$5:$H$37,30,0))</f>
        <v>2539027.2370943287</v>
      </c>
      <c r="MK129" s="155">
        <f>HLOOKUP(MK$1,CAPEX!$B$5:$H$37,33,0)*(JG129/HLOOKUP(MK$1,CAPEX!$B$5:$H$37,30,0))</f>
        <v>2618929.6795599861</v>
      </c>
      <c r="ML129" s="155">
        <f>HLOOKUP(ML$1,CAPEX!$B$5:$H$37,33,0)*(JH129/HLOOKUP(ML$1,CAPEX!$B$5:$H$37,30,0))</f>
        <v>2769044.015490449</v>
      </c>
      <c r="MM129" s="155">
        <f>HLOOKUP(MM$1,CAPEX!$B$5:$H$37,33,0)*(JI129/HLOOKUP(MM$1,CAPEX!$B$5:$H$37,30,0))</f>
        <v>2769044.015490449</v>
      </c>
      <c r="MN129" s="155">
        <f>HLOOKUP(MN$1,CAPEX!$B$5:$H$37,33,0)*(JJ129/HLOOKUP(MN$1,CAPEX!$B$5:$H$37,30,0))</f>
        <v>2752605.2802576525</v>
      </c>
      <c r="MO129" s="155">
        <f>HLOOKUP(MO$1,CAPEX!$B$5:$H$37,33,0)*(JK129/HLOOKUP(MO$1,CAPEX!$B$5:$H$37,30,0))</f>
        <v>2643242.0781471999</v>
      </c>
      <c r="MP129" s="155">
        <f>HLOOKUP(MP$1,CAPEX!$B$5:$H$37,33,0)*(JL129/HLOOKUP(MP$1,CAPEX!$B$5:$H$37,30,0))</f>
        <v>2406434.7380950064</v>
      </c>
      <c r="MQ129" s="155">
        <f>HLOOKUP(MQ$1,CAPEX!$B$5:$H$37,33,0)*(JM129/HLOOKUP(MQ$1,CAPEX!$B$5:$H$37,30,0))</f>
        <v>2641805.245579558</v>
      </c>
      <c r="MR129" s="155">
        <f>HLOOKUP(MR$1,CAPEX!$B$5:$H$37,33,0)*(JN129/HLOOKUP(MR$1,CAPEX!$B$5:$H$37,30,0))</f>
        <v>2734872.9673692817</v>
      </c>
      <c r="MS129" s="155">
        <f>HLOOKUP(MS$1,CAPEX!$B$5:$H$37,33,0)*(JO129/HLOOKUP(MS$1,CAPEX!$B$5:$H$37,30,0))</f>
        <v>2731641.7525012787</v>
      </c>
      <c r="MT129" s="155">
        <f>HLOOKUP(MT$1,CAPEX!$B$5:$H$37,33,0)*(JP129/HLOOKUP(MT$1,CAPEX!$B$5:$H$37,30,0))</f>
        <v>2706593.8691204367</v>
      </c>
      <c r="MU129" s="155">
        <f>HLOOKUP(MU$1,CAPEX!$B$5:$H$37,33,0)*(JQ129/HLOOKUP(MU$1,CAPEX!$B$5:$H$37,30,0))</f>
        <v>2864240.0361350868</v>
      </c>
      <c r="MV129" s="155">
        <f>HLOOKUP(MV$1,CAPEX!$B$5:$H$37,33,0)*(JR129/HLOOKUP(MV$1,CAPEX!$B$5:$H$37,30,0))</f>
        <v>2769515.1965544526</v>
      </c>
      <c r="MW129" s="155">
        <f>HLOOKUP(MW$1,CAPEX!$B$5:$H$37,33,0)*(JS129/HLOOKUP(MW$1,CAPEX!$B$5:$H$37,30,0))</f>
        <v>2856636.7564017163</v>
      </c>
      <c r="MX129" s="155">
        <f>HLOOKUP(MX$1,CAPEX!$B$5:$H$37,33,0)*(JT129/HLOOKUP(MX$1,CAPEX!$B$5:$H$37,30,0))</f>
        <v>2984430.081495069</v>
      </c>
      <c r="MY129" s="155">
        <f>HLOOKUP(MY$1,CAPEX!$B$5:$H$37,33,0)*(JU129/HLOOKUP(MY$1,CAPEX!$B$5:$H$37,30,0))</f>
        <v>2984430.081495069</v>
      </c>
      <c r="MZ129" s="155">
        <f>HLOOKUP(MZ$1,CAPEX!$B$5:$H$37,33,0)*(JV129/HLOOKUP(MZ$1,CAPEX!$B$5:$H$37,30,0))</f>
        <v>2966311.4268388669</v>
      </c>
      <c r="NA129" s="155">
        <f>HLOOKUP(NA$1,CAPEX!$B$5:$H$37,33,0)*(JW129/HLOOKUP(NA$1,CAPEX!$B$5:$H$37,30,0))</f>
        <v>2847718.7130361395</v>
      </c>
      <c r="NB129" s="155">
        <f>HLOOKUP(NB$1,CAPEX!$B$5:$H$37,33,0)*(JX129/HLOOKUP(NB$1,CAPEX!$B$5:$H$37,30,0))</f>
        <v>2592960.6829546439</v>
      </c>
      <c r="NC129" s="155">
        <f>HLOOKUP(NC$1,CAPEX!$B$5:$H$37,33,0)*(JY129/HLOOKUP(NC$1,CAPEX!$B$5:$H$37,30,0))</f>
        <v>3396083.5290382574</v>
      </c>
      <c r="ND129" s="155">
        <f>HLOOKUP(ND$1,CAPEX!$B$5:$H$37,33,0)*(JZ129/HLOOKUP(ND$1,CAPEX!$B$5:$H$37,30,0))</f>
        <v>3514425.8399518211</v>
      </c>
      <c r="NE129" s="155">
        <f>HLOOKUP(NE$1,CAPEX!$B$5:$H$37,33,0)*(KA129/HLOOKUP(NE$1,CAPEX!$B$5:$H$37,30,0))</f>
        <v>3510330.6539114919</v>
      </c>
      <c r="NF129" s="155">
        <f>HLOOKUP(NF$1,CAPEX!$B$5:$H$37,33,0)*(KB129/HLOOKUP(NF$1,CAPEX!$B$5:$H$37,30,0))</f>
        <v>3477341.9976681089</v>
      </c>
      <c r="NG129" s="155">
        <f>HLOOKUP(NG$1,CAPEX!$B$5:$H$37,33,0)*(KC129/HLOOKUP(NG$1,CAPEX!$B$5:$H$37,30,0))</f>
        <v>3681001.2735564075</v>
      </c>
      <c r="NH129" s="155">
        <f>HLOOKUP(NH$1,CAPEX!$B$5:$H$37,33,0)*(KD129/HLOOKUP(NH$1,CAPEX!$B$5:$H$37,30,0))</f>
        <v>3558787.0943244342</v>
      </c>
      <c r="NI129" s="155">
        <f>HLOOKUP(NI$1,CAPEX!$B$5:$H$37,33,0)*(KE129/HLOOKUP(NI$1,CAPEX!$B$5:$H$37,30,0))</f>
        <v>3670686.0863734963</v>
      </c>
      <c r="NJ129" s="155">
        <f>HLOOKUP(NJ$1,CAPEX!$B$5:$H$37,33,0)*(KF129/HLOOKUP(NJ$1,CAPEX!$B$5:$H$37,30,0))</f>
        <v>3852874.7263899287</v>
      </c>
      <c r="NK129" s="155">
        <f>HLOOKUP(NK$1,CAPEX!$B$5:$H$37,33,0)*(KG129/HLOOKUP(NK$1,CAPEX!$B$5:$H$37,30,0))</f>
        <v>3852874.7263899287</v>
      </c>
      <c r="NL129" s="155">
        <f>HLOOKUP(NL$1,CAPEX!$B$5:$H$37,33,0)*(KH129/HLOOKUP(NL$1,CAPEX!$B$5:$H$37,30,0))</f>
        <v>3830010.8593221135</v>
      </c>
      <c r="NM129" s="155">
        <f>HLOOKUP(NM$1,CAPEX!$B$5:$H$37,33,0)*(KI129/HLOOKUP(NM$1,CAPEX!$B$5:$H$37,30,0))</f>
        <v>3676096.6005201954</v>
      </c>
      <c r="NN129" s="155">
        <f>HLOOKUP(NN$1,CAPEX!$B$5:$H$37,33,0)*(KJ129/HLOOKUP(NN$1,CAPEX!$B$5:$H$37,30,0))</f>
        <v>3347296.3057622639</v>
      </c>
      <c r="NO129" s="155">
        <f>HLOOKUP(NO$1,CAPEX!$B$5:$H$37,33,0)*(KK129/HLOOKUP(NO$1,CAPEX!$B$5:$H$37,30,0))</f>
        <v>3482812.0837857057</v>
      </c>
      <c r="NP129" s="155">
        <f>HLOOKUP(NP$1,CAPEX!$B$5:$H$37,33,0)*(KL129/HLOOKUP(NP$1,CAPEX!$B$5:$H$37,30,0))</f>
        <v>3603740.8002567338</v>
      </c>
      <c r="NQ129" s="155">
        <f>HLOOKUP(NQ$1,CAPEX!$B$5:$H$37,33,0)*(KM129/HLOOKUP(NQ$1,CAPEX!$B$5:$H$37,30,0))</f>
        <v>3599539.8074257104</v>
      </c>
      <c r="NR129" s="155">
        <f>HLOOKUP(NR$1,CAPEX!$B$5:$H$37,33,0)*(KN129/HLOOKUP(NR$1,CAPEX!$B$5:$H$37,30,0))</f>
        <v>3565344.3186710933</v>
      </c>
      <c r="NS129" s="155">
        <f>HLOOKUP(NS$1,CAPEX!$B$5:$H$37,33,0)*(KO129/HLOOKUP(NS$1,CAPEX!$B$5:$H$37,30,0))</f>
        <v>3774055.1198081993</v>
      </c>
      <c r="NT129" s="155">
        <f>HLOOKUP(NT$1,CAPEX!$B$5:$H$37,33,0)*(KP129/HLOOKUP(NT$1,CAPEX!$B$5:$H$37,30,0))</f>
        <v>3648789.7582371132</v>
      </c>
      <c r="NU129" s="155">
        <f>HLOOKUP(NU$1,CAPEX!$B$5:$H$37,33,0)*(KQ129/HLOOKUP(NU$1,CAPEX!$B$5:$H$37,30,0))</f>
        <v>3763495.4618783249</v>
      </c>
      <c r="NV129" s="155">
        <f>HLOOKUP(NV$1,CAPEX!$B$5:$H$37,33,0)*(KR129/HLOOKUP(NV$1,CAPEX!$B$5:$H$37,30,0))</f>
        <v>3893043.846318387</v>
      </c>
      <c r="NW129" s="155">
        <f>HLOOKUP(NW$1,CAPEX!$B$5:$H$37,33,0)*(KS129/HLOOKUP(NW$1,CAPEX!$B$5:$H$37,30,0))</f>
        <v>3893043.846318387</v>
      </c>
      <c r="NX129" s="155">
        <f>HLOOKUP(NX$1,CAPEX!$B$5:$H$37,33,0)*(KT129/HLOOKUP(NX$1,CAPEX!$B$5:$H$37,30,0))</f>
        <v>3870076.3511477024</v>
      </c>
      <c r="NY129" s="155">
        <f>HLOOKUP(NY$1,CAPEX!$B$5:$H$37,33,0)*(KU129/HLOOKUP(NY$1,CAPEX!$B$5:$H$37,30,0))</f>
        <v>3713258.344682714</v>
      </c>
      <c r="NZ129" s="155">
        <f>HLOOKUP(NZ$1,CAPEX!$B$5:$H$37,33,0)*(KV129/HLOOKUP(NZ$1,CAPEX!$B$5:$H$37,30,0))</f>
        <v>3381433.97466808</v>
      </c>
      <c r="OA129" s="155">
        <f>HLOOKUP(OA$1,CAPEX!$B$5:$H$37,33,0)*(KW129/HLOOKUP(OA$1,CAPEX!$B$5:$H$37,30,0))</f>
        <v>2366614.7878871821</v>
      </c>
      <c r="OB129" s="155">
        <f>HLOOKUP(OB$1,CAPEX!$B$5:$H$37,33,0)*(KX129/HLOOKUP(OB$1,CAPEX!$B$5:$H$37,30,0))</f>
        <v>2447960.5389990998</v>
      </c>
      <c r="OC129" s="155">
        <f>HLOOKUP(OC$1,CAPEX!$B$5:$H$37,33,0)*(KY129/HLOOKUP(OC$1,CAPEX!$B$5:$H$37,30,0))</f>
        <v>2445130.0859151385</v>
      </c>
      <c r="OD129" s="155">
        <f>HLOOKUP(OD$1,CAPEX!$B$5:$H$37,33,0)*(KZ129/HLOOKUP(OD$1,CAPEX!$B$5:$H$37,30,0))</f>
        <v>2421319.3328441898</v>
      </c>
      <c r="OE129" s="155">
        <f>HLOOKUP(OE$1,CAPEX!$B$5:$H$37,33,0)*(LA129/HLOOKUP(OE$1,CAPEX!$B$5:$H$37,30,0))</f>
        <v>2563533.510418932</v>
      </c>
      <c r="OF129" s="155">
        <f>HLOOKUP(OF$1,CAPEX!$B$5:$H$37,33,0)*(LB129/HLOOKUP(OF$1,CAPEX!$B$5:$H$37,30,0))</f>
        <v>2478270.067637871</v>
      </c>
      <c r="OG129" s="155">
        <f>HLOOKUP(OG$1,CAPEX!$B$5:$H$37,33,0)*(LC129/HLOOKUP(OG$1,CAPEX!$B$5:$H$37,30,0))</f>
        <v>2556120.2345433109</v>
      </c>
      <c r="OH129" s="155">
        <f>HLOOKUP(OH$1,CAPEX!$B$5:$H$37,33,0)*(LD129/HLOOKUP(OH$1,CAPEX!$B$5:$H$37,30,0))</f>
        <v>2653926.9945090762</v>
      </c>
      <c r="OI129" s="155">
        <f>HLOOKUP(OI$1,CAPEX!$B$5:$H$37,33,0)*(LE129/HLOOKUP(OI$1,CAPEX!$B$5:$H$37,30,0))</f>
        <v>2653926.9945090762</v>
      </c>
      <c r="OJ129" s="155">
        <f>HLOOKUP(OJ$1,CAPEX!$B$5:$H$37,33,0)*(LF129/HLOOKUP(OJ$1,CAPEX!$B$5:$H$37,30,0))</f>
        <v>2638809.1939244978</v>
      </c>
      <c r="OK129" s="155">
        <f>HLOOKUP(OK$1,CAPEX!$B$5:$H$37,33,0)*(LG129/HLOOKUP(OK$1,CAPEX!$B$5:$H$37,30,0))</f>
        <v>2531236.9687458286</v>
      </c>
      <c r="OL129" s="155">
        <f>HLOOKUP(OL$1,CAPEX!$B$5:$H$37,33,0)*(LH129/HLOOKUP(OL$1,CAPEX!$B$5:$H$37,30,0))</f>
        <v>2305031.2718075775</v>
      </c>
      <c r="OM129" s="155">
        <f>HLOOKUP(OM$1,CAPEX!$B$5:$H$37,33,0)*(LI129/HLOOKUP(OM$1,CAPEX!$B$5:$H$37,30,0))</f>
        <v>2232811.0701363189</v>
      </c>
      <c r="ON129" s="155">
        <f>HLOOKUP(ON$1,CAPEX!$B$5:$H$37,33,0)*(LJ129/HLOOKUP(ON$1,CAPEX!$B$5:$H$37,30,0))</f>
        <v>2309295.1654759031</v>
      </c>
      <c r="OO129" s="155">
        <f>HLOOKUP(OO$1,CAPEX!$B$5:$H$37,33,0)*(LK129/HLOOKUP(OO$1,CAPEX!$B$5:$H$37,30,0))</f>
        <v>2306617.9668737371</v>
      </c>
      <c r="OP129" s="155">
        <f>HLOOKUP(OP$1,CAPEX!$B$5:$H$37,33,0)*(LL129/HLOOKUP(OP$1,CAPEX!$B$5:$H$37,30,0))</f>
        <v>2283899.2338100038</v>
      </c>
      <c r="OQ129" s="155">
        <f>HLOOKUP(OQ$1,CAPEX!$B$5:$H$37,33,0)*(LM129/HLOOKUP(OQ$1,CAPEX!$B$5:$H$37,30,0))</f>
        <v>2417872.0648365635</v>
      </c>
      <c r="OR129" s="155">
        <f>HLOOKUP(OR$1,CAPEX!$B$5:$H$37,33,0)*(LN129/HLOOKUP(OR$1,CAPEX!$B$5:$H$37,30,0))</f>
        <v>2337541.2809529183</v>
      </c>
      <c r="OS129" s="155">
        <f>HLOOKUP(OS$1,CAPEX!$B$5:$H$37,33,0)*(LO129/HLOOKUP(OS$1,CAPEX!$B$5:$H$37,30,0))</f>
        <v>2410941.9902710272</v>
      </c>
      <c r="OT129" s="155">
        <f>HLOOKUP(OT$1,CAPEX!$B$5:$H$37,33,0)*(LP129/HLOOKUP(OT$1,CAPEX!$B$5:$H$37,30,0))</f>
        <v>2517170.5040865717</v>
      </c>
      <c r="OU129" s="155">
        <f>HLOOKUP(OU$1,CAPEX!$B$5:$H$37,33,0)*(LQ129/HLOOKUP(OU$1,CAPEX!$B$5:$H$37,30,0))</f>
        <v>2517170.5040865717</v>
      </c>
      <c r="OV129" s="155">
        <f>HLOOKUP(OV$1,CAPEX!$B$5:$H$37,33,0)*(LR129/HLOOKUP(OV$1,CAPEX!$B$5:$H$37,30,0))</f>
        <v>2503118.5234281034</v>
      </c>
      <c r="OW129" s="155">
        <f>HLOOKUP(OW$1,CAPEX!$B$5:$H$37,33,0)*(LS129/HLOOKUP(OW$1,CAPEX!$B$5:$H$37,30,0))</f>
        <v>2400789.8555628862</v>
      </c>
      <c r="OX129" s="155">
        <f>HLOOKUP(OX$1,CAPEX!$B$5:$H$37,33,0)*(LT129/HLOOKUP(OX$1,CAPEX!$B$5:$H$37,30,0))</f>
        <v>2186241.1922920449</v>
      </c>
      <c r="OY129" s="155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  <c r="QB129" s="51"/>
      <c r="QC129" s="51"/>
      <c r="QD129" s="51"/>
      <c r="QE129" s="51"/>
      <c r="QF129" s="51"/>
      <c r="QG129" s="51"/>
      <c r="QH129" s="51"/>
      <c r="QI129" s="51"/>
      <c r="QJ129" s="51"/>
      <c r="QK129" s="51"/>
      <c r="QL129" s="51"/>
      <c r="QM129" s="51"/>
      <c r="QN129" s="51"/>
      <c r="QO129" s="51"/>
      <c r="QP129" s="51"/>
      <c r="QQ129" s="51"/>
      <c r="QR129" s="51"/>
      <c r="QS129" s="51"/>
      <c r="QT129" s="51"/>
      <c r="QU129" s="51"/>
      <c r="QV129" s="51"/>
      <c r="QW129" s="51"/>
      <c r="QX129" s="51"/>
      <c r="QY129" s="51"/>
      <c r="QZ129" s="51"/>
      <c r="RA129" s="51"/>
      <c r="RB129" s="51"/>
      <c r="RC129" s="51"/>
      <c r="RD129" s="51"/>
      <c r="RE129" s="51"/>
      <c r="RF129" s="51"/>
      <c r="RG129" s="51"/>
      <c r="RH129" s="51"/>
      <c r="RI129" s="51"/>
      <c r="RJ129" s="51"/>
      <c r="RK129" s="51"/>
      <c r="RL129" s="51"/>
      <c r="RM129" s="51"/>
      <c r="RN129" s="51"/>
      <c r="RO129" s="51"/>
      <c r="RP129" s="51"/>
      <c r="RQ129" s="51"/>
      <c r="RR129" s="51"/>
      <c r="RS129" s="51"/>
      <c r="RT129" s="51"/>
      <c r="RU129" s="51"/>
      <c r="RV129" s="51"/>
      <c r="RW129" s="51"/>
      <c r="RX129" s="51"/>
      <c r="RY129" s="51"/>
      <c r="RZ129" s="51"/>
      <c r="SA129" s="51"/>
    </row>
    <row r="130" spans="6:495" x14ac:dyDescent="0.3">
      <c r="CG130" s="110"/>
    </row>
    <row r="131" spans="6:495" x14ac:dyDescent="0.3">
      <c r="F131" s="107"/>
      <c r="LT131" s="112"/>
      <c r="OX131" s="112"/>
    </row>
    <row r="132" spans="6:495" x14ac:dyDescent="0.3">
      <c r="F132" s="107"/>
    </row>
    <row r="134" spans="6:495" x14ac:dyDescent="0.3">
      <c r="F134" s="107"/>
    </row>
  </sheetData>
  <autoFilter ref="A2:E129" xr:uid="{00000000-0009-0000-0000-00001D000000}"/>
  <sortState xmlns:xlrd2="http://schemas.microsoft.com/office/spreadsheetml/2017/richdata2" ref="H132:H257">
    <sortCondition ref="H132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5">
    <tabColor theme="0" tint="-0.14999847407452621"/>
  </sheetPr>
  <dimension ref="A1:GH130"/>
  <sheetViews>
    <sheetView showGridLines="0" workbookViewId="0">
      <pane xSplit="3" ySplit="3" topLeftCell="DH4" activePane="bottomRight" state="frozen"/>
      <selection activeCell="BN5" sqref="BN5"/>
      <selection pane="topRight" activeCell="BN5" sqref="BN5"/>
      <selection pane="bottomLeft" activeCell="BN5" sqref="BN5"/>
      <selection pane="bottomRight" activeCell="DK4" sqref="DK4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3534.4219112237201</v>
      </c>
      <c r="E4" s="51">
        <f ca="1">SUMPRODUCT($CM4:$DD4,INDIRECT(ADDRESS(E$2,$DH$2)):INDIRECT(ADDRESS(E$2,$DY$2)))</f>
        <v>3534.4219112237201</v>
      </c>
      <c r="F4" s="51">
        <f ca="1">SUMPRODUCT($CM4:$DD4,INDIRECT(ADDRESS(F$2,$DH$2)):INDIRECT(ADDRESS(F$2,$DY$2)))</f>
        <v>3534.4219112237201</v>
      </c>
      <c r="G4" s="51">
        <f ca="1">SUMPRODUCT($CM4:$DD4,INDIRECT(ADDRESS(G$2,$DH$2)):INDIRECT(ADDRESS(G$2,$DY$2)))</f>
        <v>3534.4219112237201</v>
      </c>
      <c r="H4" s="51">
        <f ca="1">SUMPRODUCT($CM4:$DD4,INDIRECT(ADDRESS(H$2,$DH$2)):INDIRECT(ADDRESS(H$2,$DY$2)))</f>
        <v>3534.4219112237201</v>
      </c>
      <c r="I4" s="51">
        <f ca="1">SUMPRODUCT($CM4:$DD4,INDIRECT(ADDRESS(I$2,$DH$2)):INDIRECT(ADDRESS(I$2,$DY$2)))</f>
        <v>3534.4219112237201</v>
      </c>
      <c r="J4" s="51">
        <f ca="1">SUMPRODUCT($CM4:$DD4,INDIRECT(ADDRESS(J$2,$DH$2)):INDIRECT(ADDRESS(J$2,$DY$2)))</f>
        <v>3534.4219112237201</v>
      </c>
      <c r="K4" s="51">
        <f ca="1">SUMPRODUCT($CM4:$DD4,INDIRECT(ADDRESS(K$2,$DH$2)):INDIRECT(ADDRESS(K$2,$DY$2)))</f>
        <v>3534.4219112237201</v>
      </c>
      <c r="L4" s="51">
        <f ca="1">SUMPRODUCT($CM4:$DD4,INDIRECT(ADDRESS(L$2,$DH$2)):INDIRECT(ADDRESS(L$2,$DY$2)))</f>
        <v>3534.4219112237201</v>
      </c>
      <c r="M4" s="51">
        <f ca="1">SUMPRODUCT($CM4:$DD4,INDIRECT(ADDRESS(M$2,$DH$2)):INDIRECT(ADDRESS(M$2,$DY$2)))</f>
        <v>3534.4219112237201</v>
      </c>
      <c r="N4" s="51">
        <f ca="1">SUMPRODUCT($CM4:$DD4,INDIRECT(ADDRESS(N$2,$DH$2)):INDIRECT(ADDRESS(N$2,$DY$2)))</f>
        <v>3534.4219112237201</v>
      </c>
      <c r="O4" s="51">
        <f ca="1">SUMPRODUCT($CM4:$DD4,INDIRECT(ADDRESS(O$2,$DH$2)):INDIRECT(ADDRESS(O$2,$DY$2)))</f>
        <v>3534.4219112237201</v>
      </c>
      <c r="P4" s="51">
        <f ca="1">SUMPRODUCT($CM4:$DD4,INDIRECT(ADDRESS(P$2,$DH$2)):INDIRECT(ADDRESS(P$2,$DY$2)))</f>
        <v>3534.4219112237201</v>
      </c>
      <c r="Q4" s="51">
        <f ca="1">SUMPRODUCT($CM4:$DD4,INDIRECT(ADDRESS(Q$2,$DH$2)):INDIRECT(ADDRESS(Q$2,$DY$2)))</f>
        <v>3534.4219112237201</v>
      </c>
      <c r="R4" s="51">
        <f ca="1">SUMPRODUCT($CM4:$DD4,INDIRECT(ADDRESS(R$2,$DH$2)):INDIRECT(ADDRESS(R$2,$DY$2)))</f>
        <v>3534.4219112237201</v>
      </c>
      <c r="S4" s="51">
        <f ca="1">SUMPRODUCT($CM4:$DD4,INDIRECT(ADDRESS(S$2,$DH$2)):INDIRECT(ADDRESS(S$2,$DY$2)))</f>
        <v>3534.4219112237201</v>
      </c>
      <c r="T4" s="51">
        <f ca="1">SUMPRODUCT($CM4:$DD4,INDIRECT(ADDRESS(T$2,$DH$2)):INDIRECT(ADDRESS(T$2,$DY$2)))</f>
        <v>3534.4219112237201</v>
      </c>
      <c r="U4" s="51">
        <f ca="1">SUMPRODUCT($CM4:$DD4,INDIRECT(ADDRESS(U$2,$DH$2)):INDIRECT(ADDRESS(U$2,$DY$2)))</f>
        <v>3534.4219112237201</v>
      </c>
      <c r="V4" s="51">
        <f ca="1">SUMPRODUCT($CM4:$DD4,INDIRECT(ADDRESS(V$2,$DH$2)):INDIRECT(ADDRESS(V$2,$DY$2)))</f>
        <v>3534.4219112237201</v>
      </c>
      <c r="W4" s="51">
        <f ca="1">SUMPRODUCT($CM4:$DD4,INDIRECT(ADDRESS(W$2,$DH$2)):INDIRECT(ADDRESS(W$2,$DY$2)))</f>
        <v>3534.4219112237201</v>
      </c>
      <c r="X4" s="51">
        <f ca="1">SUMPRODUCT($CM4:$DD4,INDIRECT(ADDRESS(X$2,$DH$2)):INDIRECT(ADDRESS(X$2,$DY$2)))</f>
        <v>3534.4219112237201</v>
      </c>
      <c r="Y4" s="51">
        <f ca="1">SUMPRODUCT($CM4:$DD4,INDIRECT(ADDRESS(Y$2,$DH$2)):INDIRECT(ADDRESS(Y$2,$DY$2)))</f>
        <v>3534.4219112237201</v>
      </c>
      <c r="Z4" s="51">
        <f ca="1">SUMPRODUCT($CM4:$DD4,INDIRECT(ADDRESS(Z$2,$DH$2)):INDIRECT(ADDRESS(Z$2,$DY$2)))</f>
        <v>3534.4219112237201</v>
      </c>
      <c r="AA4" s="51">
        <f ca="1">SUMPRODUCT($CM4:$DD4,INDIRECT(ADDRESS(AA$2,$DH$2)):INDIRECT(ADDRESS(AA$2,$DY$2)))</f>
        <v>3534.4219112237201</v>
      </c>
      <c r="AB4" s="51">
        <f ca="1">SUMPRODUCT($CM4:$DD4,INDIRECT(ADDRESS(AB$2,$DH$2)):INDIRECT(ADDRESS(AB$2,$DY$2)))</f>
        <v>3534.4219112237201</v>
      </c>
      <c r="AC4" s="51">
        <f ca="1">SUMPRODUCT($CM4:$DD4,INDIRECT(ADDRESS(AC$2,$DH$2)):INDIRECT(ADDRESS(AC$2,$DY$2)))</f>
        <v>3534.4219112237201</v>
      </c>
      <c r="AD4" s="51">
        <f ca="1">SUMPRODUCT($CM4:$DD4,INDIRECT(ADDRESS(AD$2,$DH$2)):INDIRECT(ADDRESS(AD$2,$DY$2)))</f>
        <v>3534.4219112237201</v>
      </c>
      <c r="AE4" s="51">
        <f ca="1">SUMPRODUCT($CM4:$DD4,INDIRECT(ADDRESS(AE$2,$DH$2)):INDIRECT(ADDRESS(AE$2,$DY$2)))</f>
        <v>3534.4219112237201</v>
      </c>
      <c r="AF4" s="51">
        <f ca="1">SUMPRODUCT($CM4:$DD4,INDIRECT(ADDRESS(AF$2,$DH$2)):INDIRECT(ADDRESS(AF$2,$DY$2)))</f>
        <v>3534.4219112237201</v>
      </c>
      <c r="AG4" s="51">
        <f ca="1">SUMPRODUCT($CM4:$DD4,INDIRECT(ADDRESS(AG$2,$DH$2)):INDIRECT(ADDRESS(AG$2,$DY$2)))</f>
        <v>3534.4219112237201</v>
      </c>
      <c r="AH4" s="51">
        <f ca="1">SUMPRODUCT($CM4:$DD4,INDIRECT(ADDRESS(AH$2,$DH$2)):INDIRECT(ADDRESS(AH$2,$DY$2)))</f>
        <v>3534.4219112237201</v>
      </c>
      <c r="AI4" s="51">
        <f ca="1">SUMPRODUCT($CM4:$DD4,INDIRECT(ADDRESS(AI$2,$DH$2)):INDIRECT(ADDRESS(AI$2,$DY$2)))</f>
        <v>3534.4219112237201</v>
      </c>
      <c r="AJ4" s="51">
        <f ca="1">SUMPRODUCT($CM4:$DD4,INDIRECT(ADDRESS(AJ$2,$DH$2)):INDIRECT(ADDRESS(AJ$2,$DY$2)))</f>
        <v>3534.4219112237201</v>
      </c>
      <c r="AK4" s="51">
        <f ca="1">SUMPRODUCT($CM4:$DD4,INDIRECT(ADDRESS(AK$2,$DH$2)):INDIRECT(ADDRESS(AK$2,$DY$2)))</f>
        <v>3534.4219112237201</v>
      </c>
      <c r="AL4" s="51">
        <f ca="1">SUMPRODUCT($CM4:$DD4,INDIRECT(ADDRESS(AL$2,$DH$2)):INDIRECT(ADDRESS(AL$2,$DY$2)))</f>
        <v>3534.4219112237201</v>
      </c>
      <c r="AM4" s="51">
        <f ca="1">SUMPRODUCT($CM4:$DD4,INDIRECT(ADDRESS(AM$2,$DH$2)):INDIRECT(ADDRESS(AM$2,$DY$2)))</f>
        <v>3534.4219112237201</v>
      </c>
      <c r="AN4" s="51">
        <f ca="1">SUMPRODUCT($CM4:$DD4,INDIRECT(ADDRESS(AN$2,$DH$2)):INDIRECT(ADDRESS(AN$2,$DY$2)))</f>
        <v>3534.4219112237201</v>
      </c>
      <c r="AO4" s="51">
        <f ca="1">SUMPRODUCT($CM4:$DD4,INDIRECT(ADDRESS(AO$2,$DH$2)):INDIRECT(ADDRESS(AO$2,$DY$2)))</f>
        <v>3534.4219112237201</v>
      </c>
      <c r="AP4" s="51">
        <f ca="1">SUMPRODUCT($CM4:$DD4,INDIRECT(ADDRESS(AP$2,$DH$2)):INDIRECT(ADDRESS(AP$2,$DY$2)))</f>
        <v>3534.4219112237201</v>
      </c>
      <c r="AQ4" s="51">
        <f ca="1">SUMPRODUCT($CM4:$DD4,INDIRECT(ADDRESS(AQ$2,$DH$2)):INDIRECT(ADDRESS(AQ$2,$DY$2)))</f>
        <v>3534.4219112237201</v>
      </c>
      <c r="AR4" s="51">
        <f ca="1">SUMPRODUCT($CM4:$DD4,INDIRECT(ADDRESS(AR$2,$DH$2)):INDIRECT(ADDRESS(AR$2,$DY$2)))</f>
        <v>3534.4219112237201</v>
      </c>
      <c r="AS4" s="51">
        <f ca="1">SUMPRODUCT($CM4:$DD4,INDIRECT(ADDRESS(AS$2,$DH$2)):INDIRECT(ADDRESS(AS$2,$DY$2)))</f>
        <v>3534.4219112237201</v>
      </c>
      <c r="AT4" s="51">
        <f ca="1">SUMPRODUCT($CM4:$DD4,INDIRECT(ADDRESS(AT$2,$DH$2)):INDIRECT(ADDRESS(AT$2,$DY$2)))</f>
        <v>3534.4219112237201</v>
      </c>
      <c r="AU4" s="51">
        <f ca="1">SUMPRODUCT($CM4:$DD4,INDIRECT(ADDRESS(AU$2,$DH$2)):INDIRECT(ADDRESS(AU$2,$DY$2)))</f>
        <v>3534.4219112237201</v>
      </c>
      <c r="AV4" s="51">
        <f ca="1">SUMPRODUCT($CM4:$DD4,INDIRECT(ADDRESS(AV$2,$DH$2)):INDIRECT(ADDRESS(AV$2,$DY$2)))</f>
        <v>3534.4219112237201</v>
      </c>
      <c r="AW4" s="51">
        <f ca="1">SUMPRODUCT($CM4:$DD4,INDIRECT(ADDRESS(AW$2,$DH$2)):INDIRECT(ADDRESS(AW$2,$DY$2)))</f>
        <v>3534.4219112237201</v>
      </c>
      <c r="AX4" s="51">
        <f ca="1">SUMPRODUCT($CM4:$DD4,INDIRECT(ADDRESS(AX$2,$DH$2)):INDIRECT(ADDRESS(AX$2,$DY$2)))</f>
        <v>3534.4219112237201</v>
      </c>
      <c r="AY4" s="51">
        <f ca="1">SUMPRODUCT($CM4:$DD4,INDIRECT(ADDRESS(AY$2,$DH$2)):INDIRECT(ADDRESS(AY$2,$DY$2)))</f>
        <v>3534.4219112237201</v>
      </c>
      <c r="AZ4" s="51">
        <f ca="1">SUMPRODUCT($CM4:$DD4,INDIRECT(ADDRESS(AZ$2,$DH$2)):INDIRECT(ADDRESS(AZ$2,$DY$2)))</f>
        <v>3534.4219112237201</v>
      </c>
      <c r="BA4" s="51">
        <f ca="1">SUMPRODUCT($CM4:$DD4,INDIRECT(ADDRESS(BA$2,$DH$2)):INDIRECT(ADDRESS(BA$2,$DY$2)))</f>
        <v>3534.4219112237201</v>
      </c>
      <c r="BB4" s="51">
        <f ca="1">SUMPRODUCT($CM4:$DD4,INDIRECT(ADDRESS(BB$2,$DH$2)):INDIRECT(ADDRESS(BB$2,$DY$2)))</f>
        <v>3534.4219112237201</v>
      </c>
      <c r="BC4" s="51">
        <f ca="1">SUMPRODUCT($CM4:$DD4,INDIRECT(ADDRESS(BC$2,$DH$2)):INDIRECT(ADDRESS(BC$2,$DY$2)))</f>
        <v>3534.4219112237201</v>
      </c>
      <c r="BD4" s="51">
        <f ca="1">SUMPRODUCT($CM4:$DD4,INDIRECT(ADDRESS(BD$2,$DH$2)):INDIRECT(ADDRESS(BD$2,$DY$2)))</f>
        <v>3534.4219112237201</v>
      </c>
      <c r="BE4" s="51">
        <f ca="1">SUMPRODUCT($CM4:$DD4,INDIRECT(ADDRESS(BE$2,$DH$2)):INDIRECT(ADDRESS(BE$2,$DY$2)))</f>
        <v>3534.4219112237201</v>
      </c>
      <c r="BF4" s="51">
        <f ca="1">SUMPRODUCT($CM4:$DD4,INDIRECT(ADDRESS(BF$2,$DH$2)):INDIRECT(ADDRESS(BF$2,$DY$2)))</f>
        <v>3534.4219112237201</v>
      </c>
      <c r="BG4" s="51">
        <f ca="1">SUMPRODUCT($CM4:$DD4,INDIRECT(ADDRESS(BG$2,$DH$2)):INDIRECT(ADDRESS(BG$2,$DY$2)))</f>
        <v>3534.4219112237201</v>
      </c>
      <c r="BH4" s="51">
        <f ca="1">SUMPRODUCT($CM4:$DD4,INDIRECT(ADDRESS(BH$2,$DH$2)):INDIRECT(ADDRESS(BH$2,$DY$2)))</f>
        <v>3534.4219112237201</v>
      </c>
      <c r="BI4" s="51">
        <f ca="1">SUMPRODUCT($CM4:$DD4,INDIRECT(ADDRESS(BI$2,$DH$2)):INDIRECT(ADDRESS(BI$2,$DY$2)))</f>
        <v>3534.4219112237201</v>
      </c>
      <c r="BJ4" s="51">
        <f ca="1">SUMPRODUCT($CM4:$DD4,INDIRECT(ADDRESS(BJ$2,$DH$2)):INDIRECT(ADDRESS(BJ$2,$DY$2)))</f>
        <v>3534.4219112237201</v>
      </c>
      <c r="BK4" s="51">
        <f ca="1">SUMPRODUCT($CM4:$DD4,INDIRECT(ADDRESS(BK$2,$DH$2)):INDIRECT(ADDRESS(BK$2,$DY$2)))</f>
        <v>3534.4219112237201</v>
      </c>
      <c r="BL4" s="51">
        <f ca="1">SUMPRODUCT($CM4:$DD4,INDIRECT(ADDRESS(BL$2,$DH$2)):INDIRECT(ADDRESS(BL$2,$DY$2)))</f>
        <v>3534.4219112237201</v>
      </c>
      <c r="BM4" s="51">
        <f ca="1">SUMPRODUCT($CM4:$DD4,INDIRECT(ADDRESS(BM$2,$DH$2)):INDIRECT(ADDRESS(BM$2,$DY$2)))</f>
        <v>3534.4219112237201</v>
      </c>
      <c r="BN4" s="51">
        <f ca="1">SUMPRODUCT($CM4:$DD4,INDIRECT(ADDRESS(BN$2,$DH$2)):INDIRECT(ADDRESS(BN$2,$DY$2)))</f>
        <v>3534.4219112237201</v>
      </c>
      <c r="BO4" s="51">
        <f ca="1">SUMPRODUCT($CM4:$DD4,INDIRECT(ADDRESS(BO$2,$DH$2)):INDIRECT(ADDRESS(BO$2,$DY$2)))</f>
        <v>3534.4219112237201</v>
      </c>
      <c r="BP4" s="51">
        <f ca="1">SUMPRODUCT($CM4:$DD4,INDIRECT(ADDRESS(BP$2,$DH$2)):INDIRECT(ADDRESS(BP$2,$DY$2)))</f>
        <v>3534.4219112237201</v>
      </c>
      <c r="BQ4" s="51">
        <f ca="1">SUMPRODUCT($CM4:$DD4,INDIRECT(ADDRESS(BQ$2,$DH$2)):INDIRECT(ADDRESS(BQ$2,$DY$2)))</f>
        <v>3534.4219112237201</v>
      </c>
      <c r="BR4" s="51">
        <f ca="1">SUMPRODUCT($CM4:$DD4,INDIRECT(ADDRESS(BR$2,$DH$2)):INDIRECT(ADDRESS(BR$2,$DY$2)))</f>
        <v>3534.4219112237201</v>
      </c>
      <c r="BS4" s="51">
        <f ca="1">SUMPRODUCT($CM4:$DD4,INDIRECT(ADDRESS(BS$2,$DH$2)):INDIRECT(ADDRESS(BS$2,$DY$2)))</f>
        <v>3534.4219112237201</v>
      </c>
      <c r="BT4" s="51">
        <f ca="1">SUMPRODUCT($CM4:$DD4,INDIRECT(ADDRESS(BT$2,$DH$2)):INDIRECT(ADDRESS(BT$2,$DY$2)))</f>
        <v>3534.4219112237201</v>
      </c>
      <c r="BU4" s="51">
        <f ca="1">SUMPRODUCT($CM4:$DD4,INDIRECT(ADDRESS(BU$2,$DH$2)):INDIRECT(ADDRESS(BU$2,$DY$2)))</f>
        <v>3534.4219112237201</v>
      </c>
      <c r="BV4" s="51">
        <f ca="1">SUMPRODUCT($CM4:$DD4,INDIRECT(ADDRESS(BV$2,$DH$2)):INDIRECT(ADDRESS(BV$2,$DY$2)))</f>
        <v>3534.4219112237201</v>
      </c>
      <c r="BW4" s="51">
        <f ca="1">SUMPRODUCT($CM4:$DD4,INDIRECT(ADDRESS(BW$2,$DH$2)):INDIRECT(ADDRESS(BW$2,$DY$2)))</f>
        <v>3534.4219112237201</v>
      </c>
      <c r="BX4" s="51">
        <f ca="1">SUMPRODUCT($CM4:$DD4,INDIRECT(ADDRESS(BX$2,$DH$2)):INDIRECT(ADDRESS(BX$2,$DY$2)))</f>
        <v>3534.4219112237201</v>
      </c>
      <c r="BY4" s="51">
        <f ca="1">SUMPRODUCT($CM4:$DD4,INDIRECT(ADDRESS(BY$2,$DH$2)):INDIRECT(ADDRESS(BY$2,$DY$2)))</f>
        <v>3534.4219112237201</v>
      </c>
      <c r="BZ4" s="51">
        <f ca="1">SUMPRODUCT($CM4:$DD4,INDIRECT(ADDRESS(BZ$2,$DH$2)):INDIRECT(ADDRESS(BZ$2,$DY$2)))</f>
        <v>3534.4219112237201</v>
      </c>
      <c r="CA4" s="51">
        <f ca="1">SUMPRODUCT($CM4:$DD4,INDIRECT(ADDRESS(CA$2,$DH$2)):INDIRECT(ADDRESS(CA$2,$DY$2)))</f>
        <v>3534.4219112237201</v>
      </c>
      <c r="CB4" s="51">
        <f ca="1">SUMPRODUCT($CM4:$DD4,INDIRECT(ADDRESS(CB$2,$DH$2)):INDIRECT(ADDRESS(CB$2,$DY$2)))</f>
        <v>3534.4219112237201</v>
      </c>
      <c r="CC4" s="51">
        <f ca="1">SUMPRODUCT($CM4:$DD4,INDIRECT(ADDRESS(CC$2,$DH$2)):INDIRECT(ADDRESS(CC$2,$DY$2)))</f>
        <v>3534.4219112237201</v>
      </c>
      <c r="CD4" s="51">
        <f ca="1">SUMPRODUCT($CM4:$DD4,INDIRECT(ADDRESS(CD$2,$DH$2)):INDIRECT(ADDRESS(CD$2,$DY$2)))</f>
        <v>3534.4219112237201</v>
      </c>
      <c r="CF4" s="51">
        <f t="shared" ref="CF4:CK13" ca="1" si="3">SUMPRODUCT($D4:$CD4,N($D$1:$CD$1=CF$1))</f>
        <v>42413.062934684633</v>
      </c>
      <c r="CG4" s="51">
        <f t="shared" ca="1" si="3"/>
        <v>42413.062934684633</v>
      </c>
      <c r="CH4" s="51">
        <f t="shared" ca="1" si="3"/>
        <v>42413.062934684633</v>
      </c>
      <c r="CI4" s="51">
        <f t="shared" ca="1" si="3"/>
        <v>42413.062934684633</v>
      </c>
      <c r="CJ4" s="51">
        <f t="shared" ca="1" si="3"/>
        <v>42413.062934684633</v>
      </c>
      <c r="CK4" s="51">
        <f t="shared" ca="1" si="3"/>
        <v>42413.062934684633</v>
      </c>
      <c r="CM4" s="1">
        <f>VLOOKUP($A4,Auxiliar_OPEX_CustosUnit!$A$4:$BT$129,COLUMN(Auxiliar_OPEX_CustosUnit!S$2),0)</f>
        <v>0</v>
      </c>
      <c r="CN4" s="1">
        <f>VLOOKUP($A4,Auxiliar_OPEX_CustosUnit!$A$4:$BT$129,COLUMN(Auxiliar_OPEX_CustosUnit!T$2),0)</f>
        <v>0</v>
      </c>
      <c r="CO4" s="1">
        <f>VLOOKUP($A4,Auxiliar_OPEX_CustosUnit!$A$4:$BT$129,COLUMN(Auxiliar_OPEX_CustosUnit!U$2),0)</f>
        <v>3534.4219112237201</v>
      </c>
      <c r="CP4" s="1">
        <f>VLOOKUP($A4,Auxiliar_OPEX_CustosUnit!$A$4:$BT$129,COLUMN(Auxiliar_OPEX_CustosUnit!V$2),0)</f>
        <v>0</v>
      </c>
      <c r="CQ4" s="1">
        <f>VLOOKUP($A4,Auxiliar_OPEX_CustosUnit!$A$4:$BT$129,COLUMN(Auxiliar_OPEX_CustosUnit!W$2),0)</f>
        <v>0</v>
      </c>
      <c r="CR4" s="1">
        <f>VLOOKUP($A4,Auxiliar_OPEX_CustosUnit!$A$4:$BT$129,COLUMN(Auxiliar_OPEX_CustosUnit!X$2),0)</f>
        <v>0</v>
      </c>
      <c r="CS4" s="1">
        <f>VLOOKUP($A4,Auxiliar_OPEX_CustosUnit!$A$4:$BT$129,COLUMN(Auxiliar_OPEX_CustosUnit!Y$2),0)</f>
        <v>0</v>
      </c>
      <c r="CT4" s="1">
        <f>VLOOKUP($A4,Auxiliar_OPEX_CustosUnit!$A$4:$BT$129,COLUMN(Auxiliar_OPEX_CustosUnit!Z$2),0)</f>
        <v>0</v>
      </c>
      <c r="CU4" s="1">
        <f>VLOOKUP($A4,Auxiliar_OPEX_CustosUnit!$A$4:$BT$129,COLUMN(Auxiliar_OPEX_CustosUnit!AA$2),0)</f>
        <v>0</v>
      </c>
      <c r="CV4" s="1">
        <f>VLOOKUP($A4,Auxiliar_OPEX_CustosUnit!$A$4:$BT$129,COLUMN(Auxiliar_OPEX_CustosUnit!AB$2),0)</f>
        <v>0</v>
      </c>
      <c r="CW4" s="1">
        <f>VLOOKUP($A4,Auxiliar_OPEX_CustosUnit!$A$4:$BT$129,COLUMN(Auxiliar_OPEX_CustosUnit!AC$2),0)</f>
        <v>0</v>
      </c>
      <c r="CX4" s="1">
        <f>VLOOKUP($A4,Auxiliar_OPEX_CustosUnit!$A$4:$BT$129,COLUMN(Auxiliar_OPEX_CustosUnit!AD$2),0)</f>
        <v>0</v>
      </c>
      <c r="CY4" s="1">
        <f>VLOOKUP($A4,Auxiliar_OPEX_CustosUnit!$A$4:$BT$129,COLUMN(Auxiliar_OPEX_CustosUnit!AE$2),0)</f>
        <v>0</v>
      </c>
      <c r="CZ4" s="1">
        <f>VLOOKUP($A4,Auxiliar_OPEX_CustosUnit!$A$4:$BT$129,COLUMN(Auxiliar_OPEX_CustosUnit!AF$2),0)</f>
        <v>0</v>
      </c>
      <c r="DA4" s="1">
        <f>VLOOKUP($A4,Auxiliar_OPEX_CustosUnit!$A$4:$BT$129,COLUMN(Auxiliar_OPEX_CustosUnit!AG$2),0)</f>
        <v>0</v>
      </c>
      <c r="DB4" s="1">
        <f>VLOOKUP($A4,Auxiliar_OPEX_CustosUnit!$A$4:$BT$129,COLUMN(Auxiliar_OPEX_CustosUnit!AH$2),0)</f>
        <v>0</v>
      </c>
      <c r="DC4" s="1">
        <f>VLOOKUP($A4,Auxiliar_OPEX_CustosUnit!$A$4:$BT$129,COLUMN(Auxiliar_OPEX_CustosUnit!AI$2),0)</f>
        <v>0</v>
      </c>
      <c r="DD4" s="1">
        <f>VLOOKUP($A4,Auxiliar_OPEX_CustosUnit!$A$4:$BT$129,COLUMN(Auxiliar_OPEX_CustosUnit!AJ$2),0)</f>
        <v>0</v>
      </c>
      <c r="DG4" s="60">
        <v>43252</v>
      </c>
      <c r="DH4" s="1">
        <v>1</v>
      </c>
      <c r="DI4" s="1">
        <f>INDEX(Auxiliar_OPEX_Drivers!$B$2:$CH$18,MATCH(Auxiliar_OPEX_M!DI$3,Auxiliar_OPEX_Drivers!$B$2:$B$18,0),MATCH($DG4,Auxiliar_OPEX_Drivers!$B$2:$CH$2,0))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INDEX(Auxiliar_OPEX_Drivers!$B$2:$CH$18,MATCH(Auxiliar_OPEX_M!DK$3,Auxiliar_OPEX_Drivers!$B$2:$B$18,0),MATCH($DG4,Auxiliar_OPEX_Drivers!$B$2:$CH$2,0))</f>
        <v>14</v>
      </c>
      <c r="DL4" s="1">
        <f>INDEX(Auxiliar_OPEX_Drivers!$B$2:$CH$18,MATCH(Auxiliar_OPEX_M!DL$3,Auxiliar_OPEX_Drivers!$B$2:$B$18,0),MATCH($DG4,Auxiliar_OPEX_Drivers!$B$2:$CH$2,0))</f>
        <v>61</v>
      </c>
      <c r="DM4" s="1">
        <f>INDEX(Auxiliar_OPEX_Drivers!$B$2:$CH$18,MATCH(Auxiliar_OPEX_M!DM$3,Auxiliar_OPEX_Drivers!$B$2:$B$18,0),MATCH($DG4,Auxiliar_OPEX_Drivers!$B$2:$CH$2,0))</f>
        <v>13</v>
      </c>
      <c r="DN4" s="1">
        <f>INDEX(Auxiliar_OPEX_Drivers!$B$2:$CH$18,MATCH(Auxiliar_OPEX_M!DN$3,Auxiliar_OPEX_Drivers!$B$2:$B$18,0),MATCH($DG4,Auxiliar_OPEX_Drivers!$B$2:$CH$2,0))</f>
        <v>601</v>
      </c>
      <c r="DO4" s="1">
        <f>INDEX(Auxiliar_OPEX_Drivers!$B$2:$CH$18,MATCH(Auxiliar_OPEX_M!DO$3,Auxiliar_OPEX_Drivers!$B$2:$B$18,0),MATCH($DG4,Auxiliar_OPEX_Drivers!$B$2:$CH$2,0))</f>
        <v>12</v>
      </c>
      <c r="DP4" s="1">
        <f>INDEX(Auxiliar_OPEX_Drivers!$B$2:$CH$18,MATCH(Auxiliar_OPEX_M!DP$3,Auxiliar_OPEX_Drivers!$B$2:$B$18,0),MATCH($DG4,Auxiliar_OPEX_Drivers!$B$2:$CH$2,0))</f>
        <v>191</v>
      </c>
      <c r="DQ4" s="1">
        <f>INDEX(Auxiliar_OPEX_Drivers!$B$2:$CH$18,MATCH(Auxiliar_OPEX_M!DQ$3,Auxiliar_OPEX_Drivers!$B$2:$B$18,0),MATCH($DG4,Auxiliar_OPEX_Drivers!$B$2:$CH$2,0))</f>
        <v>37</v>
      </c>
      <c r="DR4" s="1">
        <f>INDEX(Auxiliar_OPEX_Drivers!$B$2:$CH$18,MATCH(Auxiliar_OPEX_M!DR$3,Auxiliar_OPEX_Drivers!$B$2:$B$18,0),MATCH($DG4,Auxiliar_OPEX_Drivers!$B$2:$CH$2,0))</f>
        <v>16510766.287303299</v>
      </c>
      <c r="DS4" s="1">
        <f>INDEX(Auxiliar_OPEX_Drivers!$B$2:$CH$18,MATCH(Auxiliar_OPEX_M!DS$3,Auxiliar_OPEX_Drivers!$B$2:$B$18,0),MATCH($DG4,Auxiliar_OPEX_Drivers!$B$2:$CH$2,0))</f>
        <v>94141.583333333299</v>
      </c>
      <c r="DT4" s="1">
        <f>INDEX(Auxiliar_OPEX_Drivers!$B$2:$CH$18,MATCH(Auxiliar_OPEX_M!DT$3,Auxiliar_OPEX_Drivers!$B$2:$B$18,0),MATCH($DG4,Auxiliar_OPEX_Drivers!$B$2:$CH$2,0))</f>
        <v>10287.021009246746</v>
      </c>
      <c r="DU4" s="1">
        <f>INDEX(Auxiliar_OPEX_Drivers!$B$2:$CH$18,MATCH(Auxiliar_OPEX_M!DU$3,Auxiliar_OPEX_Drivers!$B$2:$B$18,0),MATCH($DG4,Auxiliar_OPEX_Drivers!$B$2:$CH$2,0))</f>
        <v>4165.8171413809532</v>
      </c>
      <c r="DV4" s="1">
        <f>INDEX(Auxiliar_OPEX_Drivers!$B$2:$CH$18,MATCH(Auxiliar_OPEX_M!DV$3,Auxiliar_OPEX_Drivers!$B$2:$B$18,0),MATCH($DG4,Auxiliar_OPEX_Drivers!$B$2:$CH$2,0))</f>
        <v>2005527.1568425801</v>
      </c>
      <c r="DW4" s="1">
        <f>INDEX(Auxiliar_OPEX_Drivers!$B$2:$CH$18,MATCH(Auxiliar_OPEX_M!DW$3,Auxiliar_OPEX_Drivers!$B$2:$B$18,0),MATCH($DG4,Auxiliar_OPEX_Drivers!$B$2:$CH$2,0))</f>
        <v>10126.15684258008</v>
      </c>
      <c r="DX4" s="1">
        <f>INDEX(Auxiliar_OPEX_Drivers!$B$2:$CH$18,MATCH(Auxiliar_OPEX_M!DX$3,Auxiliar_OPEX_Drivers!$B$2:$B$18,0),MATCH($DG4,Auxiliar_OPEX_Drivers!$B$2:$CH$2,0))</f>
        <v>2025187.0210092468</v>
      </c>
      <c r="DY4" s="1">
        <f>INDEX(Auxiliar_OPEX_Drivers!$B$2:$CH$18,MATCH(Auxiliar_OPEX_M!DY$3,Auxiliar_OPEX_Drivers!$B$2:$B$18,0),MATCH($DG4,Auxiliar_OPEX_Drivers!$B$2:$CH$2,0))</f>
        <v>929</v>
      </c>
    </row>
    <row r="5" spans="1:190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325.28998743456646</v>
      </c>
      <c r="E5" s="51">
        <f ca="1">SUMPRODUCT($CM5:$DD5,INDIRECT(ADDRESS(E$2,$DH$2)):INDIRECT(ADDRESS(E$2,$DY$2)))</f>
        <v>325.28998743456646</v>
      </c>
      <c r="F5" s="51">
        <f ca="1">SUMPRODUCT($CM5:$DD5,INDIRECT(ADDRESS(F$2,$DH$2)):INDIRECT(ADDRESS(F$2,$DY$2)))</f>
        <v>325.28998743456646</v>
      </c>
      <c r="G5" s="51">
        <f ca="1">SUMPRODUCT($CM5:$DD5,INDIRECT(ADDRESS(G$2,$DH$2)):INDIRECT(ADDRESS(G$2,$DY$2)))</f>
        <v>325.28998743456646</v>
      </c>
      <c r="H5" s="51">
        <f ca="1">SUMPRODUCT($CM5:$DD5,INDIRECT(ADDRESS(H$2,$DH$2)):INDIRECT(ADDRESS(H$2,$DY$2)))</f>
        <v>325.28998743456646</v>
      </c>
      <c r="I5" s="51">
        <f ca="1">SUMPRODUCT($CM5:$DD5,INDIRECT(ADDRESS(I$2,$DH$2)):INDIRECT(ADDRESS(I$2,$DY$2)))</f>
        <v>325.28998743456646</v>
      </c>
      <c r="J5" s="51">
        <f ca="1">SUMPRODUCT($CM5:$DD5,INDIRECT(ADDRESS(J$2,$DH$2)):INDIRECT(ADDRESS(J$2,$DY$2)))</f>
        <v>325.28998743456646</v>
      </c>
      <c r="K5" s="51">
        <f ca="1">SUMPRODUCT($CM5:$DD5,INDIRECT(ADDRESS(K$2,$DH$2)):INDIRECT(ADDRESS(K$2,$DY$2)))</f>
        <v>325.28998743456646</v>
      </c>
      <c r="L5" s="51">
        <f ca="1">SUMPRODUCT($CM5:$DD5,INDIRECT(ADDRESS(L$2,$DH$2)):INDIRECT(ADDRESS(L$2,$DY$2)))</f>
        <v>325.28998743456646</v>
      </c>
      <c r="M5" s="51">
        <f ca="1">SUMPRODUCT($CM5:$DD5,INDIRECT(ADDRESS(M$2,$DH$2)):INDIRECT(ADDRESS(M$2,$DY$2)))</f>
        <v>325.28998743456646</v>
      </c>
      <c r="N5" s="51">
        <f ca="1">SUMPRODUCT($CM5:$DD5,INDIRECT(ADDRESS(N$2,$DH$2)):INDIRECT(ADDRESS(N$2,$DY$2)))</f>
        <v>325.28998743456646</v>
      </c>
      <c r="O5" s="51">
        <f ca="1">SUMPRODUCT($CM5:$DD5,INDIRECT(ADDRESS(O$2,$DH$2)):INDIRECT(ADDRESS(O$2,$DY$2)))</f>
        <v>325.28998743456646</v>
      </c>
      <c r="P5" s="51">
        <f ca="1">SUMPRODUCT($CM5:$DD5,INDIRECT(ADDRESS(P$2,$DH$2)):INDIRECT(ADDRESS(P$2,$DY$2)))</f>
        <v>325.28998743456646</v>
      </c>
      <c r="Q5" s="51">
        <f ca="1">SUMPRODUCT($CM5:$DD5,INDIRECT(ADDRESS(Q$2,$DH$2)):INDIRECT(ADDRESS(Q$2,$DY$2)))</f>
        <v>325.28998743456646</v>
      </c>
      <c r="R5" s="51">
        <f ca="1">SUMPRODUCT($CM5:$DD5,INDIRECT(ADDRESS(R$2,$DH$2)):INDIRECT(ADDRESS(R$2,$DY$2)))</f>
        <v>325.28998743456646</v>
      </c>
      <c r="S5" s="51">
        <f ca="1">SUMPRODUCT($CM5:$DD5,INDIRECT(ADDRESS(S$2,$DH$2)):INDIRECT(ADDRESS(S$2,$DY$2)))</f>
        <v>325.28998743456646</v>
      </c>
      <c r="T5" s="51">
        <f ca="1">SUMPRODUCT($CM5:$DD5,INDIRECT(ADDRESS(T$2,$DH$2)):INDIRECT(ADDRESS(T$2,$DY$2)))</f>
        <v>325.28998743456646</v>
      </c>
      <c r="U5" s="51">
        <f ca="1">SUMPRODUCT($CM5:$DD5,INDIRECT(ADDRESS(U$2,$DH$2)):INDIRECT(ADDRESS(U$2,$DY$2)))</f>
        <v>325.28998743456646</v>
      </c>
      <c r="V5" s="51">
        <f ca="1">SUMPRODUCT($CM5:$DD5,INDIRECT(ADDRESS(V$2,$DH$2)):INDIRECT(ADDRESS(V$2,$DY$2)))</f>
        <v>325.28998743456646</v>
      </c>
      <c r="W5" s="51">
        <f ca="1">SUMPRODUCT($CM5:$DD5,INDIRECT(ADDRESS(W$2,$DH$2)):INDIRECT(ADDRESS(W$2,$DY$2)))</f>
        <v>325.28998743456646</v>
      </c>
      <c r="X5" s="51">
        <f ca="1">SUMPRODUCT($CM5:$DD5,INDIRECT(ADDRESS(X$2,$DH$2)):INDIRECT(ADDRESS(X$2,$DY$2)))</f>
        <v>325.28998743456646</v>
      </c>
      <c r="Y5" s="51">
        <f ca="1">SUMPRODUCT($CM5:$DD5,INDIRECT(ADDRESS(Y$2,$DH$2)):INDIRECT(ADDRESS(Y$2,$DY$2)))</f>
        <v>325.28998743456646</v>
      </c>
      <c r="Z5" s="51">
        <f ca="1">SUMPRODUCT($CM5:$DD5,INDIRECT(ADDRESS(Z$2,$DH$2)):INDIRECT(ADDRESS(Z$2,$DY$2)))</f>
        <v>325.28998743456646</v>
      </c>
      <c r="AA5" s="51">
        <f ca="1">SUMPRODUCT($CM5:$DD5,INDIRECT(ADDRESS(AA$2,$DH$2)):INDIRECT(ADDRESS(AA$2,$DY$2)))</f>
        <v>325.28998743456646</v>
      </c>
      <c r="AB5" s="51">
        <f ca="1">SUMPRODUCT($CM5:$DD5,INDIRECT(ADDRESS(AB$2,$DH$2)):INDIRECT(ADDRESS(AB$2,$DY$2)))</f>
        <v>325.28998743456646</v>
      </c>
      <c r="AC5" s="51">
        <f ca="1">SUMPRODUCT($CM5:$DD5,INDIRECT(ADDRESS(AC$2,$DH$2)):INDIRECT(ADDRESS(AC$2,$DY$2)))</f>
        <v>325.28998743456646</v>
      </c>
      <c r="AD5" s="51">
        <f ca="1">SUMPRODUCT($CM5:$DD5,INDIRECT(ADDRESS(AD$2,$DH$2)):INDIRECT(ADDRESS(AD$2,$DY$2)))</f>
        <v>325.28998743456646</v>
      </c>
      <c r="AE5" s="51">
        <f ca="1">SUMPRODUCT($CM5:$DD5,INDIRECT(ADDRESS(AE$2,$DH$2)):INDIRECT(ADDRESS(AE$2,$DY$2)))</f>
        <v>325.28998743456646</v>
      </c>
      <c r="AF5" s="51">
        <f ca="1">SUMPRODUCT($CM5:$DD5,INDIRECT(ADDRESS(AF$2,$DH$2)):INDIRECT(ADDRESS(AF$2,$DY$2)))</f>
        <v>325.28998743456646</v>
      </c>
      <c r="AG5" s="51">
        <f ca="1">SUMPRODUCT($CM5:$DD5,INDIRECT(ADDRESS(AG$2,$DH$2)):INDIRECT(ADDRESS(AG$2,$DY$2)))</f>
        <v>325.28998743456646</v>
      </c>
      <c r="AH5" s="51">
        <f ca="1">SUMPRODUCT($CM5:$DD5,INDIRECT(ADDRESS(AH$2,$DH$2)):INDIRECT(ADDRESS(AH$2,$DY$2)))</f>
        <v>325.28998743456646</v>
      </c>
      <c r="AI5" s="51">
        <f ca="1">SUMPRODUCT($CM5:$DD5,INDIRECT(ADDRESS(AI$2,$DH$2)):INDIRECT(ADDRESS(AI$2,$DY$2)))</f>
        <v>325.28998743456646</v>
      </c>
      <c r="AJ5" s="51">
        <f ca="1">SUMPRODUCT($CM5:$DD5,INDIRECT(ADDRESS(AJ$2,$DH$2)):INDIRECT(ADDRESS(AJ$2,$DY$2)))</f>
        <v>325.28998743456646</v>
      </c>
      <c r="AK5" s="51">
        <f ca="1">SUMPRODUCT($CM5:$DD5,INDIRECT(ADDRESS(AK$2,$DH$2)):INDIRECT(ADDRESS(AK$2,$DY$2)))</f>
        <v>325.28998743456646</v>
      </c>
      <c r="AL5" s="51">
        <f ca="1">SUMPRODUCT($CM5:$DD5,INDIRECT(ADDRESS(AL$2,$DH$2)):INDIRECT(ADDRESS(AL$2,$DY$2)))</f>
        <v>325.28998743456646</v>
      </c>
      <c r="AM5" s="51">
        <f ca="1">SUMPRODUCT($CM5:$DD5,INDIRECT(ADDRESS(AM$2,$DH$2)):INDIRECT(ADDRESS(AM$2,$DY$2)))</f>
        <v>325.28998743456646</v>
      </c>
      <c r="AN5" s="51">
        <f ca="1">SUMPRODUCT($CM5:$DD5,INDIRECT(ADDRESS(AN$2,$DH$2)):INDIRECT(ADDRESS(AN$2,$DY$2)))</f>
        <v>325.28998743456646</v>
      </c>
      <c r="AO5" s="51">
        <f ca="1">SUMPRODUCT($CM5:$DD5,INDIRECT(ADDRESS(AO$2,$DH$2)):INDIRECT(ADDRESS(AO$2,$DY$2)))</f>
        <v>325.28998743456646</v>
      </c>
      <c r="AP5" s="51">
        <f ca="1">SUMPRODUCT($CM5:$DD5,INDIRECT(ADDRESS(AP$2,$DH$2)):INDIRECT(ADDRESS(AP$2,$DY$2)))</f>
        <v>325.28998743456646</v>
      </c>
      <c r="AQ5" s="51">
        <f ca="1">SUMPRODUCT($CM5:$DD5,INDIRECT(ADDRESS(AQ$2,$DH$2)):INDIRECT(ADDRESS(AQ$2,$DY$2)))</f>
        <v>325.28998743456646</v>
      </c>
      <c r="AR5" s="51">
        <f ca="1">SUMPRODUCT($CM5:$DD5,INDIRECT(ADDRESS(AR$2,$DH$2)):INDIRECT(ADDRESS(AR$2,$DY$2)))</f>
        <v>325.28998743456646</v>
      </c>
      <c r="AS5" s="51">
        <f ca="1">SUMPRODUCT($CM5:$DD5,INDIRECT(ADDRESS(AS$2,$DH$2)):INDIRECT(ADDRESS(AS$2,$DY$2)))</f>
        <v>325.28998743456646</v>
      </c>
      <c r="AT5" s="51">
        <f ca="1">SUMPRODUCT($CM5:$DD5,INDIRECT(ADDRESS(AT$2,$DH$2)):INDIRECT(ADDRESS(AT$2,$DY$2)))</f>
        <v>325.28998743456646</v>
      </c>
      <c r="AU5" s="51">
        <f ca="1">SUMPRODUCT($CM5:$DD5,INDIRECT(ADDRESS(AU$2,$DH$2)):INDIRECT(ADDRESS(AU$2,$DY$2)))</f>
        <v>325.28998743456646</v>
      </c>
      <c r="AV5" s="51">
        <f ca="1">SUMPRODUCT($CM5:$DD5,INDIRECT(ADDRESS(AV$2,$DH$2)):INDIRECT(ADDRESS(AV$2,$DY$2)))</f>
        <v>325.28998743456646</v>
      </c>
      <c r="AW5" s="51">
        <f ca="1">SUMPRODUCT($CM5:$DD5,INDIRECT(ADDRESS(AW$2,$DH$2)):INDIRECT(ADDRESS(AW$2,$DY$2)))</f>
        <v>325.28998743456646</v>
      </c>
      <c r="AX5" s="51">
        <f ca="1">SUMPRODUCT($CM5:$DD5,INDIRECT(ADDRESS(AX$2,$DH$2)):INDIRECT(ADDRESS(AX$2,$DY$2)))</f>
        <v>325.28998743456646</v>
      </c>
      <c r="AY5" s="51">
        <f ca="1">SUMPRODUCT($CM5:$DD5,INDIRECT(ADDRESS(AY$2,$DH$2)):INDIRECT(ADDRESS(AY$2,$DY$2)))</f>
        <v>325.28998743456646</v>
      </c>
      <c r="AZ5" s="51">
        <f ca="1">SUMPRODUCT($CM5:$DD5,INDIRECT(ADDRESS(AZ$2,$DH$2)):INDIRECT(ADDRESS(AZ$2,$DY$2)))</f>
        <v>325.28998743456646</v>
      </c>
      <c r="BA5" s="51">
        <f ca="1">SUMPRODUCT($CM5:$DD5,INDIRECT(ADDRESS(BA$2,$DH$2)):INDIRECT(ADDRESS(BA$2,$DY$2)))</f>
        <v>325.28998743456646</v>
      </c>
      <c r="BB5" s="51">
        <f ca="1">SUMPRODUCT($CM5:$DD5,INDIRECT(ADDRESS(BB$2,$DH$2)):INDIRECT(ADDRESS(BB$2,$DY$2)))</f>
        <v>325.28998743456646</v>
      </c>
      <c r="BC5" s="51">
        <f ca="1">SUMPRODUCT($CM5:$DD5,INDIRECT(ADDRESS(BC$2,$DH$2)):INDIRECT(ADDRESS(BC$2,$DY$2)))</f>
        <v>325.28998743456646</v>
      </c>
      <c r="BD5" s="51">
        <f ca="1">SUMPRODUCT($CM5:$DD5,INDIRECT(ADDRESS(BD$2,$DH$2)):INDIRECT(ADDRESS(BD$2,$DY$2)))</f>
        <v>325.28998743456646</v>
      </c>
      <c r="BE5" s="51">
        <f ca="1">SUMPRODUCT($CM5:$DD5,INDIRECT(ADDRESS(BE$2,$DH$2)):INDIRECT(ADDRESS(BE$2,$DY$2)))</f>
        <v>325.28998743456646</v>
      </c>
      <c r="BF5" s="51">
        <f ca="1">SUMPRODUCT($CM5:$DD5,INDIRECT(ADDRESS(BF$2,$DH$2)):INDIRECT(ADDRESS(BF$2,$DY$2)))</f>
        <v>325.28998743456646</v>
      </c>
      <c r="BG5" s="51">
        <f ca="1">SUMPRODUCT($CM5:$DD5,INDIRECT(ADDRESS(BG$2,$DH$2)):INDIRECT(ADDRESS(BG$2,$DY$2)))</f>
        <v>325.28998743456646</v>
      </c>
      <c r="BH5" s="51">
        <f ca="1">SUMPRODUCT($CM5:$DD5,INDIRECT(ADDRESS(BH$2,$DH$2)):INDIRECT(ADDRESS(BH$2,$DY$2)))</f>
        <v>325.28998743456646</v>
      </c>
      <c r="BI5" s="51">
        <f ca="1">SUMPRODUCT($CM5:$DD5,INDIRECT(ADDRESS(BI$2,$DH$2)):INDIRECT(ADDRESS(BI$2,$DY$2)))</f>
        <v>325.28998743456646</v>
      </c>
      <c r="BJ5" s="51">
        <f ca="1">SUMPRODUCT($CM5:$DD5,INDIRECT(ADDRESS(BJ$2,$DH$2)):INDIRECT(ADDRESS(BJ$2,$DY$2)))</f>
        <v>325.28998743456646</v>
      </c>
      <c r="BK5" s="51">
        <f ca="1">SUMPRODUCT($CM5:$DD5,INDIRECT(ADDRESS(BK$2,$DH$2)):INDIRECT(ADDRESS(BK$2,$DY$2)))</f>
        <v>325.28998743456646</v>
      </c>
      <c r="BL5" s="51">
        <f ca="1">SUMPRODUCT($CM5:$DD5,INDIRECT(ADDRESS(BL$2,$DH$2)):INDIRECT(ADDRESS(BL$2,$DY$2)))</f>
        <v>325.28998743456646</v>
      </c>
      <c r="BM5" s="51">
        <f ca="1">SUMPRODUCT($CM5:$DD5,INDIRECT(ADDRESS(BM$2,$DH$2)):INDIRECT(ADDRESS(BM$2,$DY$2)))</f>
        <v>325.28998743456646</v>
      </c>
      <c r="BN5" s="51">
        <f ca="1">SUMPRODUCT($CM5:$DD5,INDIRECT(ADDRESS(BN$2,$DH$2)):INDIRECT(ADDRESS(BN$2,$DY$2)))</f>
        <v>325.28998743456646</v>
      </c>
      <c r="BO5" s="51">
        <f ca="1">SUMPRODUCT($CM5:$DD5,INDIRECT(ADDRESS(BO$2,$DH$2)):INDIRECT(ADDRESS(BO$2,$DY$2)))</f>
        <v>325.28998743456646</v>
      </c>
      <c r="BP5" s="51">
        <f ca="1">SUMPRODUCT($CM5:$DD5,INDIRECT(ADDRESS(BP$2,$DH$2)):INDIRECT(ADDRESS(BP$2,$DY$2)))</f>
        <v>325.28998743456646</v>
      </c>
      <c r="BQ5" s="51">
        <f ca="1">SUMPRODUCT($CM5:$DD5,INDIRECT(ADDRESS(BQ$2,$DH$2)):INDIRECT(ADDRESS(BQ$2,$DY$2)))</f>
        <v>325.28998743456646</v>
      </c>
      <c r="BR5" s="51">
        <f ca="1">SUMPRODUCT($CM5:$DD5,INDIRECT(ADDRESS(BR$2,$DH$2)):INDIRECT(ADDRESS(BR$2,$DY$2)))</f>
        <v>325.28998743456646</v>
      </c>
      <c r="BS5" s="51">
        <f ca="1">SUMPRODUCT($CM5:$DD5,INDIRECT(ADDRESS(BS$2,$DH$2)):INDIRECT(ADDRESS(BS$2,$DY$2)))</f>
        <v>325.28998743456646</v>
      </c>
      <c r="BT5" s="51">
        <f ca="1">SUMPRODUCT($CM5:$DD5,INDIRECT(ADDRESS(BT$2,$DH$2)):INDIRECT(ADDRESS(BT$2,$DY$2)))</f>
        <v>325.28998743456646</v>
      </c>
      <c r="BU5" s="51">
        <f ca="1">SUMPRODUCT($CM5:$DD5,INDIRECT(ADDRESS(BU$2,$DH$2)):INDIRECT(ADDRESS(BU$2,$DY$2)))</f>
        <v>325.28998743456646</v>
      </c>
      <c r="BV5" s="51">
        <f ca="1">SUMPRODUCT($CM5:$DD5,INDIRECT(ADDRESS(BV$2,$DH$2)):INDIRECT(ADDRESS(BV$2,$DY$2)))</f>
        <v>325.28998743456646</v>
      </c>
      <c r="BW5" s="51">
        <f ca="1">SUMPRODUCT($CM5:$DD5,INDIRECT(ADDRESS(BW$2,$DH$2)):INDIRECT(ADDRESS(BW$2,$DY$2)))</f>
        <v>325.28998743456646</v>
      </c>
      <c r="BX5" s="51">
        <f ca="1">SUMPRODUCT($CM5:$DD5,INDIRECT(ADDRESS(BX$2,$DH$2)):INDIRECT(ADDRESS(BX$2,$DY$2)))</f>
        <v>325.28998743456646</v>
      </c>
      <c r="BY5" s="51">
        <f ca="1">SUMPRODUCT($CM5:$DD5,INDIRECT(ADDRESS(BY$2,$DH$2)):INDIRECT(ADDRESS(BY$2,$DY$2)))</f>
        <v>325.28998743456646</v>
      </c>
      <c r="BZ5" s="51">
        <f ca="1">SUMPRODUCT($CM5:$DD5,INDIRECT(ADDRESS(BZ$2,$DH$2)):INDIRECT(ADDRESS(BZ$2,$DY$2)))</f>
        <v>325.28998743456646</v>
      </c>
      <c r="CA5" s="51">
        <f ca="1">SUMPRODUCT($CM5:$DD5,INDIRECT(ADDRESS(CA$2,$DH$2)):INDIRECT(ADDRESS(CA$2,$DY$2)))</f>
        <v>325.28998743456646</v>
      </c>
      <c r="CB5" s="51">
        <f ca="1">SUMPRODUCT($CM5:$DD5,INDIRECT(ADDRESS(CB$2,$DH$2)):INDIRECT(ADDRESS(CB$2,$DY$2)))</f>
        <v>325.28998743456646</v>
      </c>
      <c r="CC5" s="51">
        <f ca="1">SUMPRODUCT($CM5:$DD5,INDIRECT(ADDRESS(CC$2,$DH$2)):INDIRECT(ADDRESS(CC$2,$DY$2)))</f>
        <v>325.28998743456646</v>
      </c>
      <c r="CD5" s="51">
        <f ca="1">SUMPRODUCT($CM5:$DD5,INDIRECT(ADDRESS(CD$2,$DH$2)):INDIRECT(ADDRESS(CD$2,$DY$2)))</f>
        <v>325.28998743456646</v>
      </c>
      <c r="CF5" s="51">
        <f t="shared" ca="1" si="3"/>
        <v>3903.4798492147984</v>
      </c>
      <c r="CG5" s="51">
        <f t="shared" ca="1" si="3"/>
        <v>3903.4798492147984</v>
      </c>
      <c r="CH5" s="51">
        <f t="shared" ca="1" si="3"/>
        <v>3903.4798492147984</v>
      </c>
      <c r="CI5" s="51">
        <f t="shared" ca="1" si="3"/>
        <v>3903.4798492147984</v>
      </c>
      <c r="CJ5" s="51">
        <f t="shared" ca="1" si="3"/>
        <v>3903.4798492147984</v>
      </c>
      <c r="CK5" s="51">
        <f t="shared" ca="1" si="3"/>
        <v>3903.4798492147984</v>
      </c>
      <c r="CM5" s="1">
        <f>VLOOKUP($A5,Auxiliar_OPEX_CustosUnit!$A$4:$BT$129,COLUMN(Auxiliar_OPEX_CustosUnit!S$2),0)</f>
        <v>0</v>
      </c>
      <c r="CN5" s="1">
        <f>VLOOKUP($A5,Auxiliar_OPEX_CustosUnit!$A$4:$BT$129,COLUMN(Auxiliar_OPEX_CustosUnit!T$2),0)</f>
        <v>0</v>
      </c>
      <c r="CO5" s="1">
        <f>VLOOKUP($A5,Auxiliar_OPEX_CustosUnit!$A$4:$BT$129,COLUMN(Auxiliar_OPEX_CustosUnit!U$2),0)*80%</f>
        <v>325.28998743456646</v>
      </c>
      <c r="CP5" s="1">
        <f>VLOOKUP($A5,Auxiliar_OPEX_CustosUnit!$A$4:$BT$129,COLUMN(Auxiliar_OPEX_CustosUnit!V$2),0)</f>
        <v>0</v>
      </c>
      <c r="CQ5" s="1">
        <f>VLOOKUP($A5,Auxiliar_OPEX_CustosUnit!$A$4:$BT$129,COLUMN(Auxiliar_OPEX_CustosUnit!W$2),0)</f>
        <v>0</v>
      </c>
      <c r="CR5" s="1">
        <f>VLOOKUP($A5,Auxiliar_OPEX_CustosUnit!$A$4:$BT$129,COLUMN(Auxiliar_OPEX_CustosUnit!X$2),0)</f>
        <v>0</v>
      </c>
      <c r="CS5" s="1">
        <f>VLOOKUP($A5,Auxiliar_OPEX_CustosUnit!$A$4:$BT$129,COLUMN(Auxiliar_OPEX_CustosUnit!Y$2),0)</f>
        <v>0</v>
      </c>
      <c r="CT5" s="1">
        <f>VLOOKUP($A5,Auxiliar_OPEX_CustosUnit!$A$4:$BT$129,COLUMN(Auxiliar_OPEX_CustosUnit!Z$2),0)</f>
        <v>0</v>
      </c>
      <c r="CU5" s="1">
        <f>VLOOKUP($A5,Auxiliar_OPEX_CustosUnit!$A$4:$BT$129,COLUMN(Auxiliar_OPEX_CustosUnit!AA$2),0)</f>
        <v>0</v>
      </c>
      <c r="CV5" s="1">
        <f>VLOOKUP($A5,Auxiliar_OPEX_CustosUnit!$A$4:$BT$129,COLUMN(Auxiliar_OPEX_CustosUnit!AB$2),0)</f>
        <v>0</v>
      </c>
      <c r="CW5" s="1">
        <f>VLOOKUP($A5,Auxiliar_OPEX_CustosUnit!$A$4:$BT$129,COLUMN(Auxiliar_OPEX_CustosUnit!AC$2),0)</f>
        <v>0</v>
      </c>
      <c r="CX5" s="1">
        <f>VLOOKUP($A5,Auxiliar_OPEX_CustosUnit!$A$4:$BT$129,COLUMN(Auxiliar_OPEX_CustosUnit!AD$2),0)</f>
        <v>0</v>
      </c>
      <c r="CY5" s="1">
        <f>VLOOKUP($A5,Auxiliar_OPEX_CustosUnit!$A$4:$BT$129,COLUMN(Auxiliar_OPEX_CustosUnit!AE$2),0)</f>
        <v>0</v>
      </c>
      <c r="CZ5" s="1">
        <f>VLOOKUP($A5,Auxiliar_OPEX_CustosUnit!$A$4:$BT$129,COLUMN(Auxiliar_OPEX_CustosUnit!AF$2),0)</f>
        <v>0</v>
      </c>
      <c r="DA5" s="1">
        <f>VLOOKUP($A5,Auxiliar_OPEX_CustosUnit!$A$4:$BT$129,COLUMN(Auxiliar_OPEX_CustosUnit!AG$2),0)</f>
        <v>0</v>
      </c>
      <c r="DB5" s="1">
        <f>VLOOKUP($A5,Auxiliar_OPEX_CustosUnit!$A$4:$BT$129,COLUMN(Auxiliar_OPEX_CustosUnit!AH$2),0)</f>
        <v>0</v>
      </c>
      <c r="DC5" s="1">
        <f>VLOOKUP($A5,Auxiliar_OPEX_CustosUnit!$A$4:$BT$129,COLUMN(Auxiliar_OPEX_CustosUnit!AI$2),0)</f>
        <v>0</v>
      </c>
      <c r="DD5" s="1">
        <f>VLOOKUP($A5,Auxiliar_OPEX_CustosUnit!$A$4:$BT$129,COLUMN(Auxiliar_OPEX_CustosUnit!AJ$2),0)</f>
        <v>0</v>
      </c>
      <c r="DG5" s="60">
        <v>43282</v>
      </c>
      <c r="DH5" s="1">
        <v>1</v>
      </c>
      <c r="DI5" s="1">
        <f>INDEX(Auxiliar_OPEX_Drivers!$B$2:$CH$18,MATCH(Auxiliar_OPEX_M!DI$3,Auxiliar_OPEX_Drivers!$B$2:$B$18,0),MATCH($DG5,Auxiliar_OPEX_Drivers!$B$2:$CH$2,0))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INDEX(Auxiliar_OPEX_Drivers!$B$2:$CH$18,MATCH(Auxiliar_OPEX_M!DK$3,Auxiliar_OPEX_Drivers!$B$2:$B$18,0),MATCH($DG5,Auxiliar_OPEX_Drivers!$B$2:$CH$2,0))</f>
        <v>14</v>
      </c>
      <c r="DL5" s="1">
        <f>INDEX(Auxiliar_OPEX_Drivers!$B$2:$CH$18,MATCH(Auxiliar_OPEX_M!DL$3,Auxiliar_OPEX_Drivers!$B$2:$B$18,0),MATCH($DG5,Auxiliar_OPEX_Drivers!$B$2:$CH$2,0))</f>
        <v>61</v>
      </c>
      <c r="DM5" s="1">
        <f>INDEX(Auxiliar_OPEX_Drivers!$B$2:$CH$18,MATCH(Auxiliar_OPEX_M!DM$3,Auxiliar_OPEX_Drivers!$B$2:$B$18,0),MATCH($DG5,Auxiliar_OPEX_Drivers!$B$2:$CH$2,0))</f>
        <v>13</v>
      </c>
      <c r="DN5" s="1">
        <f>INDEX(Auxiliar_OPEX_Drivers!$B$2:$CH$18,MATCH(Auxiliar_OPEX_M!DN$3,Auxiliar_OPEX_Drivers!$B$2:$B$18,0),MATCH($DG5,Auxiliar_OPEX_Drivers!$B$2:$CH$2,0))</f>
        <v>601</v>
      </c>
      <c r="DO5" s="1">
        <f>INDEX(Auxiliar_OPEX_Drivers!$B$2:$CH$18,MATCH(Auxiliar_OPEX_M!DO$3,Auxiliar_OPEX_Drivers!$B$2:$B$18,0),MATCH($DG5,Auxiliar_OPEX_Drivers!$B$2:$CH$2,0))</f>
        <v>12</v>
      </c>
      <c r="DP5" s="1">
        <f>INDEX(Auxiliar_OPEX_Drivers!$B$2:$CH$18,MATCH(Auxiliar_OPEX_M!DP$3,Auxiliar_OPEX_Drivers!$B$2:$B$18,0),MATCH($DG5,Auxiliar_OPEX_Drivers!$B$2:$CH$2,0))</f>
        <v>191</v>
      </c>
      <c r="DQ5" s="1">
        <f>INDEX(Auxiliar_OPEX_Drivers!$B$2:$CH$18,MATCH(Auxiliar_OPEX_M!DQ$3,Auxiliar_OPEX_Drivers!$B$2:$B$18,0),MATCH($DG5,Auxiliar_OPEX_Drivers!$B$2:$CH$2,0))</f>
        <v>37</v>
      </c>
      <c r="DR5" s="1">
        <f>INDEX(Auxiliar_OPEX_Drivers!$B$2:$CH$18,MATCH(Auxiliar_OPEX_M!DR$3,Auxiliar_OPEX_Drivers!$B$2:$B$18,0),MATCH($DG5,Auxiliar_OPEX_Drivers!$B$2:$CH$2,0))</f>
        <v>16600043.683031943</v>
      </c>
      <c r="DS5" s="1">
        <f>INDEX(Auxiliar_OPEX_Drivers!$B$2:$CH$18,MATCH(Auxiliar_OPEX_M!DS$3,Auxiliar_OPEX_Drivers!$B$2:$B$18,0),MATCH($DG5,Auxiliar_OPEX_Drivers!$B$2:$CH$2,0))</f>
        <v>89277.395728643198</v>
      </c>
      <c r="DT5" s="1">
        <f>INDEX(Auxiliar_OPEX_Drivers!$B$2:$CH$18,MATCH(Auxiliar_OPEX_M!DT$3,Auxiliar_OPEX_Drivers!$B$2:$B$18,0),MATCH($DG5,Auxiliar_OPEX_Drivers!$B$2:$CH$2,0))</f>
        <v>9927.9767328966082</v>
      </c>
      <c r="DU5" s="1">
        <f>INDEX(Auxiliar_OPEX_Drivers!$B$2:$CH$18,MATCH(Auxiliar_OPEX_M!DU$3,Auxiliar_OPEX_Drivers!$B$2:$B$18,0),MATCH($DG5,Auxiliar_OPEX_Drivers!$B$2:$CH$2,0))</f>
        <v>4165.8171413809378</v>
      </c>
      <c r="DV5" s="1">
        <f>INDEX(Auxiliar_OPEX_Drivers!$B$2:$CH$18,MATCH(Auxiliar_OPEX_M!DV$3,Auxiliar_OPEX_Drivers!$B$2:$B$18,0),MATCH($DG5,Auxiliar_OPEX_Drivers!$B$2:$CH$2,0))</f>
        <v>2013883.04940881</v>
      </c>
      <c r="DW5" s="1">
        <f>INDEX(Auxiliar_OPEX_Drivers!$B$2:$CH$18,MATCH(Auxiliar_OPEX_M!DW$3,Auxiliar_OPEX_Drivers!$B$2:$B$18,0),MATCH($DG5,Auxiliar_OPEX_Drivers!$B$2:$CH$2,0))</f>
        <v>9751.8925662299407</v>
      </c>
      <c r="DX5" s="1">
        <f>INDEX(Auxiliar_OPEX_Drivers!$B$2:$CH$18,MATCH(Auxiliar_OPEX_M!DX$3,Auxiliar_OPEX_Drivers!$B$2:$B$18,0),MATCH($DG5,Auxiliar_OPEX_Drivers!$B$2:$CH$2,0))</f>
        <v>2033608.9977421432</v>
      </c>
      <c r="DY5" s="1">
        <f>INDEX(Auxiliar_OPEX_Drivers!$B$2:$CH$18,MATCH(Auxiliar_OPEX_M!DY$3,Auxiliar_OPEX_Drivers!$B$2:$B$18,0),MATCH($DG5,Auxiliar_OPEX_Drivers!$B$2:$CH$2,0))</f>
        <v>929</v>
      </c>
    </row>
    <row r="6" spans="1:190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24.122628281664483</v>
      </c>
      <c r="E6" s="51">
        <f ca="1">SUMPRODUCT($CM6:$DD6,INDIRECT(ADDRESS(E$2,$DH$2)):INDIRECT(ADDRESS(E$2,$DY$2)))</f>
        <v>24.122628281664483</v>
      </c>
      <c r="F6" s="51">
        <f ca="1">SUMPRODUCT($CM6:$DD6,INDIRECT(ADDRESS(F$2,$DH$2)):INDIRECT(ADDRESS(F$2,$DY$2)))</f>
        <v>24.122628281664483</v>
      </c>
      <c r="G6" s="51">
        <f ca="1">SUMPRODUCT($CM6:$DD6,INDIRECT(ADDRESS(G$2,$DH$2)):INDIRECT(ADDRESS(G$2,$DY$2)))</f>
        <v>24.122628281664483</v>
      </c>
      <c r="H6" s="51">
        <f ca="1">SUMPRODUCT($CM6:$DD6,INDIRECT(ADDRESS(H$2,$DH$2)):INDIRECT(ADDRESS(H$2,$DY$2)))</f>
        <v>24.122628281664483</v>
      </c>
      <c r="I6" s="51">
        <f ca="1">SUMPRODUCT($CM6:$DD6,INDIRECT(ADDRESS(I$2,$DH$2)):INDIRECT(ADDRESS(I$2,$DY$2)))</f>
        <v>24.122628281664483</v>
      </c>
      <c r="J6" s="51">
        <f ca="1">SUMPRODUCT($CM6:$DD6,INDIRECT(ADDRESS(J$2,$DH$2)):INDIRECT(ADDRESS(J$2,$DY$2)))</f>
        <v>24.122628281664483</v>
      </c>
      <c r="K6" s="51">
        <f ca="1">SUMPRODUCT($CM6:$DD6,INDIRECT(ADDRESS(K$2,$DH$2)):INDIRECT(ADDRESS(K$2,$DY$2)))</f>
        <v>24.122628281664483</v>
      </c>
      <c r="L6" s="51">
        <f ca="1">SUMPRODUCT($CM6:$DD6,INDIRECT(ADDRESS(L$2,$DH$2)):INDIRECT(ADDRESS(L$2,$DY$2)))</f>
        <v>24.122628281664483</v>
      </c>
      <c r="M6" s="51">
        <f ca="1">SUMPRODUCT($CM6:$DD6,INDIRECT(ADDRESS(M$2,$DH$2)):INDIRECT(ADDRESS(M$2,$DY$2)))</f>
        <v>24.122628281664483</v>
      </c>
      <c r="N6" s="51">
        <f ca="1">SUMPRODUCT($CM6:$DD6,INDIRECT(ADDRESS(N$2,$DH$2)):INDIRECT(ADDRESS(N$2,$DY$2)))</f>
        <v>24.122628281664483</v>
      </c>
      <c r="O6" s="51">
        <f ca="1">SUMPRODUCT($CM6:$DD6,INDIRECT(ADDRESS(O$2,$DH$2)):INDIRECT(ADDRESS(O$2,$DY$2)))</f>
        <v>24.122628281664483</v>
      </c>
      <c r="P6" s="51">
        <f ca="1">SUMPRODUCT($CM6:$DD6,INDIRECT(ADDRESS(P$2,$DH$2)):INDIRECT(ADDRESS(P$2,$DY$2)))</f>
        <v>24.122628281664483</v>
      </c>
      <c r="Q6" s="51">
        <f ca="1">SUMPRODUCT($CM6:$DD6,INDIRECT(ADDRESS(Q$2,$DH$2)):INDIRECT(ADDRESS(Q$2,$DY$2)))</f>
        <v>24.122628281664483</v>
      </c>
      <c r="R6" s="51">
        <f ca="1">SUMPRODUCT($CM6:$DD6,INDIRECT(ADDRESS(R$2,$DH$2)):INDIRECT(ADDRESS(R$2,$DY$2)))</f>
        <v>24.122628281664483</v>
      </c>
      <c r="S6" s="51">
        <f ca="1">SUMPRODUCT($CM6:$DD6,INDIRECT(ADDRESS(S$2,$DH$2)):INDIRECT(ADDRESS(S$2,$DY$2)))</f>
        <v>24.122628281664483</v>
      </c>
      <c r="T6" s="51">
        <f ca="1">SUMPRODUCT($CM6:$DD6,INDIRECT(ADDRESS(T$2,$DH$2)):INDIRECT(ADDRESS(T$2,$DY$2)))</f>
        <v>24.122628281664483</v>
      </c>
      <c r="U6" s="51">
        <f ca="1">SUMPRODUCT($CM6:$DD6,INDIRECT(ADDRESS(U$2,$DH$2)):INDIRECT(ADDRESS(U$2,$DY$2)))</f>
        <v>24.122628281664483</v>
      </c>
      <c r="V6" s="51">
        <f ca="1">SUMPRODUCT($CM6:$DD6,INDIRECT(ADDRESS(V$2,$DH$2)):INDIRECT(ADDRESS(V$2,$DY$2)))</f>
        <v>24.122628281664483</v>
      </c>
      <c r="W6" s="51">
        <f ca="1">SUMPRODUCT($CM6:$DD6,INDIRECT(ADDRESS(W$2,$DH$2)):INDIRECT(ADDRESS(W$2,$DY$2)))</f>
        <v>24.122628281664483</v>
      </c>
      <c r="X6" s="51">
        <f ca="1">SUMPRODUCT($CM6:$DD6,INDIRECT(ADDRESS(X$2,$DH$2)):INDIRECT(ADDRESS(X$2,$DY$2)))</f>
        <v>24.122628281664483</v>
      </c>
      <c r="Y6" s="51">
        <f ca="1">SUMPRODUCT($CM6:$DD6,INDIRECT(ADDRESS(Y$2,$DH$2)):INDIRECT(ADDRESS(Y$2,$DY$2)))</f>
        <v>24.122628281664483</v>
      </c>
      <c r="Z6" s="51">
        <f ca="1">SUMPRODUCT($CM6:$DD6,INDIRECT(ADDRESS(Z$2,$DH$2)):INDIRECT(ADDRESS(Z$2,$DY$2)))</f>
        <v>24.122628281664483</v>
      </c>
      <c r="AA6" s="51">
        <f ca="1">SUMPRODUCT($CM6:$DD6,INDIRECT(ADDRESS(AA$2,$DH$2)):INDIRECT(ADDRESS(AA$2,$DY$2)))</f>
        <v>24.122628281664483</v>
      </c>
      <c r="AB6" s="51">
        <f ca="1">SUMPRODUCT($CM6:$DD6,INDIRECT(ADDRESS(AB$2,$DH$2)):INDIRECT(ADDRESS(AB$2,$DY$2)))</f>
        <v>24.122628281664483</v>
      </c>
      <c r="AC6" s="51">
        <f ca="1">SUMPRODUCT($CM6:$DD6,INDIRECT(ADDRESS(AC$2,$DH$2)):INDIRECT(ADDRESS(AC$2,$DY$2)))</f>
        <v>24.122628281664483</v>
      </c>
      <c r="AD6" s="51">
        <f ca="1">SUMPRODUCT($CM6:$DD6,INDIRECT(ADDRESS(AD$2,$DH$2)):INDIRECT(ADDRESS(AD$2,$DY$2)))</f>
        <v>24.122628281664483</v>
      </c>
      <c r="AE6" s="51">
        <f ca="1">SUMPRODUCT($CM6:$DD6,INDIRECT(ADDRESS(AE$2,$DH$2)):INDIRECT(ADDRESS(AE$2,$DY$2)))</f>
        <v>24.122628281664483</v>
      </c>
      <c r="AF6" s="51">
        <f ca="1">SUMPRODUCT($CM6:$DD6,INDIRECT(ADDRESS(AF$2,$DH$2)):INDIRECT(ADDRESS(AF$2,$DY$2)))</f>
        <v>24.122628281664483</v>
      </c>
      <c r="AG6" s="51">
        <f ca="1">SUMPRODUCT($CM6:$DD6,INDIRECT(ADDRESS(AG$2,$DH$2)):INDIRECT(ADDRESS(AG$2,$DY$2)))</f>
        <v>24.122628281664483</v>
      </c>
      <c r="AH6" s="51">
        <f ca="1">SUMPRODUCT($CM6:$DD6,INDIRECT(ADDRESS(AH$2,$DH$2)):INDIRECT(ADDRESS(AH$2,$DY$2)))</f>
        <v>24.122628281664483</v>
      </c>
      <c r="AI6" s="51">
        <f ca="1">SUMPRODUCT($CM6:$DD6,INDIRECT(ADDRESS(AI$2,$DH$2)):INDIRECT(ADDRESS(AI$2,$DY$2)))</f>
        <v>24.122628281664483</v>
      </c>
      <c r="AJ6" s="51">
        <f ca="1">SUMPRODUCT($CM6:$DD6,INDIRECT(ADDRESS(AJ$2,$DH$2)):INDIRECT(ADDRESS(AJ$2,$DY$2)))</f>
        <v>24.122628281664483</v>
      </c>
      <c r="AK6" s="51">
        <f ca="1">SUMPRODUCT($CM6:$DD6,INDIRECT(ADDRESS(AK$2,$DH$2)):INDIRECT(ADDRESS(AK$2,$DY$2)))</f>
        <v>24.122628281664483</v>
      </c>
      <c r="AL6" s="51">
        <f ca="1">SUMPRODUCT($CM6:$DD6,INDIRECT(ADDRESS(AL$2,$DH$2)):INDIRECT(ADDRESS(AL$2,$DY$2)))</f>
        <v>24.122628281664483</v>
      </c>
      <c r="AM6" s="51">
        <f ca="1">SUMPRODUCT($CM6:$DD6,INDIRECT(ADDRESS(AM$2,$DH$2)):INDIRECT(ADDRESS(AM$2,$DY$2)))</f>
        <v>24.122628281664483</v>
      </c>
      <c r="AN6" s="51">
        <f ca="1">SUMPRODUCT($CM6:$DD6,INDIRECT(ADDRESS(AN$2,$DH$2)):INDIRECT(ADDRESS(AN$2,$DY$2)))</f>
        <v>24.122628281664483</v>
      </c>
      <c r="AO6" s="51">
        <f ca="1">SUMPRODUCT($CM6:$DD6,INDIRECT(ADDRESS(AO$2,$DH$2)):INDIRECT(ADDRESS(AO$2,$DY$2)))</f>
        <v>24.122628281664483</v>
      </c>
      <c r="AP6" s="51">
        <f ca="1">SUMPRODUCT($CM6:$DD6,INDIRECT(ADDRESS(AP$2,$DH$2)):INDIRECT(ADDRESS(AP$2,$DY$2)))</f>
        <v>24.122628281664483</v>
      </c>
      <c r="AQ6" s="51">
        <f ca="1">SUMPRODUCT($CM6:$DD6,INDIRECT(ADDRESS(AQ$2,$DH$2)):INDIRECT(ADDRESS(AQ$2,$DY$2)))</f>
        <v>24.122628281664483</v>
      </c>
      <c r="AR6" s="51">
        <f ca="1">SUMPRODUCT($CM6:$DD6,INDIRECT(ADDRESS(AR$2,$DH$2)):INDIRECT(ADDRESS(AR$2,$DY$2)))</f>
        <v>24.122628281664483</v>
      </c>
      <c r="AS6" s="51">
        <f ca="1">SUMPRODUCT($CM6:$DD6,INDIRECT(ADDRESS(AS$2,$DH$2)):INDIRECT(ADDRESS(AS$2,$DY$2)))</f>
        <v>24.122628281664483</v>
      </c>
      <c r="AT6" s="51">
        <f ca="1">SUMPRODUCT($CM6:$DD6,INDIRECT(ADDRESS(AT$2,$DH$2)):INDIRECT(ADDRESS(AT$2,$DY$2)))</f>
        <v>24.122628281664483</v>
      </c>
      <c r="AU6" s="51">
        <f ca="1">SUMPRODUCT($CM6:$DD6,INDIRECT(ADDRESS(AU$2,$DH$2)):INDIRECT(ADDRESS(AU$2,$DY$2)))</f>
        <v>24.122628281664483</v>
      </c>
      <c r="AV6" s="51">
        <f ca="1">SUMPRODUCT($CM6:$DD6,INDIRECT(ADDRESS(AV$2,$DH$2)):INDIRECT(ADDRESS(AV$2,$DY$2)))</f>
        <v>24.122628281664483</v>
      </c>
      <c r="AW6" s="51">
        <f ca="1">SUMPRODUCT($CM6:$DD6,INDIRECT(ADDRESS(AW$2,$DH$2)):INDIRECT(ADDRESS(AW$2,$DY$2)))</f>
        <v>24.122628281664483</v>
      </c>
      <c r="AX6" s="51">
        <f ca="1">SUMPRODUCT($CM6:$DD6,INDIRECT(ADDRESS(AX$2,$DH$2)):INDIRECT(ADDRESS(AX$2,$DY$2)))</f>
        <v>24.122628281664483</v>
      </c>
      <c r="AY6" s="51">
        <f ca="1">SUMPRODUCT($CM6:$DD6,INDIRECT(ADDRESS(AY$2,$DH$2)):INDIRECT(ADDRESS(AY$2,$DY$2)))</f>
        <v>24.122628281664483</v>
      </c>
      <c r="AZ6" s="51">
        <f ca="1">SUMPRODUCT($CM6:$DD6,INDIRECT(ADDRESS(AZ$2,$DH$2)):INDIRECT(ADDRESS(AZ$2,$DY$2)))</f>
        <v>24.122628281664483</v>
      </c>
      <c r="BA6" s="51">
        <f ca="1">SUMPRODUCT($CM6:$DD6,INDIRECT(ADDRESS(BA$2,$DH$2)):INDIRECT(ADDRESS(BA$2,$DY$2)))</f>
        <v>24.122628281664483</v>
      </c>
      <c r="BB6" s="51">
        <f ca="1">SUMPRODUCT($CM6:$DD6,INDIRECT(ADDRESS(BB$2,$DH$2)):INDIRECT(ADDRESS(BB$2,$DY$2)))</f>
        <v>24.122628281664483</v>
      </c>
      <c r="BC6" s="51">
        <f ca="1">SUMPRODUCT($CM6:$DD6,INDIRECT(ADDRESS(BC$2,$DH$2)):INDIRECT(ADDRESS(BC$2,$DY$2)))</f>
        <v>24.122628281664483</v>
      </c>
      <c r="BD6" s="51">
        <f ca="1">SUMPRODUCT($CM6:$DD6,INDIRECT(ADDRESS(BD$2,$DH$2)):INDIRECT(ADDRESS(BD$2,$DY$2)))</f>
        <v>24.122628281664483</v>
      </c>
      <c r="BE6" s="51">
        <f ca="1">SUMPRODUCT($CM6:$DD6,INDIRECT(ADDRESS(BE$2,$DH$2)):INDIRECT(ADDRESS(BE$2,$DY$2)))</f>
        <v>24.122628281664483</v>
      </c>
      <c r="BF6" s="51">
        <f ca="1">SUMPRODUCT($CM6:$DD6,INDIRECT(ADDRESS(BF$2,$DH$2)):INDIRECT(ADDRESS(BF$2,$DY$2)))</f>
        <v>24.122628281664483</v>
      </c>
      <c r="BG6" s="51">
        <f ca="1">SUMPRODUCT($CM6:$DD6,INDIRECT(ADDRESS(BG$2,$DH$2)):INDIRECT(ADDRESS(BG$2,$DY$2)))</f>
        <v>24.122628281664483</v>
      </c>
      <c r="BH6" s="51">
        <f ca="1">SUMPRODUCT($CM6:$DD6,INDIRECT(ADDRESS(BH$2,$DH$2)):INDIRECT(ADDRESS(BH$2,$DY$2)))</f>
        <v>24.122628281664483</v>
      </c>
      <c r="BI6" s="51">
        <f ca="1">SUMPRODUCT($CM6:$DD6,INDIRECT(ADDRESS(BI$2,$DH$2)):INDIRECT(ADDRESS(BI$2,$DY$2)))</f>
        <v>24.122628281664483</v>
      </c>
      <c r="BJ6" s="51">
        <f ca="1">SUMPRODUCT($CM6:$DD6,INDIRECT(ADDRESS(BJ$2,$DH$2)):INDIRECT(ADDRESS(BJ$2,$DY$2)))</f>
        <v>24.122628281664483</v>
      </c>
      <c r="BK6" s="51">
        <f ca="1">SUMPRODUCT($CM6:$DD6,INDIRECT(ADDRESS(BK$2,$DH$2)):INDIRECT(ADDRESS(BK$2,$DY$2)))</f>
        <v>24.122628281664483</v>
      </c>
      <c r="BL6" s="51">
        <f ca="1">SUMPRODUCT($CM6:$DD6,INDIRECT(ADDRESS(BL$2,$DH$2)):INDIRECT(ADDRESS(BL$2,$DY$2)))</f>
        <v>24.122628281664483</v>
      </c>
      <c r="BM6" s="51">
        <f ca="1">SUMPRODUCT($CM6:$DD6,INDIRECT(ADDRESS(BM$2,$DH$2)):INDIRECT(ADDRESS(BM$2,$DY$2)))</f>
        <v>24.122628281664483</v>
      </c>
      <c r="BN6" s="51">
        <f ca="1">SUMPRODUCT($CM6:$DD6,INDIRECT(ADDRESS(BN$2,$DH$2)):INDIRECT(ADDRESS(BN$2,$DY$2)))</f>
        <v>24.122628281664483</v>
      </c>
      <c r="BO6" s="51">
        <f ca="1">SUMPRODUCT($CM6:$DD6,INDIRECT(ADDRESS(BO$2,$DH$2)):INDIRECT(ADDRESS(BO$2,$DY$2)))</f>
        <v>24.122628281664483</v>
      </c>
      <c r="BP6" s="51">
        <f ca="1">SUMPRODUCT($CM6:$DD6,INDIRECT(ADDRESS(BP$2,$DH$2)):INDIRECT(ADDRESS(BP$2,$DY$2)))</f>
        <v>24.122628281664483</v>
      </c>
      <c r="BQ6" s="51">
        <f ca="1">SUMPRODUCT($CM6:$DD6,INDIRECT(ADDRESS(BQ$2,$DH$2)):INDIRECT(ADDRESS(BQ$2,$DY$2)))</f>
        <v>24.122628281664483</v>
      </c>
      <c r="BR6" s="51">
        <f ca="1">SUMPRODUCT($CM6:$DD6,INDIRECT(ADDRESS(BR$2,$DH$2)):INDIRECT(ADDRESS(BR$2,$DY$2)))</f>
        <v>24.122628281664483</v>
      </c>
      <c r="BS6" s="51">
        <f ca="1">SUMPRODUCT($CM6:$DD6,INDIRECT(ADDRESS(BS$2,$DH$2)):INDIRECT(ADDRESS(BS$2,$DY$2)))</f>
        <v>24.122628281664483</v>
      </c>
      <c r="BT6" s="51">
        <f ca="1">SUMPRODUCT($CM6:$DD6,INDIRECT(ADDRESS(BT$2,$DH$2)):INDIRECT(ADDRESS(BT$2,$DY$2)))</f>
        <v>24.122628281664483</v>
      </c>
      <c r="BU6" s="51">
        <f ca="1">SUMPRODUCT($CM6:$DD6,INDIRECT(ADDRESS(BU$2,$DH$2)):INDIRECT(ADDRESS(BU$2,$DY$2)))</f>
        <v>24.122628281664483</v>
      </c>
      <c r="BV6" s="51">
        <f ca="1">SUMPRODUCT($CM6:$DD6,INDIRECT(ADDRESS(BV$2,$DH$2)):INDIRECT(ADDRESS(BV$2,$DY$2)))</f>
        <v>24.122628281664483</v>
      </c>
      <c r="BW6" s="51">
        <f ca="1">SUMPRODUCT($CM6:$DD6,INDIRECT(ADDRESS(BW$2,$DH$2)):INDIRECT(ADDRESS(BW$2,$DY$2)))</f>
        <v>24.122628281664483</v>
      </c>
      <c r="BX6" s="51">
        <f ca="1">SUMPRODUCT($CM6:$DD6,INDIRECT(ADDRESS(BX$2,$DH$2)):INDIRECT(ADDRESS(BX$2,$DY$2)))</f>
        <v>24.122628281664483</v>
      </c>
      <c r="BY6" s="51">
        <f ca="1">SUMPRODUCT($CM6:$DD6,INDIRECT(ADDRESS(BY$2,$DH$2)):INDIRECT(ADDRESS(BY$2,$DY$2)))</f>
        <v>24.122628281664483</v>
      </c>
      <c r="BZ6" s="51">
        <f ca="1">SUMPRODUCT($CM6:$DD6,INDIRECT(ADDRESS(BZ$2,$DH$2)):INDIRECT(ADDRESS(BZ$2,$DY$2)))</f>
        <v>24.122628281664483</v>
      </c>
      <c r="CA6" s="51">
        <f ca="1">SUMPRODUCT($CM6:$DD6,INDIRECT(ADDRESS(CA$2,$DH$2)):INDIRECT(ADDRESS(CA$2,$DY$2)))</f>
        <v>24.122628281664483</v>
      </c>
      <c r="CB6" s="51">
        <f ca="1">SUMPRODUCT($CM6:$DD6,INDIRECT(ADDRESS(CB$2,$DH$2)):INDIRECT(ADDRESS(CB$2,$DY$2)))</f>
        <v>24.122628281664483</v>
      </c>
      <c r="CC6" s="51">
        <f ca="1">SUMPRODUCT($CM6:$DD6,INDIRECT(ADDRESS(CC$2,$DH$2)):INDIRECT(ADDRESS(CC$2,$DY$2)))</f>
        <v>24.122628281664483</v>
      </c>
      <c r="CD6" s="51">
        <f ca="1">SUMPRODUCT($CM6:$DD6,INDIRECT(ADDRESS(CD$2,$DH$2)):INDIRECT(ADDRESS(CD$2,$DY$2)))</f>
        <v>24.122628281664483</v>
      </c>
      <c r="CF6" s="51">
        <f t="shared" ca="1" si="3"/>
        <v>289.47153937997376</v>
      </c>
      <c r="CG6" s="51">
        <f t="shared" ca="1" si="3"/>
        <v>289.47153937997376</v>
      </c>
      <c r="CH6" s="51">
        <f t="shared" ca="1" si="3"/>
        <v>289.47153937997376</v>
      </c>
      <c r="CI6" s="51">
        <f t="shared" ca="1" si="3"/>
        <v>289.47153937997376</v>
      </c>
      <c r="CJ6" s="51">
        <f t="shared" ca="1" si="3"/>
        <v>289.47153937997376</v>
      </c>
      <c r="CK6" s="51">
        <f t="shared" ca="1" si="3"/>
        <v>289.47153937997376</v>
      </c>
      <c r="CM6" s="1">
        <f>VLOOKUP($A6,Auxiliar_OPEX_CustosUnit!$A$4:$BT$129,COLUMN(Auxiliar_OPEX_CustosUnit!S$2),0)</f>
        <v>0</v>
      </c>
      <c r="CN6" s="1">
        <f>VLOOKUP($A6,Auxiliar_OPEX_CustosUnit!$A$4:$BT$129,COLUMN(Auxiliar_OPEX_CustosUnit!T$2),0)</f>
        <v>0</v>
      </c>
      <c r="CO6" s="1">
        <f>VLOOKUP($A6,Auxiliar_OPEX_CustosUnit!$A$4:$BT$129,COLUMN(Auxiliar_OPEX_CustosUnit!U$2),0)*80%</f>
        <v>24.122628281664483</v>
      </c>
      <c r="CP6" s="1">
        <f>VLOOKUP($A6,Auxiliar_OPEX_CustosUnit!$A$4:$BT$129,COLUMN(Auxiliar_OPEX_CustosUnit!V$2),0)</f>
        <v>0</v>
      </c>
      <c r="CQ6" s="1">
        <f>VLOOKUP($A6,Auxiliar_OPEX_CustosUnit!$A$4:$BT$129,COLUMN(Auxiliar_OPEX_CustosUnit!W$2),0)</f>
        <v>0</v>
      </c>
      <c r="CR6" s="1">
        <f>VLOOKUP($A6,Auxiliar_OPEX_CustosUnit!$A$4:$BT$129,COLUMN(Auxiliar_OPEX_CustosUnit!X$2),0)</f>
        <v>0</v>
      </c>
      <c r="CS6" s="1">
        <f>VLOOKUP($A6,Auxiliar_OPEX_CustosUnit!$A$4:$BT$129,COLUMN(Auxiliar_OPEX_CustosUnit!Y$2),0)</f>
        <v>0</v>
      </c>
      <c r="CT6" s="1">
        <f>VLOOKUP($A6,Auxiliar_OPEX_CustosUnit!$A$4:$BT$129,COLUMN(Auxiliar_OPEX_CustosUnit!Z$2),0)</f>
        <v>0</v>
      </c>
      <c r="CU6" s="1">
        <f>VLOOKUP($A6,Auxiliar_OPEX_CustosUnit!$A$4:$BT$129,COLUMN(Auxiliar_OPEX_CustosUnit!AA$2),0)</f>
        <v>0</v>
      </c>
      <c r="CV6" s="1">
        <f>VLOOKUP($A6,Auxiliar_OPEX_CustosUnit!$A$4:$BT$129,COLUMN(Auxiliar_OPEX_CustosUnit!AB$2),0)</f>
        <v>0</v>
      </c>
      <c r="CW6" s="1">
        <f>VLOOKUP($A6,Auxiliar_OPEX_CustosUnit!$A$4:$BT$129,COLUMN(Auxiliar_OPEX_CustosUnit!AC$2),0)</f>
        <v>0</v>
      </c>
      <c r="CX6" s="1">
        <f>VLOOKUP($A6,Auxiliar_OPEX_CustosUnit!$A$4:$BT$129,COLUMN(Auxiliar_OPEX_CustosUnit!AD$2),0)</f>
        <v>0</v>
      </c>
      <c r="CY6" s="1">
        <f>VLOOKUP($A6,Auxiliar_OPEX_CustosUnit!$A$4:$BT$129,COLUMN(Auxiliar_OPEX_CustosUnit!AE$2),0)</f>
        <v>0</v>
      </c>
      <c r="CZ6" s="1">
        <f>VLOOKUP($A6,Auxiliar_OPEX_CustosUnit!$A$4:$BT$129,COLUMN(Auxiliar_OPEX_CustosUnit!AF$2),0)</f>
        <v>0</v>
      </c>
      <c r="DA6" s="1">
        <f>VLOOKUP($A6,Auxiliar_OPEX_CustosUnit!$A$4:$BT$129,COLUMN(Auxiliar_OPEX_CustosUnit!AG$2),0)</f>
        <v>0</v>
      </c>
      <c r="DB6" s="1">
        <f>VLOOKUP($A6,Auxiliar_OPEX_CustosUnit!$A$4:$BT$129,COLUMN(Auxiliar_OPEX_CustosUnit!AH$2),0)</f>
        <v>0</v>
      </c>
      <c r="DC6" s="1">
        <f>VLOOKUP($A6,Auxiliar_OPEX_CustosUnit!$A$4:$BT$129,COLUMN(Auxiliar_OPEX_CustosUnit!AI$2),0)</f>
        <v>0</v>
      </c>
      <c r="DD6" s="1">
        <f>VLOOKUP($A6,Auxiliar_OPEX_CustosUnit!$A$4:$BT$129,COLUMN(Auxiliar_OPEX_CustosUnit!AJ$2),0)</f>
        <v>0</v>
      </c>
      <c r="DG6" s="60">
        <v>43313</v>
      </c>
      <c r="DH6" s="1">
        <v>1</v>
      </c>
      <c r="DI6" s="1">
        <f>INDEX(Auxiliar_OPEX_Drivers!$B$2:$CH$18,MATCH(Auxiliar_OPEX_M!DI$3,Auxiliar_OPEX_Drivers!$B$2:$B$18,0),MATCH($DG6,Auxiliar_OPEX_Drivers!$B$2:$CH$2,0))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INDEX(Auxiliar_OPEX_Drivers!$B$2:$CH$18,MATCH(Auxiliar_OPEX_M!DK$3,Auxiliar_OPEX_Drivers!$B$2:$B$18,0),MATCH($DG6,Auxiliar_OPEX_Drivers!$B$2:$CH$2,0))</f>
        <v>14</v>
      </c>
      <c r="DL6" s="1">
        <f>INDEX(Auxiliar_OPEX_Drivers!$B$2:$CH$18,MATCH(Auxiliar_OPEX_M!DL$3,Auxiliar_OPEX_Drivers!$B$2:$B$18,0),MATCH($DG6,Auxiliar_OPEX_Drivers!$B$2:$CH$2,0))</f>
        <v>61</v>
      </c>
      <c r="DM6" s="1">
        <f>INDEX(Auxiliar_OPEX_Drivers!$B$2:$CH$18,MATCH(Auxiliar_OPEX_M!DM$3,Auxiliar_OPEX_Drivers!$B$2:$B$18,0),MATCH($DG6,Auxiliar_OPEX_Drivers!$B$2:$CH$2,0))</f>
        <v>13</v>
      </c>
      <c r="DN6" s="1">
        <f>INDEX(Auxiliar_OPEX_Drivers!$B$2:$CH$18,MATCH(Auxiliar_OPEX_M!DN$3,Auxiliar_OPEX_Drivers!$B$2:$B$18,0),MATCH($DG6,Auxiliar_OPEX_Drivers!$B$2:$CH$2,0))</f>
        <v>601</v>
      </c>
      <c r="DO6" s="1">
        <f>INDEX(Auxiliar_OPEX_Drivers!$B$2:$CH$18,MATCH(Auxiliar_OPEX_M!DO$3,Auxiliar_OPEX_Drivers!$B$2:$B$18,0),MATCH($DG6,Auxiliar_OPEX_Drivers!$B$2:$CH$2,0))</f>
        <v>12</v>
      </c>
      <c r="DP6" s="1">
        <f>INDEX(Auxiliar_OPEX_Drivers!$B$2:$CH$18,MATCH(Auxiliar_OPEX_M!DP$3,Auxiliar_OPEX_Drivers!$B$2:$B$18,0),MATCH($DG6,Auxiliar_OPEX_Drivers!$B$2:$CH$2,0))</f>
        <v>191</v>
      </c>
      <c r="DQ6" s="1">
        <f>INDEX(Auxiliar_OPEX_Drivers!$B$2:$CH$18,MATCH(Auxiliar_OPEX_M!DQ$3,Auxiliar_OPEX_Drivers!$B$2:$B$18,0),MATCH($DG6,Auxiliar_OPEX_Drivers!$B$2:$CH$2,0))</f>
        <v>37</v>
      </c>
      <c r="DR6" s="1">
        <f>INDEX(Auxiliar_OPEX_Drivers!$B$2:$CH$18,MATCH(Auxiliar_OPEX_M!DR$3,Auxiliar_OPEX_Drivers!$B$2:$B$18,0),MATCH($DG6,Auxiliar_OPEX_Drivers!$B$2:$CH$2,0))</f>
        <v>16691174.078760587</v>
      </c>
      <c r="DS6" s="1">
        <f>INDEX(Auxiliar_OPEX_Drivers!$B$2:$CH$18,MATCH(Auxiliar_OPEX_M!DS$3,Auxiliar_OPEX_Drivers!$B$2:$B$18,0),MATCH($DG6,Auxiliar_OPEX_Drivers!$B$2:$CH$2,0))</f>
        <v>91130.395728643198</v>
      </c>
      <c r="DT6" s="1">
        <f>INDEX(Auxiliar_OPEX_Drivers!$B$2:$CH$18,MATCH(Auxiliar_OPEX_M!DT$3,Auxiliar_OPEX_Drivers!$B$2:$B$18,0),MATCH($DG6,Auxiliar_OPEX_Drivers!$B$2:$CH$2,0))</f>
        <v>10292.498331486147</v>
      </c>
      <c r="DU6" s="1">
        <f>INDEX(Auxiliar_OPEX_Drivers!$B$2:$CH$18,MATCH(Auxiliar_OPEX_M!DU$3,Auxiliar_OPEX_Drivers!$B$2:$B$18,0),MATCH($DG6,Auxiliar_OPEX_Drivers!$B$2:$CH$2,0))</f>
        <v>4213.211339970394</v>
      </c>
      <c r="DV6" s="1">
        <f>INDEX(Auxiliar_OPEX_Drivers!$B$2:$CH$18,MATCH(Auxiliar_OPEX_M!DV$3,Auxiliar_OPEX_Drivers!$B$2:$B$18,0),MATCH($DG6,Auxiliar_OPEX_Drivers!$B$2:$CH$2,0))</f>
        <v>2022371.9185736296</v>
      </c>
      <c r="DW6" s="1">
        <f>INDEX(Auxiliar_OPEX_Drivers!$B$2:$CH$18,MATCH(Auxiliar_OPEX_M!DW$3,Auxiliar_OPEX_Drivers!$B$2:$B$18,0),MATCH($DG6,Auxiliar_OPEX_Drivers!$B$2:$CH$2,0))</f>
        <v>10089.869164819474</v>
      </c>
      <c r="DX6" s="1">
        <f>INDEX(Auxiliar_OPEX_Drivers!$B$2:$CH$18,MATCH(Auxiliar_OPEX_M!DX$3,Auxiliar_OPEX_Drivers!$B$2:$B$18,0),MATCH($DG6,Auxiliar_OPEX_Drivers!$B$2:$CH$2,0))</f>
        <v>2042162.4960736292</v>
      </c>
      <c r="DY6" s="1">
        <f>INDEX(Auxiliar_OPEX_Drivers!$B$2:$CH$18,MATCH(Auxiliar_OPEX_M!DY$3,Auxiliar_OPEX_Drivers!$B$2:$B$18,0),MATCH($DG6,Auxiliar_OPEX_Drivers!$B$2:$CH$2,0))</f>
        <v>929</v>
      </c>
    </row>
    <row r="7" spans="1:190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17.543729659392323</v>
      </c>
      <c r="E7" s="51">
        <f ca="1">SUMPRODUCT($CM7:$DD7,INDIRECT(ADDRESS(E$2,$DH$2)):INDIRECT(ADDRESS(E$2,$DY$2)))</f>
        <v>17.543729659392323</v>
      </c>
      <c r="F7" s="51">
        <f ca="1">SUMPRODUCT($CM7:$DD7,INDIRECT(ADDRESS(F$2,$DH$2)):INDIRECT(ADDRESS(F$2,$DY$2)))</f>
        <v>17.543729659392323</v>
      </c>
      <c r="G7" s="51">
        <f ca="1">SUMPRODUCT($CM7:$DD7,INDIRECT(ADDRESS(G$2,$DH$2)):INDIRECT(ADDRESS(G$2,$DY$2)))</f>
        <v>17.543729659392323</v>
      </c>
      <c r="H7" s="51">
        <f ca="1">SUMPRODUCT($CM7:$DD7,INDIRECT(ADDRESS(H$2,$DH$2)):INDIRECT(ADDRESS(H$2,$DY$2)))</f>
        <v>17.543729659392323</v>
      </c>
      <c r="I7" s="51">
        <f ca="1">SUMPRODUCT($CM7:$DD7,INDIRECT(ADDRESS(I$2,$DH$2)):INDIRECT(ADDRESS(I$2,$DY$2)))</f>
        <v>17.543729659392323</v>
      </c>
      <c r="J7" s="51">
        <f ca="1">SUMPRODUCT($CM7:$DD7,INDIRECT(ADDRESS(J$2,$DH$2)):INDIRECT(ADDRESS(J$2,$DY$2)))</f>
        <v>17.543729659392323</v>
      </c>
      <c r="K7" s="51">
        <f ca="1">SUMPRODUCT($CM7:$DD7,INDIRECT(ADDRESS(K$2,$DH$2)):INDIRECT(ADDRESS(K$2,$DY$2)))</f>
        <v>17.543729659392323</v>
      </c>
      <c r="L7" s="51">
        <f ca="1">SUMPRODUCT($CM7:$DD7,INDIRECT(ADDRESS(L$2,$DH$2)):INDIRECT(ADDRESS(L$2,$DY$2)))</f>
        <v>17.543729659392323</v>
      </c>
      <c r="M7" s="51">
        <f ca="1">SUMPRODUCT($CM7:$DD7,INDIRECT(ADDRESS(M$2,$DH$2)):INDIRECT(ADDRESS(M$2,$DY$2)))</f>
        <v>17.543729659392323</v>
      </c>
      <c r="N7" s="51">
        <f ca="1">SUMPRODUCT($CM7:$DD7,INDIRECT(ADDRESS(N$2,$DH$2)):INDIRECT(ADDRESS(N$2,$DY$2)))</f>
        <v>17.543729659392323</v>
      </c>
      <c r="O7" s="51">
        <f ca="1">SUMPRODUCT($CM7:$DD7,INDIRECT(ADDRESS(O$2,$DH$2)):INDIRECT(ADDRESS(O$2,$DY$2)))</f>
        <v>17.543729659392323</v>
      </c>
      <c r="P7" s="51">
        <f ca="1">SUMPRODUCT($CM7:$DD7,INDIRECT(ADDRESS(P$2,$DH$2)):INDIRECT(ADDRESS(P$2,$DY$2)))</f>
        <v>17.543729659392323</v>
      </c>
      <c r="Q7" s="51">
        <f ca="1">SUMPRODUCT($CM7:$DD7,INDIRECT(ADDRESS(Q$2,$DH$2)):INDIRECT(ADDRESS(Q$2,$DY$2)))</f>
        <v>17.543729659392323</v>
      </c>
      <c r="R7" s="51">
        <f ca="1">SUMPRODUCT($CM7:$DD7,INDIRECT(ADDRESS(R$2,$DH$2)):INDIRECT(ADDRESS(R$2,$DY$2)))</f>
        <v>17.543729659392323</v>
      </c>
      <c r="S7" s="51">
        <f ca="1">SUMPRODUCT($CM7:$DD7,INDIRECT(ADDRESS(S$2,$DH$2)):INDIRECT(ADDRESS(S$2,$DY$2)))</f>
        <v>17.543729659392323</v>
      </c>
      <c r="T7" s="51">
        <f ca="1">SUMPRODUCT($CM7:$DD7,INDIRECT(ADDRESS(T$2,$DH$2)):INDIRECT(ADDRESS(T$2,$DY$2)))</f>
        <v>17.543729659392323</v>
      </c>
      <c r="U7" s="51">
        <f ca="1">SUMPRODUCT($CM7:$DD7,INDIRECT(ADDRESS(U$2,$DH$2)):INDIRECT(ADDRESS(U$2,$DY$2)))</f>
        <v>17.543729659392323</v>
      </c>
      <c r="V7" s="51">
        <f ca="1">SUMPRODUCT($CM7:$DD7,INDIRECT(ADDRESS(V$2,$DH$2)):INDIRECT(ADDRESS(V$2,$DY$2)))</f>
        <v>17.543729659392323</v>
      </c>
      <c r="W7" s="51">
        <f ca="1">SUMPRODUCT($CM7:$DD7,INDIRECT(ADDRESS(W$2,$DH$2)):INDIRECT(ADDRESS(W$2,$DY$2)))</f>
        <v>17.543729659392323</v>
      </c>
      <c r="X7" s="51">
        <f ca="1">SUMPRODUCT($CM7:$DD7,INDIRECT(ADDRESS(X$2,$DH$2)):INDIRECT(ADDRESS(X$2,$DY$2)))</f>
        <v>17.543729659392323</v>
      </c>
      <c r="Y7" s="51">
        <f ca="1">SUMPRODUCT($CM7:$DD7,INDIRECT(ADDRESS(Y$2,$DH$2)):INDIRECT(ADDRESS(Y$2,$DY$2)))</f>
        <v>17.543729659392323</v>
      </c>
      <c r="Z7" s="51">
        <f ca="1">SUMPRODUCT($CM7:$DD7,INDIRECT(ADDRESS(Z$2,$DH$2)):INDIRECT(ADDRESS(Z$2,$DY$2)))</f>
        <v>17.543729659392323</v>
      </c>
      <c r="AA7" s="51">
        <f ca="1">SUMPRODUCT($CM7:$DD7,INDIRECT(ADDRESS(AA$2,$DH$2)):INDIRECT(ADDRESS(AA$2,$DY$2)))</f>
        <v>17.543729659392323</v>
      </c>
      <c r="AB7" s="51">
        <f ca="1">SUMPRODUCT($CM7:$DD7,INDIRECT(ADDRESS(AB$2,$DH$2)):INDIRECT(ADDRESS(AB$2,$DY$2)))</f>
        <v>17.543729659392323</v>
      </c>
      <c r="AC7" s="51">
        <f ca="1">SUMPRODUCT($CM7:$DD7,INDIRECT(ADDRESS(AC$2,$DH$2)):INDIRECT(ADDRESS(AC$2,$DY$2)))</f>
        <v>17.543729659392323</v>
      </c>
      <c r="AD7" s="51">
        <f ca="1">SUMPRODUCT($CM7:$DD7,INDIRECT(ADDRESS(AD$2,$DH$2)):INDIRECT(ADDRESS(AD$2,$DY$2)))</f>
        <v>17.543729659392323</v>
      </c>
      <c r="AE7" s="51">
        <f ca="1">SUMPRODUCT($CM7:$DD7,INDIRECT(ADDRESS(AE$2,$DH$2)):INDIRECT(ADDRESS(AE$2,$DY$2)))</f>
        <v>17.543729659392323</v>
      </c>
      <c r="AF7" s="51">
        <f ca="1">SUMPRODUCT($CM7:$DD7,INDIRECT(ADDRESS(AF$2,$DH$2)):INDIRECT(ADDRESS(AF$2,$DY$2)))</f>
        <v>17.543729659392323</v>
      </c>
      <c r="AG7" s="51">
        <f ca="1">SUMPRODUCT($CM7:$DD7,INDIRECT(ADDRESS(AG$2,$DH$2)):INDIRECT(ADDRESS(AG$2,$DY$2)))</f>
        <v>17.543729659392323</v>
      </c>
      <c r="AH7" s="51">
        <f ca="1">SUMPRODUCT($CM7:$DD7,INDIRECT(ADDRESS(AH$2,$DH$2)):INDIRECT(ADDRESS(AH$2,$DY$2)))</f>
        <v>17.543729659392323</v>
      </c>
      <c r="AI7" s="51">
        <f ca="1">SUMPRODUCT($CM7:$DD7,INDIRECT(ADDRESS(AI$2,$DH$2)):INDIRECT(ADDRESS(AI$2,$DY$2)))</f>
        <v>17.543729659392323</v>
      </c>
      <c r="AJ7" s="51">
        <f ca="1">SUMPRODUCT($CM7:$DD7,INDIRECT(ADDRESS(AJ$2,$DH$2)):INDIRECT(ADDRESS(AJ$2,$DY$2)))</f>
        <v>17.543729659392323</v>
      </c>
      <c r="AK7" s="51">
        <f ca="1">SUMPRODUCT($CM7:$DD7,INDIRECT(ADDRESS(AK$2,$DH$2)):INDIRECT(ADDRESS(AK$2,$DY$2)))</f>
        <v>17.543729659392323</v>
      </c>
      <c r="AL7" s="51">
        <f ca="1">SUMPRODUCT($CM7:$DD7,INDIRECT(ADDRESS(AL$2,$DH$2)):INDIRECT(ADDRESS(AL$2,$DY$2)))</f>
        <v>17.543729659392323</v>
      </c>
      <c r="AM7" s="51">
        <f ca="1">SUMPRODUCT($CM7:$DD7,INDIRECT(ADDRESS(AM$2,$DH$2)):INDIRECT(ADDRESS(AM$2,$DY$2)))</f>
        <v>17.543729659392323</v>
      </c>
      <c r="AN7" s="51">
        <f ca="1">SUMPRODUCT($CM7:$DD7,INDIRECT(ADDRESS(AN$2,$DH$2)):INDIRECT(ADDRESS(AN$2,$DY$2)))</f>
        <v>17.543729659392323</v>
      </c>
      <c r="AO7" s="51">
        <f ca="1">SUMPRODUCT($CM7:$DD7,INDIRECT(ADDRESS(AO$2,$DH$2)):INDIRECT(ADDRESS(AO$2,$DY$2)))</f>
        <v>17.543729659392323</v>
      </c>
      <c r="AP7" s="51">
        <f ca="1">SUMPRODUCT($CM7:$DD7,INDIRECT(ADDRESS(AP$2,$DH$2)):INDIRECT(ADDRESS(AP$2,$DY$2)))</f>
        <v>17.543729659392323</v>
      </c>
      <c r="AQ7" s="51">
        <f ca="1">SUMPRODUCT($CM7:$DD7,INDIRECT(ADDRESS(AQ$2,$DH$2)):INDIRECT(ADDRESS(AQ$2,$DY$2)))</f>
        <v>17.543729659392323</v>
      </c>
      <c r="AR7" s="51">
        <f ca="1">SUMPRODUCT($CM7:$DD7,INDIRECT(ADDRESS(AR$2,$DH$2)):INDIRECT(ADDRESS(AR$2,$DY$2)))</f>
        <v>17.543729659392323</v>
      </c>
      <c r="AS7" s="51">
        <f ca="1">SUMPRODUCT($CM7:$DD7,INDIRECT(ADDRESS(AS$2,$DH$2)):INDIRECT(ADDRESS(AS$2,$DY$2)))</f>
        <v>17.543729659392323</v>
      </c>
      <c r="AT7" s="51">
        <f ca="1">SUMPRODUCT($CM7:$DD7,INDIRECT(ADDRESS(AT$2,$DH$2)):INDIRECT(ADDRESS(AT$2,$DY$2)))</f>
        <v>17.543729659392323</v>
      </c>
      <c r="AU7" s="51">
        <f ca="1">SUMPRODUCT($CM7:$DD7,INDIRECT(ADDRESS(AU$2,$DH$2)):INDIRECT(ADDRESS(AU$2,$DY$2)))</f>
        <v>17.543729659392323</v>
      </c>
      <c r="AV7" s="51">
        <f ca="1">SUMPRODUCT($CM7:$DD7,INDIRECT(ADDRESS(AV$2,$DH$2)):INDIRECT(ADDRESS(AV$2,$DY$2)))</f>
        <v>17.543729659392323</v>
      </c>
      <c r="AW7" s="51">
        <f ca="1">SUMPRODUCT($CM7:$DD7,INDIRECT(ADDRESS(AW$2,$DH$2)):INDIRECT(ADDRESS(AW$2,$DY$2)))</f>
        <v>17.543729659392323</v>
      </c>
      <c r="AX7" s="51">
        <f ca="1">SUMPRODUCT($CM7:$DD7,INDIRECT(ADDRESS(AX$2,$DH$2)):INDIRECT(ADDRESS(AX$2,$DY$2)))</f>
        <v>17.543729659392323</v>
      </c>
      <c r="AY7" s="51">
        <f ca="1">SUMPRODUCT($CM7:$DD7,INDIRECT(ADDRESS(AY$2,$DH$2)):INDIRECT(ADDRESS(AY$2,$DY$2)))</f>
        <v>17.543729659392323</v>
      </c>
      <c r="AZ7" s="51">
        <f ca="1">SUMPRODUCT($CM7:$DD7,INDIRECT(ADDRESS(AZ$2,$DH$2)):INDIRECT(ADDRESS(AZ$2,$DY$2)))</f>
        <v>17.543729659392323</v>
      </c>
      <c r="BA7" s="51">
        <f ca="1">SUMPRODUCT($CM7:$DD7,INDIRECT(ADDRESS(BA$2,$DH$2)):INDIRECT(ADDRESS(BA$2,$DY$2)))</f>
        <v>17.543729659392323</v>
      </c>
      <c r="BB7" s="51">
        <f ca="1">SUMPRODUCT($CM7:$DD7,INDIRECT(ADDRESS(BB$2,$DH$2)):INDIRECT(ADDRESS(BB$2,$DY$2)))</f>
        <v>17.543729659392323</v>
      </c>
      <c r="BC7" s="51">
        <f ca="1">SUMPRODUCT($CM7:$DD7,INDIRECT(ADDRESS(BC$2,$DH$2)):INDIRECT(ADDRESS(BC$2,$DY$2)))</f>
        <v>17.543729659392323</v>
      </c>
      <c r="BD7" s="51">
        <f ca="1">SUMPRODUCT($CM7:$DD7,INDIRECT(ADDRESS(BD$2,$DH$2)):INDIRECT(ADDRESS(BD$2,$DY$2)))</f>
        <v>17.543729659392323</v>
      </c>
      <c r="BE7" s="51">
        <f ca="1">SUMPRODUCT($CM7:$DD7,INDIRECT(ADDRESS(BE$2,$DH$2)):INDIRECT(ADDRESS(BE$2,$DY$2)))</f>
        <v>17.543729659392323</v>
      </c>
      <c r="BF7" s="51">
        <f ca="1">SUMPRODUCT($CM7:$DD7,INDIRECT(ADDRESS(BF$2,$DH$2)):INDIRECT(ADDRESS(BF$2,$DY$2)))</f>
        <v>17.543729659392323</v>
      </c>
      <c r="BG7" s="51">
        <f ca="1">SUMPRODUCT($CM7:$DD7,INDIRECT(ADDRESS(BG$2,$DH$2)):INDIRECT(ADDRESS(BG$2,$DY$2)))</f>
        <v>17.543729659392323</v>
      </c>
      <c r="BH7" s="51">
        <f ca="1">SUMPRODUCT($CM7:$DD7,INDIRECT(ADDRESS(BH$2,$DH$2)):INDIRECT(ADDRESS(BH$2,$DY$2)))</f>
        <v>17.543729659392323</v>
      </c>
      <c r="BI7" s="51">
        <f ca="1">SUMPRODUCT($CM7:$DD7,INDIRECT(ADDRESS(BI$2,$DH$2)):INDIRECT(ADDRESS(BI$2,$DY$2)))</f>
        <v>17.543729659392323</v>
      </c>
      <c r="BJ7" s="51">
        <f ca="1">SUMPRODUCT($CM7:$DD7,INDIRECT(ADDRESS(BJ$2,$DH$2)):INDIRECT(ADDRESS(BJ$2,$DY$2)))</f>
        <v>17.543729659392323</v>
      </c>
      <c r="BK7" s="51">
        <f ca="1">SUMPRODUCT($CM7:$DD7,INDIRECT(ADDRESS(BK$2,$DH$2)):INDIRECT(ADDRESS(BK$2,$DY$2)))</f>
        <v>17.543729659392323</v>
      </c>
      <c r="BL7" s="51">
        <f ca="1">SUMPRODUCT($CM7:$DD7,INDIRECT(ADDRESS(BL$2,$DH$2)):INDIRECT(ADDRESS(BL$2,$DY$2)))</f>
        <v>17.543729659392323</v>
      </c>
      <c r="BM7" s="51">
        <f ca="1">SUMPRODUCT($CM7:$DD7,INDIRECT(ADDRESS(BM$2,$DH$2)):INDIRECT(ADDRESS(BM$2,$DY$2)))</f>
        <v>17.543729659392323</v>
      </c>
      <c r="BN7" s="51">
        <f ca="1">SUMPRODUCT($CM7:$DD7,INDIRECT(ADDRESS(BN$2,$DH$2)):INDIRECT(ADDRESS(BN$2,$DY$2)))</f>
        <v>17.543729659392323</v>
      </c>
      <c r="BO7" s="51">
        <f ca="1">SUMPRODUCT($CM7:$DD7,INDIRECT(ADDRESS(BO$2,$DH$2)):INDIRECT(ADDRESS(BO$2,$DY$2)))</f>
        <v>17.543729659392323</v>
      </c>
      <c r="BP7" s="51">
        <f ca="1">SUMPRODUCT($CM7:$DD7,INDIRECT(ADDRESS(BP$2,$DH$2)):INDIRECT(ADDRESS(BP$2,$DY$2)))</f>
        <v>17.543729659392323</v>
      </c>
      <c r="BQ7" s="51">
        <f ca="1">SUMPRODUCT($CM7:$DD7,INDIRECT(ADDRESS(BQ$2,$DH$2)):INDIRECT(ADDRESS(BQ$2,$DY$2)))</f>
        <v>17.543729659392323</v>
      </c>
      <c r="BR7" s="51">
        <f ca="1">SUMPRODUCT($CM7:$DD7,INDIRECT(ADDRESS(BR$2,$DH$2)):INDIRECT(ADDRESS(BR$2,$DY$2)))</f>
        <v>17.543729659392323</v>
      </c>
      <c r="BS7" s="51">
        <f ca="1">SUMPRODUCT($CM7:$DD7,INDIRECT(ADDRESS(BS$2,$DH$2)):INDIRECT(ADDRESS(BS$2,$DY$2)))</f>
        <v>17.543729659392323</v>
      </c>
      <c r="BT7" s="51">
        <f ca="1">SUMPRODUCT($CM7:$DD7,INDIRECT(ADDRESS(BT$2,$DH$2)):INDIRECT(ADDRESS(BT$2,$DY$2)))</f>
        <v>17.543729659392323</v>
      </c>
      <c r="BU7" s="51">
        <f ca="1">SUMPRODUCT($CM7:$DD7,INDIRECT(ADDRESS(BU$2,$DH$2)):INDIRECT(ADDRESS(BU$2,$DY$2)))</f>
        <v>17.543729659392323</v>
      </c>
      <c r="BV7" s="51">
        <f ca="1">SUMPRODUCT($CM7:$DD7,INDIRECT(ADDRESS(BV$2,$DH$2)):INDIRECT(ADDRESS(BV$2,$DY$2)))</f>
        <v>17.543729659392323</v>
      </c>
      <c r="BW7" s="51">
        <f ca="1">SUMPRODUCT($CM7:$DD7,INDIRECT(ADDRESS(BW$2,$DH$2)):INDIRECT(ADDRESS(BW$2,$DY$2)))</f>
        <v>17.543729659392323</v>
      </c>
      <c r="BX7" s="51">
        <f ca="1">SUMPRODUCT($CM7:$DD7,INDIRECT(ADDRESS(BX$2,$DH$2)):INDIRECT(ADDRESS(BX$2,$DY$2)))</f>
        <v>17.543729659392323</v>
      </c>
      <c r="BY7" s="51">
        <f ca="1">SUMPRODUCT($CM7:$DD7,INDIRECT(ADDRESS(BY$2,$DH$2)):INDIRECT(ADDRESS(BY$2,$DY$2)))</f>
        <v>17.543729659392323</v>
      </c>
      <c r="BZ7" s="51">
        <f ca="1">SUMPRODUCT($CM7:$DD7,INDIRECT(ADDRESS(BZ$2,$DH$2)):INDIRECT(ADDRESS(BZ$2,$DY$2)))</f>
        <v>17.543729659392323</v>
      </c>
      <c r="CA7" s="51">
        <f ca="1">SUMPRODUCT($CM7:$DD7,INDIRECT(ADDRESS(CA$2,$DH$2)):INDIRECT(ADDRESS(CA$2,$DY$2)))</f>
        <v>17.543729659392323</v>
      </c>
      <c r="CB7" s="51">
        <f ca="1">SUMPRODUCT($CM7:$DD7,INDIRECT(ADDRESS(CB$2,$DH$2)):INDIRECT(ADDRESS(CB$2,$DY$2)))</f>
        <v>17.543729659392323</v>
      </c>
      <c r="CC7" s="51">
        <f ca="1">SUMPRODUCT($CM7:$DD7,INDIRECT(ADDRESS(CC$2,$DH$2)):INDIRECT(ADDRESS(CC$2,$DY$2)))</f>
        <v>17.543729659392323</v>
      </c>
      <c r="CD7" s="51">
        <f ca="1">SUMPRODUCT($CM7:$DD7,INDIRECT(ADDRESS(CD$2,$DH$2)):INDIRECT(ADDRESS(CD$2,$DY$2)))</f>
        <v>17.543729659392323</v>
      </c>
      <c r="CF7" s="51">
        <f t="shared" ca="1" si="3"/>
        <v>210.52475591270783</v>
      </c>
      <c r="CG7" s="51">
        <f t="shared" ca="1" si="3"/>
        <v>210.52475591270783</v>
      </c>
      <c r="CH7" s="51">
        <f t="shared" ca="1" si="3"/>
        <v>210.52475591270783</v>
      </c>
      <c r="CI7" s="51">
        <f t="shared" ca="1" si="3"/>
        <v>210.52475591270783</v>
      </c>
      <c r="CJ7" s="51">
        <f t="shared" ca="1" si="3"/>
        <v>210.52475591270783</v>
      </c>
      <c r="CK7" s="51">
        <f t="shared" ca="1" si="3"/>
        <v>210.52475591270783</v>
      </c>
      <c r="CM7" s="1">
        <f>VLOOKUP($A7,Auxiliar_OPEX_CustosUnit!$A$4:$BT$129,COLUMN(Auxiliar_OPEX_CustosUnit!S$2),0)</f>
        <v>0</v>
      </c>
      <c r="CN7" s="1">
        <f>VLOOKUP($A7,Auxiliar_OPEX_CustosUnit!$A$4:$BT$129,COLUMN(Auxiliar_OPEX_CustosUnit!T$2),0)</f>
        <v>0</v>
      </c>
      <c r="CO7" s="1">
        <f>VLOOKUP($A7,Auxiliar_OPEX_CustosUnit!$A$4:$BT$129,COLUMN(Auxiliar_OPEX_CustosUnit!U$2),0)*80%</f>
        <v>17.543729659392323</v>
      </c>
      <c r="CP7" s="1">
        <f>VLOOKUP($A7,Auxiliar_OPEX_CustosUnit!$A$4:$BT$129,COLUMN(Auxiliar_OPEX_CustosUnit!V$2),0)</f>
        <v>0</v>
      </c>
      <c r="CQ7" s="1">
        <f>VLOOKUP($A7,Auxiliar_OPEX_CustosUnit!$A$4:$BT$129,COLUMN(Auxiliar_OPEX_CustosUnit!W$2),0)</f>
        <v>0</v>
      </c>
      <c r="CR7" s="1">
        <f>VLOOKUP($A7,Auxiliar_OPEX_CustosUnit!$A$4:$BT$129,COLUMN(Auxiliar_OPEX_CustosUnit!X$2),0)</f>
        <v>0</v>
      </c>
      <c r="CS7" s="1">
        <f>VLOOKUP($A7,Auxiliar_OPEX_CustosUnit!$A$4:$BT$129,COLUMN(Auxiliar_OPEX_CustosUnit!Y$2),0)</f>
        <v>0</v>
      </c>
      <c r="CT7" s="1">
        <f>VLOOKUP($A7,Auxiliar_OPEX_CustosUnit!$A$4:$BT$129,COLUMN(Auxiliar_OPEX_CustosUnit!Z$2),0)</f>
        <v>0</v>
      </c>
      <c r="CU7" s="1">
        <f>VLOOKUP($A7,Auxiliar_OPEX_CustosUnit!$A$4:$BT$129,COLUMN(Auxiliar_OPEX_CustosUnit!AA$2),0)</f>
        <v>0</v>
      </c>
      <c r="CV7" s="1">
        <f>VLOOKUP($A7,Auxiliar_OPEX_CustosUnit!$A$4:$BT$129,COLUMN(Auxiliar_OPEX_CustosUnit!AB$2),0)</f>
        <v>0</v>
      </c>
      <c r="CW7" s="1">
        <f>VLOOKUP($A7,Auxiliar_OPEX_CustosUnit!$A$4:$BT$129,COLUMN(Auxiliar_OPEX_CustosUnit!AC$2),0)</f>
        <v>0</v>
      </c>
      <c r="CX7" s="1">
        <f>VLOOKUP($A7,Auxiliar_OPEX_CustosUnit!$A$4:$BT$129,COLUMN(Auxiliar_OPEX_CustosUnit!AD$2),0)</f>
        <v>0</v>
      </c>
      <c r="CY7" s="1">
        <f>VLOOKUP($A7,Auxiliar_OPEX_CustosUnit!$A$4:$BT$129,COLUMN(Auxiliar_OPEX_CustosUnit!AE$2),0)</f>
        <v>0</v>
      </c>
      <c r="CZ7" s="1">
        <f>VLOOKUP($A7,Auxiliar_OPEX_CustosUnit!$A$4:$BT$129,COLUMN(Auxiliar_OPEX_CustosUnit!AF$2),0)</f>
        <v>0</v>
      </c>
      <c r="DA7" s="1">
        <f>VLOOKUP($A7,Auxiliar_OPEX_CustosUnit!$A$4:$BT$129,COLUMN(Auxiliar_OPEX_CustosUnit!AG$2),0)</f>
        <v>0</v>
      </c>
      <c r="DB7" s="1">
        <f>VLOOKUP($A7,Auxiliar_OPEX_CustosUnit!$A$4:$BT$129,COLUMN(Auxiliar_OPEX_CustosUnit!AH$2),0)</f>
        <v>0</v>
      </c>
      <c r="DC7" s="1">
        <f>VLOOKUP($A7,Auxiliar_OPEX_CustosUnit!$A$4:$BT$129,COLUMN(Auxiliar_OPEX_CustosUnit!AI$2),0)</f>
        <v>0</v>
      </c>
      <c r="DD7" s="1">
        <f>VLOOKUP($A7,Auxiliar_OPEX_CustosUnit!$A$4:$BT$129,COLUMN(Auxiliar_OPEX_CustosUnit!AJ$2),0)</f>
        <v>0</v>
      </c>
      <c r="DG7" s="60">
        <v>43344</v>
      </c>
      <c r="DH7" s="1">
        <v>1</v>
      </c>
      <c r="DI7" s="1">
        <f>INDEX(Auxiliar_OPEX_Drivers!$B$2:$CH$18,MATCH(Auxiliar_OPEX_M!DI$3,Auxiliar_OPEX_Drivers!$B$2:$B$18,0),MATCH($DG7,Auxiliar_OPEX_Drivers!$B$2:$CH$2,0))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INDEX(Auxiliar_OPEX_Drivers!$B$2:$CH$18,MATCH(Auxiliar_OPEX_M!DK$3,Auxiliar_OPEX_Drivers!$B$2:$B$18,0),MATCH($DG7,Auxiliar_OPEX_Drivers!$B$2:$CH$2,0))</f>
        <v>14</v>
      </c>
      <c r="DL7" s="1">
        <f>INDEX(Auxiliar_OPEX_Drivers!$B$2:$CH$18,MATCH(Auxiliar_OPEX_M!DL$3,Auxiliar_OPEX_Drivers!$B$2:$B$18,0),MATCH($DG7,Auxiliar_OPEX_Drivers!$B$2:$CH$2,0))</f>
        <v>61</v>
      </c>
      <c r="DM7" s="1">
        <f>INDEX(Auxiliar_OPEX_Drivers!$B$2:$CH$18,MATCH(Auxiliar_OPEX_M!DM$3,Auxiliar_OPEX_Drivers!$B$2:$B$18,0),MATCH($DG7,Auxiliar_OPEX_Drivers!$B$2:$CH$2,0))</f>
        <v>13</v>
      </c>
      <c r="DN7" s="1">
        <f>INDEX(Auxiliar_OPEX_Drivers!$B$2:$CH$18,MATCH(Auxiliar_OPEX_M!DN$3,Auxiliar_OPEX_Drivers!$B$2:$B$18,0),MATCH($DG7,Auxiliar_OPEX_Drivers!$B$2:$CH$2,0))</f>
        <v>601</v>
      </c>
      <c r="DO7" s="1">
        <f>INDEX(Auxiliar_OPEX_Drivers!$B$2:$CH$18,MATCH(Auxiliar_OPEX_M!DO$3,Auxiliar_OPEX_Drivers!$B$2:$B$18,0),MATCH($DG7,Auxiliar_OPEX_Drivers!$B$2:$CH$2,0))</f>
        <v>12</v>
      </c>
      <c r="DP7" s="1">
        <f>INDEX(Auxiliar_OPEX_Drivers!$B$2:$CH$18,MATCH(Auxiliar_OPEX_M!DP$3,Auxiliar_OPEX_Drivers!$B$2:$B$18,0),MATCH($DG7,Auxiliar_OPEX_Drivers!$B$2:$CH$2,0))</f>
        <v>191</v>
      </c>
      <c r="DQ7" s="1">
        <f>INDEX(Auxiliar_OPEX_Drivers!$B$2:$CH$18,MATCH(Auxiliar_OPEX_M!DQ$3,Auxiliar_OPEX_Drivers!$B$2:$B$18,0),MATCH($DG7,Auxiliar_OPEX_Drivers!$B$2:$CH$2,0))</f>
        <v>37</v>
      </c>
      <c r="DR7" s="1">
        <f>INDEX(Auxiliar_OPEX_Drivers!$B$2:$CH$18,MATCH(Auxiliar_OPEX_M!DR$3,Auxiliar_OPEX_Drivers!$B$2:$B$18,0),MATCH($DG7,Auxiliar_OPEX_Drivers!$B$2:$CH$2,0))</f>
        <v>16775744.045427253</v>
      </c>
      <c r="DS7" s="1">
        <f>INDEX(Auxiliar_OPEX_Drivers!$B$2:$CH$18,MATCH(Auxiliar_OPEX_M!DS$3,Auxiliar_OPEX_Drivers!$B$2:$B$18,0),MATCH($DG7,Auxiliar_OPEX_Drivers!$B$2:$CH$2,0))</f>
        <v>84569.966666666704</v>
      </c>
      <c r="DT7" s="1">
        <f>INDEX(Auxiliar_OPEX_Drivers!$B$2:$CH$18,MATCH(Auxiliar_OPEX_M!DT$3,Auxiliar_OPEX_Drivers!$B$2:$B$18,0),MATCH($DG7,Auxiliar_OPEX_Drivers!$B$2:$CH$2,0))</f>
        <v>10703.943671071595</v>
      </c>
      <c r="DU7" s="1">
        <f>INDEX(Auxiliar_OPEX_Drivers!$B$2:$CH$18,MATCH(Auxiliar_OPEX_M!DU$3,Auxiliar_OPEX_Drivers!$B$2:$B$18,0),MATCH($DG7,Auxiliar_OPEX_Drivers!$B$2:$CH$2,0))</f>
        <v>4165.8171413809196</v>
      </c>
      <c r="DV7" s="1">
        <f>INDEX(Auxiliar_OPEX_Drivers!$B$2:$CH$18,MATCH(Auxiliar_OPEX_M!DV$3,Auxiliar_OPEX_Drivers!$B$2:$B$18,0),MATCH($DG7,Auxiliar_OPEX_Drivers!$B$2:$CH$2,0))</f>
        <v>2031107.8330780345</v>
      </c>
      <c r="DW7" s="1">
        <f>INDEX(Auxiliar_OPEX_Drivers!$B$2:$CH$18,MATCH(Auxiliar_OPEX_M!DW$3,Auxiliar_OPEX_Drivers!$B$2:$B$18,0),MATCH($DG7,Auxiliar_OPEX_Drivers!$B$2:$CH$2,0))</f>
        <v>10542.914504404929</v>
      </c>
      <c r="DX7" s="1">
        <f>INDEX(Auxiliar_OPEX_Drivers!$B$2:$CH$18,MATCH(Auxiliar_OPEX_M!DX$3,Auxiliar_OPEX_Drivers!$B$2:$B$18,0),MATCH($DG7,Auxiliar_OPEX_Drivers!$B$2:$CH$2,0))</f>
        <v>2050935.4397447011</v>
      </c>
      <c r="DY7" s="1">
        <f>INDEX(Auxiliar_OPEX_Drivers!$B$2:$CH$18,MATCH(Auxiliar_OPEX_M!DY$3,Auxiliar_OPEX_Drivers!$B$2:$B$18,0),MATCH($DG7,Auxiliar_OPEX_Drivers!$B$2:$CH$2,0))</f>
        <v>929</v>
      </c>
    </row>
    <row r="8" spans="1:190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32.269497742244802</v>
      </c>
      <c r="E8" s="51">
        <f ca="1">SUMPRODUCT($CM8:$DD8,INDIRECT(ADDRESS(E$2,$DH$2)):INDIRECT(ADDRESS(E$2,$DY$2)))</f>
        <v>32.269497742244802</v>
      </c>
      <c r="F8" s="51">
        <f ca="1">SUMPRODUCT($CM8:$DD8,INDIRECT(ADDRESS(F$2,$DH$2)):INDIRECT(ADDRESS(F$2,$DY$2)))</f>
        <v>32.269497742244802</v>
      </c>
      <c r="G8" s="51">
        <f ca="1">SUMPRODUCT($CM8:$DD8,INDIRECT(ADDRESS(G$2,$DH$2)):INDIRECT(ADDRESS(G$2,$DY$2)))</f>
        <v>32.269497742244802</v>
      </c>
      <c r="H8" s="51">
        <f ca="1">SUMPRODUCT($CM8:$DD8,INDIRECT(ADDRESS(H$2,$DH$2)):INDIRECT(ADDRESS(H$2,$DY$2)))</f>
        <v>32.269497742244802</v>
      </c>
      <c r="I8" s="51">
        <f ca="1">SUMPRODUCT($CM8:$DD8,INDIRECT(ADDRESS(I$2,$DH$2)):INDIRECT(ADDRESS(I$2,$DY$2)))</f>
        <v>32.269497742244802</v>
      </c>
      <c r="J8" s="51">
        <f ca="1">SUMPRODUCT($CM8:$DD8,INDIRECT(ADDRESS(J$2,$DH$2)):INDIRECT(ADDRESS(J$2,$DY$2)))</f>
        <v>32.269497742244802</v>
      </c>
      <c r="K8" s="51">
        <f ca="1">SUMPRODUCT($CM8:$DD8,INDIRECT(ADDRESS(K$2,$DH$2)):INDIRECT(ADDRESS(K$2,$DY$2)))</f>
        <v>32.269497742244802</v>
      </c>
      <c r="L8" s="51">
        <f ca="1">SUMPRODUCT($CM8:$DD8,INDIRECT(ADDRESS(L$2,$DH$2)):INDIRECT(ADDRESS(L$2,$DY$2)))</f>
        <v>32.269497742244802</v>
      </c>
      <c r="M8" s="51">
        <f ca="1">SUMPRODUCT($CM8:$DD8,INDIRECT(ADDRESS(M$2,$DH$2)):INDIRECT(ADDRESS(M$2,$DY$2)))</f>
        <v>32.269497742244802</v>
      </c>
      <c r="N8" s="51">
        <f ca="1">SUMPRODUCT($CM8:$DD8,INDIRECT(ADDRESS(N$2,$DH$2)):INDIRECT(ADDRESS(N$2,$DY$2)))</f>
        <v>32.269497742244802</v>
      </c>
      <c r="O8" s="51">
        <f ca="1">SUMPRODUCT($CM8:$DD8,INDIRECT(ADDRESS(O$2,$DH$2)):INDIRECT(ADDRESS(O$2,$DY$2)))</f>
        <v>32.269497742244802</v>
      </c>
      <c r="P8" s="51">
        <f ca="1">SUMPRODUCT($CM8:$DD8,INDIRECT(ADDRESS(P$2,$DH$2)):INDIRECT(ADDRESS(P$2,$DY$2)))</f>
        <v>32.269497742244802</v>
      </c>
      <c r="Q8" s="51">
        <f ca="1">SUMPRODUCT($CM8:$DD8,INDIRECT(ADDRESS(Q$2,$DH$2)):INDIRECT(ADDRESS(Q$2,$DY$2)))</f>
        <v>32.269497742244802</v>
      </c>
      <c r="R8" s="51">
        <f ca="1">SUMPRODUCT($CM8:$DD8,INDIRECT(ADDRESS(R$2,$DH$2)):INDIRECT(ADDRESS(R$2,$DY$2)))</f>
        <v>32.269497742244802</v>
      </c>
      <c r="S8" s="51">
        <f ca="1">SUMPRODUCT($CM8:$DD8,INDIRECT(ADDRESS(S$2,$DH$2)):INDIRECT(ADDRESS(S$2,$DY$2)))</f>
        <v>32.269497742244802</v>
      </c>
      <c r="T8" s="51">
        <f ca="1">SUMPRODUCT($CM8:$DD8,INDIRECT(ADDRESS(T$2,$DH$2)):INDIRECT(ADDRESS(T$2,$DY$2)))</f>
        <v>32.269497742244802</v>
      </c>
      <c r="U8" s="51">
        <f ca="1">SUMPRODUCT($CM8:$DD8,INDIRECT(ADDRESS(U$2,$DH$2)):INDIRECT(ADDRESS(U$2,$DY$2)))</f>
        <v>32.269497742244802</v>
      </c>
      <c r="V8" s="51">
        <f ca="1">SUMPRODUCT($CM8:$DD8,INDIRECT(ADDRESS(V$2,$DH$2)):INDIRECT(ADDRESS(V$2,$DY$2)))</f>
        <v>32.269497742244802</v>
      </c>
      <c r="W8" s="51">
        <f ca="1">SUMPRODUCT($CM8:$DD8,INDIRECT(ADDRESS(W$2,$DH$2)):INDIRECT(ADDRESS(W$2,$DY$2)))</f>
        <v>32.269497742244802</v>
      </c>
      <c r="X8" s="51">
        <f ca="1">SUMPRODUCT($CM8:$DD8,INDIRECT(ADDRESS(X$2,$DH$2)):INDIRECT(ADDRESS(X$2,$DY$2)))</f>
        <v>32.269497742244802</v>
      </c>
      <c r="Y8" s="51">
        <f ca="1">SUMPRODUCT($CM8:$DD8,INDIRECT(ADDRESS(Y$2,$DH$2)):INDIRECT(ADDRESS(Y$2,$DY$2)))</f>
        <v>32.269497742244802</v>
      </c>
      <c r="Z8" s="51">
        <f ca="1">SUMPRODUCT($CM8:$DD8,INDIRECT(ADDRESS(Z$2,$DH$2)):INDIRECT(ADDRESS(Z$2,$DY$2)))</f>
        <v>32.269497742244802</v>
      </c>
      <c r="AA8" s="51">
        <f ca="1">SUMPRODUCT($CM8:$DD8,INDIRECT(ADDRESS(AA$2,$DH$2)):INDIRECT(ADDRESS(AA$2,$DY$2)))</f>
        <v>32.269497742244802</v>
      </c>
      <c r="AB8" s="51">
        <f ca="1">SUMPRODUCT($CM8:$DD8,INDIRECT(ADDRESS(AB$2,$DH$2)):INDIRECT(ADDRESS(AB$2,$DY$2)))</f>
        <v>32.269497742244802</v>
      </c>
      <c r="AC8" s="51">
        <f ca="1">SUMPRODUCT($CM8:$DD8,INDIRECT(ADDRESS(AC$2,$DH$2)):INDIRECT(ADDRESS(AC$2,$DY$2)))</f>
        <v>32.269497742244802</v>
      </c>
      <c r="AD8" s="51">
        <f ca="1">SUMPRODUCT($CM8:$DD8,INDIRECT(ADDRESS(AD$2,$DH$2)):INDIRECT(ADDRESS(AD$2,$DY$2)))</f>
        <v>32.269497742244802</v>
      </c>
      <c r="AE8" s="51">
        <f ca="1">SUMPRODUCT($CM8:$DD8,INDIRECT(ADDRESS(AE$2,$DH$2)):INDIRECT(ADDRESS(AE$2,$DY$2)))</f>
        <v>32.269497742244802</v>
      </c>
      <c r="AF8" s="51">
        <f ca="1">SUMPRODUCT($CM8:$DD8,INDIRECT(ADDRESS(AF$2,$DH$2)):INDIRECT(ADDRESS(AF$2,$DY$2)))</f>
        <v>32.269497742244802</v>
      </c>
      <c r="AG8" s="51">
        <f ca="1">SUMPRODUCT($CM8:$DD8,INDIRECT(ADDRESS(AG$2,$DH$2)):INDIRECT(ADDRESS(AG$2,$DY$2)))</f>
        <v>32.269497742244802</v>
      </c>
      <c r="AH8" s="51">
        <f ca="1">SUMPRODUCT($CM8:$DD8,INDIRECT(ADDRESS(AH$2,$DH$2)):INDIRECT(ADDRESS(AH$2,$DY$2)))</f>
        <v>32.269497742244802</v>
      </c>
      <c r="AI8" s="51">
        <f ca="1">SUMPRODUCT($CM8:$DD8,INDIRECT(ADDRESS(AI$2,$DH$2)):INDIRECT(ADDRESS(AI$2,$DY$2)))</f>
        <v>32.269497742244802</v>
      </c>
      <c r="AJ8" s="51">
        <f ca="1">SUMPRODUCT($CM8:$DD8,INDIRECT(ADDRESS(AJ$2,$DH$2)):INDIRECT(ADDRESS(AJ$2,$DY$2)))</f>
        <v>32.269497742244802</v>
      </c>
      <c r="AK8" s="51">
        <f ca="1">SUMPRODUCT($CM8:$DD8,INDIRECT(ADDRESS(AK$2,$DH$2)):INDIRECT(ADDRESS(AK$2,$DY$2)))</f>
        <v>32.269497742244802</v>
      </c>
      <c r="AL8" s="51">
        <f ca="1">SUMPRODUCT($CM8:$DD8,INDIRECT(ADDRESS(AL$2,$DH$2)):INDIRECT(ADDRESS(AL$2,$DY$2)))</f>
        <v>32.269497742244802</v>
      </c>
      <c r="AM8" s="51">
        <f ca="1">SUMPRODUCT($CM8:$DD8,INDIRECT(ADDRESS(AM$2,$DH$2)):INDIRECT(ADDRESS(AM$2,$DY$2)))</f>
        <v>32.269497742244802</v>
      </c>
      <c r="AN8" s="51">
        <f ca="1">SUMPRODUCT($CM8:$DD8,INDIRECT(ADDRESS(AN$2,$DH$2)):INDIRECT(ADDRESS(AN$2,$DY$2)))</f>
        <v>32.269497742244802</v>
      </c>
      <c r="AO8" s="51">
        <f ca="1">SUMPRODUCT($CM8:$DD8,INDIRECT(ADDRESS(AO$2,$DH$2)):INDIRECT(ADDRESS(AO$2,$DY$2)))</f>
        <v>32.269497742244802</v>
      </c>
      <c r="AP8" s="51">
        <f ca="1">SUMPRODUCT($CM8:$DD8,INDIRECT(ADDRESS(AP$2,$DH$2)):INDIRECT(ADDRESS(AP$2,$DY$2)))</f>
        <v>32.269497742244802</v>
      </c>
      <c r="AQ8" s="51">
        <f ca="1">SUMPRODUCT($CM8:$DD8,INDIRECT(ADDRESS(AQ$2,$DH$2)):INDIRECT(ADDRESS(AQ$2,$DY$2)))</f>
        <v>32.269497742244802</v>
      </c>
      <c r="AR8" s="51">
        <f ca="1">SUMPRODUCT($CM8:$DD8,INDIRECT(ADDRESS(AR$2,$DH$2)):INDIRECT(ADDRESS(AR$2,$DY$2)))</f>
        <v>32.269497742244802</v>
      </c>
      <c r="AS8" s="51">
        <f ca="1">SUMPRODUCT($CM8:$DD8,INDIRECT(ADDRESS(AS$2,$DH$2)):INDIRECT(ADDRESS(AS$2,$DY$2)))</f>
        <v>32.269497742244802</v>
      </c>
      <c r="AT8" s="51">
        <f ca="1">SUMPRODUCT($CM8:$DD8,INDIRECT(ADDRESS(AT$2,$DH$2)):INDIRECT(ADDRESS(AT$2,$DY$2)))</f>
        <v>32.269497742244802</v>
      </c>
      <c r="AU8" s="51">
        <f ca="1">SUMPRODUCT($CM8:$DD8,INDIRECT(ADDRESS(AU$2,$DH$2)):INDIRECT(ADDRESS(AU$2,$DY$2)))</f>
        <v>32.269497742244802</v>
      </c>
      <c r="AV8" s="51">
        <f ca="1">SUMPRODUCT($CM8:$DD8,INDIRECT(ADDRESS(AV$2,$DH$2)):INDIRECT(ADDRESS(AV$2,$DY$2)))</f>
        <v>32.269497742244802</v>
      </c>
      <c r="AW8" s="51">
        <f ca="1">SUMPRODUCT($CM8:$DD8,INDIRECT(ADDRESS(AW$2,$DH$2)):INDIRECT(ADDRESS(AW$2,$DY$2)))</f>
        <v>32.269497742244802</v>
      </c>
      <c r="AX8" s="51">
        <f ca="1">SUMPRODUCT($CM8:$DD8,INDIRECT(ADDRESS(AX$2,$DH$2)):INDIRECT(ADDRESS(AX$2,$DY$2)))</f>
        <v>32.269497742244802</v>
      </c>
      <c r="AY8" s="51">
        <f ca="1">SUMPRODUCT($CM8:$DD8,INDIRECT(ADDRESS(AY$2,$DH$2)):INDIRECT(ADDRESS(AY$2,$DY$2)))</f>
        <v>32.269497742244802</v>
      </c>
      <c r="AZ8" s="51">
        <f ca="1">SUMPRODUCT($CM8:$DD8,INDIRECT(ADDRESS(AZ$2,$DH$2)):INDIRECT(ADDRESS(AZ$2,$DY$2)))</f>
        <v>32.269497742244802</v>
      </c>
      <c r="BA8" s="51">
        <f ca="1">SUMPRODUCT($CM8:$DD8,INDIRECT(ADDRESS(BA$2,$DH$2)):INDIRECT(ADDRESS(BA$2,$DY$2)))</f>
        <v>32.269497742244802</v>
      </c>
      <c r="BB8" s="51">
        <f ca="1">SUMPRODUCT($CM8:$DD8,INDIRECT(ADDRESS(BB$2,$DH$2)):INDIRECT(ADDRESS(BB$2,$DY$2)))</f>
        <v>32.269497742244802</v>
      </c>
      <c r="BC8" s="51">
        <f ca="1">SUMPRODUCT($CM8:$DD8,INDIRECT(ADDRESS(BC$2,$DH$2)):INDIRECT(ADDRESS(BC$2,$DY$2)))</f>
        <v>32.269497742244802</v>
      </c>
      <c r="BD8" s="51">
        <f ca="1">SUMPRODUCT($CM8:$DD8,INDIRECT(ADDRESS(BD$2,$DH$2)):INDIRECT(ADDRESS(BD$2,$DY$2)))</f>
        <v>32.269497742244802</v>
      </c>
      <c r="BE8" s="51">
        <f ca="1">SUMPRODUCT($CM8:$DD8,INDIRECT(ADDRESS(BE$2,$DH$2)):INDIRECT(ADDRESS(BE$2,$DY$2)))</f>
        <v>32.269497742244802</v>
      </c>
      <c r="BF8" s="51">
        <f ca="1">SUMPRODUCT($CM8:$DD8,INDIRECT(ADDRESS(BF$2,$DH$2)):INDIRECT(ADDRESS(BF$2,$DY$2)))</f>
        <v>32.269497742244802</v>
      </c>
      <c r="BG8" s="51">
        <f ca="1">SUMPRODUCT($CM8:$DD8,INDIRECT(ADDRESS(BG$2,$DH$2)):INDIRECT(ADDRESS(BG$2,$DY$2)))</f>
        <v>32.269497742244802</v>
      </c>
      <c r="BH8" s="51">
        <f ca="1">SUMPRODUCT($CM8:$DD8,INDIRECT(ADDRESS(BH$2,$DH$2)):INDIRECT(ADDRESS(BH$2,$DY$2)))</f>
        <v>32.269497742244802</v>
      </c>
      <c r="BI8" s="51">
        <f ca="1">SUMPRODUCT($CM8:$DD8,INDIRECT(ADDRESS(BI$2,$DH$2)):INDIRECT(ADDRESS(BI$2,$DY$2)))</f>
        <v>32.269497742244802</v>
      </c>
      <c r="BJ8" s="51">
        <f ca="1">SUMPRODUCT($CM8:$DD8,INDIRECT(ADDRESS(BJ$2,$DH$2)):INDIRECT(ADDRESS(BJ$2,$DY$2)))</f>
        <v>32.269497742244802</v>
      </c>
      <c r="BK8" s="51">
        <f ca="1">SUMPRODUCT($CM8:$DD8,INDIRECT(ADDRESS(BK$2,$DH$2)):INDIRECT(ADDRESS(BK$2,$DY$2)))</f>
        <v>32.269497742244802</v>
      </c>
      <c r="BL8" s="51">
        <f ca="1">SUMPRODUCT($CM8:$DD8,INDIRECT(ADDRESS(BL$2,$DH$2)):INDIRECT(ADDRESS(BL$2,$DY$2)))</f>
        <v>32.269497742244802</v>
      </c>
      <c r="BM8" s="51">
        <f ca="1">SUMPRODUCT($CM8:$DD8,INDIRECT(ADDRESS(BM$2,$DH$2)):INDIRECT(ADDRESS(BM$2,$DY$2)))</f>
        <v>32.269497742244802</v>
      </c>
      <c r="BN8" s="51">
        <f ca="1">SUMPRODUCT($CM8:$DD8,INDIRECT(ADDRESS(BN$2,$DH$2)):INDIRECT(ADDRESS(BN$2,$DY$2)))</f>
        <v>32.269497742244802</v>
      </c>
      <c r="BO8" s="51">
        <f ca="1">SUMPRODUCT($CM8:$DD8,INDIRECT(ADDRESS(BO$2,$DH$2)):INDIRECT(ADDRESS(BO$2,$DY$2)))</f>
        <v>32.269497742244802</v>
      </c>
      <c r="BP8" s="51">
        <f ca="1">SUMPRODUCT($CM8:$DD8,INDIRECT(ADDRESS(BP$2,$DH$2)):INDIRECT(ADDRESS(BP$2,$DY$2)))</f>
        <v>32.269497742244802</v>
      </c>
      <c r="BQ8" s="51">
        <f ca="1">SUMPRODUCT($CM8:$DD8,INDIRECT(ADDRESS(BQ$2,$DH$2)):INDIRECT(ADDRESS(BQ$2,$DY$2)))</f>
        <v>32.269497742244802</v>
      </c>
      <c r="BR8" s="51">
        <f ca="1">SUMPRODUCT($CM8:$DD8,INDIRECT(ADDRESS(BR$2,$DH$2)):INDIRECT(ADDRESS(BR$2,$DY$2)))</f>
        <v>32.269497742244802</v>
      </c>
      <c r="BS8" s="51">
        <f ca="1">SUMPRODUCT($CM8:$DD8,INDIRECT(ADDRESS(BS$2,$DH$2)):INDIRECT(ADDRESS(BS$2,$DY$2)))</f>
        <v>32.269497742244802</v>
      </c>
      <c r="BT8" s="51">
        <f ca="1">SUMPRODUCT($CM8:$DD8,INDIRECT(ADDRESS(BT$2,$DH$2)):INDIRECT(ADDRESS(BT$2,$DY$2)))</f>
        <v>32.269497742244802</v>
      </c>
      <c r="BU8" s="51">
        <f ca="1">SUMPRODUCT($CM8:$DD8,INDIRECT(ADDRESS(BU$2,$DH$2)):INDIRECT(ADDRESS(BU$2,$DY$2)))</f>
        <v>32.269497742244802</v>
      </c>
      <c r="BV8" s="51">
        <f ca="1">SUMPRODUCT($CM8:$DD8,INDIRECT(ADDRESS(BV$2,$DH$2)):INDIRECT(ADDRESS(BV$2,$DY$2)))</f>
        <v>32.269497742244802</v>
      </c>
      <c r="BW8" s="51">
        <f ca="1">SUMPRODUCT($CM8:$DD8,INDIRECT(ADDRESS(BW$2,$DH$2)):INDIRECT(ADDRESS(BW$2,$DY$2)))</f>
        <v>32.269497742244802</v>
      </c>
      <c r="BX8" s="51">
        <f ca="1">SUMPRODUCT($CM8:$DD8,INDIRECT(ADDRESS(BX$2,$DH$2)):INDIRECT(ADDRESS(BX$2,$DY$2)))</f>
        <v>32.269497742244802</v>
      </c>
      <c r="BY8" s="51">
        <f ca="1">SUMPRODUCT($CM8:$DD8,INDIRECT(ADDRESS(BY$2,$DH$2)):INDIRECT(ADDRESS(BY$2,$DY$2)))</f>
        <v>32.269497742244802</v>
      </c>
      <c r="BZ8" s="51">
        <f ca="1">SUMPRODUCT($CM8:$DD8,INDIRECT(ADDRESS(BZ$2,$DH$2)):INDIRECT(ADDRESS(BZ$2,$DY$2)))</f>
        <v>32.269497742244802</v>
      </c>
      <c r="CA8" s="51">
        <f ca="1">SUMPRODUCT($CM8:$DD8,INDIRECT(ADDRESS(CA$2,$DH$2)):INDIRECT(ADDRESS(CA$2,$DY$2)))</f>
        <v>32.269497742244802</v>
      </c>
      <c r="CB8" s="51">
        <f ca="1">SUMPRODUCT($CM8:$DD8,INDIRECT(ADDRESS(CB$2,$DH$2)):INDIRECT(ADDRESS(CB$2,$DY$2)))</f>
        <v>32.269497742244802</v>
      </c>
      <c r="CC8" s="51">
        <f ca="1">SUMPRODUCT($CM8:$DD8,INDIRECT(ADDRESS(CC$2,$DH$2)):INDIRECT(ADDRESS(CC$2,$DY$2)))</f>
        <v>32.269497742244802</v>
      </c>
      <c r="CD8" s="51">
        <f ca="1">SUMPRODUCT($CM8:$DD8,INDIRECT(ADDRESS(CD$2,$DH$2)):INDIRECT(ADDRESS(CD$2,$DY$2)))</f>
        <v>32.269497742244802</v>
      </c>
      <c r="CF8" s="51">
        <f t="shared" ca="1" si="3"/>
        <v>387.23397290693771</v>
      </c>
      <c r="CG8" s="51">
        <f t="shared" ca="1" si="3"/>
        <v>387.23397290693771</v>
      </c>
      <c r="CH8" s="51">
        <f t="shared" ca="1" si="3"/>
        <v>387.23397290693771</v>
      </c>
      <c r="CI8" s="51">
        <f t="shared" ca="1" si="3"/>
        <v>387.23397290693771</v>
      </c>
      <c r="CJ8" s="51">
        <f t="shared" ca="1" si="3"/>
        <v>387.23397290693771</v>
      </c>
      <c r="CK8" s="51">
        <f t="shared" ca="1" si="3"/>
        <v>387.23397290693771</v>
      </c>
      <c r="CM8" s="1">
        <f>VLOOKUP($A8,Auxiliar_OPEX_CustosUnit!$A$4:$BT$129,COLUMN(Auxiliar_OPEX_CustosUnit!S$2),0)</f>
        <v>0</v>
      </c>
      <c r="CN8" s="1">
        <f>VLOOKUP($A8,Auxiliar_OPEX_CustosUnit!$A$4:$BT$129,COLUMN(Auxiliar_OPEX_CustosUnit!T$2),0)</f>
        <v>0</v>
      </c>
      <c r="CO8" s="1">
        <f>VLOOKUP($A8,Auxiliar_OPEX_CustosUnit!$A$4:$BT$129,COLUMN(Auxiliar_OPEX_CustosUnit!U$2),0)</f>
        <v>32.269497742244802</v>
      </c>
      <c r="CP8" s="1">
        <f>VLOOKUP($A8,Auxiliar_OPEX_CustosUnit!$A$4:$BT$129,COLUMN(Auxiliar_OPEX_CustosUnit!V$2),0)</f>
        <v>0</v>
      </c>
      <c r="CQ8" s="1">
        <f>VLOOKUP($A8,Auxiliar_OPEX_CustosUnit!$A$4:$BT$129,COLUMN(Auxiliar_OPEX_CustosUnit!W$2),0)</f>
        <v>0</v>
      </c>
      <c r="CR8" s="1">
        <f>VLOOKUP($A8,Auxiliar_OPEX_CustosUnit!$A$4:$BT$129,COLUMN(Auxiliar_OPEX_CustosUnit!X$2),0)</f>
        <v>0</v>
      </c>
      <c r="CS8" s="1">
        <f>VLOOKUP($A8,Auxiliar_OPEX_CustosUnit!$A$4:$BT$129,COLUMN(Auxiliar_OPEX_CustosUnit!Y$2),0)</f>
        <v>0</v>
      </c>
      <c r="CT8" s="1">
        <f>VLOOKUP($A8,Auxiliar_OPEX_CustosUnit!$A$4:$BT$129,COLUMN(Auxiliar_OPEX_CustosUnit!Z$2),0)</f>
        <v>0</v>
      </c>
      <c r="CU8" s="1">
        <f>VLOOKUP($A8,Auxiliar_OPEX_CustosUnit!$A$4:$BT$129,COLUMN(Auxiliar_OPEX_CustosUnit!AA$2),0)</f>
        <v>0</v>
      </c>
      <c r="CV8" s="1">
        <f>VLOOKUP($A8,Auxiliar_OPEX_CustosUnit!$A$4:$BT$129,COLUMN(Auxiliar_OPEX_CustosUnit!AB$2),0)</f>
        <v>0</v>
      </c>
      <c r="CW8" s="1">
        <f>VLOOKUP($A8,Auxiliar_OPEX_CustosUnit!$A$4:$BT$129,COLUMN(Auxiliar_OPEX_CustosUnit!AC$2),0)</f>
        <v>0</v>
      </c>
      <c r="CX8" s="1">
        <f>VLOOKUP($A8,Auxiliar_OPEX_CustosUnit!$A$4:$BT$129,COLUMN(Auxiliar_OPEX_CustosUnit!AD$2),0)</f>
        <v>0</v>
      </c>
      <c r="CY8" s="1">
        <f>VLOOKUP($A8,Auxiliar_OPEX_CustosUnit!$A$4:$BT$129,COLUMN(Auxiliar_OPEX_CustosUnit!AE$2),0)</f>
        <v>0</v>
      </c>
      <c r="CZ8" s="1">
        <f>VLOOKUP($A8,Auxiliar_OPEX_CustosUnit!$A$4:$BT$129,COLUMN(Auxiliar_OPEX_CustosUnit!AF$2),0)</f>
        <v>0</v>
      </c>
      <c r="DA8" s="1">
        <f>VLOOKUP($A8,Auxiliar_OPEX_CustosUnit!$A$4:$BT$129,COLUMN(Auxiliar_OPEX_CustosUnit!AG$2),0)</f>
        <v>0</v>
      </c>
      <c r="DB8" s="1">
        <f>VLOOKUP($A8,Auxiliar_OPEX_CustosUnit!$A$4:$BT$129,COLUMN(Auxiliar_OPEX_CustosUnit!AH$2),0)</f>
        <v>0</v>
      </c>
      <c r="DC8" s="1">
        <f>VLOOKUP($A8,Auxiliar_OPEX_CustosUnit!$A$4:$BT$129,COLUMN(Auxiliar_OPEX_CustosUnit!AI$2),0)</f>
        <v>0</v>
      </c>
      <c r="DD8" s="1">
        <f>VLOOKUP($A8,Auxiliar_OPEX_CustosUnit!$A$4:$BT$129,COLUMN(Auxiliar_OPEX_CustosUnit!AJ$2),0)</f>
        <v>0</v>
      </c>
      <c r="DG8" s="60">
        <v>43374</v>
      </c>
      <c r="DH8" s="1">
        <v>1</v>
      </c>
      <c r="DI8" s="1">
        <f>INDEX(Auxiliar_OPEX_Drivers!$B$2:$CH$18,MATCH(Auxiliar_OPEX_M!DI$3,Auxiliar_OPEX_Drivers!$B$2:$B$18,0),MATCH($DG8,Auxiliar_OPEX_Drivers!$B$2:$CH$2,0))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INDEX(Auxiliar_OPEX_Drivers!$B$2:$CH$18,MATCH(Auxiliar_OPEX_M!DK$3,Auxiliar_OPEX_Drivers!$B$2:$B$18,0),MATCH($DG8,Auxiliar_OPEX_Drivers!$B$2:$CH$2,0))</f>
        <v>14</v>
      </c>
      <c r="DL8" s="1">
        <f>INDEX(Auxiliar_OPEX_Drivers!$B$2:$CH$18,MATCH(Auxiliar_OPEX_M!DL$3,Auxiliar_OPEX_Drivers!$B$2:$B$18,0),MATCH($DG8,Auxiliar_OPEX_Drivers!$B$2:$CH$2,0))</f>
        <v>61</v>
      </c>
      <c r="DM8" s="1">
        <f>INDEX(Auxiliar_OPEX_Drivers!$B$2:$CH$18,MATCH(Auxiliar_OPEX_M!DM$3,Auxiliar_OPEX_Drivers!$B$2:$B$18,0),MATCH($DG8,Auxiliar_OPEX_Drivers!$B$2:$CH$2,0))</f>
        <v>13</v>
      </c>
      <c r="DN8" s="1">
        <f>INDEX(Auxiliar_OPEX_Drivers!$B$2:$CH$18,MATCH(Auxiliar_OPEX_M!DN$3,Auxiliar_OPEX_Drivers!$B$2:$B$18,0),MATCH($DG8,Auxiliar_OPEX_Drivers!$B$2:$CH$2,0))</f>
        <v>601</v>
      </c>
      <c r="DO8" s="1">
        <f>INDEX(Auxiliar_OPEX_Drivers!$B$2:$CH$18,MATCH(Auxiliar_OPEX_M!DO$3,Auxiliar_OPEX_Drivers!$B$2:$B$18,0),MATCH($DG8,Auxiliar_OPEX_Drivers!$B$2:$CH$2,0))</f>
        <v>12</v>
      </c>
      <c r="DP8" s="1">
        <f>INDEX(Auxiliar_OPEX_Drivers!$B$2:$CH$18,MATCH(Auxiliar_OPEX_M!DP$3,Auxiliar_OPEX_Drivers!$B$2:$B$18,0),MATCH($DG8,Auxiliar_OPEX_Drivers!$B$2:$CH$2,0))</f>
        <v>191</v>
      </c>
      <c r="DQ8" s="1">
        <f>INDEX(Auxiliar_OPEX_Drivers!$B$2:$CH$18,MATCH(Auxiliar_OPEX_M!DQ$3,Auxiliar_OPEX_Drivers!$B$2:$B$18,0),MATCH($DG8,Auxiliar_OPEX_Drivers!$B$2:$CH$2,0))</f>
        <v>37</v>
      </c>
      <c r="DR8" s="1">
        <f>INDEX(Auxiliar_OPEX_Drivers!$B$2:$CH$18,MATCH(Auxiliar_OPEX_M!DR$3,Auxiliar_OPEX_Drivers!$B$2:$B$18,0),MATCH($DG8,Auxiliar_OPEX_Drivers!$B$2:$CH$2,0))</f>
        <v>16867236.217674039</v>
      </c>
      <c r="DS8" s="1">
        <f>INDEX(Auxiliar_OPEX_Drivers!$B$2:$CH$18,MATCH(Auxiliar_OPEX_M!DS$3,Auxiliar_OPEX_Drivers!$B$2:$B$18,0),MATCH($DG8,Auxiliar_OPEX_Drivers!$B$2:$CH$2,0))</f>
        <v>91492.172246786795</v>
      </c>
      <c r="DT8" s="1">
        <f>INDEX(Auxiliar_OPEX_Drivers!$B$2:$CH$18,MATCH(Auxiliar_OPEX_M!DT$3,Auxiliar_OPEX_Drivers!$B$2:$B$18,0),MATCH($DG8,Auxiliar_OPEX_Drivers!$B$2:$CH$2,0))</f>
        <v>10993.035632896723</v>
      </c>
      <c r="DU8" s="1">
        <f>INDEX(Auxiliar_OPEX_Drivers!$B$2:$CH$18,MATCH(Auxiliar_OPEX_M!DU$3,Auxiliar_OPEX_Drivers!$B$2:$B$18,0),MATCH($DG8,Auxiliar_OPEX_Drivers!$B$2:$CH$2,0))</f>
        <v>4165.8171413809832</v>
      </c>
      <c r="DV8" s="1">
        <f>INDEX(Auxiliar_OPEX_Drivers!$B$2:$CH$18,MATCH(Auxiliar_OPEX_M!DV$3,Auxiliar_OPEX_Drivers!$B$2:$B$18,0),MATCH($DG8,Auxiliar_OPEX_Drivers!$B$2:$CH$2,0))</f>
        <v>2040143.7595442645</v>
      </c>
      <c r="DW8" s="1">
        <f>INDEX(Auxiliar_OPEX_Drivers!$B$2:$CH$18,MATCH(Auxiliar_OPEX_M!DW$3,Auxiliar_OPEX_Drivers!$B$2:$B$18,0),MATCH($DG8,Auxiliar_OPEX_Drivers!$B$2:$CH$2,0))</f>
        <v>10828.926466230054</v>
      </c>
      <c r="DX8" s="1">
        <f>INDEX(Auxiliar_OPEX_Drivers!$B$2:$CH$18,MATCH(Auxiliar_OPEX_M!DX$3,Auxiliar_OPEX_Drivers!$B$2:$B$18,0),MATCH($DG8,Auxiliar_OPEX_Drivers!$B$2:$CH$2,0))</f>
        <v>2060025.4753775978</v>
      </c>
      <c r="DY8" s="1">
        <f>INDEX(Auxiliar_OPEX_Drivers!$B$2:$CH$18,MATCH(Auxiliar_OPEX_M!DY$3,Auxiliar_OPEX_Drivers!$B$2:$B$18,0),MATCH($DG8,Auxiliar_OPEX_Drivers!$B$2:$CH$2,0))</f>
        <v>929</v>
      </c>
    </row>
    <row r="9" spans="1:190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10.9648310371202</v>
      </c>
      <c r="E9" s="51">
        <f ca="1">SUMPRODUCT($CM9:$DD9,INDIRECT(ADDRESS(E$2,$DH$2)):INDIRECT(ADDRESS(E$2,$DY$2)))</f>
        <v>10.9648310371202</v>
      </c>
      <c r="F9" s="51">
        <f ca="1">SUMPRODUCT($CM9:$DD9,INDIRECT(ADDRESS(F$2,$DH$2)):INDIRECT(ADDRESS(F$2,$DY$2)))</f>
        <v>10.9648310371202</v>
      </c>
      <c r="G9" s="51">
        <f ca="1">SUMPRODUCT($CM9:$DD9,INDIRECT(ADDRESS(G$2,$DH$2)):INDIRECT(ADDRESS(G$2,$DY$2)))</f>
        <v>10.9648310371202</v>
      </c>
      <c r="H9" s="51">
        <f ca="1">SUMPRODUCT($CM9:$DD9,INDIRECT(ADDRESS(H$2,$DH$2)):INDIRECT(ADDRESS(H$2,$DY$2)))</f>
        <v>10.9648310371202</v>
      </c>
      <c r="I9" s="51">
        <f ca="1">SUMPRODUCT($CM9:$DD9,INDIRECT(ADDRESS(I$2,$DH$2)):INDIRECT(ADDRESS(I$2,$DY$2)))</f>
        <v>10.9648310371202</v>
      </c>
      <c r="J9" s="51">
        <f ca="1">SUMPRODUCT($CM9:$DD9,INDIRECT(ADDRESS(J$2,$DH$2)):INDIRECT(ADDRESS(J$2,$DY$2)))</f>
        <v>10.9648310371202</v>
      </c>
      <c r="K9" s="51">
        <f ca="1">SUMPRODUCT($CM9:$DD9,INDIRECT(ADDRESS(K$2,$DH$2)):INDIRECT(ADDRESS(K$2,$DY$2)))</f>
        <v>10.9648310371202</v>
      </c>
      <c r="L9" s="51">
        <f ca="1">SUMPRODUCT($CM9:$DD9,INDIRECT(ADDRESS(L$2,$DH$2)):INDIRECT(ADDRESS(L$2,$DY$2)))</f>
        <v>10.9648310371202</v>
      </c>
      <c r="M9" s="51">
        <f ca="1">SUMPRODUCT($CM9:$DD9,INDIRECT(ADDRESS(M$2,$DH$2)):INDIRECT(ADDRESS(M$2,$DY$2)))</f>
        <v>10.9648310371202</v>
      </c>
      <c r="N9" s="51">
        <f ca="1">SUMPRODUCT($CM9:$DD9,INDIRECT(ADDRESS(N$2,$DH$2)):INDIRECT(ADDRESS(N$2,$DY$2)))</f>
        <v>10.9648310371202</v>
      </c>
      <c r="O9" s="51">
        <f ca="1">SUMPRODUCT($CM9:$DD9,INDIRECT(ADDRESS(O$2,$DH$2)):INDIRECT(ADDRESS(O$2,$DY$2)))</f>
        <v>10.9648310371202</v>
      </c>
      <c r="P9" s="51">
        <f ca="1">SUMPRODUCT($CM9:$DD9,INDIRECT(ADDRESS(P$2,$DH$2)):INDIRECT(ADDRESS(P$2,$DY$2)))</f>
        <v>10.9648310371202</v>
      </c>
      <c r="Q9" s="51">
        <f ca="1">SUMPRODUCT($CM9:$DD9,INDIRECT(ADDRESS(Q$2,$DH$2)):INDIRECT(ADDRESS(Q$2,$DY$2)))</f>
        <v>10.9648310371202</v>
      </c>
      <c r="R9" s="51">
        <f ca="1">SUMPRODUCT($CM9:$DD9,INDIRECT(ADDRESS(R$2,$DH$2)):INDIRECT(ADDRESS(R$2,$DY$2)))</f>
        <v>10.9648310371202</v>
      </c>
      <c r="S9" s="51">
        <f ca="1">SUMPRODUCT($CM9:$DD9,INDIRECT(ADDRESS(S$2,$DH$2)):INDIRECT(ADDRESS(S$2,$DY$2)))</f>
        <v>10.9648310371202</v>
      </c>
      <c r="T9" s="51">
        <f ca="1">SUMPRODUCT($CM9:$DD9,INDIRECT(ADDRESS(T$2,$DH$2)):INDIRECT(ADDRESS(T$2,$DY$2)))</f>
        <v>10.9648310371202</v>
      </c>
      <c r="U9" s="51">
        <f ca="1">SUMPRODUCT($CM9:$DD9,INDIRECT(ADDRESS(U$2,$DH$2)):INDIRECT(ADDRESS(U$2,$DY$2)))</f>
        <v>10.9648310371202</v>
      </c>
      <c r="V9" s="51">
        <f ca="1">SUMPRODUCT($CM9:$DD9,INDIRECT(ADDRESS(V$2,$DH$2)):INDIRECT(ADDRESS(V$2,$DY$2)))</f>
        <v>10.9648310371202</v>
      </c>
      <c r="W9" s="51">
        <f ca="1">SUMPRODUCT($CM9:$DD9,INDIRECT(ADDRESS(W$2,$DH$2)):INDIRECT(ADDRESS(W$2,$DY$2)))</f>
        <v>10.9648310371202</v>
      </c>
      <c r="X9" s="51">
        <f ca="1">SUMPRODUCT($CM9:$DD9,INDIRECT(ADDRESS(X$2,$DH$2)):INDIRECT(ADDRESS(X$2,$DY$2)))</f>
        <v>10.9648310371202</v>
      </c>
      <c r="Y9" s="51">
        <f ca="1">SUMPRODUCT($CM9:$DD9,INDIRECT(ADDRESS(Y$2,$DH$2)):INDIRECT(ADDRESS(Y$2,$DY$2)))</f>
        <v>10.9648310371202</v>
      </c>
      <c r="Z9" s="51">
        <f ca="1">SUMPRODUCT($CM9:$DD9,INDIRECT(ADDRESS(Z$2,$DH$2)):INDIRECT(ADDRESS(Z$2,$DY$2)))</f>
        <v>10.9648310371202</v>
      </c>
      <c r="AA9" s="51">
        <f ca="1">SUMPRODUCT($CM9:$DD9,INDIRECT(ADDRESS(AA$2,$DH$2)):INDIRECT(ADDRESS(AA$2,$DY$2)))</f>
        <v>10.9648310371202</v>
      </c>
      <c r="AB9" s="51">
        <f ca="1">SUMPRODUCT($CM9:$DD9,INDIRECT(ADDRESS(AB$2,$DH$2)):INDIRECT(ADDRESS(AB$2,$DY$2)))</f>
        <v>10.9648310371202</v>
      </c>
      <c r="AC9" s="51">
        <f ca="1">SUMPRODUCT($CM9:$DD9,INDIRECT(ADDRESS(AC$2,$DH$2)):INDIRECT(ADDRESS(AC$2,$DY$2)))</f>
        <v>10.9648310371202</v>
      </c>
      <c r="AD9" s="51">
        <f ca="1">SUMPRODUCT($CM9:$DD9,INDIRECT(ADDRESS(AD$2,$DH$2)):INDIRECT(ADDRESS(AD$2,$DY$2)))</f>
        <v>10.9648310371202</v>
      </c>
      <c r="AE9" s="51">
        <f ca="1">SUMPRODUCT($CM9:$DD9,INDIRECT(ADDRESS(AE$2,$DH$2)):INDIRECT(ADDRESS(AE$2,$DY$2)))</f>
        <v>10.9648310371202</v>
      </c>
      <c r="AF9" s="51">
        <f ca="1">SUMPRODUCT($CM9:$DD9,INDIRECT(ADDRESS(AF$2,$DH$2)):INDIRECT(ADDRESS(AF$2,$DY$2)))</f>
        <v>10.9648310371202</v>
      </c>
      <c r="AG9" s="51">
        <f ca="1">SUMPRODUCT($CM9:$DD9,INDIRECT(ADDRESS(AG$2,$DH$2)):INDIRECT(ADDRESS(AG$2,$DY$2)))</f>
        <v>10.9648310371202</v>
      </c>
      <c r="AH9" s="51">
        <f ca="1">SUMPRODUCT($CM9:$DD9,INDIRECT(ADDRESS(AH$2,$DH$2)):INDIRECT(ADDRESS(AH$2,$DY$2)))</f>
        <v>10.9648310371202</v>
      </c>
      <c r="AI9" s="51">
        <f ca="1">SUMPRODUCT($CM9:$DD9,INDIRECT(ADDRESS(AI$2,$DH$2)):INDIRECT(ADDRESS(AI$2,$DY$2)))</f>
        <v>10.9648310371202</v>
      </c>
      <c r="AJ9" s="51">
        <f ca="1">SUMPRODUCT($CM9:$DD9,INDIRECT(ADDRESS(AJ$2,$DH$2)):INDIRECT(ADDRESS(AJ$2,$DY$2)))</f>
        <v>10.9648310371202</v>
      </c>
      <c r="AK9" s="51">
        <f ca="1">SUMPRODUCT($CM9:$DD9,INDIRECT(ADDRESS(AK$2,$DH$2)):INDIRECT(ADDRESS(AK$2,$DY$2)))</f>
        <v>10.9648310371202</v>
      </c>
      <c r="AL9" s="51">
        <f ca="1">SUMPRODUCT($CM9:$DD9,INDIRECT(ADDRESS(AL$2,$DH$2)):INDIRECT(ADDRESS(AL$2,$DY$2)))</f>
        <v>10.9648310371202</v>
      </c>
      <c r="AM9" s="51">
        <f ca="1">SUMPRODUCT($CM9:$DD9,INDIRECT(ADDRESS(AM$2,$DH$2)):INDIRECT(ADDRESS(AM$2,$DY$2)))</f>
        <v>10.9648310371202</v>
      </c>
      <c r="AN9" s="51">
        <f ca="1">SUMPRODUCT($CM9:$DD9,INDIRECT(ADDRESS(AN$2,$DH$2)):INDIRECT(ADDRESS(AN$2,$DY$2)))</f>
        <v>10.9648310371202</v>
      </c>
      <c r="AO9" s="51">
        <f ca="1">SUMPRODUCT($CM9:$DD9,INDIRECT(ADDRESS(AO$2,$DH$2)):INDIRECT(ADDRESS(AO$2,$DY$2)))</f>
        <v>10.9648310371202</v>
      </c>
      <c r="AP9" s="51">
        <f ca="1">SUMPRODUCT($CM9:$DD9,INDIRECT(ADDRESS(AP$2,$DH$2)):INDIRECT(ADDRESS(AP$2,$DY$2)))</f>
        <v>10.9648310371202</v>
      </c>
      <c r="AQ9" s="51">
        <f ca="1">SUMPRODUCT($CM9:$DD9,INDIRECT(ADDRESS(AQ$2,$DH$2)):INDIRECT(ADDRESS(AQ$2,$DY$2)))</f>
        <v>10.9648310371202</v>
      </c>
      <c r="AR9" s="51">
        <f ca="1">SUMPRODUCT($CM9:$DD9,INDIRECT(ADDRESS(AR$2,$DH$2)):INDIRECT(ADDRESS(AR$2,$DY$2)))</f>
        <v>10.9648310371202</v>
      </c>
      <c r="AS9" s="51">
        <f ca="1">SUMPRODUCT($CM9:$DD9,INDIRECT(ADDRESS(AS$2,$DH$2)):INDIRECT(ADDRESS(AS$2,$DY$2)))</f>
        <v>10.9648310371202</v>
      </c>
      <c r="AT9" s="51">
        <f ca="1">SUMPRODUCT($CM9:$DD9,INDIRECT(ADDRESS(AT$2,$DH$2)):INDIRECT(ADDRESS(AT$2,$DY$2)))</f>
        <v>10.9648310371202</v>
      </c>
      <c r="AU9" s="51">
        <f ca="1">SUMPRODUCT($CM9:$DD9,INDIRECT(ADDRESS(AU$2,$DH$2)):INDIRECT(ADDRESS(AU$2,$DY$2)))</f>
        <v>10.9648310371202</v>
      </c>
      <c r="AV9" s="51">
        <f ca="1">SUMPRODUCT($CM9:$DD9,INDIRECT(ADDRESS(AV$2,$DH$2)):INDIRECT(ADDRESS(AV$2,$DY$2)))</f>
        <v>10.9648310371202</v>
      </c>
      <c r="AW9" s="51">
        <f ca="1">SUMPRODUCT($CM9:$DD9,INDIRECT(ADDRESS(AW$2,$DH$2)):INDIRECT(ADDRESS(AW$2,$DY$2)))</f>
        <v>10.9648310371202</v>
      </c>
      <c r="AX9" s="51">
        <f ca="1">SUMPRODUCT($CM9:$DD9,INDIRECT(ADDRESS(AX$2,$DH$2)):INDIRECT(ADDRESS(AX$2,$DY$2)))</f>
        <v>10.9648310371202</v>
      </c>
      <c r="AY9" s="51">
        <f ca="1">SUMPRODUCT($CM9:$DD9,INDIRECT(ADDRESS(AY$2,$DH$2)):INDIRECT(ADDRESS(AY$2,$DY$2)))</f>
        <v>10.9648310371202</v>
      </c>
      <c r="AZ9" s="51">
        <f ca="1">SUMPRODUCT($CM9:$DD9,INDIRECT(ADDRESS(AZ$2,$DH$2)):INDIRECT(ADDRESS(AZ$2,$DY$2)))</f>
        <v>10.9648310371202</v>
      </c>
      <c r="BA9" s="51">
        <f ca="1">SUMPRODUCT($CM9:$DD9,INDIRECT(ADDRESS(BA$2,$DH$2)):INDIRECT(ADDRESS(BA$2,$DY$2)))</f>
        <v>10.9648310371202</v>
      </c>
      <c r="BB9" s="51">
        <f ca="1">SUMPRODUCT($CM9:$DD9,INDIRECT(ADDRESS(BB$2,$DH$2)):INDIRECT(ADDRESS(BB$2,$DY$2)))</f>
        <v>10.9648310371202</v>
      </c>
      <c r="BC9" s="51">
        <f ca="1">SUMPRODUCT($CM9:$DD9,INDIRECT(ADDRESS(BC$2,$DH$2)):INDIRECT(ADDRESS(BC$2,$DY$2)))</f>
        <v>10.9648310371202</v>
      </c>
      <c r="BD9" s="51">
        <f ca="1">SUMPRODUCT($CM9:$DD9,INDIRECT(ADDRESS(BD$2,$DH$2)):INDIRECT(ADDRESS(BD$2,$DY$2)))</f>
        <v>10.9648310371202</v>
      </c>
      <c r="BE9" s="51">
        <f ca="1">SUMPRODUCT($CM9:$DD9,INDIRECT(ADDRESS(BE$2,$DH$2)):INDIRECT(ADDRESS(BE$2,$DY$2)))</f>
        <v>10.9648310371202</v>
      </c>
      <c r="BF9" s="51">
        <f ca="1">SUMPRODUCT($CM9:$DD9,INDIRECT(ADDRESS(BF$2,$DH$2)):INDIRECT(ADDRESS(BF$2,$DY$2)))</f>
        <v>10.9648310371202</v>
      </c>
      <c r="BG9" s="51">
        <f ca="1">SUMPRODUCT($CM9:$DD9,INDIRECT(ADDRESS(BG$2,$DH$2)):INDIRECT(ADDRESS(BG$2,$DY$2)))</f>
        <v>10.9648310371202</v>
      </c>
      <c r="BH9" s="51">
        <f ca="1">SUMPRODUCT($CM9:$DD9,INDIRECT(ADDRESS(BH$2,$DH$2)):INDIRECT(ADDRESS(BH$2,$DY$2)))</f>
        <v>10.9648310371202</v>
      </c>
      <c r="BI9" s="51">
        <f ca="1">SUMPRODUCT($CM9:$DD9,INDIRECT(ADDRESS(BI$2,$DH$2)):INDIRECT(ADDRESS(BI$2,$DY$2)))</f>
        <v>10.9648310371202</v>
      </c>
      <c r="BJ9" s="51">
        <f ca="1">SUMPRODUCT($CM9:$DD9,INDIRECT(ADDRESS(BJ$2,$DH$2)):INDIRECT(ADDRESS(BJ$2,$DY$2)))</f>
        <v>10.9648310371202</v>
      </c>
      <c r="BK9" s="51">
        <f ca="1">SUMPRODUCT($CM9:$DD9,INDIRECT(ADDRESS(BK$2,$DH$2)):INDIRECT(ADDRESS(BK$2,$DY$2)))</f>
        <v>10.9648310371202</v>
      </c>
      <c r="BL9" s="51">
        <f ca="1">SUMPRODUCT($CM9:$DD9,INDIRECT(ADDRESS(BL$2,$DH$2)):INDIRECT(ADDRESS(BL$2,$DY$2)))</f>
        <v>10.9648310371202</v>
      </c>
      <c r="BM9" s="51">
        <f ca="1">SUMPRODUCT($CM9:$DD9,INDIRECT(ADDRESS(BM$2,$DH$2)):INDIRECT(ADDRESS(BM$2,$DY$2)))</f>
        <v>10.9648310371202</v>
      </c>
      <c r="BN9" s="51">
        <f ca="1">SUMPRODUCT($CM9:$DD9,INDIRECT(ADDRESS(BN$2,$DH$2)):INDIRECT(ADDRESS(BN$2,$DY$2)))</f>
        <v>10.9648310371202</v>
      </c>
      <c r="BO9" s="51">
        <f ca="1">SUMPRODUCT($CM9:$DD9,INDIRECT(ADDRESS(BO$2,$DH$2)):INDIRECT(ADDRESS(BO$2,$DY$2)))</f>
        <v>10.9648310371202</v>
      </c>
      <c r="BP9" s="51">
        <f ca="1">SUMPRODUCT($CM9:$DD9,INDIRECT(ADDRESS(BP$2,$DH$2)):INDIRECT(ADDRESS(BP$2,$DY$2)))</f>
        <v>10.9648310371202</v>
      </c>
      <c r="BQ9" s="51">
        <f ca="1">SUMPRODUCT($CM9:$DD9,INDIRECT(ADDRESS(BQ$2,$DH$2)):INDIRECT(ADDRESS(BQ$2,$DY$2)))</f>
        <v>10.9648310371202</v>
      </c>
      <c r="BR9" s="51">
        <f ca="1">SUMPRODUCT($CM9:$DD9,INDIRECT(ADDRESS(BR$2,$DH$2)):INDIRECT(ADDRESS(BR$2,$DY$2)))</f>
        <v>10.9648310371202</v>
      </c>
      <c r="BS9" s="51">
        <f ca="1">SUMPRODUCT($CM9:$DD9,INDIRECT(ADDRESS(BS$2,$DH$2)):INDIRECT(ADDRESS(BS$2,$DY$2)))</f>
        <v>10.9648310371202</v>
      </c>
      <c r="BT9" s="51">
        <f ca="1">SUMPRODUCT($CM9:$DD9,INDIRECT(ADDRESS(BT$2,$DH$2)):INDIRECT(ADDRESS(BT$2,$DY$2)))</f>
        <v>10.9648310371202</v>
      </c>
      <c r="BU9" s="51">
        <f ca="1">SUMPRODUCT($CM9:$DD9,INDIRECT(ADDRESS(BU$2,$DH$2)):INDIRECT(ADDRESS(BU$2,$DY$2)))</f>
        <v>10.9648310371202</v>
      </c>
      <c r="BV9" s="51">
        <f ca="1">SUMPRODUCT($CM9:$DD9,INDIRECT(ADDRESS(BV$2,$DH$2)):INDIRECT(ADDRESS(BV$2,$DY$2)))</f>
        <v>10.9648310371202</v>
      </c>
      <c r="BW9" s="51">
        <f ca="1">SUMPRODUCT($CM9:$DD9,INDIRECT(ADDRESS(BW$2,$DH$2)):INDIRECT(ADDRESS(BW$2,$DY$2)))</f>
        <v>10.9648310371202</v>
      </c>
      <c r="BX9" s="51">
        <f ca="1">SUMPRODUCT($CM9:$DD9,INDIRECT(ADDRESS(BX$2,$DH$2)):INDIRECT(ADDRESS(BX$2,$DY$2)))</f>
        <v>10.9648310371202</v>
      </c>
      <c r="BY9" s="51">
        <f ca="1">SUMPRODUCT($CM9:$DD9,INDIRECT(ADDRESS(BY$2,$DH$2)):INDIRECT(ADDRESS(BY$2,$DY$2)))</f>
        <v>10.9648310371202</v>
      </c>
      <c r="BZ9" s="51">
        <f ca="1">SUMPRODUCT($CM9:$DD9,INDIRECT(ADDRESS(BZ$2,$DH$2)):INDIRECT(ADDRESS(BZ$2,$DY$2)))</f>
        <v>10.9648310371202</v>
      </c>
      <c r="CA9" s="51">
        <f ca="1">SUMPRODUCT($CM9:$DD9,INDIRECT(ADDRESS(CA$2,$DH$2)):INDIRECT(ADDRESS(CA$2,$DY$2)))</f>
        <v>10.9648310371202</v>
      </c>
      <c r="CB9" s="51">
        <f ca="1">SUMPRODUCT($CM9:$DD9,INDIRECT(ADDRESS(CB$2,$DH$2)):INDIRECT(ADDRESS(CB$2,$DY$2)))</f>
        <v>10.9648310371202</v>
      </c>
      <c r="CC9" s="51">
        <f ca="1">SUMPRODUCT($CM9:$DD9,INDIRECT(ADDRESS(CC$2,$DH$2)):INDIRECT(ADDRESS(CC$2,$DY$2)))</f>
        <v>10.9648310371202</v>
      </c>
      <c r="CD9" s="51">
        <f ca="1">SUMPRODUCT($CM9:$DD9,INDIRECT(ADDRESS(CD$2,$DH$2)):INDIRECT(ADDRESS(CD$2,$DY$2)))</f>
        <v>10.9648310371202</v>
      </c>
      <c r="CF9" s="51">
        <f t="shared" ca="1" si="3"/>
        <v>131.57797244544244</v>
      </c>
      <c r="CG9" s="51">
        <f t="shared" ca="1" si="3"/>
        <v>131.57797244544244</v>
      </c>
      <c r="CH9" s="51">
        <f t="shared" ca="1" si="3"/>
        <v>131.57797244544244</v>
      </c>
      <c r="CI9" s="51">
        <f t="shared" ca="1" si="3"/>
        <v>131.57797244544244</v>
      </c>
      <c r="CJ9" s="51">
        <f t="shared" ca="1" si="3"/>
        <v>131.57797244544244</v>
      </c>
      <c r="CK9" s="51">
        <f t="shared" ca="1" si="3"/>
        <v>131.57797244544244</v>
      </c>
      <c r="CM9" s="1">
        <f>VLOOKUP($A9,Auxiliar_OPEX_CustosUnit!$A$4:$BT$129,COLUMN(Auxiliar_OPEX_CustosUnit!S$2),0)</f>
        <v>0</v>
      </c>
      <c r="CN9" s="1">
        <f>VLOOKUP($A9,Auxiliar_OPEX_CustosUnit!$A$4:$BT$129,COLUMN(Auxiliar_OPEX_CustosUnit!T$2),0)</f>
        <v>0</v>
      </c>
      <c r="CO9" s="1">
        <f>VLOOKUP($A9,Auxiliar_OPEX_CustosUnit!$A$4:$BT$129,COLUMN(Auxiliar_OPEX_CustosUnit!U$2),0)</f>
        <v>10.9648310371202</v>
      </c>
      <c r="CP9" s="1">
        <f>VLOOKUP($A9,Auxiliar_OPEX_CustosUnit!$A$4:$BT$129,COLUMN(Auxiliar_OPEX_CustosUnit!V$2),0)</f>
        <v>0</v>
      </c>
      <c r="CQ9" s="1">
        <f>VLOOKUP($A9,Auxiliar_OPEX_CustosUnit!$A$4:$BT$129,COLUMN(Auxiliar_OPEX_CustosUnit!W$2),0)</f>
        <v>0</v>
      </c>
      <c r="CR9" s="1">
        <f>VLOOKUP($A9,Auxiliar_OPEX_CustosUnit!$A$4:$BT$129,COLUMN(Auxiliar_OPEX_CustosUnit!X$2),0)</f>
        <v>0</v>
      </c>
      <c r="CS9" s="1">
        <f>VLOOKUP($A9,Auxiliar_OPEX_CustosUnit!$A$4:$BT$129,COLUMN(Auxiliar_OPEX_CustosUnit!Y$2),0)</f>
        <v>0</v>
      </c>
      <c r="CT9" s="1">
        <f>VLOOKUP($A9,Auxiliar_OPEX_CustosUnit!$A$4:$BT$129,COLUMN(Auxiliar_OPEX_CustosUnit!Z$2),0)</f>
        <v>0</v>
      </c>
      <c r="CU9" s="1">
        <f>VLOOKUP($A9,Auxiliar_OPEX_CustosUnit!$A$4:$BT$129,COLUMN(Auxiliar_OPEX_CustosUnit!AA$2),0)</f>
        <v>0</v>
      </c>
      <c r="CV9" s="1">
        <f>VLOOKUP($A9,Auxiliar_OPEX_CustosUnit!$A$4:$BT$129,COLUMN(Auxiliar_OPEX_CustosUnit!AB$2),0)</f>
        <v>0</v>
      </c>
      <c r="CW9" s="1">
        <f>VLOOKUP($A9,Auxiliar_OPEX_CustosUnit!$A$4:$BT$129,COLUMN(Auxiliar_OPEX_CustosUnit!AC$2),0)</f>
        <v>0</v>
      </c>
      <c r="CX9" s="1">
        <f>VLOOKUP($A9,Auxiliar_OPEX_CustosUnit!$A$4:$BT$129,COLUMN(Auxiliar_OPEX_CustosUnit!AD$2),0)</f>
        <v>0</v>
      </c>
      <c r="CY9" s="1">
        <f>VLOOKUP($A9,Auxiliar_OPEX_CustosUnit!$A$4:$BT$129,COLUMN(Auxiliar_OPEX_CustosUnit!AE$2),0)</f>
        <v>0</v>
      </c>
      <c r="CZ9" s="1">
        <f>VLOOKUP($A9,Auxiliar_OPEX_CustosUnit!$A$4:$BT$129,COLUMN(Auxiliar_OPEX_CustosUnit!AF$2),0)</f>
        <v>0</v>
      </c>
      <c r="DA9" s="1">
        <f>VLOOKUP($A9,Auxiliar_OPEX_CustosUnit!$A$4:$BT$129,COLUMN(Auxiliar_OPEX_CustosUnit!AG$2),0)</f>
        <v>0</v>
      </c>
      <c r="DB9" s="1">
        <f>VLOOKUP($A9,Auxiliar_OPEX_CustosUnit!$A$4:$BT$129,COLUMN(Auxiliar_OPEX_CustosUnit!AH$2),0)</f>
        <v>0</v>
      </c>
      <c r="DC9" s="1">
        <f>VLOOKUP($A9,Auxiliar_OPEX_CustosUnit!$A$4:$BT$129,COLUMN(Auxiliar_OPEX_CustosUnit!AI$2),0)</f>
        <v>0</v>
      </c>
      <c r="DD9" s="1">
        <f>VLOOKUP($A9,Auxiliar_OPEX_CustosUnit!$A$4:$BT$129,COLUMN(Auxiliar_OPEX_CustosUnit!AJ$2),0)</f>
        <v>0</v>
      </c>
      <c r="DG9" s="60">
        <v>43405</v>
      </c>
      <c r="DH9" s="1">
        <v>1</v>
      </c>
      <c r="DI9" s="1">
        <f>INDEX(Auxiliar_OPEX_Drivers!$B$2:$CH$18,MATCH(Auxiliar_OPEX_M!DI$3,Auxiliar_OPEX_Drivers!$B$2:$B$18,0),MATCH($DG9,Auxiliar_OPEX_Drivers!$B$2:$CH$2,0))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INDEX(Auxiliar_OPEX_Drivers!$B$2:$CH$18,MATCH(Auxiliar_OPEX_M!DK$3,Auxiliar_OPEX_Drivers!$B$2:$B$18,0),MATCH($DG9,Auxiliar_OPEX_Drivers!$B$2:$CH$2,0))</f>
        <v>14</v>
      </c>
      <c r="DL9" s="1">
        <f>INDEX(Auxiliar_OPEX_Drivers!$B$2:$CH$18,MATCH(Auxiliar_OPEX_M!DL$3,Auxiliar_OPEX_Drivers!$B$2:$B$18,0),MATCH($DG9,Auxiliar_OPEX_Drivers!$B$2:$CH$2,0))</f>
        <v>61</v>
      </c>
      <c r="DM9" s="1">
        <f>INDEX(Auxiliar_OPEX_Drivers!$B$2:$CH$18,MATCH(Auxiliar_OPEX_M!DM$3,Auxiliar_OPEX_Drivers!$B$2:$B$18,0),MATCH($DG9,Auxiliar_OPEX_Drivers!$B$2:$CH$2,0))</f>
        <v>13</v>
      </c>
      <c r="DN9" s="1">
        <f>INDEX(Auxiliar_OPEX_Drivers!$B$2:$CH$18,MATCH(Auxiliar_OPEX_M!DN$3,Auxiliar_OPEX_Drivers!$B$2:$B$18,0),MATCH($DG9,Auxiliar_OPEX_Drivers!$B$2:$CH$2,0))</f>
        <v>601</v>
      </c>
      <c r="DO9" s="1">
        <f>INDEX(Auxiliar_OPEX_Drivers!$B$2:$CH$18,MATCH(Auxiliar_OPEX_M!DO$3,Auxiliar_OPEX_Drivers!$B$2:$B$18,0),MATCH($DG9,Auxiliar_OPEX_Drivers!$B$2:$CH$2,0))</f>
        <v>12</v>
      </c>
      <c r="DP9" s="1">
        <f>INDEX(Auxiliar_OPEX_Drivers!$B$2:$CH$18,MATCH(Auxiliar_OPEX_M!DP$3,Auxiliar_OPEX_Drivers!$B$2:$B$18,0),MATCH($DG9,Auxiliar_OPEX_Drivers!$B$2:$CH$2,0))</f>
        <v>191</v>
      </c>
      <c r="DQ9" s="1">
        <f>INDEX(Auxiliar_OPEX_Drivers!$B$2:$CH$18,MATCH(Auxiliar_OPEX_M!DQ$3,Auxiliar_OPEX_Drivers!$B$2:$B$18,0),MATCH($DG9,Auxiliar_OPEX_Drivers!$B$2:$CH$2,0))</f>
        <v>37</v>
      </c>
      <c r="DR9" s="1">
        <f>INDEX(Auxiliar_OPEX_Drivers!$B$2:$CH$18,MATCH(Auxiliar_OPEX_M!DR$3,Auxiliar_OPEX_Drivers!$B$2:$B$18,0),MATCH($DG9,Auxiliar_OPEX_Drivers!$B$2:$CH$2,0))</f>
        <v>16962021.634340707</v>
      </c>
      <c r="DS9" s="1">
        <f>INDEX(Auxiliar_OPEX_Drivers!$B$2:$CH$18,MATCH(Auxiliar_OPEX_M!DS$3,Auxiliar_OPEX_Drivers!$B$2:$B$18,0),MATCH($DG9,Auxiliar_OPEX_Drivers!$B$2:$CH$2,0))</f>
        <v>94785.416666666701</v>
      </c>
      <c r="DT9" s="1">
        <f>INDEX(Auxiliar_OPEX_Drivers!$B$2:$CH$18,MATCH(Auxiliar_OPEX_M!DT$3,Auxiliar_OPEX_Drivers!$B$2:$B$18,0),MATCH($DG9,Auxiliar_OPEX_Drivers!$B$2:$CH$2,0))</f>
        <v>8998.6739051700733</v>
      </c>
      <c r="DU9" s="1">
        <f>INDEX(Auxiliar_OPEX_Drivers!$B$2:$CH$18,MATCH(Auxiliar_OPEX_M!DU$3,Auxiliar_OPEX_Drivers!$B$2:$B$18,0),MATCH($DG9,Auxiliar_OPEX_Drivers!$B$2:$CH$2,0))</f>
        <v>1844.1863373040217</v>
      </c>
      <c r="DV9" s="1">
        <f>INDEX(Auxiliar_OPEX_Drivers!$B$2:$CH$18,MATCH(Auxiliar_OPEX_M!DV$3,Auxiliar_OPEX_Drivers!$B$2:$B$18,0),MATCH($DG9,Auxiliar_OPEX_Drivers!$B$2:$CH$2,0))</f>
        <v>2046840.2242827679</v>
      </c>
      <c r="DW9" s="1">
        <f>INDEX(Auxiliar_OPEX_Drivers!$B$2:$CH$18,MATCH(Auxiliar_OPEX_M!DW$3,Auxiliar_OPEX_Drivers!$B$2:$B$18,0),MATCH($DG9,Auxiliar_OPEX_Drivers!$B$2:$CH$2,0))</f>
        <v>8866.4647385034023</v>
      </c>
      <c r="DX9" s="1">
        <f>INDEX(Auxiliar_OPEX_Drivers!$B$2:$CH$18,MATCH(Auxiliar_OPEX_M!DX$3,Auxiliar_OPEX_Drivers!$B$2:$B$18,0),MATCH($DG9,Auxiliar_OPEX_Drivers!$B$2:$CH$2,0))</f>
        <v>2066744.1492827679</v>
      </c>
      <c r="DY9" s="1">
        <f>INDEX(Auxiliar_OPEX_Drivers!$B$2:$CH$18,MATCH(Auxiliar_OPEX_M!DY$3,Auxiliar_OPEX_Drivers!$B$2:$B$18,0),MATCH($DG9,Auxiliar_OPEX_Drivers!$B$2:$CH$2,0))</f>
        <v>929</v>
      </c>
    </row>
    <row r="10" spans="1:190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3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M10" s="1" t="str">
        <f>VLOOKUP($A10,Auxiliar_OPEX_CustosUnit!$A$4:$BT$129,COLUMN(Auxiliar_OPEX_CustosUnit!S$2),0)</f>
        <v/>
      </c>
      <c r="CN10" s="1" t="str">
        <f>VLOOKUP($A10,Auxiliar_OPEX_CustosUnit!$A$4:$BT$129,COLUMN(Auxiliar_OPEX_CustosUnit!T$2),0)</f>
        <v/>
      </c>
      <c r="CO10" s="1" t="str">
        <f>VLOOKUP($A10,Auxiliar_OPEX_CustosUnit!$A$4:$BT$129,COLUMN(Auxiliar_OPEX_CustosUnit!U$2),0)</f>
        <v/>
      </c>
      <c r="CP10" s="1" t="str">
        <f>VLOOKUP($A10,Auxiliar_OPEX_CustosUnit!$A$4:$BT$129,COLUMN(Auxiliar_OPEX_CustosUnit!V$2),0)</f>
        <v/>
      </c>
      <c r="CQ10" s="1" t="str">
        <f>VLOOKUP($A10,Auxiliar_OPEX_CustosUnit!$A$4:$BT$129,COLUMN(Auxiliar_OPEX_CustosUnit!W$2),0)</f>
        <v/>
      </c>
      <c r="CR10" s="1" t="str">
        <f>VLOOKUP($A10,Auxiliar_OPEX_CustosUnit!$A$4:$BT$129,COLUMN(Auxiliar_OPEX_CustosUnit!X$2),0)</f>
        <v/>
      </c>
      <c r="CS10" s="1" t="str">
        <f>VLOOKUP($A10,Auxiliar_OPEX_CustosUnit!$A$4:$BT$129,COLUMN(Auxiliar_OPEX_CustosUnit!Y$2),0)</f>
        <v/>
      </c>
      <c r="CT10" s="1" t="str">
        <f>VLOOKUP($A10,Auxiliar_OPEX_CustosUnit!$A$4:$BT$129,COLUMN(Auxiliar_OPEX_CustosUnit!Z$2),0)</f>
        <v/>
      </c>
      <c r="CU10" s="1" t="str">
        <f>VLOOKUP($A10,Auxiliar_OPEX_CustosUnit!$A$4:$BT$129,COLUMN(Auxiliar_OPEX_CustosUnit!AA$2),0)</f>
        <v/>
      </c>
      <c r="CV10" s="1" t="str">
        <f>VLOOKUP($A10,Auxiliar_OPEX_CustosUnit!$A$4:$BT$129,COLUMN(Auxiliar_OPEX_CustosUnit!AB$2),0)</f>
        <v/>
      </c>
      <c r="CW10" s="1" t="str">
        <f>VLOOKUP($A10,Auxiliar_OPEX_CustosUnit!$A$4:$BT$129,COLUMN(Auxiliar_OPEX_CustosUnit!AC$2),0)</f>
        <v/>
      </c>
      <c r="CX10" s="1" t="str">
        <f>VLOOKUP($A10,Auxiliar_OPEX_CustosUnit!$A$4:$BT$129,COLUMN(Auxiliar_OPEX_CustosUnit!AD$2),0)</f>
        <v/>
      </c>
      <c r="CY10" s="1" t="str">
        <f>VLOOKUP($A10,Auxiliar_OPEX_CustosUnit!$A$4:$BT$129,COLUMN(Auxiliar_OPEX_CustosUnit!AE$2),0)</f>
        <v/>
      </c>
      <c r="CZ10" s="1" t="str">
        <f>VLOOKUP($A10,Auxiliar_OPEX_CustosUnit!$A$4:$BT$129,COLUMN(Auxiliar_OPEX_CustosUnit!AF$2),0)</f>
        <v/>
      </c>
      <c r="DA10" s="1" t="str">
        <f>VLOOKUP($A10,Auxiliar_OPEX_CustosUnit!$A$4:$BT$129,COLUMN(Auxiliar_OPEX_CustosUnit!AG$2),0)</f>
        <v/>
      </c>
      <c r="DB10" s="1" t="str">
        <f>VLOOKUP($A10,Auxiliar_OPEX_CustosUnit!$A$4:$BT$129,COLUMN(Auxiliar_OPEX_CustosUnit!AH$2),0)</f>
        <v/>
      </c>
      <c r="DC10" s="1" t="str">
        <f>VLOOKUP($A10,Auxiliar_OPEX_CustosUnit!$A$4:$BT$129,COLUMN(Auxiliar_OPEX_CustosUnit!AI$2),0)</f>
        <v/>
      </c>
      <c r="DD10" s="1" t="str">
        <f>VLOOKUP($A10,Auxiliar_OPEX_CustosUnit!$A$4:$BT$129,COLUMN(Auxiliar_OPEX_CustosUnit!AJ$2),0)</f>
        <v/>
      </c>
      <c r="DG10" s="60">
        <v>43435</v>
      </c>
      <c r="DH10" s="1">
        <v>1</v>
      </c>
      <c r="DI10" s="1">
        <f>INDEX(Auxiliar_OPEX_Drivers!$B$2:$CH$18,MATCH(Auxiliar_OPEX_M!DI$3,Auxiliar_OPEX_Drivers!$B$2:$B$18,0),MATCH($DG10,Auxiliar_OPEX_Drivers!$B$2:$CH$2,0))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INDEX(Auxiliar_OPEX_Drivers!$B$2:$CH$18,MATCH(Auxiliar_OPEX_M!DK$3,Auxiliar_OPEX_Drivers!$B$2:$B$18,0),MATCH($DG10,Auxiliar_OPEX_Drivers!$B$2:$CH$2,0))</f>
        <v>14</v>
      </c>
      <c r="DL10" s="1">
        <f>INDEX(Auxiliar_OPEX_Drivers!$B$2:$CH$18,MATCH(Auxiliar_OPEX_M!DL$3,Auxiliar_OPEX_Drivers!$B$2:$B$18,0),MATCH($DG10,Auxiliar_OPEX_Drivers!$B$2:$CH$2,0))</f>
        <v>61</v>
      </c>
      <c r="DM10" s="1">
        <f>INDEX(Auxiliar_OPEX_Drivers!$B$2:$CH$18,MATCH(Auxiliar_OPEX_M!DM$3,Auxiliar_OPEX_Drivers!$B$2:$B$18,0),MATCH($DG10,Auxiliar_OPEX_Drivers!$B$2:$CH$2,0))</f>
        <v>13</v>
      </c>
      <c r="DN10" s="1">
        <f>INDEX(Auxiliar_OPEX_Drivers!$B$2:$CH$18,MATCH(Auxiliar_OPEX_M!DN$3,Auxiliar_OPEX_Drivers!$B$2:$B$18,0),MATCH($DG10,Auxiliar_OPEX_Drivers!$B$2:$CH$2,0))</f>
        <v>601</v>
      </c>
      <c r="DO10" s="1">
        <f>INDEX(Auxiliar_OPEX_Drivers!$B$2:$CH$18,MATCH(Auxiliar_OPEX_M!DO$3,Auxiliar_OPEX_Drivers!$B$2:$B$18,0),MATCH($DG10,Auxiliar_OPEX_Drivers!$B$2:$CH$2,0))</f>
        <v>12</v>
      </c>
      <c r="DP10" s="1">
        <f>INDEX(Auxiliar_OPEX_Drivers!$B$2:$CH$18,MATCH(Auxiliar_OPEX_M!DP$3,Auxiliar_OPEX_Drivers!$B$2:$B$18,0),MATCH($DG10,Auxiliar_OPEX_Drivers!$B$2:$CH$2,0))</f>
        <v>191</v>
      </c>
      <c r="DQ10" s="1">
        <f>INDEX(Auxiliar_OPEX_Drivers!$B$2:$CH$18,MATCH(Auxiliar_OPEX_M!DQ$3,Auxiliar_OPEX_Drivers!$B$2:$B$18,0),MATCH($DG10,Auxiliar_OPEX_Drivers!$B$2:$CH$2,0))</f>
        <v>37</v>
      </c>
      <c r="DR10" s="1">
        <f>INDEX(Auxiliar_OPEX_Drivers!$B$2:$CH$18,MATCH(Auxiliar_OPEX_M!DR$3,Auxiliar_OPEX_Drivers!$B$2:$B$18,0),MATCH($DG10,Auxiliar_OPEX_Drivers!$B$2:$CH$2,0))</f>
        <v>17050279.471007373</v>
      </c>
      <c r="DS10" s="1">
        <f>INDEX(Auxiliar_OPEX_Drivers!$B$2:$CH$18,MATCH(Auxiliar_OPEX_M!DS$3,Auxiliar_OPEX_Drivers!$B$2:$B$18,0),MATCH($DG10,Auxiliar_OPEX_Drivers!$B$2:$CH$2,0))</f>
        <v>88257.836666666699</v>
      </c>
      <c r="DT10" s="1">
        <f>INDEX(Auxiliar_OPEX_Drivers!$B$2:$CH$18,MATCH(Auxiliar_OPEX_M!DT$3,Auxiliar_OPEX_Drivers!$B$2:$B$18,0),MATCH($DG10,Auxiliar_OPEX_Drivers!$B$2:$CH$2,0))</f>
        <v>4779.9643083234996</v>
      </c>
      <c r="DU10" s="1">
        <f>INDEX(Auxiliar_OPEX_Drivers!$B$2:$CH$18,MATCH(Auxiliar_OPEX_M!DU$3,Auxiliar_OPEX_Drivers!$B$2:$B$18,0),MATCH($DG10,Auxiliar_OPEX_Drivers!$B$2:$CH$2,0))</f>
        <v>1164.6846385495248</v>
      </c>
      <c r="DV10" s="1">
        <f>INDEX(Auxiliar_OPEX_Drivers!$B$2:$CH$18,MATCH(Auxiliar_OPEX_M!DV$3,Auxiliar_OPEX_Drivers!$B$2:$B$18,0),MATCH($DG10,Auxiliar_OPEX_Drivers!$B$2:$CH$2,0))</f>
        <v>2049653.6239244249</v>
      </c>
      <c r="DW10" s="1">
        <f>INDEX(Auxiliar_OPEX_Drivers!$B$2:$CH$18,MATCH(Auxiliar_OPEX_M!DW$3,Auxiliar_OPEX_Drivers!$B$2:$B$18,0),MATCH($DG10,Auxiliar_OPEX_Drivers!$B$2:$CH$2,0))</f>
        <v>4686.3996416568525</v>
      </c>
      <c r="DX10" s="1">
        <f>INDEX(Auxiliar_OPEX_Drivers!$B$2:$CH$18,MATCH(Auxiliar_OPEX_M!DX$3,Auxiliar_OPEX_Drivers!$B$2:$B$18,0),MATCH($DG10,Auxiliar_OPEX_Drivers!$B$2:$CH$2,0))</f>
        <v>2069540.1135910917</v>
      </c>
      <c r="DY10" s="1">
        <f>INDEX(Auxiliar_OPEX_Drivers!$B$2:$CH$18,MATCH(Auxiliar_OPEX_M!DY$3,Auxiliar_OPEX_Drivers!$B$2:$B$18,0),MATCH($DG10,Auxiliar_OPEX_Drivers!$B$2:$CH$2,0))</f>
        <v>929</v>
      </c>
    </row>
    <row r="11" spans="1:190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3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M11" s="1" t="str">
        <f>VLOOKUP($A11,Auxiliar_OPEX_CustosUnit!$A$4:$BT$129,COLUMN(Auxiliar_OPEX_CustosUnit!S$2),0)</f>
        <v/>
      </c>
      <c r="CN11" s="1" t="str">
        <f>VLOOKUP($A11,Auxiliar_OPEX_CustosUnit!$A$4:$BT$129,COLUMN(Auxiliar_OPEX_CustosUnit!T$2),0)</f>
        <v/>
      </c>
      <c r="CO11" s="1" t="str">
        <f>VLOOKUP($A11,Auxiliar_OPEX_CustosUnit!$A$4:$BT$129,COLUMN(Auxiliar_OPEX_CustosUnit!U$2),0)</f>
        <v/>
      </c>
      <c r="CP11" s="1" t="str">
        <f>VLOOKUP($A11,Auxiliar_OPEX_CustosUnit!$A$4:$BT$129,COLUMN(Auxiliar_OPEX_CustosUnit!V$2),0)</f>
        <v/>
      </c>
      <c r="CQ11" s="1" t="str">
        <f>VLOOKUP($A11,Auxiliar_OPEX_CustosUnit!$A$4:$BT$129,COLUMN(Auxiliar_OPEX_CustosUnit!W$2),0)</f>
        <v/>
      </c>
      <c r="CR11" s="1" t="str">
        <f>VLOOKUP($A11,Auxiliar_OPEX_CustosUnit!$A$4:$BT$129,COLUMN(Auxiliar_OPEX_CustosUnit!X$2),0)</f>
        <v/>
      </c>
      <c r="CS11" s="1" t="str">
        <f>VLOOKUP($A11,Auxiliar_OPEX_CustosUnit!$A$4:$BT$129,COLUMN(Auxiliar_OPEX_CustosUnit!Y$2),0)</f>
        <v/>
      </c>
      <c r="CT11" s="1" t="str">
        <f>VLOOKUP($A11,Auxiliar_OPEX_CustosUnit!$A$4:$BT$129,COLUMN(Auxiliar_OPEX_CustosUnit!Z$2),0)</f>
        <v/>
      </c>
      <c r="CU11" s="1" t="str">
        <f>VLOOKUP($A11,Auxiliar_OPEX_CustosUnit!$A$4:$BT$129,COLUMN(Auxiliar_OPEX_CustosUnit!AA$2),0)</f>
        <v/>
      </c>
      <c r="CV11" s="1" t="str">
        <f>VLOOKUP($A11,Auxiliar_OPEX_CustosUnit!$A$4:$BT$129,COLUMN(Auxiliar_OPEX_CustosUnit!AB$2),0)</f>
        <v/>
      </c>
      <c r="CW11" s="1" t="str">
        <f>VLOOKUP($A11,Auxiliar_OPEX_CustosUnit!$A$4:$BT$129,COLUMN(Auxiliar_OPEX_CustosUnit!AC$2),0)</f>
        <v/>
      </c>
      <c r="CX11" s="1" t="str">
        <f>VLOOKUP($A11,Auxiliar_OPEX_CustosUnit!$A$4:$BT$129,COLUMN(Auxiliar_OPEX_CustosUnit!AD$2),0)</f>
        <v/>
      </c>
      <c r="CY11" s="1" t="str">
        <f>VLOOKUP($A11,Auxiliar_OPEX_CustosUnit!$A$4:$BT$129,COLUMN(Auxiliar_OPEX_CustosUnit!AE$2),0)</f>
        <v/>
      </c>
      <c r="CZ11" s="1" t="str">
        <f>VLOOKUP($A11,Auxiliar_OPEX_CustosUnit!$A$4:$BT$129,COLUMN(Auxiliar_OPEX_CustosUnit!AF$2),0)</f>
        <v/>
      </c>
      <c r="DA11" s="1" t="str">
        <f>VLOOKUP($A11,Auxiliar_OPEX_CustosUnit!$A$4:$BT$129,COLUMN(Auxiliar_OPEX_CustosUnit!AG$2),0)</f>
        <v/>
      </c>
      <c r="DB11" s="1" t="str">
        <f>VLOOKUP($A11,Auxiliar_OPEX_CustosUnit!$A$4:$BT$129,COLUMN(Auxiliar_OPEX_CustosUnit!AH$2),0)</f>
        <v/>
      </c>
      <c r="DC11" s="1" t="str">
        <f>VLOOKUP($A11,Auxiliar_OPEX_CustosUnit!$A$4:$BT$129,COLUMN(Auxiliar_OPEX_CustosUnit!AI$2),0)</f>
        <v/>
      </c>
      <c r="DD11" s="1" t="str">
        <f>VLOOKUP($A11,Auxiliar_OPEX_CustosUnit!$A$4:$BT$129,COLUMN(Auxiliar_OPEX_CustosUnit!AJ$2),0)</f>
        <v/>
      </c>
      <c r="DG11" s="60">
        <v>43466</v>
      </c>
      <c r="DH11" s="1">
        <v>1</v>
      </c>
      <c r="DI11" s="1">
        <f>INDEX(Auxiliar_OPEX_Drivers!$B$2:$CH$18,MATCH(Auxiliar_OPEX_M!DI$3,Auxiliar_OPEX_Drivers!$B$2:$B$18,0),MATCH($DG11,Auxiliar_OPEX_Drivers!$B$2:$CH$2,0))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INDEX(Auxiliar_OPEX_Drivers!$B$2:$CH$18,MATCH(Auxiliar_OPEX_M!DK$3,Auxiliar_OPEX_Drivers!$B$2:$B$18,0),MATCH($DG11,Auxiliar_OPEX_Drivers!$B$2:$CH$2,0))</f>
        <v>14.197864859951647</v>
      </c>
      <c r="DL11" s="1">
        <f>INDEX(Auxiliar_OPEX_Drivers!$B$2:$CH$18,MATCH(Auxiliar_OPEX_M!DL$3,Auxiliar_OPEX_Drivers!$B$2:$B$18,0),MATCH($DG11,Auxiliar_OPEX_Drivers!$B$2:$CH$2,0))</f>
        <v>61.664040607223974</v>
      </c>
      <c r="DM11" s="1">
        <f>INDEX(Auxiliar_OPEX_Drivers!$B$2:$CH$18,MATCH(Auxiliar_OPEX_M!DM$3,Auxiliar_OPEX_Drivers!$B$2:$B$18,0),MATCH($DG11,Auxiliar_OPEX_Drivers!$B$2:$CH$2,0))</f>
        <v>13</v>
      </c>
      <c r="DN11" s="1">
        <f>INDEX(Auxiliar_OPEX_Drivers!$B$2:$CH$18,MATCH(Auxiliar_OPEX_M!DN$3,Auxiliar_OPEX_Drivers!$B$2:$B$18,0),MATCH($DG11,Auxiliar_OPEX_Drivers!$B$2:$CH$2,0))</f>
        <v>629.88820478653656</v>
      </c>
      <c r="DO11" s="1">
        <f>INDEX(Auxiliar_OPEX_Drivers!$B$2:$CH$18,MATCH(Auxiliar_OPEX_M!DO$3,Auxiliar_OPEX_Drivers!$B$2:$B$18,0),MATCH($DG11,Auxiliar_OPEX_Drivers!$B$2:$CH$2,0))</f>
        <v>12</v>
      </c>
      <c r="DP11" s="1">
        <f>INDEX(Auxiliar_OPEX_Drivers!$B$2:$CH$18,MATCH(Auxiliar_OPEX_M!DP$3,Auxiliar_OPEX_Drivers!$B$2:$B$18,0),MATCH($DG11,Auxiliar_OPEX_Drivers!$B$2:$CH$2,0))</f>
        <v>193.23159128191017</v>
      </c>
      <c r="DQ11" s="1">
        <f>INDEX(Auxiliar_OPEX_Drivers!$B$2:$CH$18,MATCH(Auxiliar_OPEX_M!DQ$3,Auxiliar_OPEX_Drivers!$B$2:$B$18,0),MATCH($DG11,Auxiliar_OPEX_Drivers!$B$2:$CH$2,0))</f>
        <v>37.049466214987916</v>
      </c>
      <c r="DR11" s="1">
        <f>INDEX(Auxiliar_OPEX_Drivers!$B$2:$CH$18,MATCH(Auxiliar_OPEX_M!DR$3,Auxiliar_OPEX_Drivers!$B$2:$B$18,0),MATCH($DG11,Auxiliar_OPEX_Drivers!$B$2:$CH$2,0))</f>
        <v>17151448.82683662</v>
      </c>
      <c r="DS11" s="1">
        <f>INDEX(Auxiliar_OPEX_Drivers!$B$2:$CH$18,MATCH(Auxiliar_OPEX_M!DS$3,Auxiliar_OPEX_Drivers!$B$2:$B$18,0),MATCH($DG11,Auxiliar_OPEX_Drivers!$B$2:$CH$2,0))</f>
        <v>101169.355829248</v>
      </c>
      <c r="DT11" s="1">
        <f>INDEX(Auxiliar_OPEX_Drivers!$B$2:$CH$18,MATCH(Auxiliar_OPEX_M!DT$3,Auxiliar_OPEX_Drivers!$B$2:$B$18,0),MATCH($DG11,Auxiliar_OPEX_Drivers!$B$2:$CH$2,0))</f>
        <v>5750.0867350203907</v>
      </c>
      <c r="DU11" s="1">
        <f>INDEX(Auxiliar_OPEX_Drivers!$B$2:$CH$18,MATCH(Auxiliar_OPEX_M!DU$3,Auxiliar_OPEX_Drivers!$B$2:$B$18,0),MATCH($DG11,Auxiliar_OPEX_Drivers!$B$2:$CH$2,0))</f>
        <v>3089.9394516869088</v>
      </c>
      <c r="DV11" s="1">
        <f>INDEX(Auxiliar_OPEX_Drivers!$B$2:$CH$18,MATCH(Auxiliar_OPEX_M!DV$3,Auxiliar_OPEX_Drivers!$B$2:$B$18,0),MATCH($DG11,Auxiliar_OPEX_Drivers!$B$2:$CH$2,0))</f>
        <v>2052578.3904927785</v>
      </c>
      <c r="DW11" s="1">
        <f>INDEX(Auxiliar_OPEX_Drivers!$B$2:$CH$18,MATCH(Auxiliar_OPEX_M!DW$3,Auxiliar_OPEX_Drivers!$B$2:$B$18,0),MATCH($DG11,Auxiliar_OPEX_Drivers!$B$2:$CH$2,0))</f>
        <v>5663.766568353717</v>
      </c>
      <c r="DX11" s="1">
        <f>INDEX(Auxiliar_OPEX_Drivers!$B$2:$CH$18,MATCH(Auxiliar_OPEX_M!DX$3,Auxiliar_OPEX_Drivers!$B$2:$B$18,0),MATCH($DG11,Auxiliar_OPEX_Drivers!$B$2:$CH$2,0))</f>
        <v>2072450.2003261119</v>
      </c>
      <c r="DY11" s="1">
        <f>INDEX(Auxiliar_OPEX_Drivers!$B$2:$CH$18,MATCH(Auxiliar_OPEX_M!DY$3,Auxiliar_OPEX_Drivers!$B$2:$B$18,0),MATCH($DG11,Auxiliar_OPEX_Drivers!$B$2:$CH$2,0))</f>
        <v>961.03116775061017</v>
      </c>
    </row>
    <row r="12" spans="1:190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246.74724113011507</v>
      </c>
      <c r="E12" s="51">
        <f ca="1">SUMPRODUCT($CM12:$DD12,INDIRECT(ADDRESS(E$2,$DH$2)):INDIRECT(ADDRESS(E$2,$DY$2)))</f>
        <v>247.04307113713298</v>
      </c>
      <c r="F12" s="51">
        <f ca="1">SUMPRODUCT($CM12:$DD12,INDIRECT(ADDRESS(F$2,$DH$2)):INDIRECT(ADDRESS(F$2,$DY$2)))</f>
        <v>247.34504125384532</v>
      </c>
      <c r="G12" s="51">
        <f ca="1">SUMPRODUCT($CM12:$DD12,INDIRECT(ADDRESS(G$2,$DH$2)):INDIRECT(ADDRESS(G$2,$DY$2)))</f>
        <v>247.62527270132784</v>
      </c>
      <c r="H12" s="51">
        <f ca="1">SUMPRODUCT($CM12:$DD12,INDIRECT(ADDRESS(H$2,$DH$2)):INDIRECT(ADDRESS(H$2,$DY$2)))</f>
        <v>247.92844160244721</v>
      </c>
      <c r="I12" s="51">
        <f ca="1">SUMPRODUCT($CM12:$DD12,INDIRECT(ADDRESS(I$2,$DH$2)):INDIRECT(ADDRESS(I$2,$DY$2)))</f>
        <v>248.24252301408387</v>
      </c>
      <c r="J12" s="51">
        <f ca="1">SUMPRODUCT($CM12:$DD12,INDIRECT(ADDRESS(J$2,$DH$2)):INDIRECT(ADDRESS(J$2,$DY$2)))</f>
        <v>248.53497460530016</v>
      </c>
      <c r="K12" s="51">
        <f ca="1">SUMPRODUCT($CM12:$DD12,INDIRECT(ADDRESS(K$2,$DH$2)):INDIRECT(ADDRESS(K$2,$DY$2)))</f>
        <v>251.07356465727383</v>
      </c>
      <c r="L12" s="51">
        <f ca="1">SUMPRODUCT($CM12:$DD12,INDIRECT(ADDRESS(L$2,$DH$2)):INDIRECT(ADDRESS(L$2,$DY$2)))</f>
        <v>251.40209864342478</v>
      </c>
      <c r="M12" s="51">
        <f ca="1">SUMPRODUCT($CM12:$DD12,INDIRECT(ADDRESS(M$2,$DH$2)):INDIRECT(ADDRESS(M$2,$DY$2)))</f>
        <v>251.68828821878611</v>
      </c>
      <c r="N12" s="51">
        <f ca="1">SUMPRODUCT($CM12:$DD12,INDIRECT(ADDRESS(N$2,$DH$2)):INDIRECT(ADDRESS(N$2,$DY$2)))</f>
        <v>251.99948100648373</v>
      </c>
      <c r="O12" s="51">
        <f ca="1">SUMPRODUCT($CM12:$DD12,INDIRECT(ADDRESS(O$2,$DH$2)):INDIRECT(ADDRESS(O$2,$DY$2)))</f>
        <v>252.33991967014614</v>
      </c>
      <c r="P12" s="51">
        <f ca="1">SUMPRODUCT($CM12:$DD12,INDIRECT(ADDRESS(P$2,$DH$2)):INDIRECT(ADDRESS(P$2,$DY$2)))</f>
        <v>252.63655615566077</v>
      </c>
      <c r="Q12" s="51">
        <f ca="1">SUMPRODUCT($CM12:$DD12,INDIRECT(ADDRESS(Q$2,$DH$2)):INDIRECT(ADDRESS(Q$2,$DY$2)))</f>
        <v>252.91479061204873</v>
      </c>
      <c r="R12" s="51">
        <f ca="1">SUMPRODUCT($CM12:$DD12,INDIRECT(ADDRESS(R$2,$DH$2)):INDIRECT(ADDRESS(R$2,$DY$2)))</f>
        <v>253.20482236927182</v>
      </c>
      <c r="S12" s="51">
        <f ca="1">SUMPRODUCT($CM12:$DD12,INDIRECT(ADDRESS(S$2,$DH$2)):INDIRECT(ADDRESS(S$2,$DY$2)))</f>
        <v>253.52688840089888</v>
      </c>
      <c r="T12" s="51">
        <f ca="1">SUMPRODUCT($CM12:$DD12,INDIRECT(ADDRESS(T$2,$DH$2)):INDIRECT(ADDRESS(T$2,$DY$2)))</f>
        <v>253.84002758119476</v>
      </c>
      <c r="U12" s="51">
        <f ca="1">SUMPRODUCT($CM12:$DD12,INDIRECT(ADDRESS(U$2,$DH$2)):INDIRECT(ADDRESS(U$2,$DY$2)))</f>
        <v>254.12626194731706</v>
      </c>
      <c r="V12" s="51">
        <f ca="1">SUMPRODUCT($CM12:$DD12,INDIRECT(ADDRESS(V$2,$DH$2)):INDIRECT(ADDRESS(V$2,$DY$2)))</f>
        <v>254.38733386215208</v>
      </c>
      <c r="W12" s="51">
        <f ca="1">SUMPRODUCT($CM12:$DD12,INDIRECT(ADDRESS(W$2,$DH$2)):INDIRECT(ADDRESS(W$2,$DY$2)))</f>
        <v>256.68016923840543</v>
      </c>
      <c r="X12" s="51">
        <f ca="1">SUMPRODUCT($CM12:$DD12,INDIRECT(ADDRESS(X$2,$DH$2)):INDIRECT(ADDRESS(X$2,$DY$2)))</f>
        <v>256.9763973989605</v>
      </c>
      <c r="Y12" s="51">
        <f ca="1">SUMPRODUCT($CM12:$DD12,INDIRECT(ADDRESS(Y$2,$DH$2)):INDIRECT(ADDRESS(Y$2,$DY$2)))</f>
        <v>257.28582699868275</v>
      </c>
      <c r="Z12" s="51">
        <f ca="1">SUMPRODUCT($CM12:$DD12,INDIRECT(ADDRESS(Z$2,$DH$2)):INDIRECT(ADDRESS(Z$2,$DY$2)))</f>
        <v>257.61845183200506</v>
      </c>
      <c r="AA12" s="51">
        <f ca="1">SUMPRODUCT($CM12:$DD12,INDIRECT(ADDRESS(AA$2,$DH$2)):INDIRECT(ADDRESS(AA$2,$DY$2)))</f>
        <v>257.94071674889557</v>
      </c>
      <c r="AB12" s="51">
        <f ca="1">SUMPRODUCT($CM12:$DD12,INDIRECT(ADDRESS(AB$2,$DH$2)):INDIRECT(ADDRESS(AB$2,$DY$2)))</f>
        <v>258.18205638508908</v>
      </c>
      <c r="AC12" s="51">
        <f ca="1">SUMPRODUCT($CM12:$DD12,INDIRECT(ADDRESS(AC$2,$DH$2)):INDIRECT(ADDRESS(AC$2,$DY$2)))</f>
        <v>258.43604509639488</v>
      </c>
      <c r="AD12" s="51">
        <f ca="1">SUMPRODUCT($CM12:$DD12,INDIRECT(ADDRESS(AD$2,$DH$2)):INDIRECT(ADDRESS(AD$2,$DY$2)))</f>
        <v>258.65723770877344</v>
      </c>
      <c r="AE12" s="51">
        <f ca="1">SUMPRODUCT($CM12:$DD12,INDIRECT(ADDRESS(AE$2,$DH$2)):INDIRECT(ADDRESS(AE$2,$DY$2)))</f>
        <v>258.85871017862661</v>
      </c>
      <c r="AF12" s="51">
        <f ca="1">SUMPRODUCT($CM12:$DD12,INDIRECT(ADDRESS(AF$2,$DH$2)):INDIRECT(ADDRESS(AF$2,$DY$2)))</f>
        <v>259.07561398030657</v>
      </c>
      <c r="AG12" s="51">
        <f ca="1">SUMPRODUCT($CM12:$DD12,INDIRECT(ADDRESS(AG$2,$DH$2)):INDIRECT(ADDRESS(AG$2,$DY$2)))</f>
        <v>259.32031375397219</v>
      </c>
      <c r="AH12" s="51">
        <f ca="1">SUMPRODUCT($CM12:$DD12,INDIRECT(ADDRESS(AH$2,$DH$2)):INDIRECT(ADDRESS(AH$2,$DY$2)))</f>
        <v>259.57594842347777</v>
      </c>
      <c r="AI12" s="51">
        <f ca="1">SUMPRODUCT($CM12:$DD12,INDIRECT(ADDRESS(AI$2,$DH$2)):INDIRECT(ADDRESS(AI$2,$DY$2)))</f>
        <v>261.96990808050077</v>
      </c>
      <c r="AJ12" s="51">
        <f ca="1">SUMPRODUCT($CM12:$DD12,INDIRECT(ADDRESS(AJ$2,$DH$2)):INDIRECT(ADDRESS(AJ$2,$DY$2)))</f>
        <v>262.20446638442775</v>
      </c>
      <c r="AK12" s="51">
        <f ca="1">SUMPRODUCT($CM12:$DD12,INDIRECT(ADDRESS(AK$2,$DH$2)):INDIRECT(ADDRESS(AK$2,$DY$2)))</f>
        <v>262.50434761882775</v>
      </c>
      <c r="AL12" s="51">
        <f ca="1">SUMPRODUCT($CM12:$DD12,INDIRECT(ADDRESS(AL$2,$DH$2)):INDIRECT(ADDRESS(AL$2,$DY$2)))</f>
        <v>262.80588565562772</v>
      </c>
      <c r="AM12" s="51">
        <f ca="1">SUMPRODUCT($CM12:$DD12,INDIRECT(ADDRESS(AM$2,$DH$2)):INDIRECT(ADDRESS(AM$2,$DY$2)))</f>
        <v>263.09151838938772</v>
      </c>
      <c r="AN12" s="51">
        <f ca="1">SUMPRODUCT($CM12:$DD12,INDIRECT(ADDRESS(AN$2,$DH$2)):INDIRECT(ADDRESS(AN$2,$DY$2)))</f>
        <v>263.34524110892374</v>
      </c>
      <c r="AO12" s="51">
        <f ca="1">SUMPRODUCT($CM12:$DD12,INDIRECT(ADDRESS(AO$2,$DH$2)):INDIRECT(ADDRESS(AO$2,$DY$2)))</f>
        <v>263.61824900839576</v>
      </c>
      <c r="AP12" s="51">
        <f ca="1">SUMPRODUCT($CM12:$DD12,INDIRECT(ADDRESS(AP$2,$DH$2)):INDIRECT(ADDRESS(AP$2,$DY$2)))</f>
        <v>263.8906681465669</v>
      </c>
      <c r="AQ12" s="51">
        <f ca="1">SUMPRODUCT($CM12:$DD12,INDIRECT(ADDRESS(AQ$2,$DH$2)):INDIRECT(ADDRESS(AQ$2,$DY$2)))</f>
        <v>264.1405421141277</v>
      </c>
      <c r="AR12" s="51">
        <f ca="1">SUMPRODUCT($CM12:$DD12,INDIRECT(ADDRESS(AR$2,$DH$2)):INDIRECT(ADDRESS(AR$2,$DY$2)))</f>
        <v>264.40996635000846</v>
      </c>
      <c r="AS12" s="51">
        <f ca="1">SUMPRODUCT($CM12:$DD12,INDIRECT(ADDRESS(AS$2,$DH$2)):INDIRECT(ADDRESS(AS$2,$DY$2)))</f>
        <v>264.67939058588928</v>
      </c>
      <c r="AT12" s="51">
        <f ca="1">SUMPRODUCT($CM12:$DD12,INDIRECT(ADDRESS(AT$2,$DH$2)):INDIRECT(ADDRESS(AT$2,$DY$2)))</f>
        <v>264.9368871311658</v>
      </c>
      <c r="AU12" s="51">
        <f ca="1">SUMPRODUCT($CM12:$DD12,INDIRECT(ADDRESS(AU$2,$DH$2)):INDIRECT(ADDRESS(AU$2,$DY$2)))</f>
        <v>267.10345574682765</v>
      </c>
      <c r="AV12" s="51">
        <f ca="1">SUMPRODUCT($CM12:$DD12,INDIRECT(ADDRESS(AV$2,$DH$2)):INDIRECT(ADDRESS(AV$2,$DY$2)))</f>
        <v>267.41927044990848</v>
      </c>
      <c r="AW12" s="51">
        <f ca="1">SUMPRODUCT($CM12:$DD12,INDIRECT(ADDRESS(AW$2,$DH$2)):INDIRECT(ADDRESS(AW$2,$DY$2)))</f>
        <v>267.72573360124966</v>
      </c>
      <c r="AX12" s="51">
        <f ca="1">SUMPRODUCT($CM12:$DD12,INDIRECT(ADDRESS(AX$2,$DH$2)):INDIRECT(ADDRESS(AX$2,$DY$2)))</f>
        <v>268.04602910612158</v>
      </c>
      <c r="AY12" s="51">
        <f ca="1">SUMPRODUCT($CM12:$DD12,INDIRECT(ADDRESS(AY$2,$DH$2)):INDIRECT(ADDRESS(AY$2,$DY$2)))</f>
        <v>268.32256909999387</v>
      </c>
      <c r="AZ12" s="51">
        <f ca="1">SUMPRODUCT($CM12:$DD12,INDIRECT(ADDRESS(AZ$2,$DH$2)):INDIRECT(ADDRESS(AZ$2,$DY$2)))</f>
        <v>268.51851083582989</v>
      </c>
      <c r="BA12" s="51">
        <f ca="1">SUMPRODUCT($CM12:$DD12,INDIRECT(ADDRESS(BA$2,$DH$2)):INDIRECT(ADDRESS(BA$2,$DY$2)))</f>
        <v>268.69722182670586</v>
      </c>
      <c r="BB12" s="51">
        <f ca="1">SUMPRODUCT($CM12:$DD12,INDIRECT(ADDRESS(BB$2,$DH$2)):INDIRECT(ADDRESS(BB$2,$DY$2)))</f>
        <v>268.88826439784509</v>
      </c>
      <c r="BC12" s="51">
        <f ca="1">SUMPRODUCT($CM12:$DD12,INDIRECT(ADDRESS(BC$2,$DH$2)):INDIRECT(ADDRESS(BC$2,$DY$2)))</f>
        <v>269.05540593756189</v>
      </c>
      <c r="BD12" s="51">
        <f ca="1">SUMPRODUCT($CM12:$DD12,INDIRECT(ADDRESS(BD$2,$DH$2)):INDIRECT(ADDRESS(BD$2,$DY$2)))</f>
        <v>269.21895552967544</v>
      </c>
      <c r="BE12" s="51">
        <f ca="1">SUMPRODUCT($CM12:$DD12,INDIRECT(ADDRESS(BE$2,$DH$2)):INDIRECT(ADDRESS(BE$2,$DY$2)))</f>
        <v>269.3927342198067</v>
      </c>
      <c r="BF12" s="51">
        <f ca="1">SUMPRODUCT($CM12:$DD12,INDIRECT(ADDRESS(BF$2,$DH$2)):INDIRECT(ADDRESS(BF$2,$DY$2)))</f>
        <v>269.57927028841789</v>
      </c>
      <c r="BG12" s="51">
        <f ca="1">SUMPRODUCT($CM12:$DD12,INDIRECT(ADDRESS(BG$2,$DH$2)):INDIRECT(ADDRESS(BG$2,$DY$2)))</f>
        <v>271.68340915566779</v>
      </c>
      <c r="BH12" s="51">
        <f ca="1">SUMPRODUCT($CM12:$DD12,INDIRECT(ADDRESS(BH$2,$DH$2)):INDIRECT(ADDRESS(BH$2,$DY$2)))</f>
        <v>271.94573620233444</v>
      </c>
      <c r="BI12" s="51">
        <f ca="1">SUMPRODUCT($CM12:$DD12,INDIRECT(ADDRESS(BI$2,$DH$2)):INDIRECT(ADDRESS(BI$2,$DY$2)))</f>
        <v>272.20806324900116</v>
      </c>
      <c r="BJ12" s="51">
        <f ca="1">SUMPRODUCT($CM12:$DD12,INDIRECT(ADDRESS(BJ$2,$DH$2)):INDIRECT(ADDRESS(BJ$2,$DY$2)))</f>
        <v>272.47039029566781</v>
      </c>
      <c r="BK12" s="51">
        <f ca="1">SUMPRODUCT($CM12:$DD12,INDIRECT(ADDRESS(BK$2,$DH$2)):INDIRECT(ADDRESS(BK$2,$DY$2)))</f>
        <v>272.73271734233447</v>
      </c>
      <c r="BL12" s="51">
        <f ca="1">SUMPRODUCT($CM12:$DD12,INDIRECT(ADDRESS(BL$2,$DH$2)):INDIRECT(ADDRESS(BL$2,$DY$2)))</f>
        <v>272.94108268000031</v>
      </c>
      <c r="BM12" s="51">
        <f ca="1">SUMPRODUCT($CM12:$DD12,INDIRECT(ADDRESS(BM$2,$DH$2)):INDIRECT(ADDRESS(BM$2,$DY$2)))</f>
        <v>273.14944801766615</v>
      </c>
      <c r="BN12" s="51">
        <f ca="1">SUMPRODUCT($CM12:$DD12,INDIRECT(ADDRESS(BN$2,$DH$2)):INDIRECT(ADDRESS(BN$2,$DY$2)))</f>
        <v>273.35781335533193</v>
      </c>
      <c r="BO12" s="51">
        <f ca="1">SUMPRODUCT($CM12:$DD12,INDIRECT(ADDRESS(BO$2,$DH$2)):INDIRECT(ADDRESS(BO$2,$DY$2)))</f>
        <v>273.56617869299782</v>
      </c>
      <c r="BP12" s="51">
        <f ca="1">SUMPRODUCT($CM12:$DD12,INDIRECT(ADDRESS(BP$2,$DH$2)):INDIRECT(ADDRESS(BP$2,$DY$2)))</f>
        <v>273.77454403066361</v>
      </c>
      <c r="BQ12" s="51">
        <f ca="1">SUMPRODUCT($CM12:$DD12,INDIRECT(ADDRESS(BQ$2,$DH$2)):INDIRECT(ADDRESS(BQ$2,$DY$2)))</f>
        <v>273.98290936832944</v>
      </c>
      <c r="BR12" s="51">
        <f ca="1">SUMPRODUCT($CM12:$DD12,INDIRECT(ADDRESS(BR$2,$DH$2)):INDIRECT(ADDRESS(BR$2,$DY$2)))</f>
        <v>274.19127470599528</v>
      </c>
      <c r="BS12" s="51">
        <f ca="1">SUMPRODUCT($CM12:$DD12,INDIRECT(ADDRESS(BS$2,$DH$2)):INDIRECT(ADDRESS(BS$2,$DY$2)))</f>
        <v>276.34352364018315</v>
      </c>
      <c r="BT12" s="51">
        <f ca="1">SUMPRODUCT($CM12:$DD12,INDIRECT(ADDRESS(BT$2,$DH$2)):INDIRECT(ADDRESS(BT$2,$DY$2)))</f>
        <v>276.55188897784899</v>
      </c>
      <c r="BU12" s="51">
        <f ca="1">SUMPRODUCT($CM12:$DD12,INDIRECT(ADDRESS(BU$2,$DH$2)):INDIRECT(ADDRESS(BU$2,$DY$2)))</f>
        <v>276.76025431551477</v>
      </c>
      <c r="BV12" s="51">
        <f ca="1">SUMPRODUCT($CM12:$DD12,INDIRECT(ADDRESS(BV$2,$DH$2)):INDIRECT(ADDRESS(BV$2,$DY$2)))</f>
        <v>276.96861965318061</v>
      </c>
      <c r="BW12" s="51">
        <f ca="1">SUMPRODUCT($CM12:$DD12,INDIRECT(ADDRESS(BW$2,$DH$2)):INDIRECT(ADDRESS(BW$2,$DY$2)))</f>
        <v>277.17698499084645</v>
      </c>
      <c r="BX12" s="51">
        <f ca="1">SUMPRODUCT($CM12:$DD12,INDIRECT(ADDRESS(BX$2,$DH$2)):INDIRECT(ADDRESS(BX$2,$DY$2)))</f>
        <v>277.4393120375131</v>
      </c>
      <c r="BY12" s="51">
        <f ca="1">SUMPRODUCT($CM12:$DD12,INDIRECT(ADDRESS(BY$2,$DH$2)):INDIRECT(ADDRESS(BY$2,$DY$2)))</f>
        <v>277.70163908417976</v>
      </c>
      <c r="BZ12" s="51">
        <f ca="1">SUMPRODUCT($CM12:$DD12,INDIRECT(ADDRESS(BZ$2,$DH$2)):INDIRECT(ADDRESS(BZ$2,$DY$2)))</f>
        <v>277.96396613084647</v>
      </c>
      <c r="CA12" s="51">
        <f ca="1">SUMPRODUCT($CM12:$DD12,INDIRECT(ADDRESS(CA$2,$DH$2)):INDIRECT(ADDRESS(CA$2,$DY$2)))</f>
        <v>278.22629317751313</v>
      </c>
      <c r="CB12" s="51">
        <f ca="1">SUMPRODUCT($CM12:$DD12,INDIRECT(ADDRESS(CB$2,$DH$2)):INDIRECT(ADDRESS(CB$2,$DY$2)))</f>
        <v>278.48862022417984</v>
      </c>
      <c r="CC12" s="51">
        <f ca="1">SUMPRODUCT($CM12:$DD12,INDIRECT(ADDRESS(CC$2,$DH$2)):INDIRECT(ADDRESS(CC$2,$DY$2)))</f>
        <v>278.7509472708465</v>
      </c>
      <c r="CD12" s="51">
        <f ca="1">SUMPRODUCT($CM12:$DD12,INDIRECT(ADDRESS(CD$2,$DH$2)):INDIRECT(ADDRESS(CD$2,$DY$2)))</f>
        <v>279.01327431751315</v>
      </c>
      <c r="CF12" s="51">
        <f t="shared" ca="1" si="3"/>
        <v>2991.9699176403674</v>
      </c>
      <c r="CG12" s="51">
        <f t="shared" ca="1" si="3"/>
        <v>3061.1382431454936</v>
      </c>
      <c r="CH12" s="51">
        <f t="shared" ca="1" si="3"/>
        <v>3124.6820516554121</v>
      </c>
      <c r="CI12" s="51">
        <f t="shared" ca="1" si="3"/>
        <v>3187.6380024491787</v>
      </c>
      <c r="CJ12" s="51">
        <f t="shared" ca="1" si="3"/>
        <v>3244.3906792808484</v>
      </c>
      <c r="CK12" s="51">
        <f t="shared" ca="1" si="3"/>
        <v>3298.7645224285588</v>
      </c>
      <c r="CM12" s="1">
        <f>VLOOKUP($A12,Auxiliar_OPEX_CustosUnit!$A$4:$BT$129,COLUMN(Auxiliar_OPEX_CustosUnit!S$2),0)</f>
        <v>0</v>
      </c>
      <c r="CN12" s="1">
        <f>VLOOKUP($A12,Auxiliar_OPEX_CustosUnit!$A$4:$BT$129,COLUMN(Auxiliar_OPEX_CustosUnit!T$2),0)</f>
        <v>0</v>
      </c>
      <c r="CO12" s="1">
        <f>VLOOKUP($A12,Auxiliar_OPEX_CustosUnit!$A$4:$BT$129,COLUMN(Auxiliar_OPEX_CustosUnit!U$2),0)</f>
        <v>146.197747161602</v>
      </c>
      <c r="CP12" s="1">
        <f>VLOOKUP($A12,Auxiliar_OPEX_CustosUnit!$A$4:$BT$129,COLUMN(Auxiliar_OPEX_CustosUnit!V$2),0)</f>
        <v>0</v>
      </c>
      <c r="CQ12" s="1">
        <f>VLOOKUP($A12,Auxiliar_OPEX_CustosUnit!$A$4:$BT$129,COLUMN(Auxiliar_OPEX_CustosUnit!W$2),0)</f>
        <v>0</v>
      </c>
      <c r="CR12" s="1">
        <f>VLOOKUP($A12,Auxiliar_OPEX_CustosUnit!$A$4:$BT$129,COLUMN(Auxiliar_OPEX_CustosUnit!X$2),0)</f>
        <v>0</v>
      </c>
      <c r="CS12" s="1">
        <f>VLOOKUP($A12,Auxiliar_OPEX_CustosUnit!$A$4:$BT$129,COLUMN(Auxiliar_OPEX_CustosUnit!Y$2),0)</f>
        <v>7.6271779612689994E-2</v>
      </c>
      <c r="CT12" s="1">
        <f>VLOOKUP($A12,Auxiliar_OPEX_CustosUnit!$A$4:$BT$129,COLUMN(Auxiliar_OPEX_CustosUnit!Z$2),0)</f>
        <v>0</v>
      </c>
      <c r="CU12" s="1">
        <f>VLOOKUP($A12,Auxiliar_OPEX_CustosUnit!$A$4:$BT$129,COLUMN(Auxiliar_OPEX_CustosUnit!AA$2),0)</f>
        <v>0</v>
      </c>
      <c r="CV12" s="1">
        <f>VLOOKUP($A12,Auxiliar_OPEX_CustosUnit!$A$4:$BT$129,COLUMN(Auxiliar_OPEX_CustosUnit!AB$2),0)</f>
        <v>0</v>
      </c>
      <c r="CW12" s="1">
        <f>VLOOKUP($A12,Auxiliar_OPEX_CustosUnit!$A$4:$BT$129,COLUMN(Auxiliar_OPEX_CustosUnit!AC$2),0)</f>
        <v>3.3136048E-6</v>
      </c>
      <c r="CX12" s="1">
        <f>VLOOKUP($A12,Auxiliar_OPEX_CustosUnit!$A$4:$BT$129,COLUMN(Auxiliar_OPEX_CustosUnit!AD$2),0)</f>
        <v>0</v>
      </c>
      <c r="CY12" s="1">
        <f>VLOOKUP($A12,Auxiliar_OPEX_CustosUnit!$A$4:$BT$129,COLUMN(Auxiliar_OPEX_CustosUnit!AE$2),0)</f>
        <v>0</v>
      </c>
      <c r="CZ12" s="1">
        <f>VLOOKUP($A12,Auxiliar_OPEX_CustosUnit!$A$4:$BT$129,COLUMN(Auxiliar_OPEX_CustosUnit!AF$2),0)</f>
        <v>0</v>
      </c>
      <c r="DA12" s="1">
        <f>VLOOKUP($A12,Auxiliar_OPEX_CustosUnit!$A$4:$BT$129,COLUMN(Auxiliar_OPEX_CustosUnit!AG$2),0)</f>
        <v>0</v>
      </c>
      <c r="DB12" s="1">
        <f>VLOOKUP($A12,Auxiliar_OPEX_CustosUnit!$A$4:$BT$129,COLUMN(Auxiliar_OPEX_CustosUnit!AH$2),0)</f>
        <v>0</v>
      </c>
      <c r="DC12" s="1">
        <f>VLOOKUP($A12,Auxiliar_OPEX_CustosUnit!$A$4:$BT$129,COLUMN(Auxiliar_OPEX_CustosUnit!AI$2),0)</f>
        <v>0</v>
      </c>
      <c r="DD12" s="1">
        <f>VLOOKUP($A12,Auxiliar_OPEX_CustosUnit!$A$4:$BT$129,COLUMN(Auxiliar_OPEX_CustosUnit!AJ$2),0)</f>
        <v>0</v>
      </c>
      <c r="DG12" s="60">
        <v>43497</v>
      </c>
      <c r="DH12" s="1">
        <v>1</v>
      </c>
      <c r="DI12" s="1">
        <f>INDEX(Auxiliar_OPEX_Drivers!$B$2:$CH$18,MATCH(Auxiliar_OPEX_M!DI$3,Auxiliar_OPEX_Drivers!$B$2:$B$18,0),MATCH($DG12,Auxiliar_OPEX_Drivers!$B$2:$CH$2,0))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INDEX(Auxiliar_OPEX_Drivers!$B$2:$CH$18,MATCH(Auxiliar_OPEX_M!DK$3,Auxiliar_OPEX_Drivers!$B$2:$B$18,0),MATCH($DG12,Auxiliar_OPEX_Drivers!$B$2:$CH$2,0))</f>
        <v>14.197864859951647</v>
      </c>
      <c r="DL12" s="1">
        <f>INDEX(Auxiliar_OPEX_Drivers!$B$2:$CH$18,MATCH(Auxiliar_OPEX_M!DL$3,Auxiliar_OPEX_Drivers!$B$2:$B$18,0),MATCH($DG12,Auxiliar_OPEX_Drivers!$B$2:$CH$2,0))</f>
        <v>61.664040607223974</v>
      </c>
      <c r="DM12" s="1">
        <f>INDEX(Auxiliar_OPEX_Drivers!$B$2:$CH$18,MATCH(Auxiliar_OPEX_M!DM$3,Auxiliar_OPEX_Drivers!$B$2:$B$18,0),MATCH($DG12,Auxiliar_OPEX_Drivers!$B$2:$CH$2,0))</f>
        <v>13</v>
      </c>
      <c r="DN12" s="1">
        <f>INDEX(Auxiliar_OPEX_Drivers!$B$2:$CH$18,MATCH(Auxiliar_OPEX_M!DN$3,Auxiliar_OPEX_Drivers!$B$2:$B$18,0),MATCH($DG12,Auxiliar_OPEX_Drivers!$B$2:$CH$2,0))</f>
        <v>629.88820478653656</v>
      </c>
      <c r="DO12" s="1">
        <f>INDEX(Auxiliar_OPEX_Drivers!$B$2:$CH$18,MATCH(Auxiliar_OPEX_M!DO$3,Auxiliar_OPEX_Drivers!$B$2:$B$18,0),MATCH($DG12,Auxiliar_OPEX_Drivers!$B$2:$CH$2,0))</f>
        <v>12</v>
      </c>
      <c r="DP12" s="1">
        <f>INDEX(Auxiliar_OPEX_Drivers!$B$2:$CH$18,MATCH(Auxiliar_OPEX_M!DP$3,Auxiliar_OPEX_Drivers!$B$2:$B$18,0),MATCH($DG12,Auxiliar_OPEX_Drivers!$B$2:$CH$2,0))</f>
        <v>193.23159128191017</v>
      </c>
      <c r="DQ12" s="1">
        <f>INDEX(Auxiliar_OPEX_Drivers!$B$2:$CH$18,MATCH(Auxiliar_OPEX_M!DQ$3,Auxiliar_OPEX_Drivers!$B$2:$B$18,0),MATCH($DG12,Auxiliar_OPEX_Drivers!$B$2:$CH$2,0))</f>
        <v>37.049466214987916</v>
      </c>
      <c r="DR12" s="1">
        <f>INDEX(Auxiliar_OPEX_Drivers!$B$2:$CH$18,MATCH(Auxiliar_OPEX_M!DR$3,Auxiliar_OPEX_Drivers!$B$2:$B$18,0),MATCH($DG12,Auxiliar_OPEX_Drivers!$B$2:$CH$2,0))</f>
        <v>17250595.830169953</v>
      </c>
      <c r="DS12" s="1">
        <f>INDEX(Auxiliar_OPEX_Drivers!$B$2:$CH$18,MATCH(Auxiliar_OPEX_M!DS$3,Auxiliar_OPEX_Drivers!$B$2:$B$18,0),MATCH($DG12,Auxiliar_OPEX_Drivers!$B$2:$CH$2,0))</f>
        <v>99147.003333333298</v>
      </c>
      <c r="DT12" s="1">
        <f>INDEX(Auxiliar_OPEX_Drivers!$B$2:$CH$18,MATCH(Auxiliar_OPEX_M!DT$3,Auxiliar_OPEX_Drivers!$B$2:$B$18,0),MATCH($DG12,Auxiliar_OPEX_Drivers!$B$2:$CH$2,0))</f>
        <v>8960.1202565865005</v>
      </c>
      <c r="DU12" s="1">
        <f>INDEX(Auxiliar_OPEX_Drivers!$B$2:$CH$18,MATCH(Auxiliar_OPEX_M!DU$3,Auxiliar_OPEX_Drivers!$B$2:$B$18,0),MATCH($DG12,Auxiliar_OPEX_Drivers!$B$2:$CH$2,0))</f>
        <v>4165.817141380935</v>
      </c>
      <c r="DV12" s="1">
        <f>INDEX(Auxiliar_OPEX_Drivers!$B$2:$CH$18,MATCH(Auxiliar_OPEX_M!DV$3,Auxiliar_OPEX_Drivers!$B$2:$B$18,0),MATCH($DG12,Auxiliar_OPEX_Drivers!$B$2:$CH$2,0))</f>
        <v>2060014.5569258262</v>
      </c>
      <c r="DW12" s="1">
        <f>INDEX(Auxiliar_OPEX_Drivers!$B$2:$CH$18,MATCH(Auxiliar_OPEX_M!DW$3,Auxiliar_OPEX_Drivers!$B$2:$B$18,0),MATCH($DG12,Auxiliar_OPEX_Drivers!$B$2:$CH$2,0))</f>
        <v>8832.1664330475742</v>
      </c>
      <c r="DX12" s="1">
        <f>INDEX(Auxiliar_OPEX_Drivers!$B$2:$CH$18,MATCH(Auxiliar_OPEX_M!DX$3,Auxiliar_OPEX_Drivers!$B$2:$B$18,0),MATCH($DG12,Auxiliar_OPEX_Drivers!$B$2:$CH$2,0))</f>
        <v>2079923.3205826986</v>
      </c>
      <c r="DY12" s="1">
        <f>INDEX(Auxiliar_OPEX_Drivers!$B$2:$CH$18,MATCH(Auxiliar_OPEX_M!DY$3,Auxiliar_OPEX_Drivers!$B$2:$B$18,0),MATCH($DG12,Auxiliar_OPEX_Drivers!$B$2:$CH$2,0))</f>
        <v>961.03116775061017</v>
      </c>
    </row>
    <row r="13" spans="1:190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2785.3203219463844</v>
      </c>
      <c r="E13" s="51">
        <f ca="1">SUMPRODUCT($CM13:$DD13,INDIRECT(ADDRESS(E$2,$DH$2)):INDIRECT(ADDRESS(E$2,$DY$2)))</f>
        <v>2793.2071499265189</v>
      </c>
      <c r="F13" s="51">
        <f ca="1">SUMPRODUCT($CM13:$DD13,INDIRECT(ADDRESS(F$2,$DH$2)):INDIRECT(ADDRESS(F$2,$DY$2)))</f>
        <v>2801.2576732309617</v>
      </c>
      <c r="G13" s="51">
        <f ca="1">SUMPRODUCT($CM13:$DD13,INDIRECT(ADDRESS(G$2,$DH$2)):INDIRECT(ADDRESS(G$2,$DY$2)))</f>
        <v>2808.7286436142485</v>
      </c>
      <c r="H13" s="51">
        <f ca="1">SUMPRODUCT($CM13:$DD13,INDIRECT(ADDRESS(H$2,$DH$2)):INDIRECT(ADDRESS(H$2,$DY$2)))</f>
        <v>2816.8111265109546</v>
      </c>
      <c r="I13" s="51">
        <f ca="1">SUMPRODUCT($CM13:$DD13,INDIRECT(ADDRESS(I$2,$DH$2)):INDIRECT(ADDRESS(I$2,$DY$2)))</f>
        <v>2825.1845369377952</v>
      </c>
      <c r="J13" s="51">
        <f ca="1">SUMPRODUCT($CM13:$DD13,INDIRECT(ADDRESS(J$2,$DH$2)):INDIRECT(ADDRESS(J$2,$DY$2)))</f>
        <v>2832.9812963527374</v>
      </c>
      <c r="K13" s="51">
        <f ca="1">SUMPRODUCT($CM13:$DD13,INDIRECT(ADDRESS(K$2,$DH$2)):INDIRECT(ADDRESS(K$2,$DY$2)))</f>
        <v>2868.3589259254104</v>
      </c>
      <c r="L13" s="51">
        <f ca="1">SUMPRODUCT($CM13:$DD13,INDIRECT(ADDRESS(L$2,$DH$2)):INDIRECT(ADDRESS(L$2,$DY$2)))</f>
        <v>2877.1176419884614</v>
      </c>
      <c r="M13" s="51">
        <f ca="1">SUMPRODUCT($CM13:$DD13,INDIRECT(ADDRESS(M$2,$DH$2)):INDIRECT(ADDRESS(M$2,$DY$2)))</f>
        <v>2884.7474560608571</v>
      </c>
      <c r="N13" s="51">
        <f ca="1">SUMPRODUCT($CM13:$DD13,INDIRECT(ADDRESS(N$2,$DH$2)):INDIRECT(ADDRESS(N$2,$DY$2)))</f>
        <v>2893.0438557735506</v>
      </c>
      <c r="O13" s="51">
        <f ca="1">SUMPRODUCT($CM13:$DD13,INDIRECT(ADDRESS(O$2,$DH$2)):INDIRECT(ADDRESS(O$2,$DY$2)))</f>
        <v>2902.1199505387767</v>
      </c>
      <c r="P13" s="51">
        <f ca="1">SUMPRODUCT($CM13:$DD13,INDIRECT(ADDRESS(P$2,$DH$2)):INDIRECT(ADDRESS(P$2,$DY$2)))</f>
        <v>2910.0282792356147</v>
      </c>
      <c r="Q13" s="51">
        <f ca="1">SUMPRODUCT($CM13:$DD13,INDIRECT(ADDRESS(Q$2,$DH$2)):INDIRECT(ADDRESS(Q$2,$DY$2)))</f>
        <v>2917.4460098363679</v>
      </c>
      <c r="R13" s="51">
        <f ca="1">SUMPRODUCT($CM13:$DD13,INDIRECT(ADDRESS(R$2,$DH$2)):INDIRECT(ADDRESS(R$2,$DY$2)))</f>
        <v>2925.1782564771079</v>
      </c>
      <c r="S13" s="51">
        <f ca="1">SUMPRODUCT($CM13:$DD13,INDIRECT(ADDRESS(S$2,$DH$2)):INDIRECT(ADDRESS(S$2,$DY$2)))</f>
        <v>2933.7645368727049</v>
      </c>
      <c r="T13" s="51">
        <f ca="1">SUMPRODUCT($CM13:$DD13,INDIRECT(ADDRESS(T$2,$DH$2)):INDIRECT(ADDRESS(T$2,$DY$2)))</f>
        <v>2942.1128274120219</v>
      </c>
      <c r="U13" s="51">
        <f ca="1">SUMPRODUCT($CM13:$DD13,INDIRECT(ADDRESS(U$2,$DH$2)):INDIRECT(ADDRESS(U$2,$DY$2)))</f>
        <v>2949.7438356061043</v>
      </c>
      <c r="V13" s="51">
        <f ca="1">SUMPRODUCT($CM13:$DD13,INDIRECT(ADDRESS(V$2,$DH$2)):INDIRECT(ADDRESS(V$2,$DY$2)))</f>
        <v>2956.70401284946</v>
      </c>
      <c r="W13" s="51">
        <f ca="1">SUMPRODUCT($CM13:$DD13,INDIRECT(ADDRESS(W$2,$DH$2)):INDIRECT(ADDRESS(W$2,$DY$2)))</f>
        <v>2988.4605976319272</v>
      </c>
      <c r="X13" s="51">
        <f ca="1">SUMPRODUCT($CM13:$DD13,INDIRECT(ADDRESS(X$2,$DH$2)):INDIRECT(ADDRESS(X$2,$DY$2)))</f>
        <v>2996.3580403853525</v>
      </c>
      <c r="Y13" s="51">
        <f ca="1">SUMPRODUCT($CM13:$DD13,INDIRECT(ADDRESS(Y$2,$DH$2)):INDIRECT(ADDRESS(Y$2,$DY$2)))</f>
        <v>3004.6074335066651</v>
      </c>
      <c r="Z13" s="51">
        <f ca="1">SUMPRODUCT($CM13:$DD13,INDIRECT(ADDRESS(Z$2,$DH$2)):INDIRECT(ADDRESS(Z$2,$DY$2)))</f>
        <v>3013.4752115552074</v>
      </c>
      <c r="AA13" s="51">
        <f ca="1">SUMPRODUCT($CM13:$DD13,INDIRECT(ADDRESS(AA$2,$DH$2)):INDIRECT(ADDRESS(AA$2,$DY$2)))</f>
        <v>3022.0667942319214</v>
      </c>
      <c r="AB13" s="51">
        <f ca="1">SUMPRODUCT($CM13:$DD13,INDIRECT(ADDRESS(AB$2,$DH$2)):INDIRECT(ADDRESS(AB$2,$DY$2)))</f>
        <v>3028.5009089271598</v>
      </c>
      <c r="AC13" s="51">
        <f ca="1">SUMPRODUCT($CM13:$DD13,INDIRECT(ADDRESS(AC$2,$DH$2)):INDIRECT(ADDRESS(AC$2,$DY$2)))</f>
        <v>3035.2722479645945</v>
      </c>
      <c r="AD13" s="51">
        <f ca="1">SUMPRODUCT($CM13:$DD13,INDIRECT(ADDRESS(AD$2,$DH$2)):INDIRECT(ADDRESS(AD$2,$DY$2)))</f>
        <v>3041.1692430053999</v>
      </c>
      <c r="AE13" s="51">
        <f ca="1">SUMPRODUCT($CM13:$DD13,INDIRECT(ADDRESS(AE$2,$DH$2)):INDIRECT(ADDRESS(AE$2,$DY$2)))</f>
        <v>3046.5404990469424</v>
      </c>
      <c r="AF13" s="51">
        <f ca="1">SUMPRODUCT($CM13:$DD13,INDIRECT(ADDRESS(AF$2,$DH$2)):INDIRECT(ADDRESS(AF$2,$DY$2)))</f>
        <v>3052.3231543946249</v>
      </c>
      <c r="AG13" s="51">
        <f ca="1">SUMPRODUCT($CM13:$DD13,INDIRECT(ADDRESS(AG$2,$DH$2)):INDIRECT(ADDRESS(AG$2,$DY$2)))</f>
        <v>3058.8468503547897</v>
      </c>
      <c r="AH13" s="51">
        <f ca="1">SUMPRODUCT($CM13:$DD13,INDIRECT(ADDRESS(AH$2,$DH$2)):INDIRECT(ADDRESS(AH$2,$DY$2)))</f>
        <v>3065.6620706377917</v>
      </c>
      <c r="AI13" s="51">
        <f ca="1">SUMPRODUCT($CM13:$DD13,INDIRECT(ADDRESS(AI$2,$DH$2)):INDIRECT(ADDRESS(AI$2,$DY$2)))</f>
        <v>3098.0773085095352</v>
      </c>
      <c r="AJ13" s="51">
        <f ca="1">SUMPRODUCT($CM13:$DD13,INDIRECT(ADDRESS(AJ$2,$DH$2)):INDIRECT(ADDRESS(AJ$2,$DY$2)))</f>
        <v>3104.3306328867061</v>
      </c>
      <c r="AK13" s="51">
        <f ca="1">SUMPRODUCT($CM13:$DD13,INDIRECT(ADDRESS(AK$2,$DH$2)):INDIRECT(ADDRESS(AK$2,$DY$2)))</f>
        <v>3112.3254665887507</v>
      </c>
      <c r="AL13" s="51">
        <f ca="1">SUMPRODUCT($CM13:$DD13,INDIRECT(ADDRESS(AL$2,$DH$2)):INDIRECT(ADDRESS(AL$2,$DY$2)))</f>
        <v>3120.3644706427413</v>
      </c>
      <c r="AM13" s="51">
        <f ca="1">SUMPRODUCT($CM13:$DD13,INDIRECT(ADDRESS(AM$2,$DH$2)):INDIRECT(ADDRESS(AM$2,$DY$2)))</f>
        <v>3127.9794393180591</v>
      </c>
      <c r="AN13" s="51">
        <f ca="1">SUMPRODUCT($CM13:$DD13,INDIRECT(ADDRESS(AN$2,$DH$2)):INDIRECT(ADDRESS(AN$2,$DY$2)))</f>
        <v>3134.7436870149163</v>
      </c>
      <c r="AO13" s="51">
        <f ca="1">SUMPRODUCT($CM13:$DD13,INDIRECT(ADDRESS(AO$2,$DH$2)):INDIRECT(ADDRESS(AO$2,$DY$2)))</f>
        <v>3142.0220776084134</v>
      </c>
      <c r="AP13" s="51">
        <f ca="1">SUMPRODUCT($CM13:$DD13,INDIRECT(ADDRESS(AP$2,$DH$2)):INDIRECT(ADDRESS(AP$2,$DY$2)))</f>
        <v>3149.2847718256435</v>
      </c>
      <c r="AQ13" s="51">
        <f ca="1">SUMPRODUCT($CM13:$DD13,INDIRECT(ADDRESS(AQ$2,$DH$2)):INDIRECT(ADDRESS(AQ$2,$DY$2)))</f>
        <v>3155.9464117949324</v>
      </c>
      <c r="AR13" s="51">
        <f ca="1">SUMPRODUCT($CM13:$DD13,INDIRECT(ADDRESS(AR$2,$DH$2)):INDIRECT(ADDRESS(AR$2,$DY$2)))</f>
        <v>3163.1292619171727</v>
      </c>
      <c r="AS13" s="51">
        <f ca="1">SUMPRODUCT($CM13:$DD13,INDIRECT(ADDRESS(AS$2,$DH$2)):INDIRECT(ADDRESS(AS$2,$DY$2)))</f>
        <v>3170.3121120394126</v>
      </c>
      <c r="AT13" s="51">
        <f ca="1">SUMPRODUCT($CM13:$DD13,INDIRECT(ADDRESS(AT$2,$DH$2)):INDIRECT(ADDRESS(AT$2,$DY$2)))</f>
        <v>3177.1769699304241</v>
      </c>
      <c r="AU13" s="51">
        <f ca="1">SUMPRODUCT($CM13:$DD13,INDIRECT(ADDRESS(AU$2,$DH$2)):INDIRECT(ADDRESS(AU$2,$DY$2)))</f>
        <v>3207.4668226227777</v>
      </c>
      <c r="AV13" s="51">
        <f ca="1">SUMPRODUCT($CM13:$DD13,INDIRECT(ADDRESS(AV$2,$DH$2)):INDIRECT(ADDRESS(AV$2,$DY$2)))</f>
        <v>3215.886442599478</v>
      </c>
      <c r="AW13" s="51">
        <f ca="1">SUMPRODUCT($CM13:$DD13,INDIRECT(ADDRESS(AW$2,$DH$2)):INDIRECT(ADDRESS(AW$2,$DY$2)))</f>
        <v>3224.0567502070198</v>
      </c>
      <c r="AX13" s="51">
        <f ca="1">SUMPRODUCT($CM13:$DD13,INDIRECT(ADDRESS(AX$2,$DH$2)):INDIRECT(ADDRESS(AX$2,$DY$2)))</f>
        <v>3232.5958283593664</v>
      </c>
      <c r="AY13" s="51">
        <f ca="1">SUMPRODUCT($CM13:$DD13,INDIRECT(ADDRESS(AY$2,$DH$2)):INDIRECT(ADDRESS(AY$2,$DY$2)))</f>
        <v>3239.9683845894915</v>
      </c>
      <c r="AZ13" s="51">
        <f ca="1">SUMPRODUCT($CM13:$DD13,INDIRECT(ADDRESS(AZ$2,$DH$2)):INDIRECT(ADDRESS(AZ$2,$DY$2)))</f>
        <v>3245.1921912622674</v>
      </c>
      <c r="BA13" s="51">
        <f ca="1">SUMPRODUCT($CM13:$DD13,INDIRECT(ADDRESS(BA$2,$DH$2)):INDIRECT(ADDRESS(BA$2,$DY$2)))</f>
        <v>3249.9566262748149</v>
      </c>
      <c r="BB13" s="51">
        <f ca="1">SUMPRODUCT($CM13:$DD13,INDIRECT(ADDRESS(BB$2,$DH$2)):INDIRECT(ADDRESS(BB$2,$DY$2)))</f>
        <v>3255.0498212168886</v>
      </c>
      <c r="BC13" s="51">
        <f ca="1">SUMPRODUCT($CM13:$DD13,INDIRECT(ADDRESS(BC$2,$DH$2)):INDIRECT(ADDRESS(BC$2,$DY$2)))</f>
        <v>3259.5058146618039</v>
      </c>
      <c r="BD13" s="51">
        <f ca="1">SUMPRODUCT($CM13:$DD13,INDIRECT(ADDRESS(BD$2,$DH$2)):INDIRECT(ADDRESS(BD$2,$DY$2)))</f>
        <v>3263.866046783703</v>
      </c>
      <c r="BE13" s="51">
        <f ca="1">SUMPRODUCT($CM13:$DD13,INDIRECT(ADDRESS(BE$2,$DH$2)):INDIRECT(ADDRESS(BE$2,$DY$2)))</f>
        <v>3268.4989866585101</v>
      </c>
      <c r="BF13" s="51">
        <f ca="1">SUMPRODUCT($CM13:$DD13,INDIRECT(ADDRESS(BF$2,$DH$2)):INDIRECT(ADDRESS(BF$2,$DY$2)))</f>
        <v>3273.4720382432938</v>
      </c>
      <c r="BG13" s="51">
        <f ca="1">SUMPRODUCT($CM13:$DD13,INDIRECT(ADDRESS(BG$2,$DH$2)):INDIRECT(ADDRESS(BG$2,$DY$2)))</f>
        <v>3302.5674191482512</v>
      </c>
      <c r="BH13" s="51">
        <f ca="1">SUMPRODUCT($CM13:$DD13,INDIRECT(ADDRESS(BH$2,$DH$2)):INDIRECT(ADDRESS(BH$2,$DY$2)))</f>
        <v>3309.5610582062091</v>
      </c>
      <c r="BI13" s="51">
        <f ca="1">SUMPRODUCT($CM13:$DD13,INDIRECT(ADDRESS(BI$2,$DH$2)):INDIRECT(ADDRESS(BI$2,$DY$2)))</f>
        <v>3316.5546972641678</v>
      </c>
      <c r="BJ13" s="51">
        <f ca="1">SUMPRODUCT($CM13:$DD13,INDIRECT(ADDRESS(BJ$2,$DH$2)):INDIRECT(ADDRESS(BJ$2,$DY$2)))</f>
        <v>3323.5483363221265</v>
      </c>
      <c r="BK13" s="51">
        <f ca="1">SUMPRODUCT($CM13:$DD13,INDIRECT(ADDRESS(BK$2,$DH$2)):INDIRECT(ADDRESS(BK$2,$DY$2)))</f>
        <v>3330.5419753800848</v>
      </c>
      <c r="BL13" s="51">
        <f ca="1">SUMPRODUCT($CM13:$DD13,INDIRECT(ADDRESS(BL$2,$DH$2)):INDIRECT(ADDRESS(BL$2,$DY$2)))</f>
        <v>3336.0969952773512</v>
      </c>
      <c r="BM13" s="51">
        <f ca="1">SUMPRODUCT($CM13:$DD13,INDIRECT(ADDRESS(BM$2,$DH$2)):INDIRECT(ADDRESS(BM$2,$DY$2)))</f>
        <v>3341.6520151746172</v>
      </c>
      <c r="BN13" s="51">
        <f ca="1">SUMPRODUCT($CM13:$DD13,INDIRECT(ADDRESS(BN$2,$DH$2)):INDIRECT(ADDRESS(BN$2,$DY$2)))</f>
        <v>3347.2070350718832</v>
      </c>
      <c r="BO13" s="51">
        <f ca="1">SUMPRODUCT($CM13:$DD13,INDIRECT(ADDRESS(BO$2,$DH$2)):INDIRECT(ADDRESS(BO$2,$DY$2)))</f>
        <v>3352.7620549691496</v>
      </c>
      <c r="BP13" s="51">
        <f ca="1">SUMPRODUCT($CM13:$DD13,INDIRECT(ADDRESS(BP$2,$DH$2)):INDIRECT(ADDRESS(BP$2,$DY$2)))</f>
        <v>3358.3170748664161</v>
      </c>
      <c r="BQ13" s="51">
        <f ca="1">SUMPRODUCT($CM13:$DD13,INDIRECT(ADDRESS(BQ$2,$DH$2)):INDIRECT(ADDRESS(BQ$2,$DY$2)))</f>
        <v>3363.8720947636821</v>
      </c>
      <c r="BR13" s="51">
        <f ca="1">SUMPRODUCT($CM13:$DD13,INDIRECT(ADDRESS(BR$2,$DH$2)):INDIRECT(ADDRESS(BR$2,$DY$2)))</f>
        <v>3369.4271146609481</v>
      </c>
      <c r="BS13" s="51">
        <f ca="1">SUMPRODUCT($CM13:$DD13,INDIRECT(ADDRESS(BS$2,$DH$2)):INDIRECT(ADDRESS(BS$2,$DY$2)))</f>
        <v>3398.3087377164784</v>
      </c>
      <c r="BT13" s="51">
        <f ca="1">SUMPRODUCT($CM13:$DD13,INDIRECT(ADDRESS(BT$2,$DH$2)):INDIRECT(ADDRESS(BT$2,$DY$2)))</f>
        <v>3403.8637576137444</v>
      </c>
      <c r="BU13" s="51">
        <f ca="1">SUMPRODUCT($CM13:$DD13,INDIRECT(ADDRESS(BU$2,$DH$2)):INDIRECT(ADDRESS(BU$2,$DY$2)))</f>
        <v>3409.4187775110108</v>
      </c>
      <c r="BV13" s="51">
        <f ca="1">SUMPRODUCT($CM13:$DD13,INDIRECT(ADDRESS(BV$2,$DH$2)):INDIRECT(ADDRESS(BV$2,$DY$2)))</f>
        <v>3414.9737974082773</v>
      </c>
      <c r="BW13" s="51">
        <f ca="1">SUMPRODUCT($CM13:$DD13,INDIRECT(ADDRESS(BW$2,$DH$2)):INDIRECT(ADDRESS(BW$2,$DY$2)))</f>
        <v>3420.5288173055433</v>
      </c>
      <c r="BX13" s="51">
        <f ca="1">SUMPRODUCT($CM13:$DD13,INDIRECT(ADDRESS(BX$2,$DH$2)):INDIRECT(ADDRESS(BX$2,$DY$2)))</f>
        <v>3427.522456363502</v>
      </c>
      <c r="BY13" s="51">
        <f ca="1">SUMPRODUCT($CM13:$DD13,INDIRECT(ADDRESS(BY$2,$DH$2)):INDIRECT(ADDRESS(BY$2,$DY$2)))</f>
        <v>3434.5160954214602</v>
      </c>
      <c r="BZ13" s="51">
        <f ca="1">SUMPRODUCT($CM13:$DD13,INDIRECT(ADDRESS(BZ$2,$DH$2)):INDIRECT(ADDRESS(BZ$2,$DY$2)))</f>
        <v>3441.5097344794185</v>
      </c>
      <c r="CA13" s="51">
        <f ca="1">SUMPRODUCT($CM13:$DD13,INDIRECT(ADDRESS(CA$2,$DH$2)):INDIRECT(ADDRESS(CA$2,$DY$2)))</f>
        <v>3448.5033735373772</v>
      </c>
      <c r="CB13" s="51">
        <f ca="1">SUMPRODUCT($CM13:$DD13,INDIRECT(ADDRESS(CB$2,$DH$2)):INDIRECT(ADDRESS(CB$2,$DY$2)))</f>
        <v>3455.4970125953355</v>
      </c>
      <c r="CC13" s="51">
        <f ca="1">SUMPRODUCT($CM13:$DD13,INDIRECT(ADDRESS(CC$2,$DH$2)):INDIRECT(ADDRESS(CC$2,$DY$2)))</f>
        <v>3462.4906516532938</v>
      </c>
      <c r="CD13" s="51">
        <f ca="1">SUMPRODUCT($CM13:$DD13,INDIRECT(ADDRESS(CD$2,$DH$2)):INDIRECT(ADDRESS(CD$2,$DY$2)))</f>
        <v>3469.4842907112525</v>
      </c>
      <c r="CF13" s="51">
        <f t="shared" ca="1" si="3"/>
        <v>34088.87857880666</v>
      </c>
      <c r="CG13" s="51">
        <f t="shared" ca="1" si="3"/>
        <v>35559.945835600454</v>
      </c>
      <c r="CH13" s="51">
        <f t="shared" ca="1" si="3"/>
        <v>36891.392292277094</v>
      </c>
      <c r="CI13" s="51">
        <f t="shared" ca="1" si="3"/>
        <v>38212.589520509042</v>
      </c>
      <c r="CJ13" s="51">
        <f t="shared" ca="1" si="3"/>
        <v>39398.315011422121</v>
      </c>
      <c r="CK13" s="51">
        <f t="shared" ca="1" si="3"/>
        <v>40516.428272339093</v>
      </c>
      <c r="CM13" s="1">
        <f>VLOOKUP($A13,Auxiliar_OPEX_CustosUnit!$A$4:$BT$129,COLUMN(Auxiliar_OPEX_CustosUnit!S$2),0)</f>
        <v>0</v>
      </c>
      <c r="CN13" s="1">
        <f>VLOOKUP($A13,Auxiliar_OPEX_CustosUnit!$A$4:$BT$129,COLUMN(Auxiliar_OPEX_CustosUnit!T$2),0)</f>
        <v>0</v>
      </c>
      <c r="CO13" s="1">
        <f>VLOOKUP($A13,Auxiliar_OPEX_CustosUnit!$A$4:$BT$129,COLUMN(Auxiliar_OPEX_CustosUnit!U$2),0)</f>
        <v>776.67553179601498</v>
      </c>
      <c r="CP13" s="1">
        <f>VLOOKUP($A13,Auxiliar_OPEX_CustosUnit!$A$4:$BT$129,COLUMN(Auxiliar_OPEX_CustosUnit!V$2),0)</f>
        <v>0</v>
      </c>
      <c r="CQ13" s="1">
        <f>VLOOKUP($A13,Auxiliar_OPEX_CustosUnit!$A$4:$BT$129,COLUMN(Auxiliar_OPEX_CustosUnit!W$2),0)</f>
        <v>0</v>
      </c>
      <c r="CR13" s="1">
        <f>VLOOKUP($A13,Auxiliar_OPEX_CustosUnit!$A$4:$BT$129,COLUMN(Auxiliar_OPEX_CustosUnit!X$2),0)</f>
        <v>0</v>
      </c>
      <c r="CS13" s="1">
        <f>VLOOKUP($A13,Auxiliar_OPEX_CustosUnit!$A$4:$BT$129,COLUMN(Auxiliar_OPEX_CustosUnit!Y$2),0)</f>
        <v>0.91526135535227005</v>
      </c>
      <c r="CT13" s="1">
        <f>VLOOKUP($A13,Auxiliar_OPEX_CustosUnit!$A$4:$BT$129,COLUMN(Auxiliar_OPEX_CustosUnit!Z$2),0)</f>
        <v>0</v>
      </c>
      <c r="CU13" s="1">
        <f>VLOOKUP($A13,Auxiliar_OPEX_CustosUnit!$A$4:$BT$129,COLUMN(Auxiliar_OPEX_CustosUnit!AA$2),0)</f>
        <v>0</v>
      </c>
      <c r="CV13" s="1">
        <f>VLOOKUP($A13,Auxiliar_OPEX_CustosUnit!$A$4:$BT$129,COLUMN(Auxiliar_OPEX_CustosUnit!AB$2),0)</f>
        <v>0</v>
      </c>
      <c r="CW13" s="1">
        <f>VLOOKUP($A13,Auxiliar_OPEX_CustosUnit!$A$4:$BT$129,COLUMN(Auxiliar_OPEX_CustosUnit!AC$2),0)</f>
        <v>8.8340703889999995E-5</v>
      </c>
      <c r="CX13" s="1">
        <f>VLOOKUP($A13,Auxiliar_OPEX_CustosUnit!$A$4:$BT$129,COLUMN(Auxiliar_OPEX_CustosUnit!AD$2),0)</f>
        <v>0</v>
      </c>
      <c r="CY13" s="1">
        <f>VLOOKUP($A13,Auxiliar_OPEX_CustosUnit!$A$4:$BT$129,COLUMN(Auxiliar_OPEX_CustosUnit!AE$2),0)</f>
        <v>0</v>
      </c>
      <c r="CZ13" s="1">
        <f>VLOOKUP($A13,Auxiliar_OPEX_CustosUnit!$A$4:$BT$129,COLUMN(Auxiliar_OPEX_CustosUnit!AF$2),0)</f>
        <v>0</v>
      </c>
      <c r="DA13" s="1">
        <f>VLOOKUP($A13,Auxiliar_OPEX_CustosUnit!$A$4:$BT$129,COLUMN(Auxiliar_OPEX_CustosUnit!AG$2),0)</f>
        <v>0</v>
      </c>
      <c r="DB13" s="1">
        <f>VLOOKUP($A13,Auxiliar_OPEX_CustosUnit!$A$4:$BT$129,COLUMN(Auxiliar_OPEX_CustosUnit!AH$2),0)</f>
        <v>0</v>
      </c>
      <c r="DC13" s="1">
        <f>VLOOKUP($A13,Auxiliar_OPEX_CustosUnit!$A$4:$BT$129,COLUMN(Auxiliar_OPEX_CustosUnit!AI$2),0)</f>
        <v>0</v>
      </c>
      <c r="DD13" s="1">
        <f>VLOOKUP($A13,Auxiliar_OPEX_CustosUnit!$A$4:$BT$129,COLUMN(Auxiliar_OPEX_CustosUnit!AJ$2),0)</f>
        <v>0</v>
      </c>
      <c r="DG13" s="60">
        <v>43525</v>
      </c>
      <c r="DH13" s="1">
        <v>1</v>
      </c>
      <c r="DI13" s="1">
        <f>INDEX(Auxiliar_OPEX_Drivers!$B$2:$CH$18,MATCH(Auxiliar_OPEX_M!DI$3,Auxiliar_OPEX_Drivers!$B$2:$B$18,0),MATCH($DG13,Auxiliar_OPEX_Drivers!$B$2:$CH$2,0))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INDEX(Auxiliar_OPEX_Drivers!$B$2:$CH$18,MATCH(Auxiliar_OPEX_M!DK$3,Auxiliar_OPEX_Drivers!$B$2:$B$18,0),MATCH($DG13,Auxiliar_OPEX_Drivers!$B$2:$CH$2,0))</f>
        <v>14.197864859951647</v>
      </c>
      <c r="DL13" s="1">
        <f>INDEX(Auxiliar_OPEX_Drivers!$B$2:$CH$18,MATCH(Auxiliar_OPEX_M!DL$3,Auxiliar_OPEX_Drivers!$B$2:$B$18,0),MATCH($DG13,Auxiliar_OPEX_Drivers!$B$2:$CH$2,0))</f>
        <v>61.664040607223974</v>
      </c>
      <c r="DM13" s="1">
        <f>INDEX(Auxiliar_OPEX_Drivers!$B$2:$CH$18,MATCH(Auxiliar_OPEX_M!DM$3,Auxiliar_OPEX_Drivers!$B$2:$B$18,0),MATCH($DG13,Auxiliar_OPEX_Drivers!$B$2:$CH$2,0))</f>
        <v>13</v>
      </c>
      <c r="DN13" s="1">
        <f>INDEX(Auxiliar_OPEX_Drivers!$B$2:$CH$18,MATCH(Auxiliar_OPEX_M!DN$3,Auxiliar_OPEX_Drivers!$B$2:$B$18,0),MATCH($DG13,Auxiliar_OPEX_Drivers!$B$2:$CH$2,0))</f>
        <v>629.88820478653656</v>
      </c>
      <c r="DO13" s="1">
        <f>INDEX(Auxiliar_OPEX_Drivers!$B$2:$CH$18,MATCH(Auxiliar_OPEX_M!DO$3,Auxiliar_OPEX_Drivers!$B$2:$B$18,0),MATCH($DG13,Auxiliar_OPEX_Drivers!$B$2:$CH$2,0))</f>
        <v>12</v>
      </c>
      <c r="DP13" s="1">
        <f>INDEX(Auxiliar_OPEX_Drivers!$B$2:$CH$18,MATCH(Auxiliar_OPEX_M!DP$3,Auxiliar_OPEX_Drivers!$B$2:$B$18,0),MATCH($DG13,Auxiliar_OPEX_Drivers!$B$2:$CH$2,0))</f>
        <v>193.23159128191017</v>
      </c>
      <c r="DQ13" s="1">
        <f>INDEX(Auxiliar_OPEX_Drivers!$B$2:$CH$18,MATCH(Auxiliar_OPEX_M!DQ$3,Auxiliar_OPEX_Drivers!$B$2:$B$18,0),MATCH($DG13,Auxiliar_OPEX_Drivers!$B$2:$CH$2,0))</f>
        <v>37.049466214987916</v>
      </c>
      <c r="DR13" s="1">
        <f>INDEX(Auxiliar_OPEX_Drivers!$B$2:$CH$18,MATCH(Auxiliar_OPEX_M!DR$3,Auxiliar_OPEX_Drivers!$B$2:$B$18,0),MATCH($DG13,Auxiliar_OPEX_Drivers!$B$2:$CH$2,0))</f>
        <v>17336963.877247054</v>
      </c>
      <c r="DS13" s="1">
        <f>INDEX(Auxiliar_OPEX_Drivers!$B$2:$CH$18,MATCH(Auxiliar_OPEX_M!DS$3,Auxiliar_OPEX_Drivers!$B$2:$B$18,0),MATCH($DG13,Auxiliar_OPEX_Drivers!$B$2:$CH$2,0))</f>
        <v>86368.047077099007</v>
      </c>
      <c r="DT13" s="1">
        <f>INDEX(Auxiliar_OPEX_Drivers!$B$2:$CH$18,MATCH(Auxiliar_OPEX_M!DT$3,Auxiliar_OPEX_Drivers!$B$2:$B$18,0),MATCH($DG13,Auxiliar_OPEX_Drivers!$B$2:$CH$2,0))</f>
        <v>11535.841230193446</v>
      </c>
      <c r="DU13" s="1">
        <f>INDEX(Auxiliar_OPEX_Drivers!$B$2:$CH$18,MATCH(Auxiliar_OPEX_M!DU$3,Auxiliar_OPEX_Drivers!$B$2:$B$18,0),MATCH($DG13,Auxiliar_OPEX_Drivers!$B$2:$CH$2,0))</f>
        <v>4165.817141381096</v>
      </c>
      <c r="DV13" s="1">
        <f>INDEX(Auxiliar_OPEX_Drivers!$B$2:$CH$18,MATCH(Auxiliar_OPEX_M!DV$3,Auxiliar_OPEX_Drivers!$B$2:$B$18,0),MATCH($DG13,Auxiliar_OPEX_Drivers!$B$2:$CH$2,0))</f>
        <v>2070327.2900338741</v>
      </c>
      <c r="DW13" s="1">
        <f>INDEX(Auxiliar_OPEX_Drivers!$B$2:$CH$18,MATCH(Auxiliar_OPEX_M!DW$3,Auxiliar_OPEX_Drivers!$B$2:$B$18,0),MATCH($DG13,Auxiliar_OPEX_Drivers!$B$2:$CH$2,0))</f>
        <v>11371.733108047991</v>
      </c>
      <c r="DX13" s="1">
        <f>INDEX(Auxiliar_OPEX_Drivers!$B$2:$CH$18,MATCH(Auxiliar_OPEX_M!DX$3,Auxiliar_OPEX_Drivers!$B$2:$B$18,0),MATCH($DG13,Auxiliar_OPEX_Drivers!$B$2:$CH$2,0))</f>
        <v>2090320.1618128917</v>
      </c>
      <c r="DY13" s="1">
        <f>INDEX(Auxiliar_OPEX_Drivers!$B$2:$CH$18,MATCH(Auxiliar_OPEX_M!DY$3,Auxiliar_OPEX_Drivers!$B$2:$B$18,0),MATCH($DG13,Auxiliar_OPEX_Drivers!$B$2:$CH$2,0))</f>
        <v>961.03116775061017</v>
      </c>
    </row>
    <row r="14" spans="1:190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583.75702552044618</v>
      </c>
      <c r="E14" s="51">
        <f ca="1">SUMPRODUCT($CM14:$DD14,INDIRECT(ADDRESS(E$2,$DH$2)):INDIRECT(ADDRESS(E$2,$DY$2)))</f>
        <v>583.75702552044618</v>
      </c>
      <c r="F14" s="51">
        <f ca="1">SUMPRODUCT($CM14:$DD14,INDIRECT(ADDRESS(F$2,$DH$2)):INDIRECT(ADDRESS(F$2,$DY$2)))</f>
        <v>583.75702552044618</v>
      </c>
      <c r="G14" s="51">
        <f ca="1">SUMPRODUCT($CM14:$DD14,INDIRECT(ADDRESS(G$2,$DH$2)):INDIRECT(ADDRESS(G$2,$DY$2)))</f>
        <v>583.75702552044618</v>
      </c>
      <c r="H14" s="51">
        <f ca="1">SUMPRODUCT($CM14:$DD14,INDIRECT(ADDRESS(H$2,$DH$2)):INDIRECT(ADDRESS(H$2,$DY$2)))</f>
        <v>583.75702552044618</v>
      </c>
      <c r="I14" s="51">
        <f ca="1">SUMPRODUCT($CM14:$DD14,INDIRECT(ADDRESS(I$2,$DH$2)):INDIRECT(ADDRESS(I$2,$DY$2)))</f>
        <v>583.75702552044618</v>
      </c>
      <c r="J14" s="51">
        <f ca="1">SUMPRODUCT($CM14:$DD14,INDIRECT(ADDRESS(J$2,$DH$2)):INDIRECT(ADDRESS(J$2,$DY$2)))</f>
        <v>583.75702552044618</v>
      </c>
      <c r="K14" s="51">
        <f ca="1">SUMPRODUCT($CM14:$DD14,INDIRECT(ADDRESS(K$2,$DH$2)):INDIRECT(ADDRESS(K$2,$DY$2)))</f>
        <v>586.54739809218574</v>
      </c>
      <c r="L14" s="51">
        <f ca="1">SUMPRODUCT($CM14:$DD14,INDIRECT(ADDRESS(L$2,$DH$2)):INDIRECT(ADDRESS(L$2,$DY$2)))</f>
        <v>586.54739809218574</v>
      </c>
      <c r="M14" s="51">
        <f ca="1">SUMPRODUCT($CM14:$DD14,INDIRECT(ADDRESS(M$2,$DH$2)):INDIRECT(ADDRESS(M$2,$DY$2)))</f>
        <v>586.54739809218574</v>
      </c>
      <c r="N14" s="51">
        <f ca="1">SUMPRODUCT($CM14:$DD14,INDIRECT(ADDRESS(N$2,$DH$2)):INDIRECT(ADDRESS(N$2,$DY$2)))</f>
        <v>586.54739809218574</v>
      </c>
      <c r="O14" s="51">
        <f ca="1">SUMPRODUCT($CM14:$DD14,INDIRECT(ADDRESS(O$2,$DH$2)):INDIRECT(ADDRESS(O$2,$DY$2)))</f>
        <v>586.54739809218574</v>
      </c>
      <c r="P14" s="51">
        <f ca="1">SUMPRODUCT($CM14:$DD14,INDIRECT(ADDRESS(P$2,$DH$2)):INDIRECT(ADDRESS(P$2,$DY$2)))</f>
        <v>586.54739809218574</v>
      </c>
      <c r="Q14" s="51">
        <f ca="1">SUMPRODUCT($CM14:$DD14,INDIRECT(ADDRESS(Q$2,$DH$2)):INDIRECT(ADDRESS(Q$2,$DY$2)))</f>
        <v>586.54739809218574</v>
      </c>
      <c r="R14" s="51">
        <f ca="1">SUMPRODUCT($CM14:$DD14,INDIRECT(ADDRESS(R$2,$DH$2)):INDIRECT(ADDRESS(R$2,$DY$2)))</f>
        <v>586.54739809218574</v>
      </c>
      <c r="S14" s="51">
        <f ca="1">SUMPRODUCT($CM14:$DD14,INDIRECT(ADDRESS(S$2,$DH$2)):INDIRECT(ADDRESS(S$2,$DY$2)))</f>
        <v>586.54739809218574</v>
      </c>
      <c r="T14" s="51">
        <f ca="1">SUMPRODUCT($CM14:$DD14,INDIRECT(ADDRESS(T$2,$DH$2)):INDIRECT(ADDRESS(T$2,$DY$2)))</f>
        <v>586.54739809218574</v>
      </c>
      <c r="U14" s="51">
        <f ca="1">SUMPRODUCT($CM14:$DD14,INDIRECT(ADDRESS(U$2,$DH$2)):INDIRECT(ADDRESS(U$2,$DY$2)))</f>
        <v>586.54739809218574</v>
      </c>
      <c r="V14" s="51">
        <f ca="1">SUMPRODUCT($CM14:$DD14,INDIRECT(ADDRESS(V$2,$DH$2)):INDIRECT(ADDRESS(V$2,$DY$2)))</f>
        <v>586.54739809218574</v>
      </c>
      <c r="W14" s="51">
        <f ca="1">SUMPRODUCT($CM14:$DD14,INDIRECT(ADDRESS(W$2,$DH$2)):INDIRECT(ADDRESS(W$2,$DY$2)))</f>
        <v>589.08459249867769</v>
      </c>
      <c r="X14" s="51">
        <f ca="1">SUMPRODUCT($CM14:$DD14,INDIRECT(ADDRESS(X$2,$DH$2)):INDIRECT(ADDRESS(X$2,$DY$2)))</f>
        <v>589.08459249867769</v>
      </c>
      <c r="Y14" s="51">
        <f ca="1">SUMPRODUCT($CM14:$DD14,INDIRECT(ADDRESS(Y$2,$DH$2)):INDIRECT(ADDRESS(Y$2,$DY$2)))</f>
        <v>589.08459249867769</v>
      </c>
      <c r="Z14" s="51">
        <f ca="1">SUMPRODUCT($CM14:$DD14,INDIRECT(ADDRESS(Z$2,$DH$2)):INDIRECT(ADDRESS(Z$2,$DY$2)))</f>
        <v>589.08459249867769</v>
      </c>
      <c r="AA14" s="51">
        <f ca="1">SUMPRODUCT($CM14:$DD14,INDIRECT(ADDRESS(AA$2,$DH$2)):INDIRECT(ADDRESS(AA$2,$DY$2)))</f>
        <v>589.08459249867769</v>
      </c>
      <c r="AB14" s="51">
        <f ca="1">SUMPRODUCT($CM14:$DD14,INDIRECT(ADDRESS(AB$2,$DH$2)):INDIRECT(ADDRESS(AB$2,$DY$2)))</f>
        <v>589.08459249867769</v>
      </c>
      <c r="AC14" s="51">
        <f ca="1">SUMPRODUCT($CM14:$DD14,INDIRECT(ADDRESS(AC$2,$DH$2)):INDIRECT(ADDRESS(AC$2,$DY$2)))</f>
        <v>589.08459249867769</v>
      </c>
      <c r="AD14" s="51">
        <f ca="1">SUMPRODUCT($CM14:$DD14,INDIRECT(ADDRESS(AD$2,$DH$2)):INDIRECT(ADDRESS(AD$2,$DY$2)))</f>
        <v>589.08459249867769</v>
      </c>
      <c r="AE14" s="51">
        <f ca="1">SUMPRODUCT($CM14:$DD14,INDIRECT(ADDRESS(AE$2,$DH$2)):INDIRECT(ADDRESS(AE$2,$DY$2)))</f>
        <v>589.08459249867769</v>
      </c>
      <c r="AF14" s="51">
        <f ca="1">SUMPRODUCT($CM14:$DD14,INDIRECT(ADDRESS(AF$2,$DH$2)):INDIRECT(ADDRESS(AF$2,$DY$2)))</f>
        <v>589.08459249867769</v>
      </c>
      <c r="AG14" s="51">
        <f ca="1">SUMPRODUCT($CM14:$DD14,INDIRECT(ADDRESS(AG$2,$DH$2)):INDIRECT(ADDRESS(AG$2,$DY$2)))</f>
        <v>589.08459249867769</v>
      </c>
      <c r="AH14" s="51">
        <f ca="1">SUMPRODUCT($CM14:$DD14,INDIRECT(ADDRESS(AH$2,$DH$2)):INDIRECT(ADDRESS(AH$2,$DY$2)))</f>
        <v>589.08459249867769</v>
      </c>
      <c r="AI14" s="51">
        <f ca="1">SUMPRODUCT($CM14:$DD14,INDIRECT(ADDRESS(AI$2,$DH$2)):INDIRECT(ADDRESS(AI$2,$DY$2)))</f>
        <v>591.79778302348188</v>
      </c>
      <c r="AJ14" s="51">
        <f ca="1">SUMPRODUCT($CM14:$DD14,INDIRECT(ADDRESS(AJ$2,$DH$2)):INDIRECT(ADDRESS(AJ$2,$DY$2)))</f>
        <v>591.79778302348188</v>
      </c>
      <c r="AK14" s="51">
        <f ca="1">SUMPRODUCT($CM14:$DD14,INDIRECT(ADDRESS(AK$2,$DH$2)):INDIRECT(ADDRESS(AK$2,$DY$2)))</f>
        <v>591.79778302348188</v>
      </c>
      <c r="AL14" s="51">
        <f ca="1">SUMPRODUCT($CM14:$DD14,INDIRECT(ADDRESS(AL$2,$DH$2)):INDIRECT(ADDRESS(AL$2,$DY$2)))</f>
        <v>591.79778302348188</v>
      </c>
      <c r="AM14" s="51">
        <f ca="1">SUMPRODUCT($CM14:$DD14,INDIRECT(ADDRESS(AM$2,$DH$2)):INDIRECT(ADDRESS(AM$2,$DY$2)))</f>
        <v>591.79778302348188</v>
      </c>
      <c r="AN14" s="51">
        <f ca="1">SUMPRODUCT($CM14:$DD14,INDIRECT(ADDRESS(AN$2,$DH$2)):INDIRECT(ADDRESS(AN$2,$DY$2)))</f>
        <v>591.79778302348188</v>
      </c>
      <c r="AO14" s="51">
        <f ca="1">SUMPRODUCT($CM14:$DD14,INDIRECT(ADDRESS(AO$2,$DH$2)):INDIRECT(ADDRESS(AO$2,$DY$2)))</f>
        <v>591.79778302348188</v>
      </c>
      <c r="AP14" s="51">
        <f ca="1">SUMPRODUCT($CM14:$DD14,INDIRECT(ADDRESS(AP$2,$DH$2)):INDIRECT(ADDRESS(AP$2,$DY$2)))</f>
        <v>591.79778302348188</v>
      </c>
      <c r="AQ14" s="51">
        <f ca="1">SUMPRODUCT($CM14:$DD14,INDIRECT(ADDRESS(AQ$2,$DH$2)):INDIRECT(ADDRESS(AQ$2,$DY$2)))</f>
        <v>591.79778302348188</v>
      </c>
      <c r="AR14" s="51">
        <f ca="1">SUMPRODUCT($CM14:$DD14,INDIRECT(ADDRESS(AR$2,$DH$2)):INDIRECT(ADDRESS(AR$2,$DY$2)))</f>
        <v>591.79778302348188</v>
      </c>
      <c r="AS14" s="51">
        <f ca="1">SUMPRODUCT($CM14:$DD14,INDIRECT(ADDRESS(AS$2,$DH$2)):INDIRECT(ADDRESS(AS$2,$DY$2)))</f>
        <v>591.79778302348188</v>
      </c>
      <c r="AT14" s="51">
        <f ca="1">SUMPRODUCT($CM14:$DD14,INDIRECT(ADDRESS(AT$2,$DH$2)):INDIRECT(ADDRESS(AT$2,$DY$2)))</f>
        <v>591.79778302348188</v>
      </c>
      <c r="AU14" s="51">
        <f ca="1">SUMPRODUCT($CM14:$DD14,INDIRECT(ADDRESS(AU$2,$DH$2)):INDIRECT(ADDRESS(AU$2,$DY$2)))</f>
        <v>594.17088362869026</v>
      </c>
      <c r="AV14" s="51">
        <f ca="1">SUMPRODUCT($CM14:$DD14,INDIRECT(ADDRESS(AV$2,$DH$2)):INDIRECT(ADDRESS(AV$2,$DY$2)))</f>
        <v>594.17088362869026</v>
      </c>
      <c r="AW14" s="51">
        <f ca="1">SUMPRODUCT($CM14:$DD14,INDIRECT(ADDRESS(AW$2,$DH$2)):INDIRECT(ADDRESS(AW$2,$DY$2)))</f>
        <v>594.17088362869026</v>
      </c>
      <c r="AX14" s="51">
        <f ca="1">SUMPRODUCT($CM14:$DD14,INDIRECT(ADDRESS(AX$2,$DH$2)):INDIRECT(ADDRESS(AX$2,$DY$2)))</f>
        <v>594.17088362869026</v>
      </c>
      <c r="AY14" s="51">
        <f ca="1">SUMPRODUCT($CM14:$DD14,INDIRECT(ADDRESS(AY$2,$DH$2)):INDIRECT(ADDRESS(AY$2,$DY$2)))</f>
        <v>594.17088362869026</v>
      </c>
      <c r="AZ14" s="51">
        <f ca="1">SUMPRODUCT($CM14:$DD14,INDIRECT(ADDRESS(AZ$2,$DH$2)):INDIRECT(ADDRESS(AZ$2,$DY$2)))</f>
        <v>594.17088362869026</v>
      </c>
      <c r="BA14" s="51">
        <f ca="1">SUMPRODUCT($CM14:$DD14,INDIRECT(ADDRESS(BA$2,$DH$2)):INDIRECT(ADDRESS(BA$2,$DY$2)))</f>
        <v>594.17088362869026</v>
      </c>
      <c r="BB14" s="51">
        <f ca="1">SUMPRODUCT($CM14:$DD14,INDIRECT(ADDRESS(BB$2,$DH$2)):INDIRECT(ADDRESS(BB$2,$DY$2)))</f>
        <v>594.17088362869026</v>
      </c>
      <c r="BC14" s="51">
        <f ca="1">SUMPRODUCT($CM14:$DD14,INDIRECT(ADDRESS(BC$2,$DH$2)):INDIRECT(ADDRESS(BC$2,$DY$2)))</f>
        <v>594.17088362869026</v>
      </c>
      <c r="BD14" s="51">
        <f ca="1">SUMPRODUCT($CM14:$DD14,INDIRECT(ADDRESS(BD$2,$DH$2)):INDIRECT(ADDRESS(BD$2,$DY$2)))</f>
        <v>594.17088362869026</v>
      </c>
      <c r="BE14" s="51">
        <f ca="1">SUMPRODUCT($CM14:$DD14,INDIRECT(ADDRESS(BE$2,$DH$2)):INDIRECT(ADDRESS(BE$2,$DY$2)))</f>
        <v>594.17088362869026</v>
      </c>
      <c r="BF14" s="51">
        <f ca="1">SUMPRODUCT($CM14:$DD14,INDIRECT(ADDRESS(BF$2,$DH$2)):INDIRECT(ADDRESS(BF$2,$DY$2)))</f>
        <v>594.17088362869026</v>
      </c>
      <c r="BG14" s="51">
        <f ca="1">SUMPRODUCT($CM14:$DD14,INDIRECT(ADDRESS(BG$2,$DH$2)):INDIRECT(ADDRESS(BG$2,$DY$2)))</f>
        <v>596.50339095451318</v>
      </c>
      <c r="BH14" s="51">
        <f ca="1">SUMPRODUCT($CM14:$DD14,INDIRECT(ADDRESS(BH$2,$DH$2)):INDIRECT(ADDRESS(BH$2,$DY$2)))</f>
        <v>596.50339095451318</v>
      </c>
      <c r="BI14" s="51">
        <f ca="1">SUMPRODUCT($CM14:$DD14,INDIRECT(ADDRESS(BI$2,$DH$2)):INDIRECT(ADDRESS(BI$2,$DY$2)))</f>
        <v>596.50339095451318</v>
      </c>
      <c r="BJ14" s="51">
        <f ca="1">SUMPRODUCT($CM14:$DD14,INDIRECT(ADDRESS(BJ$2,$DH$2)):INDIRECT(ADDRESS(BJ$2,$DY$2)))</f>
        <v>596.50339095451318</v>
      </c>
      <c r="BK14" s="51">
        <f ca="1">SUMPRODUCT($CM14:$DD14,INDIRECT(ADDRESS(BK$2,$DH$2)):INDIRECT(ADDRESS(BK$2,$DY$2)))</f>
        <v>596.50339095451318</v>
      </c>
      <c r="BL14" s="51">
        <f ca="1">SUMPRODUCT($CM14:$DD14,INDIRECT(ADDRESS(BL$2,$DH$2)):INDIRECT(ADDRESS(BL$2,$DY$2)))</f>
        <v>596.50339095451318</v>
      </c>
      <c r="BM14" s="51">
        <f ca="1">SUMPRODUCT($CM14:$DD14,INDIRECT(ADDRESS(BM$2,$DH$2)):INDIRECT(ADDRESS(BM$2,$DY$2)))</f>
        <v>596.50339095451318</v>
      </c>
      <c r="BN14" s="51">
        <f ca="1">SUMPRODUCT($CM14:$DD14,INDIRECT(ADDRESS(BN$2,$DH$2)):INDIRECT(ADDRESS(BN$2,$DY$2)))</f>
        <v>596.50339095451318</v>
      </c>
      <c r="BO14" s="51">
        <f ca="1">SUMPRODUCT($CM14:$DD14,INDIRECT(ADDRESS(BO$2,$DH$2)):INDIRECT(ADDRESS(BO$2,$DY$2)))</f>
        <v>596.50339095451318</v>
      </c>
      <c r="BP14" s="51">
        <f ca="1">SUMPRODUCT($CM14:$DD14,INDIRECT(ADDRESS(BP$2,$DH$2)):INDIRECT(ADDRESS(BP$2,$DY$2)))</f>
        <v>596.50339095451318</v>
      </c>
      <c r="BQ14" s="51">
        <f ca="1">SUMPRODUCT($CM14:$DD14,INDIRECT(ADDRESS(BQ$2,$DH$2)):INDIRECT(ADDRESS(BQ$2,$DY$2)))</f>
        <v>596.50339095451318</v>
      </c>
      <c r="BR14" s="51">
        <f ca="1">SUMPRODUCT($CM14:$DD14,INDIRECT(ADDRESS(BR$2,$DH$2)):INDIRECT(ADDRESS(BR$2,$DY$2)))</f>
        <v>596.50339095451318</v>
      </c>
      <c r="BS14" s="51">
        <f ca="1">SUMPRODUCT($CM14:$DD14,INDIRECT(ADDRESS(BS$2,$DH$2)):INDIRECT(ADDRESS(BS$2,$DY$2)))</f>
        <v>598.96516401882047</v>
      </c>
      <c r="BT14" s="51">
        <f ca="1">SUMPRODUCT($CM14:$DD14,INDIRECT(ADDRESS(BT$2,$DH$2)):INDIRECT(ADDRESS(BT$2,$DY$2)))</f>
        <v>598.96516401882047</v>
      </c>
      <c r="BU14" s="51">
        <f ca="1">SUMPRODUCT($CM14:$DD14,INDIRECT(ADDRESS(BU$2,$DH$2)):INDIRECT(ADDRESS(BU$2,$DY$2)))</f>
        <v>598.96516401882047</v>
      </c>
      <c r="BV14" s="51">
        <f ca="1">SUMPRODUCT($CM14:$DD14,INDIRECT(ADDRESS(BV$2,$DH$2)):INDIRECT(ADDRESS(BV$2,$DY$2)))</f>
        <v>598.96516401882047</v>
      </c>
      <c r="BW14" s="51">
        <f ca="1">SUMPRODUCT($CM14:$DD14,INDIRECT(ADDRESS(BW$2,$DH$2)):INDIRECT(ADDRESS(BW$2,$DY$2)))</f>
        <v>598.96516401882047</v>
      </c>
      <c r="BX14" s="51">
        <f ca="1">SUMPRODUCT($CM14:$DD14,INDIRECT(ADDRESS(BX$2,$DH$2)):INDIRECT(ADDRESS(BX$2,$DY$2)))</f>
        <v>598.96516401882047</v>
      </c>
      <c r="BY14" s="51">
        <f ca="1">SUMPRODUCT($CM14:$DD14,INDIRECT(ADDRESS(BY$2,$DH$2)):INDIRECT(ADDRESS(BY$2,$DY$2)))</f>
        <v>598.96516401882047</v>
      </c>
      <c r="BZ14" s="51">
        <f ca="1">SUMPRODUCT($CM14:$DD14,INDIRECT(ADDRESS(BZ$2,$DH$2)):INDIRECT(ADDRESS(BZ$2,$DY$2)))</f>
        <v>598.96516401882047</v>
      </c>
      <c r="CA14" s="51">
        <f ca="1">SUMPRODUCT($CM14:$DD14,INDIRECT(ADDRESS(CA$2,$DH$2)):INDIRECT(ADDRESS(CA$2,$DY$2)))</f>
        <v>598.96516401882047</v>
      </c>
      <c r="CB14" s="51">
        <f ca="1">SUMPRODUCT($CM14:$DD14,INDIRECT(ADDRESS(CB$2,$DH$2)):INDIRECT(ADDRESS(CB$2,$DY$2)))</f>
        <v>598.96516401882047</v>
      </c>
      <c r="CC14" s="51">
        <f ca="1">SUMPRODUCT($CM14:$DD14,INDIRECT(ADDRESS(CC$2,$DH$2)):INDIRECT(ADDRESS(CC$2,$DY$2)))</f>
        <v>598.96516401882047</v>
      </c>
      <c r="CD14" s="51">
        <f ca="1">SUMPRODUCT($CM14:$DD14,INDIRECT(ADDRESS(CD$2,$DH$2)):INDIRECT(ADDRESS(CD$2,$DY$2)))</f>
        <v>598.96516401882047</v>
      </c>
      <c r="CF14" s="51">
        <f t="shared" ref="CF14:CK23" ca="1" si="4">SUMPRODUCT($D14:$CD14,N($D$1:$CD$1=CF$1))</f>
        <v>7019.0361691040544</v>
      </c>
      <c r="CG14" s="51">
        <f t="shared" ca="1" si="4"/>
        <v>7051.2547491386895</v>
      </c>
      <c r="CH14" s="51">
        <f t="shared" ca="1" si="4"/>
        <v>7082.5810626081557</v>
      </c>
      <c r="CI14" s="51">
        <f t="shared" ca="1" si="4"/>
        <v>7113.4388993078264</v>
      </c>
      <c r="CJ14" s="51">
        <f t="shared" ca="1" si="4"/>
        <v>7141.713140173395</v>
      </c>
      <c r="CK14" s="51">
        <f t="shared" ca="1" si="4"/>
        <v>7170.3495567756945</v>
      </c>
      <c r="CM14" s="1">
        <f>VLOOKUP($A14,Auxiliar_OPEX_CustosUnit!$A$4:$BT$129,COLUMN(Auxiliar_OPEX_CustosUnit!S$2),0)</f>
        <v>0</v>
      </c>
      <c r="CN14" s="1">
        <f>VLOOKUP($A14,Auxiliar_OPEX_CustosUnit!$A$4:$BT$129,COLUMN(Auxiliar_OPEX_CustosUnit!T$2),0)</f>
        <v>0</v>
      </c>
      <c r="CO14" s="1">
        <f>VLOOKUP($A14,Auxiliar_OPEX_CustosUnit!$A$4:$BT$129,COLUMN(Auxiliar_OPEX_CustosUnit!U$2),0)</f>
        <v>525.70516913104905</v>
      </c>
      <c r="CP14" s="1">
        <f>VLOOKUP($A14,Auxiliar_OPEX_CustosUnit!$A$4:$BT$129,COLUMN(Auxiliar_OPEX_CustosUnit!V$2),0)</f>
        <v>0</v>
      </c>
      <c r="CQ14" s="1">
        <f>VLOOKUP($A14,Auxiliar_OPEX_CustosUnit!$A$4:$BT$129,COLUMN(Auxiliar_OPEX_CustosUnit!W$2),0)</f>
        <v>0</v>
      </c>
      <c r="CR14" s="1">
        <f>VLOOKUP($A14,Auxiliar_OPEX_CustosUnit!$A$4:$BT$129,COLUMN(Auxiliar_OPEX_CustosUnit!X$2),0)</f>
        <v>0</v>
      </c>
      <c r="CS14" s="1">
        <f>VLOOKUP($A14,Auxiliar_OPEX_CustosUnit!$A$4:$BT$129,COLUMN(Auxiliar_OPEX_CustosUnit!Y$2),0)</f>
        <v>9.6592107137099995E-2</v>
      </c>
      <c r="CT14" s="1">
        <f>VLOOKUP($A14,Auxiliar_OPEX_CustosUnit!$A$4:$BT$129,COLUMN(Auxiliar_OPEX_CustosUnit!Z$2),0)</f>
        <v>0</v>
      </c>
      <c r="CU14" s="1">
        <f>VLOOKUP($A14,Auxiliar_OPEX_CustosUnit!$A$4:$BT$129,COLUMN(Auxiliar_OPEX_CustosUnit!AA$2),0)</f>
        <v>0</v>
      </c>
      <c r="CV14" s="1">
        <f>VLOOKUP($A14,Auxiliar_OPEX_CustosUnit!$A$4:$BT$129,COLUMN(Auxiliar_OPEX_CustosUnit!AB$2),0)</f>
        <v>0</v>
      </c>
      <c r="CW14" s="1">
        <f>VLOOKUP($A14,Auxiliar_OPEX_CustosUnit!$A$4:$BT$129,COLUMN(Auxiliar_OPEX_CustosUnit!AC$2),0)</f>
        <v>0</v>
      </c>
      <c r="CX14" s="1">
        <f>VLOOKUP($A14,Auxiliar_OPEX_CustosUnit!$A$4:$BT$129,COLUMN(Auxiliar_OPEX_CustosUnit!AD$2),0)</f>
        <v>0</v>
      </c>
      <c r="CY14" s="1">
        <f>VLOOKUP($A14,Auxiliar_OPEX_CustosUnit!$A$4:$BT$129,COLUMN(Auxiliar_OPEX_CustosUnit!AE$2),0)</f>
        <v>0</v>
      </c>
      <c r="CZ14" s="1">
        <f>VLOOKUP($A14,Auxiliar_OPEX_CustosUnit!$A$4:$BT$129,COLUMN(Auxiliar_OPEX_CustosUnit!AF$2),0)</f>
        <v>0</v>
      </c>
      <c r="DA14" s="1">
        <f>VLOOKUP($A14,Auxiliar_OPEX_CustosUnit!$A$4:$BT$129,COLUMN(Auxiliar_OPEX_CustosUnit!AG$2),0)</f>
        <v>0</v>
      </c>
      <c r="DB14" s="1">
        <f>VLOOKUP($A14,Auxiliar_OPEX_CustosUnit!$A$4:$BT$129,COLUMN(Auxiliar_OPEX_CustosUnit!AH$2),0)</f>
        <v>0</v>
      </c>
      <c r="DC14" s="1">
        <f>VLOOKUP($A14,Auxiliar_OPEX_CustosUnit!$A$4:$BT$129,COLUMN(Auxiliar_OPEX_CustosUnit!AI$2),0)</f>
        <v>0</v>
      </c>
      <c r="DD14" s="1">
        <f>VLOOKUP($A14,Auxiliar_OPEX_CustosUnit!$A$4:$BT$129,COLUMN(Auxiliar_OPEX_CustosUnit!AJ$2),0)</f>
        <v>0</v>
      </c>
      <c r="DG14" s="60">
        <v>43556</v>
      </c>
      <c r="DH14" s="1">
        <v>1</v>
      </c>
      <c r="DI14" s="1">
        <f>INDEX(Auxiliar_OPEX_Drivers!$B$2:$CH$18,MATCH(Auxiliar_OPEX_M!DI$3,Auxiliar_OPEX_Drivers!$B$2:$B$18,0),MATCH($DG14,Auxiliar_OPEX_Drivers!$B$2:$CH$2,0))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INDEX(Auxiliar_OPEX_Drivers!$B$2:$CH$18,MATCH(Auxiliar_OPEX_M!DK$3,Auxiliar_OPEX_Drivers!$B$2:$B$18,0),MATCH($DG14,Auxiliar_OPEX_Drivers!$B$2:$CH$2,0))</f>
        <v>14.197864859951647</v>
      </c>
      <c r="DL14" s="1">
        <f>INDEX(Auxiliar_OPEX_Drivers!$B$2:$CH$18,MATCH(Auxiliar_OPEX_M!DL$3,Auxiliar_OPEX_Drivers!$B$2:$B$18,0),MATCH($DG14,Auxiliar_OPEX_Drivers!$B$2:$CH$2,0))</f>
        <v>61.664040607223974</v>
      </c>
      <c r="DM14" s="1">
        <f>INDEX(Auxiliar_OPEX_Drivers!$B$2:$CH$18,MATCH(Auxiliar_OPEX_M!DM$3,Auxiliar_OPEX_Drivers!$B$2:$B$18,0),MATCH($DG14,Auxiliar_OPEX_Drivers!$B$2:$CH$2,0))</f>
        <v>13</v>
      </c>
      <c r="DN14" s="1">
        <f>INDEX(Auxiliar_OPEX_Drivers!$B$2:$CH$18,MATCH(Auxiliar_OPEX_M!DN$3,Auxiliar_OPEX_Drivers!$B$2:$B$18,0),MATCH($DG14,Auxiliar_OPEX_Drivers!$B$2:$CH$2,0))</f>
        <v>629.88820478653656</v>
      </c>
      <c r="DO14" s="1">
        <f>INDEX(Auxiliar_OPEX_Drivers!$B$2:$CH$18,MATCH(Auxiliar_OPEX_M!DO$3,Auxiliar_OPEX_Drivers!$B$2:$B$18,0),MATCH($DG14,Auxiliar_OPEX_Drivers!$B$2:$CH$2,0))</f>
        <v>12</v>
      </c>
      <c r="DP14" s="1">
        <f>INDEX(Auxiliar_OPEX_Drivers!$B$2:$CH$18,MATCH(Auxiliar_OPEX_M!DP$3,Auxiliar_OPEX_Drivers!$B$2:$B$18,0),MATCH($DG14,Auxiliar_OPEX_Drivers!$B$2:$CH$2,0))</f>
        <v>193.23159128191017</v>
      </c>
      <c r="DQ14" s="1">
        <f>INDEX(Auxiliar_OPEX_Drivers!$B$2:$CH$18,MATCH(Auxiliar_OPEX_M!DQ$3,Auxiliar_OPEX_Drivers!$B$2:$B$18,0),MATCH($DG14,Auxiliar_OPEX_Drivers!$B$2:$CH$2,0))</f>
        <v>37.049466214987916</v>
      </c>
      <c r="DR14" s="1">
        <f>INDEX(Auxiliar_OPEX_Drivers!$B$2:$CH$18,MATCH(Auxiliar_OPEX_M!DR$3,Auxiliar_OPEX_Drivers!$B$2:$B$18,0),MATCH($DG14,Auxiliar_OPEX_Drivers!$B$2:$CH$2,0))</f>
        <v>17430877.547247056</v>
      </c>
      <c r="DS14" s="1">
        <f>INDEX(Auxiliar_OPEX_Drivers!$B$2:$CH$18,MATCH(Auxiliar_OPEX_M!DS$3,Auxiliar_OPEX_Drivers!$B$2:$B$18,0),MATCH($DG14,Auxiliar_OPEX_Drivers!$B$2:$CH$2,0))</f>
        <v>93913.67</v>
      </c>
      <c r="DT14" s="1">
        <f>INDEX(Auxiliar_OPEX_Drivers!$B$2:$CH$18,MATCH(Auxiliar_OPEX_M!DT$3,Auxiliar_OPEX_Drivers!$B$2:$B$18,0),MATCH($DG14,Auxiliar_OPEX_Drivers!$B$2:$CH$2,0))</f>
        <v>11823.043474713939</v>
      </c>
      <c r="DU14" s="1">
        <f>INDEX(Auxiliar_OPEX_Drivers!$B$2:$CH$18,MATCH(Auxiliar_OPEX_M!DU$3,Auxiliar_OPEX_Drivers!$B$2:$B$18,0),MATCH($DG14,Auxiliar_OPEX_Drivers!$B$2:$CH$2,0))</f>
        <v>4165.8171413808432</v>
      </c>
      <c r="DV14" s="1">
        <f>INDEX(Auxiliar_OPEX_Drivers!$B$2:$CH$18,MATCH(Auxiliar_OPEX_M!DV$3,Auxiliar_OPEX_Drivers!$B$2:$B$18,0),MATCH($DG14,Auxiliar_OPEX_Drivers!$B$2:$CH$2,0))</f>
        <v>2081039.1843419215</v>
      </c>
      <c r="DW14" s="1">
        <f>INDEX(Auxiliar_OPEX_Drivers!$B$2:$CH$18,MATCH(Auxiliar_OPEX_M!DW$3,Auxiliar_OPEX_Drivers!$B$2:$B$18,0),MATCH($DG14,Auxiliar_OPEX_Drivers!$B$2:$CH$2,0))</f>
        <v>11696.894308047275</v>
      </c>
      <c r="DX14" s="1">
        <f>INDEX(Auxiliar_OPEX_Drivers!$B$2:$CH$18,MATCH(Auxiliar_OPEX_M!DX$3,Auxiliar_OPEX_Drivers!$B$2:$B$18,0),MATCH($DG14,Auxiliar_OPEX_Drivers!$B$2:$CH$2,0))</f>
        <v>2101078.2052876055</v>
      </c>
      <c r="DY14" s="1">
        <f>INDEX(Auxiliar_OPEX_Drivers!$B$2:$CH$18,MATCH(Auxiliar_OPEX_M!DY$3,Auxiliar_OPEX_Drivers!$B$2:$B$18,0),MATCH($DG14,Auxiliar_OPEX_Drivers!$B$2:$CH$2,0))</f>
        <v>961.03116775061017</v>
      </c>
    </row>
    <row r="15" spans="1:190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483.38523339930748</v>
      </c>
      <c r="E15" s="51">
        <f ca="1">SUMPRODUCT($CM15:$DD15,INDIRECT(ADDRESS(E$2,$DH$2)):INDIRECT(ADDRESS(E$2,$DY$2)))</f>
        <v>484.28455661957059</v>
      </c>
      <c r="F15" s="51">
        <f ca="1">SUMPRODUCT($CM15:$DD15,INDIRECT(ADDRESS(F$2,$DH$2)):INDIRECT(ADDRESS(F$2,$DY$2)))</f>
        <v>485.20254577328257</v>
      </c>
      <c r="G15" s="51">
        <f ca="1">SUMPRODUCT($CM15:$DD15,INDIRECT(ADDRESS(G$2,$DH$2)):INDIRECT(ADDRESS(G$2,$DY$2)))</f>
        <v>486.05444937261456</v>
      </c>
      <c r="H15" s="51">
        <f ca="1">SUMPRODUCT($CM15:$DD15,INDIRECT(ADDRESS(H$2,$DH$2)):INDIRECT(ADDRESS(H$2,$DY$2)))</f>
        <v>486.97608283091955</v>
      </c>
      <c r="I15" s="51">
        <f ca="1">SUMPRODUCT($CM15:$DD15,INDIRECT(ADDRESS(I$2,$DH$2)):INDIRECT(ADDRESS(I$2,$DY$2)))</f>
        <v>487.93089032115756</v>
      </c>
      <c r="J15" s="51">
        <f ca="1">SUMPRODUCT($CM15:$DD15,INDIRECT(ADDRESS(J$2,$DH$2)):INDIRECT(ADDRESS(J$2,$DY$2)))</f>
        <v>488.81994315739598</v>
      </c>
      <c r="K15" s="51">
        <f ca="1">SUMPRODUCT($CM15:$DD15,INDIRECT(ADDRESS(K$2,$DH$2)):INDIRECT(ADDRESS(K$2,$DY$2)))</f>
        <v>489.83905835597159</v>
      </c>
      <c r="L15" s="51">
        <f ca="1">SUMPRODUCT($CM15:$DD15,INDIRECT(ADDRESS(L$2,$DH$2)):INDIRECT(ADDRESS(L$2,$DY$2)))</f>
        <v>490.83780167268071</v>
      </c>
      <c r="M15" s="51">
        <f ca="1">SUMPRODUCT($CM15:$DD15,INDIRECT(ADDRESS(M$2,$DH$2)):INDIRECT(ADDRESS(M$2,$DY$2)))</f>
        <v>491.70781798074267</v>
      </c>
      <c r="N15" s="51">
        <f ca="1">SUMPRODUCT($CM15:$DD15,INDIRECT(ADDRESS(N$2,$DH$2)):INDIRECT(ADDRESS(N$2,$DY$2)))</f>
        <v>492.65384405421651</v>
      </c>
      <c r="O15" s="51">
        <f ca="1">SUMPRODUCT($CM15:$DD15,INDIRECT(ADDRESS(O$2,$DH$2)):INDIRECT(ADDRESS(O$2,$DY$2)))</f>
        <v>493.68877759051736</v>
      </c>
      <c r="P15" s="51">
        <f ca="1">SUMPRODUCT($CM15:$DD15,INDIRECT(ADDRESS(P$2,$DH$2)):INDIRECT(ADDRESS(P$2,$DY$2)))</f>
        <v>494.59055250540763</v>
      </c>
      <c r="Q15" s="51">
        <f ca="1">SUMPRODUCT($CM15:$DD15,INDIRECT(ADDRESS(Q$2,$DH$2)):INDIRECT(ADDRESS(Q$2,$DY$2)))</f>
        <v>495.43638525181939</v>
      </c>
      <c r="R15" s="51">
        <f ca="1">SUMPRODUCT($CM15:$DD15,INDIRECT(ADDRESS(R$2,$DH$2)):INDIRECT(ADDRESS(R$2,$DY$2)))</f>
        <v>496.31808179272724</v>
      </c>
      <c r="S15" s="51">
        <f ca="1">SUMPRODUCT($CM15:$DD15,INDIRECT(ADDRESS(S$2,$DH$2)):INDIRECT(ADDRESS(S$2,$DY$2)))</f>
        <v>497.2971625277072</v>
      </c>
      <c r="T15" s="51">
        <f ca="1">SUMPRODUCT($CM15:$DD15,INDIRECT(ADDRESS(T$2,$DH$2)):INDIRECT(ADDRESS(T$2,$DY$2)))</f>
        <v>498.24910563467267</v>
      </c>
      <c r="U15" s="51">
        <f ca="1">SUMPRODUCT($CM15:$DD15,INDIRECT(ADDRESS(U$2,$DH$2)):INDIRECT(ADDRESS(U$2,$DY$2)))</f>
        <v>499.11925810664786</v>
      </c>
      <c r="V15" s="51">
        <f ca="1">SUMPRODUCT($CM15:$DD15,INDIRECT(ADDRESS(V$2,$DH$2)):INDIRECT(ADDRESS(V$2,$DY$2)))</f>
        <v>499.91291672680086</v>
      </c>
      <c r="W15" s="51">
        <f ca="1">SUMPRODUCT($CM15:$DD15,INDIRECT(ADDRESS(W$2,$DH$2)):INDIRECT(ADDRESS(W$2,$DY$2)))</f>
        <v>500.79268365847361</v>
      </c>
      <c r="X15" s="51">
        <f ca="1">SUMPRODUCT($CM15:$DD15,INDIRECT(ADDRESS(X$2,$DH$2)):INDIRECT(ADDRESS(X$2,$DY$2)))</f>
        <v>501.69321726548827</v>
      </c>
      <c r="Y15" s="51">
        <f ca="1">SUMPRODUCT($CM15:$DD15,INDIRECT(ADDRESS(Y$2,$DH$2)):INDIRECT(ADDRESS(Y$2,$DY$2)))</f>
        <v>502.63388324752339</v>
      </c>
      <c r="Z15" s="51">
        <f ca="1">SUMPRODUCT($CM15:$DD15,INDIRECT(ADDRESS(Z$2,$DH$2)):INDIRECT(ADDRESS(Z$2,$DY$2)))</f>
        <v>503.6450627396186</v>
      </c>
      <c r="AA15" s="51">
        <f ca="1">SUMPRODUCT($CM15:$DD15,INDIRECT(ADDRESS(AA$2,$DH$2)):INDIRECT(ADDRESS(AA$2,$DY$2)))</f>
        <v>504.62474808579861</v>
      </c>
      <c r="AB15" s="51">
        <f ca="1">SUMPRODUCT($CM15:$DD15,INDIRECT(ADDRESS(AB$2,$DH$2)):INDIRECT(ADDRESS(AB$2,$DY$2)))</f>
        <v>505.35842057895292</v>
      </c>
      <c r="AC15" s="51">
        <f ca="1">SUMPRODUCT($CM15:$DD15,INDIRECT(ADDRESS(AC$2,$DH$2)):INDIRECT(ADDRESS(AC$2,$DY$2)))</f>
        <v>506.13054626040275</v>
      </c>
      <c r="AD15" s="51">
        <f ca="1">SUMPRODUCT($CM15:$DD15,INDIRECT(ADDRESS(AD$2,$DH$2)):INDIRECT(ADDRESS(AD$2,$DY$2)))</f>
        <v>506.80297180123262</v>
      </c>
      <c r="AE15" s="51">
        <f ca="1">SUMPRODUCT($CM15:$DD15,INDIRECT(ADDRESS(AE$2,$DH$2)):INDIRECT(ADDRESS(AE$2,$DY$2)))</f>
        <v>507.41544810885659</v>
      </c>
      <c r="AF15" s="51">
        <f ca="1">SUMPRODUCT($CM15:$DD15,INDIRECT(ADDRESS(AF$2,$DH$2)):INDIRECT(ADDRESS(AF$2,$DY$2)))</f>
        <v>508.07483566517817</v>
      </c>
      <c r="AG15" s="51">
        <f ca="1">SUMPRODUCT($CM15:$DD15,INDIRECT(ADDRESS(AG$2,$DH$2)):INDIRECT(ADDRESS(AG$2,$DY$2)))</f>
        <v>508.81872297623545</v>
      </c>
      <c r="AH15" s="51">
        <f ca="1">SUMPRODUCT($CM15:$DD15,INDIRECT(ADDRESS(AH$2,$DH$2)):INDIRECT(ADDRESS(AH$2,$DY$2)))</f>
        <v>509.59585237060668</v>
      </c>
      <c r="AI15" s="51">
        <f ca="1">SUMPRODUCT($CM15:$DD15,INDIRECT(ADDRESS(AI$2,$DH$2)):INDIRECT(ADDRESS(AI$2,$DY$2)))</f>
        <v>510.36056416095789</v>
      </c>
      <c r="AJ15" s="51">
        <f ca="1">SUMPRODUCT($CM15:$DD15,INDIRECT(ADDRESS(AJ$2,$DH$2)):INDIRECT(ADDRESS(AJ$2,$DY$2)))</f>
        <v>511.07362140404638</v>
      </c>
      <c r="AK15" s="51">
        <f ca="1">SUMPRODUCT($CM15:$DD15,INDIRECT(ADDRESS(AK$2,$DH$2)):INDIRECT(ADDRESS(AK$2,$DY$2)))</f>
        <v>511.98526035553635</v>
      </c>
      <c r="AL15" s="51">
        <f ca="1">SUMPRODUCT($CM15:$DD15,INDIRECT(ADDRESS(AL$2,$DH$2)):INDIRECT(ADDRESS(AL$2,$DY$2)))</f>
        <v>512.9019359863164</v>
      </c>
      <c r="AM15" s="51">
        <f ca="1">SUMPRODUCT($CM15:$DD15,INDIRECT(ADDRESS(AM$2,$DH$2)):INDIRECT(ADDRESS(AM$2,$DY$2)))</f>
        <v>513.77025949591234</v>
      </c>
      <c r="AN15" s="51">
        <f ca="1">SUMPRODUCT($CM15:$DD15,INDIRECT(ADDRESS(AN$2,$DH$2)):INDIRECT(ADDRESS(AN$2,$DY$2)))</f>
        <v>514.54157656238294</v>
      </c>
      <c r="AO15" s="51">
        <f ca="1">SUMPRODUCT($CM15:$DD15,INDIRECT(ADDRESS(AO$2,$DH$2)):INDIRECT(ADDRESS(AO$2,$DY$2)))</f>
        <v>515.37152057578919</v>
      </c>
      <c r="AP15" s="51">
        <f ca="1">SUMPRODUCT($CM15:$DD15,INDIRECT(ADDRESS(AP$2,$DH$2)):INDIRECT(ADDRESS(AP$2,$DY$2)))</f>
        <v>516.19967475484282</v>
      </c>
      <c r="AQ15" s="51">
        <f ca="1">SUMPRODUCT($CM15:$DD15,INDIRECT(ADDRESS(AQ$2,$DH$2)):INDIRECT(ADDRESS(AQ$2,$DY$2)))</f>
        <v>516.95929161532285</v>
      </c>
      <c r="AR15" s="51">
        <f ca="1">SUMPRODUCT($CM15:$DD15,INDIRECT(ADDRESS(AR$2,$DH$2)):INDIRECT(ADDRESS(AR$2,$DY$2)))</f>
        <v>517.77834129142479</v>
      </c>
      <c r="AS15" s="51">
        <f ca="1">SUMPRODUCT($CM15:$DD15,INDIRECT(ADDRESS(AS$2,$DH$2)):INDIRECT(ADDRESS(AS$2,$DY$2)))</f>
        <v>518.59739096752662</v>
      </c>
      <c r="AT15" s="51">
        <f ca="1">SUMPRODUCT($CM15:$DD15,INDIRECT(ADDRESS(AT$2,$DH$2)):INDIRECT(ADDRESS(AT$2,$DY$2)))</f>
        <v>519.38018046423485</v>
      </c>
      <c r="AU15" s="51">
        <f ca="1">SUMPRODUCT($CM15:$DD15,INDIRECT(ADDRESS(AU$2,$DH$2)):INDIRECT(ADDRESS(AU$2,$DY$2)))</f>
        <v>520.26999827397685</v>
      </c>
      <c r="AV15" s="51">
        <f ca="1">SUMPRODUCT($CM15:$DD15,INDIRECT(ADDRESS(AV$2,$DH$2)):INDIRECT(ADDRESS(AV$2,$DY$2)))</f>
        <v>521.23007497019876</v>
      </c>
      <c r="AW15" s="51">
        <f ca="1">SUMPRODUCT($CM15:$DD15,INDIRECT(ADDRESS(AW$2,$DH$2)):INDIRECT(ADDRESS(AW$2,$DY$2)))</f>
        <v>522.16172294916612</v>
      </c>
      <c r="AX15" s="51">
        <f ca="1">SUMPRODUCT($CM15:$DD15,INDIRECT(ADDRESS(AX$2,$DH$2)):INDIRECT(ADDRESS(AX$2,$DY$2)))</f>
        <v>523.13542128281688</v>
      </c>
      <c r="AY15" s="51">
        <f ca="1">SUMPRODUCT($CM15:$DD15,INDIRECT(ADDRESS(AY$2,$DH$2)):INDIRECT(ADDRESS(AY$2,$DY$2)))</f>
        <v>523.97610286318718</v>
      </c>
      <c r="AZ15" s="51">
        <f ca="1">SUMPRODUCT($CM15:$DD15,INDIRECT(ADDRESS(AZ$2,$DH$2)):INDIRECT(ADDRESS(AZ$2,$DY$2)))</f>
        <v>524.57176573941899</v>
      </c>
      <c r="BA15" s="51">
        <f ca="1">SUMPRODUCT($CM15:$DD15,INDIRECT(ADDRESS(BA$2,$DH$2)):INDIRECT(ADDRESS(BA$2,$DY$2)))</f>
        <v>525.1150471510349</v>
      </c>
      <c r="BB15" s="51">
        <f ca="1">SUMPRODUCT($CM15:$DD15,INDIRECT(ADDRESS(BB$2,$DH$2)):INDIRECT(ADDRESS(BB$2,$DY$2)))</f>
        <v>525.69581656660625</v>
      </c>
      <c r="BC15" s="51">
        <f ca="1">SUMPRODUCT($CM15:$DD15,INDIRECT(ADDRESS(BC$2,$DH$2)):INDIRECT(ADDRESS(BC$2,$DY$2)))</f>
        <v>526.20392684673993</v>
      </c>
      <c r="BD15" s="51">
        <f ca="1">SUMPRODUCT($CM15:$DD15,INDIRECT(ADDRESS(BD$2,$DH$2)):INDIRECT(ADDRESS(BD$2,$DY$2)))</f>
        <v>526.70111760617306</v>
      </c>
      <c r="BE15" s="51">
        <f ca="1">SUMPRODUCT($CM15:$DD15,INDIRECT(ADDRESS(BE$2,$DH$2)):INDIRECT(ADDRESS(BE$2,$DY$2)))</f>
        <v>527.22940482354261</v>
      </c>
      <c r="BF15" s="51">
        <f ca="1">SUMPRODUCT($CM15:$DD15,INDIRECT(ADDRESS(BF$2,$DH$2)):INDIRECT(ADDRESS(BF$2,$DY$2)))</f>
        <v>527.79647447144509</v>
      </c>
      <c r="BG15" s="51">
        <f ca="1">SUMPRODUCT($CM15:$DD15,INDIRECT(ADDRESS(BG$2,$DH$2)):INDIRECT(ADDRESS(BG$2,$DY$2)))</f>
        <v>528.59394869236178</v>
      </c>
      <c r="BH15" s="51">
        <f ca="1">SUMPRODUCT($CM15:$DD15,INDIRECT(ADDRESS(BH$2,$DH$2)):INDIRECT(ADDRESS(BH$2,$DY$2)))</f>
        <v>529.39142291327846</v>
      </c>
      <c r="BI15" s="51">
        <f ca="1">SUMPRODUCT($CM15:$DD15,INDIRECT(ADDRESS(BI$2,$DH$2)):INDIRECT(ADDRESS(BI$2,$DY$2)))</f>
        <v>530.18889713419514</v>
      </c>
      <c r="BJ15" s="51">
        <f ca="1">SUMPRODUCT($CM15:$DD15,INDIRECT(ADDRESS(BJ$2,$DH$2)):INDIRECT(ADDRESS(BJ$2,$DY$2)))</f>
        <v>530.98637135511183</v>
      </c>
      <c r="BK15" s="51">
        <f ca="1">SUMPRODUCT($CM15:$DD15,INDIRECT(ADDRESS(BK$2,$DH$2)):INDIRECT(ADDRESS(BK$2,$DY$2)))</f>
        <v>531.78384557602851</v>
      </c>
      <c r="BL15" s="51">
        <f ca="1">SUMPRODUCT($CM15:$DD15,INDIRECT(ADDRESS(BL$2,$DH$2)):INDIRECT(ADDRESS(BL$2,$DY$2)))</f>
        <v>532.41727620177801</v>
      </c>
      <c r="BM15" s="51">
        <f ca="1">SUMPRODUCT($CM15:$DD15,INDIRECT(ADDRESS(BM$2,$DH$2)):INDIRECT(ADDRESS(BM$2,$DY$2)))</f>
        <v>533.05070682752762</v>
      </c>
      <c r="BN15" s="51">
        <f ca="1">SUMPRODUCT($CM15:$DD15,INDIRECT(ADDRESS(BN$2,$DH$2)):INDIRECT(ADDRESS(BN$2,$DY$2)))</f>
        <v>533.68413745327712</v>
      </c>
      <c r="BO15" s="51">
        <f ca="1">SUMPRODUCT($CM15:$DD15,INDIRECT(ADDRESS(BO$2,$DH$2)):INDIRECT(ADDRESS(BO$2,$DY$2)))</f>
        <v>534.31756807902661</v>
      </c>
      <c r="BP15" s="51">
        <f ca="1">SUMPRODUCT($CM15:$DD15,INDIRECT(ADDRESS(BP$2,$DH$2)):INDIRECT(ADDRESS(BP$2,$DY$2)))</f>
        <v>534.95099870477611</v>
      </c>
      <c r="BQ15" s="51">
        <f ca="1">SUMPRODUCT($CM15:$DD15,INDIRECT(ADDRESS(BQ$2,$DH$2)):INDIRECT(ADDRESS(BQ$2,$DY$2)))</f>
        <v>535.58442933052572</v>
      </c>
      <c r="BR15" s="51">
        <f ca="1">SUMPRODUCT($CM15:$DD15,INDIRECT(ADDRESS(BR$2,$DH$2)):INDIRECT(ADDRESS(BR$2,$DY$2)))</f>
        <v>536.21785995627522</v>
      </c>
      <c r="BS15" s="51">
        <f ca="1">SUMPRODUCT($CM15:$DD15,INDIRECT(ADDRESS(BS$2,$DH$2)):INDIRECT(ADDRESS(BS$2,$DY$2)))</f>
        <v>536.85129058202483</v>
      </c>
      <c r="BT15" s="51">
        <f ca="1">SUMPRODUCT($CM15:$DD15,INDIRECT(ADDRESS(BT$2,$DH$2)):INDIRECT(ADDRESS(BT$2,$DY$2)))</f>
        <v>537.48472120777433</v>
      </c>
      <c r="BU15" s="51">
        <f ca="1">SUMPRODUCT($CM15:$DD15,INDIRECT(ADDRESS(BU$2,$DH$2)):INDIRECT(ADDRESS(BU$2,$DY$2)))</f>
        <v>538.11815183352383</v>
      </c>
      <c r="BV15" s="51">
        <f ca="1">SUMPRODUCT($CM15:$DD15,INDIRECT(ADDRESS(BV$2,$DH$2)):INDIRECT(ADDRESS(BV$2,$DY$2)))</f>
        <v>538.75158245927344</v>
      </c>
      <c r="BW15" s="51">
        <f ca="1">SUMPRODUCT($CM15:$DD15,INDIRECT(ADDRESS(BW$2,$DH$2)):INDIRECT(ADDRESS(BW$2,$DY$2)))</f>
        <v>539.38501308502293</v>
      </c>
      <c r="BX15" s="51">
        <f ca="1">SUMPRODUCT($CM15:$DD15,INDIRECT(ADDRESS(BX$2,$DH$2)):INDIRECT(ADDRESS(BX$2,$DY$2)))</f>
        <v>540.18248730593962</v>
      </c>
      <c r="BY15" s="51">
        <f ca="1">SUMPRODUCT($CM15:$DD15,INDIRECT(ADDRESS(BY$2,$DH$2)):INDIRECT(ADDRESS(BY$2,$DY$2)))</f>
        <v>540.9799615268563</v>
      </c>
      <c r="BZ15" s="51">
        <f ca="1">SUMPRODUCT($CM15:$DD15,INDIRECT(ADDRESS(BZ$2,$DH$2)):INDIRECT(ADDRESS(BZ$2,$DY$2)))</f>
        <v>541.77743574777298</v>
      </c>
      <c r="CA15" s="51">
        <f ca="1">SUMPRODUCT($CM15:$DD15,INDIRECT(ADDRESS(CA$2,$DH$2)):INDIRECT(ADDRESS(CA$2,$DY$2)))</f>
        <v>542.57490996868967</v>
      </c>
      <c r="CB15" s="51">
        <f ca="1">SUMPRODUCT($CM15:$DD15,INDIRECT(ADDRESS(CB$2,$DH$2)):INDIRECT(ADDRESS(CB$2,$DY$2)))</f>
        <v>543.37238418960635</v>
      </c>
      <c r="CC15" s="51">
        <f ca="1">SUMPRODUCT($CM15:$DD15,INDIRECT(ADDRESS(CC$2,$DH$2)):INDIRECT(ADDRESS(CC$2,$DY$2)))</f>
        <v>544.16985841052303</v>
      </c>
      <c r="CD15" s="51">
        <f ca="1">SUMPRODUCT($CM15:$DD15,INDIRECT(ADDRESS(CD$2,$DH$2)):INDIRECT(ADDRESS(CD$2,$DY$2)))</f>
        <v>544.96733263143972</v>
      </c>
      <c r="CF15" s="51">
        <f t="shared" ca="1" si="4"/>
        <v>5861.3810011283767</v>
      </c>
      <c r="CG15" s="51">
        <f t="shared" ca="1" si="4"/>
        <v>5994.3130575426849</v>
      </c>
      <c r="CH15" s="51">
        <f t="shared" ca="1" si="4"/>
        <v>6112.2884391642347</v>
      </c>
      <c r="CI15" s="51">
        <f t="shared" ca="1" si="4"/>
        <v>6229.6012965708705</v>
      </c>
      <c r="CJ15" s="51">
        <f t="shared" ca="1" si="4"/>
        <v>6334.258038875937</v>
      </c>
      <c r="CK15" s="51">
        <f t="shared" ca="1" si="4"/>
        <v>6430.8137357208061</v>
      </c>
      <c r="CM15" s="1">
        <f>VLOOKUP($A15,Auxiliar_OPEX_CustosUnit!$A$4:$BT$129,COLUMN(Auxiliar_OPEX_CustosUnit!S$2),0)</f>
        <v>0</v>
      </c>
      <c r="CN15" s="1">
        <f>VLOOKUP($A15,Auxiliar_OPEX_CustosUnit!$A$4:$BT$129,COLUMN(Auxiliar_OPEX_CustosUnit!T$2),0)</f>
        <v>0</v>
      </c>
      <c r="CO15" s="1">
        <f>VLOOKUP($A15,Auxiliar_OPEX_CustosUnit!$A$4:$BT$129,COLUMN(Auxiliar_OPEX_CustosUnit!U$2),0)</f>
        <v>317.06636415672602</v>
      </c>
      <c r="CP15" s="1">
        <f>VLOOKUP($A15,Auxiliar_OPEX_CustosUnit!$A$4:$BT$129,COLUMN(Auxiliar_OPEX_CustosUnit!V$2),0)</f>
        <v>0</v>
      </c>
      <c r="CQ15" s="1">
        <f>VLOOKUP($A15,Auxiliar_OPEX_CustosUnit!$A$4:$BT$129,COLUMN(Auxiliar_OPEX_CustosUnit!W$2),0)</f>
        <v>0</v>
      </c>
      <c r="CR15" s="1">
        <f>VLOOKUP($A15,Auxiliar_OPEX_CustosUnit!$A$4:$BT$129,COLUMN(Auxiliar_OPEX_CustosUnit!X$2),0)</f>
        <v>0</v>
      </c>
      <c r="CS15" s="1">
        <f>VLOOKUP($A15,Auxiliar_OPEX_CustosUnit!$A$4:$BT$129,COLUMN(Auxiliar_OPEX_CustosUnit!Y$2),0)</f>
        <v>0</v>
      </c>
      <c r="CT15" s="1">
        <f>VLOOKUP($A15,Auxiliar_OPEX_CustosUnit!$A$4:$BT$129,COLUMN(Auxiliar_OPEX_CustosUnit!Z$2),0)</f>
        <v>0</v>
      </c>
      <c r="CU15" s="1">
        <f>VLOOKUP($A15,Auxiliar_OPEX_CustosUnit!$A$4:$BT$129,COLUMN(Auxiliar_OPEX_CustosUnit!AA$2),0)</f>
        <v>0</v>
      </c>
      <c r="CV15" s="1">
        <f>VLOOKUP($A15,Auxiliar_OPEX_CustosUnit!$A$4:$BT$129,COLUMN(Auxiliar_OPEX_CustosUnit!AB$2),0)</f>
        <v>0</v>
      </c>
      <c r="CW15" s="1">
        <f>VLOOKUP($A15,Auxiliar_OPEX_CustosUnit!$A$4:$BT$129,COLUMN(Auxiliar_OPEX_CustosUnit!AC$2),0)</f>
        <v>1.0073358579999999E-5</v>
      </c>
      <c r="CX15" s="1">
        <f>VLOOKUP($A15,Auxiliar_OPEX_CustosUnit!$A$4:$BT$129,COLUMN(Auxiliar_OPEX_CustosUnit!AD$2),0)</f>
        <v>0</v>
      </c>
      <c r="CY15" s="1">
        <f>VLOOKUP($A15,Auxiliar_OPEX_CustosUnit!$A$4:$BT$129,COLUMN(Auxiliar_OPEX_CustosUnit!AE$2),0)</f>
        <v>0</v>
      </c>
      <c r="CZ15" s="1">
        <f>VLOOKUP($A15,Auxiliar_OPEX_CustosUnit!$A$4:$BT$129,COLUMN(Auxiliar_OPEX_CustosUnit!AF$2),0)</f>
        <v>0</v>
      </c>
      <c r="DA15" s="1">
        <f>VLOOKUP($A15,Auxiliar_OPEX_CustosUnit!$A$4:$BT$129,COLUMN(Auxiliar_OPEX_CustosUnit!AG$2),0)</f>
        <v>0</v>
      </c>
      <c r="DB15" s="1">
        <f>VLOOKUP($A15,Auxiliar_OPEX_CustosUnit!$A$4:$BT$129,COLUMN(Auxiliar_OPEX_CustosUnit!AH$2),0)</f>
        <v>0</v>
      </c>
      <c r="DC15" s="1">
        <f>VLOOKUP($A15,Auxiliar_OPEX_CustosUnit!$A$4:$BT$129,COLUMN(Auxiliar_OPEX_CustosUnit!AI$2),0)</f>
        <v>0</v>
      </c>
      <c r="DD15" s="1">
        <f>VLOOKUP($A15,Auxiliar_OPEX_CustosUnit!$A$4:$BT$129,COLUMN(Auxiliar_OPEX_CustosUnit!AJ$2),0)</f>
        <v>0</v>
      </c>
      <c r="DG15" s="60">
        <v>43586</v>
      </c>
      <c r="DH15" s="1">
        <v>1</v>
      </c>
      <c r="DI15" s="1">
        <f>INDEX(Auxiliar_OPEX_Drivers!$B$2:$CH$18,MATCH(Auxiliar_OPEX_M!DI$3,Auxiliar_OPEX_Drivers!$B$2:$B$18,0),MATCH($DG15,Auxiliar_OPEX_Drivers!$B$2:$CH$2,0))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INDEX(Auxiliar_OPEX_Drivers!$B$2:$CH$18,MATCH(Auxiliar_OPEX_M!DK$3,Auxiliar_OPEX_Drivers!$B$2:$B$18,0),MATCH($DG15,Auxiliar_OPEX_Drivers!$B$2:$CH$2,0))</f>
        <v>14.197864859951647</v>
      </c>
      <c r="DL15" s="1">
        <f>INDEX(Auxiliar_OPEX_Drivers!$B$2:$CH$18,MATCH(Auxiliar_OPEX_M!DL$3,Auxiliar_OPEX_Drivers!$B$2:$B$18,0),MATCH($DG15,Auxiliar_OPEX_Drivers!$B$2:$CH$2,0))</f>
        <v>61.664040607223974</v>
      </c>
      <c r="DM15" s="1">
        <f>INDEX(Auxiliar_OPEX_Drivers!$B$2:$CH$18,MATCH(Auxiliar_OPEX_M!DM$3,Auxiliar_OPEX_Drivers!$B$2:$B$18,0),MATCH($DG15,Auxiliar_OPEX_Drivers!$B$2:$CH$2,0))</f>
        <v>13</v>
      </c>
      <c r="DN15" s="1">
        <f>INDEX(Auxiliar_OPEX_Drivers!$B$2:$CH$18,MATCH(Auxiliar_OPEX_M!DN$3,Auxiliar_OPEX_Drivers!$B$2:$B$18,0),MATCH($DG15,Auxiliar_OPEX_Drivers!$B$2:$CH$2,0))</f>
        <v>629.88820478653656</v>
      </c>
      <c r="DO15" s="1">
        <f>INDEX(Auxiliar_OPEX_Drivers!$B$2:$CH$18,MATCH(Auxiliar_OPEX_M!DO$3,Auxiliar_OPEX_Drivers!$B$2:$B$18,0),MATCH($DG15,Auxiliar_OPEX_Drivers!$B$2:$CH$2,0))</f>
        <v>12</v>
      </c>
      <c r="DP15" s="1">
        <f>INDEX(Auxiliar_OPEX_Drivers!$B$2:$CH$18,MATCH(Auxiliar_OPEX_M!DP$3,Auxiliar_OPEX_Drivers!$B$2:$B$18,0),MATCH($DG15,Auxiliar_OPEX_Drivers!$B$2:$CH$2,0))</f>
        <v>193.23159128191017</v>
      </c>
      <c r="DQ15" s="1">
        <f>INDEX(Auxiliar_OPEX_Drivers!$B$2:$CH$18,MATCH(Auxiliar_OPEX_M!DQ$3,Auxiliar_OPEX_Drivers!$B$2:$B$18,0),MATCH($DG15,Auxiliar_OPEX_Drivers!$B$2:$CH$2,0))</f>
        <v>37.049466214987916</v>
      </c>
      <c r="DR15" s="1">
        <f>INDEX(Auxiliar_OPEX_Drivers!$B$2:$CH$18,MATCH(Auxiliar_OPEX_M!DR$3,Auxiliar_OPEX_Drivers!$B$2:$B$18,0),MATCH($DG15,Auxiliar_OPEX_Drivers!$B$2:$CH$2,0))</f>
        <v>17533617.217247058</v>
      </c>
      <c r="DS15" s="1">
        <f>INDEX(Auxiliar_OPEX_Drivers!$B$2:$CH$18,MATCH(Auxiliar_OPEX_M!DS$3,Auxiliar_OPEX_Drivers!$B$2:$B$18,0),MATCH($DG15,Auxiliar_OPEX_Drivers!$B$2:$CH$2,0))</f>
        <v>102739.67</v>
      </c>
      <c r="DT15" s="1">
        <f>INDEX(Auxiliar_OPEX_Drivers!$B$2:$CH$18,MATCH(Auxiliar_OPEX_M!DT$3,Auxiliar_OPEX_Drivers!$B$2:$B$18,0),MATCH($DG15,Auxiliar_OPEX_Drivers!$B$2:$CH$2,0))</f>
        <v>11938.956184459255</v>
      </c>
      <c r="DU15" s="1">
        <f>INDEX(Auxiliar_OPEX_Drivers!$B$2:$CH$18,MATCH(Auxiliar_OPEX_M!DU$3,Auxiliar_OPEX_Drivers!$B$2:$B$18,0),MATCH($DG15,Auxiliar_OPEX_Drivers!$B$2:$CH$2,0))</f>
        <v>4165.8171413810987</v>
      </c>
      <c r="DV15" s="1">
        <f>INDEX(Auxiliar_OPEX_Drivers!$B$2:$CH$18,MATCH(Auxiliar_OPEX_M!DV$3,Auxiliar_OPEX_Drivers!$B$2:$B$18,0),MATCH($DG15,Auxiliar_OPEX_Drivers!$B$2:$CH$2,0))</f>
        <v>2091203.1646999693</v>
      </c>
      <c r="DW15" s="1">
        <f>INDEX(Auxiliar_OPEX_Drivers!$B$2:$CH$18,MATCH(Auxiliar_OPEX_M!DW$3,Auxiliar_OPEX_Drivers!$B$2:$B$18,0),MATCH($DG15,Auxiliar_OPEX_Drivers!$B$2:$CH$2,0))</f>
        <v>11796.980358047993</v>
      </c>
      <c r="DX15" s="1">
        <f>INDEX(Auxiliar_OPEX_Drivers!$B$2:$CH$18,MATCH(Auxiliar_OPEX_M!DX$3,Auxiliar_OPEX_Drivers!$B$2:$B$18,0),MATCH($DG15,Auxiliar_OPEX_Drivers!$B$2:$CH$2,0))</f>
        <v>2111314.1614720649</v>
      </c>
      <c r="DY15" s="1">
        <f>INDEX(Auxiliar_OPEX_Drivers!$B$2:$CH$18,MATCH(Auxiliar_OPEX_M!DY$3,Auxiliar_OPEX_Drivers!$B$2:$B$18,0),MATCH($DG15,Auxiliar_OPEX_Drivers!$B$2:$CH$2,0))</f>
        <v>961.03116775061017</v>
      </c>
    </row>
    <row r="16" spans="1:190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110.47919201329157</v>
      </c>
      <c r="E16" s="51">
        <f ca="1">SUMPRODUCT($CM16:$DD16,INDIRECT(ADDRESS(E$2,$DH$2)):INDIRECT(ADDRESS(E$2,$DY$2)))</f>
        <v>110.88388746232073</v>
      </c>
      <c r="F16" s="51">
        <f ca="1">SUMPRODUCT($CM16:$DD16,INDIRECT(ADDRESS(F$2,$DH$2)):INDIRECT(ADDRESS(F$2,$DY$2)))</f>
        <v>111.29698258139999</v>
      </c>
      <c r="G16" s="51">
        <f ca="1">SUMPRODUCT($CM16:$DD16,INDIRECT(ADDRESS(G$2,$DH$2)):INDIRECT(ADDRESS(G$2,$DY$2)))</f>
        <v>111.68033920101479</v>
      </c>
      <c r="H16" s="51">
        <f ca="1">SUMPRODUCT($CM16:$DD16,INDIRECT(ADDRESS(H$2,$DH$2)):INDIRECT(ADDRESS(H$2,$DY$2)))</f>
        <v>112.09507425716055</v>
      </c>
      <c r="I16" s="51">
        <f ca="1">SUMPRODUCT($CM16:$DD16,INDIRECT(ADDRESS(I$2,$DH$2)):INDIRECT(ADDRESS(I$2,$DY$2)))</f>
        <v>112.52473762767289</v>
      </c>
      <c r="J16" s="51">
        <f ca="1">SUMPRODUCT($CM16:$DD16,INDIRECT(ADDRESS(J$2,$DH$2)):INDIRECT(ADDRESS(J$2,$DY$2)))</f>
        <v>112.92481140389191</v>
      </c>
      <c r="K16" s="51">
        <f ca="1">SUMPRODUCT($CM16:$DD16,INDIRECT(ADDRESS(K$2,$DH$2)):INDIRECT(ADDRESS(K$2,$DY$2)))</f>
        <v>113.38341324314976</v>
      </c>
      <c r="L16" s="51">
        <f ca="1">SUMPRODUCT($CM16:$DD16,INDIRECT(ADDRESS(L$2,$DH$2)):INDIRECT(ADDRESS(L$2,$DY$2)))</f>
        <v>113.83284773556974</v>
      </c>
      <c r="M16" s="51">
        <f ca="1">SUMPRODUCT($CM16:$DD16,INDIRECT(ADDRESS(M$2,$DH$2)):INDIRECT(ADDRESS(M$2,$DY$2)))</f>
        <v>114.22435507411123</v>
      </c>
      <c r="N16" s="51">
        <f ca="1">SUMPRODUCT($CM16:$DD16,INDIRECT(ADDRESS(N$2,$DH$2)):INDIRECT(ADDRESS(N$2,$DY$2)))</f>
        <v>114.65006680708055</v>
      </c>
      <c r="O16" s="51">
        <f ca="1">SUMPRODUCT($CM16:$DD16,INDIRECT(ADDRESS(O$2,$DH$2)):INDIRECT(ADDRESS(O$2,$DY$2)))</f>
        <v>115.11578689831319</v>
      </c>
      <c r="P16" s="51">
        <f ca="1">SUMPRODUCT($CM16:$DD16,INDIRECT(ADDRESS(P$2,$DH$2)):INDIRECT(ADDRESS(P$2,$DY$2)))</f>
        <v>115.5215856099243</v>
      </c>
      <c r="Q16" s="51">
        <f ca="1">SUMPRODUCT($CM16:$DD16,INDIRECT(ADDRESS(Q$2,$DH$2)):INDIRECT(ADDRESS(Q$2,$DY$2)))</f>
        <v>115.90221034572562</v>
      </c>
      <c r="R16" s="51">
        <f ca="1">SUMPRODUCT($CM16:$DD16,INDIRECT(ADDRESS(R$2,$DH$2)):INDIRECT(ADDRESS(R$2,$DY$2)))</f>
        <v>116.29897378904661</v>
      </c>
      <c r="S16" s="51">
        <f ca="1">SUMPRODUCT($CM16:$DD16,INDIRECT(ADDRESS(S$2,$DH$2)):INDIRECT(ADDRESS(S$2,$DY$2)))</f>
        <v>116.73956011969042</v>
      </c>
      <c r="T16" s="51">
        <f ca="1">SUMPRODUCT($CM16:$DD16,INDIRECT(ADDRESS(T$2,$DH$2)):INDIRECT(ADDRESS(T$2,$DY$2)))</f>
        <v>117.16793451773037</v>
      </c>
      <c r="U16" s="51">
        <f ca="1">SUMPRODUCT($CM16:$DD16,INDIRECT(ADDRESS(U$2,$DH$2)):INDIRECT(ADDRESS(U$2,$DY$2)))</f>
        <v>117.55950313003282</v>
      </c>
      <c r="V16" s="51">
        <f ca="1">SUMPRODUCT($CM16:$DD16,INDIRECT(ADDRESS(V$2,$DH$2)):INDIRECT(ADDRESS(V$2,$DY$2)))</f>
        <v>117.91664950902288</v>
      </c>
      <c r="W16" s="51">
        <f ca="1">SUMPRODUCT($CM16:$DD16,INDIRECT(ADDRESS(W$2,$DH$2)):INDIRECT(ADDRESS(W$2,$DY$2)))</f>
        <v>118.31254462818828</v>
      </c>
      <c r="X16" s="51">
        <f ca="1">SUMPRODUCT($CM16:$DD16,INDIRECT(ADDRESS(X$2,$DH$2)):INDIRECT(ADDRESS(X$2,$DY$2)))</f>
        <v>118.71778475125549</v>
      </c>
      <c r="Y16" s="51">
        <f ca="1">SUMPRODUCT($CM16:$DD16,INDIRECT(ADDRESS(Y$2,$DH$2)):INDIRECT(ADDRESS(Y$2,$DY$2)))</f>
        <v>119.14108444307792</v>
      </c>
      <c r="Z16" s="51">
        <f ca="1">SUMPRODUCT($CM16:$DD16,INDIRECT(ADDRESS(Z$2,$DH$2)):INDIRECT(ADDRESS(Z$2,$DY$2)))</f>
        <v>119.59611521442037</v>
      </c>
      <c r="AA16" s="51">
        <f ca="1">SUMPRODUCT($CM16:$DD16,INDIRECT(ADDRESS(AA$2,$DH$2)):INDIRECT(ADDRESS(AA$2,$DY$2)))</f>
        <v>120.03697362010411</v>
      </c>
      <c r="AB16" s="51">
        <f ca="1">SUMPRODUCT($CM16:$DD16,INDIRECT(ADDRESS(AB$2,$DH$2)):INDIRECT(ADDRESS(AB$2,$DY$2)))</f>
        <v>120.36712624195073</v>
      </c>
      <c r="AC16" s="51">
        <f ca="1">SUMPRODUCT($CM16:$DD16,INDIRECT(ADDRESS(AC$2,$DH$2)):INDIRECT(ADDRESS(AC$2,$DY$2)))</f>
        <v>120.71458279852652</v>
      </c>
      <c r="AD16" s="51">
        <f ca="1">SUMPRODUCT($CM16:$DD16,INDIRECT(ADDRESS(AD$2,$DH$2)):INDIRECT(ADDRESS(AD$2,$DY$2)))</f>
        <v>121.01717429183319</v>
      </c>
      <c r="AE16" s="51">
        <f ca="1">SUMPRODUCT($CM16:$DD16,INDIRECT(ADDRESS(AE$2,$DH$2)):INDIRECT(ADDRESS(AE$2,$DY$2)))</f>
        <v>121.29278863020315</v>
      </c>
      <c r="AF16" s="51">
        <f ca="1">SUMPRODUCT($CM16:$DD16,INDIRECT(ADDRESS(AF$2,$DH$2)):INDIRECT(ADDRESS(AF$2,$DY$2)))</f>
        <v>121.58951303048244</v>
      </c>
      <c r="AG16" s="51">
        <f ca="1">SUMPRODUCT($CM16:$DD16,INDIRECT(ADDRESS(AG$2,$DH$2)):INDIRECT(ADDRESS(AG$2,$DY$2)))</f>
        <v>121.92426232038434</v>
      </c>
      <c r="AH16" s="51">
        <f ca="1">SUMPRODUCT($CM16:$DD16,INDIRECT(ADDRESS(AH$2,$DH$2)):INDIRECT(ADDRESS(AH$2,$DY$2)))</f>
        <v>122.27397054777427</v>
      </c>
      <c r="AI16" s="51">
        <f ca="1">SUMPRODUCT($CM16:$DD16,INDIRECT(ADDRESS(AI$2,$DH$2)):INDIRECT(ADDRESS(AI$2,$DY$2)))</f>
        <v>122.61809085335639</v>
      </c>
      <c r="AJ16" s="51">
        <f ca="1">SUMPRODUCT($CM16:$DD16,INDIRECT(ADDRESS(AJ$2,$DH$2)):INDIRECT(ADDRESS(AJ$2,$DY$2)))</f>
        <v>122.93896661267542</v>
      </c>
      <c r="AK16" s="51">
        <f ca="1">SUMPRODUCT($CM16:$DD16,INDIRECT(ADDRESS(AK$2,$DH$2)):INDIRECT(ADDRESS(AK$2,$DY$2)))</f>
        <v>123.34920414075543</v>
      </c>
      <c r="AL16" s="51">
        <f ca="1">SUMPRODUCT($CM16:$DD16,INDIRECT(ADDRESS(AL$2,$DH$2)):INDIRECT(ADDRESS(AL$2,$DY$2)))</f>
        <v>123.76170817451543</v>
      </c>
      <c r="AM16" s="51">
        <f ca="1">SUMPRODUCT($CM16:$DD16,INDIRECT(ADDRESS(AM$2,$DH$2)):INDIRECT(ADDRESS(AM$2,$DY$2)))</f>
        <v>124.15245375374741</v>
      </c>
      <c r="AN16" s="51">
        <f ca="1">SUMPRODUCT($CM16:$DD16,INDIRECT(ADDRESS(AN$2,$DH$2)):INDIRECT(ADDRESS(AN$2,$DY$2)))</f>
        <v>124.49954643358262</v>
      </c>
      <c r="AO16" s="51">
        <f ca="1">SUMPRODUCT($CM16:$DD16,INDIRECT(ADDRESS(AO$2,$DH$2)):INDIRECT(ADDRESS(AO$2,$DY$2)))</f>
        <v>124.87302123953302</v>
      </c>
      <c r="AP16" s="51">
        <f ca="1">SUMPRODUCT($CM16:$DD16,INDIRECT(ADDRESS(AP$2,$DH$2)):INDIRECT(ADDRESS(AP$2,$DY$2)))</f>
        <v>125.24569062002499</v>
      </c>
      <c r="AQ16" s="51">
        <f ca="1">SUMPRODUCT($CM16:$DD16,INDIRECT(ADDRESS(AQ$2,$DH$2)):INDIRECT(ADDRESS(AQ$2,$DY$2)))</f>
        <v>125.58751820716554</v>
      </c>
      <c r="AR16" s="51">
        <f ca="1">SUMPRODUCT($CM16:$DD16,INDIRECT(ADDRESS(AR$2,$DH$2)):INDIRECT(ADDRESS(AR$2,$DY$2)))</f>
        <v>125.95609056133009</v>
      </c>
      <c r="AS16" s="51">
        <f ca="1">SUMPRODUCT($CM16:$DD16,INDIRECT(ADDRESS(AS$2,$DH$2)):INDIRECT(ADDRESS(AS$2,$DY$2)))</f>
        <v>126.32466291549466</v>
      </c>
      <c r="AT16" s="51">
        <f ca="1">SUMPRODUCT($CM16:$DD16,INDIRECT(ADDRESS(AT$2,$DH$2)):INDIRECT(ADDRESS(AT$2,$DY$2)))</f>
        <v>126.67691818893564</v>
      </c>
      <c r="AU16" s="51">
        <f ca="1">SUMPRODUCT($CM16:$DD16,INDIRECT(ADDRESS(AU$2,$DH$2)):INDIRECT(ADDRESS(AU$2,$DY$2)))</f>
        <v>127.0773362032312</v>
      </c>
      <c r="AV16" s="51">
        <f ca="1">SUMPRODUCT($CM16:$DD16,INDIRECT(ADDRESS(AV$2,$DH$2)):INDIRECT(ADDRESS(AV$2,$DY$2)))</f>
        <v>127.50937071643574</v>
      </c>
      <c r="AW16" s="51">
        <f ca="1">SUMPRODUCT($CM16:$DD16,INDIRECT(ADDRESS(AW$2,$DH$2)):INDIRECT(ADDRESS(AW$2,$DY$2)))</f>
        <v>127.92861230687856</v>
      </c>
      <c r="AX16" s="51">
        <f ca="1">SUMPRODUCT($CM16:$DD16,INDIRECT(ADDRESS(AX$2,$DH$2)):INDIRECT(ADDRESS(AX$2,$DY$2)))</f>
        <v>128.36677655692475</v>
      </c>
      <c r="AY16" s="51">
        <f ca="1">SUMPRODUCT($CM16:$DD16,INDIRECT(ADDRESS(AY$2,$DH$2)):INDIRECT(ADDRESS(AY$2,$DY$2)))</f>
        <v>128.74508326800793</v>
      </c>
      <c r="AZ16" s="51">
        <f ca="1">SUMPRODUCT($CM16:$DD16,INDIRECT(ADDRESS(AZ$2,$DH$2)):INDIRECT(ADDRESS(AZ$2,$DY$2)))</f>
        <v>129.01313156225314</v>
      </c>
      <c r="BA16" s="51">
        <f ca="1">SUMPRODUCT($CM16:$DD16,INDIRECT(ADDRESS(BA$2,$DH$2)):INDIRECT(ADDRESS(BA$2,$DY$2)))</f>
        <v>129.25760819742632</v>
      </c>
      <c r="BB16" s="51">
        <f ca="1">SUMPRODUCT($CM16:$DD16,INDIRECT(ADDRESS(BB$2,$DH$2)):INDIRECT(ADDRESS(BB$2,$DY$2)))</f>
        <v>129.51895443437579</v>
      </c>
      <c r="BC16" s="51">
        <f ca="1">SUMPRODUCT($CM16:$DD16,INDIRECT(ADDRESS(BC$2,$DH$2)):INDIRECT(ADDRESS(BC$2,$DY$2)))</f>
        <v>129.74760406038553</v>
      </c>
      <c r="BD16" s="51">
        <f ca="1">SUMPRODUCT($CM16:$DD16,INDIRECT(ADDRESS(BD$2,$DH$2)):INDIRECT(ADDRESS(BD$2,$DY$2)))</f>
        <v>129.97133990208104</v>
      </c>
      <c r="BE16" s="51">
        <f ca="1">SUMPRODUCT($CM16:$DD16,INDIRECT(ADDRESS(BE$2,$DH$2)):INDIRECT(ADDRESS(BE$2,$DY$2)))</f>
        <v>130.20906914984491</v>
      </c>
      <c r="BF16" s="51">
        <f ca="1">SUMPRODUCT($CM16:$DD16,INDIRECT(ADDRESS(BF$2,$DH$2)):INDIRECT(ADDRESS(BF$2,$DY$2)))</f>
        <v>130.46425049134473</v>
      </c>
      <c r="BG16" s="51">
        <f ca="1">SUMPRODUCT($CM16:$DD16,INDIRECT(ADDRESS(BG$2,$DH$2)):INDIRECT(ADDRESS(BG$2,$DY$2)))</f>
        <v>130.82311389067809</v>
      </c>
      <c r="BH16" s="51">
        <f ca="1">SUMPRODUCT($CM16:$DD16,INDIRECT(ADDRESS(BH$2,$DH$2)):INDIRECT(ADDRESS(BH$2,$DY$2)))</f>
        <v>131.18197729001142</v>
      </c>
      <c r="BI16" s="51">
        <f ca="1">SUMPRODUCT($CM16:$DD16,INDIRECT(ADDRESS(BI$2,$DH$2)):INDIRECT(ADDRESS(BI$2,$DY$2)))</f>
        <v>131.54084068934475</v>
      </c>
      <c r="BJ16" s="51">
        <f ca="1">SUMPRODUCT($CM16:$DD16,INDIRECT(ADDRESS(BJ$2,$DH$2)):INDIRECT(ADDRESS(BJ$2,$DY$2)))</f>
        <v>131.89970408867808</v>
      </c>
      <c r="BK16" s="51">
        <f ca="1">SUMPRODUCT($CM16:$DD16,INDIRECT(ADDRESS(BK$2,$DH$2)):INDIRECT(ADDRESS(BK$2,$DY$2)))</f>
        <v>132.25856748801144</v>
      </c>
      <c r="BL16" s="51">
        <f ca="1">SUMPRODUCT($CM16:$DD16,INDIRECT(ADDRESS(BL$2,$DH$2)):INDIRECT(ADDRESS(BL$2,$DY$2)))</f>
        <v>132.54361126953583</v>
      </c>
      <c r="BM16" s="51">
        <f ca="1">SUMPRODUCT($CM16:$DD16,INDIRECT(ADDRESS(BM$2,$DH$2)):INDIRECT(ADDRESS(BM$2,$DY$2)))</f>
        <v>132.82865505106025</v>
      </c>
      <c r="BN16" s="51">
        <f ca="1">SUMPRODUCT($CM16:$DD16,INDIRECT(ADDRESS(BN$2,$DH$2)):INDIRECT(ADDRESS(BN$2,$DY$2)))</f>
        <v>133.11369883258467</v>
      </c>
      <c r="BO16" s="51">
        <f ca="1">SUMPRODUCT($CM16:$DD16,INDIRECT(ADDRESS(BO$2,$DH$2)):INDIRECT(ADDRESS(BO$2,$DY$2)))</f>
        <v>133.39874261410907</v>
      </c>
      <c r="BP16" s="51">
        <f ca="1">SUMPRODUCT($CM16:$DD16,INDIRECT(ADDRESS(BP$2,$DH$2)):INDIRECT(ADDRESS(BP$2,$DY$2)))</f>
        <v>133.68378639563349</v>
      </c>
      <c r="BQ16" s="51">
        <f ca="1">SUMPRODUCT($CM16:$DD16,INDIRECT(ADDRESS(BQ$2,$DH$2)):INDIRECT(ADDRESS(BQ$2,$DY$2)))</f>
        <v>133.96883017715788</v>
      </c>
      <c r="BR16" s="51">
        <f ca="1">SUMPRODUCT($CM16:$DD16,INDIRECT(ADDRESS(BR$2,$DH$2)):INDIRECT(ADDRESS(BR$2,$DY$2)))</f>
        <v>134.25387395868231</v>
      </c>
      <c r="BS16" s="51">
        <f ca="1">SUMPRODUCT($CM16:$DD16,INDIRECT(ADDRESS(BS$2,$DH$2)):INDIRECT(ADDRESS(BS$2,$DY$2)))</f>
        <v>134.53891774020673</v>
      </c>
      <c r="BT16" s="51">
        <f ca="1">SUMPRODUCT($CM16:$DD16,INDIRECT(ADDRESS(BT$2,$DH$2)):INDIRECT(ADDRESS(BT$2,$DY$2)))</f>
        <v>134.82396152173112</v>
      </c>
      <c r="BU16" s="51">
        <f ca="1">SUMPRODUCT($CM16:$DD16,INDIRECT(ADDRESS(BU$2,$DH$2)):INDIRECT(ADDRESS(BU$2,$DY$2)))</f>
        <v>135.10900530325554</v>
      </c>
      <c r="BV16" s="51">
        <f ca="1">SUMPRODUCT($CM16:$DD16,INDIRECT(ADDRESS(BV$2,$DH$2)):INDIRECT(ADDRESS(BV$2,$DY$2)))</f>
        <v>135.39404908477994</v>
      </c>
      <c r="BW16" s="51">
        <f ca="1">SUMPRODUCT($CM16:$DD16,INDIRECT(ADDRESS(BW$2,$DH$2)):INDIRECT(ADDRESS(BW$2,$DY$2)))</f>
        <v>135.67909286630436</v>
      </c>
      <c r="BX16" s="51">
        <f ca="1">SUMPRODUCT($CM16:$DD16,INDIRECT(ADDRESS(BX$2,$DH$2)):INDIRECT(ADDRESS(BX$2,$DY$2)))</f>
        <v>136.03795626563769</v>
      </c>
      <c r="BY16" s="51">
        <f ca="1">SUMPRODUCT($CM16:$DD16,INDIRECT(ADDRESS(BY$2,$DH$2)):INDIRECT(ADDRESS(BY$2,$DY$2)))</f>
        <v>136.39681966497105</v>
      </c>
      <c r="BZ16" s="51">
        <f ca="1">SUMPRODUCT($CM16:$DD16,INDIRECT(ADDRESS(BZ$2,$DH$2)):INDIRECT(ADDRESS(BZ$2,$DY$2)))</f>
        <v>136.75568306430438</v>
      </c>
      <c r="CA16" s="51">
        <f ca="1">SUMPRODUCT($CM16:$DD16,INDIRECT(ADDRESS(CA$2,$DH$2)):INDIRECT(ADDRESS(CA$2,$DY$2)))</f>
        <v>137.11454646363771</v>
      </c>
      <c r="CB16" s="51">
        <f ca="1">SUMPRODUCT($CM16:$DD16,INDIRECT(ADDRESS(CB$2,$DH$2)):INDIRECT(ADDRESS(CB$2,$DY$2)))</f>
        <v>137.47340986297107</v>
      </c>
      <c r="CC16" s="51">
        <f ca="1">SUMPRODUCT($CM16:$DD16,INDIRECT(ADDRESS(CC$2,$DH$2)):INDIRECT(ADDRESS(CC$2,$DY$2)))</f>
        <v>137.8322732623044</v>
      </c>
      <c r="CD16" s="51">
        <f ca="1">SUMPRODUCT($CM16:$DD16,INDIRECT(ADDRESS(CD$2,$DH$2)):INDIRECT(ADDRESS(CD$2,$DY$2)))</f>
        <v>138.19113666163773</v>
      </c>
      <c r="CF16" s="51">
        <f t="shared" ca="1" si="4"/>
        <v>1353.091494304977</v>
      </c>
      <c r="CG16" s="51">
        <f t="shared" ca="1" si="4"/>
        <v>1412.9109196782192</v>
      </c>
      <c r="CH16" s="51">
        <f t="shared" ca="1" si="4"/>
        <v>1465.9998413962048</v>
      </c>
      <c r="CI16" s="51">
        <f t="shared" ca="1" si="4"/>
        <v>1518.7906272175446</v>
      </c>
      <c r="CJ16" s="51">
        <f t="shared" ca="1" si="4"/>
        <v>1565.8861612444357</v>
      </c>
      <c r="CK16" s="51">
        <f t="shared" ca="1" si="4"/>
        <v>1609.3362248150411</v>
      </c>
      <c r="CM16" s="1">
        <f>VLOOKUP($A16,Auxiliar_OPEX_CustosUnit!$A$4:$BT$129,COLUMN(Auxiliar_OPEX_CustosUnit!S$2),0)</f>
        <v>0</v>
      </c>
      <c r="CN16" s="1">
        <f>VLOOKUP($A16,Auxiliar_OPEX_CustosUnit!$A$4:$BT$129,COLUMN(Auxiliar_OPEX_CustosUnit!T$2),0)</f>
        <v>0</v>
      </c>
      <c r="CO16" s="1">
        <f>VLOOKUP($A16,Auxiliar_OPEX_CustosUnit!$A$4:$BT$129,COLUMN(Auxiliar_OPEX_CustosUnit!U$2),0)</f>
        <v>35.635700870640697</v>
      </c>
      <c r="CP16" s="1">
        <f>VLOOKUP($A16,Auxiliar_OPEX_CustosUnit!$A$4:$BT$129,COLUMN(Auxiliar_OPEX_CustosUnit!V$2),0)</f>
        <v>0</v>
      </c>
      <c r="CQ16" s="1">
        <f>VLOOKUP($A16,Auxiliar_OPEX_CustosUnit!$A$4:$BT$129,COLUMN(Auxiliar_OPEX_CustosUnit!W$2),0)</f>
        <v>0</v>
      </c>
      <c r="CR16" s="1">
        <f>VLOOKUP($A16,Auxiliar_OPEX_CustosUnit!$A$4:$BT$129,COLUMN(Auxiliar_OPEX_CustosUnit!X$2),0)</f>
        <v>0</v>
      </c>
      <c r="CS16" s="1">
        <f>VLOOKUP($A16,Auxiliar_OPEX_CustosUnit!$A$4:$BT$129,COLUMN(Auxiliar_OPEX_CustosUnit!Y$2),0)</f>
        <v>0</v>
      </c>
      <c r="CT16" s="1">
        <f>VLOOKUP($A16,Auxiliar_OPEX_CustosUnit!$A$4:$BT$129,COLUMN(Auxiliar_OPEX_CustosUnit!Z$2),0)</f>
        <v>0</v>
      </c>
      <c r="CU16" s="1">
        <f>VLOOKUP($A16,Auxiliar_OPEX_CustosUnit!$A$4:$BT$129,COLUMN(Auxiliar_OPEX_CustosUnit!AA$2),0)</f>
        <v>0</v>
      </c>
      <c r="CV16" s="1">
        <f>VLOOKUP($A16,Auxiliar_OPEX_CustosUnit!$A$4:$BT$129,COLUMN(Auxiliar_OPEX_CustosUnit!AB$2),0)</f>
        <v>0</v>
      </c>
      <c r="CW16" s="1">
        <f>VLOOKUP($A16,Auxiliar_OPEX_CustosUnit!$A$4:$BT$129,COLUMN(Auxiliar_OPEX_CustosUnit!AC$2),0)</f>
        <v>4.5330113600000002E-6</v>
      </c>
      <c r="CX16" s="1">
        <f>VLOOKUP($A16,Auxiliar_OPEX_CustosUnit!$A$4:$BT$129,COLUMN(Auxiliar_OPEX_CustosUnit!AD$2),0)</f>
        <v>0</v>
      </c>
      <c r="CY16" s="1">
        <f>VLOOKUP($A16,Auxiliar_OPEX_CustosUnit!$A$4:$BT$129,COLUMN(Auxiliar_OPEX_CustosUnit!AE$2),0)</f>
        <v>0</v>
      </c>
      <c r="CZ16" s="1">
        <f>VLOOKUP($A16,Auxiliar_OPEX_CustosUnit!$A$4:$BT$129,COLUMN(Auxiliar_OPEX_CustosUnit!AF$2),0)</f>
        <v>0</v>
      </c>
      <c r="DA16" s="1">
        <f>VLOOKUP($A16,Auxiliar_OPEX_CustosUnit!$A$4:$BT$129,COLUMN(Auxiliar_OPEX_CustosUnit!AG$2),0)</f>
        <v>0</v>
      </c>
      <c r="DB16" s="1">
        <f>VLOOKUP($A16,Auxiliar_OPEX_CustosUnit!$A$4:$BT$129,COLUMN(Auxiliar_OPEX_CustosUnit!AH$2),0)</f>
        <v>0</v>
      </c>
      <c r="DC16" s="1">
        <f>VLOOKUP($A16,Auxiliar_OPEX_CustosUnit!$A$4:$BT$129,COLUMN(Auxiliar_OPEX_CustosUnit!AI$2),0)</f>
        <v>0</v>
      </c>
      <c r="DD16" s="1">
        <f>VLOOKUP($A16,Auxiliar_OPEX_CustosUnit!$A$4:$BT$129,COLUMN(Auxiliar_OPEX_CustosUnit!AJ$2),0)</f>
        <v>0</v>
      </c>
      <c r="DG16" s="60">
        <v>43617</v>
      </c>
      <c r="DH16" s="1">
        <v>1</v>
      </c>
      <c r="DI16" s="1">
        <f>INDEX(Auxiliar_OPEX_Drivers!$B$2:$CH$18,MATCH(Auxiliar_OPEX_M!DI$3,Auxiliar_OPEX_Drivers!$B$2:$B$18,0),MATCH($DG16,Auxiliar_OPEX_Drivers!$B$2:$CH$2,0))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INDEX(Auxiliar_OPEX_Drivers!$B$2:$CH$18,MATCH(Auxiliar_OPEX_M!DK$3,Auxiliar_OPEX_Drivers!$B$2:$B$18,0),MATCH($DG16,Auxiliar_OPEX_Drivers!$B$2:$CH$2,0))</f>
        <v>14.197864859951647</v>
      </c>
      <c r="DL16" s="1">
        <f>INDEX(Auxiliar_OPEX_Drivers!$B$2:$CH$18,MATCH(Auxiliar_OPEX_M!DL$3,Auxiliar_OPEX_Drivers!$B$2:$B$18,0),MATCH($DG16,Auxiliar_OPEX_Drivers!$B$2:$CH$2,0))</f>
        <v>61.664040607223974</v>
      </c>
      <c r="DM16" s="1">
        <f>INDEX(Auxiliar_OPEX_Drivers!$B$2:$CH$18,MATCH(Auxiliar_OPEX_M!DM$3,Auxiliar_OPEX_Drivers!$B$2:$B$18,0),MATCH($DG16,Auxiliar_OPEX_Drivers!$B$2:$CH$2,0))</f>
        <v>13</v>
      </c>
      <c r="DN16" s="1">
        <f>INDEX(Auxiliar_OPEX_Drivers!$B$2:$CH$18,MATCH(Auxiliar_OPEX_M!DN$3,Auxiliar_OPEX_Drivers!$B$2:$B$18,0),MATCH($DG16,Auxiliar_OPEX_Drivers!$B$2:$CH$2,0))</f>
        <v>629.88820478653656</v>
      </c>
      <c r="DO16" s="1">
        <f>INDEX(Auxiliar_OPEX_Drivers!$B$2:$CH$18,MATCH(Auxiliar_OPEX_M!DO$3,Auxiliar_OPEX_Drivers!$B$2:$B$18,0),MATCH($DG16,Auxiliar_OPEX_Drivers!$B$2:$CH$2,0))</f>
        <v>12</v>
      </c>
      <c r="DP16" s="1">
        <f>INDEX(Auxiliar_OPEX_Drivers!$B$2:$CH$18,MATCH(Auxiliar_OPEX_M!DP$3,Auxiliar_OPEX_Drivers!$B$2:$B$18,0),MATCH($DG16,Auxiliar_OPEX_Drivers!$B$2:$CH$2,0))</f>
        <v>193.23159128191017</v>
      </c>
      <c r="DQ16" s="1">
        <f>INDEX(Auxiliar_OPEX_Drivers!$B$2:$CH$18,MATCH(Auxiliar_OPEX_M!DQ$3,Auxiliar_OPEX_Drivers!$B$2:$B$18,0),MATCH($DG16,Auxiliar_OPEX_Drivers!$B$2:$CH$2,0))</f>
        <v>37.049466214987916</v>
      </c>
      <c r="DR16" s="1">
        <f>INDEX(Auxiliar_OPEX_Drivers!$B$2:$CH$18,MATCH(Auxiliar_OPEX_M!DR$3,Auxiliar_OPEX_Drivers!$B$2:$B$18,0),MATCH($DG16,Auxiliar_OPEX_Drivers!$B$2:$CH$2,0))</f>
        <v>17623137.997007709</v>
      </c>
      <c r="DS16" s="1">
        <f>INDEX(Auxiliar_OPEX_Drivers!$B$2:$CH$18,MATCH(Auxiliar_OPEX_M!DS$3,Auxiliar_OPEX_Drivers!$B$2:$B$18,0),MATCH($DG16,Auxiliar_OPEX_Drivers!$B$2:$CH$2,0))</f>
        <v>89520.779760649893</v>
      </c>
      <c r="DT16" s="1">
        <f>INDEX(Auxiliar_OPEX_Drivers!$B$2:$CH$18,MATCH(Auxiliar_OPEX_M!DT$3,Auxiliar_OPEX_Drivers!$B$2:$B$18,0),MATCH($DG16,Auxiliar_OPEX_Drivers!$B$2:$CH$2,0))</f>
        <v>11313.227364515838</v>
      </c>
      <c r="DU16" s="1">
        <f>INDEX(Auxiliar_OPEX_Drivers!$B$2:$CH$18,MATCH(Auxiliar_OPEX_M!DU$3,Auxiliar_OPEX_Drivers!$B$2:$B$18,0),MATCH($DG16,Auxiliar_OPEX_Drivers!$B$2:$CH$2,0))</f>
        <v>3443.1208145158898</v>
      </c>
      <c r="DV16" s="1">
        <f>INDEX(Auxiliar_OPEX_Drivers!$B$2:$CH$18,MATCH(Auxiliar_OPEX_M!DV$3,Auxiliar_OPEX_Drivers!$B$2:$B$18,0),MATCH($DG16,Auxiliar_OPEX_Drivers!$B$2:$CH$2,0))</f>
        <v>2100724.7637311518</v>
      </c>
      <c r="DW16" s="1">
        <f>INDEX(Auxiliar_OPEX_Drivers!$B$2:$CH$18,MATCH(Auxiliar_OPEX_M!DW$3,Auxiliar_OPEX_Drivers!$B$2:$B$18,0),MATCH($DG16,Auxiliar_OPEX_Drivers!$B$2:$CH$2,0))</f>
        <v>11137.599031182506</v>
      </c>
      <c r="DX16" s="1">
        <f>INDEX(Auxiliar_OPEX_Drivers!$B$2:$CH$18,MATCH(Auxiliar_OPEX_M!DX$3,Auxiliar_OPEX_Drivers!$B$2:$B$18,0),MATCH($DG16,Auxiliar_OPEX_Drivers!$B$2:$CH$2,0))</f>
        <v>2120940.3888365808</v>
      </c>
      <c r="DY16" s="1">
        <f>INDEX(Auxiliar_OPEX_Drivers!$B$2:$CH$18,MATCH(Auxiliar_OPEX_M!DY$3,Auxiliar_OPEX_Drivers!$B$2:$B$18,0),MATCH($DG16,Auxiliar_OPEX_Drivers!$B$2:$CH$2,0))</f>
        <v>961.03116775061017</v>
      </c>
    </row>
    <row r="17" spans="1:129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1058.1429121789365</v>
      </c>
      <c r="E17" s="51">
        <f ca="1">SUMPRODUCT($CM17:$DD17,INDIRECT(ADDRESS(E$2,$DH$2)):INDIRECT(ADDRESS(E$2,$DY$2)))</f>
        <v>1061.6277896585725</v>
      </c>
      <c r="F17" s="51">
        <f ca="1">SUMPRODUCT($CM17:$DD17,INDIRECT(ADDRESS(F$2,$DH$2)):INDIRECT(ADDRESS(F$2,$DY$2)))</f>
        <v>1065.1849976303452</v>
      </c>
      <c r="G17" s="51">
        <f ca="1">SUMPRODUCT($CM17:$DD17,INDIRECT(ADDRESS(G$2,$DH$2)):INDIRECT(ADDRESS(G$2,$DY$2)))</f>
        <v>1068.4861240788136</v>
      </c>
      <c r="H17" s="51">
        <f ca="1">SUMPRODUCT($CM17:$DD17,INDIRECT(ADDRESS(H$2,$DH$2)):INDIRECT(ADDRESS(H$2,$DY$2)))</f>
        <v>1072.0574537308894</v>
      </c>
      <c r="I17" s="51">
        <f ca="1">SUMPRODUCT($CM17:$DD17,INDIRECT(ADDRESS(I$2,$DH$2)):INDIRECT(ADDRESS(I$2,$DY$2)))</f>
        <v>1075.7573327567466</v>
      </c>
      <c r="J17" s="51">
        <f ca="1">SUMPRODUCT($CM17:$DD17,INDIRECT(ADDRESS(J$2,$DH$2)):INDIRECT(ADDRESS(J$2,$DY$2)))</f>
        <v>1079.2024124982736</v>
      </c>
      <c r="K17" s="51">
        <f ca="1">SUMPRODUCT($CM17:$DD17,INDIRECT(ADDRESS(K$2,$DH$2)):INDIRECT(ADDRESS(K$2,$DY$2)))</f>
        <v>1086.8719806563381</v>
      </c>
      <c r="L17" s="51">
        <f ca="1">SUMPRODUCT($CM17:$DD17,INDIRECT(ADDRESS(L$2,$DH$2)):INDIRECT(ADDRESS(L$2,$DY$2)))</f>
        <v>1090.7421110098253</v>
      </c>
      <c r="M17" s="51">
        <f ca="1">SUMPRODUCT($CM17:$DD17,INDIRECT(ADDRESS(M$2,$DH$2)):INDIRECT(ADDRESS(M$2,$DY$2)))</f>
        <v>1094.1134242046451</v>
      </c>
      <c r="N17" s="51">
        <f ca="1">SUMPRODUCT($CM17:$DD17,INDIRECT(ADDRESS(N$2,$DH$2)):INDIRECT(ADDRESS(N$2,$DY$2)))</f>
        <v>1097.7792752405298</v>
      </c>
      <c r="O17" s="51">
        <f ca="1">SUMPRODUCT($CM17:$DD17,INDIRECT(ADDRESS(O$2,$DH$2)):INDIRECT(ADDRESS(O$2,$DY$2)))</f>
        <v>1101.7896426949801</v>
      </c>
      <c r="P17" s="51">
        <f ca="1">SUMPRODUCT($CM17:$DD17,INDIRECT(ADDRESS(P$2,$DH$2)):INDIRECT(ADDRESS(P$2,$DY$2)))</f>
        <v>1105.2840204912989</v>
      </c>
      <c r="Q17" s="51">
        <f ca="1">SUMPRODUCT($CM17:$DD17,INDIRECT(ADDRESS(Q$2,$DH$2)):INDIRECT(ADDRESS(Q$2,$DY$2)))</f>
        <v>1108.5616223846941</v>
      </c>
      <c r="R17" s="51">
        <f ca="1">SUMPRODUCT($CM17:$DD17,INDIRECT(ADDRESS(R$2,$DH$2)):INDIRECT(ADDRESS(R$2,$DY$2)))</f>
        <v>1111.9781964818062</v>
      </c>
      <c r="S17" s="51">
        <f ca="1">SUMPRODUCT($CM17:$DD17,INDIRECT(ADDRESS(S$2,$DH$2)):INDIRECT(ADDRESS(S$2,$DY$2)))</f>
        <v>1115.7721343310686</v>
      </c>
      <c r="T17" s="51">
        <f ca="1">SUMPRODUCT($CM17:$DD17,INDIRECT(ADDRESS(T$2,$DH$2)):INDIRECT(ADDRESS(T$2,$DY$2)))</f>
        <v>1119.460913871741</v>
      </c>
      <c r="U17" s="51">
        <f ca="1">SUMPRODUCT($CM17:$DD17,INDIRECT(ADDRESS(U$2,$DH$2)):INDIRECT(ADDRESS(U$2,$DY$2)))</f>
        <v>1122.8327547017245</v>
      </c>
      <c r="V17" s="51">
        <f ca="1">SUMPRODUCT($CM17:$DD17,INDIRECT(ADDRESS(V$2,$DH$2)):INDIRECT(ADDRESS(V$2,$DY$2)))</f>
        <v>1125.908181855802</v>
      </c>
      <c r="W17" s="51">
        <f ca="1">SUMPRODUCT($CM17:$DD17,INDIRECT(ADDRESS(W$2,$DH$2)):INDIRECT(ADDRESS(W$2,$DY$2)))</f>
        <v>1132.7002045924482</v>
      </c>
      <c r="X17" s="51">
        <f ca="1">SUMPRODUCT($CM17:$DD17,INDIRECT(ADDRESS(X$2,$DH$2)):INDIRECT(ADDRESS(X$2,$DY$2)))</f>
        <v>1136.1897723207476</v>
      </c>
      <c r="Y17" s="51">
        <f ca="1">SUMPRODUCT($CM17:$DD17,INDIRECT(ADDRESS(Y$2,$DH$2)):INDIRECT(ADDRESS(Y$2,$DY$2)))</f>
        <v>1139.8348530023013</v>
      </c>
      <c r="Z17" s="51">
        <f ca="1">SUMPRODUCT($CM17:$DD17,INDIRECT(ADDRESS(Z$2,$DH$2)):INDIRECT(ADDRESS(Z$2,$DY$2)))</f>
        <v>1143.7531735354246</v>
      </c>
      <c r="AA17" s="51">
        <f ca="1">SUMPRODUCT($CM17:$DD17,INDIRECT(ADDRESS(AA$2,$DH$2)):INDIRECT(ADDRESS(AA$2,$DY$2)))</f>
        <v>1147.5494542530878</v>
      </c>
      <c r="AB17" s="51">
        <f ca="1">SUMPRODUCT($CM17:$DD17,INDIRECT(ADDRESS(AB$2,$DH$2)):INDIRECT(ADDRESS(AB$2,$DY$2)))</f>
        <v>1150.3924351649712</v>
      </c>
      <c r="AC17" s="51">
        <f ca="1">SUMPRODUCT($CM17:$DD17,INDIRECT(ADDRESS(AC$2,$DH$2)):INDIRECT(ADDRESS(AC$2,$DY$2)))</f>
        <v>1153.3844221815477</v>
      </c>
      <c r="AD17" s="51">
        <f ca="1">SUMPRODUCT($CM17:$DD17,INDIRECT(ADDRESS(AD$2,$DH$2)):INDIRECT(ADDRESS(AD$2,$DY$2)))</f>
        <v>1155.9900711530977</v>
      </c>
      <c r="AE17" s="51">
        <f ca="1">SUMPRODUCT($CM17:$DD17,INDIRECT(ADDRESS(AE$2,$DH$2)):INDIRECT(ADDRESS(AE$2,$DY$2)))</f>
        <v>1158.3634168459005</v>
      </c>
      <c r="AF17" s="51">
        <f ca="1">SUMPRODUCT($CM17:$DD17,INDIRECT(ADDRESS(AF$2,$DH$2)):INDIRECT(ADDRESS(AF$2,$DY$2)))</f>
        <v>1160.9185436274649</v>
      </c>
      <c r="AG17" s="51">
        <f ca="1">SUMPRODUCT($CM17:$DD17,INDIRECT(ADDRESS(AG$2,$DH$2)):INDIRECT(ADDRESS(AG$2,$DY$2)))</f>
        <v>1163.8011069587351</v>
      </c>
      <c r="AH17" s="51">
        <f ca="1">SUMPRODUCT($CM17:$DD17,INDIRECT(ADDRESS(AH$2,$DH$2)):INDIRECT(ADDRESS(AH$2,$DY$2)))</f>
        <v>1166.8124833628879</v>
      </c>
      <c r="AI17" s="51">
        <f ca="1">SUMPRODUCT($CM17:$DD17,INDIRECT(ADDRESS(AI$2,$DH$2)):INDIRECT(ADDRESS(AI$2,$DY$2)))</f>
        <v>1173.3933289178533</v>
      </c>
      <c r="AJ17" s="51">
        <f ca="1">SUMPRODUCT($CM17:$DD17,INDIRECT(ADDRESS(AJ$2,$DH$2)):INDIRECT(ADDRESS(AJ$2,$DY$2)))</f>
        <v>1176.1564257357059</v>
      </c>
      <c r="AK17" s="51">
        <f ca="1">SUMPRODUCT($CM17:$DD17,INDIRECT(ADDRESS(AK$2,$DH$2)):INDIRECT(ADDRESS(AK$2,$DY$2)))</f>
        <v>1179.689026673861</v>
      </c>
      <c r="AL17" s="51">
        <f ca="1">SUMPRODUCT($CM17:$DD17,INDIRECT(ADDRESS(AL$2,$DH$2)):INDIRECT(ADDRESS(AL$2,$DY$2)))</f>
        <v>1183.241144744271</v>
      </c>
      <c r="AM17" s="51">
        <f ca="1">SUMPRODUCT($CM17:$DD17,INDIRECT(ADDRESS(AM$2,$DH$2)):INDIRECT(ADDRESS(AM$2,$DY$2)))</f>
        <v>1186.605898345033</v>
      </c>
      <c r="AN17" s="51">
        <f ca="1">SUMPRODUCT($CM17:$DD17,INDIRECT(ADDRESS(AN$2,$DH$2)):INDIRECT(ADDRESS(AN$2,$DY$2)))</f>
        <v>1189.5947519785636</v>
      </c>
      <c r="AO17" s="51">
        <f ca="1">SUMPRODUCT($CM17:$DD17,INDIRECT(ADDRESS(AO$2,$DH$2)):INDIRECT(ADDRESS(AO$2,$DY$2)))</f>
        <v>1192.8107850315425</v>
      </c>
      <c r="AP17" s="51">
        <f ca="1">SUMPRODUCT($CM17:$DD17,INDIRECT(ADDRESS(AP$2,$DH$2)):INDIRECT(ADDRESS(AP$2,$DY$2)))</f>
        <v>1196.0198824764034</v>
      </c>
      <c r="AQ17" s="51">
        <f ca="1">SUMPRODUCT($CM17:$DD17,INDIRECT(ADDRESS(AQ$2,$DH$2)):INDIRECT(ADDRESS(AQ$2,$DY$2)))</f>
        <v>1198.9633978117056</v>
      </c>
      <c r="AR17" s="51">
        <f ca="1">SUMPRODUCT($CM17:$DD17,INDIRECT(ADDRESS(AR$2,$DH$2)):INDIRECT(ADDRESS(AR$2,$DY$2)))</f>
        <v>1202.137215307617</v>
      </c>
      <c r="AS17" s="51">
        <f ca="1">SUMPRODUCT($CM17:$DD17,INDIRECT(ADDRESS(AS$2,$DH$2)):INDIRECT(ADDRESS(AS$2,$DY$2)))</f>
        <v>1205.3110328035284</v>
      </c>
      <c r="AT17" s="51">
        <f ca="1">SUMPRODUCT($CM17:$DD17,INDIRECT(ADDRESS(AT$2,$DH$2)):INDIRECT(ADDRESS(AT$2,$DY$2)))</f>
        <v>1208.3443421042441</v>
      </c>
      <c r="AU17" s="51">
        <f ca="1">SUMPRODUCT($CM17:$DD17,INDIRECT(ADDRESS(AU$2,$DH$2)):INDIRECT(ADDRESS(AU$2,$DY$2)))</f>
        <v>1214.956520258376</v>
      </c>
      <c r="AV17" s="51">
        <f ca="1">SUMPRODUCT($CM17:$DD17,INDIRECT(ADDRESS(AV$2,$DH$2)):INDIRECT(ADDRESS(AV$2,$DY$2)))</f>
        <v>1218.6768174574272</v>
      </c>
      <c r="AW17" s="51">
        <f ca="1">SUMPRODUCT($CM17:$DD17,INDIRECT(ADDRESS(AW$2,$DH$2)):INDIRECT(ADDRESS(AW$2,$DY$2)))</f>
        <v>1222.2869533770818</v>
      </c>
      <c r="AX17" s="51">
        <f ca="1">SUMPRODUCT($CM17:$DD17,INDIRECT(ADDRESS(AX$2,$DH$2)):INDIRECT(ADDRESS(AX$2,$DY$2)))</f>
        <v>1226.0600344211869</v>
      </c>
      <c r="AY17" s="51">
        <f ca="1">SUMPRODUCT($CM17:$DD17,INDIRECT(ADDRESS(AY$2,$DH$2)):INDIRECT(ADDRESS(AY$2,$DY$2)))</f>
        <v>1229.317675546165</v>
      </c>
      <c r="AZ17" s="51">
        <f ca="1">SUMPRODUCT($CM17:$DD17,INDIRECT(ADDRESS(AZ$2,$DH$2)):INDIRECT(ADDRESS(AZ$2,$DY$2)))</f>
        <v>1231.6258691923026</v>
      </c>
      <c r="BA17" s="51">
        <f ca="1">SUMPRODUCT($CM17:$DD17,INDIRECT(ADDRESS(BA$2,$DH$2)):INDIRECT(ADDRESS(BA$2,$DY$2)))</f>
        <v>1233.731084662988</v>
      </c>
      <c r="BB17" s="51">
        <f ca="1">SUMPRODUCT($CM17:$DD17,INDIRECT(ADDRESS(BB$2,$DH$2)):INDIRECT(ADDRESS(BB$2,$DY$2)))</f>
        <v>1235.9815661490477</v>
      </c>
      <c r="BC17" s="51">
        <f ca="1">SUMPRODUCT($CM17:$DD17,INDIRECT(ADDRESS(BC$2,$DH$2)):INDIRECT(ADDRESS(BC$2,$DY$2)))</f>
        <v>1237.9504934851966</v>
      </c>
      <c r="BD17" s="51">
        <f ca="1">SUMPRODUCT($CM17:$DD17,INDIRECT(ADDRESS(BD$2,$DH$2)):INDIRECT(ADDRESS(BD$2,$DY$2)))</f>
        <v>1239.8771076786165</v>
      </c>
      <c r="BE17" s="51">
        <f ca="1">SUMPRODUCT($CM17:$DD17,INDIRECT(ADDRESS(BE$2,$DH$2)):INDIRECT(ADDRESS(BE$2,$DY$2)))</f>
        <v>1241.9242206465792</v>
      </c>
      <c r="BF17" s="51">
        <f ca="1">SUMPRODUCT($CM17:$DD17,INDIRECT(ADDRESS(BF$2,$DH$2)):INDIRECT(ADDRESS(BF$2,$DY$2)))</f>
        <v>1244.121615532905</v>
      </c>
      <c r="BG17" s="51">
        <f ca="1">SUMPRODUCT($CM17:$DD17,INDIRECT(ADDRESS(BG$2,$DH$2)):INDIRECT(ADDRESS(BG$2,$DY$2)))</f>
        <v>1250.3218379077107</v>
      </c>
      <c r="BH17" s="51">
        <f ca="1">SUMPRODUCT($CM17:$DD17,INDIRECT(ADDRESS(BH$2,$DH$2)):INDIRECT(ADDRESS(BH$2,$DY$2)))</f>
        <v>1253.4120505147525</v>
      </c>
      <c r="BI17" s="51">
        <f ca="1">SUMPRODUCT($CM17:$DD17,INDIRECT(ADDRESS(BI$2,$DH$2)):INDIRECT(ADDRESS(BI$2,$DY$2)))</f>
        <v>1256.5022631217942</v>
      </c>
      <c r="BJ17" s="51">
        <f ca="1">SUMPRODUCT($CM17:$DD17,INDIRECT(ADDRESS(BJ$2,$DH$2)):INDIRECT(ADDRESS(BJ$2,$DY$2)))</f>
        <v>1259.5924757288358</v>
      </c>
      <c r="BK17" s="51">
        <f ca="1">SUMPRODUCT($CM17:$DD17,INDIRECT(ADDRESS(BK$2,$DH$2)):INDIRECT(ADDRESS(BK$2,$DY$2)))</f>
        <v>1262.6826883358776</v>
      </c>
      <c r="BL17" s="51">
        <f ca="1">SUMPRODUCT($CM17:$DD17,INDIRECT(ADDRESS(BL$2,$DH$2)):INDIRECT(ADDRESS(BL$2,$DY$2)))</f>
        <v>1265.1372320114431</v>
      </c>
      <c r="BM17" s="51">
        <f ca="1">SUMPRODUCT($CM17:$DD17,INDIRECT(ADDRESS(BM$2,$DH$2)):INDIRECT(ADDRESS(BM$2,$DY$2)))</f>
        <v>1267.5917756870085</v>
      </c>
      <c r="BN17" s="51">
        <f ca="1">SUMPRODUCT($CM17:$DD17,INDIRECT(ADDRESS(BN$2,$DH$2)):INDIRECT(ADDRESS(BN$2,$DY$2)))</f>
        <v>1270.0463193625742</v>
      </c>
      <c r="BO17" s="51">
        <f ca="1">SUMPRODUCT($CM17:$DD17,INDIRECT(ADDRESS(BO$2,$DH$2)):INDIRECT(ADDRESS(BO$2,$DY$2)))</f>
        <v>1272.5008630381394</v>
      </c>
      <c r="BP17" s="51">
        <f ca="1">SUMPRODUCT($CM17:$DD17,INDIRECT(ADDRESS(BP$2,$DH$2)):INDIRECT(ADDRESS(BP$2,$DY$2)))</f>
        <v>1274.9554067137051</v>
      </c>
      <c r="BQ17" s="51">
        <f ca="1">SUMPRODUCT($CM17:$DD17,INDIRECT(ADDRESS(BQ$2,$DH$2)):INDIRECT(ADDRESS(BQ$2,$DY$2)))</f>
        <v>1277.4099503892705</v>
      </c>
      <c r="BR17" s="51">
        <f ca="1">SUMPRODUCT($CM17:$DD17,INDIRECT(ADDRESS(BR$2,$DH$2)):INDIRECT(ADDRESS(BR$2,$DY$2)))</f>
        <v>1279.864494064836</v>
      </c>
      <c r="BS17" s="51">
        <f ca="1">SUMPRODUCT($CM17:$DD17,INDIRECT(ADDRESS(BS$2,$DH$2)):INDIRECT(ADDRESS(BS$2,$DY$2)))</f>
        <v>1285.6014018261446</v>
      </c>
      <c r="BT17" s="51">
        <f ca="1">SUMPRODUCT($CM17:$DD17,INDIRECT(ADDRESS(BT$2,$DH$2)):INDIRECT(ADDRESS(BT$2,$DY$2)))</f>
        <v>1288.0559455017101</v>
      </c>
      <c r="BU17" s="51">
        <f ca="1">SUMPRODUCT($CM17:$DD17,INDIRECT(ADDRESS(BU$2,$DH$2)):INDIRECT(ADDRESS(BU$2,$DY$2)))</f>
        <v>1290.5104891772755</v>
      </c>
      <c r="BV17" s="51">
        <f ca="1">SUMPRODUCT($CM17:$DD17,INDIRECT(ADDRESS(BV$2,$DH$2)):INDIRECT(ADDRESS(BV$2,$DY$2)))</f>
        <v>1292.9650328528412</v>
      </c>
      <c r="BW17" s="51">
        <f ca="1">SUMPRODUCT($CM17:$DD17,INDIRECT(ADDRESS(BW$2,$DH$2)):INDIRECT(ADDRESS(BW$2,$DY$2)))</f>
        <v>1295.4195765284067</v>
      </c>
      <c r="BX17" s="51">
        <f ca="1">SUMPRODUCT($CM17:$DD17,INDIRECT(ADDRESS(BX$2,$DH$2)):INDIRECT(ADDRESS(BX$2,$DY$2)))</f>
        <v>1298.5097891354483</v>
      </c>
      <c r="BY17" s="51">
        <f ca="1">SUMPRODUCT($CM17:$DD17,INDIRECT(ADDRESS(BY$2,$DH$2)):INDIRECT(ADDRESS(BY$2,$DY$2)))</f>
        <v>1301.6000017424901</v>
      </c>
      <c r="BZ17" s="51">
        <f ca="1">SUMPRODUCT($CM17:$DD17,INDIRECT(ADDRESS(BZ$2,$DH$2)):INDIRECT(ADDRESS(BZ$2,$DY$2)))</f>
        <v>1304.6902143495317</v>
      </c>
      <c r="CA17" s="51">
        <f ca="1">SUMPRODUCT($CM17:$DD17,INDIRECT(ADDRESS(CA$2,$DH$2)):INDIRECT(ADDRESS(CA$2,$DY$2)))</f>
        <v>1307.7804269565734</v>
      </c>
      <c r="CB17" s="51">
        <f ca="1">SUMPRODUCT($CM17:$DD17,INDIRECT(ADDRESS(CB$2,$DH$2)):INDIRECT(ADDRESS(CB$2,$DY$2)))</f>
        <v>1310.8706395636152</v>
      </c>
      <c r="CC17" s="51">
        <f ca="1">SUMPRODUCT($CM17:$DD17,INDIRECT(ADDRESS(CC$2,$DH$2)):INDIRECT(ADDRESS(CC$2,$DY$2)))</f>
        <v>1313.9608521706568</v>
      </c>
      <c r="CD17" s="51">
        <f ca="1">SUMPRODUCT($CM17:$DD17,INDIRECT(ADDRESS(CD$2,$DH$2)):INDIRECT(ADDRESS(CD$2,$DY$2)))</f>
        <v>1317.0510647776987</v>
      </c>
      <c r="CF17" s="51">
        <f t="shared" ca="1" si="4"/>
        <v>12951.755456338895</v>
      </c>
      <c r="CG17" s="51">
        <f t="shared" ca="1" si="4"/>
        <v>13509.825281822144</v>
      </c>
      <c r="CH17" s="51">
        <f t="shared" ca="1" si="4"/>
        <v>14008.748303711329</v>
      </c>
      <c r="CI17" s="51">
        <f t="shared" ca="1" si="4"/>
        <v>14504.479408573841</v>
      </c>
      <c r="CJ17" s="51">
        <f t="shared" ca="1" si="4"/>
        <v>14947.723272956606</v>
      </c>
      <c r="CK17" s="51">
        <f t="shared" ca="1" si="4"/>
        <v>15360.058487153354</v>
      </c>
      <c r="CM17" s="1">
        <f>VLOOKUP($A17,Auxiliar_OPEX_CustosUnit!$A$4:$BT$129,COLUMN(Auxiliar_OPEX_CustosUnit!S$2),0)</f>
        <v>0</v>
      </c>
      <c r="CN17" s="1">
        <f>VLOOKUP($A17,Auxiliar_OPEX_CustosUnit!$A$4:$BT$129,COLUMN(Auxiliar_OPEX_CustosUnit!T$2),0)</f>
        <v>0</v>
      </c>
      <c r="CO17" s="1">
        <f>VLOOKUP($A17,Auxiliar_OPEX_CustosUnit!$A$4:$BT$129,COLUMN(Auxiliar_OPEX_CustosUnit!U$2),0)</f>
        <v>336.25481847168601</v>
      </c>
      <c r="CP17" s="1">
        <f>VLOOKUP($A17,Auxiliar_OPEX_CustosUnit!$A$4:$BT$129,COLUMN(Auxiliar_OPEX_CustosUnit!V$2),0)</f>
        <v>0</v>
      </c>
      <c r="CQ17" s="1">
        <f>VLOOKUP($A17,Auxiliar_OPEX_CustosUnit!$A$4:$BT$129,COLUMN(Auxiliar_OPEX_CustosUnit!W$2),0)</f>
        <v>0</v>
      </c>
      <c r="CR17" s="1">
        <f>VLOOKUP($A17,Auxiliar_OPEX_CustosUnit!$A$4:$BT$129,COLUMN(Auxiliar_OPEX_CustosUnit!X$2),0)</f>
        <v>0</v>
      </c>
      <c r="CS17" s="1">
        <f>VLOOKUP($A17,Auxiliar_OPEX_CustosUnit!$A$4:$BT$129,COLUMN(Auxiliar_OPEX_CustosUnit!Y$2),0)</f>
        <v>0.12878947618280001</v>
      </c>
      <c r="CT17" s="1">
        <f>VLOOKUP($A17,Auxiliar_OPEX_CustosUnit!$A$4:$BT$129,COLUMN(Auxiliar_OPEX_CustosUnit!Z$2),0)</f>
        <v>0</v>
      </c>
      <c r="CU17" s="1">
        <f>VLOOKUP($A17,Auxiliar_OPEX_CustosUnit!$A$4:$BT$129,COLUMN(Auxiliar_OPEX_CustosUnit!AA$2),0)</f>
        <v>0</v>
      </c>
      <c r="CV17" s="1">
        <f>VLOOKUP($A17,Auxiliar_OPEX_CustosUnit!$A$4:$BT$129,COLUMN(Auxiliar_OPEX_CustosUnit!AB$2),0)</f>
        <v>0</v>
      </c>
      <c r="CW17" s="1">
        <f>VLOOKUP($A17,Auxiliar_OPEX_CustosUnit!$A$4:$BT$129,COLUMN(Auxiliar_OPEX_CustosUnit!AC$2),0)</f>
        <v>3.9034264510000003E-5</v>
      </c>
      <c r="CX17" s="1">
        <f>VLOOKUP($A17,Auxiliar_OPEX_CustosUnit!$A$4:$BT$129,COLUMN(Auxiliar_OPEX_CustosUnit!AD$2),0)</f>
        <v>0</v>
      </c>
      <c r="CY17" s="1">
        <f>VLOOKUP($A17,Auxiliar_OPEX_CustosUnit!$A$4:$BT$129,COLUMN(Auxiliar_OPEX_CustosUnit!AE$2),0)</f>
        <v>0</v>
      </c>
      <c r="CZ17" s="1">
        <f>VLOOKUP($A17,Auxiliar_OPEX_CustosUnit!$A$4:$BT$129,COLUMN(Auxiliar_OPEX_CustosUnit!AF$2),0)</f>
        <v>0</v>
      </c>
      <c r="DA17" s="1">
        <f>VLOOKUP($A17,Auxiliar_OPEX_CustosUnit!$A$4:$BT$129,COLUMN(Auxiliar_OPEX_CustosUnit!AG$2),0)</f>
        <v>0</v>
      </c>
      <c r="DB17" s="1">
        <f>VLOOKUP($A17,Auxiliar_OPEX_CustosUnit!$A$4:$BT$129,COLUMN(Auxiliar_OPEX_CustosUnit!AH$2),0)</f>
        <v>0</v>
      </c>
      <c r="DC17" s="1">
        <f>VLOOKUP($A17,Auxiliar_OPEX_CustosUnit!$A$4:$BT$129,COLUMN(Auxiliar_OPEX_CustosUnit!AI$2),0)</f>
        <v>0</v>
      </c>
      <c r="DD17" s="1">
        <f>VLOOKUP($A17,Auxiliar_OPEX_CustosUnit!$A$4:$BT$129,COLUMN(Auxiliar_OPEX_CustosUnit!AJ$2),0)</f>
        <v>0</v>
      </c>
      <c r="DG17" s="60">
        <v>43647</v>
      </c>
      <c r="DH17" s="1">
        <v>1</v>
      </c>
      <c r="DI17" s="1">
        <f>INDEX(Auxiliar_OPEX_Drivers!$B$2:$CH$18,MATCH(Auxiliar_OPEX_M!DI$3,Auxiliar_OPEX_Drivers!$B$2:$B$18,0),MATCH($DG17,Auxiliar_OPEX_Drivers!$B$2:$CH$2,0))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INDEX(Auxiliar_OPEX_Drivers!$B$2:$CH$18,MATCH(Auxiliar_OPEX_M!DK$3,Auxiliar_OPEX_Drivers!$B$2:$B$18,0),MATCH($DG17,Auxiliar_OPEX_Drivers!$B$2:$CH$2,0))</f>
        <v>14.197864859951647</v>
      </c>
      <c r="DL17" s="1">
        <f>INDEX(Auxiliar_OPEX_Drivers!$B$2:$CH$18,MATCH(Auxiliar_OPEX_M!DL$3,Auxiliar_OPEX_Drivers!$B$2:$B$18,0),MATCH($DG17,Auxiliar_OPEX_Drivers!$B$2:$CH$2,0))</f>
        <v>61.664040607223974</v>
      </c>
      <c r="DM17" s="1">
        <f>INDEX(Auxiliar_OPEX_Drivers!$B$2:$CH$18,MATCH(Auxiliar_OPEX_M!DM$3,Auxiliar_OPEX_Drivers!$B$2:$B$18,0),MATCH($DG17,Auxiliar_OPEX_Drivers!$B$2:$CH$2,0))</f>
        <v>13</v>
      </c>
      <c r="DN17" s="1">
        <f>INDEX(Auxiliar_OPEX_Drivers!$B$2:$CH$18,MATCH(Auxiliar_OPEX_M!DN$3,Auxiliar_OPEX_Drivers!$B$2:$B$18,0),MATCH($DG17,Auxiliar_OPEX_Drivers!$B$2:$CH$2,0))</f>
        <v>629.88820478653656</v>
      </c>
      <c r="DO17" s="1">
        <f>INDEX(Auxiliar_OPEX_Drivers!$B$2:$CH$18,MATCH(Auxiliar_OPEX_M!DO$3,Auxiliar_OPEX_Drivers!$B$2:$B$18,0),MATCH($DG17,Auxiliar_OPEX_Drivers!$B$2:$CH$2,0))</f>
        <v>12</v>
      </c>
      <c r="DP17" s="1">
        <f>INDEX(Auxiliar_OPEX_Drivers!$B$2:$CH$18,MATCH(Auxiliar_OPEX_M!DP$3,Auxiliar_OPEX_Drivers!$B$2:$B$18,0),MATCH($DG17,Auxiliar_OPEX_Drivers!$B$2:$CH$2,0))</f>
        <v>193.23159128191017</v>
      </c>
      <c r="DQ17" s="1">
        <f>INDEX(Auxiliar_OPEX_Drivers!$B$2:$CH$18,MATCH(Auxiliar_OPEX_M!DQ$3,Auxiliar_OPEX_Drivers!$B$2:$B$18,0),MATCH($DG17,Auxiliar_OPEX_Drivers!$B$2:$CH$2,0))</f>
        <v>37.049466214987916</v>
      </c>
      <c r="DR17" s="1">
        <f>INDEX(Auxiliar_OPEX_Drivers!$B$2:$CH$18,MATCH(Auxiliar_OPEX_M!DR$3,Auxiliar_OPEX_Drivers!$B$2:$B$18,0),MATCH($DG17,Auxiliar_OPEX_Drivers!$B$2:$CH$2,0))</f>
        <v>17707105.299441587</v>
      </c>
      <c r="DS17" s="1">
        <f>INDEX(Auxiliar_OPEX_Drivers!$B$2:$CH$18,MATCH(Auxiliar_OPEX_M!DS$3,Auxiliar_OPEX_Drivers!$B$2:$B$18,0),MATCH($DG17,Auxiliar_OPEX_Drivers!$B$2:$CH$2,0))</f>
        <v>83967.302433877107</v>
      </c>
      <c r="DT17" s="1">
        <f>INDEX(Auxiliar_OPEX_Drivers!$B$2:$CH$18,MATCH(Auxiliar_OPEX_M!DT$3,Auxiliar_OPEX_Drivers!$B$2:$B$18,0),MATCH($DG17,Auxiliar_OPEX_Drivers!$B$2:$CH$2,0))</f>
        <v>11118.543814515499</v>
      </c>
      <c r="DU17" s="1">
        <f>INDEX(Auxiliar_OPEX_Drivers!$B$2:$CH$18,MATCH(Auxiliar_OPEX_M!DU$3,Auxiliar_OPEX_Drivers!$B$2:$B$18,0),MATCH($DG17,Auxiliar_OPEX_Drivers!$B$2:$CH$2,0))</f>
        <v>3443.1208145157839</v>
      </c>
      <c r="DV17" s="1">
        <f>INDEX(Auxiliar_OPEX_Drivers!$B$2:$CH$18,MATCH(Auxiliar_OPEX_M!DV$3,Auxiliar_OPEX_Drivers!$B$2:$B$18,0),MATCH($DG17,Auxiliar_OPEX_Drivers!$B$2:$CH$2,0))</f>
        <v>2110256.2392123342</v>
      </c>
      <c r="DW17" s="1">
        <f>INDEX(Auxiliar_OPEX_Drivers!$B$2:$CH$18,MATCH(Auxiliar_OPEX_M!DW$3,Auxiliar_OPEX_Drivers!$B$2:$B$18,0),MATCH($DG17,Auxiliar_OPEX_Drivers!$B$2:$CH$2,0))</f>
        <v>10927.475481182169</v>
      </c>
      <c r="DX17" s="1">
        <f>INDEX(Auxiliar_OPEX_Drivers!$B$2:$CH$18,MATCH(Auxiliar_OPEX_M!DX$3,Auxiliar_OPEX_Drivers!$B$2:$B$18,0),MATCH($DG17,Auxiliar_OPEX_Drivers!$B$2:$CH$2,0))</f>
        <v>2130582.9326510965</v>
      </c>
      <c r="DY17" s="1">
        <f>INDEX(Auxiliar_OPEX_Drivers!$B$2:$CH$18,MATCH(Auxiliar_OPEX_M!DY$3,Auxiliar_OPEX_Drivers!$B$2:$B$18,0),MATCH($DG17,Auxiliar_OPEX_Drivers!$B$2:$CH$2,0))</f>
        <v>961.03116775061017</v>
      </c>
    </row>
    <row r="18" spans="1:129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98.683479334081895</v>
      </c>
      <c r="E18" s="51">
        <f ca="1">SUMPRODUCT($CM18:$DD18,INDIRECT(ADDRESS(E$2,$DH$2)):INDIRECT(ADDRESS(E$2,$DY$2)))</f>
        <v>98.683479334081895</v>
      </c>
      <c r="F18" s="51">
        <f ca="1">SUMPRODUCT($CM18:$DD18,INDIRECT(ADDRESS(F$2,$DH$2)):INDIRECT(ADDRESS(F$2,$DY$2)))</f>
        <v>98.683479334081895</v>
      </c>
      <c r="G18" s="51">
        <f ca="1">SUMPRODUCT($CM18:$DD18,INDIRECT(ADDRESS(G$2,$DH$2)):INDIRECT(ADDRESS(G$2,$DY$2)))</f>
        <v>98.683479334081895</v>
      </c>
      <c r="H18" s="51">
        <f ca="1">SUMPRODUCT($CM18:$DD18,INDIRECT(ADDRESS(H$2,$DH$2)):INDIRECT(ADDRESS(H$2,$DY$2)))</f>
        <v>98.683479334081895</v>
      </c>
      <c r="I18" s="51">
        <f ca="1">SUMPRODUCT($CM18:$DD18,INDIRECT(ADDRESS(I$2,$DH$2)):INDIRECT(ADDRESS(I$2,$DY$2)))</f>
        <v>98.683479334081895</v>
      </c>
      <c r="J18" s="51">
        <f ca="1">SUMPRODUCT($CM18:$DD18,INDIRECT(ADDRESS(J$2,$DH$2)):INDIRECT(ADDRESS(J$2,$DY$2)))</f>
        <v>98.683479334081895</v>
      </c>
      <c r="K18" s="51">
        <f ca="1">SUMPRODUCT($CM18:$DD18,INDIRECT(ADDRESS(K$2,$DH$2)):INDIRECT(ADDRESS(K$2,$DY$2)))</f>
        <v>98.683479334081895</v>
      </c>
      <c r="L18" s="51">
        <f ca="1">SUMPRODUCT($CM18:$DD18,INDIRECT(ADDRESS(L$2,$DH$2)):INDIRECT(ADDRESS(L$2,$DY$2)))</f>
        <v>98.683479334081895</v>
      </c>
      <c r="M18" s="51">
        <f ca="1">SUMPRODUCT($CM18:$DD18,INDIRECT(ADDRESS(M$2,$DH$2)):INDIRECT(ADDRESS(M$2,$DY$2)))</f>
        <v>98.683479334081895</v>
      </c>
      <c r="N18" s="51">
        <f ca="1">SUMPRODUCT($CM18:$DD18,INDIRECT(ADDRESS(N$2,$DH$2)):INDIRECT(ADDRESS(N$2,$DY$2)))</f>
        <v>98.683479334081895</v>
      </c>
      <c r="O18" s="51">
        <f ca="1">SUMPRODUCT($CM18:$DD18,INDIRECT(ADDRESS(O$2,$DH$2)):INDIRECT(ADDRESS(O$2,$DY$2)))</f>
        <v>98.683479334081895</v>
      </c>
      <c r="P18" s="51">
        <f ca="1">SUMPRODUCT($CM18:$DD18,INDIRECT(ADDRESS(P$2,$DH$2)):INDIRECT(ADDRESS(P$2,$DY$2)))</f>
        <v>98.683479334081895</v>
      </c>
      <c r="Q18" s="51">
        <f ca="1">SUMPRODUCT($CM18:$DD18,INDIRECT(ADDRESS(Q$2,$DH$2)):INDIRECT(ADDRESS(Q$2,$DY$2)))</f>
        <v>98.683479334081895</v>
      </c>
      <c r="R18" s="51">
        <f ca="1">SUMPRODUCT($CM18:$DD18,INDIRECT(ADDRESS(R$2,$DH$2)):INDIRECT(ADDRESS(R$2,$DY$2)))</f>
        <v>98.683479334081895</v>
      </c>
      <c r="S18" s="51">
        <f ca="1">SUMPRODUCT($CM18:$DD18,INDIRECT(ADDRESS(S$2,$DH$2)):INDIRECT(ADDRESS(S$2,$DY$2)))</f>
        <v>98.683479334081895</v>
      </c>
      <c r="T18" s="51">
        <f ca="1">SUMPRODUCT($CM18:$DD18,INDIRECT(ADDRESS(T$2,$DH$2)):INDIRECT(ADDRESS(T$2,$DY$2)))</f>
        <v>98.683479334081895</v>
      </c>
      <c r="U18" s="51">
        <f ca="1">SUMPRODUCT($CM18:$DD18,INDIRECT(ADDRESS(U$2,$DH$2)):INDIRECT(ADDRESS(U$2,$DY$2)))</f>
        <v>98.683479334081895</v>
      </c>
      <c r="V18" s="51">
        <f ca="1">SUMPRODUCT($CM18:$DD18,INDIRECT(ADDRESS(V$2,$DH$2)):INDIRECT(ADDRESS(V$2,$DY$2)))</f>
        <v>98.683479334081895</v>
      </c>
      <c r="W18" s="51">
        <f ca="1">SUMPRODUCT($CM18:$DD18,INDIRECT(ADDRESS(W$2,$DH$2)):INDIRECT(ADDRESS(W$2,$DY$2)))</f>
        <v>98.683479334081895</v>
      </c>
      <c r="X18" s="51">
        <f ca="1">SUMPRODUCT($CM18:$DD18,INDIRECT(ADDRESS(X$2,$DH$2)):INDIRECT(ADDRESS(X$2,$DY$2)))</f>
        <v>98.683479334081895</v>
      </c>
      <c r="Y18" s="51">
        <f ca="1">SUMPRODUCT($CM18:$DD18,INDIRECT(ADDRESS(Y$2,$DH$2)):INDIRECT(ADDRESS(Y$2,$DY$2)))</f>
        <v>98.683479334081895</v>
      </c>
      <c r="Z18" s="51">
        <f ca="1">SUMPRODUCT($CM18:$DD18,INDIRECT(ADDRESS(Z$2,$DH$2)):INDIRECT(ADDRESS(Z$2,$DY$2)))</f>
        <v>98.683479334081895</v>
      </c>
      <c r="AA18" s="51">
        <f ca="1">SUMPRODUCT($CM18:$DD18,INDIRECT(ADDRESS(AA$2,$DH$2)):INDIRECT(ADDRESS(AA$2,$DY$2)))</f>
        <v>98.683479334081895</v>
      </c>
      <c r="AB18" s="51">
        <f ca="1">SUMPRODUCT($CM18:$DD18,INDIRECT(ADDRESS(AB$2,$DH$2)):INDIRECT(ADDRESS(AB$2,$DY$2)))</f>
        <v>98.683479334081895</v>
      </c>
      <c r="AC18" s="51">
        <f ca="1">SUMPRODUCT($CM18:$DD18,INDIRECT(ADDRESS(AC$2,$DH$2)):INDIRECT(ADDRESS(AC$2,$DY$2)))</f>
        <v>98.683479334081895</v>
      </c>
      <c r="AD18" s="51">
        <f ca="1">SUMPRODUCT($CM18:$DD18,INDIRECT(ADDRESS(AD$2,$DH$2)):INDIRECT(ADDRESS(AD$2,$DY$2)))</f>
        <v>98.683479334081895</v>
      </c>
      <c r="AE18" s="51">
        <f ca="1">SUMPRODUCT($CM18:$DD18,INDIRECT(ADDRESS(AE$2,$DH$2)):INDIRECT(ADDRESS(AE$2,$DY$2)))</f>
        <v>98.683479334081895</v>
      </c>
      <c r="AF18" s="51">
        <f ca="1">SUMPRODUCT($CM18:$DD18,INDIRECT(ADDRESS(AF$2,$DH$2)):INDIRECT(ADDRESS(AF$2,$DY$2)))</f>
        <v>98.683479334081895</v>
      </c>
      <c r="AG18" s="51">
        <f ca="1">SUMPRODUCT($CM18:$DD18,INDIRECT(ADDRESS(AG$2,$DH$2)):INDIRECT(ADDRESS(AG$2,$DY$2)))</f>
        <v>98.683479334081895</v>
      </c>
      <c r="AH18" s="51">
        <f ca="1">SUMPRODUCT($CM18:$DD18,INDIRECT(ADDRESS(AH$2,$DH$2)):INDIRECT(ADDRESS(AH$2,$DY$2)))</f>
        <v>98.683479334081895</v>
      </c>
      <c r="AI18" s="51">
        <f ca="1">SUMPRODUCT($CM18:$DD18,INDIRECT(ADDRESS(AI$2,$DH$2)):INDIRECT(ADDRESS(AI$2,$DY$2)))</f>
        <v>98.683479334081895</v>
      </c>
      <c r="AJ18" s="51">
        <f ca="1">SUMPRODUCT($CM18:$DD18,INDIRECT(ADDRESS(AJ$2,$DH$2)):INDIRECT(ADDRESS(AJ$2,$DY$2)))</f>
        <v>98.683479334081895</v>
      </c>
      <c r="AK18" s="51">
        <f ca="1">SUMPRODUCT($CM18:$DD18,INDIRECT(ADDRESS(AK$2,$DH$2)):INDIRECT(ADDRESS(AK$2,$DY$2)))</f>
        <v>98.683479334081895</v>
      </c>
      <c r="AL18" s="51">
        <f ca="1">SUMPRODUCT($CM18:$DD18,INDIRECT(ADDRESS(AL$2,$DH$2)):INDIRECT(ADDRESS(AL$2,$DY$2)))</f>
        <v>98.683479334081895</v>
      </c>
      <c r="AM18" s="51">
        <f ca="1">SUMPRODUCT($CM18:$DD18,INDIRECT(ADDRESS(AM$2,$DH$2)):INDIRECT(ADDRESS(AM$2,$DY$2)))</f>
        <v>98.683479334081895</v>
      </c>
      <c r="AN18" s="51">
        <f ca="1">SUMPRODUCT($CM18:$DD18,INDIRECT(ADDRESS(AN$2,$DH$2)):INDIRECT(ADDRESS(AN$2,$DY$2)))</f>
        <v>98.683479334081895</v>
      </c>
      <c r="AO18" s="51">
        <f ca="1">SUMPRODUCT($CM18:$DD18,INDIRECT(ADDRESS(AO$2,$DH$2)):INDIRECT(ADDRESS(AO$2,$DY$2)))</f>
        <v>98.683479334081895</v>
      </c>
      <c r="AP18" s="51">
        <f ca="1">SUMPRODUCT($CM18:$DD18,INDIRECT(ADDRESS(AP$2,$DH$2)):INDIRECT(ADDRESS(AP$2,$DY$2)))</f>
        <v>98.683479334081895</v>
      </c>
      <c r="AQ18" s="51">
        <f ca="1">SUMPRODUCT($CM18:$DD18,INDIRECT(ADDRESS(AQ$2,$DH$2)):INDIRECT(ADDRESS(AQ$2,$DY$2)))</f>
        <v>98.683479334081895</v>
      </c>
      <c r="AR18" s="51">
        <f ca="1">SUMPRODUCT($CM18:$DD18,INDIRECT(ADDRESS(AR$2,$DH$2)):INDIRECT(ADDRESS(AR$2,$DY$2)))</f>
        <v>98.683479334081895</v>
      </c>
      <c r="AS18" s="51">
        <f ca="1">SUMPRODUCT($CM18:$DD18,INDIRECT(ADDRESS(AS$2,$DH$2)):INDIRECT(ADDRESS(AS$2,$DY$2)))</f>
        <v>98.683479334081895</v>
      </c>
      <c r="AT18" s="51">
        <f ca="1">SUMPRODUCT($CM18:$DD18,INDIRECT(ADDRESS(AT$2,$DH$2)):INDIRECT(ADDRESS(AT$2,$DY$2)))</f>
        <v>98.683479334081895</v>
      </c>
      <c r="AU18" s="51">
        <f ca="1">SUMPRODUCT($CM18:$DD18,INDIRECT(ADDRESS(AU$2,$DH$2)):INDIRECT(ADDRESS(AU$2,$DY$2)))</f>
        <v>98.683479334081895</v>
      </c>
      <c r="AV18" s="51">
        <f ca="1">SUMPRODUCT($CM18:$DD18,INDIRECT(ADDRESS(AV$2,$DH$2)):INDIRECT(ADDRESS(AV$2,$DY$2)))</f>
        <v>98.683479334081895</v>
      </c>
      <c r="AW18" s="51">
        <f ca="1">SUMPRODUCT($CM18:$DD18,INDIRECT(ADDRESS(AW$2,$DH$2)):INDIRECT(ADDRESS(AW$2,$DY$2)))</f>
        <v>98.683479334081895</v>
      </c>
      <c r="AX18" s="51">
        <f ca="1">SUMPRODUCT($CM18:$DD18,INDIRECT(ADDRESS(AX$2,$DH$2)):INDIRECT(ADDRESS(AX$2,$DY$2)))</f>
        <v>98.683479334081895</v>
      </c>
      <c r="AY18" s="51">
        <f ca="1">SUMPRODUCT($CM18:$DD18,INDIRECT(ADDRESS(AY$2,$DH$2)):INDIRECT(ADDRESS(AY$2,$DY$2)))</f>
        <v>98.683479334081895</v>
      </c>
      <c r="AZ18" s="51">
        <f ca="1">SUMPRODUCT($CM18:$DD18,INDIRECT(ADDRESS(AZ$2,$DH$2)):INDIRECT(ADDRESS(AZ$2,$DY$2)))</f>
        <v>98.683479334081895</v>
      </c>
      <c r="BA18" s="51">
        <f ca="1">SUMPRODUCT($CM18:$DD18,INDIRECT(ADDRESS(BA$2,$DH$2)):INDIRECT(ADDRESS(BA$2,$DY$2)))</f>
        <v>98.683479334081895</v>
      </c>
      <c r="BB18" s="51">
        <f ca="1">SUMPRODUCT($CM18:$DD18,INDIRECT(ADDRESS(BB$2,$DH$2)):INDIRECT(ADDRESS(BB$2,$DY$2)))</f>
        <v>98.683479334081895</v>
      </c>
      <c r="BC18" s="51">
        <f ca="1">SUMPRODUCT($CM18:$DD18,INDIRECT(ADDRESS(BC$2,$DH$2)):INDIRECT(ADDRESS(BC$2,$DY$2)))</f>
        <v>98.683479334081895</v>
      </c>
      <c r="BD18" s="51">
        <f ca="1">SUMPRODUCT($CM18:$DD18,INDIRECT(ADDRESS(BD$2,$DH$2)):INDIRECT(ADDRESS(BD$2,$DY$2)))</f>
        <v>98.683479334081895</v>
      </c>
      <c r="BE18" s="51">
        <f ca="1">SUMPRODUCT($CM18:$DD18,INDIRECT(ADDRESS(BE$2,$DH$2)):INDIRECT(ADDRESS(BE$2,$DY$2)))</f>
        <v>98.683479334081895</v>
      </c>
      <c r="BF18" s="51">
        <f ca="1">SUMPRODUCT($CM18:$DD18,INDIRECT(ADDRESS(BF$2,$DH$2)):INDIRECT(ADDRESS(BF$2,$DY$2)))</f>
        <v>98.683479334081895</v>
      </c>
      <c r="BG18" s="51">
        <f ca="1">SUMPRODUCT($CM18:$DD18,INDIRECT(ADDRESS(BG$2,$DH$2)):INDIRECT(ADDRESS(BG$2,$DY$2)))</f>
        <v>98.683479334081895</v>
      </c>
      <c r="BH18" s="51">
        <f ca="1">SUMPRODUCT($CM18:$DD18,INDIRECT(ADDRESS(BH$2,$DH$2)):INDIRECT(ADDRESS(BH$2,$DY$2)))</f>
        <v>98.683479334081895</v>
      </c>
      <c r="BI18" s="51">
        <f ca="1">SUMPRODUCT($CM18:$DD18,INDIRECT(ADDRESS(BI$2,$DH$2)):INDIRECT(ADDRESS(BI$2,$DY$2)))</f>
        <v>98.683479334081895</v>
      </c>
      <c r="BJ18" s="51">
        <f ca="1">SUMPRODUCT($CM18:$DD18,INDIRECT(ADDRESS(BJ$2,$DH$2)):INDIRECT(ADDRESS(BJ$2,$DY$2)))</f>
        <v>98.683479334081895</v>
      </c>
      <c r="BK18" s="51">
        <f ca="1">SUMPRODUCT($CM18:$DD18,INDIRECT(ADDRESS(BK$2,$DH$2)):INDIRECT(ADDRESS(BK$2,$DY$2)))</f>
        <v>98.683479334081895</v>
      </c>
      <c r="BL18" s="51">
        <f ca="1">SUMPRODUCT($CM18:$DD18,INDIRECT(ADDRESS(BL$2,$DH$2)):INDIRECT(ADDRESS(BL$2,$DY$2)))</f>
        <v>98.683479334081895</v>
      </c>
      <c r="BM18" s="51">
        <f ca="1">SUMPRODUCT($CM18:$DD18,INDIRECT(ADDRESS(BM$2,$DH$2)):INDIRECT(ADDRESS(BM$2,$DY$2)))</f>
        <v>98.683479334081895</v>
      </c>
      <c r="BN18" s="51">
        <f ca="1">SUMPRODUCT($CM18:$DD18,INDIRECT(ADDRESS(BN$2,$DH$2)):INDIRECT(ADDRESS(BN$2,$DY$2)))</f>
        <v>98.683479334081895</v>
      </c>
      <c r="BO18" s="51">
        <f ca="1">SUMPRODUCT($CM18:$DD18,INDIRECT(ADDRESS(BO$2,$DH$2)):INDIRECT(ADDRESS(BO$2,$DY$2)))</f>
        <v>98.683479334081895</v>
      </c>
      <c r="BP18" s="51">
        <f ca="1">SUMPRODUCT($CM18:$DD18,INDIRECT(ADDRESS(BP$2,$DH$2)):INDIRECT(ADDRESS(BP$2,$DY$2)))</f>
        <v>98.683479334081895</v>
      </c>
      <c r="BQ18" s="51">
        <f ca="1">SUMPRODUCT($CM18:$DD18,INDIRECT(ADDRESS(BQ$2,$DH$2)):INDIRECT(ADDRESS(BQ$2,$DY$2)))</f>
        <v>98.683479334081895</v>
      </c>
      <c r="BR18" s="51">
        <f ca="1">SUMPRODUCT($CM18:$DD18,INDIRECT(ADDRESS(BR$2,$DH$2)):INDIRECT(ADDRESS(BR$2,$DY$2)))</f>
        <v>98.683479334081895</v>
      </c>
      <c r="BS18" s="51">
        <f ca="1">SUMPRODUCT($CM18:$DD18,INDIRECT(ADDRESS(BS$2,$DH$2)):INDIRECT(ADDRESS(BS$2,$DY$2)))</f>
        <v>98.683479334081895</v>
      </c>
      <c r="BT18" s="51">
        <f ca="1">SUMPRODUCT($CM18:$DD18,INDIRECT(ADDRESS(BT$2,$DH$2)):INDIRECT(ADDRESS(BT$2,$DY$2)))</f>
        <v>98.683479334081895</v>
      </c>
      <c r="BU18" s="51">
        <f ca="1">SUMPRODUCT($CM18:$DD18,INDIRECT(ADDRESS(BU$2,$DH$2)):INDIRECT(ADDRESS(BU$2,$DY$2)))</f>
        <v>98.683479334081895</v>
      </c>
      <c r="BV18" s="51">
        <f ca="1">SUMPRODUCT($CM18:$DD18,INDIRECT(ADDRESS(BV$2,$DH$2)):INDIRECT(ADDRESS(BV$2,$DY$2)))</f>
        <v>98.683479334081895</v>
      </c>
      <c r="BW18" s="51">
        <f ca="1">SUMPRODUCT($CM18:$DD18,INDIRECT(ADDRESS(BW$2,$DH$2)):INDIRECT(ADDRESS(BW$2,$DY$2)))</f>
        <v>98.683479334081895</v>
      </c>
      <c r="BX18" s="51">
        <f ca="1">SUMPRODUCT($CM18:$DD18,INDIRECT(ADDRESS(BX$2,$DH$2)):INDIRECT(ADDRESS(BX$2,$DY$2)))</f>
        <v>98.683479334081895</v>
      </c>
      <c r="BY18" s="51">
        <f ca="1">SUMPRODUCT($CM18:$DD18,INDIRECT(ADDRESS(BY$2,$DH$2)):INDIRECT(ADDRESS(BY$2,$DY$2)))</f>
        <v>98.683479334081895</v>
      </c>
      <c r="BZ18" s="51">
        <f ca="1">SUMPRODUCT($CM18:$DD18,INDIRECT(ADDRESS(BZ$2,$DH$2)):INDIRECT(ADDRESS(BZ$2,$DY$2)))</f>
        <v>98.683479334081895</v>
      </c>
      <c r="CA18" s="51">
        <f ca="1">SUMPRODUCT($CM18:$DD18,INDIRECT(ADDRESS(CA$2,$DH$2)):INDIRECT(ADDRESS(CA$2,$DY$2)))</f>
        <v>98.683479334081895</v>
      </c>
      <c r="CB18" s="51">
        <f ca="1">SUMPRODUCT($CM18:$DD18,INDIRECT(ADDRESS(CB$2,$DH$2)):INDIRECT(ADDRESS(CB$2,$DY$2)))</f>
        <v>98.683479334081895</v>
      </c>
      <c r="CC18" s="51">
        <f ca="1">SUMPRODUCT($CM18:$DD18,INDIRECT(ADDRESS(CC$2,$DH$2)):INDIRECT(ADDRESS(CC$2,$DY$2)))</f>
        <v>98.683479334081895</v>
      </c>
      <c r="CD18" s="51">
        <f ca="1">SUMPRODUCT($CM18:$DD18,INDIRECT(ADDRESS(CD$2,$DH$2)):INDIRECT(ADDRESS(CD$2,$DY$2)))</f>
        <v>98.683479334081895</v>
      </c>
      <c r="CF18" s="51">
        <f t="shared" ca="1" si="4"/>
        <v>1184.2017520089828</v>
      </c>
      <c r="CG18" s="51">
        <f t="shared" ca="1" si="4"/>
        <v>1184.2017520089828</v>
      </c>
      <c r="CH18" s="51">
        <f t="shared" ca="1" si="4"/>
        <v>1184.2017520089828</v>
      </c>
      <c r="CI18" s="51">
        <f t="shared" ca="1" si="4"/>
        <v>1184.2017520089828</v>
      </c>
      <c r="CJ18" s="51">
        <f t="shared" ca="1" si="4"/>
        <v>1184.2017520089828</v>
      </c>
      <c r="CK18" s="51">
        <f t="shared" ca="1" si="4"/>
        <v>1184.2017520089828</v>
      </c>
      <c r="CM18" s="1">
        <f>VLOOKUP($A18,Auxiliar_OPEX_CustosUnit!$A$4:$BT$129,COLUMN(Auxiliar_OPEX_CustosUnit!S$2),0)</f>
        <v>0</v>
      </c>
      <c r="CN18" s="1">
        <f>VLOOKUP($A18,Auxiliar_OPEX_CustosUnit!$A$4:$BT$129,COLUMN(Auxiliar_OPEX_CustosUnit!T$2),0)</f>
        <v>0</v>
      </c>
      <c r="CO18" s="1">
        <f>VLOOKUP($A18,Auxiliar_OPEX_CustosUnit!$A$4:$BT$129,COLUMN(Auxiliar_OPEX_CustosUnit!U$2),0)</f>
        <v>98.683479334081895</v>
      </c>
      <c r="CP18" s="1">
        <f>VLOOKUP($A18,Auxiliar_OPEX_CustosUnit!$A$4:$BT$129,COLUMN(Auxiliar_OPEX_CustosUnit!V$2),0)</f>
        <v>0</v>
      </c>
      <c r="CQ18" s="1">
        <f>VLOOKUP($A18,Auxiliar_OPEX_CustosUnit!$A$4:$BT$129,COLUMN(Auxiliar_OPEX_CustosUnit!W$2),0)</f>
        <v>0</v>
      </c>
      <c r="CR18" s="1">
        <f>VLOOKUP($A18,Auxiliar_OPEX_CustosUnit!$A$4:$BT$129,COLUMN(Auxiliar_OPEX_CustosUnit!X$2),0)</f>
        <v>0</v>
      </c>
      <c r="CS18" s="1">
        <f>VLOOKUP($A18,Auxiliar_OPEX_CustosUnit!$A$4:$BT$129,COLUMN(Auxiliar_OPEX_CustosUnit!Y$2),0)</f>
        <v>0</v>
      </c>
      <c r="CT18" s="1">
        <f>VLOOKUP($A18,Auxiliar_OPEX_CustosUnit!$A$4:$BT$129,COLUMN(Auxiliar_OPEX_CustosUnit!Z$2),0)</f>
        <v>0</v>
      </c>
      <c r="CU18" s="1">
        <f>VLOOKUP($A18,Auxiliar_OPEX_CustosUnit!$A$4:$BT$129,COLUMN(Auxiliar_OPEX_CustosUnit!AA$2),0)</f>
        <v>0</v>
      </c>
      <c r="CV18" s="1">
        <f>VLOOKUP($A18,Auxiliar_OPEX_CustosUnit!$A$4:$BT$129,COLUMN(Auxiliar_OPEX_CustosUnit!AB$2),0)</f>
        <v>0</v>
      </c>
      <c r="CW18" s="1">
        <f>VLOOKUP($A18,Auxiliar_OPEX_CustosUnit!$A$4:$BT$129,COLUMN(Auxiliar_OPEX_CustosUnit!AC$2),0)</f>
        <v>0</v>
      </c>
      <c r="CX18" s="1">
        <f>VLOOKUP($A18,Auxiliar_OPEX_CustosUnit!$A$4:$BT$129,COLUMN(Auxiliar_OPEX_CustosUnit!AD$2),0)</f>
        <v>0</v>
      </c>
      <c r="CY18" s="1">
        <f>VLOOKUP($A18,Auxiliar_OPEX_CustosUnit!$A$4:$BT$129,COLUMN(Auxiliar_OPEX_CustosUnit!AE$2),0)</f>
        <v>0</v>
      </c>
      <c r="CZ18" s="1">
        <f>VLOOKUP($A18,Auxiliar_OPEX_CustosUnit!$A$4:$BT$129,COLUMN(Auxiliar_OPEX_CustosUnit!AF$2),0)</f>
        <v>0</v>
      </c>
      <c r="DA18" s="1">
        <f>VLOOKUP($A18,Auxiliar_OPEX_CustosUnit!$A$4:$BT$129,COLUMN(Auxiliar_OPEX_CustosUnit!AG$2),0)</f>
        <v>0</v>
      </c>
      <c r="DB18" s="1">
        <f>VLOOKUP($A18,Auxiliar_OPEX_CustosUnit!$A$4:$BT$129,COLUMN(Auxiliar_OPEX_CustosUnit!AH$2),0)</f>
        <v>0</v>
      </c>
      <c r="DC18" s="1">
        <f>VLOOKUP($A18,Auxiliar_OPEX_CustosUnit!$A$4:$BT$129,COLUMN(Auxiliar_OPEX_CustosUnit!AI$2),0)</f>
        <v>0</v>
      </c>
      <c r="DD18" s="1">
        <f>VLOOKUP($A18,Auxiliar_OPEX_CustosUnit!$A$4:$BT$129,COLUMN(Auxiliar_OPEX_CustosUnit!AJ$2),0)</f>
        <v>0</v>
      </c>
      <c r="DG18" s="60">
        <v>43678</v>
      </c>
      <c r="DH18" s="1">
        <v>1</v>
      </c>
      <c r="DI18" s="1">
        <f>INDEX(Auxiliar_OPEX_Drivers!$B$2:$CH$18,MATCH(Auxiliar_OPEX_M!DI$3,Auxiliar_OPEX_Drivers!$B$2:$B$18,0),MATCH($DG18,Auxiliar_OPEX_Drivers!$B$2:$CH$2,0))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INDEX(Auxiliar_OPEX_Drivers!$B$2:$CH$18,MATCH(Auxiliar_OPEX_M!DK$3,Auxiliar_OPEX_Drivers!$B$2:$B$18,0),MATCH($DG18,Auxiliar_OPEX_Drivers!$B$2:$CH$2,0))</f>
        <v>14.197864859951647</v>
      </c>
      <c r="DL18" s="1">
        <f>INDEX(Auxiliar_OPEX_Drivers!$B$2:$CH$18,MATCH(Auxiliar_OPEX_M!DL$3,Auxiliar_OPEX_Drivers!$B$2:$B$18,0),MATCH($DG18,Auxiliar_OPEX_Drivers!$B$2:$CH$2,0))</f>
        <v>61.664040607223974</v>
      </c>
      <c r="DM18" s="1">
        <f>INDEX(Auxiliar_OPEX_Drivers!$B$2:$CH$18,MATCH(Auxiliar_OPEX_M!DM$3,Auxiliar_OPEX_Drivers!$B$2:$B$18,0),MATCH($DG18,Auxiliar_OPEX_Drivers!$B$2:$CH$2,0))</f>
        <v>13</v>
      </c>
      <c r="DN18" s="1">
        <f>INDEX(Auxiliar_OPEX_Drivers!$B$2:$CH$18,MATCH(Auxiliar_OPEX_M!DN$3,Auxiliar_OPEX_Drivers!$B$2:$B$18,0),MATCH($DG18,Auxiliar_OPEX_Drivers!$B$2:$CH$2,0))</f>
        <v>629.88820478653656</v>
      </c>
      <c r="DO18" s="1">
        <f>INDEX(Auxiliar_OPEX_Drivers!$B$2:$CH$18,MATCH(Auxiliar_OPEX_M!DO$3,Auxiliar_OPEX_Drivers!$B$2:$B$18,0),MATCH($DG18,Auxiliar_OPEX_Drivers!$B$2:$CH$2,0))</f>
        <v>12</v>
      </c>
      <c r="DP18" s="1">
        <f>INDEX(Auxiliar_OPEX_Drivers!$B$2:$CH$18,MATCH(Auxiliar_OPEX_M!DP$3,Auxiliar_OPEX_Drivers!$B$2:$B$18,0),MATCH($DG18,Auxiliar_OPEX_Drivers!$B$2:$CH$2,0))</f>
        <v>193.23159128191017</v>
      </c>
      <c r="DQ18" s="1">
        <f>INDEX(Auxiliar_OPEX_Drivers!$B$2:$CH$18,MATCH(Auxiliar_OPEX_M!DQ$3,Auxiliar_OPEX_Drivers!$B$2:$B$18,0),MATCH($DG18,Auxiliar_OPEX_Drivers!$B$2:$CH$2,0))</f>
        <v>37.049466214987916</v>
      </c>
      <c r="DR18" s="1">
        <f>INDEX(Auxiliar_OPEX_Drivers!$B$2:$CH$18,MATCH(Auxiliar_OPEX_M!DR$3,Auxiliar_OPEX_Drivers!$B$2:$B$18,0),MATCH($DG18,Auxiliar_OPEX_Drivers!$B$2:$CH$2,0))</f>
        <v>17794632.863749523</v>
      </c>
      <c r="DS18" s="1">
        <f>INDEX(Auxiliar_OPEX_Drivers!$B$2:$CH$18,MATCH(Auxiliar_OPEX_M!DS$3,Auxiliar_OPEX_Drivers!$B$2:$B$18,0),MATCH($DG18,Auxiliar_OPEX_Drivers!$B$2:$CH$2,0))</f>
        <v>87527.564307935099</v>
      </c>
      <c r="DT18" s="1">
        <f>INDEX(Auxiliar_OPEX_Drivers!$B$2:$CH$18,MATCH(Auxiliar_OPEX_M!DT$3,Auxiliar_OPEX_Drivers!$B$2:$B$18,0),MATCH($DG18,Auxiliar_OPEX_Drivers!$B$2:$CH$2,0))</f>
        <v>11079.293814516046</v>
      </c>
      <c r="DU18" s="1">
        <f>INDEX(Auxiliar_OPEX_Drivers!$B$2:$CH$18,MATCH(Auxiliar_OPEX_M!DU$3,Auxiliar_OPEX_Drivers!$B$2:$B$18,0),MATCH($DG18,Auxiliar_OPEX_Drivers!$B$2:$CH$2,0))</f>
        <v>3443.1208145159562</v>
      </c>
      <c r="DV18" s="1">
        <f>INDEX(Auxiliar_OPEX_Drivers!$B$2:$CH$18,MATCH(Auxiliar_OPEX_M!DV$3,Auxiliar_OPEX_Drivers!$B$2:$B$18,0),MATCH($DG18,Auxiliar_OPEX_Drivers!$B$2:$CH$2,0))</f>
        <v>2119513.9246935169</v>
      </c>
      <c r="DW18" s="1">
        <f>INDEX(Auxiliar_OPEX_Drivers!$B$2:$CH$18,MATCH(Auxiliar_OPEX_M!DW$3,Auxiliar_OPEX_Drivers!$B$2:$B$18,0),MATCH($DG18,Auxiliar_OPEX_Drivers!$B$2:$CH$2,0))</f>
        <v>10858.685481182712</v>
      </c>
      <c r="DX18" s="1">
        <f>INDEX(Auxiliar_OPEX_Drivers!$B$2:$CH$18,MATCH(Auxiliar_OPEX_M!DX$3,Auxiliar_OPEX_Drivers!$B$2:$B$18,0),MATCH($DG18,Auxiliar_OPEX_Drivers!$B$2:$CH$2,0))</f>
        <v>2139961.2264656126</v>
      </c>
      <c r="DY18" s="1">
        <f>INDEX(Auxiliar_OPEX_Drivers!$B$2:$CH$18,MATCH(Auxiliar_OPEX_M!DY$3,Auxiliar_OPEX_Drivers!$B$2:$B$18,0),MATCH($DG18,Auxiliar_OPEX_Drivers!$B$2:$CH$2,0))</f>
        <v>961.03116775061017</v>
      </c>
    </row>
    <row r="19" spans="1:129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580.30047249065842</v>
      </c>
      <c r="E19" s="51">
        <f ca="1">SUMPRODUCT($CM19:$DD19,INDIRECT(ADDRESS(E$2,$DH$2)):INDIRECT(ADDRESS(E$2,$DY$2)))</f>
        <v>582.39139897790415</v>
      </c>
      <c r="F19" s="51">
        <f ca="1">SUMPRODUCT($CM19:$DD19,INDIRECT(ADDRESS(F$2,$DH$2)):INDIRECT(ADDRESS(F$2,$DY$2)))</f>
        <v>584.5257237604211</v>
      </c>
      <c r="G19" s="51">
        <f ca="1">SUMPRODUCT($CM19:$DD19,INDIRECT(ADDRESS(G$2,$DH$2)):INDIRECT(ADDRESS(G$2,$DY$2)))</f>
        <v>586.50639962899481</v>
      </c>
      <c r="H19" s="51">
        <f ca="1">SUMPRODUCT($CM19:$DD19,INDIRECT(ADDRESS(H$2,$DH$2)):INDIRECT(ADDRESS(H$2,$DY$2)))</f>
        <v>588.64919741969118</v>
      </c>
      <c r="I19" s="51">
        <f ca="1">SUMPRODUCT($CM19:$DD19,INDIRECT(ADDRESS(I$2,$DH$2)):INDIRECT(ADDRESS(I$2,$DY$2)))</f>
        <v>590.86912483463686</v>
      </c>
      <c r="J19" s="51">
        <f ca="1">SUMPRODUCT($CM19:$DD19,INDIRECT(ADDRESS(J$2,$DH$2)):INDIRECT(ADDRESS(J$2,$DY$2)))</f>
        <v>592.93617267902346</v>
      </c>
      <c r="K19" s="51">
        <f ca="1">SUMPRODUCT($CM19:$DD19,INDIRECT(ADDRESS(K$2,$DH$2)):INDIRECT(ADDRESS(K$2,$DY$2)))</f>
        <v>599.95623646876288</v>
      </c>
      <c r="L19" s="51">
        <f ca="1">SUMPRODUCT($CM19:$DD19,INDIRECT(ADDRESS(L$2,$DH$2)):INDIRECT(ADDRESS(L$2,$DY$2)))</f>
        <v>602.27831468026034</v>
      </c>
      <c r="M19" s="51">
        <f ca="1">SUMPRODUCT($CM19:$DD19,INDIRECT(ADDRESS(M$2,$DH$2)):INDIRECT(ADDRESS(M$2,$DY$2)))</f>
        <v>604.301102596634</v>
      </c>
      <c r="N19" s="51">
        <f ca="1">SUMPRODUCT($CM19:$DD19,INDIRECT(ADDRESS(N$2,$DH$2)):INDIRECT(ADDRESS(N$2,$DY$2)))</f>
        <v>606.50061321760143</v>
      </c>
      <c r="O19" s="51">
        <f ca="1">SUMPRODUCT($CM19:$DD19,INDIRECT(ADDRESS(O$2,$DH$2)):INDIRECT(ADDRESS(O$2,$DY$2)))</f>
        <v>608.90683368965506</v>
      </c>
      <c r="P19" s="51">
        <f ca="1">SUMPRODUCT($CM19:$DD19,INDIRECT(ADDRESS(P$2,$DH$2)):INDIRECT(ADDRESS(P$2,$DY$2)))</f>
        <v>611.00346036690917</v>
      </c>
      <c r="Q19" s="51">
        <f ca="1">SUMPRODUCT($CM19:$DD19,INDIRECT(ADDRESS(Q$2,$DH$2)):INDIRECT(ADDRESS(Q$2,$DY$2)))</f>
        <v>612.97002150244248</v>
      </c>
      <c r="R19" s="51">
        <f ca="1">SUMPRODUCT($CM19:$DD19,INDIRECT(ADDRESS(R$2,$DH$2)):INDIRECT(ADDRESS(R$2,$DY$2)))</f>
        <v>615.01996596018455</v>
      </c>
      <c r="S19" s="51">
        <f ca="1">SUMPRODUCT($CM19:$DD19,INDIRECT(ADDRESS(S$2,$DH$2)):INDIRECT(ADDRESS(S$2,$DY$2)))</f>
        <v>617.29632866915881</v>
      </c>
      <c r="T19" s="51">
        <f ca="1">SUMPRODUCT($CM19:$DD19,INDIRECT(ADDRESS(T$2,$DH$2)):INDIRECT(ADDRESS(T$2,$DY$2)))</f>
        <v>619.50959639299526</v>
      </c>
      <c r="U19" s="51">
        <f ca="1">SUMPRODUCT($CM19:$DD19,INDIRECT(ADDRESS(U$2,$DH$2)):INDIRECT(ADDRESS(U$2,$DY$2)))</f>
        <v>621.53270089046714</v>
      </c>
      <c r="V19" s="51">
        <f ca="1">SUMPRODUCT($CM19:$DD19,INDIRECT(ADDRESS(V$2,$DH$2)):INDIRECT(ADDRESS(V$2,$DY$2)))</f>
        <v>623.37795718244092</v>
      </c>
      <c r="W19" s="51">
        <f ca="1">SUMPRODUCT($CM19:$DD19,INDIRECT(ADDRESS(W$2,$DH$2)):INDIRECT(ADDRESS(W$2,$DY$2)))</f>
        <v>629.65207264286437</v>
      </c>
      <c r="X19" s="51">
        <f ca="1">SUMPRODUCT($CM19:$DD19,INDIRECT(ADDRESS(X$2,$DH$2)):INDIRECT(ADDRESS(X$2,$DY$2)))</f>
        <v>631.74581327930764</v>
      </c>
      <c r="Y19" s="51">
        <f ca="1">SUMPRODUCT($CM19:$DD19,INDIRECT(ADDRESS(Y$2,$DH$2)):INDIRECT(ADDRESS(Y$2,$DY$2)))</f>
        <v>633.93286168767941</v>
      </c>
      <c r="Z19" s="51">
        <f ca="1">SUMPRODUCT($CM19:$DD19,INDIRECT(ADDRESS(Z$2,$DH$2)):INDIRECT(ADDRESS(Z$2,$DY$2)))</f>
        <v>636.28385400695129</v>
      </c>
      <c r="AA19" s="51">
        <f ca="1">SUMPRODUCT($CM19:$DD19,INDIRECT(ADDRESS(AA$2,$DH$2)):INDIRECT(ADDRESS(AA$2,$DY$2)))</f>
        <v>638.56162243696576</v>
      </c>
      <c r="AB19" s="51">
        <f ca="1">SUMPRODUCT($CM19:$DD19,INDIRECT(ADDRESS(AB$2,$DH$2)):INDIRECT(ADDRESS(AB$2,$DY$2)))</f>
        <v>640.26741098365869</v>
      </c>
      <c r="AC19" s="51">
        <f ca="1">SUMPRODUCT($CM19:$DD19,INDIRECT(ADDRESS(AC$2,$DH$2)):INDIRECT(ADDRESS(AC$2,$DY$2)))</f>
        <v>642.0626031931447</v>
      </c>
      <c r="AD19" s="51">
        <f ca="1">SUMPRODUCT($CM19:$DD19,INDIRECT(ADDRESS(AD$2,$DH$2)):INDIRECT(ADDRESS(AD$2,$DY$2)))</f>
        <v>643.6259925756741</v>
      </c>
      <c r="AE19" s="51">
        <f ca="1">SUMPRODUCT($CM19:$DD19,INDIRECT(ADDRESS(AE$2,$DH$2)):INDIRECT(ADDRESS(AE$2,$DY$2)))</f>
        <v>645.04999999099095</v>
      </c>
      <c r="AF19" s="51">
        <f ca="1">SUMPRODUCT($CM19:$DD19,INDIRECT(ADDRESS(AF$2,$DH$2)):INDIRECT(ADDRESS(AF$2,$DY$2)))</f>
        <v>646.58307605953701</v>
      </c>
      <c r="AG19" s="51">
        <f ca="1">SUMPRODUCT($CM19:$DD19,INDIRECT(ADDRESS(AG$2,$DH$2)):INDIRECT(ADDRESS(AG$2,$DY$2)))</f>
        <v>648.31261405785585</v>
      </c>
      <c r="AH19" s="51">
        <f ca="1">SUMPRODUCT($CM19:$DD19,INDIRECT(ADDRESS(AH$2,$DH$2)):INDIRECT(ADDRESS(AH$2,$DY$2)))</f>
        <v>650.11943989988481</v>
      </c>
      <c r="AI19" s="51">
        <f ca="1">SUMPRODUCT($CM19:$DD19,INDIRECT(ADDRESS(AI$2,$DH$2)):INDIRECT(ADDRESS(AI$2,$DY$2)))</f>
        <v>656.41937902057214</v>
      </c>
      <c r="AJ19" s="51">
        <f ca="1">SUMPRODUCT($CM19:$DD19,INDIRECT(ADDRESS(AJ$2,$DH$2)):INDIRECT(ADDRESS(AJ$2,$DY$2)))</f>
        <v>658.07723711085896</v>
      </c>
      <c r="AK19" s="51">
        <f ca="1">SUMPRODUCT($CM19:$DD19,INDIRECT(ADDRESS(AK$2,$DH$2)):INDIRECT(ADDRESS(AK$2,$DY$2)))</f>
        <v>660.19679767320895</v>
      </c>
      <c r="AL19" s="51">
        <f ca="1">SUMPRODUCT($CM19:$DD19,INDIRECT(ADDRESS(AL$2,$DH$2)):INDIRECT(ADDRESS(AL$2,$DY$2)))</f>
        <v>662.32806851490898</v>
      </c>
      <c r="AM19" s="51">
        <f ca="1">SUMPRODUCT($CM19:$DD19,INDIRECT(ADDRESS(AM$2,$DH$2)):INDIRECT(ADDRESS(AM$2,$DY$2)))</f>
        <v>664.346920674849</v>
      </c>
      <c r="AN19" s="51">
        <f ca="1">SUMPRODUCT($CM19:$DD19,INDIRECT(ADDRESS(AN$2,$DH$2)):INDIRECT(ADDRESS(AN$2,$DY$2)))</f>
        <v>666.14023285450799</v>
      </c>
      <c r="AO19" s="51">
        <f ca="1">SUMPRODUCT($CM19:$DD19,INDIRECT(ADDRESS(AO$2,$DH$2)):INDIRECT(ADDRESS(AO$2,$DY$2)))</f>
        <v>668.06985268580092</v>
      </c>
      <c r="AP19" s="51">
        <f ca="1">SUMPRODUCT($CM19:$DD19,INDIRECT(ADDRESS(AP$2,$DH$2)):INDIRECT(ADDRESS(AP$2,$DY$2)))</f>
        <v>669.99531115222419</v>
      </c>
      <c r="AQ19" s="51">
        <f ca="1">SUMPRODUCT($CM19:$DD19,INDIRECT(ADDRESS(AQ$2,$DH$2)):INDIRECT(ADDRESS(AQ$2,$DY$2)))</f>
        <v>671.76142035295311</v>
      </c>
      <c r="AR19" s="51">
        <f ca="1">SUMPRODUCT($CM19:$DD19,INDIRECT(ADDRESS(AR$2,$DH$2)):INDIRECT(ADDRESS(AR$2,$DY$2)))</f>
        <v>673.66571085001215</v>
      </c>
      <c r="AS19" s="51">
        <f ca="1">SUMPRODUCT($CM19:$DD19,INDIRECT(ADDRESS(AS$2,$DH$2)):INDIRECT(ADDRESS(AS$2,$DY$2)))</f>
        <v>675.57000134707096</v>
      </c>
      <c r="AT19" s="51">
        <f ca="1">SUMPRODUCT($CM19:$DD19,INDIRECT(ADDRESS(AT$2,$DH$2)):INDIRECT(ADDRESS(AT$2,$DY$2)))</f>
        <v>677.38998692703422</v>
      </c>
      <c r="AU19" s="51">
        <f ca="1">SUMPRODUCT($CM19:$DD19,INDIRECT(ADDRESS(AU$2,$DH$2)):INDIRECT(ADDRESS(AU$2,$DY$2)))</f>
        <v>683.41398101016398</v>
      </c>
      <c r="AV19" s="51">
        <f ca="1">SUMPRODUCT($CM19:$DD19,INDIRECT(ADDRESS(AV$2,$DH$2)):INDIRECT(ADDRESS(AV$2,$DY$2)))</f>
        <v>685.64615932902279</v>
      </c>
      <c r="AW19" s="51">
        <f ca="1">SUMPRODUCT($CM19:$DD19,INDIRECT(ADDRESS(AW$2,$DH$2)):INDIRECT(ADDRESS(AW$2,$DY$2)))</f>
        <v>687.81224088026056</v>
      </c>
      <c r="AX19" s="51">
        <f ca="1">SUMPRODUCT($CM19:$DD19,INDIRECT(ADDRESS(AX$2,$DH$2)):INDIRECT(ADDRESS(AX$2,$DY$2)))</f>
        <v>690.07608950614372</v>
      </c>
      <c r="AY19" s="51">
        <f ca="1">SUMPRODUCT($CM19:$DD19,INDIRECT(ADDRESS(AY$2,$DH$2)):INDIRECT(ADDRESS(AY$2,$DY$2)))</f>
        <v>692.03067418062983</v>
      </c>
      <c r="AZ19" s="51">
        <f ca="1">SUMPRODUCT($CM19:$DD19,INDIRECT(ADDRESS(AZ$2,$DH$2)):INDIRECT(ADDRESS(AZ$2,$DY$2)))</f>
        <v>693.41559036795752</v>
      </c>
      <c r="BA19" s="51">
        <f ca="1">SUMPRODUCT($CM19:$DD19,INDIRECT(ADDRESS(BA$2,$DH$2)):INDIRECT(ADDRESS(BA$2,$DY$2)))</f>
        <v>694.67871965004531</v>
      </c>
      <c r="BB19" s="51">
        <f ca="1">SUMPRODUCT($CM19:$DD19,INDIRECT(ADDRESS(BB$2,$DH$2)):INDIRECT(ADDRESS(BB$2,$DY$2)))</f>
        <v>696.02900854133509</v>
      </c>
      <c r="BC19" s="51">
        <f ca="1">SUMPRODUCT($CM19:$DD19,INDIRECT(ADDRESS(BC$2,$DH$2)):INDIRECT(ADDRESS(BC$2,$DY$2)))</f>
        <v>697.21036494272175</v>
      </c>
      <c r="BD19" s="51">
        <f ca="1">SUMPRODUCT($CM19:$DD19,INDIRECT(ADDRESS(BD$2,$DH$2)):INDIRECT(ADDRESS(BD$2,$DY$2)))</f>
        <v>698.36633345847781</v>
      </c>
      <c r="BE19" s="51">
        <f ca="1">SUMPRODUCT($CM19:$DD19,INDIRECT(ADDRESS(BE$2,$DH$2)):INDIRECT(ADDRESS(BE$2,$DY$2)))</f>
        <v>699.59460123894053</v>
      </c>
      <c r="BF19" s="51">
        <f ca="1">SUMPRODUCT($CM19:$DD19,INDIRECT(ADDRESS(BF$2,$DH$2)):INDIRECT(ADDRESS(BF$2,$DY$2)))</f>
        <v>700.91303817039829</v>
      </c>
      <c r="BG19" s="51">
        <f ca="1">SUMPRODUCT($CM19:$DD19,INDIRECT(ADDRESS(BG$2,$DH$2)):INDIRECT(ADDRESS(BG$2,$DY$2)))</f>
        <v>706.65467794385336</v>
      </c>
      <c r="BH19" s="51">
        <f ca="1">SUMPRODUCT($CM19:$DD19,INDIRECT(ADDRESS(BH$2,$DH$2)):INDIRECT(ADDRESS(BH$2,$DY$2)))</f>
        <v>708.50880550760326</v>
      </c>
      <c r="BI19" s="51">
        <f ca="1">SUMPRODUCT($CM19:$DD19,INDIRECT(ADDRESS(BI$2,$DH$2)):INDIRECT(ADDRESS(BI$2,$DY$2)))</f>
        <v>710.36293307135338</v>
      </c>
      <c r="BJ19" s="51">
        <f ca="1">SUMPRODUCT($CM19:$DD19,INDIRECT(ADDRESS(BJ$2,$DH$2)):INDIRECT(ADDRESS(BJ$2,$DY$2)))</f>
        <v>712.21706063510339</v>
      </c>
      <c r="BK19" s="51">
        <f ca="1">SUMPRODUCT($CM19:$DD19,INDIRECT(ADDRESS(BK$2,$DH$2)):INDIRECT(ADDRESS(BK$2,$DY$2)))</f>
        <v>714.07118819885341</v>
      </c>
      <c r="BL19" s="51">
        <f ca="1">SUMPRODUCT($CM19:$DD19,INDIRECT(ADDRESS(BL$2,$DH$2)):INDIRECT(ADDRESS(BL$2,$DY$2)))</f>
        <v>715.54391440381539</v>
      </c>
      <c r="BM19" s="51">
        <f ca="1">SUMPRODUCT($CM19:$DD19,INDIRECT(ADDRESS(BM$2,$DH$2)):INDIRECT(ADDRESS(BM$2,$DY$2)))</f>
        <v>717.01664060877738</v>
      </c>
      <c r="BN19" s="51">
        <f ca="1">SUMPRODUCT($CM19:$DD19,INDIRECT(ADDRESS(BN$2,$DH$2)):INDIRECT(ADDRESS(BN$2,$DY$2)))</f>
        <v>718.48936681373948</v>
      </c>
      <c r="BO19" s="51">
        <f ca="1">SUMPRODUCT($CM19:$DD19,INDIRECT(ADDRESS(BO$2,$DH$2)):INDIRECT(ADDRESS(BO$2,$DY$2)))</f>
        <v>719.96209301870135</v>
      </c>
      <c r="BP19" s="51">
        <f ca="1">SUMPRODUCT($CM19:$DD19,INDIRECT(ADDRESS(BP$2,$DH$2)):INDIRECT(ADDRESS(BP$2,$DY$2)))</f>
        <v>721.43481922366345</v>
      </c>
      <c r="BQ19" s="51">
        <f ca="1">SUMPRODUCT($CM19:$DD19,INDIRECT(ADDRESS(BQ$2,$DH$2)):INDIRECT(ADDRESS(BQ$2,$DY$2)))</f>
        <v>722.90754542862544</v>
      </c>
      <c r="BR19" s="51">
        <f ca="1">SUMPRODUCT($CM19:$DD19,INDIRECT(ADDRESS(BR$2,$DH$2)):INDIRECT(ADDRESS(BR$2,$DY$2)))</f>
        <v>724.38027163358743</v>
      </c>
      <c r="BS19" s="51">
        <f ca="1">SUMPRODUCT($CM19:$DD19,INDIRECT(ADDRESS(BS$2,$DH$2)):INDIRECT(ADDRESS(BS$2,$DY$2)))</f>
        <v>729.95595294572831</v>
      </c>
      <c r="BT19" s="51">
        <f ca="1">SUMPRODUCT($CM19:$DD19,INDIRECT(ADDRESS(BT$2,$DH$2)):INDIRECT(ADDRESS(BT$2,$DY$2)))</f>
        <v>731.42867915069041</v>
      </c>
      <c r="BU19" s="51">
        <f ca="1">SUMPRODUCT($CM19:$DD19,INDIRECT(ADDRESS(BU$2,$DH$2)):INDIRECT(ADDRESS(BU$2,$DY$2)))</f>
        <v>732.90140535565229</v>
      </c>
      <c r="BV19" s="51">
        <f ca="1">SUMPRODUCT($CM19:$DD19,INDIRECT(ADDRESS(BV$2,$DH$2)):INDIRECT(ADDRESS(BV$2,$DY$2)))</f>
        <v>734.37413156061439</v>
      </c>
      <c r="BW19" s="51">
        <f ca="1">SUMPRODUCT($CM19:$DD19,INDIRECT(ADDRESS(BW$2,$DH$2)):INDIRECT(ADDRESS(BW$2,$DY$2)))</f>
        <v>735.84685776557626</v>
      </c>
      <c r="BX19" s="51">
        <f ca="1">SUMPRODUCT($CM19:$DD19,INDIRECT(ADDRESS(BX$2,$DH$2)):INDIRECT(ADDRESS(BX$2,$DY$2)))</f>
        <v>737.70098532932639</v>
      </c>
      <c r="BY19" s="51">
        <f ca="1">SUMPRODUCT($CM19:$DD19,INDIRECT(ADDRESS(BY$2,$DH$2)):INDIRECT(ADDRESS(BY$2,$DY$2)))</f>
        <v>739.55511289307651</v>
      </c>
      <c r="BZ19" s="51">
        <f ca="1">SUMPRODUCT($CM19:$DD19,INDIRECT(ADDRESS(BZ$2,$DH$2)):INDIRECT(ADDRESS(BZ$2,$DY$2)))</f>
        <v>741.40924045682641</v>
      </c>
      <c r="CA19" s="51">
        <f ca="1">SUMPRODUCT($CM19:$DD19,INDIRECT(ADDRESS(CA$2,$DH$2)):INDIRECT(ADDRESS(CA$2,$DY$2)))</f>
        <v>743.26336802057654</v>
      </c>
      <c r="CB19" s="51">
        <f ca="1">SUMPRODUCT($CM19:$DD19,INDIRECT(ADDRESS(CB$2,$DH$2)):INDIRECT(ADDRESS(CB$2,$DY$2)))</f>
        <v>745.11749558432643</v>
      </c>
      <c r="CC19" s="51">
        <f ca="1">SUMPRODUCT($CM19:$DD19,INDIRECT(ADDRESS(CC$2,$DH$2)):INDIRECT(ADDRESS(CC$2,$DY$2)))</f>
        <v>746.97162314807656</v>
      </c>
      <c r="CD19" s="51">
        <f ca="1">SUMPRODUCT($CM19:$DD19,INDIRECT(ADDRESS(CD$2,$DH$2)):INDIRECT(ADDRESS(CD$2,$DY$2)))</f>
        <v>748.82575071182646</v>
      </c>
      <c r="CF19" s="51">
        <f t="shared" ca="1" si="4"/>
        <v>7128.1215904442433</v>
      </c>
      <c r="CG19" s="51">
        <f t="shared" ca="1" si="4"/>
        <v>7490.8862550183676</v>
      </c>
      <c r="CH19" s="51">
        <f t="shared" ca="1" si="4"/>
        <v>7817.3895397551441</v>
      </c>
      <c r="CI19" s="51">
        <f t="shared" ca="1" si="4"/>
        <v>8141.5716610758245</v>
      </c>
      <c r="CJ19" s="51">
        <f t="shared" ca="1" si="4"/>
        <v>8432.022321726643</v>
      </c>
      <c r="CK19" s="51">
        <f t="shared" ca="1" si="4"/>
        <v>8704.2416779091709</v>
      </c>
      <c r="CM19" s="1">
        <f>VLOOKUP($A19,Auxiliar_OPEX_CustosUnit!$A$4:$BT$129,COLUMN(Auxiliar_OPEX_CustosUnit!S$2),0)</f>
        <v>0</v>
      </c>
      <c r="CN19" s="1">
        <f>VLOOKUP($A19,Auxiliar_OPEX_CustosUnit!$A$4:$BT$129,COLUMN(Auxiliar_OPEX_CustosUnit!T$2),0)</f>
        <v>0</v>
      </c>
      <c r="CO19" s="1">
        <f>VLOOKUP($A19,Auxiliar_OPEX_CustosUnit!$A$4:$BT$129,COLUMN(Auxiliar_OPEX_CustosUnit!U$2),0)</f>
        <v>96.856007494561894</v>
      </c>
      <c r="CP19" s="1">
        <f>VLOOKUP($A19,Auxiliar_OPEX_CustosUnit!$A$4:$BT$129,COLUMN(Auxiliar_OPEX_CustosUnit!V$2),0)</f>
        <v>0</v>
      </c>
      <c r="CQ19" s="1">
        <f>VLOOKUP($A19,Auxiliar_OPEX_CustosUnit!$A$4:$BT$129,COLUMN(Auxiliar_OPEX_CustosUnit!W$2),0)</f>
        <v>0</v>
      </c>
      <c r="CR19" s="1">
        <f>VLOOKUP($A19,Auxiliar_OPEX_CustosUnit!$A$4:$BT$129,COLUMN(Auxiliar_OPEX_CustosUnit!X$2),0)</f>
        <v>0</v>
      </c>
      <c r="CS19" s="1">
        <f>VLOOKUP($A19,Auxiliar_OPEX_CustosUnit!$A$4:$BT$129,COLUMN(Auxiliar_OPEX_CustosUnit!Y$2),0)</f>
        <v>0.16098684522849999</v>
      </c>
      <c r="CT19" s="1">
        <f>VLOOKUP($A19,Auxiliar_OPEX_CustosUnit!$A$4:$BT$129,COLUMN(Auxiliar_OPEX_CustosUnit!Z$2),0)</f>
        <v>0</v>
      </c>
      <c r="CU19" s="1">
        <f>VLOOKUP($A19,Auxiliar_OPEX_CustosUnit!$A$4:$BT$129,COLUMN(Auxiliar_OPEX_CustosUnit!AA$2),0)</f>
        <v>0</v>
      </c>
      <c r="CV19" s="1">
        <f>VLOOKUP($A19,Auxiliar_OPEX_CustosUnit!$A$4:$BT$129,COLUMN(Auxiliar_OPEX_CustosUnit!AB$2),0)</f>
        <v>0</v>
      </c>
      <c r="CW19" s="1">
        <f>VLOOKUP($A19,Auxiliar_OPEX_CustosUnit!$A$4:$BT$129,COLUMN(Auxiliar_OPEX_CustosUnit!AC$2),0)</f>
        <v>2.34205587E-5</v>
      </c>
      <c r="CX19" s="1">
        <f>VLOOKUP($A19,Auxiliar_OPEX_CustosUnit!$A$4:$BT$129,COLUMN(Auxiliar_OPEX_CustosUnit!AD$2),0)</f>
        <v>0</v>
      </c>
      <c r="CY19" s="1">
        <f>VLOOKUP($A19,Auxiliar_OPEX_CustosUnit!$A$4:$BT$129,COLUMN(Auxiliar_OPEX_CustosUnit!AE$2),0)</f>
        <v>0</v>
      </c>
      <c r="CZ19" s="1">
        <f>VLOOKUP($A19,Auxiliar_OPEX_CustosUnit!$A$4:$BT$129,COLUMN(Auxiliar_OPEX_CustosUnit!AF$2),0)</f>
        <v>0</v>
      </c>
      <c r="DA19" s="1">
        <f>VLOOKUP($A19,Auxiliar_OPEX_CustosUnit!$A$4:$BT$129,COLUMN(Auxiliar_OPEX_CustosUnit!AG$2),0)</f>
        <v>0</v>
      </c>
      <c r="DB19" s="1">
        <f>VLOOKUP($A19,Auxiliar_OPEX_CustosUnit!$A$4:$BT$129,COLUMN(Auxiliar_OPEX_CustosUnit!AH$2),0)</f>
        <v>0</v>
      </c>
      <c r="DC19" s="1">
        <f>VLOOKUP($A19,Auxiliar_OPEX_CustosUnit!$A$4:$BT$129,COLUMN(Auxiliar_OPEX_CustosUnit!AI$2),0)</f>
        <v>0</v>
      </c>
      <c r="DD19" s="1">
        <f>VLOOKUP($A19,Auxiliar_OPEX_CustosUnit!$A$4:$BT$129,COLUMN(Auxiliar_OPEX_CustosUnit!AJ$2),0)</f>
        <v>0</v>
      </c>
      <c r="DG19" s="60">
        <v>43709</v>
      </c>
      <c r="DH19" s="1">
        <v>1</v>
      </c>
      <c r="DI19" s="1">
        <f>INDEX(Auxiliar_OPEX_Drivers!$B$2:$CH$18,MATCH(Auxiliar_OPEX_M!DI$3,Auxiliar_OPEX_Drivers!$B$2:$B$18,0),MATCH($DG19,Auxiliar_OPEX_Drivers!$B$2:$CH$2,0))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INDEX(Auxiliar_OPEX_Drivers!$B$2:$CH$18,MATCH(Auxiliar_OPEX_M!DK$3,Auxiliar_OPEX_Drivers!$B$2:$B$18,0),MATCH($DG19,Auxiliar_OPEX_Drivers!$B$2:$CH$2,0))</f>
        <v>14.197864859951647</v>
      </c>
      <c r="DL19" s="1">
        <f>INDEX(Auxiliar_OPEX_Drivers!$B$2:$CH$18,MATCH(Auxiliar_OPEX_M!DL$3,Auxiliar_OPEX_Drivers!$B$2:$B$18,0),MATCH($DG19,Auxiliar_OPEX_Drivers!$B$2:$CH$2,0))</f>
        <v>61.664040607223974</v>
      </c>
      <c r="DM19" s="1">
        <f>INDEX(Auxiliar_OPEX_Drivers!$B$2:$CH$18,MATCH(Auxiliar_OPEX_M!DM$3,Auxiliar_OPEX_Drivers!$B$2:$B$18,0),MATCH($DG19,Auxiliar_OPEX_Drivers!$B$2:$CH$2,0))</f>
        <v>13</v>
      </c>
      <c r="DN19" s="1">
        <f>INDEX(Auxiliar_OPEX_Drivers!$B$2:$CH$18,MATCH(Auxiliar_OPEX_M!DN$3,Auxiliar_OPEX_Drivers!$B$2:$B$18,0),MATCH($DG19,Auxiliar_OPEX_Drivers!$B$2:$CH$2,0))</f>
        <v>629.88820478653656</v>
      </c>
      <c r="DO19" s="1">
        <f>INDEX(Auxiliar_OPEX_Drivers!$B$2:$CH$18,MATCH(Auxiliar_OPEX_M!DO$3,Auxiliar_OPEX_Drivers!$B$2:$B$18,0),MATCH($DG19,Auxiliar_OPEX_Drivers!$B$2:$CH$2,0))</f>
        <v>12</v>
      </c>
      <c r="DP19" s="1">
        <f>INDEX(Auxiliar_OPEX_Drivers!$B$2:$CH$18,MATCH(Auxiliar_OPEX_M!DP$3,Auxiliar_OPEX_Drivers!$B$2:$B$18,0),MATCH($DG19,Auxiliar_OPEX_Drivers!$B$2:$CH$2,0))</f>
        <v>193.23159128191017</v>
      </c>
      <c r="DQ19" s="1">
        <f>INDEX(Auxiliar_OPEX_Drivers!$B$2:$CH$18,MATCH(Auxiliar_OPEX_M!DQ$3,Auxiliar_OPEX_Drivers!$B$2:$B$18,0),MATCH($DG19,Auxiliar_OPEX_Drivers!$B$2:$CH$2,0))</f>
        <v>37.049466214987916</v>
      </c>
      <c r="DR19" s="1">
        <f>INDEX(Auxiliar_OPEX_Drivers!$B$2:$CH$18,MATCH(Auxiliar_OPEX_M!DR$3,Auxiliar_OPEX_Drivers!$B$2:$B$18,0),MATCH($DG19,Auxiliar_OPEX_Drivers!$B$2:$CH$2,0))</f>
        <v>17891827.928057458</v>
      </c>
      <c r="DS19" s="1">
        <f>INDEX(Auxiliar_OPEX_Drivers!$B$2:$CH$18,MATCH(Auxiliar_OPEX_M!DS$3,Auxiliar_OPEX_Drivers!$B$2:$B$18,0),MATCH($DG19,Auxiliar_OPEX_Drivers!$B$2:$CH$2,0))</f>
        <v>97195.064307935099</v>
      </c>
      <c r="DT19" s="1">
        <f>INDEX(Auxiliar_OPEX_Drivers!$B$2:$CH$18,MATCH(Auxiliar_OPEX_M!DT$3,Auxiliar_OPEX_Drivers!$B$2:$B$18,0),MATCH($DG19,Auxiliar_OPEX_Drivers!$B$2:$CH$2,0))</f>
        <v>11162.175314516175</v>
      </c>
      <c r="DU19" s="1">
        <f>INDEX(Auxiliar_OPEX_Drivers!$B$2:$CH$18,MATCH(Auxiliar_OPEX_M!DU$3,Auxiliar_OPEX_Drivers!$B$2:$B$18,0),MATCH($DG19,Auxiliar_OPEX_Drivers!$B$2:$CH$2,0))</f>
        <v>3443.1208145159949</v>
      </c>
      <c r="DV19" s="1">
        <f>INDEX(Auxiliar_OPEX_Drivers!$B$2:$CH$18,MATCH(Auxiliar_OPEX_M!DV$3,Auxiliar_OPEX_Drivers!$B$2:$B$18,0),MATCH($DG19,Auxiliar_OPEX_Drivers!$B$2:$CH$2,0))</f>
        <v>2128763.3816746995</v>
      </c>
      <c r="DW19" s="1">
        <f>INDEX(Auxiliar_OPEX_Drivers!$B$2:$CH$18,MATCH(Auxiliar_OPEX_M!DW$3,Auxiliar_OPEX_Drivers!$B$2:$B$18,0),MATCH($DG19,Auxiliar_OPEX_Drivers!$B$2:$CH$2,0))</f>
        <v>10986.456981182841</v>
      </c>
      <c r="DX19" s="1">
        <f>INDEX(Auxiliar_OPEX_Drivers!$B$2:$CH$18,MATCH(Auxiliar_OPEX_M!DX$3,Auxiliar_OPEX_Drivers!$B$2:$B$18,0),MATCH($DG19,Auxiliar_OPEX_Drivers!$B$2:$CH$2,0))</f>
        <v>2149296.4017801285</v>
      </c>
      <c r="DY19" s="1">
        <f>INDEX(Auxiliar_OPEX_Drivers!$B$2:$CH$18,MATCH(Auxiliar_OPEX_M!DY$3,Auxiliar_OPEX_Drivers!$B$2:$B$18,0),MATCH($DG19,Auxiliar_OPEX_Drivers!$B$2:$CH$2,0))</f>
        <v>961.03116775061017</v>
      </c>
    </row>
    <row r="20" spans="1:129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30749.905839167757</v>
      </c>
      <c r="E20" s="51">
        <f ca="1">SUMPRODUCT($CM20:$DD20,INDIRECT(ADDRESS(E$2,$DH$2)):INDIRECT(ADDRESS(E$2,$DY$2)))</f>
        <v>30761.422501329896</v>
      </c>
      <c r="F20" s="51">
        <f ca="1">SUMPRODUCT($CM20:$DD20,INDIRECT(ADDRESS(F$2,$DH$2)):INDIRECT(ADDRESS(F$2,$DY$2)))</f>
        <v>30773.178197962206</v>
      </c>
      <c r="G20" s="51">
        <f ca="1">SUMPRODUCT($CM20:$DD20,INDIRECT(ADDRESS(G$2,$DH$2)):INDIRECT(ADDRESS(G$2,$DY$2)))</f>
        <v>30784.087608202215</v>
      </c>
      <c r="H20" s="51">
        <f ca="1">SUMPRODUCT($CM20:$DD20,INDIRECT(ADDRESS(H$2,$DH$2)):INDIRECT(ADDRESS(H$2,$DY$2)))</f>
        <v>30795.889973511446</v>
      </c>
      <c r="I20" s="51">
        <f ca="1">SUMPRODUCT($CM20:$DD20,INDIRECT(ADDRESS(I$2,$DH$2)):INDIRECT(ADDRESS(I$2,$DY$2)))</f>
        <v>30808.117162854709</v>
      </c>
      <c r="J20" s="51">
        <f ca="1">SUMPRODUCT($CM20:$DD20,INDIRECT(ADDRESS(J$2,$DH$2)):INDIRECT(ADDRESS(J$2,$DY$2)))</f>
        <v>30819.502303289813</v>
      </c>
      <c r="K20" s="51">
        <f ca="1">SUMPRODUCT($CM20:$DD20,INDIRECT(ADDRESS(K$2,$DH$2)):INDIRECT(ADDRESS(K$2,$DY$2)))</f>
        <v>30858.993269535931</v>
      </c>
      <c r="L20" s="51">
        <f ca="1">SUMPRODUCT($CM20:$DD20,INDIRECT(ADDRESS(L$2,$DH$2)):INDIRECT(ADDRESS(L$2,$DY$2)))</f>
        <v>30871.783097604493</v>
      </c>
      <c r="M20" s="51">
        <f ca="1">SUMPRODUCT($CM20:$DD20,INDIRECT(ADDRESS(M$2,$DH$2)):INDIRECT(ADDRESS(M$2,$DY$2)))</f>
        <v>30882.924457762601</v>
      </c>
      <c r="N20" s="51">
        <f ca="1">SUMPRODUCT($CM20:$DD20,INDIRECT(ADDRESS(N$2,$DH$2)):INDIRECT(ADDRESS(N$2,$DY$2)))</f>
        <v>30895.039192976023</v>
      </c>
      <c r="O20" s="51">
        <f ca="1">SUMPRODUCT($CM20:$DD20,INDIRECT(ADDRESS(O$2,$DH$2)):INDIRECT(ADDRESS(O$2,$DY$2)))</f>
        <v>30908.292470139662</v>
      </c>
      <c r="P20" s="51">
        <f ca="1">SUMPRODUCT($CM20:$DD20,INDIRECT(ADDRESS(P$2,$DH$2)):INDIRECT(ADDRESS(P$2,$DY$2)))</f>
        <v>30919.840528509649</v>
      </c>
      <c r="Q20" s="51">
        <f ca="1">SUMPRODUCT($CM20:$DD20,INDIRECT(ADDRESS(Q$2,$DH$2)):INDIRECT(ADDRESS(Q$2,$DY$2)))</f>
        <v>30930.672195886418</v>
      </c>
      <c r="R20" s="51">
        <f ca="1">SUMPRODUCT($CM20:$DD20,INDIRECT(ADDRESS(R$2,$DH$2)):INDIRECT(ADDRESS(R$2,$DY$2)))</f>
        <v>30941.963132184261</v>
      </c>
      <c r="S20" s="51">
        <f ca="1">SUMPRODUCT($CM20:$DD20,INDIRECT(ADDRESS(S$2,$DH$2)):INDIRECT(ADDRESS(S$2,$DY$2)))</f>
        <v>30954.50116278345</v>
      </c>
      <c r="T20" s="51">
        <f ca="1">SUMPRODUCT($CM20:$DD20,INDIRECT(ADDRESS(T$2,$DH$2)):INDIRECT(ADDRESS(T$2,$DY$2)))</f>
        <v>30966.691671060649</v>
      </c>
      <c r="U20" s="51">
        <f ca="1">SUMPRODUCT($CM20:$DD20,INDIRECT(ADDRESS(U$2,$DH$2)):INDIRECT(ADDRESS(U$2,$DY$2)))</f>
        <v>30977.834774923078</v>
      </c>
      <c r="V20" s="51">
        <f ca="1">SUMPRODUCT($CM20:$DD20,INDIRECT(ADDRESS(V$2,$DH$2)):INDIRECT(ADDRESS(V$2,$DY$2)))</f>
        <v>30987.998304557837</v>
      </c>
      <c r="W20" s="51">
        <f ca="1">SUMPRODUCT($CM20:$DD20,INDIRECT(ADDRESS(W$2,$DH$2)):INDIRECT(ADDRESS(W$2,$DY$2)))</f>
        <v>31023.305790739076</v>
      </c>
      <c r="X20" s="51">
        <f ca="1">SUMPRODUCT($CM20:$DD20,INDIRECT(ADDRESS(X$2,$DH$2)):INDIRECT(ADDRESS(X$2,$DY$2)))</f>
        <v>31034.837953018399</v>
      </c>
      <c r="Y20" s="51">
        <f ca="1">SUMPRODUCT($CM20:$DD20,INDIRECT(ADDRESS(Y$2,$DH$2)):INDIRECT(ADDRESS(Y$2,$DY$2)))</f>
        <v>31046.884047324009</v>
      </c>
      <c r="Z20" s="51">
        <f ca="1">SUMPRODUCT($CM20:$DD20,INDIRECT(ADDRESS(Z$2,$DH$2)):INDIRECT(ADDRESS(Z$2,$DY$2)))</f>
        <v>31059.833132072799</v>
      </c>
      <c r="AA20" s="51">
        <f ca="1">SUMPRODUCT($CM20:$DD20,INDIRECT(ADDRESS(AA$2,$DH$2)):INDIRECT(ADDRESS(AA$2,$DY$2)))</f>
        <v>31072.378905275284</v>
      </c>
      <c r="AB20" s="51">
        <f ca="1">SUMPRODUCT($CM20:$DD20,INDIRECT(ADDRESS(AB$2,$DH$2)):INDIRECT(ADDRESS(AB$2,$DY$2)))</f>
        <v>31081.774257303266</v>
      </c>
      <c r="AC20" s="51">
        <f ca="1">SUMPRODUCT($CM20:$DD20,INDIRECT(ADDRESS(AC$2,$DH$2)):INDIRECT(ADDRESS(AC$2,$DY$2)))</f>
        <v>31091.662037824899</v>
      </c>
      <c r="AD20" s="51">
        <f ca="1">SUMPRODUCT($CM20:$DD20,INDIRECT(ADDRESS(AD$2,$DH$2)):INDIRECT(ADDRESS(AD$2,$DY$2)))</f>
        <v>31100.27306621652</v>
      </c>
      <c r="AE20" s="51">
        <f ca="1">SUMPRODUCT($CM20:$DD20,INDIRECT(ADDRESS(AE$2,$DH$2)):INDIRECT(ADDRESS(AE$2,$DY$2)))</f>
        <v>31108.116389460363</v>
      </c>
      <c r="AF20" s="51">
        <f ca="1">SUMPRODUCT($CM20:$DD20,INDIRECT(ADDRESS(AF$2,$DH$2)):INDIRECT(ADDRESS(AF$2,$DY$2)))</f>
        <v>31116.560454451646</v>
      </c>
      <c r="AG20" s="51">
        <f ca="1">SUMPRODUCT($CM20:$DD20,INDIRECT(ADDRESS(AG$2,$DH$2)):INDIRECT(ADDRESS(AG$2,$DY$2)))</f>
        <v>31126.086616631292</v>
      </c>
      <c r="AH20" s="51">
        <f ca="1">SUMPRODUCT($CM20:$DD20,INDIRECT(ADDRESS(AH$2,$DH$2)):INDIRECT(ADDRESS(AH$2,$DY$2)))</f>
        <v>31136.038474305577</v>
      </c>
      <c r="AI20" s="51">
        <f ca="1">SUMPRODUCT($CM20:$DD20,INDIRECT(ADDRESS(AI$2,$DH$2)):INDIRECT(ADDRESS(AI$2,$DY$2)))</f>
        <v>31171.540229831327</v>
      </c>
      <c r="AJ20" s="51">
        <f ca="1">SUMPRODUCT($CM20:$DD20,INDIRECT(ADDRESS(AJ$2,$DH$2)):INDIRECT(ADDRESS(AJ$2,$DY$2)))</f>
        <v>31180.671584594424</v>
      </c>
      <c r="AK20" s="51">
        <f ca="1">SUMPRODUCT($CM20:$DD20,INDIRECT(ADDRESS(AK$2,$DH$2)):INDIRECT(ADDRESS(AK$2,$DY$2)))</f>
        <v>31192.345961038394</v>
      </c>
      <c r="AL20" s="51">
        <f ca="1">SUMPRODUCT($CM20:$DD20,INDIRECT(ADDRESS(AL$2,$DH$2)):INDIRECT(ADDRESS(AL$2,$DY$2)))</f>
        <v>31204.084836799735</v>
      </c>
      <c r="AM20" s="51">
        <f ca="1">SUMPRODUCT($CM20:$DD20,INDIRECT(ADDRESS(AM$2,$DH$2)):INDIRECT(ADDRESS(AM$2,$DY$2)))</f>
        <v>31215.204519114322</v>
      </c>
      <c r="AN20" s="51">
        <f ca="1">SUMPRODUCT($CM20:$DD20,INDIRECT(ADDRESS(AN$2,$DH$2)):INDIRECT(ADDRESS(AN$2,$DY$2)))</f>
        <v>31225.081944576363</v>
      </c>
      <c r="AO20" s="51">
        <f ca="1">SUMPRODUCT($CM20:$DD20,INDIRECT(ADDRESS(AO$2,$DH$2)):INDIRECT(ADDRESS(AO$2,$DY$2)))</f>
        <v>31235.710142092594</v>
      </c>
      <c r="AP20" s="51">
        <f ca="1">SUMPRODUCT($CM20:$DD20,INDIRECT(ADDRESS(AP$2,$DH$2)):INDIRECT(ADDRESS(AP$2,$DY$2)))</f>
        <v>31246.315419131402</v>
      </c>
      <c r="AQ20" s="51">
        <f ca="1">SUMPRODUCT($CM20:$DD20,INDIRECT(ADDRESS(AQ$2,$DH$2)):INDIRECT(ADDRESS(AQ$2,$DY$2)))</f>
        <v>31256.043012679191</v>
      </c>
      <c r="AR20" s="51">
        <f ca="1">SUMPRODUCT($CM20:$DD20,INDIRECT(ADDRESS(AR$2,$DH$2)):INDIRECT(ADDRESS(AR$2,$DY$2)))</f>
        <v>31266.531698171952</v>
      </c>
      <c r="AS20" s="51">
        <f ca="1">SUMPRODUCT($CM20:$DD20,INDIRECT(ADDRESS(AS$2,$DH$2)):INDIRECT(ADDRESS(AS$2,$DY$2)))</f>
        <v>31277.020383664705</v>
      </c>
      <c r="AT20" s="51">
        <f ca="1">SUMPRODUCT($CM20:$DD20,INDIRECT(ADDRESS(AT$2,$DH$2)):INDIRECT(ADDRESS(AT$2,$DY$2)))</f>
        <v>31287.044724162686</v>
      </c>
      <c r="AU20" s="51">
        <f ca="1">SUMPRODUCT($CM20:$DD20,INDIRECT(ADDRESS(AU$2,$DH$2)):INDIRECT(ADDRESS(AU$2,$DY$2)))</f>
        <v>31320.926045449181</v>
      </c>
      <c r="AV20" s="51">
        <f ca="1">SUMPRODUCT($CM20:$DD20,INDIRECT(ADDRESS(AV$2,$DH$2)):INDIRECT(ADDRESS(AV$2,$DY$2)))</f>
        <v>31333.2207118283</v>
      </c>
      <c r="AW20" s="51">
        <f ca="1">SUMPRODUCT($CM20:$DD20,INDIRECT(ADDRESS(AW$2,$DH$2)):INDIRECT(ADDRESS(AW$2,$DY$2)))</f>
        <v>31345.151322298545</v>
      </c>
      <c r="AX20" s="51">
        <f ca="1">SUMPRODUCT($CM20:$DD20,INDIRECT(ADDRESS(AX$2,$DH$2)):INDIRECT(ADDRESS(AX$2,$DY$2)))</f>
        <v>31357.620426291222</v>
      </c>
      <c r="AY20" s="51">
        <f ca="1">SUMPRODUCT($CM20:$DD20,INDIRECT(ADDRESS(AY$2,$DH$2)):INDIRECT(ADDRESS(AY$2,$DY$2)))</f>
        <v>31368.386128242324</v>
      </c>
      <c r="AZ20" s="51">
        <f ca="1">SUMPRODUCT($CM20:$DD20,INDIRECT(ADDRESS(AZ$2,$DH$2)):INDIRECT(ADDRESS(AZ$2,$DY$2)))</f>
        <v>31376.014140011084</v>
      </c>
      <c r="BA20" s="51">
        <f ca="1">SUMPRODUCT($CM20:$DD20,INDIRECT(ADDRESS(BA$2,$DH$2)):INDIRECT(ADDRESS(BA$2,$DY$2)))</f>
        <v>31382.9713588792</v>
      </c>
      <c r="BB20" s="51">
        <f ca="1">SUMPRODUCT($CM20:$DD20,INDIRECT(ADDRESS(BB$2,$DH$2)):INDIRECT(ADDRESS(BB$2,$DY$2)))</f>
        <v>31390.408646166499</v>
      </c>
      <c r="BC20" s="51">
        <f ca="1">SUMPRODUCT($CM20:$DD20,INDIRECT(ADDRESS(BC$2,$DH$2)):INDIRECT(ADDRESS(BC$2,$DY$2)))</f>
        <v>31396.91546630142</v>
      </c>
      <c r="BD20" s="51">
        <f ca="1">SUMPRODUCT($CM20:$DD20,INDIRECT(ADDRESS(BD$2,$DH$2)):INDIRECT(ADDRESS(BD$2,$DY$2)))</f>
        <v>31403.282451916282</v>
      </c>
      <c r="BE20" s="51">
        <f ca="1">SUMPRODUCT($CM20:$DD20,INDIRECT(ADDRESS(BE$2,$DH$2)):INDIRECT(ADDRESS(BE$2,$DY$2)))</f>
        <v>31410.047656316587</v>
      </c>
      <c r="BF20" s="51">
        <f ca="1">SUMPRODUCT($CM20:$DD20,INDIRECT(ADDRESS(BF$2,$DH$2)):INDIRECT(ADDRESS(BF$2,$DY$2)))</f>
        <v>31417.309505460642</v>
      </c>
      <c r="BG20" s="51">
        <f ca="1">SUMPRODUCT($CM20:$DD20,INDIRECT(ADDRESS(BG$2,$DH$2)):INDIRECT(ADDRESS(BG$2,$DY$2)))</f>
        <v>31449.623639224556</v>
      </c>
      <c r="BH20" s="51">
        <f ca="1">SUMPRODUCT($CM20:$DD20,INDIRECT(ADDRESS(BH$2,$DH$2)):INDIRECT(ADDRESS(BH$2,$DY$2)))</f>
        <v>31459.836031141473</v>
      </c>
      <c r="BI20" s="51">
        <f ca="1">SUMPRODUCT($CM20:$DD20,INDIRECT(ADDRESS(BI$2,$DH$2)):INDIRECT(ADDRESS(BI$2,$DY$2)))</f>
        <v>31470.04842305839</v>
      </c>
      <c r="BJ20" s="51">
        <f ca="1">SUMPRODUCT($CM20:$DD20,INDIRECT(ADDRESS(BJ$2,$DH$2)):INDIRECT(ADDRESS(BJ$2,$DY$2)))</f>
        <v>31480.260814975303</v>
      </c>
      <c r="BK20" s="51">
        <f ca="1">SUMPRODUCT($CM20:$DD20,INDIRECT(ADDRESS(BK$2,$DH$2)):INDIRECT(ADDRESS(BK$2,$DY$2)))</f>
        <v>31490.47320689222</v>
      </c>
      <c r="BL20" s="51">
        <f ca="1">SUMPRODUCT($CM20:$DD20,INDIRECT(ADDRESS(BL$2,$DH$2)):INDIRECT(ADDRESS(BL$2,$DY$2)))</f>
        <v>31498.584869479753</v>
      </c>
      <c r="BM20" s="51">
        <f ca="1">SUMPRODUCT($CM20:$DD20,INDIRECT(ADDRESS(BM$2,$DH$2)):INDIRECT(ADDRESS(BM$2,$DY$2)))</f>
        <v>31506.69653206729</v>
      </c>
      <c r="BN20" s="51">
        <f ca="1">SUMPRODUCT($CM20:$DD20,INDIRECT(ADDRESS(BN$2,$DH$2)):INDIRECT(ADDRESS(BN$2,$DY$2)))</f>
        <v>31514.808194654823</v>
      </c>
      <c r="BO20" s="51">
        <f ca="1">SUMPRODUCT($CM20:$DD20,INDIRECT(ADDRESS(BO$2,$DH$2)):INDIRECT(ADDRESS(BO$2,$DY$2)))</f>
        <v>31522.919857242356</v>
      </c>
      <c r="BP20" s="51">
        <f ca="1">SUMPRODUCT($CM20:$DD20,INDIRECT(ADDRESS(BP$2,$DH$2)):INDIRECT(ADDRESS(BP$2,$DY$2)))</f>
        <v>31531.031519829889</v>
      </c>
      <c r="BQ20" s="51">
        <f ca="1">SUMPRODUCT($CM20:$DD20,INDIRECT(ADDRESS(BQ$2,$DH$2)):INDIRECT(ADDRESS(BQ$2,$DY$2)))</f>
        <v>31539.143182417421</v>
      </c>
      <c r="BR20" s="51">
        <f ca="1">SUMPRODUCT($CM20:$DD20,INDIRECT(ADDRESS(BR$2,$DH$2)):INDIRECT(ADDRESS(BR$2,$DY$2)))</f>
        <v>31547.254845004954</v>
      </c>
      <c r="BS20" s="51">
        <f ca="1">SUMPRODUCT($CM20:$DD20,INDIRECT(ADDRESS(BS$2,$DH$2)):INDIRECT(ADDRESS(BS$2,$DY$2)))</f>
        <v>31578.693110750752</v>
      </c>
      <c r="BT20" s="51">
        <f ca="1">SUMPRODUCT($CM20:$DD20,INDIRECT(ADDRESS(BT$2,$DH$2)):INDIRECT(ADDRESS(BT$2,$DY$2)))</f>
        <v>31586.804773338285</v>
      </c>
      <c r="BU20" s="51">
        <f ca="1">SUMPRODUCT($CM20:$DD20,INDIRECT(ADDRESS(BU$2,$DH$2)):INDIRECT(ADDRESS(BU$2,$DY$2)))</f>
        <v>31594.916435925821</v>
      </c>
      <c r="BV20" s="51">
        <f ca="1">SUMPRODUCT($CM20:$DD20,INDIRECT(ADDRESS(BV$2,$DH$2)):INDIRECT(ADDRESS(BV$2,$DY$2)))</f>
        <v>31603.028098513354</v>
      </c>
      <c r="BW20" s="51">
        <f ca="1">SUMPRODUCT($CM20:$DD20,INDIRECT(ADDRESS(BW$2,$DH$2)):INDIRECT(ADDRESS(BW$2,$DY$2)))</f>
        <v>31611.139761100887</v>
      </c>
      <c r="BX20" s="51">
        <f ca="1">SUMPRODUCT($CM20:$DD20,INDIRECT(ADDRESS(BX$2,$DH$2)):INDIRECT(ADDRESS(BX$2,$DY$2)))</f>
        <v>31621.352153017804</v>
      </c>
      <c r="BY20" s="51">
        <f ca="1">SUMPRODUCT($CM20:$DD20,INDIRECT(ADDRESS(BY$2,$DH$2)):INDIRECT(ADDRESS(BY$2,$DY$2)))</f>
        <v>31631.564544934721</v>
      </c>
      <c r="BZ20" s="51">
        <f ca="1">SUMPRODUCT($CM20:$DD20,INDIRECT(ADDRESS(BZ$2,$DH$2)):INDIRECT(ADDRESS(BZ$2,$DY$2)))</f>
        <v>31641.776936851638</v>
      </c>
      <c r="CA20" s="51">
        <f ca="1">SUMPRODUCT($CM20:$DD20,INDIRECT(ADDRESS(CA$2,$DH$2)):INDIRECT(ADDRESS(CA$2,$DY$2)))</f>
        <v>31651.989328768555</v>
      </c>
      <c r="CB20" s="51">
        <f ca="1">SUMPRODUCT($CM20:$DD20,INDIRECT(ADDRESS(CB$2,$DH$2)):INDIRECT(ADDRESS(CB$2,$DY$2)))</f>
        <v>31662.201720685473</v>
      </c>
      <c r="CC20" s="51">
        <f ca="1">SUMPRODUCT($CM20:$DD20,INDIRECT(ADDRESS(CC$2,$DH$2)):INDIRECT(ADDRESS(CC$2,$DY$2)))</f>
        <v>31672.414112602386</v>
      </c>
      <c r="CD20" s="51">
        <f ca="1">SUMPRODUCT($CM20:$DD20,INDIRECT(ADDRESS(CD$2,$DH$2)):INDIRECT(ADDRESS(CD$2,$DY$2)))</f>
        <v>31682.626504519303</v>
      </c>
      <c r="CF20" s="51">
        <f t="shared" ca="1" si="4"/>
        <v>369909.13607433677</v>
      </c>
      <c r="CG20" s="51">
        <f t="shared" ca="1" si="4"/>
        <v>371916.74159833498</v>
      </c>
      <c r="CH20" s="51">
        <f t="shared" ca="1" si="4"/>
        <v>373724.35842757177</v>
      </c>
      <c r="CI20" s="51">
        <f t="shared" ca="1" si="4"/>
        <v>375519.05195858848</v>
      </c>
      <c r="CJ20" s="51">
        <f t="shared" ca="1" si="4"/>
        <v>377127.19134034368</v>
      </c>
      <c r="CK20" s="51">
        <f t="shared" ca="1" si="4"/>
        <v>378635.0211803256</v>
      </c>
      <c r="CM20" s="1">
        <f>VLOOKUP($A20,Auxiliar_OPEX_CustosUnit!$A$4:$BT$129,COLUMN(Auxiliar_OPEX_CustosUnit!S$2),0)</f>
        <v>0</v>
      </c>
      <c r="CN20" s="1">
        <f>VLOOKUP($A20,Auxiliar_OPEX_CustosUnit!$A$4:$BT$129,COLUMN(Auxiliar_OPEX_CustosUnit!T$2),0)</f>
        <v>0</v>
      </c>
      <c r="CO20" s="1">
        <f>VLOOKUP($A20,Auxiliar_OPEX_CustosUnit!$A$4:$BT$129,COLUMN(Auxiliar_OPEX_CustosUnit!U$2),0)</f>
        <v>28069.967455027701</v>
      </c>
      <c r="CP20" s="1">
        <f>VLOOKUP($A20,Auxiliar_OPEX_CustosUnit!$A$4:$BT$129,COLUMN(Auxiliar_OPEX_CustosUnit!V$2),0)</f>
        <v>0</v>
      </c>
      <c r="CQ20" s="1">
        <f>VLOOKUP($A20,Auxiliar_OPEX_CustosUnit!$A$4:$BT$129,COLUMN(Auxiliar_OPEX_CustosUnit!W$2),0)</f>
        <v>0</v>
      </c>
      <c r="CR20" s="1">
        <f>VLOOKUP($A20,Auxiliar_OPEX_CustosUnit!$A$4:$BT$129,COLUMN(Auxiliar_OPEX_CustosUnit!X$2),0)</f>
        <v>0</v>
      </c>
      <c r="CS20" s="1">
        <f>VLOOKUP($A20,Auxiliar_OPEX_CustosUnit!$A$4:$BT$129,COLUMN(Auxiliar_OPEX_CustosUnit!Y$2),0)</f>
        <v>0.91526135535227005</v>
      </c>
      <c r="CT20" s="1">
        <f>VLOOKUP($A20,Auxiliar_OPEX_CustosUnit!$A$4:$BT$129,COLUMN(Auxiliar_OPEX_CustosUnit!Z$2),0)</f>
        <v>0</v>
      </c>
      <c r="CU20" s="1">
        <f>VLOOKUP($A20,Auxiliar_OPEX_CustosUnit!$A$4:$BT$129,COLUMN(Auxiliar_OPEX_CustosUnit!AA$2),0)</f>
        <v>0</v>
      </c>
      <c r="CV20" s="1">
        <f>VLOOKUP($A20,Auxiliar_OPEX_CustosUnit!$A$4:$BT$129,COLUMN(Auxiliar_OPEX_CustosUnit!AB$2),0)</f>
        <v>0</v>
      </c>
      <c r="CW20" s="1">
        <f>VLOOKUP($A20,Auxiliar_OPEX_CustosUnit!$A$4:$BT$129,COLUMN(Auxiliar_OPEX_CustosUnit!AC$2),0)</f>
        <v>1.2899863474E-4</v>
      </c>
      <c r="CX20" s="1">
        <f>VLOOKUP($A20,Auxiliar_OPEX_CustosUnit!$A$4:$BT$129,COLUMN(Auxiliar_OPEX_CustosUnit!AD$2),0)</f>
        <v>0</v>
      </c>
      <c r="CY20" s="1">
        <f>VLOOKUP($A20,Auxiliar_OPEX_CustosUnit!$A$4:$BT$129,COLUMN(Auxiliar_OPEX_CustosUnit!AE$2),0)</f>
        <v>0</v>
      </c>
      <c r="CZ20" s="1">
        <f>VLOOKUP($A20,Auxiliar_OPEX_CustosUnit!$A$4:$BT$129,COLUMN(Auxiliar_OPEX_CustosUnit!AF$2),0)</f>
        <v>0</v>
      </c>
      <c r="DA20" s="1">
        <f>VLOOKUP($A20,Auxiliar_OPEX_CustosUnit!$A$4:$BT$129,COLUMN(Auxiliar_OPEX_CustosUnit!AG$2),0)</f>
        <v>0</v>
      </c>
      <c r="DB20" s="1">
        <f>VLOOKUP($A20,Auxiliar_OPEX_CustosUnit!$A$4:$BT$129,COLUMN(Auxiliar_OPEX_CustosUnit!AH$2),0)</f>
        <v>0</v>
      </c>
      <c r="DC20" s="1">
        <f>VLOOKUP($A20,Auxiliar_OPEX_CustosUnit!$A$4:$BT$129,COLUMN(Auxiliar_OPEX_CustosUnit!AI$2),0)</f>
        <v>0</v>
      </c>
      <c r="DD20" s="1">
        <f>VLOOKUP($A20,Auxiliar_OPEX_CustosUnit!$A$4:$BT$129,COLUMN(Auxiliar_OPEX_CustosUnit!AJ$2),0)</f>
        <v>0</v>
      </c>
      <c r="DG20" s="60">
        <v>43739</v>
      </c>
      <c r="DH20" s="1">
        <v>1</v>
      </c>
      <c r="DI20" s="1">
        <f>INDEX(Auxiliar_OPEX_Drivers!$B$2:$CH$18,MATCH(Auxiliar_OPEX_M!DI$3,Auxiliar_OPEX_Drivers!$B$2:$B$18,0),MATCH($DG20,Auxiliar_OPEX_Drivers!$B$2:$CH$2,0))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INDEX(Auxiliar_OPEX_Drivers!$B$2:$CH$18,MATCH(Auxiliar_OPEX_M!DK$3,Auxiliar_OPEX_Drivers!$B$2:$B$18,0),MATCH($DG20,Auxiliar_OPEX_Drivers!$B$2:$CH$2,0))</f>
        <v>14.197864859951647</v>
      </c>
      <c r="DL20" s="1">
        <f>INDEX(Auxiliar_OPEX_Drivers!$B$2:$CH$18,MATCH(Auxiliar_OPEX_M!DL$3,Auxiliar_OPEX_Drivers!$B$2:$B$18,0),MATCH($DG20,Auxiliar_OPEX_Drivers!$B$2:$CH$2,0))</f>
        <v>61.664040607223974</v>
      </c>
      <c r="DM20" s="1">
        <f>INDEX(Auxiliar_OPEX_Drivers!$B$2:$CH$18,MATCH(Auxiliar_OPEX_M!DM$3,Auxiliar_OPEX_Drivers!$B$2:$B$18,0),MATCH($DG20,Auxiliar_OPEX_Drivers!$B$2:$CH$2,0))</f>
        <v>13</v>
      </c>
      <c r="DN20" s="1">
        <f>INDEX(Auxiliar_OPEX_Drivers!$B$2:$CH$18,MATCH(Auxiliar_OPEX_M!DN$3,Auxiliar_OPEX_Drivers!$B$2:$B$18,0),MATCH($DG20,Auxiliar_OPEX_Drivers!$B$2:$CH$2,0))</f>
        <v>629.88820478653656</v>
      </c>
      <c r="DO20" s="1">
        <f>INDEX(Auxiliar_OPEX_Drivers!$B$2:$CH$18,MATCH(Auxiliar_OPEX_M!DO$3,Auxiliar_OPEX_Drivers!$B$2:$B$18,0),MATCH($DG20,Auxiliar_OPEX_Drivers!$B$2:$CH$2,0))</f>
        <v>12</v>
      </c>
      <c r="DP20" s="1">
        <f>INDEX(Auxiliar_OPEX_Drivers!$B$2:$CH$18,MATCH(Auxiliar_OPEX_M!DP$3,Auxiliar_OPEX_Drivers!$B$2:$B$18,0),MATCH($DG20,Auxiliar_OPEX_Drivers!$B$2:$CH$2,0))</f>
        <v>193.23159128191017</v>
      </c>
      <c r="DQ20" s="1">
        <f>INDEX(Auxiliar_OPEX_Drivers!$B$2:$CH$18,MATCH(Auxiliar_OPEX_M!DQ$3,Auxiliar_OPEX_Drivers!$B$2:$B$18,0),MATCH($DG20,Auxiliar_OPEX_Drivers!$B$2:$CH$2,0))</f>
        <v>37.049466214987916</v>
      </c>
      <c r="DR20" s="1">
        <f>INDEX(Auxiliar_OPEX_Drivers!$B$2:$CH$18,MATCH(Auxiliar_OPEX_M!DR$3,Auxiliar_OPEX_Drivers!$B$2:$B$18,0),MATCH($DG20,Auxiliar_OPEX_Drivers!$B$2:$CH$2,0))</f>
        <v>17986328.992365394</v>
      </c>
      <c r="DS20" s="1">
        <f>INDEX(Auxiliar_OPEX_Drivers!$B$2:$CH$18,MATCH(Auxiliar_OPEX_M!DS$3,Auxiliar_OPEX_Drivers!$B$2:$B$18,0),MATCH($DG20,Auxiliar_OPEX_Drivers!$B$2:$CH$2,0))</f>
        <v>94501.064307935099</v>
      </c>
      <c r="DT20" s="1">
        <f>INDEX(Auxiliar_OPEX_Drivers!$B$2:$CH$18,MATCH(Auxiliar_OPEX_M!DT$3,Auxiliar_OPEX_Drivers!$B$2:$B$18,0),MATCH($DG20,Auxiliar_OPEX_Drivers!$B$2:$CH$2,0))</f>
        <v>11011.364214516048</v>
      </c>
      <c r="DU20" s="1">
        <f>INDEX(Auxiliar_OPEX_Drivers!$B$2:$CH$18,MATCH(Auxiliar_OPEX_M!DU$3,Auxiliar_OPEX_Drivers!$B$2:$B$18,0),MATCH($DG20,Auxiliar_OPEX_Drivers!$B$2:$CH$2,0))</f>
        <v>3443.1208145159549</v>
      </c>
      <c r="DV20" s="1">
        <f>INDEX(Auxiliar_OPEX_Drivers!$B$2:$CH$18,MATCH(Auxiliar_OPEX_M!DV$3,Auxiliar_OPEX_Drivers!$B$2:$B$18,0),MATCH($DG20,Auxiliar_OPEX_Drivers!$B$2:$CH$2,0))</f>
        <v>2137804.6075558821</v>
      </c>
      <c r="DW20" s="1">
        <f>INDEX(Auxiliar_OPEX_Drivers!$B$2:$CH$18,MATCH(Auxiliar_OPEX_M!DW$3,Auxiliar_OPEX_Drivers!$B$2:$B$18,0),MATCH($DG20,Auxiliar_OPEX_Drivers!$B$2:$CH$2,0))</f>
        <v>10834.225881182714</v>
      </c>
      <c r="DX20" s="1">
        <f>INDEX(Auxiliar_OPEX_Drivers!$B$2:$CH$18,MATCH(Auxiliar_OPEX_M!DX$3,Auxiliar_OPEX_Drivers!$B$2:$B$18,0),MATCH($DG20,Auxiliar_OPEX_Drivers!$B$2:$CH$2,0))</f>
        <v>2158434.7659946447</v>
      </c>
      <c r="DY20" s="1">
        <f>INDEX(Auxiliar_OPEX_Drivers!$B$2:$CH$18,MATCH(Auxiliar_OPEX_M!DY$3,Auxiliar_OPEX_Drivers!$B$2:$B$18,0),MATCH($DG20,Auxiliar_OPEX_Drivers!$B$2:$CH$2,0))</f>
        <v>961.03116775061017</v>
      </c>
    </row>
    <row r="21" spans="1:129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26088.780415617664</v>
      </c>
      <c r="E21" s="51">
        <f ca="1">SUMPRODUCT($CM21:$DD21,INDIRECT(ADDRESS(E$2,$DH$2)):INDIRECT(ADDRESS(E$2,$DY$2)))</f>
        <v>26053.847296213204</v>
      </c>
      <c r="F21" s="51">
        <f ca="1">SUMPRODUCT($CM21:$DD21,INDIRECT(ADDRESS(F$2,$DH$2)):INDIRECT(ADDRESS(F$2,$DY$2)))</f>
        <v>26148.655195863957</v>
      </c>
      <c r="G21" s="51">
        <f ca="1">SUMPRODUCT($CM21:$DD21,INDIRECT(ADDRESS(G$2,$DH$2)):INDIRECT(ADDRESS(G$2,$DY$2)))</f>
        <v>26249.695893023672</v>
      </c>
      <c r="H21" s="51">
        <f ca="1">SUMPRODUCT($CM21:$DD21,INDIRECT(ADDRESS(H$2,$DH$2)):INDIRECT(ADDRESS(H$2,$DY$2)))</f>
        <v>26331.159840815035</v>
      </c>
      <c r="I21" s="51">
        <f ca="1">SUMPRODUCT($CM21:$DD21,INDIRECT(ADDRESS(I$2,$DH$2)):INDIRECT(ADDRESS(I$2,$DY$2)))</f>
        <v>26006.166925864967</v>
      </c>
      <c r="J21" s="51">
        <f ca="1">SUMPRODUCT($CM21:$DD21,INDIRECT(ADDRESS(J$2,$DH$2)):INDIRECT(ADDRESS(J$2,$DY$2)))</f>
        <v>25282.059690582861</v>
      </c>
      <c r="K21" s="51">
        <f ca="1">SUMPRODUCT($CM21:$DD21,INDIRECT(ADDRESS(K$2,$DH$2)):INDIRECT(ADDRESS(K$2,$DY$2)))</f>
        <v>25491.752995171839</v>
      </c>
      <c r="L21" s="51">
        <f ca="1">SUMPRODUCT($CM21:$DD21,INDIRECT(ADDRESS(L$2,$DH$2)):INDIRECT(ADDRESS(L$2,$DY$2)))</f>
        <v>26097.02157589934</v>
      </c>
      <c r="M21" s="51">
        <f ca="1">SUMPRODUCT($CM21:$DD21,INDIRECT(ADDRESS(M$2,$DH$2)):INDIRECT(ADDRESS(M$2,$DY$2)))</f>
        <v>26584.91136920292</v>
      </c>
      <c r="N21" s="51">
        <f ca="1">SUMPRODUCT($CM21:$DD21,INDIRECT(ADDRESS(N$2,$DH$2)):INDIRECT(ADDRESS(N$2,$DY$2)))</f>
        <v>26666.828595497584</v>
      </c>
      <c r="O21" s="51">
        <f ca="1">SUMPRODUCT($CM21:$DD21,INDIRECT(ADDRESS(O$2,$DH$2)):INDIRECT(ADDRESS(O$2,$DY$2)))</f>
        <v>26721.056876848463</v>
      </c>
      <c r="P21" s="51">
        <f ca="1">SUMPRODUCT($CM21:$DD21,INDIRECT(ADDRESS(P$2,$DH$2)):INDIRECT(ADDRESS(P$2,$DY$2)))</f>
        <v>26638.607554462338</v>
      </c>
      <c r="Q21" s="51">
        <f ca="1">SUMPRODUCT($CM21:$DD21,INDIRECT(ADDRESS(Q$2,$DH$2)):INDIRECT(ADDRESS(Q$2,$DY$2)))</f>
        <v>26631.274611708064</v>
      </c>
      <c r="R21" s="51">
        <f ca="1">SUMPRODUCT($CM21:$DD21,INDIRECT(ADDRESS(R$2,$DH$2)):INDIRECT(ADDRESS(R$2,$DY$2)))</f>
        <v>26652.844477056216</v>
      </c>
      <c r="S21" s="51">
        <f ca="1">SUMPRODUCT($CM21:$DD21,INDIRECT(ADDRESS(S$2,$DH$2)):INDIRECT(ADDRESS(S$2,$DY$2)))</f>
        <v>26699.367488173579</v>
      </c>
      <c r="T21" s="51">
        <f ca="1">SUMPRODUCT($CM21:$DD21,INDIRECT(ADDRESS(T$2,$DH$2)):INDIRECT(ADDRESS(T$2,$DY$2)))</f>
        <v>26703.303466908361</v>
      </c>
      <c r="U21" s="51">
        <f ca="1">SUMPRODUCT($CM21:$DD21,INDIRECT(ADDRESS(U$2,$DH$2)):INDIRECT(ADDRESS(U$2,$DY$2)))</f>
        <v>26099.019998357591</v>
      </c>
      <c r="V21" s="51">
        <f ca="1">SUMPRODUCT($CM21:$DD21,INDIRECT(ADDRESS(V$2,$DH$2)):INDIRECT(ADDRESS(V$2,$DY$2)))</f>
        <v>25447.520474573535</v>
      </c>
      <c r="W21" s="51">
        <f ca="1">SUMPRODUCT($CM21:$DD21,INDIRECT(ADDRESS(W$2,$DH$2)):INDIRECT(ADDRESS(W$2,$DY$2)))</f>
        <v>25856.20414390169</v>
      </c>
      <c r="X21" s="51">
        <f ca="1">SUMPRODUCT($CM21:$DD21,INDIRECT(ADDRESS(X$2,$DH$2)):INDIRECT(ADDRESS(X$2,$DY$2)))</f>
        <v>26541.174496637304</v>
      </c>
      <c r="Y21" s="51">
        <f ca="1">SUMPRODUCT($CM21:$DD21,INDIRECT(ADDRESS(Y$2,$DH$2)):INDIRECT(ADDRESS(Y$2,$DY$2)))</f>
        <v>27155.44186274994</v>
      </c>
      <c r="Z21" s="51">
        <f ca="1">SUMPRODUCT($CM21:$DD21,INDIRECT(ADDRESS(Z$2,$DH$2)):INDIRECT(ADDRESS(Z$2,$DY$2)))</f>
        <v>27267.916288145476</v>
      </c>
      <c r="AA21" s="51">
        <f ca="1">SUMPRODUCT($CM21:$DD21,INDIRECT(ADDRESS(AA$2,$DH$2)):INDIRECT(ADDRESS(AA$2,$DY$2)))</f>
        <v>27291.870621185972</v>
      </c>
      <c r="AB21" s="51">
        <f ca="1">SUMPRODUCT($CM21:$DD21,INDIRECT(ADDRESS(AB$2,$DH$2)):INDIRECT(ADDRESS(AB$2,$DY$2)))</f>
        <v>27332.778941445333</v>
      </c>
      <c r="AC21" s="51">
        <f ca="1">SUMPRODUCT($CM21:$DD21,INDIRECT(ADDRESS(AC$2,$DH$2)):INDIRECT(ADDRESS(AC$2,$DY$2)))</f>
        <v>27380.47235193801</v>
      </c>
      <c r="AD21" s="51">
        <f ca="1">SUMPRODUCT($CM21:$DD21,INDIRECT(ADDRESS(AD$2,$DH$2)):INDIRECT(ADDRESS(AD$2,$DY$2)))</f>
        <v>27386.27515467082</v>
      </c>
      <c r="AE21" s="51">
        <f ca="1">SUMPRODUCT($CM21:$DD21,INDIRECT(ADDRESS(AE$2,$DH$2)):INDIRECT(ADDRESS(AE$2,$DY$2)))</f>
        <v>27440.132856919263</v>
      </c>
      <c r="AF21" s="51">
        <f ca="1">SUMPRODUCT($CM21:$DD21,INDIRECT(ADDRESS(AF$2,$DH$2)):INDIRECT(ADDRESS(AF$2,$DY$2)))</f>
        <v>27444.469641086554</v>
      </c>
      <c r="AG21" s="51">
        <f ca="1">SUMPRODUCT($CM21:$DD21,INDIRECT(ADDRESS(AG$2,$DH$2)):INDIRECT(ADDRESS(AG$2,$DY$2)))</f>
        <v>26612.794304984742</v>
      </c>
      <c r="AH21" s="51">
        <f ca="1">SUMPRODUCT($CM21:$DD21,INDIRECT(ADDRESS(AH$2,$DH$2)):INDIRECT(ADDRESS(AH$2,$DY$2)))</f>
        <v>25839.84440653403</v>
      </c>
      <c r="AI21" s="51">
        <f ca="1">SUMPRODUCT($CM21:$DD21,INDIRECT(ADDRESS(AI$2,$DH$2)):INDIRECT(ADDRESS(AI$2,$DY$2)))</f>
        <v>26432.451455853821</v>
      </c>
      <c r="AJ21" s="51">
        <f ca="1">SUMPRODUCT($CM21:$DD21,INDIRECT(ADDRESS(AJ$2,$DH$2)):INDIRECT(ADDRESS(AJ$2,$DY$2)))</f>
        <v>27099.487857187774</v>
      </c>
      <c r="AK21" s="51">
        <f ca="1">SUMPRODUCT($CM21:$DD21,INDIRECT(ADDRESS(AK$2,$DH$2)):INDIRECT(ADDRESS(AK$2,$DY$2)))</f>
        <v>27438.561374331155</v>
      </c>
      <c r="AL21" s="51">
        <f ca="1">SUMPRODUCT($CM21:$DD21,INDIRECT(ADDRESS(AL$2,$DH$2)):INDIRECT(ADDRESS(AL$2,$DY$2)))</f>
        <v>27480.918518315797</v>
      </c>
      <c r="AM21" s="51">
        <f ca="1">SUMPRODUCT($CM21:$DD21,INDIRECT(ADDRESS(AM$2,$DH$2)):INDIRECT(ADDRESS(AM$2,$DY$2)))</f>
        <v>27507.231168667964</v>
      </c>
      <c r="AN21" s="51">
        <f ca="1">SUMPRODUCT($CM21:$DD21,INDIRECT(ADDRESS(AN$2,$DH$2)):INDIRECT(ADDRESS(AN$2,$DY$2)))</f>
        <v>27622.180018133629</v>
      </c>
      <c r="AO21" s="51">
        <f ca="1">SUMPRODUCT($CM21:$DD21,INDIRECT(ADDRESS(AO$2,$DH$2)):INDIRECT(ADDRESS(AO$2,$DY$2)))</f>
        <v>27636.043147121592</v>
      </c>
      <c r="AP21" s="51">
        <f ca="1">SUMPRODUCT($CM21:$DD21,INDIRECT(ADDRESS(AP$2,$DH$2)):INDIRECT(ADDRESS(AP$2,$DY$2)))</f>
        <v>27623.417494095418</v>
      </c>
      <c r="AQ21" s="51">
        <f ca="1">SUMPRODUCT($CM21:$DD21,INDIRECT(ADDRESS(AQ$2,$DH$2)):INDIRECT(ADDRESS(AQ$2,$DY$2)))</f>
        <v>27620.018152402277</v>
      </c>
      <c r="AR21" s="51">
        <f ca="1">SUMPRODUCT($CM21:$DD21,INDIRECT(ADDRESS(AR$2,$DH$2)):INDIRECT(ADDRESS(AR$2,$DY$2)))</f>
        <v>27707.065148931819</v>
      </c>
      <c r="AS21" s="51">
        <f ca="1">SUMPRODUCT($CM21:$DD21,INDIRECT(ADDRESS(AS$2,$DH$2)):INDIRECT(ADDRESS(AS$2,$DY$2)))</f>
        <v>27115.008436447522</v>
      </c>
      <c r="AT21" s="51">
        <f ca="1">SUMPRODUCT($CM21:$DD21,INDIRECT(ADDRESS(AT$2,$DH$2)):INDIRECT(ADDRESS(AT$2,$DY$2)))</f>
        <v>26463.627538529163</v>
      </c>
      <c r="AU21" s="51">
        <f ca="1">SUMPRODUCT($CM21:$DD21,INDIRECT(ADDRESS(AU$2,$DH$2)):INDIRECT(ADDRESS(AU$2,$DY$2)))</f>
        <v>26864.750355584696</v>
      </c>
      <c r="AV21" s="51">
        <f ca="1">SUMPRODUCT($CM21:$DD21,INDIRECT(ADDRESS(AV$2,$DH$2)):INDIRECT(ADDRESS(AV$2,$DY$2)))</f>
        <v>27561.443033080439</v>
      </c>
      <c r="AW21" s="51">
        <f ca="1">SUMPRODUCT($CM21:$DD21,INDIRECT(ADDRESS(AW$2,$DH$2)):INDIRECT(ADDRESS(AW$2,$DY$2)))</f>
        <v>28040.583417389749</v>
      </c>
      <c r="AX21" s="51">
        <f ca="1">SUMPRODUCT($CM21:$DD21,INDIRECT(ADDRESS(AX$2,$DH$2)):INDIRECT(ADDRESS(AX$2,$DY$2)))</f>
        <v>28048.660727146351</v>
      </c>
      <c r="AY21" s="51">
        <f ca="1">SUMPRODUCT($CM21:$DD21,INDIRECT(ADDRESS(AY$2,$DH$2)):INDIRECT(ADDRESS(AY$2,$DY$2)))</f>
        <v>27895.095845789732</v>
      </c>
      <c r="AZ21" s="51">
        <f ca="1">SUMPRODUCT($CM21:$DD21,INDIRECT(ADDRESS(AZ$2,$DH$2)):INDIRECT(ADDRESS(AZ$2,$DY$2)))</f>
        <v>27971.596465588147</v>
      </c>
      <c r="BA21" s="51">
        <f ca="1">SUMPRODUCT($CM21:$DD21,INDIRECT(ADDRESS(BA$2,$DH$2)):INDIRECT(ADDRESS(BA$2,$DY$2)))</f>
        <v>27883.372353513441</v>
      </c>
      <c r="BB21" s="51">
        <f ca="1">SUMPRODUCT($CM21:$DD21,INDIRECT(ADDRESS(BB$2,$DH$2)):INDIRECT(ADDRESS(BB$2,$DY$2)))</f>
        <v>28037.233635788132</v>
      </c>
      <c r="BC21" s="51">
        <f ca="1">SUMPRODUCT($CM21:$DD21,INDIRECT(ADDRESS(BC$2,$DH$2)):INDIRECT(ADDRESS(BC$2,$DY$2)))</f>
        <v>27997.637814067355</v>
      </c>
      <c r="BD21" s="51">
        <f ca="1">SUMPRODUCT($CM21:$DD21,INDIRECT(ADDRESS(BD$2,$DH$2)):INDIRECT(ADDRESS(BD$2,$DY$2)))</f>
        <v>27963.406908167843</v>
      </c>
      <c r="BE21" s="51">
        <f ca="1">SUMPRODUCT($CM21:$DD21,INDIRECT(ADDRESS(BE$2,$DH$2)):INDIRECT(ADDRESS(BE$2,$DY$2)))</f>
        <v>27133.880849086574</v>
      </c>
      <c r="BF21" s="51">
        <f ca="1">SUMPRODUCT($CM21:$DD21,INDIRECT(ADDRESS(BF$2,$DH$2)):INDIRECT(ADDRESS(BF$2,$DY$2)))</f>
        <v>26398.542851723512</v>
      </c>
      <c r="BG21" s="51">
        <f ca="1">SUMPRODUCT($CM21:$DD21,INDIRECT(ADDRESS(BG$2,$DH$2)):INDIRECT(ADDRESS(BG$2,$DY$2)))</f>
        <v>27441.748662288679</v>
      </c>
      <c r="BH21" s="51">
        <f ca="1">SUMPRODUCT($CM21:$DD21,INDIRECT(ADDRESS(BH$2,$DH$2)):INDIRECT(ADDRESS(BH$2,$DY$2)))</f>
        <v>28011.746989752974</v>
      </c>
      <c r="BI21" s="51">
        <f ca="1">SUMPRODUCT($CM21:$DD21,INDIRECT(ADDRESS(BI$2,$DH$2)):INDIRECT(ADDRESS(BI$2,$DY$2)))</f>
        <v>28041.140874211484</v>
      </c>
      <c r="BJ21" s="51">
        <f ca="1">SUMPRODUCT($CM21:$DD21,INDIRECT(ADDRESS(BJ$2,$DH$2)):INDIRECT(ADDRESS(BJ$2,$DY$2)))</f>
        <v>28060.095158791566</v>
      </c>
      <c r="BK21" s="51">
        <f ca="1">SUMPRODUCT($CM21:$DD21,INDIRECT(ADDRESS(BK$2,$DH$2)):INDIRECT(ADDRESS(BK$2,$DY$2)))</f>
        <v>27999.757817648449</v>
      </c>
      <c r="BL21" s="51">
        <f ca="1">SUMPRODUCT($CM21:$DD21,INDIRECT(ADDRESS(BL$2,$DH$2)):INDIRECT(ADDRESS(BL$2,$DY$2)))</f>
        <v>28008.809363515298</v>
      </c>
      <c r="BM21" s="51">
        <f ca="1">SUMPRODUCT($CM21:$DD21,INDIRECT(ADDRESS(BM$2,$DH$2)):INDIRECT(ADDRESS(BM$2,$DY$2)))</f>
        <v>27788.95192088098</v>
      </c>
      <c r="BN21" s="51">
        <f ca="1">SUMPRODUCT($CM21:$DD21,INDIRECT(ADDRESS(BN$2,$DH$2)):INDIRECT(ADDRESS(BN$2,$DY$2)))</f>
        <v>27815.265432826989</v>
      </c>
      <c r="BO21" s="51">
        <f ca="1">SUMPRODUCT($CM21:$DD21,INDIRECT(ADDRESS(BO$2,$DH$2)):INDIRECT(ADDRESS(BO$2,$DY$2)))</f>
        <v>27916.389661795176</v>
      </c>
      <c r="BP21" s="51">
        <f ca="1">SUMPRODUCT($CM21:$DD21,INDIRECT(ADDRESS(BP$2,$DH$2)):INDIRECT(ADDRESS(BP$2,$DY$2)))</f>
        <v>27846.968732566605</v>
      </c>
      <c r="BQ21" s="51">
        <f ca="1">SUMPRODUCT($CM21:$DD21,INDIRECT(ADDRESS(BQ$2,$DH$2)):INDIRECT(ADDRESS(BQ$2,$DY$2)))</f>
        <v>27537.779452166375</v>
      </c>
      <c r="BR21" s="51">
        <f ca="1">SUMPRODUCT($CM21:$DD21,INDIRECT(ADDRESS(BR$2,$DH$2)):INDIRECT(ADDRESS(BR$2,$DY$2)))</f>
        <v>27063.184253744897</v>
      </c>
      <c r="BS21" s="51">
        <f ca="1">SUMPRODUCT($CM21:$DD21,INDIRECT(ADDRESS(BS$2,$DH$2)):INDIRECT(ADDRESS(BS$2,$DY$2)))</f>
        <v>27431.458400985914</v>
      </c>
      <c r="BT21" s="51">
        <f ca="1">SUMPRODUCT($CM21:$DD21,INDIRECT(ADDRESS(BT$2,$DH$2)):INDIRECT(ADDRESS(BT$2,$DY$2)))</f>
        <v>27980.665424382809</v>
      </c>
      <c r="BU21" s="51">
        <f ca="1">SUMPRODUCT($CM21:$DD21,INDIRECT(ADDRESS(BU$2,$DH$2)):INDIRECT(ADDRESS(BU$2,$DY$2)))</f>
        <v>28040.461347774784</v>
      </c>
      <c r="BV21" s="51">
        <f ca="1">SUMPRODUCT($CM21:$DD21,INDIRECT(ADDRESS(BV$2,$DH$2)):INDIRECT(ADDRESS(BV$2,$DY$2)))</f>
        <v>28056.062336796007</v>
      </c>
      <c r="BW21" s="51">
        <f ca="1">SUMPRODUCT($CM21:$DD21,INDIRECT(ADDRESS(BW$2,$DH$2)):INDIRECT(ADDRESS(BW$2,$DY$2)))</f>
        <v>28055.357317776365</v>
      </c>
      <c r="BX21" s="51">
        <f ca="1">SUMPRODUCT($CM21:$DD21,INDIRECT(ADDRESS(BX$2,$DH$2)):INDIRECT(ADDRESS(BX$2,$DY$2)))</f>
        <v>28507.619686200382</v>
      </c>
      <c r="BY21" s="51">
        <f ca="1">SUMPRODUCT($CM21:$DD21,INDIRECT(ADDRESS(BY$2,$DH$2)):INDIRECT(ADDRESS(BY$2,$DY$2)))</f>
        <v>28356.242817927865</v>
      </c>
      <c r="BZ21" s="51">
        <f ca="1">SUMPRODUCT($CM21:$DD21,INDIRECT(ADDRESS(BZ$2,$DH$2)):INDIRECT(ADDRESS(BZ$2,$DY$2)))</f>
        <v>28387.693318759855</v>
      </c>
      <c r="CA21" s="51">
        <f ca="1">SUMPRODUCT($CM21:$DD21,INDIRECT(ADDRESS(CA$2,$DH$2)):INDIRECT(ADDRESS(CA$2,$DY$2)))</f>
        <v>28496.0982462834</v>
      </c>
      <c r="CB21" s="51">
        <f ca="1">SUMPRODUCT($CM21:$DD21,INDIRECT(ADDRESS(CB$2,$DH$2)):INDIRECT(ADDRESS(CB$2,$DY$2)))</f>
        <v>28431.993801974793</v>
      </c>
      <c r="CC21" s="51">
        <f ca="1">SUMPRODUCT($CM21:$DD21,INDIRECT(ADDRESS(CC$2,$DH$2)):INDIRECT(ADDRESS(CC$2,$DY$2)))</f>
        <v>28048.730787140063</v>
      </c>
      <c r="CD21" s="51">
        <f ca="1">SUMPRODUCT($CM21:$DD21,INDIRECT(ADDRESS(CD$2,$DH$2)):INDIRECT(ADDRESS(CD$2,$DY$2)))</f>
        <v>27544.460749641494</v>
      </c>
      <c r="CF21" s="51">
        <f t="shared" ca="1" si="4"/>
        <v>313721.93667060148</v>
      </c>
      <c r="CG21" s="51">
        <f t="shared" ca="1" si="4"/>
        <v>318984.54548386007</v>
      </c>
      <c r="CH21" s="51">
        <f t="shared" ca="1" si="4"/>
        <v>325395.41803193529</v>
      </c>
      <c r="CI21" s="51">
        <f t="shared" ca="1" si="4"/>
        <v>330197.89331465238</v>
      </c>
      <c r="CJ21" s="51">
        <f t="shared" ca="1" si="4"/>
        <v>332940.16038062819</v>
      </c>
      <c r="CK21" s="51">
        <f t="shared" ca="1" si="4"/>
        <v>333541.35364521225</v>
      </c>
      <c r="CM21" s="1">
        <f>VLOOKUP($A21,Auxiliar_OPEX_CustosUnit!$A$4:$BT$129,COLUMN(Auxiliar_OPEX_CustosUnit!S$2),0)</f>
        <v>0</v>
      </c>
      <c r="CN21" s="1">
        <f>VLOOKUP($A21,Auxiliar_OPEX_CustosUnit!$A$4:$BT$129,COLUMN(Auxiliar_OPEX_CustosUnit!T$2),0)</f>
        <v>0</v>
      </c>
      <c r="CO21" s="1">
        <f>VLOOKUP($A21,Auxiliar_OPEX_CustosUnit!$A$4:$BT$129,COLUMN(Auxiliar_OPEX_CustosUnit!U$2),0)</f>
        <v>18789.270503694799</v>
      </c>
      <c r="CP21" s="1">
        <f>VLOOKUP($A21,Auxiliar_OPEX_CustosUnit!$A$4:$BT$129,COLUMN(Auxiliar_OPEX_CustosUnit!V$2),0)</f>
        <v>0</v>
      </c>
      <c r="CQ21" s="1">
        <f>VLOOKUP($A21,Auxiliar_OPEX_CustosUnit!$A$4:$BT$129,COLUMN(Auxiliar_OPEX_CustosUnit!W$2),0)</f>
        <v>0</v>
      </c>
      <c r="CR21" s="1">
        <f>VLOOKUP($A21,Auxiliar_OPEX_CustosUnit!$A$4:$BT$129,COLUMN(Auxiliar_OPEX_CustosUnit!X$2),0)</f>
        <v>0</v>
      </c>
      <c r="CS21" s="1">
        <f>VLOOKUP($A21,Auxiliar_OPEX_CustosUnit!$A$4:$BT$129,COLUMN(Auxiliar_OPEX_CustosUnit!Y$2),0)</f>
        <v>0.1220348473803</v>
      </c>
      <c r="CT21" s="1">
        <f>VLOOKUP($A21,Auxiliar_OPEX_CustosUnit!$A$4:$BT$129,COLUMN(Auxiliar_OPEX_CustosUnit!Z$2),0)</f>
        <v>0</v>
      </c>
      <c r="CU21" s="1">
        <f>VLOOKUP($A21,Auxiliar_OPEX_CustosUnit!$A$4:$BT$129,COLUMN(Auxiliar_OPEX_CustosUnit!AA$2),0)</f>
        <v>0</v>
      </c>
      <c r="CV21" s="1">
        <f>VLOOKUP($A21,Auxiliar_OPEX_CustosUnit!$A$4:$BT$129,COLUMN(Auxiliar_OPEX_CustosUnit!AB$2),0)</f>
        <v>0</v>
      </c>
      <c r="CW21" s="1">
        <f>VLOOKUP($A21,Auxiliar_OPEX_CustosUnit!$A$4:$BT$129,COLUMN(Auxiliar_OPEX_CustosUnit!AC$2),0)</f>
        <v>3.2646723530999999E-4</v>
      </c>
      <c r="CX21" s="1">
        <f>VLOOKUP($A21,Auxiliar_OPEX_CustosUnit!$A$4:$BT$129,COLUMN(Auxiliar_OPEX_CustosUnit!AD$2),0)</f>
        <v>0</v>
      </c>
      <c r="CY21" s="1">
        <f>VLOOKUP($A21,Auxiliar_OPEX_CustosUnit!$A$4:$BT$129,COLUMN(Auxiliar_OPEX_CustosUnit!AE$2),0)</f>
        <v>0.17847176012682001</v>
      </c>
      <c r="CZ21" s="1">
        <f>VLOOKUP($A21,Auxiliar_OPEX_CustosUnit!$A$4:$BT$129,COLUMN(Auxiliar_OPEX_CustosUnit!AF$2),0)</f>
        <v>0</v>
      </c>
      <c r="DA21" s="1">
        <f>VLOOKUP($A21,Auxiliar_OPEX_CustosUnit!$A$4:$BT$129,COLUMN(Auxiliar_OPEX_CustosUnit!AG$2),0)</f>
        <v>0</v>
      </c>
      <c r="DB21" s="1">
        <f>VLOOKUP($A21,Auxiliar_OPEX_CustosUnit!$A$4:$BT$129,COLUMN(Auxiliar_OPEX_CustosUnit!AH$2),0)</f>
        <v>0</v>
      </c>
      <c r="DC21" s="1">
        <f>VLOOKUP($A21,Auxiliar_OPEX_CustosUnit!$A$4:$BT$129,COLUMN(Auxiliar_OPEX_CustosUnit!AI$2),0)</f>
        <v>0</v>
      </c>
      <c r="DD21" s="1">
        <f>VLOOKUP($A21,Auxiliar_OPEX_CustosUnit!$A$4:$BT$129,COLUMN(Auxiliar_OPEX_CustosUnit!AJ$2),0)</f>
        <v>0</v>
      </c>
      <c r="DG21" s="60">
        <v>43770</v>
      </c>
      <c r="DH21" s="1">
        <v>1</v>
      </c>
      <c r="DI21" s="1">
        <f>INDEX(Auxiliar_OPEX_Drivers!$B$2:$CH$18,MATCH(Auxiliar_OPEX_M!DI$3,Auxiliar_OPEX_Drivers!$B$2:$B$18,0),MATCH($DG21,Auxiliar_OPEX_Drivers!$B$2:$CH$2,0))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INDEX(Auxiliar_OPEX_Drivers!$B$2:$CH$18,MATCH(Auxiliar_OPEX_M!DK$3,Auxiliar_OPEX_Drivers!$B$2:$B$18,0),MATCH($DG21,Auxiliar_OPEX_Drivers!$B$2:$CH$2,0))</f>
        <v>14.197864859951647</v>
      </c>
      <c r="DL21" s="1">
        <f>INDEX(Auxiliar_OPEX_Drivers!$B$2:$CH$18,MATCH(Auxiliar_OPEX_M!DL$3,Auxiliar_OPEX_Drivers!$B$2:$B$18,0),MATCH($DG21,Auxiliar_OPEX_Drivers!$B$2:$CH$2,0))</f>
        <v>61.664040607223974</v>
      </c>
      <c r="DM21" s="1">
        <f>INDEX(Auxiliar_OPEX_Drivers!$B$2:$CH$18,MATCH(Auxiliar_OPEX_M!DM$3,Auxiliar_OPEX_Drivers!$B$2:$B$18,0),MATCH($DG21,Auxiliar_OPEX_Drivers!$B$2:$CH$2,0))</f>
        <v>13</v>
      </c>
      <c r="DN21" s="1">
        <f>INDEX(Auxiliar_OPEX_Drivers!$B$2:$CH$18,MATCH(Auxiliar_OPEX_M!DN$3,Auxiliar_OPEX_Drivers!$B$2:$B$18,0),MATCH($DG21,Auxiliar_OPEX_Drivers!$B$2:$CH$2,0))</f>
        <v>629.88820478653656</v>
      </c>
      <c r="DO21" s="1">
        <f>INDEX(Auxiliar_OPEX_Drivers!$B$2:$CH$18,MATCH(Auxiliar_OPEX_M!DO$3,Auxiliar_OPEX_Drivers!$B$2:$B$18,0),MATCH($DG21,Auxiliar_OPEX_Drivers!$B$2:$CH$2,0))</f>
        <v>12</v>
      </c>
      <c r="DP21" s="1">
        <f>INDEX(Auxiliar_OPEX_Drivers!$B$2:$CH$18,MATCH(Auxiliar_OPEX_M!DP$3,Auxiliar_OPEX_Drivers!$B$2:$B$18,0),MATCH($DG21,Auxiliar_OPEX_Drivers!$B$2:$CH$2,0))</f>
        <v>193.23159128191017</v>
      </c>
      <c r="DQ21" s="1">
        <f>INDEX(Auxiliar_OPEX_Drivers!$B$2:$CH$18,MATCH(Auxiliar_OPEX_M!DQ$3,Auxiliar_OPEX_Drivers!$B$2:$B$18,0),MATCH($DG21,Auxiliar_OPEX_Drivers!$B$2:$CH$2,0))</f>
        <v>37.049466214987916</v>
      </c>
      <c r="DR21" s="1">
        <f>INDEX(Auxiliar_OPEX_Drivers!$B$2:$CH$18,MATCH(Auxiliar_OPEX_M!DR$3,Auxiliar_OPEX_Drivers!$B$2:$B$18,0),MATCH($DG21,Auxiliar_OPEX_Drivers!$B$2:$CH$2,0))</f>
        <v>18072710.556673329</v>
      </c>
      <c r="DS21" s="1">
        <f>INDEX(Auxiliar_OPEX_Drivers!$B$2:$CH$18,MATCH(Auxiliar_OPEX_M!DS$3,Auxiliar_OPEX_Drivers!$B$2:$B$18,0),MATCH($DG21,Auxiliar_OPEX_Drivers!$B$2:$CH$2,0))</f>
        <v>86381.564307935099</v>
      </c>
      <c r="DT21" s="1">
        <f>INDEX(Auxiliar_OPEX_Drivers!$B$2:$CH$18,MATCH(Auxiliar_OPEX_M!DT$3,Auxiliar_OPEX_Drivers!$B$2:$B$18,0),MATCH($DG21,Auxiliar_OPEX_Drivers!$B$2:$CH$2,0))</f>
        <v>7467.4745897222047</v>
      </c>
      <c r="DU21" s="1">
        <f>INDEX(Auxiliar_OPEX_Drivers!$B$2:$CH$18,MATCH(Auxiliar_OPEX_M!DU$3,Auxiliar_OPEX_Drivers!$B$2:$B$18,0),MATCH($DG21,Auxiliar_OPEX_Drivers!$B$2:$CH$2,0))</f>
        <v>1154.8662397223932</v>
      </c>
      <c r="DV21" s="1">
        <f>INDEX(Auxiliar_OPEX_Drivers!$B$2:$CH$18,MATCH(Auxiliar_OPEX_M!DV$3,Auxiliar_OPEX_Drivers!$B$2:$B$18,0),MATCH($DG21,Auxiliar_OPEX_Drivers!$B$2:$CH$2,0))</f>
        <v>2142974.7538122712</v>
      </c>
      <c r="DW21" s="1">
        <f>INDEX(Auxiliar_OPEX_Drivers!$B$2:$CH$18,MATCH(Auxiliar_OPEX_M!DW$3,Auxiliar_OPEX_Drivers!$B$2:$B$18,0),MATCH($DG21,Auxiliar_OPEX_Drivers!$B$2:$CH$2,0))</f>
        <v>7340.1462563888726</v>
      </c>
      <c r="DX21" s="1">
        <f>INDEX(Auxiliar_OPEX_Drivers!$B$2:$CH$18,MATCH(Auxiliar_OPEX_M!DX$3,Auxiliar_OPEX_Drivers!$B$2:$B$18,0),MATCH($DG21,Auxiliar_OPEX_Drivers!$B$2:$CH$2,0))</f>
        <v>2163652.240584367</v>
      </c>
      <c r="DY21" s="1">
        <f>INDEX(Auxiliar_OPEX_Drivers!$B$2:$CH$18,MATCH(Auxiliar_OPEX_M!DY$3,Auxiliar_OPEX_Drivers!$B$2:$B$18,0),MATCH($DG21,Auxiliar_OPEX_Drivers!$B$2:$CH$2,0))</f>
        <v>961.03116775061017</v>
      </c>
    </row>
    <row r="22" spans="1:129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5913.7613356263219</v>
      </c>
      <c r="E22" s="51">
        <f ca="1">SUMPRODUCT($CM22:$DD22,INDIRECT(ADDRESS(E$2,$DH$2)):INDIRECT(ADDRESS(E$2,$DY$2)))</f>
        <v>5943.9058216537233</v>
      </c>
      <c r="F22" s="51">
        <f ca="1">SUMPRODUCT($CM22:$DD22,INDIRECT(ADDRESS(F$2,$DH$2)):INDIRECT(ADDRESS(F$2,$DY$2)))</f>
        <v>5974.6759725781894</v>
      </c>
      <c r="G22" s="51">
        <f ca="1">SUMPRODUCT($CM22:$DD22,INDIRECT(ADDRESS(G$2,$DH$2)):INDIRECT(ADDRESS(G$2,$DY$2)))</f>
        <v>6003.230996587512</v>
      </c>
      <c r="H22" s="51">
        <f ca="1">SUMPRODUCT($CM22:$DD22,INDIRECT(ADDRESS(H$2,$DH$2)):INDIRECT(ADDRESS(H$2,$DY$2)))</f>
        <v>6034.1233012453749</v>
      </c>
      <c r="I22" s="51">
        <f ca="1">SUMPRODUCT($CM22:$DD22,INDIRECT(ADDRESS(I$2,$DH$2)):INDIRECT(ADDRESS(I$2,$DY$2)))</f>
        <v>6066.1275688989072</v>
      </c>
      <c r="J22" s="51">
        <f ca="1">SUMPRODUCT($CM22:$DD22,INDIRECT(ADDRESS(J$2,$DH$2)):INDIRECT(ADDRESS(J$2,$DY$2)))</f>
        <v>6095.9278011132683</v>
      </c>
      <c r="K22" s="51">
        <f ca="1">SUMPRODUCT($CM22:$DD22,INDIRECT(ADDRESS(K$2,$DH$2)):INDIRECT(ADDRESS(K$2,$DY$2)))</f>
        <v>6141.9857197800566</v>
      </c>
      <c r="L22" s="51">
        <f ca="1">SUMPRODUCT($CM22:$DD22,INDIRECT(ADDRESS(L$2,$DH$2)):INDIRECT(ADDRESS(L$2,$DY$2)))</f>
        <v>6175.4626758700906</v>
      </c>
      <c r="M22" s="51">
        <f ca="1">SUMPRODUCT($CM22:$DD22,INDIRECT(ADDRESS(M$2,$DH$2)):INDIRECT(ADDRESS(M$2,$DY$2)))</f>
        <v>6204.624821193449</v>
      </c>
      <c r="N22" s="51">
        <f ca="1">SUMPRODUCT($CM22:$DD22,INDIRECT(ADDRESS(N$2,$DH$2)):INDIRECT(ADDRESS(N$2,$DY$2)))</f>
        <v>6236.3347438451101</v>
      </c>
      <c r="O22" s="51">
        <f ca="1">SUMPRODUCT($CM22:$DD22,INDIRECT(ADDRESS(O$2,$DH$2)):INDIRECT(ADDRESS(O$2,$DY$2)))</f>
        <v>6271.0247627630933</v>
      </c>
      <c r="P22" s="51">
        <f ca="1">SUMPRODUCT($CM22:$DD22,INDIRECT(ADDRESS(P$2,$DH$2)):INDIRECT(ADDRESS(P$2,$DY$2)))</f>
        <v>6301.2514273362767</v>
      </c>
      <c r="Q22" s="51">
        <f ca="1">SUMPRODUCT($CM22:$DD22,INDIRECT(ADDRESS(Q$2,$DH$2)):INDIRECT(ADDRESS(Q$2,$DY$2)))</f>
        <v>6329.6029619472329</v>
      </c>
      <c r="R22" s="51">
        <f ca="1">SUMPRODUCT($CM22:$DD22,INDIRECT(ADDRESS(R$2,$DH$2)):INDIRECT(ADDRESS(R$2,$DY$2)))</f>
        <v>6359.1566179175816</v>
      </c>
      <c r="S22" s="51">
        <f ca="1">SUMPRODUCT($CM22:$DD22,INDIRECT(ADDRESS(S$2,$DH$2)):INDIRECT(ADDRESS(S$2,$DY$2)))</f>
        <v>6391.9745023781488</v>
      </c>
      <c r="T22" s="51">
        <f ca="1">SUMPRODUCT($CM22:$DD22,INDIRECT(ADDRESS(T$2,$DH$2)):INDIRECT(ADDRESS(T$2,$DY$2)))</f>
        <v>6423.8827585426061</v>
      </c>
      <c r="U22" s="51">
        <f ca="1">SUMPRODUCT($CM22:$DD22,INDIRECT(ADDRESS(U$2,$DH$2)):INDIRECT(ADDRESS(U$2,$DY$2)))</f>
        <v>6453.0494679549211</v>
      </c>
      <c r="V22" s="51">
        <f ca="1">SUMPRODUCT($CM22:$DD22,INDIRECT(ADDRESS(V$2,$DH$2)):INDIRECT(ADDRESS(V$2,$DY$2)))</f>
        <v>6479.6521739083237</v>
      </c>
      <c r="W22" s="51">
        <f ca="1">SUMPRODUCT($CM22:$DD22,INDIRECT(ADDRESS(W$2,$DH$2)):INDIRECT(ADDRESS(W$2,$DY$2)))</f>
        <v>6519.9597182924845</v>
      </c>
      <c r="X22" s="51">
        <f ca="1">SUMPRODUCT($CM22:$DD22,INDIRECT(ADDRESS(X$2,$DH$2)):INDIRECT(ADDRESS(X$2,$DY$2)))</f>
        <v>6550.1447753689781</v>
      </c>
      <c r="Y22" s="51">
        <f ca="1">SUMPRODUCT($CM22:$DD22,INDIRECT(ADDRESS(Y$2,$DH$2)):INDIRECT(ADDRESS(Y$2,$DY$2)))</f>
        <v>6581.675032692493</v>
      </c>
      <c r="Z22" s="51">
        <f ca="1">SUMPRODUCT($CM22:$DD22,INDIRECT(ADDRESS(Z$2,$DH$2)):INDIRECT(ADDRESS(Z$2,$DY$2)))</f>
        <v>6615.5688379272087</v>
      </c>
      <c r="AA22" s="51">
        <f ca="1">SUMPRODUCT($CM22:$DD22,INDIRECT(ADDRESS(AA$2,$DH$2)):INDIRECT(ADDRESS(AA$2,$DY$2)))</f>
        <v>6648.4069883983275</v>
      </c>
      <c r="AB22" s="51">
        <f ca="1">SUMPRODUCT($CM22:$DD22,INDIRECT(ADDRESS(AB$2,$DH$2)):INDIRECT(ADDRESS(AB$2,$DY$2)))</f>
        <v>6672.9990146245682</v>
      </c>
      <c r="AC22" s="51">
        <f ca="1">SUMPRODUCT($CM22:$DD22,INDIRECT(ADDRESS(AC$2,$DH$2)):INDIRECT(ADDRESS(AC$2,$DY$2)))</f>
        <v>6698.8799563054154</v>
      </c>
      <c r="AD22" s="51">
        <f ca="1">SUMPRODUCT($CM22:$DD22,INDIRECT(ADDRESS(AD$2,$DH$2)):INDIRECT(ADDRESS(AD$2,$DY$2)))</f>
        <v>6721.4190411008467</v>
      </c>
      <c r="AE22" s="51">
        <f ca="1">SUMPRODUCT($CM22:$DD22,INDIRECT(ADDRESS(AE$2,$DH$2)):INDIRECT(ADDRESS(AE$2,$DY$2)))</f>
        <v>6741.9486828150702</v>
      </c>
      <c r="AF22" s="51">
        <f ca="1">SUMPRODUCT($CM22:$DD22,INDIRECT(ADDRESS(AF$2,$DH$2)):INDIRECT(ADDRESS(AF$2,$DY$2)))</f>
        <v>6764.0507463783379</v>
      </c>
      <c r="AG22" s="51">
        <f ca="1">SUMPRODUCT($CM22:$DD22,INDIRECT(ADDRESS(AG$2,$DH$2)):INDIRECT(ADDRESS(AG$2,$DY$2)))</f>
        <v>6788.9851638923928</v>
      </c>
      <c r="AH22" s="51">
        <f ca="1">SUMPRODUCT($CM22:$DD22,INDIRECT(ADDRESS(AH$2,$DH$2)):INDIRECT(ADDRESS(AH$2,$DY$2)))</f>
        <v>6815.0338254217277</v>
      </c>
      <c r="AI22" s="51">
        <f ca="1">SUMPRODUCT($CM22:$DD22,INDIRECT(ADDRESS(AI$2,$DH$2)):INDIRECT(ADDRESS(AI$2,$DY$2)))</f>
        <v>6852.235272820174</v>
      </c>
      <c r="AJ22" s="51">
        <f ca="1">SUMPRODUCT($CM22:$DD22,INDIRECT(ADDRESS(AJ$2,$DH$2)):INDIRECT(ADDRESS(AJ$2,$DY$2)))</f>
        <v>6876.136294851749</v>
      </c>
      <c r="AK22" s="51">
        <f ca="1">SUMPRODUCT($CM22:$DD22,INDIRECT(ADDRESS(AK$2,$DH$2)):INDIRECT(ADDRESS(AK$2,$DY$2)))</f>
        <v>6906.6935928465491</v>
      </c>
      <c r="AL22" s="51">
        <f ca="1">SUMPRODUCT($CM22:$DD22,INDIRECT(ADDRESS(AL$2,$DH$2)):INDIRECT(ADDRESS(AL$2,$DY$2)))</f>
        <v>6937.4197156921491</v>
      </c>
      <c r="AM22" s="51">
        <f ca="1">SUMPRODUCT($CM22:$DD22,INDIRECT(ADDRESS(AM$2,$DH$2)):INDIRECT(ADDRESS(AM$2,$DY$2)))</f>
        <v>6966.5251199700688</v>
      </c>
      <c r="AN22" s="51">
        <f ca="1">SUMPRODUCT($CM22:$DD22,INDIRECT(ADDRESS(AN$2,$DH$2)):INDIRECT(ADDRESS(AN$2,$DY$2)))</f>
        <v>6992.3789576215804</v>
      </c>
      <c r="AO22" s="51">
        <f ca="1">SUMPRODUCT($CM22:$DD22,INDIRECT(ADDRESS(AO$2,$DH$2)):INDIRECT(ADDRESS(AO$2,$DY$2)))</f>
        <v>7020.1979165364046</v>
      </c>
      <c r="AP22" s="51">
        <f ca="1">SUMPRODUCT($CM22:$DD22,INDIRECT(ADDRESS(AP$2,$DH$2)):INDIRECT(ADDRESS(AP$2,$DY$2)))</f>
        <v>7047.9568818522484</v>
      </c>
      <c r="AQ22" s="51">
        <f ca="1">SUMPRODUCT($CM22:$DD22,INDIRECT(ADDRESS(AQ$2,$DH$2)):INDIRECT(ADDRESS(AQ$2,$DY$2)))</f>
        <v>7073.4185393753523</v>
      </c>
      <c r="AR22" s="51">
        <f ca="1">SUMPRODUCT($CM22:$DD22,INDIRECT(ADDRESS(AR$2,$DH$2)):INDIRECT(ADDRESS(AR$2,$DY$2)))</f>
        <v>7100.8723301378959</v>
      </c>
      <c r="AS22" s="51">
        <f ca="1">SUMPRODUCT($CM22:$DD22,INDIRECT(ADDRESS(AS$2,$DH$2)):INDIRECT(ADDRESS(AS$2,$DY$2)))</f>
        <v>7128.3261209004395</v>
      </c>
      <c r="AT22" s="51">
        <f ca="1">SUMPRODUCT($CM22:$DD22,INDIRECT(ADDRESS(AT$2,$DH$2)):INDIRECT(ADDRESS(AT$2,$DY$2)))</f>
        <v>7154.5645038469092</v>
      </c>
      <c r="AU22" s="51">
        <f ca="1">SUMPRODUCT($CM22:$DD22,INDIRECT(ADDRESS(AU$2,$DH$2)):INDIRECT(ADDRESS(AU$2,$DY$2)))</f>
        <v>7194.5092503660262</v>
      </c>
      <c r="AV22" s="51">
        <f ca="1">SUMPRODUCT($CM22:$DD22,INDIRECT(ADDRESS(AV$2,$DH$2)):INDIRECT(ADDRESS(AV$2,$DY$2)))</f>
        <v>7226.6901369509696</v>
      </c>
      <c r="AW22" s="51">
        <f ca="1">SUMPRODUCT($CM22:$DD22,INDIRECT(ADDRESS(AW$2,$DH$2)):INDIRECT(ADDRESS(AW$2,$DY$2)))</f>
        <v>7257.9181191176249</v>
      </c>
      <c r="AX22" s="51">
        <f ca="1">SUMPRODUCT($CM22:$DD22,INDIRECT(ADDRESS(AX$2,$DH$2)):INDIRECT(ADDRESS(AX$2,$DY$2)))</f>
        <v>7290.555590443063</v>
      </c>
      <c r="AY22" s="51">
        <f ca="1">SUMPRODUCT($CM22:$DD22,INDIRECT(ADDRESS(AY$2,$DH$2)):INDIRECT(ADDRESS(AY$2,$DY$2)))</f>
        <v>7318.7344627127568</v>
      </c>
      <c r="AZ22" s="51">
        <f ca="1">SUMPRODUCT($CM22:$DD22,INDIRECT(ADDRESS(AZ$2,$DH$2)):INDIRECT(ADDRESS(AZ$2,$DY$2)))</f>
        <v>7338.7005336926195</v>
      </c>
      <c r="BA22" s="51">
        <f ca="1">SUMPRODUCT($CM22:$DD22,INDIRECT(ADDRESS(BA$2,$DH$2)):INDIRECT(ADDRESS(BA$2,$DY$2)))</f>
        <v>7356.9108262241607</v>
      </c>
      <c r="BB22" s="51">
        <f ca="1">SUMPRODUCT($CM22:$DD22,INDIRECT(ADDRESS(BB$2,$DH$2)):INDIRECT(ADDRESS(BB$2,$DY$2)))</f>
        <v>7376.3776821202073</v>
      </c>
      <c r="BC22" s="51">
        <f ca="1">SUMPRODUCT($CM22:$DD22,INDIRECT(ADDRESS(BC$2,$DH$2)):INDIRECT(ADDRESS(BC$2,$DY$2)))</f>
        <v>7393.4090707186133</v>
      </c>
      <c r="BD22" s="51">
        <f ca="1">SUMPRODUCT($CM22:$DD22,INDIRECT(ADDRESS(BD$2,$DH$2)):INDIRECT(ADDRESS(BD$2,$DY$2)))</f>
        <v>7410.0744470404843</v>
      </c>
      <c r="BE22" s="51">
        <f ca="1">SUMPRODUCT($CM22:$DD22,INDIRECT(ADDRESS(BE$2,$DH$2)):INDIRECT(ADDRESS(BE$2,$DY$2)))</f>
        <v>7427.7821479911945</v>
      </c>
      <c r="BF22" s="51">
        <f ca="1">SUMPRODUCT($CM22:$DD22,INDIRECT(ADDRESS(BF$2,$DH$2)):INDIRECT(ADDRESS(BF$2,$DY$2)))</f>
        <v>7446.7898002930651</v>
      </c>
      <c r="BG22" s="51">
        <f ca="1">SUMPRODUCT($CM22:$DD22,INDIRECT(ADDRESS(BG$2,$DH$2)):INDIRECT(ADDRESS(BG$2,$DY$2)))</f>
        <v>7483.4661855008826</v>
      </c>
      <c r="BH22" s="51">
        <f ca="1">SUMPRODUCT($CM22:$DD22,INDIRECT(ADDRESS(BH$2,$DH$2)):INDIRECT(ADDRESS(BH$2,$DY$2)))</f>
        <v>7510.1967868775491</v>
      </c>
      <c r="BI22" s="51">
        <f ca="1">SUMPRODUCT($CM22:$DD22,INDIRECT(ADDRESS(BI$2,$DH$2)):INDIRECT(ADDRESS(BI$2,$DY$2)))</f>
        <v>7536.9273882542166</v>
      </c>
      <c r="BJ22" s="51">
        <f ca="1">SUMPRODUCT($CM22:$DD22,INDIRECT(ADDRESS(BJ$2,$DH$2)):INDIRECT(ADDRESS(BJ$2,$DY$2)))</f>
        <v>7563.6579896308831</v>
      </c>
      <c r="BK22" s="51">
        <f ca="1">SUMPRODUCT($CM22:$DD22,INDIRECT(ADDRESS(BK$2,$DH$2)):INDIRECT(ADDRESS(BK$2,$DY$2)))</f>
        <v>7590.3885910075505</v>
      </c>
      <c r="BL22" s="51">
        <f ca="1">SUMPRODUCT($CM22:$DD22,INDIRECT(ADDRESS(BL$2,$DH$2)):INDIRECT(ADDRESS(BL$2,$DY$2)))</f>
        <v>7611.6206021655044</v>
      </c>
      <c r="BM22" s="51">
        <f ca="1">SUMPRODUCT($CM22:$DD22,INDIRECT(ADDRESS(BM$2,$DH$2)):INDIRECT(ADDRESS(BM$2,$DY$2)))</f>
        <v>7632.8526133234591</v>
      </c>
      <c r="BN22" s="51">
        <f ca="1">SUMPRODUCT($CM22:$DD22,INDIRECT(ADDRESS(BN$2,$DH$2)):INDIRECT(ADDRESS(BN$2,$DY$2)))</f>
        <v>7654.0846244814129</v>
      </c>
      <c r="BO22" s="51">
        <f ca="1">SUMPRODUCT($CM22:$DD22,INDIRECT(ADDRESS(BO$2,$DH$2)):INDIRECT(ADDRESS(BO$2,$DY$2)))</f>
        <v>7675.3166356393676</v>
      </c>
      <c r="BP22" s="51">
        <f ca="1">SUMPRODUCT($CM22:$DD22,INDIRECT(ADDRESS(BP$2,$DH$2)):INDIRECT(ADDRESS(BP$2,$DY$2)))</f>
        <v>7696.5486467973215</v>
      </c>
      <c r="BQ22" s="51">
        <f ca="1">SUMPRODUCT($CM22:$DD22,INDIRECT(ADDRESS(BQ$2,$DH$2)):INDIRECT(ADDRESS(BQ$2,$DY$2)))</f>
        <v>7717.7806579552753</v>
      </c>
      <c r="BR22" s="51">
        <f ca="1">SUMPRODUCT($CM22:$DD22,INDIRECT(ADDRESS(BR$2,$DH$2)):INDIRECT(ADDRESS(BR$2,$DY$2)))</f>
        <v>7739.01266911323</v>
      </c>
      <c r="BS22" s="51">
        <f ca="1">SUMPRODUCT($CM22:$DD22,INDIRECT(ADDRESS(BS$2,$DH$2)):INDIRECT(ADDRESS(BS$2,$DY$2)))</f>
        <v>7770.7416516924022</v>
      </c>
      <c r="BT22" s="51">
        <f ca="1">SUMPRODUCT($CM22:$DD22,INDIRECT(ADDRESS(BT$2,$DH$2)):INDIRECT(ADDRESS(BT$2,$DY$2)))</f>
        <v>7791.973662850357</v>
      </c>
      <c r="BU22" s="51">
        <f ca="1">SUMPRODUCT($CM22:$DD22,INDIRECT(ADDRESS(BU$2,$DH$2)):INDIRECT(ADDRESS(BU$2,$DY$2)))</f>
        <v>7813.2056740083108</v>
      </c>
      <c r="BV22" s="51">
        <f ca="1">SUMPRODUCT($CM22:$DD22,INDIRECT(ADDRESS(BV$2,$DH$2)):INDIRECT(ADDRESS(BV$2,$DY$2)))</f>
        <v>7834.4376851662646</v>
      </c>
      <c r="BW22" s="51">
        <f ca="1">SUMPRODUCT($CM22:$DD22,INDIRECT(ADDRESS(BW$2,$DH$2)):INDIRECT(ADDRESS(BW$2,$DY$2)))</f>
        <v>7855.6696963242193</v>
      </c>
      <c r="BX22" s="51">
        <f ca="1">SUMPRODUCT($CM22:$DD22,INDIRECT(ADDRESS(BX$2,$DH$2)):INDIRECT(ADDRESS(BX$2,$DY$2)))</f>
        <v>7882.4002977008859</v>
      </c>
      <c r="BY22" s="51">
        <f ca="1">SUMPRODUCT($CM22:$DD22,INDIRECT(ADDRESS(BY$2,$DH$2)):INDIRECT(ADDRESS(BY$2,$DY$2)))</f>
        <v>7909.1308990775533</v>
      </c>
      <c r="BZ22" s="51">
        <f ca="1">SUMPRODUCT($CM22:$DD22,INDIRECT(ADDRESS(BZ$2,$DH$2)):INDIRECT(ADDRESS(BZ$2,$DY$2)))</f>
        <v>7935.8615004542198</v>
      </c>
      <c r="CA22" s="51">
        <f ca="1">SUMPRODUCT($CM22:$DD22,INDIRECT(ADDRESS(CA$2,$DH$2)):INDIRECT(ADDRESS(CA$2,$DY$2)))</f>
        <v>7962.5921018308873</v>
      </c>
      <c r="CB22" s="51">
        <f ca="1">SUMPRODUCT($CM22:$DD22,INDIRECT(ADDRESS(CB$2,$DH$2)):INDIRECT(ADDRESS(CB$2,$DY$2)))</f>
        <v>7989.3227032075547</v>
      </c>
      <c r="CC22" s="51">
        <f ca="1">SUMPRODUCT($CM22:$DD22,INDIRECT(ADDRESS(CC$2,$DH$2)):INDIRECT(ADDRESS(CC$2,$DY$2)))</f>
        <v>8016.0533045842212</v>
      </c>
      <c r="CD22" s="51">
        <f ca="1">SUMPRODUCT($CM22:$DD22,INDIRECT(ADDRESS(CD$2,$DH$2)):INDIRECT(ADDRESS(CD$2,$DY$2)))</f>
        <v>8042.7839059608887</v>
      </c>
      <c r="CF22" s="51">
        <f t="shared" ca="1" si="4"/>
        <v>73061.185521155101</v>
      </c>
      <c r="CG22" s="51">
        <f t="shared" ca="1" si="4"/>
        <v>77654.325262664584</v>
      </c>
      <c r="CH22" s="51">
        <f t="shared" ca="1" si="4"/>
        <v>81742.326426719053</v>
      </c>
      <c r="CI22" s="51">
        <f t="shared" ca="1" si="4"/>
        <v>85806.122809861292</v>
      </c>
      <c r="CJ22" s="51">
        <f t="shared" ca="1" si="4"/>
        <v>89434.681449351425</v>
      </c>
      <c r="CK22" s="51">
        <f t="shared" ca="1" si="4"/>
        <v>92793.244819517131</v>
      </c>
      <c r="CM22" s="1">
        <f>VLOOKUP($A22,Auxiliar_OPEX_CustosUnit!$A$4:$BT$129,COLUMN(Auxiliar_OPEX_CustosUnit!S$2),0)</f>
        <v>0</v>
      </c>
      <c r="CN22" s="1">
        <f>VLOOKUP($A22,Auxiliar_OPEX_CustosUnit!$A$4:$BT$129,COLUMN(Auxiliar_OPEX_CustosUnit!T$2),0)</f>
        <v>0</v>
      </c>
      <c r="CO22" s="1">
        <f>VLOOKUP($A22,Auxiliar_OPEX_CustosUnit!$A$4:$BT$129,COLUMN(Auxiliar_OPEX_CustosUnit!U$2),0)</f>
        <v>91.373591976001805</v>
      </c>
      <c r="CP22" s="1">
        <f>VLOOKUP($A22,Auxiliar_OPEX_CustosUnit!$A$4:$BT$129,COLUMN(Auxiliar_OPEX_CustosUnit!V$2),0)</f>
        <v>0</v>
      </c>
      <c r="CQ22" s="1">
        <f>VLOOKUP($A22,Auxiliar_OPEX_CustosUnit!$A$4:$BT$129,COLUMN(Auxiliar_OPEX_CustosUnit!W$2),0)</f>
        <v>0</v>
      </c>
      <c r="CR22" s="1">
        <f>VLOOKUP($A22,Auxiliar_OPEX_CustosUnit!$A$4:$BT$129,COLUMN(Auxiliar_OPEX_CustosUnit!X$2),0)</f>
        <v>0</v>
      </c>
      <c r="CS22" s="1">
        <f>VLOOKUP($A22,Auxiliar_OPEX_CustosUnit!$A$4:$BT$129,COLUMN(Auxiliar_OPEX_CustosUnit!Y$2),0)</f>
        <v>0.41186760990852</v>
      </c>
      <c r="CT22" s="1">
        <f>VLOOKUP($A22,Auxiliar_OPEX_CustosUnit!$A$4:$BT$129,COLUMN(Auxiliar_OPEX_CustosUnit!Z$2),0)</f>
        <v>0</v>
      </c>
      <c r="CU22" s="1">
        <f>VLOOKUP($A22,Auxiliar_OPEX_CustosUnit!$A$4:$BT$129,COLUMN(Auxiliar_OPEX_CustosUnit!AA$2),0)</f>
        <v>0</v>
      </c>
      <c r="CV22" s="1">
        <f>VLOOKUP($A22,Auxiliar_OPEX_CustosUnit!$A$4:$BT$129,COLUMN(Auxiliar_OPEX_CustosUnit!AB$2),0)</f>
        <v>0</v>
      </c>
      <c r="CW22" s="1">
        <f>VLOOKUP($A22,Auxiliar_OPEX_CustosUnit!$A$4:$BT$129,COLUMN(Auxiliar_OPEX_CustosUnit!AC$2),0)</f>
        <v>3.3764970160000003E-4</v>
      </c>
      <c r="CX22" s="1">
        <f>VLOOKUP($A22,Auxiliar_OPEX_CustosUnit!$A$4:$BT$129,COLUMN(Auxiliar_OPEX_CustosUnit!AD$2),0)</f>
        <v>0</v>
      </c>
      <c r="CY22" s="1">
        <f>VLOOKUP($A22,Auxiliar_OPEX_CustosUnit!$A$4:$BT$129,COLUMN(Auxiliar_OPEX_CustosUnit!AE$2),0)</f>
        <v>0</v>
      </c>
      <c r="CZ22" s="1">
        <f>VLOOKUP($A22,Auxiliar_OPEX_CustosUnit!$A$4:$BT$129,COLUMN(Auxiliar_OPEX_CustosUnit!AF$2),0)</f>
        <v>0</v>
      </c>
      <c r="DA22" s="1">
        <f>VLOOKUP($A22,Auxiliar_OPEX_CustosUnit!$A$4:$BT$129,COLUMN(Auxiliar_OPEX_CustosUnit!AG$2),0)</f>
        <v>0</v>
      </c>
      <c r="DB22" s="1">
        <f>VLOOKUP($A22,Auxiliar_OPEX_CustosUnit!$A$4:$BT$129,COLUMN(Auxiliar_OPEX_CustosUnit!AH$2),0)</f>
        <v>0</v>
      </c>
      <c r="DC22" s="1">
        <f>VLOOKUP($A22,Auxiliar_OPEX_CustosUnit!$A$4:$BT$129,COLUMN(Auxiliar_OPEX_CustosUnit!AI$2),0)</f>
        <v>0</v>
      </c>
      <c r="DD22" s="1">
        <f>VLOOKUP($A22,Auxiliar_OPEX_CustosUnit!$A$4:$BT$129,COLUMN(Auxiliar_OPEX_CustosUnit!AJ$2),0)</f>
        <v>0</v>
      </c>
      <c r="DG22" s="60">
        <v>43800</v>
      </c>
      <c r="DH22" s="1">
        <v>1</v>
      </c>
      <c r="DI22" s="1">
        <f>INDEX(Auxiliar_OPEX_Drivers!$B$2:$CH$18,MATCH(Auxiliar_OPEX_M!DI$3,Auxiliar_OPEX_Drivers!$B$2:$B$18,0),MATCH($DG22,Auxiliar_OPEX_Drivers!$B$2:$CH$2,0))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INDEX(Auxiliar_OPEX_Drivers!$B$2:$CH$18,MATCH(Auxiliar_OPEX_M!DK$3,Auxiliar_OPEX_Drivers!$B$2:$B$18,0),MATCH($DG22,Auxiliar_OPEX_Drivers!$B$2:$CH$2,0))</f>
        <v>14.197864859951647</v>
      </c>
      <c r="DL22" s="1">
        <f>INDEX(Auxiliar_OPEX_Drivers!$B$2:$CH$18,MATCH(Auxiliar_OPEX_M!DL$3,Auxiliar_OPEX_Drivers!$B$2:$B$18,0),MATCH($DG22,Auxiliar_OPEX_Drivers!$B$2:$CH$2,0))</f>
        <v>61.664040607223974</v>
      </c>
      <c r="DM22" s="1">
        <f>INDEX(Auxiliar_OPEX_Drivers!$B$2:$CH$18,MATCH(Auxiliar_OPEX_M!DM$3,Auxiliar_OPEX_Drivers!$B$2:$B$18,0),MATCH($DG22,Auxiliar_OPEX_Drivers!$B$2:$CH$2,0))</f>
        <v>13</v>
      </c>
      <c r="DN22" s="1">
        <f>INDEX(Auxiliar_OPEX_Drivers!$B$2:$CH$18,MATCH(Auxiliar_OPEX_M!DN$3,Auxiliar_OPEX_Drivers!$B$2:$B$18,0),MATCH($DG22,Auxiliar_OPEX_Drivers!$B$2:$CH$2,0))</f>
        <v>629.88820478653656</v>
      </c>
      <c r="DO22" s="1">
        <f>INDEX(Auxiliar_OPEX_Drivers!$B$2:$CH$18,MATCH(Auxiliar_OPEX_M!DO$3,Auxiliar_OPEX_Drivers!$B$2:$B$18,0),MATCH($DG22,Auxiliar_OPEX_Drivers!$B$2:$CH$2,0))</f>
        <v>12</v>
      </c>
      <c r="DP22" s="1">
        <f>INDEX(Auxiliar_OPEX_Drivers!$B$2:$CH$18,MATCH(Auxiliar_OPEX_M!DP$3,Auxiliar_OPEX_Drivers!$B$2:$B$18,0),MATCH($DG22,Auxiliar_OPEX_Drivers!$B$2:$CH$2,0))</f>
        <v>193.23159128191017</v>
      </c>
      <c r="DQ22" s="1">
        <f>INDEX(Auxiliar_OPEX_Drivers!$B$2:$CH$18,MATCH(Auxiliar_OPEX_M!DQ$3,Auxiliar_OPEX_Drivers!$B$2:$B$18,0),MATCH($DG22,Auxiliar_OPEX_Drivers!$B$2:$CH$2,0))</f>
        <v>37.049466214987916</v>
      </c>
      <c r="DR22" s="1">
        <f>INDEX(Auxiliar_OPEX_Drivers!$B$2:$CH$18,MATCH(Auxiliar_OPEX_M!DR$3,Auxiliar_OPEX_Drivers!$B$2:$B$18,0),MATCH($DG22,Auxiliar_OPEX_Drivers!$B$2:$CH$2,0))</f>
        <v>18151498.441950116</v>
      </c>
      <c r="DS22" s="1">
        <f>INDEX(Auxiliar_OPEX_Drivers!$B$2:$CH$18,MATCH(Auxiliar_OPEX_M!DS$3,Auxiliar_OPEX_Drivers!$B$2:$B$18,0),MATCH($DG22,Auxiliar_OPEX_Drivers!$B$2:$CH$2,0))</f>
        <v>78787.885276785499</v>
      </c>
      <c r="DT22" s="1">
        <f>INDEX(Auxiliar_OPEX_Drivers!$B$2:$CH$18,MATCH(Auxiliar_OPEX_M!DT$3,Auxiliar_OPEX_Drivers!$B$2:$B$18,0),MATCH($DG22,Auxiliar_OPEX_Drivers!$B$2:$CH$2,0))</f>
        <v>3672.9180369932642</v>
      </c>
      <c r="DU22" s="1">
        <f>INDEX(Auxiliar_OPEX_Drivers!$B$2:$CH$18,MATCH(Auxiliar_OPEX_M!DU$3,Auxiliar_OPEX_Drivers!$B$2:$B$18,0),MATCH($DG22,Auxiliar_OPEX_Drivers!$B$2:$CH$2,0))</f>
        <v>613.91040532651937</v>
      </c>
      <c r="DV22" s="1">
        <f>INDEX(Auxiliar_OPEX_Drivers!$B$2:$CH$18,MATCH(Auxiliar_OPEX_M!DV$3,Auxiliar_OPEX_Drivers!$B$2:$B$18,0),MATCH($DG22,Auxiliar_OPEX_Drivers!$B$2:$CH$2,0))</f>
        <v>2144661.905015931</v>
      </c>
      <c r="DW22" s="1">
        <f>INDEX(Auxiliar_OPEX_Drivers!$B$2:$CH$18,MATCH(Auxiliar_OPEX_M!DW$3,Auxiliar_OPEX_Drivers!$B$2:$B$18,0),MATCH($DG22,Auxiliar_OPEX_Drivers!$B$2:$CH$2,0))</f>
        <v>3560.1512036599297</v>
      </c>
      <c r="DX22" s="1">
        <f>INDEX(Auxiliar_OPEX_Drivers!$B$2:$CH$18,MATCH(Auxiliar_OPEX_M!DX$3,Auxiliar_OPEX_Drivers!$B$2:$B$18,0),MATCH($DG22,Auxiliar_OPEX_Drivers!$B$2:$CH$2,0))</f>
        <v>2165372.1586213601</v>
      </c>
      <c r="DY22" s="1">
        <f>INDEX(Auxiliar_OPEX_Drivers!$B$2:$CH$18,MATCH(Auxiliar_OPEX_M!DY$3,Auxiliar_OPEX_Drivers!$B$2:$B$18,0),MATCH($DG22,Auxiliar_OPEX_Drivers!$B$2:$CH$2,0))</f>
        <v>961.03116775061017</v>
      </c>
    </row>
    <row r="23" spans="1:129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4"/>
        <v>0</v>
      </c>
      <c r="CG23" s="51">
        <f t="shared" ca="1" si="4"/>
        <v>0</v>
      </c>
      <c r="CH23" s="51">
        <f t="shared" ca="1" si="4"/>
        <v>0</v>
      </c>
      <c r="CI23" s="51">
        <f t="shared" ca="1" si="4"/>
        <v>0</v>
      </c>
      <c r="CJ23" s="51">
        <f t="shared" ca="1" si="4"/>
        <v>0</v>
      </c>
      <c r="CK23" s="51">
        <f t="shared" ca="1" si="4"/>
        <v>0</v>
      </c>
      <c r="CM23" s="1" t="str">
        <f>VLOOKUP($A23,Auxiliar_OPEX_CustosUnit!$A$4:$BT$129,COLUMN(Auxiliar_OPEX_CustosUnit!S$2),0)</f>
        <v/>
      </c>
      <c r="CN23" s="1" t="str">
        <f>VLOOKUP($A23,Auxiliar_OPEX_CustosUnit!$A$4:$BT$129,COLUMN(Auxiliar_OPEX_CustosUnit!T$2),0)</f>
        <v/>
      </c>
      <c r="CO23" s="1" t="str">
        <f>VLOOKUP($A23,Auxiliar_OPEX_CustosUnit!$A$4:$BT$129,COLUMN(Auxiliar_OPEX_CustosUnit!U$2),0)</f>
        <v/>
      </c>
      <c r="CP23" s="1" t="str">
        <f>VLOOKUP($A23,Auxiliar_OPEX_CustosUnit!$A$4:$BT$129,COLUMN(Auxiliar_OPEX_CustosUnit!V$2),0)</f>
        <v/>
      </c>
      <c r="CQ23" s="1" t="str">
        <f>VLOOKUP($A23,Auxiliar_OPEX_CustosUnit!$A$4:$BT$129,COLUMN(Auxiliar_OPEX_CustosUnit!W$2),0)</f>
        <v/>
      </c>
      <c r="CR23" s="1" t="str">
        <f>VLOOKUP($A23,Auxiliar_OPEX_CustosUnit!$A$4:$BT$129,COLUMN(Auxiliar_OPEX_CustosUnit!X$2),0)</f>
        <v/>
      </c>
      <c r="CS23" s="1" t="str">
        <f>VLOOKUP($A23,Auxiliar_OPEX_CustosUnit!$A$4:$BT$129,COLUMN(Auxiliar_OPEX_CustosUnit!Y$2),0)</f>
        <v/>
      </c>
      <c r="CT23" s="1" t="str">
        <f>VLOOKUP($A23,Auxiliar_OPEX_CustosUnit!$A$4:$BT$129,COLUMN(Auxiliar_OPEX_CustosUnit!Z$2),0)</f>
        <v/>
      </c>
      <c r="CU23" s="1" t="str">
        <f>VLOOKUP($A23,Auxiliar_OPEX_CustosUnit!$A$4:$BT$129,COLUMN(Auxiliar_OPEX_CustosUnit!AA$2),0)</f>
        <v/>
      </c>
      <c r="CV23" s="1" t="str">
        <f>VLOOKUP($A23,Auxiliar_OPEX_CustosUnit!$A$4:$BT$129,COLUMN(Auxiliar_OPEX_CustosUnit!AB$2),0)</f>
        <v/>
      </c>
      <c r="CW23" s="1" t="str">
        <f>VLOOKUP($A23,Auxiliar_OPEX_CustosUnit!$A$4:$BT$129,COLUMN(Auxiliar_OPEX_CustosUnit!AC$2),0)</f>
        <v/>
      </c>
      <c r="CX23" s="1" t="str">
        <f>VLOOKUP($A23,Auxiliar_OPEX_CustosUnit!$A$4:$BT$129,COLUMN(Auxiliar_OPEX_CustosUnit!AD$2),0)</f>
        <v/>
      </c>
      <c r="CY23" s="1" t="str">
        <f>VLOOKUP($A23,Auxiliar_OPEX_CustosUnit!$A$4:$BT$129,COLUMN(Auxiliar_OPEX_CustosUnit!AE$2),0)</f>
        <v/>
      </c>
      <c r="CZ23" s="1" t="str">
        <f>VLOOKUP($A23,Auxiliar_OPEX_CustosUnit!$A$4:$BT$129,COLUMN(Auxiliar_OPEX_CustosUnit!AF$2),0)</f>
        <v/>
      </c>
      <c r="DA23" s="1" t="str">
        <f>VLOOKUP($A23,Auxiliar_OPEX_CustosUnit!$A$4:$BT$129,COLUMN(Auxiliar_OPEX_CustosUnit!AG$2),0)</f>
        <v/>
      </c>
      <c r="DB23" s="1" t="str">
        <f>VLOOKUP($A23,Auxiliar_OPEX_CustosUnit!$A$4:$BT$129,COLUMN(Auxiliar_OPEX_CustosUnit!AH$2),0)</f>
        <v/>
      </c>
      <c r="DC23" s="1" t="str">
        <f>VLOOKUP($A23,Auxiliar_OPEX_CustosUnit!$A$4:$BT$129,COLUMN(Auxiliar_OPEX_CustosUnit!AI$2),0)</f>
        <v/>
      </c>
      <c r="DD23" s="1" t="str">
        <f>VLOOKUP($A23,Auxiliar_OPEX_CustosUnit!$A$4:$BT$129,COLUMN(Auxiliar_OPEX_CustosUnit!AJ$2),0)</f>
        <v/>
      </c>
      <c r="DG23" s="60">
        <v>43831</v>
      </c>
      <c r="DH23" s="1">
        <v>1</v>
      </c>
      <c r="DI23" s="1">
        <f>INDEX(Auxiliar_OPEX_Drivers!$B$2:$CH$18,MATCH(Auxiliar_OPEX_M!DI$3,Auxiliar_OPEX_Drivers!$B$2:$B$18,0),MATCH($DG23,Auxiliar_OPEX_Drivers!$B$2:$CH$2,0))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INDEX(Auxiliar_OPEX_Drivers!$B$2:$CH$18,MATCH(Auxiliar_OPEX_M!DK$3,Auxiliar_OPEX_Drivers!$B$2:$B$18,0),MATCH($DG23,Auxiliar_OPEX_Drivers!$B$2:$CH$2,0))</f>
        <v>14.403415720910379</v>
      </c>
      <c r="DL23" s="1">
        <f>INDEX(Auxiliar_OPEX_Drivers!$B$2:$CH$18,MATCH(Auxiliar_OPEX_M!DL$3,Auxiliar_OPEX_Drivers!$B$2:$B$18,0),MATCH($DG23,Auxiliar_OPEX_Drivers!$B$2:$CH$2,0))</f>
        <v>62.955560410032106</v>
      </c>
      <c r="DM23" s="1">
        <f>INDEX(Auxiliar_OPEX_Drivers!$B$2:$CH$18,MATCH(Auxiliar_OPEX_M!DM$3,Auxiliar_OPEX_Drivers!$B$2:$B$18,0),MATCH($DG23,Auxiliar_OPEX_Drivers!$B$2:$CH$2,0))</f>
        <v>13</v>
      </c>
      <c r="DN23" s="1">
        <f>INDEX(Auxiliar_OPEX_Drivers!$B$2:$CH$18,MATCH(Auxiliar_OPEX_M!DN$3,Auxiliar_OPEX_Drivers!$B$2:$B$18,0),MATCH($DG23,Auxiliar_OPEX_Drivers!$B$2:$CH$2,0))</f>
        <v>656.15530343146793</v>
      </c>
      <c r="DO23" s="1">
        <f>INDEX(Auxiliar_OPEX_Drivers!$B$2:$CH$18,MATCH(Auxiliar_OPEX_M!DO$3,Auxiliar_OPEX_Drivers!$B$2:$B$18,0),MATCH($DG23,Auxiliar_OPEX_Drivers!$B$2:$CH$2,0))</f>
        <v>12</v>
      </c>
      <c r="DP23" s="1">
        <f>INDEX(Auxiliar_OPEX_Drivers!$B$2:$CH$18,MATCH(Auxiliar_OPEX_M!DP$3,Auxiliar_OPEX_Drivers!$B$2:$B$18,0),MATCH($DG23,Auxiliar_OPEX_Drivers!$B$2:$CH$2,0))</f>
        <v>197.73070641005256</v>
      </c>
      <c r="DQ23" s="1">
        <f>INDEX(Auxiliar_OPEX_Drivers!$B$2:$CH$18,MATCH(Auxiliar_OPEX_M!DQ$3,Auxiliar_OPEX_Drivers!$B$2:$B$18,0),MATCH($DG23,Auxiliar_OPEX_Drivers!$B$2:$CH$2,0))</f>
        <v>37.100853930227593</v>
      </c>
      <c r="DR23" s="1">
        <f>INDEX(Auxiliar_OPEX_Drivers!$B$2:$CH$18,MATCH(Auxiliar_OPEX_M!DR$3,Auxiliar_OPEX_Drivers!$B$2:$B$18,0),MATCH($DG23,Auxiliar_OPEX_Drivers!$B$2:$CH$2,0))</f>
        <v>18238834.45055994</v>
      </c>
      <c r="DS23" s="1">
        <f>INDEX(Auxiliar_OPEX_Drivers!$B$2:$CH$18,MATCH(Auxiliar_OPEX_M!DS$3,Auxiliar_OPEX_Drivers!$B$2:$B$18,0),MATCH($DG23,Auxiliar_OPEX_Drivers!$B$2:$CH$2,0))</f>
        <v>87336.008609823999</v>
      </c>
      <c r="DT23" s="1">
        <f>INDEX(Auxiliar_OPEX_Drivers!$B$2:$CH$18,MATCH(Auxiliar_OPEX_M!DT$3,Auxiliar_OPEX_Drivers!$B$2:$B$18,0),MATCH($DG23,Auxiliar_OPEX_Drivers!$B$2:$CH$2,0))</f>
        <v>5785.1055472871449</v>
      </c>
      <c r="DU23" s="1">
        <f>INDEX(Auxiliar_OPEX_Drivers!$B$2:$CH$18,MATCH(Auxiliar_OPEX_M!DU$3,Auxiliar_OPEX_Drivers!$B$2:$B$18,0),MATCH($DG23,Auxiliar_OPEX_Drivers!$B$2:$CH$2,0))</f>
        <v>2795.2532372873407</v>
      </c>
      <c r="DV23" s="1">
        <f>INDEX(Auxiliar_OPEX_Drivers!$B$2:$CH$18,MATCH(Auxiliar_OPEX_M!DV$3,Auxiliar_OPEX_Drivers!$B$2:$B$18,0),MATCH($DG23,Auxiliar_OPEX_Drivers!$B$2:$CH$2,0))</f>
        <v>2147610.1252298849</v>
      </c>
      <c r="DW23" s="1">
        <f>INDEX(Auxiliar_OPEX_Drivers!$B$2:$CH$18,MATCH(Auxiliar_OPEX_M!DW$3,Auxiliar_OPEX_Drivers!$B$2:$B$18,0),MATCH($DG23,Auxiliar_OPEX_Drivers!$B$2:$CH$2,0))</f>
        <v>5687.2202139538194</v>
      </c>
      <c r="DX23" s="1">
        <f>INDEX(Auxiliar_OPEX_Drivers!$B$2:$CH$18,MATCH(Auxiliar_OPEX_M!DX$3,Auxiliar_OPEX_Drivers!$B$2:$B$18,0),MATCH($DG23,Auxiliar_OPEX_Drivers!$B$2:$CH$2,0))</f>
        <v>2168315.2641686471</v>
      </c>
      <c r="DY23" s="1">
        <f>INDEX(Auxiliar_OPEX_Drivers!$B$2:$CH$18,MATCH(Auxiliar_OPEX_M!DY$3,Auxiliar_OPEX_Drivers!$B$2:$B$18,0),MATCH($DG23,Auxiliar_OPEX_Drivers!$B$2:$CH$2,0))</f>
        <v>993.3458399026905</v>
      </c>
    </row>
    <row r="24" spans="1:129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456.45853337051074</v>
      </c>
      <c r="E24" s="51">
        <f ca="1">SUMPRODUCT($CM24:$DD24,INDIRECT(ADDRESS(E$2,$DH$2)):INDIRECT(ADDRESS(E$2,$DY$2)))</f>
        <v>458.23351341083276</v>
      </c>
      <c r="F24" s="51">
        <f ca="1">SUMPRODUCT($CM24:$DD24,INDIRECT(ADDRESS(F$2,$DH$2)):INDIRECT(ADDRESS(F$2,$DY$2)))</f>
        <v>460.04533410928423</v>
      </c>
      <c r="G24" s="51">
        <f ca="1">SUMPRODUCT($CM24:$DD24,INDIRECT(ADDRESS(G$2,$DH$2)):INDIRECT(ADDRESS(G$2,$DY$2)))</f>
        <v>461.72672279248786</v>
      </c>
      <c r="H24" s="51">
        <f ca="1">SUMPRODUCT($CM24:$DD24,INDIRECT(ADDRESS(H$2,$DH$2)):INDIRECT(ADDRESS(H$2,$DY$2)))</f>
        <v>463.54573619737425</v>
      </c>
      <c r="I24" s="51">
        <f ca="1">SUMPRODUCT($CM24:$DD24,INDIRECT(ADDRESS(I$2,$DH$2)):INDIRECT(ADDRESS(I$2,$DY$2)))</f>
        <v>465.43022466529862</v>
      </c>
      <c r="J24" s="51">
        <f ca="1">SUMPRODUCT($CM24:$DD24,INDIRECT(ADDRESS(J$2,$DH$2)):INDIRECT(ADDRESS(J$2,$DY$2)))</f>
        <v>467.1849342108311</v>
      </c>
      <c r="K24" s="51">
        <f ca="1">SUMPRODUCT($CM24:$DD24,INDIRECT(ADDRESS(K$2,$DH$2)):INDIRECT(ADDRESS(K$2,$DY$2)))</f>
        <v>473.16238440733281</v>
      </c>
      <c r="L24" s="51">
        <f ca="1">SUMPRODUCT($CM24:$DD24,INDIRECT(ADDRESS(L$2,$DH$2)):INDIRECT(ADDRESS(L$2,$DY$2)))</f>
        <v>475.13358832225555</v>
      </c>
      <c r="M24" s="51">
        <f ca="1">SUMPRODUCT($CM24:$DD24,INDIRECT(ADDRESS(M$2,$DH$2)):INDIRECT(ADDRESS(M$2,$DY$2)))</f>
        <v>476.85072577269602</v>
      </c>
      <c r="N24" s="51">
        <f ca="1">SUMPRODUCT($CM24:$DD24,INDIRECT(ADDRESS(N$2,$DH$2)):INDIRECT(ADDRESS(N$2,$DY$2)))</f>
        <v>478.71788249700347</v>
      </c>
      <c r="O24" s="51">
        <f ca="1">SUMPRODUCT($CM24:$DD24,INDIRECT(ADDRESS(O$2,$DH$2)):INDIRECT(ADDRESS(O$2,$DY$2)))</f>
        <v>480.76051447692322</v>
      </c>
      <c r="P24" s="51">
        <f ca="1">SUMPRODUCT($CM24:$DD24,INDIRECT(ADDRESS(P$2,$DH$2)):INDIRECT(ADDRESS(P$2,$DY$2)))</f>
        <v>482.54033338822063</v>
      </c>
      <c r="Q24" s="51">
        <f ca="1">SUMPRODUCT($CM24:$DD24,INDIRECT(ADDRESS(Q$2,$DH$2)):INDIRECT(ADDRESS(Q$2,$DY$2)))</f>
        <v>484.20974012486897</v>
      </c>
      <c r="R24" s="51">
        <f ca="1">SUMPRODUCT($CM24:$DD24,INDIRECT(ADDRESS(R$2,$DH$2)):INDIRECT(ADDRESS(R$2,$DY$2)))</f>
        <v>485.94993066645696</v>
      </c>
      <c r="S24" s="51">
        <f ca="1">SUMPRODUCT($CM24:$DD24,INDIRECT(ADDRESS(S$2,$DH$2)):INDIRECT(ADDRESS(S$2,$DY$2)))</f>
        <v>487.88232685427556</v>
      </c>
      <c r="T24" s="51">
        <f ca="1">SUMPRODUCT($CM24:$DD24,INDIRECT(ADDRESS(T$2,$DH$2)):INDIRECT(ADDRESS(T$2,$DY$2)))</f>
        <v>489.76116193416084</v>
      </c>
      <c r="U24" s="51">
        <f ca="1">SUMPRODUCT($CM24:$DD24,INDIRECT(ADDRESS(U$2,$DH$2)):INDIRECT(ADDRESS(U$2,$DY$2)))</f>
        <v>491.47856812916689</v>
      </c>
      <c r="V24" s="51">
        <f ca="1">SUMPRODUCT($CM24:$DD24,INDIRECT(ADDRESS(V$2,$DH$2)):INDIRECT(ADDRESS(V$2,$DY$2)))</f>
        <v>493.04499961660122</v>
      </c>
      <c r="W24" s="51">
        <f ca="1">SUMPRODUCT($CM24:$DD24,INDIRECT(ADDRESS(W$2,$DH$2)):INDIRECT(ADDRESS(W$2,$DY$2)))</f>
        <v>498.38757076494835</v>
      </c>
      <c r="X24" s="51">
        <f ca="1">SUMPRODUCT($CM24:$DD24,INDIRECT(ADDRESS(X$2,$DH$2)):INDIRECT(ADDRESS(X$2,$DY$2)))</f>
        <v>500.16493972649096</v>
      </c>
      <c r="Y24" s="51">
        <f ca="1">SUMPRODUCT($CM24:$DD24,INDIRECT(ADDRESS(Y$2,$DH$2)):INDIRECT(ADDRESS(Y$2,$DY$2)))</f>
        <v>502.02151732295704</v>
      </c>
      <c r="Z24" s="51">
        <f ca="1">SUMPRODUCT($CM24:$DD24,INDIRECT(ADDRESS(Z$2,$DH$2)):INDIRECT(ADDRESS(Z$2,$DY$2)))</f>
        <v>504.0172663208831</v>
      </c>
      <c r="AA24" s="51">
        <f ca="1">SUMPRODUCT($CM24:$DD24,INDIRECT(ADDRESS(AA$2,$DH$2)):INDIRECT(ADDRESS(AA$2,$DY$2)))</f>
        <v>505.95085582028082</v>
      </c>
      <c r="AB24" s="51">
        <f ca="1">SUMPRODUCT($CM24:$DD24,INDIRECT(ADDRESS(AB$2,$DH$2)):INDIRECT(ADDRESS(AB$2,$DY$2)))</f>
        <v>507.39889363598536</v>
      </c>
      <c r="AC24" s="51">
        <f ca="1">SUMPRODUCT($CM24:$DD24,INDIRECT(ADDRESS(AC$2,$DH$2)):INDIRECT(ADDRESS(AC$2,$DY$2)))</f>
        <v>508.92282590228729</v>
      </c>
      <c r="AD24" s="51">
        <f ca="1">SUMPRODUCT($CM24:$DD24,INDIRECT(ADDRESS(AD$2,$DH$2)):INDIRECT(ADDRESS(AD$2,$DY$2)))</f>
        <v>510.24998157522361</v>
      </c>
      <c r="AE24" s="51">
        <f ca="1">SUMPRODUCT($CM24:$DD24,INDIRECT(ADDRESS(AE$2,$DH$2)):INDIRECT(ADDRESS(AE$2,$DY$2)))</f>
        <v>511.45881639312643</v>
      </c>
      <c r="AF24" s="51">
        <f ca="1">SUMPRODUCT($CM24:$DD24,INDIRECT(ADDRESS(AF$2,$DH$2)):INDIRECT(ADDRESS(AF$2,$DY$2)))</f>
        <v>512.76023920189709</v>
      </c>
      <c r="AG24" s="51">
        <f ca="1">SUMPRODUCT($CM24:$DD24,INDIRECT(ADDRESS(AG$2,$DH$2)):INDIRECT(ADDRESS(AG$2,$DY$2)))</f>
        <v>514.22843784241377</v>
      </c>
      <c r="AH24" s="51">
        <f ca="1">SUMPRODUCT($CM24:$DD24,INDIRECT(ADDRESS(AH$2,$DH$2)):INDIRECT(ADDRESS(AH$2,$DY$2)))</f>
        <v>515.76224585790442</v>
      </c>
      <c r="AI24" s="51">
        <f ca="1">SUMPRODUCT($CM24:$DD24,INDIRECT(ADDRESS(AI$2,$DH$2)):INDIRECT(ADDRESS(AI$2,$DY$2)))</f>
        <v>521.12788295063979</v>
      </c>
      <c r="AJ24" s="51">
        <f ca="1">SUMPRODUCT($CM24:$DD24,INDIRECT(ADDRESS(AJ$2,$DH$2)):INDIRECT(ADDRESS(AJ$2,$DY$2)))</f>
        <v>522.53523277278555</v>
      </c>
      <c r="AK24" s="51">
        <f ca="1">SUMPRODUCT($CM24:$DD24,INDIRECT(ADDRESS(AK$2,$DH$2)):INDIRECT(ADDRESS(AK$2,$DY$2)))</f>
        <v>524.33452017737568</v>
      </c>
      <c r="AL24" s="51">
        <f ca="1">SUMPRODUCT($CM24:$DD24,INDIRECT(ADDRESS(AL$2,$DH$2)):INDIRECT(ADDRESS(AL$2,$DY$2)))</f>
        <v>526.1437483963557</v>
      </c>
      <c r="AM24" s="51">
        <f ca="1">SUMPRODUCT($CM24:$DD24,INDIRECT(ADDRESS(AM$2,$DH$2)):INDIRECT(ADDRESS(AM$2,$DY$2)))</f>
        <v>527.85754479719162</v>
      </c>
      <c r="AN24" s="51">
        <f ca="1">SUMPRODUCT($CM24:$DD24,INDIRECT(ADDRESS(AN$2,$DH$2)):INDIRECT(ADDRESS(AN$2,$DY$2)))</f>
        <v>529.37988111287621</v>
      </c>
      <c r="AO24" s="51">
        <f ca="1">SUMPRODUCT($CM24:$DD24,INDIRECT(ADDRESS(AO$2,$DH$2)):INDIRECT(ADDRESS(AO$2,$DY$2)))</f>
        <v>531.01792850806044</v>
      </c>
      <c r="AP24" s="51">
        <f ca="1">SUMPRODUCT($CM24:$DD24,INDIRECT(ADDRESS(AP$2,$DH$2)):INDIRECT(ADDRESS(AP$2,$DY$2)))</f>
        <v>532.65244333544297</v>
      </c>
      <c r="AQ24" s="51">
        <f ca="1">SUMPRODUCT($CM24:$DD24,INDIRECT(ADDRESS(AQ$2,$DH$2)):INDIRECT(ADDRESS(AQ$2,$DY$2)))</f>
        <v>534.15168713929961</v>
      </c>
      <c r="AR24" s="51">
        <f ca="1">SUMPRODUCT($CM24:$DD24,INDIRECT(ADDRESS(AR$2,$DH$2)):INDIRECT(ADDRESS(AR$2,$DY$2)))</f>
        <v>535.76823255295824</v>
      </c>
      <c r="AS24" s="51">
        <f ca="1">SUMPRODUCT($CM24:$DD24,INDIRECT(ADDRESS(AS$2,$DH$2)):INDIRECT(ADDRESS(AS$2,$DY$2)))</f>
        <v>537.38477796661687</v>
      </c>
      <c r="AT24" s="51">
        <f ca="1">SUMPRODUCT($CM24:$DD24,INDIRECT(ADDRESS(AT$2,$DH$2)):INDIRECT(ADDRESS(AT$2,$DY$2)))</f>
        <v>538.92975723672203</v>
      </c>
      <c r="AU24" s="51">
        <f ca="1">SUMPRODUCT($CM24:$DD24,INDIRECT(ADDRESS(AU$2,$DH$2)):INDIRECT(ADDRESS(AU$2,$DY$2)))</f>
        <v>544.05893429754406</v>
      </c>
      <c r="AV24" s="51">
        <f ca="1">SUMPRODUCT($CM24:$DD24,INDIRECT(ADDRESS(AV$2,$DH$2)):INDIRECT(ADDRESS(AV$2,$DY$2)))</f>
        <v>545.95382251412275</v>
      </c>
      <c r="AW24" s="51">
        <f ca="1">SUMPRODUCT($CM24:$DD24,INDIRECT(ADDRESS(AW$2,$DH$2)):INDIRECT(ADDRESS(AW$2,$DY$2)))</f>
        <v>547.79260142032001</v>
      </c>
      <c r="AX24" s="51">
        <f ca="1">SUMPRODUCT($CM24:$DD24,INDIRECT(ADDRESS(AX$2,$DH$2)):INDIRECT(ADDRESS(AX$2,$DY$2)))</f>
        <v>549.71437444761841</v>
      </c>
      <c r="AY24" s="51">
        <f ca="1">SUMPRODUCT($CM24:$DD24,INDIRECT(ADDRESS(AY$2,$DH$2)):INDIRECT(ADDRESS(AY$2,$DY$2)))</f>
        <v>551.37361440918312</v>
      </c>
      <c r="AZ24" s="51">
        <f ca="1">SUMPRODUCT($CM24:$DD24,INDIRECT(ADDRESS(AZ$2,$DH$2)):INDIRECT(ADDRESS(AZ$2,$DY$2)))</f>
        <v>552.54926482301653</v>
      </c>
      <c r="BA24" s="51">
        <f ca="1">SUMPRODUCT($CM24:$DD24,INDIRECT(ADDRESS(BA$2,$DH$2)):INDIRECT(ADDRESS(BA$2,$DY$2)))</f>
        <v>553.6215307671938</v>
      </c>
      <c r="BB24" s="51">
        <f ca="1">SUMPRODUCT($CM24:$DD24,INDIRECT(ADDRESS(BB$2,$DH$2)):INDIRECT(ADDRESS(BB$2,$DY$2)))</f>
        <v>554.76778619287597</v>
      </c>
      <c r="BC24" s="51">
        <f ca="1">SUMPRODUCT($CM24:$DD24,INDIRECT(ADDRESS(BC$2,$DH$2)):INDIRECT(ADDRESS(BC$2,$DY$2)))</f>
        <v>555.77063543016789</v>
      </c>
      <c r="BD24" s="51">
        <f ca="1">SUMPRODUCT($CM24:$DD24,INDIRECT(ADDRESS(BD$2,$DH$2)):INDIRECT(ADDRESS(BD$2,$DY$2)))</f>
        <v>556.75193298186241</v>
      </c>
      <c r="BE24" s="51">
        <f ca="1">SUMPRODUCT($CM24:$DD24,INDIRECT(ADDRESS(BE$2,$DH$2)):INDIRECT(ADDRESS(BE$2,$DY$2)))</f>
        <v>557.79460512160063</v>
      </c>
      <c r="BF24" s="51">
        <f ca="1">SUMPRODUCT($CM24:$DD24,INDIRECT(ADDRESS(BF$2,$DH$2)):INDIRECT(ADDRESS(BF$2,$DY$2)))</f>
        <v>558.91382153214204</v>
      </c>
      <c r="BG24" s="51">
        <f ca="1">SUMPRODUCT($CM24:$DD24,INDIRECT(ADDRESS(BG$2,$DH$2)):INDIRECT(ADDRESS(BG$2,$DY$2)))</f>
        <v>563.80304508760855</v>
      </c>
      <c r="BH24" s="51">
        <f ca="1">SUMPRODUCT($CM24:$DD24,INDIRECT(ADDRESS(BH$2,$DH$2)):INDIRECT(ADDRESS(BH$2,$DY$2)))</f>
        <v>565.37700736602517</v>
      </c>
      <c r="BI24" s="51">
        <f ca="1">SUMPRODUCT($CM24:$DD24,INDIRECT(ADDRESS(BI$2,$DH$2)):INDIRECT(ADDRESS(BI$2,$DY$2)))</f>
        <v>566.9509696444419</v>
      </c>
      <c r="BJ24" s="51">
        <f ca="1">SUMPRODUCT($CM24:$DD24,INDIRECT(ADDRESS(BJ$2,$DH$2)):INDIRECT(ADDRESS(BJ$2,$DY$2)))</f>
        <v>568.52493192285851</v>
      </c>
      <c r="BK24" s="51">
        <f ca="1">SUMPRODUCT($CM24:$DD24,INDIRECT(ADDRESS(BK$2,$DH$2)):INDIRECT(ADDRESS(BK$2,$DY$2)))</f>
        <v>570.09889420127524</v>
      </c>
      <c r="BL24" s="51">
        <f ca="1">SUMPRODUCT($CM24:$DD24,INDIRECT(ADDRESS(BL$2,$DH$2)):INDIRECT(ADDRESS(BL$2,$DY$2)))</f>
        <v>571.34908622601256</v>
      </c>
      <c r="BM24" s="51">
        <f ca="1">SUMPRODUCT($CM24:$DD24,INDIRECT(ADDRESS(BM$2,$DH$2)):INDIRECT(ADDRESS(BM$2,$DY$2)))</f>
        <v>572.59927825074988</v>
      </c>
      <c r="BN24" s="51">
        <f ca="1">SUMPRODUCT($CM24:$DD24,INDIRECT(ADDRESS(BN$2,$DH$2)):INDIRECT(ADDRESS(BN$2,$DY$2)))</f>
        <v>573.84947027548731</v>
      </c>
      <c r="BO24" s="51">
        <f ca="1">SUMPRODUCT($CM24:$DD24,INDIRECT(ADDRESS(BO$2,$DH$2)):INDIRECT(ADDRESS(BO$2,$DY$2)))</f>
        <v>575.09966230022462</v>
      </c>
      <c r="BP24" s="51">
        <f ca="1">SUMPRODUCT($CM24:$DD24,INDIRECT(ADDRESS(BP$2,$DH$2)):INDIRECT(ADDRESS(BP$2,$DY$2)))</f>
        <v>576.34985432496205</v>
      </c>
      <c r="BQ24" s="51">
        <f ca="1">SUMPRODUCT($CM24:$DD24,INDIRECT(ADDRESS(BQ$2,$DH$2)):INDIRECT(ADDRESS(BQ$2,$DY$2)))</f>
        <v>577.60004634969937</v>
      </c>
      <c r="BR24" s="51">
        <f ca="1">SUMPRODUCT($CM24:$DD24,INDIRECT(ADDRESS(BR$2,$DH$2)):INDIRECT(ADDRESS(BR$2,$DY$2)))</f>
        <v>578.85023837443669</v>
      </c>
      <c r="BS24" s="51">
        <f ca="1">SUMPRODUCT($CM24:$DD24,INDIRECT(ADDRESS(BS$2,$DH$2)):INDIRECT(ADDRESS(BS$2,$DY$2)))</f>
        <v>583.59942087291358</v>
      </c>
      <c r="BT24" s="51">
        <f ca="1">SUMPRODUCT($CM24:$DD24,INDIRECT(ADDRESS(BT$2,$DH$2)):INDIRECT(ADDRESS(BT$2,$DY$2)))</f>
        <v>584.8496128976509</v>
      </c>
      <c r="BU24" s="51">
        <f ca="1">SUMPRODUCT($CM24:$DD24,INDIRECT(ADDRESS(BU$2,$DH$2)):INDIRECT(ADDRESS(BU$2,$DY$2)))</f>
        <v>586.09980492238833</v>
      </c>
      <c r="BV24" s="51">
        <f ca="1">SUMPRODUCT($CM24:$DD24,INDIRECT(ADDRESS(BV$2,$DH$2)):INDIRECT(ADDRESS(BV$2,$DY$2)))</f>
        <v>587.34999694712565</v>
      </c>
      <c r="BW24" s="51">
        <f ca="1">SUMPRODUCT($CM24:$DD24,INDIRECT(ADDRESS(BW$2,$DH$2)):INDIRECT(ADDRESS(BW$2,$DY$2)))</f>
        <v>588.60018897186296</v>
      </c>
      <c r="BX24" s="51">
        <f ca="1">SUMPRODUCT($CM24:$DD24,INDIRECT(ADDRESS(BX$2,$DH$2)):INDIRECT(ADDRESS(BX$2,$DY$2)))</f>
        <v>590.17415125027969</v>
      </c>
      <c r="BY24" s="51">
        <f ca="1">SUMPRODUCT($CM24:$DD24,INDIRECT(ADDRESS(BY$2,$DH$2)):INDIRECT(ADDRESS(BY$2,$DY$2)))</f>
        <v>591.74811352869631</v>
      </c>
      <c r="BZ24" s="51">
        <f ca="1">SUMPRODUCT($CM24:$DD24,INDIRECT(ADDRESS(BZ$2,$DH$2)):INDIRECT(ADDRESS(BZ$2,$DY$2)))</f>
        <v>593.32207580711304</v>
      </c>
      <c r="CA24" s="51">
        <f ca="1">SUMPRODUCT($CM24:$DD24,INDIRECT(ADDRESS(CA$2,$DH$2)):INDIRECT(ADDRESS(CA$2,$DY$2)))</f>
        <v>594.89603808552977</v>
      </c>
      <c r="CB24" s="51">
        <f ca="1">SUMPRODUCT($CM24:$DD24,INDIRECT(ADDRESS(CB$2,$DH$2)):INDIRECT(ADDRESS(CB$2,$DY$2)))</f>
        <v>596.47000036394638</v>
      </c>
      <c r="CC24" s="51">
        <f ca="1">SUMPRODUCT($CM24:$DD24,INDIRECT(ADDRESS(CC$2,$DH$2)):INDIRECT(ADDRESS(CC$2,$DY$2)))</f>
        <v>598.04396264236311</v>
      </c>
      <c r="CD24" s="51">
        <f ca="1">SUMPRODUCT($CM24:$DD24,INDIRECT(ADDRESS(CD$2,$DH$2)):INDIRECT(ADDRESS(CD$2,$DY$2)))</f>
        <v>599.61792492077984</v>
      </c>
      <c r="CF24" s="51">
        <f t="shared" ref="CF24:CK33" ca="1" si="5">SUMPRODUCT($D24:$CD24,N($D$1:$CD$1=CF$1))</f>
        <v>5617.2500942328306</v>
      </c>
      <c r="CG24" s="51">
        <f t="shared" ca="1" si="5"/>
        <v>5925.4092106693115</v>
      </c>
      <c r="CH24" s="51">
        <f t="shared" ca="1" si="5"/>
        <v>6202.7803695031853</v>
      </c>
      <c r="CI24" s="51">
        <f t="shared" ca="1" si="5"/>
        <v>6478.1780549407649</v>
      </c>
      <c r="CJ24" s="51">
        <f t="shared" ca="1" si="5"/>
        <v>6724.924425071069</v>
      </c>
      <c r="CK24" s="51">
        <f t="shared" ca="1" si="5"/>
        <v>6956.1966607135146</v>
      </c>
      <c r="CM24" s="1">
        <f>VLOOKUP($A24,Auxiliar_OPEX_CustosUnit!$A$4:$BT$129,COLUMN(Auxiliar_OPEX_CustosUnit!S$2),0)</f>
        <v>0</v>
      </c>
      <c r="CN24" s="1">
        <f>VLOOKUP($A24,Auxiliar_OPEX_CustosUnit!$A$4:$BT$129,COLUMN(Auxiliar_OPEX_CustosUnit!T$2),0)</f>
        <v>0</v>
      </c>
      <c r="CO24" s="1">
        <f>VLOOKUP($A24,Auxiliar_OPEX_CustosUnit!$A$4:$BT$129,COLUMN(Auxiliar_OPEX_CustosUnit!U$2),0)</f>
        <v>45.686795988000902</v>
      </c>
      <c r="CP24" s="1">
        <f>VLOOKUP($A24,Auxiliar_OPEX_CustosUnit!$A$4:$BT$129,COLUMN(Auxiliar_OPEX_CustosUnit!V$2),0)</f>
        <v>0</v>
      </c>
      <c r="CQ24" s="1">
        <f>VLOOKUP($A24,Auxiliar_OPEX_CustosUnit!$A$4:$BT$129,COLUMN(Auxiliar_OPEX_CustosUnit!W$2),0)</f>
        <v>0</v>
      </c>
      <c r="CR24" s="1">
        <f>VLOOKUP($A24,Auxiliar_OPEX_CustosUnit!$A$4:$BT$129,COLUMN(Auxiliar_OPEX_CustosUnit!X$2),0)</f>
        <v>0</v>
      </c>
      <c r="CS24" s="1">
        <f>VLOOKUP($A24,Auxiliar_OPEX_CustosUnit!$A$4:$BT$129,COLUMN(Auxiliar_OPEX_CustosUnit!Y$2),0)</f>
        <v>0.13728920330284</v>
      </c>
      <c r="CT24" s="1">
        <f>VLOOKUP($A24,Auxiliar_OPEX_CustosUnit!$A$4:$BT$129,COLUMN(Auxiliar_OPEX_CustosUnit!Z$2),0)</f>
        <v>0</v>
      </c>
      <c r="CU24" s="1">
        <f>VLOOKUP($A24,Auxiliar_OPEX_CustosUnit!$A$4:$BT$129,COLUMN(Auxiliar_OPEX_CustosUnit!AA$2),0)</f>
        <v>0</v>
      </c>
      <c r="CV24" s="1">
        <f>VLOOKUP($A24,Auxiliar_OPEX_CustosUnit!$A$4:$BT$129,COLUMN(Auxiliar_OPEX_CustosUnit!AB$2),0)</f>
        <v>0</v>
      </c>
      <c r="CW24" s="1">
        <f>VLOOKUP($A24,Auxiliar_OPEX_CustosUnit!$A$4:$BT$129,COLUMN(Auxiliar_OPEX_CustosUnit!AC$2),0)</f>
        <v>1.9881628779999999E-5</v>
      </c>
      <c r="CX24" s="1">
        <f>VLOOKUP($A24,Auxiliar_OPEX_CustosUnit!$A$4:$BT$129,COLUMN(Auxiliar_OPEX_CustosUnit!AD$2),0)</f>
        <v>0</v>
      </c>
      <c r="CY24" s="1">
        <f>VLOOKUP($A24,Auxiliar_OPEX_CustosUnit!$A$4:$BT$129,COLUMN(Auxiliar_OPEX_CustosUnit!AE$2),0)</f>
        <v>0</v>
      </c>
      <c r="CZ24" s="1">
        <f>VLOOKUP($A24,Auxiliar_OPEX_CustosUnit!$A$4:$BT$129,COLUMN(Auxiliar_OPEX_CustosUnit!AF$2),0)</f>
        <v>0</v>
      </c>
      <c r="DA24" s="1">
        <f>VLOOKUP($A24,Auxiliar_OPEX_CustosUnit!$A$4:$BT$129,COLUMN(Auxiliar_OPEX_CustosUnit!AG$2),0)</f>
        <v>0</v>
      </c>
      <c r="DB24" s="1">
        <f>VLOOKUP($A24,Auxiliar_OPEX_CustosUnit!$A$4:$BT$129,COLUMN(Auxiliar_OPEX_CustosUnit!AH$2),0)</f>
        <v>0</v>
      </c>
      <c r="DC24" s="1">
        <f>VLOOKUP($A24,Auxiliar_OPEX_CustosUnit!$A$4:$BT$129,COLUMN(Auxiliar_OPEX_CustosUnit!AI$2),0)</f>
        <v>0</v>
      </c>
      <c r="DD24" s="1">
        <f>VLOOKUP($A24,Auxiliar_OPEX_CustosUnit!$A$4:$BT$129,COLUMN(Auxiliar_OPEX_CustosUnit!AJ$2),0)</f>
        <v>0</v>
      </c>
      <c r="DG24" s="60">
        <v>43862</v>
      </c>
      <c r="DH24" s="1">
        <v>1</v>
      </c>
      <c r="DI24" s="1">
        <f>INDEX(Auxiliar_OPEX_Drivers!$B$2:$CH$18,MATCH(Auxiliar_OPEX_M!DI$3,Auxiliar_OPEX_Drivers!$B$2:$B$18,0),MATCH($DG24,Auxiliar_OPEX_Drivers!$B$2:$CH$2,0))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INDEX(Auxiliar_OPEX_Drivers!$B$2:$CH$18,MATCH(Auxiliar_OPEX_M!DK$3,Auxiliar_OPEX_Drivers!$B$2:$B$18,0),MATCH($DG24,Auxiliar_OPEX_Drivers!$B$2:$CH$2,0))</f>
        <v>14.403415720910379</v>
      </c>
      <c r="DL24" s="1">
        <f>INDEX(Auxiliar_OPEX_Drivers!$B$2:$CH$18,MATCH(Auxiliar_OPEX_M!DL$3,Auxiliar_OPEX_Drivers!$B$2:$B$18,0),MATCH($DG24,Auxiliar_OPEX_Drivers!$B$2:$CH$2,0))</f>
        <v>62.955560410032106</v>
      </c>
      <c r="DM24" s="1">
        <f>INDEX(Auxiliar_OPEX_Drivers!$B$2:$CH$18,MATCH(Auxiliar_OPEX_M!DM$3,Auxiliar_OPEX_Drivers!$B$2:$B$18,0),MATCH($DG24,Auxiliar_OPEX_Drivers!$B$2:$CH$2,0))</f>
        <v>13</v>
      </c>
      <c r="DN24" s="1">
        <f>INDEX(Auxiliar_OPEX_Drivers!$B$2:$CH$18,MATCH(Auxiliar_OPEX_M!DN$3,Auxiliar_OPEX_Drivers!$B$2:$B$18,0),MATCH($DG24,Auxiliar_OPEX_Drivers!$B$2:$CH$2,0))</f>
        <v>656.15530343146793</v>
      </c>
      <c r="DO24" s="1">
        <f>INDEX(Auxiliar_OPEX_Drivers!$B$2:$CH$18,MATCH(Auxiliar_OPEX_M!DO$3,Auxiliar_OPEX_Drivers!$B$2:$B$18,0),MATCH($DG24,Auxiliar_OPEX_Drivers!$B$2:$CH$2,0))</f>
        <v>12</v>
      </c>
      <c r="DP24" s="1">
        <f>INDEX(Auxiliar_OPEX_Drivers!$B$2:$CH$18,MATCH(Auxiliar_OPEX_M!DP$3,Auxiliar_OPEX_Drivers!$B$2:$B$18,0),MATCH($DG24,Auxiliar_OPEX_Drivers!$B$2:$CH$2,0))</f>
        <v>197.73070641005256</v>
      </c>
      <c r="DQ24" s="1">
        <f>INDEX(Auxiliar_OPEX_Drivers!$B$2:$CH$18,MATCH(Auxiliar_OPEX_M!DQ$3,Auxiliar_OPEX_Drivers!$B$2:$B$18,0),MATCH($DG24,Auxiliar_OPEX_Drivers!$B$2:$CH$2,0))</f>
        <v>37.100853930227593</v>
      </c>
      <c r="DR24" s="1">
        <f>INDEX(Auxiliar_OPEX_Drivers!$B$2:$CH$18,MATCH(Auxiliar_OPEX_M!DR$3,Auxiliar_OPEX_Drivers!$B$2:$B$18,0),MATCH($DG24,Auxiliar_OPEX_Drivers!$B$2:$CH$2,0))</f>
        <v>18328232.003507439</v>
      </c>
      <c r="DS24" s="1">
        <f>INDEX(Auxiliar_OPEX_Drivers!$B$2:$CH$18,MATCH(Auxiliar_OPEX_M!DS$3,Auxiliar_OPEX_Drivers!$B$2:$B$18,0),MATCH($DG24,Auxiliar_OPEX_Drivers!$B$2:$CH$2,0))</f>
        <v>89397.552947497505</v>
      </c>
      <c r="DT24" s="1">
        <f>INDEX(Auxiliar_OPEX_Drivers!$B$2:$CH$18,MATCH(Auxiliar_OPEX_M!DT$3,Auxiliar_OPEX_Drivers!$B$2:$B$18,0),MATCH($DG24,Auxiliar_OPEX_Drivers!$B$2:$CH$2,0))</f>
        <v>9459.5523074657503</v>
      </c>
      <c r="DU24" s="1">
        <f>INDEX(Auxiliar_OPEX_Drivers!$B$2:$CH$18,MATCH(Auxiliar_OPEX_M!DU$3,Auxiliar_OPEX_Drivers!$B$2:$B$18,0),MATCH($DG24,Auxiliar_OPEX_Drivers!$B$2:$CH$2,0))</f>
        <v>4224.6045076282326</v>
      </c>
      <c r="DV24" s="1">
        <f>INDEX(Auxiliar_OPEX_Drivers!$B$2:$CH$18,MATCH(Auxiliar_OPEX_M!DV$3,Auxiliar_OPEX_Drivers!$B$2:$B$18,0),MATCH($DG24,Auxiliar_OPEX_Drivers!$B$2:$CH$2,0))</f>
        <v>2155532.54907418</v>
      </c>
      <c r="DW24" s="1">
        <f>INDEX(Auxiliar_OPEX_Drivers!$B$2:$CH$18,MATCH(Auxiliar_OPEX_M!DW$3,Auxiliar_OPEX_Drivers!$B$2:$B$18,0),MATCH($DG24,Auxiliar_OPEX_Drivers!$B$2:$CH$2,0))</f>
        <v>9318.4238442950518</v>
      </c>
      <c r="DX24" s="1">
        <f>INDEX(Auxiliar_OPEX_Drivers!$B$2:$CH$18,MATCH(Auxiliar_OPEX_M!DX$3,Auxiliar_OPEX_Drivers!$B$2:$B$18,0),MATCH($DG24,Auxiliar_OPEX_Drivers!$B$2:$CH$2,0))</f>
        <v>2176288.8164761132</v>
      </c>
      <c r="DY24" s="1">
        <f>INDEX(Auxiliar_OPEX_Drivers!$B$2:$CH$18,MATCH(Auxiliar_OPEX_M!DY$3,Auxiliar_OPEX_Drivers!$B$2:$B$18,0),MATCH($DG24,Auxiliar_OPEX_Drivers!$B$2:$CH$2,0))</f>
        <v>993.3458399026905</v>
      </c>
    </row>
    <row r="25" spans="1:129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675.29915089054862</v>
      </c>
      <c r="E25" s="51">
        <f ca="1">SUMPRODUCT($CM25:$DD25,INDIRECT(ADDRESS(E$2,$DH$2)):INDIRECT(ADDRESS(E$2,$DY$2)))</f>
        <v>678.25745095804962</v>
      </c>
      <c r="F25" s="51">
        <f ca="1">SUMPRODUCT($CM25:$DD25,INDIRECT(ADDRESS(F$2,$DH$2)):INDIRECT(ADDRESS(F$2,$DY$2)))</f>
        <v>681.27715212243913</v>
      </c>
      <c r="G25" s="51">
        <f ca="1">SUMPRODUCT($CM25:$DD25,INDIRECT(ADDRESS(G$2,$DH$2)):INDIRECT(ADDRESS(G$2,$DY$2)))</f>
        <v>684.07946659472702</v>
      </c>
      <c r="H25" s="51">
        <f ca="1">SUMPRODUCT($CM25:$DD25,INDIRECT(ADDRESS(H$2,$DH$2)):INDIRECT(ADDRESS(H$2,$DY$2)))</f>
        <v>687.11115560317603</v>
      </c>
      <c r="I25" s="51">
        <f ca="1">SUMPRODUCT($CM25:$DD25,INDIRECT(ADDRESS(I$2,$DH$2)):INDIRECT(ADDRESS(I$2,$DY$2)))</f>
        <v>690.25196971669925</v>
      </c>
      <c r="J25" s="51">
        <f ca="1">SUMPRODUCT($CM25:$DD25,INDIRECT(ADDRESS(J$2,$DH$2)):INDIRECT(ADDRESS(J$2,$DY$2)))</f>
        <v>693.17648562621423</v>
      </c>
      <c r="K25" s="51">
        <f ca="1">SUMPRODUCT($CM25:$DD25,INDIRECT(ADDRESS(K$2,$DH$2)):INDIRECT(ADDRESS(K$2,$DY$2)))</f>
        <v>700.49487687405895</v>
      </c>
      <c r="L25" s="51">
        <f ca="1">SUMPRODUCT($CM25:$DD25,INDIRECT(ADDRESS(L$2,$DH$2)):INDIRECT(ADDRESS(L$2,$DY$2)))</f>
        <v>703.78021673259423</v>
      </c>
      <c r="M25" s="51">
        <f ca="1">SUMPRODUCT($CM25:$DD25,INDIRECT(ADDRESS(M$2,$DH$2)):INDIRECT(ADDRESS(M$2,$DY$2)))</f>
        <v>706.64211248361607</v>
      </c>
      <c r="N25" s="51">
        <f ca="1">SUMPRODUCT($CM25:$DD25,INDIRECT(ADDRESS(N$2,$DH$2)):INDIRECT(ADDRESS(N$2,$DY$2)))</f>
        <v>709.75404035777501</v>
      </c>
      <c r="O25" s="51">
        <f ca="1">SUMPRODUCT($CM25:$DD25,INDIRECT(ADDRESS(O$2,$DH$2)):INDIRECT(ADDRESS(O$2,$DY$2)))</f>
        <v>713.1584269913169</v>
      </c>
      <c r="P25" s="51">
        <f ca="1">SUMPRODUCT($CM25:$DD25,INDIRECT(ADDRESS(P$2,$DH$2)):INDIRECT(ADDRESS(P$2,$DY$2)))</f>
        <v>716.12479184377776</v>
      </c>
      <c r="Q25" s="51">
        <f ca="1">SUMPRODUCT($CM25:$DD25,INDIRECT(ADDRESS(Q$2,$DH$2)):INDIRECT(ADDRESS(Q$2,$DY$2)))</f>
        <v>718.90713640513832</v>
      </c>
      <c r="R25" s="51">
        <f ca="1">SUMPRODUCT($CM25:$DD25,INDIRECT(ADDRESS(R$2,$DH$2)):INDIRECT(ADDRESS(R$2,$DY$2)))</f>
        <v>721.80745397474334</v>
      </c>
      <c r="S25" s="51">
        <f ca="1">SUMPRODUCT($CM25:$DD25,INDIRECT(ADDRESS(S$2,$DH$2)):INDIRECT(ADDRESS(S$2,$DY$2)))</f>
        <v>725.02811428809832</v>
      </c>
      <c r="T25" s="51">
        <f ca="1">SUMPRODUCT($CM25:$DD25,INDIRECT(ADDRESS(T$2,$DH$2)):INDIRECT(ADDRESS(T$2,$DY$2)))</f>
        <v>728.15950608822209</v>
      </c>
      <c r="U25" s="51">
        <f ca="1">SUMPRODUCT($CM25:$DD25,INDIRECT(ADDRESS(U$2,$DH$2)):INDIRECT(ADDRESS(U$2,$DY$2)))</f>
        <v>731.02184974685338</v>
      </c>
      <c r="V25" s="51">
        <f ca="1">SUMPRODUCT($CM25:$DD25,INDIRECT(ADDRESS(V$2,$DH$2)):INDIRECT(ADDRESS(V$2,$DY$2)))</f>
        <v>733.6325688928398</v>
      </c>
      <c r="W25" s="51">
        <f ca="1">SUMPRODUCT($CM25:$DD25,INDIRECT(ADDRESS(W$2,$DH$2)):INDIRECT(ADDRESS(W$2,$DY$2)))</f>
        <v>740.13272810968317</v>
      </c>
      <c r="X25" s="51">
        <f ca="1">SUMPRODUCT($CM25:$DD25,INDIRECT(ADDRESS(X$2,$DH$2)):INDIRECT(ADDRESS(X$2,$DY$2)))</f>
        <v>743.09500971255204</v>
      </c>
      <c r="Y25" s="51">
        <f ca="1">SUMPRODUCT($CM25:$DD25,INDIRECT(ADDRESS(Y$2,$DH$2)):INDIRECT(ADDRESS(Y$2,$DY$2)))</f>
        <v>746.18930570697341</v>
      </c>
      <c r="Z25" s="51">
        <f ca="1">SUMPRODUCT($CM25:$DD25,INDIRECT(ADDRESS(Z$2,$DH$2)):INDIRECT(ADDRESS(Z$2,$DY$2)))</f>
        <v>749.51555403718487</v>
      </c>
      <c r="AA25" s="51">
        <f ca="1">SUMPRODUCT($CM25:$DD25,INDIRECT(ADDRESS(AA$2,$DH$2)):INDIRECT(ADDRESS(AA$2,$DY$2)))</f>
        <v>752.73820320317202</v>
      </c>
      <c r="AB25" s="51">
        <f ca="1">SUMPRODUCT($CM25:$DD25,INDIRECT(ADDRESS(AB$2,$DH$2)):INDIRECT(ADDRESS(AB$2,$DY$2)))</f>
        <v>755.15159956292234</v>
      </c>
      <c r="AC25" s="51">
        <f ca="1">SUMPRODUCT($CM25:$DD25,INDIRECT(ADDRESS(AC$2,$DH$2)):INDIRECT(ADDRESS(AC$2,$DY$2)))</f>
        <v>757.69148667368097</v>
      </c>
      <c r="AD25" s="51">
        <f ca="1">SUMPRODUCT($CM25:$DD25,INDIRECT(ADDRESS(AD$2,$DH$2)):INDIRECT(ADDRESS(AD$2,$DY$2)))</f>
        <v>759.90341279546396</v>
      </c>
      <c r="AE25" s="51">
        <f ca="1">SUMPRODUCT($CM25:$DD25,INDIRECT(ADDRESS(AE$2,$DH$2)):INDIRECT(ADDRESS(AE$2,$DY$2)))</f>
        <v>761.91813749217147</v>
      </c>
      <c r="AF25" s="51">
        <f ca="1">SUMPRODUCT($CM25:$DD25,INDIRECT(ADDRESS(AF$2,$DH$2)):INDIRECT(ADDRESS(AF$2,$DY$2)))</f>
        <v>764.08717550700749</v>
      </c>
      <c r="AG25" s="51">
        <f ca="1">SUMPRODUCT($CM25:$DD25,INDIRECT(ADDRESS(AG$2,$DH$2)):INDIRECT(ADDRESS(AG$2,$DY$2)))</f>
        <v>766.534173241448</v>
      </c>
      <c r="AH25" s="51">
        <f ca="1">SUMPRODUCT($CM25:$DD25,INDIRECT(ADDRESS(AH$2,$DH$2)):INDIRECT(ADDRESS(AH$2,$DY$2)))</f>
        <v>769.09051993418962</v>
      </c>
      <c r="AI25" s="51">
        <f ca="1">SUMPRODUCT($CM25:$DD25,INDIRECT(ADDRESS(AI$2,$DH$2)):INDIRECT(ADDRESS(AI$2,$DY$2)))</f>
        <v>775.4623567515107</v>
      </c>
      <c r="AJ25" s="51">
        <f ca="1">SUMPRODUCT($CM25:$DD25,INDIRECT(ADDRESS(AJ$2,$DH$2)):INDIRECT(ADDRESS(AJ$2,$DY$2)))</f>
        <v>777.80793978865654</v>
      </c>
      <c r="AK25" s="51">
        <f ca="1">SUMPRODUCT($CM25:$DD25,INDIRECT(ADDRESS(AK$2,$DH$2)):INDIRECT(ADDRESS(AK$2,$DY$2)))</f>
        <v>780.80675212994151</v>
      </c>
      <c r="AL25" s="51">
        <f ca="1">SUMPRODUCT($CM25:$DD25,INDIRECT(ADDRESS(AL$2,$DH$2)):INDIRECT(ADDRESS(AL$2,$DY$2)))</f>
        <v>783.82213249521146</v>
      </c>
      <c r="AM25" s="51">
        <f ca="1">SUMPRODUCT($CM25:$DD25,INDIRECT(ADDRESS(AM$2,$DH$2)):INDIRECT(ADDRESS(AM$2,$DY$2)))</f>
        <v>786.67845983022551</v>
      </c>
      <c r="AN25" s="51">
        <f ca="1">SUMPRODUCT($CM25:$DD25,INDIRECT(ADDRESS(AN$2,$DH$2)):INDIRECT(ADDRESS(AN$2,$DY$2)))</f>
        <v>789.21568702328841</v>
      </c>
      <c r="AO25" s="51">
        <f ca="1">SUMPRODUCT($CM25:$DD25,INDIRECT(ADDRESS(AO$2,$DH$2)):INDIRECT(ADDRESS(AO$2,$DY$2)))</f>
        <v>791.94576601553672</v>
      </c>
      <c r="AP25" s="51">
        <f ca="1">SUMPRODUCT($CM25:$DD25,INDIRECT(ADDRESS(AP$2,$DH$2)):INDIRECT(ADDRESS(AP$2,$DY$2)))</f>
        <v>794.6699573947817</v>
      </c>
      <c r="AQ25" s="51">
        <f ca="1">SUMPRODUCT($CM25:$DD25,INDIRECT(ADDRESS(AQ$2,$DH$2)):INDIRECT(ADDRESS(AQ$2,$DY$2)))</f>
        <v>797.16869706812747</v>
      </c>
      <c r="AR25" s="51">
        <f ca="1">SUMPRODUCT($CM25:$DD25,INDIRECT(ADDRESS(AR$2,$DH$2)):INDIRECT(ADDRESS(AR$2,$DY$2)))</f>
        <v>799.86293942449618</v>
      </c>
      <c r="AS25" s="51">
        <f ca="1">SUMPRODUCT($CM25:$DD25,INDIRECT(ADDRESS(AS$2,$DH$2)):INDIRECT(ADDRESS(AS$2,$DY$2)))</f>
        <v>802.55718178086499</v>
      </c>
      <c r="AT25" s="51">
        <f ca="1">SUMPRODUCT($CM25:$DD25,INDIRECT(ADDRESS(AT$2,$DH$2)):INDIRECT(ADDRESS(AT$2,$DY$2)))</f>
        <v>805.13214723129931</v>
      </c>
      <c r="AU25" s="51">
        <f ca="1">SUMPRODUCT($CM25:$DD25,INDIRECT(ADDRESS(AU$2,$DH$2)):INDIRECT(ADDRESS(AU$2,$DY$2)))</f>
        <v>811.43213720018798</v>
      </c>
      <c r="AV25" s="51">
        <f ca="1">SUMPRODUCT($CM25:$DD25,INDIRECT(ADDRESS(AV$2,$DH$2)):INDIRECT(ADDRESS(AV$2,$DY$2)))</f>
        <v>814.59028422813662</v>
      </c>
      <c r="AW25" s="51">
        <f ca="1">SUMPRODUCT($CM25:$DD25,INDIRECT(ADDRESS(AW$2,$DH$2)):INDIRECT(ADDRESS(AW$2,$DY$2)))</f>
        <v>817.65491573877375</v>
      </c>
      <c r="AX25" s="51">
        <f ca="1">SUMPRODUCT($CM25:$DD25,INDIRECT(ADDRESS(AX$2,$DH$2)):INDIRECT(ADDRESS(AX$2,$DY$2)))</f>
        <v>820.85787078459339</v>
      </c>
      <c r="AY25" s="51">
        <f ca="1">SUMPRODUCT($CM25:$DD25,INDIRECT(ADDRESS(AY$2,$DH$2)):INDIRECT(ADDRESS(AY$2,$DY$2)))</f>
        <v>823.62327072081257</v>
      </c>
      <c r="AZ25" s="51">
        <f ca="1">SUMPRODUCT($CM25:$DD25,INDIRECT(ADDRESS(AZ$2,$DH$2)):INDIRECT(ADDRESS(AZ$2,$DY$2)))</f>
        <v>825.58268807739864</v>
      </c>
      <c r="BA25" s="51">
        <f ca="1">SUMPRODUCT($CM25:$DD25,INDIRECT(ADDRESS(BA$2,$DH$2)):INDIRECT(ADDRESS(BA$2,$DY$2)))</f>
        <v>827.36979798454058</v>
      </c>
      <c r="BB25" s="51">
        <f ca="1">SUMPRODUCT($CM25:$DD25,INDIRECT(ADDRESS(BB$2,$DH$2)):INDIRECT(ADDRESS(BB$2,$DY$2)))</f>
        <v>829.28022369420319</v>
      </c>
      <c r="BC25" s="51">
        <f ca="1">SUMPRODUCT($CM25:$DD25,INDIRECT(ADDRESS(BC$2,$DH$2)):INDIRECT(ADDRESS(BC$2,$DY$2)))</f>
        <v>830.95163908985774</v>
      </c>
      <c r="BD25" s="51">
        <f ca="1">SUMPRODUCT($CM25:$DD25,INDIRECT(ADDRESS(BD$2,$DH$2)):INDIRECT(ADDRESS(BD$2,$DY$2)))</f>
        <v>832.58713500951308</v>
      </c>
      <c r="BE25" s="51">
        <f ca="1">SUMPRODUCT($CM25:$DD25,INDIRECT(ADDRESS(BE$2,$DH$2)):INDIRECT(ADDRESS(BE$2,$DY$2)))</f>
        <v>834.32492190925177</v>
      </c>
      <c r="BF25" s="51">
        <f ca="1">SUMPRODUCT($CM25:$DD25,INDIRECT(ADDRESS(BF$2,$DH$2)):INDIRECT(ADDRESS(BF$2,$DY$2)))</f>
        <v>836.19028259367497</v>
      </c>
      <c r="BG25" s="51">
        <f ca="1">SUMPRODUCT($CM25:$DD25,INDIRECT(ADDRESS(BG$2,$DH$2)):INDIRECT(ADDRESS(BG$2,$DY$2)))</f>
        <v>842.12881433501639</v>
      </c>
      <c r="BH25" s="51">
        <f ca="1">SUMPRODUCT($CM25:$DD25,INDIRECT(ADDRESS(BH$2,$DH$2)):INDIRECT(ADDRESS(BH$2,$DY$2)))</f>
        <v>844.75208479930825</v>
      </c>
      <c r="BI25" s="51">
        <f ca="1">SUMPRODUCT($CM25:$DD25,INDIRECT(ADDRESS(BI$2,$DH$2)):INDIRECT(ADDRESS(BI$2,$DY$2)))</f>
        <v>847.37535526359989</v>
      </c>
      <c r="BJ25" s="51">
        <f ca="1">SUMPRODUCT($CM25:$DD25,INDIRECT(ADDRESS(BJ$2,$DH$2)):INDIRECT(ADDRESS(BJ$2,$DY$2)))</f>
        <v>849.99862572789152</v>
      </c>
      <c r="BK25" s="51">
        <f ca="1">SUMPRODUCT($CM25:$DD25,INDIRECT(ADDRESS(BK$2,$DH$2)):INDIRECT(ADDRESS(BK$2,$DY$2)))</f>
        <v>852.62189619218339</v>
      </c>
      <c r="BL25" s="51">
        <f ca="1">SUMPRODUCT($CM25:$DD25,INDIRECT(ADDRESS(BL$2,$DH$2)):INDIRECT(ADDRESS(BL$2,$DY$2)))</f>
        <v>854.70554956695514</v>
      </c>
      <c r="BM25" s="51">
        <f ca="1">SUMPRODUCT($CM25:$DD25,INDIRECT(ADDRESS(BM$2,$DH$2)):INDIRECT(ADDRESS(BM$2,$DY$2)))</f>
        <v>856.7892029417269</v>
      </c>
      <c r="BN25" s="51">
        <f ca="1">SUMPRODUCT($CM25:$DD25,INDIRECT(ADDRESS(BN$2,$DH$2)):INDIRECT(ADDRESS(BN$2,$DY$2)))</f>
        <v>858.87285631649888</v>
      </c>
      <c r="BO25" s="51">
        <f ca="1">SUMPRODUCT($CM25:$DD25,INDIRECT(ADDRESS(BO$2,$DH$2)):INDIRECT(ADDRESS(BO$2,$DY$2)))</f>
        <v>860.95650969127064</v>
      </c>
      <c r="BP25" s="51">
        <f ca="1">SUMPRODUCT($CM25:$DD25,INDIRECT(ADDRESS(BP$2,$DH$2)):INDIRECT(ADDRESS(BP$2,$DY$2)))</f>
        <v>863.04016306604262</v>
      </c>
      <c r="BQ25" s="51">
        <f ca="1">SUMPRODUCT($CM25:$DD25,INDIRECT(ADDRESS(BQ$2,$DH$2)):INDIRECT(ADDRESS(BQ$2,$DY$2)))</f>
        <v>865.12381644081438</v>
      </c>
      <c r="BR25" s="51">
        <f ca="1">SUMPRODUCT($CM25:$DD25,INDIRECT(ADDRESS(BR$2,$DH$2)):INDIRECT(ADDRESS(BR$2,$DY$2)))</f>
        <v>867.20746981558614</v>
      </c>
      <c r="BS25" s="51">
        <f ca="1">SUMPRODUCT($CM25:$DD25,INDIRECT(ADDRESS(BS$2,$DH$2)):INDIRECT(ADDRESS(BS$2,$DY$2)))</f>
        <v>872.7901136640977</v>
      </c>
      <c r="BT25" s="51">
        <f ca="1">SUMPRODUCT($CM25:$DD25,INDIRECT(ADDRESS(BT$2,$DH$2)):INDIRECT(ADDRESS(BT$2,$DY$2)))</f>
        <v>874.87376703886946</v>
      </c>
      <c r="BU25" s="51">
        <f ca="1">SUMPRODUCT($CM25:$DD25,INDIRECT(ADDRESS(BU$2,$DH$2)):INDIRECT(ADDRESS(BU$2,$DY$2)))</f>
        <v>876.95742041364133</v>
      </c>
      <c r="BV25" s="51">
        <f ca="1">SUMPRODUCT($CM25:$DD25,INDIRECT(ADDRESS(BV$2,$DH$2)):INDIRECT(ADDRESS(BV$2,$DY$2)))</f>
        <v>879.0410737884132</v>
      </c>
      <c r="BW25" s="51">
        <f ca="1">SUMPRODUCT($CM25:$DD25,INDIRECT(ADDRESS(BW$2,$DH$2)):INDIRECT(ADDRESS(BW$2,$DY$2)))</f>
        <v>881.12472716318507</v>
      </c>
      <c r="BX25" s="51">
        <f ca="1">SUMPRODUCT($CM25:$DD25,INDIRECT(ADDRESS(BX$2,$DH$2)):INDIRECT(ADDRESS(BX$2,$DY$2)))</f>
        <v>883.74799762747671</v>
      </c>
      <c r="BY25" s="51">
        <f ca="1">SUMPRODUCT($CM25:$DD25,INDIRECT(ADDRESS(BY$2,$DH$2)):INDIRECT(ADDRESS(BY$2,$DY$2)))</f>
        <v>886.37126809176846</v>
      </c>
      <c r="BZ25" s="51">
        <f ca="1">SUMPRODUCT($CM25:$DD25,INDIRECT(ADDRESS(BZ$2,$DH$2)):INDIRECT(ADDRESS(BZ$2,$DY$2)))</f>
        <v>888.99453855606009</v>
      </c>
      <c r="CA25" s="51">
        <f ca="1">SUMPRODUCT($CM25:$DD25,INDIRECT(ADDRESS(CA$2,$DH$2)):INDIRECT(ADDRESS(CA$2,$DY$2)))</f>
        <v>891.61780902035184</v>
      </c>
      <c r="CB25" s="51">
        <f ca="1">SUMPRODUCT($CM25:$DD25,INDIRECT(ADDRESS(CB$2,$DH$2)):INDIRECT(ADDRESS(CB$2,$DY$2)))</f>
        <v>894.24107948464359</v>
      </c>
      <c r="CC25" s="51">
        <f ca="1">SUMPRODUCT($CM25:$DD25,INDIRECT(ADDRESS(CC$2,$DH$2)):INDIRECT(ADDRESS(CC$2,$DY$2)))</f>
        <v>896.86434994893523</v>
      </c>
      <c r="CD25" s="51">
        <f ca="1">SUMPRODUCT($CM25:$DD25,INDIRECT(ADDRESS(CD$2,$DH$2)):INDIRECT(ADDRESS(CD$2,$DY$2)))</f>
        <v>899.48762041322698</v>
      </c>
      <c r="CF25" s="51">
        <f t="shared" ca="1" si="5"/>
        <v>8323.2825049512157</v>
      </c>
      <c r="CG25" s="51">
        <f t="shared" ca="1" si="5"/>
        <v>8806.35222200924</v>
      </c>
      <c r="CH25" s="51">
        <f t="shared" ca="1" si="5"/>
        <v>9238.9541462024299</v>
      </c>
      <c r="CI25" s="51">
        <f t="shared" ca="1" si="5"/>
        <v>9668.7108546108993</v>
      </c>
      <c r="CJ25" s="51">
        <f t="shared" ca="1" si="5"/>
        <v>10053.16346467644</v>
      </c>
      <c r="CK25" s="51">
        <f t="shared" ca="1" si="5"/>
        <v>10411.482669907102</v>
      </c>
      <c r="CM25" s="1">
        <f>VLOOKUP($A25,Auxiliar_OPEX_CustosUnit!$A$4:$BT$129,COLUMN(Auxiliar_OPEX_CustosUnit!S$2),0)</f>
        <v>0</v>
      </c>
      <c r="CN25" s="1">
        <f>VLOOKUP($A25,Auxiliar_OPEX_CustosUnit!$A$4:$BT$129,COLUMN(Auxiliar_OPEX_CustosUnit!T$2),0)</f>
        <v>0</v>
      </c>
      <c r="CO25" s="1">
        <f>VLOOKUP($A25,Auxiliar_OPEX_CustosUnit!$A$4:$BT$129,COLUMN(Auxiliar_OPEX_CustosUnit!U$2),0)</f>
        <v>45.686795988000902</v>
      </c>
      <c r="CP25" s="1">
        <f>VLOOKUP($A25,Auxiliar_OPEX_CustosUnit!$A$4:$BT$129,COLUMN(Auxiliar_OPEX_CustosUnit!V$2),0)</f>
        <v>0</v>
      </c>
      <c r="CQ25" s="1">
        <f>VLOOKUP($A25,Auxiliar_OPEX_CustosUnit!$A$4:$BT$129,COLUMN(Auxiliar_OPEX_CustosUnit!W$2),0)</f>
        <v>0</v>
      </c>
      <c r="CR25" s="1">
        <f>VLOOKUP($A25,Auxiliar_OPEX_CustosUnit!$A$4:$BT$129,COLUMN(Auxiliar_OPEX_CustosUnit!X$2),0)</f>
        <v>0</v>
      </c>
      <c r="CS25" s="1">
        <f>VLOOKUP($A25,Auxiliar_OPEX_CustosUnit!$A$4:$BT$129,COLUMN(Auxiliar_OPEX_CustosUnit!Y$2),0)</f>
        <v>0.13728920330284</v>
      </c>
      <c r="CT25" s="1">
        <f>VLOOKUP($A25,Auxiliar_OPEX_CustosUnit!$A$4:$BT$129,COLUMN(Auxiliar_OPEX_CustosUnit!Z$2),0)</f>
        <v>0</v>
      </c>
      <c r="CU25" s="1">
        <f>VLOOKUP($A25,Auxiliar_OPEX_CustosUnit!$A$4:$BT$129,COLUMN(Auxiliar_OPEX_CustosUnit!AA$2),0)</f>
        <v>0</v>
      </c>
      <c r="CV25" s="1">
        <f>VLOOKUP($A25,Auxiliar_OPEX_CustosUnit!$A$4:$BT$129,COLUMN(Auxiliar_OPEX_CustosUnit!AB$2),0)</f>
        <v>0</v>
      </c>
      <c r="CW25" s="1">
        <f>VLOOKUP($A25,Auxiliar_OPEX_CustosUnit!$A$4:$BT$129,COLUMN(Auxiliar_OPEX_CustosUnit!AC$2),0)</f>
        <v>3.3136047969999998E-5</v>
      </c>
      <c r="CX25" s="1">
        <f>VLOOKUP($A25,Auxiliar_OPEX_CustosUnit!$A$4:$BT$129,COLUMN(Auxiliar_OPEX_CustosUnit!AD$2),0)</f>
        <v>0</v>
      </c>
      <c r="CY25" s="1">
        <f>VLOOKUP($A25,Auxiliar_OPEX_CustosUnit!$A$4:$BT$129,COLUMN(Auxiliar_OPEX_CustosUnit!AE$2),0)</f>
        <v>0</v>
      </c>
      <c r="CZ25" s="1">
        <f>VLOOKUP($A25,Auxiliar_OPEX_CustosUnit!$A$4:$BT$129,COLUMN(Auxiliar_OPEX_CustosUnit!AF$2),0)</f>
        <v>0</v>
      </c>
      <c r="DA25" s="1">
        <f>VLOOKUP($A25,Auxiliar_OPEX_CustosUnit!$A$4:$BT$129,COLUMN(Auxiliar_OPEX_CustosUnit!AG$2),0)</f>
        <v>0</v>
      </c>
      <c r="DB25" s="1">
        <f>VLOOKUP($A25,Auxiliar_OPEX_CustosUnit!$A$4:$BT$129,COLUMN(Auxiliar_OPEX_CustosUnit!AH$2),0)</f>
        <v>0</v>
      </c>
      <c r="DC25" s="1">
        <f>VLOOKUP($A25,Auxiliar_OPEX_CustosUnit!$A$4:$BT$129,COLUMN(Auxiliar_OPEX_CustosUnit!AI$2),0)</f>
        <v>0</v>
      </c>
      <c r="DD25" s="1">
        <f>VLOOKUP($A25,Auxiliar_OPEX_CustosUnit!$A$4:$BT$129,COLUMN(Auxiliar_OPEX_CustosUnit!AJ$2),0)</f>
        <v>0</v>
      </c>
      <c r="DG25" s="60">
        <v>43891</v>
      </c>
      <c r="DH25" s="1">
        <v>1</v>
      </c>
      <c r="DI25" s="1">
        <f>INDEX(Auxiliar_OPEX_Drivers!$B$2:$CH$18,MATCH(Auxiliar_OPEX_M!DI$3,Auxiliar_OPEX_Drivers!$B$2:$B$18,0),MATCH($DG25,Auxiliar_OPEX_Drivers!$B$2:$CH$2,0))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INDEX(Auxiliar_OPEX_Drivers!$B$2:$CH$18,MATCH(Auxiliar_OPEX_M!DK$3,Auxiliar_OPEX_Drivers!$B$2:$B$18,0),MATCH($DG25,Auxiliar_OPEX_Drivers!$B$2:$CH$2,0))</f>
        <v>14.403415720910379</v>
      </c>
      <c r="DL25" s="1">
        <f>INDEX(Auxiliar_OPEX_Drivers!$B$2:$CH$18,MATCH(Auxiliar_OPEX_M!DL$3,Auxiliar_OPEX_Drivers!$B$2:$B$18,0),MATCH($DG25,Auxiliar_OPEX_Drivers!$B$2:$CH$2,0))</f>
        <v>62.955560410032106</v>
      </c>
      <c r="DM25" s="1">
        <f>INDEX(Auxiliar_OPEX_Drivers!$B$2:$CH$18,MATCH(Auxiliar_OPEX_M!DM$3,Auxiliar_OPEX_Drivers!$B$2:$B$18,0),MATCH($DG25,Auxiliar_OPEX_Drivers!$B$2:$CH$2,0))</f>
        <v>13</v>
      </c>
      <c r="DN25" s="1">
        <f>INDEX(Auxiliar_OPEX_Drivers!$B$2:$CH$18,MATCH(Auxiliar_OPEX_M!DN$3,Auxiliar_OPEX_Drivers!$B$2:$B$18,0),MATCH($DG25,Auxiliar_OPEX_Drivers!$B$2:$CH$2,0))</f>
        <v>656.15530343146793</v>
      </c>
      <c r="DO25" s="1">
        <f>INDEX(Auxiliar_OPEX_Drivers!$B$2:$CH$18,MATCH(Auxiliar_OPEX_M!DO$3,Auxiliar_OPEX_Drivers!$B$2:$B$18,0),MATCH($DG25,Auxiliar_OPEX_Drivers!$B$2:$CH$2,0))</f>
        <v>12</v>
      </c>
      <c r="DP25" s="1">
        <f>INDEX(Auxiliar_OPEX_Drivers!$B$2:$CH$18,MATCH(Auxiliar_OPEX_M!DP$3,Auxiliar_OPEX_Drivers!$B$2:$B$18,0),MATCH($DG25,Auxiliar_OPEX_Drivers!$B$2:$CH$2,0))</f>
        <v>197.73070641005256</v>
      </c>
      <c r="DQ25" s="1">
        <f>INDEX(Auxiliar_OPEX_Drivers!$B$2:$CH$18,MATCH(Auxiliar_OPEX_M!DQ$3,Auxiliar_OPEX_Drivers!$B$2:$B$18,0),MATCH($DG25,Auxiliar_OPEX_Drivers!$B$2:$CH$2,0))</f>
        <v>37.100853930227593</v>
      </c>
      <c r="DR25" s="1">
        <f>INDEX(Auxiliar_OPEX_Drivers!$B$2:$CH$18,MATCH(Auxiliar_OPEX_M!DR$3,Auxiliar_OPEX_Drivers!$B$2:$B$18,0),MATCH($DG25,Auxiliar_OPEX_Drivers!$B$2:$CH$2,0))</f>
        <v>18421613.567815375</v>
      </c>
      <c r="DS25" s="1">
        <f>INDEX(Auxiliar_OPEX_Drivers!$B$2:$CH$18,MATCH(Auxiliar_OPEX_M!DS$3,Auxiliar_OPEX_Drivers!$B$2:$B$18,0),MATCH($DG25,Auxiliar_OPEX_Drivers!$B$2:$CH$2,0))</f>
        <v>93381.564307935099</v>
      </c>
      <c r="DT25" s="1">
        <f>INDEX(Auxiliar_OPEX_Drivers!$B$2:$CH$18,MATCH(Auxiliar_OPEX_M!DT$3,Auxiliar_OPEX_Drivers!$B$2:$B$18,0),MATCH($DG25,Auxiliar_OPEX_Drivers!$B$2:$CH$2,0))</f>
        <v>12730.553526758225</v>
      </c>
      <c r="DU25" s="1">
        <f>INDEX(Auxiliar_OPEX_Drivers!$B$2:$CH$18,MATCH(Auxiliar_OPEX_M!DU$3,Auxiliar_OPEX_Drivers!$B$2:$B$18,0),MATCH($DG25,Auxiliar_OPEX_Drivers!$B$2:$CH$2,0))</f>
        <v>4383.0981644592603</v>
      </c>
      <c r="DV25" s="1">
        <f>INDEX(Auxiliar_OPEX_Drivers!$B$2:$CH$18,MATCH(Auxiliar_OPEX_M!DV$3,Auxiliar_OPEX_Drivers!$B$2:$B$18,0),MATCH($DG25,Auxiliar_OPEX_Drivers!$B$2:$CH$2,0))</f>
        <v>2167035.8024753062</v>
      </c>
      <c r="DW25" s="1">
        <f>INDEX(Auxiliar_OPEX_Drivers!$B$2:$CH$18,MATCH(Auxiliar_OPEX_M!DW$3,Auxiliar_OPEX_Drivers!$B$2:$B$18,0),MATCH($DG25,Auxiliar_OPEX_Drivers!$B$2:$CH$2,0))</f>
        <v>12562.253401125861</v>
      </c>
      <c r="DX25" s="1">
        <f>INDEX(Auxiliar_OPEX_Drivers!$B$2:$CH$18,MATCH(Auxiliar_OPEX_M!DX$3,Auxiliar_OPEX_Drivers!$B$2:$B$18,0),MATCH($DG25,Auxiliar_OPEX_Drivers!$B$2:$CH$2,0))</f>
        <v>2187880.3700028714</v>
      </c>
      <c r="DY25" s="1">
        <f>INDEX(Auxiliar_OPEX_Drivers!$B$2:$CH$18,MATCH(Auxiliar_OPEX_M!DY$3,Auxiliar_OPEX_Drivers!$B$2:$B$18,0),MATCH($DG25,Auxiliar_OPEX_Drivers!$B$2:$CH$2,0))</f>
        <v>993.3458399026905</v>
      </c>
    </row>
    <row r="26" spans="1:129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1029.8880865519791</v>
      </c>
      <c r="E26" s="51">
        <f ca="1">SUMPRODUCT($CM26:$DD26,INDIRECT(ADDRESS(E$2,$DH$2)):INDIRECT(ADDRESS(E$2,$DY$2)))</f>
        <v>1030.3939558632655</v>
      </c>
      <c r="F26" s="51">
        <f ca="1">SUMPRODUCT($CM26:$DD26,INDIRECT(ADDRESS(F$2,$DH$2)):INDIRECT(ADDRESS(F$2,$DY$2)))</f>
        <v>1030.9103247621147</v>
      </c>
      <c r="G26" s="51">
        <f ca="1">SUMPRODUCT($CM26:$DD26,INDIRECT(ADDRESS(G$2,$DH$2)):INDIRECT(ADDRESS(G$2,$DY$2)))</f>
        <v>1031.3895205366332</v>
      </c>
      <c r="H26" s="51">
        <f ca="1">SUMPRODUCT($CM26:$DD26,INDIRECT(ADDRESS(H$2,$DH$2)):INDIRECT(ADDRESS(H$2,$DY$2)))</f>
        <v>1031.9079393568154</v>
      </c>
      <c r="I26" s="51">
        <f ca="1">SUMPRODUCT($CM26:$DD26,INDIRECT(ADDRESS(I$2,$DH$2)):INDIRECT(ADDRESS(I$2,$DY$2)))</f>
        <v>1032.4450185699559</v>
      </c>
      <c r="J26" s="51">
        <f ca="1">SUMPRODUCT($CM26:$DD26,INDIRECT(ADDRESS(J$2,$DH$2)):INDIRECT(ADDRESS(J$2,$DY$2)))</f>
        <v>1032.9451107902296</v>
      </c>
      <c r="K26" s="51">
        <f ca="1">SUMPRODUCT($CM26:$DD26,INDIRECT(ADDRESS(K$2,$DH$2)):INDIRECT(ADDRESS(K$2,$DY$2)))</f>
        <v>1043.1690570646181</v>
      </c>
      <c r="L26" s="51">
        <f ca="1">SUMPRODUCT($CM26:$DD26,INDIRECT(ADDRESS(L$2,$DH$2)):INDIRECT(ADDRESS(L$2,$DY$2)))</f>
        <v>1043.7308501801431</v>
      </c>
      <c r="M26" s="51">
        <f ca="1">SUMPRODUCT($CM26:$DD26,INDIRECT(ADDRESS(M$2,$DH$2)):INDIRECT(ADDRESS(M$2,$DY$2)))</f>
        <v>1044.2202343533199</v>
      </c>
      <c r="N26" s="51">
        <f ca="1">SUMPRODUCT($CM26:$DD26,INDIRECT(ADDRESS(N$2,$DH$2)):INDIRECT(ADDRESS(N$2,$DY$2)))</f>
        <v>1044.7523740195315</v>
      </c>
      <c r="O26" s="51">
        <f ca="1">SUMPRODUCT($CM26:$DD26,INDIRECT(ADDRESS(O$2,$DH$2)):INDIRECT(ADDRESS(O$2,$DY$2)))</f>
        <v>1045.3345241335724</v>
      </c>
      <c r="P26" s="51">
        <f ca="1">SUMPRODUCT($CM26:$DD26,INDIRECT(ADDRESS(P$2,$DH$2)):INDIRECT(ADDRESS(P$2,$DY$2)))</f>
        <v>1045.8417725230863</v>
      </c>
      <c r="Q26" s="51">
        <f ca="1">SUMPRODUCT($CM26:$DD26,INDIRECT(ADDRESS(Q$2,$DH$2)):INDIRECT(ADDRESS(Q$2,$DY$2)))</f>
        <v>1046.3175534428378</v>
      </c>
      <c r="R26" s="51">
        <f ca="1">SUMPRODUCT($CM26:$DD26,INDIRECT(ADDRESS(R$2,$DH$2)):INDIRECT(ADDRESS(R$2,$DY$2)))</f>
        <v>1046.8135077469892</v>
      </c>
      <c r="S26" s="51">
        <f ca="1">SUMPRODUCT($CM26:$DD26,INDIRECT(ADDRESS(S$2,$DH$2)):INDIRECT(ADDRESS(S$2,$DY$2)))</f>
        <v>1047.3642406602939</v>
      </c>
      <c r="T26" s="51">
        <f ca="1">SUMPRODUCT($CM26:$DD26,INDIRECT(ADDRESS(T$2,$DH$2)):INDIRECT(ADDRESS(T$2,$DY$2)))</f>
        <v>1047.8997086578438</v>
      </c>
      <c r="U26" s="51">
        <f ca="1">SUMPRODUCT($CM26:$DD26,INDIRECT(ADDRESS(U$2,$DH$2)):INDIRECT(ADDRESS(U$2,$DY$2)))</f>
        <v>1048.3891694232218</v>
      </c>
      <c r="V26" s="51">
        <f ca="1">SUMPRODUCT($CM26:$DD26,INDIRECT(ADDRESS(V$2,$DH$2)):INDIRECT(ADDRESS(V$2,$DY$2)))</f>
        <v>1048.8356023969595</v>
      </c>
      <c r="W26" s="51">
        <f ca="1">SUMPRODUCT($CM26:$DD26,INDIRECT(ADDRESS(W$2,$DH$2)):INDIRECT(ADDRESS(W$2,$DY$2)))</f>
        <v>1058.1055313079462</v>
      </c>
      <c r="X26" s="51">
        <f ca="1">SUMPRODUCT($CM26:$DD26,INDIRECT(ADDRESS(X$2,$DH$2)):INDIRECT(ADDRESS(X$2,$DY$2)))</f>
        <v>1058.6120814617802</v>
      </c>
      <c r="Y26" s="51">
        <f ca="1">SUMPRODUCT($CM26:$DD26,INDIRECT(ADDRESS(Y$2,$DH$2)):INDIRECT(ADDRESS(Y$2,$DY$2)))</f>
        <v>1059.1412060765583</v>
      </c>
      <c r="Z26" s="51">
        <f ca="1">SUMPRODUCT($CM26:$DD26,INDIRECT(ADDRESS(Z$2,$DH$2)):INDIRECT(ADDRESS(Z$2,$DY$2)))</f>
        <v>1059.7099945407363</v>
      </c>
      <c r="AA26" s="51">
        <f ca="1">SUMPRODUCT($CM26:$DD26,INDIRECT(ADDRESS(AA$2,$DH$2)):INDIRECT(ADDRESS(AA$2,$DY$2)))</f>
        <v>1060.2610675478411</v>
      </c>
      <c r="AB26" s="51">
        <f ca="1">SUMPRODUCT($CM26:$DD26,INDIRECT(ADDRESS(AB$2,$DH$2)):INDIRECT(ADDRESS(AB$2,$DY$2)))</f>
        <v>1060.6737583251493</v>
      </c>
      <c r="AC26" s="51">
        <f ca="1">SUMPRODUCT($CM26:$DD26,INDIRECT(ADDRESS(AC$2,$DH$2)):INDIRECT(ADDRESS(AC$2,$DY$2)))</f>
        <v>1061.1080790208691</v>
      </c>
      <c r="AD26" s="51">
        <f ca="1">SUMPRODUCT($CM26:$DD26,INDIRECT(ADDRESS(AD$2,$DH$2)):INDIRECT(ADDRESS(AD$2,$DY$2)))</f>
        <v>1061.4863183875025</v>
      </c>
      <c r="AE26" s="51">
        <f ca="1">SUMPRODUCT($CM26:$DD26,INDIRECT(ADDRESS(AE$2,$DH$2)):INDIRECT(ADDRESS(AE$2,$DY$2)))</f>
        <v>1061.8308363104647</v>
      </c>
      <c r="AF26" s="51">
        <f ca="1">SUMPRODUCT($CM26:$DD26,INDIRECT(ADDRESS(AF$2,$DH$2)):INDIRECT(ADDRESS(AF$2,$DY$2)))</f>
        <v>1062.2017418108139</v>
      </c>
      <c r="AG26" s="51">
        <f ca="1">SUMPRODUCT($CM26:$DD26,INDIRECT(ADDRESS(AG$2,$DH$2)):INDIRECT(ADDRESS(AG$2,$DY$2)))</f>
        <v>1062.6201784231914</v>
      </c>
      <c r="AH26" s="51">
        <f ca="1">SUMPRODUCT($CM26:$DD26,INDIRECT(ADDRESS(AH$2,$DH$2)):INDIRECT(ADDRESS(AH$2,$DY$2)))</f>
        <v>1063.0573137074286</v>
      </c>
      <c r="AI26" s="51">
        <f ca="1">SUMPRODUCT($CM26:$DD26,INDIRECT(ADDRESS(AI$2,$DH$2)):INDIRECT(ADDRESS(AI$2,$DY$2)))</f>
        <v>1072.8712186879143</v>
      </c>
      <c r="AJ26" s="51">
        <f ca="1">SUMPRODUCT($CM26:$DD26,INDIRECT(ADDRESS(AJ$2,$DH$2)):INDIRECT(ADDRESS(AJ$2,$DY$2)))</f>
        <v>1073.2723133870632</v>
      </c>
      <c r="AK26" s="51">
        <f ca="1">SUMPRODUCT($CM26:$DD26,INDIRECT(ADDRESS(AK$2,$DH$2)):INDIRECT(ADDRESS(AK$2,$DY$2)))</f>
        <v>1073.7851102971631</v>
      </c>
      <c r="AL26" s="51">
        <f ca="1">SUMPRODUCT($CM26:$DD26,INDIRECT(ADDRESS(AL$2,$DH$2)):INDIRECT(ADDRESS(AL$2,$DY$2)))</f>
        <v>1074.3007403393631</v>
      </c>
      <c r="AM26" s="51">
        <f ca="1">SUMPRODUCT($CM26:$DD26,INDIRECT(ADDRESS(AM$2,$DH$2)):INDIRECT(ADDRESS(AM$2,$DY$2)))</f>
        <v>1074.7891723134032</v>
      </c>
      <c r="AN26" s="51">
        <f ca="1">SUMPRODUCT($CM26:$DD26,INDIRECT(ADDRESS(AN$2,$DH$2)):INDIRECT(ADDRESS(AN$2,$DY$2)))</f>
        <v>1075.2230381631971</v>
      </c>
      <c r="AO26" s="51">
        <f ca="1">SUMPRODUCT($CM26:$DD26,INDIRECT(ADDRESS(AO$2,$DH$2)):INDIRECT(ADDRESS(AO$2,$DY$2)))</f>
        <v>1075.6898816706353</v>
      </c>
      <c r="AP26" s="51">
        <f ca="1">SUMPRODUCT($CM26:$DD26,INDIRECT(ADDRESS(AP$2,$DH$2)):INDIRECT(ADDRESS(AP$2,$DY$2)))</f>
        <v>1076.15571839625</v>
      </c>
      <c r="AQ26" s="51">
        <f ca="1">SUMPRODUCT($CM26:$DD26,INDIRECT(ADDRESS(AQ$2,$DH$2)):INDIRECT(ADDRESS(AQ$2,$DY$2)))</f>
        <v>1076.5830028801759</v>
      </c>
      <c r="AR26" s="51">
        <f ca="1">SUMPRODUCT($CM26:$DD26,INDIRECT(ADDRESS(AR$2,$DH$2)):INDIRECT(ADDRESS(AR$2,$DY$2)))</f>
        <v>1077.0437183228814</v>
      </c>
      <c r="AS26" s="51">
        <f ca="1">SUMPRODUCT($CM26:$DD26,INDIRECT(ADDRESS(AS$2,$DH$2)):INDIRECT(ADDRESS(AS$2,$DY$2)))</f>
        <v>1077.5044337655872</v>
      </c>
      <c r="AT26" s="51">
        <f ca="1">SUMPRODUCT($CM26:$DD26,INDIRECT(ADDRESS(AT$2,$DH$2)):INDIRECT(ADDRESS(AT$2,$DY$2)))</f>
        <v>1077.9447528573885</v>
      </c>
      <c r="AU26" s="51">
        <f ca="1">SUMPRODUCT($CM26:$DD26,INDIRECT(ADDRESS(AU$2,$DH$2)):INDIRECT(ADDRESS(AU$2,$DY$2)))</f>
        <v>1086.6528057765565</v>
      </c>
      <c r="AV26" s="51">
        <f ca="1">SUMPRODUCT($CM26:$DD26,INDIRECT(ADDRESS(AV$2,$DH$2)):INDIRECT(ADDRESS(AV$2,$DY$2)))</f>
        <v>1087.1928489180623</v>
      </c>
      <c r="AW26" s="51">
        <f ca="1">SUMPRODUCT($CM26:$DD26,INDIRECT(ADDRESS(AW$2,$DH$2)):INDIRECT(ADDRESS(AW$2,$DY$2)))</f>
        <v>1087.7169009061158</v>
      </c>
      <c r="AX26" s="51">
        <f ca="1">SUMPRODUCT($CM26:$DD26,INDIRECT(ADDRESS(AX$2,$DH$2)):INDIRECT(ADDRESS(AX$2,$DY$2)))</f>
        <v>1088.2646062186734</v>
      </c>
      <c r="AY26" s="51">
        <f ca="1">SUMPRODUCT($CM26:$DD26,INDIRECT(ADDRESS(AY$2,$DH$2)):INDIRECT(ADDRESS(AY$2,$DY$2)))</f>
        <v>1088.7374896075273</v>
      </c>
      <c r="AZ26" s="51">
        <f ca="1">SUMPRODUCT($CM26:$DD26,INDIRECT(ADDRESS(AZ$2,$DH$2)):INDIRECT(ADDRESS(AZ$2,$DY$2)))</f>
        <v>1089.0725499753339</v>
      </c>
      <c r="BA26" s="51">
        <f ca="1">SUMPRODUCT($CM26:$DD26,INDIRECT(ADDRESS(BA$2,$DH$2)):INDIRECT(ADDRESS(BA$2,$DY$2)))</f>
        <v>1089.3781457693003</v>
      </c>
      <c r="BB26" s="51">
        <f ca="1">SUMPRODUCT($CM26:$DD26,INDIRECT(ADDRESS(BB$2,$DH$2)):INDIRECT(ADDRESS(BB$2,$DY$2)))</f>
        <v>1089.7048285654873</v>
      </c>
      <c r="BC26" s="51">
        <f ca="1">SUMPRODUCT($CM26:$DD26,INDIRECT(ADDRESS(BC$2,$DH$2)):INDIRECT(ADDRESS(BC$2,$DY$2)))</f>
        <v>1089.9906405979993</v>
      </c>
      <c r="BD26" s="51">
        <f ca="1">SUMPRODUCT($CM26:$DD26,INDIRECT(ADDRESS(BD$2,$DH$2)):INDIRECT(ADDRESS(BD$2,$DY$2)))</f>
        <v>1090.2703104001189</v>
      </c>
      <c r="BE26" s="51">
        <f ca="1">SUMPRODUCT($CM26:$DD26,INDIRECT(ADDRESS(BE$2,$DH$2)):INDIRECT(ADDRESS(BE$2,$DY$2)))</f>
        <v>1090.5674719598237</v>
      </c>
      <c r="BF26" s="51">
        <f ca="1">SUMPRODUCT($CM26:$DD26,INDIRECT(ADDRESS(BF$2,$DH$2)):INDIRECT(ADDRESS(BF$2,$DY$2)))</f>
        <v>1090.8864486366983</v>
      </c>
      <c r="BG26" s="51">
        <f ca="1">SUMPRODUCT($CM26:$DD26,INDIRECT(ADDRESS(BG$2,$DH$2)):INDIRECT(ADDRESS(BG$2,$DY$2)))</f>
        <v>1099.4021636600198</v>
      </c>
      <c r="BH26" s="51">
        <f ca="1">SUMPRODUCT($CM26:$DD26,INDIRECT(ADDRESS(BH$2,$DH$2)):INDIRECT(ADDRESS(BH$2,$DY$2)))</f>
        <v>1099.8507429091865</v>
      </c>
      <c r="BI26" s="51">
        <f ca="1">SUMPRODUCT($CM26:$DD26,INDIRECT(ADDRESS(BI$2,$DH$2)):INDIRECT(ADDRESS(BI$2,$DY$2)))</f>
        <v>1100.2993221583531</v>
      </c>
      <c r="BJ26" s="51">
        <f ca="1">SUMPRODUCT($CM26:$DD26,INDIRECT(ADDRESS(BJ$2,$DH$2)):INDIRECT(ADDRESS(BJ$2,$DY$2)))</f>
        <v>1100.7479014075197</v>
      </c>
      <c r="BK26" s="51">
        <f ca="1">SUMPRODUCT($CM26:$DD26,INDIRECT(ADDRESS(BK$2,$DH$2)):INDIRECT(ADDRESS(BK$2,$DY$2)))</f>
        <v>1101.1964806566864</v>
      </c>
      <c r="BL26" s="51">
        <f ca="1">SUMPRODUCT($CM26:$DD26,INDIRECT(ADDRESS(BL$2,$DH$2)):INDIRECT(ADDRESS(BL$2,$DY$2)))</f>
        <v>1101.552785383592</v>
      </c>
      <c r="BM26" s="51">
        <f ca="1">SUMPRODUCT($CM26:$DD26,INDIRECT(ADDRESS(BM$2,$DH$2)):INDIRECT(ADDRESS(BM$2,$DY$2)))</f>
        <v>1101.9090901104973</v>
      </c>
      <c r="BN26" s="51">
        <f ca="1">SUMPRODUCT($CM26:$DD26,INDIRECT(ADDRESS(BN$2,$DH$2)):INDIRECT(ADDRESS(BN$2,$DY$2)))</f>
        <v>1102.2653948374029</v>
      </c>
      <c r="BO26" s="51">
        <f ca="1">SUMPRODUCT($CM26:$DD26,INDIRECT(ADDRESS(BO$2,$DH$2)):INDIRECT(ADDRESS(BO$2,$DY$2)))</f>
        <v>1102.6216995643085</v>
      </c>
      <c r="BP26" s="51">
        <f ca="1">SUMPRODUCT($CM26:$DD26,INDIRECT(ADDRESS(BP$2,$DH$2)):INDIRECT(ADDRESS(BP$2,$DY$2)))</f>
        <v>1102.9780042912139</v>
      </c>
      <c r="BQ26" s="51">
        <f ca="1">SUMPRODUCT($CM26:$DD26,INDIRECT(ADDRESS(BQ$2,$DH$2)):INDIRECT(ADDRESS(BQ$2,$DY$2)))</f>
        <v>1103.3343090181195</v>
      </c>
      <c r="BR26" s="51">
        <f ca="1">SUMPRODUCT($CM26:$DD26,INDIRECT(ADDRESS(BR$2,$DH$2)):INDIRECT(ADDRESS(BR$2,$DY$2)))</f>
        <v>1103.6906137450251</v>
      </c>
      <c r="BS26" s="51">
        <f ca="1">SUMPRODUCT($CM26:$DD26,INDIRECT(ADDRESS(BS$2,$DH$2)):INDIRECT(ADDRESS(BS$2,$DY$2)))</f>
        <v>1112.5611286246969</v>
      </c>
      <c r="BT26" s="51">
        <f ca="1">SUMPRODUCT($CM26:$DD26,INDIRECT(ADDRESS(BT$2,$DH$2)):INDIRECT(ADDRESS(BT$2,$DY$2)))</f>
        <v>1112.9174333516025</v>
      </c>
      <c r="BU26" s="51">
        <f ca="1">SUMPRODUCT($CM26:$DD26,INDIRECT(ADDRESS(BU$2,$DH$2)):INDIRECT(ADDRESS(BU$2,$DY$2)))</f>
        <v>1113.2737380785079</v>
      </c>
      <c r="BV26" s="51">
        <f ca="1">SUMPRODUCT($CM26:$DD26,INDIRECT(ADDRESS(BV$2,$DH$2)):INDIRECT(ADDRESS(BV$2,$DY$2)))</f>
        <v>1113.6300428054135</v>
      </c>
      <c r="BW26" s="51">
        <f ca="1">SUMPRODUCT($CM26:$DD26,INDIRECT(ADDRESS(BW$2,$DH$2)):INDIRECT(ADDRESS(BW$2,$DY$2)))</f>
        <v>1113.9863475323191</v>
      </c>
      <c r="BX26" s="51">
        <f ca="1">SUMPRODUCT($CM26:$DD26,INDIRECT(ADDRESS(BX$2,$DH$2)):INDIRECT(ADDRESS(BX$2,$DY$2)))</f>
        <v>1114.4349267814857</v>
      </c>
      <c r="BY26" s="51">
        <f ca="1">SUMPRODUCT($CM26:$DD26,INDIRECT(ADDRESS(BY$2,$DH$2)):INDIRECT(ADDRESS(BY$2,$DY$2)))</f>
        <v>1114.8835060306524</v>
      </c>
      <c r="BZ26" s="51">
        <f ca="1">SUMPRODUCT($CM26:$DD26,INDIRECT(ADDRESS(BZ$2,$DH$2)):INDIRECT(ADDRESS(BZ$2,$DY$2)))</f>
        <v>1115.332085279819</v>
      </c>
      <c r="CA26" s="51">
        <f ca="1">SUMPRODUCT($CM26:$DD26,INDIRECT(ADDRESS(CA$2,$DH$2)):INDIRECT(ADDRESS(CA$2,$DY$2)))</f>
        <v>1115.7806645289857</v>
      </c>
      <c r="CB26" s="51">
        <f ca="1">SUMPRODUCT($CM26:$DD26,INDIRECT(ADDRESS(CB$2,$DH$2)):INDIRECT(ADDRESS(CB$2,$DY$2)))</f>
        <v>1116.2292437781523</v>
      </c>
      <c r="CC26" s="51">
        <f ca="1">SUMPRODUCT($CM26:$DD26,INDIRECT(ADDRESS(CC$2,$DH$2)):INDIRECT(ADDRESS(CC$2,$DY$2)))</f>
        <v>1116.6778230273189</v>
      </c>
      <c r="CD26" s="51">
        <f ca="1">SUMPRODUCT($CM26:$DD26,INDIRECT(ADDRESS(CD$2,$DH$2)):INDIRECT(ADDRESS(CD$2,$DY$2)))</f>
        <v>1117.1264022764858</v>
      </c>
      <c r="CF26" s="51">
        <f t="shared" ca="1" si="5"/>
        <v>12441.086996182179</v>
      </c>
      <c r="CG26" s="51">
        <f t="shared" ca="1" si="5"/>
        <v>12627.291435786095</v>
      </c>
      <c r="CH26" s="51">
        <f t="shared" ca="1" si="5"/>
        <v>12801.996781010328</v>
      </c>
      <c r="CI26" s="51">
        <f t="shared" ca="1" si="5"/>
        <v>12974.709197483053</v>
      </c>
      <c r="CJ26" s="51">
        <f t="shared" ca="1" si="5"/>
        <v>13131.367006696528</v>
      </c>
      <c r="CK26" s="51">
        <f t="shared" ca="1" si="5"/>
        <v>13284.720587342697</v>
      </c>
      <c r="CM26" s="1">
        <f>VLOOKUP($A26,Auxiliar_OPEX_CustosUnit!$A$4:$BT$129,COLUMN(Auxiliar_OPEX_CustosUnit!S$2),0)</f>
        <v>0</v>
      </c>
      <c r="CN26" s="1">
        <f>VLOOKUP($A26,Auxiliar_OPEX_CustosUnit!$A$4:$BT$129,COLUMN(Auxiliar_OPEX_CustosUnit!T$2),0)</f>
        <v>0</v>
      </c>
      <c r="CO26" s="1">
        <f>VLOOKUP($A26,Auxiliar_OPEX_CustosUnit!$A$4:$BT$129,COLUMN(Auxiliar_OPEX_CustosUnit!U$2),0)</f>
        <v>735.55741540681402</v>
      </c>
      <c r="CP26" s="1">
        <f>VLOOKUP($A26,Auxiliar_OPEX_CustosUnit!$A$4:$BT$129,COLUMN(Auxiliar_OPEX_CustosUnit!V$2),0)</f>
        <v>0</v>
      </c>
      <c r="CQ26" s="1">
        <f>VLOOKUP($A26,Auxiliar_OPEX_CustosUnit!$A$4:$BT$129,COLUMN(Auxiliar_OPEX_CustosUnit!W$2),0)</f>
        <v>0</v>
      </c>
      <c r="CR26" s="1">
        <f>VLOOKUP($A26,Auxiliar_OPEX_CustosUnit!$A$4:$BT$129,COLUMN(Auxiliar_OPEX_CustosUnit!X$2),0)</f>
        <v>0</v>
      </c>
      <c r="CS26" s="1">
        <f>VLOOKUP($A26,Auxiliar_OPEX_CustosUnit!$A$4:$BT$129,COLUMN(Auxiliar_OPEX_CustosUnit!Y$2),0)</f>
        <v>0.33407039470358002</v>
      </c>
      <c r="CT26" s="1">
        <f>VLOOKUP($A26,Auxiliar_OPEX_CustosUnit!$A$4:$BT$129,COLUMN(Auxiliar_OPEX_CustosUnit!Z$2),0)</f>
        <v>0</v>
      </c>
      <c r="CU26" s="1">
        <f>VLOOKUP($A26,Auxiliar_OPEX_CustosUnit!$A$4:$BT$129,COLUMN(Auxiliar_OPEX_CustosUnit!AA$2),0)</f>
        <v>0</v>
      </c>
      <c r="CV26" s="1">
        <f>VLOOKUP($A26,Auxiliar_OPEX_CustosUnit!$A$4:$BT$129,COLUMN(Auxiliar_OPEX_CustosUnit!AB$2),0)</f>
        <v>0</v>
      </c>
      <c r="CW26" s="1">
        <f>VLOOKUP($A26,Auxiliar_OPEX_CustosUnit!$A$4:$BT$129,COLUMN(Auxiliar_OPEX_CustosUnit!AC$2),0)</f>
        <v>5.6662642E-6</v>
      </c>
      <c r="CX26" s="1">
        <f>VLOOKUP($A26,Auxiliar_OPEX_CustosUnit!$A$4:$BT$129,COLUMN(Auxiliar_OPEX_CustosUnit!AD$2),0)</f>
        <v>0</v>
      </c>
      <c r="CY26" s="1">
        <f>VLOOKUP($A26,Auxiliar_OPEX_CustosUnit!$A$4:$BT$129,COLUMN(Auxiliar_OPEX_CustosUnit!AE$2),0)</f>
        <v>0</v>
      </c>
      <c r="CZ26" s="1">
        <f>VLOOKUP($A26,Auxiliar_OPEX_CustosUnit!$A$4:$BT$129,COLUMN(Auxiliar_OPEX_CustosUnit!AF$2),0)</f>
        <v>0</v>
      </c>
      <c r="DA26" s="1">
        <f>VLOOKUP($A26,Auxiliar_OPEX_CustosUnit!$A$4:$BT$129,COLUMN(Auxiliar_OPEX_CustosUnit!AG$2),0)</f>
        <v>0</v>
      </c>
      <c r="DB26" s="1">
        <f>VLOOKUP($A26,Auxiliar_OPEX_CustosUnit!$A$4:$BT$129,COLUMN(Auxiliar_OPEX_CustosUnit!AH$2),0)</f>
        <v>0</v>
      </c>
      <c r="DC26" s="1">
        <f>VLOOKUP($A26,Auxiliar_OPEX_CustosUnit!$A$4:$BT$129,COLUMN(Auxiliar_OPEX_CustosUnit!AI$2),0)</f>
        <v>0</v>
      </c>
      <c r="DD26" s="1">
        <f>VLOOKUP($A26,Auxiliar_OPEX_CustosUnit!$A$4:$BT$129,COLUMN(Auxiliar_OPEX_CustosUnit!AJ$2),0)</f>
        <v>0</v>
      </c>
      <c r="DG26" s="60">
        <v>43922</v>
      </c>
      <c r="DH26" s="1">
        <v>1</v>
      </c>
      <c r="DI26" s="1">
        <f>INDEX(Auxiliar_OPEX_Drivers!$B$2:$CH$18,MATCH(Auxiliar_OPEX_M!DI$3,Auxiliar_OPEX_Drivers!$B$2:$B$18,0),MATCH($DG26,Auxiliar_OPEX_Drivers!$B$2:$CH$2,0))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INDEX(Auxiliar_OPEX_Drivers!$B$2:$CH$18,MATCH(Auxiliar_OPEX_M!DK$3,Auxiliar_OPEX_Drivers!$B$2:$B$18,0),MATCH($DG26,Auxiliar_OPEX_Drivers!$B$2:$CH$2,0))</f>
        <v>14.403415720910379</v>
      </c>
      <c r="DL26" s="1">
        <f>INDEX(Auxiliar_OPEX_Drivers!$B$2:$CH$18,MATCH(Auxiliar_OPEX_M!DL$3,Auxiliar_OPEX_Drivers!$B$2:$B$18,0),MATCH($DG26,Auxiliar_OPEX_Drivers!$B$2:$CH$2,0))</f>
        <v>62.955560410032106</v>
      </c>
      <c r="DM26" s="1">
        <f>INDEX(Auxiliar_OPEX_Drivers!$B$2:$CH$18,MATCH(Auxiliar_OPEX_M!DM$3,Auxiliar_OPEX_Drivers!$B$2:$B$18,0),MATCH($DG26,Auxiliar_OPEX_Drivers!$B$2:$CH$2,0))</f>
        <v>13</v>
      </c>
      <c r="DN26" s="1">
        <f>INDEX(Auxiliar_OPEX_Drivers!$B$2:$CH$18,MATCH(Auxiliar_OPEX_M!DN$3,Auxiliar_OPEX_Drivers!$B$2:$B$18,0),MATCH($DG26,Auxiliar_OPEX_Drivers!$B$2:$CH$2,0))</f>
        <v>656.15530343146793</v>
      </c>
      <c r="DO26" s="1">
        <f>INDEX(Auxiliar_OPEX_Drivers!$B$2:$CH$18,MATCH(Auxiliar_OPEX_M!DO$3,Auxiliar_OPEX_Drivers!$B$2:$B$18,0),MATCH($DG26,Auxiliar_OPEX_Drivers!$B$2:$CH$2,0))</f>
        <v>12</v>
      </c>
      <c r="DP26" s="1">
        <f>INDEX(Auxiliar_OPEX_Drivers!$B$2:$CH$18,MATCH(Auxiliar_OPEX_M!DP$3,Auxiliar_OPEX_Drivers!$B$2:$B$18,0),MATCH($DG26,Auxiliar_OPEX_Drivers!$B$2:$CH$2,0))</f>
        <v>197.73070641005256</v>
      </c>
      <c r="DQ26" s="1">
        <f>INDEX(Auxiliar_OPEX_Drivers!$B$2:$CH$18,MATCH(Auxiliar_OPEX_M!DQ$3,Auxiliar_OPEX_Drivers!$B$2:$B$18,0),MATCH($DG26,Auxiliar_OPEX_Drivers!$B$2:$CH$2,0))</f>
        <v>37.100853930227593</v>
      </c>
      <c r="DR26" s="1">
        <f>INDEX(Auxiliar_OPEX_Drivers!$B$2:$CH$18,MATCH(Auxiliar_OPEX_M!DR$3,Auxiliar_OPEX_Drivers!$B$2:$B$18,0),MATCH($DG26,Auxiliar_OPEX_Drivers!$B$2:$CH$2,0))</f>
        <v>18521995.13212331</v>
      </c>
      <c r="DS26" s="1">
        <f>INDEX(Auxiliar_OPEX_Drivers!$B$2:$CH$18,MATCH(Auxiliar_OPEX_M!DS$3,Auxiliar_OPEX_Drivers!$B$2:$B$18,0),MATCH($DG26,Auxiliar_OPEX_Drivers!$B$2:$CH$2,0))</f>
        <v>100381.564307935</v>
      </c>
      <c r="DT26" s="1">
        <f>INDEX(Auxiliar_OPEX_Drivers!$B$2:$CH$18,MATCH(Auxiliar_OPEX_M!DT$3,Auxiliar_OPEX_Drivers!$B$2:$B$18,0),MATCH($DG26,Auxiliar_OPEX_Drivers!$B$2:$CH$2,0))</f>
        <v>13177.140334459313</v>
      </c>
      <c r="DU26" s="1">
        <f>INDEX(Auxiliar_OPEX_Drivers!$B$2:$CH$18,MATCH(Auxiliar_OPEX_M!DU$3,Auxiliar_OPEX_Drivers!$B$2:$B$18,0),MATCH($DG26,Auxiliar_OPEX_Drivers!$B$2:$CH$2,0))</f>
        <v>4383.0981644593003</v>
      </c>
      <c r="DV26" s="1">
        <f>INDEX(Auxiliar_OPEX_Drivers!$B$2:$CH$18,MATCH(Auxiliar_OPEX_M!DV$3,Auxiliar_OPEX_Drivers!$B$2:$B$18,0),MATCH($DG26,Auxiliar_OPEX_Drivers!$B$2:$CH$2,0))</f>
        <v>2179092.0944764321</v>
      </c>
      <c r="DW26" s="1">
        <f>INDEX(Auxiliar_OPEX_Drivers!$B$2:$CH$18,MATCH(Auxiliar_OPEX_M!DW$3,Auxiliar_OPEX_Drivers!$B$2:$B$18,0),MATCH($DG26,Auxiliar_OPEX_Drivers!$B$2:$CH$2,0))</f>
        <v>13041.292001125979</v>
      </c>
      <c r="DX26" s="1">
        <f>INDEX(Auxiliar_OPEX_Drivers!$B$2:$CH$18,MATCH(Auxiliar_OPEX_M!DX$3,Auxiliar_OPEX_Drivers!$B$2:$B$18,0),MATCH($DG26,Auxiliar_OPEX_Drivers!$B$2:$CH$2,0))</f>
        <v>2199992.5103373309</v>
      </c>
      <c r="DY26" s="1">
        <f>INDEX(Auxiliar_OPEX_Drivers!$B$2:$CH$18,MATCH(Auxiliar_OPEX_M!DY$3,Auxiliar_OPEX_Drivers!$B$2:$B$18,0),MATCH($DG26,Auxiliar_OPEX_Drivers!$B$2:$CH$2,0))</f>
        <v>993.3458399026905</v>
      </c>
    </row>
    <row r="27" spans="1:129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46937.606715000074</v>
      </c>
      <c r="E27" s="51">
        <f ca="1">SUMPRODUCT($CM27:$DD27,INDIRECT(ADDRESS(E$2,$DH$2)):INDIRECT(ADDRESS(E$2,$DY$2)))</f>
        <v>47112.116402094689</v>
      </c>
      <c r="F27" s="51">
        <f ca="1">SUMPRODUCT($CM27:$DD27,INDIRECT(ADDRESS(F$2,$DH$2)):INDIRECT(ADDRESS(F$2,$DY$2)))</f>
        <v>47290.24813088918</v>
      </c>
      <c r="G27" s="51">
        <f ca="1">SUMPRODUCT($CM27:$DD27,INDIRECT(ADDRESS(G$2,$DH$2)):INDIRECT(ADDRESS(G$2,$DY$2)))</f>
        <v>47455.556250600232</v>
      </c>
      <c r="H27" s="51">
        <f ca="1">SUMPRODUCT($CM27:$DD27,INDIRECT(ADDRESS(H$2,$DH$2)):INDIRECT(ADDRESS(H$2,$DY$2)))</f>
        <v>47634.395140557564</v>
      </c>
      <c r="I27" s="51">
        <f ca="1">SUMPRODUCT($CM27:$DD27,INDIRECT(ADDRESS(I$2,$DH$2)):INDIRECT(ADDRESS(I$2,$DY$2)))</f>
        <v>47819.671304458097</v>
      </c>
      <c r="J27" s="51">
        <f ca="1">SUMPRODUCT($CM27:$DD27,INDIRECT(ADDRESS(J$2,$DH$2)):INDIRECT(ADDRESS(J$2,$DY$2)))</f>
        <v>47992.188069028154</v>
      </c>
      <c r="K27" s="51">
        <f ca="1">SUMPRODUCT($CM27:$DD27,INDIRECT(ADDRESS(K$2,$DH$2)):INDIRECT(ADDRESS(K$2,$DY$2)))</f>
        <v>48500.03419843156</v>
      </c>
      <c r="L27" s="51">
        <f ca="1">SUMPRODUCT($CM27:$DD27,INDIRECT(ADDRESS(L$2,$DH$2)):INDIRECT(ADDRESS(L$2,$DY$2)))</f>
        <v>48693.835914833078</v>
      </c>
      <c r="M27" s="51">
        <f ca="1">SUMPRODUCT($CM27:$DD27,INDIRECT(ADDRESS(M$2,$DH$2)):INDIRECT(ADDRESS(M$2,$DY$2)))</f>
        <v>48862.658725437999</v>
      </c>
      <c r="N27" s="51">
        <f ca="1">SUMPRODUCT($CM27:$DD27,INDIRECT(ADDRESS(N$2,$DH$2)):INDIRECT(ADDRESS(N$2,$DY$2)))</f>
        <v>49046.2308943151</v>
      </c>
      <c r="O27" s="51">
        <f ca="1">SUMPRODUCT($CM27:$DD27,INDIRECT(ADDRESS(O$2,$DH$2)):INDIRECT(ADDRESS(O$2,$DY$2)))</f>
        <v>49247.055162513949</v>
      </c>
      <c r="P27" s="51">
        <f ca="1">SUMPRODUCT($CM27:$DD27,INDIRECT(ADDRESS(P$2,$DH$2)):INDIRECT(ADDRESS(P$2,$DY$2)))</f>
        <v>49422.040590090473</v>
      </c>
      <c r="Q27" s="51">
        <f ca="1">SUMPRODUCT($CM27:$DD27,INDIRECT(ADDRESS(Q$2,$DH$2)):INDIRECT(ADDRESS(Q$2,$DY$2)))</f>
        <v>49586.170687684862</v>
      </c>
      <c r="R27" s="51">
        <f ca="1">SUMPRODUCT($CM27:$DD27,INDIRECT(ADDRESS(R$2,$DH$2)):INDIRECT(ADDRESS(R$2,$DY$2)))</f>
        <v>49757.259995732747</v>
      </c>
      <c r="S27" s="51">
        <f ca="1">SUMPRODUCT($CM27:$DD27,INDIRECT(ADDRESS(S$2,$DH$2)):INDIRECT(ADDRESS(S$2,$DY$2)))</f>
        <v>49947.24627525048</v>
      </c>
      <c r="T27" s="51">
        <f ca="1">SUMPRODUCT($CM27:$DD27,INDIRECT(ADDRESS(T$2,$DH$2)):INDIRECT(ADDRESS(T$2,$DY$2)))</f>
        <v>50131.966618265535</v>
      </c>
      <c r="U27" s="51">
        <f ca="1">SUMPRODUCT($CM27:$DD27,INDIRECT(ADDRESS(U$2,$DH$2)):INDIRECT(ADDRESS(U$2,$DY$2)))</f>
        <v>50300.815850874642</v>
      </c>
      <c r="V27" s="51">
        <f ca="1">SUMPRODUCT($CM27:$DD27,INDIRECT(ADDRESS(V$2,$DH$2)):INDIRECT(ADDRESS(V$2,$DY$2)))</f>
        <v>50454.821790388014</v>
      </c>
      <c r="W27" s="51">
        <f ca="1">SUMPRODUCT($CM27:$DD27,INDIRECT(ADDRESS(W$2,$DH$2)):INDIRECT(ADDRESS(W$2,$DY$2)))</f>
        <v>50907.49256719125</v>
      </c>
      <c r="X27" s="51">
        <f ca="1">SUMPRODUCT($CM27:$DD27,INDIRECT(ADDRESS(X$2,$DH$2)):INDIRECT(ADDRESS(X$2,$DY$2)))</f>
        <v>51082.237124473249</v>
      </c>
      <c r="Y27" s="51">
        <f ca="1">SUMPRODUCT($CM27:$DD27,INDIRECT(ADDRESS(Y$2,$DH$2)):INDIRECT(ADDRESS(Y$2,$DY$2)))</f>
        <v>51264.769191350671</v>
      </c>
      <c r="Z27" s="51">
        <f ca="1">SUMPRODUCT($CM27:$DD27,INDIRECT(ADDRESS(Z$2,$DH$2)):INDIRECT(ADDRESS(Z$2,$DY$2)))</f>
        <v>51460.984092496408</v>
      </c>
      <c r="AA27" s="51">
        <f ca="1">SUMPRODUCT($CM27:$DD27,INDIRECT(ADDRESS(AA$2,$DH$2)):INDIRECT(ADDRESS(AA$2,$DY$2)))</f>
        <v>51651.087694139234</v>
      </c>
      <c r="AB27" s="51">
        <f ca="1">SUMPRODUCT($CM27:$DD27,INDIRECT(ADDRESS(AB$2,$DH$2)):INDIRECT(ADDRESS(AB$2,$DY$2)))</f>
        <v>51793.453591433426</v>
      </c>
      <c r="AC27" s="51">
        <f ca="1">SUMPRODUCT($CM27:$DD27,INDIRECT(ADDRESS(AC$2,$DH$2)):INDIRECT(ADDRESS(AC$2,$DY$2)))</f>
        <v>51943.281159577498</v>
      </c>
      <c r="AD27" s="51">
        <f ca="1">SUMPRODUCT($CM27:$DD27,INDIRECT(ADDRESS(AD$2,$DH$2)):INDIRECT(ADDRESS(AD$2,$DY$2)))</f>
        <v>52073.762357083207</v>
      </c>
      <c r="AE27" s="51">
        <f ca="1">SUMPRODUCT($CM27:$DD27,INDIRECT(ADDRESS(AE$2,$DH$2)):INDIRECT(ADDRESS(AE$2,$DY$2)))</f>
        <v>52192.610671446804</v>
      </c>
      <c r="AF27" s="51">
        <f ca="1">SUMPRODUCT($CM27:$DD27,INDIRECT(ADDRESS(AF$2,$DH$2)):INDIRECT(ADDRESS(AF$2,$DY$2)))</f>
        <v>52320.561905814</v>
      </c>
      <c r="AG27" s="51">
        <f ca="1">SUMPRODUCT($CM27:$DD27,INDIRECT(ADDRESS(AG$2,$DH$2)):INDIRECT(ADDRESS(AG$2,$DY$2)))</f>
        <v>52464.909943272956</v>
      </c>
      <c r="AH27" s="51">
        <f ca="1">SUMPRODUCT($CM27:$DD27,INDIRECT(ADDRESS(AH$2,$DH$2)):INDIRECT(ADDRESS(AH$2,$DY$2)))</f>
        <v>52615.708459744113</v>
      </c>
      <c r="AI27" s="51">
        <f ca="1">SUMPRODUCT($CM27:$DD27,INDIRECT(ADDRESS(AI$2,$DH$2)):INDIRECT(ADDRESS(AI$2,$DY$2)))</f>
        <v>53065.611570316585</v>
      </c>
      <c r="AJ27" s="51">
        <f ca="1">SUMPRODUCT($CM27:$DD27,INDIRECT(ADDRESS(AJ$2,$DH$2)):INDIRECT(ADDRESS(AJ$2,$DY$2)))</f>
        <v>53203.977169656384</v>
      </c>
      <c r="AK27" s="51">
        <f ca="1">SUMPRODUCT($CM27:$DD27,INDIRECT(ADDRESS(AK$2,$DH$2)):INDIRECT(ADDRESS(AK$2,$DY$2)))</f>
        <v>53380.876669839665</v>
      </c>
      <c r="AL27" s="51">
        <f ca="1">SUMPRODUCT($CM27:$DD27,INDIRECT(ADDRESS(AL$2,$DH$2)):INDIRECT(ADDRESS(AL$2,$DY$2)))</f>
        <v>53558.753515327815</v>
      </c>
      <c r="AM27" s="51">
        <f ca="1">SUMPRODUCT($CM27:$DD27,INDIRECT(ADDRESS(AM$2,$DH$2)):INDIRECT(ADDRESS(AM$2,$DY$2)))</f>
        <v>53727.247845889127</v>
      </c>
      <c r="AN27" s="51">
        <f ca="1">SUMPRODUCT($CM27:$DD27,INDIRECT(ADDRESS(AN$2,$DH$2)):INDIRECT(ADDRESS(AN$2,$DY$2)))</f>
        <v>53876.91850587845</v>
      </c>
      <c r="AO27" s="51">
        <f ca="1">SUMPRODUCT($CM27:$DD27,INDIRECT(ADDRESS(AO$2,$DH$2)):INDIRECT(ADDRESS(AO$2,$DY$2)))</f>
        <v>54037.965465216577</v>
      </c>
      <c r="AP27" s="51">
        <f ca="1">SUMPRODUCT($CM27:$DD27,INDIRECT(ADDRESS(AP$2,$DH$2)):INDIRECT(ADDRESS(AP$2,$DY$2)))</f>
        <v>54198.665115127165</v>
      </c>
      <c r="AQ27" s="51">
        <f ca="1">SUMPRODUCT($CM27:$DD27,INDIRECT(ADDRESS(AQ$2,$DH$2)):INDIRECT(ADDRESS(AQ$2,$DY$2)))</f>
        <v>54346.065401973246</v>
      </c>
      <c r="AR27" s="51">
        <f ca="1">SUMPRODUCT($CM27:$DD27,INDIRECT(ADDRESS(AR$2,$DH$2)):INDIRECT(ADDRESS(AR$2,$DY$2)))</f>
        <v>54504.998363416918</v>
      </c>
      <c r="AS27" s="51">
        <f ca="1">SUMPRODUCT($CM27:$DD27,INDIRECT(ADDRESS(AS$2,$DH$2)):INDIRECT(ADDRESS(AS$2,$DY$2)))</f>
        <v>54663.93132486059</v>
      </c>
      <c r="AT27" s="51">
        <f ca="1">SUMPRODUCT($CM27:$DD27,INDIRECT(ADDRESS(AT$2,$DH$2)):INDIRECT(ADDRESS(AT$2,$DY$2)))</f>
        <v>54815.828159117271</v>
      </c>
      <c r="AU27" s="51">
        <f ca="1">SUMPRODUCT($CM27:$DD27,INDIRECT(ADDRESS(AU$2,$DH$2)):INDIRECT(ADDRESS(AU$2,$DY$2)))</f>
        <v>55252.213682712325</v>
      </c>
      <c r="AV27" s="51">
        <f ca="1">SUMPRODUCT($CM27:$DD27,INDIRECT(ADDRESS(AV$2,$DH$2)):INDIRECT(ADDRESS(AV$2,$DY$2)))</f>
        <v>55438.512312692634</v>
      </c>
      <c r="AW27" s="51">
        <f ca="1">SUMPRODUCT($CM27:$DD27,INDIRECT(ADDRESS(AW$2,$DH$2)):INDIRECT(ADDRESS(AW$2,$DY$2)))</f>
        <v>55619.294476022449</v>
      </c>
      <c r="AX27" s="51">
        <f ca="1">SUMPRODUCT($CM27:$DD27,INDIRECT(ADDRESS(AX$2,$DH$2)):INDIRECT(ADDRESS(AX$2,$DY$2)))</f>
        <v>55808.236324405072</v>
      </c>
      <c r="AY27" s="51">
        <f ca="1">SUMPRODUCT($CM27:$DD27,INDIRECT(ADDRESS(AY$2,$DH$2)):INDIRECT(ADDRESS(AY$2,$DY$2)))</f>
        <v>55971.366861047602</v>
      </c>
      <c r="AZ27" s="51">
        <f ca="1">SUMPRODUCT($CM27:$DD27,INDIRECT(ADDRESS(AZ$2,$DH$2)):INDIRECT(ADDRESS(AZ$2,$DY$2)))</f>
        <v>56086.952603529237</v>
      </c>
      <c r="BA27" s="51">
        <f ca="1">SUMPRODUCT($CM27:$DD27,INDIRECT(ADDRESS(BA$2,$DH$2)):INDIRECT(ADDRESS(BA$2,$DY$2)))</f>
        <v>56192.373954840114</v>
      </c>
      <c r="BB27" s="51">
        <f ca="1">SUMPRODUCT($CM27:$DD27,INDIRECT(ADDRESS(BB$2,$DH$2)):INDIRECT(ADDRESS(BB$2,$DY$2)))</f>
        <v>56305.069687255214</v>
      </c>
      <c r="BC27" s="51">
        <f ca="1">SUMPRODUCT($CM27:$DD27,INDIRECT(ADDRESS(BC$2,$DH$2)):INDIRECT(ADDRESS(BC$2,$DY$2)))</f>
        <v>56403.666236302124</v>
      </c>
      <c r="BD27" s="51">
        <f ca="1">SUMPRODUCT($CM27:$DD27,INDIRECT(ADDRESS(BD$2,$DH$2)):INDIRECT(ADDRESS(BD$2,$DY$2)))</f>
        <v>56500.14390072805</v>
      </c>
      <c r="BE27" s="51">
        <f ca="1">SUMPRODUCT($CM27:$DD27,INDIRECT(ADDRESS(BE$2,$DH$2)):INDIRECT(ADDRESS(BE$2,$DY$2)))</f>
        <v>56602.6556950663</v>
      </c>
      <c r="BF27" s="51">
        <f ca="1">SUMPRODUCT($CM27:$DD27,INDIRECT(ADDRESS(BF$2,$DH$2)):INDIRECT(ADDRESS(BF$2,$DY$2)))</f>
        <v>56712.693048252127</v>
      </c>
      <c r="BG27" s="51">
        <f ca="1">SUMPRODUCT($CM27:$DD27,INDIRECT(ADDRESS(BG$2,$DH$2)):INDIRECT(ADDRESS(BG$2,$DY$2)))</f>
        <v>57126.64861657306</v>
      </c>
      <c r="BH27" s="51">
        <f ca="1">SUMPRODUCT($CM27:$DD27,INDIRECT(ADDRESS(BH$2,$DH$2)):INDIRECT(ADDRESS(BH$2,$DY$2)))</f>
        <v>57281.394956512406</v>
      </c>
      <c r="BI27" s="51">
        <f ca="1">SUMPRODUCT($CM27:$DD27,INDIRECT(ADDRESS(BI$2,$DH$2)):INDIRECT(ADDRESS(BI$2,$DY$2)))</f>
        <v>57436.141296451737</v>
      </c>
      <c r="BJ27" s="51">
        <f ca="1">SUMPRODUCT($CM27:$DD27,INDIRECT(ADDRESS(BJ$2,$DH$2)):INDIRECT(ADDRESS(BJ$2,$DY$2)))</f>
        <v>57590.887636391068</v>
      </c>
      <c r="BK27" s="51">
        <f ca="1">SUMPRODUCT($CM27:$DD27,INDIRECT(ADDRESS(BK$2,$DH$2)):INDIRECT(ADDRESS(BK$2,$DY$2)))</f>
        <v>57745.633976330413</v>
      </c>
      <c r="BL27" s="51">
        <f ca="1">SUMPRODUCT($CM27:$DD27,INDIRECT(ADDRESS(BL$2,$DH$2)):INDIRECT(ADDRESS(BL$2,$DY$2)))</f>
        <v>57868.548383303394</v>
      </c>
      <c r="BM27" s="51">
        <f ca="1">SUMPRODUCT($CM27:$DD27,INDIRECT(ADDRESS(BM$2,$DH$2)):INDIRECT(ADDRESS(BM$2,$DY$2)))</f>
        <v>57991.46279027639</v>
      </c>
      <c r="BN27" s="51">
        <f ca="1">SUMPRODUCT($CM27:$DD27,INDIRECT(ADDRESS(BN$2,$DH$2)):INDIRECT(ADDRESS(BN$2,$DY$2)))</f>
        <v>58114.377197249385</v>
      </c>
      <c r="BO27" s="51">
        <f ca="1">SUMPRODUCT($CM27:$DD27,INDIRECT(ADDRESS(BO$2,$DH$2)):INDIRECT(ADDRESS(BO$2,$DY$2)))</f>
        <v>58237.291604222381</v>
      </c>
      <c r="BP27" s="51">
        <f ca="1">SUMPRODUCT($CM27:$DD27,INDIRECT(ADDRESS(BP$2,$DH$2)):INDIRECT(ADDRESS(BP$2,$DY$2)))</f>
        <v>58360.206011195376</v>
      </c>
      <c r="BQ27" s="51">
        <f ca="1">SUMPRODUCT($CM27:$DD27,INDIRECT(ADDRESS(BQ$2,$DH$2)):INDIRECT(ADDRESS(BQ$2,$DY$2)))</f>
        <v>58483.120418168372</v>
      </c>
      <c r="BR27" s="51">
        <f ca="1">SUMPRODUCT($CM27:$DD27,INDIRECT(ADDRESS(BR$2,$DH$2)):INDIRECT(ADDRESS(BR$2,$DY$2)))</f>
        <v>58606.034825141367</v>
      </c>
      <c r="BS27" s="51">
        <f ca="1">SUMPRODUCT($CM27:$DD27,INDIRECT(ADDRESS(BS$2,$DH$2)):INDIRECT(ADDRESS(BS$2,$DY$2)))</f>
        <v>59002.523633954479</v>
      </c>
      <c r="BT27" s="51">
        <f ca="1">SUMPRODUCT($CM27:$DD27,INDIRECT(ADDRESS(BT$2,$DH$2)):INDIRECT(ADDRESS(BT$2,$DY$2)))</f>
        <v>59125.438040927475</v>
      </c>
      <c r="BU27" s="51">
        <f ca="1">SUMPRODUCT($CM27:$DD27,INDIRECT(ADDRESS(BU$2,$DH$2)):INDIRECT(ADDRESS(BU$2,$DY$2)))</f>
        <v>59248.35244790047</v>
      </c>
      <c r="BV27" s="51">
        <f ca="1">SUMPRODUCT($CM27:$DD27,INDIRECT(ADDRESS(BV$2,$DH$2)):INDIRECT(ADDRESS(BV$2,$DY$2)))</f>
        <v>59371.266854873465</v>
      </c>
      <c r="BW27" s="51">
        <f ca="1">SUMPRODUCT($CM27:$DD27,INDIRECT(ADDRESS(BW$2,$DH$2)):INDIRECT(ADDRESS(BW$2,$DY$2)))</f>
        <v>59494.181261846461</v>
      </c>
      <c r="BX27" s="51">
        <f ca="1">SUMPRODUCT($CM27:$DD27,INDIRECT(ADDRESS(BX$2,$DH$2)):INDIRECT(ADDRESS(BX$2,$DY$2)))</f>
        <v>59648.927601785799</v>
      </c>
      <c r="BY27" s="51">
        <f ca="1">SUMPRODUCT($CM27:$DD27,INDIRECT(ADDRESS(BY$2,$DH$2)):INDIRECT(ADDRESS(BY$2,$DY$2)))</f>
        <v>59803.67394172513</v>
      </c>
      <c r="BZ27" s="51">
        <f ca="1">SUMPRODUCT($CM27:$DD27,INDIRECT(ADDRESS(BZ$2,$DH$2)):INDIRECT(ADDRESS(BZ$2,$DY$2)))</f>
        <v>59958.420281664468</v>
      </c>
      <c r="CA27" s="51">
        <f ca="1">SUMPRODUCT($CM27:$DD27,INDIRECT(ADDRESS(CA$2,$DH$2)):INDIRECT(ADDRESS(CA$2,$DY$2)))</f>
        <v>60113.166621603807</v>
      </c>
      <c r="CB27" s="51">
        <f ca="1">SUMPRODUCT($CM27:$DD27,INDIRECT(ADDRESS(CB$2,$DH$2)):INDIRECT(ADDRESS(CB$2,$DY$2)))</f>
        <v>60267.912961543137</v>
      </c>
      <c r="CC27" s="51">
        <f ca="1">SUMPRODUCT($CM27:$DD27,INDIRECT(ADDRESS(CC$2,$DH$2)):INDIRECT(ADDRESS(CC$2,$DY$2)))</f>
        <v>60422.659301482476</v>
      </c>
      <c r="CD27" s="51">
        <f ca="1">SUMPRODUCT($CM27:$DD27,INDIRECT(ADDRESS(CD$2,$DH$2)):INDIRECT(ADDRESS(CD$2,$DY$2)))</f>
        <v>60577.405641421814</v>
      </c>
      <c r="CF27" s="51">
        <f t="shared" ca="1" si="5"/>
        <v>576591.59690815967</v>
      </c>
      <c r="CG27" s="51">
        <f t="shared" ca="1" si="5"/>
        <v>605966.89247793762</v>
      </c>
      <c r="CH27" s="51">
        <f t="shared" ca="1" si="5"/>
        <v>632340.75485940161</v>
      </c>
      <c r="CI27" s="51">
        <f t="shared" ca="1" si="5"/>
        <v>658533.9959924703</v>
      </c>
      <c r="CJ27" s="51">
        <f t="shared" ca="1" si="5"/>
        <v>681984.26160823181</v>
      </c>
      <c r="CK27" s="51">
        <f t="shared" ca="1" si="5"/>
        <v>703902.80346905906</v>
      </c>
      <c r="CM27" s="1">
        <f>VLOOKUP($A27,Auxiliar_OPEX_CustosUnit!$A$4:$BT$129,COLUMN(Auxiliar_OPEX_CustosUnit!S$2),0)</f>
        <v>0</v>
      </c>
      <c r="CN27" s="1">
        <f>VLOOKUP($A27,Auxiliar_OPEX_CustosUnit!$A$4:$BT$129,COLUMN(Auxiliar_OPEX_CustosUnit!T$2),0)</f>
        <v>0</v>
      </c>
      <c r="CO27" s="1">
        <f>VLOOKUP($A27,Auxiliar_OPEX_CustosUnit!$A$4:$BT$129,COLUMN(Auxiliar_OPEX_CustosUnit!U$2),0)</f>
        <v>8212.9216027479306</v>
      </c>
      <c r="CP27" s="1">
        <f>VLOOKUP($A27,Auxiliar_OPEX_CustosUnit!$A$4:$BT$129,COLUMN(Auxiliar_OPEX_CustosUnit!V$2),0)</f>
        <v>0</v>
      </c>
      <c r="CQ27" s="1">
        <f>VLOOKUP($A27,Auxiliar_OPEX_CustosUnit!$A$4:$BT$129,COLUMN(Auxiliar_OPEX_CustosUnit!W$2),0)</f>
        <v>0</v>
      </c>
      <c r="CR27" s="1">
        <f>VLOOKUP($A27,Auxiliar_OPEX_CustosUnit!$A$4:$BT$129,COLUMN(Auxiliar_OPEX_CustosUnit!X$2),0)</f>
        <v>0</v>
      </c>
      <c r="CS27" s="1">
        <f>VLOOKUP($A27,Auxiliar_OPEX_CustosUnit!$A$4:$BT$129,COLUMN(Auxiliar_OPEX_CustosUnit!Y$2),0)</f>
        <v>10.734185175571399</v>
      </c>
      <c r="CT27" s="1">
        <f>VLOOKUP($A27,Auxiliar_OPEX_CustosUnit!$A$4:$BT$129,COLUMN(Auxiliar_OPEX_CustosUnit!Z$2),0)</f>
        <v>0</v>
      </c>
      <c r="CU27" s="1">
        <f>VLOOKUP($A27,Auxiliar_OPEX_CustosUnit!$A$4:$BT$129,COLUMN(Auxiliar_OPEX_CustosUnit!AA$2),0)</f>
        <v>0</v>
      </c>
      <c r="CV27" s="1">
        <f>VLOOKUP($A27,Auxiliar_OPEX_CustosUnit!$A$4:$BT$129,COLUMN(Auxiliar_OPEX_CustosUnit!AB$2),0)</f>
        <v>0</v>
      </c>
      <c r="CW27" s="1">
        <f>VLOOKUP($A27,Auxiliar_OPEX_CustosUnit!$A$4:$BT$129,COLUMN(Auxiliar_OPEX_CustosUnit!AC$2),0)</f>
        <v>1.9546906097600001E-3</v>
      </c>
      <c r="CX27" s="1">
        <f>VLOOKUP($A27,Auxiliar_OPEX_CustosUnit!$A$4:$BT$129,COLUMN(Auxiliar_OPEX_CustosUnit!AD$2),0)</f>
        <v>0</v>
      </c>
      <c r="CY27" s="1">
        <f>VLOOKUP($A27,Auxiliar_OPEX_CustosUnit!$A$4:$BT$129,COLUMN(Auxiliar_OPEX_CustosUnit!AE$2),0)</f>
        <v>0</v>
      </c>
      <c r="CZ27" s="1">
        <f>VLOOKUP($A27,Auxiliar_OPEX_CustosUnit!$A$4:$BT$129,COLUMN(Auxiliar_OPEX_CustosUnit!AF$2),0)</f>
        <v>0</v>
      </c>
      <c r="DA27" s="1">
        <f>VLOOKUP($A27,Auxiliar_OPEX_CustosUnit!$A$4:$BT$129,COLUMN(Auxiliar_OPEX_CustosUnit!AG$2),0)</f>
        <v>0</v>
      </c>
      <c r="DB27" s="1">
        <f>VLOOKUP($A27,Auxiliar_OPEX_CustosUnit!$A$4:$BT$129,COLUMN(Auxiliar_OPEX_CustosUnit!AH$2),0)</f>
        <v>0</v>
      </c>
      <c r="DC27" s="1">
        <f>VLOOKUP($A27,Auxiliar_OPEX_CustosUnit!$A$4:$BT$129,COLUMN(Auxiliar_OPEX_CustosUnit!AI$2),0)</f>
        <v>0</v>
      </c>
      <c r="DD27" s="1">
        <f>VLOOKUP($A27,Auxiliar_OPEX_CustosUnit!$A$4:$BT$129,COLUMN(Auxiliar_OPEX_CustosUnit!AJ$2),0)</f>
        <v>0</v>
      </c>
      <c r="DG27" s="60">
        <v>43952</v>
      </c>
      <c r="DH27" s="1">
        <v>1</v>
      </c>
      <c r="DI27" s="1">
        <f>INDEX(Auxiliar_OPEX_Drivers!$B$2:$CH$18,MATCH(Auxiliar_OPEX_M!DI$3,Auxiliar_OPEX_Drivers!$B$2:$B$18,0),MATCH($DG27,Auxiliar_OPEX_Drivers!$B$2:$CH$2,0))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INDEX(Auxiliar_OPEX_Drivers!$B$2:$CH$18,MATCH(Auxiliar_OPEX_M!DK$3,Auxiliar_OPEX_Drivers!$B$2:$B$18,0),MATCH($DG27,Auxiliar_OPEX_Drivers!$B$2:$CH$2,0))</f>
        <v>14.403415720910379</v>
      </c>
      <c r="DL27" s="1">
        <f>INDEX(Auxiliar_OPEX_Drivers!$B$2:$CH$18,MATCH(Auxiliar_OPEX_M!DL$3,Auxiliar_OPEX_Drivers!$B$2:$B$18,0),MATCH($DG27,Auxiliar_OPEX_Drivers!$B$2:$CH$2,0))</f>
        <v>62.955560410032106</v>
      </c>
      <c r="DM27" s="1">
        <f>INDEX(Auxiliar_OPEX_Drivers!$B$2:$CH$18,MATCH(Auxiliar_OPEX_M!DM$3,Auxiliar_OPEX_Drivers!$B$2:$B$18,0),MATCH($DG27,Auxiliar_OPEX_Drivers!$B$2:$CH$2,0))</f>
        <v>13</v>
      </c>
      <c r="DN27" s="1">
        <f>INDEX(Auxiliar_OPEX_Drivers!$B$2:$CH$18,MATCH(Auxiliar_OPEX_M!DN$3,Auxiliar_OPEX_Drivers!$B$2:$B$18,0),MATCH($DG27,Auxiliar_OPEX_Drivers!$B$2:$CH$2,0))</f>
        <v>656.15530343146793</v>
      </c>
      <c r="DO27" s="1">
        <f>INDEX(Auxiliar_OPEX_Drivers!$B$2:$CH$18,MATCH(Auxiliar_OPEX_M!DO$3,Auxiliar_OPEX_Drivers!$B$2:$B$18,0),MATCH($DG27,Auxiliar_OPEX_Drivers!$B$2:$CH$2,0))</f>
        <v>12</v>
      </c>
      <c r="DP27" s="1">
        <f>INDEX(Auxiliar_OPEX_Drivers!$B$2:$CH$18,MATCH(Auxiliar_OPEX_M!DP$3,Auxiliar_OPEX_Drivers!$B$2:$B$18,0),MATCH($DG27,Auxiliar_OPEX_Drivers!$B$2:$CH$2,0))</f>
        <v>197.73070641005256</v>
      </c>
      <c r="DQ27" s="1">
        <f>INDEX(Auxiliar_OPEX_Drivers!$B$2:$CH$18,MATCH(Auxiliar_OPEX_M!DQ$3,Auxiliar_OPEX_Drivers!$B$2:$B$18,0),MATCH($DG27,Auxiliar_OPEX_Drivers!$B$2:$CH$2,0))</f>
        <v>37.100853930227593</v>
      </c>
      <c r="DR27" s="1">
        <f>INDEX(Auxiliar_OPEX_Drivers!$B$2:$CH$18,MATCH(Auxiliar_OPEX_M!DR$3,Auxiliar_OPEX_Drivers!$B$2:$B$18,0),MATCH($DG27,Auxiliar_OPEX_Drivers!$B$2:$CH$2,0))</f>
        <v>18619250.217247065</v>
      </c>
      <c r="DS27" s="1">
        <f>INDEX(Auxiliar_OPEX_Drivers!$B$2:$CH$18,MATCH(Auxiliar_OPEX_M!DS$3,Auxiliar_OPEX_Drivers!$B$2:$B$18,0),MATCH($DG27,Auxiliar_OPEX_Drivers!$B$2:$CH$2,0))</f>
        <v>97255.085123755402</v>
      </c>
      <c r="DT27" s="1">
        <f>INDEX(Auxiliar_OPEX_Drivers!$B$2:$CH$18,MATCH(Auxiliar_OPEX_M!DT$3,Auxiliar_OPEX_Drivers!$B$2:$B$18,0),MATCH($DG27,Auxiliar_OPEX_Drivers!$B$2:$CH$2,0))</f>
        <v>13133.456864793539</v>
      </c>
      <c r="DU27" s="1">
        <f>INDEX(Auxiliar_OPEX_Drivers!$B$2:$CH$18,MATCH(Auxiliar_OPEX_M!DU$3,Auxiliar_OPEX_Drivers!$B$2:$B$18,0),MATCH($DG27,Auxiliar_OPEX_Drivers!$B$2:$CH$2,0))</f>
        <v>4383.0981644593094</v>
      </c>
      <c r="DV27" s="1">
        <f>INDEX(Auxiliar_OPEX_Drivers!$B$2:$CH$18,MATCH(Auxiliar_OPEX_M!DV$3,Auxiliar_OPEX_Drivers!$B$2:$B$18,0),MATCH($DG27,Auxiliar_OPEX_Drivers!$B$2:$CH$2,0))</f>
        <v>2190440.9734775578</v>
      </c>
      <c r="DW27" s="1">
        <f>INDEX(Auxiliar_OPEX_Drivers!$B$2:$CH$18,MATCH(Auxiliar_OPEX_M!DW$3,Auxiliar_OPEX_Drivers!$B$2:$B$18,0),MATCH($DG27,Auxiliar_OPEX_Drivers!$B$2:$CH$2,0))</f>
        <v>12981.879001126004</v>
      </c>
      <c r="DX27" s="1">
        <f>INDEX(Auxiliar_OPEX_Drivers!$B$2:$CH$18,MATCH(Auxiliar_OPEX_M!DX$3,Auxiliar_OPEX_Drivers!$B$2:$B$18,0),MATCH($DG27,Auxiliar_OPEX_Drivers!$B$2:$CH$2,0))</f>
        <v>2211422.9672021242</v>
      </c>
      <c r="DY27" s="1">
        <f>INDEX(Auxiliar_OPEX_Drivers!$B$2:$CH$18,MATCH(Auxiliar_OPEX_M!DY$3,Auxiliar_OPEX_Drivers!$B$2:$B$18,0),MATCH($DG27,Auxiliar_OPEX_Drivers!$B$2:$CH$2,0))</f>
        <v>993.3458399026905</v>
      </c>
    </row>
    <row r="28" spans="1:129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104644.64894512799</v>
      </c>
      <c r="E28" s="51">
        <f ca="1">SUMPRODUCT($CM28:$DD28,INDIRECT(ADDRESS(E$2,$DH$2)):INDIRECT(ADDRESS(E$2,$DY$2)))</f>
        <v>104914.17559356283</v>
      </c>
      <c r="F28" s="51">
        <f ca="1">SUMPRODUCT($CM28:$DD28,INDIRECT(ADDRESS(F$2,$DH$2)):INDIRECT(ADDRESS(F$2,$DY$2)))</f>
        <v>105371.28891750102</v>
      </c>
      <c r="G28" s="51">
        <f ca="1">SUMPRODUCT($CM28:$DD28,INDIRECT(ADDRESS(G$2,$DH$2)):INDIRECT(ADDRESS(G$2,$DY$2)))</f>
        <v>105822.97080121655</v>
      </c>
      <c r="H28" s="51">
        <f ca="1">SUMPRODUCT($CM28:$DD28,INDIRECT(ADDRESS(H$2,$DH$2)):INDIRECT(ADDRESS(H$2,$DY$2)))</f>
        <v>106268.25343331223</v>
      </c>
      <c r="I28" s="51">
        <f ca="1">SUMPRODUCT($CM28:$DD28,INDIRECT(ADDRESS(I$2,$DH$2)):INDIRECT(ADDRESS(I$2,$DY$2)))</f>
        <v>106127.22473014324</v>
      </c>
      <c r="J28" s="51">
        <f ca="1">SUMPRODUCT($CM28:$DD28,INDIRECT(ADDRESS(J$2,$DH$2)):INDIRECT(ADDRESS(J$2,$DY$2)))</f>
        <v>105368.2374380524</v>
      </c>
      <c r="K28" s="51">
        <f ca="1">SUMPRODUCT($CM28:$DD28,INDIRECT(ADDRESS(K$2,$DH$2)):INDIRECT(ADDRESS(K$2,$DY$2)))</f>
        <v>106287.92566088574</v>
      </c>
      <c r="L28" s="51">
        <f ca="1">SUMPRODUCT($CM28:$DD28,INDIRECT(ADDRESS(L$2,$DH$2)):INDIRECT(ADDRESS(L$2,$DY$2)))</f>
        <v>107467.29922686861</v>
      </c>
      <c r="M28" s="51">
        <f ca="1">SUMPRODUCT($CM28:$DD28,INDIRECT(ADDRESS(M$2,$DH$2)):INDIRECT(ADDRESS(M$2,$DY$2)))</f>
        <v>108482.48273073914</v>
      </c>
      <c r="N28" s="51">
        <f ca="1">SUMPRODUCT($CM28:$DD28,INDIRECT(ADDRESS(N$2,$DH$2)):INDIRECT(ADDRESS(N$2,$DY$2)))</f>
        <v>108952.91465896447</v>
      </c>
      <c r="O28" s="51">
        <f ca="1">SUMPRODUCT($CM28:$DD28,INDIRECT(ADDRESS(O$2,$DH$2)):INDIRECT(ADDRESS(O$2,$DY$2)))</f>
        <v>109401.15307806726</v>
      </c>
      <c r="P28" s="51">
        <f ca="1">SUMPRODUCT($CM28:$DD28,INDIRECT(ADDRESS(P$2,$DH$2)):INDIRECT(ADDRESS(P$2,$DY$2)))</f>
        <v>109618.12211543108</v>
      </c>
      <c r="Q28" s="51">
        <f ca="1">SUMPRODUCT($CM28:$DD28,INDIRECT(ADDRESS(Q$2,$DH$2)):INDIRECT(ADDRESS(Q$2,$DY$2)))</f>
        <v>109926.30285322835</v>
      </c>
      <c r="R28" s="51">
        <f ca="1">SUMPRODUCT($CM28:$DD28,INDIRECT(ADDRESS(R$2,$DH$2)):INDIRECT(ADDRESS(R$2,$DY$2)))</f>
        <v>110280.98412882643</v>
      </c>
      <c r="S28" s="51">
        <f ca="1">SUMPRODUCT($CM28:$DD28,INDIRECT(ADDRESS(S$2,$DH$2)):INDIRECT(ADDRESS(S$2,$DY$2)))</f>
        <v>110694.50590460828</v>
      </c>
      <c r="T28" s="51">
        <f ca="1">SUMPRODUCT($CM28:$DD28,INDIRECT(ADDRESS(T$2,$DH$2)):INDIRECT(ADDRESS(T$2,$DY$2)))</f>
        <v>111039.49036143519</v>
      </c>
      <c r="U28" s="51">
        <f ca="1">SUMPRODUCT($CM28:$DD28,INDIRECT(ADDRESS(U$2,$DH$2)):INDIRECT(ADDRESS(U$2,$DY$2)))</f>
        <v>110470.06112643685</v>
      </c>
      <c r="V28" s="51">
        <f ca="1">SUMPRODUCT($CM28:$DD28,INDIRECT(ADDRESS(V$2,$DH$2)):INDIRECT(ADDRESS(V$2,$DY$2)))</f>
        <v>109776.83563466776</v>
      </c>
      <c r="W28" s="51">
        <f ca="1">SUMPRODUCT($CM28:$DD28,INDIRECT(ADDRESS(W$2,$DH$2)):INDIRECT(ADDRESS(W$2,$DY$2)))</f>
        <v>110909.51844147817</v>
      </c>
      <c r="X28" s="51">
        <f ca="1">SUMPRODUCT($CM28:$DD28,INDIRECT(ADDRESS(X$2,$DH$2)):INDIRECT(ADDRESS(X$2,$DY$2)))</f>
        <v>112181.2595076111</v>
      </c>
      <c r="Y28" s="51">
        <f ca="1">SUMPRODUCT($CM28:$DD28,INDIRECT(ADDRESS(Y$2,$DH$2)):INDIRECT(ADDRESS(Y$2,$DY$2)))</f>
        <v>113404.08706102768</v>
      </c>
      <c r="Z28" s="51">
        <f ca="1">SUMPRODUCT($CM28:$DD28,INDIRECT(ADDRESS(Z$2,$DH$2)):INDIRECT(ADDRESS(Z$2,$DY$2)))</f>
        <v>113948.52870059652</v>
      </c>
      <c r="AA28" s="51">
        <f ca="1">SUMPRODUCT($CM28:$DD28,INDIRECT(ADDRESS(AA$2,$DH$2)):INDIRECT(ADDRESS(AA$2,$DY$2)))</f>
        <v>114353.75018535143</v>
      </c>
      <c r="AB28" s="51">
        <f ca="1">SUMPRODUCT($CM28:$DD28,INDIRECT(ADDRESS(AB$2,$DH$2)):INDIRECT(ADDRESS(AB$2,$DY$2)))</f>
        <v>114722.63059025742</v>
      </c>
      <c r="AC28" s="51">
        <f ca="1">SUMPRODUCT($CM28:$DD28,INDIRECT(ADDRESS(AC$2,$DH$2)):INDIRECT(ADDRESS(AC$2,$DY$2)))</f>
        <v>115114.5065972305</v>
      </c>
      <c r="AD28" s="51">
        <f ca="1">SUMPRODUCT($CM28:$DD28,INDIRECT(ADDRESS(AD$2,$DH$2)):INDIRECT(ADDRESS(AD$2,$DY$2)))</f>
        <v>115419.45921058627</v>
      </c>
      <c r="AE28" s="51">
        <f ca="1">SUMPRODUCT($CM28:$DD28,INDIRECT(ADDRESS(AE$2,$DH$2)):INDIRECT(ADDRESS(AE$2,$DY$2)))</f>
        <v>115777.94250541599</v>
      </c>
      <c r="AF28" s="51">
        <f ca="1">SUMPRODUCT($CM28:$DD28,INDIRECT(ADDRESS(AF$2,$DH$2)):INDIRECT(ADDRESS(AF$2,$DY$2)))</f>
        <v>116076.59528047552</v>
      </c>
      <c r="AG28" s="51">
        <f ca="1">SUMPRODUCT($CM28:$DD28,INDIRECT(ADDRESS(AG$2,$DH$2)):INDIRECT(ADDRESS(AG$2,$DY$2)))</f>
        <v>115170.13502953704</v>
      </c>
      <c r="AH28" s="51">
        <f ca="1">SUMPRODUCT($CM28:$DD28,INDIRECT(ADDRESS(AH$2,$DH$2)):INDIRECT(ADDRESS(AH$2,$DY$2)))</f>
        <v>114308.08850808111</v>
      </c>
      <c r="AI28" s="51">
        <f ca="1">SUMPRODUCT($CM28:$DD28,INDIRECT(ADDRESS(AI$2,$DH$2)):INDIRECT(ADDRESS(AI$2,$DY$2)))</f>
        <v>115707.46180827791</v>
      </c>
      <c r="AJ28" s="51">
        <f ca="1">SUMPRODUCT($CM28:$DD28,INDIRECT(ADDRESS(AJ$2,$DH$2)):INDIRECT(ADDRESS(AJ$2,$DY$2)))</f>
        <v>116923.21703618107</v>
      </c>
      <c r="AK28" s="51">
        <f ca="1">SUMPRODUCT($CM28:$DD28,INDIRECT(ADDRESS(AK$2,$DH$2)):INDIRECT(ADDRESS(AK$2,$DY$2)))</f>
        <v>117752.96512447311</v>
      </c>
      <c r="AL28" s="51">
        <f ca="1">SUMPRODUCT($CM28:$DD28,INDIRECT(ADDRESS(AL$2,$DH$2)):INDIRECT(ADDRESS(AL$2,$DY$2)))</f>
        <v>118170.58638974867</v>
      </c>
      <c r="AM28" s="51">
        <f ca="1">SUMPRODUCT($CM28:$DD28,INDIRECT(ADDRESS(AM$2,$DH$2)):INDIRECT(ADDRESS(AM$2,$DY$2)))</f>
        <v>118546.42784697983</v>
      </c>
      <c r="AN28" s="51">
        <f ca="1">SUMPRODUCT($CM28:$DD28,INDIRECT(ADDRESS(AN$2,$DH$2)):INDIRECT(ADDRESS(AN$2,$DY$2)))</f>
        <v>119027.66116182611</v>
      </c>
      <c r="AO28" s="51">
        <f ca="1">SUMPRODUCT($CM28:$DD28,INDIRECT(ADDRESS(AO$2,$DH$2)):INDIRECT(ADDRESS(AO$2,$DY$2)))</f>
        <v>119383.79219814655</v>
      </c>
      <c r="AP28" s="51">
        <f ca="1">SUMPRODUCT($CM28:$DD28,INDIRECT(ADDRESS(AP$2,$DH$2)):INDIRECT(ADDRESS(AP$2,$DY$2)))</f>
        <v>119697.63845048586</v>
      </c>
      <c r="AQ28" s="51">
        <f ca="1">SUMPRODUCT($CM28:$DD28,INDIRECT(ADDRESS(AQ$2,$DH$2)):INDIRECT(ADDRESS(AQ$2,$DY$2)))</f>
        <v>120003.99478441349</v>
      </c>
      <c r="AR28" s="51">
        <f ca="1">SUMPRODUCT($CM28:$DD28,INDIRECT(ADDRESS(AR$2,$DH$2)):INDIRECT(ADDRESS(AR$2,$DY$2)))</f>
        <v>120454.93865225901</v>
      </c>
      <c r="AS28" s="51">
        <f ca="1">SUMPRODUCT($CM28:$DD28,INDIRECT(ADDRESS(AS$2,$DH$2)):INDIRECT(ADDRESS(AS$2,$DY$2)))</f>
        <v>119913.69507496367</v>
      </c>
      <c r="AT28" s="51">
        <f ca="1">SUMPRODUCT($CM28:$DD28,INDIRECT(ADDRESS(AT$2,$DH$2)):INDIRECT(ADDRESS(AT$2,$DY$2)))</f>
        <v>119241.83749235771</v>
      </c>
      <c r="AU28" s="51">
        <f ca="1">SUMPRODUCT($CM28:$DD28,INDIRECT(ADDRESS(AU$2,$DH$2)):INDIRECT(ADDRESS(AU$2,$DY$2)))</f>
        <v>120370.160250527</v>
      </c>
      <c r="AV28" s="51">
        <f ca="1">SUMPRODUCT($CM28:$DD28,INDIRECT(ADDRESS(AV$2,$DH$2)):INDIRECT(ADDRESS(AV$2,$DY$2)))</f>
        <v>121697.34906838457</v>
      </c>
      <c r="AW28" s="51">
        <f ca="1">SUMPRODUCT($CM28:$DD28,INDIRECT(ADDRESS(AW$2,$DH$2)):INDIRECT(ADDRESS(AW$2,$DY$2)))</f>
        <v>122744.65093648981</v>
      </c>
      <c r="AX28" s="51">
        <f ca="1">SUMPRODUCT($CM28:$DD28,INDIRECT(ADDRESS(AX$2,$DH$2)):INDIRECT(ADDRESS(AX$2,$DY$2)))</f>
        <v>123143.03187063344</v>
      </c>
      <c r="AY28" s="51">
        <f ca="1">SUMPRODUCT($CM28:$DD28,INDIRECT(ADDRESS(AY$2,$DH$2)):INDIRECT(ADDRESS(AY$2,$DY$2)))</f>
        <v>123263.71008965804</v>
      </c>
      <c r="AZ28" s="51">
        <f ca="1">SUMPRODUCT($CM28:$DD28,INDIRECT(ADDRESS(AZ$2,$DH$2)):INDIRECT(ADDRESS(AZ$2,$DY$2)))</f>
        <v>123648.44838603173</v>
      </c>
      <c r="BA28" s="51">
        <f ca="1">SUMPRODUCT($CM28:$DD28,INDIRECT(ADDRESS(BA$2,$DH$2)):INDIRECT(ADDRESS(BA$2,$DY$2)))</f>
        <v>123785.51076160921</v>
      </c>
      <c r="BB28" s="51">
        <f ca="1">SUMPRODUCT($CM28:$DD28,INDIRECT(ADDRESS(BB$2,$DH$2)):INDIRECT(ADDRESS(BB$2,$DY$2)))</f>
        <v>124276.54990994325</v>
      </c>
      <c r="BC28" s="51">
        <f ca="1">SUMPRODUCT($CM28:$DD28,INDIRECT(ADDRESS(BC$2,$DH$2)):INDIRECT(ADDRESS(BC$2,$DY$2)))</f>
        <v>124473.85914330691</v>
      </c>
      <c r="BD28" s="51">
        <f ca="1">SUMPRODUCT($CM28:$DD28,INDIRECT(ADDRESS(BD$2,$DH$2)):INDIRECT(ADDRESS(BD$2,$DY$2)))</f>
        <v>124672.27077439282</v>
      </c>
      <c r="BE28" s="51">
        <f ca="1">SUMPRODUCT($CM28:$DD28,INDIRECT(ADDRESS(BE$2,$DH$2)):INDIRECT(ADDRESS(BE$2,$DY$2)))</f>
        <v>123709.69132548079</v>
      </c>
      <c r="BF28" s="51">
        <f ca="1">SUMPRODUCT($CM28:$DD28,INDIRECT(ADDRESS(BF$2,$DH$2)):INDIRECT(ADDRESS(BF$2,$DY$2)))</f>
        <v>122845.25821207944</v>
      </c>
      <c r="BG28" s="51">
        <f ca="1">SUMPRODUCT($CM28:$DD28,INDIRECT(ADDRESS(BG$2,$DH$2)):INDIRECT(ADDRESS(BG$2,$DY$2)))</f>
        <v>124862.32387906643</v>
      </c>
      <c r="BH28" s="51">
        <f ca="1">SUMPRODUCT($CM28:$DD28,INDIRECT(ADDRESS(BH$2,$DH$2)):INDIRECT(ADDRESS(BH$2,$DY$2)))</f>
        <v>125982.85121351742</v>
      </c>
      <c r="BI28" s="51">
        <f ca="1">SUMPRODUCT($CM28:$DD28,INDIRECT(ADDRESS(BI$2,$DH$2)):INDIRECT(ADDRESS(BI$2,$DY$2)))</f>
        <v>126351.26968219847</v>
      </c>
      <c r="BJ28" s="51">
        <f ca="1">SUMPRODUCT($CM28:$DD28,INDIRECT(ADDRESS(BJ$2,$DH$2)):INDIRECT(ADDRESS(BJ$2,$DY$2)))</f>
        <v>126705.47768597932</v>
      </c>
      <c r="BK28" s="51">
        <f ca="1">SUMPRODUCT($CM28:$DD28,INDIRECT(ADDRESS(BK$2,$DH$2)):INDIRECT(ADDRESS(BK$2,$DY$2)))</f>
        <v>126936.35782001083</v>
      </c>
      <c r="BL28" s="51">
        <f ca="1">SUMPRODUCT($CM28:$DD28,INDIRECT(ADDRESS(BL$2,$DH$2)):INDIRECT(ADDRESS(BL$2,$DY$2)))</f>
        <v>127222.63361593679</v>
      </c>
      <c r="BM28" s="51">
        <f ca="1">SUMPRODUCT($CM28:$DD28,INDIRECT(ADDRESS(BM$2,$DH$2)):INDIRECT(ADDRESS(BM$2,$DY$2)))</f>
        <v>127172.97298821235</v>
      </c>
      <c r="BN28" s="51">
        <f ca="1">SUMPRODUCT($CM28:$DD28,INDIRECT(ADDRESS(BN$2,$DH$2)):INDIRECT(ADDRESS(BN$2,$DY$2)))</f>
        <v>127465.61517589216</v>
      </c>
      <c r="BO28" s="51">
        <f ca="1">SUMPRODUCT($CM28:$DD28,INDIRECT(ADDRESS(BO$2,$DH$2)):INDIRECT(ADDRESS(BO$2,$DY$2)))</f>
        <v>127866.39091634509</v>
      </c>
      <c r="BP28" s="51">
        <f ca="1">SUMPRODUCT($CM28:$DD28,INDIRECT(ADDRESS(BP$2,$DH$2)):INDIRECT(ADDRESS(BP$2,$DY$2)))</f>
        <v>128022.53101734213</v>
      </c>
      <c r="BQ28" s="51">
        <f ca="1">SUMPRODUCT($CM28:$DD28,INDIRECT(ADDRESS(BQ$2,$DH$2)):INDIRECT(ADDRESS(BQ$2,$DY$2)))</f>
        <v>127818.79340809093</v>
      </c>
      <c r="BR28" s="51">
        <f ca="1">SUMPRODUCT($CM28:$DD28,INDIRECT(ADDRESS(BR$2,$DH$2)):INDIRECT(ADDRESS(BR$2,$DY$2)))</f>
        <v>127356.39294593618</v>
      </c>
      <c r="BS28" s="51">
        <f ca="1">SUMPRODUCT($CM28:$DD28,INDIRECT(ADDRESS(BS$2,$DH$2)):INDIRECT(ADDRESS(BS$2,$DY$2)))</f>
        <v>128383.38591974007</v>
      </c>
      <c r="BT28" s="51">
        <f ca="1">SUMPRODUCT($CM28:$DD28,INDIRECT(ADDRESS(BT$2,$DH$2)):INDIRECT(ADDRESS(BT$2,$DY$2)))</f>
        <v>129412.07042747382</v>
      </c>
      <c r="BU28" s="51">
        <f ca="1">SUMPRODUCT($CM28:$DD28,INDIRECT(ADDRESS(BU$2,$DH$2)):INDIRECT(ADDRESS(BU$2,$DY$2)))</f>
        <v>129762.45276922415</v>
      </c>
      <c r="BV28" s="51">
        <f ca="1">SUMPRODUCT($CM28:$DD28,INDIRECT(ADDRESS(BV$2,$DH$2)):INDIRECT(ADDRESS(BV$2,$DY$2)))</f>
        <v>130051.53575375232</v>
      </c>
      <c r="BW28" s="51">
        <f ca="1">SUMPRODUCT($CM28:$DD28,INDIRECT(ADDRESS(BW$2,$DH$2)):INDIRECT(ADDRESS(BW$2,$DY$2)))</f>
        <v>130312.70613806373</v>
      </c>
      <c r="BX28" s="51">
        <f ca="1">SUMPRODUCT($CM28:$DD28,INDIRECT(ADDRESS(BX$2,$DH$2)):INDIRECT(ADDRESS(BX$2,$DY$2)))</f>
        <v>131275.06994318948</v>
      </c>
      <c r="BY28" s="51">
        <f ca="1">SUMPRODUCT($CM28:$DD28,INDIRECT(ADDRESS(BY$2,$DH$2)):INDIRECT(ADDRESS(BY$2,$DY$2)))</f>
        <v>131384.61260906688</v>
      </c>
      <c r="BZ28" s="51">
        <f ca="1">SUMPRODUCT($CM28:$DD28,INDIRECT(ADDRESS(BZ$2,$DH$2)):INDIRECT(ADDRESS(BZ$2,$DY$2)))</f>
        <v>131747.85461895083</v>
      </c>
      <c r="CA28" s="51">
        <f ca="1">SUMPRODUCT($CM28:$DD28,INDIRECT(ADDRESS(CA$2,$DH$2)):INDIRECT(ADDRESS(CA$2,$DY$2)))</f>
        <v>132222.34977764435</v>
      </c>
      <c r="CB28" s="51">
        <f ca="1">SUMPRODUCT($CM28:$DD28,INDIRECT(ADDRESS(CB$2,$DH$2)):INDIRECT(ADDRESS(CB$2,$DY$2)))</f>
        <v>132449.46214649404</v>
      </c>
      <c r="CC28" s="51">
        <f ca="1">SUMPRODUCT($CM28:$DD28,INDIRECT(ADDRESS(CC$2,$DH$2)):INDIRECT(ADDRESS(CC$2,$DY$2)))</f>
        <v>132200.75471516888</v>
      </c>
      <c r="CD28" s="51">
        <f ca="1">SUMPRODUCT($CM28:$DD28,INDIRECT(ADDRESS(CD$2,$DH$2)):INDIRECT(ADDRESS(CD$2,$DY$2)))</f>
        <v>131753.31804012897</v>
      </c>
      <c r="CF28" s="51">
        <f t="shared" ca="1" si="5"/>
        <v>1279108.5752144414</v>
      </c>
      <c r="CG28" s="51">
        <f t="shared" ca="1" si="5"/>
        <v>1336603.4460206986</v>
      </c>
      <c r="CH28" s="51">
        <f t="shared" ca="1" si="5"/>
        <v>1393690.0159272444</v>
      </c>
      <c r="CI28" s="51">
        <f t="shared" ca="1" si="5"/>
        <v>1448942.460030145</v>
      </c>
      <c r="CJ28" s="51">
        <f t="shared" ca="1" si="5"/>
        <v>1498249.8687936165</v>
      </c>
      <c r="CK28" s="51">
        <f t="shared" ca="1" si="5"/>
        <v>1540847.4810760096</v>
      </c>
      <c r="CM28" s="1">
        <f>VLOOKUP($A28,Auxiliar_OPEX_CustosUnit!$A$4:$BT$129,COLUMN(Auxiliar_OPEX_CustosUnit!S$2),0)</f>
        <v>0</v>
      </c>
      <c r="CN28" s="1">
        <f>VLOOKUP($A28,Auxiliar_OPEX_CustosUnit!$A$4:$BT$129,COLUMN(Auxiliar_OPEX_CustosUnit!T$2),0)</f>
        <v>0</v>
      </c>
      <c r="CO28" s="1">
        <f>VLOOKUP($A28,Auxiliar_OPEX_CustosUnit!$A$4:$BT$129,COLUMN(Auxiliar_OPEX_CustosUnit!U$2),0)</f>
        <v>23347.414727340001</v>
      </c>
      <c r="CP28" s="1">
        <f>VLOOKUP($A28,Auxiliar_OPEX_CustosUnit!$A$4:$BT$129,COLUMN(Auxiliar_OPEX_CustosUnit!V$2),0)</f>
        <v>0</v>
      </c>
      <c r="CQ28" s="1">
        <f>VLOOKUP($A28,Auxiliar_OPEX_CustosUnit!$A$4:$BT$129,COLUMN(Auxiliar_OPEX_CustosUnit!W$2),0)</f>
        <v>0</v>
      </c>
      <c r="CR28" s="1">
        <f>VLOOKUP($A28,Auxiliar_OPEX_CustosUnit!$A$4:$BT$129,COLUMN(Auxiliar_OPEX_CustosUnit!X$2),0)</f>
        <v>0</v>
      </c>
      <c r="CS28" s="1">
        <f>VLOOKUP($A28,Auxiliar_OPEX_CustosUnit!$A$4:$BT$129,COLUMN(Auxiliar_OPEX_CustosUnit!Y$2),0)</f>
        <v>11.8983976195795</v>
      </c>
      <c r="CT28" s="1">
        <f>VLOOKUP($A28,Auxiliar_OPEX_CustosUnit!$A$4:$BT$129,COLUMN(Auxiliar_OPEX_CustosUnit!Z$2),0)</f>
        <v>0</v>
      </c>
      <c r="CU28" s="1">
        <f>VLOOKUP($A28,Auxiliar_OPEX_CustosUnit!$A$4:$BT$129,COLUMN(Auxiliar_OPEX_CustosUnit!AA$2),0)</f>
        <v>0</v>
      </c>
      <c r="CV28" s="1">
        <f>VLOOKUP($A28,Auxiliar_OPEX_CustosUnit!$A$4:$BT$129,COLUMN(Auxiliar_OPEX_CustosUnit!AB$2),0)</f>
        <v>0</v>
      </c>
      <c r="CW28" s="1">
        <f>VLOOKUP($A28,Auxiliar_OPEX_CustosUnit!$A$4:$BT$129,COLUMN(Auxiliar_OPEX_CustosUnit!AC$2),0)</f>
        <v>2.9822396781999999E-3</v>
      </c>
      <c r="CX28" s="1">
        <f>VLOOKUP($A28,Auxiliar_OPEX_CustosUnit!$A$4:$BT$129,COLUMN(Auxiliar_OPEX_CustosUnit!AD$2),0)</f>
        <v>0</v>
      </c>
      <c r="CY28" s="1">
        <f>VLOOKUP($A28,Auxiliar_OPEX_CustosUnit!$A$4:$BT$129,COLUMN(Auxiliar_OPEX_CustosUnit!AE$2),0)</f>
        <v>0.24961071252166001</v>
      </c>
      <c r="CZ28" s="1">
        <f>VLOOKUP($A28,Auxiliar_OPEX_CustosUnit!$A$4:$BT$129,COLUMN(Auxiliar_OPEX_CustosUnit!AF$2),0)</f>
        <v>0</v>
      </c>
      <c r="DA28" s="1">
        <f>VLOOKUP($A28,Auxiliar_OPEX_CustosUnit!$A$4:$BT$129,COLUMN(Auxiliar_OPEX_CustosUnit!AG$2),0)</f>
        <v>0</v>
      </c>
      <c r="DB28" s="1">
        <f>VLOOKUP($A28,Auxiliar_OPEX_CustosUnit!$A$4:$BT$129,COLUMN(Auxiliar_OPEX_CustosUnit!AH$2),0)</f>
        <v>0</v>
      </c>
      <c r="DC28" s="1">
        <f>VLOOKUP($A28,Auxiliar_OPEX_CustosUnit!$A$4:$BT$129,COLUMN(Auxiliar_OPEX_CustosUnit!AI$2),0)</f>
        <v>1.1030825318029999E-2</v>
      </c>
      <c r="DD28" s="1">
        <f>VLOOKUP($A28,Auxiliar_OPEX_CustosUnit!$A$4:$BT$129,COLUMN(Auxiliar_OPEX_CustosUnit!AJ$2),0)</f>
        <v>0</v>
      </c>
      <c r="DG28" s="60">
        <v>43983</v>
      </c>
      <c r="DH28" s="1">
        <v>1</v>
      </c>
      <c r="DI28" s="1">
        <f>INDEX(Auxiliar_OPEX_Drivers!$B$2:$CH$18,MATCH(Auxiliar_OPEX_M!DI$3,Auxiliar_OPEX_Drivers!$B$2:$B$18,0),MATCH($DG28,Auxiliar_OPEX_Drivers!$B$2:$CH$2,0))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INDEX(Auxiliar_OPEX_Drivers!$B$2:$CH$18,MATCH(Auxiliar_OPEX_M!DK$3,Auxiliar_OPEX_Drivers!$B$2:$B$18,0),MATCH($DG28,Auxiliar_OPEX_Drivers!$B$2:$CH$2,0))</f>
        <v>14.403415720910379</v>
      </c>
      <c r="DL28" s="1">
        <f>INDEX(Auxiliar_OPEX_Drivers!$B$2:$CH$18,MATCH(Auxiliar_OPEX_M!DL$3,Auxiliar_OPEX_Drivers!$B$2:$B$18,0),MATCH($DG28,Auxiliar_OPEX_Drivers!$B$2:$CH$2,0))</f>
        <v>62.955560410032106</v>
      </c>
      <c r="DM28" s="1">
        <f>INDEX(Auxiliar_OPEX_Drivers!$B$2:$CH$18,MATCH(Auxiliar_OPEX_M!DM$3,Auxiliar_OPEX_Drivers!$B$2:$B$18,0),MATCH($DG28,Auxiliar_OPEX_Drivers!$B$2:$CH$2,0))</f>
        <v>13</v>
      </c>
      <c r="DN28" s="1">
        <f>INDEX(Auxiliar_OPEX_Drivers!$B$2:$CH$18,MATCH(Auxiliar_OPEX_M!DN$3,Auxiliar_OPEX_Drivers!$B$2:$B$18,0),MATCH($DG28,Auxiliar_OPEX_Drivers!$B$2:$CH$2,0))</f>
        <v>656.15530343146793</v>
      </c>
      <c r="DO28" s="1">
        <f>INDEX(Auxiliar_OPEX_Drivers!$B$2:$CH$18,MATCH(Auxiliar_OPEX_M!DO$3,Auxiliar_OPEX_Drivers!$B$2:$B$18,0),MATCH($DG28,Auxiliar_OPEX_Drivers!$B$2:$CH$2,0))</f>
        <v>12</v>
      </c>
      <c r="DP28" s="1">
        <f>INDEX(Auxiliar_OPEX_Drivers!$B$2:$CH$18,MATCH(Auxiliar_OPEX_M!DP$3,Auxiliar_OPEX_Drivers!$B$2:$B$18,0),MATCH($DG28,Auxiliar_OPEX_Drivers!$B$2:$CH$2,0))</f>
        <v>197.73070641005256</v>
      </c>
      <c r="DQ28" s="1">
        <f>INDEX(Auxiliar_OPEX_Drivers!$B$2:$CH$18,MATCH(Auxiliar_OPEX_M!DQ$3,Auxiliar_OPEX_Drivers!$B$2:$B$18,0),MATCH($DG28,Auxiliar_OPEX_Drivers!$B$2:$CH$2,0))</f>
        <v>37.100853930227593</v>
      </c>
      <c r="DR28" s="1">
        <f>INDEX(Auxiliar_OPEX_Drivers!$B$2:$CH$18,MATCH(Auxiliar_OPEX_M!DR$3,Auxiliar_OPEX_Drivers!$B$2:$B$18,0),MATCH($DG28,Auxiliar_OPEX_Drivers!$B$2:$CH$2,0))</f>
        <v>18692083.174331605</v>
      </c>
      <c r="DS28" s="1">
        <f>INDEX(Auxiliar_OPEX_Drivers!$B$2:$CH$18,MATCH(Auxiliar_OPEX_M!DS$3,Auxiliar_OPEX_Drivers!$B$2:$B$18,0),MATCH($DG28,Auxiliar_OPEX_Drivers!$B$2:$CH$2,0))</f>
        <v>72832.957084540496</v>
      </c>
      <c r="DT28" s="1">
        <f>INDEX(Auxiliar_OPEX_Drivers!$B$2:$CH$18,MATCH(Auxiliar_OPEX_M!DT$3,Auxiliar_OPEX_Drivers!$B$2:$B$18,0),MATCH($DG28,Auxiliar_OPEX_Drivers!$B$2:$CH$2,0))</f>
        <v>13229.442616871875</v>
      </c>
      <c r="DU28" s="1">
        <f>INDEX(Auxiliar_OPEX_Drivers!$B$2:$CH$18,MATCH(Auxiliar_OPEX_M!DU$3,Auxiliar_OPEX_Drivers!$B$2:$B$18,0),MATCH($DG28,Auxiliar_OPEX_Drivers!$B$2:$CH$2,0))</f>
        <v>4535.7506902054065</v>
      </c>
      <c r="DV28" s="1">
        <f>INDEX(Auxiliar_OPEX_Drivers!$B$2:$CH$18,MATCH(Auxiliar_OPEX_M!DV$3,Auxiliar_OPEX_Drivers!$B$2:$B$18,0),MATCH($DG28,Auxiliar_OPEX_Drivers!$B$2:$CH$2,0))</f>
        <v>2201884.6235944298</v>
      </c>
      <c r="DW28" s="1">
        <f>INDEX(Auxiliar_OPEX_Drivers!$B$2:$CH$18,MATCH(Auxiliar_OPEX_M!DW$3,Auxiliar_OPEX_Drivers!$B$2:$B$18,0),MATCH($DG28,Auxiliar_OPEX_Drivers!$B$2:$CH$2,0))</f>
        <v>13059.650116871873</v>
      </c>
      <c r="DX28" s="1">
        <f>INDEX(Auxiliar_OPEX_Drivers!$B$2:$CH$18,MATCH(Auxiliar_OPEX_M!DX$3,Auxiliar_OPEX_Drivers!$B$2:$B$18,0),MATCH($DG28,Auxiliar_OPEX_Drivers!$B$2:$CH$2,0))</f>
        <v>2223001.0671862559</v>
      </c>
      <c r="DY28" s="1">
        <f>INDEX(Auxiliar_OPEX_Drivers!$B$2:$CH$18,MATCH(Auxiliar_OPEX_M!DY$3,Auxiliar_OPEX_Drivers!$B$2:$B$18,0),MATCH($DG28,Auxiliar_OPEX_Drivers!$B$2:$CH$2,0))</f>
        <v>993.3458399026905</v>
      </c>
    </row>
    <row r="29" spans="1:129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675.02457248394285</v>
      </c>
      <c r="E29" s="51">
        <f ca="1">SUMPRODUCT($CM29:$DD29,INDIRECT(ADDRESS(E$2,$DH$2)):INDIRECT(ADDRESS(E$2,$DY$2)))</f>
        <v>677.98287255144385</v>
      </c>
      <c r="F29" s="51">
        <f ca="1">SUMPRODUCT($CM29:$DD29,INDIRECT(ADDRESS(F$2,$DH$2)):INDIRECT(ADDRESS(F$2,$DY$2)))</f>
        <v>681.00257371583336</v>
      </c>
      <c r="G29" s="51">
        <f ca="1">SUMPRODUCT($CM29:$DD29,INDIRECT(ADDRESS(G$2,$DH$2)):INDIRECT(ADDRESS(G$2,$DY$2)))</f>
        <v>683.80488818812125</v>
      </c>
      <c r="H29" s="51">
        <f ca="1">SUMPRODUCT($CM29:$DD29,INDIRECT(ADDRESS(H$2,$DH$2)):INDIRECT(ADDRESS(H$2,$DY$2)))</f>
        <v>686.83657719657026</v>
      </c>
      <c r="I29" s="51">
        <f ca="1">SUMPRODUCT($CM29:$DD29,INDIRECT(ADDRESS(I$2,$DH$2)):INDIRECT(ADDRESS(I$2,$DY$2)))</f>
        <v>689.97739131009348</v>
      </c>
      <c r="J29" s="51">
        <f ca="1">SUMPRODUCT($CM29:$DD29,INDIRECT(ADDRESS(J$2,$DH$2)):INDIRECT(ADDRESS(J$2,$DY$2)))</f>
        <v>692.90190721960846</v>
      </c>
      <c r="K29" s="51">
        <f ca="1">SUMPRODUCT($CM29:$DD29,INDIRECT(ADDRESS(K$2,$DH$2)):INDIRECT(ADDRESS(K$2,$DY$2)))</f>
        <v>696.25425984746039</v>
      </c>
      <c r="L29" s="51">
        <f ca="1">SUMPRODUCT($CM29:$DD29,INDIRECT(ADDRESS(L$2,$DH$2)):INDIRECT(ADDRESS(L$2,$DY$2)))</f>
        <v>699.53959970599556</v>
      </c>
      <c r="M29" s="51">
        <f ca="1">SUMPRODUCT($CM29:$DD29,INDIRECT(ADDRESS(M$2,$DH$2)):INDIRECT(ADDRESS(M$2,$DY$2)))</f>
        <v>702.40149545701752</v>
      </c>
      <c r="N29" s="51">
        <f ca="1">SUMPRODUCT($CM29:$DD29,INDIRECT(ADDRESS(N$2,$DH$2)):INDIRECT(ADDRESS(N$2,$DY$2)))</f>
        <v>705.51342333117634</v>
      </c>
      <c r="O29" s="51">
        <f ca="1">SUMPRODUCT($CM29:$DD29,INDIRECT(ADDRESS(O$2,$DH$2)):INDIRECT(ADDRESS(O$2,$DY$2)))</f>
        <v>708.91780996471834</v>
      </c>
      <c r="P29" s="51">
        <f ca="1">SUMPRODUCT($CM29:$DD29,INDIRECT(ADDRESS(P$2,$DH$2)):INDIRECT(ADDRESS(P$2,$DY$2)))</f>
        <v>711.88417481717909</v>
      </c>
      <c r="Q29" s="51">
        <f ca="1">SUMPRODUCT($CM29:$DD29,INDIRECT(ADDRESS(Q$2,$DH$2)):INDIRECT(ADDRESS(Q$2,$DY$2)))</f>
        <v>714.66651937853965</v>
      </c>
      <c r="R29" s="51">
        <f ca="1">SUMPRODUCT($CM29:$DD29,INDIRECT(ADDRESS(R$2,$DH$2)):INDIRECT(ADDRESS(R$2,$DY$2)))</f>
        <v>717.56683694814467</v>
      </c>
      <c r="S29" s="51">
        <f ca="1">SUMPRODUCT($CM29:$DD29,INDIRECT(ADDRESS(S$2,$DH$2)):INDIRECT(ADDRESS(S$2,$DY$2)))</f>
        <v>720.78749726149965</v>
      </c>
      <c r="T29" s="51">
        <f ca="1">SUMPRODUCT($CM29:$DD29,INDIRECT(ADDRESS(T$2,$DH$2)):INDIRECT(ADDRESS(T$2,$DY$2)))</f>
        <v>723.91888906162342</v>
      </c>
      <c r="U29" s="51">
        <f ca="1">SUMPRODUCT($CM29:$DD29,INDIRECT(ADDRESS(U$2,$DH$2)):INDIRECT(ADDRESS(U$2,$DY$2)))</f>
        <v>726.78123272025482</v>
      </c>
      <c r="V29" s="51">
        <f ca="1">SUMPRODUCT($CM29:$DD29,INDIRECT(ADDRESS(V$2,$DH$2)):INDIRECT(ADDRESS(V$2,$DY$2)))</f>
        <v>729.39195186624124</v>
      </c>
      <c r="W29" s="51">
        <f ca="1">SUMPRODUCT($CM29:$DD29,INDIRECT(ADDRESS(W$2,$DH$2)):INDIRECT(ADDRESS(W$2,$DY$2)))</f>
        <v>732.28592203704477</v>
      </c>
      <c r="X29" s="51">
        <f ca="1">SUMPRODUCT($CM29:$DD29,INDIRECT(ADDRESS(X$2,$DH$2)):INDIRECT(ADDRESS(X$2,$DY$2)))</f>
        <v>735.24820363991364</v>
      </c>
      <c r="Y29" s="51">
        <f ca="1">SUMPRODUCT($CM29:$DD29,INDIRECT(ADDRESS(Y$2,$DH$2)):INDIRECT(ADDRESS(Y$2,$DY$2)))</f>
        <v>738.34249963433501</v>
      </c>
      <c r="Z29" s="51">
        <f ca="1">SUMPRODUCT($CM29:$DD29,INDIRECT(ADDRESS(Z$2,$DH$2)):INDIRECT(ADDRESS(Z$2,$DY$2)))</f>
        <v>741.66874796454647</v>
      </c>
      <c r="AA29" s="51">
        <f ca="1">SUMPRODUCT($CM29:$DD29,INDIRECT(ADDRESS(AA$2,$DH$2)):INDIRECT(ADDRESS(AA$2,$DY$2)))</f>
        <v>744.89139713053362</v>
      </c>
      <c r="AB29" s="51">
        <f ca="1">SUMPRODUCT($CM29:$DD29,INDIRECT(ADDRESS(AB$2,$DH$2)):INDIRECT(ADDRESS(AB$2,$DY$2)))</f>
        <v>747.30479349028394</v>
      </c>
      <c r="AC29" s="51">
        <f ca="1">SUMPRODUCT($CM29:$DD29,INDIRECT(ADDRESS(AC$2,$DH$2)):INDIRECT(ADDRESS(AC$2,$DY$2)))</f>
        <v>749.84468060104257</v>
      </c>
      <c r="AD29" s="51">
        <f ca="1">SUMPRODUCT($CM29:$DD29,INDIRECT(ADDRESS(AD$2,$DH$2)):INDIRECT(ADDRESS(AD$2,$DY$2)))</f>
        <v>752.05660672282556</v>
      </c>
      <c r="AE29" s="51">
        <f ca="1">SUMPRODUCT($CM29:$DD29,INDIRECT(ADDRESS(AE$2,$DH$2)):INDIRECT(ADDRESS(AE$2,$DY$2)))</f>
        <v>754.07133141953307</v>
      </c>
      <c r="AF29" s="51">
        <f ca="1">SUMPRODUCT($CM29:$DD29,INDIRECT(ADDRESS(AF$2,$DH$2)):INDIRECT(ADDRESS(AF$2,$DY$2)))</f>
        <v>756.24036943436909</v>
      </c>
      <c r="AG29" s="51">
        <f ca="1">SUMPRODUCT($CM29:$DD29,INDIRECT(ADDRESS(AG$2,$DH$2)):INDIRECT(ADDRESS(AG$2,$DY$2)))</f>
        <v>758.6873671688096</v>
      </c>
      <c r="AH29" s="51">
        <f ca="1">SUMPRODUCT($CM29:$DD29,INDIRECT(ADDRESS(AH$2,$DH$2)):INDIRECT(ADDRESS(AH$2,$DY$2)))</f>
        <v>761.24371386155121</v>
      </c>
      <c r="AI29" s="51">
        <f ca="1">SUMPRODUCT($CM29:$DD29,INDIRECT(ADDRESS(AI$2,$DH$2)):INDIRECT(ADDRESS(AI$2,$DY$2)))</f>
        <v>763.75921317263624</v>
      </c>
      <c r="AJ29" s="51">
        <f ca="1">SUMPRODUCT($CM29:$DD29,INDIRECT(ADDRESS(AJ$2,$DH$2)):INDIRECT(ADDRESS(AJ$2,$DY$2)))</f>
        <v>766.10479620978208</v>
      </c>
      <c r="AK29" s="51">
        <f ca="1">SUMPRODUCT($CM29:$DD29,INDIRECT(ADDRESS(AK$2,$DH$2)):INDIRECT(ADDRESS(AK$2,$DY$2)))</f>
        <v>769.10360855106705</v>
      </c>
      <c r="AL29" s="51">
        <f ca="1">SUMPRODUCT($CM29:$DD29,INDIRECT(ADDRESS(AL$2,$DH$2)):INDIRECT(ADDRESS(AL$2,$DY$2)))</f>
        <v>772.118988916337</v>
      </c>
      <c r="AM29" s="51">
        <f ca="1">SUMPRODUCT($CM29:$DD29,INDIRECT(ADDRESS(AM$2,$DH$2)):INDIRECT(ADDRESS(AM$2,$DY$2)))</f>
        <v>774.97531625135105</v>
      </c>
      <c r="AN29" s="51">
        <f ca="1">SUMPRODUCT($CM29:$DD29,INDIRECT(ADDRESS(AN$2,$DH$2)):INDIRECT(ADDRESS(AN$2,$DY$2)))</f>
        <v>777.51254344441395</v>
      </c>
      <c r="AO29" s="51">
        <f ca="1">SUMPRODUCT($CM29:$DD29,INDIRECT(ADDRESS(AO$2,$DH$2)):INDIRECT(ADDRESS(AO$2,$DY$2)))</f>
        <v>780.24262243666226</v>
      </c>
      <c r="AP29" s="51">
        <f ca="1">SUMPRODUCT($CM29:$DD29,INDIRECT(ADDRESS(AP$2,$DH$2)):INDIRECT(ADDRESS(AP$2,$DY$2)))</f>
        <v>782.96681381590724</v>
      </c>
      <c r="AQ29" s="51">
        <f ca="1">SUMPRODUCT($CM29:$DD29,INDIRECT(ADDRESS(AQ$2,$DH$2)):INDIRECT(ADDRESS(AQ$2,$DY$2)))</f>
        <v>785.46555348925301</v>
      </c>
      <c r="AR29" s="51">
        <f ca="1">SUMPRODUCT($CM29:$DD29,INDIRECT(ADDRESS(AR$2,$DH$2)):INDIRECT(ADDRESS(AR$2,$DY$2)))</f>
        <v>788.15979584562172</v>
      </c>
      <c r="AS29" s="51">
        <f ca="1">SUMPRODUCT($CM29:$DD29,INDIRECT(ADDRESS(AS$2,$DH$2)):INDIRECT(ADDRESS(AS$2,$DY$2)))</f>
        <v>790.85403820199053</v>
      </c>
      <c r="AT29" s="51">
        <f ca="1">SUMPRODUCT($CM29:$DD29,INDIRECT(ADDRESS(AT$2,$DH$2)):INDIRECT(ADDRESS(AT$2,$DY$2)))</f>
        <v>793.42900365242485</v>
      </c>
      <c r="AU29" s="51">
        <f ca="1">SUMPRODUCT($CM29:$DD29,INDIRECT(ADDRESS(AU$2,$DH$2)):INDIRECT(ADDRESS(AU$2,$DY$2)))</f>
        <v>796.35603592214966</v>
      </c>
      <c r="AV29" s="51">
        <f ca="1">SUMPRODUCT($CM29:$DD29,INDIRECT(ADDRESS(AV$2,$DH$2)):INDIRECT(ADDRESS(AV$2,$DY$2)))</f>
        <v>799.5141829500983</v>
      </c>
      <c r="AW29" s="51">
        <f ca="1">SUMPRODUCT($CM29:$DD29,INDIRECT(ADDRESS(AW$2,$DH$2)):INDIRECT(ADDRESS(AW$2,$DY$2)))</f>
        <v>802.57881446073543</v>
      </c>
      <c r="AX29" s="51">
        <f ca="1">SUMPRODUCT($CM29:$DD29,INDIRECT(ADDRESS(AX$2,$DH$2)):INDIRECT(ADDRESS(AX$2,$DY$2)))</f>
        <v>805.78176950655518</v>
      </c>
      <c r="AY29" s="51">
        <f ca="1">SUMPRODUCT($CM29:$DD29,INDIRECT(ADDRESS(AY$2,$DH$2)):INDIRECT(ADDRESS(AY$2,$DY$2)))</f>
        <v>808.54716944277436</v>
      </c>
      <c r="AZ29" s="51">
        <f ca="1">SUMPRODUCT($CM29:$DD29,INDIRECT(ADDRESS(AZ$2,$DH$2)):INDIRECT(ADDRESS(AZ$2,$DY$2)))</f>
        <v>810.50658679936043</v>
      </c>
      <c r="BA29" s="51">
        <f ca="1">SUMPRODUCT($CM29:$DD29,INDIRECT(ADDRESS(BA$2,$DH$2)):INDIRECT(ADDRESS(BA$2,$DY$2)))</f>
        <v>812.29369670650237</v>
      </c>
      <c r="BB29" s="51">
        <f ca="1">SUMPRODUCT($CM29:$DD29,INDIRECT(ADDRESS(BB$2,$DH$2)):INDIRECT(ADDRESS(BB$2,$DY$2)))</f>
        <v>814.20412241616486</v>
      </c>
      <c r="BC29" s="51">
        <f ca="1">SUMPRODUCT($CM29:$DD29,INDIRECT(ADDRESS(BC$2,$DH$2)):INDIRECT(ADDRESS(BC$2,$DY$2)))</f>
        <v>815.87553781181953</v>
      </c>
      <c r="BD29" s="51">
        <f ca="1">SUMPRODUCT($CM29:$DD29,INDIRECT(ADDRESS(BD$2,$DH$2)):INDIRECT(ADDRESS(BD$2,$DY$2)))</f>
        <v>817.51103373147487</v>
      </c>
      <c r="BE29" s="51">
        <f ca="1">SUMPRODUCT($CM29:$DD29,INDIRECT(ADDRESS(BE$2,$DH$2)):INDIRECT(ADDRESS(BE$2,$DY$2)))</f>
        <v>819.24882063121356</v>
      </c>
      <c r="BF29" s="51">
        <f ca="1">SUMPRODUCT($CM29:$DD29,INDIRECT(ADDRESS(BF$2,$DH$2)):INDIRECT(ADDRESS(BF$2,$DY$2)))</f>
        <v>821.11418131563676</v>
      </c>
      <c r="BG29" s="51">
        <f ca="1">SUMPRODUCT($CM29:$DD29,INDIRECT(ADDRESS(BG$2,$DH$2)):INDIRECT(ADDRESS(BG$2,$DY$2)))</f>
        <v>823.73745177992839</v>
      </c>
      <c r="BH29" s="51">
        <f ca="1">SUMPRODUCT($CM29:$DD29,INDIRECT(ADDRESS(BH$2,$DH$2)):INDIRECT(ADDRESS(BH$2,$DY$2)))</f>
        <v>826.36072224422014</v>
      </c>
      <c r="BI29" s="51">
        <f ca="1">SUMPRODUCT($CM29:$DD29,INDIRECT(ADDRESS(BI$2,$DH$2)):INDIRECT(ADDRESS(BI$2,$DY$2)))</f>
        <v>828.98399270851189</v>
      </c>
      <c r="BJ29" s="51">
        <f ca="1">SUMPRODUCT($CM29:$DD29,INDIRECT(ADDRESS(BJ$2,$DH$2)):INDIRECT(ADDRESS(BJ$2,$DY$2)))</f>
        <v>831.60726317280353</v>
      </c>
      <c r="BK29" s="51">
        <f ca="1">SUMPRODUCT($CM29:$DD29,INDIRECT(ADDRESS(BK$2,$DH$2)):INDIRECT(ADDRESS(BK$2,$DY$2)))</f>
        <v>834.23053363709528</v>
      </c>
      <c r="BL29" s="51">
        <f ca="1">SUMPRODUCT($CM29:$DD29,INDIRECT(ADDRESS(BL$2,$DH$2)):INDIRECT(ADDRESS(BL$2,$DY$2)))</f>
        <v>836.31418701186715</v>
      </c>
      <c r="BM29" s="51">
        <f ca="1">SUMPRODUCT($CM29:$DD29,INDIRECT(ADDRESS(BM$2,$DH$2)):INDIRECT(ADDRESS(BM$2,$DY$2)))</f>
        <v>838.3978403866389</v>
      </c>
      <c r="BN29" s="51">
        <f ca="1">SUMPRODUCT($CM29:$DD29,INDIRECT(ADDRESS(BN$2,$DH$2)):INDIRECT(ADDRESS(BN$2,$DY$2)))</f>
        <v>840.48149376141077</v>
      </c>
      <c r="BO29" s="51">
        <f ca="1">SUMPRODUCT($CM29:$DD29,INDIRECT(ADDRESS(BO$2,$DH$2)):INDIRECT(ADDRESS(BO$2,$DY$2)))</f>
        <v>842.56514713618265</v>
      </c>
      <c r="BP29" s="51">
        <f ca="1">SUMPRODUCT($CM29:$DD29,INDIRECT(ADDRESS(BP$2,$DH$2)):INDIRECT(ADDRESS(BP$2,$DY$2)))</f>
        <v>844.64880051095452</v>
      </c>
      <c r="BQ29" s="51">
        <f ca="1">SUMPRODUCT($CM29:$DD29,INDIRECT(ADDRESS(BQ$2,$DH$2)):INDIRECT(ADDRESS(BQ$2,$DY$2)))</f>
        <v>846.73245388572627</v>
      </c>
      <c r="BR29" s="51">
        <f ca="1">SUMPRODUCT($CM29:$DD29,INDIRECT(ADDRESS(BR$2,$DH$2)):INDIRECT(ADDRESS(BR$2,$DY$2)))</f>
        <v>848.81610726049814</v>
      </c>
      <c r="BS29" s="51">
        <f ca="1">SUMPRODUCT($CM29:$DD29,INDIRECT(ADDRESS(BS$2,$DH$2)):INDIRECT(ADDRESS(BS$2,$DY$2)))</f>
        <v>850.89976063527001</v>
      </c>
      <c r="BT29" s="51">
        <f ca="1">SUMPRODUCT($CM29:$DD29,INDIRECT(ADDRESS(BT$2,$DH$2)):INDIRECT(ADDRESS(BT$2,$DY$2)))</f>
        <v>852.98341401004177</v>
      </c>
      <c r="BU29" s="51">
        <f ca="1">SUMPRODUCT($CM29:$DD29,INDIRECT(ADDRESS(BU$2,$DH$2)):INDIRECT(ADDRESS(BU$2,$DY$2)))</f>
        <v>855.06706738481364</v>
      </c>
      <c r="BV29" s="51">
        <f ca="1">SUMPRODUCT($CM29:$DD29,INDIRECT(ADDRESS(BV$2,$DH$2)):INDIRECT(ADDRESS(BV$2,$DY$2)))</f>
        <v>857.15072075958551</v>
      </c>
      <c r="BW29" s="51">
        <f ca="1">SUMPRODUCT($CM29:$DD29,INDIRECT(ADDRESS(BW$2,$DH$2)):INDIRECT(ADDRESS(BW$2,$DY$2)))</f>
        <v>859.23437413435738</v>
      </c>
      <c r="BX29" s="51">
        <f ca="1">SUMPRODUCT($CM29:$DD29,INDIRECT(ADDRESS(BX$2,$DH$2)):INDIRECT(ADDRESS(BX$2,$DY$2)))</f>
        <v>861.85764459864902</v>
      </c>
      <c r="BY29" s="51">
        <f ca="1">SUMPRODUCT($CM29:$DD29,INDIRECT(ADDRESS(BY$2,$DH$2)):INDIRECT(ADDRESS(BY$2,$DY$2)))</f>
        <v>864.48091506294077</v>
      </c>
      <c r="BZ29" s="51">
        <f ca="1">SUMPRODUCT($CM29:$DD29,INDIRECT(ADDRESS(BZ$2,$DH$2)):INDIRECT(ADDRESS(BZ$2,$DY$2)))</f>
        <v>867.1041855272324</v>
      </c>
      <c r="CA29" s="51">
        <f ca="1">SUMPRODUCT($CM29:$DD29,INDIRECT(ADDRESS(CA$2,$DH$2)):INDIRECT(ADDRESS(CA$2,$DY$2)))</f>
        <v>869.72745599152415</v>
      </c>
      <c r="CB29" s="51">
        <f ca="1">SUMPRODUCT($CM29:$DD29,INDIRECT(ADDRESS(CB$2,$DH$2)):INDIRECT(ADDRESS(CB$2,$DY$2)))</f>
        <v>872.3507264558159</v>
      </c>
      <c r="CC29" s="51">
        <f ca="1">SUMPRODUCT($CM29:$DD29,INDIRECT(ADDRESS(CC$2,$DH$2)):INDIRECT(ADDRESS(CC$2,$DY$2)))</f>
        <v>874.97399692010754</v>
      </c>
      <c r="CD29" s="51">
        <f ca="1">SUMPRODUCT($CM29:$DD29,INDIRECT(ADDRESS(CD$2,$DH$2)):INDIRECT(ADDRESS(CD$2,$DY$2)))</f>
        <v>877.59726738439929</v>
      </c>
      <c r="CF29" s="51">
        <f t="shared" ca="1" si="5"/>
        <v>8300.1573709719833</v>
      </c>
      <c r="CG29" s="51">
        <f t="shared" ca="1" si="5"/>
        <v>8737.4338724598547</v>
      </c>
      <c r="CH29" s="51">
        <f t="shared" ca="1" si="5"/>
        <v>9125.5107857995899</v>
      </c>
      <c r="CI29" s="51">
        <f t="shared" ca="1" si="5"/>
        <v>9511.4083431685867</v>
      </c>
      <c r="CJ29" s="51">
        <f t="shared" ca="1" si="5"/>
        <v>9855.6739429547324</v>
      </c>
      <c r="CK29" s="51">
        <f t="shared" ca="1" si="5"/>
        <v>10173.291366877347</v>
      </c>
      <c r="CM29" s="1">
        <f>VLOOKUP($A29,Auxiliar_OPEX_CustosUnit!$A$4:$BT$129,COLUMN(Auxiliar_OPEX_CustosUnit!S$2),0)</f>
        <v>0</v>
      </c>
      <c r="CN29" s="1">
        <f>VLOOKUP($A29,Auxiliar_OPEX_CustosUnit!$A$4:$BT$129,COLUMN(Auxiliar_OPEX_CustosUnit!T$2),0)</f>
        <v>0</v>
      </c>
      <c r="CO29" s="1">
        <f>VLOOKUP($A29,Auxiliar_OPEX_CustosUnit!$A$4:$BT$129,COLUMN(Auxiliar_OPEX_CustosUnit!U$2),0)</f>
        <v>127.923028766402</v>
      </c>
      <c r="CP29" s="1">
        <f>VLOOKUP($A29,Auxiliar_OPEX_CustosUnit!$A$4:$BT$129,COLUMN(Auxiliar_OPEX_CustosUnit!V$2),0)</f>
        <v>0</v>
      </c>
      <c r="CQ29" s="1">
        <f>VLOOKUP($A29,Auxiliar_OPEX_CustosUnit!$A$4:$BT$129,COLUMN(Auxiliar_OPEX_CustosUnit!W$2),0)</f>
        <v>0</v>
      </c>
      <c r="CR29" s="1">
        <f>VLOOKUP($A29,Auxiliar_OPEX_CustosUnit!$A$4:$BT$129,COLUMN(Auxiliar_OPEX_CustosUnit!X$2),0)</f>
        <v>0</v>
      </c>
      <c r="CS29" s="1">
        <f>VLOOKUP($A29,Auxiliar_OPEX_CustosUnit!$A$4:$BT$129,COLUMN(Auxiliar_OPEX_CustosUnit!Y$2),0)</f>
        <v>0</v>
      </c>
      <c r="CT29" s="1">
        <f>VLOOKUP($A29,Auxiliar_OPEX_CustosUnit!$A$4:$BT$129,COLUMN(Auxiliar_OPEX_CustosUnit!Z$2),0)</f>
        <v>0</v>
      </c>
      <c r="CU29" s="1">
        <f>VLOOKUP($A29,Auxiliar_OPEX_CustosUnit!$A$4:$BT$129,COLUMN(Auxiliar_OPEX_CustosUnit!AA$2),0)</f>
        <v>0</v>
      </c>
      <c r="CV29" s="1">
        <f>VLOOKUP($A29,Auxiliar_OPEX_CustosUnit!$A$4:$BT$129,COLUMN(Auxiliar_OPEX_CustosUnit!AB$2),0)</f>
        <v>0</v>
      </c>
      <c r="CW29" s="1">
        <f>VLOOKUP($A29,Auxiliar_OPEX_CustosUnit!$A$4:$BT$129,COLUMN(Auxiliar_OPEX_CustosUnit!AC$2),0)</f>
        <v>3.3136047969999998E-5</v>
      </c>
      <c r="CX29" s="1">
        <f>VLOOKUP($A29,Auxiliar_OPEX_CustosUnit!$A$4:$BT$129,COLUMN(Auxiliar_OPEX_CustosUnit!AD$2),0)</f>
        <v>0</v>
      </c>
      <c r="CY29" s="1">
        <f>VLOOKUP($A29,Auxiliar_OPEX_CustosUnit!$A$4:$BT$129,COLUMN(Auxiliar_OPEX_CustosUnit!AE$2),0)</f>
        <v>0</v>
      </c>
      <c r="CZ29" s="1">
        <f>VLOOKUP($A29,Auxiliar_OPEX_CustosUnit!$A$4:$BT$129,COLUMN(Auxiliar_OPEX_CustosUnit!AF$2),0)</f>
        <v>0</v>
      </c>
      <c r="DA29" s="1">
        <f>VLOOKUP($A29,Auxiliar_OPEX_CustosUnit!$A$4:$BT$129,COLUMN(Auxiliar_OPEX_CustosUnit!AG$2),0)</f>
        <v>0</v>
      </c>
      <c r="DB29" s="1">
        <f>VLOOKUP($A29,Auxiliar_OPEX_CustosUnit!$A$4:$BT$129,COLUMN(Auxiliar_OPEX_CustosUnit!AH$2),0)</f>
        <v>0</v>
      </c>
      <c r="DC29" s="1">
        <f>VLOOKUP($A29,Auxiliar_OPEX_CustosUnit!$A$4:$BT$129,COLUMN(Auxiliar_OPEX_CustosUnit!AI$2),0)</f>
        <v>0</v>
      </c>
      <c r="DD29" s="1">
        <f>VLOOKUP($A29,Auxiliar_OPEX_CustosUnit!$A$4:$BT$129,COLUMN(Auxiliar_OPEX_CustosUnit!AJ$2),0)</f>
        <v>0</v>
      </c>
      <c r="DG29" s="60">
        <v>44013</v>
      </c>
      <c r="DH29" s="1">
        <v>1</v>
      </c>
      <c r="DI29" s="1">
        <f>INDEX(Auxiliar_OPEX_Drivers!$B$2:$CH$18,MATCH(Auxiliar_OPEX_M!DI$3,Auxiliar_OPEX_Drivers!$B$2:$B$18,0),MATCH($DG29,Auxiliar_OPEX_Drivers!$B$2:$CH$2,0))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INDEX(Auxiliar_OPEX_Drivers!$B$2:$CH$18,MATCH(Auxiliar_OPEX_M!DK$3,Auxiliar_OPEX_Drivers!$B$2:$B$18,0),MATCH($DG29,Auxiliar_OPEX_Drivers!$B$2:$CH$2,0))</f>
        <v>14.403415720910379</v>
      </c>
      <c r="DL29" s="1">
        <f>INDEX(Auxiliar_OPEX_Drivers!$B$2:$CH$18,MATCH(Auxiliar_OPEX_M!DL$3,Auxiliar_OPEX_Drivers!$B$2:$B$18,0),MATCH($DG29,Auxiliar_OPEX_Drivers!$B$2:$CH$2,0))</f>
        <v>62.955560410032106</v>
      </c>
      <c r="DM29" s="1">
        <f>INDEX(Auxiliar_OPEX_Drivers!$B$2:$CH$18,MATCH(Auxiliar_OPEX_M!DM$3,Auxiliar_OPEX_Drivers!$B$2:$B$18,0),MATCH($DG29,Auxiliar_OPEX_Drivers!$B$2:$CH$2,0))</f>
        <v>13</v>
      </c>
      <c r="DN29" s="1">
        <f>INDEX(Auxiliar_OPEX_Drivers!$B$2:$CH$18,MATCH(Auxiliar_OPEX_M!DN$3,Auxiliar_OPEX_Drivers!$B$2:$B$18,0),MATCH($DG29,Auxiliar_OPEX_Drivers!$B$2:$CH$2,0))</f>
        <v>656.15530343146793</v>
      </c>
      <c r="DO29" s="1">
        <f>INDEX(Auxiliar_OPEX_Drivers!$B$2:$CH$18,MATCH(Auxiliar_OPEX_M!DO$3,Auxiliar_OPEX_Drivers!$B$2:$B$18,0),MATCH($DG29,Auxiliar_OPEX_Drivers!$B$2:$CH$2,0))</f>
        <v>12</v>
      </c>
      <c r="DP29" s="1">
        <f>INDEX(Auxiliar_OPEX_Drivers!$B$2:$CH$18,MATCH(Auxiliar_OPEX_M!DP$3,Auxiliar_OPEX_Drivers!$B$2:$B$18,0),MATCH($DG29,Auxiliar_OPEX_Drivers!$B$2:$CH$2,0))</f>
        <v>197.73070641005256</v>
      </c>
      <c r="DQ29" s="1">
        <f>INDEX(Auxiliar_OPEX_Drivers!$B$2:$CH$18,MATCH(Auxiliar_OPEX_M!DQ$3,Auxiliar_OPEX_Drivers!$B$2:$B$18,0),MATCH($DG29,Auxiliar_OPEX_Drivers!$B$2:$CH$2,0))</f>
        <v>37.100853930227593</v>
      </c>
      <c r="DR29" s="1">
        <f>INDEX(Auxiliar_OPEX_Drivers!$B$2:$CH$18,MATCH(Auxiliar_OPEX_M!DR$3,Auxiliar_OPEX_Drivers!$B$2:$B$18,0),MATCH($DG29,Auxiliar_OPEX_Drivers!$B$2:$CH$2,0))</f>
        <v>18768733.446960922</v>
      </c>
      <c r="DS29" s="1">
        <f>INDEX(Auxiliar_OPEX_Drivers!$B$2:$CH$18,MATCH(Auxiliar_OPEX_M!DS$3,Auxiliar_OPEX_Drivers!$B$2:$B$18,0),MATCH($DG29,Auxiliar_OPEX_Drivers!$B$2:$CH$2,0))</f>
        <v>76650.272629318002</v>
      </c>
      <c r="DT29" s="1">
        <f>INDEX(Auxiliar_OPEX_Drivers!$B$2:$CH$18,MATCH(Auxiliar_OPEX_M!DT$3,Auxiliar_OPEX_Drivers!$B$2:$B$18,0),MATCH($DG29,Auxiliar_OPEX_Drivers!$B$2:$CH$2,0))</f>
        <v>13356.463316872365</v>
      </c>
      <c r="DU29" s="1">
        <f>INDEX(Auxiliar_OPEX_Drivers!$B$2:$CH$18,MATCH(Auxiliar_OPEX_M!DU$3,Auxiliar_OPEX_Drivers!$B$2:$B$18,0),MATCH($DG29,Auxiliar_OPEX_Drivers!$B$2:$CH$2,0))</f>
        <v>4535.7506902055766</v>
      </c>
      <c r="DV29" s="1">
        <f>INDEX(Auxiliar_OPEX_Drivers!$B$2:$CH$18,MATCH(Auxiliar_OPEX_M!DV$3,Auxiliar_OPEX_Drivers!$B$2:$B$18,0),MATCH($DG29,Auxiliar_OPEX_Drivers!$B$2:$CH$2,0))</f>
        <v>2213655.109411302</v>
      </c>
      <c r="DW29" s="1">
        <f>INDEX(Auxiliar_OPEX_Drivers!$B$2:$CH$18,MATCH(Auxiliar_OPEX_M!DW$3,Auxiliar_OPEX_Drivers!$B$2:$B$18,0),MATCH($DG29,Auxiliar_OPEX_Drivers!$B$2:$CH$2,0))</f>
        <v>13166.485816872364</v>
      </c>
      <c r="DX29" s="1">
        <f>INDEX(Auxiliar_OPEX_Drivers!$B$2:$CH$18,MATCH(Auxiliar_OPEX_M!DX$3,Auxiliar_OPEX_Drivers!$B$2:$B$18,0),MATCH($DG29,Auxiliar_OPEX_Drivers!$B$2:$CH$2,0))</f>
        <v>2234929.5305031287</v>
      </c>
      <c r="DY29" s="1">
        <f>INDEX(Auxiliar_OPEX_Drivers!$B$2:$CH$18,MATCH(Auxiliar_OPEX_M!DY$3,Auxiliar_OPEX_Drivers!$B$2:$B$18,0),MATCH($DG29,Auxiliar_OPEX_Drivers!$B$2:$CH$2,0))</f>
        <v>993.3458399026905</v>
      </c>
    </row>
    <row r="30" spans="1:129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123470.65988771297</v>
      </c>
      <c r="E30" s="51">
        <f ca="1">SUMPRODUCT($CM30:$DD30,INDIRECT(ADDRESS(E$2,$DH$2)):INDIRECT(ADDRESS(E$2,$DY$2)))</f>
        <v>120579.44824615834</v>
      </c>
      <c r="F30" s="51">
        <f ca="1">SUMPRODUCT($CM30:$DD30,INDIRECT(ADDRESS(F$2,$DH$2)):INDIRECT(ADDRESS(F$2,$DY$2)))</f>
        <v>123708.82147370955</v>
      </c>
      <c r="G30" s="51">
        <f ca="1">SUMPRODUCT($CM30:$DD30,INDIRECT(ADDRESS(G$2,$DH$2)):INDIRECT(ADDRESS(G$2,$DY$2)))</f>
        <v>127221.50160992316</v>
      </c>
      <c r="H30" s="51">
        <f ca="1">SUMPRODUCT($CM30:$DD30,INDIRECT(ADDRESS(H$2,$DH$2)):INDIRECT(ADDRESS(H$2,$DY$2)))</f>
        <v>129723.83884028753</v>
      </c>
      <c r="I30" s="51">
        <f ca="1">SUMPRODUCT($CM30:$DD30,INDIRECT(ADDRESS(I$2,$DH$2)):INDIRECT(ADDRESS(I$2,$DY$2)))</f>
        <v>113235.96930504793</v>
      </c>
      <c r="J30" s="51">
        <f ca="1">SUMPRODUCT($CM30:$DD30,INDIRECT(ADDRESS(J$2,$DH$2)):INDIRECT(ADDRESS(J$2,$DY$2)))</f>
        <v>78239.049447116471</v>
      </c>
      <c r="K30" s="51">
        <f ca="1">SUMPRODUCT($CM30:$DD30,INDIRECT(ADDRESS(K$2,$DH$2)):INDIRECT(ADDRESS(K$2,$DY$2)))</f>
        <v>86596.309608608746</v>
      </c>
      <c r="L30" s="51">
        <f ca="1">SUMPRODUCT($CM30:$DD30,INDIRECT(ADDRESS(L$2,$DH$2)):INDIRECT(ADDRESS(L$2,$DY$2)))</f>
        <v>113403.1531340605</v>
      </c>
      <c r="M30" s="51">
        <f ca="1">SUMPRODUCT($CM30:$DD30,INDIRECT(ADDRESS(M$2,$DH$2)):INDIRECT(ADDRESS(M$2,$DY$2)))</f>
        <v>134920.15476980788</v>
      </c>
      <c r="N30" s="51">
        <f ca="1">SUMPRODUCT($CM30:$DD30,INDIRECT(ADDRESS(N$2,$DH$2)):INDIRECT(ADDRESS(N$2,$DY$2)))</f>
        <v>137409.358532785</v>
      </c>
      <c r="O30" s="51">
        <f ca="1">SUMPRODUCT($CM30:$DD30,INDIRECT(ADDRESS(O$2,$DH$2)):INDIRECT(ADDRESS(O$2,$DY$2)))</f>
        <v>138483.20187389152</v>
      </c>
      <c r="P30" s="51">
        <f ca="1">SUMPRODUCT($CM30:$DD30,INDIRECT(ADDRESS(P$2,$DH$2)):INDIRECT(ADDRESS(P$2,$DY$2)))</f>
        <v>133373.97331091919</v>
      </c>
      <c r="Q30" s="51">
        <f ca="1">SUMPRODUCT($CM30:$DD30,INDIRECT(ADDRESS(Q$2,$DH$2)):INDIRECT(ADDRESS(Q$2,$DY$2)))</f>
        <v>131844.24194231935</v>
      </c>
      <c r="R30" s="51">
        <f ca="1">SUMPRODUCT($CM30:$DD30,INDIRECT(ADDRESS(R$2,$DH$2)):INDIRECT(ADDRESS(R$2,$DY$2)))</f>
        <v>131611.20466184727</v>
      </c>
      <c r="S30" s="51">
        <f ca="1">SUMPRODUCT($CM30:$DD30,INDIRECT(ADDRESS(S$2,$DH$2)):INDIRECT(ADDRESS(S$2,$DY$2)))</f>
        <v>132404.37569539386</v>
      </c>
      <c r="T30" s="51">
        <f ca="1">SUMPRODUCT($CM30:$DD30,INDIRECT(ADDRESS(T$2,$DH$2)):INDIRECT(ADDRESS(T$2,$DY$2)))</f>
        <v>131250.82022322531</v>
      </c>
      <c r="U30" s="51">
        <f ca="1">SUMPRODUCT($CM30:$DD30,INDIRECT(ADDRESS(U$2,$DH$2)):INDIRECT(ADDRESS(U$2,$DY$2)))</f>
        <v>101865.03644974541</v>
      </c>
      <c r="V30" s="51">
        <f ca="1">SUMPRODUCT($CM30:$DD30,INDIRECT(ADDRESS(V$2,$DH$2)):INDIRECT(ADDRESS(V$2,$DY$2)))</f>
        <v>70386.103204541869</v>
      </c>
      <c r="W30" s="51">
        <f ca="1">SUMPRODUCT($CM30:$DD30,INDIRECT(ADDRESS(W$2,$DH$2)):INDIRECT(ADDRESS(W$2,$DY$2)))</f>
        <v>88211.956621488032</v>
      </c>
      <c r="X30" s="51">
        <f ca="1">SUMPRODUCT($CM30:$DD30,INDIRECT(ADDRESS(X$2,$DH$2)):INDIRECT(ADDRESS(X$2,$DY$2)))</f>
        <v>118871.37187067588</v>
      </c>
      <c r="Y30" s="51">
        <f ca="1">SUMPRODUCT($CM30:$DD30,INDIRECT(ADDRESS(Y$2,$DH$2)):INDIRECT(ADDRESS(Y$2,$DY$2)))</f>
        <v>146179.18838133736</v>
      </c>
      <c r="Z30" s="51">
        <f ca="1">SUMPRODUCT($CM30:$DD30,INDIRECT(ADDRESS(Z$2,$DH$2)):INDIRECT(ADDRESS(Z$2,$DY$2)))</f>
        <v>150001.05483754037</v>
      </c>
      <c r="AA30" s="51">
        <f ca="1">SUMPRODUCT($CM30:$DD30,INDIRECT(ADDRESS(AA$2,$DH$2)):INDIRECT(ADDRESS(AA$2,$DY$2)))</f>
        <v>149741.52503588796</v>
      </c>
      <c r="AB30" s="51">
        <f ca="1">SUMPRODUCT($CM30:$DD30,INDIRECT(ADDRESS(AB$2,$DH$2)):INDIRECT(ADDRESS(AB$2,$DY$2)))</f>
        <v>150617.6882673431</v>
      </c>
      <c r="AC30" s="51">
        <f ca="1">SUMPRODUCT($CM30:$DD30,INDIRECT(ADDRESS(AC$2,$DH$2)):INDIRECT(ADDRESS(AC$2,$DY$2)))</f>
        <v>151756.07490449969</v>
      </c>
      <c r="AD30" s="51">
        <f ca="1">SUMPRODUCT($CM30:$DD30,INDIRECT(ADDRESS(AD$2,$DH$2)):INDIRECT(ADDRESS(AD$2,$DY$2)))</f>
        <v>151082.10671071074</v>
      </c>
      <c r="AE30" s="51">
        <f ca="1">SUMPRODUCT($CM30:$DD30,INDIRECT(ADDRESS(AE$2,$DH$2)):INDIRECT(ADDRESS(AE$2,$DY$2)))</f>
        <v>152732.01726012924</v>
      </c>
      <c r="AF30" s="51">
        <f ca="1">SUMPRODUCT($CM30:$DD30,INDIRECT(ADDRESS(AF$2,$DH$2)):INDIRECT(ADDRESS(AF$2,$DY$2)))</f>
        <v>152008.03454747063</v>
      </c>
      <c r="AG30" s="51">
        <f ca="1">SUMPRODUCT($CM30:$DD30,INDIRECT(ADDRESS(AG$2,$DH$2)):INDIRECT(ADDRESS(AG$2,$DY$2)))</f>
        <v>112201.60434980234</v>
      </c>
      <c r="AH30" s="51">
        <f ca="1">SUMPRODUCT($CM30:$DD30,INDIRECT(ADDRESS(AH$2,$DH$2)):INDIRECT(ADDRESS(AH$2,$DY$2)))</f>
        <v>75085.484837811819</v>
      </c>
      <c r="AI30" s="51">
        <f ca="1">SUMPRODUCT($CM30:$DD30,INDIRECT(ADDRESS(AI$2,$DH$2)):INDIRECT(ADDRESS(AI$2,$DY$2)))</f>
        <v>101645.97162101588</v>
      </c>
      <c r="AJ30" s="51">
        <f ca="1">SUMPRODUCT($CM30:$DD30,INDIRECT(ADDRESS(AJ$2,$DH$2)):INDIRECT(ADDRESS(AJ$2,$DY$2)))</f>
        <v>131732.85397859267</v>
      </c>
      <c r="AK30" s="51">
        <f ca="1">SUMPRODUCT($CM30:$DD30,INDIRECT(ADDRESS(AK$2,$DH$2)):INDIRECT(ADDRESS(AK$2,$DY$2)))</f>
        <v>146255.56096489777</v>
      </c>
      <c r="AL30" s="51">
        <f ca="1">SUMPRODUCT($CM30:$DD30,INDIRECT(ADDRESS(AL$2,$DH$2)):INDIRECT(ADDRESS(AL$2,$DY$2)))</f>
        <v>146942.22226845031</v>
      </c>
      <c r="AM30" s="51">
        <f ca="1">SUMPRODUCT($CM30:$DD30,INDIRECT(ADDRESS(AM$2,$DH$2)):INDIRECT(ADDRESS(AM$2,$DY$2)))</f>
        <v>146949.01290049247</v>
      </c>
      <c r="AN30" s="51">
        <f ca="1">SUMPRODUCT($CM30:$DD30,INDIRECT(ADDRESS(AN$2,$DH$2)):INDIRECT(ADDRESS(AN$2,$DY$2)))</f>
        <v>151223.08946057249</v>
      </c>
      <c r="AO30" s="51">
        <f ca="1">SUMPRODUCT($CM30:$DD30,INDIRECT(ADDRESS(AO$2,$DH$2)):INDIRECT(ADDRESS(AO$2,$DY$2)))</f>
        <v>150703.55273089072</v>
      </c>
      <c r="AP30" s="51">
        <f ca="1">SUMPRODUCT($CM30:$DD30,INDIRECT(ADDRESS(AP$2,$DH$2)):INDIRECT(ADDRESS(AP$2,$DY$2)))</f>
        <v>148951.97503310029</v>
      </c>
      <c r="AQ30" s="51">
        <f ca="1">SUMPRODUCT($CM30:$DD30,INDIRECT(ADDRESS(AQ$2,$DH$2)):INDIRECT(ADDRESS(AQ$2,$DY$2)))</f>
        <v>147726.66554016038</v>
      </c>
      <c r="AR30" s="51">
        <f ca="1">SUMPRODUCT($CM30:$DD30,INDIRECT(ADDRESS(AR$2,$DH$2)):INDIRECT(ADDRESS(AR$2,$DY$2)))</f>
        <v>150633.28857664156</v>
      </c>
      <c r="AS30" s="51">
        <f ca="1">SUMPRODUCT($CM30:$DD30,INDIRECT(ADDRESS(AS$2,$DH$2)):INDIRECT(ADDRESS(AS$2,$DY$2)))</f>
        <v>121889.12715874187</v>
      </c>
      <c r="AT30" s="51">
        <f ca="1">SUMPRODUCT($CM30:$DD30,INDIRECT(ADDRESS(AT$2,$DH$2)):INDIRECT(ADDRESS(AT$2,$DY$2)))</f>
        <v>90430.988293527917</v>
      </c>
      <c r="AU30" s="51">
        <f ca="1">SUMPRODUCT($CM30:$DD30,INDIRECT(ADDRESS(AU$2,$DH$2)):INDIRECT(ADDRESS(AU$2,$DY$2)))</f>
        <v>107889.42811585066</v>
      </c>
      <c r="AV30" s="51">
        <f ca="1">SUMPRODUCT($CM30:$DD30,INDIRECT(ADDRESS(AV$2,$DH$2)):INDIRECT(ADDRESS(AV$2,$DY$2)))</f>
        <v>139011.55434988049</v>
      </c>
      <c r="AW30" s="51">
        <f ca="1">SUMPRODUCT($CM30:$DD30,INDIRECT(ADDRESS(AW$2,$DH$2)):INDIRECT(ADDRESS(AW$2,$DY$2)))</f>
        <v>160034.21356744066</v>
      </c>
      <c r="AX30" s="51">
        <f ca="1">SUMPRODUCT($CM30:$DD30,INDIRECT(ADDRESS(AX$2,$DH$2)):INDIRECT(ADDRESS(AX$2,$DY$2)))</f>
        <v>159043.11679051589</v>
      </c>
      <c r="AY30" s="51">
        <f ca="1">SUMPRODUCT($CM30:$DD30,INDIRECT(ADDRESS(AY$2,$DH$2)):INDIRECT(ADDRESS(AY$2,$DY$2)))</f>
        <v>150705.23176256171</v>
      </c>
      <c r="AZ30" s="51">
        <f ca="1">SUMPRODUCT($CM30:$DD30,INDIRECT(ADDRESS(AZ$2,$DH$2)):INDIRECT(ADDRESS(AZ$2,$DY$2)))</f>
        <v>153434.06839626923</v>
      </c>
      <c r="BA30" s="51">
        <f ca="1">SUMPRODUCT($CM30:$DD30,INDIRECT(ADDRESS(BA$2,$DH$2)):INDIRECT(ADDRESS(BA$2,$DY$2)))</f>
        <v>148559.19793330331</v>
      </c>
      <c r="BB30" s="51">
        <f ca="1">SUMPRODUCT($CM30:$DD30,INDIRECT(ADDRESS(BB$2,$DH$2)):INDIRECT(ADDRESS(BB$2,$DY$2)))</f>
        <v>154914.47771671086</v>
      </c>
      <c r="BC30" s="51">
        <f ca="1">SUMPRODUCT($CM30:$DD30,INDIRECT(ADDRESS(BC$2,$DH$2)):INDIRECT(ADDRESS(BC$2,$DY$2)))</f>
        <v>152355.40915582897</v>
      </c>
      <c r="BD30" s="51">
        <f ca="1">SUMPRODUCT($CM30:$DD30,INDIRECT(ADDRESS(BD$2,$DH$2)):INDIRECT(ADDRESS(BD$2,$DY$2)))</f>
        <v>150061.71803216799</v>
      </c>
      <c r="BE30" s="51">
        <f ca="1">SUMPRODUCT($CM30:$DD30,INDIRECT(ADDRESS(BE$2,$DH$2)):INDIRECT(ADDRESS(BE$2,$DY$2)))</f>
        <v>110658.26760494596</v>
      </c>
      <c r="BF30" s="51">
        <f ca="1">SUMPRODUCT($CM30:$DD30,INDIRECT(ADDRESS(BF$2,$DH$2)):INDIRECT(ADDRESS(BF$2,$DY$2)))</f>
        <v>75590.14244418875</v>
      </c>
      <c r="BG30" s="51">
        <f ca="1">SUMPRODUCT($CM30:$DD30,INDIRECT(ADDRESS(BG$2,$DH$2)):INDIRECT(ADDRESS(BG$2,$DY$2)))</f>
        <v>123103.42396209981</v>
      </c>
      <c r="BH30" s="51">
        <f ca="1">SUMPRODUCT($CM30:$DD30,INDIRECT(ADDRESS(BH$2,$DH$2)):INDIRECT(ADDRESS(BH$2,$DY$2)))</f>
        <v>148549.11854493001</v>
      </c>
      <c r="BI30" s="51">
        <f ca="1">SUMPRODUCT($CM30:$DD30,INDIRECT(ADDRESS(BI$2,$DH$2)):INDIRECT(ADDRESS(BI$2,$DY$2)))</f>
        <v>148799.02274472133</v>
      </c>
      <c r="BJ30" s="51">
        <f ca="1">SUMPRODUCT($CM30:$DD30,INDIRECT(ADDRESS(BJ$2,$DH$2)):INDIRECT(ADDRESS(BJ$2,$DY$2)))</f>
        <v>148562.3716199632</v>
      </c>
      <c r="BK30" s="51">
        <f ca="1">SUMPRODUCT($CM30:$DD30,INDIRECT(ADDRESS(BK$2,$DH$2)):INDIRECT(ADDRESS(BK$2,$DY$2)))</f>
        <v>144630.19929352147</v>
      </c>
      <c r="BL30" s="51">
        <f ca="1">SUMPRODUCT($CM30:$DD30,INDIRECT(ADDRESS(BL$2,$DH$2)):INDIRECT(ADDRESS(BL$2,$DY$2)))</f>
        <v>144162.41243162565</v>
      </c>
      <c r="BM30" s="51">
        <f ca="1">SUMPRODUCT($CM30:$DD30,INDIRECT(ADDRESS(BM$2,$DH$2)):INDIRECT(ADDRESS(BM$2,$DY$2)))</f>
        <v>133025.93246946397</v>
      </c>
      <c r="BN30" s="51">
        <f ca="1">SUMPRODUCT($CM30:$DD30,INDIRECT(ADDRESS(BN$2,$DH$2)):INDIRECT(ADDRESS(BN$2,$DY$2)))</f>
        <v>133362.66892319516</v>
      </c>
      <c r="BO30" s="51">
        <f ca="1">SUMPRODUCT($CM30:$DD30,INDIRECT(ADDRESS(BO$2,$DH$2)):INDIRECT(ADDRESS(BO$2,$DY$2)))</f>
        <v>137186.08620036807</v>
      </c>
      <c r="BP30" s="51">
        <f ca="1">SUMPRODUCT($CM30:$DD30,INDIRECT(ADDRESS(BP$2,$DH$2)):INDIRECT(ADDRESS(BP$2,$DY$2)))</f>
        <v>133060.956046306</v>
      </c>
      <c r="BQ30" s="51">
        <f ca="1">SUMPRODUCT($CM30:$DD30,INDIRECT(ADDRESS(BQ$2,$DH$2)):INDIRECT(ADDRESS(BQ$2,$DY$2)))</f>
        <v>117761.01370790672</v>
      </c>
      <c r="BR30" s="51">
        <f ca="1">SUMPRODUCT($CM30:$DD30,INDIRECT(ADDRESS(BR$2,$DH$2)):INDIRECT(ADDRESS(BR$2,$DY$2)))</f>
        <v>94752.046975616366</v>
      </c>
      <c r="BS30" s="51">
        <f ca="1">SUMPRODUCT($CM30:$DD30,INDIRECT(ADDRESS(BS$2,$DH$2)):INDIRECT(ADDRESS(BS$2,$DY$2)))</f>
        <v>111040.1050805087</v>
      </c>
      <c r="BT30" s="51">
        <f ca="1">SUMPRODUCT($CM30:$DD30,INDIRECT(ADDRESS(BT$2,$DH$2)):INDIRECT(ADDRESS(BT$2,$DY$2)))</f>
        <v>135747.18380134308</v>
      </c>
      <c r="BU30" s="51">
        <f ca="1">SUMPRODUCT($CM30:$DD30,INDIRECT(ADDRESS(BU$2,$DH$2)):INDIRECT(ADDRESS(BU$2,$DY$2)))</f>
        <v>137644.42504045984</v>
      </c>
      <c r="BV30" s="51">
        <f ca="1">SUMPRODUCT($CM30:$DD30,INDIRECT(ADDRESS(BV$2,$DH$2)):INDIRECT(ADDRESS(BV$2,$DY$2)))</f>
        <v>137481.88612644584</v>
      </c>
      <c r="BW30" s="51">
        <f ca="1">SUMPRODUCT($CM30:$DD30,INDIRECT(ADDRESS(BW$2,$DH$2)):INDIRECT(ADDRESS(BW$2,$DY$2)))</f>
        <v>136559.37794858793</v>
      </c>
      <c r="BX30" s="51">
        <f ca="1">SUMPRODUCT($CM30:$DD30,INDIRECT(ADDRESS(BX$2,$DH$2)):INDIRECT(ADDRESS(BX$2,$DY$2)))</f>
        <v>156517.7877284459</v>
      </c>
      <c r="BY30" s="51">
        <f ca="1">SUMPRODUCT($CM30:$DD30,INDIRECT(ADDRESS(BY$2,$DH$2)):INDIRECT(ADDRESS(BY$2,$DY$2)))</f>
        <v>148342.56325583701</v>
      </c>
      <c r="BZ30" s="51">
        <f ca="1">SUMPRODUCT($CM30:$DD30,INDIRECT(ADDRESS(BZ$2,$DH$2)):INDIRECT(ADDRESS(BZ$2,$DY$2)))</f>
        <v>148688.31956286664</v>
      </c>
      <c r="CA30" s="51">
        <f ca="1">SUMPRODUCT($CM30:$DD30,INDIRECT(ADDRESS(CA$2,$DH$2)):INDIRECT(ADDRESS(CA$2,$DY$2)))</f>
        <v>152620.66793189777</v>
      </c>
      <c r="CB30" s="51">
        <f ca="1">SUMPRODUCT($CM30:$DD30,INDIRECT(ADDRESS(CB$2,$DH$2)):INDIRECT(ADDRESS(CB$2,$DY$2)))</f>
        <v>148512.92334936955</v>
      </c>
      <c r="CC30" s="51">
        <f ca="1">SUMPRODUCT($CM30:$DD30,INDIRECT(ADDRESS(CC$2,$DH$2)):INDIRECT(ADDRESS(CC$2,$DY$2)))</f>
        <v>129530.25025679107</v>
      </c>
      <c r="CD30" s="51">
        <f ca="1">SUMPRODUCT($CM30:$DD30,INDIRECT(ADDRESS(CD$2,$DH$2)):INDIRECT(ADDRESS(CD$2,$DY$2)))</f>
        <v>104907.8388724556</v>
      </c>
      <c r="CF30" s="51">
        <f t="shared" ca="1" si="5"/>
        <v>1426991.4667291094</v>
      </c>
      <c r="CG30" s="51">
        <f t="shared" ca="1" si="5"/>
        <v>1485740.8522349219</v>
      </c>
      <c r="CH30" s="51">
        <f t="shared" ca="1" si="5"/>
        <v>1619008.6326112165</v>
      </c>
      <c r="CI30" s="51">
        <f t="shared" ca="1" si="5"/>
        <v>1678242.2313798845</v>
      </c>
      <c r="CJ30" s="51">
        <f t="shared" ca="1" si="5"/>
        <v>1659217.4174486508</v>
      </c>
      <c r="CK30" s="51">
        <f t="shared" ca="1" si="5"/>
        <v>1551784.0947518274</v>
      </c>
      <c r="CM30" s="1">
        <f>VLOOKUP($A30,Auxiliar_OPEX_CustosUnit!$A$4:$BT$129,COLUMN(Auxiliar_OPEX_CustosUnit!S$2),0)</f>
        <v>0</v>
      </c>
      <c r="CN30" s="1">
        <f>VLOOKUP($A30,Auxiliar_OPEX_CustosUnit!$A$4:$BT$129,COLUMN(Auxiliar_OPEX_CustosUnit!T$2),0)</f>
        <v>0</v>
      </c>
      <c r="CO30" s="1">
        <f>VLOOKUP($A30,Auxiliar_OPEX_CustosUnit!$A$4:$BT$129,COLUMN(Auxiliar_OPEX_CustosUnit!U$2),0)</f>
        <v>16536.2243320747</v>
      </c>
      <c r="CP30" s="1">
        <f>VLOOKUP($A30,Auxiliar_OPEX_CustosUnit!$A$4:$BT$129,COLUMN(Auxiliar_OPEX_CustosUnit!V$2),0)</f>
        <v>0</v>
      </c>
      <c r="CQ30" s="1">
        <f>VLOOKUP($A30,Auxiliar_OPEX_CustosUnit!$A$4:$BT$129,COLUMN(Auxiliar_OPEX_CustosUnit!W$2),0)</f>
        <v>0</v>
      </c>
      <c r="CR30" s="1">
        <f>VLOOKUP($A30,Auxiliar_OPEX_CustosUnit!$A$4:$BT$129,COLUMN(Auxiliar_OPEX_CustosUnit!X$2),0)</f>
        <v>0</v>
      </c>
      <c r="CS30" s="1">
        <f>VLOOKUP($A30,Auxiliar_OPEX_CustosUnit!$A$4:$BT$129,COLUMN(Auxiliar_OPEX_CustosUnit!Y$2),0)</f>
        <v>6.2237772163954501</v>
      </c>
      <c r="CT30" s="1">
        <f>VLOOKUP($A30,Auxiliar_OPEX_CustosUnit!$A$4:$BT$129,COLUMN(Auxiliar_OPEX_CustosUnit!Z$2),0)</f>
        <v>0</v>
      </c>
      <c r="CU30" s="1">
        <f>VLOOKUP($A30,Auxiliar_OPEX_CustosUnit!$A$4:$BT$129,COLUMN(Auxiliar_OPEX_CustosUnit!AA$2),0)</f>
        <v>0</v>
      </c>
      <c r="CV30" s="1">
        <f>VLOOKUP($A30,Auxiliar_OPEX_CustosUnit!$A$4:$BT$129,COLUMN(Auxiliar_OPEX_CustosUnit!AB$2),0)</f>
        <v>0</v>
      </c>
      <c r="CW30" s="1">
        <f>VLOOKUP($A30,Auxiliar_OPEX_CustosUnit!$A$4:$BT$129,COLUMN(Auxiliar_OPEX_CustosUnit!AC$2),0)</f>
        <v>1.06758874691E-3</v>
      </c>
      <c r="CX30" s="1">
        <f>VLOOKUP($A30,Auxiliar_OPEX_CustosUnit!$A$4:$BT$129,COLUMN(Auxiliar_OPEX_CustosUnit!AD$2),0)</f>
        <v>0</v>
      </c>
      <c r="CY30" s="1">
        <f>VLOOKUP($A30,Auxiliar_OPEX_CustosUnit!$A$4:$BT$129,COLUMN(Auxiliar_OPEX_CustosUnit!AE$2),0)</f>
        <v>8.3179802083114591</v>
      </c>
      <c r="CZ30" s="1">
        <f>VLOOKUP($A30,Auxiliar_OPEX_CustosUnit!$A$4:$BT$129,COLUMN(Auxiliar_OPEX_CustosUnit!AF$2),0)</f>
        <v>0</v>
      </c>
      <c r="DA30" s="1">
        <f>VLOOKUP($A30,Auxiliar_OPEX_CustosUnit!$A$4:$BT$129,COLUMN(Auxiliar_OPEX_CustosUnit!AG$2),0)</f>
        <v>0</v>
      </c>
      <c r="DB30" s="1">
        <f>VLOOKUP($A30,Auxiliar_OPEX_CustosUnit!$A$4:$BT$129,COLUMN(Auxiliar_OPEX_CustosUnit!AH$2),0)</f>
        <v>0</v>
      </c>
      <c r="DC30" s="1">
        <f>VLOOKUP($A30,Auxiliar_OPEX_CustosUnit!$A$4:$BT$129,COLUMN(Auxiliar_OPEX_CustosUnit!AI$2),0)</f>
        <v>0</v>
      </c>
      <c r="DD30" s="1">
        <f>VLOOKUP($A30,Auxiliar_OPEX_CustosUnit!$A$4:$BT$129,COLUMN(Auxiliar_OPEX_CustosUnit!AJ$2),0)</f>
        <v>0</v>
      </c>
      <c r="DG30" s="60">
        <v>44044</v>
      </c>
      <c r="DH30" s="1">
        <v>1</v>
      </c>
      <c r="DI30" s="1">
        <f>INDEX(Auxiliar_OPEX_Drivers!$B$2:$CH$18,MATCH(Auxiliar_OPEX_M!DI$3,Auxiliar_OPEX_Drivers!$B$2:$B$18,0),MATCH($DG30,Auxiliar_OPEX_Drivers!$B$2:$CH$2,0))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INDEX(Auxiliar_OPEX_Drivers!$B$2:$CH$18,MATCH(Auxiliar_OPEX_M!DK$3,Auxiliar_OPEX_Drivers!$B$2:$B$18,0),MATCH($DG30,Auxiliar_OPEX_Drivers!$B$2:$CH$2,0))</f>
        <v>14.403415720910379</v>
      </c>
      <c r="DL30" s="1">
        <f>INDEX(Auxiliar_OPEX_Drivers!$B$2:$CH$18,MATCH(Auxiliar_OPEX_M!DL$3,Auxiliar_OPEX_Drivers!$B$2:$B$18,0),MATCH($DG30,Auxiliar_OPEX_Drivers!$B$2:$CH$2,0))</f>
        <v>62.955560410032106</v>
      </c>
      <c r="DM30" s="1">
        <f>INDEX(Auxiliar_OPEX_Drivers!$B$2:$CH$18,MATCH(Auxiliar_OPEX_M!DM$3,Auxiliar_OPEX_Drivers!$B$2:$B$18,0),MATCH($DG30,Auxiliar_OPEX_Drivers!$B$2:$CH$2,0))</f>
        <v>13</v>
      </c>
      <c r="DN30" s="1">
        <f>INDEX(Auxiliar_OPEX_Drivers!$B$2:$CH$18,MATCH(Auxiliar_OPEX_M!DN$3,Auxiliar_OPEX_Drivers!$B$2:$B$18,0),MATCH($DG30,Auxiliar_OPEX_Drivers!$B$2:$CH$2,0))</f>
        <v>656.15530343146793</v>
      </c>
      <c r="DO30" s="1">
        <f>INDEX(Auxiliar_OPEX_Drivers!$B$2:$CH$18,MATCH(Auxiliar_OPEX_M!DO$3,Auxiliar_OPEX_Drivers!$B$2:$B$18,0),MATCH($DG30,Auxiliar_OPEX_Drivers!$B$2:$CH$2,0))</f>
        <v>12</v>
      </c>
      <c r="DP30" s="1">
        <f>INDEX(Auxiliar_OPEX_Drivers!$B$2:$CH$18,MATCH(Auxiliar_OPEX_M!DP$3,Auxiliar_OPEX_Drivers!$B$2:$B$18,0),MATCH($DG30,Auxiliar_OPEX_Drivers!$B$2:$CH$2,0))</f>
        <v>197.73070641005256</v>
      </c>
      <c r="DQ30" s="1">
        <f>INDEX(Auxiliar_OPEX_Drivers!$B$2:$CH$18,MATCH(Auxiliar_OPEX_M!DQ$3,Auxiliar_OPEX_Drivers!$B$2:$B$18,0),MATCH($DG30,Auxiliar_OPEX_Drivers!$B$2:$CH$2,0))</f>
        <v>37.100853930227593</v>
      </c>
      <c r="DR30" s="1">
        <f>INDEX(Auxiliar_OPEX_Drivers!$B$2:$CH$18,MATCH(Auxiliar_OPEX_M!DR$3,Auxiliar_OPEX_Drivers!$B$2:$B$18,0),MATCH($DG30,Auxiliar_OPEX_Drivers!$B$2:$CH$2,0))</f>
        <v>18835486.311508488</v>
      </c>
      <c r="DS30" s="1">
        <f>INDEX(Auxiliar_OPEX_Drivers!$B$2:$CH$18,MATCH(Auxiliar_OPEX_M!DS$3,Auxiliar_OPEX_Drivers!$B$2:$B$18,0),MATCH($DG30,Auxiliar_OPEX_Drivers!$B$2:$CH$2,0))</f>
        <v>66752.864547566598</v>
      </c>
      <c r="DT30" s="1">
        <f>INDEX(Auxiliar_OPEX_Drivers!$B$2:$CH$18,MATCH(Auxiliar_OPEX_M!DT$3,Auxiliar_OPEX_Drivers!$B$2:$B$18,0),MATCH($DG30,Auxiliar_OPEX_Drivers!$B$2:$CH$2,0))</f>
        <v>13266.870316872282</v>
      </c>
      <c r="DU30" s="1">
        <f>INDEX(Auxiliar_OPEX_Drivers!$B$2:$CH$18,MATCH(Auxiliar_OPEX_M!DU$3,Auxiliar_OPEX_Drivers!$B$2:$B$18,0),MATCH($DG30,Auxiliar_OPEX_Drivers!$B$2:$CH$2,0))</f>
        <v>4535.7506902055484</v>
      </c>
      <c r="DV30" s="1">
        <f>INDEX(Auxiliar_OPEX_Drivers!$B$2:$CH$18,MATCH(Auxiliar_OPEX_M!DV$3,Auxiliar_OPEX_Drivers!$B$2:$B$18,0),MATCH($DG30,Auxiliar_OPEX_Drivers!$B$2:$CH$2,0))</f>
        <v>2225098.1472281744</v>
      </c>
      <c r="DW30" s="1">
        <f>INDEX(Auxiliar_OPEX_Drivers!$B$2:$CH$18,MATCH(Auxiliar_OPEX_M!DW$3,Auxiliar_OPEX_Drivers!$B$2:$B$18,0),MATCH($DG30,Auxiliar_OPEX_Drivers!$B$2:$CH$2,0))</f>
        <v>13044.03781687228</v>
      </c>
      <c r="DX30" s="1">
        <f>INDEX(Auxiliar_OPEX_Drivers!$B$2:$CH$18,MATCH(Auxiliar_OPEX_M!DX$3,Auxiliar_OPEX_Drivers!$B$2:$B$18,0),MATCH($DG30,Auxiliar_OPEX_Drivers!$B$2:$CH$2,0))</f>
        <v>2246555.400820001</v>
      </c>
      <c r="DY30" s="1">
        <f>INDEX(Auxiliar_OPEX_Drivers!$B$2:$CH$18,MATCH(Auxiliar_OPEX_M!DY$3,Auxiliar_OPEX_Drivers!$B$2:$B$18,0),MATCH($DG30,Auxiliar_OPEX_Drivers!$B$2:$CH$2,0))</f>
        <v>993.3458399026905</v>
      </c>
    </row>
    <row r="31" spans="1:129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16513.634691205207</v>
      </c>
      <c r="E31" s="51">
        <f ca="1">SUMPRODUCT($CM31:$DD31,INDIRECT(ADDRESS(E$2,$DH$2)):INDIRECT(ADDRESS(E$2,$DY$2)))</f>
        <v>16566.675670318844</v>
      </c>
      <c r="F31" s="51">
        <f ca="1">SUMPRODUCT($CM31:$DD31,INDIRECT(ADDRESS(F$2,$DH$2)):INDIRECT(ADDRESS(F$2,$DY$2)))</f>
        <v>16620.817543264511</v>
      </c>
      <c r="G31" s="51">
        <f ca="1">SUMPRODUCT($CM31:$DD31,INDIRECT(ADDRESS(G$2,$DH$2)):INDIRECT(ADDRESS(G$2,$DY$2)))</f>
        <v>16671.061771369481</v>
      </c>
      <c r="H31" s="51">
        <f ca="1">SUMPRODUCT($CM31:$DD31,INDIRECT(ADDRESS(H$2,$DH$2)):INDIRECT(ADDRESS(H$2,$DY$2)))</f>
        <v>16725.418580924641</v>
      </c>
      <c r="I31" s="51">
        <f ca="1">SUMPRODUCT($CM31:$DD31,INDIRECT(ADDRESS(I$2,$DH$2)):INDIRECT(ADDRESS(I$2,$DY$2)))</f>
        <v>16781.731954143717</v>
      </c>
      <c r="J31" s="51">
        <f ca="1">SUMPRODUCT($CM31:$DD31,INDIRECT(ADDRESS(J$2,$DH$2)):INDIRECT(ADDRESS(J$2,$DY$2)))</f>
        <v>16834.167198620155</v>
      </c>
      <c r="K31" s="51">
        <f ca="1">SUMPRODUCT($CM31:$DD31,INDIRECT(ADDRESS(K$2,$DH$2)):INDIRECT(ADDRESS(K$2,$DY$2)))</f>
        <v>16973.68931883038</v>
      </c>
      <c r="L31" s="51">
        <f ca="1">SUMPRODUCT($CM31:$DD31,INDIRECT(ADDRESS(L$2,$DH$2)):INDIRECT(ADDRESS(L$2,$DY$2)))</f>
        <v>17032.593973139148</v>
      </c>
      <c r="M31" s="51">
        <f ca="1">SUMPRODUCT($CM31:$DD31,INDIRECT(ADDRESS(M$2,$DH$2)):INDIRECT(ADDRESS(M$2,$DY$2)))</f>
        <v>17083.906466561624</v>
      </c>
      <c r="N31" s="51">
        <f ca="1">SUMPRODUCT($CM31:$DD31,INDIRECT(ADDRESS(N$2,$DH$2)):INDIRECT(ADDRESS(N$2,$DY$2)))</f>
        <v>17139.701922603999</v>
      </c>
      <c r="O31" s="51">
        <f ca="1">SUMPRODUCT($CM31:$DD31,INDIRECT(ADDRESS(O$2,$DH$2)):INDIRECT(ADDRESS(O$2,$DY$2)))</f>
        <v>17200.741031620746</v>
      </c>
      <c r="P31" s="51">
        <f ca="1">SUMPRODUCT($CM31:$DD31,INDIRECT(ADDRESS(P$2,$DH$2)):INDIRECT(ADDRESS(P$2,$DY$2)))</f>
        <v>17253.926608672671</v>
      </c>
      <c r="Q31" s="51">
        <f ca="1">SUMPRODUCT($CM31:$DD31,INDIRECT(ADDRESS(Q$2,$DH$2)):INDIRECT(ADDRESS(Q$2,$DY$2)))</f>
        <v>17303.81278532774</v>
      </c>
      <c r="R31" s="51">
        <f ca="1">SUMPRODUCT($CM31:$DD31,INDIRECT(ADDRESS(R$2,$DH$2)):INDIRECT(ADDRESS(R$2,$DY$2)))</f>
        <v>17355.814164539512</v>
      </c>
      <c r="S31" s="51">
        <f ca="1">SUMPRODUCT($CM31:$DD31,INDIRECT(ADDRESS(S$2,$DH$2)):INDIRECT(ADDRESS(S$2,$DY$2)))</f>
        <v>17413.559143924609</v>
      </c>
      <c r="T31" s="51">
        <f ca="1">SUMPRODUCT($CM31:$DD31,INDIRECT(ADDRESS(T$2,$DH$2)):INDIRECT(ADDRESS(T$2,$DY$2)))</f>
        <v>17469.703579335881</v>
      </c>
      <c r="U31" s="51">
        <f ca="1">SUMPRODUCT($CM31:$DD31,INDIRECT(ADDRESS(U$2,$DH$2)):INDIRECT(ADDRESS(U$2,$DY$2)))</f>
        <v>17521.024103538744</v>
      </c>
      <c r="V31" s="51">
        <f ca="1">SUMPRODUCT($CM31:$DD31,INDIRECT(ADDRESS(V$2,$DH$2)):INDIRECT(ADDRESS(V$2,$DY$2)))</f>
        <v>17567.833114299719</v>
      </c>
      <c r="W31" s="51">
        <f ca="1">SUMPRODUCT($CM31:$DD31,INDIRECT(ADDRESS(W$2,$DH$2)):INDIRECT(ADDRESS(W$2,$DY$2)))</f>
        <v>17691.931016986367</v>
      </c>
      <c r="X31" s="51">
        <f ca="1">SUMPRODUCT($CM31:$DD31,INDIRECT(ADDRESS(X$2,$DH$2)):INDIRECT(ADDRESS(X$2,$DY$2)))</f>
        <v>17745.043383224183</v>
      </c>
      <c r="Y31" s="51">
        <f ca="1">SUMPRODUCT($CM31:$DD31,INDIRECT(ADDRESS(Y$2,$DH$2)):INDIRECT(ADDRESS(Y$2,$DY$2)))</f>
        <v>17800.522707655986</v>
      </c>
      <c r="Z31" s="51">
        <f ca="1">SUMPRODUCT($CM31:$DD31,INDIRECT(ADDRESS(Z$2,$DH$2)):INDIRECT(ADDRESS(Z$2,$DY$2)))</f>
        <v>17860.160832316731</v>
      </c>
      <c r="AA31" s="51">
        <f ca="1">SUMPRODUCT($CM31:$DD31,INDIRECT(ADDRESS(AA$2,$DH$2)):INDIRECT(ADDRESS(AA$2,$DY$2)))</f>
        <v>17917.941470927908</v>
      </c>
      <c r="AB31" s="51">
        <f ca="1">SUMPRODUCT($CM31:$DD31,INDIRECT(ADDRESS(AB$2,$DH$2)):INDIRECT(ADDRESS(AB$2,$DY$2)))</f>
        <v>17961.2125735847</v>
      </c>
      <c r="AC31" s="51">
        <f ca="1">SUMPRODUCT($CM31:$DD31,INDIRECT(ADDRESS(AC$2,$DH$2)):INDIRECT(ADDRESS(AC$2,$DY$2)))</f>
        <v>18006.751598064577</v>
      </c>
      <c r="AD31" s="51">
        <f ca="1">SUMPRODUCT($CM31:$DD31,INDIRECT(ADDRESS(AD$2,$DH$2)):INDIRECT(ADDRESS(AD$2,$DY$2)))</f>
        <v>18046.410430687836</v>
      </c>
      <c r="AE31" s="51">
        <f ca="1">SUMPRODUCT($CM31:$DD31,INDIRECT(ADDRESS(AE$2,$DH$2)):INDIRECT(ADDRESS(AE$2,$DY$2)))</f>
        <v>18082.533531157511</v>
      </c>
      <c r="AF31" s="51">
        <f ca="1">SUMPRODUCT($CM31:$DD31,INDIRECT(ADDRESS(AF$2,$DH$2)):INDIRECT(ADDRESS(AF$2,$DY$2)))</f>
        <v>18121.423399465828</v>
      </c>
      <c r="AG31" s="51">
        <f ca="1">SUMPRODUCT($CM31:$DD31,INDIRECT(ADDRESS(AG$2,$DH$2)):INDIRECT(ADDRESS(AG$2,$DY$2)))</f>
        <v>18165.296959538187</v>
      </c>
      <c r="AH31" s="51">
        <f ca="1">SUMPRODUCT($CM31:$DD31,INDIRECT(ADDRESS(AH$2,$DH$2)):INDIRECT(ADDRESS(AH$2,$DY$2)))</f>
        <v>18211.13109686134</v>
      </c>
      <c r="AI31" s="51">
        <f ca="1">SUMPRODUCT($CM31:$DD31,INDIRECT(ADDRESS(AI$2,$DH$2)):INDIRECT(ADDRESS(AI$2,$DY$2)))</f>
        <v>18333.452161373745</v>
      </c>
      <c r="AJ31" s="51">
        <f ca="1">SUMPRODUCT($CM31:$DD31,INDIRECT(ADDRESS(AJ$2,$DH$2)):INDIRECT(ADDRESS(AJ$2,$DY$2)))</f>
        <v>18375.507401898292</v>
      </c>
      <c r="AK31" s="51">
        <f ca="1">SUMPRODUCT($CM31:$DD31,INDIRECT(ADDRESS(AK$2,$DH$2)):INDIRECT(ADDRESS(AK$2,$DY$2)))</f>
        <v>18429.274747715303</v>
      </c>
      <c r="AL31" s="51">
        <f ca="1">SUMPRODUCT($CM31:$DD31,INDIRECT(ADDRESS(AL$2,$DH$2)):INDIRECT(ADDRESS(AL$2,$DY$2)))</f>
        <v>18483.339150691521</v>
      </c>
      <c r="AM31" s="51">
        <f ca="1">SUMPRODUCT($CM31:$DD31,INDIRECT(ADDRESS(AM$2,$DH$2)):INDIRECT(ADDRESS(AM$2,$DY$2)))</f>
        <v>18534.551804939329</v>
      </c>
      <c r="AN31" s="51">
        <f ca="1">SUMPRODUCT($CM31:$DD31,INDIRECT(ADDRESS(AN$2,$DH$2)):INDIRECT(ADDRESS(AN$2,$DY$2)))</f>
        <v>18580.043138300745</v>
      </c>
      <c r="AO31" s="51">
        <f ca="1">SUMPRODUCT($CM31:$DD31,INDIRECT(ADDRESS(AO$2,$DH$2)):INDIRECT(ADDRESS(AO$2,$DY$2)))</f>
        <v>18628.992216995372</v>
      </c>
      <c r="AP31" s="51">
        <f ca="1">SUMPRODUCT($CM31:$DD31,INDIRECT(ADDRESS(AP$2,$DH$2)):INDIRECT(ADDRESS(AP$2,$DY$2)))</f>
        <v>18677.835733457898</v>
      </c>
      <c r="AQ31" s="51">
        <f ca="1">SUMPRODUCT($CM31:$DD31,INDIRECT(ADDRESS(AQ$2,$DH$2)):INDIRECT(ADDRESS(AQ$2,$DY$2)))</f>
        <v>18722.637003038471</v>
      </c>
      <c r="AR31" s="51">
        <f ca="1">SUMPRODUCT($CM31:$DD31,INDIRECT(ADDRESS(AR$2,$DH$2)):INDIRECT(ADDRESS(AR$2,$DY$2)))</f>
        <v>18770.943547097726</v>
      </c>
      <c r="AS31" s="51">
        <f ca="1">SUMPRODUCT($CM31:$DD31,INDIRECT(ADDRESS(AS$2,$DH$2)):INDIRECT(ADDRESS(AS$2,$DY$2)))</f>
        <v>18819.25009115698</v>
      </c>
      <c r="AT31" s="51">
        <f ca="1">SUMPRODUCT($CM31:$DD31,INDIRECT(ADDRESS(AT$2,$DH$2)):INDIRECT(ADDRESS(AT$2,$DY$2)))</f>
        <v>18865.418054365051</v>
      </c>
      <c r="AU31" s="51">
        <f ca="1">SUMPRODUCT($CM31:$DD31,INDIRECT(ADDRESS(AU$2,$DH$2)):INDIRECT(ADDRESS(AU$2,$DY$2)))</f>
        <v>18985.438521007356</v>
      </c>
      <c r="AV31" s="51">
        <f ca="1">SUMPRODUCT($CM31:$DD31,INDIRECT(ADDRESS(AV$2,$DH$2)):INDIRECT(ADDRESS(AV$2,$DY$2)))</f>
        <v>19042.062665524489</v>
      </c>
      <c r="AW31" s="51">
        <f ca="1">SUMPRODUCT($CM31:$DD31,INDIRECT(ADDRESS(AW$2,$DH$2)):INDIRECT(ADDRESS(AW$2,$DY$2)))</f>
        <v>19097.010119209946</v>
      </c>
      <c r="AX31" s="51">
        <f ca="1">SUMPRODUCT($CM31:$DD31,INDIRECT(ADDRESS(AX$2,$DH$2)):INDIRECT(ADDRESS(AX$2,$DY$2)))</f>
        <v>19154.437651174525</v>
      </c>
      <c r="AY31" s="51">
        <f ca="1">SUMPRODUCT($CM31:$DD31,INDIRECT(ADDRESS(AY$2,$DH$2)):INDIRECT(ADDRESS(AY$2,$DY$2)))</f>
        <v>19204.020018382376</v>
      </c>
      <c r="AZ31" s="51">
        <f ca="1">SUMPRODUCT($CM31:$DD31,INDIRECT(ADDRESS(AZ$2,$DH$2)):INDIRECT(ADDRESS(AZ$2,$DY$2)))</f>
        <v>19239.151483316349</v>
      </c>
      <c r="BA31" s="51">
        <f ca="1">SUMPRODUCT($CM31:$DD31,INDIRECT(ADDRESS(BA$2,$DH$2)):INDIRECT(ADDRESS(BA$2,$DY$2)))</f>
        <v>19271.193553794536</v>
      </c>
      <c r="BB31" s="51">
        <f ca="1">SUMPRODUCT($CM31:$DD31,INDIRECT(ADDRESS(BB$2,$DH$2)):INDIRECT(ADDRESS(BB$2,$DY$2)))</f>
        <v>19305.446620708724</v>
      </c>
      <c r="BC31" s="51">
        <f ca="1">SUMPRODUCT($CM31:$DD31,INDIRECT(ADDRESS(BC$2,$DH$2)):INDIRECT(ADDRESS(BC$2,$DY$2)))</f>
        <v>19335.414341044147</v>
      </c>
      <c r="BD31" s="51">
        <f ca="1">SUMPRODUCT($CM31:$DD31,INDIRECT(ADDRESS(BD$2,$DH$2)):INDIRECT(ADDRESS(BD$2,$DY$2)))</f>
        <v>19364.738041458404</v>
      </c>
      <c r="BE31" s="51">
        <f ca="1">SUMPRODUCT($CM31:$DD31,INDIRECT(ADDRESS(BE$2,$DH$2)):INDIRECT(ADDRESS(BE$2,$DY$2)))</f>
        <v>19395.89577277362</v>
      </c>
      <c r="BF31" s="51">
        <f ca="1">SUMPRODUCT($CM31:$DD31,INDIRECT(ADDRESS(BF$2,$DH$2)):INDIRECT(ADDRESS(BF$2,$DY$2)))</f>
        <v>19429.340844214756</v>
      </c>
      <c r="BG31" s="51">
        <f ca="1">SUMPRODUCT($CM31:$DD31,INDIRECT(ADDRESS(BG$2,$DH$2)):INDIRECT(ADDRESS(BG$2,$DY$2)))</f>
        <v>19542.759686234651</v>
      </c>
      <c r="BH31" s="51">
        <f ca="1">SUMPRODUCT($CM31:$DD31,INDIRECT(ADDRESS(BH$2,$DH$2)):INDIRECT(ADDRESS(BH$2,$DY$2)))</f>
        <v>19589.793736442902</v>
      </c>
      <c r="BI31" s="51">
        <f ca="1">SUMPRODUCT($CM31:$DD31,INDIRECT(ADDRESS(BI$2,$DH$2)):INDIRECT(ADDRESS(BI$2,$DY$2)))</f>
        <v>19636.827786651153</v>
      </c>
      <c r="BJ31" s="51">
        <f ca="1">SUMPRODUCT($CM31:$DD31,INDIRECT(ADDRESS(BJ$2,$DH$2)):INDIRECT(ADDRESS(BJ$2,$DY$2)))</f>
        <v>19683.861836859403</v>
      </c>
      <c r="BK31" s="51">
        <f ca="1">SUMPRODUCT($CM31:$DD31,INDIRECT(ADDRESS(BK$2,$DH$2)):INDIRECT(ADDRESS(BK$2,$DY$2)))</f>
        <v>19730.895887067654</v>
      </c>
      <c r="BL31" s="51">
        <f ca="1">SUMPRODUCT($CM31:$DD31,INDIRECT(ADDRESS(BL$2,$DH$2)):INDIRECT(ADDRESS(BL$2,$DY$2)))</f>
        <v>19768.254847487344</v>
      </c>
      <c r="BM31" s="51">
        <f ca="1">SUMPRODUCT($CM31:$DD31,INDIRECT(ADDRESS(BM$2,$DH$2)):INDIRECT(ADDRESS(BM$2,$DY$2)))</f>
        <v>19805.61380790703</v>
      </c>
      <c r="BN31" s="51">
        <f ca="1">SUMPRODUCT($CM31:$DD31,INDIRECT(ADDRESS(BN$2,$DH$2)):INDIRECT(ADDRESS(BN$2,$DY$2)))</f>
        <v>19842.972768326719</v>
      </c>
      <c r="BO31" s="51">
        <f ca="1">SUMPRODUCT($CM31:$DD31,INDIRECT(ADDRESS(BO$2,$DH$2)):INDIRECT(ADDRESS(BO$2,$DY$2)))</f>
        <v>19880.331728746405</v>
      </c>
      <c r="BP31" s="51">
        <f ca="1">SUMPRODUCT($CM31:$DD31,INDIRECT(ADDRESS(BP$2,$DH$2)):INDIRECT(ADDRESS(BP$2,$DY$2)))</f>
        <v>19917.690689166095</v>
      </c>
      <c r="BQ31" s="51">
        <f ca="1">SUMPRODUCT($CM31:$DD31,INDIRECT(ADDRESS(BQ$2,$DH$2)):INDIRECT(ADDRESS(BQ$2,$DY$2)))</f>
        <v>19955.049649585781</v>
      </c>
      <c r="BR31" s="51">
        <f ca="1">SUMPRODUCT($CM31:$DD31,INDIRECT(ADDRESS(BR$2,$DH$2)):INDIRECT(ADDRESS(BR$2,$DY$2)))</f>
        <v>19992.40861000547</v>
      </c>
      <c r="BS31" s="51">
        <f ca="1">SUMPRODUCT($CM31:$DD31,INDIRECT(ADDRESS(BS$2,$DH$2)):INDIRECT(ADDRESS(BS$2,$DY$2)))</f>
        <v>20099.831355671318</v>
      </c>
      <c r="BT31" s="51">
        <f ca="1">SUMPRODUCT($CM31:$DD31,INDIRECT(ADDRESS(BT$2,$DH$2)):INDIRECT(ADDRESS(BT$2,$DY$2)))</f>
        <v>20137.190316091008</v>
      </c>
      <c r="BU31" s="51">
        <f ca="1">SUMPRODUCT($CM31:$DD31,INDIRECT(ADDRESS(BU$2,$DH$2)):INDIRECT(ADDRESS(BU$2,$DY$2)))</f>
        <v>20174.549276510694</v>
      </c>
      <c r="BV31" s="51">
        <f ca="1">SUMPRODUCT($CM31:$DD31,INDIRECT(ADDRESS(BV$2,$DH$2)):INDIRECT(ADDRESS(BV$2,$DY$2)))</f>
        <v>20211.90823693038</v>
      </c>
      <c r="BW31" s="51">
        <f ca="1">SUMPRODUCT($CM31:$DD31,INDIRECT(ADDRESS(BW$2,$DH$2)):INDIRECT(ADDRESS(BW$2,$DY$2)))</f>
        <v>20249.267197350069</v>
      </c>
      <c r="BX31" s="51">
        <f ca="1">SUMPRODUCT($CM31:$DD31,INDIRECT(ADDRESS(BX$2,$DH$2)):INDIRECT(ADDRESS(BX$2,$DY$2)))</f>
        <v>20296.30124755832</v>
      </c>
      <c r="BY31" s="51">
        <f ca="1">SUMPRODUCT($CM31:$DD31,INDIRECT(ADDRESS(BY$2,$DH$2)):INDIRECT(ADDRESS(BY$2,$DY$2)))</f>
        <v>20343.335297766571</v>
      </c>
      <c r="BZ31" s="51">
        <f ca="1">SUMPRODUCT($CM31:$DD31,INDIRECT(ADDRESS(BZ$2,$DH$2)):INDIRECT(ADDRESS(BZ$2,$DY$2)))</f>
        <v>20390.369347974822</v>
      </c>
      <c r="CA31" s="51">
        <f ca="1">SUMPRODUCT($CM31:$DD31,INDIRECT(ADDRESS(CA$2,$DH$2)):INDIRECT(ADDRESS(CA$2,$DY$2)))</f>
        <v>20437.403398183073</v>
      </c>
      <c r="CB31" s="51">
        <f ca="1">SUMPRODUCT($CM31:$DD31,INDIRECT(ADDRESS(CB$2,$DH$2)):INDIRECT(ADDRESS(CB$2,$DY$2)))</f>
        <v>20484.437448391323</v>
      </c>
      <c r="CC31" s="51">
        <f ca="1">SUMPRODUCT($CM31:$DD31,INDIRECT(ADDRESS(CC$2,$DH$2)):INDIRECT(ADDRESS(CC$2,$DY$2)))</f>
        <v>20531.471498599574</v>
      </c>
      <c r="CD31" s="51">
        <f ca="1">SUMPRODUCT($CM31:$DD31,INDIRECT(ADDRESS(CD$2,$DH$2)):INDIRECT(ADDRESS(CD$2,$DY$2)))</f>
        <v>20578.505548807825</v>
      </c>
      <c r="CF31" s="51">
        <f t="shared" ca="1" si="5"/>
        <v>202144.14012260246</v>
      </c>
      <c r="CG31" s="51">
        <f t="shared" ca="1" si="5"/>
        <v>210901.27291075003</v>
      </c>
      <c r="CH31" s="51">
        <f t="shared" ca="1" si="5"/>
        <v>218750.88485597819</v>
      </c>
      <c r="CI31" s="51">
        <f t="shared" ca="1" si="5"/>
        <v>226548.08875971095</v>
      </c>
      <c r="CJ31" s="51">
        <f t="shared" ca="1" si="5"/>
        <v>233525.31959056627</v>
      </c>
      <c r="CK31" s="51">
        <f t="shared" ca="1" si="5"/>
        <v>240035.0684837783</v>
      </c>
      <c r="CM31" s="1">
        <f>VLOOKUP($A31,Auxiliar_OPEX_CustosUnit!$A$4:$BT$129,COLUMN(Auxiliar_OPEX_CustosUnit!S$2),0)</f>
        <v>0</v>
      </c>
      <c r="CN31" s="1">
        <f>VLOOKUP($A31,Auxiliar_OPEX_CustosUnit!$A$4:$BT$129,COLUMN(Auxiliar_OPEX_CustosUnit!T$2),0)</f>
        <v>0</v>
      </c>
      <c r="CO31" s="1">
        <f>VLOOKUP($A31,Auxiliar_OPEX_CustosUnit!$A$4:$BT$129,COLUMN(Auxiliar_OPEX_CustosUnit!U$2),0)</f>
        <v>5052.1555486635098</v>
      </c>
      <c r="CP31" s="1">
        <f>VLOOKUP($A31,Auxiliar_OPEX_CustosUnit!$A$4:$BT$129,COLUMN(Auxiliar_OPEX_CustosUnit!V$2),0)</f>
        <v>0</v>
      </c>
      <c r="CQ31" s="1">
        <f>VLOOKUP($A31,Auxiliar_OPEX_CustosUnit!$A$4:$BT$129,COLUMN(Auxiliar_OPEX_CustosUnit!W$2),0)</f>
        <v>0</v>
      </c>
      <c r="CR31" s="1">
        <f>VLOOKUP($A31,Auxiliar_OPEX_CustosUnit!$A$4:$BT$129,COLUMN(Auxiliar_OPEX_CustosUnit!X$2),0)</f>
        <v>0</v>
      </c>
      <c r="CS31" s="1">
        <f>VLOOKUP($A31,Auxiliar_OPEX_CustosUnit!$A$4:$BT$129,COLUMN(Auxiliar_OPEX_CustosUnit!Y$2),0)</f>
        <v>2.7490790069360802</v>
      </c>
      <c r="CT31" s="1">
        <f>VLOOKUP($A31,Auxiliar_OPEX_CustosUnit!$A$4:$BT$129,COLUMN(Auxiliar_OPEX_CustosUnit!Z$2),0)</f>
        <v>0</v>
      </c>
      <c r="CU31" s="1">
        <f>VLOOKUP($A31,Auxiliar_OPEX_CustosUnit!$A$4:$BT$129,COLUMN(Auxiliar_OPEX_CustosUnit!AA$2),0)</f>
        <v>0</v>
      </c>
      <c r="CV31" s="1">
        <f>VLOOKUP($A31,Auxiliar_OPEX_CustosUnit!$A$4:$BT$129,COLUMN(Auxiliar_OPEX_CustosUnit!AB$2),0)</f>
        <v>0</v>
      </c>
      <c r="CW31" s="1">
        <f>VLOOKUP($A31,Auxiliar_OPEX_CustosUnit!$A$4:$BT$129,COLUMN(Auxiliar_OPEX_CustosUnit!AC$2),0)</f>
        <v>5.9411431841999997E-4</v>
      </c>
      <c r="CX31" s="1">
        <f>VLOOKUP($A31,Auxiliar_OPEX_CustosUnit!$A$4:$BT$129,COLUMN(Auxiliar_OPEX_CustosUnit!AD$2),0)</f>
        <v>0</v>
      </c>
      <c r="CY31" s="1">
        <f>VLOOKUP($A31,Auxiliar_OPEX_CustosUnit!$A$4:$BT$129,COLUMN(Auxiliar_OPEX_CustosUnit!AE$2),0)</f>
        <v>0</v>
      </c>
      <c r="CZ31" s="1">
        <f>VLOOKUP($A31,Auxiliar_OPEX_CustosUnit!$A$4:$BT$129,COLUMN(Auxiliar_OPEX_CustosUnit!AF$2),0)</f>
        <v>0</v>
      </c>
      <c r="DA31" s="1">
        <f>VLOOKUP($A31,Auxiliar_OPEX_CustosUnit!$A$4:$BT$129,COLUMN(Auxiliar_OPEX_CustosUnit!AG$2),0)</f>
        <v>0</v>
      </c>
      <c r="DB31" s="1">
        <f>VLOOKUP($A31,Auxiliar_OPEX_CustosUnit!$A$4:$BT$129,COLUMN(Auxiliar_OPEX_CustosUnit!AH$2),0)</f>
        <v>0</v>
      </c>
      <c r="DC31" s="1">
        <f>VLOOKUP($A31,Auxiliar_OPEX_CustosUnit!$A$4:$BT$129,COLUMN(Auxiliar_OPEX_CustosUnit!AI$2),0)</f>
        <v>0</v>
      </c>
      <c r="DD31" s="1">
        <f>VLOOKUP($A31,Auxiliar_OPEX_CustosUnit!$A$4:$BT$129,COLUMN(Auxiliar_OPEX_CustosUnit!AJ$2),0)</f>
        <v>0</v>
      </c>
      <c r="DG31" s="60">
        <v>44075</v>
      </c>
      <c r="DH31" s="1">
        <v>1</v>
      </c>
      <c r="DI31" s="1">
        <f>INDEX(Auxiliar_OPEX_Drivers!$B$2:$CH$18,MATCH(Auxiliar_OPEX_M!DI$3,Auxiliar_OPEX_Drivers!$B$2:$B$18,0),MATCH($DG31,Auxiliar_OPEX_Drivers!$B$2:$CH$2,0))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INDEX(Auxiliar_OPEX_Drivers!$B$2:$CH$18,MATCH(Auxiliar_OPEX_M!DK$3,Auxiliar_OPEX_Drivers!$B$2:$B$18,0),MATCH($DG31,Auxiliar_OPEX_Drivers!$B$2:$CH$2,0))</f>
        <v>14.403415720910379</v>
      </c>
      <c r="DL31" s="1">
        <f>INDEX(Auxiliar_OPEX_Drivers!$B$2:$CH$18,MATCH(Auxiliar_OPEX_M!DL$3,Auxiliar_OPEX_Drivers!$B$2:$B$18,0),MATCH($DG31,Auxiliar_OPEX_Drivers!$B$2:$CH$2,0))</f>
        <v>62.955560410032106</v>
      </c>
      <c r="DM31" s="1">
        <f>INDEX(Auxiliar_OPEX_Drivers!$B$2:$CH$18,MATCH(Auxiliar_OPEX_M!DM$3,Auxiliar_OPEX_Drivers!$B$2:$B$18,0),MATCH($DG31,Auxiliar_OPEX_Drivers!$B$2:$CH$2,0))</f>
        <v>13</v>
      </c>
      <c r="DN31" s="1">
        <f>INDEX(Auxiliar_OPEX_Drivers!$B$2:$CH$18,MATCH(Auxiliar_OPEX_M!DN$3,Auxiliar_OPEX_Drivers!$B$2:$B$18,0),MATCH($DG31,Auxiliar_OPEX_Drivers!$B$2:$CH$2,0))</f>
        <v>656.15530343146793</v>
      </c>
      <c r="DO31" s="1">
        <f>INDEX(Auxiliar_OPEX_Drivers!$B$2:$CH$18,MATCH(Auxiliar_OPEX_M!DO$3,Auxiliar_OPEX_Drivers!$B$2:$B$18,0),MATCH($DG31,Auxiliar_OPEX_Drivers!$B$2:$CH$2,0))</f>
        <v>12</v>
      </c>
      <c r="DP31" s="1">
        <f>INDEX(Auxiliar_OPEX_Drivers!$B$2:$CH$18,MATCH(Auxiliar_OPEX_M!DP$3,Auxiliar_OPEX_Drivers!$B$2:$B$18,0),MATCH($DG31,Auxiliar_OPEX_Drivers!$B$2:$CH$2,0))</f>
        <v>197.73070641005256</v>
      </c>
      <c r="DQ31" s="1">
        <f>INDEX(Auxiliar_OPEX_Drivers!$B$2:$CH$18,MATCH(Auxiliar_OPEX_M!DQ$3,Auxiliar_OPEX_Drivers!$B$2:$B$18,0),MATCH($DG31,Auxiliar_OPEX_Drivers!$B$2:$CH$2,0))</f>
        <v>37.100853930227593</v>
      </c>
      <c r="DR31" s="1">
        <f>INDEX(Auxiliar_OPEX_Drivers!$B$2:$CH$18,MATCH(Auxiliar_OPEX_M!DR$3,Auxiliar_OPEX_Drivers!$B$2:$B$18,0),MATCH($DG31,Auxiliar_OPEX_Drivers!$B$2:$CH$2,0))</f>
        <v>18896287.910375424</v>
      </c>
      <c r="DS31" s="1">
        <f>INDEX(Auxiliar_OPEX_Drivers!$B$2:$CH$18,MATCH(Auxiliar_OPEX_M!DS$3,Auxiliar_OPEX_Drivers!$B$2:$B$18,0),MATCH($DG31,Auxiliar_OPEX_Drivers!$B$2:$CH$2,0))</f>
        <v>60801.598866937202</v>
      </c>
      <c r="DT31" s="1">
        <f>INDEX(Auxiliar_OPEX_Drivers!$B$2:$CH$18,MATCH(Auxiliar_OPEX_M!DT$3,Auxiliar_OPEX_Drivers!$B$2:$B$18,0),MATCH($DG31,Auxiliar_OPEX_Drivers!$B$2:$CH$2,0))</f>
        <v>13457.421316872291</v>
      </c>
      <c r="DU31" s="1">
        <f>INDEX(Auxiliar_OPEX_Drivers!$B$2:$CH$18,MATCH(Auxiliar_OPEX_M!DU$3,Auxiliar_OPEX_Drivers!$B$2:$B$18,0),MATCH($DG31,Auxiliar_OPEX_Drivers!$B$2:$CH$2,0))</f>
        <v>4535.750690205552</v>
      </c>
      <c r="DV31" s="1">
        <f>INDEX(Auxiliar_OPEX_Drivers!$B$2:$CH$18,MATCH(Auxiliar_OPEX_M!DV$3,Auxiliar_OPEX_Drivers!$B$2:$B$18,0),MATCH($DG31,Auxiliar_OPEX_Drivers!$B$2:$CH$2,0))</f>
        <v>2236706.2610450466</v>
      </c>
      <c r="DW31" s="1">
        <f>INDEX(Auxiliar_OPEX_Drivers!$B$2:$CH$18,MATCH(Auxiliar_OPEX_M!DW$3,Auxiliar_OPEX_Drivers!$B$2:$B$18,0),MATCH($DG31,Auxiliar_OPEX_Drivers!$B$2:$CH$2,0))</f>
        <v>13281.11381687229</v>
      </c>
      <c r="DX31" s="1">
        <f>INDEX(Auxiliar_OPEX_Drivers!$B$2:$CH$18,MATCH(Auxiliar_OPEX_M!DX$3,Auxiliar_OPEX_Drivers!$B$2:$B$18,0),MATCH($DG31,Auxiliar_OPEX_Drivers!$B$2:$CH$2,0))</f>
        <v>2258303.8221368734</v>
      </c>
      <c r="DY31" s="1">
        <f>INDEX(Auxiliar_OPEX_Drivers!$B$2:$CH$18,MATCH(Auxiliar_OPEX_M!DY$3,Auxiliar_OPEX_Drivers!$B$2:$B$18,0),MATCH($DG31,Auxiliar_OPEX_Drivers!$B$2:$CH$2,0))</f>
        <v>993.3458399026905</v>
      </c>
    </row>
    <row r="32" spans="1:129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36748.061644457601</v>
      </c>
      <c r="E32" s="51">
        <f ca="1">SUMPRODUCT($CM32:$DD32,INDIRECT(ADDRESS(E$2,$DH$2)):INDIRECT(ADDRESS(E$2,$DY$2)))</f>
        <v>36781.185730312514</v>
      </c>
      <c r="F32" s="51">
        <f ca="1">SUMPRODUCT($CM32:$DD32,INDIRECT(ADDRESS(F$2,$DH$2)):INDIRECT(ADDRESS(F$2,$DY$2)))</f>
        <v>36814.997324249263</v>
      </c>
      <c r="G32" s="51">
        <f ca="1">SUMPRODUCT($CM32:$DD32,INDIRECT(ADDRESS(G$2,$DH$2)):INDIRECT(ADDRESS(G$2,$DY$2)))</f>
        <v>36846.374839394615</v>
      </c>
      <c r="H32" s="51">
        <f ca="1">SUMPRODUCT($CM32:$DD32,INDIRECT(ADDRESS(H$2,$DH$2)):INDIRECT(ADDRESS(H$2,$DY$2)))</f>
        <v>36880.320661221296</v>
      </c>
      <c r="I32" s="51">
        <f ca="1">SUMPRODUCT($CM32:$DD32,INDIRECT(ADDRESS(I$2,$DH$2)):INDIRECT(ADDRESS(I$2,$DY$2)))</f>
        <v>36915.488356849455</v>
      </c>
      <c r="J32" s="51">
        <f ca="1">SUMPRODUCT($CM32:$DD32,INDIRECT(ADDRESS(J$2,$DH$2)):INDIRECT(ADDRESS(J$2,$DY$2)))</f>
        <v>36948.234161487409</v>
      </c>
      <c r="K32" s="51">
        <f ca="1">SUMPRODUCT($CM32:$DD32,INDIRECT(ADDRESS(K$2,$DH$2)):INDIRECT(ADDRESS(K$2,$DY$2)))</f>
        <v>37036.535748196358</v>
      </c>
      <c r="L32" s="51">
        <f ca="1">SUMPRODUCT($CM32:$DD32,INDIRECT(ADDRESS(L$2,$DH$2)):INDIRECT(ADDRESS(L$2,$DY$2)))</f>
        <v>37073.321698591375</v>
      </c>
      <c r="M32" s="51">
        <f ca="1">SUMPRODUCT($CM32:$DD32,INDIRECT(ADDRESS(M$2,$DH$2)):INDIRECT(ADDRESS(M$2,$DY$2)))</f>
        <v>37105.366345314695</v>
      </c>
      <c r="N32" s="51">
        <f ca="1">SUMPRODUCT($CM32:$DD32,INDIRECT(ADDRESS(N$2,$DH$2)):INDIRECT(ADDRESS(N$2,$DY$2)))</f>
        <v>37140.210601720704</v>
      </c>
      <c r="O32" s="51">
        <f ca="1">SUMPRODUCT($CM32:$DD32,INDIRECT(ADDRESS(O$2,$DH$2)):INDIRECT(ADDRESS(O$2,$DY$2)))</f>
        <v>37178.329518855433</v>
      </c>
      <c r="P32" s="51">
        <f ca="1">SUMPRODUCT($CM32:$DD32,INDIRECT(ADDRESS(P$2,$DH$2)):INDIRECT(ADDRESS(P$2,$DY$2)))</f>
        <v>37211.543906107538</v>
      </c>
      <c r="Q32" s="51">
        <f ca="1">SUMPRODUCT($CM32:$DD32,INDIRECT(ADDRESS(Q$2,$DH$2)):INDIRECT(ADDRESS(Q$2,$DY$2)))</f>
        <v>37242.697818160239</v>
      </c>
      <c r="R32" s="51">
        <f ca="1">SUMPRODUCT($CM32:$DD32,INDIRECT(ADDRESS(R$2,$DH$2)):INDIRECT(ADDRESS(R$2,$DY$2)))</f>
        <v>37275.172673986228</v>
      </c>
      <c r="S32" s="51">
        <f ca="1">SUMPRODUCT($CM32:$DD32,INDIRECT(ADDRESS(S$2,$DH$2)):INDIRECT(ADDRESS(S$2,$DY$2)))</f>
        <v>37311.234407513883</v>
      </c>
      <c r="T32" s="51">
        <f ca="1">SUMPRODUCT($CM32:$DD32,INDIRECT(ADDRESS(T$2,$DH$2)):INDIRECT(ADDRESS(T$2,$DY$2)))</f>
        <v>37346.296601498914</v>
      </c>
      <c r="U32" s="51">
        <f ca="1">SUMPRODUCT($CM32:$DD32,INDIRECT(ADDRESS(U$2,$DH$2)):INDIRECT(ADDRESS(U$2,$DY$2)))</f>
        <v>37378.346263443738</v>
      </c>
      <c r="V32" s="51">
        <f ca="1">SUMPRODUCT($CM32:$DD32,INDIRECT(ADDRESS(V$2,$DH$2)):INDIRECT(ADDRESS(V$2,$DY$2)))</f>
        <v>37407.578485720551</v>
      </c>
      <c r="W32" s="51">
        <f ca="1">SUMPRODUCT($CM32:$DD32,INDIRECT(ADDRESS(W$2,$DH$2)):INDIRECT(ADDRESS(W$2,$DY$2)))</f>
        <v>37486.141489511472</v>
      </c>
      <c r="X32" s="51">
        <f ca="1">SUMPRODUCT($CM32:$DD32,INDIRECT(ADDRESS(X$2,$DH$2)):INDIRECT(ADDRESS(X$2,$DY$2)))</f>
        <v>37519.310156617896</v>
      </c>
      <c r="Y32" s="51">
        <f ca="1">SUMPRODUCT($CM32:$DD32,INDIRECT(ADDRESS(Y$2,$DH$2)):INDIRECT(ADDRESS(Y$2,$DY$2)))</f>
        <v>37553.956988866485</v>
      </c>
      <c r="Z32" s="51">
        <f ca="1">SUMPRODUCT($CM32:$DD32,INDIRECT(ADDRESS(Z$2,$DH$2)):INDIRECT(ADDRESS(Z$2,$DY$2)))</f>
        <v>37591.200991418853</v>
      </c>
      <c r="AA32" s="51">
        <f ca="1">SUMPRODUCT($CM32:$DD32,INDIRECT(ADDRESS(AA$2,$DH$2)):INDIRECT(ADDRESS(AA$2,$DY$2)))</f>
        <v>37627.284994129426</v>
      </c>
      <c r="AB32" s="51">
        <f ca="1">SUMPRODUCT($CM32:$DD32,INDIRECT(ADDRESS(AB$2,$DH$2)):INDIRECT(ADDRESS(AB$2,$DY$2)))</f>
        <v>37654.307793168817</v>
      </c>
      <c r="AC32" s="51">
        <f ca="1">SUMPRODUCT($CM32:$DD32,INDIRECT(ADDRESS(AC$2,$DH$2)):INDIRECT(ADDRESS(AC$2,$DY$2)))</f>
        <v>37682.746909147208</v>
      </c>
      <c r="AD32" s="51">
        <f ca="1">SUMPRODUCT($CM32:$DD32,INDIRECT(ADDRESS(AD$2,$DH$2)):INDIRECT(ADDRESS(AD$2,$DY$2)))</f>
        <v>37707.513845932139</v>
      </c>
      <c r="AE32" s="51">
        <f ca="1">SUMPRODUCT($CM32:$DD32,INDIRECT(ADDRESS(AE$2,$DH$2)):INDIRECT(ADDRESS(AE$2,$DY$2)))</f>
        <v>37730.072718360556</v>
      </c>
      <c r="AF32" s="51">
        <f ca="1">SUMPRODUCT($CM32:$DD32,INDIRECT(ADDRESS(AF$2,$DH$2)):INDIRECT(ADDRESS(AF$2,$DY$2)))</f>
        <v>37754.359437012019</v>
      </c>
      <c r="AG32" s="51">
        <f ca="1">SUMPRODUCT($CM32:$DD32,INDIRECT(ADDRESS(AG$2,$DH$2)):INDIRECT(ADDRESS(AG$2,$DY$2)))</f>
        <v>37781.758470643807</v>
      </c>
      <c r="AH32" s="51">
        <f ca="1">SUMPRODUCT($CM32:$DD32,INDIRECT(ADDRESS(AH$2,$DH$2)):INDIRECT(ADDRESS(AH$2,$DY$2)))</f>
        <v>37810.381884561648</v>
      </c>
      <c r="AI32" s="51">
        <f ca="1">SUMPRODUCT($CM32:$DD32,INDIRECT(ADDRESS(AI$2,$DH$2)):INDIRECT(ADDRESS(AI$2,$DY$2)))</f>
        <v>37887.909050426926</v>
      </c>
      <c r="AJ32" s="51">
        <f ca="1">SUMPRODUCT($CM32:$DD32,INDIRECT(ADDRESS(AJ$2,$DH$2)):INDIRECT(ADDRESS(AJ$2,$DY$2)))</f>
        <v>37914.172543693137</v>
      </c>
      <c r="AK32" s="51">
        <f ca="1">SUMPRODUCT($CM32:$DD32,INDIRECT(ADDRESS(AK$2,$DH$2)):INDIRECT(ADDRESS(AK$2,$DY$2)))</f>
        <v>37947.750245477589</v>
      </c>
      <c r="AL32" s="51">
        <f ca="1">SUMPRODUCT($CM32:$DD32,INDIRECT(ADDRESS(AL$2,$DH$2)):INDIRECT(ADDRESS(AL$2,$DY$2)))</f>
        <v>37981.513459426598</v>
      </c>
      <c r="AM32" s="51">
        <f ca="1">SUMPRODUCT($CM32:$DD32,INDIRECT(ADDRESS(AM$2,$DH$2)):INDIRECT(ADDRESS(AM$2,$DY$2)))</f>
        <v>38013.495756595883</v>
      </c>
      <c r="AN32" s="51">
        <f ca="1">SUMPRODUCT($CM32:$DD32,INDIRECT(ADDRESS(AN$2,$DH$2)):INDIRECT(ADDRESS(AN$2,$DY$2)))</f>
        <v>38041.905089475833</v>
      </c>
      <c r="AO32" s="51">
        <f ca="1">SUMPRODUCT($CM32:$DD32,INDIRECT(ADDRESS(AO$2,$DH$2)):INDIRECT(ADDRESS(AO$2,$DY$2)))</f>
        <v>38072.473783951209</v>
      </c>
      <c r="AP32" s="51">
        <f ca="1">SUMPRODUCT($CM32:$DD32,INDIRECT(ADDRESS(AP$2,$DH$2)):INDIRECT(ADDRESS(AP$2,$DY$2)))</f>
        <v>38102.976554823785</v>
      </c>
      <c r="AQ32" s="51">
        <f ca="1">SUMPRODUCT($CM32:$DD32,INDIRECT(ADDRESS(AQ$2,$DH$2)):INDIRECT(ADDRESS(AQ$2,$DY$2)))</f>
        <v>38130.954942945478</v>
      </c>
      <c r="AR32" s="51">
        <f ca="1">SUMPRODUCT($CM32:$DD32,INDIRECT(ADDRESS(AR$2,$DH$2)):INDIRECT(ADDRESS(AR$2,$DY$2)))</f>
        <v>38161.122374608916</v>
      </c>
      <c r="AS32" s="51">
        <f ca="1">SUMPRODUCT($CM32:$DD32,INDIRECT(ADDRESS(AS$2,$DH$2)):INDIRECT(ADDRESS(AS$2,$DY$2)))</f>
        <v>38191.289806272354</v>
      </c>
      <c r="AT32" s="51">
        <f ca="1">SUMPRODUCT($CM32:$DD32,INDIRECT(ADDRESS(AT$2,$DH$2)):INDIRECT(ADDRESS(AT$2,$DY$2)))</f>
        <v>38220.121694420086</v>
      </c>
      <c r="AU32" s="51">
        <f ca="1">SUMPRODUCT($CM32:$DD32,INDIRECT(ADDRESS(AU$2,$DH$2)):INDIRECT(ADDRESS(AU$2,$DY$2)))</f>
        <v>38296.069533292597</v>
      </c>
      <c r="AV32" s="51">
        <f ca="1">SUMPRODUCT($CM32:$DD32,INDIRECT(ADDRESS(AV$2,$DH$2)):INDIRECT(ADDRESS(AV$2,$DY$2)))</f>
        <v>38331.431305563579</v>
      </c>
      <c r="AW32" s="51">
        <f ca="1">SUMPRODUCT($CM32:$DD32,INDIRECT(ADDRESS(AW$2,$DH$2)):INDIRECT(ADDRESS(AW$2,$DY$2)))</f>
        <v>38365.745984587251</v>
      </c>
      <c r="AX32" s="51">
        <f ca="1">SUMPRODUCT($CM32:$DD32,INDIRECT(ADDRESS(AX$2,$DH$2)):INDIRECT(ADDRESS(AX$2,$DY$2)))</f>
        <v>38401.609472234319</v>
      </c>
      <c r="AY32" s="51">
        <f ca="1">SUMPRODUCT($CM32:$DD32,INDIRECT(ADDRESS(AY$2,$DH$2)):INDIRECT(ADDRESS(AY$2,$DY$2)))</f>
        <v>38432.57365531932</v>
      </c>
      <c r="AZ32" s="51">
        <f ca="1">SUMPRODUCT($CM32:$DD32,INDIRECT(ADDRESS(AZ$2,$DH$2)):INDIRECT(ADDRESS(AZ$2,$DY$2)))</f>
        <v>38454.513251460419</v>
      </c>
      <c r="BA32" s="51">
        <f ca="1">SUMPRODUCT($CM32:$DD32,INDIRECT(ADDRESS(BA$2,$DH$2)):INDIRECT(ADDRESS(BA$2,$DY$2)))</f>
        <v>38474.523521090145</v>
      </c>
      <c r="BB32" s="51">
        <f ca="1">SUMPRODUCT($CM32:$DD32,INDIRECT(ADDRESS(BB$2,$DH$2)):INDIRECT(ADDRESS(BB$2,$DY$2)))</f>
        <v>38495.914557760654</v>
      </c>
      <c r="BC32" s="51">
        <f ca="1">SUMPRODUCT($CM32:$DD32,INDIRECT(ADDRESS(BC$2,$DH$2)):INDIRECT(ADDRESS(BC$2,$DY$2)))</f>
        <v>38514.629395945289</v>
      </c>
      <c r="BD32" s="51">
        <f ca="1">SUMPRODUCT($CM32:$DD32,INDIRECT(ADDRESS(BD$2,$DH$2)):INDIRECT(ADDRESS(BD$2,$DY$2)))</f>
        <v>38532.942043757175</v>
      </c>
      <c r="BE32" s="51">
        <f ca="1">SUMPRODUCT($CM32:$DD32,INDIRECT(ADDRESS(BE$2,$DH$2)):INDIRECT(ADDRESS(BE$2,$DY$2)))</f>
        <v>38552.400043673013</v>
      </c>
      <c r="BF32" s="51">
        <f ca="1">SUMPRODUCT($CM32:$DD32,INDIRECT(ADDRESS(BF$2,$DH$2)):INDIRECT(ADDRESS(BF$2,$DY$2)))</f>
        <v>38573.286487255937</v>
      </c>
      <c r="BG32" s="51">
        <f ca="1">SUMPRODUCT($CM32:$DD32,INDIRECT(ADDRESS(BG$2,$DH$2)):INDIRECT(ADDRESS(BG$2,$DY$2)))</f>
        <v>38645.094590990047</v>
      </c>
      <c r="BH32" s="51">
        <f ca="1">SUMPRODUCT($CM32:$DD32,INDIRECT(ADDRESS(BH$2,$DH$2)):INDIRECT(ADDRESS(BH$2,$DY$2)))</f>
        <v>38674.46735037792</v>
      </c>
      <c r="BI32" s="51">
        <f ca="1">SUMPRODUCT($CM32:$DD32,INDIRECT(ADDRESS(BI$2,$DH$2)):INDIRECT(ADDRESS(BI$2,$DY$2)))</f>
        <v>38703.840109765799</v>
      </c>
      <c r="BJ32" s="51">
        <f ca="1">SUMPRODUCT($CM32:$DD32,INDIRECT(ADDRESS(BJ$2,$DH$2)):INDIRECT(ADDRESS(BJ$2,$DY$2)))</f>
        <v>38733.212869153671</v>
      </c>
      <c r="BK32" s="51">
        <f ca="1">SUMPRODUCT($CM32:$DD32,INDIRECT(ADDRESS(BK$2,$DH$2)):INDIRECT(ADDRESS(BK$2,$DY$2)))</f>
        <v>38762.58562854155</v>
      </c>
      <c r="BL32" s="51">
        <f ca="1">SUMPRODUCT($CM32:$DD32,INDIRECT(ADDRESS(BL$2,$DH$2)):INDIRECT(ADDRESS(BL$2,$DY$2)))</f>
        <v>38785.916295378236</v>
      </c>
      <c r="BM32" s="51">
        <f ca="1">SUMPRODUCT($CM32:$DD32,INDIRECT(ADDRESS(BM$2,$DH$2)):INDIRECT(ADDRESS(BM$2,$DY$2)))</f>
        <v>38809.246962214922</v>
      </c>
      <c r="BN32" s="51">
        <f ca="1">SUMPRODUCT($CM32:$DD32,INDIRECT(ADDRESS(BN$2,$DH$2)):INDIRECT(ADDRESS(BN$2,$DY$2)))</f>
        <v>38832.577629051608</v>
      </c>
      <c r="BO32" s="51">
        <f ca="1">SUMPRODUCT($CM32:$DD32,INDIRECT(ADDRESS(BO$2,$DH$2)):INDIRECT(ADDRESS(BO$2,$DY$2)))</f>
        <v>38855.908295888294</v>
      </c>
      <c r="BP32" s="51">
        <f ca="1">SUMPRODUCT($CM32:$DD32,INDIRECT(ADDRESS(BP$2,$DH$2)):INDIRECT(ADDRESS(BP$2,$DY$2)))</f>
        <v>38879.23896272498</v>
      </c>
      <c r="BQ32" s="51">
        <f ca="1">SUMPRODUCT($CM32:$DD32,INDIRECT(ADDRESS(BQ$2,$DH$2)):INDIRECT(ADDRESS(BQ$2,$DY$2)))</f>
        <v>38902.569629561665</v>
      </c>
      <c r="BR32" s="51">
        <f ca="1">SUMPRODUCT($CM32:$DD32,INDIRECT(ADDRESS(BR$2,$DH$2)):INDIRECT(ADDRESS(BR$2,$DY$2)))</f>
        <v>38925.900296398351</v>
      </c>
      <c r="BS32" s="51">
        <f ca="1">SUMPRODUCT($CM32:$DD32,INDIRECT(ADDRESS(BS$2,$DH$2)):INDIRECT(ADDRESS(BS$2,$DY$2)))</f>
        <v>38994.018041298907</v>
      </c>
      <c r="BT32" s="51">
        <f ca="1">SUMPRODUCT($CM32:$DD32,INDIRECT(ADDRESS(BT$2,$DH$2)):INDIRECT(ADDRESS(BT$2,$DY$2)))</f>
        <v>39017.348708135592</v>
      </c>
      <c r="BU32" s="51">
        <f ca="1">SUMPRODUCT($CM32:$DD32,INDIRECT(ADDRESS(BU$2,$DH$2)):INDIRECT(ADDRESS(BU$2,$DY$2)))</f>
        <v>39040.679374972278</v>
      </c>
      <c r="BV32" s="51">
        <f ca="1">SUMPRODUCT($CM32:$DD32,INDIRECT(ADDRESS(BV$2,$DH$2)):INDIRECT(ADDRESS(BV$2,$DY$2)))</f>
        <v>39064.010041808964</v>
      </c>
      <c r="BW32" s="51">
        <f ca="1">SUMPRODUCT($CM32:$DD32,INDIRECT(ADDRESS(BW$2,$DH$2)):INDIRECT(ADDRESS(BW$2,$DY$2)))</f>
        <v>39087.34070864565</v>
      </c>
      <c r="BX32" s="51">
        <f ca="1">SUMPRODUCT($CM32:$DD32,INDIRECT(ADDRESS(BX$2,$DH$2)):INDIRECT(ADDRESS(BX$2,$DY$2)))</f>
        <v>39116.713468033522</v>
      </c>
      <c r="BY32" s="51">
        <f ca="1">SUMPRODUCT($CM32:$DD32,INDIRECT(ADDRESS(BY$2,$DH$2)):INDIRECT(ADDRESS(BY$2,$DY$2)))</f>
        <v>39146.086227421401</v>
      </c>
      <c r="BZ32" s="51">
        <f ca="1">SUMPRODUCT($CM32:$DD32,INDIRECT(ADDRESS(BZ$2,$DH$2)):INDIRECT(ADDRESS(BZ$2,$DY$2)))</f>
        <v>39175.458986809273</v>
      </c>
      <c r="CA32" s="51">
        <f ca="1">SUMPRODUCT($CM32:$DD32,INDIRECT(ADDRESS(CA$2,$DH$2)):INDIRECT(ADDRESS(CA$2,$DY$2)))</f>
        <v>39204.831746197146</v>
      </c>
      <c r="CB32" s="51">
        <f ca="1">SUMPRODUCT($CM32:$DD32,INDIRECT(ADDRESS(CB$2,$DH$2)):INDIRECT(ADDRESS(CB$2,$DY$2)))</f>
        <v>39234.204505585025</v>
      </c>
      <c r="CC32" s="51">
        <f ca="1">SUMPRODUCT($CM32:$DD32,INDIRECT(ADDRESS(CC$2,$DH$2)):INDIRECT(ADDRESS(CC$2,$DY$2)))</f>
        <v>39263.577264972904</v>
      </c>
      <c r="CD32" s="51">
        <f ca="1">SUMPRODUCT($CM32:$DD32,INDIRECT(ADDRESS(CD$2,$DH$2)):INDIRECT(ADDRESS(CD$2,$DY$2)))</f>
        <v>39292.950024360776</v>
      </c>
      <c r="CF32" s="51">
        <f t="shared" ca="1" si="5"/>
        <v>443468.42663065071</v>
      </c>
      <c r="CG32" s="51">
        <f t="shared" ca="1" si="5"/>
        <v>448950.76477697527</v>
      </c>
      <c r="CH32" s="51">
        <f t="shared" ca="1" si="5"/>
        <v>453865.98211444635</v>
      </c>
      <c r="CI32" s="51">
        <f t="shared" ca="1" si="5"/>
        <v>458748.27419749473</v>
      </c>
      <c r="CJ32" s="51">
        <f t="shared" ca="1" si="5"/>
        <v>463117.40984977165</v>
      </c>
      <c r="CK32" s="51">
        <f t="shared" ca="1" si="5"/>
        <v>467194.7549460794</v>
      </c>
      <c r="CM32" s="1">
        <f>VLOOKUP($A32,Auxiliar_OPEX_CustosUnit!$A$4:$BT$129,COLUMN(Auxiliar_OPEX_CustosUnit!S$2),0)</f>
        <v>0</v>
      </c>
      <c r="CN32" s="1">
        <f>VLOOKUP($A32,Auxiliar_OPEX_CustosUnit!$A$4:$BT$129,COLUMN(Auxiliar_OPEX_CustosUnit!T$2),0)</f>
        <v>0</v>
      </c>
      <c r="CO32" s="1">
        <f>VLOOKUP($A32,Auxiliar_OPEX_CustosUnit!$A$4:$BT$129,COLUMN(Auxiliar_OPEX_CustosUnit!U$2),0)</f>
        <v>29566.027276450801</v>
      </c>
      <c r="CP32" s="1">
        <f>VLOOKUP($A32,Auxiliar_OPEX_CustosUnit!$A$4:$BT$129,COLUMN(Auxiliar_OPEX_CustosUnit!V$2),0)</f>
        <v>0</v>
      </c>
      <c r="CQ32" s="1">
        <f>VLOOKUP($A32,Auxiliar_OPEX_CustosUnit!$A$4:$BT$129,COLUMN(Auxiliar_OPEX_CustosUnit!W$2),0)</f>
        <v>0</v>
      </c>
      <c r="CR32" s="1">
        <f>VLOOKUP($A32,Auxiliar_OPEX_CustosUnit!$A$4:$BT$129,COLUMN(Auxiliar_OPEX_CustosUnit!X$2),0)</f>
        <v>0</v>
      </c>
      <c r="CS32" s="1">
        <f>VLOOKUP($A32,Auxiliar_OPEX_CustosUnit!$A$4:$BT$129,COLUMN(Auxiliar_OPEX_CustosUnit!Y$2),0)</f>
        <v>1.75730180227636</v>
      </c>
      <c r="CT32" s="1">
        <f>VLOOKUP($A32,Auxiliar_OPEX_CustosUnit!$A$4:$BT$129,COLUMN(Auxiliar_OPEX_CustosUnit!Z$2),0)</f>
        <v>0</v>
      </c>
      <c r="CU32" s="1">
        <f>VLOOKUP($A32,Auxiliar_OPEX_CustosUnit!$A$4:$BT$129,COLUMN(Auxiliar_OPEX_CustosUnit!AA$2),0)</f>
        <v>0</v>
      </c>
      <c r="CV32" s="1">
        <f>VLOOKUP($A32,Auxiliar_OPEX_CustosUnit!$A$4:$BT$129,COLUMN(Auxiliar_OPEX_CustosUnit!AB$2),0)</f>
        <v>0</v>
      </c>
      <c r="CW32" s="1">
        <f>VLOOKUP($A32,Auxiliar_OPEX_CustosUnit!$A$4:$BT$129,COLUMN(Auxiliar_OPEX_CustosUnit!AC$2),0)</f>
        <v>3.7102432911000001E-4</v>
      </c>
      <c r="CX32" s="1">
        <f>VLOOKUP($A32,Auxiliar_OPEX_CustosUnit!$A$4:$BT$129,COLUMN(Auxiliar_OPEX_CustosUnit!AD$2),0)</f>
        <v>0</v>
      </c>
      <c r="CY32" s="1">
        <f>VLOOKUP($A32,Auxiliar_OPEX_CustosUnit!$A$4:$BT$129,COLUMN(Auxiliar_OPEX_CustosUnit!AE$2),0)</f>
        <v>0</v>
      </c>
      <c r="CZ32" s="1">
        <f>VLOOKUP($A32,Auxiliar_OPEX_CustosUnit!$A$4:$BT$129,COLUMN(Auxiliar_OPEX_CustosUnit!AF$2),0)</f>
        <v>0</v>
      </c>
      <c r="DA32" s="1">
        <f>VLOOKUP($A32,Auxiliar_OPEX_CustosUnit!$A$4:$BT$129,COLUMN(Auxiliar_OPEX_CustosUnit!AG$2),0)</f>
        <v>0</v>
      </c>
      <c r="DB32" s="1">
        <f>VLOOKUP($A32,Auxiliar_OPEX_CustosUnit!$A$4:$BT$129,COLUMN(Auxiliar_OPEX_CustosUnit!AH$2),0)</f>
        <v>0</v>
      </c>
      <c r="DC32" s="1">
        <f>VLOOKUP($A32,Auxiliar_OPEX_CustosUnit!$A$4:$BT$129,COLUMN(Auxiliar_OPEX_CustosUnit!AI$2),0)</f>
        <v>0</v>
      </c>
      <c r="DD32" s="1">
        <f>VLOOKUP($A32,Auxiliar_OPEX_CustosUnit!$A$4:$BT$129,COLUMN(Auxiliar_OPEX_CustosUnit!AJ$2),0)</f>
        <v>0</v>
      </c>
      <c r="DG32" s="60">
        <v>44105</v>
      </c>
      <c r="DH32" s="1">
        <v>1</v>
      </c>
      <c r="DI32" s="1">
        <f>INDEX(Auxiliar_OPEX_Drivers!$B$2:$CH$18,MATCH(Auxiliar_OPEX_M!DI$3,Auxiliar_OPEX_Drivers!$B$2:$B$18,0),MATCH($DG32,Auxiliar_OPEX_Drivers!$B$2:$CH$2,0))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INDEX(Auxiliar_OPEX_Drivers!$B$2:$CH$18,MATCH(Auxiliar_OPEX_M!DK$3,Auxiliar_OPEX_Drivers!$B$2:$B$18,0),MATCH($DG32,Auxiliar_OPEX_Drivers!$B$2:$CH$2,0))</f>
        <v>14.403415720910379</v>
      </c>
      <c r="DL32" s="1">
        <f>INDEX(Auxiliar_OPEX_Drivers!$B$2:$CH$18,MATCH(Auxiliar_OPEX_M!DL$3,Auxiliar_OPEX_Drivers!$B$2:$B$18,0),MATCH($DG32,Auxiliar_OPEX_Drivers!$B$2:$CH$2,0))</f>
        <v>62.955560410032106</v>
      </c>
      <c r="DM32" s="1">
        <f>INDEX(Auxiliar_OPEX_Drivers!$B$2:$CH$18,MATCH(Auxiliar_OPEX_M!DM$3,Auxiliar_OPEX_Drivers!$B$2:$B$18,0),MATCH($DG32,Auxiliar_OPEX_Drivers!$B$2:$CH$2,0))</f>
        <v>13</v>
      </c>
      <c r="DN32" s="1">
        <f>INDEX(Auxiliar_OPEX_Drivers!$B$2:$CH$18,MATCH(Auxiliar_OPEX_M!DN$3,Auxiliar_OPEX_Drivers!$B$2:$B$18,0),MATCH($DG32,Auxiliar_OPEX_Drivers!$B$2:$CH$2,0))</f>
        <v>656.15530343146793</v>
      </c>
      <c r="DO32" s="1">
        <f>INDEX(Auxiliar_OPEX_Drivers!$B$2:$CH$18,MATCH(Auxiliar_OPEX_M!DO$3,Auxiliar_OPEX_Drivers!$B$2:$B$18,0),MATCH($DG32,Auxiliar_OPEX_Drivers!$B$2:$CH$2,0))</f>
        <v>12</v>
      </c>
      <c r="DP32" s="1">
        <f>INDEX(Auxiliar_OPEX_Drivers!$B$2:$CH$18,MATCH(Auxiliar_OPEX_M!DP$3,Auxiliar_OPEX_Drivers!$B$2:$B$18,0),MATCH($DG32,Auxiliar_OPEX_Drivers!$B$2:$CH$2,0))</f>
        <v>197.73070641005256</v>
      </c>
      <c r="DQ32" s="1">
        <f>INDEX(Auxiliar_OPEX_Drivers!$B$2:$CH$18,MATCH(Auxiliar_OPEX_M!DQ$3,Auxiliar_OPEX_Drivers!$B$2:$B$18,0),MATCH($DG32,Auxiliar_OPEX_Drivers!$B$2:$CH$2,0))</f>
        <v>37.100853930227593</v>
      </c>
      <c r="DR32" s="1">
        <f>INDEX(Auxiliar_OPEX_Drivers!$B$2:$CH$18,MATCH(Auxiliar_OPEX_M!DR$3,Auxiliar_OPEX_Drivers!$B$2:$B$18,0),MATCH($DG32,Auxiliar_OPEX_Drivers!$B$2:$CH$2,0))</f>
        <v>18961746.47129976</v>
      </c>
      <c r="DS32" s="1">
        <f>INDEX(Auxiliar_OPEX_Drivers!$B$2:$CH$18,MATCH(Auxiliar_OPEX_M!DS$3,Auxiliar_OPEX_Drivers!$B$2:$B$18,0),MATCH($DG32,Auxiliar_OPEX_Drivers!$B$2:$CH$2,0))</f>
        <v>65458.560924336598</v>
      </c>
      <c r="DT32" s="1">
        <f>INDEX(Auxiliar_OPEX_Drivers!$B$2:$CH$18,MATCH(Auxiliar_OPEX_M!DT$3,Auxiliar_OPEX_Drivers!$B$2:$B$18,0),MATCH($DG32,Auxiliar_OPEX_Drivers!$B$2:$CH$2,0))</f>
        <v>13361.981616871908</v>
      </c>
      <c r="DU32" s="1">
        <f>INDEX(Auxiliar_OPEX_Drivers!$B$2:$CH$18,MATCH(Auxiliar_OPEX_M!DU$3,Auxiliar_OPEX_Drivers!$B$2:$B$18,0),MATCH($DG32,Auxiliar_OPEX_Drivers!$B$2:$CH$2,0))</f>
        <v>4535.7506902054192</v>
      </c>
      <c r="DV32" s="1">
        <f>INDEX(Auxiliar_OPEX_Drivers!$B$2:$CH$18,MATCH(Auxiliar_OPEX_M!DV$3,Auxiliar_OPEX_Drivers!$B$2:$B$18,0),MATCH($DG32,Auxiliar_OPEX_Drivers!$B$2:$CH$2,0))</f>
        <v>2248096.1351619186</v>
      </c>
      <c r="DW32" s="1">
        <f>INDEX(Auxiliar_OPEX_Drivers!$B$2:$CH$18,MATCH(Auxiliar_OPEX_M!DW$3,Auxiliar_OPEX_Drivers!$B$2:$B$18,0),MATCH($DG32,Auxiliar_OPEX_Drivers!$B$2:$CH$2,0))</f>
        <v>13182.874116871908</v>
      </c>
      <c r="DX32" s="1">
        <f>INDEX(Auxiliar_OPEX_Drivers!$B$2:$CH$18,MATCH(Auxiliar_OPEX_M!DX$3,Auxiliar_OPEX_Drivers!$B$2:$B$18,0),MATCH($DG32,Auxiliar_OPEX_Drivers!$B$2:$CH$2,0))</f>
        <v>2269840.8037537453</v>
      </c>
      <c r="DY32" s="1">
        <f>INDEX(Auxiliar_OPEX_Drivers!$B$2:$CH$18,MATCH(Auxiliar_OPEX_M!DY$3,Auxiliar_OPEX_Drivers!$B$2:$B$18,0),MATCH($DG32,Auxiliar_OPEX_Drivers!$B$2:$CH$2,0))</f>
        <v>993.3458399026905</v>
      </c>
    </row>
    <row r="33" spans="1:129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152869.25995691877</v>
      </c>
      <c r="E33" s="51">
        <f ca="1">SUMPRODUCT($CM33:$DD33,INDIRECT(ADDRESS(E$2,$DH$2)):INDIRECT(ADDRESS(E$2,$DY$2)))</f>
        <v>150712.27499836165</v>
      </c>
      <c r="F33" s="51">
        <f ca="1">SUMPRODUCT($CM33:$DD33,INDIRECT(ADDRESS(F$2,$DH$2)):INDIRECT(ADDRESS(F$2,$DY$2)))</f>
        <v>153456.06369814766</v>
      </c>
      <c r="G33" s="51">
        <f ca="1">SUMPRODUCT($CM33:$DD33,INDIRECT(ADDRESS(G$2,$DH$2)):INDIRECT(ADDRESS(G$2,$DY$2)))</f>
        <v>156497.31344786685</v>
      </c>
      <c r="H33" s="51">
        <f ca="1">SUMPRODUCT($CM33:$DD33,INDIRECT(ADDRESS(H$2,$DH$2)):INDIRECT(ADDRESS(H$2,$DY$2)))</f>
        <v>158731.90181763214</v>
      </c>
      <c r="I33" s="51">
        <f ca="1">SUMPRODUCT($CM33:$DD33,INDIRECT(ADDRESS(I$2,$DH$2)):INDIRECT(ADDRESS(I$2,$DY$2)))</f>
        <v>145528.3176761716</v>
      </c>
      <c r="J33" s="51">
        <f ca="1">SUMPRODUCT($CM33:$DD33,INDIRECT(ADDRESS(J$2,$DH$2)):INDIRECT(ADDRESS(J$2,$DY$2)))</f>
        <v>117256.50202638365</v>
      </c>
      <c r="K33" s="51">
        <f ca="1">SUMPRODUCT($CM33:$DD33,INDIRECT(ADDRESS(K$2,$DH$2)):INDIRECT(ADDRESS(K$2,$DY$2)))</f>
        <v>124455.80147208835</v>
      </c>
      <c r="L33" s="51">
        <f ca="1">SUMPRODUCT($CM33:$DD33,INDIRECT(ADDRESS(L$2,$DH$2)):INDIRECT(ADDRESS(L$2,$DY$2)))</f>
        <v>146474.70903855134</v>
      </c>
      <c r="M33" s="51">
        <f ca="1">SUMPRODUCT($CM33:$DD33,INDIRECT(ADDRESS(M$2,$DH$2)):INDIRECT(ADDRESS(M$2,$DY$2)))</f>
        <v>164163.37271334039</v>
      </c>
      <c r="N33" s="51">
        <f ca="1">SUMPRODUCT($CM33:$DD33,INDIRECT(ADDRESS(N$2,$DH$2)):INDIRECT(ADDRESS(N$2,$DY$2)))</f>
        <v>166392.55552821016</v>
      </c>
      <c r="O33" s="51">
        <f ca="1">SUMPRODUCT($CM33:$DD33,INDIRECT(ADDRESS(O$2,$DH$2)):INDIRECT(ADDRESS(O$2,$DY$2)))</f>
        <v>167489.8114095339</v>
      </c>
      <c r="P33" s="51">
        <f ca="1">SUMPRODUCT($CM33:$DD33,INDIRECT(ADDRESS(P$2,$DH$2)):INDIRECT(ADDRESS(P$2,$DY$2)))</f>
        <v>163529.37199442551</v>
      </c>
      <c r="Q33" s="51">
        <f ca="1">SUMPRODUCT($CM33:$DD33,INDIRECT(ADDRESS(Q$2,$DH$2)):INDIRECT(ADDRESS(Q$2,$DY$2)))</f>
        <v>162468.15248322135</v>
      </c>
      <c r="R33" s="51">
        <f ca="1">SUMPRODUCT($CM33:$DD33,INDIRECT(ADDRESS(R$2,$DH$2)):INDIRECT(ADDRESS(R$2,$DY$2)))</f>
        <v>162469.33376790924</v>
      </c>
      <c r="S33" s="51">
        <f ca="1">SUMPRODUCT($CM33:$DD33,INDIRECT(ADDRESS(S$2,$DH$2)):INDIRECT(ADDRESS(S$2,$DY$2)))</f>
        <v>163326.22839049174</v>
      </c>
      <c r="T33" s="51">
        <f ca="1">SUMPRODUCT($CM33:$DD33,INDIRECT(ADDRESS(T$2,$DH$2)):INDIRECT(ADDRESS(T$2,$DY$2)))</f>
        <v>162593.91740340012</v>
      </c>
      <c r="U33" s="51">
        <f ca="1">SUMPRODUCT($CM33:$DD33,INDIRECT(ADDRESS(U$2,$DH$2)):INDIRECT(ADDRESS(U$2,$DY$2)))</f>
        <v>138881.73160375492</v>
      </c>
      <c r="V33" s="51">
        <f ca="1">SUMPRODUCT($CM33:$DD33,INDIRECT(ADDRESS(V$2,$DH$2)):INDIRECT(ADDRESS(V$2,$DY$2)))</f>
        <v>113450.57352162573</v>
      </c>
      <c r="W33" s="51">
        <f ca="1">SUMPRODUCT($CM33:$DD33,INDIRECT(ADDRESS(W$2,$DH$2)):INDIRECT(ADDRESS(W$2,$DY$2)))</f>
        <v>128304.36390960582</v>
      </c>
      <c r="X33" s="51">
        <f ca="1">SUMPRODUCT($CM33:$DD33,INDIRECT(ADDRESS(X$2,$DH$2)):INDIRECT(ADDRESS(X$2,$DY$2)))</f>
        <v>153435.44890379373</v>
      </c>
      <c r="Y33" s="51">
        <f ca="1">SUMPRODUCT($CM33:$DD33,INDIRECT(ADDRESS(Y$2,$DH$2)):INDIRECT(ADDRESS(Y$2,$DY$2)))</f>
        <v>175849.25138157449</v>
      </c>
      <c r="Z33" s="51">
        <f ca="1">SUMPRODUCT($CM33:$DD33,INDIRECT(ADDRESS(Z$2,$DH$2)):INDIRECT(ADDRESS(Z$2,$DY$2)))</f>
        <v>179176.42500069636</v>
      </c>
      <c r="AA33" s="51">
        <f ca="1">SUMPRODUCT($CM33:$DD33,INDIRECT(ADDRESS(AA$2,$DH$2)):INDIRECT(ADDRESS(AA$2,$DY$2)))</f>
        <v>179177.25482654589</v>
      </c>
      <c r="AB33" s="51">
        <f ca="1">SUMPRODUCT($CM33:$DD33,INDIRECT(ADDRESS(AB$2,$DH$2)):INDIRECT(ADDRESS(AB$2,$DY$2)))</f>
        <v>180048.56591351834</v>
      </c>
      <c r="AC33" s="51">
        <f ca="1">SUMPRODUCT($CM33:$DD33,INDIRECT(ADDRESS(AC$2,$DH$2)):INDIRECT(ADDRESS(AC$2,$DY$2)))</f>
        <v>181141.46949590271</v>
      </c>
      <c r="AD33" s="51">
        <f ca="1">SUMPRODUCT($CM33:$DD33,INDIRECT(ADDRESS(AD$2,$DH$2)):INDIRECT(ADDRESS(AD$2,$DY$2)))</f>
        <v>180738.76043719272</v>
      </c>
      <c r="AE33" s="51">
        <f ca="1">SUMPRODUCT($CM33:$DD33,INDIRECT(ADDRESS(AE$2,$DH$2)):INDIRECT(ADDRESS(AE$2,$DY$2)))</f>
        <v>182213.16949429459</v>
      </c>
      <c r="AF33" s="51">
        <f ca="1">SUMPRODUCT($CM33:$DD33,INDIRECT(ADDRESS(AF$2,$DH$2)):INDIRECT(ADDRESS(AF$2,$DY$2)))</f>
        <v>181766.96179195595</v>
      </c>
      <c r="AG33" s="51">
        <f ca="1">SUMPRODUCT($CM33:$DD33,INDIRECT(ADDRESS(AG$2,$DH$2)):INDIRECT(ADDRESS(AG$2,$DY$2)))</f>
        <v>149552.01562618511</v>
      </c>
      <c r="AH33" s="51">
        <f ca="1">SUMPRODUCT($CM33:$DD33,INDIRECT(ADDRESS(AH$2,$DH$2)):INDIRECT(ADDRESS(AH$2,$DY$2)))</f>
        <v>119532.37653518852</v>
      </c>
      <c r="AI33" s="51">
        <f ca="1">SUMPRODUCT($CM33:$DD33,INDIRECT(ADDRESS(AI$2,$DH$2)):INDIRECT(ADDRESS(AI$2,$DY$2)))</f>
        <v>141476.89461494301</v>
      </c>
      <c r="AJ33" s="51">
        <f ca="1">SUMPRODUCT($CM33:$DD33,INDIRECT(ADDRESS(AJ$2,$DH$2)):INDIRECT(ADDRESS(AJ$2,$DY$2)))</f>
        <v>166101.76748210719</v>
      </c>
      <c r="AK33" s="51">
        <f ca="1">SUMPRODUCT($CM33:$DD33,INDIRECT(ADDRESS(AK$2,$DH$2)):INDIRECT(ADDRESS(AK$2,$DY$2)))</f>
        <v>178110.74879739693</v>
      </c>
      <c r="AL33" s="51">
        <f ca="1">SUMPRODUCT($CM33:$DD33,INDIRECT(ADDRESS(AL$2,$DH$2)):INDIRECT(ADDRESS(AL$2,$DY$2)))</f>
        <v>178867.51689331786</v>
      </c>
      <c r="AM33" s="51">
        <f ca="1">SUMPRODUCT($CM33:$DD33,INDIRECT(ADDRESS(AM$2,$DH$2)):INDIRECT(ADDRESS(AM$2,$DY$2)))</f>
        <v>179060.86526897515</v>
      </c>
      <c r="AN33" s="51">
        <f ca="1">SUMPRODUCT($CM33:$DD33,INDIRECT(ADDRESS(AN$2,$DH$2)):INDIRECT(ADDRESS(AN$2,$DY$2)))</f>
        <v>182703.95180125546</v>
      </c>
      <c r="AO33" s="51">
        <f ca="1">SUMPRODUCT($CM33:$DD33,INDIRECT(ADDRESS(AO$2,$DH$2)):INDIRECT(ADDRESS(AO$2,$DY$2)))</f>
        <v>182460.91934684481</v>
      </c>
      <c r="AP33" s="51">
        <f ca="1">SUMPRODUCT($CM33:$DD33,INDIRECT(ADDRESS(AP$2,$DH$2)):INDIRECT(ADDRESS(AP$2,$DY$2)))</f>
        <v>181215.44103728654</v>
      </c>
      <c r="AQ33" s="51">
        <f ca="1">SUMPRODUCT($CM33:$DD33,INDIRECT(ADDRESS(AQ$2,$DH$2)):INDIRECT(ADDRESS(AQ$2,$DY$2)))</f>
        <v>180383.16847955278</v>
      </c>
      <c r="AR33" s="51">
        <f ca="1">SUMPRODUCT($CM33:$DD33,INDIRECT(ADDRESS(AR$2,$DH$2)):INDIRECT(ADDRESS(AR$2,$DY$2)))</f>
        <v>182924.38585468219</v>
      </c>
      <c r="AS33" s="51">
        <f ca="1">SUMPRODUCT($CM33:$DD33,INDIRECT(ADDRESS(AS$2,$DH$2)):INDIRECT(ADDRESS(AS$2,$DY$2)))</f>
        <v>159722.99828922711</v>
      </c>
      <c r="AT33" s="51">
        <f ca="1">SUMPRODUCT($CM33:$DD33,INDIRECT(ADDRESS(AT$2,$DH$2)):INDIRECT(ADDRESS(AT$2,$DY$2)))</f>
        <v>134306.40186922965</v>
      </c>
      <c r="AU33" s="51">
        <f ca="1">SUMPRODUCT($CM33:$DD33,INDIRECT(ADDRESS(AU$2,$DH$2)):INDIRECT(ADDRESS(AU$2,$DY$2)))</f>
        <v>148852.85603295083</v>
      </c>
      <c r="AV33" s="51">
        <f ca="1">SUMPRODUCT($CM33:$DD33,INDIRECT(ADDRESS(AV$2,$DH$2)):INDIRECT(ADDRESS(AV$2,$DY$2)))</f>
        <v>174373.15845864743</v>
      </c>
      <c r="AW33" s="51">
        <f ca="1">SUMPRODUCT($CM33:$DD33,INDIRECT(ADDRESS(AW$2,$DH$2)):INDIRECT(ADDRESS(AW$2,$DY$2)))</f>
        <v>191673.08890778397</v>
      </c>
      <c r="AX33" s="51">
        <f ca="1">SUMPRODUCT($CM33:$DD33,INDIRECT(ADDRESS(AX$2,$DH$2)):INDIRECT(ADDRESS(AX$2,$DY$2)))</f>
        <v>191077.61665293321</v>
      </c>
      <c r="AY33" s="51">
        <f ca="1">SUMPRODUCT($CM33:$DD33,INDIRECT(ADDRESS(AY$2,$DH$2)):INDIRECT(ADDRESS(AY$2,$DY$2)))</f>
        <v>184477.99170969421</v>
      </c>
      <c r="AZ33" s="51">
        <f ca="1">SUMPRODUCT($CM33:$DD33,INDIRECT(ADDRESS(AZ$2,$DH$2)):INDIRECT(ADDRESS(AZ$2,$DY$2)))</f>
        <v>186826.28930764471</v>
      </c>
      <c r="BA33" s="51">
        <f ca="1">SUMPRODUCT($CM33:$DD33,INDIRECT(ADDRESS(BA$2,$DH$2)):INDIRECT(ADDRESS(BA$2,$DY$2)))</f>
        <v>182978.91588390977</v>
      </c>
      <c r="BB33" s="51">
        <f ca="1">SUMPRODUCT($CM33:$DD33,INDIRECT(ADDRESS(BB$2,$DH$2)):INDIRECT(ADDRESS(BB$2,$DY$2)))</f>
        <v>188273.49521156412</v>
      </c>
      <c r="BC33" s="51">
        <f ca="1">SUMPRODUCT($CM33:$DD33,INDIRECT(ADDRESS(BC$2,$DH$2)):INDIRECT(ADDRESS(BC$2,$DY$2)))</f>
        <v>186302.03044998663</v>
      </c>
      <c r="BD33" s="51">
        <f ca="1">SUMPRODUCT($CM33:$DD33,INDIRECT(ADDRESS(BD$2,$DH$2)):INDIRECT(ADDRESS(BD$2,$DY$2)))</f>
        <v>184544.04374678002</v>
      </c>
      <c r="BE33" s="51">
        <f ca="1">SUMPRODUCT($CM33:$DD33,INDIRECT(ADDRESS(BE$2,$DH$2)):INDIRECT(ADDRESS(BE$2,$DY$2)))</f>
        <v>152610.21801131216</v>
      </c>
      <c r="BF33" s="51">
        <f ca="1">SUMPRODUCT($CM33:$DD33,INDIRECT(ADDRESS(BF$2,$DH$2)):INDIRECT(ADDRESS(BF$2,$DY$2)))</f>
        <v>124210.84124508873</v>
      </c>
      <c r="BG33" s="51">
        <f ca="1">SUMPRODUCT($CM33:$DD33,INDIRECT(ADDRESS(BG$2,$DH$2)):INDIRECT(ADDRESS(BG$2,$DY$2)))</f>
        <v>163179.25167280072</v>
      </c>
      <c r="BH33" s="51">
        <f ca="1">SUMPRODUCT($CM33:$DD33,INDIRECT(ADDRESS(BH$2,$DH$2)):INDIRECT(ADDRESS(BH$2,$DY$2)))</f>
        <v>184047.55673657433</v>
      </c>
      <c r="BI33" s="51">
        <f ca="1">SUMPRODUCT($CM33:$DD33,INDIRECT(ADDRESS(BI$2,$DH$2)):INDIRECT(ADDRESS(BI$2,$DY$2)))</f>
        <v>184423.31195750914</v>
      </c>
      <c r="BJ33" s="51">
        <f ca="1">SUMPRODUCT($CM33:$DD33,INDIRECT(ADDRESS(BJ$2,$DH$2)):INDIRECT(ADDRESS(BJ$2,$DY$2)))</f>
        <v>184403.33602303872</v>
      </c>
      <c r="BK33" s="51">
        <f ca="1">SUMPRODUCT($CM33:$DD33,INDIRECT(ADDRESS(BK$2,$DH$2)):INDIRECT(ADDRESS(BK$2,$DY$2)))</f>
        <v>181377.67337386415</v>
      </c>
      <c r="BL33" s="51">
        <f ca="1">SUMPRODUCT($CM33:$DD33,INDIRECT(ADDRESS(BL$2,$DH$2)):INDIRECT(ADDRESS(BL$2,$DY$2)))</f>
        <v>181134.22333688318</v>
      </c>
      <c r="BM33" s="51">
        <f ca="1">SUMPRODUCT($CM33:$DD33,INDIRECT(ADDRESS(BM$2,$DH$2)):INDIRECT(ADDRESS(BM$2,$DY$2)))</f>
        <v>172213.58072957807</v>
      </c>
      <c r="BN33" s="51">
        <f ca="1">SUMPRODUCT($CM33:$DD33,INDIRECT(ADDRESS(BN$2,$DH$2)):INDIRECT(ADDRESS(BN$2,$DY$2)))</f>
        <v>172624.47548172943</v>
      </c>
      <c r="BO33" s="51">
        <f ca="1">SUMPRODUCT($CM33:$DD33,INDIRECT(ADDRESS(BO$2,$DH$2)):INDIRECT(ADDRESS(BO$2,$DY$2)))</f>
        <v>175871.20032590081</v>
      </c>
      <c r="BP33" s="51">
        <f ca="1">SUMPRODUCT($CM33:$DD33,INDIRECT(ADDRESS(BP$2,$DH$2)):INDIRECT(ADDRESS(BP$2,$DY$2)))</f>
        <v>172653.11490071853</v>
      </c>
      <c r="BQ33" s="51">
        <f ca="1">SUMPRODUCT($CM33:$DD33,INDIRECT(ADDRESS(BQ$2,$DH$2)):INDIRECT(ADDRESS(BQ$2,$DY$2)))</f>
        <v>160346.19391251099</v>
      </c>
      <c r="BR33" s="51">
        <f ca="1">SUMPRODUCT($CM33:$DD33,INDIRECT(ADDRESS(BR$2,$DH$2)):INDIRECT(ADDRESS(BR$2,$DY$2)))</f>
        <v>141769.27447496654</v>
      </c>
      <c r="BS33" s="51">
        <f ca="1">SUMPRODUCT($CM33:$DD33,INDIRECT(ADDRESS(BS$2,$DH$2)):INDIRECT(ADDRESS(BS$2,$DY$2)))</f>
        <v>155314.13254237158</v>
      </c>
      <c r="BT33" s="51">
        <f ca="1">SUMPRODUCT($CM33:$DD33,INDIRECT(ADDRESS(BT$2,$DH$2)):INDIRECT(ADDRESS(BT$2,$DY$2)))</f>
        <v>175546.21353251621</v>
      </c>
      <c r="BU33" s="51">
        <f ca="1">SUMPRODUCT($CM33:$DD33,INDIRECT(ADDRESS(BU$2,$DH$2)):INDIRECT(ADDRESS(BU$2,$DY$2)))</f>
        <v>177226.3172123633</v>
      </c>
      <c r="BV33" s="51">
        <f ca="1">SUMPRODUCT($CM33:$DD33,INDIRECT(ADDRESS(BV$2,$DH$2)):INDIRECT(ADDRESS(BV$2,$DY$2)))</f>
        <v>177231.13518727222</v>
      </c>
      <c r="BW33" s="51">
        <f ca="1">SUMPRODUCT($CM33:$DD33,INDIRECT(ADDRESS(BW$2,$DH$2)):INDIRECT(ADDRESS(BW$2,$DY$2)))</f>
        <v>176617.84562192991</v>
      </c>
      <c r="BX33" s="51">
        <f ca="1">SUMPRODUCT($CM33:$DD33,INDIRECT(ADDRESS(BX$2,$DH$2)):INDIRECT(ADDRESS(BX$2,$DY$2)))</f>
        <v>193023.16478142096</v>
      </c>
      <c r="BY33" s="51">
        <f ca="1">SUMPRODUCT($CM33:$DD33,INDIRECT(ADDRESS(BY$2,$DH$2)):INDIRECT(ADDRESS(BY$2,$DY$2)))</f>
        <v>186546.49082165753</v>
      </c>
      <c r="BZ33" s="51">
        <f ca="1">SUMPRODUCT($CM33:$DD33,INDIRECT(ADDRESS(BZ$2,$DH$2)):INDIRECT(ADDRESS(BZ$2,$DY$2)))</f>
        <v>187000.20565629206</v>
      </c>
      <c r="CA33" s="51">
        <f ca="1">SUMPRODUCT($CM33:$DD33,INDIRECT(ADDRESS(CA$2,$DH$2)):INDIRECT(ADDRESS(CA$2,$DY$2)))</f>
        <v>190371.01161921181</v>
      </c>
      <c r="CB33" s="51">
        <f ca="1">SUMPRODUCT($CM33:$DD33,INDIRECT(ADDRESS(CB$2,$DH$2)):INDIRECT(ADDRESS(CB$2,$DY$2)))</f>
        <v>187202.55038526678</v>
      </c>
      <c r="CC33" s="51">
        <f ca="1">SUMPRODUCT($CM33:$DD33,INDIRECT(ADDRESS(CC$2,$DH$2)):INDIRECT(ADDRESS(CC$2,$DY$2)))</f>
        <v>171935.82951085144</v>
      </c>
      <c r="CD33" s="51">
        <f ca="1">SUMPRODUCT($CM33:$DD33,INDIRECT(ADDRESS(CD$2,$DH$2)):INDIRECT(ADDRESS(CD$2,$DY$2)))</f>
        <v>152082.1273872907</v>
      </c>
      <c r="CF33" s="51">
        <f t="shared" ca="1" si="5"/>
        <v>1804027.8837832068</v>
      </c>
      <c r="CG33" s="51">
        <f t="shared" ca="1" si="5"/>
        <v>1882662.053187045</v>
      </c>
      <c r="CH33" s="51">
        <f t="shared" ca="1" si="5"/>
        <v>2018611.1123509784</v>
      </c>
      <c r="CI33" s="51">
        <f t="shared" ca="1" si="5"/>
        <v>2094171.978440088</v>
      </c>
      <c r="CJ33" s="51">
        <f t="shared" ca="1" si="5"/>
        <v>2103176.9636200727</v>
      </c>
      <c r="CK33" s="51">
        <f t="shared" ca="1" si="5"/>
        <v>2038547.7072587409</v>
      </c>
      <c r="CM33" s="1">
        <f>VLOOKUP($A33,Auxiliar_OPEX_CustosUnit!$A$4:$BT$129,COLUMN(Auxiliar_OPEX_CustosUnit!S$2),0)</f>
        <v>0</v>
      </c>
      <c r="CN33" s="1">
        <f>VLOOKUP($A33,Auxiliar_OPEX_CustosUnit!$A$4:$BT$129,COLUMN(Auxiliar_OPEX_CustosUnit!T$2),0)</f>
        <v>0</v>
      </c>
      <c r="CO33" s="1">
        <f>VLOOKUP($A33,Auxiliar_OPEX_CustosUnit!$A$4:$BT$129,COLUMN(Auxiliar_OPEX_CustosUnit!U$2),0)</f>
        <v>26141.293879978701</v>
      </c>
      <c r="CP33" s="1">
        <f>VLOOKUP($A33,Auxiliar_OPEX_CustosUnit!$A$4:$BT$129,COLUMN(Auxiliar_OPEX_CustosUnit!V$2),0)</f>
        <v>0</v>
      </c>
      <c r="CQ33" s="1">
        <f>VLOOKUP($A33,Auxiliar_OPEX_CustosUnit!$A$4:$BT$129,COLUMN(Auxiliar_OPEX_CustosUnit!W$2),0)</f>
        <v>0</v>
      </c>
      <c r="CR33" s="1">
        <f>VLOOKUP($A33,Auxiliar_OPEX_CustosUnit!$A$4:$BT$129,COLUMN(Auxiliar_OPEX_CustosUnit!X$2),0)</f>
        <v>0</v>
      </c>
      <c r="CS33" s="1">
        <f>VLOOKUP($A33,Auxiliar_OPEX_CustosUnit!$A$4:$BT$129,COLUMN(Auxiliar_OPEX_CustosUnit!Y$2),0)</f>
        <v>11.349240806368099</v>
      </c>
      <c r="CT33" s="1">
        <f>VLOOKUP($A33,Auxiliar_OPEX_CustosUnit!$A$4:$BT$129,COLUMN(Auxiliar_OPEX_CustosUnit!Z$2),0)</f>
        <v>0</v>
      </c>
      <c r="CU33" s="1">
        <f>VLOOKUP($A33,Auxiliar_OPEX_CustosUnit!$A$4:$BT$129,COLUMN(Auxiliar_OPEX_CustosUnit!AA$2),0)</f>
        <v>0</v>
      </c>
      <c r="CV33" s="1">
        <f>VLOOKUP($A33,Auxiliar_OPEX_CustosUnit!$A$4:$BT$129,COLUMN(Auxiliar_OPEX_CustosUnit!AB$2),0)</f>
        <v>0</v>
      </c>
      <c r="CW33" s="1">
        <f>VLOOKUP($A33,Auxiliar_OPEX_CustosUnit!$A$4:$BT$129,COLUMN(Auxiliar_OPEX_CustosUnit!AC$2),0)</f>
        <v>3.0472526043200002E-3</v>
      </c>
      <c r="CX33" s="1">
        <f>VLOOKUP($A33,Auxiliar_OPEX_CustosUnit!$A$4:$BT$129,COLUMN(Auxiliar_OPEX_CustosUnit!AD$2),0)</f>
        <v>0</v>
      </c>
      <c r="CY33" s="1">
        <f>VLOOKUP($A33,Auxiliar_OPEX_CustosUnit!$A$4:$BT$129,COLUMN(Auxiliar_OPEX_CustosUnit!AE$2),0)</f>
        <v>6.7652818752340602</v>
      </c>
      <c r="CZ33" s="1">
        <f>VLOOKUP($A33,Auxiliar_OPEX_CustosUnit!$A$4:$BT$129,COLUMN(Auxiliar_OPEX_CustosUnit!AF$2),0)</f>
        <v>0</v>
      </c>
      <c r="DA33" s="1">
        <f>VLOOKUP($A33,Auxiliar_OPEX_CustosUnit!$A$4:$BT$129,COLUMN(Auxiliar_OPEX_CustosUnit!AG$2),0)</f>
        <v>0</v>
      </c>
      <c r="DB33" s="1">
        <f>VLOOKUP($A33,Auxiliar_OPEX_CustosUnit!$A$4:$BT$129,COLUMN(Auxiliar_OPEX_CustosUnit!AH$2),0)</f>
        <v>0</v>
      </c>
      <c r="DC33" s="1">
        <f>VLOOKUP($A33,Auxiliar_OPEX_CustosUnit!$A$4:$BT$129,COLUMN(Auxiliar_OPEX_CustosUnit!AI$2),0)</f>
        <v>0</v>
      </c>
      <c r="DD33" s="1">
        <f>VLOOKUP($A33,Auxiliar_OPEX_CustosUnit!$A$4:$BT$129,COLUMN(Auxiliar_OPEX_CustosUnit!AJ$2),0)</f>
        <v>0</v>
      </c>
      <c r="DG33" s="60">
        <v>44136</v>
      </c>
      <c r="DH33" s="1">
        <v>1</v>
      </c>
      <c r="DI33" s="1">
        <f>INDEX(Auxiliar_OPEX_Drivers!$B$2:$CH$18,MATCH(Auxiliar_OPEX_M!DI$3,Auxiliar_OPEX_Drivers!$B$2:$B$18,0),MATCH($DG33,Auxiliar_OPEX_Drivers!$B$2:$CH$2,0))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INDEX(Auxiliar_OPEX_Drivers!$B$2:$CH$18,MATCH(Auxiliar_OPEX_M!DK$3,Auxiliar_OPEX_Drivers!$B$2:$B$18,0),MATCH($DG33,Auxiliar_OPEX_Drivers!$B$2:$CH$2,0))</f>
        <v>14.403415720910379</v>
      </c>
      <c r="DL33" s="1">
        <f>INDEX(Auxiliar_OPEX_Drivers!$B$2:$CH$18,MATCH(Auxiliar_OPEX_M!DL$3,Auxiliar_OPEX_Drivers!$B$2:$B$18,0),MATCH($DG33,Auxiliar_OPEX_Drivers!$B$2:$CH$2,0))</f>
        <v>62.955560410032106</v>
      </c>
      <c r="DM33" s="1">
        <f>INDEX(Auxiliar_OPEX_Drivers!$B$2:$CH$18,MATCH(Auxiliar_OPEX_M!DM$3,Auxiliar_OPEX_Drivers!$B$2:$B$18,0),MATCH($DG33,Auxiliar_OPEX_Drivers!$B$2:$CH$2,0))</f>
        <v>13</v>
      </c>
      <c r="DN33" s="1">
        <f>INDEX(Auxiliar_OPEX_Drivers!$B$2:$CH$18,MATCH(Auxiliar_OPEX_M!DN$3,Auxiliar_OPEX_Drivers!$B$2:$B$18,0),MATCH($DG33,Auxiliar_OPEX_Drivers!$B$2:$CH$2,0))</f>
        <v>656.15530343146793</v>
      </c>
      <c r="DO33" s="1">
        <f>INDEX(Auxiliar_OPEX_Drivers!$B$2:$CH$18,MATCH(Auxiliar_OPEX_M!DO$3,Auxiliar_OPEX_Drivers!$B$2:$B$18,0),MATCH($DG33,Auxiliar_OPEX_Drivers!$B$2:$CH$2,0))</f>
        <v>12</v>
      </c>
      <c r="DP33" s="1">
        <f>INDEX(Auxiliar_OPEX_Drivers!$B$2:$CH$18,MATCH(Auxiliar_OPEX_M!DP$3,Auxiliar_OPEX_Drivers!$B$2:$B$18,0),MATCH($DG33,Auxiliar_OPEX_Drivers!$B$2:$CH$2,0))</f>
        <v>197.73070641005256</v>
      </c>
      <c r="DQ33" s="1">
        <f>INDEX(Auxiliar_OPEX_Drivers!$B$2:$CH$18,MATCH(Auxiliar_OPEX_M!DQ$3,Auxiliar_OPEX_Drivers!$B$2:$B$18,0),MATCH($DG33,Auxiliar_OPEX_Drivers!$B$2:$CH$2,0))</f>
        <v>37.100853930227593</v>
      </c>
      <c r="DR33" s="1">
        <f>INDEX(Auxiliar_OPEX_Drivers!$B$2:$CH$18,MATCH(Auxiliar_OPEX_M!DR$3,Auxiliar_OPEX_Drivers!$B$2:$B$18,0),MATCH($DG33,Auxiliar_OPEX_Drivers!$B$2:$CH$2,0))</f>
        <v>19035593.47129976</v>
      </c>
      <c r="DS33" s="1">
        <f>INDEX(Auxiliar_OPEX_Drivers!$B$2:$CH$18,MATCH(Auxiliar_OPEX_M!DS$3,Auxiliar_OPEX_Drivers!$B$2:$B$18,0),MATCH($DG33,Auxiliar_OPEX_Drivers!$B$2:$CH$2,0))</f>
        <v>73847</v>
      </c>
      <c r="DT33" s="1">
        <f>INDEX(Auxiliar_OPEX_Drivers!$B$2:$CH$18,MATCH(Auxiliar_OPEX_M!DT$3,Auxiliar_OPEX_Drivers!$B$2:$B$18,0),MATCH($DG33,Auxiliar_OPEX_Drivers!$B$2:$CH$2,0))</f>
        <v>8566.915095313303</v>
      </c>
      <c r="DU33" s="1">
        <f>INDEX(Auxiliar_OPEX_Drivers!$B$2:$CH$18,MATCH(Auxiliar_OPEX_M!DU$3,Auxiliar_OPEX_Drivers!$B$2:$B$18,0),MATCH($DG33,Auxiliar_OPEX_Drivers!$B$2:$CH$2,0))</f>
        <v>1887.6170686465584</v>
      </c>
      <c r="DV33" s="1">
        <f>INDEX(Auxiliar_OPEX_Drivers!$B$2:$CH$18,MATCH(Auxiliar_OPEX_M!DV$3,Auxiliar_OPEX_Drivers!$B$2:$B$18,0),MATCH($DG33,Auxiliar_OPEX_Drivers!$B$2:$CH$2,0))</f>
        <v>2254345.754757232</v>
      </c>
      <c r="DW33" s="1">
        <f>INDEX(Auxiliar_OPEX_Drivers!$B$2:$CH$18,MATCH(Auxiliar_OPEX_M!DW$3,Auxiliar_OPEX_Drivers!$B$2:$B$18,0),MATCH($DG33,Auxiliar_OPEX_Drivers!$B$2:$CH$2,0))</f>
        <v>8419.6195953133029</v>
      </c>
      <c r="DX33" s="1">
        <f>INDEX(Auxiliar_OPEX_Drivers!$B$2:$CH$18,MATCH(Auxiliar_OPEX_M!DX$3,Auxiliar_OPEX_Drivers!$B$2:$B$18,0),MATCH($DG33,Auxiliar_OPEX_Drivers!$B$2:$CH$2,0))</f>
        <v>2276205.7188490583</v>
      </c>
      <c r="DY33" s="1">
        <f>INDEX(Auxiliar_OPEX_Drivers!$B$2:$CH$18,MATCH(Auxiliar_OPEX_M!DY$3,Auxiliar_OPEX_Drivers!$B$2:$B$18,0),MATCH($DG33,Auxiliar_OPEX_Drivers!$B$2:$CH$2,0))</f>
        <v>993.3458399026905</v>
      </c>
    </row>
    <row r="34" spans="1:129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2691.9675967444123</v>
      </c>
      <c r="E34" s="51">
        <f ca="1">SUMPRODUCT($CM34:$DD34,INDIRECT(ADDRESS(E$2,$DH$2)):INDIRECT(ADDRESS(E$2,$DY$2)))</f>
        <v>2705.9307730631599</v>
      </c>
      <c r="F34" s="51">
        <f ca="1">SUMPRODUCT($CM34:$DD34,INDIRECT(ADDRESS(F$2,$DH$2)):INDIRECT(ADDRESS(F$2,$DY$2)))</f>
        <v>2720.1837625592239</v>
      </c>
      <c r="G34" s="51">
        <f ca="1">SUMPRODUCT($CM34:$DD34,INDIRECT(ADDRESS(G$2,$DH$2)):INDIRECT(ADDRESS(G$2,$DY$2)))</f>
        <v>2733.4106868685585</v>
      </c>
      <c r="H34" s="51">
        <f ca="1">SUMPRODUCT($CM34:$DD34,INDIRECT(ADDRESS(H$2,$DH$2)):INDIRECT(ADDRESS(H$2,$DY$2)))</f>
        <v>2747.7202589885842</v>
      </c>
      <c r="I34" s="51">
        <f ca="1">SUMPRODUCT($CM34:$DD34,INDIRECT(ADDRESS(I$2,$DH$2)):INDIRECT(ADDRESS(I$2,$DY$2)))</f>
        <v>2762.544901604565</v>
      </c>
      <c r="J34" s="51">
        <f ca="1">SUMPRODUCT($CM34:$DD34,INDIRECT(ADDRESS(J$2,$DH$2)):INDIRECT(ADDRESS(J$2,$DY$2)))</f>
        <v>2776.3486166976172</v>
      </c>
      <c r="K34" s="51">
        <f ca="1">SUMPRODUCT($CM34:$DD34,INDIRECT(ADDRESS(K$2,$DH$2)):INDIRECT(ADDRESS(K$2,$DY$2)))</f>
        <v>2792.1717211012401</v>
      </c>
      <c r="L34" s="51">
        <f ca="1">SUMPRODUCT($CM34:$DD34,INDIRECT(ADDRESS(L$2,$DH$2)):INDIRECT(ADDRESS(L$2,$DY$2)))</f>
        <v>2807.6785252336845</v>
      </c>
      <c r="M34" s="51">
        <f ca="1">SUMPRODUCT($CM34:$DD34,INDIRECT(ADDRESS(M$2,$DH$2)):INDIRECT(ADDRESS(M$2,$DY$2)))</f>
        <v>2821.1866731786467</v>
      </c>
      <c r="N34" s="51">
        <f ca="1">SUMPRODUCT($CM34:$DD34,INDIRECT(ADDRESS(N$2,$DH$2)):INDIRECT(ADDRESS(N$2,$DY$2)))</f>
        <v>2835.8749727448267</v>
      </c>
      <c r="O34" s="51">
        <f ca="1">SUMPRODUCT($CM34:$DD34,INDIRECT(ADDRESS(O$2,$DH$2)):INDIRECT(ADDRESS(O$2,$DY$2)))</f>
        <v>2851.9436776553093</v>
      </c>
      <c r="P34" s="51">
        <f ca="1">SUMPRODUCT($CM34:$DD34,INDIRECT(ADDRESS(P$2,$DH$2)):INDIRECT(ADDRESS(P$2,$DY$2)))</f>
        <v>2865.9449197590675</v>
      </c>
      <c r="Q34" s="51">
        <f ca="1">SUMPRODUCT($CM34:$DD34,INDIRECT(ADDRESS(Q$2,$DH$2)):INDIRECT(ADDRESS(Q$2,$DY$2)))</f>
        <v>2879.077586088823</v>
      </c>
      <c r="R34" s="51">
        <f ca="1">SUMPRODUCT($CM34:$DD34,INDIRECT(ADDRESS(R$2,$DH$2)):INDIRECT(ADDRESS(R$2,$DY$2)))</f>
        <v>2892.7670850174986</v>
      </c>
      <c r="S34" s="51">
        <f ca="1">SUMPRODUCT($CM34:$DD34,INDIRECT(ADDRESS(S$2,$DH$2)):INDIRECT(ADDRESS(S$2,$DY$2)))</f>
        <v>2907.9686016966898</v>
      </c>
      <c r="T34" s="51">
        <f ca="1">SUMPRODUCT($CM34:$DD34,INDIRECT(ADDRESS(T$2,$DH$2)):INDIRECT(ADDRESS(T$2,$DY$2)))</f>
        <v>2922.7487709934253</v>
      </c>
      <c r="U34" s="51">
        <f ca="1">SUMPRODUCT($CM34:$DD34,INDIRECT(ADDRESS(U$2,$DH$2)):INDIRECT(ADDRESS(U$2,$DY$2)))</f>
        <v>2936.2590330623038</v>
      </c>
      <c r="V34" s="51">
        <f ca="1">SUMPRODUCT($CM34:$DD34,INDIRECT(ADDRESS(V$2,$DH$2)):INDIRECT(ADDRESS(V$2,$DY$2)))</f>
        <v>2948.5816274314861</v>
      </c>
      <c r="W34" s="51">
        <f ca="1">SUMPRODUCT($CM34:$DD34,INDIRECT(ADDRESS(W$2,$DH$2)):INDIRECT(ADDRESS(W$2,$DY$2)))</f>
        <v>2962.241166637818</v>
      </c>
      <c r="X34" s="51">
        <f ca="1">SUMPRODUCT($CM34:$DD34,INDIRECT(ADDRESS(X$2,$DH$2)):INDIRECT(ADDRESS(X$2,$DY$2)))</f>
        <v>2976.2231358035024</v>
      </c>
      <c r="Y34" s="51">
        <f ca="1">SUMPRODUCT($CM34:$DD34,INDIRECT(ADDRESS(Y$2,$DH$2)):INDIRECT(ADDRESS(Y$2,$DY$2)))</f>
        <v>2990.828212897321</v>
      </c>
      <c r="Z34" s="51">
        <f ca="1">SUMPRODUCT($CM34:$DD34,INDIRECT(ADDRESS(Z$2,$DH$2)):INDIRECT(ADDRESS(Z$2,$DY$2)))</f>
        <v>3006.5281050160793</v>
      </c>
      <c r="AA34" s="51">
        <f ca="1">SUMPRODUCT($CM34:$DD34,INDIRECT(ADDRESS(AA$2,$DH$2)):INDIRECT(ADDRESS(AA$2,$DY$2)))</f>
        <v>3021.7390090796944</v>
      </c>
      <c r="AB34" s="51">
        <f ca="1">SUMPRODUCT($CM34:$DD34,INDIRECT(ADDRESS(AB$2,$DH$2)):INDIRECT(ADDRESS(AB$2,$DY$2)))</f>
        <v>3033.1302398978323</v>
      </c>
      <c r="AC34" s="51">
        <f ca="1">SUMPRODUCT($CM34:$DD34,INDIRECT(ADDRESS(AC$2,$DH$2)):INDIRECT(ADDRESS(AC$2,$DY$2)))</f>
        <v>3045.1185070607357</v>
      </c>
      <c r="AD34" s="51">
        <f ca="1">SUMPRODUCT($CM34:$DD34,INDIRECT(ADDRESS(AD$2,$DH$2)):INDIRECT(ADDRESS(AD$2,$DY$2)))</f>
        <v>3055.5587983556584</v>
      </c>
      <c r="AE34" s="51">
        <f ca="1">SUMPRODUCT($CM34:$DD34,INDIRECT(ADDRESS(AE$2,$DH$2)):INDIRECT(ADDRESS(AE$2,$DY$2)))</f>
        <v>3065.068298924215</v>
      </c>
      <c r="AF34" s="51">
        <f ca="1">SUMPRODUCT($CM34:$DD34,INDIRECT(ADDRESS(AF$2,$DH$2)):INDIRECT(ADDRESS(AF$2,$DY$2)))</f>
        <v>3075.3061583543454</v>
      </c>
      <c r="AG34" s="51">
        <f ca="1">SUMPRODUCT($CM34:$DD34,INDIRECT(ADDRESS(AG$2,$DH$2)):INDIRECT(ADDRESS(AG$2,$DY$2)))</f>
        <v>3086.8559876610234</v>
      </c>
      <c r="AH34" s="51">
        <f ca="1">SUMPRODUCT($CM34:$DD34,INDIRECT(ADDRESS(AH$2,$DH$2)):INDIRECT(ADDRESS(AH$2,$DY$2)))</f>
        <v>3098.9219440508869</v>
      </c>
      <c r="AI34" s="51">
        <f ca="1">SUMPRODUCT($CM34:$DD34,INDIRECT(ADDRESS(AI$2,$DH$2)):INDIRECT(ADDRESS(AI$2,$DY$2)))</f>
        <v>3110.7951007993297</v>
      </c>
      <c r="AJ34" s="51">
        <f ca="1">SUMPRODUCT($CM34:$DD34,INDIRECT(ADDRESS(AJ$2,$DH$2)):INDIRECT(ADDRESS(AJ$2,$DY$2)))</f>
        <v>3121.866252734771</v>
      </c>
      <c r="AK34" s="51">
        <f ca="1">SUMPRODUCT($CM34:$DD34,INDIRECT(ADDRESS(AK$2,$DH$2)):INDIRECT(ADDRESS(AK$2,$DY$2)))</f>
        <v>3136.0206469857812</v>
      </c>
      <c r="AL34" s="51">
        <f ca="1">SUMPRODUCT($CM34:$DD34,INDIRECT(ADDRESS(AL$2,$DH$2)):INDIRECT(ADDRESS(AL$2,$DY$2)))</f>
        <v>3150.253242310001</v>
      </c>
      <c r="AM34" s="51">
        <f ca="1">SUMPRODUCT($CM34:$DD34,INDIRECT(ADDRESS(AM$2,$DH$2)):INDIRECT(ADDRESS(AM$2,$DY$2)))</f>
        <v>3163.7351073314053</v>
      </c>
      <c r="AN34" s="51">
        <f ca="1">SUMPRODUCT($CM34:$DD34,INDIRECT(ADDRESS(AN$2,$DH$2)):INDIRECT(ADDRESS(AN$2,$DY$2)))</f>
        <v>3175.7108196827844</v>
      </c>
      <c r="AO34" s="51">
        <f ca="1">SUMPRODUCT($CM34:$DD34,INDIRECT(ADDRESS(AO$2,$DH$2)):INDIRECT(ADDRESS(AO$2,$DY$2)))</f>
        <v>3188.5967925263285</v>
      </c>
      <c r="AP34" s="51">
        <f ca="1">SUMPRODUCT($CM34:$DD34,INDIRECT(ADDRESS(AP$2,$DH$2)):INDIRECT(ADDRESS(AP$2,$DY$2)))</f>
        <v>3201.4549758364965</v>
      </c>
      <c r="AQ34" s="51">
        <f ca="1">SUMPRODUCT($CM34:$DD34,INDIRECT(ADDRESS(AQ$2,$DH$2)):INDIRECT(ADDRESS(AQ$2,$DY$2)))</f>
        <v>3213.2490270948088</v>
      </c>
      <c r="AR34" s="51">
        <f ca="1">SUMPRODUCT($CM34:$DD34,INDIRECT(ADDRESS(AR$2,$DH$2)):INDIRECT(ADDRESS(AR$2,$DY$2)))</f>
        <v>3225.9658510169993</v>
      </c>
      <c r="AS34" s="51">
        <f ca="1">SUMPRODUCT($CM34:$DD34,INDIRECT(ADDRESS(AS$2,$DH$2)):INDIRECT(ADDRESS(AS$2,$DY$2)))</f>
        <v>3238.6826749391898</v>
      </c>
      <c r="AT34" s="51">
        <f ca="1">SUMPRODUCT($CM34:$DD34,INDIRECT(ADDRESS(AT$2,$DH$2)):INDIRECT(ADDRESS(AT$2,$DY$2)))</f>
        <v>3250.8365118653646</v>
      </c>
      <c r="AU34" s="51">
        <f ca="1">SUMPRODUCT($CM34:$DD34,INDIRECT(ADDRESS(AU$2,$DH$2)):INDIRECT(ADDRESS(AU$2,$DY$2)))</f>
        <v>3264.6521041786068</v>
      </c>
      <c r="AV34" s="51">
        <f ca="1">SUMPRODUCT($CM34:$DD34,INDIRECT(ADDRESS(AV$2,$DH$2)):INDIRECT(ADDRESS(AV$2,$DY$2)))</f>
        <v>3279.5585581506771</v>
      </c>
      <c r="AW34" s="51">
        <f ca="1">SUMPRODUCT($CM34:$DD34,INDIRECT(ADDRESS(AW$2,$DH$2)):INDIRECT(ADDRESS(AW$2,$DY$2)))</f>
        <v>3294.0236188810327</v>
      </c>
      <c r="AX34" s="51">
        <f ca="1">SUMPRODUCT($CM34:$DD34,INDIRECT(ADDRESS(AX$2,$DH$2)):INDIRECT(ADDRESS(AX$2,$DY$2)))</f>
        <v>3309.1415666974558</v>
      </c>
      <c r="AY34" s="51">
        <f ca="1">SUMPRODUCT($CM34:$DD34,INDIRECT(ADDRESS(AY$2,$DH$2)):INDIRECT(ADDRESS(AY$2,$DY$2)))</f>
        <v>3322.1942543965442</v>
      </c>
      <c r="AZ34" s="51">
        <f ca="1">SUMPRODUCT($CM34:$DD34,INDIRECT(ADDRESS(AZ$2,$DH$2)):INDIRECT(ADDRESS(AZ$2,$DY$2)))</f>
        <v>3331.4427043197252</v>
      </c>
      <c r="BA34" s="51">
        <f ca="1">SUMPRODUCT($CM34:$DD34,INDIRECT(ADDRESS(BA$2,$DH$2)):INDIRECT(ADDRESS(BA$2,$DY$2)))</f>
        <v>3339.8778630815218</v>
      </c>
      <c r="BB34" s="51">
        <f ca="1">SUMPRODUCT($CM34:$DD34,INDIRECT(ADDRESS(BB$2,$DH$2)):INDIRECT(ADDRESS(BB$2,$DY$2)))</f>
        <v>3348.8950724312203</v>
      </c>
      <c r="BC34" s="51">
        <f ca="1">SUMPRODUCT($CM34:$DD34,INDIRECT(ADDRESS(BC$2,$DH$2)):INDIRECT(ADDRESS(BC$2,$DY$2)))</f>
        <v>3356.7841530987916</v>
      </c>
      <c r="BD34" s="51">
        <f ca="1">SUMPRODUCT($CM34:$DD34,INDIRECT(ADDRESS(BD$2,$DH$2)):INDIRECT(ADDRESS(BD$2,$DY$2)))</f>
        <v>3364.5036938396433</v>
      </c>
      <c r="BE34" s="51">
        <f ca="1">SUMPRODUCT($CM34:$DD34,INDIRECT(ADDRESS(BE$2,$DH$2)):INDIRECT(ADDRESS(BE$2,$DY$2)))</f>
        <v>3372.7060480064938</v>
      </c>
      <c r="BF34" s="51">
        <f ca="1">SUMPRODUCT($CM34:$DD34,INDIRECT(ADDRESS(BF$2,$DH$2)):INDIRECT(ADDRESS(BF$2,$DY$2)))</f>
        <v>3381.5105504370613</v>
      </c>
      <c r="BG34" s="51">
        <f ca="1">SUMPRODUCT($CM34:$DD34,INDIRECT(ADDRESS(BG$2,$DH$2)):INDIRECT(ADDRESS(BG$2,$DY$2)))</f>
        <v>3393.8923870286449</v>
      </c>
      <c r="BH34" s="51">
        <f ca="1">SUMPRODUCT($CM34:$DD34,INDIRECT(ADDRESS(BH$2,$DH$2)):INDIRECT(ADDRESS(BH$2,$DY$2)))</f>
        <v>3406.2742236202284</v>
      </c>
      <c r="BI34" s="51">
        <f ca="1">SUMPRODUCT($CM34:$DD34,INDIRECT(ADDRESS(BI$2,$DH$2)):INDIRECT(ADDRESS(BI$2,$DY$2)))</f>
        <v>3418.656060211812</v>
      </c>
      <c r="BJ34" s="51">
        <f ca="1">SUMPRODUCT($CM34:$DD34,INDIRECT(ADDRESS(BJ$2,$DH$2)):INDIRECT(ADDRESS(BJ$2,$DY$2)))</f>
        <v>3431.0378968033956</v>
      </c>
      <c r="BK34" s="51">
        <f ca="1">SUMPRODUCT($CM34:$DD34,INDIRECT(ADDRESS(BK$2,$DH$2)):INDIRECT(ADDRESS(BK$2,$DY$2)))</f>
        <v>3443.4197333949792</v>
      </c>
      <c r="BL34" s="51">
        <f ca="1">SUMPRODUCT($CM34:$DD34,INDIRECT(ADDRESS(BL$2,$DH$2)):INDIRECT(ADDRESS(BL$2,$DY$2)))</f>
        <v>3453.2545773240026</v>
      </c>
      <c r="BM34" s="51">
        <f ca="1">SUMPRODUCT($CM34:$DD34,INDIRECT(ADDRESS(BM$2,$DH$2)):INDIRECT(ADDRESS(BM$2,$DY$2)))</f>
        <v>3463.0894212530266</v>
      </c>
      <c r="BN34" s="51">
        <f ca="1">SUMPRODUCT($CM34:$DD34,INDIRECT(ADDRESS(BN$2,$DH$2)):INDIRECT(ADDRESS(BN$2,$DY$2)))</f>
        <v>3472.92426518205</v>
      </c>
      <c r="BO34" s="51">
        <f ca="1">SUMPRODUCT($CM34:$DD34,INDIRECT(ADDRESS(BO$2,$DH$2)):INDIRECT(ADDRESS(BO$2,$DY$2)))</f>
        <v>3482.7591091110739</v>
      </c>
      <c r="BP34" s="51">
        <f ca="1">SUMPRODUCT($CM34:$DD34,INDIRECT(ADDRESS(BP$2,$DH$2)):INDIRECT(ADDRESS(BP$2,$DY$2)))</f>
        <v>3492.5939530400974</v>
      </c>
      <c r="BQ34" s="51">
        <f ca="1">SUMPRODUCT($CM34:$DD34,INDIRECT(ADDRESS(BQ$2,$DH$2)):INDIRECT(ADDRESS(BQ$2,$DY$2)))</f>
        <v>3502.4287969691213</v>
      </c>
      <c r="BR34" s="51">
        <f ca="1">SUMPRODUCT($CM34:$DD34,INDIRECT(ADDRESS(BR$2,$DH$2)):INDIRECT(ADDRESS(BR$2,$DY$2)))</f>
        <v>3512.2636408981448</v>
      </c>
      <c r="BS34" s="51">
        <f ca="1">SUMPRODUCT($CM34:$DD34,INDIRECT(ADDRESS(BS$2,$DH$2)):INDIRECT(ADDRESS(BS$2,$DY$2)))</f>
        <v>3522.0984848271687</v>
      </c>
      <c r="BT34" s="51">
        <f ca="1">SUMPRODUCT($CM34:$DD34,INDIRECT(ADDRESS(BT$2,$DH$2)):INDIRECT(ADDRESS(BT$2,$DY$2)))</f>
        <v>3531.9333287561922</v>
      </c>
      <c r="BU34" s="51">
        <f ca="1">SUMPRODUCT($CM34:$DD34,INDIRECT(ADDRESS(BU$2,$DH$2)):INDIRECT(ADDRESS(BU$2,$DY$2)))</f>
        <v>3541.7681726852161</v>
      </c>
      <c r="BV34" s="51">
        <f ca="1">SUMPRODUCT($CM34:$DD34,INDIRECT(ADDRESS(BV$2,$DH$2)):INDIRECT(ADDRESS(BV$2,$DY$2)))</f>
        <v>3551.6030166142396</v>
      </c>
      <c r="BW34" s="51">
        <f ca="1">SUMPRODUCT($CM34:$DD34,INDIRECT(ADDRESS(BW$2,$DH$2)):INDIRECT(ADDRESS(BW$2,$DY$2)))</f>
        <v>3561.4378605432635</v>
      </c>
      <c r="BX34" s="51">
        <f ca="1">SUMPRODUCT($CM34:$DD34,INDIRECT(ADDRESS(BX$2,$DH$2)):INDIRECT(ADDRESS(BX$2,$DY$2)))</f>
        <v>3573.819697134847</v>
      </c>
      <c r="BY34" s="51">
        <f ca="1">SUMPRODUCT($CM34:$DD34,INDIRECT(ADDRESS(BY$2,$DH$2)):INDIRECT(ADDRESS(BY$2,$DY$2)))</f>
        <v>3586.2015337264306</v>
      </c>
      <c r="BZ34" s="51">
        <f ca="1">SUMPRODUCT($CM34:$DD34,INDIRECT(ADDRESS(BZ$2,$DH$2)):INDIRECT(ADDRESS(BZ$2,$DY$2)))</f>
        <v>3598.5833703180137</v>
      </c>
      <c r="CA34" s="51">
        <f ca="1">SUMPRODUCT($CM34:$DD34,INDIRECT(ADDRESS(CA$2,$DH$2)):INDIRECT(ADDRESS(CA$2,$DY$2)))</f>
        <v>3610.9652069095973</v>
      </c>
      <c r="CB34" s="51">
        <f ca="1">SUMPRODUCT($CM34:$DD34,INDIRECT(ADDRESS(CB$2,$DH$2)):INDIRECT(ADDRESS(CB$2,$DY$2)))</f>
        <v>3623.3470435011809</v>
      </c>
      <c r="CC34" s="51">
        <f ca="1">SUMPRODUCT($CM34:$DD34,INDIRECT(ADDRESS(CC$2,$DH$2)):INDIRECT(ADDRESS(CC$2,$DY$2)))</f>
        <v>3635.7288800927645</v>
      </c>
      <c r="CD34" s="51">
        <f ca="1">SUMPRODUCT($CM34:$DD34,INDIRECT(ADDRESS(CD$2,$DH$2)):INDIRECT(ADDRESS(CD$2,$DY$2)))</f>
        <v>3648.1107166843481</v>
      </c>
      <c r="CF34" s="51">
        <f t="shared" ref="CF34:CK43" ca="1" si="6">SUMPRODUCT($D34:$CD34,N($D$1:$CD$1=CF$1))</f>
        <v>33246.962166439829</v>
      </c>
      <c r="CG34" s="51">
        <f t="shared" ca="1" si="6"/>
        <v>35310.907253483703</v>
      </c>
      <c r="CH34" s="51">
        <f t="shared" ca="1" si="6"/>
        <v>37142.63028446598</v>
      </c>
      <c r="CI34" s="51">
        <f t="shared" ca="1" si="6"/>
        <v>38964.066755266293</v>
      </c>
      <c r="CJ34" s="51">
        <f t="shared" ca="1" si="6"/>
        <v>40589.000386273525</v>
      </c>
      <c r="CK34" s="51">
        <f t="shared" ca="1" si="6"/>
        <v>42088.154627203599</v>
      </c>
      <c r="CM34" s="1">
        <f>VLOOKUP($A34,Auxiliar_OPEX_CustosUnit!$A$4:$BT$129,COLUMN(Auxiliar_OPEX_CustosUnit!S$2),0)</f>
        <v>0</v>
      </c>
      <c r="CN34" s="1">
        <f>VLOOKUP($A34,Auxiliar_OPEX_CustosUnit!$A$4:$BT$129,COLUMN(Auxiliar_OPEX_CustosUnit!T$2),0)</f>
        <v>0</v>
      </c>
      <c r="CO34" s="1">
        <f>VLOOKUP($A34,Auxiliar_OPEX_CustosUnit!$A$4:$BT$129,COLUMN(Auxiliar_OPEX_CustosUnit!U$2),0)</f>
        <v>109.648310371202</v>
      </c>
      <c r="CP34" s="1">
        <f>VLOOKUP($A34,Auxiliar_OPEX_CustosUnit!$A$4:$BT$129,COLUMN(Auxiliar_OPEX_CustosUnit!V$2),0)</f>
        <v>0</v>
      </c>
      <c r="CQ34" s="1">
        <f>VLOOKUP($A34,Auxiliar_OPEX_CustosUnit!$A$4:$BT$129,COLUMN(Auxiliar_OPEX_CustosUnit!W$2),0)</f>
        <v>0</v>
      </c>
      <c r="CR34" s="1">
        <f>VLOOKUP($A34,Auxiliar_OPEX_CustosUnit!$A$4:$BT$129,COLUMN(Auxiliar_OPEX_CustosUnit!X$2),0)</f>
        <v>0</v>
      </c>
      <c r="CS34" s="1">
        <f>VLOOKUP($A34,Auxiliar_OPEX_CustosUnit!$A$4:$BT$129,COLUMN(Auxiliar_OPEX_CustosUnit!Y$2),0)</f>
        <v>0</v>
      </c>
      <c r="CT34" s="1">
        <f>VLOOKUP($A34,Auxiliar_OPEX_CustosUnit!$A$4:$BT$129,COLUMN(Auxiliar_OPEX_CustosUnit!Z$2),0)</f>
        <v>0</v>
      </c>
      <c r="CU34" s="1">
        <f>VLOOKUP($A34,Auxiliar_OPEX_CustosUnit!$A$4:$BT$129,COLUMN(Auxiliar_OPEX_CustosUnit!AA$2),0)</f>
        <v>0</v>
      </c>
      <c r="CV34" s="1">
        <f>VLOOKUP($A34,Auxiliar_OPEX_CustosUnit!$A$4:$BT$129,COLUMN(Auxiliar_OPEX_CustosUnit!AB$2),0)</f>
        <v>0</v>
      </c>
      <c r="CW34" s="1">
        <f>VLOOKUP($A34,Auxiliar_OPEX_CustosUnit!$A$4:$BT$129,COLUMN(Auxiliar_OPEX_CustosUnit!AC$2),0)</f>
        <v>1.5640214642E-4</v>
      </c>
      <c r="CX34" s="1">
        <f>VLOOKUP($A34,Auxiliar_OPEX_CustosUnit!$A$4:$BT$129,COLUMN(Auxiliar_OPEX_CustosUnit!AD$2),0)</f>
        <v>0</v>
      </c>
      <c r="CY34" s="1">
        <f>VLOOKUP($A34,Auxiliar_OPEX_CustosUnit!$A$4:$BT$129,COLUMN(Auxiliar_OPEX_CustosUnit!AE$2),0)</f>
        <v>0</v>
      </c>
      <c r="CZ34" s="1">
        <f>VLOOKUP($A34,Auxiliar_OPEX_CustosUnit!$A$4:$BT$129,COLUMN(Auxiliar_OPEX_CustosUnit!AF$2),0)</f>
        <v>0</v>
      </c>
      <c r="DA34" s="1">
        <f>VLOOKUP($A34,Auxiliar_OPEX_CustosUnit!$A$4:$BT$129,COLUMN(Auxiliar_OPEX_CustosUnit!AG$2),0)</f>
        <v>0</v>
      </c>
      <c r="DB34" s="1">
        <f>VLOOKUP($A34,Auxiliar_OPEX_CustosUnit!$A$4:$BT$129,COLUMN(Auxiliar_OPEX_CustosUnit!AH$2),0)</f>
        <v>0</v>
      </c>
      <c r="DC34" s="1">
        <f>VLOOKUP($A34,Auxiliar_OPEX_CustosUnit!$A$4:$BT$129,COLUMN(Auxiliar_OPEX_CustosUnit!AI$2),0)</f>
        <v>0</v>
      </c>
      <c r="DD34" s="1">
        <f>VLOOKUP($A34,Auxiliar_OPEX_CustosUnit!$A$4:$BT$129,COLUMN(Auxiliar_OPEX_CustosUnit!AJ$2),0)</f>
        <v>0</v>
      </c>
      <c r="DG34" s="60">
        <v>44166</v>
      </c>
      <c r="DH34" s="1">
        <v>1</v>
      </c>
      <c r="DI34" s="1">
        <f>INDEX(Auxiliar_OPEX_Drivers!$B$2:$CH$18,MATCH(Auxiliar_OPEX_M!DI$3,Auxiliar_OPEX_Drivers!$B$2:$B$18,0),MATCH($DG34,Auxiliar_OPEX_Drivers!$B$2:$CH$2,0))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INDEX(Auxiliar_OPEX_Drivers!$B$2:$CH$18,MATCH(Auxiliar_OPEX_M!DK$3,Auxiliar_OPEX_Drivers!$B$2:$B$18,0),MATCH($DG34,Auxiliar_OPEX_Drivers!$B$2:$CH$2,0))</f>
        <v>14.403415720910379</v>
      </c>
      <c r="DL34" s="1">
        <f>INDEX(Auxiliar_OPEX_Drivers!$B$2:$CH$18,MATCH(Auxiliar_OPEX_M!DL$3,Auxiliar_OPEX_Drivers!$B$2:$B$18,0),MATCH($DG34,Auxiliar_OPEX_Drivers!$B$2:$CH$2,0))</f>
        <v>62.955560410032106</v>
      </c>
      <c r="DM34" s="1">
        <f>INDEX(Auxiliar_OPEX_Drivers!$B$2:$CH$18,MATCH(Auxiliar_OPEX_M!DM$3,Auxiliar_OPEX_Drivers!$B$2:$B$18,0),MATCH($DG34,Auxiliar_OPEX_Drivers!$B$2:$CH$2,0))</f>
        <v>13</v>
      </c>
      <c r="DN34" s="1">
        <f>INDEX(Auxiliar_OPEX_Drivers!$B$2:$CH$18,MATCH(Auxiliar_OPEX_M!DN$3,Auxiliar_OPEX_Drivers!$B$2:$B$18,0),MATCH($DG34,Auxiliar_OPEX_Drivers!$B$2:$CH$2,0))</f>
        <v>656.15530343146793</v>
      </c>
      <c r="DO34" s="1">
        <f>INDEX(Auxiliar_OPEX_Drivers!$B$2:$CH$18,MATCH(Auxiliar_OPEX_M!DO$3,Auxiliar_OPEX_Drivers!$B$2:$B$18,0),MATCH($DG34,Auxiliar_OPEX_Drivers!$B$2:$CH$2,0))</f>
        <v>12</v>
      </c>
      <c r="DP34" s="1">
        <f>INDEX(Auxiliar_OPEX_Drivers!$B$2:$CH$18,MATCH(Auxiliar_OPEX_M!DP$3,Auxiliar_OPEX_Drivers!$B$2:$B$18,0),MATCH($DG34,Auxiliar_OPEX_Drivers!$B$2:$CH$2,0))</f>
        <v>197.73070641005256</v>
      </c>
      <c r="DQ34" s="1">
        <f>INDEX(Auxiliar_OPEX_Drivers!$B$2:$CH$18,MATCH(Auxiliar_OPEX_M!DQ$3,Auxiliar_OPEX_Drivers!$B$2:$B$18,0),MATCH($DG34,Auxiliar_OPEX_Drivers!$B$2:$CH$2,0))</f>
        <v>37.100853930227593</v>
      </c>
      <c r="DR34" s="1">
        <f>INDEX(Auxiliar_OPEX_Drivers!$B$2:$CH$18,MATCH(Auxiliar_OPEX_M!DR$3,Auxiliar_OPEX_Drivers!$B$2:$B$18,0),MATCH($DG34,Auxiliar_OPEX_Drivers!$B$2:$CH$2,0))</f>
        <v>19112740.47129976</v>
      </c>
      <c r="DS34" s="1">
        <f>INDEX(Auxiliar_OPEX_Drivers!$B$2:$CH$18,MATCH(Auxiliar_OPEX_M!DS$3,Auxiliar_OPEX_Drivers!$B$2:$B$18,0),MATCH($DG34,Auxiliar_OPEX_Drivers!$B$2:$CH$2,0))</f>
        <v>77147</v>
      </c>
      <c r="DT34" s="1">
        <f>INDEX(Auxiliar_OPEX_Drivers!$B$2:$CH$18,MATCH(Auxiliar_OPEX_M!DT$3,Auxiliar_OPEX_Drivers!$B$2:$B$18,0),MATCH($DG34,Auxiliar_OPEX_Drivers!$B$2:$CH$2,0))</f>
        <v>4094.8581957454162</v>
      </c>
      <c r="DU34" s="1">
        <f>INDEX(Auxiliar_OPEX_Drivers!$B$2:$CH$18,MATCH(Auxiliar_OPEX_M!DU$3,Auxiliar_OPEX_Drivers!$B$2:$B$18,0),MATCH($DG34,Auxiliar_OPEX_Drivers!$B$2:$CH$2,0))</f>
        <v>1009.5745157453019</v>
      </c>
      <c r="DV34" s="1">
        <f>INDEX(Auxiliar_OPEX_Drivers!$B$2:$CH$18,MATCH(Auxiliar_OPEX_M!DV$3,Auxiliar_OPEX_Drivers!$B$2:$B$18,0),MATCH($DG34,Auxiliar_OPEX_Drivers!$B$2:$CH$2,0))</f>
        <v>2256439.8594529773</v>
      </c>
      <c r="DW34" s="1">
        <f>INDEX(Auxiliar_OPEX_Drivers!$B$2:$CH$18,MATCH(Auxiliar_OPEX_M!DW$3,Auxiliar_OPEX_Drivers!$B$2:$B$18,0),MATCH($DG34,Auxiliar_OPEX_Drivers!$B$2:$CH$2,0))</f>
        <v>3967.1046957454173</v>
      </c>
      <c r="DX34" s="1">
        <f>INDEX(Auxiliar_OPEX_Drivers!$B$2:$CH$18,MATCH(Auxiliar_OPEX_M!DX$3,Auxiliar_OPEX_Drivers!$B$2:$B$18,0),MATCH($DG34,Auxiliar_OPEX_Drivers!$B$2:$CH$2,0))</f>
        <v>2278395.5770448036</v>
      </c>
      <c r="DY34" s="1">
        <f>INDEX(Auxiliar_OPEX_Drivers!$B$2:$CH$18,MATCH(Auxiliar_OPEX_M!DY$3,Auxiliar_OPEX_Drivers!$B$2:$B$18,0),MATCH($DG34,Auxiliar_OPEX_Drivers!$B$2:$CH$2,0))</f>
        <v>993.3458399026905</v>
      </c>
    </row>
    <row r="35" spans="1:129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32050.436686088407</v>
      </c>
      <c r="E35" s="51">
        <f ca="1">SUMPRODUCT($CM35:$DD35,INDIRECT(ADDRESS(E$2,$DH$2)):INDIRECT(ADDRESS(E$2,$DY$2)))</f>
        <v>31901.227544365178</v>
      </c>
      <c r="F35" s="51">
        <f ca="1">SUMPRODUCT($CM35:$DD35,INDIRECT(ADDRESS(F$2,$DH$2)):INDIRECT(ADDRESS(F$2,$DY$2)))</f>
        <v>32155.909946701871</v>
      </c>
      <c r="G35" s="51">
        <f ca="1">SUMPRODUCT($CM35:$DD35,INDIRECT(ADDRESS(G$2,$DH$2)):INDIRECT(ADDRESS(G$2,$DY$2)))</f>
        <v>32432.992182928509</v>
      </c>
      <c r="H35" s="51">
        <f ca="1">SUMPRODUCT($CM35:$DD35,INDIRECT(ADDRESS(H$2,$DH$2)):INDIRECT(ADDRESS(H$2,$DY$2)))</f>
        <v>32645.885129631642</v>
      </c>
      <c r="I35" s="51">
        <f ca="1">SUMPRODUCT($CM35:$DD35,INDIRECT(ADDRESS(I$2,$DH$2)):INDIRECT(ADDRESS(I$2,$DY$2)))</f>
        <v>31589.353132600179</v>
      </c>
      <c r="J35" s="51">
        <f ca="1">SUMPRODUCT($CM35:$DD35,INDIRECT(ADDRESS(J$2,$DH$2)):INDIRECT(ADDRESS(J$2,$DY$2)))</f>
        <v>29290.727260976051</v>
      </c>
      <c r="K35" s="51">
        <f ca="1">SUMPRODUCT($CM35:$DD35,INDIRECT(ADDRESS(K$2,$DH$2)):INDIRECT(ADDRESS(K$2,$DY$2)))</f>
        <v>30113.543557302979</v>
      </c>
      <c r="L35" s="51">
        <f ca="1">SUMPRODUCT($CM35:$DD35,INDIRECT(ADDRESS(L$2,$DH$2)):INDIRECT(ADDRESS(L$2,$DY$2)))</f>
        <v>31956.993341103083</v>
      </c>
      <c r="M35" s="51">
        <f ca="1">SUMPRODUCT($CM35:$DD35,INDIRECT(ADDRESS(M$2,$DH$2)):INDIRECT(ADDRESS(M$2,$DY$2)))</f>
        <v>33440.039611915548</v>
      </c>
      <c r="N35" s="51">
        <f ca="1">SUMPRODUCT($CM35:$DD35,INDIRECT(ADDRESS(N$2,$DH$2)):INDIRECT(ADDRESS(N$2,$DY$2)))</f>
        <v>33653.255242438885</v>
      </c>
      <c r="O35" s="51">
        <f ca="1">SUMPRODUCT($CM35:$DD35,INDIRECT(ADDRESS(O$2,$DH$2)):INDIRECT(ADDRESS(O$2,$DY$2)))</f>
        <v>33776.117618827295</v>
      </c>
      <c r="P35" s="51">
        <f ca="1">SUMPRODUCT($CM35:$DD35,INDIRECT(ADDRESS(P$2,$DH$2)):INDIRECT(ADDRESS(P$2,$DY$2)))</f>
        <v>33478.572161590761</v>
      </c>
      <c r="Q35" s="51">
        <f ca="1">SUMPRODUCT($CM35:$DD35,INDIRECT(ADDRESS(Q$2,$DH$2)):INDIRECT(ADDRESS(Q$2,$DY$2)))</f>
        <v>33417.85481821384</v>
      </c>
      <c r="R35" s="51">
        <f ca="1">SUMPRODUCT($CM35:$DD35,INDIRECT(ADDRESS(R$2,$DH$2)):INDIRECT(ADDRESS(R$2,$DY$2)))</f>
        <v>33445.695149419895</v>
      </c>
      <c r="S35" s="51">
        <f ca="1">SUMPRODUCT($CM35:$DD35,INDIRECT(ADDRESS(S$2,$DH$2)):INDIRECT(ADDRESS(S$2,$DY$2)))</f>
        <v>33547.019796837187</v>
      </c>
      <c r="T35" s="51">
        <f ca="1">SUMPRODUCT($CM35:$DD35,INDIRECT(ADDRESS(T$2,$DH$2)):INDIRECT(ADDRESS(T$2,$DY$2)))</f>
        <v>33516.708474739855</v>
      </c>
      <c r="U35" s="51">
        <f ca="1">SUMPRODUCT($CM35:$DD35,INDIRECT(ADDRESS(U$2,$DH$2)):INDIRECT(ADDRESS(U$2,$DY$2)))</f>
        <v>31592.718016250939</v>
      </c>
      <c r="V35" s="51">
        <f ca="1">SUMPRODUCT($CM35:$DD35,INDIRECT(ADDRESS(V$2,$DH$2)):INDIRECT(ADDRESS(V$2,$DY$2)))</f>
        <v>29524.859547581931</v>
      </c>
      <c r="W35" s="51">
        <f ca="1">SUMPRODUCT($CM35:$DD35,INDIRECT(ADDRESS(W$2,$DH$2)):INDIRECT(ADDRESS(W$2,$DY$2)))</f>
        <v>30955.218342253236</v>
      </c>
      <c r="X35" s="51">
        <f ca="1">SUMPRODUCT($CM35:$DD35,INDIRECT(ADDRESS(X$2,$DH$2)):INDIRECT(ADDRESS(X$2,$DY$2)))</f>
        <v>33051.691389919433</v>
      </c>
      <c r="Y35" s="51">
        <f ca="1">SUMPRODUCT($CM35:$DD35,INDIRECT(ADDRESS(Y$2,$DH$2)):INDIRECT(ADDRESS(Y$2,$DY$2)))</f>
        <v>34925.811212148074</v>
      </c>
      <c r="Z35" s="51">
        <f ca="1">SUMPRODUCT($CM35:$DD35,INDIRECT(ADDRESS(Z$2,$DH$2)):INDIRECT(ADDRESS(Z$2,$DY$2)))</f>
        <v>35231.434976837998</v>
      </c>
      <c r="AA35" s="51">
        <f ca="1">SUMPRODUCT($CM35:$DD35,INDIRECT(ADDRESS(AA$2,$DH$2)):INDIRECT(ADDRESS(AA$2,$DY$2)))</f>
        <v>35262.329662523785</v>
      </c>
      <c r="AB35" s="51">
        <f ca="1">SUMPRODUCT($CM35:$DD35,INDIRECT(ADDRESS(AB$2,$DH$2)):INDIRECT(ADDRESS(AB$2,$DY$2)))</f>
        <v>35357.118778516997</v>
      </c>
      <c r="AC35" s="51">
        <f ca="1">SUMPRODUCT($CM35:$DD35,INDIRECT(ADDRESS(AC$2,$DH$2)):INDIRECT(ADDRESS(AC$2,$DY$2)))</f>
        <v>35471.353577675822</v>
      </c>
      <c r="AD35" s="51">
        <f ca="1">SUMPRODUCT($CM35:$DD35,INDIRECT(ADDRESS(AD$2,$DH$2)):INDIRECT(ADDRESS(AD$2,$DY$2)))</f>
        <v>35459.371322315274</v>
      </c>
      <c r="AE35" s="51">
        <f ca="1">SUMPRODUCT($CM35:$DD35,INDIRECT(ADDRESS(AE$2,$DH$2)):INDIRECT(ADDRESS(AE$2,$DY$2)))</f>
        <v>35599.978263701181</v>
      </c>
      <c r="AF35" s="51">
        <f ca="1">SUMPRODUCT($CM35:$DD35,INDIRECT(ADDRESS(AF$2,$DH$2)):INDIRECT(ADDRESS(AF$2,$DY$2)))</f>
        <v>35584.006083357541</v>
      </c>
      <c r="AG35" s="51">
        <f ca="1">SUMPRODUCT($CM35:$DD35,INDIRECT(ADDRESS(AG$2,$DH$2)):INDIRECT(ADDRESS(AG$2,$DY$2)))</f>
        <v>32956.316554343248</v>
      </c>
      <c r="AH35" s="51">
        <f ca="1">SUMPRODUCT($CM35:$DD35,INDIRECT(ADDRESS(AH$2,$DH$2)):INDIRECT(ADDRESS(AH$2,$DY$2)))</f>
        <v>30510.333582000418</v>
      </c>
      <c r="AI35" s="51">
        <f ca="1">SUMPRODUCT($CM35:$DD35,INDIRECT(ADDRESS(AI$2,$DH$2)):INDIRECT(ADDRESS(AI$2,$DY$2)))</f>
        <v>32533.103036987766</v>
      </c>
      <c r="AJ35" s="51">
        <f ca="1">SUMPRODUCT($CM35:$DD35,INDIRECT(ADDRESS(AJ$2,$DH$2)):INDIRECT(ADDRESS(AJ$2,$DY$2)))</f>
        <v>34582.018811942376</v>
      </c>
      <c r="AK35" s="51">
        <f ca="1">SUMPRODUCT($CM35:$DD35,INDIRECT(ADDRESS(AK$2,$DH$2)):INDIRECT(ADDRESS(AK$2,$DY$2)))</f>
        <v>35598.971052099485</v>
      </c>
      <c r="AL35" s="51">
        <f ca="1">SUMPRODUCT($CM35:$DD35,INDIRECT(ADDRESS(AL$2,$DH$2)):INDIRECT(ADDRESS(AL$2,$DY$2)))</f>
        <v>35690.092273717775</v>
      </c>
      <c r="AM35" s="51">
        <f ca="1">SUMPRODUCT($CM35:$DD35,INDIRECT(ADDRESS(AM$2,$DH$2)):INDIRECT(ADDRESS(AM$2,$DY$2)))</f>
        <v>35733.32601064648</v>
      </c>
      <c r="AN35" s="51">
        <f ca="1">SUMPRODUCT($CM35:$DD35,INDIRECT(ADDRESS(AN$2,$DH$2)):INDIRECT(ADDRESS(AN$2,$DY$2)))</f>
        <v>36057.400091561984</v>
      </c>
      <c r="AO35" s="51">
        <f ca="1">SUMPRODUCT($CM35:$DD35,INDIRECT(ADDRESS(AO$2,$DH$2)):INDIRECT(ADDRESS(AO$2,$DY$2)))</f>
        <v>36063.514675436883</v>
      </c>
      <c r="AP35" s="51">
        <f ca="1">SUMPRODUCT($CM35:$DD35,INDIRECT(ADDRESS(AP$2,$DH$2)):INDIRECT(ADDRESS(AP$2,$DY$2)))</f>
        <v>35987.077673814303</v>
      </c>
      <c r="AQ35" s="51">
        <f ca="1">SUMPRODUCT($CM35:$DD35,INDIRECT(ADDRESS(AQ$2,$DH$2)):INDIRECT(ADDRESS(AQ$2,$DY$2)))</f>
        <v>35942.488452947808</v>
      </c>
      <c r="AR35" s="51">
        <f ca="1">SUMPRODUCT($CM35:$DD35,INDIRECT(ADDRESS(AR$2,$DH$2)):INDIRECT(ADDRESS(AR$2,$DY$2)))</f>
        <v>36177.387262191543</v>
      </c>
      <c r="AS35" s="51">
        <f ca="1">SUMPRODUCT($CM35:$DD35,INDIRECT(ADDRESS(AS$2,$DH$2)):INDIRECT(ADDRESS(AS$2,$DY$2)))</f>
        <v>34293.824446914412</v>
      </c>
      <c r="AT35" s="51">
        <f ca="1">SUMPRODUCT($CM35:$DD35,INDIRECT(ADDRESS(AT$2,$DH$2)):INDIRECT(ADDRESS(AT$2,$DY$2)))</f>
        <v>32226.822311907465</v>
      </c>
      <c r="AU35" s="51">
        <f ca="1">SUMPRODUCT($CM35:$DD35,INDIRECT(ADDRESS(AU$2,$DH$2)):INDIRECT(ADDRESS(AU$2,$DY$2)))</f>
        <v>33620.544565276665</v>
      </c>
      <c r="AV35" s="51">
        <f ca="1">SUMPRODUCT($CM35:$DD35,INDIRECT(ADDRESS(AV$2,$DH$2)):INDIRECT(ADDRESS(AV$2,$DY$2)))</f>
        <v>35750.921427179193</v>
      </c>
      <c r="AW35" s="51">
        <f ca="1">SUMPRODUCT($CM35:$DD35,INDIRECT(ADDRESS(AW$2,$DH$2)):INDIRECT(ADDRESS(AW$2,$DY$2)))</f>
        <v>37203.916568603876</v>
      </c>
      <c r="AX35" s="51">
        <f ca="1">SUMPRODUCT($CM35:$DD35,INDIRECT(ADDRESS(AX$2,$DH$2)):INDIRECT(ADDRESS(AX$2,$DY$2)))</f>
        <v>37185.550792964263</v>
      </c>
      <c r="AY35" s="51">
        <f ca="1">SUMPRODUCT($CM35:$DD35,INDIRECT(ADDRESS(AY$2,$DH$2)):INDIRECT(ADDRESS(AY$2,$DY$2)))</f>
        <v>36668.893894320528</v>
      </c>
      <c r="AZ35" s="51">
        <f ca="1">SUMPRODUCT($CM35:$DD35,INDIRECT(ADDRESS(AZ$2,$DH$2)):INDIRECT(ADDRESS(AZ$2,$DY$2)))</f>
        <v>36880.887564026125</v>
      </c>
      <c r="BA35" s="51">
        <f ca="1">SUMPRODUCT($CM35:$DD35,INDIRECT(ADDRESS(BA$2,$DH$2)):INDIRECT(ADDRESS(BA$2,$DY$2)))</f>
        <v>36581.366541748743</v>
      </c>
      <c r="BB35" s="51">
        <f ca="1">SUMPRODUCT($CM35:$DD35,INDIRECT(ADDRESS(BB$2,$DH$2)):INDIRECT(ADDRESS(BB$2,$DY$2)))</f>
        <v>37035.352853234595</v>
      </c>
      <c r="BC35" s="51">
        <f ca="1">SUMPRODUCT($CM35:$DD35,INDIRECT(ADDRESS(BC$2,$DH$2)):INDIRECT(ADDRESS(BC$2,$DY$2)))</f>
        <v>36889.101154998643</v>
      </c>
      <c r="BD35" s="51">
        <f ca="1">SUMPRODUCT($CM35:$DD35,INDIRECT(ADDRESS(BD$2,$DH$2)):INDIRECT(ADDRESS(BD$2,$DY$2)))</f>
        <v>36760.073828188448</v>
      </c>
      <c r="BE35" s="51">
        <f ca="1">SUMPRODUCT($CM35:$DD35,INDIRECT(ADDRESS(BE$2,$DH$2)):INDIRECT(ADDRESS(BE$2,$DY$2)))</f>
        <v>34148.73483227902</v>
      </c>
      <c r="BF35" s="51">
        <f ca="1">SUMPRODUCT($CM35:$DD35,INDIRECT(ADDRESS(BF$2,$DH$2)):INDIRECT(ADDRESS(BF$2,$DY$2)))</f>
        <v>31829.480050561509</v>
      </c>
      <c r="BG35" s="51">
        <f ca="1">SUMPRODUCT($CM35:$DD35,INDIRECT(ADDRESS(BG$2,$DH$2)):INDIRECT(ADDRESS(BG$2,$DY$2)))</f>
        <v>35227.192184960368</v>
      </c>
      <c r="BH35" s="51">
        <f ca="1">SUMPRODUCT($CM35:$DD35,INDIRECT(ADDRESS(BH$2,$DH$2)):INDIRECT(ADDRESS(BH$2,$DY$2)))</f>
        <v>36969.621245437767</v>
      </c>
      <c r="BI35" s="51">
        <f ca="1">SUMPRODUCT($CM35:$DD35,INDIRECT(ADDRESS(BI$2,$DH$2)):INDIRECT(ADDRESS(BI$2,$DY$2)))</f>
        <v>37025.636653107525</v>
      </c>
      <c r="BJ35" s="51">
        <f ca="1">SUMPRODUCT($CM35:$DD35,INDIRECT(ADDRESS(BJ$2,$DH$2)):INDIRECT(ADDRESS(BJ$2,$DY$2)))</f>
        <v>37049.08576578545</v>
      </c>
      <c r="BK35" s="51">
        <f ca="1">SUMPRODUCT($CM35:$DD35,INDIRECT(ADDRESS(BK$2,$DH$2)):INDIRECT(ADDRESS(BK$2,$DY$2)))</f>
        <v>36825.184931745498</v>
      </c>
      <c r="BL35" s="51">
        <f ca="1">SUMPRODUCT($CM35:$DD35,INDIRECT(ADDRESS(BL$2,$DH$2)):INDIRECT(ADDRESS(BL$2,$DY$2)))</f>
        <v>36825.081737673812</v>
      </c>
      <c r="BM35" s="51">
        <f ca="1">SUMPRODUCT($CM35:$DD35,INDIRECT(ADDRESS(BM$2,$DH$2)):INDIRECT(ADDRESS(BM$2,$DY$2)))</f>
        <v>36110.897761519802</v>
      </c>
      <c r="BN35" s="51">
        <f ca="1">SUMPRODUCT($CM35:$DD35,INDIRECT(ADDRESS(BN$2,$DH$2)):INDIRECT(ADDRESS(BN$2,$DY$2)))</f>
        <v>36164.643209735164</v>
      </c>
      <c r="BO35" s="51">
        <f ca="1">SUMPRODUCT($CM35:$DD35,INDIRECT(ADDRESS(BO$2,$DH$2)):INDIRECT(ADDRESS(BO$2,$DY$2)))</f>
        <v>36451.760425783337</v>
      </c>
      <c r="BP35" s="51">
        <f ca="1">SUMPRODUCT($CM35:$DD35,INDIRECT(ADDRESS(BP$2,$DH$2)):INDIRECT(ADDRESS(BP$2,$DY$2)))</f>
        <v>36206.862622487359</v>
      </c>
      <c r="BQ35" s="51">
        <f ca="1">SUMPRODUCT($CM35:$DD35,INDIRECT(ADDRESS(BQ$2,$DH$2)):INDIRECT(ADDRESS(BQ$2,$DY$2)))</f>
        <v>35214.008293568193</v>
      </c>
      <c r="BR35" s="51">
        <f ca="1">SUMPRODUCT($CM35:$DD35,INDIRECT(ADDRESS(BR$2,$DH$2)):INDIRECT(ADDRESS(BR$2,$DY$2)))</f>
        <v>33705.170786902141</v>
      </c>
      <c r="BS35" s="51">
        <f ca="1">SUMPRODUCT($CM35:$DD35,INDIRECT(ADDRESS(BS$2,$DH$2)):INDIRECT(ADDRESS(BS$2,$DY$2)))</f>
        <v>35014.701588622338</v>
      </c>
      <c r="BT35" s="51">
        <f ca="1">SUMPRODUCT($CM35:$DD35,INDIRECT(ADDRESS(BT$2,$DH$2)):INDIRECT(ADDRESS(BT$2,$DY$2)))</f>
        <v>36699.611501140622</v>
      </c>
      <c r="BU35" s="51">
        <f ca="1">SUMPRODUCT($CM35:$DD35,INDIRECT(ADDRESS(BU$2,$DH$2)):INDIRECT(ADDRESS(BU$2,$DY$2)))</f>
        <v>36857.80521374214</v>
      </c>
      <c r="BV35" s="51">
        <f ca="1">SUMPRODUCT($CM35:$DD35,INDIRECT(ADDRESS(BV$2,$DH$2)):INDIRECT(ADDRESS(BV$2,$DY$2)))</f>
        <v>36878.132984485361</v>
      </c>
      <c r="BW35" s="51">
        <f ca="1">SUMPRODUCT($CM35:$DD35,INDIRECT(ADDRESS(BW$2,$DH$2)):INDIRECT(ADDRESS(BW$2,$DY$2)))</f>
        <v>36847.594220669569</v>
      </c>
      <c r="BX35" s="51">
        <f ca="1">SUMPRODUCT($CM35:$DD35,INDIRECT(ADDRESS(BX$2,$DH$2)):INDIRECT(ADDRESS(BX$2,$DY$2)))</f>
        <v>38222.746372270733</v>
      </c>
      <c r="BY35" s="51">
        <f ca="1">SUMPRODUCT($CM35:$DD35,INDIRECT(ADDRESS(BY$2,$DH$2)):INDIRECT(ADDRESS(BY$2,$DY$2)))</f>
        <v>37714.84805452064</v>
      </c>
      <c r="BZ35" s="51">
        <f ca="1">SUMPRODUCT($CM35:$DD35,INDIRECT(ADDRESS(BZ$2,$DH$2)):INDIRECT(ADDRESS(BZ$2,$DY$2)))</f>
        <v>37777.279069712109</v>
      </c>
      <c r="CA35" s="51">
        <f ca="1">SUMPRODUCT($CM35:$DD35,INDIRECT(ADDRESS(CA$2,$DH$2)):INDIRECT(ADDRESS(CA$2,$DY$2)))</f>
        <v>38079.769147487408</v>
      </c>
      <c r="CB35" s="51">
        <f ca="1">SUMPRODUCT($CM35:$DD35,INDIRECT(ADDRESS(CB$2,$DH$2)):INDIRECT(ADDRESS(CB$2,$DY$2)))</f>
        <v>37844.116848412334</v>
      </c>
      <c r="CC35" s="51">
        <f ca="1">SUMPRODUCT($CM35:$DD35,INDIRECT(ADDRESS(CC$2,$DH$2)):INDIRECT(ADDRESS(CC$2,$DY$2)))</f>
        <v>36612.850514511301</v>
      </c>
      <c r="CD35" s="51">
        <f ca="1">SUMPRODUCT($CM35:$DD35,INDIRECT(ADDRESS(CD$2,$DH$2)):INDIRECT(ADDRESS(CD$2,$DY$2)))</f>
        <v>35004.103200300022</v>
      </c>
      <c r="CF35" s="51">
        <f t="shared" ca="1" si="6"/>
        <v>385006.48125487962</v>
      </c>
      <c r="CG35" s="51">
        <f t="shared" ca="1" si="6"/>
        <v>397949.91354831692</v>
      </c>
      <c r="CH35" s="51">
        <f t="shared" ca="1" si="6"/>
        <v>415075.98934730439</v>
      </c>
      <c r="CI35" s="51">
        <f t="shared" ca="1" si="6"/>
        <v>427178.34216311894</v>
      </c>
      <c r="CJ35" s="51">
        <f t="shared" ca="1" si="6"/>
        <v>433221.71760607371</v>
      </c>
      <c r="CK35" s="51">
        <f t="shared" ca="1" si="6"/>
        <v>432976.27034632984</v>
      </c>
      <c r="CM35" s="1">
        <f>VLOOKUP($A35,Auxiliar_OPEX_CustosUnit!$A$4:$BT$129,COLUMN(Auxiliar_OPEX_CustosUnit!S$2),0)</f>
        <v>0</v>
      </c>
      <c r="CN35" s="1">
        <f>VLOOKUP($A35,Auxiliar_OPEX_CustosUnit!$A$4:$BT$129,COLUMN(Auxiliar_OPEX_CustosUnit!T$2),0)</f>
        <v>0</v>
      </c>
      <c r="CO35" s="1">
        <f>VLOOKUP($A35,Auxiliar_OPEX_CustosUnit!$A$4:$BT$129,COLUMN(Auxiliar_OPEX_CustosUnit!U$2),0)</f>
        <v>12262.866923748799</v>
      </c>
      <c r="CP35" s="1">
        <f>VLOOKUP($A35,Auxiliar_OPEX_CustosUnit!$A$4:$BT$129,COLUMN(Auxiliar_OPEX_CustosUnit!V$2),0)</f>
        <v>0</v>
      </c>
      <c r="CQ35" s="1">
        <f>VLOOKUP($A35,Auxiliar_OPEX_CustosUnit!$A$4:$BT$129,COLUMN(Auxiliar_OPEX_CustosUnit!W$2),0)</f>
        <v>0</v>
      </c>
      <c r="CR35" s="1">
        <f>VLOOKUP($A35,Auxiliar_OPEX_CustosUnit!$A$4:$BT$129,COLUMN(Auxiliar_OPEX_CustosUnit!X$2),0)</f>
        <v>0</v>
      </c>
      <c r="CS35" s="1">
        <f>VLOOKUP($A35,Auxiliar_OPEX_CustosUnit!$A$4:$BT$129,COLUMN(Auxiliar_OPEX_CustosUnit!Y$2),0)</f>
        <v>7.7980267476013596</v>
      </c>
      <c r="CT35" s="1">
        <f>VLOOKUP($A35,Auxiliar_OPEX_CustosUnit!$A$4:$BT$129,COLUMN(Auxiliar_OPEX_CustosUnit!Z$2),0)</f>
        <v>0</v>
      </c>
      <c r="CU35" s="1">
        <f>VLOOKUP($A35,Auxiliar_OPEX_CustosUnit!$A$4:$BT$129,COLUMN(Auxiliar_OPEX_CustosUnit!AA$2),0)</f>
        <v>0</v>
      </c>
      <c r="CV35" s="1">
        <f>VLOOKUP($A35,Auxiliar_OPEX_CustosUnit!$A$4:$BT$129,COLUMN(Auxiliar_OPEX_CustosUnit!AB$2),0)</f>
        <v>0</v>
      </c>
      <c r="CW35" s="1">
        <f>VLOOKUP($A35,Auxiliar_OPEX_CustosUnit!$A$4:$BT$129,COLUMN(Auxiliar_OPEX_CustosUnit!AC$2),0)</f>
        <v>5.6773493153999995E-4</v>
      </c>
      <c r="CX35" s="1">
        <f>VLOOKUP($A35,Auxiliar_OPEX_CustosUnit!$A$4:$BT$129,COLUMN(Auxiliar_OPEX_CustosUnit!AD$2),0)</f>
        <v>0</v>
      </c>
      <c r="CY35" s="1">
        <f>VLOOKUP($A35,Auxiliar_OPEX_CustosUnit!$A$4:$BT$129,COLUMN(Auxiliar_OPEX_CustosUnit!AE$2),0)</f>
        <v>0.55674202610143997</v>
      </c>
      <c r="CZ35" s="1">
        <f>VLOOKUP($A35,Auxiliar_OPEX_CustosUnit!$A$4:$BT$129,COLUMN(Auxiliar_OPEX_CustosUnit!AF$2),0)</f>
        <v>0</v>
      </c>
      <c r="DA35" s="1">
        <f>VLOOKUP($A35,Auxiliar_OPEX_CustosUnit!$A$4:$BT$129,COLUMN(Auxiliar_OPEX_CustosUnit!AG$2),0)</f>
        <v>0</v>
      </c>
      <c r="DB35" s="1">
        <f>VLOOKUP($A35,Auxiliar_OPEX_CustosUnit!$A$4:$BT$129,COLUMN(Auxiliar_OPEX_CustosUnit!AH$2),0)</f>
        <v>0</v>
      </c>
      <c r="DC35" s="1">
        <f>VLOOKUP($A35,Auxiliar_OPEX_CustosUnit!$A$4:$BT$129,COLUMN(Auxiliar_OPEX_CustosUnit!AI$2),0)</f>
        <v>0</v>
      </c>
      <c r="DD35" s="1">
        <f>VLOOKUP($A35,Auxiliar_OPEX_CustosUnit!$A$4:$BT$129,COLUMN(Auxiliar_OPEX_CustosUnit!AJ$2),0)</f>
        <v>0</v>
      </c>
      <c r="DG35" s="60">
        <v>44197</v>
      </c>
      <c r="DH35" s="1">
        <v>1</v>
      </c>
      <c r="DI35" s="1">
        <f>INDEX(Auxiliar_OPEX_Drivers!$B$2:$CH$18,MATCH(Auxiliar_OPEX_M!DI$3,Auxiliar_OPEX_Drivers!$B$2:$B$18,0),MATCH($DG35,Auxiliar_OPEX_Drivers!$B$2:$CH$2,0))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INDEX(Auxiliar_OPEX_Drivers!$B$2:$CH$18,MATCH(Auxiliar_OPEX_M!DK$3,Auxiliar_OPEX_Drivers!$B$2:$B$18,0),MATCH($DG35,Auxiliar_OPEX_Drivers!$B$2:$CH$2,0))</f>
        <v>14.630402899388219</v>
      </c>
      <c r="DL35" s="1">
        <f>INDEX(Auxiliar_OPEX_Drivers!$B$2:$CH$18,MATCH(Auxiliar_OPEX_M!DL$3,Auxiliar_OPEX_Drivers!$B$2:$B$18,0),MATCH($DG35,Auxiliar_OPEX_Drivers!$B$2:$CH$2,0))</f>
        <v>63.978326584270974</v>
      </c>
      <c r="DM35" s="1">
        <f>INDEX(Auxiliar_OPEX_Drivers!$B$2:$CH$18,MATCH(Auxiliar_OPEX_M!DM$3,Auxiliar_OPEX_Drivers!$B$2:$B$18,0),MATCH($DG35,Auxiliar_OPEX_Drivers!$B$2:$CH$2,0))</f>
        <v>13</v>
      </c>
      <c r="DN35" s="1">
        <f>INDEX(Auxiliar_OPEX_Drivers!$B$2:$CH$18,MATCH(Auxiliar_OPEX_M!DN$3,Auxiliar_OPEX_Drivers!$B$2:$B$18,0),MATCH($DG35,Auxiliar_OPEX_Drivers!$B$2:$CH$2,0))</f>
        <v>684.24445693707594</v>
      </c>
      <c r="DO35" s="1">
        <f>INDEX(Auxiliar_OPEX_Drivers!$B$2:$CH$18,MATCH(Auxiliar_OPEX_M!DO$3,Auxiliar_OPEX_Drivers!$B$2:$B$18,0),MATCH($DG35,Auxiliar_OPEX_Drivers!$B$2:$CH$2,0))</f>
        <v>12</v>
      </c>
      <c r="DP35" s="1">
        <f>INDEX(Auxiliar_OPEX_Drivers!$B$2:$CH$18,MATCH(Auxiliar_OPEX_M!DP$3,Auxiliar_OPEX_Drivers!$B$2:$B$18,0),MATCH($DG35,Auxiliar_OPEX_Drivers!$B$2:$CH$2,0))</f>
        <v>202.39074693956513</v>
      </c>
      <c r="DQ35" s="1">
        <f>INDEX(Auxiliar_OPEX_Drivers!$B$2:$CH$18,MATCH(Auxiliar_OPEX_M!DQ$3,Auxiliar_OPEX_Drivers!$B$2:$B$18,0),MATCH($DG35,Auxiliar_OPEX_Drivers!$B$2:$CH$2,0))</f>
        <v>37.157600724847057</v>
      </c>
      <c r="DR35" s="1">
        <f>INDEX(Auxiliar_OPEX_Drivers!$B$2:$CH$18,MATCH(Auxiliar_OPEX_M!DR$3,Auxiliar_OPEX_Drivers!$B$2:$B$18,0),MATCH($DG35,Auxiliar_OPEX_Drivers!$B$2:$CH$2,0))</f>
        <v>19188654.753937282</v>
      </c>
      <c r="DS35" s="1">
        <f>INDEX(Auxiliar_OPEX_Drivers!$B$2:$CH$18,MATCH(Auxiliar_OPEX_M!DS$3,Auxiliar_OPEX_Drivers!$B$2:$B$18,0),MATCH($DG35,Auxiliar_OPEX_Drivers!$B$2:$CH$2,0))</f>
        <v>75914.282637522003</v>
      </c>
      <c r="DT35" s="1">
        <f>INDEX(Auxiliar_OPEX_Drivers!$B$2:$CH$18,MATCH(Auxiliar_OPEX_M!DT$3,Auxiliar_OPEX_Drivers!$B$2:$B$18,0),MATCH($DG35,Auxiliar_OPEX_Drivers!$B$2:$CH$2,0))</f>
        <v>7257.2389969681062</v>
      </c>
      <c r="DU35" s="1">
        <f>INDEX(Auxiliar_OPEX_Drivers!$B$2:$CH$18,MATCH(Auxiliar_OPEX_M!DU$3,Auxiliar_OPEX_Drivers!$B$2:$B$18,0),MATCH($DG35,Auxiliar_OPEX_Drivers!$B$2:$CH$2,0))</f>
        <v>3169.5146336349981</v>
      </c>
      <c r="DV35" s="1">
        <f>INDEX(Auxiliar_OPEX_Drivers!$B$2:$CH$18,MATCH(Auxiliar_OPEX_M!DV$3,Auxiliar_OPEX_Drivers!$B$2:$B$18,0),MATCH($DG35,Auxiliar_OPEX_Drivers!$B$2:$CH$2,0))</f>
        <v>2260863.5229499456</v>
      </c>
      <c r="DW35" s="1">
        <f>INDEX(Auxiliar_OPEX_Drivers!$B$2:$CH$18,MATCH(Auxiliar_OPEX_M!DW$3,Auxiliar_OPEX_Drivers!$B$2:$B$18,0),MATCH($DG35,Auxiliar_OPEX_Drivers!$B$2:$CH$2,0))</f>
        <v>7162.6634969681072</v>
      </c>
      <c r="DX35" s="1">
        <f>INDEX(Auxiliar_OPEX_Drivers!$B$2:$CH$18,MATCH(Auxiliar_OPEX_M!DX$3,Auxiliar_OPEX_Drivers!$B$2:$B$18,0),MATCH($DG35,Auxiliar_OPEX_Drivers!$B$2:$CH$2,0))</f>
        <v>2282873.8160417718</v>
      </c>
      <c r="DY35" s="1">
        <f>INDEX(Auxiliar_OPEX_Drivers!$B$2:$CH$18,MATCH(Auxiliar_OPEX_M!DY$3,Auxiliar_OPEX_Drivers!$B$2:$B$18,0),MATCH($DG35,Auxiliar_OPEX_Drivers!$B$2:$CH$2,0))</f>
        <v>1027.4015340851474</v>
      </c>
    </row>
    <row r="36" spans="1:129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69913.252926083893</v>
      </c>
      <c r="E36" s="51">
        <f ca="1">SUMPRODUCT($CM36:$DD36,INDIRECT(ADDRESS(E$2,$DH$2)):INDIRECT(ADDRESS(E$2,$DY$2)))</f>
        <v>69056.416051497567</v>
      </c>
      <c r="F36" s="51">
        <f ca="1">SUMPRODUCT($CM36:$DD36,INDIRECT(ADDRESS(F$2,$DH$2)):INDIRECT(ADDRESS(F$2,$DY$2)))</f>
        <v>70212.991486551415</v>
      </c>
      <c r="G36" s="51">
        <f ca="1">SUMPRODUCT($CM36:$DD36,INDIRECT(ADDRESS(G$2,$DH$2)):INDIRECT(ADDRESS(G$2,$DY$2)))</f>
        <v>71489.602180234506</v>
      </c>
      <c r="H36" s="51">
        <f ca="1">SUMPRODUCT($CM36:$DD36,INDIRECT(ADDRESS(H$2,$DH$2)):INDIRECT(ADDRESS(H$2,$DY$2)))</f>
        <v>72437.160441835702</v>
      </c>
      <c r="I36" s="51">
        <f ca="1">SUMPRODUCT($CM36:$DD36,INDIRECT(ADDRESS(I$2,$DH$2)):INDIRECT(ADDRESS(I$2,$DY$2)))</f>
        <v>67045.140146639256</v>
      </c>
      <c r="J36" s="51">
        <f ca="1">SUMPRODUCT($CM36:$DD36,INDIRECT(ADDRESS(J$2,$DH$2)):INDIRECT(ADDRESS(J$2,$DY$2)))</f>
        <v>55462.283570441141</v>
      </c>
      <c r="K36" s="51">
        <f ca="1">SUMPRODUCT($CM36:$DD36,INDIRECT(ADDRESS(K$2,$DH$2)):INDIRECT(ADDRESS(K$2,$DY$2)))</f>
        <v>58501.051036187288</v>
      </c>
      <c r="L36" s="51">
        <f ca="1">SUMPRODUCT($CM36:$DD36,INDIRECT(ADDRESS(L$2,$DH$2)):INDIRECT(ADDRESS(L$2,$DY$2)))</f>
        <v>67576.768785045264</v>
      </c>
      <c r="M36" s="51">
        <f ca="1">SUMPRODUCT($CM36:$DD36,INDIRECT(ADDRESS(M$2,$DH$2)):INDIRECT(ADDRESS(M$2,$DY$2)))</f>
        <v>74869.841045138019</v>
      </c>
      <c r="N36" s="51">
        <f ca="1">SUMPRODUCT($CM36:$DD36,INDIRECT(ADDRESS(N$2,$DH$2)):INDIRECT(ADDRESS(N$2,$DY$2)))</f>
        <v>75815.967485061614</v>
      </c>
      <c r="O36" s="51">
        <f ca="1">SUMPRODUCT($CM36:$DD36,INDIRECT(ADDRESS(O$2,$DH$2)):INDIRECT(ADDRESS(O$2,$DY$2)))</f>
        <v>76300.070630831033</v>
      </c>
      <c r="P36" s="51">
        <f ca="1">SUMPRODUCT($CM36:$DD36,INDIRECT(ADDRESS(P$2,$DH$2)):INDIRECT(ADDRESS(P$2,$DY$2)))</f>
        <v>74702.611673464591</v>
      </c>
      <c r="Q36" s="51">
        <f ca="1">SUMPRODUCT($CM36:$DD36,INDIRECT(ADDRESS(Q$2,$DH$2)):INDIRECT(ADDRESS(Q$2,$DY$2)))</f>
        <v>74294.090705224909</v>
      </c>
      <c r="R36" s="51">
        <f ca="1">SUMPRODUCT($CM36:$DD36,INDIRECT(ADDRESS(R$2,$DH$2)):INDIRECT(ADDRESS(R$2,$DY$2)))</f>
        <v>74323.070066425847</v>
      </c>
      <c r="S36" s="51">
        <f ca="1">SUMPRODUCT($CM36:$DD36,INDIRECT(ADDRESS(S$2,$DH$2)):INDIRECT(ADDRESS(S$2,$DY$2)))</f>
        <v>74706.648814458604</v>
      </c>
      <c r="T36" s="51">
        <f ca="1">SUMPRODUCT($CM36:$DD36,INDIRECT(ADDRESS(T$2,$DH$2)):INDIRECT(ADDRESS(T$2,$DY$2)))</f>
        <v>74436.64391066815</v>
      </c>
      <c r="U36" s="51">
        <f ca="1">SUMPRODUCT($CM36:$DD36,INDIRECT(ADDRESS(U$2,$DH$2)):INDIRECT(ADDRESS(U$2,$DY$2)))</f>
        <v>64725.873565380141</v>
      </c>
      <c r="V36" s="51">
        <f ca="1">SUMPRODUCT($CM36:$DD36,INDIRECT(ADDRESS(V$2,$DH$2)):INDIRECT(ADDRESS(V$2,$DY$2)))</f>
        <v>54306.627703937032</v>
      </c>
      <c r="W36" s="51">
        <f ca="1">SUMPRODUCT($CM36:$DD36,INDIRECT(ADDRESS(W$2,$DH$2)):INDIRECT(ADDRESS(W$2,$DY$2)))</f>
        <v>60480.242027217617</v>
      </c>
      <c r="X36" s="51">
        <f ca="1">SUMPRODUCT($CM36:$DD36,INDIRECT(ADDRESS(X$2,$DH$2)):INDIRECT(ADDRESS(X$2,$DY$2)))</f>
        <v>70830.99610579609</v>
      </c>
      <c r="Y36" s="51">
        <f ca="1">SUMPRODUCT($CM36:$DD36,INDIRECT(ADDRESS(Y$2,$DH$2)):INDIRECT(ADDRESS(Y$2,$DY$2)))</f>
        <v>80067.025224848039</v>
      </c>
      <c r="Z36" s="51">
        <f ca="1">SUMPRODUCT($CM36:$DD36,INDIRECT(ADDRESS(Z$2,$DH$2)):INDIRECT(ADDRESS(Z$2,$DY$2)))</f>
        <v>81466.21582230994</v>
      </c>
      <c r="AA36" s="51">
        <f ca="1">SUMPRODUCT($CM36:$DD36,INDIRECT(ADDRESS(AA$2,$DH$2)):INDIRECT(ADDRESS(AA$2,$DY$2)))</f>
        <v>81498.217584273778</v>
      </c>
      <c r="AB36" s="51">
        <f ca="1">SUMPRODUCT($CM36:$DD36,INDIRECT(ADDRESS(AB$2,$DH$2)):INDIRECT(ADDRESS(AB$2,$DY$2)))</f>
        <v>81879.786383584258</v>
      </c>
      <c r="AC36" s="51">
        <f ca="1">SUMPRODUCT($CM36:$DD36,INDIRECT(ADDRESS(AC$2,$DH$2)):INDIRECT(ADDRESS(AC$2,$DY$2)))</f>
        <v>82353.608703343227</v>
      </c>
      <c r="AD36" s="51">
        <f ca="1">SUMPRODUCT($CM36:$DD36,INDIRECT(ADDRESS(AD$2,$DH$2)):INDIRECT(ADDRESS(AD$2,$DY$2)))</f>
        <v>82209.942138672443</v>
      </c>
      <c r="AE36" s="51">
        <f ca="1">SUMPRODUCT($CM36:$DD36,INDIRECT(ADDRESS(AE$2,$DH$2)):INDIRECT(ADDRESS(AE$2,$DY$2)))</f>
        <v>82835.294069122174</v>
      </c>
      <c r="AF36" s="51">
        <f ca="1">SUMPRODUCT($CM36:$DD36,INDIRECT(ADDRESS(AF$2,$DH$2)):INDIRECT(ADDRESS(AF$2,$DY$2)))</f>
        <v>82673.340712588426</v>
      </c>
      <c r="AG36" s="51">
        <f ca="1">SUMPRODUCT($CM36:$DD36,INDIRECT(ADDRESS(AG$2,$DH$2)):INDIRECT(ADDRESS(AG$2,$DY$2)))</f>
        <v>69466.299704596764</v>
      </c>
      <c r="AH36" s="51">
        <f ca="1">SUMPRODUCT($CM36:$DD36,INDIRECT(ADDRESS(AH$2,$DH$2)):INDIRECT(ADDRESS(AH$2,$DY$2)))</f>
        <v>57161.973085923288</v>
      </c>
      <c r="AI36" s="51">
        <f ca="1">SUMPRODUCT($CM36:$DD36,INDIRECT(ADDRESS(AI$2,$DH$2)):INDIRECT(ADDRESS(AI$2,$DY$2)))</f>
        <v>66247.209641522495</v>
      </c>
      <c r="AJ36" s="51">
        <f ca="1">SUMPRODUCT($CM36:$DD36,INDIRECT(ADDRESS(AJ$2,$DH$2)):INDIRECT(ADDRESS(AJ$2,$DY$2)))</f>
        <v>76383.997304433753</v>
      </c>
      <c r="AK36" s="51">
        <f ca="1">SUMPRODUCT($CM36:$DD36,INDIRECT(ADDRESS(AK$2,$DH$2)):INDIRECT(ADDRESS(AK$2,$DY$2)))</f>
        <v>81345.698077050532</v>
      </c>
      <c r="AL36" s="51">
        <f ca="1">SUMPRODUCT($CM36:$DD36,INDIRECT(ADDRESS(AL$2,$DH$2)):INDIRECT(ADDRESS(AL$2,$DY$2)))</f>
        <v>81686.136833045763</v>
      </c>
      <c r="AM36" s="51">
        <f ca="1">SUMPRODUCT($CM36:$DD36,INDIRECT(ADDRESS(AM$2,$DH$2)):INDIRECT(ADDRESS(AM$2,$DY$2)))</f>
        <v>81793.609441050008</v>
      </c>
      <c r="AN36" s="51">
        <f ca="1">SUMPRODUCT($CM36:$DD36,INDIRECT(ADDRESS(AN$2,$DH$2)):INDIRECT(ADDRESS(AN$2,$DY$2)))</f>
        <v>83314.797681184922</v>
      </c>
      <c r="AO36" s="51">
        <f ca="1">SUMPRODUCT($CM36:$DD36,INDIRECT(ADDRESS(AO$2,$DH$2)):INDIRECT(ADDRESS(AO$2,$DY$2)))</f>
        <v>83241.802893188738</v>
      </c>
      <c r="AP36" s="51">
        <f ca="1">SUMPRODUCT($CM36:$DD36,INDIRECT(ADDRESS(AP$2,$DH$2)):INDIRECT(ADDRESS(AP$2,$DY$2)))</f>
        <v>82757.033204092586</v>
      </c>
      <c r="AQ36" s="51">
        <f ca="1">SUMPRODUCT($CM36:$DD36,INDIRECT(ADDRESS(AQ$2,$DH$2)):INDIRECT(ADDRESS(AQ$2,$DY$2)))</f>
        <v>82439.757336432027</v>
      </c>
      <c r="AR36" s="51">
        <f ca="1">SUMPRODUCT($CM36:$DD36,INDIRECT(ADDRESS(AR$2,$DH$2)):INDIRECT(ADDRESS(AR$2,$DY$2)))</f>
        <v>83509.936720671758</v>
      </c>
      <c r="AS36" s="51">
        <f ca="1">SUMPRODUCT($CM36:$DD36,INDIRECT(ADDRESS(AS$2,$DH$2)):INDIRECT(ADDRESS(AS$2,$DY$2)))</f>
        <v>74007.306090177226</v>
      </c>
      <c r="AT36" s="51">
        <f ca="1">SUMPRODUCT($CM36:$DD36,INDIRECT(ADDRESS(AT$2,$DH$2)):INDIRECT(ADDRESS(AT$2,$DY$2)))</f>
        <v>63593.689623145678</v>
      </c>
      <c r="AU36" s="51">
        <f ca="1">SUMPRODUCT($CM36:$DD36,INDIRECT(ADDRESS(AU$2,$DH$2)):INDIRECT(ADDRESS(AU$2,$DY$2)))</f>
        <v>69638.520978053057</v>
      </c>
      <c r="AV36" s="51">
        <f ca="1">SUMPRODUCT($CM36:$DD36,INDIRECT(ADDRESS(AV$2,$DH$2)):INDIRECT(ADDRESS(AV$2,$DY$2)))</f>
        <v>80151.055808172649</v>
      </c>
      <c r="AW36" s="51">
        <f ca="1">SUMPRODUCT($CM36:$DD36,INDIRECT(ADDRESS(AW$2,$DH$2)):INDIRECT(ADDRESS(AW$2,$DY$2)))</f>
        <v>87286.462246606301</v>
      </c>
      <c r="AX36" s="51">
        <f ca="1">SUMPRODUCT($CM36:$DD36,INDIRECT(ADDRESS(AX$2,$DH$2)):INDIRECT(ADDRESS(AX$2,$DY$2)))</f>
        <v>87073.361796338373</v>
      </c>
      <c r="AY36" s="51">
        <f ca="1">SUMPRODUCT($CM36:$DD36,INDIRECT(ADDRESS(AY$2,$DH$2)):INDIRECT(ADDRESS(AY$2,$DY$2)))</f>
        <v>84389.981932074224</v>
      </c>
      <c r="AZ36" s="51">
        <f ca="1">SUMPRODUCT($CM36:$DD36,INDIRECT(ADDRESS(AZ$2,$DH$2)):INDIRECT(ADDRESS(AZ$2,$DY$2)))</f>
        <v>85373.707455463096</v>
      </c>
      <c r="BA36" s="51">
        <f ca="1">SUMPRODUCT($CM36:$DD36,INDIRECT(ADDRESS(BA$2,$DH$2)):INDIRECT(ADDRESS(BA$2,$DY$2)))</f>
        <v>83811.100516266932</v>
      </c>
      <c r="BB36" s="51">
        <f ca="1">SUMPRODUCT($CM36:$DD36,INDIRECT(ADDRESS(BB$2,$DH$2)):INDIRECT(ADDRESS(BB$2,$DY$2)))</f>
        <v>86004.419499589392</v>
      </c>
      <c r="BC36" s="51">
        <f ca="1">SUMPRODUCT($CM36:$DD36,INDIRECT(ADDRESS(BC$2,$DH$2)):INDIRECT(ADDRESS(BC$2,$DY$2)))</f>
        <v>85211.135083075918</v>
      </c>
      <c r="BD36" s="51">
        <f ca="1">SUMPRODUCT($CM36:$DD36,INDIRECT(ADDRESS(BD$2,$DH$2)):INDIRECT(ADDRESS(BD$2,$DY$2)))</f>
        <v>84505.175885613105</v>
      </c>
      <c r="BE36" s="51">
        <f ca="1">SUMPRODUCT($CM36:$DD36,INDIRECT(ADDRESS(BE$2,$DH$2)):INDIRECT(ADDRESS(BE$2,$DY$2)))</f>
        <v>71406.62690910665</v>
      </c>
      <c r="BF36" s="51">
        <f ca="1">SUMPRODUCT($CM36:$DD36,INDIRECT(ADDRESS(BF$2,$DH$2)):INDIRECT(ADDRESS(BF$2,$DY$2)))</f>
        <v>59760.973707128956</v>
      </c>
      <c r="BG36" s="51">
        <f ca="1">SUMPRODUCT($CM36:$DD36,INDIRECT(ADDRESS(BG$2,$DH$2)):INDIRECT(ADDRESS(BG$2,$DY$2)))</f>
        <v>75832.511141275521</v>
      </c>
      <c r="BH36" s="51">
        <f ca="1">SUMPRODUCT($CM36:$DD36,INDIRECT(ADDRESS(BH$2,$DH$2)):INDIRECT(ADDRESS(BH$2,$DY$2)))</f>
        <v>84429.157536649582</v>
      </c>
      <c r="BI36" s="51">
        <f ca="1">SUMPRODUCT($CM36:$DD36,INDIRECT(ADDRESS(BI$2,$DH$2)):INDIRECT(ADDRESS(BI$2,$DY$2)))</f>
        <v>84609.257249748101</v>
      </c>
      <c r="BJ36" s="51">
        <f ca="1">SUMPRODUCT($CM36:$DD36,INDIRECT(ADDRESS(BJ$2,$DH$2)):INDIRECT(ADDRESS(BJ$2,$DY$2)))</f>
        <v>84626.825224793341</v>
      </c>
      <c r="BK36" s="51">
        <f ca="1">SUMPRODUCT($CM36:$DD36,INDIRECT(ADDRESS(BK$2,$DH$2)):INDIRECT(ADDRESS(BK$2,$DY$2)))</f>
        <v>83409.920050298213</v>
      </c>
      <c r="BL36" s="51">
        <f ca="1">SUMPRODUCT($CM36:$DD36,INDIRECT(ADDRESS(BL$2,$DH$2)):INDIRECT(ADDRESS(BL$2,$DY$2)))</f>
        <v>83330.40294234638</v>
      </c>
      <c r="BM36" s="51">
        <f ca="1">SUMPRODUCT($CM36:$DD36,INDIRECT(ADDRESS(BM$2,$DH$2)):INDIRECT(ADDRESS(BM$2,$DY$2)))</f>
        <v>79687.054251730413</v>
      </c>
      <c r="BN36" s="51">
        <f ca="1">SUMPRODUCT($CM36:$DD36,INDIRECT(ADDRESS(BN$2,$DH$2)):INDIRECT(ADDRESS(BN$2,$DY$2)))</f>
        <v>79876.284737722366</v>
      </c>
      <c r="BO36" s="51">
        <f ca="1">SUMPRODUCT($CM36:$DD36,INDIRECT(ADDRESS(BO$2,$DH$2)):INDIRECT(ADDRESS(BO$2,$DY$2)))</f>
        <v>81230.226132582902</v>
      </c>
      <c r="BP36" s="51">
        <f ca="1">SUMPRODUCT($CM36:$DD36,INDIRECT(ADDRESS(BP$2,$DH$2)):INDIRECT(ADDRESS(BP$2,$DY$2)))</f>
        <v>79928.98904348904</v>
      </c>
      <c r="BQ36" s="51">
        <f ca="1">SUMPRODUCT($CM36:$DD36,INDIRECT(ADDRESS(BQ$2,$DH$2)):INDIRECT(ADDRESS(BQ$2,$DY$2)))</f>
        <v>74894.853442965643</v>
      </c>
      <c r="BR36" s="51">
        <f ca="1">SUMPRODUCT($CM36:$DD36,INDIRECT(ADDRESS(BR$2,$DH$2)):INDIRECT(ADDRESS(BR$2,$DY$2)))</f>
        <v>67285.55101101537</v>
      </c>
      <c r="BS36" s="51">
        <f ca="1">SUMPRODUCT($CM36:$DD36,INDIRECT(ADDRESS(BS$2,$DH$2)):INDIRECT(ADDRESS(BS$2,$DY$2)))</f>
        <v>72912.285331804465</v>
      </c>
      <c r="BT36" s="51">
        <f ca="1">SUMPRODUCT($CM36:$DD36,INDIRECT(ADDRESS(BT$2,$DH$2)):INDIRECT(ADDRESS(BT$2,$DY$2)))</f>
        <v>81242.325065526355</v>
      </c>
      <c r="BU36" s="51">
        <f ca="1">SUMPRODUCT($CM36:$DD36,INDIRECT(ADDRESS(BU$2,$DH$2)):INDIRECT(ADDRESS(BU$2,$DY$2)))</f>
        <v>81952.835542121538</v>
      </c>
      <c r="BV36" s="51">
        <f ca="1">SUMPRODUCT($CM36:$DD36,INDIRECT(ADDRESS(BV$2,$DH$2)):INDIRECT(ADDRESS(BV$2,$DY$2)))</f>
        <v>81975.285213697498</v>
      </c>
      <c r="BW36" s="51">
        <f ca="1">SUMPRODUCT($CM36:$DD36,INDIRECT(ADDRESS(BW$2,$DH$2)):INDIRECT(ADDRESS(BW$2,$DY$2)))</f>
        <v>81743.870382949986</v>
      </c>
      <c r="BX36" s="51">
        <f ca="1">SUMPRODUCT($CM36:$DD36,INDIRECT(ADDRESS(BX$2,$DH$2)):INDIRECT(ADDRESS(BX$2,$DY$2)))</f>
        <v>88507.512613697923</v>
      </c>
      <c r="BY36" s="51">
        <f ca="1">SUMPRODUCT($CM36:$DD36,INDIRECT(ADDRESS(BY$2,$DH$2)):INDIRECT(ADDRESS(BY$2,$DY$2)))</f>
        <v>85873.233904948225</v>
      </c>
      <c r="BZ36" s="51">
        <f ca="1">SUMPRODUCT($CM36:$DD36,INDIRECT(ADDRESS(BZ$2,$DH$2)):INDIRECT(ADDRESS(BZ$2,$DY$2)))</f>
        <v>86085.352607048495</v>
      </c>
      <c r="CA36" s="51">
        <f ca="1">SUMPRODUCT($CM36:$DD36,INDIRECT(ADDRESS(CA$2,$DH$2)):INDIRECT(ADDRESS(CA$2,$DY$2)))</f>
        <v>87495.557142583682</v>
      </c>
      <c r="CB36" s="51">
        <f ca="1">SUMPRODUCT($CM36:$DD36,INDIRECT(ADDRESS(CB$2,$DH$2)):INDIRECT(ADDRESS(CB$2,$DY$2)))</f>
        <v>86220.00280221604</v>
      </c>
      <c r="CC36" s="51">
        <f ca="1">SUMPRODUCT($CM36:$DD36,INDIRECT(ADDRESS(CC$2,$DH$2)):INDIRECT(ADDRESS(CC$2,$DY$2)))</f>
        <v>79975.541819228121</v>
      </c>
      <c r="CD36" s="51">
        <f ca="1">SUMPRODUCT($CM36:$DD36,INDIRECT(ADDRESS(CD$2,$DH$2)):INDIRECT(ADDRESS(CD$2,$DY$2)))</f>
        <v>71847.150231691907</v>
      </c>
      <c r="CF36" s="51">
        <f t="shared" ca="1" si="6"/>
        <v>828680.54578554665</v>
      </c>
      <c r="CG36" s="51">
        <f t="shared" ca="1" si="6"/>
        <v>865838.26320400473</v>
      </c>
      <c r="CH36" s="51">
        <f t="shared" ca="1" si="6"/>
        <v>926036.89609493292</v>
      </c>
      <c r="CI36" s="51">
        <f t="shared" ca="1" si="6"/>
        <v>961403.70631013752</v>
      </c>
      <c r="CJ36" s="51">
        <f t="shared" ca="1" si="6"/>
        <v>968980.81025900866</v>
      </c>
      <c r="CK36" s="51">
        <f t="shared" ca="1" si="6"/>
        <v>946059.96309795196</v>
      </c>
      <c r="CM36" s="1">
        <f>VLOOKUP($A36,Auxiliar_OPEX_CustosUnit!$A$4:$BT$129,COLUMN(Auxiliar_OPEX_CustosUnit!S$2),0)</f>
        <v>0</v>
      </c>
      <c r="CN36" s="1">
        <f>VLOOKUP($A36,Auxiliar_OPEX_CustosUnit!$A$4:$BT$129,COLUMN(Auxiliar_OPEX_CustosUnit!T$2),0)</f>
        <v>0</v>
      </c>
      <c r="CO36" s="1">
        <f>VLOOKUP($A36,Auxiliar_OPEX_CustosUnit!$A$4:$BT$129,COLUMN(Auxiliar_OPEX_CustosUnit!U$2),0)</f>
        <v>11470.2859907975</v>
      </c>
      <c r="CP36" s="1">
        <f>VLOOKUP($A36,Auxiliar_OPEX_CustosUnit!$A$4:$BT$129,COLUMN(Auxiliar_OPEX_CustosUnit!V$2),0)</f>
        <v>0</v>
      </c>
      <c r="CQ36" s="1">
        <f>VLOOKUP($A36,Auxiliar_OPEX_CustosUnit!$A$4:$BT$129,COLUMN(Auxiliar_OPEX_CustosUnit!W$2),0)</f>
        <v>0</v>
      </c>
      <c r="CR36" s="1">
        <f>VLOOKUP($A36,Auxiliar_OPEX_CustosUnit!$A$4:$BT$129,COLUMN(Auxiliar_OPEX_CustosUnit!X$2),0)</f>
        <v>0</v>
      </c>
      <c r="CS36" s="1">
        <f>VLOOKUP($A36,Auxiliar_OPEX_CustosUnit!$A$4:$BT$129,COLUMN(Auxiliar_OPEX_CustosUnit!Y$2),0)</f>
        <v>6.3571185923855396</v>
      </c>
      <c r="CT36" s="1">
        <f>VLOOKUP($A36,Auxiliar_OPEX_CustosUnit!$A$4:$BT$129,COLUMN(Auxiliar_OPEX_CustosUnit!Z$2),0)</f>
        <v>0</v>
      </c>
      <c r="CU36" s="1">
        <f>VLOOKUP($A36,Auxiliar_OPEX_CustosUnit!$A$4:$BT$129,COLUMN(Auxiliar_OPEX_CustosUnit!AA$2),0)</f>
        <v>0</v>
      </c>
      <c r="CV36" s="1">
        <f>VLOOKUP($A36,Auxiliar_OPEX_CustosUnit!$A$4:$BT$129,COLUMN(Auxiliar_OPEX_CustosUnit!AB$2),0)</f>
        <v>0</v>
      </c>
      <c r="CW36" s="1">
        <f>VLOOKUP($A36,Auxiliar_OPEX_CustosUnit!$A$4:$BT$129,COLUMN(Auxiliar_OPEX_CustosUnit!AC$2),0)</f>
        <v>1.5770901447499999E-3</v>
      </c>
      <c r="CX36" s="1">
        <f>VLOOKUP($A36,Auxiliar_OPEX_CustosUnit!$A$4:$BT$129,COLUMN(Auxiliar_OPEX_CustosUnit!AD$2),0)</f>
        <v>0</v>
      </c>
      <c r="CY36" s="1">
        <f>VLOOKUP($A36,Auxiliar_OPEX_CustosUnit!$A$4:$BT$129,COLUMN(Auxiliar_OPEX_CustosUnit!AE$2),0)</f>
        <v>2.7785859328559002</v>
      </c>
      <c r="CZ36" s="1">
        <f>VLOOKUP($A36,Auxiliar_OPEX_CustosUnit!$A$4:$BT$129,COLUMN(Auxiliar_OPEX_CustosUnit!AF$2),0)</f>
        <v>0</v>
      </c>
      <c r="DA36" s="1">
        <f>VLOOKUP($A36,Auxiliar_OPEX_CustosUnit!$A$4:$BT$129,COLUMN(Auxiliar_OPEX_CustosUnit!AG$2),0)</f>
        <v>0</v>
      </c>
      <c r="DB36" s="1">
        <f>VLOOKUP($A36,Auxiliar_OPEX_CustosUnit!$A$4:$BT$129,COLUMN(Auxiliar_OPEX_CustosUnit!AH$2),0)</f>
        <v>0</v>
      </c>
      <c r="DC36" s="1">
        <f>VLOOKUP($A36,Auxiliar_OPEX_CustosUnit!$A$4:$BT$129,COLUMN(Auxiliar_OPEX_CustosUnit!AI$2),0)</f>
        <v>0</v>
      </c>
      <c r="DD36" s="1">
        <f>VLOOKUP($A36,Auxiliar_OPEX_CustosUnit!$A$4:$BT$129,COLUMN(Auxiliar_OPEX_CustosUnit!AJ$2),0)</f>
        <v>0</v>
      </c>
      <c r="DG36" s="60">
        <v>44228</v>
      </c>
      <c r="DH36" s="1">
        <v>1</v>
      </c>
      <c r="DI36" s="1">
        <f>INDEX(Auxiliar_OPEX_Drivers!$B$2:$CH$18,MATCH(Auxiliar_OPEX_M!DI$3,Auxiliar_OPEX_Drivers!$B$2:$B$18,0),MATCH($DG36,Auxiliar_OPEX_Drivers!$B$2:$CH$2,0))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INDEX(Auxiliar_OPEX_Drivers!$B$2:$CH$18,MATCH(Auxiliar_OPEX_M!DK$3,Auxiliar_OPEX_Drivers!$B$2:$B$18,0),MATCH($DG36,Auxiliar_OPEX_Drivers!$B$2:$CH$2,0))</f>
        <v>14.630402899388219</v>
      </c>
      <c r="DL36" s="1">
        <f>INDEX(Auxiliar_OPEX_Drivers!$B$2:$CH$18,MATCH(Auxiliar_OPEX_M!DL$3,Auxiliar_OPEX_Drivers!$B$2:$B$18,0),MATCH($DG36,Auxiliar_OPEX_Drivers!$B$2:$CH$2,0))</f>
        <v>63.978326584270974</v>
      </c>
      <c r="DM36" s="1">
        <f>INDEX(Auxiliar_OPEX_Drivers!$B$2:$CH$18,MATCH(Auxiliar_OPEX_M!DM$3,Auxiliar_OPEX_Drivers!$B$2:$B$18,0),MATCH($DG36,Auxiliar_OPEX_Drivers!$B$2:$CH$2,0))</f>
        <v>13</v>
      </c>
      <c r="DN36" s="1">
        <f>INDEX(Auxiliar_OPEX_Drivers!$B$2:$CH$18,MATCH(Auxiliar_OPEX_M!DN$3,Auxiliar_OPEX_Drivers!$B$2:$B$18,0),MATCH($DG36,Auxiliar_OPEX_Drivers!$B$2:$CH$2,0))</f>
        <v>684.24445693707594</v>
      </c>
      <c r="DO36" s="1">
        <f>INDEX(Auxiliar_OPEX_Drivers!$B$2:$CH$18,MATCH(Auxiliar_OPEX_M!DO$3,Auxiliar_OPEX_Drivers!$B$2:$B$18,0),MATCH($DG36,Auxiliar_OPEX_Drivers!$B$2:$CH$2,0))</f>
        <v>12</v>
      </c>
      <c r="DP36" s="1">
        <f>INDEX(Auxiliar_OPEX_Drivers!$B$2:$CH$18,MATCH(Auxiliar_OPEX_M!DP$3,Auxiliar_OPEX_Drivers!$B$2:$B$18,0),MATCH($DG36,Auxiliar_OPEX_Drivers!$B$2:$CH$2,0))</f>
        <v>202.39074693956513</v>
      </c>
      <c r="DQ36" s="1">
        <f>INDEX(Auxiliar_OPEX_Drivers!$B$2:$CH$18,MATCH(Auxiliar_OPEX_M!DQ$3,Auxiliar_OPEX_Drivers!$B$2:$B$18,0),MATCH($DG36,Auxiliar_OPEX_Drivers!$B$2:$CH$2,0))</f>
        <v>37.157600724847057</v>
      </c>
      <c r="DR36" s="1">
        <f>INDEX(Auxiliar_OPEX_Drivers!$B$2:$CH$18,MATCH(Auxiliar_OPEX_M!DR$3,Auxiliar_OPEX_Drivers!$B$2:$B$18,0),MATCH($DG36,Auxiliar_OPEX_Drivers!$B$2:$CH$2,0))</f>
        <v>19259441.198937282</v>
      </c>
      <c r="DS36" s="1">
        <f>INDEX(Auxiliar_OPEX_Drivers!$B$2:$CH$18,MATCH(Auxiliar_OPEX_M!DS$3,Auxiliar_OPEX_Drivers!$B$2:$B$18,0),MATCH($DG36,Auxiliar_OPEX_Drivers!$B$2:$CH$2,0))</f>
        <v>70786.445000000007</v>
      </c>
      <c r="DT36" s="1">
        <f>INDEX(Auxiliar_OPEX_Drivers!$B$2:$CH$18,MATCH(Auxiliar_OPEX_M!DT$3,Auxiliar_OPEX_Drivers!$B$2:$B$18,0),MATCH($DG36,Auxiliar_OPEX_Drivers!$B$2:$CH$2,0))</f>
        <v>10865.24368006091</v>
      </c>
      <c r="DU36" s="1">
        <f>INDEX(Auxiliar_OPEX_Drivers!$B$2:$CH$18,MATCH(Auxiliar_OPEX_M!DU$3,Auxiliar_OPEX_Drivers!$B$2:$B$18,0),MATCH($DG36,Auxiliar_OPEX_Drivers!$B$2:$CH$2,0))</f>
        <v>4535.7506902056348</v>
      </c>
      <c r="DV36" s="1">
        <f>INDEX(Auxiliar_OPEX_Drivers!$B$2:$CH$18,MATCH(Auxiliar_OPEX_M!DV$3,Auxiliar_OPEX_Drivers!$B$2:$B$18,0),MATCH($DG36,Auxiliar_OPEX_Drivers!$B$2:$CH$2,0))</f>
        <v>2270190.8891634848</v>
      </c>
      <c r="DW36" s="1">
        <f>INDEX(Auxiliar_OPEX_Drivers!$B$2:$CH$18,MATCH(Auxiliar_OPEX_M!DW$3,Auxiliar_OPEX_Drivers!$B$2:$B$18,0),MATCH($DG36,Auxiliar_OPEX_Drivers!$B$2:$CH$2,0))</f>
        <v>10723.366213539155</v>
      </c>
      <c r="DX36" s="1">
        <f>INDEX(Auxiliar_OPEX_Drivers!$B$2:$CH$18,MATCH(Auxiliar_OPEX_M!DX$3,Auxiliar_OPEX_Drivers!$B$2:$B$18,0),MATCH($DG36,Auxiliar_OPEX_Drivers!$B$2:$CH$2,0))</f>
        <v>2292307.0597218331</v>
      </c>
      <c r="DY36" s="1">
        <f>INDEX(Auxiliar_OPEX_Drivers!$B$2:$CH$18,MATCH(Auxiliar_OPEX_M!DY$3,Auxiliar_OPEX_Drivers!$B$2:$B$18,0),MATCH($DG36,Auxiliar_OPEX_Drivers!$B$2:$CH$2,0))</f>
        <v>1027.4015340851474</v>
      </c>
    </row>
    <row r="37" spans="1:129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ca="1" si="6"/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M37" s="1" t="str">
        <f>VLOOKUP($A37,Auxiliar_OPEX_CustosUnit!$A$4:$BT$129,COLUMN(Auxiliar_OPEX_CustosUnit!S$2),0)</f>
        <v/>
      </c>
      <c r="CN37" s="1" t="str">
        <f>VLOOKUP($A37,Auxiliar_OPEX_CustosUnit!$A$4:$BT$129,COLUMN(Auxiliar_OPEX_CustosUnit!T$2),0)</f>
        <v/>
      </c>
      <c r="CO37" s="1" t="str">
        <f>VLOOKUP($A37,Auxiliar_OPEX_CustosUnit!$A$4:$BT$129,COLUMN(Auxiliar_OPEX_CustosUnit!U$2),0)</f>
        <v/>
      </c>
      <c r="CP37" s="1" t="str">
        <f>VLOOKUP($A37,Auxiliar_OPEX_CustosUnit!$A$4:$BT$129,COLUMN(Auxiliar_OPEX_CustosUnit!V$2),0)</f>
        <v/>
      </c>
      <c r="CQ37" s="1" t="str">
        <f>VLOOKUP($A37,Auxiliar_OPEX_CustosUnit!$A$4:$BT$129,COLUMN(Auxiliar_OPEX_CustosUnit!W$2),0)</f>
        <v/>
      </c>
      <c r="CR37" s="1" t="str">
        <f>VLOOKUP($A37,Auxiliar_OPEX_CustosUnit!$A$4:$BT$129,COLUMN(Auxiliar_OPEX_CustosUnit!X$2),0)</f>
        <v/>
      </c>
      <c r="CS37" s="1" t="str">
        <f>VLOOKUP($A37,Auxiliar_OPEX_CustosUnit!$A$4:$BT$129,COLUMN(Auxiliar_OPEX_CustosUnit!Y$2),0)</f>
        <v/>
      </c>
      <c r="CT37" s="1" t="str">
        <f>VLOOKUP($A37,Auxiliar_OPEX_CustosUnit!$A$4:$BT$129,COLUMN(Auxiliar_OPEX_CustosUnit!Z$2),0)</f>
        <v/>
      </c>
      <c r="CU37" s="1" t="str">
        <f>VLOOKUP($A37,Auxiliar_OPEX_CustosUnit!$A$4:$BT$129,COLUMN(Auxiliar_OPEX_CustosUnit!AA$2),0)</f>
        <v/>
      </c>
      <c r="CV37" s="1" t="str">
        <f>VLOOKUP($A37,Auxiliar_OPEX_CustosUnit!$A$4:$BT$129,COLUMN(Auxiliar_OPEX_CustosUnit!AB$2),0)</f>
        <v/>
      </c>
      <c r="CW37" s="1" t="str">
        <f>VLOOKUP($A37,Auxiliar_OPEX_CustosUnit!$A$4:$BT$129,COLUMN(Auxiliar_OPEX_CustosUnit!AC$2),0)</f>
        <v/>
      </c>
      <c r="CX37" s="1" t="str">
        <f>VLOOKUP($A37,Auxiliar_OPEX_CustosUnit!$A$4:$BT$129,COLUMN(Auxiliar_OPEX_CustosUnit!AD$2),0)</f>
        <v/>
      </c>
      <c r="CY37" s="1" t="str">
        <f>VLOOKUP($A37,Auxiliar_OPEX_CustosUnit!$A$4:$BT$129,COLUMN(Auxiliar_OPEX_CustosUnit!AE$2),0)</f>
        <v/>
      </c>
      <c r="CZ37" s="1" t="str">
        <f>VLOOKUP($A37,Auxiliar_OPEX_CustosUnit!$A$4:$BT$129,COLUMN(Auxiliar_OPEX_CustosUnit!AF$2),0)</f>
        <v/>
      </c>
      <c r="DA37" s="1" t="str">
        <f>VLOOKUP($A37,Auxiliar_OPEX_CustosUnit!$A$4:$BT$129,COLUMN(Auxiliar_OPEX_CustosUnit!AG$2),0)</f>
        <v/>
      </c>
      <c r="DB37" s="1" t="str">
        <f>VLOOKUP($A37,Auxiliar_OPEX_CustosUnit!$A$4:$BT$129,COLUMN(Auxiliar_OPEX_CustosUnit!AH$2),0)</f>
        <v/>
      </c>
      <c r="DC37" s="1" t="str">
        <f>VLOOKUP($A37,Auxiliar_OPEX_CustosUnit!$A$4:$BT$129,COLUMN(Auxiliar_OPEX_CustosUnit!AI$2),0)</f>
        <v/>
      </c>
      <c r="DD37" s="1" t="str">
        <f>VLOOKUP($A37,Auxiliar_OPEX_CustosUnit!$A$4:$BT$129,COLUMN(Auxiliar_OPEX_CustosUnit!AJ$2),0)</f>
        <v/>
      </c>
      <c r="DG37" s="60">
        <v>44256</v>
      </c>
      <c r="DH37" s="1">
        <v>1</v>
      </c>
      <c r="DI37" s="1">
        <f>INDEX(Auxiliar_OPEX_Drivers!$B$2:$CH$18,MATCH(Auxiliar_OPEX_M!DI$3,Auxiliar_OPEX_Drivers!$B$2:$B$18,0),MATCH($DG37,Auxiliar_OPEX_Drivers!$B$2:$CH$2,0))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INDEX(Auxiliar_OPEX_Drivers!$B$2:$CH$18,MATCH(Auxiliar_OPEX_M!DK$3,Auxiliar_OPEX_Drivers!$B$2:$B$18,0),MATCH($DG37,Auxiliar_OPEX_Drivers!$B$2:$CH$2,0))</f>
        <v>14.630402899388219</v>
      </c>
      <c r="DL37" s="1">
        <f>INDEX(Auxiliar_OPEX_Drivers!$B$2:$CH$18,MATCH(Auxiliar_OPEX_M!DL$3,Auxiliar_OPEX_Drivers!$B$2:$B$18,0),MATCH($DG37,Auxiliar_OPEX_Drivers!$B$2:$CH$2,0))</f>
        <v>63.978326584270974</v>
      </c>
      <c r="DM37" s="1">
        <f>INDEX(Auxiliar_OPEX_Drivers!$B$2:$CH$18,MATCH(Auxiliar_OPEX_M!DM$3,Auxiliar_OPEX_Drivers!$B$2:$B$18,0),MATCH($DG37,Auxiliar_OPEX_Drivers!$B$2:$CH$2,0))</f>
        <v>13</v>
      </c>
      <c r="DN37" s="1">
        <f>INDEX(Auxiliar_OPEX_Drivers!$B$2:$CH$18,MATCH(Auxiliar_OPEX_M!DN$3,Auxiliar_OPEX_Drivers!$B$2:$B$18,0),MATCH($DG37,Auxiliar_OPEX_Drivers!$B$2:$CH$2,0))</f>
        <v>684.24445693707594</v>
      </c>
      <c r="DO37" s="1">
        <f>INDEX(Auxiliar_OPEX_Drivers!$B$2:$CH$18,MATCH(Auxiliar_OPEX_M!DO$3,Auxiliar_OPEX_Drivers!$B$2:$B$18,0),MATCH($DG37,Auxiliar_OPEX_Drivers!$B$2:$CH$2,0))</f>
        <v>12</v>
      </c>
      <c r="DP37" s="1">
        <f>INDEX(Auxiliar_OPEX_Drivers!$B$2:$CH$18,MATCH(Auxiliar_OPEX_M!DP$3,Auxiliar_OPEX_Drivers!$B$2:$B$18,0),MATCH($DG37,Auxiliar_OPEX_Drivers!$B$2:$CH$2,0))</f>
        <v>202.39074693956513</v>
      </c>
      <c r="DQ37" s="1">
        <f>INDEX(Auxiliar_OPEX_Drivers!$B$2:$CH$18,MATCH(Auxiliar_OPEX_M!DQ$3,Auxiliar_OPEX_Drivers!$B$2:$B$18,0),MATCH($DG37,Auxiliar_OPEX_Drivers!$B$2:$CH$2,0))</f>
        <v>37.157600724847057</v>
      </c>
      <c r="DR37" s="1">
        <f>INDEX(Auxiliar_OPEX_Drivers!$B$2:$CH$18,MATCH(Auxiliar_OPEX_M!DR$3,Auxiliar_OPEX_Drivers!$B$2:$B$18,0),MATCH($DG37,Auxiliar_OPEX_Drivers!$B$2:$CH$2,0))</f>
        <v>19349941.198937282</v>
      </c>
      <c r="DS37" s="1">
        <f>INDEX(Auxiliar_OPEX_Drivers!$B$2:$CH$18,MATCH(Auxiliar_OPEX_M!DS$3,Auxiliar_OPEX_Drivers!$B$2:$B$18,0),MATCH($DG37,Auxiliar_OPEX_Drivers!$B$2:$CH$2,0))</f>
        <v>90500</v>
      </c>
      <c r="DT37" s="1">
        <f>INDEX(Auxiliar_OPEX_Drivers!$B$2:$CH$18,MATCH(Auxiliar_OPEX_M!DT$3,Auxiliar_OPEX_Drivers!$B$2:$B$18,0),MATCH($DG37,Auxiliar_OPEX_Drivers!$B$2:$CH$2,0))</f>
        <v>12599.569783685802</v>
      </c>
      <c r="DU37" s="1">
        <f>INDEX(Auxiliar_OPEX_Drivers!$B$2:$CH$18,MATCH(Auxiliar_OPEX_M!DU$3,Auxiliar_OPEX_Drivers!$B$2:$B$18,0),MATCH($DG37,Auxiliar_OPEX_Drivers!$B$2:$CH$2,0))</f>
        <v>4535.7506902054456</v>
      </c>
      <c r="DV37" s="1">
        <f>INDEX(Auxiliar_OPEX_Drivers!$B$2:$CH$18,MATCH(Auxiliar_OPEX_M!DV$3,Auxiliar_OPEX_Drivers!$B$2:$B$18,0),MATCH($DG37,Auxiliar_OPEX_Drivers!$B$2:$CH$2,0))</f>
        <v>2281555.0857770233</v>
      </c>
      <c r="DW37" s="1">
        <f>INDEX(Auxiliar_OPEX_Drivers!$B$2:$CH$18,MATCH(Auxiliar_OPEX_M!DW$3,Auxiliar_OPEX_Drivers!$B$2:$B$18,0),MATCH($DG37,Auxiliar_OPEX_Drivers!$B$2:$CH$2,0))</f>
        <v>12423.19661353869</v>
      </c>
      <c r="DX37" s="1">
        <f>INDEX(Auxiliar_OPEX_Drivers!$B$2:$CH$18,MATCH(Auxiliar_OPEX_M!DX$3,Auxiliar_OPEX_Drivers!$B$2:$B$18,0),MATCH($DG37,Auxiliar_OPEX_Drivers!$B$2:$CH$2,0))</f>
        <v>2303815.6295055188</v>
      </c>
      <c r="DY37" s="1">
        <f>INDEX(Auxiliar_OPEX_Drivers!$B$2:$CH$18,MATCH(Auxiliar_OPEX_M!DY$3,Auxiliar_OPEX_Drivers!$B$2:$B$18,0),MATCH($DG37,Auxiliar_OPEX_Drivers!$B$2:$CH$2,0))</f>
        <v>1027.4015340851474</v>
      </c>
    </row>
    <row r="38" spans="1:129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376.73594499171065</v>
      </c>
      <c r="E38" s="51">
        <f ca="1">SUMPRODUCT($CM38:$DD38,INDIRECT(ADDRESS(E$2,$DH$2)):INDIRECT(ADDRESS(E$2,$DY$2)))</f>
        <v>376.73594499171065</v>
      </c>
      <c r="F38" s="51">
        <f ca="1">SUMPRODUCT($CM38:$DD38,INDIRECT(ADDRESS(F$2,$DH$2)):INDIRECT(ADDRESS(F$2,$DY$2)))</f>
        <v>376.73594499171065</v>
      </c>
      <c r="G38" s="51">
        <f ca="1">SUMPRODUCT($CM38:$DD38,INDIRECT(ADDRESS(G$2,$DH$2)):INDIRECT(ADDRESS(G$2,$DY$2)))</f>
        <v>376.73594499171065</v>
      </c>
      <c r="H38" s="51">
        <f ca="1">SUMPRODUCT($CM38:$DD38,INDIRECT(ADDRESS(H$2,$DH$2)):INDIRECT(ADDRESS(H$2,$DY$2)))</f>
        <v>376.73594499171065</v>
      </c>
      <c r="I38" s="51">
        <f ca="1">SUMPRODUCT($CM38:$DD38,INDIRECT(ADDRESS(I$2,$DH$2)):INDIRECT(ADDRESS(I$2,$DY$2)))</f>
        <v>376.73594499171065</v>
      </c>
      <c r="J38" s="51">
        <f ca="1">SUMPRODUCT($CM38:$DD38,INDIRECT(ADDRESS(J$2,$DH$2)):INDIRECT(ADDRESS(J$2,$DY$2)))</f>
        <v>376.73594499171065</v>
      </c>
      <c r="K38" s="51">
        <f ca="1">SUMPRODUCT($CM38:$DD38,INDIRECT(ADDRESS(K$2,$DH$2)):INDIRECT(ADDRESS(K$2,$DY$2)))</f>
        <v>380.45613328435985</v>
      </c>
      <c r="L38" s="51">
        <f ca="1">SUMPRODUCT($CM38:$DD38,INDIRECT(ADDRESS(L$2,$DH$2)):INDIRECT(ADDRESS(L$2,$DY$2)))</f>
        <v>380.45613328435985</v>
      </c>
      <c r="M38" s="51">
        <f ca="1">SUMPRODUCT($CM38:$DD38,INDIRECT(ADDRESS(M$2,$DH$2)):INDIRECT(ADDRESS(M$2,$DY$2)))</f>
        <v>380.45613328435985</v>
      </c>
      <c r="N38" s="51">
        <f ca="1">SUMPRODUCT($CM38:$DD38,INDIRECT(ADDRESS(N$2,$DH$2)):INDIRECT(ADDRESS(N$2,$DY$2)))</f>
        <v>380.45613328435985</v>
      </c>
      <c r="O38" s="51">
        <f ca="1">SUMPRODUCT($CM38:$DD38,INDIRECT(ADDRESS(O$2,$DH$2)):INDIRECT(ADDRESS(O$2,$DY$2)))</f>
        <v>380.45613328435985</v>
      </c>
      <c r="P38" s="51">
        <f ca="1">SUMPRODUCT($CM38:$DD38,INDIRECT(ADDRESS(P$2,$DH$2)):INDIRECT(ADDRESS(P$2,$DY$2)))</f>
        <v>380.45613328435985</v>
      </c>
      <c r="Q38" s="51">
        <f ca="1">SUMPRODUCT($CM38:$DD38,INDIRECT(ADDRESS(Q$2,$DH$2)):INDIRECT(ADDRESS(Q$2,$DY$2)))</f>
        <v>380.45613328435985</v>
      </c>
      <c r="R38" s="51">
        <f ca="1">SUMPRODUCT($CM38:$DD38,INDIRECT(ADDRESS(R$2,$DH$2)):INDIRECT(ADDRESS(R$2,$DY$2)))</f>
        <v>380.45613328435985</v>
      </c>
      <c r="S38" s="51">
        <f ca="1">SUMPRODUCT($CM38:$DD38,INDIRECT(ADDRESS(S$2,$DH$2)):INDIRECT(ADDRESS(S$2,$DY$2)))</f>
        <v>380.45613328435985</v>
      </c>
      <c r="T38" s="51">
        <f ca="1">SUMPRODUCT($CM38:$DD38,INDIRECT(ADDRESS(T$2,$DH$2)):INDIRECT(ADDRESS(T$2,$DY$2)))</f>
        <v>380.45613328435985</v>
      </c>
      <c r="U38" s="51">
        <f ca="1">SUMPRODUCT($CM38:$DD38,INDIRECT(ADDRESS(U$2,$DH$2)):INDIRECT(ADDRESS(U$2,$DY$2)))</f>
        <v>380.45613328435985</v>
      </c>
      <c r="V38" s="51">
        <f ca="1">SUMPRODUCT($CM38:$DD38,INDIRECT(ADDRESS(V$2,$DH$2)):INDIRECT(ADDRESS(V$2,$DY$2)))</f>
        <v>380.45613328435985</v>
      </c>
      <c r="W38" s="51">
        <f ca="1">SUMPRODUCT($CM38:$DD38,INDIRECT(ADDRESS(W$2,$DH$2)):INDIRECT(ADDRESS(W$2,$DY$2)))</f>
        <v>383.83877867831245</v>
      </c>
      <c r="X38" s="51">
        <f ca="1">SUMPRODUCT($CM38:$DD38,INDIRECT(ADDRESS(X$2,$DH$2)):INDIRECT(ADDRESS(X$2,$DY$2)))</f>
        <v>383.83877867831245</v>
      </c>
      <c r="Y38" s="51">
        <f ca="1">SUMPRODUCT($CM38:$DD38,INDIRECT(ADDRESS(Y$2,$DH$2)):INDIRECT(ADDRESS(Y$2,$DY$2)))</f>
        <v>383.83877867831245</v>
      </c>
      <c r="Z38" s="51">
        <f ca="1">SUMPRODUCT($CM38:$DD38,INDIRECT(ADDRESS(Z$2,$DH$2)):INDIRECT(ADDRESS(Z$2,$DY$2)))</f>
        <v>383.83877867831245</v>
      </c>
      <c r="AA38" s="51">
        <f ca="1">SUMPRODUCT($CM38:$DD38,INDIRECT(ADDRESS(AA$2,$DH$2)):INDIRECT(ADDRESS(AA$2,$DY$2)))</f>
        <v>383.83877867831245</v>
      </c>
      <c r="AB38" s="51">
        <f ca="1">SUMPRODUCT($CM38:$DD38,INDIRECT(ADDRESS(AB$2,$DH$2)):INDIRECT(ADDRESS(AB$2,$DY$2)))</f>
        <v>383.83877867831245</v>
      </c>
      <c r="AC38" s="51">
        <f ca="1">SUMPRODUCT($CM38:$DD38,INDIRECT(ADDRESS(AC$2,$DH$2)):INDIRECT(ADDRESS(AC$2,$DY$2)))</f>
        <v>383.83877867831245</v>
      </c>
      <c r="AD38" s="51">
        <f ca="1">SUMPRODUCT($CM38:$DD38,INDIRECT(ADDRESS(AD$2,$DH$2)):INDIRECT(ADDRESS(AD$2,$DY$2)))</f>
        <v>383.83877867831245</v>
      </c>
      <c r="AE38" s="51">
        <f ca="1">SUMPRODUCT($CM38:$DD38,INDIRECT(ADDRESS(AE$2,$DH$2)):INDIRECT(ADDRESS(AE$2,$DY$2)))</f>
        <v>383.83877867831245</v>
      </c>
      <c r="AF38" s="51">
        <f ca="1">SUMPRODUCT($CM38:$DD38,INDIRECT(ADDRESS(AF$2,$DH$2)):INDIRECT(ADDRESS(AF$2,$DY$2)))</f>
        <v>383.83877867831245</v>
      </c>
      <c r="AG38" s="51">
        <f ca="1">SUMPRODUCT($CM38:$DD38,INDIRECT(ADDRESS(AG$2,$DH$2)):INDIRECT(ADDRESS(AG$2,$DY$2)))</f>
        <v>383.83877867831245</v>
      </c>
      <c r="AH38" s="51">
        <f ca="1">SUMPRODUCT($CM38:$DD38,INDIRECT(ADDRESS(AH$2,$DH$2)):INDIRECT(ADDRESS(AH$2,$DY$2)))</f>
        <v>383.83877867831245</v>
      </c>
      <c r="AI38" s="51">
        <f ca="1">SUMPRODUCT($CM38:$DD38,INDIRECT(ADDRESS(AI$2,$DH$2)):INDIRECT(ADDRESS(AI$2,$DY$2)))</f>
        <v>387.45606610735649</v>
      </c>
      <c r="AJ38" s="51">
        <f ca="1">SUMPRODUCT($CM38:$DD38,INDIRECT(ADDRESS(AJ$2,$DH$2)):INDIRECT(ADDRESS(AJ$2,$DY$2)))</f>
        <v>387.45606610735649</v>
      </c>
      <c r="AK38" s="51">
        <f ca="1">SUMPRODUCT($CM38:$DD38,INDIRECT(ADDRESS(AK$2,$DH$2)):INDIRECT(ADDRESS(AK$2,$DY$2)))</f>
        <v>387.45606610735649</v>
      </c>
      <c r="AL38" s="51">
        <f ca="1">SUMPRODUCT($CM38:$DD38,INDIRECT(ADDRESS(AL$2,$DH$2)):INDIRECT(ADDRESS(AL$2,$DY$2)))</f>
        <v>387.45606610735649</v>
      </c>
      <c r="AM38" s="51">
        <f ca="1">SUMPRODUCT($CM38:$DD38,INDIRECT(ADDRESS(AM$2,$DH$2)):INDIRECT(ADDRESS(AM$2,$DY$2)))</f>
        <v>387.45606610735649</v>
      </c>
      <c r="AN38" s="51">
        <f ca="1">SUMPRODUCT($CM38:$DD38,INDIRECT(ADDRESS(AN$2,$DH$2)):INDIRECT(ADDRESS(AN$2,$DY$2)))</f>
        <v>387.45606610735649</v>
      </c>
      <c r="AO38" s="51">
        <f ca="1">SUMPRODUCT($CM38:$DD38,INDIRECT(ADDRESS(AO$2,$DH$2)):INDIRECT(ADDRESS(AO$2,$DY$2)))</f>
        <v>387.45606610735649</v>
      </c>
      <c r="AP38" s="51">
        <f ca="1">SUMPRODUCT($CM38:$DD38,INDIRECT(ADDRESS(AP$2,$DH$2)):INDIRECT(ADDRESS(AP$2,$DY$2)))</f>
        <v>387.45606610735649</v>
      </c>
      <c r="AQ38" s="51">
        <f ca="1">SUMPRODUCT($CM38:$DD38,INDIRECT(ADDRESS(AQ$2,$DH$2)):INDIRECT(ADDRESS(AQ$2,$DY$2)))</f>
        <v>387.45606610735649</v>
      </c>
      <c r="AR38" s="51">
        <f ca="1">SUMPRODUCT($CM38:$DD38,INDIRECT(ADDRESS(AR$2,$DH$2)):INDIRECT(ADDRESS(AR$2,$DY$2)))</f>
        <v>387.45606610735649</v>
      </c>
      <c r="AS38" s="51">
        <f ca="1">SUMPRODUCT($CM38:$DD38,INDIRECT(ADDRESS(AS$2,$DH$2)):INDIRECT(ADDRESS(AS$2,$DY$2)))</f>
        <v>387.45606610735649</v>
      </c>
      <c r="AT38" s="51">
        <f ca="1">SUMPRODUCT($CM38:$DD38,INDIRECT(ADDRESS(AT$2,$DH$2)):INDIRECT(ADDRESS(AT$2,$DY$2)))</f>
        <v>387.45606610735649</v>
      </c>
      <c r="AU38" s="51">
        <f ca="1">SUMPRODUCT($CM38:$DD38,INDIRECT(ADDRESS(AU$2,$DH$2)):INDIRECT(ADDRESS(AU$2,$DY$2)))</f>
        <v>390.61993790648</v>
      </c>
      <c r="AV38" s="51">
        <f ca="1">SUMPRODUCT($CM38:$DD38,INDIRECT(ADDRESS(AV$2,$DH$2)):INDIRECT(ADDRESS(AV$2,$DY$2)))</f>
        <v>390.61993790648</v>
      </c>
      <c r="AW38" s="51">
        <f ca="1">SUMPRODUCT($CM38:$DD38,INDIRECT(ADDRESS(AW$2,$DH$2)):INDIRECT(ADDRESS(AW$2,$DY$2)))</f>
        <v>390.61993790648</v>
      </c>
      <c r="AX38" s="51">
        <f ca="1">SUMPRODUCT($CM38:$DD38,INDIRECT(ADDRESS(AX$2,$DH$2)):INDIRECT(ADDRESS(AX$2,$DY$2)))</f>
        <v>390.61993790648</v>
      </c>
      <c r="AY38" s="51">
        <f ca="1">SUMPRODUCT($CM38:$DD38,INDIRECT(ADDRESS(AY$2,$DH$2)):INDIRECT(ADDRESS(AY$2,$DY$2)))</f>
        <v>390.61993790648</v>
      </c>
      <c r="AZ38" s="51">
        <f ca="1">SUMPRODUCT($CM38:$DD38,INDIRECT(ADDRESS(AZ$2,$DH$2)):INDIRECT(ADDRESS(AZ$2,$DY$2)))</f>
        <v>390.61993790648</v>
      </c>
      <c r="BA38" s="51">
        <f ca="1">SUMPRODUCT($CM38:$DD38,INDIRECT(ADDRESS(BA$2,$DH$2)):INDIRECT(ADDRESS(BA$2,$DY$2)))</f>
        <v>390.61993790648</v>
      </c>
      <c r="BB38" s="51">
        <f ca="1">SUMPRODUCT($CM38:$DD38,INDIRECT(ADDRESS(BB$2,$DH$2)):INDIRECT(ADDRESS(BB$2,$DY$2)))</f>
        <v>390.61993790648</v>
      </c>
      <c r="BC38" s="51">
        <f ca="1">SUMPRODUCT($CM38:$DD38,INDIRECT(ADDRESS(BC$2,$DH$2)):INDIRECT(ADDRESS(BC$2,$DY$2)))</f>
        <v>390.61993790648</v>
      </c>
      <c r="BD38" s="51">
        <f ca="1">SUMPRODUCT($CM38:$DD38,INDIRECT(ADDRESS(BD$2,$DH$2)):INDIRECT(ADDRESS(BD$2,$DY$2)))</f>
        <v>390.61993790648</v>
      </c>
      <c r="BE38" s="51">
        <f ca="1">SUMPRODUCT($CM38:$DD38,INDIRECT(ADDRESS(BE$2,$DH$2)):INDIRECT(ADDRESS(BE$2,$DY$2)))</f>
        <v>390.61993790648</v>
      </c>
      <c r="BF38" s="51">
        <f ca="1">SUMPRODUCT($CM38:$DD38,INDIRECT(ADDRESS(BF$2,$DH$2)):INDIRECT(ADDRESS(BF$2,$DY$2)))</f>
        <v>390.61993790648</v>
      </c>
      <c r="BG38" s="51">
        <f ca="1">SUMPRODUCT($CM38:$DD38,INDIRECT(ADDRESS(BG$2,$DH$2)):INDIRECT(ADDRESS(BG$2,$DY$2)))</f>
        <v>393.72968982058921</v>
      </c>
      <c r="BH38" s="51">
        <f ca="1">SUMPRODUCT($CM38:$DD38,INDIRECT(ADDRESS(BH$2,$DH$2)):INDIRECT(ADDRESS(BH$2,$DY$2)))</f>
        <v>393.72968982058921</v>
      </c>
      <c r="BI38" s="51">
        <f ca="1">SUMPRODUCT($CM38:$DD38,INDIRECT(ADDRESS(BI$2,$DH$2)):INDIRECT(ADDRESS(BI$2,$DY$2)))</f>
        <v>393.72968982058921</v>
      </c>
      <c r="BJ38" s="51">
        <f ca="1">SUMPRODUCT($CM38:$DD38,INDIRECT(ADDRESS(BJ$2,$DH$2)):INDIRECT(ADDRESS(BJ$2,$DY$2)))</f>
        <v>393.72968982058921</v>
      </c>
      <c r="BK38" s="51">
        <f ca="1">SUMPRODUCT($CM38:$DD38,INDIRECT(ADDRESS(BK$2,$DH$2)):INDIRECT(ADDRESS(BK$2,$DY$2)))</f>
        <v>393.72968982058921</v>
      </c>
      <c r="BL38" s="51">
        <f ca="1">SUMPRODUCT($CM38:$DD38,INDIRECT(ADDRESS(BL$2,$DH$2)):INDIRECT(ADDRESS(BL$2,$DY$2)))</f>
        <v>393.72968982058921</v>
      </c>
      <c r="BM38" s="51">
        <f ca="1">SUMPRODUCT($CM38:$DD38,INDIRECT(ADDRESS(BM$2,$DH$2)):INDIRECT(ADDRESS(BM$2,$DY$2)))</f>
        <v>393.72968982058921</v>
      </c>
      <c r="BN38" s="51">
        <f ca="1">SUMPRODUCT($CM38:$DD38,INDIRECT(ADDRESS(BN$2,$DH$2)):INDIRECT(ADDRESS(BN$2,$DY$2)))</f>
        <v>393.72968982058921</v>
      </c>
      <c r="BO38" s="51">
        <f ca="1">SUMPRODUCT($CM38:$DD38,INDIRECT(ADDRESS(BO$2,$DH$2)):INDIRECT(ADDRESS(BO$2,$DY$2)))</f>
        <v>393.72968982058921</v>
      </c>
      <c r="BP38" s="51">
        <f ca="1">SUMPRODUCT($CM38:$DD38,INDIRECT(ADDRESS(BP$2,$DH$2)):INDIRECT(ADDRESS(BP$2,$DY$2)))</f>
        <v>393.72968982058921</v>
      </c>
      <c r="BQ38" s="51">
        <f ca="1">SUMPRODUCT($CM38:$DD38,INDIRECT(ADDRESS(BQ$2,$DH$2)):INDIRECT(ADDRESS(BQ$2,$DY$2)))</f>
        <v>393.72968982058921</v>
      </c>
      <c r="BR38" s="51">
        <f ca="1">SUMPRODUCT($CM38:$DD38,INDIRECT(ADDRESS(BR$2,$DH$2)):INDIRECT(ADDRESS(BR$2,$DY$2)))</f>
        <v>393.72968982058921</v>
      </c>
      <c r="BS38" s="51">
        <f ca="1">SUMPRODUCT($CM38:$DD38,INDIRECT(ADDRESS(BS$2,$DH$2)):INDIRECT(ADDRESS(BS$2,$DY$2)))</f>
        <v>397.01178176262897</v>
      </c>
      <c r="BT38" s="51">
        <f ca="1">SUMPRODUCT($CM38:$DD38,INDIRECT(ADDRESS(BT$2,$DH$2)):INDIRECT(ADDRESS(BT$2,$DY$2)))</f>
        <v>397.01178176262897</v>
      </c>
      <c r="BU38" s="51">
        <f ca="1">SUMPRODUCT($CM38:$DD38,INDIRECT(ADDRESS(BU$2,$DH$2)):INDIRECT(ADDRESS(BU$2,$DY$2)))</f>
        <v>397.01178176262897</v>
      </c>
      <c r="BV38" s="51">
        <f ca="1">SUMPRODUCT($CM38:$DD38,INDIRECT(ADDRESS(BV$2,$DH$2)):INDIRECT(ADDRESS(BV$2,$DY$2)))</f>
        <v>397.01178176262897</v>
      </c>
      <c r="BW38" s="51">
        <f ca="1">SUMPRODUCT($CM38:$DD38,INDIRECT(ADDRESS(BW$2,$DH$2)):INDIRECT(ADDRESS(BW$2,$DY$2)))</f>
        <v>397.01178176262897</v>
      </c>
      <c r="BX38" s="51">
        <f ca="1">SUMPRODUCT($CM38:$DD38,INDIRECT(ADDRESS(BX$2,$DH$2)):INDIRECT(ADDRESS(BX$2,$DY$2)))</f>
        <v>397.01178176262897</v>
      </c>
      <c r="BY38" s="51">
        <f ca="1">SUMPRODUCT($CM38:$DD38,INDIRECT(ADDRESS(BY$2,$DH$2)):INDIRECT(ADDRESS(BY$2,$DY$2)))</f>
        <v>397.01178176262897</v>
      </c>
      <c r="BZ38" s="51">
        <f ca="1">SUMPRODUCT($CM38:$DD38,INDIRECT(ADDRESS(BZ$2,$DH$2)):INDIRECT(ADDRESS(BZ$2,$DY$2)))</f>
        <v>397.01178176262897</v>
      </c>
      <c r="CA38" s="51">
        <f ca="1">SUMPRODUCT($CM38:$DD38,INDIRECT(ADDRESS(CA$2,$DH$2)):INDIRECT(ADDRESS(CA$2,$DY$2)))</f>
        <v>397.01178176262897</v>
      </c>
      <c r="CB38" s="51">
        <f ca="1">SUMPRODUCT($CM38:$DD38,INDIRECT(ADDRESS(CB$2,$DH$2)):INDIRECT(ADDRESS(CB$2,$DY$2)))</f>
        <v>397.01178176262897</v>
      </c>
      <c r="CC38" s="51">
        <f ca="1">SUMPRODUCT($CM38:$DD38,INDIRECT(ADDRESS(CC$2,$DH$2)):INDIRECT(ADDRESS(CC$2,$DY$2)))</f>
        <v>397.01178176262897</v>
      </c>
      <c r="CD38" s="51">
        <f ca="1">SUMPRODUCT($CM38:$DD38,INDIRECT(ADDRESS(CD$2,$DH$2)):INDIRECT(ADDRESS(CD$2,$DY$2)))</f>
        <v>397.01178176262897</v>
      </c>
      <c r="CF38" s="51">
        <f t="shared" ca="1" si="6"/>
        <v>4539.4322813637746</v>
      </c>
      <c r="CG38" s="51">
        <f t="shared" ca="1" si="6"/>
        <v>4582.3868263820814</v>
      </c>
      <c r="CH38" s="51">
        <f t="shared" ca="1" si="6"/>
        <v>4624.1517812849697</v>
      </c>
      <c r="CI38" s="51">
        <f t="shared" ca="1" si="6"/>
        <v>4665.292152283896</v>
      </c>
      <c r="CJ38" s="51">
        <f t="shared" ca="1" si="6"/>
        <v>4702.9880144483068</v>
      </c>
      <c r="CK38" s="51">
        <f t="shared" ca="1" si="6"/>
        <v>4741.1667375572679</v>
      </c>
      <c r="CM38" s="1">
        <f>VLOOKUP($A38,Auxiliar_OPEX_CustosUnit!$A$4:$BT$129,COLUMN(Auxiliar_OPEX_CustosUnit!S$2),0)</f>
        <v>0</v>
      </c>
      <c r="CN38" s="1">
        <f>VLOOKUP($A38,Auxiliar_OPEX_CustosUnit!$A$4:$BT$129,COLUMN(Auxiliar_OPEX_CustosUnit!T$2),0)</f>
        <v>0</v>
      </c>
      <c r="CO38" s="1">
        <f>VLOOKUP($A38,Auxiliar_OPEX_CustosUnit!$A$4:$BT$129,COLUMN(Auxiliar_OPEX_CustosUnit!U$2),0)</f>
        <v>299.33988731338098</v>
      </c>
      <c r="CP38" s="1">
        <f>VLOOKUP($A38,Auxiliar_OPEX_CustosUnit!$A$4:$BT$129,COLUMN(Auxiliar_OPEX_CustosUnit!V$2),0)</f>
        <v>0</v>
      </c>
      <c r="CQ38" s="1">
        <f>VLOOKUP($A38,Auxiliar_OPEX_CustosUnit!$A$4:$BT$129,COLUMN(Auxiliar_OPEX_CustosUnit!W$2),0)</f>
        <v>0</v>
      </c>
      <c r="CR38" s="1">
        <f>VLOOKUP($A38,Auxiliar_OPEX_CustosUnit!$A$4:$BT$129,COLUMN(Auxiliar_OPEX_CustosUnit!X$2),0)</f>
        <v>0</v>
      </c>
      <c r="CS38" s="1">
        <f>VLOOKUP($A38,Auxiliar_OPEX_CustosUnit!$A$4:$BT$129,COLUMN(Auxiliar_OPEX_CustosUnit!Y$2),0)</f>
        <v>0.12877879813366</v>
      </c>
      <c r="CT38" s="1">
        <f>VLOOKUP($A38,Auxiliar_OPEX_CustosUnit!$A$4:$BT$129,COLUMN(Auxiliar_OPEX_CustosUnit!Z$2),0)</f>
        <v>0</v>
      </c>
      <c r="CU38" s="1">
        <f>VLOOKUP($A38,Auxiliar_OPEX_CustosUnit!$A$4:$BT$129,COLUMN(Auxiliar_OPEX_CustosUnit!AA$2),0)</f>
        <v>0</v>
      </c>
      <c r="CV38" s="1">
        <f>VLOOKUP($A38,Auxiliar_OPEX_CustosUnit!$A$4:$BT$129,COLUMN(Auxiliar_OPEX_CustosUnit!AB$2),0)</f>
        <v>0</v>
      </c>
      <c r="CW38" s="1">
        <f>VLOOKUP($A38,Auxiliar_OPEX_CustosUnit!$A$4:$BT$129,COLUMN(Auxiliar_OPEX_CustosUnit!AC$2),0)</f>
        <v>0</v>
      </c>
      <c r="CX38" s="1">
        <f>VLOOKUP($A38,Auxiliar_OPEX_CustosUnit!$A$4:$BT$129,COLUMN(Auxiliar_OPEX_CustosUnit!AD$2),0)</f>
        <v>0</v>
      </c>
      <c r="CY38" s="1">
        <f>VLOOKUP($A38,Auxiliar_OPEX_CustosUnit!$A$4:$BT$129,COLUMN(Auxiliar_OPEX_CustosUnit!AE$2),0)</f>
        <v>0</v>
      </c>
      <c r="CZ38" s="1">
        <f>VLOOKUP($A38,Auxiliar_OPEX_CustosUnit!$A$4:$BT$129,COLUMN(Auxiliar_OPEX_CustosUnit!AF$2),0)</f>
        <v>0</v>
      </c>
      <c r="DA38" s="1">
        <f>VLOOKUP($A38,Auxiliar_OPEX_CustosUnit!$A$4:$BT$129,COLUMN(Auxiliar_OPEX_CustosUnit!AG$2),0)</f>
        <v>0</v>
      </c>
      <c r="DB38" s="1">
        <f>VLOOKUP($A38,Auxiliar_OPEX_CustosUnit!$A$4:$BT$129,COLUMN(Auxiliar_OPEX_CustosUnit!AH$2),0)</f>
        <v>0</v>
      </c>
      <c r="DC38" s="1">
        <f>VLOOKUP($A38,Auxiliar_OPEX_CustosUnit!$A$4:$BT$129,COLUMN(Auxiliar_OPEX_CustosUnit!AI$2),0)</f>
        <v>0</v>
      </c>
      <c r="DD38" s="1">
        <f>VLOOKUP($A38,Auxiliar_OPEX_CustosUnit!$A$4:$BT$129,COLUMN(Auxiliar_OPEX_CustosUnit!AJ$2),0)</f>
        <v>0</v>
      </c>
      <c r="DG38" s="60">
        <v>44287</v>
      </c>
      <c r="DH38" s="1">
        <v>1</v>
      </c>
      <c r="DI38" s="1">
        <f>INDEX(Auxiliar_OPEX_Drivers!$B$2:$CH$18,MATCH(Auxiliar_OPEX_M!DI$3,Auxiliar_OPEX_Drivers!$B$2:$B$18,0),MATCH($DG38,Auxiliar_OPEX_Drivers!$B$2:$CH$2,0))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INDEX(Auxiliar_OPEX_Drivers!$B$2:$CH$18,MATCH(Auxiliar_OPEX_M!DK$3,Auxiliar_OPEX_Drivers!$B$2:$B$18,0),MATCH($DG38,Auxiliar_OPEX_Drivers!$B$2:$CH$2,0))</f>
        <v>14.630402899388219</v>
      </c>
      <c r="DL38" s="1">
        <f>INDEX(Auxiliar_OPEX_Drivers!$B$2:$CH$18,MATCH(Auxiliar_OPEX_M!DL$3,Auxiliar_OPEX_Drivers!$B$2:$B$18,0),MATCH($DG38,Auxiliar_OPEX_Drivers!$B$2:$CH$2,0))</f>
        <v>63.978326584270974</v>
      </c>
      <c r="DM38" s="1">
        <f>INDEX(Auxiliar_OPEX_Drivers!$B$2:$CH$18,MATCH(Auxiliar_OPEX_M!DM$3,Auxiliar_OPEX_Drivers!$B$2:$B$18,0),MATCH($DG38,Auxiliar_OPEX_Drivers!$B$2:$CH$2,0))</f>
        <v>13</v>
      </c>
      <c r="DN38" s="1">
        <f>INDEX(Auxiliar_OPEX_Drivers!$B$2:$CH$18,MATCH(Auxiliar_OPEX_M!DN$3,Auxiliar_OPEX_Drivers!$B$2:$B$18,0),MATCH($DG38,Auxiliar_OPEX_Drivers!$B$2:$CH$2,0))</f>
        <v>684.24445693707594</v>
      </c>
      <c r="DO38" s="1">
        <f>INDEX(Auxiliar_OPEX_Drivers!$B$2:$CH$18,MATCH(Auxiliar_OPEX_M!DO$3,Auxiliar_OPEX_Drivers!$B$2:$B$18,0),MATCH($DG38,Auxiliar_OPEX_Drivers!$B$2:$CH$2,0))</f>
        <v>12</v>
      </c>
      <c r="DP38" s="1">
        <f>INDEX(Auxiliar_OPEX_Drivers!$B$2:$CH$18,MATCH(Auxiliar_OPEX_M!DP$3,Auxiliar_OPEX_Drivers!$B$2:$B$18,0),MATCH($DG38,Auxiliar_OPEX_Drivers!$B$2:$CH$2,0))</f>
        <v>202.39074693956513</v>
      </c>
      <c r="DQ38" s="1">
        <f>INDEX(Auxiliar_OPEX_Drivers!$B$2:$CH$18,MATCH(Auxiliar_OPEX_M!DQ$3,Auxiliar_OPEX_Drivers!$B$2:$B$18,0),MATCH($DG38,Auxiliar_OPEX_Drivers!$B$2:$CH$2,0))</f>
        <v>37.157600724847057</v>
      </c>
      <c r="DR38" s="1">
        <f>INDEX(Auxiliar_OPEX_Drivers!$B$2:$CH$18,MATCH(Auxiliar_OPEX_M!DR$3,Auxiliar_OPEX_Drivers!$B$2:$B$18,0),MATCH($DG38,Auxiliar_OPEX_Drivers!$B$2:$CH$2,0))</f>
        <v>19440941.198937282</v>
      </c>
      <c r="DS38" s="1">
        <f>INDEX(Auxiliar_OPEX_Drivers!$B$2:$CH$18,MATCH(Auxiliar_OPEX_M!DS$3,Auxiliar_OPEX_Drivers!$B$2:$B$18,0),MATCH($DG38,Auxiliar_OPEX_Drivers!$B$2:$CH$2,0))</f>
        <v>91000</v>
      </c>
      <c r="DT38" s="1">
        <f>INDEX(Auxiliar_OPEX_Drivers!$B$2:$CH$18,MATCH(Auxiliar_OPEX_M!DT$3,Auxiliar_OPEX_Drivers!$B$2:$B$18,0),MATCH($DG38,Auxiliar_OPEX_Drivers!$B$2:$CH$2,0))</f>
        <v>12670.441643538832</v>
      </c>
      <c r="DU38" s="1">
        <f>INDEX(Auxiliar_OPEX_Drivers!$B$2:$CH$18,MATCH(Auxiliar_OPEX_M!DU$3,Auxiliar_OPEX_Drivers!$B$2:$B$18,0),MATCH($DG38,Auxiliar_OPEX_Drivers!$B$2:$CH$2,0))</f>
        <v>4535.7506902054984</v>
      </c>
      <c r="DV38" s="1">
        <f>INDEX(Auxiliar_OPEX_Drivers!$B$2:$CH$18,MATCH(Auxiliar_OPEX_M!DV$3,Auxiliar_OPEX_Drivers!$B$2:$B$18,0),MATCH($DG38,Auxiliar_OPEX_Drivers!$B$2:$CH$2,0))</f>
        <v>2293092.5099205622</v>
      </c>
      <c r="DW38" s="1">
        <f>INDEX(Auxiliar_OPEX_Drivers!$B$2:$CH$18,MATCH(Auxiliar_OPEX_M!DW$3,Auxiliar_OPEX_Drivers!$B$2:$B$18,0),MATCH($DG38,Auxiliar_OPEX_Drivers!$B$2:$CH$2,0))</f>
        <v>12522.424143538832</v>
      </c>
      <c r="DX38" s="1">
        <f>INDEX(Auxiliar_OPEX_Drivers!$B$2:$CH$18,MATCH(Auxiliar_OPEX_M!DX$3,Auxiliar_OPEX_Drivers!$B$2:$B$18,0),MATCH($DG38,Auxiliar_OPEX_Drivers!$B$2:$CH$2,0))</f>
        <v>2315469.0711490577</v>
      </c>
      <c r="DY38" s="1">
        <f>INDEX(Auxiliar_OPEX_Drivers!$B$2:$CH$18,MATCH(Auxiliar_OPEX_M!DY$3,Auxiliar_OPEX_Drivers!$B$2:$B$18,0),MATCH($DG38,Auxiliar_OPEX_Drivers!$B$2:$CH$2,0))</f>
        <v>1027.4015340851474</v>
      </c>
    </row>
    <row r="39" spans="1:129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27070.630302075449</v>
      </c>
      <c r="E39" s="51">
        <f ca="1">SUMPRODUCT($CM39:$DD39,INDIRECT(ADDRESS(E$2,$DH$2)):INDIRECT(ADDRESS(E$2,$DY$2)))</f>
        <v>27130.108009993404</v>
      </c>
      <c r="F39" s="51">
        <f ca="1">SUMPRODUCT($CM39:$DD39,INDIRECT(ADDRESS(F$2,$DH$2)):INDIRECT(ADDRESS(F$2,$DY$2)))</f>
        <v>27190.722517933224</v>
      </c>
      <c r="G39" s="51">
        <f ca="1">SUMPRODUCT($CM39:$DD39,INDIRECT(ADDRESS(G$2,$DH$2)):INDIRECT(ADDRESS(G$2,$DY$2)))</f>
        <v>27248.858603251207</v>
      </c>
      <c r="H39" s="51">
        <f ca="1">SUMPRODUCT($CM39:$DD39,INDIRECT(ADDRESS(H$2,$DH$2)):INDIRECT(ADDRESS(H$2,$DY$2)))</f>
        <v>27310.848141537419</v>
      </c>
      <c r="I39" s="51">
        <f ca="1">SUMPRODUCT($CM39:$DD39,INDIRECT(ADDRESS(I$2,$DH$2)):INDIRECT(ADDRESS(I$2,$DY$2)))</f>
        <v>27368.977949789612</v>
      </c>
      <c r="J39" s="51">
        <f ca="1">SUMPRODUCT($CM39:$DD39,INDIRECT(ADDRESS(J$2,$DH$2)):INDIRECT(ADDRESS(J$2,$DY$2)))</f>
        <v>27415.294780539254</v>
      </c>
      <c r="K39" s="51">
        <f ca="1">SUMPRODUCT($CM39:$DD39,INDIRECT(ADDRESS(K$2,$DH$2)):INDIRECT(ADDRESS(K$2,$DY$2)))</f>
        <v>27489.931613481953</v>
      </c>
      <c r="L39" s="51">
        <f ca="1">SUMPRODUCT($CM39:$DD39,INDIRECT(ADDRESS(L$2,$DH$2)):INDIRECT(ADDRESS(L$2,$DY$2)))</f>
        <v>27551.741357470255</v>
      </c>
      <c r="M39" s="51">
        <f ca="1">SUMPRODUCT($CM39:$DD39,INDIRECT(ADDRESS(M$2,$DH$2)):INDIRECT(ADDRESS(M$2,$DY$2)))</f>
        <v>27614.357857734249</v>
      </c>
      <c r="N39" s="51">
        <f ca="1">SUMPRODUCT($CM39:$DD39,INDIRECT(ADDRESS(N$2,$DH$2)):INDIRECT(ADDRESS(N$2,$DY$2)))</f>
        <v>27681.209959865551</v>
      </c>
      <c r="O39" s="51">
        <f ca="1">SUMPRODUCT($CM39:$DD39,INDIRECT(ADDRESS(O$2,$DH$2)):INDIRECT(ADDRESS(O$2,$DY$2)))</f>
        <v>27750.884326622112</v>
      </c>
      <c r="P39" s="51">
        <f ca="1">SUMPRODUCT($CM39:$DD39,INDIRECT(ADDRESS(P$2,$DH$2)):INDIRECT(ADDRESS(P$2,$DY$2)))</f>
        <v>27813.190525269572</v>
      </c>
      <c r="Q39" s="51">
        <f ca="1">SUMPRODUCT($CM39:$DD39,INDIRECT(ADDRESS(Q$2,$DH$2)):INDIRECT(ADDRESS(Q$2,$DY$2)))</f>
        <v>27873.016245799783</v>
      </c>
      <c r="R39" s="51">
        <f ca="1">SUMPRODUCT($CM39:$DD39,INDIRECT(ADDRESS(R$2,$DH$2)):INDIRECT(ADDRESS(R$2,$DY$2)))</f>
        <v>27933.859328225928</v>
      </c>
      <c r="S39" s="51">
        <f ca="1">SUMPRODUCT($CM39:$DD39,INDIRECT(ADDRESS(S$2,$DH$2)):INDIRECT(ADDRESS(S$2,$DY$2)))</f>
        <v>27998.987216488767</v>
      </c>
      <c r="T39" s="51">
        <f ca="1">SUMPRODUCT($CM39:$DD39,INDIRECT(ADDRESS(T$2,$DH$2)):INDIRECT(ADDRESS(T$2,$DY$2)))</f>
        <v>28062.449724354679</v>
      </c>
      <c r="U39" s="51">
        <f ca="1">SUMPRODUCT($CM39:$DD39,INDIRECT(ADDRESS(U$2,$DH$2)):INDIRECT(ADDRESS(U$2,$DY$2)))</f>
        <v>28113.381769562249</v>
      </c>
      <c r="V39" s="51">
        <f ca="1">SUMPRODUCT($CM39:$DD39,INDIRECT(ADDRESS(V$2,$DH$2)):INDIRECT(ADDRESS(V$2,$DY$2)))</f>
        <v>28152.977222934118</v>
      </c>
      <c r="W39" s="51">
        <f ca="1">SUMPRODUCT($CM39:$DD39,INDIRECT(ADDRESS(W$2,$DH$2)):INDIRECT(ADDRESS(W$2,$DY$2)))</f>
        <v>28219.402980851086</v>
      </c>
      <c r="X39" s="51">
        <f ca="1">SUMPRODUCT($CM39:$DD39,INDIRECT(ADDRESS(X$2,$DH$2)):INDIRECT(ADDRESS(X$2,$DY$2)))</f>
        <v>28277.922995196823</v>
      </c>
      <c r="Y39" s="51">
        <f ca="1">SUMPRODUCT($CM39:$DD39,INDIRECT(ADDRESS(Y$2,$DH$2)):INDIRECT(ADDRESS(Y$2,$DY$2)))</f>
        <v>28346.415255078315</v>
      </c>
      <c r="Z39" s="51">
        <f ca="1">SUMPRODUCT($CM39:$DD39,INDIRECT(ADDRESS(Z$2,$DH$2)):INDIRECT(ADDRESS(Z$2,$DY$2)))</f>
        <v>28419.255548355271</v>
      </c>
      <c r="AA39" s="51">
        <f ca="1">SUMPRODUCT($CM39:$DD39,INDIRECT(ADDRESS(AA$2,$DH$2)):INDIRECT(ADDRESS(AA$2,$DY$2)))</f>
        <v>28489.139997696242</v>
      </c>
      <c r="AB39" s="51">
        <f ca="1">SUMPRODUCT($CM39:$DD39,INDIRECT(ADDRESS(AB$2,$DH$2)):INDIRECT(ADDRESS(AB$2,$DY$2)))</f>
        <v>28548.287520205573</v>
      </c>
      <c r="AC39" s="51">
        <f ca="1">SUMPRODUCT($CM39:$DD39,INDIRECT(ADDRESS(AC$2,$DH$2)):INDIRECT(ADDRESS(AC$2,$DY$2)))</f>
        <v>28609.956194619277</v>
      </c>
      <c r="AD39" s="51">
        <f ca="1">SUMPRODUCT($CM39:$DD39,INDIRECT(ADDRESS(AD$2,$DH$2)):INDIRECT(ADDRESS(AD$2,$DY$2)))</f>
        <v>28666.455528333383</v>
      </c>
      <c r="AE39" s="51">
        <f ca="1">SUMPRODUCT($CM39:$DD39,INDIRECT(ADDRESS(AE$2,$DH$2)):INDIRECT(ADDRESS(AE$2,$DY$2)))</f>
        <v>28720.533859323936</v>
      </c>
      <c r="AF39" s="51">
        <f ca="1">SUMPRODUCT($CM39:$DD39,INDIRECT(ADDRESS(AF$2,$DH$2)):INDIRECT(ADDRESS(AF$2,$DY$2)))</f>
        <v>28776.245870216473</v>
      </c>
      <c r="AG39" s="51">
        <f ca="1">SUMPRODUCT($CM39:$DD39,INDIRECT(ADDRESS(AG$2,$DH$2)):INDIRECT(ADDRESS(AG$2,$DY$2)))</f>
        <v>28824.086128033148</v>
      </c>
      <c r="AH39" s="51">
        <f ca="1">SUMPRODUCT($CM39:$DD39,INDIRECT(ADDRESS(AH$2,$DH$2)):INDIRECT(ADDRESS(AH$2,$DY$2)))</f>
        <v>28863.998516236505</v>
      </c>
      <c r="AI39" s="51">
        <f ca="1">SUMPRODUCT($CM39:$DD39,INDIRECT(ADDRESS(AI$2,$DH$2)):INDIRECT(ADDRESS(AI$2,$DY$2)))</f>
        <v>28930.112830055106</v>
      </c>
      <c r="AJ39" s="51">
        <f ca="1">SUMPRODUCT($CM39:$DD39,INDIRECT(ADDRESS(AJ$2,$DH$2)):INDIRECT(ADDRESS(AJ$2,$DY$2)))</f>
        <v>28983.491447826924</v>
      </c>
      <c r="AK39" s="51">
        <f ca="1">SUMPRODUCT($CM39:$DD39,INDIRECT(ADDRESS(AK$2,$DH$2)):INDIRECT(ADDRESS(AK$2,$DY$2)))</f>
        <v>29050.490232131455</v>
      </c>
      <c r="AL39" s="51">
        <f ca="1">SUMPRODUCT($CM39:$DD39,INDIRECT(ADDRESS(AL$2,$DH$2)):INDIRECT(ADDRESS(AL$2,$DY$2)))</f>
        <v>29118.042655636375</v>
      </c>
      <c r="AM39" s="51">
        <f ca="1">SUMPRODUCT($CM39:$DD39,INDIRECT(ADDRESS(AM$2,$DH$2)):INDIRECT(ADDRESS(AM$2,$DY$2)))</f>
        <v>29181.94258147636</v>
      </c>
      <c r="AN39" s="51">
        <f ca="1">SUMPRODUCT($CM39:$DD39,INDIRECT(ADDRESS(AN$2,$DH$2)):INDIRECT(ADDRESS(AN$2,$DY$2)))</f>
        <v>29242.653366356659</v>
      </c>
      <c r="AO39" s="51">
        <f ca="1">SUMPRODUCT($CM39:$DD39,INDIRECT(ADDRESS(AO$2,$DH$2)):INDIRECT(ADDRESS(AO$2,$DY$2)))</f>
        <v>29306.324963630817</v>
      </c>
      <c r="AP39" s="51">
        <f ca="1">SUMPRODUCT($CM39:$DD39,INDIRECT(ADDRESS(AP$2,$DH$2)):INDIRECT(ADDRESS(AP$2,$DY$2)))</f>
        <v>29368.936129106387</v>
      </c>
      <c r="AQ39" s="51">
        <f ca="1">SUMPRODUCT($CM39:$DD39,INDIRECT(ADDRESS(AQ$2,$DH$2)):INDIRECT(ADDRESS(AQ$2,$DY$2)))</f>
        <v>29427.806426682168</v>
      </c>
      <c r="AR39" s="51">
        <f ca="1">SUMPRODUCT($CM39:$DD39,INDIRECT(ADDRESS(AR$2,$DH$2)):INDIRECT(ADDRESS(AR$2,$DY$2)))</f>
        <v>29490.003425799099</v>
      </c>
      <c r="AS39" s="51">
        <f ca="1">SUMPRODUCT($CM39:$DD39,INDIRECT(ADDRESS(AS$2,$DH$2)):INDIRECT(ADDRESS(AS$2,$DY$2)))</f>
        <v>29543.525986581491</v>
      </c>
      <c r="AT39" s="51">
        <f ca="1">SUMPRODUCT($CM39:$DD39,INDIRECT(ADDRESS(AT$2,$DH$2)):INDIRECT(ADDRESS(AT$2,$DY$2)))</f>
        <v>29587.528360726054</v>
      </c>
      <c r="AU39" s="51">
        <f ca="1">SUMPRODUCT($CM39:$DD39,INDIRECT(ADDRESS(AU$2,$DH$2)):INDIRECT(ADDRESS(AU$2,$DY$2)))</f>
        <v>29657.933046806673</v>
      </c>
      <c r="AV39" s="51">
        <f ca="1">SUMPRODUCT($CM39:$DD39,INDIRECT(ADDRESS(AV$2,$DH$2)):INDIRECT(ADDRESS(AV$2,$DY$2)))</f>
        <v>29724.068687302402</v>
      </c>
      <c r="AW39" s="51">
        <f ca="1">SUMPRODUCT($CM39:$DD39,INDIRECT(ADDRESS(AW$2,$DH$2)):INDIRECT(ADDRESS(AW$2,$DY$2)))</f>
        <v>29795.372628345318</v>
      </c>
      <c r="AX39" s="51">
        <f ca="1">SUMPRODUCT($CM39:$DD39,INDIRECT(ADDRESS(AX$2,$DH$2)):INDIRECT(ADDRESS(AX$2,$DY$2)))</f>
        <v>29868.438851952065</v>
      </c>
      <c r="AY39" s="51">
        <f ca="1">SUMPRODUCT($CM39:$DD39,INDIRECT(ADDRESS(AY$2,$DH$2)):INDIRECT(ADDRESS(AY$2,$DY$2)))</f>
        <v>29931.779212780988</v>
      </c>
      <c r="AZ39" s="51">
        <f ca="1">SUMPRODUCT($CM39:$DD39,INDIRECT(ADDRESS(AZ$2,$DH$2)):INDIRECT(ADDRESS(AZ$2,$DY$2)))</f>
        <v>29984.855860711286</v>
      </c>
      <c r="BA39" s="51">
        <f ca="1">SUMPRODUCT($CM39:$DD39,INDIRECT(ADDRESS(BA$2,$DH$2)):INDIRECT(ADDRESS(BA$2,$DY$2)))</f>
        <v>30034.724515056874</v>
      </c>
      <c r="BB39" s="51">
        <f ca="1">SUMPRODUCT($CM39:$DD39,INDIRECT(ADDRESS(BB$2,$DH$2)):INDIRECT(ADDRESS(BB$2,$DY$2)))</f>
        <v>30087.507146454103</v>
      </c>
      <c r="BC39" s="51">
        <f ca="1">SUMPRODUCT($CM39:$DD39,INDIRECT(ADDRESS(BC$2,$DH$2)):INDIRECT(ADDRESS(BC$2,$DY$2)))</f>
        <v>30136.008742587172</v>
      </c>
      <c r="BD39" s="51">
        <f ca="1">SUMPRODUCT($CM39:$DD39,INDIRECT(ADDRESS(BD$2,$DH$2)):INDIRECT(ADDRESS(BD$2,$DY$2)))</f>
        <v>30183.269412177971</v>
      </c>
      <c r="BE39" s="51">
        <f ca="1">SUMPRODUCT($CM39:$DD39,INDIRECT(ADDRESS(BE$2,$DH$2)):INDIRECT(ADDRESS(BE$2,$DY$2)))</f>
        <v>30220.370819015039</v>
      </c>
      <c r="BF39" s="51">
        <f ca="1">SUMPRODUCT($CM39:$DD39,INDIRECT(ADDRESS(BF$2,$DH$2)):INDIRECT(ADDRESS(BF$2,$DY$2)))</f>
        <v>30250.355442274598</v>
      </c>
      <c r="BG39" s="51">
        <f ca="1">SUMPRODUCT($CM39:$DD39,INDIRECT(ADDRESS(BG$2,$DH$2)):INDIRECT(ADDRESS(BG$2,$DY$2)))</f>
        <v>30320.129976691816</v>
      </c>
      <c r="BH39" s="51">
        <f ca="1">SUMPRODUCT($CM39:$DD39,INDIRECT(ADDRESS(BH$2,$DH$2)):INDIRECT(ADDRESS(BH$2,$DY$2)))</f>
        <v>30381.261364481368</v>
      </c>
      <c r="BI39" s="51">
        <f ca="1">SUMPRODUCT($CM39:$DD39,INDIRECT(ADDRESS(BI$2,$DH$2)):INDIRECT(ADDRESS(BI$2,$DY$2)))</f>
        <v>30443.207317675253</v>
      </c>
      <c r="BJ39" s="51">
        <f ca="1">SUMPRODUCT($CM39:$DD39,INDIRECT(ADDRESS(BJ$2,$DH$2)):INDIRECT(ADDRESS(BJ$2,$DY$2)))</f>
        <v>30505.233148155159</v>
      </c>
      <c r="BK39" s="51">
        <f ca="1">SUMPRODUCT($CM39:$DD39,INDIRECT(ADDRESS(BK$2,$DH$2)):INDIRECT(ADDRESS(BK$2,$DY$2)))</f>
        <v>30564.715418844455</v>
      </c>
      <c r="BL39" s="51">
        <f ca="1">SUMPRODUCT($CM39:$DD39,INDIRECT(ADDRESS(BL$2,$DH$2)):INDIRECT(ADDRESS(BL$2,$DY$2)))</f>
        <v>30616.709211545312</v>
      </c>
      <c r="BM39" s="51">
        <f ca="1">SUMPRODUCT($CM39:$DD39,INDIRECT(ADDRESS(BM$2,$DH$2)):INDIRECT(ADDRESS(BM$2,$DY$2)))</f>
        <v>30665.473221546341</v>
      </c>
      <c r="BN39" s="51">
        <f ca="1">SUMPRODUCT($CM39:$DD39,INDIRECT(ADDRESS(BN$2,$DH$2)):INDIRECT(ADDRESS(BN$2,$DY$2)))</f>
        <v>30713.829618821088</v>
      </c>
      <c r="BO39" s="51">
        <f ca="1">SUMPRODUCT($CM39:$DD39,INDIRECT(ADDRESS(BO$2,$DH$2)):INDIRECT(ADDRESS(BO$2,$DY$2)))</f>
        <v>30762.902854332067</v>
      </c>
      <c r="BP39" s="51">
        <f ca="1">SUMPRODUCT($CM39:$DD39,INDIRECT(ADDRESS(BP$2,$DH$2)):INDIRECT(ADDRESS(BP$2,$DY$2)))</f>
        <v>30810.725631438632</v>
      </c>
      <c r="BQ39" s="51">
        <f ca="1">SUMPRODUCT($CM39:$DD39,INDIRECT(ADDRESS(BQ$2,$DH$2)):INDIRECT(ADDRESS(BQ$2,$DY$2)))</f>
        <v>30853.527496169929</v>
      </c>
      <c r="BR39" s="51">
        <f ca="1">SUMPRODUCT($CM39:$DD39,INDIRECT(ADDRESS(BR$2,$DH$2)):INDIRECT(ADDRESS(BR$2,$DY$2)))</f>
        <v>30890.737863853181</v>
      </c>
      <c r="BS39" s="51">
        <f ca="1">SUMPRODUCT($CM39:$DD39,INDIRECT(ADDRESS(BS$2,$DH$2)):INDIRECT(ADDRESS(BS$2,$DY$2)))</f>
        <v>30949.928458082504</v>
      </c>
      <c r="BT39" s="51">
        <f ca="1">SUMPRODUCT($CM39:$DD39,INDIRECT(ADDRESS(BT$2,$DH$2)):INDIRECT(ADDRESS(BT$2,$DY$2)))</f>
        <v>30999.251311036463</v>
      </c>
      <c r="BU39" s="51">
        <f ca="1">SUMPRODUCT($CM39:$DD39,INDIRECT(ADDRESS(BU$2,$DH$2)):INDIRECT(ADDRESS(BU$2,$DY$2)))</f>
        <v>31049.840464124463</v>
      </c>
      <c r="BV39" s="51">
        <f ca="1">SUMPRODUCT($CM39:$DD39,INDIRECT(ADDRESS(BV$2,$DH$2)):INDIRECT(ADDRESS(BV$2,$DY$2)))</f>
        <v>31100.534323094969</v>
      </c>
      <c r="BW39" s="51">
        <f ca="1">SUMPRODUCT($CM39:$DD39,INDIRECT(ADDRESS(BW$2,$DH$2)):INDIRECT(ADDRESS(BW$2,$DY$2)))</f>
        <v>31150.183178030125</v>
      </c>
      <c r="BX39" s="51">
        <f ca="1">SUMPRODUCT($CM39:$DD39,INDIRECT(ADDRESS(BX$2,$DH$2)):INDIRECT(ADDRESS(BX$2,$DY$2)))</f>
        <v>31212.645026674585</v>
      </c>
      <c r="BY39" s="51">
        <f ca="1">SUMPRODUCT($CM39:$DD39,INDIRECT(ADDRESS(BY$2,$DH$2)):INDIRECT(ADDRESS(BY$2,$DY$2)))</f>
        <v>31273.353076923129</v>
      </c>
      <c r="BZ39" s="51">
        <f ca="1">SUMPRODUCT($CM39:$DD39,INDIRECT(ADDRESS(BZ$2,$DH$2)):INDIRECT(ADDRESS(BZ$2,$DY$2)))</f>
        <v>31333.651244346205</v>
      </c>
      <c r="CA39" s="51">
        <f ca="1">SUMPRODUCT($CM39:$DD39,INDIRECT(ADDRESS(CA$2,$DH$2)):INDIRECT(ADDRESS(CA$2,$DY$2)))</f>
        <v>31394.691091556047</v>
      </c>
      <c r="CB39" s="51">
        <f ca="1">SUMPRODUCT($CM39:$DD39,INDIRECT(ADDRESS(CB$2,$DH$2)):INDIRECT(ADDRESS(CB$2,$DY$2)))</f>
        <v>31454.480480361482</v>
      </c>
      <c r="CC39" s="51">
        <f ca="1">SUMPRODUCT($CM39:$DD39,INDIRECT(ADDRESS(CC$2,$DH$2)):INDIRECT(ADDRESS(CC$2,$DY$2)))</f>
        <v>31508.244903000719</v>
      </c>
      <c r="CD39" s="51">
        <f ca="1">SUMPRODUCT($CM39:$DD39,INDIRECT(ADDRESS(CD$2,$DH$2)):INDIRECT(ADDRESS(CD$2,$DY$2)))</f>
        <v>31555.975290810879</v>
      </c>
      <c r="CF39" s="51">
        <f t="shared" ca="1" si="6"/>
        <v>328823.56542029371</v>
      </c>
      <c r="CG39" s="51">
        <f t="shared" ca="1" si="6"/>
        <v>337699.99880981282</v>
      </c>
      <c r="CH39" s="51">
        <f t="shared" ca="1" si="6"/>
        <v>346273.64336409455</v>
      </c>
      <c r="CI39" s="51">
        <f t="shared" ca="1" si="6"/>
        <v>354944.37108607014</v>
      </c>
      <c r="CJ39" s="51">
        <f t="shared" ca="1" si="6"/>
        <v>363111.63916412508</v>
      </c>
      <c r="CK39" s="51">
        <f t="shared" ca="1" si="6"/>
        <v>370563.64363207511</v>
      </c>
      <c r="CM39" s="1">
        <f>VLOOKUP($A39,Auxiliar_OPEX_CustosUnit!$A$4:$BT$129,COLUMN(Auxiliar_OPEX_CustosUnit!S$2),0)</f>
        <v>0</v>
      </c>
      <c r="CN39" s="1">
        <f>VLOOKUP($A39,Auxiliar_OPEX_CustosUnit!$A$4:$BT$129,COLUMN(Auxiliar_OPEX_CustosUnit!T$2),0)</f>
        <v>0</v>
      </c>
      <c r="CO39" s="1">
        <f>VLOOKUP($A39,Auxiliar_OPEX_CustosUnit!$A$4:$BT$129,COLUMN(Auxiliar_OPEX_CustosUnit!U$2),0)</f>
        <v>14553.3497697374</v>
      </c>
      <c r="CP39" s="1">
        <f>VLOOKUP($A39,Auxiliar_OPEX_CustosUnit!$A$4:$BT$129,COLUMN(Auxiliar_OPEX_CustosUnit!V$2),0)</f>
        <v>0</v>
      </c>
      <c r="CQ39" s="1">
        <f>VLOOKUP($A39,Auxiliar_OPEX_CustosUnit!$A$4:$BT$129,COLUMN(Auxiliar_OPEX_CustosUnit!W$2),0)</f>
        <v>0</v>
      </c>
      <c r="CR39" s="1">
        <f>VLOOKUP($A39,Auxiliar_OPEX_CustosUnit!$A$4:$BT$129,COLUMN(Auxiliar_OPEX_CustosUnit!X$2),0)</f>
        <v>0</v>
      </c>
      <c r="CS39" s="1">
        <f>VLOOKUP($A39,Auxiliar_OPEX_CustosUnit!$A$4:$BT$129,COLUMN(Auxiliar_OPEX_CustosUnit!Y$2),0)</f>
        <v>0.76881953849591</v>
      </c>
      <c r="CT39" s="1">
        <f>VLOOKUP($A39,Auxiliar_OPEX_CustosUnit!$A$4:$BT$129,COLUMN(Auxiliar_OPEX_CustosUnit!Z$2),0)</f>
        <v>0</v>
      </c>
      <c r="CU39" s="1">
        <f>VLOOKUP($A39,Auxiliar_OPEX_CustosUnit!$A$4:$BT$129,COLUMN(Auxiliar_OPEX_CustosUnit!AA$2),0)</f>
        <v>0</v>
      </c>
      <c r="CV39" s="1">
        <f>VLOOKUP($A39,Auxiliar_OPEX_CustosUnit!$A$4:$BT$129,COLUMN(Auxiliar_OPEX_CustosUnit!AB$2),0)</f>
        <v>0</v>
      </c>
      <c r="CW39" s="1">
        <f>VLOOKUP($A39,Auxiliar_OPEX_CustosUnit!$A$4:$BT$129,COLUMN(Auxiliar_OPEX_CustosUnit!AC$2),0)</f>
        <v>4.5328477364000002E-4</v>
      </c>
      <c r="CX39" s="1">
        <f>VLOOKUP($A39,Auxiliar_OPEX_CustosUnit!$A$4:$BT$129,COLUMN(Auxiliar_OPEX_CustosUnit!AD$2),0)</f>
        <v>0</v>
      </c>
      <c r="CY39" s="1">
        <f>VLOOKUP($A39,Auxiliar_OPEX_CustosUnit!$A$4:$BT$129,COLUMN(Auxiliar_OPEX_CustosUnit!AE$2),0)</f>
        <v>0</v>
      </c>
      <c r="CZ39" s="1">
        <f>VLOOKUP($A39,Auxiliar_OPEX_CustosUnit!$A$4:$BT$129,COLUMN(Auxiliar_OPEX_CustosUnit!AF$2),0)</f>
        <v>0</v>
      </c>
      <c r="DA39" s="1">
        <f>VLOOKUP($A39,Auxiliar_OPEX_CustosUnit!$A$4:$BT$129,COLUMN(Auxiliar_OPEX_CustosUnit!AG$2),0)</f>
        <v>0</v>
      </c>
      <c r="DB39" s="1">
        <f>VLOOKUP($A39,Auxiliar_OPEX_CustosUnit!$A$4:$BT$129,COLUMN(Auxiliar_OPEX_CustosUnit!AH$2),0)</f>
        <v>0</v>
      </c>
      <c r="DC39" s="1">
        <f>VLOOKUP($A39,Auxiliar_OPEX_CustosUnit!$A$4:$BT$129,COLUMN(Auxiliar_OPEX_CustosUnit!AI$2),0)</f>
        <v>2.2571451343100001E-3</v>
      </c>
      <c r="DD39" s="1">
        <f>VLOOKUP($A39,Auxiliar_OPEX_CustosUnit!$A$4:$BT$129,COLUMN(Auxiliar_OPEX_CustosUnit!AJ$2),0)</f>
        <v>0</v>
      </c>
      <c r="DG39" s="60">
        <v>44317</v>
      </c>
      <c r="DH39" s="1">
        <v>1</v>
      </c>
      <c r="DI39" s="1">
        <f>INDEX(Auxiliar_OPEX_Drivers!$B$2:$CH$18,MATCH(Auxiliar_OPEX_M!DI$3,Auxiliar_OPEX_Drivers!$B$2:$B$18,0),MATCH($DG39,Auxiliar_OPEX_Drivers!$B$2:$CH$2,0))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INDEX(Auxiliar_OPEX_Drivers!$B$2:$CH$18,MATCH(Auxiliar_OPEX_M!DK$3,Auxiliar_OPEX_Drivers!$B$2:$B$18,0),MATCH($DG39,Auxiliar_OPEX_Drivers!$B$2:$CH$2,0))</f>
        <v>14.630402899388219</v>
      </c>
      <c r="DL39" s="1">
        <f>INDEX(Auxiliar_OPEX_Drivers!$B$2:$CH$18,MATCH(Auxiliar_OPEX_M!DL$3,Auxiliar_OPEX_Drivers!$B$2:$B$18,0),MATCH($DG39,Auxiliar_OPEX_Drivers!$B$2:$CH$2,0))</f>
        <v>63.978326584270974</v>
      </c>
      <c r="DM39" s="1">
        <f>INDEX(Auxiliar_OPEX_Drivers!$B$2:$CH$18,MATCH(Auxiliar_OPEX_M!DM$3,Auxiliar_OPEX_Drivers!$B$2:$B$18,0),MATCH($DG39,Auxiliar_OPEX_Drivers!$B$2:$CH$2,0))</f>
        <v>13</v>
      </c>
      <c r="DN39" s="1">
        <f>INDEX(Auxiliar_OPEX_Drivers!$B$2:$CH$18,MATCH(Auxiliar_OPEX_M!DN$3,Auxiliar_OPEX_Drivers!$B$2:$B$18,0),MATCH($DG39,Auxiliar_OPEX_Drivers!$B$2:$CH$2,0))</f>
        <v>684.24445693707594</v>
      </c>
      <c r="DO39" s="1">
        <f>INDEX(Auxiliar_OPEX_Drivers!$B$2:$CH$18,MATCH(Auxiliar_OPEX_M!DO$3,Auxiliar_OPEX_Drivers!$B$2:$B$18,0),MATCH($DG39,Auxiliar_OPEX_Drivers!$B$2:$CH$2,0))</f>
        <v>12</v>
      </c>
      <c r="DP39" s="1">
        <f>INDEX(Auxiliar_OPEX_Drivers!$B$2:$CH$18,MATCH(Auxiliar_OPEX_M!DP$3,Auxiliar_OPEX_Drivers!$B$2:$B$18,0),MATCH($DG39,Auxiliar_OPEX_Drivers!$B$2:$CH$2,0))</f>
        <v>202.39074693956513</v>
      </c>
      <c r="DQ39" s="1">
        <f>INDEX(Auxiliar_OPEX_Drivers!$B$2:$CH$18,MATCH(Auxiliar_OPEX_M!DQ$3,Auxiliar_OPEX_Drivers!$B$2:$B$18,0),MATCH($DG39,Auxiliar_OPEX_Drivers!$B$2:$CH$2,0))</f>
        <v>37.157600724847057</v>
      </c>
      <c r="DR39" s="1">
        <f>INDEX(Auxiliar_OPEX_Drivers!$B$2:$CH$18,MATCH(Auxiliar_OPEX_M!DR$3,Auxiliar_OPEX_Drivers!$B$2:$B$18,0),MATCH($DG39,Auxiliar_OPEX_Drivers!$B$2:$CH$2,0))</f>
        <v>19527141.198937282</v>
      </c>
      <c r="DS39" s="1">
        <f>INDEX(Auxiliar_OPEX_Drivers!$B$2:$CH$18,MATCH(Auxiliar_OPEX_M!DS$3,Auxiliar_OPEX_Drivers!$B$2:$B$18,0),MATCH($DG39,Auxiliar_OPEX_Drivers!$B$2:$CH$2,0))</f>
        <v>86200</v>
      </c>
      <c r="DT39" s="1">
        <f>INDEX(Auxiliar_OPEX_Drivers!$B$2:$CH$18,MATCH(Auxiliar_OPEX_M!DT$3,Auxiliar_OPEX_Drivers!$B$2:$B$18,0),MATCH($DG39,Auxiliar_OPEX_Drivers!$B$2:$CH$2,0))</f>
        <v>12660.194502309003</v>
      </c>
      <c r="DU39" s="1">
        <f>INDEX(Auxiliar_OPEX_Drivers!$B$2:$CH$18,MATCH(Auxiliar_OPEX_M!DU$3,Auxiliar_OPEX_Drivers!$B$2:$B$18,0),MATCH($DG39,Auxiliar_OPEX_Drivers!$B$2:$CH$2,0))</f>
        <v>4535.750690205442</v>
      </c>
      <c r="DV39" s="1">
        <f>INDEX(Auxiliar_OPEX_Drivers!$B$2:$CH$18,MATCH(Auxiliar_OPEX_M!DV$3,Auxiliar_OPEX_Drivers!$B$2:$B$18,0),MATCH($DG39,Auxiliar_OPEX_Drivers!$B$2:$CH$2,0))</f>
        <v>2303953.6125641009</v>
      </c>
      <c r="DW39" s="1">
        <f>INDEX(Auxiliar_OPEX_Drivers!$B$2:$CH$18,MATCH(Auxiliar_OPEX_M!DW$3,Auxiliar_OPEX_Drivers!$B$2:$B$18,0),MATCH($DG39,Auxiliar_OPEX_Drivers!$B$2:$CH$2,0))</f>
        <v>12494.102643538674</v>
      </c>
      <c r="DX39" s="1">
        <f>INDEX(Auxiliar_OPEX_Drivers!$B$2:$CH$18,MATCH(Auxiliar_OPEX_M!DX$3,Auxiliar_OPEX_Drivers!$B$2:$B$18,0),MATCH($DG39,Auxiliar_OPEX_Drivers!$B$2:$CH$2,0))</f>
        <v>2326468.2656513667</v>
      </c>
      <c r="DY39" s="1">
        <f>INDEX(Auxiliar_OPEX_Drivers!$B$2:$CH$18,MATCH(Auxiliar_OPEX_M!DY$3,Auxiliar_OPEX_Drivers!$B$2:$B$18,0),MATCH($DG39,Auxiliar_OPEX_Drivers!$B$2:$CH$2,0))</f>
        <v>1027.4015340851474</v>
      </c>
    </row>
    <row r="40" spans="1:129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829.73895521155555</v>
      </c>
      <c r="E40" s="51">
        <f ca="1">SUMPRODUCT($CM40:$DD40,INDIRECT(ADDRESS(E$2,$DH$2)):INDIRECT(ADDRESS(E$2,$DY$2)))</f>
        <v>812.27203565303421</v>
      </c>
      <c r="F40" s="51">
        <f ca="1">SUMPRODUCT($CM40:$DD40,INDIRECT(ADDRESS(F$2,$DH$2)):INDIRECT(ADDRESS(F$2,$DY$2)))</f>
        <v>828.04540872993232</v>
      </c>
      <c r="G40" s="51">
        <f ca="1">SUMPRODUCT($CM40:$DD40,INDIRECT(ADDRESS(G$2,$DH$2)):INDIRECT(ADDRESS(G$2,$DY$2)))</f>
        <v>849.18904172657687</v>
      </c>
      <c r="H40" s="51">
        <f ca="1">SUMPRODUCT($CM40:$DD40,INDIRECT(ADDRESS(H$2,$DH$2)):INDIRECT(ADDRESS(H$2,$DY$2)))</f>
        <v>862.53722440298225</v>
      </c>
      <c r="I40" s="51">
        <f ca="1">SUMPRODUCT($CM40:$DD40,INDIRECT(ADDRESS(I$2,$DH$2)):INDIRECT(ADDRESS(I$2,$DY$2)))</f>
        <v>770.94910525583305</v>
      </c>
      <c r="J40" s="51">
        <f ca="1">SUMPRODUCT($CM40:$DD40,INDIRECT(ADDRESS(J$2,$DH$2)):INDIRECT(ADDRESS(J$2,$DY$2)))</f>
        <v>575.86540261653909</v>
      </c>
      <c r="K40" s="51">
        <f ca="1">SUMPRODUCT($CM40:$DD40,INDIRECT(ADDRESS(K$2,$DH$2)):INDIRECT(ADDRESS(K$2,$DY$2)))</f>
        <v>627.9331990304704</v>
      </c>
      <c r="L40" s="51">
        <f ca="1">SUMPRODUCT($CM40:$DD40,INDIRECT(ADDRESS(L$2,$DH$2)):INDIRECT(ADDRESS(L$2,$DY$2)))</f>
        <v>775.80246965800552</v>
      </c>
      <c r="M40" s="51">
        <f ca="1">SUMPRODUCT($CM40:$DD40,INDIRECT(ADDRESS(M$2,$DH$2)):INDIRECT(ADDRESS(M$2,$DY$2)))</f>
        <v>894.32408560896147</v>
      </c>
      <c r="N40" s="51">
        <f ca="1">SUMPRODUCT($CM40:$DD40,INDIRECT(ADDRESS(N$2,$DH$2)):INDIRECT(ADDRESS(N$2,$DY$2)))</f>
        <v>909.49936383569298</v>
      </c>
      <c r="O40" s="51">
        <f ca="1">SUMPRODUCT($CM40:$DD40,INDIRECT(ADDRESS(O$2,$DH$2)):INDIRECT(ADDRESS(O$2,$DY$2)))</f>
        <v>914.1703813352558</v>
      </c>
      <c r="P40" s="51">
        <f ca="1">SUMPRODUCT($CM40:$DD40,INDIRECT(ADDRESS(P$2,$DH$2)):INDIRECT(ADDRESS(P$2,$DY$2)))</f>
        <v>883.39704462498003</v>
      </c>
      <c r="Q40" s="51">
        <f ca="1">SUMPRODUCT($CM40:$DD40,INDIRECT(ADDRESS(Q$2,$DH$2)):INDIRECT(ADDRESS(Q$2,$DY$2)))</f>
        <v>873.59057530068594</v>
      </c>
      <c r="R40" s="51">
        <f ca="1">SUMPRODUCT($CM40:$DD40,INDIRECT(ADDRESS(R$2,$DH$2)):INDIRECT(ADDRESS(R$2,$DY$2)))</f>
        <v>870.38014493811215</v>
      </c>
      <c r="S40" s="51">
        <f ca="1">SUMPRODUCT($CM40:$DD40,INDIRECT(ADDRESS(S$2,$DH$2)):INDIRECT(ADDRESS(S$2,$DY$2)))</f>
        <v>876.34324281680438</v>
      </c>
      <c r="T40" s="51">
        <f ca="1">SUMPRODUCT($CM40:$DD40,INDIRECT(ADDRESS(T$2,$DH$2)):INDIRECT(ADDRESS(T$2,$DY$2)))</f>
        <v>869.23861502828481</v>
      </c>
      <c r="U40" s="51">
        <f ca="1">SUMPRODUCT($CM40:$DD40,INDIRECT(ADDRESS(U$2,$DH$2)):INDIRECT(ADDRESS(U$2,$DY$2)))</f>
        <v>706.16986496610821</v>
      </c>
      <c r="V40" s="51">
        <f ca="1">SUMPRODUCT($CM40:$DD40,INDIRECT(ADDRESS(V$2,$DH$2)):INDIRECT(ADDRESS(V$2,$DY$2)))</f>
        <v>529.75743746566491</v>
      </c>
      <c r="W40" s="51">
        <f ca="1">SUMPRODUCT($CM40:$DD40,INDIRECT(ADDRESS(W$2,$DH$2)):INDIRECT(ADDRESS(W$2,$DY$2)))</f>
        <v>634.89625267383781</v>
      </c>
      <c r="X40" s="51">
        <f ca="1">SUMPRODUCT($CM40:$DD40,INDIRECT(ADDRESS(X$2,$DH$2)):INDIRECT(ADDRESS(X$2,$DY$2)))</f>
        <v>804.36458219306553</v>
      </c>
      <c r="Y40" s="51">
        <f ca="1">SUMPRODUCT($CM40:$DD40,INDIRECT(ADDRESS(Y$2,$DH$2)):INDIRECT(ADDRESS(Y$2,$DY$2)))</f>
        <v>955.75415771779467</v>
      </c>
      <c r="Z40" s="51">
        <f ca="1">SUMPRODUCT($CM40:$DD40,INDIRECT(ADDRESS(Z$2,$DH$2)):INDIRECT(ADDRESS(Z$2,$DY$2)))</f>
        <v>978.11089657950947</v>
      </c>
      <c r="AA40" s="51">
        <f ca="1">SUMPRODUCT($CM40:$DD40,INDIRECT(ADDRESS(AA$2,$DH$2)):INDIRECT(ADDRESS(AA$2,$DY$2)))</f>
        <v>975.33809095175798</v>
      </c>
      <c r="AB40" s="51">
        <f ca="1">SUMPRODUCT($CM40:$DD40,INDIRECT(ADDRESS(AB$2,$DH$2)):INDIRECT(ADDRESS(AB$2,$DY$2)))</f>
        <v>978.96767012494797</v>
      </c>
      <c r="AC40" s="51">
        <f ca="1">SUMPRODUCT($CM40:$DD40,INDIRECT(ADDRESS(AC$2,$DH$2)):INDIRECT(ADDRESS(AC$2,$DY$2)))</f>
        <v>983.95369389426196</v>
      </c>
      <c r="AD40" s="51">
        <f ca="1">SUMPRODUCT($CM40:$DD40,INDIRECT(ADDRESS(AD$2,$DH$2)):INDIRECT(ADDRESS(AD$2,$DY$2)))</f>
        <v>978.23904384280377</v>
      </c>
      <c r="AE40" s="51">
        <f ca="1">SUMPRODUCT($CM40:$DD40,INDIRECT(ADDRESS(AE$2,$DH$2)):INDIRECT(ADDRESS(AE$2,$DY$2)))</f>
        <v>989.30338442491734</v>
      </c>
      <c r="AF40" s="51">
        <f ca="1">SUMPRODUCT($CM40:$DD40,INDIRECT(ADDRESS(AF$2,$DH$2)):INDIRECT(ADDRESS(AF$2,$DY$2)))</f>
        <v>984.71853610839071</v>
      </c>
      <c r="AG40" s="51">
        <f ca="1">SUMPRODUCT($CM40:$DD40,INDIRECT(ADDRESS(AG$2,$DH$2)):INDIRECT(ADDRESS(AG$2,$DY$2)))</f>
        <v>762.41737400925808</v>
      </c>
      <c r="AH40" s="51">
        <f ca="1">SUMPRODUCT($CM40:$DD40,INDIRECT(ADDRESS(AH$2,$DH$2)):INDIRECT(ADDRESS(AH$2,$DY$2)))</f>
        <v>554.61843486842724</v>
      </c>
      <c r="AI40" s="51">
        <f ca="1">SUMPRODUCT($CM40:$DD40,INDIRECT(ADDRESS(AI$2,$DH$2)):INDIRECT(ADDRESS(AI$2,$DY$2)))</f>
        <v>710.03076005176854</v>
      </c>
      <c r="AJ40" s="51">
        <f ca="1">SUMPRODUCT($CM40:$DD40,INDIRECT(ADDRESS(AJ$2,$DH$2)):INDIRECT(ADDRESS(AJ$2,$DY$2)))</f>
        <v>876.20881083631423</v>
      </c>
      <c r="AK40" s="51">
        <f ca="1">SUMPRODUCT($CM40:$DD40,INDIRECT(ADDRESS(AK$2,$DH$2)):INDIRECT(ADDRESS(AK$2,$DY$2)))</f>
        <v>955.53992186157268</v>
      </c>
      <c r="AL40" s="51">
        <f ca="1">SUMPRODUCT($CM40:$DD40,INDIRECT(ADDRESS(AL$2,$DH$2)):INDIRECT(ADDRESS(AL$2,$DY$2)))</f>
        <v>960.17087221944701</v>
      </c>
      <c r="AM40" s="51">
        <f ca="1">SUMPRODUCT($CM40:$DD40,INDIRECT(ADDRESS(AM$2,$DH$2)):INDIRECT(ADDRESS(AM$2,$DY$2)))</f>
        <v>958.84910737695748</v>
      </c>
      <c r="AN40" s="51">
        <f ca="1">SUMPRODUCT($CM40:$DD40,INDIRECT(ADDRESS(AN$2,$DH$2)):INDIRECT(ADDRESS(AN$2,$DY$2)))</f>
        <v>981.64037920388034</v>
      </c>
      <c r="AO40" s="51">
        <f ca="1">SUMPRODUCT($CM40:$DD40,INDIRECT(ADDRESS(AO$2,$DH$2)):INDIRECT(ADDRESS(AO$2,$DY$2)))</f>
        <v>977.73811253226211</v>
      </c>
      <c r="AP40" s="51">
        <f ca="1">SUMPRODUCT($CM40:$DD40,INDIRECT(ADDRESS(AP$2,$DH$2)):INDIRECT(ADDRESS(AP$2,$DY$2)))</f>
        <v>966.4603499695321</v>
      </c>
      <c r="AQ40" s="51">
        <f ca="1">SUMPRODUCT($CM40:$DD40,INDIRECT(ADDRESS(AQ$2,$DH$2)):INDIRECT(ADDRESS(AQ$2,$DY$2)))</f>
        <v>960.83628641806547</v>
      </c>
      <c r="AR40" s="51">
        <f ca="1">SUMPRODUCT($CM40:$DD40,INDIRECT(ADDRESS(AR$2,$DH$2)):INDIRECT(ADDRESS(AR$2,$DY$2)))</f>
        <v>976.98961182400217</v>
      </c>
      <c r="AS40" s="51">
        <f ca="1">SUMPRODUCT($CM40:$DD40,INDIRECT(ADDRESS(AS$2,$DH$2)):INDIRECT(ADDRESS(AS$2,$DY$2)))</f>
        <v>817.45130425439106</v>
      </c>
      <c r="AT40" s="51">
        <f ca="1">SUMPRODUCT($CM40:$DD40,INDIRECT(ADDRESS(AT$2,$DH$2)):INDIRECT(ADDRESS(AT$2,$DY$2)))</f>
        <v>640.36897150459777</v>
      </c>
      <c r="AU40" s="51">
        <f ca="1">SUMPRODUCT($CM40:$DD40,INDIRECT(ADDRESS(AU$2,$DH$2)):INDIRECT(ADDRESS(AU$2,$DY$2)))</f>
        <v>743.53658630343671</v>
      </c>
      <c r="AV40" s="51">
        <f ca="1">SUMPRODUCT($CM40:$DD40,INDIRECT(ADDRESS(AV$2,$DH$2)):INDIRECT(ADDRESS(AV$2,$DY$2)))</f>
        <v>915.52274436169387</v>
      </c>
      <c r="AW40" s="51">
        <f ca="1">SUMPRODUCT($CM40:$DD40,INDIRECT(ADDRESS(AW$2,$DH$2)):INDIRECT(ADDRESS(AW$2,$DY$2)))</f>
        <v>1031.3556481800611</v>
      </c>
      <c r="AX40" s="51">
        <f ca="1">SUMPRODUCT($CM40:$DD40,INDIRECT(ADDRESS(AX$2,$DH$2)):INDIRECT(ADDRESS(AX$2,$DY$2)))</f>
        <v>1026.8434510765624</v>
      </c>
      <c r="AY40" s="51">
        <f ca="1">SUMPRODUCT($CM40:$DD40,INDIRECT(ADDRESS(AY$2,$DH$2)):INDIRECT(ADDRESS(AY$2,$DY$2)))</f>
        <v>978.85148410707041</v>
      </c>
      <c r="AZ40" s="51">
        <f ca="1">SUMPRODUCT($CM40:$DD40,INDIRECT(ADDRESS(AZ$2,$DH$2)):INDIRECT(ADDRESS(AZ$2,$DY$2)))</f>
        <v>992.903896372085</v>
      </c>
      <c r="BA40" s="51">
        <f ca="1">SUMPRODUCT($CM40:$DD40,INDIRECT(ADDRESS(BA$2,$DH$2)):INDIRECT(ADDRESS(BA$2,$DY$2)))</f>
        <v>964.57233676422538</v>
      </c>
      <c r="BB40" s="51">
        <f ca="1">SUMPRODUCT($CM40:$DD40,INDIRECT(ADDRESS(BB$2,$DH$2)):INDIRECT(ADDRESS(BB$2,$DY$2)))</f>
        <v>999.25009504702166</v>
      </c>
      <c r="BC40" s="51">
        <f ca="1">SUMPRODUCT($CM40:$DD40,INDIRECT(ADDRESS(BC$2,$DH$2)):INDIRECT(ADDRESS(BC$2,$DY$2)))</f>
        <v>985.97042217162505</v>
      </c>
      <c r="BD40" s="51">
        <f ca="1">SUMPRODUCT($CM40:$DD40,INDIRECT(ADDRESS(BD$2,$DH$2)):INDIRECT(ADDRESS(BD$2,$DY$2)))</f>
        <v>972.99402039067115</v>
      </c>
      <c r="BE40" s="51">
        <f ca="1">SUMPRODUCT($CM40:$DD40,INDIRECT(ADDRESS(BE$2,$DH$2)):INDIRECT(ADDRESS(BE$2,$DY$2)))</f>
        <v>753.41749313354819</v>
      </c>
      <c r="BF40" s="51">
        <f ca="1">SUMPRODUCT($CM40:$DD40,INDIRECT(ADDRESS(BF$2,$DH$2)):INDIRECT(ADDRESS(BF$2,$DY$2)))</f>
        <v>556.54805841596271</v>
      </c>
      <c r="BG40" s="51">
        <f ca="1">SUMPRODUCT($CM40:$DD40,INDIRECT(ADDRESS(BG$2,$DH$2)):INDIRECT(ADDRESS(BG$2,$DY$2)))</f>
        <v>828.04483678658119</v>
      </c>
      <c r="BH40" s="51">
        <f ca="1">SUMPRODUCT($CM40:$DD40,INDIRECT(ADDRESS(BH$2,$DH$2)):INDIRECT(ADDRESS(BH$2,$DY$2)))</f>
        <v>968.34557971310244</v>
      </c>
      <c r="BI40" s="51">
        <f ca="1">SUMPRODUCT($CM40:$DD40,INDIRECT(ADDRESS(BI$2,$DH$2)):INDIRECT(ADDRESS(BI$2,$DY$2)))</f>
        <v>968.34557971305139</v>
      </c>
      <c r="BJ40" s="51">
        <f ca="1">SUMPRODUCT($CM40:$DD40,INDIRECT(ADDRESS(BJ$2,$DH$2)):INDIRECT(ADDRESS(BJ$2,$DY$2)))</f>
        <v>968.3455797131013</v>
      </c>
      <c r="BK40" s="51">
        <f ca="1">SUMPRODUCT($CM40:$DD40,INDIRECT(ADDRESS(BK$2,$DH$2)):INDIRECT(ADDRESS(BK$2,$DY$2)))</f>
        <v>945.01057198955959</v>
      </c>
      <c r="BL40" s="51">
        <f ca="1">SUMPRODUCT($CM40:$DD40,INDIRECT(ADDRESS(BL$2,$DH$2)):INDIRECT(ADDRESS(BL$2,$DY$2)))</f>
        <v>941.26195891876159</v>
      </c>
      <c r="BM40" s="51">
        <f ca="1">SUMPRODUCT($CM40:$DD40,INDIRECT(ADDRESS(BM$2,$DH$2)):INDIRECT(ADDRESS(BM$2,$DY$2)))</f>
        <v>877.60795773750976</v>
      </c>
      <c r="BN40" s="51">
        <f ca="1">SUMPRODUCT($CM40:$DD40,INDIRECT(ADDRESS(BN$2,$DH$2)):INDIRECT(ADDRESS(BN$2,$DY$2)))</f>
        <v>877.60795773754251</v>
      </c>
      <c r="BO40" s="51">
        <f ca="1">SUMPRODUCT($CM40:$DD40,INDIRECT(ADDRESS(BO$2,$DH$2)):INDIRECT(ADDRESS(BO$2,$DY$2)))</f>
        <v>900.94296546103351</v>
      </c>
      <c r="BP40" s="51">
        <f ca="1">SUMPRODUCT($CM40:$DD40,INDIRECT(ADDRESS(BP$2,$DH$2)):INDIRECT(ADDRESS(BP$2,$DY$2)))</f>
        <v>877.60795773753057</v>
      </c>
      <c r="BQ40" s="51">
        <f ca="1">SUMPRODUCT($CM40:$DD40,INDIRECT(ADDRESS(BQ$2,$DH$2)):INDIRECT(ADDRESS(BQ$2,$DY$2)))</f>
        <v>793.34759624741571</v>
      </c>
      <c r="BR40" s="51">
        <f ca="1">SUMPRODUCT($CM40:$DD40,INDIRECT(ADDRESS(BR$2,$DH$2)):INDIRECT(ADDRESS(BR$2,$DY$2)))</f>
        <v>663.68702094826074</v>
      </c>
      <c r="BS40" s="51">
        <f ca="1">SUMPRODUCT($CM40:$DD40,INDIRECT(ADDRESS(BS$2,$DH$2)):INDIRECT(ADDRESS(BS$2,$DY$2)))</f>
        <v>760.52918709503047</v>
      </c>
      <c r="BT40" s="51">
        <f ca="1">SUMPRODUCT($CM40:$DD40,INDIRECT(ADDRESS(BT$2,$DH$2)):INDIRECT(ADDRESS(BT$2,$DY$2)))</f>
        <v>896.78329514702295</v>
      </c>
      <c r="BU40" s="51">
        <f ca="1">SUMPRODUCT($CM40:$DD40,INDIRECT(ADDRESS(BU$2,$DH$2)):INDIRECT(ADDRESS(BU$2,$DY$2)))</f>
        <v>906.63698929196323</v>
      </c>
      <c r="BV40" s="51">
        <f ca="1">SUMPRODUCT($CM40:$DD40,INDIRECT(ADDRESS(BV$2,$DH$2)):INDIRECT(ADDRESS(BV$2,$DY$2)))</f>
        <v>906.63698929195152</v>
      </c>
      <c r="BW40" s="51">
        <f ca="1">SUMPRODUCT($CM40:$DD40,INDIRECT(ADDRESS(BW$2,$DH$2)):INDIRECT(ADDRESS(BW$2,$DY$2)))</f>
        <v>900.28596730279276</v>
      </c>
      <c r="BX40" s="51">
        <f ca="1">SUMPRODUCT($CM40:$DD40,INDIRECT(ADDRESS(BX$2,$DH$2)):INDIRECT(ADDRESS(BX$2,$DY$2)))</f>
        <v>1010.5418679232738</v>
      </c>
      <c r="BY40" s="51">
        <f ca="1">SUMPRODUCT($CM40:$DD40,INDIRECT(ADDRESS(BY$2,$DH$2)):INDIRECT(ADDRESS(BY$2,$DY$2)))</f>
        <v>963.8718524762902</v>
      </c>
      <c r="BZ40" s="51">
        <f ca="1">SUMPRODUCT($CM40:$DD40,INDIRECT(ADDRESS(BZ$2,$DH$2)):INDIRECT(ADDRESS(BZ$2,$DY$2)))</f>
        <v>963.87185247630623</v>
      </c>
      <c r="CA40" s="51">
        <f ca="1">SUMPRODUCT($CM40:$DD40,INDIRECT(ADDRESS(CA$2,$DH$2)):INDIRECT(ADDRESS(CA$2,$DY$2)))</f>
        <v>987.20686019981963</v>
      </c>
      <c r="CB40" s="51">
        <f ca="1">SUMPRODUCT($CM40:$DD40,INDIRECT(ADDRESS(CB$2,$DH$2)):INDIRECT(ADDRESS(CB$2,$DY$2)))</f>
        <v>963.87185247630316</v>
      </c>
      <c r="CC40" s="51">
        <f ca="1">SUMPRODUCT($CM40:$DD40,INDIRECT(ADDRESS(CC$2,$DH$2)):INDIRECT(ADDRESS(CC$2,$DY$2)))</f>
        <v>858.85110423938045</v>
      </c>
      <c r="CD40" s="51">
        <f ca="1">SUMPRODUCT($CM40:$DD40,INDIRECT(ADDRESS(CD$2,$DH$2)):INDIRECT(ADDRESS(CD$2,$DY$2)))</f>
        <v>721.11377665747477</v>
      </c>
      <c r="CF40" s="51">
        <f t="shared" ca="1" si="6"/>
        <v>9650.3266730648411</v>
      </c>
      <c r="CG40" s="51">
        <f t="shared" ca="1" si="6"/>
        <v>9957.3409052566076</v>
      </c>
      <c r="CH40" s="51">
        <f t="shared" ca="1" si="6"/>
        <v>10693.017609619068</v>
      </c>
      <c r="CI40" s="51">
        <f t="shared" ca="1" si="6"/>
        <v>11017.594929735555</v>
      </c>
      <c r="CJ40" s="51">
        <f t="shared" ca="1" si="6"/>
        <v>10903.748470210536</v>
      </c>
      <c r="CK40" s="51">
        <f t="shared" ca="1" si="6"/>
        <v>10302.935842916815</v>
      </c>
      <c r="CM40" s="1">
        <f>VLOOKUP($A40,Auxiliar_OPEX_CustosUnit!$A$4:$BT$129,COLUMN(Auxiliar_OPEX_CustosUnit!S$2),0)</f>
        <v>0</v>
      </c>
      <c r="CN40" s="1">
        <f>VLOOKUP($A40,Auxiliar_OPEX_CustosUnit!$A$4:$BT$129,COLUMN(Auxiliar_OPEX_CustosUnit!T$2),0)</f>
        <v>0</v>
      </c>
      <c r="CO40" s="1">
        <f>VLOOKUP($A40,Auxiliar_OPEX_CustosUnit!$A$4:$BT$129,COLUMN(Auxiliar_OPEX_CustosUnit!U$2),0)</f>
        <v>222.87846554786299</v>
      </c>
      <c r="CP40" s="1">
        <f>VLOOKUP($A40,Auxiliar_OPEX_CustosUnit!$A$4:$BT$129,COLUMN(Auxiliar_OPEX_CustosUnit!V$2),0)</f>
        <v>0</v>
      </c>
      <c r="CQ40" s="1">
        <f>VLOOKUP($A40,Auxiliar_OPEX_CustosUnit!$A$4:$BT$129,COLUMN(Auxiliar_OPEX_CustosUnit!W$2),0)</f>
        <v>0</v>
      </c>
      <c r="CR40" s="1">
        <f>VLOOKUP($A40,Auxiliar_OPEX_CustosUnit!$A$4:$BT$129,COLUMN(Auxiliar_OPEX_CustosUnit!X$2),0)</f>
        <v>0</v>
      </c>
      <c r="CS40" s="1">
        <f>VLOOKUP($A40,Auxiliar_OPEX_CustosUnit!$A$4:$BT$129,COLUMN(Auxiliar_OPEX_CustosUnit!Y$2),0)</f>
        <v>0.22341529684149</v>
      </c>
      <c r="CT40" s="1">
        <f>VLOOKUP($A40,Auxiliar_OPEX_CustosUnit!$A$4:$BT$129,COLUMN(Auxiliar_OPEX_CustosUnit!Z$2),0)</f>
        <v>0</v>
      </c>
      <c r="CU40" s="1">
        <f>VLOOKUP($A40,Auxiliar_OPEX_CustosUnit!$A$4:$BT$129,COLUMN(Auxiliar_OPEX_CustosUnit!AA$2),0)</f>
        <v>0</v>
      </c>
      <c r="CV40" s="1">
        <f>VLOOKUP($A40,Auxiliar_OPEX_CustosUnit!$A$4:$BT$129,COLUMN(Auxiliar_OPEX_CustosUnit!AB$2),0)</f>
        <v>0</v>
      </c>
      <c r="CW40" s="1">
        <f>VLOOKUP($A40,Auxiliar_OPEX_CustosUnit!$A$4:$BT$129,COLUMN(Auxiliar_OPEX_CustosUnit!AC$2),0)</f>
        <v>0</v>
      </c>
      <c r="CX40" s="1">
        <f>VLOOKUP($A40,Auxiliar_OPEX_CustosUnit!$A$4:$BT$129,COLUMN(Auxiliar_OPEX_CustosUnit!AD$2),0)</f>
        <v>0</v>
      </c>
      <c r="CY40" s="1">
        <f>VLOOKUP($A40,Auxiliar_OPEX_CustosUnit!$A$4:$BT$129,COLUMN(Auxiliar_OPEX_CustosUnit!AE$2),0)</f>
        <v>0</v>
      </c>
      <c r="CZ40" s="1">
        <f>VLOOKUP($A40,Auxiliar_OPEX_CustosUnit!$A$4:$BT$129,COLUMN(Auxiliar_OPEX_CustosUnit!AF$2),0)</f>
        <v>0</v>
      </c>
      <c r="DA40" s="1">
        <f>VLOOKUP($A40,Auxiliar_OPEX_CustosUnit!$A$4:$BT$129,COLUMN(Auxiliar_OPEX_CustosUnit!AG$2),0)</f>
        <v>0</v>
      </c>
      <c r="DB40" s="1">
        <f>VLOOKUP($A40,Auxiliar_OPEX_CustosUnit!$A$4:$BT$129,COLUMN(Auxiliar_OPEX_CustosUnit!AH$2),0)</f>
        <v>4.6670015447000002E-2</v>
      </c>
      <c r="DC40" s="1">
        <f>VLOOKUP($A40,Auxiliar_OPEX_CustosUnit!$A$4:$BT$129,COLUMN(Auxiliar_OPEX_CustosUnit!AI$2),0)</f>
        <v>0</v>
      </c>
      <c r="DD40" s="1">
        <f>VLOOKUP($A40,Auxiliar_OPEX_CustosUnit!$A$4:$BT$129,COLUMN(Auxiliar_OPEX_CustosUnit!AJ$2),0)</f>
        <v>0</v>
      </c>
      <c r="DG40" s="60">
        <v>44348</v>
      </c>
      <c r="DH40" s="1">
        <v>1</v>
      </c>
      <c r="DI40" s="1">
        <f>INDEX(Auxiliar_OPEX_Drivers!$B$2:$CH$18,MATCH(Auxiliar_OPEX_M!DI$3,Auxiliar_OPEX_Drivers!$B$2:$B$18,0),MATCH($DG40,Auxiliar_OPEX_Drivers!$B$2:$CH$2,0))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INDEX(Auxiliar_OPEX_Drivers!$B$2:$CH$18,MATCH(Auxiliar_OPEX_M!DK$3,Auxiliar_OPEX_Drivers!$B$2:$B$18,0),MATCH($DG40,Auxiliar_OPEX_Drivers!$B$2:$CH$2,0))</f>
        <v>14.630402899388219</v>
      </c>
      <c r="DL40" s="1">
        <f>INDEX(Auxiliar_OPEX_Drivers!$B$2:$CH$18,MATCH(Auxiliar_OPEX_M!DL$3,Auxiliar_OPEX_Drivers!$B$2:$B$18,0),MATCH($DG40,Auxiliar_OPEX_Drivers!$B$2:$CH$2,0))</f>
        <v>63.978326584270974</v>
      </c>
      <c r="DM40" s="1">
        <f>INDEX(Auxiliar_OPEX_Drivers!$B$2:$CH$18,MATCH(Auxiliar_OPEX_M!DM$3,Auxiliar_OPEX_Drivers!$B$2:$B$18,0),MATCH($DG40,Auxiliar_OPEX_Drivers!$B$2:$CH$2,0))</f>
        <v>13</v>
      </c>
      <c r="DN40" s="1">
        <f>INDEX(Auxiliar_OPEX_Drivers!$B$2:$CH$18,MATCH(Auxiliar_OPEX_M!DN$3,Auxiliar_OPEX_Drivers!$B$2:$B$18,0),MATCH($DG40,Auxiliar_OPEX_Drivers!$B$2:$CH$2,0))</f>
        <v>684.24445693707594</v>
      </c>
      <c r="DO40" s="1">
        <f>INDEX(Auxiliar_OPEX_Drivers!$B$2:$CH$18,MATCH(Auxiliar_OPEX_M!DO$3,Auxiliar_OPEX_Drivers!$B$2:$B$18,0),MATCH($DG40,Auxiliar_OPEX_Drivers!$B$2:$CH$2,0))</f>
        <v>12</v>
      </c>
      <c r="DP40" s="1">
        <f>INDEX(Auxiliar_OPEX_Drivers!$B$2:$CH$18,MATCH(Auxiliar_OPEX_M!DP$3,Auxiliar_OPEX_Drivers!$B$2:$B$18,0),MATCH($DG40,Auxiliar_OPEX_Drivers!$B$2:$CH$2,0))</f>
        <v>202.39074693956513</v>
      </c>
      <c r="DQ40" s="1">
        <f>INDEX(Auxiliar_OPEX_Drivers!$B$2:$CH$18,MATCH(Auxiliar_OPEX_M!DQ$3,Auxiliar_OPEX_Drivers!$B$2:$B$18,0),MATCH($DG40,Auxiliar_OPEX_Drivers!$B$2:$CH$2,0))</f>
        <v>37.157600724847057</v>
      </c>
      <c r="DR40" s="1">
        <f>INDEX(Auxiliar_OPEX_Drivers!$B$2:$CH$18,MATCH(Auxiliar_OPEX_M!DR$3,Auxiliar_OPEX_Drivers!$B$2:$B$18,0),MATCH($DG40,Auxiliar_OPEX_Drivers!$B$2:$CH$2,0))</f>
        <v>19603711.198937282</v>
      </c>
      <c r="DS40" s="1">
        <f>INDEX(Auxiliar_OPEX_Drivers!$B$2:$CH$18,MATCH(Auxiliar_OPEX_M!DS$3,Auxiliar_OPEX_Drivers!$B$2:$B$18,0),MATCH($DG40,Auxiliar_OPEX_Drivers!$B$2:$CH$2,0))</f>
        <v>76570</v>
      </c>
      <c r="DT40" s="1">
        <f>INDEX(Auxiliar_OPEX_Drivers!$B$2:$CH$18,MATCH(Auxiliar_OPEX_M!DT$3,Auxiliar_OPEX_Drivers!$B$2:$B$18,0),MATCH($DG40,Auxiliar_OPEX_Drivers!$B$2:$CH$2,0))</f>
        <v>13164.202829419481</v>
      </c>
      <c r="DU40" s="1">
        <f>INDEX(Auxiliar_OPEX_Drivers!$B$2:$CH$18,MATCH(Auxiliar_OPEX_M!DU$3,Auxiliar_OPEX_Drivers!$B$2:$B$18,0),MATCH($DG40,Auxiliar_OPEX_Drivers!$B$2:$CH$2,0))</f>
        <v>5209.7013327525519</v>
      </c>
      <c r="DV40" s="1">
        <f>INDEX(Auxiliar_OPEX_Drivers!$B$2:$CH$18,MATCH(Auxiliar_OPEX_M!DV$3,Auxiliar_OPEX_Drivers!$B$2:$B$18,0),MATCH($DG40,Auxiliar_OPEX_Drivers!$B$2:$CH$2,0))</f>
        <v>2315320.064560187</v>
      </c>
      <c r="DW40" s="1">
        <f>INDEX(Auxiliar_OPEX_Drivers!$B$2:$CH$18,MATCH(Auxiliar_OPEX_M!DW$3,Auxiliar_OPEX_Drivers!$B$2:$B$18,0),MATCH($DG40,Auxiliar_OPEX_Drivers!$B$2:$CH$2,0))</f>
        <v>12982.451996086145</v>
      </c>
      <c r="DX40" s="1">
        <f>INDEX(Auxiliar_OPEX_Drivers!$B$2:$CH$18,MATCH(Auxiliar_OPEX_M!DX$3,Auxiliar_OPEX_Drivers!$B$2:$B$18,0),MATCH($DG40,Auxiliar_OPEX_Drivers!$B$2:$CH$2,0))</f>
        <v>2337988.4684807858</v>
      </c>
      <c r="DY40" s="1">
        <f>INDEX(Auxiliar_OPEX_Drivers!$B$2:$CH$18,MATCH(Auxiliar_OPEX_M!DY$3,Auxiliar_OPEX_Drivers!$B$2:$B$18,0),MATCH($DG40,Auxiliar_OPEX_Drivers!$B$2:$CH$2,0))</f>
        <v>1027.4015340851474</v>
      </c>
    </row>
    <row r="41" spans="1:129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23.782718519513701</v>
      </c>
      <c r="E41" s="51">
        <f ca="1">SUMPRODUCT($CM41:$DD41,INDIRECT(ADDRESS(E$2,$DH$2)):INDIRECT(ADDRESS(E$2,$DY$2)))</f>
        <v>23.782718519513701</v>
      </c>
      <c r="F41" s="51">
        <f ca="1">SUMPRODUCT($CM41:$DD41,INDIRECT(ADDRESS(F$2,$DH$2)):INDIRECT(ADDRESS(F$2,$DY$2)))</f>
        <v>23.782718519513701</v>
      </c>
      <c r="G41" s="51">
        <f ca="1">SUMPRODUCT($CM41:$DD41,INDIRECT(ADDRESS(G$2,$DH$2)):INDIRECT(ADDRESS(G$2,$DY$2)))</f>
        <v>23.782718519513701</v>
      </c>
      <c r="H41" s="51">
        <f ca="1">SUMPRODUCT($CM41:$DD41,INDIRECT(ADDRESS(H$2,$DH$2)):INDIRECT(ADDRESS(H$2,$DY$2)))</f>
        <v>23.782718519513701</v>
      </c>
      <c r="I41" s="51">
        <f ca="1">SUMPRODUCT($CM41:$DD41,INDIRECT(ADDRESS(I$2,$DH$2)):INDIRECT(ADDRESS(I$2,$DY$2)))</f>
        <v>23.782718519513701</v>
      </c>
      <c r="J41" s="51">
        <f ca="1">SUMPRODUCT($CM41:$DD41,INDIRECT(ADDRESS(J$2,$DH$2)):INDIRECT(ADDRESS(J$2,$DY$2)))</f>
        <v>23.782718519513701</v>
      </c>
      <c r="K41" s="51">
        <f ca="1">SUMPRODUCT($CM41:$DD41,INDIRECT(ADDRESS(K$2,$DH$2)):INDIRECT(ADDRESS(K$2,$DY$2)))</f>
        <v>23.782718519513701</v>
      </c>
      <c r="L41" s="51">
        <f ca="1">SUMPRODUCT($CM41:$DD41,INDIRECT(ADDRESS(L$2,$DH$2)):INDIRECT(ADDRESS(L$2,$DY$2)))</f>
        <v>23.782718519513701</v>
      </c>
      <c r="M41" s="51">
        <f ca="1">SUMPRODUCT($CM41:$DD41,INDIRECT(ADDRESS(M$2,$DH$2)):INDIRECT(ADDRESS(M$2,$DY$2)))</f>
        <v>23.782718519513701</v>
      </c>
      <c r="N41" s="51">
        <f ca="1">SUMPRODUCT($CM41:$DD41,INDIRECT(ADDRESS(N$2,$DH$2)):INDIRECT(ADDRESS(N$2,$DY$2)))</f>
        <v>23.782718519513701</v>
      </c>
      <c r="O41" s="51">
        <f ca="1">SUMPRODUCT($CM41:$DD41,INDIRECT(ADDRESS(O$2,$DH$2)):INDIRECT(ADDRESS(O$2,$DY$2)))</f>
        <v>23.782718519513701</v>
      </c>
      <c r="P41" s="51">
        <f ca="1">SUMPRODUCT($CM41:$DD41,INDIRECT(ADDRESS(P$2,$DH$2)):INDIRECT(ADDRESS(P$2,$DY$2)))</f>
        <v>23.782718519513701</v>
      </c>
      <c r="Q41" s="51">
        <f ca="1">SUMPRODUCT($CM41:$DD41,INDIRECT(ADDRESS(Q$2,$DH$2)):INDIRECT(ADDRESS(Q$2,$DY$2)))</f>
        <v>23.782718519513701</v>
      </c>
      <c r="R41" s="51">
        <f ca="1">SUMPRODUCT($CM41:$DD41,INDIRECT(ADDRESS(R$2,$DH$2)):INDIRECT(ADDRESS(R$2,$DY$2)))</f>
        <v>23.782718519513701</v>
      </c>
      <c r="S41" s="51">
        <f ca="1">SUMPRODUCT($CM41:$DD41,INDIRECT(ADDRESS(S$2,$DH$2)):INDIRECT(ADDRESS(S$2,$DY$2)))</f>
        <v>23.782718519513701</v>
      </c>
      <c r="T41" s="51">
        <f ca="1">SUMPRODUCT($CM41:$DD41,INDIRECT(ADDRESS(T$2,$DH$2)):INDIRECT(ADDRESS(T$2,$DY$2)))</f>
        <v>23.782718519513701</v>
      </c>
      <c r="U41" s="51">
        <f ca="1">SUMPRODUCT($CM41:$DD41,INDIRECT(ADDRESS(U$2,$DH$2)):INDIRECT(ADDRESS(U$2,$DY$2)))</f>
        <v>23.782718519513701</v>
      </c>
      <c r="V41" s="51">
        <f ca="1">SUMPRODUCT($CM41:$DD41,INDIRECT(ADDRESS(V$2,$DH$2)):INDIRECT(ADDRESS(V$2,$DY$2)))</f>
        <v>23.782718519513701</v>
      </c>
      <c r="W41" s="51">
        <f ca="1">SUMPRODUCT($CM41:$DD41,INDIRECT(ADDRESS(W$2,$DH$2)):INDIRECT(ADDRESS(W$2,$DY$2)))</f>
        <v>23.782718519513701</v>
      </c>
      <c r="X41" s="51">
        <f ca="1">SUMPRODUCT($CM41:$DD41,INDIRECT(ADDRESS(X$2,$DH$2)):INDIRECT(ADDRESS(X$2,$DY$2)))</f>
        <v>23.782718519513701</v>
      </c>
      <c r="Y41" s="51">
        <f ca="1">SUMPRODUCT($CM41:$DD41,INDIRECT(ADDRESS(Y$2,$DH$2)):INDIRECT(ADDRESS(Y$2,$DY$2)))</f>
        <v>23.782718519513701</v>
      </c>
      <c r="Z41" s="51">
        <f ca="1">SUMPRODUCT($CM41:$DD41,INDIRECT(ADDRESS(Z$2,$DH$2)):INDIRECT(ADDRESS(Z$2,$DY$2)))</f>
        <v>23.782718519513701</v>
      </c>
      <c r="AA41" s="51">
        <f ca="1">SUMPRODUCT($CM41:$DD41,INDIRECT(ADDRESS(AA$2,$DH$2)):INDIRECT(ADDRESS(AA$2,$DY$2)))</f>
        <v>23.782718519513701</v>
      </c>
      <c r="AB41" s="51">
        <f ca="1">SUMPRODUCT($CM41:$DD41,INDIRECT(ADDRESS(AB$2,$DH$2)):INDIRECT(ADDRESS(AB$2,$DY$2)))</f>
        <v>23.782718519513701</v>
      </c>
      <c r="AC41" s="51">
        <f ca="1">SUMPRODUCT($CM41:$DD41,INDIRECT(ADDRESS(AC$2,$DH$2)):INDIRECT(ADDRESS(AC$2,$DY$2)))</f>
        <v>23.782718519513701</v>
      </c>
      <c r="AD41" s="51">
        <f ca="1">SUMPRODUCT($CM41:$DD41,INDIRECT(ADDRESS(AD$2,$DH$2)):INDIRECT(ADDRESS(AD$2,$DY$2)))</f>
        <v>23.782718519513701</v>
      </c>
      <c r="AE41" s="51">
        <f ca="1">SUMPRODUCT($CM41:$DD41,INDIRECT(ADDRESS(AE$2,$DH$2)):INDIRECT(ADDRESS(AE$2,$DY$2)))</f>
        <v>23.782718519513701</v>
      </c>
      <c r="AF41" s="51">
        <f ca="1">SUMPRODUCT($CM41:$DD41,INDIRECT(ADDRESS(AF$2,$DH$2)):INDIRECT(ADDRESS(AF$2,$DY$2)))</f>
        <v>23.782718519513701</v>
      </c>
      <c r="AG41" s="51">
        <f ca="1">SUMPRODUCT($CM41:$DD41,INDIRECT(ADDRESS(AG$2,$DH$2)):INDIRECT(ADDRESS(AG$2,$DY$2)))</f>
        <v>23.782718519513701</v>
      </c>
      <c r="AH41" s="51">
        <f ca="1">SUMPRODUCT($CM41:$DD41,INDIRECT(ADDRESS(AH$2,$DH$2)):INDIRECT(ADDRESS(AH$2,$DY$2)))</f>
        <v>23.782718519513701</v>
      </c>
      <c r="AI41" s="51">
        <f ca="1">SUMPRODUCT($CM41:$DD41,INDIRECT(ADDRESS(AI$2,$DH$2)):INDIRECT(ADDRESS(AI$2,$DY$2)))</f>
        <v>23.782718519513701</v>
      </c>
      <c r="AJ41" s="51">
        <f ca="1">SUMPRODUCT($CM41:$DD41,INDIRECT(ADDRESS(AJ$2,$DH$2)):INDIRECT(ADDRESS(AJ$2,$DY$2)))</f>
        <v>23.782718519513701</v>
      </c>
      <c r="AK41" s="51">
        <f ca="1">SUMPRODUCT($CM41:$DD41,INDIRECT(ADDRESS(AK$2,$DH$2)):INDIRECT(ADDRESS(AK$2,$DY$2)))</f>
        <v>23.782718519513701</v>
      </c>
      <c r="AL41" s="51">
        <f ca="1">SUMPRODUCT($CM41:$DD41,INDIRECT(ADDRESS(AL$2,$DH$2)):INDIRECT(ADDRESS(AL$2,$DY$2)))</f>
        <v>23.782718519513701</v>
      </c>
      <c r="AM41" s="51">
        <f ca="1">SUMPRODUCT($CM41:$DD41,INDIRECT(ADDRESS(AM$2,$DH$2)):INDIRECT(ADDRESS(AM$2,$DY$2)))</f>
        <v>23.782718519513701</v>
      </c>
      <c r="AN41" s="51">
        <f ca="1">SUMPRODUCT($CM41:$DD41,INDIRECT(ADDRESS(AN$2,$DH$2)):INDIRECT(ADDRESS(AN$2,$DY$2)))</f>
        <v>23.782718519513701</v>
      </c>
      <c r="AO41" s="51">
        <f ca="1">SUMPRODUCT($CM41:$DD41,INDIRECT(ADDRESS(AO$2,$DH$2)):INDIRECT(ADDRESS(AO$2,$DY$2)))</f>
        <v>23.782718519513701</v>
      </c>
      <c r="AP41" s="51">
        <f ca="1">SUMPRODUCT($CM41:$DD41,INDIRECT(ADDRESS(AP$2,$DH$2)):INDIRECT(ADDRESS(AP$2,$DY$2)))</f>
        <v>23.782718519513701</v>
      </c>
      <c r="AQ41" s="51">
        <f ca="1">SUMPRODUCT($CM41:$DD41,INDIRECT(ADDRESS(AQ$2,$DH$2)):INDIRECT(ADDRESS(AQ$2,$DY$2)))</f>
        <v>23.782718519513701</v>
      </c>
      <c r="AR41" s="51">
        <f ca="1">SUMPRODUCT($CM41:$DD41,INDIRECT(ADDRESS(AR$2,$DH$2)):INDIRECT(ADDRESS(AR$2,$DY$2)))</f>
        <v>23.782718519513701</v>
      </c>
      <c r="AS41" s="51">
        <f ca="1">SUMPRODUCT($CM41:$DD41,INDIRECT(ADDRESS(AS$2,$DH$2)):INDIRECT(ADDRESS(AS$2,$DY$2)))</f>
        <v>23.782718519513701</v>
      </c>
      <c r="AT41" s="51">
        <f ca="1">SUMPRODUCT($CM41:$DD41,INDIRECT(ADDRESS(AT$2,$DH$2)):INDIRECT(ADDRESS(AT$2,$DY$2)))</f>
        <v>23.782718519513701</v>
      </c>
      <c r="AU41" s="51">
        <f ca="1">SUMPRODUCT($CM41:$DD41,INDIRECT(ADDRESS(AU$2,$DH$2)):INDIRECT(ADDRESS(AU$2,$DY$2)))</f>
        <v>23.782718519513701</v>
      </c>
      <c r="AV41" s="51">
        <f ca="1">SUMPRODUCT($CM41:$DD41,INDIRECT(ADDRESS(AV$2,$DH$2)):INDIRECT(ADDRESS(AV$2,$DY$2)))</f>
        <v>23.782718519513701</v>
      </c>
      <c r="AW41" s="51">
        <f ca="1">SUMPRODUCT($CM41:$DD41,INDIRECT(ADDRESS(AW$2,$DH$2)):INDIRECT(ADDRESS(AW$2,$DY$2)))</f>
        <v>23.782718519513701</v>
      </c>
      <c r="AX41" s="51">
        <f ca="1">SUMPRODUCT($CM41:$DD41,INDIRECT(ADDRESS(AX$2,$DH$2)):INDIRECT(ADDRESS(AX$2,$DY$2)))</f>
        <v>23.782718519513701</v>
      </c>
      <c r="AY41" s="51">
        <f ca="1">SUMPRODUCT($CM41:$DD41,INDIRECT(ADDRESS(AY$2,$DH$2)):INDIRECT(ADDRESS(AY$2,$DY$2)))</f>
        <v>23.782718519513701</v>
      </c>
      <c r="AZ41" s="51">
        <f ca="1">SUMPRODUCT($CM41:$DD41,INDIRECT(ADDRESS(AZ$2,$DH$2)):INDIRECT(ADDRESS(AZ$2,$DY$2)))</f>
        <v>23.782718519513701</v>
      </c>
      <c r="BA41" s="51">
        <f ca="1">SUMPRODUCT($CM41:$DD41,INDIRECT(ADDRESS(BA$2,$DH$2)):INDIRECT(ADDRESS(BA$2,$DY$2)))</f>
        <v>23.782718519513701</v>
      </c>
      <c r="BB41" s="51">
        <f ca="1">SUMPRODUCT($CM41:$DD41,INDIRECT(ADDRESS(BB$2,$DH$2)):INDIRECT(ADDRESS(BB$2,$DY$2)))</f>
        <v>23.782718519513701</v>
      </c>
      <c r="BC41" s="51">
        <f ca="1">SUMPRODUCT($CM41:$DD41,INDIRECT(ADDRESS(BC$2,$DH$2)):INDIRECT(ADDRESS(BC$2,$DY$2)))</f>
        <v>23.782718519513701</v>
      </c>
      <c r="BD41" s="51">
        <f ca="1">SUMPRODUCT($CM41:$DD41,INDIRECT(ADDRESS(BD$2,$DH$2)):INDIRECT(ADDRESS(BD$2,$DY$2)))</f>
        <v>23.782718519513701</v>
      </c>
      <c r="BE41" s="51">
        <f ca="1">SUMPRODUCT($CM41:$DD41,INDIRECT(ADDRESS(BE$2,$DH$2)):INDIRECT(ADDRESS(BE$2,$DY$2)))</f>
        <v>23.782718519513701</v>
      </c>
      <c r="BF41" s="51">
        <f ca="1">SUMPRODUCT($CM41:$DD41,INDIRECT(ADDRESS(BF$2,$DH$2)):INDIRECT(ADDRESS(BF$2,$DY$2)))</f>
        <v>23.782718519513701</v>
      </c>
      <c r="BG41" s="51">
        <f ca="1">SUMPRODUCT($CM41:$DD41,INDIRECT(ADDRESS(BG$2,$DH$2)):INDIRECT(ADDRESS(BG$2,$DY$2)))</f>
        <v>23.782718519513701</v>
      </c>
      <c r="BH41" s="51">
        <f ca="1">SUMPRODUCT($CM41:$DD41,INDIRECT(ADDRESS(BH$2,$DH$2)):INDIRECT(ADDRESS(BH$2,$DY$2)))</f>
        <v>23.782718519513701</v>
      </c>
      <c r="BI41" s="51">
        <f ca="1">SUMPRODUCT($CM41:$DD41,INDIRECT(ADDRESS(BI$2,$DH$2)):INDIRECT(ADDRESS(BI$2,$DY$2)))</f>
        <v>23.782718519513701</v>
      </c>
      <c r="BJ41" s="51">
        <f ca="1">SUMPRODUCT($CM41:$DD41,INDIRECT(ADDRESS(BJ$2,$DH$2)):INDIRECT(ADDRESS(BJ$2,$DY$2)))</f>
        <v>23.782718519513701</v>
      </c>
      <c r="BK41" s="51">
        <f ca="1">SUMPRODUCT($CM41:$DD41,INDIRECT(ADDRESS(BK$2,$DH$2)):INDIRECT(ADDRESS(BK$2,$DY$2)))</f>
        <v>23.782718519513701</v>
      </c>
      <c r="BL41" s="51">
        <f ca="1">SUMPRODUCT($CM41:$DD41,INDIRECT(ADDRESS(BL$2,$DH$2)):INDIRECT(ADDRESS(BL$2,$DY$2)))</f>
        <v>23.782718519513701</v>
      </c>
      <c r="BM41" s="51">
        <f ca="1">SUMPRODUCT($CM41:$DD41,INDIRECT(ADDRESS(BM$2,$DH$2)):INDIRECT(ADDRESS(BM$2,$DY$2)))</f>
        <v>23.782718519513701</v>
      </c>
      <c r="BN41" s="51">
        <f ca="1">SUMPRODUCT($CM41:$DD41,INDIRECT(ADDRESS(BN$2,$DH$2)):INDIRECT(ADDRESS(BN$2,$DY$2)))</f>
        <v>23.782718519513701</v>
      </c>
      <c r="BO41" s="51">
        <f ca="1">SUMPRODUCT($CM41:$DD41,INDIRECT(ADDRESS(BO$2,$DH$2)):INDIRECT(ADDRESS(BO$2,$DY$2)))</f>
        <v>23.782718519513701</v>
      </c>
      <c r="BP41" s="51">
        <f ca="1">SUMPRODUCT($CM41:$DD41,INDIRECT(ADDRESS(BP$2,$DH$2)):INDIRECT(ADDRESS(BP$2,$DY$2)))</f>
        <v>23.782718519513701</v>
      </c>
      <c r="BQ41" s="51">
        <f ca="1">SUMPRODUCT($CM41:$DD41,INDIRECT(ADDRESS(BQ$2,$DH$2)):INDIRECT(ADDRESS(BQ$2,$DY$2)))</f>
        <v>23.782718519513701</v>
      </c>
      <c r="BR41" s="51">
        <f ca="1">SUMPRODUCT($CM41:$DD41,INDIRECT(ADDRESS(BR$2,$DH$2)):INDIRECT(ADDRESS(BR$2,$DY$2)))</f>
        <v>23.782718519513701</v>
      </c>
      <c r="BS41" s="51">
        <f ca="1">SUMPRODUCT($CM41:$DD41,INDIRECT(ADDRESS(BS$2,$DH$2)):INDIRECT(ADDRESS(BS$2,$DY$2)))</f>
        <v>23.782718519513701</v>
      </c>
      <c r="BT41" s="51">
        <f ca="1">SUMPRODUCT($CM41:$DD41,INDIRECT(ADDRESS(BT$2,$DH$2)):INDIRECT(ADDRESS(BT$2,$DY$2)))</f>
        <v>23.782718519513701</v>
      </c>
      <c r="BU41" s="51">
        <f ca="1">SUMPRODUCT($CM41:$DD41,INDIRECT(ADDRESS(BU$2,$DH$2)):INDIRECT(ADDRESS(BU$2,$DY$2)))</f>
        <v>23.782718519513701</v>
      </c>
      <c r="BV41" s="51">
        <f ca="1">SUMPRODUCT($CM41:$DD41,INDIRECT(ADDRESS(BV$2,$DH$2)):INDIRECT(ADDRESS(BV$2,$DY$2)))</f>
        <v>23.782718519513701</v>
      </c>
      <c r="BW41" s="51">
        <f ca="1">SUMPRODUCT($CM41:$DD41,INDIRECT(ADDRESS(BW$2,$DH$2)):INDIRECT(ADDRESS(BW$2,$DY$2)))</f>
        <v>23.782718519513701</v>
      </c>
      <c r="BX41" s="51">
        <f ca="1">SUMPRODUCT($CM41:$DD41,INDIRECT(ADDRESS(BX$2,$DH$2)):INDIRECT(ADDRESS(BX$2,$DY$2)))</f>
        <v>23.782718519513701</v>
      </c>
      <c r="BY41" s="51">
        <f ca="1">SUMPRODUCT($CM41:$DD41,INDIRECT(ADDRESS(BY$2,$DH$2)):INDIRECT(ADDRESS(BY$2,$DY$2)))</f>
        <v>23.782718519513701</v>
      </c>
      <c r="BZ41" s="51">
        <f ca="1">SUMPRODUCT($CM41:$DD41,INDIRECT(ADDRESS(BZ$2,$DH$2)):INDIRECT(ADDRESS(BZ$2,$DY$2)))</f>
        <v>23.782718519513701</v>
      </c>
      <c r="CA41" s="51">
        <f ca="1">SUMPRODUCT($CM41:$DD41,INDIRECT(ADDRESS(CA$2,$DH$2)):INDIRECT(ADDRESS(CA$2,$DY$2)))</f>
        <v>23.782718519513701</v>
      </c>
      <c r="CB41" s="51">
        <f ca="1">SUMPRODUCT($CM41:$DD41,INDIRECT(ADDRESS(CB$2,$DH$2)):INDIRECT(ADDRESS(CB$2,$DY$2)))</f>
        <v>23.782718519513701</v>
      </c>
      <c r="CC41" s="51">
        <f ca="1">SUMPRODUCT($CM41:$DD41,INDIRECT(ADDRESS(CC$2,$DH$2)):INDIRECT(ADDRESS(CC$2,$DY$2)))</f>
        <v>23.782718519513701</v>
      </c>
      <c r="CD41" s="51">
        <f ca="1">SUMPRODUCT($CM41:$DD41,INDIRECT(ADDRESS(CD$2,$DH$2)):INDIRECT(ADDRESS(CD$2,$DY$2)))</f>
        <v>23.782718519513701</v>
      </c>
      <c r="CF41" s="51">
        <f t="shared" ca="1" si="6"/>
        <v>285.39262223416443</v>
      </c>
      <c r="CG41" s="51">
        <f t="shared" ca="1" si="6"/>
        <v>285.39262223416443</v>
      </c>
      <c r="CH41" s="51">
        <f t="shared" ca="1" si="6"/>
        <v>285.39262223416443</v>
      </c>
      <c r="CI41" s="51">
        <f t="shared" ca="1" si="6"/>
        <v>285.39262223416443</v>
      </c>
      <c r="CJ41" s="51">
        <f t="shared" ca="1" si="6"/>
        <v>285.39262223416443</v>
      </c>
      <c r="CK41" s="51">
        <f t="shared" ca="1" si="6"/>
        <v>285.39262223416443</v>
      </c>
      <c r="CM41" s="1">
        <f>VLOOKUP($A41,Auxiliar_OPEX_CustosUnit!$A$4:$BT$129,COLUMN(Auxiliar_OPEX_CustosUnit!S$2),0)</f>
        <v>0</v>
      </c>
      <c r="CN41" s="1">
        <f>VLOOKUP($A41,Auxiliar_OPEX_CustosUnit!$A$4:$BT$129,COLUMN(Auxiliar_OPEX_CustosUnit!T$2),0)</f>
        <v>0</v>
      </c>
      <c r="CO41" s="1">
        <f>VLOOKUP($A41,Auxiliar_OPEX_CustosUnit!$A$4:$BT$129,COLUMN(Auxiliar_OPEX_CustosUnit!U$2),0)</f>
        <v>23.782718519513701</v>
      </c>
      <c r="CP41" s="1">
        <f>VLOOKUP($A41,Auxiliar_OPEX_CustosUnit!$A$4:$BT$129,COLUMN(Auxiliar_OPEX_CustosUnit!V$2),0)</f>
        <v>0</v>
      </c>
      <c r="CQ41" s="1">
        <f>VLOOKUP($A41,Auxiliar_OPEX_CustosUnit!$A$4:$BT$129,COLUMN(Auxiliar_OPEX_CustosUnit!W$2),0)</f>
        <v>0</v>
      </c>
      <c r="CR41" s="1">
        <f>VLOOKUP($A41,Auxiliar_OPEX_CustosUnit!$A$4:$BT$129,COLUMN(Auxiliar_OPEX_CustosUnit!X$2),0)</f>
        <v>0</v>
      </c>
      <c r="CS41" s="1">
        <f>VLOOKUP($A41,Auxiliar_OPEX_CustosUnit!$A$4:$BT$129,COLUMN(Auxiliar_OPEX_CustosUnit!Y$2),0)</f>
        <v>0</v>
      </c>
      <c r="CT41" s="1">
        <f>VLOOKUP($A41,Auxiliar_OPEX_CustosUnit!$A$4:$BT$129,COLUMN(Auxiliar_OPEX_CustosUnit!Z$2),0)</f>
        <v>0</v>
      </c>
      <c r="CU41" s="1">
        <f>VLOOKUP($A41,Auxiliar_OPEX_CustosUnit!$A$4:$BT$129,COLUMN(Auxiliar_OPEX_CustosUnit!AA$2),0)</f>
        <v>0</v>
      </c>
      <c r="CV41" s="1">
        <f>VLOOKUP($A41,Auxiliar_OPEX_CustosUnit!$A$4:$BT$129,COLUMN(Auxiliar_OPEX_CustosUnit!AB$2),0)</f>
        <v>0</v>
      </c>
      <c r="CW41" s="1">
        <f>VLOOKUP($A41,Auxiliar_OPEX_CustosUnit!$A$4:$BT$129,COLUMN(Auxiliar_OPEX_CustosUnit!AC$2),0)</f>
        <v>0</v>
      </c>
      <c r="CX41" s="1">
        <f>VLOOKUP($A41,Auxiliar_OPEX_CustosUnit!$A$4:$BT$129,COLUMN(Auxiliar_OPEX_CustosUnit!AD$2),0)</f>
        <v>0</v>
      </c>
      <c r="CY41" s="1">
        <f>VLOOKUP($A41,Auxiliar_OPEX_CustosUnit!$A$4:$BT$129,COLUMN(Auxiliar_OPEX_CustosUnit!AE$2),0)</f>
        <v>0</v>
      </c>
      <c r="CZ41" s="1">
        <f>VLOOKUP($A41,Auxiliar_OPEX_CustosUnit!$A$4:$BT$129,COLUMN(Auxiliar_OPEX_CustosUnit!AF$2),0)</f>
        <v>0</v>
      </c>
      <c r="DA41" s="1">
        <f>VLOOKUP($A41,Auxiliar_OPEX_CustosUnit!$A$4:$BT$129,COLUMN(Auxiliar_OPEX_CustosUnit!AG$2),0)</f>
        <v>0</v>
      </c>
      <c r="DB41" s="1">
        <f>VLOOKUP($A41,Auxiliar_OPEX_CustosUnit!$A$4:$BT$129,COLUMN(Auxiliar_OPEX_CustosUnit!AH$2),0)</f>
        <v>0</v>
      </c>
      <c r="DC41" s="1">
        <f>VLOOKUP($A41,Auxiliar_OPEX_CustosUnit!$A$4:$BT$129,COLUMN(Auxiliar_OPEX_CustosUnit!AI$2),0)</f>
        <v>0</v>
      </c>
      <c r="DD41" s="1">
        <f>VLOOKUP($A41,Auxiliar_OPEX_CustosUnit!$A$4:$BT$129,COLUMN(Auxiliar_OPEX_CustosUnit!AJ$2),0)</f>
        <v>0</v>
      </c>
      <c r="DG41" s="60">
        <v>44378</v>
      </c>
      <c r="DH41" s="1">
        <v>1</v>
      </c>
      <c r="DI41" s="1">
        <f>INDEX(Auxiliar_OPEX_Drivers!$B$2:$CH$18,MATCH(Auxiliar_OPEX_M!DI$3,Auxiliar_OPEX_Drivers!$B$2:$B$18,0),MATCH($DG41,Auxiliar_OPEX_Drivers!$B$2:$CH$2,0))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INDEX(Auxiliar_OPEX_Drivers!$B$2:$CH$18,MATCH(Auxiliar_OPEX_M!DK$3,Auxiliar_OPEX_Drivers!$B$2:$B$18,0),MATCH($DG41,Auxiliar_OPEX_Drivers!$B$2:$CH$2,0))</f>
        <v>14.630402899388219</v>
      </c>
      <c r="DL41" s="1">
        <f>INDEX(Auxiliar_OPEX_Drivers!$B$2:$CH$18,MATCH(Auxiliar_OPEX_M!DL$3,Auxiliar_OPEX_Drivers!$B$2:$B$18,0),MATCH($DG41,Auxiliar_OPEX_Drivers!$B$2:$CH$2,0))</f>
        <v>63.978326584270974</v>
      </c>
      <c r="DM41" s="1">
        <f>INDEX(Auxiliar_OPEX_Drivers!$B$2:$CH$18,MATCH(Auxiliar_OPEX_M!DM$3,Auxiliar_OPEX_Drivers!$B$2:$B$18,0),MATCH($DG41,Auxiliar_OPEX_Drivers!$B$2:$CH$2,0))</f>
        <v>13</v>
      </c>
      <c r="DN41" s="1">
        <f>INDEX(Auxiliar_OPEX_Drivers!$B$2:$CH$18,MATCH(Auxiliar_OPEX_M!DN$3,Auxiliar_OPEX_Drivers!$B$2:$B$18,0),MATCH($DG41,Auxiliar_OPEX_Drivers!$B$2:$CH$2,0))</f>
        <v>684.24445693707594</v>
      </c>
      <c r="DO41" s="1">
        <f>INDEX(Auxiliar_OPEX_Drivers!$B$2:$CH$18,MATCH(Auxiliar_OPEX_M!DO$3,Auxiliar_OPEX_Drivers!$B$2:$B$18,0),MATCH($DG41,Auxiliar_OPEX_Drivers!$B$2:$CH$2,0))</f>
        <v>12</v>
      </c>
      <c r="DP41" s="1">
        <f>INDEX(Auxiliar_OPEX_Drivers!$B$2:$CH$18,MATCH(Auxiliar_OPEX_M!DP$3,Auxiliar_OPEX_Drivers!$B$2:$B$18,0),MATCH($DG41,Auxiliar_OPEX_Drivers!$B$2:$CH$2,0))</f>
        <v>202.39074693956513</v>
      </c>
      <c r="DQ41" s="1">
        <f>INDEX(Auxiliar_OPEX_Drivers!$B$2:$CH$18,MATCH(Auxiliar_OPEX_M!DQ$3,Auxiliar_OPEX_Drivers!$B$2:$B$18,0),MATCH($DG41,Auxiliar_OPEX_Drivers!$B$2:$CH$2,0))</f>
        <v>37.157600724847057</v>
      </c>
      <c r="DR41" s="1">
        <f>INDEX(Auxiliar_OPEX_Drivers!$B$2:$CH$18,MATCH(Auxiliar_OPEX_M!DR$3,Auxiliar_OPEX_Drivers!$B$2:$B$18,0),MATCH($DG41,Auxiliar_OPEX_Drivers!$B$2:$CH$2,0))</f>
        <v>19686101.198937282</v>
      </c>
      <c r="DS41" s="1">
        <f>INDEX(Auxiliar_OPEX_Drivers!$B$2:$CH$18,MATCH(Auxiliar_OPEX_M!DS$3,Auxiliar_OPEX_Drivers!$B$2:$B$18,0),MATCH($DG41,Auxiliar_OPEX_Drivers!$B$2:$CH$2,0))</f>
        <v>82390</v>
      </c>
      <c r="DT41" s="1">
        <f>INDEX(Auxiliar_OPEX_Drivers!$B$2:$CH$18,MATCH(Auxiliar_OPEX_M!DT$3,Auxiliar_OPEX_Drivers!$B$2:$B$18,0),MATCH($DG41,Auxiliar_OPEX_Drivers!$B$2:$CH$2,0))</f>
        <v>13091.168829418777</v>
      </c>
      <c r="DU41" s="1">
        <f>INDEX(Auxiliar_OPEX_Drivers!$B$2:$CH$18,MATCH(Auxiliar_OPEX_M!DU$3,Auxiliar_OPEX_Drivers!$B$2:$B$18,0),MATCH($DG41,Auxiliar_OPEX_Drivers!$B$2:$CH$2,0))</f>
        <v>5209.70133275227</v>
      </c>
      <c r="DV41" s="1">
        <f>INDEX(Auxiliar_OPEX_Drivers!$B$2:$CH$18,MATCH(Auxiliar_OPEX_M!DV$3,Auxiliar_OPEX_Drivers!$B$2:$B$18,0),MATCH($DG41,Auxiliar_OPEX_Drivers!$B$2:$CH$2,0))</f>
        <v>2326822.9025562722</v>
      </c>
      <c r="DW41" s="1">
        <f>INDEX(Auxiliar_OPEX_Drivers!$B$2:$CH$18,MATCH(Auxiliar_OPEX_M!DW$3,Auxiliar_OPEX_Drivers!$B$2:$B$18,0),MATCH($DG41,Auxiliar_OPEX_Drivers!$B$2:$CH$2,0))</f>
        <v>12898.837996085442</v>
      </c>
      <c r="DX41" s="1">
        <f>INDEX(Auxiliar_OPEX_Drivers!$B$2:$CH$18,MATCH(Auxiliar_OPEX_M!DX$3,Auxiliar_OPEX_Drivers!$B$2:$B$18,0),MATCH($DG41,Auxiliar_OPEX_Drivers!$B$2:$CH$2,0))</f>
        <v>2349651.637310205</v>
      </c>
      <c r="DY41" s="1">
        <f>INDEX(Auxiliar_OPEX_Drivers!$B$2:$CH$18,MATCH(Auxiliar_OPEX_M!DY$3,Auxiliar_OPEX_Drivers!$B$2:$B$18,0),MATCH($DG41,Auxiliar_OPEX_Drivers!$B$2:$CH$2,0))</f>
        <v>1027.4015340851474</v>
      </c>
    </row>
    <row r="42" spans="1:129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M42" s="1" t="str">
        <f>VLOOKUP($A42,Auxiliar_OPEX_CustosUnit!$A$4:$BT$129,COLUMN(Auxiliar_OPEX_CustosUnit!S$2),0)</f>
        <v/>
      </c>
      <c r="CN42" s="1" t="str">
        <f>VLOOKUP($A42,Auxiliar_OPEX_CustosUnit!$A$4:$BT$129,COLUMN(Auxiliar_OPEX_CustosUnit!T$2),0)</f>
        <v/>
      </c>
      <c r="CO42" s="1" t="str">
        <f>VLOOKUP($A42,Auxiliar_OPEX_CustosUnit!$A$4:$BT$129,COLUMN(Auxiliar_OPEX_CustosUnit!U$2),0)</f>
        <v/>
      </c>
      <c r="CP42" s="1" t="str">
        <f>VLOOKUP($A42,Auxiliar_OPEX_CustosUnit!$A$4:$BT$129,COLUMN(Auxiliar_OPEX_CustosUnit!V$2),0)</f>
        <v/>
      </c>
      <c r="CQ42" s="1" t="str">
        <f>VLOOKUP($A42,Auxiliar_OPEX_CustosUnit!$A$4:$BT$129,COLUMN(Auxiliar_OPEX_CustosUnit!W$2),0)</f>
        <v/>
      </c>
      <c r="CR42" s="1" t="str">
        <f>VLOOKUP($A42,Auxiliar_OPEX_CustosUnit!$A$4:$BT$129,COLUMN(Auxiliar_OPEX_CustosUnit!X$2),0)</f>
        <v/>
      </c>
      <c r="CS42" s="1" t="str">
        <f>VLOOKUP($A42,Auxiliar_OPEX_CustosUnit!$A$4:$BT$129,COLUMN(Auxiliar_OPEX_CustosUnit!Y$2),0)</f>
        <v/>
      </c>
      <c r="CT42" s="1" t="str">
        <f>VLOOKUP($A42,Auxiliar_OPEX_CustosUnit!$A$4:$BT$129,COLUMN(Auxiliar_OPEX_CustosUnit!Z$2),0)</f>
        <v/>
      </c>
      <c r="CU42" s="1" t="str">
        <f>VLOOKUP($A42,Auxiliar_OPEX_CustosUnit!$A$4:$BT$129,COLUMN(Auxiliar_OPEX_CustosUnit!AA$2),0)</f>
        <v/>
      </c>
      <c r="CV42" s="1" t="str">
        <f>VLOOKUP($A42,Auxiliar_OPEX_CustosUnit!$A$4:$BT$129,COLUMN(Auxiliar_OPEX_CustosUnit!AB$2),0)</f>
        <v/>
      </c>
      <c r="CW42" s="1" t="str">
        <f>VLOOKUP($A42,Auxiliar_OPEX_CustosUnit!$A$4:$BT$129,COLUMN(Auxiliar_OPEX_CustosUnit!AC$2),0)</f>
        <v/>
      </c>
      <c r="CX42" s="1" t="str">
        <f>VLOOKUP($A42,Auxiliar_OPEX_CustosUnit!$A$4:$BT$129,COLUMN(Auxiliar_OPEX_CustosUnit!AD$2),0)</f>
        <v/>
      </c>
      <c r="CY42" s="1" t="str">
        <f>VLOOKUP($A42,Auxiliar_OPEX_CustosUnit!$A$4:$BT$129,COLUMN(Auxiliar_OPEX_CustosUnit!AE$2),0)</f>
        <v/>
      </c>
      <c r="CZ42" s="1" t="str">
        <f>VLOOKUP($A42,Auxiliar_OPEX_CustosUnit!$A$4:$BT$129,COLUMN(Auxiliar_OPEX_CustosUnit!AF$2),0)</f>
        <v/>
      </c>
      <c r="DA42" s="1" t="str">
        <f>VLOOKUP($A42,Auxiliar_OPEX_CustosUnit!$A$4:$BT$129,COLUMN(Auxiliar_OPEX_CustosUnit!AG$2),0)</f>
        <v/>
      </c>
      <c r="DB42" s="1" t="str">
        <f>VLOOKUP($A42,Auxiliar_OPEX_CustosUnit!$A$4:$BT$129,COLUMN(Auxiliar_OPEX_CustosUnit!AH$2),0)</f>
        <v/>
      </c>
      <c r="DC42" s="1" t="str">
        <f>VLOOKUP($A42,Auxiliar_OPEX_CustosUnit!$A$4:$BT$129,COLUMN(Auxiliar_OPEX_CustosUnit!AI$2),0)</f>
        <v/>
      </c>
      <c r="DD42" s="1" t="str">
        <f>VLOOKUP($A42,Auxiliar_OPEX_CustosUnit!$A$4:$BT$129,COLUMN(Auxiliar_OPEX_CustosUnit!AJ$2),0)</f>
        <v/>
      </c>
      <c r="DG42" s="60">
        <v>44409</v>
      </c>
      <c r="DH42" s="1">
        <v>1</v>
      </c>
      <c r="DI42" s="1">
        <f>INDEX(Auxiliar_OPEX_Drivers!$B$2:$CH$18,MATCH(Auxiliar_OPEX_M!DI$3,Auxiliar_OPEX_Drivers!$B$2:$B$18,0),MATCH($DG42,Auxiliar_OPEX_Drivers!$B$2:$CH$2,0))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INDEX(Auxiliar_OPEX_Drivers!$B$2:$CH$18,MATCH(Auxiliar_OPEX_M!DK$3,Auxiliar_OPEX_Drivers!$B$2:$B$18,0),MATCH($DG42,Auxiliar_OPEX_Drivers!$B$2:$CH$2,0))</f>
        <v>14.630402899388219</v>
      </c>
      <c r="DL42" s="1">
        <f>INDEX(Auxiliar_OPEX_Drivers!$B$2:$CH$18,MATCH(Auxiliar_OPEX_M!DL$3,Auxiliar_OPEX_Drivers!$B$2:$B$18,0),MATCH($DG42,Auxiliar_OPEX_Drivers!$B$2:$CH$2,0))</f>
        <v>63.978326584270974</v>
      </c>
      <c r="DM42" s="1">
        <f>INDEX(Auxiliar_OPEX_Drivers!$B$2:$CH$18,MATCH(Auxiliar_OPEX_M!DM$3,Auxiliar_OPEX_Drivers!$B$2:$B$18,0),MATCH($DG42,Auxiliar_OPEX_Drivers!$B$2:$CH$2,0))</f>
        <v>13</v>
      </c>
      <c r="DN42" s="1">
        <f>INDEX(Auxiliar_OPEX_Drivers!$B$2:$CH$18,MATCH(Auxiliar_OPEX_M!DN$3,Auxiliar_OPEX_Drivers!$B$2:$B$18,0),MATCH($DG42,Auxiliar_OPEX_Drivers!$B$2:$CH$2,0))</f>
        <v>684.24445693707594</v>
      </c>
      <c r="DO42" s="1">
        <f>INDEX(Auxiliar_OPEX_Drivers!$B$2:$CH$18,MATCH(Auxiliar_OPEX_M!DO$3,Auxiliar_OPEX_Drivers!$B$2:$B$18,0),MATCH($DG42,Auxiliar_OPEX_Drivers!$B$2:$CH$2,0))</f>
        <v>12</v>
      </c>
      <c r="DP42" s="1">
        <f>INDEX(Auxiliar_OPEX_Drivers!$B$2:$CH$18,MATCH(Auxiliar_OPEX_M!DP$3,Auxiliar_OPEX_Drivers!$B$2:$B$18,0),MATCH($DG42,Auxiliar_OPEX_Drivers!$B$2:$CH$2,0))</f>
        <v>202.39074693956513</v>
      </c>
      <c r="DQ42" s="1">
        <f>INDEX(Auxiliar_OPEX_Drivers!$B$2:$CH$18,MATCH(Auxiliar_OPEX_M!DQ$3,Auxiliar_OPEX_Drivers!$B$2:$B$18,0),MATCH($DG42,Auxiliar_OPEX_Drivers!$B$2:$CH$2,0))</f>
        <v>37.157600724847057</v>
      </c>
      <c r="DR42" s="1">
        <f>INDEX(Auxiliar_OPEX_Drivers!$B$2:$CH$18,MATCH(Auxiliar_OPEX_M!DR$3,Auxiliar_OPEX_Drivers!$B$2:$B$18,0),MATCH($DG42,Auxiliar_OPEX_Drivers!$B$2:$CH$2,0))</f>
        <v>19768313.518937282</v>
      </c>
      <c r="DS42" s="1">
        <f>INDEX(Auxiliar_OPEX_Drivers!$B$2:$CH$18,MATCH(Auxiliar_OPEX_M!DS$3,Auxiliar_OPEX_Drivers!$B$2:$B$18,0),MATCH($DG42,Auxiliar_OPEX_Drivers!$B$2:$CH$2,0))</f>
        <v>82212.320000000007</v>
      </c>
      <c r="DT42" s="1">
        <f>INDEX(Auxiliar_OPEX_Drivers!$B$2:$CH$18,MATCH(Auxiliar_OPEX_M!DT$3,Auxiliar_OPEX_Drivers!$B$2:$B$18,0),MATCH($DG42,Auxiliar_OPEX_Drivers!$B$2:$CH$2,0))</f>
        <v>12870.039829419247</v>
      </c>
      <c r="DU42" s="1">
        <f>INDEX(Auxiliar_OPEX_Drivers!$B$2:$CH$18,MATCH(Auxiliar_OPEX_M!DU$3,Auxiliar_OPEX_Drivers!$B$2:$B$18,0),MATCH($DG42,Auxiliar_OPEX_Drivers!$B$2:$CH$2,0))</f>
        <v>5209.7013327524619</v>
      </c>
      <c r="DV42" s="1">
        <f>INDEX(Auxiliar_OPEX_Drivers!$B$2:$CH$18,MATCH(Auxiliar_OPEX_M!DV$3,Auxiliar_OPEX_Drivers!$B$2:$B$18,0),MATCH($DG42,Auxiliar_OPEX_Drivers!$B$2:$CH$2,0))</f>
        <v>2337879.0915523581</v>
      </c>
      <c r="DW42" s="1">
        <f>INDEX(Auxiliar_OPEX_Drivers!$B$2:$CH$18,MATCH(Auxiliar_OPEX_M!DW$3,Auxiliar_OPEX_Drivers!$B$2:$B$18,0),MATCH($DG42,Auxiliar_OPEX_Drivers!$B$2:$CH$2,0))</f>
        <v>12657.188996085915</v>
      </c>
      <c r="DX42" s="1">
        <f>INDEX(Auxiliar_OPEX_Drivers!$B$2:$CH$18,MATCH(Auxiliar_OPEX_M!DX$3,Auxiliar_OPEX_Drivers!$B$2:$B$18,0),MATCH($DG42,Auxiliar_OPEX_Drivers!$B$2:$CH$2,0))</f>
        <v>2360880.677139624</v>
      </c>
      <c r="DY42" s="1">
        <f>INDEX(Auxiliar_OPEX_Drivers!$B$2:$CH$18,MATCH(Auxiliar_OPEX_M!DY$3,Auxiliar_OPEX_Drivers!$B$2:$B$18,0),MATCH($DG42,Auxiliar_OPEX_Drivers!$B$2:$CH$2,0))</f>
        <v>1027.4015340851474</v>
      </c>
    </row>
    <row r="43" spans="1:129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7016.9472771487599</v>
      </c>
      <c r="E43" s="51">
        <f ca="1">SUMPRODUCT($CM43:$DD43,INDIRECT(ADDRESS(E$2,$DH$2)):INDIRECT(ADDRESS(E$2,$DY$2)))</f>
        <v>7016.9472771487599</v>
      </c>
      <c r="F43" s="51">
        <f ca="1">SUMPRODUCT($CM43:$DD43,INDIRECT(ADDRESS(F$2,$DH$2)):INDIRECT(ADDRESS(F$2,$DY$2)))</f>
        <v>7016.9472771487599</v>
      </c>
      <c r="G43" s="51">
        <f ca="1">SUMPRODUCT($CM43:$DD43,INDIRECT(ADDRESS(G$2,$DH$2)):INDIRECT(ADDRESS(G$2,$DY$2)))</f>
        <v>7016.9472771487599</v>
      </c>
      <c r="H43" s="51">
        <f ca="1">SUMPRODUCT($CM43:$DD43,INDIRECT(ADDRESS(H$2,$DH$2)):INDIRECT(ADDRESS(H$2,$DY$2)))</f>
        <v>7016.9472771487599</v>
      </c>
      <c r="I43" s="51">
        <f ca="1">SUMPRODUCT($CM43:$DD43,INDIRECT(ADDRESS(I$2,$DH$2)):INDIRECT(ADDRESS(I$2,$DY$2)))</f>
        <v>7016.9472771487599</v>
      </c>
      <c r="J43" s="51">
        <f ca="1">SUMPRODUCT($CM43:$DD43,INDIRECT(ADDRESS(J$2,$DH$2)):INDIRECT(ADDRESS(J$2,$DY$2)))</f>
        <v>7016.9472771487599</v>
      </c>
      <c r="K43" s="51">
        <f ca="1">SUMPRODUCT($CM43:$DD43,INDIRECT(ADDRESS(K$2,$DH$2)):INDIRECT(ADDRESS(K$2,$DY$2)))</f>
        <v>7016.9472771487599</v>
      </c>
      <c r="L43" s="51">
        <f ca="1">SUMPRODUCT($CM43:$DD43,INDIRECT(ADDRESS(L$2,$DH$2)):INDIRECT(ADDRESS(L$2,$DY$2)))</f>
        <v>7016.9472771487599</v>
      </c>
      <c r="M43" s="51">
        <f ca="1">SUMPRODUCT($CM43:$DD43,INDIRECT(ADDRESS(M$2,$DH$2)):INDIRECT(ADDRESS(M$2,$DY$2)))</f>
        <v>7016.9472771487599</v>
      </c>
      <c r="N43" s="51">
        <f ca="1">SUMPRODUCT($CM43:$DD43,INDIRECT(ADDRESS(N$2,$DH$2)):INDIRECT(ADDRESS(N$2,$DY$2)))</f>
        <v>7016.9472771487599</v>
      </c>
      <c r="O43" s="51">
        <f ca="1">SUMPRODUCT($CM43:$DD43,INDIRECT(ADDRESS(O$2,$DH$2)):INDIRECT(ADDRESS(O$2,$DY$2)))</f>
        <v>7016.9472771487599</v>
      </c>
      <c r="P43" s="51">
        <f ca="1">SUMPRODUCT($CM43:$DD43,INDIRECT(ADDRESS(P$2,$DH$2)):INDIRECT(ADDRESS(P$2,$DY$2)))</f>
        <v>7016.9472771487599</v>
      </c>
      <c r="Q43" s="51">
        <f ca="1">SUMPRODUCT($CM43:$DD43,INDIRECT(ADDRESS(Q$2,$DH$2)):INDIRECT(ADDRESS(Q$2,$DY$2)))</f>
        <v>7016.9472771487599</v>
      </c>
      <c r="R43" s="51">
        <f ca="1">SUMPRODUCT($CM43:$DD43,INDIRECT(ADDRESS(R$2,$DH$2)):INDIRECT(ADDRESS(R$2,$DY$2)))</f>
        <v>7016.9472771487599</v>
      </c>
      <c r="S43" s="51">
        <f ca="1">SUMPRODUCT($CM43:$DD43,INDIRECT(ADDRESS(S$2,$DH$2)):INDIRECT(ADDRESS(S$2,$DY$2)))</f>
        <v>7016.9472771487599</v>
      </c>
      <c r="T43" s="51">
        <f ca="1">SUMPRODUCT($CM43:$DD43,INDIRECT(ADDRESS(T$2,$DH$2)):INDIRECT(ADDRESS(T$2,$DY$2)))</f>
        <v>7016.9472771487599</v>
      </c>
      <c r="U43" s="51">
        <f ca="1">SUMPRODUCT($CM43:$DD43,INDIRECT(ADDRESS(U$2,$DH$2)):INDIRECT(ADDRESS(U$2,$DY$2)))</f>
        <v>7016.9472771487599</v>
      </c>
      <c r="V43" s="51">
        <f ca="1">SUMPRODUCT($CM43:$DD43,INDIRECT(ADDRESS(V$2,$DH$2)):INDIRECT(ADDRESS(V$2,$DY$2)))</f>
        <v>7016.9472771487599</v>
      </c>
      <c r="W43" s="51">
        <f ca="1">SUMPRODUCT($CM43:$DD43,INDIRECT(ADDRESS(W$2,$DH$2)):INDIRECT(ADDRESS(W$2,$DY$2)))</f>
        <v>7016.9472771487599</v>
      </c>
      <c r="X43" s="51">
        <f ca="1">SUMPRODUCT($CM43:$DD43,INDIRECT(ADDRESS(X$2,$DH$2)):INDIRECT(ADDRESS(X$2,$DY$2)))</f>
        <v>7016.9472771487599</v>
      </c>
      <c r="Y43" s="51">
        <f ca="1">SUMPRODUCT($CM43:$DD43,INDIRECT(ADDRESS(Y$2,$DH$2)):INDIRECT(ADDRESS(Y$2,$DY$2)))</f>
        <v>7016.9472771487599</v>
      </c>
      <c r="Z43" s="51">
        <f ca="1">SUMPRODUCT($CM43:$DD43,INDIRECT(ADDRESS(Z$2,$DH$2)):INDIRECT(ADDRESS(Z$2,$DY$2)))</f>
        <v>7016.9472771487599</v>
      </c>
      <c r="AA43" s="51">
        <f ca="1">SUMPRODUCT($CM43:$DD43,INDIRECT(ADDRESS(AA$2,$DH$2)):INDIRECT(ADDRESS(AA$2,$DY$2)))</f>
        <v>7016.9472771487599</v>
      </c>
      <c r="AB43" s="51">
        <f ca="1">SUMPRODUCT($CM43:$DD43,INDIRECT(ADDRESS(AB$2,$DH$2)):INDIRECT(ADDRESS(AB$2,$DY$2)))</f>
        <v>7016.9472771487599</v>
      </c>
      <c r="AC43" s="51">
        <f ca="1">SUMPRODUCT($CM43:$DD43,INDIRECT(ADDRESS(AC$2,$DH$2)):INDIRECT(ADDRESS(AC$2,$DY$2)))</f>
        <v>7016.9472771487599</v>
      </c>
      <c r="AD43" s="51">
        <f ca="1">SUMPRODUCT($CM43:$DD43,INDIRECT(ADDRESS(AD$2,$DH$2)):INDIRECT(ADDRESS(AD$2,$DY$2)))</f>
        <v>7016.9472771487599</v>
      </c>
      <c r="AE43" s="51">
        <f ca="1">SUMPRODUCT($CM43:$DD43,INDIRECT(ADDRESS(AE$2,$DH$2)):INDIRECT(ADDRESS(AE$2,$DY$2)))</f>
        <v>7016.9472771487599</v>
      </c>
      <c r="AF43" s="51">
        <f ca="1">SUMPRODUCT($CM43:$DD43,INDIRECT(ADDRESS(AF$2,$DH$2)):INDIRECT(ADDRESS(AF$2,$DY$2)))</f>
        <v>7016.9472771487599</v>
      </c>
      <c r="AG43" s="51">
        <f ca="1">SUMPRODUCT($CM43:$DD43,INDIRECT(ADDRESS(AG$2,$DH$2)):INDIRECT(ADDRESS(AG$2,$DY$2)))</f>
        <v>7016.9472771487599</v>
      </c>
      <c r="AH43" s="51">
        <f ca="1">SUMPRODUCT($CM43:$DD43,INDIRECT(ADDRESS(AH$2,$DH$2)):INDIRECT(ADDRESS(AH$2,$DY$2)))</f>
        <v>7016.9472771487599</v>
      </c>
      <c r="AI43" s="51">
        <f ca="1">SUMPRODUCT($CM43:$DD43,INDIRECT(ADDRESS(AI$2,$DH$2)):INDIRECT(ADDRESS(AI$2,$DY$2)))</f>
        <v>7016.9472771487599</v>
      </c>
      <c r="AJ43" s="51">
        <f ca="1">SUMPRODUCT($CM43:$DD43,INDIRECT(ADDRESS(AJ$2,$DH$2)):INDIRECT(ADDRESS(AJ$2,$DY$2)))</f>
        <v>7016.9472771487599</v>
      </c>
      <c r="AK43" s="51">
        <f ca="1">SUMPRODUCT($CM43:$DD43,INDIRECT(ADDRESS(AK$2,$DH$2)):INDIRECT(ADDRESS(AK$2,$DY$2)))</f>
        <v>7016.9472771487599</v>
      </c>
      <c r="AL43" s="51">
        <f ca="1">SUMPRODUCT($CM43:$DD43,INDIRECT(ADDRESS(AL$2,$DH$2)):INDIRECT(ADDRESS(AL$2,$DY$2)))</f>
        <v>7016.9472771487599</v>
      </c>
      <c r="AM43" s="51">
        <f ca="1">SUMPRODUCT($CM43:$DD43,INDIRECT(ADDRESS(AM$2,$DH$2)):INDIRECT(ADDRESS(AM$2,$DY$2)))</f>
        <v>7016.9472771487599</v>
      </c>
      <c r="AN43" s="51">
        <f ca="1">SUMPRODUCT($CM43:$DD43,INDIRECT(ADDRESS(AN$2,$DH$2)):INDIRECT(ADDRESS(AN$2,$DY$2)))</f>
        <v>7016.9472771487599</v>
      </c>
      <c r="AO43" s="51">
        <f ca="1">SUMPRODUCT($CM43:$DD43,INDIRECT(ADDRESS(AO$2,$DH$2)):INDIRECT(ADDRESS(AO$2,$DY$2)))</f>
        <v>7016.9472771487599</v>
      </c>
      <c r="AP43" s="51">
        <f ca="1">SUMPRODUCT($CM43:$DD43,INDIRECT(ADDRESS(AP$2,$DH$2)):INDIRECT(ADDRESS(AP$2,$DY$2)))</f>
        <v>7016.9472771487599</v>
      </c>
      <c r="AQ43" s="51">
        <f ca="1">SUMPRODUCT($CM43:$DD43,INDIRECT(ADDRESS(AQ$2,$DH$2)):INDIRECT(ADDRESS(AQ$2,$DY$2)))</f>
        <v>7016.9472771487599</v>
      </c>
      <c r="AR43" s="51">
        <f ca="1">SUMPRODUCT($CM43:$DD43,INDIRECT(ADDRESS(AR$2,$DH$2)):INDIRECT(ADDRESS(AR$2,$DY$2)))</f>
        <v>7016.9472771487599</v>
      </c>
      <c r="AS43" s="51">
        <f ca="1">SUMPRODUCT($CM43:$DD43,INDIRECT(ADDRESS(AS$2,$DH$2)):INDIRECT(ADDRESS(AS$2,$DY$2)))</f>
        <v>7016.9472771487599</v>
      </c>
      <c r="AT43" s="51">
        <f ca="1">SUMPRODUCT($CM43:$DD43,INDIRECT(ADDRESS(AT$2,$DH$2)):INDIRECT(ADDRESS(AT$2,$DY$2)))</f>
        <v>7016.9472771487599</v>
      </c>
      <c r="AU43" s="51">
        <f ca="1">SUMPRODUCT($CM43:$DD43,INDIRECT(ADDRESS(AU$2,$DH$2)):INDIRECT(ADDRESS(AU$2,$DY$2)))</f>
        <v>7016.9472771487599</v>
      </c>
      <c r="AV43" s="51">
        <f ca="1">SUMPRODUCT($CM43:$DD43,INDIRECT(ADDRESS(AV$2,$DH$2)):INDIRECT(ADDRESS(AV$2,$DY$2)))</f>
        <v>7016.9472771487599</v>
      </c>
      <c r="AW43" s="51">
        <f ca="1">SUMPRODUCT($CM43:$DD43,INDIRECT(ADDRESS(AW$2,$DH$2)):INDIRECT(ADDRESS(AW$2,$DY$2)))</f>
        <v>7016.9472771487599</v>
      </c>
      <c r="AX43" s="51">
        <f ca="1">SUMPRODUCT($CM43:$DD43,INDIRECT(ADDRESS(AX$2,$DH$2)):INDIRECT(ADDRESS(AX$2,$DY$2)))</f>
        <v>7016.9472771487599</v>
      </c>
      <c r="AY43" s="51">
        <f ca="1">SUMPRODUCT($CM43:$DD43,INDIRECT(ADDRESS(AY$2,$DH$2)):INDIRECT(ADDRESS(AY$2,$DY$2)))</f>
        <v>7016.9472771487599</v>
      </c>
      <c r="AZ43" s="51">
        <f ca="1">SUMPRODUCT($CM43:$DD43,INDIRECT(ADDRESS(AZ$2,$DH$2)):INDIRECT(ADDRESS(AZ$2,$DY$2)))</f>
        <v>7016.9472771487599</v>
      </c>
      <c r="BA43" s="51">
        <f ca="1">SUMPRODUCT($CM43:$DD43,INDIRECT(ADDRESS(BA$2,$DH$2)):INDIRECT(ADDRESS(BA$2,$DY$2)))</f>
        <v>7016.9472771487599</v>
      </c>
      <c r="BB43" s="51">
        <f ca="1">SUMPRODUCT($CM43:$DD43,INDIRECT(ADDRESS(BB$2,$DH$2)):INDIRECT(ADDRESS(BB$2,$DY$2)))</f>
        <v>7016.9472771487599</v>
      </c>
      <c r="BC43" s="51">
        <f ca="1">SUMPRODUCT($CM43:$DD43,INDIRECT(ADDRESS(BC$2,$DH$2)):INDIRECT(ADDRESS(BC$2,$DY$2)))</f>
        <v>7016.9472771487599</v>
      </c>
      <c r="BD43" s="51">
        <f ca="1">SUMPRODUCT($CM43:$DD43,INDIRECT(ADDRESS(BD$2,$DH$2)):INDIRECT(ADDRESS(BD$2,$DY$2)))</f>
        <v>7016.9472771487599</v>
      </c>
      <c r="BE43" s="51">
        <f ca="1">SUMPRODUCT($CM43:$DD43,INDIRECT(ADDRESS(BE$2,$DH$2)):INDIRECT(ADDRESS(BE$2,$DY$2)))</f>
        <v>7016.9472771487599</v>
      </c>
      <c r="BF43" s="51">
        <f ca="1">SUMPRODUCT($CM43:$DD43,INDIRECT(ADDRESS(BF$2,$DH$2)):INDIRECT(ADDRESS(BF$2,$DY$2)))</f>
        <v>7016.9472771487599</v>
      </c>
      <c r="BG43" s="51">
        <f ca="1">SUMPRODUCT($CM43:$DD43,INDIRECT(ADDRESS(BG$2,$DH$2)):INDIRECT(ADDRESS(BG$2,$DY$2)))</f>
        <v>7016.9472771487599</v>
      </c>
      <c r="BH43" s="51">
        <f ca="1">SUMPRODUCT($CM43:$DD43,INDIRECT(ADDRESS(BH$2,$DH$2)):INDIRECT(ADDRESS(BH$2,$DY$2)))</f>
        <v>7016.9472771487599</v>
      </c>
      <c r="BI43" s="51">
        <f ca="1">SUMPRODUCT($CM43:$DD43,INDIRECT(ADDRESS(BI$2,$DH$2)):INDIRECT(ADDRESS(BI$2,$DY$2)))</f>
        <v>7016.9472771487599</v>
      </c>
      <c r="BJ43" s="51">
        <f ca="1">SUMPRODUCT($CM43:$DD43,INDIRECT(ADDRESS(BJ$2,$DH$2)):INDIRECT(ADDRESS(BJ$2,$DY$2)))</f>
        <v>7016.9472771487599</v>
      </c>
      <c r="BK43" s="51">
        <f ca="1">SUMPRODUCT($CM43:$DD43,INDIRECT(ADDRESS(BK$2,$DH$2)):INDIRECT(ADDRESS(BK$2,$DY$2)))</f>
        <v>7016.9472771487599</v>
      </c>
      <c r="BL43" s="51">
        <f ca="1">SUMPRODUCT($CM43:$DD43,INDIRECT(ADDRESS(BL$2,$DH$2)):INDIRECT(ADDRESS(BL$2,$DY$2)))</f>
        <v>7016.9472771487599</v>
      </c>
      <c r="BM43" s="51">
        <f ca="1">SUMPRODUCT($CM43:$DD43,INDIRECT(ADDRESS(BM$2,$DH$2)):INDIRECT(ADDRESS(BM$2,$DY$2)))</f>
        <v>7016.9472771487599</v>
      </c>
      <c r="BN43" s="51">
        <f ca="1">SUMPRODUCT($CM43:$DD43,INDIRECT(ADDRESS(BN$2,$DH$2)):INDIRECT(ADDRESS(BN$2,$DY$2)))</f>
        <v>7016.9472771487599</v>
      </c>
      <c r="BO43" s="51">
        <f ca="1">SUMPRODUCT($CM43:$DD43,INDIRECT(ADDRESS(BO$2,$DH$2)):INDIRECT(ADDRESS(BO$2,$DY$2)))</f>
        <v>7016.9472771487599</v>
      </c>
      <c r="BP43" s="51">
        <f ca="1">SUMPRODUCT($CM43:$DD43,INDIRECT(ADDRESS(BP$2,$DH$2)):INDIRECT(ADDRESS(BP$2,$DY$2)))</f>
        <v>7016.9472771487599</v>
      </c>
      <c r="BQ43" s="51">
        <f ca="1">SUMPRODUCT($CM43:$DD43,INDIRECT(ADDRESS(BQ$2,$DH$2)):INDIRECT(ADDRESS(BQ$2,$DY$2)))</f>
        <v>7016.9472771487599</v>
      </c>
      <c r="BR43" s="51">
        <f ca="1">SUMPRODUCT($CM43:$DD43,INDIRECT(ADDRESS(BR$2,$DH$2)):INDIRECT(ADDRESS(BR$2,$DY$2)))</f>
        <v>7016.9472771487599</v>
      </c>
      <c r="BS43" s="51">
        <f ca="1">SUMPRODUCT($CM43:$DD43,INDIRECT(ADDRESS(BS$2,$DH$2)):INDIRECT(ADDRESS(BS$2,$DY$2)))</f>
        <v>7016.9472771487599</v>
      </c>
      <c r="BT43" s="51">
        <f ca="1">SUMPRODUCT($CM43:$DD43,INDIRECT(ADDRESS(BT$2,$DH$2)):INDIRECT(ADDRESS(BT$2,$DY$2)))</f>
        <v>7016.9472771487599</v>
      </c>
      <c r="BU43" s="51">
        <f ca="1">SUMPRODUCT($CM43:$DD43,INDIRECT(ADDRESS(BU$2,$DH$2)):INDIRECT(ADDRESS(BU$2,$DY$2)))</f>
        <v>7016.9472771487599</v>
      </c>
      <c r="BV43" s="51">
        <f ca="1">SUMPRODUCT($CM43:$DD43,INDIRECT(ADDRESS(BV$2,$DH$2)):INDIRECT(ADDRESS(BV$2,$DY$2)))</f>
        <v>7016.9472771487599</v>
      </c>
      <c r="BW43" s="51">
        <f ca="1">SUMPRODUCT($CM43:$DD43,INDIRECT(ADDRESS(BW$2,$DH$2)):INDIRECT(ADDRESS(BW$2,$DY$2)))</f>
        <v>7016.9472771487599</v>
      </c>
      <c r="BX43" s="51">
        <f ca="1">SUMPRODUCT($CM43:$DD43,INDIRECT(ADDRESS(BX$2,$DH$2)):INDIRECT(ADDRESS(BX$2,$DY$2)))</f>
        <v>7016.9472771487599</v>
      </c>
      <c r="BY43" s="51">
        <f ca="1">SUMPRODUCT($CM43:$DD43,INDIRECT(ADDRESS(BY$2,$DH$2)):INDIRECT(ADDRESS(BY$2,$DY$2)))</f>
        <v>7016.9472771487599</v>
      </c>
      <c r="BZ43" s="51">
        <f ca="1">SUMPRODUCT($CM43:$DD43,INDIRECT(ADDRESS(BZ$2,$DH$2)):INDIRECT(ADDRESS(BZ$2,$DY$2)))</f>
        <v>7016.9472771487599</v>
      </c>
      <c r="CA43" s="51">
        <f ca="1">SUMPRODUCT($CM43:$DD43,INDIRECT(ADDRESS(CA$2,$DH$2)):INDIRECT(ADDRESS(CA$2,$DY$2)))</f>
        <v>7016.9472771487599</v>
      </c>
      <c r="CB43" s="51">
        <f ca="1">SUMPRODUCT($CM43:$DD43,INDIRECT(ADDRESS(CB$2,$DH$2)):INDIRECT(ADDRESS(CB$2,$DY$2)))</f>
        <v>7016.9472771487599</v>
      </c>
      <c r="CC43" s="51">
        <f ca="1">SUMPRODUCT($CM43:$DD43,INDIRECT(ADDRESS(CC$2,$DH$2)):INDIRECT(ADDRESS(CC$2,$DY$2)))</f>
        <v>7016.9472771487599</v>
      </c>
      <c r="CD43" s="51">
        <f ca="1">SUMPRODUCT($CM43:$DD43,INDIRECT(ADDRESS(CD$2,$DH$2)):INDIRECT(ADDRESS(CD$2,$DY$2)))</f>
        <v>7016.9472771487599</v>
      </c>
      <c r="CF43" s="51">
        <f t="shared" ca="1" si="6"/>
        <v>84203.367325785148</v>
      </c>
      <c r="CG43" s="51">
        <f t="shared" ca="1" si="6"/>
        <v>84203.367325785148</v>
      </c>
      <c r="CH43" s="51">
        <f t="shared" ca="1" si="6"/>
        <v>84203.367325785148</v>
      </c>
      <c r="CI43" s="51">
        <f t="shared" ca="1" si="6"/>
        <v>84203.367325785148</v>
      </c>
      <c r="CJ43" s="51">
        <f t="shared" ca="1" si="6"/>
        <v>84203.367325785148</v>
      </c>
      <c r="CK43" s="51">
        <f t="shared" ca="1" si="6"/>
        <v>84203.367325785148</v>
      </c>
      <c r="CM43" s="1">
        <f>VLOOKUP($A43,Auxiliar_OPEX_CustosUnit!$A$4:$BT$129,COLUMN(Auxiliar_OPEX_CustosUnit!S$2),0)</f>
        <v>0</v>
      </c>
      <c r="CN43" s="1">
        <f>VLOOKUP($A43,Auxiliar_OPEX_CustosUnit!$A$4:$BT$129,COLUMN(Auxiliar_OPEX_CustosUnit!T$2),0)</f>
        <v>0</v>
      </c>
      <c r="CO43" s="1">
        <f>VLOOKUP($A43,Auxiliar_OPEX_CustosUnit!$A$4:$BT$129,COLUMN(Auxiliar_OPEX_CustosUnit!U$2),0)</f>
        <v>7016.9472771487599</v>
      </c>
      <c r="CP43" s="1">
        <f>VLOOKUP($A43,Auxiliar_OPEX_CustosUnit!$A$4:$BT$129,COLUMN(Auxiliar_OPEX_CustosUnit!V$2),0)</f>
        <v>0</v>
      </c>
      <c r="CQ43" s="1">
        <f>VLOOKUP($A43,Auxiliar_OPEX_CustosUnit!$A$4:$BT$129,COLUMN(Auxiliar_OPEX_CustosUnit!W$2),0)</f>
        <v>0</v>
      </c>
      <c r="CR43" s="1">
        <f>VLOOKUP($A43,Auxiliar_OPEX_CustosUnit!$A$4:$BT$129,COLUMN(Auxiliar_OPEX_CustosUnit!X$2),0)</f>
        <v>0</v>
      </c>
      <c r="CS43" s="1">
        <f>VLOOKUP($A43,Auxiliar_OPEX_CustosUnit!$A$4:$BT$129,COLUMN(Auxiliar_OPEX_CustosUnit!Y$2),0)</f>
        <v>0</v>
      </c>
      <c r="CT43" s="1">
        <f>VLOOKUP($A43,Auxiliar_OPEX_CustosUnit!$A$4:$BT$129,COLUMN(Auxiliar_OPEX_CustosUnit!Z$2),0)</f>
        <v>0</v>
      </c>
      <c r="CU43" s="1">
        <f>VLOOKUP($A43,Auxiliar_OPEX_CustosUnit!$A$4:$BT$129,COLUMN(Auxiliar_OPEX_CustosUnit!AA$2),0)</f>
        <v>0</v>
      </c>
      <c r="CV43" s="1">
        <f>VLOOKUP($A43,Auxiliar_OPEX_CustosUnit!$A$4:$BT$129,COLUMN(Auxiliar_OPEX_CustosUnit!AB$2),0)</f>
        <v>0</v>
      </c>
      <c r="CW43" s="1">
        <f>VLOOKUP($A43,Auxiliar_OPEX_CustosUnit!$A$4:$BT$129,COLUMN(Auxiliar_OPEX_CustosUnit!AC$2),0)</f>
        <v>0</v>
      </c>
      <c r="CX43" s="1">
        <f>VLOOKUP($A43,Auxiliar_OPEX_CustosUnit!$A$4:$BT$129,COLUMN(Auxiliar_OPEX_CustosUnit!AD$2),0)</f>
        <v>0</v>
      </c>
      <c r="CY43" s="1">
        <f>VLOOKUP($A43,Auxiliar_OPEX_CustosUnit!$A$4:$BT$129,COLUMN(Auxiliar_OPEX_CustosUnit!AE$2),0)</f>
        <v>0</v>
      </c>
      <c r="CZ43" s="1">
        <f>VLOOKUP($A43,Auxiliar_OPEX_CustosUnit!$A$4:$BT$129,COLUMN(Auxiliar_OPEX_CustosUnit!AF$2),0)</f>
        <v>0</v>
      </c>
      <c r="DA43" s="1">
        <f>VLOOKUP($A43,Auxiliar_OPEX_CustosUnit!$A$4:$BT$129,COLUMN(Auxiliar_OPEX_CustosUnit!AG$2),0)</f>
        <v>0</v>
      </c>
      <c r="DB43" s="1">
        <f>VLOOKUP($A43,Auxiliar_OPEX_CustosUnit!$A$4:$BT$129,COLUMN(Auxiliar_OPEX_CustosUnit!AH$2),0)</f>
        <v>0</v>
      </c>
      <c r="DC43" s="1">
        <f>VLOOKUP($A43,Auxiliar_OPEX_CustosUnit!$A$4:$BT$129,COLUMN(Auxiliar_OPEX_CustosUnit!AI$2),0)</f>
        <v>0</v>
      </c>
      <c r="DD43" s="1">
        <f>VLOOKUP($A43,Auxiliar_OPEX_CustosUnit!$A$4:$BT$129,COLUMN(Auxiliar_OPEX_CustosUnit!AJ$2),0)</f>
        <v>0</v>
      </c>
      <c r="DG43" s="60">
        <v>44440</v>
      </c>
      <c r="DH43" s="1">
        <v>1</v>
      </c>
      <c r="DI43" s="1">
        <f>INDEX(Auxiliar_OPEX_Drivers!$B$2:$CH$18,MATCH(Auxiliar_OPEX_M!DI$3,Auxiliar_OPEX_Drivers!$B$2:$B$18,0),MATCH($DG43,Auxiliar_OPEX_Drivers!$B$2:$CH$2,0))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INDEX(Auxiliar_OPEX_Drivers!$B$2:$CH$18,MATCH(Auxiliar_OPEX_M!DK$3,Auxiliar_OPEX_Drivers!$B$2:$B$18,0),MATCH($DG43,Auxiliar_OPEX_Drivers!$B$2:$CH$2,0))</f>
        <v>14.630402899388219</v>
      </c>
      <c r="DL43" s="1">
        <f>INDEX(Auxiliar_OPEX_Drivers!$B$2:$CH$18,MATCH(Auxiliar_OPEX_M!DL$3,Auxiliar_OPEX_Drivers!$B$2:$B$18,0),MATCH($DG43,Auxiliar_OPEX_Drivers!$B$2:$CH$2,0))</f>
        <v>63.978326584270974</v>
      </c>
      <c r="DM43" s="1">
        <f>INDEX(Auxiliar_OPEX_Drivers!$B$2:$CH$18,MATCH(Auxiliar_OPEX_M!DM$3,Auxiliar_OPEX_Drivers!$B$2:$B$18,0),MATCH($DG43,Auxiliar_OPEX_Drivers!$B$2:$CH$2,0))</f>
        <v>13</v>
      </c>
      <c r="DN43" s="1">
        <f>INDEX(Auxiliar_OPEX_Drivers!$B$2:$CH$18,MATCH(Auxiliar_OPEX_M!DN$3,Auxiliar_OPEX_Drivers!$B$2:$B$18,0),MATCH($DG43,Auxiliar_OPEX_Drivers!$B$2:$CH$2,0))</f>
        <v>684.24445693707594</v>
      </c>
      <c r="DO43" s="1">
        <f>INDEX(Auxiliar_OPEX_Drivers!$B$2:$CH$18,MATCH(Auxiliar_OPEX_M!DO$3,Auxiliar_OPEX_Drivers!$B$2:$B$18,0),MATCH($DG43,Auxiliar_OPEX_Drivers!$B$2:$CH$2,0))</f>
        <v>12</v>
      </c>
      <c r="DP43" s="1">
        <f>INDEX(Auxiliar_OPEX_Drivers!$B$2:$CH$18,MATCH(Auxiliar_OPEX_M!DP$3,Auxiliar_OPEX_Drivers!$B$2:$B$18,0),MATCH($DG43,Auxiliar_OPEX_Drivers!$B$2:$CH$2,0))</f>
        <v>202.39074693956513</v>
      </c>
      <c r="DQ43" s="1">
        <f>INDEX(Auxiliar_OPEX_Drivers!$B$2:$CH$18,MATCH(Auxiliar_OPEX_M!DQ$3,Auxiliar_OPEX_Drivers!$B$2:$B$18,0),MATCH($DG43,Auxiliar_OPEX_Drivers!$B$2:$CH$2,0))</f>
        <v>37.157600724847057</v>
      </c>
      <c r="DR43" s="1">
        <f>INDEX(Auxiliar_OPEX_Drivers!$B$2:$CH$18,MATCH(Auxiliar_OPEX_M!DR$3,Auxiliar_OPEX_Drivers!$B$2:$B$18,0),MATCH($DG43,Auxiliar_OPEX_Drivers!$B$2:$CH$2,0))</f>
        <v>19843722.018937282</v>
      </c>
      <c r="DS43" s="1">
        <f>INDEX(Auxiliar_OPEX_Drivers!$B$2:$CH$18,MATCH(Auxiliar_OPEX_M!DS$3,Auxiliar_OPEX_Drivers!$B$2:$B$18,0),MATCH($DG43,Auxiliar_OPEX_Drivers!$B$2:$CH$2,0))</f>
        <v>75408.5</v>
      </c>
      <c r="DT43" s="1">
        <f>INDEX(Auxiliar_OPEX_Drivers!$B$2:$CH$18,MATCH(Auxiliar_OPEX_M!DT$3,Auxiliar_OPEX_Drivers!$B$2:$B$18,0),MATCH($DG43,Auxiliar_OPEX_Drivers!$B$2:$CH$2,0))</f>
        <v>12713.052829419357</v>
      </c>
      <c r="DU43" s="1">
        <f>INDEX(Auxiliar_OPEX_Drivers!$B$2:$CH$18,MATCH(Auxiliar_OPEX_M!DU$3,Auxiliar_OPEX_Drivers!$B$2:$B$18,0),MATCH($DG43,Auxiliar_OPEX_Drivers!$B$2:$CH$2,0))</f>
        <v>5209.7013327525065</v>
      </c>
      <c r="DV43" s="1">
        <f>INDEX(Auxiliar_OPEX_Drivers!$B$2:$CH$18,MATCH(Auxiliar_OPEX_M!DV$3,Auxiliar_OPEX_Drivers!$B$2:$B$18,0),MATCH($DG43,Auxiliar_OPEX_Drivers!$B$2:$CH$2,0))</f>
        <v>2348676.7735484443</v>
      </c>
      <c r="DW43" s="1">
        <f>INDEX(Auxiliar_OPEX_Drivers!$B$2:$CH$18,MATCH(Auxiliar_OPEX_M!DW$3,Auxiliar_OPEX_Drivers!$B$2:$B$18,0),MATCH($DG43,Auxiliar_OPEX_Drivers!$B$2:$CH$2,0))</f>
        <v>12536.681996086023</v>
      </c>
      <c r="DX43" s="1">
        <f>INDEX(Auxiliar_OPEX_Drivers!$B$2:$CH$18,MATCH(Auxiliar_OPEX_M!DX$3,Auxiliar_OPEX_Drivers!$B$2:$B$18,0),MATCH($DG43,Auxiliar_OPEX_Drivers!$B$2:$CH$2,0))</f>
        <v>2371818.7299690433</v>
      </c>
      <c r="DY43" s="1">
        <f>INDEX(Auxiliar_OPEX_Drivers!$B$2:$CH$18,MATCH(Auxiliar_OPEX_M!DY$3,Auxiliar_OPEX_Drivers!$B$2:$B$18,0),MATCH($DG43,Auxiliar_OPEX_Drivers!$B$2:$CH$2,0))</f>
        <v>1027.4015340851474</v>
      </c>
    </row>
    <row r="44" spans="1:129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1477.1741680538712</v>
      </c>
      <c r="E44" s="51">
        <f ca="1">SUMPRODUCT($CM44:$DD44,INDIRECT(ADDRESS(E$2,$DH$2)):INDIRECT(ADDRESS(E$2,$DY$2)))</f>
        <v>1485.1615782362132</v>
      </c>
      <c r="F44" s="51">
        <f ca="1">SUMPRODUCT($CM44:$DD44,INDIRECT(ADDRESS(F$2,$DH$2)):INDIRECT(ADDRESS(F$2,$DY$2)))</f>
        <v>1493.3147713801557</v>
      </c>
      <c r="G44" s="51">
        <f ca="1">SUMPRODUCT($CM44:$DD44,INDIRECT(ADDRESS(G$2,$DH$2)):INDIRECT(ADDRESS(G$2,$DY$2)))</f>
        <v>1500.8810204554179</v>
      </c>
      <c r="H44" s="51">
        <f ca="1">SUMPRODUCT($CM44:$DD44,INDIRECT(ADDRESS(H$2,$DH$2)):INDIRECT(ADDRESS(H$2,$DY$2)))</f>
        <v>1509.0665807783216</v>
      </c>
      <c r="I44" s="51">
        <f ca="1">SUMPRODUCT($CM44:$DD44,INDIRECT(ADDRESS(I$2,$DH$2)):INDIRECT(ADDRESS(I$2,$DY$2)))</f>
        <v>1517.5467788849289</v>
      </c>
      <c r="J44" s="51">
        <f ca="1">SUMPRODUCT($CM44:$DD44,INDIRECT(ADDRESS(J$2,$DH$2)):INDIRECT(ADDRESS(J$2,$DY$2)))</f>
        <v>1525.4429718407077</v>
      </c>
      <c r="K44" s="51">
        <f ca="1">SUMPRODUCT($CM44:$DD44,INDIRECT(ADDRESS(K$2,$DH$2)):INDIRECT(ADDRESS(K$2,$DY$2)))</f>
        <v>1534.4943239360091</v>
      </c>
      <c r="L44" s="51">
        <f ca="1">SUMPRODUCT($CM44:$DD44,INDIRECT(ADDRESS(L$2,$DH$2)):INDIRECT(ADDRESS(L$2,$DY$2)))</f>
        <v>1543.3647415541532</v>
      </c>
      <c r="M44" s="51">
        <f ca="1">SUMPRODUCT($CM44:$DD44,INDIRECT(ADDRESS(M$2,$DH$2)):INDIRECT(ADDRESS(M$2,$DY$2)))</f>
        <v>1551.0918600819989</v>
      </c>
      <c r="N44" s="51">
        <f ca="1">SUMPRODUCT($CM44:$DD44,INDIRECT(ADDRESS(N$2,$DH$2)):INDIRECT(ADDRESS(N$2,$DY$2)))</f>
        <v>1559.4940653423216</v>
      </c>
      <c r="O44" s="51">
        <f ca="1">SUMPRODUCT($CM44:$DD44,INDIRECT(ADDRESS(O$2,$DH$2)):INDIRECT(ADDRESS(O$2,$DY$2)))</f>
        <v>1568.6859092529878</v>
      </c>
      <c r="P44" s="51">
        <f ca="1">SUMPRODUCT($CM44:$DD44,INDIRECT(ADDRESS(P$2,$DH$2)):INDIRECT(ADDRESS(P$2,$DY$2)))</f>
        <v>1576.6950943547213</v>
      </c>
      <c r="Q44" s="51">
        <f ca="1">SUMPRODUCT($CM44:$DD44,INDIRECT(ADDRESS(Q$2,$DH$2)):INDIRECT(ADDRESS(Q$2,$DY$2)))</f>
        <v>1584.2074246704785</v>
      </c>
      <c r="R44" s="51">
        <f ca="1">SUMPRODUCT($CM44:$DD44,INDIRECT(ADDRESS(R$2,$DH$2)):INDIRECT(ADDRESS(R$2,$DY$2)))</f>
        <v>1592.0382821084997</v>
      </c>
      <c r="S44" s="51">
        <f ca="1">SUMPRODUCT($CM44:$DD44,INDIRECT(ADDRESS(S$2,$DH$2)):INDIRECT(ADDRESS(S$2,$DY$2)))</f>
        <v>1600.7340649546554</v>
      </c>
      <c r="T44" s="51">
        <f ca="1">SUMPRODUCT($CM44:$DD44,INDIRECT(ADDRESS(T$2,$DH$2)):INDIRECT(ADDRESS(T$2,$DY$2)))</f>
        <v>1609.1888228150842</v>
      </c>
      <c r="U44" s="51">
        <f ca="1">SUMPRODUCT($CM44:$DD44,INDIRECT(ADDRESS(U$2,$DH$2)):INDIRECT(ADDRESS(U$2,$DY$2)))</f>
        <v>1616.9171506934754</v>
      </c>
      <c r="V44" s="51">
        <f ca="1">SUMPRODUCT($CM44:$DD44,INDIRECT(ADDRESS(V$2,$DH$2)):INDIRECT(ADDRESS(V$2,$DY$2)))</f>
        <v>1623.9660923877175</v>
      </c>
      <c r="W44" s="51">
        <f ca="1">SUMPRODUCT($CM44:$DD44,INDIRECT(ADDRESS(W$2,$DH$2)):INDIRECT(ADDRESS(W$2,$DY$2)))</f>
        <v>1631.7798118489743</v>
      </c>
      <c r="X44" s="51">
        <f ca="1">SUMPRODUCT($CM44:$DD44,INDIRECT(ADDRESS(X$2,$DH$2)):INDIRECT(ADDRESS(X$2,$DY$2)))</f>
        <v>1639.7779721768097</v>
      </c>
      <c r="Y44" s="51">
        <f ca="1">SUMPRODUCT($CM44:$DD44,INDIRECT(ADDRESS(Y$2,$DH$2)):INDIRECT(ADDRESS(Y$2,$DY$2)))</f>
        <v>1648.132571361841</v>
      </c>
      <c r="Z44" s="51">
        <f ca="1">SUMPRODUCT($CM44:$DD44,INDIRECT(ADDRESS(Z$2,$DH$2)):INDIRECT(ADDRESS(Z$2,$DY$2)))</f>
        <v>1657.1134418535121</v>
      </c>
      <c r="AA44" s="51">
        <f ca="1">SUMPRODUCT($CM44:$DD44,INDIRECT(ADDRESS(AA$2,$DH$2)):INDIRECT(ADDRESS(AA$2,$DY$2)))</f>
        <v>1665.8145946017746</v>
      </c>
      <c r="AB44" s="51">
        <f ca="1">SUMPRODUCT($CM44:$DD44,INDIRECT(ADDRESS(AB$2,$DH$2)):INDIRECT(ADDRESS(AB$2,$DY$2)))</f>
        <v>1672.3307647731733</v>
      </c>
      <c r="AC44" s="51">
        <f ca="1">SUMPRODUCT($CM44:$DD44,INDIRECT(ADDRESS(AC$2,$DH$2)):INDIRECT(ADDRESS(AC$2,$DY$2)))</f>
        <v>1679.1884599722982</v>
      </c>
      <c r="AD44" s="51">
        <f ca="1">SUMPRODUCT($CM44:$DD44,INDIRECT(ADDRESS(AD$2,$DH$2)):INDIRECT(ADDRESS(AD$2,$DY$2)))</f>
        <v>1685.1606605011791</v>
      </c>
      <c r="AE44" s="51">
        <f ca="1">SUMPRODUCT($CM44:$DD44,INDIRECT(ADDRESS(AE$2,$DH$2)):INDIRECT(ADDRESS(AE$2,$DY$2)))</f>
        <v>1690.6004171823502</v>
      </c>
      <c r="AF44" s="51">
        <f ca="1">SUMPRODUCT($CM44:$DD44,INDIRECT(ADDRESS(AF$2,$DH$2)):INDIRECT(ADDRESS(AF$2,$DY$2)))</f>
        <v>1696.4568198224727</v>
      </c>
      <c r="AG44" s="51">
        <f ca="1">SUMPRODUCT($CM44:$DD44,INDIRECT(ADDRESS(AG$2,$DH$2)):INDIRECT(ADDRESS(AG$2,$DY$2)))</f>
        <v>1703.0637137055362</v>
      </c>
      <c r="AH44" s="51">
        <f ca="1">SUMPRODUCT($CM44:$DD44,INDIRECT(ADDRESS(AH$2,$DH$2)):INDIRECT(ADDRESS(AH$2,$DY$2)))</f>
        <v>1709.9658497760156</v>
      </c>
      <c r="AI44" s="51">
        <f ca="1">SUMPRODUCT($CM44:$DD44,INDIRECT(ADDRESS(AI$2,$DH$2)):INDIRECT(ADDRESS(AI$2,$DY$2)))</f>
        <v>1716.7576979160212</v>
      </c>
      <c r="AJ44" s="51">
        <f ca="1">SUMPRODUCT($CM44:$DD44,INDIRECT(ADDRESS(AJ$2,$DH$2)):INDIRECT(ADDRESS(AJ$2,$DY$2)))</f>
        <v>1723.0907721163856</v>
      </c>
      <c r="AK44" s="51">
        <f ca="1">SUMPRODUCT($CM44:$DD44,INDIRECT(ADDRESS(AK$2,$DH$2)):INDIRECT(ADDRESS(AK$2,$DY$2)))</f>
        <v>1731.1875654379455</v>
      </c>
      <c r="AL44" s="51">
        <f ca="1">SUMPRODUCT($CM44:$DD44,INDIRECT(ADDRESS(AL$2,$DH$2)):INDIRECT(ADDRESS(AL$2,$DY$2)))</f>
        <v>1739.3290924242656</v>
      </c>
      <c r="AM44" s="51">
        <f ca="1">SUMPRODUCT($CM44:$DD44,INDIRECT(ADDRESS(AM$2,$DH$2)):INDIRECT(ADDRESS(AM$2,$DY$2)))</f>
        <v>1747.0411762288895</v>
      </c>
      <c r="AN44" s="51">
        <f ca="1">SUMPRODUCT($CM44:$DD44,INDIRECT(ADDRESS(AN$2,$DH$2)):INDIRECT(ADDRESS(AN$2,$DY$2)))</f>
        <v>1753.891689650236</v>
      </c>
      <c r="AO44" s="51">
        <f ca="1">SUMPRODUCT($CM44:$DD44,INDIRECT(ADDRESS(AO$2,$DH$2)):INDIRECT(ADDRESS(AO$2,$DY$2)))</f>
        <v>1761.2629029293887</v>
      </c>
      <c r="AP44" s="51">
        <f ca="1">SUMPRODUCT($CM44:$DD44,INDIRECT(ADDRESS(AP$2,$DH$2)):INDIRECT(ADDRESS(AP$2,$DY$2)))</f>
        <v>1768.6182196534326</v>
      </c>
      <c r="AQ44" s="51">
        <f ca="1">SUMPRODUCT($CM44:$DD44,INDIRECT(ADDRESS(AQ$2,$DH$2)):INDIRECT(ADDRESS(AQ$2,$DY$2)))</f>
        <v>1775.3648167715414</v>
      </c>
      <c r="AR44" s="51">
        <f ca="1">SUMPRODUCT($CM44:$DD44,INDIRECT(ADDRESS(AR$2,$DH$2)):INDIRECT(ADDRESS(AR$2,$DY$2)))</f>
        <v>1782.6392711338183</v>
      </c>
      <c r="AS44" s="51">
        <f ca="1">SUMPRODUCT($CM44:$DD44,INDIRECT(ADDRESS(AS$2,$DH$2)):INDIRECT(ADDRESS(AS$2,$DY$2)))</f>
        <v>1789.9137254960951</v>
      </c>
      <c r="AT44" s="51">
        <f ca="1">SUMPRODUCT($CM44:$DD44,INDIRECT(ADDRESS(AT$2,$DH$2)):INDIRECT(ADDRESS(AT$2,$DY$2)))</f>
        <v>1796.8661322123457</v>
      </c>
      <c r="AU44" s="51">
        <f ca="1">SUMPRODUCT($CM44:$DD44,INDIRECT(ADDRESS(AU$2,$DH$2)):INDIRECT(ADDRESS(AU$2,$DY$2)))</f>
        <v>1804.7691193406908</v>
      </c>
      <c r="AV44" s="51">
        <f ca="1">SUMPRODUCT($CM44:$DD44,INDIRECT(ADDRESS(AV$2,$DH$2)):INDIRECT(ADDRESS(AV$2,$DY$2)))</f>
        <v>1813.2961163162479</v>
      </c>
      <c r="AW44" s="51">
        <f ca="1">SUMPRODUCT($CM44:$DD44,INDIRECT(ADDRESS(AW$2,$DH$2)):INDIRECT(ADDRESS(AW$2,$DY$2)))</f>
        <v>1821.5706213950605</v>
      </c>
      <c r="AX44" s="51">
        <f ca="1">SUMPRODUCT($CM44:$DD44,INDIRECT(ADDRESS(AX$2,$DH$2)):INDIRECT(ADDRESS(AX$2,$DY$2)))</f>
        <v>1830.2186000188701</v>
      </c>
      <c r="AY44" s="51">
        <f ca="1">SUMPRODUCT($CM44:$DD44,INDIRECT(ADDRESS(AY$2,$DH$2)):INDIRECT(ADDRESS(AY$2,$DY$2)))</f>
        <v>1837.6851798467458</v>
      </c>
      <c r="AZ44" s="51">
        <f ca="1">SUMPRODUCT($CM44:$DD44,INDIRECT(ADDRESS(AZ$2,$DH$2)):INDIRECT(ADDRESS(AZ$2,$DY$2)))</f>
        <v>1842.9756067095871</v>
      </c>
      <c r="BA44" s="51">
        <f ca="1">SUMPRODUCT($CM44:$DD44,INDIRECT(ADDRESS(BA$2,$DH$2)):INDIRECT(ADDRESS(BA$2,$DY$2)))</f>
        <v>1847.8008034589245</v>
      </c>
      <c r="BB44" s="51">
        <f ca="1">SUMPRODUCT($CM44:$DD44,INDIRECT(ADDRESS(BB$2,$DH$2)):INDIRECT(ADDRESS(BB$2,$DY$2)))</f>
        <v>1852.9589528750705</v>
      </c>
      <c r="BC44" s="51">
        <f ca="1">SUMPRODUCT($CM44:$DD44,INDIRECT(ADDRESS(BC$2,$DH$2)):INDIRECT(ADDRESS(BC$2,$DY$2)))</f>
        <v>1857.4717744433888</v>
      </c>
      <c r="BD44" s="51">
        <f ca="1">SUMPRODUCT($CM44:$DD44,INDIRECT(ADDRESS(BD$2,$DH$2)):INDIRECT(ADDRESS(BD$2,$DY$2)))</f>
        <v>1861.8876134265074</v>
      </c>
      <c r="BE44" s="51">
        <f ca="1">SUMPRODUCT($CM44:$DD44,INDIRECT(ADDRESS(BE$2,$DH$2)):INDIRECT(ADDRESS(BE$2,$DY$2)))</f>
        <v>1866.5796380558545</v>
      </c>
      <c r="BF44" s="51">
        <f ca="1">SUMPRODUCT($CM44:$DD44,INDIRECT(ADDRESS(BF$2,$DH$2)):INDIRECT(ADDRESS(BF$2,$DY$2)))</f>
        <v>1871.6161119038534</v>
      </c>
      <c r="BG44" s="51">
        <f ca="1">SUMPRODUCT($CM44:$DD44,INDIRECT(ADDRESS(BG$2,$DH$2)):INDIRECT(ADDRESS(BG$2,$DY$2)))</f>
        <v>1878.6989421575202</v>
      </c>
      <c r="BH44" s="51">
        <f ca="1">SUMPRODUCT($CM44:$DD44,INDIRECT(ADDRESS(BH$2,$DH$2)):INDIRECT(ADDRESS(BH$2,$DY$2)))</f>
        <v>1885.7817724111869</v>
      </c>
      <c r="BI44" s="51">
        <f ca="1">SUMPRODUCT($CM44:$DD44,INDIRECT(ADDRESS(BI$2,$DH$2)):INDIRECT(ADDRESS(BI$2,$DY$2)))</f>
        <v>1892.8646026648537</v>
      </c>
      <c r="BJ44" s="51">
        <f ca="1">SUMPRODUCT($CM44:$DD44,INDIRECT(ADDRESS(BJ$2,$DH$2)):INDIRECT(ADDRESS(BJ$2,$DY$2)))</f>
        <v>1899.9474329185205</v>
      </c>
      <c r="BK44" s="51">
        <f ca="1">SUMPRODUCT($CM44:$DD44,INDIRECT(ADDRESS(BK$2,$DH$2)):INDIRECT(ADDRESS(BK$2,$DY$2)))</f>
        <v>1907.0302631721872</v>
      </c>
      <c r="BL44" s="51">
        <f ca="1">SUMPRODUCT($CM44:$DD44,INDIRECT(ADDRESS(BL$2,$DH$2)):INDIRECT(ADDRESS(BL$2,$DY$2)))</f>
        <v>1912.6561272841341</v>
      </c>
      <c r="BM44" s="51">
        <f ca="1">SUMPRODUCT($CM44:$DD44,INDIRECT(ADDRESS(BM$2,$DH$2)):INDIRECT(ADDRESS(BM$2,$DY$2)))</f>
        <v>1918.2819913960809</v>
      </c>
      <c r="BN44" s="51">
        <f ca="1">SUMPRODUCT($CM44:$DD44,INDIRECT(ADDRESS(BN$2,$DH$2)):INDIRECT(ADDRESS(BN$2,$DY$2)))</f>
        <v>1923.9078555080278</v>
      </c>
      <c r="BO44" s="51">
        <f ca="1">SUMPRODUCT($CM44:$DD44,INDIRECT(ADDRESS(BO$2,$DH$2)):INDIRECT(ADDRESS(BO$2,$DY$2)))</f>
        <v>1929.5337196199746</v>
      </c>
      <c r="BP44" s="51">
        <f ca="1">SUMPRODUCT($CM44:$DD44,INDIRECT(ADDRESS(BP$2,$DH$2)):INDIRECT(ADDRESS(BP$2,$DY$2)))</f>
        <v>1935.1595837319214</v>
      </c>
      <c r="BQ44" s="51">
        <f ca="1">SUMPRODUCT($CM44:$DD44,INDIRECT(ADDRESS(BQ$2,$DH$2)):INDIRECT(ADDRESS(BQ$2,$DY$2)))</f>
        <v>1940.7854478438683</v>
      </c>
      <c r="BR44" s="51">
        <f ca="1">SUMPRODUCT($CM44:$DD44,INDIRECT(ADDRESS(BR$2,$DH$2)):INDIRECT(ADDRESS(BR$2,$DY$2)))</f>
        <v>1946.4113119558151</v>
      </c>
      <c r="BS44" s="51">
        <f ca="1">SUMPRODUCT($CM44:$DD44,INDIRECT(ADDRESS(BS$2,$DH$2)):INDIRECT(ADDRESS(BS$2,$DY$2)))</f>
        <v>1952.0371760677619</v>
      </c>
      <c r="BT44" s="51">
        <f ca="1">SUMPRODUCT($CM44:$DD44,INDIRECT(ADDRESS(BT$2,$DH$2)):INDIRECT(ADDRESS(BT$2,$DY$2)))</f>
        <v>1957.6630401797088</v>
      </c>
      <c r="BU44" s="51">
        <f ca="1">SUMPRODUCT($CM44:$DD44,INDIRECT(ADDRESS(BU$2,$DH$2)):INDIRECT(ADDRESS(BU$2,$DY$2)))</f>
        <v>1963.2889042916556</v>
      </c>
      <c r="BV44" s="51">
        <f ca="1">SUMPRODUCT($CM44:$DD44,INDIRECT(ADDRESS(BV$2,$DH$2)):INDIRECT(ADDRESS(BV$2,$DY$2)))</f>
        <v>1968.9147684036025</v>
      </c>
      <c r="BW44" s="51">
        <f ca="1">SUMPRODUCT($CM44:$DD44,INDIRECT(ADDRESS(BW$2,$DH$2)):INDIRECT(ADDRESS(BW$2,$DY$2)))</f>
        <v>1974.5406325155493</v>
      </c>
      <c r="BX44" s="51">
        <f ca="1">SUMPRODUCT($CM44:$DD44,INDIRECT(ADDRESS(BX$2,$DH$2)):INDIRECT(ADDRESS(BX$2,$DY$2)))</f>
        <v>1981.6234627692161</v>
      </c>
      <c r="BY44" s="51">
        <f ca="1">SUMPRODUCT($CM44:$DD44,INDIRECT(ADDRESS(BY$2,$DH$2)):INDIRECT(ADDRESS(BY$2,$DY$2)))</f>
        <v>1988.7062930228828</v>
      </c>
      <c r="BZ44" s="51">
        <f ca="1">SUMPRODUCT($CM44:$DD44,INDIRECT(ADDRESS(BZ$2,$DH$2)):INDIRECT(ADDRESS(BZ$2,$DY$2)))</f>
        <v>1995.7891232765496</v>
      </c>
      <c r="CA44" s="51">
        <f ca="1">SUMPRODUCT($CM44:$DD44,INDIRECT(ADDRESS(CA$2,$DH$2)):INDIRECT(ADDRESS(CA$2,$DY$2)))</f>
        <v>2002.8719535302164</v>
      </c>
      <c r="CB44" s="51">
        <f ca="1">SUMPRODUCT($CM44:$DD44,INDIRECT(ADDRESS(CB$2,$DH$2)):INDIRECT(ADDRESS(CB$2,$DY$2)))</f>
        <v>2009.9547837838832</v>
      </c>
      <c r="CC44" s="51">
        <f ca="1">SUMPRODUCT($CM44:$DD44,INDIRECT(ADDRESS(CC$2,$DH$2)):INDIRECT(ADDRESS(CC$2,$DY$2)))</f>
        <v>2017.0376140375499</v>
      </c>
      <c r="CD44" s="51">
        <f ca="1">SUMPRODUCT($CM44:$DD44,INDIRECT(ADDRESS(CD$2,$DH$2)):INDIRECT(ADDRESS(CD$2,$DY$2)))</f>
        <v>2024.1204442912167</v>
      </c>
      <c r="CF44" s="51">
        <f t="shared" ref="CF44:CK53" ca="1" si="7">SUMPRODUCT($D44:$CD44,N($D$1:$CD$1=CF$1))</f>
        <v>18265.718769797088</v>
      </c>
      <c r="CG44" s="51">
        <f t="shared" ca="1" si="7"/>
        <v>19446.365323827544</v>
      </c>
      <c r="CH44" s="51">
        <f t="shared" ca="1" si="7"/>
        <v>20494.172989856532</v>
      </c>
      <c r="CI44" s="51">
        <f t="shared" ca="1" si="7"/>
        <v>21536.096394764474</v>
      </c>
      <c r="CJ44" s="51">
        <f t="shared" ca="1" si="7"/>
        <v>22465.613514197456</v>
      </c>
      <c r="CK44" s="51">
        <f t="shared" ca="1" si="7"/>
        <v>23323.1805587981</v>
      </c>
      <c r="CM44" s="1">
        <f>VLOOKUP($A44,Auxiliar_OPEX_CustosUnit!$A$4:$BT$129,COLUMN(Auxiliar_OPEX_CustosUnit!S$2),0)</f>
        <v>0</v>
      </c>
      <c r="CN44" s="1">
        <f>VLOOKUP($A44,Auxiliar_OPEX_CustosUnit!$A$4:$BT$129,COLUMN(Auxiliar_OPEX_CustosUnit!T$2),0)</f>
        <v>0</v>
      </c>
      <c r="CO44" s="1">
        <f>VLOOKUP($A44,Auxiliar_OPEX_CustosUnit!$A$4:$BT$129,COLUMN(Auxiliar_OPEX_CustosUnit!U$2),0)</f>
        <v>0</v>
      </c>
      <c r="CP44" s="1">
        <f>VLOOKUP($A44,Auxiliar_OPEX_CustosUnit!$A$4:$BT$129,COLUMN(Auxiliar_OPEX_CustosUnit!V$2),0)</f>
        <v>0</v>
      </c>
      <c r="CQ44" s="1">
        <f>VLOOKUP($A44,Auxiliar_OPEX_CustosUnit!$A$4:$BT$129,COLUMN(Auxiliar_OPEX_CustosUnit!W$2),0)</f>
        <v>0</v>
      </c>
      <c r="CR44" s="1">
        <f>VLOOKUP($A44,Auxiliar_OPEX_CustosUnit!$A$4:$BT$129,COLUMN(Auxiliar_OPEX_CustosUnit!X$2),0)</f>
        <v>0</v>
      </c>
      <c r="CS44" s="1">
        <f>VLOOKUP($A44,Auxiliar_OPEX_CustosUnit!$A$4:$BT$129,COLUMN(Auxiliar_OPEX_CustosUnit!Y$2),0)</f>
        <v>0</v>
      </c>
      <c r="CT44" s="1">
        <f>VLOOKUP($A44,Auxiliar_OPEX_CustosUnit!$A$4:$BT$129,COLUMN(Auxiliar_OPEX_CustosUnit!Z$2),0)</f>
        <v>0</v>
      </c>
      <c r="CU44" s="1">
        <f>VLOOKUP($A44,Auxiliar_OPEX_CustosUnit!$A$4:$BT$129,COLUMN(Auxiliar_OPEX_CustosUnit!AA$2),0)</f>
        <v>0</v>
      </c>
      <c r="CV44" s="1">
        <f>VLOOKUP($A44,Auxiliar_OPEX_CustosUnit!$A$4:$BT$129,COLUMN(Auxiliar_OPEX_CustosUnit!AB$2),0)</f>
        <v>0</v>
      </c>
      <c r="CW44" s="1">
        <f>VLOOKUP($A44,Auxiliar_OPEX_CustosUnit!$A$4:$BT$129,COLUMN(Auxiliar_OPEX_CustosUnit!AC$2),0)</f>
        <v>8.9467329519999993E-5</v>
      </c>
      <c r="CX44" s="1">
        <f>VLOOKUP($A44,Auxiliar_OPEX_CustosUnit!$A$4:$BT$129,COLUMN(Auxiliar_OPEX_CustosUnit!AD$2),0)</f>
        <v>0</v>
      </c>
      <c r="CY44" s="1">
        <f>VLOOKUP($A44,Auxiliar_OPEX_CustosUnit!$A$4:$BT$129,COLUMN(Auxiliar_OPEX_CustosUnit!AE$2),0)</f>
        <v>0</v>
      </c>
      <c r="CZ44" s="1">
        <f>VLOOKUP($A44,Auxiliar_OPEX_CustosUnit!$A$4:$BT$129,COLUMN(Auxiliar_OPEX_CustosUnit!AF$2),0)</f>
        <v>0</v>
      </c>
      <c r="DA44" s="1">
        <f>VLOOKUP($A44,Auxiliar_OPEX_CustosUnit!$A$4:$BT$129,COLUMN(Auxiliar_OPEX_CustosUnit!AG$2),0)</f>
        <v>0</v>
      </c>
      <c r="DB44" s="1">
        <f>VLOOKUP($A44,Auxiliar_OPEX_CustosUnit!$A$4:$BT$129,COLUMN(Auxiliar_OPEX_CustosUnit!AH$2),0)</f>
        <v>0</v>
      </c>
      <c r="DC44" s="1">
        <f>VLOOKUP($A44,Auxiliar_OPEX_CustosUnit!$A$4:$BT$129,COLUMN(Auxiliar_OPEX_CustosUnit!AI$2),0)</f>
        <v>0</v>
      </c>
      <c r="DD44" s="1">
        <f>VLOOKUP($A44,Auxiliar_OPEX_CustosUnit!$A$4:$BT$129,COLUMN(Auxiliar_OPEX_CustosUnit!AJ$2),0)</f>
        <v>0</v>
      </c>
      <c r="DG44" s="60">
        <v>44470</v>
      </c>
      <c r="DH44" s="1">
        <v>1</v>
      </c>
      <c r="DI44" s="1">
        <f>INDEX(Auxiliar_OPEX_Drivers!$B$2:$CH$18,MATCH(Auxiliar_OPEX_M!DI$3,Auxiliar_OPEX_Drivers!$B$2:$B$18,0),MATCH($DG44,Auxiliar_OPEX_Drivers!$B$2:$CH$2,0))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INDEX(Auxiliar_OPEX_Drivers!$B$2:$CH$18,MATCH(Auxiliar_OPEX_M!DK$3,Auxiliar_OPEX_Drivers!$B$2:$B$18,0),MATCH($DG44,Auxiliar_OPEX_Drivers!$B$2:$CH$2,0))</f>
        <v>14.630402899388219</v>
      </c>
      <c r="DL44" s="1">
        <f>INDEX(Auxiliar_OPEX_Drivers!$B$2:$CH$18,MATCH(Auxiliar_OPEX_M!DL$3,Auxiliar_OPEX_Drivers!$B$2:$B$18,0),MATCH($DG44,Auxiliar_OPEX_Drivers!$B$2:$CH$2,0))</f>
        <v>63.978326584270974</v>
      </c>
      <c r="DM44" s="1">
        <f>INDEX(Auxiliar_OPEX_Drivers!$B$2:$CH$18,MATCH(Auxiliar_OPEX_M!DM$3,Auxiliar_OPEX_Drivers!$B$2:$B$18,0),MATCH($DG44,Auxiliar_OPEX_Drivers!$B$2:$CH$2,0))</f>
        <v>13</v>
      </c>
      <c r="DN44" s="1">
        <f>INDEX(Auxiliar_OPEX_Drivers!$B$2:$CH$18,MATCH(Auxiliar_OPEX_M!DN$3,Auxiliar_OPEX_Drivers!$B$2:$B$18,0),MATCH($DG44,Auxiliar_OPEX_Drivers!$B$2:$CH$2,0))</f>
        <v>684.24445693707594</v>
      </c>
      <c r="DO44" s="1">
        <f>INDEX(Auxiliar_OPEX_Drivers!$B$2:$CH$18,MATCH(Auxiliar_OPEX_M!DO$3,Auxiliar_OPEX_Drivers!$B$2:$B$18,0),MATCH($DG44,Auxiliar_OPEX_Drivers!$B$2:$CH$2,0))</f>
        <v>12</v>
      </c>
      <c r="DP44" s="1">
        <f>INDEX(Auxiliar_OPEX_Drivers!$B$2:$CH$18,MATCH(Auxiliar_OPEX_M!DP$3,Auxiliar_OPEX_Drivers!$B$2:$B$18,0),MATCH($DG44,Auxiliar_OPEX_Drivers!$B$2:$CH$2,0))</f>
        <v>202.39074693956513</v>
      </c>
      <c r="DQ44" s="1">
        <f>INDEX(Auxiliar_OPEX_Drivers!$B$2:$CH$18,MATCH(Auxiliar_OPEX_M!DQ$3,Auxiliar_OPEX_Drivers!$B$2:$B$18,0),MATCH($DG44,Auxiliar_OPEX_Drivers!$B$2:$CH$2,0))</f>
        <v>37.157600724847057</v>
      </c>
      <c r="DR44" s="1">
        <f>INDEX(Auxiliar_OPEX_Drivers!$B$2:$CH$18,MATCH(Auxiliar_OPEX_M!DR$3,Auxiliar_OPEX_Drivers!$B$2:$B$18,0),MATCH($DG44,Auxiliar_OPEX_Drivers!$B$2:$CH$2,0))</f>
        <v>19925030.518937282</v>
      </c>
      <c r="DS44" s="1">
        <f>INDEX(Auxiliar_OPEX_Drivers!$B$2:$CH$18,MATCH(Auxiliar_OPEX_M!DS$3,Auxiliar_OPEX_Drivers!$B$2:$B$18,0),MATCH($DG44,Auxiliar_OPEX_Drivers!$B$2:$CH$2,0))</f>
        <v>81308.5</v>
      </c>
      <c r="DT44" s="1">
        <f>INDEX(Auxiliar_OPEX_Drivers!$B$2:$CH$18,MATCH(Auxiliar_OPEX_M!DT$3,Auxiliar_OPEX_Drivers!$B$2:$B$18,0),MATCH($DG44,Auxiliar_OPEX_Drivers!$B$2:$CH$2,0))</f>
        <v>13052.055679418378</v>
      </c>
      <c r="DU44" s="1">
        <f>INDEX(Auxiliar_OPEX_Drivers!$B$2:$CH$18,MATCH(Auxiliar_OPEX_M!DU$3,Auxiliar_OPEX_Drivers!$B$2:$B$18,0),MATCH($DG44,Auxiliar_OPEX_Drivers!$B$2:$CH$2,0))</f>
        <v>5209.701332752109</v>
      </c>
      <c r="DV44" s="1">
        <f>INDEX(Auxiliar_OPEX_Drivers!$B$2:$CH$18,MATCH(Auxiliar_OPEX_M!DV$3,Auxiliar_OPEX_Drivers!$B$2:$B$18,0),MATCH($DG44,Auxiliar_OPEX_Drivers!$B$2:$CH$2,0))</f>
        <v>2359766.5733945295</v>
      </c>
      <c r="DW44" s="1">
        <f>INDEX(Auxiliar_OPEX_Drivers!$B$2:$CH$18,MATCH(Auxiliar_OPEX_M!DW$3,Auxiliar_OPEX_Drivers!$B$2:$B$18,0),MATCH($DG44,Auxiliar_OPEX_Drivers!$B$2:$CH$2,0))</f>
        <v>12882.799846085043</v>
      </c>
      <c r="DX44" s="1">
        <f>INDEX(Auxiliar_OPEX_Drivers!$B$2:$CH$18,MATCH(Auxiliar_OPEX_M!DX$3,Auxiliar_OPEX_Drivers!$B$2:$B$18,0),MATCH($DG44,Auxiliar_OPEX_Drivers!$B$2:$CH$2,0))</f>
        <v>2383045.7856484619</v>
      </c>
      <c r="DY44" s="1">
        <f>INDEX(Auxiliar_OPEX_Drivers!$B$2:$CH$18,MATCH(Auxiliar_OPEX_M!DY$3,Auxiliar_OPEX_Drivers!$B$2:$B$18,0),MATCH($DG44,Auxiliar_OPEX_Drivers!$B$2:$CH$2,0))</f>
        <v>1027.4015340851474</v>
      </c>
    </row>
    <row r="45" spans="1:129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90033.845407750385</v>
      </c>
      <c r="E45" s="51">
        <f ca="1">SUMPRODUCT($CM45:$DD45,INDIRECT(ADDRESS(E$2,$DH$2)):INDIRECT(ADDRESS(E$2,$DY$2)))</f>
        <v>90033.845407750385</v>
      </c>
      <c r="F45" s="51">
        <f ca="1">SUMPRODUCT($CM45:$DD45,INDIRECT(ADDRESS(F$2,$DH$2)):INDIRECT(ADDRESS(F$2,$DY$2)))</f>
        <v>90033.845407750385</v>
      </c>
      <c r="G45" s="51">
        <f ca="1">SUMPRODUCT($CM45:$DD45,INDIRECT(ADDRESS(G$2,$DH$2)):INDIRECT(ADDRESS(G$2,$DY$2)))</f>
        <v>90033.845407750385</v>
      </c>
      <c r="H45" s="51">
        <f ca="1">SUMPRODUCT($CM45:$DD45,INDIRECT(ADDRESS(H$2,$DH$2)):INDIRECT(ADDRESS(H$2,$DY$2)))</f>
        <v>90033.845407750385</v>
      </c>
      <c r="I45" s="51">
        <f ca="1">SUMPRODUCT($CM45:$DD45,INDIRECT(ADDRESS(I$2,$DH$2)):INDIRECT(ADDRESS(I$2,$DY$2)))</f>
        <v>90033.845407750385</v>
      </c>
      <c r="J45" s="51">
        <f ca="1">SUMPRODUCT($CM45:$DD45,INDIRECT(ADDRESS(J$2,$DH$2)):INDIRECT(ADDRESS(J$2,$DY$2)))</f>
        <v>90033.845407750385</v>
      </c>
      <c r="K45" s="51">
        <f ca="1">SUMPRODUCT($CM45:$DD45,INDIRECT(ADDRESS(K$2,$DH$2)):INDIRECT(ADDRESS(K$2,$DY$2)))</f>
        <v>92989.43648508878</v>
      </c>
      <c r="L45" s="51">
        <f ca="1">SUMPRODUCT($CM45:$DD45,INDIRECT(ADDRESS(L$2,$DH$2)):INDIRECT(ADDRESS(L$2,$DY$2)))</f>
        <v>92989.43648508878</v>
      </c>
      <c r="M45" s="51">
        <f ca="1">SUMPRODUCT($CM45:$DD45,INDIRECT(ADDRESS(M$2,$DH$2)):INDIRECT(ADDRESS(M$2,$DY$2)))</f>
        <v>92989.43648508878</v>
      </c>
      <c r="N45" s="51">
        <f ca="1">SUMPRODUCT($CM45:$DD45,INDIRECT(ADDRESS(N$2,$DH$2)):INDIRECT(ADDRESS(N$2,$DY$2)))</f>
        <v>92989.43648508878</v>
      </c>
      <c r="O45" s="51">
        <f ca="1">SUMPRODUCT($CM45:$DD45,INDIRECT(ADDRESS(O$2,$DH$2)):INDIRECT(ADDRESS(O$2,$DY$2)))</f>
        <v>92989.43648508878</v>
      </c>
      <c r="P45" s="51">
        <f ca="1">SUMPRODUCT($CM45:$DD45,INDIRECT(ADDRESS(P$2,$DH$2)):INDIRECT(ADDRESS(P$2,$DY$2)))</f>
        <v>92989.43648508878</v>
      </c>
      <c r="Q45" s="51">
        <f ca="1">SUMPRODUCT($CM45:$DD45,INDIRECT(ADDRESS(Q$2,$DH$2)):INDIRECT(ADDRESS(Q$2,$DY$2)))</f>
        <v>92989.43648508878</v>
      </c>
      <c r="R45" s="51">
        <f ca="1">SUMPRODUCT($CM45:$DD45,INDIRECT(ADDRESS(R$2,$DH$2)):INDIRECT(ADDRESS(R$2,$DY$2)))</f>
        <v>92989.43648508878</v>
      </c>
      <c r="S45" s="51">
        <f ca="1">SUMPRODUCT($CM45:$DD45,INDIRECT(ADDRESS(S$2,$DH$2)):INDIRECT(ADDRESS(S$2,$DY$2)))</f>
        <v>92989.43648508878</v>
      </c>
      <c r="T45" s="51">
        <f ca="1">SUMPRODUCT($CM45:$DD45,INDIRECT(ADDRESS(T$2,$DH$2)):INDIRECT(ADDRESS(T$2,$DY$2)))</f>
        <v>92989.43648508878</v>
      </c>
      <c r="U45" s="51">
        <f ca="1">SUMPRODUCT($CM45:$DD45,INDIRECT(ADDRESS(U$2,$DH$2)):INDIRECT(ADDRESS(U$2,$DY$2)))</f>
        <v>92989.43648508878</v>
      </c>
      <c r="V45" s="51">
        <f ca="1">SUMPRODUCT($CM45:$DD45,INDIRECT(ADDRESS(V$2,$DH$2)):INDIRECT(ADDRESS(V$2,$DY$2)))</f>
        <v>92989.43648508878</v>
      </c>
      <c r="W45" s="51">
        <f ca="1">SUMPRODUCT($CM45:$DD45,INDIRECT(ADDRESS(W$2,$DH$2)):INDIRECT(ADDRESS(W$2,$DY$2)))</f>
        <v>95971.187179394459</v>
      </c>
      <c r="X45" s="51">
        <f ca="1">SUMPRODUCT($CM45:$DD45,INDIRECT(ADDRESS(X$2,$DH$2)):INDIRECT(ADDRESS(X$2,$DY$2)))</f>
        <v>95971.187179394459</v>
      </c>
      <c r="Y45" s="51">
        <f ca="1">SUMPRODUCT($CM45:$DD45,INDIRECT(ADDRESS(Y$2,$DH$2)):INDIRECT(ADDRESS(Y$2,$DY$2)))</f>
        <v>95971.187179394459</v>
      </c>
      <c r="Z45" s="51">
        <f ca="1">SUMPRODUCT($CM45:$DD45,INDIRECT(ADDRESS(Z$2,$DH$2)):INDIRECT(ADDRESS(Z$2,$DY$2)))</f>
        <v>95971.187179394459</v>
      </c>
      <c r="AA45" s="51">
        <f ca="1">SUMPRODUCT($CM45:$DD45,INDIRECT(ADDRESS(AA$2,$DH$2)):INDIRECT(ADDRESS(AA$2,$DY$2)))</f>
        <v>95971.187179394459</v>
      </c>
      <c r="AB45" s="51">
        <f ca="1">SUMPRODUCT($CM45:$DD45,INDIRECT(ADDRESS(AB$2,$DH$2)):INDIRECT(ADDRESS(AB$2,$DY$2)))</f>
        <v>95971.187179394459</v>
      </c>
      <c r="AC45" s="51">
        <f ca="1">SUMPRODUCT($CM45:$DD45,INDIRECT(ADDRESS(AC$2,$DH$2)):INDIRECT(ADDRESS(AC$2,$DY$2)))</f>
        <v>95971.187179394459</v>
      </c>
      <c r="AD45" s="51">
        <f ca="1">SUMPRODUCT($CM45:$DD45,INDIRECT(ADDRESS(AD$2,$DH$2)):INDIRECT(ADDRESS(AD$2,$DY$2)))</f>
        <v>95971.187179394459</v>
      </c>
      <c r="AE45" s="51">
        <f ca="1">SUMPRODUCT($CM45:$DD45,INDIRECT(ADDRESS(AE$2,$DH$2)):INDIRECT(ADDRESS(AE$2,$DY$2)))</f>
        <v>95971.187179394459</v>
      </c>
      <c r="AF45" s="51">
        <f ca="1">SUMPRODUCT($CM45:$DD45,INDIRECT(ADDRESS(AF$2,$DH$2)):INDIRECT(ADDRESS(AF$2,$DY$2)))</f>
        <v>95971.187179394459</v>
      </c>
      <c r="AG45" s="51">
        <f ca="1">SUMPRODUCT($CM45:$DD45,INDIRECT(ADDRESS(AG$2,$DH$2)):INDIRECT(ADDRESS(AG$2,$DY$2)))</f>
        <v>95971.187179394459</v>
      </c>
      <c r="AH45" s="51">
        <f ca="1">SUMPRODUCT($CM45:$DD45,INDIRECT(ADDRESS(AH$2,$DH$2)):INDIRECT(ADDRESS(AH$2,$DY$2)))</f>
        <v>95971.187179394459</v>
      </c>
      <c r="AI45" s="51">
        <f ca="1">SUMPRODUCT($CM45:$DD45,INDIRECT(ADDRESS(AI$2,$DH$2)):INDIRECT(ADDRESS(AI$2,$DY$2)))</f>
        <v>99113.586065439362</v>
      </c>
      <c r="AJ45" s="51">
        <f ca="1">SUMPRODUCT($CM45:$DD45,INDIRECT(ADDRESS(AJ$2,$DH$2)):INDIRECT(ADDRESS(AJ$2,$DY$2)))</f>
        <v>99113.586065439362</v>
      </c>
      <c r="AK45" s="51">
        <f ca="1">SUMPRODUCT($CM45:$DD45,INDIRECT(ADDRESS(AK$2,$DH$2)):INDIRECT(ADDRESS(AK$2,$DY$2)))</f>
        <v>99113.586065439362</v>
      </c>
      <c r="AL45" s="51">
        <f ca="1">SUMPRODUCT($CM45:$DD45,INDIRECT(ADDRESS(AL$2,$DH$2)):INDIRECT(ADDRESS(AL$2,$DY$2)))</f>
        <v>99113.586065439362</v>
      </c>
      <c r="AM45" s="51">
        <f ca="1">SUMPRODUCT($CM45:$DD45,INDIRECT(ADDRESS(AM$2,$DH$2)):INDIRECT(ADDRESS(AM$2,$DY$2)))</f>
        <v>99113.586065439362</v>
      </c>
      <c r="AN45" s="51">
        <f ca="1">SUMPRODUCT($CM45:$DD45,INDIRECT(ADDRESS(AN$2,$DH$2)):INDIRECT(ADDRESS(AN$2,$DY$2)))</f>
        <v>99113.586065439362</v>
      </c>
      <c r="AO45" s="51">
        <f ca="1">SUMPRODUCT($CM45:$DD45,INDIRECT(ADDRESS(AO$2,$DH$2)):INDIRECT(ADDRESS(AO$2,$DY$2)))</f>
        <v>99113.586065439362</v>
      </c>
      <c r="AP45" s="51">
        <f ca="1">SUMPRODUCT($CM45:$DD45,INDIRECT(ADDRESS(AP$2,$DH$2)):INDIRECT(ADDRESS(AP$2,$DY$2)))</f>
        <v>99113.586065439362</v>
      </c>
      <c r="AQ45" s="51">
        <f ca="1">SUMPRODUCT($CM45:$DD45,INDIRECT(ADDRESS(AQ$2,$DH$2)):INDIRECT(ADDRESS(AQ$2,$DY$2)))</f>
        <v>99113.586065439362</v>
      </c>
      <c r="AR45" s="51">
        <f ca="1">SUMPRODUCT($CM45:$DD45,INDIRECT(ADDRESS(AR$2,$DH$2)):INDIRECT(ADDRESS(AR$2,$DY$2)))</f>
        <v>99113.586065439362</v>
      </c>
      <c r="AS45" s="51">
        <f ca="1">SUMPRODUCT($CM45:$DD45,INDIRECT(ADDRESS(AS$2,$DH$2)):INDIRECT(ADDRESS(AS$2,$DY$2)))</f>
        <v>99113.586065439362</v>
      </c>
      <c r="AT45" s="51">
        <f ca="1">SUMPRODUCT($CM45:$DD45,INDIRECT(ADDRESS(AT$2,$DH$2)):INDIRECT(ADDRESS(AT$2,$DY$2)))</f>
        <v>99113.586065439362</v>
      </c>
      <c r="AU45" s="51">
        <f ca="1">SUMPRODUCT($CM45:$DD45,INDIRECT(ADDRESS(AU$2,$DH$2)):INDIRECT(ADDRESS(AU$2,$DY$2)))</f>
        <v>101395.2963743992</v>
      </c>
      <c r="AV45" s="51">
        <f ca="1">SUMPRODUCT($CM45:$DD45,INDIRECT(ADDRESS(AV$2,$DH$2)):INDIRECT(ADDRESS(AV$2,$DY$2)))</f>
        <v>101395.2963743992</v>
      </c>
      <c r="AW45" s="51">
        <f ca="1">SUMPRODUCT($CM45:$DD45,INDIRECT(ADDRESS(AW$2,$DH$2)):INDIRECT(ADDRESS(AW$2,$DY$2)))</f>
        <v>101395.2963743992</v>
      </c>
      <c r="AX45" s="51">
        <f ca="1">SUMPRODUCT($CM45:$DD45,INDIRECT(ADDRESS(AX$2,$DH$2)):INDIRECT(ADDRESS(AX$2,$DY$2)))</f>
        <v>101395.2963743992</v>
      </c>
      <c r="AY45" s="51">
        <f ca="1">SUMPRODUCT($CM45:$DD45,INDIRECT(ADDRESS(AY$2,$DH$2)):INDIRECT(ADDRESS(AY$2,$DY$2)))</f>
        <v>101395.2963743992</v>
      </c>
      <c r="AZ45" s="51">
        <f ca="1">SUMPRODUCT($CM45:$DD45,INDIRECT(ADDRESS(AZ$2,$DH$2)):INDIRECT(ADDRESS(AZ$2,$DY$2)))</f>
        <v>101395.2963743992</v>
      </c>
      <c r="BA45" s="51">
        <f ca="1">SUMPRODUCT($CM45:$DD45,INDIRECT(ADDRESS(BA$2,$DH$2)):INDIRECT(ADDRESS(BA$2,$DY$2)))</f>
        <v>101395.2963743992</v>
      </c>
      <c r="BB45" s="51">
        <f ca="1">SUMPRODUCT($CM45:$DD45,INDIRECT(ADDRESS(BB$2,$DH$2)):INDIRECT(ADDRESS(BB$2,$DY$2)))</f>
        <v>101395.2963743992</v>
      </c>
      <c r="BC45" s="51">
        <f ca="1">SUMPRODUCT($CM45:$DD45,INDIRECT(ADDRESS(BC$2,$DH$2)):INDIRECT(ADDRESS(BC$2,$DY$2)))</f>
        <v>101395.2963743992</v>
      </c>
      <c r="BD45" s="51">
        <f ca="1">SUMPRODUCT($CM45:$DD45,INDIRECT(ADDRESS(BD$2,$DH$2)):INDIRECT(ADDRESS(BD$2,$DY$2)))</f>
        <v>101395.2963743992</v>
      </c>
      <c r="BE45" s="51">
        <f ca="1">SUMPRODUCT($CM45:$DD45,INDIRECT(ADDRESS(BE$2,$DH$2)):INDIRECT(ADDRESS(BE$2,$DY$2)))</f>
        <v>101395.2963743992</v>
      </c>
      <c r="BF45" s="51">
        <f ca="1">SUMPRODUCT($CM45:$DD45,INDIRECT(ADDRESS(BF$2,$DH$2)):INDIRECT(ADDRESS(BF$2,$DY$2)))</f>
        <v>101395.2963743992</v>
      </c>
      <c r="BG45" s="51">
        <f ca="1">SUMPRODUCT($CM45:$DD45,INDIRECT(ADDRESS(BG$2,$DH$2)):INDIRECT(ADDRESS(BG$2,$DY$2)))</f>
        <v>103770.68819627498</v>
      </c>
      <c r="BH45" s="51">
        <f ca="1">SUMPRODUCT($CM45:$DD45,INDIRECT(ADDRESS(BH$2,$DH$2)):INDIRECT(ADDRESS(BH$2,$DY$2)))</f>
        <v>103770.68819627498</v>
      </c>
      <c r="BI45" s="51">
        <f ca="1">SUMPRODUCT($CM45:$DD45,INDIRECT(ADDRESS(BI$2,$DH$2)):INDIRECT(ADDRESS(BI$2,$DY$2)))</f>
        <v>103770.68819627498</v>
      </c>
      <c r="BJ45" s="51">
        <f ca="1">SUMPRODUCT($CM45:$DD45,INDIRECT(ADDRESS(BJ$2,$DH$2)):INDIRECT(ADDRESS(BJ$2,$DY$2)))</f>
        <v>103770.68819627498</v>
      </c>
      <c r="BK45" s="51">
        <f ca="1">SUMPRODUCT($CM45:$DD45,INDIRECT(ADDRESS(BK$2,$DH$2)):INDIRECT(ADDRESS(BK$2,$DY$2)))</f>
        <v>103770.68819627498</v>
      </c>
      <c r="BL45" s="51">
        <f ca="1">SUMPRODUCT($CM45:$DD45,INDIRECT(ADDRESS(BL$2,$DH$2)):INDIRECT(ADDRESS(BL$2,$DY$2)))</f>
        <v>103770.68819627498</v>
      </c>
      <c r="BM45" s="51">
        <f ca="1">SUMPRODUCT($CM45:$DD45,INDIRECT(ADDRESS(BM$2,$DH$2)):INDIRECT(ADDRESS(BM$2,$DY$2)))</f>
        <v>103770.68819627498</v>
      </c>
      <c r="BN45" s="51">
        <f ca="1">SUMPRODUCT($CM45:$DD45,INDIRECT(ADDRESS(BN$2,$DH$2)):INDIRECT(ADDRESS(BN$2,$DY$2)))</f>
        <v>103770.68819627498</v>
      </c>
      <c r="BO45" s="51">
        <f ca="1">SUMPRODUCT($CM45:$DD45,INDIRECT(ADDRESS(BO$2,$DH$2)):INDIRECT(ADDRESS(BO$2,$DY$2)))</f>
        <v>103770.68819627498</v>
      </c>
      <c r="BP45" s="51">
        <f ca="1">SUMPRODUCT($CM45:$DD45,INDIRECT(ADDRESS(BP$2,$DH$2)):INDIRECT(ADDRESS(BP$2,$DY$2)))</f>
        <v>103770.68819627498</v>
      </c>
      <c r="BQ45" s="51">
        <f ca="1">SUMPRODUCT($CM45:$DD45,INDIRECT(ADDRESS(BQ$2,$DH$2)):INDIRECT(ADDRESS(BQ$2,$DY$2)))</f>
        <v>103770.68819627498</v>
      </c>
      <c r="BR45" s="51">
        <f ca="1">SUMPRODUCT($CM45:$DD45,INDIRECT(ADDRESS(BR$2,$DH$2)):INDIRECT(ADDRESS(BR$2,$DY$2)))</f>
        <v>103770.68819627498</v>
      </c>
      <c r="BS45" s="51">
        <f ca="1">SUMPRODUCT($CM45:$DD45,INDIRECT(ADDRESS(BS$2,$DH$2)):INDIRECT(ADDRESS(BS$2,$DY$2)))</f>
        <v>106616.12324126238</v>
      </c>
      <c r="BT45" s="51">
        <f ca="1">SUMPRODUCT($CM45:$DD45,INDIRECT(ADDRESS(BT$2,$DH$2)):INDIRECT(ADDRESS(BT$2,$DY$2)))</f>
        <v>106616.12324126238</v>
      </c>
      <c r="BU45" s="51">
        <f ca="1">SUMPRODUCT($CM45:$DD45,INDIRECT(ADDRESS(BU$2,$DH$2)):INDIRECT(ADDRESS(BU$2,$DY$2)))</f>
        <v>106616.12324126238</v>
      </c>
      <c r="BV45" s="51">
        <f ca="1">SUMPRODUCT($CM45:$DD45,INDIRECT(ADDRESS(BV$2,$DH$2)):INDIRECT(ADDRESS(BV$2,$DY$2)))</f>
        <v>106616.12324126238</v>
      </c>
      <c r="BW45" s="51">
        <f ca="1">SUMPRODUCT($CM45:$DD45,INDIRECT(ADDRESS(BW$2,$DH$2)):INDIRECT(ADDRESS(BW$2,$DY$2)))</f>
        <v>106616.12324126238</v>
      </c>
      <c r="BX45" s="51">
        <f ca="1">SUMPRODUCT($CM45:$DD45,INDIRECT(ADDRESS(BX$2,$DH$2)):INDIRECT(ADDRESS(BX$2,$DY$2)))</f>
        <v>106616.12324126238</v>
      </c>
      <c r="BY45" s="51">
        <f ca="1">SUMPRODUCT($CM45:$DD45,INDIRECT(ADDRESS(BY$2,$DH$2)):INDIRECT(ADDRESS(BY$2,$DY$2)))</f>
        <v>106616.12324126238</v>
      </c>
      <c r="BZ45" s="51">
        <f ca="1">SUMPRODUCT($CM45:$DD45,INDIRECT(ADDRESS(BZ$2,$DH$2)):INDIRECT(ADDRESS(BZ$2,$DY$2)))</f>
        <v>106616.12324126238</v>
      </c>
      <c r="CA45" s="51">
        <f ca="1">SUMPRODUCT($CM45:$DD45,INDIRECT(ADDRESS(CA$2,$DH$2)):INDIRECT(ADDRESS(CA$2,$DY$2)))</f>
        <v>106616.12324126238</v>
      </c>
      <c r="CB45" s="51">
        <f ca="1">SUMPRODUCT($CM45:$DD45,INDIRECT(ADDRESS(CB$2,$DH$2)):INDIRECT(ADDRESS(CB$2,$DY$2)))</f>
        <v>106616.12324126238</v>
      </c>
      <c r="CC45" s="51">
        <f ca="1">SUMPRODUCT($CM45:$DD45,INDIRECT(ADDRESS(CC$2,$DH$2)):INDIRECT(ADDRESS(CC$2,$DY$2)))</f>
        <v>106616.12324126238</v>
      </c>
      <c r="CD45" s="51">
        <f ca="1">SUMPRODUCT($CM45:$DD45,INDIRECT(ADDRESS(CD$2,$DH$2)):INDIRECT(ADDRESS(CD$2,$DY$2)))</f>
        <v>106616.12324126238</v>
      </c>
      <c r="CF45" s="51">
        <f t="shared" ca="1" si="7"/>
        <v>1095184.1002796965</v>
      </c>
      <c r="CG45" s="51">
        <f t="shared" ca="1" si="7"/>
        <v>1130781.9912925935</v>
      </c>
      <c r="CH45" s="51">
        <f t="shared" ca="1" si="7"/>
        <v>1167366.2405829579</v>
      </c>
      <c r="CI45" s="51">
        <f t="shared" ca="1" si="7"/>
        <v>1200771.5843300717</v>
      </c>
      <c r="CJ45" s="51">
        <f t="shared" ca="1" si="7"/>
        <v>1228620.5156021691</v>
      </c>
      <c r="CK45" s="51">
        <f t="shared" ca="1" si="7"/>
        <v>1259475.4335802367</v>
      </c>
      <c r="CM45" s="1">
        <f>VLOOKUP($A45,Auxiliar_OPEX_CustosUnit!$A$4:$BT$129,COLUMN(Auxiliar_OPEX_CustosUnit!S$2),0)</f>
        <v>0</v>
      </c>
      <c r="CN45" s="1">
        <f>VLOOKUP($A45,Auxiliar_OPEX_CustosUnit!$A$4:$BT$129,COLUMN(Auxiliar_OPEX_CustosUnit!T$2),0)</f>
        <v>0</v>
      </c>
      <c r="CO45" s="1">
        <f>VLOOKUP($A45,Auxiliar_OPEX_CustosUnit!$A$4:$BT$129,COLUMN(Auxiliar_OPEX_CustosUnit!U$2),0)</f>
        <v>4312.8335412672805</v>
      </c>
      <c r="CP45" s="1">
        <f>VLOOKUP($A45,Auxiliar_OPEX_CustosUnit!$A$4:$BT$129,COLUMN(Auxiliar_OPEX_CustosUnit!V$2),0)</f>
        <v>0</v>
      </c>
      <c r="CQ45" s="1">
        <f>VLOOKUP($A45,Auxiliar_OPEX_CustosUnit!$A$4:$BT$129,COLUMN(Auxiliar_OPEX_CustosUnit!W$2),0)</f>
        <v>0</v>
      </c>
      <c r="CR45" s="1">
        <f>VLOOKUP($A45,Auxiliar_OPEX_CustosUnit!$A$4:$BT$129,COLUMN(Auxiliar_OPEX_CustosUnit!X$2),0)</f>
        <v>0</v>
      </c>
      <c r="CS45" s="1">
        <f>VLOOKUP($A45,Auxiliar_OPEX_CustosUnit!$A$4:$BT$129,COLUMN(Auxiliar_OPEX_CustosUnit!Y$2),0)</f>
        <v>0</v>
      </c>
      <c r="CT45" s="1">
        <f>VLOOKUP($A45,Auxiliar_OPEX_CustosUnit!$A$4:$BT$129,COLUMN(Auxiliar_OPEX_CustosUnit!Z$2),0)</f>
        <v>0</v>
      </c>
      <c r="CU45" s="1">
        <f>VLOOKUP($A45,Auxiliar_OPEX_CustosUnit!$A$4:$BT$129,COLUMN(Auxiliar_OPEX_CustosUnit!AA$2),0)</f>
        <v>0</v>
      </c>
      <c r="CV45" s="1">
        <f>VLOOKUP($A45,Auxiliar_OPEX_CustosUnit!$A$4:$BT$129,COLUMN(Auxiliar_OPEX_CustosUnit!AB$2),0)</f>
        <v>0</v>
      </c>
      <c r="CW45" s="1">
        <f>VLOOKUP($A45,Auxiliar_OPEX_CustosUnit!$A$4:$BT$129,COLUMN(Auxiliar_OPEX_CustosUnit!AC$2),0)</f>
        <v>0</v>
      </c>
      <c r="CX45" s="1">
        <f>VLOOKUP($A45,Auxiliar_OPEX_CustosUnit!$A$4:$BT$129,COLUMN(Auxiliar_OPEX_CustosUnit!AD$2),0)</f>
        <v>0</v>
      </c>
      <c r="CY45" s="1">
        <f>VLOOKUP($A45,Auxiliar_OPEX_CustosUnit!$A$4:$BT$129,COLUMN(Auxiliar_OPEX_CustosUnit!AE$2),0)</f>
        <v>0</v>
      </c>
      <c r="CZ45" s="1">
        <f>VLOOKUP($A45,Auxiliar_OPEX_CustosUnit!$A$4:$BT$129,COLUMN(Auxiliar_OPEX_CustosUnit!AF$2),0)</f>
        <v>0</v>
      </c>
      <c r="DA45" s="1">
        <f>VLOOKUP($A45,Auxiliar_OPEX_CustosUnit!$A$4:$BT$129,COLUMN(Auxiliar_OPEX_CustosUnit!AG$2),0)</f>
        <v>0</v>
      </c>
      <c r="DB45" s="1">
        <f>VLOOKUP($A45,Auxiliar_OPEX_CustosUnit!$A$4:$BT$129,COLUMN(Auxiliar_OPEX_CustosUnit!AH$2),0)</f>
        <v>0</v>
      </c>
      <c r="DC45" s="1">
        <f>VLOOKUP($A45,Auxiliar_OPEX_CustosUnit!$A$4:$BT$129,COLUMN(Auxiliar_OPEX_CustosUnit!AI$2),0)</f>
        <v>0</v>
      </c>
      <c r="DD45" s="1">
        <f>VLOOKUP($A45,Auxiliar_OPEX_CustosUnit!$A$4:$BT$129,COLUMN(Auxiliar_OPEX_CustosUnit!AJ$2),0)</f>
        <v>92.272348618388705</v>
      </c>
      <c r="DG45" s="60">
        <v>44501</v>
      </c>
      <c r="DH45" s="1">
        <v>1</v>
      </c>
      <c r="DI45" s="1">
        <f>INDEX(Auxiliar_OPEX_Drivers!$B$2:$CH$18,MATCH(Auxiliar_OPEX_M!DI$3,Auxiliar_OPEX_Drivers!$B$2:$B$18,0),MATCH($DG45,Auxiliar_OPEX_Drivers!$B$2:$CH$2,0))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INDEX(Auxiliar_OPEX_Drivers!$B$2:$CH$18,MATCH(Auxiliar_OPEX_M!DK$3,Auxiliar_OPEX_Drivers!$B$2:$B$18,0),MATCH($DG45,Auxiliar_OPEX_Drivers!$B$2:$CH$2,0))</f>
        <v>14.630402899388219</v>
      </c>
      <c r="DL45" s="1">
        <f>INDEX(Auxiliar_OPEX_Drivers!$B$2:$CH$18,MATCH(Auxiliar_OPEX_M!DL$3,Auxiliar_OPEX_Drivers!$B$2:$B$18,0),MATCH($DG45,Auxiliar_OPEX_Drivers!$B$2:$CH$2,0))</f>
        <v>63.978326584270974</v>
      </c>
      <c r="DM45" s="1">
        <f>INDEX(Auxiliar_OPEX_Drivers!$B$2:$CH$18,MATCH(Auxiliar_OPEX_M!DM$3,Auxiliar_OPEX_Drivers!$B$2:$B$18,0),MATCH($DG45,Auxiliar_OPEX_Drivers!$B$2:$CH$2,0))</f>
        <v>13</v>
      </c>
      <c r="DN45" s="1">
        <f>INDEX(Auxiliar_OPEX_Drivers!$B$2:$CH$18,MATCH(Auxiliar_OPEX_M!DN$3,Auxiliar_OPEX_Drivers!$B$2:$B$18,0),MATCH($DG45,Auxiliar_OPEX_Drivers!$B$2:$CH$2,0))</f>
        <v>684.24445693707594</v>
      </c>
      <c r="DO45" s="1">
        <f>INDEX(Auxiliar_OPEX_Drivers!$B$2:$CH$18,MATCH(Auxiliar_OPEX_M!DO$3,Auxiliar_OPEX_Drivers!$B$2:$B$18,0),MATCH($DG45,Auxiliar_OPEX_Drivers!$B$2:$CH$2,0))</f>
        <v>12</v>
      </c>
      <c r="DP45" s="1">
        <f>INDEX(Auxiliar_OPEX_Drivers!$B$2:$CH$18,MATCH(Auxiliar_OPEX_M!DP$3,Auxiliar_OPEX_Drivers!$B$2:$B$18,0),MATCH($DG45,Auxiliar_OPEX_Drivers!$B$2:$CH$2,0))</f>
        <v>202.39074693956513</v>
      </c>
      <c r="DQ45" s="1">
        <f>INDEX(Auxiliar_OPEX_Drivers!$B$2:$CH$18,MATCH(Auxiliar_OPEX_M!DQ$3,Auxiliar_OPEX_Drivers!$B$2:$B$18,0),MATCH($DG45,Auxiliar_OPEX_Drivers!$B$2:$CH$2,0))</f>
        <v>37.157600724847057</v>
      </c>
      <c r="DR45" s="1">
        <f>INDEX(Auxiliar_OPEX_Drivers!$B$2:$CH$18,MATCH(Auxiliar_OPEX_M!DR$3,Auxiliar_OPEX_Drivers!$B$2:$B$18,0),MATCH($DG45,Auxiliar_OPEX_Drivers!$B$2:$CH$2,0))</f>
        <v>20006339.018937282</v>
      </c>
      <c r="DS45" s="1">
        <f>INDEX(Auxiliar_OPEX_Drivers!$B$2:$CH$18,MATCH(Auxiliar_OPEX_M!DS$3,Auxiliar_OPEX_Drivers!$B$2:$B$18,0),MATCH($DG45,Auxiliar_OPEX_Drivers!$B$2:$CH$2,0))</f>
        <v>81308.5</v>
      </c>
      <c r="DT45" s="1">
        <f>INDEX(Auxiliar_OPEX_Drivers!$B$2:$CH$18,MATCH(Auxiliar_OPEX_M!DT$3,Auxiliar_OPEX_Drivers!$B$2:$B$18,0),MATCH($DG45,Auxiliar_OPEX_Drivers!$B$2:$CH$2,0))</f>
        <v>9585.9539653605043</v>
      </c>
      <c r="DU45" s="1">
        <f>INDEX(Auxiliar_OPEX_Drivers!$B$2:$CH$18,MATCH(Auxiliar_OPEX_M!DU$3,Auxiliar_OPEX_Drivers!$B$2:$B$18,0),MATCH($DG45,Auxiliar_OPEX_Drivers!$B$2:$CH$2,0))</f>
        <v>2705.2983186934862</v>
      </c>
      <c r="DV45" s="1">
        <f>INDEX(Auxiliar_OPEX_Drivers!$B$2:$CH$18,MATCH(Auxiliar_OPEX_M!DV$3,Auxiliar_OPEX_Drivers!$B$2:$B$18,0),MATCH($DG45,Auxiliar_OPEX_Drivers!$B$2:$CH$2,0))</f>
        <v>2367060.9405265567</v>
      </c>
      <c r="DW45" s="1">
        <f>INDEX(Auxiliar_OPEX_Drivers!$B$2:$CH$18,MATCH(Auxiliar_OPEX_M!DW$3,Auxiliar_OPEX_Drivers!$B$2:$B$18,0),MATCH($DG45,Auxiliar_OPEX_Drivers!$B$2:$CH$2,0))</f>
        <v>9464.3671320271678</v>
      </c>
      <c r="DX45" s="1">
        <f>INDEX(Auxiliar_OPEX_Drivers!$B$2:$CH$18,MATCH(Auxiliar_OPEX_M!DX$3,Auxiliar_OPEX_Drivers!$B$2:$B$18,0),MATCH($DG45,Auxiliar_OPEX_Drivers!$B$2:$CH$2,0))</f>
        <v>2390429.7396138222</v>
      </c>
      <c r="DY45" s="1">
        <f>INDEX(Auxiliar_OPEX_Drivers!$B$2:$CH$18,MATCH(Auxiliar_OPEX_M!DY$3,Auxiliar_OPEX_Drivers!$B$2:$B$18,0),MATCH($DG45,Auxiliar_OPEX_Drivers!$B$2:$CH$2,0))</f>
        <v>1027.4015340851474</v>
      </c>
    </row>
    <row r="46" spans="1:129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14096.964457169761</v>
      </c>
      <c r="E46" s="51">
        <f ca="1">SUMPRODUCT($CM46:$DD46,INDIRECT(ADDRESS(E$2,$DH$2)):INDIRECT(ADDRESS(E$2,$DY$2)))</f>
        <v>14103.489342964322</v>
      </c>
      <c r="F46" s="51">
        <f ca="1">SUMPRODUCT($CM46:$DD46,INDIRECT(ADDRESS(F$2,$DH$2)):INDIRECT(ADDRESS(F$2,$DY$2)))</f>
        <v>14110.149656246196</v>
      </c>
      <c r="G46" s="51">
        <f ca="1">SUMPRODUCT($CM46:$DD46,INDIRECT(ADDRESS(G$2,$DH$2)):INDIRECT(ADDRESS(G$2,$DY$2)))</f>
        <v>14116.33049709226</v>
      </c>
      <c r="H46" s="51">
        <f ca="1">SUMPRODUCT($CM46:$DD46,INDIRECT(ADDRESS(H$2,$DH$2)):INDIRECT(ADDRESS(H$2,$DY$2)))</f>
        <v>14123.017251002746</v>
      </c>
      <c r="I46" s="51">
        <f ca="1">SUMPRODUCT($CM46:$DD46,INDIRECT(ADDRESS(I$2,$DH$2)):INDIRECT(ADDRESS(I$2,$DY$2)))</f>
        <v>14129.944693427475</v>
      </c>
      <c r="J46" s="51">
        <f ca="1">SUMPRODUCT($CM46:$DD46,INDIRECT(ADDRESS(J$2,$DH$2)):INDIRECT(ADDRESS(J$2,$DY$2)))</f>
        <v>14136.395064207503</v>
      </c>
      <c r="K46" s="51">
        <f ca="1">SUMPRODUCT($CM46:$DD46,INDIRECT(ADDRESS(K$2,$DH$2)):INDIRECT(ADDRESS(K$2,$DY$2)))</f>
        <v>14238.974007090012</v>
      </c>
      <c r="L46" s="51">
        <f ca="1">SUMPRODUCT($CM46:$DD46,INDIRECT(ADDRESS(L$2,$DH$2)):INDIRECT(ADDRESS(L$2,$DY$2)))</f>
        <v>14246.220218388438</v>
      </c>
      <c r="M46" s="51">
        <f ca="1">SUMPRODUCT($CM46:$DD46,INDIRECT(ADDRESS(M$2,$DH$2)):INDIRECT(ADDRESS(M$2,$DY$2)))</f>
        <v>14252.532472894498</v>
      </c>
      <c r="N46" s="51">
        <f ca="1">SUMPRODUCT($CM46:$DD46,INDIRECT(ADDRESS(N$2,$DH$2)):INDIRECT(ADDRESS(N$2,$DY$2)))</f>
        <v>14259.396203251963</v>
      </c>
      <c r="O46" s="51">
        <f ca="1">SUMPRODUCT($CM46:$DD46,INDIRECT(ADDRESS(O$2,$DH$2)):INDIRECT(ADDRESS(O$2,$DY$2)))</f>
        <v>14266.904986498266</v>
      </c>
      <c r="P46" s="51">
        <f ca="1">SUMPRODUCT($CM46:$DD46,INDIRECT(ADDRESS(P$2,$DH$2)):INDIRECT(ADDRESS(P$2,$DY$2)))</f>
        <v>14273.447660143829</v>
      </c>
      <c r="Q46" s="51">
        <f ca="1">SUMPRODUCT($CM46:$DD46,INDIRECT(ADDRESS(Q$2,$DH$2)):INDIRECT(ADDRESS(Q$2,$DY$2)))</f>
        <v>14279.584454954955</v>
      </c>
      <c r="R46" s="51">
        <f ca="1">SUMPRODUCT($CM46:$DD46,INDIRECT(ADDRESS(R$2,$DH$2)):INDIRECT(ADDRESS(R$2,$DY$2)))</f>
        <v>14285.981453392513</v>
      </c>
      <c r="S46" s="51">
        <f ca="1">SUMPRODUCT($CM46:$DD46,INDIRECT(ADDRESS(S$2,$DH$2)):INDIRECT(ADDRESS(S$2,$DY$2)))</f>
        <v>14293.085006192507</v>
      </c>
      <c r="T46" s="51">
        <f ca="1">SUMPRODUCT($CM46:$DD46,INDIRECT(ADDRESS(T$2,$DH$2)):INDIRECT(ADDRESS(T$2,$DY$2)))</f>
        <v>14299.991666574357</v>
      </c>
      <c r="U46" s="51">
        <f ca="1">SUMPRODUCT($CM46:$DD46,INDIRECT(ADDRESS(U$2,$DH$2)):INDIRECT(ADDRESS(U$2,$DY$2)))</f>
        <v>14306.304908994396</v>
      </c>
      <c r="V46" s="51">
        <f ca="1">SUMPRODUCT($CM46:$DD46,INDIRECT(ADDRESS(V$2,$DH$2)):INDIRECT(ADDRESS(V$2,$DY$2)))</f>
        <v>14312.063163356885</v>
      </c>
      <c r="W46" s="51">
        <f ca="1">SUMPRODUCT($CM46:$DD46,INDIRECT(ADDRESS(W$2,$DH$2)):INDIRECT(ADDRESS(W$2,$DY$2)))</f>
        <v>14404.994698949653</v>
      </c>
      <c r="X46" s="51">
        <f ca="1">SUMPRODUCT($CM46:$DD46,INDIRECT(ADDRESS(X$2,$DH$2)):INDIRECT(ADDRESS(X$2,$DY$2)))</f>
        <v>14411.528366498251</v>
      </c>
      <c r="Y46" s="51">
        <f ca="1">SUMPRODUCT($CM46:$DD46,INDIRECT(ADDRESS(Y$2,$DH$2)):INDIRECT(ADDRESS(Y$2,$DY$2)))</f>
        <v>14418.353207629132</v>
      </c>
      <c r="Z46" s="51">
        <f ca="1">SUMPRODUCT($CM46:$DD46,INDIRECT(ADDRESS(Z$2,$DH$2)):INDIRECT(ADDRESS(Z$2,$DY$2)))</f>
        <v>14425.689647470852</v>
      </c>
      <c r="AA46" s="51">
        <f ca="1">SUMPRODUCT($CM46:$DD46,INDIRECT(ADDRESS(AA$2,$DH$2)):INDIRECT(ADDRESS(AA$2,$DY$2)))</f>
        <v>14432.797586923987</v>
      </c>
      <c r="AB46" s="51">
        <f ca="1">SUMPRODUCT($CM46:$DD46,INDIRECT(ADDRESS(AB$2,$DH$2)):INDIRECT(ADDRESS(AB$2,$DY$2)))</f>
        <v>14438.120622202718</v>
      </c>
      <c r="AC46" s="51">
        <f ca="1">SUMPRODUCT($CM46:$DD46,INDIRECT(ADDRESS(AC$2,$DH$2)):INDIRECT(ADDRESS(AC$2,$DY$2)))</f>
        <v>14443.722648011673</v>
      </c>
      <c r="AD46" s="51">
        <f ca="1">SUMPRODUCT($CM46:$DD46,INDIRECT(ADDRESS(AD$2,$DH$2)):INDIRECT(ADDRESS(AD$2,$DY$2)))</f>
        <v>14448.601316504162</v>
      </c>
      <c r="AE46" s="51">
        <f ca="1">SUMPRODUCT($CM46:$DD46,INDIRECT(ADDRESS(AE$2,$DH$2)):INDIRECT(ADDRESS(AE$2,$DY$2)))</f>
        <v>14453.045033589495</v>
      </c>
      <c r="AF46" s="51">
        <f ca="1">SUMPRODUCT($CM46:$DD46,INDIRECT(ADDRESS(AF$2,$DH$2)):INDIRECT(ADDRESS(AF$2,$DY$2)))</f>
        <v>14457.829107215543</v>
      </c>
      <c r="AG46" s="51">
        <f ca="1">SUMPRODUCT($CM46:$DD46,INDIRECT(ADDRESS(AG$2,$DH$2)):INDIRECT(ADDRESS(AG$2,$DY$2)))</f>
        <v>14463.226254358315</v>
      </c>
      <c r="AH46" s="51">
        <f ca="1">SUMPRODUCT($CM46:$DD46,INDIRECT(ADDRESS(AH$2,$DH$2)):INDIRECT(ADDRESS(AH$2,$DY$2)))</f>
        <v>14468.864583750483</v>
      </c>
      <c r="AI46" s="51">
        <f ca="1">SUMPRODUCT($CM46:$DD46,INDIRECT(ADDRESS(AI$2,$DH$2)):INDIRECT(ADDRESS(AI$2,$DY$2)))</f>
        <v>14566.964919490392</v>
      </c>
      <c r="AJ46" s="51">
        <f ca="1">SUMPRODUCT($CM46:$DD46,INDIRECT(ADDRESS(AJ$2,$DH$2)):INDIRECT(ADDRESS(AJ$2,$DY$2)))</f>
        <v>14572.138384348527</v>
      </c>
      <c r="AK46" s="51">
        <f ca="1">SUMPRODUCT($CM46:$DD46,INDIRECT(ADDRESS(AK$2,$DH$2)):INDIRECT(ADDRESS(AK$2,$DY$2)))</f>
        <v>14578.752624824387</v>
      </c>
      <c r="AL46" s="51">
        <f ca="1">SUMPRODUCT($CM46:$DD46,INDIRECT(ADDRESS(AL$2,$DH$2)):INDIRECT(ADDRESS(AL$2,$DY$2)))</f>
        <v>14585.403408065307</v>
      </c>
      <c r="AM46" s="51">
        <f ca="1">SUMPRODUCT($CM46:$DD46,INDIRECT(ADDRESS(AM$2,$DH$2)):INDIRECT(ADDRESS(AM$2,$DY$2)))</f>
        <v>14591.703380761652</v>
      </c>
      <c r="AN46" s="51">
        <f ca="1">SUMPRODUCT($CM46:$DD46,INDIRECT(ADDRESS(AN$2,$DH$2)):INDIRECT(ADDRESS(AN$2,$DY$2)))</f>
        <v>14597.29953980294</v>
      </c>
      <c r="AO46" s="51">
        <f ca="1">SUMPRODUCT($CM46:$DD46,INDIRECT(ADDRESS(AO$2,$DH$2)):INDIRECT(ADDRESS(AO$2,$DY$2)))</f>
        <v>14603.321056629527</v>
      </c>
      <c r="AP46" s="51">
        <f ca="1">SUMPRODUCT($CM46:$DD46,INDIRECT(ADDRESS(AP$2,$DH$2)):INDIRECT(ADDRESS(AP$2,$DY$2)))</f>
        <v>14609.329587619122</v>
      </c>
      <c r="AQ46" s="51">
        <f ca="1">SUMPRODUCT($CM46:$DD46,INDIRECT(ADDRESS(AQ$2,$DH$2)):INDIRECT(ADDRESS(AQ$2,$DY$2)))</f>
        <v>14614.840857817177</v>
      </c>
      <c r="AR46" s="51">
        <f ca="1">SUMPRODUCT($CM46:$DD46,INDIRECT(ADDRESS(AR$2,$DH$2)):INDIRECT(ADDRESS(AR$2,$DY$2)))</f>
        <v>14620.783332642937</v>
      </c>
      <c r="AS46" s="51">
        <f ca="1">SUMPRODUCT($CM46:$DD46,INDIRECT(ADDRESS(AS$2,$DH$2)):INDIRECT(ADDRESS(AS$2,$DY$2)))</f>
        <v>14626.7258074687</v>
      </c>
      <c r="AT46" s="51">
        <f ca="1">SUMPRODUCT($CM46:$DD46,INDIRECT(ADDRESS(AT$2,$DH$2)):INDIRECT(ADDRESS(AT$2,$DY$2)))</f>
        <v>14632.405202765207</v>
      </c>
      <c r="AU46" s="51">
        <f ca="1">SUMPRODUCT($CM46:$DD46,INDIRECT(ADDRESS(AU$2,$DH$2)):INDIRECT(ADDRESS(AU$2,$DY$2)))</f>
        <v>14719.812108459571</v>
      </c>
      <c r="AV46" s="51">
        <f ca="1">SUMPRODUCT($CM46:$DD46,INDIRECT(ADDRESS(AV$2,$DH$2)):INDIRECT(ADDRESS(AV$2,$DY$2)))</f>
        <v>14726.777780707014</v>
      </c>
      <c r="AW46" s="51">
        <f ca="1">SUMPRODUCT($CM46:$DD46,INDIRECT(ADDRESS(AW$2,$DH$2)):INDIRECT(ADDRESS(AW$2,$DY$2)))</f>
        <v>14733.537193259173</v>
      </c>
      <c r="AX46" s="51">
        <f ca="1">SUMPRODUCT($CM46:$DD46,INDIRECT(ADDRESS(AX$2,$DH$2)):INDIRECT(ADDRESS(AX$2,$DY$2)))</f>
        <v>14740.601694966987</v>
      </c>
      <c r="AY46" s="51">
        <f ca="1">SUMPRODUCT($CM46:$DD46,INDIRECT(ADDRESS(AY$2,$DH$2)):INDIRECT(ADDRESS(AY$2,$DY$2)))</f>
        <v>14746.70111637401</v>
      </c>
      <c r="AZ46" s="51">
        <f ca="1">SUMPRODUCT($CM46:$DD46,INDIRECT(ADDRESS(AZ$2,$DH$2)):INDIRECT(ADDRESS(AZ$2,$DY$2)))</f>
        <v>14751.022846483831</v>
      </c>
      <c r="BA46" s="51">
        <f ca="1">SUMPRODUCT($CM46:$DD46,INDIRECT(ADDRESS(BA$2,$DH$2)):INDIRECT(ADDRESS(BA$2,$DY$2)))</f>
        <v>14754.964531837028</v>
      </c>
      <c r="BB46" s="51">
        <f ca="1">SUMPRODUCT($CM46:$DD46,INDIRECT(ADDRESS(BB$2,$DH$2)):INDIRECT(ADDRESS(BB$2,$DY$2)))</f>
        <v>14759.178204990567</v>
      </c>
      <c r="BC46" s="51">
        <f ca="1">SUMPRODUCT($CM46:$DD46,INDIRECT(ADDRESS(BC$2,$DH$2)):INDIRECT(ADDRESS(BC$2,$DY$2)))</f>
        <v>14762.864712215349</v>
      </c>
      <c r="BD46" s="51">
        <f ca="1">SUMPRODUCT($CM46:$DD46,INDIRECT(ADDRESS(BD$2,$DH$2)):INDIRECT(ADDRESS(BD$2,$DY$2)))</f>
        <v>14766.471994725483</v>
      </c>
      <c r="BE46" s="51">
        <f ca="1">SUMPRODUCT($CM46:$DD46,INDIRECT(ADDRESS(BE$2,$DH$2)):INDIRECT(ADDRESS(BE$2,$DY$2)))</f>
        <v>14770.304892267097</v>
      </c>
      <c r="BF46" s="51">
        <f ca="1">SUMPRODUCT($CM46:$DD46,INDIRECT(ADDRESS(BF$2,$DH$2)):INDIRECT(ADDRESS(BF$2,$DY$2)))</f>
        <v>14774.41916909967</v>
      </c>
      <c r="BG46" s="51">
        <f ca="1">SUMPRODUCT($CM46:$DD46,INDIRECT(ADDRESS(BG$2,$DH$2)):INDIRECT(ADDRESS(BG$2,$DY$2)))</f>
        <v>14859.771377550034</v>
      </c>
      <c r="BH46" s="51">
        <f ca="1">SUMPRODUCT($CM46:$DD46,INDIRECT(ADDRESS(BH$2,$DH$2)):INDIRECT(ADDRESS(BH$2,$DY$2)))</f>
        <v>14865.557315351201</v>
      </c>
      <c r="BI46" s="51">
        <f ca="1">SUMPRODUCT($CM46:$DD46,INDIRECT(ADDRESS(BI$2,$DH$2)):INDIRECT(ADDRESS(BI$2,$DY$2)))</f>
        <v>14871.343253152369</v>
      </c>
      <c r="BJ46" s="51">
        <f ca="1">SUMPRODUCT($CM46:$DD46,INDIRECT(ADDRESS(BJ$2,$DH$2)):INDIRECT(ADDRESS(BJ$2,$DY$2)))</f>
        <v>14877.129190953536</v>
      </c>
      <c r="BK46" s="51">
        <f ca="1">SUMPRODUCT($CM46:$DD46,INDIRECT(ADDRESS(BK$2,$DH$2)):INDIRECT(ADDRESS(BK$2,$DY$2)))</f>
        <v>14882.915128754701</v>
      </c>
      <c r="BL46" s="51">
        <f ca="1">SUMPRODUCT($CM46:$DD46,INDIRECT(ADDRESS(BL$2,$DH$2)):INDIRECT(ADDRESS(BL$2,$DY$2)))</f>
        <v>14887.51087631094</v>
      </c>
      <c r="BM46" s="51">
        <f ca="1">SUMPRODUCT($CM46:$DD46,INDIRECT(ADDRESS(BM$2,$DH$2)):INDIRECT(ADDRESS(BM$2,$DY$2)))</f>
        <v>14892.106623867179</v>
      </c>
      <c r="BN46" s="51">
        <f ca="1">SUMPRODUCT($CM46:$DD46,INDIRECT(ADDRESS(BN$2,$DH$2)):INDIRECT(ADDRESS(BN$2,$DY$2)))</f>
        <v>14896.702371423416</v>
      </c>
      <c r="BO46" s="51">
        <f ca="1">SUMPRODUCT($CM46:$DD46,INDIRECT(ADDRESS(BO$2,$DH$2)):INDIRECT(ADDRESS(BO$2,$DY$2)))</f>
        <v>14901.298118979656</v>
      </c>
      <c r="BP46" s="51">
        <f ca="1">SUMPRODUCT($CM46:$DD46,INDIRECT(ADDRESS(BP$2,$DH$2)):INDIRECT(ADDRESS(BP$2,$DY$2)))</f>
        <v>14905.893866535895</v>
      </c>
      <c r="BQ46" s="51">
        <f ca="1">SUMPRODUCT($CM46:$DD46,INDIRECT(ADDRESS(BQ$2,$DH$2)):INDIRECT(ADDRESS(BQ$2,$DY$2)))</f>
        <v>14910.489614092132</v>
      </c>
      <c r="BR46" s="51">
        <f ca="1">SUMPRODUCT($CM46:$DD46,INDIRECT(ADDRESS(BR$2,$DH$2)):INDIRECT(ADDRESS(BR$2,$DY$2)))</f>
        <v>14915.085361648371</v>
      </c>
      <c r="BS46" s="51">
        <f ca="1">SUMPRODUCT($CM46:$DD46,INDIRECT(ADDRESS(BS$2,$DH$2)):INDIRECT(ADDRESS(BS$2,$DY$2)))</f>
        <v>15003.656880574359</v>
      </c>
      <c r="BT46" s="51">
        <f ca="1">SUMPRODUCT($CM46:$DD46,INDIRECT(ADDRESS(BT$2,$DH$2)):INDIRECT(ADDRESS(BT$2,$DY$2)))</f>
        <v>15008.252628130596</v>
      </c>
      <c r="BU46" s="51">
        <f ca="1">SUMPRODUCT($CM46:$DD46,INDIRECT(ADDRESS(BU$2,$DH$2)):INDIRECT(ADDRESS(BU$2,$DY$2)))</f>
        <v>15012.848375686835</v>
      </c>
      <c r="BV46" s="51">
        <f ca="1">SUMPRODUCT($CM46:$DD46,INDIRECT(ADDRESS(BV$2,$DH$2)):INDIRECT(ADDRESS(BV$2,$DY$2)))</f>
        <v>15017.444123243073</v>
      </c>
      <c r="BW46" s="51">
        <f ca="1">SUMPRODUCT($CM46:$DD46,INDIRECT(ADDRESS(BW$2,$DH$2)):INDIRECT(ADDRESS(BW$2,$DY$2)))</f>
        <v>15022.039870799312</v>
      </c>
      <c r="BX46" s="51">
        <f ca="1">SUMPRODUCT($CM46:$DD46,INDIRECT(ADDRESS(BX$2,$DH$2)):INDIRECT(ADDRESS(BX$2,$DY$2)))</f>
        <v>15027.825808600479</v>
      </c>
      <c r="BY46" s="51">
        <f ca="1">SUMPRODUCT($CM46:$DD46,INDIRECT(ADDRESS(BY$2,$DH$2)):INDIRECT(ADDRESS(BY$2,$DY$2)))</f>
        <v>15033.611746401646</v>
      </c>
      <c r="BZ46" s="51">
        <f ca="1">SUMPRODUCT($CM46:$DD46,INDIRECT(ADDRESS(BZ$2,$DH$2)):INDIRECT(ADDRESS(BZ$2,$DY$2)))</f>
        <v>15039.397684202811</v>
      </c>
      <c r="CA46" s="51">
        <f ca="1">SUMPRODUCT($CM46:$DD46,INDIRECT(ADDRESS(CA$2,$DH$2)):INDIRECT(ADDRESS(CA$2,$DY$2)))</f>
        <v>15045.183622003979</v>
      </c>
      <c r="CB46" s="51">
        <f ca="1">SUMPRODUCT($CM46:$DD46,INDIRECT(ADDRESS(CB$2,$DH$2)):INDIRECT(ADDRESS(CB$2,$DY$2)))</f>
        <v>15050.969559805146</v>
      </c>
      <c r="CC46" s="51">
        <f ca="1">SUMPRODUCT($CM46:$DD46,INDIRECT(ADDRESS(CC$2,$DH$2)):INDIRECT(ADDRESS(CC$2,$DY$2)))</f>
        <v>15056.755497606313</v>
      </c>
      <c r="CD46" s="51">
        <f ca="1">SUMPRODUCT($CM46:$DD46,INDIRECT(ADDRESS(CD$2,$DH$2)):INDIRECT(ADDRESS(CD$2,$DY$2)))</f>
        <v>15062.541435407478</v>
      </c>
      <c r="CF46" s="51">
        <f t="shared" ca="1" si="7"/>
        <v>170080.31885023345</v>
      </c>
      <c r="CG46" s="51">
        <f t="shared" ca="1" si="7"/>
        <v>172143.82182108134</v>
      </c>
      <c r="CH46" s="51">
        <f t="shared" ca="1" si="7"/>
        <v>174068.37228312265</v>
      </c>
      <c r="CI46" s="51">
        <f t="shared" ca="1" si="7"/>
        <v>175972.13527851237</v>
      </c>
      <c r="CJ46" s="51">
        <f t="shared" ca="1" si="7"/>
        <v>177695.94261738088</v>
      </c>
      <c r="CK46" s="51">
        <f t="shared" ca="1" si="7"/>
        <v>179373.32871129175</v>
      </c>
      <c r="CM46" s="1">
        <f>VLOOKUP($A46,Auxiliar_OPEX_CustosUnit!$A$4:$BT$129,COLUMN(Auxiliar_OPEX_CustosUnit!S$2),0)</f>
        <v>0</v>
      </c>
      <c r="CN46" s="1">
        <f>VLOOKUP($A46,Auxiliar_OPEX_CustosUnit!$A$4:$BT$129,COLUMN(Auxiliar_OPEX_CustosUnit!T$2),0)</f>
        <v>0</v>
      </c>
      <c r="CO46" s="1">
        <f>VLOOKUP($A46,Auxiliar_OPEX_CustosUnit!$A$4:$BT$129,COLUMN(Auxiliar_OPEX_CustosUnit!U$2),0)</f>
        <v>10910.0068819346</v>
      </c>
      <c r="CP46" s="1">
        <f>VLOOKUP($A46,Auxiliar_OPEX_CustosUnit!$A$4:$BT$129,COLUMN(Auxiliar_OPEX_CustosUnit!V$2),0)</f>
        <v>0</v>
      </c>
      <c r="CQ46" s="1">
        <f>VLOOKUP($A46,Auxiliar_OPEX_CustosUnit!$A$4:$BT$129,COLUMN(Auxiliar_OPEX_CustosUnit!W$2),0)</f>
        <v>0</v>
      </c>
      <c r="CR46" s="1">
        <f>VLOOKUP($A46,Auxiliar_OPEX_CustosUnit!$A$4:$BT$129,COLUMN(Auxiliar_OPEX_CustosUnit!X$2),0)</f>
        <v>0</v>
      </c>
      <c r="CS46" s="1">
        <f>VLOOKUP($A46,Auxiliar_OPEX_CustosUnit!$A$4:$BT$129,COLUMN(Auxiliar_OPEX_CustosUnit!Y$2),0)</f>
        <v>3.29494087926818</v>
      </c>
      <c r="CT46" s="1">
        <f>VLOOKUP($A46,Auxiliar_OPEX_CustosUnit!$A$4:$BT$129,COLUMN(Auxiliar_OPEX_CustosUnit!Z$2),0)</f>
        <v>0</v>
      </c>
      <c r="CU46" s="1">
        <f>VLOOKUP($A46,Auxiliar_OPEX_CustosUnit!$A$4:$BT$129,COLUMN(Auxiliar_OPEX_CustosUnit!AA$2),0)</f>
        <v>0</v>
      </c>
      <c r="CV46" s="1">
        <f>VLOOKUP($A46,Auxiliar_OPEX_CustosUnit!$A$4:$BT$129,COLUMN(Auxiliar_OPEX_CustosUnit!AB$2),0)</f>
        <v>0</v>
      </c>
      <c r="CW46" s="1">
        <f>VLOOKUP($A46,Auxiliar_OPEX_CustosUnit!$A$4:$BT$129,COLUMN(Auxiliar_OPEX_CustosUnit!AC$2),0)</f>
        <v>7.3085530120000004E-5</v>
      </c>
      <c r="CX46" s="1">
        <f>VLOOKUP($A46,Auxiliar_OPEX_CustosUnit!$A$4:$BT$129,COLUMN(Auxiliar_OPEX_CustosUnit!AD$2),0)</f>
        <v>0</v>
      </c>
      <c r="CY46" s="1">
        <f>VLOOKUP($A46,Auxiliar_OPEX_CustosUnit!$A$4:$BT$129,COLUMN(Auxiliar_OPEX_CustosUnit!AE$2),0)</f>
        <v>0</v>
      </c>
      <c r="CZ46" s="1">
        <f>VLOOKUP($A46,Auxiliar_OPEX_CustosUnit!$A$4:$BT$129,COLUMN(Auxiliar_OPEX_CustosUnit!AF$2),0)</f>
        <v>0</v>
      </c>
      <c r="DA46" s="1">
        <f>VLOOKUP($A46,Auxiliar_OPEX_CustosUnit!$A$4:$BT$129,COLUMN(Auxiliar_OPEX_CustosUnit!AG$2),0)</f>
        <v>0</v>
      </c>
      <c r="DB46" s="1">
        <f>VLOOKUP($A46,Auxiliar_OPEX_CustosUnit!$A$4:$BT$129,COLUMN(Auxiliar_OPEX_CustosUnit!AH$2),0)</f>
        <v>0</v>
      </c>
      <c r="DC46" s="1">
        <f>VLOOKUP($A46,Auxiliar_OPEX_CustosUnit!$A$4:$BT$129,COLUMN(Auxiliar_OPEX_CustosUnit!AI$2),0)</f>
        <v>0</v>
      </c>
      <c r="DD46" s="1">
        <f>VLOOKUP($A46,Auxiliar_OPEX_CustosUnit!$A$4:$BT$129,COLUMN(Auxiliar_OPEX_CustosUnit!AJ$2),0)</f>
        <v>0</v>
      </c>
      <c r="DG46" s="60">
        <v>44531</v>
      </c>
      <c r="DH46" s="1">
        <v>1</v>
      </c>
      <c r="DI46" s="1">
        <f>INDEX(Auxiliar_OPEX_Drivers!$B$2:$CH$18,MATCH(Auxiliar_OPEX_M!DI$3,Auxiliar_OPEX_Drivers!$B$2:$B$18,0),MATCH($DG46,Auxiliar_OPEX_Drivers!$B$2:$CH$2,0))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INDEX(Auxiliar_OPEX_Drivers!$B$2:$CH$18,MATCH(Auxiliar_OPEX_M!DK$3,Auxiliar_OPEX_Drivers!$B$2:$B$18,0),MATCH($DG46,Auxiliar_OPEX_Drivers!$B$2:$CH$2,0))</f>
        <v>14.630402899388219</v>
      </c>
      <c r="DL46" s="1">
        <f>INDEX(Auxiliar_OPEX_Drivers!$B$2:$CH$18,MATCH(Auxiliar_OPEX_M!DL$3,Auxiliar_OPEX_Drivers!$B$2:$B$18,0),MATCH($DG46,Auxiliar_OPEX_Drivers!$B$2:$CH$2,0))</f>
        <v>63.978326584270974</v>
      </c>
      <c r="DM46" s="1">
        <f>INDEX(Auxiliar_OPEX_Drivers!$B$2:$CH$18,MATCH(Auxiliar_OPEX_M!DM$3,Auxiliar_OPEX_Drivers!$B$2:$B$18,0),MATCH($DG46,Auxiliar_OPEX_Drivers!$B$2:$CH$2,0))</f>
        <v>13</v>
      </c>
      <c r="DN46" s="1">
        <f>INDEX(Auxiliar_OPEX_Drivers!$B$2:$CH$18,MATCH(Auxiliar_OPEX_M!DN$3,Auxiliar_OPEX_Drivers!$B$2:$B$18,0),MATCH($DG46,Auxiliar_OPEX_Drivers!$B$2:$CH$2,0))</f>
        <v>684.24445693707594</v>
      </c>
      <c r="DO46" s="1">
        <f>INDEX(Auxiliar_OPEX_Drivers!$B$2:$CH$18,MATCH(Auxiliar_OPEX_M!DO$3,Auxiliar_OPEX_Drivers!$B$2:$B$18,0),MATCH($DG46,Auxiliar_OPEX_Drivers!$B$2:$CH$2,0))</f>
        <v>12</v>
      </c>
      <c r="DP46" s="1">
        <f>INDEX(Auxiliar_OPEX_Drivers!$B$2:$CH$18,MATCH(Auxiliar_OPEX_M!DP$3,Auxiliar_OPEX_Drivers!$B$2:$B$18,0),MATCH($DG46,Auxiliar_OPEX_Drivers!$B$2:$CH$2,0))</f>
        <v>202.39074693956513</v>
      </c>
      <c r="DQ46" s="1">
        <f>INDEX(Auxiliar_OPEX_Drivers!$B$2:$CH$18,MATCH(Auxiliar_OPEX_M!DQ$3,Auxiliar_OPEX_Drivers!$B$2:$B$18,0),MATCH($DG46,Auxiliar_OPEX_Drivers!$B$2:$CH$2,0))</f>
        <v>37.157600724847057</v>
      </c>
      <c r="DR46" s="1">
        <f>INDEX(Auxiliar_OPEX_Drivers!$B$2:$CH$18,MATCH(Auxiliar_OPEX_M!DR$3,Auxiliar_OPEX_Drivers!$B$2:$B$18,0),MATCH($DG46,Auxiliar_OPEX_Drivers!$B$2:$CH$2,0))</f>
        <v>20084047.907238193</v>
      </c>
      <c r="DS46" s="1">
        <f>INDEX(Auxiliar_OPEX_Drivers!$B$2:$CH$18,MATCH(Auxiliar_OPEX_M!DS$3,Auxiliar_OPEX_Drivers!$B$2:$B$18,0),MATCH($DG46,Auxiliar_OPEX_Drivers!$B$2:$CH$2,0))</f>
        <v>77708.888300912004</v>
      </c>
      <c r="DT46" s="1">
        <f>INDEX(Auxiliar_OPEX_Drivers!$B$2:$CH$18,MATCH(Auxiliar_OPEX_M!DT$3,Auxiliar_OPEX_Drivers!$B$2:$B$18,0),MATCH($DG46,Auxiliar_OPEX_Drivers!$B$2:$CH$2,0))</f>
        <v>5794.0358301883953</v>
      </c>
      <c r="DU46" s="1">
        <f>INDEX(Auxiliar_OPEX_Drivers!$B$2:$CH$18,MATCH(Auxiliar_OPEX_M!DU$3,Auxiliar_OPEX_Drivers!$B$2:$B$18,0),MATCH($DG46,Auxiliar_OPEX_Drivers!$B$2:$CH$2,0))</f>
        <v>1889.8962801882963</v>
      </c>
      <c r="DV46" s="1">
        <f>INDEX(Auxiliar_OPEX_Drivers!$B$2:$CH$18,MATCH(Auxiliar_OPEX_M!DV$3,Auxiliar_OPEX_Drivers!$B$2:$B$18,0),MATCH($DG46,Auxiliar_OPEX_Drivers!$B$2:$CH$2,0))</f>
        <v>2370857.9585234113</v>
      </c>
      <c r="DW46" s="1">
        <f>INDEX(Auxiliar_OPEX_Drivers!$B$2:$CH$18,MATCH(Auxiliar_OPEX_M!DW$3,Auxiliar_OPEX_Drivers!$B$2:$B$18,0),MATCH($DG46,Auxiliar_OPEX_Drivers!$B$2:$CH$2,0))</f>
        <v>5670.0179968550619</v>
      </c>
      <c r="DX46" s="1">
        <f>INDEX(Auxiliar_OPEX_Drivers!$B$2:$CH$18,MATCH(Auxiliar_OPEX_M!DX$3,Auxiliar_OPEX_Drivers!$B$2:$B$18,0),MATCH($DG46,Auxiliar_OPEX_Drivers!$B$2:$CH$2,0))</f>
        <v>2394318.7754440103</v>
      </c>
      <c r="DY46" s="1">
        <f>INDEX(Auxiliar_OPEX_Drivers!$B$2:$CH$18,MATCH(Auxiliar_OPEX_M!DY$3,Auxiliar_OPEX_Drivers!$B$2:$B$18,0),MATCH($DG46,Auxiliar_OPEX_Drivers!$B$2:$CH$2,0))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59.462278714302897</v>
      </c>
      <c r="E47" s="51">
        <f ca="1">SUMPRODUCT($CM47:$DD47,INDIRECT(ADDRESS(E$2,$DH$2)):INDIRECT(ADDRESS(E$2,$DY$2)))</f>
        <v>59.462278714302897</v>
      </c>
      <c r="F47" s="51">
        <f ca="1">SUMPRODUCT($CM47:$DD47,INDIRECT(ADDRESS(F$2,$DH$2)):INDIRECT(ADDRESS(F$2,$DY$2)))</f>
        <v>59.462278714302897</v>
      </c>
      <c r="G47" s="51">
        <f ca="1">SUMPRODUCT($CM47:$DD47,INDIRECT(ADDRESS(G$2,$DH$2)):INDIRECT(ADDRESS(G$2,$DY$2)))</f>
        <v>59.462278714302897</v>
      </c>
      <c r="H47" s="51">
        <f ca="1">SUMPRODUCT($CM47:$DD47,INDIRECT(ADDRESS(H$2,$DH$2)):INDIRECT(ADDRESS(H$2,$DY$2)))</f>
        <v>59.462278714302897</v>
      </c>
      <c r="I47" s="51">
        <f ca="1">SUMPRODUCT($CM47:$DD47,INDIRECT(ADDRESS(I$2,$DH$2)):INDIRECT(ADDRESS(I$2,$DY$2)))</f>
        <v>59.462278714302897</v>
      </c>
      <c r="J47" s="51">
        <f ca="1">SUMPRODUCT($CM47:$DD47,INDIRECT(ADDRESS(J$2,$DH$2)):INDIRECT(ADDRESS(J$2,$DY$2)))</f>
        <v>59.462278714302897</v>
      </c>
      <c r="K47" s="51">
        <f ca="1">SUMPRODUCT($CM47:$DD47,INDIRECT(ADDRESS(K$2,$DH$2)):INDIRECT(ADDRESS(K$2,$DY$2)))</f>
        <v>59.462278714302897</v>
      </c>
      <c r="L47" s="51">
        <f ca="1">SUMPRODUCT($CM47:$DD47,INDIRECT(ADDRESS(L$2,$DH$2)):INDIRECT(ADDRESS(L$2,$DY$2)))</f>
        <v>59.462278714302897</v>
      </c>
      <c r="M47" s="51">
        <f ca="1">SUMPRODUCT($CM47:$DD47,INDIRECT(ADDRESS(M$2,$DH$2)):INDIRECT(ADDRESS(M$2,$DY$2)))</f>
        <v>59.462278714302897</v>
      </c>
      <c r="N47" s="51">
        <f ca="1">SUMPRODUCT($CM47:$DD47,INDIRECT(ADDRESS(N$2,$DH$2)):INDIRECT(ADDRESS(N$2,$DY$2)))</f>
        <v>59.462278714302897</v>
      </c>
      <c r="O47" s="51">
        <f ca="1">SUMPRODUCT($CM47:$DD47,INDIRECT(ADDRESS(O$2,$DH$2)):INDIRECT(ADDRESS(O$2,$DY$2)))</f>
        <v>59.462278714302897</v>
      </c>
      <c r="P47" s="51">
        <f ca="1">SUMPRODUCT($CM47:$DD47,INDIRECT(ADDRESS(P$2,$DH$2)):INDIRECT(ADDRESS(P$2,$DY$2)))</f>
        <v>59.462278714302897</v>
      </c>
      <c r="Q47" s="51">
        <f ca="1">SUMPRODUCT($CM47:$DD47,INDIRECT(ADDRESS(Q$2,$DH$2)):INDIRECT(ADDRESS(Q$2,$DY$2)))</f>
        <v>59.462278714302897</v>
      </c>
      <c r="R47" s="51">
        <f ca="1">SUMPRODUCT($CM47:$DD47,INDIRECT(ADDRESS(R$2,$DH$2)):INDIRECT(ADDRESS(R$2,$DY$2)))</f>
        <v>59.462278714302897</v>
      </c>
      <c r="S47" s="51">
        <f ca="1">SUMPRODUCT($CM47:$DD47,INDIRECT(ADDRESS(S$2,$DH$2)):INDIRECT(ADDRESS(S$2,$DY$2)))</f>
        <v>59.462278714302897</v>
      </c>
      <c r="T47" s="51">
        <f ca="1">SUMPRODUCT($CM47:$DD47,INDIRECT(ADDRESS(T$2,$DH$2)):INDIRECT(ADDRESS(T$2,$DY$2)))</f>
        <v>59.462278714302897</v>
      </c>
      <c r="U47" s="51">
        <f ca="1">SUMPRODUCT($CM47:$DD47,INDIRECT(ADDRESS(U$2,$DH$2)):INDIRECT(ADDRESS(U$2,$DY$2)))</f>
        <v>59.462278714302897</v>
      </c>
      <c r="V47" s="51">
        <f ca="1">SUMPRODUCT($CM47:$DD47,INDIRECT(ADDRESS(V$2,$DH$2)):INDIRECT(ADDRESS(V$2,$DY$2)))</f>
        <v>59.462278714302897</v>
      </c>
      <c r="W47" s="51">
        <f ca="1">SUMPRODUCT($CM47:$DD47,INDIRECT(ADDRESS(W$2,$DH$2)):INDIRECT(ADDRESS(W$2,$DY$2)))</f>
        <v>59.462278714302897</v>
      </c>
      <c r="X47" s="51">
        <f ca="1">SUMPRODUCT($CM47:$DD47,INDIRECT(ADDRESS(X$2,$DH$2)):INDIRECT(ADDRESS(X$2,$DY$2)))</f>
        <v>59.462278714302897</v>
      </c>
      <c r="Y47" s="51">
        <f ca="1">SUMPRODUCT($CM47:$DD47,INDIRECT(ADDRESS(Y$2,$DH$2)):INDIRECT(ADDRESS(Y$2,$DY$2)))</f>
        <v>59.462278714302897</v>
      </c>
      <c r="Z47" s="51">
        <f ca="1">SUMPRODUCT($CM47:$DD47,INDIRECT(ADDRESS(Z$2,$DH$2)):INDIRECT(ADDRESS(Z$2,$DY$2)))</f>
        <v>59.462278714302897</v>
      </c>
      <c r="AA47" s="51">
        <f ca="1">SUMPRODUCT($CM47:$DD47,INDIRECT(ADDRESS(AA$2,$DH$2)):INDIRECT(ADDRESS(AA$2,$DY$2)))</f>
        <v>59.462278714302897</v>
      </c>
      <c r="AB47" s="51">
        <f ca="1">SUMPRODUCT($CM47:$DD47,INDIRECT(ADDRESS(AB$2,$DH$2)):INDIRECT(ADDRESS(AB$2,$DY$2)))</f>
        <v>59.462278714302897</v>
      </c>
      <c r="AC47" s="51">
        <f ca="1">SUMPRODUCT($CM47:$DD47,INDIRECT(ADDRESS(AC$2,$DH$2)):INDIRECT(ADDRESS(AC$2,$DY$2)))</f>
        <v>59.462278714302897</v>
      </c>
      <c r="AD47" s="51">
        <f ca="1">SUMPRODUCT($CM47:$DD47,INDIRECT(ADDRESS(AD$2,$DH$2)):INDIRECT(ADDRESS(AD$2,$DY$2)))</f>
        <v>59.462278714302897</v>
      </c>
      <c r="AE47" s="51">
        <f ca="1">SUMPRODUCT($CM47:$DD47,INDIRECT(ADDRESS(AE$2,$DH$2)):INDIRECT(ADDRESS(AE$2,$DY$2)))</f>
        <v>59.462278714302897</v>
      </c>
      <c r="AF47" s="51">
        <f ca="1">SUMPRODUCT($CM47:$DD47,INDIRECT(ADDRESS(AF$2,$DH$2)):INDIRECT(ADDRESS(AF$2,$DY$2)))</f>
        <v>59.462278714302897</v>
      </c>
      <c r="AG47" s="51">
        <f ca="1">SUMPRODUCT($CM47:$DD47,INDIRECT(ADDRESS(AG$2,$DH$2)):INDIRECT(ADDRESS(AG$2,$DY$2)))</f>
        <v>59.462278714302897</v>
      </c>
      <c r="AH47" s="51">
        <f ca="1">SUMPRODUCT($CM47:$DD47,INDIRECT(ADDRESS(AH$2,$DH$2)):INDIRECT(ADDRESS(AH$2,$DY$2)))</f>
        <v>59.462278714302897</v>
      </c>
      <c r="AI47" s="51">
        <f ca="1">SUMPRODUCT($CM47:$DD47,INDIRECT(ADDRESS(AI$2,$DH$2)):INDIRECT(ADDRESS(AI$2,$DY$2)))</f>
        <v>59.462278714302897</v>
      </c>
      <c r="AJ47" s="51">
        <f ca="1">SUMPRODUCT($CM47:$DD47,INDIRECT(ADDRESS(AJ$2,$DH$2)):INDIRECT(ADDRESS(AJ$2,$DY$2)))</f>
        <v>59.462278714302897</v>
      </c>
      <c r="AK47" s="51">
        <f ca="1">SUMPRODUCT($CM47:$DD47,INDIRECT(ADDRESS(AK$2,$DH$2)):INDIRECT(ADDRESS(AK$2,$DY$2)))</f>
        <v>59.462278714302897</v>
      </c>
      <c r="AL47" s="51">
        <f ca="1">SUMPRODUCT($CM47:$DD47,INDIRECT(ADDRESS(AL$2,$DH$2)):INDIRECT(ADDRESS(AL$2,$DY$2)))</f>
        <v>59.462278714302897</v>
      </c>
      <c r="AM47" s="51">
        <f ca="1">SUMPRODUCT($CM47:$DD47,INDIRECT(ADDRESS(AM$2,$DH$2)):INDIRECT(ADDRESS(AM$2,$DY$2)))</f>
        <v>59.462278714302897</v>
      </c>
      <c r="AN47" s="51">
        <f ca="1">SUMPRODUCT($CM47:$DD47,INDIRECT(ADDRESS(AN$2,$DH$2)):INDIRECT(ADDRESS(AN$2,$DY$2)))</f>
        <v>59.462278714302897</v>
      </c>
      <c r="AO47" s="51">
        <f ca="1">SUMPRODUCT($CM47:$DD47,INDIRECT(ADDRESS(AO$2,$DH$2)):INDIRECT(ADDRESS(AO$2,$DY$2)))</f>
        <v>59.462278714302897</v>
      </c>
      <c r="AP47" s="51">
        <f ca="1">SUMPRODUCT($CM47:$DD47,INDIRECT(ADDRESS(AP$2,$DH$2)):INDIRECT(ADDRESS(AP$2,$DY$2)))</f>
        <v>59.462278714302897</v>
      </c>
      <c r="AQ47" s="51">
        <f ca="1">SUMPRODUCT($CM47:$DD47,INDIRECT(ADDRESS(AQ$2,$DH$2)):INDIRECT(ADDRESS(AQ$2,$DY$2)))</f>
        <v>59.462278714302897</v>
      </c>
      <c r="AR47" s="51">
        <f ca="1">SUMPRODUCT($CM47:$DD47,INDIRECT(ADDRESS(AR$2,$DH$2)):INDIRECT(ADDRESS(AR$2,$DY$2)))</f>
        <v>59.462278714302897</v>
      </c>
      <c r="AS47" s="51">
        <f ca="1">SUMPRODUCT($CM47:$DD47,INDIRECT(ADDRESS(AS$2,$DH$2)):INDIRECT(ADDRESS(AS$2,$DY$2)))</f>
        <v>59.462278714302897</v>
      </c>
      <c r="AT47" s="51">
        <f ca="1">SUMPRODUCT($CM47:$DD47,INDIRECT(ADDRESS(AT$2,$DH$2)):INDIRECT(ADDRESS(AT$2,$DY$2)))</f>
        <v>59.462278714302897</v>
      </c>
      <c r="AU47" s="51">
        <f ca="1">SUMPRODUCT($CM47:$DD47,INDIRECT(ADDRESS(AU$2,$DH$2)):INDIRECT(ADDRESS(AU$2,$DY$2)))</f>
        <v>59.462278714302897</v>
      </c>
      <c r="AV47" s="51">
        <f ca="1">SUMPRODUCT($CM47:$DD47,INDIRECT(ADDRESS(AV$2,$DH$2)):INDIRECT(ADDRESS(AV$2,$DY$2)))</f>
        <v>59.462278714302897</v>
      </c>
      <c r="AW47" s="51">
        <f ca="1">SUMPRODUCT($CM47:$DD47,INDIRECT(ADDRESS(AW$2,$DH$2)):INDIRECT(ADDRESS(AW$2,$DY$2)))</f>
        <v>59.462278714302897</v>
      </c>
      <c r="AX47" s="51">
        <f ca="1">SUMPRODUCT($CM47:$DD47,INDIRECT(ADDRESS(AX$2,$DH$2)):INDIRECT(ADDRESS(AX$2,$DY$2)))</f>
        <v>59.462278714302897</v>
      </c>
      <c r="AY47" s="51">
        <f ca="1">SUMPRODUCT($CM47:$DD47,INDIRECT(ADDRESS(AY$2,$DH$2)):INDIRECT(ADDRESS(AY$2,$DY$2)))</f>
        <v>59.462278714302897</v>
      </c>
      <c r="AZ47" s="51">
        <f ca="1">SUMPRODUCT($CM47:$DD47,INDIRECT(ADDRESS(AZ$2,$DH$2)):INDIRECT(ADDRESS(AZ$2,$DY$2)))</f>
        <v>59.462278714302897</v>
      </c>
      <c r="BA47" s="51">
        <f ca="1">SUMPRODUCT($CM47:$DD47,INDIRECT(ADDRESS(BA$2,$DH$2)):INDIRECT(ADDRESS(BA$2,$DY$2)))</f>
        <v>59.462278714302897</v>
      </c>
      <c r="BB47" s="51">
        <f ca="1">SUMPRODUCT($CM47:$DD47,INDIRECT(ADDRESS(BB$2,$DH$2)):INDIRECT(ADDRESS(BB$2,$DY$2)))</f>
        <v>59.462278714302897</v>
      </c>
      <c r="BC47" s="51">
        <f ca="1">SUMPRODUCT($CM47:$DD47,INDIRECT(ADDRESS(BC$2,$DH$2)):INDIRECT(ADDRESS(BC$2,$DY$2)))</f>
        <v>59.462278714302897</v>
      </c>
      <c r="BD47" s="51">
        <f ca="1">SUMPRODUCT($CM47:$DD47,INDIRECT(ADDRESS(BD$2,$DH$2)):INDIRECT(ADDRESS(BD$2,$DY$2)))</f>
        <v>59.462278714302897</v>
      </c>
      <c r="BE47" s="51">
        <f ca="1">SUMPRODUCT($CM47:$DD47,INDIRECT(ADDRESS(BE$2,$DH$2)):INDIRECT(ADDRESS(BE$2,$DY$2)))</f>
        <v>59.462278714302897</v>
      </c>
      <c r="BF47" s="51">
        <f ca="1">SUMPRODUCT($CM47:$DD47,INDIRECT(ADDRESS(BF$2,$DH$2)):INDIRECT(ADDRESS(BF$2,$DY$2)))</f>
        <v>59.462278714302897</v>
      </c>
      <c r="BG47" s="51">
        <f ca="1">SUMPRODUCT($CM47:$DD47,INDIRECT(ADDRESS(BG$2,$DH$2)):INDIRECT(ADDRESS(BG$2,$DY$2)))</f>
        <v>59.462278714302897</v>
      </c>
      <c r="BH47" s="51">
        <f ca="1">SUMPRODUCT($CM47:$DD47,INDIRECT(ADDRESS(BH$2,$DH$2)):INDIRECT(ADDRESS(BH$2,$DY$2)))</f>
        <v>59.462278714302897</v>
      </c>
      <c r="BI47" s="51">
        <f ca="1">SUMPRODUCT($CM47:$DD47,INDIRECT(ADDRESS(BI$2,$DH$2)):INDIRECT(ADDRESS(BI$2,$DY$2)))</f>
        <v>59.462278714302897</v>
      </c>
      <c r="BJ47" s="51">
        <f ca="1">SUMPRODUCT($CM47:$DD47,INDIRECT(ADDRESS(BJ$2,$DH$2)):INDIRECT(ADDRESS(BJ$2,$DY$2)))</f>
        <v>59.462278714302897</v>
      </c>
      <c r="BK47" s="51">
        <f ca="1">SUMPRODUCT($CM47:$DD47,INDIRECT(ADDRESS(BK$2,$DH$2)):INDIRECT(ADDRESS(BK$2,$DY$2)))</f>
        <v>59.462278714302897</v>
      </c>
      <c r="BL47" s="51">
        <f ca="1">SUMPRODUCT($CM47:$DD47,INDIRECT(ADDRESS(BL$2,$DH$2)):INDIRECT(ADDRESS(BL$2,$DY$2)))</f>
        <v>59.462278714302897</v>
      </c>
      <c r="BM47" s="51">
        <f ca="1">SUMPRODUCT($CM47:$DD47,INDIRECT(ADDRESS(BM$2,$DH$2)):INDIRECT(ADDRESS(BM$2,$DY$2)))</f>
        <v>59.462278714302897</v>
      </c>
      <c r="BN47" s="51">
        <f ca="1">SUMPRODUCT($CM47:$DD47,INDIRECT(ADDRESS(BN$2,$DH$2)):INDIRECT(ADDRESS(BN$2,$DY$2)))</f>
        <v>59.462278714302897</v>
      </c>
      <c r="BO47" s="51">
        <f ca="1">SUMPRODUCT($CM47:$DD47,INDIRECT(ADDRESS(BO$2,$DH$2)):INDIRECT(ADDRESS(BO$2,$DY$2)))</f>
        <v>59.462278714302897</v>
      </c>
      <c r="BP47" s="51">
        <f ca="1">SUMPRODUCT($CM47:$DD47,INDIRECT(ADDRESS(BP$2,$DH$2)):INDIRECT(ADDRESS(BP$2,$DY$2)))</f>
        <v>59.462278714302897</v>
      </c>
      <c r="BQ47" s="51">
        <f ca="1">SUMPRODUCT($CM47:$DD47,INDIRECT(ADDRESS(BQ$2,$DH$2)):INDIRECT(ADDRESS(BQ$2,$DY$2)))</f>
        <v>59.462278714302897</v>
      </c>
      <c r="BR47" s="51">
        <f ca="1">SUMPRODUCT($CM47:$DD47,INDIRECT(ADDRESS(BR$2,$DH$2)):INDIRECT(ADDRESS(BR$2,$DY$2)))</f>
        <v>59.462278714302897</v>
      </c>
      <c r="BS47" s="51">
        <f ca="1">SUMPRODUCT($CM47:$DD47,INDIRECT(ADDRESS(BS$2,$DH$2)):INDIRECT(ADDRESS(BS$2,$DY$2)))</f>
        <v>59.462278714302897</v>
      </c>
      <c r="BT47" s="51">
        <f ca="1">SUMPRODUCT($CM47:$DD47,INDIRECT(ADDRESS(BT$2,$DH$2)):INDIRECT(ADDRESS(BT$2,$DY$2)))</f>
        <v>59.462278714302897</v>
      </c>
      <c r="BU47" s="51">
        <f ca="1">SUMPRODUCT($CM47:$DD47,INDIRECT(ADDRESS(BU$2,$DH$2)):INDIRECT(ADDRESS(BU$2,$DY$2)))</f>
        <v>59.462278714302897</v>
      </c>
      <c r="BV47" s="51">
        <f ca="1">SUMPRODUCT($CM47:$DD47,INDIRECT(ADDRESS(BV$2,$DH$2)):INDIRECT(ADDRESS(BV$2,$DY$2)))</f>
        <v>59.462278714302897</v>
      </c>
      <c r="BW47" s="51">
        <f ca="1">SUMPRODUCT($CM47:$DD47,INDIRECT(ADDRESS(BW$2,$DH$2)):INDIRECT(ADDRESS(BW$2,$DY$2)))</f>
        <v>59.462278714302897</v>
      </c>
      <c r="BX47" s="51">
        <f ca="1">SUMPRODUCT($CM47:$DD47,INDIRECT(ADDRESS(BX$2,$DH$2)):INDIRECT(ADDRESS(BX$2,$DY$2)))</f>
        <v>59.462278714302897</v>
      </c>
      <c r="BY47" s="51">
        <f ca="1">SUMPRODUCT($CM47:$DD47,INDIRECT(ADDRESS(BY$2,$DH$2)):INDIRECT(ADDRESS(BY$2,$DY$2)))</f>
        <v>59.462278714302897</v>
      </c>
      <c r="BZ47" s="51">
        <f ca="1">SUMPRODUCT($CM47:$DD47,INDIRECT(ADDRESS(BZ$2,$DH$2)):INDIRECT(ADDRESS(BZ$2,$DY$2)))</f>
        <v>59.462278714302897</v>
      </c>
      <c r="CA47" s="51">
        <f ca="1">SUMPRODUCT($CM47:$DD47,INDIRECT(ADDRESS(CA$2,$DH$2)):INDIRECT(ADDRESS(CA$2,$DY$2)))</f>
        <v>59.462278714302897</v>
      </c>
      <c r="CB47" s="51">
        <f ca="1">SUMPRODUCT($CM47:$DD47,INDIRECT(ADDRESS(CB$2,$DH$2)):INDIRECT(ADDRESS(CB$2,$DY$2)))</f>
        <v>59.462278714302897</v>
      </c>
      <c r="CC47" s="51">
        <f ca="1">SUMPRODUCT($CM47:$DD47,INDIRECT(ADDRESS(CC$2,$DH$2)):INDIRECT(ADDRESS(CC$2,$DY$2)))</f>
        <v>59.462278714302897</v>
      </c>
      <c r="CD47" s="51">
        <f ca="1">SUMPRODUCT($CM47:$DD47,INDIRECT(ADDRESS(CD$2,$DH$2)):INDIRECT(ADDRESS(CD$2,$DY$2)))</f>
        <v>59.462278714302897</v>
      </c>
      <c r="CF47" s="51">
        <f t="shared" ca="1" si="7"/>
        <v>713.54734457163477</v>
      </c>
      <c r="CG47" s="51">
        <f t="shared" ca="1" si="7"/>
        <v>713.54734457163477</v>
      </c>
      <c r="CH47" s="51">
        <f t="shared" ca="1" si="7"/>
        <v>713.54734457163477</v>
      </c>
      <c r="CI47" s="51">
        <f t="shared" ca="1" si="7"/>
        <v>713.54734457163477</v>
      </c>
      <c r="CJ47" s="51">
        <f t="shared" ca="1" si="7"/>
        <v>713.54734457163477</v>
      </c>
      <c r="CK47" s="51">
        <f t="shared" ca="1" si="7"/>
        <v>713.54734457163477</v>
      </c>
      <c r="CM47" s="1">
        <f>VLOOKUP($A47,Auxiliar_OPEX_CustosUnit!$A$4:$BT$129,COLUMN(Auxiliar_OPEX_CustosUnit!S$2),0)</f>
        <v>0</v>
      </c>
      <c r="CN47" s="1">
        <f>VLOOKUP($A47,Auxiliar_OPEX_CustosUnit!$A$4:$BT$129,COLUMN(Auxiliar_OPEX_CustosUnit!T$2),0)</f>
        <v>0</v>
      </c>
      <c r="CO47" s="1">
        <f>VLOOKUP($A47,Auxiliar_OPEX_CustosUnit!$A$4:$BT$129,COLUMN(Auxiliar_OPEX_CustosUnit!U$2),0)</f>
        <v>59.462278714302897</v>
      </c>
      <c r="CP47" s="1">
        <f>VLOOKUP($A47,Auxiliar_OPEX_CustosUnit!$A$4:$BT$129,COLUMN(Auxiliar_OPEX_CustosUnit!V$2),0)</f>
        <v>0</v>
      </c>
      <c r="CQ47" s="1">
        <f>VLOOKUP($A47,Auxiliar_OPEX_CustosUnit!$A$4:$BT$129,COLUMN(Auxiliar_OPEX_CustosUnit!W$2),0)</f>
        <v>0</v>
      </c>
      <c r="CR47" s="1">
        <f>VLOOKUP($A47,Auxiliar_OPEX_CustosUnit!$A$4:$BT$129,COLUMN(Auxiliar_OPEX_CustosUnit!X$2),0)</f>
        <v>0</v>
      </c>
      <c r="CS47" s="1">
        <f>VLOOKUP($A47,Auxiliar_OPEX_CustosUnit!$A$4:$BT$129,COLUMN(Auxiliar_OPEX_CustosUnit!Y$2),0)</f>
        <v>0</v>
      </c>
      <c r="CT47" s="1">
        <f>VLOOKUP($A47,Auxiliar_OPEX_CustosUnit!$A$4:$BT$129,COLUMN(Auxiliar_OPEX_CustosUnit!Z$2),0)</f>
        <v>0</v>
      </c>
      <c r="CU47" s="1">
        <f>VLOOKUP($A47,Auxiliar_OPEX_CustosUnit!$A$4:$BT$129,COLUMN(Auxiliar_OPEX_CustosUnit!AA$2),0)</f>
        <v>0</v>
      </c>
      <c r="CV47" s="1">
        <f>VLOOKUP($A47,Auxiliar_OPEX_CustosUnit!$A$4:$BT$129,COLUMN(Auxiliar_OPEX_CustosUnit!AB$2),0)</f>
        <v>0</v>
      </c>
      <c r="CW47" s="1">
        <f>VLOOKUP($A47,Auxiliar_OPEX_CustosUnit!$A$4:$BT$129,COLUMN(Auxiliar_OPEX_CustosUnit!AC$2),0)</f>
        <v>0</v>
      </c>
      <c r="CX47" s="1">
        <f>VLOOKUP($A47,Auxiliar_OPEX_CustosUnit!$A$4:$BT$129,COLUMN(Auxiliar_OPEX_CustosUnit!AD$2),0)</f>
        <v>0</v>
      </c>
      <c r="CY47" s="1">
        <f>VLOOKUP($A47,Auxiliar_OPEX_CustosUnit!$A$4:$BT$129,COLUMN(Auxiliar_OPEX_CustosUnit!AE$2),0)</f>
        <v>0</v>
      </c>
      <c r="CZ47" s="1">
        <f>VLOOKUP($A47,Auxiliar_OPEX_CustosUnit!$A$4:$BT$129,COLUMN(Auxiliar_OPEX_CustosUnit!AF$2),0)</f>
        <v>0</v>
      </c>
      <c r="DA47" s="1">
        <f>VLOOKUP($A47,Auxiliar_OPEX_CustosUnit!$A$4:$BT$129,COLUMN(Auxiliar_OPEX_CustosUnit!AG$2),0)</f>
        <v>0</v>
      </c>
      <c r="DB47" s="1">
        <f>VLOOKUP($A47,Auxiliar_OPEX_CustosUnit!$A$4:$BT$129,COLUMN(Auxiliar_OPEX_CustosUnit!AH$2),0)</f>
        <v>0</v>
      </c>
      <c r="DC47" s="1">
        <f>VLOOKUP($A47,Auxiliar_OPEX_CustosUnit!$A$4:$BT$129,COLUMN(Auxiliar_OPEX_CustosUnit!AI$2),0)</f>
        <v>0</v>
      </c>
      <c r="DD47" s="1">
        <f>VLOOKUP($A47,Auxiliar_OPEX_CustosUnit!$A$4:$BT$129,COLUMN(Auxiliar_OPEX_CustosUnit!AJ$2),0)</f>
        <v>0</v>
      </c>
      <c r="DG47" s="60">
        <v>44562</v>
      </c>
      <c r="DH47" s="1">
        <v>1</v>
      </c>
      <c r="DI47" s="1">
        <f>INDEX(Auxiliar_OPEX_Drivers!$B$2:$CH$18,MATCH(Auxiliar_OPEX_M!DI$3,Auxiliar_OPEX_Drivers!$B$2:$B$18,0),MATCH($DG47,Auxiliar_OPEX_Drivers!$B$2:$CH$2,0))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INDEX(Auxiliar_OPEX_Drivers!$B$2:$CH$18,MATCH(Auxiliar_OPEX_M!DK$3,Auxiliar_OPEX_Drivers!$B$2:$B$18,0),MATCH($DG47,Auxiliar_OPEX_Drivers!$B$2:$CH$2,0))</f>
        <v>14.866485227498957</v>
      </c>
      <c r="DL47" s="1">
        <f>INDEX(Auxiliar_OPEX_Drivers!$B$2:$CH$18,MATCH(Auxiliar_OPEX_M!DL$3,Auxiliar_OPEX_Drivers!$B$2:$B$18,0),MATCH($DG47,Auxiliar_OPEX_Drivers!$B$2:$CH$2,0))</f>
        <v>65.042552781229105</v>
      </c>
      <c r="DM47" s="1">
        <f>INDEX(Auxiliar_OPEX_Drivers!$B$2:$CH$18,MATCH(Auxiliar_OPEX_M!DM$3,Auxiliar_OPEX_Drivers!$B$2:$B$18,0),MATCH($DG47,Auxiliar_OPEX_Drivers!$B$2:$CH$2,0))</f>
        <v>13</v>
      </c>
      <c r="DN47" s="1">
        <f>INDEX(Auxiliar_OPEX_Drivers!$B$2:$CH$18,MATCH(Auxiliar_OPEX_M!DN$3,Auxiliar_OPEX_Drivers!$B$2:$B$18,0),MATCH($DG47,Auxiliar_OPEX_Drivers!$B$2:$CH$2,0))</f>
        <v>708.81272318102492</v>
      </c>
      <c r="DO47" s="1">
        <f>INDEX(Auxiliar_OPEX_Drivers!$B$2:$CH$18,MATCH(Auxiliar_OPEX_M!DO$3,Auxiliar_OPEX_Drivers!$B$2:$B$18,0),MATCH($DG47,Auxiliar_OPEX_Drivers!$B$2:$CH$2,0))</f>
        <v>12</v>
      </c>
      <c r="DP47" s="1">
        <f>INDEX(Auxiliar_OPEX_Drivers!$B$2:$CH$18,MATCH(Auxiliar_OPEX_M!DP$3,Auxiliar_OPEX_Drivers!$B$2:$B$18,0),MATCH($DG47,Auxiliar_OPEX_Drivers!$B$2:$CH$2,0))</f>
        <v>201.1911480373401</v>
      </c>
      <c r="DQ47" s="1">
        <f>INDEX(Auxiliar_OPEX_Drivers!$B$2:$CH$18,MATCH(Auxiliar_OPEX_M!DQ$3,Auxiliar_OPEX_Drivers!$B$2:$B$18,0),MATCH($DG47,Auxiliar_OPEX_Drivers!$B$2:$CH$2,0))</f>
        <v>37.216621306874742</v>
      </c>
      <c r="DR47" s="1">
        <f>INDEX(Auxiliar_OPEX_Drivers!$B$2:$CH$18,MATCH(Auxiliar_OPEX_M!DR$3,Auxiliar_OPEX_Drivers!$B$2:$B$18,0),MATCH($DG47,Auxiliar_OPEX_Drivers!$B$2:$CH$2,0))</f>
        <v>20172381.684168223</v>
      </c>
      <c r="DS47" s="1">
        <f>INDEX(Auxiliar_OPEX_Drivers!$B$2:$CH$18,MATCH(Auxiliar_OPEX_M!DS$3,Auxiliar_OPEX_Drivers!$B$2:$B$18,0),MATCH($DG47,Auxiliar_OPEX_Drivers!$B$2:$CH$2,0))</f>
        <v>88333.776930029999</v>
      </c>
      <c r="DT47" s="1">
        <f>INDEX(Auxiliar_OPEX_Drivers!$B$2:$CH$18,MATCH(Auxiliar_OPEX_M!DT$3,Auxiliar_OPEX_Drivers!$B$2:$B$18,0),MATCH($DG47,Auxiliar_OPEX_Drivers!$B$2:$CH$2,0))</f>
        <v>7863.1953892850906</v>
      </c>
      <c r="DU47" s="1">
        <f>INDEX(Auxiliar_OPEX_Drivers!$B$2:$CH$18,MATCH(Auxiliar_OPEX_M!DU$3,Auxiliar_OPEX_Drivers!$B$2:$B$18,0),MATCH($DG47,Auxiliar_OPEX_Drivers!$B$2:$CH$2,0))</f>
        <v>4200.2020559521907</v>
      </c>
      <c r="DV47" s="1">
        <f>INDEX(Auxiliar_OPEX_Drivers!$B$2:$CH$18,MATCH(Auxiliar_OPEX_M!DV$3,Auxiliar_OPEX_Drivers!$B$2:$B$18,0),MATCH($DG47,Auxiliar_OPEX_Drivers!$B$2:$CH$2,0))</f>
        <v>2375881.9410793637</v>
      </c>
      <c r="DW47" s="1">
        <f>INDEX(Auxiliar_OPEX_Drivers!$B$2:$CH$18,MATCH(Auxiliar_OPEX_M!DW$3,Auxiliar_OPEX_Drivers!$B$2:$B$18,0),MATCH($DG47,Auxiliar_OPEX_Drivers!$B$2:$CH$2,0))</f>
        <v>7762.9825559517585</v>
      </c>
      <c r="DX47" s="1">
        <f>INDEX(Auxiliar_OPEX_Drivers!$B$2:$CH$18,MATCH(Auxiliar_OPEX_M!DX$3,Auxiliar_OPEX_Drivers!$B$2:$B$18,0),MATCH($DG47,Auxiliar_OPEX_Drivers!$B$2:$CH$2,0))</f>
        <v>2399402.970833296</v>
      </c>
      <c r="DY47" s="1">
        <f>INDEX(Auxiliar_OPEX_Drivers!$B$2:$CH$18,MATCH(Auxiliar_OPEX_M!DY$3,Auxiliar_OPEX_Drivers!$B$2:$B$18,0),MATCH($DG47,Auxiliar_OPEX_Drivers!$B$2:$CH$2,0))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0</v>
      </c>
      <c r="E48" s="51">
        <f ca="1">SUMPRODUCT($CM48:$DD48,INDIRECT(ADDRESS(E$2,$DH$2)):INDIRECT(ADDRESS(E$2,$DY$2)))</f>
        <v>0</v>
      </c>
      <c r="F48" s="51">
        <f ca="1">SUMPRODUCT($CM48:$DD48,INDIRECT(ADDRESS(F$2,$DH$2)):INDIRECT(ADDRESS(F$2,$DY$2)))</f>
        <v>0</v>
      </c>
      <c r="G48" s="51">
        <f ca="1">SUMPRODUCT($CM48:$DD48,INDIRECT(ADDRESS(G$2,$DH$2)):INDIRECT(ADDRESS(G$2,$DY$2)))</f>
        <v>0</v>
      </c>
      <c r="H48" s="51">
        <f ca="1">SUMPRODUCT($CM48:$DD48,INDIRECT(ADDRESS(H$2,$DH$2)):INDIRECT(ADDRESS(H$2,$DY$2)))</f>
        <v>0</v>
      </c>
      <c r="I48" s="51">
        <f ca="1">SUMPRODUCT($CM48:$DD48,INDIRECT(ADDRESS(I$2,$DH$2)):INDIRECT(ADDRESS(I$2,$DY$2)))</f>
        <v>0</v>
      </c>
      <c r="J48" s="51">
        <f ca="1">SUMPRODUCT($CM48:$DD48,INDIRECT(ADDRESS(J$2,$DH$2)):INDIRECT(ADDRESS(J$2,$DY$2)))</f>
        <v>0</v>
      </c>
      <c r="K48" s="51">
        <f ca="1">SUMPRODUCT($CM48:$DD48,INDIRECT(ADDRESS(K$2,$DH$2)):INDIRECT(ADDRESS(K$2,$DY$2)))</f>
        <v>0</v>
      </c>
      <c r="L48" s="51">
        <f ca="1">SUMPRODUCT($CM48:$DD48,INDIRECT(ADDRESS(L$2,$DH$2)):INDIRECT(ADDRESS(L$2,$DY$2)))</f>
        <v>0</v>
      </c>
      <c r="M48" s="51">
        <f ca="1">SUMPRODUCT($CM48:$DD48,INDIRECT(ADDRESS(M$2,$DH$2)):INDIRECT(ADDRESS(M$2,$DY$2)))</f>
        <v>0</v>
      </c>
      <c r="N48" s="51">
        <f ca="1">SUMPRODUCT($CM48:$DD48,INDIRECT(ADDRESS(N$2,$DH$2)):INDIRECT(ADDRESS(N$2,$DY$2)))</f>
        <v>0</v>
      </c>
      <c r="O48" s="51">
        <f ca="1">SUMPRODUCT($CM48:$DD48,INDIRECT(ADDRESS(O$2,$DH$2)):INDIRECT(ADDRESS(O$2,$DY$2)))</f>
        <v>0</v>
      </c>
      <c r="P48" s="51">
        <f ca="1">SUMPRODUCT($CM48:$DD48,INDIRECT(ADDRESS(P$2,$DH$2)):INDIRECT(ADDRESS(P$2,$DY$2)))</f>
        <v>0</v>
      </c>
      <c r="Q48" s="51">
        <f ca="1">SUMPRODUCT($CM48:$DD48,INDIRECT(ADDRESS(Q$2,$DH$2)):INDIRECT(ADDRESS(Q$2,$DY$2)))</f>
        <v>0</v>
      </c>
      <c r="R48" s="51">
        <f ca="1">SUMPRODUCT($CM48:$DD48,INDIRECT(ADDRESS(R$2,$DH$2)):INDIRECT(ADDRESS(R$2,$DY$2)))</f>
        <v>0</v>
      </c>
      <c r="S48" s="51">
        <f ca="1">SUMPRODUCT($CM48:$DD48,INDIRECT(ADDRESS(S$2,$DH$2)):INDIRECT(ADDRESS(S$2,$DY$2)))</f>
        <v>0</v>
      </c>
      <c r="T48" s="51">
        <f ca="1">SUMPRODUCT($CM48:$DD48,INDIRECT(ADDRESS(T$2,$DH$2)):INDIRECT(ADDRESS(T$2,$DY$2)))</f>
        <v>0</v>
      </c>
      <c r="U48" s="51">
        <f ca="1">SUMPRODUCT($CM48:$DD48,INDIRECT(ADDRESS(U$2,$DH$2)):INDIRECT(ADDRESS(U$2,$DY$2)))</f>
        <v>0</v>
      </c>
      <c r="V48" s="51">
        <f ca="1">SUMPRODUCT($CM48:$DD48,INDIRECT(ADDRESS(V$2,$DH$2)):INDIRECT(ADDRESS(V$2,$DY$2)))</f>
        <v>0</v>
      </c>
      <c r="W48" s="51">
        <f ca="1">SUMPRODUCT($CM48:$DD48,INDIRECT(ADDRESS(W$2,$DH$2)):INDIRECT(ADDRESS(W$2,$DY$2)))</f>
        <v>0</v>
      </c>
      <c r="X48" s="51">
        <f ca="1">SUMPRODUCT($CM48:$DD48,INDIRECT(ADDRESS(X$2,$DH$2)):INDIRECT(ADDRESS(X$2,$DY$2)))</f>
        <v>0</v>
      </c>
      <c r="Y48" s="51">
        <f ca="1">SUMPRODUCT($CM48:$DD48,INDIRECT(ADDRESS(Y$2,$DH$2)):INDIRECT(ADDRESS(Y$2,$DY$2)))</f>
        <v>0</v>
      </c>
      <c r="Z48" s="51">
        <f ca="1">SUMPRODUCT($CM48:$DD48,INDIRECT(ADDRESS(Z$2,$DH$2)):INDIRECT(ADDRESS(Z$2,$DY$2)))</f>
        <v>0</v>
      </c>
      <c r="AA48" s="51">
        <f ca="1">SUMPRODUCT($CM48:$DD48,INDIRECT(ADDRESS(AA$2,$DH$2)):INDIRECT(ADDRESS(AA$2,$DY$2)))</f>
        <v>0</v>
      </c>
      <c r="AB48" s="51">
        <f ca="1">SUMPRODUCT($CM48:$DD48,INDIRECT(ADDRESS(AB$2,$DH$2)):INDIRECT(ADDRESS(AB$2,$DY$2)))</f>
        <v>0</v>
      </c>
      <c r="AC48" s="51">
        <f ca="1">SUMPRODUCT($CM48:$DD48,INDIRECT(ADDRESS(AC$2,$DH$2)):INDIRECT(ADDRESS(AC$2,$DY$2)))</f>
        <v>0</v>
      </c>
      <c r="AD48" s="51">
        <f ca="1">SUMPRODUCT($CM48:$DD48,INDIRECT(ADDRESS(AD$2,$DH$2)):INDIRECT(ADDRESS(AD$2,$DY$2)))</f>
        <v>0</v>
      </c>
      <c r="AE48" s="51">
        <f ca="1">SUMPRODUCT($CM48:$DD48,INDIRECT(ADDRESS(AE$2,$DH$2)):INDIRECT(ADDRESS(AE$2,$DY$2)))</f>
        <v>0</v>
      </c>
      <c r="AF48" s="51">
        <f ca="1">SUMPRODUCT($CM48:$DD48,INDIRECT(ADDRESS(AF$2,$DH$2)):INDIRECT(ADDRESS(AF$2,$DY$2)))</f>
        <v>0</v>
      </c>
      <c r="AG48" s="51">
        <f ca="1">SUMPRODUCT($CM48:$DD48,INDIRECT(ADDRESS(AG$2,$DH$2)):INDIRECT(ADDRESS(AG$2,$DY$2)))</f>
        <v>0</v>
      </c>
      <c r="AH48" s="51">
        <f ca="1">SUMPRODUCT($CM48:$DD48,INDIRECT(ADDRESS(AH$2,$DH$2)):INDIRECT(ADDRESS(AH$2,$DY$2)))</f>
        <v>0</v>
      </c>
      <c r="AI48" s="51">
        <f ca="1">SUMPRODUCT($CM48:$DD48,INDIRECT(ADDRESS(AI$2,$DH$2)):INDIRECT(ADDRESS(AI$2,$DY$2)))</f>
        <v>0</v>
      </c>
      <c r="AJ48" s="51">
        <f ca="1">SUMPRODUCT($CM48:$DD48,INDIRECT(ADDRESS(AJ$2,$DH$2)):INDIRECT(ADDRESS(AJ$2,$DY$2)))</f>
        <v>0</v>
      </c>
      <c r="AK48" s="51">
        <f ca="1">SUMPRODUCT($CM48:$DD48,INDIRECT(ADDRESS(AK$2,$DH$2)):INDIRECT(ADDRESS(AK$2,$DY$2)))</f>
        <v>0</v>
      </c>
      <c r="AL48" s="51">
        <f ca="1">SUMPRODUCT($CM48:$DD48,INDIRECT(ADDRESS(AL$2,$DH$2)):INDIRECT(ADDRESS(AL$2,$DY$2)))</f>
        <v>0</v>
      </c>
      <c r="AM48" s="51">
        <f ca="1">SUMPRODUCT($CM48:$DD48,INDIRECT(ADDRESS(AM$2,$DH$2)):INDIRECT(ADDRESS(AM$2,$DY$2)))</f>
        <v>0</v>
      </c>
      <c r="AN48" s="51">
        <f ca="1">SUMPRODUCT($CM48:$DD48,INDIRECT(ADDRESS(AN$2,$DH$2)):INDIRECT(ADDRESS(AN$2,$DY$2)))</f>
        <v>0</v>
      </c>
      <c r="AO48" s="51">
        <f ca="1">SUMPRODUCT($CM48:$DD48,INDIRECT(ADDRESS(AO$2,$DH$2)):INDIRECT(ADDRESS(AO$2,$DY$2)))</f>
        <v>0</v>
      </c>
      <c r="AP48" s="51">
        <f ca="1">SUMPRODUCT($CM48:$DD48,INDIRECT(ADDRESS(AP$2,$DH$2)):INDIRECT(ADDRESS(AP$2,$DY$2)))</f>
        <v>0</v>
      </c>
      <c r="AQ48" s="51">
        <f ca="1">SUMPRODUCT($CM48:$DD48,INDIRECT(ADDRESS(AQ$2,$DH$2)):INDIRECT(ADDRESS(AQ$2,$DY$2)))</f>
        <v>0</v>
      </c>
      <c r="AR48" s="51">
        <f ca="1">SUMPRODUCT($CM48:$DD48,INDIRECT(ADDRESS(AR$2,$DH$2)):INDIRECT(ADDRESS(AR$2,$DY$2)))</f>
        <v>0</v>
      </c>
      <c r="AS48" s="51">
        <f ca="1">SUMPRODUCT($CM48:$DD48,INDIRECT(ADDRESS(AS$2,$DH$2)):INDIRECT(ADDRESS(AS$2,$DY$2)))</f>
        <v>0</v>
      </c>
      <c r="AT48" s="51">
        <f ca="1">SUMPRODUCT($CM48:$DD48,INDIRECT(ADDRESS(AT$2,$DH$2)):INDIRECT(ADDRESS(AT$2,$DY$2)))</f>
        <v>0</v>
      </c>
      <c r="AU48" s="51">
        <f ca="1">SUMPRODUCT($CM48:$DD48,INDIRECT(ADDRESS(AU$2,$DH$2)):INDIRECT(ADDRESS(AU$2,$DY$2)))</f>
        <v>0</v>
      </c>
      <c r="AV48" s="51">
        <f ca="1">SUMPRODUCT($CM48:$DD48,INDIRECT(ADDRESS(AV$2,$DH$2)):INDIRECT(ADDRESS(AV$2,$DY$2)))</f>
        <v>0</v>
      </c>
      <c r="AW48" s="51">
        <f ca="1">SUMPRODUCT($CM48:$DD48,INDIRECT(ADDRESS(AW$2,$DH$2)):INDIRECT(ADDRESS(AW$2,$DY$2)))</f>
        <v>0</v>
      </c>
      <c r="AX48" s="51">
        <f ca="1">SUMPRODUCT($CM48:$DD48,INDIRECT(ADDRESS(AX$2,$DH$2)):INDIRECT(ADDRESS(AX$2,$DY$2)))</f>
        <v>0</v>
      </c>
      <c r="AY48" s="51">
        <f ca="1">SUMPRODUCT($CM48:$DD48,INDIRECT(ADDRESS(AY$2,$DH$2)):INDIRECT(ADDRESS(AY$2,$DY$2)))</f>
        <v>0</v>
      </c>
      <c r="AZ48" s="51">
        <f ca="1">SUMPRODUCT($CM48:$DD48,INDIRECT(ADDRESS(AZ$2,$DH$2)):INDIRECT(ADDRESS(AZ$2,$DY$2)))</f>
        <v>0</v>
      </c>
      <c r="BA48" s="51">
        <f ca="1">SUMPRODUCT($CM48:$DD48,INDIRECT(ADDRESS(BA$2,$DH$2)):INDIRECT(ADDRESS(BA$2,$DY$2)))</f>
        <v>0</v>
      </c>
      <c r="BB48" s="51">
        <f ca="1">SUMPRODUCT($CM48:$DD48,INDIRECT(ADDRESS(BB$2,$DH$2)):INDIRECT(ADDRESS(BB$2,$DY$2)))</f>
        <v>0</v>
      </c>
      <c r="BC48" s="51">
        <f ca="1">SUMPRODUCT($CM48:$DD48,INDIRECT(ADDRESS(BC$2,$DH$2)):INDIRECT(ADDRESS(BC$2,$DY$2)))</f>
        <v>0</v>
      </c>
      <c r="BD48" s="51">
        <f ca="1">SUMPRODUCT($CM48:$DD48,INDIRECT(ADDRESS(BD$2,$DH$2)):INDIRECT(ADDRESS(BD$2,$DY$2)))</f>
        <v>0</v>
      </c>
      <c r="BE48" s="51">
        <f ca="1">SUMPRODUCT($CM48:$DD48,INDIRECT(ADDRESS(BE$2,$DH$2)):INDIRECT(ADDRESS(BE$2,$DY$2)))</f>
        <v>0</v>
      </c>
      <c r="BF48" s="51">
        <f ca="1">SUMPRODUCT($CM48:$DD48,INDIRECT(ADDRESS(BF$2,$DH$2)):INDIRECT(ADDRESS(BF$2,$DY$2)))</f>
        <v>0</v>
      </c>
      <c r="BG48" s="51">
        <f ca="1">SUMPRODUCT($CM48:$DD48,INDIRECT(ADDRESS(BG$2,$DH$2)):INDIRECT(ADDRESS(BG$2,$DY$2)))</f>
        <v>0</v>
      </c>
      <c r="BH48" s="51">
        <f ca="1">SUMPRODUCT($CM48:$DD48,INDIRECT(ADDRESS(BH$2,$DH$2)):INDIRECT(ADDRESS(BH$2,$DY$2)))</f>
        <v>0</v>
      </c>
      <c r="BI48" s="51">
        <f ca="1">SUMPRODUCT($CM48:$DD48,INDIRECT(ADDRESS(BI$2,$DH$2)):INDIRECT(ADDRESS(BI$2,$DY$2)))</f>
        <v>0</v>
      </c>
      <c r="BJ48" s="51">
        <f ca="1">SUMPRODUCT($CM48:$DD48,INDIRECT(ADDRESS(BJ$2,$DH$2)):INDIRECT(ADDRESS(BJ$2,$DY$2)))</f>
        <v>0</v>
      </c>
      <c r="BK48" s="51">
        <f ca="1">SUMPRODUCT($CM48:$DD48,INDIRECT(ADDRESS(BK$2,$DH$2)):INDIRECT(ADDRESS(BK$2,$DY$2)))</f>
        <v>0</v>
      </c>
      <c r="BL48" s="51">
        <f ca="1">SUMPRODUCT($CM48:$DD48,INDIRECT(ADDRESS(BL$2,$DH$2)):INDIRECT(ADDRESS(BL$2,$DY$2)))</f>
        <v>0</v>
      </c>
      <c r="BM48" s="51">
        <f ca="1">SUMPRODUCT($CM48:$DD48,INDIRECT(ADDRESS(BM$2,$DH$2)):INDIRECT(ADDRESS(BM$2,$DY$2)))</f>
        <v>0</v>
      </c>
      <c r="BN48" s="51">
        <f ca="1">SUMPRODUCT($CM48:$DD48,INDIRECT(ADDRESS(BN$2,$DH$2)):INDIRECT(ADDRESS(BN$2,$DY$2)))</f>
        <v>0</v>
      </c>
      <c r="BO48" s="51">
        <f ca="1">SUMPRODUCT($CM48:$DD48,INDIRECT(ADDRESS(BO$2,$DH$2)):INDIRECT(ADDRESS(BO$2,$DY$2)))</f>
        <v>0</v>
      </c>
      <c r="BP48" s="51">
        <f ca="1">SUMPRODUCT($CM48:$DD48,INDIRECT(ADDRESS(BP$2,$DH$2)):INDIRECT(ADDRESS(BP$2,$DY$2)))</f>
        <v>0</v>
      </c>
      <c r="BQ48" s="51">
        <f ca="1">SUMPRODUCT($CM48:$DD48,INDIRECT(ADDRESS(BQ$2,$DH$2)):INDIRECT(ADDRESS(BQ$2,$DY$2)))</f>
        <v>0</v>
      </c>
      <c r="BR48" s="51">
        <f ca="1">SUMPRODUCT($CM48:$DD48,INDIRECT(ADDRESS(BR$2,$DH$2)):INDIRECT(ADDRESS(BR$2,$DY$2)))</f>
        <v>0</v>
      </c>
      <c r="BS48" s="51">
        <f ca="1">SUMPRODUCT($CM48:$DD48,INDIRECT(ADDRESS(BS$2,$DH$2)):INDIRECT(ADDRESS(BS$2,$DY$2)))</f>
        <v>0</v>
      </c>
      <c r="BT48" s="51">
        <f ca="1">SUMPRODUCT($CM48:$DD48,INDIRECT(ADDRESS(BT$2,$DH$2)):INDIRECT(ADDRESS(BT$2,$DY$2)))</f>
        <v>0</v>
      </c>
      <c r="BU48" s="51">
        <f ca="1">SUMPRODUCT($CM48:$DD48,INDIRECT(ADDRESS(BU$2,$DH$2)):INDIRECT(ADDRESS(BU$2,$DY$2)))</f>
        <v>0</v>
      </c>
      <c r="BV48" s="51">
        <f ca="1">SUMPRODUCT($CM48:$DD48,INDIRECT(ADDRESS(BV$2,$DH$2)):INDIRECT(ADDRESS(BV$2,$DY$2)))</f>
        <v>0</v>
      </c>
      <c r="BW48" s="51">
        <f ca="1">SUMPRODUCT($CM48:$DD48,INDIRECT(ADDRESS(BW$2,$DH$2)):INDIRECT(ADDRESS(BW$2,$DY$2)))</f>
        <v>0</v>
      </c>
      <c r="BX48" s="51">
        <f ca="1">SUMPRODUCT($CM48:$DD48,INDIRECT(ADDRESS(BX$2,$DH$2)):INDIRECT(ADDRESS(BX$2,$DY$2)))</f>
        <v>0</v>
      </c>
      <c r="BY48" s="51">
        <f ca="1">SUMPRODUCT($CM48:$DD48,INDIRECT(ADDRESS(BY$2,$DH$2)):INDIRECT(ADDRESS(BY$2,$DY$2)))</f>
        <v>0</v>
      </c>
      <c r="BZ48" s="51">
        <f ca="1">SUMPRODUCT($CM48:$DD48,INDIRECT(ADDRESS(BZ$2,$DH$2)):INDIRECT(ADDRESS(BZ$2,$DY$2)))</f>
        <v>0</v>
      </c>
      <c r="CA48" s="51">
        <f ca="1">SUMPRODUCT($CM48:$DD48,INDIRECT(ADDRESS(CA$2,$DH$2)):INDIRECT(ADDRESS(CA$2,$DY$2)))</f>
        <v>0</v>
      </c>
      <c r="CB48" s="51">
        <f ca="1">SUMPRODUCT($CM48:$DD48,INDIRECT(ADDRESS(CB$2,$DH$2)):INDIRECT(ADDRESS(CB$2,$DY$2)))</f>
        <v>0</v>
      </c>
      <c r="CC48" s="51">
        <f ca="1">SUMPRODUCT($CM48:$DD48,INDIRECT(ADDRESS(CC$2,$DH$2)):INDIRECT(ADDRESS(CC$2,$DY$2)))</f>
        <v>0</v>
      </c>
      <c r="CD48" s="51">
        <f ca="1">SUMPRODUCT($CM48:$DD48,INDIRECT(ADDRESS(CD$2,$DH$2)):INDIRECT(ADDRESS(CD$2,$DY$2)))</f>
        <v>0</v>
      </c>
      <c r="CF48" s="51">
        <f t="shared" ca="1" si="7"/>
        <v>0</v>
      </c>
      <c r="CG48" s="51">
        <f t="shared" ca="1" si="7"/>
        <v>0</v>
      </c>
      <c r="CH48" s="51">
        <f t="shared" ca="1" si="7"/>
        <v>0</v>
      </c>
      <c r="CI48" s="51">
        <f t="shared" ca="1" si="7"/>
        <v>0</v>
      </c>
      <c r="CJ48" s="51">
        <f t="shared" ca="1" si="7"/>
        <v>0</v>
      </c>
      <c r="CK48" s="51">
        <f t="shared" ca="1" si="7"/>
        <v>0</v>
      </c>
      <c r="CM48" s="1">
        <f>VLOOKUP($A48,Auxiliar_OPEX_CustosUnit!$A$4:$BT$129,COLUMN(Auxiliar_OPEX_CustosUnit!S$2),0)</f>
        <v>0</v>
      </c>
      <c r="CN48" s="1">
        <f>VLOOKUP($A48,Auxiliar_OPEX_CustosUnit!$A$4:$BT$129,COLUMN(Auxiliar_OPEX_CustosUnit!T$2),0)</f>
        <v>0</v>
      </c>
      <c r="CO48" s="1">
        <f>VLOOKUP($A48,Auxiliar_OPEX_CustosUnit!$A$4:$BT$129,COLUMN(Auxiliar_OPEX_CustosUnit!U$2),0)</f>
        <v>0</v>
      </c>
      <c r="CP48" s="1">
        <f>VLOOKUP($A48,Auxiliar_OPEX_CustosUnit!$A$4:$BT$129,COLUMN(Auxiliar_OPEX_CustosUnit!V$2),0)</f>
        <v>0</v>
      </c>
      <c r="CQ48" s="1">
        <f>VLOOKUP($A48,Auxiliar_OPEX_CustosUnit!$A$4:$BT$129,COLUMN(Auxiliar_OPEX_CustosUnit!W$2),0)</f>
        <v>0</v>
      </c>
      <c r="CR48" s="1">
        <f>VLOOKUP($A48,Auxiliar_OPEX_CustosUnit!$A$4:$BT$129,COLUMN(Auxiliar_OPEX_CustosUnit!X$2),0)</f>
        <v>0</v>
      </c>
      <c r="CS48" s="1">
        <f>VLOOKUP($A48,Auxiliar_OPEX_CustosUnit!$A$4:$BT$129,COLUMN(Auxiliar_OPEX_CustosUnit!Y$2),0)</f>
        <v>0</v>
      </c>
      <c r="CT48" s="1">
        <f>VLOOKUP($A48,Auxiliar_OPEX_CustosUnit!$A$4:$BT$129,COLUMN(Auxiliar_OPEX_CustosUnit!Z$2),0)</f>
        <v>0</v>
      </c>
      <c r="CU48" s="1">
        <f>VLOOKUP($A48,Auxiliar_OPEX_CustosUnit!$A$4:$BT$129,COLUMN(Auxiliar_OPEX_CustosUnit!AA$2),0)</f>
        <v>0</v>
      </c>
      <c r="CV48" s="1">
        <f>VLOOKUP($A48,Auxiliar_OPEX_CustosUnit!$A$4:$BT$129,COLUMN(Auxiliar_OPEX_CustosUnit!AB$2),0)</f>
        <v>0</v>
      </c>
      <c r="CW48" s="1">
        <f>VLOOKUP($A48,Auxiliar_OPEX_CustosUnit!$A$4:$BT$129,COLUMN(Auxiliar_OPEX_CustosUnit!AC$2),0)</f>
        <v>0</v>
      </c>
      <c r="CX48" s="1">
        <f>VLOOKUP($A48,Auxiliar_OPEX_CustosUnit!$A$4:$BT$129,COLUMN(Auxiliar_OPEX_CustosUnit!AD$2),0)</f>
        <v>0</v>
      </c>
      <c r="CY48" s="1">
        <f>VLOOKUP($A48,Auxiliar_OPEX_CustosUnit!$A$4:$BT$129,COLUMN(Auxiliar_OPEX_CustosUnit!AE$2),0)</f>
        <v>0</v>
      </c>
      <c r="CZ48" s="1">
        <f>VLOOKUP($A48,Auxiliar_OPEX_CustosUnit!$A$4:$BT$129,COLUMN(Auxiliar_OPEX_CustosUnit!AF$2),0)</f>
        <v>0</v>
      </c>
      <c r="DA48" s="1">
        <f>VLOOKUP($A48,Auxiliar_OPEX_CustosUnit!$A$4:$BT$129,COLUMN(Auxiliar_OPEX_CustosUnit!AG$2),0)</f>
        <v>0</v>
      </c>
      <c r="DB48" s="1">
        <f>VLOOKUP($A48,Auxiliar_OPEX_CustosUnit!$A$4:$BT$129,COLUMN(Auxiliar_OPEX_CustosUnit!AH$2),0)</f>
        <v>0</v>
      </c>
      <c r="DC48" s="1">
        <f>VLOOKUP($A48,Auxiliar_OPEX_CustosUnit!$A$4:$BT$129,COLUMN(Auxiliar_OPEX_CustosUnit!AI$2),0)</f>
        <v>0</v>
      </c>
      <c r="DD48" s="1">
        <f>VLOOKUP($A48,Auxiliar_OPEX_CustosUnit!$A$4:$BT$129,COLUMN(Auxiliar_OPEX_CustosUnit!AJ$2),0)</f>
        <v>0</v>
      </c>
      <c r="DG48" s="60">
        <v>44593</v>
      </c>
      <c r="DH48" s="1">
        <v>1</v>
      </c>
      <c r="DI48" s="1">
        <f>INDEX(Auxiliar_OPEX_Drivers!$B$2:$CH$18,MATCH(Auxiliar_OPEX_M!DI$3,Auxiliar_OPEX_Drivers!$B$2:$B$18,0),MATCH($DG48,Auxiliar_OPEX_Drivers!$B$2:$CH$2,0))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INDEX(Auxiliar_OPEX_Drivers!$B$2:$CH$18,MATCH(Auxiliar_OPEX_M!DK$3,Auxiliar_OPEX_Drivers!$B$2:$B$18,0),MATCH($DG48,Auxiliar_OPEX_Drivers!$B$2:$CH$2,0))</f>
        <v>14.866485227498957</v>
      </c>
      <c r="DL48" s="1">
        <f>INDEX(Auxiliar_OPEX_Drivers!$B$2:$CH$18,MATCH(Auxiliar_OPEX_M!DL$3,Auxiliar_OPEX_Drivers!$B$2:$B$18,0),MATCH($DG48,Auxiliar_OPEX_Drivers!$B$2:$CH$2,0))</f>
        <v>65.042552781229105</v>
      </c>
      <c r="DM48" s="1">
        <f>INDEX(Auxiliar_OPEX_Drivers!$B$2:$CH$18,MATCH(Auxiliar_OPEX_M!DM$3,Auxiliar_OPEX_Drivers!$B$2:$B$18,0),MATCH($DG48,Auxiliar_OPEX_Drivers!$B$2:$CH$2,0))</f>
        <v>13</v>
      </c>
      <c r="DN48" s="1">
        <f>INDEX(Auxiliar_OPEX_Drivers!$B$2:$CH$18,MATCH(Auxiliar_OPEX_M!DN$3,Auxiliar_OPEX_Drivers!$B$2:$B$18,0),MATCH($DG48,Auxiliar_OPEX_Drivers!$B$2:$CH$2,0))</f>
        <v>708.81272318102492</v>
      </c>
      <c r="DO48" s="1">
        <f>INDEX(Auxiliar_OPEX_Drivers!$B$2:$CH$18,MATCH(Auxiliar_OPEX_M!DO$3,Auxiliar_OPEX_Drivers!$B$2:$B$18,0),MATCH($DG48,Auxiliar_OPEX_Drivers!$B$2:$CH$2,0))</f>
        <v>12</v>
      </c>
      <c r="DP48" s="1">
        <f>INDEX(Auxiliar_OPEX_Drivers!$B$2:$CH$18,MATCH(Auxiliar_OPEX_M!DP$3,Auxiliar_OPEX_Drivers!$B$2:$B$18,0),MATCH($DG48,Auxiliar_OPEX_Drivers!$B$2:$CH$2,0))</f>
        <v>201.1911480373401</v>
      </c>
      <c r="DQ48" s="1">
        <f>INDEX(Auxiliar_OPEX_Drivers!$B$2:$CH$18,MATCH(Auxiliar_OPEX_M!DQ$3,Auxiliar_OPEX_Drivers!$B$2:$B$18,0),MATCH($DG48,Auxiliar_OPEX_Drivers!$B$2:$CH$2,0))</f>
        <v>37.216621306874742</v>
      </c>
      <c r="DR48" s="1">
        <f>INDEX(Auxiliar_OPEX_Drivers!$B$2:$CH$18,MATCH(Auxiliar_OPEX_M!DR$3,Auxiliar_OPEX_Drivers!$B$2:$B$18,0),MATCH($DG48,Auxiliar_OPEX_Drivers!$B$2:$CH$2,0))</f>
        <v>20267690.184168223</v>
      </c>
      <c r="DS48" s="1">
        <f>INDEX(Auxiliar_OPEX_Drivers!$B$2:$CH$18,MATCH(Auxiliar_OPEX_M!DS$3,Auxiliar_OPEX_Drivers!$B$2:$B$18,0),MATCH($DG48,Auxiliar_OPEX_Drivers!$B$2:$CH$2,0))</f>
        <v>95308.5</v>
      </c>
      <c r="DT48" s="1">
        <f>INDEX(Auxiliar_OPEX_Drivers!$B$2:$CH$18,MATCH(Auxiliar_OPEX_M!DT$3,Auxiliar_OPEX_Drivers!$B$2:$B$18,0),MATCH($DG48,Auxiliar_OPEX_Drivers!$B$2:$CH$2,0))</f>
        <v>11592.511301932838</v>
      </c>
      <c r="DU48" s="1">
        <f>INDEX(Auxiliar_OPEX_Drivers!$B$2:$CH$18,MATCH(Auxiliar_OPEX_M!DU$3,Auxiliar_OPEX_Drivers!$B$2:$B$18,0),MATCH($DG48,Auxiliar_OPEX_Drivers!$B$2:$CH$2,0))</f>
        <v>5491.2552835859333</v>
      </c>
      <c r="DV48" s="1">
        <f>INDEX(Auxiliar_OPEX_Drivers!$B$2:$CH$18,MATCH(Auxiliar_OPEX_M!DV$3,Auxiliar_OPEX_Drivers!$B$2:$B$18,0),MATCH($DG48,Auxiliar_OPEX_Drivers!$B$2:$CH$2,0))</f>
        <v>2385934.0768629499</v>
      </c>
      <c r="DW48" s="1">
        <f>INDEX(Auxiliar_OPEX_Drivers!$B$2:$CH$18,MATCH(Auxiliar_OPEX_M!DW$3,Auxiliar_OPEX_Drivers!$B$2:$B$18,0),MATCH($DG48,Auxiliar_OPEX_Drivers!$B$2:$CH$2,0))</f>
        <v>11448.135783586113</v>
      </c>
      <c r="DX48" s="1">
        <f>INDEX(Auxiliar_OPEX_Drivers!$B$2:$CH$18,MATCH(Auxiliar_OPEX_M!DX$3,Auxiliar_OPEX_Drivers!$B$2:$B$18,0),MATCH($DG48,Auxiliar_OPEX_Drivers!$B$2:$CH$2,0))</f>
        <v>2409563.4821352288</v>
      </c>
      <c r="DY48" s="1">
        <f>INDEX(Auxiliar_OPEX_Drivers!$B$2:$CH$18,MATCH(Auxiliar_OPEX_M!DY$3,Auxiliar_OPEX_Drivers!$B$2:$B$18,0),MATCH($DG48,Auxiliar_OPEX_Drivers!$B$2:$CH$2,0))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59.462278714302897</v>
      </c>
      <c r="E49" s="51">
        <f ca="1">SUMPRODUCT($CM49:$DD49,INDIRECT(ADDRESS(E$2,$DH$2)):INDIRECT(ADDRESS(E$2,$DY$2)))</f>
        <v>59.462278714302897</v>
      </c>
      <c r="F49" s="51">
        <f ca="1">SUMPRODUCT($CM49:$DD49,INDIRECT(ADDRESS(F$2,$DH$2)):INDIRECT(ADDRESS(F$2,$DY$2)))</f>
        <v>59.462278714302897</v>
      </c>
      <c r="G49" s="51">
        <f ca="1">SUMPRODUCT($CM49:$DD49,INDIRECT(ADDRESS(G$2,$DH$2)):INDIRECT(ADDRESS(G$2,$DY$2)))</f>
        <v>59.462278714302897</v>
      </c>
      <c r="H49" s="51">
        <f ca="1">SUMPRODUCT($CM49:$DD49,INDIRECT(ADDRESS(H$2,$DH$2)):INDIRECT(ADDRESS(H$2,$DY$2)))</f>
        <v>59.462278714302897</v>
      </c>
      <c r="I49" s="51">
        <f ca="1">SUMPRODUCT($CM49:$DD49,INDIRECT(ADDRESS(I$2,$DH$2)):INDIRECT(ADDRESS(I$2,$DY$2)))</f>
        <v>59.462278714302897</v>
      </c>
      <c r="J49" s="51">
        <f ca="1">SUMPRODUCT($CM49:$DD49,INDIRECT(ADDRESS(J$2,$DH$2)):INDIRECT(ADDRESS(J$2,$DY$2)))</f>
        <v>59.462278714302897</v>
      </c>
      <c r="K49" s="51">
        <f ca="1">SUMPRODUCT($CM49:$DD49,INDIRECT(ADDRESS(K$2,$DH$2)):INDIRECT(ADDRESS(K$2,$DY$2)))</f>
        <v>59.462278714302897</v>
      </c>
      <c r="L49" s="51">
        <f ca="1">SUMPRODUCT($CM49:$DD49,INDIRECT(ADDRESS(L$2,$DH$2)):INDIRECT(ADDRESS(L$2,$DY$2)))</f>
        <v>59.462278714302897</v>
      </c>
      <c r="M49" s="51">
        <f ca="1">SUMPRODUCT($CM49:$DD49,INDIRECT(ADDRESS(M$2,$DH$2)):INDIRECT(ADDRESS(M$2,$DY$2)))</f>
        <v>59.462278714302897</v>
      </c>
      <c r="N49" s="51">
        <f ca="1">SUMPRODUCT($CM49:$DD49,INDIRECT(ADDRESS(N$2,$DH$2)):INDIRECT(ADDRESS(N$2,$DY$2)))</f>
        <v>59.462278714302897</v>
      </c>
      <c r="O49" s="51">
        <f ca="1">SUMPRODUCT($CM49:$DD49,INDIRECT(ADDRESS(O$2,$DH$2)):INDIRECT(ADDRESS(O$2,$DY$2)))</f>
        <v>59.462278714302897</v>
      </c>
      <c r="P49" s="51">
        <f ca="1">SUMPRODUCT($CM49:$DD49,INDIRECT(ADDRESS(P$2,$DH$2)):INDIRECT(ADDRESS(P$2,$DY$2)))</f>
        <v>59.462278714302897</v>
      </c>
      <c r="Q49" s="51">
        <f ca="1">SUMPRODUCT($CM49:$DD49,INDIRECT(ADDRESS(Q$2,$DH$2)):INDIRECT(ADDRESS(Q$2,$DY$2)))</f>
        <v>59.462278714302897</v>
      </c>
      <c r="R49" s="51">
        <f ca="1">SUMPRODUCT($CM49:$DD49,INDIRECT(ADDRESS(R$2,$DH$2)):INDIRECT(ADDRESS(R$2,$DY$2)))</f>
        <v>59.462278714302897</v>
      </c>
      <c r="S49" s="51">
        <f ca="1">SUMPRODUCT($CM49:$DD49,INDIRECT(ADDRESS(S$2,$DH$2)):INDIRECT(ADDRESS(S$2,$DY$2)))</f>
        <v>59.462278714302897</v>
      </c>
      <c r="T49" s="51">
        <f ca="1">SUMPRODUCT($CM49:$DD49,INDIRECT(ADDRESS(T$2,$DH$2)):INDIRECT(ADDRESS(T$2,$DY$2)))</f>
        <v>59.462278714302897</v>
      </c>
      <c r="U49" s="51">
        <f ca="1">SUMPRODUCT($CM49:$DD49,INDIRECT(ADDRESS(U$2,$DH$2)):INDIRECT(ADDRESS(U$2,$DY$2)))</f>
        <v>59.462278714302897</v>
      </c>
      <c r="V49" s="51">
        <f ca="1">SUMPRODUCT($CM49:$DD49,INDIRECT(ADDRESS(V$2,$DH$2)):INDIRECT(ADDRESS(V$2,$DY$2)))</f>
        <v>59.462278714302897</v>
      </c>
      <c r="W49" s="51">
        <f ca="1">SUMPRODUCT($CM49:$DD49,INDIRECT(ADDRESS(W$2,$DH$2)):INDIRECT(ADDRESS(W$2,$DY$2)))</f>
        <v>59.462278714302897</v>
      </c>
      <c r="X49" s="51">
        <f ca="1">SUMPRODUCT($CM49:$DD49,INDIRECT(ADDRESS(X$2,$DH$2)):INDIRECT(ADDRESS(X$2,$DY$2)))</f>
        <v>59.462278714302897</v>
      </c>
      <c r="Y49" s="51">
        <f ca="1">SUMPRODUCT($CM49:$DD49,INDIRECT(ADDRESS(Y$2,$DH$2)):INDIRECT(ADDRESS(Y$2,$DY$2)))</f>
        <v>59.462278714302897</v>
      </c>
      <c r="Z49" s="51">
        <f ca="1">SUMPRODUCT($CM49:$DD49,INDIRECT(ADDRESS(Z$2,$DH$2)):INDIRECT(ADDRESS(Z$2,$DY$2)))</f>
        <v>59.462278714302897</v>
      </c>
      <c r="AA49" s="51">
        <f ca="1">SUMPRODUCT($CM49:$DD49,INDIRECT(ADDRESS(AA$2,$DH$2)):INDIRECT(ADDRESS(AA$2,$DY$2)))</f>
        <v>59.462278714302897</v>
      </c>
      <c r="AB49" s="51">
        <f ca="1">SUMPRODUCT($CM49:$DD49,INDIRECT(ADDRESS(AB$2,$DH$2)):INDIRECT(ADDRESS(AB$2,$DY$2)))</f>
        <v>59.462278714302897</v>
      </c>
      <c r="AC49" s="51">
        <f ca="1">SUMPRODUCT($CM49:$DD49,INDIRECT(ADDRESS(AC$2,$DH$2)):INDIRECT(ADDRESS(AC$2,$DY$2)))</f>
        <v>59.462278714302897</v>
      </c>
      <c r="AD49" s="51">
        <f ca="1">SUMPRODUCT($CM49:$DD49,INDIRECT(ADDRESS(AD$2,$DH$2)):INDIRECT(ADDRESS(AD$2,$DY$2)))</f>
        <v>59.462278714302897</v>
      </c>
      <c r="AE49" s="51">
        <f ca="1">SUMPRODUCT($CM49:$DD49,INDIRECT(ADDRESS(AE$2,$DH$2)):INDIRECT(ADDRESS(AE$2,$DY$2)))</f>
        <v>59.462278714302897</v>
      </c>
      <c r="AF49" s="51">
        <f ca="1">SUMPRODUCT($CM49:$DD49,INDIRECT(ADDRESS(AF$2,$DH$2)):INDIRECT(ADDRESS(AF$2,$DY$2)))</f>
        <v>59.462278714302897</v>
      </c>
      <c r="AG49" s="51">
        <f ca="1">SUMPRODUCT($CM49:$DD49,INDIRECT(ADDRESS(AG$2,$DH$2)):INDIRECT(ADDRESS(AG$2,$DY$2)))</f>
        <v>59.462278714302897</v>
      </c>
      <c r="AH49" s="51">
        <f ca="1">SUMPRODUCT($CM49:$DD49,INDIRECT(ADDRESS(AH$2,$DH$2)):INDIRECT(ADDRESS(AH$2,$DY$2)))</f>
        <v>59.462278714302897</v>
      </c>
      <c r="AI49" s="51">
        <f ca="1">SUMPRODUCT($CM49:$DD49,INDIRECT(ADDRESS(AI$2,$DH$2)):INDIRECT(ADDRESS(AI$2,$DY$2)))</f>
        <v>59.462278714302897</v>
      </c>
      <c r="AJ49" s="51">
        <f ca="1">SUMPRODUCT($CM49:$DD49,INDIRECT(ADDRESS(AJ$2,$DH$2)):INDIRECT(ADDRESS(AJ$2,$DY$2)))</f>
        <v>59.462278714302897</v>
      </c>
      <c r="AK49" s="51">
        <f ca="1">SUMPRODUCT($CM49:$DD49,INDIRECT(ADDRESS(AK$2,$DH$2)):INDIRECT(ADDRESS(AK$2,$DY$2)))</f>
        <v>59.462278714302897</v>
      </c>
      <c r="AL49" s="51">
        <f ca="1">SUMPRODUCT($CM49:$DD49,INDIRECT(ADDRESS(AL$2,$DH$2)):INDIRECT(ADDRESS(AL$2,$DY$2)))</f>
        <v>59.462278714302897</v>
      </c>
      <c r="AM49" s="51">
        <f ca="1">SUMPRODUCT($CM49:$DD49,INDIRECT(ADDRESS(AM$2,$DH$2)):INDIRECT(ADDRESS(AM$2,$DY$2)))</f>
        <v>59.462278714302897</v>
      </c>
      <c r="AN49" s="51">
        <f ca="1">SUMPRODUCT($CM49:$DD49,INDIRECT(ADDRESS(AN$2,$DH$2)):INDIRECT(ADDRESS(AN$2,$DY$2)))</f>
        <v>59.462278714302897</v>
      </c>
      <c r="AO49" s="51">
        <f ca="1">SUMPRODUCT($CM49:$DD49,INDIRECT(ADDRESS(AO$2,$DH$2)):INDIRECT(ADDRESS(AO$2,$DY$2)))</f>
        <v>59.462278714302897</v>
      </c>
      <c r="AP49" s="51">
        <f ca="1">SUMPRODUCT($CM49:$DD49,INDIRECT(ADDRESS(AP$2,$DH$2)):INDIRECT(ADDRESS(AP$2,$DY$2)))</f>
        <v>59.462278714302897</v>
      </c>
      <c r="AQ49" s="51">
        <f ca="1">SUMPRODUCT($CM49:$DD49,INDIRECT(ADDRESS(AQ$2,$DH$2)):INDIRECT(ADDRESS(AQ$2,$DY$2)))</f>
        <v>59.462278714302897</v>
      </c>
      <c r="AR49" s="51">
        <f ca="1">SUMPRODUCT($CM49:$DD49,INDIRECT(ADDRESS(AR$2,$DH$2)):INDIRECT(ADDRESS(AR$2,$DY$2)))</f>
        <v>59.462278714302897</v>
      </c>
      <c r="AS49" s="51">
        <f ca="1">SUMPRODUCT($CM49:$DD49,INDIRECT(ADDRESS(AS$2,$DH$2)):INDIRECT(ADDRESS(AS$2,$DY$2)))</f>
        <v>59.462278714302897</v>
      </c>
      <c r="AT49" s="51">
        <f ca="1">SUMPRODUCT($CM49:$DD49,INDIRECT(ADDRESS(AT$2,$DH$2)):INDIRECT(ADDRESS(AT$2,$DY$2)))</f>
        <v>59.462278714302897</v>
      </c>
      <c r="AU49" s="51">
        <f ca="1">SUMPRODUCT($CM49:$DD49,INDIRECT(ADDRESS(AU$2,$DH$2)):INDIRECT(ADDRESS(AU$2,$DY$2)))</f>
        <v>59.462278714302897</v>
      </c>
      <c r="AV49" s="51">
        <f ca="1">SUMPRODUCT($CM49:$DD49,INDIRECT(ADDRESS(AV$2,$DH$2)):INDIRECT(ADDRESS(AV$2,$DY$2)))</f>
        <v>59.462278714302897</v>
      </c>
      <c r="AW49" s="51">
        <f ca="1">SUMPRODUCT($CM49:$DD49,INDIRECT(ADDRESS(AW$2,$DH$2)):INDIRECT(ADDRESS(AW$2,$DY$2)))</f>
        <v>59.462278714302897</v>
      </c>
      <c r="AX49" s="51">
        <f ca="1">SUMPRODUCT($CM49:$DD49,INDIRECT(ADDRESS(AX$2,$DH$2)):INDIRECT(ADDRESS(AX$2,$DY$2)))</f>
        <v>59.462278714302897</v>
      </c>
      <c r="AY49" s="51">
        <f ca="1">SUMPRODUCT($CM49:$DD49,INDIRECT(ADDRESS(AY$2,$DH$2)):INDIRECT(ADDRESS(AY$2,$DY$2)))</f>
        <v>59.462278714302897</v>
      </c>
      <c r="AZ49" s="51">
        <f ca="1">SUMPRODUCT($CM49:$DD49,INDIRECT(ADDRESS(AZ$2,$DH$2)):INDIRECT(ADDRESS(AZ$2,$DY$2)))</f>
        <v>59.462278714302897</v>
      </c>
      <c r="BA49" s="51">
        <f ca="1">SUMPRODUCT($CM49:$DD49,INDIRECT(ADDRESS(BA$2,$DH$2)):INDIRECT(ADDRESS(BA$2,$DY$2)))</f>
        <v>59.462278714302897</v>
      </c>
      <c r="BB49" s="51">
        <f ca="1">SUMPRODUCT($CM49:$DD49,INDIRECT(ADDRESS(BB$2,$DH$2)):INDIRECT(ADDRESS(BB$2,$DY$2)))</f>
        <v>59.462278714302897</v>
      </c>
      <c r="BC49" s="51">
        <f ca="1">SUMPRODUCT($CM49:$DD49,INDIRECT(ADDRESS(BC$2,$DH$2)):INDIRECT(ADDRESS(BC$2,$DY$2)))</f>
        <v>59.462278714302897</v>
      </c>
      <c r="BD49" s="51">
        <f ca="1">SUMPRODUCT($CM49:$DD49,INDIRECT(ADDRESS(BD$2,$DH$2)):INDIRECT(ADDRESS(BD$2,$DY$2)))</f>
        <v>59.462278714302897</v>
      </c>
      <c r="BE49" s="51">
        <f ca="1">SUMPRODUCT($CM49:$DD49,INDIRECT(ADDRESS(BE$2,$DH$2)):INDIRECT(ADDRESS(BE$2,$DY$2)))</f>
        <v>59.462278714302897</v>
      </c>
      <c r="BF49" s="51">
        <f ca="1">SUMPRODUCT($CM49:$DD49,INDIRECT(ADDRESS(BF$2,$DH$2)):INDIRECT(ADDRESS(BF$2,$DY$2)))</f>
        <v>59.462278714302897</v>
      </c>
      <c r="BG49" s="51">
        <f ca="1">SUMPRODUCT($CM49:$DD49,INDIRECT(ADDRESS(BG$2,$DH$2)):INDIRECT(ADDRESS(BG$2,$DY$2)))</f>
        <v>59.462278714302897</v>
      </c>
      <c r="BH49" s="51">
        <f ca="1">SUMPRODUCT($CM49:$DD49,INDIRECT(ADDRESS(BH$2,$DH$2)):INDIRECT(ADDRESS(BH$2,$DY$2)))</f>
        <v>59.462278714302897</v>
      </c>
      <c r="BI49" s="51">
        <f ca="1">SUMPRODUCT($CM49:$DD49,INDIRECT(ADDRESS(BI$2,$DH$2)):INDIRECT(ADDRESS(BI$2,$DY$2)))</f>
        <v>59.462278714302897</v>
      </c>
      <c r="BJ49" s="51">
        <f ca="1">SUMPRODUCT($CM49:$DD49,INDIRECT(ADDRESS(BJ$2,$DH$2)):INDIRECT(ADDRESS(BJ$2,$DY$2)))</f>
        <v>59.462278714302897</v>
      </c>
      <c r="BK49" s="51">
        <f ca="1">SUMPRODUCT($CM49:$DD49,INDIRECT(ADDRESS(BK$2,$DH$2)):INDIRECT(ADDRESS(BK$2,$DY$2)))</f>
        <v>59.462278714302897</v>
      </c>
      <c r="BL49" s="51">
        <f ca="1">SUMPRODUCT($CM49:$DD49,INDIRECT(ADDRESS(BL$2,$DH$2)):INDIRECT(ADDRESS(BL$2,$DY$2)))</f>
        <v>59.462278714302897</v>
      </c>
      <c r="BM49" s="51">
        <f ca="1">SUMPRODUCT($CM49:$DD49,INDIRECT(ADDRESS(BM$2,$DH$2)):INDIRECT(ADDRESS(BM$2,$DY$2)))</f>
        <v>59.462278714302897</v>
      </c>
      <c r="BN49" s="51">
        <f ca="1">SUMPRODUCT($CM49:$DD49,INDIRECT(ADDRESS(BN$2,$DH$2)):INDIRECT(ADDRESS(BN$2,$DY$2)))</f>
        <v>59.462278714302897</v>
      </c>
      <c r="BO49" s="51">
        <f ca="1">SUMPRODUCT($CM49:$DD49,INDIRECT(ADDRESS(BO$2,$DH$2)):INDIRECT(ADDRESS(BO$2,$DY$2)))</f>
        <v>59.462278714302897</v>
      </c>
      <c r="BP49" s="51">
        <f ca="1">SUMPRODUCT($CM49:$DD49,INDIRECT(ADDRESS(BP$2,$DH$2)):INDIRECT(ADDRESS(BP$2,$DY$2)))</f>
        <v>59.462278714302897</v>
      </c>
      <c r="BQ49" s="51">
        <f ca="1">SUMPRODUCT($CM49:$DD49,INDIRECT(ADDRESS(BQ$2,$DH$2)):INDIRECT(ADDRESS(BQ$2,$DY$2)))</f>
        <v>59.462278714302897</v>
      </c>
      <c r="BR49" s="51">
        <f ca="1">SUMPRODUCT($CM49:$DD49,INDIRECT(ADDRESS(BR$2,$DH$2)):INDIRECT(ADDRESS(BR$2,$DY$2)))</f>
        <v>59.462278714302897</v>
      </c>
      <c r="BS49" s="51">
        <f ca="1">SUMPRODUCT($CM49:$DD49,INDIRECT(ADDRESS(BS$2,$DH$2)):INDIRECT(ADDRESS(BS$2,$DY$2)))</f>
        <v>59.462278714302897</v>
      </c>
      <c r="BT49" s="51">
        <f ca="1">SUMPRODUCT($CM49:$DD49,INDIRECT(ADDRESS(BT$2,$DH$2)):INDIRECT(ADDRESS(BT$2,$DY$2)))</f>
        <v>59.462278714302897</v>
      </c>
      <c r="BU49" s="51">
        <f ca="1">SUMPRODUCT($CM49:$DD49,INDIRECT(ADDRESS(BU$2,$DH$2)):INDIRECT(ADDRESS(BU$2,$DY$2)))</f>
        <v>59.462278714302897</v>
      </c>
      <c r="BV49" s="51">
        <f ca="1">SUMPRODUCT($CM49:$DD49,INDIRECT(ADDRESS(BV$2,$DH$2)):INDIRECT(ADDRESS(BV$2,$DY$2)))</f>
        <v>59.462278714302897</v>
      </c>
      <c r="BW49" s="51">
        <f ca="1">SUMPRODUCT($CM49:$DD49,INDIRECT(ADDRESS(BW$2,$DH$2)):INDIRECT(ADDRESS(BW$2,$DY$2)))</f>
        <v>59.462278714302897</v>
      </c>
      <c r="BX49" s="51">
        <f ca="1">SUMPRODUCT($CM49:$DD49,INDIRECT(ADDRESS(BX$2,$DH$2)):INDIRECT(ADDRESS(BX$2,$DY$2)))</f>
        <v>59.462278714302897</v>
      </c>
      <c r="BY49" s="51">
        <f ca="1">SUMPRODUCT($CM49:$DD49,INDIRECT(ADDRESS(BY$2,$DH$2)):INDIRECT(ADDRESS(BY$2,$DY$2)))</f>
        <v>59.462278714302897</v>
      </c>
      <c r="BZ49" s="51">
        <f ca="1">SUMPRODUCT($CM49:$DD49,INDIRECT(ADDRESS(BZ$2,$DH$2)):INDIRECT(ADDRESS(BZ$2,$DY$2)))</f>
        <v>59.462278714302897</v>
      </c>
      <c r="CA49" s="51">
        <f ca="1">SUMPRODUCT($CM49:$DD49,INDIRECT(ADDRESS(CA$2,$DH$2)):INDIRECT(ADDRESS(CA$2,$DY$2)))</f>
        <v>59.462278714302897</v>
      </c>
      <c r="CB49" s="51">
        <f ca="1">SUMPRODUCT($CM49:$DD49,INDIRECT(ADDRESS(CB$2,$DH$2)):INDIRECT(ADDRESS(CB$2,$DY$2)))</f>
        <v>59.462278714302897</v>
      </c>
      <c r="CC49" s="51">
        <f ca="1">SUMPRODUCT($CM49:$DD49,INDIRECT(ADDRESS(CC$2,$DH$2)):INDIRECT(ADDRESS(CC$2,$DY$2)))</f>
        <v>59.462278714302897</v>
      </c>
      <c r="CD49" s="51">
        <f ca="1">SUMPRODUCT($CM49:$DD49,INDIRECT(ADDRESS(CD$2,$DH$2)):INDIRECT(ADDRESS(CD$2,$DY$2)))</f>
        <v>59.462278714302897</v>
      </c>
      <c r="CF49" s="51">
        <f t="shared" ca="1" si="7"/>
        <v>713.54734457163477</v>
      </c>
      <c r="CG49" s="51">
        <f t="shared" ca="1" si="7"/>
        <v>713.54734457163477</v>
      </c>
      <c r="CH49" s="51">
        <f t="shared" ca="1" si="7"/>
        <v>713.54734457163477</v>
      </c>
      <c r="CI49" s="51">
        <f t="shared" ca="1" si="7"/>
        <v>713.54734457163477</v>
      </c>
      <c r="CJ49" s="51">
        <f t="shared" ca="1" si="7"/>
        <v>713.54734457163477</v>
      </c>
      <c r="CK49" s="51">
        <f t="shared" ca="1" si="7"/>
        <v>713.54734457163477</v>
      </c>
      <c r="CM49" s="1">
        <f>VLOOKUP($A49,Auxiliar_OPEX_CustosUnit!$A$4:$BT$129,COLUMN(Auxiliar_OPEX_CustosUnit!S$2),0)</f>
        <v>0</v>
      </c>
      <c r="CN49" s="1">
        <f>VLOOKUP($A49,Auxiliar_OPEX_CustosUnit!$A$4:$BT$129,COLUMN(Auxiliar_OPEX_CustosUnit!T$2),0)</f>
        <v>0</v>
      </c>
      <c r="CO49" s="1">
        <f>VLOOKUP($A49,Auxiliar_OPEX_CustosUnit!$A$4:$BT$129,COLUMN(Auxiliar_OPEX_CustosUnit!U$2),0)</f>
        <v>59.462278714302897</v>
      </c>
      <c r="CP49" s="1">
        <f>VLOOKUP($A49,Auxiliar_OPEX_CustosUnit!$A$4:$BT$129,COLUMN(Auxiliar_OPEX_CustosUnit!V$2),0)</f>
        <v>0</v>
      </c>
      <c r="CQ49" s="1">
        <f>VLOOKUP($A49,Auxiliar_OPEX_CustosUnit!$A$4:$BT$129,COLUMN(Auxiliar_OPEX_CustosUnit!W$2),0)</f>
        <v>0</v>
      </c>
      <c r="CR49" s="1">
        <f>VLOOKUP($A49,Auxiliar_OPEX_CustosUnit!$A$4:$BT$129,COLUMN(Auxiliar_OPEX_CustosUnit!X$2),0)</f>
        <v>0</v>
      </c>
      <c r="CS49" s="1">
        <f>VLOOKUP($A49,Auxiliar_OPEX_CustosUnit!$A$4:$BT$129,COLUMN(Auxiliar_OPEX_CustosUnit!Y$2),0)</f>
        <v>0</v>
      </c>
      <c r="CT49" s="1">
        <f>VLOOKUP($A49,Auxiliar_OPEX_CustosUnit!$A$4:$BT$129,COLUMN(Auxiliar_OPEX_CustosUnit!Z$2),0)</f>
        <v>0</v>
      </c>
      <c r="CU49" s="1">
        <f>VLOOKUP($A49,Auxiliar_OPEX_CustosUnit!$A$4:$BT$129,COLUMN(Auxiliar_OPEX_CustosUnit!AA$2),0)</f>
        <v>0</v>
      </c>
      <c r="CV49" s="1">
        <f>VLOOKUP($A49,Auxiliar_OPEX_CustosUnit!$A$4:$BT$129,COLUMN(Auxiliar_OPEX_CustosUnit!AB$2),0)</f>
        <v>0</v>
      </c>
      <c r="CW49" s="1">
        <f>VLOOKUP($A49,Auxiliar_OPEX_CustosUnit!$A$4:$BT$129,COLUMN(Auxiliar_OPEX_CustosUnit!AC$2),0)</f>
        <v>0</v>
      </c>
      <c r="CX49" s="1">
        <f>VLOOKUP($A49,Auxiliar_OPEX_CustosUnit!$A$4:$BT$129,COLUMN(Auxiliar_OPEX_CustosUnit!AD$2),0)</f>
        <v>0</v>
      </c>
      <c r="CY49" s="1">
        <f>VLOOKUP($A49,Auxiliar_OPEX_CustosUnit!$A$4:$BT$129,COLUMN(Auxiliar_OPEX_CustosUnit!AE$2),0)</f>
        <v>0</v>
      </c>
      <c r="CZ49" s="1">
        <f>VLOOKUP($A49,Auxiliar_OPEX_CustosUnit!$A$4:$BT$129,COLUMN(Auxiliar_OPEX_CustosUnit!AF$2),0)</f>
        <v>0</v>
      </c>
      <c r="DA49" s="1">
        <f>VLOOKUP($A49,Auxiliar_OPEX_CustosUnit!$A$4:$BT$129,COLUMN(Auxiliar_OPEX_CustosUnit!AG$2),0)</f>
        <v>0</v>
      </c>
      <c r="DB49" s="1">
        <f>VLOOKUP($A49,Auxiliar_OPEX_CustosUnit!$A$4:$BT$129,COLUMN(Auxiliar_OPEX_CustosUnit!AH$2),0)</f>
        <v>0</v>
      </c>
      <c r="DC49" s="1">
        <f>VLOOKUP($A49,Auxiliar_OPEX_CustosUnit!$A$4:$BT$129,COLUMN(Auxiliar_OPEX_CustosUnit!AI$2),0)</f>
        <v>0</v>
      </c>
      <c r="DD49" s="1">
        <f>VLOOKUP($A49,Auxiliar_OPEX_CustosUnit!$A$4:$BT$129,COLUMN(Auxiliar_OPEX_CustosUnit!AJ$2),0)</f>
        <v>0</v>
      </c>
      <c r="DG49" s="60">
        <v>44621</v>
      </c>
      <c r="DH49" s="1">
        <v>1</v>
      </c>
      <c r="DI49" s="1">
        <f>INDEX(Auxiliar_OPEX_Drivers!$B$2:$CH$18,MATCH(Auxiliar_OPEX_M!DI$3,Auxiliar_OPEX_Drivers!$B$2:$B$18,0),MATCH($DG49,Auxiliar_OPEX_Drivers!$B$2:$CH$2,0))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INDEX(Auxiliar_OPEX_Drivers!$B$2:$CH$18,MATCH(Auxiliar_OPEX_M!DK$3,Auxiliar_OPEX_Drivers!$B$2:$B$18,0),MATCH($DG49,Auxiliar_OPEX_Drivers!$B$2:$CH$2,0))</f>
        <v>14.866485227498957</v>
      </c>
      <c r="DL49" s="1">
        <f>INDEX(Auxiliar_OPEX_Drivers!$B$2:$CH$18,MATCH(Auxiliar_OPEX_M!DL$3,Auxiliar_OPEX_Drivers!$B$2:$B$18,0),MATCH($DG49,Auxiliar_OPEX_Drivers!$B$2:$CH$2,0))</f>
        <v>65.042552781229105</v>
      </c>
      <c r="DM49" s="1">
        <f>INDEX(Auxiliar_OPEX_Drivers!$B$2:$CH$18,MATCH(Auxiliar_OPEX_M!DM$3,Auxiliar_OPEX_Drivers!$B$2:$B$18,0),MATCH($DG49,Auxiliar_OPEX_Drivers!$B$2:$CH$2,0))</f>
        <v>13</v>
      </c>
      <c r="DN49" s="1">
        <f>INDEX(Auxiliar_OPEX_Drivers!$B$2:$CH$18,MATCH(Auxiliar_OPEX_M!DN$3,Auxiliar_OPEX_Drivers!$B$2:$B$18,0),MATCH($DG49,Auxiliar_OPEX_Drivers!$B$2:$CH$2,0))</f>
        <v>708.81272318102492</v>
      </c>
      <c r="DO49" s="1">
        <f>INDEX(Auxiliar_OPEX_Drivers!$B$2:$CH$18,MATCH(Auxiliar_OPEX_M!DO$3,Auxiliar_OPEX_Drivers!$B$2:$B$18,0),MATCH($DG49,Auxiliar_OPEX_Drivers!$B$2:$CH$2,0))</f>
        <v>12</v>
      </c>
      <c r="DP49" s="1">
        <f>INDEX(Auxiliar_OPEX_Drivers!$B$2:$CH$18,MATCH(Auxiliar_OPEX_M!DP$3,Auxiliar_OPEX_Drivers!$B$2:$B$18,0),MATCH($DG49,Auxiliar_OPEX_Drivers!$B$2:$CH$2,0))</f>
        <v>201.1911480373401</v>
      </c>
      <c r="DQ49" s="1">
        <f>INDEX(Auxiliar_OPEX_Drivers!$B$2:$CH$18,MATCH(Auxiliar_OPEX_M!DQ$3,Auxiliar_OPEX_Drivers!$B$2:$B$18,0),MATCH($DG49,Auxiliar_OPEX_Drivers!$B$2:$CH$2,0))</f>
        <v>37.216621306874742</v>
      </c>
      <c r="DR49" s="1">
        <f>INDEX(Auxiliar_OPEX_Drivers!$B$2:$CH$18,MATCH(Auxiliar_OPEX_M!DR$3,Auxiliar_OPEX_Drivers!$B$2:$B$18,0),MATCH($DG49,Auxiliar_OPEX_Drivers!$B$2:$CH$2,0))</f>
        <v>20360176.515471574</v>
      </c>
      <c r="DS49" s="1">
        <f>INDEX(Auxiliar_OPEX_Drivers!$B$2:$CH$18,MATCH(Auxiliar_OPEX_M!DS$3,Auxiliar_OPEX_Drivers!$B$2:$B$18,0),MATCH($DG49,Auxiliar_OPEX_Drivers!$B$2:$CH$2,0))</f>
        <v>92486.331303351006</v>
      </c>
      <c r="DT49" s="1">
        <f>INDEX(Auxiliar_OPEX_Drivers!$B$2:$CH$18,MATCH(Auxiliar_OPEX_M!DT$3,Auxiliar_OPEX_Drivers!$B$2:$B$18,0),MATCH($DG49,Auxiliar_OPEX_Drivers!$B$2:$CH$2,0))</f>
        <v>14108.016427817869</v>
      </c>
      <c r="DU49" s="1">
        <f>INDEX(Auxiliar_OPEX_Drivers!$B$2:$CH$18,MATCH(Auxiliar_OPEX_M!DU$3,Auxiliar_OPEX_Drivers!$B$2:$B$18,0),MATCH($DG49,Auxiliar_OPEX_Drivers!$B$2:$CH$2,0))</f>
        <v>5209.7013327524637</v>
      </c>
      <c r="DV49" s="1">
        <f>INDEX(Auxiliar_OPEX_Drivers!$B$2:$CH$18,MATCH(Auxiliar_OPEX_M!DV$3,Auxiliar_OPEX_Drivers!$B$2:$B$18,0),MATCH($DG49,Auxiliar_OPEX_Drivers!$B$2:$CH$2,0))</f>
        <v>2398805.1681957021</v>
      </c>
      <c r="DW49" s="1">
        <f>INDEX(Auxiliar_OPEX_Drivers!$B$2:$CH$18,MATCH(Auxiliar_OPEX_M!DW$3,Auxiliar_OPEX_Drivers!$B$2:$B$18,0),MATCH($DG49,Auxiliar_OPEX_Drivers!$B$2:$CH$2,0))</f>
        <v>13930.091332752594</v>
      </c>
      <c r="DX49" s="1">
        <f>INDEX(Auxiliar_OPEX_Drivers!$B$2:$CH$18,MATCH(Auxiliar_OPEX_M!DX$3,Auxiliar_OPEX_Drivers!$B$2:$B$18,0),MATCH($DG49,Auxiliar_OPEX_Drivers!$B$2:$CH$2,0))</f>
        <v>2422580.4985630466</v>
      </c>
      <c r="DY49" s="1">
        <f>INDEX(Auxiliar_OPEX_Drivers!$B$2:$CH$18,MATCH(Auxiliar_OPEX_M!DY$3,Auxiliar_OPEX_Drivers!$B$2:$B$18,0),MATCH($DG49,Auxiliar_OPEX_Drivers!$B$2:$CH$2,0))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59.462278714302897</v>
      </c>
      <c r="E50" s="51">
        <f ca="1">SUMPRODUCT($CM50:$DD50,INDIRECT(ADDRESS(E$2,$DH$2)):INDIRECT(ADDRESS(E$2,$DY$2)))</f>
        <v>59.462278714302897</v>
      </c>
      <c r="F50" s="51">
        <f ca="1">SUMPRODUCT($CM50:$DD50,INDIRECT(ADDRESS(F$2,$DH$2)):INDIRECT(ADDRESS(F$2,$DY$2)))</f>
        <v>59.462278714302897</v>
      </c>
      <c r="G50" s="51">
        <f ca="1">SUMPRODUCT($CM50:$DD50,INDIRECT(ADDRESS(G$2,$DH$2)):INDIRECT(ADDRESS(G$2,$DY$2)))</f>
        <v>59.462278714302897</v>
      </c>
      <c r="H50" s="51">
        <f ca="1">SUMPRODUCT($CM50:$DD50,INDIRECT(ADDRESS(H$2,$DH$2)):INDIRECT(ADDRESS(H$2,$DY$2)))</f>
        <v>59.462278714302897</v>
      </c>
      <c r="I50" s="51">
        <f ca="1">SUMPRODUCT($CM50:$DD50,INDIRECT(ADDRESS(I$2,$DH$2)):INDIRECT(ADDRESS(I$2,$DY$2)))</f>
        <v>59.462278714302897</v>
      </c>
      <c r="J50" s="51">
        <f ca="1">SUMPRODUCT($CM50:$DD50,INDIRECT(ADDRESS(J$2,$DH$2)):INDIRECT(ADDRESS(J$2,$DY$2)))</f>
        <v>59.462278714302897</v>
      </c>
      <c r="K50" s="51">
        <f ca="1">SUMPRODUCT($CM50:$DD50,INDIRECT(ADDRESS(K$2,$DH$2)):INDIRECT(ADDRESS(K$2,$DY$2)))</f>
        <v>59.462278714302897</v>
      </c>
      <c r="L50" s="51">
        <f ca="1">SUMPRODUCT($CM50:$DD50,INDIRECT(ADDRESS(L$2,$DH$2)):INDIRECT(ADDRESS(L$2,$DY$2)))</f>
        <v>59.462278714302897</v>
      </c>
      <c r="M50" s="51">
        <f ca="1">SUMPRODUCT($CM50:$DD50,INDIRECT(ADDRESS(M$2,$DH$2)):INDIRECT(ADDRESS(M$2,$DY$2)))</f>
        <v>59.462278714302897</v>
      </c>
      <c r="N50" s="51">
        <f ca="1">SUMPRODUCT($CM50:$DD50,INDIRECT(ADDRESS(N$2,$DH$2)):INDIRECT(ADDRESS(N$2,$DY$2)))</f>
        <v>59.462278714302897</v>
      </c>
      <c r="O50" s="51">
        <f ca="1">SUMPRODUCT($CM50:$DD50,INDIRECT(ADDRESS(O$2,$DH$2)):INDIRECT(ADDRESS(O$2,$DY$2)))</f>
        <v>59.462278714302897</v>
      </c>
      <c r="P50" s="51">
        <f ca="1">SUMPRODUCT($CM50:$DD50,INDIRECT(ADDRESS(P$2,$DH$2)):INDIRECT(ADDRESS(P$2,$DY$2)))</f>
        <v>59.462278714302897</v>
      </c>
      <c r="Q50" s="51">
        <f ca="1">SUMPRODUCT($CM50:$DD50,INDIRECT(ADDRESS(Q$2,$DH$2)):INDIRECT(ADDRESS(Q$2,$DY$2)))</f>
        <v>59.462278714302897</v>
      </c>
      <c r="R50" s="51">
        <f ca="1">SUMPRODUCT($CM50:$DD50,INDIRECT(ADDRESS(R$2,$DH$2)):INDIRECT(ADDRESS(R$2,$DY$2)))</f>
        <v>59.462278714302897</v>
      </c>
      <c r="S50" s="51">
        <f ca="1">SUMPRODUCT($CM50:$DD50,INDIRECT(ADDRESS(S$2,$DH$2)):INDIRECT(ADDRESS(S$2,$DY$2)))</f>
        <v>59.462278714302897</v>
      </c>
      <c r="T50" s="51">
        <f ca="1">SUMPRODUCT($CM50:$DD50,INDIRECT(ADDRESS(T$2,$DH$2)):INDIRECT(ADDRESS(T$2,$DY$2)))</f>
        <v>59.462278714302897</v>
      </c>
      <c r="U50" s="51">
        <f ca="1">SUMPRODUCT($CM50:$DD50,INDIRECT(ADDRESS(U$2,$DH$2)):INDIRECT(ADDRESS(U$2,$DY$2)))</f>
        <v>59.462278714302897</v>
      </c>
      <c r="V50" s="51">
        <f ca="1">SUMPRODUCT($CM50:$DD50,INDIRECT(ADDRESS(V$2,$DH$2)):INDIRECT(ADDRESS(V$2,$DY$2)))</f>
        <v>59.462278714302897</v>
      </c>
      <c r="W50" s="51">
        <f ca="1">SUMPRODUCT($CM50:$DD50,INDIRECT(ADDRESS(W$2,$DH$2)):INDIRECT(ADDRESS(W$2,$DY$2)))</f>
        <v>59.462278714302897</v>
      </c>
      <c r="X50" s="51">
        <f ca="1">SUMPRODUCT($CM50:$DD50,INDIRECT(ADDRESS(X$2,$DH$2)):INDIRECT(ADDRESS(X$2,$DY$2)))</f>
        <v>59.462278714302897</v>
      </c>
      <c r="Y50" s="51">
        <f ca="1">SUMPRODUCT($CM50:$DD50,INDIRECT(ADDRESS(Y$2,$DH$2)):INDIRECT(ADDRESS(Y$2,$DY$2)))</f>
        <v>59.462278714302897</v>
      </c>
      <c r="Z50" s="51">
        <f ca="1">SUMPRODUCT($CM50:$DD50,INDIRECT(ADDRESS(Z$2,$DH$2)):INDIRECT(ADDRESS(Z$2,$DY$2)))</f>
        <v>59.462278714302897</v>
      </c>
      <c r="AA50" s="51">
        <f ca="1">SUMPRODUCT($CM50:$DD50,INDIRECT(ADDRESS(AA$2,$DH$2)):INDIRECT(ADDRESS(AA$2,$DY$2)))</f>
        <v>59.462278714302897</v>
      </c>
      <c r="AB50" s="51">
        <f ca="1">SUMPRODUCT($CM50:$DD50,INDIRECT(ADDRESS(AB$2,$DH$2)):INDIRECT(ADDRESS(AB$2,$DY$2)))</f>
        <v>59.462278714302897</v>
      </c>
      <c r="AC50" s="51">
        <f ca="1">SUMPRODUCT($CM50:$DD50,INDIRECT(ADDRESS(AC$2,$DH$2)):INDIRECT(ADDRESS(AC$2,$DY$2)))</f>
        <v>59.462278714302897</v>
      </c>
      <c r="AD50" s="51">
        <f ca="1">SUMPRODUCT($CM50:$DD50,INDIRECT(ADDRESS(AD$2,$DH$2)):INDIRECT(ADDRESS(AD$2,$DY$2)))</f>
        <v>59.462278714302897</v>
      </c>
      <c r="AE50" s="51">
        <f ca="1">SUMPRODUCT($CM50:$DD50,INDIRECT(ADDRESS(AE$2,$DH$2)):INDIRECT(ADDRESS(AE$2,$DY$2)))</f>
        <v>59.462278714302897</v>
      </c>
      <c r="AF50" s="51">
        <f ca="1">SUMPRODUCT($CM50:$DD50,INDIRECT(ADDRESS(AF$2,$DH$2)):INDIRECT(ADDRESS(AF$2,$DY$2)))</f>
        <v>59.462278714302897</v>
      </c>
      <c r="AG50" s="51">
        <f ca="1">SUMPRODUCT($CM50:$DD50,INDIRECT(ADDRESS(AG$2,$DH$2)):INDIRECT(ADDRESS(AG$2,$DY$2)))</f>
        <v>59.462278714302897</v>
      </c>
      <c r="AH50" s="51">
        <f ca="1">SUMPRODUCT($CM50:$DD50,INDIRECT(ADDRESS(AH$2,$DH$2)):INDIRECT(ADDRESS(AH$2,$DY$2)))</f>
        <v>59.462278714302897</v>
      </c>
      <c r="AI50" s="51">
        <f ca="1">SUMPRODUCT($CM50:$DD50,INDIRECT(ADDRESS(AI$2,$DH$2)):INDIRECT(ADDRESS(AI$2,$DY$2)))</f>
        <v>59.462278714302897</v>
      </c>
      <c r="AJ50" s="51">
        <f ca="1">SUMPRODUCT($CM50:$DD50,INDIRECT(ADDRESS(AJ$2,$DH$2)):INDIRECT(ADDRESS(AJ$2,$DY$2)))</f>
        <v>59.462278714302897</v>
      </c>
      <c r="AK50" s="51">
        <f ca="1">SUMPRODUCT($CM50:$DD50,INDIRECT(ADDRESS(AK$2,$DH$2)):INDIRECT(ADDRESS(AK$2,$DY$2)))</f>
        <v>59.462278714302897</v>
      </c>
      <c r="AL50" s="51">
        <f ca="1">SUMPRODUCT($CM50:$DD50,INDIRECT(ADDRESS(AL$2,$DH$2)):INDIRECT(ADDRESS(AL$2,$DY$2)))</f>
        <v>59.462278714302897</v>
      </c>
      <c r="AM50" s="51">
        <f ca="1">SUMPRODUCT($CM50:$DD50,INDIRECT(ADDRESS(AM$2,$DH$2)):INDIRECT(ADDRESS(AM$2,$DY$2)))</f>
        <v>59.462278714302897</v>
      </c>
      <c r="AN50" s="51">
        <f ca="1">SUMPRODUCT($CM50:$DD50,INDIRECT(ADDRESS(AN$2,$DH$2)):INDIRECT(ADDRESS(AN$2,$DY$2)))</f>
        <v>59.462278714302897</v>
      </c>
      <c r="AO50" s="51">
        <f ca="1">SUMPRODUCT($CM50:$DD50,INDIRECT(ADDRESS(AO$2,$DH$2)):INDIRECT(ADDRESS(AO$2,$DY$2)))</f>
        <v>59.462278714302897</v>
      </c>
      <c r="AP50" s="51">
        <f ca="1">SUMPRODUCT($CM50:$DD50,INDIRECT(ADDRESS(AP$2,$DH$2)):INDIRECT(ADDRESS(AP$2,$DY$2)))</f>
        <v>59.462278714302897</v>
      </c>
      <c r="AQ50" s="51">
        <f ca="1">SUMPRODUCT($CM50:$DD50,INDIRECT(ADDRESS(AQ$2,$DH$2)):INDIRECT(ADDRESS(AQ$2,$DY$2)))</f>
        <v>59.462278714302897</v>
      </c>
      <c r="AR50" s="51">
        <f ca="1">SUMPRODUCT($CM50:$DD50,INDIRECT(ADDRESS(AR$2,$DH$2)):INDIRECT(ADDRESS(AR$2,$DY$2)))</f>
        <v>59.462278714302897</v>
      </c>
      <c r="AS50" s="51">
        <f ca="1">SUMPRODUCT($CM50:$DD50,INDIRECT(ADDRESS(AS$2,$DH$2)):INDIRECT(ADDRESS(AS$2,$DY$2)))</f>
        <v>59.462278714302897</v>
      </c>
      <c r="AT50" s="51">
        <f ca="1">SUMPRODUCT($CM50:$DD50,INDIRECT(ADDRESS(AT$2,$DH$2)):INDIRECT(ADDRESS(AT$2,$DY$2)))</f>
        <v>59.462278714302897</v>
      </c>
      <c r="AU50" s="51">
        <f ca="1">SUMPRODUCT($CM50:$DD50,INDIRECT(ADDRESS(AU$2,$DH$2)):INDIRECT(ADDRESS(AU$2,$DY$2)))</f>
        <v>59.462278714302897</v>
      </c>
      <c r="AV50" s="51">
        <f ca="1">SUMPRODUCT($CM50:$DD50,INDIRECT(ADDRESS(AV$2,$DH$2)):INDIRECT(ADDRESS(AV$2,$DY$2)))</f>
        <v>59.462278714302897</v>
      </c>
      <c r="AW50" s="51">
        <f ca="1">SUMPRODUCT($CM50:$DD50,INDIRECT(ADDRESS(AW$2,$DH$2)):INDIRECT(ADDRESS(AW$2,$DY$2)))</f>
        <v>59.462278714302897</v>
      </c>
      <c r="AX50" s="51">
        <f ca="1">SUMPRODUCT($CM50:$DD50,INDIRECT(ADDRESS(AX$2,$DH$2)):INDIRECT(ADDRESS(AX$2,$DY$2)))</f>
        <v>59.462278714302897</v>
      </c>
      <c r="AY50" s="51">
        <f ca="1">SUMPRODUCT($CM50:$DD50,INDIRECT(ADDRESS(AY$2,$DH$2)):INDIRECT(ADDRESS(AY$2,$DY$2)))</f>
        <v>59.462278714302897</v>
      </c>
      <c r="AZ50" s="51">
        <f ca="1">SUMPRODUCT($CM50:$DD50,INDIRECT(ADDRESS(AZ$2,$DH$2)):INDIRECT(ADDRESS(AZ$2,$DY$2)))</f>
        <v>59.462278714302897</v>
      </c>
      <c r="BA50" s="51">
        <f ca="1">SUMPRODUCT($CM50:$DD50,INDIRECT(ADDRESS(BA$2,$DH$2)):INDIRECT(ADDRESS(BA$2,$DY$2)))</f>
        <v>59.462278714302897</v>
      </c>
      <c r="BB50" s="51">
        <f ca="1">SUMPRODUCT($CM50:$DD50,INDIRECT(ADDRESS(BB$2,$DH$2)):INDIRECT(ADDRESS(BB$2,$DY$2)))</f>
        <v>59.462278714302897</v>
      </c>
      <c r="BC50" s="51">
        <f ca="1">SUMPRODUCT($CM50:$DD50,INDIRECT(ADDRESS(BC$2,$DH$2)):INDIRECT(ADDRESS(BC$2,$DY$2)))</f>
        <v>59.462278714302897</v>
      </c>
      <c r="BD50" s="51">
        <f ca="1">SUMPRODUCT($CM50:$DD50,INDIRECT(ADDRESS(BD$2,$DH$2)):INDIRECT(ADDRESS(BD$2,$DY$2)))</f>
        <v>59.462278714302897</v>
      </c>
      <c r="BE50" s="51">
        <f ca="1">SUMPRODUCT($CM50:$DD50,INDIRECT(ADDRESS(BE$2,$DH$2)):INDIRECT(ADDRESS(BE$2,$DY$2)))</f>
        <v>59.462278714302897</v>
      </c>
      <c r="BF50" s="51">
        <f ca="1">SUMPRODUCT($CM50:$DD50,INDIRECT(ADDRESS(BF$2,$DH$2)):INDIRECT(ADDRESS(BF$2,$DY$2)))</f>
        <v>59.462278714302897</v>
      </c>
      <c r="BG50" s="51">
        <f ca="1">SUMPRODUCT($CM50:$DD50,INDIRECT(ADDRESS(BG$2,$DH$2)):INDIRECT(ADDRESS(BG$2,$DY$2)))</f>
        <v>59.462278714302897</v>
      </c>
      <c r="BH50" s="51">
        <f ca="1">SUMPRODUCT($CM50:$DD50,INDIRECT(ADDRESS(BH$2,$DH$2)):INDIRECT(ADDRESS(BH$2,$DY$2)))</f>
        <v>59.462278714302897</v>
      </c>
      <c r="BI50" s="51">
        <f ca="1">SUMPRODUCT($CM50:$DD50,INDIRECT(ADDRESS(BI$2,$DH$2)):INDIRECT(ADDRESS(BI$2,$DY$2)))</f>
        <v>59.462278714302897</v>
      </c>
      <c r="BJ50" s="51">
        <f ca="1">SUMPRODUCT($CM50:$DD50,INDIRECT(ADDRESS(BJ$2,$DH$2)):INDIRECT(ADDRESS(BJ$2,$DY$2)))</f>
        <v>59.462278714302897</v>
      </c>
      <c r="BK50" s="51">
        <f ca="1">SUMPRODUCT($CM50:$DD50,INDIRECT(ADDRESS(BK$2,$DH$2)):INDIRECT(ADDRESS(BK$2,$DY$2)))</f>
        <v>59.462278714302897</v>
      </c>
      <c r="BL50" s="51">
        <f ca="1">SUMPRODUCT($CM50:$DD50,INDIRECT(ADDRESS(BL$2,$DH$2)):INDIRECT(ADDRESS(BL$2,$DY$2)))</f>
        <v>59.462278714302897</v>
      </c>
      <c r="BM50" s="51">
        <f ca="1">SUMPRODUCT($CM50:$DD50,INDIRECT(ADDRESS(BM$2,$DH$2)):INDIRECT(ADDRESS(BM$2,$DY$2)))</f>
        <v>59.462278714302897</v>
      </c>
      <c r="BN50" s="51">
        <f ca="1">SUMPRODUCT($CM50:$DD50,INDIRECT(ADDRESS(BN$2,$DH$2)):INDIRECT(ADDRESS(BN$2,$DY$2)))</f>
        <v>59.462278714302897</v>
      </c>
      <c r="BO50" s="51">
        <f ca="1">SUMPRODUCT($CM50:$DD50,INDIRECT(ADDRESS(BO$2,$DH$2)):INDIRECT(ADDRESS(BO$2,$DY$2)))</f>
        <v>59.462278714302897</v>
      </c>
      <c r="BP50" s="51">
        <f ca="1">SUMPRODUCT($CM50:$DD50,INDIRECT(ADDRESS(BP$2,$DH$2)):INDIRECT(ADDRESS(BP$2,$DY$2)))</f>
        <v>59.462278714302897</v>
      </c>
      <c r="BQ50" s="51">
        <f ca="1">SUMPRODUCT($CM50:$DD50,INDIRECT(ADDRESS(BQ$2,$DH$2)):INDIRECT(ADDRESS(BQ$2,$DY$2)))</f>
        <v>59.462278714302897</v>
      </c>
      <c r="BR50" s="51">
        <f ca="1">SUMPRODUCT($CM50:$DD50,INDIRECT(ADDRESS(BR$2,$DH$2)):INDIRECT(ADDRESS(BR$2,$DY$2)))</f>
        <v>59.462278714302897</v>
      </c>
      <c r="BS50" s="51">
        <f ca="1">SUMPRODUCT($CM50:$DD50,INDIRECT(ADDRESS(BS$2,$DH$2)):INDIRECT(ADDRESS(BS$2,$DY$2)))</f>
        <v>59.462278714302897</v>
      </c>
      <c r="BT50" s="51">
        <f ca="1">SUMPRODUCT($CM50:$DD50,INDIRECT(ADDRESS(BT$2,$DH$2)):INDIRECT(ADDRESS(BT$2,$DY$2)))</f>
        <v>59.462278714302897</v>
      </c>
      <c r="BU50" s="51">
        <f ca="1">SUMPRODUCT($CM50:$DD50,INDIRECT(ADDRESS(BU$2,$DH$2)):INDIRECT(ADDRESS(BU$2,$DY$2)))</f>
        <v>59.462278714302897</v>
      </c>
      <c r="BV50" s="51">
        <f ca="1">SUMPRODUCT($CM50:$DD50,INDIRECT(ADDRESS(BV$2,$DH$2)):INDIRECT(ADDRESS(BV$2,$DY$2)))</f>
        <v>59.462278714302897</v>
      </c>
      <c r="BW50" s="51">
        <f ca="1">SUMPRODUCT($CM50:$DD50,INDIRECT(ADDRESS(BW$2,$DH$2)):INDIRECT(ADDRESS(BW$2,$DY$2)))</f>
        <v>59.462278714302897</v>
      </c>
      <c r="BX50" s="51">
        <f ca="1">SUMPRODUCT($CM50:$DD50,INDIRECT(ADDRESS(BX$2,$DH$2)):INDIRECT(ADDRESS(BX$2,$DY$2)))</f>
        <v>59.462278714302897</v>
      </c>
      <c r="BY50" s="51">
        <f ca="1">SUMPRODUCT($CM50:$DD50,INDIRECT(ADDRESS(BY$2,$DH$2)):INDIRECT(ADDRESS(BY$2,$DY$2)))</f>
        <v>59.462278714302897</v>
      </c>
      <c r="BZ50" s="51">
        <f ca="1">SUMPRODUCT($CM50:$DD50,INDIRECT(ADDRESS(BZ$2,$DH$2)):INDIRECT(ADDRESS(BZ$2,$DY$2)))</f>
        <v>59.462278714302897</v>
      </c>
      <c r="CA50" s="51">
        <f ca="1">SUMPRODUCT($CM50:$DD50,INDIRECT(ADDRESS(CA$2,$DH$2)):INDIRECT(ADDRESS(CA$2,$DY$2)))</f>
        <v>59.462278714302897</v>
      </c>
      <c r="CB50" s="51">
        <f ca="1">SUMPRODUCT($CM50:$DD50,INDIRECT(ADDRESS(CB$2,$DH$2)):INDIRECT(ADDRESS(CB$2,$DY$2)))</f>
        <v>59.462278714302897</v>
      </c>
      <c r="CC50" s="51">
        <f ca="1">SUMPRODUCT($CM50:$DD50,INDIRECT(ADDRESS(CC$2,$DH$2)):INDIRECT(ADDRESS(CC$2,$DY$2)))</f>
        <v>59.462278714302897</v>
      </c>
      <c r="CD50" s="51">
        <f ca="1">SUMPRODUCT($CM50:$DD50,INDIRECT(ADDRESS(CD$2,$DH$2)):INDIRECT(ADDRESS(CD$2,$DY$2)))</f>
        <v>59.462278714302897</v>
      </c>
      <c r="CF50" s="51">
        <f t="shared" ca="1" si="7"/>
        <v>713.54734457163477</v>
      </c>
      <c r="CG50" s="51">
        <f t="shared" ca="1" si="7"/>
        <v>713.54734457163477</v>
      </c>
      <c r="CH50" s="51">
        <f t="shared" ca="1" si="7"/>
        <v>713.54734457163477</v>
      </c>
      <c r="CI50" s="51">
        <f t="shared" ca="1" si="7"/>
        <v>713.54734457163477</v>
      </c>
      <c r="CJ50" s="51">
        <f t="shared" ca="1" si="7"/>
        <v>713.54734457163477</v>
      </c>
      <c r="CK50" s="51">
        <f t="shared" ca="1" si="7"/>
        <v>713.54734457163477</v>
      </c>
      <c r="CM50" s="1">
        <f>VLOOKUP($A50,Auxiliar_OPEX_CustosUnit!$A$4:$BT$129,COLUMN(Auxiliar_OPEX_CustosUnit!S$2),0)</f>
        <v>0</v>
      </c>
      <c r="CN50" s="1">
        <f>VLOOKUP($A50,Auxiliar_OPEX_CustosUnit!$A$4:$BT$129,COLUMN(Auxiliar_OPEX_CustosUnit!T$2),0)</f>
        <v>0</v>
      </c>
      <c r="CO50" s="1">
        <f>VLOOKUP($A50,Auxiliar_OPEX_CustosUnit!$A$4:$BT$129,COLUMN(Auxiliar_OPEX_CustosUnit!U$2),0)</f>
        <v>59.462278714302897</v>
      </c>
      <c r="CP50" s="1">
        <f>VLOOKUP($A50,Auxiliar_OPEX_CustosUnit!$A$4:$BT$129,COLUMN(Auxiliar_OPEX_CustosUnit!V$2),0)</f>
        <v>0</v>
      </c>
      <c r="CQ50" s="1">
        <f>VLOOKUP($A50,Auxiliar_OPEX_CustosUnit!$A$4:$BT$129,COLUMN(Auxiliar_OPEX_CustosUnit!W$2),0)</f>
        <v>0</v>
      </c>
      <c r="CR50" s="1">
        <f>VLOOKUP($A50,Auxiliar_OPEX_CustosUnit!$A$4:$BT$129,COLUMN(Auxiliar_OPEX_CustosUnit!X$2),0)</f>
        <v>0</v>
      </c>
      <c r="CS50" s="1">
        <f>VLOOKUP($A50,Auxiliar_OPEX_CustosUnit!$A$4:$BT$129,COLUMN(Auxiliar_OPEX_CustosUnit!Y$2),0)</f>
        <v>0</v>
      </c>
      <c r="CT50" s="1">
        <f>VLOOKUP($A50,Auxiliar_OPEX_CustosUnit!$A$4:$BT$129,COLUMN(Auxiliar_OPEX_CustosUnit!Z$2),0)</f>
        <v>0</v>
      </c>
      <c r="CU50" s="1">
        <f>VLOOKUP($A50,Auxiliar_OPEX_CustosUnit!$A$4:$BT$129,COLUMN(Auxiliar_OPEX_CustosUnit!AA$2),0)</f>
        <v>0</v>
      </c>
      <c r="CV50" s="1">
        <f>VLOOKUP($A50,Auxiliar_OPEX_CustosUnit!$A$4:$BT$129,COLUMN(Auxiliar_OPEX_CustosUnit!AB$2),0)</f>
        <v>0</v>
      </c>
      <c r="CW50" s="1">
        <f>VLOOKUP($A50,Auxiliar_OPEX_CustosUnit!$A$4:$BT$129,COLUMN(Auxiliar_OPEX_CustosUnit!AC$2),0)</f>
        <v>0</v>
      </c>
      <c r="CX50" s="1">
        <f>VLOOKUP($A50,Auxiliar_OPEX_CustosUnit!$A$4:$BT$129,COLUMN(Auxiliar_OPEX_CustosUnit!AD$2),0)</f>
        <v>0</v>
      </c>
      <c r="CY50" s="1">
        <f>VLOOKUP($A50,Auxiliar_OPEX_CustosUnit!$A$4:$BT$129,COLUMN(Auxiliar_OPEX_CustosUnit!AE$2),0)</f>
        <v>0</v>
      </c>
      <c r="CZ50" s="1">
        <f>VLOOKUP($A50,Auxiliar_OPEX_CustosUnit!$A$4:$BT$129,COLUMN(Auxiliar_OPEX_CustosUnit!AF$2),0)</f>
        <v>0</v>
      </c>
      <c r="DA50" s="1">
        <f>VLOOKUP($A50,Auxiliar_OPEX_CustosUnit!$A$4:$BT$129,COLUMN(Auxiliar_OPEX_CustosUnit!AG$2),0)</f>
        <v>0</v>
      </c>
      <c r="DB50" s="1">
        <f>VLOOKUP($A50,Auxiliar_OPEX_CustosUnit!$A$4:$BT$129,COLUMN(Auxiliar_OPEX_CustosUnit!AH$2),0)</f>
        <v>0</v>
      </c>
      <c r="DC50" s="1">
        <f>VLOOKUP($A50,Auxiliar_OPEX_CustosUnit!$A$4:$BT$129,COLUMN(Auxiliar_OPEX_CustosUnit!AI$2),0)</f>
        <v>0</v>
      </c>
      <c r="DD50" s="1">
        <f>VLOOKUP($A50,Auxiliar_OPEX_CustosUnit!$A$4:$BT$129,COLUMN(Auxiliar_OPEX_CustosUnit!AJ$2),0)</f>
        <v>0</v>
      </c>
      <c r="DG50" s="60">
        <v>44652</v>
      </c>
      <c r="DH50" s="1">
        <v>1</v>
      </c>
      <c r="DI50" s="1">
        <f>INDEX(Auxiliar_OPEX_Drivers!$B$2:$CH$18,MATCH(Auxiliar_OPEX_M!DI$3,Auxiliar_OPEX_Drivers!$B$2:$B$18,0),MATCH($DG50,Auxiliar_OPEX_Drivers!$B$2:$CH$2,0))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INDEX(Auxiliar_OPEX_Drivers!$B$2:$CH$18,MATCH(Auxiliar_OPEX_M!DK$3,Auxiliar_OPEX_Drivers!$B$2:$B$18,0),MATCH($DG50,Auxiliar_OPEX_Drivers!$B$2:$CH$2,0))</f>
        <v>14.866485227498957</v>
      </c>
      <c r="DL50" s="1">
        <f>INDEX(Auxiliar_OPEX_Drivers!$B$2:$CH$18,MATCH(Auxiliar_OPEX_M!DL$3,Auxiliar_OPEX_Drivers!$B$2:$B$18,0),MATCH($DG50,Auxiliar_OPEX_Drivers!$B$2:$CH$2,0))</f>
        <v>65.042552781229105</v>
      </c>
      <c r="DM50" s="1">
        <f>INDEX(Auxiliar_OPEX_Drivers!$B$2:$CH$18,MATCH(Auxiliar_OPEX_M!DM$3,Auxiliar_OPEX_Drivers!$B$2:$B$18,0),MATCH($DG50,Auxiliar_OPEX_Drivers!$B$2:$CH$2,0))</f>
        <v>13</v>
      </c>
      <c r="DN50" s="1">
        <f>INDEX(Auxiliar_OPEX_Drivers!$B$2:$CH$18,MATCH(Auxiliar_OPEX_M!DN$3,Auxiliar_OPEX_Drivers!$B$2:$B$18,0),MATCH($DG50,Auxiliar_OPEX_Drivers!$B$2:$CH$2,0))</f>
        <v>708.81272318102492</v>
      </c>
      <c r="DO50" s="1">
        <f>INDEX(Auxiliar_OPEX_Drivers!$B$2:$CH$18,MATCH(Auxiliar_OPEX_M!DO$3,Auxiliar_OPEX_Drivers!$B$2:$B$18,0),MATCH($DG50,Auxiliar_OPEX_Drivers!$B$2:$CH$2,0))</f>
        <v>12</v>
      </c>
      <c r="DP50" s="1">
        <f>INDEX(Auxiliar_OPEX_Drivers!$B$2:$CH$18,MATCH(Auxiliar_OPEX_M!DP$3,Auxiliar_OPEX_Drivers!$B$2:$B$18,0),MATCH($DG50,Auxiliar_OPEX_Drivers!$B$2:$CH$2,0))</f>
        <v>201.1911480373401</v>
      </c>
      <c r="DQ50" s="1">
        <f>INDEX(Auxiliar_OPEX_Drivers!$B$2:$CH$18,MATCH(Auxiliar_OPEX_M!DQ$3,Auxiliar_OPEX_Drivers!$B$2:$B$18,0),MATCH($DG50,Auxiliar_OPEX_Drivers!$B$2:$CH$2,0))</f>
        <v>37.216621306874742</v>
      </c>
      <c r="DR50" s="1">
        <f>INDEX(Auxiliar_OPEX_Drivers!$B$2:$CH$18,MATCH(Auxiliar_OPEX_M!DR$3,Auxiliar_OPEX_Drivers!$B$2:$B$18,0),MATCH($DG50,Auxiliar_OPEX_Drivers!$B$2:$CH$2,0))</f>
        <v>20456837.25934542</v>
      </c>
      <c r="DS50" s="1">
        <f>INDEX(Auxiliar_OPEX_Drivers!$B$2:$CH$18,MATCH(Auxiliar_OPEX_M!DS$3,Auxiliar_OPEX_Drivers!$B$2:$B$18,0),MATCH($DG50,Auxiliar_OPEX_Drivers!$B$2:$CH$2,0))</f>
        <v>96660.743873844505</v>
      </c>
      <c r="DT50" s="1">
        <f>INDEX(Auxiliar_OPEX_Drivers!$B$2:$CH$18,MATCH(Auxiliar_OPEX_M!DT$3,Auxiliar_OPEX_Drivers!$B$2:$B$18,0),MATCH($DG50,Auxiliar_OPEX_Drivers!$B$2:$CH$2,0))</f>
        <v>13976.459166085146</v>
      </c>
      <c r="DU50" s="1">
        <f>INDEX(Auxiliar_OPEX_Drivers!$B$2:$CH$18,MATCH(Auxiliar_OPEX_M!DU$3,Auxiliar_OPEX_Drivers!$B$2:$B$18,0),MATCH($DG50,Auxiliar_OPEX_Drivers!$B$2:$CH$2,0))</f>
        <v>5209.7013327521709</v>
      </c>
      <c r="DV50" s="1">
        <f>INDEX(Auxiliar_OPEX_Drivers!$B$2:$CH$18,MATCH(Auxiliar_OPEX_M!DV$3,Auxiliar_OPEX_Drivers!$B$2:$B$18,0),MATCH($DG50,Auxiliar_OPEX_Drivers!$B$2:$CH$2,0))</f>
        <v>2411653.5765284542</v>
      </c>
      <c r="DW50" s="1">
        <f>INDEX(Auxiliar_OPEX_Drivers!$B$2:$CH$18,MATCH(Auxiliar_OPEX_M!DW$3,Auxiliar_OPEX_Drivers!$B$2:$B$18,0),MATCH($DG50,Auxiliar_OPEX_Drivers!$B$2:$CH$2,0))</f>
        <v>13833.408332751815</v>
      </c>
      <c r="DX50" s="1">
        <f>INDEX(Auxiliar_OPEX_Drivers!$B$2:$CH$18,MATCH(Auxiliar_OPEX_M!DX$3,Auxiliar_OPEX_Drivers!$B$2:$B$18,0),MATCH($DG50,Auxiliar_OPEX_Drivers!$B$2:$CH$2,0))</f>
        <v>2435539.9577291319</v>
      </c>
      <c r="DY50" s="1">
        <f>INDEX(Auxiliar_OPEX_Drivers!$B$2:$CH$18,MATCH(Auxiliar_OPEX_M!DY$3,Auxiliar_OPEX_Drivers!$B$2:$B$18,0),MATCH($DG50,Auxiliar_OPEX_Drivers!$B$2:$CH$2,0))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0</v>
      </c>
      <c r="E51" s="51">
        <f ca="1">SUMPRODUCT($CM51:$DD51,INDIRECT(ADDRESS(E$2,$DH$2)):INDIRECT(ADDRESS(E$2,$DY$2)))</f>
        <v>0</v>
      </c>
      <c r="F51" s="51">
        <f ca="1">SUMPRODUCT($CM51:$DD51,INDIRECT(ADDRESS(F$2,$DH$2)):INDIRECT(ADDRESS(F$2,$DY$2)))</f>
        <v>0</v>
      </c>
      <c r="G51" s="51">
        <f ca="1">SUMPRODUCT($CM51:$DD51,INDIRECT(ADDRESS(G$2,$DH$2)):INDIRECT(ADDRESS(G$2,$DY$2)))</f>
        <v>0</v>
      </c>
      <c r="H51" s="51">
        <f ca="1">SUMPRODUCT($CM51:$DD51,INDIRECT(ADDRESS(H$2,$DH$2)):INDIRECT(ADDRESS(H$2,$DY$2)))</f>
        <v>0</v>
      </c>
      <c r="I51" s="51">
        <f ca="1">SUMPRODUCT($CM51:$DD51,INDIRECT(ADDRESS(I$2,$DH$2)):INDIRECT(ADDRESS(I$2,$DY$2)))</f>
        <v>0</v>
      </c>
      <c r="J51" s="51">
        <f ca="1">SUMPRODUCT($CM51:$DD51,INDIRECT(ADDRESS(J$2,$DH$2)):INDIRECT(ADDRESS(J$2,$DY$2)))</f>
        <v>0</v>
      </c>
      <c r="K51" s="51">
        <f ca="1">SUMPRODUCT($CM51:$DD51,INDIRECT(ADDRESS(K$2,$DH$2)):INDIRECT(ADDRESS(K$2,$DY$2)))</f>
        <v>0</v>
      </c>
      <c r="L51" s="51">
        <f ca="1">SUMPRODUCT($CM51:$DD51,INDIRECT(ADDRESS(L$2,$DH$2)):INDIRECT(ADDRESS(L$2,$DY$2)))</f>
        <v>0</v>
      </c>
      <c r="M51" s="51">
        <f ca="1">SUMPRODUCT($CM51:$DD51,INDIRECT(ADDRESS(M$2,$DH$2)):INDIRECT(ADDRESS(M$2,$DY$2)))</f>
        <v>0</v>
      </c>
      <c r="N51" s="51">
        <f ca="1">SUMPRODUCT($CM51:$DD51,INDIRECT(ADDRESS(N$2,$DH$2)):INDIRECT(ADDRESS(N$2,$DY$2)))</f>
        <v>0</v>
      </c>
      <c r="O51" s="51">
        <f ca="1">SUMPRODUCT($CM51:$DD51,INDIRECT(ADDRESS(O$2,$DH$2)):INDIRECT(ADDRESS(O$2,$DY$2)))</f>
        <v>0</v>
      </c>
      <c r="P51" s="51">
        <f ca="1">SUMPRODUCT($CM51:$DD51,INDIRECT(ADDRESS(P$2,$DH$2)):INDIRECT(ADDRESS(P$2,$DY$2)))</f>
        <v>0</v>
      </c>
      <c r="Q51" s="51">
        <f ca="1">SUMPRODUCT($CM51:$DD51,INDIRECT(ADDRESS(Q$2,$DH$2)):INDIRECT(ADDRESS(Q$2,$DY$2)))</f>
        <v>0</v>
      </c>
      <c r="R51" s="51">
        <f ca="1">SUMPRODUCT($CM51:$DD51,INDIRECT(ADDRESS(R$2,$DH$2)):INDIRECT(ADDRESS(R$2,$DY$2)))</f>
        <v>0</v>
      </c>
      <c r="S51" s="51">
        <f ca="1">SUMPRODUCT($CM51:$DD51,INDIRECT(ADDRESS(S$2,$DH$2)):INDIRECT(ADDRESS(S$2,$DY$2)))</f>
        <v>0</v>
      </c>
      <c r="T51" s="51">
        <f ca="1">SUMPRODUCT($CM51:$DD51,INDIRECT(ADDRESS(T$2,$DH$2)):INDIRECT(ADDRESS(T$2,$DY$2)))</f>
        <v>0</v>
      </c>
      <c r="U51" s="51">
        <f ca="1">SUMPRODUCT($CM51:$DD51,INDIRECT(ADDRESS(U$2,$DH$2)):INDIRECT(ADDRESS(U$2,$DY$2)))</f>
        <v>0</v>
      </c>
      <c r="V51" s="51">
        <f ca="1">SUMPRODUCT($CM51:$DD51,INDIRECT(ADDRESS(V$2,$DH$2)):INDIRECT(ADDRESS(V$2,$DY$2)))</f>
        <v>0</v>
      </c>
      <c r="W51" s="51">
        <f ca="1">SUMPRODUCT($CM51:$DD51,INDIRECT(ADDRESS(W$2,$DH$2)):INDIRECT(ADDRESS(W$2,$DY$2)))</f>
        <v>0</v>
      </c>
      <c r="X51" s="51">
        <f ca="1">SUMPRODUCT($CM51:$DD51,INDIRECT(ADDRESS(X$2,$DH$2)):INDIRECT(ADDRESS(X$2,$DY$2)))</f>
        <v>0</v>
      </c>
      <c r="Y51" s="51">
        <f ca="1">SUMPRODUCT($CM51:$DD51,INDIRECT(ADDRESS(Y$2,$DH$2)):INDIRECT(ADDRESS(Y$2,$DY$2)))</f>
        <v>0</v>
      </c>
      <c r="Z51" s="51">
        <f ca="1">SUMPRODUCT($CM51:$DD51,INDIRECT(ADDRESS(Z$2,$DH$2)):INDIRECT(ADDRESS(Z$2,$DY$2)))</f>
        <v>0</v>
      </c>
      <c r="AA51" s="51">
        <f ca="1">SUMPRODUCT($CM51:$DD51,INDIRECT(ADDRESS(AA$2,$DH$2)):INDIRECT(ADDRESS(AA$2,$DY$2)))</f>
        <v>0</v>
      </c>
      <c r="AB51" s="51">
        <f ca="1">SUMPRODUCT($CM51:$DD51,INDIRECT(ADDRESS(AB$2,$DH$2)):INDIRECT(ADDRESS(AB$2,$DY$2)))</f>
        <v>0</v>
      </c>
      <c r="AC51" s="51">
        <f ca="1">SUMPRODUCT($CM51:$DD51,INDIRECT(ADDRESS(AC$2,$DH$2)):INDIRECT(ADDRESS(AC$2,$DY$2)))</f>
        <v>0</v>
      </c>
      <c r="AD51" s="51">
        <f ca="1">SUMPRODUCT($CM51:$DD51,INDIRECT(ADDRESS(AD$2,$DH$2)):INDIRECT(ADDRESS(AD$2,$DY$2)))</f>
        <v>0</v>
      </c>
      <c r="AE51" s="51">
        <f ca="1">SUMPRODUCT($CM51:$DD51,INDIRECT(ADDRESS(AE$2,$DH$2)):INDIRECT(ADDRESS(AE$2,$DY$2)))</f>
        <v>0</v>
      </c>
      <c r="AF51" s="51">
        <f ca="1">SUMPRODUCT($CM51:$DD51,INDIRECT(ADDRESS(AF$2,$DH$2)):INDIRECT(ADDRESS(AF$2,$DY$2)))</f>
        <v>0</v>
      </c>
      <c r="AG51" s="51">
        <f ca="1">SUMPRODUCT($CM51:$DD51,INDIRECT(ADDRESS(AG$2,$DH$2)):INDIRECT(ADDRESS(AG$2,$DY$2)))</f>
        <v>0</v>
      </c>
      <c r="AH51" s="51">
        <f ca="1">SUMPRODUCT($CM51:$DD51,INDIRECT(ADDRESS(AH$2,$DH$2)):INDIRECT(ADDRESS(AH$2,$DY$2)))</f>
        <v>0</v>
      </c>
      <c r="AI51" s="51">
        <f ca="1">SUMPRODUCT($CM51:$DD51,INDIRECT(ADDRESS(AI$2,$DH$2)):INDIRECT(ADDRESS(AI$2,$DY$2)))</f>
        <v>0</v>
      </c>
      <c r="AJ51" s="51">
        <f ca="1">SUMPRODUCT($CM51:$DD51,INDIRECT(ADDRESS(AJ$2,$DH$2)):INDIRECT(ADDRESS(AJ$2,$DY$2)))</f>
        <v>0</v>
      </c>
      <c r="AK51" s="51">
        <f ca="1">SUMPRODUCT($CM51:$DD51,INDIRECT(ADDRESS(AK$2,$DH$2)):INDIRECT(ADDRESS(AK$2,$DY$2)))</f>
        <v>0</v>
      </c>
      <c r="AL51" s="51">
        <f ca="1">SUMPRODUCT($CM51:$DD51,INDIRECT(ADDRESS(AL$2,$DH$2)):INDIRECT(ADDRESS(AL$2,$DY$2)))</f>
        <v>0</v>
      </c>
      <c r="AM51" s="51">
        <f ca="1">SUMPRODUCT($CM51:$DD51,INDIRECT(ADDRESS(AM$2,$DH$2)):INDIRECT(ADDRESS(AM$2,$DY$2)))</f>
        <v>0</v>
      </c>
      <c r="AN51" s="51">
        <f ca="1">SUMPRODUCT($CM51:$DD51,INDIRECT(ADDRESS(AN$2,$DH$2)):INDIRECT(ADDRESS(AN$2,$DY$2)))</f>
        <v>0</v>
      </c>
      <c r="AO51" s="51">
        <f ca="1">SUMPRODUCT($CM51:$DD51,INDIRECT(ADDRESS(AO$2,$DH$2)):INDIRECT(ADDRESS(AO$2,$DY$2)))</f>
        <v>0</v>
      </c>
      <c r="AP51" s="51">
        <f ca="1">SUMPRODUCT($CM51:$DD51,INDIRECT(ADDRESS(AP$2,$DH$2)):INDIRECT(ADDRESS(AP$2,$DY$2)))</f>
        <v>0</v>
      </c>
      <c r="AQ51" s="51">
        <f ca="1">SUMPRODUCT($CM51:$DD51,INDIRECT(ADDRESS(AQ$2,$DH$2)):INDIRECT(ADDRESS(AQ$2,$DY$2)))</f>
        <v>0</v>
      </c>
      <c r="AR51" s="51">
        <f ca="1">SUMPRODUCT($CM51:$DD51,INDIRECT(ADDRESS(AR$2,$DH$2)):INDIRECT(ADDRESS(AR$2,$DY$2)))</f>
        <v>0</v>
      </c>
      <c r="AS51" s="51">
        <f ca="1">SUMPRODUCT($CM51:$DD51,INDIRECT(ADDRESS(AS$2,$DH$2)):INDIRECT(ADDRESS(AS$2,$DY$2)))</f>
        <v>0</v>
      </c>
      <c r="AT51" s="51">
        <f ca="1">SUMPRODUCT($CM51:$DD51,INDIRECT(ADDRESS(AT$2,$DH$2)):INDIRECT(ADDRESS(AT$2,$DY$2)))</f>
        <v>0</v>
      </c>
      <c r="AU51" s="51">
        <f ca="1">SUMPRODUCT($CM51:$DD51,INDIRECT(ADDRESS(AU$2,$DH$2)):INDIRECT(ADDRESS(AU$2,$DY$2)))</f>
        <v>0</v>
      </c>
      <c r="AV51" s="51">
        <f ca="1">SUMPRODUCT($CM51:$DD51,INDIRECT(ADDRESS(AV$2,$DH$2)):INDIRECT(ADDRESS(AV$2,$DY$2)))</f>
        <v>0</v>
      </c>
      <c r="AW51" s="51">
        <f ca="1">SUMPRODUCT($CM51:$DD51,INDIRECT(ADDRESS(AW$2,$DH$2)):INDIRECT(ADDRESS(AW$2,$DY$2)))</f>
        <v>0</v>
      </c>
      <c r="AX51" s="51">
        <f ca="1">SUMPRODUCT($CM51:$DD51,INDIRECT(ADDRESS(AX$2,$DH$2)):INDIRECT(ADDRESS(AX$2,$DY$2)))</f>
        <v>0</v>
      </c>
      <c r="AY51" s="51">
        <f ca="1">SUMPRODUCT($CM51:$DD51,INDIRECT(ADDRESS(AY$2,$DH$2)):INDIRECT(ADDRESS(AY$2,$DY$2)))</f>
        <v>0</v>
      </c>
      <c r="AZ51" s="51">
        <f ca="1">SUMPRODUCT($CM51:$DD51,INDIRECT(ADDRESS(AZ$2,$DH$2)):INDIRECT(ADDRESS(AZ$2,$DY$2)))</f>
        <v>0</v>
      </c>
      <c r="BA51" s="51">
        <f ca="1">SUMPRODUCT($CM51:$DD51,INDIRECT(ADDRESS(BA$2,$DH$2)):INDIRECT(ADDRESS(BA$2,$DY$2)))</f>
        <v>0</v>
      </c>
      <c r="BB51" s="51">
        <f ca="1">SUMPRODUCT($CM51:$DD51,INDIRECT(ADDRESS(BB$2,$DH$2)):INDIRECT(ADDRESS(BB$2,$DY$2)))</f>
        <v>0</v>
      </c>
      <c r="BC51" s="51">
        <f ca="1">SUMPRODUCT($CM51:$DD51,INDIRECT(ADDRESS(BC$2,$DH$2)):INDIRECT(ADDRESS(BC$2,$DY$2)))</f>
        <v>0</v>
      </c>
      <c r="BD51" s="51">
        <f ca="1">SUMPRODUCT($CM51:$DD51,INDIRECT(ADDRESS(BD$2,$DH$2)):INDIRECT(ADDRESS(BD$2,$DY$2)))</f>
        <v>0</v>
      </c>
      <c r="BE51" s="51">
        <f ca="1">SUMPRODUCT($CM51:$DD51,INDIRECT(ADDRESS(BE$2,$DH$2)):INDIRECT(ADDRESS(BE$2,$DY$2)))</f>
        <v>0</v>
      </c>
      <c r="BF51" s="51">
        <f ca="1">SUMPRODUCT($CM51:$DD51,INDIRECT(ADDRESS(BF$2,$DH$2)):INDIRECT(ADDRESS(BF$2,$DY$2)))</f>
        <v>0</v>
      </c>
      <c r="BG51" s="51">
        <f ca="1">SUMPRODUCT($CM51:$DD51,INDIRECT(ADDRESS(BG$2,$DH$2)):INDIRECT(ADDRESS(BG$2,$DY$2)))</f>
        <v>0</v>
      </c>
      <c r="BH51" s="51">
        <f ca="1">SUMPRODUCT($CM51:$DD51,INDIRECT(ADDRESS(BH$2,$DH$2)):INDIRECT(ADDRESS(BH$2,$DY$2)))</f>
        <v>0</v>
      </c>
      <c r="BI51" s="51">
        <f ca="1">SUMPRODUCT($CM51:$DD51,INDIRECT(ADDRESS(BI$2,$DH$2)):INDIRECT(ADDRESS(BI$2,$DY$2)))</f>
        <v>0</v>
      </c>
      <c r="BJ51" s="51">
        <f ca="1">SUMPRODUCT($CM51:$DD51,INDIRECT(ADDRESS(BJ$2,$DH$2)):INDIRECT(ADDRESS(BJ$2,$DY$2)))</f>
        <v>0</v>
      </c>
      <c r="BK51" s="51">
        <f ca="1">SUMPRODUCT($CM51:$DD51,INDIRECT(ADDRESS(BK$2,$DH$2)):INDIRECT(ADDRESS(BK$2,$DY$2)))</f>
        <v>0</v>
      </c>
      <c r="BL51" s="51">
        <f ca="1">SUMPRODUCT($CM51:$DD51,INDIRECT(ADDRESS(BL$2,$DH$2)):INDIRECT(ADDRESS(BL$2,$DY$2)))</f>
        <v>0</v>
      </c>
      <c r="BM51" s="51">
        <f ca="1">SUMPRODUCT($CM51:$DD51,INDIRECT(ADDRESS(BM$2,$DH$2)):INDIRECT(ADDRESS(BM$2,$DY$2)))</f>
        <v>0</v>
      </c>
      <c r="BN51" s="51">
        <f ca="1">SUMPRODUCT($CM51:$DD51,INDIRECT(ADDRESS(BN$2,$DH$2)):INDIRECT(ADDRESS(BN$2,$DY$2)))</f>
        <v>0</v>
      </c>
      <c r="BO51" s="51">
        <f ca="1">SUMPRODUCT($CM51:$DD51,INDIRECT(ADDRESS(BO$2,$DH$2)):INDIRECT(ADDRESS(BO$2,$DY$2)))</f>
        <v>0</v>
      </c>
      <c r="BP51" s="51">
        <f ca="1">SUMPRODUCT($CM51:$DD51,INDIRECT(ADDRESS(BP$2,$DH$2)):INDIRECT(ADDRESS(BP$2,$DY$2)))</f>
        <v>0</v>
      </c>
      <c r="BQ51" s="51">
        <f ca="1">SUMPRODUCT($CM51:$DD51,INDIRECT(ADDRESS(BQ$2,$DH$2)):INDIRECT(ADDRESS(BQ$2,$DY$2)))</f>
        <v>0</v>
      </c>
      <c r="BR51" s="51">
        <f ca="1">SUMPRODUCT($CM51:$DD51,INDIRECT(ADDRESS(BR$2,$DH$2)):INDIRECT(ADDRESS(BR$2,$DY$2)))</f>
        <v>0</v>
      </c>
      <c r="BS51" s="51">
        <f ca="1">SUMPRODUCT($CM51:$DD51,INDIRECT(ADDRESS(BS$2,$DH$2)):INDIRECT(ADDRESS(BS$2,$DY$2)))</f>
        <v>0</v>
      </c>
      <c r="BT51" s="51">
        <f ca="1">SUMPRODUCT($CM51:$DD51,INDIRECT(ADDRESS(BT$2,$DH$2)):INDIRECT(ADDRESS(BT$2,$DY$2)))</f>
        <v>0</v>
      </c>
      <c r="BU51" s="51">
        <f ca="1">SUMPRODUCT($CM51:$DD51,INDIRECT(ADDRESS(BU$2,$DH$2)):INDIRECT(ADDRESS(BU$2,$DY$2)))</f>
        <v>0</v>
      </c>
      <c r="BV51" s="51">
        <f ca="1">SUMPRODUCT($CM51:$DD51,INDIRECT(ADDRESS(BV$2,$DH$2)):INDIRECT(ADDRESS(BV$2,$DY$2)))</f>
        <v>0</v>
      </c>
      <c r="BW51" s="51">
        <f ca="1">SUMPRODUCT($CM51:$DD51,INDIRECT(ADDRESS(BW$2,$DH$2)):INDIRECT(ADDRESS(BW$2,$DY$2)))</f>
        <v>0</v>
      </c>
      <c r="BX51" s="51">
        <f ca="1">SUMPRODUCT($CM51:$DD51,INDIRECT(ADDRESS(BX$2,$DH$2)):INDIRECT(ADDRESS(BX$2,$DY$2)))</f>
        <v>0</v>
      </c>
      <c r="BY51" s="51">
        <f ca="1">SUMPRODUCT($CM51:$DD51,INDIRECT(ADDRESS(BY$2,$DH$2)):INDIRECT(ADDRESS(BY$2,$DY$2)))</f>
        <v>0</v>
      </c>
      <c r="BZ51" s="51">
        <f ca="1">SUMPRODUCT($CM51:$DD51,INDIRECT(ADDRESS(BZ$2,$DH$2)):INDIRECT(ADDRESS(BZ$2,$DY$2)))</f>
        <v>0</v>
      </c>
      <c r="CA51" s="51">
        <f ca="1">SUMPRODUCT($CM51:$DD51,INDIRECT(ADDRESS(CA$2,$DH$2)):INDIRECT(ADDRESS(CA$2,$DY$2)))</f>
        <v>0</v>
      </c>
      <c r="CB51" s="51">
        <f ca="1">SUMPRODUCT($CM51:$DD51,INDIRECT(ADDRESS(CB$2,$DH$2)):INDIRECT(ADDRESS(CB$2,$DY$2)))</f>
        <v>0</v>
      </c>
      <c r="CC51" s="51">
        <f ca="1">SUMPRODUCT($CM51:$DD51,INDIRECT(ADDRESS(CC$2,$DH$2)):INDIRECT(ADDRESS(CC$2,$DY$2)))</f>
        <v>0</v>
      </c>
      <c r="CD51" s="51">
        <f ca="1">SUMPRODUCT($CM51:$DD51,INDIRECT(ADDRESS(CD$2,$DH$2)):INDIRECT(ADDRESS(CD$2,$DY$2)))</f>
        <v>0</v>
      </c>
      <c r="CF51" s="51">
        <f t="shared" ca="1" si="7"/>
        <v>0</v>
      </c>
      <c r="CG51" s="51">
        <f t="shared" ca="1" si="7"/>
        <v>0</v>
      </c>
      <c r="CH51" s="51">
        <f t="shared" ca="1" si="7"/>
        <v>0</v>
      </c>
      <c r="CI51" s="51">
        <f t="shared" ca="1" si="7"/>
        <v>0</v>
      </c>
      <c r="CJ51" s="51">
        <f t="shared" ca="1" si="7"/>
        <v>0</v>
      </c>
      <c r="CK51" s="51">
        <f t="shared" ca="1" si="7"/>
        <v>0</v>
      </c>
      <c r="CM51" s="1">
        <f>VLOOKUP($A51,Auxiliar_OPEX_CustosUnit!$A$4:$BT$129,COLUMN(Auxiliar_OPEX_CustosUnit!S$2),0)</f>
        <v>0</v>
      </c>
      <c r="CN51" s="1">
        <f>VLOOKUP($A51,Auxiliar_OPEX_CustosUnit!$A$4:$BT$129,COLUMN(Auxiliar_OPEX_CustosUnit!T$2),0)</f>
        <v>0</v>
      </c>
      <c r="CO51" s="1">
        <f>VLOOKUP($A51,Auxiliar_OPEX_CustosUnit!$A$4:$BT$129,COLUMN(Auxiliar_OPEX_CustosUnit!U$2),0)</f>
        <v>0</v>
      </c>
      <c r="CP51" s="1">
        <f>VLOOKUP($A51,Auxiliar_OPEX_CustosUnit!$A$4:$BT$129,COLUMN(Auxiliar_OPEX_CustosUnit!V$2),0)</f>
        <v>0</v>
      </c>
      <c r="CQ51" s="1">
        <f>VLOOKUP($A51,Auxiliar_OPEX_CustosUnit!$A$4:$BT$129,COLUMN(Auxiliar_OPEX_CustosUnit!W$2),0)</f>
        <v>0</v>
      </c>
      <c r="CR51" s="1">
        <f>VLOOKUP($A51,Auxiliar_OPEX_CustosUnit!$A$4:$BT$129,COLUMN(Auxiliar_OPEX_CustosUnit!X$2),0)</f>
        <v>0</v>
      </c>
      <c r="CS51" s="1">
        <f>VLOOKUP($A51,Auxiliar_OPEX_CustosUnit!$A$4:$BT$129,COLUMN(Auxiliar_OPEX_CustosUnit!Y$2),0)</f>
        <v>0</v>
      </c>
      <c r="CT51" s="1">
        <f>VLOOKUP($A51,Auxiliar_OPEX_CustosUnit!$A$4:$BT$129,COLUMN(Auxiliar_OPEX_CustosUnit!Z$2),0)</f>
        <v>0</v>
      </c>
      <c r="CU51" s="1">
        <f>VLOOKUP($A51,Auxiliar_OPEX_CustosUnit!$A$4:$BT$129,COLUMN(Auxiliar_OPEX_CustosUnit!AA$2),0)</f>
        <v>0</v>
      </c>
      <c r="CV51" s="1">
        <f>VLOOKUP($A51,Auxiliar_OPEX_CustosUnit!$A$4:$BT$129,COLUMN(Auxiliar_OPEX_CustosUnit!AB$2),0)</f>
        <v>0</v>
      </c>
      <c r="CW51" s="1">
        <f>VLOOKUP($A51,Auxiliar_OPEX_CustosUnit!$A$4:$BT$129,COLUMN(Auxiliar_OPEX_CustosUnit!AC$2),0)</f>
        <v>0</v>
      </c>
      <c r="CX51" s="1">
        <f>VLOOKUP($A51,Auxiliar_OPEX_CustosUnit!$A$4:$BT$129,COLUMN(Auxiliar_OPEX_CustosUnit!AD$2),0)</f>
        <v>0</v>
      </c>
      <c r="CY51" s="1">
        <f>VLOOKUP($A51,Auxiliar_OPEX_CustosUnit!$A$4:$BT$129,COLUMN(Auxiliar_OPEX_CustosUnit!AE$2),0)</f>
        <v>0</v>
      </c>
      <c r="CZ51" s="1">
        <f>VLOOKUP($A51,Auxiliar_OPEX_CustosUnit!$A$4:$BT$129,COLUMN(Auxiliar_OPEX_CustosUnit!AF$2),0)</f>
        <v>0</v>
      </c>
      <c r="DA51" s="1">
        <f>VLOOKUP($A51,Auxiliar_OPEX_CustosUnit!$A$4:$BT$129,COLUMN(Auxiliar_OPEX_CustosUnit!AG$2),0)</f>
        <v>0</v>
      </c>
      <c r="DB51" s="1">
        <f>VLOOKUP($A51,Auxiliar_OPEX_CustosUnit!$A$4:$BT$129,COLUMN(Auxiliar_OPEX_CustosUnit!AH$2),0)</f>
        <v>0</v>
      </c>
      <c r="DC51" s="1">
        <f>VLOOKUP($A51,Auxiliar_OPEX_CustosUnit!$A$4:$BT$129,COLUMN(Auxiliar_OPEX_CustosUnit!AI$2),0)</f>
        <v>0</v>
      </c>
      <c r="DD51" s="1">
        <f>VLOOKUP($A51,Auxiliar_OPEX_CustosUnit!$A$4:$BT$129,COLUMN(Auxiliar_OPEX_CustosUnit!AJ$2),0)</f>
        <v>0</v>
      </c>
      <c r="DG51" s="60">
        <v>44682</v>
      </c>
      <c r="DH51" s="1">
        <v>1</v>
      </c>
      <c r="DI51" s="1">
        <f>INDEX(Auxiliar_OPEX_Drivers!$B$2:$CH$18,MATCH(Auxiliar_OPEX_M!DI$3,Auxiliar_OPEX_Drivers!$B$2:$B$18,0),MATCH($DG51,Auxiliar_OPEX_Drivers!$B$2:$CH$2,0))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INDEX(Auxiliar_OPEX_Drivers!$B$2:$CH$18,MATCH(Auxiliar_OPEX_M!DK$3,Auxiliar_OPEX_Drivers!$B$2:$B$18,0),MATCH($DG51,Auxiliar_OPEX_Drivers!$B$2:$CH$2,0))</f>
        <v>14.866485227498957</v>
      </c>
      <c r="DL51" s="1">
        <f>INDEX(Auxiliar_OPEX_Drivers!$B$2:$CH$18,MATCH(Auxiliar_OPEX_M!DL$3,Auxiliar_OPEX_Drivers!$B$2:$B$18,0),MATCH($DG51,Auxiliar_OPEX_Drivers!$B$2:$CH$2,0))</f>
        <v>65.042552781229105</v>
      </c>
      <c r="DM51" s="1">
        <f>INDEX(Auxiliar_OPEX_Drivers!$B$2:$CH$18,MATCH(Auxiliar_OPEX_M!DM$3,Auxiliar_OPEX_Drivers!$B$2:$B$18,0),MATCH($DG51,Auxiliar_OPEX_Drivers!$B$2:$CH$2,0))</f>
        <v>13</v>
      </c>
      <c r="DN51" s="1">
        <f>INDEX(Auxiliar_OPEX_Drivers!$B$2:$CH$18,MATCH(Auxiliar_OPEX_M!DN$3,Auxiliar_OPEX_Drivers!$B$2:$B$18,0),MATCH($DG51,Auxiliar_OPEX_Drivers!$B$2:$CH$2,0))</f>
        <v>708.81272318102492</v>
      </c>
      <c r="DO51" s="1">
        <f>INDEX(Auxiliar_OPEX_Drivers!$B$2:$CH$18,MATCH(Auxiliar_OPEX_M!DO$3,Auxiliar_OPEX_Drivers!$B$2:$B$18,0),MATCH($DG51,Auxiliar_OPEX_Drivers!$B$2:$CH$2,0))</f>
        <v>12</v>
      </c>
      <c r="DP51" s="1">
        <f>INDEX(Auxiliar_OPEX_Drivers!$B$2:$CH$18,MATCH(Auxiliar_OPEX_M!DP$3,Auxiliar_OPEX_Drivers!$B$2:$B$18,0),MATCH($DG51,Auxiliar_OPEX_Drivers!$B$2:$CH$2,0))</f>
        <v>201.1911480373401</v>
      </c>
      <c r="DQ51" s="1">
        <f>INDEX(Auxiliar_OPEX_Drivers!$B$2:$CH$18,MATCH(Auxiliar_OPEX_M!DQ$3,Auxiliar_OPEX_Drivers!$B$2:$B$18,0),MATCH($DG51,Auxiliar_OPEX_Drivers!$B$2:$CH$2,0))</f>
        <v>37.216621306874742</v>
      </c>
      <c r="DR51" s="1">
        <f>INDEX(Auxiliar_OPEX_Drivers!$B$2:$CH$18,MATCH(Auxiliar_OPEX_M!DR$3,Auxiliar_OPEX_Drivers!$B$2:$B$18,0),MATCH($DG51,Auxiliar_OPEX_Drivers!$B$2:$CH$2,0))</f>
        <v>20540293.196478385</v>
      </c>
      <c r="DS51" s="1">
        <f>INDEX(Auxiliar_OPEX_Drivers!$B$2:$CH$18,MATCH(Auxiliar_OPEX_M!DS$3,Auxiliar_OPEX_Drivers!$B$2:$B$18,0),MATCH($DG51,Auxiliar_OPEX_Drivers!$B$2:$CH$2,0))</f>
        <v>83455.937132966006</v>
      </c>
      <c r="DT51" s="1">
        <f>INDEX(Auxiliar_OPEX_Drivers!$B$2:$CH$18,MATCH(Auxiliar_OPEX_M!DT$3,Auxiliar_OPEX_Drivers!$B$2:$B$18,0),MATCH($DG51,Auxiliar_OPEX_Drivers!$B$2:$CH$2,0))</f>
        <v>12963.354850342754</v>
      </c>
      <c r="DU51" s="1">
        <f>INDEX(Auxiliar_OPEX_Drivers!$B$2:$CH$18,MATCH(Auxiliar_OPEX_M!DU$3,Auxiliar_OPEX_Drivers!$B$2:$B$18,0),MATCH($DG51,Auxiliar_OPEX_Drivers!$B$2:$CH$2,0))</f>
        <v>5209.7013327526083</v>
      </c>
      <c r="DV51" s="1">
        <f>INDEX(Auxiliar_OPEX_Drivers!$B$2:$CH$18,MATCH(Auxiliar_OPEX_M!DV$3,Auxiliar_OPEX_Drivers!$B$2:$B$18,0),MATCH($DG51,Auxiliar_OPEX_Drivers!$B$2:$CH$2,0))</f>
        <v>2422825.6593612069</v>
      </c>
      <c r="DW51" s="1">
        <f>INDEX(Auxiliar_OPEX_Drivers!$B$2:$CH$18,MATCH(Auxiliar_OPEX_M!DW$3,Auxiliar_OPEX_Drivers!$B$2:$B$18,0),MATCH($DG51,Auxiliar_OPEX_Drivers!$B$2:$CH$2,0))</f>
        <v>12805.082832752931</v>
      </c>
      <c r="DX51" s="1">
        <f>INDEX(Auxiliar_OPEX_Drivers!$B$2:$CH$18,MATCH(Auxiliar_OPEX_M!DX$3,Auxiliar_OPEX_Drivers!$B$2:$B$18,0),MATCH($DG51,Auxiliar_OPEX_Drivers!$B$2:$CH$2,0))</f>
        <v>2446842.3125794744</v>
      </c>
      <c r="DY51" s="1">
        <f>INDEX(Auxiliar_OPEX_Drivers!$B$2:$CH$18,MATCH(Auxiliar_OPEX_M!DY$3,Auxiliar_OPEX_Drivers!$B$2:$B$18,0),MATCH($DG51,Auxiliar_OPEX_Drivers!$B$2:$CH$2,0))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0</v>
      </c>
      <c r="E52" s="51">
        <f ca="1">SUMPRODUCT($CM52:$DD52,INDIRECT(ADDRESS(E$2,$DH$2)):INDIRECT(ADDRESS(E$2,$DY$2)))</f>
        <v>0</v>
      </c>
      <c r="F52" s="51">
        <f ca="1">SUMPRODUCT($CM52:$DD52,INDIRECT(ADDRESS(F$2,$DH$2)):INDIRECT(ADDRESS(F$2,$DY$2)))</f>
        <v>0</v>
      </c>
      <c r="G52" s="51">
        <f ca="1">SUMPRODUCT($CM52:$DD52,INDIRECT(ADDRESS(G$2,$DH$2)):INDIRECT(ADDRESS(G$2,$DY$2)))</f>
        <v>0</v>
      </c>
      <c r="H52" s="51">
        <f ca="1">SUMPRODUCT($CM52:$DD52,INDIRECT(ADDRESS(H$2,$DH$2)):INDIRECT(ADDRESS(H$2,$DY$2)))</f>
        <v>0</v>
      </c>
      <c r="I52" s="51">
        <f ca="1">SUMPRODUCT($CM52:$DD52,INDIRECT(ADDRESS(I$2,$DH$2)):INDIRECT(ADDRESS(I$2,$DY$2)))</f>
        <v>0</v>
      </c>
      <c r="J52" s="51">
        <f ca="1">SUMPRODUCT($CM52:$DD52,INDIRECT(ADDRESS(J$2,$DH$2)):INDIRECT(ADDRESS(J$2,$DY$2)))</f>
        <v>0</v>
      </c>
      <c r="K52" s="51">
        <f ca="1">SUMPRODUCT($CM52:$DD52,INDIRECT(ADDRESS(K$2,$DH$2)):INDIRECT(ADDRESS(K$2,$DY$2)))</f>
        <v>0</v>
      </c>
      <c r="L52" s="51">
        <f ca="1">SUMPRODUCT($CM52:$DD52,INDIRECT(ADDRESS(L$2,$DH$2)):INDIRECT(ADDRESS(L$2,$DY$2)))</f>
        <v>0</v>
      </c>
      <c r="M52" s="51">
        <f ca="1">SUMPRODUCT($CM52:$DD52,INDIRECT(ADDRESS(M$2,$DH$2)):INDIRECT(ADDRESS(M$2,$DY$2)))</f>
        <v>0</v>
      </c>
      <c r="N52" s="51">
        <f ca="1">SUMPRODUCT($CM52:$DD52,INDIRECT(ADDRESS(N$2,$DH$2)):INDIRECT(ADDRESS(N$2,$DY$2)))</f>
        <v>0</v>
      </c>
      <c r="O52" s="51">
        <f ca="1">SUMPRODUCT($CM52:$DD52,INDIRECT(ADDRESS(O$2,$DH$2)):INDIRECT(ADDRESS(O$2,$DY$2)))</f>
        <v>0</v>
      </c>
      <c r="P52" s="51">
        <f ca="1">SUMPRODUCT($CM52:$DD52,INDIRECT(ADDRESS(P$2,$DH$2)):INDIRECT(ADDRESS(P$2,$DY$2)))</f>
        <v>0</v>
      </c>
      <c r="Q52" s="51">
        <f ca="1">SUMPRODUCT($CM52:$DD52,INDIRECT(ADDRESS(Q$2,$DH$2)):INDIRECT(ADDRESS(Q$2,$DY$2)))</f>
        <v>0</v>
      </c>
      <c r="R52" s="51">
        <f ca="1">SUMPRODUCT($CM52:$DD52,INDIRECT(ADDRESS(R$2,$DH$2)):INDIRECT(ADDRESS(R$2,$DY$2)))</f>
        <v>0</v>
      </c>
      <c r="S52" s="51">
        <f ca="1">SUMPRODUCT($CM52:$DD52,INDIRECT(ADDRESS(S$2,$DH$2)):INDIRECT(ADDRESS(S$2,$DY$2)))</f>
        <v>0</v>
      </c>
      <c r="T52" s="51">
        <f ca="1">SUMPRODUCT($CM52:$DD52,INDIRECT(ADDRESS(T$2,$DH$2)):INDIRECT(ADDRESS(T$2,$DY$2)))</f>
        <v>0</v>
      </c>
      <c r="U52" s="51">
        <f ca="1">SUMPRODUCT($CM52:$DD52,INDIRECT(ADDRESS(U$2,$DH$2)):INDIRECT(ADDRESS(U$2,$DY$2)))</f>
        <v>0</v>
      </c>
      <c r="V52" s="51">
        <f ca="1">SUMPRODUCT($CM52:$DD52,INDIRECT(ADDRESS(V$2,$DH$2)):INDIRECT(ADDRESS(V$2,$DY$2)))</f>
        <v>0</v>
      </c>
      <c r="W52" s="51">
        <f ca="1">SUMPRODUCT($CM52:$DD52,INDIRECT(ADDRESS(W$2,$DH$2)):INDIRECT(ADDRESS(W$2,$DY$2)))</f>
        <v>0</v>
      </c>
      <c r="X52" s="51">
        <f ca="1">SUMPRODUCT($CM52:$DD52,INDIRECT(ADDRESS(X$2,$DH$2)):INDIRECT(ADDRESS(X$2,$DY$2)))</f>
        <v>0</v>
      </c>
      <c r="Y52" s="51">
        <f ca="1">SUMPRODUCT($CM52:$DD52,INDIRECT(ADDRESS(Y$2,$DH$2)):INDIRECT(ADDRESS(Y$2,$DY$2)))</f>
        <v>0</v>
      </c>
      <c r="Z52" s="51">
        <f ca="1">SUMPRODUCT($CM52:$DD52,INDIRECT(ADDRESS(Z$2,$DH$2)):INDIRECT(ADDRESS(Z$2,$DY$2)))</f>
        <v>0</v>
      </c>
      <c r="AA52" s="51">
        <f ca="1">SUMPRODUCT($CM52:$DD52,INDIRECT(ADDRESS(AA$2,$DH$2)):INDIRECT(ADDRESS(AA$2,$DY$2)))</f>
        <v>0</v>
      </c>
      <c r="AB52" s="51">
        <f ca="1">SUMPRODUCT($CM52:$DD52,INDIRECT(ADDRESS(AB$2,$DH$2)):INDIRECT(ADDRESS(AB$2,$DY$2)))</f>
        <v>0</v>
      </c>
      <c r="AC52" s="51">
        <f ca="1">SUMPRODUCT($CM52:$DD52,INDIRECT(ADDRESS(AC$2,$DH$2)):INDIRECT(ADDRESS(AC$2,$DY$2)))</f>
        <v>0</v>
      </c>
      <c r="AD52" s="51">
        <f ca="1">SUMPRODUCT($CM52:$DD52,INDIRECT(ADDRESS(AD$2,$DH$2)):INDIRECT(ADDRESS(AD$2,$DY$2)))</f>
        <v>0</v>
      </c>
      <c r="AE52" s="51">
        <f ca="1">SUMPRODUCT($CM52:$DD52,INDIRECT(ADDRESS(AE$2,$DH$2)):INDIRECT(ADDRESS(AE$2,$DY$2)))</f>
        <v>0</v>
      </c>
      <c r="AF52" s="51">
        <f ca="1">SUMPRODUCT($CM52:$DD52,INDIRECT(ADDRESS(AF$2,$DH$2)):INDIRECT(ADDRESS(AF$2,$DY$2)))</f>
        <v>0</v>
      </c>
      <c r="AG52" s="51">
        <f ca="1">SUMPRODUCT($CM52:$DD52,INDIRECT(ADDRESS(AG$2,$DH$2)):INDIRECT(ADDRESS(AG$2,$DY$2)))</f>
        <v>0</v>
      </c>
      <c r="AH52" s="51">
        <f ca="1">SUMPRODUCT($CM52:$DD52,INDIRECT(ADDRESS(AH$2,$DH$2)):INDIRECT(ADDRESS(AH$2,$DY$2)))</f>
        <v>0</v>
      </c>
      <c r="AI52" s="51">
        <f ca="1">SUMPRODUCT($CM52:$DD52,INDIRECT(ADDRESS(AI$2,$DH$2)):INDIRECT(ADDRESS(AI$2,$DY$2)))</f>
        <v>0</v>
      </c>
      <c r="AJ52" s="51">
        <f ca="1">SUMPRODUCT($CM52:$DD52,INDIRECT(ADDRESS(AJ$2,$DH$2)):INDIRECT(ADDRESS(AJ$2,$DY$2)))</f>
        <v>0</v>
      </c>
      <c r="AK52" s="51">
        <f ca="1">SUMPRODUCT($CM52:$DD52,INDIRECT(ADDRESS(AK$2,$DH$2)):INDIRECT(ADDRESS(AK$2,$DY$2)))</f>
        <v>0</v>
      </c>
      <c r="AL52" s="51">
        <f ca="1">SUMPRODUCT($CM52:$DD52,INDIRECT(ADDRESS(AL$2,$DH$2)):INDIRECT(ADDRESS(AL$2,$DY$2)))</f>
        <v>0</v>
      </c>
      <c r="AM52" s="51">
        <f ca="1">SUMPRODUCT($CM52:$DD52,INDIRECT(ADDRESS(AM$2,$DH$2)):INDIRECT(ADDRESS(AM$2,$DY$2)))</f>
        <v>0</v>
      </c>
      <c r="AN52" s="51">
        <f ca="1">SUMPRODUCT($CM52:$DD52,INDIRECT(ADDRESS(AN$2,$DH$2)):INDIRECT(ADDRESS(AN$2,$DY$2)))</f>
        <v>0</v>
      </c>
      <c r="AO52" s="51">
        <f ca="1">SUMPRODUCT($CM52:$DD52,INDIRECT(ADDRESS(AO$2,$DH$2)):INDIRECT(ADDRESS(AO$2,$DY$2)))</f>
        <v>0</v>
      </c>
      <c r="AP52" s="51">
        <f ca="1">SUMPRODUCT($CM52:$DD52,INDIRECT(ADDRESS(AP$2,$DH$2)):INDIRECT(ADDRESS(AP$2,$DY$2)))</f>
        <v>0</v>
      </c>
      <c r="AQ52" s="51">
        <f ca="1">SUMPRODUCT($CM52:$DD52,INDIRECT(ADDRESS(AQ$2,$DH$2)):INDIRECT(ADDRESS(AQ$2,$DY$2)))</f>
        <v>0</v>
      </c>
      <c r="AR52" s="51">
        <f ca="1">SUMPRODUCT($CM52:$DD52,INDIRECT(ADDRESS(AR$2,$DH$2)):INDIRECT(ADDRESS(AR$2,$DY$2)))</f>
        <v>0</v>
      </c>
      <c r="AS52" s="51">
        <f ca="1">SUMPRODUCT($CM52:$DD52,INDIRECT(ADDRESS(AS$2,$DH$2)):INDIRECT(ADDRESS(AS$2,$DY$2)))</f>
        <v>0</v>
      </c>
      <c r="AT52" s="51">
        <f ca="1">SUMPRODUCT($CM52:$DD52,INDIRECT(ADDRESS(AT$2,$DH$2)):INDIRECT(ADDRESS(AT$2,$DY$2)))</f>
        <v>0</v>
      </c>
      <c r="AU52" s="51">
        <f ca="1">SUMPRODUCT($CM52:$DD52,INDIRECT(ADDRESS(AU$2,$DH$2)):INDIRECT(ADDRESS(AU$2,$DY$2)))</f>
        <v>0</v>
      </c>
      <c r="AV52" s="51">
        <f ca="1">SUMPRODUCT($CM52:$DD52,INDIRECT(ADDRESS(AV$2,$DH$2)):INDIRECT(ADDRESS(AV$2,$DY$2)))</f>
        <v>0</v>
      </c>
      <c r="AW52" s="51">
        <f ca="1">SUMPRODUCT($CM52:$DD52,INDIRECT(ADDRESS(AW$2,$DH$2)):INDIRECT(ADDRESS(AW$2,$DY$2)))</f>
        <v>0</v>
      </c>
      <c r="AX52" s="51">
        <f ca="1">SUMPRODUCT($CM52:$DD52,INDIRECT(ADDRESS(AX$2,$DH$2)):INDIRECT(ADDRESS(AX$2,$DY$2)))</f>
        <v>0</v>
      </c>
      <c r="AY52" s="51">
        <f ca="1">SUMPRODUCT($CM52:$DD52,INDIRECT(ADDRESS(AY$2,$DH$2)):INDIRECT(ADDRESS(AY$2,$DY$2)))</f>
        <v>0</v>
      </c>
      <c r="AZ52" s="51">
        <f ca="1">SUMPRODUCT($CM52:$DD52,INDIRECT(ADDRESS(AZ$2,$DH$2)):INDIRECT(ADDRESS(AZ$2,$DY$2)))</f>
        <v>0</v>
      </c>
      <c r="BA52" s="51">
        <f ca="1">SUMPRODUCT($CM52:$DD52,INDIRECT(ADDRESS(BA$2,$DH$2)):INDIRECT(ADDRESS(BA$2,$DY$2)))</f>
        <v>0</v>
      </c>
      <c r="BB52" s="51">
        <f ca="1">SUMPRODUCT($CM52:$DD52,INDIRECT(ADDRESS(BB$2,$DH$2)):INDIRECT(ADDRESS(BB$2,$DY$2)))</f>
        <v>0</v>
      </c>
      <c r="BC52" s="51">
        <f ca="1">SUMPRODUCT($CM52:$DD52,INDIRECT(ADDRESS(BC$2,$DH$2)):INDIRECT(ADDRESS(BC$2,$DY$2)))</f>
        <v>0</v>
      </c>
      <c r="BD52" s="51">
        <f ca="1">SUMPRODUCT($CM52:$DD52,INDIRECT(ADDRESS(BD$2,$DH$2)):INDIRECT(ADDRESS(BD$2,$DY$2)))</f>
        <v>0</v>
      </c>
      <c r="BE52" s="51">
        <f ca="1">SUMPRODUCT($CM52:$DD52,INDIRECT(ADDRESS(BE$2,$DH$2)):INDIRECT(ADDRESS(BE$2,$DY$2)))</f>
        <v>0</v>
      </c>
      <c r="BF52" s="51">
        <f ca="1">SUMPRODUCT($CM52:$DD52,INDIRECT(ADDRESS(BF$2,$DH$2)):INDIRECT(ADDRESS(BF$2,$DY$2)))</f>
        <v>0</v>
      </c>
      <c r="BG52" s="51">
        <f ca="1">SUMPRODUCT($CM52:$DD52,INDIRECT(ADDRESS(BG$2,$DH$2)):INDIRECT(ADDRESS(BG$2,$DY$2)))</f>
        <v>0</v>
      </c>
      <c r="BH52" s="51">
        <f ca="1">SUMPRODUCT($CM52:$DD52,INDIRECT(ADDRESS(BH$2,$DH$2)):INDIRECT(ADDRESS(BH$2,$DY$2)))</f>
        <v>0</v>
      </c>
      <c r="BI52" s="51">
        <f ca="1">SUMPRODUCT($CM52:$DD52,INDIRECT(ADDRESS(BI$2,$DH$2)):INDIRECT(ADDRESS(BI$2,$DY$2)))</f>
        <v>0</v>
      </c>
      <c r="BJ52" s="51">
        <f ca="1">SUMPRODUCT($CM52:$DD52,INDIRECT(ADDRESS(BJ$2,$DH$2)):INDIRECT(ADDRESS(BJ$2,$DY$2)))</f>
        <v>0</v>
      </c>
      <c r="BK52" s="51">
        <f ca="1">SUMPRODUCT($CM52:$DD52,INDIRECT(ADDRESS(BK$2,$DH$2)):INDIRECT(ADDRESS(BK$2,$DY$2)))</f>
        <v>0</v>
      </c>
      <c r="BL52" s="51">
        <f ca="1">SUMPRODUCT($CM52:$DD52,INDIRECT(ADDRESS(BL$2,$DH$2)):INDIRECT(ADDRESS(BL$2,$DY$2)))</f>
        <v>0</v>
      </c>
      <c r="BM52" s="51">
        <f ca="1">SUMPRODUCT($CM52:$DD52,INDIRECT(ADDRESS(BM$2,$DH$2)):INDIRECT(ADDRESS(BM$2,$DY$2)))</f>
        <v>0</v>
      </c>
      <c r="BN52" s="51">
        <f ca="1">SUMPRODUCT($CM52:$DD52,INDIRECT(ADDRESS(BN$2,$DH$2)):INDIRECT(ADDRESS(BN$2,$DY$2)))</f>
        <v>0</v>
      </c>
      <c r="BO52" s="51">
        <f ca="1">SUMPRODUCT($CM52:$DD52,INDIRECT(ADDRESS(BO$2,$DH$2)):INDIRECT(ADDRESS(BO$2,$DY$2)))</f>
        <v>0</v>
      </c>
      <c r="BP52" s="51">
        <f ca="1">SUMPRODUCT($CM52:$DD52,INDIRECT(ADDRESS(BP$2,$DH$2)):INDIRECT(ADDRESS(BP$2,$DY$2)))</f>
        <v>0</v>
      </c>
      <c r="BQ52" s="51">
        <f ca="1">SUMPRODUCT($CM52:$DD52,INDIRECT(ADDRESS(BQ$2,$DH$2)):INDIRECT(ADDRESS(BQ$2,$DY$2)))</f>
        <v>0</v>
      </c>
      <c r="BR52" s="51">
        <f ca="1">SUMPRODUCT($CM52:$DD52,INDIRECT(ADDRESS(BR$2,$DH$2)):INDIRECT(ADDRESS(BR$2,$DY$2)))</f>
        <v>0</v>
      </c>
      <c r="BS52" s="51">
        <f ca="1">SUMPRODUCT($CM52:$DD52,INDIRECT(ADDRESS(BS$2,$DH$2)):INDIRECT(ADDRESS(BS$2,$DY$2)))</f>
        <v>0</v>
      </c>
      <c r="BT52" s="51">
        <f ca="1">SUMPRODUCT($CM52:$DD52,INDIRECT(ADDRESS(BT$2,$DH$2)):INDIRECT(ADDRESS(BT$2,$DY$2)))</f>
        <v>0</v>
      </c>
      <c r="BU52" s="51">
        <f ca="1">SUMPRODUCT($CM52:$DD52,INDIRECT(ADDRESS(BU$2,$DH$2)):INDIRECT(ADDRESS(BU$2,$DY$2)))</f>
        <v>0</v>
      </c>
      <c r="BV52" s="51">
        <f ca="1">SUMPRODUCT($CM52:$DD52,INDIRECT(ADDRESS(BV$2,$DH$2)):INDIRECT(ADDRESS(BV$2,$DY$2)))</f>
        <v>0</v>
      </c>
      <c r="BW52" s="51">
        <f ca="1">SUMPRODUCT($CM52:$DD52,INDIRECT(ADDRESS(BW$2,$DH$2)):INDIRECT(ADDRESS(BW$2,$DY$2)))</f>
        <v>0</v>
      </c>
      <c r="BX52" s="51">
        <f ca="1">SUMPRODUCT($CM52:$DD52,INDIRECT(ADDRESS(BX$2,$DH$2)):INDIRECT(ADDRESS(BX$2,$DY$2)))</f>
        <v>0</v>
      </c>
      <c r="BY52" s="51">
        <f ca="1">SUMPRODUCT($CM52:$DD52,INDIRECT(ADDRESS(BY$2,$DH$2)):INDIRECT(ADDRESS(BY$2,$DY$2)))</f>
        <v>0</v>
      </c>
      <c r="BZ52" s="51">
        <f ca="1">SUMPRODUCT($CM52:$DD52,INDIRECT(ADDRESS(BZ$2,$DH$2)):INDIRECT(ADDRESS(BZ$2,$DY$2)))</f>
        <v>0</v>
      </c>
      <c r="CA52" s="51">
        <f ca="1">SUMPRODUCT($CM52:$DD52,INDIRECT(ADDRESS(CA$2,$DH$2)):INDIRECT(ADDRESS(CA$2,$DY$2)))</f>
        <v>0</v>
      </c>
      <c r="CB52" s="51">
        <f ca="1">SUMPRODUCT($CM52:$DD52,INDIRECT(ADDRESS(CB$2,$DH$2)):INDIRECT(ADDRESS(CB$2,$DY$2)))</f>
        <v>0</v>
      </c>
      <c r="CC52" s="51">
        <f ca="1">SUMPRODUCT($CM52:$DD52,INDIRECT(ADDRESS(CC$2,$DH$2)):INDIRECT(ADDRESS(CC$2,$DY$2)))</f>
        <v>0</v>
      </c>
      <c r="CD52" s="51">
        <f ca="1">SUMPRODUCT($CM52:$DD52,INDIRECT(ADDRESS(CD$2,$DH$2)):INDIRECT(ADDRESS(CD$2,$DY$2)))</f>
        <v>0</v>
      </c>
      <c r="CF52" s="51">
        <f t="shared" ca="1" si="7"/>
        <v>0</v>
      </c>
      <c r="CG52" s="51">
        <f t="shared" ca="1" si="7"/>
        <v>0</v>
      </c>
      <c r="CH52" s="51">
        <f t="shared" ca="1" si="7"/>
        <v>0</v>
      </c>
      <c r="CI52" s="51">
        <f t="shared" ca="1" si="7"/>
        <v>0</v>
      </c>
      <c r="CJ52" s="51">
        <f t="shared" ca="1" si="7"/>
        <v>0</v>
      </c>
      <c r="CK52" s="51">
        <f t="shared" ca="1" si="7"/>
        <v>0</v>
      </c>
      <c r="CM52" s="1">
        <f>VLOOKUP($A52,Auxiliar_OPEX_CustosUnit!$A$4:$BT$129,COLUMN(Auxiliar_OPEX_CustosUnit!S$2),0)</f>
        <v>0</v>
      </c>
      <c r="CN52" s="1">
        <f>VLOOKUP($A52,Auxiliar_OPEX_CustosUnit!$A$4:$BT$129,COLUMN(Auxiliar_OPEX_CustosUnit!T$2),0)</f>
        <v>0</v>
      </c>
      <c r="CO52" s="1">
        <f>VLOOKUP($A52,Auxiliar_OPEX_CustosUnit!$A$4:$BT$129,COLUMN(Auxiliar_OPEX_CustosUnit!U$2),0)</f>
        <v>0</v>
      </c>
      <c r="CP52" s="1">
        <f>VLOOKUP($A52,Auxiliar_OPEX_CustosUnit!$A$4:$BT$129,COLUMN(Auxiliar_OPEX_CustosUnit!V$2),0)</f>
        <v>0</v>
      </c>
      <c r="CQ52" s="1">
        <f>VLOOKUP($A52,Auxiliar_OPEX_CustosUnit!$A$4:$BT$129,COLUMN(Auxiliar_OPEX_CustosUnit!W$2),0)</f>
        <v>0</v>
      </c>
      <c r="CR52" s="1">
        <f>VLOOKUP($A52,Auxiliar_OPEX_CustosUnit!$A$4:$BT$129,COLUMN(Auxiliar_OPEX_CustosUnit!X$2),0)</f>
        <v>0</v>
      </c>
      <c r="CS52" s="1">
        <f>VLOOKUP($A52,Auxiliar_OPEX_CustosUnit!$A$4:$BT$129,COLUMN(Auxiliar_OPEX_CustosUnit!Y$2),0)</f>
        <v>0</v>
      </c>
      <c r="CT52" s="1">
        <f>VLOOKUP($A52,Auxiliar_OPEX_CustosUnit!$A$4:$BT$129,COLUMN(Auxiliar_OPEX_CustosUnit!Z$2),0)</f>
        <v>0</v>
      </c>
      <c r="CU52" s="1">
        <f>VLOOKUP($A52,Auxiliar_OPEX_CustosUnit!$A$4:$BT$129,COLUMN(Auxiliar_OPEX_CustosUnit!AA$2),0)</f>
        <v>0</v>
      </c>
      <c r="CV52" s="1">
        <f>VLOOKUP($A52,Auxiliar_OPEX_CustosUnit!$A$4:$BT$129,COLUMN(Auxiliar_OPEX_CustosUnit!AB$2),0)</f>
        <v>0</v>
      </c>
      <c r="CW52" s="1">
        <f>VLOOKUP($A52,Auxiliar_OPEX_CustosUnit!$A$4:$BT$129,COLUMN(Auxiliar_OPEX_CustosUnit!AC$2),0)</f>
        <v>0</v>
      </c>
      <c r="CX52" s="1">
        <f>VLOOKUP($A52,Auxiliar_OPEX_CustosUnit!$A$4:$BT$129,COLUMN(Auxiliar_OPEX_CustosUnit!AD$2),0)</f>
        <v>0</v>
      </c>
      <c r="CY52" s="1">
        <f>VLOOKUP($A52,Auxiliar_OPEX_CustosUnit!$A$4:$BT$129,COLUMN(Auxiliar_OPEX_CustosUnit!AE$2),0)</f>
        <v>0</v>
      </c>
      <c r="CZ52" s="1">
        <f>VLOOKUP($A52,Auxiliar_OPEX_CustosUnit!$A$4:$BT$129,COLUMN(Auxiliar_OPEX_CustosUnit!AF$2),0)</f>
        <v>0</v>
      </c>
      <c r="DA52" s="1">
        <f>VLOOKUP($A52,Auxiliar_OPEX_CustosUnit!$A$4:$BT$129,COLUMN(Auxiliar_OPEX_CustosUnit!AG$2),0)</f>
        <v>0</v>
      </c>
      <c r="DB52" s="1">
        <f>VLOOKUP($A52,Auxiliar_OPEX_CustosUnit!$A$4:$BT$129,COLUMN(Auxiliar_OPEX_CustosUnit!AH$2),0)</f>
        <v>0</v>
      </c>
      <c r="DC52" s="1">
        <f>VLOOKUP($A52,Auxiliar_OPEX_CustosUnit!$A$4:$BT$129,COLUMN(Auxiliar_OPEX_CustosUnit!AI$2),0)</f>
        <v>0</v>
      </c>
      <c r="DD52" s="1">
        <f>VLOOKUP($A52,Auxiliar_OPEX_CustosUnit!$A$4:$BT$129,COLUMN(Auxiliar_OPEX_CustosUnit!AJ$2),0)</f>
        <v>0</v>
      </c>
      <c r="DG52" s="60">
        <v>44713</v>
      </c>
      <c r="DH52" s="1">
        <v>1</v>
      </c>
      <c r="DI52" s="1">
        <f>INDEX(Auxiliar_OPEX_Drivers!$B$2:$CH$18,MATCH(Auxiliar_OPEX_M!DI$3,Auxiliar_OPEX_Drivers!$B$2:$B$18,0),MATCH($DG52,Auxiliar_OPEX_Drivers!$B$2:$CH$2,0))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INDEX(Auxiliar_OPEX_Drivers!$B$2:$CH$18,MATCH(Auxiliar_OPEX_M!DK$3,Auxiliar_OPEX_Drivers!$B$2:$B$18,0),MATCH($DG52,Auxiliar_OPEX_Drivers!$B$2:$CH$2,0))</f>
        <v>14.866485227498957</v>
      </c>
      <c r="DL52" s="1">
        <f>INDEX(Auxiliar_OPEX_Drivers!$B$2:$CH$18,MATCH(Auxiliar_OPEX_M!DL$3,Auxiliar_OPEX_Drivers!$B$2:$B$18,0),MATCH($DG52,Auxiliar_OPEX_Drivers!$B$2:$CH$2,0))</f>
        <v>65.042552781229105</v>
      </c>
      <c r="DM52" s="1">
        <f>INDEX(Auxiliar_OPEX_Drivers!$B$2:$CH$18,MATCH(Auxiliar_OPEX_M!DM$3,Auxiliar_OPEX_Drivers!$B$2:$B$18,0),MATCH($DG52,Auxiliar_OPEX_Drivers!$B$2:$CH$2,0))</f>
        <v>13</v>
      </c>
      <c r="DN52" s="1">
        <f>INDEX(Auxiliar_OPEX_Drivers!$B$2:$CH$18,MATCH(Auxiliar_OPEX_M!DN$3,Auxiliar_OPEX_Drivers!$B$2:$B$18,0),MATCH($DG52,Auxiliar_OPEX_Drivers!$B$2:$CH$2,0))</f>
        <v>708.81272318102492</v>
      </c>
      <c r="DO52" s="1">
        <f>INDEX(Auxiliar_OPEX_Drivers!$B$2:$CH$18,MATCH(Auxiliar_OPEX_M!DO$3,Auxiliar_OPEX_Drivers!$B$2:$B$18,0),MATCH($DG52,Auxiliar_OPEX_Drivers!$B$2:$CH$2,0))</f>
        <v>12</v>
      </c>
      <c r="DP52" s="1">
        <f>INDEX(Auxiliar_OPEX_Drivers!$B$2:$CH$18,MATCH(Auxiliar_OPEX_M!DP$3,Auxiliar_OPEX_Drivers!$B$2:$B$18,0),MATCH($DG52,Auxiliar_OPEX_Drivers!$B$2:$CH$2,0))</f>
        <v>201.1911480373401</v>
      </c>
      <c r="DQ52" s="1">
        <f>INDEX(Auxiliar_OPEX_Drivers!$B$2:$CH$18,MATCH(Auxiliar_OPEX_M!DQ$3,Auxiliar_OPEX_Drivers!$B$2:$B$18,0),MATCH($DG52,Auxiliar_OPEX_Drivers!$B$2:$CH$2,0))</f>
        <v>37.216621306874742</v>
      </c>
      <c r="DR52" s="1">
        <f>INDEX(Auxiliar_OPEX_Drivers!$B$2:$CH$18,MATCH(Auxiliar_OPEX_M!DR$3,Auxiliar_OPEX_Drivers!$B$2:$B$18,0),MATCH($DG52,Auxiliar_OPEX_Drivers!$B$2:$CH$2,0))</f>
        <v>20599425.696478385</v>
      </c>
      <c r="DS52" s="1">
        <f>INDEX(Auxiliar_OPEX_Drivers!$B$2:$CH$18,MATCH(Auxiliar_OPEX_M!DS$3,Auxiliar_OPEX_Drivers!$B$2:$B$18,0),MATCH($DG52,Auxiliar_OPEX_Drivers!$B$2:$CH$2,0))</f>
        <v>59132.5</v>
      </c>
      <c r="DT52" s="1">
        <f>INDEX(Auxiliar_OPEX_Drivers!$B$2:$CH$18,MATCH(Auxiliar_OPEX_M!DT$3,Auxiliar_OPEX_Drivers!$B$2:$B$18,0),MATCH($DG52,Auxiliar_OPEX_Drivers!$B$2:$CH$2,0))</f>
        <v>13283.83017913318</v>
      </c>
      <c r="DU52" s="1">
        <f>INDEX(Auxiliar_OPEX_Drivers!$B$2:$CH$18,MATCH(Auxiliar_OPEX_M!DU$3,Auxiliar_OPEX_Drivers!$B$2:$B$18,0),MATCH($DG52,Auxiliar_OPEX_Drivers!$B$2:$CH$2,0))</f>
        <v>5357.7288457999302</v>
      </c>
      <c r="DV52" s="1">
        <f>INDEX(Auxiliar_OPEX_Drivers!$B$2:$CH$18,MATCH(Auxiliar_OPEX_M!DV$3,Auxiliar_OPEX_Drivers!$B$2:$B$18,0),MATCH($DG52,Auxiliar_OPEX_Drivers!$B$2:$CH$2,0))</f>
        <v>2434315.8437070069</v>
      </c>
      <c r="DW52" s="1">
        <f>INDEX(Auxiliar_OPEX_Drivers!$B$2:$CH$18,MATCH(Auxiliar_OPEX_M!DW$3,Auxiliar_OPEX_Drivers!$B$2:$B$18,0),MATCH($DG52,Auxiliar_OPEX_Drivers!$B$2:$CH$2,0))</f>
        <v>13106.184345799848</v>
      </c>
      <c r="DX52" s="1">
        <f>INDEX(Auxiliar_OPEX_Drivers!$B$2:$CH$18,MATCH(Auxiliar_OPEX_M!DX$3,Auxiliar_OPEX_Drivers!$B$2:$B$18,0),MATCH($DG52,Auxiliar_OPEX_Drivers!$B$2:$CH$2,0))</f>
        <v>2458482.1427586079</v>
      </c>
      <c r="DY52" s="1">
        <f>INDEX(Auxiliar_OPEX_Drivers!$B$2:$CH$18,MATCH(Auxiliar_OPEX_M!DY$3,Auxiliar_OPEX_Drivers!$B$2:$B$18,0),MATCH($DG52,Auxiliar_OPEX_Drivers!$B$2:$CH$2,0))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59.462278714302897</v>
      </c>
      <c r="E53" s="51">
        <f ca="1">SUMPRODUCT($CM53:$DD53,INDIRECT(ADDRESS(E$2,$DH$2)):INDIRECT(ADDRESS(E$2,$DY$2)))</f>
        <v>59.462278714302897</v>
      </c>
      <c r="F53" s="51">
        <f ca="1">SUMPRODUCT($CM53:$DD53,INDIRECT(ADDRESS(F$2,$DH$2)):INDIRECT(ADDRESS(F$2,$DY$2)))</f>
        <v>59.462278714302897</v>
      </c>
      <c r="G53" s="51">
        <f ca="1">SUMPRODUCT($CM53:$DD53,INDIRECT(ADDRESS(G$2,$DH$2)):INDIRECT(ADDRESS(G$2,$DY$2)))</f>
        <v>59.462278714302897</v>
      </c>
      <c r="H53" s="51">
        <f ca="1">SUMPRODUCT($CM53:$DD53,INDIRECT(ADDRESS(H$2,$DH$2)):INDIRECT(ADDRESS(H$2,$DY$2)))</f>
        <v>59.462278714302897</v>
      </c>
      <c r="I53" s="51">
        <f ca="1">SUMPRODUCT($CM53:$DD53,INDIRECT(ADDRESS(I$2,$DH$2)):INDIRECT(ADDRESS(I$2,$DY$2)))</f>
        <v>59.462278714302897</v>
      </c>
      <c r="J53" s="51">
        <f ca="1">SUMPRODUCT($CM53:$DD53,INDIRECT(ADDRESS(J$2,$DH$2)):INDIRECT(ADDRESS(J$2,$DY$2)))</f>
        <v>59.462278714302897</v>
      </c>
      <c r="K53" s="51">
        <f ca="1">SUMPRODUCT($CM53:$DD53,INDIRECT(ADDRESS(K$2,$DH$2)):INDIRECT(ADDRESS(K$2,$DY$2)))</f>
        <v>59.462278714302897</v>
      </c>
      <c r="L53" s="51">
        <f ca="1">SUMPRODUCT($CM53:$DD53,INDIRECT(ADDRESS(L$2,$DH$2)):INDIRECT(ADDRESS(L$2,$DY$2)))</f>
        <v>59.462278714302897</v>
      </c>
      <c r="M53" s="51">
        <f ca="1">SUMPRODUCT($CM53:$DD53,INDIRECT(ADDRESS(M$2,$DH$2)):INDIRECT(ADDRESS(M$2,$DY$2)))</f>
        <v>59.462278714302897</v>
      </c>
      <c r="N53" s="51">
        <f ca="1">SUMPRODUCT($CM53:$DD53,INDIRECT(ADDRESS(N$2,$DH$2)):INDIRECT(ADDRESS(N$2,$DY$2)))</f>
        <v>59.462278714302897</v>
      </c>
      <c r="O53" s="51">
        <f ca="1">SUMPRODUCT($CM53:$DD53,INDIRECT(ADDRESS(O$2,$DH$2)):INDIRECT(ADDRESS(O$2,$DY$2)))</f>
        <v>59.462278714302897</v>
      </c>
      <c r="P53" s="51">
        <f ca="1">SUMPRODUCT($CM53:$DD53,INDIRECT(ADDRESS(P$2,$DH$2)):INDIRECT(ADDRESS(P$2,$DY$2)))</f>
        <v>59.462278714302897</v>
      </c>
      <c r="Q53" s="51">
        <f ca="1">SUMPRODUCT($CM53:$DD53,INDIRECT(ADDRESS(Q$2,$DH$2)):INDIRECT(ADDRESS(Q$2,$DY$2)))</f>
        <v>59.462278714302897</v>
      </c>
      <c r="R53" s="51">
        <f ca="1">SUMPRODUCT($CM53:$DD53,INDIRECT(ADDRESS(R$2,$DH$2)):INDIRECT(ADDRESS(R$2,$DY$2)))</f>
        <v>59.462278714302897</v>
      </c>
      <c r="S53" s="51">
        <f ca="1">SUMPRODUCT($CM53:$DD53,INDIRECT(ADDRESS(S$2,$DH$2)):INDIRECT(ADDRESS(S$2,$DY$2)))</f>
        <v>59.462278714302897</v>
      </c>
      <c r="T53" s="51">
        <f ca="1">SUMPRODUCT($CM53:$DD53,INDIRECT(ADDRESS(T$2,$DH$2)):INDIRECT(ADDRESS(T$2,$DY$2)))</f>
        <v>59.462278714302897</v>
      </c>
      <c r="U53" s="51">
        <f ca="1">SUMPRODUCT($CM53:$DD53,INDIRECT(ADDRESS(U$2,$DH$2)):INDIRECT(ADDRESS(U$2,$DY$2)))</f>
        <v>59.462278714302897</v>
      </c>
      <c r="V53" s="51">
        <f ca="1">SUMPRODUCT($CM53:$DD53,INDIRECT(ADDRESS(V$2,$DH$2)):INDIRECT(ADDRESS(V$2,$DY$2)))</f>
        <v>59.462278714302897</v>
      </c>
      <c r="W53" s="51">
        <f ca="1">SUMPRODUCT($CM53:$DD53,INDIRECT(ADDRESS(W$2,$DH$2)):INDIRECT(ADDRESS(W$2,$DY$2)))</f>
        <v>59.462278714302897</v>
      </c>
      <c r="X53" s="51">
        <f ca="1">SUMPRODUCT($CM53:$DD53,INDIRECT(ADDRESS(X$2,$DH$2)):INDIRECT(ADDRESS(X$2,$DY$2)))</f>
        <v>59.462278714302897</v>
      </c>
      <c r="Y53" s="51">
        <f ca="1">SUMPRODUCT($CM53:$DD53,INDIRECT(ADDRESS(Y$2,$DH$2)):INDIRECT(ADDRESS(Y$2,$DY$2)))</f>
        <v>59.462278714302897</v>
      </c>
      <c r="Z53" s="51">
        <f ca="1">SUMPRODUCT($CM53:$DD53,INDIRECT(ADDRESS(Z$2,$DH$2)):INDIRECT(ADDRESS(Z$2,$DY$2)))</f>
        <v>59.462278714302897</v>
      </c>
      <c r="AA53" s="51">
        <f ca="1">SUMPRODUCT($CM53:$DD53,INDIRECT(ADDRESS(AA$2,$DH$2)):INDIRECT(ADDRESS(AA$2,$DY$2)))</f>
        <v>59.462278714302897</v>
      </c>
      <c r="AB53" s="51">
        <f ca="1">SUMPRODUCT($CM53:$DD53,INDIRECT(ADDRESS(AB$2,$DH$2)):INDIRECT(ADDRESS(AB$2,$DY$2)))</f>
        <v>59.462278714302897</v>
      </c>
      <c r="AC53" s="51">
        <f ca="1">SUMPRODUCT($CM53:$DD53,INDIRECT(ADDRESS(AC$2,$DH$2)):INDIRECT(ADDRESS(AC$2,$DY$2)))</f>
        <v>59.462278714302897</v>
      </c>
      <c r="AD53" s="51">
        <f ca="1">SUMPRODUCT($CM53:$DD53,INDIRECT(ADDRESS(AD$2,$DH$2)):INDIRECT(ADDRESS(AD$2,$DY$2)))</f>
        <v>59.462278714302897</v>
      </c>
      <c r="AE53" s="51">
        <f ca="1">SUMPRODUCT($CM53:$DD53,INDIRECT(ADDRESS(AE$2,$DH$2)):INDIRECT(ADDRESS(AE$2,$DY$2)))</f>
        <v>59.462278714302897</v>
      </c>
      <c r="AF53" s="51">
        <f ca="1">SUMPRODUCT($CM53:$DD53,INDIRECT(ADDRESS(AF$2,$DH$2)):INDIRECT(ADDRESS(AF$2,$DY$2)))</f>
        <v>59.462278714302897</v>
      </c>
      <c r="AG53" s="51">
        <f ca="1">SUMPRODUCT($CM53:$DD53,INDIRECT(ADDRESS(AG$2,$DH$2)):INDIRECT(ADDRESS(AG$2,$DY$2)))</f>
        <v>59.462278714302897</v>
      </c>
      <c r="AH53" s="51">
        <f ca="1">SUMPRODUCT($CM53:$DD53,INDIRECT(ADDRESS(AH$2,$DH$2)):INDIRECT(ADDRESS(AH$2,$DY$2)))</f>
        <v>59.462278714302897</v>
      </c>
      <c r="AI53" s="51">
        <f ca="1">SUMPRODUCT($CM53:$DD53,INDIRECT(ADDRESS(AI$2,$DH$2)):INDIRECT(ADDRESS(AI$2,$DY$2)))</f>
        <v>59.462278714302897</v>
      </c>
      <c r="AJ53" s="51">
        <f ca="1">SUMPRODUCT($CM53:$DD53,INDIRECT(ADDRESS(AJ$2,$DH$2)):INDIRECT(ADDRESS(AJ$2,$DY$2)))</f>
        <v>59.462278714302897</v>
      </c>
      <c r="AK53" s="51">
        <f ca="1">SUMPRODUCT($CM53:$DD53,INDIRECT(ADDRESS(AK$2,$DH$2)):INDIRECT(ADDRESS(AK$2,$DY$2)))</f>
        <v>59.462278714302897</v>
      </c>
      <c r="AL53" s="51">
        <f ca="1">SUMPRODUCT($CM53:$DD53,INDIRECT(ADDRESS(AL$2,$DH$2)):INDIRECT(ADDRESS(AL$2,$DY$2)))</f>
        <v>59.462278714302897</v>
      </c>
      <c r="AM53" s="51">
        <f ca="1">SUMPRODUCT($CM53:$DD53,INDIRECT(ADDRESS(AM$2,$DH$2)):INDIRECT(ADDRESS(AM$2,$DY$2)))</f>
        <v>59.462278714302897</v>
      </c>
      <c r="AN53" s="51">
        <f ca="1">SUMPRODUCT($CM53:$DD53,INDIRECT(ADDRESS(AN$2,$DH$2)):INDIRECT(ADDRESS(AN$2,$DY$2)))</f>
        <v>59.462278714302897</v>
      </c>
      <c r="AO53" s="51">
        <f ca="1">SUMPRODUCT($CM53:$DD53,INDIRECT(ADDRESS(AO$2,$DH$2)):INDIRECT(ADDRESS(AO$2,$DY$2)))</f>
        <v>59.462278714302897</v>
      </c>
      <c r="AP53" s="51">
        <f ca="1">SUMPRODUCT($CM53:$DD53,INDIRECT(ADDRESS(AP$2,$DH$2)):INDIRECT(ADDRESS(AP$2,$DY$2)))</f>
        <v>59.462278714302897</v>
      </c>
      <c r="AQ53" s="51">
        <f ca="1">SUMPRODUCT($CM53:$DD53,INDIRECT(ADDRESS(AQ$2,$DH$2)):INDIRECT(ADDRESS(AQ$2,$DY$2)))</f>
        <v>59.462278714302897</v>
      </c>
      <c r="AR53" s="51">
        <f ca="1">SUMPRODUCT($CM53:$DD53,INDIRECT(ADDRESS(AR$2,$DH$2)):INDIRECT(ADDRESS(AR$2,$DY$2)))</f>
        <v>59.462278714302897</v>
      </c>
      <c r="AS53" s="51">
        <f ca="1">SUMPRODUCT($CM53:$DD53,INDIRECT(ADDRESS(AS$2,$DH$2)):INDIRECT(ADDRESS(AS$2,$DY$2)))</f>
        <v>59.462278714302897</v>
      </c>
      <c r="AT53" s="51">
        <f ca="1">SUMPRODUCT($CM53:$DD53,INDIRECT(ADDRESS(AT$2,$DH$2)):INDIRECT(ADDRESS(AT$2,$DY$2)))</f>
        <v>59.462278714302897</v>
      </c>
      <c r="AU53" s="51">
        <f ca="1">SUMPRODUCT($CM53:$DD53,INDIRECT(ADDRESS(AU$2,$DH$2)):INDIRECT(ADDRESS(AU$2,$DY$2)))</f>
        <v>59.462278714302897</v>
      </c>
      <c r="AV53" s="51">
        <f ca="1">SUMPRODUCT($CM53:$DD53,INDIRECT(ADDRESS(AV$2,$DH$2)):INDIRECT(ADDRESS(AV$2,$DY$2)))</f>
        <v>59.462278714302897</v>
      </c>
      <c r="AW53" s="51">
        <f ca="1">SUMPRODUCT($CM53:$DD53,INDIRECT(ADDRESS(AW$2,$DH$2)):INDIRECT(ADDRESS(AW$2,$DY$2)))</f>
        <v>59.462278714302897</v>
      </c>
      <c r="AX53" s="51">
        <f ca="1">SUMPRODUCT($CM53:$DD53,INDIRECT(ADDRESS(AX$2,$DH$2)):INDIRECT(ADDRESS(AX$2,$DY$2)))</f>
        <v>59.462278714302897</v>
      </c>
      <c r="AY53" s="51">
        <f ca="1">SUMPRODUCT($CM53:$DD53,INDIRECT(ADDRESS(AY$2,$DH$2)):INDIRECT(ADDRESS(AY$2,$DY$2)))</f>
        <v>59.462278714302897</v>
      </c>
      <c r="AZ53" s="51">
        <f ca="1">SUMPRODUCT($CM53:$DD53,INDIRECT(ADDRESS(AZ$2,$DH$2)):INDIRECT(ADDRESS(AZ$2,$DY$2)))</f>
        <v>59.462278714302897</v>
      </c>
      <c r="BA53" s="51">
        <f ca="1">SUMPRODUCT($CM53:$DD53,INDIRECT(ADDRESS(BA$2,$DH$2)):INDIRECT(ADDRESS(BA$2,$DY$2)))</f>
        <v>59.462278714302897</v>
      </c>
      <c r="BB53" s="51">
        <f ca="1">SUMPRODUCT($CM53:$DD53,INDIRECT(ADDRESS(BB$2,$DH$2)):INDIRECT(ADDRESS(BB$2,$DY$2)))</f>
        <v>59.462278714302897</v>
      </c>
      <c r="BC53" s="51">
        <f ca="1">SUMPRODUCT($CM53:$DD53,INDIRECT(ADDRESS(BC$2,$DH$2)):INDIRECT(ADDRESS(BC$2,$DY$2)))</f>
        <v>59.462278714302897</v>
      </c>
      <c r="BD53" s="51">
        <f ca="1">SUMPRODUCT($CM53:$DD53,INDIRECT(ADDRESS(BD$2,$DH$2)):INDIRECT(ADDRESS(BD$2,$DY$2)))</f>
        <v>59.462278714302897</v>
      </c>
      <c r="BE53" s="51">
        <f ca="1">SUMPRODUCT($CM53:$DD53,INDIRECT(ADDRESS(BE$2,$DH$2)):INDIRECT(ADDRESS(BE$2,$DY$2)))</f>
        <v>59.462278714302897</v>
      </c>
      <c r="BF53" s="51">
        <f ca="1">SUMPRODUCT($CM53:$DD53,INDIRECT(ADDRESS(BF$2,$DH$2)):INDIRECT(ADDRESS(BF$2,$DY$2)))</f>
        <v>59.462278714302897</v>
      </c>
      <c r="BG53" s="51">
        <f ca="1">SUMPRODUCT($CM53:$DD53,INDIRECT(ADDRESS(BG$2,$DH$2)):INDIRECT(ADDRESS(BG$2,$DY$2)))</f>
        <v>59.462278714302897</v>
      </c>
      <c r="BH53" s="51">
        <f ca="1">SUMPRODUCT($CM53:$DD53,INDIRECT(ADDRESS(BH$2,$DH$2)):INDIRECT(ADDRESS(BH$2,$DY$2)))</f>
        <v>59.462278714302897</v>
      </c>
      <c r="BI53" s="51">
        <f ca="1">SUMPRODUCT($CM53:$DD53,INDIRECT(ADDRESS(BI$2,$DH$2)):INDIRECT(ADDRESS(BI$2,$DY$2)))</f>
        <v>59.462278714302897</v>
      </c>
      <c r="BJ53" s="51">
        <f ca="1">SUMPRODUCT($CM53:$DD53,INDIRECT(ADDRESS(BJ$2,$DH$2)):INDIRECT(ADDRESS(BJ$2,$DY$2)))</f>
        <v>59.462278714302897</v>
      </c>
      <c r="BK53" s="51">
        <f ca="1">SUMPRODUCT($CM53:$DD53,INDIRECT(ADDRESS(BK$2,$DH$2)):INDIRECT(ADDRESS(BK$2,$DY$2)))</f>
        <v>59.462278714302897</v>
      </c>
      <c r="BL53" s="51">
        <f ca="1">SUMPRODUCT($CM53:$DD53,INDIRECT(ADDRESS(BL$2,$DH$2)):INDIRECT(ADDRESS(BL$2,$DY$2)))</f>
        <v>59.462278714302897</v>
      </c>
      <c r="BM53" s="51">
        <f ca="1">SUMPRODUCT($CM53:$DD53,INDIRECT(ADDRESS(BM$2,$DH$2)):INDIRECT(ADDRESS(BM$2,$DY$2)))</f>
        <v>59.462278714302897</v>
      </c>
      <c r="BN53" s="51">
        <f ca="1">SUMPRODUCT($CM53:$DD53,INDIRECT(ADDRESS(BN$2,$DH$2)):INDIRECT(ADDRESS(BN$2,$DY$2)))</f>
        <v>59.462278714302897</v>
      </c>
      <c r="BO53" s="51">
        <f ca="1">SUMPRODUCT($CM53:$DD53,INDIRECT(ADDRESS(BO$2,$DH$2)):INDIRECT(ADDRESS(BO$2,$DY$2)))</f>
        <v>59.462278714302897</v>
      </c>
      <c r="BP53" s="51">
        <f ca="1">SUMPRODUCT($CM53:$DD53,INDIRECT(ADDRESS(BP$2,$DH$2)):INDIRECT(ADDRESS(BP$2,$DY$2)))</f>
        <v>59.462278714302897</v>
      </c>
      <c r="BQ53" s="51">
        <f ca="1">SUMPRODUCT($CM53:$DD53,INDIRECT(ADDRESS(BQ$2,$DH$2)):INDIRECT(ADDRESS(BQ$2,$DY$2)))</f>
        <v>59.462278714302897</v>
      </c>
      <c r="BR53" s="51">
        <f ca="1">SUMPRODUCT($CM53:$DD53,INDIRECT(ADDRESS(BR$2,$DH$2)):INDIRECT(ADDRESS(BR$2,$DY$2)))</f>
        <v>59.462278714302897</v>
      </c>
      <c r="BS53" s="51">
        <f ca="1">SUMPRODUCT($CM53:$DD53,INDIRECT(ADDRESS(BS$2,$DH$2)):INDIRECT(ADDRESS(BS$2,$DY$2)))</f>
        <v>59.462278714302897</v>
      </c>
      <c r="BT53" s="51">
        <f ca="1">SUMPRODUCT($CM53:$DD53,INDIRECT(ADDRESS(BT$2,$DH$2)):INDIRECT(ADDRESS(BT$2,$DY$2)))</f>
        <v>59.462278714302897</v>
      </c>
      <c r="BU53" s="51">
        <f ca="1">SUMPRODUCT($CM53:$DD53,INDIRECT(ADDRESS(BU$2,$DH$2)):INDIRECT(ADDRESS(BU$2,$DY$2)))</f>
        <v>59.462278714302897</v>
      </c>
      <c r="BV53" s="51">
        <f ca="1">SUMPRODUCT($CM53:$DD53,INDIRECT(ADDRESS(BV$2,$DH$2)):INDIRECT(ADDRESS(BV$2,$DY$2)))</f>
        <v>59.462278714302897</v>
      </c>
      <c r="BW53" s="51">
        <f ca="1">SUMPRODUCT($CM53:$DD53,INDIRECT(ADDRESS(BW$2,$DH$2)):INDIRECT(ADDRESS(BW$2,$DY$2)))</f>
        <v>59.462278714302897</v>
      </c>
      <c r="BX53" s="51">
        <f ca="1">SUMPRODUCT($CM53:$DD53,INDIRECT(ADDRESS(BX$2,$DH$2)):INDIRECT(ADDRESS(BX$2,$DY$2)))</f>
        <v>59.462278714302897</v>
      </c>
      <c r="BY53" s="51">
        <f ca="1">SUMPRODUCT($CM53:$DD53,INDIRECT(ADDRESS(BY$2,$DH$2)):INDIRECT(ADDRESS(BY$2,$DY$2)))</f>
        <v>59.462278714302897</v>
      </c>
      <c r="BZ53" s="51">
        <f ca="1">SUMPRODUCT($CM53:$DD53,INDIRECT(ADDRESS(BZ$2,$DH$2)):INDIRECT(ADDRESS(BZ$2,$DY$2)))</f>
        <v>59.462278714302897</v>
      </c>
      <c r="CA53" s="51">
        <f ca="1">SUMPRODUCT($CM53:$DD53,INDIRECT(ADDRESS(CA$2,$DH$2)):INDIRECT(ADDRESS(CA$2,$DY$2)))</f>
        <v>59.462278714302897</v>
      </c>
      <c r="CB53" s="51">
        <f ca="1">SUMPRODUCT($CM53:$DD53,INDIRECT(ADDRESS(CB$2,$DH$2)):INDIRECT(ADDRESS(CB$2,$DY$2)))</f>
        <v>59.462278714302897</v>
      </c>
      <c r="CC53" s="51">
        <f ca="1">SUMPRODUCT($CM53:$DD53,INDIRECT(ADDRESS(CC$2,$DH$2)):INDIRECT(ADDRESS(CC$2,$DY$2)))</f>
        <v>59.462278714302897</v>
      </c>
      <c r="CD53" s="51">
        <f ca="1">SUMPRODUCT($CM53:$DD53,INDIRECT(ADDRESS(CD$2,$DH$2)):INDIRECT(ADDRESS(CD$2,$DY$2)))</f>
        <v>59.462278714302897</v>
      </c>
      <c r="CF53" s="51">
        <f t="shared" ca="1" si="7"/>
        <v>713.54734457163477</v>
      </c>
      <c r="CG53" s="51">
        <f t="shared" ca="1" si="7"/>
        <v>713.54734457163477</v>
      </c>
      <c r="CH53" s="51">
        <f t="shared" ca="1" si="7"/>
        <v>713.54734457163477</v>
      </c>
      <c r="CI53" s="51">
        <f t="shared" ca="1" si="7"/>
        <v>713.54734457163477</v>
      </c>
      <c r="CJ53" s="51">
        <f t="shared" ca="1" si="7"/>
        <v>713.54734457163477</v>
      </c>
      <c r="CK53" s="51">
        <f t="shared" ca="1" si="7"/>
        <v>713.54734457163477</v>
      </c>
      <c r="CM53" s="1">
        <f>VLOOKUP($A53,Auxiliar_OPEX_CustosUnit!$A$4:$BT$129,COLUMN(Auxiliar_OPEX_CustosUnit!S$2),0)</f>
        <v>0</v>
      </c>
      <c r="CN53" s="1">
        <f>VLOOKUP($A53,Auxiliar_OPEX_CustosUnit!$A$4:$BT$129,COLUMN(Auxiliar_OPEX_CustosUnit!T$2),0)</f>
        <v>0</v>
      </c>
      <c r="CO53" s="1">
        <f>VLOOKUP($A53,Auxiliar_OPEX_CustosUnit!$A$4:$BT$129,COLUMN(Auxiliar_OPEX_CustosUnit!U$2),0)</f>
        <v>59.462278714302897</v>
      </c>
      <c r="CP53" s="1">
        <f>VLOOKUP($A53,Auxiliar_OPEX_CustosUnit!$A$4:$BT$129,COLUMN(Auxiliar_OPEX_CustosUnit!V$2),0)</f>
        <v>0</v>
      </c>
      <c r="CQ53" s="1">
        <f>VLOOKUP($A53,Auxiliar_OPEX_CustosUnit!$A$4:$BT$129,COLUMN(Auxiliar_OPEX_CustosUnit!W$2),0)</f>
        <v>0</v>
      </c>
      <c r="CR53" s="1">
        <f>VLOOKUP($A53,Auxiliar_OPEX_CustosUnit!$A$4:$BT$129,COLUMN(Auxiliar_OPEX_CustosUnit!X$2),0)</f>
        <v>0</v>
      </c>
      <c r="CS53" s="1">
        <f>VLOOKUP($A53,Auxiliar_OPEX_CustosUnit!$A$4:$BT$129,COLUMN(Auxiliar_OPEX_CustosUnit!Y$2),0)</f>
        <v>0</v>
      </c>
      <c r="CT53" s="1">
        <f>VLOOKUP($A53,Auxiliar_OPEX_CustosUnit!$A$4:$BT$129,COLUMN(Auxiliar_OPEX_CustosUnit!Z$2),0)</f>
        <v>0</v>
      </c>
      <c r="CU53" s="1">
        <f>VLOOKUP($A53,Auxiliar_OPEX_CustosUnit!$A$4:$BT$129,COLUMN(Auxiliar_OPEX_CustosUnit!AA$2),0)</f>
        <v>0</v>
      </c>
      <c r="CV53" s="1">
        <f>VLOOKUP($A53,Auxiliar_OPEX_CustosUnit!$A$4:$BT$129,COLUMN(Auxiliar_OPEX_CustosUnit!AB$2),0)</f>
        <v>0</v>
      </c>
      <c r="CW53" s="1">
        <f>VLOOKUP($A53,Auxiliar_OPEX_CustosUnit!$A$4:$BT$129,COLUMN(Auxiliar_OPEX_CustosUnit!AC$2),0)</f>
        <v>0</v>
      </c>
      <c r="CX53" s="1">
        <f>VLOOKUP($A53,Auxiliar_OPEX_CustosUnit!$A$4:$BT$129,COLUMN(Auxiliar_OPEX_CustosUnit!AD$2),0)</f>
        <v>0</v>
      </c>
      <c r="CY53" s="1">
        <f>VLOOKUP($A53,Auxiliar_OPEX_CustosUnit!$A$4:$BT$129,COLUMN(Auxiliar_OPEX_CustosUnit!AE$2),0)</f>
        <v>0</v>
      </c>
      <c r="CZ53" s="1">
        <f>VLOOKUP($A53,Auxiliar_OPEX_CustosUnit!$A$4:$BT$129,COLUMN(Auxiliar_OPEX_CustosUnit!AF$2),0)</f>
        <v>0</v>
      </c>
      <c r="DA53" s="1">
        <f>VLOOKUP($A53,Auxiliar_OPEX_CustosUnit!$A$4:$BT$129,COLUMN(Auxiliar_OPEX_CustosUnit!AG$2),0)</f>
        <v>0</v>
      </c>
      <c r="DB53" s="1">
        <f>VLOOKUP($A53,Auxiliar_OPEX_CustosUnit!$A$4:$BT$129,COLUMN(Auxiliar_OPEX_CustosUnit!AH$2),0)</f>
        <v>0</v>
      </c>
      <c r="DC53" s="1">
        <f>VLOOKUP($A53,Auxiliar_OPEX_CustosUnit!$A$4:$BT$129,COLUMN(Auxiliar_OPEX_CustosUnit!AI$2),0)</f>
        <v>0</v>
      </c>
      <c r="DD53" s="1">
        <f>VLOOKUP($A53,Auxiliar_OPEX_CustosUnit!$A$4:$BT$129,COLUMN(Auxiliar_OPEX_CustosUnit!AJ$2),0)</f>
        <v>0</v>
      </c>
      <c r="DG53" s="60">
        <v>44743</v>
      </c>
      <c r="DH53" s="1">
        <v>1</v>
      </c>
      <c r="DI53" s="1">
        <f>INDEX(Auxiliar_OPEX_Drivers!$B$2:$CH$18,MATCH(Auxiliar_OPEX_M!DI$3,Auxiliar_OPEX_Drivers!$B$2:$B$18,0),MATCH($DG53,Auxiliar_OPEX_Drivers!$B$2:$CH$2,0))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INDEX(Auxiliar_OPEX_Drivers!$B$2:$CH$18,MATCH(Auxiliar_OPEX_M!DK$3,Auxiliar_OPEX_Drivers!$B$2:$B$18,0),MATCH($DG53,Auxiliar_OPEX_Drivers!$B$2:$CH$2,0))</f>
        <v>14.866485227498957</v>
      </c>
      <c r="DL53" s="1">
        <f>INDEX(Auxiliar_OPEX_Drivers!$B$2:$CH$18,MATCH(Auxiliar_OPEX_M!DL$3,Auxiliar_OPEX_Drivers!$B$2:$B$18,0),MATCH($DG53,Auxiliar_OPEX_Drivers!$B$2:$CH$2,0))</f>
        <v>65.042552781229105</v>
      </c>
      <c r="DM53" s="1">
        <f>INDEX(Auxiliar_OPEX_Drivers!$B$2:$CH$18,MATCH(Auxiliar_OPEX_M!DM$3,Auxiliar_OPEX_Drivers!$B$2:$B$18,0),MATCH($DG53,Auxiliar_OPEX_Drivers!$B$2:$CH$2,0))</f>
        <v>13</v>
      </c>
      <c r="DN53" s="1">
        <f>INDEX(Auxiliar_OPEX_Drivers!$B$2:$CH$18,MATCH(Auxiliar_OPEX_M!DN$3,Auxiliar_OPEX_Drivers!$B$2:$B$18,0),MATCH($DG53,Auxiliar_OPEX_Drivers!$B$2:$CH$2,0))</f>
        <v>708.81272318102492</v>
      </c>
      <c r="DO53" s="1">
        <f>INDEX(Auxiliar_OPEX_Drivers!$B$2:$CH$18,MATCH(Auxiliar_OPEX_M!DO$3,Auxiliar_OPEX_Drivers!$B$2:$B$18,0),MATCH($DG53,Auxiliar_OPEX_Drivers!$B$2:$CH$2,0))</f>
        <v>12</v>
      </c>
      <c r="DP53" s="1">
        <f>INDEX(Auxiliar_OPEX_Drivers!$B$2:$CH$18,MATCH(Auxiliar_OPEX_M!DP$3,Auxiliar_OPEX_Drivers!$B$2:$B$18,0),MATCH($DG53,Auxiliar_OPEX_Drivers!$B$2:$CH$2,0))</f>
        <v>201.1911480373401</v>
      </c>
      <c r="DQ53" s="1">
        <f>INDEX(Auxiliar_OPEX_Drivers!$B$2:$CH$18,MATCH(Auxiliar_OPEX_M!DQ$3,Auxiliar_OPEX_Drivers!$B$2:$B$18,0),MATCH($DG53,Auxiliar_OPEX_Drivers!$B$2:$CH$2,0))</f>
        <v>37.216621306874742</v>
      </c>
      <c r="DR53" s="1">
        <f>INDEX(Auxiliar_OPEX_Drivers!$B$2:$CH$18,MATCH(Auxiliar_OPEX_M!DR$3,Auxiliar_OPEX_Drivers!$B$2:$B$18,0),MATCH($DG53,Auxiliar_OPEX_Drivers!$B$2:$CH$2,0))</f>
        <v>20653358.196478385</v>
      </c>
      <c r="DS53" s="1">
        <f>INDEX(Auxiliar_OPEX_Drivers!$B$2:$CH$18,MATCH(Auxiliar_OPEX_M!DS$3,Auxiliar_OPEX_Drivers!$B$2:$B$18,0),MATCH($DG53,Auxiliar_OPEX_Drivers!$B$2:$CH$2,0))</f>
        <v>53932.5</v>
      </c>
      <c r="DT53" s="1">
        <f>INDEX(Auxiliar_OPEX_Drivers!$B$2:$CH$18,MATCH(Auxiliar_OPEX_M!DT$3,Auxiliar_OPEX_Drivers!$B$2:$B$18,0),MATCH($DG53,Auxiliar_OPEX_Drivers!$B$2:$CH$2,0))</f>
        <v>12690.843892855401</v>
      </c>
      <c r="DU53" s="1">
        <f>INDEX(Auxiliar_OPEX_Drivers!$B$2:$CH$18,MATCH(Auxiliar_OPEX_M!DU$3,Auxiliar_OPEX_Drivers!$B$2:$B$18,0),MATCH($DG53,Auxiliar_OPEX_Drivers!$B$2:$CH$2,0))</f>
        <v>5117.8045595221311</v>
      </c>
      <c r="DV53" s="1">
        <f>INDEX(Auxiliar_OPEX_Drivers!$B$2:$CH$18,MATCH(Auxiliar_OPEX_M!DV$3,Auxiliar_OPEX_Drivers!$B$2:$B$18,0),MATCH($DG53,Auxiliar_OPEX_Drivers!$B$2:$CH$2,0))</f>
        <v>2445418.9667665288</v>
      </c>
      <c r="DW53" s="1">
        <f>INDEX(Auxiliar_OPEX_Drivers!$B$2:$CH$18,MATCH(Auxiliar_OPEX_M!DW$3,Auxiliar_OPEX_Drivers!$B$2:$B$18,0),MATCH($DG53,Auxiliar_OPEX_Drivers!$B$2:$CH$2,0))</f>
        <v>12499.123059522068</v>
      </c>
      <c r="DX53" s="1">
        <f>INDEX(Auxiliar_OPEX_Drivers!$B$2:$CH$18,MATCH(Auxiliar_OPEX_M!DX$3,Auxiliar_OPEX_Drivers!$B$2:$B$18,0),MATCH($DG53,Auxiliar_OPEX_Drivers!$B$2:$CH$2,0))</f>
        <v>2469744.986651463</v>
      </c>
      <c r="DY53" s="1">
        <f>INDEX(Auxiliar_OPEX_Drivers!$B$2:$CH$18,MATCH(Auxiliar_OPEX_M!DY$3,Auxiliar_OPEX_Drivers!$B$2:$B$18,0),MATCH($DG53,Auxiliar_OPEX_Drivers!$B$2:$CH$2,0))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405.20299803400371</v>
      </c>
      <c r="E54" s="51">
        <f ca="1">SUMPRODUCT($CM54:$DD54,INDIRECT(ADDRESS(E$2,$DH$2)):INDIRECT(ADDRESS(E$2,$DY$2)))</f>
        <v>405.20299803400371</v>
      </c>
      <c r="F54" s="51">
        <f ca="1">SUMPRODUCT($CM54:$DD54,INDIRECT(ADDRESS(F$2,$DH$2)):INDIRECT(ADDRESS(F$2,$DY$2)))</f>
        <v>405.20299803400371</v>
      </c>
      <c r="G54" s="51">
        <f ca="1">SUMPRODUCT($CM54:$DD54,INDIRECT(ADDRESS(G$2,$DH$2)):INDIRECT(ADDRESS(G$2,$DY$2)))</f>
        <v>405.20299803400371</v>
      </c>
      <c r="H54" s="51">
        <f ca="1">SUMPRODUCT($CM54:$DD54,INDIRECT(ADDRESS(H$2,$DH$2)):INDIRECT(ADDRESS(H$2,$DY$2)))</f>
        <v>405.20299803400371</v>
      </c>
      <c r="I54" s="51">
        <f ca="1">SUMPRODUCT($CM54:$DD54,INDIRECT(ADDRESS(I$2,$DH$2)):INDIRECT(ADDRESS(I$2,$DY$2)))</f>
        <v>405.20299803400371</v>
      </c>
      <c r="J54" s="51">
        <f ca="1">SUMPRODUCT($CM54:$DD54,INDIRECT(ADDRESS(J$2,$DH$2)):INDIRECT(ADDRESS(J$2,$DY$2)))</f>
        <v>405.20299803400371</v>
      </c>
      <c r="K54" s="51">
        <f ca="1">SUMPRODUCT($CM54:$DD54,INDIRECT(ADDRESS(K$2,$DH$2)):INDIRECT(ADDRESS(K$2,$DY$2)))</f>
        <v>405.85376987842005</v>
      </c>
      <c r="L54" s="51">
        <f ca="1">SUMPRODUCT($CM54:$DD54,INDIRECT(ADDRESS(L$2,$DH$2)):INDIRECT(ADDRESS(L$2,$DY$2)))</f>
        <v>405.85376987842005</v>
      </c>
      <c r="M54" s="51">
        <f ca="1">SUMPRODUCT($CM54:$DD54,INDIRECT(ADDRESS(M$2,$DH$2)):INDIRECT(ADDRESS(M$2,$DY$2)))</f>
        <v>405.85376987842005</v>
      </c>
      <c r="N54" s="51">
        <f ca="1">SUMPRODUCT($CM54:$DD54,INDIRECT(ADDRESS(N$2,$DH$2)):INDIRECT(ADDRESS(N$2,$DY$2)))</f>
        <v>405.85376987842005</v>
      </c>
      <c r="O54" s="51">
        <f ca="1">SUMPRODUCT($CM54:$DD54,INDIRECT(ADDRESS(O$2,$DH$2)):INDIRECT(ADDRESS(O$2,$DY$2)))</f>
        <v>405.85376987842005</v>
      </c>
      <c r="P54" s="51">
        <f ca="1">SUMPRODUCT($CM54:$DD54,INDIRECT(ADDRESS(P$2,$DH$2)):INDIRECT(ADDRESS(P$2,$DY$2)))</f>
        <v>405.85376987842005</v>
      </c>
      <c r="Q54" s="51">
        <f ca="1">SUMPRODUCT($CM54:$DD54,INDIRECT(ADDRESS(Q$2,$DH$2)):INDIRECT(ADDRESS(Q$2,$DY$2)))</f>
        <v>405.85376987842005</v>
      </c>
      <c r="R54" s="51">
        <f ca="1">SUMPRODUCT($CM54:$DD54,INDIRECT(ADDRESS(R$2,$DH$2)):INDIRECT(ADDRESS(R$2,$DY$2)))</f>
        <v>405.85376987842005</v>
      </c>
      <c r="S54" s="51">
        <f ca="1">SUMPRODUCT($CM54:$DD54,INDIRECT(ADDRESS(S$2,$DH$2)):INDIRECT(ADDRESS(S$2,$DY$2)))</f>
        <v>405.85376987842005</v>
      </c>
      <c r="T54" s="51">
        <f ca="1">SUMPRODUCT($CM54:$DD54,INDIRECT(ADDRESS(T$2,$DH$2)):INDIRECT(ADDRESS(T$2,$DY$2)))</f>
        <v>405.85376987842005</v>
      </c>
      <c r="U54" s="51">
        <f ca="1">SUMPRODUCT($CM54:$DD54,INDIRECT(ADDRESS(U$2,$DH$2)):INDIRECT(ADDRESS(U$2,$DY$2)))</f>
        <v>405.85376987842005</v>
      </c>
      <c r="V54" s="51">
        <f ca="1">SUMPRODUCT($CM54:$DD54,INDIRECT(ADDRESS(V$2,$DH$2)):INDIRECT(ADDRESS(V$2,$DY$2)))</f>
        <v>405.85376987842005</v>
      </c>
      <c r="W54" s="51">
        <f ca="1">SUMPRODUCT($CM54:$DD54,INDIRECT(ADDRESS(W$2,$DH$2)):INDIRECT(ADDRESS(W$2,$DY$2)))</f>
        <v>407.16579214428799</v>
      </c>
      <c r="X54" s="51">
        <f ca="1">SUMPRODUCT($CM54:$DD54,INDIRECT(ADDRESS(X$2,$DH$2)):INDIRECT(ADDRESS(X$2,$DY$2)))</f>
        <v>407.16579214428799</v>
      </c>
      <c r="Y54" s="51">
        <f ca="1">SUMPRODUCT($CM54:$DD54,INDIRECT(ADDRESS(Y$2,$DH$2)):INDIRECT(ADDRESS(Y$2,$DY$2)))</f>
        <v>407.16579214428799</v>
      </c>
      <c r="Z54" s="51">
        <f ca="1">SUMPRODUCT($CM54:$DD54,INDIRECT(ADDRESS(Z$2,$DH$2)):INDIRECT(ADDRESS(Z$2,$DY$2)))</f>
        <v>407.16579214428799</v>
      </c>
      <c r="AA54" s="51">
        <f ca="1">SUMPRODUCT($CM54:$DD54,INDIRECT(ADDRESS(AA$2,$DH$2)):INDIRECT(ADDRESS(AA$2,$DY$2)))</f>
        <v>407.16579214428799</v>
      </c>
      <c r="AB54" s="51">
        <f ca="1">SUMPRODUCT($CM54:$DD54,INDIRECT(ADDRESS(AB$2,$DH$2)):INDIRECT(ADDRESS(AB$2,$DY$2)))</f>
        <v>407.16579214428799</v>
      </c>
      <c r="AC54" s="51">
        <f ca="1">SUMPRODUCT($CM54:$DD54,INDIRECT(ADDRESS(AC$2,$DH$2)):INDIRECT(ADDRESS(AC$2,$DY$2)))</f>
        <v>407.16579214428799</v>
      </c>
      <c r="AD54" s="51">
        <f ca="1">SUMPRODUCT($CM54:$DD54,INDIRECT(ADDRESS(AD$2,$DH$2)):INDIRECT(ADDRESS(AD$2,$DY$2)))</f>
        <v>407.16579214428799</v>
      </c>
      <c r="AE54" s="51">
        <f ca="1">SUMPRODUCT($CM54:$DD54,INDIRECT(ADDRESS(AE$2,$DH$2)):INDIRECT(ADDRESS(AE$2,$DY$2)))</f>
        <v>407.16579214428799</v>
      </c>
      <c r="AF54" s="51">
        <f ca="1">SUMPRODUCT($CM54:$DD54,INDIRECT(ADDRESS(AF$2,$DH$2)):INDIRECT(ADDRESS(AF$2,$DY$2)))</f>
        <v>407.16579214428799</v>
      </c>
      <c r="AG54" s="51">
        <f ca="1">SUMPRODUCT($CM54:$DD54,INDIRECT(ADDRESS(AG$2,$DH$2)):INDIRECT(ADDRESS(AG$2,$DY$2)))</f>
        <v>407.16579214428799</v>
      </c>
      <c r="AH54" s="51">
        <f ca="1">SUMPRODUCT($CM54:$DD54,INDIRECT(ADDRESS(AH$2,$DH$2)):INDIRECT(ADDRESS(AH$2,$DY$2)))</f>
        <v>407.16579214428799</v>
      </c>
      <c r="AI54" s="51">
        <f ca="1">SUMPRODUCT($CM54:$DD54,INDIRECT(ADDRESS(AI$2,$DH$2)):INDIRECT(ADDRESS(AI$2,$DY$2)))</f>
        <v>408.52474312918793</v>
      </c>
      <c r="AJ54" s="51">
        <f ca="1">SUMPRODUCT($CM54:$DD54,INDIRECT(ADDRESS(AJ$2,$DH$2)):INDIRECT(ADDRESS(AJ$2,$DY$2)))</f>
        <v>408.52474312918793</v>
      </c>
      <c r="AK54" s="51">
        <f ca="1">SUMPRODUCT($CM54:$DD54,INDIRECT(ADDRESS(AK$2,$DH$2)):INDIRECT(ADDRESS(AK$2,$DY$2)))</f>
        <v>408.52474312918793</v>
      </c>
      <c r="AL54" s="51">
        <f ca="1">SUMPRODUCT($CM54:$DD54,INDIRECT(ADDRESS(AL$2,$DH$2)):INDIRECT(ADDRESS(AL$2,$DY$2)))</f>
        <v>408.52474312918793</v>
      </c>
      <c r="AM54" s="51">
        <f ca="1">SUMPRODUCT($CM54:$DD54,INDIRECT(ADDRESS(AM$2,$DH$2)):INDIRECT(ADDRESS(AM$2,$DY$2)))</f>
        <v>408.52474312918793</v>
      </c>
      <c r="AN54" s="51">
        <f ca="1">SUMPRODUCT($CM54:$DD54,INDIRECT(ADDRESS(AN$2,$DH$2)):INDIRECT(ADDRESS(AN$2,$DY$2)))</f>
        <v>408.52474312918793</v>
      </c>
      <c r="AO54" s="51">
        <f ca="1">SUMPRODUCT($CM54:$DD54,INDIRECT(ADDRESS(AO$2,$DH$2)):INDIRECT(ADDRESS(AO$2,$DY$2)))</f>
        <v>408.52474312918793</v>
      </c>
      <c r="AP54" s="51">
        <f ca="1">SUMPRODUCT($CM54:$DD54,INDIRECT(ADDRESS(AP$2,$DH$2)):INDIRECT(ADDRESS(AP$2,$DY$2)))</f>
        <v>408.52474312918793</v>
      </c>
      <c r="AQ54" s="51">
        <f ca="1">SUMPRODUCT($CM54:$DD54,INDIRECT(ADDRESS(AQ$2,$DH$2)):INDIRECT(ADDRESS(AQ$2,$DY$2)))</f>
        <v>408.52474312918793</v>
      </c>
      <c r="AR54" s="51">
        <f ca="1">SUMPRODUCT($CM54:$DD54,INDIRECT(ADDRESS(AR$2,$DH$2)):INDIRECT(ADDRESS(AR$2,$DY$2)))</f>
        <v>408.52474312918793</v>
      </c>
      <c r="AS54" s="51">
        <f ca="1">SUMPRODUCT($CM54:$DD54,INDIRECT(ADDRESS(AS$2,$DH$2)):INDIRECT(ADDRESS(AS$2,$DY$2)))</f>
        <v>408.52474312918793</v>
      </c>
      <c r="AT54" s="51">
        <f ca="1">SUMPRODUCT($CM54:$DD54,INDIRECT(ADDRESS(AT$2,$DH$2)):INDIRECT(ADDRESS(AT$2,$DY$2)))</f>
        <v>408.52474312918793</v>
      </c>
      <c r="AU54" s="51">
        <f ca="1">SUMPRODUCT($CM54:$DD54,INDIRECT(ADDRESS(AU$2,$DH$2)):INDIRECT(ADDRESS(AU$2,$DY$2)))</f>
        <v>408.17491868037905</v>
      </c>
      <c r="AV54" s="51">
        <f ca="1">SUMPRODUCT($CM54:$DD54,INDIRECT(ADDRESS(AV$2,$DH$2)):INDIRECT(ADDRESS(AV$2,$DY$2)))</f>
        <v>408.17491868037905</v>
      </c>
      <c r="AW54" s="51">
        <f ca="1">SUMPRODUCT($CM54:$DD54,INDIRECT(ADDRESS(AW$2,$DH$2)):INDIRECT(ADDRESS(AW$2,$DY$2)))</f>
        <v>408.17491868037905</v>
      </c>
      <c r="AX54" s="51">
        <f ca="1">SUMPRODUCT($CM54:$DD54,INDIRECT(ADDRESS(AX$2,$DH$2)):INDIRECT(ADDRESS(AX$2,$DY$2)))</f>
        <v>408.17491868037905</v>
      </c>
      <c r="AY54" s="51">
        <f ca="1">SUMPRODUCT($CM54:$DD54,INDIRECT(ADDRESS(AY$2,$DH$2)):INDIRECT(ADDRESS(AY$2,$DY$2)))</f>
        <v>408.17491868037905</v>
      </c>
      <c r="AZ54" s="51">
        <f ca="1">SUMPRODUCT($CM54:$DD54,INDIRECT(ADDRESS(AZ$2,$DH$2)):INDIRECT(ADDRESS(AZ$2,$DY$2)))</f>
        <v>408.17491868037905</v>
      </c>
      <c r="BA54" s="51">
        <f ca="1">SUMPRODUCT($CM54:$DD54,INDIRECT(ADDRESS(BA$2,$DH$2)):INDIRECT(ADDRESS(BA$2,$DY$2)))</f>
        <v>408.17491868037905</v>
      </c>
      <c r="BB54" s="51">
        <f ca="1">SUMPRODUCT($CM54:$DD54,INDIRECT(ADDRESS(BB$2,$DH$2)):INDIRECT(ADDRESS(BB$2,$DY$2)))</f>
        <v>408.17491868037905</v>
      </c>
      <c r="BC54" s="51">
        <f ca="1">SUMPRODUCT($CM54:$DD54,INDIRECT(ADDRESS(BC$2,$DH$2)):INDIRECT(ADDRESS(BC$2,$DY$2)))</f>
        <v>408.17491868037905</v>
      </c>
      <c r="BD54" s="51">
        <f ca="1">SUMPRODUCT($CM54:$DD54,INDIRECT(ADDRESS(BD$2,$DH$2)):INDIRECT(ADDRESS(BD$2,$DY$2)))</f>
        <v>408.17491868037905</v>
      </c>
      <c r="BE54" s="51">
        <f ca="1">SUMPRODUCT($CM54:$DD54,INDIRECT(ADDRESS(BE$2,$DH$2)):INDIRECT(ADDRESS(BE$2,$DY$2)))</f>
        <v>408.17491868037905</v>
      </c>
      <c r="BF54" s="51">
        <f ca="1">SUMPRODUCT($CM54:$DD54,INDIRECT(ADDRESS(BF$2,$DH$2)):INDIRECT(ADDRESS(BF$2,$DY$2)))</f>
        <v>408.17491868037905</v>
      </c>
      <c r="BG54" s="51">
        <f ca="1">SUMPRODUCT($CM54:$DD54,INDIRECT(ADDRESS(BG$2,$DH$2)):INDIRECT(ADDRESS(BG$2,$DY$2)))</f>
        <v>408.30504307715836</v>
      </c>
      <c r="BH54" s="51">
        <f ca="1">SUMPRODUCT($CM54:$DD54,INDIRECT(ADDRESS(BH$2,$DH$2)):INDIRECT(ADDRESS(BH$2,$DY$2)))</f>
        <v>408.30504307715836</v>
      </c>
      <c r="BI54" s="51">
        <f ca="1">SUMPRODUCT($CM54:$DD54,INDIRECT(ADDRESS(BI$2,$DH$2)):INDIRECT(ADDRESS(BI$2,$DY$2)))</f>
        <v>408.30504307715836</v>
      </c>
      <c r="BJ54" s="51">
        <f ca="1">SUMPRODUCT($CM54:$DD54,INDIRECT(ADDRESS(BJ$2,$DH$2)):INDIRECT(ADDRESS(BJ$2,$DY$2)))</f>
        <v>408.30504307715836</v>
      </c>
      <c r="BK54" s="51">
        <f ca="1">SUMPRODUCT($CM54:$DD54,INDIRECT(ADDRESS(BK$2,$DH$2)):INDIRECT(ADDRESS(BK$2,$DY$2)))</f>
        <v>408.30504307715836</v>
      </c>
      <c r="BL54" s="51">
        <f ca="1">SUMPRODUCT($CM54:$DD54,INDIRECT(ADDRESS(BL$2,$DH$2)):INDIRECT(ADDRESS(BL$2,$DY$2)))</f>
        <v>408.30504307715836</v>
      </c>
      <c r="BM54" s="51">
        <f ca="1">SUMPRODUCT($CM54:$DD54,INDIRECT(ADDRESS(BM$2,$DH$2)):INDIRECT(ADDRESS(BM$2,$DY$2)))</f>
        <v>408.30504307715836</v>
      </c>
      <c r="BN54" s="51">
        <f ca="1">SUMPRODUCT($CM54:$DD54,INDIRECT(ADDRESS(BN$2,$DH$2)):INDIRECT(ADDRESS(BN$2,$DY$2)))</f>
        <v>408.30504307715836</v>
      </c>
      <c r="BO54" s="51">
        <f ca="1">SUMPRODUCT($CM54:$DD54,INDIRECT(ADDRESS(BO$2,$DH$2)):INDIRECT(ADDRESS(BO$2,$DY$2)))</f>
        <v>408.30504307715836</v>
      </c>
      <c r="BP54" s="51">
        <f ca="1">SUMPRODUCT($CM54:$DD54,INDIRECT(ADDRESS(BP$2,$DH$2)):INDIRECT(ADDRESS(BP$2,$DY$2)))</f>
        <v>408.30504307715836</v>
      </c>
      <c r="BQ54" s="51">
        <f ca="1">SUMPRODUCT($CM54:$DD54,INDIRECT(ADDRESS(BQ$2,$DH$2)):INDIRECT(ADDRESS(BQ$2,$DY$2)))</f>
        <v>408.30504307715836</v>
      </c>
      <c r="BR54" s="51">
        <f ca="1">SUMPRODUCT($CM54:$DD54,INDIRECT(ADDRESS(BR$2,$DH$2)):INDIRECT(ADDRESS(BR$2,$DY$2)))</f>
        <v>408.30504307715836</v>
      </c>
      <c r="BS54" s="51">
        <f ca="1">SUMPRODUCT($CM54:$DD54,INDIRECT(ADDRESS(BS$2,$DH$2)):INDIRECT(ADDRESS(BS$2,$DY$2)))</f>
        <v>409.55560739407042</v>
      </c>
      <c r="BT54" s="51">
        <f ca="1">SUMPRODUCT($CM54:$DD54,INDIRECT(ADDRESS(BT$2,$DH$2)):INDIRECT(ADDRESS(BT$2,$DY$2)))</f>
        <v>409.55560739407042</v>
      </c>
      <c r="BU54" s="51">
        <f ca="1">SUMPRODUCT($CM54:$DD54,INDIRECT(ADDRESS(BU$2,$DH$2)):INDIRECT(ADDRESS(BU$2,$DY$2)))</f>
        <v>409.55560739407042</v>
      </c>
      <c r="BV54" s="51">
        <f ca="1">SUMPRODUCT($CM54:$DD54,INDIRECT(ADDRESS(BV$2,$DH$2)):INDIRECT(ADDRESS(BV$2,$DY$2)))</f>
        <v>409.55560739407042</v>
      </c>
      <c r="BW54" s="51">
        <f ca="1">SUMPRODUCT($CM54:$DD54,INDIRECT(ADDRESS(BW$2,$DH$2)):INDIRECT(ADDRESS(BW$2,$DY$2)))</f>
        <v>409.55560739407042</v>
      </c>
      <c r="BX54" s="51">
        <f ca="1">SUMPRODUCT($CM54:$DD54,INDIRECT(ADDRESS(BX$2,$DH$2)):INDIRECT(ADDRESS(BX$2,$DY$2)))</f>
        <v>409.55560739407042</v>
      </c>
      <c r="BY54" s="51">
        <f ca="1">SUMPRODUCT($CM54:$DD54,INDIRECT(ADDRESS(BY$2,$DH$2)):INDIRECT(ADDRESS(BY$2,$DY$2)))</f>
        <v>409.55560739407042</v>
      </c>
      <c r="BZ54" s="51">
        <f ca="1">SUMPRODUCT($CM54:$DD54,INDIRECT(ADDRESS(BZ$2,$DH$2)):INDIRECT(ADDRESS(BZ$2,$DY$2)))</f>
        <v>409.55560739407042</v>
      </c>
      <c r="CA54" s="51">
        <f ca="1">SUMPRODUCT($CM54:$DD54,INDIRECT(ADDRESS(CA$2,$DH$2)):INDIRECT(ADDRESS(CA$2,$DY$2)))</f>
        <v>409.55560739407042</v>
      </c>
      <c r="CB54" s="51">
        <f ca="1">SUMPRODUCT($CM54:$DD54,INDIRECT(ADDRESS(CB$2,$DH$2)):INDIRECT(ADDRESS(CB$2,$DY$2)))</f>
        <v>409.55560739407042</v>
      </c>
      <c r="CC54" s="51">
        <f ca="1">SUMPRODUCT($CM54:$DD54,INDIRECT(ADDRESS(CC$2,$DH$2)):INDIRECT(ADDRESS(CC$2,$DY$2)))</f>
        <v>409.55560739407042</v>
      </c>
      <c r="CD54" s="51">
        <f ca="1">SUMPRODUCT($CM54:$DD54,INDIRECT(ADDRESS(CD$2,$DH$2)):INDIRECT(ADDRESS(CD$2,$DY$2)))</f>
        <v>409.55560739407042</v>
      </c>
      <c r="CF54" s="51">
        <f t="shared" ref="CF54:CK63" ca="1" si="8">SUMPRODUCT($D54:$CD54,N($D$1:$CD$1=CF$1))</f>
        <v>4865.6898356301272</v>
      </c>
      <c r="CG54" s="51">
        <f t="shared" ca="1" si="8"/>
        <v>4876.8053498703803</v>
      </c>
      <c r="CH54" s="51">
        <f t="shared" ca="1" si="8"/>
        <v>4892.7842606559552</v>
      </c>
      <c r="CI54" s="51">
        <f t="shared" ca="1" si="8"/>
        <v>4900.5477953062109</v>
      </c>
      <c r="CJ54" s="51">
        <f t="shared" ca="1" si="8"/>
        <v>4898.7496461484443</v>
      </c>
      <c r="CK54" s="51">
        <f t="shared" ca="1" si="8"/>
        <v>4905.9133385104615</v>
      </c>
      <c r="CM54" s="1">
        <f>VLOOKUP($A54,Auxiliar_OPEX_CustosUnit!$A$4:$BT$129,COLUMN(Auxiliar_OPEX_CustosUnit!S$2),0)</f>
        <v>0</v>
      </c>
      <c r="CN54" s="1">
        <f>VLOOKUP($A54,Auxiliar_OPEX_CustosUnit!$A$4:$BT$129,COLUMN(Auxiliar_OPEX_CustosUnit!T$2),0)</f>
        <v>0</v>
      </c>
      <c r="CO54" s="1">
        <f>VLOOKUP($A54,Auxiliar_OPEX_CustosUnit!$A$4:$BT$129,COLUMN(Auxiliar_OPEX_CustosUnit!U$2),0)</f>
        <v>349.503989308207</v>
      </c>
      <c r="CP54" s="1">
        <f>VLOOKUP($A54,Auxiliar_OPEX_CustosUnit!$A$4:$BT$129,COLUMN(Auxiliar_OPEX_CustosUnit!V$2),0)</f>
        <v>0</v>
      </c>
      <c r="CQ54" s="1">
        <f>VLOOKUP($A54,Auxiliar_OPEX_CustosUnit!$A$4:$BT$129,COLUMN(Auxiliar_OPEX_CustosUnit!W$2),0)</f>
        <v>0</v>
      </c>
      <c r="CR54" s="1">
        <f>VLOOKUP($A54,Auxiliar_OPEX_CustosUnit!$A$4:$BT$129,COLUMN(Auxiliar_OPEX_CustosUnit!X$2),0)</f>
        <v>0</v>
      </c>
      <c r="CS54" s="1">
        <f>VLOOKUP($A54,Auxiliar_OPEX_CustosUnit!$A$4:$BT$129,COLUMN(Auxiliar_OPEX_CustosUnit!Y$2),0)</f>
        <v>0</v>
      </c>
      <c r="CT54" s="1">
        <f>VLOOKUP($A54,Auxiliar_OPEX_CustosUnit!$A$4:$BT$129,COLUMN(Auxiliar_OPEX_CustosUnit!Z$2),0)</f>
        <v>0</v>
      </c>
      <c r="CU54" s="1">
        <f>VLOOKUP($A54,Auxiliar_OPEX_CustosUnit!$A$4:$BT$129,COLUMN(Auxiliar_OPEX_CustosUnit!AA$2),0)</f>
        <v>0.29161784673191998</v>
      </c>
      <c r="CV54" s="1">
        <f>VLOOKUP($A54,Auxiliar_OPEX_CustosUnit!$A$4:$BT$129,COLUMN(Auxiliar_OPEX_CustosUnit!AB$2),0)</f>
        <v>0</v>
      </c>
      <c r="CW54" s="1">
        <f>VLOOKUP($A54,Auxiliar_OPEX_CustosUnit!$A$4:$BT$129,COLUMN(Auxiliar_OPEX_CustosUnit!AC$2),0)</f>
        <v>0</v>
      </c>
      <c r="CX54" s="1">
        <f>VLOOKUP($A54,Auxiliar_OPEX_CustosUnit!$A$4:$BT$129,COLUMN(Auxiliar_OPEX_CustosUnit!AD$2),0)</f>
        <v>0</v>
      </c>
      <c r="CY54" s="1">
        <f>VLOOKUP($A54,Auxiliar_OPEX_CustosUnit!$A$4:$BT$129,COLUMN(Auxiliar_OPEX_CustosUnit!AE$2),0)</f>
        <v>0</v>
      </c>
      <c r="CZ54" s="1">
        <f>VLOOKUP($A54,Auxiliar_OPEX_CustosUnit!$A$4:$BT$129,COLUMN(Auxiliar_OPEX_CustosUnit!AF$2),0)</f>
        <v>0</v>
      </c>
      <c r="DA54" s="1">
        <f>VLOOKUP($A54,Auxiliar_OPEX_CustosUnit!$A$4:$BT$129,COLUMN(Auxiliar_OPEX_CustosUnit!AG$2),0)</f>
        <v>0</v>
      </c>
      <c r="DB54" s="1">
        <f>VLOOKUP($A54,Auxiliar_OPEX_CustosUnit!$A$4:$BT$129,COLUMN(Auxiliar_OPEX_CustosUnit!AH$2),0)</f>
        <v>0</v>
      </c>
      <c r="DC54" s="1">
        <f>VLOOKUP($A54,Auxiliar_OPEX_CustosUnit!$A$4:$BT$129,COLUMN(Auxiliar_OPEX_CustosUnit!AI$2),0)</f>
        <v>0</v>
      </c>
      <c r="DD54" s="1">
        <f>VLOOKUP($A54,Auxiliar_OPEX_CustosUnit!$A$4:$BT$129,COLUMN(Auxiliar_OPEX_CustosUnit!AJ$2),0)</f>
        <v>0</v>
      </c>
      <c r="DG54" s="60">
        <v>44774</v>
      </c>
      <c r="DH54" s="1">
        <v>1</v>
      </c>
      <c r="DI54" s="1">
        <f>INDEX(Auxiliar_OPEX_Drivers!$B$2:$CH$18,MATCH(Auxiliar_OPEX_M!DI$3,Auxiliar_OPEX_Drivers!$B$2:$B$18,0),MATCH($DG54,Auxiliar_OPEX_Drivers!$B$2:$CH$2,0))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INDEX(Auxiliar_OPEX_Drivers!$B$2:$CH$18,MATCH(Auxiliar_OPEX_M!DK$3,Auxiliar_OPEX_Drivers!$B$2:$B$18,0),MATCH($DG54,Auxiliar_OPEX_Drivers!$B$2:$CH$2,0))</f>
        <v>14.866485227498957</v>
      </c>
      <c r="DL54" s="1">
        <f>INDEX(Auxiliar_OPEX_Drivers!$B$2:$CH$18,MATCH(Auxiliar_OPEX_M!DL$3,Auxiliar_OPEX_Drivers!$B$2:$B$18,0),MATCH($DG54,Auxiliar_OPEX_Drivers!$B$2:$CH$2,0))</f>
        <v>65.042552781229105</v>
      </c>
      <c r="DM54" s="1">
        <f>INDEX(Auxiliar_OPEX_Drivers!$B$2:$CH$18,MATCH(Auxiliar_OPEX_M!DM$3,Auxiliar_OPEX_Drivers!$B$2:$B$18,0),MATCH($DG54,Auxiliar_OPEX_Drivers!$B$2:$CH$2,0))</f>
        <v>13</v>
      </c>
      <c r="DN54" s="1">
        <f>INDEX(Auxiliar_OPEX_Drivers!$B$2:$CH$18,MATCH(Auxiliar_OPEX_M!DN$3,Auxiliar_OPEX_Drivers!$B$2:$B$18,0),MATCH($DG54,Auxiliar_OPEX_Drivers!$B$2:$CH$2,0))</f>
        <v>708.81272318102492</v>
      </c>
      <c r="DO54" s="1">
        <f>INDEX(Auxiliar_OPEX_Drivers!$B$2:$CH$18,MATCH(Auxiliar_OPEX_M!DO$3,Auxiliar_OPEX_Drivers!$B$2:$B$18,0),MATCH($DG54,Auxiliar_OPEX_Drivers!$B$2:$CH$2,0))</f>
        <v>12</v>
      </c>
      <c r="DP54" s="1">
        <f>INDEX(Auxiliar_OPEX_Drivers!$B$2:$CH$18,MATCH(Auxiliar_OPEX_M!DP$3,Auxiliar_OPEX_Drivers!$B$2:$B$18,0),MATCH($DG54,Auxiliar_OPEX_Drivers!$B$2:$CH$2,0))</f>
        <v>201.1911480373401</v>
      </c>
      <c r="DQ54" s="1">
        <f>INDEX(Auxiliar_OPEX_Drivers!$B$2:$CH$18,MATCH(Auxiliar_OPEX_M!DQ$3,Auxiliar_OPEX_Drivers!$B$2:$B$18,0),MATCH($DG54,Auxiliar_OPEX_Drivers!$B$2:$CH$2,0))</f>
        <v>37.216621306874742</v>
      </c>
      <c r="DR54" s="1">
        <f>INDEX(Auxiliar_OPEX_Drivers!$B$2:$CH$18,MATCH(Auxiliar_OPEX_M!DR$3,Auxiliar_OPEX_Drivers!$B$2:$B$18,0),MATCH($DG54,Auxiliar_OPEX_Drivers!$B$2:$CH$2,0))</f>
        <v>20711012.196478385</v>
      </c>
      <c r="DS54" s="1">
        <f>INDEX(Auxiliar_OPEX_Drivers!$B$2:$CH$18,MATCH(Auxiliar_OPEX_M!DS$3,Auxiliar_OPEX_Drivers!$B$2:$B$18,0),MATCH($DG54,Auxiliar_OPEX_Drivers!$B$2:$CH$2,0))</f>
        <v>57654</v>
      </c>
      <c r="DT54" s="1">
        <f>INDEX(Auxiliar_OPEX_Drivers!$B$2:$CH$18,MATCH(Auxiliar_OPEX_M!DT$3,Auxiliar_OPEX_Drivers!$B$2:$B$18,0),MATCH($DG54,Auxiliar_OPEX_Drivers!$B$2:$CH$2,0))</f>
        <v>13447.485392856137</v>
      </c>
      <c r="DU54" s="1">
        <f>INDEX(Auxiliar_OPEX_Drivers!$B$2:$CH$18,MATCH(Auxiliar_OPEX_M!DU$3,Auxiliar_OPEX_Drivers!$B$2:$B$18,0),MATCH($DG54,Auxiliar_OPEX_Drivers!$B$2:$CH$2,0))</f>
        <v>5117.8045595224185</v>
      </c>
      <c r="DV54" s="1">
        <f>INDEX(Auxiliar_OPEX_Drivers!$B$2:$CH$18,MATCH(Auxiliar_OPEX_M!DV$3,Auxiliar_OPEX_Drivers!$B$2:$B$18,0),MATCH($DG54,Auxiliar_OPEX_Drivers!$B$2:$CH$2,0))</f>
        <v>2457060.1313260514</v>
      </c>
      <c r="DW54" s="1">
        <f>INDEX(Auxiliar_OPEX_Drivers!$B$2:$CH$18,MATCH(Auxiliar_OPEX_M!DW$3,Auxiliar_OPEX_Drivers!$B$2:$B$18,0),MATCH($DG54,Auxiliar_OPEX_Drivers!$B$2:$CH$2,0))</f>
        <v>13242.164559522802</v>
      </c>
      <c r="DX54" s="1">
        <f>INDEX(Auxiliar_OPEX_Drivers!$B$2:$CH$18,MATCH(Auxiliar_OPEX_M!DX$3,Auxiliar_OPEX_Drivers!$B$2:$B$18,0),MATCH($DG54,Auxiliar_OPEX_Drivers!$B$2:$CH$2,0))</f>
        <v>2481551.4720443189</v>
      </c>
      <c r="DY54" s="1">
        <f>INDEX(Auxiliar_OPEX_Drivers!$B$2:$CH$18,MATCH(Auxiliar_OPEX_M!DY$3,Auxiliar_OPEX_Drivers!$B$2:$B$18,0),MATCH($DG54,Auxiliar_OPEX_Drivers!$B$2:$CH$2,0))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3098.7018535631601</v>
      </c>
      <c r="E55" s="51">
        <f ca="1">SUMPRODUCT($CM55:$DD55,INDIRECT(ADDRESS(E$2,$DH$2)):INDIRECT(ADDRESS(E$2,$DY$2)))</f>
        <v>3110.5295395612507</v>
      </c>
      <c r="F55" s="51">
        <f ca="1">SUMPRODUCT($CM55:$DD55,INDIRECT(ADDRESS(F$2,$DH$2)):INDIRECT(ADDRESS(F$2,$DY$2)))</f>
        <v>3122.602715495238</v>
      </c>
      <c r="G55" s="51">
        <f ca="1">SUMPRODUCT($CM55:$DD55,INDIRECT(ADDRESS(G$2,$DH$2)):INDIRECT(ADDRESS(G$2,$DY$2)))</f>
        <v>3133.8067498696569</v>
      </c>
      <c r="H55" s="51">
        <f ca="1">SUMPRODUCT($CM55:$DD55,INDIRECT(ADDRESS(H$2,$DH$2)):INDIRECT(ADDRESS(H$2,$DY$2)))</f>
        <v>3145.9278548345387</v>
      </c>
      <c r="I55" s="51">
        <f ca="1">SUMPRODUCT($CM55:$DD55,INDIRECT(ADDRESS(I$2,$DH$2)):INDIRECT(ADDRESS(I$2,$DY$2)))</f>
        <v>3158.4852568104993</v>
      </c>
      <c r="J55" s="51">
        <f ca="1">SUMPRODUCT($CM55:$DD55,INDIRECT(ADDRESS(J$2,$DH$2)):INDIRECT(ADDRESS(J$2,$DY$2)))</f>
        <v>3170.1778691503232</v>
      </c>
      <c r="K55" s="51">
        <f ca="1">SUMPRODUCT($CM55:$DD55,INDIRECT(ADDRESS(K$2,$DH$2)):INDIRECT(ADDRESS(K$2,$DY$2)))</f>
        <v>3184.2318027201832</v>
      </c>
      <c r="L55" s="51">
        <f ca="1">SUMPRODUCT($CM55:$DD55,INDIRECT(ADDRESS(L$2,$DH$2)):INDIRECT(ADDRESS(L$2,$DY$2)))</f>
        <v>3197.3670382801743</v>
      </c>
      <c r="M55" s="51">
        <f ca="1">SUMPRODUCT($CM55:$DD55,INDIRECT(ADDRESS(M$2,$DH$2)):INDIRECT(ADDRESS(M$2,$DY$2)))</f>
        <v>3208.809286710014</v>
      </c>
      <c r="N55" s="51">
        <f ca="1">SUMPRODUCT($CM55:$DD55,INDIRECT(ADDRESS(N$2,$DH$2)):INDIRECT(ADDRESS(N$2,$DY$2)))</f>
        <v>3221.2511975724733</v>
      </c>
      <c r="O55" s="51">
        <f ca="1">SUMPRODUCT($CM55:$DD55,INDIRECT(ADDRESS(O$2,$DH$2)):INDIRECT(ADDRESS(O$2,$DY$2)))</f>
        <v>3234.86239832928</v>
      </c>
      <c r="P55" s="51">
        <f ca="1">SUMPRODUCT($CM55:$DD55,INDIRECT(ADDRESS(P$2,$DH$2)):INDIRECT(ADDRESS(P$2,$DY$2)))</f>
        <v>3246.7223284344486</v>
      </c>
      <c r="Q55" s="51">
        <f ca="1">SUMPRODUCT($CM55:$DD55,INDIRECT(ADDRESS(Q$2,$DH$2)):INDIRECT(ADDRESS(Q$2,$DY$2)))</f>
        <v>3257.8465203890755</v>
      </c>
      <c r="R55" s="51">
        <f ca="1">SUMPRODUCT($CM55:$DD55,INDIRECT(ADDRESS(R$2,$DH$2)):INDIRECT(ADDRESS(R$2,$DY$2)))</f>
        <v>3269.4423844749695</v>
      </c>
      <c r="S55" s="51">
        <f ca="1">SUMPRODUCT($CM55:$DD55,INDIRECT(ADDRESS(S$2,$DH$2)):INDIRECT(ADDRESS(S$2,$DY$2)))</f>
        <v>3282.3190224169252</v>
      </c>
      <c r="T55" s="51">
        <f ca="1">SUMPRODUCT($CM55:$DD55,INDIRECT(ADDRESS(T$2,$DH$2)):INDIRECT(ADDRESS(T$2,$DY$2)))</f>
        <v>3294.8387527024829</v>
      </c>
      <c r="U55" s="51">
        <f ca="1">SUMPRODUCT($CM55:$DD55,INDIRECT(ADDRESS(U$2,$DH$2)):INDIRECT(ADDRESS(U$2,$DY$2)))</f>
        <v>3306.2827919278602</v>
      </c>
      <c r="V55" s="51">
        <f ca="1">SUMPRODUCT($CM55:$DD55,INDIRECT(ADDRESS(V$2,$DH$2)):INDIRECT(ADDRESS(V$2,$DY$2)))</f>
        <v>3316.7208021307993</v>
      </c>
      <c r="W55" s="51">
        <f ca="1">SUMPRODUCT($CM55:$DD55,INDIRECT(ADDRESS(W$2,$DH$2)):INDIRECT(ADDRESS(W$2,$DY$2)))</f>
        <v>3329.6033107189078</v>
      </c>
      <c r="X55" s="51">
        <f ca="1">SUMPRODUCT($CM55:$DD55,INDIRECT(ADDRESS(X$2,$DH$2)):INDIRECT(ADDRESS(X$2,$DY$2)))</f>
        <v>3341.4469154368871</v>
      </c>
      <c r="Y55" s="51">
        <f ca="1">SUMPRODUCT($CM55:$DD55,INDIRECT(ADDRESS(Y$2,$DH$2)):INDIRECT(ADDRESS(Y$2,$DY$2)))</f>
        <v>3353.8183316462237</v>
      </c>
      <c r="Z55" s="51">
        <f ca="1">SUMPRODUCT($CM55:$DD55,INDIRECT(ADDRESS(Z$2,$DH$2)):INDIRECT(ADDRESS(Z$2,$DY$2)))</f>
        <v>3367.1171248395212</v>
      </c>
      <c r="AA55" s="51">
        <f ca="1">SUMPRODUCT($CM55:$DD55,INDIRECT(ADDRESS(AA$2,$DH$2)):INDIRECT(ADDRESS(AA$2,$DY$2)))</f>
        <v>3380.0017144847843</v>
      </c>
      <c r="AB55" s="51">
        <f ca="1">SUMPRODUCT($CM55:$DD55,INDIRECT(ADDRESS(AB$2,$DH$2)):INDIRECT(ADDRESS(AB$2,$DY$2)))</f>
        <v>3389.6508013524908</v>
      </c>
      <c r="AC55" s="51">
        <f ca="1">SUMPRODUCT($CM55:$DD55,INDIRECT(ADDRESS(AC$2,$DH$2)):INDIRECT(ADDRESS(AC$2,$DY$2)))</f>
        <v>3399.8056154454462</v>
      </c>
      <c r="AD55" s="51">
        <f ca="1">SUMPRODUCT($CM55:$DD55,INDIRECT(ADDRESS(AD$2,$DH$2)):INDIRECT(ADDRESS(AD$2,$DY$2)))</f>
        <v>3408.649196901848</v>
      </c>
      <c r="AE55" s="51">
        <f ca="1">SUMPRODUCT($CM55:$DD55,INDIRECT(ADDRESS(AE$2,$DH$2)):INDIRECT(ADDRESS(AE$2,$DY$2)))</f>
        <v>3416.7043402414429</v>
      </c>
      <c r="AF55" s="51">
        <f ca="1">SUMPRODUCT($CM55:$DD55,INDIRECT(ADDRESS(AF$2,$DH$2)):INDIRECT(ADDRESS(AF$2,$DY$2)))</f>
        <v>3425.3764492134969</v>
      </c>
      <c r="AG55" s="51">
        <f ca="1">SUMPRODUCT($CM55:$DD55,INDIRECT(ADDRESS(AG$2,$DH$2)):INDIRECT(ADDRESS(AG$2,$DY$2)))</f>
        <v>3435.1598789469954</v>
      </c>
      <c r="AH55" s="51">
        <f ca="1">SUMPRODUCT($CM55:$DD55,INDIRECT(ADDRESS(AH$2,$DH$2)):INDIRECT(ADDRESS(AH$2,$DY$2)))</f>
        <v>3445.380500687219</v>
      </c>
      <c r="AI55" s="51">
        <f ca="1">SUMPRODUCT($CM55:$DD55,INDIRECT(ADDRESS(AI$2,$DH$2)):INDIRECT(ADDRESS(AI$2,$DY$2)))</f>
        <v>3456.7967600252432</v>
      </c>
      <c r="AJ55" s="51">
        <f ca="1">SUMPRODUCT($CM55:$DD55,INDIRECT(ADDRESS(AJ$2,$DH$2)):INDIRECT(ADDRESS(AJ$2,$DY$2)))</f>
        <v>3466.1747200065793</v>
      </c>
      <c r="AK55" s="51">
        <f ca="1">SUMPRODUCT($CM55:$DD55,INDIRECT(ADDRESS(AK$2,$DH$2)):INDIRECT(ADDRESS(AK$2,$DY$2)))</f>
        <v>3478.1643795849191</v>
      </c>
      <c r="AL55" s="51">
        <f ca="1">SUMPRODUCT($CM55:$DD55,INDIRECT(ADDRESS(AL$2,$DH$2)):INDIRECT(ADDRESS(AL$2,$DY$2)))</f>
        <v>3490.2202803763994</v>
      </c>
      <c r="AM55" s="51">
        <f ca="1">SUMPRODUCT($CM55:$DD55,INDIRECT(ADDRESS(AM$2,$DH$2)):INDIRECT(ADDRESS(AM$2,$DY$2)))</f>
        <v>3501.6402655217353</v>
      </c>
      <c r="AN55" s="51">
        <f ca="1">SUMPRODUCT($CM55:$DD55,INDIRECT(ADDRESS(AN$2,$DH$2)):INDIRECT(ADDRESS(AN$2,$DY$2)))</f>
        <v>3511.7844449019949</v>
      </c>
      <c r="AO55" s="51">
        <f ca="1">SUMPRODUCT($CM55:$DD55,INDIRECT(ADDRESS(AO$2,$DH$2)):INDIRECT(ADDRESS(AO$2,$DY$2)))</f>
        <v>3522.6996720032039</v>
      </c>
      <c r="AP55" s="51">
        <f ca="1">SUMPRODUCT($CM55:$DD55,INDIRECT(ADDRESS(AP$2,$DH$2)):INDIRECT(ADDRESS(AP$2,$DY$2)))</f>
        <v>3533.591359626912</v>
      </c>
      <c r="AQ55" s="51">
        <f ca="1">SUMPRODUCT($CM55:$DD55,INDIRECT(ADDRESS(AQ$2,$DH$2)):INDIRECT(ADDRESS(AQ$2,$DY$2)))</f>
        <v>3543.5816606690473</v>
      </c>
      <c r="AR55" s="51">
        <f ca="1">SUMPRODUCT($CM55:$DD55,INDIRECT(ADDRESS(AR$2,$DH$2)):INDIRECT(ADDRESS(AR$2,$DY$2)))</f>
        <v>3554.3536080262347</v>
      </c>
      <c r="AS55" s="51">
        <f ca="1">SUMPRODUCT($CM55:$DD55,INDIRECT(ADDRESS(AS$2,$DH$2)):INDIRECT(ADDRESS(AS$2,$DY$2)))</f>
        <v>3565.1255553834221</v>
      </c>
      <c r="AT55" s="51">
        <f ca="1">SUMPRODUCT($CM55:$DD55,INDIRECT(ADDRESS(AT$2,$DH$2)):INDIRECT(ADDRESS(AT$2,$DY$2)))</f>
        <v>3575.4206174490482</v>
      </c>
      <c r="AU55" s="51">
        <f ca="1">SUMPRODUCT($CM55:$DD55,INDIRECT(ADDRESS(AU$2,$DH$2)):INDIRECT(ADDRESS(AU$2,$DY$2)))</f>
        <v>3586.7734660904061</v>
      </c>
      <c r="AV55" s="51">
        <f ca="1">SUMPRODUCT($CM55:$DD55,INDIRECT(ADDRESS(AV$2,$DH$2)):INDIRECT(ADDRESS(AV$2,$DY$2)))</f>
        <v>3599.4001674155134</v>
      </c>
      <c r="AW55" s="51">
        <f ca="1">SUMPRODUCT($CM55:$DD55,INDIRECT(ADDRESS(AW$2,$DH$2)):INDIRECT(ADDRESS(AW$2,$DY$2)))</f>
        <v>3611.6529809843169</v>
      </c>
      <c r="AX55" s="51">
        <f ca="1">SUMPRODUCT($CM55:$DD55,INDIRECT(ADDRESS(AX$2,$DH$2)):INDIRECT(ADDRESS(AX$2,$DY$2)))</f>
        <v>3624.4588308587536</v>
      </c>
      <c r="AY55" s="51">
        <f ca="1">SUMPRODUCT($CM55:$DD55,INDIRECT(ADDRESS(AY$2,$DH$2)):INDIRECT(ADDRESS(AY$2,$DY$2)))</f>
        <v>3635.5152758976001</v>
      </c>
      <c r="AZ55" s="51">
        <f ca="1">SUMPRODUCT($CM55:$DD55,INDIRECT(ADDRESS(AZ$2,$DH$2)):INDIRECT(ADDRESS(AZ$2,$DY$2)))</f>
        <v>3643.3492929696022</v>
      </c>
      <c r="BA55" s="51">
        <f ca="1">SUMPRODUCT($CM55:$DD55,INDIRECT(ADDRESS(BA$2,$DH$2)):INDIRECT(ADDRESS(BA$2,$DY$2)))</f>
        <v>3650.4944014249486</v>
      </c>
      <c r="BB55" s="51">
        <f ca="1">SUMPRODUCT($CM55:$DD55,INDIRECT(ADDRESS(BB$2,$DH$2)):INDIRECT(ADDRESS(BB$2,$DY$2)))</f>
        <v>3658.1325432296953</v>
      </c>
      <c r="BC55" s="51">
        <f ca="1">SUMPRODUCT($CM55:$DD55,INDIRECT(ADDRESS(BC$2,$DH$2)):INDIRECT(ADDRESS(BC$2,$DY$2)))</f>
        <v>3664.8150892936847</v>
      </c>
      <c r="BD55" s="51">
        <f ca="1">SUMPRODUCT($CM55:$DD55,INDIRECT(ADDRESS(BD$2,$DH$2)):INDIRECT(ADDRESS(BD$2,$DY$2)))</f>
        <v>3671.3540244075866</v>
      </c>
      <c r="BE55" s="51">
        <f ca="1">SUMPRODUCT($CM55:$DD55,INDIRECT(ADDRESS(BE$2,$DH$2)):INDIRECT(ADDRESS(BE$2,$DY$2)))</f>
        <v>3678.3019327714155</v>
      </c>
      <c r="BF55" s="51">
        <f ca="1">SUMPRODUCT($CM55:$DD55,INDIRECT(ADDRESS(BF$2,$DH$2)):INDIRECT(ADDRESS(BF$2,$DY$2)))</f>
        <v>3685.7598984764218</v>
      </c>
      <c r="BG55" s="51">
        <f ca="1">SUMPRODUCT($CM55:$DD55,INDIRECT(ADDRESS(BG$2,$DH$2)):INDIRECT(ADDRESS(BG$2,$DY$2)))</f>
        <v>3696.378214953701</v>
      </c>
      <c r="BH55" s="51">
        <f ca="1">SUMPRODUCT($CM55:$DD55,INDIRECT(ADDRESS(BH$2,$DH$2)):INDIRECT(ADDRESS(BH$2,$DY$2)))</f>
        <v>3706.8664070342015</v>
      </c>
      <c r="BI55" s="51">
        <f ca="1">SUMPRODUCT($CM55:$DD55,INDIRECT(ADDRESS(BI$2,$DH$2)):INDIRECT(ADDRESS(BI$2,$DY$2)))</f>
        <v>3717.3545991147016</v>
      </c>
      <c r="BJ55" s="51">
        <f ca="1">SUMPRODUCT($CM55:$DD55,INDIRECT(ADDRESS(BJ$2,$DH$2)):INDIRECT(ADDRESS(BJ$2,$DY$2)))</f>
        <v>3727.8427911952017</v>
      </c>
      <c r="BK55" s="51">
        <f ca="1">SUMPRODUCT($CM55:$DD55,INDIRECT(ADDRESS(BK$2,$DH$2)):INDIRECT(ADDRESS(BK$2,$DY$2)))</f>
        <v>3738.3309832757018</v>
      </c>
      <c r="BL55" s="51">
        <f ca="1">SUMPRODUCT($CM55:$DD55,INDIRECT(ADDRESS(BL$2,$DH$2)):INDIRECT(ADDRESS(BL$2,$DY$2)))</f>
        <v>3746.6617128444846</v>
      </c>
      <c r="BM55" s="51">
        <f ca="1">SUMPRODUCT($CM55:$DD55,INDIRECT(ADDRESS(BM$2,$DH$2)):INDIRECT(ADDRESS(BM$2,$DY$2)))</f>
        <v>3754.9924424132673</v>
      </c>
      <c r="BN55" s="51">
        <f ca="1">SUMPRODUCT($CM55:$DD55,INDIRECT(ADDRESS(BN$2,$DH$2)):INDIRECT(ADDRESS(BN$2,$DY$2)))</f>
        <v>3763.3231719820501</v>
      </c>
      <c r="BO55" s="51">
        <f ca="1">SUMPRODUCT($CM55:$DD55,INDIRECT(ADDRESS(BO$2,$DH$2)):INDIRECT(ADDRESS(BO$2,$DY$2)))</f>
        <v>3771.6539015508329</v>
      </c>
      <c r="BP55" s="51">
        <f ca="1">SUMPRODUCT($CM55:$DD55,INDIRECT(ADDRESS(BP$2,$DH$2)):INDIRECT(ADDRESS(BP$2,$DY$2)))</f>
        <v>3779.9846311196156</v>
      </c>
      <c r="BQ55" s="51">
        <f ca="1">SUMPRODUCT($CM55:$DD55,INDIRECT(ADDRESS(BQ$2,$DH$2)):INDIRECT(ADDRESS(BQ$2,$DY$2)))</f>
        <v>3788.3153606883984</v>
      </c>
      <c r="BR55" s="51">
        <f ca="1">SUMPRODUCT($CM55:$DD55,INDIRECT(ADDRESS(BR$2,$DH$2)):INDIRECT(ADDRESS(BR$2,$DY$2)))</f>
        <v>3796.6460902571812</v>
      </c>
      <c r="BS55" s="51">
        <f ca="1">SUMPRODUCT($CM55:$DD55,INDIRECT(ADDRESS(BS$2,$DH$2)):INDIRECT(ADDRESS(BS$2,$DY$2)))</f>
        <v>3806.227384142876</v>
      </c>
      <c r="BT55" s="51">
        <f ca="1">SUMPRODUCT($CM55:$DD55,INDIRECT(ADDRESS(BT$2,$DH$2)):INDIRECT(ADDRESS(BT$2,$DY$2)))</f>
        <v>3814.5581137116587</v>
      </c>
      <c r="BU55" s="51">
        <f ca="1">SUMPRODUCT($CM55:$DD55,INDIRECT(ADDRESS(BU$2,$DH$2)):INDIRECT(ADDRESS(BU$2,$DY$2)))</f>
        <v>3822.8888432804415</v>
      </c>
      <c r="BV55" s="51">
        <f ca="1">SUMPRODUCT($CM55:$DD55,INDIRECT(ADDRESS(BV$2,$DH$2)):INDIRECT(ADDRESS(BV$2,$DY$2)))</f>
        <v>3831.2195728492243</v>
      </c>
      <c r="BW55" s="51">
        <f ca="1">SUMPRODUCT($CM55:$DD55,INDIRECT(ADDRESS(BW$2,$DH$2)):INDIRECT(ADDRESS(BW$2,$DY$2)))</f>
        <v>3839.550302418007</v>
      </c>
      <c r="BX55" s="51">
        <f ca="1">SUMPRODUCT($CM55:$DD55,INDIRECT(ADDRESS(BX$2,$DH$2)):INDIRECT(ADDRESS(BX$2,$DY$2)))</f>
        <v>3850.0384944985071</v>
      </c>
      <c r="BY55" s="51">
        <f ca="1">SUMPRODUCT($CM55:$DD55,INDIRECT(ADDRESS(BY$2,$DH$2)):INDIRECT(ADDRESS(BY$2,$DY$2)))</f>
        <v>3860.5266865790077</v>
      </c>
      <c r="BZ55" s="51">
        <f ca="1">SUMPRODUCT($CM55:$DD55,INDIRECT(ADDRESS(BZ$2,$DH$2)):INDIRECT(ADDRESS(BZ$2,$DY$2)))</f>
        <v>3871.0148786595078</v>
      </c>
      <c r="CA55" s="51">
        <f ca="1">SUMPRODUCT($CM55:$DD55,INDIRECT(ADDRESS(CA$2,$DH$2)):INDIRECT(ADDRESS(CA$2,$DY$2)))</f>
        <v>3881.5030707400078</v>
      </c>
      <c r="CB55" s="51">
        <f ca="1">SUMPRODUCT($CM55:$DD55,INDIRECT(ADDRESS(CB$2,$DH$2)):INDIRECT(ADDRESS(CB$2,$DY$2)))</f>
        <v>3891.9912628205079</v>
      </c>
      <c r="CC55" s="51">
        <f ca="1">SUMPRODUCT($CM55:$DD55,INDIRECT(ADDRESS(CC$2,$DH$2)):INDIRECT(ADDRESS(CC$2,$DY$2)))</f>
        <v>3902.479454901008</v>
      </c>
      <c r="CD55" s="51">
        <f ca="1">SUMPRODUCT($CM55:$DD55,INDIRECT(ADDRESS(CD$2,$DH$2)):INDIRECT(ADDRESS(CD$2,$DY$2)))</f>
        <v>3912.9676469815081</v>
      </c>
      <c r="CF55" s="51">
        <f t="shared" ca="1" si="8"/>
        <v>37986.753562896789</v>
      </c>
      <c r="CG55" s="51">
        <f t="shared" ca="1" si="8"/>
        <v>39746.159999602882</v>
      </c>
      <c r="CH55" s="51">
        <f t="shared" ca="1" si="8"/>
        <v>41313.723188303818</v>
      </c>
      <c r="CI55" s="51">
        <f t="shared" ca="1" si="8"/>
        <v>42864.357639306458</v>
      </c>
      <c r="CJ55" s="51">
        <f t="shared" ca="1" si="8"/>
        <v>44238.980178146863</v>
      </c>
      <c r="CK55" s="51">
        <f t="shared" ca="1" si="8"/>
        <v>45516.021527258039</v>
      </c>
      <c r="CM55" s="1">
        <f>VLOOKUP($A55,Auxiliar_OPEX_CustosUnit!$A$4:$BT$129,COLUMN(Auxiliar_OPEX_CustosUnit!S$2),0)</f>
        <v>0</v>
      </c>
      <c r="CN55" s="1">
        <f>VLOOKUP($A55,Auxiliar_OPEX_CustosUnit!$A$4:$BT$129,COLUMN(Auxiliar_OPEX_CustosUnit!T$2),0)</f>
        <v>0</v>
      </c>
      <c r="CO55" s="1">
        <f>VLOOKUP($A55,Auxiliar_OPEX_CustosUnit!$A$4:$BT$129,COLUMN(Auxiliar_OPEX_CustosUnit!U$2),0)</f>
        <v>855.61646735339502</v>
      </c>
      <c r="CP55" s="1">
        <f>VLOOKUP($A55,Auxiliar_OPEX_CustosUnit!$A$4:$BT$129,COLUMN(Auxiliar_OPEX_CustosUnit!V$2),0)</f>
        <v>0</v>
      </c>
      <c r="CQ55" s="1">
        <f>VLOOKUP($A55,Auxiliar_OPEX_CustosUnit!$A$4:$BT$129,COLUMN(Auxiliar_OPEX_CustosUnit!W$2),0)</f>
        <v>0</v>
      </c>
      <c r="CR55" s="1">
        <f>VLOOKUP($A55,Auxiliar_OPEX_CustosUnit!$A$4:$BT$129,COLUMN(Auxiliar_OPEX_CustosUnit!X$2),0)</f>
        <v>0</v>
      </c>
      <c r="CS55" s="1">
        <f>VLOOKUP($A55,Auxiliar_OPEX_CustosUnit!$A$4:$BT$129,COLUMN(Auxiliar_OPEX_CustosUnit!Y$2),0)</f>
        <v>0</v>
      </c>
      <c r="CT55" s="1">
        <f>VLOOKUP($A55,Auxiliar_OPEX_CustosUnit!$A$4:$BT$129,COLUMN(Auxiliar_OPEX_CustosUnit!Z$2),0)</f>
        <v>0</v>
      </c>
      <c r="CU55" s="1">
        <f>VLOOKUP($A55,Auxiliar_OPEX_CustosUnit!$A$4:$BT$129,COLUMN(Auxiliar_OPEX_CustosUnit!AA$2),0)</f>
        <v>0.29161784673191998</v>
      </c>
      <c r="CV55" s="1">
        <f>VLOOKUP($A55,Auxiliar_OPEX_CustosUnit!$A$4:$BT$129,COLUMN(Auxiliar_OPEX_CustosUnit!AB$2),0)</f>
        <v>0</v>
      </c>
      <c r="CW55" s="1">
        <f>VLOOKUP($A55,Auxiliar_OPEX_CustosUnit!$A$4:$BT$129,COLUMN(Auxiliar_OPEX_CustosUnit!AC$2),0)</f>
        <v>1.3248242628E-4</v>
      </c>
      <c r="CX55" s="1">
        <f>VLOOKUP($A55,Auxiliar_OPEX_CustosUnit!$A$4:$BT$129,COLUMN(Auxiliar_OPEX_CustosUnit!AD$2),0)</f>
        <v>0</v>
      </c>
      <c r="CY55" s="1">
        <f>VLOOKUP($A55,Auxiliar_OPEX_CustosUnit!$A$4:$BT$129,COLUMN(Auxiliar_OPEX_CustosUnit!AE$2),0)</f>
        <v>0</v>
      </c>
      <c r="CZ55" s="1">
        <f>VLOOKUP($A55,Auxiliar_OPEX_CustosUnit!$A$4:$BT$129,COLUMN(Auxiliar_OPEX_CustosUnit!AF$2),0)</f>
        <v>0</v>
      </c>
      <c r="DA55" s="1">
        <f>VLOOKUP($A55,Auxiliar_OPEX_CustosUnit!$A$4:$BT$129,COLUMN(Auxiliar_OPEX_CustosUnit!AG$2),0)</f>
        <v>0</v>
      </c>
      <c r="DB55" s="1">
        <f>VLOOKUP($A55,Auxiliar_OPEX_CustosUnit!$A$4:$BT$129,COLUMN(Auxiliar_OPEX_CustosUnit!AH$2),0)</f>
        <v>0</v>
      </c>
      <c r="DC55" s="1">
        <f>VLOOKUP($A55,Auxiliar_OPEX_CustosUnit!$A$4:$BT$129,COLUMN(Auxiliar_OPEX_CustosUnit!AI$2),0)</f>
        <v>0</v>
      </c>
      <c r="DD55" s="1">
        <f>VLOOKUP($A55,Auxiliar_OPEX_CustosUnit!$A$4:$BT$129,COLUMN(Auxiliar_OPEX_CustosUnit!AJ$2),0)</f>
        <v>0</v>
      </c>
      <c r="DG55" s="60">
        <v>44805</v>
      </c>
      <c r="DH55" s="1">
        <v>1</v>
      </c>
      <c r="DI55" s="1">
        <f>INDEX(Auxiliar_OPEX_Drivers!$B$2:$CH$18,MATCH(Auxiliar_OPEX_M!DI$3,Auxiliar_OPEX_Drivers!$B$2:$B$18,0),MATCH($DG55,Auxiliar_OPEX_Drivers!$B$2:$CH$2,0))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INDEX(Auxiliar_OPEX_Drivers!$B$2:$CH$18,MATCH(Auxiliar_OPEX_M!DK$3,Auxiliar_OPEX_Drivers!$B$2:$B$18,0),MATCH($DG55,Auxiliar_OPEX_Drivers!$B$2:$CH$2,0))</f>
        <v>14.866485227498957</v>
      </c>
      <c r="DL55" s="1">
        <f>INDEX(Auxiliar_OPEX_Drivers!$B$2:$CH$18,MATCH(Auxiliar_OPEX_M!DL$3,Auxiliar_OPEX_Drivers!$B$2:$B$18,0),MATCH($DG55,Auxiliar_OPEX_Drivers!$B$2:$CH$2,0))</f>
        <v>65.042552781229105</v>
      </c>
      <c r="DM55" s="1">
        <f>INDEX(Auxiliar_OPEX_Drivers!$B$2:$CH$18,MATCH(Auxiliar_OPEX_M!DM$3,Auxiliar_OPEX_Drivers!$B$2:$B$18,0),MATCH($DG55,Auxiliar_OPEX_Drivers!$B$2:$CH$2,0))</f>
        <v>13</v>
      </c>
      <c r="DN55" s="1">
        <f>INDEX(Auxiliar_OPEX_Drivers!$B$2:$CH$18,MATCH(Auxiliar_OPEX_M!DN$3,Auxiliar_OPEX_Drivers!$B$2:$B$18,0),MATCH($DG55,Auxiliar_OPEX_Drivers!$B$2:$CH$2,0))</f>
        <v>708.81272318102492</v>
      </c>
      <c r="DO55" s="1">
        <f>INDEX(Auxiliar_OPEX_Drivers!$B$2:$CH$18,MATCH(Auxiliar_OPEX_M!DO$3,Auxiliar_OPEX_Drivers!$B$2:$B$18,0),MATCH($DG55,Auxiliar_OPEX_Drivers!$B$2:$CH$2,0))</f>
        <v>12</v>
      </c>
      <c r="DP55" s="1">
        <f>INDEX(Auxiliar_OPEX_Drivers!$B$2:$CH$18,MATCH(Auxiliar_OPEX_M!DP$3,Auxiliar_OPEX_Drivers!$B$2:$B$18,0),MATCH($DG55,Auxiliar_OPEX_Drivers!$B$2:$CH$2,0))</f>
        <v>201.1911480373401</v>
      </c>
      <c r="DQ55" s="1">
        <f>INDEX(Auxiliar_OPEX_Drivers!$B$2:$CH$18,MATCH(Auxiliar_OPEX_M!DQ$3,Auxiliar_OPEX_Drivers!$B$2:$B$18,0),MATCH($DG55,Auxiliar_OPEX_Drivers!$B$2:$CH$2,0))</f>
        <v>37.216621306874742</v>
      </c>
      <c r="DR55" s="1">
        <f>INDEX(Auxiliar_OPEX_Drivers!$B$2:$CH$18,MATCH(Auxiliar_OPEX_M!DR$3,Auxiliar_OPEX_Drivers!$B$2:$B$18,0),MATCH($DG55,Auxiliar_OPEX_Drivers!$B$2:$CH$2,0))</f>
        <v>20761453.196478385</v>
      </c>
      <c r="DS55" s="1">
        <f>INDEX(Auxiliar_OPEX_Drivers!$B$2:$CH$18,MATCH(Auxiliar_OPEX_M!DS$3,Auxiliar_OPEX_Drivers!$B$2:$B$18,0),MATCH($DG55,Auxiliar_OPEX_Drivers!$B$2:$CH$2,0))</f>
        <v>50441</v>
      </c>
      <c r="DT55" s="1">
        <f>INDEX(Auxiliar_OPEX_Drivers!$B$2:$CH$18,MATCH(Auxiliar_OPEX_M!DT$3,Auxiliar_OPEX_Drivers!$B$2:$B$18,0),MATCH($DG55,Auxiliar_OPEX_Drivers!$B$2:$CH$2,0))</f>
        <v>13133.356392855161</v>
      </c>
      <c r="DU55" s="1">
        <f>INDEX(Auxiliar_OPEX_Drivers!$B$2:$CH$18,MATCH(Auxiliar_OPEX_M!DU$3,Auxiliar_OPEX_Drivers!$B$2:$B$18,0),MATCH($DG55,Auxiliar_OPEX_Drivers!$B$2:$CH$2,0))</f>
        <v>5117.8045595220383</v>
      </c>
      <c r="DV55" s="1">
        <f>INDEX(Auxiliar_OPEX_Drivers!$B$2:$CH$18,MATCH(Auxiliar_OPEX_M!DV$3,Auxiliar_OPEX_Drivers!$B$2:$B$18,0),MATCH($DG55,Auxiliar_OPEX_Drivers!$B$2:$CH$2,0))</f>
        <v>2468278.7518855734</v>
      </c>
      <c r="DW55" s="1">
        <f>INDEX(Auxiliar_OPEX_Drivers!$B$2:$CH$18,MATCH(Auxiliar_OPEX_M!DW$3,Auxiliar_OPEX_Drivers!$B$2:$B$18,0),MATCH($DG55,Auxiliar_OPEX_Drivers!$B$2:$CH$2,0))</f>
        <v>12957.620559521827</v>
      </c>
      <c r="DX55" s="1">
        <f>INDEX(Auxiliar_OPEX_Drivers!$B$2:$CH$18,MATCH(Auxiliar_OPEX_M!DX$3,Auxiliar_OPEX_Drivers!$B$2:$B$18,0),MATCH($DG55,Auxiliar_OPEX_Drivers!$B$2:$CH$2,0))</f>
        <v>2492909.8284371742</v>
      </c>
      <c r="DY55" s="1">
        <f>INDEX(Auxiliar_OPEX_Drivers!$B$2:$CH$18,MATCH(Auxiliar_OPEX_M!DY$3,Auxiliar_OPEX_Drivers!$B$2:$B$18,0),MATCH($DG55,Auxiliar_OPEX_Drivers!$B$2:$CH$2,0))</f>
        <v>1052.1295305339679</v>
      </c>
    </row>
    <row r="56" spans="1:129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14637.966463608896</v>
      </c>
      <c r="E56" s="51">
        <f ca="1">SUMPRODUCT($CM56:$DD56,INDIRECT(ADDRESS(E$2,$DH$2)):INDIRECT(ADDRESS(E$2,$DY$2)))</f>
        <v>14120.246967894303</v>
      </c>
      <c r="F56" s="51">
        <f ca="1">SUMPRODUCT($CM56:$DD56,INDIRECT(ADDRESS(F$2,$DH$2)):INDIRECT(ADDRESS(F$2,$DY$2)))</f>
        <v>14587.769745893582</v>
      </c>
      <c r="G56" s="51">
        <f ca="1">SUMPRODUCT($CM56:$DD56,INDIRECT(ADDRESS(G$2,$DH$2)):INDIRECT(ADDRESS(G$2,$DY$2)))</f>
        <v>15214.467027914154</v>
      </c>
      <c r="H56" s="51">
        <f ca="1">SUMPRODUCT($CM56:$DD56,INDIRECT(ADDRESS(H$2,$DH$2)):INDIRECT(ADDRESS(H$2,$DY$2)))</f>
        <v>15610.107162442824</v>
      </c>
      <c r="I56" s="51">
        <f ca="1">SUMPRODUCT($CM56:$DD56,INDIRECT(ADDRESS(I$2,$DH$2)):INDIRECT(ADDRESS(I$2,$DY$2)))</f>
        <v>12895.435310921206</v>
      </c>
      <c r="J56" s="51">
        <f ca="1">SUMPRODUCT($CM56:$DD56,INDIRECT(ADDRESS(J$2,$DH$2)):INDIRECT(ADDRESS(J$2,$DY$2)))</f>
        <v>7113.1543646922801</v>
      </c>
      <c r="K56" s="51">
        <f ca="1">SUMPRODUCT($CM56:$DD56,INDIRECT(ADDRESS(K$2,$DH$2)):INDIRECT(ADDRESS(K$2,$DY$2)))</f>
        <v>8479.9518532196544</v>
      </c>
      <c r="L56" s="51">
        <f ca="1">SUMPRODUCT($CM56:$DD56,INDIRECT(ADDRESS(L$2,$DH$2)):INDIRECT(ADDRESS(L$2,$DY$2)))</f>
        <v>12862.797034619984</v>
      </c>
      <c r="M56" s="51">
        <f ca="1">SUMPRODUCT($CM56:$DD56,INDIRECT(ADDRESS(M$2,$DH$2)):INDIRECT(ADDRESS(M$2,$DY$2)))</f>
        <v>16375.777731406468</v>
      </c>
      <c r="N56" s="51">
        <f ca="1">SUMPRODUCT($CM56:$DD56,INDIRECT(ADDRESS(N$2,$DH$2)):INDIRECT(ADDRESS(N$2,$DY$2)))</f>
        <v>16825.57297804681</v>
      </c>
      <c r="O56" s="51">
        <f ca="1">SUMPRODUCT($CM56:$DD56,INDIRECT(ADDRESS(O$2,$DH$2)):INDIRECT(ADDRESS(O$2,$DY$2)))</f>
        <v>16964.021936733858</v>
      </c>
      <c r="P56" s="51">
        <f ca="1">SUMPRODUCT($CM56:$DD56,INDIRECT(ADDRESS(P$2,$DH$2)):INDIRECT(ADDRESS(P$2,$DY$2)))</f>
        <v>16051.90023664125</v>
      </c>
      <c r="Q56" s="51">
        <f ca="1">SUMPRODUCT($CM56:$DD56,INDIRECT(ADDRESS(Q$2,$DH$2)):INDIRECT(ADDRESS(Q$2,$DY$2)))</f>
        <v>15761.236485869156</v>
      </c>
      <c r="R56" s="51">
        <f ca="1">SUMPRODUCT($CM56:$DD56,INDIRECT(ADDRESS(R$2,$DH$2)):INDIRECT(ADDRESS(R$2,$DY$2)))</f>
        <v>15666.079329922466</v>
      </c>
      <c r="S56" s="51">
        <f ca="1">SUMPRODUCT($CM56:$DD56,INDIRECT(ADDRESS(S$2,$DH$2)):INDIRECT(ADDRESS(S$2,$DY$2)))</f>
        <v>15842.825551046913</v>
      </c>
      <c r="T56" s="51">
        <f ca="1">SUMPRODUCT($CM56:$DD56,INDIRECT(ADDRESS(T$2,$DH$2)):INDIRECT(ADDRESS(T$2,$DY$2)))</f>
        <v>15632.24438339518</v>
      </c>
      <c r="U56" s="51">
        <f ca="1">SUMPRODUCT($CM56:$DD56,INDIRECT(ADDRESS(U$2,$DH$2)):INDIRECT(ADDRESS(U$2,$DY$2)))</f>
        <v>10798.886631552057</v>
      </c>
      <c r="V56" s="51">
        <f ca="1">SUMPRODUCT($CM56:$DD56,INDIRECT(ADDRESS(V$2,$DH$2)):INDIRECT(ADDRESS(V$2,$DY$2)))</f>
        <v>5570.0222804386904</v>
      </c>
      <c r="W56" s="51">
        <f ca="1">SUMPRODUCT($CM56:$DD56,INDIRECT(ADDRESS(W$2,$DH$2)):INDIRECT(ADDRESS(W$2,$DY$2)))</f>
        <v>8525.8583695440138</v>
      </c>
      <c r="X56" s="51">
        <f ca="1">SUMPRODUCT($CM56:$DD56,INDIRECT(ADDRESS(X$2,$DH$2)):INDIRECT(ADDRESS(X$2,$DY$2)))</f>
        <v>13548.899656494144</v>
      </c>
      <c r="Y56" s="51">
        <f ca="1">SUMPRODUCT($CM56:$DD56,INDIRECT(ADDRESS(Y$2,$DH$2)):INDIRECT(ADDRESS(Y$2,$DY$2)))</f>
        <v>18036.086675047307</v>
      </c>
      <c r="Z56" s="51">
        <f ca="1">SUMPRODUCT($CM56:$DD56,INDIRECT(ADDRESS(Z$2,$DH$2)):INDIRECT(ADDRESS(Z$2,$DY$2)))</f>
        <v>18698.74041490856</v>
      </c>
      <c r="AA56" s="51">
        <f ca="1">SUMPRODUCT($CM56:$DD56,INDIRECT(ADDRESS(AA$2,$DH$2)):INDIRECT(ADDRESS(AA$2,$DY$2)))</f>
        <v>18616.554456102003</v>
      </c>
      <c r="AB56" s="51">
        <f ca="1">SUMPRODUCT($CM56:$DD56,INDIRECT(ADDRESS(AB$2,$DH$2)):INDIRECT(ADDRESS(AB$2,$DY$2)))</f>
        <v>18724.135182795366</v>
      </c>
      <c r="AC56" s="51">
        <f ca="1">SUMPRODUCT($CM56:$DD56,INDIRECT(ADDRESS(AC$2,$DH$2)):INDIRECT(ADDRESS(AC$2,$DY$2)))</f>
        <v>18871.920927317835</v>
      </c>
      <c r="AD56" s="51">
        <f ca="1">SUMPRODUCT($CM56:$DD56,INDIRECT(ADDRESS(AD$2,$DH$2)):INDIRECT(ADDRESS(AD$2,$DY$2)))</f>
        <v>18702.538699792607</v>
      </c>
      <c r="AE56" s="51">
        <f ca="1">SUMPRODUCT($CM56:$DD56,INDIRECT(ADDRESS(AE$2,$DH$2)):INDIRECT(ADDRESS(AE$2,$DY$2)))</f>
        <v>19030.485754646466</v>
      </c>
      <c r="AF56" s="51">
        <f ca="1">SUMPRODUCT($CM56:$DD56,INDIRECT(ADDRESS(AF$2,$DH$2)):INDIRECT(ADDRESS(AF$2,$DY$2)))</f>
        <v>18894.590850544613</v>
      </c>
      <c r="AG56" s="51">
        <f ca="1">SUMPRODUCT($CM56:$DD56,INDIRECT(ADDRESS(AG$2,$DH$2)):INDIRECT(ADDRESS(AG$2,$DY$2)))</f>
        <v>12305.584405926038</v>
      </c>
      <c r="AH56" s="51">
        <f ca="1">SUMPRODUCT($CM56:$DD56,INDIRECT(ADDRESS(AH$2,$DH$2)):INDIRECT(ADDRESS(AH$2,$DY$2)))</f>
        <v>6146.423849791543</v>
      </c>
      <c r="AI56" s="51">
        <f ca="1">SUMPRODUCT($CM56:$DD56,INDIRECT(ADDRESS(AI$2,$DH$2)):INDIRECT(ADDRESS(AI$2,$DY$2)))</f>
        <v>10581.234961292792</v>
      </c>
      <c r="AJ56" s="51">
        <f ca="1">SUMPRODUCT($CM56:$DD56,INDIRECT(ADDRESS(AJ$2,$DH$2)):INDIRECT(ADDRESS(AJ$2,$DY$2)))</f>
        <v>15506.752386546939</v>
      </c>
      <c r="AK56" s="51">
        <f ca="1">SUMPRODUCT($CM56:$DD56,INDIRECT(ADDRESS(AK$2,$DH$2)):INDIRECT(ADDRESS(AK$2,$DY$2)))</f>
        <v>17858.126517335702</v>
      </c>
      <c r="AL56" s="51">
        <f ca="1">SUMPRODUCT($CM56:$DD56,INDIRECT(ADDRESS(AL$2,$DH$2)):INDIRECT(ADDRESS(AL$2,$DY$2)))</f>
        <v>17995.387885943102</v>
      </c>
      <c r="AM56" s="51">
        <f ca="1">SUMPRODUCT($CM56:$DD56,INDIRECT(ADDRESS(AM$2,$DH$2)):INDIRECT(ADDRESS(AM$2,$DY$2)))</f>
        <v>17956.210776011707</v>
      </c>
      <c r="AN56" s="51">
        <f ca="1">SUMPRODUCT($CM56:$DD56,INDIRECT(ADDRESS(AN$2,$DH$2)):INDIRECT(ADDRESS(AN$2,$DY$2)))</f>
        <v>18631.744072961734</v>
      </c>
      <c r="AO56" s="51">
        <f ca="1">SUMPRODUCT($CM56:$DD56,INDIRECT(ADDRESS(AO$2,$DH$2)):INDIRECT(ADDRESS(AO$2,$DY$2)))</f>
        <v>18516.080888814962</v>
      </c>
      <c r="AP56" s="51">
        <f ca="1">SUMPRODUCT($CM56:$DD56,INDIRECT(ADDRESS(AP$2,$DH$2)):INDIRECT(ADDRESS(AP$2,$DY$2)))</f>
        <v>18181.808006455631</v>
      </c>
      <c r="AQ56" s="51">
        <f ca="1">SUMPRODUCT($CM56:$DD56,INDIRECT(ADDRESS(AQ$2,$DH$2)):INDIRECT(ADDRESS(AQ$2,$DY$2)))</f>
        <v>18015.110762790155</v>
      </c>
      <c r="AR56" s="51">
        <f ca="1">SUMPRODUCT($CM56:$DD56,INDIRECT(ADDRESS(AR$2,$DH$2)):INDIRECT(ADDRESS(AR$2,$DY$2)))</f>
        <v>18493.895327822138</v>
      </c>
      <c r="AS56" s="51">
        <f ca="1">SUMPRODUCT($CM56:$DD56,INDIRECT(ADDRESS(AS$2,$DH$2)):INDIRECT(ADDRESS(AS$2,$DY$2)))</f>
        <v>13765.17989145866</v>
      </c>
      <c r="AT56" s="51">
        <f ca="1">SUMPRODUCT($CM56:$DD56,INDIRECT(ADDRESS(AT$2,$DH$2)):INDIRECT(ADDRESS(AT$2,$DY$2)))</f>
        <v>8516.4595487545575</v>
      </c>
      <c r="AU56" s="51">
        <f ca="1">SUMPRODUCT($CM56:$DD56,INDIRECT(ADDRESS(AU$2,$DH$2)):INDIRECT(ADDRESS(AU$2,$DY$2)))</f>
        <v>11424.248245467783</v>
      </c>
      <c r="AV56" s="51">
        <f ca="1">SUMPRODUCT($CM56:$DD56,INDIRECT(ADDRESS(AV$2,$DH$2)):INDIRECT(ADDRESS(AV$2,$DY$2)))</f>
        <v>16521.917970314746</v>
      </c>
      <c r="AW56" s="51">
        <f ca="1">SUMPRODUCT($CM56:$DD56,INDIRECT(ADDRESS(AW$2,$DH$2)):INDIRECT(ADDRESS(AW$2,$DY$2)))</f>
        <v>19955.205239491293</v>
      </c>
      <c r="AX56" s="51">
        <f ca="1">SUMPRODUCT($CM56:$DD56,INDIRECT(ADDRESS(AX$2,$DH$2)):INDIRECT(ADDRESS(AX$2,$DY$2)))</f>
        <v>19821.463717343588</v>
      </c>
      <c r="AY56" s="51">
        <f ca="1">SUMPRODUCT($CM56:$DD56,INDIRECT(ADDRESS(AY$2,$DH$2)):INDIRECT(ADDRESS(AY$2,$DY$2)))</f>
        <v>18398.981816367785</v>
      </c>
      <c r="AZ56" s="51">
        <f ca="1">SUMPRODUCT($CM56:$DD56,INDIRECT(ADDRESS(AZ$2,$DH$2)):INDIRECT(ADDRESS(AZ$2,$DY$2)))</f>
        <v>18815.495315902841</v>
      </c>
      <c r="BA56" s="51">
        <f ca="1">SUMPRODUCT($CM56:$DD56,INDIRECT(ADDRESS(BA$2,$DH$2)):INDIRECT(ADDRESS(BA$2,$DY$2)))</f>
        <v>17975.747889125843</v>
      </c>
      <c r="BB56" s="51">
        <f ca="1">SUMPRODUCT($CM56:$DD56,INDIRECT(ADDRESS(BB$2,$DH$2)):INDIRECT(ADDRESS(BB$2,$DY$2)))</f>
        <v>19003.596644627971</v>
      </c>
      <c r="BC56" s="51">
        <f ca="1">SUMPRODUCT($CM56:$DD56,INDIRECT(ADDRESS(BC$2,$DH$2)):INDIRECT(ADDRESS(BC$2,$DY$2)))</f>
        <v>18609.987140601195</v>
      </c>
      <c r="BD56" s="51">
        <f ca="1">SUMPRODUCT($CM56:$DD56,INDIRECT(ADDRESS(BD$2,$DH$2)):INDIRECT(ADDRESS(BD$2,$DY$2)))</f>
        <v>18225.366591813705</v>
      </c>
      <c r="BE56" s="51">
        <f ca="1">SUMPRODUCT($CM56:$DD56,INDIRECT(ADDRESS(BE$2,$DH$2)):INDIRECT(ADDRESS(BE$2,$DY$2)))</f>
        <v>11717.1183239123</v>
      </c>
      <c r="BF56" s="51">
        <f ca="1">SUMPRODUCT($CM56:$DD56,INDIRECT(ADDRESS(BF$2,$DH$2)):INDIRECT(ADDRESS(BF$2,$DY$2)))</f>
        <v>5881.9082788828109</v>
      </c>
      <c r="BG56" s="51">
        <f ca="1">SUMPRODUCT($CM56:$DD56,INDIRECT(ADDRESS(BG$2,$DH$2)):INDIRECT(ADDRESS(BG$2,$DY$2)))</f>
        <v>13781.54092234358</v>
      </c>
      <c r="BH56" s="51">
        <f ca="1">SUMPRODUCT($CM56:$DD56,INDIRECT(ADDRESS(BH$2,$DH$2)):INDIRECT(ADDRESS(BH$2,$DY$2)))</f>
        <v>17940.054942685849</v>
      </c>
      <c r="BI56" s="51">
        <f ca="1">SUMPRODUCT($CM56:$DD56,INDIRECT(ADDRESS(BI$2,$DH$2)):INDIRECT(ADDRESS(BI$2,$DY$2)))</f>
        <v>17940.054942684335</v>
      </c>
      <c r="BJ56" s="51">
        <f ca="1">SUMPRODUCT($CM56:$DD56,INDIRECT(ADDRESS(BJ$2,$DH$2)):INDIRECT(ADDRESS(BJ$2,$DY$2)))</f>
        <v>17940.054942685816</v>
      </c>
      <c r="BK56" s="51">
        <f ca="1">SUMPRODUCT($CM56:$DD56,INDIRECT(ADDRESS(BK$2,$DH$2)):INDIRECT(ADDRESS(BK$2,$DY$2)))</f>
        <v>17248.405313760009</v>
      </c>
      <c r="BL56" s="51">
        <f ca="1">SUMPRODUCT($CM56:$DD56,INDIRECT(ADDRESS(BL$2,$DH$2)):INDIRECT(ADDRESS(BL$2,$DY$2)))</f>
        <v>17137.296422341555</v>
      </c>
      <c r="BM56" s="51">
        <f ca="1">SUMPRODUCT($CM56:$DD56,INDIRECT(ADDRESS(BM$2,$DH$2)):INDIRECT(ADDRESS(BM$2,$DY$2)))</f>
        <v>15250.591827329168</v>
      </c>
      <c r="BN56" s="51">
        <f ca="1">SUMPRODUCT($CM56:$DD56,INDIRECT(ADDRESS(BN$2,$DH$2)):INDIRECT(ADDRESS(BN$2,$DY$2)))</f>
        <v>15250.591827330139</v>
      </c>
      <c r="BO56" s="51">
        <f ca="1">SUMPRODUCT($CM56:$DD56,INDIRECT(ADDRESS(BO$2,$DH$2)):INDIRECT(ADDRESS(BO$2,$DY$2)))</f>
        <v>15942.241456254442</v>
      </c>
      <c r="BP56" s="51">
        <f ca="1">SUMPRODUCT($CM56:$DD56,INDIRECT(ADDRESS(BP$2,$DH$2)):INDIRECT(ADDRESS(BP$2,$DY$2)))</f>
        <v>15250.591827329787</v>
      </c>
      <c r="BQ56" s="51">
        <f ca="1">SUMPRODUCT($CM56:$DD56,INDIRECT(ADDRESS(BQ$2,$DH$2)):INDIRECT(ADDRESS(BQ$2,$DY$2)))</f>
        <v>12753.114712762672</v>
      </c>
      <c r="BR56" s="51">
        <f ca="1">SUMPRODUCT($CM56:$DD56,INDIRECT(ADDRESS(BR$2,$DH$2)):INDIRECT(ADDRESS(BR$2,$DY$2)))</f>
        <v>8909.9752608955514</v>
      </c>
      <c r="BS56" s="51">
        <f ca="1">SUMPRODUCT($CM56:$DD56,INDIRECT(ADDRESS(BS$2,$DH$2)):INDIRECT(ADDRESS(BS$2,$DY$2)))</f>
        <v>11624.66909690572</v>
      </c>
      <c r="BT56" s="51">
        <f ca="1">SUMPRODUCT($CM56:$DD56,INDIRECT(ADDRESS(BT$2,$DH$2)):INDIRECT(ADDRESS(BT$2,$DY$2)))</f>
        <v>15663.240859566951</v>
      </c>
      <c r="BU56" s="51">
        <f ca="1">SUMPRODUCT($CM56:$DD56,INDIRECT(ADDRESS(BU$2,$DH$2)):INDIRECT(ADDRESS(BU$2,$DY$2)))</f>
        <v>15955.304354022996</v>
      </c>
      <c r="BV56" s="51">
        <f ca="1">SUMPRODUCT($CM56:$DD56,INDIRECT(ADDRESS(BV$2,$DH$2)):INDIRECT(ADDRESS(BV$2,$DY$2)))</f>
        <v>15955.30435402265</v>
      </c>
      <c r="BW56" s="51">
        <f ca="1">SUMPRODUCT($CM56:$DD56,INDIRECT(ADDRESS(BW$2,$DH$2)):INDIRECT(ADDRESS(BW$2,$DY$2)))</f>
        <v>15767.060062263972</v>
      </c>
      <c r="BX56" s="51">
        <f ca="1">SUMPRODUCT($CM56:$DD56,INDIRECT(ADDRESS(BX$2,$DH$2)):INDIRECT(ADDRESS(BX$2,$DY$2)))</f>
        <v>19035.044956655172</v>
      </c>
      <c r="BY56" s="51">
        <f ca="1">SUMPRODUCT($CM56:$DD56,INDIRECT(ADDRESS(BY$2,$DH$2)):INDIRECT(ADDRESS(BY$2,$DY$2)))</f>
        <v>17651.745698806521</v>
      </c>
      <c r="BZ56" s="51">
        <f ca="1">SUMPRODUCT($CM56:$DD56,INDIRECT(ADDRESS(BZ$2,$DH$2)):INDIRECT(ADDRESS(BZ$2,$DY$2)))</f>
        <v>17651.745698806997</v>
      </c>
      <c r="CA56" s="51">
        <f ca="1">SUMPRODUCT($CM56:$DD56,INDIRECT(ADDRESS(CA$2,$DH$2)):INDIRECT(ADDRESS(CA$2,$DY$2)))</f>
        <v>18343.39532773196</v>
      </c>
      <c r="CB56" s="51">
        <f ca="1">SUMPRODUCT($CM56:$DD56,INDIRECT(ADDRESS(CB$2,$DH$2)):INDIRECT(ADDRESS(CB$2,$DY$2)))</f>
        <v>17651.745698806903</v>
      </c>
      <c r="CC56" s="51">
        <f ca="1">SUMPRODUCT($CM56:$DD56,INDIRECT(ADDRESS(CC$2,$DH$2)):INDIRECT(ADDRESS(CC$2,$DY$2)))</f>
        <v>14538.930721064382</v>
      </c>
      <c r="CD56" s="51">
        <f ca="1">SUMPRODUCT($CM56:$DD56,INDIRECT(ADDRESS(CD$2,$DH$2)):INDIRECT(ADDRESS(CD$2,$DY$2)))</f>
        <v>10456.396331536522</v>
      </c>
      <c r="CF56" s="51">
        <f t="shared" ca="1" si="8"/>
        <v>165687.26857739402</v>
      </c>
      <c r="CG56" s="51">
        <f t="shared" ca="1" si="8"/>
        <v>172749.33447096174</v>
      </c>
      <c r="CH56" s="51">
        <f t="shared" ca="1" si="8"/>
        <v>192573.39219794475</v>
      </c>
      <c r="CI56" s="51">
        <f t="shared" ca="1" si="8"/>
        <v>200242.09548804304</v>
      </c>
      <c r="CJ56" s="51">
        <f t="shared" ca="1" si="8"/>
        <v>195079.33124902629</v>
      </c>
      <c r="CK56" s="51">
        <f t="shared" ca="1" si="8"/>
        <v>175459.98206102563</v>
      </c>
      <c r="CM56" s="1">
        <f>VLOOKUP($A56,Auxiliar_OPEX_CustosUnit!$A$4:$BT$129,COLUMN(Auxiliar_OPEX_CustosUnit!S$2),0)</f>
        <v>0</v>
      </c>
      <c r="CN56" s="1">
        <f>VLOOKUP($A56,Auxiliar_OPEX_CustosUnit!$A$4:$BT$129,COLUMN(Auxiliar_OPEX_CustosUnit!T$2),0)</f>
        <v>0</v>
      </c>
      <c r="CO56" s="1">
        <f>VLOOKUP($A56,Auxiliar_OPEX_CustosUnit!$A$4:$BT$129,COLUMN(Auxiliar_OPEX_CustosUnit!U$2),0)</f>
        <v>322.42085664652001</v>
      </c>
      <c r="CP56" s="1">
        <f>VLOOKUP($A56,Auxiliar_OPEX_CustosUnit!$A$4:$BT$129,COLUMN(Auxiliar_OPEX_CustosUnit!V$2),0)</f>
        <v>0</v>
      </c>
      <c r="CQ56" s="1">
        <f>VLOOKUP($A56,Auxiliar_OPEX_CustosUnit!$A$4:$BT$129,COLUMN(Auxiliar_OPEX_CustosUnit!W$2),0)</f>
        <v>0</v>
      </c>
      <c r="CR56" s="1">
        <f>VLOOKUP($A56,Auxiliar_OPEX_CustosUnit!$A$4:$BT$129,COLUMN(Auxiliar_OPEX_CustosUnit!X$2),0)</f>
        <v>0</v>
      </c>
      <c r="CS56" s="1">
        <f>VLOOKUP($A56,Auxiliar_OPEX_CustosUnit!$A$4:$BT$129,COLUMN(Auxiliar_OPEX_CustosUnit!Y$2),0)</f>
        <v>0.51254635899726997</v>
      </c>
      <c r="CT56" s="1">
        <f>VLOOKUP($A56,Auxiliar_OPEX_CustosUnit!$A$4:$BT$129,COLUMN(Auxiliar_OPEX_CustosUnit!Z$2),0)</f>
        <v>0</v>
      </c>
      <c r="CU56" s="1">
        <f>VLOOKUP($A56,Auxiliar_OPEX_CustosUnit!$A$4:$BT$129,COLUMN(Auxiliar_OPEX_CustosUnit!AA$2),0)</f>
        <v>0</v>
      </c>
      <c r="CV56" s="1">
        <f>VLOOKUP($A56,Auxiliar_OPEX_CustosUnit!$A$4:$BT$129,COLUMN(Auxiliar_OPEX_CustosUnit!AB$2),0)</f>
        <v>0</v>
      </c>
      <c r="CW56" s="1">
        <f>VLOOKUP($A56,Auxiliar_OPEX_CustosUnit!$A$4:$BT$129,COLUMN(Auxiliar_OPEX_CustosUnit!AC$2),0)</f>
        <v>0</v>
      </c>
      <c r="CX56" s="1">
        <f>VLOOKUP($A56,Auxiliar_OPEX_CustosUnit!$A$4:$BT$129,COLUMN(Auxiliar_OPEX_CustosUnit!AD$2),0)</f>
        <v>0</v>
      </c>
      <c r="CY56" s="1">
        <f>VLOOKUP($A56,Auxiliar_OPEX_CustosUnit!$A$4:$BT$129,COLUMN(Auxiliar_OPEX_CustosUnit!AE$2),0)</f>
        <v>0</v>
      </c>
      <c r="CZ56" s="1">
        <f>VLOOKUP($A56,Auxiliar_OPEX_CustosUnit!$A$4:$BT$129,COLUMN(Auxiliar_OPEX_CustosUnit!AF$2),0)</f>
        <v>0</v>
      </c>
      <c r="DA56" s="1">
        <f>VLOOKUP($A56,Auxiliar_OPEX_CustosUnit!$A$4:$BT$129,COLUMN(Auxiliar_OPEX_CustosUnit!AG$2),0)</f>
        <v>0</v>
      </c>
      <c r="DB56" s="1">
        <f>VLOOKUP($A56,Auxiliar_OPEX_CustosUnit!$A$4:$BT$129,COLUMN(Auxiliar_OPEX_CustosUnit!AH$2),0)</f>
        <v>1.3832992578491401</v>
      </c>
      <c r="DC56" s="1">
        <f>VLOOKUP($A56,Auxiliar_OPEX_CustosUnit!$A$4:$BT$129,COLUMN(Auxiliar_OPEX_CustosUnit!AI$2),0)</f>
        <v>0</v>
      </c>
      <c r="DD56" s="1">
        <f>VLOOKUP($A56,Auxiliar_OPEX_CustosUnit!$A$4:$BT$129,COLUMN(Auxiliar_OPEX_CustosUnit!AJ$2),0)</f>
        <v>0</v>
      </c>
      <c r="DG56" s="60">
        <v>44835</v>
      </c>
      <c r="DH56" s="1">
        <v>1</v>
      </c>
      <c r="DI56" s="1">
        <f>INDEX(Auxiliar_OPEX_Drivers!$B$2:$CH$18,MATCH(Auxiliar_OPEX_M!DI$3,Auxiliar_OPEX_Drivers!$B$2:$B$18,0),MATCH($DG56,Auxiliar_OPEX_Drivers!$B$2:$CH$2,0))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INDEX(Auxiliar_OPEX_Drivers!$B$2:$CH$18,MATCH(Auxiliar_OPEX_M!DK$3,Auxiliar_OPEX_Drivers!$B$2:$B$18,0),MATCH($DG56,Auxiliar_OPEX_Drivers!$B$2:$CH$2,0))</f>
        <v>14.866485227498957</v>
      </c>
      <c r="DL56" s="1">
        <f>INDEX(Auxiliar_OPEX_Drivers!$B$2:$CH$18,MATCH(Auxiliar_OPEX_M!DL$3,Auxiliar_OPEX_Drivers!$B$2:$B$18,0),MATCH($DG56,Auxiliar_OPEX_Drivers!$B$2:$CH$2,0))</f>
        <v>65.042552781229105</v>
      </c>
      <c r="DM56" s="1">
        <f>INDEX(Auxiliar_OPEX_Drivers!$B$2:$CH$18,MATCH(Auxiliar_OPEX_M!DM$3,Auxiliar_OPEX_Drivers!$B$2:$B$18,0),MATCH($DG56,Auxiliar_OPEX_Drivers!$B$2:$CH$2,0))</f>
        <v>13</v>
      </c>
      <c r="DN56" s="1">
        <f>INDEX(Auxiliar_OPEX_Drivers!$B$2:$CH$18,MATCH(Auxiliar_OPEX_M!DN$3,Auxiliar_OPEX_Drivers!$B$2:$B$18,0),MATCH($DG56,Auxiliar_OPEX_Drivers!$B$2:$CH$2,0))</f>
        <v>708.81272318102492</v>
      </c>
      <c r="DO56" s="1">
        <f>INDEX(Auxiliar_OPEX_Drivers!$B$2:$CH$18,MATCH(Auxiliar_OPEX_M!DO$3,Auxiliar_OPEX_Drivers!$B$2:$B$18,0),MATCH($DG56,Auxiliar_OPEX_Drivers!$B$2:$CH$2,0))</f>
        <v>12</v>
      </c>
      <c r="DP56" s="1">
        <f>INDEX(Auxiliar_OPEX_Drivers!$B$2:$CH$18,MATCH(Auxiliar_OPEX_M!DP$3,Auxiliar_OPEX_Drivers!$B$2:$B$18,0),MATCH($DG56,Auxiliar_OPEX_Drivers!$B$2:$CH$2,0))</f>
        <v>201.1911480373401</v>
      </c>
      <c r="DQ56" s="1">
        <f>INDEX(Auxiliar_OPEX_Drivers!$B$2:$CH$18,MATCH(Auxiliar_OPEX_M!DQ$3,Auxiliar_OPEX_Drivers!$B$2:$B$18,0),MATCH($DG56,Auxiliar_OPEX_Drivers!$B$2:$CH$2,0))</f>
        <v>37.216621306874742</v>
      </c>
      <c r="DR56" s="1">
        <f>INDEX(Auxiliar_OPEX_Drivers!$B$2:$CH$18,MATCH(Auxiliar_OPEX_M!DR$3,Auxiliar_OPEX_Drivers!$B$2:$B$18,0),MATCH($DG56,Auxiliar_OPEX_Drivers!$B$2:$CH$2,0))</f>
        <v>20810810.196478385</v>
      </c>
      <c r="DS56" s="1">
        <f>INDEX(Auxiliar_OPEX_Drivers!$B$2:$CH$18,MATCH(Auxiliar_OPEX_M!DS$3,Auxiliar_OPEX_Drivers!$B$2:$B$18,0),MATCH($DG56,Auxiliar_OPEX_Drivers!$B$2:$CH$2,0))</f>
        <v>49357</v>
      </c>
      <c r="DT56" s="1">
        <f>INDEX(Auxiliar_OPEX_Drivers!$B$2:$CH$18,MATCH(Auxiliar_OPEX_M!DT$3,Auxiliar_OPEX_Drivers!$B$2:$B$18,0),MATCH($DG56,Auxiliar_OPEX_Drivers!$B$2:$CH$2,0))</f>
        <v>12851.270592855581</v>
      </c>
      <c r="DU56" s="1">
        <f>INDEX(Auxiliar_OPEX_Drivers!$B$2:$CH$18,MATCH(Auxiliar_OPEX_M!DU$3,Auxiliar_OPEX_Drivers!$B$2:$B$18,0),MATCH($DG56,Auxiliar_OPEX_Drivers!$B$2:$CH$2,0))</f>
        <v>5117.8045595222056</v>
      </c>
      <c r="DV56" s="1">
        <f>INDEX(Auxiliar_OPEX_Drivers!$B$2:$CH$18,MATCH(Auxiliar_OPEX_M!DV$3,Auxiliar_OPEX_Drivers!$B$2:$B$18,0),MATCH($DG56,Auxiliar_OPEX_Drivers!$B$2:$CH$2,0))</f>
        <v>2479165.3266450958</v>
      </c>
      <c r="DW56" s="1">
        <f>INDEX(Auxiliar_OPEX_Drivers!$B$2:$CH$18,MATCH(Auxiliar_OPEX_M!DW$3,Auxiliar_OPEX_Drivers!$B$2:$B$18,0),MATCH($DG56,Auxiliar_OPEX_Drivers!$B$2:$CH$2,0))</f>
        <v>12679.574759522247</v>
      </c>
      <c r="DX56" s="1">
        <f>INDEX(Auxiliar_OPEX_Drivers!$B$2:$CH$18,MATCH(Auxiliar_OPEX_M!DX$3,Auxiliar_OPEX_Drivers!$B$2:$B$18,0),MATCH($DG56,Auxiliar_OPEX_Drivers!$B$2:$CH$2,0))</f>
        <v>2503936.09903003</v>
      </c>
      <c r="DY56" s="1">
        <f>INDEX(Auxiliar_OPEX_Drivers!$B$2:$CH$18,MATCH(Auxiliar_OPEX_M!DY$3,Auxiliar_OPEX_Drivers!$B$2:$B$18,0),MATCH($DG56,Auxiliar_OPEX_Drivers!$B$2:$CH$2,0))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4385.2991613581353</v>
      </c>
      <c r="E57" s="51">
        <f ca="1">SUMPRODUCT($CM57:$DD57,INDIRECT(ADDRESS(E$2,$DH$2)):INDIRECT(ADDRESS(E$2,$DY$2)))</f>
        <v>4402.0053799977804</v>
      </c>
      <c r="F57" s="51">
        <f ca="1">SUMPRODUCT($CM57:$DD57,INDIRECT(ADDRESS(F$2,$DH$2)):INDIRECT(ADDRESS(F$2,$DY$2)))</f>
        <v>4419.0583451222064</v>
      </c>
      <c r="G57" s="51">
        <f ca="1">SUMPRODUCT($CM57:$DD57,INDIRECT(ADDRESS(G$2,$DH$2)):INDIRECT(ADDRESS(G$2,$DY$2)))</f>
        <v>4434.8836762931005</v>
      </c>
      <c r="H57" s="51">
        <f ca="1">SUMPRODUCT($CM57:$DD57,INDIRECT(ADDRESS(H$2,$DH$2)):INDIRECT(ADDRESS(H$2,$DY$2)))</f>
        <v>4452.004339602061</v>
      </c>
      <c r="I57" s="51">
        <f ca="1">SUMPRODUCT($CM57:$DD57,INDIRECT(ADDRESS(I$2,$DH$2)):INDIRECT(ADDRESS(I$2,$DY$2)))</f>
        <v>4469.7412581328863</v>
      </c>
      <c r="J57" s="51">
        <f ca="1">SUMPRODUCT($CM57:$DD57,INDIRECT(ADDRESS(J$2,$DH$2)):INDIRECT(ADDRESS(J$2,$DY$2)))</f>
        <v>4486.2566896593271</v>
      </c>
      <c r="K57" s="51">
        <f ca="1">SUMPRODUCT($CM57:$DD57,INDIRECT(ADDRESS(K$2,$DH$2)):INDIRECT(ADDRESS(K$2,$DY$2)))</f>
        <v>4505.8389879480474</v>
      </c>
      <c r="L57" s="51">
        <f ca="1">SUMPRODUCT($CM57:$DD57,INDIRECT(ADDRESS(L$2,$DH$2)):INDIRECT(ADDRESS(L$2,$DY$2)))</f>
        <v>4524.3920774690141</v>
      </c>
      <c r="M57" s="51">
        <f ca="1">SUMPRODUCT($CM57:$DD57,INDIRECT(ADDRESS(M$2,$DH$2)):INDIRECT(ADDRESS(M$2,$DY$2)))</f>
        <v>4540.5538781820951</v>
      </c>
      <c r="N57" s="51">
        <f ca="1">SUMPRODUCT($CM57:$DD57,INDIRECT(ADDRESS(N$2,$DH$2)):INDIRECT(ADDRESS(N$2,$DY$2)))</f>
        <v>4558.1276693020809</v>
      </c>
      <c r="O57" s="51">
        <f ca="1">SUMPRODUCT($CM57:$DD57,INDIRECT(ADDRESS(O$2,$DH$2)):INDIRECT(ADDRESS(O$2,$DY$2)))</f>
        <v>4577.3530440565364</v>
      </c>
      <c r="P57" s="51">
        <f ca="1">SUMPRODUCT($CM57:$DD57,INDIRECT(ADDRESS(P$2,$DH$2)):INDIRECT(ADDRESS(P$2,$DY$2)))</f>
        <v>4594.1048064401375</v>
      </c>
      <c r="Q57" s="51">
        <f ca="1">SUMPRODUCT($CM57:$DD57,INDIRECT(ADDRESS(Q$2,$DH$2)):INDIRECT(ADDRESS(Q$2,$DY$2)))</f>
        <v>4609.8173628111281</v>
      </c>
      <c r="R57" s="51">
        <f ca="1">SUMPRODUCT($CM57:$DD57,INDIRECT(ADDRESS(R$2,$DH$2)):INDIRECT(ADDRESS(R$2,$DY$2)))</f>
        <v>4626.1961406012915</v>
      </c>
      <c r="S57" s="51">
        <f ca="1">SUMPRODUCT($CM57:$DD57,INDIRECT(ADDRESS(S$2,$DH$2)):INDIRECT(ADDRESS(S$2,$DY$2)))</f>
        <v>4644.3839694662611</v>
      </c>
      <c r="T57" s="51">
        <f ca="1">SUMPRODUCT($CM57:$DD57,INDIRECT(ADDRESS(T$2,$DH$2)):INDIRECT(ADDRESS(T$2,$DY$2)))</f>
        <v>4662.0676779696551</v>
      </c>
      <c r="U57" s="51">
        <f ca="1">SUMPRODUCT($CM57:$DD57,INDIRECT(ADDRESS(U$2,$DH$2)):INDIRECT(ADDRESS(U$2,$DY$2)))</f>
        <v>4678.2320081227126</v>
      </c>
      <c r="V57" s="51">
        <f ca="1">SUMPRODUCT($CM57:$DD57,INDIRECT(ADDRESS(V$2,$DH$2)):INDIRECT(ADDRESS(V$2,$DY$2)))</f>
        <v>4692.9753552695083</v>
      </c>
      <c r="W57" s="51">
        <f ca="1">SUMPRODUCT($CM57:$DD57,INDIRECT(ADDRESS(W$2,$DH$2)):INDIRECT(ADDRESS(W$2,$DY$2)))</f>
        <v>4710.6303100665227</v>
      </c>
      <c r="X57" s="51">
        <f ca="1">SUMPRODUCT($CM57:$DD57,INDIRECT(ADDRESS(X$2,$DH$2)):INDIRECT(ADDRESS(X$2,$DY$2)))</f>
        <v>4727.3590133760317</v>
      </c>
      <c r="Y57" s="51">
        <f ca="1">SUMPRODUCT($CM57:$DD57,INDIRECT(ADDRESS(Y$2,$DH$2)):INDIRECT(ADDRESS(Y$2,$DY$2)))</f>
        <v>4744.8332331100191</v>
      </c>
      <c r="Z57" s="51">
        <f ca="1">SUMPRODUCT($CM57:$DD57,INDIRECT(ADDRESS(Z$2,$DH$2)):INDIRECT(ADDRESS(Z$2,$DY$2)))</f>
        <v>4763.6173424249355</v>
      </c>
      <c r="AA57" s="51">
        <f ca="1">SUMPRODUCT($CM57:$DD57,INDIRECT(ADDRESS(AA$2,$DH$2)):INDIRECT(ADDRESS(AA$2,$DY$2)))</f>
        <v>4781.8164028100882</v>
      </c>
      <c r="AB57" s="51">
        <f ca="1">SUMPRODUCT($CM57:$DD57,INDIRECT(ADDRESS(AB$2,$DH$2)):INDIRECT(ADDRESS(AB$2,$DY$2)))</f>
        <v>4795.4454216148542</v>
      </c>
      <c r="AC57" s="51">
        <f ca="1">SUMPRODUCT($CM57:$DD57,INDIRECT(ADDRESS(AC$2,$DH$2)):INDIRECT(ADDRESS(AC$2,$DY$2)))</f>
        <v>4809.7887635423667</v>
      </c>
      <c r="AD57" s="51">
        <f ca="1">SUMPRODUCT($CM57:$DD57,INDIRECT(ADDRESS(AD$2,$DH$2)):INDIRECT(ADDRESS(AD$2,$DY$2)))</f>
        <v>4822.2800323663796</v>
      </c>
      <c r="AE57" s="51">
        <f ca="1">SUMPRODUCT($CM57:$DD57,INDIRECT(ADDRESS(AE$2,$DH$2)):INDIRECT(ADDRESS(AE$2,$DY$2)))</f>
        <v>4833.6576582034768</v>
      </c>
      <c r="AF57" s="51">
        <f ca="1">SUMPRODUCT($CM57:$DD57,INDIRECT(ADDRESS(AF$2,$DH$2)):INDIRECT(ADDRESS(AF$2,$DY$2)))</f>
        <v>4845.9067277659706</v>
      </c>
      <c r="AG57" s="51">
        <f ca="1">SUMPRODUCT($CM57:$DD57,INDIRECT(ADDRESS(AG$2,$DH$2)):INDIRECT(ADDRESS(AG$2,$DY$2)))</f>
        <v>4859.7255014635339</v>
      </c>
      <c r="AH57" s="51">
        <f ca="1">SUMPRODUCT($CM57:$DD57,INDIRECT(ADDRESS(AH$2,$DH$2)):INDIRECT(ADDRESS(AH$2,$DY$2)))</f>
        <v>4874.1617945349626</v>
      </c>
      <c r="AI57" s="51">
        <f ca="1">SUMPRODUCT($CM57:$DD57,INDIRECT(ADDRESS(AI$2,$DH$2)):INDIRECT(ADDRESS(AI$2,$DY$2)))</f>
        <v>4889.7263637871001</v>
      </c>
      <c r="AJ57" s="51">
        <f ca="1">SUMPRODUCT($CM57:$DD57,INDIRECT(ADDRESS(AJ$2,$DH$2)):INDIRECT(ADDRESS(AJ$2,$DY$2)))</f>
        <v>4902.9724247551831</v>
      </c>
      <c r="AK57" s="51">
        <f ca="1">SUMPRODUCT($CM57:$DD57,INDIRECT(ADDRESS(AK$2,$DH$2)):INDIRECT(ADDRESS(AK$2,$DY$2)))</f>
        <v>4919.9074257657776</v>
      </c>
      <c r="AL57" s="51">
        <f ca="1">SUMPRODUCT($CM57:$DD57,INDIRECT(ADDRESS(AL$2,$DH$2)):INDIRECT(ADDRESS(AL$2,$DY$2)))</f>
        <v>4936.9359903178683</v>
      </c>
      <c r="AM57" s="51">
        <f ca="1">SUMPRODUCT($CM57:$DD57,INDIRECT(ADDRESS(AM$2,$DH$2)):INDIRECT(ADDRESS(AM$2,$DY$2)))</f>
        <v>4953.0663448716059</v>
      </c>
      <c r="AN57" s="51">
        <f ca="1">SUMPRODUCT($CM57:$DD57,INDIRECT(ADDRESS(AN$2,$DH$2)):INDIRECT(ADDRESS(AN$2,$DY$2)))</f>
        <v>4967.3946656161497</v>
      </c>
      <c r="AO57" s="51">
        <f ca="1">SUMPRODUCT($CM57:$DD57,INDIRECT(ADDRESS(AO$2,$DH$2)):INDIRECT(ADDRESS(AO$2,$DY$2)))</f>
        <v>4982.8120659836968</v>
      </c>
      <c r="AP57" s="51">
        <f ca="1">SUMPRODUCT($CM57:$DD57,INDIRECT(ADDRESS(AP$2,$DH$2)):INDIRECT(ADDRESS(AP$2,$DY$2)))</f>
        <v>4998.1962176111374</v>
      </c>
      <c r="AQ57" s="51">
        <f ca="1">SUMPRODUCT($CM57:$DD57,INDIRECT(ADDRESS(AQ$2,$DH$2)):INDIRECT(ADDRESS(AQ$2,$DY$2)))</f>
        <v>5012.3071902487882</v>
      </c>
      <c r="AR57" s="51">
        <f ca="1">SUMPRODUCT($CM57:$DD57,INDIRECT(ADDRESS(AR$2,$DH$2)):INDIRECT(ADDRESS(AR$2,$DY$2)))</f>
        <v>5027.52221267608</v>
      </c>
      <c r="AS57" s="51">
        <f ca="1">SUMPRODUCT($CM57:$DD57,INDIRECT(ADDRESS(AS$2,$DH$2)):INDIRECT(ADDRESS(AS$2,$DY$2)))</f>
        <v>5042.7372351033737</v>
      </c>
      <c r="AT57" s="51">
        <f ca="1">SUMPRODUCT($CM57:$DD57,INDIRECT(ADDRESS(AT$2,$DH$2)):INDIRECT(ADDRESS(AT$2,$DY$2)))</f>
        <v>5057.2786726935183</v>
      </c>
      <c r="AU57" s="51">
        <f ca="1">SUMPRODUCT($CM57:$DD57,INDIRECT(ADDRESS(AU$2,$DH$2)):INDIRECT(ADDRESS(AU$2,$DY$2)))</f>
        <v>5073.458490251116</v>
      </c>
      <c r="AV57" s="51">
        <f ca="1">SUMPRODUCT($CM57:$DD57,INDIRECT(ADDRESS(AV$2,$DH$2)):INDIRECT(ADDRESS(AV$2,$DY$2)))</f>
        <v>5091.2932918402676</v>
      </c>
      <c r="AW57" s="51">
        <f ca="1">SUMPRODUCT($CM57:$DD57,INDIRECT(ADDRESS(AW$2,$DH$2)):INDIRECT(ADDRESS(AW$2,$DY$2)))</f>
        <v>5108.5999892335112</v>
      </c>
      <c r="AX57" s="51">
        <f ca="1">SUMPRODUCT($CM57:$DD57,INDIRECT(ADDRESS(AX$2,$DH$2)):INDIRECT(ADDRESS(AX$2,$DY$2)))</f>
        <v>5126.6878322742668</v>
      </c>
      <c r="AY57" s="51">
        <f ca="1">SUMPRODUCT($CM57:$DD57,INDIRECT(ADDRESS(AY$2,$DH$2)):INDIRECT(ADDRESS(AY$2,$DY$2)))</f>
        <v>5142.3046983481554</v>
      </c>
      <c r="AZ57" s="51">
        <f ca="1">SUMPRODUCT($CM57:$DD57,INDIRECT(ADDRESS(AZ$2,$DH$2)):INDIRECT(ADDRESS(AZ$2,$DY$2)))</f>
        <v>5153.3699905830617</v>
      </c>
      <c r="BA57" s="51">
        <f ca="1">SUMPRODUCT($CM57:$DD57,INDIRECT(ADDRESS(BA$2,$DH$2)):INDIRECT(ADDRESS(BA$2,$DY$2)))</f>
        <v>5163.4622219864195</v>
      </c>
      <c r="BB57" s="51">
        <f ca="1">SUMPRODUCT($CM57:$DD57,INDIRECT(ADDRESS(BB$2,$DH$2)):INDIRECT(ADDRESS(BB$2,$DY$2)))</f>
        <v>5174.2508468291253</v>
      </c>
      <c r="BC57" s="51">
        <f ca="1">SUMPRODUCT($CM57:$DD57,INDIRECT(ADDRESS(BC$2,$DH$2)):INDIRECT(ADDRESS(BC$2,$DY$2)))</f>
        <v>5183.6897240222243</v>
      </c>
      <c r="BD57" s="51">
        <f ca="1">SUMPRODUCT($CM57:$DD57,INDIRECT(ADDRESS(BD$2,$DH$2)):INDIRECT(ADDRESS(BD$2,$DY$2)))</f>
        <v>5192.9257554573614</v>
      </c>
      <c r="BE57" s="51">
        <f ca="1">SUMPRODUCT($CM57:$DD57,INDIRECT(ADDRESS(BE$2,$DH$2)):INDIRECT(ADDRESS(BE$2,$DY$2)))</f>
        <v>5202.7394481976889</v>
      </c>
      <c r="BF57" s="51">
        <f ca="1">SUMPRODUCT($CM57:$DD57,INDIRECT(ADDRESS(BF$2,$DH$2)):INDIRECT(ADDRESS(BF$2,$DY$2)))</f>
        <v>5213.2735802075276</v>
      </c>
      <c r="BG57" s="51">
        <f ca="1">SUMPRODUCT($CM57:$DD57,INDIRECT(ADDRESS(BG$2,$DH$2)):INDIRECT(ADDRESS(BG$2,$DY$2)))</f>
        <v>5228.217932007683</v>
      </c>
      <c r="BH57" s="51">
        <f ca="1">SUMPRODUCT($CM57:$DD57,INDIRECT(ADDRESS(BH$2,$DH$2)):INDIRECT(ADDRESS(BH$2,$DY$2)))</f>
        <v>5243.0321594110574</v>
      </c>
      <c r="BI57" s="51">
        <f ca="1">SUMPRODUCT($CM57:$DD57,INDIRECT(ADDRESS(BI$2,$DH$2)):INDIRECT(ADDRESS(BI$2,$DY$2)))</f>
        <v>5257.8463868144327</v>
      </c>
      <c r="BJ57" s="51">
        <f ca="1">SUMPRODUCT($CM57:$DD57,INDIRECT(ADDRESS(BJ$2,$DH$2)):INDIRECT(ADDRESS(BJ$2,$DY$2)))</f>
        <v>5272.660614217808</v>
      </c>
      <c r="BK57" s="51">
        <f ca="1">SUMPRODUCT($CM57:$DD57,INDIRECT(ADDRESS(BK$2,$DH$2)):INDIRECT(ADDRESS(BK$2,$DY$2)))</f>
        <v>5287.4748416211833</v>
      </c>
      <c r="BL57" s="51">
        <f ca="1">SUMPRODUCT($CM57:$DD57,INDIRECT(ADDRESS(BL$2,$DH$2)):INDIRECT(ADDRESS(BL$2,$DY$2)))</f>
        <v>5299.24172397047</v>
      </c>
      <c r="BM57" s="51">
        <f ca="1">SUMPRODUCT($CM57:$DD57,INDIRECT(ADDRESS(BM$2,$DH$2)):INDIRECT(ADDRESS(BM$2,$DY$2)))</f>
        <v>5311.0086063197577</v>
      </c>
      <c r="BN57" s="51">
        <f ca="1">SUMPRODUCT($CM57:$DD57,INDIRECT(ADDRESS(BN$2,$DH$2)):INDIRECT(ADDRESS(BN$2,$DY$2)))</f>
        <v>5322.7754886690445</v>
      </c>
      <c r="BO57" s="51">
        <f ca="1">SUMPRODUCT($CM57:$DD57,INDIRECT(ADDRESS(BO$2,$DH$2)):INDIRECT(ADDRESS(BO$2,$DY$2)))</f>
        <v>5334.5423710183313</v>
      </c>
      <c r="BP57" s="51">
        <f ca="1">SUMPRODUCT($CM57:$DD57,INDIRECT(ADDRESS(BP$2,$DH$2)):INDIRECT(ADDRESS(BP$2,$DY$2)))</f>
        <v>5346.309253367619</v>
      </c>
      <c r="BQ57" s="51">
        <f ca="1">SUMPRODUCT($CM57:$DD57,INDIRECT(ADDRESS(BQ$2,$DH$2)):INDIRECT(ADDRESS(BQ$2,$DY$2)))</f>
        <v>5358.0761357169058</v>
      </c>
      <c r="BR57" s="51">
        <f ca="1">SUMPRODUCT($CM57:$DD57,INDIRECT(ADDRESS(BR$2,$DH$2)):INDIRECT(ADDRESS(BR$2,$DY$2)))</f>
        <v>5369.8430180661926</v>
      </c>
      <c r="BS57" s="51">
        <f ca="1">SUMPRODUCT($CM57:$DD57,INDIRECT(ADDRESS(BS$2,$DH$2)):INDIRECT(ADDRESS(BS$2,$DY$2)))</f>
        <v>5382.8604647323918</v>
      </c>
      <c r="BT57" s="51">
        <f ca="1">SUMPRODUCT($CM57:$DD57,INDIRECT(ADDRESS(BT$2,$DH$2)):INDIRECT(ADDRESS(BT$2,$DY$2)))</f>
        <v>5394.6273470816795</v>
      </c>
      <c r="BU57" s="51">
        <f ca="1">SUMPRODUCT($CM57:$DD57,INDIRECT(ADDRESS(BU$2,$DH$2)):INDIRECT(ADDRESS(BU$2,$DY$2)))</f>
        <v>5406.3942294309663</v>
      </c>
      <c r="BV57" s="51">
        <f ca="1">SUMPRODUCT($CM57:$DD57,INDIRECT(ADDRESS(BV$2,$DH$2)):INDIRECT(ADDRESS(BV$2,$DY$2)))</f>
        <v>5418.1611117802531</v>
      </c>
      <c r="BW57" s="51">
        <f ca="1">SUMPRODUCT($CM57:$DD57,INDIRECT(ADDRESS(BW$2,$DH$2)):INDIRECT(ADDRESS(BW$2,$DY$2)))</f>
        <v>5429.9279941295408</v>
      </c>
      <c r="BX57" s="51">
        <f ca="1">SUMPRODUCT($CM57:$DD57,INDIRECT(ADDRESS(BX$2,$DH$2)):INDIRECT(ADDRESS(BX$2,$DY$2)))</f>
        <v>5444.7422215329161</v>
      </c>
      <c r="BY57" s="51">
        <f ca="1">SUMPRODUCT($CM57:$DD57,INDIRECT(ADDRESS(BY$2,$DH$2)):INDIRECT(ADDRESS(BY$2,$DY$2)))</f>
        <v>5459.5564489362905</v>
      </c>
      <c r="BZ57" s="51">
        <f ca="1">SUMPRODUCT($CM57:$DD57,INDIRECT(ADDRESS(BZ$2,$DH$2)):INDIRECT(ADDRESS(BZ$2,$DY$2)))</f>
        <v>5474.3706763396658</v>
      </c>
      <c r="CA57" s="51">
        <f ca="1">SUMPRODUCT($CM57:$DD57,INDIRECT(ADDRESS(CA$2,$DH$2)):INDIRECT(ADDRESS(CA$2,$DY$2)))</f>
        <v>5489.1849037430411</v>
      </c>
      <c r="CB57" s="51">
        <f ca="1">SUMPRODUCT($CM57:$DD57,INDIRECT(ADDRESS(CB$2,$DH$2)):INDIRECT(ADDRESS(CB$2,$DY$2)))</f>
        <v>5503.9991311464164</v>
      </c>
      <c r="CC57" s="51">
        <f ca="1">SUMPRODUCT($CM57:$DD57,INDIRECT(ADDRESS(CC$2,$DH$2)):INDIRECT(ADDRESS(CC$2,$DY$2)))</f>
        <v>5518.8133585497917</v>
      </c>
      <c r="CD57" s="51">
        <f ca="1">SUMPRODUCT($CM57:$DD57,INDIRECT(ADDRESS(CD$2,$DH$2)):INDIRECT(ADDRESS(CD$2,$DY$2)))</f>
        <v>5533.627585953167</v>
      </c>
      <c r="CF57" s="51">
        <f t="shared" ca="1" si="8"/>
        <v>53755.514507123269</v>
      </c>
      <c r="CG57" s="51">
        <f t="shared" ca="1" si="8"/>
        <v>56236.033622468283</v>
      </c>
      <c r="CH57" s="51">
        <f t="shared" ca="1" si="8"/>
        <v>58443.574448989086</v>
      </c>
      <c r="CI57" s="51">
        <f t="shared" ca="1" si="8"/>
        <v>60630.592561880061</v>
      </c>
      <c r="CJ57" s="51">
        <f t="shared" ca="1" si="8"/>
        <v>62572.943501355563</v>
      </c>
      <c r="CK57" s="51">
        <f t="shared" ca="1" si="8"/>
        <v>64373.767744283148</v>
      </c>
      <c r="CM57" s="1">
        <f>VLOOKUP($A57,Auxiliar_OPEX_CustosUnit!$A$4:$BT$129,COLUMN(Auxiliar_OPEX_CustosUnit!S$2),0)</f>
        <v>0</v>
      </c>
      <c r="CN57" s="1">
        <f>VLOOKUP($A57,Auxiliar_OPEX_CustosUnit!$A$4:$BT$129,COLUMN(Auxiliar_OPEX_CustosUnit!T$2),0)</f>
        <v>0</v>
      </c>
      <c r="CO57" s="1">
        <f>VLOOKUP($A57,Auxiliar_OPEX_CustosUnit!$A$4:$BT$129,COLUMN(Auxiliar_OPEX_CustosUnit!U$2),0)</f>
        <v>1239.9886193596401</v>
      </c>
      <c r="CP57" s="1">
        <f>VLOOKUP($A57,Auxiliar_OPEX_CustosUnit!$A$4:$BT$129,COLUMN(Auxiliar_OPEX_CustosUnit!V$2),0)</f>
        <v>0</v>
      </c>
      <c r="CQ57" s="1">
        <f>VLOOKUP($A57,Auxiliar_OPEX_CustosUnit!$A$4:$BT$129,COLUMN(Auxiliar_OPEX_CustosUnit!W$2),0)</f>
        <v>0</v>
      </c>
      <c r="CR57" s="1">
        <f>VLOOKUP($A57,Auxiliar_OPEX_CustosUnit!$A$4:$BT$129,COLUMN(Auxiliar_OPEX_CustosUnit!X$2),0)</f>
        <v>0</v>
      </c>
      <c r="CS57" s="1">
        <f>VLOOKUP($A57,Auxiliar_OPEX_CustosUnit!$A$4:$BT$129,COLUMN(Auxiliar_OPEX_CustosUnit!Y$2),0)</f>
        <v>0</v>
      </c>
      <c r="CT57" s="1">
        <f>VLOOKUP($A57,Auxiliar_OPEX_CustosUnit!$A$4:$BT$129,COLUMN(Auxiliar_OPEX_CustosUnit!Z$2),0)</f>
        <v>0</v>
      </c>
      <c r="CU57" s="1">
        <f>VLOOKUP($A57,Auxiliar_OPEX_CustosUnit!$A$4:$BT$129,COLUMN(Auxiliar_OPEX_CustosUnit!AA$2),0)</f>
        <v>0.29161784673191998</v>
      </c>
      <c r="CV57" s="1">
        <f>VLOOKUP($A57,Auxiliar_OPEX_CustosUnit!$A$4:$BT$129,COLUMN(Auxiliar_OPEX_CustosUnit!AB$2),0)</f>
        <v>0</v>
      </c>
      <c r="CW57" s="1">
        <f>VLOOKUP($A57,Auxiliar_OPEX_CustosUnit!$A$4:$BT$129,COLUMN(Auxiliar_OPEX_CustosUnit!AC$2),0)</f>
        <v>1.8712708299E-4</v>
      </c>
      <c r="CX57" s="1">
        <f>VLOOKUP($A57,Auxiliar_OPEX_CustosUnit!$A$4:$BT$129,COLUMN(Auxiliar_OPEX_CustosUnit!AD$2),0)</f>
        <v>0</v>
      </c>
      <c r="CY57" s="1">
        <f>VLOOKUP($A57,Auxiliar_OPEX_CustosUnit!$A$4:$BT$129,COLUMN(Auxiliar_OPEX_CustosUnit!AE$2),0)</f>
        <v>0</v>
      </c>
      <c r="CZ57" s="1">
        <f>VLOOKUP($A57,Auxiliar_OPEX_CustosUnit!$A$4:$BT$129,COLUMN(Auxiliar_OPEX_CustosUnit!AF$2),0)</f>
        <v>0</v>
      </c>
      <c r="DA57" s="1">
        <f>VLOOKUP($A57,Auxiliar_OPEX_CustosUnit!$A$4:$BT$129,COLUMN(Auxiliar_OPEX_CustosUnit!AG$2),0)</f>
        <v>0</v>
      </c>
      <c r="DB57" s="1">
        <f>VLOOKUP($A57,Auxiliar_OPEX_CustosUnit!$A$4:$BT$129,COLUMN(Auxiliar_OPEX_CustosUnit!AH$2),0)</f>
        <v>0</v>
      </c>
      <c r="DC57" s="1">
        <f>VLOOKUP($A57,Auxiliar_OPEX_CustosUnit!$A$4:$BT$129,COLUMN(Auxiliar_OPEX_CustosUnit!AI$2),0)</f>
        <v>0</v>
      </c>
      <c r="DD57" s="1">
        <f>VLOOKUP($A57,Auxiliar_OPEX_CustosUnit!$A$4:$BT$129,COLUMN(Auxiliar_OPEX_CustosUnit!AJ$2),0)</f>
        <v>0</v>
      </c>
      <c r="DG57" s="60">
        <v>44866</v>
      </c>
      <c r="DH57" s="1">
        <v>1</v>
      </c>
      <c r="DI57" s="1">
        <f>INDEX(Auxiliar_OPEX_Drivers!$B$2:$CH$18,MATCH(Auxiliar_OPEX_M!DI$3,Auxiliar_OPEX_Drivers!$B$2:$B$18,0),MATCH($DG57,Auxiliar_OPEX_Drivers!$B$2:$CH$2,0))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INDEX(Auxiliar_OPEX_Drivers!$B$2:$CH$18,MATCH(Auxiliar_OPEX_M!DK$3,Auxiliar_OPEX_Drivers!$B$2:$B$18,0),MATCH($DG57,Auxiliar_OPEX_Drivers!$B$2:$CH$2,0))</f>
        <v>14.866485227498957</v>
      </c>
      <c r="DL57" s="1">
        <f>INDEX(Auxiliar_OPEX_Drivers!$B$2:$CH$18,MATCH(Auxiliar_OPEX_M!DL$3,Auxiliar_OPEX_Drivers!$B$2:$B$18,0),MATCH($DG57,Auxiliar_OPEX_Drivers!$B$2:$CH$2,0))</f>
        <v>65.042552781229105</v>
      </c>
      <c r="DM57" s="1">
        <f>INDEX(Auxiliar_OPEX_Drivers!$B$2:$CH$18,MATCH(Auxiliar_OPEX_M!DM$3,Auxiliar_OPEX_Drivers!$B$2:$B$18,0),MATCH($DG57,Auxiliar_OPEX_Drivers!$B$2:$CH$2,0))</f>
        <v>13</v>
      </c>
      <c r="DN57" s="1">
        <f>INDEX(Auxiliar_OPEX_Drivers!$B$2:$CH$18,MATCH(Auxiliar_OPEX_M!DN$3,Auxiliar_OPEX_Drivers!$B$2:$B$18,0),MATCH($DG57,Auxiliar_OPEX_Drivers!$B$2:$CH$2,0))</f>
        <v>708.81272318102492</v>
      </c>
      <c r="DO57" s="1">
        <f>INDEX(Auxiliar_OPEX_Drivers!$B$2:$CH$18,MATCH(Auxiliar_OPEX_M!DO$3,Auxiliar_OPEX_Drivers!$B$2:$B$18,0),MATCH($DG57,Auxiliar_OPEX_Drivers!$B$2:$CH$2,0))</f>
        <v>12</v>
      </c>
      <c r="DP57" s="1">
        <f>INDEX(Auxiliar_OPEX_Drivers!$B$2:$CH$18,MATCH(Auxiliar_OPEX_M!DP$3,Auxiliar_OPEX_Drivers!$B$2:$B$18,0),MATCH($DG57,Auxiliar_OPEX_Drivers!$B$2:$CH$2,0))</f>
        <v>201.1911480373401</v>
      </c>
      <c r="DQ57" s="1">
        <f>INDEX(Auxiliar_OPEX_Drivers!$B$2:$CH$18,MATCH(Auxiliar_OPEX_M!DQ$3,Auxiliar_OPEX_Drivers!$B$2:$B$18,0),MATCH($DG57,Auxiliar_OPEX_Drivers!$B$2:$CH$2,0))</f>
        <v>37.216621306874742</v>
      </c>
      <c r="DR57" s="1">
        <f>INDEX(Auxiliar_OPEX_Drivers!$B$2:$CH$18,MATCH(Auxiliar_OPEX_M!DR$3,Auxiliar_OPEX_Drivers!$B$2:$B$18,0),MATCH($DG57,Auxiliar_OPEX_Drivers!$B$2:$CH$2,0))</f>
        <v>20863254.196478385</v>
      </c>
      <c r="DS57" s="1">
        <f>INDEX(Auxiliar_OPEX_Drivers!$B$2:$CH$18,MATCH(Auxiliar_OPEX_M!DS$3,Auxiliar_OPEX_Drivers!$B$2:$B$18,0),MATCH($DG57,Auxiliar_OPEX_Drivers!$B$2:$CH$2,0))</f>
        <v>52444</v>
      </c>
      <c r="DT57" s="1">
        <f>INDEX(Auxiliar_OPEX_Drivers!$B$2:$CH$18,MATCH(Auxiliar_OPEX_M!DT$3,Auxiliar_OPEX_Drivers!$B$2:$B$18,0),MATCH($DG57,Auxiliar_OPEX_Drivers!$B$2:$CH$2,0))</f>
        <v>8107.3979142410699</v>
      </c>
      <c r="DU57" s="1">
        <f>INDEX(Auxiliar_OPEX_Drivers!$B$2:$CH$18,MATCH(Auxiliar_OPEX_M!DU$3,Auxiliar_OPEX_Drivers!$B$2:$B$18,0),MATCH($DG57,Auxiliar_OPEX_Drivers!$B$2:$CH$2,0))</f>
        <v>2571.7718809076264</v>
      </c>
      <c r="DV57" s="1">
        <f>INDEX(Auxiliar_OPEX_Drivers!$B$2:$CH$18,MATCH(Auxiliar_OPEX_M!DV$3,Auxiliar_OPEX_Drivers!$B$2:$B$18,0),MATCH($DG57,Auxiliar_OPEX_Drivers!$B$2:$CH$2,0))</f>
        <v>2484970.0277260034</v>
      </c>
      <c r="DW57" s="1">
        <f>INDEX(Auxiliar_OPEX_Drivers!$B$2:$CH$18,MATCH(Auxiliar_OPEX_M!DW$3,Auxiliar_OPEX_Drivers!$B$2:$B$18,0),MATCH($DG57,Auxiliar_OPEX_Drivers!$B$2:$CH$2,0))</f>
        <v>7974.7010809077356</v>
      </c>
      <c r="DX57" s="1">
        <f>INDEX(Auxiliar_OPEX_Drivers!$B$2:$CH$18,MATCH(Auxiliar_OPEX_M!DX$3,Auxiliar_OPEX_Drivers!$B$2:$B$18,0),MATCH($DG57,Auxiliar_OPEX_Drivers!$B$2:$CH$2,0))</f>
        <v>2509841.496944271</v>
      </c>
      <c r="DY57" s="1">
        <f>INDEX(Auxiliar_OPEX_Drivers!$B$2:$CH$18,MATCH(Auxiliar_OPEX_M!DY$3,Auxiliar_OPEX_Drivers!$B$2:$B$18,0),MATCH($DG57,Auxiliar_OPEX_Drivers!$B$2:$CH$2,0))</f>
        <v>1052.1295305339679</v>
      </c>
    </row>
    <row r="58" spans="1:129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8491.2549539734355</v>
      </c>
      <c r="E58" s="51">
        <f ca="1">SUMPRODUCT($CM58:$DD58,INDIRECT(ADDRESS(E$2,$DH$2)):INDIRECT(ADDRESS(E$2,$DY$2)))</f>
        <v>8204.1999207024601</v>
      </c>
      <c r="F58" s="51">
        <f ca="1">SUMPRODUCT($CM58:$DD58,INDIRECT(ADDRESS(F$2,$DH$2)):INDIRECT(ADDRESS(F$2,$DY$2)))</f>
        <v>8463.4228545583355</v>
      </c>
      <c r="G58" s="51">
        <f ca="1">SUMPRODUCT($CM58:$DD58,INDIRECT(ADDRESS(G$2,$DH$2)):INDIRECT(ADDRESS(G$2,$DY$2)))</f>
        <v>8810.9017705163642</v>
      </c>
      <c r="H58" s="51">
        <f ca="1">SUMPRODUCT($CM58:$DD58,INDIRECT(ADDRESS(H$2,$DH$2)):INDIRECT(ADDRESS(H$2,$DY$2)))</f>
        <v>9030.2686147641398</v>
      </c>
      <c r="I58" s="51">
        <f ca="1">SUMPRODUCT($CM58:$DD58,INDIRECT(ADDRESS(I$2,$DH$2)):INDIRECT(ADDRESS(I$2,$DY$2)))</f>
        <v>7525.0901829905342</v>
      </c>
      <c r="J58" s="51">
        <f ca="1">SUMPRODUCT($CM58:$DD58,INDIRECT(ADDRESS(J$2,$DH$2)):INDIRECT(ADDRESS(J$2,$DY$2)))</f>
        <v>4319.0435435630552</v>
      </c>
      <c r="K58" s="51">
        <f ca="1">SUMPRODUCT($CM58:$DD58,INDIRECT(ADDRESS(K$2,$DH$2)):INDIRECT(ADDRESS(K$2,$DY$2)))</f>
        <v>5087.9176855822807</v>
      </c>
      <c r="L58" s="51">
        <f ca="1">SUMPRODUCT($CM58:$DD58,INDIRECT(ADDRESS(L$2,$DH$2)):INDIRECT(ADDRESS(L$2,$DY$2)))</f>
        <v>7518.0324094480566</v>
      </c>
      <c r="M58" s="51">
        <f ca="1">SUMPRODUCT($CM58:$DD58,INDIRECT(ADDRESS(M$2,$DH$2)):INDIRECT(ADDRESS(M$2,$DY$2)))</f>
        <v>9465.8415979052934</v>
      </c>
      <c r="N58" s="51">
        <f ca="1">SUMPRODUCT($CM58:$DD58,INDIRECT(ADDRESS(N$2,$DH$2)):INDIRECT(ADDRESS(N$2,$DY$2)))</f>
        <v>9715.2353150788276</v>
      </c>
      <c r="O58" s="51">
        <f ca="1">SUMPRODUCT($CM58:$DD58,INDIRECT(ADDRESS(O$2,$DH$2)):INDIRECT(ADDRESS(O$2,$DY$2)))</f>
        <v>9791.9998000387495</v>
      </c>
      <c r="P58" s="51">
        <f ca="1">SUMPRODUCT($CM58:$DD58,INDIRECT(ADDRESS(P$2,$DH$2)):INDIRECT(ADDRESS(P$2,$DY$2)))</f>
        <v>9286.2643059448565</v>
      </c>
      <c r="Q58" s="51">
        <f ca="1">SUMPRODUCT($CM58:$DD58,INDIRECT(ADDRESS(Q$2,$DH$2)):INDIRECT(ADDRESS(Q$2,$DY$2)))</f>
        <v>9125.1027245495425</v>
      </c>
      <c r="R58" s="51">
        <f ca="1">SUMPRODUCT($CM58:$DD58,INDIRECT(ADDRESS(R$2,$DH$2)):INDIRECT(ADDRESS(R$2,$DY$2)))</f>
        <v>9072.3418360909254</v>
      </c>
      <c r="S58" s="51">
        <f ca="1">SUMPRODUCT($CM58:$DD58,INDIRECT(ADDRESS(S$2,$DH$2)):INDIRECT(ADDRESS(S$2,$DY$2)))</f>
        <v>9170.3406420183874</v>
      </c>
      <c r="T58" s="51">
        <f ca="1">SUMPRODUCT($CM58:$DD58,INDIRECT(ADDRESS(T$2,$DH$2)):INDIRECT(ADDRESS(T$2,$DY$2)))</f>
        <v>9053.5816932307353</v>
      </c>
      <c r="U58" s="51">
        <f ca="1">SUMPRODUCT($CM58:$DD58,INDIRECT(ADDRESS(U$2,$DH$2)):INDIRECT(ADDRESS(U$2,$DY$2)))</f>
        <v>6373.6755244456444</v>
      </c>
      <c r="V58" s="51">
        <f ca="1">SUMPRODUCT($CM58:$DD58,INDIRECT(ADDRESS(V$2,$DH$2)):INDIRECT(ADDRESS(V$2,$DY$2)))</f>
        <v>3474.4765514448154</v>
      </c>
      <c r="W58" s="51">
        <f ca="1">SUMPRODUCT($CM58:$DD58,INDIRECT(ADDRESS(W$2,$DH$2)):INDIRECT(ADDRESS(W$2,$DY$2)))</f>
        <v>5123.4083141522287</v>
      </c>
      <c r="X58" s="51">
        <f ca="1">SUMPRODUCT($CM58:$DD58,INDIRECT(ADDRESS(X$2,$DH$2)):INDIRECT(ADDRESS(X$2,$DY$2)))</f>
        <v>7908.486519014391</v>
      </c>
      <c r="Y58" s="51">
        <f ca="1">SUMPRODUCT($CM58:$DD58,INDIRECT(ADDRESS(Y$2,$DH$2)):INDIRECT(ADDRESS(Y$2,$DY$2)))</f>
        <v>10396.454674677478</v>
      </c>
      <c r="Z58" s="51">
        <f ca="1">SUMPRODUCT($CM58:$DD58,INDIRECT(ADDRESS(Z$2,$DH$2)):INDIRECT(ADDRESS(Z$2,$DY$2)))</f>
        <v>10763.870027812778</v>
      </c>
      <c r="AA58" s="51">
        <f ca="1">SUMPRODUCT($CM58:$DD58,INDIRECT(ADDRESS(AA$2,$DH$2)):INDIRECT(ADDRESS(AA$2,$DY$2)))</f>
        <v>10718.301156377756</v>
      </c>
      <c r="AB58" s="51">
        <f ca="1">SUMPRODUCT($CM58:$DD58,INDIRECT(ADDRESS(AB$2,$DH$2)):INDIRECT(ADDRESS(AB$2,$DY$2)))</f>
        <v>10777.950424631896</v>
      </c>
      <c r="AC58" s="51">
        <f ca="1">SUMPRODUCT($CM58:$DD58,INDIRECT(ADDRESS(AC$2,$DH$2)):INDIRECT(ADDRESS(AC$2,$DY$2)))</f>
        <v>10859.891788946021</v>
      </c>
      <c r="AD58" s="51">
        <f ca="1">SUMPRODUCT($CM58:$DD58,INDIRECT(ADDRESS(AD$2,$DH$2)):INDIRECT(ADDRESS(AD$2,$DY$2)))</f>
        <v>10765.976026916131</v>
      </c>
      <c r="AE58" s="51">
        <f ca="1">SUMPRODUCT($CM58:$DD58,INDIRECT(ADDRESS(AE$2,$DH$2)):INDIRECT(ADDRESS(AE$2,$DY$2)))</f>
        <v>10947.80972937745</v>
      </c>
      <c r="AF58" s="51">
        <f ca="1">SUMPRODUCT($CM58:$DD58,INDIRECT(ADDRESS(AF$2,$DH$2)):INDIRECT(ADDRESS(AF$2,$DY$2)))</f>
        <v>10872.461366912426</v>
      </c>
      <c r="AG58" s="51">
        <f ca="1">SUMPRODUCT($CM58:$DD58,INDIRECT(ADDRESS(AG$2,$DH$2)):INDIRECT(ADDRESS(AG$2,$DY$2)))</f>
        <v>7219.1172687304734</v>
      </c>
      <c r="AH58" s="51">
        <f ca="1">SUMPRODUCT($CM58:$DD58,INDIRECT(ADDRESS(AH$2,$DH$2)):INDIRECT(ADDRESS(AH$2,$DY$2)))</f>
        <v>3804.1057557448348</v>
      </c>
      <c r="AI58" s="51">
        <f ca="1">SUMPRODUCT($CM58:$DD58,INDIRECT(ADDRESS(AI$2,$DH$2)):INDIRECT(ADDRESS(AI$2,$DY$2)))</f>
        <v>6273.7670640816923</v>
      </c>
      <c r="AJ58" s="51">
        <f ca="1">SUMPRODUCT($CM58:$DD58,INDIRECT(ADDRESS(AJ$2,$DH$2)):INDIRECT(ADDRESS(AJ$2,$DY$2)))</f>
        <v>9004.7721355278263</v>
      </c>
      <c r="AK58" s="51">
        <f ca="1">SUMPRODUCT($CM58:$DD58,INDIRECT(ADDRESS(AK$2,$DH$2)):INDIRECT(ADDRESS(AK$2,$DY$2)))</f>
        <v>10308.516315403509</v>
      </c>
      <c r="AL58" s="51">
        <f ca="1">SUMPRODUCT($CM58:$DD58,INDIRECT(ADDRESS(AL$2,$DH$2)):INDIRECT(ADDRESS(AL$2,$DY$2)))</f>
        <v>10384.622328521737</v>
      </c>
      <c r="AM58" s="51">
        <f ca="1">SUMPRODUCT($CM58:$DD58,INDIRECT(ADDRESS(AM$2,$DH$2)):INDIRECT(ADDRESS(AM$2,$DY$2)))</f>
        <v>10362.900166833979</v>
      </c>
      <c r="AN58" s="51">
        <f ca="1">SUMPRODUCT($CM58:$DD58,INDIRECT(ADDRESS(AN$2,$DH$2)):INDIRECT(ADDRESS(AN$2,$DY$2)))</f>
        <v>10737.456726200136</v>
      </c>
      <c r="AO58" s="51">
        <f ca="1">SUMPRODUCT($CM58:$DD58,INDIRECT(ADDRESS(AO$2,$DH$2)):INDIRECT(ADDRESS(AO$2,$DY$2)))</f>
        <v>10673.326054188932</v>
      </c>
      <c r="AP58" s="51">
        <f ca="1">SUMPRODUCT($CM58:$DD58,INDIRECT(ADDRESS(AP$2,$DH$2)):INDIRECT(ADDRESS(AP$2,$DY$2)))</f>
        <v>10487.984929967217</v>
      </c>
      <c r="AQ58" s="51">
        <f ca="1">SUMPRODUCT($CM58:$DD58,INDIRECT(ADDRESS(AQ$2,$DH$2)):INDIRECT(ADDRESS(AQ$2,$DY$2)))</f>
        <v>10395.557885549031</v>
      </c>
      <c r="AR58" s="51">
        <f ca="1">SUMPRODUCT($CM58:$DD58,INDIRECT(ADDRESS(AR$2,$DH$2)):INDIRECT(ADDRESS(AR$2,$DY$2)))</f>
        <v>10661.025035970291</v>
      </c>
      <c r="AS58" s="51">
        <f ca="1">SUMPRODUCT($CM58:$DD58,INDIRECT(ADDRESS(AS$2,$DH$2)):INDIRECT(ADDRESS(AS$2,$DY$2)))</f>
        <v>8039.1389023590727</v>
      </c>
      <c r="AT58" s="51">
        <f ca="1">SUMPRODUCT($CM58:$DD58,INDIRECT(ADDRESS(AT$2,$DH$2)):INDIRECT(ADDRESS(AT$2,$DY$2)))</f>
        <v>5128.9305654577438</v>
      </c>
      <c r="AU58" s="51">
        <f ca="1">SUMPRODUCT($CM58:$DD58,INDIRECT(ADDRESS(AU$2,$DH$2)):INDIRECT(ADDRESS(AU$2,$DY$2)))</f>
        <v>6750.5727809980581</v>
      </c>
      <c r="AV58" s="51">
        <f ca="1">SUMPRODUCT($CM58:$DD58,INDIRECT(ADDRESS(AV$2,$DH$2)):INDIRECT(ADDRESS(AV$2,$DY$2)))</f>
        <v>9577.0295101397987</v>
      </c>
      <c r="AW58" s="51">
        <f ca="1">SUMPRODUCT($CM58:$DD58,INDIRECT(ADDRESS(AW$2,$DH$2)):INDIRECT(ADDRESS(AW$2,$DY$2)))</f>
        <v>11480.651837365411</v>
      </c>
      <c r="AX58" s="51">
        <f ca="1">SUMPRODUCT($CM58:$DD58,INDIRECT(ADDRESS(AX$2,$DH$2)):INDIRECT(ADDRESS(AX$2,$DY$2)))</f>
        <v>11406.497440230278</v>
      </c>
      <c r="AY58" s="51">
        <f ca="1">SUMPRODUCT($CM58:$DD58,INDIRECT(ADDRESS(AY$2,$DH$2)):INDIRECT(ADDRESS(AY$2,$DY$2)))</f>
        <v>10617.787351481622</v>
      </c>
      <c r="AZ58" s="51">
        <f ca="1">SUMPRODUCT($CM58:$DD58,INDIRECT(ADDRESS(AZ$2,$DH$2)):INDIRECT(ADDRESS(AZ$2,$DY$2)))</f>
        <v>10848.727653047465</v>
      </c>
      <c r="BA58" s="51">
        <f ca="1">SUMPRODUCT($CM58:$DD58,INDIRECT(ADDRESS(BA$2,$DH$2)):INDIRECT(ADDRESS(BA$2,$DY$2)))</f>
        <v>10383.120837913015</v>
      </c>
      <c r="BB58" s="51">
        <f ca="1">SUMPRODUCT($CM58:$DD58,INDIRECT(ADDRESS(BB$2,$DH$2)):INDIRECT(ADDRESS(BB$2,$DY$2)))</f>
        <v>10953.022418113203</v>
      </c>
      <c r="BC58" s="51">
        <f ca="1">SUMPRODUCT($CM58:$DD58,INDIRECT(ADDRESS(BC$2,$DH$2)):INDIRECT(ADDRESS(BC$2,$DY$2)))</f>
        <v>10734.78147835832</v>
      </c>
      <c r="BD58" s="51">
        <f ca="1">SUMPRODUCT($CM58:$DD58,INDIRECT(ADDRESS(BD$2,$DH$2)):INDIRECT(ADDRESS(BD$2,$DY$2)))</f>
        <v>10521.524559616057</v>
      </c>
      <c r="BE58" s="51">
        <f ca="1">SUMPRODUCT($CM58:$DD58,INDIRECT(ADDRESS(BE$2,$DH$2)):INDIRECT(ADDRESS(BE$2,$DY$2)))</f>
        <v>6912.9576840350292</v>
      </c>
      <c r="BF58" s="51">
        <f ca="1">SUMPRODUCT($CM58:$DD58,INDIRECT(ADDRESS(BF$2,$DH$2)):INDIRECT(ADDRESS(BF$2,$DY$2)))</f>
        <v>3677.5639476893102</v>
      </c>
      <c r="BG58" s="51">
        <f ca="1">SUMPRODUCT($CM58:$DD58,INDIRECT(ADDRESS(BG$2,$DH$2)):INDIRECT(ADDRESS(BG$2,$DY$2)))</f>
        <v>8066.8260846886069</v>
      </c>
      <c r="BH58" s="51">
        <f ca="1">SUMPRODUCT($CM58:$DD58,INDIRECT(ADDRESS(BH$2,$DH$2)):INDIRECT(ADDRESS(BH$2,$DY$2)))</f>
        <v>10372.558030941662</v>
      </c>
      <c r="BI58" s="51">
        <f ca="1">SUMPRODUCT($CM58:$DD58,INDIRECT(ADDRESS(BI$2,$DH$2)):INDIRECT(ADDRESS(BI$2,$DY$2)))</f>
        <v>10372.558030940823</v>
      </c>
      <c r="BJ58" s="51">
        <f ca="1">SUMPRODUCT($CM58:$DD58,INDIRECT(ADDRESS(BJ$2,$DH$2)):INDIRECT(ADDRESS(BJ$2,$DY$2)))</f>
        <v>10372.558030941644</v>
      </c>
      <c r="BK58" s="51">
        <f ca="1">SUMPRODUCT($CM58:$DD58,INDIRECT(ADDRESS(BK$2,$DH$2)):INDIRECT(ADDRESS(BK$2,$DY$2)))</f>
        <v>9989.0656013797397</v>
      </c>
      <c r="BL58" s="51">
        <f ca="1">SUMPRODUCT($CM58:$DD58,INDIRECT(ADDRESS(BL$2,$DH$2)):INDIRECT(ADDRESS(BL$2,$DY$2)))</f>
        <v>9927.4601049925441</v>
      </c>
      <c r="BM58" s="51">
        <f ca="1">SUMPRODUCT($CM58:$DD58,INDIRECT(ADDRESS(BM$2,$DH$2)):INDIRECT(ADDRESS(BM$2,$DY$2)))</f>
        <v>8881.3568487374523</v>
      </c>
      <c r="BN58" s="51">
        <f ca="1">SUMPRODUCT($CM58:$DD58,INDIRECT(ADDRESS(BN$2,$DH$2)):INDIRECT(ADDRESS(BN$2,$DY$2)))</f>
        <v>8881.3568487379907</v>
      </c>
      <c r="BO58" s="51">
        <f ca="1">SUMPRODUCT($CM58:$DD58,INDIRECT(ADDRESS(BO$2,$DH$2)):INDIRECT(ADDRESS(BO$2,$DY$2)))</f>
        <v>9264.8492782990634</v>
      </c>
      <c r="BP58" s="51">
        <f ca="1">SUMPRODUCT($CM58:$DD58,INDIRECT(ADDRESS(BP$2,$DH$2)):INDIRECT(ADDRESS(BP$2,$DY$2)))</f>
        <v>8881.3568487377961</v>
      </c>
      <c r="BQ58" s="51">
        <f ca="1">SUMPRODUCT($CM58:$DD58,INDIRECT(ADDRESS(BQ$2,$DH$2)):INDIRECT(ADDRESS(BQ$2,$DY$2)))</f>
        <v>7496.6043289857189</v>
      </c>
      <c r="BR58" s="51">
        <f ca="1">SUMPRODUCT($CM58:$DD58,INDIRECT(ADDRESS(BR$2,$DH$2)):INDIRECT(ADDRESS(BR$2,$DY$2)))</f>
        <v>5365.7351375560957</v>
      </c>
      <c r="BS58" s="51">
        <f ca="1">SUMPRODUCT($CM58:$DD58,INDIRECT(ADDRESS(BS$2,$DH$2)):INDIRECT(ADDRESS(BS$2,$DY$2)))</f>
        <v>6880.6646645564406</v>
      </c>
      <c r="BT58" s="51">
        <f ca="1">SUMPRODUCT($CM58:$DD58,INDIRECT(ADDRESS(BT$2,$DH$2)):INDIRECT(ADDRESS(BT$2,$DY$2)))</f>
        <v>9119.8933613583577</v>
      </c>
      <c r="BU58" s="51">
        <f ca="1">SUMPRODUCT($CM58:$DD58,INDIRECT(ADDRESS(BU$2,$DH$2)):INDIRECT(ADDRESS(BU$2,$DY$2)))</f>
        <v>9281.8310453982394</v>
      </c>
      <c r="BV58" s="51">
        <f ca="1">SUMPRODUCT($CM58:$DD58,INDIRECT(ADDRESS(BV$2,$DH$2)):INDIRECT(ADDRESS(BV$2,$DY$2)))</f>
        <v>9281.8310453980466</v>
      </c>
      <c r="BW58" s="51">
        <f ca="1">SUMPRODUCT($CM58:$DD58,INDIRECT(ADDRESS(BW$2,$DH$2)):INDIRECT(ADDRESS(BW$2,$DY$2)))</f>
        <v>9177.4570129709446</v>
      </c>
      <c r="BX58" s="51">
        <f ca="1">SUMPRODUCT($CM58:$DD58,INDIRECT(ADDRESS(BX$2,$DH$2)):INDIRECT(ADDRESS(BX$2,$DY$2)))</f>
        <v>10989.425695536558</v>
      </c>
      <c r="BY58" s="51">
        <f ca="1">SUMPRODUCT($CM58:$DD58,INDIRECT(ADDRESS(BY$2,$DH$2)):INDIRECT(ADDRESS(BY$2,$DY$2)))</f>
        <v>10222.440836414387</v>
      </c>
      <c r="BZ58" s="51">
        <f ca="1">SUMPRODUCT($CM58:$DD58,INDIRECT(ADDRESS(BZ$2,$DH$2)):INDIRECT(ADDRESS(BZ$2,$DY$2)))</f>
        <v>10222.440836414651</v>
      </c>
      <c r="CA58" s="51">
        <f ca="1">SUMPRODUCT($CM58:$DD58,INDIRECT(ADDRESS(CA$2,$DH$2)):INDIRECT(ADDRESS(CA$2,$DY$2)))</f>
        <v>10605.933265976091</v>
      </c>
      <c r="CB58" s="51">
        <f ca="1">SUMPRODUCT($CM58:$DD58,INDIRECT(ADDRESS(CB$2,$DH$2)):INDIRECT(ADDRESS(CB$2,$DY$2)))</f>
        <v>10222.4408364146</v>
      </c>
      <c r="CC58" s="51">
        <f ca="1">SUMPRODUCT($CM58:$DD58,INDIRECT(ADDRESS(CC$2,$DH$2)):INDIRECT(ADDRESS(CC$2,$DY$2)))</f>
        <v>8496.5077502577333</v>
      </c>
      <c r="CD58" s="51">
        <f ca="1">SUMPRODUCT($CM58:$DD58,INDIRECT(ADDRESS(CD$2,$DH$2)):INDIRECT(ADDRESS(CD$2,$DY$2)))</f>
        <v>6232.9035114444796</v>
      </c>
      <c r="CF58" s="51">
        <f t="shared" ca="1" si="8"/>
        <v>96423.208649121545</v>
      </c>
      <c r="CG58" s="51">
        <f t="shared" ca="1" si="8"/>
        <v>100466.30396975954</v>
      </c>
      <c r="CH58" s="51">
        <f t="shared" ca="1" si="8"/>
        <v>111581.89037162799</v>
      </c>
      <c r="CI58" s="51">
        <f t="shared" ca="1" si="8"/>
        <v>115955.95901990759</v>
      </c>
      <c r="CJ58" s="51">
        <f t="shared" ca="1" si="8"/>
        <v>113205.26435766487</v>
      </c>
      <c r="CK58" s="51">
        <f t="shared" ca="1" si="8"/>
        <v>102440.39652572872</v>
      </c>
      <c r="CM58" s="1">
        <f>VLOOKUP($A58,Auxiliar_OPEX_CustosUnit!$A$4:$BT$129,COLUMN(Auxiliar_OPEX_CustosUnit!S$2),0)</f>
        <v>0</v>
      </c>
      <c r="CN58" s="1">
        <f>VLOOKUP($A58,Auxiliar_OPEX_CustosUnit!$A$4:$BT$129,COLUMN(Auxiliar_OPEX_CustosUnit!T$2),0)</f>
        <v>0</v>
      </c>
      <c r="CO58" s="1">
        <f>VLOOKUP($A58,Auxiliar_OPEX_CustosUnit!$A$4:$BT$129,COLUMN(Auxiliar_OPEX_CustosUnit!U$2),0)</f>
        <v>324.19350433085401</v>
      </c>
      <c r="CP58" s="1">
        <f>VLOOKUP($A58,Auxiliar_OPEX_CustosUnit!$A$4:$BT$129,COLUMN(Auxiliar_OPEX_CustosUnit!V$2),0)</f>
        <v>0</v>
      </c>
      <c r="CQ58" s="1">
        <f>VLOOKUP($A58,Auxiliar_OPEX_CustosUnit!$A$4:$BT$129,COLUMN(Auxiliar_OPEX_CustosUnit!W$2),0)</f>
        <v>0</v>
      </c>
      <c r="CR58" s="1">
        <f>VLOOKUP($A58,Auxiliar_OPEX_CustosUnit!$A$4:$BT$129,COLUMN(Auxiliar_OPEX_CustosUnit!X$2),0)</f>
        <v>0</v>
      </c>
      <c r="CS58" s="1">
        <f>VLOOKUP($A58,Auxiliar_OPEX_CustosUnit!$A$4:$BT$129,COLUMN(Auxiliar_OPEX_CustosUnit!Y$2),0)</f>
        <v>0.66631026669644999</v>
      </c>
      <c r="CT58" s="1">
        <f>VLOOKUP($A58,Auxiliar_OPEX_CustosUnit!$A$4:$BT$129,COLUMN(Auxiliar_OPEX_CustosUnit!Z$2),0)</f>
        <v>0</v>
      </c>
      <c r="CU58" s="1">
        <f>VLOOKUP($A58,Auxiliar_OPEX_CustosUnit!$A$4:$BT$129,COLUMN(Auxiliar_OPEX_CustosUnit!AA$2),0)</f>
        <v>0</v>
      </c>
      <c r="CV58" s="1">
        <f>VLOOKUP($A58,Auxiliar_OPEX_CustosUnit!$A$4:$BT$129,COLUMN(Auxiliar_OPEX_CustosUnit!AB$2),0)</f>
        <v>0</v>
      </c>
      <c r="CW58" s="1">
        <f>VLOOKUP($A58,Auxiliar_OPEX_CustosUnit!$A$4:$BT$129,COLUMN(Auxiliar_OPEX_CustosUnit!AC$2),0)</f>
        <v>0</v>
      </c>
      <c r="CX58" s="1">
        <f>VLOOKUP($A58,Auxiliar_OPEX_CustosUnit!$A$4:$BT$129,COLUMN(Auxiliar_OPEX_CustosUnit!AD$2),0)</f>
        <v>0</v>
      </c>
      <c r="CY58" s="1">
        <f>VLOOKUP($A58,Auxiliar_OPEX_CustosUnit!$A$4:$BT$129,COLUMN(Auxiliar_OPEX_CustosUnit!AE$2),0)</f>
        <v>0</v>
      </c>
      <c r="CZ58" s="1">
        <f>VLOOKUP($A58,Auxiliar_OPEX_CustosUnit!$A$4:$BT$129,COLUMN(Auxiliar_OPEX_CustosUnit!AF$2),0)</f>
        <v>0</v>
      </c>
      <c r="DA58" s="1">
        <f>VLOOKUP($A58,Auxiliar_OPEX_CustosUnit!$A$4:$BT$129,COLUMN(Auxiliar_OPEX_CustosUnit!AG$2),0)</f>
        <v>0</v>
      </c>
      <c r="DB58" s="1">
        <f>VLOOKUP($A58,Auxiliar_OPEX_CustosUnit!$A$4:$BT$129,COLUMN(Auxiliar_OPEX_CustosUnit!AH$2),0)</f>
        <v>0.76698485912243997</v>
      </c>
      <c r="DC58" s="1">
        <f>VLOOKUP($A58,Auxiliar_OPEX_CustosUnit!$A$4:$BT$129,COLUMN(Auxiliar_OPEX_CustosUnit!AI$2),0)</f>
        <v>0</v>
      </c>
      <c r="DD58" s="1">
        <f>VLOOKUP($A58,Auxiliar_OPEX_CustosUnit!$A$4:$BT$129,COLUMN(Auxiliar_OPEX_CustosUnit!AJ$2),0)</f>
        <v>0</v>
      </c>
      <c r="DG58" s="60">
        <v>44896</v>
      </c>
      <c r="DH58" s="1">
        <v>1</v>
      </c>
      <c r="DI58" s="1">
        <f>INDEX(Auxiliar_OPEX_Drivers!$B$2:$CH$18,MATCH(Auxiliar_OPEX_M!DI$3,Auxiliar_OPEX_Drivers!$B$2:$B$18,0),MATCH($DG58,Auxiliar_OPEX_Drivers!$B$2:$CH$2,0))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INDEX(Auxiliar_OPEX_Drivers!$B$2:$CH$18,MATCH(Auxiliar_OPEX_M!DK$3,Auxiliar_OPEX_Drivers!$B$2:$B$18,0),MATCH($DG58,Auxiliar_OPEX_Drivers!$B$2:$CH$2,0))</f>
        <v>14.866485227498957</v>
      </c>
      <c r="DL58" s="1">
        <f>INDEX(Auxiliar_OPEX_Drivers!$B$2:$CH$18,MATCH(Auxiliar_OPEX_M!DL$3,Auxiliar_OPEX_Drivers!$B$2:$B$18,0),MATCH($DG58,Auxiliar_OPEX_Drivers!$B$2:$CH$2,0))</f>
        <v>65.042552781229105</v>
      </c>
      <c r="DM58" s="1">
        <f>INDEX(Auxiliar_OPEX_Drivers!$B$2:$CH$18,MATCH(Auxiliar_OPEX_M!DM$3,Auxiliar_OPEX_Drivers!$B$2:$B$18,0),MATCH($DG58,Auxiliar_OPEX_Drivers!$B$2:$CH$2,0))</f>
        <v>13</v>
      </c>
      <c r="DN58" s="1">
        <f>INDEX(Auxiliar_OPEX_Drivers!$B$2:$CH$18,MATCH(Auxiliar_OPEX_M!DN$3,Auxiliar_OPEX_Drivers!$B$2:$B$18,0),MATCH($DG58,Auxiliar_OPEX_Drivers!$B$2:$CH$2,0))</f>
        <v>708.81272318102492</v>
      </c>
      <c r="DO58" s="1">
        <f>INDEX(Auxiliar_OPEX_Drivers!$B$2:$CH$18,MATCH(Auxiliar_OPEX_M!DO$3,Auxiliar_OPEX_Drivers!$B$2:$B$18,0),MATCH($DG58,Auxiliar_OPEX_Drivers!$B$2:$CH$2,0))</f>
        <v>12</v>
      </c>
      <c r="DP58" s="1">
        <f>INDEX(Auxiliar_OPEX_Drivers!$B$2:$CH$18,MATCH(Auxiliar_OPEX_M!DP$3,Auxiliar_OPEX_Drivers!$B$2:$B$18,0),MATCH($DG58,Auxiliar_OPEX_Drivers!$B$2:$CH$2,0))</f>
        <v>201.1911480373401</v>
      </c>
      <c r="DQ58" s="1">
        <f>INDEX(Auxiliar_OPEX_Drivers!$B$2:$CH$18,MATCH(Auxiliar_OPEX_M!DQ$3,Auxiliar_OPEX_Drivers!$B$2:$B$18,0),MATCH($DG58,Auxiliar_OPEX_Drivers!$B$2:$CH$2,0))</f>
        <v>37.216621306874742</v>
      </c>
      <c r="DR58" s="1">
        <f>INDEX(Auxiliar_OPEX_Drivers!$B$2:$CH$18,MATCH(Auxiliar_OPEX_M!DR$3,Auxiliar_OPEX_Drivers!$B$2:$B$18,0),MATCH($DG58,Auxiliar_OPEX_Drivers!$B$2:$CH$2,0))</f>
        <v>20919548.196478385</v>
      </c>
      <c r="DS58" s="1">
        <f>INDEX(Auxiliar_OPEX_Drivers!$B$2:$CH$18,MATCH(Auxiliar_OPEX_M!DS$3,Auxiliar_OPEX_Drivers!$B$2:$B$18,0),MATCH($DG58,Auxiliar_OPEX_Drivers!$B$2:$CH$2,0))</f>
        <v>56294</v>
      </c>
      <c r="DT58" s="1">
        <f>INDEX(Auxiliar_OPEX_Drivers!$B$2:$CH$18,MATCH(Auxiliar_OPEX_M!DT$3,Auxiliar_OPEX_Drivers!$B$2:$B$18,0),MATCH($DG58,Auxiliar_OPEX_Drivers!$B$2:$CH$2,0))</f>
        <v>3884.2303757351383</v>
      </c>
      <c r="DU58" s="1">
        <f>INDEX(Auxiliar_OPEX_Drivers!$B$2:$CH$18,MATCH(Auxiliar_OPEX_M!DU$3,Auxiliar_OPEX_Drivers!$B$2:$B$18,0),MATCH($DG58,Auxiliar_OPEX_Drivers!$B$2:$CH$2,0))</f>
        <v>1756.3698424021577</v>
      </c>
      <c r="DV58" s="1">
        <f>INDEX(Auxiliar_OPEX_Drivers!$B$2:$CH$18,MATCH(Auxiliar_OPEX_M!DV$3,Auxiliar_OPEX_Drivers!$B$2:$B$18,0),MATCH($DG58,Auxiliar_OPEX_Drivers!$B$2:$CH$2,0))</f>
        <v>2486853.4007684058</v>
      </c>
      <c r="DW58" s="1">
        <f>INDEX(Auxiliar_OPEX_Drivers!$B$2:$CH$18,MATCH(Auxiliar_OPEX_M!DW$3,Auxiliar_OPEX_Drivers!$B$2:$B$18,0),MATCH($DG58,Auxiliar_OPEX_Drivers!$B$2:$CH$2,0))</f>
        <v>3756.3730424017936</v>
      </c>
      <c r="DX58" s="1">
        <f>INDEX(Auxiliar_OPEX_Drivers!$B$2:$CH$18,MATCH(Auxiliar_OPEX_M!DX$3,Auxiliar_OPEX_Drivers!$B$2:$B$18,0),MATCH($DG58,Auxiliar_OPEX_Drivers!$B$2:$CH$2,0))</f>
        <v>2511820.7273200061</v>
      </c>
      <c r="DY58" s="1">
        <f>INDEX(Auxiliar_OPEX_Drivers!$B$2:$CH$18,MATCH(Auxiliar_OPEX_M!DY$3,Auxiliar_OPEX_Drivers!$B$2:$B$18,0),MATCH($DG58,Auxiliar_OPEX_Drivers!$B$2:$CH$2,0))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583.67229934930037</v>
      </c>
      <c r="E59" s="51">
        <f ca="1">SUMPRODUCT($CM59:$DD59,INDIRECT(ADDRESS(E$2,$DH$2)):INDIRECT(ADDRESS(E$2,$DY$2)))</f>
        <v>566.05787426228403</v>
      </c>
      <c r="F59" s="51">
        <f ca="1">SUMPRODUCT($CM59:$DD59,INDIRECT(ADDRESS(F$2,$DH$2)):INDIRECT(ADDRESS(F$2,$DY$2)))</f>
        <v>583.94101239840984</v>
      </c>
      <c r="G59" s="51">
        <f ca="1">SUMPRODUCT($CM59:$DD59,INDIRECT(ADDRESS(G$2,$DH$2)):INDIRECT(ADDRESS(G$2,$DY$2)))</f>
        <v>604.12619174509928</v>
      </c>
      <c r="H59" s="51">
        <f ca="1">SUMPRODUCT($CM59:$DD59,INDIRECT(ADDRESS(H$2,$DH$2)):INDIRECT(ADDRESS(H$2,$DY$2)))</f>
        <v>618.30881221907521</v>
      </c>
      <c r="I59" s="51">
        <f ca="1">SUMPRODUCT($CM59:$DD59,INDIRECT(ADDRESS(I$2,$DH$2)):INDIRECT(ADDRESS(I$2,$DY$2)))</f>
        <v>520.46702065352611</v>
      </c>
      <c r="J59" s="51">
        <f ca="1">SUMPRODUCT($CM59:$DD59,INDIRECT(ADDRESS(J$2,$DH$2)):INDIRECT(ADDRESS(J$2,$DY$2)))</f>
        <v>313.50050133471075</v>
      </c>
      <c r="K59" s="51">
        <f ca="1">SUMPRODUCT($CM59:$DD59,INDIRECT(ADDRESS(K$2,$DH$2)):INDIRECT(ADDRESS(K$2,$DY$2)))</f>
        <v>361.74470367186848</v>
      </c>
      <c r="L59" s="51">
        <f ca="1">SUMPRODUCT($CM59:$DD59,INDIRECT(ADDRESS(L$2,$DH$2)):INDIRECT(ADDRESS(L$2,$DY$2)))</f>
        <v>519.22638132796124</v>
      </c>
      <c r="M59" s="51">
        <f ca="1">SUMPRODUCT($CM59:$DD59,INDIRECT(ADDRESS(M$2,$DH$2)):INDIRECT(ADDRESS(M$2,$DY$2)))</f>
        <v>645.58919261091273</v>
      </c>
      <c r="N59" s="51">
        <f ca="1">SUMPRODUCT($CM59:$DD59,INDIRECT(ADDRESS(N$2,$DH$2)):INDIRECT(ADDRESS(N$2,$DY$2)))</f>
        <v>659.67910506504074</v>
      </c>
      <c r="O59" s="51">
        <f ca="1">SUMPRODUCT($CM59:$DD59,INDIRECT(ADDRESS(O$2,$DH$2)):INDIRECT(ADDRESS(O$2,$DY$2)))</f>
        <v>665.36568991523575</v>
      </c>
      <c r="P59" s="51">
        <f ca="1">SUMPRODUCT($CM59:$DD59,INDIRECT(ADDRESS(P$2,$DH$2)):INDIRECT(ADDRESS(P$2,$DY$2)))</f>
        <v>634.66793437454589</v>
      </c>
      <c r="Q59" s="51">
        <f ca="1">SUMPRODUCT($CM59:$DD59,INDIRECT(ADDRESS(Q$2,$DH$2)):INDIRECT(ADDRESS(Q$2,$DY$2)))</f>
        <v>625.11691509075365</v>
      </c>
      <c r="R59" s="51">
        <f ca="1">SUMPRODUCT($CM59:$DD59,INDIRECT(ADDRESS(R$2,$DH$2)):INDIRECT(ADDRESS(R$2,$DY$2)))</f>
        <v>623.19134147714851</v>
      </c>
      <c r="S59" s="51">
        <f ca="1">SUMPRODUCT($CM59:$DD59,INDIRECT(ADDRESS(S$2,$DH$2)):INDIRECT(ADDRESS(S$2,$DY$2)))</f>
        <v>627.25744159074043</v>
      </c>
      <c r="T59" s="51">
        <f ca="1">SUMPRODUCT($CM59:$DD59,INDIRECT(ADDRESS(T$2,$DH$2)):INDIRECT(ADDRESS(T$2,$DY$2)))</f>
        <v>619.85876962123609</v>
      </c>
      <c r="U59" s="51">
        <f ca="1">SUMPRODUCT($CM59:$DD59,INDIRECT(ADDRESS(U$2,$DH$2)):INDIRECT(ADDRESS(U$2,$DY$2)))</f>
        <v>445.99837850972165</v>
      </c>
      <c r="V59" s="51">
        <f ca="1">SUMPRODUCT($CM59:$DD59,INDIRECT(ADDRESS(V$2,$DH$2)):INDIRECT(ADDRESS(V$2,$DY$2)))</f>
        <v>259.84046836019456</v>
      </c>
      <c r="W59" s="51">
        <f ca="1">SUMPRODUCT($CM59:$DD59,INDIRECT(ADDRESS(W$2,$DH$2)):INDIRECT(ADDRESS(W$2,$DY$2)))</f>
        <v>364.77472086465582</v>
      </c>
      <c r="X59" s="51">
        <f ca="1">SUMPRODUCT($CM59:$DD59,INDIRECT(ADDRESS(X$2,$DH$2)):INDIRECT(ADDRESS(X$2,$DY$2)))</f>
        <v>545.0401406377822</v>
      </c>
      <c r="Y59" s="51">
        <f ca="1">SUMPRODUCT($CM59:$DD59,INDIRECT(ADDRESS(Y$2,$DH$2)):INDIRECT(ADDRESS(Y$2,$DY$2)))</f>
        <v>705.51284479134699</v>
      </c>
      <c r="Z59" s="51">
        <f ca="1">SUMPRODUCT($CM59:$DD59,INDIRECT(ADDRESS(Z$2,$DH$2)):INDIRECT(ADDRESS(Z$2,$DY$2)))</f>
        <v>727.42203646282019</v>
      </c>
      <c r="AA59" s="51">
        <f ca="1">SUMPRODUCT($CM59:$DD59,INDIRECT(ADDRESS(AA$2,$DH$2)):INDIRECT(ADDRESS(AA$2,$DY$2)))</f>
        <v>725.27896037262144</v>
      </c>
      <c r="AB59" s="51">
        <f ca="1">SUMPRODUCT($CM59:$DD59,INDIRECT(ADDRESS(AB$2,$DH$2)):INDIRECT(ADDRESS(AB$2,$DY$2)))</f>
        <v>729.98794461431964</v>
      </c>
      <c r="AC59" s="51">
        <f ca="1">SUMPRODUCT($CM59:$DD59,INDIRECT(ADDRESS(AC$2,$DH$2)):INDIRECT(ADDRESS(AC$2,$DY$2)))</f>
        <v>736.21947858389933</v>
      </c>
      <c r="AD59" s="51">
        <f ca="1">SUMPRODUCT($CM59:$DD59,INDIRECT(ADDRESS(AD$2,$DH$2)):INDIRECT(ADDRESS(AD$2,$DY$2)))</f>
        <v>731.8241176471787</v>
      </c>
      <c r="AE59" s="51">
        <f ca="1">SUMPRODUCT($CM59:$DD59,INDIRECT(ADDRESS(AE$2,$DH$2)):INDIRECT(ADDRESS(AE$2,$DY$2)))</f>
        <v>741.1723973325594</v>
      </c>
      <c r="AF59" s="51">
        <f ca="1">SUMPRODUCT($CM59:$DD59,INDIRECT(ADDRESS(AF$2,$DH$2)):INDIRECT(ADDRESS(AF$2,$DY$2)))</f>
        <v>736.49020196915342</v>
      </c>
      <c r="AG59" s="51">
        <f ca="1">SUMPRODUCT($CM59:$DD59,INDIRECT(ADDRESS(AG$2,$DH$2)):INDIRECT(ADDRESS(AG$2,$DY$2)))</f>
        <v>501.24807280933101</v>
      </c>
      <c r="AH59" s="51">
        <f ca="1">SUMPRODUCT($CM59:$DD59,INDIRECT(ADDRESS(AH$2,$DH$2)):INDIRECT(ADDRESS(AH$2,$DY$2)))</f>
        <v>281.85253740886009</v>
      </c>
      <c r="AI59" s="51">
        <f ca="1">SUMPRODUCT($CM59:$DD59,INDIRECT(ADDRESS(AI$2,$DH$2)):INDIRECT(ADDRESS(AI$2,$DY$2)))</f>
        <v>438.3553616954307</v>
      </c>
      <c r="AJ59" s="51">
        <f ca="1">SUMPRODUCT($CM59:$DD59,INDIRECT(ADDRESS(AJ$2,$DH$2)):INDIRECT(ADDRESS(AJ$2,$DY$2)))</f>
        <v>615.36118629731322</v>
      </c>
      <c r="AK59" s="51">
        <f ca="1">SUMPRODUCT($CM59:$DD59,INDIRECT(ADDRESS(AK$2,$DH$2)):INDIRECT(ADDRESS(AK$2,$DY$2)))</f>
        <v>700.44583808261632</v>
      </c>
      <c r="AL59" s="51">
        <f ca="1">SUMPRODUCT($CM59:$DD59,INDIRECT(ADDRESS(AL$2,$DH$2)):INDIRECT(ADDRESS(AL$2,$DY$2)))</f>
        <v>703.92275485413256</v>
      </c>
      <c r="AM59" s="51">
        <f ca="1">SUMPRODUCT($CM59:$DD59,INDIRECT(ADDRESS(AM$2,$DH$2)):INDIRECT(ADDRESS(AM$2,$DY$2)))</f>
        <v>703.42003829955127</v>
      </c>
      <c r="AN59" s="51">
        <f ca="1">SUMPRODUCT($CM59:$DD59,INDIRECT(ADDRESS(AN$2,$DH$2)):INDIRECT(ADDRESS(AN$2,$DY$2)))</f>
        <v>728.14628379597673</v>
      </c>
      <c r="AO59" s="51">
        <f ca="1">SUMPRODUCT($CM59:$DD59,INDIRECT(ADDRESS(AO$2,$DH$2)):INDIRECT(ADDRESS(AO$2,$DY$2)))</f>
        <v>724.5632941577768</v>
      </c>
      <c r="AP59" s="51">
        <f ca="1">SUMPRODUCT($CM59:$DD59,INDIRECT(ADDRESS(AP$2,$DH$2)):INDIRECT(ADDRESS(AP$2,$DY$2)))</f>
        <v>713.71488224419954</v>
      </c>
      <c r="AQ59" s="51">
        <f ca="1">SUMPRODUCT($CM59:$DD59,INDIRECT(ADDRESS(AQ$2,$DH$2)):INDIRECT(ADDRESS(AQ$2,$DY$2)))</f>
        <v>706.01322555928175</v>
      </c>
      <c r="AR59" s="51">
        <f ca="1">SUMPRODUCT($CM59:$DD59,INDIRECT(ADDRESS(AR$2,$DH$2)):INDIRECT(ADDRESS(AR$2,$DY$2)))</f>
        <v>722.6444342956928</v>
      </c>
      <c r="AS59" s="51">
        <f ca="1">SUMPRODUCT($CM59:$DD59,INDIRECT(ADDRESS(AS$2,$DH$2)):INDIRECT(ADDRESS(AS$2,$DY$2)))</f>
        <v>552.60025588157305</v>
      </c>
      <c r="AT59" s="51">
        <f ca="1">SUMPRODUCT($CM59:$DD59,INDIRECT(ADDRESS(AT$2,$DH$2)):INDIRECT(ADDRESS(AT$2,$DY$2)))</f>
        <v>366.57178438756637</v>
      </c>
      <c r="AU59" s="51">
        <f ca="1">SUMPRODUCT($CM59:$DD59,INDIRECT(ADDRESS(AU$2,$DH$2)):INDIRECT(ADDRESS(AU$2,$DY$2)))</f>
        <v>467.73327329903395</v>
      </c>
      <c r="AV59" s="51">
        <f ca="1">SUMPRODUCT($CM59:$DD59,INDIRECT(ADDRESS(AV$2,$DH$2)):INDIRECT(ADDRESS(AV$2,$DY$2)))</f>
        <v>650.69052981603102</v>
      </c>
      <c r="AW59" s="51">
        <f ca="1">SUMPRODUCT($CM59:$DD59,INDIRECT(ADDRESS(AW$2,$DH$2)):INDIRECT(ADDRESS(AW$2,$DY$2)))</f>
        <v>774.09919976151002</v>
      </c>
      <c r="AX59" s="51">
        <f ca="1">SUMPRODUCT($CM59:$DD59,INDIRECT(ADDRESS(AX$2,$DH$2)):INDIRECT(ADDRESS(AX$2,$DY$2)))</f>
        <v>767.64510570102084</v>
      </c>
      <c r="AY59" s="51">
        <f ca="1">SUMPRODUCT($CM59:$DD59,INDIRECT(ADDRESS(AY$2,$DH$2)):INDIRECT(ADDRESS(AY$2,$DY$2)))</f>
        <v>717.94301810229047</v>
      </c>
      <c r="AZ59" s="51">
        <f ca="1">SUMPRODUCT($CM59:$DD59,INDIRECT(ADDRESS(AZ$2,$DH$2)):INDIRECT(ADDRESS(AZ$2,$DY$2)))</f>
        <v>733.66528146378994</v>
      </c>
      <c r="BA59" s="51">
        <f ca="1">SUMPRODUCT($CM59:$DD59,INDIRECT(ADDRESS(BA$2,$DH$2)):INDIRECT(ADDRESS(BA$2,$DY$2)))</f>
        <v>704.57384844208104</v>
      </c>
      <c r="BB59" s="51">
        <f ca="1">SUMPRODUCT($CM59:$DD59,INDIRECT(ADDRESS(BB$2,$DH$2)):INDIRECT(ADDRESS(BB$2,$DY$2)))</f>
        <v>741.6940753817064</v>
      </c>
      <c r="BC59" s="51">
        <f ca="1">SUMPRODUCT($CM59:$DD59,INDIRECT(ADDRESS(BC$2,$DH$2)):INDIRECT(ADDRESS(BC$2,$DY$2)))</f>
        <v>726.2831578357584</v>
      </c>
      <c r="BD59" s="51">
        <f ca="1">SUMPRODUCT($CM59:$DD59,INDIRECT(ADDRESS(BD$2,$DH$2)):INDIRECT(ADDRESS(BD$2,$DY$2)))</f>
        <v>712.44425405844765</v>
      </c>
      <c r="BE59" s="51">
        <f ca="1">SUMPRODUCT($CM59:$DD59,INDIRECT(ADDRESS(BE$2,$DH$2)):INDIRECT(ADDRESS(BE$2,$DY$2)))</f>
        <v>479.7136538961683</v>
      </c>
      <c r="BF59" s="51">
        <f ca="1">SUMPRODUCT($CM59:$DD59,INDIRECT(ADDRESS(BF$2,$DH$2)):INDIRECT(ADDRESS(BF$2,$DY$2)))</f>
        <v>272.5284315243498</v>
      </c>
      <c r="BG59" s="51">
        <f ca="1">SUMPRODUCT($CM59:$DD59,INDIRECT(ADDRESS(BG$2,$DH$2)):INDIRECT(ADDRESS(BG$2,$DY$2)))</f>
        <v>551.50558166569965</v>
      </c>
      <c r="BH59" s="51">
        <f ca="1">SUMPRODUCT($CM59:$DD59,INDIRECT(ADDRESS(BH$2,$DH$2)):INDIRECT(ADDRESS(BH$2,$DY$2)))</f>
        <v>701.08505158673097</v>
      </c>
      <c r="BI59" s="51">
        <f ca="1">SUMPRODUCT($CM59:$DD59,INDIRECT(ADDRESS(BI$2,$DH$2)):INDIRECT(ADDRESS(BI$2,$DY$2)))</f>
        <v>702.06049777190231</v>
      </c>
      <c r="BJ59" s="51">
        <f ca="1">SUMPRODUCT($CM59:$DD59,INDIRECT(ADDRESS(BJ$2,$DH$2)):INDIRECT(ADDRESS(BJ$2,$DY$2)))</f>
        <v>700.16625509639664</v>
      </c>
      <c r="BK59" s="51">
        <f ca="1">SUMPRODUCT($CM59:$DD59,INDIRECT(ADDRESS(BK$2,$DH$2)):INDIRECT(ADDRESS(BK$2,$DY$2)))</f>
        <v>676.475938075827</v>
      </c>
      <c r="BL59" s="51">
        <f ca="1">SUMPRODUCT($CM59:$DD59,INDIRECT(ADDRESS(BL$2,$DH$2)):INDIRECT(ADDRESS(BL$2,$DY$2)))</f>
        <v>673.32100326883108</v>
      </c>
      <c r="BM59" s="51">
        <f ca="1">SUMPRODUCT($CM59:$DD59,INDIRECT(ADDRESS(BM$2,$DH$2)):INDIRECT(ADDRESS(BM$2,$DY$2)))</f>
        <v>607.24243325927478</v>
      </c>
      <c r="BN59" s="51">
        <f ca="1">SUMPRODUCT($CM59:$DD59,INDIRECT(ADDRESS(BN$2,$DH$2)):INDIRECT(ADDRESS(BN$2,$DY$2)))</f>
        <v>608.8325530853723</v>
      </c>
      <c r="BO59" s="51">
        <f ca="1">SUMPRODUCT($CM59:$DD59,INDIRECT(ADDRESS(BO$2,$DH$2)):INDIRECT(ADDRESS(BO$2,$DY$2)))</f>
        <v>630.98701290514168</v>
      </c>
      <c r="BP59" s="51">
        <f ca="1">SUMPRODUCT($CM59:$DD59,INDIRECT(ADDRESS(BP$2,$DH$2)):INDIRECT(ADDRESS(BP$2,$DY$2)))</f>
        <v>606.26117593009428</v>
      </c>
      <c r="BQ59" s="51">
        <f ca="1">SUMPRODUCT($CM59:$DD59,INDIRECT(ADDRESS(BQ$2,$DH$2)):INDIRECT(ADDRESS(BQ$2,$DY$2)))</f>
        <v>515.62662841890472</v>
      </c>
      <c r="BR59" s="51">
        <f ca="1">SUMPRODUCT($CM59:$DD59,INDIRECT(ADDRESS(BR$2,$DH$2)):INDIRECT(ADDRESS(BR$2,$DY$2)))</f>
        <v>379.52448387685183</v>
      </c>
      <c r="BS59" s="51">
        <f ca="1">SUMPRODUCT($CM59:$DD59,INDIRECT(ADDRESS(BS$2,$DH$2)):INDIRECT(ADDRESS(BS$2,$DY$2)))</f>
        <v>475.51004823125402</v>
      </c>
      <c r="BT59" s="51">
        <f ca="1">SUMPRODUCT($CM59:$DD59,INDIRECT(ADDRESS(BT$2,$DH$2)):INDIRECT(ADDRESS(BT$2,$DY$2)))</f>
        <v>620.83572330905542</v>
      </c>
      <c r="BU59" s="51">
        <f ca="1">SUMPRODUCT($CM59:$DD59,INDIRECT(ADDRESS(BU$2,$DH$2)):INDIRECT(ADDRESS(BU$2,$DY$2)))</f>
        <v>631.62965403538442</v>
      </c>
      <c r="BV59" s="51">
        <f ca="1">SUMPRODUCT($CM59:$DD59,INDIRECT(ADDRESS(BV$2,$DH$2)):INDIRECT(ADDRESS(BV$2,$DY$2)))</f>
        <v>630.27506256363415</v>
      </c>
      <c r="BW59" s="51">
        <f ca="1">SUMPRODUCT($CM59:$DD59,INDIRECT(ADDRESS(BW$2,$DH$2)):INDIRECT(ADDRESS(BW$2,$DY$2)))</f>
        <v>624.43819493360911</v>
      </c>
      <c r="BX59" s="51">
        <f ca="1">SUMPRODUCT($CM59:$DD59,INDIRECT(ADDRESS(BX$2,$DH$2)):INDIRECT(ADDRESS(BX$2,$DY$2)))</f>
        <v>741.65382197812414</v>
      </c>
      <c r="BY59" s="51">
        <f ca="1">SUMPRODUCT($CM59:$DD59,INDIRECT(ADDRESS(BY$2,$DH$2)):INDIRECT(ADDRESS(BY$2,$DY$2)))</f>
        <v>692.9381093555188</v>
      </c>
      <c r="BZ59" s="51">
        <f ca="1">SUMPRODUCT($CM59:$DD59,INDIRECT(ADDRESS(BZ$2,$DH$2)):INDIRECT(ADDRESS(BZ$2,$DY$2)))</f>
        <v>694.47888842378791</v>
      </c>
      <c r="CA59" s="51">
        <f ca="1">SUMPRODUCT($CM59:$DD59,INDIRECT(ADDRESS(CA$2,$DH$2)):INDIRECT(ADDRESS(CA$2,$DY$2)))</f>
        <v>717.17328100486463</v>
      </c>
      <c r="CB59" s="51">
        <f ca="1">SUMPRODUCT($CM59:$DD59,INDIRECT(ADDRESS(CB$2,$DH$2)):INDIRECT(ADDRESS(CB$2,$DY$2)))</f>
        <v>692.44744402980302</v>
      </c>
      <c r="CC59" s="51">
        <f ca="1">SUMPRODUCT($CM59:$DD59,INDIRECT(ADDRESS(CC$2,$DH$2)):INDIRECT(ADDRESS(CC$2,$DY$2)))</f>
        <v>579.9897202684167</v>
      </c>
      <c r="CD59" s="51">
        <f ca="1">SUMPRODUCT($CM59:$DD59,INDIRECT(ADDRESS(CD$2,$DH$2)):INDIRECT(ADDRESS(CD$2,$DY$2)))</f>
        <v>434.26898747928152</v>
      </c>
      <c r="CF59" s="51">
        <f t="shared" ca="1" si="8"/>
        <v>6641.6787845534245</v>
      </c>
      <c r="CG59" s="51">
        <f t="shared" ca="1" si="8"/>
        <v>6903.9599521535665</v>
      </c>
      <c r="CH59" s="51">
        <f t="shared" ca="1" si="8"/>
        <v>7620.2999295943446</v>
      </c>
      <c r="CI59" s="51">
        <f t="shared" ca="1" si="8"/>
        <v>7892.3652870019541</v>
      </c>
      <c r="CJ59" s="51">
        <f t="shared" ca="1" si="8"/>
        <v>7702.196026798857</v>
      </c>
      <c r="CK59" s="51">
        <f t="shared" ca="1" si="8"/>
        <v>7004.4839738174078</v>
      </c>
      <c r="CM59" s="1">
        <f>VLOOKUP($A59,Auxiliar_OPEX_CustosUnit!$A$4:$BT$129,COLUMN(Auxiliar_OPEX_CustosUnit!S$2),0)</f>
        <v>0</v>
      </c>
      <c r="CN59" s="1">
        <f>VLOOKUP($A59,Auxiliar_OPEX_CustosUnit!$A$4:$BT$129,COLUMN(Auxiliar_OPEX_CustosUnit!T$2),0)</f>
        <v>0</v>
      </c>
      <c r="CO59" s="1">
        <f>VLOOKUP($A59,Auxiliar_OPEX_CustosUnit!$A$4:$BT$129,COLUMN(Auxiliar_OPEX_CustosUnit!U$2),0)</f>
        <v>23.300265953880398</v>
      </c>
      <c r="CP59" s="1">
        <f>VLOOKUP($A59,Auxiliar_OPEX_CustosUnit!$A$4:$BT$129,COLUMN(Auxiliar_OPEX_CustosUnit!V$2),0)</f>
        <v>0</v>
      </c>
      <c r="CQ59" s="1">
        <f>VLOOKUP($A59,Auxiliar_OPEX_CustosUnit!$A$4:$BT$129,COLUMN(Auxiliar_OPEX_CustosUnit!W$2),0)</f>
        <v>0</v>
      </c>
      <c r="CR59" s="1">
        <f>VLOOKUP($A59,Auxiliar_OPEX_CustosUnit!$A$4:$BT$129,COLUMN(Auxiliar_OPEX_CustosUnit!X$2),0)</f>
        <v>0</v>
      </c>
      <c r="CS59" s="1">
        <f>VLOOKUP($A59,Auxiliar_OPEX_CustosUnit!$A$4:$BT$129,COLUMN(Auxiliar_OPEX_CustosUnit!Y$2),0)</f>
        <v>0</v>
      </c>
      <c r="CT59" s="1">
        <f>VLOOKUP($A59,Auxiliar_OPEX_CustosUnit!$A$4:$BT$129,COLUMN(Auxiliar_OPEX_CustosUnit!Z$2),0)</f>
        <v>0</v>
      </c>
      <c r="CU59" s="1">
        <f>VLOOKUP($A59,Auxiliar_OPEX_CustosUnit!$A$4:$BT$129,COLUMN(Auxiliar_OPEX_CustosUnit!AA$2),0)</f>
        <v>0.29161784673191998</v>
      </c>
      <c r="CV59" s="1">
        <f>VLOOKUP($A59,Auxiliar_OPEX_CustosUnit!$A$4:$BT$129,COLUMN(Auxiliar_OPEX_CustosUnit!AB$2),0)</f>
        <v>0</v>
      </c>
      <c r="CW59" s="1">
        <f>VLOOKUP($A59,Auxiliar_OPEX_CustosUnit!$A$4:$BT$129,COLUMN(Auxiliar_OPEX_CustosUnit!AC$2),0)</f>
        <v>0</v>
      </c>
      <c r="CX59" s="1">
        <f>VLOOKUP($A59,Auxiliar_OPEX_CustosUnit!$A$4:$BT$129,COLUMN(Auxiliar_OPEX_CustosUnit!AD$2),0)</f>
        <v>0</v>
      </c>
      <c r="CY59" s="1">
        <f>VLOOKUP($A59,Auxiliar_OPEX_CustosUnit!$A$4:$BT$129,COLUMN(Auxiliar_OPEX_CustosUnit!AE$2),0)</f>
        <v>4.9059200347309997E-2</v>
      </c>
      <c r="CZ59" s="1">
        <f>VLOOKUP($A59,Auxiliar_OPEX_CustosUnit!$A$4:$BT$129,COLUMN(Auxiliar_OPEX_CustosUnit!AF$2),0)</f>
        <v>0</v>
      </c>
      <c r="DA59" s="1">
        <f>VLOOKUP($A59,Auxiliar_OPEX_CustosUnit!$A$4:$BT$129,COLUMN(Auxiliar_OPEX_CustosUnit!AG$2),0)</f>
        <v>0</v>
      </c>
      <c r="DB59" s="1">
        <f>VLOOKUP($A59,Auxiliar_OPEX_CustosUnit!$A$4:$BT$129,COLUMN(Auxiliar_OPEX_CustosUnit!AH$2),0)</f>
        <v>0</v>
      </c>
      <c r="DC59" s="1">
        <f>VLOOKUP($A59,Auxiliar_OPEX_CustosUnit!$A$4:$BT$129,COLUMN(Auxiliar_OPEX_CustosUnit!AI$2),0)</f>
        <v>0</v>
      </c>
      <c r="DD59" s="1">
        <f>VLOOKUP($A59,Auxiliar_OPEX_CustosUnit!$A$4:$BT$129,COLUMN(Auxiliar_OPEX_CustosUnit!AJ$2),0)</f>
        <v>0</v>
      </c>
      <c r="DG59" s="60">
        <v>44927</v>
      </c>
      <c r="DH59" s="1">
        <v>1</v>
      </c>
      <c r="DI59" s="1">
        <f>INDEX(Auxiliar_OPEX_Drivers!$B$2:$CH$18,MATCH(Auxiliar_OPEX_M!DI$3,Auxiliar_OPEX_Drivers!$B$2:$B$18,0),MATCH($DG59,Auxiliar_OPEX_Drivers!$B$2:$CH$2,0))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INDEX(Auxiliar_OPEX_Drivers!$B$2:$CH$18,MATCH(Auxiliar_OPEX_M!DK$3,Auxiliar_OPEX_Drivers!$B$2:$B$18,0),MATCH($DG59,Auxiliar_OPEX_Drivers!$B$2:$CH$2,0))</f>
        <v>15.089992158372311</v>
      </c>
      <c r="DL59" s="1">
        <f>INDEX(Auxiliar_OPEX_Drivers!$B$2:$CH$18,MATCH(Auxiliar_OPEX_M!DL$3,Auxiliar_OPEX_Drivers!$B$2:$B$18,0),MATCH($DG59,Auxiliar_OPEX_Drivers!$B$2:$CH$2,0))</f>
        <v>65.91221025989482</v>
      </c>
      <c r="DM59" s="1">
        <f>INDEX(Auxiliar_OPEX_Drivers!$B$2:$CH$18,MATCH(Auxiliar_OPEX_M!DM$3,Auxiliar_OPEX_Drivers!$B$2:$B$18,0),MATCH($DG59,Auxiliar_OPEX_Drivers!$B$2:$CH$2,0))</f>
        <v>13</v>
      </c>
      <c r="DN59" s="1">
        <f>INDEX(Auxiliar_OPEX_Drivers!$B$2:$CH$18,MATCH(Auxiliar_OPEX_M!DN$3,Auxiliar_OPEX_Drivers!$B$2:$B$18,0),MATCH($DG59,Auxiliar_OPEX_Drivers!$B$2:$CH$2,0))</f>
        <v>732.96073480388213</v>
      </c>
      <c r="DO59" s="1">
        <f>INDEX(Auxiliar_OPEX_Drivers!$B$2:$CH$18,MATCH(Auxiliar_OPEX_M!DO$3,Auxiliar_OPEX_Drivers!$B$2:$B$18,0),MATCH($DG59,Auxiliar_OPEX_Drivers!$B$2:$CH$2,0))</f>
        <v>12</v>
      </c>
      <c r="DP59" s="1">
        <f>INDEX(Auxiliar_OPEX_Drivers!$B$2:$CH$18,MATCH(Auxiliar_OPEX_M!DP$3,Auxiliar_OPEX_Drivers!$B$2:$B$18,0),MATCH($DG59,Auxiliar_OPEX_Drivers!$B$2:$CH$2,0))</f>
        <v>201.63736351501933</v>
      </c>
      <c r="DQ59" s="1">
        <f>INDEX(Auxiliar_OPEX_Drivers!$B$2:$CH$18,MATCH(Auxiliar_OPEX_M!DQ$3,Auxiliar_OPEX_Drivers!$B$2:$B$18,0),MATCH($DG59,Auxiliar_OPEX_Drivers!$B$2:$CH$2,0))</f>
        <v>37.272498039593074</v>
      </c>
      <c r="DR59" s="1">
        <f>INDEX(Auxiliar_OPEX_Drivers!$B$2:$CH$18,MATCH(Auxiliar_OPEX_M!DR$3,Auxiliar_OPEX_Drivers!$B$2:$B$18,0),MATCH($DG59,Auxiliar_OPEX_Drivers!$B$2:$CH$2,0))</f>
        <v>20998714.863145053</v>
      </c>
      <c r="DS59" s="1">
        <f>INDEX(Auxiliar_OPEX_Drivers!$B$2:$CH$18,MATCH(Auxiliar_OPEX_M!DS$3,Auxiliar_OPEX_Drivers!$B$2:$B$18,0),MATCH($DG59,Auxiliar_OPEX_Drivers!$B$2:$CH$2,0))</f>
        <v>79166.666666666701</v>
      </c>
      <c r="DT59" s="1">
        <f>INDEX(Auxiliar_OPEX_Drivers!$B$2:$CH$18,MATCH(Auxiliar_OPEX_M!DT$3,Auxiliar_OPEX_Drivers!$B$2:$B$18,0),MATCH($DG59,Auxiliar_OPEX_Drivers!$B$2:$CH$2,0))</f>
        <v>9568.118897572007</v>
      </c>
      <c r="DU59" s="1">
        <f>INDEX(Auxiliar_OPEX_Drivers!$B$2:$CH$18,MATCH(Auxiliar_OPEX_M!DU$3,Auxiliar_OPEX_Drivers!$B$2:$B$18,0),MATCH($DG59,Auxiliar_OPEX_Drivers!$B$2:$CH$2,0))</f>
        <v>4791.4774301710731</v>
      </c>
      <c r="DV59" s="1">
        <f>INDEX(Auxiliar_OPEX_Drivers!$B$2:$CH$18,MATCH(Auxiliar_OPEX_M!DV$3,Auxiliar_OPEX_Drivers!$B$2:$B$18,0),MATCH($DG59,Auxiliar_OPEX_Drivers!$B$2:$CH$2,0))</f>
        <v>2493572.5448652431</v>
      </c>
      <c r="DW59" s="1">
        <f>INDEX(Auxiliar_OPEX_Drivers!$B$2:$CH$18,MATCH(Auxiliar_OPEX_M!DW$3,Auxiliar_OPEX_Drivers!$B$2:$B$18,0),MATCH($DG59,Auxiliar_OPEX_Drivers!$B$2:$CH$2,0))</f>
        <v>9458.1440968373754</v>
      </c>
      <c r="DX59" s="1">
        <f>INDEX(Auxiliar_OPEX_Drivers!$B$2:$CH$18,MATCH(Auxiliar_OPEX_M!DX$3,Auxiliar_OPEX_Drivers!$B$2:$B$18,0),MATCH($DG59,Auxiliar_OPEX_Drivers!$B$2:$CH$2,0))</f>
        <v>2518609.8462175783</v>
      </c>
      <c r="DY59" s="1">
        <f>INDEX(Auxiliar_OPEX_Drivers!$B$2:$CH$18,MATCH(Auxiliar_OPEX_M!DY$3,Auxiliar_OPEX_Drivers!$B$2:$B$18,0),MATCH($DG59,Auxiliar_OPEX_Drivers!$B$2:$CH$2,0))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2362.96116185862</v>
      </c>
      <c r="E60" s="51">
        <f ca="1">SUMPRODUCT($CM60:$DD60,INDIRECT(ADDRESS(E$2,$DH$2)):INDIRECT(ADDRESS(E$2,$DY$2)))</f>
        <v>2371.5072168339198</v>
      </c>
      <c r="F60" s="51">
        <f ca="1">SUMPRODUCT($CM60:$DD60,INDIRECT(ADDRESS(F$2,$DH$2)):INDIRECT(ADDRESS(F$2,$DY$2)))</f>
        <v>2380.2306497416739</v>
      </c>
      <c r="G60" s="51">
        <f ca="1">SUMPRODUCT($CM60:$DD60,INDIRECT(ADDRESS(G$2,$DH$2)):INDIRECT(ADDRESS(G$2,$DY$2)))</f>
        <v>2388.3260873212976</v>
      </c>
      <c r="H60" s="51">
        <f ca="1">SUMPRODUCT($CM60:$DD60,INDIRECT(ADDRESS(H$2,$DH$2)):INDIRECT(ADDRESS(H$2,$DY$2)))</f>
        <v>2397.0841511900871</v>
      </c>
      <c r="I60" s="51">
        <f ca="1">SUMPRODUCT($CM60:$DD60,INDIRECT(ADDRESS(I$2,$DH$2)):INDIRECT(ADDRESS(I$2,$DY$2)))</f>
        <v>2406.1574600055924</v>
      </c>
      <c r="J60" s="51">
        <f ca="1">SUMPRODUCT($CM60:$DD60,INDIRECT(ADDRESS(J$2,$DH$2)):INDIRECT(ADDRESS(J$2,$DY$2)))</f>
        <v>2414.6059179606932</v>
      </c>
      <c r="K60" s="51">
        <f ca="1">SUMPRODUCT($CM60:$DD60,INDIRECT(ADDRESS(K$2,$DH$2)):INDIRECT(ADDRESS(K$2,$DY$2)))</f>
        <v>2424.9410995000376</v>
      </c>
      <c r="L60" s="51">
        <f ca="1">SUMPRODUCT($CM60:$DD60,INDIRECT(ADDRESS(L$2,$DH$2)):INDIRECT(ADDRESS(L$2,$DY$2)))</f>
        <v>2434.4319200398563</v>
      </c>
      <c r="M60" s="51">
        <f ca="1">SUMPRODUCT($CM60:$DD60,INDIRECT(ADDRESS(M$2,$DH$2)):INDIRECT(ADDRESS(M$2,$DY$2)))</f>
        <v>2442.6994783888208</v>
      </c>
      <c r="N60" s="51">
        <f ca="1">SUMPRODUCT($CM60:$DD60,INDIRECT(ADDRESS(N$2,$DH$2)):INDIRECT(ADDRESS(N$2,$DY$2)))</f>
        <v>2451.6893394863787</v>
      </c>
      <c r="O60" s="51">
        <f ca="1">SUMPRODUCT($CM60:$DD60,INDIRECT(ADDRESS(O$2,$DH$2)):INDIRECT(ADDRESS(O$2,$DY$2)))</f>
        <v>2461.524067087897</v>
      </c>
      <c r="P60" s="51">
        <f ca="1">SUMPRODUCT($CM60:$DD60,INDIRECT(ADDRESS(P$2,$DH$2)):INDIRECT(ADDRESS(P$2,$DY$2)))</f>
        <v>2470.0934199349667</v>
      </c>
      <c r="Q60" s="51">
        <f ca="1">SUMPRODUCT($CM60:$DD60,INDIRECT(ADDRESS(Q$2,$DH$2)):INDIRECT(ADDRESS(Q$2,$DY$2)))</f>
        <v>2478.1311676411015</v>
      </c>
      <c r="R60" s="51">
        <f ca="1">SUMPRODUCT($CM60:$DD60,INDIRECT(ADDRESS(R$2,$DH$2)):INDIRECT(ADDRESS(R$2,$DY$2)))</f>
        <v>2486.5097204687763</v>
      </c>
      <c r="S60" s="51">
        <f ca="1">SUMPRODUCT($CM60:$DD60,INDIRECT(ADDRESS(S$2,$DH$2)):INDIRECT(ADDRESS(S$2,$DY$2)))</f>
        <v>2495.8136921642335</v>
      </c>
      <c r="T60" s="51">
        <f ca="1">SUMPRODUCT($CM60:$DD60,INDIRECT(ADDRESS(T$2,$DH$2)):INDIRECT(ADDRESS(T$2,$DY$2)))</f>
        <v>2504.8597814257828</v>
      </c>
      <c r="U60" s="51">
        <f ca="1">SUMPRODUCT($CM60:$DD60,INDIRECT(ADDRESS(U$2,$DH$2)):INDIRECT(ADDRESS(U$2,$DY$2)))</f>
        <v>2513.1286337080764</v>
      </c>
      <c r="V60" s="51">
        <f ca="1">SUMPRODUCT($CM60:$DD60,INDIRECT(ADDRESS(V$2,$DH$2)):INDIRECT(ADDRESS(V$2,$DY$2)))</f>
        <v>2520.670583083589</v>
      </c>
      <c r="W60" s="51">
        <f ca="1">SUMPRODUCT($CM60:$DD60,INDIRECT(ADDRESS(W$2,$DH$2)):INDIRECT(ADDRESS(W$2,$DY$2)))</f>
        <v>2530.3428215588478</v>
      </c>
      <c r="X60" s="51">
        <f ca="1">SUMPRODUCT($CM60:$DD60,INDIRECT(ADDRESS(X$2,$DH$2)):INDIRECT(ADDRESS(X$2,$DY$2)))</f>
        <v>2538.9003785519835</v>
      </c>
      <c r="Y60" s="51">
        <f ca="1">SUMPRODUCT($CM60:$DD60,INDIRECT(ADDRESS(Y$2,$DH$2)):INDIRECT(ADDRESS(Y$2,$DY$2)))</f>
        <v>2547.839303973607</v>
      </c>
      <c r="Z60" s="51">
        <f ca="1">SUMPRODUCT($CM60:$DD60,INDIRECT(ADDRESS(Z$2,$DH$2)):INDIRECT(ADDRESS(Z$2,$DY$2)))</f>
        <v>2557.4483025345608</v>
      </c>
      <c r="AA60" s="51">
        <f ca="1">SUMPRODUCT($CM60:$DD60,INDIRECT(ADDRESS(AA$2,$DH$2)):INDIRECT(ADDRESS(AA$2,$DY$2)))</f>
        <v>2566.7580197066577</v>
      </c>
      <c r="AB60" s="51">
        <f ca="1">SUMPRODUCT($CM60:$DD60,INDIRECT(ADDRESS(AB$2,$DH$2)):INDIRECT(ADDRESS(AB$2,$DY$2)))</f>
        <v>2573.7299351638471</v>
      </c>
      <c r="AC60" s="51">
        <f ca="1">SUMPRODUCT($CM60:$DD60,INDIRECT(ADDRESS(AC$2,$DH$2)):INDIRECT(ADDRESS(AC$2,$DY$2)))</f>
        <v>2581.0672621368794</v>
      </c>
      <c r="AD60" s="51">
        <f ca="1">SUMPRODUCT($CM60:$DD60,INDIRECT(ADDRESS(AD$2,$DH$2)):INDIRECT(ADDRESS(AD$2,$DY$2)))</f>
        <v>2587.4571623521165</v>
      </c>
      <c r="AE60" s="51">
        <f ca="1">SUMPRODUCT($CM60:$DD60,INDIRECT(ADDRESS(AE$2,$DH$2)):INDIRECT(ADDRESS(AE$2,$DY$2)))</f>
        <v>2593.2773792419807</v>
      </c>
      <c r="AF60" s="51">
        <f ca="1">SUMPRODUCT($CM60:$DD60,INDIRECT(ADDRESS(AF$2,$DH$2)):INDIRECT(ADDRESS(AF$2,$DY$2)))</f>
        <v>2599.5433825869227</v>
      </c>
      <c r="AG60" s="51">
        <f ca="1">SUMPRODUCT($CM60:$DD60,INDIRECT(ADDRESS(AG$2,$DH$2)):INDIRECT(ADDRESS(AG$2,$DY$2)))</f>
        <v>2606.6123670326519</v>
      </c>
      <c r="AH60" s="51">
        <f ca="1">SUMPRODUCT($CM60:$DD60,INDIRECT(ADDRESS(AH$2,$DH$2)):INDIRECT(ADDRESS(AH$2,$DY$2)))</f>
        <v>2613.9972431012079</v>
      </c>
      <c r="AI60" s="51">
        <f ca="1">SUMPRODUCT($CM60:$DD60,INDIRECT(ADDRESS(AI$2,$DH$2)):INDIRECT(ADDRESS(AI$2,$DY$2)))</f>
        <v>2622.6230686128092</v>
      </c>
      <c r="AJ60" s="51">
        <f ca="1">SUMPRODUCT($CM60:$DD60,INDIRECT(ADDRESS(AJ$2,$DH$2)):INDIRECT(ADDRESS(AJ$2,$DY$2)))</f>
        <v>2629.399082244689</v>
      </c>
      <c r="AK60" s="51">
        <f ca="1">SUMPRODUCT($CM60:$DD60,INDIRECT(ADDRESS(AK$2,$DH$2)):INDIRECT(ADDRESS(AK$2,$DY$2)))</f>
        <v>2638.0621706888842</v>
      </c>
      <c r="AL60" s="51">
        <f ca="1">SUMPRODUCT($CM60:$DD60,INDIRECT(ADDRESS(AL$2,$DH$2)):INDIRECT(ADDRESS(AL$2,$DY$2)))</f>
        <v>2646.7731215001741</v>
      </c>
      <c r="AM60" s="51">
        <f ca="1">SUMPRODUCT($CM60:$DD60,INDIRECT(ADDRESS(AM$2,$DH$2)):INDIRECT(ADDRESS(AM$2,$DY$2)))</f>
        <v>2655.0245935873518</v>
      </c>
      <c r="AN60" s="51">
        <f ca="1">SUMPRODUCT($CM60:$DD60,INDIRECT(ADDRESS(AN$2,$DH$2)):INDIRECT(ADDRESS(AN$2,$DY$2)))</f>
        <v>2662.3542364842806</v>
      </c>
      <c r="AO60" s="51">
        <f ca="1">SUMPRODUCT($CM60:$DD60,INDIRECT(ADDRESS(AO$2,$DH$2)):INDIRECT(ADDRESS(AO$2,$DY$2)))</f>
        <v>2670.2409973341946</v>
      </c>
      <c r="AP60" s="51">
        <f ca="1">SUMPRODUCT($CM60:$DD60,INDIRECT(ADDRESS(AP$2,$DH$2)):INDIRECT(ADDRESS(AP$2,$DY$2)))</f>
        <v>2678.1107498133379</v>
      </c>
      <c r="AQ60" s="51">
        <f ca="1">SUMPRODUCT($CM60:$DD60,INDIRECT(ADDRESS(AQ$2,$DH$2)):INDIRECT(ADDRESS(AQ$2,$DY$2)))</f>
        <v>2685.3292084315044</v>
      </c>
      <c r="AR60" s="51">
        <f ca="1">SUMPRODUCT($CM60:$DD60,INDIRECT(ADDRESS(AR$2,$DH$2)):INDIRECT(ADDRESS(AR$2,$DY$2)))</f>
        <v>2693.1124429813917</v>
      </c>
      <c r="AS60" s="51">
        <f ca="1">SUMPRODUCT($CM60:$DD60,INDIRECT(ADDRESS(AS$2,$DH$2)):INDIRECT(ADDRESS(AS$2,$DY$2)))</f>
        <v>2700.8956775312795</v>
      </c>
      <c r="AT60" s="51">
        <f ca="1">SUMPRODUCT($CM60:$DD60,INDIRECT(ADDRESS(AT$2,$DH$2)):INDIRECT(ADDRESS(AT$2,$DY$2)))</f>
        <v>2708.3343402080845</v>
      </c>
      <c r="AU60" s="51">
        <f ca="1">SUMPRODUCT($CM60:$DD60,INDIRECT(ADDRESS(AU$2,$DH$2)):INDIRECT(ADDRESS(AU$2,$DY$2)))</f>
        <v>2716.4402430759019</v>
      </c>
      <c r="AV60" s="51">
        <f ca="1">SUMPRODUCT($CM60:$DD60,INDIRECT(ADDRESS(AV$2,$DH$2)):INDIRECT(ADDRESS(AV$2,$DY$2)))</f>
        <v>2725.5636239044493</v>
      </c>
      <c r="AW60" s="51">
        <f ca="1">SUMPRODUCT($CM60:$DD60,INDIRECT(ADDRESS(AW$2,$DH$2)):INDIRECT(ADDRESS(AW$2,$DY$2)))</f>
        <v>2734.416853384671</v>
      </c>
      <c r="AX60" s="51">
        <f ca="1">SUMPRODUCT($CM60:$DD60,INDIRECT(ADDRESS(AX$2,$DH$2)):INDIRECT(ADDRESS(AX$2,$DY$2)))</f>
        <v>2743.6696773986023</v>
      </c>
      <c r="AY60" s="51">
        <f ca="1">SUMPRODUCT($CM60:$DD60,INDIRECT(ADDRESS(AY$2,$DH$2)):INDIRECT(ADDRESS(AY$2,$DY$2)))</f>
        <v>2751.6584747972329</v>
      </c>
      <c r="AZ60" s="51">
        <f ca="1">SUMPRODUCT($CM60:$DD60,INDIRECT(ADDRESS(AZ$2,$DH$2)):INDIRECT(ADDRESS(AZ$2,$DY$2)))</f>
        <v>2757.3189176417231</v>
      </c>
      <c r="BA60" s="51">
        <f ca="1">SUMPRODUCT($CM60:$DD60,INDIRECT(ADDRESS(BA$2,$DH$2)):INDIRECT(ADDRESS(BA$2,$DY$2)))</f>
        <v>2762.4815918684253</v>
      </c>
      <c r="BB60" s="51">
        <f ca="1">SUMPRODUCT($CM60:$DD60,INDIRECT(ADDRESS(BB$2,$DH$2)):INDIRECT(ADDRESS(BB$2,$DY$2)))</f>
        <v>2768.0005056934156</v>
      </c>
      <c r="BC60" s="51">
        <f ca="1">SUMPRODUCT($CM60:$DD60,INDIRECT(ADDRESS(BC$2,$DH$2)):INDIRECT(ADDRESS(BC$2,$DY$2)))</f>
        <v>2772.8289570106931</v>
      </c>
      <c r="BD60" s="51">
        <f ca="1">SUMPRODUCT($CM60:$DD60,INDIRECT(ADDRESS(BD$2,$DH$2)):INDIRECT(ADDRESS(BD$2,$DY$2)))</f>
        <v>2777.5536427161092</v>
      </c>
      <c r="BE60" s="51">
        <f ca="1">SUMPRODUCT($CM60:$DD60,INDIRECT(ADDRESS(BE$2,$DH$2)):INDIRECT(ADDRESS(BE$2,$DY$2)))</f>
        <v>2782.5738306759695</v>
      </c>
      <c r="BF60" s="51">
        <f ca="1">SUMPRODUCT($CM60:$DD60,INDIRECT(ADDRESS(BF$2,$DH$2)):INDIRECT(ADDRESS(BF$2,$DY$2)))</f>
        <v>2787.9625588624613</v>
      </c>
      <c r="BG60" s="51">
        <f ca="1">SUMPRODUCT($CM60:$DD60,INDIRECT(ADDRESS(BG$2,$DH$2)):INDIRECT(ADDRESS(BG$2,$DY$2)))</f>
        <v>2795.670891382616</v>
      </c>
      <c r="BH60" s="51">
        <f ca="1">SUMPRODUCT($CM60:$DD60,INDIRECT(ADDRESS(BH$2,$DH$2)):INDIRECT(ADDRESS(BH$2,$DY$2)))</f>
        <v>2803.2490995059907</v>
      </c>
      <c r="BI60" s="51">
        <f ca="1">SUMPRODUCT($CM60:$DD60,INDIRECT(ADDRESS(BI$2,$DH$2)):INDIRECT(ADDRESS(BI$2,$DY$2)))</f>
        <v>2810.8273076293658</v>
      </c>
      <c r="BJ60" s="51">
        <f ca="1">SUMPRODUCT($CM60:$DD60,INDIRECT(ADDRESS(BJ$2,$DH$2)):INDIRECT(ADDRESS(BJ$2,$DY$2)))</f>
        <v>2818.4055157527409</v>
      </c>
      <c r="BK60" s="51">
        <f ca="1">SUMPRODUCT($CM60:$DD60,INDIRECT(ADDRESS(BK$2,$DH$2)):INDIRECT(ADDRESS(BK$2,$DY$2)))</f>
        <v>2825.9837238761161</v>
      </c>
      <c r="BL60" s="51">
        <f ca="1">SUMPRODUCT($CM60:$DD60,INDIRECT(ADDRESS(BL$2,$DH$2)):INDIRECT(ADDRESS(BL$2,$DY$2)))</f>
        <v>2832.0030646745336</v>
      </c>
      <c r="BM60" s="51">
        <f ca="1">SUMPRODUCT($CM60:$DD60,INDIRECT(ADDRESS(BM$2,$DH$2)):INDIRECT(ADDRESS(BM$2,$DY$2)))</f>
        <v>2838.0224054729506</v>
      </c>
      <c r="BN60" s="51">
        <f ca="1">SUMPRODUCT($CM60:$DD60,INDIRECT(ADDRESS(BN$2,$DH$2)):INDIRECT(ADDRESS(BN$2,$DY$2)))</f>
        <v>2844.0417462713676</v>
      </c>
      <c r="BO60" s="51">
        <f ca="1">SUMPRODUCT($CM60:$DD60,INDIRECT(ADDRESS(BO$2,$DH$2)):INDIRECT(ADDRESS(BO$2,$DY$2)))</f>
        <v>2850.0610870697847</v>
      </c>
      <c r="BP60" s="51">
        <f ca="1">SUMPRODUCT($CM60:$DD60,INDIRECT(ADDRESS(BP$2,$DH$2)):INDIRECT(ADDRESS(BP$2,$DY$2)))</f>
        <v>2856.0804278682026</v>
      </c>
      <c r="BQ60" s="51">
        <f ca="1">SUMPRODUCT($CM60:$DD60,INDIRECT(ADDRESS(BQ$2,$DH$2)):INDIRECT(ADDRESS(BQ$2,$DY$2)))</f>
        <v>2862.0997686666196</v>
      </c>
      <c r="BR60" s="51">
        <f ca="1">SUMPRODUCT($CM60:$DD60,INDIRECT(ADDRESS(BR$2,$DH$2)):INDIRECT(ADDRESS(BR$2,$DY$2)))</f>
        <v>2868.1191094650367</v>
      </c>
      <c r="BS60" s="51">
        <f ca="1">SUMPRODUCT($CM60:$DD60,INDIRECT(ADDRESS(BS$2,$DH$2)):INDIRECT(ADDRESS(BS$2,$DY$2)))</f>
        <v>2875.3890145803662</v>
      </c>
      <c r="BT60" s="51">
        <f ca="1">SUMPRODUCT($CM60:$DD60,INDIRECT(ADDRESS(BT$2,$DH$2)):INDIRECT(ADDRESS(BT$2,$DY$2)))</f>
        <v>2881.4083553787832</v>
      </c>
      <c r="BU60" s="51">
        <f ca="1">SUMPRODUCT($CM60:$DD60,INDIRECT(ADDRESS(BU$2,$DH$2)):INDIRECT(ADDRESS(BU$2,$DY$2)))</f>
        <v>2887.4276961772007</v>
      </c>
      <c r="BV60" s="51">
        <f ca="1">SUMPRODUCT($CM60:$DD60,INDIRECT(ADDRESS(BV$2,$DH$2)):INDIRECT(ADDRESS(BV$2,$DY$2)))</f>
        <v>2893.4470369756177</v>
      </c>
      <c r="BW60" s="51">
        <f ca="1">SUMPRODUCT($CM60:$DD60,INDIRECT(ADDRESS(BW$2,$DH$2)):INDIRECT(ADDRESS(BW$2,$DY$2)))</f>
        <v>2899.4663777740348</v>
      </c>
      <c r="BX60" s="51">
        <f ca="1">SUMPRODUCT($CM60:$DD60,INDIRECT(ADDRESS(BX$2,$DH$2)):INDIRECT(ADDRESS(BX$2,$DY$2)))</f>
        <v>2907.0445858974099</v>
      </c>
      <c r="BY60" s="51">
        <f ca="1">SUMPRODUCT($CM60:$DD60,INDIRECT(ADDRESS(BY$2,$DH$2)):INDIRECT(ADDRESS(BY$2,$DY$2)))</f>
        <v>2914.622794020785</v>
      </c>
      <c r="BZ60" s="51">
        <f ca="1">SUMPRODUCT($CM60:$DD60,INDIRECT(ADDRESS(BZ$2,$DH$2)):INDIRECT(ADDRESS(BZ$2,$DY$2)))</f>
        <v>2922.2010021441602</v>
      </c>
      <c r="CA60" s="51">
        <f ca="1">SUMPRODUCT($CM60:$DD60,INDIRECT(ADDRESS(CA$2,$DH$2)):INDIRECT(ADDRESS(CA$2,$DY$2)))</f>
        <v>2929.7792102675353</v>
      </c>
      <c r="CB60" s="51">
        <f ca="1">SUMPRODUCT($CM60:$DD60,INDIRECT(ADDRESS(CB$2,$DH$2)):INDIRECT(ADDRESS(CB$2,$DY$2)))</f>
        <v>2937.3574183909104</v>
      </c>
      <c r="CC60" s="51">
        <f ca="1">SUMPRODUCT($CM60:$DD60,INDIRECT(ADDRESS(CC$2,$DH$2)):INDIRECT(ADDRESS(CC$2,$DY$2)))</f>
        <v>2944.9356265142856</v>
      </c>
      <c r="CD60" s="51">
        <f ca="1">SUMPRODUCT($CM60:$DD60,INDIRECT(ADDRESS(CD$2,$DH$2)):INDIRECT(ADDRESS(CD$2,$DY$2)))</f>
        <v>2952.5138346376607</v>
      </c>
      <c r="CF60" s="51">
        <f t="shared" ca="1" si="8"/>
        <v>28936.158549414875</v>
      </c>
      <c r="CG60" s="51">
        <f t="shared" ca="1" si="8"/>
        <v>30210.495824752183</v>
      </c>
      <c r="CH60" s="51">
        <f t="shared" ca="1" si="8"/>
        <v>31347.566768249519</v>
      </c>
      <c r="CI60" s="51">
        <f t="shared" ca="1" si="8"/>
        <v>32470.126525344935</v>
      </c>
      <c r="CJ60" s="51">
        <f t="shared" ca="1" si="8"/>
        <v>33462.856542615627</v>
      </c>
      <c r="CK60" s="51">
        <f t="shared" ca="1" si="8"/>
        <v>34387.566090374494</v>
      </c>
      <c r="CM60" s="1">
        <f>VLOOKUP($A60,Auxiliar_OPEX_CustosUnit!$A$4:$BT$129,COLUMN(Auxiliar_OPEX_CustosUnit!S$2),0)</f>
        <v>0</v>
      </c>
      <c r="CN60" s="1">
        <f>VLOOKUP($A60,Auxiliar_OPEX_CustosUnit!$A$4:$BT$129,COLUMN(Auxiliar_OPEX_CustosUnit!T$2),0)</f>
        <v>0</v>
      </c>
      <c r="CO60" s="1">
        <f>VLOOKUP($A60,Auxiliar_OPEX_CustosUnit!$A$4:$BT$129,COLUMN(Auxiliar_OPEX_CustosUnit!U$2),0)</f>
        <v>726.77343900750202</v>
      </c>
      <c r="CP60" s="1">
        <f>VLOOKUP($A60,Auxiliar_OPEX_CustosUnit!$A$4:$BT$129,COLUMN(Auxiliar_OPEX_CustosUnit!V$2),0)</f>
        <v>0</v>
      </c>
      <c r="CQ60" s="1">
        <f>VLOOKUP($A60,Auxiliar_OPEX_CustosUnit!$A$4:$BT$129,COLUMN(Auxiliar_OPEX_CustosUnit!W$2),0)</f>
        <v>0</v>
      </c>
      <c r="CR60" s="1">
        <f>VLOOKUP($A60,Auxiliar_OPEX_CustosUnit!$A$4:$BT$129,COLUMN(Auxiliar_OPEX_CustosUnit!X$2),0)</f>
        <v>0</v>
      </c>
      <c r="CS60" s="1">
        <f>VLOOKUP($A60,Auxiliar_OPEX_CustosUnit!$A$4:$BT$129,COLUMN(Auxiliar_OPEX_CustosUnit!Y$2),0)</f>
        <v>0</v>
      </c>
      <c r="CT60" s="1">
        <f>VLOOKUP($A60,Auxiliar_OPEX_CustosUnit!$A$4:$BT$129,COLUMN(Auxiliar_OPEX_CustosUnit!Z$2),0)</f>
        <v>0</v>
      </c>
      <c r="CU60" s="1">
        <f>VLOOKUP($A60,Auxiliar_OPEX_CustosUnit!$A$4:$BT$129,COLUMN(Auxiliar_OPEX_CustosUnit!AA$2),0)</f>
        <v>0.29161784673191998</v>
      </c>
      <c r="CV60" s="1">
        <f>VLOOKUP($A60,Auxiliar_OPEX_CustosUnit!$A$4:$BT$129,COLUMN(Auxiliar_OPEX_CustosUnit!AB$2),0)</f>
        <v>0</v>
      </c>
      <c r="CW60" s="1">
        <f>VLOOKUP($A60,Auxiliar_OPEX_CustosUnit!$A$4:$BT$129,COLUMN(Auxiliar_OPEX_CustosUnit!AC$2),0)</f>
        <v>9.5724734189999995E-5</v>
      </c>
      <c r="CX60" s="1">
        <f>VLOOKUP($A60,Auxiliar_OPEX_CustosUnit!$A$4:$BT$129,COLUMN(Auxiliar_OPEX_CustosUnit!AD$2),0)</f>
        <v>0</v>
      </c>
      <c r="CY60" s="1">
        <f>VLOOKUP($A60,Auxiliar_OPEX_CustosUnit!$A$4:$BT$129,COLUMN(Auxiliar_OPEX_CustosUnit!AE$2),0)</f>
        <v>0</v>
      </c>
      <c r="CZ60" s="1">
        <f>VLOOKUP($A60,Auxiliar_OPEX_CustosUnit!$A$4:$BT$129,COLUMN(Auxiliar_OPEX_CustosUnit!AF$2),0)</f>
        <v>0</v>
      </c>
      <c r="DA60" s="1">
        <f>VLOOKUP($A60,Auxiliar_OPEX_CustosUnit!$A$4:$BT$129,COLUMN(Auxiliar_OPEX_CustosUnit!AG$2),0)</f>
        <v>0</v>
      </c>
      <c r="DB60" s="1">
        <f>VLOOKUP($A60,Auxiliar_OPEX_CustosUnit!$A$4:$BT$129,COLUMN(Auxiliar_OPEX_CustosUnit!AH$2),0)</f>
        <v>0</v>
      </c>
      <c r="DC60" s="1">
        <f>VLOOKUP($A60,Auxiliar_OPEX_CustosUnit!$A$4:$BT$129,COLUMN(Auxiliar_OPEX_CustosUnit!AI$2),0)</f>
        <v>0</v>
      </c>
      <c r="DD60" s="1">
        <f>VLOOKUP($A60,Auxiliar_OPEX_CustosUnit!$A$4:$BT$129,COLUMN(Auxiliar_OPEX_CustosUnit!AJ$2),0)</f>
        <v>0</v>
      </c>
      <c r="DG60" s="60">
        <v>44958</v>
      </c>
      <c r="DH60" s="1">
        <v>1</v>
      </c>
      <c r="DI60" s="1">
        <f>INDEX(Auxiliar_OPEX_Drivers!$B$2:$CH$18,MATCH(Auxiliar_OPEX_M!DI$3,Auxiliar_OPEX_Drivers!$B$2:$B$18,0),MATCH($DG60,Auxiliar_OPEX_Drivers!$B$2:$CH$2,0))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INDEX(Auxiliar_OPEX_Drivers!$B$2:$CH$18,MATCH(Auxiliar_OPEX_M!DK$3,Auxiliar_OPEX_Drivers!$B$2:$B$18,0),MATCH($DG60,Auxiliar_OPEX_Drivers!$B$2:$CH$2,0))</f>
        <v>15.089992158372311</v>
      </c>
      <c r="DL60" s="1">
        <f>INDEX(Auxiliar_OPEX_Drivers!$B$2:$CH$18,MATCH(Auxiliar_OPEX_M!DL$3,Auxiliar_OPEX_Drivers!$B$2:$B$18,0),MATCH($DG60,Auxiliar_OPEX_Drivers!$B$2:$CH$2,0))</f>
        <v>65.91221025989482</v>
      </c>
      <c r="DM60" s="1">
        <f>INDEX(Auxiliar_OPEX_Drivers!$B$2:$CH$18,MATCH(Auxiliar_OPEX_M!DM$3,Auxiliar_OPEX_Drivers!$B$2:$B$18,0),MATCH($DG60,Auxiliar_OPEX_Drivers!$B$2:$CH$2,0))</f>
        <v>13</v>
      </c>
      <c r="DN60" s="1">
        <f>INDEX(Auxiliar_OPEX_Drivers!$B$2:$CH$18,MATCH(Auxiliar_OPEX_M!DN$3,Auxiliar_OPEX_Drivers!$B$2:$B$18,0),MATCH($DG60,Auxiliar_OPEX_Drivers!$B$2:$CH$2,0))</f>
        <v>732.96073480388213</v>
      </c>
      <c r="DO60" s="1">
        <f>INDEX(Auxiliar_OPEX_Drivers!$B$2:$CH$18,MATCH(Auxiliar_OPEX_M!DO$3,Auxiliar_OPEX_Drivers!$B$2:$B$18,0),MATCH($DG60,Auxiliar_OPEX_Drivers!$B$2:$CH$2,0))</f>
        <v>12</v>
      </c>
      <c r="DP60" s="1">
        <f>INDEX(Auxiliar_OPEX_Drivers!$B$2:$CH$18,MATCH(Auxiliar_OPEX_M!DP$3,Auxiliar_OPEX_Drivers!$B$2:$B$18,0),MATCH($DG60,Auxiliar_OPEX_Drivers!$B$2:$CH$2,0))</f>
        <v>201.63736351501933</v>
      </c>
      <c r="DQ60" s="1">
        <f>INDEX(Auxiliar_OPEX_Drivers!$B$2:$CH$18,MATCH(Auxiliar_OPEX_M!DQ$3,Auxiliar_OPEX_Drivers!$B$2:$B$18,0),MATCH($DG60,Auxiliar_OPEX_Drivers!$B$2:$CH$2,0))</f>
        <v>37.272498039593074</v>
      </c>
      <c r="DR60" s="1">
        <f>INDEX(Auxiliar_OPEX_Drivers!$B$2:$CH$18,MATCH(Auxiliar_OPEX_M!DR$3,Auxiliar_OPEX_Drivers!$B$2:$B$18,0),MATCH($DG60,Auxiliar_OPEX_Drivers!$B$2:$CH$2,0))</f>
        <v>21077881.529811721</v>
      </c>
      <c r="DS60" s="1">
        <f>INDEX(Auxiliar_OPEX_Drivers!$B$2:$CH$18,MATCH(Auxiliar_OPEX_M!DS$3,Auxiliar_OPEX_Drivers!$B$2:$B$18,0),MATCH($DG60,Auxiliar_OPEX_Drivers!$B$2:$CH$2,0))</f>
        <v>79166.666666666701</v>
      </c>
      <c r="DT60" s="1">
        <f>INDEX(Auxiliar_OPEX_Drivers!$B$2:$CH$18,MATCH(Auxiliar_OPEX_M!DT$3,Auxiliar_OPEX_Drivers!$B$2:$B$18,0),MATCH($DG60,Auxiliar_OPEX_Drivers!$B$2:$CH$2,0))</f>
        <v>12617.077479491352</v>
      </c>
      <c r="DU60" s="1">
        <f>INDEX(Auxiliar_OPEX_Drivers!$B$2:$CH$18,MATCH(Auxiliar_OPEX_M!DU$3,Auxiliar_OPEX_Drivers!$B$2:$B$18,0),MATCH($DG60,Auxiliar_OPEX_Drivers!$B$2:$CH$2,0))</f>
        <v>6297.7061957436799</v>
      </c>
      <c r="DV60" s="1">
        <f>INDEX(Auxiliar_OPEX_Drivers!$B$2:$CH$18,MATCH(Auxiliar_OPEX_M!DV$3,Auxiliar_OPEX_Drivers!$B$2:$B$18,0),MATCH($DG60,Auxiliar_OPEX_Drivers!$B$2:$CH$2,0))</f>
        <v>2504640.9177276539</v>
      </c>
      <c r="DW60" s="1">
        <f>INDEX(Auxiliar_OPEX_Drivers!$B$2:$CH$18,MATCH(Auxiliar_OPEX_M!DW$3,Auxiliar_OPEX_Drivers!$B$2:$B$18,0),MATCH($DG60,Auxiliar_OPEX_Drivers!$B$2:$CH$2,0))</f>
        <v>12464.372862410666</v>
      </c>
      <c r="DX60" s="1">
        <f>INDEX(Auxiliar_OPEX_Drivers!$B$2:$CH$18,MATCH(Auxiliar_OPEX_M!DX$3,Auxiliar_OPEX_Drivers!$B$2:$B$18,0),MATCH($DG60,Auxiliar_OPEX_Drivers!$B$2:$CH$2,0))</f>
        <v>2529794.9236970698</v>
      </c>
      <c r="DY60" s="1">
        <f>INDEX(Auxiliar_OPEX_Drivers!$B$2:$CH$18,MATCH(Auxiliar_OPEX_M!DY$3,Auxiliar_OPEX_Drivers!$B$2:$B$18,0),MATCH($DG60,Auxiliar_OPEX_Drivers!$B$2:$CH$2,0))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4222.8717919572355</v>
      </c>
      <c r="E61" s="51">
        <f ca="1">SUMPRODUCT($CM61:$DD61,INDIRECT(ADDRESS(E$2,$DH$2)):INDIRECT(ADDRESS(E$2,$DY$2)))</f>
        <v>4238.4756558417102</v>
      </c>
      <c r="F61" s="51">
        <f ca="1">SUMPRODUCT($CM61:$DD61,INDIRECT(ADDRESS(F$2,$DH$2)):INDIRECT(ADDRESS(F$2,$DY$2)))</f>
        <v>4254.4033862496426</v>
      </c>
      <c r="G61" s="51">
        <f ca="1">SUMPRODUCT($CM61:$DD61,INDIRECT(ADDRESS(G$2,$DH$2)):INDIRECT(ADDRESS(G$2,$DY$2)))</f>
        <v>4269.1844877570411</v>
      </c>
      <c r="H61" s="51">
        <f ca="1">SUMPRODUCT($CM61:$DD61,INDIRECT(ADDRESS(H$2,$DH$2)):INDIRECT(ADDRESS(H$2,$DY$2)))</f>
        <v>4285.1754493053941</v>
      </c>
      <c r="I61" s="51">
        <f ca="1">SUMPRODUCT($CM61:$DD61,INDIRECT(ADDRESS(I$2,$DH$2)):INDIRECT(ADDRESS(I$2,$DY$2)))</f>
        <v>4301.7420026622522</v>
      </c>
      <c r="J61" s="51">
        <f ca="1">SUMPRODUCT($CM61:$DD61,INDIRECT(ADDRESS(J$2,$DH$2)):INDIRECT(ADDRESS(J$2,$DY$2)))</f>
        <v>4317.1676684631539</v>
      </c>
      <c r="K61" s="51">
        <f ca="1">SUMPRODUCT($CM61:$DD61,INDIRECT(ADDRESS(K$2,$DH$2)):INDIRECT(ADDRESS(K$2,$DY$2)))</f>
        <v>4335.5007757381172</v>
      </c>
      <c r="L61" s="51">
        <f ca="1">SUMPRODUCT($CM61:$DD61,INDIRECT(ADDRESS(L$2,$DH$2)):INDIRECT(ADDRESS(L$2,$DY$2)))</f>
        <v>4352.8296452905997</v>
      </c>
      <c r="M61" s="51">
        <f ca="1">SUMPRODUCT($CM61:$DD61,INDIRECT(ADDRESS(M$2,$DH$2)):INDIRECT(ADDRESS(M$2,$DY$2)))</f>
        <v>4367.9250144997914</v>
      </c>
      <c r="N61" s="51">
        <f ca="1">SUMPRODUCT($CM61:$DD61,INDIRECT(ADDRESS(N$2,$DH$2)):INDIRECT(ADDRESS(N$2,$DY$2)))</f>
        <v>4384.3392043583935</v>
      </c>
      <c r="O61" s="51">
        <f ca="1">SUMPRODUCT($CM61:$DD61,INDIRECT(ADDRESS(O$2,$DH$2)):INDIRECT(ADDRESS(O$2,$DY$2)))</f>
        <v>4402.2959986077312</v>
      </c>
      <c r="P61" s="51">
        <f ca="1">SUMPRODUCT($CM61:$DD61,INDIRECT(ADDRESS(P$2,$DH$2)):INDIRECT(ADDRESS(P$2,$DY$2)))</f>
        <v>4417.9424010460707</v>
      </c>
      <c r="Q61" s="51">
        <f ca="1">SUMPRODUCT($CM61:$DD61,INDIRECT(ADDRESS(Q$2,$DH$2)):INDIRECT(ADDRESS(Q$2,$DY$2)))</f>
        <v>4432.6181691644324</v>
      </c>
      <c r="R61" s="51">
        <f ca="1">SUMPRODUCT($CM61:$DD61,INDIRECT(ADDRESS(R$2,$DH$2)):INDIRECT(ADDRESS(R$2,$DY$2)))</f>
        <v>4447.916198284277</v>
      </c>
      <c r="S61" s="51">
        <f ca="1">SUMPRODUCT($CM61:$DD61,INDIRECT(ADDRESS(S$2,$DH$2)):INDIRECT(ADDRESS(S$2,$DY$2)))</f>
        <v>4464.9039087940409</v>
      </c>
      <c r="T61" s="51">
        <f ca="1">SUMPRODUCT($CM61:$DD61,INDIRECT(ADDRESS(T$2,$DH$2)):INDIRECT(ADDRESS(T$2,$DY$2)))</f>
        <v>4481.4207631709432</v>
      </c>
      <c r="U61" s="51">
        <f ca="1">SUMPRODUCT($CM61:$DD61,INDIRECT(ADDRESS(U$2,$DH$2)):INDIRECT(ADDRESS(U$2,$DY$2)))</f>
        <v>4496.5184949157838</v>
      </c>
      <c r="V61" s="51">
        <f ca="1">SUMPRODUCT($CM61:$DD61,INDIRECT(ADDRESS(V$2,$DH$2)):INDIRECT(ADDRESS(V$2,$DY$2)))</f>
        <v>4510.2890067857916</v>
      </c>
      <c r="W61" s="51">
        <f ca="1">SUMPRODUCT($CM61:$DD61,INDIRECT(ADDRESS(W$2,$DH$2)):INDIRECT(ADDRESS(W$2,$DY$2)))</f>
        <v>4526.8655781509988</v>
      </c>
      <c r="X61" s="51">
        <f ca="1">SUMPRODUCT($CM61:$DD61,INDIRECT(ADDRESS(X$2,$DH$2)):INDIRECT(ADDRESS(X$2,$DY$2)))</f>
        <v>4542.4904430612369</v>
      </c>
      <c r="Y61" s="51">
        <f ca="1">SUMPRODUCT($CM61:$DD61,INDIRECT(ADDRESS(Y$2,$DH$2)):INDIRECT(ADDRESS(Y$2,$DY$2)))</f>
        <v>4558.8116317214572</v>
      </c>
      <c r="Z61" s="51">
        <f ca="1">SUMPRODUCT($CM61:$DD61,INDIRECT(ADDRESS(Z$2,$DH$2)):INDIRECT(ADDRESS(Z$2,$DY$2)))</f>
        <v>4576.3562772970581</v>
      </c>
      <c r="AA61" s="51">
        <f ca="1">SUMPRODUCT($CM61:$DD61,INDIRECT(ADDRESS(AA$2,$DH$2)):INDIRECT(ADDRESS(AA$2,$DY$2)))</f>
        <v>4593.3544782185627</v>
      </c>
      <c r="AB61" s="51">
        <f ca="1">SUMPRODUCT($CM61:$DD61,INDIRECT(ADDRESS(AB$2,$DH$2)):INDIRECT(ADDRESS(AB$2,$DY$2)))</f>
        <v>4606.0841903632272</v>
      </c>
      <c r="AC61" s="51">
        <f ca="1">SUMPRODUCT($CM61:$DD61,INDIRECT(ADDRESS(AC$2,$DH$2)):INDIRECT(ADDRESS(AC$2,$DY$2)))</f>
        <v>4619.4810912366702</v>
      </c>
      <c r="AD61" s="51">
        <f ca="1">SUMPRODUCT($CM61:$DD61,INDIRECT(ADDRESS(AD$2,$DH$2)):INDIRECT(ADDRESS(AD$2,$DY$2)))</f>
        <v>4631.1481274869766</v>
      </c>
      <c r="AE61" s="51">
        <f ca="1">SUMPRODUCT($CM61:$DD61,INDIRECT(ADDRESS(AE$2,$DH$2)):INDIRECT(ADDRESS(AE$2,$DY$2)))</f>
        <v>4641.7750041441068</v>
      </c>
      <c r="AF61" s="51">
        <f ca="1">SUMPRODUCT($CM61:$DD61,INDIRECT(ADDRESS(AF$2,$DH$2)):INDIRECT(ADDRESS(AF$2,$DY$2)))</f>
        <v>4653.2158225774929</v>
      </c>
      <c r="AG61" s="51">
        <f ca="1">SUMPRODUCT($CM61:$DD61,INDIRECT(ADDRESS(AG$2,$DH$2)):INDIRECT(ADDRESS(AG$2,$DY$2)))</f>
        <v>4666.1227686960738</v>
      </c>
      <c r="AH61" s="51">
        <f ca="1">SUMPRODUCT($CM61:$DD61,INDIRECT(ADDRESS(AH$2,$DH$2)):INDIRECT(ADDRESS(AH$2,$DY$2)))</f>
        <v>4679.6064873604773</v>
      </c>
      <c r="AI61" s="51">
        <f ca="1">SUMPRODUCT($CM61:$DD61,INDIRECT(ADDRESS(AI$2,$DH$2)):INDIRECT(ADDRESS(AI$2,$DY$2)))</f>
        <v>4694.2337032123751</v>
      </c>
      <c r="AJ61" s="51">
        <f ca="1">SUMPRODUCT($CM61:$DD61,INDIRECT(ADDRESS(AJ$2,$DH$2)):INDIRECT(ADDRESS(AJ$2,$DY$2)))</f>
        <v>4706.6057268767208</v>
      </c>
      <c r="AK61" s="51">
        <f ca="1">SUMPRODUCT($CM61:$DD61,INDIRECT(ADDRESS(AK$2,$DH$2)):INDIRECT(ADDRESS(AK$2,$DY$2)))</f>
        <v>4722.4232769969904</v>
      </c>
      <c r="AL61" s="51">
        <f ca="1">SUMPRODUCT($CM61:$DD61,INDIRECT(ADDRESS(AL$2,$DH$2)):INDIRECT(ADDRESS(AL$2,$DY$2)))</f>
        <v>4738.3282168969308</v>
      </c>
      <c r="AM61" s="51">
        <f ca="1">SUMPRODUCT($CM61:$DD61,INDIRECT(ADDRESS(AM$2,$DH$2)):INDIRECT(ADDRESS(AM$2,$DY$2)))</f>
        <v>4753.3942149120385</v>
      </c>
      <c r="AN61" s="51">
        <f ca="1">SUMPRODUCT($CM61:$DD61,INDIRECT(ADDRESS(AN$2,$DH$2)):INDIRECT(ADDRESS(AN$2,$DY$2)))</f>
        <v>4766.7770857707019</v>
      </c>
      <c r="AO61" s="51">
        <f ca="1">SUMPRODUCT($CM61:$DD61,INDIRECT(ADDRESS(AO$2,$DH$2)):INDIRECT(ADDRESS(AO$2,$DY$2)))</f>
        <v>4781.1771736647252</v>
      </c>
      <c r="AP61" s="51">
        <f ca="1">SUMPRODUCT($CM61:$DD61,INDIRECT(ADDRESS(AP$2,$DH$2)):INDIRECT(ADDRESS(AP$2,$DY$2)))</f>
        <v>4795.5462067266435</v>
      </c>
      <c r="AQ61" s="51">
        <f ca="1">SUMPRODUCT($CM61:$DD61,INDIRECT(ADDRESS(AQ$2,$DH$2)):INDIRECT(ADDRESS(AQ$2,$DY$2)))</f>
        <v>4808.7260711271347</v>
      </c>
      <c r="AR61" s="51">
        <f ca="1">SUMPRODUCT($CM61:$DD61,INDIRECT(ADDRESS(AR$2,$DH$2)):INDIRECT(ADDRESS(AR$2,$DY$2)))</f>
        <v>4822.9371349277308</v>
      </c>
      <c r="AS61" s="51">
        <f ca="1">SUMPRODUCT($CM61:$DD61,INDIRECT(ADDRESS(AS$2,$DH$2)):INDIRECT(ADDRESS(AS$2,$DY$2)))</f>
        <v>4837.1481987283269</v>
      </c>
      <c r="AT61" s="51">
        <f ca="1">SUMPRODUCT($CM61:$DD61,INDIRECT(ADDRESS(AT$2,$DH$2)):INDIRECT(ADDRESS(AT$2,$DY$2)))</f>
        <v>4850.7301239823619</v>
      </c>
      <c r="AU61" s="51">
        <f ca="1">SUMPRODUCT($CM61:$DD61,INDIRECT(ADDRESS(AU$2,$DH$2)):INDIRECT(ADDRESS(AU$2,$DY$2)))</f>
        <v>4865.8192381402214</v>
      </c>
      <c r="AV61" s="51">
        <f ca="1">SUMPRODUCT($CM61:$DD61,INDIRECT(ADDRESS(AV$2,$DH$2)):INDIRECT(ADDRESS(AV$2,$DY$2)))</f>
        <v>4882.4772157715779</v>
      </c>
      <c r="AW61" s="51">
        <f ca="1">SUMPRODUCT($CM61:$DD61,INDIRECT(ADDRESS(AW$2,$DH$2)):INDIRECT(ADDRESS(AW$2,$DY$2)))</f>
        <v>4898.6419360017508</v>
      </c>
      <c r="AX61" s="51">
        <f ca="1">SUMPRODUCT($CM61:$DD61,INDIRECT(ADDRESS(AX$2,$DH$2)):INDIRECT(ADDRESS(AX$2,$DY$2)))</f>
        <v>4915.5362582214984</v>
      </c>
      <c r="AY61" s="51">
        <f ca="1">SUMPRODUCT($CM61:$DD61,INDIRECT(ADDRESS(AY$2,$DH$2)):INDIRECT(ADDRESS(AY$2,$DY$2)))</f>
        <v>4930.1226501379042</v>
      </c>
      <c r="AZ61" s="51">
        <f ca="1">SUMPRODUCT($CM61:$DD61,INDIRECT(ADDRESS(AZ$2,$DH$2)):INDIRECT(ADDRESS(AZ$2,$DY$2)))</f>
        <v>4940.4578024305774</v>
      </c>
      <c r="BA61" s="51">
        <f ca="1">SUMPRODUCT($CM61:$DD61,INDIRECT(ADDRESS(BA$2,$DH$2)):INDIRECT(ADDRESS(BA$2,$DY$2)))</f>
        <v>4949.8841010146816</v>
      </c>
      <c r="BB61" s="51">
        <f ca="1">SUMPRODUCT($CM61:$DD61,INDIRECT(ADDRESS(BB$2,$DH$2)):INDIRECT(ADDRESS(BB$2,$DY$2)))</f>
        <v>4959.96084172887</v>
      </c>
      <c r="BC61" s="51">
        <f ca="1">SUMPRODUCT($CM61:$DD61,INDIRECT(ADDRESS(BC$2,$DH$2)):INDIRECT(ADDRESS(BC$2,$DY$2)))</f>
        <v>4968.776897481539</v>
      </c>
      <c r="BD61" s="51">
        <f ca="1">SUMPRODUCT($CM61:$DD61,INDIRECT(ADDRESS(BD$2,$DH$2)):INDIRECT(ADDRESS(BD$2,$DY$2)))</f>
        <v>4977.4034921918837</v>
      </c>
      <c r="BE61" s="51">
        <f ca="1">SUMPRODUCT($CM61:$DD61,INDIRECT(ADDRESS(BE$2,$DH$2)):INDIRECT(ADDRESS(BE$2,$DY$2)))</f>
        <v>4986.5696314019106</v>
      </c>
      <c r="BF61" s="51">
        <f ca="1">SUMPRODUCT($CM61:$DD61,INDIRECT(ADDRESS(BF$2,$DH$2)):INDIRECT(ADDRESS(BF$2,$DY$2)))</f>
        <v>4996.4086719153966</v>
      </c>
      <c r="BG61" s="51">
        <f ca="1">SUMPRODUCT($CM61:$DD61,INDIRECT(ADDRESS(BG$2,$DH$2)):INDIRECT(ADDRESS(BG$2,$DY$2)))</f>
        <v>5010.3755114265923</v>
      </c>
      <c r="BH61" s="51">
        <f ca="1">SUMPRODUCT($CM61:$DD61,INDIRECT(ADDRESS(BH$2,$DH$2)):INDIRECT(ADDRESS(BH$2,$DY$2)))</f>
        <v>5024.2122265410089</v>
      </c>
      <c r="BI61" s="51">
        <f ca="1">SUMPRODUCT($CM61:$DD61,INDIRECT(ADDRESS(BI$2,$DH$2)):INDIRECT(ADDRESS(BI$2,$DY$2)))</f>
        <v>5038.0489416554265</v>
      </c>
      <c r="BJ61" s="51">
        <f ca="1">SUMPRODUCT($CM61:$DD61,INDIRECT(ADDRESS(BJ$2,$DH$2)):INDIRECT(ADDRESS(BJ$2,$DY$2)))</f>
        <v>5051.8856567698431</v>
      </c>
      <c r="BK61" s="51">
        <f ca="1">SUMPRODUCT($CM61:$DD61,INDIRECT(ADDRESS(BK$2,$DH$2)):INDIRECT(ADDRESS(BK$2,$DY$2)))</f>
        <v>5065.7223718842597</v>
      </c>
      <c r="BL61" s="51">
        <f ca="1">SUMPRODUCT($CM61:$DD61,INDIRECT(ADDRESS(BL$2,$DH$2)):INDIRECT(ADDRESS(BL$2,$DY$2)))</f>
        <v>5076.7128200810284</v>
      </c>
      <c r="BM61" s="51">
        <f ca="1">SUMPRODUCT($CM61:$DD61,INDIRECT(ADDRESS(BM$2,$DH$2)):INDIRECT(ADDRESS(BM$2,$DY$2)))</f>
        <v>5087.7032682777972</v>
      </c>
      <c r="BN61" s="51">
        <f ca="1">SUMPRODUCT($CM61:$DD61,INDIRECT(ADDRESS(BN$2,$DH$2)):INDIRECT(ADDRESS(BN$2,$DY$2)))</f>
        <v>5098.6937164745659</v>
      </c>
      <c r="BO61" s="51">
        <f ca="1">SUMPRODUCT($CM61:$DD61,INDIRECT(ADDRESS(BO$2,$DH$2)):INDIRECT(ADDRESS(BO$2,$DY$2)))</f>
        <v>5109.6841646713347</v>
      </c>
      <c r="BP61" s="51">
        <f ca="1">SUMPRODUCT($CM61:$DD61,INDIRECT(ADDRESS(BP$2,$DH$2)):INDIRECT(ADDRESS(BP$2,$DY$2)))</f>
        <v>5120.6746128681034</v>
      </c>
      <c r="BQ61" s="51">
        <f ca="1">SUMPRODUCT($CM61:$DD61,INDIRECT(ADDRESS(BQ$2,$DH$2)):INDIRECT(ADDRESS(BQ$2,$DY$2)))</f>
        <v>5131.6650610648721</v>
      </c>
      <c r="BR61" s="51">
        <f ca="1">SUMPRODUCT($CM61:$DD61,INDIRECT(ADDRESS(BR$2,$DH$2)):INDIRECT(ADDRESS(BR$2,$DY$2)))</f>
        <v>5142.65550926164</v>
      </c>
      <c r="BS61" s="51">
        <f ca="1">SUMPRODUCT($CM61:$DD61,INDIRECT(ADDRESS(BS$2,$DH$2)):INDIRECT(ADDRESS(BS$2,$DY$2)))</f>
        <v>5154.8965217753212</v>
      </c>
      <c r="BT61" s="51">
        <f ca="1">SUMPRODUCT($CM61:$DD61,INDIRECT(ADDRESS(BT$2,$DH$2)):INDIRECT(ADDRESS(BT$2,$DY$2)))</f>
        <v>5165.8869699720899</v>
      </c>
      <c r="BU61" s="51">
        <f ca="1">SUMPRODUCT($CM61:$DD61,INDIRECT(ADDRESS(BU$2,$DH$2)):INDIRECT(ADDRESS(BU$2,$DY$2)))</f>
        <v>5176.8774181688586</v>
      </c>
      <c r="BV61" s="51">
        <f ca="1">SUMPRODUCT($CM61:$DD61,INDIRECT(ADDRESS(BV$2,$DH$2)):INDIRECT(ADDRESS(BV$2,$DY$2)))</f>
        <v>5187.8678663656274</v>
      </c>
      <c r="BW61" s="51">
        <f ca="1">SUMPRODUCT($CM61:$DD61,INDIRECT(ADDRESS(BW$2,$DH$2)):INDIRECT(ADDRESS(BW$2,$DY$2)))</f>
        <v>5198.8583145623952</v>
      </c>
      <c r="BX61" s="51">
        <f ca="1">SUMPRODUCT($CM61:$DD61,INDIRECT(ADDRESS(BX$2,$DH$2)):INDIRECT(ADDRESS(BX$2,$DY$2)))</f>
        <v>5212.6950296768127</v>
      </c>
      <c r="BY61" s="51">
        <f ca="1">SUMPRODUCT($CM61:$DD61,INDIRECT(ADDRESS(BY$2,$DH$2)):INDIRECT(ADDRESS(BY$2,$DY$2)))</f>
        <v>5226.5317447912294</v>
      </c>
      <c r="BZ61" s="51">
        <f ca="1">SUMPRODUCT($CM61:$DD61,INDIRECT(ADDRESS(BZ$2,$DH$2)):INDIRECT(ADDRESS(BZ$2,$DY$2)))</f>
        <v>5240.368459905646</v>
      </c>
      <c r="CA61" s="51">
        <f ca="1">SUMPRODUCT($CM61:$DD61,INDIRECT(ADDRESS(CA$2,$DH$2)):INDIRECT(ADDRESS(CA$2,$DY$2)))</f>
        <v>5254.2051750200635</v>
      </c>
      <c r="CB61" s="51">
        <f ca="1">SUMPRODUCT($CM61:$DD61,INDIRECT(ADDRESS(CB$2,$DH$2)):INDIRECT(ADDRESS(CB$2,$DY$2)))</f>
        <v>5268.0418901344801</v>
      </c>
      <c r="CC61" s="51">
        <f ca="1">SUMPRODUCT($CM61:$DD61,INDIRECT(ADDRESS(CC$2,$DH$2)):INDIRECT(ADDRESS(CC$2,$DY$2)))</f>
        <v>5281.8786052488967</v>
      </c>
      <c r="CD61" s="51">
        <f ca="1">SUMPRODUCT($CM61:$DD61,INDIRECT(ADDRESS(CD$2,$DH$2)):INDIRECT(ADDRESS(CD$2,$DY$2)))</f>
        <v>5295.7153203633134</v>
      </c>
      <c r="CF61" s="51">
        <f t="shared" ca="1" si="8"/>
        <v>51731.911080731064</v>
      </c>
      <c r="CG61" s="51">
        <f t="shared" ca="1" si="8"/>
        <v>54049.487350610652</v>
      </c>
      <c r="CH61" s="51">
        <f t="shared" ca="1" si="8"/>
        <v>56112.418630760076</v>
      </c>
      <c r="CI61" s="51">
        <f t="shared" ca="1" si="8"/>
        <v>58155.639293200577</v>
      </c>
      <c r="CJ61" s="51">
        <f t="shared" ca="1" si="8"/>
        <v>59969.706146441989</v>
      </c>
      <c r="CK61" s="51">
        <f t="shared" ca="1" si="8"/>
        <v>61652.176243543625</v>
      </c>
      <c r="CM61" s="1">
        <f>VLOOKUP($A61,Auxiliar_OPEX_CustosUnit!$A$4:$BT$129,COLUMN(Auxiliar_OPEX_CustosUnit!S$2),0)</f>
        <v>0</v>
      </c>
      <c r="CN61" s="1">
        <f>VLOOKUP($A61,Auxiliar_OPEX_CustosUnit!$A$4:$BT$129,COLUMN(Auxiliar_OPEX_CustosUnit!T$2),0)</f>
        <v>0</v>
      </c>
      <c r="CO61" s="1">
        <f>VLOOKUP($A61,Auxiliar_OPEX_CustosUnit!$A$4:$BT$129,COLUMN(Auxiliar_OPEX_CustosUnit!U$2),0)</f>
        <v>1281.42832717084</v>
      </c>
      <c r="CP61" s="1">
        <f>VLOOKUP($A61,Auxiliar_OPEX_CustosUnit!$A$4:$BT$129,COLUMN(Auxiliar_OPEX_CustosUnit!V$2),0)</f>
        <v>0</v>
      </c>
      <c r="CQ61" s="1">
        <f>VLOOKUP($A61,Auxiliar_OPEX_CustosUnit!$A$4:$BT$129,COLUMN(Auxiliar_OPEX_CustosUnit!W$2),0)</f>
        <v>0</v>
      </c>
      <c r="CR61" s="1">
        <f>VLOOKUP($A61,Auxiliar_OPEX_CustosUnit!$A$4:$BT$129,COLUMN(Auxiliar_OPEX_CustosUnit!X$2),0)</f>
        <v>0</v>
      </c>
      <c r="CS61" s="1">
        <f>VLOOKUP($A61,Auxiliar_OPEX_CustosUnit!$A$4:$BT$129,COLUMN(Auxiliar_OPEX_CustosUnit!Y$2),0)</f>
        <v>0</v>
      </c>
      <c r="CT61" s="1">
        <f>VLOOKUP($A61,Auxiliar_OPEX_CustosUnit!$A$4:$BT$129,COLUMN(Auxiliar_OPEX_CustosUnit!Z$2),0)</f>
        <v>0</v>
      </c>
      <c r="CU61" s="1">
        <f>VLOOKUP($A61,Auxiliar_OPEX_CustosUnit!$A$4:$BT$129,COLUMN(Auxiliar_OPEX_CustosUnit!AA$2),0)</f>
        <v>0.29161784673191998</v>
      </c>
      <c r="CV61" s="1">
        <f>VLOOKUP($A61,Auxiliar_OPEX_CustosUnit!$A$4:$BT$129,COLUMN(Auxiliar_OPEX_CustosUnit!AB$2),0)</f>
        <v>0</v>
      </c>
      <c r="CW61" s="1">
        <f>VLOOKUP($A61,Auxiliar_OPEX_CustosUnit!$A$4:$BT$129,COLUMN(Auxiliar_OPEX_CustosUnit!AC$2),0)</f>
        <v>1.7477955934E-4</v>
      </c>
      <c r="CX61" s="1">
        <f>VLOOKUP($A61,Auxiliar_OPEX_CustosUnit!$A$4:$BT$129,COLUMN(Auxiliar_OPEX_CustosUnit!AD$2),0)</f>
        <v>0</v>
      </c>
      <c r="CY61" s="1">
        <f>VLOOKUP($A61,Auxiliar_OPEX_CustosUnit!$A$4:$BT$129,COLUMN(Auxiliar_OPEX_CustosUnit!AE$2),0)</f>
        <v>0</v>
      </c>
      <c r="CZ61" s="1">
        <f>VLOOKUP($A61,Auxiliar_OPEX_CustosUnit!$A$4:$BT$129,COLUMN(Auxiliar_OPEX_CustosUnit!AF$2),0)</f>
        <v>0</v>
      </c>
      <c r="DA61" s="1">
        <f>VLOOKUP($A61,Auxiliar_OPEX_CustosUnit!$A$4:$BT$129,COLUMN(Auxiliar_OPEX_CustosUnit!AG$2),0)</f>
        <v>0</v>
      </c>
      <c r="DB61" s="1">
        <f>VLOOKUP($A61,Auxiliar_OPEX_CustosUnit!$A$4:$BT$129,COLUMN(Auxiliar_OPEX_CustosUnit!AH$2),0)</f>
        <v>0</v>
      </c>
      <c r="DC61" s="1">
        <f>VLOOKUP($A61,Auxiliar_OPEX_CustosUnit!$A$4:$BT$129,COLUMN(Auxiliar_OPEX_CustosUnit!AI$2),0)</f>
        <v>0</v>
      </c>
      <c r="DD61" s="1">
        <f>VLOOKUP($A61,Auxiliar_OPEX_CustosUnit!$A$4:$BT$129,COLUMN(Auxiliar_OPEX_CustosUnit!AJ$2),0)</f>
        <v>0</v>
      </c>
      <c r="DG61" s="60">
        <v>44986</v>
      </c>
      <c r="DH61" s="1">
        <v>1</v>
      </c>
      <c r="DI61" s="1">
        <f>INDEX(Auxiliar_OPEX_Drivers!$B$2:$CH$18,MATCH(Auxiliar_OPEX_M!DI$3,Auxiliar_OPEX_Drivers!$B$2:$B$18,0),MATCH($DG61,Auxiliar_OPEX_Drivers!$B$2:$CH$2,0))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INDEX(Auxiliar_OPEX_Drivers!$B$2:$CH$18,MATCH(Auxiliar_OPEX_M!DK$3,Auxiliar_OPEX_Drivers!$B$2:$B$18,0),MATCH($DG61,Auxiliar_OPEX_Drivers!$B$2:$CH$2,0))</f>
        <v>15.089992158372311</v>
      </c>
      <c r="DL61" s="1">
        <f>INDEX(Auxiliar_OPEX_Drivers!$B$2:$CH$18,MATCH(Auxiliar_OPEX_M!DL$3,Auxiliar_OPEX_Drivers!$B$2:$B$18,0),MATCH($DG61,Auxiliar_OPEX_Drivers!$B$2:$CH$2,0))</f>
        <v>65.91221025989482</v>
      </c>
      <c r="DM61" s="1">
        <f>INDEX(Auxiliar_OPEX_Drivers!$B$2:$CH$18,MATCH(Auxiliar_OPEX_M!DM$3,Auxiliar_OPEX_Drivers!$B$2:$B$18,0),MATCH($DG61,Auxiliar_OPEX_Drivers!$B$2:$CH$2,0))</f>
        <v>13</v>
      </c>
      <c r="DN61" s="1">
        <f>INDEX(Auxiliar_OPEX_Drivers!$B$2:$CH$18,MATCH(Auxiliar_OPEX_M!DN$3,Auxiliar_OPEX_Drivers!$B$2:$B$18,0),MATCH($DG61,Auxiliar_OPEX_Drivers!$B$2:$CH$2,0))</f>
        <v>732.96073480388213</v>
      </c>
      <c r="DO61" s="1">
        <f>INDEX(Auxiliar_OPEX_Drivers!$B$2:$CH$18,MATCH(Auxiliar_OPEX_M!DO$3,Auxiliar_OPEX_Drivers!$B$2:$B$18,0),MATCH($DG61,Auxiliar_OPEX_Drivers!$B$2:$CH$2,0))</f>
        <v>12</v>
      </c>
      <c r="DP61" s="1">
        <f>INDEX(Auxiliar_OPEX_Drivers!$B$2:$CH$18,MATCH(Auxiliar_OPEX_M!DP$3,Auxiliar_OPEX_Drivers!$B$2:$B$18,0),MATCH($DG61,Auxiliar_OPEX_Drivers!$B$2:$CH$2,0))</f>
        <v>201.63736351501933</v>
      </c>
      <c r="DQ61" s="1">
        <f>INDEX(Auxiliar_OPEX_Drivers!$B$2:$CH$18,MATCH(Auxiliar_OPEX_M!DQ$3,Auxiliar_OPEX_Drivers!$B$2:$B$18,0),MATCH($DG61,Auxiliar_OPEX_Drivers!$B$2:$CH$2,0))</f>
        <v>37.272498039593074</v>
      </c>
      <c r="DR61" s="1">
        <f>INDEX(Auxiliar_OPEX_Drivers!$B$2:$CH$18,MATCH(Auxiliar_OPEX_M!DR$3,Auxiliar_OPEX_Drivers!$B$2:$B$18,0),MATCH($DG61,Auxiliar_OPEX_Drivers!$B$2:$CH$2,0))</f>
        <v>21157048.196478389</v>
      </c>
      <c r="DS61" s="1">
        <f>INDEX(Auxiliar_OPEX_Drivers!$B$2:$CH$18,MATCH(Auxiliar_OPEX_M!DS$3,Auxiliar_OPEX_Drivers!$B$2:$B$18,0),MATCH($DG61,Auxiliar_OPEX_Drivers!$B$2:$CH$2,0))</f>
        <v>79166.666666666701</v>
      </c>
      <c r="DT61" s="1">
        <f>INDEX(Auxiliar_OPEX_Drivers!$B$2:$CH$18,MATCH(Auxiliar_OPEX_M!DT$3,Auxiliar_OPEX_Drivers!$B$2:$B$18,0),MATCH($DG61,Auxiliar_OPEX_Drivers!$B$2:$CH$2,0))</f>
        <v>12636.960522391884</v>
      </c>
      <c r="DU61" s="1">
        <f>INDEX(Auxiliar_OPEX_Drivers!$B$2:$CH$18,MATCH(Auxiliar_OPEX_M!DU$3,Auxiliar_OPEX_Drivers!$B$2:$B$18,0),MATCH($DG61,Auxiliar_OPEX_Drivers!$B$2:$CH$2,0))</f>
        <v>6297.706195743126</v>
      </c>
      <c r="DV61" s="1">
        <f>INDEX(Auxiliar_OPEX_Drivers!$B$2:$CH$18,MATCH(Auxiliar_OPEX_M!DV$3,Auxiliar_OPEX_Drivers!$B$2:$B$18,0),MATCH($DG61,Auxiliar_OPEX_Drivers!$B$2:$CH$2,0))</f>
        <v>2516046.2905900632</v>
      </c>
      <c r="DW61" s="1">
        <f>INDEX(Auxiliar_OPEX_Drivers!$B$2:$CH$18,MATCH(Auxiliar_OPEX_M!DW$3,Auxiliar_OPEX_Drivers!$B$2:$B$18,0),MATCH($DG61,Auxiliar_OPEX_Drivers!$B$2:$CH$2,0))</f>
        <v>12464.372862409573</v>
      </c>
      <c r="DX61" s="1">
        <f>INDEX(Auxiliar_OPEX_Drivers!$B$2:$CH$18,MATCH(Auxiliar_OPEX_M!DX$3,Auxiliar_OPEX_Drivers!$B$2:$B$18,0),MATCH($DG61,Auxiliar_OPEX_Drivers!$B$2:$CH$2,0))</f>
        <v>2541340.8842194616</v>
      </c>
      <c r="DY61" s="1">
        <f>INDEX(Auxiliar_OPEX_Drivers!$B$2:$CH$18,MATCH(Auxiliar_OPEX_M!DY$3,Auxiliar_OPEX_Drivers!$B$2:$B$18,0),MATCH($DG61,Auxiliar_OPEX_Drivers!$B$2:$CH$2,0))</f>
        <v>1077.8727987767618</v>
      </c>
    </row>
    <row r="62" spans="1:129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4847.846079017374</v>
      </c>
      <c r="E62" s="51">
        <f ca="1">SUMPRODUCT($CM62:$DD62,INDIRECT(ADDRESS(E$2,$DH$2)):INDIRECT(ADDRESS(E$2,$DY$2)))</f>
        <v>4684.7418228030065</v>
      </c>
      <c r="F62" s="51">
        <f ca="1">SUMPRODUCT($CM62:$DD62,INDIRECT(ADDRESS(F$2,$DH$2)):INDIRECT(ADDRESS(F$2,$DY$2)))</f>
        <v>4832.031920240026</v>
      </c>
      <c r="G62" s="51">
        <f ca="1">SUMPRODUCT($CM62:$DD62,INDIRECT(ADDRESS(G$2,$DH$2)):INDIRECT(ADDRESS(G$2,$DY$2)))</f>
        <v>5029.4689395171226</v>
      </c>
      <c r="H62" s="51">
        <f ca="1">SUMPRODUCT($CM62:$DD62,INDIRECT(ADDRESS(H$2,$DH$2)):INDIRECT(ADDRESS(H$2,$DY$2)))</f>
        <v>5154.1128642775411</v>
      </c>
      <c r="I62" s="51">
        <f ca="1">SUMPRODUCT($CM62:$DD62,INDIRECT(ADDRESS(I$2,$DH$2)):INDIRECT(ADDRESS(I$2,$DY$2)))</f>
        <v>4298.8726485360721</v>
      </c>
      <c r="J62" s="51">
        <f ca="1">SUMPRODUCT($CM62:$DD62,INDIRECT(ADDRESS(J$2,$DH$2)):INDIRECT(ADDRESS(J$2,$DY$2)))</f>
        <v>2477.2015684168587</v>
      </c>
      <c r="K62" s="51">
        <f ca="1">SUMPRODUCT($CM62:$DD62,INDIRECT(ADDRESS(K$2,$DH$2)):INDIRECT(ADDRESS(K$2,$DY$2)))</f>
        <v>2913.5023545889603</v>
      </c>
      <c r="L62" s="51">
        <f ca="1">SUMPRODUCT($CM62:$DD62,INDIRECT(ADDRESS(L$2,$DH$2)):INDIRECT(ADDRESS(L$2,$DY$2)))</f>
        <v>4294.2900385225603</v>
      </c>
      <c r="M62" s="51">
        <f ca="1">SUMPRODUCT($CM62:$DD62,INDIRECT(ADDRESS(M$2,$DH$2)):INDIRECT(ADDRESS(M$2,$DY$2)))</f>
        <v>5401.0324123130604</v>
      </c>
      <c r="N62" s="51">
        <f ca="1">SUMPRODUCT($CM62:$DD62,INDIRECT(ADDRESS(N$2,$DH$2)):INDIRECT(ADDRESS(N$2,$DY$2)))</f>
        <v>5542.7375629965782</v>
      </c>
      <c r="O62" s="51">
        <f ca="1">SUMPRODUCT($CM62:$DD62,INDIRECT(ADDRESS(O$2,$DH$2)):INDIRECT(ADDRESS(O$2,$DY$2)))</f>
        <v>5586.3550327214443</v>
      </c>
      <c r="P62" s="51">
        <f ca="1">SUMPRODUCT($CM62:$DD62,INDIRECT(ADDRESS(P$2,$DH$2)):INDIRECT(ADDRESS(P$2,$DY$2)))</f>
        <v>5298.9968538194798</v>
      </c>
      <c r="Q62" s="51">
        <f ca="1">SUMPRODUCT($CM62:$DD62,INDIRECT(ADDRESS(Q$2,$DH$2)):INDIRECT(ADDRESS(Q$2,$DY$2)))</f>
        <v>5207.425075529145</v>
      </c>
      <c r="R62" s="51">
        <f ca="1">SUMPRODUCT($CM62:$DD62,INDIRECT(ADDRESS(R$2,$DH$2)):INDIRECT(ADDRESS(R$2,$DY$2)))</f>
        <v>5177.4464147434683</v>
      </c>
      <c r="S62" s="51">
        <f ca="1">SUMPRODUCT($CM62:$DD62,INDIRECT(ADDRESS(S$2,$DH$2)):INDIRECT(ADDRESS(S$2,$DY$2)))</f>
        <v>5233.1291950401865</v>
      </c>
      <c r="T62" s="51">
        <f ca="1">SUMPRODUCT($CM62:$DD62,INDIRECT(ADDRESS(T$2,$DH$2)):INDIRECT(ADDRESS(T$2,$DY$2)))</f>
        <v>5166.7869286065425</v>
      </c>
      <c r="U62" s="51">
        <f ca="1">SUMPRODUCT($CM62:$DD62,INDIRECT(ADDRESS(U$2,$DH$2)):INDIRECT(ADDRESS(U$2,$DY$2)))</f>
        <v>3644.0681056574576</v>
      </c>
      <c r="V62" s="51">
        <f ca="1">SUMPRODUCT($CM62:$DD62,INDIRECT(ADDRESS(V$2,$DH$2)):INDIRECT(ADDRESS(V$2,$DY$2)))</f>
        <v>1996.7474273874566</v>
      </c>
      <c r="W62" s="51">
        <f ca="1">SUMPRODUCT($CM62:$DD62,INDIRECT(ADDRESS(W$2,$DH$2)):INDIRECT(ADDRESS(W$2,$DY$2)))</f>
        <v>2933.1476201489531</v>
      </c>
      <c r="X62" s="51">
        <f ca="1">SUMPRODUCT($CM62:$DD62,INDIRECT(ADDRESS(X$2,$DH$2)):INDIRECT(ADDRESS(X$2,$DY$2)))</f>
        <v>4515.6250424280424</v>
      </c>
      <c r="Y62" s="51">
        <f ca="1">SUMPRODUCT($CM62:$DD62,INDIRECT(ADDRESS(Y$2,$DH$2)):INDIRECT(ADDRESS(Y$2,$DY$2)))</f>
        <v>5929.2849629332322</v>
      </c>
      <c r="Z62" s="51">
        <f ca="1">SUMPRODUCT($CM62:$DD62,INDIRECT(ADDRESS(Z$2,$DH$2)):INDIRECT(ADDRESS(Z$2,$DY$2)))</f>
        <v>6138.049837083001</v>
      </c>
      <c r="AA62" s="51">
        <f ca="1">SUMPRODUCT($CM62:$DD62,INDIRECT(ADDRESS(AA$2,$DH$2)):INDIRECT(ADDRESS(AA$2,$DY$2)))</f>
        <v>6112.1576700053338</v>
      </c>
      <c r="AB62" s="51">
        <f ca="1">SUMPRODUCT($CM62:$DD62,INDIRECT(ADDRESS(AB$2,$DH$2)):INDIRECT(ADDRESS(AB$2,$DY$2)))</f>
        <v>6146.050298263619</v>
      </c>
      <c r="AC62" s="51">
        <f ca="1">SUMPRODUCT($CM62:$DD62,INDIRECT(ADDRESS(AC$2,$DH$2)):INDIRECT(ADDRESS(AC$2,$DY$2)))</f>
        <v>6192.6092633768676</v>
      </c>
      <c r="AD62" s="51">
        <f ca="1">SUMPRODUCT($CM62:$DD62,INDIRECT(ADDRESS(AD$2,$DH$2)):INDIRECT(ADDRESS(AD$2,$DY$2)))</f>
        <v>6139.2464627384597</v>
      </c>
      <c r="AE62" s="51">
        <f ca="1">SUMPRODUCT($CM62:$DD62,INDIRECT(ADDRESS(AE$2,$DH$2)):INDIRECT(ADDRESS(AE$2,$DY$2)))</f>
        <v>6242.5641104268088</v>
      </c>
      <c r="AF62" s="51">
        <f ca="1">SUMPRODUCT($CM62:$DD62,INDIRECT(ADDRESS(AF$2,$DH$2)):INDIRECT(ADDRESS(AF$2,$DY$2)))</f>
        <v>6199.7512794626946</v>
      </c>
      <c r="AG62" s="51">
        <f ca="1">SUMPRODUCT($CM62:$DD62,INDIRECT(ADDRESS(AG$2,$DH$2)):INDIRECT(ADDRESS(AG$2,$DY$2)))</f>
        <v>4123.9264279032304</v>
      </c>
      <c r="AH62" s="51">
        <f ca="1">SUMPRODUCT($CM62:$DD62,INDIRECT(ADDRESS(AH$2,$DH$2)):INDIRECT(ADDRESS(AH$2,$DY$2)))</f>
        <v>2183.5218077786085</v>
      </c>
      <c r="AI62" s="51">
        <f ca="1">SUMPRODUCT($CM62:$DD62,INDIRECT(ADDRESS(AI$2,$DH$2)):INDIRECT(ADDRESS(AI$2,$DY$2)))</f>
        <v>3586.2232432255842</v>
      </c>
      <c r="AJ62" s="51">
        <f ca="1">SUMPRODUCT($CM62:$DD62,INDIRECT(ADDRESS(AJ$2,$DH$2)):INDIRECT(ADDRESS(AJ$2,$DY$2)))</f>
        <v>5137.9763890253407</v>
      </c>
      <c r="AK62" s="51">
        <f ca="1">SUMPRODUCT($CM62:$DD62,INDIRECT(ADDRESS(AK$2,$DH$2)):INDIRECT(ADDRESS(AK$2,$DY$2)))</f>
        <v>5878.7619531359705</v>
      </c>
      <c r="AL62" s="51">
        <f ca="1">SUMPRODUCT($CM62:$DD62,INDIRECT(ADDRESS(AL$2,$DH$2)):INDIRECT(ADDRESS(AL$2,$DY$2)))</f>
        <v>5922.0052801093443</v>
      </c>
      <c r="AM62" s="51">
        <f ca="1">SUMPRODUCT($CM62:$DD62,INDIRECT(ADDRESS(AM$2,$DH$2)):INDIRECT(ADDRESS(AM$2,$DY$2)))</f>
        <v>5909.6627791433175</v>
      </c>
      <c r="AN62" s="51">
        <f ca="1">SUMPRODUCT($CM62:$DD62,INDIRECT(ADDRESS(AN$2,$DH$2)):INDIRECT(ADDRESS(AN$2,$DY$2)))</f>
        <v>6122.4852763818881</v>
      </c>
      <c r="AO62" s="51">
        <f ca="1">SUMPRODUCT($CM62:$DD62,INDIRECT(ADDRESS(AO$2,$DH$2)):INDIRECT(ADDRESS(AO$2,$DY$2)))</f>
        <v>6086.0463209672271</v>
      </c>
      <c r="AP62" s="51">
        <f ca="1">SUMPRODUCT($CM62:$DD62,INDIRECT(ADDRESS(AP$2,$DH$2)):INDIRECT(ADDRESS(AP$2,$DY$2)))</f>
        <v>5980.7357612893511</v>
      </c>
      <c r="AQ62" s="51">
        <f ca="1">SUMPRODUCT($CM62:$DD62,INDIRECT(ADDRESS(AQ$2,$DH$2)):INDIRECT(ADDRESS(AQ$2,$DY$2)))</f>
        <v>5928.218847852444</v>
      </c>
      <c r="AR62" s="51">
        <f ca="1">SUMPRODUCT($CM62:$DD62,INDIRECT(ADDRESS(AR$2,$DH$2)):INDIRECT(ADDRESS(AR$2,$DY$2)))</f>
        <v>6079.056900143044</v>
      </c>
      <c r="AS62" s="51">
        <f ca="1">SUMPRODUCT($CM62:$DD62,INDIRECT(ADDRESS(AS$2,$DH$2)):INDIRECT(ADDRESS(AS$2,$DY$2)))</f>
        <v>4589.3049775640102</v>
      </c>
      <c r="AT62" s="51">
        <f ca="1">SUMPRODUCT($CM62:$DD62,INDIRECT(ADDRESS(AT$2,$DH$2)):INDIRECT(ADDRESS(AT$2,$DY$2)))</f>
        <v>2935.7287945919215</v>
      </c>
      <c r="AU62" s="51">
        <f ca="1">SUMPRODUCT($CM62:$DD62,INDIRECT(ADDRESS(AU$2,$DH$2)):INDIRECT(ADDRESS(AU$2,$DY$2)))</f>
        <v>3856.6567667859531</v>
      </c>
      <c r="AV62" s="51">
        <f ca="1">SUMPRODUCT($CM62:$DD62,INDIRECT(ADDRESS(AV$2,$DH$2)):INDIRECT(ADDRESS(AV$2,$DY$2)))</f>
        <v>5462.6454069279171</v>
      </c>
      <c r="AW62" s="51">
        <f ca="1">SUMPRODUCT($CM62:$DD62,INDIRECT(ADDRESS(AW$2,$DH$2)):INDIRECT(ADDRESS(AW$2,$DY$2)))</f>
        <v>6544.2808698466324</v>
      </c>
      <c r="AX62" s="51">
        <f ca="1">SUMPRODUCT($CM62:$DD62,INDIRECT(ADDRESS(AX$2,$DH$2)):INDIRECT(ADDRESS(AX$2,$DY$2)))</f>
        <v>6502.146448262276</v>
      </c>
      <c r="AY62" s="51">
        <f ca="1">SUMPRODUCT($CM62:$DD62,INDIRECT(ADDRESS(AY$2,$DH$2)):INDIRECT(ADDRESS(AY$2,$DY$2)))</f>
        <v>6054.0025124871372</v>
      </c>
      <c r="AZ62" s="51">
        <f ca="1">SUMPRODUCT($CM62:$DD62,INDIRECT(ADDRESS(AZ$2,$DH$2)):INDIRECT(ADDRESS(AZ$2,$DY$2)))</f>
        <v>6185.2224590165588</v>
      </c>
      <c r="BA62" s="51">
        <f ca="1">SUMPRODUCT($CM62:$DD62,INDIRECT(ADDRESS(BA$2,$DH$2)):INDIRECT(ADDRESS(BA$2,$DY$2)))</f>
        <v>5920.6653376677859</v>
      </c>
      <c r="BB62" s="51">
        <f ca="1">SUMPRODUCT($CM62:$DD62,INDIRECT(ADDRESS(BB$2,$DH$2)):INDIRECT(ADDRESS(BB$2,$DY$2)))</f>
        <v>6244.4825942222069</v>
      </c>
      <c r="BC62" s="51">
        <f ca="1">SUMPRODUCT($CM62:$DD62,INDIRECT(ADDRESS(BC$2,$DH$2)):INDIRECT(ADDRESS(BC$2,$DY$2)))</f>
        <v>6120.4784067720502</v>
      </c>
      <c r="BD62" s="51">
        <f ca="1">SUMPRODUCT($CM62:$DD62,INDIRECT(ADDRESS(BD$2,$DH$2)):INDIRECT(ADDRESS(BD$2,$DY$2)))</f>
        <v>5999.3061328785279</v>
      </c>
      <c r="BE62" s="51">
        <f ca="1">SUMPRODUCT($CM62:$DD62,INDIRECT(ADDRESS(BE$2,$DH$2)):INDIRECT(ADDRESS(BE$2,$DY$2)))</f>
        <v>3948.9236346700827</v>
      </c>
      <c r="BF62" s="51">
        <f ca="1">SUMPRODUCT($CM62:$DD62,INDIRECT(ADDRESS(BF$2,$DH$2)):INDIRECT(ADDRESS(BF$2,$DY$2)))</f>
        <v>2110.5775763755801</v>
      </c>
      <c r="BG62" s="51">
        <f ca="1">SUMPRODUCT($CM62:$DD62,INDIRECT(ADDRESS(BG$2,$DH$2)):INDIRECT(ADDRESS(BG$2,$DY$2)))</f>
        <v>4604.0715263385864</v>
      </c>
      <c r="BH62" s="51">
        <f ca="1">SUMPRODUCT($CM62:$DD62,INDIRECT(ADDRESS(BH$2,$DH$2)):INDIRECT(ADDRESS(BH$2,$DY$2)))</f>
        <v>5914.1850952872428</v>
      </c>
      <c r="BI62" s="51">
        <f ca="1">SUMPRODUCT($CM62:$DD62,INDIRECT(ADDRESS(BI$2,$DH$2)):INDIRECT(ADDRESS(BI$2,$DY$2)))</f>
        <v>5914.1850952867671</v>
      </c>
      <c r="BJ62" s="51">
        <f ca="1">SUMPRODUCT($CM62:$DD62,INDIRECT(ADDRESS(BJ$2,$DH$2)):INDIRECT(ADDRESS(BJ$2,$DY$2)))</f>
        <v>5914.1850952872328</v>
      </c>
      <c r="BK62" s="51">
        <f ca="1">SUMPRODUCT($CM62:$DD62,INDIRECT(ADDRESS(BK$2,$DH$2)):INDIRECT(ADDRESS(BK$2,$DY$2)))</f>
        <v>5696.2852494813933</v>
      </c>
      <c r="BL62" s="51">
        <f ca="1">SUMPRODUCT($CM62:$DD62,INDIRECT(ADDRESS(BL$2,$DH$2)):INDIRECT(ADDRESS(BL$2,$DY$2)))</f>
        <v>5661.2810952171303</v>
      </c>
      <c r="BM62" s="51">
        <f ca="1">SUMPRODUCT($CM62:$DD62,INDIRECT(ADDRESS(BM$2,$DH$2)):INDIRECT(ADDRESS(BM$2,$DY$2)))</f>
        <v>5066.8867326077516</v>
      </c>
      <c r="BN62" s="51">
        <f ca="1">SUMPRODUCT($CM62:$DD62,INDIRECT(ADDRESS(BN$2,$DH$2)):INDIRECT(ADDRESS(BN$2,$DY$2)))</f>
        <v>5066.8867326080572</v>
      </c>
      <c r="BO62" s="51">
        <f ca="1">SUMPRODUCT($CM62:$DD62,INDIRECT(ADDRESS(BO$2,$DH$2)):INDIRECT(ADDRESS(BO$2,$DY$2)))</f>
        <v>5284.7865784134228</v>
      </c>
      <c r="BP62" s="51">
        <f ca="1">SUMPRODUCT($CM62:$DD62,INDIRECT(ADDRESS(BP$2,$DH$2)):INDIRECT(ADDRESS(BP$2,$DY$2)))</f>
        <v>5066.8867326079462</v>
      </c>
      <c r="BQ62" s="51">
        <f ca="1">SUMPRODUCT($CM62:$DD62,INDIRECT(ADDRESS(BQ$2,$DH$2)):INDIRECT(ADDRESS(BQ$2,$DY$2)))</f>
        <v>4280.0723465249548</v>
      </c>
      <c r="BR62" s="51">
        <f ca="1">SUMPRODUCT($CM62:$DD62,INDIRECT(ADDRESS(BR$2,$DH$2)):INDIRECT(ADDRESS(BR$2,$DY$2)))</f>
        <v>3069.3155428630034</v>
      </c>
      <c r="BS62" s="51">
        <f ca="1">SUMPRODUCT($CM62:$DD62,INDIRECT(ADDRESS(BS$2,$DH$2)):INDIRECT(ADDRESS(BS$2,$DY$2)))</f>
        <v>3929.5913297050738</v>
      </c>
      <c r="BT62" s="51">
        <f ca="1">SUMPRODUCT($CM62:$DD62,INDIRECT(ADDRESS(BT$2,$DH$2)):INDIRECT(ADDRESS(BT$2,$DY$2)))</f>
        <v>5201.9178481569461</v>
      </c>
      <c r="BU62" s="51">
        <f ca="1">SUMPRODUCT($CM62:$DD62,INDIRECT(ADDRESS(BU$2,$DH$2)):INDIRECT(ADDRESS(BU$2,$DY$2)))</f>
        <v>5293.9306068514397</v>
      </c>
      <c r="BV62" s="51">
        <f ca="1">SUMPRODUCT($CM62:$DD62,INDIRECT(ADDRESS(BV$2,$DH$2)):INDIRECT(ADDRESS(BV$2,$DY$2)))</f>
        <v>5293.9306068513306</v>
      </c>
      <c r="BW62" s="51">
        <f ca="1">SUMPRODUCT($CM62:$DD62,INDIRECT(ADDRESS(BW$2,$DH$2)):INDIRECT(ADDRESS(BW$2,$DY$2)))</f>
        <v>5234.6254320451935</v>
      </c>
      <c r="BX62" s="51">
        <f ca="1">SUMPRODUCT($CM62:$DD62,INDIRECT(ADDRESS(BX$2,$DH$2)):INDIRECT(ADDRESS(BX$2,$DY$2)))</f>
        <v>6264.1834261550139</v>
      </c>
      <c r="BY62" s="51">
        <f ca="1">SUMPRODUCT($CM62:$DD62,INDIRECT(ADDRESS(BY$2,$DH$2)):INDIRECT(ADDRESS(BY$2,$DY$2)))</f>
        <v>5828.383734544268</v>
      </c>
      <c r="BZ62" s="51">
        <f ca="1">SUMPRODUCT($CM62:$DD62,INDIRECT(ADDRESS(BZ$2,$DH$2)):INDIRECT(ADDRESS(BZ$2,$DY$2)))</f>
        <v>5828.3837345444172</v>
      </c>
      <c r="CA62" s="51">
        <f ca="1">SUMPRODUCT($CM62:$DD62,INDIRECT(ADDRESS(CA$2,$DH$2)):INDIRECT(ADDRESS(CA$2,$DY$2)))</f>
        <v>6046.283580349992</v>
      </c>
      <c r="CB62" s="51">
        <f ca="1">SUMPRODUCT($CM62:$DD62,INDIRECT(ADDRESS(CB$2,$DH$2)):INDIRECT(ADDRESS(CB$2,$DY$2)))</f>
        <v>5828.3837345443881</v>
      </c>
      <c r="CC62" s="51">
        <f ca="1">SUMPRODUCT($CM62:$DD62,INDIRECT(ADDRESS(CC$2,$DH$2)):INDIRECT(ADDRESS(CC$2,$DY$2)))</f>
        <v>4847.7110423235654</v>
      </c>
      <c r="CD62" s="51">
        <f ca="1">SUMPRODUCT($CM62:$DD62,INDIRECT(ADDRESS(CD$2,$DH$2)):INDIRECT(ADDRESS(CD$2,$DY$2)))</f>
        <v>3561.5343760297355</v>
      </c>
      <c r="CF62" s="51">
        <f t="shared" ca="1" si="8"/>
        <v>55062.193243950605</v>
      </c>
      <c r="CG62" s="51">
        <f t="shared" ca="1" si="8"/>
        <v>57352.865133382307</v>
      </c>
      <c r="CH62" s="51">
        <f t="shared" ca="1" si="8"/>
        <v>63662.299294589837</v>
      </c>
      <c r="CI62" s="51">
        <f t="shared" ca="1" si="8"/>
        <v>66141.308883099802</v>
      </c>
      <c r="CJ62" s="51">
        <f t="shared" ca="1" si="8"/>
        <v>64572.56820328402</v>
      </c>
      <c r="CK62" s="51">
        <f t="shared" ca="1" si="8"/>
        <v>58450.11158445225</v>
      </c>
      <c r="CM62" s="1">
        <f>VLOOKUP($A62,Auxiliar_OPEX_CustosUnit!$A$4:$BT$129,COLUMN(Auxiliar_OPEX_CustosUnit!S$2),0)</f>
        <v>0</v>
      </c>
      <c r="CN62" s="1">
        <f>VLOOKUP($A62,Auxiliar_OPEX_CustosUnit!$A$4:$BT$129,COLUMN(Auxiliar_OPEX_CustosUnit!T$2),0)</f>
        <v>0</v>
      </c>
      <c r="CO62" s="1">
        <f>VLOOKUP($A62,Auxiliar_OPEX_CustosUnit!$A$4:$BT$129,COLUMN(Auxiliar_OPEX_CustosUnit!U$2),0)</f>
        <v>219.241796587218</v>
      </c>
      <c r="CP62" s="1">
        <f>VLOOKUP($A62,Auxiliar_OPEX_CustosUnit!$A$4:$BT$129,COLUMN(Auxiliar_OPEX_CustosUnit!V$2),0)</f>
        <v>0</v>
      </c>
      <c r="CQ62" s="1">
        <f>VLOOKUP($A62,Auxiliar_OPEX_CustosUnit!$A$4:$BT$129,COLUMN(Auxiliar_OPEX_CustosUnit!W$2),0)</f>
        <v>0</v>
      </c>
      <c r="CR62" s="1">
        <f>VLOOKUP($A62,Auxiliar_OPEX_CustosUnit!$A$4:$BT$129,COLUMN(Auxiliar_OPEX_CustosUnit!X$2),0)</f>
        <v>0</v>
      </c>
      <c r="CS62" s="1">
        <f>VLOOKUP($A62,Auxiliar_OPEX_CustosUnit!$A$4:$BT$129,COLUMN(Auxiliar_OPEX_CustosUnit!Y$2),0)</f>
        <v>0.35878245129809</v>
      </c>
      <c r="CT62" s="1">
        <f>VLOOKUP($A62,Auxiliar_OPEX_CustosUnit!$A$4:$BT$129,COLUMN(Auxiliar_OPEX_CustosUnit!Z$2),0)</f>
        <v>0</v>
      </c>
      <c r="CU62" s="1">
        <f>VLOOKUP($A62,Auxiliar_OPEX_CustosUnit!$A$4:$BT$129,COLUMN(Auxiliar_OPEX_CustosUnit!AA$2),0)</f>
        <v>0</v>
      </c>
      <c r="CV62" s="1">
        <f>VLOOKUP($A62,Auxiliar_OPEX_CustosUnit!$A$4:$BT$129,COLUMN(Auxiliar_OPEX_CustosUnit!AB$2),0)</f>
        <v>0</v>
      </c>
      <c r="CW62" s="1">
        <f>VLOOKUP($A62,Auxiliar_OPEX_CustosUnit!$A$4:$BT$129,COLUMN(Auxiliar_OPEX_CustosUnit!AC$2),0)</f>
        <v>0</v>
      </c>
      <c r="CX62" s="1">
        <f>VLOOKUP($A62,Auxiliar_OPEX_CustosUnit!$A$4:$BT$129,COLUMN(Auxiliar_OPEX_CustosUnit!AD$2),0)</f>
        <v>0</v>
      </c>
      <c r="CY62" s="1">
        <f>VLOOKUP($A62,Auxiliar_OPEX_CustosUnit!$A$4:$BT$129,COLUMN(Auxiliar_OPEX_CustosUnit!AE$2),0)</f>
        <v>0</v>
      </c>
      <c r="CZ62" s="1">
        <f>VLOOKUP($A62,Auxiliar_OPEX_CustosUnit!$A$4:$BT$129,COLUMN(Auxiliar_OPEX_CustosUnit!AF$2),0)</f>
        <v>0</v>
      </c>
      <c r="DA62" s="1">
        <f>VLOOKUP($A62,Auxiliar_OPEX_CustosUnit!$A$4:$BT$129,COLUMN(Auxiliar_OPEX_CustosUnit!AG$2),0)</f>
        <v>0</v>
      </c>
      <c r="DB62" s="1">
        <f>VLOOKUP($A62,Auxiliar_OPEX_CustosUnit!$A$4:$BT$129,COLUMN(Auxiliar_OPEX_CustosUnit!AH$2),0)</f>
        <v>0.43579969161089999</v>
      </c>
      <c r="DC62" s="1">
        <f>VLOOKUP($A62,Auxiliar_OPEX_CustosUnit!$A$4:$BT$129,COLUMN(Auxiliar_OPEX_CustosUnit!AI$2),0)</f>
        <v>0</v>
      </c>
      <c r="DD62" s="1">
        <f>VLOOKUP($A62,Auxiliar_OPEX_CustosUnit!$A$4:$BT$129,COLUMN(Auxiliar_OPEX_CustosUnit!AJ$2),0)</f>
        <v>0</v>
      </c>
      <c r="DG62" s="60">
        <v>45017</v>
      </c>
      <c r="DH62" s="1">
        <v>1</v>
      </c>
      <c r="DI62" s="1">
        <f>INDEX(Auxiliar_OPEX_Drivers!$B$2:$CH$18,MATCH(Auxiliar_OPEX_M!DI$3,Auxiliar_OPEX_Drivers!$B$2:$B$18,0),MATCH($DG62,Auxiliar_OPEX_Drivers!$B$2:$CH$2,0))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INDEX(Auxiliar_OPEX_Drivers!$B$2:$CH$18,MATCH(Auxiliar_OPEX_M!DK$3,Auxiliar_OPEX_Drivers!$B$2:$B$18,0),MATCH($DG62,Auxiliar_OPEX_Drivers!$B$2:$CH$2,0))</f>
        <v>15.089992158372311</v>
      </c>
      <c r="DL62" s="1">
        <f>INDEX(Auxiliar_OPEX_Drivers!$B$2:$CH$18,MATCH(Auxiliar_OPEX_M!DL$3,Auxiliar_OPEX_Drivers!$B$2:$B$18,0),MATCH($DG62,Auxiliar_OPEX_Drivers!$B$2:$CH$2,0))</f>
        <v>65.91221025989482</v>
      </c>
      <c r="DM62" s="1">
        <f>INDEX(Auxiliar_OPEX_Drivers!$B$2:$CH$18,MATCH(Auxiliar_OPEX_M!DM$3,Auxiliar_OPEX_Drivers!$B$2:$B$18,0),MATCH($DG62,Auxiliar_OPEX_Drivers!$B$2:$CH$2,0))</f>
        <v>13</v>
      </c>
      <c r="DN62" s="1">
        <f>INDEX(Auxiliar_OPEX_Drivers!$B$2:$CH$18,MATCH(Auxiliar_OPEX_M!DN$3,Auxiliar_OPEX_Drivers!$B$2:$B$18,0),MATCH($DG62,Auxiliar_OPEX_Drivers!$B$2:$CH$2,0))</f>
        <v>732.96073480388213</v>
      </c>
      <c r="DO62" s="1">
        <f>INDEX(Auxiliar_OPEX_Drivers!$B$2:$CH$18,MATCH(Auxiliar_OPEX_M!DO$3,Auxiliar_OPEX_Drivers!$B$2:$B$18,0),MATCH($DG62,Auxiliar_OPEX_Drivers!$B$2:$CH$2,0))</f>
        <v>12</v>
      </c>
      <c r="DP62" s="1">
        <f>INDEX(Auxiliar_OPEX_Drivers!$B$2:$CH$18,MATCH(Auxiliar_OPEX_M!DP$3,Auxiliar_OPEX_Drivers!$B$2:$B$18,0),MATCH($DG62,Auxiliar_OPEX_Drivers!$B$2:$CH$2,0))</f>
        <v>201.63736351501933</v>
      </c>
      <c r="DQ62" s="1">
        <f>INDEX(Auxiliar_OPEX_Drivers!$B$2:$CH$18,MATCH(Auxiliar_OPEX_M!DQ$3,Auxiliar_OPEX_Drivers!$B$2:$B$18,0),MATCH($DG62,Auxiliar_OPEX_Drivers!$B$2:$CH$2,0))</f>
        <v>37.272498039593074</v>
      </c>
      <c r="DR62" s="1">
        <f>INDEX(Auxiliar_OPEX_Drivers!$B$2:$CH$18,MATCH(Auxiliar_OPEX_M!DR$3,Auxiliar_OPEX_Drivers!$B$2:$B$18,0),MATCH($DG62,Auxiliar_OPEX_Drivers!$B$2:$CH$2,0))</f>
        <v>21236214.863145057</v>
      </c>
      <c r="DS62" s="1">
        <f>INDEX(Auxiliar_OPEX_Drivers!$B$2:$CH$18,MATCH(Auxiliar_OPEX_M!DS$3,Auxiliar_OPEX_Drivers!$B$2:$B$18,0),MATCH($DG62,Auxiliar_OPEX_Drivers!$B$2:$CH$2,0))</f>
        <v>79166.666666666701</v>
      </c>
      <c r="DT62" s="1">
        <f>INDEX(Auxiliar_OPEX_Drivers!$B$2:$CH$18,MATCH(Auxiliar_OPEX_M!DT$3,Auxiliar_OPEX_Drivers!$B$2:$B$18,0),MATCH($DG62,Auxiliar_OPEX_Drivers!$B$2:$CH$2,0))</f>
        <v>12598.349157712159</v>
      </c>
      <c r="DU62" s="1">
        <f>INDEX(Auxiliar_OPEX_Drivers!$B$2:$CH$18,MATCH(Auxiliar_OPEX_M!DU$3,Auxiliar_OPEX_Drivers!$B$2:$B$18,0),MATCH($DG62,Auxiliar_OPEX_Drivers!$B$2:$CH$2,0))</f>
        <v>6297.7061957436672</v>
      </c>
      <c r="DV62" s="1">
        <f>INDEX(Auxiliar_OPEX_Drivers!$B$2:$CH$18,MATCH(Auxiliar_OPEX_M!DV$3,Auxiliar_OPEX_Drivers!$B$2:$B$18,0),MATCH($DG62,Auxiliar_OPEX_Drivers!$B$2:$CH$2,0))</f>
        <v>2527525.6634524739</v>
      </c>
      <c r="DW62" s="1">
        <f>INDEX(Auxiliar_OPEX_Drivers!$B$2:$CH$18,MATCH(Auxiliar_OPEX_M!DW$3,Auxiliar_OPEX_Drivers!$B$2:$B$18,0),MATCH($DG62,Auxiliar_OPEX_Drivers!$B$2:$CH$2,0))</f>
        <v>12464.372862410642</v>
      </c>
      <c r="DX62" s="1">
        <f>INDEX(Auxiliar_OPEX_Drivers!$B$2:$CH$18,MATCH(Auxiliar_OPEX_M!DX$3,Auxiliar_OPEX_Drivers!$B$2:$B$18,0),MATCH($DG62,Auxiliar_OPEX_Drivers!$B$2:$CH$2,0))</f>
        <v>2552922.2333771735</v>
      </c>
      <c r="DY62" s="1">
        <f>INDEX(Auxiliar_OPEX_Drivers!$B$2:$CH$18,MATCH(Auxiliar_OPEX_M!DY$3,Auxiliar_OPEX_Drivers!$B$2:$B$18,0),MATCH($DG62,Auxiliar_OPEX_Drivers!$B$2:$CH$2,0))</f>
        <v>1077.8727987767618</v>
      </c>
    </row>
    <row r="63" spans="1:129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10855.212737512069</v>
      </c>
      <c r="E63" s="51">
        <f ca="1">SUMPRODUCT($CM63:$DD63,INDIRECT(ADDRESS(E$2,$DH$2)):INDIRECT(ADDRESS(E$2,$DY$2)))</f>
        <v>10487.120390605109</v>
      </c>
      <c r="F63" s="51">
        <f ca="1">SUMPRODUCT($CM63:$DD63,INDIRECT(ADDRESS(F$2,$DH$2)):INDIRECT(ADDRESS(F$2,$DY$2)))</f>
        <v>10819.523473762492</v>
      </c>
      <c r="G63" s="51">
        <f ca="1">SUMPRODUCT($CM63:$DD63,INDIRECT(ADDRESS(G$2,$DH$2)):INDIRECT(ADDRESS(G$2,$DY$2)))</f>
        <v>11265.097718597062</v>
      </c>
      <c r="H63" s="51">
        <f ca="1">SUMPRODUCT($CM63:$DD63,INDIRECT(ADDRESS(H$2,$DH$2)):INDIRECT(ADDRESS(H$2,$DY$2)))</f>
        <v>11546.39310510406</v>
      </c>
      <c r="I63" s="51">
        <f ca="1">SUMPRODUCT($CM63:$DD63,INDIRECT(ADDRESS(I$2,$DH$2)):INDIRECT(ADDRESS(I$2,$DY$2)))</f>
        <v>9616.2940047608899</v>
      </c>
      <c r="J63" s="51">
        <f ca="1">SUMPRODUCT($CM63:$DD63,INDIRECT(ADDRESS(J$2,$DH$2)):INDIRECT(ADDRESS(J$2,$DY$2)))</f>
        <v>5505.1616607199912</v>
      </c>
      <c r="K63" s="51">
        <f ca="1">SUMPRODUCT($CM63:$DD63,INDIRECT(ADDRESS(K$2,$DH$2)):INDIRECT(ADDRESS(K$2,$DY$2)))</f>
        <v>6489.6202512694126</v>
      </c>
      <c r="L63" s="51">
        <f ca="1">SUMPRODUCT($CM63:$DD63,INDIRECT(ADDRESS(L$2,$DH$2)):INDIRECT(ADDRESS(L$2,$DY$2)))</f>
        <v>9605.7705649150885</v>
      </c>
      <c r="M63" s="51">
        <f ca="1">SUMPRODUCT($CM63:$DD63,INDIRECT(ADDRESS(M$2,$DH$2)):INDIRECT(ADDRESS(M$2,$DY$2)))</f>
        <v>12103.45767158693</v>
      </c>
      <c r="N63" s="51">
        <f ca="1">SUMPRODUCT($CM63:$DD63,INDIRECT(ADDRESS(N$2,$DH$2)):INDIRECT(ADDRESS(N$2,$DY$2)))</f>
        <v>12423.256692743964</v>
      </c>
      <c r="O63" s="51">
        <f ca="1">SUMPRODUCT($CM63:$DD63,INDIRECT(ADDRESS(O$2,$DH$2)):INDIRECT(ADDRESS(O$2,$DY$2)))</f>
        <v>12521.692240471595</v>
      </c>
      <c r="P63" s="51">
        <f ca="1">SUMPRODUCT($CM63:$DD63,INDIRECT(ADDRESS(P$2,$DH$2)):INDIRECT(ADDRESS(P$2,$DY$2)))</f>
        <v>11873.18466053502</v>
      </c>
      <c r="Q63" s="51">
        <f ca="1">SUMPRODUCT($CM63:$DD63,INDIRECT(ADDRESS(Q$2,$DH$2)):INDIRECT(ADDRESS(Q$2,$DY$2)))</f>
        <v>11666.526222774621</v>
      </c>
      <c r="R63" s="51">
        <f ca="1">SUMPRODUCT($CM63:$DD63,INDIRECT(ADDRESS(R$2,$DH$2)):INDIRECT(ADDRESS(R$2,$DY$2)))</f>
        <v>11598.870627133852</v>
      </c>
      <c r="S63" s="51">
        <f ca="1">SUMPRODUCT($CM63:$DD63,INDIRECT(ADDRESS(S$2,$DH$2)):INDIRECT(ADDRESS(S$2,$DY$2)))</f>
        <v>11724.535068745879</v>
      </c>
      <c r="T63" s="51">
        <f ca="1">SUMPRODUCT($CM63:$DD63,INDIRECT(ADDRESS(T$2,$DH$2)):INDIRECT(ADDRESS(T$2,$DY$2)))</f>
        <v>11574.814386297277</v>
      </c>
      <c r="U63" s="51">
        <f ca="1">SUMPRODUCT($CM63:$DD63,INDIRECT(ADDRESS(U$2,$DH$2)):INDIRECT(ADDRESS(U$2,$DY$2)))</f>
        <v>8138.3550428815633</v>
      </c>
      <c r="V63" s="51">
        <f ca="1">SUMPRODUCT($CM63:$DD63,INDIRECT(ADDRESS(V$2,$DH$2)):INDIRECT(ADDRESS(V$2,$DY$2)))</f>
        <v>4420.6952549246744</v>
      </c>
      <c r="W63" s="51">
        <f ca="1">SUMPRODUCT($CM63:$DD63,INDIRECT(ADDRESS(W$2,$DH$2)):INDIRECT(ADDRESS(W$2,$DY$2)))</f>
        <v>6533.7905450288945</v>
      </c>
      <c r="X63" s="51">
        <f ca="1">SUMPRODUCT($CM63:$DD63,INDIRECT(ADDRESS(X$2,$DH$2)):INDIRECT(ADDRESS(X$2,$DY$2)))</f>
        <v>10105.112605002687</v>
      </c>
      <c r="Y63" s="51">
        <f ca="1">SUMPRODUCT($CM63:$DD63,INDIRECT(ADDRESS(Y$2,$DH$2)):INDIRECT(ADDRESS(Y$2,$DY$2)))</f>
        <v>13295.448712376603</v>
      </c>
      <c r="Z63" s="51">
        <f ca="1">SUMPRODUCT($CM63:$DD63,INDIRECT(ADDRESS(Z$2,$DH$2)):INDIRECT(ADDRESS(Z$2,$DY$2)))</f>
        <v>13766.587567125604</v>
      </c>
      <c r="AA63" s="51">
        <f ca="1">SUMPRODUCT($CM63:$DD63,INDIRECT(ADDRESS(AA$2,$DH$2)):INDIRECT(ADDRESS(AA$2,$DY$2)))</f>
        <v>13708.154336949197</v>
      </c>
      <c r="AB63" s="51">
        <f ca="1">SUMPRODUCT($CM63:$DD63,INDIRECT(ADDRESS(AB$2,$DH$2)):INDIRECT(ADDRESS(AB$2,$DY$2)))</f>
        <v>13784.642942262113</v>
      </c>
      <c r="AC63" s="51">
        <f ca="1">SUMPRODUCT($CM63:$DD63,INDIRECT(ADDRESS(AC$2,$DH$2)):INDIRECT(ADDRESS(AC$2,$DY$2)))</f>
        <v>13889.716832642818</v>
      </c>
      <c r="AD63" s="51">
        <f ca="1">SUMPRODUCT($CM63:$DD63,INDIRECT(ADDRESS(AD$2,$DH$2)):INDIRECT(ADDRESS(AD$2,$DY$2)))</f>
        <v>13769.288102084714</v>
      </c>
      <c r="AE63" s="51">
        <f ca="1">SUMPRODUCT($CM63:$DD63,INDIRECT(ADDRESS(AE$2,$DH$2)):INDIRECT(ADDRESS(AE$2,$DY$2)))</f>
        <v>14002.454521509895</v>
      </c>
      <c r="AF63" s="51">
        <f ca="1">SUMPRODUCT($CM63:$DD63,INDIRECT(ADDRESS(AF$2,$DH$2)):INDIRECT(ADDRESS(AF$2,$DY$2)))</f>
        <v>13905.834875934248</v>
      </c>
      <c r="AG63" s="51">
        <f ca="1">SUMPRODUCT($CM63:$DD63,INDIRECT(ADDRESS(AG$2,$DH$2)):INDIRECT(ADDRESS(AG$2,$DY$2)))</f>
        <v>9221.1303862238819</v>
      </c>
      <c r="AH63" s="51">
        <f ca="1">SUMPRODUCT($CM63:$DD63,INDIRECT(ADDRESS(AH$2,$DH$2)):INDIRECT(ADDRESS(AH$2,$DY$2)))</f>
        <v>4842.0411634874263</v>
      </c>
      <c r="AI63" s="51">
        <f ca="1">SUMPRODUCT($CM63:$DD63,INDIRECT(ADDRESS(AI$2,$DH$2)):INDIRECT(ADDRESS(AI$2,$DY$2)))</f>
        <v>8007.4698272787973</v>
      </c>
      <c r="AJ63" s="51">
        <f ca="1">SUMPRODUCT($CM63:$DD63,INDIRECT(ADDRESS(AJ$2,$DH$2)):INDIRECT(ADDRESS(AJ$2,$DY$2)))</f>
        <v>11509.453592233285</v>
      </c>
      <c r="AK63" s="51">
        <f ca="1">SUMPRODUCT($CM63:$DD63,INDIRECT(ADDRESS(AK$2,$DH$2)):INDIRECT(ADDRESS(AK$2,$DY$2)))</f>
        <v>13181.252374049864</v>
      </c>
      <c r="AL63" s="51">
        <f ca="1">SUMPRODUCT($CM63:$DD63,INDIRECT(ADDRESS(AL$2,$DH$2)):INDIRECT(ADDRESS(AL$2,$DY$2)))</f>
        <v>13278.843559486335</v>
      </c>
      <c r="AM63" s="51">
        <f ca="1">SUMPRODUCT($CM63:$DD63,INDIRECT(ADDRESS(AM$2,$DH$2)):INDIRECT(ADDRESS(AM$2,$DY$2)))</f>
        <v>13250.989104595132</v>
      </c>
      <c r="AN63" s="51">
        <f ca="1">SUMPRODUCT($CM63:$DD63,INDIRECT(ADDRESS(AN$2,$DH$2)):INDIRECT(ADDRESS(AN$2,$DY$2)))</f>
        <v>13731.285169831994</v>
      </c>
      <c r="AO63" s="51">
        <f ca="1">SUMPRODUCT($CM63:$DD63,INDIRECT(ADDRESS(AO$2,$DH$2)):INDIRECT(ADDRESS(AO$2,$DY$2)))</f>
        <v>13649.050034289045</v>
      </c>
      <c r="AP63" s="51">
        <f ca="1">SUMPRODUCT($CM63:$DD63,INDIRECT(ADDRESS(AP$2,$DH$2)):INDIRECT(ADDRESS(AP$2,$DY$2)))</f>
        <v>13411.386027440765</v>
      </c>
      <c r="AQ63" s="51">
        <f ca="1">SUMPRODUCT($CM63:$DD63,INDIRECT(ADDRESS(AQ$2,$DH$2)):INDIRECT(ADDRESS(AQ$2,$DY$2)))</f>
        <v>13292.866288177222</v>
      </c>
      <c r="AR63" s="51">
        <f ca="1">SUMPRODUCT($CM63:$DD63,INDIRECT(ADDRESS(AR$2,$DH$2)):INDIRECT(ADDRESS(AR$2,$DY$2)))</f>
        <v>13633.27636673182</v>
      </c>
      <c r="AS63" s="51">
        <f ca="1">SUMPRODUCT($CM63:$DD63,INDIRECT(ADDRESS(AS$2,$DH$2)):INDIRECT(ADDRESS(AS$2,$DY$2)))</f>
        <v>10271.216453527853</v>
      </c>
      <c r="AT63" s="51">
        <f ca="1">SUMPRODUCT($CM63:$DD63,INDIRECT(ADDRESS(AT$2,$DH$2)):INDIRECT(ADDRESS(AT$2,$DY$2)))</f>
        <v>6539.4392938951896</v>
      </c>
      <c r="AU63" s="51">
        <f ca="1">SUMPRODUCT($CM63:$DD63,INDIRECT(ADDRESS(AU$2,$DH$2)):INDIRECT(ADDRESS(AU$2,$DY$2)))</f>
        <v>8617.6276737480475</v>
      </c>
      <c r="AV63" s="51">
        <f ca="1">SUMPRODUCT($CM63:$DD63,INDIRECT(ADDRESS(AV$2,$DH$2)):INDIRECT(ADDRESS(AV$2,$DY$2)))</f>
        <v>12242.009657249597</v>
      </c>
      <c r="AW63" s="51">
        <f ca="1">SUMPRODUCT($CM63:$DD63,INDIRECT(ADDRESS(AW$2,$DH$2)):INDIRECT(ADDRESS(AW$2,$DY$2)))</f>
        <v>14683.035693506248</v>
      </c>
      <c r="AX63" s="51">
        <f ca="1">SUMPRODUCT($CM63:$DD63,INDIRECT(ADDRESS(AX$2,$DH$2)):INDIRECT(ADDRESS(AX$2,$DY$2)))</f>
        <v>14587.947076651462</v>
      </c>
      <c r="AY63" s="51">
        <f ca="1">SUMPRODUCT($CM63:$DD63,INDIRECT(ADDRESS(AY$2,$DH$2)):INDIRECT(ADDRESS(AY$2,$DY$2)))</f>
        <v>13576.579520094332</v>
      </c>
      <c r="AZ63" s="51">
        <f ca="1">SUMPRODUCT($CM63:$DD63,INDIRECT(ADDRESS(AZ$2,$DH$2)):INDIRECT(ADDRESS(AZ$2,$DY$2)))</f>
        <v>13872.715618563392</v>
      </c>
      <c r="BA63" s="51">
        <f ca="1">SUMPRODUCT($CM63:$DD63,INDIRECT(ADDRESS(BA$2,$DH$2)):INDIRECT(ADDRESS(BA$2,$DY$2)))</f>
        <v>13275.665278195625</v>
      </c>
      <c r="BB63" s="51">
        <f ca="1">SUMPRODUCT($CM63:$DD63,INDIRECT(ADDRESS(BB$2,$DH$2)):INDIRECT(ADDRESS(BB$2,$DY$2)))</f>
        <v>14006.453405376273</v>
      </c>
      <c r="BC63" s="51">
        <f ca="1">SUMPRODUCT($CM63:$DD63,INDIRECT(ADDRESS(BC$2,$DH$2)):INDIRECT(ADDRESS(BC$2,$DY$2)))</f>
        <v>13726.601772781059</v>
      </c>
      <c r="BD63" s="51">
        <f ca="1">SUMPRODUCT($CM63:$DD63,INDIRECT(ADDRESS(BD$2,$DH$2)):INDIRECT(ADDRESS(BD$2,$DY$2)))</f>
        <v>13453.141179460314</v>
      </c>
      <c r="BE63" s="51">
        <f ca="1">SUMPRODUCT($CM63:$DD63,INDIRECT(ADDRESS(BE$2,$DH$2)):INDIRECT(ADDRESS(BE$2,$DY$2)))</f>
        <v>8825.854783999459</v>
      </c>
      <c r="BF63" s="51">
        <f ca="1">SUMPRODUCT($CM63:$DD63,INDIRECT(ADDRESS(BF$2,$DH$2)):INDIRECT(ADDRESS(BF$2,$DY$2)))</f>
        <v>4677.0904860560386</v>
      </c>
      <c r="BG63" s="51">
        <f ca="1">SUMPRODUCT($CM63:$DD63,INDIRECT(ADDRESS(BG$2,$DH$2)):INDIRECT(ADDRESS(BG$2,$DY$2)))</f>
        <v>10304.235498817008</v>
      </c>
      <c r="BH63" s="51">
        <f ca="1">SUMPRODUCT($CM63:$DD63,INDIRECT(ADDRESS(BH$2,$DH$2)):INDIRECT(ADDRESS(BH$2,$DY$2)))</f>
        <v>13260.88904975289</v>
      </c>
      <c r="BI63" s="51">
        <f ca="1">SUMPRODUCT($CM63:$DD63,INDIRECT(ADDRESS(BI$2,$DH$2)):INDIRECT(ADDRESS(BI$2,$DY$2)))</f>
        <v>13260.889049751815</v>
      </c>
      <c r="BJ63" s="51">
        <f ca="1">SUMPRODUCT($CM63:$DD63,INDIRECT(ADDRESS(BJ$2,$DH$2)):INDIRECT(ADDRESS(BJ$2,$DY$2)))</f>
        <v>13260.889049752866</v>
      </c>
      <c r="BK63" s="51">
        <f ca="1">SUMPRODUCT($CM63:$DD63,INDIRECT(ADDRESS(BK$2,$DH$2)):INDIRECT(ADDRESS(BK$2,$DY$2)))</f>
        <v>12769.134465936733</v>
      </c>
      <c r="BL63" s="51">
        <f ca="1">SUMPRODUCT($CM63:$DD63,INDIRECT(ADDRESS(BL$2,$DH$2)):INDIRECT(ADDRESS(BL$2,$DY$2)))</f>
        <v>12690.137377855282</v>
      </c>
      <c r="BM63" s="51">
        <f ca="1">SUMPRODUCT($CM63:$DD63,INDIRECT(ADDRESS(BM$2,$DH$2)):INDIRECT(ADDRESS(BM$2,$DY$2)))</f>
        <v>11348.713058225047</v>
      </c>
      <c r="BN63" s="51">
        <f ca="1">SUMPRODUCT($CM63:$DD63,INDIRECT(ADDRESS(BN$2,$DH$2)):INDIRECT(ADDRESS(BN$2,$DY$2)))</f>
        <v>11348.713058225738</v>
      </c>
      <c r="BO63" s="51">
        <f ca="1">SUMPRODUCT($CM63:$DD63,INDIRECT(ADDRESS(BO$2,$DH$2)):INDIRECT(ADDRESS(BO$2,$DY$2)))</f>
        <v>11840.467642040803</v>
      </c>
      <c r="BP63" s="51">
        <f ca="1">SUMPRODUCT($CM63:$DD63,INDIRECT(ADDRESS(BP$2,$DH$2)):INDIRECT(ADDRESS(BP$2,$DY$2)))</f>
        <v>11348.713058225487</v>
      </c>
      <c r="BQ63" s="51">
        <f ca="1">SUMPRODUCT($CM63:$DD63,INDIRECT(ADDRESS(BQ$2,$DH$2)):INDIRECT(ADDRESS(BQ$2,$DY$2)))</f>
        <v>9573.0368087179286</v>
      </c>
      <c r="BR63" s="51">
        <f ca="1">SUMPRODUCT($CM63:$DD63,INDIRECT(ADDRESS(BR$2,$DH$2)):INDIRECT(ADDRESS(BR$2,$DY$2)))</f>
        <v>6840.6107903082366</v>
      </c>
      <c r="BS63" s="51">
        <f ca="1">SUMPRODUCT($CM63:$DD63,INDIRECT(ADDRESS(BS$2,$DH$2)):INDIRECT(ADDRESS(BS$2,$DY$2)))</f>
        <v>8781.9140501007223</v>
      </c>
      <c r="BT63" s="51">
        <f ca="1">SUMPRODUCT($CM63:$DD63,INDIRECT(ADDRESS(BT$2,$DH$2)):INDIRECT(ADDRESS(BT$2,$DY$2)))</f>
        <v>11653.290095575479</v>
      </c>
      <c r="BU63" s="51">
        <f ca="1">SUMPRODUCT($CM63:$DD63,INDIRECT(ADDRESS(BU$2,$DH$2)):INDIRECT(ADDRESS(BU$2,$DY$2)))</f>
        <v>11860.943734293074</v>
      </c>
      <c r="BV63" s="51">
        <f ca="1">SUMPRODUCT($CM63:$DD63,INDIRECT(ADDRESS(BV$2,$DH$2)):INDIRECT(ADDRESS(BV$2,$DY$2)))</f>
        <v>11860.943734292827</v>
      </c>
      <c r="BW63" s="51">
        <f ca="1">SUMPRODUCT($CM63:$DD63,INDIRECT(ADDRESS(BW$2,$DH$2)):INDIRECT(ADDRESS(BW$2,$DY$2)))</f>
        <v>11727.10430247918</v>
      </c>
      <c r="BX63" s="51">
        <f ca="1">SUMPRODUCT($CM63:$DD63,INDIRECT(ADDRESS(BX$2,$DH$2)):INDIRECT(ADDRESS(BX$2,$DY$2)))</f>
        <v>14050.602334502481</v>
      </c>
      <c r="BY63" s="51">
        <f ca="1">SUMPRODUCT($CM63:$DD63,INDIRECT(ADDRESS(BY$2,$DH$2)):INDIRECT(ADDRESS(BY$2,$DY$2)))</f>
        <v>13067.093166872317</v>
      </c>
      <c r="BZ63" s="51">
        <f ca="1">SUMPRODUCT($CM63:$DD63,INDIRECT(ADDRESS(BZ$2,$DH$2)):INDIRECT(ADDRESS(BZ$2,$DY$2)))</f>
        <v>13067.093166872655</v>
      </c>
      <c r="CA63" s="51">
        <f ca="1">SUMPRODUCT($CM63:$DD63,INDIRECT(ADDRESS(CA$2,$DH$2)):INDIRECT(ADDRESS(CA$2,$DY$2)))</f>
        <v>13558.84775068819</v>
      </c>
      <c r="CB63" s="51">
        <f ca="1">SUMPRODUCT($CM63:$DD63,INDIRECT(ADDRESS(CB$2,$DH$2)):INDIRECT(ADDRESS(CB$2,$DY$2)))</f>
        <v>13067.093166872588</v>
      </c>
      <c r="CC63" s="51">
        <f ca="1">SUMPRODUCT($CM63:$DD63,INDIRECT(ADDRESS(CC$2,$DH$2)):INDIRECT(ADDRESS(CC$2,$DY$2)))</f>
        <v>10853.919082974387</v>
      </c>
      <c r="CD63" s="51">
        <f ca="1">SUMPRODUCT($CM63:$DD63,INDIRECT(ADDRESS(CD$2,$DH$2)):INDIRECT(ADDRESS(CD$2,$DY$2)))</f>
        <v>7951.2861375113534</v>
      </c>
      <c r="CF63" s="51">
        <f t="shared" ca="1" si="8"/>
        <v>123238.60051204867</v>
      </c>
      <c r="CG63" s="51">
        <f t="shared" ca="1" si="8"/>
        <v>128406.07502977588</v>
      </c>
      <c r="CH63" s="51">
        <f t="shared" ca="1" si="8"/>
        <v>142643.11728178852</v>
      </c>
      <c r="CI63" s="51">
        <f t="shared" ca="1" si="8"/>
        <v>148235.71925514357</v>
      </c>
      <c r="CJ63" s="51">
        <f t="shared" ca="1" si="8"/>
        <v>144693.55963844349</v>
      </c>
      <c r="CK63" s="51">
        <f t="shared" ca="1" si="8"/>
        <v>130874.58771033978</v>
      </c>
      <c r="CM63" s="1">
        <f>VLOOKUP($A63,Auxiliar_OPEX_CustosUnit!$A$4:$BT$129,COLUMN(Auxiliar_OPEX_CustosUnit!S$2),0)</f>
        <v>0</v>
      </c>
      <c r="CN63" s="1">
        <f>VLOOKUP($A63,Auxiliar_OPEX_CustosUnit!$A$4:$BT$129,COLUMN(Auxiliar_OPEX_CustosUnit!T$2),0)</f>
        <v>0</v>
      </c>
      <c r="CO63" s="1">
        <f>VLOOKUP($A63,Auxiliar_OPEX_CustosUnit!$A$4:$BT$129,COLUMN(Auxiliar_OPEX_CustosUnit!U$2),0)</f>
        <v>413.19138291548001</v>
      </c>
      <c r="CP63" s="1">
        <f>VLOOKUP($A63,Auxiliar_OPEX_CustosUnit!$A$4:$BT$129,COLUMN(Auxiliar_OPEX_CustosUnit!V$2),0)</f>
        <v>0</v>
      </c>
      <c r="CQ63" s="1">
        <f>VLOOKUP($A63,Auxiliar_OPEX_CustosUnit!$A$4:$BT$129,COLUMN(Auxiliar_OPEX_CustosUnit!W$2),0)</f>
        <v>0</v>
      </c>
      <c r="CR63" s="1">
        <f>VLOOKUP($A63,Auxiliar_OPEX_CustosUnit!$A$4:$BT$129,COLUMN(Auxiliar_OPEX_CustosUnit!X$2),0)</f>
        <v>0</v>
      </c>
      <c r="CS63" s="1">
        <f>VLOOKUP($A63,Auxiliar_OPEX_CustosUnit!$A$4:$BT$129,COLUMN(Auxiliar_OPEX_CustosUnit!Y$2),0)</f>
        <v>0.80341641772822003</v>
      </c>
      <c r="CT63" s="1">
        <f>VLOOKUP($A63,Auxiliar_OPEX_CustosUnit!$A$4:$BT$129,COLUMN(Auxiliar_OPEX_CustosUnit!Z$2),0)</f>
        <v>0</v>
      </c>
      <c r="CU63" s="1">
        <f>VLOOKUP($A63,Auxiliar_OPEX_CustosUnit!$A$4:$BT$129,COLUMN(Auxiliar_OPEX_CustosUnit!AA$2),0)</f>
        <v>0</v>
      </c>
      <c r="CV63" s="1">
        <f>VLOOKUP($A63,Auxiliar_OPEX_CustosUnit!$A$4:$BT$129,COLUMN(Auxiliar_OPEX_CustosUnit!AB$2),0)</f>
        <v>0</v>
      </c>
      <c r="CW63" s="1">
        <f>VLOOKUP($A63,Auxiliar_OPEX_CustosUnit!$A$4:$BT$129,COLUMN(Auxiliar_OPEX_CustosUnit!AC$2),0)</f>
        <v>0</v>
      </c>
      <c r="CX63" s="1">
        <f>VLOOKUP($A63,Auxiliar_OPEX_CustosUnit!$A$4:$BT$129,COLUMN(Auxiliar_OPEX_CustosUnit!AD$2),0)</f>
        <v>0</v>
      </c>
      <c r="CY63" s="1">
        <f>VLOOKUP($A63,Auxiliar_OPEX_CustosUnit!$A$4:$BT$129,COLUMN(Auxiliar_OPEX_CustosUnit!AE$2),0)</f>
        <v>0</v>
      </c>
      <c r="CZ63" s="1">
        <f>VLOOKUP($A63,Auxiliar_OPEX_CustosUnit!$A$4:$BT$129,COLUMN(Auxiliar_OPEX_CustosUnit!AF$2),0)</f>
        <v>0</v>
      </c>
      <c r="DA63" s="1">
        <f>VLOOKUP($A63,Auxiliar_OPEX_CustosUnit!$A$4:$BT$129,COLUMN(Auxiliar_OPEX_CustosUnit!AG$2),0)</f>
        <v>0</v>
      </c>
      <c r="DB63" s="1">
        <f>VLOOKUP($A63,Auxiliar_OPEX_CustosUnit!$A$4:$BT$129,COLUMN(Auxiliar_OPEX_CustosUnit!AH$2),0)</f>
        <v>0.98350916763051</v>
      </c>
      <c r="DC63" s="1">
        <f>VLOOKUP($A63,Auxiliar_OPEX_CustosUnit!$A$4:$BT$129,COLUMN(Auxiliar_OPEX_CustosUnit!AI$2),0)</f>
        <v>0</v>
      </c>
      <c r="DD63" s="1">
        <f>VLOOKUP($A63,Auxiliar_OPEX_CustosUnit!$A$4:$BT$129,COLUMN(Auxiliar_OPEX_CustosUnit!AJ$2),0)</f>
        <v>0</v>
      </c>
      <c r="DG63" s="60">
        <v>45047</v>
      </c>
      <c r="DH63" s="1">
        <v>1</v>
      </c>
      <c r="DI63" s="1">
        <f>INDEX(Auxiliar_OPEX_Drivers!$B$2:$CH$18,MATCH(Auxiliar_OPEX_M!DI$3,Auxiliar_OPEX_Drivers!$B$2:$B$18,0),MATCH($DG63,Auxiliar_OPEX_Drivers!$B$2:$CH$2,0))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INDEX(Auxiliar_OPEX_Drivers!$B$2:$CH$18,MATCH(Auxiliar_OPEX_M!DK$3,Auxiliar_OPEX_Drivers!$B$2:$B$18,0),MATCH($DG63,Auxiliar_OPEX_Drivers!$B$2:$CH$2,0))</f>
        <v>15.089992158372311</v>
      </c>
      <c r="DL63" s="1">
        <f>INDEX(Auxiliar_OPEX_Drivers!$B$2:$CH$18,MATCH(Auxiliar_OPEX_M!DL$3,Auxiliar_OPEX_Drivers!$B$2:$B$18,0),MATCH($DG63,Auxiliar_OPEX_Drivers!$B$2:$CH$2,0))</f>
        <v>65.91221025989482</v>
      </c>
      <c r="DM63" s="1">
        <f>INDEX(Auxiliar_OPEX_Drivers!$B$2:$CH$18,MATCH(Auxiliar_OPEX_M!DM$3,Auxiliar_OPEX_Drivers!$B$2:$B$18,0),MATCH($DG63,Auxiliar_OPEX_Drivers!$B$2:$CH$2,0))</f>
        <v>13</v>
      </c>
      <c r="DN63" s="1">
        <f>INDEX(Auxiliar_OPEX_Drivers!$B$2:$CH$18,MATCH(Auxiliar_OPEX_M!DN$3,Auxiliar_OPEX_Drivers!$B$2:$B$18,0),MATCH($DG63,Auxiliar_OPEX_Drivers!$B$2:$CH$2,0))</f>
        <v>732.96073480388213</v>
      </c>
      <c r="DO63" s="1">
        <f>INDEX(Auxiliar_OPEX_Drivers!$B$2:$CH$18,MATCH(Auxiliar_OPEX_M!DO$3,Auxiliar_OPEX_Drivers!$B$2:$B$18,0),MATCH($DG63,Auxiliar_OPEX_Drivers!$B$2:$CH$2,0))</f>
        <v>12</v>
      </c>
      <c r="DP63" s="1">
        <f>INDEX(Auxiliar_OPEX_Drivers!$B$2:$CH$18,MATCH(Auxiliar_OPEX_M!DP$3,Auxiliar_OPEX_Drivers!$B$2:$B$18,0),MATCH($DG63,Auxiliar_OPEX_Drivers!$B$2:$CH$2,0))</f>
        <v>201.63736351501933</v>
      </c>
      <c r="DQ63" s="1">
        <f>INDEX(Auxiliar_OPEX_Drivers!$B$2:$CH$18,MATCH(Auxiliar_OPEX_M!DQ$3,Auxiliar_OPEX_Drivers!$B$2:$B$18,0),MATCH($DG63,Auxiliar_OPEX_Drivers!$B$2:$CH$2,0))</f>
        <v>37.272498039593074</v>
      </c>
      <c r="DR63" s="1">
        <f>INDEX(Auxiliar_OPEX_Drivers!$B$2:$CH$18,MATCH(Auxiliar_OPEX_M!DR$3,Auxiliar_OPEX_Drivers!$B$2:$B$18,0),MATCH($DG63,Auxiliar_OPEX_Drivers!$B$2:$CH$2,0))</f>
        <v>21315381.529811725</v>
      </c>
      <c r="DS63" s="1">
        <f>INDEX(Auxiliar_OPEX_Drivers!$B$2:$CH$18,MATCH(Auxiliar_OPEX_M!DS$3,Auxiliar_OPEX_Drivers!$B$2:$B$18,0),MATCH($DG63,Auxiliar_OPEX_Drivers!$B$2:$CH$2,0))</f>
        <v>79166.666666666701</v>
      </c>
      <c r="DT63" s="1">
        <f>INDEX(Auxiliar_OPEX_Drivers!$B$2:$CH$18,MATCH(Auxiliar_OPEX_M!DT$3,Auxiliar_OPEX_Drivers!$B$2:$B$18,0),MATCH($DG63,Auxiliar_OPEX_Drivers!$B$2:$CH$2,0))</f>
        <v>12115.456716480825</v>
      </c>
      <c r="DU63" s="1">
        <f>INDEX(Auxiliar_OPEX_Drivers!$B$2:$CH$18,MATCH(Auxiliar_OPEX_M!DU$3,Auxiliar_OPEX_Drivers!$B$2:$B$18,0),MATCH($DG63,Auxiliar_OPEX_Drivers!$B$2:$CH$2,0))</f>
        <v>6297.7061957432097</v>
      </c>
      <c r="DV63" s="1">
        <f>INDEX(Auxiliar_OPEX_Drivers!$B$2:$CH$18,MATCH(Auxiliar_OPEX_M!DV$3,Auxiliar_OPEX_Drivers!$B$2:$B$18,0),MATCH($DG63,Auxiliar_OPEX_Drivers!$B$2:$CH$2,0))</f>
        <v>2537857.0363148837</v>
      </c>
      <c r="DW63" s="1">
        <f>INDEX(Auxiliar_OPEX_Drivers!$B$2:$CH$18,MATCH(Auxiliar_OPEX_M!DW$3,Auxiliar_OPEX_Drivers!$B$2:$B$18,0),MATCH($DG63,Auxiliar_OPEX_Drivers!$B$2:$CH$2,0))</f>
        <v>11964.372862409749</v>
      </c>
      <c r="DX63" s="1">
        <f>INDEX(Auxiliar_OPEX_Drivers!$B$2:$CH$18,MATCH(Auxiliar_OPEX_M!DX$3,Auxiliar_OPEX_Drivers!$B$2:$B$18,0),MATCH($DG63,Auxiliar_OPEX_Drivers!$B$2:$CH$2,0))</f>
        <v>2563376.6900936547</v>
      </c>
      <c r="DY63" s="1">
        <f>INDEX(Auxiliar_OPEX_Drivers!$B$2:$CH$18,MATCH(Auxiliar_OPEX_M!DY$3,Auxiliar_OPEX_Drivers!$B$2:$B$18,0),MATCH($DG63,Auxiliar_OPEX_Drivers!$B$2:$CH$2,0))</f>
        <v>1077.8727987767618</v>
      </c>
    </row>
    <row r="64" spans="1:129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ref="CF64:CK73" ca="1" si="9">SUMPRODUCT($D64:$CD64,N($D$1:$CD$1=CF$1))</f>
        <v>0</v>
      </c>
      <c r="CG64" s="51">
        <f t="shared" ca="1" si="9"/>
        <v>0</v>
      </c>
      <c r="CH64" s="51">
        <f t="shared" ca="1" si="9"/>
        <v>0</v>
      </c>
      <c r="CI64" s="51">
        <f t="shared" ca="1" si="9"/>
        <v>0</v>
      </c>
      <c r="CJ64" s="51">
        <f t="shared" ca="1" si="9"/>
        <v>0</v>
      </c>
      <c r="CK64" s="51">
        <f t="shared" ca="1" si="9"/>
        <v>0</v>
      </c>
      <c r="CM64" s="1" t="str">
        <f>VLOOKUP($A64,Auxiliar_OPEX_CustosUnit!$A$4:$BT$129,COLUMN(Auxiliar_OPEX_CustosUnit!S$2),0)</f>
        <v/>
      </c>
      <c r="CN64" s="1" t="str">
        <f>VLOOKUP($A64,Auxiliar_OPEX_CustosUnit!$A$4:$BT$129,COLUMN(Auxiliar_OPEX_CustosUnit!T$2),0)</f>
        <v/>
      </c>
      <c r="CO64" s="1" t="str">
        <f>VLOOKUP($A64,Auxiliar_OPEX_CustosUnit!$A$4:$BT$129,COLUMN(Auxiliar_OPEX_CustosUnit!U$2),0)</f>
        <v/>
      </c>
      <c r="CP64" s="1" t="str">
        <f>VLOOKUP($A64,Auxiliar_OPEX_CustosUnit!$A$4:$BT$129,COLUMN(Auxiliar_OPEX_CustosUnit!V$2),0)</f>
        <v/>
      </c>
      <c r="CQ64" s="1" t="str">
        <f>VLOOKUP($A64,Auxiliar_OPEX_CustosUnit!$A$4:$BT$129,COLUMN(Auxiliar_OPEX_CustosUnit!W$2),0)</f>
        <v/>
      </c>
      <c r="CR64" s="1" t="str">
        <f>VLOOKUP($A64,Auxiliar_OPEX_CustosUnit!$A$4:$BT$129,COLUMN(Auxiliar_OPEX_CustosUnit!X$2),0)</f>
        <v/>
      </c>
      <c r="CS64" s="1" t="str">
        <f>VLOOKUP($A64,Auxiliar_OPEX_CustosUnit!$A$4:$BT$129,COLUMN(Auxiliar_OPEX_CustosUnit!Y$2),0)</f>
        <v/>
      </c>
      <c r="CT64" s="1" t="str">
        <f>VLOOKUP($A64,Auxiliar_OPEX_CustosUnit!$A$4:$BT$129,COLUMN(Auxiliar_OPEX_CustosUnit!Z$2),0)</f>
        <v/>
      </c>
      <c r="CU64" s="1" t="str">
        <f>VLOOKUP($A64,Auxiliar_OPEX_CustosUnit!$A$4:$BT$129,COLUMN(Auxiliar_OPEX_CustosUnit!AA$2),0)</f>
        <v/>
      </c>
      <c r="CV64" s="1" t="str">
        <f>VLOOKUP($A64,Auxiliar_OPEX_CustosUnit!$A$4:$BT$129,COLUMN(Auxiliar_OPEX_CustosUnit!AB$2),0)</f>
        <v/>
      </c>
      <c r="CW64" s="1" t="str">
        <f>VLOOKUP($A64,Auxiliar_OPEX_CustosUnit!$A$4:$BT$129,COLUMN(Auxiliar_OPEX_CustosUnit!AC$2),0)</f>
        <v/>
      </c>
      <c r="CX64" s="1" t="str">
        <f>VLOOKUP($A64,Auxiliar_OPEX_CustosUnit!$A$4:$BT$129,COLUMN(Auxiliar_OPEX_CustosUnit!AD$2),0)</f>
        <v/>
      </c>
      <c r="CY64" s="1" t="str">
        <f>VLOOKUP($A64,Auxiliar_OPEX_CustosUnit!$A$4:$BT$129,COLUMN(Auxiliar_OPEX_CustosUnit!AE$2),0)</f>
        <v/>
      </c>
      <c r="CZ64" s="1" t="str">
        <f>VLOOKUP($A64,Auxiliar_OPEX_CustosUnit!$A$4:$BT$129,COLUMN(Auxiliar_OPEX_CustosUnit!AF$2),0)</f>
        <v/>
      </c>
      <c r="DA64" s="1" t="str">
        <f>VLOOKUP($A64,Auxiliar_OPEX_CustosUnit!$A$4:$BT$129,COLUMN(Auxiliar_OPEX_CustosUnit!AG$2),0)</f>
        <v/>
      </c>
      <c r="DB64" s="1" t="str">
        <f>VLOOKUP($A64,Auxiliar_OPEX_CustosUnit!$A$4:$BT$129,COLUMN(Auxiliar_OPEX_CustosUnit!AH$2),0)</f>
        <v/>
      </c>
      <c r="DC64" s="1" t="str">
        <f>VLOOKUP($A64,Auxiliar_OPEX_CustosUnit!$A$4:$BT$129,COLUMN(Auxiliar_OPEX_CustosUnit!AI$2),0)</f>
        <v/>
      </c>
      <c r="DD64" s="1" t="str">
        <f>VLOOKUP($A64,Auxiliar_OPEX_CustosUnit!$A$4:$BT$129,COLUMN(Auxiliar_OPEX_CustosUnit!AJ$2),0)</f>
        <v/>
      </c>
      <c r="DG64" s="60">
        <v>45078</v>
      </c>
      <c r="DH64" s="1">
        <v>1</v>
      </c>
      <c r="DI64" s="1">
        <f>INDEX(Auxiliar_OPEX_Drivers!$B$2:$CH$18,MATCH(Auxiliar_OPEX_M!DI$3,Auxiliar_OPEX_Drivers!$B$2:$B$18,0),MATCH($DG64,Auxiliar_OPEX_Drivers!$B$2:$CH$2,0))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INDEX(Auxiliar_OPEX_Drivers!$B$2:$CH$18,MATCH(Auxiliar_OPEX_M!DK$3,Auxiliar_OPEX_Drivers!$B$2:$B$18,0),MATCH($DG64,Auxiliar_OPEX_Drivers!$B$2:$CH$2,0))</f>
        <v>15.089992158372311</v>
      </c>
      <c r="DL64" s="1">
        <f>INDEX(Auxiliar_OPEX_Drivers!$B$2:$CH$18,MATCH(Auxiliar_OPEX_M!DL$3,Auxiliar_OPEX_Drivers!$B$2:$B$18,0),MATCH($DG64,Auxiliar_OPEX_Drivers!$B$2:$CH$2,0))</f>
        <v>65.91221025989482</v>
      </c>
      <c r="DM64" s="1">
        <f>INDEX(Auxiliar_OPEX_Drivers!$B$2:$CH$18,MATCH(Auxiliar_OPEX_M!DM$3,Auxiliar_OPEX_Drivers!$B$2:$B$18,0),MATCH($DG64,Auxiliar_OPEX_Drivers!$B$2:$CH$2,0))</f>
        <v>13</v>
      </c>
      <c r="DN64" s="1">
        <f>INDEX(Auxiliar_OPEX_Drivers!$B$2:$CH$18,MATCH(Auxiliar_OPEX_M!DN$3,Auxiliar_OPEX_Drivers!$B$2:$B$18,0),MATCH($DG64,Auxiliar_OPEX_Drivers!$B$2:$CH$2,0))</f>
        <v>732.96073480388213</v>
      </c>
      <c r="DO64" s="1">
        <f>INDEX(Auxiliar_OPEX_Drivers!$B$2:$CH$18,MATCH(Auxiliar_OPEX_M!DO$3,Auxiliar_OPEX_Drivers!$B$2:$B$18,0),MATCH($DG64,Auxiliar_OPEX_Drivers!$B$2:$CH$2,0))</f>
        <v>12</v>
      </c>
      <c r="DP64" s="1">
        <f>INDEX(Auxiliar_OPEX_Drivers!$B$2:$CH$18,MATCH(Auxiliar_OPEX_M!DP$3,Auxiliar_OPEX_Drivers!$B$2:$B$18,0),MATCH($DG64,Auxiliar_OPEX_Drivers!$B$2:$CH$2,0))</f>
        <v>201.63736351501933</v>
      </c>
      <c r="DQ64" s="1">
        <f>INDEX(Auxiliar_OPEX_Drivers!$B$2:$CH$18,MATCH(Auxiliar_OPEX_M!DQ$3,Auxiliar_OPEX_Drivers!$B$2:$B$18,0),MATCH($DG64,Auxiliar_OPEX_Drivers!$B$2:$CH$2,0))</f>
        <v>37.272498039593074</v>
      </c>
      <c r="DR64" s="1">
        <f>INDEX(Auxiliar_OPEX_Drivers!$B$2:$CH$18,MATCH(Auxiliar_OPEX_M!DR$3,Auxiliar_OPEX_Drivers!$B$2:$B$18,0),MATCH($DG64,Auxiliar_OPEX_Drivers!$B$2:$CH$2,0))</f>
        <v>21378263.300645057</v>
      </c>
      <c r="DS64" s="1">
        <f>INDEX(Auxiliar_OPEX_Drivers!$B$2:$CH$18,MATCH(Auxiliar_OPEX_M!DS$3,Auxiliar_OPEX_Drivers!$B$2:$B$18,0),MATCH($DG64,Auxiliar_OPEX_Drivers!$B$2:$CH$2,0))</f>
        <v>62881.770833333401</v>
      </c>
      <c r="DT64" s="1">
        <f>INDEX(Auxiliar_OPEX_Drivers!$B$2:$CH$18,MATCH(Auxiliar_OPEX_M!DT$3,Auxiliar_OPEX_Drivers!$B$2:$B$18,0),MATCH($DG64,Auxiliar_OPEX_Drivers!$B$2:$CH$2,0))</f>
        <v>12051.147987747765</v>
      </c>
      <c r="DU64" s="1">
        <f>INDEX(Auxiliar_OPEX_Drivers!$B$2:$CH$18,MATCH(Auxiliar_OPEX_M!DU$3,Auxiliar_OPEX_Drivers!$B$2:$B$18,0),MATCH($DG64,Auxiliar_OPEX_Drivers!$B$2:$CH$2,0))</f>
        <v>5217.3845366462001</v>
      </c>
      <c r="DV64" s="1">
        <f>INDEX(Auxiliar_OPEX_Drivers!$B$2:$CH$18,MATCH(Auxiliar_OPEX_M!DV$3,Auxiliar_OPEX_Drivers!$B$2:$B$18,0),MATCH($DG64,Auxiliar_OPEX_Drivers!$B$2:$CH$2,0))</f>
        <v>2548125.0875181966</v>
      </c>
      <c r="DW64" s="1">
        <f>INDEX(Auxiliar_OPEX_Drivers!$B$2:$CH$18,MATCH(Auxiliar_OPEX_M!DW$3,Auxiliar_OPEX_Drivers!$B$2:$B$18,0),MATCH($DG64,Auxiliar_OPEX_Drivers!$B$2:$CH$2,0))</f>
        <v>11884.051203312485</v>
      </c>
      <c r="DX64" s="1">
        <f>INDEX(Auxiliar_OPEX_Drivers!$B$2:$CH$18,MATCH(Auxiliar_OPEX_M!DX$3,Auxiliar_OPEX_Drivers!$B$2:$B$18,0),MATCH($DG64,Auxiliar_OPEX_Drivers!$B$2:$CH$2,0))</f>
        <v>2573783.8380814027</v>
      </c>
      <c r="DY64" s="1">
        <f>INDEX(Auxiliar_OPEX_Drivers!$B$2:$CH$18,MATCH(Auxiliar_OPEX_M!DY$3,Auxiliar_OPEX_Drivers!$B$2:$B$18,0),MATCH($DG64,Auxiliar_OPEX_Drivers!$B$2:$CH$2,0))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260.58286454083998</v>
      </c>
      <c r="E65" s="51">
        <f ca="1">SUMPRODUCT($CM65:$DD65,INDIRECT(ADDRESS(E$2,$DH$2)):INDIRECT(ADDRESS(E$2,$DY$2)))</f>
        <v>260.58286454083998</v>
      </c>
      <c r="F65" s="51">
        <f ca="1">SUMPRODUCT($CM65:$DD65,INDIRECT(ADDRESS(F$2,$DH$2)):INDIRECT(ADDRESS(F$2,$DY$2)))</f>
        <v>260.58286454083998</v>
      </c>
      <c r="G65" s="51">
        <f ca="1">SUMPRODUCT($CM65:$DD65,INDIRECT(ADDRESS(G$2,$DH$2)):INDIRECT(ADDRESS(G$2,$DY$2)))</f>
        <v>260.58286454083998</v>
      </c>
      <c r="H65" s="51">
        <f ca="1">SUMPRODUCT($CM65:$DD65,INDIRECT(ADDRESS(H$2,$DH$2)):INDIRECT(ADDRESS(H$2,$DY$2)))</f>
        <v>260.58286454083998</v>
      </c>
      <c r="I65" s="51">
        <f ca="1">SUMPRODUCT($CM65:$DD65,INDIRECT(ADDRESS(I$2,$DH$2)):INDIRECT(ADDRESS(I$2,$DY$2)))</f>
        <v>260.58286454083998</v>
      </c>
      <c r="J65" s="51">
        <f ca="1">SUMPRODUCT($CM65:$DD65,INDIRECT(ADDRESS(J$2,$DH$2)):INDIRECT(ADDRESS(J$2,$DY$2)))</f>
        <v>260.58286454083998</v>
      </c>
      <c r="K65" s="51">
        <f ca="1">SUMPRODUCT($CM65:$DD65,INDIRECT(ADDRESS(K$2,$DH$2)):INDIRECT(ADDRESS(K$2,$DY$2)))</f>
        <v>260.58286454083998</v>
      </c>
      <c r="L65" s="51">
        <f ca="1">SUMPRODUCT($CM65:$DD65,INDIRECT(ADDRESS(L$2,$DH$2)):INDIRECT(ADDRESS(L$2,$DY$2)))</f>
        <v>260.58286454083998</v>
      </c>
      <c r="M65" s="51">
        <f ca="1">SUMPRODUCT($CM65:$DD65,INDIRECT(ADDRESS(M$2,$DH$2)):INDIRECT(ADDRESS(M$2,$DY$2)))</f>
        <v>260.58286454083998</v>
      </c>
      <c r="N65" s="51">
        <f ca="1">SUMPRODUCT($CM65:$DD65,INDIRECT(ADDRESS(N$2,$DH$2)):INDIRECT(ADDRESS(N$2,$DY$2)))</f>
        <v>260.58286454083998</v>
      </c>
      <c r="O65" s="51">
        <f ca="1">SUMPRODUCT($CM65:$DD65,INDIRECT(ADDRESS(O$2,$DH$2)):INDIRECT(ADDRESS(O$2,$DY$2)))</f>
        <v>260.58286454083998</v>
      </c>
      <c r="P65" s="51">
        <f ca="1">SUMPRODUCT($CM65:$DD65,INDIRECT(ADDRESS(P$2,$DH$2)):INDIRECT(ADDRESS(P$2,$DY$2)))</f>
        <v>260.58286454083998</v>
      </c>
      <c r="Q65" s="51">
        <f ca="1">SUMPRODUCT($CM65:$DD65,INDIRECT(ADDRESS(Q$2,$DH$2)):INDIRECT(ADDRESS(Q$2,$DY$2)))</f>
        <v>260.58286454083998</v>
      </c>
      <c r="R65" s="51">
        <f ca="1">SUMPRODUCT($CM65:$DD65,INDIRECT(ADDRESS(R$2,$DH$2)):INDIRECT(ADDRESS(R$2,$DY$2)))</f>
        <v>260.58286454083998</v>
      </c>
      <c r="S65" s="51">
        <f ca="1">SUMPRODUCT($CM65:$DD65,INDIRECT(ADDRESS(S$2,$DH$2)):INDIRECT(ADDRESS(S$2,$DY$2)))</f>
        <v>260.58286454083998</v>
      </c>
      <c r="T65" s="51">
        <f ca="1">SUMPRODUCT($CM65:$DD65,INDIRECT(ADDRESS(T$2,$DH$2)):INDIRECT(ADDRESS(T$2,$DY$2)))</f>
        <v>260.58286454083998</v>
      </c>
      <c r="U65" s="51">
        <f ca="1">SUMPRODUCT($CM65:$DD65,INDIRECT(ADDRESS(U$2,$DH$2)):INDIRECT(ADDRESS(U$2,$DY$2)))</f>
        <v>260.58286454083998</v>
      </c>
      <c r="V65" s="51">
        <f ca="1">SUMPRODUCT($CM65:$DD65,INDIRECT(ADDRESS(V$2,$DH$2)):INDIRECT(ADDRESS(V$2,$DY$2)))</f>
        <v>260.58286454083998</v>
      </c>
      <c r="W65" s="51">
        <f ca="1">SUMPRODUCT($CM65:$DD65,INDIRECT(ADDRESS(W$2,$DH$2)):INDIRECT(ADDRESS(W$2,$DY$2)))</f>
        <v>260.58286454083998</v>
      </c>
      <c r="X65" s="51">
        <f ca="1">SUMPRODUCT($CM65:$DD65,INDIRECT(ADDRESS(X$2,$DH$2)):INDIRECT(ADDRESS(X$2,$DY$2)))</f>
        <v>260.58286454083998</v>
      </c>
      <c r="Y65" s="51">
        <f ca="1">SUMPRODUCT($CM65:$DD65,INDIRECT(ADDRESS(Y$2,$DH$2)):INDIRECT(ADDRESS(Y$2,$DY$2)))</f>
        <v>260.58286454083998</v>
      </c>
      <c r="Z65" s="51">
        <f ca="1">SUMPRODUCT($CM65:$DD65,INDIRECT(ADDRESS(Z$2,$DH$2)):INDIRECT(ADDRESS(Z$2,$DY$2)))</f>
        <v>260.58286454083998</v>
      </c>
      <c r="AA65" s="51">
        <f ca="1">SUMPRODUCT($CM65:$DD65,INDIRECT(ADDRESS(AA$2,$DH$2)):INDIRECT(ADDRESS(AA$2,$DY$2)))</f>
        <v>260.58286454083998</v>
      </c>
      <c r="AB65" s="51">
        <f ca="1">SUMPRODUCT($CM65:$DD65,INDIRECT(ADDRESS(AB$2,$DH$2)):INDIRECT(ADDRESS(AB$2,$DY$2)))</f>
        <v>260.58286454083998</v>
      </c>
      <c r="AC65" s="51">
        <f ca="1">SUMPRODUCT($CM65:$DD65,INDIRECT(ADDRESS(AC$2,$DH$2)):INDIRECT(ADDRESS(AC$2,$DY$2)))</f>
        <v>260.58286454083998</v>
      </c>
      <c r="AD65" s="51">
        <f ca="1">SUMPRODUCT($CM65:$DD65,INDIRECT(ADDRESS(AD$2,$DH$2)):INDIRECT(ADDRESS(AD$2,$DY$2)))</f>
        <v>260.58286454083998</v>
      </c>
      <c r="AE65" s="51">
        <f ca="1">SUMPRODUCT($CM65:$DD65,INDIRECT(ADDRESS(AE$2,$DH$2)):INDIRECT(ADDRESS(AE$2,$DY$2)))</f>
        <v>260.58286454083998</v>
      </c>
      <c r="AF65" s="51">
        <f ca="1">SUMPRODUCT($CM65:$DD65,INDIRECT(ADDRESS(AF$2,$DH$2)):INDIRECT(ADDRESS(AF$2,$DY$2)))</f>
        <v>260.58286454083998</v>
      </c>
      <c r="AG65" s="51">
        <f ca="1">SUMPRODUCT($CM65:$DD65,INDIRECT(ADDRESS(AG$2,$DH$2)):INDIRECT(ADDRESS(AG$2,$DY$2)))</f>
        <v>260.58286454083998</v>
      </c>
      <c r="AH65" s="51">
        <f ca="1">SUMPRODUCT($CM65:$DD65,INDIRECT(ADDRESS(AH$2,$DH$2)):INDIRECT(ADDRESS(AH$2,$DY$2)))</f>
        <v>260.58286454083998</v>
      </c>
      <c r="AI65" s="51">
        <f ca="1">SUMPRODUCT($CM65:$DD65,INDIRECT(ADDRESS(AI$2,$DH$2)):INDIRECT(ADDRESS(AI$2,$DY$2)))</f>
        <v>260.58286454083998</v>
      </c>
      <c r="AJ65" s="51">
        <f ca="1">SUMPRODUCT($CM65:$DD65,INDIRECT(ADDRESS(AJ$2,$DH$2)):INDIRECT(ADDRESS(AJ$2,$DY$2)))</f>
        <v>260.58286454083998</v>
      </c>
      <c r="AK65" s="51">
        <f ca="1">SUMPRODUCT($CM65:$DD65,INDIRECT(ADDRESS(AK$2,$DH$2)):INDIRECT(ADDRESS(AK$2,$DY$2)))</f>
        <v>260.58286454083998</v>
      </c>
      <c r="AL65" s="51">
        <f ca="1">SUMPRODUCT($CM65:$DD65,INDIRECT(ADDRESS(AL$2,$DH$2)):INDIRECT(ADDRESS(AL$2,$DY$2)))</f>
        <v>260.58286454083998</v>
      </c>
      <c r="AM65" s="51">
        <f ca="1">SUMPRODUCT($CM65:$DD65,INDIRECT(ADDRESS(AM$2,$DH$2)):INDIRECT(ADDRESS(AM$2,$DY$2)))</f>
        <v>260.58286454083998</v>
      </c>
      <c r="AN65" s="51">
        <f ca="1">SUMPRODUCT($CM65:$DD65,INDIRECT(ADDRESS(AN$2,$DH$2)):INDIRECT(ADDRESS(AN$2,$DY$2)))</f>
        <v>260.58286454083998</v>
      </c>
      <c r="AO65" s="51">
        <f ca="1">SUMPRODUCT($CM65:$DD65,INDIRECT(ADDRESS(AO$2,$DH$2)):INDIRECT(ADDRESS(AO$2,$DY$2)))</f>
        <v>260.58286454083998</v>
      </c>
      <c r="AP65" s="51">
        <f ca="1">SUMPRODUCT($CM65:$DD65,INDIRECT(ADDRESS(AP$2,$DH$2)):INDIRECT(ADDRESS(AP$2,$DY$2)))</f>
        <v>260.58286454083998</v>
      </c>
      <c r="AQ65" s="51">
        <f ca="1">SUMPRODUCT($CM65:$DD65,INDIRECT(ADDRESS(AQ$2,$DH$2)):INDIRECT(ADDRESS(AQ$2,$DY$2)))</f>
        <v>260.58286454083998</v>
      </c>
      <c r="AR65" s="51">
        <f ca="1">SUMPRODUCT($CM65:$DD65,INDIRECT(ADDRESS(AR$2,$DH$2)):INDIRECT(ADDRESS(AR$2,$DY$2)))</f>
        <v>260.58286454083998</v>
      </c>
      <c r="AS65" s="51">
        <f ca="1">SUMPRODUCT($CM65:$DD65,INDIRECT(ADDRESS(AS$2,$DH$2)):INDIRECT(ADDRESS(AS$2,$DY$2)))</f>
        <v>260.58286454083998</v>
      </c>
      <c r="AT65" s="51">
        <f ca="1">SUMPRODUCT($CM65:$DD65,INDIRECT(ADDRESS(AT$2,$DH$2)):INDIRECT(ADDRESS(AT$2,$DY$2)))</f>
        <v>260.58286454083998</v>
      </c>
      <c r="AU65" s="51">
        <f ca="1">SUMPRODUCT($CM65:$DD65,INDIRECT(ADDRESS(AU$2,$DH$2)):INDIRECT(ADDRESS(AU$2,$DY$2)))</f>
        <v>260.58286454083998</v>
      </c>
      <c r="AV65" s="51">
        <f ca="1">SUMPRODUCT($CM65:$DD65,INDIRECT(ADDRESS(AV$2,$DH$2)):INDIRECT(ADDRESS(AV$2,$DY$2)))</f>
        <v>260.58286454083998</v>
      </c>
      <c r="AW65" s="51">
        <f ca="1">SUMPRODUCT($CM65:$DD65,INDIRECT(ADDRESS(AW$2,$DH$2)):INDIRECT(ADDRESS(AW$2,$DY$2)))</f>
        <v>260.58286454083998</v>
      </c>
      <c r="AX65" s="51">
        <f ca="1">SUMPRODUCT($CM65:$DD65,INDIRECT(ADDRESS(AX$2,$DH$2)):INDIRECT(ADDRESS(AX$2,$DY$2)))</f>
        <v>260.58286454083998</v>
      </c>
      <c r="AY65" s="51">
        <f ca="1">SUMPRODUCT($CM65:$DD65,INDIRECT(ADDRESS(AY$2,$DH$2)):INDIRECT(ADDRESS(AY$2,$DY$2)))</f>
        <v>260.58286454083998</v>
      </c>
      <c r="AZ65" s="51">
        <f ca="1">SUMPRODUCT($CM65:$DD65,INDIRECT(ADDRESS(AZ$2,$DH$2)):INDIRECT(ADDRESS(AZ$2,$DY$2)))</f>
        <v>260.58286454083998</v>
      </c>
      <c r="BA65" s="51">
        <f ca="1">SUMPRODUCT($CM65:$DD65,INDIRECT(ADDRESS(BA$2,$DH$2)):INDIRECT(ADDRESS(BA$2,$DY$2)))</f>
        <v>260.58286454083998</v>
      </c>
      <c r="BB65" s="51">
        <f ca="1">SUMPRODUCT($CM65:$DD65,INDIRECT(ADDRESS(BB$2,$DH$2)):INDIRECT(ADDRESS(BB$2,$DY$2)))</f>
        <v>260.58286454083998</v>
      </c>
      <c r="BC65" s="51">
        <f ca="1">SUMPRODUCT($CM65:$DD65,INDIRECT(ADDRESS(BC$2,$DH$2)):INDIRECT(ADDRESS(BC$2,$DY$2)))</f>
        <v>260.58286454083998</v>
      </c>
      <c r="BD65" s="51">
        <f ca="1">SUMPRODUCT($CM65:$DD65,INDIRECT(ADDRESS(BD$2,$DH$2)):INDIRECT(ADDRESS(BD$2,$DY$2)))</f>
        <v>260.58286454083998</v>
      </c>
      <c r="BE65" s="51">
        <f ca="1">SUMPRODUCT($CM65:$DD65,INDIRECT(ADDRESS(BE$2,$DH$2)):INDIRECT(ADDRESS(BE$2,$DY$2)))</f>
        <v>260.58286454083998</v>
      </c>
      <c r="BF65" s="51">
        <f ca="1">SUMPRODUCT($CM65:$DD65,INDIRECT(ADDRESS(BF$2,$DH$2)):INDIRECT(ADDRESS(BF$2,$DY$2)))</f>
        <v>260.58286454083998</v>
      </c>
      <c r="BG65" s="51">
        <f ca="1">SUMPRODUCT($CM65:$DD65,INDIRECT(ADDRESS(BG$2,$DH$2)):INDIRECT(ADDRESS(BG$2,$DY$2)))</f>
        <v>260.58286454083998</v>
      </c>
      <c r="BH65" s="51">
        <f ca="1">SUMPRODUCT($CM65:$DD65,INDIRECT(ADDRESS(BH$2,$DH$2)):INDIRECT(ADDRESS(BH$2,$DY$2)))</f>
        <v>260.58286454083998</v>
      </c>
      <c r="BI65" s="51">
        <f ca="1">SUMPRODUCT($CM65:$DD65,INDIRECT(ADDRESS(BI$2,$DH$2)):INDIRECT(ADDRESS(BI$2,$DY$2)))</f>
        <v>260.58286454083998</v>
      </c>
      <c r="BJ65" s="51">
        <f ca="1">SUMPRODUCT($CM65:$DD65,INDIRECT(ADDRESS(BJ$2,$DH$2)):INDIRECT(ADDRESS(BJ$2,$DY$2)))</f>
        <v>260.58286454083998</v>
      </c>
      <c r="BK65" s="51">
        <f ca="1">SUMPRODUCT($CM65:$DD65,INDIRECT(ADDRESS(BK$2,$DH$2)):INDIRECT(ADDRESS(BK$2,$DY$2)))</f>
        <v>260.58286454083998</v>
      </c>
      <c r="BL65" s="51">
        <f ca="1">SUMPRODUCT($CM65:$DD65,INDIRECT(ADDRESS(BL$2,$DH$2)):INDIRECT(ADDRESS(BL$2,$DY$2)))</f>
        <v>260.58286454083998</v>
      </c>
      <c r="BM65" s="51">
        <f ca="1">SUMPRODUCT($CM65:$DD65,INDIRECT(ADDRESS(BM$2,$DH$2)):INDIRECT(ADDRESS(BM$2,$DY$2)))</f>
        <v>260.58286454083998</v>
      </c>
      <c r="BN65" s="51">
        <f ca="1">SUMPRODUCT($CM65:$DD65,INDIRECT(ADDRESS(BN$2,$DH$2)):INDIRECT(ADDRESS(BN$2,$DY$2)))</f>
        <v>260.58286454083998</v>
      </c>
      <c r="BO65" s="51">
        <f ca="1">SUMPRODUCT($CM65:$DD65,INDIRECT(ADDRESS(BO$2,$DH$2)):INDIRECT(ADDRESS(BO$2,$DY$2)))</f>
        <v>260.58286454083998</v>
      </c>
      <c r="BP65" s="51">
        <f ca="1">SUMPRODUCT($CM65:$DD65,INDIRECT(ADDRESS(BP$2,$DH$2)):INDIRECT(ADDRESS(BP$2,$DY$2)))</f>
        <v>260.58286454083998</v>
      </c>
      <c r="BQ65" s="51">
        <f ca="1">SUMPRODUCT($CM65:$DD65,INDIRECT(ADDRESS(BQ$2,$DH$2)):INDIRECT(ADDRESS(BQ$2,$DY$2)))</f>
        <v>260.58286454083998</v>
      </c>
      <c r="BR65" s="51">
        <f ca="1">SUMPRODUCT($CM65:$DD65,INDIRECT(ADDRESS(BR$2,$DH$2)):INDIRECT(ADDRESS(BR$2,$DY$2)))</f>
        <v>260.58286454083998</v>
      </c>
      <c r="BS65" s="51">
        <f ca="1">SUMPRODUCT($CM65:$DD65,INDIRECT(ADDRESS(BS$2,$DH$2)):INDIRECT(ADDRESS(BS$2,$DY$2)))</f>
        <v>260.58286454083998</v>
      </c>
      <c r="BT65" s="51">
        <f ca="1">SUMPRODUCT($CM65:$DD65,INDIRECT(ADDRESS(BT$2,$DH$2)):INDIRECT(ADDRESS(BT$2,$DY$2)))</f>
        <v>260.58286454083998</v>
      </c>
      <c r="BU65" s="51">
        <f ca="1">SUMPRODUCT($CM65:$DD65,INDIRECT(ADDRESS(BU$2,$DH$2)):INDIRECT(ADDRESS(BU$2,$DY$2)))</f>
        <v>260.58286454083998</v>
      </c>
      <c r="BV65" s="51">
        <f ca="1">SUMPRODUCT($CM65:$DD65,INDIRECT(ADDRESS(BV$2,$DH$2)):INDIRECT(ADDRESS(BV$2,$DY$2)))</f>
        <v>260.58286454083998</v>
      </c>
      <c r="BW65" s="51">
        <f ca="1">SUMPRODUCT($CM65:$DD65,INDIRECT(ADDRESS(BW$2,$DH$2)):INDIRECT(ADDRESS(BW$2,$DY$2)))</f>
        <v>260.58286454083998</v>
      </c>
      <c r="BX65" s="51">
        <f ca="1">SUMPRODUCT($CM65:$DD65,INDIRECT(ADDRESS(BX$2,$DH$2)):INDIRECT(ADDRESS(BX$2,$DY$2)))</f>
        <v>260.58286454083998</v>
      </c>
      <c r="BY65" s="51">
        <f ca="1">SUMPRODUCT($CM65:$DD65,INDIRECT(ADDRESS(BY$2,$DH$2)):INDIRECT(ADDRESS(BY$2,$DY$2)))</f>
        <v>260.58286454083998</v>
      </c>
      <c r="BZ65" s="51">
        <f ca="1">SUMPRODUCT($CM65:$DD65,INDIRECT(ADDRESS(BZ$2,$DH$2)):INDIRECT(ADDRESS(BZ$2,$DY$2)))</f>
        <v>260.58286454083998</v>
      </c>
      <c r="CA65" s="51">
        <f ca="1">SUMPRODUCT($CM65:$DD65,INDIRECT(ADDRESS(CA$2,$DH$2)):INDIRECT(ADDRESS(CA$2,$DY$2)))</f>
        <v>260.58286454083998</v>
      </c>
      <c r="CB65" s="51">
        <f ca="1">SUMPRODUCT($CM65:$DD65,INDIRECT(ADDRESS(CB$2,$DH$2)):INDIRECT(ADDRESS(CB$2,$DY$2)))</f>
        <v>260.58286454083998</v>
      </c>
      <c r="CC65" s="51">
        <f ca="1">SUMPRODUCT($CM65:$DD65,INDIRECT(ADDRESS(CC$2,$DH$2)):INDIRECT(ADDRESS(CC$2,$DY$2)))</f>
        <v>260.58286454083998</v>
      </c>
      <c r="CD65" s="51">
        <f ca="1">SUMPRODUCT($CM65:$DD65,INDIRECT(ADDRESS(CD$2,$DH$2)):INDIRECT(ADDRESS(CD$2,$DY$2)))</f>
        <v>260.58286454083998</v>
      </c>
      <c r="CF65" s="51">
        <f t="shared" ca="1" si="9"/>
        <v>3126.9943744900806</v>
      </c>
      <c r="CG65" s="51">
        <f t="shared" ca="1" si="9"/>
        <v>3126.9943744900806</v>
      </c>
      <c r="CH65" s="51">
        <f t="shared" ca="1" si="9"/>
        <v>3126.9943744900806</v>
      </c>
      <c r="CI65" s="51">
        <f t="shared" ca="1" si="9"/>
        <v>3126.9943744900806</v>
      </c>
      <c r="CJ65" s="51">
        <f t="shared" ca="1" si="9"/>
        <v>3126.9943744900806</v>
      </c>
      <c r="CK65" s="51">
        <f t="shared" ca="1" si="9"/>
        <v>3126.9943744900806</v>
      </c>
      <c r="CM65" s="1">
        <f>VLOOKUP($A65,Auxiliar_OPEX_CustosUnit!$A$4:$BT$129,COLUMN(Auxiliar_OPEX_CustosUnit!S$2),0)</f>
        <v>0</v>
      </c>
      <c r="CN65" s="1">
        <f>VLOOKUP($A65,Auxiliar_OPEX_CustosUnit!$A$4:$BT$129,COLUMN(Auxiliar_OPEX_CustosUnit!T$2),0)</f>
        <v>0</v>
      </c>
      <c r="CO65" s="1">
        <f>VLOOKUP($A65,Auxiliar_OPEX_CustosUnit!$A$4:$BT$129,COLUMN(Auxiliar_OPEX_CustosUnit!U$2),0)</f>
        <v>260.58286454083998</v>
      </c>
      <c r="CP65" s="1">
        <f>VLOOKUP($A65,Auxiliar_OPEX_CustosUnit!$A$4:$BT$129,COLUMN(Auxiliar_OPEX_CustosUnit!V$2),0)</f>
        <v>0</v>
      </c>
      <c r="CQ65" s="1">
        <f>VLOOKUP($A65,Auxiliar_OPEX_CustosUnit!$A$4:$BT$129,COLUMN(Auxiliar_OPEX_CustosUnit!W$2),0)</f>
        <v>0</v>
      </c>
      <c r="CR65" s="1">
        <f>VLOOKUP($A65,Auxiliar_OPEX_CustosUnit!$A$4:$BT$129,COLUMN(Auxiliar_OPEX_CustosUnit!X$2),0)</f>
        <v>0</v>
      </c>
      <c r="CS65" s="1">
        <f>VLOOKUP($A65,Auxiliar_OPEX_CustosUnit!$A$4:$BT$129,COLUMN(Auxiliar_OPEX_CustosUnit!Y$2),0)</f>
        <v>0</v>
      </c>
      <c r="CT65" s="1">
        <f>VLOOKUP($A65,Auxiliar_OPEX_CustosUnit!$A$4:$BT$129,COLUMN(Auxiliar_OPEX_CustosUnit!Z$2),0)</f>
        <v>0</v>
      </c>
      <c r="CU65" s="1">
        <f>VLOOKUP($A65,Auxiliar_OPEX_CustosUnit!$A$4:$BT$129,COLUMN(Auxiliar_OPEX_CustosUnit!AA$2),0)</f>
        <v>0</v>
      </c>
      <c r="CV65" s="1">
        <f>VLOOKUP($A65,Auxiliar_OPEX_CustosUnit!$A$4:$BT$129,COLUMN(Auxiliar_OPEX_CustosUnit!AB$2),0)</f>
        <v>0</v>
      </c>
      <c r="CW65" s="1">
        <f>VLOOKUP($A65,Auxiliar_OPEX_CustosUnit!$A$4:$BT$129,COLUMN(Auxiliar_OPEX_CustosUnit!AC$2),0)</f>
        <v>0</v>
      </c>
      <c r="CX65" s="1">
        <f>VLOOKUP($A65,Auxiliar_OPEX_CustosUnit!$A$4:$BT$129,COLUMN(Auxiliar_OPEX_CustosUnit!AD$2),0)</f>
        <v>0</v>
      </c>
      <c r="CY65" s="1">
        <f>VLOOKUP($A65,Auxiliar_OPEX_CustosUnit!$A$4:$BT$129,COLUMN(Auxiliar_OPEX_CustosUnit!AE$2),0)</f>
        <v>0</v>
      </c>
      <c r="CZ65" s="1">
        <f>VLOOKUP($A65,Auxiliar_OPEX_CustosUnit!$A$4:$BT$129,COLUMN(Auxiliar_OPEX_CustosUnit!AF$2),0)</f>
        <v>0</v>
      </c>
      <c r="DA65" s="1">
        <f>VLOOKUP($A65,Auxiliar_OPEX_CustosUnit!$A$4:$BT$129,COLUMN(Auxiliar_OPEX_CustosUnit!AG$2),0)</f>
        <v>0</v>
      </c>
      <c r="DB65" s="1">
        <f>VLOOKUP($A65,Auxiliar_OPEX_CustosUnit!$A$4:$BT$129,COLUMN(Auxiliar_OPEX_CustosUnit!AH$2),0)</f>
        <v>0</v>
      </c>
      <c r="DC65" s="1">
        <f>VLOOKUP($A65,Auxiliar_OPEX_CustosUnit!$A$4:$BT$129,COLUMN(Auxiliar_OPEX_CustosUnit!AI$2),0)</f>
        <v>0</v>
      </c>
      <c r="DD65" s="1">
        <f>VLOOKUP($A65,Auxiliar_OPEX_CustosUnit!$A$4:$BT$129,COLUMN(Auxiliar_OPEX_CustosUnit!AJ$2),0)</f>
        <v>0</v>
      </c>
      <c r="DG65" s="60">
        <v>45108</v>
      </c>
      <c r="DH65" s="1">
        <v>1</v>
      </c>
      <c r="DI65" s="1">
        <f>INDEX(Auxiliar_OPEX_Drivers!$B$2:$CH$18,MATCH(Auxiliar_OPEX_M!DI$3,Auxiliar_OPEX_Drivers!$B$2:$B$18,0),MATCH($DG65,Auxiliar_OPEX_Drivers!$B$2:$CH$2,0))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INDEX(Auxiliar_OPEX_Drivers!$B$2:$CH$18,MATCH(Auxiliar_OPEX_M!DK$3,Auxiliar_OPEX_Drivers!$B$2:$B$18,0),MATCH($DG65,Auxiliar_OPEX_Drivers!$B$2:$CH$2,0))</f>
        <v>15.089992158372311</v>
      </c>
      <c r="DL65" s="1">
        <f>INDEX(Auxiliar_OPEX_Drivers!$B$2:$CH$18,MATCH(Auxiliar_OPEX_M!DL$3,Auxiliar_OPEX_Drivers!$B$2:$B$18,0),MATCH($DG65,Auxiliar_OPEX_Drivers!$B$2:$CH$2,0))</f>
        <v>65.91221025989482</v>
      </c>
      <c r="DM65" s="1">
        <f>INDEX(Auxiliar_OPEX_Drivers!$B$2:$CH$18,MATCH(Auxiliar_OPEX_M!DM$3,Auxiliar_OPEX_Drivers!$B$2:$B$18,0),MATCH($DG65,Auxiliar_OPEX_Drivers!$B$2:$CH$2,0))</f>
        <v>13</v>
      </c>
      <c r="DN65" s="1">
        <f>INDEX(Auxiliar_OPEX_Drivers!$B$2:$CH$18,MATCH(Auxiliar_OPEX_M!DN$3,Auxiliar_OPEX_Drivers!$B$2:$B$18,0),MATCH($DG65,Auxiliar_OPEX_Drivers!$B$2:$CH$2,0))</f>
        <v>732.96073480388213</v>
      </c>
      <c r="DO65" s="1">
        <f>INDEX(Auxiliar_OPEX_Drivers!$B$2:$CH$18,MATCH(Auxiliar_OPEX_M!DO$3,Auxiliar_OPEX_Drivers!$B$2:$B$18,0),MATCH($DG65,Auxiliar_OPEX_Drivers!$B$2:$CH$2,0))</f>
        <v>12</v>
      </c>
      <c r="DP65" s="1">
        <f>INDEX(Auxiliar_OPEX_Drivers!$B$2:$CH$18,MATCH(Auxiliar_OPEX_M!DP$3,Auxiliar_OPEX_Drivers!$B$2:$B$18,0),MATCH($DG65,Auxiliar_OPEX_Drivers!$B$2:$CH$2,0))</f>
        <v>201.63736351501933</v>
      </c>
      <c r="DQ65" s="1">
        <f>INDEX(Auxiliar_OPEX_Drivers!$B$2:$CH$18,MATCH(Auxiliar_OPEX_M!DQ$3,Auxiliar_OPEX_Drivers!$B$2:$B$18,0),MATCH($DG65,Auxiliar_OPEX_Drivers!$B$2:$CH$2,0))</f>
        <v>37.272498039593074</v>
      </c>
      <c r="DR65" s="1">
        <f>INDEX(Auxiliar_OPEX_Drivers!$B$2:$CH$18,MATCH(Auxiliar_OPEX_M!DR$3,Auxiliar_OPEX_Drivers!$B$2:$B$18,0),MATCH($DG65,Auxiliar_OPEX_Drivers!$B$2:$CH$2,0))</f>
        <v>21441145.071478389</v>
      </c>
      <c r="DS65" s="1">
        <f>INDEX(Auxiliar_OPEX_Drivers!$B$2:$CH$18,MATCH(Auxiliar_OPEX_M!DS$3,Auxiliar_OPEX_Drivers!$B$2:$B$18,0),MATCH($DG65,Auxiliar_OPEX_Drivers!$B$2:$CH$2,0))</f>
        <v>62881.770833333401</v>
      </c>
      <c r="DT65" s="1">
        <f>INDEX(Auxiliar_OPEX_Drivers!$B$2:$CH$18,MATCH(Auxiliar_OPEX_M!DT$3,Auxiliar_OPEX_Drivers!$B$2:$B$18,0),MATCH($DG65,Auxiliar_OPEX_Drivers!$B$2:$CH$2,0))</f>
        <v>10704.233045356548</v>
      </c>
      <c r="DU65" s="1">
        <f>INDEX(Auxiliar_OPEX_Drivers!$B$2:$CH$18,MATCH(Auxiliar_OPEX_M!DU$3,Auxiliar_OPEX_Drivers!$B$2:$B$18,0),MATCH($DG65,Auxiliar_OPEX_Drivers!$B$2:$CH$2,0))</f>
        <v>4853.4680996877032</v>
      </c>
      <c r="DV65" s="1">
        <f>INDEX(Auxiliar_OPEX_Drivers!$B$2:$CH$18,MATCH(Auxiliar_OPEX_M!DV$3,Auxiliar_OPEX_Drivers!$B$2:$B$18,0),MATCH($DG65,Auxiliar_OPEX_Drivers!$B$2:$CH$2,0))</f>
        <v>2556949.2222845508</v>
      </c>
      <c r="DW65" s="1">
        <f>INDEX(Auxiliar_OPEX_Drivers!$B$2:$CH$18,MATCH(Auxiliar_OPEX_M!DW$3,Auxiliar_OPEX_Drivers!$B$2:$B$18,0),MATCH($DG65,Auxiliar_OPEX_Drivers!$B$2:$CH$2,0))</f>
        <v>10520.134766354382</v>
      </c>
      <c r="DX65" s="1">
        <f>INDEX(Auxiliar_OPEX_Drivers!$B$2:$CH$18,MATCH(Auxiliar_OPEX_M!DX$3,Auxiliar_OPEX_Drivers!$B$2:$B$18,0),MATCH($DG65,Auxiliar_OPEX_Drivers!$B$2:$CH$2,0))</f>
        <v>2582760.0711267591</v>
      </c>
      <c r="DY65" s="1">
        <f>INDEX(Auxiliar_OPEX_Drivers!$B$2:$CH$18,MATCH(Auxiliar_OPEX_M!DY$3,Auxiliar_OPEX_Drivers!$B$2:$B$18,0),MATCH($DG65,Auxiliar_OPEX_Drivers!$B$2:$CH$2,0))</f>
        <v>1077.8727987767618</v>
      </c>
    </row>
    <row r="66" spans="1:129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155.335106359203</v>
      </c>
      <c r="E66" s="51">
        <f ca="1">SUMPRODUCT($CM66:$DD66,INDIRECT(ADDRESS(E$2,$DH$2)):INDIRECT(ADDRESS(E$2,$DY$2)))</f>
        <v>155.335106359203</v>
      </c>
      <c r="F66" s="51">
        <f ca="1">SUMPRODUCT($CM66:$DD66,INDIRECT(ADDRESS(F$2,$DH$2)):INDIRECT(ADDRESS(F$2,$DY$2)))</f>
        <v>155.335106359203</v>
      </c>
      <c r="G66" s="51">
        <f ca="1">SUMPRODUCT($CM66:$DD66,INDIRECT(ADDRESS(G$2,$DH$2)):INDIRECT(ADDRESS(G$2,$DY$2)))</f>
        <v>155.335106359203</v>
      </c>
      <c r="H66" s="51">
        <f ca="1">SUMPRODUCT($CM66:$DD66,INDIRECT(ADDRESS(H$2,$DH$2)):INDIRECT(ADDRESS(H$2,$DY$2)))</f>
        <v>155.335106359203</v>
      </c>
      <c r="I66" s="51">
        <f ca="1">SUMPRODUCT($CM66:$DD66,INDIRECT(ADDRESS(I$2,$DH$2)):INDIRECT(ADDRESS(I$2,$DY$2)))</f>
        <v>155.335106359203</v>
      </c>
      <c r="J66" s="51">
        <f ca="1">SUMPRODUCT($CM66:$DD66,INDIRECT(ADDRESS(J$2,$DH$2)):INDIRECT(ADDRESS(J$2,$DY$2)))</f>
        <v>155.335106359203</v>
      </c>
      <c r="K66" s="51">
        <f ca="1">SUMPRODUCT($CM66:$DD66,INDIRECT(ADDRESS(K$2,$DH$2)):INDIRECT(ADDRESS(K$2,$DY$2)))</f>
        <v>155.335106359203</v>
      </c>
      <c r="L66" s="51">
        <f ca="1">SUMPRODUCT($CM66:$DD66,INDIRECT(ADDRESS(L$2,$DH$2)):INDIRECT(ADDRESS(L$2,$DY$2)))</f>
        <v>155.335106359203</v>
      </c>
      <c r="M66" s="51">
        <f ca="1">SUMPRODUCT($CM66:$DD66,INDIRECT(ADDRESS(M$2,$DH$2)):INDIRECT(ADDRESS(M$2,$DY$2)))</f>
        <v>155.335106359203</v>
      </c>
      <c r="N66" s="51">
        <f ca="1">SUMPRODUCT($CM66:$DD66,INDIRECT(ADDRESS(N$2,$DH$2)):INDIRECT(ADDRESS(N$2,$DY$2)))</f>
        <v>155.335106359203</v>
      </c>
      <c r="O66" s="51">
        <f ca="1">SUMPRODUCT($CM66:$DD66,INDIRECT(ADDRESS(O$2,$DH$2)):INDIRECT(ADDRESS(O$2,$DY$2)))</f>
        <v>155.335106359203</v>
      </c>
      <c r="P66" s="51">
        <f ca="1">SUMPRODUCT($CM66:$DD66,INDIRECT(ADDRESS(P$2,$DH$2)):INDIRECT(ADDRESS(P$2,$DY$2)))</f>
        <v>155.335106359203</v>
      </c>
      <c r="Q66" s="51">
        <f ca="1">SUMPRODUCT($CM66:$DD66,INDIRECT(ADDRESS(Q$2,$DH$2)):INDIRECT(ADDRESS(Q$2,$DY$2)))</f>
        <v>155.335106359203</v>
      </c>
      <c r="R66" s="51">
        <f ca="1">SUMPRODUCT($CM66:$DD66,INDIRECT(ADDRESS(R$2,$DH$2)):INDIRECT(ADDRESS(R$2,$DY$2)))</f>
        <v>155.335106359203</v>
      </c>
      <c r="S66" s="51">
        <f ca="1">SUMPRODUCT($CM66:$DD66,INDIRECT(ADDRESS(S$2,$DH$2)):INDIRECT(ADDRESS(S$2,$DY$2)))</f>
        <v>155.335106359203</v>
      </c>
      <c r="T66" s="51">
        <f ca="1">SUMPRODUCT($CM66:$DD66,INDIRECT(ADDRESS(T$2,$DH$2)):INDIRECT(ADDRESS(T$2,$DY$2)))</f>
        <v>155.335106359203</v>
      </c>
      <c r="U66" s="51">
        <f ca="1">SUMPRODUCT($CM66:$DD66,INDIRECT(ADDRESS(U$2,$DH$2)):INDIRECT(ADDRESS(U$2,$DY$2)))</f>
        <v>155.335106359203</v>
      </c>
      <c r="V66" s="51">
        <f ca="1">SUMPRODUCT($CM66:$DD66,INDIRECT(ADDRESS(V$2,$DH$2)):INDIRECT(ADDRESS(V$2,$DY$2)))</f>
        <v>155.335106359203</v>
      </c>
      <c r="W66" s="51">
        <f ca="1">SUMPRODUCT($CM66:$DD66,INDIRECT(ADDRESS(W$2,$DH$2)):INDIRECT(ADDRESS(W$2,$DY$2)))</f>
        <v>155.335106359203</v>
      </c>
      <c r="X66" s="51">
        <f ca="1">SUMPRODUCT($CM66:$DD66,INDIRECT(ADDRESS(X$2,$DH$2)):INDIRECT(ADDRESS(X$2,$DY$2)))</f>
        <v>155.335106359203</v>
      </c>
      <c r="Y66" s="51">
        <f ca="1">SUMPRODUCT($CM66:$DD66,INDIRECT(ADDRESS(Y$2,$DH$2)):INDIRECT(ADDRESS(Y$2,$DY$2)))</f>
        <v>155.335106359203</v>
      </c>
      <c r="Z66" s="51">
        <f ca="1">SUMPRODUCT($CM66:$DD66,INDIRECT(ADDRESS(Z$2,$DH$2)):INDIRECT(ADDRESS(Z$2,$DY$2)))</f>
        <v>155.335106359203</v>
      </c>
      <c r="AA66" s="51">
        <f ca="1">SUMPRODUCT($CM66:$DD66,INDIRECT(ADDRESS(AA$2,$DH$2)):INDIRECT(ADDRESS(AA$2,$DY$2)))</f>
        <v>155.335106359203</v>
      </c>
      <c r="AB66" s="51">
        <f ca="1">SUMPRODUCT($CM66:$DD66,INDIRECT(ADDRESS(AB$2,$DH$2)):INDIRECT(ADDRESS(AB$2,$DY$2)))</f>
        <v>155.335106359203</v>
      </c>
      <c r="AC66" s="51">
        <f ca="1">SUMPRODUCT($CM66:$DD66,INDIRECT(ADDRESS(AC$2,$DH$2)):INDIRECT(ADDRESS(AC$2,$DY$2)))</f>
        <v>155.335106359203</v>
      </c>
      <c r="AD66" s="51">
        <f ca="1">SUMPRODUCT($CM66:$DD66,INDIRECT(ADDRESS(AD$2,$DH$2)):INDIRECT(ADDRESS(AD$2,$DY$2)))</f>
        <v>155.335106359203</v>
      </c>
      <c r="AE66" s="51">
        <f ca="1">SUMPRODUCT($CM66:$DD66,INDIRECT(ADDRESS(AE$2,$DH$2)):INDIRECT(ADDRESS(AE$2,$DY$2)))</f>
        <v>155.335106359203</v>
      </c>
      <c r="AF66" s="51">
        <f ca="1">SUMPRODUCT($CM66:$DD66,INDIRECT(ADDRESS(AF$2,$DH$2)):INDIRECT(ADDRESS(AF$2,$DY$2)))</f>
        <v>155.335106359203</v>
      </c>
      <c r="AG66" s="51">
        <f ca="1">SUMPRODUCT($CM66:$DD66,INDIRECT(ADDRESS(AG$2,$DH$2)):INDIRECT(ADDRESS(AG$2,$DY$2)))</f>
        <v>155.335106359203</v>
      </c>
      <c r="AH66" s="51">
        <f ca="1">SUMPRODUCT($CM66:$DD66,INDIRECT(ADDRESS(AH$2,$DH$2)):INDIRECT(ADDRESS(AH$2,$DY$2)))</f>
        <v>155.335106359203</v>
      </c>
      <c r="AI66" s="51">
        <f ca="1">SUMPRODUCT($CM66:$DD66,INDIRECT(ADDRESS(AI$2,$DH$2)):INDIRECT(ADDRESS(AI$2,$DY$2)))</f>
        <v>155.335106359203</v>
      </c>
      <c r="AJ66" s="51">
        <f ca="1">SUMPRODUCT($CM66:$DD66,INDIRECT(ADDRESS(AJ$2,$DH$2)):INDIRECT(ADDRESS(AJ$2,$DY$2)))</f>
        <v>155.335106359203</v>
      </c>
      <c r="AK66" s="51">
        <f ca="1">SUMPRODUCT($CM66:$DD66,INDIRECT(ADDRESS(AK$2,$DH$2)):INDIRECT(ADDRESS(AK$2,$DY$2)))</f>
        <v>155.335106359203</v>
      </c>
      <c r="AL66" s="51">
        <f ca="1">SUMPRODUCT($CM66:$DD66,INDIRECT(ADDRESS(AL$2,$DH$2)):INDIRECT(ADDRESS(AL$2,$DY$2)))</f>
        <v>155.335106359203</v>
      </c>
      <c r="AM66" s="51">
        <f ca="1">SUMPRODUCT($CM66:$DD66,INDIRECT(ADDRESS(AM$2,$DH$2)):INDIRECT(ADDRESS(AM$2,$DY$2)))</f>
        <v>155.335106359203</v>
      </c>
      <c r="AN66" s="51">
        <f ca="1">SUMPRODUCT($CM66:$DD66,INDIRECT(ADDRESS(AN$2,$DH$2)):INDIRECT(ADDRESS(AN$2,$DY$2)))</f>
        <v>155.335106359203</v>
      </c>
      <c r="AO66" s="51">
        <f ca="1">SUMPRODUCT($CM66:$DD66,INDIRECT(ADDRESS(AO$2,$DH$2)):INDIRECT(ADDRESS(AO$2,$DY$2)))</f>
        <v>155.335106359203</v>
      </c>
      <c r="AP66" s="51">
        <f ca="1">SUMPRODUCT($CM66:$DD66,INDIRECT(ADDRESS(AP$2,$DH$2)):INDIRECT(ADDRESS(AP$2,$DY$2)))</f>
        <v>155.335106359203</v>
      </c>
      <c r="AQ66" s="51">
        <f ca="1">SUMPRODUCT($CM66:$DD66,INDIRECT(ADDRESS(AQ$2,$DH$2)):INDIRECT(ADDRESS(AQ$2,$DY$2)))</f>
        <v>155.335106359203</v>
      </c>
      <c r="AR66" s="51">
        <f ca="1">SUMPRODUCT($CM66:$DD66,INDIRECT(ADDRESS(AR$2,$DH$2)):INDIRECT(ADDRESS(AR$2,$DY$2)))</f>
        <v>155.335106359203</v>
      </c>
      <c r="AS66" s="51">
        <f ca="1">SUMPRODUCT($CM66:$DD66,INDIRECT(ADDRESS(AS$2,$DH$2)):INDIRECT(ADDRESS(AS$2,$DY$2)))</f>
        <v>155.335106359203</v>
      </c>
      <c r="AT66" s="51">
        <f ca="1">SUMPRODUCT($CM66:$DD66,INDIRECT(ADDRESS(AT$2,$DH$2)):INDIRECT(ADDRESS(AT$2,$DY$2)))</f>
        <v>155.335106359203</v>
      </c>
      <c r="AU66" s="51">
        <f ca="1">SUMPRODUCT($CM66:$DD66,INDIRECT(ADDRESS(AU$2,$DH$2)):INDIRECT(ADDRESS(AU$2,$DY$2)))</f>
        <v>155.335106359203</v>
      </c>
      <c r="AV66" s="51">
        <f ca="1">SUMPRODUCT($CM66:$DD66,INDIRECT(ADDRESS(AV$2,$DH$2)):INDIRECT(ADDRESS(AV$2,$DY$2)))</f>
        <v>155.335106359203</v>
      </c>
      <c r="AW66" s="51">
        <f ca="1">SUMPRODUCT($CM66:$DD66,INDIRECT(ADDRESS(AW$2,$DH$2)):INDIRECT(ADDRESS(AW$2,$DY$2)))</f>
        <v>155.335106359203</v>
      </c>
      <c r="AX66" s="51">
        <f ca="1">SUMPRODUCT($CM66:$DD66,INDIRECT(ADDRESS(AX$2,$DH$2)):INDIRECT(ADDRESS(AX$2,$DY$2)))</f>
        <v>155.335106359203</v>
      </c>
      <c r="AY66" s="51">
        <f ca="1">SUMPRODUCT($CM66:$DD66,INDIRECT(ADDRESS(AY$2,$DH$2)):INDIRECT(ADDRESS(AY$2,$DY$2)))</f>
        <v>155.335106359203</v>
      </c>
      <c r="AZ66" s="51">
        <f ca="1">SUMPRODUCT($CM66:$DD66,INDIRECT(ADDRESS(AZ$2,$DH$2)):INDIRECT(ADDRESS(AZ$2,$DY$2)))</f>
        <v>155.335106359203</v>
      </c>
      <c r="BA66" s="51">
        <f ca="1">SUMPRODUCT($CM66:$DD66,INDIRECT(ADDRESS(BA$2,$DH$2)):INDIRECT(ADDRESS(BA$2,$DY$2)))</f>
        <v>155.335106359203</v>
      </c>
      <c r="BB66" s="51">
        <f ca="1">SUMPRODUCT($CM66:$DD66,INDIRECT(ADDRESS(BB$2,$DH$2)):INDIRECT(ADDRESS(BB$2,$DY$2)))</f>
        <v>155.335106359203</v>
      </c>
      <c r="BC66" s="51">
        <f ca="1">SUMPRODUCT($CM66:$DD66,INDIRECT(ADDRESS(BC$2,$DH$2)):INDIRECT(ADDRESS(BC$2,$DY$2)))</f>
        <v>155.335106359203</v>
      </c>
      <c r="BD66" s="51">
        <f ca="1">SUMPRODUCT($CM66:$DD66,INDIRECT(ADDRESS(BD$2,$DH$2)):INDIRECT(ADDRESS(BD$2,$DY$2)))</f>
        <v>155.335106359203</v>
      </c>
      <c r="BE66" s="51">
        <f ca="1">SUMPRODUCT($CM66:$DD66,INDIRECT(ADDRESS(BE$2,$DH$2)):INDIRECT(ADDRESS(BE$2,$DY$2)))</f>
        <v>155.335106359203</v>
      </c>
      <c r="BF66" s="51">
        <f ca="1">SUMPRODUCT($CM66:$DD66,INDIRECT(ADDRESS(BF$2,$DH$2)):INDIRECT(ADDRESS(BF$2,$DY$2)))</f>
        <v>155.335106359203</v>
      </c>
      <c r="BG66" s="51">
        <f ca="1">SUMPRODUCT($CM66:$DD66,INDIRECT(ADDRESS(BG$2,$DH$2)):INDIRECT(ADDRESS(BG$2,$DY$2)))</f>
        <v>155.335106359203</v>
      </c>
      <c r="BH66" s="51">
        <f ca="1">SUMPRODUCT($CM66:$DD66,INDIRECT(ADDRESS(BH$2,$DH$2)):INDIRECT(ADDRESS(BH$2,$DY$2)))</f>
        <v>155.335106359203</v>
      </c>
      <c r="BI66" s="51">
        <f ca="1">SUMPRODUCT($CM66:$DD66,INDIRECT(ADDRESS(BI$2,$DH$2)):INDIRECT(ADDRESS(BI$2,$DY$2)))</f>
        <v>155.335106359203</v>
      </c>
      <c r="BJ66" s="51">
        <f ca="1">SUMPRODUCT($CM66:$DD66,INDIRECT(ADDRESS(BJ$2,$DH$2)):INDIRECT(ADDRESS(BJ$2,$DY$2)))</f>
        <v>155.335106359203</v>
      </c>
      <c r="BK66" s="51">
        <f ca="1">SUMPRODUCT($CM66:$DD66,INDIRECT(ADDRESS(BK$2,$DH$2)):INDIRECT(ADDRESS(BK$2,$DY$2)))</f>
        <v>155.335106359203</v>
      </c>
      <c r="BL66" s="51">
        <f ca="1">SUMPRODUCT($CM66:$DD66,INDIRECT(ADDRESS(BL$2,$DH$2)):INDIRECT(ADDRESS(BL$2,$DY$2)))</f>
        <v>155.335106359203</v>
      </c>
      <c r="BM66" s="51">
        <f ca="1">SUMPRODUCT($CM66:$DD66,INDIRECT(ADDRESS(BM$2,$DH$2)):INDIRECT(ADDRESS(BM$2,$DY$2)))</f>
        <v>155.335106359203</v>
      </c>
      <c r="BN66" s="51">
        <f ca="1">SUMPRODUCT($CM66:$DD66,INDIRECT(ADDRESS(BN$2,$DH$2)):INDIRECT(ADDRESS(BN$2,$DY$2)))</f>
        <v>155.335106359203</v>
      </c>
      <c r="BO66" s="51">
        <f ca="1">SUMPRODUCT($CM66:$DD66,INDIRECT(ADDRESS(BO$2,$DH$2)):INDIRECT(ADDRESS(BO$2,$DY$2)))</f>
        <v>155.335106359203</v>
      </c>
      <c r="BP66" s="51">
        <f ca="1">SUMPRODUCT($CM66:$DD66,INDIRECT(ADDRESS(BP$2,$DH$2)):INDIRECT(ADDRESS(BP$2,$DY$2)))</f>
        <v>155.335106359203</v>
      </c>
      <c r="BQ66" s="51">
        <f ca="1">SUMPRODUCT($CM66:$DD66,INDIRECT(ADDRESS(BQ$2,$DH$2)):INDIRECT(ADDRESS(BQ$2,$DY$2)))</f>
        <v>155.335106359203</v>
      </c>
      <c r="BR66" s="51">
        <f ca="1">SUMPRODUCT($CM66:$DD66,INDIRECT(ADDRESS(BR$2,$DH$2)):INDIRECT(ADDRESS(BR$2,$DY$2)))</f>
        <v>155.335106359203</v>
      </c>
      <c r="BS66" s="51">
        <f ca="1">SUMPRODUCT($CM66:$DD66,INDIRECT(ADDRESS(BS$2,$DH$2)):INDIRECT(ADDRESS(BS$2,$DY$2)))</f>
        <v>155.335106359203</v>
      </c>
      <c r="BT66" s="51">
        <f ca="1">SUMPRODUCT($CM66:$DD66,INDIRECT(ADDRESS(BT$2,$DH$2)):INDIRECT(ADDRESS(BT$2,$DY$2)))</f>
        <v>155.335106359203</v>
      </c>
      <c r="BU66" s="51">
        <f ca="1">SUMPRODUCT($CM66:$DD66,INDIRECT(ADDRESS(BU$2,$DH$2)):INDIRECT(ADDRESS(BU$2,$DY$2)))</f>
        <v>155.335106359203</v>
      </c>
      <c r="BV66" s="51">
        <f ca="1">SUMPRODUCT($CM66:$DD66,INDIRECT(ADDRESS(BV$2,$DH$2)):INDIRECT(ADDRESS(BV$2,$DY$2)))</f>
        <v>155.335106359203</v>
      </c>
      <c r="BW66" s="51">
        <f ca="1">SUMPRODUCT($CM66:$DD66,INDIRECT(ADDRESS(BW$2,$DH$2)):INDIRECT(ADDRESS(BW$2,$DY$2)))</f>
        <v>155.335106359203</v>
      </c>
      <c r="BX66" s="51">
        <f ca="1">SUMPRODUCT($CM66:$DD66,INDIRECT(ADDRESS(BX$2,$DH$2)):INDIRECT(ADDRESS(BX$2,$DY$2)))</f>
        <v>155.335106359203</v>
      </c>
      <c r="BY66" s="51">
        <f ca="1">SUMPRODUCT($CM66:$DD66,INDIRECT(ADDRESS(BY$2,$DH$2)):INDIRECT(ADDRESS(BY$2,$DY$2)))</f>
        <v>155.335106359203</v>
      </c>
      <c r="BZ66" s="51">
        <f ca="1">SUMPRODUCT($CM66:$DD66,INDIRECT(ADDRESS(BZ$2,$DH$2)):INDIRECT(ADDRESS(BZ$2,$DY$2)))</f>
        <v>155.335106359203</v>
      </c>
      <c r="CA66" s="51">
        <f ca="1">SUMPRODUCT($CM66:$DD66,INDIRECT(ADDRESS(CA$2,$DH$2)):INDIRECT(ADDRESS(CA$2,$DY$2)))</f>
        <v>155.335106359203</v>
      </c>
      <c r="CB66" s="51">
        <f ca="1">SUMPRODUCT($CM66:$DD66,INDIRECT(ADDRESS(CB$2,$DH$2)):INDIRECT(ADDRESS(CB$2,$DY$2)))</f>
        <v>155.335106359203</v>
      </c>
      <c r="CC66" s="51">
        <f ca="1">SUMPRODUCT($CM66:$DD66,INDIRECT(ADDRESS(CC$2,$DH$2)):INDIRECT(ADDRESS(CC$2,$DY$2)))</f>
        <v>155.335106359203</v>
      </c>
      <c r="CD66" s="51">
        <f ca="1">SUMPRODUCT($CM66:$DD66,INDIRECT(ADDRESS(CD$2,$DH$2)):INDIRECT(ADDRESS(CD$2,$DY$2)))</f>
        <v>155.335106359203</v>
      </c>
      <c r="CF66" s="51">
        <f t="shared" ca="1" si="9"/>
        <v>1864.0212763104364</v>
      </c>
      <c r="CG66" s="51">
        <f t="shared" ca="1" si="9"/>
        <v>1864.0212763104364</v>
      </c>
      <c r="CH66" s="51">
        <f t="shared" ca="1" si="9"/>
        <v>1864.0212763104364</v>
      </c>
      <c r="CI66" s="51">
        <f t="shared" ca="1" si="9"/>
        <v>1864.0212763104364</v>
      </c>
      <c r="CJ66" s="51">
        <f t="shared" ca="1" si="9"/>
        <v>1864.0212763104364</v>
      </c>
      <c r="CK66" s="51">
        <f t="shared" ca="1" si="9"/>
        <v>1864.0212763104364</v>
      </c>
      <c r="CM66" s="1">
        <f>VLOOKUP($A66,Auxiliar_OPEX_CustosUnit!$A$4:$BT$129,COLUMN(Auxiliar_OPEX_CustosUnit!S$2),0)</f>
        <v>0</v>
      </c>
      <c r="CN66" s="1">
        <f>VLOOKUP($A66,Auxiliar_OPEX_CustosUnit!$A$4:$BT$129,COLUMN(Auxiliar_OPEX_CustosUnit!T$2),0)</f>
        <v>0</v>
      </c>
      <c r="CO66" s="1">
        <f>VLOOKUP($A66,Auxiliar_OPEX_CustosUnit!$A$4:$BT$129,COLUMN(Auxiliar_OPEX_CustosUnit!U$2),0)</f>
        <v>155.335106359203</v>
      </c>
      <c r="CP66" s="1">
        <f>VLOOKUP($A66,Auxiliar_OPEX_CustosUnit!$A$4:$BT$129,COLUMN(Auxiliar_OPEX_CustosUnit!V$2),0)</f>
        <v>0</v>
      </c>
      <c r="CQ66" s="1">
        <f>VLOOKUP($A66,Auxiliar_OPEX_CustosUnit!$A$4:$BT$129,COLUMN(Auxiliar_OPEX_CustosUnit!W$2),0)</f>
        <v>0</v>
      </c>
      <c r="CR66" s="1">
        <f>VLOOKUP($A66,Auxiliar_OPEX_CustosUnit!$A$4:$BT$129,COLUMN(Auxiliar_OPEX_CustosUnit!X$2),0)</f>
        <v>0</v>
      </c>
      <c r="CS66" s="1">
        <f>VLOOKUP($A66,Auxiliar_OPEX_CustosUnit!$A$4:$BT$129,COLUMN(Auxiliar_OPEX_CustosUnit!Y$2),0)</f>
        <v>0</v>
      </c>
      <c r="CT66" s="1">
        <f>VLOOKUP($A66,Auxiliar_OPEX_CustosUnit!$A$4:$BT$129,COLUMN(Auxiliar_OPEX_CustosUnit!Z$2),0)</f>
        <v>0</v>
      </c>
      <c r="CU66" s="1">
        <f>VLOOKUP($A66,Auxiliar_OPEX_CustosUnit!$A$4:$BT$129,COLUMN(Auxiliar_OPEX_CustosUnit!AA$2),0)</f>
        <v>0</v>
      </c>
      <c r="CV66" s="1">
        <f>VLOOKUP($A66,Auxiliar_OPEX_CustosUnit!$A$4:$BT$129,COLUMN(Auxiliar_OPEX_CustosUnit!AB$2),0)</f>
        <v>0</v>
      </c>
      <c r="CW66" s="1">
        <f>VLOOKUP($A66,Auxiliar_OPEX_CustosUnit!$A$4:$BT$129,COLUMN(Auxiliar_OPEX_CustosUnit!AC$2),0)</f>
        <v>0</v>
      </c>
      <c r="CX66" s="1">
        <f>VLOOKUP($A66,Auxiliar_OPEX_CustosUnit!$A$4:$BT$129,COLUMN(Auxiliar_OPEX_CustosUnit!AD$2),0)</f>
        <v>0</v>
      </c>
      <c r="CY66" s="1">
        <f>VLOOKUP($A66,Auxiliar_OPEX_CustosUnit!$A$4:$BT$129,COLUMN(Auxiliar_OPEX_CustosUnit!AE$2),0)</f>
        <v>0</v>
      </c>
      <c r="CZ66" s="1">
        <f>VLOOKUP($A66,Auxiliar_OPEX_CustosUnit!$A$4:$BT$129,COLUMN(Auxiliar_OPEX_CustosUnit!AF$2),0)</f>
        <v>0</v>
      </c>
      <c r="DA66" s="1">
        <f>VLOOKUP($A66,Auxiliar_OPEX_CustosUnit!$A$4:$BT$129,COLUMN(Auxiliar_OPEX_CustosUnit!AG$2),0)</f>
        <v>0</v>
      </c>
      <c r="DB66" s="1">
        <f>VLOOKUP($A66,Auxiliar_OPEX_CustosUnit!$A$4:$BT$129,COLUMN(Auxiliar_OPEX_CustosUnit!AH$2),0)</f>
        <v>0</v>
      </c>
      <c r="DC66" s="1">
        <f>VLOOKUP($A66,Auxiliar_OPEX_CustosUnit!$A$4:$BT$129,COLUMN(Auxiliar_OPEX_CustosUnit!AI$2),0)</f>
        <v>0</v>
      </c>
      <c r="DD66" s="1">
        <f>VLOOKUP($A66,Auxiliar_OPEX_CustosUnit!$A$4:$BT$129,COLUMN(Auxiliar_OPEX_CustosUnit!AJ$2),0)</f>
        <v>0</v>
      </c>
      <c r="DG66" s="60">
        <v>45139</v>
      </c>
      <c r="DH66" s="1">
        <v>1</v>
      </c>
      <c r="DI66" s="1">
        <f>INDEX(Auxiliar_OPEX_Drivers!$B$2:$CH$18,MATCH(Auxiliar_OPEX_M!DI$3,Auxiliar_OPEX_Drivers!$B$2:$B$18,0),MATCH($DG66,Auxiliar_OPEX_Drivers!$B$2:$CH$2,0))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INDEX(Auxiliar_OPEX_Drivers!$B$2:$CH$18,MATCH(Auxiliar_OPEX_M!DK$3,Auxiliar_OPEX_Drivers!$B$2:$B$18,0),MATCH($DG66,Auxiliar_OPEX_Drivers!$B$2:$CH$2,0))</f>
        <v>15.089992158372311</v>
      </c>
      <c r="DL66" s="1">
        <f>INDEX(Auxiliar_OPEX_Drivers!$B$2:$CH$18,MATCH(Auxiliar_OPEX_M!DL$3,Auxiliar_OPEX_Drivers!$B$2:$B$18,0),MATCH($DG66,Auxiliar_OPEX_Drivers!$B$2:$CH$2,0))</f>
        <v>65.91221025989482</v>
      </c>
      <c r="DM66" s="1">
        <f>INDEX(Auxiliar_OPEX_Drivers!$B$2:$CH$18,MATCH(Auxiliar_OPEX_M!DM$3,Auxiliar_OPEX_Drivers!$B$2:$B$18,0),MATCH($DG66,Auxiliar_OPEX_Drivers!$B$2:$CH$2,0))</f>
        <v>13</v>
      </c>
      <c r="DN66" s="1">
        <f>INDEX(Auxiliar_OPEX_Drivers!$B$2:$CH$18,MATCH(Auxiliar_OPEX_M!DN$3,Auxiliar_OPEX_Drivers!$B$2:$B$18,0),MATCH($DG66,Auxiliar_OPEX_Drivers!$B$2:$CH$2,0))</f>
        <v>732.96073480388213</v>
      </c>
      <c r="DO66" s="1">
        <f>INDEX(Auxiliar_OPEX_Drivers!$B$2:$CH$18,MATCH(Auxiliar_OPEX_M!DO$3,Auxiliar_OPEX_Drivers!$B$2:$B$18,0),MATCH($DG66,Auxiliar_OPEX_Drivers!$B$2:$CH$2,0))</f>
        <v>12</v>
      </c>
      <c r="DP66" s="1">
        <f>INDEX(Auxiliar_OPEX_Drivers!$B$2:$CH$18,MATCH(Auxiliar_OPEX_M!DP$3,Auxiliar_OPEX_Drivers!$B$2:$B$18,0),MATCH($DG66,Auxiliar_OPEX_Drivers!$B$2:$CH$2,0))</f>
        <v>201.63736351501933</v>
      </c>
      <c r="DQ66" s="1">
        <f>INDEX(Auxiliar_OPEX_Drivers!$B$2:$CH$18,MATCH(Auxiliar_OPEX_M!DQ$3,Auxiliar_OPEX_Drivers!$B$2:$B$18,0),MATCH($DG66,Auxiliar_OPEX_Drivers!$B$2:$CH$2,0))</f>
        <v>37.272498039593074</v>
      </c>
      <c r="DR66" s="1">
        <f>INDEX(Auxiliar_OPEX_Drivers!$B$2:$CH$18,MATCH(Auxiliar_OPEX_M!DR$3,Auxiliar_OPEX_Drivers!$B$2:$B$18,0),MATCH($DG66,Auxiliar_OPEX_Drivers!$B$2:$CH$2,0))</f>
        <v>21504026.842311721</v>
      </c>
      <c r="DS66" s="1">
        <f>INDEX(Auxiliar_OPEX_Drivers!$B$2:$CH$18,MATCH(Auxiliar_OPEX_M!DS$3,Auxiliar_OPEX_Drivers!$B$2:$B$18,0),MATCH($DG66,Auxiliar_OPEX_Drivers!$B$2:$CH$2,0))</f>
        <v>62881.770833333401</v>
      </c>
      <c r="DT66" s="1">
        <f>INDEX(Auxiliar_OPEX_Drivers!$B$2:$CH$18,MATCH(Auxiliar_OPEX_M!DT$3,Auxiliar_OPEX_Drivers!$B$2:$B$18,0),MATCH($DG66,Auxiliar_OPEX_Drivers!$B$2:$CH$2,0))</f>
        <v>10736.645310840706</v>
      </c>
      <c r="DU66" s="1">
        <f>INDEX(Auxiliar_OPEX_Drivers!$B$2:$CH$18,MATCH(Auxiliar_OPEX_M!DU$3,Auxiliar_OPEX_Drivers!$B$2:$B$18,0),MATCH($DG66,Auxiliar_OPEX_Drivers!$B$2:$CH$2,0))</f>
        <v>4853.4680996880261</v>
      </c>
      <c r="DV66" s="1">
        <f>INDEX(Auxiliar_OPEX_Drivers!$B$2:$CH$18,MATCH(Auxiliar_OPEX_M!DV$3,Auxiliar_OPEX_Drivers!$B$2:$B$18,0),MATCH($DG66,Auxiliar_OPEX_Drivers!$B$2:$CH$2,0))</f>
        <v>2565568.3570509059</v>
      </c>
      <c r="DW66" s="1">
        <f>INDEX(Auxiliar_OPEX_Drivers!$B$2:$CH$18,MATCH(Auxiliar_OPEX_M!DW$3,Auxiliar_OPEX_Drivers!$B$2:$B$18,0),MATCH($DG66,Auxiliar_OPEX_Drivers!$B$2:$CH$2,0))</f>
        <v>10520.134766355084</v>
      </c>
      <c r="DX66" s="1">
        <f>INDEX(Auxiliar_OPEX_Drivers!$B$2:$CH$18,MATCH(Auxiliar_OPEX_M!DX$3,Auxiliar_OPEX_Drivers!$B$2:$B$18,0),MATCH($DG66,Auxiliar_OPEX_Drivers!$B$2:$CH$2,0))</f>
        <v>2591555.7164375996</v>
      </c>
      <c r="DY66" s="1">
        <f>INDEX(Auxiliar_OPEX_Drivers!$B$2:$CH$18,MATCH(Auxiliar_OPEX_M!DY$3,Auxiliar_OPEX_Drivers!$B$2:$B$18,0),MATCH($DG66,Auxiliar_OPEX_Drivers!$B$2:$CH$2,0))</f>
        <v>1077.8727987767618</v>
      </c>
    </row>
    <row r="67" spans="1:129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0</v>
      </c>
      <c r="E67" s="51">
        <f ca="1">SUMPRODUCT($CM67:$DD67,INDIRECT(ADDRESS(E$2,$DH$2)):INDIRECT(ADDRESS(E$2,$DY$2)))</f>
        <v>0</v>
      </c>
      <c r="F67" s="51">
        <f ca="1">SUMPRODUCT($CM67:$DD67,INDIRECT(ADDRESS(F$2,$DH$2)):INDIRECT(ADDRESS(F$2,$DY$2)))</f>
        <v>0</v>
      </c>
      <c r="G67" s="51">
        <f ca="1">SUMPRODUCT($CM67:$DD67,INDIRECT(ADDRESS(G$2,$DH$2)):INDIRECT(ADDRESS(G$2,$DY$2)))</f>
        <v>0</v>
      </c>
      <c r="H67" s="51">
        <f ca="1">SUMPRODUCT($CM67:$DD67,INDIRECT(ADDRESS(H$2,$DH$2)):INDIRECT(ADDRESS(H$2,$DY$2)))</f>
        <v>0</v>
      </c>
      <c r="I67" s="51">
        <f ca="1">SUMPRODUCT($CM67:$DD67,INDIRECT(ADDRESS(I$2,$DH$2)):INDIRECT(ADDRESS(I$2,$DY$2)))</f>
        <v>0</v>
      </c>
      <c r="J67" s="51">
        <f ca="1">SUMPRODUCT($CM67:$DD67,INDIRECT(ADDRESS(J$2,$DH$2)):INDIRECT(ADDRESS(J$2,$DY$2)))</f>
        <v>0</v>
      </c>
      <c r="K67" s="51">
        <f ca="1">SUMPRODUCT($CM67:$DD67,INDIRECT(ADDRESS(K$2,$DH$2)):INDIRECT(ADDRESS(K$2,$DY$2)))</f>
        <v>0</v>
      </c>
      <c r="L67" s="51">
        <f ca="1">SUMPRODUCT($CM67:$DD67,INDIRECT(ADDRESS(L$2,$DH$2)):INDIRECT(ADDRESS(L$2,$DY$2)))</f>
        <v>0</v>
      </c>
      <c r="M67" s="51">
        <f ca="1">SUMPRODUCT($CM67:$DD67,INDIRECT(ADDRESS(M$2,$DH$2)):INDIRECT(ADDRESS(M$2,$DY$2)))</f>
        <v>0</v>
      </c>
      <c r="N67" s="51">
        <f ca="1">SUMPRODUCT($CM67:$DD67,INDIRECT(ADDRESS(N$2,$DH$2)):INDIRECT(ADDRESS(N$2,$DY$2)))</f>
        <v>0</v>
      </c>
      <c r="O67" s="51">
        <f ca="1">SUMPRODUCT($CM67:$DD67,INDIRECT(ADDRESS(O$2,$DH$2)):INDIRECT(ADDRESS(O$2,$DY$2)))</f>
        <v>0</v>
      </c>
      <c r="P67" s="51">
        <f ca="1">SUMPRODUCT($CM67:$DD67,INDIRECT(ADDRESS(P$2,$DH$2)):INDIRECT(ADDRESS(P$2,$DY$2)))</f>
        <v>0</v>
      </c>
      <c r="Q67" s="51">
        <f ca="1">SUMPRODUCT($CM67:$DD67,INDIRECT(ADDRESS(Q$2,$DH$2)):INDIRECT(ADDRESS(Q$2,$DY$2)))</f>
        <v>0</v>
      </c>
      <c r="R67" s="51">
        <f ca="1">SUMPRODUCT($CM67:$DD67,INDIRECT(ADDRESS(R$2,$DH$2)):INDIRECT(ADDRESS(R$2,$DY$2)))</f>
        <v>0</v>
      </c>
      <c r="S67" s="51">
        <f ca="1">SUMPRODUCT($CM67:$DD67,INDIRECT(ADDRESS(S$2,$DH$2)):INDIRECT(ADDRESS(S$2,$DY$2)))</f>
        <v>0</v>
      </c>
      <c r="T67" s="51">
        <f ca="1">SUMPRODUCT($CM67:$DD67,INDIRECT(ADDRESS(T$2,$DH$2)):INDIRECT(ADDRESS(T$2,$DY$2)))</f>
        <v>0</v>
      </c>
      <c r="U67" s="51">
        <f ca="1">SUMPRODUCT($CM67:$DD67,INDIRECT(ADDRESS(U$2,$DH$2)):INDIRECT(ADDRESS(U$2,$DY$2)))</f>
        <v>0</v>
      </c>
      <c r="V67" s="51">
        <f ca="1">SUMPRODUCT($CM67:$DD67,INDIRECT(ADDRESS(V$2,$DH$2)):INDIRECT(ADDRESS(V$2,$DY$2)))</f>
        <v>0</v>
      </c>
      <c r="W67" s="51">
        <f ca="1">SUMPRODUCT($CM67:$DD67,INDIRECT(ADDRESS(W$2,$DH$2)):INDIRECT(ADDRESS(W$2,$DY$2)))</f>
        <v>0</v>
      </c>
      <c r="X67" s="51">
        <f ca="1">SUMPRODUCT($CM67:$DD67,INDIRECT(ADDRESS(X$2,$DH$2)):INDIRECT(ADDRESS(X$2,$DY$2)))</f>
        <v>0</v>
      </c>
      <c r="Y67" s="51">
        <f ca="1">SUMPRODUCT($CM67:$DD67,INDIRECT(ADDRESS(Y$2,$DH$2)):INDIRECT(ADDRESS(Y$2,$DY$2)))</f>
        <v>0</v>
      </c>
      <c r="Z67" s="51">
        <f ca="1">SUMPRODUCT($CM67:$DD67,INDIRECT(ADDRESS(Z$2,$DH$2)):INDIRECT(ADDRESS(Z$2,$DY$2)))</f>
        <v>0</v>
      </c>
      <c r="AA67" s="51">
        <f ca="1">SUMPRODUCT($CM67:$DD67,INDIRECT(ADDRESS(AA$2,$DH$2)):INDIRECT(ADDRESS(AA$2,$DY$2)))</f>
        <v>0</v>
      </c>
      <c r="AB67" s="51">
        <f ca="1">SUMPRODUCT($CM67:$DD67,INDIRECT(ADDRESS(AB$2,$DH$2)):INDIRECT(ADDRESS(AB$2,$DY$2)))</f>
        <v>0</v>
      </c>
      <c r="AC67" s="51">
        <f ca="1">SUMPRODUCT($CM67:$DD67,INDIRECT(ADDRESS(AC$2,$DH$2)):INDIRECT(ADDRESS(AC$2,$DY$2)))</f>
        <v>0</v>
      </c>
      <c r="AD67" s="51">
        <f ca="1">SUMPRODUCT($CM67:$DD67,INDIRECT(ADDRESS(AD$2,$DH$2)):INDIRECT(ADDRESS(AD$2,$DY$2)))</f>
        <v>0</v>
      </c>
      <c r="AE67" s="51">
        <f ca="1">SUMPRODUCT($CM67:$DD67,INDIRECT(ADDRESS(AE$2,$DH$2)):INDIRECT(ADDRESS(AE$2,$DY$2)))</f>
        <v>0</v>
      </c>
      <c r="AF67" s="51">
        <f ca="1">SUMPRODUCT($CM67:$DD67,INDIRECT(ADDRESS(AF$2,$DH$2)):INDIRECT(ADDRESS(AF$2,$DY$2)))</f>
        <v>0</v>
      </c>
      <c r="AG67" s="51">
        <f ca="1">SUMPRODUCT($CM67:$DD67,INDIRECT(ADDRESS(AG$2,$DH$2)):INDIRECT(ADDRESS(AG$2,$DY$2)))</f>
        <v>0</v>
      </c>
      <c r="AH67" s="51">
        <f ca="1">SUMPRODUCT($CM67:$DD67,INDIRECT(ADDRESS(AH$2,$DH$2)):INDIRECT(ADDRESS(AH$2,$DY$2)))</f>
        <v>0</v>
      </c>
      <c r="AI67" s="51">
        <f ca="1">SUMPRODUCT($CM67:$DD67,INDIRECT(ADDRESS(AI$2,$DH$2)):INDIRECT(ADDRESS(AI$2,$DY$2)))</f>
        <v>0</v>
      </c>
      <c r="AJ67" s="51">
        <f ca="1">SUMPRODUCT($CM67:$DD67,INDIRECT(ADDRESS(AJ$2,$DH$2)):INDIRECT(ADDRESS(AJ$2,$DY$2)))</f>
        <v>0</v>
      </c>
      <c r="AK67" s="51">
        <f ca="1">SUMPRODUCT($CM67:$DD67,INDIRECT(ADDRESS(AK$2,$DH$2)):INDIRECT(ADDRESS(AK$2,$DY$2)))</f>
        <v>0</v>
      </c>
      <c r="AL67" s="51">
        <f ca="1">SUMPRODUCT($CM67:$DD67,INDIRECT(ADDRESS(AL$2,$DH$2)):INDIRECT(ADDRESS(AL$2,$DY$2)))</f>
        <v>0</v>
      </c>
      <c r="AM67" s="51">
        <f ca="1">SUMPRODUCT($CM67:$DD67,INDIRECT(ADDRESS(AM$2,$DH$2)):INDIRECT(ADDRESS(AM$2,$DY$2)))</f>
        <v>0</v>
      </c>
      <c r="AN67" s="51">
        <f ca="1">SUMPRODUCT($CM67:$DD67,INDIRECT(ADDRESS(AN$2,$DH$2)):INDIRECT(ADDRESS(AN$2,$DY$2)))</f>
        <v>0</v>
      </c>
      <c r="AO67" s="51">
        <f ca="1">SUMPRODUCT($CM67:$DD67,INDIRECT(ADDRESS(AO$2,$DH$2)):INDIRECT(ADDRESS(AO$2,$DY$2)))</f>
        <v>0</v>
      </c>
      <c r="AP67" s="51">
        <f ca="1">SUMPRODUCT($CM67:$DD67,INDIRECT(ADDRESS(AP$2,$DH$2)):INDIRECT(ADDRESS(AP$2,$DY$2)))</f>
        <v>0</v>
      </c>
      <c r="AQ67" s="51">
        <f ca="1">SUMPRODUCT($CM67:$DD67,INDIRECT(ADDRESS(AQ$2,$DH$2)):INDIRECT(ADDRESS(AQ$2,$DY$2)))</f>
        <v>0</v>
      </c>
      <c r="AR67" s="51">
        <f ca="1">SUMPRODUCT($CM67:$DD67,INDIRECT(ADDRESS(AR$2,$DH$2)):INDIRECT(ADDRESS(AR$2,$DY$2)))</f>
        <v>0</v>
      </c>
      <c r="AS67" s="51">
        <f ca="1">SUMPRODUCT($CM67:$DD67,INDIRECT(ADDRESS(AS$2,$DH$2)):INDIRECT(ADDRESS(AS$2,$DY$2)))</f>
        <v>0</v>
      </c>
      <c r="AT67" s="51">
        <f ca="1">SUMPRODUCT($CM67:$DD67,INDIRECT(ADDRESS(AT$2,$DH$2)):INDIRECT(ADDRESS(AT$2,$DY$2)))</f>
        <v>0</v>
      </c>
      <c r="AU67" s="51">
        <f ca="1">SUMPRODUCT($CM67:$DD67,INDIRECT(ADDRESS(AU$2,$DH$2)):INDIRECT(ADDRESS(AU$2,$DY$2)))</f>
        <v>0</v>
      </c>
      <c r="AV67" s="51">
        <f ca="1">SUMPRODUCT($CM67:$DD67,INDIRECT(ADDRESS(AV$2,$DH$2)):INDIRECT(ADDRESS(AV$2,$DY$2)))</f>
        <v>0</v>
      </c>
      <c r="AW67" s="51">
        <f ca="1">SUMPRODUCT($CM67:$DD67,INDIRECT(ADDRESS(AW$2,$DH$2)):INDIRECT(ADDRESS(AW$2,$DY$2)))</f>
        <v>0</v>
      </c>
      <c r="AX67" s="51">
        <f ca="1">SUMPRODUCT($CM67:$DD67,INDIRECT(ADDRESS(AX$2,$DH$2)):INDIRECT(ADDRESS(AX$2,$DY$2)))</f>
        <v>0</v>
      </c>
      <c r="AY67" s="51">
        <f ca="1">SUMPRODUCT($CM67:$DD67,INDIRECT(ADDRESS(AY$2,$DH$2)):INDIRECT(ADDRESS(AY$2,$DY$2)))</f>
        <v>0</v>
      </c>
      <c r="AZ67" s="51">
        <f ca="1">SUMPRODUCT($CM67:$DD67,INDIRECT(ADDRESS(AZ$2,$DH$2)):INDIRECT(ADDRESS(AZ$2,$DY$2)))</f>
        <v>0</v>
      </c>
      <c r="BA67" s="51">
        <f ca="1">SUMPRODUCT($CM67:$DD67,INDIRECT(ADDRESS(BA$2,$DH$2)):INDIRECT(ADDRESS(BA$2,$DY$2)))</f>
        <v>0</v>
      </c>
      <c r="BB67" s="51">
        <f ca="1">SUMPRODUCT($CM67:$DD67,INDIRECT(ADDRESS(BB$2,$DH$2)):INDIRECT(ADDRESS(BB$2,$DY$2)))</f>
        <v>0</v>
      </c>
      <c r="BC67" s="51">
        <f ca="1">SUMPRODUCT($CM67:$DD67,INDIRECT(ADDRESS(BC$2,$DH$2)):INDIRECT(ADDRESS(BC$2,$DY$2)))</f>
        <v>0</v>
      </c>
      <c r="BD67" s="51">
        <f ca="1">SUMPRODUCT($CM67:$DD67,INDIRECT(ADDRESS(BD$2,$DH$2)):INDIRECT(ADDRESS(BD$2,$DY$2)))</f>
        <v>0</v>
      </c>
      <c r="BE67" s="51">
        <f ca="1">SUMPRODUCT($CM67:$DD67,INDIRECT(ADDRESS(BE$2,$DH$2)):INDIRECT(ADDRESS(BE$2,$DY$2)))</f>
        <v>0</v>
      </c>
      <c r="BF67" s="51">
        <f ca="1">SUMPRODUCT($CM67:$DD67,INDIRECT(ADDRESS(BF$2,$DH$2)):INDIRECT(ADDRESS(BF$2,$DY$2)))</f>
        <v>0</v>
      </c>
      <c r="BG67" s="51">
        <f ca="1">SUMPRODUCT($CM67:$DD67,INDIRECT(ADDRESS(BG$2,$DH$2)):INDIRECT(ADDRESS(BG$2,$DY$2)))</f>
        <v>0</v>
      </c>
      <c r="BH67" s="51">
        <f ca="1">SUMPRODUCT($CM67:$DD67,INDIRECT(ADDRESS(BH$2,$DH$2)):INDIRECT(ADDRESS(BH$2,$DY$2)))</f>
        <v>0</v>
      </c>
      <c r="BI67" s="51">
        <f ca="1">SUMPRODUCT($CM67:$DD67,INDIRECT(ADDRESS(BI$2,$DH$2)):INDIRECT(ADDRESS(BI$2,$DY$2)))</f>
        <v>0</v>
      </c>
      <c r="BJ67" s="51">
        <f ca="1">SUMPRODUCT($CM67:$DD67,INDIRECT(ADDRESS(BJ$2,$DH$2)):INDIRECT(ADDRESS(BJ$2,$DY$2)))</f>
        <v>0</v>
      </c>
      <c r="BK67" s="51">
        <f ca="1">SUMPRODUCT($CM67:$DD67,INDIRECT(ADDRESS(BK$2,$DH$2)):INDIRECT(ADDRESS(BK$2,$DY$2)))</f>
        <v>0</v>
      </c>
      <c r="BL67" s="51">
        <f ca="1">SUMPRODUCT($CM67:$DD67,INDIRECT(ADDRESS(BL$2,$DH$2)):INDIRECT(ADDRESS(BL$2,$DY$2)))</f>
        <v>0</v>
      </c>
      <c r="BM67" s="51">
        <f ca="1">SUMPRODUCT($CM67:$DD67,INDIRECT(ADDRESS(BM$2,$DH$2)):INDIRECT(ADDRESS(BM$2,$DY$2)))</f>
        <v>0</v>
      </c>
      <c r="BN67" s="51">
        <f ca="1">SUMPRODUCT($CM67:$DD67,INDIRECT(ADDRESS(BN$2,$DH$2)):INDIRECT(ADDRESS(BN$2,$DY$2)))</f>
        <v>0</v>
      </c>
      <c r="BO67" s="51">
        <f ca="1">SUMPRODUCT($CM67:$DD67,INDIRECT(ADDRESS(BO$2,$DH$2)):INDIRECT(ADDRESS(BO$2,$DY$2)))</f>
        <v>0</v>
      </c>
      <c r="BP67" s="51">
        <f ca="1">SUMPRODUCT($CM67:$DD67,INDIRECT(ADDRESS(BP$2,$DH$2)):INDIRECT(ADDRESS(BP$2,$DY$2)))</f>
        <v>0</v>
      </c>
      <c r="BQ67" s="51">
        <f ca="1">SUMPRODUCT($CM67:$DD67,INDIRECT(ADDRESS(BQ$2,$DH$2)):INDIRECT(ADDRESS(BQ$2,$DY$2)))</f>
        <v>0</v>
      </c>
      <c r="BR67" s="51">
        <f ca="1">SUMPRODUCT($CM67:$DD67,INDIRECT(ADDRESS(BR$2,$DH$2)):INDIRECT(ADDRESS(BR$2,$DY$2)))</f>
        <v>0</v>
      </c>
      <c r="BS67" s="51">
        <f ca="1">SUMPRODUCT($CM67:$DD67,INDIRECT(ADDRESS(BS$2,$DH$2)):INDIRECT(ADDRESS(BS$2,$DY$2)))</f>
        <v>0</v>
      </c>
      <c r="BT67" s="51">
        <f ca="1">SUMPRODUCT($CM67:$DD67,INDIRECT(ADDRESS(BT$2,$DH$2)):INDIRECT(ADDRESS(BT$2,$DY$2)))</f>
        <v>0</v>
      </c>
      <c r="BU67" s="51">
        <f ca="1">SUMPRODUCT($CM67:$DD67,INDIRECT(ADDRESS(BU$2,$DH$2)):INDIRECT(ADDRESS(BU$2,$DY$2)))</f>
        <v>0</v>
      </c>
      <c r="BV67" s="51">
        <f ca="1">SUMPRODUCT($CM67:$DD67,INDIRECT(ADDRESS(BV$2,$DH$2)):INDIRECT(ADDRESS(BV$2,$DY$2)))</f>
        <v>0</v>
      </c>
      <c r="BW67" s="51">
        <f ca="1">SUMPRODUCT($CM67:$DD67,INDIRECT(ADDRESS(BW$2,$DH$2)):INDIRECT(ADDRESS(BW$2,$DY$2)))</f>
        <v>0</v>
      </c>
      <c r="BX67" s="51">
        <f ca="1">SUMPRODUCT($CM67:$DD67,INDIRECT(ADDRESS(BX$2,$DH$2)):INDIRECT(ADDRESS(BX$2,$DY$2)))</f>
        <v>0</v>
      </c>
      <c r="BY67" s="51">
        <f ca="1">SUMPRODUCT($CM67:$DD67,INDIRECT(ADDRESS(BY$2,$DH$2)):INDIRECT(ADDRESS(BY$2,$DY$2)))</f>
        <v>0</v>
      </c>
      <c r="BZ67" s="51">
        <f ca="1">SUMPRODUCT($CM67:$DD67,INDIRECT(ADDRESS(BZ$2,$DH$2)):INDIRECT(ADDRESS(BZ$2,$DY$2)))</f>
        <v>0</v>
      </c>
      <c r="CA67" s="51">
        <f ca="1">SUMPRODUCT($CM67:$DD67,INDIRECT(ADDRESS(CA$2,$DH$2)):INDIRECT(ADDRESS(CA$2,$DY$2)))</f>
        <v>0</v>
      </c>
      <c r="CB67" s="51">
        <f ca="1">SUMPRODUCT($CM67:$DD67,INDIRECT(ADDRESS(CB$2,$DH$2)):INDIRECT(ADDRESS(CB$2,$DY$2)))</f>
        <v>0</v>
      </c>
      <c r="CC67" s="51">
        <f ca="1">SUMPRODUCT($CM67:$DD67,INDIRECT(ADDRESS(CC$2,$DH$2)):INDIRECT(ADDRESS(CC$2,$DY$2)))</f>
        <v>0</v>
      </c>
      <c r="CD67" s="51">
        <f ca="1">SUMPRODUCT($CM67:$DD67,INDIRECT(ADDRESS(CD$2,$DH$2)):INDIRECT(ADDRESS(CD$2,$DY$2)))</f>
        <v>0</v>
      </c>
      <c r="CF67" s="51">
        <f t="shared" ca="1" si="9"/>
        <v>0</v>
      </c>
      <c r="CG67" s="51">
        <f t="shared" ca="1" si="9"/>
        <v>0</v>
      </c>
      <c r="CH67" s="51">
        <f t="shared" ca="1" si="9"/>
        <v>0</v>
      </c>
      <c r="CI67" s="51">
        <f t="shared" ca="1" si="9"/>
        <v>0</v>
      </c>
      <c r="CJ67" s="51">
        <f t="shared" ca="1" si="9"/>
        <v>0</v>
      </c>
      <c r="CK67" s="51">
        <f t="shared" ca="1" si="9"/>
        <v>0</v>
      </c>
      <c r="CM67" s="1">
        <f>VLOOKUP($A67,Auxiliar_OPEX_CustosUnit!$A$4:$BT$129,COLUMN(Auxiliar_OPEX_CustosUnit!S$2),0)</f>
        <v>0</v>
      </c>
      <c r="CN67" s="1">
        <f>VLOOKUP($A67,Auxiliar_OPEX_CustosUnit!$A$4:$BT$129,COLUMN(Auxiliar_OPEX_CustosUnit!T$2),0)</f>
        <v>0</v>
      </c>
      <c r="CO67" s="1">
        <f>VLOOKUP($A67,Auxiliar_OPEX_CustosUnit!$A$4:$BT$129,COLUMN(Auxiliar_OPEX_CustosUnit!U$2),0)</f>
        <v>0</v>
      </c>
      <c r="CP67" s="1">
        <f>VLOOKUP($A67,Auxiliar_OPEX_CustosUnit!$A$4:$BT$129,COLUMN(Auxiliar_OPEX_CustosUnit!V$2),0)</f>
        <v>0</v>
      </c>
      <c r="CQ67" s="1">
        <f>VLOOKUP($A67,Auxiliar_OPEX_CustosUnit!$A$4:$BT$129,COLUMN(Auxiliar_OPEX_CustosUnit!W$2),0)</f>
        <v>0</v>
      </c>
      <c r="CR67" s="1">
        <f>VLOOKUP($A67,Auxiliar_OPEX_CustosUnit!$A$4:$BT$129,COLUMN(Auxiliar_OPEX_CustosUnit!X$2),0)</f>
        <v>0</v>
      </c>
      <c r="CS67" s="1">
        <f>VLOOKUP($A67,Auxiliar_OPEX_CustosUnit!$A$4:$BT$129,COLUMN(Auxiliar_OPEX_CustosUnit!Y$2),0)</f>
        <v>0</v>
      </c>
      <c r="CT67" s="1">
        <f>VLOOKUP($A67,Auxiliar_OPEX_CustosUnit!$A$4:$BT$129,COLUMN(Auxiliar_OPEX_CustosUnit!Z$2),0)</f>
        <v>0</v>
      </c>
      <c r="CU67" s="1">
        <f>VLOOKUP($A67,Auxiliar_OPEX_CustosUnit!$A$4:$BT$129,COLUMN(Auxiliar_OPEX_CustosUnit!AA$2),0)</f>
        <v>0</v>
      </c>
      <c r="CV67" s="1">
        <f>VLOOKUP($A67,Auxiliar_OPEX_CustosUnit!$A$4:$BT$129,COLUMN(Auxiliar_OPEX_CustosUnit!AB$2),0)</f>
        <v>0</v>
      </c>
      <c r="CW67" s="1">
        <f>VLOOKUP($A67,Auxiliar_OPEX_CustosUnit!$A$4:$BT$129,COLUMN(Auxiliar_OPEX_CustosUnit!AC$2),0)</f>
        <v>0</v>
      </c>
      <c r="CX67" s="1">
        <f>VLOOKUP($A67,Auxiliar_OPEX_CustosUnit!$A$4:$BT$129,COLUMN(Auxiliar_OPEX_CustosUnit!AD$2),0)</f>
        <v>0</v>
      </c>
      <c r="CY67" s="1">
        <f>VLOOKUP($A67,Auxiliar_OPEX_CustosUnit!$A$4:$BT$129,COLUMN(Auxiliar_OPEX_CustosUnit!AE$2),0)</f>
        <v>0</v>
      </c>
      <c r="CZ67" s="1">
        <f>VLOOKUP($A67,Auxiliar_OPEX_CustosUnit!$A$4:$BT$129,COLUMN(Auxiliar_OPEX_CustosUnit!AF$2),0)</f>
        <v>0</v>
      </c>
      <c r="DA67" s="1">
        <f>VLOOKUP($A67,Auxiliar_OPEX_CustosUnit!$A$4:$BT$129,COLUMN(Auxiliar_OPEX_CustosUnit!AG$2),0)</f>
        <v>0</v>
      </c>
      <c r="DB67" s="1">
        <f>VLOOKUP($A67,Auxiliar_OPEX_CustosUnit!$A$4:$BT$129,COLUMN(Auxiliar_OPEX_CustosUnit!AH$2),0)</f>
        <v>0</v>
      </c>
      <c r="DC67" s="1">
        <f>VLOOKUP($A67,Auxiliar_OPEX_CustosUnit!$A$4:$BT$129,COLUMN(Auxiliar_OPEX_CustosUnit!AI$2),0)</f>
        <v>0</v>
      </c>
      <c r="DD67" s="1">
        <f>VLOOKUP($A67,Auxiliar_OPEX_CustosUnit!$A$4:$BT$129,COLUMN(Auxiliar_OPEX_CustosUnit!AJ$2),0)</f>
        <v>0</v>
      </c>
      <c r="DG67" s="60">
        <v>45170</v>
      </c>
      <c r="DH67" s="1">
        <v>1</v>
      </c>
      <c r="DI67" s="1">
        <f>INDEX(Auxiliar_OPEX_Drivers!$B$2:$CH$18,MATCH(Auxiliar_OPEX_M!DI$3,Auxiliar_OPEX_Drivers!$B$2:$B$18,0),MATCH($DG67,Auxiliar_OPEX_Drivers!$B$2:$CH$2,0))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INDEX(Auxiliar_OPEX_Drivers!$B$2:$CH$18,MATCH(Auxiliar_OPEX_M!DK$3,Auxiliar_OPEX_Drivers!$B$2:$B$18,0),MATCH($DG67,Auxiliar_OPEX_Drivers!$B$2:$CH$2,0))</f>
        <v>15.089992158372311</v>
      </c>
      <c r="DL67" s="1">
        <f>INDEX(Auxiliar_OPEX_Drivers!$B$2:$CH$18,MATCH(Auxiliar_OPEX_M!DL$3,Auxiliar_OPEX_Drivers!$B$2:$B$18,0),MATCH($DG67,Auxiliar_OPEX_Drivers!$B$2:$CH$2,0))</f>
        <v>65.91221025989482</v>
      </c>
      <c r="DM67" s="1">
        <f>INDEX(Auxiliar_OPEX_Drivers!$B$2:$CH$18,MATCH(Auxiliar_OPEX_M!DM$3,Auxiliar_OPEX_Drivers!$B$2:$B$18,0),MATCH($DG67,Auxiliar_OPEX_Drivers!$B$2:$CH$2,0))</f>
        <v>13</v>
      </c>
      <c r="DN67" s="1">
        <f>INDEX(Auxiliar_OPEX_Drivers!$B$2:$CH$18,MATCH(Auxiliar_OPEX_M!DN$3,Auxiliar_OPEX_Drivers!$B$2:$B$18,0),MATCH($DG67,Auxiliar_OPEX_Drivers!$B$2:$CH$2,0))</f>
        <v>732.96073480388213</v>
      </c>
      <c r="DO67" s="1">
        <f>INDEX(Auxiliar_OPEX_Drivers!$B$2:$CH$18,MATCH(Auxiliar_OPEX_M!DO$3,Auxiliar_OPEX_Drivers!$B$2:$B$18,0),MATCH($DG67,Auxiliar_OPEX_Drivers!$B$2:$CH$2,0))</f>
        <v>12</v>
      </c>
      <c r="DP67" s="1">
        <f>INDEX(Auxiliar_OPEX_Drivers!$B$2:$CH$18,MATCH(Auxiliar_OPEX_M!DP$3,Auxiliar_OPEX_Drivers!$B$2:$B$18,0),MATCH($DG67,Auxiliar_OPEX_Drivers!$B$2:$CH$2,0))</f>
        <v>201.63736351501933</v>
      </c>
      <c r="DQ67" s="1">
        <f>INDEX(Auxiliar_OPEX_Drivers!$B$2:$CH$18,MATCH(Auxiliar_OPEX_M!DQ$3,Auxiliar_OPEX_Drivers!$B$2:$B$18,0),MATCH($DG67,Auxiliar_OPEX_Drivers!$B$2:$CH$2,0))</f>
        <v>37.272498039593074</v>
      </c>
      <c r="DR67" s="1">
        <f>INDEX(Auxiliar_OPEX_Drivers!$B$2:$CH$18,MATCH(Auxiliar_OPEX_M!DR$3,Auxiliar_OPEX_Drivers!$B$2:$B$18,0),MATCH($DG67,Auxiliar_OPEX_Drivers!$B$2:$CH$2,0))</f>
        <v>21566908.613145053</v>
      </c>
      <c r="DS67" s="1">
        <f>INDEX(Auxiliar_OPEX_Drivers!$B$2:$CH$18,MATCH(Auxiliar_OPEX_M!DS$3,Auxiliar_OPEX_Drivers!$B$2:$B$18,0),MATCH($DG67,Auxiliar_OPEX_Drivers!$B$2:$CH$2,0))</f>
        <v>62881.770833333401</v>
      </c>
      <c r="DT67" s="1">
        <f>INDEX(Auxiliar_OPEX_Drivers!$B$2:$CH$18,MATCH(Auxiliar_OPEX_M!DT$3,Auxiliar_OPEX_Drivers!$B$2:$B$18,0),MATCH($DG67,Auxiliar_OPEX_Drivers!$B$2:$CH$2,0))</f>
        <v>11188.231550790175</v>
      </c>
      <c r="DU67" s="1">
        <f>INDEX(Auxiliar_OPEX_Drivers!$B$2:$CH$18,MATCH(Auxiliar_OPEX_M!DU$3,Auxiliar_OPEX_Drivers!$B$2:$B$18,0),MATCH($DG67,Auxiliar_OPEX_Drivers!$B$2:$CH$2,0))</f>
        <v>4853.468099687926</v>
      </c>
      <c r="DV67" s="1">
        <f>INDEX(Auxiliar_OPEX_Drivers!$B$2:$CH$18,MATCH(Auxiliar_OPEX_M!DV$3,Auxiliar_OPEX_Drivers!$B$2:$B$18,0),MATCH($DG67,Auxiliar_OPEX_Drivers!$B$2:$CH$2,0))</f>
        <v>2574549.4918172602</v>
      </c>
      <c r="DW67" s="1">
        <f>INDEX(Auxiliar_OPEX_Drivers!$B$2:$CH$18,MATCH(Auxiliar_OPEX_M!DW$3,Auxiliar_OPEX_Drivers!$B$2:$B$18,0),MATCH($DG67,Auxiliar_OPEX_Drivers!$B$2:$CH$2,0))</f>
        <v>11020.134766354891</v>
      </c>
      <c r="DX67" s="1">
        <f>INDEX(Auxiliar_OPEX_Drivers!$B$2:$CH$18,MATCH(Auxiliar_OPEX_M!DX$3,Auxiliar_OPEX_Drivers!$B$2:$B$18,0),MATCH($DG67,Auxiliar_OPEX_Drivers!$B$2:$CH$2,0))</f>
        <v>2600668.94798839</v>
      </c>
      <c r="DY67" s="1">
        <f>INDEX(Auxiliar_OPEX_Drivers!$B$2:$CH$18,MATCH(Auxiliar_OPEX_M!DY$3,Auxiliar_OPEX_Drivers!$B$2:$B$18,0),MATCH($DG67,Auxiliar_OPEX_Drivers!$B$2:$CH$2,0))</f>
        <v>1077.8727987767618</v>
      </c>
    </row>
    <row r="68" spans="1:129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240.769414856764</v>
      </c>
      <c r="E68" s="51">
        <f ca="1">SUMPRODUCT($CM68:$DD68,INDIRECT(ADDRESS(E$2,$DH$2)):INDIRECT(ADDRESS(E$2,$DY$2)))</f>
        <v>240.769414856764</v>
      </c>
      <c r="F68" s="51">
        <f ca="1">SUMPRODUCT($CM68:$DD68,INDIRECT(ADDRESS(F$2,$DH$2)):INDIRECT(ADDRESS(F$2,$DY$2)))</f>
        <v>240.769414856764</v>
      </c>
      <c r="G68" s="51">
        <f ca="1">SUMPRODUCT($CM68:$DD68,INDIRECT(ADDRESS(G$2,$DH$2)):INDIRECT(ADDRESS(G$2,$DY$2)))</f>
        <v>240.769414856764</v>
      </c>
      <c r="H68" s="51">
        <f ca="1">SUMPRODUCT($CM68:$DD68,INDIRECT(ADDRESS(H$2,$DH$2)):INDIRECT(ADDRESS(H$2,$DY$2)))</f>
        <v>240.769414856764</v>
      </c>
      <c r="I68" s="51">
        <f ca="1">SUMPRODUCT($CM68:$DD68,INDIRECT(ADDRESS(I$2,$DH$2)):INDIRECT(ADDRESS(I$2,$DY$2)))</f>
        <v>240.769414856764</v>
      </c>
      <c r="J68" s="51">
        <f ca="1">SUMPRODUCT($CM68:$DD68,INDIRECT(ADDRESS(J$2,$DH$2)):INDIRECT(ADDRESS(J$2,$DY$2)))</f>
        <v>240.769414856764</v>
      </c>
      <c r="K68" s="51">
        <f ca="1">SUMPRODUCT($CM68:$DD68,INDIRECT(ADDRESS(K$2,$DH$2)):INDIRECT(ADDRESS(K$2,$DY$2)))</f>
        <v>240.769414856764</v>
      </c>
      <c r="L68" s="51">
        <f ca="1">SUMPRODUCT($CM68:$DD68,INDIRECT(ADDRESS(L$2,$DH$2)):INDIRECT(ADDRESS(L$2,$DY$2)))</f>
        <v>240.769414856764</v>
      </c>
      <c r="M68" s="51">
        <f ca="1">SUMPRODUCT($CM68:$DD68,INDIRECT(ADDRESS(M$2,$DH$2)):INDIRECT(ADDRESS(M$2,$DY$2)))</f>
        <v>240.769414856764</v>
      </c>
      <c r="N68" s="51">
        <f ca="1">SUMPRODUCT($CM68:$DD68,INDIRECT(ADDRESS(N$2,$DH$2)):INDIRECT(ADDRESS(N$2,$DY$2)))</f>
        <v>240.769414856764</v>
      </c>
      <c r="O68" s="51">
        <f ca="1">SUMPRODUCT($CM68:$DD68,INDIRECT(ADDRESS(O$2,$DH$2)):INDIRECT(ADDRESS(O$2,$DY$2)))</f>
        <v>240.769414856764</v>
      </c>
      <c r="P68" s="51">
        <f ca="1">SUMPRODUCT($CM68:$DD68,INDIRECT(ADDRESS(P$2,$DH$2)):INDIRECT(ADDRESS(P$2,$DY$2)))</f>
        <v>240.769414856764</v>
      </c>
      <c r="Q68" s="51">
        <f ca="1">SUMPRODUCT($CM68:$DD68,INDIRECT(ADDRESS(Q$2,$DH$2)):INDIRECT(ADDRESS(Q$2,$DY$2)))</f>
        <v>240.769414856764</v>
      </c>
      <c r="R68" s="51">
        <f ca="1">SUMPRODUCT($CM68:$DD68,INDIRECT(ADDRESS(R$2,$DH$2)):INDIRECT(ADDRESS(R$2,$DY$2)))</f>
        <v>240.769414856764</v>
      </c>
      <c r="S68" s="51">
        <f ca="1">SUMPRODUCT($CM68:$DD68,INDIRECT(ADDRESS(S$2,$DH$2)):INDIRECT(ADDRESS(S$2,$DY$2)))</f>
        <v>240.769414856764</v>
      </c>
      <c r="T68" s="51">
        <f ca="1">SUMPRODUCT($CM68:$DD68,INDIRECT(ADDRESS(T$2,$DH$2)):INDIRECT(ADDRESS(T$2,$DY$2)))</f>
        <v>240.769414856764</v>
      </c>
      <c r="U68" s="51">
        <f ca="1">SUMPRODUCT($CM68:$DD68,INDIRECT(ADDRESS(U$2,$DH$2)):INDIRECT(ADDRESS(U$2,$DY$2)))</f>
        <v>240.769414856764</v>
      </c>
      <c r="V68" s="51">
        <f ca="1">SUMPRODUCT($CM68:$DD68,INDIRECT(ADDRESS(V$2,$DH$2)):INDIRECT(ADDRESS(V$2,$DY$2)))</f>
        <v>240.769414856764</v>
      </c>
      <c r="W68" s="51">
        <f ca="1">SUMPRODUCT($CM68:$DD68,INDIRECT(ADDRESS(W$2,$DH$2)):INDIRECT(ADDRESS(W$2,$DY$2)))</f>
        <v>240.769414856764</v>
      </c>
      <c r="X68" s="51">
        <f ca="1">SUMPRODUCT($CM68:$DD68,INDIRECT(ADDRESS(X$2,$DH$2)):INDIRECT(ADDRESS(X$2,$DY$2)))</f>
        <v>240.769414856764</v>
      </c>
      <c r="Y68" s="51">
        <f ca="1">SUMPRODUCT($CM68:$DD68,INDIRECT(ADDRESS(Y$2,$DH$2)):INDIRECT(ADDRESS(Y$2,$DY$2)))</f>
        <v>240.769414856764</v>
      </c>
      <c r="Z68" s="51">
        <f ca="1">SUMPRODUCT($CM68:$DD68,INDIRECT(ADDRESS(Z$2,$DH$2)):INDIRECT(ADDRESS(Z$2,$DY$2)))</f>
        <v>240.769414856764</v>
      </c>
      <c r="AA68" s="51">
        <f ca="1">SUMPRODUCT($CM68:$DD68,INDIRECT(ADDRESS(AA$2,$DH$2)):INDIRECT(ADDRESS(AA$2,$DY$2)))</f>
        <v>240.769414856764</v>
      </c>
      <c r="AB68" s="51">
        <f ca="1">SUMPRODUCT($CM68:$DD68,INDIRECT(ADDRESS(AB$2,$DH$2)):INDIRECT(ADDRESS(AB$2,$DY$2)))</f>
        <v>240.769414856764</v>
      </c>
      <c r="AC68" s="51">
        <f ca="1">SUMPRODUCT($CM68:$DD68,INDIRECT(ADDRESS(AC$2,$DH$2)):INDIRECT(ADDRESS(AC$2,$DY$2)))</f>
        <v>240.769414856764</v>
      </c>
      <c r="AD68" s="51">
        <f ca="1">SUMPRODUCT($CM68:$DD68,INDIRECT(ADDRESS(AD$2,$DH$2)):INDIRECT(ADDRESS(AD$2,$DY$2)))</f>
        <v>240.769414856764</v>
      </c>
      <c r="AE68" s="51">
        <f ca="1">SUMPRODUCT($CM68:$DD68,INDIRECT(ADDRESS(AE$2,$DH$2)):INDIRECT(ADDRESS(AE$2,$DY$2)))</f>
        <v>240.769414856764</v>
      </c>
      <c r="AF68" s="51">
        <f ca="1">SUMPRODUCT($CM68:$DD68,INDIRECT(ADDRESS(AF$2,$DH$2)):INDIRECT(ADDRESS(AF$2,$DY$2)))</f>
        <v>240.769414856764</v>
      </c>
      <c r="AG68" s="51">
        <f ca="1">SUMPRODUCT($CM68:$DD68,INDIRECT(ADDRESS(AG$2,$DH$2)):INDIRECT(ADDRESS(AG$2,$DY$2)))</f>
        <v>240.769414856764</v>
      </c>
      <c r="AH68" s="51">
        <f ca="1">SUMPRODUCT($CM68:$DD68,INDIRECT(ADDRESS(AH$2,$DH$2)):INDIRECT(ADDRESS(AH$2,$DY$2)))</f>
        <v>240.769414856764</v>
      </c>
      <c r="AI68" s="51">
        <f ca="1">SUMPRODUCT($CM68:$DD68,INDIRECT(ADDRESS(AI$2,$DH$2)):INDIRECT(ADDRESS(AI$2,$DY$2)))</f>
        <v>240.769414856764</v>
      </c>
      <c r="AJ68" s="51">
        <f ca="1">SUMPRODUCT($CM68:$DD68,INDIRECT(ADDRESS(AJ$2,$DH$2)):INDIRECT(ADDRESS(AJ$2,$DY$2)))</f>
        <v>240.769414856764</v>
      </c>
      <c r="AK68" s="51">
        <f ca="1">SUMPRODUCT($CM68:$DD68,INDIRECT(ADDRESS(AK$2,$DH$2)):INDIRECT(ADDRESS(AK$2,$DY$2)))</f>
        <v>240.769414856764</v>
      </c>
      <c r="AL68" s="51">
        <f ca="1">SUMPRODUCT($CM68:$DD68,INDIRECT(ADDRESS(AL$2,$DH$2)):INDIRECT(ADDRESS(AL$2,$DY$2)))</f>
        <v>240.769414856764</v>
      </c>
      <c r="AM68" s="51">
        <f ca="1">SUMPRODUCT($CM68:$DD68,INDIRECT(ADDRESS(AM$2,$DH$2)):INDIRECT(ADDRESS(AM$2,$DY$2)))</f>
        <v>240.769414856764</v>
      </c>
      <c r="AN68" s="51">
        <f ca="1">SUMPRODUCT($CM68:$DD68,INDIRECT(ADDRESS(AN$2,$DH$2)):INDIRECT(ADDRESS(AN$2,$DY$2)))</f>
        <v>240.769414856764</v>
      </c>
      <c r="AO68" s="51">
        <f ca="1">SUMPRODUCT($CM68:$DD68,INDIRECT(ADDRESS(AO$2,$DH$2)):INDIRECT(ADDRESS(AO$2,$DY$2)))</f>
        <v>240.769414856764</v>
      </c>
      <c r="AP68" s="51">
        <f ca="1">SUMPRODUCT($CM68:$DD68,INDIRECT(ADDRESS(AP$2,$DH$2)):INDIRECT(ADDRESS(AP$2,$DY$2)))</f>
        <v>240.769414856764</v>
      </c>
      <c r="AQ68" s="51">
        <f ca="1">SUMPRODUCT($CM68:$DD68,INDIRECT(ADDRESS(AQ$2,$DH$2)):INDIRECT(ADDRESS(AQ$2,$DY$2)))</f>
        <v>240.769414856764</v>
      </c>
      <c r="AR68" s="51">
        <f ca="1">SUMPRODUCT($CM68:$DD68,INDIRECT(ADDRESS(AR$2,$DH$2)):INDIRECT(ADDRESS(AR$2,$DY$2)))</f>
        <v>240.769414856764</v>
      </c>
      <c r="AS68" s="51">
        <f ca="1">SUMPRODUCT($CM68:$DD68,INDIRECT(ADDRESS(AS$2,$DH$2)):INDIRECT(ADDRESS(AS$2,$DY$2)))</f>
        <v>240.769414856764</v>
      </c>
      <c r="AT68" s="51">
        <f ca="1">SUMPRODUCT($CM68:$DD68,INDIRECT(ADDRESS(AT$2,$DH$2)):INDIRECT(ADDRESS(AT$2,$DY$2)))</f>
        <v>240.769414856764</v>
      </c>
      <c r="AU68" s="51">
        <f ca="1">SUMPRODUCT($CM68:$DD68,INDIRECT(ADDRESS(AU$2,$DH$2)):INDIRECT(ADDRESS(AU$2,$DY$2)))</f>
        <v>240.769414856764</v>
      </c>
      <c r="AV68" s="51">
        <f ca="1">SUMPRODUCT($CM68:$DD68,INDIRECT(ADDRESS(AV$2,$DH$2)):INDIRECT(ADDRESS(AV$2,$DY$2)))</f>
        <v>240.769414856764</v>
      </c>
      <c r="AW68" s="51">
        <f ca="1">SUMPRODUCT($CM68:$DD68,INDIRECT(ADDRESS(AW$2,$DH$2)):INDIRECT(ADDRESS(AW$2,$DY$2)))</f>
        <v>240.769414856764</v>
      </c>
      <c r="AX68" s="51">
        <f ca="1">SUMPRODUCT($CM68:$DD68,INDIRECT(ADDRESS(AX$2,$DH$2)):INDIRECT(ADDRESS(AX$2,$DY$2)))</f>
        <v>240.769414856764</v>
      </c>
      <c r="AY68" s="51">
        <f ca="1">SUMPRODUCT($CM68:$DD68,INDIRECT(ADDRESS(AY$2,$DH$2)):INDIRECT(ADDRESS(AY$2,$DY$2)))</f>
        <v>240.769414856764</v>
      </c>
      <c r="AZ68" s="51">
        <f ca="1">SUMPRODUCT($CM68:$DD68,INDIRECT(ADDRESS(AZ$2,$DH$2)):INDIRECT(ADDRESS(AZ$2,$DY$2)))</f>
        <v>240.769414856764</v>
      </c>
      <c r="BA68" s="51">
        <f ca="1">SUMPRODUCT($CM68:$DD68,INDIRECT(ADDRESS(BA$2,$DH$2)):INDIRECT(ADDRESS(BA$2,$DY$2)))</f>
        <v>240.769414856764</v>
      </c>
      <c r="BB68" s="51">
        <f ca="1">SUMPRODUCT($CM68:$DD68,INDIRECT(ADDRESS(BB$2,$DH$2)):INDIRECT(ADDRESS(BB$2,$DY$2)))</f>
        <v>240.769414856764</v>
      </c>
      <c r="BC68" s="51">
        <f ca="1">SUMPRODUCT($CM68:$DD68,INDIRECT(ADDRESS(BC$2,$DH$2)):INDIRECT(ADDRESS(BC$2,$DY$2)))</f>
        <v>240.769414856764</v>
      </c>
      <c r="BD68" s="51">
        <f ca="1">SUMPRODUCT($CM68:$DD68,INDIRECT(ADDRESS(BD$2,$DH$2)):INDIRECT(ADDRESS(BD$2,$DY$2)))</f>
        <v>240.769414856764</v>
      </c>
      <c r="BE68" s="51">
        <f ca="1">SUMPRODUCT($CM68:$DD68,INDIRECT(ADDRESS(BE$2,$DH$2)):INDIRECT(ADDRESS(BE$2,$DY$2)))</f>
        <v>240.769414856764</v>
      </c>
      <c r="BF68" s="51">
        <f ca="1">SUMPRODUCT($CM68:$DD68,INDIRECT(ADDRESS(BF$2,$DH$2)):INDIRECT(ADDRESS(BF$2,$DY$2)))</f>
        <v>240.769414856764</v>
      </c>
      <c r="BG68" s="51">
        <f ca="1">SUMPRODUCT($CM68:$DD68,INDIRECT(ADDRESS(BG$2,$DH$2)):INDIRECT(ADDRESS(BG$2,$DY$2)))</f>
        <v>240.769414856764</v>
      </c>
      <c r="BH68" s="51">
        <f ca="1">SUMPRODUCT($CM68:$DD68,INDIRECT(ADDRESS(BH$2,$DH$2)):INDIRECT(ADDRESS(BH$2,$DY$2)))</f>
        <v>240.769414856764</v>
      </c>
      <c r="BI68" s="51">
        <f ca="1">SUMPRODUCT($CM68:$DD68,INDIRECT(ADDRESS(BI$2,$DH$2)):INDIRECT(ADDRESS(BI$2,$DY$2)))</f>
        <v>240.769414856764</v>
      </c>
      <c r="BJ68" s="51">
        <f ca="1">SUMPRODUCT($CM68:$DD68,INDIRECT(ADDRESS(BJ$2,$DH$2)):INDIRECT(ADDRESS(BJ$2,$DY$2)))</f>
        <v>240.769414856764</v>
      </c>
      <c r="BK68" s="51">
        <f ca="1">SUMPRODUCT($CM68:$DD68,INDIRECT(ADDRESS(BK$2,$DH$2)):INDIRECT(ADDRESS(BK$2,$DY$2)))</f>
        <v>240.769414856764</v>
      </c>
      <c r="BL68" s="51">
        <f ca="1">SUMPRODUCT($CM68:$DD68,INDIRECT(ADDRESS(BL$2,$DH$2)):INDIRECT(ADDRESS(BL$2,$DY$2)))</f>
        <v>240.769414856764</v>
      </c>
      <c r="BM68" s="51">
        <f ca="1">SUMPRODUCT($CM68:$DD68,INDIRECT(ADDRESS(BM$2,$DH$2)):INDIRECT(ADDRESS(BM$2,$DY$2)))</f>
        <v>240.769414856764</v>
      </c>
      <c r="BN68" s="51">
        <f ca="1">SUMPRODUCT($CM68:$DD68,INDIRECT(ADDRESS(BN$2,$DH$2)):INDIRECT(ADDRESS(BN$2,$DY$2)))</f>
        <v>240.769414856764</v>
      </c>
      <c r="BO68" s="51">
        <f ca="1">SUMPRODUCT($CM68:$DD68,INDIRECT(ADDRESS(BO$2,$DH$2)):INDIRECT(ADDRESS(BO$2,$DY$2)))</f>
        <v>240.769414856764</v>
      </c>
      <c r="BP68" s="51">
        <f ca="1">SUMPRODUCT($CM68:$DD68,INDIRECT(ADDRESS(BP$2,$DH$2)):INDIRECT(ADDRESS(BP$2,$DY$2)))</f>
        <v>240.769414856764</v>
      </c>
      <c r="BQ68" s="51">
        <f ca="1">SUMPRODUCT($CM68:$DD68,INDIRECT(ADDRESS(BQ$2,$DH$2)):INDIRECT(ADDRESS(BQ$2,$DY$2)))</f>
        <v>240.769414856764</v>
      </c>
      <c r="BR68" s="51">
        <f ca="1">SUMPRODUCT($CM68:$DD68,INDIRECT(ADDRESS(BR$2,$DH$2)):INDIRECT(ADDRESS(BR$2,$DY$2)))</f>
        <v>240.769414856764</v>
      </c>
      <c r="BS68" s="51">
        <f ca="1">SUMPRODUCT($CM68:$DD68,INDIRECT(ADDRESS(BS$2,$DH$2)):INDIRECT(ADDRESS(BS$2,$DY$2)))</f>
        <v>240.769414856764</v>
      </c>
      <c r="BT68" s="51">
        <f ca="1">SUMPRODUCT($CM68:$DD68,INDIRECT(ADDRESS(BT$2,$DH$2)):INDIRECT(ADDRESS(BT$2,$DY$2)))</f>
        <v>240.769414856764</v>
      </c>
      <c r="BU68" s="51">
        <f ca="1">SUMPRODUCT($CM68:$DD68,INDIRECT(ADDRESS(BU$2,$DH$2)):INDIRECT(ADDRESS(BU$2,$DY$2)))</f>
        <v>240.769414856764</v>
      </c>
      <c r="BV68" s="51">
        <f ca="1">SUMPRODUCT($CM68:$DD68,INDIRECT(ADDRESS(BV$2,$DH$2)):INDIRECT(ADDRESS(BV$2,$DY$2)))</f>
        <v>240.769414856764</v>
      </c>
      <c r="BW68" s="51">
        <f ca="1">SUMPRODUCT($CM68:$DD68,INDIRECT(ADDRESS(BW$2,$DH$2)):INDIRECT(ADDRESS(BW$2,$DY$2)))</f>
        <v>240.769414856764</v>
      </c>
      <c r="BX68" s="51">
        <f ca="1">SUMPRODUCT($CM68:$DD68,INDIRECT(ADDRESS(BX$2,$DH$2)):INDIRECT(ADDRESS(BX$2,$DY$2)))</f>
        <v>240.769414856764</v>
      </c>
      <c r="BY68" s="51">
        <f ca="1">SUMPRODUCT($CM68:$DD68,INDIRECT(ADDRESS(BY$2,$DH$2)):INDIRECT(ADDRESS(BY$2,$DY$2)))</f>
        <v>240.769414856764</v>
      </c>
      <c r="BZ68" s="51">
        <f ca="1">SUMPRODUCT($CM68:$DD68,INDIRECT(ADDRESS(BZ$2,$DH$2)):INDIRECT(ADDRESS(BZ$2,$DY$2)))</f>
        <v>240.769414856764</v>
      </c>
      <c r="CA68" s="51">
        <f ca="1">SUMPRODUCT($CM68:$DD68,INDIRECT(ADDRESS(CA$2,$DH$2)):INDIRECT(ADDRESS(CA$2,$DY$2)))</f>
        <v>240.769414856764</v>
      </c>
      <c r="CB68" s="51">
        <f ca="1">SUMPRODUCT($CM68:$DD68,INDIRECT(ADDRESS(CB$2,$DH$2)):INDIRECT(ADDRESS(CB$2,$DY$2)))</f>
        <v>240.769414856764</v>
      </c>
      <c r="CC68" s="51">
        <f ca="1">SUMPRODUCT($CM68:$DD68,INDIRECT(ADDRESS(CC$2,$DH$2)):INDIRECT(ADDRESS(CC$2,$DY$2)))</f>
        <v>240.769414856764</v>
      </c>
      <c r="CD68" s="51">
        <f ca="1">SUMPRODUCT($CM68:$DD68,INDIRECT(ADDRESS(CD$2,$DH$2)):INDIRECT(ADDRESS(CD$2,$DY$2)))</f>
        <v>240.769414856764</v>
      </c>
      <c r="CF68" s="51">
        <f t="shared" ca="1" si="9"/>
        <v>2889.2329782811671</v>
      </c>
      <c r="CG68" s="51">
        <f t="shared" ca="1" si="9"/>
        <v>2889.2329782811671</v>
      </c>
      <c r="CH68" s="51">
        <f t="shared" ca="1" si="9"/>
        <v>2889.2329782811671</v>
      </c>
      <c r="CI68" s="51">
        <f t="shared" ca="1" si="9"/>
        <v>2889.2329782811671</v>
      </c>
      <c r="CJ68" s="51">
        <f t="shared" ca="1" si="9"/>
        <v>2889.2329782811671</v>
      </c>
      <c r="CK68" s="51">
        <f t="shared" ca="1" si="9"/>
        <v>2889.2329782811671</v>
      </c>
      <c r="CM68" s="1">
        <f>VLOOKUP($A68,Auxiliar_OPEX_CustosUnit!$A$4:$BT$129,COLUMN(Auxiliar_OPEX_CustosUnit!S$2),0)</f>
        <v>0</v>
      </c>
      <c r="CN68" s="1">
        <f>VLOOKUP($A68,Auxiliar_OPEX_CustosUnit!$A$4:$BT$129,COLUMN(Auxiliar_OPEX_CustosUnit!T$2),0)</f>
        <v>0</v>
      </c>
      <c r="CO68" s="1">
        <f>VLOOKUP($A68,Auxiliar_OPEX_CustosUnit!$A$4:$BT$129,COLUMN(Auxiliar_OPEX_CustosUnit!U$2),0)</f>
        <v>240.769414856764</v>
      </c>
      <c r="CP68" s="1">
        <f>VLOOKUP($A68,Auxiliar_OPEX_CustosUnit!$A$4:$BT$129,COLUMN(Auxiliar_OPEX_CustosUnit!V$2),0)</f>
        <v>0</v>
      </c>
      <c r="CQ68" s="1">
        <f>VLOOKUP($A68,Auxiliar_OPEX_CustosUnit!$A$4:$BT$129,COLUMN(Auxiliar_OPEX_CustosUnit!W$2),0)</f>
        <v>0</v>
      </c>
      <c r="CR68" s="1">
        <f>VLOOKUP($A68,Auxiliar_OPEX_CustosUnit!$A$4:$BT$129,COLUMN(Auxiliar_OPEX_CustosUnit!X$2),0)</f>
        <v>0</v>
      </c>
      <c r="CS68" s="1">
        <f>VLOOKUP($A68,Auxiliar_OPEX_CustosUnit!$A$4:$BT$129,COLUMN(Auxiliar_OPEX_CustosUnit!Y$2),0)</f>
        <v>0</v>
      </c>
      <c r="CT68" s="1">
        <f>VLOOKUP($A68,Auxiliar_OPEX_CustosUnit!$A$4:$BT$129,COLUMN(Auxiliar_OPEX_CustosUnit!Z$2),0)</f>
        <v>0</v>
      </c>
      <c r="CU68" s="1">
        <f>VLOOKUP($A68,Auxiliar_OPEX_CustosUnit!$A$4:$BT$129,COLUMN(Auxiliar_OPEX_CustosUnit!AA$2),0)</f>
        <v>0</v>
      </c>
      <c r="CV68" s="1">
        <f>VLOOKUP($A68,Auxiliar_OPEX_CustosUnit!$A$4:$BT$129,COLUMN(Auxiliar_OPEX_CustosUnit!AB$2),0)</f>
        <v>0</v>
      </c>
      <c r="CW68" s="1">
        <f>VLOOKUP($A68,Auxiliar_OPEX_CustosUnit!$A$4:$BT$129,COLUMN(Auxiliar_OPEX_CustosUnit!AC$2),0)</f>
        <v>0</v>
      </c>
      <c r="CX68" s="1">
        <f>VLOOKUP($A68,Auxiliar_OPEX_CustosUnit!$A$4:$BT$129,COLUMN(Auxiliar_OPEX_CustosUnit!AD$2),0)</f>
        <v>0</v>
      </c>
      <c r="CY68" s="1">
        <f>VLOOKUP($A68,Auxiliar_OPEX_CustosUnit!$A$4:$BT$129,COLUMN(Auxiliar_OPEX_CustosUnit!AE$2),0)</f>
        <v>0</v>
      </c>
      <c r="CZ68" s="1">
        <f>VLOOKUP($A68,Auxiliar_OPEX_CustosUnit!$A$4:$BT$129,COLUMN(Auxiliar_OPEX_CustosUnit!AF$2),0)</f>
        <v>0</v>
      </c>
      <c r="DA68" s="1">
        <f>VLOOKUP($A68,Auxiliar_OPEX_CustosUnit!$A$4:$BT$129,COLUMN(Auxiliar_OPEX_CustosUnit!AG$2),0)</f>
        <v>0</v>
      </c>
      <c r="DB68" s="1">
        <f>VLOOKUP($A68,Auxiliar_OPEX_CustosUnit!$A$4:$BT$129,COLUMN(Auxiliar_OPEX_CustosUnit!AH$2),0)</f>
        <v>0</v>
      </c>
      <c r="DC68" s="1">
        <f>VLOOKUP($A68,Auxiliar_OPEX_CustosUnit!$A$4:$BT$129,COLUMN(Auxiliar_OPEX_CustosUnit!AI$2),0)</f>
        <v>0</v>
      </c>
      <c r="DD68" s="1">
        <f>VLOOKUP($A68,Auxiliar_OPEX_CustosUnit!$A$4:$BT$129,COLUMN(Auxiliar_OPEX_CustosUnit!AJ$2),0)</f>
        <v>0</v>
      </c>
      <c r="DG68" s="60">
        <v>45200</v>
      </c>
      <c r="DH68" s="1">
        <v>1</v>
      </c>
      <c r="DI68" s="1">
        <f>INDEX(Auxiliar_OPEX_Drivers!$B$2:$CH$18,MATCH(Auxiliar_OPEX_M!DI$3,Auxiliar_OPEX_Drivers!$B$2:$B$18,0),MATCH($DG68,Auxiliar_OPEX_Drivers!$B$2:$CH$2,0))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INDEX(Auxiliar_OPEX_Drivers!$B$2:$CH$18,MATCH(Auxiliar_OPEX_M!DK$3,Auxiliar_OPEX_Drivers!$B$2:$B$18,0),MATCH($DG68,Auxiliar_OPEX_Drivers!$B$2:$CH$2,0))</f>
        <v>15.089992158372311</v>
      </c>
      <c r="DL68" s="1">
        <f>INDEX(Auxiliar_OPEX_Drivers!$B$2:$CH$18,MATCH(Auxiliar_OPEX_M!DL$3,Auxiliar_OPEX_Drivers!$B$2:$B$18,0),MATCH($DG68,Auxiliar_OPEX_Drivers!$B$2:$CH$2,0))</f>
        <v>65.91221025989482</v>
      </c>
      <c r="DM68" s="1">
        <f>INDEX(Auxiliar_OPEX_Drivers!$B$2:$CH$18,MATCH(Auxiliar_OPEX_M!DM$3,Auxiliar_OPEX_Drivers!$B$2:$B$18,0),MATCH($DG68,Auxiliar_OPEX_Drivers!$B$2:$CH$2,0))</f>
        <v>13</v>
      </c>
      <c r="DN68" s="1">
        <f>INDEX(Auxiliar_OPEX_Drivers!$B$2:$CH$18,MATCH(Auxiliar_OPEX_M!DN$3,Auxiliar_OPEX_Drivers!$B$2:$B$18,0),MATCH($DG68,Auxiliar_OPEX_Drivers!$B$2:$CH$2,0))</f>
        <v>732.96073480388213</v>
      </c>
      <c r="DO68" s="1">
        <f>INDEX(Auxiliar_OPEX_Drivers!$B$2:$CH$18,MATCH(Auxiliar_OPEX_M!DO$3,Auxiliar_OPEX_Drivers!$B$2:$B$18,0),MATCH($DG68,Auxiliar_OPEX_Drivers!$B$2:$CH$2,0))</f>
        <v>12</v>
      </c>
      <c r="DP68" s="1">
        <f>INDEX(Auxiliar_OPEX_Drivers!$B$2:$CH$18,MATCH(Auxiliar_OPEX_M!DP$3,Auxiliar_OPEX_Drivers!$B$2:$B$18,0),MATCH($DG68,Auxiliar_OPEX_Drivers!$B$2:$CH$2,0))</f>
        <v>201.63736351501933</v>
      </c>
      <c r="DQ68" s="1">
        <f>INDEX(Auxiliar_OPEX_Drivers!$B$2:$CH$18,MATCH(Auxiliar_OPEX_M!DQ$3,Auxiliar_OPEX_Drivers!$B$2:$B$18,0),MATCH($DG68,Auxiliar_OPEX_Drivers!$B$2:$CH$2,0))</f>
        <v>37.272498039593074</v>
      </c>
      <c r="DR68" s="1">
        <f>INDEX(Auxiliar_OPEX_Drivers!$B$2:$CH$18,MATCH(Auxiliar_OPEX_M!DR$3,Auxiliar_OPEX_Drivers!$B$2:$B$18,0),MATCH($DG68,Auxiliar_OPEX_Drivers!$B$2:$CH$2,0))</f>
        <v>21629790.383978385</v>
      </c>
      <c r="DS68" s="1">
        <f>INDEX(Auxiliar_OPEX_Drivers!$B$2:$CH$18,MATCH(Auxiliar_OPEX_M!DS$3,Auxiliar_OPEX_Drivers!$B$2:$B$18,0),MATCH($DG68,Auxiliar_OPEX_Drivers!$B$2:$CH$2,0))</f>
        <v>62881.770833333401</v>
      </c>
      <c r="DT68" s="1">
        <f>INDEX(Auxiliar_OPEX_Drivers!$B$2:$CH$18,MATCH(Auxiliar_OPEX_M!DT$3,Auxiliar_OPEX_Drivers!$B$2:$B$18,0),MATCH($DG68,Auxiliar_OPEX_Drivers!$B$2:$CH$2,0))</f>
        <v>10684.231550790109</v>
      </c>
      <c r="DU68" s="1">
        <f>INDEX(Auxiliar_OPEX_Drivers!$B$2:$CH$18,MATCH(Auxiliar_OPEX_M!DU$3,Auxiliar_OPEX_Drivers!$B$2:$B$18,0),MATCH($DG68,Auxiliar_OPEX_Drivers!$B$2:$CH$2,0))</f>
        <v>4853.4680996879088</v>
      </c>
      <c r="DV68" s="1">
        <f>INDEX(Auxiliar_OPEX_Drivers!$B$2:$CH$18,MATCH(Auxiliar_OPEX_M!DV$3,Auxiliar_OPEX_Drivers!$B$2:$B$18,0),MATCH($DG68,Auxiliar_OPEX_Drivers!$B$2:$CH$2,0))</f>
        <v>2582976.6265836153</v>
      </c>
      <c r="DW68" s="1">
        <f>INDEX(Auxiliar_OPEX_Drivers!$B$2:$CH$18,MATCH(Auxiliar_OPEX_M!DW$3,Auxiliar_OPEX_Drivers!$B$2:$B$18,0),MATCH($DG68,Auxiliar_OPEX_Drivers!$B$2:$CH$2,0))</f>
        <v>10520.134766354829</v>
      </c>
      <c r="DX68" s="1">
        <f>INDEX(Auxiliar_OPEX_Drivers!$B$2:$CH$18,MATCH(Auxiliar_OPEX_M!DX$3,Auxiliar_OPEX_Drivers!$B$2:$B$18,0),MATCH($DG68,Auxiliar_OPEX_Drivers!$B$2:$CH$2,0))</f>
        <v>2609228.1795391799</v>
      </c>
      <c r="DY68" s="1">
        <f>INDEX(Auxiliar_OPEX_Drivers!$B$2:$CH$18,MATCH(Auxiliar_OPEX_M!DY$3,Auxiliar_OPEX_Drivers!$B$2:$B$18,0),MATCH($DG68,Auxiliar_OPEX_Drivers!$B$2:$CH$2,0))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59.462278714302897</v>
      </c>
      <c r="E69" s="51">
        <f ca="1">SUMPRODUCT($CM69:$DD69,INDIRECT(ADDRESS(E$2,$DH$2)):INDIRECT(ADDRESS(E$2,$DY$2)))</f>
        <v>59.462278714302897</v>
      </c>
      <c r="F69" s="51">
        <f ca="1">SUMPRODUCT($CM69:$DD69,INDIRECT(ADDRESS(F$2,$DH$2)):INDIRECT(ADDRESS(F$2,$DY$2)))</f>
        <v>59.462278714302897</v>
      </c>
      <c r="G69" s="51">
        <f ca="1">SUMPRODUCT($CM69:$DD69,INDIRECT(ADDRESS(G$2,$DH$2)):INDIRECT(ADDRESS(G$2,$DY$2)))</f>
        <v>59.462278714302897</v>
      </c>
      <c r="H69" s="51">
        <f ca="1">SUMPRODUCT($CM69:$DD69,INDIRECT(ADDRESS(H$2,$DH$2)):INDIRECT(ADDRESS(H$2,$DY$2)))</f>
        <v>59.462278714302897</v>
      </c>
      <c r="I69" s="51">
        <f ca="1">SUMPRODUCT($CM69:$DD69,INDIRECT(ADDRESS(I$2,$DH$2)):INDIRECT(ADDRESS(I$2,$DY$2)))</f>
        <v>59.462278714302897</v>
      </c>
      <c r="J69" s="51">
        <f ca="1">SUMPRODUCT($CM69:$DD69,INDIRECT(ADDRESS(J$2,$DH$2)):INDIRECT(ADDRESS(J$2,$DY$2)))</f>
        <v>59.462278714302897</v>
      </c>
      <c r="K69" s="51">
        <f ca="1">SUMPRODUCT($CM69:$DD69,INDIRECT(ADDRESS(K$2,$DH$2)):INDIRECT(ADDRESS(K$2,$DY$2)))</f>
        <v>59.462278714302897</v>
      </c>
      <c r="L69" s="51">
        <f ca="1">SUMPRODUCT($CM69:$DD69,INDIRECT(ADDRESS(L$2,$DH$2)):INDIRECT(ADDRESS(L$2,$DY$2)))</f>
        <v>59.462278714302897</v>
      </c>
      <c r="M69" s="51">
        <f ca="1">SUMPRODUCT($CM69:$DD69,INDIRECT(ADDRESS(M$2,$DH$2)):INDIRECT(ADDRESS(M$2,$DY$2)))</f>
        <v>59.462278714302897</v>
      </c>
      <c r="N69" s="51">
        <f ca="1">SUMPRODUCT($CM69:$DD69,INDIRECT(ADDRESS(N$2,$DH$2)):INDIRECT(ADDRESS(N$2,$DY$2)))</f>
        <v>59.462278714302897</v>
      </c>
      <c r="O69" s="51">
        <f ca="1">SUMPRODUCT($CM69:$DD69,INDIRECT(ADDRESS(O$2,$DH$2)):INDIRECT(ADDRESS(O$2,$DY$2)))</f>
        <v>59.462278714302897</v>
      </c>
      <c r="P69" s="51">
        <f ca="1">SUMPRODUCT($CM69:$DD69,INDIRECT(ADDRESS(P$2,$DH$2)):INDIRECT(ADDRESS(P$2,$DY$2)))</f>
        <v>59.462278714302897</v>
      </c>
      <c r="Q69" s="51">
        <f ca="1">SUMPRODUCT($CM69:$DD69,INDIRECT(ADDRESS(Q$2,$DH$2)):INDIRECT(ADDRESS(Q$2,$DY$2)))</f>
        <v>59.462278714302897</v>
      </c>
      <c r="R69" s="51">
        <f ca="1">SUMPRODUCT($CM69:$DD69,INDIRECT(ADDRESS(R$2,$DH$2)):INDIRECT(ADDRESS(R$2,$DY$2)))</f>
        <v>59.462278714302897</v>
      </c>
      <c r="S69" s="51">
        <f ca="1">SUMPRODUCT($CM69:$DD69,INDIRECT(ADDRESS(S$2,$DH$2)):INDIRECT(ADDRESS(S$2,$DY$2)))</f>
        <v>59.462278714302897</v>
      </c>
      <c r="T69" s="51">
        <f ca="1">SUMPRODUCT($CM69:$DD69,INDIRECT(ADDRESS(T$2,$DH$2)):INDIRECT(ADDRESS(T$2,$DY$2)))</f>
        <v>59.462278714302897</v>
      </c>
      <c r="U69" s="51">
        <f ca="1">SUMPRODUCT($CM69:$DD69,INDIRECT(ADDRESS(U$2,$DH$2)):INDIRECT(ADDRESS(U$2,$DY$2)))</f>
        <v>59.462278714302897</v>
      </c>
      <c r="V69" s="51">
        <f ca="1">SUMPRODUCT($CM69:$DD69,INDIRECT(ADDRESS(V$2,$DH$2)):INDIRECT(ADDRESS(V$2,$DY$2)))</f>
        <v>59.462278714302897</v>
      </c>
      <c r="W69" s="51">
        <f ca="1">SUMPRODUCT($CM69:$DD69,INDIRECT(ADDRESS(W$2,$DH$2)):INDIRECT(ADDRESS(W$2,$DY$2)))</f>
        <v>59.462278714302897</v>
      </c>
      <c r="X69" s="51">
        <f ca="1">SUMPRODUCT($CM69:$DD69,INDIRECT(ADDRESS(X$2,$DH$2)):INDIRECT(ADDRESS(X$2,$DY$2)))</f>
        <v>59.462278714302897</v>
      </c>
      <c r="Y69" s="51">
        <f ca="1">SUMPRODUCT($CM69:$DD69,INDIRECT(ADDRESS(Y$2,$DH$2)):INDIRECT(ADDRESS(Y$2,$DY$2)))</f>
        <v>59.462278714302897</v>
      </c>
      <c r="Z69" s="51">
        <f ca="1">SUMPRODUCT($CM69:$DD69,INDIRECT(ADDRESS(Z$2,$DH$2)):INDIRECT(ADDRESS(Z$2,$DY$2)))</f>
        <v>59.462278714302897</v>
      </c>
      <c r="AA69" s="51">
        <f ca="1">SUMPRODUCT($CM69:$DD69,INDIRECT(ADDRESS(AA$2,$DH$2)):INDIRECT(ADDRESS(AA$2,$DY$2)))</f>
        <v>59.462278714302897</v>
      </c>
      <c r="AB69" s="51">
        <f ca="1">SUMPRODUCT($CM69:$DD69,INDIRECT(ADDRESS(AB$2,$DH$2)):INDIRECT(ADDRESS(AB$2,$DY$2)))</f>
        <v>59.462278714302897</v>
      </c>
      <c r="AC69" s="51">
        <f ca="1">SUMPRODUCT($CM69:$DD69,INDIRECT(ADDRESS(AC$2,$DH$2)):INDIRECT(ADDRESS(AC$2,$DY$2)))</f>
        <v>59.462278714302897</v>
      </c>
      <c r="AD69" s="51">
        <f ca="1">SUMPRODUCT($CM69:$DD69,INDIRECT(ADDRESS(AD$2,$DH$2)):INDIRECT(ADDRESS(AD$2,$DY$2)))</f>
        <v>59.462278714302897</v>
      </c>
      <c r="AE69" s="51">
        <f ca="1">SUMPRODUCT($CM69:$DD69,INDIRECT(ADDRESS(AE$2,$DH$2)):INDIRECT(ADDRESS(AE$2,$DY$2)))</f>
        <v>59.462278714302897</v>
      </c>
      <c r="AF69" s="51">
        <f ca="1">SUMPRODUCT($CM69:$DD69,INDIRECT(ADDRESS(AF$2,$DH$2)):INDIRECT(ADDRESS(AF$2,$DY$2)))</f>
        <v>59.462278714302897</v>
      </c>
      <c r="AG69" s="51">
        <f ca="1">SUMPRODUCT($CM69:$DD69,INDIRECT(ADDRESS(AG$2,$DH$2)):INDIRECT(ADDRESS(AG$2,$DY$2)))</f>
        <v>59.462278714302897</v>
      </c>
      <c r="AH69" s="51">
        <f ca="1">SUMPRODUCT($CM69:$DD69,INDIRECT(ADDRESS(AH$2,$DH$2)):INDIRECT(ADDRESS(AH$2,$DY$2)))</f>
        <v>59.462278714302897</v>
      </c>
      <c r="AI69" s="51">
        <f ca="1">SUMPRODUCT($CM69:$DD69,INDIRECT(ADDRESS(AI$2,$DH$2)):INDIRECT(ADDRESS(AI$2,$DY$2)))</f>
        <v>59.462278714302897</v>
      </c>
      <c r="AJ69" s="51">
        <f ca="1">SUMPRODUCT($CM69:$DD69,INDIRECT(ADDRESS(AJ$2,$DH$2)):INDIRECT(ADDRESS(AJ$2,$DY$2)))</f>
        <v>59.462278714302897</v>
      </c>
      <c r="AK69" s="51">
        <f ca="1">SUMPRODUCT($CM69:$DD69,INDIRECT(ADDRESS(AK$2,$DH$2)):INDIRECT(ADDRESS(AK$2,$DY$2)))</f>
        <v>59.462278714302897</v>
      </c>
      <c r="AL69" s="51">
        <f ca="1">SUMPRODUCT($CM69:$DD69,INDIRECT(ADDRESS(AL$2,$DH$2)):INDIRECT(ADDRESS(AL$2,$DY$2)))</f>
        <v>59.462278714302897</v>
      </c>
      <c r="AM69" s="51">
        <f ca="1">SUMPRODUCT($CM69:$DD69,INDIRECT(ADDRESS(AM$2,$DH$2)):INDIRECT(ADDRESS(AM$2,$DY$2)))</f>
        <v>59.462278714302897</v>
      </c>
      <c r="AN69" s="51">
        <f ca="1">SUMPRODUCT($CM69:$DD69,INDIRECT(ADDRESS(AN$2,$DH$2)):INDIRECT(ADDRESS(AN$2,$DY$2)))</f>
        <v>59.462278714302897</v>
      </c>
      <c r="AO69" s="51">
        <f ca="1">SUMPRODUCT($CM69:$DD69,INDIRECT(ADDRESS(AO$2,$DH$2)):INDIRECT(ADDRESS(AO$2,$DY$2)))</f>
        <v>59.462278714302897</v>
      </c>
      <c r="AP69" s="51">
        <f ca="1">SUMPRODUCT($CM69:$DD69,INDIRECT(ADDRESS(AP$2,$DH$2)):INDIRECT(ADDRESS(AP$2,$DY$2)))</f>
        <v>59.462278714302897</v>
      </c>
      <c r="AQ69" s="51">
        <f ca="1">SUMPRODUCT($CM69:$DD69,INDIRECT(ADDRESS(AQ$2,$DH$2)):INDIRECT(ADDRESS(AQ$2,$DY$2)))</f>
        <v>59.462278714302897</v>
      </c>
      <c r="AR69" s="51">
        <f ca="1">SUMPRODUCT($CM69:$DD69,INDIRECT(ADDRESS(AR$2,$DH$2)):INDIRECT(ADDRESS(AR$2,$DY$2)))</f>
        <v>59.462278714302897</v>
      </c>
      <c r="AS69" s="51">
        <f ca="1">SUMPRODUCT($CM69:$DD69,INDIRECT(ADDRESS(AS$2,$DH$2)):INDIRECT(ADDRESS(AS$2,$DY$2)))</f>
        <v>59.462278714302897</v>
      </c>
      <c r="AT69" s="51">
        <f ca="1">SUMPRODUCT($CM69:$DD69,INDIRECT(ADDRESS(AT$2,$DH$2)):INDIRECT(ADDRESS(AT$2,$DY$2)))</f>
        <v>59.462278714302897</v>
      </c>
      <c r="AU69" s="51">
        <f ca="1">SUMPRODUCT($CM69:$DD69,INDIRECT(ADDRESS(AU$2,$DH$2)):INDIRECT(ADDRESS(AU$2,$DY$2)))</f>
        <v>59.462278714302897</v>
      </c>
      <c r="AV69" s="51">
        <f ca="1">SUMPRODUCT($CM69:$DD69,INDIRECT(ADDRESS(AV$2,$DH$2)):INDIRECT(ADDRESS(AV$2,$DY$2)))</f>
        <v>59.462278714302897</v>
      </c>
      <c r="AW69" s="51">
        <f ca="1">SUMPRODUCT($CM69:$DD69,INDIRECT(ADDRESS(AW$2,$DH$2)):INDIRECT(ADDRESS(AW$2,$DY$2)))</f>
        <v>59.462278714302897</v>
      </c>
      <c r="AX69" s="51">
        <f ca="1">SUMPRODUCT($CM69:$DD69,INDIRECT(ADDRESS(AX$2,$DH$2)):INDIRECT(ADDRESS(AX$2,$DY$2)))</f>
        <v>59.462278714302897</v>
      </c>
      <c r="AY69" s="51">
        <f ca="1">SUMPRODUCT($CM69:$DD69,INDIRECT(ADDRESS(AY$2,$DH$2)):INDIRECT(ADDRESS(AY$2,$DY$2)))</f>
        <v>59.462278714302897</v>
      </c>
      <c r="AZ69" s="51">
        <f ca="1">SUMPRODUCT($CM69:$DD69,INDIRECT(ADDRESS(AZ$2,$DH$2)):INDIRECT(ADDRESS(AZ$2,$DY$2)))</f>
        <v>59.462278714302897</v>
      </c>
      <c r="BA69" s="51">
        <f ca="1">SUMPRODUCT($CM69:$DD69,INDIRECT(ADDRESS(BA$2,$DH$2)):INDIRECT(ADDRESS(BA$2,$DY$2)))</f>
        <v>59.462278714302897</v>
      </c>
      <c r="BB69" s="51">
        <f ca="1">SUMPRODUCT($CM69:$DD69,INDIRECT(ADDRESS(BB$2,$DH$2)):INDIRECT(ADDRESS(BB$2,$DY$2)))</f>
        <v>59.462278714302897</v>
      </c>
      <c r="BC69" s="51">
        <f ca="1">SUMPRODUCT($CM69:$DD69,INDIRECT(ADDRESS(BC$2,$DH$2)):INDIRECT(ADDRESS(BC$2,$DY$2)))</f>
        <v>59.462278714302897</v>
      </c>
      <c r="BD69" s="51">
        <f ca="1">SUMPRODUCT($CM69:$DD69,INDIRECT(ADDRESS(BD$2,$DH$2)):INDIRECT(ADDRESS(BD$2,$DY$2)))</f>
        <v>59.462278714302897</v>
      </c>
      <c r="BE69" s="51">
        <f ca="1">SUMPRODUCT($CM69:$DD69,INDIRECT(ADDRESS(BE$2,$DH$2)):INDIRECT(ADDRESS(BE$2,$DY$2)))</f>
        <v>59.462278714302897</v>
      </c>
      <c r="BF69" s="51">
        <f ca="1">SUMPRODUCT($CM69:$DD69,INDIRECT(ADDRESS(BF$2,$DH$2)):INDIRECT(ADDRESS(BF$2,$DY$2)))</f>
        <v>59.462278714302897</v>
      </c>
      <c r="BG69" s="51">
        <f ca="1">SUMPRODUCT($CM69:$DD69,INDIRECT(ADDRESS(BG$2,$DH$2)):INDIRECT(ADDRESS(BG$2,$DY$2)))</f>
        <v>59.462278714302897</v>
      </c>
      <c r="BH69" s="51">
        <f ca="1">SUMPRODUCT($CM69:$DD69,INDIRECT(ADDRESS(BH$2,$DH$2)):INDIRECT(ADDRESS(BH$2,$DY$2)))</f>
        <v>59.462278714302897</v>
      </c>
      <c r="BI69" s="51">
        <f ca="1">SUMPRODUCT($CM69:$DD69,INDIRECT(ADDRESS(BI$2,$DH$2)):INDIRECT(ADDRESS(BI$2,$DY$2)))</f>
        <v>59.462278714302897</v>
      </c>
      <c r="BJ69" s="51">
        <f ca="1">SUMPRODUCT($CM69:$DD69,INDIRECT(ADDRESS(BJ$2,$DH$2)):INDIRECT(ADDRESS(BJ$2,$DY$2)))</f>
        <v>59.462278714302897</v>
      </c>
      <c r="BK69" s="51">
        <f ca="1">SUMPRODUCT($CM69:$DD69,INDIRECT(ADDRESS(BK$2,$DH$2)):INDIRECT(ADDRESS(BK$2,$DY$2)))</f>
        <v>59.462278714302897</v>
      </c>
      <c r="BL69" s="51">
        <f ca="1">SUMPRODUCT($CM69:$DD69,INDIRECT(ADDRESS(BL$2,$DH$2)):INDIRECT(ADDRESS(BL$2,$DY$2)))</f>
        <v>59.462278714302897</v>
      </c>
      <c r="BM69" s="51">
        <f ca="1">SUMPRODUCT($CM69:$DD69,INDIRECT(ADDRESS(BM$2,$DH$2)):INDIRECT(ADDRESS(BM$2,$DY$2)))</f>
        <v>59.462278714302897</v>
      </c>
      <c r="BN69" s="51">
        <f ca="1">SUMPRODUCT($CM69:$DD69,INDIRECT(ADDRESS(BN$2,$DH$2)):INDIRECT(ADDRESS(BN$2,$DY$2)))</f>
        <v>59.462278714302897</v>
      </c>
      <c r="BO69" s="51">
        <f ca="1">SUMPRODUCT($CM69:$DD69,INDIRECT(ADDRESS(BO$2,$DH$2)):INDIRECT(ADDRESS(BO$2,$DY$2)))</f>
        <v>59.462278714302897</v>
      </c>
      <c r="BP69" s="51">
        <f ca="1">SUMPRODUCT($CM69:$DD69,INDIRECT(ADDRESS(BP$2,$DH$2)):INDIRECT(ADDRESS(BP$2,$DY$2)))</f>
        <v>59.462278714302897</v>
      </c>
      <c r="BQ69" s="51">
        <f ca="1">SUMPRODUCT($CM69:$DD69,INDIRECT(ADDRESS(BQ$2,$DH$2)):INDIRECT(ADDRESS(BQ$2,$DY$2)))</f>
        <v>59.462278714302897</v>
      </c>
      <c r="BR69" s="51">
        <f ca="1">SUMPRODUCT($CM69:$DD69,INDIRECT(ADDRESS(BR$2,$DH$2)):INDIRECT(ADDRESS(BR$2,$DY$2)))</f>
        <v>59.462278714302897</v>
      </c>
      <c r="BS69" s="51">
        <f ca="1">SUMPRODUCT($CM69:$DD69,INDIRECT(ADDRESS(BS$2,$DH$2)):INDIRECT(ADDRESS(BS$2,$DY$2)))</f>
        <v>59.462278714302897</v>
      </c>
      <c r="BT69" s="51">
        <f ca="1">SUMPRODUCT($CM69:$DD69,INDIRECT(ADDRESS(BT$2,$DH$2)):INDIRECT(ADDRESS(BT$2,$DY$2)))</f>
        <v>59.462278714302897</v>
      </c>
      <c r="BU69" s="51">
        <f ca="1">SUMPRODUCT($CM69:$DD69,INDIRECT(ADDRESS(BU$2,$DH$2)):INDIRECT(ADDRESS(BU$2,$DY$2)))</f>
        <v>59.462278714302897</v>
      </c>
      <c r="BV69" s="51">
        <f ca="1">SUMPRODUCT($CM69:$DD69,INDIRECT(ADDRESS(BV$2,$DH$2)):INDIRECT(ADDRESS(BV$2,$DY$2)))</f>
        <v>59.462278714302897</v>
      </c>
      <c r="BW69" s="51">
        <f ca="1">SUMPRODUCT($CM69:$DD69,INDIRECT(ADDRESS(BW$2,$DH$2)):INDIRECT(ADDRESS(BW$2,$DY$2)))</f>
        <v>59.462278714302897</v>
      </c>
      <c r="BX69" s="51">
        <f ca="1">SUMPRODUCT($CM69:$DD69,INDIRECT(ADDRESS(BX$2,$DH$2)):INDIRECT(ADDRESS(BX$2,$DY$2)))</f>
        <v>59.462278714302897</v>
      </c>
      <c r="BY69" s="51">
        <f ca="1">SUMPRODUCT($CM69:$DD69,INDIRECT(ADDRESS(BY$2,$DH$2)):INDIRECT(ADDRESS(BY$2,$DY$2)))</f>
        <v>59.462278714302897</v>
      </c>
      <c r="BZ69" s="51">
        <f ca="1">SUMPRODUCT($CM69:$DD69,INDIRECT(ADDRESS(BZ$2,$DH$2)):INDIRECT(ADDRESS(BZ$2,$DY$2)))</f>
        <v>59.462278714302897</v>
      </c>
      <c r="CA69" s="51">
        <f ca="1">SUMPRODUCT($CM69:$DD69,INDIRECT(ADDRESS(CA$2,$DH$2)):INDIRECT(ADDRESS(CA$2,$DY$2)))</f>
        <v>59.462278714302897</v>
      </c>
      <c r="CB69" s="51">
        <f ca="1">SUMPRODUCT($CM69:$DD69,INDIRECT(ADDRESS(CB$2,$DH$2)):INDIRECT(ADDRESS(CB$2,$DY$2)))</f>
        <v>59.462278714302897</v>
      </c>
      <c r="CC69" s="51">
        <f ca="1">SUMPRODUCT($CM69:$DD69,INDIRECT(ADDRESS(CC$2,$DH$2)):INDIRECT(ADDRESS(CC$2,$DY$2)))</f>
        <v>59.462278714302897</v>
      </c>
      <c r="CD69" s="51">
        <f ca="1">SUMPRODUCT($CM69:$DD69,INDIRECT(ADDRESS(CD$2,$DH$2)):INDIRECT(ADDRESS(CD$2,$DY$2)))</f>
        <v>59.462278714302897</v>
      </c>
      <c r="CF69" s="51">
        <f t="shared" ca="1" si="9"/>
        <v>713.54734457163477</v>
      </c>
      <c r="CG69" s="51">
        <f t="shared" ca="1" si="9"/>
        <v>713.54734457163477</v>
      </c>
      <c r="CH69" s="51">
        <f t="shared" ca="1" si="9"/>
        <v>713.54734457163477</v>
      </c>
      <c r="CI69" s="51">
        <f t="shared" ca="1" si="9"/>
        <v>713.54734457163477</v>
      </c>
      <c r="CJ69" s="51">
        <f t="shared" ca="1" si="9"/>
        <v>713.54734457163477</v>
      </c>
      <c r="CK69" s="51">
        <f t="shared" ca="1" si="9"/>
        <v>713.54734457163477</v>
      </c>
      <c r="CM69" s="1">
        <f>VLOOKUP($A69,Auxiliar_OPEX_CustosUnit!$A$4:$BT$129,COLUMN(Auxiliar_OPEX_CustosUnit!S$2),0)</f>
        <v>0</v>
      </c>
      <c r="CN69" s="1">
        <f>VLOOKUP($A69,Auxiliar_OPEX_CustosUnit!$A$4:$BT$129,COLUMN(Auxiliar_OPEX_CustosUnit!T$2),0)</f>
        <v>0</v>
      </c>
      <c r="CO69" s="1">
        <f>VLOOKUP($A69,Auxiliar_OPEX_CustosUnit!$A$4:$BT$129,COLUMN(Auxiliar_OPEX_CustosUnit!U$2),0)</f>
        <v>59.462278714302897</v>
      </c>
      <c r="CP69" s="1">
        <f>VLOOKUP($A69,Auxiliar_OPEX_CustosUnit!$A$4:$BT$129,COLUMN(Auxiliar_OPEX_CustosUnit!V$2),0)</f>
        <v>0</v>
      </c>
      <c r="CQ69" s="1">
        <f>VLOOKUP($A69,Auxiliar_OPEX_CustosUnit!$A$4:$BT$129,COLUMN(Auxiliar_OPEX_CustosUnit!W$2),0)</f>
        <v>0</v>
      </c>
      <c r="CR69" s="1">
        <f>VLOOKUP($A69,Auxiliar_OPEX_CustosUnit!$A$4:$BT$129,COLUMN(Auxiliar_OPEX_CustosUnit!X$2),0)</f>
        <v>0</v>
      </c>
      <c r="CS69" s="1">
        <f>VLOOKUP($A69,Auxiliar_OPEX_CustosUnit!$A$4:$BT$129,COLUMN(Auxiliar_OPEX_CustosUnit!Y$2),0)</f>
        <v>0</v>
      </c>
      <c r="CT69" s="1">
        <f>VLOOKUP($A69,Auxiliar_OPEX_CustosUnit!$A$4:$BT$129,COLUMN(Auxiliar_OPEX_CustosUnit!Z$2),0)</f>
        <v>0</v>
      </c>
      <c r="CU69" s="1">
        <f>VLOOKUP($A69,Auxiliar_OPEX_CustosUnit!$A$4:$BT$129,COLUMN(Auxiliar_OPEX_CustosUnit!AA$2),0)</f>
        <v>0</v>
      </c>
      <c r="CV69" s="1">
        <f>VLOOKUP($A69,Auxiliar_OPEX_CustosUnit!$A$4:$BT$129,COLUMN(Auxiliar_OPEX_CustosUnit!AB$2),0)</f>
        <v>0</v>
      </c>
      <c r="CW69" s="1">
        <f>VLOOKUP($A69,Auxiliar_OPEX_CustosUnit!$A$4:$BT$129,COLUMN(Auxiliar_OPEX_CustosUnit!AC$2),0)</f>
        <v>0</v>
      </c>
      <c r="CX69" s="1">
        <f>VLOOKUP($A69,Auxiliar_OPEX_CustosUnit!$A$4:$BT$129,COLUMN(Auxiliar_OPEX_CustosUnit!AD$2),0)</f>
        <v>0</v>
      </c>
      <c r="CY69" s="1">
        <f>VLOOKUP($A69,Auxiliar_OPEX_CustosUnit!$A$4:$BT$129,COLUMN(Auxiliar_OPEX_CustosUnit!AE$2),0)</f>
        <v>0</v>
      </c>
      <c r="CZ69" s="1">
        <f>VLOOKUP($A69,Auxiliar_OPEX_CustosUnit!$A$4:$BT$129,COLUMN(Auxiliar_OPEX_CustosUnit!AF$2),0)</f>
        <v>0</v>
      </c>
      <c r="DA69" s="1">
        <f>VLOOKUP($A69,Auxiliar_OPEX_CustosUnit!$A$4:$BT$129,COLUMN(Auxiliar_OPEX_CustosUnit!AG$2),0)</f>
        <v>0</v>
      </c>
      <c r="DB69" s="1">
        <f>VLOOKUP($A69,Auxiliar_OPEX_CustosUnit!$A$4:$BT$129,COLUMN(Auxiliar_OPEX_CustosUnit!AH$2),0)</f>
        <v>0</v>
      </c>
      <c r="DC69" s="1">
        <f>VLOOKUP($A69,Auxiliar_OPEX_CustosUnit!$A$4:$BT$129,COLUMN(Auxiliar_OPEX_CustosUnit!AI$2),0)</f>
        <v>0</v>
      </c>
      <c r="DD69" s="1">
        <f>VLOOKUP($A69,Auxiliar_OPEX_CustosUnit!$A$4:$BT$129,COLUMN(Auxiliar_OPEX_CustosUnit!AJ$2),0)</f>
        <v>0</v>
      </c>
      <c r="DG69" s="60">
        <v>45231</v>
      </c>
      <c r="DH69" s="1">
        <v>1</v>
      </c>
      <c r="DI69" s="1">
        <f>INDEX(Auxiliar_OPEX_Drivers!$B$2:$CH$18,MATCH(Auxiliar_OPEX_M!DI$3,Auxiliar_OPEX_Drivers!$B$2:$B$18,0),MATCH($DG69,Auxiliar_OPEX_Drivers!$B$2:$CH$2,0))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INDEX(Auxiliar_OPEX_Drivers!$B$2:$CH$18,MATCH(Auxiliar_OPEX_M!DK$3,Auxiliar_OPEX_Drivers!$B$2:$B$18,0),MATCH($DG69,Auxiliar_OPEX_Drivers!$B$2:$CH$2,0))</f>
        <v>15.089992158372311</v>
      </c>
      <c r="DL69" s="1">
        <f>INDEX(Auxiliar_OPEX_Drivers!$B$2:$CH$18,MATCH(Auxiliar_OPEX_M!DL$3,Auxiliar_OPEX_Drivers!$B$2:$B$18,0),MATCH($DG69,Auxiliar_OPEX_Drivers!$B$2:$CH$2,0))</f>
        <v>65.91221025989482</v>
      </c>
      <c r="DM69" s="1">
        <f>INDEX(Auxiliar_OPEX_Drivers!$B$2:$CH$18,MATCH(Auxiliar_OPEX_M!DM$3,Auxiliar_OPEX_Drivers!$B$2:$B$18,0),MATCH($DG69,Auxiliar_OPEX_Drivers!$B$2:$CH$2,0))</f>
        <v>13</v>
      </c>
      <c r="DN69" s="1">
        <f>INDEX(Auxiliar_OPEX_Drivers!$B$2:$CH$18,MATCH(Auxiliar_OPEX_M!DN$3,Auxiliar_OPEX_Drivers!$B$2:$B$18,0),MATCH($DG69,Auxiliar_OPEX_Drivers!$B$2:$CH$2,0))</f>
        <v>732.96073480388213</v>
      </c>
      <c r="DO69" s="1">
        <f>INDEX(Auxiliar_OPEX_Drivers!$B$2:$CH$18,MATCH(Auxiliar_OPEX_M!DO$3,Auxiliar_OPEX_Drivers!$B$2:$B$18,0),MATCH($DG69,Auxiliar_OPEX_Drivers!$B$2:$CH$2,0))</f>
        <v>12</v>
      </c>
      <c r="DP69" s="1">
        <f>INDEX(Auxiliar_OPEX_Drivers!$B$2:$CH$18,MATCH(Auxiliar_OPEX_M!DP$3,Auxiliar_OPEX_Drivers!$B$2:$B$18,0),MATCH($DG69,Auxiliar_OPEX_Drivers!$B$2:$CH$2,0))</f>
        <v>201.63736351501933</v>
      </c>
      <c r="DQ69" s="1">
        <f>INDEX(Auxiliar_OPEX_Drivers!$B$2:$CH$18,MATCH(Auxiliar_OPEX_M!DQ$3,Auxiliar_OPEX_Drivers!$B$2:$B$18,0),MATCH($DG69,Auxiliar_OPEX_Drivers!$B$2:$CH$2,0))</f>
        <v>37.272498039593074</v>
      </c>
      <c r="DR69" s="1">
        <f>INDEX(Auxiliar_OPEX_Drivers!$B$2:$CH$18,MATCH(Auxiliar_OPEX_M!DR$3,Auxiliar_OPEX_Drivers!$B$2:$B$18,0),MATCH($DG69,Auxiliar_OPEX_Drivers!$B$2:$CH$2,0))</f>
        <v>21692672.154811718</v>
      </c>
      <c r="DS69" s="1">
        <f>INDEX(Auxiliar_OPEX_Drivers!$B$2:$CH$18,MATCH(Auxiliar_OPEX_M!DS$3,Auxiliar_OPEX_Drivers!$B$2:$B$18,0),MATCH($DG69,Auxiliar_OPEX_Drivers!$B$2:$CH$2,0))</f>
        <v>62881.770833333401</v>
      </c>
      <c r="DT69" s="1">
        <f>INDEX(Auxiliar_OPEX_Drivers!$B$2:$CH$18,MATCH(Auxiliar_OPEX_M!DT$3,Auxiliar_OPEX_Drivers!$B$2:$B$18,0),MATCH($DG69,Auxiliar_OPEX_Drivers!$B$2:$CH$2,0))</f>
        <v>8836.7789451717781</v>
      </c>
      <c r="DU69" s="1">
        <f>INDEX(Auxiliar_OPEX_Drivers!$B$2:$CH$18,MATCH(Auxiliar_OPEX_M!DU$3,Auxiliar_OPEX_Drivers!$B$2:$B$18,0),MATCH($DG69,Auxiliar_OPEX_Drivers!$B$2:$CH$2,0))</f>
        <v>2048.018483204648</v>
      </c>
      <c r="DV69" s="1">
        <f>INDEX(Auxiliar_OPEX_Drivers!$B$2:$CH$18,MATCH(Auxiliar_OPEX_M!DV$3,Auxiliar_OPEX_Drivers!$B$2:$B$18,0),MATCH($DG69,Auxiliar_OPEX_Drivers!$B$2:$CH$2,0))</f>
        <v>2589221.3117334861</v>
      </c>
      <c r="DW69" s="1">
        <f>INDEX(Auxiliar_OPEX_Drivers!$B$2:$CH$18,MATCH(Auxiliar_OPEX_M!DW$3,Auxiliar_OPEX_Drivers!$B$2:$B$18,0),MATCH($DG69,Auxiliar_OPEX_Drivers!$B$2:$CH$2,0))</f>
        <v>8714.6851498702636</v>
      </c>
      <c r="DX69" s="1">
        <f>INDEX(Auxiliar_OPEX_Drivers!$B$2:$CH$18,MATCH(Auxiliar_OPEX_M!DX$3,Auxiliar_OPEX_Drivers!$B$2:$B$18,0),MATCH($DG69,Auxiliar_OPEX_Drivers!$B$2:$CH$2,0))</f>
        <v>2615562.9584843521</v>
      </c>
      <c r="DY69" s="1">
        <f>INDEX(Auxiliar_OPEX_Drivers!$B$2:$CH$18,MATCH(Auxiliar_OPEX_M!DY$3,Auxiliar_OPEX_Drivers!$B$2:$B$18,0),MATCH($DG69,Auxiliar_OPEX_Drivers!$B$2:$CH$2,0))</f>
        <v>1077.8727987767618</v>
      </c>
    </row>
    <row r="70" spans="1:129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9"/>
        <v>0</v>
      </c>
      <c r="CG70" s="51">
        <f t="shared" ca="1" si="9"/>
        <v>0</v>
      </c>
      <c r="CH70" s="51">
        <f t="shared" ca="1" si="9"/>
        <v>0</v>
      </c>
      <c r="CI70" s="51">
        <f t="shared" ca="1" si="9"/>
        <v>0</v>
      </c>
      <c r="CJ70" s="51">
        <f t="shared" ca="1" si="9"/>
        <v>0</v>
      </c>
      <c r="CK70" s="51">
        <f t="shared" ca="1" si="9"/>
        <v>0</v>
      </c>
      <c r="CM70" s="1" t="str">
        <f>VLOOKUP($A70,Auxiliar_OPEX_CustosUnit!$A$4:$BT$129,COLUMN(Auxiliar_OPEX_CustosUnit!S$2),0)</f>
        <v/>
      </c>
      <c r="CN70" s="1" t="str">
        <f>VLOOKUP($A70,Auxiliar_OPEX_CustosUnit!$A$4:$BT$129,COLUMN(Auxiliar_OPEX_CustosUnit!T$2),0)</f>
        <v/>
      </c>
      <c r="CO70" s="1" t="str">
        <f>VLOOKUP($A70,Auxiliar_OPEX_CustosUnit!$A$4:$BT$129,COLUMN(Auxiliar_OPEX_CustosUnit!U$2),0)</f>
        <v/>
      </c>
      <c r="CP70" s="1" t="str">
        <f>VLOOKUP($A70,Auxiliar_OPEX_CustosUnit!$A$4:$BT$129,COLUMN(Auxiliar_OPEX_CustosUnit!V$2),0)</f>
        <v/>
      </c>
      <c r="CQ70" s="1" t="str">
        <f>VLOOKUP($A70,Auxiliar_OPEX_CustosUnit!$A$4:$BT$129,COLUMN(Auxiliar_OPEX_CustosUnit!W$2),0)</f>
        <v/>
      </c>
      <c r="CR70" s="1" t="str">
        <f>VLOOKUP($A70,Auxiliar_OPEX_CustosUnit!$A$4:$BT$129,COLUMN(Auxiliar_OPEX_CustosUnit!X$2),0)</f>
        <v/>
      </c>
      <c r="CS70" s="1" t="str">
        <f>VLOOKUP($A70,Auxiliar_OPEX_CustosUnit!$A$4:$BT$129,COLUMN(Auxiliar_OPEX_CustosUnit!Y$2),0)</f>
        <v/>
      </c>
      <c r="CT70" s="1" t="str">
        <f>VLOOKUP($A70,Auxiliar_OPEX_CustosUnit!$A$4:$BT$129,COLUMN(Auxiliar_OPEX_CustosUnit!Z$2),0)</f>
        <v/>
      </c>
      <c r="CU70" s="1" t="str">
        <f>VLOOKUP($A70,Auxiliar_OPEX_CustosUnit!$A$4:$BT$129,COLUMN(Auxiliar_OPEX_CustosUnit!AA$2),0)</f>
        <v/>
      </c>
      <c r="CV70" s="1" t="str">
        <f>VLOOKUP($A70,Auxiliar_OPEX_CustosUnit!$A$4:$BT$129,COLUMN(Auxiliar_OPEX_CustosUnit!AB$2),0)</f>
        <v/>
      </c>
      <c r="CW70" s="1" t="str">
        <f>VLOOKUP($A70,Auxiliar_OPEX_CustosUnit!$A$4:$BT$129,COLUMN(Auxiliar_OPEX_CustosUnit!AC$2),0)</f>
        <v/>
      </c>
      <c r="CX70" s="1" t="str">
        <f>VLOOKUP($A70,Auxiliar_OPEX_CustosUnit!$A$4:$BT$129,COLUMN(Auxiliar_OPEX_CustosUnit!AD$2),0)</f>
        <v/>
      </c>
      <c r="CY70" s="1" t="str">
        <f>VLOOKUP($A70,Auxiliar_OPEX_CustosUnit!$A$4:$BT$129,COLUMN(Auxiliar_OPEX_CustosUnit!AE$2),0)</f>
        <v/>
      </c>
      <c r="CZ70" s="1" t="str">
        <f>VLOOKUP($A70,Auxiliar_OPEX_CustosUnit!$A$4:$BT$129,COLUMN(Auxiliar_OPEX_CustosUnit!AF$2),0)</f>
        <v/>
      </c>
      <c r="DA70" s="1" t="str">
        <f>VLOOKUP($A70,Auxiliar_OPEX_CustosUnit!$A$4:$BT$129,COLUMN(Auxiliar_OPEX_CustosUnit!AG$2),0)</f>
        <v/>
      </c>
      <c r="DB70" s="1" t="str">
        <f>VLOOKUP($A70,Auxiliar_OPEX_CustosUnit!$A$4:$BT$129,COLUMN(Auxiliar_OPEX_CustosUnit!AH$2),0)</f>
        <v/>
      </c>
      <c r="DC70" s="1" t="str">
        <f>VLOOKUP($A70,Auxiliar_OPEX_CustosUnit!$A$4:$BT$129,COLUMN(Auxiliar_OPEX_CustosUnit!AI$2),0)</f>
        <v/>
      </c>
      <c r="DD70" s="1" t="str">
        <f>VLOOKUP($A70,Auxiliar_OPEX_CustosUnit!$A$4:$BT$129,COLUMN(Auxiliar_OPEX_CustosUnit!AJ$2),0)</f>
        <v/>
      </c>
      <c r="DG70" s="60">
        <v>45261</v>
      </c>
      <c r="DH70" s="1">
        <v>1</v>
      </c>
      <c r="DI70" s="1">
        <f>INDEX(Auxiliar_OPEX_Drivers!$B$2:$CH$18,MATCH(Auxiliar_OPEX_M!DI$3,Auxiliar_OPEX_Drivers!$B$2:$B$18,0),MATCH($DG70,Auxiliar_OPEX_Drivers!$B$2:$CH$2,0))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INDEX(Auxiliar_OPEX_Drivers!$B$2:$CH$18,MATCH(Auxiliar_OPEX_M!DK$3,Auxiliar_OPEX_Drivers!$B$2:$B$18,0),MATCH($DG70,Auxiliar_OPEX_Drivers!$B$2:$CH$2,0))</f>
        <v>15.089992158372311</v>
      </c>
      <c r="DL70" s="1">
        <f>INDEX(Auxiliar_OPEX_Drivers!$B$2:$CH$18,MATCH(Auxiliar_OPEX_M!DL$3,Auxiliar_OPEX_Drivers!$B$2:$B$18,0),MATCH($DG70,Auxiliar_OPEX_Drivers!$B$2:$CH$2,0))</f>
        <v>65.91221025989482</v>
      </c>
      <c r="DM70" s="1">
        <f>INDEX(Auxiliar_OPEX_Drivers!$B$2:$CH$18,MATCH(Auxiliar_OPEX_M!DM$3,Auxiliar_OPEX_Drivers!$B$2:$B$18,0),MATCH($DG70,Auxiliar_OPEX_Drivers!$B$2:$CH$2,0))</f>
        <v>13</v>
      </c>
      <c r="DN70" s="1">
        <f>INDEX(Auxiliar_OPEX_Drivers!$B$2:$CH$18,MATCH(Auxiliar_OPEX_M!DN$3,Auxiliar_OPEX_Drivers!$B$2:$B$18,0),MATCH($DG70,Auxiliar_OPEX_Drivers!$B$2:$CH$2,0))</f>
        <v>732.96073480388213</v>
      </c>
      <c r="DO70" s="1">
        <f>INDEX(Auxiliar_OPEX_Drivers!$B$2:$CH$18,MATCH(Auxiliar_OPEX_M!DO$3,Auxiliar_OPEX_Drivers!$B$2:$B$18,0),MATCH($DG70,Auxiliar_OPEX_Drivers!$B$2:$CH$2,0))</f>
        <v>12</v>
      </c>
      <c r="DP70" s="1">
        <f>INDEX(Auxiliar_OPEX_Drivers!$B$2:$CH$18,MATCH(Auxiliar_OPEX_M!DP$3,Auxiliar_OPEX_Drivers!$B$2:$B$18,0),MATCH($DG70,Auxiliar_OPEX_Drivers!$B$2:$CH$2,0))</f>
        <v>201.63736351501933</v>
      </c>
      <c r="DQ70" s="1">
        <f>INDEX(Auxiliar_OPEX_Drivers!$B$2:$CH$18,MATCH(Auxiliar_OPEX_M!DQ$3,Auxiliar_OPEX_Drivers!$B$2:$B$18,0),MATCH($DG70,Auxiliar_OPEX_Drivers!$B$2:$CH$2,0))</f>
        <v>37.272498039593074</v>
      </c>
      <c r="DR70" s="1">
        <f>INDEX(Auxiliar_OPEX_Drivers!$B$2:$CH$18,MATCH(Auxiliar_OPEX_M!DR$3,Auxiliar_OPEX_Drivers!$B$2:$B$18,0),MATCH($DG70,Auxiliar_OPEX_Drivers!$B$2:$CH$2,0))</f>
        <v>21755553.92564505</v>
      </c>
      <c r="DS70" s="1">
        <f>INDEX(Auxiliar_OPEX_Drivers!$B$2:$CH$18,MATCH(Auxiliar_OPEX_M!DS$3,Auxiliar_OPEX_Drivers!$B$2:$B$18,0),MATCH($DG70,Auxiliar_OPEX_Drivers!$B$2:$CH$2,0))</f>
        <v>62881.770833333401</v>
      </c>
      <c r="DT70" s="1">
        <f>INDEX(Auxiliar_OPEX_Drivers!$B$2:$CH$18,MATCH(Auxiliar_OPEX_M!DT$3,Auxiliar_OPEX_Drivers!$B$2:$B$18,0),MATCH($DG70,Auxiliar_OPEX_Drivers!$B$2:$CH$2,0))</f>
        <v>6062.5359167789265</v>
      </c>
      <c r="DU70" s="1">
        <f>INDEX(Auxiliar_OPEX_Drivers!$B$2:$CH$18,MATCH(Auxiliar_OPEX_M!DU$3,Auxiliar_OPEX_Drivers!$B$2:$B$18,0),MATCH($DG70,Auxiliar_OPEX_Drivers!$B$2:$CH$2,0))</f>
        <v>1269.7769493779247</v>
      </c>
      <c r="DV70" s="1">
        <f>INDEX(Auxiliar_OPEX_Drivers!$B$2:$CH$18,MATCH(Auxiliar_OPEX_M!DV$3,Auxiliar_OPEX_Drivers!$B$2:$B$18,0),MATCH($DG70,Auxiliar_OPEX_Drivers!$B$2:$CH$2,0))</f>
        <v>2592984.7553495304</v>
      </c>
      <c r="DW70" s="1">
        <f>INDEX(Auxiliar_OPEX_Drivers!$B$2:$CH$18,MATCH(Auxiliar_OPEX_M!DW$3,Auxiliar_OPEX_Drivers!$B$2:$B$18,0),MATCH($DG70,Auxiliar_OPEX_Drivers!$B$2:$CH$2,0))</f>
        <v>5936.4436160442938</v>
      </c>
      <c r="DX70" s="1">
        <f>INDEX(Auxiliar_OPEX_Drivers!$B$2:$CH$18,MATCH(Auxiliar_OPEX_M!DX$3,Auxiliar_OPEX_Drivers!$B$2:$B$18,0),MATCH($DG70,Auxiliar_OPEX_Drivers!$B$2:$CH$2,0))</f>
        <v>2619420.4944011313</v>
      </c>
      <c r="DY70" s="1">
        <f>INDEX(Auxiliar_OPEX_Drivers!$B$2:$CH$18,MATCH(Auxiliar_OPEX_M!DY$3,Auxiliar_OPEX_Drivers!$B$2:$B$18,0),MATCH($DG70,Auxiliar_OPEX_Drivers!$B$2:$CH$2,0))</f>
        <v>1077.8727987767618</v>
      </c>
    </row>
    <row r="71" spans="1:129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9"/>
        <v>0</v>
      </c>
      <c r="CG71" s="51">
        <f t="shared" ca="1" si="9"/>
        <v>0</v>
      </c>
      <c r="CH71" s="51">
        <f t="shared" ca="1" si="9"/>
        <v>0</v>
      </c>
      <c r="CI71" s="51">
        <f t="shared" ca="1" si="9"/>
        <v>0</v>
      </c>
      <c r="CJ71" s="51">
        <f t="shared" ca="1" si="9"/>
        <v>0</v>
      </c>
      <c r="CK71" s="51">
        <f t="shared" ca="1" si="9"/>
        <v>0</v>
      </c>
      <c r="CM71" s="1" t="str">
        <f>VLOOKUP($A71,Auxiliar_OPEX_CustosUnit!$A$4:$BT$129,COLUMN(Auxiliar_OPEX_CustosUnit!S$2),0)</f>
        <v/>
      </c>
      <c r="CN71" s="1" t="str">
        <f>VLOOKUP($A71,Auxiliar_OPEX_CustosUnit!$A$4:$BT$129,COLUMN(Auxiliar_OPEX_CustosUnit!T$2),0)</f>
        <v/>
      </c>
      <c r="CO71" s="1" t="str">
        <f>VLOOKUP($A71,Auxiliar_OPEX_CustosUnit!$A$4:$BT$129,COLUMN(Auxiliar_OPEX_CustosUnit!U$2),0)</f>
        <v/>
      </c>
      <c r="CP71" s="1" t="str">
        <f>VLOOKUP($A71,Auxiliar_OPEX_CustosUnit!$A$4:$BT$129,COLUMN(Auxiliar_OPEX_CustosUnit!V$2),0)</f>
        <v/>
      </c>
      <c r="CQ71" s="1" t="str">
        <f>VLOOKUP($A71,Auxiliar_OPEX_CustosUnit!$A$4:$BT$129,COLUMN(Auxiliar_OPEX_CustosUnit!W$2),0)</f>
        <v/>
      </c>
      <c r="CR71" s="1" t="str">
        <f>VLOOKUP($A71,Auxiliar_OPEX_CustosUnit!$A$4:$BT$129,COLUMN(Auxiliar_OPEX_CustosUnit!X$2),0)</f>
        <v/>
      </c>
      <c r="CS71" s="1" t="str">
        <f>VLOOKUP($A71,Auxiliar_OPEX_CustosUnit!$A$4:$BT$129,COLUMN(Auxiliar_OPEX_CustosUnit!Y$2),0)</f>
        <v/>
      </c>
      <c r="CT71" s="1" t="str">
        <f>VLOOKUP($A71,Auxiliar_OPEX_CustosUnit!$A$4:$BT$129,COLUMN(Auxiliar_OPEX_CustosUnit!Z$2),0)</f>
        <v/>
      </c>
      <c r="CU71" s="1" t="str">
        <f>VLOOKUP($A71,Auxiliar_OPEX_CustosUnit!$A$4:$BT$129,COLUMN(Auxiliar_OPEX_CustosUnit!AA$2),0)</f>
        <v/>
      </c>
      <c r="CV71" s="1" t="str">
        <f>VLOOKUP($A71,Auxiliar_OPEX_CustosUnit!$A$4:$BT$129,COLUMN(Auxiliar_OPEX_CustosUnit!AB$2),0)</f>
        <v/>
      </c>
      <c r="CW71" s="1" t="str">
        <f>VLOOKUP($A71,Auxiliar_OPEX_CustosUnit!$A$4:$BT$129,COLUMN(Auxiliar_OPEX_CustosUnit!AC$2),0)</f>
        <v/>
      </c>
      <c r="CX71" s="1" t="str">
        <f>VLOOKUP($A71,Auxiliar_OPEX_CustosUnit!$A$4:$BT$129,COLUMN(Auxiliar_OPEX_CustosUnit!AD$2),0)</f>
        <v/>
      </c>
      <c r="CY71" s="1" t="str">
        <f>VLOOKUP($A71,Auxiliar_OPEX_CustosUnit!$A$4:$BT$129,COLUMN(Auxiliar_OPEX_CustosUnit!AE$2),0)</f>
        <v/>
      </c>
      <c r="CZ71" s="1" t="str">
        <f>VLOOKUP($A71,Auxiliar_OPEX_CustosUnit!$A$4:$BT$129,COLUMN(Auxiliar_OPEX_CustosUnit!AF$2),0)</f>
        <v/>
      </c>
      <c r="DA71" s="1" t="str">
        <f>VLOOKUP($A71,Auxiliar_OPEX_CustosUnit!$A$4:$BT$129,COLUMN(Auxiliar_OPEX_CustosUnit!AG$2),0)</f>
        <v/>
      </c>
      <c r="DB71" s="1" t="str">
        <f>VLOOKUP($A71,Auxiliar_OPEX_CustosUnit!$A$4:$BT$129,COLUMN(Auxiliar_OPEX_CustosUnit!AH$2),0)</f>
        <v/>
      </c>
      <c r="DC71" s="1" t="str">
        <f>VLOOKUP($A71,Auxiliar_OPEX_CustosUnit!$A$4:$BT$129,COLUMN(Auxiliar_OPEX_CustosUnit!AI$2),0)</f>
        <v/>
      </c>
      <c r="DD71" s="1" t="str">
        <f>VLOOKUP($A71,Auxiliar_OPEX_CustosUnit!$A$4:$BT$129,COLUMN(Auxiliar_OPEX_CustosUnit!AJ$2),0)</f>
        <v/>
      </c>
      <c r="DG71" s="60">
        <v>45292</v>
      </c>
      <c r="DH71" s="1">
        <v>1</v>
      </c>
      <c r="DI71" s="1">
        <f>INDEX(Auxiliar_OPEX_Drivers!$B$2:$CH$18,MATCH(Auxiliar_OPEX_M!DI$3,Auxiliar_OPEX_Drivers!$B$2:$B$18,0),MATCH($DG71,Auxiliar_OPEX_Drivers!$B$2:$CH$2,0))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INDEX(Auxiliar_OPEX_Drivers!$B$2:$CH$18,MATCH(Auxiliar_OPEX_M!DK$3,Auxiliar_OPEX_Drivers!$B$2:$B$18,0),MATCH($DG71,Auxiliar_OPEX_Drivers!$B$2:$CH$2,0))</f>
        <v>15.296836858991167</v>
      </c>
      <c r="DL71" s="1">
        <f>INDEX(Auxiliar_OPEX_Drivers!$B$2:$CH$18,MATCH(Auxiliar_OPEX_M!DL$3,Auxiliar_OPEX_Drivers!$B$2:$B$18,0),MATCH($DG71,Auxiliar_OPEX_Drivers!$B$2:$CH$2,0))</f>
        <v>66.716365522822429</v>
      </c>
      <c r="DM71" s="1">
        <f>INDEX(Auxiliar_OPEX_Drivers!$B$2:$CH$18,MATCH(Auxiliar_OPEX_M!DM$3,Auxiliar_OPEX_Drivers!$B$2:$B$18,0),MATCH($DG71,Auxiliar_OPEX_Drivers!$B$2:$CH$2,0))</f>
        <v>13</v>
      </c>
      <c r="DN71" s="1">
        <f>INDEX(Auxiliar_OPEX_Drivers!$B$2:$CH$18,MATCH(Auxiliar_OPEX_M!DN$3,Auxiliar_OPEX_Drivers!$B$2:$B$18,0),MATCH($DG71,Auxiliar_OPEX_Drivers!$B$2:$CH$2,0))</f>
        <v>758.44701041450924</v>
      </c>
      <c r="DO71" s="1">
        <f>INDEX(Auxiliar_OPEX_Drivers!$B$2:$CH$18,MATCH(Auxiliar_OPEX_M!DO$3,Auxiliar_OPEX_Drivers!$B$2:$B$18,0),MATCH($DG71,Auxiliar_OPEX_Drivers!$B$2:$CH$2,0))</f>
        <v>12</v>
      </c>
      <c r="DP71" s="1">
        <f>INDEX(Auxiliar_OPEX_Drivers!$B$2:$CH$18,MATCH(Auxiliar_OPEX_M!DP$3,Auxiliar_OPEX_Drivers!$B$2:$B$18,0),MATCH($DG71,Auxiliar_OPEX_Drivers!$B$2:$CH$2,0))</f>
        <v>205.92573039971722</v>
      </c>
      <c r="DQ71" s="1">
        <f>INDEX(Auxiliar_OPEX_Drivers!$B$2:$CH$18,MATCH(Auxiliar_OPEX_M!DQ$3,Auxiliar_OPEX_Drivers!$B$2:$B$18,0),MATCH($DG71,Auxiliar_OPEX_Drivers!$B$2:$CH$2,0))</f>
        <v>37.324209214747796</v>
      </c>
      <c r="DR71" s="1">
        <f>INDEX(Auxiliar_OPEX_Drivers!$B$2:$CH$18,MATCH(Auxiliar_OPEX_M!DR$3,Auxiliar_OPEX_Drivers!$B$2:$B$18,0),MATCH($DG71,Auxiliar_OPEX_Drivers!$B$2:$CH$2,0))</f>
        <v>21818435.696478382</v>
      </c>
      <c r="DS71" s="1">
        <f>INDEX(Auxiliar_OPEX_Drivers!$B$2:$CH$18,MATCH(Auxiliar_OPEX_M!DS$3,Auxiliar_OPEX_Drivers!$B$2:$B$18,0),MATCH($DG71,Auxiliar_OPEX_Drivers!$B$2:$CH$2,0))</f>
        <v>62881.770833333401</v>
      </c>
      <c r="DT71" s="1">
        <f>INDEX(Auxiliar_OPEX_Drivers!$B$2:$CH$18,MATCH(Auxiliar_OPEX_M!DT$3,Auxiliar_OPEX_Drivers!$B$2:$B$18,0),MATCH($DG71,Auxiliar_OPEX_Drivers!$B$2:$CH$2,0))</f>
        <v>7993.5702460550383</v>
      </c>
      <c r="DU71" s="1">
        <f>INDEX(Auxiliar_OPEX_Drivers!$B$2:$CH$18,MATCH(Auxiliar_OPEX_M!DU$3,Auxiliar_OPEX_Drivers!$B$2:$B$18,0),MATCH($DG71,Auxiliar_OPEX_Drivers!$B$2:$CH$2,0))</f>
        <v>3222.8112786542606</v>
      </c>
      <c r="DV71" s="1">
        <f>INDEX(Auxiliar_OPEX_Drivers!$B$2:$CH$18,MATCH(Auxiliar_OPEX_M!DV$3,Auxiliar_OPEX_Drivers!$B$2:$B$18,0),MATCH($DG71,Auxiliar_OPEX_Drivers!$B$2:$CH$2,0))</f>
        <v>2597835.2332948511</v>
      </c>
      <c r="DW71" s="1">
        <f>INDEX(Auxiliar_OPEX_Drivers!$B$2:$CH$18,MATCH(Auxiliar_OPEX_M!DW$3,Auxiliar_OPEX_Drivers!$B$2:$B$18,0),MATCH($DG71,Auxiliar_OPEX_Drivers!$B$2:$CH$2,0))</f>
        <v>7889.4779453204073</v>
      </c>
      <c r="DX71" s="1">
        <f>INDEX(Auxiliar_OPEX_Drivers!$B$2:$CH$18,MATCH(Auxiliar_OPEX_M!DX$3,Auxiliar_OPEX_Drivers!$B$2:$B$18,0),MATCH($DG71,Auxiliar_OPEX_Drivers!$B$2:$CH$2,0))</f>
        <v>2624335.0646471865</v>
      </c>
      <c r="DY71" s="1">
        <f>INDEX(Auxiliar_OPEX_Drivers!$B$2:$CH$18,MATCH(Auxiliar_OPEX_M!DY$3,Auxiliar_OPEX_Drivers!$B$2:$B$18,0),MATCH($DG71,Auxiliar_OPEX_Drivers!$B$2:$CH$2,0))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3512.6213671923765</v>
      </c>
      <c r="E72" s="51">
        <f ca="1">SUMPRODUCT($CM72:$DD72,INDIRECT(ADDRESS(E$2,$DH$2)):INDIRECT(ADDRESS(E$2,$DY$2)))</f>
        <v>3525.7922743418299</v>
      </c>
      <c r="F72" s="51">
        <f ca="1">SUMPRODUCT($CM72:$DD72,INDIRECT(ADDRESS(F$2,$DH$2)):INDIRECT(ADDRESS(F$2,$DY$2)))</f>
        <v>3539.2365506991187</v>
      </c>
      <c r="G72" s="51">
        <f ca="1">SUMPRODUCT($CM72:$DD72,INDIRECT(ADDRESS(G$2,$DH$2)):INDIRECT(ADDRESS(G$2,$DY$2)))</f>
        <v>3551.7129807014521</v>
      </c>
      <c r="H72" s="51">
        <f ca="1">SUMPRODUCT($CM72:$DD72,INDIRECT(ADDRESS(H$2,$DH$2)):INDIRECT(ADDRESS(H$2,$DY$2)))</f>
        <v>3565.2106291905152</v>
      </c>
      <c r="I72" s="51">
        <f ca="1">SUMPRODUCT($CM72:$DD72,INDIRECT(ADDRESS(I$2,$DH$2)):INDIRECT(ADDRESS(I$2,$DY$2)))</f>
        <v>3579.1941231292658</v>
      </c>
      <c r="J72" s="51">
        <f ca="1">SUMPRODUCT($CM72:$DD72,INDIRECT(ADDRESS(J$2,$DH$2)):INDIRECT(ADDRESS(J$2,$DY$2)))</f>
        <v>3592.214616866353</v>
      </c>
      <c r="K72" s="51">
        <f ca="1">SUMPRODUCT($CM72:$DD72,INDIRECT(ADDRESS(K$2,$DH$2)):INDIRECT(ADDRESS(K$2,$DY$2)))</f>
        <v>3607.7906918193758</v>
      </c>
      <c r="L72" s="51">
        <f ca="1">SUMPRODUCT($CM72:$DD72,INDIRECT(ADDRESS(L$2,$DH$2)):INDIRECT(ADDRESS(L$2,$DY$2)))</f>
        <v>3622.4176415012303</v>
      </c>
      <c r="M72" s="51">
        <f ca="1">SUMPRODUCT($CM72:$DD72,INDIRECT(ADDRESS(M$2,$DH$2)):INDIRECT(ADDRESS(M$2,$DY$2)))</f>
        <v>3635.1593385394103</v>
      </c>
      <c r="N72" s="51">
        <f ca="1">SUMPRODUCT($CM72:$DD72,INDIRECT(ADDRESS(N$2,$DH$2)):INDIRECT(ADDRESS(N$2,$DY$2)))</f>
        <v>3649.014225518798</v>
      </c>
      <c r="O72" s="51">
        <f ca="1">SUMPRODUCT($CM72:$DD72,INDIRECT(ADDRESS(O$2,$DH$2)):INDIRECT(ADDRESS(O$2,$DY$2)))</f>
        <v>3664.1711937870978</v>
      </c>
      <c r="P72" s="51">
        <f ca="1">SUMPRODUCT($CM72:$DD72,INDIRECT(ADDRESS(P$2,$DH$2)):INDIRECT(ADDRESS(P$2,$DY$2)))</f>
        <v>3677.378006872887</v>
      </c>
      <c r="Q72" s="51">
        <f ca="1">SUMPRODUCT($CM72:$DD72,INDIRECT(ADDRESS(Q$2,$DH$2)):INDIRECT(ADDRESS(Q$2,$DY$2)))</f>
        <v>3689.7655270835803</v>
      </c>
      <c r="R72" s="51">
        <f ca="1">SUMPRODUCT($CM72:$DD72,INDIRECT(ADDRESS(R$2,$DH$2)):INDIRECT(ADDRESS(R$2,$DY$2)))</f>
        <v>3702.678285269556</v>
      </c>
      <c r="S72" s="51">
        <f ca="1">SUMPRODUCT($CM72:$DD72,INDIRECT(ADDRESS(S$2,$DH$2)):INDIRECT(ADDRESS(S$2,$DY$2)))</f>
        <v>3717.0172694764424</v>
      </c>
      <c r="T72" s="51">
        <f ca="1">SUMPRODUCT($CM72:$DD72,INDIRECT(ADDRESS(T$2,$DH$2)):INDIRECT(ADDRESS(T$2,$DY$2)))</f>
        <v>3730.9588135074473</v>
      </c>
      <c r="U72" s="51">
        <f ca="1">SUMPRODUCT($CM72:$DD72,INDIRECT(ADDRESS(U$2,$DH$2)):INDIRECT(ADDRESS(U$2,$DY$2)))</f>
        <v>3743.7025047143734</v>
      </c>
      <c r="V72" s="51">
        <f ca="1">SUMPRODUCT($CM72:$DD72,INDIRECT(ADDRESS(V$2,$DH$2)):INDIRECT(ADDRESS(V$2,$DY$2)))</f>
        <v>3755.3259163631228</v>
      </c>
      <c r="W72" s="51">
        <f ca="1">SUMPRODUCT($CM72:$DD72,INDIRECT(ADDRESS(W$2,$DH$2)):INDIRECT(ADDRESS(W$2,$DY$2)))</f>
        <v>3769.522437004146</v>
      </c>
      <c r="X72" s="51">
        <f ca="1">SUMPRODUCT($CM72:$DD72,INDIRECT(ADDRESS(X$2,$DH$2)):INDIRECT(ADDRESS(X$2,$DY$2)))</f>
        <v>3782.7110706963595</v>
      </c>
      <c r="Y72" s="51">
        <f ca="1">SUMPRODUCT($CM72:$DD72,INDIRECT(ADDRESS(Y$2,$DH$2)):INDIRECT(ADDRESS(Y$2,$DY$2)))</f>
        <v>3796.4874572377958</v>
      </c>
      <c r="Z72" s="51">
        <f ca="1">SUMPRODUCT($CM72:$DD72,INDIRECT(ADDRESS(Z$2,$DH$2)):INDIRECT(ADDRESS(Z$2,$DY$2)))</f>
        <v>3811.2965391137413</v>
      </c>
      <c r="AA72" s="51">
        <f ca="1">SUMPRODUCT($CM72:$DD72,INDIRECT(ADDRESS(AA$2,$DH$2)):INDIRECT(ADDRESS(AA$2,$DY$2)))</f>
        <v>3825.6443780658374</v>
      </c>
      <c r="AB72" s="51">
        <f ca="1">SUMPRODUCT($CM72:$DD72,INDIRECT(ADDRESS(AB$2,$DH$2)):INDIRECT(ADDRESS(AB$2,$DY$2)))</f>
        <v>3836.3892716343762</v>
      </c>
      <c r="AC72" s="51">
        <f ca="1">SUMPRODUCT($CM72:$DD72,INDIRECT(ADDRESS(AC$2,$DH$2)):INDIRECT(ADDRESS(AC$2,$DY$2)))</f>
        <v>3847.6973257676927</v>
      </c>
      <c r="AD72" s="51">
        <f ca="1">SUMPRODUCT($CM72:$DD72,INDIRECT(ADDRESS(AD$2,$DH$2)):INDIRECT(ADDRESS(AD$2,$DY$2)))</f>
        <v>3857.5452360224717</v>
      </c>
      <c r="AE72" s="51">
        <f ca="1">SUMPRODUCT($CM72:$DD72,INDIRECT(ADDRESS(AE$2,$DH$2)):INDIRECT(ADDRESS(AE$2,$DY$2)))</f>
        <v>3866.5151685197043</v>
      </c>
      <c r="AF72" s="51">
        <f ca="1">SUMPRODUCT($CM72:$DD72,INDIRECT(ADDRESS(AF$2,$DH$2)):INDIRECT(ADDRESS(AF$2,$DY$2)))</f>
        <v>3876.1721328726044</v>
      </c>
      <c r="AG72" s="51">
        <f ca="1">SUMPRODUCT($CM72:$DD72,INDIRECT(ADDRESS(AG$2,$DH$2)):INDIRECT(ADDRESS(AG$2,$DY$2)))</f>
        <v>3887.06662606797</v>
      </c>
      <c r="AH72" s="51">
        <f ca="1">SUMPRODUCT($CM72:$DD72,INDIRECT(ADDRESS(AH$2,$DH$2)):INDIRECT(ADDRESS(AH$2,$DY$2)))</f>
        <v>3898.4479613496051</v>
      </c>
      <c r="AI72" s="51">
        <f ca="1">SUMPRODUCT($CM72:$DD72,INDIRECT(ADDRESS(AI$2,$DH$2)):INDIRECT(ADDRESS(AI$2,$DY$2)))</f>
        <v>3911.0063874062826</v>
      </c>
      <c r="AJ72" s="51">
        <f ca="1">SUMPRODUCT($CM72:$DD72,INDIRECT(ADDRESS(AJ$2,$DH$2)):INDIRECT(ADDRESS(AJ$2,$DY$2)))</f>
        <v>3921.4493633345755</v>
      </c>
      <c r="AK72" s="51">
        <f ca="1">SUMPRODUCT($CM72:$DD72,INDIRECT(ADDRESS(AK$2,$DH$2)):INDIRECT(ADDRESS(AK$2,$DY$2)))</f>
        <v>3934.8006387307405</v>
      </c>
      <c r="AL72" s="51">
        <f ca="1">SUMPRODUCT($CM72:$DD72,INDIRECT(ADDRESS(AL$2,$DH$2)):INDIRECT(ADDRESS(AL$2,$DY$2)))</f>
        <v>3948.2256780793705</v>
      </c>
      <c r="AM72" s="51">
        <f ca="1">SUMPRODUCT($CM72:$DD72,INDIRECT(ADDRESS(AM$2,$DH$2)):INDIRECT(ADDRESS(AM$2,$DY$2)))</f>
        <v>3960.9425834843364</v>
      </c>
      <c r="AN72" s="51">
        <f ca="1">SUMPRODUCT($CM72:$DD72,INDIRECT(ADDRESS(AN$2,$DH$2)):INDIRECT(ADDRESS(AN$2,$DY$2)))</f>
        <v>3972.2387951648266</v>
      </c>
      <c r="AO72" s="51">
        <f ca="1">SUMPRODUCT($CM72:$DD72,INDIRECT(ADDRESS(AO$2,$DH$2)):INDIRECT(ADDRESS(AO$2,$DY$2)))</f>
        <v>3984.3936192520091</v>
      </c>
      <c r="AP72" s="51">
        <f ca="1">SUMPRODUCT($CM72:$DD72,INDIRECT(ADDRESS(AP$2,$DH$2)):INDIRECT(ADDRESS(AP$2,$DY$2)))</f>
        <v>3996.5222305810439</v>
      </c>
      <c r="AQ72" s="51">
        <f ca="1">SUMPRODUCT($CM72:$DD72,INDIRECT(ADDRESS(AQ$2,$DH$2)):INDIRECT(ADDRESS(AQ$2,$DY$2)))</f>
        <v>4007.6470885999579</v>
      </c>
      <c r="AR72" s="51">
        <f ca="1">SUMPRODUCT($CM72:$DD72,INDIRECT(ADDRESS(AR$2,$DH$2)):INDIRECT(ADDRESS(AR$2,$DY$2)))</f>
        <v>4019.6423612579588</v>
      </c>
      <c r="AS72" s="51">
        <f ca="1">SUMPRODUCT($CM72:$DD72,INDIRECT(ADDRESS(AS$2,$DH$2)):INDIRECT(ADDRESS(AS$2,$DY$2)))</f>
        <v>4031.6376339159597</v>
      </c>
      <c r="AT72" s="51">
        <f ca="1">SUMPRODUCT($CM72:$DD72,INDIRECT(ADDRESS(AT$2,$DH$2)):INDIRECT(ADDRESS(AT$2,$DY$2)))</f>
        <v>4043.1018634014322</v>
      </c>
      <c r="AU72" s="51">
        <f ca="1">SUMPRODUCT($CM72:$DD72,INDIRECT(ADDRESS(AU$2,$DH$2)):INDIRECT(ADDRESS(AU$2,$DY$2)))</f>
        <v>4055.7837359976647</v>
      </c>
      <c r="AV72" s="51">
        <f ca="1">SUMPRODUCT($CM72:$DD72,INDIRECT(ADDRESS(AV$2,$DH$2)):INDIRECT(ADDRESS(AV$2,$DY$2)))</f>
        <v>4069.8443993246856</v>
      </c>
      <c r="AW72" s="51">
        <f ca="1">SUMPRODUCT($CM72:$DD72,INDIRECT(ADDRESS(AW$2,$DH$2)):INDIRECT(ADDRESS(AW$2,$DY$2)))</f>
        <v>4083.488714016531</v>
      </c>
      <c r="AX72" s="51">
        <f ca="1">SUMPRODUCT($CM72:$DD72,INDIRECT(ADDRESS(AX$2,$DH$2)):INDIRECT(ADDRESS(AX$2,$DY$2)))</f>
        <v>4097.7488710492144</v>
      </c>
      <c r="AY72" s="51">
        <f ca="1">SUMPRODUCT($CM72:$DD72,INDIRECT(ADDRESS(AY$2,$DH$2)):INDIRECT(ADDRESS(AY$2,$DY$2)))</f>
        <v>4110.0609506084111</v>
      </c>
      <c r="AZ72" s="51">
        <f ca="1">SUMPRODUCT($CM72:$DD72,INDIRECT(ADDRESS(AZ$2,$DH$2)):INDIRECT(ADDRESS(AZ$2,$DY$2)))</f>
        <v>4118.7846444466841</v>
      </c>
      <c r="BA72" s="51">
        <f ca="1">SUMPRODUCT($CM72:$DD72,INDIRECT(ADDRESS(BA$2,$DH$2)):INDIRECT(ADDRESS(BA$2,$DY$2)))</f>
        <v>4126.7411931793213</v>
      </c>
      <c r="BB72" s="51">
        <f ca="1">SUMPRODUCT($CM72:$DD72,INDIRECT(ADDRESS(BB$2,$DH$2)):INDIRECT(ADDRESS(BB$2,$DY$2)))</f>
        <v>4135.246767010156</v>
      </c>
      <c r="BC72" s="51">
        <f ca="1">SUMPRODUCT($CM72:$DD72,INDIRECT(ADDRESS(BC$2,$DH$2)):INDIRECT(ADDRESS(BC$2,$DY$2)))</f>
        <v>4142.6882220627294</v>
      </c>
      <c r="BD72" s="51">
        <f ca="1">SUMPRODUCT($CM72:$DD72,INDIRECT(ADDRESS(BD$2,$DH$2)):INDIRECT(ADDRESS(BD$2,$DY$2)))</f>
        <v>4149.9697568663596</v>
      </c>
      <c r="BE72" s="51">
        <f ca="1">SUMPRODUCT($CM72:$DD72,INDIRECT(ADDRESS(BE$2,$DH$2)):INDIRECT(ADDRESS(BE$2,$DY$2)))</f>
        <v>4157.7067103125082</v>
      </c>
      <c r="BF72" s="51">
        <f ca="1">SUMPRODUCT($CM72:$DD72,INDIRECT(ADDRESS(BF$2,$DH$2)):INDIRECT(ADDRESS(BF$2,$DY$2)))</f>
        <v>4166.0116461926382</v>
      </c>
      <c r="BG72" s="51">
        <f ca="1">SUMPRODUCT($CM72:$DD72,INDIRECT(ADDRESS(BG$2,$DH$2)):INDIRECT(ADDRESS(BG$2,$DY$2)))</f>
        <v>4177.8210630630419</v>
      </c>
      <c r="BH72" s="51">
        <f ca="1">SUMPRODUCT($CM72:$DD72,INDIRECT(ADDRESS(BH$2,$DH$2)):INDIRECT(ADDRESS(BH$2,$DY$2)))</f>
        <v>4189.5003555366675</v>
      </c>
      <c r="BI72" s="51">
        <f ca="1">SUMPRODUCT($CM72:$DD72,INDIRECT(ADDRESS(BI$2,$DH$2)):INDIRECT(ADDRESS(BI$2,$DY$2)))</f>
        <v>4201.179648010293</v>
      </c>
      <c r="BJ72" s="51">
        <f ca="1">SUMPRODUCT($CM72:$DD72,INDIRECT(ADDRESS(BJ$2,$DH$2)):INDIRECT(ADDRESS(BJ$2,$DY$2)))</f>
        <v>4212.8589404839186</v>
      </c>
      <c r="BK72" s="51">
        <f ca="1">SUMPRODUCT($CM72:$DD72,INDIRECT(ADDRESS(BK$2,$DH$2)):INDIRECT(ADDRESS(BK$2,$DY$2)))</f>
        <v>4224.5382329575432</v>
      </c>
      <c r="BL72" s="51">
        <f ca="1">SUMPRODUCT($CM72:$DD72,INDIRECT(ADDRESS(BL$2,$DH$2)):INDIRECT(ADDRESS(BL$2,$DY$2)))</f>
        <v>4233.8150488668725</v>
      </c>
      <c r="BM72" s="51">
        <f ca="1">SUMPRODUCT($CM72:$DD72,INDIRECT(ADDRESS(BM$2,$DH$2)):INDIRECT(ADDRESS(BM$2,$DY$2)))</f>
        <v>4243.0918647762028</v>
      </c>
      <c r="BN72" s="51">
        <f ca="1">SUMPRODUCT($CM72:$DD72,INDIRECT(ADDRESS(BN$2,$DH$2)):INDIRECT(ADDRESS(BN$2,$DY$2)))</f>
        <v>4252.368680685533</v>
      </c>
      <c r="BO72" s="51">
        <f ca="1">SUMPRODUCT($CM72:$DD72,INDIRECT(ADDRESS(BO$2,$DH$2)):INDIRECT(ADDRESS(BO$2,$DY$2)))</f>
        <v>4261.6454965948633</v>
      </c>
      <c r="BP72" s="51">
        <f ca="1">SUMPRODUCT($CM72:$DD72,INDIRECT(ADDRESS(BP$2,$DH$2)):INDIRECT(ADDRESS(BP$2,$DY$2)))</f>
        <v>4270.9223125041926</v>
      </c>
      <c r="BQ72" s="51">
        <f ca="1">SUMPRODUCT($CM72:$DD72,INDIRECT(ADDRESS(BQ$2,$DH$2)):INDIRECT(ADDRESS(BQ$2,$DY$2)))</f>
        <v>4280.199128413522</v>
      </c>
      <c r="BR72" s="51">
        <f ca="1">SUMPRODUCT($CM72:$DD72,INDIRECT(ADDRESS(BR$2,$DH$2)):INDIRECT(ADDRESS(BR$2,$DY$2)))</f>
        <v>4289.4759443228522</v>
      </c>
      <c r="BS72" s="51">
        <f ca="1">SUMPRODUCT($CM72:$DD72,INDIRECT(ADDRESS(BS$2,$DH$2)):INDIRECT(ADDRESS(BS$2,$DY$2)))</f>
        <v>4300.003324549094</v>
      </c>
      <c r="BT72" s="51">
        <f ca="1">SUMPRODUCT($CM72:$DD72,INDIRECT(ADDRESS(BT$2,$DH$2)):INDIRECT(ADDRESS(BT$2,$DY$2)))</f>
        <v>4309.2801404584243</v>
      </c>
      <c r="BU72" s="51">
        <f ca="1">SUMPRODUCT($CM72:$DD72,INDIRECT(ADDRESS(BU$2,$DH$2)):INDIRECT(ADDRESS(BU$2,$DY$2)))</f>
        <v>4318.5569563677545</v>
      </c>
      <c r="BV72" s="51">
        <f ca="1">SUMPRODUCT($CM72:$DD72,INDIRECT(ADDRESS(BV$2,$DH$2)):INDIRECT(ADDRESS(BV$2,$DY$2)))</f>
        <v>4327.8337722770839</v>
      </c>
      <c r="BW72" s="51">
        <f ca="1">SUMPRODUCT($CM72:$DD72,INDIRECT(ADDRESS(BW$2,$DH$2)):INDIRECT(ADDRESS(BW$2,$DY$2)))</f>
        <v>4337.1105881864132</v>
      </c>
      <c r="BX72" s="51">
        <f ca="1">SUMPRODUCT($CM72:$DD72,INDIRECT(ADDRESS(BX$2,$DH$2)):INDIRECT(ADDRESS(BX$2,$DY$2)))</f>
        <v>4348.7898806600388</v>
      </c>
      <c r="BY72" s="51">
        <f ca="1">SUMPRODUCT($CM72:$DD72,INDIRECT(ADDRESS(BY$2,$DH$2)):INDIRECT(ADDRESS(BY$2,$DY$2)))</f>
        <v>4360.4691731336643</v>
      </c>
      <c r="BZ72" s="51">
        <f ca="1">SUMPRODUCT($CM72:$DD72,INDIRECT(ADDRESS(BZ$2,$DH$2)):INDIRECT(ADDRESS(BZ$2,$DY$2)))</f>
        <v>4372.1484656072898</v>
      </c>
      <c r="CA72" s="51">
        <f ca="1">SUMPRODUCT($CM72:$DD72,INDIRECT(ADDRESS(CA$2,$DH$2)):INDIRECT(ADDRESS(CA$2,$DY$2)))</f>
        <v>4383.8277580809145</v>
      </c>
      <c r="CB72" s="51">
        <f ca="1">SUMPRODUCT($CM72:$DD72,INDIRECT(ADDRESS(CB$2,$DH$2)):INDIRECT(ADDRESS(CB$2,$DY$2)))</f>
        <v>4395.5070505545391</v>
      </c>
      <c r="CC72" s="51">
        <f ca="1">SUMPRODUCT($CM72:$DD72,INDIRECT(ADDRESS(CC$2,$DH$2)):INDIRECT(ADDRESS(CC$2,$DY$2)))</f>
        <v>4407.1863430281646</v>
      </c>
      <c r="CD72" s="51">
        <f ca="1">SUMPRODUCT($CM72:$DD72,INDIRECT(ADDRESS(CD$2,$DH$2)):INDIRECT(ADDRESS(CD$2,$DY$2)))</f>
        <v>4418.8656355017902</v>
      </c>
      <c r="CF72" s="51">
        <f t="shared" ca="1" si="9"/>
        <v>43044.535633286825</v>
      </c>
      <c r="CG72" s="51">
        <f t="shared" ca="1" si="9"/>
        <v>45002.488205405287</v>
      </c>
      <c r="CH72" s="51">
        <f t="shared" ca="1" si="9"/>
        <v>46746.258373269724</v>
      </c>
      <c r="CI72" s="51">
        <f t="shared" ca="1" si="9"/>
        <v>48472.110263169699</v>
      </c>
      <c r="CJ72" s="51">
        <f t="shared" ca="1" si="9"/>
        <v>50003.047180121859</v>
      </c>
      <c r="CK72" s="51">
        <f t="shared" ca="1" si="9"/>
        <v>51424.303258002808</v>
      </c>
      <c r="CM72" s="1">
        <f>VLOOKUP($A72,Auxiliar_OPEX_CustosUnit!$A$4:$BT$129,COLUMN(Auxiliar_OPEX_CustosUnit!S$2),0)</f>
        <v>0</v>
      </c>
      <c r="CN72" s="1">
        <f>VLOOKUP($A72,Auxiliar_OPEX_CustosUnit!$A$4:$BT$129,COLUMN(Auxiliar_OPEX_CustosUnit!T$2),0)</f>
        <v>0</v>
      </c>
      <c r="CO72" s="1">
        <f>VLOOKUP($A72,Auxiliar_OPEX_CustosUnit!$A$4:$BT$129,COLUMN(Auxiliar_OPEX_CustosUnit!U$2),0)</f>
        <v>1021.1235993118499</v>
      </c>
      <c r="CP72" s="1">
        <f>VLOOKUP($A72,Auxiliar_OPEX_CustosUnit!$A$4:$BT$129,COLUMN(Auxiliar_OPEX_CustosUnit!V$2),0)</f>
        <v>0</v>
      </c>
      <c r="CQ72" s="1">
        <f>VLOOKUP($A72,Auxiliar_OPEX_CustosUnit!$A$4:$BT$129,COLUMN(Auxiliar_OPEX_CustosUnit!W$2),0)</f>
        <v>0</v>
      </c>
      <c r="CR72" s="1">
        <f>VLOOKUP($A72,Auxiliar_OPEX_CustosUnit!$A$4:$BT$129,COLUMN(Auxiliar_OPEX_CustosUnit!X$2),0)</f>
        <v>0</v>
      </c>
      <c r="CS72" s="1">
        <f>VLOOKUP($A72,Auxiliar_OPEX_CustosUnit!$A$4:$BT$129,COLUMN(Auxiliar_OPEX_CustosUnit!Y$2),0)</f>
        <v>0</v>
      </c>
      <c r="CT72" s="1">
        <f>VLOOKUP($A72,Auxiliar_OPEX_CustosUnit!$A$4:$BT$129,COLUMN(Auxiliar_OPEX_CustosUnit!Z$2),0)</f>
        <v>0</v>
      </c>
      <c r="CU72" s="1">
        <f>VLOOKUP($A72,Auxiliar_OPEX_CustosUnit!$A$4:$BT$129,COLUMN(Auxiliar_OPEX_CustosUnit!AA$2),0)</f>
        <v>0.29161784673191998</v>
      </c>
      <c r="CV72" s="1">
        <f>VLOOKUP($A72,Auxiliar_OPEX_CustosUnit!$A$4:$BT$129,COLUMN(Auxiliar_OPEX_CustosUnit!AB$2),0)</f>
        <v>0</v>
      </c>
      <c r="CW72" s="1">
        <f>VLOOKUP($A72,Auxiliar_OPEX_CustosUnit!$A$4:$BT$129,COLUMN(Auxiliar_OPEX_CustosUnit!AC$2),0)</f>
        <v>1.4752790492999999E-4</v>
      </c>
      <c r="CX72" s="1">
        <f>VLOOKUP($A72,Auxiliar_OPEX_CustosUnit!$A$4:$BT$129,COLUMN(Auxiliar_OPEX_CustosUnit!AD$2),0)</f>
        <v>0</v>
      </c>
      <c r="CY72" s="1">
        <f>VLOOKUP($A72,Auxiliar_OPEX_CustosUnit!$A$4:$BT$129,COLUMN(Auxiliar_OPEX_CustosUnit!AE$2),0)</f>
        <v>0</v>
      </c>
      <c r="CZ72" s="1">
        <f>VLOOKUP($A72,Auxiliar_OPEX_CustosUnit!$A$4:$BT$129,COLUMN(Auxiliar_OPEX_CustosUnit!AF$2),0)</f>
        <v>0</v>
      </c>
      <c r="DA72" s="1">
        <f>VLOOKUP($A72,Auxiliar_OPEX_CustosUnit!$A$4:$BT$129,COLUMN(Auxiliar_OPEX_CustosUnit!AG$2),0)</f>
        <v>0</v>
      </c>
      <c r="DB72" s="1">
        <f>VLOOKUP($A72,Auxiliar_OPEX_CustosUnit!$A$4:$BT$129,COLUMN(Auxiliar_OPEX_CustosUnit!AH$2),0)</f>
        <v>0</v>
      </c>
      <c r="DC72" s="1">
        <f>VLOOKUP($A72,Auxiliar_OPEX_CustosUnit!$A$4:$BT$129,COLUMN(Auxiliar_OPEX_CustosUnit!AI$2),0)</f>
        <v>0</v>
      </c>
      <c r="DD72" s="1">
        <f>VLOOKUP($A72,Auxiliar_OPEX_CustosUnit!$A$4:$BT$129,COLUMN(Auxiliar_OPEX_CustosUnit!AJ$2),0)</f>
        <v>0</v>
      </c>
      <c r="DG72" s="60">
        <v>45323</v>
      </c>
      <c r="DH72" s="1">
        <v>1</v>
      </c>
      <c r="DI72" s="1">
        <f>INDEX(Auxiliar_OPEX_Drivers!$B$2:$CH$18,MATCH(Auxiliar_OPEX_M!DI$3,Auxiliar_OPEX_Drivers!$B$2:$B$18,0),MATCH($DG72,Auxiliar_OPEX_Drivers!$B$2:$CH$2,0))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INDEX(Auxiliar_OPEX_Drivers!$B$2:$CH$18,MATCH(Auxiliar_OPEX_M!DK$3,Auxiliar_OPEX_Drivers!$B$2:$B$18,0),MATCH($DG72,Auxiliar_OPEX_Drivers!$B$2:$CH$2,0))</f>
        <v>15.296836858991167</v>
      </c>
      <c r="DL72" s="1">
        <f>INDEX(Auxiliar_OPEX_Drivers!$B$2:$CH$18,MATCH(Auxiliar_OPEX_M!DL$3,Auxiliar_OPEX_Drivers!$B$2:$B$18,0),MATCH($DG72,Auxiliar_OPEX_Drivers!$B$2:$CH$2,0))</f>
        <v>66.716365522822429</v>
      </c>
      <c r="DM72" s="1">
        <f>INDEX(Auxiliar_OPEX_Drivers!$B$2:$CH$18,MATCH(Auxiliar_OPEX_M!DM$3,Auxiliar_OPEX_Drivers!$B$2:$B$18,0),MATCH($DG72,Auxiliar_OPEX_Drivers!$B$2:$CH$2,0))</f>
        <v>13</v>
      </c>
      <c r="DN72" s="1">
        <f>INDEX(Auxiliar_OPEX_Drivers!$B$2:$CH$18,MATCH(Auxiliar_OPEX_M!DN$3,Auxiliar_OPEX_Drivers!$B$2:$B$18,0),MATCH($DG72,Auxiliar_OPEX_Drivers!$B$2:$CH$2,0))</f>
        <v>758.44701041450924</v>
      </c>
      <c r="DO72" s="1">
        <f>INDEX(Auxiliar_OPEX_Drivers!$B$2:$CH$18,MATCH(Auxiliar_OPEX_M!DO$3,Auxiliar_OPEX_Drivers!$B$2:$B$18,0),MATCH($DG72,Auxiliar_OPEX_Drivers!$B$2:$CH$2,0))</f>
        <v>12</v>
      </c>
      <c r="DP72" s="1">
        <f>INDEX(Auxiliar_OPEX_Drivers!$B$2:$CH$18,MATCH(Auxiliar_OPEX_M!DP$3,Auxiliar_OPEX_Drivers!$B$2:$B$18,0),MATCH($DG72,Auxiliar_OPEX_Drivers!$B$2:$CH$2,0))</f>
        <v>205.92573039971722</v>
      </c>
      <c r="DQ72" s="1">
        <f>INDEX(Auxiliar_OPEX_Drivers!$B$2:$CH$18,MATCH(Auxiliar_OPEX_M!DQ$3,Auxiliar_OPEX_Drivers!$B$2:$B$18,0),MATCH($DG72,Auxiliar_OPEX_Drivers!$B$2:$CH$2,0))</f>
        <v>37.324209214747796</v>
      </c>
      <c r="DR72" s="1">
        <f>INDEX(Auxiliar_OPEX_Drivers!$B$2:$CH$18,MATCH(Auxiliar_OPEX_M!DR$3,Auxiliar_OPEX_Drivers!$B$2:$B$18,0),MATCH($DG72,Auxiliar_OPEX_Drivers!$B$2:$CH$2,0))</f>
        <v>21881317.467311714</v>
      </c>
      <c r="DS72" s="1">
        <f>INDEX(Auxiliar_OPEX_Drivers!$B$2:$CH$18,MATCH(Auxiliar_OPEX_M!DS$3,Auxiliar_OPEX_Drivers!$B$2:$B$18,0),MATCH($DG72,Auxiliar_OPEX_Drivers!$B$2:$CH$2,0))</f>
        <v>62881.770833333401</v>
      </c>
      <c r="DT72" s="1">
        <f>INDEX(Auxiliar_OPEX_Drivers!$B$2:$CH$18,MATCH(Auxiliar_OPEX_M!DT$3,Auxiliar_OPEX_Drivers!$B$2:$B$18,0),MATCH($DG72,Auxiliar_OPEX_Drivers!$B$2:$CH$2,0))</f>
        <v>10955.821445605417</v>
      </c>
      <c r="DU72" s="1">
        <f>INDEX(Auxiliar_OPEX_Drivers!$B$2:$CH$18,MATCH(Auxiliar_OPEX_M!DU$3,Auxiliar_OPEX_Drivers!$B$2:$B$18,0),MATCH($DG72,Auxiliar_OPEX_Drivers!$B$2:$CH$2,0))</f>
        <v>4642.3326618579704</v>
      </c>
      <c r="DV72" s="1">
        <f>INDEX(Auxiliar_OPEX_Drivers!$B$2:$CH$18,MATCH(Auxiliar_OPEX_M!DV$3,Auxiliar_OPEX_Drivers!$B$2:$B$18,0),MATCH($DG72,Auxiliar_OPEX_Drivers!$B$2:$CH$2,0))</f>
        <v>2606948.232623376</v>
      </c>
      <c r="DW72" s="1">
        <f>INDEX(Auxiliar_OPEX_Drivers!$B$2:$CH$18,MATCH(Auxiliar_OPEX_M!DW$3,Auxiliar_OPEX_Drivers!$B$2:$B$18,0),MATCH($DG72,Auxiliar_OPEX_Drivers!$B$2:$CH$2,0))</f>
        <v>10808.999328524729</v>
      </c>
      <c r="DX72" s="1">
        <f>INDEX(Auxiliar_OPEX_Drivers!$B$2:$CH$18,MATCH(Auxiliar_OPEX_M!DX$3,Auxiliar_OPEX_Drivers!$B$2:$B$18,0),MATCH($DG72,Auxiliar_OPEX_Drivers!$B$2:$CH$2,0))</f>
        <v>2633558.8860927918</v>
      </c>
      <c r="DY72" s="1">
        <f>INDEX(Auxiliar_OPEX_Drivers!$B$2:$CH$18,MATCH(Auxiliar_OPEX_M!DY$3,Auxiliar_OPEX_Drivers!$B$2:$B$18,0),MATCH($DG72,Auxiliar_OPEX_Drivers!$B$2:$CH$2,0))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8477.8246109704778</v>
      </c>
      <c r="E73" s="51">
        <f ca="1">SUMPRODUCT($CM73:$DD73,INDIRECT(ADDRESS(E$2,$DH$2)):INDIRECT(ADDRESS(E$2,$DY$2)))</f>
        <v>8509.3784456198591</v>
      </c>
      <c r="F73" s="51">
        <f ca="1">SUMPRODUCT($CM73:$DD73,INDIRECT(ADDRESS(F$2,$DH$2)):INDIRECT(ADDRESS(F$2,$DY$2)))</f>
        <v>8541.5871969491891</v>
      </c>
      <c r="G73" s="51">
        <f ca="1">SUMPRODUCT($CM73:$DD73,INDIRECT(ADDRESS(G$2,$DH$2)):INDIRECT(ADDRESS(G$2,$DY$2)))</f>
        <v>8571.4772572799648</v>
      </c>
      <c r="H73" s="51">
        <f ca="1">SUMPRODUCT($CM73:$DD73,INDIRECT(ADDRESS(H$2,$DH$2)):INDIRECT(ADDRESS(H$2,$DY$2)))</f>
        <v>8603.8138734102376</v>
      </c>
      <c r="I73" s="51">
        <f ca="1">SUMPRODUCT($CM73:$DD73,INDIRECT(ADDRESS(I$2,$DH$2)):INDIRECT(ADDRESS(I$2,$DY$2)))</f>
        <v>8637.3144402699963</v>
      </c>
      <c r="J73" s="51">
        <f ca="1">SUMPRODUCT($CM73:$DD73,INDIRECT(ADDRESS(J$2,$DH$2)):INDIRECT(ADDRESS(J$2,$DY$2)))</f>
        <v>8668.507926168224</v>
      </c>
      <c r="K73" s="51">
        <f ca="1">SUMPRODUCT($CM73:$DD73,INDIRECT(ADDRESS(K$2,$DH$2)):INDIRECT(ADDRESS(K$2,$DY$2)))</f>
        <v>8704.915578008593</v>
      </c>
      <c r="L73" s="51">
        <f ca="1">SUMPRODUCT($CM73:$DD73,INDIRECT(ADDRESS(L$2,$DH$2)):INDIRECT(ADDRESS(L$2,$DY$2)))</f>
        <v>8739.957686076692</v>
      </c>
      <c r="M73" s="51">
        <f ca="1">SUMPRODUCT($CM73:$DD73,INDIRECT(ADDRESS(M$2,$DH$2)):INDIRECT(ADDRESS(M$2,$DY$2)))</f>
        <v>8770.4832525341189</v>
      </c>
      <c r="N73" s="51">
        <f ca="1">SUMPRODUCT($CM73:$DD73,INDIRECT(ADDRESS(N$2,$DH$2)):INDIRECT(ADDRESS(N$2,$DY$2)))</f>
        <v>8803.6757128462832</v>
      </c>
      <c r="O73" s="51">
        <f ca="1">SUMPRODUCT($CM73:$DD73,INDIRECT(ADDRESS(O$2,$DH$2)):INDIRECT(ADDRESS(O$2,$DY$2)))</f>
        <v>8839.987598208234</v>
      </c>
      <c r="P73" s="51">
        <f ca="1">SUMPRODUCT($CM73:$DD73,INDIRECT(ADDRESS(P$2,$DH$2)):INDIRECT(ADDRESS(P$2,$DY$2)))</f>
        <v>8871.6274535063967</v>
      </c>
      <c r="Q73" s="51">
        <f ca="1">SUMPRODUCT($CM73:$DD73,INDIRECT(ADDRESS(Q$2,$DH$2)):INDIRECT(ADDRESS(Q$2,$DY$2)))</f>
        <v>8901.3045106755599</v>
      </c>
      <c r="R73" s="51">
        <f ca="1">SUMPRODUCT($CM73:$DD73,INDIRECT(ADDRESS(R$2,$DH$2)):INDIRECT(ADDRESS(R$2,$DY$2)))</f>
        <v>8932.239892122283</v>
      </c>
      <c r="S73" s="51">
        <f ca="1">SUMPRODUCT($CM73:$DD73,INDIRECT(ADDRESS(S$2,$DH$2)):INDIRECT(ADDRESS(S$2,$DY$2)))</f>
        <v>8966.5921149092264</v>
      </c>
      <c r="T73" s="51">
        <f ca="1">SUMPRODUCT($CM73:$DD73,INDIRECT(ADDRESS(T$2,$DH$2)):INDIRECT(ADDRESS(T$2,$DY$2)))</f>
        <v>8999.9921814437203</v>
      </c>
      <c r="U73" s="51">
        <f ca="1">SUMPRODUCT($CM73:$DD73,INDIRECT(ADDRESS(U$2,$DH$2)):INDIRECT(ADDRESS(U$2,$DY$2)))</f>
        <v>9030.5225253754797</v>
      </c>
      <c r="V73" s="51">
        <f ca="1">SUMPRODUCT($CM73:$DD73,INDIRECT(ADDRESS(V$2,$DH$2)):INDIRECT(ADDRESS(V$2,$DY$2)))</f>
        <v>9058.3689906997406</v>
      </c>
      <c r="W73" s="51">
        <f ca="1">SUMPRODUCT($CM73:$DD73,INDIRECT(ADDRESS(W$2,$DH$2)):INDIRECT(ADDRESS(W$2,$DY$2)))</f>
        <v>9090.5486917561884</v>
      </c>
      <c r="X73" s="51">
        <f ca="1">SUMPRODUCT($CM73:$DD73,INDIRECT(ADDRESS(X$2,$DH$2)):INDIRECT(ADDRESS(X$2,$DY$2)))</f>
        <v>9122.1449942775835</v>
      </c>
      <c r="Y73" s="51">
        <f ca="1">SUMPRODUCT($CM73:$DD73,INDIRECT(ADDRESS(Y$2,$DH$2)):INDIRECT(ADDRESS(Y$2,$DY$2)))</f>
        <v>9155.1493893478546</v>
      </c>
      <c r="Z73" s="51">
        <f ca="1">SUMPRODUCT($CM73:$DD73,INDIRECT(ADDRESS(Z$2,$DH$2)):INDIRECT(ADDRESS(Z$2,$DY$2)))</f>
        <v>9190.6278355566337</v>
      </c>
      <c r="AA73" s="51">
        <f ca="1">SUMPRODUCT($CM73:$DD73,INDIRECT(ADDRESS(AA$2,$DH$2)):INDIRECT(ADDRESS(AA$2,$DY$2)))</f>
        <v>9225.0012718532507</v>
      </c>
      <c r="AB73" s="51">
        <f ca="1">SUMPRODUCT($CM73:$DD73,INDIRECT(ADDRESS(AB$2,$DH$2)):INDIRECT(ADDRESS(AB$2,$DY$2)))</f>
        <v>9250.7430519098307</v>
      </c>
      <c r="AC73" s="51">
        <f ca="1">SUMPRODUCT($CM73:$DD73,INDIRECT(ADDRESS(AC$2,$DH$2)):INDIRECT(ADDRESS(AC$2,$DY$2)))</f>
        <v>9277.8340082334962</v>
      </c>
      <c r="AD73" s="51">
        <f ca="1">SUMPRODUCT($CM73:$DD73,INDIRECT(ADDRESS(AD$2,$DH$2)):INDIRECT(ADDRESS(AD$2,$DY$2)))</f>
        <v>9301.4268654524531</v>
      </c>
      <c r="AE73" s="51">
        <f ca="1">SUMPRODUCT($CM73:$DD73,INDIRECT(ADDRESS(AE$2,$DH$2)):INDIRECT(ADDRESS(AE$2,$DY$2)))</f>
        <v>9322.9163318667361</v>
      </c>
      <c r="AF73" s="51">
        <f ca="1">SUMPRODUCT($CM73:$DD73,INDIRECT(ADDRESS(AF$2,$DH$2)):INDIRECT(ADDRESS(AF$2,$DY$2)))</f>
        <v>9346.0517357496046</v>
      </c>
      <c r="AG73" s="51">
        <f ca="1">SUMPRODUCT($CM73:$DD73,INDIRECT(ADDRESS(AG$2,$DH$2)):INDIRECT(ADDRESS(AG$2,$DY$2)))</f>
        <v>9372.1519149532542</v>
      </c>
      <c r="AH73" s="51">
        <f ca="1">SUMPRODUCT($CM73:$DD73,INDIRECT(ADDRESS(AH$2,$DH$2)):INDIRECT(ADDRESS(AH$2,$DY$2)))</f>
        <v>9399.418432550774</v>
      </c>
      <c r="AI73" s="51">
        <f ca="1">SUMPRODUCT($CM73:$DD73,INDIRECT(ADDRESS(AI$2,$DH$2)):INDIRECT(ADDRESS(AI$2,$DY$2)))</f>
        <v>9427.6082145911769</v>
      </c>
      <c r="AJ73" s="51">
        <f ca="1">SUMPRODUCT($CM73:$DD73,INDIRECT(ADDRESS(AJ$2,$DH$2)):INDIRECT(ADDRESS(AJ$2,$DY$2)))</f>
        <v>9452.6266838545107</v>
      </c>
      <c r="AK73" s="51">
        <f ca="1">SUMPRODUCT($CM73:$DD73,INDIRECT(ADDRESS(AK$2,$DH$2)):INDIRECT(ADDRESS(AK$2,$DY$2)))</f>
        <v>9484.6126307166742</v>
      </c>
      <c r="AL73" s="51">
        <f ca="1">SUMPRODUCT($CM73:$DD73,INDIRECT(ADDRESS(AL$2,$DH$2)):INDIRECT(ADDRESS(AL$2,$DY$2)))</f>
        <v>9516.7752955173055</v>
      </c>
      <c r="AM73" s="51">
        <f ca="1">SUMPRODUCT($CM73:$DD73,INDIRECT(ADDRESS(AM$2,$DH$2)):INDIRECT(ADDRESS(AM$2,$DY$2)))</f>
        <v>9547.2414681086702</v>
      </c>
      <c r="AN73" s="51">
        <f ca="1">SUMPRODUCT($CM73:$DD73,INDIRECT(ADDRESS(AN$2,$DH$2)):INDIRECT(ADDRESS(AN$2,$DY$2)))</f>
        <v>9574.3040532052019</v>
      </c>
      <c r="AO73" s="51">
        <f ca="1">SUMPRODUCT($CM73:$DD73,INDIRECT(ADDRESS(AO$2,$DH$2)):INDIRECT(ADDRESS(AO$2,$DY$2)))</f>
        <v>9603.4236351054642</v>
      </c>
      <c r="AP73" s="51">
        <f ca="1">SUMPRODUCT($CM73:$DD73,INDIRECT(ADDRESS(AP$2,$DH$2)):INDIRECT(ADDRESS(AP$2,$DY$2)))</f>
        <v>9632.4804185191133</v>
      </c>
      <c r="AQ73" s="51">
        <f ca="1">SUMPRODUCT($CM73:$DD73,INDIRECT(ADDRESS(AQ$2,$DH$2)):INDIRECT(ADDRESS(AQ$2,$DY$2)))</f>
        <v>9659.1324878445903</v>
      </c>
      <c r="AR73" s="51">
        <f ca="1">SUMPRODUCT($CM73:$DD73,INDIRECT(ADDRESS(AR$2,$DH$2)):INDIRECT(ADDRESS(AR$2,$DY$2)))</f>
        <v>9687.8698288439518</v>
      </c>
      <c r="AS73" s="51">
        <f ca="1">SUMPRODUCT($CM73:$DD73,INDIRECT(ADDRESS(AS$2,$DH$2)):INDIRECT(ADDRESS(AS$2,$DY$2)))</f>
        <v>9716.6071698433152</v>
      </c>
      <c r="AT73" s="51">
        <f ca="1">SUMPRODUCT($CM73:$DD73,INDIRECT(ADDRESS(AT$2,$DH$2)):INDIRECT(ADDRESS(AT$2,$DY$2)))</f>
        <v>9744.0722789252031</v>
      </c>
      <c r="AU73" s="51">
        <f ca="1">SUMPRODUCT($CM73:$DD73,INDIRECT(ADDRESS(AU$2,$DH$2)):INDIRECT(ADDRESS(AU$2,$DY$2)))</f>
        <v>9774.942780388199</v>
      </c>
      <c r="AV73" s="51">
        <f ca="1">SUMPRODUCT($CM73:$DD73,INDIRECT(ADDRESS(AV$2,$DH$2)):INDIRECT(ADDRESS(AV$2,$DY$2)))</f>
        <v>9808.628223664582</v>
      </c>
      <c r="AW73" s="51">
        <f ca="1">SUMPRODUCT($CM73:$DD73,INDIRECT(ADDRESS(AW$2,$DH$2)):INDIRECT(ADDRESS(AW$2,$DY$2)))</f>
        <v>9841.3162112728187</v>
      </c>
      <c r="AX73" s="51">
        <f ca="1">SUMPRODUCT($CM73:$DD73,INDIRECT(ADDRESS(AX$2,$DH$2)):INDIRECT(ADDRESS(AX$2,$DY$2)))</f>
        <v>9875.4795860485774</v>
      </c>
      <c r="AY73" s="51">
        <f ca="1">SUMPRODUCT($CM73:$DD73,INDIRECT(ADDRESS(AY$2,$DH$2)):INDIRECT(ADDRESS(AY$2,$DY$2)))</f>
        <v>9904.9759083741828</v>
      </c>
      <c r="AZ73" s="51">
        <f ca="1">SUMPRODUCT($CM73:$DD73,INDIRECT(ADDRESS(AZ$2,$DH$2)):INDIRECT(ADDRESS(AZ$2,$DY$2)))</f>
        <v>9925.8754553667459</v>
      </c>
      <c r="BA73" s="51">
        <f ca="1">SUMPRODUCT($CM73:$DD73,INDIRECT(ADDRESS(BA$2,$DH$2)):INDIRECT(ADDRESS(BA$2,$DY$2)))</f>
        <v>9944.9371357992732</v>
      </c>
      <c r="BB73" s="51">
        <f ca="1">SUMPRODUCT($CM73:$DD73,INDIRECT(ADDRESS(BB$2,$DH$2)):INDIRECT(ADDRESS(BB$2,$DY$2)))</f>
        <v>9965.314127847796</v>
      </c>
      <c r="BC73" s="51">
        <f ca="1">SUMPRODUCT($CM73:$DD73,INDIRECT(ADDRESS(BC$2,$DH$2)):INDIRECT(ADDRESS(BC$2,$DY$2)))</f>
        <v>9983.1417869160214</v>
      </c>
      <c r="BD73" s="51">
        <f ca="1">SUMPRODUCT($CM73:$DD73,INDIRECT(ADDRESS(BD$2,$DH$2)):INDIRECT(ADDRESS(BD$2,$DY$2)))</f>
        <v>10000.586321493656</v>
      </c>
      <c r="BE73" s="51">
        <f ca="1">SUMPRODUCT($CM73:$DD73,INDIRECT(ADDRESS(BE$2,$DH$2)):INDIRECT(ADDRESS(BE$2,$DY$2)))</f>
        <v>10019.121912623372</v>
      </c>
      <c r="BF73" s="51">
        <f ca="1">SUMPRODUCT($CM73:$DD73,INDIRECT(ADDRESS(BF$2,$DH$2)):INDIRECT(ADDRESS(BF$2,$DY$2)))</f>
        <v>10039.01823187927</v>
      </c>
      <c r="BG73" s="51">
        <f ca="1">SUMPRODUCT($CM73:$DD73,INDIRECT(ADDRESS(BG$2,$DH$2)):INDIRECT(ADDRESS(BG$2,$DY$2)))</f>
        <v>10067.128696533007</v>
      </c>
      <c r="BH73" s="51">
        <f ca="1">SUMPRODUCT($CM73:$DD73,INDIRECT(ADDRESS(BH$2,$DH$2)):INDIRECT(ADDRESS(BH$2,$DY$2)))</f>
        <v>10095.109036789967</v>
      </c>
      <c r="BI73" s="51">
        <f ca="1">SUMPRODUCT($CM73:$DD73,INDIRECT(ADDRESS(BI$2,$DH$2)):INDIRECT(ADDRESS(BI$2,$DY$2)))</f>
        <v>10123.089377046927</v>
      </c>
      <c r="BJ73" s="51">
        <f ca="1">SUMPRODUCT($CM73:$DD73,INDIRECT(ADDRESS(BJ$2,$DH$2)):INDIRECT(ADDRESS(BJ$2,$DY$2)))</f>
        <v>10151.069717303884</v>
      </c>
      <c r="BK73" s="51">
        <f ca="1">SUMPRODUCT($CM73:$DD73,INDIRECT(ADDRESS(BK$2,$DH$2)):INDIRECT(ADDRESS(BK$2,$DY$2)))</f>
        <v>10179.050057560844</v>
      </c>
      <c r="BL73" s="51">
        <f ca="1">SUMPRODUCT($CM73:$DD73,INDIRECT(ADDRESS(BL$2,$DH$2)):INDIRECT(ADDRESS(BL$2,$DY$2)))</f>
        <v>10201.274731378235</v>
      </c>
      <c r="BM73" s="51">
        <f ca="1">SUMPRODUCT($CM73:$DD73,INDIRECT(ADDRESS(BM$2,$DH$2)):INDIRECT(ADDRESS(BM$2,$DY$2)))</f>
        <v>10223.499405195624</v>
      </c>
      <c r="BN73" s="51">
        <f ca="1">SUMPRODUCT($CM73:$DD73,INDIRECT(ADDRESS(BN$2,$DH$2)):INDIRECT(ADDRESS(BN$2,$DY$2)))</f>
        <v>10245.724079013013</v>
      </c>
      <c r="BO73" s="51">
        <f ca="1">SUMPRODUCT($CM73:$DD73,INDIRECT(ADDRESS(BO$2,$DH$2)):INDIRECT(ADDRESS(BO$2,$DY$2)))</f>
        <v>10267.948752830403</v>
      </c>
      <c r="BP73" s="51">
        <f ca="1">SUMPRODUCT($CM73:$DD73,INDIRECT(ADDRESS(BP$2,$DH$2)):INDIRECT(ADDRESS(BP$2,$DY$2)))</f>
        <v>10290.173426647794</v>
      </c>
      <c r="BQ73" s="51">
        <f ca="1">SUMPRODUCT($CM73:$DD73,INDIRECT(ADDRESS(BQ$2,$DH$2)):INDIRECT(ADDRESS(BQ$2,$DY$2)))</f>
        <v>10312.398100465183</v>
      </c>
      <c r="BR73" s="51">
        <f ca="1">SUMPRODUCT($CM73:$DD73,INDIRECT(ADDRESS(BR$2,$DH$2)):INDIRECT(ADDRESS(BR$2,$DY$2)))</f>
        <v>10334.622774282574</v>
      </c>
      <c r="BS73" s="51">
        <f ca="1">SUMPRODUCT($CM73:$DD73,INDIRECT(ADDRESS(BS$2,$DH$2)):INDIRECT(ADDRESS(BS$2,$DY$2)))</f>
        <v>10358.098012416876</v>
      </c>
      <c r="BT73" s="51">
        <f ca="1">SUMPRODUCT($CM73:$DD73,INDIRECT(ADDRESS(BT$2,$DH$2)):INDIRECT(ADDRESS(BT$2,$DY$2)))</f>
        <v>10380.322686234265</v>
      </c>
      <c r="BU73" s="51">
        <f ca="1">SUMPRODUCT($CM73:$DD73,INDIRECT(ADDRESS(BU$2,$DH$2)):INDIRECT(ADDRESS(BU$2,$DY$2)))</f>
        <v>10402.547360051656</v>
      </c>
      <c r="BV73" s="51">
        <f ca="1">SUMPRODUCT($CM73:$DD73,INDIRECT(ADDRESS(BV$2,$DH$2)):INDIRECT(ADDRESS(BV$2,$DY$2)))</f>
        <v>10424.772033869045</v>
      </c>
      <c r="BW73" s="51">
        <f ca="1">SUMPRODUCT($CM73:$DD73,INDIRECT(ADDRESS(BW$2,$DH$2)):INDIRECT(ADDRESS(BW$2,$DY$2)))</f>
        <v>10446.996707686436</v>
      </c>
      <c r="BX73" s="51">
        <f ca="1">SUMPRODUCT($CM73:$DD73,INDIRECT(ADDRESS(BX$2,$DH$2)):INDIRECT(ADDRESS(BX$2,$DY$2)))</f>
        <v>10474.977047943394</v>
      </c>
      <c r="BY73" s="51">
        <f ca="1">SUMPRODUCT($CM73:$DD73,INDIRECT(ADDRESS(BY$2,$DH$2)):INDIRECT(ADDRESS(BY$2,$DY$2)))</f>
        <v>10502.957388200353</v>
      </c>
      <c r="BZ73" s="51">
        <f ca="1">SUMPRODUCT($CM73:$DD73,INDIRECT(ADDRESS(BZ$2,$DH$2)):INDIRECT(ADDRESS(BZ$2,$DY$2)))</f>
        <v>10530.937728457313</v>
      </c>
      <c r="CA73" s="51">
        <f ca="1">SUMPRODUCT($CM73:$DD73,INDIRECT(ADDRESS(CA$2,$DH$2)):INDIRECT(ADDRESS(CA$2,$DY$2)))</f>
        <v>10558.918068714271</v>
      </c>
      <c r="CB73" s="51">
        <f ca="1">SUMPRODUCT($CM73:$DD73,INDIRECT(ADDRESS(CB$2,$DH$2)):INDIRECT(ADDRESS(CB$2,$DY$2)))</f>
        <v>10586.89840897123</v>
      </c>
      <c r="CC73" s="51">
        <f ca="1">SUMPRODUCT($CM73:$DD73,INDIRECT(ADDRESS(CC$2,$DH$2)):INDIRECT(ADDRESS(CC$2,$DY$2)))</f>
        <v>10614.878749228188</v>
      </c>
      <c r="CD73" s="51">
        <f ca="1">SUMPRODUCT($CM73:$DD73,INDIRECT(ADDRESS(CD$2,$DH$2)):INDIRECT(ADDRESS(CD$2,$DY$2)))</f>
        <v>10642.859089485148</v>
      </c>
      <c r="CF73" s="51">
        <f t="shared" ca="1" si="9"/>
        <v>103868.92357834187</v>
      </c>
      <c r="CG73" s="51">
        <f t="shared" ca="1" si="9"/>
        <v>108544.11985152389</v>
      </c>
      <c r="CH73" s="51">
        <f t="shared" ca="1" si="9"/>
        <v>112699.40663350448</v>
      </c>
      <c r="CI73" s="51">
        <f t="shared" ca="1" si="9"/>
        <v>116823.2325820352</v>
      </c>
      <c r="CJ73" s="51">
        <f t="shared" ca="1" si="9"/>
        <v>120493.44185716075</v>
      </c>
      <c r="CK73" s="51">
        <f t="shared" ca="1" si="9"/>
        <v>123888.37807007111</v>
      </c>
      <c r="CM73" s="1">
        <f>VLOOKUP($A73,Auxiliar_OPEX_CustosUnit!$A$4:$BT$129,COLUMN(Auxiliar_OPEX_CustosUnit!S$2),0)</f>
        <v>0</v>
      </c>
      <c r="CN73" s="1">
        <f>VLOOKUP($A73,Auxiliar_OPEX_CustosUnit!$A$4:$BT$129,COLUMN(Auxiliar_OPEX_CustosUnit!T$2),0)</f>
        <v>0</v>
      </c>
      <c r="CO73" s="1">
        <f>VLOOKUP($A73,Auxiliar_OPEX_CustosUnit!$A$4:$BT$129,COLUMN(Auxiliar_OPEX_CustosUnit!U$2),0)</f>
        <v>2586.6284407053599</v>
      </c>
      <c r="CP73" s="1">
        <f>VLOOKUP($A73,Auxiliar_OPEX_CustosUnit!$A$4:$BT$129,COLUMN(Auxiliar_OPEX_CustosUnit!V$2),0)</f>
        <v>0</v>
      </c>
      <c r="CQ73" s="1">
        <f>VLOOKUP($A73,Auxiliar_OPEX_CustosUnit!$A$4:$BT$129,COLUMN(Auxiliar_OPEX_CustosUnit!W$2),0)</f>
        <v>0</v>
      </c>
      <c r="CR73" s="1">
        <f>VLOOKUP($A73,Auxiliar_OPEX_CustosUnit!$A$4:$BT$129,COLUMN(Auxiliar_OPEX_CustosUnit!X$2),0)</f>
        <v>0</v>
      </c>
      <c r="CS73" s="1">
        <f>VLOOKUP($A73,Auxiliar_OPEX_CustosUnit!$A$4:$BT$129,COLUMN(Auxiliar_OPEX_CustosUnit!Y$2),0)</f>
        <v>0</v>
      </c>
      <c r="CT73" s="1">
        <f>VLOOKUP($A73,Auxiliar_OPEX_CustosUnit!$A$4:$BT$129,COLUMN(Auxiliar_OPEX_CustosUnit!Z$2),0)</f>
        <v>0</v>
      </c>
      <c r="CU73" s="1">
        <f>VLOOKUP($A73,Auxiliar_OPEX_CustosUnit!$A$4:$BT$129,COLUMN(Auxiliar_OPEX_CustosUnit!AA$2),0)</f>
        <v>0.29161784673191998</v>
      </c>
      <c r="CV73" s="1">
        <f>VLOOKUP($A73,Auxiliar_OPEX_CustosUnit!$A$4:$BT$129,COLUMN(Auxiliar_OPEX_CustosUnit!AB$2),0)</f>
        <v>0</v>
      </c>
      <c r="CW73" s="1">
        <f>VLOOKUP($A73,Auxiliar_OPEX_CustosUnit!$A$4:$BT$129,COLUMN(Auxiliar_OPEX_CustosUnit!AC$2),0)</f>
        <v>3.5343587693E-4</v>
      </c>
      <c r="CX73" s="1">
        <f>VLOOKUP($A73,Auxiliar_OPEX_CustosUnit!$A$4:$BT$129,COLUMN(Auxiliar_OPEX_CustosUnit!AD$2),0)</f>
        <v>0</v>
      </c>
      <c r="CY73" s="1">
        <f>VLOOKUP($A73,Auxiliar_OPEX_CustosUnit!$A$4:$BT$129,COLUMN(Auxiliar_OPEX_CustosUnit!AE$2),0)</f>
        <v>0</v>
      </c>
      <c r="CZ73" s="1">
        <f>VLOOKUP($A73,Auxiliar_OPEX_CustosUnit!$A$4:$BT$129,COLUMN(Auxiliar_OPEX_CustosUnit!AF$2),0)</f>
        <v>0</v>
      </c>
      <c r="DA73" s="1">
        <f>VLOOKUP($A73,Auxiliar_OPEX_CustosUnit!$A$4:$BT$129,COLUMN(Auxiliar_OPEX_CustosUnit!AG$2),0)</f>
        <v>0</v>
      </c>
      <c r="DB73" s="1">
        <f>VLOOKUP($A73,Auxiliar_OPEX_CustosUnit!$A$4:$BT$129,COLUMN(Auxiliar_OPEX_CustosUnit!AH$2),0)</f>
        <v>0</v>
      </c>
      <c r="DC73" s="1">
        <f>VLOOKUP($A73,Auxiliar_OPEX_CustosUnit!$A$4:$BT$129,COLUMN(Auxiliar_OPEX_CustosUnit!AI$2),0)</f>
        <v>0</v>
      </c>
      <c r="DD73" s="1">
        <f>VLOOKUP($A73,Auxiliar_OPEX_CustosUnit!$A$4:$BT$129,COLUMN(Auxiliar_OPEX_CustosUnit!AJ$2),0)</f>
        <v>0</v>
      </c>
      <c r="DG73" s="60">
        <v>45352</v>
      </c>
      <c r="DH73" s="1">
        <v>1</v>
      </c>
      <c r="DI73" s="1">
        <f>INDEX(Auxiliar_OPEX_Drivers!$B$2:$CH$18,MATCH(Auxiliar_OPEX_M!DI$3,Auxiliar_OPEX_Drivers!$B$2:$B$18,0),MATCH($DG73,Auxiliar_OPEX_Drivers!$B$2:$CH$2,0))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INDEX(Auxiliar_OPEX_Drivers!$B$2:$CH$18,MATCH(Auxiliar_OPEX_M!DK$3,Auxiliar_OPEX_Drivers!$B$2:$B$18,0),MATCH($DG73,Auxiliar_OPEX_Drivers!$B$2:$CH$2,0))</f>
        <v>15.296836858991167</v>
      </c>
      <c r="DL73" s="1">
        <f>INDEX(Auxiliar_OPEX_Drivers!$B$2:$CH$18,MATCH(Auxiliar_OPEX_M!DL$3,Auxiliar_OPEX_Drivers!$B$2:$B$18,0),MATCH($DG73,Auxiliar_OPEX_Drivers!$B$2:$CH$2,0))</f>
        <v>66.716365522822429</v>
      </c>
      <c r="DM73" s="1">
        <f>INDEX(Auxiliar_OPEX_Drivers!$B$2:$CH$18,MATCH(Auxiliar_OPEX_M!DM$3,Auxiliar_OPEX_Drivers!$B$2:$B$18,0),MATCH($DG73,Auxiliar_OPEX_Drivers!$B$2:$CH$2,0))</f>
        <v>13</v>
      </c>
      <c r="DN73" s="1">
        <f>INDEX(Auxiliar_OPEX_Drivers!$B$2:$CH$18,MATCH(Auxiliar_OPEX_M!DN$3,Auxiliar_OPEX_Drivers!$B$2:$B$18,0),MATCH($DG73,Auxiliar_OPEX_Drivers!$B$2:$CH$2,0))</f>
        <v>758.44701041450924</v>
      </c>
      <c r="DO73" s="1">
        <f>INDEX(Auxiliar_OPEX_Drivers!$B$2:$CH$18,MATCH(Auxiliar_OPEX_M!DO$3,Auxiliar_OPEX_Drivers!$B$2:$B$18,0),MATCH($DG73,Auxiliar_OPEX_Drivers!$B$2:$CH$2,0))</f>
        <v>12</v>
      </c>
      <c r="DP73" s="1">
        <f>INDEX(Auxiliar_OPEX_Drivers!$B$2:$CH$18,MATCH(Auxiliar_OPEX_M!DP$3,Auxiliar_OPEX_Drivers!$B$2:$B$18,0),MATCH($DG73,Auxiliar_OPEX_Drivers!$B$2:$CH$2,0))</f>
        <v>205.92573039971722</v>
      </c>
      <c r="DQ73" s="1">
        <f>INDEX(Auxiliar_OPEX_Drivers!$B$2:$CH$18,MATCH(Auxiliar_OPEX_M!DQ$3,Auxiliar_OPEX_Drivers!$B$2:$B$18,0),MATCH($DG73,Auxiliar_OPEX_Drivers!$B$2:$CH$2,0))</f>
        <v>37.324209214747796</v>
      </c>
      <c r="DR73" s="1">
        <f>INDEX(Auxiliar_OPEX_Drivers!$B$2:$CH$18,MATCH(Auxiliar_OPEX_M!DR$3,Auxiliar_OPEX_Drivers!$B$2:$B$18,0),MATCH($DG73,Auxiliar_OPEX_Drivers!$B$2:$CH$2,0))</f>
        <v>21944199.238145046</v>
      </c>
      <c r="DS73" s="1">
        <f>INDEX(Auxiliar_OPEX_Drivers!$B$2:$CH$18,MATCH(Auxiliar_OPEX_M!DS$3,Auxiliar_OPEX_Drivers!$B$2:$B$18,0),MATCH($DG73,Auxiliar_OPEX_Drivers!$B$2:$CH$2,0))</f>
        <v>62881.770833333401</v>
      </c>
      <c r="DT73" s="1">
        <f>INDEX(Auxiliar_OPEX_Drivers!$B$2:$CH$18,MATCH(Auxiliar_OPEX_M!DT$3,Auxiliar_OPEX_Drivers!$B$2:$B$18,0),MATCH($DG73,Auxiliar_OPEX_Drivers!$B$2:$CH$2,0))</f>
        <v>11175.839926337152</v>
      </c>
      <c r="DU73" s="1">
        <f>INDEX(Auxiliar_OPEX_Drivers!$B$2:$CH$18,MATCH(Auxiliar_OPEX_M!DU$3,Auxiliar_OPEX_Drivers!$B$2:$B$18,0),MATCH($DG73,Auxiliar_OPEX_Drivers!$B$2:$CH$2,0))</f>
        <v>4853.4680996879015</v>
      </c>
      <c r="DV73" s="1">
        <f>INDEX(Auxiliar_OPEX_Drivers!$B$2:$CH$18,MATCH(Auxiliar_OPEX_M!DV$3,Auxiliar_OPEX_Drivers!$B$2:$B$18,0),MATCH($DG73,Auxiliar_OPEX_Drivers!$B$2:$CH$2,0))</f>
        <v>2616609.3673897306</v>
      </c>
      <c r="DW73" s="1">
        <f>INDEX(Auxiliar_OPEX_Drivers!$B$2:$CH$18,MATCH(Auxiliar_OPEX_M!DW$3,Auxiliar_OPEX_Drivers!$B$2:$B$18,0),MATCH($DG73,Auxiliar_OPEX_Drivers!$B$2:$CH$2,0))</f>
        <v>11020.134766354839</v>
      </c>
      <c r="DX73" s="1">
        <f>INDEX(Auxiliar_OPEX_Drivers!$B$2:$CH$18,MATCH(Auxiliar_OPEX_M!DX$3,Auxiliar_OPEX_Drivers!$B$2:$B$18,0),MATCH($DG73,Auxiliar_OPEX_Drivers!$B$2:$CH$2,0))</f>
        <v>2643343.7260191292</v>
      </c>
      <c r="DY73" s="1">
        <f>INDEX(Auxiliar_OPEX_Drivers!$B$2:$CH$18,MATCH(Auxiliar_OPEX_M!DY$3,Auxiliar_OPEX_Drivers!$B$2:$B$18,0),MATCH($DG73,Auxiliar_OPEX_Drivers!$B$2:$CH$2,0))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5979.3211701320688</v>
      </c>
      <c r="E74" s="51">
        <f ca="1">SUMPRODUCT($CM74:$DD74,INDIRECT(ADDRESS(E$2,$DH$2)):INDIRECT(ADDRESS(E$2,$DY$2)))</f>
        <v>6001.2992957198403</v>
      </c>
      <c r="F74" s="51">
        <f ca="1">SUMPRODUCT($CM74:$DD74,INDIRECT(ADDRESS(F$2,$DH$2)):INDIRECT(ADDRESS(F$2,$DY$2)))</f>
        <v>6023.7335890349723</v>
      </c>
      <c r="G74" s="51">
        <f ca="1">SUMPRODUCT($CM74:$DD74,INDIRECT(ADDRESS(G$2,$DH$2)):INDIRECT(ADDRESS(G$2,$DY$2)))</f>
        <v>6044.552849422038</v>
      </c>
      <c r="H74" s="51">
        <f ca="1">SUMPRODUCT($CM74:$DD74,INDIRECT(ADDRESS(H$2,$DH$2)):INDIRECT(ADDRESS(H$2,$DY$2)))</f>
        <v>6067.0762041360322</v>
      </c>
      <c r="I74" s="51">
        <f ca="1">SUMPRODUCT($CM74:$DD74,INDIRECT(ADDRESS(I$2,$DH$2)):INDIRECT(ADDRESS(I$2,$DY$2)))</f>
        <v>6090.4102829852991</v>
      </c>
      <c r="J74" s="51">
        <f ca="1">SUMPRODUCT($CM74:$DD74,INDIRECT(ADDRESS(J$2,$DH$2)):INDIRECT(ADDRESS(J$2,$DY$2)))</f>
        <v>6112.1374156209868</v>
      </c>
      <c r="K74" s="51">
        <f ca="1">SUMPRODUCT($CM74:$DD74,INDIRECT(ADDRESS(K$2,$DH$2)):INDIRECT(ADDRESS(K$2,$DY$2)))</f>
        <v>6137.6938513224386</v>
      </c>
      <c r="L74" s="51">
        <f ca="1">SUMPRODUCT($CM74:$DD74,INDIRECT(ADDRESS(L$2,$DH$2)):INDIRECT(ADDRESS(L$2,$DY$2)))</f>
        <v>6162.1016566031221</v>
      </c>
      <c r="M74" s="51">
        <f ca="1">SUMPRODUCT($CM74:$DD74,INDIRECT(ADDRESS(M$2,$DH$2)):INDIRECT(ADDRESS(M$2,$DY$2)))</f>
        <v>6183.363564725988</v>
      </c>
      <c r="N74" s="51">
        <f ca="1">SUMPRODUCT($CM74:$DD74,INDIRECT(ADDRESS(N$2,$DH$2)):INDIRECT(ADDRESS(N$2,$DY$2)))</f>
        <v>6206.483038774516</v>
      </c>
      <c r="O74" s="51">
        <f ca="1">SUMPRODUCT($CM74:$DD74,INDIRECT(ADDRESS(O$2,$DH$2)):INDIRECT(ADDRESS(O$2,$DY$2)))</f>
        <v>6231.7752793431091</v>
      </c>
      <c r="P74" s="51">
        <f ca="1">SUMPRODUCT($CM74:$DD74,INDIRECT(ADDRESS(P$2,$DH$2)):INDIRECT(ADDRESS(P$2,$DY$2)))</f>
        <v>6253.8133207111059</v>
      </c>
      <c r="Q74" s="51">
        <f ca="1">SUMPRODUCT($CM74:$DD74,INDIRECT(ADDRESS(Q$2,$DH$2)):INDIRECT(ADDRESS(Q$2,$DY$2)))</f>
        <v>6274.4842184573545</v>
      </c>
      <c r="R74" s="51">
        <f ca="1">SUMPRODUCT($CM74:$DD74,INDIRECT(ADDRESS(R$2,$DH$2)):INDIRECT(ADDRESS(R$2,$DY$2)))</f>
        <v>6296.0315741463419</v>
      </c>
      <c r="S74" s="51">
        <f ca="1">SUMPRODUCT($CM74:$DD74,INDIRECT(ADDRESS(S$2,$DH$2)):INDIRECT(ADDRESS(S$2,$DY$2)))</f>
        <v>6319.9588550939652</v>
      </c>
      <c r="T74" s="51">
        <f ca="1">SUMPRODUCT($CM74:$DD74,INDIRECT(ADDRESS(T$2,$DH$2)):INDIRECT(ADDRESS(T$2,$DY$2)))</f>
        <v>6343.2229326646275</v>
      </c>
      <c r="U74" s="51">
        <f ca="1">SUMPRODUCT($CM74:$DD74,INDIRECT(ADDRESS(U$2,$DH$2)):INDIRECT(ADDRESS(U$2,$DY$2)))</f>
        <v>6364.4881684315678</v>
      </c>
      <c r="V74" s="51">
        <f ca="1">SUMPRODUCT($CM74:$DD74,INDIRECT(ADDRESS(V$2,$DH$2)):INDIRECT(ADDRESS(V$2,$DY$2)))</f>
        <v>6383.884007918994</v>
      </c>
      <c r="W74" s="51">
        <f ca="1">SUMPRODUCT($CM74:$DD74,INDIRECT(ADDRESS(W$2,$DH$2)):INDIRECT(ADDRESS(W$2,$DY$2)))</f>
        <v>6406.6962290862239</v>
      </c>
      <c r="X74" s="51">
        <f ca="1">SUMPRODUCT($CM74:$DD74,INDIRECT(ADDRESS(X$2,$DH$2)):INDIRECT(ADDRESS(X$2,$DY$2)))</f>
        <v>6428.7039347309037</v>
      </c>
      <c r="Y74" s="51">
        <f ca="1">SUMPRODUCT($CM74:$DD74,INDIRECT(ADDRESS(Y$2,$DH$2)):INDIRECT(ADDRESS(Y$2,$DY$2)))</f>
        <v>6451.6924160949939</v>
      </c>
      <c r="Z74" s="51">
        <f ca="1">SUMPRODUCT($CM74:$DD74,INDIRECT(ADDRESS(Z$2,$DH$2)):INDIRECT(ADDRESS(Z$2,$DY$2)))</f>
        <v>6476.4041430562338</v>
      </c>
      <c r="AA74" s="51">
        <f ca="1">SUMPRODUCT($CM74:$DD74,INDIRECT(ADDRESS(AA$2,$DH$2)):INDIRECT(ADDRESS(AA$2,$DY$2)))</f>
        <v>6500.3461998047997</v>
      </c>
      <c r="AB74" s="51">
        <f ca="1">SUMPRODUCT($CM74:$DD74,INDIRECT(ADDRESS(AB$2,$DH$2)):INDIRECT(ADDRESS(AB$2,$DY$2)))</f>
        <v>6518.2760673224211</v>
      </c>
      <c r="AC74" s="51">
        <f ca="1">SUMPRODUCT($CM74:$DD74,INDIRECT(ADDRESS(AC$2,$DH$2)):INDIRECT(ADDRESS(AC$2,$DY$2)))</f>
        <v>6537.145673726538</v>
      </c>
      <c r="AD74" s="51">
        <f ca="1">SUMPRODUCT($CM74:$DD74,INDIRECT(ADDRESS(AD$2,$DH$2)):INDIRECT(ADDRESS(AD$2,$DY$2)))</f>
        <v>6553.5787565735009</v>
      </c>
      <c r="AE74" s="51">
        <f ca="1">SUMPRODUCT($CM74:$DD74,INDIRECT(ADDRESS(AE$2,$DH$2)):INDIRECT(ADDRESS(AE$2,$DY$2)))</f>
        <v>6568.5467690802334</v>
      </c>
      <c r="AF74" s="51">
        <f ca="1">SUMPRODUCT($CM74:$DD74,INDIRECT(ADDRESS(AF$2,$DH$2)):INDIRECT(ADDRESS(AF$2,$DY$2)))</f>
        <v>6584.6612229243246</v>
      </c>
      <c r="AG74" s="51">
        <f ca="1">SUMPRODUCT($CM74:$DD74,INDIRECT(ADDRESS(AG$2,$DH$2)):INDIRECT(ADDRESS(AG$2,$DY$2)))</f>
        <v>6602.8407254404301</v>
      </c>
      <c r="AH74" s="51">
        <f ca="1">SUMPRODUCT($CM74:$DD74,INDIRECT(ADDRESS(AH$2,$DH$2)):INDIRECT(ADDRESS(AH$2,$DY$2)))</f>
        <v>6621.8326151666197</v>
      </c>
      <c r="AI74" s="51">
        <f ca="1">SUMPRODUCT($CM74:$DD74,INDIRECT(ADDRESS(AI$2,$DH$2)):INDIRECT(ADDRESS(AI$2,$DY$2)))</f>
        <v>6641.8799880537927</v>
      </c>
      <c r="AJ74" s="51">
        <f ca="1">SUMPRODUCT($CM74:$DD74,INDIRECT(ADDRESS(AJ$2,$DH$2)):INDIRECT(ADDRESS(AJ$2,$DY$2)))</f>
        <v>6659.306049437243</v>
      </c>
      <c r="AK74" s="51">
        <f ca="1">SUMPRODUCT($CM74:$DD74,INDIRECT(ADDRESS(AK$2,$DH$2)):INDIRECT(ADDRESS(AK$2,$DY$2)))</f>
        <v>6681.585153228968</v>
      </c>
      <c r="AL74" s="51">
        <f ca="1">SUMPRODUCT($CM74:$DD74,INDIRECT(ADDRESS(AL$2,$DH$2)):INDIRECT(ADDRESS(AL$2,$DY$2)))</f>
        <v>6703.9873459919172</v>
      </c>
      <c r="AM74" s="51">
        <f ca="1">SUMPRODUCT($CM74:$DD74,INDIRECT(ADDRESS(AM$2,$DH$2)):INDIRECT(ADDRESS(AM$2,$DY$2)))</f>
        <v>6725.2078846311078</v>
      </c>
      <c r="AN74" s="51">
        <f ca="1">SUMPRODUCT($CM74:$DD74,INDIRECT(ADDRESS(AN$2,$DH$2)):INDIRECT(ADDRESS(AN$2,$DY$2)))</f>
        <v>6744.057729684504</v>
      </c>
      <c r="AO74" s="51">
        <f ca="1">SUMPRODUCT($CM74:$DD74,INDIRECT(ADDRESS(AO$2,$DH$2)):INDIRECT(ADDRESS(AO$2,$DY$2)))</f>
        <v>6764.3403303629593</v>
      </c>
      <c r="AP74" s="51">
        <f ca="1">SUMPRODUCT($CM74:$DD74,INDIRECT(ADDRESS(AP$2,$DH$2)):INDIRECT(ADDRESS(AP$2,$DY$2)))</f>
        <v>6784.5791901446009</v>
      </c>
      <c r="AQ74" s="51">
        <f ca="1">SUMPRODUCT($CM74:$DD74,INDIRECT(ADDRESS(AQ$2,$DH$2)):INDIRECT(ADDRESS(AQ$2,$DY$2)))</f>
        <v>6803.1430995178416</v>
      </c>
      <c r="AR74" s="51">
        <f ca="1">SUMPRODUCT($CM74:$DD74,INDIRECT(ADDRESS(AR$2,$DH$2)):INDIRECT(ADDRESS(AR$2,$DY$2)))</f>
        <v>6823.1594587515374</v>
      </c>
      <c r="AS74" s="51">
        <f ca="1">SUMPRODUCT($CM74:$DD74,INDIRECT(ADDRESS(AS$2,$DH$2)):INDIRECT(ADDRESS(AS$2,$DY$2)))</f>
        <v>6843.1758179852332</v>
      </c>
      <c r="AT74" s="51">
        <f ca="1">SUMPRODUCT($CM74:$DD74,INDIRECT(ADDRESS(AT$2,$DH$2)):INDIRECT(ADDRESS(AT$2,$DY$2)))</f>
        <v>6862.3060322172287</v>
      </c>
      <c r="AU74" s="51">
        <f ca="1">SUMPRODUCT($CM74:$DD74,INDIRECT(ADDRESS(AU$2,$DH$2)):INDIRECT(ADDRESS(AU$2,$DY$2)))</f>
        <v>6883.7020352218915</v>
      </c>
      <c r="AV74" s="51">
        <f ca="1">SUMPRODUCT($CM74:$DD74,INDIRECT(ADDRESS(AV$2,$DH$2)):INDIRECT(ADDRESS(AV$2,$DY$2)))</f>
        <v>6907.1648856498869</v>
      </c>
      <c r="AW74" s="51">
        <f ca="1">SUMPRODUCT($CM74:$DD74,INDIRECT(ADDRESS(AW$2,$DH$2)):INDIRECT(ADDRESS(AW$2,$DY$2)))</f>
        <v>6929.9329803948949</v>
      </c>
      <c r="AX74" s="51">
        <f ca="1">SUMPRODUCT($CM74:$DD74,INDIRECT(ADDRESS(AX$2,$DH$2)):INDIRECT(ADDRESS(AX$2,$DY$2)))</f>
        <v>6953.7287234374444</v>
      </c>
      <c r="AY74" s="51">
        <f ca="1">SUMPRODUCT($CM74:$DD74,INDIRECT(ADDRESS(AY$2,$DH$2)):INDIRECT(ADDRESS(AY$2,$DY$2)))</f>
        <v>6974.2737343260751</v>
      </c>
      <c r="AZ74" s="51">
        <f ca="1">SUMPRODUCT($CM74:$DD74,INDIRECT(ADDRESS(AZ$2,$DH$2)):INDIRECT(ADDRESS(AZ$2,$DY$2)))</f>
        <v>6988.8308515079998</v>
      </c>
      <c r="BA74" s="51">
        <f ca="1">SUMPRODUCT($CM74:$DD74,INDIRECT(ADDRESS(BA$2,$DH$2)):INDIRECT(ADDRESS(BA$2,$DY$2)))</f>
        <v>7002.1078433891844</v>
      </c>
      <c r="BB74" s="51">
        <f ca="1">SUMPRODUCT($CM74:$DD74,INDIRECT(ADDRESS(BB$2,$DH$2)):INDIRECT(ADDRESS(BB$2,$DY$2)))</f>
        <v>7016.3009864831965</v>
      </c>
      <c r="BC74" s="51">
        <f ca="1">SUMPRODUCT($CM74:$DD74,INDIRECT(ADDRESS(BC$2,$DH$2)):INDIRECT(ADDRESS(BC$2,$DY$2)))</f>
        <v>7028.7184480783171</v>
      </c>
      <c r="BD74" s="51">
        <f ca="1">SUMPRODUCT($CM74:$DD74,INDIRECT(ADDRESS(BD$2,$DH$2)):INDIRECT(ADDRESS(BD$2,$DY$2)))</f>
        <v>7040.8690527838216</v>
      </c>
      <c r="BE74" s="51">
        <f ca="1">SUMPRODUCT($CM74:$DD74,INDIRECT(ADDRESS(BE$2,$DH$2)):INDIRECT(ADDRESS(BE$2,$DY$2)))</f>
        <v>7053.7796087976694</v>
      </c>
      <c r="BF74" s="51">
        <f ca="1">SUMPRODUCT($CM74:$DD74,INDIRECT(ADDRESS(BF$2,$DH$2)):INDIRECT(ADDRESS(BF$2,$DY$2)))</f>
        <v>7067.6379498899496</v>
      </c>
      <c r="BG74" s="51">
        <f ca="1">SUMPRODUCT($CM74:$DD74,INDIRECT(ADDRESS(BG$2,$DH$2)):INDIRECT(ADDRESS(BG$2,$DY$2)))</f>
        <v>7087.2571613973541</v>
      </c>
      <c r="BH74" s="51">
        <f ca="1">SUMPRODUCT($CM74:$DD74,INDIRECT(ADDRESS(BH$2,$DH$2)):INDIRECT(ADDRESS(BH$2,$DY$2)))</f>
        <v>7106.7462485079795</v>
      </c>
      <c r="BI74" s="51">
        <f ca="1">SUMPRODUCT($CM74:$DD74,INDIRECT(ADDRESS(BI$2,$DH$2)):INDIRECT(ADDRESS(BI$2,$DY$2)))</f>
        <v>7126.2353356186049</v>
      </c>
      <c r="BJ74" s="51">
        <f ca="1">SUMPRODUCT($CM74:$DD74,INDIRECT(ADDRESS(BJ$2,$DH$2)):INDIRECT(ADDRESS(BJ$2,$DY$2)))</f>
        <v>7145.7244227292304</v>
      </c>
      <c r="BK74" s="51">
        <f ca="1">SUMPRODUCT($CM74:$DD74,INDIRECT(ADDRESS(BK$2,$DH$2)):INDIRECT(ADDRESS(BK$2,$DY$2)))</f>
        <v>7165.2135098398549</v>
      </c>
      <c r="BL74" s="51">
        <f ca="1">SUMPRODUCT($CM74:$DD74,INDIRECT(ADDRESS(BL$2,$DH$2)):INDIRECT(ADDRESS(BL$2,$DY$2)))</f>
        <v>7180.6936148012173</v>
      </c>
      <c r="BM74" s="51">
        <f ca="1">SUMPRODUCT($CM74:$DD74,INDIRECT(ADDRESS(BM$2,$DH$2)):INDIRECT(ADDRESS(BM$2,$DY$2)))</f>
        <v>7196.1737197625798</v>
      </c>
      <c r="BN74" s="51">
        <f ca="1">SUMPRODUCT($CM74:$DD74,INDIRECT(ADDRESS(BN$2,$DH$2)):INDIRECT(ADDRESS(BN$2,$DY$2)))</f>
        <v>7211.6538247239414</v>
      </c>
      <c r="BO74" s="51">
        <f ca="1">SUMPRODUCT($CM74:$DD74,INDIRECT(ADDRESS(BO$2,$DH$2)):INDIRECT(ADDRESS(BO$2,$DY$2)))</f>
        <v>7227.1339296853039</v>
      </c>
      <c r="BP74" s="51">
        <f ca="1">SUMPRODUCT($CM74:$DD74,INDIRECT(ADDRESS(BP$2,$DH$2)):INDIRECT(ADDRESS(BP$2,$DY$2)))</f>
        <v>7242.6140346466655</v>
      </c>
      <c r="BQ74" s="51">
        <f ca="1">SUMPRODUCT($CM74:$DD74,INDIRECT(ADDRESS(BQ$2,$DH$2)):INDIRECT(ADDRESS(BQ$2,$DY$2)))</f>
        <v>7258.0941396080279</v>
      </c>
      <c r="BR74" s="51">
        <f ca="1">SUMPRODUCT($CM74:$DD74,INDIRECT(ADDRESS(BR$2,$DH$2)):INDIRECT(ADDRESS(BR$2,$DY$2)))</f>
        <v>7273.5742445693904</v>
      </c>
      <c r="BS74" s="51">
        <f ca="1">SUMPRODUCT($CM74:$DD74,INDIRECT(ADDRESS(BS$2,$DH$2)):INDIRECT(ADDRESS(BS$2,$DY$2)))</f>
        <v>7290.3049138476645</v>
      </c>
      <c r="BT74" s="51">
        <f ca="1">SUMPRODUCT($CM74:$DD74,INDIRECT(ADDRESS(BT$2,$DH$2)):INDIRECT(ADDRESS(BT$2,$DY$2)))</f>
        <v>7305.785018809027</v>
      </c>
      <c r="BU74" s="51">
        <f ca="1">SUMPRODUCT($CM74:$DD74,INDIRECT(ADDRESS(BU$2,$DH$2)):INDIRECT(ADDRESS(BU$2,$DY$2)))</f>
        <v>7321.2651237703885</v>
      </c>
      <c r="BV74" s="51">
        <f ca="1">SUMPRODUCT($CM74:$DD74,INDIRECT(ADDRESS(BV$2,$DH$2)):INDIRECT(ADDRESS(BV$2,$DY$2)))</f>
        <v>7336.745228731751</v>
      </c>
      <c r="BW74" s="51">
        <f ca="1">SUMPRODUCT($CM74:$DD74,INDIRECT(ADDRESS(BW$2,$DH$2)):INDIRECT(ADDRESS(BW$2,$DY$2)))</f>
        <v>7352.2253336931135</v>
      </c>
      <c r="BX74" s="51">
        <f ca="1">SUMPRODUCT($CM74:$DD74,INDIRECT(ADDRESS(BX$2,$DH$2)):INDIRECT(ADDRESS(BX$2,$DY$2)))</f>
        <v>7371.7144208037389</v>
      </c>
      <c r="BY74" s="51">
        <f ca="1">SUMPRODUCT($CM74:$DD74,INDIRECT(ADDRESS(BY$2,$DH$2)):INDIRECT(ADDRESS(BY$2,$DY$2)))</f>
        <v>7391.2035079143634</v>
      </c>
      <c r="BZ74" s="51">
        <f ca="1">SUMPRODUCT($CM74:$DD74,INDIRECT(ADDRESS(BZ$2,$DH$2)):INDIRECT(ADDRESS(BZ$2,$DY$2)))</f>
        <v>7410.6925950249888</v>
      </c>
      <c r="CA74" s="51">
        <f ca="1">SUMPRODUCT($CM74:$DD74,INDIRECT(ADDRESS(CA$2,$DH$2)):INDIRECT(ADDRESS(CA$2,$DY$2)))</f>
        <v>7430.1816821356142</v>
      </c>
      <c r="CB74" s="51">
        <f ca="1">SUMPRODUCT($CM74:$DD74,INDIRECT(ADDRESS(CB$2,$DH$2)):INDIRECT(ADDRESS(CB$2,$DY$2)))</f>
        <v>7449.6707692462396</v>
      </c>
      <c r="CC74" s="51">
        <f ca="1">SUMPRODUCT($CM74:$DD74,INDIRECT(ADDRESS(CC$2,$DH$2)):INDIRECT(ADDRESS(CC$2,$DY$2)))</f>
        <v>7469.159856356865</v>
      </c>
      <c r="CD74" s="51">
        <f ca="1">SUMPRODUCT($CM74:$DD74,INDIRECT(ADDRESS(CD$2,$DH$2)):INDIRECT(ADDRESS(CD$2,$DY$2)))</f>
        <v>7488.6489434674904</v>
      </c>
      <c r="CF74" s="51">
        <f t="shared" ref="CF74:CK83" ca="1" si="10">SUMPRODUCT($D74:$CD74,N($D$1:$CD$1=CF$1))</f>
        <v>73239.948197820413</v>
      </c>
      <c r="CG74" s="51">
        <f t="shared" ca="1" si="10"/>
        <v>76499.726000197115</v>
      </c>
      <c r="CH74" s="51">
        <f t="shared" ca="1" si="10"/>
        <v>79398.848251577088</v>
      </c>
      <c r="CI74" s="51">
        <f t="shared" ca="1" si="10"/>
        <v>82273.564017694109</v>
      </c>
      <c r="CJ74" s="51">
        <f t="shared" ca="1" si="10"/>
        <v>84829.421419023158</v>
      </c>
      <c r="CK74" s="51">
        <f t="shared" ca="1" si="10"/>
        <v>87196.263126649079</v>
      </c>
      <c r="CM74" s="1">
        <f>VLOOKUP($A74,Auxiliar_OPEX_CustosUnit!$A$4:$BT$129,COLUMN(Auxiliar_OPEX_CustosUnit!S$2),0)</f>
        <v>0</v>
      </c>
      <c r="CN74" s="1">
        <f>VLOOKUP($A74,Auxiliar_OPEX_CustosUnit!$A$4:$BT$129,COLUMN(Auxiliar_OPEX_CustosUnit!T$2),0)</f>
        <v>0</v>
      </c>
      <c r="CO74" s="1">
        <f>VLOOKUP($A74,Auxiliar_OPEX_CustosUnit!$A$4:$BT$129,COLUMN(Auxiliar_OPEX_CustosUnit!U$2),0)</f>
        <v>1859.0356885251199</v>
      </c>
      <c r="CP74" s="1">
        <f>VLOOKUP($A74,Auxiliar_OPEX_CustosUnit!$A$4:$BT$129,COLUMN(Auxiliar_OPEX_CustosUnit!V$2),0)</f>
        <v>0</v>
      </c>
      <c r="CQ74" s="1">
        <f>VLOOKUP($A74,Auxiliar_OPEX_CustosUnit!$A$4:$BT$129,COLUMN(Auxiliar_OPEX_CustosUnit!W$2),0)</f>
        <v>0</v>
      </c>
      <c r="CR74" s="1">
        <f>VLOOKUP($A74,Auxiliar_OPEX_CustosUnit!$A$4:$BT$129,COLUMN(Auxiliar_OPEX_CustosUnit!X$2),0)</f>
        <v>0</v>
      </c>
      <c r="CS74" s="1">
        <f>VLOOKUP($A74,Auxiliar_OPEX_CustosUnit!$A$4:$BT$129,COLUMN(Auxiliar_OPEX_CustosUnit!Y$2),0)</f>
        <v>0</v>
      </c>
      <c r="CT74" s="1">
        <f>VLOOKUP($A74,Auxiliar_OPEX_CustosUnit!$A$4:$BT$129,COLUMN(Auxiliar_OPEX_CustosUnit!Z$2),0)</f>
        <v>0</v>
      </c>
      <c r="CU74" s="1">
        <f>VLOOKUP($A74,Auxiliar_OPEX_CustosUnit!$A$4:$BT$129,COLUMN(Auxiliar_OPEX_CustosUnit!AA$2),0)</f>
        <v>0.29161784673191998</v>
      </c>
      <c r="CV74" s="1">
        <f>VLOOKUP($A74,Auxiliar_OPEX_CustosUnit!$A$4:$BT$129,COLUMN(Auxiliar_OPEX_CustosUnit!AB$2),0)</f>
        <v>0</v>
      </c>
      <c r="CW74" s="1">
        <f>VLOOKUP($A74,Auxiliar_OPEX_CustosUnit!$A$4:$BT$129,COLUMN(Auxiliar_OPEX_CustosUnit!AC$2),0)</f>
        <v>2.4617794245000002E-4</v>
      </c>
      <c r="CX74" s="1">
        <f>VLOOKUP($A74,Auxiliar_OPEX_CustosUnit!$A$4:$BT$129,COLUMN(Auxiliar_OPEX_CustosUnit!AD$2),0)</f>
        <v>0</v>
      </c>
      <c r="CY74" s="1">
        <f>VLOOKUP($A74,Auxiliar_OPEX_CustosUnit!$A$4:$BT$129,COLUMN(Auxiliar_OPEX_CustosUnit!AE$2),0)</f>
        <v>0</v>
      </c>
      <c r="CZ74" s="1">
        <f>VLOOKUP($A74,Auxiliar_OPEX_CustosUnit!$A$4:$BT$129,COLUMN(Auxiliar_OPEX_CustosUnit!AF$2),0)</f>
        <v>0</v>
      </c>
      <c r="DA74" s="1">
        <f>VLOOKUP($A74,Auxiliar_OPEX_CustosUnit!$A$4:$BT$129,COLUMN(Auxiliar_OPEX_CustosUnit!AG$2),0)</f>
        <v>0</v>
      </c>
      <c r="DB74" s="1">
        <f>VLOOKUP($A74,Auxiliar_OPEX_CustosUnit!$A$4:$BT$129,COLUMN(Auxiliar_OPEX_CustosUnit!AH$2),0)</f>
        <v>0</v>
      </c>
      <c r="DC74" s="1">
        <f>VLOOKUP($A74,Auxiliar_OPEX_CustosUnit!$A$4:$BT$129,COLUMN(Auxiliar_OPEX_CustosUnit!AI$2),0)</f>
        <v>0</v>
      </c>
      <c r="DD74" s="1">
        <f>VLOOKUP($A74,Auxiliar_OPEX_CustosUnit!$A$4:$BT$129,COLUMN(Auxiliar_OPEX_CustosUnit!AJ$2),0)</f>
        <v>0</v>
      </c>
      <c r="DG74" s="60">
        <v>45383</v>
      </c>
      <c r="DH74" s="1">
        <v>1</v>
      </c>
      <c r="DI74" s="1">
        <f>INDEX(Auxiliar_OPEX_Drivers!$B$2:$CH$18,MATCH(Auxiliar_OPEX_M!DI$3,Auxiliar_OPEX_Drivers!$B$2:$B$18,0),MATCH($DG74,Auxiliar_OPEX_Drivers!$B$2:$CH$2,0))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INDEX(Auxiliar_OPEX_Drivers!$B$2:$CH$18,MATCH(Auxiliar_OPEX_M!DK$3,Auxiliar_OPEX_Drivers!$B$2:$B$18,0),MATCH($DG74,Auxiliar_OPEX_Drivers!$B$2:$CH$2,0))</f>
        <v>15.296836858991167</v>
      </c>
      <c r="DL74" s="1">
        <f>INDEX(Auxiliar_OPEX_Drivers!$B$2:$CH$18,MATCH(Auxiliar_OPEX_M!DL$3,Auxiliar_OPEX_Drivers!$B$2:$B$18,0),MATCH($DG74,Auxiliar_OPEX_Drivers!$B$2:$CH$2,0))</f>
        <v>66.716365522822429</v>
      </c>
      <c r="DM74" s="1">
        <f>INDEX(Auxiliar_OPEX_Drivers!$B$2:$CH$18,MATCH(Auxiliar_OPEX_M!DM$3,Auxiliar_OPEX_Drivers!$B$2:$B$18,0),MATCH($DG74,Auxiliar_OPEX_Drivers!$B$2:$CH$2,0))</f>
        <v>13</v>
      </c>
      <c r="DN74" s="1">
        <f>INDEX(Auxiliar_OPEX_Drivers!$B$2:$CH$18,MATCH(Auxiliar_OPEX_M!DN$3,Auxiliar_OPEX_Drivers!$B$2:$B$18,0),MATCH($DG74,Auxiliar_OPEX_Drivers!$B$2:$CH$2,0))</f>
        <v>758.44701041450924</v>
      </c>
      <c r="DO74" s="1">
        <f>INDEX(Auxiliar_OPEX_Drivers!$B$2:$CH$18,MATCH(Auxiliar_OPEX_M!DO$3,Auxiliar_OPEX_Drivers!$B$2:$B$18,0),MATCH($DG74,Auxiliar_OPEX_Drivers!$B$2:$CH$2,0))</f>
        <v>12</v>
      </c>
      <c r="DP74" s="1">
        <f>INDEX(Auxiliar_OPEX_Drivers!$B$2:$CH$18,MATCH(Auxiliar_OPEX_M!DP$3,Auxiliar_OPEX_Drivers!$B$2:$B$18,0),MATCH($DG74,Auxiliar_OPEX_Drivers!$B$2:$CH$2,0))</f>
        <v>205.92573039971722</v>
      </c>
      <c r="DQ74" s="1">
        <f>INDEX(Auxiliar_OPEX_Drivers!$B$2:$CH$18,MATCH(Auxiliar_OPEX_M!DQ$3,Auxiliar_OPEX_Drivers!$B$2:$B$18,0),MATCH($DG74,Auxiliar_OPEX_Drivers!$B$2:$CH$2,0))</f>
        <v>37.324209214747796</v>
      </c>
      <c r="DR74" s="1">
        <f>INDEX(Auxiliar_OPEX_Drivers!$B$2:$CH$18,MATCH(Auxiliar_OPEX_M!DR$3,Auxiliar_OPEX_Drivers!$B$2:$B$18,0),MATCH($DG74,Auxiliar_OPEX_Drivers!$B$2:$CH$2,0))</f>
        <v>22007081.008978378</v>
      </c>
      <c r="DS74" s="1">
        <f>INDEX(Auxiliar_OPEX_Drivers!$B$2:$CH$18,MATCH(Auxiliar_OPEX_M!DS$3,Auxiliar_OPEX_Drivers!$B$2:$B$18,0),MATCH($DG74,Auxiliar_OPEX_Drivers!$B$2:$CH$2,0))</f>
        <v>62881.770833333401</v>
      </c>
      <c r="DT74" s="1">
        <f>INDEX(Auxiliar_OPEX_Drivers!$B$2:$CH$18,MATCH(Auxiliar_OPEX_M!DT$3,Auxiliar_OPEX_Drivers!$B$2:$B$18,0),MATCH($DG74,Auxiliar_OPEX_Drivers!$B$2:$CH$2,0))</f>
        <v>11148.228561656102</v>
      </c>
      <c r="DU74" s="1">
        <f>INDEX(Auxiliar_OPEX_Drivers!$B$2:$CH$18,MATCH(Auxiliar_OPEX_M!DU$3,Auxiliar_OPEX_Drivers!$B$2:$B$18,0),MATCH($DG74,Auxiliar_OPEX_Drivers!$B$2:$CH$2,0))</f>
        <v>4853.4680996877914</v>
      </c>
      <c r="DV74" s="1">
        <f>INDEX(Auxiliar_OPEX_Drivers!$B$2:$CH$18,MATCH(Auxiliar_OPEX_M!DV$3,Auxiliar_OPEX_Drivers!$B$2:$B$18,0),MATCH($DG74,Auxiliar_OPEX_Drivers!$B$2:$CH$2,0))</f>
        <v>2626344.5021560853</v>
      </c>
      <c r="DW74" s="1">
        <f>INDEX(Auxiliar_OPEX_Drivers!$B$2:$CH$18,MATCH(Auxiliar_OPEX_M!DW$3,Auxiliar_OPEX_Drivers!$B$2:$B$18,0),MATCH($DG74,Auxiliar_OPEX_Drivers!$B$2:$CH$2,0))</f>
        <v>11020.134766354588</v>
      </c>
      <c r="DX74" s="1">
        <f>INDEX(Auxiliar_OPEX_Drivers!$B$2:$CH$18,MATCH(Auxiliar_OPEX_M!DX$3,Auxiliar_OPEX_Drivers!$B$2:$B$18,0),MATCH($DG74,Auxiliar_OPEX_Drivers!$B$2:$CH$2,0))</f>
        <v>2653174.9545807848</v>
      </c>
      <c r="DY74" s="1">
        <f>INDEX(Auxiliar_OPEX_Drivers!$B$2:$CH$18,MATCH(Auxiliar_OPEX_M!DY$3,Auxiliar_OPEX_Drivers!$B$2:$B$18,0),MATCH($DG74,Auxiliar_OPEX_Drivers!$B$2:$CH$2,0))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6304.8820430425867</v>
      </c>
      <c r="E75" s="51">
        <f ca="1">SUMPRODUCT($CM75:$DD75,INDIRECT(ADDRESS(E$2,$DH$2)):INDIRECT(ADDRESS(E$2,$DY$2)))</f>
        <v>6328.4194298438242</v>
      </c>
      <c r="F75" s="51">
        <f ca="1">SUMPRODUCT($CM75:$DD75,INDIRECT(ADDRESS(F$2,$DH$2)):INDIRECT(ADDRESS(F$2,$DY$2)))</f>
        <v>6352.4453476711606</v>
      </c>
      <c r="G75" s="51">
        <f ca="1">SUMPRODUCT($CM75:$DD75,INDIRECT(ADDRESS(G$2,$DH$2)):INDIRECT(ADDRESS(G$2,$DY$2)))</f>
        <v>6374.7416523623433</v>
      </c>
      <c r="H75" s="51">
        <f ca="1">SUMPRODUCT($CM75:$DD75,INDIRECT(ADDRESS(H$2,$DH$2)):INDIRECT(ADDRESS(H$2,$DY$2)))</f>
        <v>6398.8629501430669</v>
      </c>
      <c r="I75" s="51">
        <f ca="1">SUMPRODUCT($CM75:$DD75,INDIRECT(ADDRESS(I$2,$DH$2)):INDIRECT(ADDRESS(I$2,$DY$2)))</f>
        <v>6423.8524897347115</v>
      </c>
      <c r="J75" s="51">
        <f ca="1">SUMPRODUCT($CM75:$DD75,INDIRECT(ADDRESS(J$2,$DH$2)):INDIRECT(ADDRESS(J$2,$DY$2)))</f>
        <v>6447.121076625147</v>
      </c>
      <c r="K75" s="51">
        <f ca="1">SUMPRODUCT($CM75:$DD75,INDIRECT(ADDRESS(K$2,$DH$2)):INDIRECT(ADDRESS(K$2,$DY$2)))</f>
        <v>6474.4444708187057</v>
      </c>
      <c r="L75" s="51">
        <f ca="1">SUMPRODUCT($CM75:$DD75,INDIRECT(ADDRESS(L$2,$DH$2)):INDIRECT(ADDRESS(L$2,$DY$2)))</f>
        <v>6500.5839134916687</v>
      </c>
      <c r="M75" s="51">
        <f ca="1">SUMPRODUCT($CM75:$DD75,INDIRECT(ADDRESS(M$2,$DH$2)):INDIRECT(ADDRESS(M$2,$DY$2)))</f>
        <v>6523.3542700273829</v>
      </c>
      <c r="N75" s="51">
        <f ca="1">SUMPRODUCT($CM75:$DD75,INDIRECT(ADDRESS(N$2,$DH$2)):INDIRECT(ADDRESS(N$2,$DY$2)))</f>
        <v>6548.1139794552046</v>
      </c>
      <c r="O75" s="51">
        <f ca="1">SUMPRODUCT($CM75:$DD75,INDIRECT(ADDRESS(O$2,$DH$2)):INDIRECT(ADDRESS(O$2,$DY$2)))</f>
        <v>6575.2006046069018</v>
      </c>
      <c r="P75" s="51">
        <f ca="1">SUMPRODUCT($CM75:$DD75,INDIRECT(ADDRESS(P$2,$DH$2)):INDIRECT(ADDRESS(P$2,$DY$2)))</f>
        <v>6598.8021579763499</v>
      </c>
      <c r="Q75" s="51">
        <f ca="1">SUMPRODUCT($CM75:$DD75,INDIRECT(ADDRESS(Q$2,$DH$2)):INDIRECT(ADDRESS(Q$2,$DY$2)))</f>
        <v>6620.9395742832712</v>
      </c>
      <c r="R75" s="51">
        <f ca="1">SUMPRODUCT($CM75:$DD75,INDIRECT(ADDRESS(R$2,$DH$2)):INDIRECT(ADDRESS(R$2,$DY$2)))</f>
        <v>6644.0156297626208</v>
      </c>
      <c r="S75" s="51">
        <f ca="1">SUMPRODUCT($CM75:$DD75,INDIRECT(ADDRESS(S$2,$DH$2)):INDIRECT(ADDRESS(S$2,$DY$2)))</f>
        <v>6669.6404567988011</v>
      </c>
      <c r="T75" s="51">
        <f ca="1">SUMPRODUCT($CM75:$DD75,INDIRECT(ADDRESS(T$2,$DH$2)):INDIRECT(ADDRESS(T$2,$DY$2)))</f>
        <v>6694.5550287975775</v>
      </c>
      <c r="U75" s="51">
        <f ca="1">SUMPRODUCT($CM75:$DD75,INDIRECT(ADDRESS(U$2,$DH$2)):INDIRECT(ADDRESS(U$2,$DY$2)))</f>
        <v>6717.3289490605712</v>
      </c>
      <c r="V75" s="51">
        <f ca="1">SUMPRODUCT($CM75:$DD75,INDIRECT(ADDRESS(V$2,$DH$2)):INDIRECT(ADDRESS(V$2,$DY$2)))</f>
        <v>6738.1008467607226</v>
      </c>
      <c r="W75" s="51">
        <f ca="1">SUMPRODUCT($CM75:$DD75,INDIRECT(ADDRESS(W$2,$DH$2)):INDIRECT(ADDRESS(W$2,$DY$2)))</f>
        <v>6762.4384221304672</v>
      </c>
      <c r="X75" s="51">
        <f ca="1">SUMPRODUCT($CM75:$DD75,INDIRECT(ADDRESS(X$2,$DH$2)):INDIRECT(ADDRESS(X$2,$DY$2)))</f>
        <v>6786.0074875768314</v>
      </c>
      <c r="Y75" s="51">
        <f ca="1">SUMPRODUCT($CM75:$DD75,INDIRECT(ADDRESS(Y$2,$DH$2)):INDIRECT(ADDRESS(Y$2,$DY$2)))</f>
        <v>6810.6269109065752</v>
      </c>
      <c r="Z75" s="51">
        <f ca="1">SUMPRODUCT($CM75:$DD75,INDIRECT(ADDRESS(Z$2,$DH$2)):INDIRECT(ADDRESS(Z$2,$DY$2)))</f>
        <v>6837.09183730307</v>
      </c>
      <c r="AA75" s="51">
        <f ca="1">SUMPRODUCT($CM75:$DD75,INDIRECT(ADDRESS(AA$2,$DH$2)):INDIRECT(ADDRESS(AA$2,$DY$2)))</f>
        <v>6862.7324884249156</v>
      </c>
      <c r="AB75" s="51">
        <f ca="1">SUMPRODUCT($CM75:$DD75,INDIRECT(ADDRESS(AB$2,$DH$2)):INDIRECT(ADDRESS(AB$2,$DY$2)))</f>
        <v>6881.9344092334859</v>
      </c>
      <c r="AC75" s="51">
        <f ca="1">SUMPRODUCT($CM75:$DD75,INDIRECT(ADDRESS(AC$2,$DH$2)):INDIRECT(ADDRESS(AC$2,$DY$2)))</f>
        <v>6902.1427396912895</v>
      </c>
      <c r="AD75" s="51">
        <f ca="1">SUMPRODUCT($CM75:$DD75,INDIRECT(ADDRESS(AD$2,$DH$2)):INDIRECT(ADDRESS(AD$2,$DY$2)))</f>
        <v>6919.7416848679868</v>
      </c>
      <c r="AE75" s="51">
        <f ca="1">SUMPRODUCT($CM75:$DD75,INDIRECT(ADDRESS(AE$2,$DH$2)):INDIRECT(ADDRESS(AE$2,$DY$2)))</f>
        <v>6935.7716187497344</v>
      </c>
      <c r="AF75" s="51">
        <f ca="1">SUMPRODUCT($CM75:$DD75,INDIRECT(ADDRESS(AF$2,$DH$2)):INDIRECT(ADDRESS(AF$2,$DY$2)))</f>
        <v>6953.0293294541489</v>
      </c>
      <c r="AG75" s="51">
        <f ca="1">SUMPRODUCT($CM75:$DD75,INDIRECT(ADDRESS(AG$2,$DH$2)):INDIRECT(ADDRESS(AG$2,$DY$2)))</f>
        <v>6972.4985958784755</v>
      </c>
      <c r="AH75" s="51">
        <f ca="1">SUMPRODUCT($CM75:$DD75,INDIRECT(ADDRESS(AH$2,$DH$2)):INDIRECT(ADDRESS(AH$2,$DY$2)))</f>
        <v>6992.8378851771276</v>
      </c>
      <c r="AI75" s="51">
        <f ca="1">SUMPRODUCT($CM75:$DD75,INDIRECT(ADDRESS(AI$2,$DH$2)):INDIRECT(ADDRESS(AI$2,$DY$2)))</f>
        <v>7014.2111277931235</v>
      </c>
      <c r="AJ75" s="51">
        <f ca="1">SUMPRODUCT($CM75:$DD75,INDIRECT(ADDRESS(AJ$2,$DH$2)):INDIRECT(ADDRESS(AJ$2,$DY$2)))</f>
        <v>7032.8734994119568</v>
      </c>
      <c r="AK75" s="51">
        <f ca="1">SUMPRODUCT($CM75:$DD75,INDIRECT(ADDRESS(AK$2,$DH$2)):INDIRECT(ADDRESS(AK$2,$DY$2)))</f>
        <v>7056.7332176320815</v>
      </c>
      <c r="AL75" s="51">
        <f ca="1">SUMPRODUCT($CM75:$DD75,INDIRECT(ADDRESS(AL$2,$DH$2)):INDIRECT(ADDRESS(AL$2,$DY$2)))</f>
        <v>7080.7247574998319</v>
      </c>
      <c r="AM75" s="51">
        <f ca="1">SUMPRODUCT($CM75:$DD75,INDIRECT(ADDRESS(AM$2,$DH$2)):INDIRECT(ADDRESS(AM$2,$DY$2)))</f>
        <v>7103.4508095503816</v>
      </c>
      <c r="AN75" s="51">
        <f ca="1">SUMPRODUCT($CM75:$DD75,INDIRECT(ADDRESS(AN$2,$DH$2)):INDIRECT(ADDRESS(AN$2,$DY$2)))</f>
        <v>7123.6379766676737</v>
      </c>
      <c r="AO75" s="51">
        <f ca="1">SUMPRODUCT($CM75:$DD75,INDIRECT(ADDRESS(AO$2,$DH$2)):INDIRECT(ADDRESS(AO$2,$DY$2)))</f>
        <v>7145.3595477633216</v>
      </c>
      <c r="AP75" s="51">
        <f ca="1">SUMPRODUCT($CM75:$DD75,INDIRECT(ADDRESS(AP$2,$DH$2)):INDIRECT(ADDRESS(AP$2,$DY$2)))</f>
        <v>7167.0342747182694</v>
      </c>
      <c r="AQ75" s="51">
        <f ca="1">SUMPRODUCT($CM75:$DD75,INDIRECT(ADDRESS(AQ$2,$DH$2)):INDIRECT(ADDRESS(AQ$2,$DY$2)))</f>
        <v>7186.9152201481284</v>
      </c>
      <c r="AR75" s="51">
        <f ca="1">SUMPRODUCT($CM75:$DD75,INDIRECT(ADDRESS(AR$2,$DH$2)):INDIRECT(ADDRESS(AR$2,$DY$2)))</f>
        <v>7208.3516610199631</v>
      </c>
      <c r="AS75" s="51">
        <f ca="1">SUMPRODUCT($CM75:$DD75,INDIRECT(ADDRESS(AS$2,$DH$2)):INDIRECT(ADDRESS(AS$2,$DY$2)))</f>
        <v>7229.7881018917979</v>
      </c>
      <c r="AT75" s="51">
        <f ca="1">SUMPRODUCT($CM75:$DD75,INDIRECT(ADDRESS(AT$2,$DH$2)):INDIRECT(ADDRESS(AT$2,$DY$2)))</f>
        <v>7250.2755292736638</v>
      </c>
      <c r="AU75" s="51">
        <f ca="1">SUMPRODUCT($CM75:$DD75,INDIRECT(ADDRESS(AU$2,$DH$2)):INDIRECT(ADDRESS(AU$2,$DY$2)))</f>
        <v>7273.2143128565676</v>
      </c>
      <c r="AV75" s="51">
        <f ca="1">SUMPRODUCT($CM75:$DD75,INDIRECT(ADDRESS(AV$2,$DH$2)):INDIRECT(ADDRESS(AV$2,$DY$2)))</f>
        <v>7298.3417598619017</v>
      </c>
      <c r="AW75" s="51">
        <f ca="1">SUMPRODUCT($CM75:$DD75,INDIRECT(ADDRESS(AW$2,$DH$2)):INDIRECT(ADDRESS(AW$2,$DY$2)))</f>
        <v>7322.7251610123003</v>
      </c>
      <c r="AX75" s="51">
        <f ca="1">SUMPRODUCT($CM75:$DD75,INDIRECT(ADDRESS(AX$2,$DH$2)):INDIRECT(ADDRESS(AX$2,$DY$2)))</f>
        <v>7348.2091180485168</v>
      </c>
      <c r="AY75" s="51">
        <f ca="1">SUMPRODUCT($CM75:$DD75,INDIRECT(ADDRESS(AY$2,$DH$2)):INDIRECT(ADDRESS(AY$2,$DY$2)))</f>
        <v>7370.2117163224284</v>
      </c>
      <c r="AZ75" s="51">
        <f ca="1">SUMPRODUCT($CM75:$DD75,INDIRECT(ADDRESS(AZ$2,$DH$2)):INDIRECT(ADDRESS(AZ$2,$DY$2)))</f>
        <v>7385.8016034787997</v>
      </c>
      <c r="BA75" s="51">
        <f ca="1">SUMPRODUCT($CM75:$DD75,INDIRECT(ADDRESS(BA$2,$DH$2)):INDIRECT(ADDRESS(BA$2,$DY$2)))</f>
        <v>7400.0205454998704</v>
      </c>
      <c r="BB75" s="51">
        <f ca="1">SUMPRODUCT($CM75:$DD75,INDIRECT(ADDRESS(BB$2,$DH$2)):INDIRECT(ADDRESS(BB$2,$DY$2)))</f>
        <v>7415.2206360442142</v>
      </c>
      <c r="BC75" s="51">
        <f ca="1">SUMPRODUCT($CM75:$DD75,INDIRECT(ADDRESS(BC$2,$DH$2)):INDIRECT(ADDRESS(BC$2,$DY$2)))</f>
        <v>7428.5190674999194</v>
      </c>
      <c r="BD75" s="51">
        <f ca="1">SUMPRODUCT($CM75:$DD75,INDIRECT(ADDRESS(BD$2,$DH$2)):INDIRECT(ADDRESS(BD$2,$DY$2)))</f>
        <v>7441.531709623574</v>
      </c>
      <c r="BE75" s="51">
        <f ca="1">SUMPRODUCT($CM75:$DD75,INDIRECT(ADDRESS(BE$2,$DH$2)):INDIRECT(ADDRESS(BE$2,$DY$2)))</f>
        <v>7455.3582185996638</v>
      </c>
      <c r="BF75" s="51">
        <f ca="1">SUMPRODUCT($CM75:$DD75,INDIRECT(ADDRESS(BF$2,$DH$2)):INDIRECT(ADDRESS(BF$2,$DY$2)))</f>
        <v>7470.1997542624686</v>
      </c>
      <c r="BG75" s="51">
        <f ca="1">SUMPRODUCT($CM75:$DD75,INDIRECT(ADDRESS(BG$2,$DH$2)):INDIRECT(ADDRESS(BG$2,$DY$2)))</f>
        <v>7491.2016395332066</v>
      </c>
      <c r="BH75" s="51">
        <f ca="1">SUMPRODUCT($CM75:$DD75,INDIRECT(ADDRESS(BH$2,$DH$2)):INDIRECT(ADDRESS(BH$2,$DY$2)))</f>
        <v>7512.0734004071637</v>
      </c>
      <c r="BI75" s="51">
        <f ca="1">SUMPRODUCT($CM75:$DD75,INDIRECT(ADDRESS(BI$2,$DH$2)):INDIRECT(ADDRESS(BI$2,$DY$2)))</f>
        <v>7532.9451612811226</v>
      </c>
      <c r="BJ75" s="51">
        <f ca="1">SUMPRODUCT($CM75:$DD75,INDIRECT(ADDRESS(BJ$2,$DH$2)):INDIRECT(ADDRESS(BJ$2,$DY$2)))</f>
        <v>7553.8169221550816</v>
      </c>
      <c r="BK75" s="51">
        <f ca="1">SUMPRODUCT($CM75:$DD75,INDIRECT(ADDRESS(BK$2,$DH$2)):INDIRECT(ADDRESS(BK$2,$DY$2)))</f>
        <v>7574.6886830290405</v>
      </c>
      <c r="BL75" s="51">
        <f ca="1">SUMPRODUCT($CM75:$DD75,INDIRECT(ADDRESS(BL$2,$DH$2)):INDIRECT(ADDRESS(BL$2,$DY$2)))</f>
        <v>7591.267040302695</v>
      </c>
      <c r="BM75" s="51">
        <f ca="1">SUMPRODUCT($CM75:$DD75,INDIRECT(ADDRESS(BM$2,$DH$2)):INDIRECT(ADDRESS(BM$2,$DY$2)))</f>
        <v>7607.8453975763496</v>
      </c>
      <c r="BN75" s="51">
        <f ca="1">SUMPRODUCT($CM75:$DD75,INDIRECT(ADDRESS(BN$2,$DH$2)):INDIRECT(ADDRESS(BN$2,$DY$2)))</f>
        <v>7624.4237548500059</v>
      </c>
      <c r="BO75" s="51">
        <f ca="1">SUMPRODUCT($CM75:$DD75,INDIRECT(ADDRESS(BO$2,$DH$2)):INDIRECT(ADDRESS(BO$2,$DY$2)))</f>
        <v>7641.0021121236605</v>
      </c>
      <c r="BP75" s="51">
        <f ca="1">SUMPRODUCT($CM75:$DD75,INDIRECT(ADDRESS(BP$2,$DH$2)):INDIRECT(ADDRESS(BP$2,$DY$2)))</f>
        <v>7657.580469397315</v>
      </c>
      <c r="BQ75" s="51">
        <f ca="1">SUMPRODUCT($CM75:$DD75,INDIRECT(ADDRESS(BQ$2,$DH$2)):INDIRECT(ADDRESS(BQ$2,$DY$2)))</f>
        <v>7674.1588266709714</v>
      </c>
      <c r="BR75" s="51">
        <f ca="1">SUMPRODUCT($CM75:$DD75,INDIRECT(ADDRESS(BR$2,$DH$2)):INDIRECT(ADDRESS(BR$2,$DY$2)))</f>
        <v>7690.7371839446259</v>
      </c>
      <c r="BS75" s="51">
        <f ca="1">SUMPRODUCT($CM75:$DD75,INDIRECT(ADDRESS(BS$2,$DH$2)):INDIRECT(ADDRESS(BS$2,$DY$2)))</f>
        <v>7708.5661055351929</v>
      </c>
      <c r="BT75" s="51">
        <f ca="1">SUMPRODUCT($CM75:$DD75,INDIRECT(ADDRESS(BT$2,$DH$2)):INDIRECT(ADDRESS(BT$2,$DY$2)))</f>
        <v>7725.1444628088475</v>
      </c>
      <c r="BU75" s="51">
        <f ca="1">SUMPRODUCT($CM75:$DD75,INDIRECT(ADDRESS(BU$2,$DH$2)):INDIRECT(ADDRESS(BU$2,$DY$2)))</f>
        <v>7741.7228200825029</v>
      </c>
      <c r="BV75" s="51">
        <f ca="1">SUMPRODUCT($CM75:$DD75,INDIRECT(ADDRESS(BV$2,$DH$2)):INDIRECT(ADDRESS(BV$2,$DY$2)))</f>
        <v>7758.3011773561575</v>
      </c>
      <c r="BW75" s="51">
        <f ca="1">SUMPRODUCT($CM75:$DD75,INDIRECT(ADDRESS(BW$2,$DH$2)):INDIRECT(ADDRESS(BW$2,$DY$2)))</f>
        <v>7774.879534629813</v>
      </c>
      <c r="BX75" s="51">
        <f ca="1">SUMPRODUCT($CM75:$DD75,INDIRECT(ADDRESS(BX$2,$DH$2)):INDIRECT(ADDRESS(BX$2,$DY$2)))</f>
        <v>7795.751295503771</v>
      </c>
      <c r="BY75" s="51">
        <f ca="1">SUMPRODUCT($CM75:$DD75,INDIRECT(ADDRESS(BY$2,$DH$2)):INDIRECT(ADDRESS(BY$2,$DY$2)))</f>
        <v>7816.6230563777299</v>
      </c>
      <c r="BZ75" s="51">
        <f ca="1">SUMPRODUCT($CM75:$DD75,INDIRECT(ADDRESS(BZ$2,$DH$2)):INDIRECT(ADDRESS(BZ$2,$DY$2)))</f>
        <v>7837.4948172516888</v>
      </c>
      <c r="CA75" s="51">
        <f ca="1">SUMPRODUCT($CM75:$DD75,INDIRECT(ADDRESS(CA$2,$DH$2)):INDIRECT(ADDRESS(CA$2,$DY$2)))</f>
        <v>7858.3665781256468</v>
      </c>
      <c r="CB75" s="51">
        <f ca="1">SUMPRODUCT($CM75:$DD75,INDIRECT(ADDRESS(CB$2,$DH$2)):INDIRECT(ADDRESS(CB$2,$DY$2)))</f>
        <v>7879.2383389996057</v>
      </c>
      <c r="CC75" s="51">
        <f ca="1">SUMPRODUCT($CM75:$DD75,INDIRECT(ADDRESS(CC$2,$DH$2)):INDIRECT(ADDRESS(CC$2,$DY$2)))</f>
        <v>7900.1100998735646</v>
      </c>
      <c r="CD75" s="51">
        <f ca="1">SUMPRODUCT($CM75:$DD75,INDIRECT(ADDRESS(CD$2,$DH$2)):INDIRECT(ADDRESS(CD$2,$DY$2)))</f>
        <v>7920.9818607475236</v>
      </c>
      <c r="CF75" s="51">
        <f t="shared" ca="1" si="10"/>
        <v>77252.022227822701</v>
      </c>
      <c r="CG75" s="51">
        <f t="shared" ca="1" si="10"/>
        <v>80742.279789781765</v>
      </c>
      <c r="CH75" s="51">
        <f t="shared" ca="1" si="10"/>
        <v>83845.949674939635</v>
      </c>
      <c r="CI75" s="51">
        <f t="shared" ca="1" si="10"/>
        <v>86924.064379584539</v>
      </c>
      <c r="CJ75" s="51">
        <f t="shared" ca="1" si="10"/>
        <v>89661.377341414132</v>
      </c>
      <c r="CK75" s="51">
        <f t="shared" ca="1" si="10"/>
        <v>92195.628885278144</v>
      </c>
      <c r="CM75" s="1">
        <f>VLOOKUP($A75,Auxiliar_OPEX_CustosUnit!$A$4:$BT$129,COLUMN(Auxiliar_OPEX_CustosUnit!S$2),0)</f>
        <v>0</v>
      </c>
      <c r="CN75" s="1">
        <f>VLOOKUP($A75,Auxiliar_OPEX_CustosUnit!$A$4:$BT$129,COLUMN(Auxiliar_OPEX_CustosUnit!T$2),0)</f>
        <v>0</v>
      </c>
      <c r="CO75" s="1">
        <f>VLOOKUP($A75,Auxiliar_OPEX_CustosUnit!$A$4:$BT$129,COLUMN(Auxiliar_OPEX_CustosUnit!U$2),0)</f>
        <v>1896.2302032295399</v>
      </c>
      <c r="CP75" s="1">
        <f>VLOOKUP($A75,Auxiliar_OPEX_CustosUnit!$A$4:$BT$129,COLUMN(Auxiliar_OPEX_CustosUnit!V$2),0)</f>
        <v>0</v>
      </c>
      <c r="CQ75" s="1">
        <f>VLOOKUP($A75,Auxiliar_OPEX_CustosUnit!$A$4:$BT$129,COLUMN(Auxiliar_OPEX_CustosUnit!W$2),0)</f>
        <v>0</v>
      </c>
      <c r="CR75" s="1">
        <f>VLOOKUP($A75,Auxiliar_OPEX_CustosUnit!$A$4:$BT$129,COLUMN(Auxiliar_OPEX_CustosUnit!X$2),0)</f>
        <v>0</v>
      </c>
      <c r="CS75" s="1">
        <f>VLOOKUP($A75,Auxiliar_OPEX_CustosUnit!$A$4:$BT$129,COLUMN(Auxiliar_OPEX_CustosUnit!Y$2),0)</f>
        <v>0</v>
      </c>
      <c r="CT75" s="1">
        <f>VLOOKUP($A75,Auxiliar_OPEX_CustosUnit!$A$4:$BT$129,COLUMN(Auxiliar_OPEX_CustosUnit!Z$2),0)</f>
        <v>0</v>
      </c>
      <c r="CU75" s="1">
        <f>VLOOKUP($A75,Auxiliar_OPEX_CustosUnit!$A$4:$BT$129,COLUMN(Auxiliar_OPEX_CustosUnit!AA$2),0)</f>
        <v>0.29161784673191998</v>
      </c>
      <c r="CV75" s="1">
        <f>VLOOKUP($A75,Auxiliar_OPEX_CustosUnit!$A$4:$BT$129,COLUMN(Auxiliar_OPEX_CustosUnit!AB$2),0)</f>
        <v>0</v>
      </c>
      <c r="CW75" s="1">
        <f>VLOOKUP($A75,Auxiliar_OPEX_CustosUnit!$A$4:$BT$129,COLUMN(Auxiliar_OPEX_CustosUnit!AC$2),0)</f>
        <v>2.6364329525E-4</v>
      </c>
      <c r="CX75" s="1">
        <f>VLOOKUP($A75,Auxiliar_OPEX_CustosUnit!$A$4:$BT$129,COLUMN(Auxiliar_OPEX_CustosUnit!AD$2),0)</f>
        <v>0</v>
      </c>
      <c r="CY75" s="1">
        <f>VLOOKUP($A75,Auxiliar_OPEX_CustosUnit!$A$4:$BT$129,COLUMN(Auxiliar_OPEX_CustosUnit!AE$2),0)</f>
        <v>0</v>
      </c>
      <c r="CZ75" s="1">
        <f>VLOOKUP($A75,Auxiliar_OPEX_CustosUnit!$A$4:$BT$129,COLUMN(Auxiliar_OPEX_CustosUnit!AF$2),0)</f>
        <v>0</v>
      </c>
      <c r="DA75" s="1">
        <f>VLOOKUP($A75,Auxiliar_OPEX_CustosUnit!$A$4:$BT$129,COLUMN(Auxiliar_OPEX_CustosUnit!AG$2),0)</f>
        <v>0</v>
      </c>
      <c r="DB75" s="1">
        <f>VLOOKUP($A75,Auxiliar_OPEX_CustosUnit!$A$4:$BT$129,COLUMN(Auxiliar_OPEX_CustosUnit!AH$2),0)</f>
        <v>0</v>
      </c>
      <c r="DC75" s="1">
        <f>VLOOKUP($A75,Auxiliar_OPEX_CustosUnit!$A$4:$BT$129,COLUMN(Auxiliar_OPEX_CustosUnit!AI$2),0)</f>
        <v>0</v>
      </c>
      <c r="DD75" s="1">
        <f>VLOOKUP($A75,Auxiliar_OPEX_CustosUnit!$A$4:$BT$129,COLUMN(Auxiliar_OPEX_CustosUnit!AJ$2),0)</f>
        <v>0</v>
      </c>
      <c r="DG75" s="60">
        <v>45413</v>
      </c>
      <c r="DH75" s="1">
        <v>1</v>
      </c>
      <c r="DI75" s="1">
        <f>INDEX(Auxiliar_OPEX_Drivers!$B$2:$CH$18,MATCH(Auxiliar_OPEX_M!DI$3,Auxiliar_OPEX_Drivers!$B$2:$B$18,0),MATCH($DG75,Auxiliar_OPEX_Drivers!$B$2:$CH$2,0))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INDEX(Auxiliar_OPEX_Drivers!$B$2:$CH$18,MATCH(Auxiliar_OPEX_M!DK$3,Auxiliar_OPEX_Drivers!$B$2:$B$18,0),MATCH($DG75,Auxiliar_OPEX_Drivers!$B$2:$CH$2,0))</f>
        <v>15.296836858991167</v>
      </c>
      <c r="DL75" s="1">
        <f>INDEX(Auxiliar_OPEX_Drivers!$B$2:$CH$18,MATCH(Auxiliar_OPEX_M!DL$3,Auxiliar_OPEX_Drivers!$B$2:$B$18,0),MATCH($DG75,Auxiliar_OPEX_Drivers!$B$2:$CH$2,0))</f>
        <v>66.716365522822429</v>
      </c>
      <c r="DM75" s="1">
        <f>INDEX(Auxiliar_OPEX_Drivers!$B$2:$CH$18,MATCH(Auxiliar_OPEX_M!DM$3,Auxiliar_OPEX_Drivers!$B$2:$B$18,0),MATCH($DG75,Auxiliar_OPEX_Drivers!$B$2:$CH$2,0))</f>
        <v>13</v>
      </c>
      <c r="DN75" s="1">
        <f>INDEX(Auxiliar_OPEX_Drivers!$B$2:$CH$18,MATCH(Auxiliar_OPEX_M!DN$3,Auxiliar_OPEX_Drivers!$B$2:$B$18,0),MATCH($DG75,Auxiliar_OPEX_Drivers!$B$2:$CH$2,0))</f>
        <v>758.44701041450924</v>
      </c>
      <c r="DO75" s="1">
        <f>INDEX(Auxiliar_OPEX_Drivers!$B$2:$CH$18,MATCH(Auxiliar_OPEX_M!DO$3,Auxiliar_OPEX_Drivers!$B$2:$B$18,0),MATCH($DG75,Auxiliar_OPEX_Drivers!$B$2:$CH$2,0))</f>
        <v>12</v>
      </c>
      <c r="DP75" s="1">
        <f>INDEX(Auxiliar_OPEX_Drivers!$B$2:$CH$18,MATCH(Auxiliar_OPEX_M!DP$3,Auxiliar_OPEX_Drivers!$B$2:$B$18,0),MATCH($DG75,Auxiliar_OPEX_Drivers!$B$2:$CH$2,0))</f>
        <v>205.92573039971722</v>
      </c>
      <c r="DQ75" s="1">
        <f>INDEX(Auxiliar_OPEX_Drivers!$B$2:$CH$18,MATCH(Auxiliar_OPEX_M!DQ$3,Auxiliar_OPEX_Drivers!$B$2:$B$18,0),MATCH($DG75,Auxiliar_OPEX_Drivers!$B$2:$CH$2,0))</f>
        <v>37.324209214747796</v>
      </c>
      <c r="DR75" s="1">
        <f>INDEX(Auxiliar_OPEX_Drivers!$B$2:$CH$18,MATCH(Auxiliar_OPEX_M!DR$3,Auxiliar_OPEX_Drivers!$B$2:$B$18,0),MATCH($DG75,Auxiliar_OPEX_Drivers!$B$2:$CH$2,0))</f>
        <v>22069962.77981171</v>
      </c>
      <c r="DS75" s="1">
        <f>INDEX(Auxiliar_OPEX_Drivers!$B$2:$CH$18,MATCH(Auxiliar_OPEX_M!DS$3,Auxiliar_OPEX_Drivers!$B$2:$B$18,0),MATCH($DG75,Auxiliar_OPEX_Drivers!$B$2:$CH$2,0))</f>
        <v>62881.770833333401</v>
      </c>
      <c r="DT75" s="1">
        <f>INDEX(Auxiliar_OPEX_Drivers!$B$2:$CH$18,MATCH(Auxiliar_OPEX_M!DT$3,Auxiliar_OPEX_Drivers!$B$2:$B$18,0),MATCH($DG75,Auxiliar_OPEX_Drivers!$B$2:$CH$2,0))</f>
        <v>11029.25255738568</v>
      </c>
      <c r="DU75" s="1">
        <f>INDEX(Auxiliar_OPEX_Drivers!$B$2:$CH$18,MATCH(Auxiliar_OPEX_M!DU$3,Auxiliar_OPEX_Drivers!$B$2:$B$18,0),MATCH($DG75,Auxiliar_OPEX_Drivers!$B$2:$CH$2,0))</f>
        <v>5217.3845366471896</v>
      </c>
      <c r="DV75" s="1">
        <f>INDEX(Auxiliar_OPEX_Drivers!$B$2:$CH$18,MATCH(Auxiliar_OPEX_M!DV$3,Auxiliar_OPEX_Drivers!$B$2:$B$18,0),MATCH($DG75,Auxiliar_OPEX_Drivers!$B$2:$CH$2,0))</f>
        <v>2635595.5533593995</v>
      </c>
      <c r="DW75" s="1">
        <f>INDEX(Auxiliar_OPEX_Drivers!$B$2:$CH$18,MATCH(Auxiliar_OPEX_M!DW$3,Auxiliar_OPEX_Drivers!$B$2:$B$18,0),MATCH($DG75,Auxiliar_OPEX_Drivers!$B$2:$CH$2,0))</f>
        <v>10884.051203314604</v>
      </c>
      <c r="DX75" s="1">
        <f>INDEX(Auxiliar_OPEX_Drivers!$B$2:$CH$18,MATCH(Auxiliar_OPEX_M!DX$3,Auxiliar_OPEX_Drivers!$B$2:$B$18,0),MATCH($DG75,Auxiliar_OPEX_Drivers!$B$2:$CH$2,0))</f>
        <v>2662543.2071381705</v>
      </c>
      <c r="DY75" s="1">
        <f>INDEX(Auxiliar_OPEX_Drivers!$B$2:$CH$18,MATCH(Auxiliar_OPEX_M!DY$3,Auxiliar_OPEX_Drivers!$B$2:$B$18,0),MATCH($DG75,Auxiliar_OPEX_Drivers!$B$2:$CH$2,0))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76508.810894295384</v>
      </c>
      <c r="E76" s="51">
        <f ca="1">SUMPRODUCT($CM76:$DD76,INDIRECT(ADDRESS(E$2,$DH$2)):INDIRECT(ADDRESS(E$2,$DY$2)))</f>
        <v>76508.810894295384</v>
      </c>
      <c r="F76" s="51">
        <f ca="1">SUMPRODUCT($CM76:$DD76,INDIRECT(ADDRESS(F$2,$DH$2)):INDIRECT(ADDRESS(F$2,$DY$2)))</f>
        <v>76508.810894295384</v>
      </c>
      <c r="G76" s="51">
        <f ca="1">SUMPRODUCT($CM76:$DD76,INDIRECT(ADDRESS(G$2,$DH$2)):INDIRECT(ADDRESS(G$2,$DY$2)))</f>
        <v>76508.810894295384</v>
      </c>
      <c r="H76" s="51">
        <f ca="1">SUMPRODUCT($CM76:$DD76,INDIRECT(ADDRESS(H$2,$DH$2)):INDIRECT(ADDRESS(H$2,$DY$2)))</f>
        <v>76508.810894295384</v>
      </c>
      <c r="I76" s="51">
        <f ca="1">SUMPRODUCT($CM76:$DD76,INDIRECT(ADDRESS(I$2,$DH$2)):INDIRECT(ADDRESS(I$2,$DY$2)))</f>
        <v>76508.810894295384</v>
      </c>
      <c r="J76" s="51">
        <f ca="1">SUMPRODUCT($CM76:$DD76,INDIRECT(ADDRESS(J$2,$DH$2)):INDIRECT(ADDRESS(J$2,$DY$2)))</f>
        <v>76508.810894295384</v>
      </c>
      <c r="K76" s="51">
        <f ca="1">SUMPRODUCT($CM76:$DD76,INDIRECT(ADDRESS(K$2,$DH$2)):INDIRECT(ADDRESS(K$2,$DY$2)))</f>
        <v>76509.461666139789</v>
      </c>
      <c r="L76" s="51">
        <f ca="1">SUMPRODUCT($CM76:$DD76,INDIRECT(ADDRESS(L$2,$DH$2)):INDIRECT(ADDRESS(L$2,$DY$2)))</f>
        <v>76509.461666139789</v>
      </c>
      <c r="M76" s="51">
        <f ca="1">SUMPRODUCT($CM76:$DD76,INDIRECT(ADDRESS(M$2,$DH$2)):INDIRECT(ADDRESS(M$2,$DY$2)))</f>
        <v>76509.461666139789</v>
      </c>
      <c r="N76" s="51">
        <f ca="1">SUMPRODUCT($CM76:$DD76,INDIRECT(ADDRESS(N$2,$DH$2)):INDIRECT(ADDRESS(N$2,$DY$2)))</f>
        <v>76509.461666139789</v>
      </c>
      <c r="O76" s="51">
        <f ca="1">SUMPRODUCT($CM76:$DD76,INDIRECT(ADDRESS(O$2,$DH$2)):INDIRECT(ADDRESS(O$2,$DY$2)))</f>
        <v>76509.461666139789</v>
      </c>
      <c r="P76" s="51">
        <f ca="1">SUMPRODUCT($CM76:$DD76,INDIRECT(ADDRESS(P$2,$DH$2)):INDIRECT(ADDRESS(P$2,$DY$2)))</f>
        <v>76509.461666139789</v>
      </c>
      <c r="Q76" s="51">
        <f ca="1">SUMPRODUCT($CM76:$DD76,INDIRECT(ADDRESS(Q$2,$DH$2)):INDIRECT(ADDRESS(Q$2,$DY$2)))</f>
        <v>76509.461666139789</v>
      </c>
      <c r="R76" s="51">
        <f ca="1">SUMPRODUCT($CM76:$DD76,INDIRECT(ADDRESS(R$2,$DH$2)):INDIRECT(ADDRESS(R$2,$DY$2)))</f>
        <v>76509.461666139789</v>
      </c>
      <c r="S76" s="51">
        <f ca="1">SUMPRODUCT($CM76:$DD76,INDIRECT(ADDRESS(S$2,$DH$2)):INDIRECT(ADDRESS(S$2,$DY$2)))</f>
        <v>76509.461666139789</v>
      </c>
      <c r="T76" s="51">
        <f ca="1">SUMPRODUCT($CM76:$DD76,INDIRECT(ADDRESS(T$2,$DH$2)):INDIRECT(ADDRESS(T$2,$DY$2)))</f>
        <v>76509.461666139789</v>
      </c>
      <c r="U76" s="51">
        <f ca="1">SUMPRODUCT($CM76:$DD76,INDIRECT(ADDRESS(U$2,$DH$2)):INDIRECT(ADDRESS(U$2,$DY$2)))</f>
        <v>76509.461666139789</v>
      </c>
      <c r="V76" s="51">
        <f ca="1">SUMPRODUCT($CM76:$DD76,INDIRECT(ADDRESS(V$2,$DH$2)):INDIRECT(ADDRESS(V$2,$DY$2)))</f>
        <v>76509.461666139789</v>
      </c>
      <c r="W76" s="51">
        <f ca="1">SUMPRODUCT($CM76:$DD76,INDIRECT(ADDRESS(W$2,$DH$2)):INDIRECT(ADDRESS(W$2,$DY$2)))</f>
        <v>76510.773688405665</v>
      </c>
      <c r="X76" s="51">
        <f ca="1">SUMPRODUCT($CM76:$DD76,INDIRECT(ADDRESS(X$2,$DH$2)):INDIRECT(ADDRESS(X$2,$DY$2)))</f>
        <v>76510.773688405665</v>
      </c>
      <c r="Y76" s="51">
        <f ca="1">SUMPRODUCT($CM76:$DD76,INDIRECT(ADDRESS(Y$2,$DH$2)):INDIRECT(ADDRESS(Y$2,$DY$2)))</f>
        <v>76510.773688405665</v>
      </c>
      <c r="Z76" s="51">
        <f ca="1">SUMPRODUCT($CM76:$DD76,INDIRECT(ADDRESS(Z$2,$DH$2)):INDIRECT(ADDRESS(Z$2,$DY$2)))</f>
        <v>76510.773688405665</v>
      </c>
      <c r="AA76" s="51">
        <f ca="1">SUMPRODUCT($CM76:$DD76,INDIRECT(ADDRESS(AA$2,$DH$2)):INDIRECT(ADDRESS(AA$2,$DY$2)))</f>
        <v>76510.773688405665</v>
      </c>
      <c r="AB76" s="51">
        <f ca="1">SUMPRODUCT($CM76:$DD76,INDIRECT(ADDRESS(AB$2,$DH$2)):INDIRECT(ADDRESS(AB$2,$DY$2)))</f>
        <v>76510.773688405665</v>
      </c>
      <c r="AC76" s="51">
        <f ca="1">SUMPRODUCT($CM76:$DD76,INDIRECT(ADDRESS(AC$2,$DH$2)):INDIRECT(ADDRESS(AC$2,$DY$2)))</f>
        <v>76510.773688405665</v>
      </c>
      <c r="AD76" s="51">
        <f ca="1">SUMPRODUCT($CM76:$DD76,INDIRECT(ADDRESS(AD$2,$DH$2)):INDIRECT(ADDRESS(AD$2,$DY$2)))</f>
        <v>76510.773688405665</v>
      </c>
      <c r="AE76" s="51">
        <f ca="1">SUMPRODUCT($CM76:$DD76,INDIRECT(ADDRESS(AE$2,$DH$2)):INDIRECT(ADDRESS(AE$2,$DY$2)))</f>
        <v>76510.773688405665</v>
      </c>
      <c r="AF76" s="51">
        <f ca="1">SUMPRODUCT($CM76:$DD76,INDIRECT(ADDRESS(AF$2,$DH$2)):INDIRECT(ADDRESS(AF$2,$DY$2)))</f>
        <v>76510.773688405665</v>
      </c>
      <c r="AG76" s="51">
        <f ca="1">SUMPRODUCT($CM76:$DD76,INDIRECT(ADDRESS(AG$2,$DH$2)):INDIRECT(ADDRESS(AG$2,$DY$2)))</f>
        <v>76510.773688405665</v>
      </c>
      <c r="AH76" s="51">
        <f ca="1">SUMPRODUCT($CM76:$DD76,INDIRECT(ADDRESS(AH$2,$DH$2)):INDIRECT(ADDRESS(AH$2,$DY$2)))</f>
        <v>76510.773688405665</v>
      </c>
      <c r="AI76" s="51">
        <f ca="1">SUMPRODUCT($CM76:$DD76,INDIRECT(ADDRESS(AI$2,$DH$2)):INDIRECT(ADDRESS(AI$2,$DY$2)))</f>
        <v>76512.132639390562</v>
      </c>
      <c r="AJ76" s="51">
        <f ca="1">SUMPRODUCT($CM76:$DD76,INDIRECT(ADDRESS(AJ$2,$DH$2)):INDIRECT(ADDRESS(AJ$2,$DY$2)))</f>
        <v>76512.132639390562</v>
      </c>
      <c r="AK76" s="51">
        <f ca="1">SUMPRODUCT($CM76:$DD76,INDIRECT(ADDRESS(AK$2,$DH$2)):INDIRECT(ADDRESS(AK$2,$DY$2)))</f>
        <v>76512.132639390562</v>
      </c>
      <c r="AL76" s="51">
        <f ca="1">SUMPRODUCT($CM76:$DD76,INDIRECT(ADDRESS(AL$2,$DH$2)):INDIRECT(ADDRESS(AL$2,$DY$2)))</f>
        <v>76512.132639390562</v>
      </c>
      <c r="AM76" s="51">
        <f ca="1">SUMPRODUCT($CM76:$DD76,INDIRECT(ADDRESS(AM$2,$DH$2)):INDIRECT(ADDRESS(AM$2,$DY$2)))</f>
        <v>76512.132639390562</v>
      </c>
      <c r="AN76" s="51">
        <f ca="1">SUMPRODUCT($CM76:$DD76,INDIRECT(ADDRESS(AN$2,$DH$2)):INDIRECT(ADDRESS(AN$2,$DY$2)))</f>
        <v>76512.132639390562</v>
      </c>
      <c r="AO76" s="51">
        <f ca="1">SUMPRODUCT($CM76:$DD76,INDIRECT(ADDRESS(AO$2,$DH$2)):INDIRECT(ADDRESS(AO$2,$DY$2)))</f>
        <v>76512.132639390562</v>
      </c>
      <c r="AP76" s="51">
        <f ca="1">SUMPRODUCT($CM76:$DD76,INDIRECT(ADDRESS(AP$2,$DH$2)):INDIRECT(ADDRESS(AP$2,$DY$2)))</f>
        <v>76512.132639390562</v>
      </c>
      <c r="AQ76" s="51">
        <f ca="1">SUMPRODUCT($CM76:$DD76,INDIRECT(ADDRESS(AQ$2,$DH$2)):INDIRECT(ADDRESS(AQ$2,$DY$2)))</f>
        <v>76512.132639390562</v>
      </c>
      <c r="AR76" s="51">
        <f ca="1">SUMPRODUCT($CM76:$DD76,INDIRECT(ADDRESS(AR$2,$DH$2)):INDIRECT(ADDRESS(AR$2,$DY$2)))</f>
        <v>76512.132639390562</v>
      </c>
      <c r="AS76" s="51">
        <f ca="1">SUMPRODUCT($CM76:$DD76,INDIRECT(ADDRESS(AS$2,$DH$2)):INDIRECT(ADDRESS(AS$2,$DY$2)))</f>
        <v>76512.132639390562</v>
      </c>
      <c r="AT76" s="51">
        <f ca="1">SUMPRODUCT($CM76:$DD76,INDIRECT(ADDRESS(AT$2,$DH$2)):INDIRECT(ADDRESS(AT$2,$DY$2)))</f>
        <v>76512.132639390562</v>
      </c>
      <c r="AU76" s="51">
        <f ca="1">SUMPRODUCT($CM76:$DD76,INDIRECT(ADDRESS(AU$2,$DH$2)):INDIRECT(ADDRESS(AU$2,$DY$2)))</f>
        <v>76511.782814941747</v>
      </c>
      <c r="AV76" s="51">
        <f ca="1">SUMPRODUCT($CM76:$DD76,INDIRECT(ADDRESS(AV$2,$DH$2)):INDIRECT(ADDRESS(AV$2,$DY$2)))</f>
        <v>76511.782814941747</v>
      </c>
      <c r="AW76" s="51">
        <f ca="1">SUMPRODUCT($CM76:$DD76,INDIRECT(ADDRESS(AW$2,$DH$2)):INDIRECT(ADDRESS(AW$2,$DY$2)))</f>
        <v>76511.782814941747</v>
      </c>
      <c r="AX76" s="51">
        <f ca="1">SUMPRODUCT($CM76:$DD76,INDIRECT(ADDRESS(AX$2,$DH$2)):INDIRECT(ADDRESS(AX$2,$DY$2)))</f>
        <v>76511.782814941747</v>
      </c>
      <c r="AY76" s="51">
        <f ca="1">SUMPRODUCT($CM76:$DD76,INDIRECT(ADDRESS(AY$2,$DH$2)):INDIRECT(ADDRESS(AY$2,$DY$2)))</f>
        <v>76511.782814941747</v>
      </c>
      <c r="AZ76" s="51">
        <f ca="1">SUMPRODUCT($CM76:$DD76,INDIRECT(ADDRESS(AZ$2,$DH$2)):INDIRECT(ADDRESS(AZ$2,$DY$2)))</f>
        <v>76511.782814941747</v>
      </c>
      <c r="BA76" s="51">
        <f ca="1">SUMPRODUCT($CM76:$DD76,INDIRECT(ADDRESS(BA$2,$DH$2)):INDIRECT(ADDRESS(BA$2,$DY$2)))</f>
        <v>76511.782814941747</v>
      </c>
      <c r="BB76" s="51">
        <f ca="1">SUMPRODUCT($CM76:$DD76,INDIRECT(ADDRESS(BB$2,$DH$2)):INDIRECT(ADDRESS(BB$2,$DY$2)))</f>
        <v>76511.782814941747</v>
      </c>
      <c r="BC76" s="51">
        <f ca="1">SUMPRODUCT($CM76:$DD76,INDIRECT(ADDRESS(BC$2,$DH$2)):INDIRECT(ADDRESS(BC$2,$DY$2)))</f>
        <v>76511.782814941747</v>
      </c>
      <c r="BD76" s="51">
        <f ca="1">SUMPRODUCT($CM76:$DD76,INDIRECT(ADDRESS(BD$2,$DH$2)):INDIRECT(ADDRESS(BD$2,$DY$2)))</f>
        <v>76511.782814941747</v>
      </c>
      <c r="BE76" s="51">
        <f ca="1">SUMPRODUCT($CM76:$DD76,INDIRECT(ADDRESS(BE$2,$DH$2)):INDIRECT(ADDRESS(BE$2,$DY$2)))</f>
        <v>76511.782814941747</v>
      </c>
      <c r="BF76" s="51">
        <f ca="1">SUMPRODUCT($CM76:$DD76,INDIRECT(ADDRESS(BF$2,$DH$2)):INDIRECT(ADDRESS(BF$2,$DY$2)))</f>
        <v>76511.782814941747</v>
      </c>
      <c r="BG76" s="51">
        <f ca="1">SUMPRODUCT($CM76:$DD76,INDIRECT(ADDRESS(BG$2,$DH$2)):INDIRECT(ADDRESS(BG$2,$DY$2)))</f>
        <v>76511.912939338537</v>
      </c>
      <c r="BH76" s="51">
        <f ca="1">SUMPRODUCT($CM76:$DD76,INDIRECT(ADDRESS(BH$2,$DH$2)):INDIRECT(ADDRESS(BH$2,$DY$2)))</f>
        <v>76511.912939338537</v>
      </c>
      <c r="BI76" s="51">
        <f ca="1">SUMPRODUCT($CM76:$DD76,INDIRECT(ADDRESS(BI$2,$DH$2)):INDIRECT(ADDRESS(BI$2,$DY$2)))</f>
        <v>76511.912939338537</v>
      </c>
      <c r="BJ76" s="51">
        <f ca="1">SUMPRODUCT($CM76:$DD76,INDIRECT(ADDRESS(BJ$2,$DH$2)):INDIRECT(ADDRESS(BJ$2,$DY$2)))</f>
        <v>76511.912939338537</v>
      </c>
      <c r="BK76" s="51">
        <f ca="1">SUMPRODUCT($CM76:$DD76,INDIRECT(ADDRESS(BK$2,$DH$2)):INDIRECT(ADDRESS(BK$2,$DY$2)))</f>
        <v>76511.912939338537</v>
      </c>
      <c r="BL76" s="51">
        <f ca="1">SUMPRODUCT($CM76:$DD76,INDIRECT(ADDRESS(BL$2,$DH$2)):INDIRECT(ADDRESS(BL$2,$DY$2)))</f>
        <v>76511.912939338537</v>
      </c>
      <c r="BM76" s="51">
        <f ca="1">SUMPRODUCT($CM76:$DD76,INDIRECT(ADDRESS(BM$2,$DH$2)):INDIRECT(ADDRESS(BM$2,$DY$2)))</f>
        <v>76511.912939338537</v>
      </c>
      <c r="BN76" s="51">
        <f ca="1">SUMPRODUCT($CM76:$DD76,INDIRECT(ADDRESS(BN$2,$DH$2)):INDIRECT(ADDRESS(BN$2,$DY$2)))</f>
        <v>76511.912939338537</v>
      </c>
      <c r="BO76" s="51">
        <f ca="1">SUMPRODUCT($CM76:$DD76,INDIRECT(ADDRESS(BO$2,$DH$2)):INDIRECT(ADDRESS(BO$2,$DY$2)))</f>
        <v>76511.912939338537</v>
      </c>
      <c r="BP76" s="51">
        <f ca="1">SUMPRODUCT($CM76:$DD76,INDIRECT(ADDRESS(BP$2,$DH$2)):INDIRECT(ADDRESS(BP$2,$DY$2)))</f>
        <v>76511.912939338537</v>
      </c>
      <c r="BQ76" s="51">
        <f ca="1">SUMPRODUCT($CM76:$DD76,INDIRECT(ADDRESS(BQ$2,$DH$2)):INDIRECT(ADDRESS(BQ$2,$DY$2)))</f>
        <v>76511.912939338537</v>
      </c>
      <c r="BR76" s="51">
        <f ca="1">SUMPRODUCT($CM76:$DD76,INDIRECT(ADDRESS(BR$2,$DH$2)):INDIRECT(ADDRESS(BR$2,$DY$2)))</f>
        <v>76511.912939338537</v>
      </c>
      <c r="BS76" s="51">
        <f ca="1">SUMPRODUCT($CM76:$DD76,INDIRECT(ADDRESS(BS$2,$DH$2)):INDIRECT(ADDRESS(BS$2,$DY$2)))</f>
        <v>76513.163503655451</v>
      </c>
      <c r="BT76" s="51">
        <f ca="1">SUMPRODUCT($CM76:$DD76,INDIRECT(ADDRESS(BT$2,$DH$2)):INDIRECT(ADDRESS(BT$2,$DY$2)))</f>
        <v>76513.163503655451</v>
      </c>
      <c r="BU76" s="51">
        <f ca="1">SUMPRODUCT($CM76:$DD76,INDIRECT(ADDRESS(BU$2,$DH$2)):INDIRECT(ADDRESS(BU$2,$DY$2)))</f>
        <v>76513.163503655451</v>
      </c>
      <c r="BV76" s="51">
        <f ca="1">SUMPRODUCT($CM76:$DD76,INDIRECT(ADDRESS(BV$2,$DH$2)):INDIRECT(ADDRESS(BV$2,$DY$2)))</f>
        <v>76513.163503655451</v>
      </c>
      <c r="BW76" s="51">
        <f ca="1">SUMPRODUCT($CM76:$DD76,INDIRECT(ADDRESS(BW$2,$DH$2)):INDIRECT(ADDRESS(BW$2,$DY$2)))</f>
        <v>76513.163503655451</v>
      </c>
      <c r="BX76" s="51">
        <f ca="1">SUMPRODUCT($CM76:$DD76,INDIRECT(ADDRESS(BX$2,$DH$2)):INDIRECT(ADDRESS(BX$2,$DY$2)))</f>
        <v>76513.163503655451</v>
      </c>
      <c r="BY76" s="51">
        <f ca="1">SUMPRODUCT($CM76:$DD76,INDIRECT(ADDRESS(BY$2,$DH$2)):INDIRECT(ADDRESS(BY$2,$DY$2)))</f>
        <v>76513.163503655451</v>
      </c>
      <c r="BZ76" s="51">
        <f ca="1">SUMPRODUCT($CM76:$DD76,INDIRECT(ADDRESS(BZ$2,$DH$2)):INDIRECT(ADDRESS(BZ$2,$DY$2)))</f>
        <v>76513.163503655451</v>
      </c>
      <c r="CA76" s="51">
        <f ca="1">SUMPRODUCT($CM76:$DD76,INDIRECT(ADDRESS(CA$2,$DH$2)):INDIRECT(ADDRESS(CA$2,$DY$2)))</f>
        <v>76513.163503655451</v>
      </c>
      <c r="CB76" s="51">
        <f ca="1">SUMPRODUCT($CM76:$DD76,INDIRECT(ADDRESS(CB$2,$DH$2)):INDIRECT(ADDRESS(CB$2,$DY$2)))</f>
        <v>76513.163503655451</v>
      </c>
      <c r="CC76" s="51">
        <f ca="1">SUMPRODUCT($CM76:$DD76,INDIRECT(ADDRESS(CC$2,$DH$2)):INDIRECT(ADDRESS(CC$2,$DY$2)))</f>
        <v>76513.163503655451</v>
      </c>
      <c r="CD76" s="51">
        <f ca="1">SUMPRODUCT($CM76:$DD76,INDIRECT(ADDRESS(CD$2,$DH$2)):INDIRECT(ADDRESS(CD$2,$DY$2)))</f>
        <v>76513.163503655451</v>
      </c>
      <c r="CF76" s="51">
        <f t="shared" ca="1" si="10"/>
        <v>918108.9845907666</v>
      </c>
      <c r="CG76" s="51">
        <f t="shared" ca="1" si="10"/>
        <v>918120.10010500671</v>
      </c>
      <c r="CH76" s="51">
        <f t="shared" ca="1" si="10"/>
        <v>918136.07901579223</v>
      </c>
      <c r="CI76" s="51">
        <f t="shared" ca="1" si="10"/>
        <v>918143.84255044244</v>
      </c>
      <c r="CJ76" s="51">
        <f t="shared" ca="1" si="10"/>
        <v>918142.04440128454</v>
      </c>
      <c r="CK76" s="51">
        <f t="shared" ca="1" si="10"/>
        <v>918149.20809364715</v>
      </c>
      <c r="CM76" s="1">
        <f>VLOOKUP($A76,Auxiliar_OPEX_CustosUnit!$A$4:$BT$129,COLUMN(Auxiliar_OPEX_CustosUnit!S$2),0)</f>
        <v>76081.461130532596</v>
      </c>
      <c r="CN76" s="1">
        <f>VLOOKUP($A76,Auxiliar_OPEX_CustosUnit!$A$4:$BT$129,COLUMN(Auxiliar_OPEX_CustosUnit!T$2),0)</f>
        <v>0</v>
      </c>
      <c r="CO76" s="1">
        <f>VLOOKUP($A76,Auxiliar_OPEX_CustosUnit!$A$4:$BT$129,COLUMN(Auxiliar_OPEX_CustosUnit!U$2),0)</f>
        <v>371.65075503698199</v>
      </c>
      <c r="CP76" s="1">
        <f>VLOOKUP($A76,Auxiliar_OPEX_CustosUnit!$A$4:$BT$129,COLUMN(Auxiliar_OPEX_CustosUnit!V$2),0)</f>
        <v>0</v>
      </c>
      <c r="CQ76" s="1">
        <f>VLOOKUP($A76,Auxiliar_OPEX_CustosUnit!$A$4:$BT$129,COLUMN(Auxiliar_OPEX_CustosUnit!W$2),0)</f>
        <v>0</v>
      </c>
      <c r="CR76" s="1">
        <f>VLOOKUP($A76,Auxiliar_OPEX_CustosUnit!$A$4:$BT$129,COLUMN(Auxiliar_OPEX_CustosUnit!X$2),0)</f>
        <v>0</v>
      </c>
      <c r="CS76" s="1">
        <f>VLOOKUP($A76,Auxiliar_OPEX_CustosUnit!$A$4:$BT$129,COLUMN(Auxiliar_OPEX_CustosUnit!Y$2),0)</f>
        <v>0</v>
      </c>
      <c r="CT76" s="1">
        <f>VLOOKUP($A76,Auxiliar_OPEX_CustosUnit!$A$4:$BT$129,COLUMN(Auxiliar_OPEX_CustosUnit!Z$2),0)</f>
        <v>0</v>
      </c>
      <c r="CU76" s="1">
        <f>VLOOKUP($A76,Auxiliar_OPEX_CustosUnit!$A$4:$BT$129,COLUMN(Auxiliar_OPEX_CustosUnit!AA$2),0)</f>
        <v>0.29161784673191998</v>
      </c>
      <c r="CV76" s="1">
        <f>VLOOKUP($A76,Auxiliar_OPEX_CustosUnit!$A$4:$BT$129,COLUMN(Auxiliar_OPEX_CustosUnit!AB$2),0)</f>
        <v>0</v>
      </c>
      <c r="CW76" s="1">
        <f>VLOOKUP($A76,Auxiliar_OPEX_CustosUnit!$A$4:$BT$129,COLUMN(Auxiliar_OPEX_CustosUnit!AC$2),0)</f>
        <v>0</v>
      </c>
      <c r="CX76" s="1">
        <f>VLOOKUP($A76,Auxiliar_OPEX_CustosUnit!$A$4:$BT$129,COLUMN(Auxiliar_OPEX_CustosUnit!AD$2),0)</f>
        <v>0</v>
      </c>
      <c r="CY76" s="1">
        <f>VLOOKUP($A76,Auxiliar_OPEX_CustosUnit!$A$4:$BT$129,COLUMN(Auxiliar_OPEX_CustosUnit!AE$2),0)</f>
        <v>0</v>
      </c>
      <c r="CZ76" s="1">
        <f>VLOOKUP($A76,Auxiliar_OPEX_CustosUnit!$A$4:$BT$129,COLUMN(Auxiliar_OPEX_CustosUnit!AF$2),0)</f>
        <v>0</v>
      </c>
      <c r="DA76" s="1">
        <f>VLOOKUP($A76,Auxiliar_OPEX_CustosUnit!$A$4:$BT$129,COLUMN(Auxiliar_OPEX_CustosUnit!AG$2),0)</f>
        <v>0</v>
      </c>
      <c r="DB76" s="1">
        <f>VLOOKUP($A76,Auxiliar_OPEX_CustosUnit!$A$4:$BT$129,COLUMN(Auxiliar_OPEX_CustosUnit!AH$2),0)</f>
        <v>0</v>
      </c>
      <c r="DC76" s="1">
        <f>VLOOKUP($A76,Auxiliar_OPEX_CustosUnit!$A$4:$BT$129,COLUMN(Auxiliar_OPEX_CustosUnit!AI$2),0)</f>
        <v>0</v>
      </c>
      <c r="DD76" s="1">
        <f>VLOOKUP($A76,Auxiliar_OPEX_CustosUnit!$A$4:$BT$129,COLUMN(Auxiliar_OPEX_CustosUnit!AJ$2),0)</f>
        <v>0</v>
      </c>
      <c r="DG76" s="60">
        <v>45444</v>
      </c>
      <c r="DH76" s="1">
        <v>1</v>
      </c>
      <c r="DI76" s="1">
        <f>INDEX(Auxiliar_OPEX_Drivers!$B$2:$CH$18,MATCH(Auxiliar_OPEX_M!DI$3,Auxiliar_OPEX_Drivers!$B$2:$B$18,0),MATCH($DG76,Auxiliar_OPEX_Drivers!$B$2:$CH$2,0))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INDEX(Auxiliar_OPEX_Drivers!$B$2:$CH$18,MATCH(Auxiliar_OPEX_M!DK$3,Auxiliar_OPEX_Drivers!$B$2:$B$18,0),MATCH($DG76,Auxiliar_OPEX_Drivers!$B$2:$CH$2,0))</f>
        <v>15.296836858991167</v>
      </c>
      <c r="DL76" s="1">
        <f>INDEX(Auxiliar_OPEX_Drivers!$B$2:$CH$18,MATCH(Auxiliar_OPEX_M!DL$3,Auxiliar_OPEX_Drivers!$B$2:$B$18,0),MATCH($DG76,Auxiliar_OPEX_Drivers!$B$2:$CH$2,0))</f>
        <v>66.716365522822429</v>
      </c>
      <c r="DM76" s="1">
        <f>INDEX(Auxiliar_OPEX_Drivers!$B$2:$CH$18,MATCH(Auxiliar_OPEX_M!DM$3,Auxiliar_OPEX_Drivers!$B$2:$B$18,0),MATCH($DG76,Auxiliar_OPEX_Drivers!$B$2:$CH$2,0))</f>
        <v>13</v>
      </c>
      <c r="DN76" s="1">
        <f>INDEX(Auxiliar_OPEX_Drivers!$B$2:$CH$18,MATCH(Auxiliar_OPEX_M!DN$3,Auxiliar_OPEX_Drivers!$B$2:$B$18,0),MATCH($DG76,Auxiliar_OPEX_Drivers!$B$2:$CH$2,0))</f>
        <v>758.44701041450924</v>
      </c>
      <c r="DO76" s="1">
        <f>INDEX(Auxiliar_OPEX_Drivers!$B$2:$CH$18,MATCH(Auxiliar_OPEX_M!DO$3,Auxiliar_OPEX_Drivers!$B$2:$B$18,0),MATCH($DG76,Auxiliar_OPEX_Drivers!$B$2:$CH$2,0))</f>
        <v>12</v>
      </c>
      <c r="DP76" s="1">
        <f>INDEX(Auxiliar_OPEX_Drivers!$B$2:$CH$18,MATCH(Auxiliar_OPEX_M!DP$3,Auxiliar_OPEX_Drivers!$B$2:$B$18,0),MATCH($DG76,Auxiliar_OPEX_Drivers!$B$2:$CH$2,0))</f>
        <v>205.92573039971722</v>
      </c>
      <c r="DQ76" s="1">
        <f>INDEX(Auxiliar_OPEX_Drivers!$B$2:$CH$18,MATCH(Auxiliar_OPEX_M!DQ$3,Auxiliar_OPEX_Drivers!$B$2:$B$18,0),MATCH($DG76,Auxiliar_OPEX_Drivers!$B$2:$CH$2,0))</f>
        <v>37.324209214747796</v>
      </c>
      <c r="DR76" s="1">
        <f>INDEX(Auxiliar_OPEX_Drivers!$B$2:$CH$18,MATCH(Auxiliar_OPEX_M!DR$3,Auxiliar_OPEX_Drivers!$B$2:$B$18,0),MATCH($DG76,Auxiliar_OPEX_Drivers!$B$2:$CH$2,0))</f>
        <v>22149129.446478378</v>
      </c>
      <c r="DS76" s="1">
        <f>INDEX(Auxiliar_OPEX_Drivers!$B$2:$CH$18,MATCH(Auxiliar_OPEX_M!DS$3,Auxiliar_OPEX_Drivers!$B$2:$B$18,0),MATCH($DG76,Auxiliar_OPEX_Drivers!$B$2:$CH$2,0))</f>
        <v>79166.666666666701</v>
      </c>
      <c r="DT76" s="1">
        <f>INDEX(Auxiliar_OPEX_Drivers!$B$2:$CH$18,MATCH(Auxiliar_OPEX_M!DT$3,Auxiliar_OPEX_Drivers!$B$2:$B$18,0),MATCH($DG76,Auxiliar_OPEX_Drivers!$B$2:$CH$2,0))</f>
        <v>13418.521567371536</v>
      </c>
      <c r="DU76" s="1">
        <f>INDEX(Auxiliar_OPEX_Drivers!$B$2:$CH$18,MATCH(Auxiliar_OPEX_M!DU$3,Auxiliar_OPEX_Drivers!$B$2:$B$18,0),MATCH($DG76,Auxiliar_OPEX_Drivers!$B$2:$CH$2,0))</f>
        <v>6579.8414496032738</v>
      </c>
      <c r="DV76" s="1">
        <f>INDEX(Auxiliar_OPEX_Drivers!$B$2:$CH$18,MATCH(Auxiliar_OPEX_M!DV$3,Auxiliar_OPEX_Drivers!$B$2:$B$18,0),MATCH($DG76,Auxiliar_OPEX_Drivers!$B$2:$CH$2,0))</f>
        <v>2647226.061475669</v>
      </c>
      <c r="DW76" s="1">
        <f>INDEX(Auxiliar_OPEX_Drivers!$B$2:$CH$18,MATCH(Auxiliar_OPEX_M!DW$3,Auxiliar_OPEX_Drivers!$B$2:$B$18,0),MATCH($DG76,Auxiliar_OPEX_Drivers!$B$2:$CH$2,0))</f>
        <v>13246.508116269588</v>
      </c>
      <c r="DX76" s="1">
        <f>INDEX(Auxiliar_OPEX_Drivers!$B$2:$CH$18,MATCH(Auxiliar_OPEX_M!DX$3,Auxiliar_OPEX_Drivers!$B$2:$B$18,0),MATCH($DG76,Auxiliar_OPEX_Drivers!$B$2:$CH$2,0))</f>
        <v>2674317.7287055422</v>
      </c>
      <c r="DY76" s="1">
        <f>INDEX(Auxiliar_OPEX_Drivers!$B$2:$CH$18,MATCH(Auxiliar_OPEX_M!DY$3,Auxiliar_OPEX_Drivers!$B$2:$B$18,0),MATCH($DG76,Auxiliar_OPEX_Drivers!$B$2:$CH$2,0))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1483.9470808136589</v>
      </c>
      <c r="E77" s="51">
        <f ca="1">SUMPRODUCT($CM77:$DD77,INDIRECT(ADDRESS(E$2,$DH$2)):INDIRECT(ADDRESS(E$2,$DY$2)))</f>
        <v>1489.2110221057837</v>
      </c>
      <c r="F77" s="51">
        <f ca="1">SUMPRODUCT($CM77:$DD77,INDIRECT(ADDRESS(F$2,$DH$2)):INDIRECT(ADDRESS(F$2,$DY$2)))</f>
        <v>1494.5842193090459</v>
      </c>
      <c r="G77" s="51">
        <f ca="1">SUMPRODUCT($CM77:$DD77,INDIRECT(ADDRESS(G$2,$DH$2)):INDIRECT(ADDRESS(G$2,$DY$2)))</f>
        <v>1499.570602883264</v>
      </c>
      <c r="H77" s="51">
        <f ca="1">SUMPRODUCT($CM77:$DD77,INDIRECT(ADDRESS(H$2,$DH$2)):INDIRECT(ADDRESS(H$2,$DY$2)))</f>
        <v>1504.9651310218298</v>
      </c>
      <c r="I77" s="51">
        <f ca="1">SUMPRODUCT($CM77:$DD77,INDIRECT(ADDRESS(I$2,$DH$2)):INDIRECT(ADDRESS(I$2,$DY$2)))</f>
        <v>1510.5538342384812</v>
      </c>
      <c r="J77" s="51">
        <f ca="1">SUMPRODUCT($CM77:$DD77,INDIRECT(ADDRESS(J$2,$DH$2)):INDIRECT(ADDRESS(J$2,$DY$2)))</f>
        <v>1515.7576606605171</v>
      </c>
      <c r="K77" s="51">
        <f ca="1">SUMPRODUCT($CM77:$DD77,INDIRECT(ADDRESS(K$2,$DH$2)):INDIRECT(ADDRESS(K$2,$DY$2)))</f>
        <v>1522.3735432174581</v>
      </c>
      <c r="L77" s="51">
        <f ca="1">SUMPRODUCT($CM77:$DD77,INDIRECT(ADDRESS(L$2,$DH$2)):INDIRECT(ADDRESS(L$2,$DY$2)))</f>
        <v>1528.2194127186594</v>
      </c>
      <c r="M77" s="51">
        <f ca="1">SUMPRODUCT($CM77:$DD77,INDIRECT(ADDRESS(M$2,$DH$2)):INDIRECT(ADDRESS(M$2,$DY$2)))</f>
        <v>1533.3118140551769</v>
      </c>
      <c r="N77" s="51">
        <f ca="1">SUMPRODUCT($CM77:$DD77,INDIRECT(ADDRESS(N$2,$DH$2)):INDIRECT(ADDRESS(N$2,$DY$2)))</f>
        <v>1538.8491176623581</v>
      </c>
      <c r="O77" s="51">
        <f ca="1">SUMPRODUCT($CM77:$DD77,INDIRECT(ADDRESS(O$2,$DH$2)):INDIRECT(ADDRESS(O$2,$DY$2)))</f>
        <v>1544.9068166671104</v>
      </c>
      <c r="P77" s="51">
        <f ca="1">SUMPRODUCT($CM77:$DD77,INDIRECT(ADDRESS(P$2,$DH$2)):INDIRECT(ADDRESS(P$2,$DY$2)))</f>
        <v>1550.1851082798901</v>
      </c>
      <c r="Q77" s="51">
        <f ca="1">SUMPRODUCT($CM77:$DD77,INDIRECT(ADDRESS(Q$2,$DH$2)):INDIRECT(ADDRESS(Q$2,$DY$2)))</f>
        <v>1555.1359577851049</v>
      </c>
      <c r="R77" s="51">
        <f ca="1">SUMPRODUCT($CM77:$DD77,INDIRECT(ADDRESS(R$2,$DH$2)):INDIRECT(ADDRESS(R$2,$DY$2)))</f>
        <v>1560.2967261542904</v>
      </c>
      <c r="S77" s="51">
        <f ca="1">SUMPRODUCT($CM77:$DD77,INDIRECT(ADDRESS(S$2,$DH$2)):INDIRECT(ADDRESS(S$2,$DY$2)))</f>
        <v>1566.0275061375726</v>
      </c>
      <c r="T77" s="51">
        <f ca="1">SUMPRODUCT($CM77:$DD77,INDIRECT(ADDRESS(T$2,$DH$2)):INDIRECT(ADDRESS(T$2,$DY$2)))</f>
        <v>1571.5994434740094</v>
      </c>
      <c r="U77" s="51">
        <f ca="1">SUMPRODUCT($CM77:$DD77,INDIRECT(ADDRESS(U$2,$DH$2)):INDIRECT(ADDRESS(U$2,$DY$2)))</f>
        <v>1576.6926418085682</v>
      </c>
      <c r="V77" s="51">
        <f ca="1">SUMPRODUCT($CM77:$DD77,INDIRECT(ADDRESS(V$2,$DH$2)):INDIRECT(ADDRESS(V$2,$DY$2)))</f>
        <v>1581.3381044057103</v>
      </c>
      <c r="W77" s="51">
        <f ca="1">SUMPRODUCT($CM77:$DD77,INDIRECT(ADDRESS(W$2,$DH$2)):INDIRECT(ADDRESS(W$2,$DY$2)))</f>
        <v>1587.7996006034562</v>
      </c>
      <c r="X77" s="51">
        <f ca="1">SUMPRODUCT($CM77:$DD77,INDIRECT(ADDRESS(X$2,$DH$2)):INDIRECT(ADDRESS(X$2,$DY$2)))</f>
        <v>1593.0706265617578</v>
      </c>
      <c r="Y77" s="51">
        <f ca="1">SUMPRODUCT($CM77:$DD77,INDIRECT(ADDRESS(Y$2,$DH$2)):INDIRECT(ADDRESS(Y$2,$DY$2)))</f>
        <v>1598.5765563469167</v>
      </c>
      <c r="Z77" s="51">
        <f ca="1">SUMPRODUCT($CM77:$DD77,INDIRECT(ADDRESS(Z$2,$DH$2)):INDIRECT(ADDRESS(Z$2,$DY$2)))</f>
        <v>1604.4952175826754</v>
      </c>
      <c r="AA77" s="51">
        <f ca="1">SUMPRODUCT($CM77:$DD77,INDIRECT(ADDRESS(AA$2,$DH$2)):INDIRECT(ADDRESS(AA$2,$DY$2)))</f>
        <v>1610.2295364914403</v>
      </c>
      <c r="AB77" s="51">
        <f ca="1">SUMPRODUCT($CM77:$DD77,INDIRECT(ADDRESS(AB$2,$DH$2)):INDIRECT(ADDRESS(AB$2,$DY$2)))</f>
        <v>1614.5238867812959</v>
      </c>
      <c r="AC77" s="51">
        <f ca="1">SUMPRODUCT($CM77:$DD77,INDIRECT(ADDRESS(AC$2,$DH$2)):INDIRECT(ADDRESS(AC$2,$DY$2)))</f>
        <v>1619.0433122400364</v>
      </c>
      <c r="AD77" s="51">
        <f ca="1">SUMPRODUCT($CM77:$DD77,INDIRECT(ADDRESS(AD$2,$DH$2)):INDIRECT(ADDRESS(AD$2,$DY$2)))</f>
        <v>1622.9791703280966</v>
      </c>
      <c r="AE77" s="51">
        <f ca="1">SUMPRODUCT($CM77:$DD77,INDIRECT(ADDRESS(AE$2,$DH$2)):INDIRECT(ADDRESS(AE$2,$DY$2)))</f>
        <v>1626.5641320565467</v>
      </c>
      <c r="AF77" s="51">
        <f ca="1">SUMPRODUCT($CM77:$DD77,INDIRECT(ADDRESS(AF$2,$DH$2)):INDIRECT(ADDRESS(AF$2,$DY$2)))</f>
        <v>1630.4236758857596</v>
      </c>
      <c r="AG77" s="51">
        <f ca="1">SUMPRODUCT($CM77:$DD77,INDIRECT(ADDRESS(AG$2,$DH$2)):INDIRECT(ADDRESS(AG$2,$DY$2)))</f>
        <v>1634.7778158046822</v>
      </c>
      <c r="AH77" s="51">
        <f ca="1">SUMPRODUCT($CM77:$DD77,INDIRECT(ADDRESS(AH$2,$DH$2)):INDIRECT(ADDRESS(AH$2,$DY$2)))</f>
        <v>1639.3265291217447</v>
      </c>
      <c r="AI77" s="51">
        <f ca="1">SUMPRODUCT($CM77:$DD77,INDIRECT(ADDRESS(AI$2,$DH$2)):INDIRECT(ADDRESS(AI$2,$DY$2)))</f>
        <v>1645.1615103915365</v>
      </c>
      <c r="AJ77" s="51">
        <f ca="1">SUMPRODUCT($CM77:$DD77,INDIRECT(ADDRESS(AJ$2,$DH$2)):INDIRECT(ADDRESS(AJ$2,$DY$2)))</f>
        <v>1649.3351949812031</v>
      </c>
      <c r="AK77" s="51">
        <f ca="1">SUMPRODUCT($CM77:$DD77,INDIRECT(ADDRESS(AK$2,$DH$2)):INDIRECT(ADDRESS(AK$2,$DY$2)))</f>
        <v>1654.6712230211033</v>
      </c>
      <c r="AL77" s="51">
        <f ca="1">SUMPRODUCT($CM77:$DD77,INDIRECT(ADDRESS(AL$2,$DH$2)):INDIRECT(ADDRESS(AL$2,$DY$2)))</f>
        <v>1660.0367318789031</v>
      </c>
      <c r="AM77" s="51">
        <f ca="1">SUMPRODUCT($CM77:$DD77,INDIRECT(ADDRESS(AM$2,$DH$2)):INDIRECT(ADDRESS(AM$2,$DY$2)))</f>
        <v>1665.1192248848633</v>
      </c>
      <c r="AN77" s="51">
        <f ca="1">SUMPRODUCT($CM77:$DD77,INDIRECT(ADDRESS(AN$2,$DH$2)):INDIRECT(ADDRESS(AN$2,$DY$2)))</f>
        <v>1669.6339173380693</v>
      </c>
      <c r="AO77" s="51">
        <f ca="1">SUMPRODUCT($CM77:$DD77,INDIRECT(ADDRESS(AO$2,$DH$2)):INDIRECT(ADDRESS(AO$2,$DY$2)))</f>
        <v>1674.4917665116313</v>
      </c>
      <c r="AP77" s="51">
        <f ca="1">SUMPRODUCT($CM77:$DD77,INDIRECT(ADDRESS(AP$2,$DH$2)):INDIRECT(ADDRESS(AP$2,$DY$2)))</f>
        <v>1679.3391393817442</v>
      </c>
      <c r="AQ77" s="51">
        <f ca="1">SUMPRODUCT($CM77:$DD77,INDIRECT(ADDRESS(AQ$2,$DH$2)):INDIRECT(ADDRESS(AQ$2,$DY$2)))</f>
        <v>1683.7853478949687</v>
      </c>
      <c r="AR77" s="51">
        <f ca="1">SUMPRODUCT($CM77:$DD77,INDIRECT(ADDRESS(AR$2,$DH$2)):INDIRECT(ADDRESS(AR$2,$DY$2)))</f>
        <v>1688.579430059413</v>
      </c>
      <c r="AS77" s="51">
        <f ca="1">SUMPRODUCT($CM77:$DD77,INDIRECT(ADDRESS(AS$2,$DH$2)):INDIRECT(ADDRESS(AS$2,$DY$2)))</f>
        <v>1693.3735122238572</v>
      </c>
      <c r="AT77" s="51">
        <f ca="1">SUMPRODUCT($CM77:$DD77,INDIRECT(ADDRESS(AT$2,$DH$2)):INDIRECT(ADDRESS(AT$2,$DY$2)))</f>
        <v>1697.9553553942783</v>
      </c>
      <c r="AU77" s="51">
        <f ca="1">SUMPRODUCT($CM77:$DD77,INDIRECT(ADDRESS(AU$2,$DH$2)):INDIRECT(ADDRESS(AU$2,$DY$2)))</f>
        <v>1702.8138349296564</v>
      </c>
      <c r="AV77" s="51">
        <f ca="1">SUMPRODUCT($CM77:$DD77,INDIRECT(ADDRESS(AV$2,$DH$2)):INDIRECT(ADDRESS(AV$2,$DY$2)))</f>
        <v>1708.4333799953008</v>
      </c>
      <c r="AW77" s="51">
        <f ca="1">SUMPRODUCT($CM77:$DD77,INDIRECT(ADDRESS(AW$2,$DH$2)):INDIRECT(ADDRESS(AW$2,$DY$2)))</f>
        <v>1713.8865253780871</v>
      </c>
      <c r="AX77" s="51">
        <f ca="1">SUMPRODUCT($CM77:$DD77,INDIRECT(ADDRESS(AX$2,$DH$2)):INDIRECT(ADDRESS(AX$2,$DY$2)))</f>
        <v>1719.5858009545339</v>
      </c>
      <c r="AY77" s="51">
        <f ca="1">SUMPRODUCT($CM77:$DD77,INDIRECT(ADDRESS(AY$2,$DH$2)):INDIRECT(ADDRESS(AY$2,$DY$2)))</f>
        <v>1724.5064995251155</v>
      </c>
      <c r="AZ77" s="51">
        <f ca="1">SUMPRODUCT($CM77:$DD77,INDIRECT(ADDRESS(AZ$2,$DH$2)):INDIRECT(ADDRESS(AZ$2,$DY$2)))</f>
        <v>1727.9930484540589</v>
      </c>
      <c r="BA77" s="51">
        <f ca="1">SUMPRODUCT($CM77:$DD77,INDIRECT(ADDRESS(BA$2,$DH$2)):INDIRECT(ADDRESS(BA$2,$DY$2)))</f>
        <v>1731.1729968768425</v>
      </c>
      <c r="BB77" s="51">
        <f ca="1">SUMPRODUCT($CM77:$DD77,INDIRECT(ADDRESS(BB$2,$DH$2)):INDIRECT(ADDRESS(BB$2,$DY$2)))</f>
        <v>1734.5723710272557</v>
      </c>
      <c r="BC77" s="51">
        <f ca="1">SUMPRODUCT($CM77:$DD77,INDIRECT(ADDRESS(BC$2,$DH$2)):INDIRECT(ADDRESS(BC$2,$DY$2)))</f>
        <v>1737.5464548986433</v>
      </c>
      <c r="BD77" s="51">
        <f ca="1">SUMPRODUCT($CM77:$DD77,INDIRECT(ADDRESS(BD$2,$DH$2)):INDIRECT(ADDRESS(BD$2,$DY$2)))</f>
        <v>1740.456624356824</v>
      </c>
      <c r="BE77" s="51">
        <f ca="1">SUMPRODUCT($CM77:$DD77,INDIRECT(ADDRESS(BE$2,$DH$2)):INDIRECT(ADDRESS(BE$2,$DY$2)))</f>
        <v>1743.5488083847192</v>
      </c>
      <c r="BF77" s="51">
        <f ca="1">SUMPRODUCT($CM77:$DD77,INDIRECT(ADDRESS(BF$2,$DH$2)):INDIRECT(ADDRESS(BF$2,$DY$2)))</f>
        <v>1746.8679947104445</v>
      </c>
      <c r="BG77" s="51">
        <f ca="1">SUMPRODUCT($CM77:$DD77,INDIRECT(ADDRESS(BG$2,$DH$2)):INDIRECT(ADDRESS(BG$2,$DY$2)))</f>
        <v>1751.6659152747238</v>
      </c>
      <c r="BH77" s="51">
        <f ca="1">SUMPRODUCT($CM77:$DD77,INDIRECT(ADDRESS(BH$2,$DH$2)):INDIRECT(ADDRESS(BH$2,$DY$2)))</f>
        <v>1756.3337114422238</v>
      </c>
      <c r="BI77" s="51">
        <f ca="1">SUMPRODUCT($CM77:$DD77,INDIRECT(ADDRESS(BI$2,$DH$2)):INDIRECT(ADDRESS(BI$2,$DY$2)))</f>
        <v>1761.0015076097238</v>
      </c>
      <c r="BJ77" s="51">
        <f ca="1">SUMPRODUCT($CM77:$DD77,INDIRECT(ADDRESS(BJ$2,$DH$2)):INDIRECT(ADDRESS(BJ$2,$DY$2)))</f>
        <v>1765.6693037772238</v>
      </c>
      <c r="BK77" s="51">
        <f ca="1">SUMPRODUCT($CM77:$DD77,INDIRECT(ADDRESS(BK$2,$DH$2)):INDIRECT(ADDRESS(BK$2,$DY$2)))</f>
        <v>1770.3370999447238</v>
      </c>
      <c r="BL77" s="51">
        <f ca="1">SUMPRODUCT($CM77:$DD77,INDIRECT(ADDRESS(BL$2,$DH$2)):INDIRECT(ADDRESS(BL$2,$DY$2)))</f>
        <v>1774.0447120150579</v>
      </c>
      <c r="BM77" s="51">
        <f ca="1">SUMPRODUCT($CM77:$DD77,INDIRECT(ADDRESS(BM$2,$DH$2)):INDIRECT(ADDRESS(BM$2,$DY$2)))</f>
        <v>1777.752324085392</v>
      </c>
      <c r="BN77" s="51">
        <f ca="1">SUMPRODUCT($CM77:$DD77,INDIRECT(ADDRESS(BN$2,$DH$2)):INDIRECT(ADDRESS(BN$2,$DY$2)))</f>
        <v>1781.4599361557262</v>
      </c>
      <c r="BO77" s="51">
        <f ca="1">SUMPRODUCT($CM77:$DD77,INDIRECT(ADDRESS(BO$2,$DH$2)):INDIRECT(ADDRESS(BO$2,$DY$2)))</f>
        <v>1785.1675482260598</v>
      </c>
      <c r="BP77" s="51">
        <f ca="1">SUMPRODUCT($CM77:$DD77,INDIRECT(ADDRESS(BP$2,$DH$2)):INDIRECT(ADDRESS(BP$2,$DY$2)))</f>
        <v>1788.8751602963939</v>
      </c>
      <c r="BQ77" s="51">
        <f ca="1">SUMPRODUCT($CM77:$DD77,INDIRECT(ADDRESS(BQ$2,$DH$2)):INDIRECT(ADDRESS(BQ$2,$DY$2)))</f>
        <v>1792.582772366728</v>
      </c>
      <c r="BR77" s="51">
        <f ca="1">SUMPRODUCT($CM77:$DD77,INDIRECT(ADDRESS(BR$2,$DH$2)):INDIRECT(ADDRESS(BR$2,$DY$2)))</f>
        <v>1796.2903844370621</v>
      </c>
      <c r="BS77" s="51">
        <f ca="1">SUMPRODUCT($CM77:$DD77,INDIRECT(ADDRESS(BS$2,$DH$2)):INDIRECT(ADDRESS(BS$2,$DY$2)))</f>
        <v>1801.2485608243078</v>
      </c>
      <c r="BT77" s="51">
        <f ca="1">SUMPRODUCT($CM77:$DD77,INDIRECT(ADDRESS(BT$2,$DH$2)):INDIRECT(ADDRESS(BT$2,$DY$2)))</f>
        <v>1804.9561728946419</v>
      </c>
      <c r="BU77" s="51">
        <f ca="1">SUMPRODUCT($CM77:$DD77,INDIRECT(ADDRESS(BU$2,$DH$2)):INDIRECT(ADDRESS(BU$2,$DY$2)))</f>
        <v>1808.663784964976</v>
      </c>
      <c r="BV77" s="51">
        <f ca="1">SUMPRODUCT($CM77:$DD77,INDIRECT(ADDRESS(BV$2,$DH$2)):INDIRECT(ADDRESS(BV$2,$DY$2)))</f>
        <v>1812.3713970353101</v>
      </c>
      <c r="BW77" s="51">
        <f ca="1">SUMPRODUCT($CM77:$DD77,INDIRECT(ADDRESS(BW$2,$DH$2)):INDIRECT(ADDRESS(BW$2,$DY$2)))</f>
        <v>1816.0790091056438</v>
      </c>
      <c r="BX77" s="51">
        <f ca="1">SUMPRODUCT($CM77:$DD77,INDIRECT(ADDRESS(BX$2,$DH$2)):INDIRECT(ADDRESS(BX$2,$DY$2)))</f>
        <v>1820.7468052731442</v>
      </c>
      <c r="BY77" s="51">
        <f ca="1">SUMPRODUCT($CM77:$DD77,INDIRECT(ADDRESS(BY$2,$DH$2)):INDIRECT(ADDRESS(BY$2,$DY$2)))</f>
        <v>1825.4146014406442</v>
      </c>
      <c r="BZ77" s="51">
        <f ca="1">SUMPRODUCT($CM77:$DD77,INDIRECT(ADDRESS(BZ$2,$DH$2)):INDIRECT(ADDRESS(BZ$2,$DY$2)))</f>
        <v>1830.0823976081442</v>
      </c>
      <c r="CA77" s="51">
        <f ca="1">SUMPRODUCT($CM77:$DD77,INDIRECT(ADDRESS(CA$2,$DH$2)):INDIRECT(ADDRESS(CA$2,$DY$2)))</f>
        <v>1834.7501937756442</v>
      </c>
      <c r="CB77" s="51">
        <f ca="1">SUMPRODUCT($CM77:$DD77,INDIRECT(ADDRESS(CB$2,$DH$2)):INDIRECT(ADDRESS(CB$2,$DY$2)))</f>
        <v>1839.4179899431442</v>
      </c>
      <c r="CC77" s="51">
        <f ca="1">SUMPRODUCT($CM77:$DD77,INDIRECT(ADDRESS(CC$2,$DH$2)):INDIRECT(ADDRESS(CC$2,$DY$2)))</f>
        <v>1844.0857861106442</v>
      </c>
      <c r="CD77" s="51">
        <f ca="1">SUMPRODUCT($CM77:$DD77,INDIRECT(ADDRESS(CD$2,$DH$2)):INDIRECT(ADDRESS(CD$2,$DY$2)))</f>
        <v>1848.7535822781442</v>
      </c>
      <c r="CF77" s="51">
        <f t="shared" ca="1" si="10"/>
        <v>18166.250255353341</v>
      </c>
      <c r="CG77" s="51">
        <f t="shared" ca="1" si="10"/>
        <v>18955.447025631391</v>
      </c>
      <c r="CH77" s="51">
        <f t="shared" ca="1" si="10"/>
        <v>19661.96240737577</v>
      </c>
      <c r="CI77" s="51">
        <f t="shared" ca="1" si="10"/>
        <v>20356.384509586656</v>
      </c>
      <c r="CJ77" s="51">
        <f t="shared" ca="1" si="10"/>
        <v>20967.165836757409</v>
      </c>
      <c r="CK77" s="51">
        <f t="shared" ca="1" si="10"/>
        <v>21539.491762407299</v>
      </c>
      <c r="CM77" s="1">
        <f>VLOOKUP($A77,Auxiliar_OPEX_CustosUnit!$A$4:$BT$129,COLUMN(Auxiliar_OPEX_CustosUnit!S$2),0)</f>
        <v>0</v>
      </c>
      <c r="CN77" s="1">
        <f>VLOOKUP($A77,Auxiliar_OPEX_CustosUnit!$A$4:$BT$129,COLUMN(Auxiliar_OPEX_CustosUnit!T$2),0)</f>
        <v>0</v>
      </c>
      <c r="CO77" s="1">
        <f>VLOOKUP($A77,Auxiliar_OPEX_CustosUnit!$A$4:$BT$129,COLUMN(Auxiliar_OPEX_CustosUnit!U$2),0)</f>
        <v>454.74628347696699</v>
      </c>
      <c r="CP77" s="1">
        <f>VLOOKUP($A77,Auxiliar_OPEX_CustosUnit!$A$4:$BT$129,COLUMN(Auxiliar_OPEX_CustosUnit!V$2),0)</f>
        <v>0</v>
      </c>
      <c r="CQ77" s="1">
        <f>VLOOKUP($A77,Auxiliar_OPEX_CustosUnit!$A$4:$BT$129,COLUMN(Auxiliar_OPEX_CustosUnit!W$2),0)</f>
        <v>0</v>
      </c>
      <c r="CR77" s="1">
        <f>VLOOKUP($A77,Auxiliar_OPEX_CustosUnit!$A$4:$BT$129,COLUMN(Auxiliar_OPEX_CustosUnit!X$2),0)</f>
        <v>0</v>
      </c>
      <c r="CS77" s="1">
        <f>VLOOKUP($A77,Auxiliar_OPEX_CustosUnit!$A$4:$BT$129,COLUMN(Auxiliar_OPEX_CustosUnit!Y$2),0)</f>
        <v>0</v>
      </c>
      <c r="CT77" s="1">
        <f>VLOOKUP($A77,Auxiliar_OPEX_CustosUnit!$A$4:$BT$129,COLUMN(Auxiliar_OPEX_CustosUnit!Z$2),0)</f>
        <v>0</v>
      </c>
      <c r="CU77" s="1">
        <f>VLOOKUP($A77,Auxiliar_OPEX_CustosUnit!$A$4:$BT$129,COLUMN(Auxiliar_OPEX_CustosUnit!AA$2),0)</f>
        <v>0.29161784673191998</v>
      </c>
      <c r="CV77" s="1">
        <f>VLOOKUP($A77,Auxiliar_OPEX_CustosUnit!$A$4:$BT$129,COLUMN(Auxiliar_OPEX_CustosUnit!AB$2),0)</f>
        <v>0</v>
      </c>
      <c r="CW77" s="1">
        <f>VLOOKUP($A77,Auxiliar_OPEX_CustosUnit!$A$4:$BT$129,COLUMN(Auxiliar_OPEX_CustosUnit!AC$2),0)</f>
        <v>5.8961635799999997E-5</v>
      </c>
      <c r="CX77" s="1">
        <f>VLOOKUP($A77,Auxiliar_OPEX_CustosUnit!$A$4:$BT$129,COLUMN(Auxiliar_OPEX_CustosUnit!AD$2),0)</f>
        <v>0</v>
      </c>
      <c r="CY77" s="1">
        <f>VLOOKUP($A77,Auxiliar_OPEX_CustosUnit!$A$4:$BT$129,COLUMN(Auxiliar_OPEX_CustosUnit!AE$2),0)</f>
        <v>0</v>
      </c>
      <c r="CZ77" s="1">
        <f>VLOOKUP($A77,Auxiliar_OPEX_CustosUnit!$A$4:$BT$129,COLUMN(Auxiliar_OPEX_CustosUnit!AF$2),0)</f>
        <v>0</v>
      </c>
      <c r="DA77" s="1">
        <f>VLOOKUP($A77,Auxiliar_OPEX_CustosUnit!$A$4:$BT$129,COLUMN(Auxiliar_OPEX_CustosUnit!AG$2),0)</f>
        <v>0</v>
      </c>
      <c r="DB77" s="1">
        <f>VLOOKUP($A77,Auxiliar_OPEX_CustosUnit!$A$4:$BT$129,COLUMN(Auxiliar_OPEX_CustosUnit!AH$2),0)</f>
        <v>0</v>
      </c>
      <c r="DC77" s="1">
        <f>VLOOKUP($A77,Auxiliar_OPEX_CustosUnit!$A$4:$BT$129,COLUMN(Auxiliar_OPEX_CustosUnit!AI$2),0)</f>
        <v>0</v>
      </c>
      <c r="DD77" s="1">
        <f>VLOOKUP($A77,Auxiliar_OPEX_CustosUnit!$A$4:$BT$129,COLUMN(Auxiliar_OPEX_CustosUnit!AJ$2),0)</f>
        <v>0</v>
      </c>
      <c r="DG77" s="60">
        <v>45474</v>
      </c>
      <c r="DH77" s="1">
        <v>1</v>
      </c>
      <c r="DI77" s="1">
        <f>INDEX(Auxiliar_OPEX_Drivers!$B$2:$CH$18,MATCH(Auxiliar_OPEX_M!DI$3,Auxiliar_OPEX_Drivers!$B$2:$B$18,0),MATCH($DG77,Auxiliar_OPEX_Drivers!$B$2:$CH$2,0))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INDEX(Auxiliar_OPEX_Drivers!$B$2:$CH$18,MATCH(Auxiliar_OPEX_M!DK$3,Auxiliar_OPEX_Drivers!$B$2:$B$18,0),MATCH($DG77,Auxiliar_OPEX_Drivers!$B$2:$CH$2,0))</f>
        <v>15.296836858991167</v>
      </c>
      <c r="DL77" s="1">
        <f>INDEX(Auxiliar_OPEX_Drivers!$B$2:$CH$18,MATCH(Auxiliar_OPEX_M!DL$3,Auxiliar_OPEX_Drivers!$B$2:$B$18,0),MATCH($DG77,Auxiliar_OPEX_Drivers!$B$2:$CH$2,0))</f>
        <v>66.716365522822429</v>
      </c>
      <c r="DM77" s="1">
        <f>INDEX(Auxiliar_OPEX_Drivers!$B$2:$CH$18,MATCH(Auxiliar_OPEX_M!DM$3,Auxiliar_OPEX_Drivers!$B$2:$B$18,0),MATCH($DG77,Auxiliar_OPEX_Drivers!$B$2:$CH$2,0))</f>
        <v>13</v>
      </c>
      <c r="DN77" s="1">
        <f>INDEX(Auxiliar_OPEX_Drivers!$B$2:$CH$18,MATCH(Auxiliar_OPEX_M!DN$3,Auxiliar_OPEX_Drivers!$B$2:$B$18,0),MATCH($DG77,Auxiliar_OPEX_Drivers!$B$2:$CH$2,0))</f>
        <v>758.44701041450924</v>
      </c>
      <c r="DO77" s="1">
        <f>INDEX(Auxiliar_OPEX_Drivers!$B$2:$CH$18,MATCH(Auxiliar_OPEX_M!DO$3,Auxiliar_OPEX_Drivers!$B$2:$B$18,0),MATCH($DG77,Auxiliar_OPEX_Drivers!$B$2:$CH$2,0))</f>
        <v>12</v>
      </c>
      <c r="DP77" s="1">
        <f>INDEX(Auxiliar_OPEX_Drivers!$B$2:$CH$18,MATCH(Auxiliar_OPEX_M!DP$3,Auxiliar_OPEX_Drivers!$B$2:$B$18,0),MATCH($DG77,Auxiliar_OPEX_Drivers!$B$2:$CH$2,0))</f>
        <v>205.92573039971722</v>
      </c>
      <c r="DQ77" s="1">
        <f>INDEX(Auxiliar_OPEX_Drivers!$B$2:$CH$18,MATCH(Auxiliar_OPEX_M!DQ$3,Auxiliar_OPEX_Drivers!$B$2:$B$18,0),MATCH($DG77,Auxiliar_OPEX_Drivers!$B$2:$CH$2,0))</f>
        <v>37.324209214747796</v>
      </c>
      <c r="DR77" s="1">
        <f>INDEX(Auxiliar_OPEX_Drivers!$B$2:$CH$18,MATCH(Auxiliar_OPEX_M!DR$3,Auxiliar_OPEX_Drivers!$B$2:$B$18,0),MATCH($DG77,Auxiliar_OPEX_Drivers!$B$2:$CH$2,0))</f>
        <v>22228296.113145046</v>
      </c>
      <c r="DS77" s="1">
        <f>INDEX(Auxiliar_OPEX_Drivers!$B$2:$CH$18,MATCH(Auxiliar_OPEX_M!DS$3,Auxiliar_OPEX_Drivers!$B$2:$B$18,0),MATCH($DG77,Auxiliar_OPEX_Drivers!$B$2:$CH$2,0))</f>
        <v>79166.666666666701</v>
      </c>
      <c r="DT77" s="1">
        <f>INDEX(Auxiliar_OPEX_Drivers!$B$2:$CH$18,MATCH(Auxiliar_OPEX_M!DT$3,Auxiliar_OPEX_Drivers!$B$2:$B$18,0),MATCH($DG77,Auxiliar_OPEX_Drivers!$B$2:$CH$2,0))</f>
        <v>12425.523061938771</v>
      </c>
      <c r="DU77" s="1">
        <f>INDEX(Auxiliar_OPEX_Drivers!$B$2:$CH$18,MATCH(Auxiliar_OPEX_M!DU$3,Auxiliar_OPEX_Drivers!$B$2:$B$18,0),MATCH($DG77,Auxiliar_OPEX_Drivers!$B$2:$CH$2,0))</f>
        <v>6579.8414496034338</v>
      </c>
      <c r="DV77" s="1">
        <f>INDEX(Auxiliar_OPEX_Drivers!$B$2:$CH$18,MATCH(Auxiliar_OPEX_M!DV$3,Auxiliar_OPEX_Drivers!$B$2:$B$18,0),MATCH($DG77,Auxiliar_OPEX_Drivers!$B$2:$CH$2,0))</f>
        <v>2658076.569591939</v>
      </c>
      <c r="DW77" s="1">
        <f>INDEX(Auxiliar_OPEX_Drivers!$B$2:$CH$18,MATCH(Auxiliar_OPEX_M!DW$3,Auxiliar_OPEX_Drivers!$B$2:$B$18,0),MATCH($DG77,Auxiliar_OPEX_Drivers!$B$2:$CH$2,0))</f>
        <v>12246.508116269941</v>
      </c>
      <c r="DX77" s="1">
        <f>INDEX(Auxiliar_OPEX_Drivers!$B$2:$CH$18,MATCH(Auxiliar_OPEX_M!DX$3,Auxiliar_OPEX_Drivers!$B$2:$B$18,0),MATCH($DG77,Auxiliar_OPEX_Drivers!$B$2:$CH$2,0))</f>
        <v>2685315.2517674807</v>
      </c>
      <c r="DY77" s="1">
        <f>INDEX(Auxiliar_OPEX_Drivers!$B$2:$CH$18,MATCH(Auxiliar_OPEX_M!DY$3,Auxiliar_OPEX_Drivers!$B$2:$B$18,0),MATCH($DG77,Auxiliar_OPEX_Drivers!$B$2:$CH$2,0))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3063.7126842084826</v>
      </c>
      <c r="E78" s="51">
        <f ca="1">SUMPRODUCT($CM78:$DD78,INDIRECT(ADDRESS(E$2,$DH$2)):INDIRECT(ADDRESS(E$2,$DY$2)))</f>
        <v>3075.3066497097288</v>
      </c>
      <c r="F78" s="51">
        <f ca="1">SUMPRODUCT($CM78:$DD78,INDIRECT(ADDRESS(F$2,$DH$2)):INDIRECT(ADDRESS(F$2,$DY$2)))</f>
        <v>3087.1412541532118</v>
      </c>
      <c r="G78" s="51">
        <f ca="1">SUMPRODUCT($CM78:$DD78,INDIRECT(ADDRESS(G$2,$DH$2)):INDIRECT(ADDRESS(G$2,$DY$2)))</f>
        <v>3098.1238916727361</v>
      </c>
      <c r="H78" s="51">
        <f ca="1">SUMPRODUCT($CM78:$DD78,INDIRECT(ADDRESS(H$2,$DH$2)):INDIRECT(ADDRESS(H$2,$DY$2)))</f>
        <v>3110.0054780474939</v>
      </c>
      <c r="I78" s="51">
        <f ca="1">SUMPRODUCT($CM78:$DD78,INDIRECT(ADDRESS(I$2,$DH$2)):INDIRECT(ADDRESS(I$2,$DY$2)))</f>
        <v>3122.3147400044036</v>
      </c>
      <c r="J78" s="51">
        <f ca="1">SUMPRODUCT($CM78:$DD78,INDIRECT(ADDRESS(J$2,$DH$2)):INDIRECT(ADDRESS(J$2,$DY$2)))</f>
        <v>3133.7763009647847</v>
      </c>
      <c r="K78" s="51">
        <f ca="1">SUMPRODUCT($CM78:$DD78,INDIRECT(ADDRESS(K$2,$DH$2)):INDIRECT(ADDRESS(K$2,$DY$2)))</f>
        <v>3147.5653819152676</v>
      </c>
      <c r="L78" s="51">
        <f ca="1">SUMPRODUCT($CM78:$DD78,INDIRECT(ADDRESS(L$2,$DH$2)):INDIRECT(ADDRESS(L$2,$DY$2)))</f>
        <v>3160.4410591997225</v>
      </c>
      <c r="M78" s="51">
        <f ca="1">SUMPRODUCT($CM78:$DD78,INDIRECT(ADDRESS(M$2,$DH$2)):INDIRECT(ADDRESS(M$2,$DY$2)))</f>
        <v>3171.657203555741</v>
      </c>
      <c r="N78" s="51">
        <f ca="1">SUMPRODUCT($CM78:$DD78,INDIRECT(ADDRESS(N$2,$DH$2)):INDIRECT(ADDRESS(N$2,$DY$2)))</f>
        <v>3183.8532565564906</v>
      </c>
      <c r="O78" s="51">
        <f ca="1">SUMPRODUCT($CM78:$DD78,INDIRECT(ADDRESS(O$2,$DH$2)):INDIRECT(ADDRESS(O$2,$DY$2)))</f>
        <v>3197.195493747301</v>
      </c>
      <c r="P78" s="51">
        <f ca="1">SUMPRODUCT($CM78:$DD78,INDIRECT(ADDRESS(P$2,$DH$2)):INDIRECT(ADDRESS(P$2,$DY$2)))</f>
        <v>3208.8210661972894</v>
      </c>
      <c r="Q78" s="51">
        <f ca="1">SUMPRODUCT($CM78:$DD78,INDIRECT(ADDRESS(Q$2,$DH$2)):INDIRECT(ADDRESS(Q$2,$DY$2)))</f>
        <v>3219.7254390198345</v>
      </c>
      <c r="R78" s="51">
        <f ca="1">SUMPRODUCT($CM78:$DD78,INDIRECT(ADDRESS(R$2,$DH$2)):INDIRECT(ADDRESS(R$2,$DY$2)))</f>
        <v>3231.0921635161308</v>
      </c>
      <c r="S78" s="51">
        <f ca="1">SUMPRODUCT($CM78:$DD78,INDIRECT(ADDRESS(S$2,$DH$2)):INDIRECT(ADDRESS(S$2,$DY$2)))</f>
        <v>3243.7143531900174</v>
      </c>
      <c r="T78" s="51">
        <f ca="1">SUMPRODUCT($CM78:$DD78,INDIRECT(ADDRESS(T$2,$DH$2)):INDIRECT(ADDRESS(T$2,$DY$2)))</f>
        <v>3255.9866878663938</v>
      </c>
      <c r="U78" s="51">
        <f ca="1">SUMPRODUCT($CM78:$DD78,INDIRECT(ADDRESS(U$2,$DH$2)):INDIRECT(ADDRESS(U$2,$DY$2)))</f>
        <v>3267.2045876310094</v>
      </c>
      <c r="V78" s="51">
        <f ca="1">SUMPRODUCT($CM78:$DD78,INDIRECT(ADDRESS(V$2,$DH$2)):INDIRECT(ADDRESS(V$2,$DY$2)))</f>
        <v>3277.4363379678098</v>
      </c>
      <c r="W78" s="51">
        <f ca="1">SUMPRODUCT($CM78:$DD78,INDIRECT(ADDRESS(W$2,$DH$2)):INDIRECT(ADDRESS(W$2,$DY$2)))</f>
        <v>3290.0902084425625</v>
      </c>
      <c r="X78" s="51">
        <f ca="1">SUMPRODUCT($CM78:$DD78,INDIRECT(ADDRESS(X$2,$DH$2)):INDIRECT(ADDRESS(X$2,$DY$2)))</f>
        <v>3301.6997781024957</v>
      </c>
      <c r="Y78" s="51">
        <f ca="1">SUMPRODUCT($CM78:$DD78,INDIRECT(ADDRESS(Y$2,$DH$2)):INDIRECT(ADDRESS(Y$2,$DY$2)))</f>
        <v>3313.8267294567813</v>
      </c>
      <c r="Z78" s="51">
        <f ca="1">SUMPRODUCT($CM78:$DD78,INDIRECT(ADDRESS(Z$2,$DH$2)):INDIRECT(ADDRESS(Z$2,$DY$2)))</f>
        <v>3326.8627324007371</v>
      </c>
      <c r="AA78" s="51">
        <f ca="1">SUMPRODUCT($CM78:$DD78,INDIRECT(ADDRESS(AA$2,$DH$2)):INDIRECT(ADDRESS(AA$2,$DY$2)))</f>
        <v>3339.4927166486286</v>
      </c>
      <c r="AB78" s="51">
        <f ca="1">SUMPRODUCT($CM78:$DD78,INDIRECT(ADDRESS(AB$2,$DH$2)):INDIRECT(ADDRESS(AB$2,$DY$2)))</f>
        <v>3348.951133136924</v>
      </c>
      <c r="AC78" s="51">
        <f ca="1">SUMPRODUCT($CM78:$DD78,INDIRECT(ADDRESS(AC$2,$DH$2)):INDIRECT(ADDRESS(AC$2,$DY$2)))</f>
        <v>3358.9052834486843</v>
      </c>
      <c r="AD78" s="51">
        <f ca="1">SUMPRODUCT($CM78:$DD78,INDIRECT(ADDRESS(AD$2,$DH$2)):INDIRECT(ADDRESS(AD$2,$DY$2)))</f>
        <v>3367.5741116818258</v>
      </c>
      <c r="AE78" s="51">
        <f ca="1">SUMPRODUCT($CM78:$DD78,INDIRECT(ADDRESS(AE$2,$DH$2)):INDIRECT(ADDRESS(AE$2,$DY$2)))</f>
        <v>3375.4700816967493</v>
      </c>
      <c r="AF78" s="51">
        <f ca="1">SUMPRODUCT($CM78:$DD78,INDIRECT(ADDRESS(AF$2,$DH$2)):INDIRECT(ADDRESS(AF$2,$DY$2)))</f>
        <v>3383.9708258204319</v>
      </c>
      <c r="AG78" s="51">
        <f ca="1">SUMPRODUCT($CM78:$DD78,INDIRECT(ADDRESS(AG$2,$DH$2)):INDIRECT(ADDRESS(AG$2,$DY$2)))</f>
        <v>3393.5609304979121</v>
      </c>
      <c r="AH78" s="51">
        <f ca="1">SUMPRODUCT($CM78:$DD78,INDIRECT(ADDRESS(AH$2,$DH$2)):INDIRECT(ADDRESS(AH$2,$DY$2)))</f>
        <v>3403.5795880676651</v>
      </c>
      <c r="AI78" s="51">
        <f ca="1">SUMPRODUCT($CM78:$DD78,INDIRECT(ADDRESS(AI$2,$DH$2)):INDIRECT(ADDRESS(AI$2,$DY$2)))</f>
        <v>3414.7971103826071</v>
      </c>
      <c r="AJ78" s="51">
        <f ca="1">SUMPRODUCT($CM78:$DD78,INDIRECT(ADDRESS(AJ$2,$DH$2)):INDIRECT(ADDRESS(AJ$2,$DY$2)))</f>
        <v>3423.9897575760842</v>
      </c>
      <c r="AK78" s="51">
        <f ca="1">SUMPRODUCT($CM78:$DD78,INDIRECT(ADDRESS(AK$2,$DH$2)):INDIRECT(ADDRESS(AK$2,$DY$2)))</f>
        <v>3435.7424959853893</v>
      </c>
      <c r="AL78" s="51">
        <f ca="1">SUMPRODUCT($CM78:$DD78,INDIRECT(ADDRESS(AL$2,$DH$2)):INDIRECT(ADDRESS(AL$2,$DY$2)))</f>
        <v>3447.5601666510993</v>
      </c>
      <c r="AM78" s="51">
        <f ca="1">SUMPRODUCT($CM78:$DD78,INDIRECT(ADDRESS(AM$2,$DH$2)):INDIRECT(ADDRESS(AM$2,$DY$2)))</f>
        <v>3458.7544876553211</v>
      </c>
      <c r="AN78" s="51">
        <f ca="1">SUMPRODUCT($CM78:$DD78,INDIRECT(ADDRESS(AN$2,$DH$2)):INDIRECT(ADDRESS(AN$2,$DY$2)))</f>
        <v>3468.6982134011828</v>
      </c>
      <c r="AO78" s="51">
        <f ca="1">SUMPRODUCT($CM78:$DD78,INDIRECT(ADDRESS(AO$2,$DH$2)):INDIRECT(ADDRESS(AO$2,$DY$2)))</f>
        <v>3479.3977506115989</v>
      </c>
      <c r="AP78" s="51">
        <f ca="1">SUMPRODUCT($CM78:$DD78,INDIRECT(ADDRESS(AP$2,$DH$2)):INDIRECT(ADDRESS(AP$2,$DY$2)))</f>
        <v>3490.0742134953784</v>
      </c>
      <c r="AQ78" s="51">
        <f ca="1">SUMPRODUCT($CM78:$DD78,INDIRECT(ADDRESS(AQ$2,$DH$2)):INDIRECT(ADDRESS(AQ$2,$DY$2)))</f>
        <v>3499.8671016096114</v>
      </c>
      <c r="AR78" s="51">
        <f ca="1">SUMPRODUCT($CM78:$DD78,INDIRECT(ADDRESS(AR$2,$DH$2)):INDIRECT(ADDRESS(AR$2,$DY$2)))</f>
        <v>3510.4261903494235</v>
      </c>
      <c r="AS78" s="51">
        <f ca="1">SUMPRODUCT($CM78:$DD78,INDIRECT(ADDRESS(AS$2,$DH$2)):INDIRECT(ADDRESS(AS$2,$DY$2)))</f>
        <v>3520.9852790892351</v>
      </c>
      <c r="AT78" s="51">
        <f ca="1">SUMPRODUCT($CM78:$DD78,INDIRECT(ADDRESS(AT$2,$DH$2)):INDIRECT(ADDRESS(AT$2,$DY$2)))</f>
        <v>3531.0769060094399</v>
      </c>
      <c r="AU78" s="51">
        <f ca="1">SUMPRODUCT($CM78:$DD78,INDIRECT(ADDRESS(AU$2,$DH$2)):INDIRECT(ADDRESS(AU$2,$DY$2)))</f>
        <v>3542.1985044663165</v>
      </c>
      <c r="AV78" s="51">
        <f ca="1">SUMPRODUCT($CM78:$DD78,INDIRECT(ADDRESS(AV$2,$DH$2)):INDIRECT(ADDRESS(AV$2,$DY$2)))</f>
        <v>3554.5756963854683</v>
      </c>
      <c r="AW78" s="51">
        <f ca="1">SUMPRODUCT($CM78:$DD78,INDIRECT(ADDRESS(AW$2,$DH$2)):INDIRECT(ADDRESS(AW$2,$DY$2)))</f>
        <v>3566.5863887417622</v>
      </c>
      <c r="AX78" s="51">
        <f ca="1">SUMPRODUCT($CM78:$DD78,INDIRECT(ADDRESS(AX$2,$DH$2)):INDIRECT(ADDRESS(AX$2,$DY$2)))</f>
        <v>3579.1391891527915</v>
      </c>
      <c r="AY78" s="51">
        <f ca="1">SUMPRODUCT($CM78:$DD78,INDIRECT(ADDRESS(AY$2,$DH$2)):INDIRECT(ADDRESS(AY$2,$DY$2)))</f>
        <v>3589.9771537696661</v>
      </c>
      <c r="AZ78" s="51">
        <f ca="1">SUMPRODUCT($CM78:$DD78,INDIRECT(ADDRESS(AZ$2,$DH$2)):INDIRECT(ADDRESS(AZ$2,$DY$2)))</f>
        <v>3597.6563670734035</v>
      </c>
      <c r="BA78" s="51">
        <f ca="1">SUMPRODUCT($CM78:$DD78,INDIRECT(ADDRESS(BA$2,$DH$2)):INDIRECT(ADDRESS(BA$2,$DY$2)))</f>
        <v>3604.6602849105288</v>
      </c>
      <c r="BB78" s="51">
        <f ca="1">SUMPRODUCT($CM78:$DD78,INDIRECT(ADDRESS(BB$2,$DH$2)):INDIRECT(ADDRESS(BB$2,$DY$2)))</f>
        <v>3612.1474935320766</v>
      </c>
      <c r="BC78" s="51">
        <f ca="1">SUMPRODUCT($CM78:$DD78,INDIRECT(ADDRESS(BC$2,$DH$2)):INDIRECT(ADDRESS(BC$2,$DY$2)))</f>
        <v>3618.6979894227256</v>
      </c>
      <c r="BD78" s="51">
        <f ca="1">SUMPRODUCT($CM78:$DD78,INDIRECT(ADDRESS(BD$2,$DH$2)):INDIRECT(ADDRESS(BD$2,$DY$2)))</f>
        <v>3625.1077121814888</v>
      </c>
      <c r="BE78" s="51">
        <f ca="1">SUMPRODUCT($CM78:$DD78,INDIRECT(ADDRESS(BE$2,$DH$2)):INDIRECT(ADDRESS(BE$2,$DY$2)))</f>
        <v>3631.9183266912964</v>
      </c>
      <c r="BF78" s="51">
        <f ca="1">SUMPRODUCT($CM78:$DD78,INDIRECT(ADDRESS(BF$2,$DH$2)):INDIRECT(ADDRESS(BF$2,$DY$2)))</f>
        <v>3639.2289195754229</v>
      </c>
      <c r="BG78" s="51">
        <f ca="1">SUMPRODUCT($CM78:$DD78,INDIRECT(ADDRESS(BG$2,$DH$2)):INDIRECT(ADDRESS(BG$2,$DY$2)))</f>
        <v>3649.6399845696601</v>
      </c>
      <c r="BH78" s="51">
        <f ca="1">SUMPRODUCT($CM78:$DD78,INDIRECT(ADDRESS(BH$2,$DH$2)):INDIRECT(ADDRESS(BH$2,$DY$2)))</f>
        <v>3659.9209251671186</v>
      </c>
      <c r="BI78" s="51">
        <f ca="1">SUMPRODUCT($CM78:$DD78,INDIRECT(ADDRESS(BI$2,$DH$2)):INDIRECT(ADDRESS(BI$2,$DY$2)))</f>
        <v>3670.2018657645772</v>
      </c>
      <c r="BJ78" s="51">
        <f ca="1">SUMPRODUCT($CM78:$DD78,INDIRECT(ADDRESS(BJ$2,$DH$2)):INDIRECT(ADDRESS(BJ$2,$DY$2)))</f>
        <v>3680.4828063620357</v>
      </c>
      <c r="BK78" s="51">
        <f ca="1">SUMPRODUCT($CM78:$DD78,INDIRECT(ADDRESS(BK$2,$DH$2)):INDIRECT(ADDRESS(BK$2,$DY$2)))</f>
        <v>3690.7637469594943</v>
      </c>
      <c r="BL78" s="51">
        <f ca="1">SUMPRODUCT($CM78:$DD78,INDIRECT(ADDRESS(BL$2,$DH$2)):INDIRECT(ADDRESS(BL$2,$DY$2)))</f>
        <v>3698.929857493395</v>
      </c>
      <c r="BM78" s="51">
        <f ca="1">SUMPRODUCT($CM78:$DD78,INDIRECT(ADDRESS(BM$2,$DH$2)):INDIRECT(ADDRESS(BM$2,$DY$2)))</f>
        <v>3707.0959680272958</v>
      </c>
      <c r="BN78" s="51">
        <f ca="1">SUMPRODUCT($CM78:$DD78,INDIRECT(ADDRESS(BN$2,$DH$2)):INDIRECT(ADDRESS(BN$2,$DY$2)))</f>
        <v>3715.2620785611966</v>
      </c>
      <c r="BO78" s="51">
        <f ca="1">SUMPRODUCT($CM78:$DD78,INDIRECT(ADDRESS(BO$2,$DH$2)):INDIRECT(ADDRESS(BO$2,$DY$2)))</f>
        <v>3723.4281890950974</v>
      </c>
      <c r="BP78" s="51">
        <f ca="1">SUMPRODUCT($CM78:$DD78,INDIRECT(ADDRESS(BP$2,$DH$2)):INDIRECT(ADDRESS(BP$2,$DY$2)))</f>
        <v>3731.5942996289982</v>
      </c>
      <c r="BQ78" s="51">
        <f ca="1">SUMPRODUCT($CM78:$DD78,INDIRECT(ADDRESS(BQ$2,$DH$2)):INDIRECT(ADDRESS(BQ$2,$DY$2)))</f>
        <v>3739.7604101628986</v>
      </c>
      <c r="BR78" s="51">
        <f ca="1">SUMPRODUCT($CM78:$DD78,INDIRECT(ADDRESS(BR$2,$DH$2)):INDIRECT(ADDRESS(BR$2,$DY$2)))</f>
        <v>3747.9265206967993</v>
      </c>
      <c r="BS78" s="51">
        <f ca="1">SUMPRODUCT($CM78:$DD78,INDIRECT(ADDRESS(BS$2,$DH$2)):INDIRECT(ADDRESS(BS$2,$DY$2)))</f>
        <v>3757.3431955476121</v>
      </c>
      <c r="BT78" s="51">
        <f ca="1">SUMPRODUCT($CM78:$DD78,INDIRECT(ADDRESS(BT$2,$DH$2)):INDIRECT(ADDRESS(BT$2,$DY$2)))</f>
        <v>3765.5093060815129</v>
      </c>
      <c r="BU78" s="51">
        <f ca="1">SUMPRODUCT($CM78:$DD78,INDIRECT(ADDRESS(BU$2,$DH$2)):INDIRECT(ADDRESS(BU$2,$DY$2)))</f>
        <v>3773.6754166154137</v>
      </c>
      <c r="BV78" s="51">
        <f ca="1">SUMPRODUCT($CM78:$DD78,INDIRECT(ADDRESS(BV$2,$DH$2)):INDIRECT(ADDRESS(BV$2,$DY$2)))</f>
        <v>3781.8415271493145</v>
      </c>
      <c r="BW78" s="51">
        <f ca="1">SUMPRODUCT($CM78:$DD78,INDIRECT(ADDRESS(BW$2,$DH$2)):INDIRECT(ADDRESS(BW$2,$DY$2)))</f>
        <v>3790.0076376832153</v>
      </c>
      <c r="BX78" s="51">
        <f ca="1">SUMPRODUCT($CM78:$DD78,INDIRECT(ADDRESS(BX$2,$DH$2)):INDIRECT(ADDRESS(BX$2,$DY$2)))</f>
        <v>3800.2885782806738</v>
      </c>
      <c r="BY78" s="51">
        <f ca="1">SUMPRODUCT($CM78:$DD78,INDIRECT(ADDRESS(BY$2,$DH$2)):INDIRECT(ADDRESS(BY$2,$DY$2)))</f>
        <v>3810.5695188781324</v>
      </c>
      <c r="BZ78" s="51">
        <f ca="1">SUMPRODUCT($CM78:$DD78,INDIRECT(ADDRESS(BZ$2,$DH$2)):INDIRECT(ADDRESS(BZ$2,$DY$2)))</f>
        <v>3820.8504594755905</v>
      </c>
      <c r="CA78" s="51">
        <f ca="1">SUMPRODUCT($CM78:$DD78,INDIRECT(ADDRESS(CA$2,$DH$2)):INDIRECT(ADDRESS(CA$2,$DY$2)))</f>
        <v>3831.131400073049</v>
      </c>
      <c r="CB78" s="51">
        <f ca="1">SUMPRODUCT($CM78:$DD78,INDIRECT(ADDRESS(CB$2,$DH$2)):INDIRECT(ADDRESS(CB$2,$DY$2)))</f>
        <v>3841.4123406705075</v>
      </c>
      <c r="CC78" s="51">
        <f ca="1">SUMPRODUCT($CM78:$DD78,INDIRECT(ADDRESS(CC$2,$DH$2)):INDIRECT(ADDRESS(CC$2,$DY$2)))</f>
        <v>3851.6932812679661</v>
      </c>
      <c r="CD78" s="51">
        <f ca="1">SUMPRODUCT($CM78:$DD78,INDIRECT(ADDRESS(CD$2,$DH$2)):INDIRECT(ADDRESS(CD$2,$DY$2)))</f>
        <v>3861.9742218654246</v>
      </c>
      <c r="CF78" s="51">
        <f t="shared" ca="1" si="10"/>
        <v>37551.093393735362</v>
      </c>
      <c r="CG78" s="51">
        <f t="shared" ca="1" si="10"/>
        <v>39275.952800439693</v>
      </c>
      <c r="CH78" s="51">
        <f t="shared" ca="1" si="10"/>
        <v>40812.855972600693</v>
      </c>
      <c r="CI78" s="51">
        <f t="shared" ca="1" si="10"/>
        <v>42333.002587081872</v>
      </c>
      <c r="CJ78" s="51">
        <f t="shared" ca="1" si="10"/>
        <v>43680.426422209828</v>
      </c>
      <c r="CK78" s="51">
        <f t="shared" ca="1" si="10"/>
        <v>44932.374406742747</v>
      </c>
      <c r="CM78" s="1">
        <f>VLOOKUP($A78,Auxiliar_OPEX_CustosUnit!$A$4:$BT$129,COLUMN(Auxiliar_OPEX_CustosUnit!S$2),0)</f>
        <v>0</v>
      </c>
      <c r="CN78" s="1">
        <f>VLOOKUP($A78,Auxiliar_OPEX_CustosUnit!$A$4:$BT$129,COLUMN(Auxiliar_OPEX_CustosUnit!T$2),0)</f>
        <v>0</v>
      </c>
      <c r="CO78" s="1">
        <f>VLOOKUP($A78,Auxiliar_OPEX_CustosUnit!$A$4:$BT$129,COLUMN(Auxiliar_OPEX_CustosUnit!U$2),0)</f>
        <v>863.85105546227101</v>
      </c>
      <c r="CP78" s="1">
        <f>VLOOKUP($A78,Auxiliar_OPEX_CustosUnit!$A$4:$BT$129,COLUMN(Auxiliar_OPEX_CustosUnit!V$2),0)</f>
        <v>0</v>
      </c>
      <c r="CQ78" s="1">
        <f>VLOOKUP($A78,Auxiliar_OPEX_CustosUnit!$A$4:$BT$129,COLUMN(Auxiliar_OPEX_CustosUnit!W$2),0)</f>
        <v>0</v>
      </c>
      <c r="CR78" s="1">
        <f>VLOOKUP($A78,Auxiliar_OPEX_CustosUnit!$A$4:$BT$129,COLUMN(Auxiliar_OPEX_CustosUnit!X$2),0)</f>
        <v>0</v>
      </c>
      <c r="CS78" s="1">
        <f>VLOOKUP($A78,Auxiliar_OPEX_CustosUnit!$A$4:$BT$129,COLUMN(Auxiliar_OPEX_CustosUnit!Y$2),0)</f>
        <v>0</v>
      </c>
      <c r="CT78" s="1">
        <f>VLOOKUP($A78,Auxiliar_OPEX_CustosUnit!$A$4:$BT$129,COLUMN(Auxiliar_OPEX_CustosUnit!Z$2),0)</f>
        <v>0</v>
      </c>
      <c r="CU78" s="1">
        <f>VLOOKUP($A78,Auxiliar_OPEX_CustosUnit!$A$4:$BT$129,COLUMN(Auxiliar_OPEX_CustosUnit!AA$2),0)</f>
        <v>0.29161784673191998</v>
      </c>
      <c r="CV78" s="1">
        <f>VLOOKUP($A78,Auxiliar_OPEX_CustosUnit!$A$4:$BT$129,COLUMN(Auxiliar_OPEX_CustosUnit!AB$2),0)</f>
        <v>0</v>
      </c>
      <c r="CW78" s="1">
        <f>VLOOKUP($A78,Auxiliar_OPEX_CustosUnit!$A$4:$BT$129,COLUMN(Auxiliar_OPEX_CustosUnit!AC$2),0)</f>
        <v>1.2986451280999999E-4</v>
      </c>
      <c r="CX78" s="1">
        <f>VLOOKUP($A78,Auxiliar_OPEX_CustosUnit!$A$4:$BT$129,COLUMN(Auxiliar_OPEX_CustosUnit!AD$2),0)</f>
        <v>0</v>
      </c>
      <c r="CY78" s="1">
        <f>VLOOKUP($A78,Auxiliar_OPEX_CustosUnit!$A$4:$BT$129,COLUMN(Auxiliar_OPEX_CustosUnit!AE$2),0)</f>
        <v>0</v>
      </c>
      <c r="CZ78" s="1">
        <f>VLOOKUP($A78,Auxiliar_OPEX_CustosUnit!$A$4:$BT$129,COLUMN(Auxiliar_OPEX_CustosUnit!AF$2),0)</f>
        <v>0</v>
      </c>
      <c r="DA78" s="1">
        <f>VLOOKUP($A78,Auxiliar_OPEX_CustosUnit!$A$4:$BT$129,COLUMN(Auxiliar_OPEX_CustosUnit!AG$2),0)</f>
        <v>0</v>
      </c>
      <c r="DB78" s="1">
        <f>VLOOKUP($A78,Auxiliar_OPEX_CustosUnit!$A$4:$BT$129,COLUMN(Auxiliar_OPEX_CustosUnit!AH$2),0)</f>
        <v>0</v>
      </c>
      <c r="DC78" s="1">
        <f>VLOOKUP($A78,Auxiliar_OPEX_CustosUnit!$A$4:$BT$129,COLUMN(Auxiliar_OPEX_CustosUnit!AI$2),0)</f>
        <v>0</v>
      </c>
      <c r="DD78" s="1">
        <f>VLOOKUP($A78,Auxiliar_OPEX_CustosUnit!$A$4:$BT$129,COLUMN(Auxiliar_OPEX_CustosUnit!AJ$2),0)</f>
        <v>0</v>
      </c>
      <c r="DG78" s="60">
        <v>45505</v>
      </c>
      <c r="DH78" s="1">
        <v>1</v>
      </c>
      <c r="DI78" s="1">
        <f>INDEX(Auxiliar_OPEX_Drivers!$B$2:$CH$18,MATCH(Auxiliar_OPEX_M!DI$3,Auxiliar_OPEX_Drivers!$B$2:$B$18,0),MATCH($DG78,Auxiliar_OPEX_Drivers!$B$2:$CH$2,0))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INDEX(Auxiliar_OPEX_Drivers!$B$2:$CH$18,MATCH(Auxiliar_OPEX_M!DK$3,Auxiliar_OPEX_Drivers!$B$2:$B$18,0),MATCH($DG78,Auxiliar_OPEX_Drivers!$B$2:$CH$2,0))</f>
        <v>15.296836858991167</v>
      </c>
      <c r="DL78" s="1">
        <f>INDEX(Auxiliar_OPEX_Drivers!$B$2:$CH$18,MATCH(Auxiliar_OPEX_M!DL$3,Auxiliar_OPEX_Drivers!$B$2:$B$18,0),MATCH($DG78,Auxiliar_OPEX_Drivers!$B$2:$CH$2,0))</f>
        <v>66.716365522822429</v>
      </c>
      <c r="DM78" s="1">
        <f>INDEX(Auxiliar_OPEX_Drivers!$B$2:$CH$18,MATCH(Auxiliar_OPEX_M!DM$3,Auxiliar_OPEX_Drivers!$B$2:$B$18,0),MATCH($DG78,Auxiliar_OPEX_Drivers!$B$2:$CH$2,0))</f>
        <v>13</v>
      </c>
      <c r="DN78" s="1">
        <f>INDEX(Auxiliar_OPEX_Drivers!$B$2:$CH$18,MATCH(Auxiliar_OPEX_M!DN$3,Auxiliar_OPEX_Drivers!$B$2:$B$18,0),MATCH($DG78,Auxiliar_OPEX_Drivers!$B$2:$CH$2,0))</f>
        <v>758.44701041450924</v>
      </c>
      <c r="DO78" s="1">
        <f>INDEX(Auxiliar_OPEX_Drivers!$B$2:$CH$18,MATCH(Auxiliar_OPEX_M!DO$3,Auxiliar_OPEX_Drivers!$B$2:$B$18,0),MATCH($DG78,Auxiliar_OPEX_Drivers!$B$2:$CH$2,0))</f>
        <v>12</v>
      </c>
      <c r="DP78" s="1">
        <f>INDEX(Auxiliar_OPEX_Drivers!$B$2:$CH$18,MATCH(Auxiliar_OPEX_M!DP$3,Auxiliar_OPEX_Drivers!$B$2:$B$18,0),MATCH($DG78,Auxiliar_OPEX_Drivers!$B$2:$CH$2,0))</f>
        <v>205.92573039971722</v>
      </c>
      <c r="DQ78" s="1">
        <f>INDEX(Auxiliar_OPEX_Drivers!$B$2:$CH$18,MATCH(Auxiliar_OPEX_M!DQ$3,Auxiliar_OPEX_Drivers!$B$2:$B$18,0),MATCH($DG78,Auxiliar_OPEX_Drivers!$B$2:$CH$2,0))</f>
        <v>37.324209214747796</v>
      </c>
      <c r="DR78" s="1">
        <f>INDEX(Auxiliar_OPEX_Drivers!$B$2:$CH$18,MATCH(Auxiliar_OPEX_M!DR$3,Auxiliar_OPEX_Drivers!$B$2:$B$18,0),MATCH($DG78,Auxiliar_OPEX_Drivers!$B$2:$CH$2,0))</f>
        <v>22307462.779811714</v>
      </c>
      <c r="DS78" s="1">
        <f>INDEX(Auxiliar_OPEX_Drivers!$B$2:$CH$18,MATCH(Auxiliar_OPEX_M!DS$3,Auxiliar_OPEX_Drivers!$B$2:$B$18,0),MATCH($DG78,Auxiliar_OPEX_Drivers!$B$2:$CH$2,0))</f>
        <v>79166.666666666701</v>
      </c>
      <c r="DT78" s="1">
        <f>INDEX(Auxiliar_OPEX_Drivers!$B$2:$CH$18,MATCH(Auxiliar_OPEX_M!DT$3,Auxiliar_OPEX_Drivers!$B$2:$B$18,0),MATCH($DG78,Auxiliar_OPEX_Drivers!$B$2:$CH$2,0))</f>
        <v>12456.929588285742</v>
      </c>
      <c r="DU78" s="1">
        <f>INDEX(Auxiliar_OPEX_Drivers!$B$2:$CH$18,MATCH(Auxiliar_OPEX_M!DU$3,Auxiliar_OPEX_Drivers!$B$2:$B$18,0),MATCH($DG78,Auxiliar_OPEX_Drivers!$B$2:$CH$2,0))</f>
        <v>6579.8414496036194</v>
      </c>
      <c r="DV78" s="1">
        <f>INDEX(Auxiliar_OPEX_Drivers!$B$2:$CH$18,MATCH(Auxiliar_OPEX_M!DV$3,Auxiliar_OPEX_Drivers!$B$2:$B$18,0),MATCH($DG78,Auxiliar_OPEX_Drivers!$B$2:$CH$2,0))</f>
        <v>2668722.0777082094</v>
      </c>
      <c r="DW78" s="1">
        <f>INDEX(Auxiliar_OPEX_Drivers!$B$2:$CH$18,MATCH(Auxiliar_OPEX_M!DW$3,Auxiliar_OPEX_Drivers!$B$2:$B$18,0),MATCH($DG78,Auxiliar_OPEX_Drivers!$B$2:$CH$2,0))</f>
        <v>12246.508116270285</v>
      </c>
      <c r="DX78" s="1">
        <f>INDEX(Auxiliar_OPEX_Drivers!$B$2:$CH$18,MATCH(Auxiliar_OPEX_M!DX$3,Auxiliar_OPEX_Drivers!$B$2:$B$18,0),MATCH($DG78,Auxiliar_OPEX_Drivers!$B$2:$CH$2,0))</f>
        <v>2696131.181355767</v>
      </c>
      <c r="DY78" s="1">
        <f>INDEX(Auxiliar_OPEX_Drivers!$B$2:$CH$18,MATCH(Auxiliar_OPEX_M!DY$3,Auxiliar_OPEX_Drivers!$B$2:$B$18,0),MATCH($DG78,Auxiliar_OPEX_Drivers!$B$2:$CH$2,0))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2655.9980109632961</v>
      </c>
      <c r="E79" s="51">
        <f ca="1">SUMPRODUCT($CM79:$DD79,INDIRECT(ADDRESS(E$2,$DH$2)):INDIRECT(ADDRESS(E$2,$DY$2)))</f>
        <v>2665.699477516187</v>
      </c>
      <c r="F79" s="51">
        <f ca="1">SUMPRODUCT($CM79:$DD79,INDIRECT(ADDRESS(F$2,$DH$2)):INDIRECT(ADDRESS(F$2,$DY$2)))</f>
        <v>2675.6023031855239</v>
      </c>
      <c r="G79" s="51">
        <f ca="1">SUMPRODUCT($CM79:$DD79,INDIRECT(ADDRESS(G$2,$DH$2)):INDIRECT(ADDRESS(G$2,$DY$2)))</f>
        <v>2684.7922296646693</v>
      </c>
      <c r="H79" s="51">
        <f ca="1">SUMPRODUCT($CM79:$DD79,INDIRECT(ADDRESS(H$2,$DH$2)):INDIRECT(ADDRESS(H$2,$DY$2)))</f>
        <v>2694.7343683399658</v>
      </c>
      <c r="I79" s="51">
        <f ca="1">SUMPRODUCT($CM79:$DD79,INDIRECT(ADDRESS(I$2,$DH$2)):INDIRECT(ADDRESS(I$2,$DY$2)))</f>
        <v>2705.034372523427</v>
      </c>
      <c r="J79" s="51">
        <f ca="1">SUMPRODUCT($CM79:$DD79,INDIRECT(ADDRESS(J$2,$DH$2)):INDIRECT(ADDRESS(J$2,$DY$2)))</f>
        <v>2714.6250471109188</v>
      </c>
      <c r="K79" s="51">
        <f ca="1">SUMPRODUCT($CM79:$DD79,INDIRECT(ADDRESS(K$2,$DH$2)):INDIRECT(ADDRESS(K$2,$DY$2)))</f>
        <v>2726.2695437805778</v>
      </c>
      <c r="L79" s="51">
        <f ca="1">SUMPRODUCT($CM79:$DD79,INDIRECT(ADDRESS(L$2,$DH$2)):INDIRECT(ADDRESS(L$2,$DY$2)))</f>
        <v>2737.0435065379734</v>
      </c>
      <c r="M79" s="51">
        <f ca="1">SUMPRODUCT($CM79:$DD79,INDIRECT(ADDRESS(M$2,$DH$2)):INDIRECT(ADDRESS(M$2,$DY$2)))</f>
        <v>2746.4288242112598</v>
      </c>
      <c r="N79" s="51">
        <f ca="1">SUMPRODUCT($CM79:$DD79,INDIRECT(ADDRESS(N$2,$DH$2)):INDIRECT(ADDRESS(N$2,$DY$2)))</f>
        <v>2756.6340986923115</v>
      </c>
      <c r="O79" s="51">
        <f ca="1">SUMPRODUCT($CM79:$DD79,INDIRECT(ADDRESS(O$2,$DH$2)):INDIRECT(ADDRESS(O$2,$DY$2)))</f>
        <v>2767.7984641403091</v>
      </c>
      <c r="P79" s="51">
        <f ca="1">SUMPRODUCT($CM79:$DD79,INDIRECT(ADDRESS(P$2,$DH$2)):INDIRECT(ADDRESS(P$2,$DY$2)))</f>
        <v>2777.5263783961909</v>
      </c>
      <c r="Q79" s="51">
        <f ca="1">SUMPRODUCT($CM79:$DD79,INDIRECT(ADDRESS(Q$2,$DH$2)):INDIRECT(ADDRESS(Q$2,$DY$2)))</f>
        <v>2786.6508154325793</v>
      </c>
      <c r="R79" s="51">
        <f ca="1">SUMPRODUCT($CM79:$DD79,INDIRECT(ADDRESS(R$2,$DH$2)):INDIRECT(ADDRESS(R$2,$DY$2)))</f>
        <v>2796.1621338425657</v>
      </c>
      <c r="S79" s="51">
        <f ca="1">SUMPRODUCT($CM79:$DD79,INDIRECT(ADDRESS(S$2,$DH$2)):INDIRECT(ADDRESS(S$2,$DY$2)))</f>
        <v>2806.7239861210028</v>
      </c>
      <c r="T79" s="51">
        <f ca="1">SUMPRODUCT($CM79:$DD79,INDIRECT(ADDRESS(T$2,$DH$2)):INDIRECT(ADDRESS(T$2,$DY$2)))</f>
        <v>2816.9930907147636</v>
      </c>
      <c r="U79" s="51">
        <f ca="1">SUMPRODUCT($CM79:$DD79,INDIRECT(ADDRESS(U$2,$DH$2)):INDIRECT(ADDRESS(U$2,$DY$2)))</f>
        <v>2826.3798772588852</v>
      </c>
      <c r="V79" s="51">
        <f ca="1">SUMPRODUCT($CM79:$DD79,INDIRECT(ADDRESS(V$2,$DH$2)):INDIRECT(ADDRESS(V$2,$DY$2)))</f>
        <v>2834.9414849037703</v>
      </c>
      <c r="W79" s="51">
        <f ca="1">SUMPRODUCT($CM79:$DD79,INDIRECT(ADDRESS(W$2,$DH$2)):INDIRECT(ADDRESS(W$2,$DY$2)))</f>
        <v>2845.7440098828502</v>
      </c>
      <c r="X79" s="51">
        <f ca="1">SUMPRODUCT($CM79:$DD79,INDIRECT(ADDRESS(X$2,$DH$2)):INDIRECT(ADDRESS(X$2,$DY$2)))</f>
        <v>2855.4585335061265</v>
      </c>
      <c r="Y79" s="51">
        <f ca="1">SUMPRODUCT($CM79:$DD79,INDIRECT(ADDRESS(Y$2,$DH$2)):INDIRECT(ADDRESS(Y$2,$DY$2)))</f>
        <v>2865.6059858975877</v>
      </c>
      <c r="Z79" s="51">
        <f ca="1">SUMPRODUCT($CM79:$DD79,INDIRECT(ADDRESS(Z$2,$DH$2)):INDIRECT(ADDRESS(Z$2,$DY$2)))</f>
        <v>2876.5141041363895</v>
      </c>
      <c r="AA79" s="51">
        <f ca="1">SUMPRODUCT($CM79:$DD79,INDIRECT(ADDRESS(AA$2,$DH$2)):INDIRECT(ADDRESS(AA$2,$DY$2)))</f>
        <v>2887.0824786697867</v>
      </c>
      <c r="AB79" s="51">
        <f ca="1">SUMPRODUCT($CM79:$DD79,INDIRECT(ADDRESS(AB$2,$DH$2)):INDIRECT(ADDRESS(AB$2,$DY$2)))</f>
        <v>2894.9969848147857</v>
      </c>
      <c r="AC79" s="51">
        <f ca="1">SUMPRODUCT($CM79:$DD79,INDIRECT(ADDRESS(AC$2,$DH$2)):INDIRECT(ADDRESS(AC$2,$DY$2)))</f>
        <v>2903.3263054688459</v>
      </c>
      <c r="AD79" s="51">
        <f ca="1">SUMPRODUCT($CM79:$DD79,INDIRECT(ADDRESS(AD$2,$DH$2)):INDIRECT(ADDRESS(AD$2,$DY$2)))</f>
        <v>2910.5801089364809</v>
      </c>
      <c r="AE79" s="51">
        <f ca="1">SUMPRODUCT($CM79:$DD79,INDIRECT(ADDRESS(AE$2,$DH$2)):INDIRECT(ADDRESS(AE$2,$DY$2)))</f>
        <v>2917.1872088967302</v>
      </c>
      <c r="AF79" s="51">
        <f ca="1">SUMPRODUCT($CM79:$DD79,INDIRECT(ADDRESS(AF$2,$DH$2)):INDIRECT(ADDRESS(AF$2,$DY$2)))</f>
        <v>2924.3003648554686</v>
      </c>
      <c r="AG79" s="51">
        <f ca="1">SUMPRODUCT($CM79:$DD79,INDIRECT(ADDRESS(AG$2,$DH$2)):INDIRECT(ADDRESS(AG$2,$DY$2)))</f>
        <v>2932.3250635452569</v>
      </c>
      <c r="AH79" s="51">
        <f ca="1">SUMPRODUCT($CM79:$DD79,INDIRECT(ADDRESS(AH$2,$DH$2)):INDIRECT(ADDRESS(AH$2,$DY$2)))</f>
        <v>2940.7083618487904</v>
      </c>
      <c r="AI79" s="51">
        <f ca="1">SUMPRODUCT($CM79:$DD79,INDIRECT(ADDRESS(AI$2,$DH$2)):INDIRECT(ADDRESS(AI$2,$DY$2)))</f>
        <v>2950.3166559947877</v>
      </c>
      <c r="AJ79" s="51">
        <f ca="1">SUMPRODUCT($CM79:$DD79,INDIRECT(ADDRESS(AJ$2,$DH$2)):INDIRECT(ADDRESS(AJ$2,$DY$2)))</f>
        <v>2958.0087747328034</v>
      </c>
      <c r="AK79" s="51">
        <f ca="1">SUMPRODUCT($CM79:$DD79,INDIRECT(ADDRESS(AK$2,$DH$2)):INDIRECT(ADDRESS(AK$2,$DY$2)))</f>
        <v>2967.8430974734138</v>
      </c>
      <c r="AL79" s="51">
        <f ca="1">SUMPRODUCT($CM79:$DD79,INDIRECT(ADDRESS(AL$2,$DH$2)):INDIRECT(ADDRESS(AL$2,$DY$2)))</f>
        <v>2977.7317534888334</v>
      </c>
      <c r="AM79" s="51">
        <f ca="1">SUMPRODUCT($CM79:$DD79,INDIRECT(ADDRESS(AM$2,$DH$2)):INDIRECT(ADDRESS(AM$2,$DY$2)))</f>
        <v>2987.0988100660775</v>
      </c>
      <c r="AN79" s="51">
        <f ca="1">SUMPRODUCT($CM79:$DD79,INDIRECT(ADDRESS(AN$2,$DH$2)):INDIRECT(ADDRESS(AN$2,$DY$2)))</f>
        <v>2995.419407770481</v>
      </c>
      <c r="AO79" s="51">
        <f ca="1">SUMPRODUCT($CM79:$DD79,INDIRECT(ADDRESS(AO$2,$DH$2)):INDIRECT(ADDRESS(AO$2,$DY$2)))</f>
        <v>3004.3724447936729</v>
      </c>
      <c r="AP79" s="51">
        <f ca="1">SUMPRODUCT($CM79:$DD79,INDIRECT(ADDRESS(AP$2,$DH$2)):INDIRECT(ADDRESS(AP$2,$DY$2)))</f>
        <v>3013.3061739443283</v>
      </c>
      <c r="AQ79" s="51">
        <f ca="1">SUMPRODUCT($CM79:$DD79,INDIRECT(ADDRESS(AQ$2,$DH$2)):INDIRECT(ADDRESS(AQ$2,$DY$2)))</f>
        <v>3021.5005554513477</v>
      </c>
      <c r="AR79" s="51">
        <f ca="1">SUMPRODUCT($CM79:$DD79,INDIRECT(ADDRESS(AR$2,$DH$2)):INDIRECT(ADDRESS(AR$2,$DY$2)))</f>
        <v>3030.3360696011255</v>
      </c>
      <c r="AS79" s="51">
        <f ca="1">SUMPRODUCT($CM79:$DD79,INDIRECT(ADDRESS(AS$2,$DH$2)):INDIRECT(ADDRESS(AS$2,$DY$2)))</f>
        <v>3039.1715837509032</v>
      </c>
      <c r="AT79" s="51">
        <f ca="1">SUMPRODUCT($CM79:$DD79,INDIRECT(ADDRESS(AT$2,$DH$2)):INDIRECT(ADDRESS(AT$2,$DY$2)))</f>
        <v>3047.6159405173694</v>
      </c>
      <c r="AU79" s="51">
        <f ca="1">SUMPRODUCT($CM79:$DD79,INDIRECT(ADDRESS(AU$2,$DH$2)):INDIRECT(ADDRESS(AU$2,$DY$2)))</f>
        <v>3056.8650428224491</v>
      </c>
      <c r="AV79" s="51">
        <f ca="1">SUMPRODUCT($CM79:$DD79,INDIRECT(ADDRESS(AV$2,$DH$2)):INDIRECT(ADDRESS(AV$2,$DY$2)))</f>
        <v>3067.221888666907</v>
      </c>
      <c r="AW79" s="51">
        <f ca="1">SUMPRODUCT($CM79:$DD79,INDIRECT(ADDRESS(AW$2,$DH$2)):INDIRECT(ADDRESS(AW$2,$DY$2)))</f>
        <v>3077.2720591766547</v>
      </c>
      <c r="AX79" s="51">
        <f ca="1">SUMPRODUCT($CM79:$DD79,INDIRECT(ADDRESS(AX$2,$DH$2)):INDIRECT(ADDRESS(AX$2,$DY$2)))</f>
        <v>3087.7758486971279</v>
      </c>
      <c r="AY79" s="51">
        <f ca="1">SUMPRODUCT($CM79:$DD79,INDIRECT(ADDRESS(AY$2,$DH$2)):INDIRECT(ADDRESS(AY$2,$DY$2)))</f>
        <v>3096.8447174306712</v>
      </c>
      <c r="AZ79" s="51">
        <f ca="1">SUMPRODUCT($CM79:$DD79,INDIRECT(ADDRESS(AZ$2,$DH$2)):INDIRECT(ADDRESS(AZ$2,$DY$2)))</f>
        <v>3103.2704421760754</v>
      </c>
      <c r="BA79" s="51">
        <f ca="1">SUMPRODUCT($CM79:$DD79,INDIRECT(ADDRESS(BA$2,$DH$2)):INDIRECT(ADDRESS(BA$2,$DY$2)))</f>
        <v>3109.1311008634566</v>
      </c>
      <c r="BB79" s="51">
        <f ca="1">SUMPRODUCT($CM79:$DD79,INDIRECT(ADDRESS(BB$2,$DH$2)):INDIRECT(ADDRESS(BB$2,$DY$2)))</f>
        <v>3115.3961621152475</v>
      </c>
      <c r="BC79" s="51">
        <f ca="1">SUMPRODUCT($CM79:$DD79,INDIRECT(ADDRESS(BC$2,$DH$2)):INDIRECT(ADDRESS(BC$2,$DY$2)))</f>
        <v>3120.8774115446304</v>
      </c>
      <c r="BD79" s="51">
        <f ca="1">SUMPRODUCT($CM79:$DD79,INDIRECT(ADDRESS(BD$2,$DH$2)):INDIRECT(ADDRESS(BD$2,$DY$2)))</f>
        <v>3126.2408664342247</v>
      </c>
      <c r="BE79" s="51">
        <f ca="1">SUMPRODUCT($CM79:$DD79,INDIRECT(ADDRESS(BE$2,$DH$2)):INDIRECT(ADDRESS(BE$2,$DY$2)))</f>
        <v>3131.9397749624959</v>
      </c>
      <c r="BF79" s="51">
        <f ca="1">SUMPRODUCT($CM79:$DD79,INDIRECT(ADDRESS(BF$2,$DH$2)):INDIRECT(ADDRESS(BF$2,$DY$2)))</f>
        <v>3138.0570497068038</v>
      </c>
      <c r="BG79" s="51">
        <f ca="1">SUMPRODUCT($CM79:$DD79,INDIRECT(ADDRESS(BG$2,$DH$2)):INDIRECT(ADDRESS(BG$2,$DY$2)))</f>
        <v>3146.7899426151671</v>
      </c>
      <c r="BH79" s="51">
        <f ca="1">SUMPRODUCT($CM79:$DD79,INDIRECT(ADDRESS(BH$2,$DH$2)):INDIRECT(ADDRESS(BH$2,$DY$2)))</f>
        <v>3155.3927111267503</v>
      </c>
      <c r="BI79" s="51">
        <f ca="1">SUMPRODUCT($CM79:$DD79,INDIRECT(ADDRESS(BI$2,$DH$2)):INDIRECT(ADDRESS(BI$2,$DY$2)))</f>
        <v>3163.995479638334</v>
      </c>
      <c r="BJ79" s="51">
        <f ca="1">SUMPRODUCT($CM79:$DD79,INDIRECT(ADDRESS(BJ$2,$DH$2)):INDIRECT(ADDRESS(BJ$2,$DY$2)))</f>
        <v>3172.5982481499173</v>
      </c>
      <c r="BK79" s="51">
        <f ca="1">SUMPRODUCT($CM79:$DD79,INDIRECT(ADDRESS(BK$2,$DH$2)):INDIRECT(ADDRESS(BK$2,$DY$2)))</f>
        <v>3181.2010166615009</v>
      </c>
      <c r="BL79" s="51">
        <f ca="1">SUMPRODUCT($CM79:$DD79,INDIRECT(ADDRESS(BL$2,$DH$2)):INDIRECT(ADDRESS(BL$2,$DY$2)))</f>
        <v>3188.0341617319546</v>
      </c>
      <c r="BM79" s="51">
        <f ca="1">SUMPRODUCT($CM79:$DD79,INDIRECT(ADDRESS(BM$2,$DH$2)):INDIRECT(ADDRESS(BM$2,$DY$2)))</f>
        <v>3194.8673068024082</v>
      </c>
      <c r="BN79" s="51">
        <f ca="1">SUMPRODUCT($CM79:$DD79,INDIRECT(ADDRESS(BN$2,$DH$2)):INDIRECT(ADDRESS(BN$2,$DY$2)))</f>
        <v>3201.7004518728622</v>
      </c>
      <c r="BO79" s="51">
        <f ca="1">SUMPRODUCT($CM79:$DD79,INDIRECT(ADDRESS(BO$2,$DH$2)):INDIRECT(ADDRESS(BO$2,$DY$2)))</f>
        <v>3208.5335969433158</v>
      </c>
      <c r="BP79" s="51">
        <f ca="1">SUMPRODUCT($CM79:$DD79,INDIRECT(ADDRESS(BP$2,$DH$2)):INDIRECT(ADDRESS(BP$2,$DY$2)))</f>
        <v>3215.3667420137695</v>
      </c>
      <c r="BQ79" s="51">
        <f ca="1">SUMPRODUCT($CM79:$DD79,INDIRECT(ADDRESS(BQ$2,$DH$2)):INDIRECT(ADDRESS(BQ$2,$DY$2)))</f>
        <v>3222.1998870842235</v>
      </c>
      <c r="BR79" s="51">
        <f ca="1">SUMPRODUCT($CM79:$DD79,INDIRECT(ADDRESS(BR$2,$DH$2)):INDIRECT(ADDRESS(BR$2,$DY$2)))</f>
        <v>3229.0330321546771</v>
      </c>
      <c r="BS79" s="51">
        <f ca="1">SUMPRODUCT($CM79:$DD79,INDIRECT(ADDRESS(BS$2,$DH$2)):INDIRECT(ADDRESS(BS$2,$DY$2)))</f>
        <v>3237.1167415420427</v>
      </c>
      <c r="BT79" s="51">
        <f ca="1">SUMPRODUCT($CM79:$DD79,INDIRECT(ADDRESS(BT$2,$DH$2)):INDIRECT(ADDRESS(BT$2,$DY$2)))</f>
        <v>3243.9498866124968</v>
      </c>
      <c r="BU79" s="51">
        <f ca="1">SUMPRODUCT($CM79:$DD79,INDIRECT(ADDRESS(BU$2,$DH$2)):INDIRECT(ADDRESS(BU$2,$DY$2)))</f>
        <v>3250.7830316829504</v>
      </c>
      <c r="BV79" s="51">
        <f ca="1">SUMPRODUCT($CM79:$DD79,INDIRECT(ADDRESS(BV$2,$DH$2)):INDIRECT(ADDRESS(BV$2,$DY$2)))</f>
        <v>3257.616176753404</v>
      </c>
      <c r="BW79" s="51">
        <f ca="1">SUMPRODUCT($CM79:$DD79,INDIRECT(ADDRESS(BW$2,$DH$2)):INDIRECT(ADDRESS(BW$2,$DY$2)))</f>
        <v>3264.4493218238581</v>
      </c>
      <c r="BX79" s="51">
        <f ca="1">SUMPRODUCT($CM79:$DD79,INDIRECT(ADDRESS(BX$2,$DH$2)):INDIRECT(ADDRESS(BX$2,$DY$2)))</f>
        <v>3273.0520903354413</v>
      </c>
      <c r="BY79" s="51">
        <f ca="1">SUMPRODUCT($CM79:$DD79,INDIRECT(ADDRESS(BY$2,$DH$2)):INDIRECT(ADDRESS(BY$2,$DY$2)))</f>
        <v>3281.654858847025</v>
      </c>
      <c r="BZ79" s="51">
        <f ca="1">SUMPRODUCT($CM79:$DD79,INDIRECT(ADDRESS(BZ$2,$DH$2)):INDIRECT(ADDRESS(BZ$2,$DY$2)))</f>
        <v>3290.2576273586083</v>
      </c>
      <c r="CA79" s="51">
        <f ca="1">SUMPRODUCT($CM79:$DD79,INDIRECT(ADDRESS(CA$2,$DH$2)):INDIRECT(ADDRESS(CA$2,$DY$2)))</f>
        <v>3298.860395870192</v>
      </c>
      <c r="CB79" s="51">
        <f ca="1">SUMPRODUCT($CM79:$DD79,INDIRECT(ADDRESS(CB$2,$DH$2)):INDIRECT(ADDRESS(CB$2,$DY$2)))</f>
        <v>3307.4631643817752</v>
      </c>
      <c r="CC79" s="51">
        <f ca="1">SUMPRODUCT($CM79:$DD79,INDIRECT(ADDRESS(CC$2,$DH$2)):INDIRECT(ADDRESS(CC$2,$DY$2)))</f>
        <v>3316.0659328933589</v>
      </c>
      <c r="CD79" s="51">
        <f ca="1">SUMPRODUCT($CM79:$DD79,INDIRECT(ADDRESS(CD$2,$DH$2)):INDIRECT(ADDRESS(CD$2,$DY$2)))</f>
        <v>3324.6687014049421</v>
      </c>
      <c r="CF79" s="51">
        <f t="shared" ca="1" si="10"/>
        <v>32530.660246666419</v>
      </c>
      <c r="CG79" s="51">
        <f t="shared" ca="1" si="10"/>
        <v>33975.782878762497</v>
      </c>
      <c r="CH79" s="51">
        <f t="shared" ca="1" si="10"/>
        <v>35264.423490122274</v>
      </c>
      <c r="CI79" s="51">
        <f t="shared" ca="1" si="10"/>
        <v>36537.701732623042</v>
      </c>
      <c r="CJ79" s="51">
        <f t="shared" ca="1" si="10"/>
        <v>37664.890205994605</v>
      </c>
      <c r="CK79" s="51">
        <f t="shared" ca="1" si="10"/>
        <v>38713.650337017963</v>
      </c>
      <c r="CM79" s="1">
        <f>VLOOKUP($A79,Auxiliar_OPEX_CustosUnit!$A$4:$BT$129,COLUMN(Auxiliar_OPEX_CustosUnit!S$2),0)</f>
        <v>0</v>
      </c>
      <c r="CN79" s="1">
        <f>VLOOKUP($A79,Auxiliar_OPEX_CustosUnit!$A$4:$BT$129,COLUMN(Auxiliar_OPEX_CustosUnit!T$2),0)</f>
        <v>0</v>
      </c>
      <c r="CO79" s="1">
        <f>VLOOKUP($A79,Auxiliar_OPEX_CustosUnit!$A$4:$BT$129,COLUMN(Auxiliar_OPEX_CustosUnit!U$2),0)</f>
        <v>806.13099821403205</v>
      </c>
      <c r="CP79" s="1">
        <f>VLOOKUP($A79,Auxiliar_OPEX_CustosUnit!$A$4:$BT$129,COLUMN(Auxiliar_OPEX_CustosUnit!V$2),0)</f>
        <v>0</v>
      </c>
      <c r="CQ79" s="1">
        <f>VLOOKUP($A79,Auxiliar_OPEX_CustosUnit!$A$4:$BT$129,COLUMN(Auxiliar_OPEX_CustosUnit!W$2),0)</f>
        <v>0</v>
      </c>
      <c r="CR79" s="1">
        <f>VLOOKUP($A79,Auxiliar_OPEX_CustosUnit!$A$4:$BT$129,COLUMN(Auxiliar_OPEX_CustosUnit!X$2),0)</f>
        <v>0</v>
      </c>
      <c r="CS79" s="1">
        <f>VLOOKUP($A79,Auxiliar_OPEX_CustosUnit!$A$4:$BT$129,COLUMN(Auxiliar_OPEX_CustosUnit!Y$2),0)</f>
        <v>0</v>
      </c>
      <c r="CT79" s="1">
        <f>VLOOKUP($A79,Auxiliar_OPEX_CustosUnit!$A$4:$BT$129,COLUMN(Auxiliar_OPEX_CustosUnit!Z$2),0)</f>
        <v>0</v>
      </c>
      <c r="CU79" s="1">
        <f>VLOOKUP($A79,Auxiliar_OPEX_CustosUnit!$A$4:$BT$129,COLUMN(Auxiliar_OPEX_CustosUnit!AA$2),0)</f>
        <v>0.29161784673191998</v>
      </c>
      <c r="CV79" s="1">
        <f>VLOOKUP($A79,Auxiliar_OPEX_CustosUnit!$A$4:$BT$129,COLUMN(Auxiliar_OPEX_CustosUnit!AB$2),0)</f>
        <v>0</v>
      </c>
      <c r="CW79" s="1">
        <f>VLOOKUP($A79,Auxiliar_OPEX_CustosUnit!$A$4:$BT$129,COLUMN(Auxiliar_OPEX_CustosUnit!AC$2),0)</f>
        <v>1.0866654962E-4</v>
      </c>
      <c r="CX79" s="1">
        <f>VLOOKUP($A79,Auxiliar_OPEX_CustosUnit!$A$4:$BT$129,COLUMN(Auxiliar_OPEX_CustosUnit!AD$2),0)</f>
        <v>0</v>
      </c>
      <c r="CY79" s="1">
        <f>VLOOKUP($A79,Auxiliar_OPEX_CustosUnit!$A$4:$BT$129,COLUMN(Auxiliar_OPEX_CustosUnit!AE$2),0)</f>
        <v>0</v>
      </c>
      <c r="CZ79" s="1">
        <f>VLOOKUP($A79,Auxiliar_OPEX_CustosUnit!$A$4:$BT$129,COLUMN(Auxiliar_OPEX_CustosUnit!AF$2),0)</f>
        <v>0</v>
      </c>
      <c r="DA79" s="1">
        <f>VLOOKUP($A79,Auxiliar_OPEX_CustosUnit!$A$4:$BT$129,COLUMN(Auxiliar_OPEX_CustosUnit!AG$2),0)</f>
        <v>0</v>
      </c>
      <c r="DB79" s="1">
        <f>VLOOKUP($A79,Auxiliar_OPEX_CustosUnit!$A$4:$BT$129,COLUMN(Auxiliar_OPEX_CustosUnit!AH$2),0)</f>
        <v>0</v>
      </c>
      <c r="DC79" s="1">
        <f>VLOOKUP($A79,Auxiliar_OPEX_CustosUnit!$A$4:$BT$129,COLUMN(Auxiliar_OPEX_CustosUnit!AI$2),0)</f>
        <v>0</v>
      </c>
      <c r="DD79" s="1">
        <f>VLOOKUP($A79,Auxiliar_OPEX_CustosUnit!$A$4:$BT$129,COLUMN(Auxiliar_OPEX_CustosUnit!AJ$2),0)</f>
        <v>0</v>
      </c>
      <c r="DG79" s="60">
        <v>45536</v>
      </c>
      <c r="DH79" s="1">
        <v>1</v>
      </c>
      <c r="DI79" s="1">
        <f>INDEX(Auxiliar_OPEX_Drivers!$B$2:$CH$18,MATCH(Auxiliar_OPEX_M!DI$3,Auxiliar_OPEX_Drivers!$B$2:$B$18,0),MATCH($DG79,Auxiliar_OPEX_Drivers!$B$2:$CH$2,0))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INDEX(Auxiliar_OPEX_Drivers!$B$2:$CH$18,MATCH(Auxiliar_OPEX_M!DK$3,Auxiliar_OPEX_Drivers!$B$2:$B$18,0),MATCH($DG79,Auxiliar_OPEX_Drivers!$B$2:$CH$2,0))</f>
        <v>15.296836858991167</v>
      </c>
      <c r="DL79" s="1">
        <f>INDEX(Auxiliar_OPEX_Drivers!$B$2:$CH$18,MATCH(Auxiliar_OPEX_M!DL$3,Auxiliar_OPEX_Drivers!$B$2:$B$18,0),MATCH($DG79,Auxiliar_OPEX_Drivers!$B$2:$CH$2,0))</f>
        <v>66.716365522822429</v>
      </c>
      <c r="DM79" s="1">
        <f>INDEX(Auxiliar_OPEX_Drivers!$B$2:$CH$18,MATCH(Auxiliar_OPEX_M!DM$3,Auxiliar_OPEX_Drivers!$B$2:$B$18,0),MATCH($DG79,Auxiliar_OPEX_Drivers!$B$2:$CH$2,0))</f>
        <v>13</v>
      </c>
      <c r="DN79" s="1">
        <f>INDEX(Auxiliar_OPEX_Drivers!$B$2:$CH$18,MATCH(Auxiliar_OPEX_M!DN$3,Auxiliar_OPEX_Drivers!$B$2:$B$18,0),MATCH($DG79,Auxiliar_OPEX_Drivers!$B$2:$CH$2,0))</f>
        <v>758.44701041450924</v>
      </c>
      <c r="DO79" s="1">
        <f>INDEX(Auxiliar_OPEX_Drivers!$B$2:$CH$18,MATCH(Auxiliar_OPEX_M!DO$3,Auxiliar_OPEX_Drivers!$B$2:$B$18,0),MATCH($DG79,Auxiliar_OPEX_Drivers!$B$2:$CH$2,0))</f>
        <v>12</v>
      </c>
      <c r="DP79" s="1">
        <f>INDEX(Auxiliar_OPEX_Drivers!$B$2:$CH$18,MATCH(Auxiliar_OPEX_M!DP$3,Auxiliar_OPEX_Drivers!$B$2:$B$18,0),MATCH($DG79,Auxiliar_OPEX_Drivers!$B$2:$CH$2,0))</f>
        <v>205.92573039971722</v>
      </c>
      <c r="DQ79" s="1">
        <f>INDEX(Auxiliar_OPEX_Drivers!$B$2:$CH$18,MATCH(Auxiliar_OPEX_M!DQ$3,Auxiliar_OPEX_Drivers!$B$2:$B$18,0),MATCH($DG79,Auxiliar_OPEX_Drivers!$B$2:$CH$2,0))</f>
        <v>37.324209214747796</v>
      </c>
      <c r="DR79" s="1">
        <f>INDEX(Auxiliar_OPEX_Drivers!$B$2:$CH$18,MATCH(Auxiliar_OPEX_M!DR$3,Auxiliar_OPEX_Drivers!$B$2:$B$18,0),MATCH($DG79,Auxiliar_OPEX_Drivers!$B$2:$CH$2,0))</f>
        <v>22386629.446478382</v>
      </c>
      <c r="DS79" s="1">
        <f>INDEX(Auxiliar_OPEX_Drivers!$B$2:$CH$18,MATCH(Auxiliar_OPEX_M!DS$3,Auxiliar_OPEX_Drivers!$B$2:$B$18,0),MATCH($DG79,Auxiliar_OPEX_Drivers!$B$2:$CH$2,0))</f>
        <v>79166.666666666701</v>
      </c>
      <c r="DT79" s="1">
        <f>INDEX(Auxiliar_OPEX_Drivers!$B$2:$CH$18,MATCH(Auxiliar_OPEX_M!DT$3,Auxiliar_OPEX_Drivers!$B$2:$B$18,0),MATCH($DG79,Auxiliar_OPEX_Drivers!$B$2:$CH$2,0))</f>
        <v>12919.521567372518</v>
      </c>
      <c r="DU79" s="1">
        <f>INDEX(Auxiliar_OPEX_Drivers!$B$2:$CH$18,MATCH(Auxiliar_OPEX_M!DU$3,Auxiliar_OPEX_Drivers!$B$2:$B$18,0),MATCH($DG79,Auxiliar_OPEX_Drivers!$B$2:$CH$2,0))</f>
        <v>6579.8414496037676</v>
      </c>
      <c r="DV79" s="1">
        <f>INDEX(Auxiliar_OPEX_Drivers!$B$2:$CH$18,MATCH(Auxiliar_OPEX_M!DV$3,Auxiliar_OPEX_Drivers!$B$2:$B$18,0),MATCH($DG79,Auxiliar_OPEX_Drivers!$B$2:$CH$2,0))</f>
        <v>2679729.5858244798</v>
      </c>
      <c r="DW79" s="1">
        <f>INDEX(Auxiliar_OPEX_Drivers!$B$2:$CH$18,MATCH(Auxiliar_OPEX_M!DW$3,Auxiliar_OPEX_Drivers!$B$2:$B$18,0),MATCH($DG79,Auxiliar_OPEX_Drivers!$B$2:$CH$2,0))</f>
        <v>12746.50811627057</v>
      </c>
      <c r="DX79" s="1">
        <f>INDEX(Auxiliar_OPEX_Drivers!$B$2:$CH$18,MATCH(Auxiliar_OPEX_M!DX$3,Auxiliar_OPEX_Drivers!$B$2:$B$18,0),MATCH($DG79,Auxiliar_OPEX_Drivers!$B$2:$CH$2,0))</f>
        <v>2707275.7029231391</v>
      </c>
      <c r="DY79" s="1">
        <f>INDEX(Auxiliar_OPEX_Drivers!$B$2:$CH$18,MATCH(Auxiliar_OPEX_M!DY$3,Auxiliar_OPEX_Drivers!$B$2:$B$18,0),MATCH($DG79,Auxiliar_OPEX_Drivers!$B$2:$CH$2,0))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0</v>
      </c>
      <c r="E80" s="51">
        <f ca="1">SUMPRODUCT($CM80:$DD80,INDIRECT(ADDRESS(E$2,$DH$2)):INDIRECT(ADDRESS(E$2,$DY$2)))</f>
        <v>0</v>
      </c>
      <c r="F80" s="51">
        <f ca="1">SUMPRODUCT($CM80:$DD80,INDIRECT(ADDRESS(F$2,$DH$2)):INDIRECT(ADDRESS(F$2,$DY$2)))</f>
        <v>0</v>
      </c>
      <c r="G80" s="51">
        <f ca="1">SUMPRODUCT($CM80:$DD80,INDIRECT(ADDRESS(G$2,$DH$2)):INDIRECT(ADDRESS(G$2,$DY$2)))</f>
        <v>0</v>
      </c>
      <c r="H80" s="51">
        <f ca="1">SUMPRODUCT($CM80:$DD80,INDIRECT(ADDRESS(H$2,$DH$2)):INDIRECT(ADDRESS(H$2,$DY$2)))</f>
        <v>0</v>
      </c>
      <c r="I80" s="51">
        <f ca="1">SUMPRODUCT($CM80:$DD80,INDIRECT(ADDRESS(I$2,$DH$2)):INDIRECT(ADDRESS(I$2,$DY$2)))</f>
        <v>0</v>
      </c>
      <c r="J80" s="51">
        <f ca="1">SUMPRODUCT($CM80:$DD80,INDIRECT(ADDRESS(J$2,$DH$2)):INDIRECT(ADDRESS(J$2,$DY$2)))</f>
        <v>0</v>
      </c>
      <c r="K80" s="51">
        <f ca="1">SUMPRODUCT($CM80:$DD80,INDIRECT(ADDRESS(K$2,$DH$2)):INDIRECT(ADDRESS(K$2,$DY$2)))</f>
        <v>0</v>
      </c>
      <c r="L80" s="51">
        <f ca="1">SUMPRODUCT($CM80:$DD80,INDIRECT(ADDRESS(L$2,$DH$2)):INDIRECT(ADDRESS(L$2,$DY$2)))</f>
        <v>0</v>
      </c>
      <c r="M80" s="51">
        <f ca="1">SUMPRODUCT($CM80:$DD80,INDIRECT(ADDRESS(M$2,$DH$2)):INDIRECT(ADDRESS(M$2,$DY$2)))</f>
        <v>0</v>
      </c>
      <c r="N80" s="51">
        <f ca="1">SUMPRODUCT($CM80:$DD80,INDIRECT(ADDRESS(N$2,$DH$2)):INDIRECT(ADDRESS(N$2,$DY$2)))</f>
        <v>0</v>
      </c>
      <c r="O80" s="51">
        <f ca="1">SUMPRODUCT($CM80:$DD80,INDIRECT(ADDRESS(O$2,$DH$2)):INDIRECT(ADDRESS(O$2,$DY$2)))</f>
        <v>0</v>
      </c>
      <c r="P80" s="51">
        <f ca="1">SUMPRODUCT($CM80:$DD80,INDIRECT(ADDRESS(P$2,$DH$2)):INDIRECT(ADDRESS(P$2,$DY$2)))</f>
        <v>0</v>
      </c>
      <c r="Q80" s="51">
        <f ca="1">SUMPRODUCT($CM80:$DD80,INDIRECT(ADDRESS(Q$2,$DH$2)):INDIRECT(ADDRESS(Q$2,$DY$2)))</f>
        <v>0</v>
      </c>
      <c r="R80" s="51">
        <f ca="1">SUMPRODUCT($CM80:$DD80,INDIRECT(ADDRESS(R$2,$DH$2)):INDIRECT(ADDRESS(R$2,$DY$2)))</f>
        <v>0</v>
      </c>
      <c r="S80" s="51">
        <f ca="1">SUMPRODUCT($CM80:$DD80,INDIRECT(ADDRESS(S$2,$DH$2)):INDIRECT(ADDRESS(S$2,$DY$2)))</f>
        <v>0</v>
      </c>
      <c r="T80" s="51">
        <f ca="1">SUMPRODUCT($CM80:$DD80,INDIRECT(ADDRESS(T$2,$DH$2)):INDIRECT(ADDRESS(T$2,$DY$2)))</f>
        <v>0</v>
      </c>
      <c r="U80" s="51">
        <f ca="1">SUMPRODUCT($CM80:$DD80,INDIRECT(ADDRESS(U$2,$DH$2)):INDIRECT(ADDRESS(U$2,$DY$2)))</f>
        <v>0</v>
      </c>
      <c r="V80" s="51">
        <f ca="1">SUMPRODUCT($CM80:$DD80,INDIRECT(ADDRESS(V$2,$DH$2)):INDIRECT(ADDRESS(V$2,$DY$2)))</f>
        <v>0</v>
      </c>
      <c r="W80" s="51">
        <f ca="1">SUMPRODUCT($CM80:$DD80,INDIRECT(ADDRESS(W$2,$DH$2)):INDIRECT(ADDRESS(W$2,$DY$2)))</f>
        <v>0</v>
      </c>
      <c r="X80" s="51">
        <f ca="1">SUMPRODUCT($CM80:$DD80,INDIRECT(ADDRESS(X$2,$DH$2)):INDIRECT(ADDRESS(X$2,$DY$2)))</f>
        <v>0</v>
      </c>
      <c r="Y80" s="51">
        <f ca="1">SUMPRODUCT($CM80:$DD80,INDIRECT(ADDRESS(Y$2,$DH$2)):INDIRECT(ADDRESS(Y$2,$DY$2)))</f>
        <v>0</v>
      </c>
      <c r="Z80" s="51">
        <f ca="1">SUMPRODUCT($CM80:$DD80,INDIRECT(ADDRESS(Z$2,$DH$2)):INDIRECT(ADDRESS(Z$2,$DY$2)))</f>
        <v>0</v>
      </c>
      <c r="AA80" s="51">
        <f ca="1">SUMPRODUCT($CM80:$DD80,INDIRECT(ADDRESS(AA$2,$DH$2)):INDIRECT(ADDRESS(AA$2,$DY$2)))</f>
        <v>0</v>
      </c>
      <c r="AB80" s="51">
        <f ca="1">SUMPRODUCT($CM80:$DD80,INDIRECT(ADDRESS(AB$2,$DH$2)):INDIRECT(ADDRESS(AB$2,$DY$2)))</f>
        <v>0</v>
      </c>
      <c r="AC80" s="51">
        <f ca="1">SUMPRODUCT($CM80:$DD80,INDIRECT(ADDRESS(AC$2,$DH$2)):INDIRECT(ADDRESS(AC$2,$DY$2)))</f>
        <v>0</v>
      </c>
      <c r="AD80" s="51">
        <f ca="1">SUMPRODUCT($CM80:$DD80,INDIRECT(ADDRESS(AD$2,$DH$2)):INDIRECT(ADDRESS(AD$2,$DY$2)))</f>
        <v>0</v>
      </c>
      <c r="AE80" s="51">
        <f ca="1">SUMPRODUCT($CM80:$DD80,INDIRECT(ADDRESS(AE$2,$DH$2)):INDIRECT(ADDRESS(AE$2,$DY$2)))</f>
        <v>0</v>
      </c>
      <c r="AF80" s="51">
        <f ca="1">SUMPRODUCT($CM80:$DD80,INDIRECT(ADDRESS(AF$2,$DH$2)):INDIRECT(ADDRESS(AF$2,$DY$2)))</f>
        <v>0</v>
      </c>
      <c r="AG80" s="51">
        <f ca="1">SUMPRODUCT($CM80:$DD80,INDIRECT(ADDRESS(AG$2,$DH$2)):INDIRECT(ADDRESS(AG$2,$DY$2)))</f>
        <v>0</v>
      </c>
      <c r="AH80" s="51">
        <f ca="1">SUMPRODUCT($CM80:$DD80,INDIRECT(ADDRESS(AH$2,$DH$2)):INDIRECT(ADDRESS(AH$2,$DY$2)))</f>
        <v>0</v>
      </c>
      <c r="AI80" s="51">
        <f ca="1">SUMPRODUCT($CM80:$DD80,INDIRECT(ADDRESS(AI$2,$DH$2)):INDIRECT(ADDRESS(AI$2,$DY$2)))</f>
        <v>0</v>
      </c>
      <c r="AJ80" s="51">
        <f ca="1">SUMPRODUCT($CM80:$DD80,INDIRECT(ADDRESS(AJ$2,$DH$2)):INDIRECT(ADDRESS(AJ$2,$DY$2)))</f>
        <v>0</v>
      </c>
      <c r="AK80" s="51">
        <f ca="1">SUMPRODUCT($CM80:$DD80,INDIRECT(ADDRESS(AK$2,$DH$2)):INDIRECT(ADDRESS(AK$2,$DY$2)))</f>
        <v>0</v>
      </c>
      <c r="AL80" s="51">
        <f ca="1">SUMPRODUCT($CM80:$DD80,INDIRECT(ADDRESS(AL$2,$DH$2)):INDIRECT(ADDRESS(AL$2,$DY$2)))</f>
        <v>0</v>
      </c>
      <c r="AM80" s="51">
        <f ca="1">SUMPRODUCT($CM80:$DD80,INDIRECT(ADDRESS(AM$2,$DH$2)):INDIRECT(ADDRESS(AM$2,$DY$2)))</f>
        <v>0</v>
      </c>
      <c r="AN80" s="51">
        <f ca="1">SUMPRODUCT($CM80:$DD80,INDIRECT(ADDRESS(AN$2,$DH$2)):INDIRECT(ADDRESS(AN$2,$DY$2)))</f>
        <v>0</v>
      </c>
      <c r="AO80" s="51">
        <f ca="1">SUMPRODUCT($CM80:$DD80,INDIRECT(ADDRESS(AO$2,$DH$2)):INDIRECT(ADDRESS(AO$2,$DY$2)))</f>
        <v>0</v>
      </c>
      <c r="AP80" s="51">
        <f ca="1">SUMPRODUCT($CM80:$DD80,INDIRECT(ADDRESS(AP$2,$DH$2)):INDIRECT(ADDRESS(AP$2,$DY$2)))</f>
        <v>0</v>
      </c>
      <c r="AQ80" s="51">
        <f ca="1">SUMPRODUCT($CM80:$DD80,INDIRECT(ADDRESS(AQ$2,$DH$2)):INDIRECT(ADDRESS(AQ$2,$DY$2)))</f>
        <v>0</v>
      </c>
      <c r="AR80" s="51">
        <f ca="1">SUMPRODUCT($CM80:$DD80,INDIRECT(ADDRESS(AR$2,$DH$2)):INDIRECT(ADDRESS(AR$2,$DY$2)))</f>
        <v>0</v>
      </c>
      <c r="AS80" s="51">
        <f ca="1">SUMPRODUCT($CM80:$DD80,INDIRECT(ADDRESS(AS$2,$DH$2)):INDIRECT(ADDRESS(AS$2,$DY$2)))</f>
        <v>0</v>
      </c>
      <c r="AT80" s="51">
        <f ca="1">SUMPRODUCT($CM80:$DD80,INDIRECT(ADDRESS(AT$2,$DH$2)):INDIRECT(ADDRESS(AT$2,$DY$2)))</f>
        <v>0</v>
      </c>
      <c r="AU80" s="51">
        <f ca="1">SUMPRODUCT($CM80:$DD80,INDIRECT(ADDRESS(AU$2,$DH$2)):INDIRECT(ADDRESS(AU$2,$DY$2)))</f>
        <v>0</v>
      </c>
      <c r="AV80" s="51">
        <f ca="1">SUMPRODUCT($CM80:$DD80,INDIRECT(ADDRESS(AV$2,$DH$2)):INDIRECT(ADDRESS(AV$2,$DY$2)))</f>
        <v>0</v>
      </c>
      <c r="AW80" s="51">
        <f ca="1">SUMPRODUCT($CM80:$DD80,INDIRECT(ADDRESS(AW$2,$DH$2)):INDIRECT(ADDRESS(AW$2,$DY$2)))</f>
        <v>0</v>
      </c>
      <c r="AX80" s="51">
        <f ca="1">SUMPRODUCT($CM80:$DD80,INDIRECT(ADDRESS(AX$2,$DH$2)):INDIRECT(ADDRESS(AX$2,$DY$2)))</f>
        <v>0</v>
      </c>
      <c r="AY80" s="51">
        <f ca="1">SUMPRODUCT($CM80:$DD80,INDIRECT(ADDRESS(AY$2,$DH$2)):INDIRECT(ADDRESS(AY$2,$DY$2)))</f>
        <v>0</v>
      </c>
      <c r="AZ80" s="51">
        <f ca="1">SUMPRODUCT($CM80:$DD80,INDIRECT(ADDRESS(AZ$2,$DH$2)):INDIRECT(ADDRESS(AZ$2,$DY$2)))</f>
        <v>0</v>
      </c>
      <c r="BA80" s="51">
        <f ca="1">SUMPRODUCT($CM80:$DD80,INDIRECT(ADDRESS(BA$2,$DH$2)):INDIRECT(ADDRESS(BA$2,$DY$2)))</f>
        <v>0</v>
      </c>
      <c r="BB80" s="51">
        <f ca="1">SUMPRODUCT($CM80:$DD80,INDIRECT(ADDRESS(BB$2,$DH$2)):INDIRECT(ADDRESS(BB$2,$DY$2)))</f>
        <v>0</v>
      </c>
      <c r="BC80" s="51">
        <f ca="1">SUMPRODUCT($CM80:$DD80,INDIRECT(ADDRESS(BC$2,$DH$2)):INDIRECT(ADDRESS(BC$2,$DY$2)))</f>
        <v>0</v>
      </c>
      <c r="BD80" s="51">
        <f ca="1">SUMPRODUCT($CM80:$DD80,INDIRECT(ADDRESS(BD$2,$DH$2)):INDIRECT(ADDRESS(BD$2,$DY$2)))</f>
        <v>0</v>
      </c>
      <c r="BE80" s="51">
        <f ca="1">SUMPRODUCT($CM80:$DD80,INDIRECT(ADDRESS(BE$2,$DH$2)):INDIRECT(ADDRESS(BE$2,$DY$2)))</f>
        <v>0</v>
      </c>
      <c r="BF80" s="51">
        <f ca="1">SUMPRODUCT($CM80:$DD80,INDIRECT(ADDRESS(BF$2,$DH$2)):INDIRECT(ADDRESS(BF$2,$DY$2)))</f>
        <v>0</v>
      </c>
      <c r="BG80" s="51">
        <f ca="1">SUMPRODUCT($CM80:$DD80,INDIRECT(ADDRESS(BG$2,$DH$2)):INDIRECT(ADDRESS(BG$2,$DY$2)))</f>
        <v>0</v>
      </c>
      <c r="BH80" s="51">
        <f ca="1">SUMPRODUCT($CM80:$DD80,INDIRECT(ADDRESS(BH$2,$DH$2)):INDIRECT(ADDRESS(BH$2,$DY$2)))</f>
        <v>0</v>
      </c>
      <c r="BI80" s="51">
        <f ca="1">SUMPRODUCT($CM80:$DD80,INDIRECT(ADDRESS(BI$2,$DH$2)):INDIRECT(ADDRESS(BI$2,$DY$2)))</f>
        <v>0</v>
      </c>
      <c r="BJ80" s="51">
        <f ca="1">SUMPRODUCT($CM80:$DD80,INDIRECT(ADDRESS(BJ$2,$DH$2)):INDIRECT(ADDRESS(BJ$2,$DY$2)))</f>
        <v>0</v>
      </c>
      <c r="BK80" s="51">
        <f ca="1">SUMPRODUCT($CM80:$DD80,INDIRECT(ADDRESS(BK$2,$DH$2)):INDIRECT(ADDRESS(BK$2,$DY$2)))</f>
        <v>0</v>
      </c>
      <c r="BL80" s="51">
        <f ca="1">SUMPRODUCT($CM80:$DD80,INDIRECT(ADDRESS(BL$2,$DH$2)):INDIRECT(ADDRESS(BL$2,$DY$2)))</f>
        <v>0</v>
      </c>
      <c r="BM80" s="51">
        <f ca="1">SUMPRODUCT($CM80:$DD80,INDIRECT(ADDRESS(BM$2,$DH$2)):INDIRECT(ADDRESS(BM$2,$DY$2)))</f>
        <v>0</v>
      </c>
      <c r="BN80" s="51">
        <f ca="1">SUMPRODUCT($CM80:$DD80,INDIRECT(ADDRESS(BN$2,$DH$2)):INDIRECT(ADDRESS(BN$2,$DY$2)))</f>
        <v>0</v>
      </c>
      <c r="BO80" s="51">
        <f ca="1">SUMPRODUCT($CM80:$DD80,INDIRECT(ADDRESS(BO$2,$DH$2)):INDIRECT(ADDRESS(BO$2,$DY$2)))</f>
        <v>0</v>
      </c>
      <c r="BP80" s="51">
        <f ca="1">SUMPRODUCT($CM80:$DD80,INDIRECT(ADDRESS(BP$2,$DH$2)):INDIRECT(ADDRESS(BP$2,$DY$2)))</f>
        <v>0</v>
      </c>
      <c r="BQ80" s="51">
        <f ca="1">SUMPRODUCT($CM80:$DD80,INDIRECT(ADDRESS(BQ$2,$DH$2)):INDIRECT(ADDRESS(BQ$2,$DY$2)))</f>
        <v>0</v>
      </c>
      <c r="BR80" s="51">
        <f ca="1">SUMPRODUCT($CM80:$DD80,INDIRECT(ADDRESS(BR$2,$DH$2)):INDIRECT(ADDRESS(BR$2,$DY$2)))</f>
        <v>0</v>
      </c>
      <c r="BS80" s="51">
        <f ca="1">SUMPRODUCT($CM80:$DD80,INDIRECT(ADDRESS(BS$2,$DH$2)):INDIRECT(ADDRESS(BS$2,$DY$2)))</f>
        <v>0</v>
      </c>
      <c r="BT80" s="51">
        <f ca="1">SUMPRODUCT($CM80:$DD80,INDIRECT(ADDRESS(BT$2,$DH$2)):INDIRECT(ADDRESS(BT$2,$DY$2)))</f>
        <v>0</v>
      </c>
      <c r="BU80" s="51">
        <f ca="1">SUMPRODUCT($CM80:$DD80,INDIRECT(ADDRESS(BU$2,$DH$2)):INDIRECT(ADDRESS(BU$2,$DY$2)))</f>
        <v>0</v>
      </c>
      <c r="BV80" s="51">
        <f ca="1">SUMPRODUCT($CM80:$DD80,INDIRECT(ADDRESS(BV$2,$DH$2)):INDIRECT(ADDRESS(BV$2,$DY$2)))</f>
        <v>0</v>
      </c>
      <c r="BW80" s="51">
        <f ca="1">SUMPRODUCT($CM80:$DD80,INDIRECT(ADDRESS(BW$2,$DH$2)):INDIRECT(ADDRESS(BW$2,$DY$2)))</f>
        <v>0</v>
      </c>
      <c r="BX80" s="51">
        <f ca="1">SUMPRODUCT($CM80:$DD80,INDIRECT(ADDRESS(BX$2,$DH$2)):INDIRECT(ADDRESS(BX$2,$DY$2)))</f>
        <v>0</v>
      </c>
      <c r="BY80" s="51">
        <f ca="1">SUMPRODUCT($CM80:$DD80,INDIRECT(ADDRESS(BY$2,$DH$2)):INDIRECT(ADDRESS(BY$2,$DY$2)))</f>
        <v>0</v>
      </c>
      <c r="BZ80" s="51">
        <f ca="1">SUMPRODUCT($CM80:$DD80,INDIRECT(ADDRESS(BZ$2,$DH$2)):INDIRECT(ADDRESS(BZ$2,$DY$2)))</f>
        <v>0</v>
      </c>
      <c r="CA80" s="51">
        <f ca="1">SUMPRODUCT($CM80:$DD80,INDIRECT(ADDRESS(CA$2,$DH$2)):INDIRECT(ADDRESS(CA$2,$DY$2)))</f>
        <v>0</v>
      </c>
      <c r="CB80" s="51">
        <f ca="1">SUMPRODUCT($CM80:$DD80,INDIRECT(ADDRESS(CB$2,$DH$2)):INDIRECT(ADDRESS(CB$2,$DY$2)))</f>
        <v>0</v>
      </c>
      <c r="CC80" s="51">
        <f ca="1">SUMPRODUCT($CM80:$DD80,INDIRECT(ADDRESS(CC$2,$DH$2)):INDIRECT(ADDRESS(CC$2,$DY$2)))</f>
        <v>0</v>
      </c>
      <c r="CD80" s="51">
        <f ca="1">SUMPRODUCT($CM80:$DD80,INDIRECT(ADDRESS(CD$2,$DH$2)):INDIRECT(ADDRESS(CD$2,$DY$2)))</f>
        <v>0</v>
      </c>
      <c r="CF80" s="51">
        <f t="shared" ca="1" si="10"/>
        <v>0</v>
      </c>
      <c r="CG80" s="51">
        <f t="shared" ca="1" si="10"/>
        <v>0</v>
      </c>
      <c r="CH80" s="51">
        <f t="shared" ca="1" si="10"/>
        <v>0</v>
      </c>
      <c r="CI80" s="51">
        <f t="shared" ca="1" si="10"/>
        <v>0</v>
      </c>
      <c r="CJ80" s="51">
        <f t="shared" ca="1" si="10"/>
        <v>0</v>
      </c>
      <c r="CK80" s="51">
        <f t="shared" ca="1" si="10"/>
        <v>0</v>
      </c>
      <c r="CM80" s="1">
        <f>VLOOKUP($A80,Auxiliar_OPEX_CustosUnit!$A$4:$BT$129,COLUMN(Auxiliar_OPEX_CustosUnit!S$2),0)</f>
        <v>0</v>
      </c>
      <c r="CN80" s="1">
        <f>VLOOKUP($A80,Auxiliar_OPEX_CustosUnit!$A$4:$BT$129,COLUMN(Auxiliar_OPEX_CustosUnit!T$2),0)</f>
        <v>0</v>
      </c>
      <c r="CO80" s="1">
        <f>VLOOKUP($A80,Auxiliar_OPEX_CustosUnit!$A$4:$BT$129,COLUMN(Auxiliar_OPEX_CustosUnit!U$2),0)</f>
        <v>0</v>
      </c>
      <c r="CP80" s="1">
        <f>VLOOKUP($A80,Auxiliar_OPEX_CustosUnit!$A$4:$BT$129,COLUMN(Auxiliar_OPEX_CustosUnit!V$2),0)</f>
        <v>0</v>
      </c>
      <c r="CQ80" s="1">
        <f>VLOOKUP($A80,Auxiliar_OPEX_CustosUnit!$A$4:$BT$129,COLUMN(Auxiliar_OPEX_CustosUnit!W$2),0)</f>
        <v>0</v>
      </c>
      <c r="CR80" s="1">
        <f>VLOOKUP($A80,Auxiliar_OPEX_CustosUnit!$A$4:$BT$129,COLUMN(Auxiliar_OPEX_CustosUnit!X$2),0)</f>
        <v>0</v>
      </c>
      <c r="CS80" s="1">
        <f>VLOOKUP($A80,Auxiliar_OPEX_CustosUnit!$A$4:$BT$129,COLUMN(Auxiliar_OPEX_CustosUnit!Y$2),0)</f>
        <v>0</v>
      </c>
      <c r="CT80" s="1">
        <f>VLOOKUP($A80,Auxiliar_OPEX_CustosUnit!$A$4:$BT$129,COLUMN(Auxiliar_OPEX_CustosUnit!Z$2),0)</f>
        <v>0</v>
      </c>
      <c r="CU80" s="1">
        <f>VLOOKUP($A80,Auxiliar_OPEX_CustosUnit!$A$4:$BT$129,COLUMN(Auxiliar_OPEX_CustosUnit!AA$2),0)</f>
        <v>0</v>
      </c>
      <c r="CV80" s="1">
        <f>VLOOKUP($A80,Auxiliar_OPEX_CustosUnit!$A$4:$BT$129,COLUMN(Auxiliar_OPEX_CustosUnit!AB$2),0)</f>
        <v>0</v>
      </c>
      <c r="CW80" s="1">
        <f>VLOOKUP($A80,Auxiliar_OPEX_CustosUnit!$A$4:$BT$129,COLUMN(Auxiliar_OPEX_CustosUnit!AC$2),0)</f>
        <v>0</v>
      </c>
      <c r="CX80" s="1">
        <f>VLOOKUP($A80,Auxiliar_OPEX_CustosUnit!$A$4:$BT$129,COLUMN(Auxiliar_OPEX_CustosUnit!AD$2),0)</f>
        <v>0</v>
      </c>
      <c r="CY80" s="1">
        <f>VLOOKUP($A80,Auxiliar_OPEX_CustosUnit!$A$4:$BT$129,COLUMN(Auxiliar_OPEX_CustosUnit!AE$2),0)</f>
        <v>0</v>
      </c>
      <c r="CZ80" s="1">
        <f>VLOOKUP($A80,Auxiliar_OPEX_CustosUnit!$A$4:$BT$129,COLUMN(Auxiliar_OPEX_CustosUnit!AF$2),0)</f>
        <v>0</v>
      </c>
      <c r="DA80" s="1">
        <f>VLOOKUP($A80,Auxiliar_OPEX_CustosUnit!$A$4:$BT$129,COLUMN(Auxiliar_OPEX_CustosUnit!AG$2),0)</f>
        <v>0</v>
      </c>
      <c r="DB80" s="1">
        <f>VLOOKUP($A80,Auxiliar_OPEX_CustosUnit!$A$4:$BT$129,COLUMN(Auxiliar_OPEX_CustosUnit!AH$2),0)</f>
        <v>0</v>
      </c>
      <c r="DC80" s="1">
        <f>VLOOKUP($A80,Auxiliar_OPEX_CustosUnit!$A$4:$BT$129,COLUMN(Auxiliar_OPEX_CustosUnit!AI$2),0)</f>
        <v>0</v>
      </c>
      <c r="DD80" s="1">
        <f>VLOOKUP($A80,Auxiliar_OPEX_CustosUnit!$A$4:$BT$129,COLUMN(Auxiliar_OPEX_CustosUnit!AJ$2),0)</f>
        <v>0</v>
      </c>
      <c r="DG80" s="60">
        <v>45566</v>
      </c>
      <c r="DH80" s="1">
        <v>1</v>
      </c>
      <c r="DI80" s="1">
        <f>INDEX(Auxiliar_OPEX_Drivers!$B$2:$CH$18,MATCH(Auxiliar_OPEX_M!DI$3,Auxiliar_OPEX_Drivers!$B$2:$B$18,0),MATCH($DG80,Auxiliar_OPEX_Drivers!$B$2:$CH$2,0))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INDEX(Auxiliar_OPEX_Drivers!$B$2:$CH$18,MATCH(Auxiliar_OPEX_M!DK$3,Auxiliar_OPEX_Drivers!$B$2:$B$18,0),MATCH($DG80,Auxiliar_OPEX_Drivers!$B$2:$CH$2,0))</f>
        <v>15.296836858991167</v>
      </c>
      <c r="DL80" s="1">
        <f>INDEX(Auxiliar_OPEX_Drivers!$B$2:$CH$18,MATCH(Auxiliar_OPEX_M!DL$3,Auxiliar_OPEX_Drivers!$B$2:$B$18,0),MATCH($DG80,Auxiliar_OPEX_Drivers!$B$2:$CH$2,0))</f>
        <v>66.716365522822429</v>
      </c>
      <c r="DM80" s="1">
        <f>INDEX(Auxiliar_OPEX_Drivers!$B$2:$CH$18,MATCH(Auxiliar_OPEX_M!DM$3,Auxiliar_OPEX_Drivers!$B$2:$B$18,0),MATCH($DG80,Auxiliar_OPEX_Drivers!$B$2:$CH$2,0))</f>
        <v>13</v>
      </c>
      <c r="DN80" s="1">
        <f>INDEX(Auxiliar_OPEX_Drivers!$B$2:$CH$18,MATCH(Auxiliar_OPEX_M!DN$3,Auxiliar_OPEX_Drivers!$B$2:$B$18,0),MATCH($DG80,Auxiliar_OPEX_Drivers!$B$2:$CH$2,0))</f>
        <v>758.44701041450924</v>
      </c>
      <c r="DO80" s="1">
        <f>INDEX(Auxiliar_OPEX_Drivers!$B$2:$CH$18,MATCH(Auxiliar_OPEX_M!DO$3,Auxiliar_OPEX_Drivers!$B$2:$B$18,0),MATCH($DG80,Auxiliar_OPEX_Drivers!$B$2:$CH$2,0))</f>
        <v>12</v>
      </c>
      <c r="DP80" s="1">
        <f>INDEX(Auxiliar_OPEX_Drivers!$B$2:$CH$18,MATCH(Auxiliar_OPEX_M!DP$3,Auxiliar_OPEX_Drivers!$B$2:$B$18,0),MATCH($DG80,Auxiliar_OPEX_Drivers!$B$2:$CH$2,0))</f>
        <v>205.92573039971722</v>
      </c>
      <c r="DQ80" s="1">
        <f>INDEX(Auxiliar_OPEX_Drivers!$B$2:$CH$18,MATCH(Auxiliar_OPEX_M!DQ$3,Auxiliar_OPEX_Drivers!$B$2:$B$18,0),MATCH($DG80,Auxiliar_OPEX_Drivers!$B$2:$CH$2,0))</f>
        <v>37.324209214747796</v>
      </c>
      <c r="DR80" s="1">
        <f>INDEX(Auxiliar_OPEX_Drivers!$B$2:$CH$18,MATCH(Auxiliar_OPEX_M!DR$3,Auxiliar_OPEX_Drivers!$B$2:$B$18,0),MATCH($DG80,Auxiliar_OPEX_Drivers!$B$2:$CH$2,0))</f>
        <v>22465796.11314505</v>
      </c>
      <c r="DS80" s="1">
        <f>INDEX(Auxiliar_OPEX_Drivers!$B$2:$CH$18,MATCH(Auxiliar_OPEX_M!DS$3,Auxiliar_OPEX_Drivers!$B$2:$B$18,0),MATCH($DG80,Auxiliar_OPEX_Drivers!$B$2:$CH$2,0))</f>
        <v>79166.666666666701</v>
      </c>
      <c r="DT80" s="1">
        <f>INDEX(Auxiliar_OPEX_Drivers!$B$2:$CH$18,MATCH(Auxiliar_OPEX_M!DT$3,Auxiliar_OPEX_Drivers!$B$2:$B$18,0),MATCH($DG80,Auxiliar_OPEX_Drivers!$B$2:$CH$2,0))</f>
        <v>12415.521567372163</v>
      </c>
      <c r="DU80" s="1">
        <f>INDEX(Auxiliar_OPEX_Drivers!$B$2:$CH$18,MATCH(Auxiliar_OPEX_M!DU$3,Auxiliar_OPEX_Drivers!$B$2:$B$18,0),MATCH($DG80,Auxiliar_OPEX_Drivers!$B$2:$CH$2,0))</f>
        <v>6579.8414496035812</v>
      </c>
      <c r="DV80" s="1">
        <f>INDEX(Auxiliar_OPEX_Drivers!$B$2:$CH$18,MATCH(Auxiliar_OPEX_M!DV$3,Auxiliar_OPEX_Drivers!$B$2:$B$18,0),MATCH($DG80,Auxiliar_OPEX_Drivers!$B$2:$CH$2,0))</f>
        <v>2690183.0939407502</v>
      </c>
      <c r="DW80" s="1">
        <f>INDEX(Auxiliar_OPEX_Drivers!$B$2:$CH$18,MATCH(Auxiliar_OPEX_M!DW$3,Auxiliar_OPEX_Drivers!$B$2:$B$18,0),MATCH($DG80,Auxiliar_OPEX_Drivers!$B$2:$CH$2,0))</f>
        <v>12246.508116270217</v>
      </c>
      <c r="DX80" s="1">
        <f>INDEX(Auxiliar_OPEX_Drivers!$B$2:$CH$18,MATCH(Auxiliar_OPEX_M!DX$3,Auxiliar_OPEX_Drivers!$B$2:$B$18,0),MATCH($DG80,Auxiliar_OPEX_Drivers!$B$2:$CH$2,0))</f>
        <v>2717866.2244905112</v>
      </c>
      <c r="DY80" s="1">
        <f>INDEX(Auxiliar_OPEX_Drivers!$B$2:$CH$18,MATCH(Auxiliar_OPEX_M!DY$3,Auxiliar_OPEX_Drivers!$B$2:$B$18,0),MATCH($DG80,Auxiliar_OPEX_Drivers!$B$2:$CH$2,0))</f>
        <v>1108.7101524107879</v>
      </c>
    </row>
    <row r="81" spans="1:129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2284.3434543437202</v>
      </c>
      <c r="E81" s="51">
        <f ca="1">SUMPRODUCT($CM81:$DD81,INDIRECT(ADDRESS(E$2,$DH$2)):INDIRECT(ADDRESS(E$2,$DY$2)))</f>
        <v>2284.3434543437202</v>
      </c>
      <c r="F81" s="51">
        <f ca="1">SUMPRODUCT($CM81:$DD81,INDIRECT(ADDRESS(F$2,$DH$2)):INDIRECT(ADDRESS(F$2,$DY$2)))</f>
        <v>2284.3434543437202</v>
      </c>
      <c r="G81" s="51">
        <f ca="1">SUMPRODUCT($CM81:$DD81,INDIRECT(ADDRESS(G$2,$DH$2)):INDIRECT(ADDRESS(G$2,$DY$2)))</f>
        <v>2284.3434543437202</v>
      </c>
      <c r="H81" s="51">
        <f ca="1">SUMPRODUCT($CM81:$DD81,INDIRECT(ADDRESS(H$2,$DH$2)):INDIRECT(ADDRESS(H$2,$DY$2)))</f>
        <v>2284.3434543437202</v>
      </c>
      <c r="I81" s="51">
        <f ca="1">SUMPRODUCT($CM81:$DD81,INDIRECT(ADDRESS(I$2,$DH$2)):INDIRECT(ADDRESS(I$2,$DY$2)))</f>
        <v>2284.3434543437202</v>
      </c>
      <c r="J81" s="51">
        <f ca="1">SUMPRODUCT($CM81:$DD81,INDIRECT(ADDRESS(J$2,$DH$2)):INDIRECT(ADDRESS(J$2,$DY$2)))</f>
        <v>2284.3434543437202</v>
      </c>
      <c r="K81" s="51">
        <f ca="1">SUMPRODUCT($CM81:$DD81,INDIRECT(ADDRESS(K$2,$DH$2)):INDIRECT(ADDRESS(K$2,$DY$2)))</f>
        <v>2284.3434543437202</v>
      </c>
      <c r="L81" s="51">
        <f ca="1">SUMPRODUCT($CM81:$DD81,INDIRECT(ADDRESS(L$2,$DH$2)):INDIRECT(ADDRESS(L$2,$DY$2)))</f>
        <v>2284.3434543437202</v>
      </c>
      <c r="M81" s="51">
        <f ca="1">SUMPRODUCT($CM81:$DD81,INDIRECT(ADDRESS(M$2,$DH$2)):INDIRECT(ADDRESS(M$2,$DY$2)))</f>
        <v>2284.3434543437202</v>
      </c>
      <c r="N81" s="51">
        <f ca="1">SUMPRODUCT($CM81:$DD81,INDIRECT(ADDRESS(N$2,$DH$2)):INDIRECT(ADDRESS(N$2,$DY$2)))</f>
        <v>2284.3434543437202</v>
      </c>
      <c r="O81" s="51">
        <f ca="1">SUMPRODUCT($CM81:$DD81,INDIRECT(ADDRESS(O$2,$DH$2)):INDIRECT(ADDRESS(O$2,$DY$2)))</f>
        <v>2284.3434543437202</v>
      </c>
      <c r="P81" s="51">
        <f ca="1">SUMPRODUCT($CM81:$DD81,INDIRECT(ADDRESS(P$2,$DH$2)):INDIRECT(ADDRESS(P$2,$DY$2)))</f>
        <v>2284.3434543437202</v>
      </c>
      <c r="Q81" s="51">
        <f ca="1">SUMPRODUCT($CM81:$DD81,INDIRECT(ADDRESS(Q$2,$DH$2)):INDIRECT(ADDRESS(Q$2,$DY$2)))</f>
        <v>2284.3434543437202</v>
      </c>
      <c r="R81" s="51">
        <f ca="1">SUMPRODUCT($CM81:$DD81,INDIRECT(ADDRESS(R$2,$DH$2)):INDIRECT(ADDRESS(R$2,$DY$2)))</f>
        <v>2284.3434543437202</v>
      </c>
      <c r="S81" s="51">
        <f ca="1">SUMPRODUCT($CM81:$DD81,INDIRECT(ADDRESS(S$2,$DH$2)):INDIRECT(ADDRESS(S$2,$DY$2)))</f>
        <v>2284.3434543437202</v>
      </c>
      <c r="T81" s="51">
        <f ca="1">SUMPRODUCT($CM81:$DD81,INDIRECT(ADDRESS(T$2,$DH$2)):INDIRECT(ADDRESS(T$2,$DY$2)))</f>
        <v>2284.3434543437202</v>
      </c>
      <c r="U81" s="51">
        <f ca="1">SUMPRODUCT($CM81:$DD81,INDIRECT(ADDRESS(U$2,$DH$2)):INDIRECT(ADDRESS(U$2,$DY$2)))</f>
        <v>2284.3434543437202</v>
      </c>
      <c r="V81" s="51">
        <f ca="1">SUMPRODUCT($CM81:$DD81,INDIRECT(ADDRESS(V$2,$DH$2)):INDIRECT(ADDRESS(V$2,$DY$2)))</f>
        <v>2284.3434543437202</v>
      </c>
      <c r="W81" s="51">
        <f ca="1">SUMPRODUCT($CM81:$DD81,INDIRECT(ADDRESS(W$2,$DH$2)):INDIRECT(ADDRESS(W$2,$DY$2)))</f>
        <v>2284.3434543437202</v>
      </c>
      <c r="X81" s="51">
        <f ca="1">SUMPRODUCT($CM81:$DD81,INDIRECT(ADDRESS(X$2,$DH$2)):INDIRECT(ADDRESS(X$2,$DY$2)))</f>
        <v>2284.3434543437202</v>
      </c>
      <c r="Y81" s="51">
        <f ca="1">SUMPRODUCT($CM81:$DD81,INDIRECT(ADDRESS(Y$2,$DH$2)):INDIRECT(ADDRESS(Y$2,$DY$2)))</f>
        <v>2284.3434543437202</v>
      </c>
      <c r="Z81" s="51">
        <f ca="1">SUMPRODUCT($CM81:$DD81,INDIRECT(ADDRESS(Z$2,$DH$2)):INDIRECT(ADDRESS(Z$2,$DY$2)))</f>
        <v>2284.3434543437202</v>
      </c>
      <c r="AA81" s="51">
        <f ca="1">SUMPRODUCT($CM81:$DD81,INDIRECT(ADDRESS(AA$2,$DH$2)):INDIRECT(ADDRESS(AA$2,$DY$2)))</f>
        <v>2284.3434543437202</v>
      </c>
      <c r="AB81" s="51">
        <f ca="1">SUMPRODUCT($CM81:$DD81,INDIRECT(ADDRESS(AB$2,$DH$2)):INDIRECT(ADDRESS(AB$2,$DY$2)))</f>
        <v>2284.3434543437202</v>
      </c>
      <c r="AC81" s="51">
        <f ca="1">SUMPRODUCT($CM81:$DD81,INDIRECT(ADDRESS(AC$2,$DH$2)):INDIRECT(ADDRESS(AC$2,$DY$2)))</f>
        <v>2284.3434543437202</v>
      </c>
      <c r="AD81" s="51">
        <f ca="1">SUMPRODUCT($CM81:$DD81,INDIRECT(ADDRESS(AD$2,$DH$2)):INDIRECT(ADDRESS(AD$2,$DY$2)))</f>
        <v>2284.3434543437202</v>
      </c>
      <c r="AE81" s="51">
        <f ca="1">SUMPRODUCT($CM81:$DD81,INDIRECT(ADDRESS(AE$2,$DH$2)):INDIRECT(ADDRESS(AE$2,$DY$2)))</f>
        <v>2284.3434543437202</v>
      </c>
      <c r="AF81" s="51">
        <f ca="1">SUMPRODUCT($CM81:$DD81,INDIRECT(ADDRESS(AF$2,$DH$2)):INDIRECT(ADDRESS(AF$2,$DY$2)))</f>
        <v>2284.3434543437202</v>
      </c>
      <c r="AG81" s="51">
        <f ca="1">SUMPRODUCT($CM81:$DD81,INDIRECT(ADDRESS(AG$2,$DH$2)):INDIRECT(ADDRESS(AG$2,$DY$2)))</f>
        <v>2284.3434543437202</v>
      </c>
      <c r="AH81" s="51">
        <f ca="1">SUMPRODUCT($CM81:$DD81,INDIRECT(ADDRESS(AH$2,$DH$2)):INDIRECT(ADDRESS(AH$2,$DY$2)))</f>
        <v>2284.3434543437202</v>
      </c>
      <c r="AI81" s="51">
        <f ca="1">SUMPRODUCT($CM81:$DD81,INDIRECT(ADDRESS(AI$2,$DH$2)):INDIRECT(ADDRESS(AI$2,$DY$2)))</f>
        <v>2284.3434543437202</v>
      </c>
      <c r="AJ81" s="51">
        <f ca="1">SUMPRODUCT($CM81:$DD81,INDIRECT(ADDRESS(AJ$2,$DH$2)):INDIRECT(ADDRESS(AJ$2,$DY$2)))</f>
        <v>2284.3434543437202</v>
      </c>
      <c r="AK81" s="51">
        <f ca="1">SUMPRODUCT($CM81:$DD81,INDIRECT(ADDRESS(AK$2,$DH$2)):INDIRECT(ADDRESS(AK$2,$DY$2)))</f>
        <v>2284.3434543437202</v>
      </c>
      <c r="AL81" s="51">
        <f ca="1">SUMPRODUCT($CM81:$DD81,INDIRECT(ADDRESS(AL$2,$DH$2)):INDIRECT(ADDRESS(AL$2,$DY$2)))</f>
        <v>2284.3434543437202</v>
      </c>
      <c r="AM81" s="51">
        <f ca="1">SUMPRODUCT($CM81:$DD81,INDIRECT(ADDRESS(AM$2,$DH$2)):INDIRECT(ADDRESS(AM$2,$DY$2)))</f>
        <v>2284.3434543437202</v>
      </c>
      <c r="AN81" s="51">
        <f ca="1">SUMPRODUCT($CM81:$DD81,INDIRECT(ADDRESS(AN$2,$DH$2)):INDIRECT(ADDRESS(AN$2,$DY$2)))</f>
        <v>2284.3434543437202</v>
      </c>
      <c r="AO81" s="51">
        <f ca="1">SUMPRODUCT($CM81:$DD81,INDIRECT(ADDRESS(AO$2,$DH$2)):INDIRECT(ADDRESS(AO$2,$DY$2)))</f>
        <v>2284.3434543437202</v>
      </c>
      <c r="AP81" s="51">
        <f ca="1">SUMPRODUCT($CM81:$DD81,INDIRECT(ADDRESS(AP$2,$DH$2)):INDIRECT(ADDRESS(AP$2,$DY$2)))</f>
        <v>2284.3434543437202</v>
      </c>
      <c r="AQ81" s="51">
        <f ca="1">SUMPRODUCT($CM81:$DD81,INDIRECT(ADDRESS(AQ$2,$DH$2)):INDIRECT(ADDRESS(AQ$2,$DY$2)))</f>
        <v>2284.3434543437202</v>
      </c>
      <c r="AR81" s="51">
        <f ca="1">SUMPRODUCT($CM81:$DD81,INDIRECT(ADDRESS(AR$2,$DH$2)):INDIRECT(ADDRESS(AR$2,$DY$2)))</f>
        <v>2284.3434543437202</v>
      </c>
      <c r="AS81" s="51">
        <f ca="1">SUMPRODUCT($CM81:$DD81,INDIRECT(ADDRESS(AS$2,$DH$2)):INDIRECT(ADDRESS(AS$2,$DY$2)))</f>
        <v>2284.3434543437202</v>
      </c>
      <c r="AT81" s="51">
        <f ca="1">SUMPRODUCT($CM81:$DD81,INDIRECT(ADDRESS(AT$2,$DH$2)):INDIRECT(ADDRESS(AT$2,$DY$2)))</f>
        <v>2284.3434543437202</v>
      </c>
      <c r="AU81" s="51">
        <f ca="1">SUMPRODUCT($CM81:$DD81,INDIRECT(ADDRESS(AU$2,$DH$2)):INDIRECT(ADDRESS(AU$2,$DY$2)))</f>
        <v>2284.3434543437202</v>
      </c>
      <c r="AV81" s="51">
        <f ca="1">SUMPRODUCT($CM81:$DD81,INDIRECT(ADDRESS(AV$2,$DH$2)):INDIRECT(ADDRESS(AV$2,$DY$2)))</f>
        <v>2284.3434543437202</v>
      </c>
      <c r="AW81" s="51">
        <f ca="1">SUMPRODUCT($CM81:$DD81,INDIRECT(ADDRESS(AW$2,$DH$2)):INDIRECT(ADDRESS(AW$2,$DY$2)))</f>
        <v>2284.3434543437202</v>
      </c>
      <c r="AX81" s="51">
        <f ca="1">SUMPRODUCT($CM81:$DD81,INDIRECT(ADDRESS(AX$2,$DH$2)):INDIRECT(ADDRESS(AX$2,$DY$2)))</f>
        <v>2284.3434543437202</v>
      </c>
      <c r="AY81" s="51">
        <f ca="1">SUMPRODUCT($CM81:$DD81,INDIRECT(ADDRESS(AY$2,$DH$2)):INDIRECT(ADDRESS(AY$2,$DY$2)))</f>
        <v>2284.3434543437202</v>
      </c>
      <c r="AZ81" s="51">
        <f ca="1">SUMPRODUCT($CM81:$DD81,INDIRECT(ADDRESS(AZ$2,$DH$2)):INDIRECT(ADDRESS(AZ$2,$DY$2)))</f>
        <v>2284.3434543437202</v>
      </c>
      <c r="BA81" s="51">
        <f ca="1">SUMPRODUCT($CM81:$DD81,INDIRECT(ADDRESS(BA$2,$DH$2)):INDIRECT(ADDRESS(BA$2,$DY$2)))</f>
        <v>2284.3434543437202</v>
      </c>
      <c r="BB81" s="51">
        <f ca="1">SUMPRODUCT($CM81:$DD81,INDIRECT(ADDRESS(BB$2,$DH$2)):INDIRECT(ADDRESS(BB$2,$DY$2)))</f>
        <v>2284.3434543437202</v>
      </c>
      <c r="BC81" s="51">
        <f ca="1">SUMPRODUCT($CM81:$DD81,INDIRECT(ADDRESS(BC$2,$DH$2)):INDIRECT(ADDRESS(BC$2,$DY$2)))</f>
        <v>2284.3434543437202</v>
      </c>
      <c r="BD81" s="51">
        <f ca="1">SUMPRODUCT($CM81:$DD81,INDIRECT(ADDRESS(BD$2,$DH$2)):INDIRECT(ADDRESS(BD$2,$DY$2)))</f>
        <v>2284.3434543437202</v>
      </c>
      <c r="BE81" s="51">
        <f ca="1">SUMPRODUCT($CM81:$DD81,INDIRECT(ADDRESS(BE$2,$DH$2)):INDIRECT(ADDRESS(BE$2,$DY$2)))</f>
        <v>2284.3434543437202</v>
      </c>
      <c r="BF81" s="51">
        <f ca="1">SUMPRODUCT($CM81:$DD81,INDIRECT(ADDRESS(BF$2,$DH$2)):INDIRECT(ADDRESS(BF$2,$DY$2)))</f>
        <v>2284.3434543437202</v>
      </c>
      <c r="BG81" s="51">
        <f ca="1">SUMPRODUCT($CM81:$DD81,INDIRECT(ADDRESS(BG$2,$DH$2)):INDIRECT(ADDRESS(BG$2,$DY$2)))</f>
        <v>2284.3434543437202</v>
      </c>
      <c r="BH81" s="51">
        <f ca="1">SUMPRODUCT($CM81:$DD81,INDIRECT(ADDRESS(BH$2,$DH$2)):INDIRECT(ADDRESS(BH$2,$DY$2)))</f>
        <v>2284.3434543437202</v>
      </c>
      <c r="BI81" s="51">
        <f ca="1">SUMPRODUCT($CM81:$DD81,INDIRECT(ADDRESS(BI$2,$DH$2)):INDIRECT(ADDRESS(BI$2,$DY$2)))</f>
        <v>2284.3434543437202</v>
      </c>
      <c r="BJ81" s="51">
        <f ca="1">SUMPRODUCT($CM81:$DD81,INDIRECT(ADDRESS(BJ$2,$DH$2)):INDIRECT(ADDRESS(BJ$2,$DY$2)))</f>
        <v>2284.3434543437202</v>
      </c>
      <c r="BK81" s="51">
        <f ca="1">SUMPRODUCT($CM81:$DD81,INDIRECT(ADDRESS(BK$2,$DH$2)):INDIRECT(ADDRESS(BK$2,$DY$2)))</f>
        <v>2284.3434543437202</v>
      </c>
      <c r="BL81" s="51">
        <f ca="1">SUMPRODUCT($CM81:$DD81,INDIRECT(ADDRESS(BL$2,$DH$2)):INDIRECT(ADDRESS(BL$2,$DY$2)))</f>
        <v>2284.3434543437202</v>
      </c>
      <c r="BM81" s="51">
        <f ca="1">SUMPRODUCT($CM81:$DD81,INDIRECT(ADDRESS(BM$2,$DH$2)):INDIRECT(ADDRESS(BM$2,$DY$2)))</f>
        <v>2284.3434543437202</v>
      </c>
      <c r="BN81" s="51">
        <f ca="1">SUMPRODUCT($CM81:$DD81,INDIRECT(ADDRESS(BN$2,$DH$2)):INDIRECT(ADDRESS(BN$2,$DY$2)))</f>
        <v>2284.3434543437202</v>
      </c>
      <c r="BO81" s="51">
        <f ca="1">SUMPRODUCT($CM81:$DD81,INDIRECT(ADDRESS(BO$2,$DH$2)):INDIRECT(ADDRESS(BO$2,$DY$2)))</f>
        <v>2284.3434543437202</v>
      </c>
      <c r="BP81" s="51">
        <f ca="1">SUMPRODUCT($CM81:$DD81,INDIRECT(ADDRESS(BP$2,$DH$2)):INDIRECT(ADDRESS(BP$2,$DY$2)))</f>
        <v>2284.3434543437202</v>
      </c>
      <c r="BQ81" s="51">
        <f ca="1">SUMPRODUCT($CM81:$DD81,INDIRECT(ADDRESS(BQ$2,$DH$2)):INDIRECT(ADDRESS(BQ$2,$DY$2)))</f>
        <v>2284.3434543437202</v>
      </c>
      <c r="BR81" s="51">
        <f ca="1">SUMPRODUCT($CM81:$DD81,INDIRECT(ADDRESS(BR$2,$DH$2)):INDIRECT(ADDRESS(BR$2,$DY$2)))</f>
        <v>2284.3434543437202</v>
      </c>
      <c r="BS81" s="51">
        <f ca="1">SUMPRODUCT($CM81:$DD81,INDIRECT(ADDRESS(BS$2,$DH$2)):INDIRECT(ADDRESS(BS$2,$DY$2)))</f>
        <v>2284.3434543437202</v>
      </c>
      <c r="BT81" s="51">
        <f ca="1">SUMPRODUCT($CM81:$DD81,INDIRECT(ADDRESS(BT$2,$DH$2)):INDIRECT(ADDRESS(BT$2,$DY$2)))</f>
        <v>2284.3434543437202</v>
      </c>
      <c r="BU81" s="51">
        <f ca="1">SUMPRODUCT($CM81:$DD81,INDIRECT(ADDRESS(BU$2,$DH$2)):INDIRECT(ADDRESS(BU$2,$DY$2)))</f>
        <v>2284.3434543437202</v>
      </c>
      <c r="BV81" s="51">
        <f ca="1">SUMPRODUCT($CM81:$DD81,INDIRECT(ADDRESS(BV$2,$DH$2)):INDIRECT(ADDRESS(BV$2,$DY$2)))</f>
        <v>2284.3434543437202</v>
      </c>
      <c r="BW81" s="51">
        <f ca="1">SUMPRODUCT($CM81:$DD81,INDIRECT(ADDRESS(BW$2,$DH$2)):INDIRECT(ADDRESS(BW$2,$DY$2)))</f>
        <v>2284.3434543437202</v>
      </c>
      <c r="BX81" s="51">
        <f ca="1">SUMPRODUCT($CM81:$DD81,INDIRECT(ADDRESS(BX$2,$DH$2)):INDIRECT(ADDRESS(BX$2,$DY$2)))</f>
        <v>2284.3434543437202</v>
      </c>
      <c r="BY81" s="51">
        <f ca="1">SUMPRODUCT($CM81:$DD81,INDIRECT(ADDRESS(BY$2,$DH$2)):INDIRECT(ADDRESS(BY$2,$DY$2)))</f>
        <v>2284.3434543437202</v>
      </c>
      <c r="BZ81" s="51">
        <f ca="1">SUMPRODUCT($CM81:$DD81,INDIRECT(ADDRESS(BZ$2,$DH$2)):INDIRECT(ADDRESS(BZ$2,$DY$2)))</f>
        <v>2284.3434543437202</v>
      </c>
      <c r="CA81" s="51">
        <f ca="1">SUMPRODUCT($CM81:$DD81,INDIRECT(ADDRESS(CA$2,$DH$2)):INDIRECT(ADDRESS(CA$2,$DY$2)))</f>
        <v>2284.3434543437202</v>
      </c>
      <c r="CB81" s="51">
        <f ca="1">SUMPRODUCT($CM81:$DD81,INDIRECT(ADDRESS(CB$2,$DH$2)):INDIRECT(ADDRESS(CB$2,$DY$2)))</f>
        <v>2284.3434543437202</v>
      </c>
      <c r="CC81" s="51">
        <f ca="1">SUMPRODUCT($CM81:$DD81,INDIRECT(ADDRESS(CC$2,$DH$2)):INDIRECT(ADDRESS(CC$2,$DY$2)))</f>
        <v>2284.3434543437202</v>
      </c>
      <c r="CD81" s="51">
        <f ca="1">SUMPRODUCT($CM81:$DD81,INDIRECT(ADDRESS(CD$2,$DH$2)):INDIRECT(ADDRESS(CD$2,$DY$2)))</f>
        <v>2284.3434543437202</v>
      </c>
      <c r="CF81" s="51">
        <f t="shared" ca="1" si="10"/>
        <v>27412.121452124647</v>
      </c>
      <c r="CG81" s="51">
        <f t="shared" ca="1" si="10"/>
        <v>27412.121452124647</v>
      </c>
      <c r="CH81" s="51">
        <f t="shared" ca="1" si="10"/>
        <v>27412.121452124647</v>
      </c>
      <c r="CI81" s="51">
        <f t="shared" ca="1" si="10"/>
        <v>27412.121452124647</v>
      </c>
      <c r="CJ81" s="51">
        <f t="shared" ca="1" si="10"/>
        <v>27412.121452124647</v>
      </c>
      <c r="CK81" s="51">
        <f t="shared" ca="1" si="10"/>
        <v>27412.121452124647</v>
      </c>
      <c r="CM81" s="1">
        <f>VLOOKUP($A81,Auxiliar_OPEX_CustosUnit!$A$4:$BT$129,COLUMN(Auxiliar_OPEX_CustosUnit!S$2),0)</f>
        <v>0</v>
      </c>
      <c r="CN81" s="1">
        <f>VLOOKUP($A81,Auxiliar_OPEX_CustosUnit!$A$4:$BT$129,COLUMN(Auxiliar_OPEX_CustosUnit!T$2),0)</f>
        <v>0</v>
      </c>
      <c r="CO81" s="1">
        <f>VLOOKUP($A81,Auxiliar_OPEX_CustosUnit!$A$4:$BT$129,COLUMN(Auxiliar_OPEX_CustosUnit!U$2),0)</f>
        <v>2284.3434543437202</v>
      </c>
      <c r="CP81" s="1">
        <f>VLOOKUP($A81,Auxiliar_OPEX_CustosUnit!$A$4:$BT$129,COLUMN(Auxiliar_OPEX_CustosUnit!V$2),0)</f>
        <v>0</v>
      </c>
      <c r="CQ81" s="1">
        <f>VLOOKUP($A81,Auxiliar_OPEX_CustosUnit!$A$4:$BT$129,COLUMN(Auxiliar_OPEX_CustosUnit!W$2),0)</f>
        <v>0</v>
      </c>
      <c r="CR81" s="1">
        <f>VLOOKUP($A81,Auxiliar_OPEX_CustosUnit!$A$4:$BT$129,COLUMN(Auxiliar_OPEX_CustosUnit!X$2),0)</f>
        <v>0</v>
      </c>
      <c r="CS81" s="1">
        <f>VLOOKUP($A81,Auxiliar_OPEX_CustosUnit!$A$4:$BT$129,COLUMN(Auxiliar_OPEX_CustosUnit!Y$2),0)</f>
        <v>0</v>
      </c>
      <c r="CT81" s="1">
        <f>VLOOKUP($A81,Auxiliar_OPEX_CustosUnit!$A$4:$BT$129,COLUMN(Auxiliar_OPEX_CustosUnit!Z$2),0)</f>
        <v>0</v>
      </c>
      <c r="CU81" s="1">
        <f>VLOOKUP($A81,Auxiliar_OPEX_CustosUnit!$A$4:$BT$129,COLUMN(Auxiliar_OPEX_CustosUnit!AA$2),0)</f>
        <v>0</v>
      </c>
      <c r="CV81" s="1">
        <f>VLOOKUP($A81,Auxiliar_OPEX_CustosUnit!$A$4:$BT$129,COLUMN(Auxiliar_OPEX_CustosUnit!AB$2),0)</f>
        <v>0</v>
      </c>
      <c r="CW81" s="1">
        <f>VLOOKUP($A81,Auxiliar_OPEX_CustosUnit!$A$4:$BT$129,COLUMN(Auxiliar_OPEX_CustosUnit!AC$2),0)</f>
        <v>0</v>
      </c>
      <c r="CX81" s="1">
        <f>VLOOKUP($A81,Auxiliar_OPEX_CustosUnit!$A$4:$BT$129,COLUMN(Auxiliar_OPEX_CustosUnit!AD$2),0)</f>
        <v>0</v>
      </c>
      <c r="CY81" s="1">
        <f>VLOOKUP($A81,Auxiliar_OPEX_CustosUnit!$A$4:$BT$129,COLUMN(Auxiliar_OPEX_CustosUnit!AE$2),0)</f>
        <v>0</v>
      </c>
      <c r="CZ81" s="1">
        <f>VLOOKUP($A81,Auxiliar_OPEX_CustosUnit!$A$4:$BT$129,COLUMN(Auxiliar_OPEX_CustosUnit!AF$2),0)</f>
        <v>0</v>
      </c>
      <c r="DA81" s="1">
        <f>VLOOKUP($A81,Auxiliar_OPEX_CustosUnit!$A$4:$BT$129,COLUMN(Auxiliar_OPEX_CustosUnit!AG$2),0)</f>
        <v>0</v>
      </c>
      <c r="DB81" s="1">
        <f>VLOOKUP($A81,Auxiliar_OPEX_CustosUnit!$A$4:$BT$129,COLUMN(Auxiliar_OPEX_CustosUnit!AH$2),0)</f>
        <v>0</v>
      </c>
      <c r="DC81" s="1">
        <f>VLOOKUP($A81,Auxiliar_OPEX_CustosUnit!$A$4:$BT$129,COLUMN(Auxiliar_OPEX_CustosUnit!AI$2),0)</f>
        <v>0</v>
      </c>
      <c r="DD81" s="1">
        <f>VLOOKUP($A81,Auxiliar_OPEX_CustosUnit!$A$4:$BT$129,COLUMN(Auxiliar_OPEX_CustosUnit!AJ$2),0)</f>
        <v>0</v>
      </c>
      <c r="DG81" s="60">
        <v>45597</v>
      </c>
      <c r="DH81" s="1">
        <v>1</v>
      </c>
      <c r="DI81" s="1">
        <f>INDEX(Auxiliar_OPEX_Drivers!$B$2:$CH$18,MATCH(Auxiliar_OPEX_M!DI$3,Auxiliar_OPEX_Drivers!$B$2:$B$18,0),MATCH($DG81,Auxiliar_OPEX_Drivers!$B$2:$CH$2,0))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INDEX(Auxiliar_OPEX_Drivers!$B$2:$CH$18,MATCH(Auxiliar_OPEX_M!DK$3,Auxiliar_OPEX_Drivers!$B$2:$B$18,0),MATCH($DG81,Auxiliar_OPEX_Drivers!$B$2:$CH$2,0))</f>
        <v>15.296836858991167</v>
      </c>
      <c r="DL81" s="1">
        <f>INDEX(Auxiliar_OPEX_Drivers!$B$2:$CH$18,MATCH(Auxiliar_OPEX_M!DL$3,Auxiliar_OPEX_Drivers!$B$2:$B$18,0),MATCH($DG81,Auxiliar_OPEX_Drivers!$B$2:$CH$2,0))</f>
        <v>66.716365522822429</v>
      </c>
      <c r="DM81" s="1">
        <f>INDEX(Auxiliar_OPEX_Drivers!$B$2:$CH$18,MATCH(Auxiliar_OPEX_M!DM$3,Auxiliar_OPEX_Drivers!$B$2:$B$18,0),MATCH($DG81,Auxiliar_OPEX_Drivers!$B$2:$CH$2,0))</f>
        <v>13</v>
      </c>
      <c r="DN81" s="1">
        <f>INDEX(Auxiliar_OPEX_Drivers!$B$2:$CH$18,MATCH(Auxiliar_OPEX_M!DN$3,Auxiliar_OPEX_Drivers!$B$2:$B$18,0),MATCH($DG81,Auxiliar_OPEX_Drivers!$B$2:$CH$2,0))</f>
        <v>758.44701041450924</v>
      </c>
      <c r="DO81" s="1">
        <f>INDEX(Auxiliar_OPEX_Drivers!$B$2:$CH$18,MATCH(Auxiliar_OPEX_M!DO$3,Auxiliar_OPEX_Drivers!$B$2:$B$18,0),MATCH($DG81,Auxiliar_OPEX_Drivers!$B$2:$CH$2,0))</f>
        <v>12</v>
      </c>
      <c r="DP81" s="1">
        <f>INDEX(Auxiliar_OPEX_Drivers!$B$2:$CH$18,MATCH(Auxiliar_OPEX_M!DP$3,Auxiliar_OPEX_Drivers!$B$2:$B$18,0),MATCH($DG81,Auxiliar_OPEX_Drivers!$B$2:$CH$2,0))</f>
        <v>205.92573039971722</v>
      </c>
      <c r="DQ81" s="1">
        <f>INDEX(Auxiliar_OPEX_Drivers!$B$2:$CH$18,MATCH(Auxiliar_OPEX_M!DQ$3,Auxiliar_OPEX_Drivers!$B$2:$B$18,0),MATCH($DG81,Auxiliar_OPEX_Drivers!$B$2:$CH$2,0))</f>
        <v>37.324209214747796</v>
      </c>
      <c r="DR81" s="1">
        <f>INDEX(Auxiliar_OPEX_Drivers!$B$2:$CH$18,MATCH(Auxiliar_OPEX_M!DR$3,Auxiliar_OPEX_Drivers!$B$2:$B$18,0),MATCH($DG81,Auxiliar_OPEX_Drivers!$B$2:$CH$2,0))</f>
        <v>22544962.779811718</v>
      </c>
      <c r="DS81" s="1">
        <f>INDEX(Auxiliar_OPEX_Drivers!$B$2:$CH$18,MATCH(Auxiliar_OPEX_M!DS$3,Auxiliar_OPEX_Drivers!$B$2:$B$18,0),MATCH($DG81,Auxiliar_OPEX_Drivers!$B$2:$CH$2,0))</f>
        <v>79166.666666666701</v>
      </c>
      <c r="DT81" s="1">
        <f>INDEX(Auxiliar_OPEX_Drivers!$B$2:$CH$18,MATCH(Auxiliar_OPEX_M!DT$3,Auxiliar_OPEX_Drivers!$B$2:$B$18,0),MATCH($DG81,Auxiliar_OPEX_Drivers!$B$2:$CH$2,0))</f>
        <v>10123.235452530251</v>
      </c>
      <c r="DU81" s="1">
        <f>INDEX(Auxiliar_OPEX_Drivers!$B$2:$CH$18,MATCH(Auxiliar_OPEX_M!DU$3,Auxiliar_OPEX_Drivers!$B$2:$B$18,0),MATCH($DG81,Auxiliar_OPEX_Drivers!$B$2:$CH$2,0))</f>
        <v>3329.5583238956742</v>
      </c>
      <c r="DV81" s="1">
        <f>INDEX(Auxiliar_OPEX_Drivers!$B$2:$CH$18,MATCH(Auxiliar_OPEX_M!DV$3,Auxiliar_OPEX_Drivers!$B$2:$B$18,0),MATCH($DG81,Auxiliar_OPEX_Drivers!$B$2:$CH$2,0))</f>
        <v>2698009.3189313123</v>
      </c>
      <c r="DW81" s="1">
        <f>INDEX(Auxiliar_OPEX_Drivers!$B$2:$CH$18,MATCH(Auxiliar_OPEX_M!DW$3,Auxiliar_OPEX_Drivers!$B$2:$B$18,0),MATCH($DG81,Auxiliar_OPEX_Drivers!$B$2:$CH$2,0))</f>
        <v>9996.2249905620702</v>
      </c>
      <c r="DX81" s="1">
        <f>INDEX(Auxiliar_OPEX_Drivers!$B$2:$CH$18,MATCH(Auxiliar_OPEX_M!DX$3,Auxiliar_OPEX_Drivers!$B$2:$B$18,0),MATCH($DG81,Auxiliar_OPEX_Drivers!$B$2:$CH$2,0))</f>
        <v>2725787.4599430417</v>
      </c>
      <c r="DY81" s="1">
        <f>INDEX(Auxiliar_OPEX_Drivers!$B$2:$CH$18,MATCH(Auxiliar_OPEX_M!DY$3,Auxiliar_OPEX_Drivers!$B$2:$B$18,0),MATCH($DG81,Auxiliar_OPEX_Drivers!$B$2:$CH$2,0))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1889.3959847574229</v>
      </c>
      <c r="E82" s="51">
        <f ca="1">SUMPRODUCT($CM82:$DD82,INDIRECT(ADDRESS(E$2,$DH$2)):INDIRECT(ADDRESS(E$2,$DY$2)))</f>
        <v>1896.2848538756771</v>
      </c>
      <c r="F82" s="51">
        <f ca="1">SUMPRODUCT($CM82:$DD82,INDIRECT(ADDRESS(F$2,$DH$2)):INDIRECT(ADDRESS(F$2,$DY$2)))</f>
        <v>1903.3167051494024</v>
      </c>
      <c r="G82" s="51">
        <f ca="1">SUMPRODUCT($CM82:$DD82,INDIRECT(ADDRESS(G$2,$DH$2)):INDIRECT(ADDRESS(G$2,$DY$2)))</f>
        <v>1909.8423371634967</v>
      </c>
      <c r="H82" s="51">
        <f ca="1">SUMPRODUCT($CM82:$DD82,INDIRECT(ADDRESS(H$2,$DH$2)):INDIRECT(ADDRESS(H$2,$DY$2)))</f>
        <v>1916.9021040261928</v>
      </c>
      <c r="I82" s="51">
        <f ca="1">SUMPRODUCT($CM82:$DD82,INDIRECT(ADDRESS(I$2,$DH$2)):INDIRECT(ADDRESS(I$2,$DY$2)))</f>
        <v>1924.2159859378085</v>
      </c>
      <c r="J82" s="51">
        <f ca="1">SUMPRODUCT($CM82:$DD82,INDIRECT(ADDRESS(J$2,$DH$2)):INDIRECT(ADDRESS(J$2,$DY$2)))</f>
        <v>1931.0261833062991</v>
      </c>
      <c r="K82" s="51">
        <f ca="1">SUMPRODUCT($CM82:$DD82,INDIRECT(ADDRESS(K$2,$DH$2)):INDIRECT(ADDRESS(K$2,$DY$2)))</f>
        <v>1938.8326660715907</v>
      </c>
      <c r="L82" s="51">
        <f ca="1">SUMPRODUCT($CM82:$DD82,INDIRECT(ADDRESS(L$2,$DH$2)):INDIRECT(ADDRESS(L$2,$DY$2)))</f>
        <v>1946.4830990155183</v>
      </c>
      <c r="M82" s="51">
        <f ca="1">SUMPRODUCT($CM82:$DD82,INDIRECT(ADDRESS(M$2,$DH$2)):INDIRECT(ADDRESS(M$2,$DY$2)))</f>
        <v>1953.14747545098</v>
      </c>
      <c r="N82" s="51">
        <f ca="1">SUMPRODUCT($CM82:$DD82,INDIRECT(ADDRESS(N$2,$DH$2)):INDIRECT(ADDRESS(N$2,$DY$2)))</f>
        <v>1960.3940911902132</v>
      </c>
      <c r="O82" s="51">
        <f ca="1">SUMPRODUCT($CM82:$DD82,INDIRECT(ADDRESS(O$2,$DH$2)):INDIRECT(ADDRESS(O$2,$DY$2)))</f>
        <v>1968.3217433591212</v>
      </c>
      <c r="P82" s="51">
        <f ca="1">SUMPRODUCT($CM82:$DD82,INDIRECT(ADDRESS(P$2,$DH$2)):INDIRECT(ADDRESS(P$2,$DY$2)))</f>
        <v>1975.2293926033894</v>
      </c>
      <c r="Q82" s="51">
        <f ca="1">SUMPRODUCT($CM82:$DD82,INDIRECT(ADDRESS(Q$2,$DH$2)):INDIRECT(ADDRESS(Q$2,$DY$2)))</f>
        <v>1981.7085215246452</v>
      </c>
      <c r="R82" s="51">
        <f ca="1">SUMPRODUCT($CM82:$DD82,INDIRECT(ADDRESS(R$2,$DH$2)):INDIRECT(ADDRESS(R$2,$DY$2)))</f>
        <v>1988.4623692353207</v>
      </c>
      <c r="S82" s="51">
        <f ca="1">SUMPRODUCT($CM82:$DD82,INDIRECT(ADDRESS(S$2,$DH$2)):INDIRECT(ADDRESS(S$2,$DY$2)))</f>
        <v>1995.9621856389354</v>
      </c>
      <c r="T82" s="51">
        <f ca="1">SUMPRODUCT($CM82:$DD82,INDIRECT(ADDRESS(T$2,$DH$2)):INDIRECT(ADDRESS(T$2,$DY$2)))</f>
        <v>2003.2541262050759</v>
      </c>
      <c r="U82" s="51">
        <f ca="1">SUMPRODUCT($CM82:$DD82,INDIRECT(ADDRESS(U$2,$DH$2)):INDIRECT(ADDRESS(U$2,$DY$2)))</f>
        <v>2009.9195456641755</v>
      </c>
      <c r="V82" s="51">
        <f ca="1">SUMPRODUCT($CM82:$DD82,INDIRECT(ADDRESS(V$2,$DH$2)):INDIRECT(ADDRESS(V$2,$DY$2)))</f>
        <v>2015.9990176889364</v>
      </c>
      <c r="W82" s="51">
        <f ca="1">SUMPRODUCT($CM82:$DD82,INDIRECT(ADDRESS(W$2,$DH$2)):INDIRECT(ADDRESS(W$2,$DY$2)))</f>
        <v>2022.7380844786144</v>
      </c>
      <c r="X82" s="51">
        <f ca="1">SUMPRODUCT($CM82:$DD82,INDIRECT(ADDRESS(X$2,$DH$2)):INDIRECT(ADDRESS(X$2,$DY$2)))</f>
        <v>2029.6362252310551</v>
      </c>
      <c r="Y82" s="51">
        <f ca="1">SUMPRODUCT($CM82:$DD82,INDIRECT(ADDRESS(Y$2,$DH$2)):INDIRECT(ADDRESS(Y$2,$DY$2)))</f>
        <v>2036.8417823524842</v>
      </c>
      <c r="Z82" s="51">
        <f ca="1">SUMPRODUCT($CM82:$DD82,INDIRECT(ADDRESS(Z$2,$DH$2)):INDIRECT(ADDRESS(Z$2,$DY$2)))</f>
        <v>2044.5874771362442</v>
      </c>
      <c r="AA82" s="51">
        <f ca="1">SUMPRODUCT($CM82:$DD82,INDIRECT(ADDRESS(AA$2,$DH$2)):INDIRECT(ADDRESS(AA$2,$DY$2)))</f>
        <v>2052.091924897451</v>
      </c>
      <c r="AB82" s="51">
        <f ca="1">SUMPRODUCT($CM82:$DD82,INDIRECT(ADDRESS(AB$2,$DH$2)):INDIRECT(ADDRESS(AB$2,$DY$2)))</f>
        <v>2057.7118996374834</v>
      </c>
      <c r="AC82" s="51">
        <f ca="1">SUMPRODUCT($CM82:$DD82,INDIRECT(ADDRESS(AC$2,$DH$2)):INDIRECT(ADDRESS(AC$2,$DY$2)))</f>
        <v>2063.6264280767627</v>
      </c>
      <c r="AD82" s="51">
        <f ca="1">SUMPRODUCT($CM82:$DD82,INDIRECT(ADDRESS(AD$2,$DH$2)):INDIRECT(ADDRESS(AD$2,$DY$2)))</f>
        <v>2068.7772475354132</v>
      </c>
      <c r="AE82" s="51">
        <f ca="1">SUMPRODUCT($CM82:$DD82,INDIRECT(ADDRESS(AE$2,$DH$2)):INDIRECT(ADDRESS(AE$2,$DY$2)))</f>
        <v>2073.4688523179721</v>
      </c>
      <c r="AF82" s="51">
        <f ca="1">SUMPRODUCT($CM82:$DD82,INDIRECT(ADDRESS(AF$2,$DH$2)):INDIRECT(ADDRESS(AF$2,$DY$2)))</f>
        <v>2078.5198000432802</v>
      </c>
      <c r="AG82" s="51">
        <f ca="1">SUMPRODUCT($CM82:$DD82,INDIRECT(ADDRESS(AG$2,$DH$2)):INDIRECT(ADDRESS(AG$2,$DY$2)))</f>
        <v>2084.2180208932923</v>
      </c>
      <c r="AH82" s="51">
        <f ca="1">SUMPRODUCT($CM82:$DD82,INDIRECT(ADDRESS(AH$2,$DH$2)):INDIRECT(ADDRESS(AH$2,$DY$2)))</f>
        <v>2090.1708780698314</v>
      </c>
      <c r="AI82" s="51">
        <f ca="1">SUMPRODUCT($CM82:$DD82,INDIRECT(ADDRESS(AI$2,$DH$2)):INDIRECT(ADDRESS(AI$2,$DY$2)))</f>
        <v>2096.028615664301</v>
      </c>
      <c r="AJ82" s="51">
        <f ca="1">SUMPRODUCT($CM82:$DD82,INDIRECT(ADDRESS(AJ$2,$DH$2)):INDIRECT(ADDRESS(AJ$2,$DY$2)))</f>
        <v>2101.4906763681515</v>
      </c>
      <c r="AK82" s="51">
        <f ca="1">SUMPRODUCT($CM82:$DD82,INDIRECT(ADDRESS(AK$2,$DH$2)):INDIRECT(ADDRESS(AK$2,$DY$2)))</f>
        <v>2108.4738847168464</v>
      </c>
      <c r="AL82" s="51">
        <f ca="1">SUMPRODUCT($CM82:$DD82,INDIRECT(ADDRESS(AL$2,$DH$2)):INDIRECT(ADDRESS(AL$2,$DY$2)))</f>
        <v>2115.4956743271364</v>
      </c>
      <c r="AM82" s="51">
        <f ca="1">SUMPRODUCT($CM82:$DD82,INDIRECT(ADDRESS(AM$2,$DH$2)):INDIRECT(ADDRESS(AM$2,$DY$2)))</f>
        <v>2122.1470838261143</v>
      </c>
      <c r="AN82" s="51">
        <f ca="1">SUMPRODUCT($CM82:$DD82,INDIRECT(ADDRESS(AN$2,$DH$2)):INDIRECT(ADDRESS(AN$2,$DY$2)))</f>
        <v>2128.0554182267724</v>
      </c>
      <c r="AO82" s="51">
        <f ca="1">SUMPRODUCT($CM82:$DD82,INDIRECT(ADDRESS(AO$2,$DH$2)):INDIRECT(ADDRESS(AO$2,$DY$2)))</f>
        <v>2134.4128385123968</v>
      </c>
      <c r="AP82" s="51">
        <f ca="1">SUMPRODUCT($CM82:$DD82,INDIRECT(ADDRESS(AP$2,$DH$2)):INDIRECT(ADDRESS(AP$2,$DY$2)))</f>
        <v>2140.7565485609002</v>
      </c>
      <c r="AQ82" s="51">
        <f ca="1">SUMPRODUCT($CM82:$DD82,INDIRECT(ADDRESS(AQ$2,$DH$2)):INDIRECT(ADDRESS(AQ$2,$DY$2)))</f>
        <v>2146.5752586908734</v>
      </c>
      <c r="AR82" s="51">
        <f ca="1">SUMPRODUCT($CM82:$DD82,INDIRECT(ADDRESS(AR$2,$DH$2)):INDIRECT(ADDRESS(AR$2,$DY$2)))</f>
        <v>2152.8492277076675</v>
      </c>
      <c r="AS82" s="51">
        <f ca="1">SUMPRODUCT($CM82:$DD82,INDIRECT(ADDRESS(AS$2,$DH$2)):INDIRECT(ADDRESS(AS$2,$DY$2)))</f>
        <v>2159.1231967244616</v>
      </c>
      <c r="AT82" s="51">
        <f ca="1">SUMPRODUCT($CM82:$DD82,INDIRECT(ADDRESS(AT$2,$DH$2)):INDIRECT(ADDRESS(AT$2,$DY$2)))</f>
        <v>2165.1194106200501</v>
      </c>
      <c r="AU82" s="51">
        <f ca="1">SUMPRODUCT($CM82:$DD82,INDIRECT(ADDRESS(AU$2,$DH$2)):INDIRECT(ADDRESS(AU$2,$DY$2)))</f>
        <v>2171.9354677308738</v>
      </c>
      <c r="AV82" s="51">
        <f ca="1">SUMPRODUCT($CM82:$DD82,INDIRECT(ADDRESS(AV$2,$DH$2)):INDIRECT(ADDRESS(AV$2,$DY$2)))</f>
        <v>2179.2897120723278</v>
      </c>
      <c r="AW82" s="51">
        <f ca="1">SUMPRODUCT($CM82:$DD82,INDIRECT(ADDRESS(AW$2,$DH$2)):INDIRECT(ADDRESS(AW$2,$DY$2)))</f>
        <v>2186.4261907562804</v>
      </c>
      <c r="AX82" s="51">
        <f ca="1">SUMPRODUCT($CM82:$DD82,INDIRECT(ADDRESS(AX$2,$DH$2)):INDIRECT(ADDRESS(AX$2,$DY$2)))</f>
        <v>2193.8847776470088</v>
      </c>
      <c r="AY82" s="51">
        <f ca="1">SUMPRODUCT($CM82:$DD82,INDIRECT(ADDRESS(AY$2,$DH$2)):INDIRECT(ADDRESS(AY$2,$DY$2)))</f>
        <v>2200.3244483313747</v>
      </c>
      <c r="AZ82" s="51">
        <f ca="1">SUMPRODUCT($CM82:$DD82,INDIRECT(ADDRESS(AZ$2,$DH$2)):INDIRECT(ADDRESS(AZ$2,$DY$2)))</f>
        <v>2204.8872612339073</v>
      </c>
      <c r="BA82" s="51">
        <f ca="1">SUMPRODUCT($CM82:$DD82,INDIRECT(ADDRESS(BA$2,$DH$2)):INDIRECT(ADDRESS(BA$2,$DY$2)))</f>
        <v>2209.0488290158519</v>
      </c>
      <c r="BB82" s="51">
        <f ca="1">SUMPRODUCT($CM82:$DD82,INDIRECT(ADDRESS(BB$2,$DH$2)):INDIRECT(ADDRESS(BB$2,$DY$2)))</f>
        <v>2213.4975571278483</v>
      </c>
      <c r="BC82" s="51">
        <f ca="1">SUMPRODUCT($CM82:$DD82,INDIRECT(ADDRESS(BC$2,$DH$2)):INDIRECT(ADDRESS(BC$2,$DY$2)))</f>
        <v>2217.3897119600751</v>
      </c>
      <c r="BD82" s="51">
        <f ca="1">SUMPRODUCT($CM82:$DD82,INDIRECT(ADDRESS(BD$2,$DH$2)):INDIRECT(ADDRESS(BD$2,$DY$2)))</f>
        <v>2221.198222617164</v>
      </c>
      <c r="BE82" s="51">
        <f ca="1">SUMPRODUCT($CM82:$DD82,INDIRECT(ADDRESS(BE$2,$DH$2)):INDIRECT(ADDRESS(BE$2,$DY$2)))</f>
        <v>2225.2449339833402</v>
      </c>
      <c r="BF82" s="51">
        <f ca="1">SUMPRODUCT($CM82:$DD82,INDIRECT(ADDRESS(BF$2,$DH$2)):INDIRECT(ADDRESS(BF$2,$DY$2)))</f>
        <v>2229.5887210637979</v>
      </c>
      <c r="BG82" s="51">
        <f ca="1">SUMPRODUCT($CM82:$DD82,INDIRECT(ADDRESS(BG$2,$DH$2)):INDIRECT(ADDRESS(BG$2,$DY$2)))</f>
        <v>2235.6974208163397</v>
      </c>
      <c r="BH82" s="51">
        <f ca="1">SUMPRODUCT($CM82:$DD82,INDIRECT(ADDRESS(BH$2,$DH$2)):INDIRECT(ADDRESS(BH$2,$DY$2)))</f>
        <v>2241.8061205688814</v>
      </c>
      <c r="BI82" s="51">
        <f ca="1">SUMPRODUCT($CM82:$DD82,INDIRECT(ADDRESS(BI$2,$DH$2)):INDIRECT(ADDRESS(BI$2,$DY$2)))</f>
        <v>2247.9148203214231</v>
      </c>
      <c r="BJ82" s="51">
        <f ca="1">SUMPRODUCT($CM82:$DD82,INDIRECT(ADDRESS(BJ$2,$DH$2)):INDIRECT(ADDRESS(BJ$2,$DY$2)))</f>
        <v>2254.0235200739648</v>
      </c>
      <c r="BK82" s="51">
        <f ca="1">SUMPRODUCT($CM82:$DD82,INDIRECT(ADDRESS(BK$2,$DH$2)):INDIRECT(ADDRESS(BK$2,$DY$2)))</f>
        <v>2260.132219826507</v>
      </c>
      <c r="BL82" s="51">
        <f ca="1">SUMPRODUCT($CM82:$DD82,INDIRECT(ADDRESS(BL$2,$DH$2)):INDIRECT(ADDRESS(BL$2,$DY$2)))</f>
        <v>2264.984335926662</v>
      </c>
      <c r="BM82" s="51">
        <f ca="1">SUMPRODUCT($CM82:$DD82,INDIRECT(ADDRESS(BM$2,$DH$2)):INDIRECT(ADDRESS(BM$2,$DY$2)))</f>
        <v>2269.8364520268174</v>
      </c>
      <c r="BN82" s="51">
        <f ca="1">SUMPRODUCT($CM82:$DD82,INDIRECT(ADDRESS(BN$2,$DH$2)):INDIRECT(ADDRESS(BN$2,$DY$2)))</f>
        <v>2274.6885681269728</v>
      </c>
      <c r="BO82" s="51">
        <f ca="1">SUMPRODUCT($CM82:$DD82,INDIRECT(ADDRESS(BO$2,$DH$2)):INDIRECT(ADDRESS(BO$2,$DY$2)))</f>
        <v>2279.5406842271277</v>
      </c>
      <c r="BP82" s="51">
        <f ca="1">SUMPRODUCT($CM82:$DD82,INDIRECT(ADDRESS(BP$2,$DH$2)):INDIRECT(ADDRESS(BP$2,$DY$2)))</f>
        <v>2284.3928003272831</v>
      </c>
      <c r="BQ82" s="51">
        <f ca="1">SUMPRODUCT($CM82:$DD82,INDIRECT(ADDRESS(BQ$2,$DH$2)):INDIRECT(ADDRESS(BQ$2,$DY$2)))</f>
        <v>2289.2449164274385</v>
      </c>
      <c r="BR82" s="51">
        <f ca="1">SUMPRODUCT($CM82:$DD82,INDIRECT(ADDRESS(BR$2,$DH$2)):INDIRECT(ADDRESS(BR$2,$DY$2)))</f>
        <v>2294.0970325275935</v>
      </c>
      <c r="BS82" s="51">
        <f ca="1">SUMPRODUCT($CM82:$DD82,INDIRECT(ADDRESS(BS$2,$DH$2)):INDIRECT(ADDRESS(BS$2,$DY$2)))</f>
        <v>2298.9491486277489</v>
      </c>
      <c r="BT82" s="51">
        <f ca="1">SUMPRODUCT($CM82:$DD82,INDIRECT(ADDRESS(BT$2,$DH$2)):INDIRECT(ADDRESS(BT$2,$DY$2)))</f>
        <v>2303.8012647279043</v>
      </c>
      <c r="BU82" s="51">
        <f ca="1">SUMPRODUCT($CM82:$DD82,INDIRECT(ADDRESS(BU$2,$DH$2)):INDIRECT(ADDRESS(BU$2,$DY$2)))</f>
        <v>2308.6533808280592</v>
      </c>
      <c r="BV82" s="51">
        <f ca="1">SUMPRODUCT($CM82:$DD82,INDIRECT(ADDRESS(BV$2,$DH$2)):INDIRECT(ADDRESS(BV$2,$DY$2)))</f>
        <v>2313.5054969282146</v>
      </c>
      <c r="BW82" s="51">
        <f ca="1">SUMPRODUCT($CM82:$DD82,INDIRECT(ADDRESS(BW$2,$DH$2)):INDIRECT(ADDRESS(BW$2,$DY$2)))</f>
        <v>2318.35761302837</v>
      </c>
      <c r="BX82" s="51">
        <f ca="1">SUMPRODUCT($CM82:$DD82,INDIRECT(ADDRESS(BX$2,$DH$2)):INDIRECT(ADDRESS(BX$2,$DY$2)))</f>
        <v>2324.4663127809117</v>
      </c>
      <c r="BY82" s="51">
        <f ca="1">SUMPRODUCT($CM82:$DD82,INDIRECT(ADDRESS(BY$2,$DH$2)):INDIRECT(ADDRESS(BY$2,$DY$2)))</f>
        <v>2330.5750125334534</v>
      </c>
      <c r="BZ82" s="51">
        <f ca="1">SUMPRODUCT($CM82:$DD82,INDIRECT(ADDRESS(BZ$2,$DH$2)):INDIRECT(ADDRESS(BZ$2,$DY$2)))</f>
        <v>2336.6837122859952</v>
      </c>
      <c r="CA82" s="51">
        <f ca="1">SUMPRODUCT($CM82:$DD82,INDIRECT(ADDRESS(CA$2,$DH$2)):INDIRECT(ADDRESS(CA$2,$DY$2)))</f>
        <v>2342.7924120385369</v>
      </c>
      <c r="CB82" s="51">
        <f ca="1">SUMPRODUCT($CM82:$DD82,INDIRECT(ADDRESS(CB$2,$DH$2)):INDIRECT(ADDRESS(CB$2,$DY$2)))</f>
        <v>2348.9011117910786</v>
      </c>
      <c r="CC82" s="51">
        <f ca="1">SUMPRODUCT($CM82:$DD82,INDIRECT(ADDRESS(CC$2,$DH$2)):INDIRECT(ADDRESS(CC$2,$DY$2)))</f>
        <v>2355.0098115436203</v>
      </c>
      <c r="CD82" s="51">
        <f ca="1">SUMPRODUCT($CM82:$DD82,INDIRECT(ADDRESS(CD$2,$DH$2)):INDIRECT(ADDRESS(CD$2,$DY$2)))</f>
        <v>2361.1185112961621</v>
      </c>
      <c r="CF82" s="51">
        <f t="shared" ca="1" si="10"/>
        <v>23138.163229303722</v>
      </c>
      <c r="CG82" s="51">
        <f t="shared" ca="1" si="10"/>
        <v>24156.430652656323</v>
      </c>
      <c r="CH82" s="51">
        <f t="shared" ca="1" si="10"/>
        <v>25060.129061476586</v>
      </c>
      <c r="CI82" s="51">
        <f t="shared" ca="1" si="10"/>
        <v>25958.752495580989</v>
      </c>
      <c r="CJ82" s="51">
        <f t="shared" ca="1" si="10"/>
        <v>26760.429338609105</v>
      </c>
      <c r="CK82" s="51">
        <f t="shared" ca="1" si="10"/>
        <v>27500.051693730187</v>
      </c>
      <c r="CM82" s="1">
        <f>VLOOKUP($A82,Auxiliar_OPEX_CustosUnit!$A$4:$BT$129,COLUMN(Auxiliar_OPEX_CustosUnit!S$2),0)</f>
        <v>0</v>
      </c>
      <c r="CN82" s="1">
        <f>VLOOKUP($A82,Auxiliar_OPEX_CustosUnit!$A$4:$BT$129,COLUMN(Auxiliar_OPEX_CustosUnit!T$2),0)</f>
        <v>0</v>
      </c>
      <c r="CO82" s="1">
        <f>VLOOKUP($A82,Auxiliar_OPEX_CustosUnit!$A$4:$BT$129,COLUMN(Auxiliar_OPEX_CustosUnit!U$2),0)</f>
        <v>615.383598228712</v>
      </c>
      <c r="CP82" s="1">
        <f>VLOOKUP($A82,Auxiliar_OPEX_CustosUnit!$A$4:$BT$129,COLUMN(Auxiliar_OPEX_CustosUnit!V$2),0)</f>
        <v>0</v>
      </c>
      <c r="CQ82" s="1">
        <f>VLOOKUP($A82,Auxiliar_OPEX_CustosUnit!$A$4:$BT$129,COLUMN(Auxiliar_OPEX_CustosUnit!W$2),0)</f>
        <v>0</v>
      </c>
      <c r="CR82" s="1">
        <f>VLOOKUP($A82,Auxiliar_OPEX_CustosUnit!$A$4:$BT$129,COLUMN(Auxiliar_OPEX_CustosUnit!X$2),0)</f>
        <v>0</v>
      </c>
      <c r="CS82" s="1">
        <f>VLOOKUP($A82,Auxiliar_OPEX_CustosUnit!$A$4:$BT$129,COLUMN(Auxiliar_OPEX_CustosUnit!Y$2),0)</f>
        <v>0</v>
      </c>
      <c r="CT82" s="1">
        <f>VLOOKUP($A82,Auxiliar_OPEX_CustosUnit!$A$4:$BT$129,COLUMN(Auxiliar_OPEX_CustosUnit!Z$2),0)</f>
        <v>0</v>
      </c>
      <c r="CU82" s="1">
        <f>VLOOKUP($A82,Auxiliar_OPEX_CustosUnit!$A$4:$BT$129,COLUMN(Auxiliar_OPEX_CustosUnit!AA$2),0)</f>
        <v>0</v>
      </c>
      <c r="CV82" s="1">
        <f>VLOOKUP($A82,Auxiliar_OPEX_CustosUnit!$A$4:$BT$129,COLUMN(Auxiliar_OPEX_CustosUnit!AB$2),0)</f>
        <v>0</v>
      </c>
      <c r="CW82" s="1">
        <f>VLOOKUP($A82,Auxiliar_OPEX_CustosUnit!$A$4:$BT$129,COLUMN(Auxiliar_OPEX_CustosUnit!AC$2),0)</f>
        <v>7.7162523189999995E-5</v>
      </c>
      <c r="CX82" s="1">
        <f>VLOOKUP($A82,Auxiliar_OPEX_CustosUnit!$A$4:$BT$129,COLUMN(Auxiliar_OPEX_CustosUnit!AD$2),0)</f>
        <v>0</v>
      </c>
      <c r="CY82" s="1">
        <f>VLOOKUP($A82,Auxiliar_OPEX_CustosUnit!$A$4:$BT$129,COLUMN(Auxiliar_OPEX_CustosUnit!AE$2),0)</f>
        <v>0</v>
      </c>
      <c r="CZ82" s="1">
        <f>VLOOKUP($A82,Auxiliar_OPEX_CustosUnit!$A$4:$BT$129,COLUMN(Auxiliar_OPEX_CustosUnit!AF$2),0)</f>
        <v>0</v>
      </c>
      <c r="DA82" s="1">
        <f>VLOOKUP($A82,Auxiliar_OPEX_CustosUnit!$A$4:$BT$129,COLUMN(Auxiliar_OPEX_CustosUnit!AG$2),0)</f>
        <v>0</v>
      </c>
      <c r="DB82" s="1">
        <f>VLOOKUP($A82,Auxiliar_OPEX_CustosUnit!$A$4:$BT$129,COLUMN(Auxiliar_OPEX_CustosUnit!AH$2),0)</f>
        <v>0</v>
      </c>
      <c r="DC82" s="1">
        <f>VLOOKUP($A82,Auxiliar_OPEX_CustosUnit!$A$4:$BT$129,COLUMN(Auxiliar_OPEX_CustosUnit!AI$2),0)</f>
        <v>0</v>
      </c>
      <c r="DD82" s="1">
        <f>VLOOKUP($A82,Auxiliar_OPEX_CustosUnit!$A$4:$BT$129,COLUMN(Auxiliar_OPEX_CustosUnit!AJ$2),0)</f>
        <v>0</v>
      </c>
      <c r="DG82" s="60">
        <v>45627</v>
      </c>
      <c r="DH82" s="1">
        <v>1</v>
      </c>
      <c r="DI82" s="1">
        <f>INDEX(Auxiliar_OPEX_Drivers!$B$2:$CH$18,MATCH(Auxiliar_OPEX_M!DI$3,Auxiliar_OPEX_Drivers!$B$2:$B$18,0),MATCH($DG82,Auxiliar_OPEX_Drivers!$B$2:$CH$2,0))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INDEX(Auxiliar_OPEX_Drivers!$B$2:$CH$18,MATCH(Auxiliar_OPEX_M!DK$3,Auxiliar_OPEX_Drivers!$B$2:$B$18,0),MATCH($DG82,Auxiliar_OPEX_Drivers!$B$2:$CH$2,0))</f>
        <v>15.296836858991167</v>
      </c>
      <c r="DL82" s="1">
        <f>INDEX(Auxiliar_OPEX_Drivers!$B$2:$CH$18,MATCH(Auxiliar_OPEX_M!DL$3,Auxiliar_OPEX_Drivers!$B$2:$B$18,0),MATCH($DG82,Auxiliar_OPEX_Drivers!$B$2:$CH$2,0))</f>
        <v>66.716365522822429</v>
      </c>
      <c r="DM82" s="1">
        <f>INDEX(Auxiliar_OPEX_Drivers!$B$2:$CH$18,MATCH(Auxiliar_OPEX_M!DM$3,Auxiliar_OPEX_Drivers!$B$2:$B$18,0),MATCH($DG82,Auxiliar_OPEX_Drivers!$B$2:$CH$2,0))</f>
        <v>13</v>
      </c>
      <c r="DN82" s="1">
        <f>INDEX(Auxiliar_OPEX_Drivers!$B$2:$CH$18,MATCH(Auxiliar_OPEX_M!DN$3,Auxiliar_OPEX_Drivers!$B$2:$B$18,0),MATCH($DG82,Auxiliar_OPEX_Drivers!$B$2:$CH$2,0))</f>
        <v>758.44701041450924</v>
      </c>
      <c r="DO82" s="1">
        <f>INDEX(Auxiliar_OPEX_Drivers!$B$2:$CH$18,MATCH(Auxiliar_OPEX_M!DO$3,Auxiliar_OPEX_Drivers!$B$2:$B$18,0),MATCH($DG82,Auxiliar_OPEX_Drivers!$B$2:$CH$2,0))</f>
        <v>12</v>
      </c>
      <c r="DP82" s="1">
        <f>INDEX(Auxiliar_OPEX_Drivers!$B$2:$CH$18,MATCH(Auxiliar_OPEX_M!DP$3,Auxiliar_OPEX_Drivers!$B$2:$B$18,0),MATCH($DG82,Auxiliar_OPEX_Drivers!$B$2:$CH$2,0))</f>
        <v>205.92573039971722</v>
      </c>
      <c r="DQ82" s="1">
        <f>INDEX(Auxiliar_OPEX_Drivers!$B$2:$CH$18,MATCH(Auxiliar_OPEX_M!DQ$3,Auxiliar_OPEX_Drivers!$B$2:$B$18,0),MATCH($DG82,Auxiliar_OPEX_Drivers!$B$2:$CH$2,0))</f>
        <v>37.324209214747796</v>
      </c>
      <c r="DR82" s="1">
        <f>INDEX(Auxiliar_OPEX_Drivers!$B$2:$CH$18,MATCH(Auxiliar_OPEX_M!DR$3,Auxiliar_OPEX_Drivers!$B$2:$B$18,0),MATCH($DG82,Auxiliar_OPEX_Drivers!$B$2:$CH$2,0))</f>
        <v>22624129.446478385</v>
      </c>
      <c r="DS82" s="1">
        <f>INDEX(Auxiliar_OPEX_Drivers!$B$2:$CH$18,MATCH(Auxiliar_OPEX_M!DS$3,Auxiliar_OPEX_Drivers!$B$2:$B$18,0),MATCH($DG82,Auxiliar_OPEX_Drivers!$B$2:$CH$2,0))</f>
        <v>79166.666666666701</v>
      </c>
      <c r="DT82" s="1">
        <f>INDEX(Auxiliar_OPEX_Drivers!$B$2:$CH$18,MATCH(Auxiliar_OPEX_M!DT$3,Auxiliar_OPEX_Drivers!$B$2:$B$18,0),MATCH($DG82,Auxiliar_OPEX_Drivers!$B$2:$CH$2,0))</f>
        <v>7152.931579708863</v>
      </c>
      <c r="DU82" s="1">
        <f>INDEX(Auxiliar_OPEX_Drivers!$B$2:$CH$18,MATCH(Auxiliar_OPEX_M!DU$3,Auxiliar_OPEX_Drivers!$B$2:$B$18,0),MATCH($DG82,Auxiliar_OPEX_Drivers!$B$2:$CH$2,0))</f>
        <v>2378.2559456402114</v>
      </c>
      <c r="DV82" s="1">
        <f>INDEX(Auxiliar_OPEX_Drivers!$B$2:$CH$18,MATCH(Auxiliar_OPEX_M!DV$3,Auxiliar_OPEX_Drivers!$B$2:$B$18,0),MATCH($DG82,Auxiliar_OPEX_Drivers!$B$2:$CH$2,0))</f>
        <v>2703181.2415436194</v>
      </c>
      <c r="DW82" s="1">
        <f>INDEX(Auxiliar_OPEX_Drivers!$B$2:$CH$18,MATCH(Auxiliar_OPEX_M!DW$3,Auxiliar_OPEX_Drivers!$B$2:$B$18,0),MATCH($DG82,Auxiliar_OPEX_Drivers!$B$2:$CH$2,0))</f>
        <v>7044.9226123075641</v>
      </c>
      <c r="DX82" s="1">
        <f>INDEX(Auxiliar_OPEX_Drivers!$B$2:$CH$18,MATCH(Auxiliar_OPEX_M!DX$3,Auxiliar_OPEX_Drivers!$B$2:$B$18,0),MATCH($DG82,Auxiliar_OPEX_Drivers!$B$2:$CH$2,0))</f>
        <v>2731035.3915227503</v>
      </c>
      <c r="DY82" s="1">
        <f>INDEX(Auxiliar_OPEX_Drivers!$B$2:$CH$18,MATCH(Auxiliar_OPEX_M!DY$3,Auxiliar_OPEX_Drivers!$B$2:$B$18,0),MATCH($DG82,Auxiliar_OPEX_Drivers!$B$2:$CH$2,0))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460.79702433497698</v>
      </c>
      <c r="E83" s="51">
        <f ca="1">SUMPRODUCT($CM83:$DD83,INDIRECT(ADDRESS(E$2,$DH$2)):INDIRECT(ADDRESS(E$2,$DY$2)))</f>
        <v>460.79702433497698</v>
      </c>
      <c r="F83" s="51">
        <f ca="1">SUMPRODUCT($CM83:$DD83,INDIRECT(ADDRESS(F$2,$DH$2)):INDIRECT(ADDRESS(F$2,$DY$2)))</f>
        <v>460.79702433497698</v>
      </c>
      <c r="G83" s="51">
        <f ca="1">SUMPRODUCT($CM83:$DD83,INDIRECT(ADDRESS(G$2,$DH$2)):INDIRECT(ADDRESS(G$2,$DY$2)))</f>
        <v>460.79702433497698</v>
      </c>
      <c r="H83" s="51">
        <f ca="1">SUMPRODUCT($CM83:$DD83,INDIRECT(ADDRESS(H$2,$DH$2)):INDIRECT(ADDRESS(H$2,$DY$2)))</f>
        <v>460.79702433497698</v>
      </c>
      <c r="I83" s="51">
        <f ca="1">SUMPRODUCT($CM83:$DD83,INDIRECT(ADDRESS(I$2,$DH$2)):INDIRECT(ADDRESS(I$2,$DY$2)))</f>
        <v>460.79702433497698</v>
      </c>
      <c r="J83" s="51">
        <f ca="1">SUMPRODUCT($CM83:$DD83,INDIRECT(ADDRESS(J$2,$DH$2)):INDIRECT(ADDRESS(J$2,$DY$2)))</f>
        <v>460.79702433497698</v>
      </c>
      <c r="K83" s="51">
        <f ca="1">SUMPRODUCT($CM83:$DD83,INDIRECT(ADDRESS(K$2,$DH$2)):INDIRECT(ADDRESS(K$2,$DY$2)))</f>
        <v>460.79702433497698</v>
      </c>
      <c r="L83" s="51">
        <f ca="1">SUMPRODUCT($CM83:$DD83,INDIRECT(ADDRESS(L$2,$DH$2)):INDIRECT(ADDRESS(L$2,$DY$2)))</f>
        <v>460.79702433497698</v>
      </c>
      <c r="M83" s="51">
        <f ca="1">SUMPRODUCT($CM83:$DD83,INDIRECT(ADDRESS(M$2,$DH$2)):INDIRECT(ADDRESS(M$2,$DY$2)))</f>
        <v>460.79702433497698</v>
      </c>
      <c r="N83" s="51">
        <f ca="1">SUMPRODUCT($CM83:$DD83,INDIRECT(ADDRESS(N$2,$DH$2)):INDIRECT(ADDRESS(N$2,$DY$2)))</f>
        <v>460.79702433497698</v>
      </c>
      <c r="O83" s="51">
        <f ca="1">SUMPRODUCT($CM83:$DD83,INDIRECT(ADDRESS(O$2,$DH$2)):INDIRECT(ADDRESS(O$2,$DY$2)))</f>
        <v>460.79702433497698</v>
      </c>
      <c r="P83" s="51">
        <f ca="1">SUMPRODUCT($CM83:$DD83,INDIRECT(ADDRESS(P$2,$DH$2)):INDIRECT(ADDRESS(P$2,$DY$2)))</f>
        <v>460.79702433497698</v>
      </c>
      <c r="Q83" s="51">
        <f ca="1">SUMPRODUCT($CM83:$DD83,INDIRECT(ADDRESS(Q$2,$DH$2)):INDIRECT(ADDRESS(Q$2,$DY$2)))</f>
        <v>460.79702433497698</v>
      </c>
      <c r="R83" s="51">
        <f ca="1">SUMPRODUCT($CM83:$DD83,INDIRECT(ADDRESS(R$2,$DH$2)):INDIRECT(ADDRESS(R$2,$DY$2)))</f>
        <v>460.79702433497698</v>
      </c>
      <c r="S83" s="51">
        <f ca="1">SUMPRODUCT($CM83:$DD83,INDIRECT(ADDRESS(S$2,$DH$2)):INDIRECT(ADDRESS(S$2,$DY$2)))</f>
        <v>460.79702433497698</v>
      </c>
      <c r="T83" s="51">
        <f ca="1">SUMPRODUCT($CM83:$DD83,INDIRECT(ADDRESS(T$2,$DH$2)):INDIRECT(ADDRESS(T$2,$DY$2)))</f>
        <v>460.79702433497698</v>
      </c>
      <c r="U83" s="51">
        <f ca="1">SUMPRODUCT($CM83:$DD83,INDIRECT(ADDRESS(U$2,$DH$2)):INDIRECT(ADDRESS(U$2,$DY$2)))</f>
        <v>460.79702433497698</v>
      </c>
      <c r="V83" s="51">
        <f ca="1">SUMPRODUCT($CM83:$DD83,INDIRECT(ADDRESS(V$2,$DH$2)):INDIRECT(ADDRESS(V$2,$DY$2)))</f>
        <v>460.79702433497698</v>
      </c>
      <c r="W83" s="51">
        <f ca="1">SUMPRODUCT($CM83:$DD83,INDIRECT(ADDRESS(W$2,$DH$2)):INDIRECT(ADDRESS(W$2,$DY$2)))</f>
        <v>460.79702433497698</v>
      </c>
      <c r="X83" s="51">
        <f ca="1">SUMPRODUCT($CM83:$DD83,INDIRECT(ADDRESS(X$2,$DH$2)):INDIRECT(ADDRESS(X$2,$DY$2)))</f>
        <v>460.79702433497698</v>
      </c>
      <c r="Y83" s="51">
        <f ca="1">SUMPRODUCT($CM83:$DD83,INDIRECT(ADDRESS(Y$2,$DH$2)):INDIRECT(ADDRESS(Y$2,$DY$2)))</f>
        <v>460.79702433497698</v>
      </c>
      <c r="Z83" s="51">
        <f ca="1">SUMPRODUCT($CM83:$DD83,INDIRECT(ADDRESS(Z$2,$DH$2)):INDIRECT(ADDRESS(Z$2,$DY$2)))</f>
        <v>460.79702433497698</v>
      </c>
      <c r="AA83" s="51">
        <f ca="1">SUMPRODUCT($CM83:$DD83,INDIRECT(ADDRESS(AA$2,$DH$2)):INDIRECT(ADDRESS(AA$2,$DY$2)))</f>
        <v>460.79702433497698</v>
      </c>
      <c r="AB83" s="51">
        <f ca="1">SUMPRODUCT($CM83:$DD83,INDIRECT(ADDRESS(AB$2,$DH$2)):INDIRECT(ADDRESS(AB$2,$DY$2)))</f>
        <v>460.79702433497698</v>
      </c>
      <c r="AC83" s="51">
        <f ca="1">SUMPRODUCT($CM83:$DD83,INDIRECT(ADDRESS(AC$2,$DH$2)):INDIRECT(ADDRESS(AC$2,$DY$2)))</f>
        <v>460.79702433497698</v>
      </c>
      <c r="AD83" s="51">
        <f ca="1">SUMPRODUCT($CM83:$DD83,INDIRECT(ADDRESS(AD$2,$DH$2)):INDIRECT(ADDRESS(AD$2,$DY$2)))</f>
        <v>460.79702433497698</v>
      </c>
      <c r="AE83" s="51">
        <f ca="1">SUMPRODUCT($CM83:$DD83,INDIRECT(ADDRESS(AE$2,$DH$2)):INDIRECT(ADDRESS(AE$2,$DY$2)))</f>
        <v>460.79702433497698</v>
      </c>
      <c r="AF83" s="51">
        <f ca="1">SUMPRODUCT($CM83:$DD83,INDIRECT(ADDRESS(AF$2,$DH$2)):INDIRECT(ADDRESS(AF$2,$DY$2)))</f>
        <v>460.79702433497698</v>
      </c>
      <c r="AG83" s="51">
        <f ca="1">SUMPRODUCT($CM83:$DD83,INDIRECT(ADDRESS(AG$2,$DH$2)):INDIRECT(ADDRESS(AG$2,$DY$2)))</f>
        <v>460.79702433497698</v>
      </c>
      <c r="AH83" s="51">
        <f ca="1">SUMPRODUCT($CM83:$DD83,INDIRECT(ADDRESS(AH$2,$DH$2)):INDIRECT(ADDRESS(AH$2,$DY$2)))</f>
        <v>460.79702433497698</v>
      </c>
      <c r="AI83" s="51">
        <f ca="1">SUMPRODUCT($CM83:$DD83,INDIRECT(ADDRESS(AI$2,$DH$2)):INDIRECT(ADDRESS(AI$2,$DY$2)))</f>
        <v>460.79702433497698</v>
      </c>
      <c r="AJ83" s="51">
        <f ca="1">SUMPRODUCT($CM83:$DD83,INDIRECT(ADDRESS(AJ$2,$DH$2)):INDIRECT(ADDRESS(AJ$2,$DY$2)))</f>
        <v>460.79702433497698</v>
      </c>
      <c r="AK83" s="51">
        <f ca="1">SUMPRODUCT($CM83:$DD83,INDIRECT(ADDRESS(AK$2,$DH$2)):INDIRECT(ADDRESS(AK$2,$DY$2)))</f>
        <v>460.79702433497698</v>
      </c>
      <c r="AL83" s="51">
        <f ca="1">SUMPRODUCT($CM83:$DD83,INDIRECT(ADDRESS(AL$2,$DH$2)):INDIRECT(ADDRESS(AL$2,$DY$2)))</f>
        <v>460.79702433497698</v>
      </c>
      <c r="AM83" s="51">
        <f ca="1">SUMPRODUCT($CM83:$DD83,INDIRECT(ADDRESS(AM$2,$DH$2)):INDIRECT(ADDRESS(AM$2,$DY$2)))</f>
        <v>460.79702433497698</v>
      </c>
      <c r="AN83" s="51">
        <f ca="1">SUMPRODUCT($CM83:$DD83,INDIRECT(ADDRESS(AN$2,$DH$2)):INDIRECT(ADDRESS(AN$2,$DY$2)))</f>
        <v>460.79702433497698</v>
      </c>
      <c r="AO83" s="51">
        <f ca="1">SUMPRODUCT($CM83:$DD83,INDIRECT(ADDRESS(AO$2,$DH$2)):INDIRECT(ADDRESS(AO$2,$DY$2)))</f>
        <v>460.79702433497698</v>
      </c>
      <c r="AP83" s="51">
        <f ca="1">SUMPRODUCT($CM83:$DD83,INDIRECT(ADDRESS(AP$2,$DH$2)):INDIRECT(ADDRESS(AP$2,$DY$2)))</f>
        <v>460.79702433497698</v>
      </c>
      <c r="AQ83" s="51">
        <f ca="1">SUMPRODUCT($CM83:$DD83,INDIRECT(ADDRESS(AQ$2,$DH$2)):INDIRECT(ADDRESS(AQ$2,$DY$2)))</f>
        <v>460.79702433497698</v>
      </c>
      <c r="AR83" s="51">
        <f ca="1">SUMPRODUCT($CM83:$DD83,INDIRECT(ADDRESS(AR$2,$DH$2)):INDIRECT(ADDRESS(AR$2,$DY$2)))</f>
        <v>460.79702433497698</v>
      </c>
      <c r="AS83" s="51">
        <f ca="1">SUMPRODUCT($CM83:$DD83,INDIRECT(ADDRESS(AS$2,$DH$2)):INDIRECT(ADDRESS(AS$2,$DY$2)))</f>
        <v>460.79702433497698</v>
      </c>
      <c r="AT83" s="51">
        <f ca="1">SUMPRODUCT($CM83:$DD83,INDIRECT(ADDRESS(AT$2,$DH$2)):INDIRECT(ADDRESS(AT$2,$DY$2)))</f>
        <v>460.79702433497698</v>
      </c>
      <c r="AU83" s="51">
        <f ca="1">SUMPRODUCT($CM83:$DD83,INDIRECT(ADDRESS(AU$2,$DH$2)):INDIRECT(ADDRESS(AU$2,$DY$2)))</f>
        <v>460.79702433497698</v>
      </c>
      <c r="AV83" s="51">
        <f ca="1">SUMPRODUCT($CM83:$DD83,INDIRECT(ADDRESS(AV$2,$DH$2)):INDIRECT(ADDRESS(AV$2,$DY$2)))</f>
        <v>460.79702433497698</v>
      </c>
      <c r="AW83" s="51">
        <f ca="1">SUMPRODUCT($CM83:$DD83,INDIRECT(ADDRESS(AW$2,$DH$2)):INDIRECT(ADDRESS(AW$2,$DY$2)))</f>
        <v>460.79702433497698</v>
      </c>
      <c r="AX83" s="51">
        <f ca="1">SUMPRODUCT($CM83:$DD83,INDIRECT(ADDRESS(AX$2,$DH$2)):INDIRECT(ADDRESS(AX$2,$DY$2)))</f>
        <v>460.79702433497698</v>
      </c>
      <c r="AY83" s="51">
        <f ca="1">SUMPRODUCT($CM83:$DD83,INDIRECT(ADDRESS(AY$2,$DH$2)):INDIRECT(ADDRESS(AY$2,$DY$2)))</f>
        <v>460.79702433497698</v>
      </c>
      <c r="AZ83" s="51">
        <f ca="1">SUMPRODUCT($CM83:$DD83,INDIRECT(ADDRESS(AZ$2,$DH$2)):INDIRECT(ADDRESS(AZ$2,$DY$2)))</f>
        <v>460.79702433497698</v>
      </c>
      <c r="BA83" s="51">
        <f ca="1">SUMPRODUCT($CM83:$DD83,INDIRECT(ADDRESS(BA$2,$DH$2)):INDIRECT(ADDRESS(BA$2,$DY$2)))</f>
        <v>460.79702433497698</v>
      </c>
      <c r="BB83" s="51">
        <f ca="1">SUMPRODUCT($CM83:$DD83,INDIRECT(ADDRESS(BB$2,$DH$2)):INDIRECT(ADDRESS(BB$2,$DY$2)))</f>
        <v>460.79702433497698</v>
      </c>
      <c r="BC83" s="51">
        <f ca="1">SUMPRODUCT($CM83:$DD83,INDIRECT(ADDRESS(BC$2,$DH$2)):INDIRECT(ADDRESS(BC$2,$DY$2)))</f>
        <v>460.79702433497698</v>
      </c>
      <c r="BD83" s="51">
        <f ca="1">SUMPRODUCT($CM83:$DD83,INDIRECT(ADDRESS(BD$2,$DH$2)):INDIRECT(ADDRESS(BD$2,$DY$2)))</f>
        <v>460.79702433497698</v>
      </c>
      <c r="BE83" s="51">
        <f ca="1">SUMPRODUCT($CM83:$DD83,INDIRECT(ADDRESS(BE$2,$DH$2)):INDIRECT(ADDRESS(BE$2,$DY$2)))</f>
        <v>460.79702433497698</v>
      </c>
      <c r="BF83" s="51">
        <f ca="1">SUMPRODUCT($CM83:$DD83,INDIRECT(ADDRESS(BF$2,$DH$2)):INDIRECT(ADDRESS(BF$2,$DY$2)))</f>
        <v>460.79702433497698</v>
      </c>
      <c r="BG83" s="51">
        <f ca="1">SUMPRODUCT($CM83:$DD83,INDIRECT(ADDRESS(BG$2,$DH$2)):INDIRECT(ADDRESS(BG$2,$DY$2)))</f>
        <v>460.79702433497698</v>
      </c>
      <c r="BH83" s="51">
        <f ca="1">SUMPRODUCT($CM83:$DD83,INDIRECT(ADDRESS(BH$2,$DH$2)):INDIRECT(ADDRESS(BH$2,$DY$2)))</f>
        <v>460.79702433497698</v>
      </c>
      <c r="BI83" s="51">
        <f ca="1">SUMPRODUCT($CM83:$DD83,INDIRECT(ADDRESS(BI$2,$DH$2)):INDIRECT(ADDRESS(BI$2,$DY$2)))</f>
        <v>460.79702433497698</v>
      </c>
      <c r="BJ83" s="51">
        <f ca="1">SUMPRODUCT($CM83:$DD83,INDIRECT(ADDRESS(BJ$2,$DH$2)):INDIRECT(ADDRESS(BJ$2,$DY$2)))</f>
        <v>460.79702433497698</v>
      </c>
      <c r="BK83" s="51">
        <f ca="1">SUMPRODUCT($CM83:$DD83,INDIRECT(ADDRESS(BK$2,$DH$2)):INDIRECT(ADDRESS(BK$2,$DY$2)))</f>
        <v>460.79702433497698</v>
      </c>
      <c r="BL83" s="51">
        <f ca="1">SUMPRODUCT($CM83:$DD83,INDIRECT(ADDRESS(BL$2,$DH$2)):INDIRECT(ADDRESS(BL$2,$DY$2)))</f>
        <v>460.79702433497698</v>
      </c>
      <c r="BM83" s="51">
        <f ca="1">SUMPRODUCT($CM83:$DD83,INDIRECT(ADDRESS(BM$2,$DH$2)):INDIRECT(ADDRESS(BM$2,$DY$2)))</f>
        <v>460.79702433497698</v>
      </c>
      <c r="BN83" s="51">
        <f ca="1">SUMPRODUCT($CM83:$DD83,INDIRECT(ADDRESS(BN$2,$DH$2)):INDIRECT(ADDRESS(BN$2,$DY$2)))</f>
        <v>460.79702433497698</v>
      </c>
      <c r="BO83" s="51">
        <f ca="1">SUMPRODUCT($CM83:$DD83,INDIRECT(ADDRESS(BO$2,$DH$2)):INDIRECT(ADDRESS(BO$2,$DY$2)))</f>
        <v>460.79702433497698</v>
      </c>
      <c r="BP83" s="51">
        <f ca="1">SUMPRODUCT($CM83:$DD83,INDIRECT(ADDRESS(BP$2,$DH$2)):INDIRECT(ADDRESS(BP$2,$DY$2)))</f>
        <v>460.79702433497698</v>
      </c>
      <c r="BQ83" s="51">
        <f ca="1">SUMPRODUCT($CM83:$DD83,INDIRECT(ADDRESS(BQ$2,$DH$2)):INDIRECT(ADDRESS(BQ$2,$DY$2)))</f>
        <v>460.79702433497698</v>
      </c>
      <c r="BR83" s="51">
        <f ca="1">SUMPRODUCT($CM83:$DD83,INDIRECT(ADDRESS(BR$2,$DH$2)):INDIRECT(ADDRESS(BR$2,$DY$2)))</f>
        <v>460.79702433497698</v>
      </c>
      <c r="BS83" s="51">
        <f ca="1">SUMPRODUCT($CM83:$DD83,INDIRECT(ADDRESS(BS$2,$DH$2)):INDIRECT(ADDRESS(BS$2,$DY$2)))</f>
        <v>460.79702433497698</v>
      </c>
      <c r="BT83" s="51">
        <f ca="1">SUMPRODUCT($CM83:$DD83,INDIRECT(ADDRESS(BT$2,$DH$2)):INDIRECT(ADDRESS(BT$2,$DY$2)))</f>
        <v>460.79702433497698</v>
      </c>
      <c r="BU83" s="51">
        <f ca="1">SUMPRODUCT($CM83:$DD83,INDIRECT(ADDRESS(BU$2,$DH$2)):INDIRECT(ADDRESS(BU$2,$DY$2)))</f>
        <v>460.79702433497698</v>
      </c>
      <c r="BV83" s="51">
        <f ca="1">SUMPRODUCT($CM83:$DD83,INDIRECT(ADDRESS(BV$2,$DH$2)):INDIRECT(ADDRESS(BV$2,$DY$2)))</f>
        <v>460.79702433497698</v>
      </c>
      <c r="BW83" s="51">
        <f ca="1">SUMPRODUCT($CM83:$DD83,INDIRECT(ADDRESS(BW$2,$DH$2)):INDIRECT(ADDRESS(BW$2,$DY$2)))</f>
        <v>460.79702433497698</v>
      </c>
      <c r="BX83" s="51">
        <f ca="1">SUMPRODUCT($CM83:$DD83,INDIRECT(ADDRESS(BX$2,$DH$2)):INDIRECT(ADDRESS(BX$2,$DY$2)))</f>
        <v>460.79702433497698</v>
      </c>
      <c r="BY83" s="51">
        <f ca="1">SUMPRODUCT($CM83:$DD83,INDIRECT(ADDRESS(BY$2,$DH$2)):INDIRECT(ADDRESS(BY$2,$DY$2)))</f>
        <v>460.79702433497698</v>
      </c>
      <c r="BZ83" s="51">
        <f ca="1">SUMPRODUCT($CM83:$DD83,INDIRECT(ADDRESS(BZ$2,$DH$2)):INDIRECT(ADDRESS(BZ$2,$DY$2)))</f>
        <v>460.79702433497698</v>
      </c>
      <c r="CA83" s="51">
        <f ca="1">SUMPRODUCT($CM83:$DD83,INDIRECT(ADDRESS(CA$2,$DH$2)):INDIRECT(ADDRESS(CA$2,$DY$2)))</f>
        <v>460.79702433497698</v>
      </c>
      <c r="CB83" s="51">
        <f ca="1">SUMPRODUCT($CM83:$DD83,INDIRECT(ADDRESS(CB$2,$DH$2)):INDIRECT(ADDRESS(CB$2,$DY$2)))</f>
        <v>460.79702433497698</v>
      </c>
      <c r="CC83" s="51">
        <f ca="1">SUMPRODUCT($CM83:$DD83,INDIRECT(ADDRESS(CC$2,$DH$2)):INDIRECT(ADDRESS(CC$2,$DY$2)))</f>
        <v>460.79702433497698</v>
      </c>
      <c r="CD83" s="51">
        <f ca="1">SUMPRODUCT($CM83:$DD83,INDIRECT(ADDRESS(CD$2,$DH$2)):INDIRECT(ADDRESS(CD$2,$DY$2)))</f>
        <v>460.79702433497698</v>
      </c>
      <c r="CF83" s="51">
        <f t="shared" ca="1" si="10"/>
        <v>5529.5642920197242</v>
      </c>
      <c r="CG83" s="51">
        <f t="shared" ca="1" si="10"/>
        <v>5529.5642920197242</v>
      </c>
      <c r="CH83" s="51">
        <f t="shared" ca="1" si="10"/>
        <v>5529.5642920197242</v>
      </c>
      <c r="CI83" s="51">
        <f t="shared" ca="1" si="10"/>
        <v>5529.5642920197242</v>
      </c>
      <c r="CJ83" s="51">
        <f t="shared" ca="1" si="10"/>
        <v>5529.5642920197242</v>
      </c>
      <c r="CK83" s="51">
        <f t="shared" ca="1" si="10"/>
        <v>5529.5642920197242</v>
      </c>
      <c r="CM83" s="1">
        <f>VLOOKUP($A83,Auxiliar_OPEX_CustosUnit!$A$4:$BT$129,COLUMN(Auxiliar_OPEX_CustosUnit!S$2),0)</f>
        <v>0</v>
      </c>
      <c r="CN83" s="1">
        <f>VLOOKUP($A83,Auxiliar_OPEX_CustosUnit!$A$4:$BT$129,COLUMN(Auxiliar_OPEX_CustosUnit!T$2),0)</f>
        <v>0</v>
      </c>
      <c r="CO83" s="1">
        <f>VLOOKUP($A83,Auxiliar_OPEX_CustosUnit!$A$4:$BT$129,COLUMN(Auxiliar_OPEX_CustosUnit!U$2),0)</f>
        <v>460.79702433497698</v>
      </c>
      <c r="CP83" s="1">
        <f>VLOOKUP($A83,Auxiliar_OPEX_CustosUnit!$A$4:$BT$129,COLUMN(Auxiliar_OPEX_CustosUnit!V$2),0)</f>
        <v>0</v>
      </c>
      <c r="CQ83" s="1">
        <f>VLOOKUP($A83,Auxiliar_OPEX_CustosUnit!$A$4:$BT$129,COLUMN(Auxiliar_OPEX_CustosUnit!W$2),0)</f>
        <v>0</v>
      </c>
      <c r="CR83" s="1">
        <f>VLOOKUP($A83,Auxiliar_OPEX_CustosUnit!$A$4:$BT$129,COLUMN(Auxiliar_OPEX_CustosUnit!X$2),0)</f>
        <v>0</v>
      </c>
      <c r="CS83" s="1">
        <f>VLOOKUP($A83,Auxiliar_OPEX_CustosUnit!$A$4:$BT$129,COLUMN(Auxiliar_OPEX_CustosUnit!Y$2),0)</f>
        <v>0</v>
      </c>
      <c r="CT83" s="1">
        <f>VLOOKUP($A83,Auxiliar_OPEX_CustosUnit!$A$4:$BT$129,COLUMN(Auxiliar_OPEX_CustosUnit!Z$2),0)</f>
        <v>0</v>
      </c>
      <c r="CU83" s="1">
        <f>VLOOKUP($A83,Auxiliar_OPEX_CustosUnit!$A$4:$BT$129,COLUMN(Auxiliar_OPEX_CustosUnit!AA$2),0)</f>
        <v>0</v>
      </c>
      <c r="CV83" s="1">
        <f>VLOOKUP($A83,Auxiliar_OPEX_CustosUnit!$A$4:$BT$129,COLUMN(Auxiliar_OPEX_CustosUnit!AB$2),0)</f>
        <v>0</v>
      </c>
      <c r="CW83" s="1">
        <f>VLOOKUP($A83,Auxiliar_OPEX_CustosUnit!$A$4:$BT$129,COLUMN(Auxiliar_OPEX_CustosUnit!AC$2),0)</f>
        <v>0</v>
      </c>
      <c r="CX83" s="1">
        <f>VLOOKUP($A83,Auxiliar_OPEX_CustosUnit!$A$4:$BT$129,COLUMN(Auxiliar_OPEX_CustosUnit!AD$2),0)</f>
        <v>0</v>
      </c>
      <c r="CY83" s="1">
        <f>VLOOKUP($A83,Auxiliar_OPEX_CustosUnit!$A$4:$BT$129,COLUMN(Auxiliar_OPEX_CustosUnit!AE$2),0)</f>
        <v>0</v>
      </c>
      <c r="CZ83" s="1">
        <f>VLOOKUP($A83,Auxiliar_OPEX_CustosUnit!$A$4:$BT$129,COLUMN(Auxiliar_OPEX_CustosUnit!AF$2),0)</f>
        <v>0</v>
      </c>
      <c r="DA83" s="1">
        <f>VLOOKUP($A83,Auxiliar_OPEX_CustosUnit!$A$4:$BT$129,COLUMN(Auxiliar_OPEX_CustosUnit!AG$2),0)</f>
        <v>0</v>
      </c>
      <c r="DB83" s="1">
        <f>VLOOKUP($A83,Auxiliar_OPEX_CustosUnit!$A$4:$BT$129,COLUMN(Auxiliar_OPEX_CustosUnit!AH$2),0)</f>
        <v>0</v>
      </c>
      <c r="DC83" s="1">
        <f>VLOOKUP($A83,Auxiliar_OPEX_CustosUnit!$A$4:$BT$129,COLUMN(Auxiliar_OPEX_CustosUnit!AI$2),0)</f>
        <v>0</v>
      </c>
      <c r="DD83" s="1">
        <f>VLOOKUP($A83,Auxiliar_OPEX_CustosUnit!$A$4:$BT$129,COLUMN(Auxiliar_OPEX_CustosUnit!AJ$2),0)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6338.1903597963583</v>
      </c>
      <c r="E84" s="51">
        <f ca="1">SUMPRODUCT($CM84:$DD84,INDIRECT(ADDRESS(E$2,$DH$2)):INDIRECT(ADDRESS(E$2,$DY$2)))</f>
        <v>6359.5843823722098</v>
      </c>
      <c r="F84" s="51">
        <f ca="1">SUMPRODUCT($CM84:$DD84,INDIRECT(ADDRESS(F$2,$DH$2)):INDIRECT(ADDRESS(F$2,$DY$2)))</f>
        <v>6381.4224493056436</v>
      </c>
      <c r="G84" s="51">
        <f ca="1">SUMPRODUCT($CM84:$DD84,INDIRECT(ADDRESS(G$2,$DH$2)):INDIRECT(ADDRESS(G$2,$DY$2)))</f>
        <v>6401.6884053333597</v>
      </c>
      <c r="H84" s="51">
        <f ca="1">SUMPRODUCT($CM84:$DD84,INDIRECT(ADDRESS(H$2,$DH$2)):INDIRECT(ADDRESS(H$2,$DY$2)))</f>
        <v>6423.6131667198897</v>
      </c>
      <c r="I84" s="51">
        <f ca="1">SUMPRODUCT($CM84:$DD84,INDIRECT(ADDRESS(I$2,$DH$2)):INDIRECT(ADDRESS(I$2,$DY$2)))</f>
        <v>6446.3271059816452</v>
      </c>
      <c r="J84" s="51">
        <f ca="1">SUMPRODUCT($CM84:$DD84,INDIRECT(ADDRESS(J$2,$DH$2)):INDIRECT(ADDRESS(J$2,$DY$2)))</f>
        <v>6467.4768061351024</v>
      </c>
      <c r="K84" s="51">
        <f ca="1">SUMPRODUCT($CM84:$DD84,INDIRECT(ADDRESS(K$2,$DH$2)):INDIRECT(ADDRESS(K$2,$DY$2)))</f>
        <v>6492.4643952967854</v>
      </c>
      <c r="L84" s="51">
        <f ca="1">SUMPRODUCT($CM84:$DD84,INDIRECT(ADDRESS(L$2,$DH$2)):INDIRECT(ADDRESS(L$2,$DY$2)))</f>
        <v>6516.2235250331469</v>
      </c>
      <c r="M84" s="51">
        <f ca="1">SUMPRODUCT($CM84:$DD84,INDIRECT(ADDRESS(M$2,$DH$2)):INDIRECT(ADDRESS(M$2,$DY$2)))</f>
        <v>6536.9203647417762</v>
      </c>
      <c r="N84" s="51">
        <f ca="1">SUMPRODUCT($CM84:$DD84,INDIRECT(ADDRESS(N$2,$DH$2)):INDIRECT(ADDRESS(N$2,$DY$2)))</f>
        <v>6559.425402660534</v>
      </c>
      <c r="O84" s="51">
        <f ca="1">SUMPRODUCT($CM84:$DD84,INDIRECT(ADDRESS(O$2,$DH$2)):INDIRECT(ADDRESS(O$2,$DY$2)))</f>
        <v>6584.0454624357571</v>
      </c>
      <c r="P84" s="51">
        <f ca="1">SUMPRODUCT($CM84:$DD84,INDIRECT(ADDRESS(P$2,$DH$2)):INDIRECT(ADDRESS(P$2,$DY$2)))</f>
        <v>6605.4978084364002</v>
      </c>
      <c r="Q84" s="51">
        <f ca="1">SUMPRODUCT($CM84:$DD84,INDIRECT(ADDRESS(Q$2,$DH$2)):INDIRECT(ADDRESS(Q$2,$DY$2)))</f>
        <v>6625.6193447921851</v>
      </c>
      <c r="R84" s="51">
        <f ca="1">SUMPRODUCT($CM84:$DD84,INDIRECT(ADDRESS(R$2,$DH$2)):INDIRECT(ADDRESS(R$2,$DY$2)))</f>
        <v>6646.5940458520681</v>
      </c>
      <c r="S84" s="51">
        <f ca="1">SUMPRODUCT($CM84:$DD84,INDIRECT(ADDRESS(S$2,$DH$2)):INDIRECT(ADDRESS(S$2,$DY$2)))</f>
        <v>6669.8854219399809</v>
      </c>
      <c r="T84" s="51">
        <f ca="1">SUMPRODUCT($CM84:$DD84,INDIRECT(ADDRESS(T$2,$DH$2)):INDIRECT(ADDRESS(T$2,$DY$2)))</f>
        <v>6692.5312203164367</v>
      </c>
      <c r="U84" s="51">
        <f ca="1">SUMPRODUCT($CM84:$DD84,INDIRECT(ADDRESS(U$2,$DH$2)):INDIRECT(ADDRESS(U$2,$DY$2)))</f>
        <v>6713.231299231803</v>
      </c>
      <c r="V84" s="51">
        <f ca="1">SUMPRODUCT($CM84:$DD84,INDIRECT(ADDRESS(V$2,$DH$2)):INDIRECT(ADDRESS(V$2,$DY$2)))</f>
        <v>6732.1116639933198</v>
      </c>
      <c r="W84" s="51">
        <f ca="1">SUMPRODUCT($CM84:$DD84,INDIRECT(ADDRESS(W$2,$DH$2)):INDIRECT(ADDRESS(W$2,$DY$2)))</f>
        <v>6754.5401029807435</v>
      </c>
      <c r="X84" s="51">
        <f ca="1">SUMPRODUCT($CM84:$DD84,INDIRECT(ADDRESS(X$2,$DH$2)):INDIRECT(ADDRESS(X$2,$DY$2)))</f>
        <v>6775.9629194772933</v>
      </c>
      <c r="Y84" s="51">
        <f ca="1">SUMPRODUCT($CM84:$DD84,INDIRECT(ADDRESS(Y$2,$DH$2)):INDIRECT(ADDRESS(Y$2,$DY$2)))</f>
        <v>6798.3404460467791</v>
      </c>
      <c r="Z84" s="51">
        <f ca="1">SUMPRODUCT($CM84:$DD84,INDIRECT(ADDRESS(Z$2,$DH$2)):INDIRECT(ADDRESS(Z$2,$DY$2)))</f>
        <v>6822.3954202703862</v>
      </c>
      <c r="AA84" s="51">
        <f ca="1">SUMPRODUCT($CM84:$DD84,INDIRECT(ADDRESS(AA$2,$DH$2)):INDIRECT(ADDRESS(AA$2,$DY$2)))</f>
        <v>6845.7011794692553</v>
      </c>
      <c r="AB84" s="51">
        <f ca="1">SUMPRODUCT($CM84:$DD84,INDIRECT(ADDRESS(AB$2,$DH$2)):INDIRECT(ADDRESS(AB$2,$DY$2)))</f>
        <v>6863.1545327555523</v>
      </c>
      <c r="AC84" s="51">
        <f ca="1">SUMPRODUCT($CM84:$DD84,INDIRECT(ADDRESS(AC$2,$DH$2)):INDIRECT(ADDRESS(AC$2,$DY$2)))</f>
        <v>6881.5226498997963</v>
      </c>
      <c r="AD84" s="51">
        <f ca="1">SUMPRODUCT($CM84:$DD84,INDIRECT(ADDRESS(AD$2,$DH$2)):INDIRECT(ADDRESS(AD$2,$DY$2)))</f>
        <v>6897.5189979056686</v>
      </c>
      <c r="AE84" s="51">
        <f ca="1">SUMPRODUCT($CM84:$DD84,INDIRECT(ADDRESS(AE$2,$DH$2)):INDIRECT(ADDRESS(AE$2,$DY$2)))</f>
        <v>6912.0892121036813</v>
      </c>
      <c r="AF84" s="51">
        <f ca="1">SUMPRODUCT($CM84:$DD84,INDIRECT(ADDRESS(AF$2,$DH$2)):INDIRECT(ADDRESS(AF$2,$DY$2)))</f>
        <v>6927.775399170052</v>
      </c>
      <c r="AG84" s="51">
        <f ca="1">SUMPRODUCT($CM84:$DD84,INDIRECT(ADDRESS(AG$2,$DH$2)):INDIRECT(ADDRESS(AG$2,$DY$2)))</f>
        <v>6945.471753014881</v>
      </c>
      <c r="AH84" s="51">
        <f ca="1">SUMPRODUCT($CM84:$DD84,INDIRECT(ADDRESS(AH$2,$DH$2)):INDIRECT(ADDRESS(AH$2,$DY$2)))</f>
        <v>6963.9589036109373</v>
      </c>
      <c r="AI84" s="51">
        <f ca="1">SUMPRODUCT($CM84:$DD84,INDIRECT(ADDRESS(AI$2,$DH$2)):INDIRECT(ADDRESS(AI$2,$DY$2)))</f>
        <v>6983.7039324901798</v>
      </c>
      <c r="AJ84" s="51">
        <f ca="1">SUMPRODUCT($CM84:$DD84,INDIRECT(ADDRESS(AJ$2,$DH$2)):INDIRECT(ADDRESS(AJ$2,$DY$2)))</f>
        <v>7000.6668690771421</v>
      </c>
      <c r="AK84" s="51">
        <f ca="1">SUMPRODUCT($CM84:$DD84,INDIRECT(ADDRESS(AK$2,$DH$2)):INDIRECT(ADDRESS(AK$2,$DY$2)))</f>
        <v>7022.3538708911219</v>
      </c>
      <c r="AL84" s="51">
        <f ca="1">SUMPRODUCT($CM84:$DD84,INDIRECT(ADDRESS(AL$2,$DH$2)):INDIRECT(ADDRESS(AL$2,$DY$2)))</f>
        <v>7044.1606903946831</v>
      </c>
      <c r="AM84" s="51">
        <f ca="1">SUMPRODUCT($CM84:$DD84,INDIRECT(ADDRESS(AM$2,$DH$2)):INDIRECT(ADDRESS(AM$2,$DY$2)))</f>
        <v>7064.8172600782746</v>
      </c>
      <c r="AN84" s="51">
        <f ca="1">SUMPRODUCT($CM84:$DD84,INDIRECT(ADDRESS(AN$2,$DH$2)):INDIRECT(ADDRESS(AN$2,$DY$2)))</f>
        <v>7083.1661410605557</v>
      </c>
      <c r="AO84" s="51">
        <f ca="1">SUMPRODUCT($CM84:$DD84,INDIRECT(ADDRESS(AO$2,$DH$2)):INDIRECT(ADDRESS(AO$2,$DY$2)))</f>
        <v>7102.9096999495487</v>
      </c>
      <c r="AP84" s="51">
        <f ca="1">SUMPRODUCT($CM84:$DD84,INDIRECT(ADDRESS(AP$2,$DH$2)):INDIRECT(ADDRESS(AP$2,$DY$2)))</f>
        <v>7122.6106804243718</v>
      </c>
      <c r="AQ84" s="51">
        <f ca="1">SUMPRODUCT($CM84:$DD84,INDIRECT(ADDRESS(AQ$2,$DH$2)):INDIRECT(ADDRESS(AQ$2,$DY$2)))</f>
        <v>7140.6812249137583</v>
      </c>
      <c r="AR84" s="51">
        <f ca="1">SUMPRODUCT($CM84:$DD84,INDIRECT(ADDRESS(AR$2,$DH$2)):INDIRECT(ADDRESS(AR$2,$DY$2)))</f>
        <v>7160.1656181401886</v>
      </c>
      <c r="AS84" s="51">
        <f ca="1">SUMPRODUCT($CM84:$DD84,INDIRECT(ADDRESS(AS$2,$DH$2)):INDIRECT(ADDRESS(AS$2,$DY$2)))</f>
        <v>7179.6500113666207</v>
      </c>
      <c r="AT84" s="51">
        <f ca="1">SUMPRODUCT($CM84:$DD84,INDIRECT(ADDRESS(AT$2,$DH$2)):INDIRECT(ADDRESS(AT$2,$DY$2)))</f>
        <v>7198.2718102787112</v>
      </c>
      <c r="AU84" s="51">
        <f ca="1">SUMPRODUCT($CM84:$DD84,INDIRECT(ADDRESS(AU$2,$DH$2)):INDIRECT(ADDRESS(AU$2,$DY$2)))</f>
        <v>7219.0398590609857</v>
      </c>
      <c r="AV84" s="51">
        <f ca="1">SUMPRODUCT($CM84:$DD84,INDIRECT(ADDRESS(AV$2,$DH$2)):INDIRECT(ADDRESS(AV$2,$DY$2)))</f>
        <v>7241.8791475956559</v>
      </c>
      <c r="AW84" s="51">
        <f ca="1">SUMPRODUCT($CM84:$DD84,INDIRECT(ADDRESS(AW$2,$DH$2)):INDIRECT(ADDRESS(AW$2,$DY$2)))</f>
        <v>7264.0421446646524</v>
      </c>
      <c r="AX84" s="51">
        <f ca="1">SUMPRODUCT($CM84:$DD84,INDIRECT(ADDRESS(AX$2,$DH$2)):INDIRECT(ADDRESS(AX$2,$DY$2)))</f>
        <v>7287.2054786727485</v>
      </c>
      <c r="AY84" s="51">
        <f ca="1">SUMPRODUCT($CM84:$DD84,INDIRECT(ADDRESS(AY$2,$DH$2)):INDIRECT(ADDRESS(AY$2,$DY$2)))</f>
        <v>7307.2044738107597</v>
      </c>
      <c r="AZ84" s="51">
        <f ca="1">SUMPRODUCT($CM84:$DD84,INDIRECT(ADDRESS(AZ$2,$DH$2)):INDIRECT(ADDRESS(AZ$2,$DY$2)))</f>
        <v>7321.3747128689383</v>
      </c>
      <c r="BA84" s="51">
        <f ca="1">SUMPRODUCT($CM84:$DD84,INDIRECT(ADDRESS(BA$2,$DH$2)):INDIRECT(ADDRESS(BA$2,$DY$2)))</f>
        <v>7334.2988479554851</v>
      </c>
      <c r="BB84" s="51">
        <f ca="1">SUMPRODUCT($CM84:$DD84,INDIRECT(ADDRESS(BB$2,$DH$2)):INDIRECT(ADDRESS(BB$2,$DY$2)))</f>
        <v>7348.1147861055761</v>
      </c>
      <c r="BC84" s="51">
        <f ca="1">SUMPRODUCT($CM84:$DD84,INDIRECT(ADDRESS(BC$2,$DH$2)):INDIRECT(ADDRESS(BC$2,$DY$2)))</f>
        <v>7360.2022342657856</v>
      </c>
      <c r="BD84" s="51">
        <f ca="1">SUMPRODUCT($CM84:$DD84,INDIRECT(ADDRESS(BD$2,$DH$2)):INDIRECT(ADDRESS(BD$2,$DY$2)))</f>
        <v>7372.0299176749859</v>
      </c>
      <c r="BE84" s="51">
        <f ca="1">SUMPRODUCT($CM84:$DD84,INDIRECT(ADDRESS(BE$2,$DH$2)):INDIRECT(ADDRESS(BE$2,$DY$2)))</f>
        <v>7384.5973554996526</v>
      </c>
      <c r="BF84" s="51">
        <f ca="1">SUMPRODUCT($CM84:$DD84,INDIRECT(ADDRESS(BF$2,$DH$2)):INDIRECT(ADDRESS(BF$2,$DY$2)))</f>
        <v>7398.0873895340856</v>
      </c>
      <c r="BG84" s="51">
        <f ca="1">SUMPRODUCT($CM84:$DD84,INDIRECT(ADDRESS(BG$2,$DH$2)):INDIRECT(ADDRESS(BG$2,$DY$2)))</f>
        <v>7417.2072559031058</v>
      </c>
      <c r="BH84" s="51">
        <f ca="1">SUMPRODUCT($CM84:$DD84,INDIRECT(ADDRESS(BH$2,$DH$2)):INDIRECT(ADDRESS(BH$2,$DY$2)))</f>
        <v>7436.1783900866048</v>
      </c>
      <c r="BI84" s="51">
        <f ca="1">SUMPRODUCT($CM84:$DD84,INDIRECT(ADDRESS(BI$2,$DH$2)):INDIRECT(ADDRESS(BI$2,$DY$2)))</f>
        <v>7455.1495242701058</v>
      </c>
      <c r="BJ84" s="51">
        <f ca="1">SUMPRODUCT($CM84:$DD84,INDIRECT(ADDRESS(BJ$2,$DH$2)):INDIRECT(ADDRESS(BJ$2,$DY$2)))</f>
        <v>7474.1206584536067</v>
      </c>
      <c r="BK84" s="51">
        <f ca="1">SUMPRODUCT($CM84:$DD84,INDIRECT(ADDRESS(BK$2,$DH$2)):INDIRECT(ADDRESS(BK$2,$DY$2)))</f>
        <v>7493.0917926371058</v>
      </c>
      <c r="BL84" s="51">
        <f ca="1">SUMPRODUCT($CM84:$DD84,INDIRECT(ADDRESS(BL$2,$DH$2)):INDIRECT(ADDRESS(BL$2,$DY$2)))</f>
        <v>7508.1604896330045</v>
      </c>
      <c r="BM84" s="51">
        <f ca="1">SUMPRODUCT($CM84:$DD84,INDIRECT(ADDRESS(BM$2,$DH$2)):INDIRECT(ADDRESS(BM$2,$DY$2)))</f>
        <v>7523.2291866289015</v>
      </c>
      <c r="BN84" s="51">
        <f ca="1">SUMPRODUCT($CM84:$DD84,INDIRECT(ADDRESS(BN$2,$DH$2)):INDIRECT(ADDRESS(BN$2,$DY$2)))</f>
        <v>7538.2978836248003</v>
      </c>
      <c r="BO84" s="51">
        <f ca="1">SUMPRODUCT($CM84:$DD84,INDIRECT(ADDRESS(BO$2,$DH$2)):INDIRECT(ADDRESS(BO$2,$DY$2)))</f>
        <v>7553.3665806206973</v>
      </c>
      <c r="BP84" s="51">
        <f ca="1">SUMPRODUCT($CM84:$DD84,INDIRECT(ADDRESS(BP$2,$DH$2)):INDIRECT(ADDRESS(BP$2,$DY$2)))</f>
        <v>7568.4352776165942</v>
      </c>
      <c r="BQ84" s="51">
        <f ca="1">SUMPRODUCT($CM84:$DD84,INDIRECT(ADDRESS(BQ$2,$DH$2)):INDIRECT(ADDRESS(BQ$2,$DY$2)))</f>
        <v>7583.503974612493</v>
      </c>
      <c r="BR84" s="51">
        <f ca="1">SUMPRODUCT($CM84:$DD84,INDIRECT(ADDRESS(BR$2,$DH$2)):INDIRECT(ADDRESS(BR$2,$DY$2)))</f>
        <v>7598.57267160839</v>
      </c>
      <c r="BS84" s="51">
        <f ca="1">SUMPRODUCT($CM84:$DD84,INDIRECT(ADDRESS(BS$2,$DH$2)):INDIRECT(ADDRESS(BS$2,$DY$2)))</f>
        <v>7615.0707636185189</v>
      </c>
      <c r="BT84" s="51">
        <f ca="1">SUMPRODUCT($CM84:$DD84,INDIRECT(ADDRESS(BT$2,$DH$2)):INDIRECT(ADDRESS(BT$2,$DY$2)))</f>
        <v>7630.1394606144167</v>
      </c>
      <c r="BU84" s="51">
        <f ca="1">SUMPRODUCT($CM84:$DD84,INDIRECT(ADDRESS(BU$2,$DH$2)):INDIRECT(ADDRESS(BU$2,$DY$2)))</f>
        <v>7645.2081576103146</v>
      </c>
      <c r="BV84" s="51">
        <f ca="1">SUMPRODUCT($CM84:$DD84,INDIRECT(ADDRESS(BV$2,$DH$2)):INDIRECT(ADDRESS(BV$2,$DY$2)))</f>
        <v>7660.2768546062125</v>
      </c>
      <c r="BW84" s="51">
        <f ca="1">SUMPRODUCT($CM84:$DD84,INDIRECT(ADDRESS(BW$2,$DH$2)):INDIRECT(ADDRESS(BW$2,$DY$2)))</f>
        <v>7675.3455516021095</v>
      </c>
      <c r="BX84" s="51">
        <f ca="1">SUMPRODUCT($CM84:$DD84,INDIRECT(ADDRESS(BX$2,$DH$2)):INDIRECT(ADDRESS(BX$2,$DY$2)))</f>
        <v>7694.3166857856104</v>
      </c>
      <c r="BY84" s="51">
        <f ca="1">SUMPRODUCT($CM84:$DD84,INDIRECT(ADDRESS(BY$2,$DH$2)):INDIRECT(ADDRESS(BY$2,$DY$2)))</f>
        <v>7713.2878199691104</v>
      </c>
      <c r="BZ84" s="51">
        <f ca="1">SUMPRODUCT($CM84:$DD84,INDIRECT(ADDRESS(BZ$2,$DH$2)):INDIRECT(ADDRESS(BZ$2,$DY$2)))</f>
        <v>7732.2589541526104</v>
      </c>
      <c r="CA84" s="51">
        <f ca="1">SUMPRODUCT($CM84:$DD84,INDIRECT(ADDRESS(CA$2,$DH$2)):INDIRECT(ADDRESS(CA$2,$DY$2)))</f>
        <v>7751.2300883361113</v>
      </c>
      <c r="CB84" s="51">
        <f ca="1">SUMPRODUCT($CM84:$DD84,INDIRECT(ADDRESS(CB$2,$DH$2)):INDIRECT(ADDRESS(CB$2,$DY$2)))</f>
        <v>7770.2012225196113</v>
      </c>
      <c r="CC84" s="51">
        <f ca="1">SUMPRODUCT($CM84:$DD84,INDIRECT(ADDRESS(CC$2,$DH$2)):INDIRECT(ADDRESS(CC$2,$DY$2)))</f>
        <v>7789.1723567031113</v>
      </c>
      <c r="CD84" s="51">
        <f ca="1">SUMPRODUCT($CM84:$DD84,INDIRECT(ADDRESS(CD$2,$DH$2)):INDIRECT(ADDRESS(CD$2,$DY$2)))</f>
        <v>7808.1434908866122</v>
      </c>
      <c r="CF84" s="51">
        <f t="shared" ref="CF84:CK93" ca="1" si="11">SUMPRODUCT($D84:$CD84,N($D$1:$CD$1=CF$1))</f>
        <v>77507.381825812205</v>
      </c>
      <c r="CG84" s="51">
        <f t="shared" ca="1" si="11"/>
        <v>80682.410872806649</v>
      </c>
      <c r="CH84" s="51">
        <f t="shared" ca="1" si="11"/>
        <v>83507.194071391961</v>
      </c>
      <c r="CI84" s="51">
        <f t="shared" ca="1" si="11"/>
        <v>86306.826289938559</v>
      </c>
      <c r="CJ84" s="51">
        <f t="shared" ca="1" si="11"/>
        <v>88794.452865255036</v>
      </c>
      <c r="CK84" s="51">
        <f t="shared" ca="1" si="11"/>
        <v>91099.60685239645</v>
      </c>
      <c r="CM84" s="1">
        <f>VLOOKUP($A84,Auxiliar_OPEX_CustosUnit!$A$4:$BT$129,COLUMN(Auxiliar_OPEX_CustosUnit!S$2),0)</f>
        <v>0</v>
      </c>
      <c r="CN84" s="1">
        <f>VLOOKUP($A84,Auxiliar_OPEX_CustosUnit!$A$4:$BT$129,COLUMN(Auxiliar_OPEX_CustosUnit!T$2),0)</f>
        <v>0</v>
      </c>
      <c r="CO84" s="1">
        <f>VLOOKUP($A84,Auxiliar_OPEX_CustosUnit!$A$4:$BT$129,COLUMN(Auxiliar_OPEX_CustosUnit!U$2),0)</f>
        <v>2317.9626533426999</v>
      </c>
      <c r="CP84" s="1">
        <f>VLOOKUP($A84,Auxiliar_OPEX_CustosUnit!$A$4:$BT$129,COLUMN(Auxiliar_OPEX_CustosUnit!V$2),0)</f>
        <v>0</v>
      </c>
      <c r="CQ84" s="1">
        <f>VLOOKUP($A84,Auxiliar_OPEX_CustosUnit!$A$4:$BT$129,COLUMN(Auxiliar_OPEX_CustosUnit!W$2),0)</f>
        <v>0</v>
      </c>
      <c r="CR84" s="1">
        <f>VLOOKUP($A84,Auxiliar_OPEX_CustosUnit!$A$4:$BT$129,COLUMN(Auxiliar_OPEX_CustosUnit!X$2),0)</f>
        <v>0</v>
      </c>
      <c r="CS84" s="1">
        <f>VLOOKUP($A84,Auxiliar_OPEX_CustosUnit!$A$4:$BT$129,COLUMN(Auxiliar_OPEX_CustosUnit!Y$2),0)</f>
        <v>0</v>
      </c>
      <c r="CT84" s="1">
        <f>VLOOKUP($A84,Auxiliar_OPEX_CustosUnit!$A$4:$BT$129,COLUMN(Auxiliar_OPEX_CustosUnit!Z$2),0)</f>
        <v>0</v>
      </c>
      <c r="CU84" s="1">
        <f>VLOOKUP($A84,Auxiliar_OPEX_CustosUnit!$A$4:$BT$129,COLUMN(Auxiliar_OPEX_CustosUnit!AA$2),0)</f>
        <v>0.33331919881458999</v>
      </c>
      <c r="CV84" s="1">
        <f>VLOOKUP($A84,Auxiliar_OPEX_CustosUnit!$A$4:$BT$129,COLUMN(Auxiliar_OPEX_CustosUnit!AB$2),0)</f>
        <v>0</v>
      </c>
      <c r="CW84" s="1">
        <f>VLOOKUP($A84,Auxiliar_OPEX_CustosUnit!$A$4:$BT$129,COLUMN(Auxiliar_OPEX_CustosUnit!AC$2),0)</f>
        <v>2.3963537916000001E-4</v>
      </c>
      <c r="CX84" s="1">
        <f>VLOOKUP($A84,Auxiliar_OPEX_CustosUnit!$A$4:$BT$129,COLUMN(Auxiliar_OPEX_CustosUnit!AD$2),0)</f>
        <v>0</v>
      </c>
      <c r="CY84" s="1">
        <f>VLOOKUP($A84,Auxiliar_OPEX_CustosUnit!$A$4:$BT$129,COLUMN(Auxiliar_OPEX_CustosUnit!AE$2),0)</f>
        <v>0</v>
      </c>
      <c r="CZ84" s="1">
        <f>VLOOKUP($A84,Auxiliar_OPEX_CustosUnit!$A$4:$BT$129,COLUMN(Auxiliar_OPEX_CustosUnit!AF$2),0)</f>
        <v>0</v>
      </c>
      <c r="DA84" s="1">
        <f>VLOOKUP($A84,Auxiliar_OPEX_CustosUnit!$A$4:$BT$129,COLUMN(Auxiliar_OPEX_CustosUnit!AG$2),0)</f>
        <v>0</v>
      </c>
      <c r="DB84" s="1">
        <f>VLOOKUP($A84,Auxiliar_OPEX_CustosUnit!$A$4:$BT$129,COLUMN(Auxiliar_OPEX_CustosUnit!AH$2),0)</f>
        <v>0</v>
      </c>
      <c r="DC84" s="1">
        <f>VLOOKUP($A84,Auxiliar_OPEX_CustosUnit!$A$4:$BT$129,COLUMN(Auxiliar_OPEX_CustosUnit!AI$2),0)</f>
        <v>0</v>
      </c>
      <c r="DD84" s="1">
        <f>VLOOKUP($A84,Auxiliar_OPEX_CustosUnit!$A$4:$BT$129,COLUMN(Auxiliar_OPEX_CustosUnit!AJ$2),0)</f>
        <v>0</v>
      </c>
    </row>
    <row r="85" spans="1:129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355.37017391306603</v>
      </c>
      <c r="E85" s="51">
        <f ca="1">SUMPRODUCT($CM85:$DD85,INDIRECT(ADDRESS(E$2,$DH$2)):INDIRECT(ADDRESS(E$2,$DY$2)))</f>
        <v>355.37017391306603</v>
      </c>
      <c r="F85" s="51">
        <f ca="1">SUMPRODUCT($CM85:$DD85,INDIRECT(ADDRESS(F$2,$DH$2)):INDIRECT(ADDRESS(F$2,$DY$2)))</f>
        <v>355.37017391306603</v>
      </c>
      <c r="G85" s="51">
        <f ca="1">SUMPRODUCT($CM85:$DD85,INDIRECT(ADDRESS(G$2,$DH$2)):INDIRECT(ADDRESS(G$2,$DY$2)))</f>
        <v>355.37017391306603</v>
      </c>
      <c r="H85" s="51">
        <f ca="1">SUMPRODUCT($CM85:$DD85,INDIRECT(ADDRESS(H$2,$DH$2)):INDIRECT(ADDRESS(H$2,$DY$2)))</f>
        <v>355.37017391306603</v>
      </c>
      <c r="I85" s="51">
        <f ca="1">SUMPRODUCT($CM85:$DD85,INDIRECT(ADDRESS(I$2,$DH$2)):INDIRECT(ADDRESS(I$2,$DY$2)))</f>
        <v>355.37017391306603</v>
      </c>
      <c r="J85" s="51">
        <f ca="1">SUMPRODUCT($CM85:$DD85,INDIRECT(ADDRESS(J$2,$DH$2)):INDIRECT(ADDRESS(J$2,$DY$2)))</f>
        <v>355.37017391306603</v>
      </c>
      <c r="K85" s="51">
        <f ca="1">SUMPRODUCT($CM85:$DD85,INDIRECT(ADDRESS(K$2,$DH$2)):INDIRECT(ADDRESS(K$2,$DY$2)))</f>
        <v>355.37017391306603</v>
      </c>
      <c r="L85" s="51">
        <f ca="1">SUMPRODUCT($CM85:$DD85,INDIRECT(ADDRESS(L$2,$DH$2)):INDIRECT(ADDRESS(L$2,$DY$2)))</f>
        <v>355.37017391306603</v>
      </c>
      <c r="M85" s="51">
        <f ca="1">SUMPRODUCT($CM85:$DD85,INDIRECT(ADDRESS(M$2,$DH$2)):INDIRECT(ADDRESS(M$2,$DY$2)))</f>
        <v>355.37017391306603</v>
      </c>
      <c r="N85" s="51">
        <f ca="1">SUMPRODUCT($CM85:$DD85,INDIRECT(ADDRESS(N$2,$DH$2)):INDIRECT(ADDRESS(N$2,$DY$2)))</f>
        <v>355.37017391306603</v>
      </c>
      <c r="O85" s="51">
        <f ca="1">SUMPRODUCT($CM85:$DD85,INDIRECT(ADDRESS(O$2,$DH$2)):INDIRECT(ADDRESS(O$2,$DY$2)))</f>
        <v>355.37017391306603</v>
      </c>
      <c r="P85" s="51">
        <f ca="1">SUMPRODUCT($CM85:$DD85,INDIRECT(ADDRESS(P$2,$DH$2)):INDIRECT(ADDRESS(P$2,$DY$2)))</f>
        <v>355.37017391306603</v>
      </c>
      <c r="Q85" s="51">
        <f ca="1">SUMPRODUCT($CM85:$DD85,INDIRECT(ADDRESS(Q$2,$DH$2)):INDIRECT(ADDRESS(Q$2,$DY$2)))</f>
        <v>355.37017391306603</v>
      </c>
      <c r="R85" s="51">
        <f ca="1">SUMPRODUCT($CM85:$DD85,INDIRECT(ADDRESS(R$2,$DH$2)):INDIRECT(ADDRESS(R$2,$DY$2)))</f>
        <v>355.37017391306603</v>
      </c>
      <c r="S85" s="51">
        <f ca="1">SUMPRODUCT($CM85:$DD85,INDIRECT(ADDRESS(S$2,$DH$2)):INDIRECT(ADDRESS(S$2,$DY$2)))</f>
        <v>355.37017391306603</v>
      </c>
      <c r="T85" s="51">
        <f ca="1">SUMPRODUCT($CM85:$DD85,INDIRECT(ADDRESS(T$2,$DH$2)):INDIRECT(ADDRESS(T$2,$DY$2)))</f>
        <v>355.37017391306603</v>
      </c>
      <c r="U85" s="51">
        <f ca="1">SUMPRODUCT($CM85:$DD85,INDIRECT(ADDRESS(U$2,$DH$2)):INDIRECT(ADDRESS(U$2,$DY$2)))</f>
        <v>355.37017391306603</v>
      </c>
      <c r="V85" s="51">
        <f ca="1">SUMPRODUCT($CM85:$DD85,INDIRECT(ADDRESS(V$2,$DH$2)):INDIRECT(ADDRESS(V$2,$DY$2)))</f>
        <v>355.37017391306603</v>
      </c>
      <c r="W85" s="51">
        <f ca="1">SUMPRODUCT($CM85:$DD85,INDIRECT(ADDRESS(W$2,$DH$2)):INDIRECT(ADDRESS(W$2,$DY$2)))</f>
        <v>355.37017391306603</v>
      </c>
      <c r="X85" s="51">
        <f ca="1">SUMPRODUCT($CM85:$DD85,INDIRECT(ADDRESS(X$2,$DH$2)):INDIRECT(ADDRESS(X$2,$DY$2)))</f>
        <v>355.37017391306603</v>
      </c>
      <c r="Y85" s="51">
        <f ca="1">SUMPRODUCT($CM85:$DD85,INDIRECT(ADDRESS(Y$2,$DH$2)):INDIRECT(ADDRESS(Y$2,$DY$2)))</f>
        <v>355.37017391306603</v>
      </c>
      <c r="Z85" s="51">
        <f ca="1">SUMPRODUCT($CM85:$DD85,INDIRECT(ADDRESS(Z$2,$DH$2)):INDIRECT(ADDRESS(Z$2,$DY$2)))</f>
        <v>355.37017391306603</v>
      </c>
      <c r="AA85" s="51">
        <f ca="1">SUMPRODUCT($CM85:$DD85,INDIRECT(ADDRESS(AA$2,$DH$2)):INDIRECT(ADDRESS(AA$2,$DY$2)))</f>
        <v>355.37017391306603</v>
      </c>
      <c r="AB85" s="51">
        <f ca="1">SUMPRODUCT($CM85:$DD85,INDIRECT(ADDRESS(AB$2,$DH$2)):INDIRECT(ADDRESS(AB$2,$DY$2)))</f>
        <v>355.37017391306603</v>
      </c>
      <c r="AC85" s="51">
        <f ca="1">SUMPRODUCT($CM85:$DD85,INDIRECT(ADDRESS(AC$2,$DH$2)):INDIRECT(ADDRESS(AC$2,$DY$2)))</f>
        <v>355.37017391306603</v>
      </c>
      <c r="AD85" s="51">
        <f ca="1">SUMPRODUCT($CM85:$DD85,INDIRECT(ADDRESS(AD$2,$DH$2)):INDIRECT(ADDRESS(AD$2,$DY$2)))</f>
        <v>355.37017391306603</v>
      </c>
      <c r="AE85" s="51">
        <f ca="1">SUMPRODUCT($CM85:$DD85,INDIRECT(ADDRESS(AE$2,$DH$2)):INDIRECT(ADDRESS(AE$2,$DY$2)))</f>
        <v>355.37017391306603</v>
      </c>
      <c r="AF85" s="51">
        <f ca="1">SUMPRODUCT($CM85:$DD85,INDIRECT(ADDRESS(AF$2,$DH$2)):INDIRECT(ADDRESS(AF$2,$DY$2)))</f>
        <v>355.37017391306603</v>
      </c>
      <c r="AG85" s="51">
        <f ca="1">SUMPRODUCT($CM85:$DD85,INDIRECT(ADDRESS(AG$2,$DH$2)):INDIRECT(ADDRESS(AG$2,$DY$2)))</f>
        <v>355.37017391306603</v>
      </c>
      <c r="AH85" s="51">
        <f ca="1">SUMPRODUCT($CM85:$DD85,INDIRECT(ADDRESS(AH$2,$DH$2)):INDIRECT(ADDRESS(AH$2,$DY$2)))</f>
        <v>355.37017391306603</v>
      </c>
      <c r="AI85" s="51">
        <f ca="1">SUMPRODUCT($CM85:$DD85,INDIRECT(ADDRESS(AI$2,$DH$2)):INDIRECT(ADDRESS(AI$2,$DY$2)))</f>
        <v>355.37017391306603</v>
      </c>
      <c r="AJ85" s="51">
        <f ca="1">SUMPRODUCT($CM85:$DD85,INDIRECT(ADDRESS(AJ$2,$DH$2)):INDIRECT(ADDRESS(AJ$2,$DY$2)))</f>
        <v>355.37017391306603</v>
      </c>
      <c r="AK85" s="51">
        <f ca="1">SUMPRODUCT($CM85:$DD85,INDIRECT(ADDRESS(AK$2,$DH$2)):INDIRECT(ADDRESS(AK$2,$DY$2)))</f>
        <v>355.37017391306603</v>
      </c>
      <c r="AL85" s="51">
        <f ca="1">SUMPRODUCT($CM85:$DD85,INDIRECT(ADDRESS(AL$2,$DH$2)):INDIRECT(ADDRESS(AL$2,$DY$2)))</f>
        <v>355.37017391306603</v>
      </c>
      <c r="AM85" s="51">
        <f ca="1">SUMPRODUCT($CM85:$DD85,INDIRECT(ADDRESS(AM$2,$DH$2)):INDIRECT(ADDRESS(AM$2,$DY$2)))</f>
        <v>355.37017391306603</v>
      </c>
      <c r="AN85" s="51">
        <f ca="1">SUMPRODUCT($CM85:$DD85,INDIRECT(ADDRESS(AN$2,$DH$2)):INDIRECT(ADDRESS(AN$2,$DY$2)))</f>
        <v>355.37017391306603</v>
      </c>
      <c r="AO85" s="51">
        <f ca="1">SUMPRODUCT($CM85:$DD85,INDIRECT(ADDRESS(AO$2,$DH$2)):INDIRECT(ADDRESS(AO$2,$DY$2)))</f>
        <v>355.37017391306603</v>
      </c>
      <c r="AP85" s="51">
        <f ca="1">SUMPRODUCT($CM85:$DD85,INDIRECT(ADDRESS(AP$2,$DH$2)):INDIRECT(ADDRESS(AP$2,$DY$2)))</f>
        <v>355.37017391306603</v>
      </c>
      <c r="AQ85" s="51">
        <f ca="1">SUMPRODUCT($CM85:$DD85,INDIRECT(ADDRESS(AQ$2,$DH$2)):INDIRECT(ADDRESS(AQ$2,$DY$2)))</f>
        <v>355.37017391306603</v>
      </c>
      <c r="AR85" s="51">
        <f ca="1">SUMPRODUCT($CM85:$DD85,INDIRECT(ADDRESS(AR$2,$DH$2)):INDIRECT(ADDRESS(AR$2,$DY$2)))</f>
        <v>355.37017391306603</v>
      </c>
      <c r="AS85" s="51">
        <f ca="1">SUMPRODUCT($CM85:$DD85,INDIRECT(ADDRESS(AS$2,$DH$2)):INDIRECT(ADDRESS(AS$2,$DY$2)))</f>
        <v>355.37017391306603</v>
      </c>
      <c r="AT85" s="51">
        <f ca="1">SUMPRODUCT($CM85:$DD85,INDIRECT(ADDRESS(AT$2,$DH$2)):INDIRECT(ADDRESS(AT$2,$DY$2)))</f>
        <v>355.37017391306603</v>
      </c>
      <c r="AU85" s="51">
        <f ca="1">SUMPRODUCT($CM85:$DD85,INDIRECT(ADDRESS(AU$2,$DH$2)):INDIRECT(ADDRESS(AU$2,$DY$2)))</f>
        <v>355.37017391306603</v>
      </c>
      <c r="AV85" s="51">
        <f ca="1">SUMPRODUCT($CM85:$DD85,INDIRECT(ADDRESS(AV$2,$DH$2)):INDIRECT(ADDRESS(AV$2,$DY$2)))</f>
        <v>355.37017391306603</v>
      </c>
      <c r="AW85" s="51">
        <f ca="1">SUMPRODUCT($CM85:$DD85,INDIRECT(ADDRESS(AW$2,$DH$2)):INDIRECT(ADDRESS(AW$2,$DY$2)))</f>
        <v>355.37017391306603</v>
      </c>
      <c r="AX85" s="51">
        <f ca="1">SUMPRODUCT($CM85:$DD85,INDIRECT(ADDRESS(AX$2,$DH$2)):INDIRECT(ADDRESS(AX$2,$DY$2)))</f>
        <v>355.37017391306603</v>
      </c>
      <c r="AY85" s="51">
        <f ca="1">SUMPRODUCT($CM85:$DD85,INDIRECT(ADDRESS(AY$2,$DH$2)):INDIRECT(ADDRESS(AY$2,$DY$2)))</f>
        <v>355.37017391306603</v>
      </c>
      <c r="AZ85" s="51">
        <f ca="1">SUMPRODUCT($CM85:$DD85,INDIRECT(ADDRESS(AZ$2,$DH$2)):INDIRECT(ADDRESS(AZ$2,$DY$2)))</f>
        <v>355.37017391306603</v>
      </c>
      <c r="BA85" s="51">
        <f ca="1">SUMPRODUCT($CM85:$DD85,INDIRECT(ADDRESS(BA$2,$DH$2)):INDIRECT(ADDRESS(BA$2,$DY$2)))</f>
        <v>355.37017391306603</v>
      </c>
      <c r="BB85" s="51">
        <f ca="1">SUMPRODUCT($CM85:$DD85,INDIRECT(ADDRESS(BB$2,$DH$2)):INDIRECT(ADDRESS(BB$2,$DY$2)))</f>
        <v>355.37017391306603</v>
      </c>
      <c r="BC85" s="51">
        <f ca="1">SUMPRODUCT($CM85:$DD85,INDIRECT(ADDRESS(BC$2,$DH$2)):INDIRECT(ADDRESS(BC$2,$DY$2)))</f>
        <v>355.37017391306603</v>
      </c>
      <c r="BD85" s="51">
        <f ca="1">SUMPRODUCT($CM85:$DD85,INDIRECT(ADDRESS(BD$2,$DH$2)):INDIRECT(ADDRESS(BD$2,$DY$2)))</f>
        <v>355.37017391306603</v>
      </c>
      <c r="BE85" s="51">
        <f ca="1">SUMPRODUCT($CM85:$DD85,INDIRECT(ADDRESS(BE$2,$DH$2)):INDIRECT(ADDRESS(BE$2,$DY$2)))</f>
        <v>355.37017391306603</v>
      </c>
      <c r="BF85" s="51">
        <f ca="1">SUMPRODUCT($CM85:$DD85,INDIRECT(ADDRESS(BF$2,$DH$2)):INDIRECT(ADDRESS(BF$2,$DY$2)))</f>
        <v>355.37017391306603</v>
      </c>
      <c r="BG85" s="51">
        <f ca="1">SUMPRODUCT($CM85:$DD85,INDIRECT(ADDRESS(BG$2,$DH$2)):INDIRECT(ADDRESS(BG$2,$DY$2)))</f>
        <v>355.37017391306603</v>
      </c>
      <c r="BH85" s="51">
        <f ca="1">SUMPRODUCT($CM85:$DD85,INDIRECT(ADDRESS(BH$2,$DH$2)):INDIRECT(ADDRESS(BH$2,$DY$2)))</f>
        <v>355.37017391306603</v>
      </c>
      <c r="BI85" s="51">
        <f ca="1">SUMPRODUCT($CM85:$DD85,INDIRECT(ADDRESS(BI$2,$DH$2)):INDIRECT(ADDRESS(BI$2,$DY$2)))</f>
        <v>355.37017391306603</v>
      </c>
      <c r="BJ85" s="51">
        <f ca="1">SUMPRODUCT($CM85:$DD85,INDIRECT(ADDRESS(BJ$2,$DH$2)):INDIRECT(ADDRESS(BJ$2,$DY$2)))</f>
        <v>355.37017391306603</v>
      </c>
      <c r="BK85" s="51">
        <f ca="1">SUMPRODUCT($CM85:$DD85,INDIRECT(ADDRESS(BK$2,$DH$2)):INDIRECT(ADDRESS(BK$2,$DY$2)))</f>
        <v>355.37017391306603</v>
      </c>
      <c r="BL85" s="51">
        <f ca="1">SUMPRODUCT($CM85:$DD85,INDIRECT(ADDRESS(BL$2,$DH$2)):INDIRECT(ADDRESS(BL$2,$DY$2)))</f>
        <v>355.37017391306603</v>
      </c>
      <c r="BM85" s="51">
        <f ca="1">SUMPRODUCT($CM85:$DD85,INDIRECT(ADDRESS(BM$2,$DH$2)):INDIRECT(ADDRESS(BM$2,$DY$2)))</f>
        <v>355.37017391306603</v>
      </c>
      <c r="BN85" s="51">
        <f ca="1">SUMPRODUCT($CM85:$DD85,INDIRECT(ADDRESS(BN$2,$DH$2)):INDIRECT(ADDRESS(BN$2,$DY$2)))</f>
        <v>355.37017391306603</v>
      </c>
      <c r="BO85" s="51">
        <f ca="1">SUMPRODUCT($CM85:$DD85,INDIRECT(ADDRESS(BO$2,$DH$2)):INDIRECT(ADDRESS(BO$2,$DY$2)))</f>
        <v>355.37017391306603</v>
      </c>
      <c r="BP85" s="51">
        <f ca="1">SUMPRODUCT($CM85:$DD85,INDIRECT(ADDRESS(BP$2,$DH$2)):INDIRECT(ADDRESS(BP$2,$DY$2)))</f>
        <v>355.37017391306603</v>
      </c>
      <c r="BQ85" s="51">
        <f ca="1">SUMPRODUCT($CM85:$DD85,INDIRECT(ADDRESS(BQ$2,$DH$2)):INDIRECT(ADDRESS(BQ$2,$DY$2)))</f>
        <v>355.37017391306603</v>
      </c>
      <c r="BR85" s="51">
        <f ca="1">SUMPRODUCT($CM85:$DD85,INDIRECT(ADDRESS(BR$2,$DH$2)):INDIRECT(ADDRESS(BR$2,$DY$2)))</f>
        <v>355.37017391306603</v>
      </c>
      <c r="BS85" s="51">
        <f ca="1">SUMPRODUCT($CM85:$DD85,INDIRECT(ADDRESS(BS$2,$DH$2)):INDIRECT(ADDRESS(BS$2,$DY$2)))</f>
        <v>355.37017391306603</v>
      </c>
      <c r="BT85" s="51">
        <f ca="1">SUMPRODUCT($CM85:$DD85,INDIRECT(ADDRESS(BT$2,$DH$2)):INDIRECT(ADDRESS(BT$2,$DY$2)))</f>
        <v>355.37017391306603</v>
      </c>
      <c r="BU85" s="51">
        <f ca="1">SUMPRODUCT($CM85:$DD85,INDIRECT(ADDRESS(BU$2,$DH$2)):INDIRECT(ADDRESS(BU$2,$DY$2)))</f>
        <v>355.37017391306603</v>
      </c>
      <c r="BV85" s="51">
        <f ca="1">SUMPRODUCT($CM85:$DD85,INDIRECT(ADDRESS(BV$2,$DH$2)):INDIRECT(ADDRESS(BV$2,$DY$2)))</f>
        <v>355.37017391306603</v>
      </c>
      <c r="BW85" s="51">
        <f ca="1">SUMPRODUCT($CM85:$DD85,INDIRECT(ADDRESS(BW$2,$DH$2)):INDIRECT(ADDRESS(BW$2,$DY$2)))</f>
        <v>355.37017391306603</v>
      </c>
      <c r="BX85" s="51">
        <f ca="1">SUMPRODUCT($CM85:$DD85,INDIRECT(ADDRESS(BX$2,$DH$2)):INDIRECT(ADDRESS(BX$2,$DY$2)))</f>
        <v>355.37017391306603</v>
      </c>
      <c r="BY85" s="51">
        <f ca="1">SUMPRODUCT($CM85:$DD85,INDIRECT(ADDRESS(BY$2,$DH$2)):INDIRECT(ADDRESS(BY$2,$DY$2)))</f>
        <v>355.37017391306603</v>
      </c>
      <c r="BZ85" s="51">
        <f ca="1">SUMPRODUCT($CM85:$DD85,INDIRECT(ADDRESS(BZ$2,$DH$2)):INDIRECT(ADDRESS(BZ$2,$DY$2)))</f>
        <v>355.37017391306603</v>
      </c>
      <c r="CA85" s="51">
        <f ca="1">SUMPRODUCT($CM85:$DD85,INDIRECT(ADDRESS(CA$2,$DH$2)):INDIRECT(ADDRESS(CA$2,$DY$2)))</f>
        <v>355.37017391306603</v>
      </c>
      <c r="CB85" s="51">
        <f ca="1">SUMPRODUCT($CM85:$DD85,INDIRECT(ADDRESS(CB$2,$DH$2)):INDIRECT(ADDRESS(CB$2,$DY$2)))</f>
        <v>355.37017391306603</v>
      </c>
      <c r="CC85" s="51">
        <f ca="1">SUMPRODUCT($CM85:$DD85,INDIRECT(ADDRESS(CC$2,$DH$2)):INDIRECT(ADDRESS(CC$2,$DY$2)))</f>
        <v>355.37017391306603</v>
      </c>
      <c r="CD85" s="51">
        <f ca="1">SUMPRODUCT($CM85:$DD85,INDIRECT(ADDRESS(CD$2,$DH$2)):INDIRECT(ADDRESS(CD$2,$DY$2)))</f>
        <v>355.37017391306603</v>
      </c>
      <c r="CF85" s="51">
        <f t="shared" ca="1" si="11"/>
        <v>4264.4420869567921</v>
      </c>
      <c r="CG85" s="51">
        <f t="shared" ca="1" si="11"/>
        <v>4264.4420869567921</v>
      </c>
      <c r="CH85" s="51">
        <f t="shared" ca="1" si="11"/>
        <v>4264.4420869567921</v>
      </c>
      <c r="CI85" s="51">
        <f t="shared" ca="1" si="11"/>
        <v>4264.4420869567921</v>
      </c>
      <c r="CJ85" s="51">
        <f t="shared" ca="1" si="11"/>
        <v>4264.4420869567921</v>
      </c>
      <c r="CK85" s="51">
        <f t="shared" ca="1" si="11"/>
        <v>4264.4420869567921</v>
      </c>
      <c r="CM85" s="1">
        <f>VLOOKUP($A85,Auxiliar_OPEX_CustosUnit!$A$4:$BT$129,COLUMN(Auxiliar_OPEX_CustosUnit!S$2),0)</f>
        <v>0</v>
      </c>
      <c r="CN85" s="1">
        <f>VLOOKUP($A85,Auxiliar_OPEX_CustosUnit!$A$4:$BT$129,COLUMN(Auxiliar_OPEX_CustosUnit!T$2),0)</f>
        <v>0</v>
      </c>
      <c r="CO85" s="1">
        <f>VLOOKUP($A85,Auxiliar_OPEX_CustosUnit!$A$4:$BT$129,COLUMN(Auxiliar_OPEX_CustosUnit!U$2),0)</f>
        <v>355.37017391306603</v>
      </c>
      <c r="CP85" s="1">
        <f>VLOOKUP($A85,Auxiliar_OPEX_CustosUnit!$A$4:$BT$129,COLUMN(Auxiliar_OPEX_CustosUnit!V$2),0)</f>
        <v>0</v>
      </c>
      <c r="CQ85" s="1">
        <f>VLOOKUP($A85,Auxiliar_OPEX_CustosUnit!$A$4:$BT$129,COLUMN(Auxiliar_OPEX_CustosUnit!W$2),0)</f>
        <v>0</v>
      </c>
      <c r="CR85" s="1">
        <f>VLOOKUP($A85,Auxiliar_OPEX_CustosUnit!$A$4:$BT$129,COLUMN(Auxiliar_OPEX_CustosUnit!X$2),0)</f>
        <v>0</v>
      </c>
      <c r="CS85" s="1">
        <f>VLOOKUP($A85,Auxiliar_OPEX_CustosUnit!$A$4:$BT$129,COLUMN(Auxiliar_OPEX_CustosUnit!Y$2),0)</f>
        <v>0</v>
      </c>
      <c r="CT85" s="1">
        <f>VLOOKUP($A85,Auxiliar_OPEX_CustosUnit!$A$4:$BT$129,COLUMN(Auxiliar_OPEX_CustosUnit!Z$2),0)</f>
        <v>0</v>
      </c>
      <c r="CU85" s="1">
        <f>VLOOKUP($A85,Auxiliar_OPEX_CustosUnit!$A$4:$BT$129,COLUMN(Auxiliar_OPEX_CustosUnit!AA$2),0)</f>
        <v>0</v>
      </c>
      <c r="CV85" s="1">
        <f>VLOOKUP($A85,Auxiliar_OPEX_CustosUnit!$A$4:$BT$129,COLUMN(Auxiliar_OPEX_CustosUnit!AB$2),0)</f>
        <v>0</v>
      </c>
      <c r="CW85" s="1">
        <f>VLOOKUP($A85,Auxiliar_OPEX_CustosUnit!$A$4:$BT$129,COLUMN(Auxiliar_OPEX_CustosUnit!AC$2),0)</f>
        <v>0</v>
      </c>
      <c r="CX85" s="1">
        <f>VLOOKUP($A85,Auxiliar_OPEX_CustosUnit!$A$4:$BT$129,COLUMN(Auxiliar_OPEX_CustosUnit!AD$2),0)</f>
        <v>0</v>
      </c>
      <c r="CY85" s="1">
        <f>VLOOKUP($A85,Auxiliar_OPEX_CustosUnit!$A$4:$BT$129,COLUMN(Auxiliar_OPEX_CustosUnit!AE$2),0)</f>
        <v>0</v>
      </c>
      <c r="CZ85" s="1">
        <f>VLOOKUP($A85,Auxiliar_OPEX_CustosUnit!$A$4:$BT$129,COLUMN(Auxiliar_OPEX_CustosUnit!AF$2),0)</f>
        <v>0</v>
      </c>
      <c r="DA85" s="1">
        <f>VLOOKUP($A85,Auxiliar_OPEX_CustosUnit!$A$4:$BT$129,COLUMN(Auxiliar_OPEX_CustosUnit!AG$2),0)</f>
        <v>0</v>
      </c>
      <c r="DB85" s="1">
        <f>VLOOKUP($A85,Auxiliar_OPEX_CustosUnit!$A$4:$BT$129,COLUMN(Auxiliar_OPEX_CustosUnit!AH$2),0)</f>
        <v>0</v>
      </c>
      <c r="DC85" s="1">
        <f>VLOOKUP($A85,Auxiliar_OPEX_CustosUnit!$A$4:$BT$129,COLUMN(Auxiliar_OPEX_CustosUnit!AI$2),0)</f>
        <v>0</v>
      </c>
      <c r="DD85" s="1">
        <f>VLOOKUP($A85,Auxiliar_OPEX_CustosUnit!$A$4:$BT$129,COLUMN(Auxiliar_OPEX_CustosUnit!AJ$2),0)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4354.0230762653573</v>
      </c>
      <c r="E86" s="51">
        <f ca="1">SUMPRODUCT($CM86:$DD86,INDIRECT(ADDRESS(E$2,$DH$2)):INDIRECT(ADDRESS(E$2,$DY$2)))</f>
        <v>4368.9968078865786</v>
      </c>
      <c r="F86" s="51">
        <f ca="1">SUMPRODUCT($CM86:$DD86,INDIRECT(ADDRESS(F$2,$DH$2)):INDIRECT(ADDRESS(F$2,$DY$2)))</f>
        <v>4384.281327299801</v>
      </c>
      <c r="G86" s="51">
        <f ca="1">SUMPRODUCT($CM86:$DD86,INDIRECT(ADDRESS(G$2,$DH$2)):INDIRECT(ADDRESS(G$2,$DY$2)))</f>
        <v>4398.4655222323154</v>
      </c>
      <c r="H86" s="51">
        <f ca="1">SUMPRODUCT($CM86:$DD86,INDIRECT(ADDRESS(H$2,$DH$2)):INDIRECT(ADDRESS(H$2,$DY$2)))</f>
        <v>4413.8107193170272</v>
      </c>
      <c r="I86" s="51">
        <f ca="1">SUMPRODUCT($CM86:$DD86,INDIRECT(ADDRESS(I$2,$DH$2)):INDIRECT(ADDRESS(I$2,$DY$2)))</f>
        <v>4429.7082640335666</v>
      </c>
      <c r="J86" s="51">
        <f ca="1">SUMPRODUCT($CM86:$DD86,INDIRECT(ADDRESS(J$2,$DH$2)):INDIRECT(ADDRESS(J$2,$DY$2)))</f>
        <v>4444.5109937607313</v>
      </c>
      <c r="K86" s="51">
        <f ca="1">SUMPRODUCT($CM86:$DD86,INDIRECT(ADDRESS(K$2,$DH$2)):INDIRECT(ADDRESS(K$2,$DY$2)))</f>
        <v>4462.0577979910522</v>
      </c>
      <c r="L86" s="51">
        <f ca="1">SUMPRODUCT($CM86:$DD86,INDIRECT(ADDRESS(L$2,$DH$2)):INDIRECT(ADDRESS(L$2,$DY$2)))</f>
        <v>4478.6868742185216</v>
      </c>
      <c r="M86" s="51">
        <f ca="1">SUMPRODUCT($CM86:$DD86,INDIRECT(ADDRESS(M$2,$DH$2)):INDIRECT(ADDRESS(M$2,$DY$2)))</f>
        <v>4493.1726457514669</v>
      </c>
      <c r="N86" s="51">
        <f ca="1">SUMPRODUCT($CM86:$DD86,INDIRECT(ADDRESS(N$2,$DH$2)):INDIRECT(ADDRESS(N$2,$DY$2)))</f>
        <v>4508.9239798788449</v>
      </c>
      <c r="O86" s="51">
        <f ca="1">SUMPRODUCT($CM86:$DD86,INDIRECT(ADDRESS(O$2,$DH$2)):INDIRECT(ADDRESS(O$2,$DY$2)))</f>
        <v>4526.1556232626717</v>
      </c>
      <c r="P86" s="51">
        <f ca="1">SUMPRODUCT($CM86:$DD86,INDIRECT(ADDRESS(P$2,$DH$2)):INDIRECT(ADDRESS(P$2,$DY$2)))</f>
        <v>4541.1701755994436</v>
      </c>
      <c r="Q86" s="51">
        <f ca="1">SUMPRODUCT($CM86:$DD86,INDIRECT(ADDRESS(Q$2,$DH$2)):INDIRECT(ADDRESS(Q$2,$DY$2)))</f>
        <v>4555.2532908308112</v>
      </c>
      <c r="R86" s="51">
        <f ca="1">SUMPRODUCT($CM86:$DD86,INDIRECT(ADDRESS(R$2,$DH$2)):INDIRECT(ADDRESS(R$2,$DY$2)))</f>
        <v>4569.9335382406898</v>
      </c>
      <c r="S86" s="51">
        <f ca="1">SUMPRODUCT($CM86:$DD86,INDIRECT(ADDRESS(S$2,$DH$2)):INDIRECT(ADDRESS(S$2,$DY$2)))</f>
        <v>4586.2352324822859</v>
      </c>
      <c r="T86" s="51">
        <f ca="1">SUMPRODUCT($CM86:$DD86,INDIRECT(ADDRESS(T$2,$DH$2)):INDIRECT(ADDRESS(T$2,$DY$2)))</f>
        <v>4602.0850852173244</v>
      </c>
      <c r="U86" s="51">
        <f ca="1">SUMPRODUCT($CM86:$DD86,INDIRECT(ADDRESS(U$2,$DH$2)):INDIRECT(ADDRESS(U$2,$DY$2)))</f>
        <v>4616.573123879426</v>
      </c>
      <c r="V86" s="51">
        <f ca="1">SUMPRODUCT($CM86:$DD86,INDIRECT(ADDRESS(V$2,$DH$2)):INDIRECT(ADDRESS(V$2,$DY$2)))</f>
        <v>4629.7875399083605</v>
      </c>
      <c r="W86" s="51">
        <f ca="1">SUMPRODUCT($CM86:$DD86,INDIRECT(ADDRESS(W$2,$DH$2)):INDIRECT(ADDRESS(W$2,$DY$2)))</f>
        <v>4645.602047118824</v>
      </c>
      <c r="X86" s="51">
        <f ca="1">SUMPRODUCT($CM86:$DD86,INDIRECT(ADDRESS(X$2,$DH$2)):INDIRECT(ADDRESS(X$2,$DY$2)))</f>
        <v>4660.5959316794624</v>
      </c>
      <c r="Y86" s="51">
        <f ca="1">SUMPRODUCT($CM86:$DD86,INDIRECT(ADDRESS(Y$2,$DH$2)):INDIRECT(ADDRESS(Y$2,$DY$2)))</f>
        <v>4676.2580202843637</v>
      </c>
      <c r="Z86" s="51">
        <f ca="1">SUMPRODUCT($CM86:$DD86,INDIRECT(ADDRESS(Z$2,$DH$2)):INDIRECT(ADDRESS(Z$2,$DY$2)))</f>
        <v>4693.0941588320638</v>
      </c>
      <c r="AA86" s="51">
        <f ca="1">SUMPRODUCT($CM86:$DD86,INDIRECT(ADDRESS(AA$2,$DH$2)):INDIRECT(ADDRESS(AA$2,$DY$2)))</f>
        <v>4709.4059198501436</v>
      </c>
      <c r="AB86" s="51">
        <f ca="1">SUMPRODUCT($CM86:$DD86,INDIRECT(ADDRESS(AB$2,$DH$2)):INDIRECT(ADDRESS(AB$2,$DY$2)))</f>
        <v>4721.6215668642944</v>
      </c>
      <c r="AC86" s="51">
        <f ca="1">SUMPRODUCT($CM86:$DD86,INDIRECT(ADDRESS(AC$2,$DH$2)):INDIRECT(ADDRESS(AC$2,$DY$2)))</f>
        <v>4734.4774594637311</v>
      </c>
      <c r="AD86" s="51">
        <f ca="1">SUMPRODUCT($CM86:$DD86,INDIRECT(ADDRESS(AD$2,$DH$2)):INDIRECT(ADDRESS(AD$2,$DY$2)))</f>
        <v>4745.6733447214174</v>
      </c>
      <c r="AE86" s="51">
        <f ca="1">SUMPRODUCT($CM86:$DD86,INDIRECT(ADDRESS(AE$2,$DH$2)):INDIRECT(ADDRESS(AE$2,$DY$2)))</f>
        <v>4755.871075245971</v>
      </c>
      <c r="AF86" s="51">
        <f ca="1">SUMPRODUCT($CM86:$DD86,INDIRECT(ADDRESS(AF$2,$DH$2)):INDIRECT(ADDRESS(AF$2,$DY$2)))</f>
        <v>4766.8498780615409</v>
      </c>
      <c r="AG86" s="51">
        <f ca="1">SUMPRODUCT($CM86:$DD86,INDIRECT(ADDRESS(AG$2,$DH$2)):INDIRECT(ADDRESS(AG$2,$DY$2)))</f>
        <v>4779.2356017938191</v>
      </c>
      <c r="AH86" s="51">
        <f ca="1">SUMPRODUCT($CM86:$DD86,INDIRECT(ADDRESS(AH$2,$DH$2)):INDIRECT(ADDRESS(AH$2,$DY$2)))</f>
        <v>4792.1748062134175</v>
      </c>
      <c r="AI86" s="51">
        <f ca="1">SUMPRODUCT($CM86:$DD86,INDIRECT(ADDRESS(AI$2,$DH$2)):INDIRECT(ADDRESS(AI$2,$DY$2)))</f>
        <v>4806.1153649516064</v>
      </c>
      <c r="AJ86" s="51">
        <f ca="1">SUMPRODUCT($CM86:$DD86,INDIRECT(ADDRESS(AJ$2,$DH$2)):INDIRECT(ADDRESS(AJ$2,$DY$2)))</f>
        <v>4817.9877680520731</v>
      </c>
      <c r="AK86" s="51">
        <f ca="1">SUMPRODUCT($CM86:$DD86,INDIRECT(ADDRESS(AK$2,$DH$2)):INDIRECT(ADDRESS(AK$2,$DY$2)))</f>
        <v>4833.166556598273</v>
      </c>
      <c r="AL86" s="51">
        <f ca="1">SUMPRODUCT($CM86:$DD86,INDIRECT(ADDRESS(AL$2,$DH$2)):INDIRECT(ADDRESS(AL$2,$DY$2)))</f>
        <v>4848.4292058546725</v>
      </c>
      <c r="AM86" s="51">
        <f ca="1">SUMPRODUCT($CM86:$DD86,INDIRECT(ADDRESS(AM$2,$DH$2)):INDIRECT(ADDRESS(AM$2,$DY$2)))</f>
        <v>4862.8867922931531</v>
      </c>
      <c r="AN86" s="51">
        <f ca="1">SUMPRODUCT($CM86:$DD86,INDIRECT(ADDRESS(AN$2,$DH$2)):INDIRECT(ADDRESS(AN$2,$DY$2)))</f>
        <v>4875.7292214531808</v>
      </c>
      <c r="AO86" s="51">
        <f ca="1">SUMPRODUCT($CM86:$DD86,INDIRECT(ADDRESS(AO$2,$DH$2)):INDIRECT(ADDRESS(AO$2,$DY$2)))</f>
        <v>4889.5477892799372</v>
      </c>
      <c r="AP86" s="51">
        <f ca="1">SUMPRODUCT($CM86:$DD86,INDIRECT(ADDRESS(AP$2,$DH$2)):INDIRECT(ADDRESS(AP$2,$DY$2)))</f>
        <v>4903.3365563647167</v>
      </c>
      <c r="AQ86" s="51">
        <f ca="1">SUMPRODUCT($CM86:$DD86,INDIRECT(ADDRESS(AQ$2,$DH$2)):INDIRECT(ADDRESS(AQ$2,$DY$2)))</f>
        <v>4915.9841770949497</v>
      </c>
      <c r="AR86" s="51">
        <f ca="1">SUMPRODUCT($CM86:$DD86,INDIRECT(ADDRESS(AR$2,$DH$2)):INDIRECT(ADDRESS(AR$2,$DY$2)))</f>
        <v>4929.621354205543</v>
      </c>
      <c r="AS86" s="51">
        <f ca="1">SUMPRODUCT($CM86:$DD86,INDIRECT(ADDRESS(AS$2,$DH$2)):INDIRECT(ADDRESS(AS$2,$DY$2)))</f>
        <v>4943.2585313161362</v>
      </c>
      <c r="AT86" s="51">
        <f ca="1">SUMPRODUCT($CM86:$DD86,INDIRECT(ADDRESS(AT$2,$DH$2)):INDIRECT(ADDRESS(AT$2,$DY$2)))</f>
        <v>4956.2919764396702</v>
      </c>
      <c r="AU86" s="51">
        <f ca="1">SUMPRODUCT($CM86:$DD86,INDIRECT(ADDRESS(AU$2,$DH$2)):INDIRECT(ADDRESS(AU$2,$DY$2)))</f>
        <v>4970.7964490406812</v>
      </c>
      <c r="AV86" s="51">
        <f ca="1">SUMPRODUCT($CM86:$DD86,INDIRECT(ADDRESS(AV$2,$DH$2)):INDIRECT(ADDRESS(AV$2,$DY$2)))</f>
        <v>4986.7817260368738</v>
      </c>
      <c r="AW86" s="51">
        <f ca="1">SUMPRODUCT($CM86:$DD86,INDIRECT(ADDRESS(AW$2,$DH$2)):INDIRECT(ADDRESS(AW$2,$DY$2)))</f>
        <v>5002.2936648906571</v>
      </c>
      <c r="AX86" s="51">
        <f ca="1">SUMPRODUCT($CM86:$DD86,INDIRECT(ADDRESS(AX$2,$DH$2)):INDIRECT(ADDRESS(AX$2,$DY$2)))</f>
        <v>5018.5057421500987</v>
      </c>
      <c r="AY86" s="51">
        <f ca="1">SUMPRODUCT($CM86:$DD86,INDIRECT(ADDRESS(AY$2,$DH$2)):INDIRECT(ADDRESS(AY$2,$DY$2)))</f>
        <v>5032.5030904668529</v>
      </c>
      <c r="AZ86" s="51">
        <f ca="1">SUMPRODUCT($CM86:$DD86,INDIRECT(ADDRESS(AZ$2,$DH$2)):INDIRECT(ADDRESS(AZ$2,$DY$2)))</f>
        <v>5042.4208773586561</v>
      </c>
      <c r="BA86" s="51">
        <f ca="1">SUMPRODUCT($CM86:$DD86,INDIRECT(ADDRESS(BA$2,$DH$2)):INDIRECT(ADDRESS(BA$2,$DY$2)))</f>
        <v>5051.4665128643792</v>
      </c>
      <c r="BB86" s="51">
        <f ca="1">SUMPRODUCT($CM86:$DD86,INDIRECT(ADDRESS(BB$2,$DH$2)):INDIRECT(ADDRESS(BB$2,$DY$2)))</f>
        <v>5061.1363236361212</v>
      </c>
      <c r="BC86" s="51">
        <f ca="1">SUMPRODUCT($CM86:$DD86,INDIRECT(ADDRESS(BC$2,$DH$2)):INDIRECT(ADDRESS(BC$2,$DY$2)))</f>
        <v>5069.5963598025173</v>
      </c>
      <c r="BD86" s="51">
        <f ca="1">SUMPRODUCT($CM86:$DD86,INDIRECT(ADDRESS(BD$2,$DH$2)):INDIRECT(ADDRESS(BD$2,$DY$2)))</f>
        <v>5077.8745859492001</v>
      </c>
      <c r="BE86" s="51">
        <f ca="1">SUMPRODUCT($CM86:$DD86,INDIRECT(ADDRESS(BE$2,$DH$2)):INDIRECT(ADDRESS(BE$2,$DY$2)))</f>
        <v>5086.6705681206577</v>
      </c>
      <c r="BF86" s="51">
        <f ca="1">SUMPRODUCT($CM86:$DD86,INDIRECT(ADDRESS(BF$2,$DH$2)):INDIRECT(ADDRESS(BF$2,$DY$2)))</f>
        <v>5096.1122777606552</v>
      </c>
      <c r="BG86" s="51">
        <f ca="1">SUMPRODUCT($CM86:$DD86,INDIRECT(ADDRESS(BG$2,$DH$2)):INDIRECT(ADDRESS(BG$2,$DY$2)))</f>
        <v>5109.5059041310587</v>
      </c>
      <c r="BH86" s="51">
        <f ca="1">SUMPRODUCT($CM86:$DD86,INDIRECT(ADDRESS(BH$2,$DH$2)):INDIRECT(ADDRESS(BH$2,$DY$2)))</f>
        <v>5122.7838499127256</v>
      </c>
      <c r="BI86" s="51">
        <f ca="1">SUMPRODUCT($CM86:$DD86,INDIRECT(ADDRESS(BI$2,$DH$2)):INDIRECT(ADDRESS(BI$2,$DY$2)))</f>
        <v>5136.0617956943925</v>
      </c>
      <c r="BJ86" s="51">
        <f ca="1">SUMPRODUCT($CM86:$DD86,INDIRECT(ADDRESS(BJ$2,$DH$2)):INDIRECT(ADDRESS(BJ$2,$DY$2)))</f>
        <v>5149.3397414760593</v>
      </c>
      <c r="BK86" s="51">
        <f ca="1">SUMPRODUCT($CM86:$DD86,INDIRECT(ADDRESS(BK$2,$DH$2)):INDIRECT(ADDRESS(BK$2,$DY$2)))</f>
        <v>5162.6176872577262</v>
      </c>
      <c r="BL86" s="51">
        <f ca="1">SUMPRODUCT($CM86:$DD86,INDIRECT(ADDRESS(BL$2,$DH$2)):INDIRECT(ADDRESS(BL$2,$DY$2)))</f>
        <v>5173.1643071791605</v>
      </c>
      <c r="BM86" s="51">
        <f ca="1">SUMPRODUCT($CM86:$DD86,INDIRECT(ADDRESS(BM$2,$DH$2)):INDIRECT(ADDRESS(BM$2,$DY$2)))</f>
        <v>5183.7109271005938</v>
      </c>
      <c r="BN86" s="51">
        <f ca="1">SUMPRODUCT($CM86:$DD86,INDIRECT(ADDRESS(BN$2,$DH$2)):INDIRECT(ADDRESS(BN$2,$DY$2)))</f>
        <v>5194.2575470220272</v>
      </c>
      <c r="BO86" s="51">
        <f ca="1">SUMPRODUCT($CM86:$DD86,INDIRECT(ADDRESS(BO$2,$DH$2)):INDIRECT(ADDRESS(BO$2,$DY$2)))</f>
        <v>5204.8041669434606</v>
      </c>
      <c r="BP86" s="51">
        <f ca="1">SUMPRODUCT($CM86:$DD86,INDIRECT(ADDRESS(BP$2,$DH$2)):INDIRECT(ADDRESS(BP$2,$DY$2)))</f>
        <v>5215.3507868648949</v>
      </c>
      <c r="BQ86" s="51">
        <f ca="1">SUMPRODUCT($CM86:$DD86,INDIRECT(ADDRESS(BQ$2,$DH$2)):INDIRECT(ADDRESS(BQ$2,$DY$2)))</f>
        <v>5225.8974067863292</v>
      </c>
      <c r="BR86" s="51">
        <f ca="1">SUMPRODUCT($CM86:$DD86,INDIRECT(ADDRESS(BR$2,$DH$2)):INDIRECT(ADDRESS(BR$2,$DY$2)))</f>
        <v>5236.4440267077625</v>
      </c>
      <c r="BS86" s="51">
        <f ca="1">SUMPRODUCT($CM86:$DD86,INDIRECT(ADDRESS(BS$2,$DH$2)):INDIRECT(ADDRESS(BS$2,$DY$2)))</f>
        <v>5248.1023983069317</v>
      </c>
      <c r="BT86" s="51">
        <f ca="1">SUMPRODUCT($CM86:$DD86,INDIRECT(ADDRESS(BT$2,$DH$2)):INDIRECT(ADDRESS(BT$2,$DY$2)))</f>
        <v>5258.6490182283651</v>
      </c>
      <c r="BU86" s="51">
        <f ca="1">SUMPRODUCT($CM86:$DD86,INDIRECT(ADDRESS(BU$2,$DH$2)):INDIRECT(ADDRESS(BU$2,$DY$2)))</f>
        <v>5269.1956381497985</v>
      </c>
      <c r="BV86" s="51">
        <f ca="1">SUMPRODUCT($CM86:$DD86,INDIRECT(ADDRESS(BV$2,$DH$2)):INDIRECT(ADDRESS(BV$2,$DY$2)))</f>
        <v>5279.7422580712318</v>
      </c>
      <c r="BW86" s="51">
        <f ca="1">SUMPRODUCT($CM86:$DD86,INDIRECT(ADDRESS(BW$2,$DH$2)):INDIRECT(ADDRESS(BW$2,$DY$2)))</f>
        <v>5290.2888779926661</v>
      </c>
      <c r="BX86" s="51">
        <f ca="1">SUMPRODUCT($CM86:$DD86,INDIRECT(ADDRESS(BX$2,$DH$2)):INDIRECT(ADDRESS(BX$2,$DY$2)))</f>
        <v>5303.566823774333</v>
      </c>
      <c r="BY86" s="51">
        <f ca="1">SUMPRODUCT($CM86:$DD86,INDIRECT(ADDRESS(BY$2,$DH$2)):INDIRECT(ADDRESS(BY$2,$DY$2)))</f>
        <v>5316.8447695559998</v>
      </c>
      <c r="BZ86" s="51">
        <f ca="1">SUMPRODUCT($CM86:$DD86,INDIRECT(ADDRESS(BZ$2,$DH$2)):INDIRECT(ADDRESS(BZ$2,$DY$2)))</f>
        <v>5330.1227153376667</v>
      </c>
      <c r="CA86" s="51">
        <f ca="1">SUMPRODUCT($CM86:$DD86,INDIRECT(ADDRESS(CA$2,$DH$2)):INDIRECT(ADDRESS(CA$2,$DY$2)))</f>
        <v>5343.4006611193336</v>
      </c>
      <c r="CB86" s="51">
        <f ca="1">SUMPRODUCT($CM86:$DD86,INDIRECT(ADDRESS(CB$2,$DH$2)):INDIRECT(ADDRESS(CB$2,$DY$2)))</f>
        <v>5356.6786069010004</v>
      </c>
      <c r="CC86" s="51">
        <f ca="1">SUMPRODUCT($CM86:$DD86,INDIRECT(ADDRESS(CC$2,$DH$2)):INDIRECT(ADDRESS(CC$2,$DY$2)))</f>
        <v>5369.9565526826673</v>
      </c>
      <c r="CD86" s="51">
        <f ca="1">SUMPRODUCT($CM86:$DD86,INDIRECT(ADDRESS(CD$2,$DH$2)):INDIRECT(ADDRESS(CD$2,$DY$2)))</f>
        <v>5383.2344984643341</v>
      </c>
      <c r="CF86" s="51">
        <f t="shared" ca="1" si="11"/>
        <v>53262.793631897934</v>
      </c>
      <c r="CG86" s="51">
        <f t="shared" ca="1" si="11"/>
        <v>55485.994063923194</v>
      </c>
      <c r="CH86" s="51">
        <f t="shared" ca="1" si="11"/>
        <v>57464.489420113969</v>
      </c>
      <c r="CI86" s="51">
        <f t="shared" ca="1" si="11"/>
        <v>59424.650278739289</v>
      </c>
      <c r="CJ86" s="51">
        <f t="shared" ca="1" si="11"/>
        <v>61165.586483964151</v>
      </c>
      <c r="CK86" s="51">
        <f t="shared" ca="1" si="11"/>
        <v>62779.607359353213</v>
      </c>
      <c r="CM86" s="1">
        <f>VLOOKUP($A86,Auxiliar_OPEX_CustosUnit!$A$4:$BT$129,COLUMN(Auxiliar_OPEX_CustosUnit!S$2),0)</f>
        <v>0</v>
      </c>
      <c r="CN86" s="1">
        <f>VLOOKUP($A86,Auxiliar_OPEX_CustosUnit!$A$4:$BT$129,COLUMN(Auxiliar_OPEX_CustosUnit!T$2),0)</f>
        <v>0</v>
      </c>
      <c r="CO86" s="1">
        <f>VLOOKUP($A86,Auxiliar_OPEX_CustosUnit!$A$4:$BT$129,COLUMN(Auxiliar_OPEX_CustosUnit!U$2),0)</f>
        <v>1535.2974839091801</v>
      </c>
      <c r="CP86" s="1">
        <f>VLOOKUP($A86,Auxiliar_OPEX_CustosUnit!$A$4:$BT$129,COLUMN(Auxiliar_OPEX_CustosUnit!V$2),0)</f>
        <v>0</v>
      </c>
      <c r="CQ86" s="1">
        <f>VLOOKUP($A86,Auxiliar_OPEX_CustosUnit!$A$4:$BT$129,COLUMN(Auxiliar_OPEX_CustosUnit!W$2),0)</f>
        <v>0</v>
      </c>
      <c r="CR86" s="1">
        <f>VLOOKUP($A86,Auxiliar_OPEX_CustosUnit!$A$4:$BT$129,COLUMN(Auxiliar_OPEX_CustosUnit!X$2),0)</f>
        <v>0</v>
      </c>
      <c r="CS86" s="1">
        <f>VLOOKUP($A86,Auxiliar_OPEX_CustosUnit!$A$4:$BT$129,COLUMN(Auxiliar_OPEX_CustosUnit!Y$2),0)</f>
        <v>0</v>
      </c>
      <c r="CT86" s="1">
        <f>VLOOKUP($A86,Auxiliar_OPEX_CustosUnit!$A$4:$BT$129,COLUMN(Auxiliar_OPEX_CustosUnit!Z$2),0)</f>
        <v>0</v>
      </c>
      <c r="CU86" s="1">
        <f>VLOOKUP($A86,Auxiliar_OPEX_CustosUnit!$A$4:$BT$129,COLUMN(Auxiliar_OPEX_CustosUnit!AA$2),0)</f>
        <v>0.25924826574468002</v>
      </c>
      <c r="CV86" s="1">
        <f>VLOOKUP($A86,Auxiliar_OPEX_CustosUnit!$A$4:$BT$129,COLUMN(Auxiliar_OPEX_CustosUnit!AB$2),0)</f>
        <v>0</v>
      </c>
      <c r="CW86" s="1">
        <f>VLOOKUP($A86,Auxiliar_OPEX_CustosUnit!$A$4:$BT$129,COLUMN(Auxiliar_OPEX_CustosUnit!AC$2),0)</f>
        <v>1.6772142040000001E-4</v>
      </c>
      <c r="CX86" s="1">
        <f>VLOOKUP($A86,Auxiliar_OPEX_CustosUnit!$A$4:$BT$129,COLUMN(Auxiliar_OPEX_CustosUnit!AD$2),0)</f>
        <v>0</v>
      </c>
      <c r="CY86" s="1">
        <f>VLOOKUP($A86,Auxiliar_OPEX_CustosUnit!$A$4:$BT$129,COLUMN(Auxiliar_OPEX_CustosUnit!AE$2),0)</f>
        <v>0</v>
      </c>
      <c r="CZ86" s="1">
        <f>VLOOKUP($A86,Auxiliar_OPEX_CustosUnit!$A$4:$BT$129,COLUMN(Auxiliar_OPEX_CustosUnit!AF$2),0)</f>
        <v>0</v>
      </c>
      <c r="DA86" s="1">
        <f>VLOOKUP($A86,Auxiliar_OPEX_CustosUnit!$A$4:$BT$129,COLUMN(Auxiliar_OPEX_CustosUnit!AG$2),0)</f>
        <v>0</v>
      </c>
      <c r="DB86" s="1">
        <f>VLOOKUP($A86,Auxiliar_OPEX_CustosUnit!$A$4:$BT$129,COLUMN(Auxiliar_OPEX_CustosUnit!AH$2),0)</f>
        <v>0</v>
      </c>
      <c r="DC86" s="1">
        <f>VLOOKUP($A86,Auxiliar_OPEX_CustosUnit!$A$4:$BT$129,COLUMN(Auxiliar_OPEX_CustosUnit!AI$2),0)</f>
        <v>0</v>
      </c>
      <c r="DD86" s="1">
        <f>VLOOKUP($A86,Auxiliar_OPEX_CustosUnit!$A$4:$BT$129,COLUMN(Auxiliar_OPEX_CustosUnit!AJ$2),0)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2719.9695183676959</v>
      </c>
      <c r="E87" s="51">
        <f ca="1">SUMPRODUCT($CM87:$DD87,INDIRECT(ADDRESS(E$2,$DH$2)):INDIRECT(ADDRESS(E$2,$DY$2)))</f>
        <v>2729.7617318052867</v>
      </c>
      <c r="F87" s="51">
        <f ca="1">SUMPRODUCT($CM87:$DD87,INDIRECT(ADDRESS(F$2,$DH$2)):INDIRECT(ADDRESS(F$2,$DY$2)))</f>
        <v>2739.7571878593512</v>
      </c>
      <c r="G87" s="51">
        <f ca="1">SUMPRODUCT($CM87:$DD87,INDIRECT(ADDRESS(G$2,$DH$2)):INDIRECT(ADDRESS(G$2,$DY$2)))</f>
        <v>2749.0330763107459</v>
      </c>
      <c r="H87" s="51">
        <f ca="1">SUMPRODUCT($CM87:$DD87,INDIRECT(ADDRESS(H$2,$DH$2)):INDIRECT(ADDRESS(H$2,$DY$2)))</f>
        <v>2759.0682131020612</v>
      </c>
      <c r="I87" s="51">
        <f ca="1">SUMPRODUCT($CM87:$DD87,INDIRECT(ADDRESS(I$2,$DH$2)):INDIRECT(ADDRESS(I$2,$DY$2)))</f>
        <v>2769.464562852138</v>
      </c>
      <c r="J87" s="51">
        <f ca="1">SUMPRODUCT($CM87:$DD87,INDIRECT(ADDRESS(J$2,$DH$2)):INDIRECT(ADDRESS(J$2,$DY$2)))</f>
        <v>2779.1449479835192</v>
      </c>
      <c r="K87" s="51">
        <f ca="1">SUMPRODUCT($CM87:$DD87,INDIRECT(ADDRESS(K$2,$DH$2)):INDIRECT(ADDRESS(K$2,$DY$2)))</f>
        <v>2790.489451465688</v>
      </c>
      <c r="L87" s="51">
        <f ca="1">SUMPRODUCT($CM87:$DD87,INDIRECT(ADDRESS(L$2,$DH$2)):INDIRECT(ADDRESS(L$2,$DY$2)))</f>
        <v>2801.3641931672546</v>
      </c>
      <c r="M87" s="51">
        <f ca="1">SUMPRODUCT($CM87:$DD87,INDIRECT(ADDRESS(M$2,$DH$2)):INDIRECT(ADDRESS(M$2,$DY$2)))</f>
        <v>2810.8373004892628</v>
      </c>
      <c r="N87" s="51">
        <f ca="1">SUMPRODUCT($CM87:$DD87,INDIRECT(ADDRESS(N$2,$DH$2)):INDIRECT(ADDRESS(N$2,$DY$2)))</f>
        <v>2821.1380344414788</v>
      </c>
      <c r="O87" s="51">
        <f ca="1">SUMPRODUCT($CM87:$DD87,INDIRECT(ADDRESS(O$2,$DH$2)):INDIRECT(ADDRESS(O$2,$DY$2)))</f>
        <v>2832.4068306349241</v>
      </c>
      <c r="P87" s="51">
        <f ca="1">SUMPRODUCT($CM87:$DD87,INDIRECT(ADDRESS(P$2,$DH$2)):INDIRECT(ADDRESS(P$2,$DY$2)))</f>
        <v>2842.2257391655926</v>
      </c>
      <c r="Q87" s="51">
        <f ca="1">SUMPRODUCT($CM87:$DD87,INDIRECT(ADDRESS(Q$2,$DH$2)):INDIRECT(ADDRESS(Q$2,$DY$2)))</f>
        <v>2851.4355255902592</v>
      </c>
      <c r="R87" s="51">
        <f ca="1">SUMPRODUCT($CM87:$DD87,INDIRECT(ADDRESS(R$2,$DH$2)):INDIRECT(ADDRESS(R$2,$DY$2)))</f>
        <v>2861.0358122516313</v>
      </c>
      <c r="S87" s="51">
        <f ca="1">SUMPRODUCT($CM87:$DD87,INDIRECT(ADDRESS(S$2,$DH$2)):INDIRECT(ADDRESS(S$2,$DY$2)))</f>
        <v>2871.6964594066681</v>
      </c>
      <c r="T87" s="51">
        <f ca="1">SUMPRODUCT($CM87:$DD87,INDIRECT(ADDRESS(T$2,$DH$2)):INDIRECT(ADDRESS(T$2,$DY$2)))</f>
        <v>2882.0616205343008</v>
      </c>
      <c r="U87" s="51">
        <f ca="1">SUMPRODUCT($CM87:$DD87,INDIRECT(ADDRESS(U$2,$DH$2)):INDIRECT(ADDRESS(U$2,$DY$2)))</f>
        <v>2891.5362104668661</v>
      </c>
      <c r="V87" s="51">
        <f ca="1">SUMPRODUCT($CM87:$DD87,INDIRECT(ADDRESS(V$2,$DH$2)):INDIRECT(ADDRESS(V$2,$DY$2)))</f>
        <v>2900.1779028306496</v>
      </c>
      <c r="W87" s="51">
        <f ca="1">SUMPRODUCT($CM87:$DD87,INDIRECT(ADDRESS(W$2,$DH$2)):INDIRECT(ADDRESS(W$2,$DY$2)))</f>
        <v>2910.2570595698753</v>
      </c>
      <c r="X87" s="51">
        <f ca="1">SUMPRODUCT($CM87:$DD87,INDIRECT(ADDRESS(X$2,$DH$2)):INDIRECT(ADDRESS(X$2,$DY$2)))</f>
        <v>2920.0624522128346</v>
      </c>
      <c r="Y87" s="51">
        <f ca="1">SUMPRODUCT($CM87:$DD87,INDIRECT(ADDRESS(Y$2,$DH$2)):INDIRECT(ADDRESS(Y$2,$DY$2)))</f>
        <v>2930.3048232114102</v>
      </c>
      <c r="Z87" s="51">
        <f ca="1">SUMPRODUCT($CM87:$DD87,INDIRECT(ADDRESS(Z$2,$DH$2)):INDIRECT(ADDRESS(Z$2,$DY$2)))</f>
        <v>2941.3149752759955</v>
      </c>
      <c r="AA87" s="51">
        <f ca="1">SUMPRODUCT($CM87:$DD87,INDIRECT(ADDRESS(AA$2,$DH$2)):INDIRECT(ADDRESS(AA$2,$DY$2)))</f>
        <v>2951.9822056947396</v>
      </c>
      <c r="AB87" s="51">
        <f ca="1">SUMPRODUCT($CM87:$DD87,INDIRECT(ADDRESS(AB$2,$DH$2)):INDIRECT(ADDRESS(AB$2,$DY$2)))</f>
        <v>2959.9707436134581</v>
      </c>
      <c r="AC87" s="51">
        <f ca="1">SUMPRODUCT($CM87:$DD87,INDIRECT(ADDRESS(AC$2,$DH$2)):INDIRECT(ADDRESS(AC$2,$DY$2)))</f>
        <v>2968.3779761890714</v>
      </c>
      <c r="AD87" s="51">
        <f ca="1">SUMPRODUCT($CM87:$DD87,INDIRECT(ADDRESS(AD$2,$DH$2)):INDIRECT(ADDRESS(AD$2,$DY$2)))</f>
        <v>2975.6996312607216</v>
      </c>
      <c r="AE87" s="51">
        <f ca="1">SUMPRODUCT($CM87:$DD87,INDIRECT(ADDRESS(AE$2,$DH$2)):INDIRECT(ADDRESS(AE$2,$DY$2)))</f>
        <v>2982.3685336026028</v>
      </c>
      <c r="AF87" s="51">
        <f ca="1">SUMPRODUCT($CM87:$DD87,INDIRECT(ADDRESS(AF$2,$DH$2)):INDIRECT(ADDRESS(AF$2,$DY$2)))</f>
        <v>2989.5482255577413</v>
      </c>
      <c r="AG87" s="51">
        <f ca="1">SUMPRODUCT($CM87:$DD87,INDIRECT(ADDRESS(AG$2,$DH$2)):INDIRECT(ADDRESS(AG$2,$DY$2)))</f>
        <v>2997.6479867551184</v>
      </c>
      <c r="AH87" s="51">
        <f ca="1">SUMPRODUCT($CM87:$DD87,INDIRECT(ADDRESS(AH$2,$DH$2)):INDIRECT(ADDRESS(AH$2,$DY$2)))</f>
        <v>3006.1097018836144</v>
      </c>
      <c r="AI87" s="51">
        <f ca="1">SUMPRODUCT($CM87:$DD87,INDIRECT(ADDRESS(AI$2,$DH$2)):INDIRECT(ADDRESS(AI$2,$DY$2)))</f>
        <v>3014.9539691872646</v>
      </c>
      <c r="AJ87" s="51">
        <f ca="1">SUMPRODUCT($CM87:$DD87,INDIRECT(ADDRESS(AJ$2,$DH$2)):INDIRECT(ADDRESS(AJ$2,$DY$2)))</f>
        <v>3022.7180395017158</v>
      </c>
      <c r="AK87" s="51">
        <f ca="1">SUMPRODUCT($CM87:$DD87,INDIRECT(ADDRESS(AK$2,$DH$2)):INDIRECT(ADDRESS(AK$2,$DY$2)))</f>
        <v>3032.6443518551305</v>
      </c>
      <c r="AL87" s="51">
        <f ca="1">SUMPRODUCT($CM87:$DD87,INDIRECT(ADDRESS(AL$2,$DH$2)):INDIRECT(ADDRESS(AL$2,$DY$2)))</f>
        <v>3042.6255057132607</v>
      </c>
      <c r="AM87" s="51">
        <f ca="1">SUMPRODUCT($CM87:$DD87,INDIRECT(ADDRESS(AM$2,$DH$2)):INDIRECT(ADDRESS(AM$2,$DY$2)))</f>
        <v>3052.0801811261267</v>
      </c>
      <c r="AN87" s="51">
        <f ca="1">SUMPRODUCT($CM87:$DD87,INDIRECT(ADDRESS(AN$2,$DH$2)):INDIRECT(ADDRESS(AN$2,$DY$2)))</f>
        <v>3060.4786091581818</v>
      </c>
      <c r="AO87" s="51">
        <f ca="1">SUMPRODUCT($CM87:$DD87,INDIRECT(ADDRESS(AO$2,$DH$2)):INDIRECT(ADDRESS(AO$2,$DY$2)))</f>
        <v>3069.5153923051193</v>
      </c>
      <c r="AP87" s="51">
        <f ca="1">SUMPRODUCT($CM87:$DD87,INDIRECT(ADDRESS(AP$2,$DH$2)):INDIRECT(ADDRESS(AP$2,$DY$2)))</f>
        <v>3078.5326869749415</v>
      </c>
      <c r="AQ87" s="51">
        <f ca="1">SUMPRODUCT($CM87:$DD87,INDIRECT(ADDRESS(AQ$2,$DH$2)):INDIRECT(ADDRESS(AQ$2,$DY$2)))</f>
        <v>3086.8037181915438</v>
      </c>
      <c r="AR87" s="51">
        <f ca="1">SUMPRODUCT($CM87:$DD87,INDIRECT(ADDRESS(AR$2,$DH$2)):INDIRECT(ADDRESS(AR$2,$DY$2)))</f>
        <v>3095.7218791637829</v>
      </c>
      <c r="AS87" s="51">
        <f ca="1">SUMPRODUCT($CM87:$DD87,INDIRECT(ADDRESS(AS$2,$DH$2)):INDIRECT(ADDRESS(AS$2,$DY$2)))</f>
        <v>3104.640040136022</v>
      </c>
      <c r="AT87" s="51">
        <f ca="1">SUMPRODUCT($CM87:$DD87,INDIRECT(ADDRESS(AT$2,$DH$2)):INDIRECT(ADDRESS(AT$2,$DY$2)))</f>
        <v>3113.1633848643255</v>
      </c>
      <c r="AU87" s="51">
        <f ca="1">SUMPRODUCT($CM87:$DD87,INDIRECT(ADDRESS(AU$2,$DH$2)):INDIRECT(ADDRESS(AU$2,$DY$2)))</f>
        <v>3122.7188162373336</v>
      </c>
      <c r="AV87" s="51">
        <f ca="1">SUMPRODUCT($CM87:$DD87,INDIRECT(ADDRESS(AV$2,$DH$2)):INDIRECT(ADDRESS(AV$2,$DY$2)))</f>
        <v>3133.1725393415927</v>
      </c>
      <c r="AW87" s="51">
        <f ca="1">SUMPRODUCT($CM87:$DD87,INDIRECT(ADDRESS(AW$2,$DH$2)):INDIRECT(ADDRESS(AW$2,$DY$2)))</f>
        <v>3143.3167184900844</v>
      </c>
      <c r="AX87" s="51">
        <f ca="1">SUMPRODUCT($CM87:$DD87,INDIRECT(ADDRESS(AX$2,$DH$2)):INDIRECT(ADDRESS(AX$2,$DY$2)))</f>
        <v>3153.9187597719101</v>
      </c>
      <c r="AY87" s="51">
        <f ca="1">SUMPRODUCT($CM87:$DD87,INDIRECT(ADDRESS(AY$2,$DH$2)):INDIRECT(ADDRESS(AY$2,$DY$2)))</f>
        <v>3163.0724581114546</v>
      </c>
      <c r="AZ87" s="51">
        <f ca="1">SUMPRODUCT($CM87:$DD87,INDIRECT(ADDRESS(AZ$2,$DH$2)):INDIRECT(ADDRESS(AZ$2,$DY$2)))</f>
        <v>3169.5582886665743</v>
      </c>
      <c r="BA87" s="51">
        <f ca="1">SUMPRODUCT($CM87:$DD87,INDIRECT(ADDRESS(BA$2,$DH$2)):INDIRECT(ADDRESS(BA$2,$DY$2)))</f>
        <v>3175.4737675726574</v>
      </c>
      <c r="BB87" s="51">
        <f ca="1">SUMPRODUCT($CM87:$DD87,INDIRECT(ADDRESS(BB$2,$DH$2)):INDIRECT(ADDRESS(BB$2,$DY$2)))</f>
        <v>3181.7974317983349</v>
      </c>
      <c r="BC87" s="51">
        <f ca="1">SUMPRODUCT($CM87:$DD87,INDIRECT(ADDRESS(BC$2,$DH$2)):INDIRECT(ADDRESS(BC$2,$DY$2)))</f>
        <v>3187.3299524769936</v>
      </c>
      <c r="BD87" s="51">
        <f ca="1">SUMPRODUCT($CM87:$DD87,INDIRECT(ADDRESS(BD$2,$DH$2)):INDIRECT(ADDRESS(BD$2,$DY$2)))</f>
        <v>3192.74357677343</v>
      </c>
      <c r="BE87" s="51">
        <f ca="1">SUMPRODUCT($CM87:$DD87,INDIRECT(ADDRESS(BE$2,$DH$2)):INDIRECT(ADDRESS(BE$2,$DY$2)))</f>
        <v>3198.4957925199769</v>
      </c>
      <c r="BF87" s="51">
        <f ca="1">SUMPRODUCT($CM87:$DD87,INDIRECT(ADDRESS(BF$2,$DH$2)):INDIRECT(ADDRESS(BF$2,$DY$2)))</f>
        <v>3204.6702878528295</v>
      </c>
      <c r="BG87" s="51">
        <f ca="1">SUMPRODUCT($CM87:$DD87,INDIRECT(ADDRESS(BG$2,$DH$2)):INDIRECT(ADDRESS(BG$2,$DY$2)))</f>
        <v>3213.4031034945442</v>
      </c>
      <c r="BH87" s="51">
        <f ca="1">SUMPRODUCT($CM87:$DD87,INDIRECT(ADDRESS(BH$2,$DH$2)):INDIRECT(ADDRESS(BH$2,$DY$2)))</f>
        <v>3222.086341741086</v>
      </c>
      <c r="BI87" s="51">
        <f ca="1">SUMPRODUCT($CM87:$DD87,INDIRECT(ADDRESS(BI$2,$DH$2)):INDIRECT(ADDRESS(BI$2,$DY$2)))</f>
        <v>3230.7695799876278</v>
      </c>
      <c r="BJ87" s="51">
        <f ca="1">SUMPRODUCT($CM87:$DD87,INDIRECT(ADDRESS(BJ$2,$DH$2)):INDIRECT(ADDRESS(BJ$2,$DY$2)))</f>
        <v>3239.4528182341696</v>
      </c>
      <c r="BK87" s="51">
        <f ca="1">SUMPRODUCT($CM87:$DD87,INDIRECT(ADDRESS(BK$2,$DH$2)):INDIRECT(ADDRESS(BK$2,$DY$2)))</f>
        <v>3248.1360564807114</v>
      </c>
      <c r="BL87" s="51">
        <f ca="1">SUMPRODUCT($CM87:$DD87,INDIRECT(ADDRESS(BL$2,$DH$2)):INDIRECT(ADDRESS(BL$2,$DY$2)))</f>
        <v>3255.0331183439989</v>
      </c>
      <c r="BM87" s="51">
        <f ca="1">SUMPRODUCT($CM87:$DD87,INDIRECT(ADDRESS(BM$2,$DH$2)):INDIRECT(ADDRESS(BM$2,$DY$2)))</f>
        <v>3261.930180207286</v>
      </c>
      <c r="BN87" s="51">
        <f ca="1">SUMPRODUCT($CM87:$DD87,INDIRECT(ADDRESS(BN$2,$DH$2)):INDIRECT(ADDRESS(BN$2,$DY$2)))</f>
        <v>3268.8272420705734</v>
      </c>
      <c r="BO87" s="51">
        <f ca="1">SUMPRODUCT($CM87:$DD87,INDIRECT(ADDRESS(BO$2,$DH$2)):INDIRECT(ADDRESS(BO$2,$DY$2)))</f>
        <v>3275.7243039338609</v>
      </c>
      <c r="BP87" s="51">
        <f ca="1">SUMPRODUCT($CM87:$DD87,INDIRECT(ADDRESS(BP$2,$DH$2)):INDIRECT(ADDRESS(BP$2,$DY$2)))</f>
        <v>3282.6213657971484</v>
      </c>
      <c r="BQ87" s="51">
        <f ca="1">SUMPRODUCT($CM87:$DD87,INDIRECT(ADDRESS(BQ$2,$DH$2)):INDIRECT(ADDRESS(BQ$2,$DY$2)))</f>
        <v>3289.5184276604359</v>
      </c>
      <c r="BR87" s="51">
        <f ca="1">SUMPRODUCT($CM87:$DD87,INDIRECT(ADDRESS(BR$2,$DH$2)):INDIRECT(ADDRESS(BR$2,$DY$2)))</f>
        <v>3296.4154895237234</v>
      </c>
      <c r="BS87" s="51">
        <f ca="1">SUMPRODUCT($CM87:$DD87,INDIRECT(ADDRESS(BS$2,$DH$2)):INDIRECT(ADDRESS(BS$2,$DY$2)))</f>
        <v>3303.7890163917546</v>
      </c>
      <c r="BT87" s="51">
        <f ca="1">SUMPRODUCT($CM87:$DD87,INDIRECT(ADDRESS(BT$2,$DH$2)):INDIRECT(ADDRESS(BT$2,$DY$2)))</f>
        <v>3310.686078255042</v>
      </c>
      <c r="BU87" s="51">
        <f ca="1">SUMPRODUCT($CM87:$DD87,INDIRECT(ADDRESS(BU$2,$DH$2)):INDIRECT(ADDRESS(BU$2,$DY$2)))</f>
        <v>3317.5831401183295</v>
      </c>
      <c r="BV87" s="51">
        <f ca="1">SUMPRODUCT($CM87:$DD87,INDIRECT(ADDRESS(BV$2,$DH$2)):INDIRECT(ADDRESS(BV$2,$DY$2)))</f>
        <v>3324.480201981617</v>
      </c>
      <c r="BW87" s="51">
        <f ca="1">SUMPRODUCT($CM87:$DD87,INDIRECT(ADDRESS(BW$2,$DH$2)):INDIRECT(ADDRESS(BW$2,$DY$2)))</f>
        <v>3331.3772638449045</v>
      </c>
      <c r="BX87" s="51">
        <f ca="1">SUMPRODUCT($CM87:$DD87,INDIRECT(ADDRESS(BX$2,$DH$2)):INDIRECT(ADDRESS(BX$2,$DY$2)))</f>
        <v>3340.0605020914463</v>
      </c>
      <c r="BY87" s="51">
        <f ca="1">SUMPRODUCT($CM87:$DD87,INDIRECT(ADDRESS(BY$2,$DH$2)):INDIRECT(ADDRESS(BY$2,$DY$2)))</f>
        <v>3348.7437403379881</v>
      </c>
      <c r="BZ87" s="51">
        <f ca="1">SUMPRODUCT($CM87:$DD87,INDIRECT(ADDRESS(BZ$2,$DH$2)):INDIRECT(ADDRESS(BZ$2,$DY$2)))</f>
        <v>3357.4269785845299</v>
      </c>
      <c r="CA87" s="51">
        <f ca="1">SUMPRODUCT($CM87:$DD87,INDIRECT(ADDRESS(CA$2,$DH$2)):INDIRECT(ADDRESS(CA$2,$DY$2)))</f>
        <v>3366.1102168310717</v>
      </c>
      <c r="CB87" s="51">
        <f ca="1">SUMPRODUCT($CM87:$DD87,INDIRECT(ADDRESS(CB$2,$DH$2)):INDIRECT(ADDRESS(CB$2,$DY$2)))</f>
        <v>3374.7934550776135</v>
      </c>
      <c r="CC87" s="51">
        <f ca="1">SUMPRODUCT($CM87:$DD87,INDIRECT(ADDRESS(CC$2,$DH$2)):INDIRECT(ADDRESS(CC$2,$DY$2)))</f>
        <v>3383.4766933241553</v>
      </c>
      <c r="CD87" s="51">
        <f ca="1">SUMPRODUCT($CM87:$DD87,INDIRECT(ADDRESS(CD$2,$DH$2)):INDIRECT(ADDRESS(CD$2,$DY$2)))</f>
        <v>3392.1599315706972</v>
      </c>
      <c r="CF87" s="51">
        <f t="shared" ca="1" si="11"/>
        <v>33302.435048479412</v>
      </c>
      <c r="CG87" s="51">
        <f t="shared" ca="1" si="11"/>
        <v>34754.090786210822</v>
      </c>
      <c r="CH87" s="51">
        <f t="shared" ca="1" si="11"/>
        <v>36044.744846245827</v>
      </c>
      <c r="CI87" s="51">
        <f t="shared" ca="1" si="11"/>
        <v>37325.055002746296</v>
      </c>
      <c r="CJ87" s="51">
        <f t="shared" ca="1" si="11"/>
        <v>38463.916997598935</v>
      </c>
      <c r="CK87" s="51">
        <f t="shared" ca="1" si="11"/>
        <v>39517.985828128687</v>
      </c>
      <c r="CM87" s="1">
        <f>VLOOKUP($A87,Auxiliar_OPEX_CustosUnit!$A$4:$BT$129,COLUMN(Auxiliar_OPEX_CustosUnit!S$2),0)</f>
        <v>0</v>
      </c>
      <c r="CN87" s="1">
        <f>VLOOKUP($A87,Auxiliar_OPEX_CustosUnit!$A$4:$BT$129,COLUMN(Auxiliar_OPEX_CustosUnit!T$2),0)</f>
        <v>0</v>
      </c>
      <c r="CO87" s="1">
        <f>VLOOKUP($A87,Auxiliar_OPEX_CustosUnit!$A$4:$BT$129,COLUMN(Auxiliar_OPEX_CustosUnit!U$2),0)</f>
        <v>887.79766165635397</v>
      </c>
      <c r="CP87" s="1">
        <f>VLOOKUP($A87,Auxiliar_OPEX_CustosUnit!$A$4:$BT$129,COLUMN(Auxiliar_OPEX_CustosUnit!V$2),0)</f>
        <v>0</v>
      </c>
      <c r="CQ87" s="1">
        <f>VLOOKUP($A87,Auxiliar_OPEX_CustosUnit!$A$4:$BT$129,COLUMN(Auxiliar_OPEX_CustosUnit!W$2),0)</f>
        <v>0</v>
      </c>
      <c r="CR87" s="1">
        <f>VLOOKUP($A87,Auxiliar_OPEX_CustosUnit!$A$4:$BT$129,COLUMN(Auxiliar_OPEX_CustosUnit!X$2),0)</f>
        <v>0</v>
      </c>
      <c r="CS87" s="1">
        <f>VLOOKUP($A87,Auxiliar_OPEX_CustosUnit!$A$4:$BT$129,COLUMN(Auxiliar_OPEX_CustosUnit!Y$2),0)</f>
        <v>0</v>
      </c>
      <c r="CT87" s="1">
        <f>VLOOKUP($A87,Auxiliar_OPEX_CustosUnit!$A$4:$BT$129,COLUMN(Auxiliar_OPEX_CustosUnit!Z$2),0)</f>
        <v>0</v>
      </c>
      <c r="CU87" s="1">
        <f>VLOOKUP($A87,Auxiliar_OPEX_CustosUnit!$A$4:$BT$129,COLUMN(Auxiliar_OPEX_CustosUnit!AA$2),0)</f>
        <v>0.11110639960486</v>
      </c>
      <c r="CV87" s="1">
        <f>VLOOKUP($A87,Auxiliar_OPEX_CustosUnit!$A$4:$BT$129,COLUMN(Auxiliar_OPEX_CustosUnit!AB$2),0)</f>
        <v>0</v>
      </c>
      <c r="CW87" s="1">
        <f>VLOOKUP($A87,Auxiliar_OPEX_CustosUnit!$A$4:$BT$129,COLUMN(Auxiliar_OPEX_CustosUnit!AC$2),0)</f>
        <v>1.0968300942999999E-4</v>
      </c>
      <c r="CX87" s="1">
        <f>VLOOKUP($A87,Auxiliar_OPEX_CustosUnit!$A$4:$BT$129,COLUMN(Auxiliar_OPEX_CustosUnit!AD$2),0)</f>
        <v>0</v>
      </c>
      <c r="CY87" s="1">
        <f>VLOOKUP($A87,Auxiliar_OPEX_CustosUnit!$A$4:$BT$129,COLUMN(Auxiliar_OPEX_CustosUnit!AE$2),0)</f>
        <v>0</v>
      </c>
      <c r="CZ87" s="1">
        <f>VLOOKUP($A87,Auxiliar_OPEX_CustosUnit!$A$4:$BT$129,COLUMN(Auxiliar_OPEX_CustosUnit!AF$2),0)</f>
        <v>0</v>
      </c>
      <c r="DA87" s="1">
        <f>VLOOKUP($A87,Auxiliar_OPEX_CustosUnit!$A$4:$BT$129,COLUMN(Auxiliar_OPEX_CustosUnit!AG$2),0)</f>
        <v>0</v>
      </c>
      <c r="DB87" s="1">
        <f>VLOOKUP($A87,Auxiliar_OPEX_CustosUnit!$A$4:$BT$129,COLUMN(Auxiliar_OPEX_CustosUnit!AH$2),0)</f>
        <v>0</v>
      </c>
      <c r="DC87" s="1">
        <f>VLOOKUP($A87,Auxiliar_OPEX_CustosUnit!$A$4:$BT$129,COLUMN(Auxiliar_OPEX_CustosUnit!AI$2),0)</f>
        <v>0</v>
      </c>
      <c r="DD87" s="1">
        <f>VLOOKUP($A87,Auxiliar_OPEX_CustosUnit!$A$4:$BT$129,COLUMN(Auxiliar_OPEX_CustosUnit!AJ$2),0)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7979.1562287226789</v>
      </c>
      <c r="E88" s="51">
        <f ca="1">SUMPRODUCT($CM88:$DD88,INDIRECT(ADDRESS(E$2,$DH$2)):INDIRECT(ADDRESS(E$2,$DY$2)))</f>
        <v>8002.3587678113618</v>
      </c>
      <c r="F88" s="51">
        <f ca="1">SUMPRODUCT($CM88:$DD88,INDIRECT(ADDRESS(F$2,$DH$2)):INDIRECT(ADDRESS(F$2,$DY$2)))</f>
        <v>8026.0428879831452</v>
      </c>
      <c r="G88" s="51">
        <f ca="1">SUMPRODUCT($CM88:$DD88,INDIRECT(ADDRESS(G$2,$DH$2)):INDIRECT(ADDRESS(G$2,$DY$2)))</f>
        <v>8048.0220008514916</v>
      </c>
      <c r="H88" s="51">
        <f ca="1">SUMPRODUCT($CM88:$DD88,INDIRECT(ADDRESS(H$2,$DH$2)):INDIRECT(ADDRESS(H$2,$DY$2)))</f>
        <v>8071.8001440817989</v>
      </c>
      <c r="I88" s="51">
        <f ca="1">SUMPRODUCT($CM88:$DD88,INDIRECT(ADDRESS(I$2,$DH$2)):INDIRECT(ADDRESS(I$2,$DY$2)))</f>
        <v>8096.4341773361957</v>
      </c>
      <c r="J88" s="51">
        <f ca="1">SUMPRODUCT($CM88:$DD88,INDIRECT(ADDRESS(J$2,$DH$2)):INDIRECT(ADDRESS(J$2,$DY$2)))</f>
        <v>8119.3717405169718</v>
      </c>
      <c r="K88" s="51">
        <f ca="1">SUMPRODUCT($CM88:$DD88,INDIRECT(ADDRESS(K$2,$DH$2)):INDIRECT(ADDRESS(K$2,$DY$2)))</f>
        <v>8146.60202410286</v>
      </c>
      <c r="L88" s="51">
        <f ca="1">SUMPRODUCT($CM88:$DD88,INDIRECT(ADDRESS(L$2,$DH$2)):INDIRECT(ADDRESS(L$2,$DY$2)))</f>
        <v>8172.3696016804988</v>
      </c>
      <c r="M88" s="51">
        <f ca="1">SUMPRODUCT($CM88:$DD88,INDIRECT(ADDRESS(M$2,$DH$2)):INDIRECT(ADDRESS(M$2,$DY$2)))</f>
        <v>8194.8160224341973</v>
      </c>
      <c r="N88" s="51">
        <f ca="1">SUMPRODUCT($CM88:$DD88,INDIRECT(ADDRESS(N$2,$DH$2)):INDIRECT(ADDRESS(N$2,$DY$2)))</f>
        <v>8219.2234951360206</v>
      </c>
      <c r="O88" s="51">
        <f ca="1">SUMPRODUCT($CM88:$DD88,INDIRECT(ADDRESS(O$2,$DH$2)):INDIRECT(ADDRESS(O$2,$DY$2)))</f>
        <v>8245.9247803793642</v>
      </c>
      <c r="P88" s="51">
        <f ca="1">SUMPRODUCT($CM88:$DD88,INDIRECT(ADDRESS(P$2,$DH$2)):INDIRECT(ADDRESS(P$2,$DY$2)))</f>
        <v>8269.1905731894403</v>
      </c>
      <c r="Q88" s="51">
        <f ca="1">SUMPRODUCT($CM88:$DD88,INDIRECT(ADDRESS(Q$2,$DH$2)):INDIRECT(ADDRESS(Q$2,$DY$2)))</f>
        <v>8291.0130580524055</v>
      </c>
      <c r="R88" s="51">
        <f ca="1">SUMPRODUCT($CM88:$DD88,INDIRECT(ADDRESS(R$2,$DH$2)):INDIRECT(ADDRESS(R$2,$DY$2)))</f>
        <v>8313.7608288136053</v>
      </c>
      <c r="S88" s="51">
        <f ca="1">SUMPRODUCT($CM88:$DD88,INDIRECT(ADDRESS(S$2,$DH$2)):INDIRECT(ADDRESS(S$2,$DY$2)))</f>
        <v>8339.0211117825038</v>
      </c>
      <c r="T88" s="51">
        <f ca="1">SUMPRODUCT($CM88:$DD88,INDIRECT(ADDRESS(T$2,$DH$2)):INDIRECT(ADDRESS(T$2,$DY$2)))</f>
        <v>8363.5812439484507</v>
      </c>
      <c r="U88" s="51">
        <f ca="1">SUMPRODUCT($CM88:$DD88,INDIRECT(ADDRESS(U$2,$DH$2)):INDIRECT(ADDRESS(U$2,$DY$2)))</f>
        <v>8386.0311777311108</v>
      </c>
      <c r="V88" s="51">
        <f ca="1">SUMPRODUCT($CM88:$DD88,INDIRECT(ADDRESS(V$2,$DH$2)):INDIRECT(ADDRESS(V$2,$DY$2)))</f>
        <v>8406.5075701362584</v>
      </c>
      <c r="W88" s="51">
        <f ca="1">SUMPRODUCT($CM88:$DD88,INDIRECT(ADDRESS(W$2,$DH$2)):INDIRECT(ADDRESS(W$2,$DY$2)))</f>
        <v>8431.0948690420282</v>
      </c>
      <c r="X88" s="51">
        <f ca="1">SUMPRODUCT($CM88:$DD88,INDIRECT(ADDRESS(X$2,$DH$2)):INDIRECT(ADDRESS(X$2,$DY$2)))</f>
        <v>8454.3286361089067</v>
      </c>
      <c r="Y88" s="51">
        <f ca="1">SUMPRODUCT($CM88:$DD88,INDIRECT(ADDRESS(Y$2,$DH$2)):INDIRECT(ADDRESS(Y$2,$DY$2)))</f>
        <v>8478.597818451577</v>
      </c>
      <c r="Z88" s="51">
        <f ca="1">SUMPRODUCT($CM88:$DD88,INDIRECT(ADDRESS(Z$2,$DH$2)):INDIRECT(ADDRESS(Z$2,$DY$2)))</f>
        <v>8504.6862493542576</v>
      </c>
      <c r="AA88" s="51">
        <f ca="1">SUMPRODUCT($CM88:$DD88,INDIRECT(ADDRESS(AA$2,$DH$2)):INDIRECT(ADDRESS(AA$2,$DY$2)))</f>
        <v>8529.9621312921208</v>
      </c>
      <c r="AB88" s="51">
        <f ca="1">SUMPRODUCT($CM88:$DD88,INDIRECT(ADDRESS(AB$2,$DH$2)):INDIRECT(ADDRESS(AB$2,$DY$2)))</f>
        <v>8548.8908816203093</v>
      </c>
      <c r="AC88" s="51">
        <f ca="1">SUMPRODUCT($CM88:$DD88,INDIRECT(ADDRESS(AC$2,$DH$2)):INDIRECT(ADDRESS(AC$2,$DY$2)))</f>
        <v>8568.8117242067747</v>
      </c>
      <c r="AD88" s="51">
        <f ca="1">SUMPRODUCT($CM88:$DD88,INDIRECT(ADDRESS(AD$2,$DH$2)):INDIRECT(ADDRESS(AD$2,$DY$2)))</f>
        <v>8586.16030316459</v>
      </c>
      <c r="AE88" s="51">
        <f ca="1">SUMPRODUCT($CM88:$DD88,INDIRECT(ADDRESS(AE$2,$DH$2)):INDIRECT(ADDRESS(AE$2,$DY$2)))</f>
        <v>8601.9621919053006</v>
      </c>
      <c r="AF88" s="51">
        <f ca="1">SUMPRODUCT($CM88:$DD88,INDIRECT(ADDRESS(AF$2,$DH$2)):INDIRECT(ADDRESS(AF$2,$DY$2)))</f>
        <v>8618.9743908627188</v>
      </c>
      <c r="AG88" s="51">
        <f ca="1">SUMPRODUCT($CM88:$DD88,INDIRECT(ADDRESS(AG$2,$DH$2)):INDIRECT(ADDRESS(AG$2,$DY$2)))</f>
        <v>8638.1666834928692</v>
      </c>
      <c r="AH88" s="51">
        <f ca="1">SUMPRODUCT($CM88:$DD88,INDIRECT(ADDRESS(AH$2,$DH$2)):INDIRECT(ADDRESS(AH$2,$DY$2)))</f>
        <v>8658.2166218727398</v>
      </c>
      <c r="AI88" s="51">
        <f ca="1">SUMPRODUCT($CM88:$DD88,INDIRECT(ADDRESS(AI$2,$DH$2)):INDIRECT(ADDRESS(AI$2,$DY$2)))</f>
        <v>8679.9030754870691</v>
      </c>
      <c r="AJ88" s="51">
        <f ca="1">SUMPRODUCT($CM88:$DD88,INDIRECT(ADDRESS(AJ$2,$DH$2)):INDIRECT(ADDRESS(AJ$2,$DY$2)))</f>
        <v>8698.2999523634207</v>
      </c>
      <c r="AK88" s="51">
        <f ca="1">SUMPRODUCT($CM88:$DD88,INDIRECT(ADDRESS(AK$2,$DH$2)):INDIRECT(ADDRESS(AK$2,$DY$2)))</f>
        <v>8721.8202373178356</v>
      </c>
      <c r="AL88" s="51">
        <f ca="1">SUMPRODUCT($CM88:$DD88,INDIRECT(ADDRESS(AL$2,$DH$2)):INDIRECT(ADDRESS(AL$2,$DY$2)))</f>
        <v>8745.4704685979668</v>
      </c>
      <c r="AM88" s="51">
        <f ca="1">SUMPRODUCT($CM88:$DD88,INDIRECT(ADDRESS(AM$2,$DH$2)):INDIRECT(ADDRESS(AM$2,$DY$2)))</f>
        <v>8767.873215151234</v>
      </c>
      <c r="AN88" s="51">
        <f ca="1">SUMPRODUCT($CM88:$DD88,INDIRECT(ADDRESS(AN$2,$DH$2)):INDIRECT(ADDRESS(AN$2,$DY$2)))</f>
        <v>8787.773195471229</v>
      </c>
      <c r="AO88" s="51">
        <f ca="1">SUMPRODUCT($CM88:$DD88,INDIRECT(ADDRESS(AO$2,$DH$2)):INDIRECT(ADDRESS(AO$2,$DY$2)))</f>
        <v>8809.1857510225454</v>
      </c>
      <c r="AP88" s="51">
        <f ca="1">SUMPRODUCT($CM88:$DD88,INDIRECT(ADDRESS(AP$2,$DH$2)):INDIRECT(ADDRESS(AP$2,$DY$2)))</f>
        <v>8830.5521288475575</v>
      </c>
      <c r="AQ88" s="51">
        <f ca="1">SUMPRODUCT($CM88:$DD88,INDIRECT(ADDRESS(AQ$2,$DH$2)):INDIRECT(ADDRESS(AQ$2,$DY$2)))</f>
        <v>8850.1502438529169</v>
      </c>
      <c r="AR88" s="51">
        <f ca="1">SUMPRODUCT($CM88:$DD88,INDIRECT(ADDRESS(AR$2,$DH$2)):INDIRECT(ADDRESS(AR$2,$DY$2)))</f>
        <v>8871.2817255017126</v>
      </c>
      <c r="AS88" s="51">
        <f ca="1">SUMPRODUCT($CM88:$DD88,INDIRECT(ADDRESS(AS$2,$DH$2)):INDIRECT(ADDRESS(AS$2,$DY$2)))</f>
        <v>8892.4132071505082</v>
      </c>
      <c r="AT88" s="51">
        <f ca="1">SUMPRODUCT($CM88:$DD88,INDIRECT(ADDRESS(AT$2,$DH$2)):INDIRECT(ADDRESS(AT$2,$DY$2)))</f>
        <v>8912.6091761707103</v>
      </c>
      <c r="AU88" s="51">
        <f ca="1">SUMPRODUCT($CM88:$DD88,INDIRECT(ADDRESS(AU$2,$DH$2)):INDIRECT(ADDRESS(AU$2,$DY$2)))</f>
        <v>8935.0627284615966</v>
      </c>
      <c r="AV88" s="51">
        <f ca="1">SUMPRODUCT($CM88:$DD88,INDIRECT(ADDRESS(AV$2,$DH$2)):INDIRECT(ADDRESS(AV$2,$DY$2)))</f>
        <v>8959.8327072304128</v>
      </c>
      <c r="AW88" s="51">
        <f ca="1">SUMPRODUCT($CM88:$DD88,INDIRECT(ADDRESS(AW$2,$DH$2)):INDIRECT(ADDRESS(AW$2,$DY$2)))</f>
        <v>8983.8692250938748</v>
      </c>
      <c r="AX88" s="51">
        <f ca="1">SUMPRODUCT($CM88:$DD88,INDIRECT(ADDRESS(AX$2,$DH$2)):INDIRECT(ADDRESS(AX$2,$DY$2)))</f>
        <v>9008.9906421084452</v>
      </c>
      <c r="AY88" s="51">
        <f ca="1">SUMPRODUCT($CM88:$DD88,INDIRECT(ADDRESS(AY$2,$DH$2)):INDIRECT(ADDRESS(AY$2,$DY$2)))</f>
        <v>9030.6802268875072</v>
      </c>
      <c r="AZ88" s="51">
        <f ca="1">SUMPRODUCT($CM88:$DD88,INDIRECT(ADDRESS(AZ$2,$DH$2)):INDIRECT(ADDRESS(AZ$2,$DY$2)))</f>
        <v>9046.0483290981902</v>
      </c>
      <c r="BA88" s="51">
        <f ca="1">SUMPRODUCT($CM88:$DD88,INDIRECT(ADDRESS(BA$2,$DH$2)):INDIRECT(ADDRESS(BA$2,$DY$2)))</f>
        <v>9060.0649895214392</v>
      </c>
      <c r="BB88" s="51">
        <f ca="1">SUMPRODUCT($CM88:$DD88,INDIRECT(ADDRESS(BB$2,$DH$2)):INDIRECT(ADDRESS(BB$2,$DY$2)))</f>
        <v>9075.0488404469852</v>
      </c>
      <c r="BC88" s="51">
        <f ca="1">SUMPRODUCT($CM88:$DD88,INDIRECT(ADDRESS(BC$2,$DH$2)):INDIRECT(ADDRESS(BC$2,$DY$2)))</f>
        <v>9088.1580856777655</v>
      </c>
      <c r="BD88" s="51">
        <f ca="1">SUMPRODUCT($CM88:$DD88,INDIRECT(ADDRESS(BD$2,$DH$2)):INDIRECT(ADDRESS(BD$2,$DY$2)))</f>
        <v>9100.9856072743951</v>
      </c>
      <c r="BE88" s="51">
        <f ca="1">SUMPRODUCT($CM88:$DD88,INDIRECT(ADDRESS(BE$2,$DH$2)):INDIRECT(ADDRESS(BE$2,$DY$2)))</f>
        <v>9114.6154174859912</v>
      </c>
      <c r="BF88" s="51">
        <f ca="1">SUMPRODUCT($CM88:$DD88,INDIRECT(ADDRESS(BF$2,$DH$2)):INDIRECT(ADDRESS(BF$2,$DY$2)))</f>
        <v>9129.2458144055909</v>
      </c>
      <c r="BG88" s="51">
        <f ca="1">SUMPRODUCT($CM88:$DD88,INDIRECT(ADDRESS(BG$2,$DH$2)):INDIRECT(ADDRESS(BG$2,$DY$2)))</f>
        <v>9150.0080284418291</v>
      </c>
      <c r="BH88" s="51">
        <f ca="1">SUMPRODUCT($CM88:$DD88,INDIRECT(ADDRESS(BH$2,$DH$2)):INDIRECT(ADDRESS(BH$2,$DY$2)))</f>
        <v>9170.5828633467045</v>
      </c>
      <c r="BI88" s="51">
        <f ca="1">SUMPRODUCT($CM88:$DD88,INDIRECT(ADDRESS(BI$2,$DH$2)):INDIRECT(ADDRESS(BI$2,$DY$2)))</f>
        <v>9191.1576982515799</v>
      </c>
      <c r="BJ88" s="51">
        <f ca="1">SUMPRODUCT($CM88:$DD88,INDIRECT(ADDRESS(BJ$2,$DH$2)):INDIRECT(ADDRESS(BJ$2,$DY$2)))</f>
        <v>9211.7325331564552</v>
      </c>
      <c r="BK88" s="51">
        <f ca="1">SUMPRODUCT($CM88:$DD88,INDIRECT(ADDRESS(BK$2,$DH$2)):INDIRECT(ADDRESS(BK$2,$DY$2)))</f>
        <v>9232.3073680613288</v>
      </c>
      <c r="BL88" s="51">
        <f ca="1">SUMPRODUCT($CM88:$DD88,INDIRECT(ADDRESS(BL$2,$DH$2)):INDIRECT(ADDRESS(BL$2,$DY$2)))</f>
        <v>9248.6498782098188</v>
      </c>
      <c r="BM88" s="51">
        <f ca="1">SUMPRODUCT($CM88:$DD88,INDIRECT(ADDRESS(BM$2,$DH$2)):INDIRECT(ADDRESS(BM$2,$DY$2)))</f>
        <v>9264.9923883583069</v>
      </c>
      <c r="BN88" s="51">
        <f ca="1">SUMPRODUCT($CM88:$DD88,INDIRECT(ADDRESS(BN$2,$DH$2)):INDIRECT(ADDRESS(BN$2,$DY$2)))</f>
        <v>9281.3348985067951</v>
      </c>
      <c r="BO88" s="51">
        <f ca="1">SUMPRODUCT($CM88:$DD88,INDIRECT(ADDRESS(BO$2,$DH$2)):INDIRECT(ADDRESS(BO$2,$DY$2)))</f>
        <v>9297.6774086552832</v>
      </c>
      <c r="BP88" s="51">
        <f ca="1">SUMPRODUCT($CM88:$DD88,INDIRECT(ADDRESS(BP$2,$DH$2)):INDIRECT(ADDRESS(BP$2,$DY$2)))</f>
        <v>9314.0199188037714</v>
      </c>
      <c r="BQ88" s="51">
        <f ca="1">SUMPRODUCT($CM88:$DD88,INDIRECT(ADDRESS(BQ$2,$DH$2)):INDIRECT(ADDRESS(BQ$2,$DY$2)))</f>
        <v>9330.3624289522595</v>
      </c>
      <c r="BR88" s="51">
        <f ca="1">SUMPRODUCT($CM88:$DD88,INDIRECT(ADDRESS(BR$2,$DH$2)):INDIRECT(ADDRESS(BR$2,$DY$2)))</f>
        <v>9346.7049391007477</v>
      </c>
      <c r="BS88" s="51">
        <f ca="1">SUMPRODUCT($CM88:$DD88,INDIRECT(ADDRESS(BS$2,$DH$2)):INDIRECT(ADDRESS(BS$2,$DY$2)))</f>
        <v>9364.8482618655908</v>
      </c>
      <c r="BT88" s="51">
        <f ca="1">SUMPRODUCT($CM88:$DD88,INDIRECT(ADDRESS(BT$2,$DH$2)):INDIRECT(ADDRESS(BT$2,$DY$2)))</f>
        <v>9381.1907720140771</v>
      </c>
      <c r="BU88" s="51">
        <f ca="1">SUMPRODUCT($CM88:$DD88,INDIRECT(ADDRESS(BU$2,$DH$2)):INDIRECT(ADDRESS(BU$2,$DY$2)))</f>
        <v>9397.533282162567</v>
      </c>
      <c r="BV88" s="51">
        <f ca="1">SUMPRODUCT($CM88:$DD88,INDIRECT(ADDRESS(BV$2,$DH$2)):INDIRECT(ADDRESS(BV$2,$DY$2)))</f>
        <v>9413.8757923110552</v>
      </c>
      <c r="BW88" s="51">
        <f ca="1">SUMPRODUCT($CM88:$DD88,INDIRECT(ADDRESS(BW$2,$DH$2)):INDIRECT(ADDRESS(BW$2,$DY$2)))</f>
        <v>9430.2183024595433</v>
      </c>
      <c r="BX88" s="51">
        <f ca="1">SUMPRODUCT($CM88:$DD88,INDIRECT(ADDRESS(BX$2,$DH$2)):INDIRECT(ADDRESS(BX$2,$DY$2)))</f>
        <v>9450.7931373644187</v>
      </c>
      <c r="BY88" s="51">
        <f ca="1">SUMPRODUCT($CM88:$DD88,INDIRECT(ADDRESS(BY$2,$DH$2)):INDIRECT(ADDRESS(BY$2,$DY$2)))</f>
        <v>9471.3679722692941</v>
      </c>
      <c r="BZ88" s="51">
        <f ca="1">SUMPRODUCT($CM88:$DD88,INDIRECT(ADDRESS(BZ$2,$DH$2)):INDIRECT(ADDRESS(BZ$2,$DY$2)))</f>
        <v>9491.9428071741695</v>
      </c>
      <c r="CA88" s="51">
        <f ca="1">SUMPRODUCT($CM88:$DD88,INDIRECT(ADDRESS(CA$2,$DH$2)):INDIRECT(ADDRESS(CA$2,$DY$2)))</f>
        <v>9512.5176420790449</v>
      </c>
      <c r="CB88" s="51">
        <f ca="1">SUMPRODUCT($CM88:$DD88,INDIRECT(ADDRESS(CB$2,$DH$2)):INDIRECT(ADDRESS(CB$2,$DY$2)))</f>
        <v>9533.0924769839185</v>
      </c>
      <c r="CC88" s="51">
        <f ca="1">SUMPRODUCT($CM88:$DD88,INDIRECT(ADDRESS(CC$2,$DH$2)):INDIRECT(ADDRESS(CC$2,$DY$2)))</f>
        <v>9553.6673118887957</v>
      </c>
      <c r="CD88" s="51">
        <f ca="1">SUMPRODUCT($CM88:$DD88,INDIRECT(ADDRESS(CD$2,$DH$2)):INDIRECT(ADDRESS(CD$2,$DY$2)))</f>
        <v>9574.2421467936692</v>
      </c>
      <c r="CF88" s="51">
        <f t="shared" ca="1" si="11"/>
        <v>97322.121871036594</v>
      </c>
      <c r="CG88" s="51">
        <f t="shared" ca="1" si="11"/>
        <v>100767.77526790266</v>
      </c>
      <c r="CH88" s="51">
        <f t="shared" ca="1" si="11"/>
        <v>103834.54974604283</v>
      </c>
      <c r="CI88" s="51">
        <f t="shared" ca="1" si="11"/>
        <v>106872.40095779901</v>
      </c>
      <c r="CJ88" s="51">
        <f t="shared" ca="1" si="11"/>
        <v>109569.95557516825</v>
      </c>
      <c r="CK88" s="51">
        <f t="shared" ca="1" si="11"/>
        <v>112071.40827139979</v>
      </c>
      <c r="CM88" s="1">
        <f>VLOOKUP($A88,Auxiliar_OPEX_CustosUnit!$A$4:$BT$129,COLUMN(Auxiliar_OPEX_CustosUnit!S$2),0)</f>
        <v>0</v>
      </c>
      <c r="CN88" s="1">
        <f>VLOOKUP($A88,Auxiliar_OPEX_CustosUnit!$A$4:$BT$129,COLUMN(Auxiliar_OPEX_CustosUnit!T$2),0)</f>
        <v>0</v>
      </c>
      <c r="CO88" s="1">
        <f>VLOOKUP($A88,Auxiliar_OPEX_CustosUnit!$A$4:$BT$129,COLUMN(Auxiliar_OPEX_CustosUnit!U$2),0)</f>
        <v>3607.9228286092198</v>
      </c>
      <c r="CP88" s="1">
        <f>VLOOKUP($A88,Auxiliar_OPEX_CustosUnit!$A$4:$BT$129,COLUMN(Auxiliar_OPEX_CustosUnit!V$2),0)</f>
        <v>0</v>
      </c>
      <c r="CQ88" s="1">
        <f>VLOOKUP($A88,Auxiliar_OPEX_CustosUnit!$A$4:$BT$129,COLUMN(Auxiliar_OPEX_CustosUnit!W$2),0)</f>
        <v>0</v>
      </c>
      <c r="CR88" s="1">
        <f>VLOOKUP($A88,Auxiliar_OPEX_CustosUnit!$A$4:$BT$129,COLUMN(Auxiliar_OPEX_CustosUnit!X$2),0)</f>
        <v>0</v>
      </c>
      <c r="CS88" s="1">
        <f>VLOOKUP($A88,Auxiliar_OPEX_CustosUnit!$A$4:$BT$129,COLUMN(Auxiliar_OPEX_CustosUnit!Y$2),0)</f>
        <v>0</v>
      </c>
      <c r="CT88" s="1">
        <f>VLOOKUP($A88,Auxiliar_OPEX_CustosUnit!$A$4:$BT$129,COLUMN(Auxiliar_OPEX_CustosUnit!Z$2),0)</f>
        <v>0</v>
      </c>
      <c r="CU88" s="1">
        <f>VLOOKUP($A88,Auxiliar_OPEX_CustosUnit!$A$4:$BT$129,COLUMN(Auxiliar_OPEX_CustosUnit!AA$2),0)</f>
        <v>0.41992969929397</v>
      </c>
      <c r="CV88" s="1">
        <f>VLOOKUP($A88,Auxiliar_OPEX_CustosUnit!$A$4:$BT$129,COLUMN(Auxiliar_OPEX_CustosUnit!AB$2),0)</f>
        <v>0</v>
      </c>
      <c r="CW88" s="1">
        <f>VLOOKUP($A88,Auxiliar_OPEX_CustosUnit!$A$4:$BT$129,COLUMN(Auxiliar_OPEX_CustosUnit!AC$2),0)</f>
        <v>2.5989265143000001E-4</v>
      </c>
      <c r="CX88" s="1">
        <f>VLOOKUP($A88,Auxiliar_OPEX_CustosUnit!$A$4:$BT$129,COLUMN(Auxiliar_OPEX_CustosUnit!AD$2),0)</f>
        <v>0</v>
      </c>
      <c r="CY88" s="1">
        <f>VLOOKUP($A88,Auxiliar_OPEX_CustosUnit!$A$4:$BT$129,COLUMN(Auxiliar_OPEX_CustosUnit!AE$2),0)</f>
        <v>0</v>
      </c>
      <c r="CZ88" s="1">
        <f>VLOOKUP($A88,Auxiliar_OPEX_CustosUnit!$A$4:$BT$129,COLUMN(Auxiliar_OPEX_CustosUnit!AF$2),0)</f>
        <v>0</v>
      </c>
      <c r="DA88" s="1">
        <f>VLOOKUP($A88,Auxiliar_OPEX_CustosUnit!$A$4:$BT$129,COLUMN(Auxiliar_OPEX_CustosUnit!AG$2),0)</f>
        <v>0</v>
      </c>
      <c r="DB88" s="1">
        <f>VLOOKUP($A88,Auxiliar_OPEX_CustosUnit!$A$4:$BT$129,COLUMN(Auxiliar_OPEX_CustosUnit!AH$2),0)</f>
        <v>0</v>
      </c>
      <c r="DC88" s="1">
        <f>VLOOKUP($A88,Auxiliar_OPEX_CustosUnit!$A$4:$BT$129,COLUMN(Auxiliar_OPEX_CustosUnit!AI$2),0)</f>
        <v>0</v>
      </c>
      <c r="DD88" s="1">
        <f>VLOOKUP($A88,Auxiliar_OPEX_CustosUnit!$A$4:$BT$129,COLUMN(Auxiliar_OPEX_CustosUnit!AJ$2),0)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0</v>
      </c>
      <c r="E89" s="51">
        <f ca="1">SUMPRODUCT($CM89:$DD89,INDIRECT(ADDRESS(E$2,$DH$2)):INDIRECT(ADDRESS(E$2,$DY$2)))</f>
        <v>0</v>
      </c>
      <c r="F89" s="51">
        <f ca="1">SUMPRODUCT($CM89:$DD89,INDIRECT(ADDRESS(F$2,$DH$2)):INDIRECT(ADDRESS(F$2,$DY$2)))</f>
        <v>0</v>
      </c>
      <c r="G89" s="51">
        <f ca="1">SUMPRODUCT($CM89:$DD89,INDIRECT(ADDRESS(G$2,$DH$2)):INDIRECT(ADDRESS(G$2,$DY$2)))</f>
        <v>0</v>
      </c>
      <c r="H89" s="51">
        <f ca="1">SUMPRODUCT($CM89:$DD89,INDIRECT(ADDRESS(H$2,$DH$2)):INDIRECT(ADDRESS(H$2,$DY$2)))</f>
        <v>0</v>
      </c>
      <c r="I89" s="51">
        <f ca="1">SUMPRODUCT($CM89:$DD89,INDIRECT(ADDRESS(I$2,$DH$2)):INDIRECT(ADDRESS(I$2,$DY$2)))</f>
        <v>0</v>
      </c>
      <c r="J89" s="51">
        <f ca="1">SUMPRODUCT($CM89:$DD89,INDIRECT(ADDRESS(J$2,$DH$2)):INDIRECT(ADDRESS(J$2,$DY$2)))</f>
        <v>0</v>
      </c>
      <c r="K89" s="51">
        <f ca="1">SUMPRODUCT($CM89:$DD89,INDIRECT(ADDRESS(K$2,$DH$2)):INDIRECT(ADDRESS(K$2,$DY$2)))</f>
        <v>0</v>
      </c>
      <c r="L89" s="51">
        <f ca="1">SUMPRODUCT($CM89:$DD89,INDIRECT(ADDRESS(L$2,$DH$2)):INDIRECT(ADDRESS(L$2,$DY$2)))</f>
        <v>0</v>
      </c>
      <c r="M89" s="51">
        <f ca="1">SUMPRODUCT($CM89:$DD89,INDIRECT(ADDRESS(M$2,$DH$2)):INDIRECT(ADDRESS(M$2,$DY$2)))</f>
        <v>0</v>
      </c>
      <c r="N89" s="51">
        <f ca="1">SUMPRODUCT($CM89:$DD89,INDIRECT(ADDRESS(N$2,$DH$2)):INDIRECT(ADDRESS(N$2,$DY$2)))</f>
        <v>0</v>
      </c>
      <c r="O89" s="51">
        <f ca="1">SUMPRODUCT($CM89:$DD89,INDIRECT(ADDRESS(O$2,$DH$2)):INDIRECT(ADDRESS(O$2,$DY$2)))</f>
        <v>0</v>
      </c>
      <c r="P89" s="51">
        <f ca="1">SUMPRODUCT($CM89:$DD89,INDIRECT(ADDRESS(P$2,$DH$2)):INDIRECT(ADDRESS(P$2,$DY$2)))</f>
        <v>0</v>
      </c>
      <c r="Q89" s="51">
        <f ca="1">SUMPRODUCT($CM89:$DD89,INDIRECT(ADDRESS(Q$2,$DH$2)):INDIRECT(ADDRESS(Q$2,$DY$2)))</f>
        <v>0</v>
      </c>
      <c r="R89" s="51">
        <f ca="1">SUMPRODUCT($CM89:$DD89,INDIRECT(ADDRESS(R$2,$DH$2)):INDIRECT(ADDRESS(R$2,$DY$2)))</f>
        <v>0</v>
      </c>
      <c r="S89" s="51">
        <f ca="1">SUMPRODUCT($CM89:$DD89,INDIRECT(ADDRESS(S$2,$DH$2)):INDIRECT(ADDRESS(S$2,$DY$2)))</f>
        <v>0</v>
      </c>
      <c r="T89" s="51">
        <f ca="1">SUMPRODUCT($CM89:$DD89,INDIRECT(ADDRESS(T$2,$DH$2)):INDIRECT(ADDRESS(T$2,$DY$2)))</f>
        <v>0</v>
      </c>
      <c r="U89" s="51">
        <f ca="1">SUMPRODUCT($CM89:$DD89,INDIRECT(ADDRESS(U$2,$DH$2)):INDIRECT(ADDRESS(U$2,$DY$2)))</f>
        <v>0</v>
      </c>
      <c r="V89" s="51">
        <f ca="1">SUMPRODUCT($CM89:$DD89,INDIRECT(ADDRESS(V$2,$DH$2)):INDIRECT(ADDRESS(V$2,$DY$2)))</f>
        <v>0</v>
      </c>
      <c r="W89" s="51">
        <f ca="1">SUMPRODUCT($CM89:$DD89,INDIRECT(ADDRESS(W$2,$DH$2)):INDIRECT(ADDRESS(W$2,$DY$2)))</f>
        <v>0</v>
      </c>
      <c r="X89" s="51">
        <f ca="1">SUMPRODUCT($CM89:$DD89,INDIRECT(ADDRESS(X$2,$DH$2)):INDIRECT(ADDRESS(X$2,$DY$2)))</f>
        <v>0</v>
      </c>
      <c r="Y89" s="51">
        <f ca="1">SUMPRODUCT($CM89:$DD89,INDIRECT(ADDRESS(Y$2,$DH$2)):INDIRECT(ADDRESS(Y$2,$DY$2)))</f>
        <v>0</v>
      </c>
      <c r="Z89" s="51">
        <f ca="1">SUMPRODUCT($CM89:$DD89,INDIRECT(ADDRESS(Z$2,$DH$2)):INDIRECT(ADDRESS(Z$2,$DY$2)))</f>
        <v>0</v>
      </c>
      <c r="AA89" s="51">
        <f ca="1">SUMPRODUCT($CM89:$DD89,INDIRECT(ADDRESS(AA$2,$DH$2)):INDIRECT(ADDRESS(AA$2,$DY$2)))</f>
        <v>0</v>
      </c>
      <c r="AB89" s="51">
        <f ca="1">SUMPRODUCT($CM89:$DD89,INDIRECT(ADDRESS(AB$2,$DH$2)):INDIRECT(ADDRESS(AB$2,$DY$2)))</f>
        <v>0</v>
      </c>
      <c r="AC89" s="51">
        <f ca="1">SUMPRODUCT($CM89:$DD89,INDIRECT(ADDRESS(AC$2,$DH$2)):INDIRECT(ADDRESS(AC$2,$DY$2)))</f>
        <v>0</v>
      </c>
      <c r="AD89" s="51">
        <f ca="1">SUMPRODUCT($CM89:$DD89,INDIRECT(ADDRESS(AD$2,$DH$2)):INDIRECT(ADDRESS(AD$2,$DY$2)))</f>
        <v>0</v>
      </c>
      <c r="AE89" s="51">
        <f ca="1">SUMPRODUCT($CM89:$DD89,INDIRECT(ADDRESS(AE$2,$DH$2)):INDIRECT(ADDRESS(AE$2,$DY$2)))</f>
        <v>0</v>
      </c>
      <c r="AF89" s="51">
        <f ca="1">SUMPRODUCT($CM89:$DD89,INDIRECT(ADDRESS(AF$2,$DH$2)):INDIRECT(ADDRESS(AF$2,$DY$2)))</f>
        <v>0</v>
      </c>
      <c r="AG89" s="51">
        <f ca="1">SUMPRODUCT($CM89:$DD89,INDIRECT(ADDRESS(AG$2,$DH$2)):INDIRECT(ADDRESS(AG$2,$DY$2)))</f>
        <v>0</v>
      </c>
      <c r="AH89" s="51">
        <f ca="1">SUMPRODUCT($CM89:$DD89,INDIRECT(ADDRESS(AH$2,$DH$2)):INDIRECT(ADDRESS(AH$2,$DY$2)))</f>
        <v>0</v>
      </c>
      <c r="AI89" s="51">
        <f ca="1">SUMPRODUCT($CM89:$DD89,INDIRECT(ADDRESS(AI$2,$DH$2)):INDIRECT(ADDRESS(AI$2,$DY$2)))</f>
        <v>0</v>
      </c>
      <c r="AJ89" s="51">
        <f ca="1">SUMPRODUCT($CM89:$DD89,INDIRECT(ADDRESS(AJ$2,$DH$2)):INDIRECT(ADDRESS(AJ$2,$DY$2)))</f>
        <v>0</v>
      </c>
      <c r="AK89" s="51">
        <f ca="1">SUMPRODUCT($CM89:$DD89,INDIRECT(ADDRESS(AK$2,$DH$2)):INDIRECT(ADDRESS(AK$2,$DY$2)))</f>
        <v>0</v>
      </c>
      <c r="AL89" s="51">
        <f ca="1">SUMPRODUCT($CM89:$DD89,INDIRECT(ADDRESS(AL$2,$DH$2)):INDIRECT(ADDRESS(AL$2,$DY$2)))</f>
        <v>0</v>
      </c>
      <c r="AM89" s="51">
        <f ca="1">SUMPRODUCT($CM89:$DD89,INDIRECT(ADDRESS(AM$2,$DH$2)):INDIRECT(ADDRESS(AM$2,$DY$2)))</f>
        <v>0</v>
      </c>
      <c r="AN89" s="51">
        <f ca="1">SUMPRODUCT($CM89:$DD89,INDIRECT(ADDRESS(AN$2,$DH$2)):INDIRECT(ADDRESS(AN$2,$DY$2)))</f>
        <v>0</v>
      </c>
      <c r="AO89" s="51">
        <f ca="1">SUMPRODUCT($CM89:$DD89,INDIRECT(ADDRESS(AO$2,$DH$2)):INDIRECT(ADDRESS(AO$2,$DY$2)))</f>
        <v>0</v>
      </c>
      <c r="AP89" s="51">
        <f ca="1">SUMPRODUCT($CM89:$DD89,INDIRECT(ADDRESS(AP$2,$DH$2)):INDIRECT(ADDRESS(AP$2,$DY$2)))</f>
        <v>0</v>
      </c>
      <c r="AQ89" s="51">
        <f ca="1">SUMPRODUCT($CM89:$DD89,INDIRECT(ADDRESS(AQ$2,$DH$2)):INDIRECT(ADDRESS(AQ$2,$DY$2)))</f>
        <v>0</v>
      </c>
      <c r="AR89" s="51">
        <f ca="1">SUMPRODUCT($CM89:$DD89,INDIRECT(ADDRESS(AR$2,$DH$2)):INDIRECT(ADDRESS(AR$2,$DY$2)))</f>
        <v>0</v>
      </c>
      <c r="AS89" s="51">
        <f ca="1">SUMPRODUCT($CM89:$DD89,INDIRECT(ADDRESS(AS$2,$DH$2)):INDIRECT(ADDRESS(AS$2,$DY$2)))</f>
        <v>0</v>
      </c>
      <c r="AT89" s="51">
        <f ca="1">SUMPRODUCT($CM89:$DD89,INDIRECT(ADDRESS(AT$2,$DH$2)):INDIRECT(ADDRESS(AT$2,$DY$2)))</f>
        <v>0</v>
      </c>
      <c r="AU89" s="51">
        <f ca="1">SUMPRODUCT($CM89:$DD89,INDIRECT(ADDRESS(AU$2,$DH$2)):INDIRECT(ADDRESS(AU$2,$DY$2)))</f>
        <v>0</v>
      </c>
      <c r="AV89" s="51">
        <f ca="1">SUMPRODUCT($CM89:$DD89,INDIRECT(ADDRESS(AV$2,$DH$2)):INDIRECT(ADDRESS(AV$2,$DY$2)))</f>
        <v>0</v>
      </c>
      <c r="AW89" s="51">
        <f ca="1">SUMPRODUCT($CM89:$DD89,INDIRECT(ADDRESS(AW$2,$DH$2)):INDIRECT(ADDRESS(AW$2,$DY$2)))</f>
        <v>0</v>
      </c>
      <c r="AX89" s="51">
        <f ca="1">SUMPRODUCT($CM89:$DD89,INDIRECT(ADDRESS(AX$2,$DH$2)):INDIRECT(ADDRESS(AX$2,$DY$2)))</f>
        <v>0</v>
      </c>
      <c r="AY89" s="51">
        <f ca="1">SUMPRODUCT($CM89:$DD89,INDIRECT(ADDRESS(AY$2,$DH$2)):INDIRECT(ADDRESS(AY$2,$DY$2)))</f>
        <v>0</v>
      </c>
      <c r="AZ89" s="51">
        <f ca="1">SUMPRODUCT($CM89:$DD89,INDIRECT(ADDRESS(AZ$2,$DH$2)):INDIRECT(ADDRESS(AZ$2,$DY$2)))</f>
        <v>0</v>
      </c>
      <c r="BA89" s="51">
        <f ca="1">SUMPRODUCT($CM89:$DD89,INDIRECT(ADDRESS(BA$2,$DH$2)):INDIRECT(ADDRESS(BA$2,$DY$2)))</f>
        <v>0</v>
      </c>
      <c r="BB89" s="51">
        <f ca="1">SUMPRODUCT($CM89:$DD89,INDIRECT(ADDRESS(BB$2,$DH$2)):INDIRECT(ADDRESS(BB$2,$DY$2)))</f>
        <v>0</v>
      </c>
      <c r="BC89" s="51">
        <f ca="1">SUMPRODUCT($CM89:$DD89,INDIRECT(ADDRESS(BC$2,$DH$2)):INDIRECT(ADDRESS(BC$2,$DY$2)))</f>
        <v>0</v>
      </c>
      <c r="BD89" s="51">
        <f ca="1">SUMPRODUCT($CM89:$DD89,INDIRECT(ADDRESS(BD$2,$DH$2)):INDIRECT(ADDRESS(BD$2,$DY$2)))</f>
        <v>0</v>
      </c>
      <c r="BE89" s="51">
        <f ca="1">SUMPRODUCT($CM89:$DD89,INDIRECT(ADDRESS(BE$2,$DH$2)):INDIRECT(ADDRESS(BE$2,$DY$2)))</f>
        <v>0</v>
      </c>
      <c r="BF89" s="51">
        <f ca="1">SUMPRODUCT($CM89:$DD89,INDIRECT(ADDRESS(BF$2,$DH$2)):INDIRECT(ADDRESS(BF$2,$DY$2)))</f>
        <v>0</v>
      </c>
      <c r="BG89" s="51">
        <f ca="1">SUMPRODUCT($CM89:$DD89,INDIRECT(ADDRESS(BG$2,$DH$2)):INDIRECT(ADDRESS(BG$2,$DY$2)))</f>
        <v>0</v>
      </c>
      <c r="BH89" s="51">
        <f ca="1">SUMPRODUCT($CM89:$DD89,INDIRECT(ADDRESS(BH$2,$DH$2)):INDIRECT(ADDRESS(BH$2,$DY$2)))</f>
        <v>0</v>
      </c>
      <c r="BI89" s="51">
        <f ca="1">SUMPRODUCT($CM89:$DD89,INDIRECT(ADDRESS(BI$2,$DH$2)):INDIRECT(ADDRESS(BI$2,$DY$2)))</f>
        <v>0</v>
      </c>
      <c r="BJ89" s="51">
        <f ca="1">SUMPRODUCT($CM89:$DD89,INDIRECT(ADDRESS(BJ$2,$DH$2)):INDIRECT(ADDRESS(BJ$2,$DY$2)))</f>
        <v>0</v>
      </c>
      <c r="BK89" s="51">
        <f ca="1">SUMPRODUCT($CM89:$DD89,INDIRECT(ADDRESS(BK$2,$DH$2)):INDIRECT(ADDRESS(BK$2,$DY$2)))</f>
        <v>0</v>
      </c>
      <c r="BL89" s="51">
        <f ca="1">SUMPRODUCT($CM89:$DD89,INDIRECT(ADDRESS(BL$2,$DH$2)):INDIRECT(ADDRESS(BL$2,$DY$2)))</f>
        <v>0</v>
      </c>
      <c r="BM89" s="51">
        <f ca="1">SUMPRODUCT($CM89:$DD89,INDIRECT(ADDRESS(BM$2,$DH$2)):INDIRECT(ADDRESS(BM$2,$DY$2)))</f>
        <v>0</v>
      </c>
      <c r="BN89" s="51">
        <f ca="1">SUMPRODUCT($CM89:$DD89,INDIRECT(ADDRESS(BN$2,$DH$2)):INDIRECT(ADDRESS(BN$2,$DY$2)))</f>
        <v>0</v>
      </c>
      <c r="BO89" s="51">
        <f ca="1">SUMPRODUCT($CM89:$DD89,INDIRECT(ADDRESS(BO$2,$DH$2)):INDIRECT(ADDRESS(BO$2,$DY$2)))</f>
        <v>0</v>
      </c>
      <c r="BP89" s="51">
        <f ca="1">SUMPRODUCT($CM89:$DD89,INDIRECT(ADDRESS(BP$2,$DH$2)):INDIRECT(ADDRESS(BP$2,$DY$2)))</f>
        <v>0</v>
      </c>
      <c r="BQ89" s="51">
        <f ca="1">SUMPRODUCT($CM89:$DD89,INDIRECT(ADDRESS(BQ$2,$DH$2)):INDIRECT(ADDRESS(BQ$2,$DY$2)))</f>
        <v>0</v>
      </c>
      <c r="BR89" s="51">
        <f ca="1">SUMPRODUCT($CM89:$DD89,INDIRECT(ADDRESS(BR$2,$DH$2)):INDIRECT(ADDRESS(BR$2,$DY$2)))</f>
        <v>0</v>
      </c>
      <c r="BS89" s="51">
        <f ca="1">SUMPRODUCT($CM89:$DD89,INDIRECT(ADDRESS(BS$2,$DH$2)):INDIRECT(ADDRESS(BS$2,$DY$2)))</f>
        <v>0</v>
      </c>
      <c r="BT89" s="51">
        <f ca="1">SUMPRODUCT($CM89:$DD89,INDIRECT(ADDRESS(BT$2,$DH$2)):INDIRECT(ADDRESS(BT$2,$DY$2)))</f>
        <v>0</v>
      </c>
      <c r="BU89" s="51">
        <f ca="1">SUMPRODUCT($CM89:$DD89,INDIRECT(ADDRESS(BU$2,$DH$2)):INDIRECT(ADDRESS(BU$2,$DY$2)))</f>
        <v>0</v>
      </c>
      <c r="BV89" s="51">
        <f ca="1">SUMPRODUCT($CM89:$DD89,INDIRECT(ADDRESS(BV$2,$DH$2)):INDIRECT(ADDRESS(BV$2,$DY$2)))</f>
        <v>0</v>
      </c>
      <c r="BW89" s="51">
        <f ca="1">SUMPRODUCT($CM89:$DD89,INDIRECT(ADDRESS(BW$2,$DH$2)):INDIRECT(ADDRESS(BW$2,$DY$2)))</f>
        <v>0</v>
      </c>
      <c r="BX89" s="51">
        <f ca="1">SUMPRODUCT($CM89:$DD89,INDIRECT(ADDRESS(BX$2,$DH$2)):INDIRECT(ADDRESS(BX$2,$DY$2)))</f>
        <v>0</v>
      </c>
      <c r="BY89" s="51">
        <f ca="1">SUMPRODUCT($CM89:$DD89,INDIRECT(ADDRESS(BY$2,$DH$2)):INDIRECT(ADDRESS(BY$2,$DY$2)))</f>
        <v>0</v>
      </c>
      <c r="BZ89" s="51">
        <f ca="1">SUMPRODUCT($CM89:$DD89,INDIRECT(ADDRESS(BZ$2,$DH$2)):INDIRECT(ADDRESS(BZ$2,$DY$2)))</f>
        <v>0</v>
      </c>
      <c r="CA89" s="51">
        <f ca="1">SUMPRODUCT($CM89:$DD89,INDIRECT(ADDRESS(CA$2,$DH$2)):INDIRECT(ADDRESS(CA$2,$DY$2)))</f>
        <v>0</v>
      </c>
      <c r="CB89" s="51">
        <f ca="1">SUMPRODUCT($CM89:$DD89,INDIRECT(ADDRESS(CB$2,$DH$2)):INDIRECT(ADDRESS(CB$2,$DY$2)))</f>
        <v>0</v>
      </c>
      <c r="CC89" s="51">
        <f ca="1">SUMPRODUCT($CM89:$DD89,INDIRECT(ADDRESS(CC$2,$DH$2)):INDIRECT(ADDRESS(CC$2,$DY$2)))</f>
        <v>0</v>
      </c>
      <c r="CD89" s="51">
        <f ca="1">SUMPRODUCT($CM89:$DD89,INDIRECT(ADDRESS(CD$2,$DH$2)):INDIRECT(ADDRESS(CD$2,$DY$2)))</f>
        <v>0</v>
      </c>
      <c r="CF89" s="51">
        <f t="shared" ca="1" si="11"/>
        <v>0</v>
      </c>
      <c r="CG89" s="51">
        <f t="shared" ca="1" si="11"/>
        <v>0</v>
      </c>
      <c r="CH89" s="51">
        <f t="shared" ca="1" si="11"/>
        <v>0</v>
      </c>
      <c r="CI89" s="51">
        <f t="shared" ca="1" si="11"/>
        <v>0</v>
      </c>
      <c r="CJ89" s="51">
        <f t="shared" ca="1" si="11"/>
        <v>0</v>
      </c>
      <c r="CK89" s="51">
        <f t="shared" ca="1" si="11"/>
        <v>0</v>
      </c>
      <c r="CM89" s="1">
        <f>VLOOKUP($A89,Auxiliar_OPEX_CustosUnit!$A$4:$BT$129,COLUMN(Auxiliar_OPEX_CustosUnit!S$2),0)</f>
        <v>0</v>
      </c>
      <c r="CN89" s="1">
        <f>VLOOKUP($A89,Auxiliar_OPEX_CustosUnit!$A$4:$BT$129,COLUMN(Auxiliar_OPEX_CustosUnit!T$2),0)</f>
        <v>0</v>
      </c>
      <c r="CO89" s="1">
        <f>VLOOKUP($A89,Auxiliar_OPEX_CustosUnit!$A$4:$BT$129,COLUMN(Auxiliar_OPEX_CustosUnit!U$2),0)</f>
        <v>0</v>
      </c>
      <c r="CP89" s="1">
        <f>VLOOKUP($A89,Auxiliar_OPEX_CustosUnit!$A$4:$BT$129,COLUMN(Auxiliar_OPEX_CustosUnit!V$2),0)</f>
        <v>0</v>
      </c>
      <c r="CQ89" s="1">
        <f>VLOOKUP($A89,Auxiliar_OPEX_CustosUnit!$A$4:$BT$129,COLUMN(Auxiliar_OPEX_CustosUnit!W$2),0)</f>
        <v>0</v>
      </c>
      <c r="CR89" s="1">
        <f>VLOOKUP($A89,Auxiliar_OPEX_CustosUnit!$A$4:$BT$129,COLUMN(Auxiliar_OPEX_CustosUnit!X$2),0)</f>
        <v>0</v>
      </c>
      <c r="CS89" s="1">
        <f>VLOOKUP($A89,Auxiliar_OPEX_CustosUnit!$A$4:$BT$129,COLUMN(Auxiliar_OPEX_CustosUnit!Y$2),0)</f>
        <v>0</v>
      </c>
      <c r="CT89" s="1">
        <f>VLOOKUP($A89,Auxiliar_OPEX_CustosUnit!$A$4:$BT$129,COLUMN(Auxiliar_OPEX_CustosUnit!Z$2),0)</f>
        <v>0</v>
      </c>
      <c r="CU89" s="1">
        <f>VLOOKUP($A89,Auxiliar_OPEX_CustosUnit!$A$4:$BT$129,COLUMN(Auxiliar_OPEX_CustosUnit!AA$2),0)</f>
        <v>0</v>
      </c>
      <c r="CV89" s="1">
        <f>VLOOKUP($A89,Auxiliar_OPEX_CustosUnit!$A$4:$BT$129,COLUMN(Auxiliar_OPEX_CustosUnit!AB$2),0)</f>
        <v>0</v>
      </c>
      <c r="CW89" s="1">
        <f>VLOOKUP($A89,Auxiliar_OPEX_CustosUnit!$A$4:$BT$129,COLUMN(Auxiliar_OPEX_CustosUnit!AC$2),0)</f>
        <v>0</v>
      </c>
      <c r="CX89" s="1">
        <f>VLOOKUP($A89,Auxiliar_OPEX_CustosUnit!$A$4:$BT$129,COLUMN(Auxiliar_OPEX_CustosUnit!AD$2),0)</f>
        <v>0</v>
      </c>
      <c r="CY89" s="1">
        <f>VLOOKUP($A89,Auxiliar_OPEX_CustosUnit!$A$4:$BT$129,COLUMN(Auxiliar_OPEX_CustosUnit!AE$2),0)</f>
        <v>0</v>
      </c>
      <c r="CZ89" s="1">
        <f>VLOOKUP($A89,Auxiliar_OPEX_CustosUnit!$A$4:$BT$129,COLUMN(Auxiliar_OPEX_CustosUnit!AF$2),0)</f>
        <v>0</v>
      </c>
      <c r="DA89" s="1">
        <f>VLOOKUP($A89,Auxiliar_OPEX_CustosUnit!$A$4:$BT$129,COLUMN(Auxiliar_OPEX_CustosUnit!AG$2),0)</f>
        <v>0</v>
      </c>
      <c r="DB89" s="1">
        <f>VLOOKUP($A89,Auxiliar_OPEX_CustosUnit!$A$4:$BT$129,COLUMN(Auxiliar_OPEX_CustosUnit!AH$2),0)</f>
        <v>0</v>
      </c>
      <c r="DC89" s="1">
        <f>VLOOKUP($A89,Auxiliar_OPEX_CustosUnit!$A$4:$BT$129,COLUMN(Auxiliar_OPEX_CustosUnit!AI$2),0)</f>
        <v>0</v>
      </c>
      <c r="DD89" s="1">
        <f>VLOOKUP($A89,Auxiliar_OPEX_CustosUnit!$A$4:$BT$129,COLUMN(Auxiliar_OPEX_CustosUnit!AJ$2),0)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0</v>
      </c>
      <c r="E90" s="51">
        <f ca="1">SUMPRODUCT($CM90:$DD90,INDIRECT(ADDRESS(E$2,$DH$2)):INDIRECT(ADDRESS(E$2,$DY$2)))</f>
        <v>0</v>
      </c>
      <c r="F90" s="51">
        <f ca="1">SUMPRODUCT($CM90:$DD90,INDIRECT(ADDRESS(F$2,$DH$2)):INDIRECT(ADDRESS(F$2,$DY$2)))</f>
        <v>0</v>
      </c>
      <c r="G90" s="51">
        <f ca="1">SUMPRODUCT($CM90:$DD90,INDIRECT(ADDRESS(G$2,$DH$2)):INDIRECT(ADDRESS(G$2,$DY$2)))</f>
        <v>0</v>
      </c>
      <c r="H90" s="51">
        <f ca="1">SUMPRODUCT($CM90:$DD90,INDIRECT(ADDRESS(H$2,$DH$2)):INDIRECT(ADDRESS(H$2,$DY$2)))</f>
        <v>0</v>
      </c>
      <c r="I90" s="51">
        <f ca="1">SUMPRODUCT($CM90:$DD90,INDIRECT(ADDRESS(I$2,$DH$2)):INDIRECT(ADDRESS(I$2,$DY$2)))</f>
        <v>0</v>
      </c>
      <c r="J90" s="51">
        <f ca="1">SUMPRODUCT($CM90:$DD90,INDIRECT(ADDRESS(J$2,$DH$2)):INDIRECT(ADDRESS(J$2,$DY$2)))</f>
        <v>0</v>
      </c>
      <c r="K90" s="51">
        <f ca="1">SUMPRODUCT($CM90:$DD90,INDIRECT(ADDRESS(K$2,$DH$2)):INDIRECT(ADDRESS(K$2,$DY$2)))</f>
        <v>0</v>
      </c>
      <c r="L90" s="51">
        <f ca="1">SUMPRODUCT($CM90:$DD90,INDIRECT(ADDRESS(L$2,$DH$2)):INDIRECT(ADDRESS(L$2,$DY$2)))</f>
        <v>0</v>
      </c>
      <c r="M90" s="51">
        <f ca="1">SUMPRODUCT($CM90:$DD90,INDIRECT(ADDRESS(M$2,$DH$2)):INDIRECT(ADDRESS(M$2,$DY$2)))</f>
        <v>0</v>
      </c>
      <c r="N90" s="51">
        <f ca="1">SUMPRODUCT($CM90:$DD90,INDIRECT(ADDRESS(N$2,$DH$2)):INDIRECT(ADDRESS(N$2,$DY$2)))</f>
        <v>0</v>
      </c>
      <c r="O90" s="51">
        <f ca="1">SUMPRODUCT($CM90:$DD90,INDIRECT(ADDRESS(O$2,$DH$2)):INDIRECT(ADDRESS(O$2,$DY$2)))</f>
        <v>0</v>
      </c>
      <c r="P90" s="51">
        <f ca="1">SUMPRODUCT($CM90:$DD90,INDIRECT(ADDRESS(P$2,$DH$2)):INDIRECT(ADDRESS(P$2,$DY$2)))</f>
        <v>0</v>
      </c>
      <c r="Q90" s="51">
        <f ca="1">SUMPRODUCT($CM90:$DD90,INDIRECT(ADDRESS(Q$2,$DH$2)):INDIRECT(ADDRESS(Q$2,$DY$2)))</f>
        <v>0</v>
      </c>
      <c r="R90" s="51">
        <f ca="1">SUMPRODUCT($CM90:$DD90,INDIRECT(ADDRESS(R$2,$DH$2)):INDIRECT(ADDRESS(R$2,$DY$2)))</f>
        <v>0</v>
      </c>
      <c r="S90" s="51">
        <f ca="1">SUMPRODUCT($CM90:$DD90,INDIRECT(ADDRESS(S$2,$DH$2)):INDIRECT(ADDRESS(S$2,$DY$2)))</f>
        <v>0</v>
      </c>
      <c r="T90" s="51">
        <f ca="1">SUMPRODUCT($CM90:$DD90,INDIRECT(ADDRESS(T$2,$DH$2)):INDIRECT(ADDRESS(T$2,$DY$2)))</f>
        <v>0</v>
      </c>
      <c r="U90" s="51">
        <f ca="1">SUMPRODUCT($CM90:$DD90,INDIRECT(ADDRESS(U$2,$DH$2)):INDIRECT(ADDRESS(U$2,$DY$2)))</f>
        <v>0</v>
      </c>
      <c r="V90" s="51">
        <f ca="1">SUMPRODUCT($CM90:$DD90,INDIRECT(ADDRESS(V$2,$DH$2)):INDIRECT(ADDRESS(V$2,$DY$2)))</f>
        <v>0</v>
      </c>
      <c r="W90" s="51">
        <f ca="1">SUMPRODUCT($CM90:$DD90,INDIRECT(ADDRESS(W$2,$DH$2)):INDIRECT(ADDRESS(W$2,$DY$2)))</f>
        <v>0</v>
      </c>
      <c r="X90" s="51">
        <f ca="1">SUMPRODUCT($CM90:$DD90,INDIRECT(ADDRESS(X$2,$DH$2)):INDIRECT(ADDRESS(X$2,$DY$2)))</f>
        <v>0</v>
      </c>
      <c r="Y90" s="51">
        <f ca="1">SUMPRODUCT($CM90:$DD90,INDIRECT(ADDRESS(Y$2,$DH$2)):INDIRECT(ADDRESS(Y$2,$DY$2)))</f>
        <v>0</v>
      </c>
      <c r="Z90" s="51">
        <f ca="1">SUMPRODUCT($CM90:$DD90,INDIRECT(ADDRESS(Z$2,$DH$2)):INDIRECT(ADDRESS(Z$2,$DY$2)))</f>
        <v>0</v>
      </c>
      <c r="AA90" s="51">
        <f ca="1">SUMPRODUCT($CM90:$DD90,INDIRECT(ADDRESS(AA$2,$DH$2)):INDIRECT(ADDRESS(AA$2,$DY$2)))</f>
        <v>0</v>
      </c>
      <c r="AB90" s="51">
        <f ca="1">SUMPRODUCT($CM90:$DD90,INDIRECT(ADDRESS(AB$2,$DH$2)):INDIRECT(ADDRESS(AB$2,$DY$2)))</f>
        <v>0</v>
      </c>
      <c r="AC90" s="51">
        <f ca="1">SUMPRODUCT($CM90:$DD90,INDIRECT(ADDRESS(AC$2,$DH$2)):INDIRECT(ADDRESS(AC$2,$DY$2)))</f>
        <v>0</v>
      </c>
      <c r="AD90" s="51">
        <f ca="1">SUMPRODUCT($CM90:$DD90,INDIRECT(ADDRESS(AD$2,$DH$2)):INDIRECT(ADDRESS(AD$2,$DY$2)))</f>
        <v>0</v>
      </c>
      <c r="AE90" s="51">
        <f ca="1">SUMPRODUCT($CM90:$DD90,INDIRECT(ADDRESS(AE$2,$DH$2)):INDIRECT(ADDRESS(AE$2,$DY$2)))</f>
        <v>0</v>
      </c>
      <c r="AF90" s="51">
        <f ca="1">SUMPRODUCT($CM90:$DD90,INDIRECT(ADDRESS(AF$2,$DH$2)):INDIRECT(ADDRESS(AF$2,$DY$2)))</f>
        <v>0</v>
      </c>
      <c r="AG90" s="51">
        <f ca="1">SUMPRODUCT($CM90:$DD90,INDIRECT(ADDRESS(AG$2,$DH$2)):INDIRECT(ADDRESS(AG$2,$DY$2)))</f>
        <v>0</v>
      </c>
      <c r="AH90" s="51">
        <f ca="1">SUMPRODUCT($CM90:$DD90,INDIRECT(ADDRESS(AH$2,$DH$2)):INDIRECT(ADDRESS(AH$2,$DY$2)))</f>
        <v>0</v>
      </c>
      <c r="AI90" s="51">
        <f ca="1">SUMPRODUCT($CM90:$DD90,INDIRECT(ADDRESS(AI$2,$DH$2)):INDIRECT(ADDRESS(AI$2,$DY$2)))</f>
        <v>0</v>
      </c>
      <c r="AJ90" s="51">
        <f ca="1">SUMPRODUCT($CM90:$DD90,INDIRECT(ADDRESS(AJ$2,$DH$2)):INDIRECT(ADDRESS(AJ$2,$DY$2)))</f>
        <v>0</v>
      </c>
      <c r="AK90" s="51">
        <f ca="1">SUMPRODUCT($CM90:$DD90,INDIRECT(ADDRESS(AK$2,$DH$2)):INDIRECT(ADDRESS(AK$2,$DY$2)))</f>
        <v>0</v>
      </c>
      <c r="AL90" s="51">
        <f ca="1">SUMPRODUCT($CM90:$DD90,INDIRECT(ADDRESS(AL$2,$DH$2)):INDIRECT(ADDRESS(AL$2,$DY$2)))</f>
        <v>0</v>
      </c>
      <c r="AM90" s="51">
        <f ca="1">SUMPRODUCT($CM90:$DD90,INDIRECT(ADDRESS(AM$2,$DH$2)):INDIRECT(ADDRESS(AM$2,$DY$2)))</f>
        <v>0</v>
      </c>
      <c r="AN90" s="51">
        <f ca="1">SUMPRODUCT($CM90:$DD90,INDIRECT(ADDRESS(AN$2,$DH$2)):INDIRECT(ADDRESS(AN$2,$DY$2)))</f>
        <v>0</v>
      </c>
      <c r="AO90" s="51">
        <f ca="1">SUMPRODUCT($CM90:$DD90,INDIRECT(ADDRESS(AO$2,$DH$2)):INDIRECT(ADDRESS(AO$2,$DY$2)))</f>
        <v>0</v>
      </c>
      <c r="AP90" s="51">
        <f ca="1">SUMPRODUCT($CM90:$DD90,INDIRECT(ADDRESS(AP$2,$DH$2)):INDIRECT(ADDRESS(AP$2,$DY$2)))</f>
        <v>0</v>
      </c>
      <c r="AQ90" s="51">
        <f ca="1">SUMPRODUCT($CM90:$DD90,INDIRECT(ADDRESS(AQ$2,$DH$2)):INDIRECT(ADDRESS(AQ$2,$DY$2)))</f>
        <v>0</v>
      </c>
      <c r="AR90" s="51">
        <f ca="1">SUMPRODUCT($CM90:$DD90,INDIRECT(ADDRESS(AR$2,$DH$2)):INDIRECT(ADDRESS(AR$2,$DY$2)))</f>
        <v>0</v>
      </c>
      <c r="AS90" s="51">
        <f ca="1">SUMPRODUCT($CM90:$DD90,INDIRECT(ADDRESS(AS$2,$DH$2)):INDIRECT(ADDRESS(AS$2,$DY$2)))</f>
        <v>0</v>
      </c>
      <c r="AT90" s="51">
        <f ca="1">SUMPRODUCT($CM90:$DD90,INDIRECT(ADDRESS(AT$2,$DH$2)):INDIRECT(ADDRESS(AT$2,$DY$2)))</f>
        <v>0</v>
      </c>
      <c r="AU90" s="51">
        <f ca="1">SUMPRODUCT($CM90:$DD90,INDIRECT(ADDRESS(AU$2,$DH$2)):INDIRECT(ADDRESS(AU$2,$DY$2)))</f>
        <v>0</v>
      </c>
      <c r="AV90" s="51">
        <f ca="1">SUMPRODUCT($CM90:$DD90,INDIRECT(ADDRESS(AV$2,$DH$2)):INDIRECT(ADDRESS(AV$2,$DY$2)))</f>
        <v>0</v>
      </c>
      <c r="AW90" s="51">
        <f ca="1">SUMPRODUCT($CM90:$DD90,INDIRECT(ADDRESS(AW$2,$DH$2)):INDIRECT(ADDRESS(AW$2,$DY$2)))</f>
        <v>0</v>
      </c>
      <c r="AX90" s="51">
        <f ca="1">SUMPRODUCT($CM90:$DD90,INDIRECT(ADDRESS(AX$2,$DH$2)):INDIRECT(ADDRESS(AX$2,$DY$2)))</f>
        <v>0</v>
      </c>
      <c r="AY90" s="51">
        <f ca="1">SUMPRODUCT($CM90:$DD90,INDIRECT(ADDRESS(AY$2,$DH$2)):INDIRECT(ADDRESS(AY$2,$DY$2)))</f>
        <v>0</v>
      </c>
      <c r="AZ90" s="51">
        <f ca="1">SUMPRODUCT($CM90:$DD90,INDIRECT(ADDRESS(AZ$2,$DH$2)):INDIRECT(ADDRESS(AZ$2,$DY$2)))</f>
        <v>0</v>
      </c>
      <c r="BA90" s="51">
        <f ca="1">SUMPRODUCT($CM90:$DD90,INDIRECT(ADDRESS(BA$2,$DH$2)):INDIRECT(ADDRESS(BA$2,$DY$2)))</f>
        <v>0</v>
      </c>
      <c r="BB90" s="51">
        <f ca="1">SUMPRODUCT($CM90:$DD90,INDIRECT(ADDRESS(BB$2,$DH$2)):INDIRECT(ADDRESS(BB$2,$DY$2)))</f>
        <v>0</v>
      </c>
      <c r="BC90" s="51">
        <f ca="1">SUMPRODUCT($CM90:$DD90,INDIRECT(ADDRESS(BC$2,$DH$2)):INDIRECT(ADDRESS(BC$2,$DY$2)))</f>
        <v>0</v>
      </c>
      <c r="BD90" s="51">
        <f ca="1">SUMPRODUCT($CM90:$DD90,INDIRECT(ADDRESS(BD$2,$DH$2)):INDIRECT(ADDRESS(BD$2,$DY$2)))</f>
        <v>0</v>
      </c>
      <c r="BE90" s="51">
        <f ca="1">SUMPRODUCT($CM90:$DD90,INDIRECT(ADDRESS(BE$2,$DH$2)):INDIRECT(ADDRESS(BE$2,$DY$2)))</f>
        <v>0</v>
      </c>
      <c r="BF90" s="51">
        <f ca="1">SUMPRODUCT($CM90:$DD90,INDIRECT(ADDRESS(BF$2,$DH$2)):INDIRECT(ADDRESS(BF$2,$DY$2)))</f>
        <v>0</v>
      </c>
      <c r="BG90" s="51">
        <f ca="1">SUMPRODUCT($CM90:$DD90,INDIRECT(ADDRESS(BG$2,$DH$2)):INDIRECT(ADDRESS(BG$2,$DY$2)))</f>
        <v>0</v>
      </c>
      <c r="BH90" s="51">
        <f ca="1">SUMPRODUCT($CM90:$DD90,INDIRECT(ADDRESS(BH$2,$DH$2)):INDIRECT(ADDRESS(BH$2,$DY$2)))</f>
        <v>0</v>
      </c>
      <c r="BI90" s="51">
        <f ca="1">SUMPRODUCT($CM90:$DD90,INDIRECT(ADDRESS(BI$2,$DH$2)):INDIRECT(ADDRESS(BI$2,$DY$2)))</f>
        <v>0</v>
      </c>
      <c r="BJ90" s="51">
        <f ca="1">SUMPRODUCT($CM90:$DD90,INDIRECT(ADDRESS(BJ$2,$DH$2)):INDIRECT(ADDRESS(BJ$2,$DY$2)))</f>
        <v>0</v>
      </c>
      <c r="BK90" s="51">
        <f ca="1">SUMPRODUCT($CM90:$DD90,INDIRECT(ADDRESS(BK$2,$DH$2)):INDIRECT(ADDRESS(BK$2,$DY$2)))</f>
        <v>0</v>
      </c>
      <c r="BL90" s="51">
        <f ca="1">SUMPRODUCT($CM90:$DD90,INDIRECT(ADDRESS(BL$2,$DH$2)):INDIRECT(ADDRESS(BL$2,$DY$2)))</f>
        <v>0</v>
      </c>
      <c r="BM90" s="51">
        <f ca="1">SUMPRODUCT($CM90:$DD90,INDIRECT(ADDRESS(BM$2,$DH$2)):INDIRECT(ADDRESS(BM$2,$DY$2)))</f>
        <v>0</v>
      </c>
      <c r="BN90" s="51">
        <f ca="1">SUMPRODUCT($CM90:$DD90,INDIRECT(ADDRESS(BN$2,$DH$2)):INDIRECT(ADDRESS(BN$2,$DY$2)))</f>
        <v>0</v>
      </c>
      <c r="BO90" s="51">
        <f ca="1">SUMPRODUCT($CM90:$DD90,INDIRECT(ADDRESS(BO$2,$DH$2)):INDIRECT(ADDRESS(BO$2,$DY$2)))</f>
        <v>0</v>
      </c>
      <c r="BP90" s="51">
        <f ca="1">SUMPRODUCT($CM90:$DD90,INDIRECT(ADDRESS(BP$2,$DH$2)):INDIRECT(ADDRESS(BP$2,$DY$2)))</f>
        <v>0</v>
      </c>
      <c r="BQ90" s="51">
        <f ca="1">SUMPRODUCT($CM90:$DD90,INDIRECT(ADDRESS(BQ$2,$DH$2)):INDIRECT(ADDRESS(BQ$2,$DY$2)))</f>
        <v>0</v>
      </c>
      <c r="BR90" s="51">
        <f ca="1">SUMPRODUCT($CM90:$DD90,INDIRECT(ADDRESS(BR$2,$DH$2)):INDIRECT(ADDRESS(BR$2,$DY$2)))</f>
        <v>0</v>
      </c>
      <c r="BS90" s="51">
        <f ca="1">SUMPRODUCT($CM90:$DD90,INDIRECT(ADDRESS(BS$2,$DH$2)):INDIRECT(ADDRESS(BS$2,$DY$2)))</f>
        <v>0</v>
      </c>
      <c r="BT90" s="51">
        <f ca="1">SUMPRODUCT($CM90:$DD90,INDIRECT(ADDRESS(BT$2,$DH$2)):INDIRECT(ADDRESS(BT$2,$DY$2)))</f>
        <v>0</v>
      </c>
      <c r="BU90" s="51">
        <f ca="1">SUMPRODUCT($CM90:$DD90,INDIRECT(ADDRESS(BU$2,$DH$2)):INDIRECT(ADDRESS(BU$2,$DY$2)))</f>
        <v>0</v>
      </c>
      <c r="BV90" s="51">
        <f ca="1">SUMPRODUCT($CM90:$DD90,INDIRECT(ADDRESS(BV$2,$DH$2)):INDIRECT(ADDRESS(BV$2,$DY$2)))</f>
        <v>0</v>
      </c>
      <c r="BW90" s="51">
        <f ca="1">SUMPRODUCT($CM90:$DD90,INDIRECT(ADDRESS(BW$2,$DH$2)):INDIRECT(ADDRESS(BW$2,$DY$2)))</f>
        <v>0</v>
      </c>
      <c r="BX90" s="51">
        <f ca="1">SUMPRODUCT($CM90:$DD90,INDIRECT(ADDRESS(BX$2,$DH$2)):INDIRECT(ADDRESS(BX$2,$DY$2)))</f>
        <v>0</v>
      </c>
      <c r="BY90" s="51">
        <f ca="1">SUMPRODUCT($CM90:$DD90,INDIRECT(ADDRESS(BY$2,$DH$2)):INDIRECT(ADDRESS(BY$2,$DY$2)))</f>
        <v>0</v>
      </c>
      <c r="BZ90" s="51">
        <f ca="1">SUMPRODUCT($CM90:$DD90,INDIRECT(ADDRESS(BZ$2,$DH$2)):INDIRECT(ADDRESS(BZ$2,$DY$2)))</f>
        <v>0</v>
      </c>
      <c r="CA90" s="51">
        <f ca="1">SUMPRODUCT($CM90:$DD90,INDIRECT(ADDRESS(CA$2,$DH$2)):INDIRECT(ADDRESS(CA$2,$DY$2)))</f>
        <v>0</v>
      </c>
      <c r="CB90" s="51">
        <f ca="1">SUMPRODUCT($CM90:$DD90,INDIRECT(ADDRESS(CB$2,$DH$2)):INDIRECT(ADDRESS(CB$2,$DY$2)))</f>
        <v>0</v>
      </c>
      <c r="CC90" s="51">
        <f ca="1">SUMPRODUCT($CM90:$DD90,INDIRECT(ADDRESS(CC$2,$DH$2)):INDIRECT(ADDRESS(CC$2,$DY$2)))</f>
        <v>0</v>
      </c>
      <c r="CD90" s="51">
        <f ca="1">SUMPRODUCT($CM90:$DD90,INDIRECT(ADDRESS(CD$2,$DH$2)):INDIRECT(ADDRESS(CD$2,$DY$2)))</f>
        <v>0</v>
      </c>
      <c r="CF90" s="51">
        <f t="shared" ca="1" si="11"/>
        <v>0</v>
      </c>
      <c r="CG90" s="51">
        <f t="shared" ca="1" si="11"/>
        <v>0</v>
      </c>
      <c r="CH90" s="51">
        <f t="shared" ca="1" si="11"/>
        <v>0</v>
      </c>
      <c r="CI90" s="51">
        <f t="shared" ca="1" si="11"/>
        <v>0</v>
      </c>
      <c r="CJ90" s="51">
        <f t="shared" ca="1" si="11"/>
        <v>0</v>
      </c>
      <c r="CK90" s="51">
        <f t="shared" ca="1" si="11"/>
        <v>0</v>
      </c>
      <c r="CM90" s="1">
        <f>VLOOKUP($A90,Auxiliar_OPEX_CustosUnit!$A$4:$BT$129,COLUMN(Auxiliar_OPEX_CustosUnit!S$2),0)</f>
        <v>0</v>
      </c>
      <c r="CN90" s="1">
        <f>VLOOKUP($A90,Auxiliar_OPEX_CustosUnit!$A$4:$BT$129,COLUMN(Auxiliar_OPEX_CustosUnit!T$2),0)</f>
        <v>0</v>
      </c>
      <c r="CO90" s="1">
        <f>VLOOKUP($A90,Auxiliar_OPEX_CustosUnit!$A$4:$BT$129,COLUMN(Auxiliar_OPEX_CustosUnit!U$2),0)</f>
        <v>0</v>
      </c>
      <c r="CP90" s="1">
        <f>VLOOKUP($A90,Auxiliar_OPEX_CustosUnit!$A$4:$BT$129,COLUMN(Auxiliar_OPEX_CustosUnit!V$2),0)</f>
        <v>0</v>
      </c>
      <c r="CQ90" s="1">
        <f>VLOOKUP($A90,Auxiliar_OPEX_CustosUnit!$A$4:$BT$129,COLUMN(Auxiliar_OPEX_CustosUnit!W$2),0)</f>
        <v>0</v>
      </c>
      <c r="CR90" s="1">
        <f>VLOOKUP($A90,Auxiliar_OPEX_CustosUnit!$A$4:$BT$129,COLUMN(Auxiliar_OPEX_CustosUnit!X$2),0)</f>
        <v>0</v>
      </c>
      <c r="CS90" s="1">
        <f>VLOOKUP($A90,Auxiliar_OPEX_CustosUnit!$A$4:$BT$129,COLUMN(Auxiliar_OPEX_CustosUnit!Y$2),0)</f>
        <v>0</v>
      </c>
      <c r="CT90" s="1">
        <f>VLOOKUP($A90,Auxiliar_OPEX_CustosUnit!$A$4:$BT$129,COLUMN(Auxiliar_OPEX_CustosUnit!Z$2),0)</f>
        <v>0</v>
      </c>
      <c r="CU90" s="1">
        <f>VLOOKUP($A90,Auxiliar_OPEX_CustosUnit!$A$4:$BT$129,COLUMN(Auxiliar_OPEX_CustosUnit!AA$2),0)</f>
        <v>0</v>
      </c>
      <c r="CV90" s="1">
        <f>VLOOKUP($A90,Auxiliar_OPEX_CustosUnit!$A$4:$BT$129,COLUMN(Auxiliar_OPEX_CustosUnit!AB$2),0)</f>
        <v>0</v>
      </c>
      <c r="CW90" s="1">
        <f>VLOOKUP($A90,Auxiliar_OPEX_CustosUnit!$A$4:$BT$129,COLUMN(Auxiliar_OPEX_CustosUnit!AC$2),0)</f>
        <v>0</v>
      </c>
      <c r="CX90" s="1">
        <f>VLOOKUP($A90,Auxiliar_OPEX_CustosUnit!$A$4:$BT$129,COLUMN(Auxiliar_OPEX_CustosUnit!AD$2),0)</f>
        <v>0</v>
      </c>
      <c r="CY90" s="1">
        <f>VLOOKUP($A90,Auxiliar_OPEX_CustosUnit!$A$4:$BT$129,COLUMN(Auxiliar_OPEX_CustosUnit!AE$2),0)</f>
        <v>0</v>
      </c>
      <c r="CZ90" s="1">
        <f>VLOOKUP($A90,Auxiliar_OPEX_CustosUnit!$A$4:$BT$129,COLUMN(Auxiliar_OPEX_CustosUnit!AF$2),0)</f>
        <v>0</v>
      </c>
      <c r="DA90" s="1">
        <f>VLOOKUP($A90,Auxiliar_OPEX_CustosUnit!$A$4:$BT$129,COLUMN(Auxiliar_OPEX_CustosUnit!AG$2),0)</f>
        <v>0</v>
      </c>
      <c r="DB90" s="1">
        <f>VLOOKUP($A90,Auxiliar_OPEX_CustosUnit!$A$4:$BT$129,COLUMN(Auxiliar_OPEX_CustosUnit!AH$2),0)</f>
        <v>0</v>
      </c>
      <c r="DC90" s="1">
        <f>VLOOKUP($A90,Auxiliar_OPEX_CustosUnit!$A$4:$BT$129,COLUMN(Auxiliar_OPEX_CustosUnit!AI$2),0)</f>
        <v>0</v>
      </c>
      <c r="DD90" s="1">
        <f>VLOOKUP($A90,Auxiliar_OPEX_CustosUnit!$A$4:$BT$129,COLUMN(Auxiliar_OPEX_CustosUnit!AJ$2),0)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12.270559666457199</v>
      </c>
      <c r="E91" s="51">
        <f ca="1">SUMPRODUCT($CM91:$DD91,INDIRECT(ADDRESS(E$2,$DH$2)):INDIRECT(ADDRESS(E$2,$DY$2)))</f>
        <v>12.270559666457199</v>
      </c>
      <c r="F91" s="51">
        <f ca="1">SUMPRODUCT($CM91:$DD91,INDIRECT(ADDRESS(F$2,$DH$2)):INDIRECT(ADDRESS(F$2,$DY$2)))</f>
        <v>12.270559666457199</v>
      </c>
      <c r="G91" s="51">
        <f ca="1">SUMPRODUCT($CM91:$DD91,INDIRECT(ADDRESS(G$2,$DH$2)):INDIRECT(ADDRESS(G$2,$DY$2)))</f>
        <v>12.270559666457199</v>
      </c>
      <c r="H91" s="51">
        <f ca="1">SUMPRODUCT($CM91:$DD91,INDIRECT(ADDRESS(H$2,$DH$2)):INDIRECT(ADDRESS(H$2,$DY$2)))</f>
        <v>12.270559666457199</v>
      </c>
      <c r="I91" s="51">
        <f ca="1">SUMPRODUCT($CM91:$DD91,INDIRECT(ADDRESS(I$2,$DH$2)):INDIRECT(ADDRESS(I$2,$DY$2)))</f>
        <v>12.270559666457199</v>
      </c>
      <c r="J91" s="51">
        <f ca="1">SUMPRODUCT($CM91:$DD91,INDIRECT(ADDRESS(J$2,$DH$2)):INDIRECT(ADDRESS(J$2,$DY$2)))</f>
        <v>12.270559666457199</v>
      </c>
      <c r="K91" s="51">
        <f ca="1">SUMPRODUCT($CM91:$DD91,INDIRECT(ADDRESS(K$2,$DH$2)):INDIRECT(ADDRESS(K$2,$DY$2)))</f>
        <v>12.270559666457199</v>
      </c>
      <c r="L91" s="51">
        <f ca="1">SUMPRODUCT($CM91:$DD91,INDIRECT(ADDRESS(L$2,$DH$2)):INDIRECT(ADDRESS(L$2,$DY$2)))</f>
        <v>12.270559666457199</v>
      </c>
      <c r="M91" s="51">
        <f ca="1">SUMPRODUCT($CM91:$DD91,INDIRECT(ADDRESS(M$2,$DH$2)):INDIRECT(ADDRESS(M$2,$DY$2)))</f>
        <v>12.270559666457199</v>
      </c>
      <c r="N91" s="51">
        <f ca="1">SUMPRODUCT($CM91:$DD91,INDIRECT(ADDRESS(N$2,$DH$2)):INDIRECT(ADDRESS(N$2,$DY$2)))</f>
        <v>12.270559666457199</v>
      </c>
      <c r="O91" s="51">
        <f ca="1">SUMPRODUCT($CM91:$DD91,INDIRECT(ADDRESS(O$2,$DH$2)):INDIRECT(ADDRESS(O$2,$DY$2)))</f>
        <v>12.270559666457199</v>
      </c>
      <c r="P91" s="51">
        <f ca="1">SUMPRODUCT($CM91:$DD91,INDIRECT(ADDRESS(P$2,$DH$2)):INDIRECT(ADDRESS(P$2,$DY$2)))</f>
        <v>12.270559666457199</v>
      </c>
      <c r="Q91" s="51">
        <f ca="1">SUMPRODUCT($CM91:$DD91,INDIRECT(ADDRESS(Q$2,$DH$2)):INDIRECT(ADDRESS(Q$2,$DY$2)))</f>
        <v>12.270559666457199</v>
      </c>
      <c r="R91" s="51">
        <f ca="1">SUMPRODUCT($CM91:$DD91,INDIRECT(ADDRESS(R$2,$DH$2)):INDIRECT(ADDRESS(R$2,$DY$2)))</f>
        <v>12.270559666457199</v>
      </c>
      <c r="S91" s="51">
        <f ca="1">SUMPRODUCT($CM91:$DD91,INDIRECT(ADDRESS(S$2,$DH$2)):INDIRECT(ADDRESS(S$2,$DY$2)))</f>
        <v>12.270559666457199</v>
      </c>
      <c r="T91" s="51">
        <f ca="1">SUMPRODUCT($CM91:$DD91,INDIRECT(ADDRESS(T$2,$DH$2)):INDIRECT(ADDRESS(T$2,$DY$2)))</f>
        <v>12.270559666457199</v>
      </c>
      <c r="U91" s="51">
        <f ca="1">SUMPRODUCT($CM91:$DD91,INDIRECT(ADDRESS(U$2,$DH$2)):INDIRECT(ADDRESS(U$2,$DY$2)))</f>
        <v>12.270559666457199</v>
      </c>
      <c r="V91" s="51">
        <f ca="1">SUMPRODUCT($CM91:$DD91,INDIRECT(ADDRESS(V$2,$DH$2)):INDIRECT(ADDRESS(V$2,$DY$2)))</f>
        <v>12.270559666457199</v>
      </c>
      <c r="W91" s="51">
        <f ca="1">SUMPRODUCT($CM91:$DD91,INDIRECT(ADDRESS(W$2,$DH$2)):INDIRECT(ADDRESS(W$2,$DY$2)))</f>
        <v>12.270559666457199</v>
      </c>
      <c r="X91" s="51">
        <f ca="1">SUMPRODUCT($CM91:$DD91,INDIRECT(ADDRESS(X$2,$DH$2)):INDIRECT(ADDRESS(X$2,$DY$2)))</f>
        <v>12.270559666457199</v>
      </c>
      <c r="Y91" s="51">
        <f ca="1">SUMPRODUCT($CM91:$DD91,INDIRECT(ADDRESS(Y$2,$DH$2)):INDIRECT(ADDRESS(Y$2,$DY$2)))</f>
        <v>12.270559666457199</v>
      </c>
      <c r="Z91" s="51">
        <f ca="1">SUMPRODUCT($CM91:$DD91,INDIRECT(ADDRESS(Z$2,$DH$2)):INDIRECT(ADDRESS(Z$2,$DY$2)))</f>
        <v>12.270559666457199</v>
      </c>
      <c r="AA91" s="51">
        <f ca="1">SUMPRODUCT($CM91:$DD91,INDIRECT(ADDRESS(AA$2,$DH$2)):INDIRECT(ADDRESS(AA$2,$DY$2)))</f>
        <v>12.270559666457199</v>
      </c>
      <c r="AB91" s="51">
        <f ca="1">SUMPRODUCT($CM91:$DD91,INDIRECT(ADDRESS(AB$2,$DH$2)):INDIRECT(ADDRESS(AB$2,$DY$2)))</f>
        <v>12.270559666457199</v>
      </c>
      <c r="AC91" s="51">
        <f ca="1">SUMPRODUCT($CM91:$DD91,INDIRECT(ADDRESS(AC$2,$DH$2)):INDIRECT(ADDRESS(AC$2,$DY$2)))</f>
        <v>12.270559666457199</v>
      </c>
      <c r="AD91" s="51">
        <f ca="1">SUMPRODUCT($CM91:$DD91,INDIRECT(ADDRESS(AD$2,$DH$2)):INDIRECT(ADDRESS(AD$2,$DY$2)))</f>
        <v>12.270559666457199</v>
      </c>
      <c r="AE91" s="51">
        <f ca="1">SUMPRODUCT($CM91:$DD91,INDIRECT(ADDRESS(AE$2,$DH$2)):INDIRECT(ADDRESS(AE$2,$DY$2)))</f>
        <v>12.270559666457199</v>
      </c>
      <c r="AF91" s="51">
        <f ca="1">SUMPRODUCT($CM91:$DD91,INDIRECT(ADDRESS(AF$2,$DH$2)):INDIRECT(ADDRESS(AF$2,$DY$2)))</f>
        <v>12.270559666457199</v>
      </c>
      <c r="AG91" s="51">
        <f ca="1">SUMPRODUCT($CM91:$DD91,INDIRECT(ADDRESS(AG$2,$DH$2)):INDIRECT(ADDRESS(AG$2,$DY$2)))</f>
        <v>12.270559666457199</v>
      </c>
      <c r="AH91" s="51">
        <f ca="1">SUMPRODUCT($CM91:$DD91,INDIRECT(ADDRESS(AH$2,$DH$2)):INDIRECT(ADDRESS(AH$2,$DY$2)))</f>
        <v>12.270559666457199</v>
      </c>
      <c r="AI91" s="51">
        <f ca="1">SUMPRODUCT($CM91:$DD91,INDIRECT(ADDRESS(AI$2,$DH$2)):INDIRECT(ADDRESS(AI$2,$DY$2)))</f>
        <v>12.270559666457199</v>
      </c>
      <c r="AJ91" s="51">
        <f ca="1">SUMPRODUCT($CM91:$DD91,INDIRECT(ADDRESS(AJ$2,$DH$2)):INDIRECT(ADDRESS(AJ$2,$DY$2)))</f>
        <v>12.270559666457199</v>
      </c>
      <c r="AK91" s="51">
        <f ca="1">SUMPRODUCT($CM91:$DD91,INDIRECT(ADDRESS(AK$2,$DH$2)):INDIRECT(ADDRESS(AK$2,$DY$2)))</f>
        <v>12.270559666457199</v>
      </c>
      <c r="AL91" s="51">
        <f ca="1">SUMPRODUCT($CM91:$DD91,INDIRECT(ADDRESS(AL$2,$DH$2)):INDIRECT(ADDRESS(AL$2,$DY$2)))</f>
        <v>12.270559666457199</v>
      </c>
      <c r="AM91" s="51">
        <f ca="1">SUMPRODUCT($CM91:$DD91,INDIRECT(ADDRESS(AM$2,$DH$2)):INDIRECT(ADDRESS(AM$2,$DY$2)))</f>
        <v>12.270559666457199</v>
      </c>
      <c r="AN91" s="51">
        <f ca="1">SUMPRODUCT($CM91:$DD91,INDIRECT(ADDRESS(AN$2,$DH$2)):INDIRECT(ADDRESS(AN$2,$DY$2)))</f>
        <v>12.270559666457199</v>
      </c>
      <c r="AO91" s="51">
        <f ca="1">SUMPRODUCT($CM91:$DD91,INDIRECT(ADDRESS(AO$2,$DH$2)):INDIRECT(ADDRESS(AO$2,$DY$2)))</f>
        <v>12.270559666457199</v>
      </c>
      <c r="AP91" s="51">
        <f ca="1">SUMPRODUCT($CM91:$DD91,INDIRECT(ADDRESS(AP$2,$DH$2)):INDIRECT(ADDRESS(AP$2,$DY$2)))</f>
        <v>12.270559666457199</v>
      </c>
      <c r="AQ91" s="51">
        <f ca="1">SUMPRODUCT($CM91:$DD91,INDIRECT(ADDRESS(AQ$2,$DH$2)):INDIRECT(ADDRESS(AQ$2,$DY$2)))</f>
        <v>12.270559666457199</v>
      </c>
      <c r="AR91" s="51">
        <f ca="1">SUMPRODUCT($CM91:$DD91,INDIRECT(ADDRESS(AR$2,$DH$2)):INDIRECT(ADDRESS(AR$2,$DY$2)))</f>
        <v>12.270559666457199</v>
      </c>
      <c r="AS91" s="51">
        <f ca="1">SUMPRODUCT($CM91:$DD91,INDIRECT(ADDRESS(AS$2,$DH$2)):INDIRECT(ADDRESS(AS$2,$DY$2)))</f>
        <v>12.270559666457199</v>
      </c>
      <c r="AT91" s="51">
        <f ca="1">SUMPRODUCT($CM91:$DD91,INDIRECT(ADDRESS(AT$2,$DH$2)):INDIRECT(ADDRESS(AT$2,$DY$2)))</f>
        <v>12.270559666457199</v>
      </c>
      <c r="AU91" s="51">
        <f ca="1">SUMPRODUCT($CM91:$DD91,INDIRECT(ADDRESS(AU$2,$DH$2)):INDIRECT(ADDRESS(AU$2,$DY$2)))</f>
        <v>12.270559666457199</v>
      </c>
      <c r="AV91" s="51">
        <f ca="1">SUMPRODUCT($CM91:$DD91,INDIRECT(ADDRESS(AV$2,$DH$2)):INDIRECT(ADDRESS(AV$2,$DY$2)))</f>
        <v>12.270559666457199</v>
      </c>
      <c r="AW91" s="51">
        <f ca="1">SUMPRODUCT($CM91:$DD91,INDIRECT(ADDRESS(AW$2,$DH$2)):INDIRECT(ADDRESS(AW$2,$DY$2)))</f>
        <v>12.270559666457199</v>
      </c>
      <c r="AX91" s="51">
        <f ca="1">SUMPRODUCT($CM91:$DD91,INDIRECT(ADDRESS(AX$2,$DH$2)):INDIRECT(ADDRESS(AX$2,$DY$2)))</f>
        <v>12.270559666457199</v>
      </c>
      <c r="AY91" s="51">
        <f ca="1">SUMPRODUCT($CM91:$DD91,INDIRECT(ADDRESS(AY$2,$DH$2)):INDIRECT(ADDRESS(AY$2,$DY$2)))</f>
        <v>12.270559666457199</v>
      </c>
      <c r="AZ91" s="51">
        <f ca="1">SUMPRODUCT($CM91:$DD91,INDIRECT(ADDRESS(AZ$2,$DH$2)):INDIRECT(ADDRESS(AZ$2,$DY$2)))</f>
        <v>12.270559666457199</v>
      </c>
      <c r="BA91" s="51">
        <f ca="1">SUMPRODUCT($CM91:$DD91,INDIRECT(ADDRESS(BA$2,$DH$2)):INDIRECT(ADDRESS(BA$2,$DY$2)))</f>
        <v>12.270559666457199</v>
      </c>
      <c r="BB91" s="51">
        <f ca="1">SUMPRODUCT($CM91:$DD91,INDIRECT(ADDRESS(BB$2,$DH$2)):INDIRECT(ADDRESS(BB$2,$DY$2)))</f>
        <v>12.270559666457199</v>
      </c>
      <c r="BC91" s="51">
        <f ca="1">SUMPRODUCT($CM91:$DD91,INDIRECT(ADDRESS(BC$2,$DH$2)):INDIRECT(ADDRESS(BC$2,$DY$2)))</f>
        <v>12.270559666457199</v>
      </c>
      <c r="BD91" s="51">
        <f ca="1">SUMPRODUCT($CM91:$DD91,INDIRECT(ADDRESS(BD$2,$DH$2)):INDIRECT(ADDRESS(BD$2,$DY$2)))</f>
        <v>12.270559666457199</v>
      </c>
      <c r="BE91" s="51">
        <f ca="1">SUMPRODUCT($CM91:$DD91,INDIRECT(ADDRESS(BE$2,$DH$2)):INDIRECT(ADDRESS(BE$2,$DY$2)))</f>
        <v>12.270559666457199</v>
      </c>
      <c r="BF91" s="51">
        <f ca="1">SUMPRODUCT($CM91:$DD91,INDIRECT(ADDRESS(BF$2,$DH$2)):INDIRECT(ADDRESS(BF$2,$DY$2)))</f>
        <v>12.270559666457199</v>
      </c>
      <c r="BG91" s="51">
        <f ca="1">SUMPRODUCT($CM91:$DD91,INDIRECT(ADDRESS(BG$2,$DH$2)):INDIRECT(ADDRESS(BG$2,$DY$2)))</f>
        <v>12.270559666457199</v>
      </c>
      <c r="BH91" s="51">
        <f ca="1">SUMPRODUCT($CM91:$DD91,INDIRECT(ADDRESS(BH$2,$DH$2)):INDIRECT(ADDRESS(BH$2,$DY$2)))</f>
        <v>12.270559666457199</v>
      </c>
      <c r="BI91" s="51">
        <f ca="1">SUMPRODUCT($CM91:$DD91,INDIRECT(ADDRESS(BI$2,$DH$2)):INDIRECT(ADDRESS(BI$2,$DY$2)))</f>
        <v>12.270559666457199</v>
      </c>
      <c r="BJ91" s="51">
        <f ca="1">SUMPRODUCT($CM91:$DD91,INDIRECT(ADDRESS(BJ$2,$DH$2)):INDIRECT(ADDRESS(BJ$2,$DY$2)))</f>
        <v>12.270559666457199</v>
      </c>
      <c r="BK91" s="51">
        <f ca="1">SUMPRODUCT($CM91:$DD91,INDIRECT(ADDRESS(BK$2,$DH$2)):INDIRECT(ADDRESS(BK$2,$DY$2)))</f>
        <v>12.270559666457199</v>
      </c>
      <c r="BL91" s="51">
        <f ca="1">SUMPRODUCT($CM91:$DD91,INDIRECT(ADDRESS(BL$2,$DH$2)):INDIRECT(ADDRESS(BL$2,$DY$2)))</f>
        <v>12.270559666457199</v>
      </c>
      <c r="BM91" s="51">
        <f ca="1">SUMPRODUCT($CM91:$DD91,INDIRECT(ADDRESS(BM$2,$DH$2)):INDIRECT(ADDRESS(BM$2,$DY$2)))</f>
        <v>12.270559666457199</v>
      </c>
      <c r="BN91" s="51">
        <f ca="1">SUMPRODUCT($CM91:$DD91,INDIRECT(ADDRESS(BN$2,$DH$2)):INDIRECT(ADDRESS(BN$2,$DY$2)))</f>
        <v>12.270559666457199</v>
      </c>
      <c r="BO91" s="51">
        <f ca="1">SUMPRODUCT($CM91:$DD91,INDIRECT(ADDRESS(BO$2,$DH$2)):INDIRECT(ADDRESS(BO$2,$DY$2)))</f>
        <v>12.270559666457199</v>
      </c>
      <c r="BP91" s="51">
        <f ca="1">SUMPRODUCT($CM91:$DD91,INDIRECT(ADDRESS(BP$2,$DH$2)):INDIRECT(ADDRESS(BP$2,$DY$2)))</f>
        <v>12.270559666457199</v>
      </c>
      <c r="BQ91" s="51">
        <f ca="1">SUMPRODUCT($CM91:$DD91,INDIRECT(ADDRESS(BQ$2,$DH$2)):INDIRECT(ADDRESS(BQ$2,$DY$2)))</f>
        <v>12.270559666457199</v>
      </c>
      <c r="BR91" s="51">
        <f ca="1">SUMPRODUCT($CM91:$DD91,INDIRECT(ADDRESS(BR$2,$DH$2)):INDIRECT(ADDRESS(BR$2,$DY$2)))</f>
        <v>12.270559666457199</v>
      </c>
      <c r="BS91" s="51">
        <f ca="1">SUMPRODUCT($CM91:$DD91,INDIRECT(ADDRESS(BS$2,$DH$2)):INDIRECT(ADDRESS(BS$2,$DY$2)))</f>
        <v>12.270559666457199</v>
      </c>
      <c r="BT91" s="51">
        <f ca="1">SUMPRODUCT($CM91:$DD91,INDIRECT(ADDRESS(BT$2,$DH$2)):INDIRECT(ADDRESS(BT$2,$DY$2)))</f>
        <v>12.270559666457199</v>
      </c>
      <c r="BU91" s="51">
        <f ca="1">SUMPRODUCT($CM91:$DD91,INDIRECT(ADDRESS(BU$2,$DH$2)):INDIRECT(ADDRESS(BU$2,$DY$2)))</f>
        <v>12.270559666457199</v>
      </c>
      <c r="BV91" s="51">
        <f ca="1">SUMPRODUCT($CM91:$DD91,INDIRECT(ADDRESS(BV$2,$DH$2)):INDIRECT(ADDRESS(BV$2,$DY$2)))</f>
        <v>12.270559666457199</v>
      </c>
      <c r="BW91" s="51">
        <f ca="1">SUMPRODUCT($CM91:$DD91,INDIRECT(ADDRESS(BW$2,$DH$2)):INDIRECT(ADDRESS(BW$2,$DY$2)))</f>
        <v>12.270559666457199</v>
      </c>
      <c r="BX91" s="51">
        <f ca="1">SUMPRODUCT($CM91:$DD91,INDIRECT(ADDRESS(BX$2,$DH$2)):INDIRECT(ADDRESS(BX$2,$DY$2)))</f>
        <v>12.270559666457199</v>
      </c>
      <c r="BY91" s="51">
        <f ca="1">SUMPRODUCT($CM91:$DD91,INDIRECT(ADDRESS(BY$2,$DH$2)):INDIRECT(ADDRESS(BY$2,$DY$2)))</f>
        <v>12.270559666457199</v>
      </c>
      <c r="BZ91" s="51">
        <f ca="1">SUMPRODUCT($CM91:$DD91,INDIRECT(ADDRESS(BZ$2,$DH$2)):INDIRECT(ADDRESS(BZ$2,$DY$2)))</f>
        <v>12.270559666457199</v>
      </c>
      <c r="CA91" s="51">
        <f ca="1">SUMPRODUCT($CM91:$DD91,INDIRECT(ADDRESS(CA$2,$DH$2)):INDIRECT(ADDRESS(CA$2,$DY$2)))</f>
        <v>12.270559666457199</v>
      </c>
      <c r="CB91" s="51">
        <f ca="1">SUMPRODUCT($CM91:$DD91,INDIRECT(ADDRESS(CB$2,$DH$2)):INDIRECT(ADDRESS(CB$2,$DY$2)))</f>
        <v>12.270559666457199</v>
      </c>
      <c r="CC91" s="51">
        <f ca="1">SUMPRODUCT($CM91:$DD91,INDIRECT(ADDRESS(CC$2,$DH$2)):INDIRECT(ADDRESS(CC$2,$DY$2)))</f>
        <v>12.270559666457199</v>
      </c>
      <c r="CD91" s="51">
        <f ca="1">SUMPRODUCT($CM91:$DD91,INDIRECT(ADDRESS(CD$2,$DH$2)):INDIRECT(ADDRESS(CD$2,$DY$2)))</f>
        <v>12.270559666457199</v>
      </c>
      <c r="CF91" s="51">
        <f t="shared" ca="1" si="11"/>
        <v>147.2467159974864</v>
      </c>
      <c r="CG91" s="51">
        <f t="shared" ca="1" si="11"/>
        <v>147.2467159974864</v>
      </c>
      <c r="CH91" s="51">
        <f t="shared" ca="1" si="11"/>
        <v>147.2467159974864</v>
      </c>
      <c r="CI91" s="51">
        <f t="shared" ca="1" si="11"/>
        <v>147.2467159974864</v>
      </c>
      <c r="CJ91" s="51">
        <f t="shared" ca="1" si="11"/>
        <v>147.2467159974864</v>
      </c>
      <c r="CK91" s="51">
        <f t="shared" ca="1" si="11"/>
        <v>147.2467159974864</v>
      </c>
      <c r="CM91" s="1">
        <f>VLOOKUP($A91,Auxiliar_OPEX_CustosUnit!$A$4:$BT$129,COLUMN(Auxiliar_OPEX_CustosUnit!S$2),0)</f>
        <v>0</v>
      </c>
      <c r="CN91" s="1">
        <f>VLOOKUP($A91,Auxiliar_OPEX_CustosUnit!$A$4:$BT$129,COLUMN(Auxiliar_OPEX_CustosUnit!T$2),0)</f>
        <v>0</v>
      </c>
      <c r="CO91" s="1">
        <f>VLOOKUP($A91,Auxiliar_OPEX_CustosUnit!$A$4:$BT$129,COLUMN(Auxiliar_OPEX_CustosUnit!U$2),0)</f>
        <v>12.270559666457199</v>
      </c>
      <c r="CP91" s="1">
        <f>VLOOKUP($A91,Auxiliar_OPEX_CustosUnit!$A$4:$BT$129,COLUMN(Auxiliar_OPEX_CustosUnit!V$2),0)</f>
        <v>0</v>
      </c>
      <c r="CQ91" s="1">
        <f>VLOOKUP($A91,Auxiliar_OPEX_CustosUnit!$A$4:$BT$129,COLUMN(Auxiliar_OPEX_CustosUnit!W$2),0)</f>
        <v>0</v>
      </c>
      <c r="CR91" s="1">
        <f>VLOOKUP($A91,Auxiliar_OPEX_CustosUnit!$A$4:$BT$129,COLUMN(Auxiliar_OPEX_CustosUnit!X$2),0)</f>
        <v>0</v>
      </c>
      <c r="CS91" s="1">
        <f>VLOOKUP($A91,Auxiliar_OPEX_CustosUnit!$A$4:$BT$129,COLUMN(Auxiliar_OPEX_CustosUnit!Y$2),0)</f>
        <v>0</v>
      </c>
      <c r="CT91" s="1">
        <f>VLOOKUP($A91,Auxiliar_OPEX_CustosUnit!$A$4:$BT$129,COLUMN(Auxiliar_OPEX_CustosUnit!Z$2),0)</f>
        <v>0</v>
      </c>
      <c r="CU91" s="1">
        <f>VLOOKUP($A91,Auxiliar_OPEX_CustosUnit!$A$4:$BT$129,COLUMN(Auxiliar_OPEX_CustosUnit!AA$2),0)</f>
        <v>0</v>
      </c>
      <c r="CV91" s="1">
        <f>VLOOKUP($A91,Auxiliar_OPEX_CustosUnit!$A$4:$BT$129,COLUMN(Auxiliar_OPEX_CustosUnit!AB$2),0)</f>
        <v>0</v>
      </c>
      <c r="CW91" s="1">
        <f>VLOOKUP($A91,Auxiliar_OPEX_CustosUnit!$A$4:$BT$129,COLUMN(Auxiliar_OPEX_CustosUnit!AC$2),0)</f>
        <v>0</v>
      </c>
      <c r="CX91" s="1">
        <f>VLOOKUP($A91,Auxiliar_OPEX_CustosUnit!$A$4:$BT$129,COLUMN(Auxiliar_OPEX_CustosUnit!AD$2),0)</f>
        <v>0</v>
      </c>
      <c r="CY91" s="1">
        <f>VLOOKUP($A91,Auxiliar_OPEX_CustosUnit!$A$4:$BT$129,COLUMN(Auxiliar_OPEX_CustosUnit!AE$2),0)</f>
        <v>0</v>
      </c>
      <c r="CZ91" s="1">
        <f>VLOOKUP($A91,Auxiliar_OPEX_CustosUnit!$A$4:$BT$129,COLUMN(Auxiliar_OPEX_CustosUnit!AF$2),0)</f>
        <v>0</v>
      </c>
      <c r="DA91" s="1">
        <f>VLOOKUP($A91,Auxiliar_OPEX_CustosUnit!$A$4:$BT$129,COLUMN(Auxiliar_OPEX_CustosUnit!AG$2),0)</f>
        <v>0</v>
      </c>
      <c r="DB91" s="1">
        <f>VLOOKUP($A91,Auxiliar_OPEX_CustosUnit!$A$4:$BT$129,COLUMN(Auxiliar_OPEX_CustosUnit!AH$2),0)</f>
        <v>0</v>
      </c>
      <c r="DC91" s="1">
        <f>VLOOKUP($A91,Auxiliar_OPEX_CustosUnit!$A$4:$BT$129,COLUMN(Auxiliar_OPEX_CustosUnit!AI$2),0)</f>
        <v>0</v>
      </c>
      <c r="DD91" s="1">
        <f>VLOOKUP($A91,Auxiliar_OPEX_CustosUnit!$A$4:$BT$129,COLUMN(Auxiliar_OPEX_CustosUnit!AJ$2),0)</f>
        <v>0</v>
      </c>
    </row>
    <row r="92" spans="1:129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18.274718395200299</v>
      </c>
      <c r="E92" s="51">
        <f ca="1">SUMPRODUCT($CM92:$DD92,INDIRECT(ADDRESS(E$2,$DH$2)):INDIRECT(ADDRESS(E$2,$DY$2)))</f>
        <v>18.274718395200299</v>
      </c>
      <c r="F92" s="51">
        <f ca="1">SUMPRODUCT($CM92:$DD92,INDIRECT(ADDRESS(F$2,$DH$2)):INDIRECT(ADDRESS(F$2,$DY$2)))</f>
        <v>18.274718395200299</v>
      </c>
      <c r="G92" s="51">
        <f ca="1">SUMPRODUCT($CM92:$DD92,INDIRECT(ADDRESS(G$2,$DH$2)):INDIRECT(ADDRESS(G$2,$DY$2)))</f>
        <v>18.274718395200299</v>
      </c>
      <c r="H92" s="51">
        <f ca="1">SUMPRODUCT($CM92:$DD92,INDIRECT(ADDRESS(H$2,$DH$2)):INDIRECT(ADDRESS(H$2,$DY$2)))</f>
        <v>18.274718395200299</v>
      </c>
      <c r="I92" s="51">
        <f ca="1">SUMPRODUCT($CM92:$DD92,INDIRECT(ADDRESS(I$2,$DH$2)):INDIRECT(ADDRESS(I$2,$DY$2)))</f>
        <v>18.274718395200299</v>
      </c>
      <c r="J92" s="51">
        <f ca="1">SUMPRODUCT($CM92:$DD92,INDIRECT(ADDRESS(J$2,$DH$2)):INDIRECT(ADDRESS(J$2,$DY$2)))</f>
        <v>18.274718395200299</v>
      </c>
      <c r="K92" s="51">
        <f ca="1">SUMPRODUCT($CM92:$DD92,INDIRECT(ADDRESS(K$2,$DH$2)):INDIRECT(ADDRESS(K$2,$DY$2)))</f>
        <v>18.274718395200299</v>
      </c>
      <c r="L92" s="51">
        <f ca="1">SUMPRODUCT($CM92:$DD92,INDIRECT(ADDRESS(L$2,$DH$2)):INDIRECT(ADDRESS(L$2,$DY$2)))</f>
        <v>18.274718395200299</v>
      </c>
      <c r="M92" s="51">
        <f ca="1">SUMPRODUCT($CM92:$DD92,INDIRECT(ADDRESS(M$2,$DH$2)):INDIRECT(ADDRESS(M$2,$DY$2)))</f>
        <v>18.274718395200299</v>
      </c>
      <c r="N92" s="51">
        <f ca="1">SUMPRODUCT($CM92:$DD92,INDIRECT(ADDRESS(N$2,$DH$2)):INDIRECT(ADDRESS(N$2,$DY$2)))</f>
        <v>18.274718395200299</v>
      </c>
      <c r="O92" s="51">
        <f ca="1">SUMPRODUCT($CM92:$DD92,INDIRECT(ADDRESS(O$2,$DH$2)):INDIRECT(ADDRESS(O$2,$DY$2)))</f>
        <v>18.274718395200299</v>
      </c>
      <c r="P92" s="51">
        <f ca="1">SUMPRODUCT($CM92:$DD92,INDIRECT(ADDRESS(P$2,$DH$2)):INDIRECT(ADDRESS(P$2,$DY$2)))</f>
        <v>18.274718395200299</v>
      </c>
      <c r="Q92" s="51">
        <f ca="1">SUMPRODUCT($CM92:$DD92,INDIRECT(ADDRESS(Q$2,$DH$2)):INDIRECT(ADDRESS(Q$2,$DY$2)))</f>
        <v>18.274718395200299</v>
      </c>
      <c r="R92" s="51">
        <f ca="1">SUMPRODUCT($CM92:$DD92,INDIRECT(ADDRESS(R$2,$DH$2)):INDIRECT(ADDRESS(R$2,$DY$2)))</f>
        <v>18.274718395200299</v>
      </c>
      <c r="S92" s="51">
        <f ca="1">SUMPRODUCT($CM92:$DD92,INDIRECT(ADDRESS(S$2,$DH$2)):INDIRECT(ADDRESS(S$2,$DY$2)))</f>
        <v>18.274718395200299</v>
      </c>
      <c r="T92" s="51">
        <f ca="1">SUMPRODUCT($CM92:$DD92,INDIRECT(ADDRESS(T$2,$DH$2)):INDIRECT(ADDRESS(T$2,$DY$2)))</f>
        <v>18.274718395200299</v>
      </c>
      <c r="U92" s="51">
        <f ca="1">SUMPRODUCT($CM92:$DD92,INDIRECT(ADDRESS(U$2,$DH$2)):INDIRECT(ADDRESS(U$2,$DY$2)))</f>
        <v>18.274718395200299</v>
      </c>
      <c r="V92" s="51">
        <f ca="1">SUMPRODUCT($CM92:$DD92,INDIRECT(ADDRESS(V$2,$DH$2)):INDIRECT(ADDRESS(V$2,$DY$2)))</f>
        <v>18.274718395200299</v>
      </c>
      <c r="W92" s="51">
        <f ca="1">SUMPRODUCT($CM92:$DD92,INDIRECT(ADDRESS(W$2,$DH$2)):INDIRECT(ADDRESS(W$2,$DY$2)))</f>
        <v>18.274718395200299</v>
      </c>
      <c r="X92" s="51">
        <f ca="1">SUMPRODUCT($CM92:$DD92,INDIRECT(ADDRESS(X$2,$DH$2)):INDIRECT(ADDRESS(X$2,$DY$2)))</f>
        <v>18.274718395200299</v>
      </c>
      <c r="Y92" s="51">
        <f ca="1">SUMPRODUCT($CM92:$DD92,INDIRECT(ADDRESS(Y$2,$DH$2)):INDIRECT(ADDRESS(Y$2,$DY$2)))</f>
        <v>18.274718395200299</v>
      </c>
      <c r="Z92" s="51">
        <f ca="1">SUMPRODUCT($CM92:$DD92,INDIRECT(ADDRESS(Z$2,$DH$2)):INDIRECT(ADDRESS(Z$2,$DY$2)))</f>
        <v>18.274718395200299</v>
      </c>
      <c r="AA92" s="51">
        <f ca="1">SUMPRODUCT($CM92:$DD92,INDIRECT(ADDRESS(AA$2,$DH$2)):INDIRECT(ADDRESS(AA$2,$DY$2)))</f>
        <v>18.274718395200299</v>
      </c>
      <c r="AB92" s="51">
        <f ca="1">SUMPRODUCT($CM92:$DD92,INDIRECT(ADDRESS(AB$2,$DH$2)):INDIRECT(ADDRESS(AB$2,$DY$2)))</f>
        <v>18.274718395200299</v>
      </c>
      <c r="AC92" s="51">
        <f ca="1">SUMPRODUCT($CM92:$DD92,INDIRECT(ADDRESS(AC$2,$DH$2)):INDIRECT(ADDRESS(AC$2,$DY$2)))</f>
        <v>18.274718395200299</v>
      </c>
      <c r="AD92" s="51">
        <f ca="1">SUMPRODUCT($CM92:$DD92,INDIRECT(ADDRESS(AD$2,$DH$2)):INDIRECT(ADDRESS(AD$2,$DY$2)))</f>
        <v>18.274718395200299</v>
      </c>
      <c r="AE92" s="51">
        <f ca="1">SUMPRODUCT($CM92:$DD92,INDIRECT(ADDRESS(AE$2,$DH$2)):INDIRECT(ADDRESS(AE$2,$DY$2)))</f>
        <v>18.274718395200299</v>
      </c>
      <c r="AF92" s="51">
        <f ca="1">SUMPRODUCT($CM92:$DD92,INDIRECT(ADDRESS(AF$2,$DH$2)):INDIRECT(ADDRESS(AF$2,$DY$2)))</f>
        <v>18.274718395200299</v>
      </c>
      <c r="AG92" s="51">
        <f ca="1">SUMPRODUCT($CM92:$DD92,INDIRECT(ADDRESS(AG$2,$DH$2)):INDIRECT(ADDRESS(AG$2,$DY$2)))</f>
        <v>18.274718395200299</v>
      </c>
      <c r="AH92" s="51">
        <f ca="1">SUMPRODUCT($CM92:$DD92,INDIRECT(ADDRESS(AH$2,$DH$2)):INDIRECT(ADDRESS(AH$2,$DY$2)))</f>
        <v>18.274718395200299</v>
      </c>
      <c r="AI92" s="51">
        <f ca="1">SUMPRODUCT($CM92:$DD92,INDIRECT(ADDRESS(AI$2,$DH$2)):INDIRECT(ADDRESS(AI$2,$DY$2)))</f>
        <v>18.274718395200299</v>
      </c>
      <c r="AJ92" s="51">
        <f ca="1">SUMPRODUCT($CM92:$DD92,INDIRECT(ADDRESS(AJ$2,$DH$2)):INDIRECT(ADDRESS(AJ$2,$DY$2)))</f>
        <v>18.274718395200299</v>
      </c>
      <c r="AK92" s="51">
        <f ca="1">SUMPRODUCT($CM92:$DD92,INDIRECT(ADDRESS(AK$2,$DH$2)):INDIRECT(ADDRESS(AK$2,$DY$2)))</f>
        <v>18.274718395200299</v>
      </c>
      <c r="AL92" s="51">
        <f ca="1">SUMPRODUCT($CM92:$DD92,INDIRECT(ADDRESS(AL$2,$DH$2)):INDIRECT(ADDRESS(AL$2,$DY$2)))</f>
        <v>18.274718395200299</v>
      </c>
      <c r="AM92" s="51">
        <f ca="1">SUMPRODUCT($CM92:$DD92,INDIRECT(ADDRESS(AM$2,$DH$2)):INDIRECT(ADDRESS(AM$2,$DY$2)))</f>
        <v>18.274718395200299</v>
      </c>
      <c r="AN92" s="51">
        <f ca="1">SUMPRODUCT($CM92:$DD92,INDIRECT(ADDRESS(AN$2,$DH$2)):INDIRECT(ADDRESS(AN$2,$DY$2)))</f>
        <v>18.274718395200299</v>
      </c>
      <c r="AO92" s="51">
        <f ca="1">SUMPRODUCT($CM92:$DD92,INDIRECT(ADDRESS(AO$2,$DH$2)):INDIRECT(ADDRESS(AO$2,$DY$2)))</f>
        <v>18.274718395200299</v>
      </c>
      <c r="AP92" s="51">
        <f ca="1">SUMPRODUCT($CM92:$DD92,INDIRECT(ADDRESS(AP$2,$DH$2)):INDIRECT(ADDRESS(AP$2,$DY$2)))</f>
        <v>18.274718395200299</v>
      </c>
      <c r="AQ92" s="51">
        <f ca="1">SUMPRODUCT($CM92:$DD92,INDIRECT(ADDRESS(AQ$2,$DH$2)):INDIRECT(ADDRESS(AQ$2,$DY$2)))</f>
        <v>18.274718395200299</v>
      </c>
      <c r="AR92" s="51">
        <f ca="1">SUMPRODUCT($CM92:$DD92,INDIRECT(ADDRESS(AR$2,$DH$2)):INDIRECT(ADDRESS(AR$2,$DY$2)))</f>
        <v>18.274718395200299</v>
      </c>
      <c r="AS92" s="51">
        <f ca="1">SUMPRODUCT($CM92:$DD92,INDIRECT(ADDRESS(AS$2,$DH$2)):INDIRECT(ADDRESS(AS$2,$DY$2)))</f>
        <v>18.274718395200299</v>
      </c>
      <c r="AT92" s="51">
        <f ca="1">SUMPRODUCT($CM92:$DD92,INDIRECT(ADDRESS(AT$2,$DH$2)):INDIRECT(ADDRESS(AT$2,$DY$2)))</f>
        <v>18.274718395200299</v>
      </c>
      <c r="AU92" s="51">
        <f ca="1">SUMPRODUCT($CM92:$DD92,INDIRECT(ADDRESS(AU$2,$DH$2)):INDIRECT(ADDRESS(AU$2,$DY$2)))</f>
        <v>18.274718395200299</v>
      </c>
      <c r="AV92" s="51">
        <f ca="1">SUMPRODUCT($CM92:$DD92,INDIRECT(ADDRESS(AV$2,$DH$2)):INDIRECT(ADDRESS(AV$2,$DY$2)))</f>
        <v>18.274718395200299</v>
      </c>
      <c r="AW92" s="51">
        <f ca="1">SUMPRODUCT($CM92:$DD92,INDIRECT(ADDRESS(AW$2,$DH$2)):INDIRECT(ADDRESS(AW$2,$DY$2)))</f>
        <v>18.274718395200299</v>
      </c>
      <c r="AX92" s="51">
        <f ca="1">SUMPRODUCT($CM92:$DD92,INDIRECT(ADDRESS(AX$2,$DH$2)):INDIRECT(ADDRESS(AX$2,$DY$2)))</f>
        <v>18.274718395200299</v>
      </c>
      <c r="AY92" s="51">
        <f ca="1">SUMPRODUCT($CM92:$DD92,INDIRECT(ADDRESS(AY$2,$DH$2)):INDIRECT(ADDRESS(AY$2,$DY$2)))</f>
        <v>18.274718395200299</v>
      </c>
      <c r="AZ92" s="51">
        <f ca="1">SUMPRODUCT($CM92:$DD92,INDIRECT(ADDRESS(AZ$2,$DH$2)):INDIRECT(ADDRESS(AZ$2,$DY$2)))</f>
        <v>18.274718395200299</v>
      </c>
      <c r="BA92" s="51">
        <f ca="1">SUMPRODUCT($CM92:$DD92,INDIRECT(ADDRESS(BA$2,$DH$2)):INDIRECT(ADDRESS(BA$2,$DY$2)))</f>
        <v>18.274718395200299</v>
      </c>
      <c r="BB92" s="51">
        <f ca="1">SUMPRODUCT($CM92:$DD92,INDIRECT(ADDRESS(BB$2,$DH$2)):INDIRECT(ADDRESS(BB$2,$DY$2)))</f>
        <v>18.274718395200299</v>
      </c>
      <c r="BC92" s="51">
        <f ca="1">SUMPRODUCT($CM92:$DD92,INDIRECT(ADDRESS(BC$2,$DH$2)):INDIRECT(ADDRESS(BC$2,$DY$2)))</f>
        <v>18.274718395200299</v>
      </c>
      <c r="BD92" s="51">
        <f ca="1">SUMPRODUCT($CM92:$DD92,INDIRECT(ADDRESS(BD$2,$DH$2)):INDIRECT(ADDRESS(BD$2,$DY$2)))</f>
        <v>18.274718395200299</v>
      </c>
      <c r="BE92" s="51">
        <f ca="1">SUMPRODUCT($CM92:$DD92,INDIRECT(ADDRESS(BE$2,$DH$2)):INDIRECT(ADDRESS(BE$2,$DY$2)))</f>
        <v>18.274718395200299</v>
      </c>
      <c r="BF92" s="51">
        <f ca="1">SUMPRODUCT($CM92:$DD92,INDIRECT(ADDRESS(BF$2,$DH$2)):INDIRECT(ADDRESS(BF$2,$DY$2)))</f>
        <v>18.274718395200299</v>
      </c>
      <c r="BG92" s="51">
        <f ca="1">SUMPRODUCT($CM92:$DD92,INDIRECT(ADDRESS(BG$2,$DH$2)):INDIRECT(ADDRESS(BG$2,$DY$2)))</f>
        <v>18.274718395200299</v>
      </c>
      <c r="BH92" s="51">
        <f ca="1">SUMPRODUCT($CM92:$DD92,INDIRECT(ADDRESS(BH$2,$DH$2)):INDIRECT(ADDRESS(BH$2,$DY$2)))</f>
        <v>18.274718395200299</v>
      </c>
      <c r="BI92" s="51">
        <f ca="1">SUMPRODUCT($CM92:$DD92,INDIRECT(ADDRESS(BI$2,$DH$2)):INDIRECT(ADDRESS(BI$2,$DY$2)))</f>
        <v>18.274718395200299</v>
      </c>
      <c r="BJ92" s="51">
        <f ca="1">SUMPRODUCT($CM92:$DD92,INDIRECT(ADDRESS(BJ$2,$DH$2)):INDIRECT(ADDRESS(BJ$2,$DY$2)))</f>
        <v>18.274718395200299</v>
      </c>
      <c r="BK92" s="51">
        <f ca="1">SUMPRODUCT($CM92:$DD92,INDIRECT(ADDRESS(BK$2,$DH$2)):INDIRECT(ADDRESS(BK$2,$DY$2)))</f>
        <v>18.274718395200299</v>
      </c>
      <c r="BL92" s="51">
        <f ca="1">SUMPRODUCT($CM92:$DD92,INDIRECT(ADDRESS(BL$2,$DH$2)):INDIRECT(ADDRESS(BL$2,$DY$2)))</f>
        <v>18.274718395200299</v>
      </c>
      <c r="BM92" s="51">
        <f ca="1">SUMPRODUCT($CM92:$DD92,INDIRECT(ADDRESS(BM$2,$DH$2)):INDIRECT(ADDRESS(BM$2,$DY$2)))</f>
        <v>18.274718395200299</v>
      </c>
      <c r="BN92" s="51">
        <f ca="1">SUMPRODUCT($CM92:$DD92,INDIRECT(ADDRESS(BN$2,$DH$2)):INDIRECT(ADDRESS(BN$2,$DY$2)))</f>
        <v>18.274718395200299</v>
      </c>
      <c r="BO92" s="51">
        <f ca="1">SUMPRODUCT($CM92:$DD92,INDIRECT(ADDRESS(BO$2,$DH$2)):INDIRECT(ADDRESS(BO$2,$DY$2)))</f>
        <v>18.274718395200299</v>
      </c>
      <c r="BP92" s="51">
        <f ca="1">SUMPRODUCT($CM92:$DD92,INDIRECT(ADDRESS(BP$2,$DH$2)):INDIRECT(ADDRESS(BP$2,$DY$2)))</f>
        <v>18.274718395200299</v>
      </c>
      <c r="BQ92" s="51">
        <f ca="1">SUMPRODUCT($CM92:$DD92,INDIRECT(ADDRESS(BQ$2,$DH$2)):INDIRECT(ADDRESS(BQ$2,$DY$2)))</f>
        <v>18.274718395200299</v>
      </c>
      <c r="BR92" s="51">
        <f ca="1">SUMPRODUCT($CM92:$DD92,INDIRECT(ADDRESS(BR$2,$DH$2)):INDIRECT(ADDRESS(BR$2,$DY$2)))</f>
        <v>18.274718395200299</v>
      </c>
      <c r="BS92" s="51">
        <f ca="1">SUMPRODUCT($CM92:$DD92,INDIRECT(ADDRESS(BS$2,$DH$2)):INDIRECT(ADDRESS(BS$2,$DY$2)))</f>
        <v>18.274718395200299</v>
      </c>
      <c r="BT92" s="51">
        <f ca="1">SUMPRODUCT($CM92:$DD92,INDIRECT(ADDRESS(BT$2,$DH$2)):INDIRECT(ADDRESS(BT$2,$DY$2)))</f>
        <v>18.274718395200299</v>
      </c>
      <c r="BU92" s="51">
        <f ca="1">SUMPRODUCT($CM92:$DD92,INDIRECT(ADDRESS(BU$2,$DH$2)):INDIRECT(ADDRESS(BU$2,$DY$2)))</f>
        <v>18.274718395200299</v>
      </c>
      <c r="BV92" s="51">
        <f ca="1">SUMPRODUCT($CM92:$DD92,INDIRECT(ADDRESS(BV$2,$DH$2)):INDIRECT(ADDRESS(BV$2,$DY$2)))</f>
        <v>18.274718395200299</v>
      </c>
      <c r="BW92" s="51">
        <f ca="1">SUMPRODUCT($CM92:$DD92,INDIRECT(ADDRESS(BW$2,$DH$2)):INDIRECT(ADDRESS(BW$2,$DY$2)))</f>
        <v>18.274718395200299</v>
      </c>
      <c r="BX92" s="51">
        <f ca="1">SUMPRODUCT($CM92:$DD92,INDIRECT(ADDRESS(BX$2,$DH$2)):INDIRECT(ADDRESS(BX$2,$DY$2)))</f>
        <v>18.274718395200299</v>
      </c>
      <c r="BY92" s="51">
        <f ca="1">SUMPRODUCT($CM92:$DD92,INDIRECT(ADDRESS(BY$2,$DH$2)):INDIRECT(ADDRESS(BY$2,$DY$2)))</f>
        <v>18.274718395200299</v>
      </c>
      <c r="BZ92" s="51">
        <f ca="1">SUMPRODUCT($CM92:$DD92,INDIRECT(ADDRESS(BZ$2,$DH$2)):INDIRECT(ADDRESS(BZ$2,$DY$2)))</f>
        <v>18.274718395200299</v>
      </c>
      <c r="CA92" s="51">
        <f ca="1">SUMPRODUCT($CM92:$DD92,INDIRECT(ADDRESS(CA$2,$DH$2)):INDIRECT(ADDRESS(CA$2,$DY$2)))</f>
        <v>18.274718395200299</v>
      </c>
      <c r="CB92" s="51">
        <f ca="1">SUMPRODUCT($CM92:$DD92,INDIRECT(ADDRESS(CB$2,$DH$2)):INDIRECT(ADDRESS(CB$2,$DY$2)))</f>
        <v>18.274718395200299</v>
      </c>
      <c r="CC92" s="51">
        <f ca="1">SUMPRODUCT($CM92:$DD92,INDIRECT(ADDRESS(CC$2,$DH$2)):INDIRECT(ADDRESS(CC$2,$DY$2)))</f>
        <v>18.274718395200299</v>
      </c>
      <c r="CD92" s="51">
        <f ca="1">SUMPRODUCT($CM92:$DD92,INDIRECT(ADDRESS(CD$2,$DH$2)):INDIRECT(ADDRESS(CD$2,$DY$2)))</f>
        <v>18.274718395200299</v>
      </c>
      <c r="CF92" s="51">
        <f t="shared" ca="1" si="11"/>
        <v>219.29662074240358</v>
      </c>
      <c r="CG92" s="51">
        <f t="shared" ca="1" si="11"/>
        <v>219.29662074240358</v>
      </c>
      <c r="CH92" s="51">
        <f t="shared" ca="1" si="11"/>
        <v>219.29662074240358</v>
      </c>
      <c r="CI92" s="51">
        <f t="shared" ca="1" si="11"/>
        <v>219.29662074240358</v>
      </c>
      <c r="CJ92" s="51">
        <f t="shared" ca="1" si="11"/>
        <v>219.29662074240358</v>
      </c>
      <c r="CK92" s="51">
        <f t="shared" ca="1" si="11"/>
        <v>219.29662074240358</v>
      </c>
      <c r="CM92" s="1">
        <f>VLOOKUP($A92,Auxiliar_OPEX_CustosUnit!$A$4:$BT$129,COLUMN(Auxiliar_OPEX_CustosUnit!S$2),0)</f>
        <v>0</v>
      </c>
      <c r="CN92" s="1">
        <f>VLOOKUP($A92,Auxiliar_OPEX_CustosUnit!$A$4:$BT$129,COLUMN(Auxiliar_OPEX_CustosUnit!T$2),0)</f>
        <v>0</v>
      </c>
      <c r="CO92" s="1">
        <f>VLOOKUP($A92,Auxiliar_OPEX_CustosUnit!$A$4:$BT$129,COLUMN(Auxiliar_OPEX_CustosUnit!U$2),0)</f>
        <v>18.274718395200299</v>
      </c>
      <c r="CP92" s="1">
        <f>VLOOKUP($A92,Auxiliar_OPEX_CustosUnit!$A$4:$BT$129,COLUMN(Auxiliar_OPEX_CustosUnit!V$2),0)</f>
        <v>0</v>
      </c>
      <c r="CQ92" s="1">
        <f>VLOOKUP($A92,Auxiliar_OPEX_CustosUnit!$A$4:$BT$129,COLUMN(Auxiliar_OPEX_CustosUnit!W$2),0)</f>
        <v>0</v>
      </c>
      <c r="CR92" s="1">
        <f>VLOOKUP($A92,Auxiliar_OPEX_CustosUnit!$A$4:$BT$129,COLUMN(Auxiliar_OPEX_CustosUnit!X$2),0)</f>
        <v>0</v>
      </c>
      <c r="CS92" s="1">
        <f>VLOOKUP($A92,Auxiliar_OPEX_CustosUnit!$A$4:$BT$129,COLUMN(Auxiliar_OPEX_CustosUnit!Y$2),0)</f>
        <v>0</v>
      </c>
      <c r="CT92" s="1">
        <f>VLOOKUP($A92,Auxiliar_OPEX_CustosUnit!$A$4:$BT$129,COLUMN(Auxiliar_OPEX_CustosUnit!Z$2),0)</f>
        <v>0</v>
      </c>
      <c r="CU92" s="1">
        <f>VLOOKUP($A92,Auxiliar_OPEX_CustosUnit!$A$4:$BT$129,COLUMN(Auxiliar_OPEX_CustosUnit!AA$2),0)</f>
        <v>0</v>
      </c>
      <c r="CV92" s="1">
        <f>VLOOKUP($A92,Auxiliar_OPEX_CustosUnit!$A$4:$BT$129,COLUMN(Auxiliar_OPEX_CustosUnit!AB$2),0)</f>
        <v>0</v>
      </c>
      <c r="CW92" s="1">
        <f>VLOOKUP($A92,Auxiliar_OPEX_CustosUnit!$A$4:$BT$129,COLUMN(Auxiliar_OPEX_CustosUnit!AC$2),0)</f>
        <v>0</v>
      </c>
      <c r="CX92" s="1">
        <f>VLOOKUP($A92,Auxiliar_OPEX_CustosUnit!$A$4:$BT$129,COLUMN(Auxiliar_OPEX_CustosUnit!AD$2),0)</f>
        <v>0</v>
      </c>
      <c r="CY92" s="1">
        <f>VLOOKUP($A92,Auxiliar_OPEX_CustosUnit!$A$4:$BT$129,COLUMN(Auxiliar_OPEX_CustosUnit!AE$2),0)</f>
        <v>0</v>
      </c>
      <c r="CZ92" s="1">
        <f>VLOOKUP($A92,Auxiliar_OPEX_CustosUnit!$A$4:$BT$129,COLUMN(Auxiliar_OPEX_CustosUnit!AF$2),0)</f>
        <v>0</v>
      </c>
      <c r="DA92" s="1">
        <f>VLOOKUP($A92,Auxiliar_OPEX_CustosUnit!$A$4:$BT$129,COLUMN(Auxiliar_OPEX_CustosUnit!AG$2),0)</f>
        <v>0</v>
      </c>
      <c r="DB92" s="1">
        <f>VLOOKUP($A92,Auxiliar_OPEX_CustosUnit!$A$4:$BT$129,COLUMN(Auxiliar_OPEX_CustosUnit!AH$2),0)</f>
        <v>0</v>
      </c>
      <c r="DC92" s="1">
        <f>VLOOKUP($A92,Auxiliar_OPEX_CustosUnit!$A$4:$BT$129,COLUMN(Auxiliar_OPEX_CustosUnit!AI$2),0)</f>
        <v>0</v>
      </c>
      <c r="DD92" s="1">
        <f>VLOOKUP($A92,Auxiliar_OPEX_CustosUnit!$A$4:$BT$129,COLUMN(Auxiliar_OPEX_CustosUnit!AJ$2),0)</f>
        <v>0</v>
      </c>
    </row>
    <row r="93" spans="1:129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36.549436790400698</v>
      </c>
      <c r="E93" s="51">
        <f ca="1">SUMPRODUCT($CM93:$DD93,INDIRECT(ADDRESS(E$2,$DH$2)):INDIRECT(ADDRESS(E$2,$DY$2)))</f>
        <v>36.549436790400698</v>
      </c>
      <c r="F93" s="51">
        <f ca="1">SUMPRODUCT($CM93:$DD93,INDIRECT(ADDRESS(F$2,$DH$2)):INDIRECT(ADDRESS(F$2,$DY$2)))</f>
        <v>36.549436790400698</v>
      </c>
      <c r="G93" s="51">
        <f ca="1">SUMPRODUCT($CM93:$DD93,INDIRECT(ADDRESS(G$2,$DH$2)):INDIRECT(ADDRESS(G$2,$DY$2)))</f>
        <v>36.549436790400698</v>
      </c>
      <c r="H93" s="51">
        <f ca="1">SUMPRODUCT($CM93:$DD93,INDIRECT(ADDRESS(H$2,$DH$2)):INDIRECT(ADDRESS(H$2,$DY$2)))</f>
        <v>36.549436790400698</v>
      </c>
      <c r="I93" s="51">
        <f ca="1">SUMPRODUCT($CM93:$DD93,INDIRECT(ADDRESS(I$2,$DH$2)):INDIRECT(ADDRESS(I$2,$DY$2)))</f>
        <v>36.549436790400698</v>
      </c>
      <c r="J93" s="51">
        <f ca="1">SUMPRODUCT($CM93:$DD93,INDIRECT(ADDRESS(J$2,$DH$2)):INDIRECT(ADDRESS(J$2,$DY$2)))</f>
        <v>36.549436790400698</v>
      </c>
      <c r="K93" s="51">
        <f ca="1">SUMPRODUCT($CM93:$DD93,INDIRECT(ADDRESS(K$2,$DH$2)):INDIRECT(ADDRESS(K$2,$DY$2)))</f>
        <v>36.549436790400698</v>
      </c>
      <c r="L93" s="51">
        <f ca="1">SUMPRODUCT($CM93:$DD93,INDIRECT(ADDRESS(L$2,$DH$2)):INDIRECT(ADDRESS(L$2,$DY$2)))</f>
        <v>36.549436790400698</v>
      </c>
      <c r="M93" s="51">
        <f ca="1">SUMPRODUCT($CM93:$DD93,INDIRECT(ADDRESS(M$2,$DH$2)):INDIRECT(ADDRESS(M$2,$DY$2)))</f>
        <v>36.549436790400698</v>
      </c>
      <c r="N93" s="51">
        <f ca="1">SUMPRODUCT($CM93:$DD93,INDIRECT(ADDRESS(N$2,$DH$2)):INDIRECT(ADDRESS(N$2,$DY$2)))</f>
        <v>36.549436790400698</v>
      </c>
      <c r="O93" s="51">
        <f ca="1">SUMPRODUCT($CM93:$DD93,INDIRECT(ADDRESS(O$2,$DH$2)):INDIRECT(ADDRESS(O$2,$DY$2)))</f>
        <v>36.549436790400698</v>
      </c>
      <c r="P93" s="51">
        <f ca="1">SUMPRODUCT($CM93:$DD93,INDIRECT(ADDRESS(P$2,$DH$2)):INDIRECT(ADDRESS(P$2,$DY$2)))</f>
        <v>36.549436790400698</v>
      </c>
      <c r="Q93" s="51">
        <f ca="1">SUMPRODUCT($CM93:$DD93,INDIRECT(ADDRESS(Q$2,$DH$2)):INDIRECT(ADDRESS(Q$2,$DY$2)))</f>
        <v>36.549436790400698</v>
      </c>
      <c r="R93" s="51">
        <f ca="1">SUMPRODUCT($CM93:$DD93,INDIRECT(ADDRESS(R$2,$DH$2)):INDIRECT(ADDRESS(R$2,$DY$2)))</f>
        <v>36.549436790400698</v>
      </c>
      <c r="S93" s="51">
        <f ca="1">SUMPRODUCT($CM93:$DD93,INDIRECT(ADDRESS(S$2,$DH$2)):INDIRECT(ADDRESS(S$2,$DY$2)))</f>
        <v>36.549436790400698</v>
      </c>
      <c r="T93" s="51">
        <f ca="1">SUMPRODUCT($CM93:$DD93,INDIRECT(ADDRESS(T$2,$DH$2)):INDIRECT(ADDRESS(T$2,$DY$2)))</f>
        <v>36.549436790400698</v>
      </c>
      <c r="U93" s="51">
        <f ca="1">SUMPRODUCT($CM93:$DD93,INDIRECT(ADDRESS(U$2,$DH$2)):INDIRECT(ADDRESS(U$2,$DY$2)))</f>
        <v>36.549436790400698</v>
      </c>
      <c r="V93" s="51">
        <f ca="1">SUMPRODUCT($CM93:$DD93,INDIRECT(ADDRESS(V$2,$DH$2)):INDIRECT(ADDRESS(V$2,$DY$2)))</f>
        <v>36.549436790400698</v>
      </c>
      <c r="W93" s="51">
        <f ca="1">SUMPRODUCT($CM93:$DD93,INDIRECT(ADDRESS(W$2,$DH$2)):INDIRECT(ADDRESS(W$2,$DY$2)))</f>
        <v>36.549436790400698</v>
      </c>
      <c r="X93" s="51">
        <f ca="1">SUMPRODUCT($CM93:$DD93,INDIRECT(ADDRESS(X$2,$DH$2)):INDIRECT(ADDRESS(X$2,$DY$2)))</f>
        <v>36.549436790400698</v>
      </c>
      <c r="Y93" s="51">
        <f ca="1">SUMPRODUCT($CM93:$DD93,INDIRECT(ADDRESS(Y$2,$DH$2)):INDIRECT(ADDRESS(Y$2,$DY$2)))</f>
        <v>36.549436790400698</v>
      </c>
      <c r="Z93" s="51">
        <f ca="1">SUMPRODUCT($CM93:$DD93,INDIRECT(ADDRESS(Z$2,$DH$2)):INDIRECT(ADDRESS(Z$2,$DY$2)))</f>
        <v>36.549436790400698</v>
      </c>
      <c r="AA93" s="51">
        <f ca="1">SUMPRODUCT($CM93:$DD93,INDIRECT(ADDRESS(AA$2,$DH$2)):INDIRECT(ADDRESS(AA$2,$DY$2)))</f>
        <v>36.549436790400698</v>
      </c>
      <c r="AB93" s="51">
        <f ca="1">SUMPRODUCT($CM93:$DD93,INDIRECT(ADDRESS(AB$2,$DH$2)):INDIRECT(ADDRESS(AB$2,$DY$2)))</f>
        <v>36.549436790400698</v>
      </c>
      <c r="AC93" s="51">
        <f ca="1">SUMPRODUCT($CM93:$DD93,INDIRECT(ADDRESS(AC$2,$DH$2)):INDIRECT(ADDRESS(AC$2,$DY$2)))</f>
        <v>36.549436790400698</v>
      </c>
      <c r="AD93" s="51">
        <f ca="1">SUMPRODUCT($CM93:$DD93,INDIRECT(ADDRESS(AD$2,$DH$2)):INDIRECT(ADDRESS(AD$2,$DY$2)))</f>
        <v>36.549436790400698</v>
      </c>
      <c r="AE93" s="51">
        <f ca="1">SUMPRODUCT($CM93:$DD93,INDIRECT(ADDRESS(AE$2,$DH$2)):INDIRECT(ADDRESS(AE$2,$DY$2)))</f>
        <v>36.549436790400698</v>
      </c>
      <c r="AF93" s="51">
        <f ca="1">SUMPRODUCT($CM93:$DD93,INDIRECT(ADDRESS(AF$2,$DH$2)):INDIRECT(ADDRESS(AF$2,$DY$2)))</f>
        <v>36.549436790400698</v>
      </c>
      <c r="AG93" s="51">
        <f ca="1">SUMPRODUCT($CM93:$DD93,INDIRECT(ADDRESS(AG$2,$DH$2)):INDIRECT(ADDRESS(AG$2,$DY$2)))</f>
        <v>36.549436790400698</v>
      </c>
      <c r="AH93" s="51">
        <f ca="1">SUMPRODUCT($CM93:$DD93,INDIRECT(ADDRESS(AH$2,$DH$2)):INDIRECT(ADDRESS(AH$2,$DY$2)))</f>
        <v>36.549436790400698</v>
      </c>
      <c r="AI93" s="51">
        <f ca="1">SUMPRODUCT($CM93:$DD93,INDIRECT(ADDRESS(AI$2,$DH$2)):INDIRECT(ADDRESS(AI$2,$DY$2)))</f>
        <v>36.549436790400698</v>
      </c>
      <c r="AJ93" s="51">
        <f ca="1">SUMPRODUCT($CM93:$DD93,INDIRECT(ADDRESS(AJ$2,$DH$2)):INDIRECT(ADDRESS(AJ$2,$DY$2)))</f>
        <v>36.549436790400698</v>
      </c>
      <c r="AK93" s="51">
        <f ca="1">SUMPRODUCT($CM93:$DD93,INDIRECT(ADDRESS(AK$2,$DH$2)):INDIRECT(ADDRESS(AK$2,$DY$2)))</f>
        <v>36.549436790400698</v>
      </c>
      <c r="AL93" s="51">
        <f ca="1">SUMPRODUCT($CM93:$DD93,INDIRECT(ADDRESS(AL$2,$DH$2)):INDIRECT(ADDRESS(AL$2,$DY$2)))</f>
        <v>36.549436790400698</v>
      </c>
      <c r="AM93" s="51">
        <f ca="1">SUMPRODUCT($CM93:$DD93,INDIRECT(ADDRESS(AM$2,$DH$2)):INDIRECT(ADDRESS(AM$2,$DY$2)))</f>
        <v>36.549436790400698</v>
      </c>
      <c r="AN93" s="51">
        <f ca="1">SUMPRODUCT($CM93:$DD93,INDIRECT(ADDRESS(AN$2,$DH$2)):INDIRECT(ADDRESS(AN$2,$DY$2)))</f>
        <v>36.549436790400698</v>
      </c>
      <c r="AO93" s="51">
        <f ca="1">SUMPRODUCT($CM93:$DD93,INDIRECT(ADDRESS(AO$2,$DH$2)):INDIRECT(ADDRESS(AO$2,$DY$2)))</f>
        <v>36.549436790400698</v>
      </c>
      <c r="AP93" s="51">
        <f ca="1">SUMPRODUCT($CM93:$DD93,INDIRECT(ADDRESS(AP$2,$DH$2)):INDIRECT(ADDRESS(AP$2,$DY$2)))</f>
        <v>36.549436790400698</v>
      </c>
      <c r="AQ93" s="51">
        <f ca="1">SUMPRODUCT($CM93:$DD93,INDIRECT(ADDRESS(AQ$2,$DH$2)):INDIRECT(ADDRESS(AQ$2,$DY$2)))</f>
        <v>36.549436790400698</v>
      </c>
      <c r="AR93" s="51">
        <f ca="1">SUMPRODUCT($CM93:$DD93,INDIRECT(ADDRESS(AR$2,$DH$2)):INDIRECT(ADDRESS(AR$2,$DY$2)))</f>
        <v>36.549436790400698</v>
      </c>
      <c r="AS93" s="51">
        <f ca="1">SUMPRODUCT($CM93:$DD93,INDIRECT(ADDRESS(AS$2,$DH$2)):INDIRECT(ADDRESS(AS$2,$DY$2)))</f>
        <v>36.549436790400698</v>
      </c>
      <c r="AT93" s="51">
        <f ca="1">SUMPRODUCT($CM93:$DD93,INDIRECT(ADDRESS(AT$2,$DH$2)):INDIRECT(ADDRESS(AT$2,$DY$2)))</f>
        <v>36.549436790400698</v>
      </c>
      <c r="AU93" s="51">
        <f ca="1">SUMPRODUCT($CM93:$DD93,INDIRECT(ADDRESS(AU$2,$DH$2)):INDIRECT(ADDRESS(AU$2,$DY$2)))</f>
        <v>36.549436790400698</v>
      </c>
      <c r="AV93" s="51">
        <f ca="1">SUMPRODUCT($CM93:$DD93,INDIRECT(ADDRESS(AV$2,$DH$2)):INDIRECT(ADDRESS(AV$2,$DY$2)))</f>
        <v>36.549436790400698</v>
      </c>
      <c r="AW93" s="51">
        <f ca="1">SUMPRODUCT($CM93:$DD93,INDIRECT(ADDRESS(AW$2,$DH$2)):INDIRECT(ADDRESS(AW$2,$DY$2)))</f>
        <v>36.549436790400698</v>
      </c>
      <c r="AX93" s="51">
        <f ca="1">SUMPRODUCT($CM93:$DD93,INDIRECT(ADDRESS(AX$2,$DH$2)):INDIRECT(ADDRESS(AX$2,$DY$2)))</f>
        <v>36.549436790400698</v>
      </c>
      <c r="AY93" s="51">
        <f ca="1">SUMPRODUCT($CM93:$DD93,INDIRECT(ADDRESS(AY$2,$DH$2)):INDIRECT(ADDRESS(AY$2,$DY$2)))</f>
        <v>36.549436790400698</v>
      </c>
      <c r="AZ93" s="51">
        <f ca="1">SUMPRODUCT($CM93:$DD93,INDIRECT(ADDRESS(AZ$2,$DH$2)):INDIRECT(ADDRESS(AZ$2,$DY$2)))</f>
        <v>36.549436790400698</v>
      </c>
      <c r="BA93" s="51">
        <f ca="1">SUMPRODUCT($CM93:$DD93,INDIRECT(ADDRESS(BA$2,$DH$2)):INDIRECT(ADDRESS(BA$2,$DY$2)))</f>
        <v>36.549436790400698</v>
      </c>
      <c r="BB93" s="51">
        <f ca="1">SUMPRODUCT($CM93:$DD93,INDIRECT(ADDRESS(BB$2,$DH$2)):INDIRECT(ADDRESS(BB$2,$DY$2)))</f>
        <v>36.549436790400698</v>
      </c>
      <c r="BC93" s="51">
        <f ca="1">SUMPRODUCT($CM93:$DD93,INDIRECT(ADDRESS(BC$2,$DH$2)):INDIRECT(ADDRESS(BC$2,$DY$2)))</f>
        <v>36.549436790400698</v>
      </c>
      <c r="BD93" s="51">
        <f ca="1">SUMPRODUCT($CM93:$DD93,INDIRECT(ADDRESS(BD$2,$DH$2)):INDIRECT(ADDRESS(BD$2,$DY$2)))</f>
        <v>36.549436790400698</v>
      </c>
      <c r="BE93" s="51">
        <f ca="1">SUMPRODUCT($CM93:$DD93,INDIRECT(ADDRESS(BE$2,$DH$2)):INDIRECT(ADDRESS(BE$2,$DY$2)))</f>
        <v>36.549436790400698</v>
      </c>
      <c r="BF93" s="51">
        <f ca="1">SUMPRODUCT($CM93:$DD93,INDIRECT(ADDRESS(BF$2,$DH$2)):INDIRECT(ADDRESS(BF$2,$DY$2)))</f>
        <v>36.549436790400698</v>
      </c>
      <c r="BG93" s="51">
        <f ca="1">SUMPRODUCT($CM93:$DD93,INDIRECT(ADDRESS(BG$2,$DH$2)):INDIRECT(ADDRESS(BG$2,$DY$2)))</f>
        <v>36.549436790400698</v>
      </c>
      <c r="BH93" s="51">
        <f ca="1">SUMPRODUCT($CM93:$DD93,INDIRECT(ADDRESS(BH$2,$DH$2)):INDIRECT(ADDRESS(BH$2,$DY$2)))</f>
        <v>36.549436790400698</v>
      </c>
      <c r="BI93" s="51">
        <f ca="1">SUMPRODUCT($CM93:$DD93,INDIRECT(ADDRESS(BI$2,$DH$2)):INDIRECT(ADDRESS(BI$2,$DY$2)))</f>
        <v>36.549436790400698</v>
      </c>
      <c r="BJ93" s="51">
        <f ca="1">SUMPRODUCT($CM93:$DD93,INDIRECT(ADDRESS(BJ$2,$DH$2)):INDIRECT(ADDRESS(BJ$2,$DY$2)))</f>
        <v>36.549436790400698</v>
      </c>
      <c r="BK93" s="51">
        <f ca="1">SUMPRODUCT($CM93:$DD93,INDIRECT(ADDRESS(BK$2,$DH$2)):INDIRECT(ADDRESS(BK$2,$DY$2)))</f>
        <v>36.549436790400698</v>
      </c>
      <c r="BL93" s="51">
        <f ca="1">SUMPRODUCT($CM93:$DD93,INDIRECT(ADDRESS(BL$2,$DH$2)):INDIRECT(ADDRESS(BL$2,$DY$2)))</f>
        <v>36.549436790400698</v>
      </c>
      <c r="BM93" s="51">
        <f ca="1">SUMPRODUCT($CM93:$DD93,INDIRECT(ADDRESS(BM$2,$DH$2)):INDIRECT(ADDRESS(BM$2,$DY$2)))</f>
        <v>36.549436790400698</v>
      </c>
      <c r="BN93" s="51">
        <f ca="1">SUMPRODUCT($CM93:$DD93,INDIRECT(ADDRESS(BN$2,$DH$2)):INDIRECT(ADDRESS(BN$2,$DY$2)))</f>
        <v>36.549436790400698</v>
      </c>
      <c r="BO93" s="51">
        <f ca="1">SUMPRODUCT($CM93:$DD93,INDIRECT(ADDRESS(BO$2,$DH$2)):INDIRECT(ADDRESS(BO$2,$DY$2)))</f>
        <v>36.549436790400698</v>
      </c>
      <c r="BP93" s="51">
        <f ca="1">SUMPRODUCT($CM93:$DD93,INDIRECT(ADDRESS(BP$2,$DH$2)):INDIRECT(ADDRESS(BP$2,$DY$2)))</f>
        <v>36.549436790400698</v>
      </c>
      <c r="BQ93" s="51">
        <f ca="1">SUMPRODUCT($CM93:$DD93,INDIRECT(ADDRESS(BQ$2,$DH$2)):INDIRECT(ADDRESS(BQ$2,$DY$2)))</f>
        <v>36.549436790400698</v>
      </c>
      <c r="BR93" s="51">
        <f ca="1">SUMPRODUCT($CM93:$DD93,INDIRECT(ADDRESS(BR$2,$DH$2)):INDIRECT(ADDRESS(BR$2,$DY$2)))</f>
        <v>36.549436790400698</v>
      </c>
      <c r="BS93" s="51">
        <f ca="1">SUMPRODUCT($CM93:$DD93,INDIRECT(ADDRESS(BS$2,$DH$2)):INDIRECT(ADDRESS(BS$2,$DY$2)))</f>
        <v>36.549436790400698</v>
      </c>
      <c r="BT93" s="51">
        <f ca="1">SUMPRODUCT($CM93:$DD93,INDIRECT(ADDRESS(BT$2,$DH$2)):INDIRECT(ADDRESS(BT$2,$DY$2)))</f>
        <v>36.549436790400698</v>
      </c>
      <c r="BU93" s="51">
        <f ca="1">SUMPRODUCT($CM93:$DD93,INDIRECT(ADDRESS(BU$2,$DH$2)):INDIRECT(ADDRESS(BU$2,$DY$2)))</f>
        <v>36.549436790400698</v>
      </c>
      <c r="BV93" s="51">
        <f ca="1">SUMPRODUCT($CM93:$DD93,INDIRECT(ADDRESS(BV$2,$DH$2)):INDIRECT(ADDRESS(BV$2,$DY$2)))</f>
        <v>36.549436790400698</v>
      </c>
      <c r="BW93" s="51">
        <f ca="1">SUMPRODUCT($CM93:$DD93,INDIRECT(ADDRESS(BW$2,$DH$2)):INDIRECT(ADDRESS(BW$2,$DY$2)))</f>
        <v>36.549436790400698</v>
      </c>
      <c r="BX93" s="51">
        <f ca="1">SUMPRODUCT($CM93:$DD93,INDIRECT(ADDRESS(BX$2,$DH$2)):INDIRECT(ADDRESS(BX$2,$DY$2)))</f>
        <v>36.549436790400698</v>
      </c>
      <c r="BY93" s="51">
        <f ca="1">SUMPRODUCT($CM93:$DD93,INDIRECT(ADDRESS(BY$2,$DH$2)):INDIRECT(ADDRESS(BY$2,$DY$2)))</f>
        <v>36.549436790400698</v>
      </c>
      <c r="BZ93" s="51">
        <f ca="1">SUMPRODUCT($CM93:$DD93,INDIRECT(ADDRESS(BZ$2,$DH$2)):INDIRECT(ADDRESS(BZ$2,$DY$2)))</f>
        <v>36.549436790400698</v>
      </c>
      <c r="CA93" s="51">
        <f ca="1">SUMPRODUCT($CM93:$DD93,INDIRECT(ADDRESS(CA$2,$DH$2)):INDIRECT(ADDRESS(CA$2,$DY$2)))</f>
        <v>36.549436790400698</v>
      </c>
      <c r="CB93" s="51">
        <f ca="1">SUMPRODUCT($CM93:$DD93,INDIRECT(ADDRESS(CB$2,$DH$2)):INDIRECT(ADDRESS(CB$2,$DY$2)))</f>
        <v>36.549436790400698</v>
      </c>
      <c r="CC93" s="51">
        <f ca="1">SUMPRODUCT($CM93:$DD93,INDIRECT(ADDRESS(CC$2,$DH$2)):INDIRECT(ADDRESS(CC$2,$DY$2)))</f>
        <v>36.549436790400698</v>
      </c>
      <c r="CD93" s="51">
        <f ca="1">SUMPRODUCT($CM93:$DD93,INDIRECT(ADDRESS(CD$2,$DH$2)):INDIRECT(ADDRESS(CD$2,$DY$2)))</f>
        <v>36.549436790400698</v>
      </c>
      <c r="CF93" s="51">
        <f t="shared" ca="1" si="11"/>
        <v>438.5932414848084</v>
      </c>
      <c r="CG93" s="51">
        <f t="shared" ca="1" si="11"/>
        <v>438.5932414848084</v>
      </c>
      <c r="CH93" s="51">
        <f t="shared" ca="1" si="11"/>
        <v>438.5932414848084</v>
      </c>
      <c r="CI93" s="51">
        <f t="shared" ca="1" si="11"/>
        <v>438.5932414848084</v>
      </c>
      <c r="CJ93" s="51">
        <f t="shared" ca="1" si="11"/>
        <v>438.5932414848084</v>
      </c>
      <c r="CK93" s="51">
        <f t="shared" ca="1" si="11"/>
        <v>438.5932414848084</v>
      </c>
      <c r="CM93" s="1">
        <f>VLOOKUP($A93,Auxiliar_OPEX_CustosUnit!$A$4:$BT$129,COLUMN(Auxiliar_OPEX_CustosUnit!S$2),0)</f>
        <v>0</v>
      </c>
      <c r="CN93" s="1">
        <f>VLOOKUP($A93,Auxiliar_OPEX_CustosUnit!$A$4:$BT$129,COLUMN(Auxiliar_OPEX_CustosUnit!T$2),0)</f>
        <v>0</v>
      </c>
      <c r="CO93" s="1">
        <f>VLOOKUP($A93,Auxiliar_OPEX_CustosUnit!$A$4:$BT$129,COLUMN(Auxiliar_OPEX_CustosUnit!U$2),0)</f>
        <v>36.549436790400698</v>
      </c>
      <c r="CP93" s="1">
        <f>VLOOKUP($A93,Auxiliar_OPEX_CustosUnit!$A$4:$BT$129,COLUMN(Auxiliar_OPEX_CustosUnit!V$2),0)</f>
        <v>0</v>
      </c>
      <c r="CQ93" s="1">
        <f>VLOOKUP($A93,Auxiliar_OPEX_CustosUnit!$A$4:$BT$129,COLUMN(Auxiliar_OPEX_CustosUnit!W$2),0)</f>
        <v>0</v>
      </c>
      <c r="CR93" s="1">
        <f>VLOOKUP($A93,Auxiliar_OPEX_CustosUnit!$A$4:$BT$129,COLUMN(Auxiliar_OPEX_CustosUnit!X$2),0)</f>
        <v>0</v>
      </c>
      <c r="CS93" s="1">
        <f>VLOOKUP($A93,Auxiliar_OPEX_CustosUnit!$A$4:$BT$129,COLUMN(Auxiliar_OPEX_CustosUnit!Y$2),0)</f>
        <v>0</v>
      </c>
      <c r="CT93" s="1">
        <f>VLOOKUP($A93,Auxiliar_OPEX_CustosUnit!$A$4:$BT$129,COLUMN(Auxiliar_OPEX_CustosUnit!Z$2),0)</f>
        <v>0</v>
      </c>
      <c r="CU93" s="1">
        <f>VLOOKUP($A93,Auxiliar_OPEX_CustosUnit!$A$4:$BT$129,COLUMN(Auxiliar_OPEX_CustosUnit!AA$2),0)</f>
        <v>0</v>
      </c>
      <c r="CV93" s="1">
        <f>VLOOKUP($A93,Auxiliar_OPEX_CustosUnit!$A$4:$BT$129,COLUMN(Auxiliar_OPEX_CustosUnit!AB$2),0)</f>
        <v>0</v>
      </c>
      <c r="CW93" s="1">
        <f>VLOOKUP($A93,Auxiliar_OPEX_CustosUnit!$A$4:$BT$129,COLUMN(Auxiliar_OPEX_CustosUnit!AC$2),0)</f>
        <v>0</v>
      </c>
      <c r="CX93" s="1">
        <f>VLOOKUP($A93,Auxiliar_OPEX_CustosUnit!$A$4:$BT$129,COLUMN(Auxiliar_OPEX_CustosUnit!AD$2),0)</f>
        <v>0</v>
      </c>
      <c r="CY93" s="1">
        <f>VLOOKUP($A93,Auxiliar_OPEX_CustosUnit!$A$4:$BT$129,COLUMN(Auxiliar_OPEX_CustosUnit!AE$2),0)</f>
        <v>0</v>
      </c>
      <c r="CZ93" s="1">
        <f>VLOOKUP($A93,Auxiliar_OPEX_CustosUnit!$A$4:$BT$129,COLUMN(Auxiliar_OPEX_CustosUnit!AF$2),0)</f>
        <v>0</v>
      </c>
      <c r="DA93" s="1">
        <f>VLOOKUP($A93,Auxiliar_OPEX_CustosUnit!$A$4:$BT$129,COLUMN(Auxiliar_OPEX_CustosUnit!AG$2),0)</f>
        <v>0</v>
      </c>
      <c r="DB93" s="1">
        <f>VLOOKUP($A93,Auxiliar_OPEX_CustosUnit!$A$4:$BT$129,COLUMN(Auxiliar_OPEX_CustosUnit!AH$2),0)</f>
        <v>0</v>
      </c>
      <c r="DC93" s="1">
        <f>VLOOKUP($A93,Auxiliar_OPEX_CustosUnit!$A$4:$BT$129,COLUMN(Auxiliar_OPEX_CustosUnit!AI$2),0)</f>
        <v>0</v>
      </c>
      <c r="DD93" s="1">
        <f>VLOOKUP($A93,Auxiliar_OPEX_CustosUnit!$A$4:$BT$129,COLUMN(Auxiliar_OPEX_CustosUnit!AJ$2),0)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0</v>
      </c>
      <c r="E94" s="51">
        <f ca="1">SUMPRODUCT($CM94:$DD94,INDIRECT(ADDRESS(E$2,$DH$2)):INDIRECT(ADDRESS(E$2,$DY$2)))</f>
        <v>0</v>
      </c>
      <c r="F94" s="51">
        <f ca="1">SUMPRODUCT($CM94:$DD94,INDIRECT(ADDRESS(F$2,$DH$2)):INDIRECT(ADDRESS(F$2,$DY$2)))</f>
        <v>0</v>
      </c>
      <c r="G94" s="51">
        <f ca="1">SUMPRODUCT($CM94:$DD94,INDIRECT(ADDRESS(G$2,$DH$2)):INDIRECT(ADDRESS(G$2,$DY$2)))</f>
        <v>0</v>
      </c>
      <c r="H94" s="51">
        <f ca="1">SUMPRODUCT($CM94:$DD94,INDIRECT(ADDRESS(H$2,$DH$2)):INDIRECT(ADDRESS(H$2,$DY$2)))</f>
        <v>0</v>
      </c>
      <c r="I94" s="51">
        <f ca="1">SUMPRODUCT($CM94:$DD94,INDIRECT(ADDRESS(I$2,$DH$2)):INDIRECT(ADDRESS(I$2,$DY$2)))</f>
        <v>0</v>
      </c>
      <c r="J94" s="51">
        <f ca="1">SUMPRODUCT($CM94:$DD94,INDIRECT(ADDRESS(J$2,$DH$2)):INDIRECT(ADDRESS(J$2,$DY$2)))</f>
        <v>0</v>
      </c>
      <c r="K94" s="51">
        <f ca="1">SUMPRODUCT($CM94:$DD94,INDIRECT(ADDRESS(K$2,$DH$2)):INDIRECT(ADDRESS(K$2,$DY$2)))</f>
        <v>0</v>
      </c>
      <c r="L94" s="51">
        <f ca="1">SUMPRODUCT($CM94:$DD94,INDIRECT(ADDRESS(L$2,$DH$2)):INDIRECT(ADDRESS(L$2,$DY$2)))</f>
        <v>0</v>
      </c>
      <c r="M94" s="51">
        <f ca="1">SUMPRODUCT($CM94:$DD94,INDIRECT(ADDRESS(M$2,$DH$2)):INDIRECT(ADDRESS(M$2,$DY$2)))</f>
        <v>0</v>
      </c>
      <c r="N94" s="51">
        <f ca="1">SUMPRODUCT($CM94:$DD94,INDIRECT(ADDRESS(N$2,$DH$2)):INDIRECT(ADDRESS(N$2,$DY$2)))</f>
        <v>0</v>
      </c>
      <c r="O94" s="51">
        <f ca="1">SUMPRODUCT($CM94:$DD94,INDIRECT(ADDRESS(O$2,$DH$2)):INDIRECT(ADDRESS(O$2,$DY$2)))</f>
        <v>0</v>
      </c>
      <c r="P94" s="51">
        <f ca="1">SUMPRODUCT($CM94:$DD94,INDIRECT(ADDRESS(P$2,$DH$2)):INDIRECT(ADDRESS(P$2,$DY$2)))</f>
        <v>0</v>
      </c>
      <c r="Q94" s="51">
        <f ca="1">SUMPRODUCT($CM94:$DD94,INDIRECT(ADDRESS(Q$2,$DH$2)):INDIRECT(ADDRESS(Q$2,$DY$2)))</f>
        <v>0</v>
      </c>
      <c r="R94" s="51">
        <f ca="1">SUMPRODUCT($CM94:$DD94,INDIRECT(ADDRESS(R$2,$DH$2)):INDIRECT(ADDRESS(R$2,$DY$2)))</f>
        <v>0</v>
      </c>
      <c r="S94" s="51">
        <f ca="1">SUMPRODUCT($CM94:$DD94,INDIRECT(ADDRESS(S$2,$DH$2)):INDIRECT(ADDRESS(S$2,$DY$2)))</f>
        <v>0</v>
      </c>
      <c r="T94" s="51">
        <f ca="1">SUMPRODUCT($CM94:$DD94,INDIRECT(ADDRESS(T$2,$DH$2)):INDIRECT(ADDRESS(T$2,$DY$2)))</f>
        <v>0</v>
      </c>
      <c r="U94" s="51">
        <f ca="1">SUMPRODUCT($CM94:$DD94,INDIRECT(ADDRESS(U$2,$DH$2)):INDIRECT(ADDRESS(U$2,$DY$2)))</f>
        <v>0</v>
      </c>
      <c r="V94" s="51">
        <f ca="1">SUMPRODUCT($CM94:$DD94,INDIRECT(ADDRESS(V$2,$DH$2)):INDIRECT(ADDRESS(V$2,$DY$2)))</f>
        <v>0</v>
      </c>
      <c r="W94" s="51">
        <f ca="1">SUMPRODUCT($CM94:$DD94,INDIRECT(ADDRESS(W$2,$DH$2)):INDIRECT(ADDRESS(W$2,$DY$2)))</f>
        <v>0</v>
      </c>
      <c r="X94" s="51">
        <f ca="1">SUMPRODUCT($CM94:$DD94,INDIRECT(ADDRESS(X$2,$DH$2)):INDIRECT(ADDRESS(X$2,$DY$2)))</f>
        <v>0</v>
      </c>
      <c r="Y94" s="51">
        <f ca="1">SUMPRODUCT($CM94:$DD94,INDIRECT(ADDRESS(Y$2,$DH$2)):INDIRECT(ADDRESS(Y$2,$DY$2)))</f>
        <v>0</v>
      </c>
      <c r="Z94" s="51">
        <f ca="1">SUMPRODUCT($CM94:$DD94,INDIRECT(ADDRESS(Z$2,$DH$2)):INDIRECT(ADDRESS(Z$2,$DY$2)))</f>
        <v>0</v>
      </c>
      <c r="AA94" s="51">
        <f ca="1">SUMPRODUCT($CM94:$DD94,INDIRECT(ADDRESS(AA$2,$DH$2)):INDIRECT(ADDRESS(AA$2,$DY$2)))</f>
        <v>0</v>
      </c>
      <c r="AB94" s="51">
        <f ca="1">SUMPRODUCT($CM94:$DD94,INDIRECT(ADDRESS(AB$2,$DH$2)):INDIRECT(ADDRESS(AB$2,$DY$2)))</f>
        <v>0</v>
      </c>
      <c r="AC94" s="51">
        <f ca="1">SUMPRODUCT($CM94:$DD94,INDIRECT(ADDRESS(AC$2,$DH$2)):INDIRECT(ADDRESS(AC$2,$DY$2)))</f>
        <v>0</v>
      </c>
      <c r="AD94" s="51">
        <f ca="1">SUMPRODUCT($CM94:$DD94,INDIRECT(ADDRESS(AD$2,$DH$2)):INDIRECT(ADDRESS(AD$2,$DY$2)))</f>
        <v>0</v>
      </c>
      <c r="AE94" s="51">
        <f ca="1">SUMPRODUCT($CM94:$DD94,INDIRECT(ADDRESS(AE$2,$DH$2)):INDIRECT(ADDRESS(AE$2,$DY$2)))</f>
        <v>0</v>
      </c>
      <c r="AF94" s="51">
        <f ca="1">SUMPRODUCT($CM94:$DD94,INDIRECT(ADDRESS(AF$2,$DH$2)):INDIRECT(ADDRESS(AF$2,$DY$2)))</f>
        <v>0</v>
      </c>
      <c r="AG94" s="51">
        <f ca="1">SUMPRODUCT($CM94:$DD94,INDIRECT(ADDRESS(AG$2,$DH$2)):INDIRECT(ADDRESS(AG$2,$DY$2)))</f>
        <v>0</v>
      </c>
      <c r="AH94" s="51">
        <f ca="1">SUMPRODUCT($CM94:$DD94,INDIRECT(ADDRESS(AH$2,$DH$2)):INDIRECT(ADDRESS(AH$2,$DY$2)))</f>
        <v>0</v>
      </c>
      <c r="AI94" s="51">
        <f ca="1">SUMPRODUCT($CM94:$DD94,INDIRECT(ADDRESS(AI$2,$DH$2)):INDIRECT(ADDRESS(AI$2,$DY$2)))</f>
        <v>0</v>
      </c>
      <c r="AJ94" s="51">
        <f ca="1">SUMPRODUCT($CM94:$DD94,INDIRECT(ADDRESS(AJ$2,$DH$2)):INDIRECT(ADDRESS(AJ$2,$DY$2)))</f>
        <v>0</v>
      </c>
      <c r="AK94" s="51">
        <f ca="1">SUMPRODUCT($CM94:$DD94,INDIRECT(ADDRESS(AK$2,$DH$2)):INDIRECT(ADDRESS(AK$2,$DY$2)))</f>
        <v>0</v>
      </c>
      <c r="AL94" s="51">
        <f ca="1">SUMPRODUCT($CM94:$DD94,INDIRECT(ADDRESS(AL$2,$DH$2)):INDIRECT(ADDRESS(AL$2,$DY$2)))</f>
        <v>0</v>
      </c>
      <c r="AM94" s="51">
        <f ca="1">SUMPRODUCT($CM94:$DD94,INDIRECT(ADDRESS(AM$2,$DH$2)):INDIRECT(ADDRESS(AM$2,$DY$2)))</f>
        <v>0</v>
      </c>
      <c r="AN94" s="51">
        <f ca="1">SUMPRODUCT($CM94:$DD94,INDIRECT(ADDRESS(AN$2,$DH$2)):INDIRECT(ADDRESS(AN$2,$DY$2)))</f>
        <v>0</v>
      </c>
      <c r="AO94" s="51">
        <f ca="1">SUMPRODUCT($CM94:$DD94,INDIRECT(ADDRESS(AO$2,$DH$2)):INDIRECT(ADDRESS(AO$2,$DY$2)))</f>
        <v>0</v>
      </c>
      <c r="AP94" s="51">
        <f ca="1">SUMPRODUCT($CM94:$DD94,INDIRECT(ADDRESS(AP$2,$DH$2)):INDIRECT(ADDRESS(AP$2,$DY$2)))</f>
        <v>0</v>
      </c>
      <c r="AQ94" s="51">
        <f ca="1">SUMPRODUCT($CM94:$DD94,INDIRECT(ADDRESS(AQ$2,$DH$2)):INDIRECT(ADDRESS(AQ$2,$DY$2)))</f>
        <v>0</v>
      </c>
      <c r="AR94" s="51">
        <f ca="1">SUMPRODUCT($CM94:$DD94,INDIRECT(ADDRESS(AR$2,$DH$2)):INDIRECT(ADDRESS(AR$2,$DY$2)))</f>
        <v>0</v>
      </c>
      <c r="AS94" s="51">
        <f ca="1">SUMPRODUCT($CM94:$DD94,INDIRECT(ADDRESS(AS$2,$DH$2)):INDIRECT(ADDRESS(AS$2,$DY$2)))</f>
        <v>0</v>
      </c>
      <c r="AT94" s="51">
        <f ca="1">SUMPRODUCT($CM94:$DD94,INDIRECT(ADDRESS(AT$2,$DH$2)):INDIRECT(ADDRESS(AT$2,$DY$2)))</f>
        <v>0</v>
      </c>
      <c r="AU94" s="51">
        <f ca="1">SUMPRODUCT($CM94:$DD94,INDIRECT(ADDRESS(AU$2,$DH$2)):INDIRECT(ADDRESS(AU$2,$DY$2)))</f>
        <v>0</v>
      </c>
      <c r="AV94" s="51">
        <f ca="1">SUMPRODUCT($CM94:$DD94,INDIRECT(ADDRESS(AV$2,$DH$2)):INDIRECT(ADDRESS(AV$2,$DY$2)))</f>
        <v>0</v>
      </c>
      <c r="AW94" s="51">
        <f ca="1">SUMPRODUCT($CM94:$DD94,INDIRECT(ADDRESS(AW$2,$DH$2)):INDIRECT(ADDRESS(AW$2,$DY$2)))</f>
        <v>0</v>
      </c>
      <c r="AX94" s="51">
        <f ca="1">SUMPRODUCT($CM94:$DD94,INDIRECT(ADDRESS(AX$2,$DH$2)):INDIRECT(ADDRESS(AX$2,$DY$2)))</f>
        <v>0</v>
      </c>
      <c r="AY94" s="51">
        <f ca="1">SUMPRODUCT($CM94:$DD94,INDIRECT(ADDRESS(AY$2,$DH$2)):INDIRECT(ADDRESS(AY$2,$DY$2)))</f>
        <v>0</v>
      </c>
      <c r="AZ94" s="51">
        <f ca="1">SUMPRODUCT($CM94:$DD94,INDIRECT(ADDRESS(AZ$2,$DH$2)):INDIRECT(ADDRESS(AZ$2,$DY$2)))</f>
        <v>0</v>
      </c>
      <c r="BA94" s="51">
        <f ca="1">SUMPRODUCT($CM94:$DD94,INDIRECT(ADDRESS(BA$2,$DH$2)):INDIRECT(ADDRESS(BA$2,$DY$2)))</f>
        <v>0</v>
      </c>
      <c r="BB94" s="51">
        <f ca="1">SUMPRODUCT($CM94:$DD94,INDIRECT(ADDRESS(BB$2,$DH$2)):INDIRECT(ADDRESS(BB$2,$DY$2)))</f>
        <v>0</v>
      </c>
      <c r="BC94" s="51">
        <f ca="1">SUMPRODUCT($CM94:$DD94,INDIRECT(ADDRESS(BC$2,$DH$2)):INDIRECT(ADDRESS(BC$2,$DY$2)))</f>
        <v>0</v>
      </c>
      <c r="BD94" s="51">
        <f ca="1">SUMPRODUCT($CM94:$DD94,INDIRECT(ADDRESS(BD$2,$DH$2)):INDIRECT(ADDRESS(BD$2,$DY$2)))</f>
        <v>0</v>
      </c>
      <c r="BE94" s="51">
        <f ca="1">SUMPRODUCT($CM94:$DD94,INDIRECT(ADDRESS(BE$2,$DH$2)):INDIRECT(ADDRESS(BE$2,$DY$2)))</f>
        <v>0</v>
      </c>
      <c r="BF94" s="51">
        <f ca="1">SUMPRODUCT($CM94:$DD94,INDIRECT(ADDRESS(BF$2,$DH$2)):INDIRECT(ADDRESS(BF$2,$DY$2)))</f>
        <v>0</v>
      </c>
      <c r="BG94" s="51">
        <f ca="1">SUMPRODUCT($CM94:$DD94,INDIRECT(ADDRESS(BG$2,$DH$2)):INDIRECT(ADDRESS(BG$2,$DY$2)))</f>
        <v>0</v>
      </c>
      <c r="BH94" s="51">
        <f ca="1">SUMPRODUCT($CM94:$DD94,INDIRECT(ADDRESS(BH$2,$DH$2)):INDIRECT(ADDRESS(BH$2,$DY$2)))</f>
        <v>0</v>
      </c>
      <c r="BI94" s="51">
        <f ca="1">SUMPRODUCT($CM94:$DD94,INDIRECT(ADDRESS(BI$2,$DH$2)):INDIRECT(ADDRESS(BI$2,$DY$2)))</f>
        <v>0</v>
      </c>
      <c r="BJ94" s="51">
        <f ca="1">SUMPRODUCT($CM94:$DD94,INDIRECT(ADDRESS(BJ$2,$DH$2)):INDIRECT(ADDRESS(BJ$2,$DY$2)))</f>
        <v>0</v>
      </c>
      <c r="BK94" s="51">
        <f ca="1">SUMPRODUCT($CM94:$DD94,INDIRECT(ADDRESS(BK$2,$DH$2)):INDIRECT(ADDRESS(BK$2,$DY$2)))</f>
        <v>0</v>
      </c>
      <c r="BL94" s="51">
        <f ca="1">SUMPRODUCT($CM94:$DD94,INDIRECT(ADDRESS(BL$2,$DH$2)):INDIRECT(ADDRESS(BL$2,$DY$2)))</f>
        <v>0</v>
      </c>
      <c r="BM94" s="51">
        <f ca="1">SUMPRODUCT($CM94:$DD94,INDIRECT(ADDRESS(BM$2,$DH$2)):INDIRECT(ADDRESS(BM$2,$DY$2)))</f>
        <v>0</v>
      </c>
      <c r="BN94" s="51">
        <f ca="1">SUMPRODUCT($CM94:$DD94,INDIRECT(ADDRESS(BN$2,$DH$2)):INDIRECT(ADDRESS(BN$2,$DY$2)))</f>
        <v>0</v>
      </c>
      <c r="BO94" s="51">
        <f ca="1">SUMPRODUCT($CM94:$DD94,INDIRECT(ADDRESS(BO$2,$DH$2)):INDIRECT(ADDRESS(BO$2,$DY$2)))</f>
        <v>0</v>
      </c>
      <c r="BP94" s="51">
        <f ca="1">SUMPRODUCT($CM94:$DD94,INDIRECT(ADDRESS(BP$2,$DH$2)):INDIRECT(ADDRESS(BP$2,$DY$2)))</f>
        <v>0</v>
      </c>
      <c r="BQ94" s="51">
        <f ca="1">SUMPRODUCT($CM94:$DD94,INDIRECT(ADDRESS(BQ$2,$DH$2)):INDIRECT(ADDRESS(BQ$2,$DY$2)))</f>
        <v>0</v>
      </c>
      <c r="BR94" s="51">
        <f ca="1">SUMPRODUCT($CM94:$DD94,INDIRECT(ADDRESS(BR$2,$DH$2)):INDIRECT(ADDRESS(BR$2,$DY$2)))</f>
        <v>0</v>
      </c>
      <c r="BS94" s="51">
        <f ca="1">SUMPRODUCT($CM94:$DD94,INDIRECT(ADDRESS(BS$2,$DH$2)):INDIRECT(ADDRESS(BS$2,$DY$2)))</f>
        <v>0</v>
      </c>
      <c r="BT94" s="51">
        <f ca="1">SUMPRODUCT($CM94:$DD94,INDIRECT(ADDRESS(BT$2,$DH$2)):INDIRECT(ADDRESS(BT$2,$DY$2)))</f>
        <v>0</v>
      </c>
      <c r="BU94" s="51">
        <f ca="1">SUMPRODUCT($CM94:$DD94,INDIRECT(ADDRESS(BU$2,$DH$2)):INDIRECT(ADDRESS(BU$2,$DY$2)))</f>
        <v>0</v>
      </c>
      <c r="BV94" s="51">
        <f ca="1">SUMPRODUCT($CM94:$DD94,INDIRECT(ADDRESS(BV$2,$DH$2)):INDIRECT(ADDRESS(BV$2,$DY$2)))</f>
        <v>0</v>
      </c>
      <c r="BW94" s="51">
        <f ca="1">SUMPRODUCT($CM94:$DD94,INDIRECT(ADDRESS(BW$2,$DH$2)):INDIRECT(ADDRESS(BW$2,$DY$2)))</f>
        <v>0</v>
      </c>
      <c r="BX94" s="51">
        <f ca="1">SUMPRODUCT($CM94:$DD94,INDIRECT(ADDRESS(BX$2,$DH$2)):INDIRECT(ADDRESS(BX$2,$DY$2)))</f>
        <v>0</v>
      </c>
      <c r="BY94" s="51">
        <f ca="1">SUMPRODUCT($CM94:$DD94,INDIRECT(ADDRESS(BY$2,$DH$2)):INDIRECT(ADDRESS(BY$2,$DY$2)))</f>
        <v>0</v>
      </c>
      <c r="BZ94" s="51">
        <f ca="1">SUMPRODUCT($CM94:$DD94,INDIRECT(ADDRESS(BZ$2,$DH$2)):INDIRECT(ADDRESS(BZ$2,$DY$2)))</f>
        <v>0</v>
      </c>
      <c r="CA94" s="51">
        <f ca="1">SUMPRODUCT($CM94:$DD94,INDIRECT(ADDRESS(CA$2,$DH$2)):INDIRECT(ADDRESS(CA$2,$DY$2)))</f>
        <v>0</v>
      </c>
      <c r="CB94" s="51">
        <f ca="1">SUMPRODUCT($CM94:$DD94,INDIRECT(ADDRESS(CB$2,$DH$2)):INDIRECT(ADDRESS(CB$2,$DY$2)))</f>
        <v>0</v>
      </c>
      <c r="CC94" s="51">
        <f ca="1">SUMPRODUCT($CM94:$DD94,INDIRECT(ADDRESS(CC$2,$DH$2)):INDIRECT(ADDRESS(CC$2,$DY$2)))</f>
        <v>0</v>
      </c>
      <c r="CD94" s="51">
        <f ca="1">SUMPRODUCT($CM94:$DD94,INDIRECT(ADDRESS(CD$2,$DH$2)):INDIRECT(ADDRESS(CD$2,$DY$2)))</f>
        <v>0</v>
      </c>
      <c r="CF94" s="51">
        <f t="shared" ref="CF94:CK103" ca="1" si="12">SUMPRODUCT($D94:$CD94,N($D$1:$CD$1=CF$1))</f>
        <v>0</v>
      </c>
      <c r="CG94" s="51">
        <f t="shared" ca="1" si="12"/>
        <v>0</v>
      </c>
      <c r="CH94" s="51">
        <f t="shared" ca="1" si="12"/>
        <v>0</v>
      </c>
      <c r="CI94" s="51">
        <f t="shared" ca="1" si="12"/>
        <v>0</v>
      </c>
      <c r="CJ94" s="51">
        <f t="shared" ca="1" si="12"/>
        <v>0</v>
      </c>
      <c r="CK94" s="51">
        <f t="shared" ca="1" si="12"/>
        <v>0</v>
      </c>
      <c r="CM94" s="1">
        <f>VLOOKUP($A94,Auxiliar_OPEX_CustosUnit!$A$4:$BT$129,COLUMN(Auxiliar_OPEX_CustosUnit!S$2),0)</f>
        <v>0</v>
      </c>
      <c r="CN94" s="1">
        <f>VLOOKUP($A94,Auxiliar_OPEX_CustosUnit!$A$4:$BT$129,COLUMN(Auxiliar_OPEX_CustosUnit!T$2),0)</f>
        <v>0</v>
      </c>
      <c r="CO94" s="1">
        <f>VLOOKUP($A94,Auxiliar_OPEX_CustosUnit!$A$4:$BT$129,COLUMN(Auxiliar_OPEX_CustosUnit!U$2),0)</f>
        <v>0</v>
      </c>
      <c r="CP94" s="1">
        <f>VLOOKUP($A94,Auxiliar_OPEX_CustosUnit!$A$4:$BT$129,COLUMN(Auxiliar_OPEX_CustosUnit!V$2),0)</f>
        <v>0</v>
      </c>
      <c r="CQ94" s="1">
        <f>VLOOKUP($A94,Auxiliar_OPEX_CustosUnit!$A$4:$BT$129,COLUMN(Auxiliar_OPEX_CustosUnit!W$2),0)</f>
        <v>0</v>
      </c>
      <c r="CR94" s="1">
        <f>VLOOKUP($A94,Auxiliar_OPEX_CustosUnit!$A$4:$BT$129,COLUMN(Auxiliar_OPEX_CustosUnit!X$2),0)</f>
        <v>0</v>
      </c>
      <c r="CS94" s="1">
        <f>VLOOKUP($A94,Auxiliar_OPEX_CustosUnit!$A$4:$BT$129,COLUMN(Auxiliar_OPEX_CustosUnit!Y$2),0)</f>
        <v>0</v>
      </c>
      <c r="CT94" s="1">
        <f>VLOOKUP($A94,Auxiliar_OPEX_CustosUnit!$A$4:$BT$129,COLUMN(Auxiliar_OPEX_CustosUnit!Z$2),0)</f>
        <v>0</v>
      </c>
      <c r="CU94" s="1">
        <f>VLOOKUP($A94,Auxiliar_OPEX_CustosUnit!$A$4:$BT$129,COLUMN(Auxiliar_OPEX_CustosUnit!AA$2),0)</f>
        <v>0</v>
      </c>
      <c r="CV94" s="1">
        <f>VLOOKUP($A94,Auxiliar_OPEX_CustosUnit!$A$4:$BT$129,COLUMN(Auxiliar_OPEX_CustosUnit!AB$2),0)</f>
        <v>0</v>
      </c>
      <c r="CW94" s="1">
        <f>VLOOKUP($A94,Auxiliar_OPEX_CustosUnit!$A$4:$BT$129,COLUMN(Auxiliar_OPEX_CustosUnit!AC$2),0)</f>
        <v>0</v>
      </c>
      <c r="CX94" s="1">
        <f>VLOOKUP($A94,Auxiliar_OPEX_CustosUnit!$A$4:$BT$129,COLUMN(Auxiliar_OPEX_CustosUnit!AD$2),0)</f>
        <v>0</v>
      </c>
      <c r="CY94" s="1">
        <f>VLOOKUP($A94,Auxiliar_OPEX_CustosUnit!$A$4:$BT$129,COLUMN(Auxiliar_OPEX_CustosUnit!AE$2),0)</f>
        <v>0</v>
      </c>
      <c r="CZ94" s="1">
        <f>VLOOKUP($A94,Auxiliar_OPEX_CustosUnit!$A$4:$BT$129,COLUMN(Auxiliar_OPEX_CustosUnit!AF$2),0)</f>
        <v>0</v>
      </c>
      <c r="DA94" s="1">
        <f>VLOOKUP($A94,Auxiliar_OPEX_CustosUnit!$A$4:$BT$129,COLUMN(Auxiliar_OPEX_CustosUnit!AG$2),0)</f>
        <v>0</v>
      </c>
      <c r="DB94" s="1">
        <f>VLOOKUP($A94,Auxiliar_OPEX_CustosUnit!$A$4:$BT$129,COLUMN(Auxiliar_OPEX_CustosUnit!AH$2),0)</f>
        <v>0</v>
      </c>
      <c r="DC94" s="1">
        <f>VLOOKUP($A94,Auxiliar_OPEX_CustosUnit!$A$4:$BT$129,COLUMN(Auxiliar_OPEX_CustosUnit!AI$2),0)</f>
        <v>0</v>
      </c>
      <c r="DD94" s="1">
        <f>VLOOKUP($A94,Auxiliar_OPEX_CustosUnit!$A$4:$BT$129,COLUMN(Auxiliar_OPEX_CustosUnit!AJ$2),0)</f>
        <v>0</v>
      </c>
    </row>
    <row r="95" spans="1:129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463.26411131832901</v>
      </c>
      <c r="E95" s="51">
        <f ca="1">SUMPRODUCT($CM95:$DD95,INDIRECT(ADDRESS(E$2,$DH$2)):INDIRECT(ADDRESS(E$2,$DY$2)))</f>
        <v>463.26411131832901</v>
      </c>
      <c r="F95" s="51">
        <f ca="1">SUMPRODUCT($CM95:$DD95,INDIRECT(ADDRESS(F$2,$DH$2)):INDIRECT(ADDRESS(F$2,$DY$2)))</f>
        <v>463.26411131832901</v>
      </c>
      <c r="G95" s="51">
        <f ca="1">SUMPRODUCT($CM95:$DD95,INDIRECT(ADDRESS(G$2,$DH$2)):INDIRECT(ADDRESS(G$2,$DY$2)))</f>
        <v>463.26411131832901</v>
      </c>
      <c r="H95" s="51">
        <f ca="1">SUMPRODUCT($CM95:$DD95,INDIRECT(ADDRESS(H$2,$DH$2)):INDIRECT(ADDRESS(H$2,$DY$2)))</f>
        <v>463.26411131832901</v>
      </c>
      <c r="I95" s="51">
        <f ca="1">SUMPRODUCT($CM95:$DD95,INDIRECT(ADDRESS(I$2,$DH$2)):INDIRECT(ADDRESS(I$2,$DY$2)))</f>
        <v>463.26411131832901</v>
      </c>
      <c r="J95" s="51">
        <f ca="1">SUMPRODUCT($CM95:$DD95,INDIRECT(ADDRESS(J$2,$DH$2)):INDIRECT(ADDRESS(J$2,$DY$2)))</f>
        <v>463.26411131832901</v>
      </c>
      <c r="K95" s="51">
        <f ca="1">SUMPRODUCT($CM95:$DD95,INDIRECT(ADDRESS(K$2,$DH$2)):INDIRECT(ADDRESS(K$2,$DY$2)))</f>
        <v>463.26411131832901</v>
      </c>
      <c r="L95" s="51">
        <f ca="1">SUMPRODUCT($CM95:$DD95,INDIRECT(ADDRESS(L$2,$DH$2)):INDIRECT(ADDRESS(L$2,$DY$2)))</f>
        <v>463.26411131832901</v>
      </c>
      <c r="M95" s="51">
        <f ca="1">SUMPRODUCT($CM95:$DD95,INDIRECT(ADDRESS(M$2,$DH$2)):INDIRECT(ADDRESS(M$2,$DY$2)))</f>
        <v>463.26411131832901</v>
      </c>
      <c r="N95" s="51">
        <f ca="1">SUMPRODUCT($CM95:$DD95,INDIRECT(ADDRESS(N$2,$DH$2)):INDIRECT(ADDRESS(N$2,$DY$2)))</f>
        <v>463.26411131832901</v>
      </c>
      <c r="O95" s="51">
        <f ca="1">SUMPRODUCT($CM95:$DD95,INDIRECT(ADDRESS(O$2,$DH$2)):INDIRECT(ADDRESS(O$2,$DY$2)))</f>
        <v>463.26411131832901</v>
      </c>
      <c r="P95" s="51">
        <f ca="1">SUMPRODUCT($CM95:$DD95,INDIRECT(ADDRESS(P$2,$DH$2)):INDIRECT(ADDRESS(P$2,$DY$2)))</f>
        <v>463.26411131832901</v>
      </c>
      <c r="Q95" s="51">
        <f ca="1">SUMPRODUCT($CM95:$DD95,INDIRECT(ADDRESS(Q$2,$DH$2)):INDIRECT(ADDRESS(Q$2,$DY$2)))</f>
        <v>463.26411131832901</v>
      </c>
      <c r="R95" s="51">
        <f ca="1">SUMPRODUCT($CM95:$DD95,INDIRECT(ADDRESS(R$2,$DH$2)):INDIRECT(ADDRESS(R$2,$DY$2)))</f>
        <v>463.26411131832901</v>
      </c>
      <c r="S95" s="51">
        <f ca="1">SUMPRODUCT($CM95:$DD95,INDIRECT(ADDRESS(S$2,$DH$2)):INDIRECT(ADDRESS(S$2,$DY$2)))</f>
        <v>463.26411131832901</v>
      </c>
      <c r="T95" s="51">
        <f ca="1">SUMPRODUCT($CM95:$DD95,INDIRECT(ADDRESS(T$2,$DH$2)):INDIRECT(ADDRESS(T$2,$DY$2)))</f>
        <v>463.26411131832901</v>
      </c>
      <c r="U95" s="51">
        <f ca="1">SUMPRODUCT($CM95:$DD95,INDIRECT(ADDRESS(U$2,$DH$2)):INDIRECT(ADDRESS(U$2,$DY$2)))</f>
        <v>463.26411131832901</v>
      </c>
      <c r="V95" s="51">
        <f ca="1">SUMPRODUCT($CM95:$DD95,INDIRECT(ADDRESS(V$2,$DH$2)):INDIRECT(ADDRESS(V$2,$DY$2)))</f>
        <v>463.26411131832901</v>
      </c>
      <c r="W95" s="51">
        <f ca="1">SUMPRODUCT($CM95:$DD95,INDIRECT(ADDRESS(W$2,$DH$2)):INDIRECT(ADDRESS(W$2,$DY$2)))</f>
        <v>463.26411131832901</v>
      </c>
      <c r="X95" s="51">
        <f ca="1">SUMPRODUCT($CM95:$DD95,INDIRECT(ADDRESS(X$2,$DH$2)):INDIRECT(ADDRESS(X$2,$DY$2)))</f>
        <v>463.26411131832901</v>
      </c>
      <c r="Y95" s="51">
        <f ca="1">SUMPRODUCT($CM95:$DD95,INDIRECT(ADDRESS(Y$2,$DH$2)):INDIRECT(ADDRESS(Y$2,$DY$2)))</f>
        <v>463.26411131832901</v>
      </c>
      <c r="Z95" s="51">
        <f ca="1">SUMPRODUCT($CM95:$DD95,INDIRECT(ADDRESS(Z$2,$DH$2)):INDIRECT(ADDRESS(Z$2,$DY$2)))</f>
        <v>463.26411131832901</v>
      </c>
      <c r="AA95" s="51">
        <f ca="1">SUMPRODUCT($CM95:$DD95,INDIRECT(ADDRESS(AA$2,$DH$2)):INDIRECT(ADDRESS(AA$2,$DY$2)))</f>
        <v>463.26411131832901</v>
      </c>
      <c r="AB95" s="51">
        <f ca="1">SUMPRODUCT($CM95:$DD95,INDIRECT(ADDRESS(AB$2,$DH$2)):INDIRECT(ADDRESS(AB$2,$DY$2)))</f>
        <v>463.26411131832901</v>
      </c>
      <c r="AC95" s="51">
        <f ca="1">SUMPRODUCT($CM95:$DD95,INDIRECT(ADDRESS(AC$2,$DH$2)):INDIRECT(ADDRESS(AC$2,$DY$2)))</f>
        <v>463.26411131832901</v>
      </c>
      <c r="AD95" s="51">
        <f ca="1">SUMPRODUCT($CM95:$DD95,INDIRECT(ADDRESS(AD$2,$DH$2)):INDIRECT(ADDRESS(AD$2,$DY$2)))</f>
        <v>463.26411131832901</v>
      </c>
      <c r="AE95" s="51">
        <f ca="1">SUMPRODUCT($CM95:$DD95,INDIRECT(ADDRESS(AE$2,$DH$2)):INDIRECT(ADDRESS(AE$2,$DY$2)))</f>
        <v>463.26411131832901</v>
      </c>
      <c r="AF95" s="51">
        <f ca="1">SUMPRODUCT($CM95:$DD95,INDIRECT(ADDRESS(AF$2,$DH$2)):INDIRECT(ADDRESS(AF$2,$DY$2)))</f>
        <v>463.26411131832901</v>
      </c>
      <c r="AG95" s="51">
        <f ca="1">SUMPRODUCT($CM95:$DD95,INDIRECT(ADDRESS(AG$2,$DH$2)):INDIRECT(ADDRESS(AG$2,$DY$2)))</f>
        <v>463.26411131832901</v>
      </c>
      <c r="AH95" s="51">
        <f ca="1">SUMPRODUCT($CM95:$DD95,INDIRECT(ADDRESS(AH$2,$DH$2)):INDIRECT(ADDRESS(AH$2,$DY$2)))</f>
        <v>463.26411131832901</v>
      </c>
      <c r="AI95" s="51">
        <f ca="1">SUMPRODUCT($CM95:$DD95,INDIRECT(ADDRESS(AI$2,$DH$2)):INDIRECT(ADDRESS(AI$2,$DY$2)))</f>
        <v>463.26411131832901</v>
      </c>
      <c r="AJ95" s="51">
        <f ca="1">SUMPRODUCT($CM95:$DD95,INDIRECT(ADDRESS(AJ$2,$DH$2)):INDIRECT(ADDRESS(AJ$2,$DY$2)))</f>
        <v>463.26411131832901</v>
      </c>
      <c r="AK95" s="51">
        <f ca="1">SUMPRODUCT($CM95:$DD95,INDIRECT(ADDRESS(AK$2,$DH$2)):INDIRECT(ADDRESS(AK$2,$DY$2)))</f>
        <v>463.26411131832901</v>
      </c>
      <c r="AL95" s="51">
        <f ca="1">SUMPRODUCT($CM95:$DD95,INDIRECT(ADDRESS(AL$2,$DH$2)):INDIRECT(ADDRESS(AL$2,$DY$2)))</f>
        <v>463.26411131832901</v>
      </c>
      <c r="AM95" s="51">
        <f ca="1">SUMPRODUCT($CM95:$DD95,INDIRECT(ADDRESS(AM$2,$DH$2)):INDIRECT(ADDRESS(AM$2,$DY$2)))</f>
        <v>463.26411131832901</v>
      </c>
      <c r="AN95" s="51">
        <f ca="1">SUMPRODUCT($CM95:$DD95,INDIRECT(ADDRESS(AN$2,$DH$2)):INDIRECT(ADDRESS(AN$2,$DY$2)))</f>
        <v>463.26411131832901</v>
      </c>
      <c r="AO95" s="51">
        <f ca="1">SUMPRODUCT($CM95:$DD95,INDIRECT(ADDRESS(AO$2,$DH$2)):INDIRECT(ADDRESS(AO$2,$DY$2)))</f>
        <v>463.26411131832901</v>
      </c>
      <c r="AP95" s="51">
        <f ca="1">SUMPRODUCT($CM95:$DD95,INDIRECT(ADDRESS(AP$2,$DH$2)):INDIRECT(ADDRESS(AP$2,$DY$2)))</f>
        <v>463.26411131832901</v>
      </c>
      <c r="AQ95" s="51">
        <f ca="1">SUMPRODUCT($CM95:$DD95,INDIRECT(ADDRESS(AQ$2,$DH$2)):INDIRECT(ADDRESS(AQ$2,$DY$2)))</f>
        <v>463.26411131832901</v>
      </c>
      <c r="AR95" s="51">
        <f ca="1">SUMPRODUCT($CM95:$DD95,INDIRECT(ADDRESS(AR$2,$DH$2)):INDIRECT(ADDRESS(AR$2,$DY$2)))</f>
        <v>463.26411131832901</v>
      </c>
      <c r="AS95" s="51">
        <f ca="1">SUMPRODUCT($CM95:$DD95,INDIRECT(ADDRESS(AS$2,$DH$2)):INDIRECT(ADDRESS(AS$2,$DY$2)))</f>
        <v>463.26411131832901</v>
      </c>
      <c r="AT95" s="51">
        <f ca="1">SUMPRODUCT($CM95:$DD95,INDIRECT(ADDRESS(AT$2,$DH$2)):INDIRECT(ADDRESS(AT$2,$DY$2)))</f>
        <v>463.26411131832901</v>
      </c>
      <c r="AU95" s="51">
        <f ca="1">SUMPRODUCT($CM95:$DD95,INDIRECT(ADDRESS(AU$2,$DH$2)):INDIRECT(ADDRESS(AU$2,$DY$2)))</f>
        <v>463.26411131832901</v>
      </c>
      <c r="AV95" s="51">
        <f ca="1">SUMPRODUCT($CM95:$DD95,INDIRECT(ADDRESS(AV$2,$DH$2)):INDIRECT(ADDRESS(AV$2,$DY$2)))</f>
        <v>463.26411131832901</v>
      </c>
      <c r="AW95" s="51">
        <f ca="1">SUMPRODUCT($CM95:$DD95,INDIRECT(ADDRESS(AW$2,$DH$2)):INDIRECT(ADDRESS(AW$2,$DY$2)))</f>
        <v>463.26411131832901</v>
      </c>
      <c r="AX95" s="51">
        <f ca="1">SUMPRODUCT($CM95:$DD95,INDIRECT(ADDRESS(AX$2,$DH$2)):INDIRECT(ADDRESS(AX$2,$DY$2)))</f>
        <v>463.26411131832901</v>
      </c>
      <c r="AY95" s="51">
        <f ca="1">SUMPRODUCT($CM95:$DD95,INDIRECT(ADDRESS(AY$2,$DH$2)):INDIRECT(ADDRESS(AY$2,$DY$2)))</f>
        <v>463.26411131832901</v>
      </c>
      <c r="AZ95" s="51">
        <f ca="1">SUMPRODUCT($CM95:$DD95,INDIRECT(ADDRESS(AZ$2,$DH$2)):INDIRECT(ADDRESS(AZ$2,$DY$2)))</f>
        <v>463.26411131832901</v>
      </c>
      <c r="BA95" s="51">
        <f ca="1">SUMPRODUCT($CM95:$DD95,INDIRECT(ADDRESS(BA$2,$DH$2)):INDIRECT(ADDRESS(BA$2,$DY$2)))</f>
        <v>463.26411131832901</v>
      </c>
      <c r="BB95" s="51">
        <f ca="1">SUMPRODUCT($CM95:$DD95,INDIRECT(ADDRESS(BB$2,$DH$2)):INDIRECT(ADDRESS(BB$2,$DY$2)))</f>
        <v>463.26411131832901</v>
      </c>
      <c r="BC95" s="51">
        <f ca="1">SUMPRODUCT($CM95:$DD95,INDIRECT(ADDRESS(BC$2,$DH$2)):INDIRECT(ADDRESS(BC$2,$DY$2)))</f>
        <v>463.26411131832901</v>
      </c>
      <c r="BD95" s="51">
        <f ca="1">SUMPRODUCT($CM95:$DD95,INDIRECT(ADDRESS(BD$2,$DH$2)):INDIRECT(ADDRESS(BD$2,$DY$2)))</f>
        <v>463.26411131832901</v>
      </c>
      <c r="BE95" s="51">
        <f ca="1">SUMPRODUCT($CM95:$DD95,INDIRECT(ADDRESS(BE$2,$DH$2)):INDIRECT(ADDRESS(BE$2,$DY$2)))</f>
        <v>463.26411131832901</v>
      </c>
      <c r="BF95" s="51">
        <f ca="1">SUMPRODUCT($CM95:$DD95,INDIRECT(ADDRESS(BF$2,$DH$2)):INDIRECT(ADDRESS(BF$2,$DY$2)))</f>
        <v>463.26411131832901</v>
      </c>
      <c r="BG95" s="51">
        <f ca="1">SUMPRODUCT($CM95:$DD95,INDIRECT(ADDRESS(BG$2,$DH$2)):INDIRECT(ADDRESS(BG$2,$DY$2)))</f>
        <v>463.26411131832901</v>
      </c>
      <c r="BH95" s="51">
        <f ca="1">SUMPRODUCT($CM95:$DD95,INDIRECT(ADDRESS(BH$2,$DH$2)):INDIRECT(ADDRESS(BH$2,$DY$2)))</f>
        <v>463.26411131832901</v>
      </c>
      <c r="BI95" s="51">
        <f ca="1">SUMPRODUCT($CM95:$DD95,INDIRECT(ADDRESS(BI$2,$DH$2)):INDIRECT(ADDRESS(BI$2,$DY$2)))</f>
        <v>463.26411131832901</v>
      </c>
      <c r="BJ95" s="51">
        <f ca="1">SUMPRODUCT($CM95:$DD95,INDIRECT(ADDRESS(BJ$2,$DH$2)):INDIRECT(ADDRESS(BJ$2,$DY$2)))</f>
        <v>463.26411131832901</v>
      </c>
      <c r="BK95" s="51">
        <f ca="1">SUMPRODUCT($CM95:$DD95,INDIRECT(ADDRESS(BK$2,$DH$2)):INDIRECT(ADDRESS(BK$2,$DY$2)))</f>
        <v>463.26411131832901</v>
      </c>
      <c r="BL95" s="51">
        <f ca="1">SUMPRODUCT($CM95:$DD95,INDIRECT(ADDRESS(BL$2,$DH$2)):INDIRECT(ADDRESS(BL$2,$DY$2)))</f>
        <v>463.26411131832901</v>
      </c>
      <c r="BM95" s="51">
        <f ca="1">SUMPRODUCT($CM95:$DD95,INDIRECT(ADDRESS(BM$2,$DH$2)):INDIRECT(ADDRESS(BM$2,$DY$2)))</f>
        <v>463.26411131832901</v>
      </c>
      <c r="BN95" s="51">
        <f ca="1">SUMPRODUCT($CM95:$DD95,INDIRECT(ADDRESS(BN$2,$DH$2)):INDIRECT(ADDRESS(BN$2,$DY$2)))</f>
        <v>463.26411131832901</v>
      </c>
      <c r="BO95" s="51">
        <f ca="1">SUMPRODUCT($CM95:$DD95,INDIRECT(ADDRESS(BO$2,$DH$2)):INDIRECT(ADDRESS(BO$2,$DY$2)))</f>
        <v>463.26411131832901</v>
      </c>
      <c r="BP95" s="51">
        <f ca="1">SUMPRODUCT($CM95:$DD95,INDIRECT(ADDRESS(BP$2,$DH$2)):INDIRECT(ADDRESS(BP$2,$DY$2)))</f>
        <v>463.26411131832901</v>
      </c>
      <c r="BQ95" s="51">
        <f ca="1">SUMPRODUCT($CM95:$DD95,INDIRECT(ADDRESS(BQ$2,$DH$2)):INDIRECT(ADDRESS(BQ$2,$DY$2)))</f>
        <v>463.26411131832901</v>
      </c>
      <c r="BR95" s="51">
        <f ca="1">SUMPRODUCT($CM95:$DD95,INDIRECT(ADDRESS(BR$2,$DH$2)):INDIRECT(ADDRESS(BR$2,$DY$2)))</f>
        <v>463.26411131832901</v>
      </c>
      <c r="BS95" s="51">
        <f ca="1">SUMPRODUCT($CM95:$DD95,INDIRECT(ADDRESS(BS$2,$DH$2)):INDIRECT(ADDRESS(BS$2,$DY$2)))</f>
        <v>463.26411131832901</v>
      </c>
      <c r="BT95" s="51">
        <f ca="1">SUMPRODUCT($CM95:$DD95,INDIRECT(ADDRESS(BT$2,$DH$2)):INDIRECT(ADDRESS(BT$2,$DY$2)))</f>
        <v>463.26411131832901</v>
      </c>
      <c r="BU95" s="51">
        <f ca="1">SUMPRODUCT($CM95:$DD95,INDIRECT(ADDRESS(BU$2,$DH$2)):INDIRECT(ADDRESS(BU$2,$DY$2)))</f>
        <v>463.26411131832901</v>
      </c>
      <c r="BV95" s="51">
        <f ca="1">SUMPRODUCT($CM95:$DD95,INDIRECT(ADDRESS(BV$2,$DH$2)):INDIRECT(ADDRESS(BV$2,$DY$2)))</f>
        <v>463.26411131832901</v>
      </c>
      <c r="BW95" s="51">
        <f ca="1">SUMPRODUCT($CM95:$DD95,INDIRECT(ADDRESS(BW$2,$DH$2)):INDIRECT(ADDRESS(BW$2,$DY$2)))</f>
        <v>463.26411131832901</v>
      </c>
      <c r="BX95" s="51">
        <f ca="1">SUMPRODUCT($CM95:$DD95,INDIRECT(ADDRESS(BX$2,$DH$2)):INDIRECT(ADDRESS(BX$2,$DY$2)))</f>
        <v>463.26411131832901</v>
      </c>
      <c r="BY95" s="51">
        <f ca="1">SUMPRODUCT($CM95:$DD95,INDIRECT(ADDRESS(BY$2,$DH$2)):INDIRECT(ADDRESS(BY$2,$DY$2)))</f>
        <v>463.26411131832901</v>
      </c>
      <c r="BZ95" s="51">
        <f ca="1">SUMPRODUCT($CM95:$DD95,INDIRECT(ADDRESS(BZ$2,$DH$2)):INDIRECT(ADDRESS(BZ$2,$DY$2)))</f>
        <v>463.26411131832901</v>
      </c>
      <c r="CA95" s="51">
        <f ca="1">SUMPRODUCT($CM95:$DD95,INDIRECT(ADDRESS(CA$2,$DH$2)):INDIRECT(ADDRESS(CA$2,$DY$2)))</f>
        <v>463.26411131832901</v>
      </c>
      <c r="CB95" s="51">
        <f ca="1">SUMPRODUCT($CM95:$DD95,INDIRECT(ADDRESS(CB$2,$DH$2)):INDIRECT(ADDRESS(CB$2,$DY$2)))</f>
        <v>463.26411131832901</v>
      </c>
      <c r="CC95" s="51">
        <f ca="1">SUMPRODUCT($CM95:$DD95,INDIRECT(ADDRESS(CC$2,$DH$2)):INDIRECT(ADDRESS(CC$2,$DY$2)))</f>
        <v>463.26411131832901</v>
      </c>
      <c r="CD95" s="51">
        <f ca="1">SUMPRODUCT($CM95:$DD95,INDIRECT(ADDRESS(CD$2,$DH$2)):INDIRECT(ADDRESS(CD$2,$DY$2)))</f>
        <v>463.26411131832901</v>
      </c>
      <c r="CF95" s="51">
        <f t="shared" ca="1" si="12"/>
        <v>5559.1693358199482</v>
      </c>
      <c r="CG95" s="51">
        <f t="shared" ca="1" si="12"/>
        <v>5559.1693358199482</v>
      </c>
      <c r="CH95" s="51">
        <f t="shared" ca="1" si="12"/>
        <v>5559.1693358199482</v>
      </c>
      <c r="CI95" s="51">
        <f t="shared" ca="1" si="12"/>
        <v>5559.1693358199482</v>
      </c>
      <c r="CJ95" s="51">
        <f t="shared" ca="1" si="12"/>
        <v>5559.1693358199482</v>
      </c>
      <c r="CK95" s="51">
        <f t="shared" ca="1" si="12"/>
        <v>5559.1693358199482</v>
      </c>
      <c r="CM95" s="1">
        <f>VLOOKUP($A95,Auxiliar_OPEX_CustosUnit!$A$4:$BT$129,COLUMN(Auxiliar_OPEX_CustosUnit!S$2),0)</f>
        <v>0</v>
      </c>
      <c r="CN95" s="1">
        <f>VLOOKUP($A95,Auxiliar_OPEX_CustosUnit!$A$4:$BT$129,COLUMN(Auxiliar_OPEX_CustosUnit!T$2),0)</f>
        <v>0</v>
      </c>
      <c r="CO95" s="1">
        <f>VLOOKUP($A95,Auxiliar_OPEX_CustosUnit!$A$4:$BT$129,COLUMN(Auxiliar_OPEX_CustosUnit!U$2),0)</f>
        <v>463.26411131832901</v>
      </c>
      <c r="CP95" s="1">
        <f>VLOOKUP($A95,Auxiliar_OPEX_CustosUnit!$A$4:$BT$129,COLUMN(Auxiliar_OPEX_CustosUnit!V$2),0)</f>
        <v>0</v>
      </c>
      <c r="CQ95" s="1">
        <f>VLOOKUP($A95,Auxiliar_OPEX_CustosUnit!$A$4:$BT$129,COLUMN(Auxiliar_OPEX_CustosUnit!W$2),0)</f>
        <v>0</v>
      </c>
      <c r="CR95" s="1">
        <f>VLOOKUP($A95,Auxiliar_OPEX_CustosUnit!$A$4:$BT$129,COLUMN(Auxiliar_OPEX_CustosUnit!X$2),0)</f>
        <v>0</v>
      </c>
      <c r="CS95" s="1">
        <f>VLOOKUP($A95,Auxiliar_OPEX_CustosUnit!$A$4:$BT$129,COLUMN(Auxiliar_OPEX_CustosUnit!Y$2),0)</f>
        <v>0</v>
      </c>
      <c r="CT95" s="1">
        <f>VLOOKUP($A95,Auxiliar_OPEX_CustosUnit!$A$4:$BT$129,COLUMN(Auxiliar_OPEX_CustosUnit!Z$2),0)</f>
        <v>0</v>
      </c>
      <c r="CU95" s="1">
        <f>VLOOKUP($A95,Auxiliar_OPEX_CustosUnit!$A$4:$BT$129,COLUMN(Auxiliar_OPEX_CustosUnit!AA$2),0)</f>
        <v>0</v>
      </c>
      <c r="CV95" s="1">
        <f>VLOOKUP($A95,Auxiliar_OPEX_CustosUnit!$A$4:$BT$129,COLUMN(Auxiliar_OPEX_CustosUnit!AB$2),0)</f>
        <v>0</v>
      </c>
      <c r="CW95" s="1">
        <f>VLOOKUP($A95,Auxiliar_OPEX_CustosUnit!$A$4:$BT$129,COLUMN(Auxiliar_OPEX_CustosUnit!AC$2),0)</f>
        <v>0</v>
      </c>
      <c r="CX95" s="1">
        <f>VLOOKUP($A95,Auxiliar_OPEX_CustosUnit!$A$4:$BT$129,COLUMN(Auxiliar_OPEX_CustosUnit!AD$2),0)</f>
        <v>0</v>
      </c>
      <c r="CY95" s="1">
        <f>VLOOKUP($A95,Auxiliar_OPEX_CustosUnit!$A$4:$BT$129,COLUMN(Auxiliar_OPEX_CustosUnit!AE$2),0)</f>
        <v>0</v>
      </c>
      <c r="CZ95" s="1">
        <f>VLOOKUP($A95,Auxiliar_OPEX_CustosUnit!$A$4:$BT$129,COLUMN(Auxiliar_OPEX_CustosUnit!AF$2),0)</f>
        <v>0</v>
      </c>
      <c r="DA95" s="1">
        <f>VLOOKUP($A95,Auxiliar_OPEX_CustosUnit!$A$4:$BT$129,COLUMN(Auxiliar_OPEX_CustosUnit!AG$2),0)</f>
        <v>0</v>
      </c>
      <c r="DB95" s="1">
        <f>VLOOKUP($A95,Auxiliar_OPEX_CustosUnit!$A$4:$BT$129,COLUMN(Auxiliar_OPEX_CustosUnit!AH$2),0)</f>
        <v>0</v>
      </c>
      <c r="DC95" s="1">
        <f>VLOOKUP($A95,Auxiliar_OPEX_CustosUnit!$A$4:$BT$129,COLUMN(Auxiliar_OPEX_CustosUnit!AI$2),0)</f>
        <v>0</v>
      </c>
      <c r="DD95" s="1">
        <f>VLOOKUP($A95,Auxiliar_OPEX_CustosUnit!$A$4:$BT$129,COLUMN(Auxiliar_OPEX_CustosUnit!AJ$2),0)</f>
        <v>0</v>
      </c>
    </row>
    <row r="96" spans="1:129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114.521568609922</v>
      </c>
      <c r="E96" s="51">
        <f ca="1">SUMPRODUCT($CM96:$DD96,INDIRECT(ADDRESS(E$2,$DH$2)):INDIRECT(ADDRESS(E$2,$DY$2)))</f>
        <v>114.521568609922</v>
      </c>
      <c r="F96" s="51">
        <f ca="1">SUMPRODUCT($CM96:$DD96,INDIRECT(ADDRESS(F$2,$DH$2)):INDIRECT(ADDRESS(F$2,$DY$2)))</f>
        <v>114.521568609922</v>
      </c>
      <c r="G96" s="51">
        <f ca="1">SUMPRODUCT($CM96:$DD96,INDIRECT(ADDRESS(G$2,$DH$2)):INDIRECT(ADDRESS(G$2,$DY$2)))</f>
        <v>114.521568609922</v>
      </c>
      <c r="H96" s="51">
        <f ca="1">SUMPRODUCT($CM96:$DD96,INDIRECT(ADDRESS(H$2,$DH$2)):INDIRECT(ADDRESS(H$2,$DY$2)))</f>
        <v>114.521568609922</v>
      </c>
      <c r="I96" s="51">
        <f ca="1">SUMPRODUCT($CM96:$DD96,INDIRECT(ADDRESS(I$2,$DH$2)):INDIRECT(ADDRESS(I$2,$DY$2)))</f>
        <v>114.521568609922</v>
      </c>
      <c r="J96" s="51">
        <f ca="1">SUMPRODUCT($CM96:$DD96,INDIRECT(ADDRESS(J$2,$DH$2)):INDIRECT(ADDRESS(J$2,$DY$2)))</f>
        <v>114.521568609922</v>
      </c>
      <c r="K96" s="51">
        <f ca="1">SUMPRODUCT($CM96:$DD96,INDIRECT(ADDRESS(K$2,$DH$2)):INDIRECT(ADDRESS(K$2,$DY$2)))</f>
        <v>114.521568609922</v>
      </c>
      <c r="L96" s="51">
        <f ca="1">SUMPRODUCT($CM96:$DD96,INDIRECT(ADDRESS(L$2,$DH$2)):INDIRECT(ADDRESS(L$2,$DY$2)))</f>
        <v>114.521568609922</v>
      </c>
      <c r="M96" s="51">
        <f ca="1">SUMPRODUCT($CM96:$DD96,INDIRECT(ADDRESS(M$2,$DH$2)):INDIRECT(ADDRESS(M$2,$DY$2)))</f>
        <v>114.521568609922</v>
      </c>
      <c r="N96" s="51">
        <f ca="1">SUMPRODUCT($CM96:$DD96,INDIRECT(ADDRESS(N$2,$DH$2)):INDIRECT(ADDRESS(N$2,$DY$2)))</f>
        <v>114.521568609922</v>
      </c>
      <c r="O96" s="51">
        <f ca="1">SUMPRODUCT($CM96:$DD96,INDIRECT(ADDRESS(O$2,$DH$2)):INDIRECT(ADDRESS(O$2,$DY$2)))</f>
        <v>114.521568609922</v>
      </c>
      <c r="P96" s="51">
        <f ca="1">SUMPRODUCT($CM96:$DD96,INDIRECT(ADDRESS(P$2,$DH$2)):INDIRECT(ADDRESS(P$2,$DY$2)))</f>
        <v>114.521568609922</v>
      </c>
      <c r="Q96" s="51">
        <f ca="1">SUMPRODUCT($CM96:$DD96,INDIRECT(ADDRESS(Q$2,$DH$2)):INDIRECT(ADDRESS(Q$2,$DY$2)))</f>
        <v>114.521568609922</v>
      </c>
      <c r="R96" s="51">
        <f ca="1">SUMPRODUCT($CM96:$DD96,INDIRECT(ADDRESS(R$2,$DH$2)):INDIRECT(ADDRESS(R$2,$DY$2)))</f>
        <v>114.521568609922</v>
      </c>
      <c r="S96" s="51">
        <f ca="1">SUMPRODUCT($CM96:$DD96,INDIRECT(ADDRESS(S$2,$DH$2)):INDIRECT(ADDRESS(S$2,$DY$2)))</f>
        <v>114.521568609922</v>
      </c>
      <c r="T96" s="51">
        <f ca="1">SUMPRODUCT($CM96:$DD96,INDIRECT(ADDRESS(T$2,$DH$2)):INDIRECT(ADDRESS(T$2,$DY$2)))</f>
        <v>114.521568609922</v>
      </c>
      <c r="U96" s="51">
        <f ca="1">SUMPRODUCT($CM96:$DD96,INDIRECT(ADDRESS(U$2,$DH$2)):INDIRECT(ADDRESS(U$2,$DY$2)))</f>
        <v>114.521568609922</v>
      </c>
      <c r="V96" s="51">
        <f ca="1">SUMPRODUCT($CM96:$DD96,INDIRECT(ADDRESS(V$2,$DH$2)):INDIRECT(ADDRESS(V$2,$DY$2)))</f>
        <v>114.521568609922</v>
      </c>
      <c r="W96" s="51">
        <f ca="1">SUMPRODUCT($CM96:$DD96,INDIRECT(ADDRESS(W$2,$DH$2)):INDIRECT(ADDRESS(W$2,$DY$2)))</f>
        <v>114.521568609922</v>
      </c>
      <c r="X96" s="51">
        <f ca="1">SUMPRODUCT($CM96:$DD96,INDIRECT(ADDRESS(X$2,$DH$2)):INDIRECT(ADDRESS(X$2,$DY$2)))</f>
        <v>114.521568609922</v>
      </c>
      <c r="Y96" s="51">
        <f ca="1">SUMPRODUCT($CM96:$DD96,INDIRECT(ADDRESS(Y$2,$DH$2)):INDIRECT(ADDRESS(Y$2,$DY$2)))</f>
        <v>114.521568609922</v>
      </c>
      <c r="Z96" s="51">
        <f ca="1">SUMPRODUCT($CM96:$DD96,INDIRECT(ADDRESS(Z$2,$DH$2)):INDIRECT(ADDRESS(Z$2,$DY$2)))</f>
        <v>114.521568609922</v>
      </c>
      <c r="AA96" s="51">
        <f ca="1">SUMPRODUCT($CM96:$DD96,INDIRECT(ADDRESS(AA$2,$DH$2)):INDIRECT(ADDRESS(AA$2,$DY$2)))</f>
        <v>114.521568609922</v>
      </c>
      <c r="AB96" s="51">
        <f ca="1">SUMPRODUCT($CM96:$DD96,INDIRECT(ADDRESS(AB$2,$DH$2)):INDIRECT(ADDRESS(AB$2,$DY$2)))</f>
        <v>114.521568609922</v>
      </c>
      <c r="AC96" s="51">
        <f ca="1">SUMPRODUCT($CM96:$DD96,INDIRECT(ADDRESS(AC$2,$DH$2)):INDIRECT(ADDRESS(AC$2,$DY$2)))</f>
        <v>114.521568609922</v>
      </c>
      <c r="AD96" s="51">
        <f ca="1">SUMPRODUCT($CM96:$DD96,INDIRECT(ADDRESS(AD$2,$DH$2)):INDIRECT(ADDRESS(AD$2,$DY$2)))</f>
        <v>114.521568609922</v>
      </c>
      <c r="AE96" s="51">
        <f ca="1">SUMPRODUCT($CM96:$DD96,INDIRECT(ADDRESS(AE$2,$DH$2)):INDIRECT(ADDRESS(AE$2,$DY$2)))</f>
        <v>114.521568609922</v>
      </c>
      <c r="AF96" s="51">
        <f ca="1">SUMPRODUCT($CM96:$DD96,INDIRECT(ADDRESS(AF$2,$DH$2)):INDIRECT(ADDRESS(AF$2,$DY$2)))</f>
        <v>114.521568609922</v>
      </c>
      <c r="AG96" s="51">
        <f ca="1">SUMPRODUCT($CM96:$DD96,INDIRECT(ADDRESS(AG$2,$DH$2)):INDIRECT(ADDRESS(AG$2,$DY$2)))</f>
        <v>114.521568609922</v>
      </c>
      <c r="AH96" s="51">
        <f ca="1">SUMPRODUCT($CM96:$DD96,INDIRECT(ADDRESS(AH$2,$DH$2)):INDIRECT(ADDRESS(AH$2,$DY$2)))</f>
        <v>114.521568609922</v>
      </c>
      <c r="AI96" s="51">
        <f ca="1">SUMPRODUCT($CM96:$DD96,INDIRECT(ADDRESS(AI$2,$DH$2)):INDIRECT(ADDRESS(AI$2,$DY$2)))</f>
        <v>114.521568609922</v>
      </c>
      <c r="AJ96" s="51">
        <f ca="1">SUMPRODUCT($CM96:$DD96,INDIRECT(ADDRESS(AJ$2,$DH$2)):INDIRECT(ADDRESS(AJ$2,$DY$2)))</f>
        <v>114.521568609922</v>
      </c>
      <c r="AK96" s="51">
        <f ca="1">SUMPRODUCT($CM96:$DD96,INDIRECT(ADDRESS(AK$2,$DH$2)):INDIRECT(ADDRESS(AK$2,$DY$2)))</f>
        <v>114.521568609922</v>
      </c>
      <c r="AL96" s="51">
        <f ca="1">SUMPRODUCT($CM96:$DD96,INDIRECT(ADDRESS(AL$2,$DH$2)):INDIRECT(ADDRESS(AL$2,$DY$2)))</f>
        <v>114.521568609922</v>
      </c>
      <c r="AM96" s="51">
        <f ca="1">SUMPRODUCT($CM96:$DD96,INDIRECT(ADDRESS(AM$2,$DH$2)):INDIRECT(ADDRESS(AM$2,$DY$2)))</f>
        <v>114.521568609922</v>
      </c>
      <c r="AN96" s="51">
        <f ca="1">SUMPRODUCT($CM96:$DD96,INDIRECT(ADDRESS(AN$2,$DH$2)):INDIRECT(ADDRESS(AN$2,$DY$2)))</f>
        <v>114.521568609922</v>
      </c>
      <c r="AO96" s="51">
        <f ca="1">SUMPRODUCT($CM96:$DD96,INDIRECT(ADDRESS(AO$2,$DH$2)):INDIRECT(ADDRESS(AO$2,$DY$2)))</f>
        <v>114.521568609922</v>
      </c>
      <c r="AP96" s="51">
        <f ca="1">SUMPRODUCT($CM96:$DD96,INDIRECT(ADDRESS(AP$2,$DH$2)):INDIRECT(ADDRESS(AP$2,$DY$2)))</f>
        <v>114.521568609922</v>
      </c>
      <c r="AQ96" s="51">
        <f ca="1">SUMPRODUCT($CM96:$DD96,INDIRECT(ADDRESS(AQ$2,$DH$2)):INDIRECT(ADDRESS(AQ$2,$DY$2)))</f>
        <v>114.521568609922</v>
      </c>
      <c r="AR96" s="51">
        <f ca="1">SUMPRODUCT($CM96:$DD96,INDIRECT(ADDRESS(AR$2,$DH$2)):INDIRECT(ADDRESS(AR$2,$DY$2)))</f>
        <v>114.521568609922</v>
      </c>
      <c r="AS96" s="51">
        <f ca="1">SUMPRODUCT($CM96:$DD96,INDIRECT(ADDRESS(AS$2,$DH$2)):INDIRECT(ADDRESS(AS$2,$DY$2)))</f>
        <v>114.521568609922</v>
      </c>
      <c r="AT96" s="51">
        <f ca="1">SUMPRODUCT($CM96:$DD96,INDIRECT(ADDRESS(AT$2,$DH$2)):INDIRECT(ADDRESS(AT$2,$DY$2)))</f>
        <v>114.521568609922</v>
      </c>
      <c r="AU96" s="51">
        <f ca="1">SUMPRODUCT($CM96:$DD96,INDIRECT(ADDRESS(AU$2,$DH$2)):INDIRECT(ADDRESS(AU$2,$DY$2)))</f>
        <v>114.521568609922</v>
      </c>
      <c r="AV96" s="51">
        <f ca="1">SUMPRODUCT($CM96:$DD96,INDIRECT(ADDRESS(AV$2,$DH$2)):INDIRECT(ADDRESS(AV$2,$DY$2)))</f>
        <v>114.521568609922</v>
      </c>
      <c r="AW96" s="51">
        <f ca="1">SUMPRODUCT($CM96:$DD96,INDIRECT(ADDRESS(AW$2,$DH$2)):INDIRECT(ADDRESS(AW$2,$DY$2)))</f>
        <v>114.521568609922</v>
      </c>
      <c r="AX96" s="51">
        <f ca="1">SUMPRODUCT($CM96:$DD96,INDIRECT(ADDRESS(AX$2,$DH$2)):INDIRECT(ADDRESS(AX$2,$DY$2)))</f>
        <v>114.521568609922</v>
      </c>
      <c r="AY96" s="51">
        <f ca="1">SUMPRODUCT($CM96:$DD96,INDIRECT(ADDRESS(AY$2,$DH$2)):INDIRECT(ADDRESS(AY$2,$DY$2)))</f>
        <v>114.521568609922</v>
      </c>
      <c r="AZ96" s="51">
        <f ca="1">SUMPRODUCT($CM96:$DD96,INDIRECT(ADDRESS(AZ$2,$DH$2)):INDIRECT(ADDRESS(AZ$2,$DY$2)))</f>
        <v>114.521568609922</v>
      </c>
      <c r="BA96" s="51">
        <f ca="1">SUMPRODUCT($CM96:$DD96,INDIRECT(ADDRESS(BA$2,$DH$2)):INDIRECT(ADDRESS(BA$2,$DY$2)))</f>
        <v>114.521568609922</v>
      </c>
      <c r="BB96" s="51">
        <f ca="1">SUMPRODUCT($CM96:$DD96,INDIRECT(ADDRESS(BB$2,$DH$2)):INDIRECT(ADDRESS(BB$2,$DY$2)))</f>
        <v>114.521568609922</v>
      </c>
      <c r="BC96" s="51">
        <f ca="1">SUMPRODUCT($CM96:$DD96,INDIRECT(ADDRESS(BC$2,$DH$2)):INDIRECT(ADDRESS(BC$2,$DY$2)))</f>
        <v>114.521568609922</v>
      </c>
      <c r="BD96" s="51">
        <f ca="1">SUMPRODUCT($CM96:$DD96,INDIRECT(ADDRESS(BD$2,$DH$2)):INDIRECT(ADDRESS(BD$2,$DY$2)))</f>
        <v>114.521568609922</v>
      </c>
      <c r="BE96" s="51">
        <f ca="1">SUMPRODUCT($CM96:$DD96,INDIRECT(ADDRESS(BE$2,$DH$2)):INDIRECT(ADDRESS(BE$2,$DY$2)))</f>
        <v>114.521568609922</v>
      </c>
      <c r="BF96" s="51">
        <f ca="1">SUMPRODUCT($CM96:$DD96,INDIRECT(ADDRESS(BF$2,$DH$2)):INDIRECT(ADDRESS(BF$2,$DY$2)))</f>
        <v>114.521568609922</v>
      </c>
      <c r="BG96" s="51">
        <f ca="1">SUMPRODUCT($CM96:$DD96,INDIRECT(ADDRESS(BG$2,$DH$2)):INDIRECT(ADDRESS(BG$2,$DY$2)))</f>
        <v>114.521568609922</v>
      </c>
      <c r="BH96" s="51">
        <f ca="1">SUMPRODUCT($CM96:$DD96,INDIRECT(ADDRESS(BH$2,$DH$2)):INDIRECT(ADDRESS(BH$2,$DY$2)))</f>
        <v>114.521568609922</v>
      </c>
      <c r="BI96" s="51">
        <f ca="1">SUMPRODUCT($CM96:$DD96,INDIRECT(ADDRESS(BI$2,$DH$2)):INDIRECT(ADDRESS(BI$2,$DY$2)))</f>
        <v>114.521568609922</v>
      </c>
      <c r="BJ96" s="51">
        <f ca="1">SUMPRODUCT($CM96:$DD96,INDIRECT(ADDRESS(BJ$2,$DH$2)):INDIRECT(ADDRESS(BJ$2,$DY$2)))</f>
        <v>114.521568609922</v>
      </c>
      <c r="BK96" s="51">
        <f ca="1">SUMPRODUCT($CM96:$DD96,INDIRECT(ADDRESS(BK$2,$DH$2)):INDIRECT(ADDRESS(BK$2,$DY$2)))</f>
        <v>114.521568609922</v>
      </c>
      <c r="BL96" s="51">
        <f ca="1">SUMPRODUCT($CM96:$DD96,INDIRECT(ADDRESS(BL$2,$DH$2)):INDIRECT(ADDRESS(BL$2,$DY$2)))</f>
        <v>114.521568609922</v>
      </c>
      <c r="BM96" s="51">
        <f ca="1">SUMPRODUCT($CM96:$DD96,INDIRECT(ADDRESS(BM$2,$DH$2)):INDIRECT(ADDRESS(BM$2,$DY$2)))</f>
        <v>114.521568609922</v>
      </c>
      <c r="BN96" s="51">
        <f ca="1">SUMPRODUCT($CM96:$DD96,INDIRECT(ADDRESS(BN$2,$DH$2)):INDIRECT(ADDRESS(BN$2,$DY$2)))</f>
        <v>114.521568609922</v>
      </c>
      <c r="BO96" s="51">
        <f ca="1">SUMPRODUCT($CM96:$DD96,INDIRECT(ADDRESS(BO$2,$DH$2)):INDIRECT(ADDRESS(BO$2,$DY$2)))</f>
        <v>114.521568609922</v>
      </c>
      <c r="BP96" s="51">
        <f ca="1">SUMPRODUCT($CM96:$DD96,INDIRECT(ADDRESS(BP$2,$DH$2)):INDIRECT(ADDRESS(BP$2,$DY$2)))</f>
        <v>114.521568609922</v>
      </c>
      <c r="BQ96" s="51">
        <f ca="1">SUMPRODUCT($CM96:$DD96,INDIRECT(ADDRESS(BQ$2,$DH$2)):INDIRECT(ADDRESS(BQ$2,$DY$2)))</f>
        <v>114.521568609922</v>
      </c>
      <c r="BR96" s="51">
        <f ca="1">SUMPRODUCT($CM96:$DD96,INDIRECT(ADDRESS(BR$2,$DH$2)):INDIRECT(ADDRESS(BR$2,$DY$2)))</f>
        <v>114.521568609922</v>
      </c>
      <c r="BS96" s="51">
        <f ca="1">SUMPRODUCT($CM96:$DD96,INDIRECT(ADDRESS(BS$2,$DH$2)):INDIRECT(ADDRESS(BS$2,$DY$2)))</f>
        <v>114.521568609922</v>
      </c>
      <c r="BT96" s="51">
        <f ca="1">SUMPRODUCT($CM96:$DD96,INDIRECT(ADDRESS(BT$2,$DH$2)):INDIRECT(ADDRESS(BT$2,$DY$2)))</f>
        <v>114.521568609922</v>
      </c>
      <c r="BU96" s="51">
        <f ca="1">SUMPRODUCT($CM96:$DD96,INDIRECT(ADDRESS(BU$2,$DH$2)):INDIRECT(ADDRESS(BU$2,$DY$2)))</f>
        <v>114.521568609922</v>
      </c>
      <c r="BV96" s="51">
        <f ca="1">SUMPRODUCT($CM96:$DD96,INDIRECT(ADDRESS(BV$2,$DH$2)):INDIRECT(ADDRESS(BV$2,$DY$2)))</f>
        <v>114.521568609922</v>
      </c>
      <c r="BW96" s="51">
        <f ca="1">SUMPRODUCT($CM96:$DD96,INDIRECT(ADDRESS(BW$2,$DH$2)):INDIRECT(ADDRESS(BW$2,$DY$2)))</f>
        <v>114.521568609922</v>
      </c>
      <c r="BX96" s="51">
        <f ca="1">SUMPRODUCT($CM96:$DD96,INDIRECT(ADDRESS(BX$2,$DH$2)):INDIRECT(ADDRESS(BX$2,$DY$2)))</f>
        <v>114.521568609922</v>
      </c>
      <c r="BY96" s="51">
        <f ca="1">SUMPRODUCT($CM96:$DD96,INDIRECT(ADDRESS(BY$2,$DH$2)):INDIRECT(ADDRESS(BY$2,$DY$2)))</f>
        <v>114.521568609922</v>
      </c>
      <c r="BZ96" s="51">
        <f ca="1">SUMPRODUCT($CM96:$DD96,INDIRECT(ADDRESS(BZ$2,$DH$2)):INDIRECT(ADDRESS(BZ$2,$DY$2)))</f>
        <v>114.521568609922</v>
      </c>
      <c r="CA96" s="51">
        <f ca="1">SUMPRODUCT($CM96:$DD96,INDIRECT(ADDRESS(CA$2,$DH$2)):INDIRECT(ADDRESS(CA$2,$DY$2)))</f>
        <v>114.521568609922</v>
      </c>
      <c r="CB96" s="51">
        <f ca="1">SUMPRODUCT($CM96:$DD96,INDIRECT(ADDRESS(CB$2,$DH$2)):INDIRECT(ADDRESS(CB$2,$DY$2)))</f>
        <v>114.521568609922</v>
      </c>
      <c r="CC96" s="51">
        <f ca="1">SUMPRODUCT($CM96:$DD96,INDIRECT(ADDRESS(CC$2,$DH$2)):INDIRECT(ADDRESS(CC$2,$DY$2)))</f>
        <v>114.521568609922</v>
      </c>
      <c r="CD96" s="51">
        <f ca="1">SUMPRODUCT($CM96:$DD96,INDIRECT(ADDRESS(CD$2,$DH$2)):INDIRECT(ADDRESS(CD$2,$DY$2)))</f>
        <v>114.521568609922</v>
      </c>
      <c r="CF96" s="51">
        <f t="shared" ca="1" si="12"/>
        <v>1374.2588233190643</v>
      </c>
      <c r="CG96" s="51">
        <f t="shared" ca="1" si="12"/>
        <v>1374.2588233190643</v>
      </c>
      <c r="CH96" s="51">
        <f t="shared" ca="1" si="12"/>
        <v>1374.2588233190643</v>
      </c>
      <c r="CI96" s="51">
        <f t="shared" ca="1" si="12"/>
        <v>1374.2588233190643</v>
      </c>
      <c r="CJ96" s="51">
        <f t="shared" ca="1" si="12"/>
        <v>1374.2588233190643</v>
      </c>
      <c r="CK96" s="51">
        <f t="shared" ca="1" si="12"/>
        <v>1374.2588233190643</v>
      </c>
      <c r="CM96" s="1">
        <f>VLOOKUP($A96,Auxiliar_OPEX_CustosUnit!$A$4:$BT$129,COLUMN(Auxiliar_OPEX_CustosUnit!S$2),0)</f>
        <v>0</v>
      </c>
      <c r="CN96" s="1">
        <f>VLOOKUP($A96,Auxiliar_OPEX_CustosUnit!$A$4:$BT$129,COLUMN(Auxiliar_OPEX_CustosUnit!T$2),0)</f>
        <v>0</v>
      </c>
      <c r="CO96" s="1">
        <f>VLOOKUP($A96,Auxiliar_OPEX_CustosUnit!$A$4:$BT$129,COLUMN(Auxiliar_OPEX_CustosUnit!U$2),0)</f>
        <v>114.521568609922</v>
      </c>
      <c r="CP96" s="1">
        <f>VLOOKUP($A96,Auxiliar_OPEX_CustosUnit!$A$4:$BT$129,COLUMN(Auxiliar_OPEX_CustosUnit!V$2),0)</f>
        <v>0</v>
      </c>
      <c r="CQ96" s="1">
        <f>VLOOKUP($A96,Auxiliar_OPEX_CustosUnit!$A$4:$BT$129,COLUMN(Auxiliar_OPEX_CustosUnit!W$2),0)</f>
        <v>0</v>
      </c>
      <c r="CR96" s="1">
        <f>VLOOKUP($A96,Auxiliar_OPEX_CustosUnit!$A$4:$BT$129,COLUMN(Auxiliar_OPEX_CustosUnit!X$2),0)</f>
        <v>0</v>
      </c>
      <c r="CS96" s="1">
        <f>VLOOKUP($A96,Auxiliar_OPEX_CustosUnit!$A$4:$BT$129,COLUMN(Auxiliar_OPEX_CustosUnit!Y$2),0)</f>
        <v>0</v>
      </c>
      <c r="CT96" s="1">
        <f>VLOOKUP($A96,Auxiliar_OPEX_CustosUnit!$A$4:$BT$129,COLUMN(Auxiliar_OPEX_CustosUnit!Z$2),0)</f>
        <v>0</v>
      </c>
      <c r="CU96" s="1">
        <f>VLOOKUP($A96,Auxiliar_OPEX_CustosUnit!$A$4:$BT$129,COLUMN(Auxiliar_OPEX_CustosUnit!AA$2),0)</f>
        <v>0</v>
      </c>
      <c r="CV96" s="1">
        <f>VLOOKUP($A96,Auxiliar_OPEX_CustosUnit!$A$4:$BT$129,COLUMN(Auxiliar_OPEX_CustosUnit!AB$2),0)</f>
        <v>0</v>
      </c>
      <c r="CW96" s="1">
        <f>VLOOKUP($A96,Auxiliar_OPEX_CustosUnit!$A$4:$BT$129,COLUMN(Auxiliar_OPEX_CustosUnit!AC$2),0)</f>
        <v>0</v>
      </c>
      <c r="CX96" s="1">
        <f>VLOOKUP($A96,Auxiliar_OPEX_CustosUnit!$A$4:$BT$129,COLUMN(Auxiliar_OPEX_CustosUnit!AD$2),0)</f>
        <v>0</v>
      </c>
      <c r="CY96" s="1">
        <f>VLOOKUP($A96,Auxiliar_OPEX_CustosUnit!$A$4:$BT$129,COLUMN(Auxiliar_OPEX_CustosUnit!AE$2),0)</f>
        <v>0</v>
      </c>
      <c r="CZ96" s="1">
        <f>VLOOKUP($A96,Auxiliar_OPEX_CustosUnit!$A$4:$BT$129,COLUMN(Auxiliar_OPEX_CustosUnit!AF$2),0)</f>
        <v>0</v>
      </c>
      <c r="DA96" s="1">
        <f>VLOOKUP($A96,Auxiliar_OPEX_CustosUnit!$A$4:$BT$129,COLUMN(Auxiliar_OPEX_CustosUnit!AG$2),0)</f>
        <v>0</v>
      </c>
      <c r="DB96" s="1">
        <f>VLOOKUP($A96,Auxiliar_OPEX_CustosUnit!$A$4:$BT$129,COLUMN(Auxiliar_OPEX_CustosUnit!AH$2),0)</f>
        <v>0</v>
      </c>
      <c r="DC96" s="1">
        <f>VLOOKUP($A96,Auxiliar_OPEX_CustosUnit!$A$4:$BT$129,COLUMN(Auxiliar_OPEX_CustosUnit!AI$2),0)</f>
        <v>0</v>
      </c>
      <c r="DD96" s="1">
        <f>VLOOKUP($A96,Auxiliar_OPEX_CustosUnit!$A$4:$BT$129,COLUMN(Auxiliar_OPEX_CustosUnit!AJ$2),0)</f>
        <v>0</v>
      </c>
    </row>
    <row r="97" spans="1:108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114.521568609922</v>
      </c>
      <c r="E97" s="51">
        <f ca="1">SUMPRODUCT($CM97:$DD97,INDIRECT(ADDRESS(E$2,$DH$2)):INDIRECT(ADDRESS(E$2,$DY$2)))</f>
        <v>114.521568609922</v>
      </c>
      <c r="F97" s="51">
        <f ca="1">SUMPRODUCT($CM97:$DD97,INDIRECT(ADDRESS(F$2,$DH$2)):INDIRECT(ADDRESS(F$2,$DY$2)))</f>
        <v>114.521568609922</v>
      </c>
      <c r="G97" s="51">
        <f ca="1">SUMPRODUCT($CM97:$DD97,INDIRECT(ADDRESS(G$2,$DH$2)):INDIRECT(ADDRESS(G$2,$DY$2)))</f>
        <v>114.521568609922</v>
      </c>
      <c r="H97" s="51">
        <f ca="1">SUMPRODUCT($CM97:$DD97,INDIRECT(ADDRESS(H$2,$DH$2)):INDIRECT(ADDRESS(H$2,$DY$2)))</f>
        <v>114.521568609922</v>
      </c>
      <c r="I97" s="51">
        <f ca="1">SUMPRODUCT($CM97:$DD97,INDIRECT(ADDRESS(I$2,$DH$2)):INDIRECT(ADDRESS(I$2,$DY$2)))</f>
        <v>114.521568609922</v>
      </c>
      <c r="J97" s="51">
        <f ca="1">SUMPRODUCT($CM97:$DD97,INDIRECT(ADDRESS(J$2,$DH$2)):INDIRECT(ADDRESS(J$2,$DY$2)))</f>
        <v>114.521568609922</v>
      </c>
      <c r="K97" s="51">
        <f ca="1">SUMPRODUCT($CM97:$DD97,INDIRECT(ADDRESS(K$2,$DH$2)):INDIRECT(ADDRESS(K$2,$DY$2)))</f>
        <v>114.521568609922</v>
      </c>
      <c r="L97" s="51">
        <f ca="1">SUMPRODUCT($CM97:$DD97,INDIRECT(ADDRESS(L$2,$DH$2)):INDIRECT(ADDRESS(L$2,$DY$2)))</f>
        <v>114.521568609922</v>
      </c>
      <c r="M97" s="51">
        <f ca="1">SUMPRODUCT($CM97:$DD97,INDIRECT(ADDRESS(M$2,$DH$2)):INDIRECT(ADDRESS(M$2,$DY$2)))</f>
        <v>114.521568609922</v>
      </c>
      <c r="N97" s="51">
        <f ca="1">SUMPRODUCT($CM97:$DD97,INDIRECT(ADDRESS(N$2,$DH$2)):INDIRECT(ADDRESS(N$2,$DY$2)))</f>
        <v>114.521568609922</v>
      </c>
      <c r="O97" s="51">
        <f ca="1">SUMPRODUCT($CM97:$DD97,INDIRECT(ADDRESS(O$2,$DH$2)):INDIRECT(ADDRESS(O$2,$DY$2)))</f>
        <v>114.521568609922</v>
      </c>
      <c r="P97" s="51">
        <f ca="1">SUMPRODUCT($CM97:$DD97,INDIRECT(ADDRESS(P$2,$DH$2)):INDIRECT(ADDRESS(P$2,$DY$2)))</f>
        <v>114.521568609922</v>
      </c>
      <c r="Q97" s="51">
        <f ca="1">SUMPRODUCT($CM97:$DD97,INDIRECT(ADDRESS(Q$2,$DH$2)):INDIRECT(ADDRESS(Q$2,$DY$2)))</f>
        <v>114.521568609922</v>
      </c>
      <c r="R97" s="51">
        <f ca="1">SUMPRODUCT($CM97:$DD97,INDIRECT(ADDRESS(R$2,$DH$2)):INDIRECT(ADDRESS(R$2,$DY$2)))</f>
        <v>114.521568609922</v>
      </c>
      <c r="S97" s="51">
        <f ca="1">SUMPRODUCT($CM97:$DD97,INDIRECT(ADDRESS(S$2,$DH$2)):INDIRECT(ADDRESS(S$2,$DY$2)))</f>
        <v>114.521568609922</v>
      </c>
      <c r="T97" s="51">
        <f ca="1">SUMPRODUCT($CM97:$DD97,INDIRECT(ADDRESS(T$2,$DH$2)):INDIRECT(ADDRESS(T$2,$DY$2)))</f>
        <v>114.521568609922</v>
      </c>
      <c r="U97" s="51">
        <f ca="1">SUMPRODUCT($CM97:$DD97,INDIRECT(ADDRESS(U$2,$DH$2)):INDIRECT(ADDRESS(U$2,$DY$2)))</f>
        <v>114.521568609922</v>
      </c>
      <c r="V97" s="51">
        <f ca="1">SUMPRODUCT($CM97:$DD97,INDIRECT(ADDRESS(V$2,$DH$2)):INDIRECT(ADDRESS(V$2,$DY$2)))</f>
        <v>114.521568609922</v>
      </c>
      <c r="W97" s="51">
        <f ca="1">SUMPRODUCT($CM97:$DD97,INDIRECT(ADDRESS(W$2,$DH$2)):INDIRECT(ADDRESS(W$2,$DY$2)))</f>
        <v>114.521568609922</v>
      </c>
      <c r="X97" s="51">
        <f ca="1">SUMPRODUCT($CM97:$DD97,INDIRECT(ADDRESS(X$2,$DH$2)):INDIRECT(ADDRESS(X$2,$DY$2)))</f>
        <v>114.521568609922</v>
      </c>
      <c r="Y97" s="51">
        <f ca="1">SUMPRODUCT($CM97:$DD97,INDIRECT(ADDRESS(Y$2,$DH$2)):INDIRECT(ADDRESS(Y$2,$DY$2)))</f>
        <v>114.521568609922</v>
      </c>
      <c r="Z97" s="51">
        <f ca="1">SUMPRODUCT($CM97:$DD97,INDIRECT(ADDRESS(Z$2,$DH$2)):INDIRECT(ADDRESS(Z$2,$DY$2)))</f>
        <v>114.521568609922</v>
      </c>
      <c r="AA97" s="51">
        <f ca="1">SUMPRODUCT($CM97:$DD97,INDIRECT(ADDRESS(AA$2,$DH$2)):INDIRECT(ADDRESS(AA$2,$DY$2)))</f>
        <v>114.521568609922</v>
      </c>
      <c r="AB97" s="51">
        <f ca="1">SUMPRODUCT($CM97:$DD97,INDIRECT(ADDRESS(AB$2,$DH$2)):INDIRECT(ADDRESS(AB$2,$DY$2)))</f>
        <v>114.521568609922</v>
      </c>
      <c r="AC97" s="51">
        <f ca="1">SUMPRODUCT($CM97:$DD97,INDIRECT(ADDRESS(AC$2,$DH$2)):INDIRECT(ADDRESS(AC$2,$DY$2)))</f>
        <v>114.521568609922</v>
      </c>
      <c r="AD97" s="51">
        <f ca="1">SUMPRODUCT($CM97:$DD97,INDIRECT(ADDRESS(AD$2,$DH$2)):INDIRECT(ADDRESS(AD$2,$DY$2)))</f>
        <v>114.521568609922</v>
      </c>
      <c r="AE97" s="51">
        <f ca="1">SUMPRODUCT($CM97:$DD97,INDIRECT(ADDRESS(AE$2,$DH$2)):INDIRECT(ADDRESS(AE$2,$DY$2)))</f>
        <v>114.521568609922</v>
      </c>
      <c r="AF97" s="51">
        <f ca="1">SUMPRODUCT($CM97:$DD97,INDIRECT(ADDRESS(AF$2,$DH$2)):INDIRECT(ADDRESS(AF$2,$DY$2)))</f>
        <v>114.521568609922</v>
      </c>
      <c r="AG97" s="51">
        <f ca="1">SUMPRODUCT($CM97:$DD97,INDIRECT(ADDRESS(AG$2,$DH$2)):INDIRECT(ADDRESS(AG$2,$DY$2)))</f>
        <v>114.521568609922</v>
      </c>
      <c r="AH97" s="51">
        <f ca="1">SUMPRODUCT($CM97:$DD97,INDIRECT(ADDRESS(AH$2,$DH$2)):INDIRECT(ADDRESS(AH$2,$DY$2)))</f>
        <v>114.521568609922</v>
      </c>
      <c r="AI97" s="51">
        <f ca="1">SUMPRODUCT($CM97:$DD97,INDIRECT(ADDRESS(AI$2,$DH$2)):INDIRECT(ADDRESS(AI$2,$DY$2)))</f>
        <v>114.521568609922</v>
      </c>
      <c r="AJ97" s="51">
        <f ca="1">SUMPRODUCT($CM97:$DD97,INDIRECT(ADDRESS(AJ$2,$DH$2)):INDIRECT(ADDRESS(AJ$2,$DY$2)))</f>
        <v>114.521568609922</v>
      </c>
      <c r="AK97" s="51">
        <f ca="1">SUMPRODUCT($CM97:$DD97,INDIRECT(ADDRESS(AK$2,$DH$2)):INDIRECT(ADDRESS(AK$2,$DY$2)))</f>
        <v>114.521568609922</v>
      </c>
      <c r="AL97" s="51">
        <f ca="1">SUMPRODUCT($CM97:$DD97,INDIRECT(ADDRESS(AL$2,$DH$2)):INDIRECT(ADDRESS(AL$2,$DY$2)))</f>
        <v>114.521568609922</v>
      </c>
      <c r="AM97" s="51">
        <f ca="1">SUMPRODUCT($CM97:$DD97,INDIRECT(ADDRESS(AM$2,$DH$2)):INDIRECT(ADDRESS(AM$2,$DY$2)))</f>
        <v>114.521568609922</v>
      </c>
      <c r="AN97" s="51">
        <f ca="1">SUMPRODUCT($CM97:$DD97,INDIRECT(ADDRESS(AN$2,$DH$2)):INDIRECT(ADDRESS(AN$2,$DY$2)))</f>
        <v>114.521568609922</v>
      </c>
      <c r="AO97" s="51">
        <f ca="1">SUMPRODUCT($CM97:$DD97,INDIRECT(ADDRESS(AO$2,$DH$2)):INDIRECT(ADDRESS(AO$2,$DY$2)))</f>
        <v>114.521568609922</v>
      </c>
      <c r="AP97" s="51">
        <f ca="1">SUMPRODUCT($CM97:$DD97,INDIRECT(ADDRESS(AP$2,$DH$2)):INDIRECT(ADDRESS(AP$2,$DY$2)))</f>
        <v>114.521568609922</v>
      </c>
      <c r="AQ97" s="51">
        <f ca="1">SUMPRODUCT($CM97:$DD97,INDIRECT(ADDRESS(AQ$2,$DH$2)):INDIRECT(ADDRESS(AQ$2,$DY$2)))</f>
        <v>114.521568609922</v>
      </c>
      <c r="AR97" s="51">
        <f ca="1">SUMPRODUCT($CM97:$DD97,INDIRECT(ADDRESS(AR$2,$DH$2)):INDIRECT(ADDRESS(AR$2,$DY$2)))</f>
        <v>114.521568609922</v>
      </c>
      <c r="AS97" s="51">
        <f ca="1">SUMPRODUCT($CM97:$DD97,INDIRECT(ADDRESS(AS$2,$DH$2)):INDIRECT(ADDRESS(AS$2,$DY$2)))</f>
        <v>114.521568609922</v>
      </c>
      <c r="AT97" s="51">
        <f ca="1">SUMPRODUCT($CM97:$DD97,INDIRECT(ADDRESS(AT$2,$DH$2)):INDIRECT(ADDRESS(AT$2,$DY$2)))</f>
        <v>114.521568609922</v>
      </c>
      <c r="AU97" s="51">
        <f ca="1">SUMPRODUCT($CM97:$DD97,INDIRECT(ADDRESS(AU$2,$DH$2)):INDIRECT(ADDRESS(AU$2,$DY$2)))</f>
        <v>114.521568609922</v>
      </c>
      <c r="AV97" s="51">
        <f ca="1">SUMPRODUCT($CM97:$DD97,INDIRECT(ADDRESS(AV$2,$DH$2)):INDIRECT(ADDRESS(AV$2,$DY$2)))</f>
        <v>114.521568609922</v>
      </c>
      <c r="AW97" s="51">
        <f ca="1">SUMPRODUCT($CM97:$DD97,INDIRECT(ADDRESS(AW$2,$DH$2)):INDIRECT(ADDRESS(AW$2,$DY$2)))</f>
        <v>114.521568609922</v>
      </c>
      <c r="AX97" s="51">
        <f ca="1">SUMPRODUCT($CM97:$DD97,INDIRECT(ADDRESS(AX$2,$DH$2)):INDIRECT(ADDRESS(AX$2,$DY$2)))</f>
        <v>114.521568609922</v>
      </c>
      <c r="AY97" s="51">
        <f ca="1">SUMPRODUCT($CM97:$DD97,INDIRECT(ADDRESS(AY$2,$DH$2)):INDIRECT(ADDRESS(AY$2,$DY$2)))</f>
        <v>114.521568609922</v>
      </c>
      <c r="AZ97" s="51">
        <f ca="1">SUMPRODUCT($CM97:$DD97,INDIRECT(ADDRESS(AZ$2,$DH$2)):INDIRECT(ADDRESS(AZ$2,$DY$2)))</f>
        <v>114.521568609922</v>
      </c>
      <c r="BA97" s="51">
        <f ca="1">SUMPRODUCT($CM97:$DD97,INDIRECT(ADDRESS(BA$2,$DH$2)):INDIRECT(ADDRESS(BA$2,$DY$2)))</f>
        <v>114.521568609922</v>
      </c>
      <c r="BB97" s="51">
        <f ca="1">SUMPRODUCT($CM97:$DD97,INDIRECT(ADDRESS(BB$2,$DH$2)):INDIRECT(ADDRESS(BB$2,$DY$2)))</f>
        <v>114.521568609922</v>
      </c>
      <c r="BC97" s="51">
        <f ca="1">SUMPRODUCT($CM97:$DD97,INDIRECT(ADDRESS(BC$2,$DH$2)):INDIRECT(ADDRESS(BC$2,$DY$2)))</f>
        <v>114.521568609922</v>
      </c>
      <c r="BD97" s="51">
        <f ca="1">SUMPRODUCT($CM97:$DD97,INDIRECT(ADDRESS(BD$2,$DH$2)):INDIRECT(ADDRESS(BD$2,$DY$2)))</f>
        <v>114.521568609922</v>
      </c>
      <c r="BE97" s="51">
        <f ca="1">SUMPRODUCT($CM97:$DD97,INDIRECT(ADDRESS(BE$2,$DH$2)):INDIRECT(ADDRESS(BE$2,$DY$2)))</f>
        <v>114.521568609922</v>
      </c>
      <c r="BF97" s="51">
        <f ca="1">SUMPRODUCT($CM97:$DD97,INDIRECT(ADDRESS(BF$2,$DH$2)):INDIRECT(ADDRESS(BF$2,$DY$2)))</f>
        <v>114.521568609922</v>
      </c>
      <c r="BG97" s="51">
        <f ca="1">SUMPRODUCT($CM97:$DD97,INDIRECT(ADDRESS(BG$2,$DH$2)):INDIRECT(ADDRESS(BG$2,$DY$2)))</f>
        <v>114.521568609922</v>
      </c>
      <c r="BH97" s="51">
        <f ca="1">SUMPRODUCT($CM97:$DD97,INDIRECT(ADDRESS(BH$2,$DH$2)):INDIRECT(ADDRESS(BH$2,$DY$2)))</f>
        <v>114.521568609922</v>
      </c>
      <c r="BI97" s="51">
        <f ca="1">SUMPRODUCT($CM97:$DD97,INDIRECT(ADDRESS(BI$2,$DH$2)):INDIRECT(ADDRESS(BI$2,$DY$2)))</f>
        <v>114.521568609922</v>
      </c>
      <c r="BJ97" s="51">
        <f ca="1">SUMPRODUCT($CM97:$DD97,INDIRECT(ADDRESS(BJ$2,$DH$2)):INDIRECT(ADDRESS(BJ$2,$DY$2)))</f>
        <v>114.521568609922</v>
      </c>
      <c r="BK97" s="51">
        <f ca="1">SUMPRODUCT($CM97:$DD97,INDIRECT(ADDRESS(BK$2,$DH$2)):INDIRECT(ADDRESS(BK$2,$DY$2)))</f>
        <v>114.521568609922</v>
      </c>
      <c r="BL97" s="51">
        <f ca="1">SUMPRODUCT($CM97:$DD97,INDIRECT(ADDRESS(BL$2,$DH$2)):INDIRECT(ADDRESS(BL$2,$DY$2)))</f>
        <v>114.521568609922</v>
      </c>
      <c r="BM97" s="51">
        <f ca="1">SUMPRODUCT($CM97:$DD97,INDIRECT(ADDRESS(BM$2,$DH$2)):INDIRECT(ADDRESS(BM$2,$DY$2)))</f>
        <v>114.521568609922</v>
      </c>
      <c r="BN97" s="51">
        <f ca="1">SUMPRODUCT($CM97:$DD97,INDIRECT(ADDRESS(BN$2,$DH$2)):INDIRECT(ADDRESS(BN$2,$DY$2)))</f>
        <v>114.521568609922</v>
      </c>
      <c r="BO97" s="51">
        <f ca="1">SUMPRODUCT($CM97:$DD97,INDIRECT(ADDRESS(BO$2,$DH$2)):INDIRECT(ADDRESS(BO$2,$DY$2)))</f>
        <v>114.521568609922</v>
      </c>
      <c r="BP97" s="51">
        <f ca="1">SUMPRODUCT($CM97:$DD97,INDIRECT(ADDRESS(BP$2,$DH$2)):INDIRECT(ADDRESS(BP$2,$DY$2)))</f>
        <v>114.521568609922</v>
      </c>
      <c r="BQ97" s="51">
        <f ca="1">SUMPRODUCT($CM97:$DD97,INDIRECT(ADDRESS(BQ$2,$DH$2)):INDIRECT(ADDRESS(BQ$2,$DY$2)))</f>
        <v>114.521568609922</v>
      </c>
      <c r="BR97" s="51">
        <f ca="1">SUMPRODUCT($CM97:$DD97,INDIRECT(ADDRESS(BR$2,$DH$2)):INDIRECT(ADDRESS(BR$2,$DY$2)))</f>
        <v>114.521568609922</v>
      </c>
      <c r="BS97" s="51">
        <f ca="1">SUMPRODUCT($CM97:$DD97,INDIRECT(ADDRESS(BS$2,$DH$2)):INDIRECT(ADDRESS(BS$2,$DY$2)))</f>
        <v>114.521568609922</v>
      </c>
      <c r="BT97" s="51">
        <f ca="1">SUMPRODUCT($CM97:$DD97,INDIRECT(ADDRESS(BT$2,$DH$2)):INDIRECT(ADDRESS(BT$2,$DY$2)))</f>
        <v>114.521568609922</v>
      </c>
      <c r="BU97" s="51">
        <f ca="1">SUMPRODUCT($CM97:$DD97,INDIRECT(ADDRESS(BU$2,$DH$2)):INDIRECT(ADDRESS(BU$2,$DY$2)))</f>
        <v>114.521568609922</v>
      </c>
      <c r="BV97" s="51">
        <f ca="1">SUMPRODUCT($CM97:$DD97,INDIRECT(ADDRESS(BV$2,$DH$2)):INDIRECT(ADDRESS(BV$2,$DY$2)))</f>
        <v>114.521568609922</v>
      </c>
      <c r="BW97" s="51">
        <f ca="1">SUMPRODUCT($CM97:$DD97,INDIRECT(ADDRESS(BW$2,$DH$2)):INDIRECT(ADDRESS(BW$2,$DY$2)))</f>
        <v>114.521568609922</v>
      </c>
      <c r="BX97" s="51">
        <f ca="1">SUMPRODUCT($CM97:$DD97,INDIRECT(ADDRESS(BX$2,$DH$2)):INDIRECT(ADDRESS(BX$2,$DY$2)))</f>
        <v>114.521568609922</v>
      </c>
      <c r="BY97" s="51">
        <f ca="1">SUMPRODUCT($CM97:$DD97,INDIRECT(ADDRESS(BY$2,$DH$2)):INDIRECT(ADDRESS(BY$2,$DY$2)))</f>
        <v>114.521568609922</v>
      </c>
      <c r="BZ97" s="51">
        <f ca="1">SUMPRODUCT($CM97:$DD97,INDIRECT(ADDRESS(BZ$2,$DH$2)):INDIRECT(ADDRESS(BZ$2,$DY$2)))</f>
        <v>114.521568609922</v>
      </c>
      <c r="CA97" s="51">
        <f ca="1">SUMPRODUCT($CM97:$DD97,INDIRECT(ADDRESS(CA$2,$DH$2)):INDIRECT(ADDRESS(CA$2,$DY$2)))</f>
        <v>114.521568609922</v>
      </c>
      <c r="CB97" s="51">
        <f ca="1">SUMPRODUCT($CM97:$DD97,INDIRECT(ADDRESS(CB$2,$DH$2)):INDIRECT(ADDRESS(CB$2,$DY$2)))</f>
        <v>114.521568609922</v>
      </c>
      <c r="CC97" s="51">
        <f ca="1">SUMPRODUCT($CM97:$DD97,INDIRECT(ADDRESS(CC$2,$DH$2)):INDIRECT(ADDRESS(CC$2,$DY$2)))</f>
        <v>114.521568609922</v>
      </c>
      <c r="CD97" s="51">
        <f ca="1">SUMPRODUCT($CM97:$DD97,INDIRECT(ADDRESS(CD$2,$DH$2)):INDIRECT(ADDRESS(CD$2,$DY$2)))</f>
        <v>114.521568609922</v>
      </c>
      <c r="CF97" s="51">
        <f t="shared" ca="1" si="12"/>
        <v>1374.2588233190643</v>
      </c>
      <c r="CG97" s="51">
        <f t="shared" ca="1" si="12"/>
        <v>1374.2588233190643</v>
      </c>
      <c r="CH97" s="51">
        <f t="shared" ca="1" si="12"/>
        <v>1374.2588233190643</v>
      </c>
      <c r="CI97" s="51">
        <f t="shared" ca="1" si="12"/>
        <v>1374.2588233190643</v>
      </c>
      <c r="CJ97" s="51">
        <f t="shared" ca="1" si="12"/>
        <v>1374.2588233190643</v>
      </c>
      <c r="CK97" s="51">
        <f t="shared" ca="1" si="12"/>
        <v>1374.2588233190643</v>
      </c>
      <c r="CM97" s="1">
        <f>VLOOKUP($A97,Auxiliar_OPEX_CustosUnit!$A$4:$BT$129,COLUMN(Auxiliar_OPEX_CustosUnit!S$2),0)</f>
        <v>0</v>
      </c>
      <c r="CN97" s="1">
        <f>VLOOKUP($A97,Auxiliar_OPEX_CustosUnit!$A$4:$BT$129,COLUMN(Auxiliar_OPEX_CustosUnit!T$2),0)</f>
        <v>0</v>
      </c>
      <c r="CO97" s="1">
        <f>VLOOKUP($A97,Auxiliar_OPEX_CustosUnit!$A$4:$BT$129,COLUMN(Auxiliar_OPEX_CustosUnit!U$2),0)</f>
        <v>114.521568609922</v>
      </c>
      <c r="CP97" s="1">
        <f>VLOOKUP($A97,Auxiliar_OPEX_CustosUnit!$A$4:$BT$129,COLUMN(Auxiliar_OPEX_CustosUnit!V$2),0)</f>
        <v>0</v>
      </c>
      <c r="CQ97" s="1">
        <f>VLOOKUP($A97,Auxiliar_OPEX_CustosUnit!$A$4:$BT$129,COLUMN(Auxiliar_OPEX_CustosUnit!W$2),0)</f>
        <v>0</v>
      </c>
      <c r="CR97" s="1">
        <f>VLOOKUP($A97,Auxiliar_OPEX_CustosUnit!$A$4:$BT$129,COLUMN(Auxiliar_OPEX_CustosUnit!X$2),0)</f>
        <v>0</v>
      </c>
      <c r="CS97" s="1">
        <f>VLOOKUP($A97,Auxiliar_OPEX_CustosUnit!$A$4:$BT$129,COLUMN(Auxiliar_OPEX_CustosUnit!Y$2),0)</f>
        <v>0</v>
      </c>
      <c r="CT97" s="1">
        <f>VLOOKUP($A97,Auxiliar_OPEX_CustosUnit!$A$4:$BT$129,COLUMN(Auxiliar_OPEX_CustosUnit!Z$2),0)</f>
        <v>0</v>
      </c>
      <c r="CU97" s="1">
        <f>VLOOKUP($A97,Auxiliar_OPEX_CustosUnit!$A$4:$BT$129,COLUMN(Auxiliar_OPEX_CustosUnit!AA$2),0)</f>
        <v>0</v>
      </c>
      <c r="CV97" s="1">
        <f>VLOOKUP($A97,Auxiliar_OPEX_CustosUnit!$A$4:$BT$129,COLUMN(Auxiliar_OPEX_CustosUnit!AB$2),0)</f>
        <v>0</v>
      </c>
      <c r="CW97" s="1">
        <f>VLOOKUP($A97,Auxiliar_OPEX_CustosUnit!$A$4:$BT$129,COLUMN(Auxiliar_OPEX_CustosUnit!AC$2),0)</f>
        <v>0</v>
      </c>
      <c r="CX97" s="1">
        <f>VLOOKUP($A97,Auxiliar_OPEX_CustosUnit!$A$4:$BT$129,COLUMN(Auxiliar_OPEX_CustosUnit!AD$2),0)</f>
        <v>0</v>
      </c>
      <c r="CY97" s="1">
        <f>VLOOKUP($A97,Auxiliar_OPEX_CustosUnit!$A$4:$BT$129,COLUMN(Auxiliar_OPEX_CustosUnit!AE$2),0)</f>
        <v>0</v>
      </c>
      <c r="CZ97" s="1">
        <f>VLOOKUP($A97,Auxiliar_OPEX_CustosUnit!$A$4:$BT$129,COLUMN(Auxiliar_OPEX_CustosUnit!AF$2),0)</f>
        <v>0</v>
      </c>
      <c r="DA97" s="1">
        <f>VLOOKUP($A97,Auxiliar_OPEX_CustosUnit!$A$4:$BT$129,COLUMN(Auxiliar_OPEX_CustosUnit!AG$2),0)</f>
        <v>0</v>
      </c>
      <c r="DB97" s="1">
        <f>VLOOKUP($A97,Auxiliar_OPEX_CustosUnit!$A$4:$BT$129,COLUMN(Auxiliar_OPEX_CustosUnit!AH$2),0)</f>
        <v>0</v>
      </c>
      <c r="DC97" s="1">
        <f>VLOOKUP($A97,Auxiliar_OPEX_CustosUnit!$A$4:$BT$129,COLUMN(Auxiliar_OPEX_CustosUnit!AI$2),0)</f>
        <v>0</v>
      </c>
      <c r="DD97" s="1">
        <f>VLOOKUP($A97,Auxiliar_OPEX_CustosUnit!$A$4:$BT$129,COLUMN(Auxiliar_OPEX_CustosUnit!AJ$2),0)</f>
        <v>0</v>
      </c>
    </row>
    <row r="98" spans="1:108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46.600531907760903</v>
      </c>
      <c r="E98" s="51">
        <f ca="1">SUMPRODUCT($CM98:$DD98,INDIRECT(ADDRESS(E$2,$DH$2)):INDIRECT(ADDRESS(E$2,$DY$2)))</f>
        <v>46.600531907760903</v>
      </c>
      <c r="F98" s="51">
        <f ca="1">SUMPRODUCT($CM98:$DD98,INDIRECT(ADDRESS(F$2,$DH$2)):INDIRECT(ADDRESS(F$2,$DY$2)))</f>
        <v>46.600531907760903</v>
      </c>
      <c r="G98" s="51">
        <f ca="1">SUMPRODUCT($CM98:$DD98,INDIRECT(ADDRESS(G$2,$DH$2)):INDIRECT(ADDRESS(G$2,$DY$2)))</f>
        <v>46.600531907760903</v>
      </c>
      <c r="H98" s="51">
        <f ca="1">SUMPRODUCT($CM98:$DD98,INDIRECT(ADDRESS(H$2,$DH$2)):INDIRECT(ADDRESS(H$2,$DY$2)))</f>
        <v>46.600531907760903</v>
      </c>
      <c r="I98" s="51">
        <f ca="1">SUMPRODUCT($CM98:$DD98,INDIRECT(ADDRESS(I$2,$DH$2)):INDIRECT(ADDRESS(I$2,$DY$2)))</f>
        <v>46.600531907760903</v>
      </c>
      <c r="J98" s="51">
        <f ca="1">SUMPRODUCT($CM98:$DD98,INDIRECT(ADDRESS(J$2,$DH$2)):INDIRECT(ADDRESS(J$2,$DY$2)))</f>
        <v>46.600531907760903</v>
      </c>
      <c r="K98" s="51">
        <f ca="1">SUMPRODUCT($CM98:$DD98,INDIRECT(ADDRESS(K$2,$DH$2)):INDIRECT(ADDRESS(K$2,$DY$2)))</f>
        <v>46.600531907760903</v>
      </c>
      <c r="L98" s="51">
        <f ca="1">SUMPRODUCT($CM98:$DD98,INDIRECT(ADDRESS(L$2,$DH$2)):INDIRECT(ADDRESS(L$2,$DY$2)))</f>
        <v>46.600531907760903</v>
      </c>
      <c r="M98" s="51">
        <f ca="1">SUMPRODUCT($CM98:$DD98,INDIRECT(ADDRESS(M$2,$DH$2)):INDIRECT(ADDRESS(M$2,$DY$2)))</f>
        <v>46.600531907760903</v>
      </c>
      <c r="N98" s="51">
        <f ca="1">SUMPRODUCT($CM98:$DD98,INDIRECT(ADDRESS(N$2,$DH$2)):INDIRECT(ADDRESS(N$2,$DY$2)))</f>
        <v>46.600531907760903</v>
      </c>
      <c r="O98" s="51">
        <f ca="1">SUMPRODUCT($CM98:$DD98,INDIRECT(ADDRESS(O$2,$DH$2)):INDIRECT(ADDRESS(O$2,$DY$2)))</f>
        <v>46.600531907760903</v>
      </c>
      <c r="P98" s="51">
        <f ca="1">SUMPRODUCT($CM98:$DD98,INDIRECT(ADDRESS(P$2,$DH$2)):INDIRECT(ADDRESS(P$2,$DY$2)))</f>
        <v>46.600531907760903</v>
      </c>
      <c r="Q98" s="51">
        <f ca="1">SUMPRODUCT($CM98:$DD98,INDIRECT(ADDRESS(Q$2,$DH$2)):INDIRECT(ADDRESS(Q$2,$DY$2)))</f>
        <v>46.600531907760903</v>
      </c>
      <c r="R98" s="51">
        <f ca="1">SUMPRODUCT($CM98:$DD98,INDIRECT(ADDRESS(R$2,$DH$2)):INDIRECT(ADDRESS(R$2,$DY$2)))</f>
        <v>46.600531907760903</v>
      </c>
      <c r="S98" s="51">
        <f ca="1">SUMPRODUCT($CM98:$DD98,INDIRECT(ADDRESS(S$2,$DH$2)):INDIRECT(ADDRESS(S$2,$DY$2)))</f>
        <v>46.600531907760903</v>
      </c>
      <c r="T98" s="51">
        <f ca="1">SUMPRODUCT($CM98:$DD98,INDIRECT(ADDRESS(T$2,$DH$2)):INDIRECT(ADDRESS(T$2,$DY$2)))</f>
        <v>46.600531907760903</v>
      </c>
      <c r="U98" s="51">
        <f ca="1">SUMPRODUCT($CM98:$DD98,INDIRECT(ADDRESS(U$2,$DH$2)):INDIRECT(ADDRESS(U$2,$DY$2)))</f>
        <v>46.600531907760903</v>
      </c>
      <c r="V98" s="51">
        <f ca="1">SUMPRODUCT($CM98:$DD98,INDIRECT(ADDRESS(V$2,$DH$2)):INDIRECT(ADDRESS(V$2,$DY$2)))</f>
        <v>46.600531907760903</v>
      </c>
      <c r="W98" s="51">
        <f ca="1">SUMPRODUCT($CM98:$DD98,INDIRECT(ADDRESS(W$2,$DH$2)):INDIRECT(ADDRESS(W$2,$DY$2)))</f>
        <v>46.600531907760903</v>
      </c>
      <c r="X98" s="51">
        <f ca="1">SUMPRODUCT($CM98:$DD98,INDIRECT(ADDRESS(X$2,$DH$2)):INDIRECT(ADDRESS(X$2,$DY$2)))</f>
        <v>46.600531907760903</v>
      </c>
      <c r="Y98" s="51">
        <f ca="1">SUMPRODUCT($CM98:$DD98,INDIRECT(ADDRESS(Y$2,$DH$2)):INDIRECT(ADDRESS(Y$2,$DY$2)))</f>
        <v>46.600531907760903</v>
      </c>
      <c r="Z98" s="51">
        <f ca="1">SUMPRODUCT($CM98:$DD98,INDIRECT(ADDRESS(Z$2,$DH$2)):INDIRECT(ADDRESS(Z$2,$DY$2)))</f>
        <v>46.600531907760903</v>
      </c>
      <c r="AA98" s="51">
        <f ca="1">SUMPRODUCT($CM98:$DD98,INDIRECT(ADDRESS(AA$2,$DH$2)):INDIRECT(ADDRESS(AA$2,$DY$2)))</f>
        <v>46.600531907760903</v>
      </c>
      <c r="AB98" s="51">
        <f ca="1">SUMPRODUCT($CM98:$DD98,INDIRECT(ADDRESS(AB$2,$DH$2)):INDIRECT(ADDRESS(AB$2,$DY$2)))</f>
        <v>46.600531907760903</v>
      </c>
      <c r="AC98" s="51">
        <f ca="1">SUMPRODUCT($CM98:$DD98,INDIRECT(ADDRESS(AC$2,$DH$2)):INDIRECT(ADDRESS(AC$2,$DY$2)))</f>
        <v>46.600531907760903</v>
      </c>
      <c r="AD98" s="51">
        <f ca="1">SUMPRODUCT($CM98:$DD98,INDIRECT(ADDRESS(AD$2,$DH$2)):INDIRECT(ADDRESS(AD$2,$DY$2)))</f>
        <v>46.600531907760903</v>
      </c>
      <c r="AE98" s="51">
        <f ca="1">SUMPRODUCT($CM98:$DD98,INDIRECT(ADDRESS(AE$2,$DH$2)):INDIRECT(ADDRESS(AE$2,$DY$2)))</f>
        <v>46.600531907760903</v>
      </c>
      <c r="AF98" s="51">
        <f ca="1">SUMPRODUCT($CM98:$DD98,INDIRECT(ADDRESS(AF$2,$DH$2)):INDIRECT(ADDRESS(AF$2,$DY$2)))</f>
        <v>46.600531907760903</v>
      </c>
      <c r="AG98" s="51">
        <f ca="1">SUMPRODUCT($CM98:$DD98,INDIRECT(ADDRESS(AG$2,$DH$2)):INDIRECT(ADDRESS(AG$2,$DY$2)))</f>
        <v>46.600531907760903</v>
      </c>
      <c r="AH98" s="51">
        <f ca="1">SUMPRODUCT($CM98:$DD98,INDIRECT(ADDRESS(AH$2,$DH$2)):INDIRECT(ADDRESS(AH$2,$DY$2)))</f>
        <v>46.600531907760903</v>
      </c>
      <c r="AI98" s="51">
        <f ca="1">SUMPRODUCT($CM98:$DD98,INDIRECT(ADDRESS(AI$2,$DH$2)):INDIRECT(ADDRESS(AI$2,$DY$2)))</f>
        <v>46.600531907760903</v>
      </c>
      <c r="AJ98" s="51">
        <f ca="1">SUMPRODUCT($CM98:$DD98,INDIRECT(ADDRESS(AJ$2,$DH$2)):INDIRECT(ADDRESS(AJ$2,$DY$2)))</f>
        <v>46.600531907760903</v>
      </c>
      <c r="AK98" s="51">
        <f ca="1">SUMPRODUCT($CM98:$DD98,INDIRECT(ADDRESS(AK$2,$DH$2)):INDIRECT(ADDRESS(AK$2,$DY$2)))</f>
        <v>46.600531907760903</v>
      </c>
      <c r="AL98" s="51">
        <f ca="1">SUMPRODUCT($CM98:$DD98,INDIRECT(ADDRESS(AL$2,$DH$2)):INDIRECT(ADDRESS(AL$2,$DY$2)))</f>
        <v>46.600531907760903</v>
      </c>
      <c r="AM98" s="51">
        <f ca="1">SUMPRODUCT($CM98:$DD98,INDIRECT(ADDRESS(AM$2,$DH$2)):INDIRECT(ADDRESS(AM$2,$DY$2)))</f>
        <v>46.600531907760903</v>
      </c>
      <c r="AN98" s="51">
        <f ca="1">SUMPRODUCT($CM98:$DD98,INDIRECT(ADDRESS(AN$2,$DH$2)):INDIRECT(ADDRESS(AN$2,$DY$2)))</f>
        <v>46.600531907760903</v>
      </c>
      <c r="AO98" s="51">
        <f ca="1">SUMPRODUCT($CM98:$DD98,INDIRECT(ADDRESS(AO$2,$DH$2)):INDIRECT(ADDRESS(AO$2,$DY$2)))</f>
        <v>46.600531907760903</v>
      </c>
      <c r="AP98" s="51">
        <f ca="1">SUMPRODUCT($CM98:$DD98,INDIRECT(ADDRESS(AP$2,$DH$2)):INDIRECT(ADDRESS(AP$2,$DY$2)))</f>
        <v>46.600531907760903</v>
      </c>
      <c r="AQ98" s="51">
        <f ca="1">SUMPRODUCT($CM98:$DD98,INDIRECT(ADDRESS(AQ$2,$DH$2)):INDIRECT(ADDRESS(AQ$2,$DY$2)))</f>
        <v>46.600531907760903</v>
      </c>
      <c r="AR98" s="51">
        <f ca="1">SUMPRODUCT($CM98:$DD98,INDIRECT(ADDRESS(AR$2,$DH$2)):INDIRECT(ADDRESS(AR$2,$DY$2)))</f>
        <v>46.600531907760903</v>
      </c>
      <c r="AS98" s="51">
        <f ca="1">SUMPRODUCT($CM98:$DD98,INDIRECT(ADDRESS(AS$2,$DH$2)):INDIRECT(ADDRESS(AS$2,$DY$2)))</f>
        <v>46.600531907760903</v>
      </c>
      <c r="AT98" s="51">
        <f ca="1">SUMPRODUCT($CM98:$DD98,INDIRECT(ADDRESS(AT$2,$DH$2)):INDIRECT(ADDRESS(AT$2,$DY$2)))</f>
        <v>46.600531907760903</v>
      </c>
      <c r="AU98" s="51">
        <f ca="1">SUMPRODUCT($CM98:$DD98,INDIRECT(ADDRESS(AU$2,$DH$2)):INDIRECT(ADDRESS(AU$2,$DY$2)))</f>
        <v>46.600531907760903</v>
      </c>
      <c r="AV98" s="51">
        <f ca="1">SUMPRODUCT($CM98:$DD98,INDIRECT(ADDRESS(AV$2,$DH$2)):INDIRECT(ADDRESS(AV$2,$DY$2)))</f>
        <v>46.600531907760903</v>
      </c>
      <c r="AW98" s="51">
        <f ca="1">SUMPRODUCT($CM98:$DD98,INDIRECT(ADDRESS(AW$2,$DH$2)):INDIRECT(ADDRESS(AW$2,$DY$2)))</f>
        <v>46.600531907760903</v>
      </c>
      <c r="AX98" s="51">
        <f ca="1">SUMPRODUCT($CM98:$DD98,INDIRECT(ADDRESS(AX$2,$DH$2)):INDIRECT(ADDRESS(AX$2,$DY$2)))</f>
        <v>46.600531907760903</v>
      </c>
      <c r="AY98" s="51">
        <f ca="1">SUMPRODUCT($CM98:$DD98,INDIRECT(ADDRESS(AY$2,$DH$2)):INDIRECT(ADDRESS(AY$2,$DY$2)))</f>
        <v>46.600531907760903</v>
      </c>
      <c r="AZ98" s="51">
        <f ca="1">SUMPRODUCT($CM98:$DD98,INDIRECT(ADDRESS(AZ$2,$DH$2)):INDIRECT(ADDRESS(AZ$2,$DY$2)))</f>
        <v>46.600531907760903</v>
      </c>
      <c r="BA98" s="51">
        <f ca="1">SUMPRODUCT($CM98:$DD98,INDIRECT(ADDRESS(BA$2,$DH$2)):INDIRECT(ADDRESS(BA$2,$DY$2)))</f>
        <v>46.600531907760903</v>
      </c>
      <c r="BB98" s="51">
        <f ca="1">SUMPRODUCT($CM98:$DD98,INDIRECT(ADDRESS(BB$2,$DH$2)):INDIRECT(ADDRESS(BB$2,$DY$2)))</f>
        <v>46.600531907760903</v>
      </c>
      <c r="BC98" s="51">
        <f ca="1">SUMPRODUCT($CM98:$DD98,INDIRECT(ADDRESS(BC$2,$DH$2)):INDIRECT(ADDRESS(BC$2,$DY$2)))</f>
        <v>46.600531907760903</v>
      </c>
      <c r="BD98" s="51">
        <f ca="1">SUMPRODUCT($CM98:$DD98,INDIRECT(ADDRESS(BD$2,$DH$2)):INDIRECT(ADDRESS(BD$2,$DY$2)))</f>
        <v>46.600531907760903</v>
      </c>
      <c r="BE98" s="51">
        <f ca="1">SUMPRODUCT($CM98:$DD98,INDIRECT(ADDRESS(BE$2,$DH$2)):INDIRECT(ADDRESS(BE$2,$DY$2)))</f>
        <v>46.600531907760903</v>
      </c>
      <c r="BF98" s="51">
        <f ca="1">SUMPRODUCT($CM98:$DD98,INDIRECT(ADDRESS(BF$2,$DH$2)):INDIRECT(ADDRESS(BF$2,$DY$2)))</f>
        <v>46.600531907760903</v>
      </c>
      <c r="BG98" s="51">
        <f ca="1">SUMPRODUCT($CM98:$DD98,INDIRECT(ADDRESS(BG$2,$DH$2)):INDIRECT(ADDRESS(BG$2,$DY$2)))</f>
        <v>46.600531907760903</v>
      </c>
      <c r="BH98" s="51">
        <f ca="1">SUMPRODUCT($CM98:$DD98,INDIRECT(ADDRESS(BH$2,$DH$2)):INDIRECT(ADDRESS(BH$2,$DY$2)))</f>
        <v>46.600531907760903</v>
      </c>
      <c r="BI98" s="51">
        <f ca="1">SUMPRODUCT($CM98:$DD98,INDIRECT(ADDRESS(BI$2,$DH$2)):INDIRECT(ADDRESS(BI$2,$DY$2)))</f>
        <v>46.600531907760903</v>
      </c>
      <c r="BJ98" s="51">
        <f ca="1">SUMPRODUCT($CM98:$DD98,INDIRECT(ADDRESS(BJ$2,$DH$2)):INDIRECT(ADDRESS(BJ$2,$DY$2)))</f>
        <v>46.600531907760903</v>
      </c>
      <c r="BK98" s="51">
        <f ca="1">SUMPRODUCT($CM98:$DD98,INDIRECT(ADDRESS(BK$2,$DH$2)):INDIRECT(ADDRESS(BK$2,$DY$2)))</f>
        <v>46.600531907760903</v>
      </c>
      <c r="BL98" s="51">
        <f ca="1">SUMPRODUCT($CM98:$DD98,INDIRECT(ADDRESS(BL$2,$DH$2)):INDIRECT(ADDRESS(BL$2,$DY$2)))</f>
        <v>46.600531907760903</v>
      </c>
      <c r="BM98" s="51">
        <f ca="1">SUMPRODUCT($CM98:$DD98,INDIRECT(ADDRESS(BM$2,$DH$2)):INDIRECT(ADDRESS(BM$2,$DY$2)))</f>
        <v>46.600531907760903</v>
      </c>
      <c r="BN98" s="51">
        <f ca="1">SUMPRODUCT($CM98:$DD98,INDIRECT(ADDRESS(BN$2,$DH$2)):INDIRECT(ADDRESS(BN$2,$DY$2)))</f>
        <v>46.600531907760903</v>
      </c>
      <c r="BO98" s="51">
        <f ca="1">SUMPRODUCT($CM98:$DD98,INDIRECT(ADDRESS(BO$2,$DH$2)):INDIRECT(ADDRESS(BO$2,$DY$2)))</f>
        <v>46.600531907760903</v>
      </c>
      <c r="BP98" s="51">
        <f ca="1">SUMPRODUCT($CM98:$DD98,INDIRECT(ADDRESS(BP$2,$DH$2)):INDIRECT(ADDRESS(BP$2,$DY$2)))</f>
        <v>46.600531907760903</v>
      </c>
      <c r="BQ98" s="51">
        <f ca="1">SUMPRODUCT($CM98:$DD98,INDIRECT(ADDRESS(BQ$2,$DH$2)):INDIRECT(ADDRESS(BQ$2,$DY$2)))</f>
        <v>46.600531907760903</v>
      </c>
      <c r="BR98" s="51">
        <f ca="1">SUMPRODUCT($CM98:$DD98,INDIRECT(ADDRESS(BR$2,$DH$2)):INDIRECT(ADDRESS(BR$2,$DY$2)))</f>
        <v>46.600531907760903</v>
      </c>
      <c r="BS98" s="51">
        <f ca="1">SUMPRODUCT($CM98:$DD98,INDIRECT(ADDRESS(BS$2,$DH$2)):INDIRECT(ADDRESS(BS$2,$DY$2)))</f>
        <v>46.600531907760903</v>
      </c>
      <c r="BT98" s="51">
        <f ca="1">SUMPRODUCT($CM98:$DD98,INDIRECT(ADDRESS(BT$2,$DH$2)):INDIRECT(ADDRESS(BT$2,$DY$2)))</f>
        <v>46.600531907760903</v>
      </c>
      <c r="BU98" s="51">
        <f ca="1">SUMPRODUCT($CM98:$DD98,INDIRECT(ADDRESS(BU$2,$DH$2)):INDIRECT(ADDRESS(BU$2,$DY$2)))</f>
        <v>46.600531907760903</v>
      </c>
      <c r="BV98" s="51">
        <f ca="1">SUMPRODUCT($CM98:$DD98,INDIRECT(ADDRESS(BV$2,$DH$2)):INDIRECT(ADDRESS(BV$2,$DY$2)))</f>
        <v>46.600531907760903</v>
      </c>
      <c r="BW98" s="51">
        <f ca="1">SUMPRODUCT($CM98:$DD98,INDIRECT(ADDRESS(BW$2,$DH$2)):INDIRECT(ADDRESS(BW$2,$DY$2)))</f>
        <v>46.600531907760903</v>
      </c>
      <c r="BX98" s="51">
        <f ca="1">SUMPRODUCT($CM98:$DD98,INDIRECT(ADDRESS(BX$2,$DH$2)):INDIRECT(ADDRESS(BX$2,$DY$2)))</f>
        <v>46.600531907760903</v>
      </c>
      <c r="BY98" s="51">
        <f ca="1">SUMPRODUCT($CM98:$DD98,INDIRECT(ADDRESS(BY$2,$DH$2)):INDIRECT(ADDRESS(BY$2,$DY$2)))</f>
        <v>46.600531907760903</v>
      </c>
      <c r="BZ98" s="51">
        <f ca="1">SUMPRODUCT($CM98:$DD98,INDIRECT(ADDRESS(BZ$2,$DH$2)):INDIRECT(ADDRESS(BZ$2,$DY$2)))</f>
        <v>46.600531907760903</v>
      </c>
      <c r="CA98" s="51">
        <f ca="1">SUMPRODUCT($CM98:$DD98,INDIRECT(ADDRESS(CA$2,$DH$2)):INDIRECT(ADDRESS(CA$2,$DY$2)))</f>
        <v>46.600531907760903</v>
      </c>
      <c r="CB98" s="51">
        <f ca="1">SUMPRODUCT($CM98:$DD98,INDIRECT(ADDRESS(CB$2,$DH$2)):INDIRECT(ADDRESS(CB$2,$DY$2)))</f>
        <v>46.600531907760903</v>
      </c>
      <c r="CC98" s="51">
        <f ca="1">SUMPRODUCT($CM98:$DD98,INDIRECT(ADDRESS(CC$2,$DH$2)):INDIRECT(ADDRESS(CC$2,$DY$2)))</f>
        <v>46.600531907760903</v>
      </c>
      <c r="CD98" s="51">
        <f ca="1">SUMPRODUCT($CM98:$DD98,INDIRECT(ADDRESS(CD$2,$DH$2)):INDIRECT(ADDRESS(CD$2,$DY$2)))</f>
        <v>46.600531907760903</v>
      </c>
      <c r="CF98" s="51">
        <f t="shared" ca="1" si="12"/>
        <v>559.20638289313081</v>
      </c>
      <c r="CG98" s="51">
        <f t="shared" ca="1" si="12"/>
        <v>559.20638289313081</v>
      </c>
      <c r="CH98" s="51">
        <f t="shared" ca="1" si="12"/>
        <v>559.20638289313081</v>
      </c>
      <c r="CI98" s="51">
        <f t="shared" ca="1" si="12"/>
        <v>559.20638289313081</v>
      </c>
      <c r="CJ98" s="51">
        <f t="shared" ca="1" si="12"/>
        <v>559.20638289313081</v>
      </c>
      <c r="CK98" s="51">
        <f t="shared" ca="1" si="12"/>
        <v>559.20638289313081</v>
      </c>
      <c r="CM98" s="1">
        <f>VLOOKUP($A98,Auxiliar_OPEX_CustosUnit!$A$4:$BT$129,COLUMN(Auxiliar_OPEX_CustosUnit!S$2),0)</f>
        <v>0</v>
      </c>
      <c r="CN98" s="1">
        <f>VLOOKUP($A98,Auxiliar_OPEX_CustosUnit!$A$4:$BT$129,COLUMN(Auxiliar_OPEX_CustosUnit!T$2),0)</f>
        <v>0</v>
      </c>
      <c r="CO98" s="1">
        <f>VLOOKUP($A98,Auxiliar_OPEX_CustosUnit!$A$4:$BT$129,COLUMN(Auxiliar_OPEX_CustosUnit!U$2),0)</f>
        <v>46.600531907760903</v>
      </c>
      <c r="CP98" s="1">
        <f>VLOOKUP($A98,Auxiliar_OPEX_CustosUnit!$A$4:$BT$129,COLUMN(Auxiliar_OPEX_CustosUnit!V$2),0)</f>
        <v>0</v>
      </c>
      <c r="CQ98" s="1">
        <f>VLOOKUP($A98,Auxiliar_OPEX_CustosUnit!$A$4:$BT$129,COLUMN(Auxiliar_OPEX_CustosUnit!W$2),0)</f>
        <v>0</v>
      </c>
      <c r="CR98" s="1">
        <f>VLOOKUP($A98,Auxiliar_OPEX_CustosUnit!$A$4:$BT$129,COLUMN(Auxiliar_OPEX_CustosUnit!X$2),0)</f>
        <v>0</v>
      </c>
      <c r="CS98" s="1">
        <f>VLOOKUP($A98,Auxiliar_OPEX_CustosUnit!$A$4:$BT$129,COLUMN(Auxiliar_OPEX_CustosUnit!Y$2),0)</f>
        <v>0</v>
      </c>
      <c r="CT98" s="1">
        <f>VLOOKUP($A98,Auxiliar_OPEX_CustosUnit!$A$4:$BT$129,COLUMN(Auxiliar_OPEX_CustosUnit!Z$2),0)</f>
        <v>0</v>
      </c>
      <c r="CU98" s="1">
        <f>VLOOKUP($A98,Auxiliar_OPEX_CustosUnit!$A$4:$BT$129,COLUMN(Auxiliar_OPEX_CustosUnit!AA$2),0)</f>
        <v>0</v>
      </c>
      <c r="CV98" s="1">
        <f>VLOOKUP($A98,Auxiliar_OPEX_CustosUnit!$A$4:$BT$129,COLUMN(Auxiliar_OPEX_CustosUnit!AB$2),0)</f>
        <v>0</v>
      </c>
      <c r="CW98" s="1">
        <f>VLOOKUP($A98,Auxiliar_OPEX_CustosUnit!$A$4:$BT$129,COLUMN(Auxiliar_OPEX_CustosUnit!AC$2),0)</f>
        <v>0</v>
      </c>
      <c r="CX98" s="1">
        <f>VLOOKUP($A98,Auxiliar_OPEX_CustosUnit!$A$4:$BT$129,COLUMN(Auxiliar_OPEX_CustosUnit!AD$2),0)</f>
        <v>0</v>
      </c>
      <c r="CY98" s="1">
        <f>VLOOKUP($A98,Auxiliar_OPEX_CustosUnit!$A$4:$BT$129,COLUMN(Auxiliar_OPEX_CustosUnit!AE$2),0)</f>
        <v>0</v>
      </c>
      <c r="CZ98" s="1">
        <f>VLOOKUP($A98,Auxiliar_OPEX_CustosUnit!$A$4:$BT$129,COLUMN(Auxiliar_OPEX_CustosUnit!AF$2),0)</f>
        <v>0</v>
      </c>
      <c r="DA98" s="1">
        <f>VLOOKUP($A98,Auxiliar_OPEX_CustosUnit!$A$4:$BT$129,COLUMN(Auxiliar_OPEX_CustosUnit!AG$2),0)</f>
        <v>0</v>
      </c>
      <c r="DB98" s="1">
        <f>VLOOKUP($A98,Auxiliar_OPEX_CustosUnit!$A$4:$BT$129,COLUMN(Auxiliar_OPEX_CustosUnit!AH$2),0)</f>
        <v>0</v>
      </c>
      <c r="DC98" s="1">
        <f>VLOOKUP($A98,Auxiliar_OPEX_CustosUnit!$A$4:$BT$129,COLUMN(Auxiliar_OPEX_CustosUnit!AI$2),0)</f>
        <v>0</v>
      </c>
      <c r="DD98" s="1">
        <f>VLOOKUP($A98,Auxiliar_OPEX_CustosUnit!$A$4:$BT$129,COLUMN(Auxiliar_OPEX_CustosUnit!AJ$2),0)</f>
        <v>0</v>
      </c>
    </row>
    <row r="99" spans="1:108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364.58063198424702</v>
      </c>
      <c r="E99" s="51">
        <f ca="1">SUMPRODUCT($CM99:$DD99,INDIRECT(ADDRESS(E$2,$DH$2)):INDIRECT(ADDRESS(E$2,$DY$2)))</f>
        <v>364.58063198424702</v>
      </c>
      <c r="F99" s="51">
        <f ca="1">SUMPRODUCT($CM99:$DD99,INDIRECT(ADDRESS(F$2,$DH$2)):INDIRECT(ADDRESS(F$2,$DY$2)))</f>
        <v>364.58063198424702</v>
      </c>
      <c r="G99" s="51">
        <f ca="1">SUMPRODUCT($CM99:$DD99,INDIRECT(ADDRESS(G$2,$DH$2)):INDIRECT(ADDRESS(G$2,$DY$2)))</f>
        <v>364.58063198424702</v>
      </c>
      <c r="H99" s="51">
        <f ca="1">SUMPRODUCT($CM99:$DD99,INDIRECT(ADDRESS(H$2,$DH$2)):INDIRECT(ADDRESS(H$2,$DY$2)))</f>
        <v>364.58063198424702</v>
      </c>
      <c r="I99" s="51">
        <f ca="1">SUMPRODUCT($CM99:$DD99,INDIRECT(ADDRESS(I$2,$DH$2)):INDIRECT(ADDRESS(I$2,$DY$2)))</f>
        <v>364.58063198424702</v>
      </c>
      <c r="J99" s="51">
        <f ca="1">SUMPRODUCT($CM99:$DD99,INDIRECT(ADDRESS(J$2,$DH$2)):INDIRECT(ADDRESS(J$2,$DY$2)))</f>
        <v>364.58063198424702</v>
      </c>
      <c r="K99" s="51">
        <f ca="1">SUMPRODUCT($CM99:$DD99,INDIRECT(ADDRESS(K$2,$DH$2)):INDIRECT(ADDRESS(K$2,$DY$2)))</f>
        <v>364.58063198424702</v>
      </c>
      <c r="L99" s="51">
        <f ca="1">SUMPRODUCT($CM99:$DD99,INDIRECT(ADDRESS(L$2,$DH$2)):INDIRECT(ADDRESS(L$2,$DY$2)))</f>
        <v>364.58063198424702</v>
      </c>
      <c r="M99" s="51">
        <f ca="1">SUMPRODUCT($CM99:$DD99,INDIRECT(ADDRESS(M$2,$DH$2)):INDIRECT(ADDRESS(M$2,$DY$2)))</f>
        <v>364.58063198424702</v>
      </c>
      <c r="N99" s="51">
        <f ca="1">SUMPRODUCT($CM99:$DD99,INDIRECT(ADDRESS(N$2,$DH$2)):INDIRECT(ADDRESS(N$2,$DY$2)))</f>
        <v>364.58063198424702</v>
      </c>
      <c r="O99" s="51">
        <f ca="1">SUMPRODUCT($CM99:$DD99,INDIRECT(ADDRESS(O$2,$DH$2)):INDIRECT(ADDRESS(O$2,$DY$2)))</f>
        <v>364.58063198424702</v>
      </c>
      <c r="P99" s="51">
        <f ca="1">SUMPRODUCT($CM99:$DD99,INDIRECT(ADDRESS(P$2,$DH$2)):INDIRECT(ADDRESS(P$2,$DY$2)))</f>
        <v>364.58063198424702</v>
      </c>
      <c r="Q99" s="51">
        <f ca="1">SUMPRODUCT($CM99:$DD99,INDIRECT(ADDRESS(Q$2,$DH$2)):INDIRECT(ADDRESS(Q$2,$DY$2)))</f>
        <v>364.58063198424702</v>
      </c>
      <c r="R99" s="51">
        <f ca="1">SUMPRODUCT($CM99:$DD99,INDIRECT(ADDRESS(R$2,$DH$2)):INDIRECT(ADDRESS(R$2,$DY$2)))</f>
        <v>364.58063198424702</v>
      </c>
      <c r="S99" s="51">
        <f ca="1">SUMPRODUCT($CM99:$DD99,INDIRECT(ADDRESS(S$2,$DH$2)):INDIRECT(ADDRESS(S$2,$DY$2)))</f>
        <v>364.58063198424702</v>
      </c>
      <c r="T99" s="51">
        <f ca="1">SUMPRODUCT($CM99:$DD99,INDIRECT(ADDRESS(T$2,$DH$2)):INDIRECT(ADDRESS(T$2,$DY$2)))</f>
        <v>364.58063198424702</v>
      </c>
      <c r="U99" s="51">
        <f ca="1">SUMPRODUCT($CM99:$DD99,INDIRECT(ADDRESS(U$2,$DH$2)):INDIRECT(ADDRESS(U$2,$DY$2)))</f>
        <v>364.58063198424702</v>
      </c>
      <c r="V99" s="51">
        <f ca="1">SUMPRODUCT($CM99:$DD99,INDIRECT(ADDRESS(V$2,$DH$2)):INDIRECT(ADDRESS(V$2,$DY$2)))</f>
        <v>364.58063198424702</v>
      </c>
      <c r="W99" s="51">
        <f ca="1">SUMPRODUCT($CM99:$DD99,INDIRECT(ADDRESS(W$2,$DH$2)):INDIRECT(ADDRESS(W$2,$DY$2)))</f>
        <v>364.58063198424702</v>
      </c>
      <c r="X99" s="51">
        <f ca="1">SUMPRODUCT($CM99:$DD99,INDIRECT(ADDRESS(X$2,$DH$2)):INDIRECT(ADDRESS(X$2,$DY$2)))</f>
        <v>364.58063198424702</v>
      </c>
      <c r="Y99" s="51">
        <f ca="1">SUMPRODUCT($CM99:$DD99,INDIRECT(ADDRESS(Y$2,$DH$2)):INDIRECT(ADDRESS(Y$2,$DY$2)))</f>
        <v>364.58063198424702</v>
      </c>
      <c r="Z99" s="51">
        <f ca="1">SUMPRODUCT($CM99:$DD99,INDIRECT(ADDRESS(Z$2,$DH$2)):INDIRECT(ADDRESS(Z$2,$DY$2)))</f>
        <v>364.58063198424702</v>
      </c>
      <c r="AA99" s="51">
        <f ca="1">SUMPRODUCT($CM99:$DD99,INDIRECT(ADDRESS(AA$2,$DH$2)):INDIRECT(ADDRESS(AA$2,$DY$2)))</f>
        <v>364.58063198424702</v>
      </c>
      <c r="AB99" s="51">
        <f ca="1">SUMPRODUCT($CM99:$DD99,INDIRECT(ADDRESS(AB$2,$DH$2)):INDIRECT(ADDRESS(AB$2,$DY$2)))</f>
        <v>364.58063198424702</v>
      </c>
      <c r="AC99" s="51">
        <f ca="1">SUMPRODUCT($CM99:$DD99,INDIRECT(ADDRESS(AC$2,$DH$2)):INDIRECT(ADDRESS(AC$2,$DY$2)))</f>
        <v>364.58063198424702</v>
      </c>
      <c r="AD99" s="51">
        <f ca="1">SUMPRODUCT($CM99:$DD99,INDIRECT(ADDRESS(AD$2,$DH$2)):INDIRECT(ADDRESS(AD$2,$DY$2)))</f>
        <v>364.58063198424702</v>
      </c>
      <c r="AE99" s="51">
        <f ca="1">SUMPRODUCT($CM99:$DD99,INDIRECT(ADDRESS(AE$2,$DH$2)):INDIRECT(ADDRESS(AE$2,$DY$2)))</f>
        <v>364.58063198424702</v>
      </c>
      <c r="AF99" s="51">
        <f ca="1">SUMPRODUCT($CM99:$DD99,INDIRECT(ADDRESS(AF$2,$DH$2)):INDIRECT(ADDRESS(AF$2,$DY$2)))</f>
        <v>364.58063198424702</v>
      </c>
      <c r="AG99" s="51">
        <f ca="1">SUMPRODUCT($CM99:$DD99,INDIRECT(ADDRESS(AG$2,$DH$2)):INDIRECT(ADDRESS(AG$2,$DY$2)))</f>
        <v>364.58063198424702</v>
      </c>
      <c r="AH99" s="51">
        <f ca="1">SUMPRODUCT($CM99:$DD99,INDIRECT(ADDRESS(AH$2,$DH$2)):INDIRECT(ADDRESS(AH$2,$DY$2)))</f>
        <v>364.58063198424702</v>
      </c>
      <c r="AI99" s="51">
        <f ca="1">SUMPRODUCT($CM99:$DD99,INDIRECT(ADDRESS(AI$2,$DH$2)):INDIRECT(ADDRESS(AI$2,$DY$2)))</f>
        <v>364.58063198424702</v>
      </c>
      <c r="AJ99" s="51">
        <f ca="1">SUMPRODUCT($CM99:$DD99,INDIRECT(ADDRESS(AJ$2,$DH$2)):INDIRECT(ADDRESS(AJ$2,$DY$2)))</f>
        <v>364.58063198424702</v>
      </c>
      <c r="AK99" s="51">
        <f ca="1">SUMPRODUCT($CM99:$DD99,INDIRECT(ADDRESS(AK$2,$DH$2)):INDIRECT(ADDRESS(AK$2,$DY$2)))</f>
        <v>364.58063198424702</v>
      </c>
      <c r="AL99" s="51">
        <f ca="1">SUMPRODUCT($CM99:$DD99,INDIRECT(ADDRESS(AL$2,$DH$2)):INDIRECT(ADDRESS(AL$2,$DY$2)))</f>
        <v>364.58063198424702</v>
      </c>
      <c r="AM99" s="51">
        <f ca="1">SUMPRODUCT($CM99:$DD99,INDIRECT(ADDRESS(AM$2,$DH$2)):INDIRECT(ADDRESS(AM$2,$DY$2)))</f>
        <v>364.58063198424702</v>
      </c>
      <c r="AN99" s="51">
        <f ca="1">SUMPRODUCT($CM99:$DD99,INDIRECT(ADDRESS(AN$2,$DH$2)):INDIRECT(ADDRESS(AN$2,$DY$2)))</f>
        <v>364.58063198424702</v>
      </c>
      <c r="AO99" s="51">
        <f ca="1">SUMPRODUCT($CM99:$DD99,INDIRECT(ADDRESS(AO$2,$DH$2)):INDIRECT(ADDRESS(AO$2,$DY$2)))</f>
        <v>364.58063198424702</v>
      </c>
      <c r="AP99" s="51">
        <f ca="1">SUMPRODUCT($CM99:$DD99,INDIRECT(ADDRESS(AP$2,$DH$2)):INDIRECT(ADDRESS(AP$2,$DY$2)))</f>
        <v>364.58063198424702</v>
      </c>
      <c r="AQ99" s="51">
        <f ca="1">SUMPRODUCT($CM99:$DD99,INDIRECT(ADDRESS(AQ$2,$DH$2)):INDIRECT(ADDRESS(AQ$2,$DY$2)))</f>
        <v>364.58063198424702</v>
      </c>
      <c r="AR99" s="51">
        <f ca="1">SUMPRODUCT($CM99:$DD99,INDIRECT(ADDRESS(AR$2,$DH$2)):INDIRECT(ADDRESS(AR$2,$DY$2)))</f>
        <v>364.58063198424702</v>
      </c>
      <c r="AS99" s="51">
        <f ca="1">SUMPRODUCT($CM99:$DD99,INDIRECT(ADDRESS(AS$2,$DH$2)):INDIRECT(ADDRESS(AS$2,$DY$2)))</f>
        <v>364.58063198424702</v>
      </c>
      <c r="AT99" s="51">
        <f ca="1">SUMPRODUCT($CM99:$DD99,INDIRECT(ADDRESS(AT$2,$DH$2)):INDIRECT(ADDRESS(AT$2,$DY$2)))</f>
        <v>364.58063198424702</v>
      </c>
      <c r="AU99" s="51">
        <f ca="1">SUMPRODUCT($CM99:$DD99,INDIRECT(ADDRESS(AU$2,$DH$2)):INDIRECT(ADDRESS(AU$2,$DY$2)))</f>
        <v>364.58063198424702</v>
      </c>
      <c r="AV99" s="51">
        <f ca="1">SUMPRODUCT($CM99:$DD99,INDIRECT(ADDRESS(AV$2,$DH$2)):INDIRECT(ADDRESS(AV$2,$DY$2)))</f>
        <v>364.58063198424702</v>
      </c>
      <c r="AW99" s="51">
        <f ca="1">SUMPRODUCT($CM99:$DD99,INDIRECT(ADDRESS(AW$2,$DH$2)):INDIRECT(ADDRESS(AW$2,$DY$2)))</f>
        <v>364.58063198424702</v>
      </c>
      <c r="AX99" s="51">
        <f ca="1">SUMPRODUCT($CM99:$DD99,INDIRECT(ADDRESS(AX$2,$DH$2)):INDIRECT(ADDRESS(AX$2,$DY$2)))</f>
        <v>364.58063198424702</v>
      </c>
      <c r="AY99" s="51">
        <f ca="1">SUMPRODUCT($CM99:$DD99,INDIRECT(ADDRESS(AY$2,$DH$2)):INDIRECT(ADDRESS(AY$2,$DY$2)))</f>
        <v>364.58063198424702</v>
      </c>
      <c r="AZ99" s="51">
        <f ca="1">SUMPRODUCT($CM99:$DD99,INDIRECT(ADDRESS(AZ$2,$DH$2)):INDIRECT(ADDRESS(AZ$2,$DY$2)))</f>
        <v>364.58063198424702</v>
      </c>
      <c r="BA99" s="51">
        <f ca="1">SUMPRODUCT($CM99:$DD99,INDIRECT(ADDRESS(BA$2,$DH$2)):INDIRECT(ADDRESS(BA$2,$DY$2)))</f>
        <v>364.58063198424702</v>
      </c>
      <c r="BB99" s="51">
        <f ca="1">SUMPRODUCT($CM99:$DD99,INDIRECT(ADDRESS(BB$2,$DH$2)):INDIRECT(ADDRESS(BB$2,$DY$2)))</f>
        <v>364.58063198424702</v>
      </c>
      <c r="BC99" s="51">
        <f ca="1">SUMPRODUCT($CM99:$DD99,INDIRECT(ADDRESS(BC$2,$DH$2)):INDIRECT(ADDRESS(BC$2,$DY$2)))</f>
        <v>364.58063198424702</v>
      </c>
      <c r="BD99" s="51">
        <f ca="1">SUMPRODUCT($CM99:$DD99,INDIRECT(ADDRESS(BD$2,$DH$2)):INDIRECT(ADDRESS(BD$2,$DY$2)))</f>
        <v>364.58063198424702</v>
      </c>
      <c r="BE99" s="51">
        <f ca="1">SUMPRODUCT($CM99:$DD99,INDIRECT(ADDRESS(BE$2,$DH$2)):INDIRECT(ADDRESS(BE$2,$DY$2)))</f>
        <v>364.58063198424702</v>
      </c>
      <c r="BF99" s="51">
        <f ca="1">SUMPRODUCT($CM99:$DD99,INDIRECT(ADDRESS(BF$2,$DH$2)):INDIRECT(ADDRESS(BF$2,$DY$2)))</f>
        <v>364.58063198424702</v>
      </c>
      <c r="BG99" s="51">
        <f ca="1">SUMPRODUCT($CM99:$DD99,INDIRECT(ADDRESS(BG$2,$DH$2)):INDIRECT(ADDRESS(BG$2,$DY$2)))</f>
        <v>364.58063198424702</v>
      </c>
      <c r="BH99" s="51">
        <f ca="1">SUMPRODUCT($CM99:$DD99,INDIRECT(ADDRESS(BH$2,$DH$2)):INDIRECT(ADDRESS(BH$2,$DY$2)))</f>
        <v>364.58063198424702</v>
      </c>
      <c r="BI99" s="51">
        <f ca="1">SUMPRODUCT($CM99:$DD99,INDIRECT(ADDRESS(BI$2,$DH$2)):INDIRECT(ADDRESS(BI$2,$DY$2)))</f>
        <v>364.58063198424702</v>
      </c>
      <c r="BJ99" s="51">
        <f ca="1">SUMPRODUCT($CM99:$DD99,INDIRECT(ADDRESS(BJ$2,$DH$2)):INDIRECT(ADDRESS(BJ$2,$DY$2)))</f>
        <v>364.58063198424702</v>
      </c>
      <c r="BK99" s="51">
        <f ca="1">SUMPRODUCT($CM99:$DD99,INDIRECT(ADDRESS(BK$2,$DH$2)):INDIRECT(ADDRESS(BK$2,$DY$2)))</f>
        <v>364.58063198424702</v>
      </c>
      <c r="BL99" s="51">
        <f ca="1">SUMPRODUCT($CM99:$DD99,INDIRECT(ADDRESS(BL$2,$DH$2)):INDIRECT(ADDRESS(BL$2,$DY$2)))</f>
        <v>364.58063198424702</v>
      </c>
      <c r="BM99" s="51">
        <f ca="1">SUMPRODUCT($CM99:$DD99,INDIRECT(ADDRESS(BM$2,$DH$2)):INDIRECT(ADDRESS(BM$2,$DY$2)))</f>
        <v>364.58063198424702</v>
      </c>
      <c r="BN99" s="51">
        <f ca="1">SUMPRODUCT($CM99:$DD99,INDIRECT(ADDRESS(BN$2,$DH$2)):INDIRECT(ADDRESS(BN$2,$DY$2)))</f>
        <v>364.58063198424702</v>
      </c>
      <c r="BO99" s="51">
        <f ca="1">SUMPRODUCT($CM99:$DD99,INDIRECT(ADDRESS(BO$2,$DH$2)):INDIRECT(ADDRESS(BO$2,$DY$2)))</f>
        <v>364.58063198424702</v>
      </c>
      <c r="BP99" s="51">
        <f ca="1">SUMPRODUCT($CM99:$DD99,INDIRECT(ADDRESS(BP$2,$DH$2)):INDIRECT(ADDRESS(BP$2,$DY$2)))</f>
        <v>364.58063198424702</v>
      </c>
      <c r="BQ99" s="51">
        <f ca="1">SUMPRODUCT($CM99:$DD99,INDIRECT(ADDRESS(BQ$2,$DH$2)):INDIRECT(ADDRESS(BQ$2,$DY$2)))</f>
        <v>364.58063198424702</v>
      </c>
      <c r="BR99" s="51">
        <f ca="1">SUMPRODUCT($CM99:$DD99,INDIRECT(ADDRESS(BR$2,$DH$2)):INDIRECT(ADDRESS(BR$2,$DY$2)))</f>
        <v>364.58063198424702</v>
      </c>
      <c r="BS99" s="51">
        <f ca="1">SUMPRODUCT($CM99:$DD99,INDIRECT(ADDRESS(BS$2,$DH$2)):INDIRECT(ADDRESS(BS$2,$DY$2)))</f>
        <v>364.58063198424702</v>
      </c>
      <c r="BT99" s="51">
        <f ca="1">SUMPRODUCT($CM99:$DD99,INDIRECT(ADDRESS(BT$2,$DH$2)):INDIRECT(ADDRESS(BT$2,$DY$2)))</f>
        <v>364.58063198424702</v>
      </c>
      <c r="BU99" s="51">
        <f ca="1">SUMPRODUCT($CM99:$DD99,INDIRECT(ADDRESS(BU$2,$DH$2)):INDIRECT(ADDRESS(BU$2,$DY$2)))</f>
        <v>364.58063198424702</v>
      </c>
      <c r="BV99" s="51">
        <f ca="1">SUMPRODUCT($CM99:$DD99,INDIRECT(ADDRESS(BV$2,$DH$2)):INDIRECT(ADDRESS(BV$2,$DY$2)))</f>
        <v>364.58063198424702</v>
      </c>
      <c r="BW99" s="51">
        <f ca="1">SUMPRODUCT($CM99:$DD99,INDIRECT(ADDRESS(BW$2,$DH$2)):INDIRECT(ADDRESS(BW$2,$DY$2)))</f>
        <v>364.58063198424702</v>
      </c>
      <c r="BX99" s="51">
        <f ca="1">SUMPRODUCT($CM99:$DD99,INDIRECT(ADDRESS(BX$2,$DH$2)):INDIRECT(ADDRESS(BX$2,$DY$2)))</f>
        <v>364.58063198424702</v>
      </c>
      <c r="BY99" s="51">
        <f ca="1">SUMPRODUCT($CM99:$DD99,INDIRECT(ADDRESS(BY$2,$DH$2)):INDIRECT(ADDRESS(BY$2,$DY$2)))</f>
        <v>364.58063198424702</v>
      </c>
      <c r="BZ99" s="51">
        <f ca="1">SUMPRODUCT($CM99:$DD99,INDIRECT(ADDRESS(BZ$2,$DH$2)):INDIRECT(ADDRESS(BZ$2,$DY$2)))</f>
        <v>364.58063198424702</v>
      </c>
      <c r="CA99" s="51">
        <f ca="1">SUMPRODUCT($CM99:$DD99,INDIRECT(ADDRESS(CA$2,$DH$2)):INDIRECT(ADDRESS(CA$2,$DY$2)))</f>
        <v>364.58063198424702</v>
      </c>
      <c r="CB99" s="51">
        <f ca="1">SUMPRODUCT($CM99:$DD99,INDIRECT(ADDRESS(CB$2,$DH$2)):INDIRECT(ADDRESS(CB$2,$DY$2)))</f>
        <v>364.58063198424702</v>
      </c>
      <c r="CC99" s="51">
        <f ca="1">SUMPRODUCT($CM99:$DD99,INDIRECT(ADDRESS(CC$2,$DH$2)):INDIRECT(ADDRESS(CC$2,$DY$2)))</f>
        <v>364.58063198424702</v>
      </c>
      <c r="CD99" s="51">
        <f ca="1">SUMPRODUCT($CM99:$DD99,INDIRECT(ADDRESS(CD$2,$DH$2)):INDIRECT(ADDRESS(CD$2,$DY$2)))</f>
        <v>364.58063198424702</v>
      </c>
      <c r="CF99" s="51">
        <f t="shared" ca="1" si="12"/>
        <v>4374.9675838109633</v>
      </c>
      <c r="CG99" s="51">
        <f t="shared" ca="1" si="12"/>
        <v>4374.9675838109633</v>
      </c>
      <c r="CH99" s="51">
        <f t="shared" ca="1" si="12"/>
        <v>4374.9675838109633</v>
      </c>
      <c r="CI99" s="51">
        <f t="shared" ca="1" si="12"/>
        <v>4374.9675838109633</v>
      </c>
      <c r="CJ99" s="51">
        <f t="shared" ca="1" si="12"/>
        <v>4374.9675838109633</v>
      </c>
      <c r="CK99" s="51">
        <f t="shared" ca="1" si="12"/>
        <v>4374.9675838109633</v>
      </c>
      <c r="CM99" s="1">
        <f>VLOOKUP($A99,Auxiliar_OPEX_CustosUnit!$A$4:$BT$129,COLUMN(Auxiliar_OPEX_CustosUnit!S$2),0)</f>
        <v>0</v>
      </c>
      <c r="CN99" s="1">
        <f>VLOOKUP($A99,Auxiliar_OPEX_CustosUnit!$A$4:$BT$129,COLUMN(Auxiliar_OPEX_CustosUnit!T$2),0)</f>
        <v>0</v>
      </c>
      <c r="CO99" s="1">
        <f>VLOOKUP($A99,Auxiliar_OPEX_CustosUnit!$A$4:$BT$129,COLUMN(Auxiliar_OPEX_CustosUnit!U$2),0)</f>
        <v>364.58063198424702</v>
      </c>
      <c r="CP99" s="1">
        <f>VLOOKUP($A99,Auxiliar_OPEX_CustosUnit!$A$4:$BT$129,COLUMN(Auxiliar_OPEX_CustosUnit!V$2),0)</f>
        <v>0</v>
      </c>
      <c r="CQ99" s="1">
        <f>VLOOKUP($A99,Auxiliar_OPEX_CustosUnit!$A$4:$BT$129,COLUMN(Auxiliar_OPEX_CustosUnit!W$2),0)</f>
        <v>0</v>
      </c>
      <c r="CR99" s="1">
        <f>VLOOKUP($A99,Auxiliar_OPEX_CustosUnit!$A$4:$BT$129,COLUMN(Auxiliar_OPEX_CustosUnit!X$2),0)</f>
        <v>0</v>
      </c>
      <c r="CS99" s="1">
        <f>VLOOKUP($A99,Auxiliar_OPEX_CustosUnit!$A$4:$BT$129,COLUMN(Auxiliar_OPEX_CustosUnit!Y$2),0)</f>
        <v>0</v>
      </c>
      <c r="CT99" s="1">
        <f>VLOOKUP($A99,Auxiliar_OPEX_CustosUnit!$A$4:$BT$129,COLUMN(Auxiliar_OPEX_CustosUnit!Z$2),0)</f>
        <v>0</v>
      </c>
      <c r="CU99" s="1">
        <f>VLOOKUP($A99,Auxiliar_OPEX_CustosUnit!$A$4:$BT$129,COLUMN(Auxiliar_OPEX_CustosUnit!AA$2),0)</f>
        <v>0</v>
      </c>
      <c r="CV99" s="1">
        <f>VLOOKUP($A99,Auxiliar_OPEX_CustosUnit!$A$4:$BT$129,COLUMN(Auxiliar_OPEX_CustosUnit!AB$2),0)</f>
        <v>0</v>
      </c>
      <c r="CW99" s="1">
        <f>VLOOKUP($A99,Auxiliar_OPEX_CustosUnit!$A$4:$BT$129,COLUMN(Auxiliar_OPEX_CustosUnit!AC$2),0)</f>
        <v>0</v>
      </c>
      <c r="CX99" s="1">
        <f>VLOOKUP($A99,Auxiliar_OPEX_CustosUnit!$A$4:$BT$129,COLUMN(Auxiliar_OPEX_CustosUnit!AD$2),0)</f>
        <v>0</v>
      </c>
      <c r="CY99" s="1">
        <f>VLOOKUP($A99,Auxiliar_OPEX_CustosUnit!$A$4:$BT$129,COLUMN(Auxiliar_OPEX_CustosUnit!AE$2),0)</f>
        <v>0</v>
      </c>
      <c r="CZ99" s="1">
        <f>VLOOKUP($A99,Auxiliar_OPEX_CustosUnit!$A$4:$BT$129,COLUMN(Auxiliar_OPEX_CustosUnit!AF$2),0)</f>
        <v>0</v>
      </c>
      <c r="DA99" s="1">
        <f>VLOOKUP($A99,Auxiliar_OPEX_CustosUnit!$A$4:$BT$129,COLUMN(Auxiliar_OPEX_CustosUnit!AG$2),0)</f>
        <v>0</v>
      </c>
      <c r="DB99" s="1">
        <f>VLOOKUP($A99,Auxiliar_OPEX_CustosUnit!$A$4:$BT$129,COLUMN(Auxiliar_OPEX_CustosUnit!AH$2),0)</f>
        <v>0</v>
      </c>
      <c r="DC99" s="1">
        <f>VLOOKUP($A99,Auxiliar_OPEX_CustosUnit!$A$4:$BT$129,COLUMN(Auxiliar_OPEX_CustosUnit!AI$2),0)</f>
        <v>0</v>
      </c>
      <c r="DD99" s="1">
        <f>VLOOKUP($A99,Auxiliar_OPEX_CustosUnit!$A$4:$BT$129,COLUMN(Auxiliar_OPEX_CustosUnit!AJ$2),0)</f>
        <v>0</v>
      </c>
    </row>
    <row r="100" spans="1:108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0</v>
      </c>
      <c r="E100" s="51">
        <f ca="1">SUMPRODUCT($CM100:$DD100,INDIRECT(ADDRESS(E$2,$DH$2)):INDIRECT(ADDRESS(E$2,$DY$2)))</f>
        <v>0</v>
      </c>
      <c r="F100" s="51">
        <f ca="1">SUMPRODUCT($CM100:$DD100,INDIRECT(ADDRESS(F$2,$DH$2)):INDIRECT(ADDRESS(F$2,$DY$2)))</f>
        <v>0</v>
      </c>
      <c r="G100" s="51">
        <f ca="1">SUMPRODUCT($CM100:$DD100,INDIRECT(ADDRESS(G$2,$DH$2)):INDIRECT(ADDRESS(G$2,$DY$2)))</f>
        <v>0</v>
      </c>
      <c r="H100" s="51">
        <f ca="1">SUMPRODUCT($CM100:$DD100,INDIRECT(ADDRESS(H$2,$DH$2)):INDIRECT(ADDRESS(H$2,$DY$2)))</f>
        <v>0</v>
      </c>
      <c r="I100" s="51">
        <f ca="1">SUMPRODUCT($CM100:$DD100,INDIRECT(ADDRESS(I$2,$DH$2)):INDIRECT(ADDRESS(I$2,$DY$2)))</f>
        <v>0</v>
      </c>
      <c r="J100" s="51">
        <f ca="1">SUMPRODUCT($CM100:$DD100,INDIRECT(ADDRESS(J$2,$DH$2)):INDIRECT(ADDRESS(J$2,$DY$2)))</f>
        <v>0</v>
      </c>
      <c r="K100" s="51">
        <f ca="1">SUMPRODUCT($CM100:$DD100,INDIRECT(ADDRESS(K$2,$DH$2)):INDIRECT(ADDRESS(K$2,$DY$2)))</f>
        <v>0</v>
      </c>
      <c r="L100" s="51">
        <f ca="1">SUMPRODUCT($CM100:$DD100,INDIRECT(ADDRESS(L$2,$DH$2)):INDIRECT(ADDRESS(L$2,$DY$2)))</f>
        <v>0</v>
      </c>
      <c r="M100" s="51">
        <f ca="1">SUMPRODUCT($CM100:$DD100,INDIRECT(ADDRESS(M$2,$DH$2)):INDIRECT(ADDRESS(M$2,$DY$2)))</f>
        <v>0</v>
      </c>
      <c r="N100" s="51">
        <f ca="1">SUMPRODUCT($CM100:$DD100,INDIRECT(ADDRESS(N$2,$DH$2)):INDIRECT(ADDRESS(N$2,$DY$2)))</f>
        <v>0</v>
      </c>
      <c r="O100" s="51">
        <f ca="1">SUMPRODUCT($CM100:$DD100,INDIRECT(ADDRESS(O$2,$DH$2)):INDIRECT(ADDRESS(O$2,$DY$2)))</f>
        <v>0</v>
      </c>
      <c r="P100" s="51">
        <f ca="1">SUMPRODUCT($CM100:$DD100,INDIRECT(ADDRESS(P$2,$DH$2)):INDIRECT(ADDRESS(P$2,$DY$2)))</f>
        <v>0</v>
      </c>
      <c r="Q100" s="51">
        <f ca="1">SUMPRODUCT($CM100:$DD100,INDIRECT(ADDRESS(Q$2,$DH$2)):INDIRECT(ADDRESS(Q$2,$DY$2)))</f>
        <v>0</v>
      </c>
      <c r="R100" s="51">
        <f ca="1">SUMPRODUCT($CM100:$DD100,INDIRECT(ADDRESS(R$2,$DH$2)):INDIRECT(ADDRESS(R$2,$DY$2)))</f>
        <v>0</v>
      </c>
      <c r="S100" s="51">
        <f ca="1">SUMPRODUCT($CM100:$DD100,INDIRECT(ADDRESS(S$2,$DH$2)):INDIRECT(ADDRESS(S$2,$DY$2)))</f>
        <v>0</v>
      </c>
      <c r="T100" s="51">
        <f ca="1">SUMPRODUCT($CM100:$DD100,INDIRECT(ADDRESS(T$2,$DH$2)):INDIRECT(ADDRESS(T$2,$DY$2)))</f>
        <v>0</v>
      </c>
      <c r="U100" s="51">
        <f ca="1">SUMPRODUCT($CM100:$DD100,INDIRECT(ADDRESS(U$2,$DH$2)):INDIRECT(ADDRESS(U$2,$DY$2)))</f>
        <v>0</v>
      </c>
      <c r="V100" s="51">
        <f ca="1">SUMPRODUCT($CM100:$DD100,INDIRECT(ADDRESS(V$2,$DH$2)):INDIRECT(ADDRESS(V$2,$DY$2)))</f>
        <v>0</v>
      </c>
      <c r="W100" s="51">
        <f ca="1">SUMPRODUCT($CM100:$DD100,INDIRECT(ADDRESS(W$2,$DH$2)):INDIRECT(ADDRESS(W$2,$DY$2)))</f>
        <v>0</v>
      </c>
      <c r="X100" s="51">
        <f ca="1">SUMPRODUCT($CM100:$DD100,INDIRECT(ADDRESS(X$2,$DH$2)):INDIRECT(ADDRESS(X$2,$DY$2)))</f>
        <v>0</v>
      </c>
      <c r="Y100" s="51">
        <f ca="1">SUMPRODUCT($CM100:$DD100,INDIRECT(ADDRESS(Y$2,$DH$2)):INDIRECT(ADDRESS(Y$2,$DY$2)))</f>
        <v>0</v>
      </c>
      <c r="Z100" s="51">
        <f ca="1">SUMPRODUCT($CM100:$DD100,INDIRECT(ADDRESS(Z$2,$DH$2)):INDIRECT(ADDRESS(Z$2,$DY$2)))</f>
        <v>0</v>
      </c>
      <c r="AA100" s="51">
        <f ca="1">SUMPRODUCT($CM100:$DD100,INDIRECT(ADDRESS(AA$2,$DH$2)):INDIRECT(ADDRESS(AA$2,$DY$2)))</f>
        <v>0</v>
      </c>
      <c r="AB100" s="51">
        <f ca="1">SUMPRODUCT($CM100:$DD100,INDIRECT(ADDRESS(AB$2,$DH$2)):INDIRECT(ADDRESS(AB$2,$DY$2)))</f>
        <v>0</v>
      </c>
      <c r="AC100" s="51">
        <f ca="1">SUMPRODUCT($CM100:$DD100,INDIRECT(ADDRESS(AC$2,$DH$2)):INDIRECT(ADDRESS(AC$2,$DY$2)))</f>
        <v>0</v>
      </c>
      <c r="AD100" s="51">
        <f ca="1">SUMPRODUCT($CM100:$DD100,INDIRECT(ADDRESS(AD$2,$DH$2)):INDIRECT(ADDRESS(AD$2,$DY$2)))</f>
        <v>0</v>
      </c>
      <c r="AE100" s="51">
        <f ca="1">SUMPRODUCT($CM100:$DD100,INDIRECT(ADDRESS(AE$2,$DH$2)):INDIRECT(ADDRESS(AE$2,$DY$2)))</f>
        <v>0</v>
      </c>
      <c r="AF100" s="51">
        <f ca="1">SUMPRODUCT($CM100:$DD100,INDIRECT(ADDRESS(AF$2,$DH$2)):INDIRECT(ADDRESS(AF$2,$DY$2)))</f>
        <v>0</v>
      </c>
      <c r="AG100" s="51">
        <f ca="1">SUMPRODUCT($CM100:$DD100,INDIRECT(ADDRESS(AG$2,$DH$2)):INDIRECT(ADDRESS(AG$2,$DY$2)))</f>
        <v>0</v>
      </c>
      <c r="AH100" s="51">
        <f ca="1">SUMPRODUCT($CM100:$DD100,INDIRECT(ADDRESS(AH$2,$DH$2)):INDIRECT(ADDRESS(AH$2,$DY$2)))</f>
        <v>0</v>
      </c>
      <c r="AI100" s="51">
        <f ca="1">SUMPRODUCT($CM100:$DD100,INDIRECT(ADDRESS(AI$2,$DH$2)):INDIRECT(ADDRESS(AI$2,$DY$2)))</f>
        <v>0</v>
      </c>
      <c r="AJ100" s="51">
        <f ca="1">SUMPRODUCT($CM100:$DD100,INDIRECT(ADDRESS(AJ$2,$DH$2)):INDIRECT(ADDRESS(AJ$2,$DY$2)))</f>
        <v>0</v>
      </c>
      <c r="AK100" s="51">
        <f ca="1">SUMPRODUCT($CM100:$DD100,INDIRECT(ADDRESS(AK$2,$DH$2)):INDIRECT(ADDRESS(AK$2,$DY$2)))</f>
        <v>0</v>
      </c>
      <c r="AL100" s="51">
        <f ca="1">SUMPRODUCT($CM100:$DD100,INDIRECT(ADDRESS(AL$2,$DH$2)):INDIRECT(ADDRESS(AL$2,$DY$2)))</f>
        <v>0</v>
      </c>
      <c r="AM100" s="51">
        <f ca="1">SUMPRODUCT($CM100:$DD100,INDIRECT(ADDRESS(AM$2,$DH$2)):INDIRECT(ADDRESS(AM$2,$DY$2)))</f>
        <v>0</v>
      </c>
      <c r="AN100" s="51">
        <f ca="1">SUMPRODUCT($CM100:$DD100,INDIRECT(ADDRESS(AN$2,$DH$2)):INDIRECT(ADDRESS(AN$2,$DY$2)))</f>
        <v>0</v>
      </c>
      <c r="AO100" s="51">
        <f ca="1">SUMPRODUCT($CM100:$DD100,INDIRECT(ADDRESS(AO$2,$DH$2)):INDIRECT(ADDRESS(AO$2,$DY$2)))</f>
        <v>0</v>
      </c>
      <c r="AP100" s="51">
        <f ca="1">SUMPRODUCT($CM100:$DD100,INDIRECT(ADDRESS(AP$2,$DH$2)):INDIRECT(ADDRESS(AP$2,$DY$2)))</f>
        <v>0</v>
      </c>
      <c r="AQ100" s="51">
        <f ca="1">SUMPRODUCT($CM100:$DD100,INDIRECT(ADDRESS(AQ$2,$DH$2)):INDIRECT(ADDRESS(AQ$2,$DY$2)))</f>
        <v>0</v>
      </c>
      <c r="AR100" s="51">
        <f ca="1">SUMPRODUCT($CM100:$DD100,INDIRECT(ADDRESS(AR$2,$DH$2)):INDIRECT(ADDRESS(AR$2,$DY$2)))</f>
        <v>0</v>
      </c>
      <c r="AS100" s="51">
        <f ca="1">SUMPRODUCT($CM100:$DD100,INDIRECT(ADDRESS(AS$2,$DH$2)):INDIRECT(ADDRESS(AS$2,$DY$2)))</f>
        <v>0</v>
      </c>
      <c r="AT100" s="51">
        <f ca="1">SUMPRODUCT($CM100:$DD100,INDIRECT(ADDRESS(AT$2,$DH$2)):INDIRECT(ADDRESS(AT$2,$DY$2)))</f>
        <v>0</v>
      </c>
      <c r="AU100" s="51">
        <f ca="1">SUMPRODUCT($CM100:$DD100,INDIRECT(ADDRESS(AU$2,$DH$2)):INDIRECT(ADDRESS(AU$2,$DY$2)))</f>
        <v>0</v>
      </c>
      <c r="AV100" s="51">
        <f ca="1">SUMPRODUCT($CM100:$DD100,INDIRECT(ADDRESS(AV$2,$DH$2)):INDIRECT(ADDRESS(AV$2,$DY$2)))</f>
        <v>0</v>
      </c>
      <c r="AW100" s="51">
        <f ca="1">SUMPRODUCT($CM100:$DD100,INDIRECT(ADDRESS(AW$2,$DH$2)):INDIRECT(ADDRESS(AW$2,$DY$2)))</f>
        <v>0</v>
      </c>
      <c r="AX100" s="51">
        <f ca="1">SUMPRODUCT($CM100:$DD100,INDIRECT(ADDRESS(AX$2,$DH$2)):INDIRECT(ADDRESS(AX$2,$DY$2)))</f>
        <v>0</v>
      </c>
      <c r="AY100" s="51">
        <f ca="1">SUMPRODUCT($CM100:$DD100,INDIRECT(ADDRESS(AY$2,$DH$2)):INDIRECT(ADDRESS(AY$2,$DY$2)))</f>
        <v>0</v>
      </c>
      <c r="AZ100" s="51">
        <f ca="1">SUMPRODUCT($CM100:$DD100,INDIRECT(ADDRESS(AZ$2,$DH$2)):INDIRECT(ADDRESS(AZ$2,$DY$2)))</f>
        <v>0</v>
      </c>
      <c r="BA100" s="51">
        <f ca="1">SUMPRODUCT($CM100:$DD100,INDIRECT(ADDRESS(BA$2,$DH$2)):INDIRECT(ADDRESS(BA$2,$DY$2)))</f>
        <v>0</v>
      </c>
      <c r="BB100" s="51">
        <f ca="1">SUMPRODUCT($CM100:$DD100,INDIRECT(ADDRESS(BB$2,$DH$2)):INDIRECT(ADDRESS(BB$2,$DY$2)))</f>
        <v>0</v>
      </c>
      <c r="BC100" s="51">
        <f ca="1">SUMPRODUCT($CM100:$DD100,INDIRECT(ADDRESS(BC$2,$DH$2)):INDIRECT(ADDRESS(BC$2,$DY$2)))</f>
        <v>0</v>
      </c>
      <c r="BD100" s="51">
        <f ca="1">SUMPRODUCT($CM100:$DD100,INDIRECT(ADDRESS(BD$2,$DH$2)):INDIRECT(ADDRESS(BD$2,$DY$2)))</f>
        <v>0</v>
      </c>
      <c r="BE100" s="51">
        <f ca="1">SUMPRODUCT($CM100:$DD100,INDIRECT(ADDRESS(BE$2,$DH$2)):INDIRECT(ADDRESS(BE$2,$DY$2)))</f>
        <v>0</v>
      </c>
      <c r="BF100" s="51">
        <f ca="1">SUMPRODUCT($CM100:$DD100,INDIRECT(ADDRESS(BF$2,$DH$2)):INDIRECT(ADDRESS(BF$2,$DY$2)))</f>
        <v>0</v>
      </c>
      <c r="BG100" s="51">
        <f ca="1">SUMPRODUCT($CM100:$DD100,INDIRECT(ADDRESS(BG$2,$DH$2)):INDIRECT(ADDRESS(BG$2,$DY$2)))</f>
        <v>0</v>
      </c>
      <c r="BH100" s="51">
        <f ca="1">SUMPRODUCT($CM100:$DD100,INDIRECT(ADDRESS(BH$2,$DH$2)):INDIRECT(ADDRESS(BH$2,$DY$2)))</f>
        <v>0</v>
      </c>
      <c r="BI100" s="51">
        <f ca="1">SUMPRODUCT($CM100:$DD100,INDIRECT(ADDRESS(BI$2,$DH$2)):INDIRECT(ADDRESS(BI$2,$DY$2)))</f>
        <v>0</v>
      </c>
      <c r="BJ100" s="51">
        <f ca="1">SUMPRODUCT($CM100:$DD100,INDIRECT(ADDRESS(BJ$2,$DH$2)):INDIRECT(ADDRESS(BJ$2,$DY$2)))</f>
        <v>0</v>
      </c>
      <c r="BK100" s="51">
        <f ca="1">SUMPRODUCT($CM100:$DD100,INDIRECT(ADDRESS(BK$2,$DH$2)):INDIRECT(ADDRESS(BK$2,$DY$2)))</f>
        <v>0</v>
      </c>
      <c r="BL100" s="51">
        <f ca="1">SUMPRODUCT($CM100:$DD100,INDIRECT(ADDRESS(BL$2,$DH$2)):INDIRECT(ADDRESS(BL$2,$DY$2)))</f>
        <v>0</v>
      </c>
      <c r="BM100" s="51">
        <f ca="1">SUMPRODUCT($CM100:$DD100,INDIRECT(ADDRESS(BM$2,$DH$2)):INDIRECT(ADDRESS(BM$2,$DY$2)))</f>
        <v>0</v>
      </c>
      <c r="BN100" s="51">
        <f ca="1">SUMPRODUCT($CM100:$DD100,INDIRECT(ADDRESS(BN$2,$DH$2)):INDIRECT(ADDRESS(BN$2,$DY$2)))</f>
        <v>0</v>
      </c>
      <c r="BO100" s="51">
        <f ca="1">SUMPRODUCT($CM100:$DD100,INDIRECT(ADDRESS(BO$2,$DH$2)):INDIRECT(ADDRESS(BO$2,$DY$2)))</f>
        <v>0</v>
      </c>
      <c r="BP100" s="51">
        <f ca="1">SUMPRODUCT($CM100:$DD100,INDIRECT(ADDRESS(BP$2,$DH$2)):INDIRECT(ADDRESS(BP$2,$DY$2)))</f>
        <v>0</v>
      </c>
      <c r="BQ100" s="51">
        <f ca="1">SUMPRODUCT($CM100:$DD100,INDIRECT(ADDRESS(BQ$2,$DH$2)):INDIRECT(ADDRESS(BQ$2,$DY$2)))</f>
        <v>0</v>
      </c>
      <c r="BR100" s="51">
        <f ca="1">SUMPRODUCT($CM100:$DD100,INDIRECT(ADDRESS(BR$2,$DH$2)):INDIRECT(ADDRESS(BR$2,$DY$2)))</f>
        <v>0</v>
      </c>
      <c r="BS100" s="51">
        <f ca="1">SUMPRODUCT($CM100:$DD100,INDIRECT(ADDRESS(BS$2,$DH$2)):INDIRECT(ADDRESS(BS$2,$DY$2)))</f>
        <v>0</v>
      </c>
      <c r="BT100" s="51">
        <f ca="1">SUMPRODUCT($CM100:$DD100,INDIRECT(ADDRESS(BT$2,$DH$2)):INDIRECT(ADDRESS(BT$2,$DY$2)))</f>
        <v>0</v>
      </c>
      <c r="BU100" s="51">
        <f ca="1">SUMPRODUCT($CM100:$DD100,INDIRECT(ADDRESS(BU$2,$DH$2)):INDIRECT(ADDRESS(BU$2,$DY$2)))</f>
        <v>0</v>
      </c>
      <c r="BV100" s="51">
        <f ca="1">SUMPRODUCT($CM100:$DD100,INDIRECT(ADDRESS(BV$2,$DH$2)):INDIRECT(ADDRESS(BV$2,$DY$2)))</f>
        <v>0</v>
      </c>
      <c r="BW100" s="51">
        <f ca="1">SUMPRODUCT($CM100:$DD100,INDIRECT(ADDRESS(BW$2,$DH$2)):INDIRECT(ADDRESS(BW$2,$DY$2)))</f>
        <v>0</v>
      </c>
      <c r="BX100" s="51">
        <f ca="1">SUMPRODUCT($CM100:$DD100,INDIRECT(ADDRESS(BX$2,$DH$2)):INDIRECT(ADDRESS(BX$2,$DY$2)))</f>
        <v>0</v>
      </c>
      <c r="BY100" s="51">
        <f ca="1">SUMPRODUCT($CM100:$DD100,INDIRECT(ADDRESS(BY$2,$DH$2)):INDIRECT(ADDRESS(BY$2,$DY$2)))</f>
        <v>0</v>
      </c>
      <c r="BZ100" s="51">
        <f ca="1">SUMPRODUCT($CM100:$DD100,INDIRECT(ADDRESS(BZ$2,$DH$2)):INDIRECT(ADDRESS(BZ$2,$DY$2)))</f>
        <v>0</v>
      </c>
      <c r="CA100" s="51">
        <f ca="1">SUMPRODUCT($CM100:$DD100,INDIRECT(ADDRESS(CA$2,$DH$2)):INDIRECT(ADDRESS(CA$2,$DY$2)))</f>
        <v>0</v>
      </c>
      <c r="CB100" s="51">
        <f ca="1">SUMPRODUCT($CM100:$DD100,INDIRECT(ADDRESS(CB$2,$DH$2)):INDIRECT(ADDRESS(CB$2,$DY$2)))</f>
        <v>0</v>
      </c>
      <c r="CC100" s="51">
        <f ca="1">SUMPRODUCT($CM100:$DD100,INDIRECT(ADDRESS(CC$2,$DH$2)):INDIRECT(ADDRESS(CC$2,$DY$2)))</f>
        <v>0</v>
      </c>
      <c r="CD100" s="51">
        <f ca="1">SUMPRODUCT($CM100:$DD100,INDIRECT(ADDRESS(CD$2,$DH$2)):INDIRECT(ADDRESS(CD$2,$DY$2)))</f>
        <v>0</v>
      </c>
      <c r="CF100" s="51">
        <f t="shared" ca="1" si="12"/>
        <v>0</v>
      </c>
      <c r="CG100" s="51">
        <f t="shared" ca="1" si="12"/>
        <v>0</v>
      </c>
      <c r="CH100" s="51">
        <f t="shared" ca="1" si="12"/>
        <v>0</v>
      </c>
      <c r="CI100" s="51">
        <f t="shared" ca="1" si="12"/>
        <v>0</v>
      </c>
      <c r="CJ100" s="51">
        <f t="shared" ca="1" si="12"/>
        <v>0</v>
      </c>
      <c r="CK100" s="51">
        <f t="shared" ca="1" si="12"/>
        <v>0</v>
      </c>
      <c r="CM100" s="1">
        <f>VLOOKUP($A100,Auxiliar_OPEX_CustosUnit!$A$4:$BT$129,COLUMN(Auxiliar_OPEX_CustosUnit!S$2),0)</f>
        <v>0</v>
      </c>
      <c r="CN100" s="1">
        <f>VLOOKUP($A100,Auxiliar_OPEX_CustosUnit!$A$4:$BT$129,COLUMN(Auxiliar_OPEX_CustosUnit!T$2),0)</f>
        <v>0</v>
      </c>
      <c r="CO100" s="1">
        <f>VLOOKUP($A100,Auxiliar_OPEX_CustosUnit!$A$4:$BT$129,COLUMN(Auxiliar_OPEX_CustosUnit!U$2),0)</f>
        <v>0</v>
      </c>
      <c r="CP100" s="1">
        <f>VLOOKUP($A100,Auxiliar_OPEX_CustosUnit!$A$4:$BT$129,COLUMN(Auxiliar_OPEX_CustosUnit!V$2),0)</f>
        <v>0</v>
      </c>
      <c r="CQ100" s="1">
        <f>VLOOKUP($A100,Auxiliar_OPEX_CustosUnit!$A$4:$BT$129,COLUMN(Auxiliar_OPEX_CustosUnit!W$2),0)</f>
        <v>0</v>
      </c>
      <c r="CR100" s="1">
        <f>VLOOKUP($A100,Auxiliar_OPEX_CustosUnit!$A$4:$BT$129,COLUMN(Auxiliar_OPEX_CustosUnit!X$2),0)</f>
        <v>0</v>
      </c>
      <c r="CS100" s="1">
        <f>VLOOKUP($A100,Auxiliar_OPEX_CustosUnit!$A$4:$BT$129,COLUMN(Auxiliar_OPEX_CustosUnit!Y$2),0)</f>
        <v>0</v>
      </c>
      <c r="CT100" s="1">
        <f>VLOOKUP($A100,Auxiliar_OPEX_CustosUnit!$A$4:$BT$129,COLUMN(Auxiliar_OPEX_CustosUnit!Z$2),0)</f>
        <v>0</v>
      </c>
      <c r="CU100" s="1">
        <f>VLOOKUP($A100,Auxiliar_OPEX_CustosUnit!$A$4:$BT$129,COLUMN(Auxiliar_OPEX_CustosUnit!AA$2),0)</f>
        <v>0</v>
      </c>
      <c r="CV100" s="1">
        <f>VLOOKUP($A100,Auxiliar_OPEX_CustosUnit!$A$4:$BT$129,COLUMN(Auxiliar_OPEX_CustosUnit!AB$2),0)</f>
        <v>0</v>
      </c>
      <c r="CW100" s="1">
        <f>VLOOKUP($A100,Auxiliar_OPEX_CustosUnit!$A$4:$BT$129,COLUMN(Auxiliar_OPEX_CustosUnit!AC$2),0)</f>
        <v>0</v>
      </c>
      <c r="CX100" s="1">
        <f>VLOOKUP($A100,Auxiliar_OPEX_CustosUnit!$A$4:$BT$129,COLUMN(Auxiliar_OPEX_CustosUnit!AD$2),0)</f>
        <v>0</v>
      </c>
      <c r="CY100" s="1">
        <f>VLOOKUP($A100,Auxiliar_OPEX_CustosUnit!$A$4:$BT$129,COLUMN(Auxiliar_OPEX_CustosUnit!AE$2),0)</f>
        <v>0</v>
      </c>
      <c r="CZ100" s="1">
        <f>VLOOKUP($A100,Auxiliar_OPEX_CustosUnit!$A$4:$BT$129,COLUMN(Auxiliar_OPEX_CustosUnit!AF$2),0)</f>
        <v>0</v>
      </c>
      <c r="DA100" s="1">
        <f>VLOOKUP($A100,Auxiliar_OPEX_CustosUnit!$A$4:$BT$129,COLUMN(Auxiliar_OPEX_CustosUnit!AG$2),0)</f>
        <v>0</v>
      </c>
      <c r="DB100" s="1">
        <f>VLOOKUP($A100,Auxiliar_OPEX_CustosUnit!$A$4:$BT$129,COLUMN(Auxiliar_OPEX_CustosUnit!AH$2),0)</f>
        <v>0</v>
      </c>
      <c r="DC100" s="1">
        <f>VLOOKUP($A100,Auxiliar_OPEX_CustosUnit!$A$4:$BT$129,COLUMN(Auxiliar_OPEX_CustosUnit!AI$2),0)</f>
        <v>0</v>
      </c>
      <c r="DD100" s="1">
        <f>VLOOKUP($A100,Auxiliar_OPEX_CustosUnit!$A$4:$BT$129,COLUMN(Auxiliar_OPEX_CustosUnit!AJ$2),0)</f>
        <v>0</v>
      </c>
    </row>
    <row r="101" spans="1:108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ca="1" si="12"/>
        <v>0</v>
      </c>
      <c r="CG101" s="51">
        <f t="shared" ca="1" si="12"/>
        <v>0</v>
      </c>
      <c r="CH101" s="51">
        <f t="shared" ca="1" si="12"/>
        <v>0</v>
      </c>
      <c r="CI101" s="51">
        <f t="shared" ca="1" si="12"/>
        <v>0</v>
      </c>
      <c r="CJ101" s="51">
        <f t="shared" ca="1" si="12"/>
        <v>0</v>
      </c>
      <c r="CK101" s="51">
        <f t="shared" ca="1" si="12"/>
        <v>0</v>
      </c>
      <c r="CM101" s="1">
        <f>VLOOKUP($A101,Auxiliar_OPEX_CustosUnit!$A$4:$BT$129,COLUMN(Auxiliar_OPEX_CustosUnit!S$2),0)</f>
        <v>0</v>
      </c>
      <c r="CN101" s="1">
        <f>VLOOKUP($A101,Auxiliar_OPEX_CustosUnit!$A$4:$BT$129,COLUMN(Auxiliar_OPEX_CustosUnit!T$2),0)</f>
        <v>0</v>
      </c>
      <c r="CO101" s="1">
        <f>VLOOKUP($A101,Auxiliar_OPEX_CustosUnit!$A$4:$BT$129,COLUMN(Auxiliar_OPEX_CustosUnit!U$2),0)</f>
        <v>0</v>
      </c>
      <c r="CP101" s="1">
        <f>VLOOKUP($A101,Auxiliar_OPEX_CustosUnit!$A$4:$BT$129,COLUMN(Auxiliar_OPEX_CustosUnit!V$2),0)</f>
        <v>0</v>
      </c>
      <c r="CQ101" s="1">
        <f>VLOOKUP($A101,Auxiliar_OPEX_CustosUnit!$A$4:$BT$129,COLUMN(Auxiliar_OPEX_CustosUnit!W$2),0)</f>
        <v>0</v>
      </c>
      <c r="CR101" s="1">
        <f>VLOOKUP($A101,Auxiliar_OPEX_CustosUnit!$A$4:$BT$129,COLUMN(Auxiliar_OPEX_CustosUnit!X$2),0)</f>
        <v>0</v>
      </c>
      <c r="CS101" s="1">
        <f>VLOOKUP($A101,Auxiliar_OPEX_CustosUnit!$A$4:$BT$129,COLUMN(Auxiliar_OPEX_CustosUnit!Y$2),0)</f>
        <v>0</v>
      </c>
      <c r="CT101" s="1">
        <f>VLOOKUP($A101,Auxiliar_OPEX_CustosUnit!$A$4:$BT$129,COLUMN(Auxiliar_OPEX_CustosUnit!Z$2),0)</f>
        <v>0</v>
      </c>
      <c r="CU101" s="1">
        <f>VLOOKUP($A101,Auxiliar_OPEX_CustosUnit!$A$4:$BT$129,COLUMN(Auxiliar_OPEX_CustosUnit!AA$2),0)</f>
        <v>0</v>
      </c>
      <c r="CV101" s="1">
        <f>VLOOKUP($A101,Auxiliar_OPEX_CustosUnit!$A$4:$BT$129,COLUMN(Auxiliar_OPEX_CustosUnit!AB$2),0)</f>
        <v>0</v>
      </c>
      <c r="CW101" s="1">
        <f>VLOOKUP($A101,Auxiliar_OPEX_CustosUnit!$A$4:$BT$129,COLUMN(Auxiliar_OPEX_CustosUnit!AC$2),0)</f>
        <v>0</v>
      </c>
      <c r="CX101" s="1">
        <f>VLOOKUP($A101,Auxiliar_OPEX_CustosUnit!$A$4:$BT$129,COLUMN(Auxiliar_OPEX_CustosUnit!AD$2),0)</f>
        <v>0</v>
      </c>
      <c r="CY101" s="1">
        <f>VLOOKUP($A101,Auxiliar_OPEX_CustosUnit!$A$4:$BT$129,COLUMN(Auxiliar_OPEX_CustosUnit!AE$2),0)</f>
        <v>0</v>
      </c>
      <c r="CZ101" s="1">
        <f>VLOOKUP($A101,Auxiliar_OPEX_CustosUnit!$A$4:$BT$129,COLUMN(Auxiliar_OPEX_CustosUnit!AF$2),0)</f>
        <v>0</v>
      </c>
      <c r="DA101" s="1">
        <f>VLOOKUP($A101,Auxiliar_OPEX_CustosUnit!$A$4:$BT$129,COLUMN(Auxiliar_OPEX_CustosUnit!AG$2),0)</f>
        <v>0</v>
      </c>
      <c r="DB101" s="1">
        <f>VLOOKUP($A101,Auxiliar_OPEX_CustosUnit!$A$4:$BT$129,COLUMN(Auxiliar_OPEX_CustosUnit!AH$2),0)</f>
        <v>0</v>
      </c>
      <c r="DC101" s="1">
        <f>VLOOKUP($A101,Auxiliar_OPEX_CustosUnit!$A$4:$BT$129,COLUMN(Auxiliar_OPEX_CustosUnit!AI$2),0)</f>
        <v>0</v>
      </c>
      <c r="DD101" s="1">
        <f>VLOOKUP($A101,Auxiliar_OPEX_CustosUnit!$A$4:$BT$129,COLUMN(Auxiliar_OPEX_CustosUnit!AJ$2),0)</f>
        <v>0</v>
      </c>
    </row>
    <row r="102" spans="1:108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2"/>
        <v>0</v>
      </c>
      <c r="CG102" s="51">
        <f t="shared" ca="1" si="12"/>
        <v>0</v>
      </c>
      <c r="CH102" s="51">
        <f t="shared" ca="1" si="12"/>
        <v>0</v>
      </c>
      <c r="CI102" s="51">
        <f t="shared" ca="1" si="12"/>
        <v>0</v>
      </c>
      <c r="CJ102" s="51">
        <f t="shared" ca="1" si="12"/>
        <v>0</v>
      </c>
      <c r="CK102" s="51">
        <f t="shared" ca="1" si="12"/>
        <v>0</v>
      </c>
      <c r="CM102" s="1">
        <f>VLOOKUP($A102,Auxiliar_OPEX_CustosUnit!$A$4:$BT$129,COLUMN(Auxiliar_OPEX_CustosUnit!S$2),0)</f>
        <v>0</v>
      </c>
      <c r="CN102" s="1">
        <f>VLOOKUP($A102,Auxiliar_OPEX_CustosUnit!$A$4:$BT$129,COLUMN(Auxiliar_OPEX_CustosUnit!T$2),0)</f>
        <v>0</v>
      </c>
      <c r="CO102" s="1">
        <f>VLOOKUP($A102,Auxiliar_OPEX_CustosUnit!$A$4:$BT$129,COLUMN(Auxiliar_OPEX_CustosUnit!U$2),0)</f>
        <v>0</v>
      </c>
      <c r="CP102" s="1">
        <f>VLOOKUP($A102,Auxiliar_OPEX_CustosUnit!$A$4:$BT$129,COLUMN(Auxiliar_OPEX_CustosUnit!V$2),0)</f>
        <v>0</v>
      </c>
      <c r="CQ102" s="1">
        <f>VLOOKUP($A102,Auxiliar_OPEX_CustosUnit!$A$4:$BT$129,COLUMN(Auxiliar_OPEX_CustosUnit!W$2),0)</f>
        <v>0</v>
      </c>
      <c r="CR102" s="1">
        <f>VLOOKUP($A102,Auxiliar_OPEX_CustosUnit!$A$4:$BT$129,COLUMN(Auxiliar_OPEX_CustosUnit!X$2),0)</f>
        <v>0</v>
      </c>
      <c r="CS102" s="1">
        <f>VLOOKUP($A102,Auxiliar_OPEX_CustosUnit!$A$4:$BT$129,COLUMN(Auxiliar_OPEX_CustosUnit!Y$2),0)</f>
        <v>0</v>
      </c>
      <c r="CT102" s="1">
        <f>VLOOKUP($A102,Auxiliar_OPEX_CustosUnit!$A$4:$BT$129,COLUMN(Auxiliar_OPEX_CustosUnit!Z$2),0)</f>
        <v>0</v>
      </c>
      <c r="CU102" s="1">
        <f>VLOOKUP($A102,Auxiliar_OPEX_CustosUnit!$A$4:$BT$129,COLUMN(Auxiliar_OPEX_CustosUnit!AA$2),0)</f>
        <v>0</v>
      </c>
      <c r="CV102" s="1">
        <f>VLOOKUP($A102,Auxiliar_OPEX_CustosUnit!$A$4:$BT$129,COLUMN(Auxiliar_OPEX_CustosUnit!AB$2),0)</f>
        <v>0</v>
      </c>
      <c r="CW102" s="1">
        <f>VLOOKUP($A102,Auxiliar_OPEX_CustosUnit!$A$4:$BT$129,COLUMN(Auxiliar_OPEX_CustosUnit!AC$2),0)</f>
        <v>0</v>
      </c>
      <c r="CX102" s="1">
        <f>VLOOKUP($A102,Auxiliar_OPEX_CustosUnit!$A$4:$BT$129,COLUMN(Auxiliar_OPEX_CustosUnit!AD$2),0)</f>
        <v>0</v>
      </c>
      <c r="CY102" s="1">
        <f>VLOOKUP($A102,Auxiliar_OPEX_CustosUnit!$A$4:$BT$129,COLUMN(Auxiliar_OPEX_CustosUnit!AE$2),0)</f>
        <v>0</v>
      </c>
      <c r="CZ102" s="1">
        <f>VLOOKUP($A102,Auxiliar_OPEX_CustosUnit!$A$4:$BT$129,COLUMN(Auxiliar_OPEX_CustosUnit!AF$2),0)</f>
        <v>0</v>
      </c>
      <c r="DA102" s="1">
        <f>VLOOKUP($A102,Auxiliar_OPEX_CustosUnit!$A$4:$BT$129,COLUMN(Auxiliar_OPEX_CustosUnit!AG$2),0)</f>
        <v>0</v>
      </c>
      <c r="DB102" s="1">
        <f>VLOOKUP($A102,Auxiliar_OPEX_CustosUnit!$A$4:$BT$129,COLUMN(Auxiliar_OPEX_CustosUnit!AH$2),0)</f>
        <v>0</v>
      </c>
      <c r="DC102" s="1">
        <f>VLOOKUP($A102,Auxiliar_OPEX_CustosUnit!$A$4:$BT$129,COLUMN(Auxiliar_OPEX_CustosUnit!AI$2),0)</f>
        <v>0</v>
      </c>
      <c r="DD102" s="1">
        <f>VLOOKUP($A102,Auxiliar_OPEX_CustosUnit!$A$4:$BT$129,COLUMN(Auxiliar_OPEX_CustosUnit!AJ$2),0)</f>
        <v>0</v>
      </c>
    </row>
    <row r="103" spans="1:108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348.13338542856701</v>
      </c>
      <c r="E103" s="51">
        <f ca="1">SUMPRODUCT($CM103:$DD103,INDIRECT(ADDRESS(E$2,$DH$2)):INDIRECT(ADDRESS(E$2,$DY$2)))</f>
        <v>348.13338542856701</v>
      </c>
      <c r="F103" s="51">
        <f ca="1">SUMPRODUCT($CM103:$DD103,INDIRECT(ADDRESS(F$2,$DH$2)):INDIRECT(ADDRESS(F$2,$DY$2)))</f>
        <v>348.13338542856701</v>
      </c>
      <c r="G103" s="51">
        <f ca="1">SUMPRODUCT($CM103:$DD103,INDIRECT(ADDRESS(G$2,$DH$2)):INDIRECT(ADDRESS(G$2,$DY$2)))</f>
        <v>348.13338542856701</v>
      </c>
      <c r="H103" s="51">
        <f ca="1">SUMPRODUCT($CM103:$DD103,INDIRECT(ADDRESS(H$2,$DH$2)):INDIRECT(ADDRESS(H$2,$DY$2)))</f>
        <v>348.13338542856701</v>
      </c>
      <c r="I103" s="51">
        <f ca="1">SUMPRODUCT($CM103:$DD103,INDIRECT(ADDRESS(I$2,$DH$2)):INDIRECT(ADDRESS(I$2,$DY$2)))</f>
        <v>348.13338542856701</v>
      </c>
      <c r="J103" s="51">
        <f ca="1">SUMPRODUCT($CM103:$DD103,INDIRECT(ADDRESS(J$2,$DH$2)):INDIRECT(ADDRESS(J$2,$DY$2)))</f>
        <v>348.13338542856701</v>
      </c>
      <c r="K103" s="51">
        <f ca="1">SUMPRODUCT($CM103:$DD103,INDIRECT(ADDRESS(K$2,$DH$2)):INDIRECT(ADDRESS(K$2,$DY$2)))</f>
        <v>348.13338542856701</v>
      </c>
      <c r="L103" s="51">
        <f ca="1">SUMPRODUCT($CM103:$DD103,INDIRECT(ADDRESS(L$2,$DH$2)):INDIRECT(ADDRESS(L$2,$DY$2)))</f>
        <v>348.13338542856701</v>
      </c>
      <c r="M103" s="51">
        <f ca="1">SUMPRODUCT($CM103:$DD103,INDIRECT(ADDRESS(M$2,$DH$2)):INDIRECT(ADDRESS(M$2,$DY$2)))</f>
        <v>348.13338542856701</v>
      </c>
      <c r="N103" s="51">
        <f ca="1">SUMPRODUCT($CM103:$DD103,INDIRECT(ADDRESS(N$2,$DH$2)):INDIRECT(ADDRESS(N$2,$DY$2)))</f>
        <v>348.13338542856701</v>
      </c>
      <c r="O103" s="51">
        <f ca="1">SUMPRODUCT($CM103:$DD103,INDIRECT(ADDRESS(O$2,$DH$2)):INDIRECT(ADDRESS(O$2,$DY$2)))</f>
        <v>348.13338542856701</v>
      </c>
      <c r="P103" s="51">
        <f ca="1">SUMPRODUCT($CM103:$DD103,INDIRECT(ADDRESS(P$2,$DH$2)):INDIRECT(ADDRESS(P$2,$DY$2)))</f>
        <v>348.13338542856701</v>
      </c>
      <c r="Q103" s="51">
        <f ca="1">SUMPRODUCT($CM103:$DD103,INDIRECT(ADDRESS(Q$2,$DH$2)):INDIRECT(ADDRESS(Q$2,$DY$2)))</f>
        <v>348.13338542856701</v>
      </c>
      <c r="R103" s="51">
        <f ca="1">SUMPRODUCT($CM103:$DD103,INDIRECT(ADDRESS(R$2,$DH$2)):INDIRECT(ADDRESS(R$2,$DY$2)))</f>
        <v>348.13338542856701</v>
      </c>
      <c r="S103" s="51">
        <f ca="1">SUMPRODUCT($CM103:$DD103,INDIRECT(ADDRESS(S$2,$DH$2)):INDIRECT(ADDRESS(S$2,$DY$2)))</f>
        <v>348.13338542856701</v>
      </c>
      <c r="T103" s="51">
        <f ca="1">SUMPRODUCT($CM103:$DD103,INDIRECT(ADDRESS(T$2,$DH$2)):INDIRECT(ADDRESS(T$2,$DY$2)))</f>
        <v>348.13338542856701</v>
      </c>
      <c r="U103" s="51">
        <f ca="1">SUMPRODUCT($CM103:$DD103,INDIRECT(ADDRESS(U$2,$DH$2)):INDIRECT(ADDRESS(U$2,$DY$2)))</f>
        <v>348.13338542856701</v>
      </c>
      <c r="V103" s="51">
        <f ca="1">SUMPRODUCT($CM103:$DD103,INDIRECT(ADDRESS(V$2,$DH$2)):INDIRECT(ADDRESS(V$2,$DY$2)))</f>
        <v>348.13338542856701</v>
      </c>
      <c r="W103" s="51">
        <f ca="1">SUMPRODUCT($CM103:$DD103,INDIRECT(ADDRESS(W$2,$DH$2)):INDIRECT(ADDRESS(W$2,$DY$2)))</f>
        <v>348.13338542856701</v>
      </c>
      <c r="X103" s="51">
        <f ca="1">SUMPRODUCT($CM103:$DD103,INDIRECT(ADDRESS(X$2,$DH$2)):INDIRECT(ADDRESS(X$2,$DY$2)))</f>
        <v>348.13338542856701</v>
      </c>
      <c r="Y103" s="51">
        <f ca="1">SUMPRODUCT($CM103:$DD103,INDIRECT(ADDRESS(Y$2,$DH$2)):INDIRECT(ADDRESS(Y$2,$DY$2)))</f>
        <v>348.13338542856701</v>
      </c>
      <c r="Z103" s="51">
        <f ca="1">SUMPRODUCT($CM103:$DD103,INDIRECT(ADDRESS(Z$2,$DH$2)):INDIRECT(ADDRESS(Z$2,$DY$2)))</f>
        <v>348.13338542856701</v>
      </c>
      <c r="AA103" s="51">
        <f ca="1">SUMPRODUCT($CM103:$DD103,INDIRECT(ADDRESS(AA$2,$DH$2)):INDIRECT(ADDRESS(AA$2,$DY$2)))</f>
        <v>348.13338542856701</v>
      </c>
      <c r="AB103" s="51">
        <f ca="1">SUMPRODUCT($CM103:$DD103,INDIRECT(ADDRESS(AB$2,$DH$2)):INDIRECT(ADDRESS(AB$2,$DY$2)))</f>
        <v>348.13338542856701</v>
      </c>
      <c r="AC103" s="51">
        <f ca="1">SUMPRODUCT($CM103:$DD103,INDIRECT(ADDRESS(AC$2,$DH$2)):INDIRECT(ADDRESS(AC$2,$DY$2)))</f>
        <v>348.13338542856701</v>
      </c>
      <c r="AD103" s="51">
        <f ca="1">SUMPRODUCT($CM103:$DD103,INDIRECT(ADDRESS(AD$2,$DH$2)):INDIRECT(ADDRESS(AD$2,$DY$2)))</f>
        <v>348.13338542856701</v>
      </c>
      <c r="AE103" s="51">
        <f ca="1">SUMPRODUCT($CM103:$DD103,INDIRECT(ADDRESS(AE$2,$DH$2)):INDIRECT(ADDRESS(AE$2,$DY$2)))</f>
        <v>348.13338542856701</v>
      </c>
      <c r="AF103" s="51">
        <f ca="1">SUMPRODUCT($CM103:$DD103,INDIRECT(ADDRESS(AF$2,$DH$2)):INDIRECT(ADDRESS(AF$2,$DY$2)))</f>
        <v>348.13338542856701</v>
      </c>
      <c r="AG103" s="51">
        <f ca="1">SUMPRODUCT($CM103:$DD103,INDIRECT(ADDRESS(AG$2,$DH$2)):INDIRECT(ADDRESS(AG$2,$DY$2)))</f>
        <v>348.13338542856701</v>
      </c>
      <c r="AH103" s="51">
        <f ca="1">SUMPRODUCT($CM103:$DD103,INDIRECT(ADDRESS(AH$2,$DH$2)):INDIRECT(ADDRESS(AH$2,$DY$2)))</f>
        <v>348.13338542856701</v>
      </c>
      <c r="AI103" s="51">
        <f ca="1">SUMPRODUCT($CM103:$DD103,INDIRECT(ADDRESS(AI$2,$DH$2)):INDIRECT(ADDRESS(AI$2,$DY$2)))</f>
        <v>348.13338542856701</v>
      </c>
      <c r="AJ103" s="51">
        <f ca="1">SUMPRODUCT($CM103:$DD103,INDIRECT(ADDRESS(AJ$2,$DH$2)):INDIRECT(ADDRESS(AJ$2,$DY$2)))</f>
        <v>348.13338542856701</v>
      </c>
      <c r="AK103" s="51">
        <f ca="1">SUMPRODUCT($CM103:$DD103,INDIRECT(ADDRESS(AK$2,$DH$2)):INDIRECT(ADDRESS(AK$2,$DY$2)))</f>
        <v>348.13338542856701</v>
      </c>
      <c r="AL103" s="51">
        <f ca="1">SUMPRODUCT($CM103:$DD103,INDIRECT(ADDRESS(AL$2,$DH$2)):INDIRECT(ADDRESS(AL$2,$DY$2)))</f>
        <v>348.13338542856701</v>
      </c>
      <c r="AM103" s="51">
        <f ca="1">SUMPRODUCT($CM103:$DD103,INDIRECT(ADDRESS(AM$2,$DH$2)):INDIRECT(ADDRESS(AM$2,$DY$2)))</f>
        <v>348.13338542856701</v>
      </c>
      <c r="AN103" s="51">
        <f ca="1">SUMPRODUCT($CM103:$DD103,INDIRECT(ADDRESS(AN$2,$DH$2)):INDIRECT(ADDRESS(AN$2,$DY$2)))</f>
        <v>348.13338542856701</v>
      </c>
      <c r="AO103" s="51">
        <f ca="1">SUMPRODUCT($CM103:$DD103,INDIRECT(ADDRESS(AO$2,$DH$2)):INDIRECT(ADDRESS(AO$2,$DY$2)))</f>
        <v>348.13338542856701</v>
      </c>
      <c r="AP103" s="51">
        <f ca="1">SUMPRODUCT($CM103:$DD103,INDIRECT(ADDRESS(AP$2,$DH$2)):INDIRECT(ADDRESS(AP$2,$DY$2)))</f>
        <v>348.13338542856701</v>
      </c>
      <c r="AQ103" s="51">
        <f ca="1">SUMPRODUCT($CM103:$DD103,INDIRECT(ADDRESS(AQ$2,$DH$2)):INDIRECT(ADDRESS(AQ$2,$DY$2)))</f>
        <v>348.13338542856701</v>
      </c>
      <c r="AR103" s="51">
        <f ca="1">SUMPRODUCT($CM103:$DD103,INDIRECT(ADDRESS(AR$2,$DH$2)):INDIRECT(ADDRESS(AR$2,$DY$2)))</f>
        <v>348.13338542856701</v>
      </c>
      <c r="AS103" s="51">
        <f ca="1">SUMPRODUCT($CM103:$DD103,INDIRECT(ADDRESS(AS$2,$DH$2)):INDIRECT(ADDRESS(AS$2,$DY$2)))</f>
        <v>348.13338542856701</v>
      </c>
      <c r="AT103" s="51">
        <f ca="1">SUMPRODUCT($CM103:$DD103,INDIRECT(ADDRESS(AT$2,$DH$2)):INDIRECT(ADDRESS(AT$2,$DY$2)))</f>
        <v>348.13338542856701</v>
      </c>
      <c r="AU103" s="51">
        <f ca="1">SUMPRODUCT($CM103:$DD103,INDIRECT(ADDRESS(AU$2,$DH$2)):INDIRECT(ADDRESS(AU$2,$DY$2)))</f>
        <v>348.13338542856701</v>
      </c>
      <c r="AV103" s="51">
        <f ca="1">SUMPRODUCT($CM103:$DD103,INDIRECT(ADDRESS(AV$2,$DH$2)):INDIRECT(ADDRESS(AV$2,$DY$2)))</f>
        <v>348.13338542856701</v>
      </c>
      <c r="AW103" s="51">
        <f ca="1">SUMPRODUCT($CM103:$DD103,INDIRECT(ADDRESS(AW$2,$DH$2)):INDIRECT(ADDRESS(AW$2,$DY$2)))</f>
        <v>348.13338542856701</v>
      </c>
      <c r="AX103" s="51">
        <f ca="1">SUMPRODUCT($CM103:$DD103,INDIRECT(ADDRESS(AX$2,$DH$2)):INDIRECT(ADDRESS(AX$2,$DY$2)))</f>
        <v>348.13338542856701</v>
      </c>
      <c r="AY103" s="51">
        <f ca="1">SUMPRODUCT($CM103:$DD103,INDIRECT(ADDRESS(AY$2,$DH$2)):INDIRECT(ADDRESS(AY$2,$DY$2)))</f>
        <v>348.13338542856701</v>
      </c>
      <c r="AZ103" s="51">
        <f ca="1">SUMPRODUCT($CM103:$DD103,INDIRECT(ADDRESS(AZ$2,$DH$2)):INDIRECT(ADDRESS(AZ$2,$DY$2)))</f>
        <v>348.13338542856701</v>
      </c>
      <c r="BA103" s="51">
        <f ca="1">SUMPRODUCT($CM103:$DD103,INDIRECT(ADDRESS(BA$2,$DH$2)):INDIRECT(ADDRESS(BA$2,$DY$2)))</f>
        <v>348.13338542856701</v>
      </c>
      <c r="BB103" s="51">
        <f ca="1">SUMPRODUCT($CM103:$DD103,INDIRECT(ADDRESS(BB$2,$DH$2)):INDIRECT(ADDRESS(BB$2,$DY$2)))</f>
        <v>348.13338542856701</v>
      </c>
      <c r="BC103" s="51">
        <f ca="1">SUMPRODUCT($CM103:$DD103,INDIRECT(ADDRESS(BC$2,$DH$2)):INDIRECT(ADDRESS(BC$2,$DY$2)))</f>
        <v>348.13338542856701</v>
      </c>
      <c r="BD103" s="51">
        <f ca="1">SUMPRODUCT($CM103:$DD103,INDIRECT(ADDRESS(BD$2,$DH$2)):INDIRECT(ADDRESS(BD$2,$DY$2)))</f>
        <v>348.13338542856701</v>
      </c>
      <c r="BE103" s="51">
        <f ca="1">SUMPRODUCT($CM103:$DD103,INDIRECT(ADDRESS(BE$2,$DH$2)):INDIRECT(ADDRESS(BE$2,$DY$2)))</f>
        <v>348.13338542856701</v>
      </c>
      <c r="BF103" s="51">
        <f ca="1">SUMPRODUCT($CM103:$DD103,INDIRECT(ADDRESS(BF$2,$DH$2)):INDIRECT(ADDRESS(BF$2,$DY$2)))</f>
        <v>348.13338542856701</v>
      </c>
      <c r="BG103" s="51">
        <f ca="1">SUMPRODUCT($CM103:$DD103,INDIRECT(ADDRESS(BG$2,$DH$2)):INDIRECT(ADDRESS(BG$2,$DY$2)))</f>
        <v>348.13338542856701</v>
      </c>
      <c r="BH103" s="51">
        <f ca="1">SUMPRODUCT($CM103:$DD103,INDIRECT(ADDRESS(BH$2,$DH$2)):INDIRECT(ADDRESS(BH$2,$DY$2)))</f>
        <v>348.13338542856701</v>
      </c>
      <c r="BI103" s="51">
        <f ca="1">SUMPRODUCT($CM103:$DD103,INDIRECT(ADDRESS(BI$2,$DH$2)):INDIRECT(ADDRESS(BI$2,$DY$2)))</f>
        <v>348.13338542856701</v>
      </c>
      <c r="BJ103" s="51">
        <f ca="1">SUMPRODUCT($CM103:$DD103,INDIRECT(ADDRESS(BJ$2,$DH$2)):INDIRECT(ADDRESS(BJ$2,$DY$2)))</f>
        <v>348.13338542856701</v>
      </c>
      <c r="BK103" s="51">
        <f ca="1">SUMPRODUCT($CM103:$DD103,INDIRECT(ADDRESS(BK$2,$DH$2)):INDIRECT(ADDRESS(BK$2,$DY$2)))</f>
        <v>348.13338542856701</v>
      </c>
      <c r="BL103" s="51">
        <f ca="1">SUMPRODUCT($CM103:$DD103,INDIRECT(ADDRESS(BL$2,$DH$2)):INDIRECT(ADDRESS(BL$2,$DY$2)))</f>
        <v>348.13338542856701</v>
      </c>
      <c r="BM103" s="51">
        <f ca="1">SUMPRODUCT($CM103:$DD103,INDIRECT(ADDRESS(BM$2,$DH$2)):INDIRECT(ADDRESS(BM$2,$DY$2)))</f>
        <v>348.13338542856701</v>
      </c>
      <c r="BN103" s="51">
        <f ca="1">SUMPRODUCT($CM103:$DD103,INDIRECT(ADDRESS(BN$2,$DH$2)):INDIRECT(ADDRESS(BN$2,$DY$2)))</f>
        <v>348.13338542856701</v>
      </c>
      <c r="BO103" s="51">
        <f ca="1">SUMPRODUCT($CM103:$DD103,INDIRECT(ADDRESS(BO$2,$DH$2)):INDIRECT(ADDRESS(BO$2,$DY$2)))</f>
        <v>348.13338542856701</v>
      </c>
      <c r="BP103" s="51">
        <f ca="1">SUMPRODUCT($CM103:$DD103,INDIRECT(ADDRESS(BP$2,$DH$2)):INDIRECT(ADDRESS(BP$2,$DY$2)))</f>
        <v>348.13338542856701</v>
      </c>
      <c r="BQ103" s="51">
        <f ca="1">SUMPRODUCT($CM103:$DD103,INDIRECT(ADDRESS(BQ$2,$DH$2)):INDIRECT(ADDRESS(BQ$2,$DY$2)))</f>
        <v>348.13338542856701</v>
      </c>
      <c r="BR103" s="51">
        <f ca="1">SUMPRODUCT($CM103:$DD103,INDIRECT(ADDRESS(BR$2,$DH$2)):INDIRECT(ADDRESS(BR$2,$DY$2)))</f>
        <v>348.13338542856701</v>
      </c>
      <c r="BS103" s="51">
        <f ca="1">SUMPRODUCT($CM103:$DD103,INDIRECT(ADDRESS(BS$2,$DH$2)):INDIRECT(ADDRESS(BS$2,$DY$2)))</f>
        <v>348.13338542856701</v>
      </c>
      <c r="BT103" s="51">
        <f ca="1">SUMPRODUCT($CM103:$DD103,INDIRECT(ADDRESS(BT$2,$DH$2)):INDIRECT(ADDRESS(BT$2,$DY$2)))</f>
        <v>348.13338542856701</v>
      </c>
      <c r="BU103" s="51">
        <f ca="1">SUMPRODUCT($CM103:$DD103,INDIRECT(ADDRESS(BU$2,$DH$2)):INDIRECT(ADDRESS(BU$2,$DY$2)))</f>
        <v>348.13338542856701</v>
      </c>
      <c r="BV103" s="51">
        <f ca="1">SUMPRODUCT($CM103:$DD103,INDIRECT(ADDRESS(BV$2,$DH$2)):INDIRECT(ADDRESS(BV$2,$DY$2)))</f>
        <v>348.13338542856701</v>
      </c>
      <c r="BW103" s="51">
        <f ca="1">SUMPRODUCT($CM103:$DD103,INDIRECT(ADDRESS(BW$2,$DH$2)):INDIRECT(ADDRESS(BW$2,$DY$2)))</f>
        <v>348.13338542856701</v>
      </c>
      <c r="BX103" s="51">
        <f ca="1">SUMPRODUCT($CM103:$DD103,INDIRECT(ADDRESS(BX$2,$DH$2)):INDIRECT(ADDRESS(BX$2,$DY$2)))</f>
        <v>348.13338542856701</v>
      </c>
      <c r="BY103" s="51">
        <f ca="1">SUMPRODUCT($CM103:$DD103,INDIRECT(ADDRESS(BY$2,$DH$2)):INDIRECT(ADDRESS(BY$2,$DY$2)))</f>
        <v>348.13338542856701</v>
      </c>
      <c r="BZ103" s="51">
        <f ca="1">SUMPRODUCT($CM103:$DD103,INDIRECT(ADDRESS(BZ$2,$DH$2)):INDIRECT(ADDRESS(BZ$2,$DY$2)))</f>
        <v>348.13338542856701</v>
      </c>
      <c r="CA103" s="51">
        <f ca="1">SUMPRODUCT($CM103:$DD103,INDIRECT(ADDRESS(CA$2,$DH$2)):INDIRECT(ADDRESS(CA$2,$DY$2)))</f>
        <v>348.13338542856701</v>
      </c>
      <c r="CB103" s="51">
        <f ca="1">SUMPRODUCT($CM103:$DD103,INDIRECT(ADDRESS(CB$2,$DH$2)):INDIRECT(ADDRESS(CB$2,$DY$2)))</f>
        <v>348.13338542856701</v>
      </c>
      <c r="CC103" s="51">
        <f ca="1">SUMPRODUCT($CM103:$DD103,INDIRECT(ADDRESS(CC$2,$DH$2)):INDIRECT(ADDRESS(CC$2,$DY$2)))</f>
        <v>348.13338542856701</v>
      </c>
      <c r="CD103" s="51">
        <f ca="1">SUMPRODUCT($CM103:$DD103,INDIRECT(ADDRESS(CD$2,$DH$2)):INDIRECT(ADDRESS(CD$2,$DY$2)))</f>
        <v>348.13338542856701</v>
      </c>
      <c r="CF103" s="51">
        <f t="shared" ca="1" si="12"/>
        <v>4177.6006251428053</v>
      </c>
      <c r="CG103" s="51">
        <f t="shared" ca="1" si="12"/>
        <v>4177.6006251428053</v>
      </c>
      <c r="CH103" s="51">
        <f t="shared" ca="1" si="12"/>
        <v>4177.6006251428053</v>
      </c>
      <c r="CI103" s="51">
        <f t="shared" ca="1" si="12"/>
        <v>4177.6006251428053</v>
      </c>
      <c r="CJ103" s="51">
        <f t="shared" ca="1" si="12"/>
        <v>4177.6006251428053</v>
      </c>
      <c r="CK103" s="51">
        <f t="shared" ca="1" si="12"/>
        <v>4177.6006251428053</v>
      </c>
      <c r="CM103" s="1">
        <f>VLOOKUP($A103,Auxiliar_OPEX_CustosUnit!$A$4:$BT$129,COLUMN(Auxiliar_OPEX_CustosUnit!S$2),0)</f>
        <v>0</v>
      </c>
      <c r="CN103" s="1">
        <f>VLOOKUP($A103,Auxiliar_OPEX_CustosUnit!$A$4:$BT$129,COLUMN(Auxiliar_OPEX_CustosUnit!T$2),0)</f>
        <v>0</v>
      </c>
      <c r="CO103" s="1">
        <f>VLOOKUP($A103,Auxiliar_OPEX_CustosUnit!$A$4:$BT$129,COLUMN(Auxiliar_OPEX_CustosUnit!U$2),0)</f>
        <v>348.13338542856701</v>
      </c>
      <c r="CP103" s="1">
        <f>VLOOKUP($A103,Auxiliar_OPEX_CustosUnit!$A$4:$BT$129,COLUMN(Auxiliar_OPEX_CustosUnit!V$2),0)</f>
        <v>0</v>
      </c>
      <c r="CQ103" s="1">
        <f>VLOOKUP($A103,Auxiliar_OPEX_CustosUnit!$A$4:$BT$129,COLUMN(Auxiliar_OPEX_CustosUnit!W$2),0)</f>
        <v>0</v>
      </c>
      <c r="CR103" s="1">
        <f>VLOOKUP($A103,Auxiliar_OPEX_CustosUnit!$A$4:$BT$129,COLUMN(Auxiliar_OPEX_CustosUnit!X$2),0)</f>
        <v>0</v>
      </c>
      <c r="CS103" s="1">
        <f>VLOOKUP($A103,Auxiliar_OPEX_CustosUnit!$A$4:$BT$129,COLUMN(Auxiliar_OPEX_CustosUnit!Y$2),0)</f>
        <v>0</v>
      </c>
      <c r="CT103" s="1">
        <f>VLOOKUP($A103,Auxiliar_OPEX_CustosUnit!$A$4:$BT$129,COLUMN(Auxiliar_OPEX_CustosUnit!Z$2),0)</f>
        <v>0</v>
      </c>
      <c r="CU103" s="1">
        <f>VLOOKUP($A103,Auxiliar_OPEX_CustosUnit!$A$4:$BT$129,COLUMN(Auxiliar_OPEX_CustosUnit!AA$2),0)</f>
        <v>0</v>
      </c>
      <c r="CV103" s="1">
        <f>VLOOKUP($A103,Auxiliar_OPEX_CustosUnit!$A$4:$BT$129,COLUMN(Auxiliar_OPEX_CustosUnit!AB$2),0)</f>
        <v>0</v>
      </c>
      <c r="CW103" s="1">
        <f>VLOOKUP($A103,Auxiliar_OPEX_CustosUnit!$A$4:$BT$129,COLUMN(Auxiliar_OPEX_CustosUnit!AC$2),0)</f>
        <v>0</v>
      </c>
      <c r="CX103" s="1">
        <f>VLOOKUP($A103,Auxiliar_OPEX_CustosUnit!$A$4:$BT$129,COLUMN(Auxiliar_OPEX_CustosUnit!AD$2),0)</f>
        <v>0</v>
      </c>
      <c r="CY103" s="1">
        <f>VLOOKUP($A103,Auxiliar_OPEX_CustosUnit!$A$4:$BT$129,COLUMN(Auxiliar_OPEX_CustosUnit!AE$2),0)</f>
        <v>0</v>
      </c>
      <c r="CZ103" s="1">
        <f>VLOOKUP($A103,Auxiliar_OPEX_CustosUnit!$A$4:$BT$129,COLUMN(Auxiliar_OPEX_CustosUnit!AF$2),0)</f>
        <v>0</v>
      </c>
      <c r="DA103" s="1">
        <f>VLOOKUP($A103,Auxiliar_OPEX_CustosUnit!$A$4:$BT$129,COLUMN(Auxiliar_OPEX_CustosUnit!AG$2),0)</f>
        <v>0</v>
      </c>
      <c r="DB103" s="1">
        <f>VLOOKUP($A103,Auxiliar_OPEX_CustosUnit!$A$4:$BT$129,COLUMN(Auxiliar_OPEX_CustosUnit!AH$2),0)</f>
        <v>0</v>
      </c>
      <c r="DC103" s="1">
        <f>VLOOKUP($A103,Auxiliar_OPEX_CustosUnit!$A$4:$BT$129,COLUMN(Auxiliar_OPEX_CustosUnit!AI$2),0)</f>
        <v>0</v>
      </c>
      <c r="DD103" s="1">
        <f>VLOOKUP($A103,Auxiliar_OPEX_CustosUnit!$A$4:$BT$129,COLUMN(Auxiliar_OPEX_CustosUnit!AJ$2),0)</f>
        <v>0</v>
      </c>
    </row>
    <row r="104" spans="1:108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166.299937396323</v>
      </c>
      <c r="E104" s="51">
        <f ca="1">SUMPRODUCT($CM104:$DD104,INDIRECT(ADDRESS(E$2,$DH$2)):INDIRECT(ADDRESS(E$2,$DY$2)))</f>
        <v>166.299937396323</v>
      </c>
      <c r="F104" s="51">
        <f ca="1">SUMPRODUCT($CM104:$DD104,INDIRECT(ADDRESS(F$2,$DH$2)):INDIRECT(ADDRESS(F$2,$DY$2)))</f>
        <v>166.299937396323</v>
      </c>
      <c r="G104" s="51">
        <f ca="1">SUMPRODUCT($CM104:$DD104,INDIRECT(ADDRESS(G$2,$DH$2)):INDIRECT(ADDRESS(G$2,$DY$2)))</f>
        <v>166.299937396323</v>
      </c>
      <c r="H104" s="51">
        <f ca="1">SUMPRODUCT($CM104:$DD104,INDIRECT(ADDRESS(H$2,$DH$2)):INDIRECT(ADDRESS(H$2,$DY$2)))</f>
        <v>166.299937396323</v>
      </c>
      <c r="I104" s="51">
        <f ca="1">SUMPRODUCT($CM104:$DD104,INDIRECT(ADDRESS(I$2,$DH$2)):INDIRECT(ADDRESS(I$2,$DY$2)))</f>
        <v>166.299937396323</v>
      </c>
      <c r="J104" s="51">
        <f ca="1">SUMPRODUCT($CM104:$DD104,INDIRECT(ADDRESS(J$2,$DH$2)):INDIRECT(ADDRESS(J$2,$DY$2)))</f>
        <v>166.299937396323</v>
      </c>
      <c r="K104" s="51">
        <f ca="1">SUMPRODUCT($CM104:$DD104,INDIRECT(ADDRESS(K$2,$DH$2)):INDIRECT(ADDRESS(K$2,$DY$2)))</f>
        <v>166.299937396323</v>
      </c>
      <c r="L104" s="51">
        <f ca="1">SUMPRODUCT($CM104:$DD104,INDIRECT(ADDRESS(L$2,$DH$2)):INDIRECT(ADDRESS(L$2,$DY$2)))</f>
        <v>166.299937396323</v>
      </c>
      <c r="M104" s="51">
        <f ca="1">SUMPRODUCT($CM104:$DD104,INDIRECT(ADDRESS(M$2,$DH$2)):INDIRECT(ADDRESS(M$2,$DY$2)))</f>
        <v>166.299937396323</v>
      </c>
      <c r="N104" s="51">
        <f ca="1">SUMPRODUCT($CM104:$DD104,INDIRECT(ADDRESS(N$2,$DH$2)):INDIRECT(ADDRESS(N$2,$DY$2)))</f>
        <v>166.299937396323</v>
      </c>
      <c r="O104" s="51">
        <f ca="1">SUMPRODUCT($CM104:$DD104,INDIRECT(ADDRESS(O$2,$DH$2)):INDIRECT(ADDRESS(O$2,$DY$2)))</f>
        <v>166.299937396323</v>
      </c>
      <c r="P104" s="51">
        <f ca="1">SUMPRODUCT($CM104:$DD104,INDIRECT(ADDRESS(P$2,$DH$2)):INDIRECT(ADDRESS(P$2,$DY$2)))</f>
        <v>166.299937396323</v>
      </c>
      <c r="Q104" s="51">
        <f ca="1">SUMPRODUCT($CM104:$DD104,INDIRECT(ADDRESS(Q$2,$DH$2)):INDIRECT(ADDRESS(Q$2,$DY$2)))</f>
        <v>166.299937396323</v>
      </c>
      <c r="R104" s="51">
        <f ca="1">SUMPRODUCT($CM104:$DD104,INDIRECT(ADDRESS(R$2,$DH$2)):INDIRECT(ADDRESS(R$2,$DY$2)))</f>
        <v>166.299937396323</v>
      </c>
      <c r="S104" s="51">
        <f ca="1">SUMPRODUCT($CM104:$DD104,INDIRECT(ADDRESS(S$2,$DH$2)):INDIRECT(ADDRESS(S$2,$DY$2)))</f>
        <v>166.299937396323</v>
      </c>
      <c r="T104" s="51">
        <f ca="1">SUMPRODUCT($CM104:$DD104,INDIRECT(ADDRESS(T$2,$DH$2)):INDIRECT(ADDRESS(T$2,$DY$2)))</f>
        <v>166.299937396323</v>
      </c>
      <c r="U104" s="51">
        <f ca="1">SUMPRODUCT($CM104:$DD104,INDIRECT(ADDRESS(U$2,$DH$2)):INDIRECT(ADDRESS(U$2,$DY$2)))</f>
        <v>166.299937396323</v>
      </c>
      <c r="V104" s="51">
        <f ca="1">SUMPRODUCT($CM104:$DD104,INDIRECT(ADDRESS(V$2,$DH$2)):INDIRECT(ADDRESS(V$2,$DY$2)))</f>
        <v>166.299937396323</v>
      </c>
      <c r="W104" s="51">
        <f ca="1">SUMPRODUCT($CM104:$DD104,INDIRECT(ADDRESS(W$2,$DH$2)):INDIRECT(ADDRESS(W$2,$DY$2)))</f>
        <v>166.299937396323</v>
      </c>
      <c r="X104" s="51">
        <f ca="1">SUMPRODUCT($CM104:$DD104,INDIRECT(ADDRESS(X$2,$DH$2)):INDIRECT(ADDRESS(X$2,$DY$2)))</f>
        <v>166.299937396323</v>
      </c>
      <c r="Y104" s="51">
        <f ca="1">SUMPRODUCT($CM104:$DD104,INDIRECT(ADDRESS(Y$2,$DH$2)):INDIRECT(ADDRESS(Y$2,$DY$2)))</f>
        <v>166.299937396323</v>
      </c>
      <c r="Z104" s="51">
        <f ca="1">SUMPRODUCT($CM104:$DD104,INDIRECT(ADDRESS(Z$2,$DH$2)):INDIRECT(ADDRESS(Z$2,$DY$2)))</f>
        <v>166.299937396323</v>
      </c>
      <c r="AA104" s="51">
        <f ca="1">SUMPRODUCT($CM104:$DD104,INDIRECT(ADDRESS(AA$2,$DH$2)):INDIRECT(ADDRESS(AA$2,$DY$2)))</f>
        <v>166.299937396323</v>
      </c>
      <c r="AB104" s="51">
        <f ca="1">SUMPRODUCT($CM104:$DD104,INDIRECT(ADDRESS(AB$2,$DH$2)):INDIRECT(ADDRESS(AB$2,$DY$2)))</f>
        <v>166.299937396323</v>
      </c>
      <c r="AC104" s="51">
        <f ca="1">SUMPRODUCT($CM104:$DD104,INDIRECT(ADDRESS(AC$2,$DH$2)):INDIRECT(ADDRESS(AC$2,$DY$2)))</f>
        <v>166.299937396323</v>
      </c>
      <c r="AD104" s="51">
        <f ca="1">SUMPRODUCT($CM104:$DD104,INDIRECT(ADDRESS(AD$2,$DH$2)):INDIRECT(ADDRESS(AD$2,$DY$2)))</f>
        <v>166.299937396323</v>
      </c>
      <c r="AE104" s="51">
        <f ca="1">SUMPRODUCT($CM104:$DD104,INDIRECT(ADDRESS(AE$2,$DH$2)):INDIRECT(ADDRESS(AE$2,$DY$2)))</f>
        <v>166.299937396323</v>
      </c>
      <c r="AF104" s="51">
        <f ca="1">SUMPRODUCT($CM104:$DD104,INDIRECT(ADDRESS(AF$2,$DH$2)):INDIRECT(ADDRESS(AF$2,$DY$2)))</f>
        <v>166.299937396323</v>
      </c>
      <c r="AG104" s="51">
        <f ca="1">SUMPRODUCT($CM104:$DD104,INDIRECT(ADDRESS(AG$2,$DH$2)):INDIRECT(ADDRESS(AG$2,$DY$2)))</f>
        <v>166.299937396323</v>
      </c>
      <c r="AH104" s="51">
        <f ca="1">SUMPRODUCT($CM104:$DD104,INDIRECT(ADDRESS(AH$2,$DH$2)):INDIRECT(ADDRESS(AH$2,$DY$2)))</f>
        <v>166.299937396323</v>
      </c>
      <c r="AI104" s="51">
        <f ca="1">SUMPRODUCT($CM104:$DD104,INDIRECT(ADDRESS(AI$2,$DH$2)):INDIRECT(ADDRESS(AI$2,$DY$2)))</f>
        <v>166.299937396323</v>
      </c>
      <c r="AJ104" s="51">
        <f ca="1">SUMPRODUCT($CM104:$DD104,INDIRECT(ADDRESS(AJ$2,$DH$2)):INDIRECT(ADDRESS(AJ$2,$DY$2)))</f>
        <v>166.299937396323</v>
      </c>
      <c r="AK104" s="51">
        <f ca="1">SUMPRODUCT($CM104:$DD104,INDIRECT(ADDRESS(AK$2,$DH$2)):INDIRECT(ADDRESS(AK$2,$DY$2)))</f>
        <v>166.299937396323</v>
      </c>
      <c r="AL104" s="51">
        <f ca="1">SUMPRODUCT($CM104:$DD104,INDIRECT(ADDRESS(AL$2,$DH$2)):INDIRECT(ADDRESS(AL$2,$DY$2)))</f>
        <v>166.299937396323</v>
      </c>
      <c r="AM104" s="51">
        <f ca="1">SUMPRODUCT($CM104:$DD104,INDIRECT(ADDRESS(AM$2,$DH$2)):INDIRECT(ADDRESS(AM$2,$DY$2)))</f>
        <v>166.299937396323</v>
      </c>
      <c r="AN104" s="51">
        <f ca="1">SUMPRODUCT($CM104:$DD104,INDIRECT(ADDRESS(AN$2,$DH$2)):INDIRECT(ADDRESS(AN$2,$DY$2)))</f>
        <v>166.299937396323</v>
      </c>
      <c r="AO104" s="51">
        <f ca="1">SUMPRODUCT($CM104:$DD104,INDIRECT(ADDRESS(AO$2,$DH$2)):INDIRECT(ADDRESS(AO$2,$DY$2)))</f>
        <v>166.299937396323</v>
      </c>
      <c r="AP104" s="51">
        <f ca="1">SUMPRODUCT($CM104:$DD104,INDIRECT(ADDRESS(AP$2,$DH$2)):INDIRECT(ADDRESS(AP$2,$DY$2)))</f>
        <v>166.299937396323</v>
      </c>
      <c r="AQ104" s="51">
        <f ca="1">SUMPRODUCT($CM104:$DD104,INDIRECT(ADDRESS(AQ$2,$DH$2)):INDIRECT(ADDRESS(AQ$2,$DY$2)))</f>
        <v>166.299937396323</v>
      </c>
      <c r="AR104" s="51">
        <f ca="1">SUMPRODUCT($CM104:$DD104,INDIRECT(ADDRESS(AR$2,$DH$2)):INDIRECT(ADDRESS(AR$2,$DY$2)))</f>
        <v>166.299937396323</v>
      </c>
      <c r="AS104" s="51">
        <f ca="1">SUMPRODUCT($CM104:$DD104,INDIRECT(ADDRESS(AS$2,$DH$2)):INDIRECT(ADDRESS(AS$2,$DY$2)))</f>
        <v>166.299937396323</v>
      </c>
      <c r="AT104" s="51">
        <f ca="1">SUMPRODUCT($CM104:$DD104,INDIRECT(ADDRESS(AT$2,$DH$2)):INDIRECT(ADDRESS(AT$2,$DY$2)))</f>
        <v>166.299937396323</v>
      </c>
      <c r="AU104" s="51">
        <f ca="1">SUMPRODUCT($CM104:$DD104,INDIRECT(ADDRESS(AU$2,$DH$2)):INDIRECT(ADDRESS(AU$2,$DY$2)))</f>
        <v>166.299937396323</v>
      </c>
      <c r="AV104" s="51">
        <f ca="1">SUMPRODUCT($CM104:$DD104,INDIRECT(ADDRESS(AV$2,$DH$2)):INDIRECT(ADDRESS(AV$2,$DY$2)))</f>
        <v>166.299937396323</v>
      </c>
      <c r="AW104" s="51">
        <f ca="1">SUMPRODUCT($CM104:$DD104,INDIRECT(ADDRESS(AW$2,$DH$2)):INDIRECT(ADDRESS(AW$2,$DY$2)))</f>
        <v>166.299937396323</v>
      </c>
      <c r="AX104" s="51">
        <f ca="1">SUMPRODUCT($CM104:$DD104,INDIRECT(ADDRESS(AX$2,$DH$2)):INDIRECT(ADDRESS(AX$2,$DY$2)))</f>
        <v>166.299937396323</v>
      </c>
      <c r="AY104" s="51">
        <f ca="1">SUMPRODUCT($CM104:$DD104,INDIRECT(ADDRESS(AY$2,$DH$2)):INDIRECT(ADDRESS(AY$2,$DY$2)))</f>
        <v>166.299937396323</v>
      </c>
      <c r="AZ104" s="51">
        <f ca="1">SUMPRODUCT($CM104:$DD104,INDIRECT(ADDRESS(AZ$2,$DH$2)):INDIRECT(ADDRESS(AZ$2,$DY$2)))</f>
        <v>166.299937396323</v>
      </c>
      <c r="BA104" s="51">
        <f ca="1">SUMPRODUCT($CM104:$DD104,INDIRECT(ADDRESS(BA$2,$DH$2)):INDIRECT(ADDRESS(BA$2,$DY$2)))</f>
        <v>166.299937396323</v>
      </c>
      <c r="BB104" s="51">
        <f ca="1">SUMPRODUCT($CM104:$DD104,INDIRECT(ADDRESS(BB$2,$DH$2)):INDIRECT(ADDRESS(BB$2,$DY$2)))</f>
        <v>166.299937396323</v>
      </c>
      <c r="BC104" s="51">
        <f ca="1">SUMPRODUCT($CM104:$DD104,INDIRECT(ADDRESS(BC$2,$DH$2)):INDIRECT(ADDRESS(BC$2,$DY$2)))</f>
        <v>166.299937396323</v>
      </c>
      <c r="BD104" s="51">
        <f ca="1">SUMPRODUCT($CM104:$DD104,INDIRECT(ADDRESS(BD$2,$DH$2)):INDIRECT(ADDRESS(BD$2,$DY$2)))</f>
        <v>166.299937396323</v>
      </c>
      <c r="BE104" s="51">
        <f ca="1">SUMPRODUCT($CM104:$DD104,INDIRECT(ADDRESS(BE$2,$DH$2)):INDIRECT(ADDRESS(BE$2,$DY$2)))</f>
        <v>166.299937396323</v>
      </c>
      <c r="BF104" s="51">
        <f ca="1">SUMPRODUCT($CM104:$DD104,INDIRECT(ADDRESS(BF$2,$DH$2)):INDIRECT(ADDRESS(BF$2,$DY$2)))</f>
        <v>166.299937396323</v>
      </c>
      <c r="BG104" s="51">
        <f ca="1">SUMPRODUCT($CM104:$DD104,INDIRECT(ADDRESS(BG$2,$DH$2)):INDIRECT(ADDRESS(BG$2,$DY$2)))</f>
        <v>166.299937396323</v>
      </c>
      <c r="BH104" s="51">
        <f ca="1">SUMPRODUCT($CM104:$DD104,INDIRECT(ADDRESS(BH$2,$DH$2)):INDIRECT(ADDRESS(BH$2,$DY$2)))</f>
        <v>166.299937396323</v>
      </c>
      <c r="BI104" s="51">
        <f ca="1">SUMPRODUCT($CM104:$DD104,INDIRECT(ADDRESS(BI$2,$DH$2)):INDIRECT(ADDRESS(BI$2,$DY$2)))</f>
        <v>166.299937396323</v>
      </c>
      <c r="BJ104" s="51">
        <f ca="1">SUMPRODUCT($CM104:$DD104,INDIRECT(ADDRESS(BJ$2,$DH$2)):INDIRECT(ADDRESS(BJ$2,$DY$2)))</f>
        <v>166.299937396323</v>
      </c>
      <c r="BK104" s="51">
        <f ca="1">SUMPRODUCT($CM104:$DD104,INDIRECT(ADDRESS(BK$2,$DH$2)):INDIRECT(ADDRESS(BK$2,$DY$2)))</f>
        <v>166.299937396323</v>
      </c>
      <c r="BL104" s="51">
        <f ca="1">SUMPRODUCT($CM104:$DD104,INDIRECT(ADDRESS(BL$2,$DH$2)):INDIRECT(ADDRESS(BL$2,$DY$2)))</f>
        <v>166.299937396323</v>
      </c>
      <c r="BM104" s="51">
        <f ca="1">SUMPRODUCT($CM104:$DD104,INDIRECT(ADDRESS(BM$2,$DH$2)):INDIRECT(ADDRESS(BM$2,$DY$2)))</f>
        <v>166.299937396323</v>
      </c>
      <c r="BN104" s="51">
        <f ca="1">SUMPRODUCT($CM104:$DD104,INDIRECT(ADDRESS(BN$2,$DH$2)):INDIRECT(ADDRESS(BN$2,$DY$2)))</f>
        <v>166.299937396323</v>
      </c>
      <c r="BO104" s="51">
        <f ca="1">SUMPRODUCT($CM104:$DD104,INDIRECT(ADDRESS(BO$2,$DH$2)):INDIRECT(ADDRESS(BO$2,$DY$2)))</f>
        <v>166.299937396323</v>
      </c>
      <c r="BP104" s="51">
        <f ca="1">SUMPRODUCT($CM104:$DD104,INDIRECT(ADDRESS(BP$2,$DH$2)):INDIRECT(ADDRESS(BP$2,$DY$2)))</f>
        <v>166.299937396323</v>
      </c>
      <c r="BQ104" s="51">
        <f ca="1">SUMPRODUCT($CM104:$DD104,INDIRECT(ADDRESS(BQ$2,$DH$2)):INDIRECT(ADDRESS(BQ$2,$DY$2)))</f>
        <v>166.299937396323</v>
      </c>
      <c r="BR104" s="51">
        <f ca="1">SUMPRODUCT($CM104:$DD104,INDIRECT(ADDRESS(BR$2,$DH$2)):INDIRECT(ADDRESS(BR$2,$DY$2)))</f>
        <v>166.299937396323</v>
      </c>
      <c r="BS104" s="51">
        <f ca="1">SUMPRODUCT($CM104:$DD104,INDIRECT(ADDRESS(BS$2,$DH$2)):INDIRECT(ADDRESS(BS$2,$DY$2)))</f>
        <v>166.299937396323</v>
      </c>
      <c r="BT104" s="51">
        <f ca="1">SUMPRODUCT($CM104:$DD104,INDIRECT(ADDRESS(BT$2,$DH$2)):INDIRECT(ADDRESS(BT$2,$DY$2)))</f>
        <v>166.299937396323</v>
      </c>
      <c r="BU104" s="51">
        <f ca="1">SUMPRODUCT($CM104:$DD104,INDIRECT(ADDRESS(BU$2,$DH$2)):INDIRECT(ADDRESS(BU$2,$DY$2)))</f>
        <v>166.299937396323</v>
      </c>
      <c r="BV104" s="51">
        <f ca="1">SUMPRODUCT($CM104:$DD104,INDIRECT(ADDRESS(BV$2,$DH$2)):INDIRECT(ADDRESS(BV$2,$DY$2)))</f>
        <v>166.299937396323</v>
      </c>
      <c r="BW104" s="51">
        <f ca="1">SUMPRODUCT($CM104:$DD104,INDIRECT(ADDRESS(BW$2,$DH$2)):INDIRECT(ADDRESS(BW$2,$DY$2)))</f>
        <v>166.299937396323</v>
      </c>
      <c r="BX104" s="51">
        <f ca="1">SUMPRODUCT($CM104:$DD104,INDIRECT(ADDRESS(BX$2,$DH$2)):INDIRECT(ADDRESS(BX$2,$DY$2)))</f>
        <v>166.299937396323</v>
      </c>
      <c r="BY104" s="51">
        <f ca="1">SUMPRODUCT($CM104:$DD104,INDIRECT(ADDRESS(BY$2,$DH$2)):INDIRECT(ADDRESS(BY$2,$DY$2)))</f>
        <v>166.299937396323</v>
      </c>
      <c r="BZ104" s="51">
        <f ca="1">SUMPRODUCT($CM104:$DD104,INDIRECT(ADDRESS(BZ$2,$DH$2)):INDIRECT(ADDRESS(BZ$2,$DY$2)))</f>
        <v>166.299937396323</v>
      </c>
      <c r="CA104" s="51">
        <f ca="1">SUMPRODUCT($CM104:$DD104,INDIRECT(ADDRESS(CA$2,$DH$2)):INDIRECT(ADDRESS(CA$2,$DY$2)))</f>
        <v>166.299937396323</v>
      </c>
      <c r="CB104" s="51">
        <f ca="1">SUMPRODUCT($CM104:$DD104,INDIRECT(ADDRESS(CB$2,$DH$2)):INDIRECT(ADDRESS(CB$2,$DY$2)))</f>
        <v>166.299937396323</v>
      </c>
      <c r="CC104" s="51">
        <f ca="1">SUMPRODUCT($CM104:$DD104,INDIRECT(ADDRESS(CC$2,$DH$2)):INDIRECT(ADDRESS(CC$2,$DY$2)))</f>
        <v>166.299937396323</v>
      </c>
      <c r="CD104" s="51">
        <f ca="1">SUMPRODUCT($CM104:$DD104,INDIRECT(ADDRESS(CD$2,$DH$2)):INDIRECT(ADDRESS(CD$2,$DY$2)))</f>
        <v>166.299937396323</v>
      </c>
      <c r="CF104" s="51">
        <f t="shared" ref="CF104:CK113" ca="1" si="13">SUMPRODUCT($D104:$CD104,N($D$1:$CD$1=CF$1))</f>
        <v>1995.599248755876</v>
      </c>
      <c r="CG104" s="51">
        <f t="shared" ca="1" si="13"/>
        <v>1995.599248755876</v>
      </c>
      <c r="CH104" s="51">
        <f t="shared" ca="1" si="13"/>
        <v>1995.599248755876</v>
      </c>
      <c r="CI104" s="51">
        <f t="shared" ca="1" si="13"/>
        <v>1995.599248755876</v>
      </c>
      <c r="CJ104" s="51">
        <f t="shared" ca="1" si="13"/>
        <v>1995.599248755876</v>
      </c>
      <c r="CK104" s="51">
        <f t="shared" ca="1" si="13"/>
        <v>1995.599248755876</v>
      </c>
      <c r="CM104" s="1">
        <f>VLOOKUP($A104,Auxiliar_OPEX_CustosUnit!$A$4:$BT$129,COLUMN(Auxiliar_OPEX_CustosUnit!S$2),0)</f>
        <v>0</v>
      </c>
      <c r="CN104" s="1">
        <f>VLOOKUP($A104,Auxiliar_OPEX_CustosUnit!$A$4:$BT$129,COLUMN(Auxiliar_OPEX_CustosUnit!T$2),0)</f>
        <v>0</v>
      </c>
      <c r="CO104" s="1">
        <f>VLOOKUP($A104,Auxiliar_OPEX_CustosUnit!$A$4:$BT$129,COLUMN(Auxiliar_OPEX_CustosUnit!U$2),0)</f>
        <v>166.299937396323</v>
      </c>
      <c r="CP104" s="1">
        <f>VLOOKUP($A104,Auxiliar_OPEX_CustosUnit!$A$4:$BT$129,COLUMN(Auxiliar_OPEX_CustosUnit!V$2),0)</f>
        <v>0</v>
      </c>
      <c r="CQ104" s="1">
        <f>VLOOKUP($A104,Auxiliar_OPEX_CustosUnit!$A$4:$BT$129,COLUMN(Auxiliar_OPEX_CustosUnit!W$2),0)</f>
        <v>0</v>
      </c>
      <c r="CR104" s="1">
        <f>VLOOKUP($A104,Auxiliar_OPEX_CustosUnit!$A$4:$BT$129,COLUMN(Auxiliar_OPEX_CustosUnit!X$2),0)</f>
        <v>0</v>
      </c>
      <c r="CS104" s="1">
        <f>VLOOKUP($A104,Auxiliar_OPEX_CustosUnit!$A$4:$BT$129,COLUMN(Auxiliar_OPEX_CustosUnit!Y$2),0)</f>
        <v>0</v>
      </c>
      <c r="CT104" s="1">
        <f>VLOOKUP($A104,Auxiliar_OPEX_CustosUnit!$A$4:$BT$129,COLUMN(Auxiliar_OPEX_CustosUnit!Z$2),0)</f>
        <v>0</v>
      </c>
      <c r="CU104" s="1">
        <f>VLOOKUP($A104,Auxiliar_OPEX_CustosUnit!$A$4:$BT$129,COLUMN(Auxiliar_OPEX_CustosUnit!AA$2),0)</f>
        <v>0</v>
      </c>
      <c r="CV104" s="1">
        <f>VLOOKUP($A104,Auxiliar_OPEX_CustosUnit!$A$4:$BT$129,COLUMN(Auxiliar_OPEX_CustosUnit!AB$2),0)</f>
        <v>0</v>
      </c>
      <c r="CW104" s="1">
        <f>VLOOKUP($A104,Auxiliar_OPEX_CustosUnit!$A$4:$BT$129,COLUMN(Auxiliar_OPEX_CustosUnit!AC$2),0)</f>
        <v>0</v>
      </c>
      <c r="CX104" s="1">
        <f>VLOOKUP($A104,Auxiliar_OPEX_CustosUnit!$A$4:$BT$129,COLUMN(Auxiliar_OPEX_CustosUnit!AD$2),0)</f>
        <v>0</v>
      </c>
      <c r="CY104" s="1">
        <f>VLOOKUP($A104,Auxiliar_OPEX_CustosUnit!$A$4:$BT$129,COLUMN(Auxiliar_OPEX_CustosUnit!AE$2),0)</f>
        <v>0</v>
      </c>
      <c r="CZ104" s="1">
        <f>VLOOKUP($A104,Auxiliar_OPEX_CustosUnit!$A$4:$BT$129,COLUMN(Auxiliar_OPEX_CustosUnit!AF$2),0)</f>
        <v>0</v>
      </c>
      <c r="DA104" s="1">
        <f>VLOOKUP($A104,Auxiliar_OPEX_CustosUnit!$A$4:$BT$129,COLUMN(Auxiliar_OPEX_CustosUnit!AG$2),0)</f>
        <v>0</v>
      </c>
      <c r="DB104" s="1">
        <f>VLOOKUP($A104,Auxiliar_OPEX_CustosUnit!$A$4:$BT$129,COLUMN(Auxiliar_OPEX_CustosUnit!AH$2),0)</f>
        <v>0</v>
      </c>
      <c r="DC104" s="1">
        <f>VLOOKUP($A104,Auxiliar_OPEX_CustosUnit!$A$4:$BT$129,COLUMN(Auxiliar_OPEX_CustosUnit!AI$2),0)</f>
        <v>0</v>
      </c>
      <c r="DD104" s="1">
        <f>VLOOKUP($A104,Auxiliar_OPEX_CustosUnit!$A$4:$BT$129,COLUMN(Auxiliar_OPEX_CustosUnit!AJ$2),0)</f>
        <v>0</v>
      </c>
    </row>
    <row r="105" spans="1:108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114.521568609922</v>
      </c>
      <c r="E105" s="51">
        <f ca="1">SUMPRODUCT($CM105:$DD105,INDIRECT(ADDRESS(E$2,$DH$2)):INDIRECT(ADDRESS(E$2,$DY$2)))</f>
        <v>114.521568609922</v>
      </c>
      <c r="F105" s="51">
        <f ca="1">SUMPRODUCT($CM105:$DD105,INDIRECT(ADDRESS(F$2,$DH$2)):INDIRECT(ADDRESS(F$2,$DY$2)))</f>
        <v>114.521568609922</v>
      </c>
      <c r="G105" s="51">
        <f ca="1">SUMPRODUCT($CM105:$DD105,INDIRECT(ADDRESS(G$2,$DH$2)):INDIRECT(ADDRESS(G$2,$DY$2)))</f>
        <v>114.521568609922</v>
      </c>
      <c r="H105" s="51">
        <f ca="1">SUMPRODUCT($CM105:$DD105,INDIRECT(ADDRESS(H$2,$DH$2)):INDIRECT(ADDRESS(H$2,$DY$2)))</f>
        <v>114.521568609922</v>
      </c>
      <c r="I105" s="51">
        <f ca="1">SUMPRODUCT($CM105:$DD105,INDIRECT(ADDRESS(I$2,$DH$2)):INDIRECT(ADDRESS(I$2,$DY$2)))</f>
        <v>114.521568609922</v>
      </c>
      <c r="J105" s="51">
        <f ca="1">SUMPRODUCT($CM105:$DD105,INDIRECT(ADDRESS(J$2,$DH$2)):INDIRECT(ADDRESS(J$2,$DY$2)))</f>
        <v>114.521568609922</v>
      </c>
      <c r="K105" s="51">
        <f ca="1">SUMPRODUCT($CM105:$DD105,INDIRECT(ADDRESS(K$2,$DH$2)):INDIRECT(ADDRESS(K$2,$DY$2)))</f>
        <v>114.521568609922</v>
      </c>
      <c r="L105" s="51">
        <f ca="1">SUMPRODUCT($CM105:$DD105,INDIRECT(ADDRESS(L$2,$DH$2)):INDIRECT(ADDRESS(L$2,$DY$2)))</f>
        <v>114.521568609922</v>
      </c>
      <c r="M105" s="51">
        <f ca="1">SUMPRODUCT($CM105:$DD105,INDIRECT(ADDRESS(M$2,$DH$2)):INDIRECT(ADDRESS(M$2,$DY$2)))</f>
        <v>114.521568609922</v>
      </c>
      <c r="N105" s="51">
        <f ca="1">SUMPRODUCT($CM105:$DD105,INDIRECT(ADDRESS(N$2,$DH$2)):INDIRECT(ADDRESS(N$2,$DY$2)))</f>
        <v>114.521568609922</v>
      </c>
      <c r="O105" s="51">
        <f ca="1">SUMPRODUCT($CM105:$DD105,INDIRECT(ADDRESS(O$2,$DH$2)):INDIRECT(ADDRESS(O$2,$DY$2)))</f>
        <v>114.521568609922</v>
      </c>
      <c r="P105" s="51">
        <f ca="1">SUMPRODUCT($CM105:$DD105,INDIRECT(ADDRESS(P$2,$DH$2)):INDIRECT(ADDRESS(P$2,$DY$2)))</f>
        <v>114.521568609922</v>
      </c>
      <c r="Q105" s="51">
        <f ca="1">SUMPRODUCT($CM105:$DD105,INDIRECT(ADDRESS(Q$2,$DH$2)):INDIRECT(ADDRESS(Q$2,$DY$2)))</f>
        <v>114.521568609922</v>
      </c>
      <c r="R105" s="51">
        <f ca="1">SUMPRODUCT($CM105:$DD105,INDIRECT(ADDRESS(R$2,$DH$2)):INDIRECT(ADDRESS(R$2,$DY$2)))</f>
        <v>114.521568609922</v>
      </c>
      <c r="S105" s="51">
        <f ca="1">SUMPRODUCT($CM105:$DD105,INDIRECT(ADDRESS(S$2,$DH$2)):INDIRECT(ADDRESS(S$2,$DY$2)))</f>
        <v>114.521568609922</v>
      </c>
      <c r="T105" s="51">
        <f ca="1">SUMPRODUCT($CM105:$DD105,INDIRECT(ADDRESS(T$2,$DH$2)):INDIRECT(ADDRESS(T$2,$DY$2)))</f>
        <v>114.521568609922</v>
      </c>
      <c r="U105" s="51">
        <f ca="1">SUMPRODUCT($CM105:$DD105,INDIRECT(ADDRESS(U$2,$DH$2)):INDIRECT(ADDRESS(U$2,$DY$2)))</f>
        <v>114.521568609922</v>
      </c>
      <c r="V105" s="51">
        <f ca="1">SUMPRODUCT($CM105:$DD105,INDIRECT(ADDRESS(V$2,$DH$2)):INDIRECT(ADDRESS(V$2,$DY$2)))</f>
        <v>114.521568609922</v>
      </c>
      <c r="W105" s="51">
        <f ca="1">SUMPRODUCT($CM105:$DD105,INDIRECT(ADDRESS(W$2,$DH$2)):INDIRECT(ADDRESS(W$2,$DY$2)))</f>
        <v>114.521568609922</v>
      </c>
      <c r="X105" s="51">
        <f ca="1">SUMPRODUCT($CM105:$DD105,INDIRECT(ADDRESS(X$2,$DH$2)):INDIRECT(ADDRESS(X$2,$DY$2)))</f>
        <v>114.521568609922</v>
      </c>
      <c r="Y105" s="51">
        <f ca="1">SUMPRODUCT($CM105:$DD105,INDIRECT(ADDRESS(Y$2,$DH$2)):INDIRECT(ADDRESS(Y$2,$DY$2)))</f>
        <v>114.521568609922</v>
      </c>
      <c r="Z105" s="51">
        <f ca="1">SUMPRODUCT($CM105:$DD105,INDIRECT(ADDRESS(Z$2,$DH$2)):INDIRECT(ADDRESS(Z$2,$DY$2)))</f>
        <v>114.521568609922</v>
      </c>
      <c r="AA105" s="51">
        <f ca="1">SUMPRODUCT($CM105:$DD105,INDIRECT(ADDRESS(AA$2,$DH$2)):INDIRECT(ADDRESS(AA$2,$DY$2)))</f>
        <v>114.521568609922</v>
      </c>
      <c r="AB105" s="51">
        <f ca="1">SUMPRODUCT($CM105:$DD105,INDIRECT(ADDRESS(AB$2,$DH$2)):INDIRECT(ADDRESS(AB$2,$DY$2)))</f>
        <v>114.521568609922</v>
      </c>
      <c r="AC105" s="51">
        <f ca="1">SUMPRODUCT($CM105:$DD105,INDIRECT(ADDRESS(AC$2,$DH$2)):INDIRECT(ADDRESS(AC$2,$DY$2)))</f>
        <v>114.521568609922</v>
      </c>
      <c r="AD105" s="51">
        <f ca="1">SUMPRODUCT($CM105:$DD105,INDIRECT(ADDRESS(AD$2,$DH$2)):INDIRECT(ADDRESS(AD$2,$DY$2)))</f>
        <v>114.521568609922</v>
      </c>
      <c r="AE105" s="51">
        <f ca="1">SUMPRODUCT($CM105:$DD105,INDIRECT(ADDRESS(AE$2,$DH$2)):INDIRECT(ADDRESS(AE$2,$DY$2)))</f>
        <v>114.521568609922</v>
      </c>
      <c r="AF105" s="51">
        <f ca="1">SUMPRODUCT($CM105:$DD105,INDIRECT(ADDRESS(AF$2,$DH$2)):INDIRECT(ADDRESS(AF$2,$DY$2)))</f>
        <v>114.521568609922</v>
      </c>
      <c r="AG105" s="51">
        <f ca="1">SUMPRODUCT($CM105:$DD105,INDIRECT(ADDRESS(AG$2,$DH$2)):INDIRECT(ADDRESS(AG$2,$DY$2)))</f>
        <v>114.521568609922</v>
      </c>
      <c r="AH105" s="51">
        <f ca="1">SUMPRODUCT($CM105:$DD105,INDIRECT(ADDRESS(AH$2,$DH$2)):INDIRECT(ADDRESS(AH$2,$DY$2)))</f>
        <v>114.521568609922</v>
      </c>
      <c r="AI105" s="51">
        <f ca="1">SUMPRODUCT($CM105:$DD105,INDIRECT(ADDRESS(AI$2,$DH$2)):INDIRECT(ADDRESS(AI$2,$DY$2)))</f>
        <v>114.521568609922</v>
      </c>
      <c r="AJ105" s="51">
        <f ca="1">SUMPRODUCT($CM105:$DD105,INDIRECT(ADDRESS(AJ$2,$DH$2)):INDIRECT(ADDRESS(AJ$2,$DY$2)))</f>
        <v>114.521568609922</v>
      </c>
      <c r="AK105" s="51">
        <f ca="1">SUMPRODUCT($CM105:$DD105,INDIRECT(ADDRESS(AK$2,$DH$2)):INDIRECT(ADDRESS(AK$2,$DY$2)))</f>
        <v>114.521568609922</v>
      </c>
      <c r="AL105" s="51">
        <f ca="1">SUMPRODUCT($CM105:$DD105,INDIRECT(ADDRESS(AL$2,$DH$2)):INDIRECT(ADDRESS(AL$2,$DY$2)))</f>
        <v>114.521568609922</v>
      </c>
      <c r="AM105" s="51">
        <f ca="1">SUMPRODUCT($CM105:$DD105,INDIRECT(ADDRESS(AM$2,$DH$2)):INDIRECT(ADDRESS(AM$2,$DY$2)))</f>
        <v>114.521568609922</v>
      </c>
      <c r="AN105" s="51">
        <f ca="1">SUMPRODUCT($CM105:$DD105,INDIRECT(ADDRESS(AN$2,$DH$2)):INDIRECT(ADDRESS(AN$2,$DY$2)))</f>
        <v>114.521568609922</v>
      </c>
      <c r="AO105" s="51">
        <f ca="1">SUMPRODUCT($CM105:$DD105,INDIRECT(ADDRESS(AO$2,$DH$2)):INDIRECT(ADDRESS(AO$2,$DY$2)))</f>
        <v>114.521568609922</v>
      </c>
      <c r="AP105" s="51">
        <f ca="1">SUMPRODUCT($CM105:$DD105,INDIRECT(ADDRESS(AP$2,$DH$2)):INDIRECT(ADDRESS(AP$2,$DY$2)))</f>
        <v>114.521568609922</v>
      </c>
      <c r="AQ105" s="51">
        <f ca="1">SUMPRODUCT($CM105:$DD105,INDIRECT(ADDRESS(AQ$2,$DH$2)):INDIRECT(ADDRESS(AQ$2,$DY$2)))</f>
        <v>114.521568609922</v>
      </c>
      <c r="AR105" s="51">
        <f ca="1">SUMPRODUCT($CM105:$DD105,INDIRECT(ADDRESS(AR$2,$DH$2)):INDIRECT(ADDRESS(AR$2,$DY$2)))</f>
        <v>114.521568609922</v>
      </c>
      <c r="AS105" s="51">
        <f ca="1">SUMPRODUCT($CM105:$DD105,INDIRECT(ADDRESS(AS$2,$DH$2)):INDIRECT(ADDRESS(AS$2,$DY$2)))</f>
        <v>114.521568609922</v>
      </c>
      <c r="AT105" s="51">
        <f ca="1">SUMPRODUCT($CM105:$DD105,INDIRECT(ADDRESS(AT$2,$DH$2)):INDIRECT(ADDRESS(AT$2,$DY$2)))</f>
        <v>114.521568609922</v>
      </c>
      <c r="AU105" s="51">
        <f ca="1">SUMPRODUCT($CM105:$DD105,INDIRECT(ADDRESS(AU$2,$DH$2)):INDIRECT(ADDRESS(AU$2,$DY$2)))</f>
        <v>114.521568609922</v>
      </c>
      <c r="AV105" s="51">
        <f ca="1">SUMPRODUCT($CM105:$DD105,INDIRECT(ADDRESS(AV$2,$DH$2)):INDIRECT(ADDRESS(AV$2,$DY$2)))</f>
        <v>114.521568609922</v>
      </c>
      <c r="AW105" s="51">
        <f ca="1">SUMPRODUCT($CM105:$DD105,INDIRECT(ADDRESS(AW$2,$DH$2)):INDIRECT(ADDRESS(AW$2,$DY$2)))</f>
        <v>114.521568609922</v>
      </c>
      <c r="AX105" s="51">
        <f ca="1">SUMPRODUCT($CM105:$DD105,INDIRECT(ADDRESS(AX$2,$DH$2)):INDIRECT(ADDRESS(AX$2,$DY$2)))</f>
        <v>114.521568609922</v>
      </c>
      <c r="AY105" s="51">
        <f ca="1">SUMPRODUCT($CM105:$DD105,INDIRECT(ADDRESS(AY$2,$DH$2)):INDIRECT(ADDRESS(AY$2,$DY$2)))</f>
        <v>114.521568609922</v>
      </c>
      <c r="AZ105" s="51">
        <f ca="1">SUMPRODUCT($CM105:$DD105,INDIRECT(ADDRESS(AZ$2,$DH$2)):INDIRECT(ADDRESS(AZ$2,$DY$2)))</f>
        <v>114.521568609922</v>
      </c>
      <c r="BA105" s="51">
        <f ca="1">SUMPRODUCT($CM105:$DD105,INDIRECT(ADDRESS(BA$2,$DH$2)):INDIRECT(ADDRESS(BA$2,$DY$2)))</f>
        <v>114.521568609922</v>
      </c>
      <c r="BB105" s="51">
        <f ca="1">SUMPRODUCT($CM105:$DD105,INDIRECT(ADDRESS(BB$2,$DH$2)):INDIRECT(ADDRESS(BB$2,$DY$2)))</f>
        <v>114.521568609922</v>
      </c>
      <c r="BC105" s="51">
        <f ca="1">SUMPRODUCT($CM105:$DD105,INDIRECT(ADDRESS(BC$2,$DH$2)):INDIRECT(ADDRESS(BC$2,$DY$2)))</f>
        <v>114.521568609922</v>
      </c>
      <c r="BD105" s="51">
        <f ca="1">SUMPRODUCT($CM105:$DD105,INDIRECT(ADDRESS(BD$2,$DH$2)):INDIRECT(ADDRESS(BD$2,$DY$2)))</f>
        <v>114.521568609922</v>
      </c>
      <c r="BE105" s="51">
        <f ca="1">SUMPRODUCT($CM105:$DD105,INDIRECT(ADDRESS(BE$2,$DH$2)):INDIRECT(ADDRESS(BE$2,$DY$2)))</f>
        <v>114.521568609922</v>
      </c>
      <c r="BF105" s="51">
        <f ca="1">SUMPRODUCT($CM105:$DD105,INDIRECT(ADDRESS(BF$2,$DH$2)):INDIRECT(ADDRESS(BF$2,$DY$2)))</f>
        <v>114.521568609922</v>
      </c>
      <c r="BG105" s="51">
        <f ca="1">SUMPRODUCT($CM105:$DD105,INDIRECT(ADDRESS(BG$2,$DH$2)):INDIRECT(ADDRESS(BG$2,$DY$2)))</f>
        <v>114.521568609922</v>
      </c>
      <c r="BH105" s="51">
        <f ca="1">SUMPRODUCT($CM105:$DD105,INDIRECT(ADDRESS(BH$2,$DH$2)):INDIRECT(ADDRESS(BH$2,$DY$2)))</f>
        <v>114.521568609922</v>
      </c>
      <c r="BI105" s="51">
        <f ca="1">SUMPRODUCT($CM105:$DD105,INDIRECT(ADDRESS(BI$2,$DH$2)):INDIRECT(ADDRESS(BI$2,$DY$2)))</f>
        <v>114.521568609922</v>
      </c>
      <c r="BJ105" s="51">
        <f ca="1">SUMPRODUCT($CM105:$DD105,INDIRECT(ADDRESS(BJ$2,$DH$2)):INDIRECT(ADDRESS(BJ$2,$DY$2)))</f>
        <v>114.521568609922</v>
      </c>
      <c r="BK105" s="51">
        <f ca="1">SUMPRODUCT($CM105:$DD105,INDIRECT(ADDRESS(BK$2,$DH$2)):INDIRECT(ADDRESS(BK$2,$DY$2)))</f>
        <v>114.521568609922</v>
      </c>
      <c r="BL105" s="51">
        <f ca="1">SUMPRODUCT($CM105:$DD105,INDIRECT(ADDRESS(BL$2,$DH$2)):INDIRECT(ADDRESS(BL$2,$DY$2)))</f>
        <v>114.521568609922</v>
      </c>
      <c r="BM105" s="51">
        <f ca="1">SUMPRODUCT($CM105:$DD105,INDIRECT(ADDRESS(BM$2,$DH$2)):INDIRECT(ADDRESS(BM$2,$DY$2)))</f>
        <v>114.521568609922</v>
      </c>
      <c r="BN105" s="51">
        <f ca="1">SUMPRODUCT($CM105:$DD105,INDIRECT(ADDRESS(BN$2,$DH$2)):INDIRECT(ADDRESS(BN$2,$DY$2)))</f>
        <v>114.521568609922</v>
      </c>
      <c r="BO105" s="51">
        <f ca="1">SUMPRODUCT($CM105:$DD105,INDIRECT(ADDRESS(BO$2,$DH$2)):INDIRECT(ADDRESS(BO$2,$DY$2)))</f>
        <v>114.521568609922</v>
      </c>
      <c r="BP105" s="51">
        <f ca="1">SUMPRODUCT($CM105:$DD105,INDIRECT(ADDRESS(BP$2,$DH$2)):INDIRECT(ADDRESS(BP$2,$DY$2)))</f>
        <v>114.521568609922</v>
      </c>
      <c r="BQ105" s="51">
        <f ca="1">SUMPRODUCT($CM105:$DD105,INDIRECT(ADDRESS(BQ$2,$DH$2)):INDIRECT(ADDRESS(BQ$2,$DY$2)))</f>
        <v>114.521568609922</v>
      </c>
      <c r="BR105" s="51">
        <f ca="1">SUMPRODUCT($CM105:$DD105,INDIRECT(ADDRESS(BR$2,$DH$2)):INDIRECT(ADDRESS(BR$2,$DY$2)))</f>
        <v>114.521568609922</v>
      </c>
      <c r="BS105" s="51">
        <f ca="1">SUMPRODUCT($CM105:$DD105,INDIRECT(ADDRESS(BS$2,$DH$2)):INDIRECT(ADDRESS(BS$2,$DY$2)))</f>
        <v>114.521568609922</v>
      </c>
      <c r="BT105" s="51">
        <f ca="1">SUMPRODUCT($CM105:$DD105,INDIRECT(ADDRESS(BT$2,$DH$2)):INDIRECT(ADDRESS(BT$2,$DY$2)))</f>
        <v>114.521568609922</v>
      </c>
      <c r="BU105" s="51">
        <f ca="1">SUMPRODUCT($CM105:$DD105,INDIRECT(ADDRESS(BU$2,$DH$2)):INDIRECT(ADDRESS(BU$2,$DY$2)))</f>
        <v>114.521568609922</v>
      </c>
      <c r="BV105" s="51">
        <f ca="1">SUMPRODUCT($CM105:$DD105,INDIRECT(ADDRESS(BV$2,$DH$2)):INDIRECT(ADDRESS(BV$2,$DY$2)))</f>
        <v>114.521568609922</v>
      </c>
      <c r="BW105" s="51">
        <f ca="1">SUMPRODUCT($CM105:$DD105,INDIRECT(ADDRESS(BW$2,$DH$2)):INDIRECT(ADDRESS(BW$2,$DY$2)))</f>
        <v>114.521568609922</v>
      </c>
      <c r="BX105" s="51">
        <f ca="1">SUMPRODUCT($CM105:$DD105,INDIRECT(ADDRESS(BX$2,$DH$2)):INDIRECT(ADDRESS(BX$2,$DY$2)))</f>
        <v>114.521568609922</v>
      </c>
      <c r="BY105" s="51">
        <f ca="1">SUMPRODUCT($CM105:$DD105,INDIRECT(ADDRESS(BY$2,$DH$2)):INDIRECT(ADDRESS(BY$2,$DY$2)))</f>
        <v>114.521568609922</v>
      </c>
      <c r="BZ105" s="51">
        <f ca="1">SUMPRODUCT($CM105:$DD105,INDIRECT(ADDRESS(BZ$2,$DH$2)):INDIRECT(ADDRESS(BZ$2,$DY$2)))</f>
        <v>114.521568609922</v>
      </c>
      <c r="CA105" s="51">
        <f ca="1">SUMPRODUCT($CM105:$DD105,INDIRECT(ADDRESS(CA$2,$DH$2)):INDIRECT(ADDRESS(CA$2,$DY$2)))</f>
        <v>114.521568609922</v>
      </c>
      <c r="CB105" s="51">
        <f ca="1">SUMPRODUCT($CM105:$DD105,INDIRECT(ADDRESS(CB$2,$DH$2)):INDIRECT(ADDRESS(CB$2,$DY$2)))</f>
        <v>114.521568609922</v>
      </c>
      <c r="CC105" s="51">
        <f ca="1">SUMPRODUCT($CM105:$DD105,INDIRECT(ADDRESS(CC$2,$DH$2)):INDIRECT(ADDRESS(CC$2,$DY$2)))</f>
        <v>114.521568609922</v>
      </c>
      <c r="CD105" s="51">
        <f ca="1">SUMPRODUCT($CM105:$DD105,INDIRECT(ADDRESS(CD$2,$DH$2)):INDIRECT(ADDRESS(CD$2,$DY$2)))</f>
        <v>114.521568609922</v>
      </c>
      <c r="CF105" s="51">
        <f t="shared" ca="1" si="13"/>
        <v>1374.2588233190643</v>
      </c>
      <c r="CG105" s="51">
        <f t="shared" ca="1" si="13"/>
        <v>1374.2588233190643</v>
      </c>
      <c r="CH105" s="51">
        <f t="shared" ca="1" si="13"/>
        <v>1374.2588233190643</v>
      </c>
      <c r="CI105" s="51">
        <f t="shared" ca="1" si="13"/>
        <v>1374.2588233190643</v>
      </c>
      <c r="CJ105" s="51">
        <f t="shared" ca="1" si="13"/>
        <v>1374.2588233190643</v>
      </c>
      <c r="CK105" s="51">
        <f t="shared" ca="1" si="13"/>
        <v>1374.2588233190643</v>
      </c>
      <c r="CM105" s="1">
        <f>VLOOKUP($A105,Auxiliar_OPEX_CustosUnit!$A$4:$BT$129,COLUMN(Auxiliar_OPEX_CustosUnit!S$2),0)</f>
        <v>0</v>
      </c>
      <c r="CN105" s="1">
        <f>VLOOKUP($A105,Auxiliar_OPEX_CustosUnit!$A$4:$BT$129,COLUMN(Auxiliar_OPEX_CustosUnit!T$2),0)</f>
        <v>0</v>
      </c>
      <c r="CO105" s="1">
        <f>VLOOKUP($A105,Auxiliar_OPEX_CustosUnit!$A$4:$BT$129,COLUMN(Auxiliar_OPEX_CustosUnit!U$2),0)</f>
        <v>114.521568609922</v>
      </c>
      <c r="CP105" s="1">
        <f>VLOOKUP($A105,Auxiliar_OPEX_CustosUnit!$A$4:$BT$129,COLUMN(Auxiliar_OPEX_CustosUnit!V$2),0)</f>
        <v>0</v>
      </c>
      <c r="CQ105" s="1">
        <f>VLOOKUP($A105,Auxiliar_OPEX_CustosUnit!$A$4:$BT$129,COLUMN(Auxiliar_OPEX_CustosUnit!W$2),0)</f>
        <v>0</v>
      </c>
      <c r="CR105" s="1">
        <f>VLOOKUP($A105,Auxiliar_OPEX_CustosUnit!$A$4:$BT$129,COLUMN(Auxiliar_OPEX_CustosUnit!X$2),0)</f>
        <v>0</v>
      </c>
      <c r="CS105" s="1">
        <f>VLOOKUP($A105,Auxiliar_OPEX_CustosUnit!$A$4:$BT$129,COLUMN(Auxiliar_OPEX_CustosUnit!Y$2),0)</f>
        <v>0</v>
      </c>
      <c r="CT105" s="1">
        <f>VLOOKUP($A105,Auxiliar_OPEX_CustosUnit!$A$4:$BT$129,COLUMN(Auxiliar_OPEX_CustosUnit!Z$2),0)</f>
        <v>0</v>
      </c>
      <c r="CU105" s="1">
        <f>VLOOKUP($A105,Auxiliar_OPEX_CustosUnit!$A$4:$BT$129,COLUMN(Auxiliar_OPEX_CustosUnit!AA$2),0)</f>
        <v>0</v>
      </c>
      <c r="CV105" s="1">
        <f>VLOOKUP($A105,Auxiliar_OPEX_CustosUnit!$A$4:$BT$129,COLUMN(Auxiliar_OPEX_CustosUnit!AB$2),0)</f>
        <v>0</v>
      </c>
      <c r="CW105" s="1">
        <f>VLOOKUP($A105,Auxiliar_OPEX_CustosUnit!$A$4:$BT$129,COLUMN(Auxiliar_OPEX_CustosUnit!AC$2),0)</f>
        <v>0</v>
      </c>
      <c r="CX105" s="1">
        <f>VLOOKUP($A105,Auxiliar_OPEX_CustosUnit!$A$4:$BT$129,COLUMN(Auxiliar_OPEX_CustosUnit!AD$2),0)</f>
        <v>0</v>
      </c>
      <c r="CY105" s="1">
        <f>VLOOKUP($A105,Auxiliar_OPEX_CustosUnit!$A$4:$BT$129,COLUMN(Auxiliar_OPEX_CustosUnit!AE$2),0)</f>
        <v>0</v>
      </c>
      <c r="CZ105" s="1">
        <f>VLOOKUP($A105,Auxiliar_OPEX_CustosUnit!$A$4:$BT$129,COLUMN(Auxiliar_OPEX_CustosUnit!AF$2),0)</f>
        <v>0</v>
      </c>
      <c r="DA105" s="1">
        <f>VLOOKUP($A105,Auxiliar_OPEX_CustosUnit!$A$4:$BT$129,COLUMN(Auxiliar_OPEX_CustosUnit!AG$2),0)</f>
        <v>0</v>
      </c>
      <c r="DB105" s="1">
        <f>VLOOKUP($A105,Auxiliar_OPEX_CustosUnit!$A$4:$BT$129,COLUMN(Auxiliar_OPEX_CustosUnit!AH$2),0)</f>
        <v>0</v>
      </c>
      <c r="DC105" s="1">
        <f>VLOOKUP($A105,Auxiliar_OPEX_CustosUnit!$A$4:$BT$129,COLUMN(Auxiliar_OPEX_CustosUnit!AI$2),0)</f>
        <v>0</v>
      </c>
      <c r="DD105" s="1">
        <f>VLOOKUP($A105,Auxiliar_OPEX_CustosUnit!$A$4:$BT$129,COLUMN(Auxiliar_OPEX_CustosUnit!AJ$2),0)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59.462278714302897</v>
      </c>
      <c r="E106" s="51">
        <f ca="1">SUMPRODUCT($CM106:$DD106,INDIRECT(ADDRESS(E$2,$DH$2)):INDIRECT(ADDRESS(E$2,$DY$2)))</f>
        <v>59.462278714302897</v>
      </c>
      <c r="F106" s="51">
        <f ca="1">SUMPRODUCT($CM106:$DD106,INDIRECT(ADDRESS(F$2,$DH$2)):INDIRECT(ADDRESS(F$2,$DY$2)))</f>
        <v>59.462278714302897</v>
      </c>
      <c r="G106" s="51">
        <f ca="1">SUMPRODUCT($CM106:$DD106,INDIRECT(ADDRESS(G$2,$DH$2)):INDIRECT(ADDRESS(G$2,$DY$2)))</f>
        <v>59.462278714302897</v>
      </c>
      <c r="H106" s="51">
        <f ca="1">SUMPRODUCT($CM106:$DD106,INDIRECT(ADDRESS(H$2,$DH$2)):INDIRECT(ADDRESS(H$2,$DY$2)))</f>
        <v>59.462278714302897</v>
      </c>
      <c r="I106" s="51">
        <f ca="1">SUMPRODUCT($CM106:$DD106,INDIRECT(ADDRESS(I$2,$DH$2)):INDIRECT(ADDRESS(I$2,$DY$2)))</f>
        <v>59.462278714302897</v>
      </c>
      <c r="J106" s="51">
        <f ca="1">SUMPRODUCT($CM106:$DD106,INDIRECT(ADDRESS(J$2,$DH$2)):INDIRECT(ADDRESS(J$2,$DY$2)))</f>
        <v>59.462278714302897</v>
      </c>
      <c r="K106" s="51">
        <f ca="1">SUMPRODUCT($CM106:$DD106,INDIRECT(ADDRESS(K$2,$DH$2)):INDIRECT(ADDRESS(K$2,$DY$2)))</f>
        <v>59.462278714302897</v>
      </c>
      <c r="L106" s="51">
        <f ca="1">SUMPRODUCT($CM106:$DD106,INDIRECT(ADDRESS(L$2,$DH$2)):INDIRECT(ADDRESS(L$2,$DY$2)))</f>
        <v>59.462278714302897</v>
      </c>
      <c r="M106" s="51">
        <f ca="1">SUMPRODUCT($CM106:$DD106,INDIRECT(ADDRESS(M$2,$DH$2)):INDIRECT(ADDRESS(M$2,$DY$2)))</f>
        <v>59.462278714302897</v>
      </c>
      <c r="N106" s="51">
        <f ca="1">SUMPRODUCT($CM106:$DD106,INDIRECT(ADDRESS(N$2,$DH$2)):INDIRECT(ADDRESS(N$2,$DY$2)))</f>
        <v>59.462278714302897</v>
      </c>
      <c r="O106" s="51">
        <f ca="1">SUMPRODUCT($CM106:$DD106,INDIRECT(ADDRESS(O$2,$DH$2)):INDIRECT(ADDRESS(O$2,$DY$2)))</f>
        <v>59.462278714302897</v>
      </c>
      <c r="P106" s="51">
        <f ca="1">SUMPRODUCT($CM106:$DD106,INDIRECT(ADDRESS(P$2,$DH$2)):INDIRECT(ADDRESS(P$2,$DY$2)))</f>
        <v>59.462278714302897</v>
      </c>
      <c r="Q106" s="51">
        <f ca="1">SUMPRODUCT($CM106:$DD106,INDIRECT(ADDRESS(Q$2,$DH$2)):INDIRECT(ADDRESS(Q$2,$DY$2)))</f>
        <v>59.462278714302897</v>
      </c>
      <c r="R106" s="51">
        <f ca="1">SUMPRODUCT($CM106:$DD106,INDIRECT(ADDRESS(R$2,$DH$2)):INDIRECT(ADDRESS(R$2,$DY$2)))</f>
        <v>59.462278714302897</v>
      </c>
      <c r="S106" s="51">
        <f ca="1">SUMPRODUCT($CM106:$DD106,INDIRECT(ADDRESS(S$2,$DH$2)):INDIRECT(ADDRESS(S$2,$DY$2)))</f>
        <v>59.462278714302897</v>
      </c>
      <c r="T106" s="51">
        <f ca="1">SUMPRODUCT($CM106:$DD106,INDIRECT(ADDRESS(T$2,$DH$2)):INDIRECT(ADDRESS(T$2,$DY$2)))</f>
        <v>59.462278714302897</v>
      </c>
      <c r="U106" s="51">
        <f ca="1">SUMPRODUCT($CM106:$DD106,INDIRECT(ADDRESS(U$2,$DH$2)):INDIRECT(ADDRESS(U$2,$DY$2)))</f>
        <v>59.462278714302897</v>
      </c>
      <c r="V106" s="51">
        <f ca="1">SUMPRODUCT($CM106:$DD106,INDIRECT(ADDRESS(V$2,$DH$2)):INDIRECT(ADDRESS(V$2,$DY$2)))</f>
        <v>59.462278714302897</v>
      </c>
      <c r="W106" s="51">
        <f ca="1">SUMPRODUCT($CM106:$DD106,INDIRECT(ADDRESS(W$2,$DH$2)):INDIRECT(ADDRESS(W$2,$DY$2)))</f>
        <v>59.462278714302897</v>
      </c>
      <c r="X106" s="51">
        <f ca="1">SUMPRODUCT($CM106:$DD106,INDIRECT(ADDRESS(X$2,$DH$2)):INDIRECT(ADDRESS(X$2,$DY$2)))</f>
        <v>59.462278714302897</v>
      </c>
      <c r="Y106" s="51">
        <f ca="1">SUMPRODUCT($CM106:$DD106,INDIRECT(ADDRESS(Y$2,$DH$2)):INDIRECT(ADDRESS(Y$2,$DY$2)))</f>
        <v>59.462278714302897</v>
      </c>
      <c r="Z106" s="51">
        <f ca="1">SUMPRODUCT($CM106:$DD106,INDIRECT(ADDRESS(Z$2,$DH$2)):INDIRECT(ADDRESS(Z$2,$DY$2)))</f>
        <v>59.462278714302897</v>
      </c>
      <c r="AA106" s="51">
        <f ca="1">SUMPRODUCT($CM106:$DD106,INDIRECT(ADDRESS(AA$2,$DH$2)):INDIRECT(ADDRESS(AA$2,$DY$2)))</f>
        <v>59.462278714302897</v>
      </c>
      <c r="AB106" s="51">
        <f ca="1">SUMPRODUCT($CM106:$DD106,INDIRECT(ADDRESS(AB$2,$DH$2)):INDIRECT(ADDRESS(AB$2,$DY$2)))</f>
        <v>59.462278714302897</v>
      </c>
      <c r="AC106" s="51">
        <f ca="1">SUMPRODUCT($CM106:$DD106,INDIRECT(ADDRESS(AC$2,$DH$2)):INDIRECT(ADDRESS(AC$2,$DY$2)))</f>
        <v>59.462278714302897</v>
      </c>
      <c r="AD106" s="51">
        <f ca="1">SUMPRODUCT($CM106:$DD106,INDIRECT(ADDRESS(AD$2,$DH$2)):INDIRECT(ADDRESS(AD$2,$DY$2)))</f>
        <v>59.462278714302897</v>
      </c>
      <c r="AE106" s="51">
        <f ca="1">SUMPRODUCT($CM106:$DD106,INDIRECT(ADDRESS(AE$2,$DH$2)):INDIRECT(ADDRESS(AE$2,$DY$2)))</f>
        <v>59.462278714302897</v>
      </c>
      <c r="AF106" s="51">
        <f ca="1">SUMPRODUCT($CM106:$DD106,INDIRECT(ADDRESS(AF$2,$DH$2)):INDIRECT(ADDRESS(AF$2,$DY$2)))</f>
        <v>59.462278714302897</v>
      </c>
      <c r="AG106" s="51">
        <f ca="1">SUMPRODUCT($CM106:$DD106,INDIRECT(ADDRESS(AG$2,$DH$2)):INDIRECT(ADDRESS(AG$2,$DY$2)))</f>
        <v>59.462278714302897</v>
      </c>
      <c r="AH106" s="51">
        <f ca="1">SUMPRODUCT($CM106:$DD106,INDIRECT(ADDRESS(AH$2,$DH$2)):INDIRECT(ADDRESS(AH$2,$DY$2)))</f>
        <v>59.462278714302897</v>
      </c>
      <c r="AI106" s="51">
        <f ca="1">SUMPRODUCT($CM106:$DD106,INDIRECT(ADDRESS(AI$2,$DH$2)):INDIRECT(ADDRESS(AI$2,$DY$2)))</f>
        <v>59.462278714302897</v>
      </c>
      <c r="AJ106" s="51">
        <f ca="1">SUMPRODUCT($CM106:$DD106,INDIRECT(ADDRESS(AJ$2,$DH$2)):INDIRECT(ADDRESS(AJ$2,$DY$2)))</f>
        <v>59.462278714302897</v>
      </c>
      <c r="AK106" s="51">
        <f ca="1">SUMPRODUCT($CM106:$DD106,INDIRECT(ADDRESS(AK$2,$DH$2)):INDIRECT(ADDRESS(AK$2,$DY$2)))</f>
        <v>59.462278714302897</v>
      </c>
      <c r="AL106" s="51">
        <f ca="1">SUMPRODUCT($CM106:$DD106,INDIRECT(ADDRESS(AL$2,$DH$2)):INDIRECT(ADDRESS(AL$2,$DY$2)))</f>
        <v>59.462278714302897</v>
      </c>
      <c r="AM106" s="51">
        <f ca="1">SUMPRODUCT($CM106:$DD106,INDIRECT(ADDRESS(AM$2,$DH$2)):INDIRECT(ADDRESS(AM$2,$DY$2)))</f>
        <v>59.462278714302897</v>
      </c>
      <c r="AN106" s="51">
        <f ca="1">SUMPRODUCT($CM106:$DD106,INDIRECT(ADDRESS(AN$2,$DH$2)):INDIRECT(ADDRESS(AN$2,$DY$2)))</f>
        <v>59.462278714302897</v>
      </c>
      <c r="AO106" s="51">
        <f ca="1">SUMPRODUCT($CM106:$DD106,INDIRECT(ADDRESS(AO$2,$DH$2)):INDIRECT(ADDRESS(AO$2,$DY$2)))</f>
        <v>59.462278714302897</v>
      </c>
      <c r="AP106" s="51">
        <f ca="1">SUMPRODUCT($CM106:$DD106,INDIRECT(ADDRESS(AP$2,$DH$2)):INDIRECT(ADDRESS(AP$2,$DY$2)))</f>
        <v>59.462278714302897</v>
      </c>
      <c r="AQ106" s="51">
        <f ca="1">SUMPRODUCT($CM106:$DD106,INDIRECT(ADDRESS(AQ$2,$DH$2)):INDIRECT(ADDRESS(AQ$2,$DY$2)))</f>
        <v>59.462278714302897</v>
      </c>
      <c r="AR106" s="51">
        <f ca="1">SUMPRODUCT($CM106:$DD106,INDIRECT(ADDRESS(AR$2,$DH$2)):INDIRECT(ADDRESS(AR$2,$DY$2)))</f>
        <v>59.462278714302897</v>
      </c>
      <c r="AS106" s="51">
        <f ca="1">SUMPRODUCT($CM106:$DD106,INDIRECT(ADDRESS(AS$2,$DH$2)):INDIRECT(ADDRESS(AS$2,$DY$2)))</f>
        <v>59.462278714302897</v>
      </c>
      <c r="AT106" s="51">
        <f ca="1">SUMPRODUCT($CM106:$DD106,INDIRECT(ADDRESS(AT$2,$DH$2)):INDIRECT(ADDRESS(AT$2,$DY$2)))</f>
        <v>59.462278714302897</v>
      </c>
      <c r="AU106" s="51">
        <f ca="1">SUMPRODUCT($CM106:$DD106,INDIRECT(ADDRESS(AU$2,$DH$2)):INDIRECT(ADDRESS(AU$2,$DY$2)))</f>
        <v>59.462278714302897</v>
      </c>
      <c r="AV106" s="51">
        <f ca="1">SUMPRODUCT($CM106:$DD106,INDIRECT(ADDRESS(AV$2,$DH$2)):INDIRECT(ADDRESS(AV$2,$DY$2)))</f>
        <v>59.462278714302897</v>
      </c>
      <c r="AW106" s="51">
        <f ca="1">SUMPRODUCT($CM106:$DD106,INDIRECT(ADDRESS(AW$2,$DH$2)):INDIRECT(ADDRESS(AW$2,$DY$2)))</f>
        <v>59.462278714302897</v>
      </c>
      <c r="AX106" s="51">
        <f ca="1">SUMPRODUCT($CM106:$DD106,INDIRECT(ADDRESS(AX$2,$DH$2)):INDIRECT(ADDRESS(AX$2,$DY$2)))</f>
        <v>59.462278714302897</v>
      </c>
      <c r="AY106" s="51">
        <f ca="1">SUMPRODUCT($CM106:$DD106,INDIRECT(ADDRESS(AY$2,$DH$2)):INDIRECT(ADDRESS(AY$2,$DY$2)))</f>
        <v>59.462278714302897</v>
      </c>
      <c r="AZ106" s="51">
        <f ca="1">SUMPRODUCT($CM106:$DD106,INDIRECT(ADDRESS(AZ$2,$DH$2)):INDIRECT(ADDRESS(AZ$2,$DY$2)))</f>
        <v>59.462278714302897</v>
      </c>
      <c r="BA106" s="51">
        <f ca="1">SUMPRODUCT($CM106:$DD106,INDIRECT(ADDRESS(BA$2,$DH$2)):INDIRECT(ADDRESS(BA$2,$DY$2)))</f>
        <v>59.462278714302897</v>
      </c>
      <c r="BB106" s="51">
        <f ca="1">SUMPRODUCT($CM106:$DD106,INDIRECT(ADDRESS(BB$2,$DH$2)):INDIRECT(ADDRESS(BB$2,$DY$2)))</f>
        <v>59.462278714302897</v>
      </c>
      <c r="BC106" s="51">
        <f ca="1">SUMPRODUCT($CM106:$DD106,INDIRECT(ADDRESS(BC$2,$DH$2)):INDIRECT(ADDRESS(BC$2,$DY$2)))</f>
        <v>59.462278714302897</v>
      </c>
      <c r="BD106" s="51">
        <f ca="1">SUMPRODUCT($CM106:$DD106,INDIRECT(ADDRESS(BD$2,$DH$2)):INDIRECT(ADDRESS(BD$2,$DY$2)))</f>
        <v>59.462278714302897</v>
      </c>
      <c r="BE106" s="51">
        <f ca="1">SUMPRODUCT($CM106:$DD106,INDIRECT(ADDRESS(BE$2,$DH$2)):INDIRECT(ADDRESS(BE$2,$DY$2)))</f>
        <v>59.462278714302897</v>
      </c>
      <c r="BF106" s="51">
        <f ca="1">SUMPRODUCT($CM106:$DD106,INDIRECT(ADDRESS(BF$2,$DH$2)):INDIRECT(ADDRESS(BF$2,$DY$2)))</f>
        <v>59.462278714302897</v>
      </c>
      <c r="BG106" s="51">
        <f ca="1">SUMPRODUCT($CM106:$DD106,INDIRECT(ADDRESS(BG$2,$DH$2)):INDIRECT(ADDRESS(BG$2,$DY$2)))</f>
        <v>59.462278714302897</v>
      </c>
      <c r="BH106" s="51">
        <f ca="1">SUMPRODUCT($CM106:$DD106,INDIRECT(ADDRESS(BH$2,$DH$2)):INDIRECT(ADDRESS(BH$2,$DY$2)))</f>
        <v>59.462278714302897</v>
      </c>
      <c r="BI106" s="51">
        <f ca="1">SUMPRODUCT($CM106:$DD106,INDIRECT(ADDRESS(BI$2,$DH$2)):INDIRECT(ADDRESS(BI$2,$DY$2)))</f>
        <v>59.462278714302897</v>
      </c>
      <c r="BJ106" s="51">
        <f ca="1">SUMPRODUCT($CM106:$DD106,INDIRECT(ADDRESS(BJ$2,$DH$2)):INDIRECT(ADDRESS(BJ$2,$DY$2)))</f>
        <v>59.462278714302897</v>
      </c>
      <c r="BK106" s="51">
        <f ca="1">SUMPRODUCT($CM106:$DD106,INDIRECT(ADDRESS(BK$2,$DH$2)):INDIRECT(ADDRESS(BK$2,$DY$2)))</f>
        <v>59.462278714302897</v>
      </c>
      <c r="BL106" s="51">
        <f ca="1">SUMPRODUCT($CM106:$DD106,INDIRECT(ADDRESS(BL$2,$DH$2)):INDIRECT(ADDRESS(BL$2,$DY$2)))</f>
        <v>59.462278714302897</v>
      </c>
      <c r="BM106" s="51">
        <f ca="1">SUMPRODUCT($CM106:$DD106,INDIRECT(ADDRESS(BM$2,$DH$2)):INDIRECT(ADDRESS(BM$2,$DY$2)))</f>
        <v>59.462278714302897</v>
      </c>
      <c r="BN106" s="51">
        <f ca="1">SUMPRODUCT($CM106:$DD106,INDIRECT(ADDRESS(BN$2,$DH$2)):INDIRECT(ADDRESS(BN$2,$DY$2)))</f>
        <v>59.462278714302897</v>
      </c>
      <c r="BO106" s="51">
        <f ca="1">SUMPRODUCT($CM106:$DD106,INDIRECT(ADDRESS(BO$2,$DH$2)):INDIRECT(ADDRESS(BO$2,$DY$2)))</f>
        <v>59.462278714302897</v>
      </c>
      <c r="BP106" s="51">
        <f ca="1">SUMPRODUCT($CM106:$DD106,INDIRECT(ADDRESS(BP$2,$DH$2)):INDIRECT(ADDRESS(BP$2,$DY$2)))</f>
        <v>59.462278714302897</v>
      </c>
      <c r="BQ106" s="51">
        <f ca="1">SUMPRODUCT($CM106:$DD106,INDIRECT(ADDRESS(BQ$2,$DH$2)):INDIRECT(ADDRESS(BQ$2,$DY$2)))</f>
        <v>59.462278714302897</v>
      </c>
      <c r="BR106" s="51">
        <f ca="1">SUMPRODUCT($CM106:$DD106,INDIRECT(ADDRESS(BR$2,$DH$2)):INDIRECT(ADDRESS(BR$2,$DY$2)))</f>
        <v>59.462278714302897</v>
      </c>
      <c r="BS106" s="51">
        <f ca="1">SUMPRODUCT($CM106:$DD106,INDIRECT(ADDRESS(BS$2,$DH$2)):INDIRECT(ADDRESS(BS$2,$DY$2)))</f>
        <v>59.462278714302897</v>
      </c>
      <c r="BT106" s="51">
        <f ca="1">SUMPRODUCT($CM106:$DD106,INDIRECT(ADDRESS(BT$2,$DH$2)):INDIRECT(ADDRESS(BT$2,$DY$2)))</f>
        <v>59.462278714302897</v>
      </c>
      <c r="BU106" s="51">
        <f ca="1">SUMPRODUCT($CM106:$DD106,INDIRECT(ADDRESS(BU$2,$DH$2)):INDIRECT(ADDRESS(BU$2,$DY$2)))</f>
        <v>59.462278714302897</v>
      </c>
      <c r="BV106" s="51">
        <f ca="1">SUMPRODUCT($CM106:$DD106,INDIRECT(ADDRESS(BV$2,$DH$2)):INDIRECT(ADDRESS(BV$2,$DY$2)))</f>
        <v>59.462278714302897</v>
      </c>
      <c r="BW106" s="51">
        <f ca="1">SUMPRODUCT($CM106:$DD106,INDIRECT(ADDRESS(BW$2,$DH$2)):INDIRECT(ADDRESS(BW$2,$DY$2)))</f>
        <v>59.462278714302897</v>
      </c>
      <c r="BX106" s="51">
        <f ca="1">SUMPRODUCT($CM106:$DD106,INDIRECT(ADDRESS(BX$2,$DH$2)):INDIRECT(ADDRESS(BX$2,$DY$2)))</f>
        <v>59.462278714302897</v>
      </c>
      <c r="BY106" s="51">
        <f ca="1">SUMPRODUCT($CM106:$DD106,INDIRECT(ADDRESS(BY$2,$DH$2)):INDIRECT(ADDRESS(BY$2,$DY$2)))</f>
        <v>59.462278714302897</v>
      </c>
      <c r="BZ106" s="51">
        <f ca="1">SUMPRODUCT($CM106:$DD106,INDIRECT(ADDRESS(BZ$2,$DH$2)):INDIRECT(ADDRESS(BZ$2,$DY$2)))</f>
        <v>59.462278714302897</v>
      </c>
      <c r="CA106" s="51">
        <f ca="1">SUMPRODUCT($CM106:$DD106,INDIRECT(ADDRESS(CA$2,$DH$2)):INDIRECT(ADDRESS(CA$2,$DY$2)))</f>
        <v>59.462278714302897</v>
      </c>
      <c r="CB106" s="51">
        <f ca="1">SUMPRODUCT($CM106:$DD106,INDIRECT(ADDRESS(CB$2,$DH$2)):INDIRECT(ADDRESS(CB$2,$DY$2)))</f>
        <v>59.462278714302897</v>
      </c>
      <c r="CC106" s="51">
        <f ca="1">SUMPRODUCT($CM106:$DD106,INDIRECT(ADDRESS(CC$2,$DH$2)):INDIRECT(ADDRESS(CC$2,$DY$2)))</f>
        <v>59.462278714302897</v>
      </c>
      <c r="CD106" s="51">
        <f ca="1">SUMPRODUCT($CM106:$DD106,INDIRECT(ADDRESS(CD$2,$DH$2)):INDIRECT(ADDRESS(CD$2,$DY$2)))</f>
        <v>59.462278714302897</v>
      </c>
      <c r="CF106" s="51">
        <f t="shared" ca="1" si="13"/>
        <v>713.54734457163477</v>
      </c>
      <c r="CG106" s="51">
        <f t="shared" ca="1" si="13"/>
        <v>713.54734457163477</v>
      </c>
      <c r="CH106" s="51">
        <f t="shared" ca="1" si="13"/>
        <v>713.54734457163477</v>
      </c>
      <c r="CI106" s="51">
        <f t="shared" ca="1" si="13"/>
        <v>713.54734457163477</v>
      </c>
      <c r="CJ106" s="51">
        <f t="shared" ca="1" si="13"/>
        <v>713.54734457163477</v>
      </c>
      <c r="CK106" s="51">
        <f t="shared" ca="1" si="13"/>
        <v>713.54734457163477</v>
      </c>
      <c r="CM106" s="1">
        <f>VLOOKUP($A106,Auxiliar_OPEX_CustosUnit!$A$4:$BT$129,COLUMN(Auxiliar_OPEX_CustosUnit!S$2),0)</f>
        <v>0</v>
      </c>
      <c r="CN106" s="1">
        <f>VLOOKUP($A106,Auxiliar_OPEX_CustosUnit!$A$4:$BT$129,COLUMN(Auxiliar_OPEX_CustosUnit!T$2),0)</f>
        <v>0</v>
      </c>
      <c r="CO106" s="1">
        <f>VLOOKUP($A106,Auxiliar_OPEX_CustosUnit!$A$4:$BT$129,COLUMN(Auxiliar_OPEX_CustosUnit!U$2),0)</f>
        <v>59.462278714302897</v>
      </c>
      <c r="CP106" s="1">
        <f>VLOOKUP($A106,Auxiliar_OPEX_CustosUnit!$A$4:$BT$129,COLUMN(Auxiliar_OPEX_CustosUnit!V$2),0)</f>
        <v>0</v>
      </c>
      <c r="CQ106" s="1">
        <f>VLOOKUP($A106,Auxiliar_OPEX_CustosUnit!$A$4:$BT$129,COLUMN(Auxiliar_OPEX_CustosUnit!W$2),0)</f>
        <v>0</v>
      </c>
      <c r="CR106" s="1">
        <f>VLOOKUP($A106,Auxiliar_OPEX_CustosUnit!$A$4:$BT$129,COLUMN(Auxiliar_OPEX_CustosUnit!X$2),0)</f>
        <v>0</v>
      </c>
      <c r="CS106" s="1">
        <f>VLOOKUP($A106,Auxiliar_OPEX_CustosUnit!$A$4:$BT$129,COLUMN(Auxiliar_OPEX_CustosUnit!Y$2),0)</f>
        <v>0</v>
      </c>
      <c r="CT106" s="1">
        <f>VLOOKUP($A106,Auxiliar_OPEX_CustosUnit!$A$4:$BT$129,COLUMN(Auxiliar_OPEX_CustosUnit!Z$2),0)</f>
        <v>0</v>
      </c>
      <c r="CU106" s="1">
        <f>VLOOKUP($A106,Auxiliar_OPEX_CustosUnit!$A$4:$BT$129,COLUMN(Auxiliar_OPEX_CustosUnit!AA$2),0)</f>
        <v>0</v>
      </c>
      <c r="CV106" s="1">
        <f>VLOOKUP($A106,Auxiliar_OPEX_CustosUnit!$A$4:$BT$129,COLUMN(Auxiliar_OPEX_CustosUnit!AB$2),0)</f>
        <v>0</v>
      </c>
      <c r="CW106" s="1">
        <f>VLOOKUP($A106,Auxiliar_OPEX_CustosUnit!$A$4:$BT$129,COLUMN(Auxiliar_OPEX_CustosUnit!AC$2),0)</f>
        <v>0</v>
      </c>
      <c r="CX106" s="1">
        <f>VLOOKUP($A106,Auxiliar_OPEX_CustosUnit!$A$4:$BT$129,COLUMN(Auxiliar_OPEX_CustosUnit!AD$2),0)</f>
        <v>0</v>
      </c>
      <c r="CY106" s="1">
        <f>VLOOKUP($A106,Auxiliar_OPEX_CustosUnit!$A$4:$BT$129,COLUMN(Auxiliar_OPEX_CustosUnit!AE$2),0)</f>
        <v>0</v>
      </c>
      <c r="CZ106" s="1">
        <f>VLOOKUP($A106,Auxiliar_OPEX_CustosUnit!$A$4:$BT$129,COLUMN(Auxiliar_OPEX_CustosUnit!AF$2),0)</f>
        <v>0</v>
      </c>
      <c r="DA106" s="1">
        <f>VLOOKUP($A106,Auxiliar_OPEX_CustosUnit!$A$4:$BT$129,COLUMN(Auxiliar_OPEX_CustosUnit!AG$2),0)</f>
        <v>0</v>
      </c>
      <c r="DB106" s="1">
        <f>VLOOKUP($A106,Auxiliar_OPEX_CustosUnit!$A$4:$BT$129,COLUMN(Auxiliar_OPEX_CustosUnit!AH$2),0)</f>
        <v>0</v>
      </c>
      <c r="DC106" s="1">
        <f>VLOOKUP($A106,Auxiliar_OPEX_CustosUnit!$A$4:$BT$129,COLUMN(Auxiliar_OPEX_CustosUnit!AI$2),0)</f>
        <v>0</v>
      </c>
      <c r="DD106" s="1">
        <f>VLOOKUP($A106,Auxiliar_OPEX_CustosUnit!$A$4:$BT$129,COLUMN(Auxiliar_OPEX_CustosUnit!AJ$2),0)</f>
        <v>0</v>
      </c>
    </row>
    <row r="107" spans="1:108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401.31281595860003</v>
      </c>
      <c r="E107" s="51">
        <f ca="1">SUMPRODUCT($CM107:$DD107,INDIRECT(ADDRESS(E$2,$DH$2)):INDIRECT(ADDRESS(E$2,$DY$2)))</f>
        <v>401.31281595860003</v>
      </c>
      <c r="F107" s="51">
        <f ca="1">SUMPRODUCT($CM107:$DD107,INDIRECT(ADDRESS(F$2,$DH$2)):INDIRECT(ADDRESS(F$2,$DY$2)))</f>
        <v>401.31281595860003</v>
      </c>
      <c r="G107" s="51">
        <f ca="1">SUMPRODUCT($CM107:$DD107,INDIRECT(ADDRESS(G$2,$DH$2)):INDIRECT(ADDRESS(G$2,$DY$2)))</f>
        <v>401.31281595860003</v>
      </c>
      <c r="H107" s="51">
        <f ca="1">SUMPRODUCT($CM107:$DD107,INDIRECT(ADDRESS(H$2,$DH$2)):INDIRECT(ADDRESS(H$2,$DY$2)))</f>
        <v>401.31281595860003</v>
      </c>
      <c r="I107" s="51">
        <f ca="1">SUMPRODUCT($CM107:$DD107,INDIRECT(ADDRESS(I$2,$DH$2)):INDIRECT(ADDRESS(I$2,$DY$2)))</f>
        <v>401.31281595860003</v>
      </c>
      <c r="J107" s="51">
        <f ca="1">SUMPRODUCT($CM107:$DD107,INDIRECT(ADDRESS(J$2,$DH$2)):INDIRECT(ADDRESS(J$2,$DY$2)))</f>
        <v>401.31281595860003</v>
      </c>
      <c r="K107" s="51">
        <f ca="1">SUMPRODUCT($CM107:$DD107,INDIRECT(ADDRESS(K$2,$DH$2)):INDIRECT(ADDRESS(K$2,$DY$2)))</f>
        <v>401.31281595860003</v>
      </c>
      <c r="L107" s="51">
        <f ca="1">SUMPRODUCT($CM107:$DD107,INDIRECT(ADDRESS(L$2,$DH$2)):INDIRECT(ADDRESS(L$2,$DY$2)))</f>
        <v>401.31281595860003</v>
      </c>
      <c r="M107" s="51">
        <f ca="1">SUMPRODUCT($CM107:$DD107,INDIRECT(ADDRESS(M$2,$DH$2)):INDIRECT(ADDRESS(M$2,$DY$2)))</f>
        <v>401.31281595860003</v>
      </c>
      <c r="N107" s="51">
        <f ca="1">SUMPRODUCT($CM107:$DD107,INDIRECT(ADDRESS(N$2,$DH$2)):INDIRECT(ADDRESS(N$2,$DY$2)))</f>
        <v>401.31281595860003</v>
      </c>
      <c r="O107" s="51">
        <f ca="1">SUMPRODUCT($CM107:$DD107,INDIRECT(ADDRESS(O$2,$DH$2)):INDIRECT(ADDRESS(O$2,$DY$2)))</f>
        <v>401.31281595860003</v>
      </c>
      <c r="P107" s="51">
        <f ca="1">SUMPRODUCT($CM107:$DD107,INDIRECT(ADDRESS(P$2,$DH$2)):INDIRECT(ADDRESS(P$2,$DY$2)))</f>
        <v>401.31281595860003</v>
      </c>
      <c r="Q107" s="51">
        <f ca="1">SUMPRODUCT($CM107:$DD107,INDIRECT(ADDRESS(Q$2,$DH$2)):INDIRECT(ADDRESS(Q$2,$DY$2)))</f>
        <v>401.31281595860003</v>
      </c>
      <c r="R107" s="51">
        <f ca="1">SUMPRODUCT($CM107:$DD107,INDIRECT(ADDRESS(R$2,$DH$2)):INDIRECT(ADDRESS(R$2,$DY$2)))</f>
        <v>401.31281595860003</v>
      </c>
      <c r="S107" s="51">
        <f ca="1">SUMPRODUCT($CM107:$DD107,INDIRECT(ADDRESS(S$2,$DH$2)):INDIRECT(ADDRESS(S$2,$DY$2)))</f>
        <v>401.31281595860003</v>
      </c>
      <c r="T107" s="51">
        <f ca="1">SUMPRODUCT($CM107:$DD107,INDIRECT(ADDRESS(T$2,$DH$2)):INDIRECT(ADDRESS(T$2,$DY$2)))</f>
        <v>401.31281595860003</v>
      </c>
      <c r="U107" s="51">
        <f ca="1">SUMPRODUCT($CM107:$DD107,INDIRECT(ADDRESS(U$2,$DH$2)):INDIRECT(ADDRESS(U$2,$DY$2)))</f>
        <v>401.31281595860003</v>
      </c>
      <c r="V107" s="51">
        <f ca="1">SUMPRODUCT($CM107:$DD107,INDIRECT(ADDRESS(V$2,$DH$2)):INDIRECT(ADDRESS(V$2,$DY$2)))</f>
        <v>401.31281595860003</v>
      </c>
      <c r="W107" s="51">
        <f ca="1">SUMPRODUCT($CM107:$DD107,INDIRECT(ADDRESS(W$2,$DH$2)):INDIRECT(ADDRESS(W$2,$DY$2)))</f>
        <v>401.31281595860003</v>
      </c>
      <c r="X107" s="51">
        <f ca="1">SUMPRODUCT($CM107:$DD107,INDIRECT(ADDRESS(X$2,$DH$2)):INDIRECT(ADDRESS(X$2,$DY$2)))</f>
        <v>401.31281595860003</v>
      </c>
      <c r="Y107" s="51">
        <f ca="1">SUMPRODUCT($CM107:$DD107,INDIRECT(ADDRESS(Y$2,$DH$2)):INDIRECT(ADDRESS(Y$2,$DY$2)))</f>
        <v>401.31281595860003</v>
      </c>
      <c r="Z107" s="51">
        <f ca="1">SUMPRODUCT($CM107:$DD107,INDIRECT(ADDRESS(Z$2,$DH$2)):INDIRECT(ADDRESS(Z$2,$DY$2)))</f>
        <v>401.31281595860003</v>
      </c>
      <c r="AA107" s="51">
        <f ca="1">SUMPRODUCT($CM107:$DD107,INDIRECT(ADDRESS(AA$2,$DH$2)):INDIRECT(ADDRESS(AA$2,$DY$2)))</f>
        <v>401.31281595860003</v>
      </c>
      <c r="AB107" s="51">
        <f ca="1">SUMPRODUCT($CM107:$DD107,INDIRECT(ADDRESS(AB$2,$DH$2)):INDIRECT(ADDRESS(AB$2,$DY$2)))</f>
        <v>401.31281595860003</v>
      </c>
      <c r="AC107" s="51">
        <f ca="1">SUMPRODUCT($CM107:$DD107,INDIRECT(ADDRESS(AC$2,$DH$2)):INDIRECT(ADDRESS(AC$2,$DY$2)))</f>
        <v>401.31281595860003</v>
      </c>
      <c r="AD107" s="51">
        <f ca="1">SUMPRODUCT($CM107:$DD107,INDIRECT(ADDRESS(AD$2,$DH$2)):INDIRECT(ADDRESS(AD$2,$DY$2)))</f>
        <v>401.31281595860003</v>
      </c>
      <c r="AE107" s="51">
        <f ca="1">SUMPRODUCT($CM107:$DD107,INDIRECT(ADDRESS(AE$2,$DH$2)):INDIRECT(ADDRESS(AE$2,$DY$2)))</f>
        <v>401.31281595860003</v>
      </c>
      <c r="AF107" s="51">
        <f ca="1">SUMPRODUCT($CM107:$DD107,INDIRECT(ADDRESS(AF$2,$DH$2)):INDIRECT(ADDRESS(AF$2,$DY$2)))</f>
        <v>401.31281595860003</v>
      </c>
      <c r="AG107" s="51">
        <f ca="1">SUMPRODUCT($CM107:$DD107,INDIRECT(ADDRESS(AG$2,$DH$2)):INDIRECT(ADDRESS(AG$2,$DY$2)))</f>
        <v>401.31281595860003</v>
      </c>
      <c r="AH107" s="51">
        <f ca="1">SUMPRODUCT($CM107:$DD107,INDIRECT(ADDRESS(AH$2,$DH$2)):INDIRECT(ADDRESS(AH$2,$DY$2)))</f>
        <v>401.31281595860003</v>
      </c>
      <c r="AI107" s="51">
        <f ca="1">SUMPRODUCT($CM107:$DD107,INDIRECT(ADDRESS(AI$2,$DH$2)):INDIRECT(ADDRESS(AI$2,$DY$2)))</f>
        <v>401.31281595860003</v>
      </c>
      <c r="AJ107" s="51">
        <f ca="1">SUMPRODUCT($CM107:$DD107,INDIRECT(ADDRESS(AJ$2,$DH$2)):INDIRECT(ADDRESS(AJ$2,$DY$2)))</f>
        <v>401.31281595860003</v>
      </c>
      <c r="AK107" s="51">
        <f ca="1">SUMPRODUCT($CM107:$DD107,INDIRECT(ADDRESS(AK$2,$DH$2)):INDIRECT(ADDRESS(AK$2,$DY$2)))</f>
        <v>401.31281595860003</v>
      </c>
      <c r="AL107" s="51">
        <f ca="1">SUMPRODUCT($CM107:$DD107,INDIRECT(ADDRESS(AL$2,$DH$2)):INDIRECT(ADDRESS(AL$2,$DY$2)))</f>
        <v>401.31281595860003</v>
      </c>
      <c r="AM107" s="51">
        <f ca="1">SUMPRODUCT($CM107:$DD107,INDIRECT(ADDRESS(AM$2,$DH$2)):INDIRECT(ADDRESS(AM$2,$DY$2)))</f>
        <v>401.31281595860003</v>
      </c>
      <c r="AN107" s="51">
        <f ca="1">SUMPRODUCT($CM107:$DD107,INDIRECT(ADDRESS(AN$2,$DH$2)):INDIRECT(ADDRESS(AN$2,$DY$2)))</f>
        <v>401.31281595860003</v>
      </c>
      <c r="AO107" s="51">
        <f ca="1">SUMPRODUCT($CM107:$DD107,INDIRECT(ADDRESS(AO$2,$DH$2)):INDIRECT(ADDRESS(AO$2,$DY$2)))</f>
        <v>401.31281595860003</v>
      </c>
      <c r="AP107" s="51">
        <f ca="1">SUMPRODUCT($CM107:$DD107,INDIRECT(ADDRESS(AP$2,$DH$2)):INDIRECT(ADDRESS(AP$2,$DY$2)))</f>
        <v>401.31281595860003</v>
      </c>
      <c r="AQ107" s="51">
        <f ca="1">SUMPRODUCT($CM107:$DD107,INDIRECT(ADDRESS(AQ$2,$DH$2)):INDIRECT(ADDRESS(AQ$2,$DY$2)))</f>
        <v>401.31281595860003</v>
      </c>
      <c r="AR107" s="51">
        <f ca="1">SUMPRODUCT($CM107:$DD107,INDIRECT(ADDRESS(AR$2,$DH$2)):INDIRECT(ADDRESS(AR$2,$DY$2)))</f>
        <v>401.31281595860003</v>
      </c>
      <c r="AS107" s="51">
        <f ca="1">SUMPRODUCT($CM107:$DD107,INDIRECT(ADDRESS(AS$2,$DH$2)):INDIRECT(ADDRESS(AS$2,$DY$2)))</f>
        <v>401.31281595860003</v>
      </c>
      <c r="AT107" s="51">
        <f ca="1">SUMPRODUCT($CM107:$DD107,INDIRECT(ADDRESS(AT$2,$DH$2)):INDIRECT(ADDRESS(AT$2,$DY$2)))</f>
        <v>401.31281595860003</v>
      </c>
      <c r="AU107" s="51">
        <f ca="1">SUMPRODUCT($CM107:$DD107,INDIRECT(ADDRESS(AU$2,$DH$2)):INDIRECT(ADDRESS(AU$2,$DY$2)))</f>
        <v>401.31281595860003</v>
      </c>
      <c r="AV107" s="51">
        <f ca="1">SUMPRODUCT($CM107:$DD107,INDIRECT(ADDRESS(AV$2,$DH$2)):INDIRECT(ADDRESS(AV$2,$DY$2)))</f>
        <v>401.31281595860003</v>
      </c>
      <c r="AW107" s="51">
        <f ca="1">SUMPRODUCT($CM107:$DD107,INDIRECT(ADDRESS(AW$2,$DH$2)):INDIRECT(ADDRESS(AW$2,$DY$2)))</f>
        <v>401.31281595860003</v>
      </c>
      <c r="AX107" s="51">
        <f ca="1">SUMPRODUCT($CM107:$DD107,INDIRECT(ADDRESS(AX$2,$DH$2)):INDIRECT(ADDRESS(AX$2,$DY$2)))</f>
        <v>401.31281595860003</v>
      </c>
      <c r="AY107" s="51">
        <f ca="1">SUMPRODUCT($CM107:$DD107,INDIRECT(ADDRESS(AY$2,$DH$2)):INDIRECT(ADDRESS(AY$2,$DY$2)))</f>
        <v>401.31281595860003</v>
      </c>
      <c r="AZ107" s="51">
        <f ca="1">SUMPRODUCT($CM107:$DD107,INDIRECT(ADDRESS(AZ$2,$DH$2)):INDIRECT(ADDRESS(AZ$2,$DY$2)))</f>
        <v>401.31281595860003</v>
      </c>
      <c r="BA107" s="51">
        <f ca="1">SUMPRODUCT($CM107:$DD107,INDIRECT(ADDRESS(BA$2,$DH$2)):INDIRECT(ADDRESS(BA$2,$DY$2)))</f>
        <v>401.31281595860003</v>
      </c>
      <c r="BB107" s="51">
        <f ca="1">SUMPRODUCT($CM107:$DD107,INDIRECT(ADDRESS(BB$2,$DH$2)):INDIRECT(ADDRESS(BB$2,$DY$2)))</f>
        <v>401.31281595860003</v>
      </c>
      <c r="BC107" s="51">
        <f ca="1">SUMPRODUCT($CM107:$DD107,INDIRECT(ADDRESS(BC$2,$DH$2)):INDIRECT(ADDRESS(BC$2,$DY$2)))</f>
        <v>401.31281595860003</v>
      </c>
      <c r="BD107" s="51">
        <f ca="1">SUMPRODUCT($CM107:$DD107,INDIRECT(ADDRESS(BD$2,$DH$2)):INDIRECT(ADDRESS(BD$2,$DY$2)))</f>
        <v>401.31281595860003</v>
      </c>
      <c r="BE107" s="51">
        <f ca="1">SUMPRODUCT($CM107:$DD107,INDIRECT(ADDRESS(BE$2,$DH$2)):INDIRECT(ADDRESS(BE$2,$DY$2)))</f>
        <v>401.31281595860003</v>
      </c>
      <c r="BF107" s="51">
        <f ca="1">SUMPRODUCT($CM107:$DD107,INDIRECT(ADDRESS(BF$2,$DH$2)):INDIRECT(ADDRESS(BF$2,$DY$2)))</f>
        <v>401.31281595860003</v>
      </c>
      <c r="BG107" s="51">
        <f ca="1">SUMPRODUCT($CM107:$DD107,INDIRECT(ADDRESS(BG$2,$DH$2)):INDIRECT(ADDRESS(BG$2,$DY$2)))</f>
        <v>401.31281595860003</v>
      </c>
      <c r="BH107" s="51">
        <f ca="1">SUMPRODUCT($CM107:$DD107,INDIRECT(ADDRESS(BH$2,$DH$2)):INDIRECT(ADDRESS(BH$2,$DY$2)))</f>
        <v>401.31281595860003</v>
      </c>
      <c r="BI107" s="51">
        <f ca="1">SUMPRODUCT($CM107:$DD107,INDIRECT(ADDRESS(BI$2,$DH$2)):INDIRECT(ADDRESS(BI$2,$DY$2)))</f>
        <v>401.31281595860003</v>
      </c>
      <c r="BJ107" s="51">
        <f ca="1">SUMPRODUCT($CM107:$DD107,INDIRECT(ADDRESS(BJ$2,$DH$2)):INDIRECT(ADDRESS(BJ$2,$DY$2)))</f>
        <v>401.31281595860003</v>
      </c>
      <c r="BK107" s="51">
        <f ca="1">SUMPRODUCT($CM107:$DD107,INDIRECT(ADDRESS(BK$2,$DH$2)):INDIRECT(ADDRESS(BK$2,$DY$2)))</f>
        <v>401.31281595860003</v>
      </c>
      <c r="BL107" s="51">
        <f ca="1">SUMPRODUCT($CM107:$DD107,INDIRECT(ADDRESS(BL$2,$DH$2)):INDIRECT(ADDRESS(BL$2,$DY$2)))</f>
        <v>401.31281595860003</v>
      </c>
      <c r="BM107" s="51">
        <f ca="1">SUMPRODUCT($CM107:$DD107,INDIRECT(ADDRESS(BM$2,$DH$2)):INDIRECT(ADDRESS(BM$2,$DY$2)))</f>
        <v>401.31281595860003</v>
      </c>
      <c r="BN107" s="51">
        <f ca="1">SUMPRODUCT($CM107:$DD107,INDIRECT(ADDRESS(BN$2,$DH$2)):INDIRECT(ADDRESS(BN$2,$DY$2)))</f>
        <v>401.31281595860003</v>
      </c>
      <c r="BO107" s="51">
        <f ca="1">SUMPRODUCT($CM107:$DD107,INDIRECT(ADDRESS(BO$2,$DH$2)):INDIRECT(ADDRESS(BO$2,$DY$2)))</f>
        <v>401.31281595860003</v>
      </c>
      <c r="BP107" s="51">
        <f ca="1">SUMPRODUCT($CM107:$DD107,INDIRECT(ADDRESS(BP$2,$DH$2)):INDIRECT(ADDRESS(BP$2,$DY$2)))</f>
        <v>401.31281595860003</v>
      </c>
      <c r="BQ107" s="51">
        <f ca="1">SUMPRODUCT($CM107:$DD107,INDIRECT(ADDRESS(BQ$2,$DH$2)):INDIRECT(ADDRESS(BQ$2,$DY$2)))</f>
        <v>401.31281595860003</v>
      </c>
      <c r="BR107" s="51">
        <f ca="1">SUMPRODUCT($CM107:$DD107,INDIRECT(ADDRESS(BR$2,$DH$2)):INDIRECT(ADDRESS(BR$2,$DY$2)))</f>
        <v>401.31281595860003</v>
      </c>
      <c r="BS107" s="51">
        <f ca="1">SUMPRODUCT($CM107:$DD107,INDIRECT(ADDRESS(BS$2,$DH$2)):INDIRECT(ADDRESS(BS$2,$DY$2)))</f>
        <v>401.31281595860003</v>
      </c>
      <c r="BT107" s="51">
        <f ca="1">SUMPRODUCT($CM107:$DD107,INDIRECT(ADDRESS(BT$2,$DH$2)):INDIRECT(ADDRESS(BT$2,$DY$2)))</f>
        <v>401.31281595860003</v>
      </c>
      <c r="BU107" s="51">
        <f ca="1">SUMPRODUCT($CM107:$DD107,INDIRECT(ADDRESS(BU$2,$DH$2)):INDIRECT(ADDRESS(BU$2,$DY$2)))</f>
        <v>401.31281595860003</v>
      </c>
      <c r="BV107" s="51">
        <f ca="1">SUMPRODUCT($CM107:$DD107,INDIRECT(ADDRESS(BV$2,$DH$2)):INDIRECT(ADDRESS(BV$2,$DY$2)))</f>
        <v>401.31281595860003</v>
      </c>
      <c r="BW107" s="51">
        <f ca="1">SUMPRODUCT($CM107:$DD107,INDIRECT(ADDRESS(BW$2,$DH$2)):INDIRECT(ADDRESS(BW$2,$DY$2)))</f>
        <v>401.31281595860003</v>
      </c>
      <c r="BX107" s="51">
        <f ca="1">SUMPRODUCT($CM107:$DD107,INDIRECT(ADDRESS(BX$2,$DH$2)):INDIRECT(ADDRESS(BX$2,$DY$2)))</f>
        <v>401.31281595860003</v>
      </c>
      <c r="BY107" s="51">
        <f ca="1">SUMPRODUCT($CM107:$DD107,INDIRECT(ADDRESS(BY$2,$DH$2)):INDIRECT(ADDRESS(BY$2,$DY$2)))</f>
        <v>401.31281595860003</v>
      </c>
      <c r="BZ107" s="51">
        <f ca="1">SUMPRODUCT($CM107:$DD107,INDIRECT(ADDRESS(BZ$2,$DH$2)):INDIRECT(ADDRESS(BZ$2,$DY$2)))</f>
        <v>401.31281595860003</v>
      </c>
      <c r="CA107" s="51">
        <f ca="1">SUMPRODUCT($CM107:$DD107,INDIRECT(ADDRESS(CA$2,$DH$2)):INDIRECT(ADDRESS(CA$2,$DY$2)))</f>
        <v>401.31281595860003</v>
      </c>
      <c r="CB107" s="51">
        <f ca="1">SUMPRODUCT($CM107:$DD107,INDIRECT(ADDRESS(CB$2,$DH$2)):INDIRECT(ADDRESS(CB$2,$DY$2)))</f>
        <v>401.31281595860003</v>
      </c>
      <c r="CC107" s="51">
        <f ca="1">SUMPRODUCT($CM107:$DD107,INDIRECT(ADDRESS(CC$2,$DH$2)):INDIRECT(ADDRESS(CC$2,$DY$2)))</f>
        <v>401.31281595860003</v>
      </c>
      <c r="CD107" s="51">
        <f ca="1">SUMPRODUCT($CM107:$DD107,INDIRECT(ADDRESS(CD$2,$DH$2)):INDIRECT(ADDRESS(CD$2,$DY$2)))</f>
        <v>401.31281595860003</v>
      </c>
      <c r="CF107" s="51">
        <f t="shared" ca="1" si="13"/>
        <v>4815.7537915031999</v>
      </c>
      <c r="CG107" s="51">
        <f t="shared" ca="1" si="13"/>
        <v>4815.7537915031999</v>
      </c>
      <c r="CH107" s="51">
        <f t="shared" ca="1" si="13"/>
        <v>4815.7537915031999</v>
      </c>
      <c r="CI107" s="51">
        <f t="shared" ca="1" si="13"/>
        <v>4815.7537915031999</v>
      </c>
      <c r="CJ107" s="51">
        <f t="shared" ca="1" si="13"/>
        <v>4815.7537915031999</v>
      </c>
      <c r="CK107" s="51">
        <f t="shared" ca="1" si="13"/>
        <v>4815.7537915031999</v>
      </c>
      <c r="CM107" s="1">
        <f>VLOOKUP($A107,Auxiliar_OPEX_CustosUnit!$A$4:$BT$129,COLUMN(Auxiliar_OPEX_CustosUnit!S$2),0)</f>
        <v>0</v>
      </c>
      <c r="CN107" s="1">
        <f>VLOOKUP($A107,Auxiliar_OPEX_CustosUnit!$A$4:$BT$129,COLUMN(Auxiliar_OPEX_CustosUnit!T$2),0)</f>
        <v>0</v>
      </c>
      <c r="CO107" s="1">
        <f>VLOOKUP($A107,Auxiliar_OPEX_CustosUnit!$A$4:$BT$129,COLUMN(Auxiliar_OPEX_CustosUnit!U$2),0)</f>
        <v>401.31281595860003</v>
      </c>
      <c r="CP107" s="1">
        <f>VLOOKUP($A107,Auxiliar_OPEX_CustosUnit!$A$4:$BT$129,COLUMN(Auxiliar_OPEX_CustosUnit!V$2),0)</f>
        <v>0</v>
      </c>
      <c r="CQ107" s="1">
        <f>VLOOKUP($A107,Auxiliar_OPEX_CustosUnit!$A$4:$BT$129,COLUMN(Auxiliar_OPEX_CustosUnit!W$2),0)</f>
        <v>0</v>
      </c>
      <c r="CR107" s="1">
        <f>VLOOKUP($A107,Auxiliar_OPEX_CustosUnit!$A$4:$BT$129,COLUMN(Auxiliar_OPEX_CustosUnit!X$2),0)</f>
        <v>0</v>
      </c>
      <c r="CS107" s="1">
        <f>VLOOKUP($A107,Auxiliar_OPEX_CustosUnit!$A$4:$BT$129,COLUMN(Auxiliar_OPEX_CustosUnit!Y$2),0)</f>
        <v>0</v>
      </c>
      <c r="CT107" s="1">
        <f>VLOOKUP($A107,Auxiliar_OPEX_CustosUnit!$A$4:$BT$129,COLUMN(Auxiliar_OPEX_CustosUnit!Z$2),0)</f>
        <v>0</v>
      </c>
      <c r="CU107" s="1">
        <f>VLOOKUP($A107,Auxiliar_OPEX_CustosUnit!$A$4:$BT$129,COLUMN(Auxiliar_OPEX_CustosUnit!AA$2),0)</f>
        <v>0</v>
      </c>
      <c r="CV107" s="1">
        <f>VLOOKUP($A107,Auxiliar_OPEX_CustosUnit!$A$4:$BT$129,COLUMN(Auxiliar_OPEX_CustosUnit!AB$2),0)</f>
        <v>0</v>
      </c>
      <c r="CW107" s="1">
        <f>VLOOKUP($A107,Auxiliar_OPEX_CustosUnit!$A$4:$BT$129,COLUMN(Auxiliar_OPEX_CustosUnit!AC$2),0)</f>
        <v>0</v>
      </c>
      <c r="CX107" s="1">
        <f>VLOOKUP($A107,Auxiliar_OPEX_CustosUnit!$A$4:$BT$129,COLUMN(Auxiliar_OPEX_CustosUnit!AD$2),0)</f>
        <v>0</v>
      </c>
      <c r="CY107" s="1">
        <f>VLOOKUP($A107,Auxiliar_OPEX_CustosUnit!$A$4:$BT$129,COLUMN(Auxiliar_OPEX_CustosUnit!AE$2),0)</f>
        <v>0</v>
      </c>
      <c r="CZ107" s="1">
        <f>VLOOKUP($A107,Auxiliar_OPEX_CustosUnit!$A$4:$BT$129,COLUMN(Auxiliar_OPEX_CustosUnit!AF$2),0)</f>
        <v>0</v>
      </c>
      <c r="DA107" s="1">
        <f>VLOOKUP($A107,Auxiliar_OPEX_CustosUnit!$A$4:$BT$129,COLUMN(Auxiliar_OPEX_CustosUnit!AG$2),0)</f>
        <v>0</v>
      </c>
      <c r="DB107" s="1">
        <f>VLOOKUP($A107,Auxiliar_OPEX_CustosUnit!$A$4:$BT$129,COLUMN(Auxiliar_OPEX_CustosUnit!AH$2),0)</f>
        <v>0</v>
      </c>
      <c r="DC107" s="1">
        <f>VLOOKUP($A107,Auxiliar_OPEX_CustosUnit!$A$4:$BT$129,COLUMN(Auxiliar_OPEX_CustosUnit!AI$2),0)</f>
        <v>0</v>
      </c>
      <c r="DD107" s="1">
        <f>VLOOKUP($A107,Auxiliar_OPEX_CustosUnit!$A$4:$BT$129,COLUMN(Auxiliar_OPEX_CustosUnit!AJ$2),0)</f>
        <v>0</v>
      </c>
    </row>
    <row r="108" spans="1:108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40.2043804694408</v>
      </c>
      <c r="E108" s="51">
        <f ca="1">SUMPRODUCT($CM108:$DD108,INDIRECT(ADDRESS(E$2,$DH$2)):INDIRECT(ADDRESS(E$2,$DY$2)))</f>
        <v>40.2043804694408</v>
      </c>
      <c r="F108" s="51">
        <f ca="1">SUMPRODUCT($CM108:$DD108,INDIRECT(ADDRESS(F$2,$DH$2)):INDIRECT(ADDRESS(F$2,$DY$2)))</f>
        <v>40.2043804694408</v>
      </c>
      <c r="G108" s="51">
        <f ca="1">SUMPRODUCT($CM108:$DD108,INDIRECT(ADDRESS(G$2,$DH$2)):INDIRECT(ADDRESS(G$2,$DY$2)))</f>
        <v>40.2043804694408</v>
      </c>
      <c r="H108" s="51">
        <f ca="1">SUMPRODUCT($CM108:$DD108,INDIRECT(ADDRESS(H$2,$DH$2)):INDIRECT(ADDRESS(H$2,$DY$2)))</f>
        <v>40.2043804694408</v>
      </c>
      <c r="I108" s="51">
        <f ca="1">SUMPRODUCT($CM108:$DD108,INDIRECT(ADDRESS(I$2,$DH$2)):INDIRECT(ADDRESS(I$2,$DY$2)))</f>
        <v>40.2043804694408</v>
      </c>
      <c r="J108" s="51">
        <f ca="1">SUMPRODUCT($CM108:$DD108,INDIRECT(ADDRESS(J$2,$DH$2)):INDIRECT(ADDRESS(J$2,$DY$2)))</f>
        <v>40.2043804694408</v>
      </c>
      <c r="K108" s="51">
        <f ca="1">SUMPRODUCT($CM108:$DD108,INDIRECT(ADDRESS(K$2,$DH$2)):INDIRECT(ADDRESS(K$2,$DY$2)))</f>
        <v>40.2043804694408</v>
      </c>
      <c r="L108" s="51">
        <f ca="1">SUMPRODUCT($CM108:$DD108,INDIRECT(ADDRESS(L$2,$DH$2)):INDIRECT(ADDRESS(L$2,$DY$2)))</f>
        <v>40.2043804694408</v>
      </c>
      <c r="M108" s="51">
        <f ca="1">SUMPRODUCT($CM108:$DD108,INDIRECT(ADDRESS(M$2,$DH$2)):INDIRECT(ADDRESS(M$2,$DY$2)))</f>
        <v>40.2043804694408</v>
      </c>
      <c r="N108" s="51">
        <f ca="1">SUMPRODUCT($CM108:$DD108,INDIRECT(ADDRESS(N$2,$DH$2)):INDIRECT(ADDRESS(N$2,$DY$2)))</f>
        <v>40.2043804694408</v>
      </c>
      <c r="O108" s="51">
        <f ca="1">SUMPRODUCT($CM108:$DD108,INDIRECT(ADDRESS(O$2,$DH$2)):INDIRECT(ADDRESS(O$2,$DY$2)))</f>
        <v>40.2043804694408</v>
      </c>
      <c r="P108" s="51">
        <f ca="1">SUMPRODUCT($CM108:$DD108,INDIRECT(ADDRESS(P$2,$DH$2)):INDIRECT(ADDRESS(P$2,$DY$2)))</f>
        <v>40.2043804694408</v>
      </c>
      <c r="Q108" s="51">
        <f ca="1">SUMPRODUCT($CM108:$DD108,INDIRECT(ADDRESS(Q$2,$DH$2)):INDIRECT(ADDRESS(Q$2,$DY$2)))</f>
        <v>40.2043804694408</v>
      </c>
      <c r="R108" s="51">
        <f ca="1">SUMPRODUCT($CM108:$DD108,INDIRECT(ADDRESS(R$2,$DH$2)):INDIRECT(ADDRESS(R$2,$DY$2)))</f>
        <v>40.2043804694408</v>
      </c>
      <c r="S108" s="51">
        <f ca="1">SUMPRODUCT($CM108:$DD108,INDIRECT(ADDRESS(S$2,$DH$2)):INDIRECT(ADDRESS(S$2,$DY$2)))</f>
        <v>40.2043804694408</v>
      </c>
      <c r="T108" s="51">
        <f ca="1">SUMPRODUCT($CM108:$DD108,INDIRECT(ADDRESS(T$2,$DH$2)):INDIRECT(ADDRESS(T$2,$DY$2)))</f>
        <v>40.2043804694408</v>
      </c>
      <c r="U108" s="51">
        <f ca="1">SUMPRODUCT($CM108:$DD108,INDIRECT(ADDRESS(U$2,$DH$2)):INDIRECT(ADDRESS(U$2,$DY$2)))</f>
        <v>40.2043804694408</v>
      </c>
      <c r="V108" s="51">
        <f ca="1">SUMPRODUCT($CM108:$DD108,INDIRECT(ADDRESS(V$2,$DH$2)):INDIRECT(ADDRESS(V$2,$DY$2)))</f>
        <v>40.2043804694408</v>
      </c>
      <c r="W108" s="51">
        <f ca="1">SUMPRODUCT($CM108:$DD108,INDIRECT(ADDRESS(W$2,$DH$2)):INDIRECT(ADDRESS(W$2,$DY$2)))</f>
        <v>40.2043804694408</v>
      </c>
      <c r="X108" s="51">
        <f ca="1">SUMPRODUCT($CM108:$DD108,INDIRECT(ADDRESS(X$2,$DH$2)):INDIRECT(ADDRESS(X$2,$DY$2)))</f>
        <v>40.2043804694408</v>
      </c>
      <c r="Y108" s="51">
        <f ca="1">SUMPRODUCT($CM108:$DD108,INDIRECT(ADDRESS(Y$2,$DH$2)):INDIRECT(ADDRESS(Y$2,$DY$2)))</f>
        <v>40.2043804694408</v>
      </c>
      <c r="Z108" s="51">
        <f ca="1">SUMPRODUCT($CM108:$DD108,INDIRECT(ADDRESS(Z$2,$DH$2)):INDIRECT(ADDRESS(Z$2,$DY$2)))</f>
        <v>40.2043804694408</v>
      </c>
      <c r="AA108" s="51">
        <f ca="1">SUMPRODUCT($CM108:$DD108,INDIRECT(ADDRESS(AA$2,$DH$2)):INDIRECT(ADDRESS(AA$2,$DY$2)))</f>
        <v>40.2043804694408</v>
      </c>
      <c r="AB108" s="51">
        <f ca="1">SUMPRODUCT($CM108:$DD108,INDIRECT(ADDRESS(AB$2,$DH$2)):INDIRECT(ADDRESS(AB$2,$DY$2)))</f>
        <v>40.2043804694408</v>
      </c>
      <c r="AC108" s="51">
        <f ca="1">SUMPRODUCT($CM108:$DD108,INDIRECT(ADDRESS(AC$2,$DH$2)):INDIRECT(ADDRESS(AC$2,$DY$2)))</f>
        <v>40.2043804694408</v>
      </c>
      <c r="AD108" s="51">
        <f ca="1">SUMPRODUCT($CM108:$DD108,INDIRECT(ADDRESS(AD$2,$DH$2)):INDIRECT(ADDRESS(AD$2,$DY$2)))</f>
        <v>40.2043804694408</v>
      </c>
      <c r="AE108" s="51">
        <f ca="1">SUMPRODUCT($CM108:$DD108,INDIRECT(ADDRESS(AE$2,$DH$2)):INDIRECT(ADDRESS(AE$2,$DY$2)))</f>
        <v>40.2043804694408</v>
      </c>
      <c r="AF108" s="51">
        <f ca="1">SUMPRODUCT($CM108:$DD108,INDIRECT(ADDRESS(AF$2,$DH$2)):INDIRECT(ADDRESS(AF$2,$DY$2)))</f>
        <v>40.2043804694408</v>
      </c>
      <c r="AG108" s="51">
        <f ca="1">SUMPRODUCT($CM108:$DD108,INDIRECT(ADDRESS(AG$2,$DH$2)):INDIRECT(ADDRESS(AG$2,$DY$2)))</f>
        <v>40.2043804694408</v>
      </c>
      <c r="AH108" s="51">
        <f ca="1">SUMPRODUCT($CM108:$DD108,INDIRECT(ADDRESS(AH$2,$DH$2)):INDIRECT(ADDRESS(AH$2,$DY$2)))</f>
        <v>40.2043804694408</v>
      </c>
      <c r="AI108" s="51">
        <f ca="1">SUMPRODUCT($CM108:$DD108,INDIRECT(ADDRESS(AI$2,$DH$2)):INDIRECT(ADDRESS(AI$2,$DY$2)))</f>
        <v>40.2043804694408</v>
      </c>
      <c r="AJ108" s="51">
        <f ca="1">SUMPRODUCT($CM108:$DD108,INDIRECT(ADDRESS(AJ$2,$DH$2)):INDIRECT(ADDRESS(AJ$2,$DY$2)))</f>
        <v>40.2043804694408</v>
      </c>
      <c r="AK108" s="51">
        <f ca="1">SUMPRODUCT($CM108:$DD108,INDIRECT(ADDRESS(AK$2,$DH$2)):INDIRECT(ADDRESS(AK$2,$DY$2)))</f>
        <v>40.2043804694408</v>
      </c>
      <c r="AL108" s="51">
        <f ca="1">SUMPRODUCT($CM108:$DD108,INDIRECT(ADDRESS(AL$2,$DH$2)):INDIRECT(ADDRESS(AL$2,$DY$2)))</f>
        <v>40.2043804694408</v>
      </c>
      <c r="AM108" s="51">
        <f ca="1">SUMPRODUCT($CM108:$DD108,INDIRECT(ADDRESS(AM$2,$DH$2)):INDIRECT(ADDRESS(AM$2,$DY$2)))</f>
        <v>40.2043804694408</v>
      </c>
      <c r="AN108" s="51">
        <f ca="1">SUMPRODUCT($CM108:$DD108,INDIRECT(ADDRESS(AN$2,$DH$2)):INDIRECT(ADDRESS(AN$2,$DY$2)))</f>
        <v>40.2043804694408</v>
      </c>
      <c r="AO108" s="51">
        <f ca="1">SUMPRODUCT($CM108:$DD108,INDIRECT(ADDRESS(AO$2,$DH$2)):INDIRECT(ADDRESS(AO$2,$DY$2)))</f>
        <v>40.2043804694408</v>
      </c>
      <c r="AP108" s="51">
        <f ca="1">SUMPRODUCT($CM108:$DD108,INDIRECT(ADDRESS(AP$2,$DH$2)):INDIRECT(ADDRESS(AP$2,$DY$2)))</f>
        <v>40.2043804694408</v>
      </c>
      <c r="AQ108" s="51">
        <f ca="1">SUMPRODUCT($CM108:$DD108,INDIRECT(ADDRESS(AQ$2,$DH$2)):INDIRECT(ADDRESS(AQ$2,$DY$2)))</f>
        <v>40.2043804694408</v>
      </c>
      <c r="AR108" s="51">
        <f ca="1">SUMPRODUCT($CM108:$DD108,INDIRECT(ADDRESS(AR$2,$DH$2)):INDIRECT(ADDRESS(AR$2,$DY$2)))</f>
        <v>40.2043804694408</v>
      </c>
      <c r="AS108" s="51">
        <f ca="1">SUMPRODUCT($CM108:$DD108,INDIRECT(ADDRESS(AS$2,$DH$2)):INDIRECT(ADDRESS(AS$2,$DY$2)))</f>
        <v>40.2043804694408</v>
      </c>
      <c r="AT108" s="51">
        <f ca="1">SUMPRODUCT($CM108:$DD108,INDIRECT(ADDRESS(AT$2,$DH$2)):INDIRECT(ADDRESS(AT$2,$DY$2)))</f>
        <v>40.2043804694408</v>
      </c>
      <c r="AU108" s="51">
        <f ca="1">SUMPRODUCT($CM108:$DD108,INDIRECT(ADDRESS(AU$2,$DH$2)):INDIRECT(ADDRESS(AU$2,$DY$2)))</f>
        <v>40.2043804694408</v>
      </c>
      <c r="AV108" s="51">
        <f ca="1">SUMPRODUCT($CM108:$DD108,INDIRECT(ADDRESS(AV$2,$DH$2)):INDIRECT(ADDRESS(AV$2,$DY$2)))</f>
        <v>40.2043804694408</v>
      </c>
      <c r="AW108" s="51">
        <f ca="1">SUMPRODUCT($CM108:$DD108,INDIRECT(ADDRESS(AW$2,$DH$2)):INDIRECT(ADDRESS(AW$2,$DY$2)))</f>
        <v>40.2043804694408</v>
      </c>
      <c r="AX108" s="51">
        <f ca="1">SUMPRODUCT($CM108:$DD108,INDIRECT(ADDRESS(AX$2,$DH$2)):INDIRECT(ADDRESS(AX$2,$DY$2)))</f>
        <v>40.2043804694408</v>
      </c>
      <c r="AY108" s="51">
        <f ca="1">SUMPRODUCT($CM108:$DD108,INDIRECT(ADDRESS(AY$2,$DH$2)):INDIRECT(ADDRESS(AY$2,$DY$2)))</f>
        <v>40.2043804694408</v>
      </c>
      <c r="AZ108" s="51">
        <f ca="1">SUMPRODUCT($CM108:$DD108,INDIRECT(ADDRESS(AZ$2,$DH$2)):INDIRECT(ADDRESS(AZ$2,$DY$2)))</f>
        <v>40.2043804694408</v>
      </c>
      <c r="BA108" s="51">
        <f ca="1">SUMPRODUCT($CM108:$DD108,INDIRECT(ADDRESS(BA$2,$DH$2)):INDIRECT(ADDRESS(BA$2,$DY$2)))</f>
        <v>40.2043804694408</v>
      </c>
      <c r="BB108" s="51">
        <f ca="1">SUMPRODUCT($CM108:$DD108,INDIRECT(ADDRESS(BB$2,$DH$2)):INDIRECT(ADDRESS(BB$2,$DY$2)))</f>
        <v>40.2043804694408</v>
      </c>
      <c r="BC108" s="51">
        <f ca="1">SUMPRODUCT($CM108:$DD108,INDIRECT(ADDRESS(BC$2,$DH$2)):INDIRECT(ADDRESS(BC$2,$DY$2)))</f>
        <v>40.2043804694408</v>
      </c>
      <c r="BD108" s="51">
        <f ca="1">SUMPRODUCT($CM108:$DD108,INDIRECT(ADDRESS(BD$2,$DH$2)):INDIRECT(ADDRESS(BD$2,$DY$2)))</f>
        <v>40.2043804694408</v>
      </c>
      <c r="BE108" s="51">
        <f ca="1">SUMPRODUCT($CM108:$DD108,INDIRECT(ADDRESS(BE$2,$DH$2)):INDIRECT(ADDRESS(BE$2,$DY$2)))</f>
        <v>40.2043804694408</v>
      </c>
      <c r="BF108" s="51">
        <f ca="1">SUMPRODUCT($CM108:$DD108,INDIRECT(ADDRESS(BF$2,$DH$2)):INDIRECT(ADDRESS(BF$2,$DY$2)))</f>
        <v>40.2043804694408</v>
      </c>
      <c r="BG108" s="51">
        <f ca="1">SUMPRODUCT($CM108:$DD108,INDIRECT(ADDRESS(BG$2,$DH$2)):INDIRECT(ADDRESS(BG$2,$DY$2)))</f>
        <v>40.2043804694408</v>
      </c>
      <c r="BH108" s="51">
        <f ca="1">SUMPRODUCT($CM108:$DD108,INDIRECT(ADDRESS(BH$2,$DH$2)):INDIRECT(ADDRESS(BH$2,$DY$2)))</f>
        <v>40.2043804694408</v>
      </c>
      <c r="BI108" s="51">
        <f ca="1">SUMPRODUCT($CM108:$DD108,INDIRECT(ADDRESS(BI$2,$DH$2)):INDIRECT(ADDRESS(BI$2,$DY$2)))</f>
        <v>40.2043804694408</v>
      </c>
      <c r="BJ108" s="51">
        <f ca="1">SUMPRODUCT($CM108:$DD108,INDIRECT(ADDRESS(BJ$2,$DH$2)):INDIRECT(ADDRESS(BJ$2,$DY$2)))</f>
        <v>40.2043804694408</v>
      </c>
      <c r="BK108" s="51">
        <f ca="1">SUMPRODUCT($CM108:$DD108,INDIRECT(ADDRESS(BK$2,$DH$2)):INDIRECT(ADDRESS(BK$2,$DY$2)))</f>
        <v>40.2043804694408</v>
      </c>
      <c r="BL108" s="51">
        <f ca="1">SUMPRODUCT($CM108:$DD108,INDIRECT(ADDRESS(BL$2,$DH$2)):INDIRECT(ADDRESS(BL$2,$DY$2)))</f>
        <v>40.2043804694408</v>
      </c>
      <c r="BM108" s="51">
        <f ca="1">SUMPRODUCT($CM108:$DD108,INDIRECT(ADDRESS(BM$2,$DH$2)):INDIRECT(ADDRESS(BM$2,$DY$2)))</f>
        <v>40.2043804694408</v>
      </c>
      <c r="BN108" s="51">
        <f ca="1">SUMPRODUCT($CM108:$DD108,INDIRECT(ADDRESS(BN$2,$DH$2)):INDIRECT(ADDRESS(BN$2,$DY$2)))</f>
        <v>40.2043804694408</v>
      </c>
      <c r="BO108" s="51">
        <f ca="1">SUMPRODUCT($CM108:$DD108,INDIRECT(ADDRESS(BO$2,$DH$2)):INDIRECT(ADDRESS(BO$2,$DY$2)))</f>
        <v>40.2043804694408</v>
      </c>
      <c r="BP108" s="51">
        <f ca="1">SUMPRODUCT($CM108:$DD108,INDIRECT(ADDRESS(BP$2,$DH$2)):INDIRECT(ADDRESS(BP$2,$DY$2)))</f>
        <v>40.2043804694408</v>
      </c>
      <c r="BQ108" s="51">
        <f ca="1">SUMPRODUCT($CM108:$DD108,INDIRECT(ADDRESS(BQ$2,$DH$2)):INDIRECT(ADDRESS(BQ$2,$DY$2)))</f>
        <v>40.2043804694408</v>
      </c>
      <c r="BR108" s="51">
        <f ca="1">SUMPRODUCT($CM108:$DD108,INDIRECT(ADDRESS(BR$2,$DH$2)):INDIRECT(ADDRESS(BR$2,$DY$2)))</f>
        <v>40.2043804694408</v>
      </c>
      <c r="BS108" s="51">
        <f ca="1">SUMPRODUCT($CM108:$DD108,INDIRECT(ADDRESS(BS$2,$DH$2)):INDIRECT(ADDRESS(BS$2,$DY$2)))</f>
        <v>40.2043804694408</v>
      </c>
      <c r="BT108" s="51">
        <f ca="1">SUMPRODUCT($CM108:$DD108,INDIRECT(ADDRESS(BT$2,$DH$2)):INDIRECT(ADDRESS(BT$2,$DY$2)))</f>
        <v>40.2043804694408</v>
      </c>
      <c r="BU108" s="51">
        <f ca="1">SUMPRODUCT($CM108:$DD108,INDIRECT(ADDRESS(BU$2,$DH$2)):INDIRECT(ADDRESS(BU$2,$DY$2)))</f>
        <v>40.2043804694408</v>
      </c>
      <c r="BV108" s="51">
        <f ca="1">SUMPRODUCT($CM108:$DD108,INDIRECT(ADDRESS(BV$2,$DH$2)):INDIRECT(ADDRESS(BV$2,$DY$2)))</f>
        <v>40.2043804694408</v>
      </c>
      <c r="BW108" s="51">
        <f ca="1">SUMPRODUCT($CM108:$DD108,INDIRECT(ADDRESS(BW$2,$DH$2)):INDIRECT(ADDRESS(BW$2,$DY$2)))</f>
        <v>40.2043804694408</v>
      </c>
      <c r="BX108" s="51">
        <f ca="1">SUMPRODUCT($CM108:$DD108,INDIRECT(ADDRESS(BX$2,$DH$2)):INDIRECT(ADDRESS(BX$2,$DY$2)))</f>
        <v>40.2043804694408</v>
      </c>
      <c r="BY108" s="51">
        <f ca="1">SUMPRODUCT($CM108:$DD108,INDIRECT(ADDRESS(BY$2,$DH$2)):INDIRECT(ADDRESS(BY$2,$DY$2)))</f>
        <v>40.2043804694408</v>
      </c>
      <c r="BZ108" s="51">
        <f ca="1">SUMPRODUCT($CM108:$DD108,INDIRECT(ADDRESS(BZ$2,$DH$2)):INDIRECT(ADDRESS(BZ$2,$DY$2)))</f>
        <v>40.2043804694408</v>
      </c>
      <c r="CA108" s="51">
        <f ca="1">SUMPRODUCT($CM108:$DD108,INDIRECT(ADDRESS(CA$2,$DH$2)):INDIRECT(ADDRESS(CA$2,$DY$2)))</f>
        <v>40.2043804694408</v>
      </c>
      <c r="CB108" s="51">
        <f ca="1">SUMPRODUCT($CM108:$DD108,INDIRECT(ADDRESS(CB$2,$DH$2)):INDIRECT(ADDRESS(CB$2,$DY$2)))</f>
        <v>40.2043804694408</v>
      </c>
      <c r="CC108" s="51">
        <f ca="1">SUMPRODUCT($CM108:$DD108,INDIRECT(ADDRESS(CC$2,$DH$2)):INDIRECT(ADDRESS(CC$2,$DY$2)))</f>
        <v>40.2043804694408</v>
      </c>
      <c r="CD108" s="51">
        <f ca="1">SUMPRODUCT($CM108:$DD108,INDIRECT(ADDRESS(CD$2,$DH$2)):INDIRECT(ADDRESS(CD$2,$DY$2)))</f>
        <v>40.2043804694408</v>
      </c>
      <c r="CF108" s="51">
        <f t="shared" ca="1" si="13"/>
        <v>482.45256563328968</v>
      </c>
      <c r="CG108" s="51">
        <f t="shared" ca="1" si="13"/>
        <v>482.45256563328968</v>
      </c>
      <c r="CH108" s="51">
        <f t="shared" ca="1" si="13"/>
        <v>482.45256563328968</v>
      </c>
      <c r="CI108" s="51">
        <f t="shared" ca="1" si="13"/>
        <v>482.45256563328968</v>
      </c>
      <c r="CJ108" s="51">
        <f t="shared" ca="1" si="13"/>
        <v>482.45256563328968</v>
      </c>
      <c r="CK108" s="51">
        <f t="shared" ca="1" si="13"/>
        <v>482.45256563328968</v>
      </c>
      <c r="CM108" s="1">
        <f>VLOOKUP($A108,Auxiliar_OPEX_CustosUnit!$A$4:$BT$129,COLUMN(Auxiliar_OPEX_CustosUnit!S$2),0)</f>
        <v>0</v>
      </c>
      <c r="CN108" s="1">
        <f>VLOOKUP($A108,Auxiliar_OPEX_CustosUnit!$A$4:$BT$129,COLUMN(Auxiliar_OPEX_CustosUnit!T$2),0)</f>
        <v>0</v>
      </c>
      <c r="CO108" s="1">
        <f>VLOOKUP($A108,Auxiliar_OPEX_CustosUnit!$A$4:$BT$129,COLUMN(Auxiliar_OPEX_CustosUnit!U$2),0)</f>
        <v>40.2043804694408</v>
      </c>
      <c r="CP108" s="1">
        <f>VLOOKUP($A108,Auxiliar_OPEX_CustosUnit!$A$4:$BT$129,COLUMN(Auxiliar_OPEX_CustosUnit!V$2),0)</f>
        <v>0</v>
      </c>
      <c r="CQ108" s="1">
        <f>VLOOKUP($A108,Auxiliar_OPEX_CustosUnit!$A$4:$BT$129,COLUMN(Auxiliar_OPEX_CustosUnit!W$2),0)</f>
        <v>0</v>
      </c>
      <c r="CR108" s="1">
        <f>VLOOKUP($A108,Auxiliar_OPEX_CustosUnit!$A$4:$BT$129,COLUMN(Auxiliar_OPEX_CustosUnit!X$2),0)</f>
        <v>0</v>
      </c>
      <c r="CS108" s="1">
        <f>VLOOKUP($A108,Auxiliar_OPEX_CustosUnit!$A$4:$BT$129,COLUMN(Auxiliar_OPEX_CustosUnit!Y$2),0)</f>
        <v>0</v>
      </c>
      <c r="CT108" s="1">
        <f>VLOOKUP($A108,Auxiliar_OPEX_CustosUnit!$A$4:$BT$129,COLUMN(Auxiliar_OPEX_CustosUnit!Z$2),0)</f>
        <v>0</v>
      </c>
      <c r="CU108" s="1">
        <f>VLOOKUP($A108,Auxiliar_OPEX_CustosUnit!$A$4:$BT$129,COLUMN(Auxiliar_OPEX_CustosUnit!AA$2),0)</f>
        <v>0</v>
      </c>
      <c r="CV108" s="1">
        <f>VLOOKUP($A108,Auxiliar_OPEX_CustosUnit!$A$4:$BT$129,COLUMN(Auxiliar_OPEX_CustosUnit!AB$2),0)</f>
        <v>0</v>
      </c>
      <c r="CW108" s="1">
        <f>VLOOKUP($A108,Auxiliar_OPEX_CustosUnit!$A$4:$BT$129,COLUMN(Auxiliar_OPEX_CustosUnit!AC$2),0)</f>
        <v>0</v>
      </c>
      <c r="CX108" s="1">
        <f>VLOOKUP($A108,Auxiliar_OPEX_CustosUnit!$A$4:$BT$129,COLUMN(Auxiliar_OPEX_CustosUnit!AD$2),0)</f>
        <v>0</v>
      </c>
      <c r="CY108" s="1">
        <f>VLOOKUP($A108,Auxiliar_OPEX_CustosUnit!$A$4:$BT$129,COLUMN(Auxiliar_OPEX_CustosUnit!AE$2),0)</f>
        <v>0</v>
      </c>
      <c r="CZ108" s="1">
        <f>VLOOKUP($A108,Auxiliar_OPEX_CustosUnit!$A$4:$BT$129,COLUMN(Auxiliar_OPEX_CustosUnit!AF$2),0)</f>
        <v>0</v>
      </c>
      <c r="DA108" s="1">
        <f>VLOOKUP($A108,Auxiliar_OPEX_CustosUnit!$A$4:$BT$129,COLUMN(Auxiliar_OPEX_CustosUnit!AG$2),0)</f>
        <v>0</v>
      </c>
      <c r="DB108" s="1">
        <f>VLOOKUP($A108,Auxiliar_OPEX_CustosUnit!$A$4:$BT$129,COLUMN(Auxiliar_OPEX_CustosUnit!AH$2),0)</f>
        <v>0</v>
      </c>
      <c r="DC108" s="1">
        <f>VLOOKUP($A108,Auxiliar_OPEX_CustosUnit!$A$4:$BT$129,COLUMN(Auxiliar_OPEX_CustosUnit!AI$2),0)</f>
        <v>0</v>
      </c>
      <c r="DD108" s="1">
        <f>VLOOKUP($A108,Auxiliar_OPEX_CustosUnit!$A$4:$BT$129,COLUMN(Auxiliar_OPEX_CustosUnit!AJ$2),0)</f>
        <v>0</v>
      </c>
    </row>
    <row r="109" spans="1:108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109.648310371202</v>
      </c>
      <c r="E109" s="51">
        <f ca="1">SUMPRODUCT($CM109:$DD109,INDIRECT(ADDRESS(E$2,$DH$2)):INDIRECT(ADDRESS(E$2,$DY$2)))</f>
        <v>109.648310371202</v>
      </c>
      <c r="F109" s="51">
        <f ca="1">SUMPRODUCT($CM109:$DD109,INDIRECT(ADDRESS(F$2,$DH$2)):INDIRECT(ADDRESS(F$2,$DY$2)))</f>
        <v>109.648310371202</v>
      </c>
      <c r="G109" s="51">
        <f ca="1">SUMPRODUCT($CM109:$DD109,INDIRECT(ADDRESS(G$2,$DH$2)):INDIRECT(ADDRESS(G$2,$DY$2)))</f>
        <v>109.648310371202</v>
      </c>
      <c r="H109" s="51">
        <f ca="1">SUMPRODUCT($CM109:$DD109,INDIRECT(ADDRESS(H$2,$DH$2)):INDIRECT(ADDRESS(H$2,$DY$2)))</f>
        <v>109.648310371202</v>
      </c>
      <c r="I109" s="51">
        <f ca="1">SUMPRODUCT($CM109:$DD109,INDIRECT(ADDRESS(I$2,$DH$2)):INDIRECT(ADDRESS(I$2,$DY$2)))</f>
        <v>109.648310371202</v>
      </c>
      <c r="J109" s="51">
        <f ca="1">SUMPRODUCT($CM109:$DD109,INDIRECT(ADDRESS(J$2,$DH$2)):INDIRECT(ADDRESS(J$2,$DY$2)))</f>
        <v>109.648310371202</v>
      </c>
      <c r="K109" s="51">
        <f ca="1">SUMPRODUCT($CM109:$DD109,INDIRECT(ADDRESS(K$2,$DH$2)):INDIRECT(ADDRESS(K$2,$DY$2)))</f>
        <v>109.648310371202</v>
      </c>
      <c r="L109" s="51">
        <f ca="1">SUMPRODUCT($CM109:$DD109,INDIRECT(ADDRESS(L$2,$DH$2)):INDIRECT(ADDRESS(L$2,$DY$2)))</f>
        <v>109.648310371202</v>
      </c>
      <c r="M109" s="51">
        <f ca="1">SUMPRODUCT($CM109:$DD109,INDIRECT(ADDRESS(M$2,$DH$2)):INDIRECT(ADDRESS(M$2,$DY$2)))</f>
        <v>109.648310371202</v>
      </c>
      <c r="N109" s="51">
        <f ca="1">SUMPRODUCT($CM109:$DD109,INDIRECT(ADDRESS(N$2,$DH$2)):INDIRECT(ADDRESS(N$2,$DY$2)))</f>
        <v>109.648310371202</v>
      </c>
      <c r="O109" s="51">
        <f ca="1">SUMPRODUCT($CM109:$DD109,INDIRECT(ADDRESS(O$2,$DH$2)):INDIRECT(ADDRESS(O$2,$DY$2)))</f>
        <v>109.648310371202</v>
      </c>
      <c r="P109" s="51">
        <f ca="1">SUMPRODUCT($CM109:$DD109,INDIRECT(ADDRESS(P$2,$DH$2)):INDIRECT(ADDRESS(P$2,$DY$2)))</f>
        <v>109.648310371202</v>
      </c>
      <c r="Q109" s="51">
        <f ca="1">SUMPRODUCT($CM109:$DD109,INDIRECT(ADDRESS(Q$2,$DH$2)):INDIRECT(ADDRESS(Q$2,$DY$2)))</f>
        <v>109.648310371202</v>
      </c>
      <c r="R109" s="51">
        <f ca="1">SUMPRODUCT($CM109:$DD109,INDIRECT(ADDRESS(R$2,$DH$2)):INDIRECT(ADDRESS(R$2,$DY$2)))</f>
        <v>109.648310371202</v>
      </c>
      <c r="S109" s="51">
        <f ca="1">SUMPRODUCT($CM109:$DD109,INDIRECT(ADDRESS(S$2,$DH$2)):INDIRECT(ADDRESS(S$2,$DY$2)))</f>
        <v>109.648310371202</v>
      </c>
      <c r="T109" s="51">
        <f ca="1">SUMPRODUCT($CM109:$DD109,INDIRECT(ADDRESS(T$2,$DH$2)):INDIRECT(ADDRESS(T$2,$DY$2)))</f>
        <v>109.648310371202</v>
      </c>
      <c r="U109" s="51">
        <f ca="1">SUMPRODUCT($CM109:$DD109,INDIRECT(ADDRESS(U$2,$DH$2)):INDIRECT(ADDRESS(U$2,$DY$2)))</f>
        <v>109.648310371202</v>
      </c>
      <c r="V109" s="51">
        <f ca="1">SUMPRODUCT($CM109:$DD109,INDIRECT(ADDRESS(V$2,$DH$2)):INDIRECT(ADDRESS(V$2,$DY$2)))</f>
        <v>109.648310371202</v>
      </c>
      <c r="W109" s="51">
        <f ca="1">SUMPRODUCT($CM109:$DD109,INDIRECT(ADDRESS(W$2,$DH$2)):INDIRECT(ADDRESS(W$2,$DY$2)))</f>
        <v>109.648310371202</v>
      </c>
      <c r="X109" s="51">
        <f ca="1">SUMPRODUCT($CM109:$DD109,INDIRECT(ADDRESS(X$2,$DH$2)):INDIRECT(ADDRESS(X$2,$DY$2)))</f>
        <v>109.648310371202</v>
      </c>
      <c r="Y109" s="51">
        <f ca="1">SUMPRODUCT($CM109:$DD109,INDIRECT(ADDRESS(Y$2,$DH$2)):INDIRECT(ADDRESS(Y$2,$DY$2)))</f>
        <v>109.648310371202</v>
      </c>
      <c r="Z109" s="51">
        <f ca="1">SUMPRODUCT($CM109:$DD109,INDIRECT(ADDRESS(Z$2,$DH$2)):INDIRECT(ADDRESS(Z$2,$DY$2)))</f>
        <v>109.648310371202</v>
      </c>
      <c r="AA109" s="51">
        <f ca="1">SUMPRODUCT($CM109:$DD109,INDIRECT(ADDRESS(AA$2,$DH$2)):INDIRECT(ADDRESS(AA$2,$DY$2)))</f>
        <v>109.648310371202</v>
      </c>
      <c r="AB109" s="51">
        <f ca="1">SUMPRODUCT($CM109:$DD109,INDIRECT(ADDRESS(AB$2,$DH$2)):INDIRECT(ADDRESS(AB$2,$DY$2)))</f>
        <v>109.648310371202</v>
      </c>
      <c r="AC109" s="51">
        <f ca="1">SUMPRODUCT($CM109:$DD109,INDIRECT(ADDRESS(AC$2,$DH$2)):INDIRECT(ADDRESS(AC$2,$DY$2)))</f>
        <v>109.648310371202</v>
      </c>
      <c r="AD109" s="51">
        <f ca="1">SUMPRODUCT($CM109:$DD109,INDIRECT(ADDRESS(AD$2,$DH$2)):INDIRECT(ADDRESS(AD$2,$DY$2)))</f>
        <v>109.648310371202</v>
      </c>
      <c r="AE109" s="51">
        <f ca="1">SUMPRODUCT($CM109:$DD109,INDIRECT(ADDRESS(AE$2,$DH$2)):INDIRECT(ADDRESS(AE$2,$DY$2)))</f>
        <v>109.648310371202</v>
      </c>
      <c r="AF109" s="51">
        <f ca="1">SUMPRODUCT($CM109:$DD109,INDIRECT(ADDRESS(AF$2,$DH$2)):INDIRECT(ADDRESS(AF$2,$DY$2)))</f>
        <v>109.648310371202</v>
      </c>
      <c r="AG109" s="51">
        <f ca="1">SUMPRODUCT($CM109:$DD109,INDIRECT(ADDRESS(AG$2,$DH$2)):INDIRECT(ADDRESS(AG$2,$DY$2)))</f>
        <v>109.648310371202</v>
      </c>
      <c r="AH109" s="51">
        <f ca="1">SUMPRODUCT($CM109:$DD109,INDIRECT(ADDRESS(AH$2,$DH$2)):INDIRECT(ADDRESS(AH$2,$DY$2)))</f>
        <v>109.648310371202</v>
      </c>
      <c r="AI109" s="51">
        <f ca="1">SUMPRODUCT($CM109:$DD109,INDIRECT(ADDRESS(AI$2,$DH$2)):INDIRECT(ADDRESS(AI$2,$DY$2)))</f>
        <v>109.648310371202</v>
      </c>
      <c r="AJ109" s="51">
        <f ca="1">SUMPRODUCT($CM109:$DD109,INDIRECT(ADDRESS(AJ$2,$DH$2)):INDIRECT(ADDRESS(AJ$2,$DY$2)))</f>
        <v>109.648310371202</v>
      </c>
      <c r="AK109" s="51">
        <f ca="1">SUMPRODUCT($CM109:$DD109,INDIRECT(ADDRESS(AK$2,$DH$2)):INDIRECT(ADDRESS(AK$2,$DY$2)))</f>
        <v>109.648310371202</v>
      </c>
      <c r="AL109" s="51">
        <f ca="1">SUMPRODUCT($CM109:$DD109,INDIRECT(ADDRESS(AL$2,$DH$2)):INDIRECT(ADDRESS(AL$2,$DY$2)))</f>
        <v>109.648310371202</v>
      </c>
      <c r="AM109" s="51">
        <f ca="1">SUMPRODUCT($CM109:$DD109,INDIRECT(ADDRESS(AM$2,$DH$2)):INDIRECT(ADDRESS(AM$2,$DY$2)))</f>
        <v>109.648310371202</v>
      </c>
      <c r="AN109" s="51">
        <f ca="1">SUMPRODUCT($CM109:$DD109,INDIRECT(ADDRESS(AN$2,$DH$2)):INDIRECT(ADDRESS(AN$2,$DY$2)))</f>
        <v>109.648310371202</v>
      </c>
      <c r="AO109" s="51">
        <f ca="1">SUMPRODUCT($CM109:$DD109,INDIRECT(ADDRESS(AO$2,$DH$2)):INDIRECT(ADDRESS(AO$2,$DY$2)))</f>
        <v>109.648310371202</v>
      </c>
      <c r="AP109" s="51">
        <f ca="1">SUMPRODUCT($CM109:$DD109,INDIRECT(ADDRESS(AP$2,$DH$2)):INDIRECT(ADDRESS(AP$2,$DY$2)))</f>
        <v>109.648310371202</v>
      </c>
      <c r="AQ109" s="51">
        <f ca="1">SUMPRODUCT($CM109:$DD109,INDIRECT(ADDRESS(AQ$2,$DH$2)):INDIRECT(ADDRESS(AQ$2,$DY$2)))</f>
        <v>109.648310371202</v>
      </c>
      <c r="AR109" s="51">
        <f ca="1">SUMPRODUCT($CM109:$DD109,INDIRECT(ADDRESS(AR$2,$DH$2)):INDIRECT(ADDRESS(AR$2,$DY$2)))</f>
        <v>109.648310371202</v>
      </c>
      <c r="AS109" s="51">
        <f ca="1">SUMPRODUCT($CM109:$DD109,INDIRECT(ADDRESS(AS$2,$DH$2)):INDIRECT(ADDRESS(AS$2,$DY$2)))</f>
        <v>109.648310371202</v>
      </c>
      <c r="AT109" s="51">
        <f ca="1">SUMPRODUCT($CM109:$DD109,INDIRECT(ADDRESS(AT$2,$DH$2)):INDIRECT(ADDRESS(AT$2,$DY$2)))</f>
        <v>109.648310371202</v>
      </c>
      <c r="AU109" s="51">
        <f ca="1">SUMPRODUCT($CM109:$DD109,INDIRECT(ADDRESS(AU$2,$DH$2)):INDIRECT(ADDRESS(AU$2,$DY$2)))</f>
        <v>109.648310371202</v>
      </c>
      <c r="AV109" s="51">
        <f ca="1">SUMPRODUCT($CM109:$DD109,INDIRECT(ADDRESS(AV$2,$DH$2)):INDIRECT(ADDRESS(AV$2,$DY$2)))</f>
        <v>109.648310371202</v>
      </c>
      <c r="AW109" s="51">
        <f ca="1">SUMPRODUCT($CM109:$DD109,INDIRECT(ADDRESS(AW$2,$DH$2)):INDIRECT(ADDRESS(AW$2,$DY$2)))</f>
        <v>109.648310371202</v>
      </c>
      <c r="AX109" s="51">
        <f ca="1">SUMPRODUCT($CM109:$DD109,INDIRECT(ADDRESS(AX$2,$DH$2)):INDIRECT(ADDRESS(AX$2,$DY$2)))</f>
        <v>109.648310371202</v>
      </c>
      <c r="AY109" s="51">
        <f ca="1">SUMPRODUCT($CM109:$DD109,INDIRECT(ADDRESS(AY$2,$DH$2)):INDIRECT(ADDRESS(AY$2,$DY$2)))</f>
        <v>109.648310371202</v>
      </c>
      <c r="AZ109" s="51">
        <f ca="1">SUMPRODUCT($CM109:$DD109,INDIRECT(ADDRESS(AZ$2,$DH$2)):INDIRECT(ADDRESS(AZ$2,$DY$2)))</f>
        <v>109.648310371202</v>
      </c>
      <c r="BA109" s="51">
        <f ca="1">SUMPRODUCT($CM109:$DD109,INDIRECT(ADDRESS(BA$2,$DH$2)):INDIRECT(ADDRESS(BA$2,$DY$2)))</f>
        <v>109.648310371202</v>
      </c>
      <c r="BB109" s="51">
        <f ca="1">SUMPRODUCT($CM109:$DD109,INDIRECT(ADDRESS(BB$2,$DH$2)):INDIRECT(ADDRESS(BB$2,$DY$2)))</f>
        <v>109.648310371202</v>
      </c>
      <c r="BC109" s="51">
        <f ca="1">SUMPRODUCT($CM109:$DD109,INDIRECT(ADDRESS(BC$2,$DH$2)):INDIRECT(ADDRESS(BC$2,$DY$2)))</f>
        <v>109.648310371202</v>
      </c>
      <c r="BD109" s="51">
        <f ca="1">SUMPRODUCT($CM109:$DD109,INDIRECT(ADDRESS(BD$2,$DH$2)):INDIRECT(ADDRESS(BD$2,$DY$2)))</f>
        <v>109.648310371202</v>
      </c>
      <c r="BE109" s="51">
        <f ca="1">SUMPRODUCT($CM109:$DD109,INDIRECT(ADDRESS(BE$2,$DH$2)):INDIRECT(ADDRESS(BE$2,$DY$2)))</f>
        <v>109.648310371202</v>
      </c>
      <c r="BF109" s="51">
        <f ca="1">SUMPRODUCT($CM109:$DD109,INDIRECT(ADDRESS(BF$2,$DH$2)):INDIRECT(ADDRESS(BF$2,$DY$2)))</f>
        <v>109.648310371202</v>
      </c>
      <c r="BG109" s="51">
        <f ca="1">SUMPRODUCT($CM109:$DD109,INDIRECT(ADDRESS(BG$2,$DH$2)):INDIRECT(ADDRESS(BG$2,$DY$2)))</f>
        <v>109.648310371202</v>
      </c>
      <c r="BH109" s="51">
        <f ca="1">SUMPRODUCT($CM109:$DD109,INDIRECT(ADDRESS(BH$2,$DH$2)):INDIRECT(ADDRESS(BH$2,$DY$2)))</f>
        <v>109.648310371202</v>
      </c>
      <c r="BI109" s="51">
        <f ca="1">SUMPRODUCT($CM109:$DD109,INDIRECT(ADDRESS(BI$2,$DH$2)):INDIRECT(ADDRESS(BI$2,$DY$2)))</f>
        <v>109.648310371202</v>
      </c>
      <c r="BJ109" s="51">
        <f ca="1">SUMPRODUCT($CM109:$DD109,INDIRECT(ADDRESS(BJ$2,$DH$2)):INDIRECT(ADDRESS(BJ$2,$DY$2)))</f>
        <v>109.648310371202</v>
      </c>
      <c r="BK109" s="51">
        <f ca="1">SUMPRODUCT($CM109:$DD109,INDIRECT(ADDRESS(BK$2,$DH$2)):INDIRECT(ADDRESS(BK$2,$DY$2)))</f>
        <v>109.648310371202</v>
      </c>
      <c r="BL109" s="51">
        <f ca="1">SUMPRODUCT($CM109:$DD109,INDIRECT(ADDRESS(BL$2,$DH$2)):INDIRECT(ADDRESS(BL$2,$DY$2)))</f>
        <v>109.648310371202</v>
      </c>
      <c r="BM109" s="51">
        <f ca="1">SUMPRODUCT($CM109:$DD109,INDIRECT(ADDRESS(BM$2,$DH$2)):INDIRECT(ADDRESS(BM$2,$DY$2)))</f>
        <v>109.648310371202</v>
      </c>
      <c r="BN109" s="51">
        <f ca="1">SUMPRODUCT($CM109:$DD109,INDIRECT(ADDRESS(BN$2,$DH$2)):INDIRECT(ADDRESS(BN$2,$DY$2)))</f>
        <v>109.648310371202</v>
      </c>
      <c r="BO109" s="51">
        <f ca="1">SUMPRODUCT($CM109:$DD109,INDIRECT(ADDRESS(BO$2,$DH$2)):INDIRECT(ADDRESS(BO$2,$DY$2)))</f>
        <v>109.648310371202</v>
      </c>
      <c r="BP109" s="51">
        <f ca="1">SUMPRODUCT($CM109:$DD109,INDIRECT(ADDRESS(BP$2,$DH$2)):INDIRECT(ADDRESS(BP$2,$DY$2)))</f>
        <v>109.648310371202</v>
      </c>
      <c r="BQ109" s="51">
        <f ca="1">SUMPRODUCT($CM109:$DD109,INDIRECT(ADDRESS(BQ$2,$DH$2)):INDIRECT(ADDRESS(BQ$2,$DY$2)))</f>
        <v>109.648310371202</v>
      </c>
      <c r="BR109" s="51">
        <f ca="1">SUMPRODUCT($CM109:$DD109,INDIRECT(ADDRESS(BR$2,$DH$2)):INDIRECT(ADDRESS(BR$2,$DY$2)))</f>
        <v>109.648310371202</v>
      </c>
      <c r="BS109" s="51">
        <f ca="1">SUMPRODUCT($CM109:$DD109,INDIRECT(ADDRESS(BS$2,$DH$2)):INDIRECT(ADDRESS(BS$2,$DY$2)))</f>
        <v>109.648310371202</v>
      </c>
      <c r="BT109" s="51">
        <f ca="1">SUMPRODUCT($CM109:$DD109,INDIRECT(ADDRESS(BT$2,$DH$2)):INDIRECT(ADDRESS(BT$2,$DY$2)))</f>
        <v>109.648310371202</v>
      </c>
      <c r="BU109" s="51">
        <f ca="1">SUMPRODUCT($CM109:$DD109,INDIRECT(ADDRESS(BU$2,$DH$2)):INDIRECT(ADDRESS(BU$2,$DY$2)))</f>
        <v>109.648310371202</v>
      </c>
      <c r="BV109" s="51">
        <f ca="1">SUMPRODUCT($CM109:$DD109,INDIRECT(ADDRESS(BV$2,$DH$2)):INDIRECT(ADDRESS(BV$2,$DY$2)))</f>
        <v>109.648310371202</v>
      </c>
      <c r="BW109" s="51">
        <f ca="1">SUMPRODUCT($CM109:$DD109,INDIRECT(ADDRESS(BW$2,$DH$2)):INDIRECT(ADDRESS(BW$2,$DY$2)))</f>
        <v>109.648310371202</v>
      </c>
      <c r="BX109" s="51">
        <f ca="1">SUMPRODUCT($CM109:$DD109,INDIRECT(ADDRESS(BX$2,$DH$2)):INDIRECT(ADDRESS(BX$2,$DY$2)))</f>
        <v>109.648310371202</v>
      </c>
      <c r="BY109" s="51">
        <f ca="1">SUMPRODUCT($CM109:$DD109,INDIRECT(ADDRESS(BY$2,$DH$2)):INDIRECT(ADDRESS(BY$2,$DY$2)))</f>
        <v>109.648310371202</v>
      </c>
      <c r="BZ109" s="51">
        <f ca="1">SUMPRODUCT($CM109:$DD109,INDIRECT(ADDRESS(BZ$2,$DH$2)):INDIRECT(ADDRESS(BZ$2,$DY$2)))</f>
        <v>109.648310371202</v>
      </c>
      <c r="CA109" s="51">
        <f ca="1">SUMPRODUCT($CM109:$DD109,INDIRECT(ADDRESS(CA$2,$DH$2)):INDIRECT(ADDRESS(CA$2,$DY$2)))</f>
        <v>109.648310371202</v>
      </c>
      <c r="CB109" s="51">
        <f ca="1">SUMPRODUCT($CM109:$DD109,INDIRECT(ADDRESS(CB$2,$DH$2)):INDIRECT(ADDRESS(CB$2,$DY$2)))</f>
        <v>109.648310371202</v>
      </c>
      <c r="CC109" s="51">
        <f ca="1">SUMPRODUCT($CM109:$DD109,INDIRECT(ADDRESS(CC$2,$DH$2)):INDIRECT(ADDRESS(CC$2,$DY$2)))</f>
        <v>109.648310371202</v>
      </c>
      <c r="CD109" s="51">
        <f ca="1">SUMPRODUCT($CM109:$DD109,INDIRECT(ADDRESS(CD$2,$DH$2)):INDIRECT(ADDRESS(CD$2,$DY$2)))</f>
        <v>109.648310371202</v>
      </c>
      <c r="CF109" s="51">
        <f t="shared" ca="1" si="13"/>
        <v>1315.779724454424</v>
      </c>
      <c r="CG109" s="51">
        <f t="shared" ca="1" si="13"/>
        <v>1315.779724454424</v>
      </c>
      <c r="CH109" s="51">
        <f t="shared" ca="1" si="13"/>
        <v>1315.779724454424</v>
      </c>
      <c r="CI109" s="51">
        <f t="shared" ca="1" si="13"/>
        <v>1315.779724454424</v>
      </c>
      <c r="CJ109" s="51">
        <f t="shared" ca="1" si="13"/>
        <v>1315.779724454424</v>
      </c>
      <c r="CK109" s="51">
        <f t="shared" ca="1" si="13"/>
        <v>1315.779724454424</v>
      </c>
      <c r="CM109" s="1">
        <f>VLOOKUP($A109,Auxiliar_OPEX_CustosUnit!$A$4:$BT$129,COLUMN(Auxiliar_OPEX_CustosUnit!S$2),0)</f>
        <v>0</v>
      </c>
      <c r="CN109" s="1">
        <f>VLOOKUP($A109,Auxiliar_OPEX_CustosUnit!$A$4:$BT$129,COLUMN(Auxiliar_OPEX_CustosUnit!T$2),0)</f>
        <v>0</v>
      </c>
      <c r="CO109" s="1">
        <f>VLOOKUP($A109,Auxiliar_OPEX_CustosUnit!$A$4:$BT$129,COLUMN(Auxiliar_OPEX_CustosUnit!U$2),0)</f>
        <v>109.648310371202</v>
      </c>
      <c r="CP109" s="1">
        <f>VLOOKUP($A109,Auxiliar_OPEX_CustosUnit!$A$4:$BT$129,COLUMN(Auxiliar_OPEX_CustosUnit!V$2),0)</f>
        <v>0</v>
      </c>
      <c r="CQ109" s="1">
        <f>VLOOKUP($A109,Auxiliar_OPEX_CustosUnit!$A$4:$BT$129,COLUMN(Auxiliar_OPEX_CustosUnit!W$2),0)</f>
        <v>0</v>
      </c>
      <c r="CR109" s="1">
        <f>VLOOKUP($A109,Auxiliar_OPEX_CustosUnit!$A$4:$BT$129,COLUMN(Auxiliar_OPEX_CustosUnit!X$2),0)</f>
        <v>0</v>
      </c>
      <c r="CS109" s="1">
        <f>VLOOKUP($A109,Auxiliar_OPEX_CustosUnit!$A$4:$BT$129,COLUMN(Auxiliar_OPEX_CustosUnit!Y$2),0)</f>
        <v>0</v>
      </c>
      <c r="CT109" s="1">
        <f>VLOOKUP($A109,Auxiliar_OPEX_CustosUnit!$A$4:$BT$129,COLUMN(Auxiliar_OPEX_CustosUnit!Z$2),0)</f>
        <v>0</v>
      </c>
      <c r="CU109" s="1">
        <f>VLOOKUP($A109,Auxiliar_OPEX_CustosUnit!$A$4:$BT$129,COLUMN(Auxiliar_OPEX_CustosUnit!AA$2),0)</f>
        <v>0</v>
      </c>
      <c r="CV109" s="1">
        <f>VLOOKUP($A109,Auxiliar_OPEX_CustosUnit!$A$4:$BT$129,COLUMN(Auxiliar_OPEX_CustosUnit!AB$2),0)</f>
        <v>0</v>
      </c>
      <c r="CW109" s="1">
        <f>VLOOKUP($A109,Auxiliar_OPEX_CustosUnit!$A$4:$BT$129,COLUMN(Auxiliar_OPEX_CustosUnit!AC$2),0)</f>
        <v>0</v>
      </c>
      <c r="CX109" s="1">
        <f>VLOOKUP($A109,Auxiliar_OPEX_CustosUnit!$A$4:$BT$129,COLUMN(Auxiliar_OPEX_CustosUnit!AD$2),0)</f>
        <v>0</v>
      </c>
      <c r="CY109" s="1">
        <f>VLOOKUP($A109,Auxiliar_OPEX_CustosUnit!$A$4:$BT$129,COLUMN(Auxiliar_OPEX_CustosUnit!AE$2),0)</f>
        <v>0</v>
      </c>
      <c r="CZ109" s="1">
        <f>VLOOKUP($A109,Auxiliar_OPEX_CustosUnit!$A$4:$BT$129,COLUMN(Auxiliar_OPEX_CustosUnit!AF$2),0)</f>
        <v>0</v>
      </c>
      <c r="DA109" s="1">
        <f>VLOOKUP($A109,Auxiliar_OPEX_CustosUnit!$A$4:$BT$129,COLUMN(Auxiliar_OPEX_CustosUnit!AG$2),0)</f>
        <v>0</v>
      </c>
      <c r="DB109" s="1">
        <f>VLOOKUP($A109,Auxiliar_OPEX_CustosUnit!$A$4:$BT$129,COLUMN(Auxiliar_OPEX_CustosUnit!AH$2),0)</f>
        <v>0</v>
      </c>
      <c r="DC109" s="1">
        <f>VLOOKUP($A109,Auxiliar_OPEX_CustosUnit!$A$4:$BT$129,COLUMN(Auxiliar_OPEX_CustosUnit!AI$2),0)</f>
        <v>0</v>
      </c>
      <c r="DD109" s="1">
        <f>VLOOKUP($A109,Auxiliar_OPEX_CustosUnit!$A$4:$BT$129,COLUMN(Auxiliar_OPEX_CustosUnit!AJ$2),0)</f>
        <v>0</v>
      </c>
    </row>
    <row r="110" spans="1:108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3"/>
        <v>0</v>
      </c>
      <c r="CG110" s="51">
        <f t="shared" ca="1" si="13"/>
        <v>0</v>
      </c>
      <c r="CH110" s="51">
        <f t="shared" ca="1" si="13"/>
        <v>0</v>
      </c>
      <c r="CI110" s="51">
        <f t="shared" ca="1" si="13"/>
        <v>0</v>
      </c>
      <c r="CJ110" s="51">
        <f t="shared" ca="1" si="13"/>
        <v>0</v>
      </c>
      <c r="CK110" s="51">
        <f t="shared" ca="1" si="13"/>
        <v>0</v>
      </c>
      <c r="CM110" s="1" t="str">
        <f>VLOOKUP($A110,Auxiliar_OPEX_CustosUnit!$A$4:$BT$129,COLUMN(Auxiliar_OPEX_CustosUnit!S$2),0)</f>
        <v/>
      </c>
      <c r="CN110" s="1" t="str">
        <f>VLOOKUP($A110,Auxiliar_OPEX_CustosUnit!$A$4:$BT$129,COLUMN(Auxiliar_OPEX_CustosUnit!T$2),0)</f>
        <v/>
      </c>
      <c r="CO110" s="1" t="str">
        <f>VLOOKUP($A110,Auxiliar_OPEX_CustosUnit!$A$4:$BT$129,COLUMN(Auxiliar_OPEX_CustosUnit!U$2),0)</f>
        <v/>
      </c>
      <c r="CP110" s="1" t="str">
        <f>VLOOKUP($A110,Auxiliar_OPEX_CustosUnit!$A$4:$BT$129,COLUMN(Auxiliar_OPEX_CustosUnit!V$2),0)</f>
        <v/>
      </c>
      <c r="CQ110" s="1" t="str">
        <f>VLOOKUP($A110,Auxiliar_OPEX_CustosUnit!$A$4:$BT$129,COLUMN(Auxiliar_OPEX_CustosUnit!W$2),0)</f>
        <v/>
      </c>
      <c r="CR110" s="1" t="str">
        <f>VLOOKUP($A110,Auxiliar_OPEX_CustosUnit!$A$4:$BT$129,COLUMN(Auxiliar_OPEX_CustosUnit!X$2),0)</f>
        <v/>
      </c>
      <c r="CS110" s="1" t="str">
        <f>VLOOKUP($A110,Auxiliar_OPEX_CustosUnit!$A$4:$BT$129,COLUMN(Auxiliar_OPEX_CustosUnit!Y$2),0)</f>
        <v/>
      </c>
      <c r="CT110" s="1" t="str">
        <f>VLOOKUP($A110,Auxiliar_OPEX_CustosUnit!$A$4:$BT$129,COLUMN(Auxiliar_OPEX_CustosUnit!Z$2),0)</f>
        <v/>
      </c>
      <c r="CU110" s="1" t="str">
        <f>VLOOKUP($A110,Auxiliar_OPEX_CustosUnit!$A$4:$BT$129,COLUMN(Auxiliar_OPEX_CustosUnit!AA$2),0)</f>
        <v/>
      </c>
      <c r="CV110" s="1" t="str">
        <f>VLOOKUP($A110,Auxiliar_OPEX_CustosUnit!$A$4:$BT$129,COLUMN(Auxiliar_OPEX_CustosUnit!AB$2),0)</f>
        <v/>
      </c>
      <c r="CW110" s="1" t="str">
        <f>VLOOKUP($A110,Auxiliar_OPEX_CustosUnit!$A$4:$BT$129,COLUMN(Auxiliar_OPEX_CustosUnit!AC$2),0)</f>
        <v/>
      </c>
      <c r="CX110" s="1" t="str">
        <f>VLOOKUP($A110,Auxiliar_OPEX_CustosUnit!$A$4:$BT$129,COLUMN(Auxiliar_OPEX_CustosUnit!AD$2),0)</f>
        <v/>
      </c>
      <c r="CY110" s="1" t="str">
        <f>VLOOKUP($A110,Auxiliar_OPEX_CustosUnit!$A$4:$BT$129,COLUMN(Auxiliar_OPEX_CustosUnit!AE$2),0)</f>
        <v/>
      </c>
      <c r="CZ110" s="1" t="str">
        <f>VLOOKUP($A110,Auxiliar_OPEX_CustosUnit!$A$4:$BT$129,COLUMN(Auxiliar_OPEX_CustosUnit!AF$2),0)</f>
        <v/>
      </c>
      <c r="DA110" s="1" t="str">
        <f>VLOOKUP($A110,Auxiliar_OPEX_CustosUnit!$A$4:$BT$129,COLUMN(Auxiliar_OPEX_CustosUnit!AG$2),0)</f>
        <v/>
      </c>
      <c r="DB110" s="1" t="str">
        <f>VLOOKUP($A110,Auxiliar_OPEX_CustosUnit!$A$4:$BT$129,COLUMN(Auxiliar_OPEX_CustosUnit!AH$2),0)</f>
        <v/>
      </c>
      <c r="DC110" s="1" t="str">
        <f>VLOOKUP($A110,Auxiliar_OPEX_CustosUnit!$A$4:$BT$129,COLUMN(Auxiliar_OPEX_CustosUnit!AI$2),0)</f>
        <v/>
      </c>
      <c r="DD110" s="1" t="str">
        <f>VLOOKUP($A110,Auxiliar_OPEX_CustosUnit!$A$4:$BT$129,COLUMN(Auxiliar_OPEX_CustosUnit!AJ$2),0)</f>
        <v/>
      </c>
    </row>
    <row r="111" spans="1:108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3"/>
        <v>0</v>
      </c>
      <c r="CG111" s="51">
        <f t="shared" ca="1" si="13"/>
        <v>0</v>
      </c>
      <c r="CH111" s="51">
        <f t="shared" ca="1" si="13"/>
        <v>0</v>
      </c>
      <c r="CI111" s="51">
        <f t="shared" ca="1" si="13"/>
        <v>0</v>
      </c>
      <c r="CJ111" s="51">
        <f t="shared" ca="1" si="13"/>
        <v>0</v>
      </c>
      <c r="CK111" s="51">
        <f t="shared" ca="1" si="13"/>
        <v>0</v>
      </c>
      <c r="CM111" s="1" t="str">
        <f>VLOOKUP($A111,Auxiliar_OPEX_CustosUnit!$A$4:$BT$129,COLUMN(Auxiliar_OPEX_CustosUnit!S$2),0)</f>
        <v/>
      </c>
      <c r="CN111" s="1" t="str">
        <f>VLOOKUP($A111,Auxiliar_OPEX_CustosUnit!$A$4:$BT$129,COLUMN(Auxiliar_OPEX_CustosUnit!T$2),0)</f>
        <v/>
      </c>
      <c r="CO111" s="1" t="str">
        <f>VLOOKUP($A111,Auxiliar_OPEX_CustosUnit!$A$4:$BT$129,COLUMN(Auxiliar_OPEX_CustosUnit!U$2),0)</f>
        <v/>
      </c>
      <c r="CP111" s="1" t="str">
        <f>VLOOKUP($A111,Auxiliar_OPEX_CustosUnit!$A$4:$BT$129,COLUMN(Auxiliar_OPEX_CustosUnit!V$2),0)</f>
        <v/>
      </c>
      <c r="CQ111" s="1" t="str">
        <f>VLOOKUP($A111,Auxiliar_OPEX_CustosUnit!$A$4:$BT$129,COLUMN(Auxiliar_OPEX_CustosUnit!W$2),0)</f>
        <v/>
      </c>
      <c r="CR111" s="1" t="str">
        <f>VLOOKUP($A111,Auxiliar_OPEX_CustosUnit!$A$4:$BT$129,COLUMN(Auxiliar_OPEX_CustosUnit!X$2),0)</f>
        <v/>
      </c>
      <c r="CS111" s="1" t="str">
        <f>VLOOKUP($A111,Auxiliar_OPEX_CustosUnit!$A$4:$BT$129,COLUMN(Auxiliar_OPEX_CustosUnit!Y$2),0)</f>
        <v/>
      </c>
      <c r="CT111" s="1" t="str">
        <f>VLOOKUP($A111,Auxiliar_OPEX_CustosUnit!$A$4:$BT$129,COLUMN(Auxiliar_OPEX_CustosUnit!Z$2),0)</f>
        <v/>
      </c>
      <c r="CU111" s="1" t="str">
        <f>VLOOKUP($A111,Auxiliar_OPEX_CustosUnit!$A$4:$BT$129,COLUMN(Auxiliar_OPEX_CustosUnit!AA$2),0)</f>
        <v/>
      </c>
      <c r="CV111" s="1" t="str">
        <f>VLOOKUP($A111,Auxiliar_OPEX_CustosUnit!$A$4:$BT$129,COLUMN(Auxiliar_OPEX_CustosUnit!AB$2),0)</f>
        <v/>
      </c>
      <c r="CW111" s="1" t="str">
        <f>VLOOKUP($A111,Auxiliar_OPEX_CustosUnit!$A$4:$BT$129,COLUMN(Auxiliar_OPEX_CustosUnit!AC$2),0)</f>
        <v/>
      </c>
      <c r="CX111" s="1" t="str">
        <f>VLOOKUP($A111,Auxiliar_OPEX_CustosUnit!$A$4:$BT$129,COLUMN(Auxiliar_OPEX_CustosUnit!AD$2),0)</f>
        <v/>
      </c>
      <c r="CY111" s="1" t="str">
        <f>VLOOKUP($A111,Auxiliar_OPEX_CustosUnit!$A$4:$BT$129,COLUMN(Auxiliar_OPEX_CustosUnit!AE$2),0)</f>
        <v/>
      </c>
      <c r="CZ111" s="1" t="str">
        <f>VLOOKUP($A111,Auxiliar_OPEX_CustosUnit!$A$4:$BT$129,COLUMN(Auxiliar_OPEX_CustosUnit!AF$2),0)</f>
        <v/>
      </c>
      <c r="DA111" s="1" t="str">
        <f>VLOOKUP($A111,Auxiliar_OPEX_CustosUnit!$A$4:$BT$129,COLUMN(Auxiliar_OPEX_CustosUnit!AG$2),0)</f>
        <v/>
      </c>
      <c r="DB111" s="1" t="str">
        <f>VLOOKUP($A111,Auxiliar_OPEX_CustosUnit!$A$4:$BT$129,COLUMN(Auxiliar_OPEX_CustosUnit!AH$2),0)</f>
        <v/>
      </c>
      <c r="DC111" s="1" t="str">
        <f>VLOOKUP($A111,Auxiliar_OPEX_CustosUnit!$A$4:$BT$129,COLUMN(Auxiliar_OPEX_CustosUnit!AI$2),0)</f>
        <v/>
      </c>
      <c r="DD111" s="1" t="str">
        <f>VLOOKUP($A111,Auxiliar_OPEX_CustosUnit!$A$4:$BT$129,COLUMN(Auxiliar_OPEX_CustosUnit!AJ$2),0)</f>
        <v/>
      </c>
    </row>
    <row r="112" spans="1:108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1950.3693207277499</v>
      </c>
      <c r="E112" s="51">
        <f ca="1">SUMPRODUCT($CM112:$DD112,INDIRECT(ADDRESS(E$2,$DH$2)):INDIRECT(ADDRESS(E$2,$DY$2)))</f>
        <v>1950.3693207277499</v>
      </c>
      <c r="F112" s="51">
        <f ca="1">SUMPRODUCT($CM112:$DD112,INDIRECT(ADDRESS(F$2,$DH$2)):INDIRECT(ADDRESS(F$2,$DY$2)))</f>
        <v>1950.3693207277499</v>
      </c>
      <c r="G112" s="51">
        <f ca="1">SUMPRODUCT($CM112:$DD112,INDIRECT(ADDRESS(G$2,$DH$2)):INDIRECT(ADDRESS(G$2,$DY$2)))</f>
        <v>1950.3693207277499</v>
      </c>
      <c r="H112" s="51">
        <f ca="1">SUMPRODUCT($CM112:$DD112,INDIRECT(ADDRESS(H$2,$DH$2)):INDIRECT(ADDRESS(H$2,$DY$2)))</f>
        <v>1950.3693207277499</v>
      </c>
      <c r="I112" s="51">
        <f ca="1">SUMPRODUCT($CM112:$DD112,INDIRECT(ADDRESS(I$2,$DH$2)):INDIRECT(ADDRESS(I$2,$DY$2)))</f>
        <v>1950.3693207277499</v>
      </c>
      <c r="J112" s="51">
        <f ca="1">SUMPRODUCT($CM112:$DD112,INDIRECT(ADDRESS(J$2,$DH$2)):INDIRECT(ADDRESS(J$2,$DY$2)))</f>
        <v>1950.3693207277499</v>
      </c>
      <c r="K112" s="51">
        <f ca="1">SUMPRODUCT($CM112:$DD112,INDIRECT(ADDRESS(K$2,$DH$2)):INDIRECT(ADDRESS(K$2,$DY$2)))</f>
        <v>1950.3693207277499</v>
      </c>
      <c r="L112" s="51">
        <f ca="1">SUMPRODUCT($CM112:$DD112,INDIRECT(ADDRESS(L$2,$DH$2)):INDIRECT(ADDRESS(L$2,$DY$2)))</f>
        <v>1950.3693207277499</v>
      </c>
      <c r="M112" s="51">
        <f ca="1">SUMPRODUCT($CM112:$DD112,INDIRECT(ADDRESS(M$2,$DH$2)):INDIRECT(ADDRESS(M$2,$DY$2)))</f>
        <v>1950.3693207277499</v>
      </c>
      <c r="N112" s="51">
        <f ca="1">SUMPRODUCT($CM112:$DD112,INDIRECT(ADDRESS(N$2,$DH$2)):INDIRECT(ADDRESS(N$2,$DY$2)))</f>
        <v>1950.3693207277499</v>
      </c>
      <c r="O112" s="51">
        <f ca="1">SUMPRODUCT($CM112:$DD112,INDIRECT(ADDRESS(O$2,$DH$2)):INDIRECT(ADDRESS(O$2,$DY$2)))</f>
        <v>1950.3693207277499</v>
      </c>
      <c r="P112" s="51">
        <f ca="1">SUMPRODUCT($CM112:$DD112,INDIRECT(ADDRESS(P$2,$DH$2)):INDIRECT(ADDRESS(P$2,$DY$2)))</f>
        <v>1950.3693207277499</v>
      </c>
      <c r="Q112" s="51">
        <f ca="1">SUMPRODUCT($CM112:$DD112,INDIRECT(ADDRESS(Q$2,$DH$2)):INDIRECT(ADDRESS(Q$2,$DY$2)))</f>
        <v>1950.3693207277499</v>
      </c>
      <c r="R112" s="51">
        <f ca="1">SUMPRODUCT($CM112:$DD112,INDIRECT(ADDRESS(R$2,$DH$2)):INDIRECT(ADDRESS(R$2,$DY$2)))</f>
        <v>1950.3693207277499</v>
      </c>
      <c r="S112" s="51">
        <f ca="1">SUMPRODUCT($CM112:$DD112,INDIRECT(ADDRESS(S$2,$DH$2)):INDIRECT(ADDRESS(S$2,$DY$2)))</f>
        <v>1950.3693207277499</v>
      </c>
      <c r="T112" s="51">
        <f ca="1">SUMPRODUCT($CM112:$DD112,INDIRECT(ADDRESS(T$2,$DH$2)):INDIRECT(ADDRESS(T$2,$DY$2)))</f>
        <v>1950.3693207277499</v>
      </c>
      <c r="U112" s="51">
        <f ca="1">SUMPRODUCT($CM112:$DD112,INDIRECT(ADDRESS(U$2,$DH$2)):INDIRECT(ADDRESS(U$2,$DY$2)))</f>
        <v>1950.3693207277499</v>
      </c>
      <c r="V112" s="51">
        <f ca="1">SUMPRODUCT($CM112:$DD112,INDIRECT(ADDRESS(V$2,$DH$2)):INDIRECT(ADDRESS(V$2,$DY$2)))</f>
        <v>1950.3693207277499</v>
      </c>
      <c r="W112" s="51">
        <f ca="1">SUMPRODUCT($CM112:$DD112,INDIRECT(ADDRESS(W$2,$DH$2)):INDIRECT(ADDRESS(W$2,$DY$2)))</f>
        <v>1950.3693207277499</v>
      </c>
      <c r="X112" s="51">
        <f ca="1">SUMPRODUCT($CM112:$DD112,INDIRECT(ADDRESS(X$2,$DH$2)):INDIRECT(ADDRESS(X$2,$DY$2)))</f>
        <v>1950.3693207277499</v>
      </c>
      <c r="Y112" s="51">
        <f ca="1">SUMPRODUCT($CM112:$DD112,INDIRECT(ADDRESS(Y$2,$DH$2)):INDIRECT(ADDRESS(Y$2,$DY$2)))</f>
        <v>1950.3693207277499</v>
      </c>
      <c r="Z112" s="51">
        <f ca="1">SUMPRODUCT($CM112:$DD112,INDIRECT(ADDRESS(Z$2,$DH$2)):INDIRECT(ADDRESS(Z$2,$DY$2)))</f>
        <v>1950.3693207277499</v>
      </c>
      <c r="AA112" s="51">
        <f ca="1">SUMPRODUCT($CM112:$DD112,INDIRECT(ADDRESS(AA$2,$DH$2)):INDIRECT(ADDRESS(AA$2,$DY$2)))</f>
        <v>1950.3693207277499</v>
      </c>
      <c r="AB112" s="51">
        <f ca="1">SUMPRODUCT($CM112:$DD112,INDIRECT(ADDRESS(AB$2,$DH$2)):INDIRECT(ADDRESS(AB$2,$DY$2)))</f>
        <v>1950.3693207277499</v>
      </c>
      <c r="AC112" s="51">
        <f ca="1">SUMPRODUCT($CM112:$DD112,INDIRECT(ADDRESS(AC$2,$DH$2)):INDIRECT(ADDRESS(AC$2,$DY$2)))</f>
        <v>1950.3693207277499</v>
      </c>
      <c r="AD112" s="51">
        <f ca="1">SUMPRODUCT($CM112:$DD112,INDIRECT(ADDRESS(AD$2,$DH$2)):INDIRECT(ADDRESS(AD$2,$DY$2)))</f>
        <v>1950.3693207277499</v>
      </c>
      <c r="AE112" s="51">
        <f ca="1">SUMPRODUCT($CM112:$DD112,INDIRECT(ADDRESS(AE$2,$DH$2)):INDIRECT(ADDRESS(AE$2,$DY$2)))</f>
        <v>1950.3693207277499</v>
      </c>
      <c r="AF112" s="51">
        <f ca="1">SUMPRODUCT($CM112:$DD112,INDIRECT(ADDRESS(AF$2,$DH$2)):INDIRECT(ADDRESS(AF$2,$DY$2)))</f>
        <v>1950.3693207277499</v>
      </c>
      <c r="AG112" s="51">
        <f ca="1">SUMPRODUCT($CM112:$DD112,INDIRECT(ADDRESS(AG$2,$DH$2)):INDIRECT(ADDRESS(AG$2,$DY$2)))</f>
        <v>1950.3693207277499</v>
      </c>
      <c r="AH112" s="51">
        <f ca="1">SUMPRODUCT($CM112:$DD112,INDIRECT(ADDRESS(AH$2,$DH$2)):INDIRECT(ADDRESS(AH$2,$DY$2)))</f>
        <v>1950.3693207277499</v>
      </c>
      <c r="AI112" s="51">
        <f ca="1">SUMPRODUCT($CM112:$DD112,INDIRECT(ADDRESS(AI$2,$DH$2)):INDIRECT(ADDRESS(AI$2,$DY$2)))</f>
        <v>1950.3693207277499</v>
      </c>
      <c r="AJ112" s="51">
        <f ca="1">SUMPRODUCT($CM112:$DD112,INDIRECT(ADDRESS(AJ$2,$DH$2)):INDIRECT(ADDRESS(AJ$2,$DY$2)))</f>
        <v>1950.3693207277499</v>
      </c>
      <c r="AK112" s="51">
        <f ca="1">SUMPRODUCT($CM112:$DD112,INDIRECT(ADDRESS(AK$2,$DH$2)):INDIRECT(ADDRESS(AK$2,$DY$2)))</f>
        <v>1950.3693207277499</v>
      </c>
      <c r="AL112" s="51">
        <f ca="1">SUMPRODUCT($CM112:$DD112,INDIRECT(ADDRESS(AL$2,$DH$2)):INDIRECT(ADDRESS(AL$2,$DY$2)))</f>
        <v>1950.3693207277499</v>
      </c>
      <c r="AM112" s="51">
        <f ca="1">SUMPRODUCT($CM112:$DD112,INDIRECT(ADDRESS(AM$2,$DH$2)):INDIRECT(ADDRESS(AM$2,$DY$2)))</f>
        <v>1950.3693207277499</v>
      </c>
      <c r="AN112" s="51">
        <f ca="1">SUMPRODUCT($CM112:$DD112,INDIRECT(ADDRESS(AN$2,$DH$2)):INDIRECT(ADDRESS(AN$2,$DY$2)))</f>
        <v>1950.3693207277499</v>
      </c>
      <c r="AO112" s="51">
        <f ca="1">SUMPRODUCT($CM112:$DD112,INDIRECT(ADDRESS(AO$2,$DH$2)):INDIRECT(ADDRESS(AO$2,$DY$2)))</f>
        <v>1950.3693207277499</v>
      </c>
      <c r="AP112" s="51">
        <f ca="1">SUMPRODUCT($CM112:$DD112,INDIRECT(ADDRESS(AP$2,$DH$2)):INDIRECT(ADDRESS(AP$2,$DY$2)))</f>
        <v>1950.3693207277499</v>
      </c>
      <c r="AQ112" s="51">
        <f ca="1">SUMPRODUCT($CM112:$DD112,INDIRECT(ADDRESS(AQ$2,$DH$2)):INDIRECT(ADDRESS(AQ$2,$DY$2)))</f>
        <v>1950.3693207277499</v>
      </c>
      <c r="AR112" s="51">
        <f ca="1">SUMPRODUCT($CM112:$DD112,INDIRECT(ADDRESS(AR$2,$DH$2)):INDIRECT(ADDRESS(AR$2,$DY$2)))</f>
        <v>1950.3693207277499</v>
      </c>
      <c r="AS112" s="51">
        <f ca="1">SUMPRODUCT($CM112:$DD112,INDIRECT(ADDRESS(AS$2,$DH$2)):INDIRECT(ADDRESS(AS$2,$DY$2)))</f>
        <v>1950.3693207277499</v>
      </c>
      <c r="AT112" s="51">
        <f ca="1">SUMPRODUCT($CM112:$DD112,INDIRECT(ADDRESS(AT$2,$DH$2)):INDIRECT(ADDRESS(AT$2,$DY$2)))</f>
        <v>1950.3693207277499</v>
      </c>
      <c r="AU112" s="51">
        <f ca="1">SUMPRODUCT($CM112:$DD112,INDIRECT(ADDRESS(AU$2,$DH$2)):INDIRECT(ADDRESS(AU$2,$DY$2)))</f>
        <v>1950.3693207277499</v>
      </c>
      <c r="AV112" s="51">
        <f ca="1">SUMPRODUCT($CM112:$DD112,INDIRECT(ADDRESS(AV$2,$DH$2)):INDIRECT(ADDRESS(AV$2,$DY$2)))</f>
        <v>1950.3693207277499</v>
      </c>
      <c r="AW112" s="51">
        <f ca="1">SUMPRODUCT($CM112:$DD112,INDIRECT(ADDRESS(AW$2,$DH$2)):INDIRECT(ADDRESS(AW$2,$DY$2)))</f>
        <v>1950.3693207277499</v>
      </c>
      <c r="AX112" s="51">
        <f ca="1">SUMPRODUCT($CM112:$DD112,INDIRECT(ADDRESS(AX$2,$DH$2)):INDIRECT(ADDRESS(AX$2,$DY$2)))</f>
        <v>1950.3693207277499</v>
      </c>
      <c r="AY112" s="51">
        <f ca="1">SUMPRODUCT($CM112:$DD112,INDIRECT(ADDRESS(AY$2,$DH$2)):INDIRECT(ADDRESS(AY$2,$DY$2)))</f>
        <v>1950.3693207277499</v>
      </c>
      <c r="AZ112" s="51">
        <f ca="1">SUMPRODUCT($CM112:$DD112,INDIRECT(ADDRESS(AZ$2,$DH$2)):INDIRECT(ADDRESS(AZ$2,$DY$2)))</f>
        <v>1950.3693207277499</v>
      </c>
      <c r="BA112" s="51">
        <f ca="1">SUMPRODUCT($CM112:$DD112,INDIRECT(ADDRESS(BA$2,$DH$2)):INDIRECT(ADDRESS(BA$2,$DY$2)))</f>
        <v>1950.3693207277499</v>
      </c>
      <c r="BB112" s="51">
        <f ca="1">SUMPRODUCT($CM112:$DD112,INDIRECT(ADDRESS(BB$2,$DH$2)):INDIRECT(ADDRESS(BB$2,$DY$2)))</f>
        <v>1950.3693207277499</v>
      </c>
      <c r="BC112" s="51">
        <f ca="1">SUMPRODUCT($CM112:$DD112,INDIRECT(ADDRESS(BC$2,$DH$2)):INDIRECT(ADDRESS(BC$2,$DY$2)))</f>
        <v>1950.3693207277499</v>
      </c>
      <c r="BD112" s="51">
        <f ca="1">SUMPRODUCT($CM112:$DD112,INDIRECT(ADDRESS(BD$2,$DH$2)):INDIRECT(ADDRESS(BD$2,$DY$2)))</f>
        <v>1950.3693207277499</v>
      </c>
      <c r="BE112" s="51">
        <f ca="1">SUMPRODUCT($CM112:$DD112,INDIRECT(ADDRESS(BE$2,$DH$2)):INDIRECT(ADDRESS(BE$2,$DY$2)))</f>
        <v>1950.3693207277499</v>
      </c>
      <c r="BF112" s="51">
        <f ca="1">SUMPRODUCT($CM112:$DD112,INDIRECT(ADDRESS(BF$2,$DH$2)):INDIRECT(ADDRESS(BF$2,$DY$2)))</f>
        <v>1950.3693207277499</v>
      </c>
      <c r="BG112" s="51">
        <f ca="1">SUMPRODUCT($CM112:$DD112,INDIRECT(ADDRESS(BG$2,$DH$2)):INDIRECT(ADDRESS(BG$2,$DY$2)))</f>
        <v>1950.3693207277499</v>
      </c>
      <c r="BH112" s="51">
        <f ca="1">SUMPRODUCT($CM112:$DD112,INDIRECT(ADDRESS(BH$2,$DH$2)):INDIRECT(ADDRESS(BH$2,$DY$2)))</f>
        <v>1950.3693207277499</v>
      </c>
      <c r="BI112" s="51">
        <f ca="1">SUMPRODUCT($CM112:$DD112,INDIRECT(ADDRESS(BI$2,$DH$2)):INDIRECT(ADDRESS(BI$2,$DY$2)))</f>
        <v>1950.3693207277499</v>
      </c>
      <c r="BJ112" s="51">
        <f ca="1">SUMPRODUCT($CM112:$DD112,INDIRECT(ADDRESS(BJ$2,$DH$2)):INDIRECT(ADDRESS(BJ$2,$DY$2)))</f>
        <v>1950.3693207277499</v>
      </c>
      <c r="BK112" s="51">
        <f ca="1">SUMPRODUCT($CM112:$DD112,INDIRECT(ADDRESS(BK$2,$DH$2)):INDIRECT(ADDRESS(BK$2,$DY$2)))</f>
        <v>1950.3693207277499</v>
      </c>
      <c r="BL112" s="51">
        <f ca="1">SUMPRODUCT($CM112:$DD112,INDIRECT(ADDRESS(BL$2,$DH$2)):INDIRECT(ADDRESS(BL$2,$DY$2)))</f>
        <v>1950.3693207277499</v>
      </c>
      <c r="BM112" s="51">
        <f ca="1">SUMPRODUCT($CM112:$DD112,INDIRECT(ADDRESS(BM$2,$DH$2)):INDIRECT(ADDRESS(BM$2,$DY$2)))</f>
        <v>1950.3693207277499</v>
      </c>
      <c r="BN112" s="51">
        <f ca="1">SUMPRODUCT($CM112:$DD112,INDIRECT(ADDRESS(BN$2,$DH$2)):INDIRECT(ADDRESS(BN$2,$DY$2)))</f>
        <v>1950.3693207277499</v>
      </c>
      <c r="BO112" s="51">
        <f ca="1">SUMPRODUCT($CM112:$DD112,INDIRECT(ADDRESS(BO$2,$DH$2)):INDIRECT(ADDRESS(BO$2,$DY$2)))</f>
        <v>1950.3693207277499</v>
      </c>
      <c r="BP112" s="51">
        <f ca="1">SUMPRODUCT($CM112:$DD112,INDIRECT(ADDRESS(BP$2,$DH$2)):INDIRECT(ADDRESS(BP$2,$DY$2)))</f>
        <v>1950.3693207277499</v>
      </c>
      <c r="BQ112" s="51">
        <f ca="1">SUMPRODUCT($CM112:$DD112,INDIRECT(ADDRESS(BQ$2,$DH$2)):INDIRECT(ADDRESS(BQ$2,$DY$2)))</f>
        <v>1950.3693207277499</v>
      </c>
      <c r="BR112" s="51">
        <f ca="1">SUMPRODUCT($CM112:$DD112,INDIRECT(ADDRESS(BR$2,$DH$2)):INDIRECT(ADDRESS(BR$2,$DY$2)))</f>
        <v>1950.3693207277499</v>
      </c>
      <c r="BS112" s="51">
        <f ca="1">SUMPRODUCT($CM112:$DD112,INDIRECT(ADDRESS(BS$2,$DH$2)):INDIRECT(ADDRESS(BS$2,$DY$2)))</f>
        <v>1950.3693207277499</v>
      </c>
      <c r="BT112" s="51">
        <f ca="1">SUMPRODUCT($CM112:$DD112,INDIRECT(ADDRESS(BT$2,$DH$2)):INDIRECT(ADDRESS(BT$2,$DY$2)))</f>
        <v>1950.3693207277499</v>
      </c>
      <c r="BU112" s="51">
        <f ca="1">SUMPRODUCT($CM112:$DD112,INDIRECT(ADDRESS(BU$2,$DH$2)):INDIRECT(ADDRESS(BU$2,$DY$2)))</f>
        <v>1950.3693207277499</v>
      </c>
      <c r="BV112" s="51">
        <f ca="1">SUMPRODUCT($CM112:$DD112,INDIRECT(ADDRESS(BV$2,$DH$2)):INDIRECT(ADDRESS(BV$2,$DY$2)))</f>
        <v>1950.3693207277499</v>
      </c>
      <c r="BW112" s="51">
        <f ca="1">SUMPRODUCT($CM112:$DD112,INDIRECT(ADDRESS(BW$2,$DH$2)):INDIRECT(ADDRESS(BW$2,$DY$2)))</f>
        <v>1950.3693207277499</v>
      </c>
      <c r="BX112" s="51">
        <f ca="1">SUMPRODUCT($CM112:$DD112,INDIRECT(ADDRESS(BX$2,$DH$2)):INDIRECT(ADDRESS(BX$2,$DY$2)))</f>
        <v>1950.3693207277499</v>
      </c>
      <c r="BY112" s="51">
        <f ca="1">SUMPRODUCT($CM112:$DD112,INDIRECT(ADDRESS(BY$2,$DH$2)):INDIRECT(ADDRESS(BY$2,$DY$2)))</f>
        <v>1950.3693207277499</v>
      </c>
      <c r="BZ112" s="51">
        <f ca="1">SUMPRODUCT($CM112:$DD112,INDIRECT(ADDRESS(BZ$2,$DH$2)):INDIRECT(ADDRESS(BZ$2,$DY$2)))</f>
        <v>1950.3693207277499</v>
      </c>
      <c r="CA112" s="51">
        <f ca="1">SUMPRODUCT($CM112:$DD112,INDIRECT(ADDRESS(CA$2,$DH$2)):INDIRECT(ADDRESS(CA$2,$DY$2)))</f>
        <v>1950.3693207277499</v>
      </c>
      <c r="CB112" s="51">
        <f ca="1">SUMPRODUCT($CM112:$DD112,INDIRECT(ADDRESS(CB$2,$DH$2)):INDIRECT(ADDRESS(CB$2,$DY$2)))</f>
        <v>1950.3693207277499</v>
      </c>
      <c r="CC112" s="51">
        <f ca="1">SUMPRODUCT($CM112:$DD112,INDIRECT(ADDRESS(CC$2,$DH$2)):INDIRECT(ADDRESS(CC$2,$DY$2)))</f>
        <v>1950.3693207277499</v>
      </c>
      <c r="CD112" s="51">
        <f ca="1">SUMPRODUCT($CM112:$DD112,INDIRECT(ADDRESS(CD$2,$DH$2)):INDIRECT(ADDRESS(CD$2,$DY$2)))</f>
        <v>1950.3693207277499</v>
      </c>
      <c r="CF112" s="51">
        <f t="shared" ca="1" si="13"/>
        <v>23404.431848732998</v>
      </c>
      <c r="CG112" s="51">
        <f t="shared" ca="1" si="13"/>
        <v>23404.431848732998</v>
      </c>
      <c r="CH112" s="51">
        <f t="shared" ca="1" si="13"/>
        <v>23404.431848732998</v>
      </c>
      <c r="CI112" s="51">
        <f t="shared" ca="1" si="13"/>
        <v>23404.431848732998</v>
      </c>
      <c r="CJ112" s="51">
        <f t="shared" ca="1" si="13"/>
        <v>23404.431848732998</v>
      </c>
      <c r="CK112" s="51">
        <f t="shared" ca="1" si="13"/>
        <v>23404.431848732998</v>
      </c>
      <c r="CM112" s="1">
        <f>VLOOKUP($A112,Auxiliar_OPEX_CustosUnit!$A$4:$BT$129,COLUMN(Auxiliar_OPEX_CustosUnit!S$2),0)</f>
        <v>0</v>
      </c>
      <c r="CN112" s="1">
        <f>VLOOKUP($A112,Auxiliar_OPEX_CustosUnit!$A$4:$BT$129,COLUMN(Auxiliar_OPEX_CustosUnit!T$2),0)</f>
        <v>0</v>
      </c>
      <c r="CO112" s="1">
        <f>VLOOKUP($A112,Auxiliar_OPEX_CustosUnit!$A$4:$BT$129,COLUMN(Auxiliar_OPEX_CustosUnit!U$2),0)</f>
        <v>1950.3693207277499</v>
      </c>
      <c r="CP112" s="1">
        <f>VLOOKUP($A112,Auxiliar_OPEX_CustosUnit!$A$4:$BT$129,COLUMN(Auxiliar_OPEX_CustosUnit!V$2),0)</f>
        <v>0</v>
      </c>
      <c r="CQ112" s="1">
        <f>VLOOKUP($A112,Auxiliar_OPEX_CustosUnit!$A$4:$BT$129,COLUMN(Auxiliar_OPEX_CustosUnit!W$2),0)</f>
        <v>0</v>
      </c>
      <c r="CR112" s="1">
        <f>VLOOKUP($A112,Auxiliar_OPEX_CustosUnit!$A$4:$BT$129,COLUMN(Auxiliar_OPEX_CustosUnit!X$2),0)</f>
        <v>0</v>
      </c>
      <c r="CS112" s="1">
        <f>VLOOKUP($A112,Auxiliar_OPEX_CustosUnit!$A$4:$BT$129,COLUMN(Auxiliar_OPEX_CustosUnit!Y$2),0)</f>
        <v>0</v>
      </c>
      <c r="CT112" s="1">
        <f>VLOOKUP($A112,Auxiliar_OPEX_CustosUnit!$A$4:$BT$129,COLUMN(Auxiliar_OPEX_CustosUnit!Z$2),0)</f>
        <v>0</v>
      </c>
      <c r="CU112" s="1">
        <f>VLOOKUP($A112,Auxiliar_OPEX_CustosUnit!$A$4:$BT$129,COLUMN(Auxiliar_OPEX_CustosUnit!AA$2),0)</f>
        <v>0</v>
      </c>
      <c r="CV112" s="1">
        <f>VLOOKUP($A112,Auxiliar_OPEX_CustosUnit!$A$4:$BT$129,COLUMN(Auxiliar_OPEX_CustosUnit!AB$2),0)</f>
        <v>0</v>
      </c>
      <c r="CW112" s="1">
        <f>VLOOKUP($A112,Auxiliar_OPEX_CustosUnit!$A$4:$BT$129,COLUMN(Auxiliar_OPEX_CustosUnit!AC$2),0)</f>
        <v>0</v>
      </c>
      <c r="CX112" s="1">
        <f>VLOOKUP($A112,Auxiliar_OPEX_CustosUnit!$A$4:$BT$129,COLUMN(Auxiliar_OPEX_CustosUnit!AD$2),0)</f>
        <v>0</v>
      </c>
      <c r="CY112" s="1">
        <f>VLOOKUP($A112,Auxiliar_OPEX_CustosUnit!$A$4:$BT$129,COLUMN(Auxiliar_OPEX_CustosUnit!AE$2),0)</f>
        <v>0</v>
      </c>
      <c r="CZ112" s="1">
        <f>VLOOKUP($A112,Auxiliar_OPEX_CustosUnit!$A$4:$BT$129,COLUMN(Auxiliar_OPEX_CustosUnit!AF$2),0)</f>
        <v>0</v>
      </c>
      <c r="DA112" s="1">
        <f>VLOOKUP($A112,Auxiliar_OPEX_CustosUnit!$A$4:$BT$129,COLUMN(Auxiliar_OPEX_CustosUnit!AG$2),0)</f>
        <v>0</v>
      </c>
      <c r="DB112" s="1">
        <f>VLOOKUP($A112,Auxiliar_OPEX_CustosUnit!$A$4:$BT$129,COLUMN(Auxiliar_OPEX_CustosUnit!AH$2),0)</f>
        <v>0</v>
      </c>
      <c r="DC112" s="1">
        <f>VLOOKUP($A112,Auxiliar_OPEX_CustosUnit!$A$4:$BT$129,COLUMN(Auxiliar_OPEX_CustosUnit!AI$2),0)</f>
        <v>0</v>
      </c>
      <c r="DD112" s="1">
        <f>VLOOKUP($A112,Auxiliar_OPEX_CustosUnit!$A$4:$BT$129,COLUMN(Auxiliar_OPEX_CustosUnit!AJ$2),0)</f>
        <v>0</v>
      </c>
    </row>
    <row r="113" spans="1:108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3"/>
        <v>0</v>
      </c>
      <c r="CG113" s="51">
        <f t="shared" ca="1" si="13"/>
        <v>0</v>
      </c>
      <c r="CH113" s="51">
        <f t="shared" ca="1" si="13"/>
        <v>0</v>
      </c>
      <c r="CI113" s="51">
        <f t="shared" ca="1" si="13"/>
        <v>0</v>
      </c>
      <c r="CJ113" s="51">
        <f t="shared" ca="1" si="13"/>
        <v>0</v>
      </c>
      <c r="CK113" s="51">
        <f t="shared" ca="1" si="13"/>
        <v>0</v>
      </c>
      <c r="CM113" s="1" t="str">
        <f>VLOOKUP($A113,Auxiliar_OPEX_CustosUnit!$A$4:$BT$129,COLUMN(Auxiliar_OPEX_CustosUnit!S$2),0)</f>
        <v/>
      </c>
      <c r="CN113" s="1" t="str">
        <f>VLOOKUP($A113,Auxiliar_OPEX_CustosUnit!$A$4:$BT$129,COLUMN(Auxiliar_OPEX_CustosUnit!T$2),0)</f>
        <v/>
      </c>
      <c r="CO113" s="1" t="str">
        <f>VLOOKUP($A113,Auxiliar_OPEX_CustosUnit!$A$4:$BT$129,COLUMN(Auxiliar_OPEX_CustosUnit!U$2),0)</f>
        <v/>
      </c>
      <c r="CP113" s="1" t="str">
        <f>VLOOKUP($A113,Auxiliar_OPEX_CustosUnit!$A$4:$BT$129,COLUMN(Auxiliar_OPEX_CustosUnit!V$2),0)</f>
        <v/>
      </c>
      <c r="CQ113" s="1" t="str">
        <f>VLOOKUP($A113,Auxiliar_OPEX_CustosUnit!$A$4:$BT$129,COLUMN(Auxiliar_OPEX_CustosUnit!W$2),0)</f>
        <v/>
      </c>
      <c r="CR113" s="1" t="str">
        <f>VLOOKUP($A113,Auxiliar_OPEX_CustosUnit!$A$4:$BT$129,COLUMN(Auxiliar_OPEX_CustosUnit!X$2),0)</f>
        <v/>
      </c>
      <c r="CS113" s="1" t="str">
        <f>VLOOKUP($A113,Auxiliar_OPEX_CustosUnit!$A$4:$BT$129,COLUMN(Auxiliar_OPEX_CustosUnit!Y$2),0)</f>
        <v/>
      </c>
      <c r="CT113" s="1" t="str">
        <f>VLOOKUP($A113,Auxiliar_OPEX_CustosUnit!$A$4:$BT$129,COLUMN(Auxiliar_OPEX_CustosUnit!Z$2),0)</f>
        <v/>
      </c>
      <c r="CU113" s="1" t="str">
        <f>VLOOKUP($A113,Auxiliar_OPEX_CustosUnit!$A$4:$BT$129,COLUMN(Auxiliar_OPEX_CustosUnit!AA$2),0)</f>
        <v/>
      </c>
      <c r="CV113" s="1" t="str">
        <f>VLOOKUP($A113,Auxiliar_OPEX_CustosUnit!$A$4:$BT$129,COLUMN(Auxiliar_OPEX_CustosUnit!AB$2),0)</f>
        <v/>
      </c>
      <c r="CW113" s="1" t="str">
        <f>VLOOKUP($A113,Auxiliar_OPEX_CustosUnit!$A$4:$BT$129,COLUMN(Auxiliar_OPEX_CustosUnit!AC$2),0)</f>
        <v/>
      </c>
      <c r="CX113" s="1" t="str">
        <f>VLOOKUP($A113,Auxiliar_OPEX_CustosUnit!$A$4:$BT$129,COLUMN(Auxiliar_OPEX_CustosUnit!AD$2),0)</f>
        <v/>
      </c>
      <c r="CY113" s="1" t="str">
        <f>VLOOKUP($A113,Auxiliar_OPEX_CustosUnit!$A$4:$BT$129,COLUMN(Auxiliar_OPEX_CustosUnit!AE$2),0)</f>
        <v/>
      </c>
      <c r="CZ113" s="1" t="str">
        <f>VLOOKUP($A113,Auxiliar_OPEX_CustosUnit!$A$4:$BT$129,COLUMN(Auxiliar_OPEX_CustosUnit!AF$2),0)</f>
        <v/>
      </c>
      <c r="DA113" s="1" t="str">
        <f>VLOOKUP($A113,Auxiliar_OPEX_CustosUnit!$A$4:$BT$129,COLUMN(Auxiliar_OPEX_CustosUnit!AG$2),0)</f>
        <v/>
      </c>
      <c r="DB113" s="1" t="str">
        <f>VLOOKUP($A113,Auxiliar_OPEX_CustosUnit!$A$4:$BT$129,COLUMN(Auxiliar_OPEX_CustosUnit!AH$2),0)</f>
        <v/>
      </c>
      <c r="DC113" s="1" t="str">
        <f>VLOOKUP($A113,Auxiliar_OPEX_CustosUnit!$A$4:$BT$129,COLUMN(Auxiliar_OPEX_CustosUnit!AI$2),0)</f>
        <v/>
      </c>
      <c r="DD113" s="1" t="str">
        <f>VLOOKUP($A113,Auxiliar_OPEX_CustosUnit!$A$4:$BT$129,COLUMN(Auxiliar_OPEX_CustosUnit!AJ$2),0)</f>
        <v/>
      </c>
    </row>
    <row r="114" spans="1:108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10.9648310371202</v>
      </c>
      <c r="E114" s="51">
        <f ca="1">SUMPRODUCT($CM114:$DD114,INDIRECT(ADDRESS(E$2,$DH$2)):INDIRECT(ADDRESS(E$2,$DY$2)))</f>
        <v>10.9648310371202</v>
      </c>
      <c r="F114" s="51">
        <f ca="1">SUMPRODUCT($CM114:$DD114,INDIRECT(ADDRESS(F$2,$DH$2)):INDIRECT(ADDRESS(F$2,$DY$2)))</f>
        <v>10.9648310371202</v>
      </c>
      <c r="G114" s="51">
        <f ca="1">SUMPRODUCT($CM114:$DD114,INDIRECT(ADDRESS(G$2,$DH$2)):INDIRECT(ADDRESS(G$2,$DY$2)))</f>
        <v>10.9648310371202</v>
      </c>
      <c r="H114" s="51">
        <f ca="1">SUMPRODUCT($CM114:$DD114,INDIRECT(ADDRESS(H$2,$DH$2)):INDIRECT(ADDRESS(H$2,$DY$2)))</f>
        <v>10.9648310371202</v>
      </c>
      <c r="I114" s="51">
        <f ca="1">SUMPRODUCT($CM114:$DD114,INDIRECT(ADDRESS(I$2,$DH$2)):INDIRECT(ADDRESS(I$2,$DY$2)))</f>
        <v>10.9648310371202</v>
      </c>
      <c r="J114" s="51">
        <f ca="1">SUMPRODUCT($CM114:$DD114,INDIRECT(ADDRESS(J$2,$DH$2)):INDIRECT(ADDRESS(J$2,$DY$2)))</f>
        <v>10.9648310371202</v>
      </c>
      <c r="K114" s="51">
        <f ca="1">SUMPRODUCT($CM114:$DD114,INDIRECT(ADDRESS(K$2,$DH$2)):INDIRECT(ADDRESS(K$2,$DY$2)))</f>
        <v>10.9648310371202</v>
      </c>
      <c r="L114" s="51">
        <f ca="1">SUMPRODUCT($CM114:$DD114,INDIRECT(ADDRESS(L$2,$DH$2)):INDIRECT(ADDRESS(L$2,$DY$2)))</f>
        <v>10.9648310371202</v>
      </c>
      <c r="M114" s="51">
        <f ca="1">SUMPRODUCT($CM114:$DD114,INDIRECT(ADDRESS(M$2,$DH$2)):INDIRECT(ADDRESS(M$2,$DY$2)))</f>
        <v>10.9648310371202</v>
      </c>
      <c r="N114" s="51">
        <f ca="1">SUMPRODUCT($CM114:$DD114,INDIRECT(ADDRESS(N$2,$DH$2)):INDIRECT(ADDRESS(N$2,$DY$2)))</f>
        <v>10.9648310371202</v>
      </c>
      <c r="O114" s="51">
        <f ca="1">SUMPRODUCT($CM114:$DD114,INDIRECT(ADDRESS(O$2,$DH$2)):INDIRECT(ADDRESS(O$2,$DY$2)))</f>
        <v>10.9648310371202</v>
      </c>
      <c r="P114" s="51">
        <f ca="1">SUMPRODUCT($CM114:$DD114,INDIRECT(ADDRESS(P$2,$DH$2)):INDIRECT(ADDRESS(P$2,$DY$2)))</f>
        <v>10.9648310371202</v>
      </c>
      <c r="Q114" s="51">
        <f ca="1">SUMPRODUCT($CM114:$DD114,INDIRECT(ADDRESS(Q$2,$DH$2)):INDIRECT(ADDRESS(Q$2,$DY$2)))</f>
        <v>10.9648310371202</v>
      </c>
      <c r="R114" s="51">
        <f ca="1">SUMPRODUCT($CM114:$DD114,INDIRECT(ADDRESS(R$2,$DH$2)):INDIRECT(ADDRESS(R$2,$DY$2)))</f>
        <v>10.9648310371202</v>
      </c>
      <c r="S114" s="51">
        <f ca="1">SUMPRODUCT($CM114:$DD114,INDIRECT(ADDRESS(S$2,$DH$2)):INDIRECT(ADDRESS(S$2,$DY$2)))</f>
        <v>10.9648310371202</v>
      </c>
      <c r="T114" s="51">
        <f ca="1">SUMPRODUCT($CM114:$DD114,INDIRECT(ADDRESS(T$2,$DH$2)):INDIRECT(ADDRESS(T$2,$DY$2)))</f>
        <v>10.9648310371202</v>
      </c>
      <c r="U114" s="51">
        <f ca="1">SUMPRODUCT($CM114:$DD114,INDIRECT(ADDRESS(U$2,$DH$2)):INDIRECT(ADDRESS(U$2,$DY$2)))</f>
        <v>10.9648310371202</v>
      </c>
      <c r="V114" s="51">
        <f ca="1">SUMPRODUCT($CM114:$DD114,INDIRECT(ADDRESS(V$2,$DH$2)):INDIRECT(ADDRESS(V$2,$DY$2)))</f>
        <v>10.9648310371202</v>
      </c>
      <c r="W114" s="51">
        <f ca="1">SUMPRODUCT($CM114:$DD114,INDIRECT(ADDRESS(W$2,$DH$2)):INDIRECT(ADDRESS(W$2,$DY$2)))</f>
        <v>10.9648310371202</v>
      </c>
      <c r="X114" s="51">
        <f ca="1">SUMPRODUCT($CM114:$DD114,INDIRECT(ADDRESS(X$2,$DH$2)):INDIRECT(ADDRESS(X$2,$DY$2)))</f>
        <v>10.9648310371202</v>
      </c>
      <c r="Y114" s="51">
        <f ca="1">SUMPRODUCT($CM114:$DD114,INDIRECT(ADDRESS(Y$2,$DH$2)):INDIRECT(ADDRESS(Y$2,$DY$2)))</f>
        <v>10.9648310371202</v>
      </c>
      <c r="Z114" s="51">
        <f ca="1">SUMPRODUCT($CM114:$DD114,INDIRECT(ADDRESS(Z$2,$DH$2)):INDIRECT(ADDRESS(Z$2,$DY$2)))</f>
        <v>10.9648310371202</v>
      </c>
      <c r="AA114" s="51">
        <f ca="1">SUMPRODUCT($CM114:$DD114,INDIRECT(ADDRESS(AA$2,$DH$2)):INDIRECT(ADDRESS(AA$2,$DY$2)))</f>
        <v>10.9648310371202</v>
      </c>
      <c r="AB114" s="51">
        <f ca="1">SUMPRODUCT($CM114:$DD114,INDIRECT(ADDRESS(AB$2,$DH$2)):INDIRECT(ADDRESS(AB$2,$DY$2)))</f>
        <v>10.9648310371202</v>
      </c>
      <c r="AC114" s="51">
        <f ca="1">SUMPRODUCT($CM114:$DD114,INDIRECT(ADDRESS(AC$2,$DH$2)):INDIRECT(ADDRESS(AC$2,$DY$2)))</f>
        <v>10.9648310371202</v>
      </c>
      <c r="AD114" s="51">
        <f ca="1">SUMPRODUCT($CM114:$DD114,INDIRECT(ADDRESS(AD$2,$DH$2)):INDIRECT(ADDRESS(AD$2,$DY$2)))</f>
        <v>10.9648310371202</v>
      </c>
      <c r="AE114" s="51">
        <f ca="1">SUMPRODUCT($CM114:$DD114,INDIRECT(ADDRESS(AE$2,$DH$2)):INDIRECT(ADDRESS(AE$2,$DY$2)))</f>
        <v>10.9648310371202</v>
      </c>
      <c r="AF114" s="51">
        <f ca="1">SUMPRODUCT($CM114:$DD114,INDIRECT(ADDRESS(AF$2,$DH$2)):INDIRECT(ADDRESS(AF$2,$DY$2)))</f>
        <v>10.9648310371202</v>
      </c>
      <c r="AG114" s="51">
        <f ca="1">SUMPRODUCT($CM114:$DD114,INDIRECT(ADDRESS(AG$2,$DH$2)):INDIRECT(ADDRESS(AG$2,$DY$2)))</f>
        <v>10.9648310371202</v>
      </c>
      <c r="AH114" s="51">
        <f ca="1">SUMPRODUCT($CM114:$DD114,INDIRECT(ADDRESS(AH$2,$DH$2)):INDIRECT(ADDRESS(AH$2,$DY$2)))</f>
        <v>10.9648310371202</v>
      </c>
      <c r="AI114" s="51">
        <f ca="1">SUMPRODUCT($CM114:$DD114,INDIRECT(ADDRESS(AI$2,$DH$2)):INDIRECT(ADDRESS(AI$2,$DY$2)))</f>
        <v>10.9648310371202</v>
      </c>
      <c r="AJ114" s="51">
        <f ca="1">SUMPRODUCT($CM114:$DD114,INDIRECT(ADDRESS(AJ$2,$DH$2)):INDIRECT(ADDRESS(AJ$2,$DY$2)))</f>
        <v>10.9648310371202</v>
      </c>
      <c r="AK114" s="51">
        <f ca="1">SUMPRODUCT($CM114:$DD114,INDIRECT(ADDRESS(AK$2,$DH$2)):INDIRECT(ADDRESS(AK$2,$DY$2)))</f>
        <v>10.9648310371202</v>
      </c>
      <c r="AL114" s="51">
        <f ca="1">SUMPRODUCT($CM114:$DD114,INDIRECT(ADDRESS(AL$2,$DH$2)):INDIRECT(ADDRESS(AL$2,$DY$2)))</f>
        <v>10.9648310371202</v>
      </c>
      <c r="AM114" s="51">
        <f ca="1">SUMPRODUCT($CM114:$DD114,INDIRECT(ADDRESS(AM$2,$DH$2)):INDIRECT(ADDRESS(AM$2,$DY$2)))</f>
        <v>10.9648310371202</v>
      </c>
      <c r="AN114" s="51">
        <f ca="1">SUMPRODUCT($CM114:$DD114,INDIRECT(ADDRESS(AN$2,$DH$2)):INDIRECT(ADDRESS(AN$2,$DY$2)))</f>
        <v>10.9648310371202</v>
      </c>
      <c r="AO114" s="51">
        <f ca="1">SUMPRODUCT($CM114:$DD114,INDIRECT(ADDRESS(AO$2,$DH$2)):INDIRECT(ADDRESS(AO$2,$DY$2)))</f>
        <v>10.9648310371202</v>
      </c>
      <c r="AP114" s="51">
        <f ca="1">SUMPRODUCT($CM114:$DD114,INDIRECT(ADDRESS(AP$2,$DH$2)):INDIRECT(ADDRESS(AP$2,$DY$2)))</f>
        <v>10.9648310371202</v>
      </c>
      <c r="AQ114" s="51">
        <f ca="1">SUMPRODUCT($CM114:$DD114,INDIRECT(ADDRESS(AQ$2,$DH$2)):INDIRECT(ADDRESS(AQ$2,$DY$2)))</f>
        <v>10.9648310371202</v>
      </c>
      <c r="AR114" s="51">
        <f ca="1">SUMPRODUCT($CM114:$DD114,INDIRECT(ADDRESS(AR$2,$DH$2)):INDIRECT(ADDRESS(AR$2,$DY$2)))</f>
        <v>10.9648310371202</v>
      </c>
      <c r="AS114" s="51">
        <f ca="1">SUMPRODUCT($CM114:$DD114,INDIRECT(ADDRESS(AS$2,$DH$2)):INDIRECT(ADDRESS(AS$2,$DY$2)))</f>
        <v>10.9648310371202</v>
      </c>
      <c r="AT114" s="51">
        <f ca="1">SUMPRODUCT($CM114:$DD114,INDIRECT(ADDRESS(AT$2,$DH$2)):INDIRECT(ADDRESS(AT$2,$DY$2)))</f>
        <v>10.9648310371202</v>
      </c>
      <c r="AU114" s="51">
        <f ca="1">SUMPRODUCT($CM114:$DD114,INDIRECT(ADDRESS(AU$2,$DH$2)):INDIRECT(ADDRESS(AU$2,$DY$2)))</f>
        <v>10.9648310371202</v>
      </c>
      <c r="AV114" s="51">
        <f ca="1">SUMPRODUCT($CM114:$DD114,INDIRECT(ADDRESS(AV$2,$DH$2)):INDIRECT(ADDRESS(AV$2,$DY$2)))</f>
        <v>10.9648310371202</v>
      </c>
      <c r="AW114" s="51">
        <f ca="1">SUMPRODUCT($CM114:$DD114,INDIRECT(ADDRESS(AW$2,$DH$2)):INDIRECT(ADDRESS(AW$2,$DY$2)))</f>
        <v>10.9648310371202</v>
      </c>
      <c r="AX114" s="51">
        <f ca="1">SUMPRODUCT($CM114:$DD114,INDIRECT(ADDRESS(AX$2,$DH$2)):INDIRECT(ADDRESS(AX$2,$DY$2)))</f>
        <v>10.9648310371202</v>
      </c>
      <c r="AY114" s="51">
        <f ca="1">SUMPRODUCT($CM114:$DD114,INDIRECT(ADDRESS(AY$2,$DH$2)):INDIRECT(ADDRESS(AY$2,$DY$2)))</f>
        <v>10.9648310371202</v>
      </c>
      <c r="AZ114" s="51">
        <f ca="1">SUMPRODUCT($CM114:$DD114,INDIRECT(ADDRESS(AZ$2,$DH$2)):INDIRECT(ADDRESS(AZ$2,$DY$2)))</f>
        <v>10.9648310371202</v>
      </c>
      <c r="BA114" s="51">
        <f ca="1">SUMPRODUCT($CM114:$DD114,INDIRECT(ADDRESS(BA$2,$DH$2)):INDIRECT(ADDRESS(BA$2,$DY$2)))</f>
        <v>10.9648310371202</v>
      </c>
      <c r="BB114" s="51">
        <f ca="1">SUMPRODUCT($CM114:$DD114,INDIRECT(ADDRESS(BB$2,$DH$2)):INDIRECT(ADDRESS(BB$2,$DY$2)))</f>
        <v>10.9648310371202</v>
      </c>
      <c r="BC114" s="51">
        <f ca="1">SUMPRODUCT($CM114:$DD114,INDIRECT(ADDRESS(BC$2,$DH$2)):INDIRECT(ADDRESS(BC$2,$DY$2)))</f>
        <v>10.9648310371202</v>
      </c>
      <c r="BD114" s="51">
        <f ca="1">SUMPRODUCT($CM114:$DD114,INDIRECT(ADDRESS(BD$2,$DH$2)):INDIRECT(ADDRESS(BD$2,$DY$2)))</f>
        <v>10.9648310371202</v>
      </c>
      <c r="BE114" s="51">
        <f ca="1">SUMPRODUCT($CM114:$DD114,INDIRECT(ADDRESS(BE$2,$DH$2)):INDIRECT(ADDRESS(BE$2,$DY$2)))</f>
        <v>10.9648310371202</v>
      </c>
      <c r="BF114" s="51">
        <f ca="1">SUMPRODUCT($CM114:$DD114,INDIRECT(ADDRESS(BF$2,$DH$2)):INDIRECT(ADDRESS(BF$2,$DY$2)))</f>
        <v>10.9648310371202</v>
      </c>
      <c r="BG114" s="51">
        <f ca="1">SUMPRODUCT($CM114:$DD114,INDIRECT(ADDRESS(BG$2,$DH$2)):INDIRECT(ADDRESS(BG$2,$DY$2)))</f>
        <v>10.9648310371202</v>
      </c>
      <c r="BH114" s="51">
        <f ca="1">SUMPRODUCT($CM114:$DD114,INDIRECT(ADDRESS(BH$2,$DH$2)):INDIRECT(ADDRESS(BH$2,$DY$2)))</f>
        <v>10.9648310371202</v>
      </c>
      <c r="BI114" s="51">
        <f ca="1">SUMPRODUCT($CM114:$DD114,INDIRECT(ADDRESS(BI$2,$DH$2)):INDIRECT(ADDRESS(BI$2,$DY$2)))</f>
        <v>10.9648310371202</v>
      </c>
      <c r="BJ114" s="51">
        <f ca="1">SUMPRODUCT($CM114:$DD114,INDIRECT(ADDRESS(BJ$2,$DH$2)):INDIRECT(ADDRESS(BJ$2,$DY$2)))</f>
        <v>10.9648310371202</v>
      </c>
      <c r="BK114" s="51">
        <f ca="1">SUMPRODUCT($CM114:$DD114,INDIRECT(ADDRESS(BK$2,$DH$2)):INDIRECT(ADDRESS(BK$2,$DY$2)))</f>
        <v>10.9648310371202</v>
      </c>
      <c r="BL114" s="51">
        <f ca="1">SUMPRODUCT($CM114:$DD114,INDIRECT(ADDRESS(BL$2,$DH$2)):INDIRECT(ADDRESS(BL$2,$DY$2)))</f>
        <v>10.9648310371202</v>
      </c>
      <c r="BM114" s="51">
        <f ca="1">SUMPRODUCT($CM114:$DD114,INDIRECT(ADDRESS(BM$2,$DH$2)):INDIRECT(ADDRESS(BM$2,$DY$2)))</f>
        <v>10.9648310371202</v>
      </c>
      <c r="BN114" s="51">
        <f ca="1">SUMPRODUCT($CM114:$DD114,INDIRECT(ADDRESS(BN$2,$DH$2)):INDIRECT(ADDRESS(BN$2,$DY$2)))</f>
        <v>10.9648310371202</v>
      </c>
      <c r="BO114" s="51">
        <f ca="1">SUMPRODUCT($CM114:$DD114,INDIRECT(ADDRESS(BO$2,$DH$2)):INDIRECT(ADDRESS(BO$2,$DY$2)))</f>
        <v>10.9648310371202</v>
      </c>
      <c r="BP114" s="51">
        <f ca="1">SUMPRODUCT($CM114:$DD114,INDIRECT(ADDRESS(BP$2,$DH$2)):INDIRECT(ADDRESS(BP$2,$DY$2)))</f>
        <v>10.9648310371202</v>
      </c>
      <c r="BQ114" s="51">
        <f ca="1">SUMPRODUCT($CM114:$DD114,INDIRECT(ADDRESS(BQ$2,$DH$2)):INDIRECT(ADDRESS(BQ$2,$DY$2)))</f>
        <v>10.9648310371202</v>
      </c>
      <c r="BR114" s="51">
        <f ca="1">SUMPRODUCT($CM114:$DD114,INDIRECT(ADDRESS(BR$2,$DH$2)):INDIRECT(ADDRESS(BR$2,$DY$2)))</f>
        <v>10.9648310371202</v>
      </c>
      <c r="BS114" s="51">
        <f ca="1">SUMPRODUCT($CM114:$DD114,INDIRECT(ADDRESS(BS$2,$DH$2)):INDIRECT(ADDRESS(BS$2,$DY$2)))</f>
        <v>10.9648310371202</v>
      </c>
      <c r="BT114" s="51">
        <f ca="1">SUMPRODUCT($CM114:$DD114,INDIRECT(ADDRESS(BT$2,$DH$2)):INDIRECT(ADDRESS(BT$2,$DY$2)))</f>
        <v>10.9648310371202</v>
      </c>
      <c r="BU114" s="51">
        <f ca="1">SUMPRODUCT($CM114:$DD114,INDIRECT(ADDRESS(BU$2,$DH$2)):INDIRECT(ADDRESS(BU$2,$DY$2)))</f>
        <v>10.9648310371202</v>
      </c>
      <c r="BV114" s="51">
        <f ca="1">SUMPRODUCT($CM114:$DD114,INDIRECT(ADDRESS(BV$2,$DH$2)):INDIRECT(ADDRESS(BV$2,$DY$2)))</f>
        <v>10.9648310371202</v>
      </c>
      <c r="BW114" s="51">
        <f ca="1">SUMPRODUCT($CM114:$DD114,INDIRECT(ADDRESS(BW$2,$DH$2)):INDIRECT(ADDRESS(BW$2,$DY$2)))</f>
        <v>10.9648310371202</v>
      </c>
      <c r="BX114" s="51">
        <f ca="1">SUMPRODUCT($CM114:$DD114,INDIRECT(ADDRESS(BX$2,$DH$2)):INDIRECT(ADDRESS(BX$2,$DY$2)))</f>
        <v>10.9648310371202</v>
      </c>
      <c r="BY114" s="51">
        <f ca="1">SUMPRODUCT($CM114:$DD114,INDIRECT(ADDRESS(BY$2,$DH$2)):INDIRECT(ADDRESS(BY$2,$DY$2)))</f>
        <v>10.9648310371202</v>
      </c>
      <c r="BZ114" s="51">
        <f ca="1">SUMPRODUCT($CM114:$DD114,INDIRECT(ADDRESS(BZ$2,$DH$2)):INDIRECT(ADDRESS(BZ$2,$DY$2)))</f>
        <v>10.9648310371202</v>
      </c>
      <c r="CA114" s="51">
        <f ca="1">SUMPRODUCT($CM114:$DD114,INDIRECT(ADDRESS(CA$2,$DH$2)):INDIRECT(ADDRESS(CA$2,$DY$2)))</f>
        <v>10.9648310371202</v>
      </c>
      <c r="CB114" s="51">
        <f ca="1">SUMPRODUCT($CM114:$DD114,INDIRECT(ADDRESS(CB$2,$DH$2)):INDIRECT(ADDRESS(CB$2,$DY$2)))</f>
        <v>10.9648310371202</v>
      </c>
      <c r="CC114" s="51">
        <f ca="1">SUMPRODUCT($CM114:$DD114,INDIRECT(ADDRESS(CC$2,$DH$2)):INDIRECT(ADDRESS(CC$2,$DY$2)))</f>
        <v>10.9648310371202</v>
      </c>
      <c r="CD114" s="51">
        <f ca="1">SUMPRODUCT($CM114:$DD114,INDIRECT(ADDRESS(CD$2,$DH$2)):INDIRECT(ADDRESS(CD$2,$DY$2)))</f>
        <v>10.9648310371202</v>
      </c>
      <c r="CF114" s="51">
        <f t="shared" ref="CF114:CK123" ca="1" si="14">SUMPRODUCT($D114:$CD114,N($D$1:$CD$1=CF$1))</f>
        <v>131.57797244544244</v>
      </c>
      <c r="CG114" s="51">
        <f t="shared" ca="1" si="14"/>
        <v>131.57797244544244</v>
      </c>
      <c r="CH114" s="51">
        <f t="shared" ca="1" si="14"/>
        <v>131.57797244544244</v>
      </c>
      <c r="CI114" s="51">
        <f t="shared" ca="1" si="14"/>
        <v>131.57797244544244</v>
      </c>
      <c r="CJ114" s="51">
        <f t="shared" ca="1" si="14"/>
        <v>131.57797244544244</v>
      </c>
      <c r="CK114" s="51">
        <f t="shared" ca="1" si="14"/>
        <v>131.57797244544244</v>
      </c>
      <c r="CM114" s="1">
        <f>VLOOKUP($A114,Auxiliar_OPEX_CustosUnit!$A$4:$BT$129,COLUMN(Auxiliar_OPEX_CustosUnit!S$2),0)</f>
        <v>0</v>
      </c>
      <c r="CN114" s="1">
        <f>VLOOKUP($A114,Auxiliar_OPEX_CustosUnit!$A$4:$BT$129,COLUMN(Auxiliar_OPEX_CustosUnit!T$2),0)</f>
        <v>0</v>
      </c>
      <c r="CO114" s="1">
        <f>VLOOKUP($A114,Auxiliar_OPEX_CustosUnit!$A$4:$BT$129,COLUMN(Auxiliar_OPEX_CustosUnit!U$2),0)</f>
        <v>10.9648310371202</v>
      </c>
      <c r="CP114" s="1">
        <f>VLOOKUP($A114,Auxiliar_OPEX_CustosUnit!$A$4:$BT$129,COLUMN(Auxiliar_OPEX_CustosUnit!V$2),0)</f>
        <v>0</v>
      </c>
      <c r="CQ114" s="1">
        <f>VLOOKUP($A114,Auxiliar_OPEX_CustosUnit!$A$4:$BT$129,COLUMN(Auxiliar_OPEX_CustosUnit!W$2),0)</f>
        <v>0</v>
      </c>
      <c r="CR114" s="1">
        <f>VLOOKUP($A114,Auxiliar_OPEX_CustosUnit!$A$4:$BT$129,COLUMN(Auxiliar_OPEX_CustosUnit!X$2),0)</f>
        <v>0</v>
      </c>
      <c r="CS114" s="1">
        <f>VLOOKUP($A114,Auxiliar_OPEX_CustosUnit!$A$4:$BT$129,COLUMN(Auxiliar_OPEX_CustosUnit!Y$2),0)</f>
        <v>0</v>
      </c>
      <c r="CT114" s="1">
        <f>VLOOKUP($A114,Auxiliar_OPEX_CustosUnit!$A$4:$BT$129,COLUMN(Auxiliar_OPEX_CustosUnit!Z$2),0)</f>
        <v>0</v>
      </c>
      <c r="CU114" s="1">
        <f>VLOOKUP($A114,Auxiliar_OPEX_CustosUnit!$A$4:$BT$129,COLUMN(Auxiliar_OPEX_CustosUnit!AA$2),0)</f>
        <v>0</v>
      </c>
      <c r="CV114" s="1">
        <f>VLOOKUP($A114,Auxiliar_OPEX_CustosUnit!$A$4:$BT$129,COLUMN(Auxiliar_OPEX_CustosUnit!AB$2),0)</f>
        <v>0</v>
      </c>
      <c r="CW114" s="1">
        <f>VLOOKUP($A114,Auxiliar_OPEX_CustosUnit!$A$4:$BT$129,COLUMN(Auxiliar_OPEX_CustosUnit!AC$2),0)</f>
        <v>0</v>
      </c>
      <c r="CX114" s="1">
        <f>VLOOKUP($A114,Auxiliar_OPEX_CustosUnit!$A$4:$BT$129,COLUMN(Auxiliar_OPEX_CustosUnit!AD$2),0)</f>
        <v>0</v>
      </c>
      <c r="CY114" s="1">
        <f>VLOOKUP($A114,Auxiliar_OPEX_CustosUnit!$A$4:$BT$129,COLUMN(Auxiliar_OPEX_CustosUnit!AE$2),0)</f>
        <v>0</v>
      </c>
      <c r="CZ114" s="1">
        <f>VLOOKUP($A114,Auxiliar_OPEX_CustosUnit!$A$4:$BT$129,COLUMN(Auxiliar_OPEX_CustosUnit!AF$2),0)</f>
        <v>0</v>
      </c>
      <c r="DA114" s="1">
        <f>VLOOKUP($A114,Auxiliar_OPEX_CustosUnit!$A$4:$BT$129,COLUMN(Auxiliar_OPEX_CustosUnit!AG$2),0)</f>
        <v>0</v>
      </c>
      <c r="DB114" s="1">
        <f>VLOOKUP($A114,Auxiliar_OPEX_CustosUnit!$A$4:$BT$129,COLUMN(Auxiliar_OPEX_CustosUnit!AH$2),0)</f>
        <v>0</v>
      </c>
      <c r="DC114" s="1">
        <f>VLOOKUP($A114,Auxiliar_OPEX_CustosUnit!$A$4:$BT$129,COLUMN(Auxiliar_OPEX_CustosUnit!AI$2),0)</f>
        <v>0</v>
      </c>
      <c r="DD114" s="1">
        <f>VLOOKUP($A114,Auxiliar_OPEX_CustosUnit!$A$4:$BT$129,COLUMN(Auxiliar_OPEX_CustosUnit!AJ$2),0)</f>
        <v>0</v>
      </c>
    </row>
    <row r="115" spans="1:108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4"/>
        <v>0</v>
      </c>
      <c r="CG115" s="51">
        <f t="shared" ca="1" si="14"/>
        <v>0</v>
      </c>
      <c r="CH115" s="51">
        <f t="shared" ca="1" si="14"/>
        <v>0</v>
      </c>
      <c r="CI115" s="51">
        <f t="shared" ca="1" si="14"/>
        <v>0</v>
      </c>
      <c r="CJ115" s="51">
        <f t="shared" ca="1" si="14"/>
        <v>0</v>
      </c>
      <c r="CK115" s="51">
        <f t="shared" ca="1" si="14"/>
        <v>0</v>
      </c>
      <c r="CM115" s="1" t="str">
        <f>VLOOKUP($A115,Auxiliar_OPEX_CustosUnit!$A$4:$BT$129,COLUMN(Auxiliar_OPEX_CustosUnit!S$2),0)</f>
        <v/>
      </c>
      <c r="CN115" s="1" t="str">
        <f>VLOOKUP($A115,Auxiliar_OPEX_CustosUnit!$A$4:$BT$129,COLUMN(Auxiliar_OPEX_CustosUnit!T$2),0)</f>
        <v/>
      </c>
      <c r="CO115" s="1" t="str">
        <f>VLOOKUP($A115,Auxiliar_OPEX_CustosUnit!$A$4:$BT$129,COLUMN(Auxiliar_OPEX_CustosUnit!U$2),0)</f>
        <v/>
      </c>
      <c r="CP115" s="1" t="str">
        <f>VLOOKUP($A115,Auxiliar_OPEX_CustosUnit!$A$4:$BT$129,COLUMN(Auxiliar_OPEX_CustosUnit!V$2),0)</f>
        <v/>
      </c>
      <c r="CQ115" s="1" t="str">
        <f>VLOOKUP($A115,Auxiliar_OPEX_CustosUnit!$A$4:$BT$129,COLUMN(Auxiliar_OPEX_CustosUnit!W$2),0)</f>
        <v/>
      </c>
      <c r="CR115" s="1" t="str">
        <f>VLOOKUP($A115,Auxiliar_OPEX_CustosUnit!$A$4:$BT$129,COLUMN(Auxiliar_OPEX_CustosUnit!X$2),0)</f>
        <v/>
      </c>
      <c r="CS115" s="1" t="str">
        <f>VLOOKUP($A115,Auxiliar_OPEX_CustosUnit!$A$4:$BT$129,COLUMN(Auxiliar_OPEX_CustosUnit!Y$2),0)</f>
        <v/>
      </c>
      <c r="CT115" s="1" t="str">
        <f>VLOOKUP($A115,Auxiliar_OPEX_CustosUnit!$A$4:$BT$129,COLUMN(Auxiliar_OPEX_CustosUnit!Z$2),0)</f>
        <v/>
      </c>
      <c r="CU115" s="1" t="str">
        <f>VLOOKUP($A115,Auxiliar_OPEX_CustosUnit!$A$4:$BT$129,COLUMN(Auxiliar_OPEX_CustosUnit!AA$2),0)</f>
        <v/>
      </c>
      <c r="CV115" s="1" t="str">
        <f>VLOOKUP($A115,Auxiliar_OPEX_CustosUnit!$A$4:$BT$129,COLUMN(Auxiliar_OPEX_CustosUnit!AB$2),0)</f>
        <v/>
      </c>
      <c r="CW115" s="1" t="str">
        <f>VLOOKUP($A115,Auxiliar_OPEX_CustosUnit!$A$4:$BT$129,COLUMN(Auxiliar_OPEX_CustosUnit!AC$2),0)</f>
        <v/>
      </c>
      <c r="CX115" s="1" t="str">
        <f>VLOOKUP($A115,Auxiliar_OPEX_CustosUnit!$A$4:$BT$129,COLUMN(Auxiliar_OPEX_CustosUnit!AD$2),0)</f>
        <v/>
      </c>
      <c r="CY115" s="1" t="str">
        <f>VLOOKUP($A115,Auxiliar_OPEX_CustosUnit!$A$4:$BT$129,COLUMN(Auxiliar_OPEX_CustosUnit!AE$2),0)</f>
        <v/>
      </c>
      <c r="CZ115" s="1" t="str">
        <f>VLOOKUP($A115,Auxiliar_OPEX_CustosUnit!$A$4:$BT$129,COLUMN(Auxiliar_OPEX_CustosUnit!AF$2),0)</f>
        <v/>
      </c>
      <c r="DA115" s="1" t="str">
        <f>VLOOKUP($A115,Auxiliar_OPEX_CustosUnit!$A$4:$BT$129,COLUMN(Auxiliar_OPEX_CustosUnit!AG$2),0)</f>
        <v/>
      </c>
      <c r="DB115" s="1" t="str">
        <f>VLOOKUP($A115,Auxiliar_OPEX_CustosUnit!$A$4:$BT$129,COLUMN(Auxiliar_OPEX_CustosUnit!AH$2),0)</f>
        <v/>
      </c>
      <c r="DC115" s="1" t="str">
        <f>VLOOKUP($A115,Auxiliar_OPEX_CustosUnit!$A$4:$BT$129,COLUMN(Auxiliar_OPEX_CustosUnit!AI$2),0)</f>
        <v/>
      </c>
      <c r="DD115" s="1" t="str">
        <f>VLOOKUP($A115,Auxiliar_OPEX_CustosUnit!$A$4:$BT$129,COLUMN(Auxiliar_OPEX_CustosUnit!AJ$2),0)</f>
        <v/>
      </c>
    </row>
    <row r="116" spans="1:108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157.162578198723</v>
      </c>
      <c r="E116" s="51">
        <f ca="1">SUMPRODUCT($CM116:$DD116,INDIRECT(ADDRESS(E$2,$DH$2)):INDIRECT(ADDRESS(E$2,$DY$2)))</f>
        <v>157.162578198723</v>
      </c>
      <c r="F116" s="51">
        <f ca="1">SUMPRODUCT($CM116:$DD116,INDIRECT(ADDRESS(F$2,$DH$2)):INDIRECT(ADDRESS(F$2,$DY$2)))</f>
        <v>157.162578198723</v>
      </c>
      <c r="G116" s="51">
        <f ca="1">SUMPRODUCT($CM116:$DD116,INDIRECT(ADDRESS(G$2,$DH$2)):INDIRECT(ADDRESS(G$2,$DY$2)))</f>
        <v>157.162578198723</v>
      </c>
      <c r="H116" s="51">
        <f ca="1">SUMPRODUCT($CM116:$DD116,INDIRECT(ADDRESS(H$2,$DH$2)):INDIRECT(ADDRESS(H$2,$DY$2)))</f>
        <v>157.162578198723</v>
      </c>
      <c r="I116" s="51">
        <f ca="1">SUMPRODUCT($CM116:$DD116,INDIRECT(ADDRESS(I$2,$DH$2)):INDIRECT(ADDRESS(I$2,$DY$2)))</f>
        <v>157.162578198723</v>
      </c>
      <c r="J116" s="51">
        <f ca="1">SUMPRODUCT($CM116:$DD116,INDIRECT(ADDRESS(J$2,$DH$2)):INDIRECT(ADDRESS(J$2,$DY$2)))</f>
        <v>157.162578198723</v>
      </c>
      <c r="K116" s="51">
        <f ca="1">SUMPRODUCT($CM116:$DD116,INDIRECT(ADDRESS(K$2,$DH$2)):INDIRECT(ADDRESS(K$2,$DY$2)))</f>
        <v>157.162578198723</v>
      </c>
      <c r="L116" s="51">
        <f ca="1">SUMPRODUCT($CM116:$DD116,INDIRECT(ADDRESS(L$2,$DH$2)):INDIRECT(ADDRESS(L$2,$DY$2)))</f>
        <v>157.162578198723</v>
      </c>
      <c r="M116" s="51">
        <f ca="1">SUMPRODUCT($CM116:$DD116,INDIRECT(ADDRESS(M$2,$DH$2)):INDIRECT(ADDRESS(M$2,$DY$2)))</f>
        <v>157.162578198723</v>
      </c>
      <c r="N116" s="51">
        <f ca="1">SUMPRODUCT($CM116:$DD116,INDIRECT(ADDRESS(N$2,$DH$2)):INDIRECT(ADDRESS(N$2,$DY$2)))</f>
        <v>157.162578198723</v>
      </c>
      <c r="O116" s="51">
        <f ca="1">SUMPRODUCT($CM116:$DD116,INDIRECT(ADDRESS(O$2,$DH$2)):INDIRECT(ADDRESS(O$2,$DY$2)))</f>
        <v>157.162578198723</v>
      </c>
      <c r="P116" s="51">
        <f ca="1">SUMPRODUCT($CM116:$DD116,INDIRECT(ADDRESS(P$2,$DH$2)):INDIRECT(ADDRESS(P$2,$DY$2)))</f>
        <v>157.162578198723</v>
      </c>
      <c r="Q116" s="51">
        <f ca="1">SUMPRODUCT($CM116:$DD116,INDIRECT(ADDRESS(Q$2,$DH$2)):INDIRECT(ADDRESS(Q$2,$DY$2)))</f>
        <v>157.162578198723</v>
      </c>
      <c r="R116" s="51">
        <f ca="1">SUMPRODUCT($CM116:$DD116,INDIRECT(ADDRESS(R$2,$DH$2)):INDIRECT(ADDRESS(R$2,$DY$2)))</f>
        <v>157.162578198723</v>
      </c>
      <c r="S116" s="51">
        <f ca="1">SUMPRODUCT($CM116:$DD116,INDIRECT(ADDRESS(S$2,$DH$2)):INDIRECT(ADDRESS(S$2,$DY$2)))</f>
        <v>157.162578198723</v>
      </c>
      <c r="T116" s="51">
        <f ca="1">SUMPRODUCT($CM116:$DD116,INDIRECT(ADDRESS(T$2,$DH$2)):INDIRECT(ADDRESS(T$2,$DY$2)))</f>
        <v>157.162578198723</v>
      </c>
      <c r="U116" s="51">
        <f ca="1">SUMPRODUCT($CM116:$DD116,INDIRECT(ADDRESS(U$2,$DH$2)):INDIRECT(ADDRESS(U$2,$DY$2)))</f>
        <v>157.162578198723</v>
      </c>
      <c r="V116" s="51">
        <f ca="1">SUMPRODUCT($CM116:$DD116,INDIRECT(ADDRESS(V$2,$DH$2)):INDIRECT(ADDRESS(V$2,$DY$2)))</f>
        <v>157.162578198723</v>
      </c>
      <c r="W116" s="51">
        <f ca="1">SUMPRODUCT($CM116:$DD116,INDIRECT(ADDRESS(W$2,$DH$2)):INDIRECT(ADDRESS(W$2,$DY$2)))</f>
        <v>157.162578198723</v>
      </c>
      <c r="X116" s="51">
        <f ca="1">SUMPRODUCT($CM116:$DD116,INDIRECT(ADDRESS(X$2,$DH$2)):INDIRECT(ADDRESS(X$2,$DY$2)))</f>
        <v>157.162578198723</v>
      </c>
      <c r="Y116" s="51">
        <f ca="1">SUMPRODUCT($CM116:$DD116,INDIRECT(ADDRESS(Y$2,$DH$2)):INDIRECT(ADDRESS(Y$2,$DY$2)))</f>
        <v>157.162578198723</v>
      </c>
      <c r="Z116" s="51">
        <f ca="1">SUMPRODUCT($CM116:$DD116,INDIRECT(ADDRESS(Z$2,$DH$2)):INDIRECT(ADDRESS(Z$2,$DY$2)))</f>
        <v>157.162578198723</v>
      </c>
      <c r="AA116" s="51">
        <f ca="1">SUMPRODUCT($CM116:$DD116,INDIRECT(ADDRESS(AA$2,$DH$2)):INDIRECT(ADDRESS(AA$2,$DY$2)))</f>
        <v>157.162578198723</v>
      </c>
      <c r="AB116" s="51">
        <f ca="1">SUMPRODUCT($CM116:$DD116,INDIRECT(ADDRESS(AB$2,$DH$2)):INDIRECT(ADDRESS(AB$2,$DY$2)))</f>
        <v>157.162578198723</v>
      </c>
      <c r="AC116" s="51">
        <f ca="1">SUMPRODUCT($CM116:$DD116,INDIRECT(ADDRESS(AC$2,$DH$2)):INDIRECT(ADDRESS(AC$2,$DY$2)))</f>
        <v>157.162578198723</v>
      </c>
      <c r="AD116" s="51">
        <f ca="1">SUMPRODUCT($CM116:$DD116,INDIRECT(ADDRESS(AD$2,$DH$2)):INDIRECT(ADDRESS(AD$2,$DY$2)))</f>
        <v>157.162578198723</v>
      </c>
      <c r="AE116" s="51">
        <f ca="1">SUMPRODUCT($CM116:$DD116,INDIRECT(ADDRESS(AE$2,$DH$2)):INDIRECT(ADDRESS(AE$2,$DY$2)))</f>
        <v>157.162578198723</v>
      </c>
      <c r="AF116" s="51">
        <f ca="1">SUMPRODUCT($CM116:$DD116,INDIRECT(ADDRESS(AF$2,$DH$2)):INDIRECT(ADDRESS(AF$2,$DY$2)))</f>
        <v>157.162578198723</v>
      </c>
      <c r="AG116" s="51">
        <f ca="1">SUMPRODUCT($CM116:$DD116,INDIRECT(ADDRESS(AG$2,$DH$2)):INDIRECT(ADDRESS(AG$2,$DY$2)))</f>
        <v>157.162578198723</v>
      </c>
      <c r="AH116" s="51">
        <f ca="1">SUMPRODUCT($CM116:$DD116,INDIRECT(ADDRESS(AH$2,$DH$2)):INDIRECT(ADDRESS(AH$2,$DY$2)))</f>
        <v>157.162578198723</v>
      </c>
      <c r="AI116" s="51">
        <f ca="1">SUMPRODUCT($CM116:$DD116,INDIRECT(ADDRESS(AI$2,$DH$2)):INDIRECT(ADDRESS(AI$2,$DY$2)))</f>
        <v>157.162578198723</v>
      </c>
      <c r="AJ116" s="51">
        <f ca="1">SUMPRODUCT($CM116:$DD116,INDIRECT(ADDRESS(AJ$2,$DH$2)):INDIRECT(ADDRESS(AJ$2,$DY$2)))</f>
        <v>157.162578198723</v>
      </c>
      <c r="AK116" s="51">
        <f ca="1">SUMPRODUCT($CM116:$DD116,INDIRECT(ADDRESS(AK$2,$DH$2)):INDIRECT(ADDRESS(AK$2,$DY$2)))</f>
        <v>157.162578198723</v>
      </c>
      <c r="AL116" s="51">
        <f ca="1">SUMPRODUCT($CM116:$DD116,INDIRECT(ADDRESS(AL$2,$DH$2)):INDIRECT(ADDRESS(AL$2,$DY$2)))</f>
        <v>157.162578198723</v>
      </c>
      <c r="AM116" s="51">
        <f ca="1">SUMPRODUCT($CM116:$DD116,INDIRECT(ADDRESS(AM$2,$DH$2)):INDIRECT(ADDRESS(AM$2,$DY$2)))</f>
        <v>157.162578198723</v>
      </c>
      <c r="AN116" s="51">
        <f ca="1">SUMPRODUCT($CM116:$DD116,INDIRECT(ADDRESS(AN$2,$DH$2)):INDIRECT(ADDRESS(AN$2,$DY$2)))</f>
        <v>157.162578198723</v>
      </c>
      <c r="AO116" s="51">
        <f ca="1">SUMPRODUCT($CM116:$DD116,INDIRECT(ADDRESS(AO$2,$DH$2)):INDIRECT(ADDRESS(AO$2,$DY$2)))</f>
        <v>157.162578198723</v>
      </c>
      <c r="AP116" s="51">
        <f ca="1">SUMPRODUCT($CM116:$DD116,INDIRECT(ADDRESS(AP$2,$DH$2)):INDIRECT(ADDRESS(AP$2,$DY$2)))</f>
        <v>157.162578198723</v>
      </c>
      <c r="AQ116" s="51">
        <f ca="1">SUMPRODUCT($CM116:$DD116,INDIRECT(ADDRESS(AQ$2,$DH$2)):INDIRECT(ADDRESS(AQ$2,$DY$2)))</f>
        <v>157.162578198723</v>
      </c>
      <c r="AR116" s="51">
        <f ca="1">SUMPRODUCT($CM116:$DD116,INDIRECT(ADDRESS(AR$2,$DH$2)):INDIRECT(ADDRESS(AR$2,$DY$2)))</f>
        <v>157.162578198723</v>
      </c>
      <c r="AS116" s="51">
        <f ca="1">SUMPRODUCT($CM116:$DD116,INDIRECT(ADDRESS(AS$2,$DH$2)):INDIRECT(ADDRESS(AS$2,$DY$2)))</f>
        <v>157.162578198723</v>
      </c>
      <c r="AT116" s="51">
        <f ca="1">SUMPRODUCT($CM116:$DD116,INDIRECT(ADDRESS(AT$2,$DH$2)):INDIRECT(ADDRESS(AT$2,$DY$2)))</f>
        <v>157.162578198723</v>
      </c>
      <c r="AU116" s="51">
        <f ca="1">SUMPRODUCT($CM116:$DD116,INDIRECT(ADDRESS(AU$2,$DH$2)):INDIRECT(ADDRESS(AU$2,$DY$2)))</f>
        <v>157.162578198723</v>
      </c>
      <c r="AV116" s="51">
        <f ca="1">SUMPRODUCT($CM116:$DD116,INDIRECT(ADDRESS(AV$2,$DH$2)):INDIRECT(ADDRESS(AV$2,$DY$2)))</f>
        <v>157.162578198723</v>
      </c>
      <c r="AW116" s="51">
        <f ca="1">SUMPRODUCT($CM116:$DD116,INDIRECT(ADDRESS(AW$2,$DH$2)):INDIRECT(ADDRESS(AW$2,$DY$2)))</f>
        <v>157.162578198723</v>
      </c>
      <c r="AX116" s="51">
        <f ca="1">SUMPRODUCT($CM116:$DD116,INDIRECT(ADDRESS(AX$2,$DH$2)):INDIRECT(ADDRESS(AX$2,$DY$2)))</f>
        <v>157.162578198723</v>
      </c>
      <c r="AY116" s="51">
        <f ca="1">SUMPRODUCT($CM116:$DD116,INDIRECT(ADDRESS(AY$2,$DH$2)):INDIRECT(ADDRESS(AY$2,$DY$2)))</f>
        <v>157.162578198723</v>
      </c>
      <c r="AZ116" s="51">
        <f ca="1">SUMPRODUCT($CM116:$DD116,INDIRECT(ADDRESS(AZ$2,$DH$2)):INDIRECT(ADDRESS(AZ$2,$DY$2)))</f>
        <v>157.162578198723</v>
      </c>
      <c r="BA116" s="51">
        <f ca="1">SUMPRODUCT($CM116:$DD116,INDIRECT(ADDRESS(BA$2,$DH$2)):INDIRECT(ADDRESS(BA$2,$DY$2)))</f>
        <v>157.162578198723</v>
      </c>
      <c r="BB116" s="51">
        <f ca="1">SUMPRODUCT($CM116:$DD116,INDIRECT(ADDRESS(BB$2,$DH$2)):INDIRECT(ADDRESS(BB$2,$DY$2)))</f>
        <v>157.162578198723</v>
      </c>
      <c r="BC116" s="51">
        <f ca="1">SUMPRODUCT($CM116:$DD116,INDIRECT(ADDRESS(BC$2,$DH$2)):INDIRECT(ADDRESS(BC$2,$DY$2)))</f>
        <v>157.162578198723</v>
      </c>
      <c r="BD116" s="51">
        <f ca="1">SUMPRODUCT($CM116:$DD116,INDIRECT(ADDRESS(BD$2,$DH$2)):INDIRECT(ADDRESS(BD$2,$DY$2)))</f>
        <v>157.162578198723</v>
      </c>
      <c r="BE116" s="51">
        <f ca="1">SUMPRODUCT($CM116:$DD116,INDIRECT(ADDRESS(BE$2,$DH$2)):INDIRECT(ADDRESS(BE$2,$DY$2)))</f>
        <v>157.162578198723</v>
      </c>
      <c r="BF116" s="51">
        <f ca="1">SUMPRODUCT($CM116:$DD116,INDIRECT(ADDRESS(BF$2,$DH$2)):INDIRECT(ADDRESS(BF$2,$DY$2)))</f>
        <v>157.162578198723</v>
      </c>
      <c r="BG116" s="51">
        <f ca="1">SUMPRODUCT($CM116:$DD116,INDIRECT(ADDRESS(BG$2,$DH$2)):INDIRECT(ADDRESS(BG$2,$DY$2)))</f>
        <v>157.162578198723</v>
      </c>
      <c r="BH116" s="51">
        <f ca="1">SUMPRODUCT($CM116:$DD116,INDIRECT(ADDRESS(BH$2,$DH$2)):INDIRECT(ADDRESS(BH$2,$DY$2)))</f>
        <v>157.162578198723</v>
      </c>
      <c r="BI116" s="51">
        <f ca="1">SUMPRODUCT($CM116:$DD116,INDIRECT(ADDRESS(BI$2,$DH$2)):INDIRECT(ADDRESS(BI$2,$DY$2)))</f>
        <v>157.162578198723</v>
      </c>
      <c r="BJ116" s="51">
        <f ca="1">SUMPRODUCT($CM116:$DD116,INDIRECT(ADDRESS(BJ$2,$DH$2)):INDIRECT(ADDRESS(BJ$2,$DY$2)))</f>
        <v>157.162578198723</v>
      </c>
      <c r="BK116" s="51">
        <f ca="1">SUMPRODUCT($CM116:$DD116,INDIRECT(ADDRESS(BK$2,$DH$2)):INDIRECT(ADDRESS(BK$2,$DY$2)))</f>
        <v>157.162578198723</v>
      </c>
      <c r="BL116" s="51">
        <f ca="1">SUMPRODUCT($CM116:$DD116,INDIRECT(ADDRESS(BL$2,$DH$2)):INDIRECT(ADDRESS(BL$2,$DY$2)))</f>
        <v>157.162578198723</v>
      </c>
      <c r="BM116" s="51">
        <f ca="1">SUMPRODUCT($CM116:$DD116,INDIRECT(ADDRESS(BM$2,$DH$2)):INDIRECT(ADDRESS(BM$2,$DY$2)))</f>
        <v>157.162578198723</v>
      </c>
      <c r="BN116" s="51">
        <f ca="1">SUMPRODUCT($CM116:$DD116,INDIRECT(ADDRESS(BN$2,$DH$2)):INDIRECT(ADDRESS(BN$2,$DY$2)))</f>
        <v>157.162578198723</v>
      </c>
      <c r="BO116" s="51">
        <f ca="1">SUMPRODUCT($CM116:$DD116,INDIRECT(ADDRESS(BO$2,$DH$2)):INDIRECT(ADDRESS(BO$2,$DY$2)))</f>
        <v>157.162578198723</v>
      </c>
      <c r="BP116" s="51">
        <f ca="1">SUMPRODUCT($CM116:$DD116,INDIRECT(ADDRESS(BP$2,$DH$2)):INDIRECT(ADDRESS(BP$2,$DY$2)))</f>
        <v>157.162578198723</v>
      </c>
      <c r="BQ116" s="51">
        <f ca="1">SUMPRODUCT($CM116:$DD116,INDIRECT(ADDRESS(BQ$2,$DH$2)):INDIRECT(ADDRESS(BQ$2,$DY$2)))</f>
        <v>157.162578198723</v>
      </c>
      <c r="BR116" s="51">
        <f ca="1">SUMPRODUCT($CM116:$DD116,INDIRECT(ADDRESS(BR$2,$DH$2)):INDIRECT(ADDRESS(BR$2,$DY$2)))</f>
        <v>157.162578198723</v>
      </c>
      <c r="BS116" s="51">
        <f ca="1">SUMPRODUCT($CM116:$DD116,INDIRECT(ADDRESS(BS$2,$DH$2)):INDIRECT(ADDRESS(BS$2,$DY$2)))</f>
        <v>157.162578198723</v>
      </c>
      <c r="BT116" s="51">
        <f ca="1">SUMPRODUCT($CM116:$DD116,INDIRECT(ADDRESS(BT$2,$DH$2)):INDIRECT(ADDRESS(BT$2,$DY$2)))</f>
        <v>157.162578198723</v>
      </c>
      <c r="BU116" s="51">
        <f ca="1">SUMPRODUCT($CM116:$DD116,INDIRECT(ADDRESS(BU$2,$DH$2)):INDIRECT(ADDRESS(BU$2,$DY$2)))</f>
        <v>157.162578198723</v>
      </c>
      <c r="BV116" s="51">
        <f ca="1">SUMPRODUCT($CM116:$DD116,INDIRECT(ADDRESS(BV$2,$DH$2)):INDIRECT(ADDRESS(BV$2,$DY$2)))</f>
        <v>157.162578198723</v>
      </c>
      <c r="BW116" s="51">
        <f ca="1">SUMPRODUCT($CM116:$DD116,INDIRECT(ADDRESS(BW$2,$DH$2)):INDIRECT(ADDRESS(BW$2,$DY$2)))</f>
        <v>157.162578198723</v>
      </c>
      <c r="BX116" s="51">
        <f ca="1">SUMPRODUCT($CM116:$DD116,INDIRECT(ADDRESS(BX$2,$DH$2)):INDIRECT(ADDRESS(BX$2,$DY$2)))</f>
        <v>157.162578198723</v>
      </c>
      <c r="BY116" s="51">
        <f ca="1">SUMPRODUCT($CM116:$DD116,INDIRECT(ADDRESS(BY$2,$DH$2)):INDIRECT(ADDRESS(BY$2,$DY$2)))</f>
        <v>157.162578198723</v>
      </c>
      <c r="BZ116" s="51">
        <f ca="1">SUMPRODUCT($CM116:$DD116,INDIRECT(ADDRESS(BZ$2,$DH$2)):INDIRECT(ADDRESS(BZ$2,$DY$2)))</f>
        <v>157.162578198723</v>
      </c>
      <c r="CA116" s="51">
        <f ca="1">SUMPRODUCT($CM116:$DD116,INDIRECT(ADDRESS(CA$2,$DH$2)):INDIRECT(ADDRESS(CA$2,$DY$2)))</f>
        <v>157.162578198723</v>
      </c>
      <c r="CB116" s="51">
        <f ca="1">SUMPRODUCT($CM116:$DD116,INDIRECT(ADDRESS(CB$2,$DH$2)):INDIRECT(ADDRESS(CB$2,$DY$2)))</f>
        <v>157.162578198723</v>
      </c>
      <c r="CC116" s="51">
        <f ca="1">SUMPRODUCT($CM116:$DD116,INDIRECT(ADDRESS(CC$2,$DH$2)):INDIRECT(ADDRESS(CC$2,$DY$2)))</f>
        <v>157.162578198723</v>
      </c>
      <c r="CD116" s="51">
        <f ca="1">SUMPRODUCT($CM116:$DD116,INDIRECT(ADDRESS(CD$2,$DH$2)):INDIRECT(ADDRESS(CD$2,$DY$2)))</f>
        <v>157.162578198723</v>
      </c>
      <c r="CF116" s="51">
        <f t="shared" ca="1" si="14"/>
        <v>1885.9509383846755</v>
      </c>
      <c r="CG116" s="51">
        <f t="shared" ca="1" si="14"/>
        <v>1885.9509383846755</v>
      </c>
      <c r="CH116" s="51">
        <f t="shared" ca="1" si="14"/>
        <v>1885.9509383846755</v>
      </c>
      <c r="CI116" s="51">
        <f t="shared" ca="1" si="14"/>
        <v>1885.9509383846755</v>
      </c>
      <c r="CJ116" s="51">
        <f t="shared" ca="1" si="14"/>
        <v>1885.9509383846755</v>
      </c>
      <c r="CK116" s="51">
        <f t="shared" ca="1" si="14"/>
        <v>1885.9509383846755</v>
      </c>
      <c r="CM116" s="1">
        <f>VLOOKUP($A116,Auxiliar_OPEX_CustosUnit!$A$4:$BT$129,COLUMN(Auxiliar_OPEX_CustosUnit!S$2),0)</f>
        <v>0</v>
      </c>
      <c r="CN116" s="1">
        <f>VLOOKUP($A116,Auxiliar_OPEX_CustosUnit!$A$4:$BT$129,COLUMN(Auxiliar_OPEX_CustosUnit!T$2),0)</f>
        <v>0</v>
      </c>
      <c r="CO116" s="1">
        <f>VLOOKUP($A116,Auxiliar_OPEX_CustosUnit!$A$4:$BT$129,COLUMN(Auxiliar_OPEX_CustosUnit!U$2),0)</f>
        <v>157.162578198723</v>
      </c>
      <c r="CP116" s="1">
        <f>VLOOKUP($A116,Auxiliar_OPEX_CustosUnit!$A$4:$BT$129,COLUMN(Auxiliar_OPEX_CustosUnit!V$2),0)</f>
        <v>0</v>
      </c>
      <c r="CQ116" s="1">
        <f>VLOOKUP($A116,Auxiliar_OPEX_CustosUnit!$A$4:$BT$129,COLUMN(Auxiliar_OPEX_CustosUnit!W$2),0)</f>
        <v>0</v>
      </c>
      <c r="CR116" s="1">
        <f>VLOOKUP($A116,Auxiliar_OPEX_CustosUnit!$A$4:$BT$129,COLUMN(Auxiliar_OPEX_CustosUnit!X$2),0)</f>
        <v>0</v>
      </c>
      <c r="CS116" s="1">
        <f>VLOOKUP($A116,Auxiliar_OPEX_CustosUnit!$A$4:$BT$129,COLUMN(Auxiliar_OPEX_CustosUnit!Y$2),0)</f>
        <v>0</v>
      </c>
      <c r="CT116" s="1">
        <f>VLOOKUP($A116,Auxiliar_OPEX_CustosUnit!$A$4:$BT$129,COLUMN(Auxiliar_OPEX_CustosUnit!Z$2),0)</f>
        <v>0</v>
      </c>
      <c r="CU116" s="1">
        <f>VLOOKUP($A116,Auxiliar_OPEX_CustosUnit!$A$4:$BT$129,COLUMN(Auxiliar_OPEX_CustosUnit!AA$2),0)</f>
        <v>0</v>
      </c>
      <c r="CV116" s="1">
        <f>VLOOKUP($A116,Auxiliar_OPEX_CustosUnit!$A$4:$BT$129,COLUMN(Auxiliar_OPEX_CustosUnit!AB$2),0)</f>
        <v>0</v>
      </c>
      <c r="CW116" s="1">
        <f>VLOOKUP($A116,Auxiliar_OPEX_CustosUnit!$A$4:$BT$129,COLUMN(Auxiliar_OPEX_CustosUnit!AC$2),0)</f>
        <v>0</v>
      </c>
      <c r="CX116" s="1">
        <f>VLOOKUP($A116,Auxiliar_OPEX_CustosUnit!$A$4:$BT$129,COLUMN(Auxiliar_OPEX_CustosUnit!AD$2),0)</f>
        <v>0</v>
      </c>
      <c r="CY116" s="1">
        <f>VLOOKUP($A116,Auxiliar_OPEX_CustosUnit!$A$4:$BT$129,COLUMN(Auxiliar_OPEX_CustosUnit!AE$2),0)</f>
        <v>0</v>
      </c>
      <c r="CZ116" s="1">
        <f>VLOOKUP($A116,Auxiliar_OPEX_CustosUnit!$A$4:$BT$129,COLUMN(Auxiliar_OPEX_CustosUnit!AF$2),0)</f>
        <v>0</v>
      </c>
      <c r="DA116" s="1">
        <f>VLOOKUP($A116,Auxiliar_OPEX_CustosUnit!$A$4:$BT$129,COLUMN(Auxiliar_OPEX_CustosUnit!AG$2),0)</f>
        <v>0</v>
      </c>
      <c r="DB116" s="1">
        <f>VLOOKUP($A116,Auxiliar_OPEX_CustosUnit!$A$4:$BT$129,COLUMN(Auxiliar_OPEX_CustosUnit!AH$2),0)</f>
        <v>0</v>
      </c>
      <c r="DC116" s="1">
        <f>VLOOKUP($A116,Auxiliar_OPEX_CustosUnit!$A$4:$BT$129,COLUMN(Auxiliar_OPEX_CustosUnit!AI$2),0)</f>
        <v>0</v>
      </c>
      <c r="DD116" s="1">
        <f>VLOOKUP($A116,Auxiliar_OPEX_CustosUnit!$A$4:$BT$129,COLUMN(Auxiliar_OPEX_CustosUnit!AJ$2),0)</f>
        <v>0</v>
      </c>
    </row>
    <row r="117" spans="1:108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51.169211506560998</v>
      </c>
      <c r="E117" s="51">
        <f ca="1">SUMPRODUCT($CM117:$DD117,INDIRECT(ADDRESS(E$2,$DH$2)):INDIRECT(ADDRESS(E$2,$DY$2)))</f>
        <v>51.169211506560998</v>
      </c>
      <c r="F117" s="51">
        <f ca="1">SUMPRODUCT($CM117:$DD117,INDIRECT(ADDRESS(F$2,$DH$2)):INDIRECT(ADDRESS(F$2,$DY$2)))</f>
        <v>51.169211506560998</v>
      </c>
      <c r="G117" s="51">
        <f ca="1">SUMPRODUCT($CM117:$DD117,INDIRECT(ADDRESS(G$2,$DH$2)):INDIRECT(ADDRESS(G$2,$DY$2)))</f>
        <v>51.169211506560998</v>
      </c>
      <c r="H117" s="51">
        <f ca="1">SUMPRODUCT($CM117:$DD117,INDIRECT(ADDRESS(H$2,$DH$2)):INDIRECT(ADDRESS(H$2,$DY$2)))</f>
        <v>51.169211506560998</v>
      </c>
      <c r="I117" s="51">
        <f ca="1">SUMPRODUCT($CM117:$DD117,INDIRECT(ADDRESS(I$2,$DH$2)):INDIRECT(ADDRESS(I$2,$DY$2)))</f>
        <v>51.169211506560998</v>
      </c>
      <c r="J117" s="51">
        <f ca="1">SUMPRODUCT($CM117:$DD117,INDIRECT(ADDRESS(J$2,$DH$2)):INDIRECT(ADDRESS(J$2,$DY$2)))</f>
        <v>51.169211506560998</v>
      </c>
      <c r="K117" s="51">
        <f ca="1">SUMPRODUCT($CM117:$DD117,INDIRECT(ADDRESS(K$2,$DH$2)):INDIRECT(ADDRESS(K$2,$DY$2)))</f>
        <v>51.169211506560998</v>
      </c>
      <c r="L117" s="51">
        <f ca="1">SUMPRODUCT($CM117:$DD117,INDIRECT(ADDRESS(L$2,$DH$2)):INDIRECT(ADDRESS(L$2,$DY$2)))</f>
        <v>51.169211506560998</v>
      </c>
      <c r="M117" s="51">
        <f ca="1">SUMPRODUCT($CM117:$DD117,INDIRECT(ADDRESS(M$2,$DH$2)):INDIRECT(ADDRESS(M$2,$DY$2)))</f>
        <v>51.169211506560998</v>
      </c>
      <c r="N117" s="51">
        <f ca="1">SUMPRODUCT($CM117:$DD117,INDIRECT(ADDRESS(N$2,$DH$2)):INDIRECT(ADDRESS(N$2,$DY$2)))</f>
        <v>51.169211506560998</v>
      </c>
      <c r="O117" s="51">
        <f ca="1">SUMPRODUCT($CM117:$DD117,INDIRECT(ADDRESS(O$2,$DH$2)):INDIRECT(ADDRESS(O$2,$DY$2)))</f>
        <v>51.169211506560998</v>
      </c>
      <c r="P117" s="51">
        <f ca="1">SUMPRODUCT($CM117:$DD117,INDIRECT(ADDRESS(P$2,$DH$2)):INDIRECT(ADDRESS(P$2,$DY$2)))</f>
        <v>51.169211506560998</v>
      </c>
      <c r="Q117" s="51">
        <f ca="1">SUMPRODUCT($CM117:$DD117,INDIRECT(ADDRESS(Q$2,$DH$2)):INDIRECT(ADDRESS(Q$2,$DY$2)))</f>
        <v>51.169211506560998</v>
      </c>
      <c r="R117" s="51">
        <f ca="1">SUMPRODUCT($CM117:$DD117,INDIRECT(ADDRESS(R$2,$DH$2)):INDIRECT(ADDRESS(R$2,$DY$2)))</f>
        <v>51.169211506560998</v>
      </c>
      <c r="S117" s="51">
        <f ca="1">SUMPRODUCT($CM117:$DD117,INDIRECT(ADDRESS(S$2,$DH$2)):INDIRECT(ADDRESS(S$2,$DY$2)))</f>
        <v>51.169211506560998</v>
      </c>
      <c r="T117" s="51">
        <f ca="1">SUMPRODUCT($CM117:$DD117,INDIRECT(ADDRESS(T$2,$DH$2)):INDIRECT(ADDRESS(T$2,$DY$2)))</f>
        <v>51.169211506560998</v>
      </c>
      <c r="U117" s="51">
        <f ca="1">SUMPRODUCT($CM117:$DD117,INDIRECT(ADDRESS(U$2,$DH$2)):INDIRECT(ADDRESS(U$2,$DY$2)))</f>
        <v>51.169211506560998</v>
      </c>
      <c r="V117" s="51">
        <f ca="1">SUMPRODUCT($CM117:$DD117,INDIRECT(ADDRESS(V$2,$DH$2)):INDIRECT(ADDRESS(V$2,$DY$2)))</f>
        <v>51.169211506560998</v>
      </c>
      <c r="W117" s="51">
        <f ca="1">SUMPRODUCT($CM117:$DD117,INDIRECT(ADDRESS(W$2,$DH$2)):INDIRECT(ADDRESS(W$2,$DY$2)))</f>
        <v>51.169211506560998</v>
      </c>
      <c r="X117" s="51">
        <f ca="1">SUMPRODUCT($CM117:$DD117,INDIRECT(ADDRESS(X$2,$DH$2)):INDIRECT(ADDRESS(X$2,$DY$2)))</f>
        <v>51.169211506560998</v>
      </c>
      <c r="Y117" s="51">
        <f ca="1">SUMPRODUCT($CM117:$DD117,INDIRECT(ADDRESS(Y$2,$DH$2)):INDIRECT(ADDRESS(Y$2,$DY$2)))</f>
        <v>51.169211506560998</v>
      </c>
      <c r="Z117" s="51">
        <f ca="1">SUMPRODUCT($CM117:$DD117,INDIRECT(ADDRESS(Z$2,$DH$2)):INDIRECT(ADDRESS(Z$2,$DY$2)))</f>
        <v>51.169211506560998</v>
      </c>
      <c r="AA117" s="51">
        <f ca="1">SUMPRODUCT($CM117:$DD117,INDIRECT(ADDRESS(AA$2,$DH$2)):INDIRECT(ADDRESS(AA$2,$DY$2)))</f>
        <v>51.169211506560998</v>
      </c>
      <c r="AB117" s="51">
        <f ca="1">SUMPRODUCT($CM117:$DD117,INDIRECT(ADDRESS(AB$2,$DH$2)):INDIRECT(ADDRESS(AB$2,$DY$2)))</f>
        <v>51.169211506560998</v>
      </c>
      <c r="AC117" s="51">
        <f ca="1">SUMPRODUCT($CM117:$DD117,INDIRECT(ADDRESS(AC$2,$DH$2)):INDIRECT(ADDRESS(AC$2,$DY$2)))</f>
        <v>51.169211506560998</v>
      </c>
      <c r="AD117" s="51">
        <f ca="1">SUMPRODUCT($CM117:$DD117,INDIRECT(ADDRESS(AD$2,$DH$2)):INDIRECT(ADDRESS(AD$2,$DY$2)))</f>
        <v>51.169211506560998</v>
      </c>
      <c r="AE117" s="51">
        <f ca="1">SUMPRODUCT($CM117:$DD117,INDIRECT(ADDRESS(AE$2,$DH$2)):INDIRECT(ADDRESS(AE$2,$DY$2)))</f>
        <v>51.169211506560998</v>
      </c>
      <c r="AF117" s="51">
        <f ca="1">SUMPRODUCT($CM117:$DD117,INDIRECT(ADDRESS(AF$2,$DH$2)):INDIRECT(ADDRESS(AF$2,$DY$2)))</f>
        <v>51.169211506560998</v>
      </c>
      <c r="AG117" s="51">
        <f ca="1">SUMPRODUCT($CM117:$DD117,INDIRECT(ADDRESS(AG$2,$DH$2)):INDIRECT(ADDRESS(AG$2,$DY$2)))</f>
        <v>51.169211506560998</v>
      </c>
      <c r="AH117" s="51">
        <f ca="1">SUMPRODUCT($CM117:$DD117,INDIRECT(ADDRESS(AH$2,$DH$2)):INDIRECT(ADDRESS(AH$2,$DY$2)))</f>
        <v>51.169211506560998</v>
      </c>
      <c r="AI117" s="51">
        <f ca="1">SUMPRODUCT($CM117:$DD117,INDIRECT(ADDRESS(AI$2,$DH$2)):INDIRECT(ADDRESS(AI$2,$DY$2)))</f>
        <v>51.169211506560998</v>
      </c>
      <c r="AJ117" s="51">
        <f ca="1">SUMPRODUCT($CM117:$DD117,INDIRECT(ADDRESS(AJ$2,$DH$2)):INDIRECT(ADDRESS(AJ$2,$DY$2)))</f>
        <v>51.169211506560998</v>
      </c>
      <c r="AK117" s="51">
        <f ca="1">SUMPRODUCT($CM117:$DD117,INDIRECT(ADDRESS(AK$2,$DH$2)):INDIRECT(ADDRESS(AK$2,$DY$2)))</f>
        <v>51.169211506560998</v>
      </c>
      <c r="AL117" s="51">
        <f ca="1">SUMPRODUCT($CM117:$DD117,INDIRECT(ADDRESS(AL$2,$DH$2)):INDIRECT(ADDRESS(AL$2,$DY$2)))</f>
        <v>51.169211506560998</v>
      </c>
      <c r="AM117" s="51">
        <f ca="1">SUMPRODUCT($CM117:$DD117,INDIRECT(ADDRESS(AM$2,$DH$2)):INDIRECT(ADDRESS(AM$2,$DY$2)))</f>
        <v>51.169211506560998</v>
      </c>
      <c r="AN117" s="51">
        <f ca="1">SUMPRODUCT($CM117:$DD117,INDIRECT(ADDRESS(AN$2,$DH$2)):INDIRECT(ADDRESS(AN$2,$DY$2)))</f>
        <v>51.169211506560998</v>
      </c>
      <c r="AO117" s="51">
        <f ca="1">SUMPRODUCT($CM117:$DD117,INDIRECT(ADDRESS(AO$2,$DH$2)):INDIRECT(ADDRESS(AO$2,$DY$2)))</f>
        <v>51.169211506560998</v>
      </c>
      <c r="AP117" s="51">
        <f ca="1">SUMPRODUCT($CM117:$DD117,INDIRECT(ADDRESS(AP$2,$DH$2)):INDIRECT(ADDRESS(AP$2,$DY$2)))</f>
        <v>51.169211506560998</v>
      </c>
      <c r="AQ117" s="51">
        <f ca="1">SUMPRODUCT($CM117:$DD117,INDIRECT(ADDRESS(AQ$2,$DH$2)):INDIRECT(ADDRESS(AQ$2,$DY$2)))</f>
        <v>51.169211506560998</v>
      </c>
      <c r="AR117" s="51">
        <f ca="1">SUMPRODUCT($CM117:$DD117,INDIRECT(ADDRESS(AR$2,$DH$2)):INDIRECT(ADDRESS(AR$2,$DY$2)))</f>
        <v>51.169211506560998</v>
      </c>
      <c r="AS117" s="51">
        <f ca="1">SUMPRODUCT($CM117:$DD117,INDIRECT(ADDRESS(AS$2,$DH$2)):INDIRECT(ADDRESS(AS$2,$DY$2)))</f>
        <v>51.169211506560998</v>
      </c>
      <c r="AT117" s="51">
        <f ca="1">SUMPRODUCT($CM117:$DD117,INDIRECT(ADDRESS(AT$2,$DH$2)):INDIRECT(ADDRESS(AT$2,$DY$2)))</f>
        <v>51.169211506560998</v>
      </c>
      <c r="AU117" s="51">
        <f ca="1">SUMPRODUCT($CM117:$DD117,INDIRECT(ADDRESS(AU$2,$DH$2)):INDIRECT(ADDRESS(AU$2,$DY$2)))</f>
        <v>51.169211506560998</v>
      </c>
      <c r="AV117" s="51">
        <f ca="1">SUMPRODUCT($CM117:$DD117,INDIRECT(ADDRESS(AV$2,$DH$2)):INDIRECT(ADDRESS(AV$2,$DY$2)))</f>
        <v>51.169211506560998</v>
      </c>
      <c r="AW117" s="51">
        <f ca="1">SUMPRODUCT($CM117:$DD117,INDIRECT(ADDRESS(AW$2,$DH$2)):INDIRECT(ADDRESS(AW$2,$DY$2)))</f>
        <v>51.169211506560998</v>
      </c>
      <c r="AX117" s="51">
        <f ca="1">SUMPRODUCT($CM117:$DD117,INDIRECT(ADDRESS(AX$2,$DH$2)):INDIRECT(ADDRESS(AX$2,$DY$2)))</f>
        <v>51.169211506560998</v>
      </c>
      <c r="AY117" s="51">
        <f ca="1">SUMPRODUCT($CM117:$DD117,INDIRECT(ADDRESS(AY$2,$DH$2)):INDIRECT(ADDRESS(AY$2,$DY$2)))</f>
        <v>51.169211506560998</v>
      </c>
      <c r="AZ117" s="51">
        <f ca="1">SUMPRODUCT($CM117:$DD117,INDIRECT(ADDRESS(AZ$2,$DH$2)):INDIRECT(ADDRESS(AZ$2,$DY$2)))</f>
        <v>51.169211506560998</v>
      </c>
      <c r="BA117" s="51">
        <f ca="1">SUMPRODUCT($CM117:$DD117,INDIRECT(ADDRESS(BA$2,$DH$2)):INDIRECT(ADDRESS(BA$2,$DY$2)))</f>
        <v>51.169211506560998</v>
      </c>
      <c r="BB117" s="51">
        <f ca="1">SUMPRODUCT($CM117:$DD117,INDIRECT(ADDRESS(BB$2,$DH$2)):INDIRECT(ADDRESS(BB$2,$DY$2)))</f>
        <v>51.169211506560998</v>
      </c>
      <c r="BC117" s="51">
        <f ca="1">SUMPRODUCT($CM117:$DD117,INDIRECT(ADDRESS(BC$2,$DH$2)):INDIRECT(ADDRESS(BC$2,$DY$2)))</f>
        <v>51.169211506560998</v>
      </c>
      <c r="BD117" s="51">
        <f ca="1">SUMPRODUCT($CM117:$DD117,INDIRECT(ADDRESS(BD$2,$DH$2)):INDIRECT(ADDRESS(BD$2,$DY$2)))</f>
        <v>51.169211506560998</v>
      </c>
      <c r="BE117" s="51">
        <f ca="1">SUMPRODUCT($CM117:$DD117,INDIRECT(ADDRESS(BE$2,$DH$2)):INDIRECT(ADDRESS(BE$2,$DY$2)))</f>
        <v>51.169211506560998</v>
      </c>
      <c r="BF117" s="51">
        <f ca="1">SUMPRODUCT($CM117:$DD117,INDIRECT(ADDRESS(BF$2,$DH$2)):INDIRECT(ADDRESS(BF$2,$DY$2)))</f>
        <v>51.169211506560998</v>
      </c>
      <c r="BG117" s="51">
        <f ca="1">SUMPRODUCT($CM117:$DD117,INDIRECT(ADDRESS(BG$2,$DH$2)):INDIRECT(ADDRESS(BG$2,$DY$2)))</f>
        <v>51.169211506560998</v>
      </c>
      <c r="BH117" s="51">
        <f ca="1">SUMPRODUCT($CM117:$DD117,INDIRECT(ADDRESS(BH$2,$DH$2)):INDIRECT(ADDRESS(BH$2,$DY$2)))</f>
        <v>51.169211506560998</v>
      </c>
      <c r="BI117" s="51">
        <f ca="1">SUMPRODUCT($CM117:$DD117,INDIRECT(ADDRESS(BI$2,$DH$2)):INDIRECT(ADDRESS(BI$2,$DY$2)))</f>
        <v>51.169211506560998</v>
      </c>
      <c r="BJ117" s="51">
        <f ca="1">SUMPRODUCT($CM117:$DD117,INDIRECT(ADDRESS(BJ$2,$DH$2)):INDIRECT(ADDRESS(BJ$2,$DY$2)))</f>
        <v>51.169211506560998</v>
      </c>
      <c r="BK117" s="51">
        <f ca="1">SUMPRODUCT($CM117:$DD117,INDIRECT(ADDRESS(BK$2,$DH$2)):INDIRECT(ADDRESS(BK$2,$DY$2)))</f>
        <v>51.169211506560998</v>
      </c>
      <c r="BL117" s="51">
        <f ca="1">SUMPRODUCT($CM117:$DD117,INDIRECT(ADDRESS(BL$2,$DH$2)):INDIRECT(ADDRESS(BL$2,$DY$2)))</f>
        <v>51.169211506560998</v>
      </c>
      <c r="BM117" s="51">
        <f ca="1">SUMPRODUCT($CM117:$DD117,INDIRECT(ADDRESS(BM$2,$DH$2)):INDIRECT(ADDRESS(BM$2,$DY$2)))</f>
        <v>51.169211506560998</v>
      </c>
      <c r="BN117" s="51">
        <f ca="1">SUMPRODUCT($CM117:$DD117,INDIRECT(ADDRESS(BN$2,$DH$2)):INDIRECT(ADDRESS(BN$2,$DY$2)))</f>
        <v>51.169211506560998</v>
      </c>
      <c r="BO117" s="51">
        <f ca="1">SUMPRODUCT($CM117:$DD117,INDIRECT(ADDRESS(BO$2,$DH$2)):INDIRECT(ADDRESS(BO$2,$DY$2)))</f>
        <v>51.169211506560998</v>
      </c>
      <c r="BP117" s="51">
        <f ca="1">SUMPRODUCT($CM117:$DD117,INDIRECT(ADDRESS(BP$2,$DH$2)):INDIRECT(ADDRESS(BP$2,$DY$2)))</f>
        <v>51.169211506560998</v>
      </c>
      <c r="BQ117" s="51">
        <f ca="1">SUMPRODUCT($CM117:$DD117,INDIRECT(ADDRESS(BQ$2,$DH$2)):INDIRECT(ADDRESS(BQ$2,$DY$2)))</f>
        <v>51.169211506560998</v>
      </c>
      <c r="BR117" s="51">
        <f ca="1">SUMPRODUCT($CM117:$DD117,INDIRECT(ADDRESS(BR$2,$DH$2)):INDIRECT(ADDRESS(BR$2,$DY$2)))</f>
        <v>51.169211506560998</v>
      </c>
      <c r="BS117" s="51">
        <f ca="1">SUMPRODUCT($CM117:$DD117,INDIRECT(ADDRESS(BS$2,$DH$2)):INDIRECT(ADDRESS(BS$2,$DY$2)))</f>
        <v>51.169211506560998</v>
      </c>
      <c r="BT117" s="51">
        <f ca="1">SUMPRODUCT($CM117:$DD117,INDIRECT(ADDRESS(BT$2,$DH$2)):INDIRECT(ADDRESS(BT$2,$DY$2)))</f>
        <v>51.169211506560998</v>
      </c>
      <c r="BU117" s="51">
        <f ca="1">SUMPRODUCT($CM117:$DD117,INDIRECT(ADDRESS(BU$2,$DH$2)):INDIRECT(ADDRESS(BU$2,$DY$2)))</f>
        <v>51.169211506560998</v>
      </c>
      <c r="BV117" s="51">
        <f ca="1">SUMPRODUCT($CM117:$DD117,INDIRECT(ADDRESS(BV$2,$DH$2)):INDIRECT(ADDRESS(BV$2,$DY$2)))</f>
        <v>51.169211506560998</v>
      </c>
      <c r="BW117" s="51">
        <f ca="1">SUMPRODUCT($CM117:$DD117,INDIRECT(ADDRESS(BW$2,$DH$2)):INDIRECT(ADDRESS(BW$2,$DY$2)))</f>
        <v>51.169211506560998</v>
      </c>
      <c r="BX117" s="51">
        <f ca="1">SUMPRODUCT($CM117:$DD117,INDIRECT(ADDRESS(BX$2,$DH$2)):INDIRECT(ADDRESS(BX$2,$DY$2)))</f>
        <v>51.169211506560998</v>
      </c>
      <c r="BY117" s="51">
        <f ca="1">SUMPRODUCT($CM117:$DD117,INDIRECT(ADDRESS(BY$2,$DH$2)):INDIRECT(ADDRESS(BY$2,$DY$2)))</f>
        <v>51.169211506560998</v>
      </c>
      <c r="BZ117" s="51">
        <f ca="1">SUMPRODUCT($CM117:$DD117,INDIRECT(ADDRESS(BZ$2,$DH$2)):INDIRECT(ADDRESS(BZ$2,$DY$2)))</f>
        <v>51.169211506560998</v>
      </c>
      <c r="CA117" s="51">
        <f ca="1">SUMPRODUCT($CM117:$DD117,INDIRECT(ADDRESS(CA$2,$DH$2)):INDIRECT(ADDRESS(CA$2,$DY$2)))</f>
        <v>51.169211506560998</v>
      </c>
      <c r="CB117" s="51">
        <f ca="1">SUMPRODUCT($CM117:$DD117,INDIRECT(ADDRESS(CB$2,$DH$2)):INDIRECT(ADDRESS(CB$2,$DY$2)))</f>
        <v>51.169211506560998</v>
      </c>
      <c r="CC117" s="51">
        <f ca="1">SUMPRODUCT($CM117:$DD117,INDIRECT(ADDRESS(CC$2,$DH$2)):INDIRECT(ADDRESS(CC$2,$DY$2)))</f>
        <v>51.169211506560998</v>
      </c>
      <c r="CD117" s="51">
        <f ca="1">SUMPRODUCT($CM117:$DD117,INDIRECT(ADDRESS(CD$2,$DH$2)):INDIRECT(ADDRESS(CD$2,$DY$2)))</f>
        <v>51.169211506560998</v>
      </c>
      <c r="CF117" s="51">
        <f t="shared" ca="1" si="14"/>
        <v>614.03053807873198</v>
      </c>
      <c r="CG117" s="51">
        <f t="shared" ca="1" si="14"/>
        <v>614.03053807873198</v>
      </c>
      <c r="CH117" s="51">
        <f t="shared" ca="1" si="14"/>
        <v>614.03053807873198</v>
      </c>
      <c r="CI117" s="51">
        <f t="shared" ca="1" si="14"/>
        <v>614.03053807873198</v>
      </c>
      <c r="CJ117" s="51">
        <f t="shared" ca="1" si="14"/>
        <v>614.03053807873198</v>
      </c>
      <c r="CK117" s="51">
        <f t="shared" ca="1" si="14"/>
        <v>614.03053807873198</v>
      </c>
      <c r="CM117" s="1">
        <f>VLOOKUP($A117,Auxiliar_OPEX_CustosUnit!$A$4:$BT$129,COLUMN(Auxiliar_OPEX_CustosUnit!S$2),0)</f>
        <v>0</v>
      </c>
      <c r="CN117" s="1">
        <f>VLOOKUP($A117,Auxiliar_OPEX_CustosUnit!$A$4:$BT$129,COLUMN(Auxiliar_OPEX_CustosUnit!T$2),0)</f>
        <v>0</v>
      </c>
      <c r="CO117" s="1">
        <f>VLOOKUP($A117,Auxiliar_OPEX_CustosUnit!$A$4:$BT$129,COLUMN(Auxiliar_OPEX_CustosUnit!U$2),0)</f>
        <v>51.169211506560998</v>
      </c>
      <c r="CP117" s="1">
        <f>VLOOKUP($A117,Auxiliar_OPEX_CustosUnit!$A$4:$BT$129,COLUMN(Auxiliar_OPEX_CustosUnit!V$2),0)</f>
        <v>0</v>
      </c>
      <c r="CQ117" s="1">
        <f>VLOOKUP($A117,Auxiliar_OPEX_CustosUnit!$A$4:$BT$129,COLUMN(Auxiliar_OPEX_CustosUnit!W$2),0)</f>
        <v>0</v>
      </c>
      <c r="CR117" s="1">
        <f>VLOOKUP($A117,Auxiliar_OPEX_CustosUnit!$A$4:$BT$129,COLUMN(Auxiliar_OPEX_CustosUnit!X$2),0)</f>
        <v>0</v>
      </c>
      <c r="CS117" s="1">
        <f>VLOOKUP($A117,Auxiliar_OPEX_CustosUnit!$A$4:$BT$129,COLUMN(Auxiliar_OPEX_CustosUnit!Y$2),0)</f>
        <v>0</v>
      </c>
      <c r="CT117" s="1">
        <f>VLOOKUP($A117,Auxiliar_OPEX_CustosUnit!$A$4:$BT$129,COLUMN(Auxiliar_OPEX_CustosUnit!Z$2),0)</f>
        <v>0</v>
      </c>
      <c r="CU117" s="1">
        <f>VLOOKUP($A117,Auxiliar_OPEX_CustosUnit!$A$4:$BT$129,COLUMN(Auxiliar_OPEX_CustosUnit!AA$2),0)</f>
        <v>0</v>
      </c>
      <c r="CV117" s="1">
        <f>VLOOKUP($A117,Auxiliar_OPEX_CustosUnit!$A$4:$BT$129,COLUMN(Auxiliar_OPEX_CustosUnit!AB$2),0)</f>
        <v>0</v>
      </c>
      <c r="CW117" s="1">
        <f>VLOOKUP($A117,Auxiliar_OPEX_CustosUnit!$A$4:$BT$129,COLUMN(Auxiliar_OPEX_CustosUnit!AC$2),0)</f>
        <v>0</v>
      </c>
      <c r="CX117" s="1">
        <f>VLOOKUP($A117,Auxiliar_OPEX_CustosUnit!$A$4:$BT$129,COLUMN(Auxiliar_OPEX_CustosUnit!AD$2),0)</f>
        <v>0</v>
      </c>
      <c r="CY117" s="1">
        <f>VLOOKUP($A117,Auxiliar_OPEX_CustosUnit!$A$4:$BT$129,COLUMN(Auxiliar_OPEX_CustosUnit!AE$2),0)</f>
        <v>0</v>
      </c>
      <c r="CZ117" s="1">
        <f>VLOOKUP($A117,Auxiliar_OPEX_CustosUnit!$A$4:$BT$129,COLUMN(Auxiliar_OPEX_CustosUnit!AF$2),0)</f>
        <v>0</v>
      </c>
      <c r="DA117" s="1">
        <f>VLOOKUP($A117,Auxiliar_OPEX_CustosUnit!$A$4:$BT$129,COLUMN(Auxiliar_OPEX_CustosUnit!AG$2),0)</f>
        <v>0</v>
      </c>
      <c r="DB117" s="1">
        <f>VLOOKUP($A117,Auxiliar_OPEX_CustosUnit!$A$4:$BT$129,COLUMN(Auxiliar_OPEX_CustosUnit!AH$2),0)</f>
        <v>0</v>
      </c>
      <c r="DC117" s="1">
        <f>VLOOKUP($A117,Auxiliar_OPEX_CustosUnit!$A$4:$BT$129,COLUMN(Auxiliar_OPEX_CustosUnit!AI$2),0)</f>
        <v>0</v>
      </c>
      <c r="DD117" s="1">
        <f>VLOOKUP($A117,Auxiliar_OPEX_CustosUnit!$A$4:$BT$129,COLUMN(Auxiliar_OPEX_CustosUnit!AJ$2),0)</f>
        <v>0</v>
      </c>
    </row>
    <row r="118" spans="1:108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196.45322274840299</v>
      </c>
      <c r="E118" s="51">
        <f ca="1">SUMPRODUCT($CM118:$DD118,INDIRECT(ADDRESS(E$2,$DH$2)):INDIRECT(ADDRESS(E$2,$DY$2)))</f>
        <v>196.45322274840299</v>
      </c>
      <c r="F118" s="51">
        <f ca="1">SUMPRODUCT($CM118:$DD118,INDIRECT(ADDRESS(F$2,$DH$2)):INDIRECT(ADDRESS(F$2,$DY$2)))</f>
        <v>196.45322274840299</v>
      </c>
      <c r="G118" s="51">
        <f ca="1">SUMPRODUCT($CM118:$DD118,INDIRECT(ADDRESS(G$2,$DH$2)):INDIRECT(ADDRESS(G$2,$DY$2)))</f>
        <v>196.45322274840299</v>
      </c>
      <c r="H118" s="51">
        <f ca="1">SUMPRODUCT($CM118:$DD118,INDIRECT(ADDRESS(H$2,$DH$2)):INDIRECT(ADDRESS(H$2,$DY$2)))</f>
        <v>196.45322274840299</v>
      </c>
      <c r="I118" s="51">
        <f ca="1">SUMPRODUCT($CM118:$DD118,INDIRECT(ADDRESS(I$2,$DH$2)):INDIRECT(ADDRESS(I$2,$DY$2)))</f>
        <v>196.45322274840299</v>
      </c>
      <c r="J118" s="51">
        <f ca="1">SUMPRODUCT($CM118:$DD118,INDIRECT(ADDRESS(J$2,$DH$2)):INDIRECT(ADDRESS(J$2,$DY$2)))</f>
        <v>196.45322274840299</v>
      </c>
      <c r="K118" s="51">
        <f ca="1">SUMPRODUCT($CM118:$DD118,INDIRECT(ADDRESS(K$2,$DH$2)):INDIRECT(ADDRESS(K$2,$DY$2)))</f>
        <v>196.45322274840299</v>
      </c>
      <c r="L118" s="51">
        <f ca="1">SUMPRODUCT($CM118:$DD118,INDIRECT(ADDRESS(L$2,$DH$2)):INDIRECT(ADDRESS(L$2,$DY$2)))</f>
        <v>196.45322274840299</v>
      </c>
      <c r="M118" s="51">
        <f ca="1">SUMPRODUCT($CM118:$DD118,INDIRECT(ADDRESS(M$2,$DH$2)):INDIRECT(ADDRESS(M$2,$DY$2)))</f>
        <v>196.45322274840299</v>
      </c>
      <c r="N118" s="51">
        <f ca="1">SUMPRODUCT($CM118:$DD118,INDIRECT(ADDRESS(N$2,$DH$2)):INDIRECT(ADDRESS(N$2,$DY$2)))</f>
        <v>196.45322274840299</v>
      </c>
      <c r="O118" s="51">
        <f ca="1">SUMPRODUCT($CM118:$DD118,INDIRECT(ADDRESS(O$2,$DH$2)):INDIRECT(ADDRESS(O$2,$DY$2)))</f>
        <v>196.45322274840299</v>
      </c>
      <c r="P118" s="51">
        <f ca="1">SUMPRODUCT($CM118:$DD118,INDIRECT(ADDRESS(P$2,$DH$2)):INDIRECT(ADDRESS(P$2,$DY$2)))</f>
        <v>196.45322274840299</v>
      </c>
      <c r="Q118" s="51">
        <f ca="1">SUMPRODUCT($CM118:$DD118,INDIRECT(ADDRESS(Q$2,$DH$2)):INDIRECT(ADDRESS(Q$2,$DY$2)))</f>
        <v>196.45322274840299</v>
      </c>
      <c r="R118" s="51">
        <f ca="1">SUMPRODUCT($CM118:$DD118,INDIRECT(ADDRESS(R$2,$DH$2)):INDIRECT(ADDRESS(R$2,$DY$2)))</f>
        <v>196.45322274840299</v>
      </c>
      <c r="S118" s="51">
        <f ca="1">SUMPRODUCT($CM118:$DD118,INDIRECT(ADDRESS(S$2,$DH$2)):INDIRECT(ADDRESS(S$2,$DY$2)))</f>
        <v>196.45322274840299</v>
      </c>
      <c r="T118" s="51">
        <f ca="1">SUMPRODUCT($CM118:$DD118,INDIRECT(ADDRESS(T$2,$DH$2)):INDIRECT(ADDRESS(T$2,$DY$2)))</f>
        <v>196.45322274840299</v>
      </c>
      <c r="U118" s="51">
        <f ca="1">SUMPRODUCT($CM118:$DD118,INDIRECT(ADDRESS(U$2,$DH$2)):INDIRECT(ADDRESS(U$2,$DY$2)))</f>
        <v>196.45322274840299</v>
      </c>
      <c r="V118" s="51">
        <f ca="1">SUMPRODUCT($CM118:$DD118,INDIRECT(ADDRESS(V$2,$DH$2)):INDIRECT(ADDRESS(V$2,$DY$2)))</f>
        <v>196.45322274840299</v>
      </c>
      <c r="W118" s="51">
        <f ca="1">SUMPRODUCT($CM118:$DD118,INDIRECT(ADDRESS(W$2,$DH$2)):INDIRECT(ADDRESS(W$2,$DY$2)))</f>
        <v>196.45322274840299</v>
      </c>
      <c r="X118" s="51">
        <f ca="1">SUMPRODUCT($CM118:$DD118,INDIRECT(ADDRESS(X$2,$DH$2)):INDIRECT(ADDRESS(X$2,$DY$2)))</f>
        <v>196.45322274840299</v>
      </c>
      <c r="Y118" s="51">
        <f ca="1">SUMPRODUCT($CM118:$DD118,INDIRECT(ADDRESS(Y$2,$DH$2)):INDIRECT(ADDRESS(Y$2,$DY$2)))</f>
        <v>196.45322274840299</v>
      </c>
      <c r="Z118" s="51">
        <f ca="1">SUMPRODUCT($CM118:$DD118,INDIRECT(ADDRESS(Z$2,$DH$2)):INDIRECT(ADDRESS(Z$2,$DY$2)))</f>
        <v>196.45322274840299</v>
      </c>
      <c r="AA118" s="51">
        <f ca="1">SUMPRODUCT($CM118:$DD118,INDIRECT(ADDRESS(AA$2,$DH$2)):INDIRECT(ADDRESS(AA$2,$DY$2)))</f>
        <v>196.45322274840299</v>
      </c>
      <c r="AB118" s="51">
        <f ca="1">SUMPRODUCT($CM118:$DD118,INDIRECT(ADDRESS(AB$2,$DH$2)):INDIRECT(ADDRESS(AB$2,$DY$2)))</f>
        <v>196.45322274840299</v>
      </c>
      <c r="AC118" s="51">
        <f ca="1">SUMPRODUCT($CM118:$DD118,INDIRECT(ADDRESS(AC$2,$DH$2)):INDIRECT(ADDRESS(AC$2,$DY$2)))</f>
        <v>196.45322274840299</v>
      </c>
      <c r="AD118" s="51">
        <f ca="1">SUMPRODUCT($CM118:$DD118,INDIRECT(ADDRESS(AD$2,$DH$2)):INDIRECT(ADDRESS(AD$2,$DY$2)))</f>
        <v>196.45322274840299</v>
      </c>
      <c r="AE118" s="51">
        <f ca="1">SUMPRODUCT($CM118:$DD118,INDIRECT(ADDRESS(AE$2,$DH$2)):INDIRECT(ADDRESS(AE$2,$DY$2)))</f>
        <v>196.45322274840299</v>
      </c>
      <c r="AF118" s="51">
        <f ca="1">SUMPRODUCT($CM118:$DD118,INDIRECT(ADDRESS(AF$2,$DH$2)):INDIRECT(ADDRESS(AF$2,$DY$2)))</f>
        <v>196.45322274840299</v>
      </c>
      <c r="AG118" s="51">
        <f ca="1">SUMPRODUCT($CM118:$DD118,INDIRECT(ADDRESS(AG$2,$DH$2)):INDIRECT(ADDRESS(AG$2,$DY$2)))</f>
        <v>196.45322274840299</v>
      </c>
      <c r="AH118" s="51">
        <f ca="1">SUMPRODUCT($CM118:$DD118,INDIRECT(ADDRESS(AH$2,$DH$2)):INDIRECT(ADDRESS(AH$2,$DY$2)))</f>
        <v>196.45322274840299</v>
      </c>
      <c r="AI118" s="51">
        <f ca="1">SUMPRODUCT($CM118:$DD118,INDIRECT(ADDRESS(AI$2,$DH$2)):INDIRECT(ADDRESS(AI$2,$DY$2)))</f>
        <v>196.45322274840299</v>
      </c>
      <c r="AJ118" s="51">
        <f ca="1">SUMPRODUCT($CM118:$DD118,INDIRECT(ADDRESS(AJ$2,$DH$2)):INDIRECT(ADDRESS(AJ$2,$DY$2)))</f>
        <v>196.45322274840299</v>
      </c>
      <c r="AK118" s="51">
        <f ca="1">SUMPRODUCT($CM118:$DD118,INDIRECT(ADDRESS(AK$2,$DH$2)):INDIRECT(ADDRESS(AK$2,$DY$2)))</f>
        <v>196.45322274840299</v>
      </c>
      <c r="AL118" s="51">
        <f ca="1">SUMPRODUCT($CM118:$DD118,INDIRECT(ADDRESS(AL$2,$DH$2)):INDIRECT(ADDRESS(AL$2,$DY$2)))</f>
        <v>196.45322274840299</v>
      </c>
      <c r="AM118" s="51">
        <f ca="1">SUMPRODUCT($CM118:$DD118,INDIRECT(ADDRESS(AM$2,$DH$2)):INDIRECT(ADDRESS(AM$2,$DY$2)))</f>
        <v>196.45322274840299</v>
      </c>
      <c r="AN118" s="51">
        <f ca="1">SUMPRODUCT($CM118:$DD118,INDIRECT(ADDRESS(AN$2,$DH$2)):INDIRECT(ADDRESS(AN$2,$DY$2)))</f>
        <v>196.45322274840299</v>
      </c>
      <c r="AO118" s="51">
        <f ca="1">SUMPRODUCT($CM118:$DD118,INDIRECT(ADDRESS(AO$2,$DH$2)):INDIRECT(ADDRESS(AO$2,$DY$2)))</f>
        <v>196.45322274840299</v>
      </c>
      <c r="AP118" s="51">
        <f ca="1">SUMPRODUCT($CM118:$DD118,INDIRECT(ADDRESS(AP$2,$DH$2)):INDIRECT(ADDRESS(AP$2,$DY$2)))</f>
        <v>196.45322274840299</v>
      </c>
      <c r="AQ118" s="51">
        <f ca="1">SUMPRODUCT($CM118:$DD118,INDIRECT(ADDRESS(AQ$2,$DH$2)):INDIRECT(ADDRESS(AQ$2,$DY$2)))</f>
        <v>196.45322274840299</v>
      </c>
      <c r="AR118" s="51">
        <f ca="1">SUMPRODUCT($CM118:$DD118,INDIRECT(ADDRESS(AR$2,$DH$2)):INDIRECT(ADDRESS(AR$2,$DY$2)))</f>
        <v>196.45322274840299</v>
      </c>
      <c r="AS118" s="51">
        <f ca="1">SUMPRODUCT($CM118:$DD118,INDIRECT(ADDRESS(AS$2,$DH$2)):INDIRECT(ADDRESS(AS$2,$DY$2)))</f>
        <v>196.45322274840299</v>
      </c>
      <c r="AT118" s="51">
        <f ca="1">SUMPRODUCT($CM118:$DD118,INDIRECT(ADDRESS(AT$2,$DH$2)):INDIRECT(ADDRESS(AT$2,$DY$2)))</f>
        <v>196.45322274840299</v>
      </c>
      <c r="AU118" s="51">
        <f ca="1">SUMPRODUCT($CM118:$DD118,INDIRECT(ADDRESS(AU$2,$DH$2)):INDIRECT(ADDRESS(AU$2,$DY$2)))</f>
        <v>196.45322274840299</v>
      </c>
      <c r="AV118" s="51">
        <f ca="1">SUMPRODUCT($CM118:$DD118,INDIRECT(ADDRESS(AV$2,$DH$2)):INDIRECT(ADDRESS(AV$2,$DY$2)))</f>
        <v>196.45322274840299</v>
      </c>
      <c r="AW118" s="51">
        <f ca="1">SUMPRODUCT($CM118:$DD118,INDIRECT(ADDRESS(AW$2,$DH$2)):INDIRECT(ADDRESS(AW$2,$DY$2)))</f>
        <v>196.45322274840299</v>
      </c>
      <c r="AX118" s="51">
        <f ca="1">SUMPRODUCT($CM118:$DD118,INDIRECT(ADDRESS(AX$2,$DH$2)):INDIRECT(ADDRESS(AX$2,$DY$2)))</f>
        <v>196.45322274840299</v>
      </c>
      <c r="AY118" s="51">
        <f ca="1">SUMPRODUCT($CM118:$DD118,INDIRECT(ADDRESS(AY$2,$DH$2)):INDIRECT(ADDRESS(AY$2,$DY$2)))</f>
        <v>196.45322274840299</v>
      </c>
      <c r="AZ118" s="51">
        <f ca="1">SUMPRODUCT($CM118:$DD118,INDIRECT(ADDRESS(AZ$2,$DH$2)):INDIRECT(ADDRESS(AZ$2,$DY$2)))</f>
        <v>196.45322274840299</v>
      </c>
      <c r="BA118" s="51">
        <f ca="1">SUMPRODUCT($CM118:$DD118,INDIRECT(ADDRESS(BA$2,$DH$2)):INDIRECT(ADDRESS(BA$2,$DY$2)))</f>
        <v>196.45322274840299</v>
      </c>
      <c r="BB118" s="51">
        <f ca="1">SUMPRODUCT($CM118:$DD118,INDIRECT(ADDRESS(BB$2,$DH$2)):INDIRECT(ADDRESS(BB$2,$DY$2)))</f>
        <v>196.45322274840299</v>
      </c>
      <c r="BC118" s="51">
        <f ca="1">SUMPRODUCT($CM118:$DD118,INDIRECT(ADDRESS(BC$2,$DH$2)):INDIRECT(ADDRESS(BC$2,$DY$2)))</f>
        <v>196.45322274840299</v>
      </c>
      <c r="BD118" s="51">
        <f ca="1">SUMPRODUCT($CM118:$DD118,INDIRECT(ADDRESS(BD$2,$DH$2)):INDIRECT(ADDRESS(BD$2,$DY$2)))</f>
        <v>196.45322274840299</v>
      </c>
      <c r="BE118" s="51">
        <f ca="1">SUMPRODUCT($CM118:$DD118,INDIRECT(ADDRESS(BE$2,$DH$2)):INDIRECT(ADDRESS(BE$2,$DY$2)))</f>
        <v>196.45322274840299</v>
      </c>
      <c r="BF118" s="51">
        <f ca="1">SUMPRODUCT($CM118:$DD118,INDIRECT(ADDRESS(BF$2,$DH$2)):INDIRECT(ADDRESS(BF$2,$DY$2)))</f>
        <v>196.45322274840299</v>
      </c>
      <c r="BG118" s="51">
        <f ca="1">SUMPRODUCT($CM118:$DD118,INDIRECT(ADDRESS(BG$2,$DH$2)):INDIRECT(ADDRESS(BG$2,$DY$2)))</f>
        <v>196.45322274840299</v>
      </c>
      <c r="BH118" s="51">
        <f ca="1">SUMPRODUCT($CM118:$DD118,INDIRECT(ADDRESS(BH$2,$DH$2)):INDIRECT(ADDRESS(BH$2,$DY$2)))</f>
        <v>196.45322274840299</v>
      </c>
      <c r="BI118" s="51">
        <f ca="1">SUMPRODUCT($CM118:$DD118,INDIRECT(ADDRESS(BI$2,$DH$2)):INDIRECT(ADDRESS(BI$2,$DY$2)))</f>
        <v>196.45322274840299</v>
      </c>
      <c r="BJ118" s="51">
        <f ca="1">SUMPRODUCT($CM118:$DD118,INDIRECT(ADDRESS(BJ$2,$DH$2)):INDIRECT(ADDRESS(BJ$2,$DY$2)))</f>
        <v>196.45322274840299</v>
      </c>
      <c r="BK118" s="51">
        <f ca="1">SUMPRODUCT($CM118:$DD118,INDIRECT(ADDRESS(BK$2,$DH$2)):INDIRECT(ADDRESS(BK$2,$DY$2)))</f>
        <v>196.45322274840299</v>
      </c>
      <c r="BL118" s="51">
        <f ca="1">SUMPRODUCT($CM118:$DD118,INDIRECT(ADDRESS(BL$2,$DH$2)):INDIRECT(ADDRESS(BL$2,$DY$2)))</f>
        <v>196.45322274840299</v>
      </c>
      <c r="BM118" s="51">
        <f ca="1">SUMPRODUCT($CM118:$DD118,INDIRECT(ADDRESS(BM$2,$DH$2)):INDIRECT(ADDRESS(BM$2,$DY$2)))</f>
        <v>196.45322274840299</v>
      </c>
      <c r="BN118" s="51">
        <f ca="1">SUMPRODUCT($CM118:$DD118,INDIRECT(ADDRESS(BN$2,$DH$2)):INDIRECT(ADDRESS(BN$2,$DY$2)))</f>
        <v>196.45322274840299</v>
      </c>
      <c r="BO118" s="51">
        <f ca="1">SUMPRODUCT($CM118:$DD118,INDIRECT(ADDRESS(BO$2,$DH$2)):INDIRECT(ADDRESS(BO$2,$DY$2)))</f>
        <v>196.45322274840299</v>
      </c>
      <c r="BP118" s="51">
        <f ca="1">SUMPRODUCT($CM118:$DD118,INDIRECT(ADDRESS(BP$2,$DH$2)):INDIRECT(ADDRESS(BP$2,$DY$2)))</f>
        <v>196.45322274840299</v>
      </c>
      <c r="BQ118" s="51">
        <f ca="1">SUMPRODUCT($CM118:$DD118,INDIRECT(ADDRESS(BQ$2,$DH$2)):INDIRECT(ADDRESS(BQ$2,$DY$2)))</f>
        <v>196.45322274840299</v>
      </c>
      <c r="BR118" s="51">
        <f ca="1">SUMPRODUCT($CM118:$DD118,INDIRECT(ADDRESS(BR$2,$DH$2)):INDIRECT(ADDRESS(BR$2,$DY$2)))</f>
        <v>196.45322274840299</v>
      </c>
      <c r="BS118" s="51">
        <f ca="1">SUMPRODUCT($CM118:$DD118,INDIRECT(ADDRESS(BS$2,$DH$2)):INDIRECT(ADDRESS(BS$2,$DY$2)))</f>
        <v>196.45322274840299</v>
      </c>
      <c r="BT118" s="51">
        <f ca="1">SUMPRODUCT($CM118:$DD118,INDIRECT(ADDRESS(BT$2,$DH$2)):INDIRECT(ADDRESS(BT$2,$DY$2)))</f>
        <v>196.45322274840299</v>
      </c>
      <c r="BU118" s="51">
        <f ca="1">SUMPRODUCT($CM118:$DD118,INDIRECT(ADDRESS(BU$2,$DH$2)):INDIRECT(ADDRESS(BU$2,$DY$2)))</f>
        <v>196.45322274840299</v>
      </c>
      <c r="BV118" s="51">
        <f ca="1">SUMPRODUCT($CM118:$DD118,INDIRECT(ADDRESS(BV$2,$DH$2)):INDIRECT(ADDRESS(BV$2,$DY$2)))</f>
        <v>196.45322274840299</v>
      </c>
      <c r="BW118" s="51">
        <f ca="1">SUMPRODUCT($CM118:$DD118,INDIRECT(ADDRESS(BW$2,$DH$2)):INDIRECT(ADDRESS(BW$2,$DY$2)))</f>
        <v>196.45322274840299</v>
      </c>
      <c r="BX118" s="51">
        <f ca="1">SUMPRODUCT($CM118:$DD118,INDIRECT(ADDRESS(BX$2,$DH$2)):INDIRECT(ADDRESS(BX$2,$DY$2)))</f>
        <v>196.45322274840299</v>
      </c>
      <c r="BY118" s="51">
        <f ca="1">SUMPRODUCT($CM118:$DD118,INDIRECT(ADDRESS(BY$2,$DH$2)):INDIRECT(ADDRESS(BY$2,$DY$2)))</f>
        <v>196.45322274840299</v>
      </c>
      <c r="BZ118" s="51">
        <f ca="1">SUMPRODUCT($CM118:$DD118,INDIRECT(ADDRESS(BZ$2,$DH$2)):INDIRECT(ADDRESS(BZ$2,$DY$2)))</f>
        <v>196.45322274840299</v>
      </c>
      <c r="CA118" s="51">
        <f ca="1">SUMPRODUCT($CM118:$DD118,INDIRECT(ADDRESS(CA$2,$DH$2)):INDIRECT(ADDRESS(CA$2,$DY$2)))</f>
        <v>196.45322274840299</v>
      </c>
      <c r="CB118" s="51">
        <f ca="1">SUMPRODUCT($CM118:$DD118,INDIRECT(ADDRESS(CB$2,$DH$2)):INDIRECT(ADDRESS(CB$2,$DY$2)))</f>
        <v>196.45322274840299</v>
      </c>
      <c r="CC118" s="51">
        <f ca="1">SUMPRODUCT($CM118:$DD118,INDIRECT(ADDRESS(CC$2,$DH$2)):INDIRECT(ADDRESS(CC$2,$DY$2)))</f>
        <v>196.45322274840299</v>
      </c>
      <c r="CD118" s="51">
        <f ca="1">SUMPRODUCT($CM118:$DD118,INDIRECT(ADDRESS(CD$2,$DH$2)):INDIRECT(ADDRESS(CD$2,$DY$2)))</f>
        <v>196.45322274840299</v>
      </c>
      <c r="CF118" s="51">
        <f t="shared" ca="1" si="14"/>
        <v>2357.4386729808361</v>
      </c>
      <c r="CG118" s="51">
        <f t="shared" ca="1" si="14"/>
        <v>2357.4386729808361</v>
      </c>
      <c r="CH118" s="51">
        <f t="shared" ca="1" si="14"/>
        <v>2357.4386729808361</v>
      </c>
      <c r="CI118" s="51">
        <f t="shared" ca="1" si="14"/>
        <v>2357.4386729808361</v>
      </c>
      <c r="CJ118" s="51">
        <f t="shared" ca="1" si="14"/>
        <v>2357.4386729808361</v>
      </c>
      <c r="CK118" s="51">
        <f t="shared" ca="1" si="14"/>
        <v>2357.4386729808361</v>
      </c>
      <c r="CM118" s="1">
        <f>VLOOKUP($A118,Auxiliar_OPEX_CustosUnit!$A$4:$BT$129,COLUMN(Auxiliar_OPEX_CustosUnit!S$2),0)</f>
        <v>0</v>
      </c>
      <c r="CN118" s="1">
        <f>VLOOKUP($A118,Auxiliar_OPEX_CustosUnit!$A$4:$BT$129,COLUMN(Auxiliar_OPEX_CustosUnit!T$2),0)</f>
        <v>0</v>
      </c>
      <c r="CO118" s="1">
        <f>VLOOKUP($A118,Auxiliar_OPEX_CustosUnit!$A$4:$BT$129,COLUMN(Auxiliar_OPEX_CustosUnit!U$2),0)</f>
        <v>196.45322274840299</v>
      </c>
      <c r="CP118" s="1">
        <f>VLOOKUP($A118,Auxiliar_OPEX_CustosUnit!$A$4:$BT$129,COLUMN(Auxiliar_OPEX_CustosUnit!V$2),0)</f>
        <v>0</v>
      </c>
      <c r="CQ118" s="1">
        <f>VLOOKUP($A118,Auxiliar_OPEX_CustosUnit!$A$4:$BT$129,COLUMN(Auxiliar_OPEX_CustosUnit!W$2),0)</f>
        <v>0</v>
      </c>
      <c r="CR118" s="1">
        <f>VLOOKUP($A118,Auxiliar_OPEX_CustosUnit!$A$4:$BT$129,COLUMN(Auxiliar_OPEX_CustosUnit!X$2),0)</f>
        <v>0</v>
      </c>
      <c r="CS118" s="1">
        <f>VLOOKUP($A118,Auxiliar_OPEX_CustosUnit!$A$4:$BT$129,COLUMN(Auxiliar_OPEX_CustosUnit!Y$2),0)</f>
        <v>0</v>
      </c>
      <c r="CT118" s="1">
        <f>VLOOKUP($A118,Auxiliar_OPEX_CustosUnit!$A$4:$BT$129,COLUMN(Auxiliar_OPEX_CustosUnit!Z$2),0)</f>
        <v>0</v>
      </c>
      <c r="CU118" s="1">
        <f>VLOOKUP($A118,Auxiliar_OPEX_CustosUnit!$A$4:$BT$129,COLUMN(Auxiliar_OPEX_CustosUnit!AA$2),0)</f>
        <v>0</v>
      </c>
      <c r="CV118" s="1">
        <f>VLOOKUP($A118,Auxiliar_OPEX_CustosUnit!$A$4:$BT$129,COLUMN(Auxiliar_OPEX_CustosUnit!AB$2),0)</f>
        <v>0</v>
      </c>
      <c r="CW118" s="1">
        <f>VLOOKUP($A118,Auxiliar_OPEX_CustosUnit!$A$4:$BT$129,COLUMN(Auxiliar_OPEX_CustosUnit!AC$2),0)</f>
        <v>0</v>
      </c>
      <c r="CX118" s="1">
        <f>VLOOKUP($A118,Auxiliar_OPEX_CustosUnit!$A$4:$BT$129,COLUMN(Auxiliar_OPEX_CustosUnit!AD$2),0)</f>
        <v>0</v>
      </c>
      <c r="CY118" s="1">
        <f>VLOOKUP($A118,Auxiliar_OPEX_CustosUnit!$A$4:$BT$129,COLUMN(Auxiliar_OPEX_CustosUnit!AE$2),0)</f>
        <v>0</v>
      </c>
      <c r="CZ118" s="1">
        <f>VLOOKUP($A118,Auxiliar_OPEX_CustosUnit!$A$4:$BT$129,COLUMN(Auxiliar_OPEX_CustosUnit!AF$2),0)</f>
        <v>0</v>
      </c>
      <c r="DA118" s="1">
        <f>VLOOKUP($A118,Auxiliar_OPEX_CustosUnit!$A$4:$BT$129,COLUMN(Auxiliar_OPEX_CustosUnit!AG$2),0)</f>
        <v>0</v>
      </c>
      <c r="DB118" s="1">
        <f>VLOOKUP($A118,Auxiliar_OPEX_CustosUnit!$A$4:$BT$129,COLUMN(Auxiliar_OPEX_CustosUnit!AH$2),0)</f>
        <v>0</v>
      </c>
      <c r="DC118" s="1">
        <f>VLOOKUP($A118,Auxiliar_OPEX_CustosUnit!$A$4:$BT$129,COLUMN(Auxiliar_OPEX_CustosUnit!AI$2),0)</f>
        <v>0</v>
      </c>
      <c r="DD118" s="1">
        <f>VLOOKUP($A118,Auxiliar_OPEX_CustosUnit!$A$4:$BT$129,COLUMN(Auxiliar_OPEX_CustosUnit!AJ$2),0)</f>
        <v>0</v>
      </c>
    </row>
    <row r="119" spans="1:108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45.430949930468103</v>
      </c>
      <c r="E119" s="51">
        <f ca="1">SUMPRODUCT($CM119:$DD119,INDIRECT(ADDRESS(E$2,$DH$2)):INDIRECT(ADDRESS(E$2,$DY$2)))</f>
        <v>45.430949930468103</v>
      </c>
      <c r="F119" s="51">
        <f ca="1">SUMPRODUCT($CM119:$DD119,INDIRECT(ADDRESS(F$2,$DH$2)):INDIRECT(ADDRESS(F$2,$DY$2)))</f>
        <v>45.430949930468103</v>
      </c>
      <c r="G119" s="51">
        <f ca="1">SUMPRODUCT($CM119:$DD119,INDIRECT(ADDRESS(G$2,$DH$2)):INDIRECT(ADDRESS(G$2,$DY$2)))</f>
        <v>45.430949930468103</v>
      </c>
      <c r="H119" s="51">
        <f ca="1">SUMPRODUCT($CM119:$DD119,INDIRECT(ADDRESS(H$2,$DH$2)):INDIRECT(ADDRESS(H$2,$DY$2)))</f>
        <v>45.430949930468103</v>
      </c>
      <c r="I119" s="51">
        <f ca="1">SUMPRODUCT($CM119:$DD119,INDIRECT(ADDRESS(I$2,$DH$2)):INDIRECT(ADDRESS(I$2,$DY$2)))</f>
        <v>45.430949930468103</v>
      </c>
      <c r="J119" s="51">
        <f ca="1">SUMPRODUCT($CM119:$DD119,INDIRECT(ADDRESS(J$2,$DH$2)):INDIRECT(ADDRESS(J$2,$DY$2)))</f>
        <v>45.430949930468103</v>
      </c>
      <c r="K119" s="51">
        <f ca="1">SUMPRODUCT($CM119:$DD119,INDIRECT(ADDRESS(K$2,$DH$2)):INDIRECT(ADDRESS(K$2,$DY$2)))</f>
        <v>45.430949930468103</v>
      </c>
      <c r="L119" s="51">
        <f ca="1">SUMPRODUCT($CM119:$DD119,INDIRECT(ADDRESS(L$2,$DH$2)):INDIRECT(ADDRESS(L$2,$DY$2)))</f>
        <v>45.430949930468103</v>
      </c>
      <c r="M119" s="51">
        <f ca="1">SUMPRODUCT($CM119:$DD119,INDIRECT(ADDRESS(M$2,$DH$2)):INDIRECT(ADDRESS(M$2,$DY$2)))</f>
        <v>45.430949930468103</v>
      </c>
      <c r="N119" s="51">
        <f ca="1">SUMPRODUCT($CM119:$DD119,INDIRECT(ADDRESS(N$2,$DH$2)):INDIRECT(ADDRESS(N$2,$DY$2)))</f>
        <v>45.430949930468103</v>
      </c>
      <c r="O119" s="51">
        <f ca="1">SUMPRODUCT($CM119:$DD119,INDIRECT(ADDRESS(O$2,$DH$2)):INDIRECT(ADDRESS(O$2,$DY$2)))</f>
        <v>45.430949930468103</v>
      </c>
      <c r="P119" s="51">
        <f ca="1">SUMPRODUCT($CM119:$DD119,INDIRECT(ADDRESS(P$2,$DH$2)):INDIRECT(ADDRESS(P$2,$DY$2)))</f>
        <v>45.430949930468103</v>
      </c>
      <c r="Q119" s="51">
        <f ca="1">SUMPRODUCT($CM119:$DD119,INDIRECT(ADDRESS(Q$2,$DH$2)):INDIRECT(ADDRESS(Q$2,$DY$2)))</f>
        <v>45.430949930468103</v>
      </c>
      <c r="R119" s="51">
        <f ca="1">SUMPRODUCT($CM119:$DD119,INDIRECT(ADDRESS(R$2,$DH$2)):INDIRECT(ADDRESS(R$2,$DY$2)))</f>
        <v>45.430949930468103</v>
      </c>
      <c r="S119" s="51">
        <f ca="1">SUMPRODUCT($CM119:$DD119,INDIRECT(ADDRESS(S$2,$DH$2)):INDIRECT(ADDRESS(S$2,$DY$2)))</f>
        <v>45.430949930468103</v>
      </c>
      <c r="T119" s="51">
        <f ca="1">SUMPRODUCT($CM119:$DD119,INDIRECT(ADDRESS(T$2,$DH$2)):INDIRECT(ADDRESS(T$2,$DY$2)))</f>
        <v>45.430949930468103</v>
      </c>
      <c r="U119" s="51">
        <f ca="1">SUMPRODUCT($CM119:$DD119,INDIRECT(ADDRESS(U$2,$DH$2)):INDIRECT(ADDRESS(U$2,$DY$2)))</f>
        <v>45.430949930468103</v>
      </c>
      <c r="V119" s="51">
        <f ca="1">SUMPRODUCT($CM119:$DD119,INDIRECT(ADDRESS(V$2,$DH$2)):INDIRECT(ADDRESS(V$2,$DY$2)))</f>
        <v>45.430949930468103</v>
      </c>
      <c r="W119" s="51">
        <f ca="1">SUMPRODUCT($CM119:$DD119,INDIRECT(ADDRESS(W$2,$DH$2)):INDIRECT(ADDRESS(W$2,$DY$2)))</f>
        <v>45.430949930468103</v>
      </c>
      <c r="X119" s="51">
        <f ca="1">SUMPRODUCT($CM119:$DD119,INDIRECT(ADDRESS(X$2,$DH$2)):INDIRECT(ADDRESS(X$2,$DY$2)))</f>
        <v>45.430949930468103</v>
      </c>
      <c r="Y119" s="51">
        <f ca="1">SUMPRODUCT($CM119:$DD119,INDIRECT(ADDRESS(Y$2,$DH$2)):INDIRECT(ADDRESS(Y$2,$DY$2)))</f>
        <v>45.430949930468103</v>
      </c>
      <c r="Z119" s="51">
        <f ca="1">SUMPRODUCT($CM119:$DD119,INDIRECT(ADDRESS(Z$2,$DH$2)):INDIRECT(ADDRESS(Z$2,$DY$2)))</f>
        <v>45.430949930468103</v>
      </c>
      <c r="AA119" s="51">
        <f ca="1">SUMPRODUCT($CM119:$DD119,INDIRECT(ADDRESS(AA$2,$DH$2)):INDIRECT(ADDRESS(AA$2,$DY$2)))</f>
        <v>45.430949930468103</v>
      </c>
      <c r="AB119" s="51">
        <f ca="1">SUMPRODUCT($CM119:$DD119,INDIRECT(ADDRESS(AB$2,$DH$2)):INDIRECT(ADDRESS(AB$2,$DY$2)))</f>
        <v>45.430949930468103</v>
      </c>
      <c r="AC119" s="51">
        <f ca="1">SUMPRODUCT($CM119:$DD119,INDIRECT(ADDRESS(AC$2,$DH$2)):INDIRECT(ADDRESS(AC$2,$DY$2)))</f>
        <v>45.430949930468103</v>
      </c>
      <c r="AD119" s="51">
        <f ca="1">SUMPRODUCT($CM119:$DD119,INDIRECT(ADDRESS(AD$2,$DH$2)):INDIRECT(ADDRESS(AD$2,$DY$2)))</f>
        <v>45.430949930468103</v>
      </c>
      <c r="AE119" s="51">
        <f ca="1">SUMPRODUCT($CM119:$DD119,INDIRECT(ADDRESS(AE$2,$DH$2)):INDIRECT(ADDRESS(AE$2,$DY$2)))</f>
        <v>45.430949930468103</v>
      </c>
      <c r="AF119" s="51">
        <f ca="1">SUMPRODUCT($CM119:$DD119,INDIRECT(ADDRESS(AF$2,$DH$2)):INDIRECT(ADDRESS(AF$2,$DY$2)))</f>
        <v>45.430949930468103</v>
      </c>
      <c r="AG119" s="51">
        <f ca="1">SUMPRODUCT($CM119:$DD119,INDIRECT(ADDRESS(AG$2,$DH$2)):INDIRECT(ADDRESS(AG$2,$DY$2)))</f>
        <v>45.430949930468103</v>
      </c>
      <c r="AH119" s="51">
        <f ca="1">SUMPRODUCT($CM119:$DD119,INDIRECT(ADDRESS(AH$2,$DH$2)):INDIRECT(ADDRESS(AH$2,$DY$2)))</f>
        <v>45.430949930468103</v>
      </c>
      <c r="AI119" s="51">
        <f ca="1">SUMPRODUCT($CM119:$DD119,INDIRECT(ADDRESS(AI$2,$DH$2)):INDIRECT(ADDRESS(AI$2,$DY$2)))</f>
        <v>45.430949930468103</v>
      </c>
      <c r="AJ119" s="51">
        <f ca="1">SUMPRODUCT($CM119:$DD119,INDIRECT(ADDRESS(AJ$2,$DH$2)):INDIRECT(ADDRESS(AJ$2,$DY$2)))</f>
        <v>45.430949930468103</v>
      </c>
      <c r="AK119" s="51">
        <f ca="1">SUMPRODUCT($CM119:$DD119,INDIRECT(ADDRESS(AK$2,$DH$2)):INDIRECT(ADDRESS(AK$2,$DY$2)))</f>
        <v>45.430949930468103</v>
      </c>
      <c r="AL119" s="51">
        <f ca="1">SUMPRODUCT($CM119:$DD119,INDIRECT(ADDRESS(AL$2,$DH$2)):INDIRECT(ADDRESS(AL$2,$DY$2)))</f>
        <v>45.430949930468103</v>
      </c>
      <c r="AM119" s="51">
        <f ca="1">SUMPRODUCT($CM119:$DD119,INDIRECT(ADDRESS(AM$2,$DH$2)):INDIRECT(ADDRESS(AM$2,$DY$2)))</f>
        <v>45.430949930468103</v>
      </c>
      <c r="AN119" s="51">
        <f ca="1">SUMPRODUCT($CM119:$DD119,INDIRECT(ADDRESS(AN$2,$DH$2)):INDIRECT(ADDRESS(AN$2,$DY$2)))</f>
        <v>45.430949930468103</v>
      </c>
      <c r="AO119" s="51">
        <f ca="1">SUMPRODUCT($CM119:$DD119,INDIRECT(ADDRESS(AO$2,$DH$2)):INDIRECT(ADDRESS(AO$2,$DY$2)))</f>
        <v>45.430949930468103</v>
      </c>
      <c r="AP119" s="51">
        <f ca="1">SUMPRODUCT($CM119:$DD119,INDIRECT(ADDRESS(AP$2,$DH$2)):INDIRECT(ADDRESS(AP$2,$DY$2)))</f>
        <v>45.430949930468103</v>
      </c>
      <c r="AQ119" s="51">
        <f ca="1">SUMPRODUCT($CM119:$DD119,INDIRECT(ADDRESS(AQ$2,$DH$2)):INDIRECT(ADDRESS(AQ$2,$DY$2)))</f>
        <v>45.430949930468103</v>
      </c>
      <c r="AR119" s="51">
        <f ca="1">SUMPRODUCT($CM119:$DD119,INDIRECT(ADDRESS(AR$2,$DH$2)):INDIRECT(ADDRESS(AR$2,$DY$2)))</f>
        <v>45.430949930468103</v>
      </c>
      <c r="AS119" s="51">
        <f ca="1">SUMPRODUCT($CM119:$DD119,INDIRECT(ADDRESS(AS$2,$DH$2)):INDIRECT(ADDRESS(AS$2,$DY$2)))</f>
        <v>45.430949930468103</v>
      </c>
      <c r="AT119" s="51">
        <f ca="1">SUMPRODUCT($CM119:$DD119,INDIRECT(ADDRESS(AT$2,$DH$2)):INDIRECT(ADDRESS(AT$2,$DY$2)))</f>
        <v>45.430949930468103</v>
      </c>
      <c r="AU119" s="51">
        <f ca="1">SUMPRODUCT($CM119:$DD119,INDIRECT(ADDRESS(AU$2,$DH$2)):INDIRECT(ADDRESS(AU$2,$DY$2)))</f>
        <v>45.430949930468103</v>
      </c>
      <c r="AV119" s="51">
        <f ca="1">SUMPRODUCT($CM119:$DD119,INDIRECT(ADDRESS(AV$2,$DH$2)):INDIRECT(ADDRESS(AV$2,$DY$2)))</f>
        <v>45.430949930468103</v>
      </c>
      <c r="AW119" s="51">
        <f ca="1">SUMPRODUCT($CM119:$DD119,INDIRECT(ADDRESS(AW$2,$DH$2)):INDIRECT(ADDRESS(AW$2,$DY$2)))</f>
        <v>45.430949930468103</v>
      </c>
      <c r="AX119" s="51">
        <f ca="1">SUMPRODUCT($CM119:$DD119,INDIRECT(ADDRESS(AX$2,$DH$2)):INDIRECT(ADDRESS(AX$2,$DY$2)))</f>
        <v>45.430949930468103</v>
      </c>
      <c r="AY119" s="51">
        <f ca="1">SUMPRODUCT($CM119:$DD119,INDIRECT(ADDRESS(AY$2,$DH$2)):INDIRECT(ADDRESS(AY$2,$DY$2)))</f>
        <v>45.430949930468103</v>
      </c>
      <c r="AZ119" s="51">
        <f ca="1">SUMPRODUCT($CM119:$DD119,INDIRECT(ADDRESS(AZ$2,$DH$2)):INDIRECT(ADDRESS(AZ$2,$DY$2)))</f>
        <v>45.430949930468103</v>
      </c>
      <c r="BA119" s="51">
        <f ca="1">SUMPRODUCT($CM119:$DD119,INDIRECT(ADDRESS(BA$2,$DH$2)):INDIRECT(ADDRESS(BA$2,$DY$2)))</f>
        <v>45.430949930468103</v>
      </c>
      <c r="BB119" s="51">
        <f ca="1">SUMPRODUCT($CM119:$DD119,INDIRECT(ADDRESS(BB$2,$DH$2)):INDIRECT(ADDRESS(BB$2,$DY$2)))</f>
        <v>45.430949930468103</v>
      </c>
      <c r="BC119" s="51">
        <f ca="1">SUMPRODUCT($CM119:$DD119,INDIRECT(ADDRESS(BC$2,$DH$2)):INDIRECT(ADDRESS(BC$2,$DY$2)))</f>
        <v>45.430949930468103</v>
      </c>
      <c r="BD119" s="51">
        <f ca="1">SUMPRODUCT($CM119:$DD119,INDIRECT(ADDRESS(BD$2,$DH$2)):INDIRECT(ADDRESS(BD$2,$DY$2)))</f>
        <v>45.430949930468103</v>
      </c>
      <c r="BE119" s="51">
        <f ca="1">SUMPRODUCT($CM119:$DD119,INDIRECT(ADDRESS(BE$2,$DH$2)):INDIRECT(ADDRESS(BE$2,$DY$2)))</f>
        <v>45.430949930468103</v>
      </c>
      <c r="BF119" s="51">
        <f ca="1">SUMPRODUCT($CM119:$DD119,INDIRECT(ADDRESS(BF$2,$DH$2)):INDIRECT(ADDRESS(BF$2,$DY$2)))</f>
        <v>45.430949930468103</v>
      </c>
      <c r="BG119" s="51">
        <f ca="1">SUMPRODUCT($CM119:$DD119,INDIRECT(ADDRESS(BG$2,$DH$2)):INDIRECT(ADDRESS(BG$2,$DY$2)))</f>
        <v>45.430949930468103</v>
      </c>
      <c r="BH119" s="51">
        <f ca="1">SUMPRODUCT($CM119:$DD119,INDIRECT(ADDRESS(BH$2,$DH$2)):INDIRECT(ADDRESS(BH$2,$DY$2)))</f>
        <v>45.430949930468103</v>
      </c>
      <c r="BI119" s="51">
        <f ca="1">SUMPRODUCT($CM119:$DD119,INDIRECT(ADDRESS(BI$2,$DH$2)):INDIRECT(ADDRESS(BI$2,$DY$2)))</f>
        <v>45.430949930468103</v>
      </c>
      <c r="BJ119" s="51">
        <f ca="1">SUMPRODUCT($CM119:$DD119,INDIRECT(ADDRESS(BJ$2,$DH$2)):INDIRECT(ADDRESS(BJ$2,$DY$2)))</f>
        <v>45.430949930468103</v>
      </c>
      <c r="BK119" s="51">
        <f ca="1">SUMPRODUCT($CM119:$DD119,INDIRECT(ADDRESS(BK$2,$DH$2)):INDIRECT(ADDRESS(BK$2,$DY$2)))</f>
        <v>45.430949930468103</v>
      </c>
      <c r="BL119" s="51">
        <f ca="1">SUMPRODUCT($CM119:$DD119,INDIRECT(ADDRESS(BL$2,$DH$2)):INDIRECT(ADDRESS(BL$2,$DY$2)))</f>
        <v>45.430949930468103</v>
      </c>
      <c r="BM119" s="51">
        <f ca="1">SUMPRODUCT($CM119:$DD119,INDIRECT(ADDRESS(BM$2,$DH$2)):INDIRECT(ADDRESS(BM$2,$DY$2)))</f>
        <v>45.430949930468103</v>
      </c>
      <c r="BN119" s="51">
        <f ca="1">SUMPRODUCT($CM119:$DD119,INDIRECT(ADDRESS(BN$2,$DH$2)):INDIRECT(ADDRESS(BN$2,$DY$2)))</f>
        <v>45.430949930468103</v>
      </c>
      <c r="BO119" s="51">
        <f ca="1">SUMPRODUCT($CM119:$DD119,INDIRECT(ADDRESS(BO$2,$DH$2)):INDIRECT(ADDRESS(BO$2,$DY$2)))</f>
        <v>45.430949930468103</v>
      </c>
      <c r="BP119" s="51">
        <f ca="1">SUMPRODUCT($CM119:$DD119,INDIRECT(ADDRESS(BP$2,$DH$2)):INDIRECT(ADDRESS(BP$2,$DY$2)))</f>
        <v>45.430949930468103</v>
      </c>
      <c r="BQ119" s="51">
        <f ca="1">SUMPRODUCT($CM119:$DD119,INDIRECT(ADDRESS(BQ$2,$DH$2)):INDIRECT(ADDRESS(BQ$2,$DY$2)))</f>
        <v>45.430949930468103</v>
      </c>
      <c r="BR119" s="51">
        <f ca="1">SUMPRODUCT($CM119:$DD119,INDIRECT(ADDRESS(BR$2,$DH$2)):INDIRECT(ADDRESS(BR$2,$DY$2)))</f>
        <v>45.430949930468103</v>
      </c>
      <c r="BS119" s="51">
        <f ca="1">SUMPRODUCT($CM119:$DD119,INDIRECT(ADDRESS(BS$2,$DH$2)):INDIRECT(ADDRESS(BS$2,$DY$2)))</f>
        <v>45.430949930468103</v>
      </c>
      <c r="BT119" s="51">
        <f ca="1">SUMPRODUCT($CM119:$DD119,INDIRECT(ADDRESS(BT$2,$DH$2)):INDIRECT(ADDRESS(BT$2,$DY$2)))</f>
        <v>45.430949930468103</v>
      </c>
      <c r="BU119" s="51">
        <f ca="1">SUMPRODUCT($CM119:$DD119,INDIRECT(ADDRESS(BU$2,$DH$2)):INDIRECT(ADDRESS(BU$2,$DY$2)))</f>
        <v>45.430949930468103</v>
      </c>
      <c r="BV119" s="51">
        <f ca="1">SUMPRODUCT($CM119:$DD119,INDIRECT(ADDRESS(BV$2,$DH$2)):INDIRECT(ADDRESS(BV$2,$DY$2)))</f>
        <v>45.430949930468103</v>
      </c>
      <c r="BW119" s="51">
        <f ca="1">SUMPRODUCT($CM119:$DD119,INDIRECT(ADDRESS(BW$2,$DH$2)):INDIRECT(ADDRESS(BW$2,$DY$2)))</f>
        <v>45.430949930468103</v>
      </c>
      <c r="BX119" s="51">
        <f ca="1">SUMPRODUCT($CM119:$DD119,INDIRECT(ADDRESS(BX$2,$DH$2)):INDIRECT(ADDRESS(BX$2,$DY$2)))</f>
        <v>45.430949930468103</v>
      </c>
      <c r="BY119" s="51">
        <f ca="1">SUMPRODUCT($CM119:$DD119,INDIRECT(ADDRESS(BY$2,$DH$2)):INDIRECT(ADDRESS(BY$2,$DY$2)))</f>
        <v>45.430949930468103</v>
      </c>
      <c r="BZ119" s="51">
        <f ca="1">SUMPRODUCT($CM119:$DD119,INDIRECT(ADDRESS(BZ$2,$DH$2)):INDIRECT(ADDRESS(BZ$2,$DY$2)))</f>
        <v>45.430949930468103</v>
      </c>
      <c r="CA119" s="51">
        <f ca="1">SUMPRODUCT($CM119:$DD119,INDIRECT(ADDRESS(CA$2,$DH$2)):INDIRECT(ADDRESS(CA$2,$DY$2)))</f>
        <v>45.430949930468103</v>
      </c>
      <c r="CB119" s="51">
        <f ca="1">SUMPRODUCT($CM119:$DD119,INDIRECT(ADDRESS(CB$2,$DH$2)):INDIRECT(ADDRESS(CB$2,$DY$2)))</f>
        <v>45.430949930468103</v>
      </c>
      <c r="CC119" s="51">
        <f ca="1">SUMPRODUCT($CM119:$DD119,INDIRECT(ADDRESS(CC$2,$DH$2)):INDIRECT(ADDRESS(CC$2,$DY$2)))</f>
        <v>45.430949930468103</v>
      </c>
      <c r="CD119" s="51">
        <f ca="1">SUMPRODUCT($CM119:$DD119,INDIRECT(ADDRESS(CD$2,$DH$2)):INDIRECT(ADDRESS(CD$2,$DY$2)))</f>
        <v>45.430949930468103</v>
      </c>
      <c r="CF119" s="51">
        <f t="shared" ca="1" si="14"/>
        <v>545.17139916561723</v>
      </c>
      <c r="CG119" s="51">
        <f t="shared" ca="1" si="14"/>
        <v>545.17139916561723</v>
      </c>
      <c r="CH119" s="51">
        <f t="shared" ca="1" si="14"/>
        <v>545.17139916561723</v>
      </c>
      <c r="CI119" s="51">
        <f t="shared" ca="1" si="14"/>
        <v>545.17139916561723</v>
      </c>
      <c r="CJ119" s="51">
        <f t="shared" ca="1" si="14"/>
        <v>545.17139916561723</v>
      </c>
      <c r="CK119" s="51">
        <f t="shared" ca="1" si="14"/>
        <v>545.17139916561723</v>
      </c>
      <c r="CM119" s="1">
        <f>VLOOKUP($A119,Auxiliar_OPEX_CustosUnit!$A$4:$BT$129,COLUMN(Auxiliar_OPEX_CustosUnit!S$2),0)</f>
        <v>0</v>
      </c>
      <c r="CN119" s="1">
        <f>VLOOKUP($A119,Auxiliar_OPEX_CustosUnit!$A$4:$BT$129,COLUMN(Auxiliar_OPEX_CustosUnit!T$2),0)</f>
        <v>0</v>
      </c>
      <c r="CO119" s="1">
        <f>VLOOKUP($A119,Auxiliar_OPEX_CustosUnit!$A$4:$BT$129,COLUMN(Auxiliar_OPEX_CustosUnit!U$2),0)</f>
        <v>45.430949930468103</v>
      </c>
      <c r="CP119" s="1">
        <f>VLOOKUP($A119,Auxiliar_OPEX_CustosUnit!$A$4:$BT$129,COLUMN(Auxiliar_OPEX_CustosUnit!V$2),0)</f>
        <v>0</v>
      </c>
      <c r="CQ119" s="1">
        <f>VLOOKUP($A119,Auxiliar_OPEX_CustosUnit!$A$4:$BT$129,COLUMN(Auxiliar_OPEX_CustosUnit!W$2),0)</f>
        <v>0</v>
      </c>
      <c r="CR119" s="1">
        <f>VLOOKUP($A119,Auxiliar_OPEX_CustosUnit!$A$4:$BT$129,COLUMN(Auxiliar_OPEX_CustosUnit!X$2),0)</f>
        <v>0</v>
      </c>
      <c r="CS119" s="1">
        <f>VLOOKUP($A119,Auxiliar_OPEX_CustosUnit!$A$4:$BT$129,COLUMN(Auxiliar_OPEX_CustosUnit!Y$2),0)</f>
        <v>0</v>
      </c>
      <c r="CT119" s="1">
        <f>VLOOKUP($A119,Auxiliar_OPEX_CustosUnit!$A$4:$BT$129,COLUMN(Auxiliar_OPEX_CustosUnit!Z$2),0)</f>
        <v>0</v>
      </c>
      <c r="CU119" s="1">
        <f>VLOOKUP($A119,Auxiliar_OPEX_CustosUnit!$A$4:$BT$129,COLUMN(Auxiliar_OPEX_CustosUnit!AA$2),0)</f>
        <v>0</v>
      </c>
      <c r="CV119" s="1">
        <f>VLOOKUP($A119,Auxiliar_OPEX_CustosUnit!$A$4:$BT$129,COLUMN(Auxiliar_OPEX_CustosUnit!AB$2),0)</f>
        <v>0</v>
      </c>
      <c r="CW119" s="1">
        <f>VLOOKUP($A119,Auxiliar_OPEX_CustosUnit!$A$4:$BT$129,COLUMN(Auxiliar_OPEX_CustosUnit!AC$2),0)</f>
        <v>0</v>
      </c>
      <c r="CX119" s="1">
        <f>VLOOKUP($A119,Auxiliar_OPEX_CustosUnit!$A$4:$BT$129,COLUMN(Auxiliar_OPEX_CustosUnit!AD$2),0)</f>
        <v>0</v>
      </c>
      <c r="CY119" s="1">
        <f>VLOOKUP($A119,Auxiliar_OPEX_CustosUnit!$A$4:$BT$129,COLUMN(Auxiliar_OPEX_CustosUnit!AE$2),0)</f>
        <v>0</v>
      </c>
      <c r="CZ119" s="1">
        <f>VLOOKUP($A119,Auxiliar_OPEX_CustosUnit!$A$4:$BT$129,COLUMN(Auxiliar_OPEX_CustosUnit!AF$2),0)</f>
        <v>0</v>
      </c>
      <c r="DA119" s="1">
        <f>VLOOKUP($A119,Auxiliar_OPEX_CustosUnit!$A$4:$BT$129,COLUMN(Auxiliar_OPEX_CustosUnit!AG$2),0)</f>
        <v>0</v>
      </c>
      <c r="DB119" s="1">
        <f>VLOOKUP($A119,Auxiliar_OPEX_CustosUnit!$A$4:$BT$129,COLUMN(Auxiliar_OPEX_CustosUnit!AH$2),0)</f>
        <v>0</v>
      </c>
      <c r="DC119" s="1">
        <f>VLOOKUP($A119,Auxiliar_OPEX_CustosUnit!$A$4:$BT$129,COLUMN(Auxiliar_OPEX_CustosUnit!AI$2),0)</f>
        <v>0</v>
      </c>
      <c r="DD119" s="1">
        <f>VLOOKUP($A119,Auxiliar_OPEX_CustosUnit!$A$4:$BT$129,COLUMN(Auxiliar_OPEX_CustosUnit!AJ$2),0)</f>
        <v>0</v>
      </c>
    </row>
    <row r="120" spans="1:108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98.683479334081895</v>
      </c>
      <c r="E120" s="51">
        <f ca="1">SUMPRODUCT($CM120:$DD120,INDIRECT(ADDRESS(E$2,$DH$2)):INDIRECT(ADDRESS(E$2,$DY$2)))</f>
        <v>98.683479334081895</v>
      </c>
      <c r="F120" s="51">
        <f ca="1">SUMPRODUCT($CM120:$DD120,INDIRECT(ADDRESS(F$2,$DH$2)):INDIRECT(ADDRESS(F$2,$DY$2)))</f>
        <v>98.683479334081895</v>
      </c>
      <c r="G120" s="51">
        <f ca="1">SUMPRODUCT($CM120:$DD120,INDIRECT(ADDRESS(G$2,$DH$2)):INDIRECT(ADDRESS(G$2,$DY$2)))</f>
        <v>98.683479334081895</v>
      </c>
      <c r="H120" s="51">
        <f ca="1">SUMPRODUCT($CM120:$DD120,INDIRECT(ADDRESS(H$2,$DH$2)):INDIRECT(ADDRESS(H$2,$DY$2)))</f>
        <v>98.683479334081895</v>
      </c>
      <c r="I120" s="51">
        <f ca="1">SUMPRODUCT($CM120:$DD120,INDIRECT(ADDRESS(I$2,$DH$2)):INDIRECT(ADDRESS(I$2,$DY$2)))</f>
        <v>98.683479334081895</v>
      </c>
      <c r="J120" s="51">
        <f ca="1">SUMPRODUCT($CM120:$DD120,INDIRECT(ADDRESS(J$2,$DH$2)):INDIRECT(ADDRESS(J$2,$DY$2)))</f>
        <v>98.683479334081895</v>
      </c>
      <c r="K120" s="51">
        <f ca="1">SUMPRODUCT($CM120:$DD120,INDIRECT(ADDRESS(K$2,$DH$2)):INDIRECT(ADDRESS(K$2,$DY$2)))</f>
        <v>98.683479334081895</v>
      </c>
      <c r="L120" s="51">
        <f ca="1">SUMPRODUCT($CM120:$DD120,INDIRECT(ADDRESS(L$2,$DH$2)):INDIRECT(ADDRESS(L$2,$DY$2)))</f>
        <v>98.683479334081895</v>
      </c>
      <c r="M120" s="51">
        <f ca="1">SUMPRODUCT($CM120:$DD120,INDIRECT(ADDRESS(M$2,$DH$2)):INDIRECT(ADDRESS(M$2,$DY$2)))</f>
        <v>98.683479334081895</v>
      </c>
      <c r="N120" s="51">
        <f ca="1">SUMPRODUCT($CM120:$DD120,INDIRECT(ADDRESS(N$2,$DH$2)):INDIRECT(ADDRESS(N$2,$DY$2)))</f>
        <v>98.683479334081895</v>
      </c>
      <c r="O120" s="51">
        <f ca="1">SUMPRODUCT($CM120:$DD120,INDIRECT(ADDRESS(O$2,$DH$2)):INDIRECT(ADDRESS(O$2,$DY$2)))</f>
        <v>98.683479334081895</v>
      </c>
      <c r="P120" s="51">
        <f ca="1">SUMPRODUCT($CM120:$DD120,INDIRECT(ADDRESS(P$2,$DH$2)):INDIRECT(ADDRESS(P$2,$DY$2)))</f>
        <v>98.683479334081895</v>
      </c>
      <c r="Q120" s="51">
        <f ca="1">SUMPRODUCT($CM120:$DD120,INDIRECT(ADDRESS(Q$2,$DH$2)):INDIRECT(ADDRESS(Q$2,$DY$2)))</f>
        <v>98.683479334081895</v>
      </c>
      <c r="R120" s="51">
        <f ca="1">SUMPRODUCT($CM120:$DD120,INDIRECT(ADDRESS(R$2,$DH$2)):INDIRECT(ADDRESS(R$2,$DY$2)))</f>
        <v>98.683479334081895</v>
      </c>
      <c r="S120" s="51">
        <f ca="1">SUMPRODUCT($CM120:$DD120,INDIRECT(ADDRESS(S$2,$DH$2)):INDIRECT(ADDRESS(S$2,$DY$2)))</f>
        <v>98.683479334081895</v>
      </c>
      <c r="T120" s="51">
        <f ca="1">SUMPRODUCT($CM120:$DD120,INDIRECT(ADDRESS(T$2,$DH$2)):INDIRECT(ADDRESS(T$2,$DY$2)))</f>
        <v>98.683479334081895</v>
      </c>
      <c r="U120" s="51">
        <f ca="1">SUMPRODUCT($CM120:$DD120,INDIRECT(ADDRESS(U$2,$DH$2)):INDIRECT(ADDRESS(U$2,$DY$2)))</f>
        <v>98.683479334081895</v>
      </c>
      <c r="V120" s="51">
        <f ca="1">SUMPRODUCT($CM120:$DD120,INDIRECT(ADDRESS(V$2,$DH$2)):INDIRECT(ADDRESS(V$2,$DY$2)))</f>
        <v>98.683479334081895</v>
      </c>
      <c r="W120" s="51">
        <f ca="1">SUMPRODUCT($CM120:$DD120,INDIRECT(ADDRESS(W$2,$DH$2)):INDIRECT(ADDRESS(W$2,$DY$2)))</f>
        <v>98.683479334081895</v>
      </c>
      <c r="X120" s="51">
        <f ca="1">SUMPRODUCT($CM120:$DD120,INDIRECT(ADDRESS(X$2,$DH$2)):INDIRECT(ADDRESS(X$2,$DY$2)))</f>
        <v>98.683479334081895</v>
      </c>
      <c r="Y120" s="51">
        <f ca="1">SUMPRODUCT($CM120:$DD120,INDIRECT(ADDRESS(Y$2,$DH$2)):INDIRECT(ADDRESS(Y$2,$DY$2)))</f>
        <v>98.683479334081895</v>
      </c>
      <c r="Z120" s="51">
        <f ca="1">SUMPRODUCT($CM120:$DD120,INDIRECT(ADDRESS(Z$2,$DH$2)):INDIRECT(ADDRESS(Z$2,$DY$2)))</f>
        <v>98.683479334081895</v>
      </c>
      <c r="AA120" s="51">
        <f ca="1">SUMPRODUCT($CM120:$DD120,INDIRECT(ADDRESS(AA$2,$DH$2)):INDIRECT(ADDRESS(AA$2,$DY$2)))</f>
        <v>98.683479334081895</v>
      </c>
      <c r="AB120" s="51">
        <f ca="1">SUMPRODUCT($CM120:$DD120,INDIRECT(ADDRESS(AB$2,$DH$2)):INDIRECT(ADDRESS(AB$2,$DY$2)))</f>
        <v>98.683479334081895</v>
      </c>
      <c r="AC120" s="51">
        <f ca="1">SUMPRODUCT($CM120:$DD120,INDIRECT(ADDRESS(AC$2,$DH$2)):INDIRECT(ADDRESS(AC$2,$DY$2)))</f>
        <v>98.683479334081895</v>
      </c>
      <c r="AD120" s="51">
        <f ca="1">SUMPRODUCT($CM120:$DD120,INDIRECT(ADDRESS(AD$2,$DH$2)):INDIRECT(ADDRESS(AD$2,$DY$2)))</f>
        <v>98.683479334081895</v>
      </c>
      <c r="AE120" s="51">
        <f ca="1">SUMPRODUCT($CM120:$DD120,INDIRECT(ADDRESS(AE$2,$DH$2)):INDIRECT(ADDRESS(AE$2,$DY$2)))</f>
        <v>98.683479334081895</v>
      </c>
      <c r="AF120" s="51">
        <f ca="1">SUMPRODUCT($CM120:$DD120,INDIRECT(ADDRESS(AF$2,$DH$2)):INDIRECT(ADDRESS(AF$2,$DY$2)))</f>
        <v>98.683479334081895</v>
      </c>
      <c r="AG120" s="51">
        <f ca="1">SUMPRODUCT($CM120:$DD120,INDIRECT(ADDRESS(AG$2,$DH$2)):INDIRECT(ADDRESS(AG$2,$DY$2)))</f>
        <v>98.683479334081895</v>
      </c>
      <c r="AH120" s="51">
        <f ca="1">SUMPRODUCT($CM120:$DD120,INDIRECT(ADDRESS(AH$2,$DH$2)):INDIRECT(ADDRESS(AH$2,$DY$2)))</f>
        <v>98.683479334081895</v>
      </c>
      <c r="AI120" s="51">
        <f ca="1">SUMPRODUCT($CM120:$DD120,INDIRECT(ADDRESS(AI$2,$DH$2)):INDIRECT(ADDRESS(AI$2,$DY$2)))</f>
        <v>98.683479334081895</v>
      </c>
      <c r="AJ120" s="51">
        <f ca="1">SUMPRODUCT($CM120:$DD120,INDIRECT(ADDRESS(AJ$2,$DH$2)):INDIRECT(ADDRESS(AJ$2,$DY$2)))</f>
        <v>98.683479334081895</v>
      </c>
      <c r="AK120" s="51">
        <f ca="1">SUMPRODUCT($CM120:$DD120,INDIRECT(ADDRESS(AK$2,$DH$2)):INDIRECT(ADDRESS(AK$2,$DY$2)))</f>
        <v>98.683479334081895</v>
      </c>
      <c r="AL120" s="51">
        <f ca="1">SUMPRODUCT($CM120:$DD120,INDIRECT(ADDRESS(AL$2,$DH$2)):INDIRECT(ADDRESS(AL$2,$DY$2)))</f>
        <v>98.683479334081895</v>
      </c>
      <c r="AM120" s="51">
        <f ca="1">SUMPRODUCT($CM120:$DD120,INDIRECT(ADDRESS(AM$2,$DH$2)):INDIRECT(ADDRESS(AM$2,$DY$2)))</f>
        <v>98.683479334081895</v>
      </c>
      <c r="AN120" s="51">
        <f ca="1">SUMPRODUCT($CM120:$DD120,INDIRECT(ADDRESS(AN$2,$DH$2)):INDIRECT(ADDRESS(AN$2,$DY$2)))</f>
        <v>98.683479334081895</v>
      </c>
      <c r="AO120" s="51">
        <f ca="1">SUMPRODUCT($CM120:$DD120,INDIRECT(ADDRESS(AO$2,$DH$2)):INDIRECT(ADDRESS(AO$2,$DY$2)))</f>
        <v>98.683479334081895</v>
      </c>
      <c r="AP120" s="51">
        <f ca="1">SUMPRODUCT($CM120:$DD120,INDIRECT(ADDRESS(AP$2,$DH$2)):INDIRECT(ADDRESS(AP$2,$DY$2)))</f>
        <v>98.683479334081895</v>
      </c>
      <c r="AQ120" s="51">
        <f ca="1">SUMPRODUCT($CM120:$DD120,INDIRECT(ADDRESS(AQ$2,$DH$2)):INDIRECT(ADDRESS(AQ$2,$DY$2)))</f>
        <v>98.683479334081895</v>
      </c>
      <c r="AR120" s="51">
        <f ca="1">SUMPRODUCT($CM120:$DD120,INDIRECT(ADDRESS(AR$2,$DH$2)):INDIRECT(ADDRESS(AR$2,$DY$2)))</f>
        <v>98.683479334081895</v>
      </c>
      <c r="AS120" s="51">
        <f ca="1">SUMPRODUCT($CM120:$DD120,INDIRECT(ADDRESS(AS$2,$DH$2)):INDIRECT(ADDRESS(AS$2,$DY$2)))</f>
        <v>98.683479334081895</v>
      </c>
      <c r="AT120" s="51">
        <f ca="1">SUMPRODUCT($CM120:$DD120,INDIRECT(ADDRESS(AT$2,$DH$2)):INDIRECT(ADDRESS(AT$2,$DY$2)))</f>
        <v>98.683479334081895</v>
      </c>
      <c r="AU120" s="51">
        <f ca="1">SUMPRODUCT($CM120:$DD120,INDIRECT(ADDRESS(AU$2,$DH$2)):INDIRECT(ADDRESS(AU$2,$DY$2)))</f>
        <v>98.683479334081895</v>
      </c>
      <c r="AV120" s="51">
        <f ca="1">SUMPRODUCT($CM120:$DD120,INDIRECT(ADDRESS(AV$2,$DH$2)):INDIRECT(ADDRESS(AV$2,$DY$2)))</f>
        <v>98.683479334081895</v>
      </c>
      <c r="AW120" s="51">
        <f ca="1">SUMPRODUCT($CM120:$DD120,INDIRECT(ADDRESS(AW$2,$DH$2)):INDIRECT(ADDRESS(AW$2,$DY$2)))</f>
        <v>98.683479334081895</v>
      </c>
      <c r="AX120" s="51">
        <f ca="1">SUMPRODUCT($CM120:$DD120,INDIRECT(ADDRESS(AX$2,$DH$2)):INDIRECT(ADDRESS(AX$2,$DY$2)))</f>
        <v>98.683479334081895</v>
      </c>
      <c r="AY120" s="51">
        <f ca="1">SUMPRODUCT($CM120:$DD120,INDIRECT(ADDRESS(AY$2,$DH$2)):INDIRECT(ADDRESS(AY$2,$DY$2)))</f>
        <v>98.683479334081895</v>
      </c>
      <c r="AZ120" s="51">
        <f ca="1">SUMPRODUCT($CM120:$DD120,INDIRECT(ADDRESS(AZ$2,$DH$2)):INDIRECT(ADDRESS(AZ$2,$DY$2)))</f>
        <v>98.683479334081895</v>
      </c>
      <c r="BA120" s="51">
        <f ca="1">SUMPRODUCT($CM120:$DD120,INDIRECT(ADDRESS(BA$2,$DH$2)):INDIRECT(ADDRESS(BA$2,$DY$2)))</f>
        <v>98.683479334081895</v>
      </c>
      <c r="BB120" s="51">
        <f ca="1">SUMPRODUCT($CM120:$DD120,INDIRECT(ADDRESS(BB$2,$DH$2)):INDIRECT(ADDRESS(BB$2,$DY$2)))</f>
        <v>98.683479334081895</v>
      </c>
      <c r="BC120" s="51">
        <f ca="1">SUMPRODUCT($CM120:$DD120,INDIRECT(ADDRESS(BC$2,$DH$2)):INDIRECT(ADDRESS(BC$2,$DY$2)))</f>
        <v>98.683479334081895</v>
      </c>
      <c r="BD120" s="51">
        <f ca="1">SUMPRODUCT($CM120:$DD120,INDIRECT(ADDRESS(BD$2,$DH$2)):INDIRECT(ADDRESS(BD$2,$DY$2)))</f>
        <v>98.683479334081895</v>
      </c>
      <c r="BE120" s="51">
        <f ca="1">SUMPRODUCT($CM120:$DD120,INDIRECT(ADDRESS(BE$2,$DH$2)):INDIRECT(ADDRESS(BE$2,$DY$2)))</f>
        <v>98.683479334081895</v>
      </c>
      <c r="BF120" s="51">
        <f ca="1">SUMPRODUCT($CM120:$DD120,INDIRECT(ADDRESS(BF$2,$DH$2)):INDIRECT(ADDRESS(BF$2,$DY$2)))</f>
        <v>98.683479334081895</v>
      </c>
      <c r="BG120" s="51">
        <f ca="1">SUMPRODUCT($CM120:$DD120,INDIRECT(ADDRESS(BG$2,$DH$2)):INDIRECT(ADDRESS(BG$2,$DY$2)))</f>
        <v>98.683479334081895</v>
      </c>
      <c r="BH120" s="51">
        <f ca="1">SUMPRODUCT($CM120:$DD120,INDIRECT(ADDRESS(BH$2,$DH$2)):INDIRECT(ADDRESS(BH$2,$DY$2)))</f>
        <v>98.683479334081895</v>
      </c>
      <c r="BI120" s="51">
        <f ca="1">SUMPRODUCT($CM120:$DD120,INDIRECT(ADDRESS(BI$2,$DH$2)):INDIRECT(ADDRESS(BI$2,$DY$2)))</f>
        <v>98.683479334081895</v>
      </c>
      <c r="BJ120" s="51">
        <f ca="1">SUMPRODUCT($CM120:$DD120,INDIRECT(ADDRESS(BJ$2,$DH$2)):INDIRECT(ADDRESS(BJ$2,$DY$2)))</f>
        <v>98.683479334081895</v>
      </c>
      <c r="BK120" s="51">
        <f ca="1">SUMPRODUCT($CM120:$DD120,INDIRECT(ADDRESS(BK$2,$DH$2)):INDIRECT(ADDRESS(BK$2,$DY$2)))</f>
        <v>98.683479334081895</v>
      </c>
      <c r="BL120" s="51">
        <f ca="1">SUMPRODUCT($CM120:$DD120,INDIRECT(ADDRESS(BL$2,$DH$2)):INDIRECT(ADDRESS(BL$2,$DY$2)))</f>
        <v>98.683479334081895</v>
      </c>
      <c r="BM120" s="51">
        <f ca="1">SUMPRODUCT($CM120:$DD120,INDIRECT(ADDRESS(BM$2,$DH$2)):INDIRECT(ADDRESS(BM$2,$DY$2)))</f>
        <v>98.683479334081895</v>
      </c>
      <c r="BN120" s="51">
        <f ca="1">SUMPRODUCT($CM120:$DD120,INDIRECT(ADDRESS(BN$2,$DH$2)):INDIRECT(ADDRESS(BN$2,$DY$2)))</f>
        <v>98.683479334081895</v>
      </c>
      <c r="BO120" s="51">
        <f ca="1">SUMPRODUCT($CM120:$DD120,INDIRECT(ADDRESS(BO$2,$DH$2)):INDIRECT(ADDRESS(BO$2,$DY$2)))</f>
        <v>98.683479334081895</v>
      </c>
      <c r="BP120" s="51">
        <f ca="1">SUMPRODUCT($CM120:$DD120,INDIRECT(ADDRESS(BP$2,$DH$2)):INDIRECT(ADDRESS(BP$2,$DY$2)))</f>
        <v>98.683479334081895</v>
      </c>
      <c r="BQ120" s="51">
        <f ca="1">SUMPRODUCT($CM120:$DD120,INDIRECT(ADDRESS(BQ$2,$DH$2)):INDIRECT(ADDRESS(BQ$2,$DY$2)))</f>
        <v>98.683479334081895</v>
      </c>
      <c r="BR120" s="51">
        <f ca="1">SUMPRODUCT($CM120:$DD120,INDIRECT(ADDRESS(BR$2,$DH$2)):INDIRECT(ADDRESS(BR$2,$DY$2)))</f>
        <v>98.683479334081895</v>
      </c>
      <c r="BS120" s="51">
        <f ca="1">SUMPRODUCT($CM120:$DD120,INDIRECT(ADDRESS(BS$2,$DH$2)):INDIRECT(ADDRESS(BS$2,$DY$2)))</f>
        <v>98.683479334081895</v>
      </c>
      <c r="BT120" s="51">
        <f ca="1">SUMPRODUCT($CM120:$DD120,INDIRECT(ADDRESS(BT$2,$DH$2)):INDIRECT(ADDRESS(BT$2,$DY$2)))</f>
        <v>98.683479334081895</v>
      </c>
      <c r="BU120" s="51">
        <f ca="1">SUMPRODUCT($CM120:$DD120,INDIRECT(ADDRESS(BU$2,$DH$2)):INDIRECT(ADDRESS(BU$2,$DY$2)))</f>
        <v>98.683479334081895</v>
      </c>
      <c r="BV120" s="51">
        <f ca="1">SUMPRODUCT($CM120:$DD120,INDIRECT(ADDRESS(BV$2,$DH$2)):INDIRECT(ADDRESS(BV$2,$DY$2)))</f>
        <v>98.683479334081895</v>
      </c>
      <c r="BW120" s="51">
        <f ca="1">SUMPRODUCT($CM120:$DD120,INDIRECT(ADDRESS(BW$2,$DH$2)):INDIRECT(ADDRESS(BW$2,$DY$2)))</f>
        <v>98.683479334081895</v>
      </c>
      <c r="BX120" s="51">
        <f ca="1">SUMPRODUCT($CM120:$DD120,INDIRECT(ADDRESS(BX$2,$DH$2)):INDIRECT(ADDRESS(BX$2,$DY$2)))</f>
        <v>98.683479334081895</v>
      </c>
      <c r="BY120" s="51">
        <f ca="1">SUMPRODUCT($CM120:$DD120,INDIRECT(ADDRESS(BY$2,$DH$2)):INDIRECT(ADDRESS(BY$2,$DY$2)))</f>
        <v>98.683479334081895</v>
      </c>
      <c r="BZ120" s="51">
        <f ca="1">SUMPRODUCT($CM120:$DD120,INDIRECT(ADDRESS(BZ$2,$DH$2)):INDIRECT(ADDRESS(BZ$2,$DY$2)))</f>
        <v>98.683479334081895</v>
      </c>
      <c r="CA120" s="51">
        <f ca="1">SUMPRODUCT($CM120:$DD120,INDIRECT(ADDRESS(CA$2,$DH$2)):INDIRECT(ADDRESS(CA$2,$DY$2)))</f>
        <v>98.683479334081895</v>
      </c>
      <c r="CB120" s="51">
        <f ca="1">SUMPRODUCT($CM120:$DD120,INDIRECT(ADDRESS(CB$2,$DH$2)):INDIRECT(ADDRESS(CB$2,$DY$2)))</f>
        <v>98.683479334081895</v>
      </c>
      <c r="CC120" s="51">
        <f ca="1">SUMPRODUCT($CM120:$DD120,INDIRECT(ADDRESS(CC$2,$DH$2)):INDIRECT(ADDRESS(CC$2,$DY$2)))</f>
        <v>98.683479334081895</v>
      </c>
      <c r="CD120" s="51">
        <f ca="1">SUMPRODUCT($CM120:$DD120,INDIRECT(ADDRESS(CD$2,$DH$2)):INDIRECT(ADDRESS(CD$2,$DY$2)))</f>
        <v>98.683479334081895</v>
      </c>
      <c r="CF120" s="51">
        <f t="shared" ca="1" si="14"/>
        <v>1184.2017520089828</v>
      </c>
      <c r="CG120" s="51">
        <f t="shared" ca="1" si="14"/>
        <v>1184.2017520089828</v>
      </c>
      <c r="CH120" s="51">
        <f t="shared" ca="1" si="14"/>
        <v>1184.2017520089828</v>
      </c>
      <c r="CI120" s="51">
        <f t="shared" ca="1" si="14"/>
        <v>1184.2017520089828</v>
      </c>
      <c r="CJ120" s="51">
        <f t="shared" ca="1" si="14"/>
        <v>1184.2017520089828</v>
      </c>
      <c r="CK120" s="51">
        <f t="shared" ca="1" si="14"/>
        <v>1184.2017520089828</v>
      </c>
      <c r="CM120" s="1">
        <f>VLOOKUP($A120,Auxiliar_OPEX_CustosUnit!$A$4:$BT$129,COLUMN(Auxiliar_OPEX_CustosUnit!S$2),0)</f>
        <v>0</v>
      </c>
      <c r="CN120" s="1">
        <f>VLOOKUP($A120,Auxiliar_OPEX_CustosUnit!$A$4:$BT$129,COLUMN(Auxiliar_OPEX_CustosUnit!T$2),0)</f>
        <v>0</v>
      </c>
      <c r="CO120" s="1">
        <f>VLOOKUP($A120,Auxiliar_OPEX_CustosUnit!$A$4:$BT$129,COLUMN(Auxiliar_OPEX_CustosUnit!U$2),0)</f>
        <v>98.683479334081895</v>
      </c>
      <c r="CP120" s="1">
        <f>VLOOKUP($A120,Auxiliar_OPEX_CustosUnit!$A$4:$BT$129,COLUMN(Auxiliar_OPEX_CustosUnit!V$2),0)</f>
        <v>0</v>
      </c>
      <c r="CQ120" s="1">
        <f>VLOOKUP($A120,Auxiliar_OPEX_CustosUnit!$A$4:$BT$129,COLUMN(Auxiliar_OPEX_CustosUnit!W$2),0)</f>
        <v>0</v>
      </c>
      <c r="CR120" s="1">
        <f>VLOOKUP($A120,Auxiliar_OPEX_CustosUnit!$A$4:$BT$129,COLUMN(Auxiliar_OPEX_CustosUnit!X$2),0)</f>
        <v>0</v>
      </c>
      <c r="CS120" s="1">
        <f>VLOOKUP($A120,Auxiliar_OPEX_CustosUnit!$A$4:$BT$129,COLUMN(Auxiliar_OPEX_CustosUnit!Y$2),0)</f>
        <v>0</v>
      </c>
      <c r="CT120" s="1">
        <f>VLOOKUP($A120,Auxiliar_OPEX_CustosUnit!$A$4:$BT$129,COLUMN(Auxiliar_OPEX_CustosUnit!Z$2),0)</f>
        <v>0</v>
      </c>
      <c r="CU120" s="1">
        <f>VLOOKUP($A120,Auxiliar_OPEX_CustosUnit!$A$4:$BT$129,COLUMN(Auxiliar_OPEX_CustosUnit!AA$2),0)</f>
        <v>0</v>
      </c>
      <c r="CV120" s="1">
        <f>VLOOKUP($A120,Auxiliar_OPEX_CustosUnit!$A$4:$BT$129,COLUMN(Auxiliar_OPEX_CustosUnit!AB$2),0)</f>
        <v>0</v>
      </c>
      <c r="CW120" s="1">
        <f>VLOOKUP($A120,Auxiliar_OPEX_CustosUnit!$A$4:$BT$129,COLUMN(Auxiliar_OPEX_CustosUnit!AC$2),0)</f>
        <v>0</v>
      </c>
      <c r="CX120" s="1">
        <f>VLOOKUP($A120,Auxiliar_OPEX_CustosUnit!$A$4:$BT$129,COLUMN(Auxiliar_OPEX_CustosUnit!AD$2),0)</f>
        <v>0</v>
      </c>
      <c r="CY120" s="1">
        <f>VLOOKUP($A120,Auxiliar_OPEX_CustosUnit!$A$4:$BT$129,COLUMN(Auxiliar_OPEX_CustosUnit!AE$2),0)</f>
        <v>0</v>
      </c>
      <c r="CZ120" s="1">
        <f>VLOOKUP($A120,Auxiliar_OPEX_CustosUnit!$A$4:$BT$129,COLUMN(Auxiliar_OPEX_CustosUnit!AF$2),0)</f>
        <v>0</v>
      </c>
      <c r="DA120" s="1">
        <f>VLOOKUP($A120,Auxiliar_OPEX_CustosUnit!$A$4:$BT$129,COLUMN(Auxiliar_OPEX_CustosUnit!AG$2),0)</f>
        <v>0</v>
      </c>
      <c r="DB120" s="1">
        <f>VLOOKUP($A120,Auxiliar_OPEX_CustosUnit!$A$4:$BT$129,COLUMN(Auxiliar_OPEX_CustosUnit!AH$2),0)</f>
        <v>0</v>
      </c>
      <c r="DC120" s="1">
        <f>VLOOKUP($A120,Auxiliar_OPEX_CustosUnit!$A$4:$BT$129,COLUMN(Auxiliar_OPEX_CustosUnit!AI$2),0)</f>
        <v>0</v>
      </c>
      <c r="DD120" s="1">
        <f>VLOOKUP($A120,Auxiliar_OPEX_CustosUnit!$A$4:$BT$129,COLUMN(Auxiliar_OPEX_CustosUnit!AJ$2),0)</f>
        <v>0</v>
      </c>
    </row>
    <row r="121" spans="1:108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0</v>
      </c>
      <c r="E121" s="51">
        <f ca="1">SUMPRODUCT($CM121:$DD121,INDIRECT(ADDRESS(E$2,$DH$2)):INDIRECT(ADDRESS(E$2,$DY$2)))</f>
        <v>0</v>
      </c>
      <c r="F121" s="51">
        <f ca="1">SUMPRODUCT($CM121:$DD121,INDIRECT(ADDRESS(F$2,$DH$2)):INDIRECT(ADDRESS(F$2,$DY$2)))</f>
        <v>0</v>
      </c>
      <c r="G121" s="51">
        <f ca="1">SUMPRODUCT($CM121:$DD121,INDIRECT(ADDRESS(G$2,$DH$2)):INDIRECT(ADDRESS(G$2,$DY$2)))</f>
        <v>0</v>
      </c>
      <c r="H121" s="51">
        <f ca="1">SUMPRODUCT($CM121:$DD121,INDIRECT(ADDRESS(H$2,$DH$2)):INDIRECT(ADDRESS(H$2,$DY$2)))</f>
        <v>0</v>
      </c>
      <c r="I121" s="51">
        <f ca="1">SUMPRODUCT($CM121:$DD121,INDIRECT(ADDRESS(I$2,$DH$2)):INDIRECT(ADDRESS(I$2,$DY$2)))</f>
        <v>0</v>
      </c>
      <c r="J121" s="51">
        <f ca="1">SUMPRODUCT($CM121:$DD121,INDIRECT(ADDRESS(J$2,$DH$2)):INDIRECT(ADDRESS(J$2,$DY$2)))</f>
        <v>0</v>
      </c>
      <c r="K121" s="51">
        <f ca="1">SUMPRODUCT($CM121:$DD121,INDIRECT(ADDRESS(K$2,$DH$2)):INDIRECT(ADDRESS(K$2,$DY$2)))</f>
        <v>0</v>
      </c>
      <c r="L121" s="51">
        <f ca="1">SUMPRODUCT($CM121:$DD121,INDIRECT(ADDRESS(L$2,$DH$2)):INDIRECT(ADDRESS(L$2,$DY$2)))</f>
        <v>0</v>
      </c>
      <c r="M121" s="51">
        <f ca="1">SUMPRODUCT($CM121:$DD121,INDIRECT(ADDRESS(M$2,$DH$2)):INDIRECT(ADDRESS(M$2,$DY$2)))</f>
        <v>0</v>
      </c>
      <c r="N121" s="51">
        <f ca="1">SUMPRODUCT($CM121:$DD121,INDIRECT(ADDRESS(N$2,$DH$2)):INDIRECT(ADDRESS(N$2,$DY$2)))</f>
        <v>0</v>
      </c>
      <c r="O121" s="51">
        <f ca="1">SUMPRODUCT($CM121:$DD121,INDIRECT(ADDRESS(O$2,$DH$2)):INDIRECT(ADDRESS(O$2,$DY$2)))</f>
        <v>0</v>
      </c>
      <c r="P121" s="51">
        <f ca="1">SUMPRODUCT($CM121:$DD121,INDIRECT(ADDRESS(P$2,$DH$2)):INDIRECT(ADDRESS(P$2,$DY$2)))</f>
        <v>0</v>
      </c>
      <c r="Q121" s="51">
        <f ca="1">SUMPRODUCT($CM121:$DD121,INDIRECT(ADDRESS(Q$2,$DH$2)):INDIRECT(ADDRESS(Q$2,$DY$2)))</f>
        <v>0</v>
      </c>
      <c r="R121" s="51">
        <f ca="1">SUMPRODUCT($CM121:$DD121,INDIRECT(ADDRESS(R$2,$DH$2)):INDIRECT(ADDRESS(R$2,$DY$2)))</f>
        <v>0</v>
      </c>
      <c r="S121" s="51">
        <f ca="1">SUMPRODUCT($CM121:$DD121,INDIRECT(ADDRESS(S$2,$DH$2)):INDIRECT(ADDRESS(S$2,$DY$2)))</f>
        <v>0</v>
      </c>
      <c r="T121" s="51">
        <f ca="1">SUMPRODUCT($CM121:$DD121,INDIRECT(ADDRESS(T$2,$DH$2)):INDIRECT(ADDRESS(T$2,$DY$2)))</f>
        <v>0</v>
      </c>
      <c r="U121" s="51">
        <f ca="1">SUMPRODUCT($CM121:$DD121,INDIRECT(ADDRESS(U$2,$DH$2)):INDIRECT(ADDRESS(U$2,$DY$2)))</f>
        <v>0</v>
      </c>
      <c r="V121" s="51">
        <f ca="1">SUMPRODUCT($CM121:$DD121,INDIRECT(ADDRESS(V$2,$DH$2)):INDIRECT(ADDRESS(V$2,$DY$2)))</f>
        <v>0</v>
      </c>
      <c r="W121" s="51">
        <f ca="1">SUMPRODUCT($CM121:$DD121,INDIRECT(ADDRESS(W$2,$DH$2)):INDIRECT(ADDRESS(W$2,$DY$2)))</f>
        <v>0</v>
      </c>
      <c r="X121" s="51">
        <f ca="1">SUMPRODUCT($CM121:$DD121,INDIRECT(ADDRESS(X$2,$DH$2)):INDIRECT(ADDRESS(X$2,$DY$2)))</f>
        <v>0</v>
      </c>
      <c r="Y121" s="51">
        <f ca="1">SUMPRODUCT($CM121:$DD121,INDIRECT(ADDRESS(Y$2,$DH$2)):INDIRECT(ADDRESS(Y$2,$DY$2)))</f>
        <v>0</v>
      </c>
      <c r="Z121" s="51">
        <f ca="1">SUMPRODUCT($CM121:$DD121,INDIRECT(ADDRESS(Z$2,$DH$2)):INDIRECT(ADDRESS(Z$2,$DY$2)))</f>
        <v>0</v>
      </c>
      <c r="AA121" s="51">
        <f ca="1">SUMPRODUCT($CM121:$DD121,INDIRECT(ADDRESS(AA$2,$DH$2)):INDIRECT(ADDRESS(AA$2,$DY$2)))</f>
        <v>0</v>
      </c>
      <c r="AB121" s="51">
        <f ca="1">SUMPRODUCT($CM121:$DD121,INDIRECT(ADDRESS(AB$2,$DH$2)):INDIRECT(ADDRESS(AB$2,$DY$2)))</f>
        <v>0</v>
      </c>
      <c r="AC121" s="51">
        <f ca="1">SUMPRODUCT($CM121:$DD121,INDIRECT(ADDRESS(AC$2,$DH$2)):INDIRECT(ADDRESS(AC$2,$DY$2)))</f>
        <v>0</v>
      </c>
      <c r="AD121" s="51">
        <f ca="1">SUMPRODUCT($CM121:$DD121,INDIRECT(ADDRESS(AD$2,$DH$2)):INDIRECT(ADDRESS(AD$2,$DY$2)))</f>
        <v>0</v>
      </c>
      <c r="AE121" s="51">
        <f ca="1">SUMPRODUCT($CM121:$DD121,INDIRECT(ADDRESS(AE$2,$DH$2)):INDIRECT(ADDRESS(AE$2,$DY$2)))</f>
        <v>0</v>
      </c>
      <c r="AF121" s="51">
        <f ca="1">SUMPRODUCT($CM121:$DD121,INDIRECT(ADDRESS(AF$2,$DH$2)):INDIRECT(ADDRESS(AF$2,$DY$2)))</f>
        <v>0</v>
      </c>
      <c r="AG121" s="51">
        <f ca="1">SUMPRODUCT($CM121:$DD121,INDIRECT(ADDRESS(AG$2,$DH$2)):INDIRECT(ADDRESS(AG$2,$DY$2)))</f>
        <v>0</v>
      </c>
      <c r="AH121" s="51">
        <f ca="1">SUMPRODUCT($CM121:$DD121,INDIRECT(ADDRESS(AH$2,$DH$2)):INDIRECT(ADDRESS(AH$2,$DY$2)))</f>
        <v>0</v>
      </c>
      <c r="AI121" s="51">
        <f ca="1">SUMPRODUCT($CM121:$DD121,INDIRECT(ADDRESS(AI$2,$DH$2)):INDIRECT(ADDRESS(AI$2,$DY$2)))</f>
        <v>0</v>
      </c>
      <c r="AJ121" s="51">
        <f ca="1">SUMPRODUCT($CM121:$DD121,INDIRECT(ADDRESS(AJ$2,$DH$2)):INDIRECT(ADDRESS(AJ$2,$DY$2)))</f>
        <v>0</v>
      </c>
      <c r="AK121" s="51">
        <f ca="1">SUMPRODUCT($CM121:$DD121,INDIRECT(ADDRESS(AK$2,$DH$2)):INDIRECT(ADDRESS(AK$2,$DY$2)))</f>
        <v>0</v>
      </c>
      <c r="AL121" s="51">
        <f ca="1">SUMPRODUCT($CM121:$DD121,INDIRECT(ADDRESS(AL$2,$DH$2)):INDIRECT(ADDRESS(AL$2,$DY$2)))</f>
        <v>0</v>
      </c>
      <c r="AM121" s="51">
        <f ca="1">SUMPRODUCT($CM121:$DD121,INDIRECT(ADDRESS(AM$2,$DH$2)):INDIRECT(ADDRESS(AM$2,$DY$2)))</f>
        <v>0</v>
      </c>
      <c r="AN121" s="51">
        <f ca="1">SUMPRODUCT($CM121:$DD121,INDIRECT(ADDRESS(AN$2,$DH$2)):INDIRECT(ADDRESS(AN$2,$DY$2)))</f>
        <v>0</v>
      </c>
      <c r="AO121" s="51">
        <f ca="1">SUMPRODUCT($CM121:$DD121,INDIRECT(ADDRESS(AO$2,$DH$2)):INDIRECT(ADDRESS(AO$2,$DY$2)))</f>
        <v>0</v>
      </c>
      <c r="AP121" s="51">
        <f ca="1">SUMPRODUCT($CM121:$DD121,INDIRECT(ADDRESS(AP$2,$DH$2)):INDIRECT(ADDRESS(AP$2,$DY$2)))</f>
        <v>0</v>
      </c>
      <c r="AQ121" s="51">
        <f ca="1">SUMPRODUCT($CM121:$DD121,INDIRECT(ADDRESS(AQ$2,$DH$2)):INDIRECT(ADDRESS(AQ$2,$DY$2)))</f>
        <v>0</v>
      </c>
      <c r="AR121" s="51">
        <f ca="1">SUMPRODUCT($CM121:$DD121,INDIRECT(ADDRESS(AR$2,$DH$2)):INDIRECT(ADDRESS(AR$2,$DY$2)))</f>
        <v>0</v>
      </c>
      <c r="AS121" s="51">
        <f ca="1">SUMPRODUCT($CM121:$DD121,INDIRECT(ADDRESS(AS$2,$DH$2)):INDIRECT(ADDRESS(AS$2,$DY$2)))</f>
        <v>0</v>
      </c>
      <c r="AT121" s="51">
        <f ca="1">SUMPRODUCT($CM121:$DD121,INDIRECT(ADDRESS(AT$2,$DH$2)):INDIRECT(ADDRESS(AT$2,$DY$2)))</f>
        <v>0</v>
      </c>
      <c r="AU121" s="51">
        <f ca="1">SUMPRODUCT($CM121:$DD121,INDIRECT(ADDRESS(AU$2,$DH$2)):INDIRECT(ADDRESS(AU$2,$DY$2)))</f>
        <v>0</v>
      </c>
      <c r="AV121" s="51">
        <f ca="1">SUMPRODUCT($CM121:$DD121,INDIRECT(ADDRESS(AV$2,$DH$2)):INDIRECT(ADDRESS(AV$2,$DY$2)))</f>
        <v>0</v>
      </c>
      <c r="AW121" s="51">
        <f ca="1">SUMPRODUCT($CM121:$DD121,INDIRECT(ADDRESS(AW$2,$DH$2)):INDIRECT(ADDRESS(AW$2,$DY$2)))</f>
        <v>0</v>
      </c>
      <c r="AX121" s="51">
        <f ca="1">SUMPRODUCT($CM121:$DD121,INDIRECT(ADDRESS(AX$2,$DH$2)):INDIRECT(ADDRESS(AX$2,$DY$2)))</f>
        <v>0</v>
      </c>
      <c r="AY121" s="51">
        <f ca="1">SUMPRODUCT($CM121:$DD121,INDIRECT(ADDRESS(AY$2,$DH$2)):INDIRECT(ADDRESS(AY$2,$DY$2)))</f>
        <v>0</v>
      </c>
      <c r="AZ121" s="51">
        <f ca="1">SUMPRODUCT($CM121:$DD121,INDIRECT(ADDRESS(AZ$2,$DH$2)):INDIRECT(ADDRESS(AZ$2,$DY$2)))</f>
        <v>0</v>
      </c>
      <c r="BA121" s="51">
        <f ca="1">SUMPRODUCT($CM121:$DD121,INDIRECT(ADDRESS(BA$2,$DH$2)):INDIRECT(ADDRESS(BA$2,$DY$2)))</f>
        <v>0</v>
      </c>
      <c r="BB121" s="51">
        <f ca="1">SUMPRODUCT($CM121:$DD121,INDIRECT(ADDRESS(BB$2,$DH$2)):INDIRECT(ADDRESS(BB$2,$DY$2)))</f>
        <v>0</v>
      </c>
      <c r="BC121" s="51">
        <f ca="1">SUMPRODUCT($CM121:$DD121,INDIRECT(ADDRESS(BC$2,$DH$2)):INDIRECT(ADDRESS(BC$2,$DY$2)))</f>
        <v>0</v>
      </c>
      <c r="BD121" s="51">
        <f ca="1">SUMPRODUCT($CM121:$DD121,INDIRECT(ADDRESS(BD$2,$DH$2)):INDIRECT(ADDRESS(BD$2,$DY$2)))</f>
        <v>0</v>
      </c>
      <c r="BE121" s="51">
        <f ca="1">SUMPRODUCT($CM121:$DD121,INDIRECT(ADDRESS(BE$2,$DH$2)):INDIRECT(ADDRESS(BE$2,$DY$2)))</f>
        <v>0</v>
      </c>
      <c r="BF121" s="51">
        <f ca="1">SUMPRODUCT($CM121:$DD121,INDIRECT(ADDRESS(BF$2,$DH$2)):INDIRECT(ADDRESS(BF$2,$DY$2)))</f>
        <v>0</v>
      </c>
      <c r="BG121" s="51">
        <f ca="1">SUMPRODUCT($CM121:$DD121,INDIRECT(ADDRESS(BG$2,$DH$2)):INDIRECT(ADDRESS(BG$2,$DY$2)))</f>
        <v>0</v>
      </c>
      <c r="BH121" s="51">
        <f ca="1">SUMPRODUCT($CM121:$DD121,INDIRECT(ADDRESS(BH$2,$DH$2)):INDIRECT(ADDRESS(BH$2,$DY$2)))</f>
        <v>0</v>
      </c>
      <c r="BI121" s="51">
        <f ca="1">SUMPRODUCT($CM121:$DD121,INDIRECT(ADDRESS(BI$2,$DH$2)):INDIRECT(ADDRESS(BI$2,$DY$2)))</f>
        <v>0</v>
      </c>
      <c r="BJ121" s="51">
        <f ca="1">SUMPRODUCT($CM121:$DD121,INDIRECT(ADDRESS(BJ$2,$DH$2)):INDIRECT(ADDRESS(BJ$2,$DY$2)))</f>
        <v>0</v>
      </c>
      <c r="BK121" s="51">
        <f ca="1">SUMPRODUCT($CM121:$DD121,INDIRECT(ADDRESS(BK$2,$DH$2)):INDIRECT(ADDRESS(BK$2,$DY$2)))</f>
        <v>0</v>
      </c>
      <c r="BL121" s="51">
        <f ca="1">SUMPRODUCT($CM121:$DD121,INDIRECT(ADDRESS(BL$2,$DH$2)):INDIRECT(ADDRESS(BL$2,$DY$2)))</f>
        <v>0</v>
      </c>
      <c r="BM121" s="51">
        <f ca="1">SUMPRODUCT($CM121:$DD121,INDIRECT(ADDRESS(BM$2,$DH$2)):INDIRECT(ADDRESS(BM$2,$DY$2)))</f>
        <v>0</v>
      </c>
      <c r="BN121" s="51">
        <f ca="1">SUMPRODUCT($CM121:$DD121,INDIRECT(ADDRESS(BN$2,$DH$2)):INDIRECT(ADDRESS(BN$2,$DY$2)))</f>
        <v>0</v>
      </c>
      <c r="BO121" s="51">
        <f ca="1">SUMPRODUCT($CM121:$DD121,INDIRECT(ADDRESS(BO$2,$DH$2)):INDIRECT(ADDRESS(BO$2,$DY$2)))</f>
        <v>0</v>
      </c>
      <c r="BP121" s="51">
        <f ca="1">SUMPRODUCT($CM121:$DD121,INDIRECT(ADDRESS(BP$2,$DH$2)):INDIRECT(ADDRESS(BP$2,$DY$2)))</f>
        <v>0</v>
      </c>
      <c r="BQ121" s="51">
        <f ca="1">SUMPRODUCT($CM121:$DD121,INDIRECT(ADDRESS(BQ$2,$DH$2)):INDIRECT(ADDRESS(BQ$2,$DY$2)))</f>
        <v>0</v>
      </c>
      <c r="BR121" s="51">
        <f ca="1">SUMPRODUCT($CM121:$DD121,INDIRECT(ADDRESS(BR$2,$DH$2)):INDIRECT(ADDRESS(BR$2,$DY$2)))</f>
        <v>0</v>
      </c>
      <c r="BS121" s="51">
        <f ca="1">SUMPRODUCT($CM121:$DD121,INDIRECT(ADDRESS(BS$2,$DH$2)):INDIRECT(ADDRESS(BS$2,$DY$2)))</f>
        <v>0</v>
      </c>
      <c r="BT121" s="51">
        <f ca="1">SUMPRODUCT($CM121:$DD121,INDIRECT(ADDRESS(BT$2,$DH$2)):INDIRECT(ADDRESS(BT$2,$DY$2)))</f>
        <v>0</v>
      </c>
      <c r="BU121" s="51">
        <f ca="1">SUMPRODUCT($CM121:$DD121,INDIRECT(ADDRESS(BU$2,$DH$2)):INDIRECT(ADDRESS(BU$2,$DY$2)))</f>
        <v>0</v>
      </c>
      <c r="BV121" s="51">
        <f ca="1">SUMPRODUCT($CM121:$DD121,INDIRECT(ADDRESS(BV$2,$DH$2)):INDIRECT(ADDRESS(BV$2,$DY$2)))</f>
        <v>0</v>
      </c>
      <c r="BW121" s="51">
        <f ca="1">SUMPRODUCT($CM121:$DD121,INDIRECT(ADDRESS(BW$2,$DH$2)):INDIRECT(ADDRESS(BW$2,$DY$2)))</f>
        <v>0</v>
      </c>
      <c r="BX121" s="51">
        <f ca="1">SUMPRODUCT($CM121:$DD121,INDIRECT(ADDRESS(BX$2,$DH$2)):INDIRECT(ADDRESS(BX$2,$DY$2)))</f>
        <v>0</v>
      </c>
      <c r="BY121" s="51">
        <f ca="1">SUMPRODUCT($CM121:$DD121,INDIRECT(ADDRESS(BY$2,$DH$2)):INDIRECT(ADDRESS(BY$2,$DY$2)))</f>
        <v>0</v>
      </c>
      <c r="BZ121" s="51">
        <f ca="1">SUMPRODUCT($CM121:$DD121,INDIRECT(ADDRESS(BZ$2,$DH$2)):INDIRECT(ADDRESS(BZ$2,$DY$2)))</f>
        <v>0</v>
      </c>
      <c r="CA121" s="51">
        <f ca="1">SUMPRODUCT($CM121:$DD121,INDIRECT(ADDRESS(CA$2,$DH$2)):INDIRECT(ADDRESS(CA$2,$DY$2)))</f>
        <v>0</v>
      </c>
      <c r="CB121" s="51">
        <f ca="1">SUMPRODUCT($CM121:$DD121,INDIRECT(ADDRESS(CB$2,$DH$2)):INDIRECT(ADDRESS(CB$2,$DY$2)))</f>
        <v>0</v>
      </c>
      <c r="CC121" s="51">
        <f ca="1">SUMPRODUCT($CM121:$DD121,INDIRECT(ADDRESS(CC$2,$DH$2)):INDIRECT(ADDRESS(CC$2,$DY$2)))</f>
        <v>0</v>
      </c>
      <c r="CD121" s="51">
        <f ca="1">SUMPRODUCT($CM121:$DD121,INDIRECT(ADDRESS(CD$2,$DH$2)):INDIRECT(ADDRESS(CD$2,$DY$2)))</f>
        <v>0</v>
      </c>
      <c r="CF121" s="51">
        <f t="shared" ca="1" si="14"/>
        <v>0</v>
      </c>
      <c r="CG121" s="51">
        <f t="shared" ca="1" si="14"/>
        <v>0</v>
      </c>
      <c r="CH121" s="51">
        <f t="shared" ca="1" si="14"/>
        <v>0</v>
      </c>
      <c r="CI121" s="51">
        <f t="shared" ca="1" si="14"/>
        <v>0</v>
      </c>
      <c r="CJ121" s="51">
        <f t="shared" ca="1" si="14"/>
        <v>0</v>
      </c>
      <c r="CK121" s="51">
        <f t="shared" ca="1" si="14"/>
        <v>0</v>
      </c>
      <c r="CM121" s="1">
        <f>VLOOKUP($A121,Auxiliar_OPEX_CustosUnit!$A$4:$BT$129,COLUMN(Auxiliar_OPEX_CustosUnit!S$2),0)</f>
        <v>0</v>
      </c>
      <c r="CN121" s="1">
        <f>VLOOKUP($A121,Auxiliar_OPEX_CustosUnit!$A$4:$BT$129,COLUMN(Auxiliar_OPEX_CustosUnit!T$2),0)</f>
        <v>0</v>
      </c>
      <c r="CO121" s="1">
        <f>VLOOKUP($A121,Auxiliar_OPEX_CustosUnit!$A$4:$BT$129,COLUMN(Auxiliar_OPEX_CustosUnit!U$2),0)</f>
        <v>0</v>
      </c>
      <c r="CP121" s="1">
        <f>VLOOKUP($A121,Auxiliar_OPEX_CustosUnit!$A$4:$BT$129,COLUMN(Auxiliar_OPEX_CustosUnit!V$2),0)</f>
        <v>0</v>
      </c>
      <c r="CQ121" s="1">
        <f>VLOOKUP($A121,Auxiliar_OPEX_CustosUnit!$A$4:$BT$129,COLUMN(Auxiliar_OPEX_CustosUnit!W$2),0)</f>
        <v>0</v>
      </c>
      <c r="CR121" s="1">
        <f>VLOOKUP($A121,Auxiliar_OPEX_CustosUnit!$A$4:$BT$129,COLUMN(Auxiliar_OPEX_CustosUnit!X$2),0)</f>
        <v>0</v>
      </c>
      <c r="CS121" s="1">
        <f>VLOOKUP($A121,Auxiliar_OPEX_CustosUnit!$A$4:$BT$129,COLUMN(Auxiliar_OPEX_CustosUnit!Y$2),0)</f>
        <v>0</v>
      </c>
      <c r="CT121" s="1">
        <f>VLOOKUP($A121,Auxiliar_OPEX_CustosUnit!$A$4:$BT$129,COLUMN(Auxiliar_OPEX_CustosUnit!Z$2),0)</f>
        <v>0</v>
      </c>
      <c r="CU121" s="1">
        <f>VLOOKUP($A121,Auxiliar_OPEX_CustosUnit!$A$4:$BT$129,COLUMN(Auxiliar_OPEX_CustosUnit!AA$2),0)</f>
        <v>0</v>
      </c>
      <c r="CV121" s="1">
        <f>VLOOKUP($A121,Auxiliar_OPEX_CustosUnit!$A$4:$BT$129,COLUMN(Auxiliar_OPEX_CustosUnit!AB$2),0)</f>
        <v>0</v>
      </c>
      <c r="CW121" s="1">
        <f>VLOOKUP($A121,Auxiliar_OPEX_CustosUnit!$A$4:$BT$129,COLUMN(Auxiliar_OPEX_CustosUnit!AC$2),0)</f>
        <v>0</v>
      </c>
      <c r="CX121" s="1">
        <f>VLOOKUP($A121,Auxiliar_OPEX_CustosUnit!$A$4:$BT$129,COLUMN(Auxiliar_OPEX_CustosUnit!AD$2),0)</f>
        <v>0</v>
      </c>
      <c r="CY121" s="1">
        <f>VLOOKUP($A121,Auxiliar_OPEX_CustosUnit!$A$4:$BT$129,COLUMN(Auxiliar_OPEX_CustosUnit!AE$2),0)</f>
        <v>0</v>
      </c>
      <c r="CZ121" s="1">
        <f>VLOOKUP($A121,Auxiliar_OPEX_CustosUnit!$A$4:$BT$129,COLUMN(Auxiliar_OPEX_CustosUnit!AF$2),0)</f>
        <v>0</v>
      </c>
      <c r="DA121" s="1">
        <f>VLOOKUP($A121,Auxiliar_OPEX_CustosUnit!$A$4:$BT$129,COLUMN(Auxiliar_OPEX_CustosUnit!AG$2),0)</f>
        <v>0</v>
      </c>
      <c r="DB121" s="1">
        <f>VLOOKUP($A121,Auxiliar_OPEX_CustosUnit!$A$4:$BT$129,COLUMN(Auxiliar_OPEX_CustosUnit!AH$2),0)</f>
        <v>0</v>
      </c>
      <c r="DC121" s="1">
        <f>VLOOKUP($A121,Auxiliar_OPEX_CustosUnit!$A$4:$BT$129,COLUMN(Auxiliar_OPEX_CustosUnit!AI$2),0)</f>
        <v>0</v>
      </c>
      <c r="DD121" s="1">
        <f>VLOOKUP($A121,Auxiliar_OPEX_CustosUnit!$A$4:$BT$129,COLUMN(Auxiliar_OPEX_CustosUnit!AJ$2),0)</f>
        <v>0</v>
      </c>
    </row>
    <row r="122" spans="1:108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41.659048053698697</v>
      </c>
      <c r="E122" s="51">
        <f ca="1">SUMPRODUCT($CM122:$DD122,INDIRECT(ADDRESS(E$2,$DH$2)):INDIRECT(ADDRESS(E$2,$DY$2)))</f>
        <v>41.659048053698697</v>
      </c>
      <c r="F122" s="51">
        <f ca="1">SUMPRODUCT($CM122:$DD122,INDIRECT(ADDRESS(F$2,$DH$2)):INDIRECT(ADDRESS(F$2,$DY$2)))</f>
        <v>41.659048053698697</v>
      </c>
      <c r="G122" s="51">
        <f ca="1">SUMPRODUCT($CM122:$DD122,INDIRECT(ADDRESS(G$2,$DH$2)):INDIRECT(ADDRESS(G$2,$DY$2)))</f>
        <v>41.659048053698697</v>
      </c>
      <c r="H122" s="51">
        <f ca="1">SUMPRODUCT($CM122:$DD122,INDIRECT(ADDRESS(H$2,$DH$2)):INDIRECT(ADDRESS(H$2,$DY$2)))</f>
        <v>41.659048053698697</v>
      </c>
      <c r="I122" s="51">
        <f ca="1">SUMPRODUCT($CM122:$DD122,INDIRECT(ADDRESS(I$2,$DH$2)):INDIRECT(ADDRESS(I$2,$DY$2)))</f>
        <v>41.659048053698697</v>
      </c>
      <c r="J122" s="51">
        <f ca="1">SUMPRODUCT($CM122:$DD122,INDIRECT(ADDRESS(J$2,$DH$2)):INDIRECT(ADDRESS(J$2,$DY$2)))</f>
        <v>41.659048053698697</v>
      </c>
      <c r="K122" s="51">
        <f ca="1">SUMPRODUCT($CM122:$DD122,INDIRECT(ADDRESS(K$2,$DH$2)):INDIRECT(ADDRESS(K$2,$DY$2)))</f>
        <v>41.659048053698697</v>
      </c>
      <c r="L122" s="51">
        <f ca="1">SUMPRODUCT($CM122:$DD122,INDIRECT(ADDRESS(L$2,$DH$2)):INDIRECT(ADDRESS(L$2,$DY$2)))</f>
        <v>41.659048053698697</v>
      </c>
      <c r="M122" s="51">
        <f ca="1">SUMPRODUCT($CM122:$DD122,INDIRECT(ADDRESS(M$2,$DH$2)):INDIRECT(ADDRESS(M$2,$DY$2)))</f>
        <v>41.659048053698697</v>
      </c>
      <c r="N122" s="51">
        <f ca="1">SUMPRODUCT($CM122:$DD122,INDIRECT(ADDRESS(N$2,$DH$2)):INDIRECT(ADDRESS(N$2,$DY$2)))</f>
        <v>41.659048053698697</v>
      </c>
      <c r="O122" s="51">
        <f ca="1">SUMPRODUCT($CM122:$DD122,INDIRECT(ADDRESS(O$2,$DH$2)):INDIRECT(ADDRESS(O$2,$DY$2)))</f>
        <v>41.659048053698697</v>
      </c>
      <c r="P122" s="51">
        <f ca="1">SUMPRODUCT($CM122:$DD122,INDIRECT(ADDRESS(P$2,$DH$2)):INDIRECT(ADDRESS(P$2,$DY$2)))</f>
        <v>41.659048053698697</v>
      </c>
      <c r="Q122" s="51">
        <f ca="1">SUMPRODUCT($CM122:$DD122,INDIRECT(ADDRESS(Q$2,$DH$2)):INDIRECT(ADDRESS(Q$2,$DY$2)))</f>
        <v>41.659048053698697</v>
      </c>
      <c r="R122" s="51">
        <f ca="1">SUMPRODUCT($CM122:$DD122,INDIRECT(ADDRESS(R$2,$DH$2)):INDIRECT(ADDRESS(R$2,$DY$2)))</f>
        <v>41.659048053698697</v>
      </c>
      <c r="S122" s="51">
        <f ca="1">SUMPRODUCT($CM122:$DD122,INDIRECT(ADDRESS(S$2,$DH$2)):INDIRECT(ADDRESS(S$2,$DY$2)))</f>
        <v>41.659048053698697</v>
      </c>
      <c r="T122" s="51">
        <f ca="1">SUMPRODUCT($CM122:$DD122,INDIRECT(ADDRESS(T$2,$DH$2)):INDIRECT(ADDRESS(T$2,$DY$2)))</f>
        <v>41.659048053698697</v>
      </c>
      <c r="U122" s="51">
        <f ca="1">SUMPRODUCT($CM122:$DD122,INDIRECT(ADDRESS(U$2,$DH$2)):INDIRECT(ADDRESS(U$2,$DY$2)))</f>
        <v>41.659048053698697</v>
      </c>
      <c r="V122" s="51">
        <f ca="1">SUMPRODUCT($CM122:$DD122,INDIRECT(ADDRESS(V$2,$DH$2)):INDIRECT(ADDRESS(V$2,$DY$2)))</f>
        <v>41.659048053698697</v>
      </c>
      <c r="W122" s="51">
        <f ca="1">SUMPRODUCT($CM122:$DD122,INDIRECT(ADDRESS(W$2,$DH$2)):INDIRECT(ADDRESS(W$2,$DY$2)))</f>
        <v>41.659048053698697</v>
      </c>
      <c r="X122" s="51">
        <f ca="1">SUMPRODUCT($CM122:$DD122,INDIRECT(ADDRESS(X$2,$DH$2)):INDIRECT(ADDRESS(X$2,$DY$2)))</f>
        <v>41.659048053698697</v>
      </c>
      <c r="Y122" s="51">
        <f ca="1">SUMPRODUCT($CM122:$DD122,INDIRECT(ADDRESS(Y$2,$DH$2)):INDIRECT(ADDRESS(Y$2,$DY$2)))</f>
        <v>41.659048053698697</v>
      </c>
      <c r="Z122" s="51">
        <f ca="1">SUMPRODUCT($CM122:$DD122,INDIRECT(ADDRESS(Z$2,$DH$2)):INDIRECT(ADDRESS(Z$2,$DY$2)))</f>
        <v>41.659048053698697</v>
      </c>
      <c r="AA122" s="51">
        <f ca="1">SUMPRODUCT($CM122:$DD122,INDIRECT(ADDRESS(AA$2,$DH$2)):INDIRECT(ADDRESS(AA$2,$DY$2)))</f>
        <v>41.659048053698697</v>
      </c>
      <c r="AB122" s="51">
        <f ca="1">SUMPRODUCT($CM122:$DD122,INDIRECT(ADDRESS(AB$2,$DH$2)):INDIRECT(ADDRESS(AB$2,$DY$2)))</f>
        <v>41.659048053698697</v>
      </c>
      <c r="AC122" s="51">
        <f ca="1">SUMPRODUCT($CM122:$DD122,INDIRECT(ADDRESS(AC$2,$DH$2)):INDIRECT(ADDRESS(AC$2,$DY$2)))</f>
        <v>41.659048053698697</v>
      </c>
      <c r="AD122" s="51">
        <f ca="1">SUMPRODUCT($CM122:$DD122,INDIRECT(ADDRESS(AD$2,$DH$2)):INDIRECT(ADDRESS(AD$2,$DY$2)))</f>
        <v>41.659048053698697</v>
      </c>
      <c r="AE122" s="51">
        <f ca="1">SUMPRODUCT($CM122:$DD122,INDIRECT(ADDRESS(AE$2,$DH$2)):INDIRECT(ADDRESS(AE$2,$DY$2)))</f>
        <v>41.659048053698697</v>
      </c>
      <c r="AF122" s="51">
        <f ca="1">SUMPRODUCT($CM122:$DD122,INDIRECT(ADDRESS(AF$2,$DH$2)):INDIRECT(ADDRESS(AF$2,$DY$2)))</f>
        <v>41.659048053698697</v>
      </c>
      <c r="AG122" s="51">
        <f ca="1">SUMPRODUCT($CM122:$DD122,INDIRECT(ADDRESS(AG$2,$DH$2)):INDIRECT(ADDRESS(AG$2,$DY$2)))</f>
        <v>41.659048053698697</v>
      </c>
      <c r="AH122" s="51">
        <f ca="1">SUMPRODUCT($CM122:$DD122,INDIRECT(ADDRESS(AH$2,$DH$2)):INDIRECT(ADDRESS(AH$2,$DY$2)))</f>
        <v>41.659048053698697</v>
      </c>
      <c r="AI122" s="51">
        <f ca="1">SUMPRODUCT($CM122:$DD122,INDIRECT(ADDRESS(AI$2,$DH$2)):INDIRECT(ADDRESS(AI$2,$DY$2)))</f>
        <v>41.659048053698697</v>
      </c>
      <c r="AJ122" s="51">
        <f ca="1">SUMPRODUCT($CM122:$DD122,INDIRECT(ADDRESS(AJ$2,$DH$2)):INDIRECT(ADDRESS(AJ$2,$DY$2)))</f>
        <v>41.659048053698697</v>
      </c>
      <c r="AK122" s="51">
        <f ca="1">SUMPRODUCT($CM122:$DD122,INDIRECT(ADDRESS(AK$2,$DH$2)):INDIRECT(ADDRESS(AK$2,$DY$2)))</f>
        <v>41.659048053698697</v>
      </c>
      <c r="AL122" s="51">
        <f ca="1">SUMPRODUCT($CM122:$DD122,INDIRECT(ADDRESS(AL$2,$DH$2)):INDIRECT(ADDRESS(AL$2,$DY$2)))</f>
        <v>41.659048053698697</v>
      </c>
      <c r="AM122" s="51">
        <f ca="1">SUMPRODUCT($CM122:$DD122,INDIRECT(ADDRESS(AM$2,$DH$2)):INDIRECT(ADDRESS(AM$2,$DY$2)))</f>
        <v>41.659048053698697</v>
      </c>
      <c r="AN122" s="51">
        <f ca="1">SUMPRODUCT($CM122:$DD122,INDIRECT(ADDRESS(AN$2,$DH$2)):INDIRECT(ADDRESS(AN$2,$DY$2)))</f>
        <v>41.659048053698697</v>
      </c>
      <c r="AO122" s="51">
        <f ca="1">SUMPRODUCT($CM122:$DD122,INDIRECT(ADDRESS(AO$2,$DH$2)):INDIRECT(ADDRESS(AO$2,$DY$2)))</f>
        <v>41.659048053698697</v>
      </c>
      <c r="AP122" s="51">
        <f ca="1">SUMPRODUCT($CM122:$DD122,INDIRECT(ADDRESS(AP$2,$DH$2)):INDIRECT(ADDRESS(AP$2,$DY$2)))</f>
        <v>41.659048053698697</v>
      </c>
      <c r="AQ122" s="51">
        <f ca="1">SUMPRODUCT($CM122:$DD122,INDIRECT(ADDRESS(AQ$2,$DH$2)):INDIRECT(ADDRESS(AQ$2,$DY$2)))</f>
        <v>41.659048053698697</v>
      </c>
      <c r="AR122" s="51">
        <f ca="1">SUMPRODUCT($CM122:$DD122,INDIRECT(ADDRESS(AR$2,$DH$2)):INDIRECT(ADDRESS(AR$2,$DY$2)))</f>
        <v>41.659048053698697</v>
      </c>
      <c r="AS122" s="51">
        <f ca="1">SUMPRODUCT($CM122:$DD122,INDIRECT(ADDRESS(AS$2,$DH$2)):INDIRECT(ADDRESS(AS$2,$DY$2)))</f>
        <v>41.659048053698697</v>
      </c>
      <c r="AT122" s="51">
        <f ca="1">SUMPRODUCT($CM122:$DD122,INDIRECT(ADDRESS(AT$2,$DH$2)):INDIRECT(ADDRESS(AT$2,$DY$2)))</f>
        <v>41.659048053698697</v>
      </c>
      <c r="AU122" s="51">
        <f ca="1">SUMPRODUCT($CM122:$DD122,INDIRECT(ADDRESS(AU$2,$DH$2)):INDIRECT(ADDRESS(AU$2,$DY$2)))</f>
        <v>41.659048053698697</v>
      </c>
      <c r="AV122" s="51">
        <f ca="1">SUMPRODUCT($CM122:$DD122,INDIRECT(ADDRESS(AV$2,$DH$2)):INDIRECT(ADDRESS(AV$2,$DY$2)))</f>
        <v>41.659048053698697</v>
      </c>
      <c r="AW122" s="51">
        <f ca="1">SUMPRODUCT($CM122:$DD122,INDIRECT(ADDRESS(AW$2,$DH$2)):INDIRECT(ADDRESS(AW$2,$DY$2)))</f>
        <v>41.659048053698697</v>
      </c>
      <c r="AX122" s="51">
        <f ca="1">SUMPRODUCT($CM122:$DD122,INDIRECT(ADDRESS(AX$2,$DH$2)):INDIRECT(ADDRESS(AX$2,$DY$2)))</f>
        <v>41.659048053698697</v>
      </c>
      <c r="AY122" s="51">
        <f ca="1">SUMPRODUCT($CM122:$DD122,INDIRECT(ADDRESS(AY$2,$DH$2)):INDIRECT(ADDRESS(AY$2,$DY$2)))</f>
        <v>41.659048053698697</v>
      </c>
      <c r="AZ122" s="51">
        <f ca="1">SUMPRODUCT($CM122:$DD122,INDIRECT(ADDRESS(AZ$2,$DH$2)):INDIRECT(ADDRESS(AZ$2,$DY$2)))</f>
        <v>41.659048053698697</v>
      </c>
      <c r="BA122" s="51">
        <f ca="1">SUMPRODUCT($CM122:$DD122,INDIRECT(ADDRESS(BA$2,$DH$2)):INDIRECT(ADDRESS(BA$2,$DY$2)))</f>
        <v>41.659048053698697</v>
      </c>
      <c r="BB122" s="51">
        <f ca="1">SUMPRODUCT($CM122:$DD122,INDIRECT(ADDRESS(BB$2,$DH$2)):INDIRECT(ADDRESS(BB$2,$DY$2)))</f>
        <v>41.659048053698697</v>
      </c>
      <c r="BC122" s="51">
        <f ca="1">SUMPRODUCT($CM122:$DD122,INDIRECT(ADDRESS(BC$2,$DH$2)):INDIRECT(ADDRESS(BC$2,$DY$2)))</f>
        <v>41.659048053698697</v>
      </c>
      <c r="BD122" s="51">
        <f ca="1">SUMPRODUCT($CM122:$DD122,INDIRECT(ADDRESS(BD$2,$DH$2)):INDIRECT(ADDRESS(BD$2,$DY$2)))</f>
        <v>41.659048053698697</v>
      </c>
      <c r="BE122" s="51">
        <f ca="1">SUMPRODUCT($CM122:$DD122,INDIRECT(ADDRESS(BE$2,$DH$2)):INDIRECT(ADDRESS(BE$2,$DY$2)))</f>
        <v>41.659048053698697</v>
      </c>
      <c r="BF122" s="51">
        <f ca="1">SUMPRODUCT($CM122:$DD122,INDIRECT(ADDRESS(BF$2,$DH$2)):INDIRECT(ADDRESS(BF$2,$DY$2)))</f>
        <v>41.659048053698697</v>
      </c>
      <c r="BG122" s="51">
        <f ca="1">SUMPRODUCT($CM122:$DD122,INDIRECT(ADDRESS(BG$2,$DH$2)):INDIRECT(ADDRESS(BG$2,$DY$2)))</f>
        <v>41.659048053698697</v>
      </c>
      <c r="BH122" s="51">
        <f ca="1">SUMPRODUCT($CM122:$DD122,INDIRECT(ADDRESS(BH$2,$DH$2)):INDIRECT(ADDRESS(BH$2,$DY$2)))</f>
        <v>41.659048053698697</v>
      </c>
      <c r="BI122" s="51">
        <f ca="1">SUMPRODUCT($CM122:$DD122,INDIRECT(ADDRESS(BI$2,$DH$2)):INDIRECT(ADDRESS(BI$2,$DY$2)))</f>
        <v>41.659048053698697</v>
      </c>
      <c r="BJ122" s="51">
        <f ca="1">SUMPRODUCT($CM122:$DD122,INDIRECT(ADDRESS(BJ$2,$DH$2)):INDIRECT(ADDRESS(BJ$2,$DY$2)))</f>
        <v>41.659048053698697</v>
      </c>
      <c r="BK122" s="51">
        <f ca="1">SUMPRODUCT($CM122:$DD122,INDIRECT(ADDRESS(BK$2,$DH$2)):INDIRECT(ADDRESS(BK$2,$DY$2)))</f>
        <v>41.659048053698697</v>
      </c>
      <c r="BL122" s="51">
        <f ca="1">SUMPRODUCT($CM122:$DD122,INDIRECT(ADDRESS(BL$2,$DH$2)):INDIRECT(ADDRESS(BL$2,$DY$2)))</f>
        <v>41.659048053698697</v>
      </c>
      <c r="BM122" s="51">
        <f ca="1">SUMPRODUCT($CM122:$DD122,INDIRECT(ADDRESS(BM$2,$DH$2)):INDIRECT(ADDRESS(BM$2,$DY$2)))</f>
        <v>41.659048053698697</v>
      </c>
      <c r="BN122" s="51">
        <f ca="1">SUMPRODUCT($CM122:$DD122,INDIRECT(ADDRESS(BN$2,$DH$2)):INDIRECT(ADDRESS(BN$2,$DY$2)))</f>
        <v>41.659048053698697</v>
      </c>
      <c r="BO122" s="51">
        <f ca="1">SUMPRODUCT($CM122:$DD122,INDIRECT(ADDRESS(BO$2,$DH$2)):INDIRECT(ADDRESS(BO$2,$DY$2)))</f>
        <v>41.659048053698697</v>
      </c>
      <c r="BP122" s="51">
        <f ca="1">SUMPRODUCT($CM122:$DD122,INDIRECT(ADDRESS(BP$2,$DH$2)):INDIRECT(ADDRESS(BP$2,$DY$2)))</f>
        <v>41.659048053698697</v>
      </c>
      <c r="BQ122" s="51">
        <f ca="1">SUMPRODUCT($CM122:$DD122,INDIRECT(ADDRESS(BQ$2,$DH$2)):INDIRECT(ADDRESS(BQ$2,$DY$2)))</f>
        <v>41.659048053698697</v>
      </c>
      <c r="BR122" s="51">
        <f ca="1">SUMPRODUCT($CM122:$DD122,INDIRECT(ADDRESS(BR$2,$DH$2)):INDIRECT(ADDRESS(BR$2,$DY$2)))</f>
        <v>41.659048053698697</v>
      </c>
      <c r="BS122" s="51">
        <f ca="1">SUMPRODUCT($CM122:$DD122,INDIRECT(ADDRESS(BS$2,$DH$2)):INDIRECT(ADDRESS(BS$2,$DY$2)))</f>
        <v>41.659048053698697</v>
      </c>
      <c r="BT122" s="51">
        <f ca="1">SUMPRODUCT($CM122:$DD122,INDIRECT(ADDRESS(BT$2,$DH$2)):INDIRECT(ADDRESS(BT$2,$DY$2)))</f>
        <v>41.659048053698697</v>
      </c>
      <c r="BU122" s="51">
        <f ca="1">SUMPRODUCT($CM122:$DD122,INDIRECT(ADDRESS(BU$2,$DH$2)):INDIRECT(ADDRESS(BU$2,$DY$2)))</f>
        <v>41.659048053698697</v>
      </c>
      <c r="BV122" s="51">
        <f ca="1">SUMPRODUCT($CM122:$DD122,INDIRECT(ADDRESS(BV$2,$DH$2)):INDIRECT(ADDRESS(BV$2,$DY$2)))</f>
        <v>41.659048053698697</v>
      </c>
      <c r="BW122" s="51">
        <f ca="1">SUMPRODUCT($CM122:$DD122,INDIRECT(ADDRESS(BW$2,$DH$2)):INDIRECT(ADDRESS(BW$2,$DY$2)))</f>
        <v>41.659048053698697</v>
      </c>
      <c r="BX122" s="51">
        <f ca="1">SUMPRODUCT($CM122:$DD122,INDIRECT(ADDRESS(BX$2,$DH$2)):INDIRECT(ADDRESS(BX$2,$DY$2)))</f>
        <v>41.659048053698697</v>
      </c>
      <c r="BY122" s="51">
        <f ca="1">SUMPRODUCT($CM122:$DD122,INDIRECT(ADDRESS(BY$2,$DH$2)):INDIRECT(ADDRESS(BY$2,$DY$2)))</f>
        <v>41.659048053698697</v>
      </c>
      <c r="BZ122" s="51">
        <f ca="1">SUMPRODUCT($CM122:$DD122,INDIRECT(ADDRESS(BZ$2,$DH$2)):INDIRECT(ADDRESS(BZ$2,$DY$2)))</f>
        <v>41.659048053698697</v>
      </c>
      <c r="CA122" s="51">
        <f ca="1">SUMPRODUCT($CM122:$DD122,INDIRECT(ADDRESS(CA$2,$DH$2)):INDIRECT(ADDRESS(CA$2,$DY$2)))</f>
        <v>41.659048053698697</v>
      </c>
      <c r="CB122" s="51">
        <f ca="1">SUMPRODUCT($CM122:$DD122,INDIRECT(ADDRESS(CB$2,$DH$2)):INDIRECT(ADDRESS(CB$2,$DY$2)))</f>
        <v>41.659048053698697</v>
      </c>
      <c r="CC122" s="51">
        <f ca="1">SUMPRODUCT($CM122:$DD122,INDIRECT(ADDRESS(CC$2,$DH$2)):INDIRECT(ADDRESS(CC$2,$DY$2)))</f>
        <v>41.659048053698697</v>
      </c>
      <c r="CD122" s="51">
        <f ca="1">SUMPRODUCT($CM122:$DD122,INDIRECT(ADDRESS(CD$2,$DH$2)):INDIRECT(ADDRESS(CD$2,$DY$2)))</f>
        <v>41.659048053698697</v>
      </c>
      <c r="CF122" s="51">
        <f t="shared" ca="1" si="14"/>
        <v>499.90857664438448</v>
      </c>
      <c r="CG122" s="51">
        <f t="shared" ca="1" si="14"/>
        <v>499.90857664438448</v>
      </c>
      <c r="CH122" s="51">
        <f t="shared" ca="1" si="14"/>
        <v>499.90857664438448</v>
      </c>
      <c r="CI122" s="51">
        <f t="shared" ca="1" si="14"/>
        <v>499.90857664438448</v>
      </c>
      <c r="CJ122" s="51">
        <f t="shared" ca="1" si="14"/>
        <v>499.90857664438448</v>
      </c>
      <c r="CK122" s="51">
        <f t="shared" ca="1" si="14"/>
        <v>499.90857664438448</v>
      </c>
      <c r="CM122" s="1">
        <f>VLOOKUP($A122,Auxiliar_OPEX_CustosUnit!$A$4:$BT$129,COLUMN(Auxiliar_OPEX_CustosUnit!S$2),0)</f>
        <v>0</v>
      </c>
      <c r="CN122" s="1">
        <f>VLOOKUP($A122,Auxiliar_OPEX_CustosUnit!$A$4:$BT$129,COLUMN(Auxiliar_OPEX_CustosUnit!T$2),0)</f>
        <v>0</v>
      </c>
      <c r="CO122" s="1">
        <f>VLOOKUP($A122,Auxiliar_OPEX_CustosUnit!$A$4:$BT$129,COLUMN(Auxiliar_OPEX_CustosUnit!U$2),0)</f>
        <v>41.659048053698697</v>
      </c>
      <c r="CP122" s="1">
        <f>VLOOKUP($A122,Auxiliar_OPEX_CustosUnit!$A$4:$BT$129,COLUMN(Auxiliar_OPEX_CustosUnit!V$2),0)</f>
        <v>0</v>
      </c>
      <c r="CQ122" s="1">
        <f>VLOOKUP($A122,Auxiliar_OPEX_CustosUnit!$A$4:$BT$129,COLUMN(Auxiliar_OPEX_CustosUnit!W$2),0)</f>
        <v>0</v>
      </c>
      <c r="CR122" s="1">
        <f>VLOOKUP($A122,Auxiliar_OPEX_CustosUnit!$A$4:$BT$129,COLUMN(Auxiliar_OPEX_CustosUnit!X$2),0)</f>
        <v>0</v>
      </c>
      <c r="CS122" s="1">
        <f>VLOOKUP($A122,Auxiliar_OPEX_CustosUnit!$A$4:$BT$129,COLUMN(Auxiliar_OPEX_CustosUnit!Y$2),0)</f>
        <v>0</v>
      </c>
      <c r="CT122" s="1">
        <f>VLOOKUP($A122,Auxiliar_OPEX_CustosUnit!$A$4:$BT$129,COLUMN(Auxiliar_OPEX_CustosUnit!Z$2),0)</f>
        <v>0</v>
      </c>
      <c r="CU122" s="1">
        <f>VLOOKUP($A122,Auxiliar_OPEX_CustosUnit!$A$4:$BT$129,COLUMN(Auxiliar_OPEX_CustosUnit!AA$2),0)</f>
        <v>0</v>
      </c>
      <c r="CV122" s="1">
        <f>VLOOKUP($A122,Auxiliar_OPEX_CustosUnit!$A$4:$BT$129,COLUMN(Auxiliar_OPEX_CustosUnit!AB$2),0)</f>
        <v>0</v>
      </c>
      <c r="CW122" s="1">
        <f>VLOOKUP($A122,Auxiliar_OPEX_CustosUnit!$A$4:$BT$129,COLUMN(Auxiliar_OPEX_CustosUnit!AC$2),0)</f>
        <v>0</v>
      </c>
      <c r="CX122" s="1">
        <f>VLOOKUP($A122,Auxiliar_OPEX_CustosUnit!$A$4:$BT$129,COLUMN(Auxiliar_OPEX_CustosUnit!AD$2),0)</f>
        <v>0</v>
      </c>
      <c r="CY122" s="1">
        <f>VLOOKUP($A122,Auxiliar_OPEX_CustosUnit!$A$4:$BT$129,COLUMN(Auxiliar_OPEX_CustosUnit!AE$2),0)</f>
        <v>0</v>
      </c>
      <c r="CZ122" s="1">
        <f>VLOOKUP($A122,Auxiliar_OPEX_CustosUnit!$A$4:$BT$129,COLUMN(Auxiliar_OPEX_CustosUnit!AF$2),0)</f>
        <v>0</v>
      </c>
      <c r="DA122" s="1">
        <f>VLOOKUP($A122,Auxiliar_OPEX_CustosUnit!$A$4:$BT$129,COLUMN(Auxiliar_OPEX_CustosUnit!AG$2),0)</f>
        <v>0</v>
      </c>
      <c r="DB122" s="1">
        <f>VLOOKUP($A122,Auxiliar_OPEX_CustosUnit!$A$4:$BT$129,COLUMN(Auxiliar_OPEX_CustosUnit!AH$2),0)</f>
        <v>0</v>
      </c>
      <c r="DC122" s="1">
        <f>VLOOKUP($A122,Auxiliar_OPEX_CustosUnit!$A$4:$BT$129,COLUMN(Auxiliar_OPEX_CustosUnit!AI$2),0)</f>
        <v>0</v>
      </c>
      <c r="DD122" s="1">
        <f>VLOOKUP($A122,Auxiliar_OPEX_CustosUnit!$A$4:$BT$129,COLUMN(Auxiliar_OPEX_CustosUnit!AJ$2),0)</f>
        <v>0</v>
      </c>
    </row>
    <row r="123" spans="1:108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25.278504220160901</v>
      </c>
      <c r="E123" s="51">
        <f ca="1">SUMPRODUCT($CM123:$DD123,INDIRECT(ADDRESS(E$2,$DH$2)):INDIRECT(ADDRESS(E$2,$DY$2)))</f>
        <v>25.278504220160901</v>
      </c>
      <c r="F123" s="51">
        <f ca="1">SUMPRODUCT($CM123:$DD123,INDIRECT(ADDRESS(F$2,$DH$2)):INDIRECT(ADDRESS(F$2,$DY$2)))</f>
        <v>25.278504220160901</v>
      </c>
      <c r="G123" s="51">
        <f ca="1">SUMPRODUCT($CM123:$DD123,INDIRECT(ADDRESS(G$2,$DH$2)):INDIRECT(ADDRESS(G$2,$DY$2)))</f>
        <v>25.278504220160901</v>
      </c>
      <c r="H123" s="51">
        <f ca="1">SUMPRODUCT($CM123:$DD123,INDIRECT(ADDRESS(H$2,$DH$2)):INDIRECT(ADDRESS(H$2,$DY$2)))</f>
        <v>25.278504220160901</v>
      </c>
      <c r="I123" s="51">
        <f ca="1">SUMPRODUCT($CM123:$DD123,INDIRECT(ADDRESS(I$2,$DH$2)):INDIRECT(ADDRESS(I$2,$DY$2)))</f>
        <v>25.278504220160901</v>
      </c>
      <c r="J123" s="51">
        <f ca="1">SUMPRODUCT($CM123:$DD123,INDIRECT(ADDRESS(J$2,$DH$2)):INDIRECT(ADDRESS(J$2,$DY$2)))</f>
        <v>25.278504220160901</v>
      </c>
      <c r="K123" s="51">
        <f ca="1">SUMPRODUCT($CM123:$DD123,INDIRECT(ADDRESS(K$2,$DH$2)):INDIRECT(ADDRESS(K$2,$DY$2)))</f>
        <v>25.278504220160901</v>
      </c>
      <c r="L123" s="51">
        <f ca="1">SUMPRODUCT($CM123:$DD123,INDIRECT(ADDRESS(L$2,$DH$2)):INDIRECT(ADDRESS(L$2,$DY$2)))</f>
        <v>25.278504220160901</v>
      </c>
      <c r="M123" s="51">
        <f ca="1">SUMPRODUCT($CM123:$DD123,INDIRECT(ADDRESS(M$2,$DH$2)):INDIRECT(ADDRESS(M$2,$DY$2)))</f>
        <v>25.278504220160901</v>
      </c>
      <c r="N123" s="51">
        <f ca="1">SUMPRODUCT($CM123:$DD123,INDIRECT(ADDRESS(N$2,$DH$2)):INDIRECT(ADDRESS(N$2,$DY$2)))</f>
        <v>25.278504220160901</v>
      </c>
      <c r="O123" s="51">
        <f ca="1">SUMPRODUCT($CM123:$DD123,INDIRECT(ADDRESS(O$2,$DH$2)):INDIRECT(ADDRESS(O$2,$DY$2)))</f>
        <v>25.278504220160901</v>
      </c>
      <c r="P123" s="51">
        <f ca="1">SUMPRODUCT($CM123:$DD123,INDIRECT(ADDRESS(P$2,$DH$2)):INDIRECT(ADDRESS(P$2,$DY$2)))</f>
        <v>25.278504220160901</v>
      </c>
      <c r="Q123" s="51">
        <f ca="1">SUMPRODUCT($CM123:$DD123,INDIRECT(ADDRESS(Q$2,$DH$2)):INDIRECT(ADDRESS(Q$2,$DY$2)))</f>
        <v>25.278504220160901</v>
      </c>
      <c r="R123" s="51">
        <f ca="1">SUMPRODUCT($CM123:$DD123,INDIRECT(ADDRESS(R$2,$DH$2)):INDIRECT(ADDRESS(R$2,$DY$2)))</f>
        <v>25.278504220160901</v>
      </c>
      <c r="S123" s="51">
        <f ca="1">SUMPRODUCT($CM123:$DD123,INDIRECT(ADDRESS(S$2,$DH$2)):INDIRECT(ADDRESS(S$2,$DY$2)))</f>
        <v>25.278504220160901</v>
      </c>
      <c r="T123" s="51">
        <f ca="1">SUMPRODUCT($CM123:$DD123,INDIRECT(ADDRESS(T$2,$DH$2)):INDIRECT(ADDRESS(T$2,$DY$2)))</f>
        <v>25.278504220160901</v>
      </c>
      <c r="U123" s="51">
        <f ca="1">SUMPRODUCT($CM123:$DD123,INDIRECT(ADDRESS(U$2,$DH$2)):INDIRECT(ADDRESS(U$2,$DY$2)))</f>
        <v>25.278504220160901</v>
      </c>
      <c r="V123" s="51">
        <f ca="1">SUMPRODUCT($CM123:$DD123,INDIRECT(ADDRESS(V$2,$DH$2)):INDIRECT(ADDRESS(V$2,$DY$2)))</f>
        <v>25.278504220160901</v>
      </c>
      <c r="W123" s="51">
        <f ca="1">SUMPRODUCT($CM123:$DD123,INDIRECT(ADDRESS(W$2,$DH$2)):INDIRECT(ADDRESS(W$2,$DY$2)))</f>
        <v>25.278504220160901</v>
      </c>
      <c r="X123" s="51">
        <f ca="1">SUMPRODUCT($CM123:$DD123,INDIRECT(ADDRESS(X$2,$DH$2)):INDIRECT(ADDRESS(X$2,$DY$2)))</f>
        <v>25.278504220160901</v>
      </c>
      <c r="Y123" s="51">
        <f ca="1">SUMPRODUCT($CM123:$DD123,INDIRECT(ADDRESS(Y$2,$DH$2)):INDIRECT(ADDRESS(Y$2,$DY$2)))</f>
        <v>25.278504220160901</v>
      </c>
      <c r="Z123" s="51">
        <f ca="1">SUMPRODUCT($CM123:$DD123,INDIRECT(ADDRESS(Z$2,$DH$2)):INDIRECT(ADDRESS(Z$2,$DY$2)))</f>
        <v>25.278504220160901</v>
      </c>
      <c r="AA123" s="51">
        <f ca="1">SUMPRODUCT($CM123:$DD123,INDIRECT(ADDRESS(AA$2,$DH$2)):INDIRECT(ADDRESS(AA$2,$DY$2)))</f>
        <v>25.278504220160901</v>
      </c>
      <c r="AB123" s="51">
        <f ca="1">SUMPRODUCT($CM123:$DD123,INDIRECT(ADDRESS(AB$2,$DH$2)):INDIRECT(ADDRESS(AB$2,$DY$2)))</f>
        <v>25.278504220160901</v>
      </c>
      <c r="AC123" s="51">
        <f ca="1">SUMPRODUCT($CM123:$DD123,INDIRECT(ADDRESS(AC$2,$DH$2)):INDIRECT(ADDRESS(AC$2,$DY$2)))</f>
        <v>25.278504220160901</v>
      </c>
      <c r="AD123" s="51">
        <f ca="1">SUMPRODUCT($CM123:$DD123,INDIRECT(ADDRESS(AD$2,$DH$2)):INDIRECT(ADDRESS(AD$2,$DY$2)))</f>
        <v>25.278504220160901</v>
      </c>
      <c r="AE123" s="51">
        <f ca="1">SUMPRODUCT($CM123:$DD123,INDIRECT(ADDRESS(AE$2,$DH$2)):INDIRECT(ADDRESS(AE$2,$DY$2)))</f>
        <v>25.278504220160901</v>
      </c>
      <c r="AF123" s="51">
        <f ca="1">SUMPRODUCT($CM123:$DD123,INDIRECT(ADDRESS(AF$2,$DH$2)):INDIRECT(ADDRESS(AF$2,$DY$2)))</f>
        <v>25.278504220160901</v>
      </c>
      <c r="AG123" s="51">
        <f ca="1">SUMPRODUCT($CM123:$DD123,INDIRECT(ADDRESS(AG$2,$DH$2)):INDIRECT(ADDRESS(AG$2,$DY$2)))</f>
        <v>25.278504220160901</v>
      </c>
      <c r="AH123" s="51">
        <f ca="1">SUMPRODUCT($CM123:$DD123,INDIRECT(ADDRESS(AH$2,$DH$2)):INDIRECT(ADDRESS(AH$2,$DY$2)))</f>
        <v>25.278504220160901</v>
      </c>
      <c r="AI123" s="51">
        <f ca="1">SUMPRODUCT($CM123:$DD123,INDIRECT(ADDRESS(AI$2,$DH$2)):INDIRECT(ADDRESS(AI$2,$DY$2)))</f>
        <v>25.278504220160901</v>
      </c>
      <c r="AJ123" s="51">
        <f ca="1">SUMPRODUCT($CM123:$DD123,INDIRECT(ADDRESS(AJ$2,$DH$2)):INDIRECT(ADDRESS(AJ$2,$DY$2)))</f>
        <v>25.278504220160901</v>
      </c>
      <c r="AK123" s="51">
        <f ca="1">SUMPRODUCT($CM123:$DD123,INDIRECT(ADDRESS(AK$2,$DH$2)):INDIRECT(ADDRESS(AK$2,$DY$2)))</f>
        <v>25.278504220160901</v>
      </c>
      <c r="AL123" s="51">
        <f ca="1">SUMPRODUCT($CM123:$DD123,INDIRECT(ADDRESS(AL$2,$DH$2)):INDIRECT(ADDRESS(AL$2,$DY$2)))</f>
        <v>25.278504220160901</v>
      </c>
      <c r="AM123" s="51">
        <f ca="1">SUMPRODUCT($CM123:$DD123,INDIRECT(ADDRESS(AM$2,$DH$2)):INDIRECT(ADDRESS(AM$2,$DY$2)))</f>
        <v>25.278504220160901</v>
      </c>
      <c r="AN123" s="51">
        <f ca="1">SUMPRODUCT($CM123:$DD123,INDIRECT(ADDRESS(AN$2,$DH$2)):INDIRECT(ADDRESS(AN$2,$DY$2)))</f>
        <v>25.278504220160901</v>
      </c>
      <c r="AO123" s="51">
        <f ca="1">SUMPRODUCT($CM123:$DD123,INDIRECT(ADDRESS(AO$2,$DH$2)):INDIRECT(ADDRESS(AO$2,$DY$2)))</f>
        <v>25.278504220160901</v>
      </c>
      <c r="AP123" s="51">
        <f ca="1">SUMPRODUCT($CM123:$DD123,INDIRECT(ADDRESS(AP$2,$DH$2)):INDIRECT(ADDRESS(AP$2,$DY$2)))</f>
        <v>25.278504220160901</v>
      </c>
      <c r="AQ123" s="51">
        <f ca="1">SUMPRODUCT($CM123:$DD123,INDIRECT(ADDRESS(AQ$2,$DH$2)):INDIRECT(ADDRESS(AQ$2,$DY$2)))</f>
        <v>25.278504220160901</v>
      </c>
      <c r="AR123" s="51">
        <f ca="1">SUMPRODUCT($CM123:$DD123,INDIRECT(ADDRESS(AR$2,$DH$2)):INDIRECT(ADDRESS(AR$2,$DY$2)))</f>
        <v>25.278504220160901</v>
      </c>
      <c r="AS123" s="51">
        <f ca="1">SUMPRODUCT($CM123:$DD123,INDIRECT(ADDRESS(AS$2,$DH$2)):INDIRECT(ADDRESS(AS$2,$DY$2)))</f>
        <v>25.278504220160901</v>
      </c>
      <c r="AT123" s="51">
        <f ca="1">SUMPRODUCT($CM123:$DD123,INDIRECT(ADDRESS(AT$2,$DH$2)):INDIRECT(ADDRESS(AT$2,$DY$2)))</f>
        <v>25.278504220160901</v>
      </c>
      <c r="AU123" s="51">
        <f ca="1">SUMPRODUCT($CM123:$DD123,INDIRECT(ADDRESS(AU$2,$DH$2)):INDIRECT(ADDRESS(AU$2,$DY$2)))</f>
        <v>25.278504220160901</v>
      </c>
      <c r="AV123" s="51">
        <f ca="1">SUMPRODUCT($CM123:$DD123,INDIRECT(ADDRESS(AV$2,$DH$2)):INDIRECT(ADDRESS(AV$2,$DY$2)))</f>
        <v>25.278504220160901</v>
      </c>
      <c r="AW123" s="51">
        <f ca="1">SUMPRODUCT($CM123:$DD123,INDIRECT(ADDRESS(AW$2,$DH$2)):INDIRECT(ADDRESS(AW$2,$DY$2)))</f>
        <v>25.278504220160901</v>
      </c>
      <c r="AX123" s="51">
        <f ca="1">SUMPRODUCT($CM123:$DD123,INDIRECT(ADDRESS(AX$2,$DH$2)):INDIRECT(ADDRESS(AX$2,$DY$2)))</f>
        <v>25.278504220160901</v>
      </c>
      <c r="AY123" s="51">
        <f ca="1">SUMPRODUCT($CM123:$DD123,INDIRECT(ADDRESS(AY$2,$DH$2)):INDIRECT(ADDRESS(AY$2,$DY$2)))</f>
        <v>25.278504220160901</v>
      </c>
      <c r="AZ123" s="51">
        <f ca="1">SUMPRODUCT($CM123:$DD123,INDIRECT(ADDRESS(AZ$2,$DH$2)):INDIRECT(ADDRESS(AZ$2,$DY$2)))</f>
        <v>25.278504220160901</v>
      </c>
      <c r="BA123" s="51">
        <f ca="1">SUMPRODUCT($CM123:$DD123,INDIRECT(ADDRESS(BA$2,$DH$2)):INDIRECT(ADDRESS(BA$2,$DY$2)))</f>
        <v>25.278504220160901</v>
      </c>
      <c r="BB123" s="51">
        <f ca="1">SUMPRODUCT($CM123:$DD123,INDIRECT(ADDRESS(BB$2,$DH$2)):INDIRECT(ADDRESS(BB$2,$DY$2)))</f>
        <v>25.278504220160901</v>
      </c>
      <c r="BC123" s="51">
        <f ca="1">SUMPRODUCT($CM123:$DD123,INDIRECT(ADDRESS(BC$2,$DH$2)):INDIRECT(ADDRESS(BC$2,$DY$2)))</f>
        <v>25.278504220160901</v>
      </c>
      <c r="BD123" s="51">
        <f ca="1">SUMPRODUCT($CM123:$DD123,INDIRECT(ADDRESS(BD$2,$DH$2)):INDIRECT(ADDRESS(BD$2,$DY$2)))</f>
        <v>25.278504220160901</v>
      </c>
      <c r="BE123" s="51">
        <f ca="1">SUMPRODUCT($CM123:$DD123,INDIRECT(ADDRESS(BE$2,$DH$2)):INDIRECT(ADDRESS(BE$2,$DY$2)))</f>
        <v>25.278504220160901</v>
      </c>
      <c r="BF123" s="51">
        <f ca="1">SUMPRODUCT($CM123:$DD123,INDIRECT(ADDRESS(BF$2,$DH$2)):INDIRECT(ADDRESS(BF$2,$DY$2)))</f>
        <v>25.278504220160901</v>
      </c>
      <c r="BG123" s="51">
        <f ca="1">SUMPRODUCT($CM123:$DD123,INDIRECT(ADDRESS(BG$2,$DH$2)):INDIRECT(ADDRESS(BG$2,$DY$2)))</f>
        <v>25.278504220160901</v>
      </c>
      <c r="BH123" s="51">
        <f ca="1">SUMPRODUCT($CM123:$DD123,INDIRECT(ADDRESS(BH$2,$DH$2)):INDIRECT(ADDRESS(BH$2,$DY$2)))</f>
        <v>25.278504220160901</v>
      </c>
      <c r="BI123" s="51">
        <f ca="1">SUMPRODUCT($CM123:$DD123,INDIRECT(ADDRESS(BI$2,$DH$2)):INDIRECT(ADDRESS(BI$2,$DY$2)))</f>
        <v>25.278504220160901</v>
      </c>
      <c r="BJ123" s="51">
        <f ca="1">SUMPRODUCT($CM123:$DD123,INDIRECT(ADDRESS(BJ$2,$DH$2)):INDIRECT(ADDRESS(BJ$2,$DY$2)))</f>
        <v>25.278504220160901</v>
      </c>
      <c r="BK123" s="51">
        <f ca="1">SUMPRODUCT($CM123:$DD123,INDIRECT(ADDRESS(BK$2,$DH$2)):INDIRECT(ADDRESS(BK$2,$DY$2)))</f>
        <v>25.278504220160901</v>
      </c>
      <c r="BL123" s="51">
        <f ca="1">SUMPRODUCT($CM123:$DD123,INDIRECT(ADDRESS(BL$2,$DH$2)):INDIRECT(ADDRESS(BL$2,$DY$2)))</f>
        <v>25.278504220160901</v>
      </c>
      <c r="BM123" s="51">
        <f ca="1">SUMPRODUCT($CM123:$DD123,INDIRECT(ADDRESS(BM$2,$DH$2)):INDIRECT(ADDRESS(BM$2,$DY$2)))</f>
        <v>25.278504220160901</v>
      </c>
      <c r="BN123" s="51">
        <f ca="1">SUMPRODUCT($CM123:$DD123,INDIRECT(ADDRESS(BN$2,$DH$2)):INDIRECT(ADDRESS(BN$2,$DY$2)))</f>
        <v>25.278504220160901</v>
      </c>
      <c r="BO123" s="51">
        <f ca="1">SUMPRODUCT($CM123:$DD123,INDIRECT(ADDRESS(BO$2,$DH$2)):INDIRECT(ADDRESS(BO$2,$DY$2)))</f>
        <v>25.278504220160901</v>
      </c>
      <c r="BP123" s="51">
        <f ca="1">SUMPRODUCT($CM123:$DD123,INDIRECT(ADDRESS(BP$2,$DH$2)):INDIRECT(ADDRESS(BP$2,$DY$2)))</f>
        <v>25.278504220160901</v>
      </c>
      <c r="BQ123" s="51">
        <f ca="1">SUMPRODUCT($CM123:$DD123,INDIRECT(ADDRESS(BQ$2,$DH$2)):INDIRECT(ADDRESS(BQ$2,$DY$2)))</f>
        <v>25.278504220160901</v>
      </c>
      <c r="BR123" s="51">
        <f ca="1">SUMPRODUCT($CM123:$DD123,INDIRECT(ADDRESS(BR$2,$DH$2)):INDIRECT(ADDRESS(BR$2,$DY$2)))</f>
        <v>25.278504220160901</v>
      </c>
      <c r="BS123" s="51">
        <f ca="1">SUMPRODUCT($CM123:$DD123,INDIRECT(ADDRESS(BS$2,$DH$2)):INDIRECT(ADDRESS(BS$2,$DY$2)))</f>
        <v>25.278504220160901</v>
      </c>
      <c r="BT123" s="51">
        <f ca="1">SUMPRODUCT($CM123:$DD123,INDIRECT(ADDRESS(BT$2,$DH$2)):INDIRECT(ADDRESS(BT$2,$DY$2)))</f>
        <v>25.278504220160901</v>
      </c>
      <c r="BU123" s="51">
        <f ca="1">SUMPRODUCT($CM123:$DD123,INDIRECT(ADDRESS(BU$2,$DH$2)):INDIRECT(ADDRESS(BU$2,$DY$2)))</f>
        <v>25.278504220160901</v>
      </c>
      <c r="BV123" s="51">
        <f ca="1">SUMPRODUCT($CM123:$DD123,INDIRECT(ADDRESS(BV$2,$DH$2)):INDIRECT(ADDRESS(BV$2,$DY$2)))</f>
        <v>25.278504220160901</v>
      </c>
      <c r="BW123" s="51">
        <f ca="1">SUMPRODUCT($CM123:$DD123,INDIRECT(ADDRESS(BW$2,$DH$2)):INDIRECT(ADDRESS(BW$2,$DY$2)))</f>
        <v>25.278504220160901</v>
      </c>
      <c r="BX123" s="51">
        <f ca="1">SUMPRODUCT($CM123:$DD123,INDIRECT(ADDRESS(BX$2,$DH$2)):INDIRECT(ADDRESS(BX$2,$DY$2)))</f>
        <v>25.278504220160901</v>
      </c>
      <c r="BY123" s="51">
        <f ca="1">SUMPRODUCT($CM123:$DD123,INDIRECT(ADDRESS(BY$2,$DH$2)):INDIRECT(ADDRESS(BY$2,$DY$2)))</f>
        <v>25.278504220160901</v>
      </c>
      <c r="BZ123" s="51">
        <f ca="1">SUMPRODUCT($CM123:$DD123,INDIRECT(ADDRESS(BZ$2,$DH$2)):INDIRECT(ADDRESS(BZ$2,$DY$2)))</f>
        <v>25.278504220160901</v>
      </c>
      <c r="CA123" s="51">
        <f ca="1">SUMPRODUCT($CM123:$DD123,INDIRECT(ADDRESS(CA$2,$DH$2)):INDIRECT(ADDRESS(CA$2,$DY$2)))</f>
        <v>25.278504220160901</v>
      </c>
      <c r="CB123" s="51">
        <f ca="1">SUMPRODUCT($CM123:$DD123,INDIRECT(ADDRESS(CB$2,$DH$2)):INDIRECT(ADDRESS(CB$2,$DY$2)))</f>
        <v>25.278504220160901</v>
      </c>
      <c r="CC123" s="51">
        <f ca="1">SUMPRODUCT($CM123:$DD123,INDIRECT(ADDRESS(CC$2,$DH$2)):INDIRECT(ADDRESS(CC$2,$DY$2)))</f>
        <v>25.278504220160901</v>
      </c>
      <c r="CD123" s="51">
        <f ca="1">SUMPRODUCT($CM123:$DD123,INDIRECT(ADDRESS(CD$2,$DH$2)):INDIRECT(ADDRESS(CD$2,$DY$2)))</f>
        <v>25.278504220160901</v>
      </c>
      <c r="CF123" s="51">
        <f t="shared" ca="1" si="14"/>
        <v>303.34205064193083</v>
      </c>
      <c r="CG123" s="51">
        <f t="shared" ca="1" si="14"/>
        <v>303.34205064193083</v>
      </c>
      <c r="CH123" s="51">
        <f t="shared" ca="1" si="14"/>
        <v>303.34205064193083</v>
      </c>
      <c r="CI123" s="51">
        <f t="shared" ca="1" si="14"/>
        <v>303.34205064193083</v>
      </c>
      <c r="CJ123" s="51">
        <f t="shared" ca="1" si="14"/>
        <v>303.34205064193083</v>
      </c>
      <c r="CK123" s="51">
        <f t="shared" ca="1" si="14"/>
        <v>303.34205064193083</v>
      </c>
      <c r="CM123" s="1">
        <f>VLOOKUP($A123,Auxiliar_OPEX_CustosUnit!$A$4:$BT$129,COLUMN(Auxiliar_OPEX_CustosUnit!S$2),0)</f>
        <v>0</v>
      </c>
      <c r="CN123" s="1">
        <f>VLOOKUP($A123,Auxiliar_OPEX_CustosUnit!$A$4:$BT$129,COLUMN(Auxiliar_OPEX_CustosUnit!T$2),0)</f>
        <v>0</v>
      </c>
      <c r="CO123" s="1">
        <f>VLOOKUP($A123,Auxiliar_OPEX_CustosUnit!$A$4:$BT$129,COLUMN(Auxiliar_OPEX_CustosUnit!U$2),0)</f>
        <v>25.278504220160901</v>
      </c>
      <c r="CP123" s="1">
        <f>VLOOKUP($A123,Auxiliar_OPEX_CustosUnit!$A$4:$BT$129,COLUMN(Auxiliar_OPEX_CustosUnit!V$2),0)</f>
        <v>0</v>
      </c>
      <c r="CQ123" s="1">
        <f>VLOOKUP($A123,Auxiliar_OPEX_CustosUnit!$A$4:$BT$129,COLUMN(Auxiliar_OPEX_CustosUnit!W$2),0)</f>
        <v>0</v>
      </c>
      <c r="CR123" s="1">
        <f>VLOOKUP($A123,Auxiliar_OPEX_CustosUnit!$A$4:$BT$129,COLUMN(Auxiliar_OPEX_CustosUnit!X$2),0)</f>
        <v>0</v>
      </c>
      <c r="CS123" s="1">
        <f>VLOOKUP($A123,Auxiliar_OPEX_CustosUnit!$A$4:$BT$129,COLUMN(Auxiliar_OPEX_CustosUnit!Y$2),0)</f>
        <v>0</v>
      </c>
      <c r="CT123" s="1">
        <f>VLOOKUP($A123,Auxiliar_OPEX_CustosUnit!$A$4:$BT$129,COLUMN(Auxiliar_OPEX_CustosUnit!Z$2),0)</f>
        <v>0</v>
      </c>
      <c r="CU123" s="1">
        <f>VLOOKUP($A123,Auxiliar_OPEX_CustosUnit!$A$4:$BT$129,COLUMN(Auxiliar_OPEX_CustosUnit!AA$2),0)</f>
        <v>0</v>
      </c>
      <c r="CV123" s="1">
        <f>VLOOKUP($A123,Auxiliar_OPEX_CustosUnit!$A$4:$BT$129,COLUMN(Auxiliar_OPEX_CustosUnit!AB$2),0)</f>
        <v>0</v>
      </c>
      <c r="CW123" s="1">
        <f>VLOOKUP($A123,Auxiliar_OPEX_CustosUnit!$A$4:$BT$129,COLUMN(Auxiliar_OPEX_CustosUnit!AC$2),0)</f>
        <v>0</v>
      </c>
      <c r="CX123" s="1">
        <f>VLOOKUP($A123,Auxiliar_OPEX_CustosUnit!$A$4:$BT$129,COLUMN(Auxiliar_OPEX_CustosUnit!AD$2),0)</f>
        <v>0</v>
      </c>
      <c r="CY123" s="1">
        <f>VLOOKUP($A123,Auxiliar_OPEX_CustosUnit!$A$4:$BT$129,COLUMN(Auxiliar_OPEX_CustosUnit!AE$2),0)</f>
        <v>0</v>
      </c>
      <c r="CZ123" s="1">
        <f>VLOOKUP($A123,Auxiliar_OPEX_CustosUnit!$A$4:$BT$129,COLUMN(Auxiliar_OPEX_CustosUnit!AF$2),0)</f>
        <v>0</v>
      </c>
      <c r="DA123" s="1">
        <f>VLOOKUP($A123,Auxiliar_OPEX_CustosUnit!$A$4:$BT$129,COLUMN(Auxiliar_OPEX_CustosUnit!AG$2),0)</f>
        <v>0</v>
      </c>
      <c r="DB123" s="1">
        <f>VLOOKUP($A123,Auxiliar_OPEX_CustosUnit!$A$4:$BT$129,COLUMN(Auxiliar_OPEX_CustosUnit!AH$2),0)</f>
        <v>0</v>
      </c>
      <c r="DC123" s="1">
        <f>VLOOKUP($A123,Auxiliar_OPEX_CustosUnit!$A$4:$BT$129,COLUMN(Auxiliar_OPEX_CustosUnit!AI$2),0)</f>
        <v>0</v>
      </c>
      <c r="DD123" s="1">
        <f>VLOOKUP($A123,Auxiliar_OPEX_CustosUnit!$A$4:$BT$129,COLUMN(Auxiliar_OPEX_CustosUnit!AJ$2),0)</f>
        <v>0</v>
      </c>
    </row>
    <row r="124" spans="1:108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56561.532663432699</v>
      </c>
      <c r="E124" s="51">
        <f ca="1">SUMPRODUCT($CM124:$DD124,INDIRECT(ADDRESS(E$2,$DH$2)):INDIRECT(ADDRESS(E$2,$DY$2)))</f>
        <v>56561.532663432699</v>
      </c>
      <c r="F124" s="51">
        <f ca="1">SUMPRODUCT($CM124:$DD124,INDIRECT(ADDRESS(F$2,$DH$2)):INDIRECT(ADDRESS(F$2,$DY$2)))</f>
        <v>56561.532663432699</v>
      </c>
      <c r="G124" s="51">
        <f ca="1">SUMPRODUCT($CM124:$DD124,INDIRECT(ADDRESS(G$2,$DH$2)):INDIRECT(ADDRESS(G$2,$DY$2)))</f>
        <v>56561.532663432699</v>
      </c>
      <c r="H124" s="51">
        <f ca="1">SUMPRODUCT($CM124:$DD124,INDIRECT(ADDRESS(H$2,$DH$2)):INDIRECT(ADDRESS(H$2,$DY$2)))</f>
        <v>56561.532663432699</v>
      </c>
      <c r="I124" s="51">
        <f ca="1">SUMPRODUCT($CM124:$DD124,INDIRECT(ADDRESS(I$2,$DH$2)):INDIRECT(ADDRESS(I$2,$DY$2)))</f>
        <v>56561.532663432699</v>
      </c>
      <c r="J124" s="51">
        <f ca="1">SUMPRODUCT($CM124:$DD124,INDIRECT(ADDRESS(J$2,$DH$2)):INDIRECT(ADDRESS(J$2,$DY$2)))</f>
        <v>56561.532663432699</v>
      </c>
      <c r="K124" s="51">
        <f ca="1">SUMPRODUCT($CM124:$DD124,INDIRECT(ADDRESS(K$2,$DH$2)):INDIRECT(ADDRESS(K$2,$DY$2)))</f>
        <v>56561.532663432699</v>
      </c>
      <c r="L124" s="51">
        <f ca="1">SUMPRODUCT($CM124:$DD124,INDIRECT(ADDRESS(L$2,$DH$2)):INDIRECT(ADDRESS(L$2,$DY$2)))</f>
        <v>56561.532663432699</v>
      </c>
      <c r="M124" s="51">
        <f ca="1">SUMPRODUCT($CM124:$DD124,INDIRECT(ADDRESS(M$2,$DH$2)):INDIRECT(ADDRESS(M$2,$DY$2)))</f>
        <v>56561.532663432699</v>
      </c>
      <c r="N124" s="51">
        <f ca="1">SUMPRODUCT($CM124:$DD124,INDIRECT(ADDRESS(N$2,$DH$2)):INDIRECT(ADDRESS(N$2,$DY$2)))</f>
        <v>56561.532663432699</v>
      </c>
      <c r="O124" s="51">
        <f ca="1">SUMPRODUCT($CM124:$DD124,INDIRECT(ADDRESS(O$2,$DH$2)):INDIRECT(ADDRESS(O$2,$DY$2)))</f>
        <v>56561.532663432699</v>
      </c>
      <c r="P124" s="51">
        <f ca="1">SUMPRODUCT($CM124:$DD124,INDIRECT(ADDRESS(P$2,$DH$2)):INDIRECT(ADDRESS(P$2,$DY$2)))</f>
        <v>56561.532663432699</v>
      </c>
      <c r="Q124" s="51">
        <f ca="1">SUMPRODUCT($CM124:$DD124,INDIRECT(ADDRESS(Q$2,$DH$2)):INDIRECT(ADDRESS(Q$2,$DY$2)))</f>
        <v>56561.532663432699</v>
      </c>
      <c r="R124" s="51">
        <f ca="1">SUMPRODUCT($CM124:$DD124,INDIRECT(ADDRESS(R$2,$DH$2)):INDIRECT(ADDRESS(R$2,$DY$2)))</f>
        <v>56561.532663432699</v>
      </c>
      <c r="S124" s="51">
        <f ca="1">SUMPRODUCT($CM124:$DD124,INDIRECT(ADDRESS(S$2,$DH$2)):INDIRECT(ADDRESS(S$2,$DY$2)))</f>
        <v>56561.532663432699</v>
      </c>
      <c r="T124" s="51">
        <f ca="1">SUMPRODUCT($CM124:$DD124,INDIRECT(ADDRESS(T$2,$DH$2)):INDIRECT(ADDRESS(T$2,$DY$2)))</f>
        <v>56561.532663432699</v>
      </c>
      <c r="U124" s="51">
        <f ca="1">SUMPRODUCT($CM124:$DD124,INDIRECT(ADDRESS(U$2,$DH$2)):INDIRECT(ADDRESS(U$2,$DY$2)))</f>
        <v>56561.532663432699</v>
      </c>
      <c r="V124" s="51">
        <f ca="1">SUMPRODUCT($CM124:$DD124,INDIRECT(ADDRESS(V$2,$DH$2)):INDIRECT(ADDRESS(V$2,$DY$2)))</f>
        <v>56561.532663432699</v>
      </c>
      <c r="W124" s="51">
        <f ca="1">SUMPRODUCT($CM124:$DD124,INDIRECT(ADDRESS(W$2,$DH$2)):INDIRECT(ADDRESS(W$2,$DY$2)))</f>
        <v>56561.532663432699</v>
      </c>
      <c r="X124" s="51">
        <f ca="1">SUMPRODUCT($CM124:$DD124,INDIRECT(ADDRESS(X$2,$DH$2)):INDIRECT(ADDRESS(X$2,$DY$2)))</f>
        <v>56561.532663432699</v>
      </c>
      <c r="Y124" s="51">
        <f ca="1">SUMPRODUCT($CM124:$DD124,INDIRECT(ADDRESS(Y$2,$DH$2)):INDIRECT(ADDRESS(Y$2,$DY$2)))</f>
        <v>56561.532663432699</v>
      </c>
      <c r="Z124" s="51">
        <f ca="1">SUMPRODUCT($CM124:$DD124,INDIRECT(ADDRESS(Z$2,$DH$2)):INDIRECT(ADDRESS(Z$2,$DY$2)))</f>
        <v>56561.532663432699</v>
      </c>
      <c r="AA124" s="51">
        <f ca="1">SUMPRODUCT($CM124:$DD124,INDIRECT(ADDRESS(AA$2,$DH$2)):INDIRECT(ADDRESS(AA$2,$DY$2)))</f>
        <v>56561.532663432699</v>
      </c>
      <c r="AB124" s="51">
        <f ca="1">SUMPRODUCT($CM124:$DD124,INDIRECT(ADDRESS(AB$2,$DH$2)):INDIRECT(ADDRESS(AB$2,$DY$2)))</f>
        <v>56561.532663432699</v>
      </c>
      <c r="AC124" s="51">
        <f ca="1">SUMPRODUCT($CM124:$DD124,INDIRECT(ADDRESS(AC$2,$DH$2)):INDIRECT(ADDRESS(AC$2,$DY$2)))</f>
        <v>56561.532663432699</v>
      </c>
      <c r="AD124" s="51">
        <f ca="1">SUMPRODUCT($CM124:$DD124,INDIRECT(ADDRESS(AD$2,$DH$2)):INDIRECT(ADDRESS(AD$2,$DY$2)))</f>
        <v>56561.532663432699</v>
      </c>
      <c r="AE124" s="51">
        <f ca="1">SUMPRODUCT($CM124:$DD124,INDIRECT(ADDRESS(AE$2,$DH$2)):INDIRECT(ADDRESS(AE$2,$DY$2)))</f>
        <v>56561.532663432699</v>
      </c>
      <c r="AF124" s="51">
        <f ca="1">SUMPRODUCT($CM124:$DD124,INDIRECT(ADDRESS(AF$2,$DH$2)):INDIRECT(ADDRESS(AF$2,$DY$2)))</f>
        <v>56561.532663432699</v>
      </c>
      <c r="AG124" s="51">
        <f ca="1">SUMPRODUCT($CM124:$DD124,INDIRECT(ADDRESS(AG$2,$DH$2)):INDIRECT(ADDRESS(AG$2,$DY$2)))</f>
        <v>56561.532663432699</v>
      </c>
      <c r="AH124" s="51">
        <f ca="1">SUMPRODUCT($CM124:$DD124,INDIRECT(ADDRESS(AH$2,$DH$2)):INDIRECT(ADDRESS(AH$2,$DY$2)))</f>
        <v>56561.532663432699</v>
      </c>
      <c r="AI124" s="51">
        <f ca="1">SUMPRODUCT($CM124:$DD124,INDIRECT(ADDRESS(AI$2,$DH$2)):INDIRECT(ADDRESS(AI$2,$DY$2)))</f>
        <v>56561.532663432699</v>
      </c>
      <c r="AJ124" s="51">
        <f ca="1">SUMPRODUCT($CM124:$DD124,INDIRECT(ADDRESS(AJ$2,$DH$2)):INDIRECT(ADDRESS(AJ$2,$DY$2)))</f>
        <v>56561.532663432699</v>
      </c>
      <c r="AK124" s="51">
        <f ca="1">SUMPRODUCT($CM124:$DD124,INDIRECT(ADDRESS(AK$2,$DH$2)):INDIRECT(ADDRESS(AK$2,$DY$2)))</f>
        <v>56561.532663432699</v>
      </c>
      <c r="AL124" s="51">
        <f ca="1">SUMPRODUCT($CM124:$DD124,INDIRECT(ADDRESS(AL$2,$DH$2)):INDIRECT(ADDRESS(AL$2,$DY$2)))</f>
        <v>56561.532663432699</v>
      </c>
      <c r="AM124" s="51">
        <f ca="1">SUMPRODUCT($CM124:$DD124,INDIRECT(ADDRESS(AM$2,$DH$2)):INDIRECT(ADDRESS(AM$2,$DY$2)))</f>
        <v>56561.532663432699</v>
      </c>
      <c r="AN124" s="51">
        <f ca="1">SUMPRODUCT($CM124:$DD124,INDIRECT(ADDRESS(AN$2,$DH$2)):INDIRECT(ADDRESS(AN$2,$DY$2)))</f>
        <v>56561.532663432699</v>
      </c>
      <c r="AO124" s="51">
        <f ca="1">SUMPRODUCT($CM124:$DD124,INDIRECT(ADDRESS(AO$2,$DH$2)):INDIRECT(ADDRESS(AO$2,$DY$2)))</f>
        <v>56561.532663432699</v>
      </c>
      <c r="AP124" s="51">
        <f ca="1">SUMPRODUCT($CM124:$DD124,INDIRECT(ADDRESS(AP$2,$DH$2)):INDIRECT(ADDRESS(AP$2,$DY$2)))</f>
        <v>56561.532663432699</v>
      </c>
      <c r="AQ124" s="51">
        <f ca="1">SUMPRODUCT($CM124:$DD124,INDIRECT(ADDRESS(AQ$2,$DH$2)):INDIRECT(ADDRESS(AQ$2,$DY$2)))</f>
        <v>56561.532663432699</v>
      </c>
      <c r="AR124" s="51">
        <f ca="1">SUMPRODUCT($CM124:$DD124,INDIRECT(ADDRESS(AR$2,$DH$2)):INDIRECT(ADDRESS(AR$2,$DY$2)))</f>
        <v>56561.532663432699</v>
      </c>
      <c r="AS124" s="51">
        <f ca="1">SUMPRODUCT($CM124:$DD124,INDIRECT(ADDRESS(AS$2,$DH$2)):INDIRECT(ADDRESS(AS$2,$DY$2)))</f>
        <v>56561.532663432699</v>
      </c>
      <c r="AT124" s="51">
        <f ca="1">SUMPRODUCT($CM124:$DD124,INDIRECT(ADDRESS(AT$2,$DH$2)):INDIRECT(ADDRESS(AT$2,$DY$2)))</f>
        <v>56561.532663432699</v>
      </c>
      <c r="AU124" s="51">
        <f ca="1">SUMPRODUCT($CM124:$DD124,INDIRECT(ADDRESS(AU$2,$DH$2)):INDIRECT(ADDRESS(AU$2,$DY$2)))</f>
        <v>56561.532663432699</v>
      </c>
      <c r="AV124" s="51">
        <f ca="1">SUMPRODUCT($CM124:$DD124,INDIRECT(ADDRESS(AV$2,$DH$2)):INDIRECT(ADDRESS(AV$2,$DY$2)))</f>
        <v>56561.532663432699</v>
      </c>
      <c r="AW124" s="51">
        <f ca="1">SUMPRODUCT($CM124:$DD124,INDIRECT(ADDRESS(AW$2,$DH$2)):INDIRECT(ADDRESS(AW$2,$DY$2)))</f>
        <v>56561.532663432699</v>
      </c>
      <c r="AX124" s="51">
        <f ca="1">SUMPRODUCT($CM124:$DD124,INDIRECT(ADDRESS(AX$2,$DH$2)):INDIRECT(ADDRESS(AX$2,$DY$2)))</f>
        <v>56561.532663432699</v>
      </c>
      <c r="AY124" s="51">
        <f ca="1">SUMPRODUCT($CM124:$DD124,INDIRECT(ADDRESS(AY$2,$DH$2)):INDIRECT(ADDRESS(AY$2,$DY$2)))</f>
        <v>56561.532663432699</v>
      </c>
      <c r="AZ124" s="51">
        <f ca="1">SUMPRODUCT($CM124:$DD124,INDIRECT(ADDRESS(AZ$2,$DH$2)):INDIRECT(ADDRESS(AZ$2,$DY$2)))</f>
        <v>56561.532663432699</v>
      </c>
      <c r="BA124" s="51">
        <f ca="1">SUMPRODUCT($CM124:$DD124,INDIRECT(ADDRESS(BA$2,$DH$2)):INDIRECT(ADDRESS(BA$2,$DY$2)))</f>
        <v>56561.532663432699</v>
      </c>
      <c r="BB124" s="51">
        <f ca="1">SUMPRODUCT($CM124:$DD124,INDIRECT(ADDRESS(BB$2,$DH$2)):INDIRECT(ADDRESS(BB$2,$DY$2)))</f>
        <v>56561.532663432699</v>
      </c>
      <c r="BC124" s="51">
        <f ca="1">SUMPRODUCT($CM124:$DD124,INDIRECT(ADDRESS(BC$2,$DH$2)):INDIRECT(ADDRESS(BC$2,$DY$2)))</f>
        <v>56561.532663432699</v>
      </c>
      <c r="BD124" s="51">
        <f ca="1">SUMPRODUCT($CM124:$DD124,INDIRECT(ADDRESS(BD$2,$DH$2)):INDIRECT(ADDRESS(BD$2,$DY$2)))</f>
        <v>56561.532663432699</v>
      </c>
      <c r="BE124" s="51">
        <f ca="1">SUMPRODUCT($CM124:$DD124,INDIRECT(ADDRESS(BE$2,$DH$2)):INDIRECT(ADDRESS(BE$2,$DY$2)))</f>
        <v>56561.532663432699</v>
      </c>
      <c r="BF124" s="51">
        <f ca="1">SUMPRODUCT($CM124:$DD124,INDIRECT(ADDRESS(BF$2,$DH$2)):INDIRECT(ADDRESS(BF$2,$DY$2)))</f>
        <v>56561.532663432699</v>
      </c>
      <c r="BG124" s="51">
        <f ca="1">SUMPRODUCT($CM124:$DD124,INDIRECT(ADDRESS(BG$2,$DH$2)):INDIRECT(ADDRESS(BG$2,$DY$2)))</f>
        <v>56561.532663432699</v>
      </c>
      <c r="BH124" s="51">
        <f ca="1">SUMPRODUCT($CM124:$DD124,INDIRECT(ADDRESS(BH$2,$DH$2)):INDIRECT(ADDRESS(BH$2,$DY$2)))</f>
        <v>56561.532663432699</v>
      </c>
      <c r="BI124" s="51">
        <f ca="1">SUMPRODUCT($CM124:$DD124,INDIRECT(ADDRESS(BI$2,$DH$2)):INDIRECT(ADDRESS(BI$2,$DY$2)))</f>
        <v>56561.532663432699</v>
      </c>
      <c r="BJ124" s="51">
        <f ca="1">SUMPRODUCT($CM124:$DD124,INDIRECT(ADDRESS(BJ$2,$DH$2)):INDIRECT(ADDRESS(BJ$2,$DY$2)))</f>
        <v>56561.532663432699</v>
      </c>
      <c r="BK124" s="51">
        <f ca="1">SUMPRODUCT($CM124:$DD124,INDIRECT(ADDRESS(BK$2,$DH$2)):INDIRECT(ADDRESS(BK$2,$DY$2)))</f>
        <v>56561.532663432699</v>
      </c>
      <c r="BL124" s="51">
        <f ca="1">SUMPRODUCT($CM124:$DD124,INDIRECT(ADDRESS(BL$2,$DH$2)):INDIRECT(ADDRESS(BL$2,$DY$2)))</f>
        <v>56561.532663432699</v>
      </c>
      <c r="BM124" s="51">
        <f ca="1">SUMPRODUCT($CM124:$DD124,INDIRECT(ADDRESS(BM$2,$DH$2)):INDIRECT(ADDRESS(BM$2,$DY$2)))</f>
        <v>56561.532663432699</v>
      </c>
      <c r="BN124" s="51">
        <f ca="1">SUMPRODUCT($CM124:$DD124,INDIRECT(ADDRESS(BN$2,$DH$2)):INDIRECT(ADDRESS(BN$2,$DY$2)))</f>
        <v>56561.532663432699</v>
      </c>
      <c r="BO124" s="51">
        <f ca="1">SUMPRODUCT($CM124:$DD124,INDIRECT(ADDRESS(BO$2,$DH$2)):INDIRECT(ADDRESS(BO$2,$DY$2)))</f>
        <v>56561.532663432699</v>
      </c>
      <c r="BP124" s="51">
        <f ca="1">SUMPRODUCT($CM124:$DD124,INDIRECT(ADDRESS(BP$2,$DH$2)):INDIRECT(ADDRESS(BP$2,$DY$2)))</f>
        <v>56561.532663432699</v>
      </c>
      <c r="BQ124" s="51">
        <f ca="1">SUMPRODUCT($CM124:$DD124,INDIRECT(ADDRESS(BQ$2,$DH$2)):INDIRECT(ADDRESS(BQ$2,$DY$2)))</f>
        <v>56561.532663432699</v>
      </c>
      <c r="BR124" s="51">
        <f ca="1">SUMPRODUCT($CM124:$DD124,INDIRECT(ADDRESS(BR$2,$DH$2)):INDIRECT(ADDRESS(BR$2,$DY$2)))</f>
        <v>56561.532663432699</v>
      </c>
      <c r="BS124" s="51">
        <f ca="1">SUMPRODUCT($CM124:$DD124,INDIRECT(ADDRESS(BS$2,$DH$2)):INDIRECT(ADDRESS(BS$2,$DY$2)))</f>
        <v>56561.532663432699</v>
      </c>
      <c r="BT124" s="51">
        <f ca="1">SUMPRODUCT($CM124:$DD124,INDIRECT(ADDRESS(BT$2,$DH$2)):INDIRECT(ADDRESS(BT$2,$DY$2)))</f>
        <v>56561.532663432699</v>
      </c>
      <c r="BU124" s="51">
        <f ca="1">SUMPRODUCT($CM124:$DD124,INDIRECT(ADDRESS(BU$2,$DH$2)):INDIRECT(ADDRESS(BU$2,$DY$2)))</f>
        <v>56561.532663432699</v>
      </c>
      <c r="BV124" s="51">
        <f ca="1">SUMPRODUCT($CM124:$DD124,INDIRECT(ADDRESS(BV$2,$DH$2)):INDIRECT(ADDRESS(BV$2,$DY$2)))</f>
        <v>56561.532663432699</v>
      </c>
      <c r="BW124" s="51">
        <f ca="1">SUMPRODUCT($CM124:$DD124,INDIRECT(ADDRESS(BW$2,$DH$2)):INDIRECT(ADDRESS(BW$2,$DY$2)))</f>
        <v>56561.532663432699</v>
      </c>
      <c r="BX124" s="51">
        <f ca="1">SUMPRODUCT($CM124:$DD124,INDIRECT(ADDRESS(BX$2,$DH$2)):INDIRECT(ADDRESS(BX$2,$DY$2)))</f>
        <v>56561.532663432699</v>
      </c>
      <c r="BY124" s="51">
        <f ca="1">SUMPRODUCT($CM124:$DD124,INDIRECT(ADDRESS(BY$2,$DH$2)):INDIRECT(ADDRESS(BY$2,$DY$2)))</f>
        <v>56561.532663432699</v>
      </c>
      <c r="BZ124" s="51">
        <f ca="1">SUMPRODUCT($CM124:$DD124,INDIRECT(ADDRESS(BZ$2,$DH$2)):INDIRECT(ADDRESS(BZ$2,$DY$2)))</f>
        <v>56561.532663432699</v>
      </c>
      <c r="CA124" s="51">
        <f ca="1">SUMPRODUCT($CM124:$DD124,INDIRECT(ADDRESS(CA$2,$DH$2)):INDIRECT(ADDRESS(CA$2,$DY$2)))</f>
        <v>56561.532663432699</v>
      </c>
      <c r="CB124" s="51">
        <f ca="1">SUMPRODUCT($CM124:$DD124,INDIRECT(ADDRESS(CB$2,$DH$2)):INDIRECT(ADDRESS(CB$2,$DY$2)))</f>
        <v>56561.532663432699</v>
      </c>
      <c r="CC124" s="51">
        <f ca="1">SUMPRODUCT($CM124:$DD124,INDIRECT(ADDRESS(CC$2,$DH$2)):INDIRECT(ADDRESS(CC$2,$DY$2)))</f>
        <v>56561.532663432699</v>
      </c>
      <c r="CD124" s="51">
        <f ca="1">SUMPRODUCT($CM124:$DD124,INDIRECT(ADDRESS(CD$2,$DH$2)):INDIRECT(ADDRESS(CD$2,$DY$2)))</f>
        <v>56561.532663432699</v>
      </c>
      <c r="CF124" s="51">
        <f t="shared" ref="CF124:CK129" ca="1" si="15">SUMPRODUCT($D124:$CD124,N($D$1:$CD$1=CF$1))</f>
        <v>678738.39196119225</v>
      </c>
      <c r="CG124" s="51">
        <f t="shared" ca="1" si="15"/>
        <v>678738.39196119225</v>
      </c>
      <c r="CH124" s="51">
        <f t="shared" ca="1" si="15"/>
        <v>678738.39196119225</v>
      </c>
      <c r="CI124" s="51">
        <f t="shared" ca="1" si="15"/>
        <v>678738.39196119225</v>
      </c>
      <c r="CJ124" s="51">
        <f t="shared" ca="1" si="15"/>
        <v>678738.39196119225</v>
      </c>
      <c r="CK124" s="51">
        <f t="shared" ca="1" si="15"/>
        <v>678738.39196119225</v>
      </c>
      <c r="CM124" s="1">
        <f>VLOOKUP($A124,Auxiliar_OPEX_CustosUnit!$A$4:$BT$129,COLUMN(Auxiliar_OPEX_CustosUnit!S$2),0)</f>
        <v>0</v>
      </c>
      <c r="CN124" s="1">
        <f>VLOOKUP($A124,Auxiliar_OPEX_CustosUnit!$A$4:$BT$129,COLUMN(Auxiliar_OPEX_CustosUnit!T$2),0)</f>
        <v>0</v>
      </c>
      <c r="CO124" s="1">
        <f>VLOOKUP($A124,Auxiliar_OPEX_CustosUnit!$A$4:$BT$129,COLUMN(Auxiliar_OPEX_CustosUnit!U$2),0)</f>
        <v>56561.532663432699</v>
      </c>
      <c r="CP124" s="1">
        <f>VLOOKUP($A124,Auxiliar_OPEX_CustosUnit!$A$4:$BT$129,COLUMN(Auxiliar_OPEX_CustosUnit!V$2),0)</f>
        <v>0</v>
      </c>
      <c r="CQ124" s="1">
        <f>VLOOKUP($A124,Auxiliar_OPEX_CustosUnit!$A$4:$BT$129,COLUMN(Auxiliar_OPEX_CustosUnit!W$2),0)</f>
        <v>0</v>
      </c>
      <c r="CR124" s="1">
        <f>VLOOKUP($A124,Auxiliar_OPEX_CustosUnit!$A$4:$BT$129,COLUMN(Auxiliar_OPEX_CustosUnit!X$2),0)</f>
        <v>0</v>
      </c>
      <c r="CS124" s="1">
        <f>VLOOKUP($A124,Auxiliar_OPEX_CustosUnit!$A$4:$BT$129,COLUMN(Auxiliar_OPEX_CustosUnit!Y$2),0)</f>
        <v>0</v>
      </c>
      <c r="CT124" s="1">
        <f>VLOOKUP($A124,Auxiliar_OPEX_CustosUnit!$A$4:$BT$129,COLUMN(Auxiliar_OPEX_CustosUnit!Z$2),0)</f>
        <v>0</v>
      </c>
      <c r="CU124" s="1">
        <f>VLOOKUP($A124,Auxiliar_OPEX_CustosUnit!$A$4:$BT$129,COLUMN(Auxiliar_OPEX_CustosUnit!AA$2),0)</f>
        <v>0</v>
      </c>
      <c r="CV124" s="1">
        <f>VLOOKUP($A124,Auxiliar_OPEX_CustosUnit!$A$4:$BT$129,COLUMN(Auxiliar_OPEX_CustosUnit!AB$2),0)</f>
        <v>0</v>
      </c>
      <c r="CW124" s="1">
        <f>VLOOKUP($A124,Auxiliar_OPEX_CustosUnit!$A$4:$BT$129,COLUMN(Auxiliar_OPEX_CustosUnit!AC$2),0)</f>
        <v>0</v>
      </c>
      <c r="CX124" s="1">
        <f>VLOOKUP($A124,Auxiliar_OPEX_CustosUnit!$A$4:$BT$129,COLUMN(Auxiliar_OPEX_CustosUnit!AD$2),0)</f>
        <v>0</v>
      </c>
      <c r="CY124" s="1">
        <f>VLOOKUP($A124,Auxiliar_OPEX_CustosUnit!$A$4:$BT$129,COLUMN(Auxiliar_OPEX_CustosUnit!AE$2),0)</f>
        <v>0</v>
      </c>
      <c r="CZ124" s="1">
        <f>VLOOKUP($A124,Auxiliar_OPEX_CustosUnit!$A$4:$BT$129,COLUMN(Auxiliar_OPEX_CustosUnit!AF$2),0)</f>
        <v>0</v>
      </c>
      <c r="DA124" s="1">
        <f>VLOOKUP($A124,Auxiliar_OPEX_CustosUnit!$A$4:$BT$129,COLUMN(Auxiliar_OPEX_CustosUnit!AG$2),0)</f>
        <v>0</v>
      </c>
      <c r="DB124" s="1">
        <f>VLOOKUP($A124,Auxiliar_OPEX_CustosUnit!$A$4:$BT$129,COLUMN(Auxiliar_OPEX_CustosUnit!AH$2),0)</f>
        <v>0</v>
      </c>
      <c r="DC124" s="1">
        <f>VLOOKUP($A124,Auxiliar_OPEX_CustosUnit!$A$4:$BT$129,COLUMN(Auxiliar_OPEX_CustosUnit!AI$2),0)</f>
        <v>0</v>
      </c>
      <c r="DD124" s="1">
        <f>VLOOKUP($A124,Auxiliar_OPEX_CustosUnit!$A$4:$BT$129,COLUMN(Auxiliar_OPEX_CustosUnit!AJ$2),0)</f>
        <v>0</v>
      </c>
    </row>
    <row r="125" spans="1:108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0</v>
      </c>
      <c r="E125" s="51">
        <f ca="1">SUMPRODUCT($CM125:$DD125,INDIRECT(ADDRESS(E$2,$DH$2)):INDIRECT(ADDRESS(E$2,$DY$2)))</f>
        <v>0</v>
      </c>
      <c r="F125" s="51">
        <f ca="1">SUMPRODUCT($CM125:$DD125,INDIRECT(ADDRESS(F$2,$DH$2)):INDIRECT(ADDRESS(F$2,$DY$2)))</f>
        <v>0</v>
      </c>
      <c r="G125" s="51">
        <f ca="1">SUMPRODUCT($CM125:$DD125,INDIRECT(ADDRESS(G$2,$DH$2)):INDIRECT(ADDRESS(G$2,$DY$2)))</f>
        <v>0</v>
      </c>
      <c r="H125" s="51">
        <f ca="1">SUMPRODUCT($CM125:$DD125,INDIRECT(ADDRESS(H$2,$DH$2)):INDIRECT(ADDRESS(H$2,$DY$2)))</f>
        <v>0</v>
      </c>
      <c r="I125" s="51">
        <f ca="1">SUMPRODUCT($CM125:$DD125,INDIRECT(ADDRESS(I$2,$DH$2)):INDIRECT(ADDRESS(I$2,$DY$2)))</f>
        <v>0</v>
      </c>
      <c r="J125" s="51">
        <f ca="1">SUMPRODUCT($CM125:$DD125,INDIRECT(ADDRESS(J$2,$DH$2)):INDIRECT(ADDRESS(J$2,$DY$2)))</f>
        <v>0</v>
      </c>
      <c r="K125" s="51">
        <f ca="1">SUMPRODUCT($CM125:$DD125,INDIRECT(ADDRESS(K$2,$DH$2)):INDIRECT(ADDRESS(K$2,$DY$2)))</f>
        <v>0</v>
      </c>
      <c r="L125" s="51">
        <f ca="1">SUMPRODUCT($CM125:$DD125,INDIRECT(ADDRESS(L$2,$DH$2)):INDIRECT(ADDRESS(L$2,$DY$2)))</f>
        <v>0</v>
      </c>
      <c r="M125" s="51">
        <f ca="1">SUMPRODUCT($CM125:$DD125,INDIRECT(ADDRESS(M$2,$DH$2)):INDIRECT(ADDRESS(M$2,$DY$2)))</f>
        <v>0</v>
      </c>
      <c r="N125" s="51">
        <f ca="1">SUMPRODUCT($CM125:$DD125,INDIRECT(ADDRESS(N$2,$DH$2)):INDIRECT(ADDRESS(N$2,$DY$2)))</f>
        <v>0</v>
      </c>
      <c r="O125" s="51">
        <f ca="1">SUMPRODUCT($CM125:$DD125,INDIRECT(ADDRESS(O$2,$DH$2)):INDIRECT(ADDRESS(O$2,$DY$2)))</f>
        <v>0</v>
      </c>
      <c r="P125" s="51">
        <f ca="1">SUMPRODUCT($CM125:$DD125,INDIRECT(ADDRESS(P$2,$DH$2)):INDIRECT(ADDRESS(P$2,$DY$2)))</f>
        <v>0</v>
      </c>
      <c r="Q125" s="51">
        <f ca="1">SUMPRODUCT($CM125:$DD125,INDIRECT(ADDRESS(Q$2,$DH$2)):INDIRECT(ADDRESS(Q$2,$DY$2)))</f>
        <v>0</v>
      </c>
      <c r="R125" s="51">
        <f ca="1">SUMPRODUCT($CM125:$DD125,INDIRECT(ADDRESS(R$2,$DH$2)):INDIRECT(ADDRESS(R$2,$DY$2)))</f>
        <v>0</v>
      </c>
      <c r="S125" s="51">
        <f ca="1">SUMPRODUCT($CM125:$DD125,INDIRECT(ADDRESS(S$2,$DH$2)):INDIRECT(ADDRESS(S$2,$DY$2)))</f>
        <v>0</v>
      </c>
      <c r="T125" s="51">
        <f ca="1">SUMPRODUCT($CM125:$DD125,INDIRECT(ADDRESS(T$2,$DH$2)):INDIRECT(ADDRESS(T$2,$DY$2)))</f>
        <v>0</v>
      </c>
      <c r="U125" s="51">
        <f ca="1">SUMPRODUCT($CM125:$DD125,INDIRECT(ADDRESS(U$2,$DH$2)):INDIRECT(ADDRESS(U$2,$DY$2)))</f>
        <v>0</v>
      </c>
      <c r="V125" s="51">
        <f ca="1">SUMPRODUCT($CM125:$DD125,INDIRECT(ADDRESS(V$2,$DH$2)):INDIRECT(ADDRESS(V$2,$DY$2)))</f>
        <v>0</v>
      </c>
      <c r="W125" s="51">
        <f ca="1">SUMPRODUCT($CM125:$DD125,INDIRECT(ADDRESS(W$2,$DH$2)):INDIRECT(ADDRESS(W$2,$DY$2)))</f>
        <v>0</v>
      </c>
      <c r="X125" s="51">
        <f ca="1">SUMPRODUCT($CM125:$DD125,INDIRECT(ADDRESS(X$2,$DH$2)):INDIRECT(ADDRESS(X$2,$DY$2)))</f>
        <v>0</v>
      </c>
      <c r="Y125" s="51">
        <f ca="1">SUMPRODUCT($CM125:$DD125,INDIRECT(ADDRESS(Y$2,$DH$2)):INDIRECT(ADDRESS(Y$2,$DY$2)))</f>
        <v>0</v>
      </c>
      <c r="Z125" s="51">
        <f ca="1">SUMPRODUCT($CM125:$DD125,INDIRECT(ADDRESS(Z$2,$DH$2)):INDIRECT(ADDRESS(Z$2,$DY$2)))</f>
        <v>0</v>
      </c>
      <c r="AA125" s="51">
        <f ca="1">SUMPRODUCT($CM125:$DD125,INDIRECT(ADDRESS(AA$2,$DH$2)):INDIRECT(ADDRESS(AA$2,$DY$2)))</f>
        <v>0</v>
      </c>
      <c r="AB125" s="51">
        <f ca="1">SUMPRODUCT($CM125:$DD125,INDIRECT(ADDRESS(AB$2,$DH$2)):INDIRECT(ADDRESS(AB$2,$DY$2)))</f>
        <v>0</v>
      </c>
      <c r="AC125" s="51">
        <f ca="1">SUMPRODUCT($CM125:$DD125,INDIRECT(ADDRESS(AC$2,$DH$2)):INDIRECT(ADDRESS(AC$2,$DY$2)))</f>
        <v>0</v>
      </c>
      <c r="AD125" s="51">
        <f ca="1">SUMPRODUCT($CM125:$DD125,INDIRECT(ADDRESS(AD$2,$DH$2)):INDIRECT(ADDRESS(AD$2,$DY$2)))</f>
        <v>0</v>
      </c>
      <c r="AE125" s="51">
        <f ca="1">SUMPRODUCT($CM125:$DD125,INDIRECT(ADDRESS(AE$2,$DH$2)):INDIRECT(ADDRESS(AE$2,$DY$2)))</f>
        <v>0</v>
      </c>
      <c r="AF125" s="51">
        <f ca="1">SUMPRODUCT($CM125:$DD125,INDIRECT(ADDRESS(AF$2,$DH$2)):INDIRECT(ADDRESS(AF$2,$DY$2)))</f>
        <v>0</v>
      </c>
      <c r="AG125" s="51">
        <f ca="1">SUMPRODUCT($CM125:$DD125,INDIRECT(ADDRESS(AG$2,$DH$2)):INDIRECT(ADDRESS(AG$2,$DY$2)))</f>
        <v>0</v>
      </c>
      <c r="AH125" s="51">
        <f ca="1">SUMPRODUCT($CM125:$DD125,INDIRECT(ADDRESS(AH$2,$DH$2)):INDIRECT(ADDRESS(AH$2,$DY$2)))</f>
        <v>0</v>
      </c>
      <c r="AI125" s="51">
        <f ca="1">SUMPRODUCT($CM125:$DD125,INDIRECT(ADDRESS(AI$2,$DH$2)):INDIRECT(ADDRESS(AI$2,$DY$2)))</f>
        <v>0</v>
      </c>
      <c r="AJ125" s="51">
        <f ca="1">SUMPRODUCT($CM125:$DD125,INDIRECT(ADDRESS(AJ$2,$DH$2)):INDIRECT(ADDRESS(AJ$2,$DY$2)))</f>
        <v>0</v>
      </c>
      <c r="AK125" s="51">
        <f ca="1">SUMPRODUCT($CM125:$DD125,INDIRECT(ADDRESS(AK$2,$DH$2)):INDIRECT(ADDRESS(AK$2,$DY$2)))</f>
        <v>0</v>
      </c>
      <c r="AL125" s="51">
        <f ca="1">SUMPRODUCT($CM125:$DD125,INDIRECT(ADDRESS(AL$2,$DH$2)):INDIRECT(ADDRESS(AL$2,$DY$2)))</f>
        <v>0</v>
      </c>
      <c r="AM125" s="51">
        <f ca="1">SUMPRODUCT($CM125:$DD125,INDIRECT(ADDRESS(AM$2,$DH$2)):INDIRECT(ADDRESS(AM$2,$DY$2)))</f>
        <v>0</v>
      </c>
      <c r="AN125" s="51">
        <f ca="1">SUMPRODUCT($CM125:$DD125,INDIRECT(ADDRESS(AN$2,$DH$2)):INDIRECT(ADDRESS(AN$2,$DY$2)))</f>
        <v>0</v>
      </c>
      <c r="AO125" s="51">
        <f ca="1">SUMPRODUCT($CM125:$DD125,INDIRECT(ADDRESS(AO$2,$DH$2)):INDIRECT(ADDRESS(AO$2,$DY$2)))</f>
        <v>0</v>
      </c>
      <c r="AP125" s="51">
        <f ca="1">SUMPRODUCT($CM125:$DD125,INDIRECT(ADDRESS(AP$2,$DH$2)):INDIRECT(ADDRESS(AP$2,$DY$2)))</f>
        <v>0</v>
      </c>
      <c r="AQ125" s="51">
        <f ca="1">SUMPRODUCT($CM125:$DD125,INDIRECT(ADDRESS(AQ$2,$DH$2)):INDIRECT(ADDRESS(AQ$2,$DY$2)))</f>
        <v>0</v>
      </c>
      <c r="AR125" s="51">
        <f ca="1">SUMPRODUCT($CM125:$DD125,INDIRECT(ADDRESS(AR$2,$DH$2)):INDIRECT(ADDRESS(AR$2,$DY$2)))</f>
        <v>0</v>
      </c>
      <c r="AS125" s="51">
        <f ca="1">SUMPRODUCT($CM125:$DD125,INDIRECT(ADDRESS(AS$2,$DH$2)):INDIRECT(ADDRESS(AS$2,$DY$2)))</f>
        <v>0</v>
      </c>
      <c r="AT125" s="51">
        <f ca="1">SUMPRODUCT($CM125:$DD125,INDIRECT(ADDRESS(AT$2,$DH$2)):INDIRECT(ADDRESS(AT$2,$DY$2)))</f>
        <v>0</v>
      </c>
      <c r="AU125" s="51">
        <f ca="1">SUMPRODUCT($CM125:$DD125,INDIRECT(ADDRESS(AU$2,$DH$2)):INDIRECT(ADDRESS(AU$2,$DY$2)))</f>
        <v>0</v>
      </c>
      <c r="AV125" s="51">
        <f ca="1">SUMPRODUCT($CM125:$DD125,INDIRECT(ADDRESS(AV$2,$DH$2)):INDIRECT(ADDRESS(AV$2,$DY$2)))</f>
        <v>0</v>
      </c>
      <c r="AW125" s="51">
        <f ca="1">SUMPRODUCT($CM125:$DD125,INDIRECT(ADDRESS(AW$2,$DH$2)):INDIRECT(ADDRESS(AW$2,$DY$2)))</f>
        <v>0</v>
      </c>
      <c r="AX125" s="51">
        <f ca="1">SUMPRODUCT($CM125:$DD125,INDIRECT(ADDRESS(AX$2,$DH$2)):INDIRECT(ADDRESS(AX$2,$DY$2)))</f>
        <v>0</v>
      </c>
      <c r="AY125" s="51">
        <f ca="1">SUMPRODUCT($CM125:$DD125,INDIRECT(ADDRESS(AY$2,$DH$2)):INDIRECT(ADDRESS(AY$2,$DY$2)))</f>
        <v>0</v>
      </c>
      <c r="AZ125" s="51">
        <f ca="1">SUMPRODUCT($CM125:$DD125,INDIRECT(ADDRESS(AZ$2,$DH$2)):INDIRECT(ADDRESS(AZ$2,$DY$2)))</f>
        <v>0</v>
      </c>
      <c r="BA125" s="51">
        <f ca="1">SUMPRODUCT($CM125:$DD125,INDIRECT(ADDRESS(BA$2,$DH$2)):INDIRECT(ADDRESS(BA$2,$DY$2)))</f>
        <v>0</v>
      </c>
      <c r="BB125" s="51">
        <f ca="1">SUMPRODUCT($CM125:$DD125,INDIRECT(ADDRESS(BB$2,$DH$2)):INDIRECT(ADDRESS(BB$2,$DY$2)))</f>
        <v>0</v>
      </c>
      <c r="BC125" s="51">
        <f ca="1">SUMPRODUCT($CM125:$DD125,INDIRECT(ADDRESS(BC$2,$DH$2)):INDIRECT(ADDRESS(BC$2,$DY$2)))</f>
        <v>0</v>
      </c>
      <c r="BD125" s="51">
        <f ca="1">SUMPRODUCT($CM125:$DD125,INDIRECT(ADDRESS(BD$2,$DH$2)):INDIRECT(ADDRESS(BD$2,$DY$2)))</f>
        <v>0</v>
      </c>
      <c r="BE125" s="51">
        <f ca="1">SUMPRODUCT($CM125:$DD125,INDIRECT(ADDRESS(BE$2,$DH$2)):INDIRECT(ADDRESS(BE$2,$DY$2)))</f>
        <v>0</v>
      </c>
      <c r="BF125" s="51">
        <f ca="1">SUMPRODUCT($CM125:$DD125,INDIRECT(ADDRESS(BF$2,$DH$2)):INDIRECT(ADDRESS(BF$2,$DY$2)))</f>
        <v>0</v>
      </c>
      <c r="BG125" s="51">
        <f ca="1">SUMPRODUCT($CM125:$DD125,INDIRECT(ADDRESS(BG$2,$DH$2)):INDIRECT(ADDRESS(BG$2,$DY$2)))</f>
        <v>0</v>
      </c>
      <c r="BH125" s="51">
        <f ca="1">SUMPRODUCT($CM125:$DD125,INDIRECT(ADDRESS(BH$2,$DH$2)):INDIRECT(ADDRESS(BH$2,$DY$2)))</f>
        <v>0</v>
      </c>
      <c r="BI125" s="51">
        <f ca="1">SUMPRODUCT($CM125:$DD125,INDIRECT(ADDRESS(BI$2,$DH$2)):INDIRECT(ADDRESS(BI$2,$DY$2)))</f>
        <v>0</v>
      </c>
      <c r="BJ125" s="51">
        <f ca="1">SUMPRODUCT($CM125:$DD125,INDIRECT(ADDRESS(BJ$2,$DH$2)):INDIRECT(ADDRESS(BJ$2,$DY$2)))</f>
        <v>0</v>
      </c>
      <c r="BK125" s="51">
        <f ca="1">SUMPRODUCT($CM125:$DD125,INDIRECT(ADDRESS(BK$2,$DH$2)):INDIRECT(ADDRESS(BK$2,$DY$2)))</f>
        <v>0</v>
      </c>
      <c r="BL125" s="51">
        <f ca="1">SUMPRODUCT($CM125:$DD125,INDIRECT(ADDRESS(BL$2,$DH$2)):INDIRECT(ADDRESS(BL$2,$DY$2)))</f>
        <v>0</v>
      </c>
      <c r="BM125" s="51">
        <f ca="1">SUMPRODUCT($CM125:$DD125,INDIRECT(ADDRESS(BM$2,$DH$2)):INDIRECT(ADDRESS(BM$2,$DY$2)))</f>
        <v>0</v>
      </c>
      <c r="BN125" s="51">
        <f ca="1">SUMPRODUCT($CM125:$DD125,INDIRECT(ADDRESS(BN$2,$DH$2)):INDIRECT(ADDRESS(BN$2,$DY$2)))</f>
        <v>0</v>
      </c>
      <c r="BO125" s="51">
        <f ca="1">SUMPRODUCT($CM125:$DD125,INDIRECT(ADDRESS(BO$2,$DH$2)):INDIRECT(ADDRESS(BO$2,$DY$2)))</f>
        <v>0</v>
      </c>
      <c r="BP125" s="51">
        <f ca="1">SUMPRODUCT($CM125:$DD125,INDIRECT(ADDRESS(BP$2,$DH$2)):INDIRECT(ADDRESS(BP$2,$DY$2)))</f>
        <v>0</v>
      </c>
      <c r="BQ125" s="51">
        <f ca="1">SUMPRODUCT($CM125:$DD125,INDIRECT(ADDRESS(BQ$2,$DH$2)):INDIRECT(ADDRESS(BQ$2,$DY$2)))</f>
        <v>0</v>
      </c>
      <c r="BR125" s="51">
        <f ca="1">SUMPRODUCT($CM125:$DD125,INDIRECT(ADDRESS(BR$2,$DH$2)):INDIRECT(ADDRESS(BR$2,$DY$2)))</f>
        <v>0</v>
      </c>
      <c r="BS125" s="51">
        <f ca="1">SUMPRODUCT($CM125:$DD125,INDIRECT(ADDRESS(BS$2,$DH$2)):INDIRECT(ADDRESS(BS$2,$DY$2)))</f>
        <v>0</v>
      </c>
      <c r="BT125" s="51">
        <f ca="1">SUMPRODUCT($CM125:$DD125,INDIRECT(ADDRESS(BT$2,$DH$2)):INDIRECT(ADDRESS(BT$2,$DY$2)))</f>
        <v>0</v>
      </c>
      <c r="BU125" s="51">
        <f ca="1">SUMPRODUCT($CM125:$DD125,INDIRECT(ADDRESS(BU$2,$DH$2)):INDIRECT(ADDRESS(BU$2,$DY$2)))</f>
        <v>0</v>
      </c>
      <c r="BV125" s="51">
        <f ca="1">SUMPRODUCT($CM125:$DD125,INDIRECT(ADDRESS(BV$2,$DH$2)):INDIRECT(ADDRESS(BV$2,$DY$2)))</f>
        <v>0</v>
      </c>
      <c r="BW125" s="51">
        <f ca="1">SUMPRODUCT($CM125:$DD125,INDIRECT(ADDRESS(BW$2,$DH$2)):INDIRECT(ADDRESS(BW$2,$DY$2)))</f>
        <v>0</v>
      </c>
      <c r="BX125" s="51">
        <f ca="1">SUMPRODUCT($CM125:$DD125,INDIRECT(ADDRESS(BX$2,$DH$2)):INDIRECT(ADDRESS(BX$2,$DY$2)))</f>
        <v>0</v>
      </c>
      <c r="BY125" s="51">
        <f ca="1">SUMPRODUCT($CM125:$DD125,INDIRECT(ADDRESS(BY$2,$DH$2)):INDIRECT(ADDRESS(BY$2,$DY$2)))</f>
        <v>0</v>
      </c>
      <c r="BZ125" s="51">
        <f ca="1">SUMPRODUCT($CM125:$DD125,INDIRECT(ADDRESS(BZ$2,$DH$2)):INDIRECT(ADDRESS(BZ$2,$DY$2)))</f>
        <v>0</v>
      </c>
      <c r="CA125" s="51">
        <f ca="1">SUMPRODUCT($CM125:$DD125,INDIRECT(ADDRESS(CA$2,$DH$2)):INDIRECT(ADDRESS(CA$2,$DY$2)))</f>
        <v>0</v>
      </c>
      <c r="CB125" s="51">
        <f ca="1">SUMPRODUCT($CM125:$DD125,INDIRECT(ADDRESS(CB$2,$DH$2)):INDIRECT(ADDRESS(CB$2,$DY$2)))</f>
        <v>0</v>
      </c>
      <c r="CC125" s="51">
        <f ca="1">SUMPRODUCT($CM125:$DD125,INDIRECT(ADDRESS(CC$2,$DH$2)):INDIRECT(ADDRESS(CC$2,$DY$2)))</f>
        <v>0</v>
      </c>
      <c r="CD125" s="51">
        <f ca="1">SUMPRODUCT($CM125:$DD125,INDIRECT(ADDRESS(CD$2,$DH$2)):INDIRECT(ADDRESS(CD$2,$DY$2)))</f>
        <v>0</v>
      </c>
      <c r="CF125" s="51">
        <f t="shared" ca="1" si="15"/>
        <v>0</v>
      </c>
      <c r="CG125" s="51">
        <f t="shared" ca="1" si="15"/>
        <v>0</v>
      </c>
      <c r="CH125" s="51">
        <f t="shared" ca="1" si="15"/>
        <v>0</v>
      </c>
      <c r="CI125" s="51">
        <f t="shared" ca="1" si="15"/>
        <v>0</v>
      </c>
      <c r="CJ125" s="51">
        <f t="shared" ca="1" si="15"/>
        <v>0</v>
      </c>
      <c r="CK125" s="51">
        <f t="shared" ca="1" si="15"/>
        <v>0</v>
      </c>
      <c r="CM125" s="1">
        <f>VLOOKUP($A125,Auxiliar_OPEX_CustosUnit!$A$4:$BT$129,COLUMN(Auxiliar_OPEX_CustosUnit!S$2),0)</f>
        <v>0</v>
      </c>
      <c r="CN125" s="1">
        <f>VLOOKUP($A125,Auxiliar_OPEX_CustosUnit!$A$4:$BT$129,COLUMN(Auxiliar_OPEX_CustosUnit!T$2),0)</f>
        <v>0</v>
      </c>
      <c r="CO125" s="1">
        <f>VLOOKUP($A125,Auxiliar_OPEX_CustosUnit!$A$4:$BT$129,COLUMN(Auxiliar_OPEX_CustosUnit!U$2),0)</f>
        <v>0</v>
      </c>
      <c r="CP125" s="1">
        <f>VLOOKUP($A125,Auxiliar_OPEX_CustosUnit!$A$4:$BT$129,COLUMN(Auxiliar_OPEX_CustosUnit!V$2),0)</f>
        <v>0</v>
      </c>
      <c r="CQ125" s="1">
        <f>VLOOKUP($A125,Auxiliar_OPEX_CustosUnit!$A$4:$BT$129,COLUMN(Auxiliar_OPEX_CustosUnit!W$2),0)</f>
        <v>0</v>
      </c>
      <c r="CR125" s="1">
        <f>VLOOKUP($A125,Auxiliar_OPEX_CustosUnit!$A$4:$BT$129,COLUMN(Auxiliar_OPEX_CustosUnit!X$2),0)</f>
        <v>0</v>
      </c>
      <c r="CS125" s="1">
        <f>VLOOKUP($A125,Auxiliar_OPEX_CustosUnit!$A$4:$BT$129,COLUMN(Auxiliar_OPEX_CustosUnit!Y$2),0)</f>
        <v>0</v>
      </c>
      <c r="CT125" s="1">
        <f>VLOOKUP($A125,Auxiliar_OPEX_CustosUnit!$A$4:$BT$129,COLUMN(Auxiliar_OPEX_CustosUnit!Z$2),0)</f>
        <v>0</v>
      </c>
      <c r="CU125" s="1">
        <f>VLOOKUP($A125,Auxiliar_OPEX_CustosUnit!$A$4:$BT$129,COLUMN(Auxiliar_OPEX_CustosUnit!AA$2),0)</f>
        <v>0</v>
      </c>
      <c r="CV125" s="1">
        <f>VLOOKUP($A125,Auxiliar_OPEX_CustosUnit!$A$4:$BT$129,COLUMN(Auxiliar_OPEX_CustosUnit!AB$2),0)</f>
        <v>0</v>
      </c>
      <c r="CW125" s="1">
        <f>VLOOKUP($A125,Auxiliar_OPEX_CustosUnit!$A$4:$BT$129,COLUMN(Auxiliar_OPEX_CustosUnit!AC$2),0)</f>
        <v>0</v>
      </c>
      <c r="CX125" s="1">
        <f>VLOOKUP($A125,Auxiliar_OPEX_CustosUnit!$A$4:$BT$129,COLUMN(Auxiliar_OPEX_CustosUnit!AD$2),0)</f>
        <v>0</v>
      </c>
      <c r="CY125" s="1">
        <f>VLOOKUP($A125,Auxiliar_OPEX_CustosUnit!$A$4:$BT$129,COLUMN(Auxiliar_OPEX_CustosUnit!AE$2),0)</f>
        <v>0</v>
      </c>
      <c r="CZ125" s="1">
        <f>VLOOKUP($A125,Auxiliar_OPEX_CustosUnit!$A$4:$BT$129,COLUMN(Auxiliar_OPEX_CustosUnit!AF$2),0)</f>
        <v>0</v>
      </c>
      <c r="DA125" s="1">
        <f>VLOOKUP($A125,Auxiliar_OPEX_CustosUnit!$A$4:$BT$129,COLUMN(Auxiliar_OPEX_CustosUnit!AG$2),0)</f>
        <v>0</v>
      </c>
      <c r="DB125" s="1">
        <f>VLOOKUP($A125,Auxiliar_OPEX_CustosUnit!$A$4:$BT$129,COLUMN(Auxiliar_OPEX_CustosUnit!AH$2),0)</f>
        <v>0</v>
      </c>
      <c r="DC125" s="1">
        <f>VLOOKUP($A125,Auxiliar_OPEX_CustosUnit!$A$4:$BT$129,COLUMN(Auxiliar_OPEX_CustosUnit!AI$2),0)</f>
        <v>0</v>
      </c>
      <c r="DD125" s="1">
        <f>VLOOKUP($A125,Auxiliar_OPEX_CustosUnit!$A$4:$BT$129,COLUMN(Auxiliar_OPEX_CustosUnit!AJ$2),0)</f>
        <v>0</v>
      </c>
    </row>
    <row r="126" spans="1:108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15.533510635920299</v>
      </c>
      <c r="E126" s="51">
        <f ca="1">SUMPRODUCT($CM126:$DD126,INDIRECT(ADDRESS(E$2,$DH$2)):INDIRECT(ADDRESS(E$2,$DY$2)))</f>
        <v>15.533510635920299</v>
      </c>
      <c r="F126" s="51">
        <f ca="1">SUMPRODUCT($CM126:$DD126,INDIRECT(ADDRESS(F$2,$DH$2)):INDIRECT(ADDRESS(F$2,$DY$2)))</f>
        <v>15.533510635920299</v>
      </c>
      <c r="G126" s="51">
        <f ca="1">SUMPRODUCT($CM126:$DD126,INDIRECT(ADDRESS(G$2,$DH$2)):INDIRECT(ADDRESS(G$2,$DY$2)))</f>
        <v>15.533510635920299</v>
      </c>
      <c r="H126" s="51">
        <f ca="1">SUMPRODUCT($CM126:$DD126,INDIRECT(ADDRESS(H$2,$DH$2)):INDIRECT(ADDRESS(H$2,$DY$2)))</f>
        <v>15.533510635920299</v>
      </c>
      <c r="I126" s="51">
        <f ca="1">SUMPRODUCT($CM126:$DD126,INDIRECT(ADDRESS(I$2,$DH$2)):INDIRECT(ADDRESS(I$2,$DY$2)))</f>
        <v>15.533510635920299</v>
      </c>
      <c r="J126" s="51">
        <f ca="1">SUMPRODUCT($CM126:$DD126,INDIRECT(ADDRESS(J$2,$DH$2)):INDIRECT(ADDRESS(J$2,$DY$2)))</f>
        <v>15.533510635920299</v>
      </c>
      <c r="K126" s="51">
        <f ca="1">SUMPRODUCT($CM126:$DD126,INDIRECT(ADDRESS(K$2,$DH$2)):INDIRECT(ADDRESS(K$2,$DY$2)))</f>
        <v>15.533510635920299</v>
      </c>
      <c r="L126" s="51">
        <f ca="1">SUMPRODUCT($CM126:$DD126,INDIRECT(ADDRESS(L$2,$DH$2)):INDIRECT(ADDRESS(L$2,$DY$2)))</f>
        <v>15.533510635920299</v>
      </c>
      <c r="M126" s="51">
        <f ca="1">SUMPRODUCT($CM126:$DD126,INDIRECT(ADDRESS(M$2,$DH$2)):INDIRECT(ADDRESS(M$2,$DY$2)))</f>
        <v>15.533510635920299</v>
      </c>
      <c r="N126" s="51">
        <f ca="1">SUMPRODUCT($CM126:$DD126,INDIRECT(ADDRESS(N$2,$DH$2)):INDIRECT(ADDRESS(N$2,$DY$2)))</f>
        <v>15.533510635920299</v>
      </c>
      <c r="O126" s="51">
        <f ca="1">SUMPRODUCT($CM126:$DD126,INDIRECT(ADDRESS(O$2,$DH$2)):INDIRECT(ADDRESS(O$2,$DY$2)))</f>
        <v>15.533510635920299</v>
      </c>
      <c r="P126" s="51">
        <f ca="1">SUMPRODUCT($CM126:$DD126,INDIRECT(ADDRESS(P$2,$DH$2)):INDIRECT(ADDRESS(P$2,$DY$2)))</f>
        <v>15.533510635920299</v>
      </c>
      <c r="Q126" s="51">
        <f ca="1">SUMPRODUCT($CM126:$DD126,INDIRECT(ADDRESS(Q$2,$DH$2)):INDIRECT(ADDRESS(Q$2,$DY$2)))</f>
        <v>15.533510635920299</v>
      </c>
      <c r="R126" s="51">
        <f ca="1">SUMPRODUCT($CM126:$DD126,INDIRECT(ADDRESS(R$2,$DH$2)):INDIRECT(ADDRESS(R$2,$DY$2)))</f>
        <v>15.533510635920299</v>
      </c>
      <c r="S126" s="51">
        <f ca="1">SUMPRODUCT($CM126:$DD126,INDIRECT(ADDRESS(S$2,$DH$2)):INDIRECT(ADDRESS(S$2,$DY$2)))</f>
        <v>15.533510635920299</v>
      </c>
      <c r="T126" s="51">
        <f ca="1">SUMPRODUCT($CM126:$DD126,INDIRECT(ADDRESS(T$2,$DH$2)):INDIRECT(ADDRESS(T$2,$DY$2)))</f>
        <v>15.533510635920299</v>
      </c>
      <c r="U126" s="51">
        <f ca="1">SUMPRODUCT($CM126:$DD126,INDIRECT(ADDRESS(U$2,$DH$2)):INDIRECT(ADDRESS(U$2,$DY$2)))</f>
        <v>15.533510635920299</v>
      </c>
      <c r="V126" s="51">
        <f ca="1">SUMPRODUCT($CM126:$DD126,INDIRECT(ADDRESS(V$2,$DH$2)):INDIRECT(ADDRESS(V$2,$DY$2)))</f>
        <v>15.533510635920299</v>
      </c>
      <c r="W126" s="51">
        <f ca="1">SUMPRODUCT($CM126:$DD126,INDIRECT(ADDRESS(W$2,$DH$2)):INDIRECT(ADDRESS(W$2,$DY$2)))</f>
        <v>15.533510635920299</v>
      </c>
      <c r="X126" s="51">
        <f ca="1">SUMPRODUCT($CM126:$DD126,INDIRECT(ADDRESS(X$2,$DH$2)):INDIRECT(ADDRESS(X$2,$DY$2)))</f>
        <v>15.533510635920299</v>
      </c>
      <c r="Y126" s="51">
        <f ca="1">SUMPRODUCT($CM126:$DD126,INDIRECT(ADDRESS(Y$2,$DH$2)):INDIRECT(ADDRESS(Y$2,$DY$2)))</f>
        <v>15.533510635920299</v>
      </c>
      <c r="Z126" s="51">
        <f ca="1">SUMPRODUCT($CM126:$DD126,INDIRECT(ADDRESS(Z$2,$DH$2)):INDIRECT(ADDRESS(Z$2,$DY$2)))</f>
        <v>15.533510635920299</v>
      </c>
      <c r="AA126" s="51">
        <f ca="1">SUMPRODUCT($CM126:$DD126,INDIRECT(ADDRESS(AA$2,$DH$2)):INDIRECT(ADDRESS(AA$2,$DY$2)))</f>
        <v>15.533510635920299</v>
      </c>
      <c r="AB126" s="51">
        <f ca="1">SUMPRODUCT($CM126:$DD126,INDIRECT(ADDRESS(AB$2,$DH$2)):INDIRECT(ADDRESS(AB$2,$DY$2)))</f>
        <v>15.533510635920299</v>
      </c>
      <c r="AC126" s="51">
        <f ca="1">SUMPRODUCT($CM126:$DD126,INDIRECT(ADDRESS(AC$2,$DH$2)):INDIRECT(ADDRESS(AC$2,$DY$2)))</f>
        <v>15.533510635920299</v>
      </c>
      <c r="AD126" s="51">
        <f ca="1">SUMPRODUCT($CM126:$DD126,INDIRECT(ADDRESS(AD$2,$DH$2)):INDIRECT(ADDRESS(AD$2,$DY$2)))</f>
        <v>15.533510635920299</v>
      </c>
      <c r="AE126" s="51">
        <f ca="1">SUMPRODUCT($CM126:$DD126,INDIRECT(ADDRESS(AE$2,$DH$2)):INDIRECT(ADDRESS(AE$2,$DY$2)))</f>
        <v>15.533510635920299</v>
      </c>
      <c r="AF126" s="51">
        <f ca="1">SUMPRODUCT($CM126:$DD126,INDIRECT(ADDRESS(AF$2,$DH$2)):INDIRECT(ADDRESS(AF$2,$DY$2)))</f>
        <v>15.533510635920299</v>
      </c>
      <c r="AG126" s="51">
        <f ca="1">SUMPRODUCT($CM126:$DD126,INDIRECT(ADDRESS(AG$2,$DH$2)):INDIRECT(ADDRESS(AG$2,$DY$2)))</f>
        <v>15.533510635920299</v>
      </c>
      <c r="AH126" s="51">
        <f ca="1">SUMPRODUCT($CM126:$DD126,INDIRECT(ADDRESS(AH$2,$DH$2)):INDIRECT(ADDRESS(AH$2,$DY$2)))</f>
        <v>15.533510635920299</v>
      </c>
      <c r="AI126" s="51">
        <f ca="1">SUMPRODUCT($CM126:$DD126,INDIRECT(ADDRESS(AI$2,$DH$2)):INDIRECT(ADDRESS(AI$2,$DY$2)))</f>
        <v>15.533510635920299</v>
      </c>
      <c r="AJ126" s="51">
        <f ca="1">SUMPRODUCT($CM126:$DD126,INDIRECT(ADDRESS(AJ$2,$DH$2)):INDIRECT(ADDRESS(AJ$2,$DY$2)))</f>
        <v>15.533510635920299</v>
      </c>
      <c r="AK126" s="51">
        <f ca="1">SUMPRODUCT($CM126:$DD126,INDIRECT(ADDRESS(AK$2,$DH$2)):INDIRECT(ADDRESS(AK$2,$DY$2)))</f>
        <v>15.533510635920299</v>
      </c>
      <c r="AL126" s="51">
        <f ca="1">SUMPRODUCT($CM126:$DD126,INDIRECT(ADDRESS(AL$2,$DH$2)):INDIRECT(ADDRESS(AL$2,$DY$2)))</f>
        <v>15.533510635920299</v>
      </c>
      <c r="AM126" s="51">
        <f ca="1">SUMPRODUCT($CM126:$DD126,INDIRECT(ADDRESS(AM$2,$DH$2)):INDIRECT(ADDRESS(AM$2,$DY$2)))</f>
        <v>15.533510635920299</v>
      </c>
      <c r="AN126" s="51">
        <f ca="1">SUMPRODUCT($CM126:$DD126,INDIRECT(ADDRESS(AN$2,$DH$2)):INDIRECT(ADDRESS(AN$2,$DY$2)))</f>
        <v>15.533510635920299</v>
      </c>
      <c r="AO126" s="51">
        <f ca="1">SUMPRODUCT($CM126:$DD126,INDIRECT(ADDRESS(AO$2,$DH$2)):INDIRECT(ADDRESS(AO$2,$DY$2)))</f>
        <v>15.533510635920299</v>
      </c>
      <c r="AP126" s="51">
        <f ca="1">SUMPRODUCT($CM126:$DD126,INDIRECT(ADDRESS(AP$2,$DH$2)):INDIRECT(ADDRESS(AP$2,$DY$2)))</f>
        <v>15.533510635920299</v>
      </c>
      <c r="AQ126" s="51">
        <f ca="1">SUMPRODUCT($CM126:$DD126,INDIRECT(ADDRESS(AQ$2,$DH$2)):INDIRECT(ADDRESS(AQ$2,$DY$2)))</f>
        <v>15.533510635920299</v>
      </c>
      <c r="AR126" s="51">
        <f ca="1">SUMPRODUCT($CM126:$DD126,INDIRECT(ADDRESS(AR$2,$DH$2)):INDIRECT(ADDRESS(AR$2,$DY$2)))</f>
        <v>15.533510635920299</v>
      </c>
      <c r="AS126" s="51">
        <f ca="1">SUMPRODUCT($CM126:$DD126,INDIRECT(ADDRESS(AS$2,$DH$2)):INDIRECT(ADDRESS(AS$2,$DY$2)))</f>
        <v>15.533510635920299</v>
      </c>
      <c r="AT126" s="51">
        <f ca="1">SUMPRODUCT($CM126:$DD126,INDIRECT(ADDRESS(AT$2,$DH$2)):INDIRECT(ADDRESS(AT$2,$DY$2)))</f>
        <v>15.533510635920299</v>
      </c>
      <c r="AU126" s="51">
        <f ca="1">SUMPRODUCT($CM126:$DD126,INDIRECT(ADDRESS(AU$2,$DH$2)):INDIRECT(ADDRESS(AU$2,$DY$2)))</f>
        <v>15.533510635920299</v>
      </c>
      <c r="AV126" s="51">
        <f ca="1">SUMPRODUCT($CM126:$DD126,INDIRECT(ADDRESS(AV$2,$DH$2)):INDIRECT(ADDRESS(AV$2,$DY$2)))</f>
        <v>15.533510635920299</v>
      </c>
      <c r="AW126" s="51">
        <f ca="1">SUMPRODUCT($CM126:$DD126,INDIRECT(ADDRESS(AW$2,$DH$2)):INDIRECT(ADDRESS(AW$2,$DY$2)))</f>
        <v>15.533510635920299</v>
      </c>
      <c r="AX126" s="51">
        <f ca="1">SUMPRODUCT($CM126:$DD126,INDIRECT(ADDRESS(AX$2,$DH$2)):INDIRECT(ADDRESS(AX$2,$DY$2)))</f>
        <v>15.533510635920299</v>
      </c>
      <c r="AY126" s="51">
        <f ca="1">SUMPRODUCT($CM126:$DD126,INDIRECT(ADDRESS(AY$2,$DH$2)):INDIRECT(ADDRESS(AY$2,$DY$2)))</f>
        <v>15.533510635920299</v>
      </c>
      <c r="AZ126" s="51">
        <f ca="1">SUMPRODUCT($CM126:$DD126,INDIRECT(ADDRESS(AZ$2,$DH$2)):INDIRECT(ADDRESS(AZ$2,$DY$2)))</f>
        <v>15.533510635920299</v>
      </c>
      <c r="BA126" s="51">
        <f ca="1">SUMPRODUCT($CM126:$DD126,INDIRECT(ADDRESS(BA$2,$DH$2)):INDIRECT(ADDRESS(BA$2,$DY$2)))</f>
        <v>15.533510635920299</v>
      </c>
      <c r="BB126" s="51">
        <f ca="1">SUMPRODUCT($CM126:$DD126,INDIRECT(ADDRESS(BB$2,$DH$2)):INDIRECT(ADDRESS(BB$2,$DY$2)))</f>
        <v>15.533510635920299</v>
      </c>
      <c r="BC126" s="51">
        <f ca="1">SUMPRODUCT($CM126:$DD126,INDIRECT(ADDRESS(BC$2,$DH$2)):INDIRECT(ADDRESS(BC$2,$DY$2)))</f>
        <v>15.533510635920299</v>
      </c>
      <c r="BD126" s="51">
        <f ca="1">SUMPRODUCT($CM126:$DD126,INDIRECT(ADDRESS(BD$2,$DH$2)):INDIRECT(ADDRESS(BD$2,$DY$2)))</f>
        <v>15.533510635920299</v>
      </c>
      <c r="BE126" s="51">
        <f ca="1">SUMPRODUCT($CM126:$DD126,INDIRECT(ADDRESS(BE$2,$DH$2)):INDIRECT(ADDRESS(BE$2,$DY$2)))</f>
        <v>15.533510635920299</v>
      </c>
      <c r="BF126" s="51">
        <f ca="1">SUMPRODUCT($CM126:$DD126,INDIRECT(ADDRESS(BF$2,$DH$2)):INDIRECT(ADDRESS(BF$2,$DY$2)))</f>
        <v>15.533510635920299</v>
      </c>
      <c r="BG126" s="51">
        <f ca="1">SUMPRODUCT($CM126:$DD126,INDIRECT(ADDRESS(BG$2,$DH$2)):INDIRECT(ADDRESS(BG$2,$DY$2)))</f>
        <v>15.533510635920299</v>
      </c>
      <c r="BH126" s="51">
        <f ca="1">SUMPRODUCT($CM126:$DD126,INDIRECT(ADDRESS(BH$2,$DH$2)):INDIRECT(ADDRESS(BH$2,$DY$2)))</f>
        <v>15.533510635920299</v>
      </c>
      <c r="BI126" s="51">
        <f ca="1">SUMPRODUCT($CM126:$DD126,INDIRECT(ADDRESS(BI$2,$DH$2)):INDIRECT(ADDRESS(BI$2,$DY$2)))</f>
        <v>15.533510635920299</v>
      </c>
      <c r="BJ126" s="51">
        <f ca="1">SUMPRODUCT($CM126:$DD126,INDIRECT(ADDRESS(BJ$2,$DH$2)):INDIRECT(ADDRESS(BJ$2,$DY$2)))</f>
        <v>15.533510635920299</v>
      </c>
      <c r="BK126" s="51">
        <f ca="1">SUMPRODUCT($CM126:$DD126,INDIRECT(ADDRESS(BK$2,$DH$2)):INDIRECT(ADDRESS(BK$2,$DY$2)))</f>
        <v>15.533510635920299</v>
      </c>
      <c r="BL126" s="51">
        <f ca="1">SUMPRODUCT($CM126:$DD126,INDIRECT(ADDRESS(BL$2,$DH$2)):INDIRECT(ADDRESS(BL$2,$DY$2)))</f>
        <v>15.533510635920299</v>
      </c>
      <c r="BM126" s="51">
        <f ca="1">SUMPRODUCT($CM126:$DD126,INDIRECT(ADDRESS(BM$2,$DH$2)):INDIRECT(ADDRESS(BM$2,$DY$2)))</f>
        <v>15.533510635920299</v>
      </c>
      <c r="BN126" s="51">
        <f ca="1">SUMPRODUCT($CM126:$DD126,INDIRECT(ADDRESS(BN$2,$DH$2)):INDIRECT(ADDRESS(BN$2,$DY$2)))</f>
        <v>15.533510635920299</v>
      </c>
      <c r="BO126" s="51">
        <f ca="1">SUMPRODUCT($CM126:$DD126,INDIRECT(ADDRESS(BO$2,$DH$2)):INDIRECT(ADDRESS(BO$2,$DY$2)))</f>
        <v>15.533510635920299</v>
      </c>
      <c r="BP126" s="51">
        <f ca="1">SUMPRODUCT($CM126:$DD126,INDIRECT(ADDRESS(BP$2,$DH$2)):INDIRECT(ADDRESS(BP$2,$DY$2)))</f>
        <v>15.533510635920299</v>
      </c>
      <c r="BQ126" s="51">
        <f ca="1">SUMPRODUCT($CM126:$DD126,INDIRECT(ADDRESS(BQ$2,$DH$2)):INDIRECT(ADDRESS(BQ$2,$DY$2)))</f>
        <v>15.533510635920299</v>
      </c>
      <c r="BR126" s="51">
        <f ca="1">SUMPRODUCT($CM126:$DD126,INDIRECT(ADDRESS(BR$2,$DH$2)):INDIRECT(ADDRESS(BR$2,$DY$2)))</f>
        <v>15.533510635920299</v>
      </c>
      <c r="BS126" s="51">
        <f ca="1">SUMPRODUCT($CM126:$DD126,INDIRECT(ADDRESS(BS$2,$DH$2)):INDIRECT(ADDRESS(BS$2,$DY$2)))</f>
        <v>15.533510635920299</v>
      </c>
      <c r="BT126" s="51">
        <f ca="1">SUMPRODUCT($CM126:$DD126,INDIRECT(ADDRESS(BT$2,$DH$2)):INDIRECT(ADDRESS(BT$2,$DY$2)))</f>
        <v>15.533510635920299</v>
      </c>
      <c r="BU126" s="51">
        <f ca="1">SUMPRODUCT($CM126:$DD126,INDIRECT(ADDRESS(BU$2,$DH$2)):INDIRECT(ADDRESS(BU$2,$DY$2)))</f>
        <v>15.533510635920299</v>
      </c>
      <c r="BV126" s="51">
        <f ca="1">SUMPRODUCT($CM126:$DD126,INDIRECT(ADDRESS(BV$2,$DH$2)):INDIRECT(ADDRESS(BV$2,$DY$2)))</f>
        <v>15.533510635920299</v>
      </c>
      <c r="BW126" s="51">
        <f ca="1">SUMPRODUCT($CM126:$DD126,INDIRECT(ADDRESS(BW$2,$DH$2)):INDIRECT(ADDRESS(BW$2,$DY$2)))</f>
        <v>15.533510635920299</v>
      </c>
      <c r="BX126" s="51">
        <f ca="1">SUMPRODUCT($CM126:$DD126,INDIRECT(ADDRESS(BX$2,$DH$2)):INDIRECT(ADDRESS(BX$2,$DY$2)))</f>
        <v>15.533510635920299</v>
      </c>
      <c r="BY126" s="51">
        <f ca="1">SUMPRODUCT($CM126:$DD126,INDIRECT(ADDRESS(BY$2,$DH$2)):INDIRECT(ADDRESS(BY$2,$DY$2)))</f>
        <v>15.533510635920299</v>
      </c>
      <c r="BZ126" s="51">
        <f ca="1">SUMPRODUCT($CM126:$DD126,INDIRECT(ADDRESS(BZ$2,$DH$2)):INDIRECT(ADDRESS(BZ$2,$DY$2)))</f>
        <v>15.533510635920299</v>
      </c>
      <c r="CA126" s="51">
        <f ca="1">SUMPRODUCT($CM126:$DD126,INDIRECT(ADDRESS(CA$2,$DH$2)):INDIRECT(ADDRESS(CA$2,$DY$2)))</f>
        <v>15.533510635920299</v>
      </c>
      <c r="CB126" s="51">
        <f ca="1">SUMPRODUCT($CM126:$DD126,INDIRECT(ADDRESS(CB$2,$DH$2)):INDIRECT(ADDRESS(CB$2,$DY$2)))</f>
        <v>15.533510635920299</v>
      </c>
      <c r="CC126" s="51">
        <f ca="1">SUMPRODUCT($CM126:$DD126,INDIRECT(ADDRESS(CC$2,$DH$2)):INDIRECT(ADDRESS(CC$2,$DY$2)))</f>
        <v>15.533510635920299</v>
      </c>
      <c r="CD126" s="51">
        <f ca="1">SUMPRODUCT($CM126:$DD126,INDIRECT(ADDRESS(CD$2,$DH$2)):INDIRECT(ADDRESS(CD$2,$DY$2)))</f>
        <v>15.533510635920299</v>
      </c>
      <c r="CF126" s="51">
        <f t="shared" ca="1" si="15"/>
        <v>186.40212763104356</v>
      </c>
      <c r="CG126" s="51">
        <f t="shared" ca="1" si="15"/>
        <v>186.40212763104356</v>
      </c>
      <c r="CH126" s="51">
        <f t="shared" ca="1" si="15"/>
        <v>186.40212763104356</v>
      </c>
      <c r="CI126" s="51">
        <f t="shared" ca="1" si="15"/>
        <v>186.40212763104356</v>
      </c>
      <c r="CJ126" s="51">
        <f t="shared" ca="1" si="15"/>
        <v>186.40212763104356</v>
      </c>
      <c r="CK126" s="51">
        <f t="shared" ca="1" si="15"/>
        <v>186.40212763104356</v>
      </c>
      <c r="CM126" s="1">
        <f>VLOOKUP($A126,Auxiliar_OPEX_CustosUnit!$A$4:$BT$129,COLUMN(Auxiliar_OPEX_CustosUnit!S$2),0)</f>
        <v>0</v>
      </c>
      <c r="CN126" s="1">
        <f>VLOOKUP($A126,Auxiliar_OPEX_CustosUnit!$A$4:$BT$129,COLUMN(Auxiliar_OPEX_CustosUnit!T$2),0)</f>
        <v>0</v>
      </c>
      <c r="CO126" s="1">
        <f>VLOOKUP($A126,Auxiliar_OPEX_CustosUnit!$A$4:$BT$129,COLUMN(Auxiliar_OPEX_CustosUnit!U$2),0)</f>
        <v>15.533510635920299</v>
      </c>
      <c r="CP126" s="1">
        <f>VLOOKUP($A126,Auxiliar_OPEX_CustosUnit!$A$4:$BT$129,COLUMN(Auxiliar_OPEX_CustosUnit!V$2),0)</f>
        <v>0</v>
      </c>
      <c r="CQ126" s="1">
        <f>VLOOKUP($A126,Auxiliar_OPEX_CustosUnit!$A$4:$BT$129,COLUMN(Auxiliar_OPEX_CustosUnit!W$2),0)</f>
        <v>0</v>
      </c>
      <c r="CR126" s="1">
        <f>VLOOKUP($A126,Auxiliar_OPEX_CustosUnit!$A$4:$BT$129,COLUMN(Auxiliar_OPEX_CustosUnit!X$2),0)</f>
        <v>0</v>
      </c>
      <c r="CS126" s="1">
        <f>VLOOKUP($A126,Auxiliar_OPEX_CustosUnit!$A$4:$BT$129,COLUMN(Auxiliar_OPEX_CustosUnit!Y$2),0)</f>
        <v>0</v>
      </c>
      <c r="CT126" s="1">
        <f>VLOOKUP($A126,Auxiliar_OPEX_CustosUnit!$A$4:$BT$129,COLUMN(Auxiliar_OPEX_CustosUnit!Z$2),0)</f>
        <v>0</v>
      </c>
      <c r="CU126" s="1">
        <f>VLOOKUP($A126,Auxiliar_OPEX_CustosUnit!$A$4:$BT$129,COLUMN(Auxiliar_OPEX_CustosUnit!AA$2),0)</f>
        <v>0</v>
      </c>
      <c r="CV126" s="1">
        <f>VLOOKUP($A126,Auxiliar_OPEX_CustosUnit!$A$4:$BT$129,COLUMN(Auxiliar_OPEX_CustosUnit!AB$2),0)</f>
        <v>0</v>
      </c>
      <c r="CW126" s="1">
        <f>VLOOKUP($A126,Auxiliar_OPEX_CustosUnit!$A$4:$BT$129,COLUMN(Auxiliar_OPEX_CustosUnit!AC$2),0)</f>
        <v>0</v>
      </c>
      <c r="CX126" s="1">
        <f>VLOOKUP($A126,Auxiliar_OPEX_CustosUnit!$A$4:$BT$129,COLUMN(Auxiliar_OPEX_CustosUnit!AD$2),0)</f>
        <v>0</v>
      </c>
      <c r="CY126" s="1">
        <f>VLOOKUP($A126,Auxiliar_OPEX_CustosUnit!$A$4:$BT$129,COLUMN(Auxiliar_OPEX_CustosUnit!AE$2),0)</f>
        <v>0</v>
      </c>
      <c r="CZ126" s="1">
        <f>VLOOKUP($A126,Auxiliar_OPEX_CustosUnit!$A$4:$BT$129,COLUMN(Auxiliar_OPEX_CustosUnit!AF$2),0)</f>
        <v>0</v>
      </c>
      <c r="DA126" s="1">
        <f>VLOOKUP($A126,Auxiliar_OPEX_CustosUnit!$A$4:$BT$129,COLUMN(Auxiliar_OPEX_CustosUnit!AG$2),0)</f>
        <v>0</v>
      </c>
      <c r="DB126" s="1">
        <f>VLOOKUP($A126,Auxiliar_OPEX_CustosUnit!$A$4:$BT$129,COLUMN(Auxiliar_OPEX_CustosUnit!AH$2),0)</f>
        <v>0</v>
      </c>
      <c r="DC126" s="1">
        <f>VLOOKUP($A126,Auxiliar_OPEX_CustosUnit!$A$4:$BT$129,COLUMN(Auxiliar_OPEX_CustosUnit!AI$2),0)</f>
        <v>0</v>
      </c>
      <c r="DD126" s="1">
        <f>VLOOKUP($A126,Auxiliar_OPEX_CustosUnit!$A$4:$BT$129,COLUMN(Auxiliar_OPEX_CustosUnit!AJ$2),0)</f>
        <v>0</v>
      </c>
    </row>
    <row r="127" spans="1:108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21.929662074240401</v>
      </c>
      <c r="E127" s="51">
        <f ca="1">SUMPRODUCT($CM127:$DD127,INDIRECT(ADDRESS(E$2,$DH$2)):INDIRECT(ADDRESS(E$2,$DY$2)))</f>
        <v>21.929662074240401</v>
      </c>
      <c r="F127" s="51">
        <f ca="1">SUMPRODUCT($CM127:$DD127,INDIRECT(ADDRESS(F$2,$DH$2)):INDIRECT(ADDRESS(F$2,$DY$2)))</f>
        <v>21.929662074240401</v>
      </c>
      <c r="G127" s="51">
        <f ca="1">SUMPRODUCT($CM127:$DD127,INDIRECT(ADDRESS(G$2,$DH$2)):INDIRECT(ADDRESS(G$2,$DY$2)))</f>
        <v>21.929662074240401</v>
      </c>
      <c r="H127" s="51">
        <f ca="1">SUMPRODUCT($CM127:$DD127,INDIRECT(ADDRESS(H$2,$DH$2)):INDIRECT(ADDRESS(H$2,$DY$2)))</f>
        <v>21.929662074240401</v>
      </c>
      <c r="I127" s="51">
        <f ca="1">SUMPRODUCT($CM127:$DD127,INDIRECT(ADDRESS(I$2,$DH$2)):INDIRECT(ADDRESS(I$2,$DY$2)))</f>
        <v>21.929662074240401</v>
      </c>
      <c r="J127" s="51">
        <f ca="1">SUMPRODUCT($CM127:$DD127,INDIRECT(ADDRESS(J$2,$DH$2)):INDIRECT(ADDRESS(J$2,$DY$2)))</f>
        <v>21.929662074240401</v>
      </c>
      <c r="K127" s="51">
        <f ca="1">SUMPRODUCT($CM127:$DD127,INDIRECT(ADDRESS(K$2,$DH$2)):INDIRECT(ADDRESS(K$2,$DY$2)))</f>
        <v>21.929662074240401</v>
      </c>
      <c r="L127" s="51">
        <f ca="1">SUMPRODUCT($CM127:$DD127,INDIRECT(ADDRESS(L$2,$DH$2)):INDIRECT(ADDRESS(L$2,$DY$2)))</f>
        <v>21.929662074240401</v>
      </c>
      <c r="M127" s="51">
        <f ca="1">SUMPRODUCT($CM127:$DD127,INDIRECT(ADDRESS(M$2,$DH$2)):INDIRECT(ADDRESS(M$2,$DY$2)))</f>
        <v>21.929662074240401</v>
      </c>
      <c r="N127" s="51">
        <f ca="1">SUMPRODUCT($CM127:$DD127,INDIRECT(ADDRESS(N$2,$DH$2)):INDIRECT(ADDRESS(N$2,$DY$2)))</f>
        <v>21.929662074240401</v>
      </c>
      <c r="O127" s="51">
        <f ca="1">SUMPRODUCT($CM127:$DD127,INDIRECT(ADDRESS(O$2,$DH$2)):INDIRECT(ADDRESS(O$2,$DY$2)))</f>
        <v>21.929662074240401</v>
      </c>
      <c r="P127" s="51">
        <f ca="1">SUMPRODUCT($CM127:$DD127,INDIRECT(ADDRESS(P$2,$DH$2)):INDIRECT(ADDRESS(P$2,$DY$2)))</f>
        <v>21.929662074240401</v>
      </c>
      <c r="Q127" s="51">
        <f ca="1">SUMPRODUCT($CM127:$DD127,INDIRECT(ADDRESS(Q$2,$DH$2)):INDIRECT(ADDRESS(Q$2,$DY$2)))</f>
        <v>21.929662074240401</v>
      </c>
      <c r="R127" s="51">
        <f ca="1">SUMPRODUCT($CM127:$DD127,INDIRECT(ADDRESS(R$2,$DH$2)):INDIRECT(ADDRESS(R$2,$DY$2)))</f>
        <v>21.929662074240401</v>
      </c>
      <c r="S127" s="51">
        <f ca="1">SUMPRODUCT($CM127:$DD127,INDIRECT(ADDRESS(S$2,$DH$2)):INDIRECT(ADDRESS(S$2,$DY$2)))</f>
        <v>21.929662074240401</v>
      </c>
      <c r="T127" s="51">
        <f ca="1">SUMPRODUCT($CM127:$DD127,INDIRECT(ADDRESS(T$2,$DH$2)):INDIRECT(ADDRESS(T$2,$DY$2)))</f>
        <v>21.929662074240401</v>
      </c>
      <c r="U127" s="51">
        <f ca="1">SUMPRODUCT($CM127:$DD127,INDIRECT(ADDRESS(U$2,$DH$2)):INDIRECT(ADDRESS(U$2,$DY$2)))</f>
        <v>21.929662074240401</v>
      </c>
      <c r="V127" s="51">
        <f ca="1">SUMPRODUCT($CM127:$DD127,INDIRECT(ADDRESS(V$2,$DH$2)):INDIRECT(ADDRESS(V$2,$DY$2)))</f>
        <v>21.929662074240401</v>
      </c>
      <c r="W127" s="51">
        <f ca="1">SUMPRODUCT($CM127:$DD127,INDIRECT(ADDRESS(W$2,$DH$2)):INDIRECT(ADDRESS(W$2,$DY$2)))</f>
        <v>21.929662074240401</v>
      </c>
      <c r="X127" s="51">
        <f ca="1">SUMPRODUCT($CM127:$DD127,INDIRECT(ADDRESS(X$2,$DH$2)):INDIRECT(ADDRESS(X$2,$DY$2)))</f>
        <v>21.929662074240401</v>
      </c>
      <c r="Y127" s="51">
        <f ca="1">SUMPRODUCT($CM127:$DD127,INDIRECT(ADDRESS(Y$2,$DH$2)):INDIRECT(ADDRESS(Y$2,$DY$2)))</f>
        <v>21.929662074240401</v>
      </c>
      <c r="Z127" s="51">
        <f ca="1">SUMPRODUCT($CM127:$DD127,INDIRECT(ADDRESS(Z$2,$DH$2)):INDIRECT(ADDRESS(Z$2,$DY$2)))</f>
        <v>21.929662074240401</v>
      </c>
      <c r="AA127" s="51">
        <f ca="1">SUMPRODUCT($CM127:$DD127,INDIRECT(ADDRESS(AA$2,$DH$2)):INDIRECT(ADDRESS(AA$2,$DY$2)))</f>
        <v>21.929662074240401</v>
      </c>
      <c r="AB127" s="51">
        <f ca="1">SUMPRODUCT($CM127:$DD127,INDIRECT(ADDRESS(AB$2,$DH$2)):INDIRECT(ADDRESS(AB$2,$DY$2)))</f>
        <v>21.929662074240401</v>
      </c>
      <c r="AC127" s="51">
        <f ca="1">SUMPRODUCT($CM127:$DD127,INDIRECT(ADDRESS(AC$2,$DH$2)):INDIRECT(ADDRESS(AC$2,$DY$2)))</f>
        <v>21.929662074240401</v>
      </c>
      <c r="AD127" s="51">
        <f ca="1">SUMPRODUCT($CM127:$DD127,INDIRECT(ADDRESS(AD$2,$DH$2)):INDIRECT(ADDRESS(AD$2,$DY$2)))</f>
        <v>21.929662074240401</v>
      </c>
      <c r="AE127" s="51">
        <f ca="1">SUMPRODUCT($CM127:$DD127,INDIRECT(ADDRESS(AE$2,$DH$2)):INDIRECT(ADDRESS(AE$2,$DY$2)))</f>
        <v>21.929662074240401</v>
      </c>
      <c r="AF127" s="51">
        <f ca="1">SUMPRODUCT($CM127:$DD127,INDIRECT(ADDRESS(AF$2,$DH$2)):INDIRECT(ADDRESS(AF$2,$DY$2)))</f>
        <v>21.929662074240401</v>
      </c>
      <c r="AG127" s="51">
        <f ca="1">SUMPRODUCT($CM127:$DD127,INDIRECT(ADDRESS(AG$2,$DH$2)):INDIRECT(ADDRESS(AG$2,$DY$2)))</f>
        <v>21.929662074240401</v>
      </c>
      <c r="AH127" s="51">
        <f ca="1">SUMPRODUCT($CM127:$DD127,INDIRECT(ADDRESS(AH$2,$DH$2)):INDIRECT(ADDRESS(AH$2,$DY$2)))</f>
        <v>21.929662074240401</v>
      </c>
      <c r="AI127" s="51">
        <f ca="1">SUMPRODUCT($CM127:$DD127,INDIRECT(ADDRESS(AI$2,$DH$2)):INDIRECT(ADDRESS(AI$2,$DY$2)))</f>
        <v>21.929662074240401</v>
      </c>
      <c r="AJ127" s="51">
        <f ca="1">SUMPRODUCT($CM127:$DD127,INDIRECT(ADDRESS(AJ$2,$DH$2)):INDIRECT(ADDRESS(AJ$2,$DY$2)))</f>
        <v>21.929662074240401</v>
      </c>
      <c r="AK127" s="51">
        <f ca="1">SUMPRODUCT($CM127:$DD127,INDIRECT(ADDRESS(AK$2,$DH$2)):INDIRECT(ADDRESS(AK$2,$DY$2)))</f>
        <v>21.929662074240401</v>
      </c>
      <c r="AL127" s="51">
        <f ca="1">SUMPRODUCT($CM127:$DD127,INDIRECT(ADDRESS(AL$2,$DH$2)):INDIRECT(ADDRESS(AL$2,$DY$2)))</f>
        <v>21.929662074240401</v>
      </c>
      <c r="AM127" s="51">
        <f ca="1">SUMPRODUCT($CM127:$DD127,INDIRECT(ADDRESS(AM$2,$DH$2)):INDIRECT(ADDRESS(AM$2,$DY$2)))</f>
        <v>21.929662074240401</v>
      </c>
      <c r="AN127" s="51">
        <f ca="1">SUMPRODUCT($CM127:$DD127,INDIRECT(ADDRESS(AN$2,$DH$2)):INDIRECT(ADDRESS(AN$2,$DY$2)))</f>
        <v>21.929662074240401</v>
      </c>
      <c r="AO127" s="51">
        <f ca="1">SUMPRODUCT($CM127:$DD127,INDIRECT(ADDRESS(AO$2,$DH$2)):INDIRECT(ADDRESS(AO$2,$DY$2)))</f>
        <v>21.929662074240401</v>
      </c>
      <c r="AP127" s="51">
        <f ca="1">SUMPRODUCT($CM127:$DD127,INDIRECT(ADDRESS(AP$2,$DH$2)):INDIRECT(ADDRESS(AP$2,$DY$2)))</f>
        <v>21.929662074240401</v>
      </c>
      <c r="AQ127" s="51">
        <f ca="1">SUMPRODUCT($CM127:$DD127,INDIRECT(ADDRESS(AQ$2,$DH$2)):INDIRECT(ADDRESS(AQ$2,$DY$2)))</f>
        <v>21.929662074240401</v>
      </c>
      <c r="AR127" s="51">
        <f ca="1">SUMPRODUCT($CM127:$DD127,INDIRECT(ADDRESS(AR$2,$DH$2)):INDIRECT(ADDRESS(AR$2,$DY$2)))</f>
        <v>21.929662074240401</v>
      </c>
      <c r="AS127" s="51">
        <f ca="1">SUMPRODUCT($CM127:$DD127,INDIRECT(ADDRESS(AS$2,$DH$2)):INDIRECT(ADDRESS(AS$2,$DY$2)))</f>
        <v>21.929662074240401</v>
      </c>
      <c r="AT127" s="51">
        <f ca="1">SUMPRODUCT($CM127:$DD127,INDIRECT(ADDRESS(AT$2,$DH$2)):INDIRECT(ADDRESS(AT$2,$DY$2)))</f>
        <v>21.929662074240401</v>
      </c>
      <c r="AU127" s="51">
        <f ca="1">SUMPRODUCT($CM127:$DD127,INDIRECT(ADDRESS(AU$2,$DH$2)):INDIRECT(ADDRESS(AU$2,$DY$2)))</f>
        <v>21.929662074240401</v>
      </c>
      <c r="AV127" s="51">
        <f ca="1">SUMPRODUCT($CM127:$DD127,INDIRECT(ADDRESS(AV$2,$DH$2)):INDIRECT(ADDRESS(AV$2,$DY$2)))</f>
        <v>21.929662074240401</v>
      </c>
      <c r="AW127" s="51">
        <f ca="1">SUMPRODUCT($CM127:$DD127,INDIRECT(ADDRESS(AW$2,$DH$2)):INDIRECT(ADDRESS(AW$2,$DY$2)))</f>
        <v>21.929662074240401</v>
      </c>
      <c r="AX127" s="51">
        <f ca="1">SUMPRODUCT($CM127:$DD127,INDIRECT(ADDRESS(AX$2,$DH$2)):INDIRECT(ADDRESS(AX$2,$DY$2)))</f>
        <v>21.929662074240401</v>
      </c>
      <c r="AY127" s="51">
        <f ca="1">SUMPRODUCT($CM127:$DD127,INDIRECT(ADDRESS(AY$2,$DH$2)):INDIRECT(ADDRESS(AY$2,$DY$2)))</f>
        <v>21.929662074240401</v>
      </c>
      <c r="AZ127" s="51">
        <f ca="1">SUMPRODUCT($CM127:$DD127,INDIRECT(ADDRESS(AZ$2,$DH$2)):INDIRECT(ADDRESS(AZ$2,$DY$2)))</f>
        <v>21.929662074240401</v>
      </c>
      <c r="BA127" s="51">
        <f ca="1">SUMPRODUCT($CM127:$DD127,INDIRECT(ADDRESS(BA$2,$DH$2)):INDIRECT(ADDRESS(BA$2,$DY$2)))</f>
        <v>21.929662074240401</v>
      </c>
      <c r="BB127" s="51">
        <f ca="1">SUMPRODUCT($CM127:$DD127,INDIRECT(ADDRESS(BB$2,$DH$2)):INDIRECT(ADDRESS(BB$2,$DY$2)))</f>
        <v>21.929662074240401</v>
      </c>
      <c r="BC127" s="51">
        <f ca="1">SUMPRODUCT($CM127:$DD127,INDIRECT(ADDRESS(BC$2,$DH$2)):INDIRECT(ADDRESS(BC$2,$DY$2)))</f>
        <v>21.929662074240401</v>
      </c>
      <c r="BD127" s="51">
        <f ca="1">SUMPRODUCT($CM127:$DD127,INDIRECT(ADDRESS(BD$2,$DH$2)):INDIRECT(ADDRESS(BD$2,$DY$2)))</f>
        <v>21.929662074240401</v>
      </c>
      <c r="BE127" s="51">
        <f ca="1">SUMPRODUCT($CM127:$DD127,INDIRECT(ADDRESS(BE$2,$DH$2)):INDIRECT(ADDRESS(BE$2,$DY$2)))</f>
        <v>21.929662074240401</v>
      </c>
      <c r="BF127" s="51">
        <f ca="1">SUMPRODUCT($CM127:$DD127,INDIRECT(ADDRESS(BF$2,$DH$2)):INDIRECT(ADDRESS(BF$2,$DY$2)))</f>
        <v>21.929662074240401</v>
      </c>
      <c r="BG127" s="51">
        <f ca="1">SUMPRODUCT($CM127:$DD127,INDIRECT(ADDRESS(BG$2,$DH$2)):INDIRECT(ADDRESS(BG$2,$DY$2)))</f>
        <v>21.929662074240401</v>
      </c>
      <c r="BH127" s="51">
        <f ca="1">SUMPRODUCT($CM127:$DD127,INDIRECT(ADDRESS(BH$2,$DH$2)):INDIRECT(ADDRESS(BH$2,$DY$2)))</f>
        <v>21.929662074240401</v>
      </c>
      <c r="BI127" s="51">
        <f ca="1">SUMPRODUCT($CM127:$DD127,INDIRECT(ADDRESS(BI$2,$DH$2)):INDIRECT(ADDRESS(BI$2,$DY$2)))</f>
        <v>21.929662074240401</v>
      </c>
      <c r="BJ127" s="51">
        <f ca="1">SUMPRODUCT($CM127:$DD127,INDIRECT(ADDRESS(BJ$2,$DH$2)):INDIRECT(ADDRESS(BJ$2,$DY$2)))</f>
        <v>21.929662074240401</v>
      </c>
      <c r="BK127" s="51">
        <f ca="1">SUMPRODUCT($CM127:$DD127,INDIRECT(ADDRESS(BK$2,$DH$2)):INDIRECT(ADDRESS(BK$2,$DY$2)))</f>
        <v>21.929662074240401</v>
      </c>
      <c r="BL127" s="51">
        <f ca="1">SUMPRODUCT($CM127:$DD127,INDIRECT(ADDRESS(BL$2,$DH$2)):INDIRECT(ADDRESS(BL$2,$DY$2)))</f>
        <v>21.929662074240401</v>
      </c>
      <c r="BM127" s="51">
        <f ca="1">SUMPRODUCT($CM127:$DD127,INDIRECT(ADDRESS(BM$2,$DH$2)):INDIRECT(ADDRESS(BM$2,$DY$2)))</f>
        <v>21.929662074240401</v>
      </c>
      <c r="BN127" s="51">
        <f ca="1">SUMPRODUCT($CM127:$DD127,INDIRECT(ADDRESS(BN$2,$DH$2)):INDIRECT(ADDRESS(BN$2,$DY$2)))</f>
        <v>21.929662074240401</v>
      </c>
      <c r="BO127" s="51">
        <f ca="1">SUMPRODUCT($CM127:$DD127,INDIRECT(ADDRESS(BO$2,$DH$2)):INDIRECT(ADDRESS(BO$2,$DY$2)))</f>
        <v>21.929662074240401</v>
      </c>
      <c r="BP127" s="51">
        <f ca="1">SUMPRODUCT($CM127:$DD127,INDIRECT(ADDRESS(BP$2,$DH$2)):INDIRECT(ADDRESS(BP$2,$DY$2)))</f>
        <v>21.929662074240401</v>
      </c>
      <c r="BQ127" s="51">
        <f ca="1">SUMPRODUCT($CM127:$DD127,INDIRECT(ADDRESS(BQ$2,$DH$2)):INDIRECT(ADDRESS(BQ$2,$DY$2)))</f>
        <v>21.929662074240401</v>
      </c>
      <c r="BR127" s="51">
        <f ca="1">SUMPRODUCT($CM127:$DD127,INDIRECT(ADDRESS(BR$2,$DH$2)):INDIRECT(ADDRESS(BR$2,$DY$2)))</f>
        <v>21.929662074240401</v>
      </c>
      <c r="BS127" s="51">
        <f ca="1">SUMPRODUCT($CM127:$DD127,INDIRECT(ADDRESS(BS$2,$DH$2)):INDIRECT(ADDRESS(BS$2,$DY$2)))</f>
        <v>21.929662074240401</v>
      </c>
      <c r="BT127" s="51">
        <f ca="1">SUMPRODUCT($CM127:$DD127,INDIRECT(ADDRESS(BT$2,$DH$2)):INDIRECT(ADDRESS(BT$2,$DY$2)))</f>
        <v>21.929662074240401</v>
      </c>
      <c r="BU127" s="51">
        <f ca="1">SUMPRODUCT($CM127:$DD127,INDIRECT(ADDRESS(BU$2,$DH$2)):INDIRECT(ADDRESS(BU$2,$DY$2)))</f>
        <v>21.929662074240401</v>
      </c>
      <c r="BV127" s="51">
        <f ca="1">SUMPRODUCT($CM127:$DD127,INDIRECT(ADDRESS(BV$2,$DH$2)):INDIRECT(ADDRESS(BV$2,$DY$2)))</f>
        <v>21.929662074240401</v>
      </c>
      <c r="BW127" s="51">
        <f ca="1">SUMPRODUCT($CM127:$DD127,INDIRECT(ADDRESS(BW$2,$DH$2)):INDIRECT(ADDRESS(BW$2,$DY$2)))</f>
        <v>21.929662074240401</v>
      </c>
      <c r="BX127" s="51">
        <f ca="1">SUMPRODUCT($CM127:$DD127,INDIRECT(ADDRESS(BX$2,$DH$2)):INDIRECT(ADDRESS(BX$2,$DY$2)))</f>
        <v>21.929662074240401</v>
      </c>
      <c r="BY127" s="51">
        <f ca="1">SUMPRODUCT($CM127:$DD127,INDIRECT(ADDRESS(BY$2,$DH$2)):INDIRECT(ADDRESS(BY$2,$DY$2)))</f>
        <v>21.929662074240401</v>
      </c>
      <c r="BZ127" s="51">
        <f ca="1">SUMPRODUCT($CM127:$DD127,INDIRECT(ADDRESS(BZ$2,$DH$2)):INDIRECT(ADDRESS(BZ$2,$DY$2)))</f>
        <v>21.929662074240401</v>
      </c>
      <c r="CA127" s="51">
        <f ca="1">SUMPRODUCT($CM127:$DD127,INDIRECT(ADDRESS(CA$2,$DH$2)):INDIRECT(ADDRESS(CA$2,$DY$2)))</f>
        <v>21.929662074240401</v>
      </c>
      <c r="CB127" s="51">
        <f ca="1">SUMPRODUCT($CM127:$DD127,INDIRECT(ADDRESS(CB$2,$DH$2)):INDIRECT(ADDRESS(CB$2,$DY$2)))</f>
        <v>21.929662074240401</v>
      </c>
      <c r="CC127" s="51">
        <f ca="1">SUMPRODUCT($CM127:$DD127,INDIRECT(ADDRESS(CC$2,$DH$2)):INDIRECT(ADDRESS(CC$2,$DY$2)))</f>
        <v>21.929662074240401</v>
      </c>
      <c r="CD127" s="51">
        <f ca="1">SUMPRODUCT($CM127:$DD127,INDIRECT(ADDRESS(CD$2,$DH$2)):INDIRECT(ADDRESS(CD$2,$DY$2)))</f>
        <v>21.929662074240401</v>
      </c>
      <c r="CF127" s="51">
        <f t="shared" ca="1" si="15"/>
        <v>263.15594489088488</v>
      </c>
      <c r="CG127" s="51">
        <f t="shared" ca="1" si="15"/>
        <v>263.15594489088488</v>
      </c>
      <c r="CH127" s="51">
        <f t="shared" ca="1" si="15"/>
        <v>263.15594489088488</v>
      </c>
      <c r="CI127" s="51">
        <f t="shared" ca="1" si="15"/>
        <v>263.15594489088488</v>
      </c>
      <c r="CJ127" s="51">
        <f t="shared" ca="1" si="15"/>
        <v>263.15594489088488</v>
      </c>
      <c r="CK127" s="51">
        <f t="shared" ca="1" si="15"/>
        <v>263.15594489088488</v>
      </c>
      <c r="CM127" s="1">
        <f>VLOOKUP($A127,Auxiliar_OPEX_CustosUnit!$A$4:$BT$129,COLUMN(Auxiliar_OPEX_CustosUnit!S$2),0)</f>
        <v>0</v>
      </c>
      <c r="CN127" s="1">
        <f>VLOOKUP($A127,Auxiliar_OPEX_CustosUnit!$A$4:$BT$129,COLUMN(Auxiliar_OPEX_CustosUnit!T$2),0)</f>
        <v>0</v>
      </c>
      <c r="CO127" s="1">
        <f>VLOOKUP($A127,Auxiliar_OPEX_CustosUnit!$A$4:$BT$129,COLUMN(Auxiliar_OPEX_CustosUnit!U$2),0)</f>
        <v>21.929662074240401</v>
      </c>
      <c r="CP127" s="1">
        <f>VLOOKUP($A127,Auxiliar_OPEX_CustosUnit!$A$4:$BT$129,COLUMN(Auxiliar_OPEX_CustosUnit!V$2),0)</f>
        <v>0</v>
      </c>
      <c r="CQ127" s="1">
        <f>VLOOKUP($A127,Auxiliar_OPEX_CustosUnit!$A$4:$BT$129,COLUMN(Auxiliar_OPEX_CustosUnit!W$2),0)</f>
        <v>0</v>
      </c>
      <c r="CR127" s="1">
        <f>VLOOKUP($A127,Auxiliar_OPEX_CustosUnit!$A$4:$BT$129,COLUMN(Auxiliar_OPEX_CustosUnit!X$2),0)</f>
        <v>0</v>
      </c>
      <c r="CS127" s="1">
        <f>VLOOKUP($A127,Auxiliar_OPEX_CustosUnit!$A$4:$BT$129,COLUMN(Auxiliar_OPEX_CustosUnit!Y$2),0)</f>
        <v>0</v>
      </c>
      <c r="CT127" s="1">
        <f>VLOOKUP($A127,Auxiliar_OPEX_CustosUnit!$A$4:$BT$129,COLUMN(Auxiliar_OPEX_CustosUnit!Z$2),0)</f>
        <v>0</v>
      </c>
      <c r="CU127" s="1">
        <f>VLOOKUP($A127,Auxiliar_OPEX_CustosUnit!$A$4:$BT$129,COLUMN(Auxiliar_OPEX_CustosUnit!AA$2),0)</f>
        <v>0</v>
      </c>
      <c r="CV127" s="1">
        <f>VLOOKUP($A127,Auxiliar_OPEX_CustosUnit!$A$4:$BT$129,COLUMN(Auxiliar_OPEX_CustosUnit!AB$2),0)</f>
        <v>0</v>
      </c>
      <c r="CW127" s="1">
        <f>VLOOKUP($A127,Auxiliar_OPEX_CustosUnit!$A$4:$BT$129,COLUMN(Auxiliar_OPEX_CustosUnit!AC$2),0)</f>
        <v>0</v>
      </c>
      <c r="CX127" s="1">
        <f>VLOOKUP($A127,Auxiliar_OPEX_CustosUnit!$A$4:$BT$129,COLUMN(Auxiliar_OPEX_CustosUnit!AD$2),0)</f>
        <v>0</v>
      </c>
      <c r="CY127" s="1">
        <f>VLOOKUP($A127,Auxiliar_OPEX_CustosUnit!$A$4:$BT$129,COLUMN(Auxiliar_OPEX_CustosUnit!AE$2),0)</f>
        <v>0</v>
      </c>
      <c r="CZ127" s="1">
        <f>VLOOKUP($A127,Auxiliar_OPEX_CustosUnit!$A$4:$BT$129,COLUMN(Auxiliar_OPEX_CustosUnit!AF$2),0)</f>
        <v>0</v>
      </c>
      <c r="DA127" s="1">
        <f>VLOOKUP($A127,Auxiliar_OPEX_CustosUnit!$A$4:$BT$129,COLUMN(Auxiliar_OPEX_CustosUnit!AG$2),0)</f>
        <v>0</v>
      </c>
      <c r="DB127" s="1">
        <f>VLOOKUP($A127,Auxiliar_OPEX_CustosUnit!$A$4:$BT$129,COLUMN(Auxiliar_OPEX_CustosUnit!AH$2),0)</f>
        <v>0</v>
      </c>
      <c r="DC127" s="1">
        <f>VLOOKUP($A127,Auxiliar_OPEX_CustosUnit!$A$4:$BT$129,COLUMN(Auxiliar_OPEX_CustosUnit!AI$2),0)</f>
        <v>0</v>
      </c>
      <c r="DD127" s="1">
        <f>VLOOKUP($A127,Auxiliar_OPEX_CustosUnit!$A$4:$BT$129,COLUMN(Auxiliar_OPEX_CustosUnit!AJ$2),0)</f>
        <v>0</v>
      </c>
    </row>
    <row r="128" spans="1:108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1049.5170774363501</v>
      </c>
      <c r="E128" s="51">
        <f ca="1">SUMPRODUCT($CM128:$DD128,INDIRECT(ADDRESS(E$2,$DH$2)):INDIRECT(ADDRESS(E$2,$DY$2)))</f>
        <v>1049.5170774363501</v>
      </c>
      <c r="F128" s="51">
        <f ca="1">SUMPRODUCT($CM128:$DD128,INDIRECT(ADDRESS(F$2,$DH$2)):INDIRECT(ADDRESS(F$2,$DY$2)))</f>
        <v>1049.5170774363501</v>
      </c>
      <c r="G128" s="51">
        <f ca="1">SUMPRODUCT($CM128:$DD128,INDIRECT(ADDRESS(G$2,$DH$2)):INDIRECT(ADDRESS(G$2,$DY$2)))</f>
        <v>1049.5170774363501</v>
      </c>
      <c r="H128" s="51">
        <f ca="1">SUMPRODUCT($CM128:$DD128,INDIRECT(ADDRESS(H$2,$DH$2)):INDIRECT(ADDRESS(H$2,$DY$2)))</f>
        <v>1049.5170774363501</v>
      </c>
      <c r="I128" s="51">
        <f ca="1">SUMPRODUCT($CM128:$DD128,INDIRECT(ADDRESS(I$2,$DH$2)):INDIRECT(ADDRESS(I$2,$DY$2)))</f>
        <v>1049.5170774363501</v>
      </c>
      <c r="J128" s="51">
        <f ca="1">SUMPRODUCT($CM128:$DD128,INDIRECT(ADDRESS(J$2,$DH$2)):INDIRECT(ADDRESS(J$2,$DY$2)))</f>
        <v>1049.5170774363501</v>
      </c>
      <c r="K128" s="51">
        <f ca="1">SUMPRODUCT($CM128:$DD128,INDIRECT(ADDRESS(K$2,$DH$2)):INDIRECT(ADDRESS(K$2,$DY$2)))</f>
        <v>1049.5170774363501</v>
      </c>
      <c r="L128" s="51">
        <f ca="1">SUMPRODUCT($CM128:$DD128,INDIRECT(ADDRESS(L$2,$DH$2)):INDIRECT(ADDRESS(L$2,$DY$2)))</f>
        <v>1049.5170774363501</v>
      </c>
      <c r="M128" s="51">
        <f ca="1">SUMPRODUCT($CM128:$DD128,INDIRECT(ADDRESS(M$2,$DH$2)):INDIRECT(ADDRESS(M$2,$DY$2)))</f>
        <v>1049.5170774363501</v>
      </c>
      <c r="N128" s="51">
        <f ca="1">SUMPRODUCT($CM128:$DD128,INDIRECT(ADDRESS(N$2,$DH$2)):INDIRECT(ADDRESS(N$2,$DY$2)))</f>
        <v>1049.5170774363501</v>
      </c>
      <c r="O128" s="51">
        <f ca="1">SUMPRODUCT($CM128:$DD128,INDIRECT(ADDRESS(O$2,$DH$2)):INDIRECT(ADDRESS(O$2,$DY$2)))</f>
        <v>1049.5170774363501</v>
      </c>
      <c r="P128" s="51">
        <f ca="1">SUMPRODUCT($CM128:$DD128,INDIRECT(ADDRESS(P$2,$DH$2)):INDIRECT(ADDRESS(P$2,$DY$2)))</f>
        <v>1049.5170774363501</v>
      </c>
      <c r="Q128" s="51">
        <f ca="1">SUMPRODUCT($CM128:$DD128,INDIRECT(ADDRESS(Q$2,$DH$2)):INDIRECT(ADDRESS(Q$2,$DY$2)))</f>
        <v>1049.5170774363501</v>
      </c>
      <c r="R128" s="51">
        <f ca="1">SUMPRODUCT($CM128:$DD128,INDIRECT(ADDRESS(R$2,$DH$2)):INDIRECT(ADDRESS(R$2,$DY$2)))</f>
        <v>1049.5170774363501</v>
      </c>
      <c r="S128" s="51">
        <f ca="1">SUMPRODUCT($CM128:$DD128,INDIRECT(ADDRESS(S$2,$DH$2)):INDIRECT(ADDRESS(S$2,$DY$2)))</f>
        <v>1049.5170774363501</v>
      </c>
      <c r="T128" s="51">
        <f ca="1">SUMPRODUCT($CM128:$DD128,INDIRECT(ADDRESS(T$2,$DH$2)):INDIRECT(ADDRESS(T$2,$DY$2)))</f>
        <v>1049.5170774363501</v>
      </c>
      <c r="U128" s="51">
        <f ca="1">SUMPRODUCT($CM128:$DD128,INDIRECT(ADDRESS(U$2,$DH$2)):INDIRECT(ADDRESS(U$2,$DY$2)))</f>
        <v>1049.5170774363501</v>
      </c>
      <c r="V128" s="51">
        <f ca="1">SUMPRODUCT($CM128:$DD128,INDIRECT(ADDRESS(V$2,$DH$2)):INDIRECT(ADDRESS(V$2,$DY$2)))</f>
        <v>1049.5170774363501</v>
      </c>
      <c r="W128" s="51">
        <f ca="1">SUMPRODUCT($CM128:$DD128,INDIRECT(ADDRESS(W$2,$DH$2)):INDIRECT(ADDRESS(W$2,$DY$2)))</f>
        <v>1049.5170774363501</v>
      </c>
      <c r="X128" s="51">
        <f ca="1">SUMPRODUCT($CM128:$DD128,INDIRECT(ADDRESS(X$2,$DH$2)):INDIRECT(ADDRESS(X$2,$DY$2)))</f>
        <v>1049.5170774363501</v>
      </c>
      <c r="Y128" s="51">
        <f ca="1">SUMPRODUCT($CM128:$DD128,INDIRECT(ADDRESS(Y$2,$DH$2)):INDIRECT(ADDRESS(Y$2,$DY$2)))</f>
        <v>1049.5170774363501</v>
      </c>
      <c r="Z128" s="51">
        <f ca="1">SUMPRODUCT($CM128:$DD128,INDIRECT(ADDRESS(Z$2,$DH$2)):INDIRECT(ADDRESS(Z$2,$DY$2)))</f>
        <v>1049.5170774363501</v>
      </c>
      <c r="AA128" s="51">
        <f ca="1">SUMPRODUCT($CM128:$DD128,INDIRECT(ADDRESS(AA$2,$DH$2)):INDIRECT(ADDRESS(AA$2,$DY$2)))</f>
        <v>1049.5170774363501</v>
      </c>
      <c r="AB128" s="51">
        <f ca="1">SUMPRODUCT($CM128:$DD128,INDIRECT(ADDRESS(AB$2,$DH$2)):INDIRECT(ADDRESS(AB$2,$DY$2)))</f>
        <v>1049.5170774363501</v>
      </c>
      <c r="AC128" s="51">
        <f ca="1">SUMPRODUCT($CM128:$DD128,INDIRECT(ADDRESS(AC$2,$DH$2)):INDIRECT(ADDRESS(AC$2,$DY$2)))</f>
        <v>1049.5170774363501</v>
      </c>
      <c r="AD128" s="51">
        <f ca="1">SUMPRODUCT($CM128:$DD128,INDIRECT(ADDRESS(AD$2,$DH$2)):INDIRECT(ADDRESS(AD$2,$DY$2)))</f>
        <v>1049.5170774363501</v>
      </c>
      <c r="AE128" s="51">
        <f ca="1">SUMPRODUCT($CM128:$DD128,INDIRECT(ADDRESS(AE$2,$DH$2)):INDIRECT(ADDRESS(AE$2,$DY$2)))</f>
        <v>1049.5170774363501</v>
      </c>
      <c r="AF128" s="51">
        <f ca="1">SUMPRODUCT($CM128:$DD128,INDIRECT(ADDRESS(AF$2,$DH$2)):INDIRECT(ADDRESS(AF$2,$DY$2)))</f>
        <v>1049.5170774363501</v>
      </c>
      <c r="AG128" s="51">
        <f ca="1">SUMPRODUCT($CM128:$DD128,INDIRECT(ADDRESS(AG$2,$DH$2)):INDIRECT(ADDRESS(AG$2,$DY$2)))</f>
        <v>1049.5170774363501</v>
      </c>
      <c r="AH128" s="51">
        <f ca="1">SUMPRODUCT($CM128:$DD128,INDIRECT(ADDRESS(AH$2,$DH$2)):INDIRECT(ADDRESS(AH$2,$DY$2)))</f>
        <v>1049.5170774363501</v>
      </c>
      <c r="AI128" s="51">
        <f ca="1">SUMPRODUCT($CM128:$DD128,INDIRECT(ADDRESS(AI$2,$DH$2)):INDIRECT(ADDRESS(AI$2,$DY$2)))</f>
        <v>1049.5170774363501</v>
      </c>
      <c r="AJ128" s="51">
        <f ca="1">SUMPRODUCT($CM128:$DD128,INDIRECT(ADDRESS(AJ$2,$DH$2)):INDIRECT(ADDRESS(AJ$2,$DY$2)))</f>
        <v>1049.5170774363501</v>
      </c>
      <c r="AK128" s="51">
        <f ca="1">SUMPRODUCT($CM128:$DD128,INDIRECT(ADDRESS(AK$2,$DH$2)):INDIRECT(ADDRESS(AK$2,$DY$2)))</f>
        <v>1049.5170774363501</v>
      </c>
      <c r="AL128" s="51">
        <f ca="1">SUMPRODUCT($CM128:$DD128,INDIRECT(ADDRESS(AL$2,$DH$2)):INDIRECT(ADDRESS(AL$2,$DY$2)))</f>
        <v>1049.5170774363501</v>
      </c>
      <c r="AM128" s="51">
        <f ca="1">SUMPRODUCT($CM128:$DD128,INDIRECT(ADDRESS(AM$2,$DH$2)):INDIRECT(ADDRESS(AM$2,$DY$2)))</f>
        <v>1049.5170774363501</v>
      </c>
      <c r="AN128" s="51">
        <f ca="1">SUMPRODUCT($CM128:$DD128,INDIRECT(ADDRESS(AN$2,$DH$2)):INDIRECT(ADDRESS(AN$2,$DY$2)))</f>
        <v>1049.5170774363501</v>
      </c>
      <c r="AO128" s="51">
        <f ca="1">SUMPRODUCT($CM128:$DD128,INDIRECT(ADDRESS(AO$2,$DH$2)):INDIRECT(ADDRESS(AO$2,$DY$2)))</f>
        <v>1049.5170774363501</v>
      </c>
      <c r="AP128" s="51">
        <f ca="1">SUMPRODUCT($CM128:$DD128,INDIRECT(ADDRESS(AP$2,$DH$2)):INDIRECT(ADDRESS(AP$2,$DY$2)))</f>
        <v>1049.5170774363501</v>
      </c>
      <c r="AQ128" s="51">
        <f ca="1">SUMPRODUCT($CM128:$DD128,INDIRECT(ADDRESS(AQ$2,$DH$2)):INDIRECT(ADDRESS(AQ$2,$DY$2)))</f>
        <v>1049.5170774363501</v>
      </c>
      <c r="AR128" s="51">
        <f ca="1">SUMPRODUCT($CM128:$DD128,INDIRECT(ADDRESS(AR$2,$DH$2)):INDIRECT(ADDRESS(AR$2,$DY$2)))</f>
        <v>1049.5170774363501</v>
      </c>
      <c r="AS128" s="51">
        <f ca="1">SUMPRODUCT($CM128:$DD128,INDIRECT(ADDRESS(AS$2,$DH$2)):INDIRECT(ADDRESS(AS$2,$DY$2)))</f>
        <v>1049.5170774363501</v>
      </c>
      <c r="AT128" s="51">
        <f ca="1">SUMPRODUCT($CM128:$DD128,INDIRECT(ADDRESS(AT$2,$DH$2)):INDIRECT(ADDRESS(AT$2,$DY$2)))</f>
        <v>1049.5170774363501</v>
      </c>
      <c r="AU128" s="51">
        <f ca="1">SUMPRODUCT($CM128:$DD128,INDIRECT(ADDRESS(AU$2,$DH$2)):INDIRECT(ADDRESS(AU$2,$DY$2)))</f>
        <v>1049.5170774363501</v>
      </c>
      <c r="AV128" s="51">
        <f ca="1">SUMPRODUCT($CM128:$DD128,INDIRECT(ADDRESS(AV$2,$DH$2)):INDIRECT(ADDRESS(AV$2,$DY$2)))</f>
        <v>1049.5170774363501</v>
      </c>
      <c r="AW128" s="51">
        <f ca="1">SUMPRODUCT($CM128:$DD128,INDIRECT(ADDRESS(AW$2,$DH$2)):INDIRECT(ADDRESS(AW$2,$DY$2)))</f>
        <v>1049.5170774363501</v>
      </c>
      <c r="AX128" s="51">
        <f ca="1">SUMPRODUCT($CM128:$DD128,INDIRECT(ADDRESS(AX$2,$DH$2)):INDIRECT(ADDRESS(AX$2,$DY$2)))</f>
        <v>1049.5170774363501</v>
      </c>
      <c r="AY128" s="51">
        <f ca="1">SUMPRODUCT($CM128:$DD128,INDIRECT(ADDRESS(AY$2,$DH$2)):INDIRECT(ADDRESS(AY$2,$DY$2)))</f>
        <v>1049.5170774363501</v>
      </c>
      <c r="AZ128" s="51">
        <f ca="1">SUMPRODUCT($CM128:$DD128,INDIRECT(ADDRESS(AZ$2,$DH$2)):INDIRECT(ADDRESS(AZ$2,$DY$2)))</f>
        <v>1049.5170774363501</v>
      </c>
      <c r="BA128" s="51">
        <f ca="1">SUMPRODUCT($CM128:$DD128,INDIRECT(ADDRESS(BA$2,$DH$2)):INDIRECT(ADDRESS(BA$2,$DY$2)))</f>
        <v>1049.5170774363501</v>
      </c>
      <c r="BB128" s="51">
        <f ca="1">SUMPRODUCT($CM128:$DD128,INDIRECT(ADDRESS(BB$2,$DH$2)):INDIRECT(ADDRESS(BB$2,$DY$2)))</f>
        <v>1049.5170774363501</v>
      </c>
      <c r="BC128" s="51">
        <f ca="1">SUMPRODUCT($CM128:$DD128,INDIRECT(ADDRESS(BC$2,$DH$2)):INDIRECT(ADDRESS(BC$2,$DY$2)))</f>
        <v>1049.5170774363501</v>
      </c>
      <c r="BD128" s="51">
        <f ca="1">SUMPRODUCT($CM128:$DD128,INDIRECT(ADDRESS(BD$2,$DH$2)):INDIRECT(ADDRESS(BD$2,$DY$2)))</f>
        <v>1049.5170774363501</v>
      </c>
      <c r="BE128" s="51">
        <f ca="1">SUMPRODUCT($CM128:$DD128,INDIRECT(ADDRESS(BE$2,$DH$2)):INDIRECT(ADDRESS(BE$2,$DY$2)))</f>
        <v>1049.5170774363501</v>
      </c>
      <c r="BF128" s="51">
        <f ca="1">SUMPRODUCT($CM128:$DD128,INDIRECT(ADDRESS(BF$2,$DH$2)):INDIRECT(ADDRESS(BF$2,$DY$2)))</f>
        <v>1049.5170774363501</v>
      </c>
      <c r="BG128" s="51">
        <f ca="1">SUMPRODUCT($CM128:$DD128,INDIRECT(ADDRESS(BG$2,$DH$2)):INDIRECT(ADDRESS(BG$2,$DY$2)))</f>
        <v>1049.5170774363501</v>
      </c>
      <c r="BH128" s="51">
        <f ca="1">SUMPRODUCT($CM128:$DD128,INDIRECT(ADDRESS(BH$2,$DH$2)):INDIRECT(ADDRESS(BH$2,$DY$2)))</f>
        <v>1049.5170774363501</v>
      </c>
      <c r="BI128" s="51">
        <f ca="1">SUMPRODUCT($CM128:$DD128,INDIRECT(ADDRESS(BI$2,$DH$2)):INDIRECT(ADDRESS(BI$2,$DY$2)))</f>
        <v>1049.5170774363501</v>
      </c>
      <c r="BJ128" s="51">
        <f ca="1">SUMPRODUCT($CM128:$DD128,INDIRECT(ADDRESS(BJ$2,$DH$2)):INDIRECT(ADDRESS(BJ$2,$DY$2)))</f>
        <v>1049.5170774363501</v>
      </c>
      <c r="BK128" s="51">
        <f ca="1">SUMPRODUCT($CM128:$DD128,INDIRECT(ADDRESS(BK$2,$DH$2)):INDIRECT(ADDRESS(BK$2,$DY$2)))</f>
        <v>1049.5170774363501</v>
      </c>
      <c r="BL128" s="51">
        <f ca="1">SUMPRODUCT($CM128:$DD128,INDIRECT(ADDRESS(BL$2,$DH$2)):INDIRECT(ADDRESS(BL$2,$DY$2)))</f>
        <v>1049.5170774363501</v>
      </c>
      <c r="BM128" s="51">
        <f ca="1">SUMPRODUCT($CM128:$DD128,INDIRECT(ADDRESS(BM$2,$DH$2)):INDIRECT(ADDRESS(BM$2,$DY$2)))</f>
        <v>1049.5170774363501</v>
      </c>
      <c r="BN128" s="51">
        <f ca="1">SUMPRODUCT($CM128:$DD128,INDIRECT(ADDRESS(BN$2,$DH$2)):INDIRECT(ADDRESS(BN$2,$DY$2)))</f>
        <v>1049.5170774363501</v>
      </c>
      <c r="BO128" s="51">
        <f ca="1">SUMPRODUCT($CM128:$DD128,INDIRECT(ADDRESS(BO$2,$DH$2)):INDIRECT(ADDRESS(BO$2,$DY$2)))</f>
        <v>1049.5170774363501</v>
      </c>
      <c r="BP128" s="51">
        <f ca="1">SUMPRODUCT($CM128:$DD128,INDIRECT(ADDRESS(BP$2,$DH$2)):INDIRECT(ADDRESS(BP$2,$DY$2)))</f>
        <v>1049.5170774363501</v>
      </c>
      <c r="BQ128" s="51">
        <f ca="1">SUMPRODUCT($CM128:$DD128,INDIRECT(ADDRESS(BQ$2,$DH$2)):INDIRECT(ADDRESS(BQ$2,$DY$2)))</f>
        <v>1049.5170774363501</v>
      </c>
      <c r="BR128" s="51">
        <f ca="1">SUMPRODUCT($CM128:$DD128,INDIRECT(ADDRESS(BR$2,$DH$2)):INDIRECT(ADDRESS(BR$2,$DY$2)))</f>
        <v>1049.5170774363501</v>
      </c>
      <c r="BS128" s="51">
        <f ca="1">SUMPRODUCT($CM128:$DD128,INDIRECT(ADDRESS(BS$2,$DH$2)):INDIRECT(ADDRESS(BS$2,$DY$2)))</f>
        <v>1049.5170774363501</v>
      </c>
      <c r="BT128" s="51">
        <f ca="1">SUMPRODUCT($CM128:$DD128,INDIRECT(ADDRESS(BT$2,$DH$2)):INDIRECT(ADDRESS(BT$2,$DY$2)))</f>
        <v>1049.5170774363501</v>
      </c>
      <c r="BU128" s="51">
        <f ca="1">SUMPRODUCT($CM128:$DD128,INDIRECT(ADDRESS(BU$2,$DH$2)):INDIRECT(ADDRESS(BU$2,$DY$2)))</f>
        <v>1049.5170774363501</v>
      </c>
      <c r="BV128" s="51">
        <f ca="1">SUMPRODUCT($CM128:$DD128,INDIRECT(ADDRESS(BV$2,$DH$2)):INDIRECT(ADDRESS(BV$2,$DY$2)))</f>
        <v>1049.5170774363501</v>
      </c>
      <c r="BW128" s="51">
        <f ca="1">SUMPRODUCT($CM128:$DD128,INDIRECT(ADDRESS(BW$2,$DH$2)):INDIRECT(ADDRESS(BW$2,$DY$2)))</f>
        <v>1049.5170774363501</v>
      </c>
      <c r="BX128" s="51">
        <f ca="1">SUMPRODUCT($CM128:$DD128,INDIRECT(ADDRESS(BX$2,$DH$2)):INDIRECT(ADDRESS(BX$2,$DY$2)))</f>
        <v>1049.5170774363501</v>
      </c>
      <c r="BY128" s="51">
        <f ca="1">SUMPRODUCT($CM128:$DD128,INDIRECT(ADDRESS(BY$2,$DH$2)):INDIRECT(ADDRESS(BY$2,$DY$2)))</f>
        <v>1049.5170774363501</v>
      </c>
      <c r="BZ128" s="51">
        <f ca="1">SUMPRODUCT($CM128:$DD128,INDIRECT(ADDRESS(BZ$2,$DH$2)):INDIRECT(ADDRESS(BZ$2,$DY$2)))</f>
        <v>1049.5170774363501</v>
      </c>
      <c r="CA128" s="51">
        <f ca="1">SUMPRODUCT($CM128:$DD128,INDIRECT(ADDRESS(CA$2,$DH$2)):INDIRECT(ADDRESS(CA$2,$DY$2)))</f>
        <v>1049.5170774363501</v>
      </c>
      <c r="CB128" s="51">
        <f ca="1">SUMPRODUCT($CM128:$DD128,INDIRECT(ADDRESS(CB$2,$DH$2)):INDIRECT(ADDRESS(CB$2,$DY$2)))</f>
        <v>1049.5170774363501</v>
      </c>
      <c r="CC128" s="51">
        <f ca="1">SUMPRODUCT($CM128:$DD128,INDIRECT(ADDRESS(CC$2,$DH$2)):INDIRECT(ADDRESS(CC$2,$DY$2)))</f>
        <v>1049.5170774363501</v>
      </c>
      <c r="CD128" s="51">
        <f ca="1">SUMPRODUCT($CM128:$DD128,INDIRECT(ADDRESS(CD$2,$DH$2)):INDIRECT(ADDRESS(CD$2,$DY$2)))</f>
        <v>1049.5170774363501</v>
      </c>
      <c r="CF128" s="51">
        <f t="shared" ca="1" si="15"/>
        <v>12594.204929236204</v>
      </c>
      <c r="CG128" s="51">
        <f t="shared" ca="1" si="15"/>
        <v>12594.204929236204</v>
      </c>
      <c r="CH128" s="51">
        <f t="shared" ca="1" si="15"/>
        <v>12594.204929236204</v>
      </c>
      <c r="CI128" s="51">
        <f t="shared" ca="1" si="15"/>
        <v>12594.204929236204</v>
      </c>
      <c r="CJ128" s="51">
        <f t="shared" ca="1" si="15"/>
        <v>12594.204929236204</v>
      </c>
      <c r="CK128" s="51">
        <f t="shared" ca="1" si="15"/>
        <v>12594.204929236204</v>
      </c>
      <c r="CM128" s="1">
        <f>VLOOKUP($A128,Auxiliar_OPEX_CustosUnit!$A$4:$BT$129,COLUMN(Auxiliar_OPEX_CustosUnit!S$2),0)</f>
        <v>0</v>
      </c>
      <c r="CN128" s="1">
        <f>VLOOKUP($A128,Auxiliar_OPEX_CustosUnit!$A$4:$BT$129,COLUMN(Auxiliar_OPEX_CustosUnit!T$2),0)</f>
        <v>0</v>
      </c>
      <c r="CO128" s="1">
        <f>VLOOKUP($A128,Auxiliar_OPEX_CustosUnit!$A$4:$BT$129,COLUMN(Auxiliar_OPEX_CustosUnit!U$2),0)</f>
        <v>1049.5170774363501</v>
      </c>
      <c r="CP128" s="1">
        <f>VLOOKUP($A128,Auxiliar_OPEX_CustosUnit!$A$4:$BT$129,COLUMN(Auxiliar_OPEX_CustosUnit!V$2),0)</f>
        <v>0</v>
      </c>
      <c r="CQ128" s="1">
        <f>VLOOKUP($A128,Auxiliar_OPEX_CustosUnit!$A$4:$BT$129,COLUMN(Auxiliar_OPEX_CustosUnit!W$2),0)</f>
        <v>0</v>
      </c>
      <c r="CR128" s="1">
        <f>VLOOKUP($A128,Auxiliar_OPEX_CustosUnit!$A$4:$BT$129,COLUMN(Auxiliar_OPEX_CustosUnit!X$2),0)</f>
        <v>0</v>
      </c>
      <c r="CS128" s="1">
        <f>VLOOKUP($A128,Auxiliar_OPEX_CustosUnit!$A$4:$BT$129,COLUMN(Auxiliar_OPEX_CustosUnit!Y$2),0)</f>
        <v>0</v>
      </c>
      <c r="CT128" s="1">
        <f>VLOOKUP($A128,Auxiliar_OPEX_CustosUnit!$A$4:$BT$129,COLUMN(Auxiliar_OPEX_CustosUnit!Z$2),0)</f>
        <v>0</v>
      </c>
      <c r="CU128" s="1">
        <f>VLOOKUP($A128,Auxiliar_OPEX_CustosUnit!$A$4:$BT$129,COLUMN(Auxiliar_OPEX_CustosUnit!AA$2),0)</f>
        <v>0</v>
      </c>
      <c r="CV128" s="1">
        <f>VLOOKUP($A128,Auxiliar_OPEX_CustosUnit!$A$4:$BT$129,COLUMN(Auxiliar_OPEX_CustosUnit!AB$2),0)</f>
        <v>0</v>
      </c>
      <c r="CW128" s="1">
        <f>VLOOKUP($A128,Auxiliar_OPEX_CustosUnit!$A$4:$BT$129,COLUMN(Auxiliar_OPEX_CustosUnit!AC$2),0)</f>
        <v>0</v>
      </c>
      <c r="CX128" s="1">
        <f>VLOOKUP($A128,Auxiliar_OPEX_CustosUnit!$A$4:$BT$129,COLUMN(Auxiliar_OPEX_CustosUnit!AD$2),0)</f>
        <v>0</v>
      </c>
      <c r="CY128" s="1">
        <f>VLOOKUP($A128,Auxiliar_OPEX_CustosUnit!$A$4:$BT$129,COLUMN(Auxiliar_OPEX_CustosUnit!AE$2),0)</f>
        <v>0</v>
      </c>
      <c r="CZ128" s="1">
        <f>VLOOKUP($A128,Auxiliar_OPEX_CustosUnit!$A$4:$BT$129,COLUMN(Auxiliar_OPEX_CustosUnit!AF$2),0)</f>
        <v>0</v>
      </c>
      <c r="DA128" s="1">
        <f>VLOOKUP($A128,Auxiliar_OPEX_CustosUnit!$A$4:$BT$129,COLUMN(Auxiliar_OPEX_CustosUnit!AG$2),0)</f>
        <v>0</v>
      </c>
      <c r="DB128" s="1">
        <f>VLOOKUP($A128,Auxiliar_OPEX_CustosUnit!$A$4:$BT$129,COLUMN(Auxiliar_OPEX_CustosUnit!AH$2),0)</f>
        <v>0</v>
      </c>
      <c r="DC128" s="1">
        <f>VLOOKUP($A128,Auxiliar_OPEX_CustosUnit!$A$4:$BT$129,COLUMN(Auxiliar_OPEX_CustosUnit!AI$2),0)</f>
        <v>0</v>
      </c>
      <c r="DD128" s="1">
        <f>VLOOKUP($A128,Auxiliar_OPEX_CustosUnit!$A$4:$BT$129,COLUMN(Auxiliar_OPEX_CustosUnit!AJ$2),0)</f>
        <v>0</v>
      </c>
    </row>
    <row r="129" spans="1:108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5"/>
        <v>0</v>
      </c>
      <c r="CG129" s="51">
        <f t="shared" ca="1" si="15"/>
        <v>0</v>
      </c>
      <c r="CH129" s="51">
        <f t="shared" ca="1" si="15"/>
        <v>0</v>
      </c>
      <c r="CI129" s="51">
        <f t="shared" ca="1" si="15"/>
        <v>0</v>
      </c>
      <c r="CJ129" s="51">
        <f t="shared" ca="1" si="15"/>
        <v>0</v>
      </c>
      <c r="CK129" s="51">
        <f t="shared" ca="1" si="15"/>
        <v>0</v>
      </c>
      <c r="CM129" s="1" t="str">
        <f>VLOOKUP($A129,Auxiliar_OPEX_CustosUnit!$A$4:$BT$129,COLUMN(Auxiliar_OPEX_CustosUnit!S$2),0)</f>
        <v/>
      </c>
      <c r="CN129" s="1" t="str">
        <f>VLOOKUP($A129,Auxiliar_OPEX_CustosUnit!$A$4:$BT$129,COLUMN(Auxiliar_OPEX_CustosUnit!T$2),0)</f>
        <v/>
      </c>
      <c r="CO129" s="1" t="str">
        <f>VLOOKUP($A129,Auxiliar_OPEX_CustosUnit!$A$4:$BT$129,COLUMN(Auxiliar_OPEX_CustosUnit!U$2),0)</f>
        <v/>
      </c>
      <c r="CP129" s="1" t="str">
        <f>VLOOKUP($A129,Auxiliar_OPEX_CustosUnit!$A$4:$BT$129,COLUMN(Auxiliar_OPEX_CustosUnit!V$2),0)</f>
        <v/>
      </c>
      <c r="CQ129" s="1" t="str">
        <f>VLOOKUP($A129,Auxiliar_OPEX_CustosUnit!$A$4:$BT$129,COLUMN(Auxiliar_OPEX_CustosUnit!W$2),0)</f>
        <v/>
      </c>
      <c r="CR129" s="1" t="str">
        <f>VLOOKUP($A129,Auxiliar_OPEX_CustosUnit!$A$4:$BT$129,COLUMN(Auxiliar_OPEX_CustosUnit!X$2),0)</f>
        <v/>
      </c>
      <c r="CS129" s="1" t="str">
        <f>VLOOKUP($A129,Auxiliar_OPEX_CustosUnit!$A$4:$BT$129,COLUMN(Auxiliar_OPEX_CustosUnit!Y$2),0)</f>
        <v/>
      </c>
      <c r="CT129" s="1" t="str">
        <f>VLOOKUP($A129,Auxiliar_OPEX_CustosUnit!$A$4:$BT$129,COLUMN(Auxiliar_OPEX_CustosUnit!Z$2),0)</f>
        <v/>
      </c>
      <c r="CU129" s="1" t="str">
        <f>VLOOKUP($A129,Auxiliar_OPEX_CustosUnit!$A$4:$BT$129,COLUMN(Auxiliar_OPEX_CustosUnit!AA$2),0)</f>
        <v/>
      </c>
      <c r="CV129" s="1" t="str">
        <f>VLOOKUP($A129,Auxiliar_OPEX_CustosUnit!$A$4:$BT$129,COLUMN(Auxiliar_OPEX_CustosUnit!AB$2),0)</f>
        <v/>
      </c>
      <c r="CW129" s="1" t="str">
        <f>VLOOKUP($A129,Auxiliar_OPEX_CustosUnit!$A$4:$BT$129,COLUMN(Auxiliar_OPEX_CustosUnit!AC$2),0)</f>
        <v/>
      </c>
      <c r="CX129" s="1" t="str">
        <f>VLOOKUP($A129,Auxiliar_OPEX_CustosUnit!$A$4:$BT$129,COLUMN(Auxiliar_OPEX_CustosUnit!AD$2),0)</f>
        <v/>
      </c>
      <c r="CY129" s="1" t="str">
        <f>VLOOKUP($A129,Auxiliar_OPEX_CustosUnit!$A$4:$BT$129,COLUMN(Auxiliar_OPEX_CustosUnit!AE$2),0)</f>
        <v/>
      </c>
      <c r="CZ129" s="1" t="str">
        <f>VLOOKUP($A129,Auxiliar_OPEX_CustosUnit!$A$4:$BT$129,COLUMN(Auxiliar_OPEX_CustosUnit!AF$2),0)</f>
        <v/>
      </c>
      <c r="DA129" s="1" t="str">
        <f>VLOOKUP($A129,Auxiliar_OPEX_CustosUnit!$A$4:$BT$129,COLUMN(Auxiliar_OPEX_CustosUnit!AG$2),0)</f>
        <v/>
      </c>
      <c r="DB129" s="1" t="str">
        <f>VLOOKUP($A129,Auxiliar_OPEX_CustosUnit!$A$4:$BT$129,COLUMN(Auxiliar_OPEX_CustosUnit!AH$2),0)</f>
        <v/>
      </c>
      <c r="DC129" s="1" t="str">
        <f>VLOOKUP($A129,Auxiliar_OPEX_CustosUnit!$A$4:$BT$129,COLUMN(Auxiliar_OPEX_CustosUnit!AI$2),0)</f>
        <v/>
      </c>
      <c r="DD129" s="1" t="str">
        <f>VLOOKUP($A129,Auxiliar_OPEX_CustosUnit!$A$4:$BT$129,COLUMN(Auxiliar_OPEX_CustosUnit!AJ$2),0)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1E000000}"/>
  <pageMargins left="0.511811024" right="0.511811024" top="0.78740157499999996" bottom="0.78740157499999996" header="0.31496062000000002" footer="0.31496062000000002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6">
    <tabColor theme="0" tint="-0.14999847407452621"/>
  </sheetPr>
  <dimension ref="A1:GH130"/>
  <sheetViews>
    <sheetView showGridLines="0" tabSelected="1" workbookViewId="0">
      <pane xSplit="3" ySplit="3" topLeftCell="AX4" activePane="bottomRight" state="frozen"/>
      <selection activeCell="BN5" sqref="BN5"/>
      <selection pane="topRight" activeCell="BN5" sqref="BN5"/>
      <selection pane="bottomLeft" activeCell="BN5" sqref="BN5"/>
      <selection pane="bottomRight" activeCell="AY12" sqref="AY12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 customWidth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82049.453756230592</v>
      </c>
      <c r="E4" s="51">
        <f ca="1">SUMPRODUCT($CM4:$DD4,INDIRECT(ADDRESS(E$2,$DH$2)):INDIRECT(ADDRESS(E$2,$DY$2)))</f>
        <v>82049.453756230592</v>
      </c>
      <c r="F4" s="51">
        <f ca="1">SUMPRODUCT($CM4:$DD4,INDIRECT(ADDRESS(F$2,$DH$2)):INDIRECT(ADDRESS(F$2,$DY$2)))</f>
        <v>82049.453756230592</v>
      </c>
      <c r="G4" s="51">
        <f ca="1">SUMPRODUCT($CM4:$DD4,INDIRECT(ADDRESS(G$2,$DH$2)):INDIRECT(ADDRESS(G$2,$DY$2)))</f>
        <v>82049.453756230592</v>
      </c>
      <c r="H4" s="51">
        <f ca="1">SUMPRODUCT($CM4:$DD4,INDIRECT(ADDRESS(H$2,$DH$2)):INDIRECT(ADDRESS(H$2,$DY$2)))</f>
        <v>82049.453756230592</v>
      </c>
      <c r="I4" s="51">
        <f ca="1">SUMPRODUCT($CM4:$DD4,INDIRECT(ADDRESS(I$2,$DH$2)):INDIRECT(ADDRESS(I$2,$DY$2)))</f>
        <v>82049.453756230592</v>
      </c>
      <c r="J4" s="51">
        <f ca="1">SUMPRODUCT($CM4:$DD4,INDIRECT(ADDRESS(J$2,$DH$2)):INDIRECT(ADDRESS(J$2,$DY$2)))</f>
        <v>82049.453756230592</v>
      </c>
      <c r="K4" s="51">
        <f ca="1">SUMPRODUCT($CM4:$DD4,INDIRECT(ADDRESS(K$2,$DH$2)):INDIRECT(ADDRESS(K$2,$DY$2)))</f>
        <v>82084.951996569434</v>
      </c>
      <c r="L4" s="51">
        <f ca="1">SUMPRODUCT($CM4:$DD4,INDIRECT(ADDRESS(L$2,$DH$2)):INDIRECT(ADDRESS(L$2,$DY$2)))</f>
        <v>82084.951996569434</v>
      </c>
      <c r="M4" s="51">
        <f ca="1">SUMPRODUCT($CM4:$DD4,INDIRECT(ADDRESS(M$2,$DH$2)):INDIRECT(ADDRESS(M$2,$DY$2)))</f>
        <v>82084.951996569434</v>
      </c>
      <c r="N4" s="51">
        <f ca="1">SUMPRODUCT($CM4:$DD4,INDIRECT(ADDRESS(N$2,$DH$2)):INDIRECT(ADDRESS(N$2,$DY$2)))</f>
        <v>82084.951996569434</v>
      </c>
      <c r="O4" s="51">
        <f ca="1">SUMPRODUCT($CM4:$DD4,INDIRECT(ADDRESS(O$2,$DH$2)):INDIRECT(ADDRESS(O$2,$DY$2)))</f>
        <v>82084.951996569434</v>
      </c>
      <c r="P4" s="51">
        <f ca="1">SUMPRODUCT($CM4:$DD4,INDIRECT(ADDRESS(P$2,$DH$2)):INDIRECT(ADDRESS(P$2,$DY$2)))</f>
        <v>82084.951996569434</v>
      </c>
      <c r="Q4" s="51">
        <f ca="1">SUMPRODUCT($CM4:$DD4,INDIRECT(ADDRESS(Q$2,$DH$2)):INDIRECT(ADDRESS(Q$2,$DY$2)))</f>
        <v>82084.951996569434</v>
      </c>
      <c r="R4" s="51">
        <f ca="1">SUMPRODUCT($CM4:$DD4,INDIRECT(ADDRESS(R$2,$DH$2)):INDIRECT(ADDRESS(R$2,$DY$2)))</f>
        <v>82084.951996569434</v>
      </c>
      <c r="S4" s="51">
        <f ca="1">SUMPRODUCT($CM4:$DD4,INDIRECT(ADDRESS(S$2,$DH$2)):INDIRECT(ADDRESS(S$2,$DY$2)))</f>
        <v>82084.951996569434</v>
      </c>
      <c r="T4" s="51">
        <f ca="1">SUMPRODUCT($CM4:$DD4,INDIRECT(ADDRESS(T$2,$DH$2)):INDIRECT(ADDRESS(T$2,$DY$2)))</f>
        <v>82084.951996569434</v>
      </c>
      <c r="U4" s="51">
        <f ca="1">SUMPRODUCT($CM4:$DD4,INDIRECT(ADDRESS(U$2,$DH$2)):INDIRECT(ADDRESS(U$2,$DY$2)))</f>
        <v>82084.951996569434</v>
      </c>
      <c r="V4" s="51">
        <f ca="1">SUMPRODUCT($CM4:$DD4,INDIRECT(ADDRESS(V$2,$DH$2)):INDIRECT(ADDRESS(V$2,$DY$2)))</f>
        <v>82084.951996569434</v>
      </c>
      <c r="W4" s="51">
        <f ca="1">SUMPRODUCT($CM4:$DD4,INDIRECT(ADDRESS(W$2,$DH$2)):INDIRECT(ADDRESS(W$2,$DY$2)))</f>
        <v>82121.82915538353</v>
      </c>
      <c r="X4" s="51">
        <f ca="1">SUMPRODUCT($CM4:$DD4,INDIRECT(ADDRESS(X$2,$DH$2)):INDIRECT(ADDRESS(X$2,$DY$2)))</f>
        <v>82121.82915538353</v>
      </c>
      <c r="Y4" s="51">
        <f ca="1">SUMPRODUCT($CM4:$DD4,INDIRECT(ADDRESS(Y$2,$DH$2)):INDIRECT(ADDRESS(Y$2,$DY$2)))</f>
        <v>82121.82915538353</v>
      </c>
      <c r="Z4" s="51">
        <f ca="1">SUMPRODUCT($CM4:$DD4,INDIRECT(ADDRESS(Z$2,$DH$2)):INDIRECT(ADDRESS(Z$2,$DY$2)))</f>
        <v>82121.82915538353</v>
      </c>
      <c r="AA4" s="51">
        <f ca="1">SUMPRODUCT($CM4:$DD4,INDIRECT(ADDRESS(AA$2,$DH$2)):INDIRECT(ADDRESS(AA$2,$DY$2)))</f>
        <v>82121.82915538353</v>
      </c>
      <c r="AB4" s="51">
        <f ca="1">SUMPRODUCT($CM4:$DD4,INDIRECT(ADDRESS(AB$2,$DH$2)):INDIRECT(ADDRESS(AB$2,$DY$2)))</f>
        <v>82121.82915538353</v>
      </c>
      <c r="AC4" s="51">
        <f ca="1">SUMPRODUCT($CM4:$DD4,INDIRECT(ADDRESS(AC$2,$DH$2)):INDIRECT(ADDRESS(AC$2,$DY$2)))</f>
        <v>82121.82915538353</v>
      </c>
      <c r="AD4" s="51">
        <f ca="1">SUMPRODUCT($CM4:$DD4,INDIRECT(ADDRESS(AD$2,$DH$2)):INDIRECT(ADDRESS(AD$2,$DY$2)))</f>
        <v>82121.82915538353</v>
      </c>
      <c r="AE4" s="51">
        <f ca="1">SUMPRODUCT($CM4:$DD4,INDIRECT(ADDRESS(AE$2,$DH$2)):INDIRECT(ADDRESS(AE$2,$DY$2)))</f>
        <v>82121.82915538353</v>
      </c>
      <c r="AF4" s="51">
        <f ca="1">SUMPRODUCT($CM4:$DD4,INDIRECT(ADDRESS(AF$2,$DH$2)):INDIRECT(ADDRESS(AF$2,$DY$2)))</f>
        <v>82121.82915538353</v>
      </c>
      <c r="AG4" s="51">
        <f ca="1">SUMPRODUCT($CM4:$DD4,INDIRECT(ADDRESS(AG$2,$DH$2)):INDIRECT(ADDRESS(AG$2,$DY$2)))</f>
        <v>82121.82915538353</v>
      </c>
      <c r="AH4" s="51">
        <f ca="1">SUMPRODUCT($CM4:$DD4,INDIRECT(ADDRESS(AH$2,$DH$2)):INDIRECT(ADDRESS(AH$2,$DY$2)))</f>
        <v>82121.82915538353</v>
      </c>
      <c r="AI4" s="51">
        <f ca="1">SUMPRODUCT($CM4:$DD4,INDIRECT(ADDRESS(AI$2,$DH$2)):INDIRECT(ADDRESS(AI$2,$DY$2)))</f>
        <v>82162.552128716983</v>
      </c>
      <c r="AJ4" s="51">
        <f ca="1">SUMPRODUCT($CM4:$DD4,INDIRECT(ADDRESS(AJ$2,$DH$2)):INDIRECT(ADDRESS(AJ$2,$DY$2)))</f>
        <v>82162.552128716983</v>
      </c>
      <c r="AK4" s="51">
        <f ca="1">SUMPRODUCT($CM4:$DD4,INDIRECT(ADDRESS(AK$2,$DH$2)):INDIRECT(ADDRESS(AK$2,$DY$2)))</f>
        <v>82162.552128716983</v>
      </c>
      <c r="AL4" s="51">
        <f ca="1">SUMPRODUCT($CM4:$DD4,INDIRECT(ADDRESS(AL$2,$DH$2)):INDIRECT(ADDRESS(AL$2,$DY$2)))</f>
        <v>82162.552128716983</v>
      </c>
      <c r="AM4" s="51">
        <f ca="1">SUMPRODUCT($CM4:$DD4,INDIRECT(ADDRESS(AM$2,$DH$2)):INDIRECT(ADDRESS(AM$2,$DY$2)))</f>
        <v>82162.552128716983</v>
      </c>
      <c r="AN4" s="51">
        <f ca="1">SUMPRODUCT($CM4:$DD4,INDIRECT(ADDRESS(AN$2,$DH$2)):INDIRECT(ADDRESS(AN$2,$DY$2)))</f>
        <v>82162.552128716983</v>
      </c>
      <c r="AO4" s="51">
        <f ca="1">SUMPRODUCT($CM4:$DD4,INDIRECT(ADDRESS(AO$2,$DH$2)):INDIRECT(ADDRESS(AO$2,$DY$2)))</f>
        <v>82162.552128716983</v>
      </c>
      <c r="AP4" s="51">
        <f ca="1">SUMPRODUCT($CM4:$DD4,INDIRECT(ADDRESS(AP$2,$DH$2)):INDIRECT(ADDRESS(AP$2,$DY$2)))</f>
        <v>82162.552128716983</v>
      </c>
      <c r="AQ4" s="51">
        <f ca="1">SUMPRODUCT($CM4:$DD4,INDIRECT(ADDRESS(AQ$2,$DH$2)):INDIRECT(ADDRESS(AQ$2,$DY$2)))</f>
        <v>82162.552128716983</v>
      </c>
      <c r="AR4" s="51">
        <f ca="1">SUMPRODUCT($CM4:$DD4,INDIRECT(ADDRESS(AR$2,$DH$2)):INDIRECT(ADDRESS(AR$2,$DY$2)))</f>
        <v>82162.552128716983</v>
      </c>
      <c r="AS4" s="51">
        <f ca="1">SUMPRODUCT($CM4:$DD4,INDIRECT(ADDRESS(AS$2,$DH$2)):INDIRECT(ADDRESS(AS$2,$DY$2)))</f>
        <v>82162.552128716983</v>
      </c>
      <c r="AT4" s="51">
        <f ca="1">SUMPRODUCT($CM4:$DD4,INDIRECT(ADDRESS(AT$2,$DH$2)):INDIRECT(ADDRESS(AT$2,$DY$2)))</f>
        <v>82162.552128716983</v>
      </c>
      <c r="AU4" s="51">
        <f ca="1">SUMPRODUCT($CM4:$DD4,INDIRECT(ADDRESS(AU$2,$DH$2)):INDIRECT(ADDRESS(AU$2,$DY$2)))</f>
        <v>82204.906830936845</v>
      </c>
      <c r="AV4" s="51">
        <f ca="1">SUMPRODUCT($CM4:$DD4,INDIRECT(ADDRESS(AV$2,$DH$2)):INDIRECT(ADDRESS(AV$2,$DY$2)))</f>
        <v>82204.906830936845</v>
      </c>
      <c r="AW4" s="51">
        <f ca="1">SUMPRODUCT($CM4:$DD4,INDIRECT(ADDRESS(AW$2,$DH$2)):INDIRECT(ADDRESS(AW$2,$DY$2)))</f>
        <v>82204.906830936845</v>
      </c>
      <c r="AX4" s="51">
        <f ca="1">SUMPRODUCT($CM4:$DD4,INDIRECT(ADDRESS(AX$2,$DH$2)):INDIRECT(ADDRESS(AX$2,$DY$2)))</f>
        <v>82204.906830936845</v>
      </c>
      <c r="AY4" s="51">
        <f ca="1">SUMPRODUCT($CM4:$DD4,INDIRECT(ADDRESS(AY$2,$DH$2)):INDIRECT(ADDRESS(AY$2,$DY$2)))</f>
        <v>82204.906830936845</v>
      </c>
      <c r="AZ4" s="51">
        <f ca="1">SUMPRODUCT($CM4:$DD4,INDIRECT(ADDRESS(AZ$2,$DH$2)):INDIRECT(ADDRESS(AZ$2,$DY$2)))</f>
        <v>82204.906830936845</v>
      </c>
      <c r="BA4" s="51">
        <f ca="1">SUMPRODUCT($CM4:$DD4,INDIRECT(ADDRESS(BA$2,$DH$2)):INDIRECT(ADDRESS(BA$2,$DY$2)))</f>
        <v>82204.906830936845</v>
      </c>
      <c r="BB4" s="51">
        <f ca="1">SUMPRODUCT($CM4:$DD4,INDIRECT(ADDRESS(BB$2,$DH$2)):INDIRECT(ADDRESS(BB$2,$DY$2)))</f>
        <v>82204.906830936845</v>
      </c>
      <c r="BC4" s="51">
        <f ca="1">SUMPRODUCT($CM4:$DD4,INDIRECT(ADDRESS(BC$2,$DH$2)):INDIRECT(ADDRESS(BC$2,$DY$2)))</f>
        <v>82204.906830936845</v>
      </c>
      <c r="BD4" s="51">
        <f ca="1">SUMPRODUCT($CM4:$DD4,INDIRECT(ADDRESS(BD$2,$DH$2)):INDIRECT(ADDRESS(BD$2,$DY$2)))</f>
        <v>82204.906830936845</v>
      </c>
      <c r="BE4" s="51">
        <f ca="1">SUMPRODUCT($CM4:$DD4,INDIRECT(ADDRESS(BE$2,$DH$2)):INDIRECT(ADDRESS(BE$2,$DY$2)))</f>
        <v>82204.906830936845</v>
      </c>
      <c r="BF4" s="51">
        <f ca="1">SUMPRODUCT($CM4:$DD4,INDIRECT(ADDRESS(BF$2,$DH$2)):INDIRECT(ADDRESS(BF$2,$DY$2)))</f>
        <v>82204.906830936845</v>
      </c>
      <c r="BG4" s="51">
        <f ca="1">SUMPRODUCT($CM4:$DD4,INDIRECT(ADDRESS(BG$2,$DH$2)):INDIRECT(ADDRESS(BG$2,$DY$2)))</f>
        <v>82245.005425257608</v>
      </c>
      <c r="BH4" s="51">
        <f ca="1">SUMPRODUCT($CM4:$DD4,INDIRECT(ADDRESS(BH$2,$DH$2)):INDIRECT(ADDRESS(BH$2,$DY$2)))</f>
        <v>82245.005425257608</v>
      </c>
      <c r="BI4" s="51">
        <f ca="1">SUMPRODUCT($CM4:$DD4,INDIRECT(ADDRESS(BI$2,$DH$2)):INDIRECT(ADDRESS(BI$2,$DY$2)))</f>
        <v>82245.005425257608</v>
      </c>
      <c r="BJ4" s="51">
        <f ca="1">SUMPRODUCT($CM4:$DD4,INDIRECT(ADDRESS(BJ$2,$DH$2)):INDIRECT(ADDRESS(BJ$2,$DY$2)))</f>
        <v>82245.005425257608</v>
      </c>
      <c r="BK4" s="51">
        <f ca="1">SUMPRODUCT($CM4:$DD4,INDIRECT(ADDRESS(BK$2,$DH$2)):INDIRECT(ADDRESS(BK$2,$DY$2)))</f>
        <v>82245.005425257608</v>
      </c>
      <c r="BL4" s="51">
        <f ca="1">SUMPRODUCT($CM4:$DD4,INDIRECT(ADDRESS(BL$2,$DH$2)):INDIRECT(ADDRESS(BL$2,$DY$2)))</f>
        <v>82245.005425257608</v>
      </c>
      <c r="BM4" s="51">
        <f ca="1">SUMPRODUCT($CM4:$DD4,INDIRECT(ADDRESS(BM$2,$DH$2)):INDIRECT(ADDRESS(BM$2,$DY$2)))</f>
        <v>82245.005425257608</v>
      </c>
      <c r="BN4" s="51">
        <f ca="1">SUMPRODUCT($CM4:$DD4,INDIRECT(ADDRESS(BN$2,$DH$2)):INDIRECT(ADDRESS(BN$2,$DY$2)))</f>
        <v>82245.005425257608</v>
      </c>
      <c r="BO4" s="51">
        <f ca="1">SUMPRODUCT($CM4:$DD4,INDIRECT(ADDRESS(BO$2,$DH$2)):INDIRECT(ADDRESS(BO$2,$DY$2)))</f>
        <v>82245.005425257608</v>
      </c>
      <c r="BP4" s="51">
        <f ca="1">SUMPRODUCT($CM4:$DD4,INDIRECT(ADDRESS(BP$2,$DH$2)):INDIRECT(ADDRESS(BP$2,$DY$2)))</f>
        <v>82245.005425257608</v>
      </c>
      <c r="BQ4" s="51">
        <f ca="1">SUMPRODUCT($CM4:$DD4,INDIRECT(ADDRESS(BQ$2,$DH$2)):INDIRECT(ADDRESS(BQ$2,$DY$2)))</f>
        <v>82245.005425257608</v>
      </c>
      <c r="BR4" s="51">
        <f ca="1">SUMPRODUCT($CM4:$DD4,INDIRECT(ADDRESS(BR$2,$DH$2)):INDIRECT(ADDRESS(BR$2,$DY$2)))</f>
        <v>82245.005425257608</v>
      </c>
      <c r="BS4" s="51">
        <f ca="1">SUMPRODUCT($CM4:$DD4,INDIRECT(ADDRESS(BS$2,$DH$2)):INDIRECT(ADDRESS(BS$2,$DY$2)))</f>
        <v>82282.114707305853</v>
      </c>
      <c r="BT4" s="51">
        <f ca="1">SUMPRODUCT($CM4:$DD4,INDIRECT(ADDRESS(BT$2,$DH$2)):INDIRECT(ADDRESS(BT$2,$DY$2)))</f>
        <v>82282.114707305853</v>
      </c>
      <c r="BU4" s="51">
        <f ca="1">SUMPRODUCT($CM4:$DD4,INDIRECT(ADDRESS(BU$2,$DH$2)):INDIRECT(ADDRESS(BU$2,$DY$2)))</f>
        <v>82282.114707305853</v>
      </c>
      <c r="BV4" s="51">
        <f ca="1">SUMPRODUCT($CM4:$DD4,INDIRECT(ADDRESS(BV$2,$DH$2)):INDIRECT(ADDRESS(BV$2,$DY$2)))</f>
        <v>82282.114707305853</v>
      </c>
      <c r="BW4" s="51">
        <f ca="1">SUMPRODUCT($CM4:$DD4,INDIRECT(ADDRESS(BW$2,$DH$2)):INDIRECT(ADDRESS(BW$2,$DY$2)))</f>
        <v>82282.114707305853</v>
      </c>
      <c r="BX4" s="51">
        <f ca="1">SUMPRODUCT($CM4:$DD4,INDIRECT(ADDRESS(BX$2,$DH$2)):INDIRECT(ADDRESS(BX$2,$DY$2)))</f>
        <v>82282.114707305853</v>
      </c>
      <c r="BY4" s="51">
        <f ca="1">SUMPRODUCT($CM4:$DD4,INDIRECT(ADDRESS(BY$2,$DH$2)):INDIRECT(ADDRESS(BY$2,$DY$2)))</f>
        <v>82282.114707305853</v>
      </c>
      <c r="BZ4" s="51">
        <f ca="1">SUMPRODUCT($CM4:$DD4,INDIRECT(ADDRESS(BZ$2,$DH$2)):INDIRECT(ADDRESS(BZ$2,$DY$2)))</f>
        <v>82282.114707305853</v>
      </c>
      <c r="CA4" s="51">
        <f ca="1">SUMPRODUCT($CM4:$DD4,INDIRECT(ADDRESS(CA$2,$DH$2)):INDIRECT(ADDRESS(CA$2,$DY$2)))</f>
        <v>82282.114707305853</v>
      </c>
      <c r="CB4" s="51">
        <f ca="1">SUMPRODUCT($CM4:$DD4,INDIRECT(ADDRESS(CB$2,$DH$2)):INDIRECT(ADDRESS(CB$2,$DY$2)))</f>
        <v>82282.114707305853</v>
      </c>
      <c r="CC4" s="51">
        <f ca="1">SUMPRODUCT($CM4:$DD4,INDIRECT(ADDRESS(CC$2,$DH$2)):INDIRECT(ADDRESS(CC$2,$DY$2)))</f>
        <v>82282.114707305853</v>
      </c>
      <c r="CD4" s="51">
        <f ca="1">SUMPRODUCT($CM4:$DD4,INDIRECT(ADDRESS(CD$2,$DH$2)):INDIRECT(ADDRESS(CD$2,$DY$2)))</f>
        <v>82282.114707305853</v>
      </c>
      <c r="CF4" s="51">
        <f ca="1">SUMPRODUCT($D4:$CD4,N($D$1:$CD$1=CF$1))</f>
        <v>984770.93627646111</v>
      </c>
      <c r="CG4" s="51">
        <f t="shared" ref="CG4:CK19" ca="1" si="3">SUMPRODUCT($D4:$CD4,N($D$1:$CD$1=CG$1))</f>
        <v>985203.80975290353</v>
      </c>
      <c r="CH4" s="51">
        <f t="shared" ca="1" si="3"/>
        <v>985665.56473126949</v>
      </c>
      <c r="CI4" s="51">
        <f t="shared" ca="1" si="3"/>
        <v>986162.39905570331</v>
      </c>
      <c r="CJ4" s="51">
        <f t="shared" ca="1" si="3"/>
        <v>986659.3749428459</v>
      </c>
      <c r="CK4" s="51">
        <f t="shared" ca="1" si="3"/>
        <v>987125.61151333223</v>
      </c>
      <c r="CM4" s="1">
        <f>IFERROR(VLOOKUP($A4,Auxiliar_OPEX_CustosUnit!$A$4:$BT$129,COLUMN(Auxiliar_OPEX_CustosUnit!AK$2),0),0)</f>
        <v>0</v>
      </c>
      <c r="CN4" s="1">
        <f>IFERROR(VLOOKUP($A4,Auxiliar_OPEX_CustosUnit!$A$4:$BT$129,COLUMN(Auxiliar_OPEX_CustosUnit!AL$2),0),0)</f>
        <v>0</v>
      </c>
      <c r="CO4" s="1">
        <f>IFERROR(VLOOKUP($A4,Auxiliar_OPEX_CustosUnit!$A$4:$BT$129,COLUMN(Auxiliar_OPEX_CustosUnit!AM$2),0)*(1-DRE_Auxiliar!$A$111),0)</f>
        <v>79537.762873549073</v>
      </c>
      <c r="CP4" s="1">
        <f>IFERROR(VLOOKUP($A4,Auxiliar_OPEX_CustosUnit!$A$4:$BT$129,COLUMN(Auxiliar_OPEX_CustosUnit!AN$2),0),0)</f>
        <v>179.40649162010899</v>
      </c>
      <c r="CQ4" s="1">
        <f>IFERROR(VLOOKUP($A4,Auxiliar_OPEX_CustosUnit!$A$4:$BT$129,COLUMN(Auxiliar_OPEX_CustosUnit!AO$2),0),0)</f>
        <v>0</v>
      </c>
      <c r="CR4" s="1">
        <f>IFERROR(VLOOKUP($A4,Auxiliar_OPEX_CustosUnit!$A$4:$BT$129,COLUMN(Auxiliar_OPEX_CustosUnit!AP$2),0),0)</f>
        <v>0</v>
      </c>
      <c r="CS4" s="1">
        <f>IFERROR(VLOOKUP($A4,Auxiliar_OPEX_CustosUnit!$A$4:$BT$129,COLUMN(Auxiliar_OPEX_CustosUnit!AQ$2),0),0)</f>
        <v>0</v>
      </c>
      <c r="CT4" s="1">
        <f>IFERROR(VLOOKUP($A4,Auxiliar_OPEX_CustosUnit!$A$4:$BT$129,COLUMN(Auxiliar_OPEX_CustosUnit!AR$2),0),0)</f>
        <v>0</v>
      </c>
      <c r="CU4" s="1">
        <f>IFERROR(VLOOKUP($A4,Auxiliar_OPEX_CustosUnit!$A$4:$BT$129,COLUMN(Auxiliar_OPEX_CustosUnit!AS$2),0),0)</f>
        <v>0</v>
      </c>
      <c r="CV4" s="1">
        <f>IFERROR(VLOOKUP($A4,Auxiliar_OPEX_CustosUnit!$A$4:$BT$129,COLUMN(Auxiliar_OPEX_CustosUnit!AT$2),0),0)</f>
        <v>0</v>
      </c>
      <c r="CW4" s="1">
        <f>IFERROR(VLOOKUP($A4,Auxiliar_OPEX_CustosUnit!$A$4:$BT$129,COLUMN(Auxiliar_OPEX_CustosUnit!AU$2),0),0)</f>
        <v>0</v>
      </c>
      <c r="CX4" s="1">
        <f>IFERROR(VLOOKUP($A4,Auxiliar_OPEX_CustosUnit!$A$4:$BT$129,COLUMN(Auxiliar_OPEX_CustosUnit!AV$2),0),0)</f>
        <v>0</v>
      </c>
      <c r="CY4" s="1">
        <f>IFERROR(VLOOKUP($A4,Auxiliar_OPEX_CustosUnit!$A$4:$BT$129,COLUMN(Auxiliar_OPEX_CustosUnit!AW$2),0),0)</f>
        <v>0</v>
      </c>
      <c r="CZ4" s="1">
        <f>IFERROR(VLOOKUP($A4,Auxiliar_OPEX_CustosUnit!$A$4:$BT$129,COLUMN(Auxiliar_OPEX_CustosUnit!AX$2),0),0)</f>
        <v>0</v>
      </c>
      <c r="DA4" s="1">
        <f>IFERROR(VLOOKUP($A4,Auxiliar_OPEX_CustosUnit!$A$4:$BT$129,COLUMN(Auxiliar_OPEX_CustosUnit!AY$2),0),0)</f>
        <v>0</v>
      </c>
      <c r="DB4" s="1">
        <f>IFERROR(VLOOKUP($A4,Auxiliar_OPEX_CustosUnit!$A$4:$BT$129,COLUMN(Auxiliar_OPEX_CustosUnit!AZ$2),0),0)</f>
        <v>0</v>
      </c>
      <c r="DC4" s="1">
        <f>IFERROR(VLOOKUP($A4,Auxiliar_OPEX_CustosUnit!$A$4:$BT$129,COLUMN(Auxiliar_OPEX_CustosUnit!BA$2),0),0)</f>
        <v>0</v>
      </c>
      <c r="DD4" s="1">
        <f>IFERROR(VLOOKUP($A4,Auxiliar_OPEX_CustosUnit!$A$4:$BT$129,COLUMN(Auxiliar_OPEX_CustosUnit!BB$2),0),0)</f>
        <v>0</v>
      </c>
      <c r="DG4" s="60">
        <v>43252</v>
      </c>
      <c r="DH4" s="1">
        <v>1</v>
      </c>
      <c r="DI4" s="1">
        <f>INDEX(Auxiliar_OPEX_Drivers!$B$2:$CH$18,MATCH(Auxiliar_OPEX_S!DI$3,Auxiliar_OPEX_Drivers!$B$2:$B$18,0),MATCH($DG4,Auxiliar_OPEX_Drivers!$B$2:$CH$2,0))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INDEX(Auxiliar_OPEX_Drivers!$B$2:$CH$18,MATCH(Auxiliar_OPEX_S!DK$3,Auxiliar_OPEX_Drivers!$B$2:$B$18,0),MATCH($DG4,Auxiliar_OPEX_Drivers!$B$2:$CH$2,0))</f>
        <v>14</v>
      </c>
      <c r="DL4" s="1">
        <f>INDEX(Auxiliar_OPEX_Drivers!$B$2:$CH$18,MATCH(Auxiliar_OPEX_S!DL$3,Auxiliar_OPEX_Drivers!$B$2:$B$18,0),MATCH($DG4,Auxiliar_OPEX_Drivers!$B$2:$CH$2,0))</f>
        <v>61</v>
      </c>
      <c r="DM4" s="1">
        <f>INDEX(Auxiliar_OPEX_Drivers!$B$2:$CH$18,MATCH(Auxiliar_OPEX_S!DM$3,Auxiliar_OPEX_Drivers!$B$2:$B$18,0),MATCH($DG4,Auxiliar_OPEX_Drivers!$B$2:$CH$2,0))</f>
        <v>13</v>
      </c>
      <c r="DN4" s="1">
        <f>INDEX(Auxiliar_OPEX_Drivers!$B$2:$CH$18,MATCH(Auxiliar_OPEX_S!DN$3,Auxiliar_OPEX_Drivers!$B$2:$B$18,0),MATCH($DG4,Auxiliar_OPEX_Drivers!$B$2:$CH$2,0))</f>
        <v>601</v>
      </c>
      <c r="DO4" s="1">
        <f>INDEX(Auxiliar_OPEX_Drivers!$B$2:$CH$18,MATCH(Auxiliar_OPEX_S!DO$3,Auxiliar_OPEX_Drivers!$B$2:$B$18,0),MATCH($DG4,Auxiliar_OPEX_Drivers!$B$2:$CH$2,0))</f>
        <v>12</v>
      </c>
      <c r="DP4" s="1">
        <f>INDEX(Auxiliar_OPEX_Drivers!$B$2:$CH$18,MATCH(Auxiliar_OPEX_S!DP$3,Auxiliar_OPEX_Drivers!$B$2:$B$18,0),MATCH($DG4,Auxiliar_OPEX_Drivers!$B$2:$CH$2,0))</f>
        <v>191</v>
      </c>
      <c r="DQ4" s="1">
        <f>INDEX(Auxiliar_OPEX_Drivers!$B$2:$CH$18,MATCH(Auxiliar_OPEX_S!DQ$3,Auxiliar_OPEX_Drivers!$B$2:$B$18,0),MATCH($DG4,Auxiliar_OPEX_Drivers!$B$2:$CH$2,0))</f>
        <v>37</v>
      </c>
      <c r="DR4" s="1">
        <f>INDEX(Auxiliar_OPEX_Drivers!$B$2:$CH$18,MATCH(Auxiliar_OPEX_S!DR$3,Auxiliar_OPEX_Drivers!$B$2:$B$18,0),MATCH($DG4,Auxiliar_OPEX_Drivers!$B$2:$CH$2,0))</f>
        <v>16510766.287303299</v>
      </c>
      <c r="DS4" s="1">
        <f>INDEX(Auxiliar_OPEX_Drivers!$B$2:$CH$18,MATCH(Auxiliar_OPEX_S!DS$3,Auxiliar_OPEX_Drivers!$B$2:$B$18,0),MATCH($DG4,Auxiliar_OPEX_Drivers!$B$2:$CH$2,0))</f>
        <v>94141.583333333299</v>
      </c>
      <c r="DT4" s="1">
        <f>INDEX(Auxiliar_OPEX_Drivers!$B$2:$CH$18,MATCH(Auxiliar_OPEX_S!DT$3,Auxiliar_OPEX_Drivers!$B$2:$B$18,0),MATCH($DG4,Auxiliar_OPEX_Drivers!$B$2:$CH$2,0))</f>
        <v>10287.021009246746</v>
      </c>
      <c r="DU4" s="1">
        <f>INDEX(Auxiliar_OPEX_Drivers!$B$2:$CH$18,MATCH(Auxiliar_OPEX_S!DU$3,Auxiliar_OPEX_Drivers!$B$2:$B$18,0),MATCH($DG4,Auxiliar_OPEX_Drivers!$B$2:$CH$2,0))</f>
        <v>4165.8171413809532</v>
      </c>
      <c r="DV4" s="1">
        <f>INDEX(Auxiliar_OPEX_Drivers!$B$2:$CH$18,MATCH(Auxiliar_OPEX_S!DV$3,Auxiliar_OPEX_Drivers!$B$2:$B$18,0),MATCH($DG4,Auxiliar_OPEX_Drivers!$B$2:$CH$2,0))</f>
        <v>2005527.1568425801</v>
      </c>
      <c r="DW4" s="1">
        <f>INDEX(Auxiliar_OPEX_Drivers!$B$2:$CH$18,MATCH(Auxiliar_OPEX_S!DW$3,Auxiliar_OPEX_Drivers!$B$2:$B$18,0),MATCH($DG4,Auxiliar_OPEX_Drivers!$B$2:$CH$2,0))</f>
        <v>10126.15684258008</v>
      </c>
      <c r="DX4" s="1">
        <f>INDEX(Auxiliar_OPEX_Drivers!$B$2:$CH$18,MATCH(Auxiliar_OPEX_S!DX$3,Auxiliar_OPEX_Drivers!$B$2:$B$18,0),MATCH($DG4,Auxiliar_OPEX_Drivers!$B$2:$CH$2,0))</f>
        <v>2025187.0210092468</v>
      </c>
      <c r="DY4" s="1">
        <f>INDEX(Auxiliar_OPEX_Drivers!$B$2:$CH$18,MATCH(Auxiliar_OPEX_S!DY$3,Auxiliar_OPEX_Drivers!$B$2:$B$18,0),MATCH($DG4,Auxiliar_OPEX_Drivers!$B$2:$CH$2,0))</f>
        <v>929</v>
      </c>
    </row>
    <row r="5" spans="1:190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473089.08291860012</v>
      </c>
      <c r="E5" s="51">
        <f ca="1">SUMPRODUCT($CM5:$DD5,INDIRECT(ADDRESS(E$2,$DH$2)):INDIRECT(ADDRESS(E$2,$DY$2)))</f>
        <v>473089.08291860012</v>
      </c>
      <c r="F5" s="51">
        <f ca="1">SUMPRODUCT($CM5:$DD5,INDIRECT(ADDRESS(F$2,$DH$2)):INDIRECT(ADDRESS(F$2,$DY$2)))</f>
        <v>473089.08291860012</v>
      </c>
      <c r="G5" s="51">
        <f ca="1">SUMPRODUCT($CM5:$DD5,INDIRECT(ADDRESS(G$2,$DH$2)):INDIRECT(ADDRESS(G$2,$DY$2)))</f>
        <v>473089.08291860012</v>
      </c>
      <c r="H5" s="51">
        <f ca="1">SUMPRODUCT($CM5:$DD5,INDIRECT(ADDRESS(H$2,$DH$2)):INDIRECT(ADDRESS(H$2,$DY$2)))</f>
        <v>473089.08291860012</v>
      </c>
      <c r="I5" s="51">
        <f ca="1">SUMPRODUCT($CM5:$DD5,INDIRECT(ADDRESS(I$2,$DH$2)):INDIRECT(ADDRESS(I$2,$DY$2)))</f>
        <v>473089.08291860012</v>
      </c>
      <c r="J5" s="51">
        <f ca="1">SUMPRODUCT($CM5:$DD5,INDIRECT(ADDRESS(J$2,$DH$2)):INDIRECT(ADDRESS(J$2,$DY$2)))</f>
        <v>473089.08291860012</v>
      </c>
      <c r="K5" s="51">
        <f ca="1">SUMPRODUCT($CM5:$DD5,INDIRECT(ADDRESS(K$2,$DH$2)):INDIRECT(ADDRESS(K$2,$DY$2)))</f>
        <v>473089.08291860012</v>
      </c>
      <c r="L5" s="51">
        <f ca="1">SUMPRODUCT($CM5:$DD5,INDIRECT(ADDRESS(L$2,$DH$2)):INDIRECT(ADDRESS(L$2,$DY$2)))</f>
        <v>473089.08291860012</v>
      </c>
      <c r="M5" s="51">
        <f ca="1">SUMPRODUCT($CM5:$DD5,INDIRECT(ADDRESS(M$2,$DH$2)):INDIRECT(ADDRESS(M$2,$DY$2)))</f>
        <v>473089.08291860012</v>
      </c>
      <c r="N5" s="51">
        <f ca="1">SUMPRODUCT($CM5:$DD5,INDIRECT(ADDRESS(N$2,$DH$2)):INDIRECT(ADDRESS(N$2,$DY$2)))</f>
        <v>473089.08291860012</v>
      </c>
      <c r="O5" s="51">
        <f ca="1">SUMPRODUCT($CM5:$DD5,INDIRECT(ADDRESS(O$2,$DH$2)):INDIRECT(ADDRESS(O$2,$DY$2)))</f>
        <v>473089.08291860012</v>
      </c>
      <c r="P5" s="51">
        <f ca="1">SUMPRODUCT($CM5:$DD5,INDIRECT(ADDRESS(P$2,$DH$2)):INDIRECT(ADDRESS(P$2,$DY$2)))</f>
        <v>473089.08291860012</v>
      </c>
      <c r="Q5" s="51">
        <f ca="1">SUMPRODUCT($CM5:$DD5,INDIRECT(ADDRESS(Q$2,$DH$2)):INDIRECT(ADDRESS(Q$2,$DY$2)))</f>
        <v>473089.08291860012</v>
      </c>
      <c r="R5" s="51">
        <f ca="1">SUMPRODUCT($CM5:$DD5,INDIRECT(ADDRESS(R$2,$DH$2)):INDIRECT(ADDRESS(R$2,$DY$2)))</f>
        <v>473089.08291860012</v>
      </c>
      <c r="S5" s="51">
        <f ca="1">SUMPRODUCT($CM5:$DD5,INDIRECT(ADDRESS(S$2,$DH$2)):INDIRECT(ADDRESS(S$2,$DY$2)))</f>
        <v>473089.08291860012</v>
      </c>
      <c r="T5" s="51">
        <f ca="1">SUMPRODUCT($CM5:$DD5,INDIRECT(ADDRESS(T$2,$DH$2)):INDIRECT(ADDRESS(T$2,$DY$2)))</f>
        <v>473089.08291860012</v>
      </c>
      <c r="U5" s="51">
        <f ca="1">SUMPRODUCT($CM5:$DD5,INDIRECT(ADDRESS(U$2,$DH$2)):INDIRECT(ADDRESS(U$2,$DY$2)))</f>
        <v>473089.08291860012</v>
      </c>
      <c r="V5" s="51">
        <f ca="1">SUMPRODUCT($CM5:$DD5,INDIRECT(ADDRESS(V$2,$DH$2)):INDIRECT(ADDRESS(V$2,$DY$2)))</f>
        <v>473089.08291860012</v>
      </c>
      <c r="W5" s="51">
        <f ca="1">SUMPRODUCT($CM5:$DD5,INDIRECT(ADDRESS(W$2,$DH$2)):INDIRECT(ADDRESS(W$2,$DY$2)))</f>
        <v>473089.08291860012</v>
      </c>
      <c r="X5" s="51">
        <f ca="1">SUMPRODUCT($CM5:$DD5,INDIRECT(ADDRESS(X$2,$DH$2)):INDIRECT(ADDRESS(X$2,$DY$2)))</f>
        <v>473089.08291860012</v>
      </c>
      <c r="Y5" s="51">
        <f ca="1">SUMPRODUCT($CM5:$DD5,INDIRECT(ADDRESS(Y$2,$DH$2)):INDIRECT(ADDRESS(Y$2,$DY$2)))</f>
        <v>473089.08291860012</v>
      </c>
      <c r="Z5" s="51">
        <f ca="1">SUMPRODUCT($CM5:$DD5,INDIRECT(ADDRESS(Z$2,$DH$2)):INDIRECT(ADDRESS(Z$2,$DY$2)))</f>
        <v>473089.08291860012</v>
      </c>
      <c r="AA5" s="51">
        <f ca="1">SUMPRODUCT($CM5:$DD5,INDIRECT(ADDRESS(AA$2,$DH$2)):INDIRECT(ADDRESS(AA$2,$DY$2)))</f>
        <v>473089.08291860012</v>
      </c>
      <c r="AB5" s="51">
        <f ca="1">SUMPRODUCT($CM5:$DD5,INDIRECT(ADDRESS(AB$2,$DH$2)):INDIRECT(ADDRESS(AB$2,$DY$2)))</f>
        <v>473089.08291860012</v>
      </c>
      <c r="AC5" s="51">
        <f ca="1">SUMPRODUCT($CM5:$DD5,INDIRECT(ADDRESS(AC$2,$DH$2)):INDIRECT(ADDRESS(AC$2,$DY$2)))</f>
        <v>473089.08291860012</v>
      </c>
      <c r="AD5" s="51">
        <f ca="1">SUMPRODUCT($CM5:$DD5,INDIRECT(ADDRESS(AD$2,$DH$2)):INDIRECT(ADDRESS(AD$2,$DY$2)))</f>
        <v>473089.08291860012</v>
      </c>
      <c r="AE5" s="51">
        <f ca="1">SUMPRODUCT($CM5:$DD5,INDIRECT(ADDRESS(AE$2,$DH$2)):INDIRECT(ADDRESS(AE$2,$DY$2)))</f>
        <v>473089.08291860012</v>
      </c>
      <c r="AF5" s="51">
        <f ca="1">SUMPRODUCT($CM5:$DD5,INDIRECT(ADDRESS(AF$2,$DH$2)):INDIRECT(ADDRESS(AF$2,$DY$2)))</f>
        <v>473089.08291860012</v>
      </c>
      <c r="AG5" s="51">
        <f ca="1">SUMPRODUCT($CM5:$DD5,INDIRECT(ADDRESS(AG$2,$DH$2)):INDIRECT(ADDRESS(AG$2,$DY$2)))</f>
        <v>473089.08291860012</v>
      </c>
      <c r="AH5" s="51">
        <f ca="1">SUMPRODUCT($CM5:$DD5,INDIRECT(ADDRESS(AH$2,$DH$2)):INDIRECT(ADDRESS(AH$2,$DY$2)))</f>
        <v>473089.08291860012</v>
      </c>
      <c r="AI5" s="51">
        <f ca="1">SUMPRODUCT($CM5:$DD5,INDIRECT(ADDRESS(AI$2,$DH$2)):INDIRECT(ADDRESS(AI$2,$DY$2)))</f>
        <v>473089.08291860012</v>
      </c>
      <c r="AJ5" s="51">
        <f ca="1">SUMPRODUCT($CM5:$DD5,INDIRECT(ADDRESS(AJ$2,$DH$2)):INDIRECT(ADDRESS(AJ$2,$DY$2)))</f>
        <v>473089.08291860012</v>
      </c>
      <c r="AK5" s="51">
        <f ca="1">SUMPRODUCT($CM5:$DD5,INDIRECT(ADDRESS(AK$2,$DH$2)):INDIRECT(ADDRESS(AK$2,$DY$2)))</f>
        <v>473089.08291860012</v>
      </c>
      <c r="AL5" s="51">
        <f ca="1">SUMPRODUCT($CM5:$DD5,INDIRECT(ADDRESS(AL$2,$DH$2)):INDIRECT(ADDRESS(AL$2,$DY$2)))</f>
        <v>473089.08291860012</v>
      </c>
      <c r="AM5" s="51">
        <f ca="1">SUMPRODUCT($CM5:$DD5,INDIRECT(ADDRESS(AM$2,$DH$2)):INDIRECT(ADDRESS(AM$2,$DY$2)))</f>
        <v>473089.08291860012</v>
      </c>
      <c r="AN5" s="51">
        <f ca="1">SUMPRODUCT($CM5:$DD5,INDIRECT(ADDRESS(AN$2,$DH$2)):INDIRECT(ADDRESS(AN$2,$DY$2)))</f>
        <v>473089.08291860012</v>
      </c>
      <c r="AO5" s="51">
        <f ca="1">SUMPRODUCT($CM5:$DD5,INDIRECT(ADDRESS(AO$2,$DH$2)):INDIRECT(ADDRESS(AO$2,$DY$2)))</f>
        <v>473089.08291860012</v>
      </c>
      <c r="AP5" s="51">
        <f ca="1">SUMPRODUCT($CM5:$DD5,INDIRECT(ADDRESS(AP$2,$DH$2)):INDIRECT(ADDRESS(AP$2,$DY$2)))</f>
        <v>473089.08291860012</v>
      </c>
      <c r="AQ5" s="51">
        <f ca="1">SUMPRODUCT($CM5:$DD5,INDIRECT(ADDRESS(AQ$2,$DH$2)):INDIRECT(ADDRESS(AQ$2,$DY$2)))</f>
        <v>473089.08291860012</v>
      </c>
      <c r="AR5" s="51">
        <f ca="1">SUMPRODUCT($CM5:$DD5,INDIRECT(ADDRESS(AR$2,$DH$2)):INDIRECT(ADDRESS(AR$2,$DY$2)))</f>
        <v>473089.08291860012</v>
      </c>
      <c r="AS5" s="51">
        <f ca="1">SUMPRODUCT($CM5:$DD5,INDIRECT(ADDRESS(AS$2,$DH$2)):INDIRECT(ADDRESS(AS$2,$DY$2)))</f>
        <v>473089.08291860012</v>
      </c>
      <c r="AT5" s="51">
        <f ca="1">SUMPRODUCT($CM5:$DD5,INDIRECT(ADDRESS(AT$2,$DH$2)):INDIRECT(ADDRESS(AT$2,$DY$2)))</f>
        <v>473089.08291860012</v>
      </c>
      <c r="AU5" s="51">
        <f ca="1">SUMPRODUCT($CM5:$DD5,INDIRECT(ADDRESS(AU$2,$DH$2)):INDIRECT(ADDRESS(AU$2,$DY$2)))</f>
        <v>473089.08291860012</v>
      </c>
      <c r="AV5" s="51">
        <f ca="1">SUMPRODUCT($CM5:$DD5,INDIRECT(ADDRESS(AV$2,$DH$2)):INDIRECT(ADDRESS(AV$2,$DY$2)))</f>
        <v>473089.08291860012</v>
      </c>
      <c r="AW5" s="51">
        <f ca="1">SUMPRODUCT($CM5:$DD5,INDIRECT(ADDRESS(AW$2,$DH$2)):INDIRECT(ADDRESS(AW$2,$DY$2)))</f>
        <v>473089.08291860012</v>
      </c>
      <c r="AX5" s="51">
        <f ca="1">SUMPRODUCT($CM5:$DD5,INDIRECT(ADDRESS(AX$2,$DH$2)):INDIRECT(ADDRESS(AX$2,$DY$2)))</f>
        <v>473089.08291860012</v>
      </c>
      <c r="AY5" s="51">
        <f ca="1">SUMPRODUCT($CM5:$DD5,INDIRECT(ADDRESS(AY$2,$DH$2)):INDIRECT(ADDRESS(AY$2,$DY$2)))</f>
        <v>473089.08291860012</v>
      </c>
      <c r="AZ5" s="51">
        <f ca="1">SUMPRODUCT($CM5:$DD5,INDIRECT(ADDRESS(AZ$2,$DH$2)):INDIRECT(ADDRESS(AZ$2,$DY$2)))</f>
        <v>473089.08291860012</v>
      </c>
      <c r="BA5" s="51">
        <f ca="1">SUMPRODUCT($CM5:$DD5,INDIRECT(ADDRESS(BA$2,$DH$2)):INDIRECT(ADDRESS(BA$2,$DY$2)))</f>
        <v>473089.08291860012</v>
      </c>
      <c r="BB5" s="51">
        <f ca="1">SUMPRODUCT($CM5:$DD5,INDIRECT(ADDRESS(BB$2,$DH$2)):INDIRECT(ADDRESS(BB$2,$DY$2)))</f>
        <v>473089.08291860012</v>
      </c>
      <c r="BC5" s="51">
        <f ca="1">SUMPRODUCT($CM5:$DD5,INDIRECT(ADDRESS(BC$2,$DH$2)):INDIRECT(ADDRESS(BC$2,$DY$2)))</f>
        <v>473089.08291860012</v>
      </c>
      <c r="BD5" s="51">
        <f ca="1">SUMPRODUCT($CM5:$DD5,INDIRECT(ADDRESS(BD$2,$DH$2)):INDIRECT(ADDRESS(BD$2,$DY$2)))</f>
        <v>473089.08291860012</v>
      </c>
      <c r="BE5" s="51">
        <f ca="1">SUMPRODUCT($CM5:$DD5,INDIRECT(ADDRESS(BE$2,$DH$2)):INDIRECT(ADDRESS(BE$2,$DY$2)))</f>
        <v>473089.08291860012</v>
      </c>
      <c r="BF5" s="51">
        <f ca="1">SUMPRODUCT($CM5:$DD5,INDIRECT(ADDRESS(BF$2,$DH$2)):INDIRECT(ADDRESS(BF$2,$DY$2)))</f>
        <v>473089.08291860012</v>
      </c>
      <c r="BG5" s="51">
        <f ca="1">SUMPRODUCT($CM5:$DD5,INDIRECT(ADDRESS(BG$2,$DH$2)):INDIRECT(ADDRESS(BG$2,$DY$2)))</f>
        <v>473089.08291860012</v>
      </c>
      <c r="BH5" s="51">
        <f ca="1">SUMPRODUCT($CM5:$DD5,INDIRECT(ADDRESS(BH$2,$DH$2)):INDIRECT(ADDRESS(BH$2,$DY$2)))</f>
        <v>473089.08291860012</v>
      </c>
      <c r="BI5" s="51">
        <f ca="1">SUMPRODUCT($CM5:$DD5,INDIRECT(ADDRESS(BI$2,$DH$2)):INDIRECT(ADDRESS(BI$2,$DY$2)))</f>
        <v>473089.08291860012</v>
      </c>
      <c r="BJ5" s="51">
        <f ca="1">SUMPRODUCT($CM5:$DD5,INDIRECT(ADDRESS(BJ$2,$DH$2)):INDIRECT(ADDRESS(BJ$2,$DY$2)))</f>
        <v>473089.08291860012</v>
      </c>
      <c r="BK5" s="51">
        <f ca="1">SUMPRODUCT($CM5:$DD5,INDIRECT(ADDRESS(BK$2,$DH$2)):INDIRECT(ADDRESS(BK$2,$DY$2)))</f>
        <v>473089.08291860012</v>
      </c>
      <c r="BL5" s="51">
        <f ca="1">SUMPRODUCT($CM5:$DD5,INDIRECT(ADDRESS(BL$2,$DH$2)):INDIRECT(ADDRESS(BL$2,$DY$2)))</f>
        <v>473089.08291860012</v>
      </c>
      <c r="BM5" s="51">
        <f ca="1">SUMPRODUCT($CM5:$DD5,INDIRECT(ADDRESS(BM$2,$DH$2)):INDIRECT(ADDRESS(BM$2,$DY$2)))</f>
        <v>473089.08291860012</v>
      </c>
      <c r="BN5" s="51">
        <f ca="1">SUMPRODUCT($CM5:$DD5,INDIRECT(ADDRESS(BN$2,$DH$2)):INDIRECT(ADDRESS(BN$2,$DY$2)))</f>
        <v>473089.08291860012</v>
      </c>
      <c r="BO5" s="51">
        <f ca="1">SUMPRODUCT($CM5:$DD5,INDIRECT(ADDRESS(BO$2,$DH$2)):INDIRECT(ADDRESS(BO$2,$DY$2)))</f>
        <v>473089.08291860012</v>
      </c>
      <c r="BP5" s="51">
        <f ca="1">SUMPRODUCT($CM5:$DD5,INDIRECT(ADDRESS(BP$2,$DH$2)):INDIRECT(ADDRESS(BP$2,$DY$2)))</f>
        <v>473089.08291860012</v>
      </c>
      <c r="BQ5" s="51">
        <f ca="1">SUMPRODUCT($CM5:$DD5,INDIRECT(ADDRESS(BQ$2,$DH$2)):INDIRECT(ADDRESS(BQ$2,$DY$2)))</f>
        <v>473089.08291860012</v>
      </c>
      <c r="BR5" s="51">
        <f ca="1">SUMPRODUCT($CM5:$DD5,INDIRECT(ADDRESS(BR$2,$DH$2)):INDIRECT(ADDRESS(BR$2,$DY$2)))</f>
        <v>473089.08291860012</v>
      </c>
      <c r="BS5" s="51">
        <f ca="1">SUMPRODUCT($CM5:$DD5,INDIRECT(ADDRESS(BS$2,$DH$2)):INDIRECT(ADDRESS(BS$2,$DY$2)))</f>
        <v>473089.08291860012</v>
      </c>
      <c r="BT5" s="51">
        <f ca="1">SUMPRODUCT($CM5:$DD5,INDIRECT(ADDRESS(BT$2,$DH$2)):INDIRECT(ADDRESS(BT$2,$DY$2)))</f>
        <v>473089.08291860012</v>
      </c>
      <c r="BU5" s="51">
        <f ca="1">SUMPRODUCT($CM5:$DD5,INDIRECT(ADDRESS(BU$2,$DH$2)):INDIRECT(ADDRESS(BU$2,$DY$2)))</f>
        <v>473089.08291860012</v>
      </c>
      <c r="BV5" s="51">
        <f ca="1">SUMPRODUCT($CM5:$DD5,INDIRECT(ADDRESS(BV$2,$DH$2)):INDIRECT(ADDRESS(BV$2,$DY$2)))</f>
        <v>473089.08291860012</v>
      </c>
      <c r="BW5" s="51">
        <f ca="1">SUMPRODUCT($CM5:$DD5,INDIRECT(ADDRESS(BW$2,$DH$2)):INDIRECT(ADDRESS(BW$2,$DY$2)))</f>
        <v>473089.08291860012</v>
      </c>
      <c r="BX5" s="51">
        <f ca="1">SUMPRODUCT($CM5:$DD5,INDIRECT(ADDRESS(BX$2,$DH$2)):INDIRECT(ADDRESS(BX$2,$DY$2)))</f>
        <v>473089.08291860012</v>
      </c>
      <c r="BY5" s="51">
        <f ca="1">SUMPRODUCT($CM5:$DD5,INDIRECT(ADDRESS(BY$2,$DH$2)):INDIRECT(ADDRESS(BY$2,$DY$2)))</f>
        <v>473089.08291860012</v>
      </c>
      <c r="BZ5" s="51">
        <f ca="1">SUMPRODUCT($CM5:$DD5,INDIRECT(ADDRESS(BZ$2,$DH$2)):INDIRECT(ADDRESS(BZ$2,$DY$2)))</f>
        <v>473089.08291860012</v>
      </c>
      <c r="CA5" s="51">
        <f ca="1">SUMPRODUCT($CM5:$DD5,INDIRECT(ADDRESS(CA$2,$DH$2)):INDIRECT(ADDRESS(CA$2,$DY$2)))</f>
        <v>473089.08291860012</v>
      </c>
      <c r="CB5" s="51">
        <f ca="1">SUMPRODUCT($CM5:$DD5,INDIRECT(ADDRESS(CB$2,$DH$2)):INDIRECT(ADDRESS(CB$2,$DY$2)))</f>
        <v>473089.08291860012</v>
      </c>
      <c r="CC5" s="51">
        <f ca="1">SUMPRODUCT($CM5:$DD5,INDIRECT(ADDRESS(CC$2,$DH$2)):INDIRECT(ADDRESS(CC$2,$DY$2)))</f>
        <v>473089.08291860012</v>
      </c>
      <c r="CD5" s="51">
        <f ca="1">SUMPRODUCT($CM5:$DD5,INDIRECT(ADDRESS(CD$2,$DH$2)):INDIRECT(ADDRESS(CD$2,$DY$2)))</f>
        <v>473089.08291860012</v>
      </c>
      <c r="CF5" s="51">
        <f t="shared" ref="CF5:CK20" ca="1" si="4">SUMPRODUCT($D5:$CD5,N($D$1:$CD$1=CF$1))</f>
        <v>5677068.9950232012</v>
      </c>
      <c r="CG5" s="51">
        <f t="shared" ca="1" si="3"/>
        <v>5677068.9950232012</v>
      </c>
      <c r="CH5" s="51">
        <f t="shared" ca="1" si="3"/>
        <v>5677068.9950232012</v>
      </c>
      <c r="CI5" s="51">
        <f t="shared" ca="1" si="3"/>
        <v>5677068.9950232012</v>
      </c>
      <c r="CJ5" s="51">
        <f t="shared" ca="1" si="3"/>
        <v>5677068.9950232012</v>
      </c>
      <c r="CK5" s="51">
        <f t="shared" ca="1" si="3"/>
        <v>5677068.9950232012</v>
      </c>
      <c r="CM5" s="1">
        <f>IFERROR(VLOOKUP($A5,Auxiliar_OPEX_CustosUnit!$A$4:$BT$129,COLUMN(Auxiliar_OPEX_CustosUnit!AK$2),0),0)</f>
        <v>0</v>
      </c>
      <c r="CN5" s="1">
        <f>IFERROR(VLOOKUP($A5,Auxiliar_OPEX_CustosUnit!$A$4:$BT$129,COLUMN(Auxiliar_OPEX_CustosUnit!AL$2),0),0)</f>
        <v>0</v>
      </c>
      <c r="CO5" s="1">
        <f>IFERROR(VLOOKUP($A5,Auxiliar_OPEX_CustosUnit!$A$4:$BT$129,COLUMN(Auxiliar_OPEX_CustosUnit!AM$2),0)*(1-DRE_Auxiliar!$A$111),0)*80%</f>
        <v>472599.69154373056</v>
      </c>
      <c r="CP5" s="1">
        <f>IFERROR(VLOOKUP($A5,Auxiliar_OPEX_CustosUnit!$A$4:$BT$129,COLUMN(Auxiliar_OPEX_CustosUnit!AN$2),0),0)</f>
        <v>0</v>
      </c>
      <c r="CQ5" s="1">
        <f>IFERROR(VLOOKUP($A5,Auxiliar_OPEX_CustosUnit!$A$4:$BT$129,COLUMN(Auxiliar_OPEX_CustosUnit!AO$2),0),0)</f>
        <v>0</v>
      </c>
      <c r="CR5" s="1">
        <f>IFERROR(VLOOKUP($A5,Auxiliar_OPEX_CustosUnit!$A$4:$BT$129,COLUMN(Auxiliar_OPEX_CustosUnit!AP$2),0),0)</f>
        <v>37.645490374582302</v>
      </c>
      <c r="CS5" s="1">
        <f>IFERROR(VLOOKUP($A5,Auxiliar_OPEX_CustosUnit!$A$4:$BT$129,COLUMN(Auxiliar_OPEX_CustosUnit!AQ$2),0),0)</f>
        <v>0</v>
      </c>
      <c r="CT5" s="1">
        <f>IFERROR(VLOOKUP($A5,Auxiliar_OPEX_CustosUnit!$A$4:$BT$129,COLUMN(Auxiliar_OPEX_CustosUnit!AR$2),0),0)</f>
        <v>0</v>
      </c>
      <c r="CU5" s="1">
        <f>IFERROR(VLOOKUP($A5,Auxiliar_OPEX_CustosUnit!$A$4:$BT$129,COLUMN(Auxiliar_OPEX_CustosUnit!AS$2),0),0)</f>
        <v>0</v>
      </c>
      <c r="CV5" s="1">
        <f>IFERROR(VLOOKUP($A5,Auxiliar_OPEX_CustosUnit!$A$4:$BT$129,COLUMN(Auxiliar_OPEX_CustosUnit!AT$2),0),0)</f>
        <v>0</v>
      </c>
      <c r="CW5" s="1">
        <f>IFERROR(VLOOKUP($A5,Auxiliar_OPEX_CustosUnit!$A$4:$BT$129,COLUMN(Auxiliar_OPEX_CustosUnit!AU$2),0),0)</f>
        <v>0</v>
      </c>
      <c r="CX5" s="1">
        <f>IFERROR(VLOOKUP($A5,Auxiliar_OPEX_CustosUnit!$A$4:$BT$129,COLUMN(Auxiliar_OPEX_CustosUnit!AV$2),0),0)</f>
        <v>0</v>
      </c>
      <c r="CY5" s="1">
        <f>IFERROR(VLOOKUP($A5,Auxiliar_OPEX_CustosUnit!$A$4:$BT$129,COLUMN(Auxiliar_OPEX_CustosUnit!AW$2),0),0)</f>
        <v>0</v>
      </c>
      <c r="CZ5" s="1">
        <f>IFERROR(VLOOKUP($A5,Auxiliar_OPEX_CustosUnit!$A$4:$BT$129,COLUMN(Auxiliar_OPEX_CustosUnit!AX$2),0),0)</f>
        <v>0</v>
      </c>
      <c r="DA5" s="1">
        <f>IFERROR(VLOOKUP($A5,Auxiliar_OPEX_CustosUnit!$A$4:$BT$129,COLUMN(Auxiliar_OPEX_CustosUnit!AY$2),0),0)</f>
        <v>0</v>
      </c>
      <c r="DB5" s="1">
        <f>IFERROR(VLOOKUP($A5,Auxiliar_OPEX_CustosUnit!$A$4:$BT$129,COLUMN(Auxiliar_OPEX_CustosUnit!AZ$2),0),0)</f>
        <v>0</v>
      </c>
      <c r="DC5" s="1">
        <f>IFERROR(VLOOKUP($A5,Auxiliar_OPEX_CustosUnit!$A$4:$BT$129,COLUMN(Auxiliar_OPEX_CustosUnit!BA$2),0),0)</f>
        <v>0</v>
      </c>
      <c r="DD5" s="1">
        <f>IFERROR(VLOOKUP($A5,Auxiliar_OPEX_CustosUnit!$A$4:$BT$129,COLUMN(Auxiliar_OPEX_CustosUnit!BB$2),0),0)</f>
        <v>0</v>
      </c>
      <c r="DG5" s="60">
        <v>43282</v>
      </c>
      <c r="DH5" s="1">
        <v>1</v>
      </c>
      <c r="DI5" s="1">
        <f>INDEX(Auxiliar_OPEX_Drivers!$B$2:$CH$18,MATCH(Auxiliar_OPEX_S!DI$3,Auxiliar_OPEX_Drivers!$B$2:$B$18,0),MATCH($DG5,Auxiliar_OPEX_Drivers!$B$2:$CH$2,0))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INDEX(Auxiliar_OPEX_Drivers!$B$2:$CH$18,MATCH(Auxiliar_OPEX_S!DK$3,Auxiliar_OPEX_Drivers!$B$2:$B$18,0),MATCH($DG5,Auxiliar_OPEX_Drivers!$B$2:$CH$2,0))</f>
        <v>14</v>
      </c>
      <c r="DL5" s="1">
        <f>INDEX(Auxiliar_OPEX_Drivers!$B$2:$CH$18,MATCH(Auxiliar_OPEX_S!DL$3,Auxiliar_OPEX_Drivers!$B$2:$B$18,0),MATCH($DG5,Auxiliar_OPEX_Drivers!$B$2:$CH$2,0))</f>
        <v>61</v>
      </c>
      <c r="DM5" s="1">
        <f>INDEX(Auxiliar_OPEX_Drivers!$B$2:$CH$18,MATCH(Auxiliar_OPEX_S!DM$3,Auxiliar_OPEX_Drivers!$B$2:$B$18,0),MATCH($DG5,Auxiliar_OPEX_Drivers!$B$2:$CH$2,0))</f>
        <v>13</v>
      </c>
      <c r="DN5" s="1">
        <f>INDEX(Auxiliar_OPEX_Drivers!$B$2:$CH$18,MATCH(Auxiliar_OPEX_S!DN$3,Auxiliar_OPEX_Drivers!$B$2:$B$18,0),MATCH($DG5,Auxiliar_OPEX_Drivers!$B$2:$CH$2,0))</f>
        <v>601</v>
      </c>
      <c r="DO5" s="1">
        <f>INDEX(Auxiliar_OPEX_Drivers!$B$2:$CH$18,MATCH(Auxiliar_OPEX_S!DO$3,Auxiliar_OPEX_Drivers!$B$2:$B$18,0),MATCH($DG5,Auxiliar_OPEX_Drivers!$B$2:$CH$2,0))</f>
        <v>12</v>
      </c>
      <c r="DP5" s="1">
        <f>INDEX(Auxiliar_OPEX_Drivers!$B$2:$CH$18,MATCH(Auxiliar_OPEX_S!DP$3,Auxiliar_OPEX_Drivers!$B$2:$B$18,0),MATCH($DG5,Auxiliar_OPEX_Drivers!$B$2:$CH$2,0))</f>
        <v>191</v>
      </c>
      <c r="DQ5" s="1">
        <f>INDEX(Auxiliar_OPEX_Drivers!$B$2:$CH$18,MATCH(Auxiliar_OPEX_S!DQ$3,Auxiliar_OPEX_Drivers!$B$2:$B$18,0),MATCH($DG5,Auxiliar_OPEX_Drivers!$B$2:$CH$2,0))</f>
        <v>37</v>
      </c>
      <c r="DR5" s="1">
        <f>INDEX(Auxiliar_OPEX_Drivers!$B$2:$CH$18,MATCH(Auxiliar_OPEX_S!DR$3,Auxiliar_OPEX_Drivers!$B$2:$B$18,0),MATCH($DG5,Auxiliar_OPEX_Drivers!$B$2:$CH$2,0))</f>
        <v>16600043.683031943</v>
      </c>
      <c r="DS5" s="1">
        <f>INDEX(Auxiliar_OPEX_Drivers!$B$2:$CH$18,MATCH(Auxiliar_OPEX_S!DS$3,Auxiliar_OPEX_Drivers!$B$2:$B$18,0),MATCH($DG5,Auxiliar_OPEX_Drivers!$B$2:$CH$2,0))</f>
        <v>89277.395728643198</v>
      </c>
      <c r="DT5" s="1">
        <f>INDEX(Auxiliar_OPEX_Drivers!$B$2:$CH$18,MATCH(Auxiliar_OPEX_S!DT$3,Auxiliar_OPEX_Drivers!$B$2:$B$18,0),MATCH($DG5,Auxiliar_OPEX_Drivers!$B$2:$CH$2,0))</f>
        <v>9927.9767328966082</v>
      </c>
      <c r="DU5" s="1">
        <f>INDEX(Auxiliar_OPEX_Drivers!$B$2:$CH$18,MATCH(Auxiliar_OPEX_S!DU$3,Auxiliar_OPEX_Drivers!$B$2:$B$18,0),MATCH($DG5,Auxiliar_OPEX_Drivers!$B$2:$CH$2,0))</f>
        <v>4165.8171413809378</v>
      </c>
      <c r="DV5" s="1">
        <f>INDEX(Auxiliar_OPEX_Drivers!$B$2:$CH$18,MATCH(Auxiliar_OPEX_S!DV$3,Auxiliar_OPEX_Drivers!$B$2:$B$18,0),MATCH($DG5,Auxiliar_OPEX_Drivers!$B$2:$CH$2,0))</f>
        <v>2013883.04940881</v>
      </c>
      <c r="DW5" s="1">
        <f>INDEX(Auxiliar_OPEX_Drivers!$B$2:$CH$18,MATCH(Auxiliar_OPEX_S!DW$3,Auxiliar_OPEX_Drivers!$B$2:$B$18,0),MATCH($DG5,Auxiliar_OPEX_Drivers!$B$2:$CH$2,0))</f>
        <v>9751.8925662299407</v>
      </c>
      <c r="DX5" s="1">
        <f>INDEX(Auxiliar_OPEX_Drivers!$B$2:$CH$18,MATCH(Auxiliar_OPEX_S!DX$3,Auxiliar_OPEX_Drivers!$B$2:$B$18,0),MATCH($DG5,Auxiliar_OPEX_Drivers!$B$2:$CH$2,0))</f>
        <v>2033608.9977421432</v>
      </c>
      <c r="DY5" s="1">
        <f>INDEX(Auxiliar_OPEX_Drivers!$B$2:$CH$18,MATCH(Auxiliar_OPEX_S!DY$3,Auxiliar_OPEX_Drivers!$B$2:$B$18,0),MATCH($DG5,Auxiliar_OPEX_Drivers!$B$2:$CH$2,0))</f>
        <v>929</v>
      </c>
    </row>
    <row r="6" spans="1:190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924.84890329389179</v>
      </c>
      <c r="E6" s="51">
        <f ca="1">SUMPRODUCT($CM6:$DD6,INDIRECT(ADDRESS(E$2,$DH$2)):INDIRECT(ADDRESS(E$2,$DY$2)))</f>
        <v>924.84890329389179</v>
      </c>
      <c r="F6" s="51">
        <f ca="1">SUMPRODUCT($CM6:$DD6,INDIRECT(ADDRESS(F$2,$DH$2)):INDIRECT(ADDRESS(F$2,$DY$2)))</f>
        <v>924.84890329389179</v>
      </c>
      <c r="G6" s="51">
        <f ca="1">SUMPRODUCT($CM6:$DD6,INDIRECT(ADDRESS(G$2,$DH$2)):INDIRECT(ADDRESS(G$2,$DY$2)))</f>
        <v>924.84890329389179</v>
      </c>
      <c r="H6" s="51">
        <f ca="1">SUMPRODUCT($CM6:$DD6,INDIRECT(ADDRESS(H$2,$DH$2)):INDIRECT(ADDRESS(H$2,$DY$2)))</f>
        <v>924.84890329389179</v>
      </c>
      <c r="I6" s="51">
        <f ca="1">SUMPRODUCT($CM6:$DD6,INDIRECT(ADDRESS(I$2,$DH$2)):INDIRECT(ADDRESS(I$2,$DY$2)))</f>
        <v>924.84890329389179</v>
      </c>
      <c r="J6" s="51">
        <f ca="1">SUMPRODUCT($CM6:$DD6,INDIRECT(ADDRESS(J$2,$DH$2)):INDIRECT(ADDRESS(J$2,$DY$2)))</f>
        <v>924.84890329389179</v>
      </c>
      <c r="K6" s="51">
        <f ca="1">SUMPRODUCT($CM6:$DD6,INDIRECT(ADDRESS(K$2,$DH$2)):INDIRECT(ADDRESS(K$2,$DY$2)))</f>
        <v>924.84890329389179</v>
      </c>
      <c r="L6" s="51">
        <f ca="1">SUMPRODUCT($CM6:$DD6,INDIRECT(ADDRESS(L$2,$DH$2)):INDIRECT(ADDRESS(L$2,$DY$2)))</f>
        <v>924.84890329389179</v>
      </c>
      <c r="M6" s="51">
        <f ca="1">SUMPRODUCT($CM6:$DD6,INDIRECT(ADDRESS(M$2,$DH$2)):INDIRECT(ADDRESS(M$2,$DY$2)))</f>
        <v>924.84890329389179</v>
      </c>
      <c r="N6" s="51">
        <f ca="1">SUMPRODUCT($CM6:$DD6,INDIRECT(ADDRESS(N$2,$DH$2)):INDIRECT(ADDRESS(N$2,$DY$2)))</f>
        <v>924.84890329389179</v>
      </c>
      <c r="O6" s="51">
        <f ca="1">SUMPRODUCT($CM6:$DD6,INDIRECT(ADDRESS(O$2,$DH$2)):INDIRECT(ADDRESS(O$2,$DY$2)))</f>
        <v>924.84890329389179</v>
      </c>
      <c r="P6" s="51">
        <f ca="1">SUMPRODUCT($CM6:$DD6,INDIRECT(ADDRESS(P$2,$DH$2)):INDIRECT(ADDRESS(P$2,$DY$2)))</f>
        <v>924.84890329389179</v>
      </c>
      <c r="Q6" s="51">
        <f ca="1">SUMPRODUCT($CM6:$DD6,INDIRECT(ADDRESS(Q$2,$DH$2)):INDIRECT(ADDRESS(Q$2,$DY$2)))</f>
        <v>924.84890329389179</v>
      </c>
      <c r="R6" s="51">
        <f ca="1">SUMPRODUCT($CM6:$DD6,INDIRECT(ADDRESS(R$2,$DH$2)):INDIRECT(ADDRESS(R$2,$DY$2)))</f>
        <v>924.84890329389179</v>
      </c>
      <c r="S6" s="51">
        <f ca="1">SUMPRODUCT($CM6:$DD6,INDIRECT(ADDRESS(S$2,$DH$2)):INDIRECT(ADDRESS(S$2,$DY$2)))</f>
        <v>924.84890329389179</v>
      </c>
      <c r="T6" s="51">
        <f ca="1">SUMPRODUCT($CM6:$DD6,INDIRECT(ADDRESS(T$2,$DH$2)):INDIRECT(ADDRESS(T$2,$DY$2)))</f>
        <v>924.84890329389179</v>
      </c>
      <c r="U6" s="51">
        <f ca="1">SUMPRODUCT($CM6:$DD6,INDIRECT(ADDRESS(U$2,$DH$2)):INDIRECT(ADDRESS(U$2,$DY$2)))</f>
        <v>924.84890329389179</v>
      </c>
      <c r="V6" s="51">
        <f ca="1">SUMPRODUCT($CM6:$DD6,INDIRECT(ADDRESS(V$2,$DH$2)):INDIRECT(ADDRESS(V$2,$DY$2)))</f>
        <v>924.84890329389179</v>
      </c>
      <c r="W6" s="51">
        <f ca="1">SUMPRODUCT($CM6:$DD6,INDIRECT(ADDRESS(W$2,$DH$2)):INDIRECT(ADDRESS(W$2,$DY$2)))</f>
        <v>924.84890329389179</v>
      </c>
      <c r="X6" s="51">
        <f ca="1">SUMPRODUCT($CM6:$DD6,INDIRECT(ADDRESS(X$2,$DH$2)):INDIRECT(ADDRESS(X$2,$DY$2)))</f>
        <v>924.84890329389179</v>
      </c>
      <c r="Y6" s="51">
        <f ca="1">SUMPRODUCT($CM6:$DD6,INDIRECT(ADDRESS(Y$2,$DH$2)):INDIRECT(ADDRESS(Y$2,$DY$2)))</f>
        <v>924.84890329389179</v>
      </c>
      <c r="Z6" s="51">
        <f ca="1">SUMPRODUCT($CM6:$DD6,INDIRECT(ADDRESS(Z$2,$DH$2)):INDIRECT(ADDRESS(Z$2,$DY$2)))</f>
        <v>924.84890329389179</v>
      </c>
      <c r="AA6" s="51">
        <f ca="1">SUMPRODUCT($CM6:$DD6,INDIRECT(ADDRESS(AA$2,$DH$2)):INDIRECT(ADDRESS(AA$2,$DY$2)))</f>
        <v>924.84890329389179</v>
      </c>
      <c r="AB6" s="51">
        <f ca="1">SUMPRODUCT($CM6:$DD6,INDIRECT(ADDRESS(AB$2,$DH$2)):INDIRECT(ADDRESS(AB$2,$DY$2)))</f>
        <v>924.84890329389179</v>
      </c>
      <c r="AC6" s="51">
        <f ca="1">SUMPRODUCT($CM6:$DD6,INDIRECT(ADDRESS(AC$2,$DH$2)):INDIRECT(ADDRESS(AC$2,$DY$2)))</f>
        <v>924.84890329389179</v>
      </c>
      <c r="AD6" s="51">
        <f ca="1">SUMPRODUCT($CM6:$DD6,INDIRECT(ADDRESS(AD$2,$DH$2)):INDIRECT(ADDRESS(AD$2,$DY$2)))</f>
        <v>924.84890329389179</v>
      </c>
      <c r="AE6" s="51">
        <f ca="1">SUMPRODUCT($CM6:$DD6,INDIRECT(ADDRESS(AE$2,$DH$2)):INDIRECT(ADDRESS(AE$2,$DY$2)))</f>
        <v>924.84890329389179</v>
      </c>
      <c r="AF6" s="51">
        <f ca="1">SUMPRODUCT($CM6:$DD6,INDIRECT(ADDRESS(AF$2,$DH$2)):INDIRECT(ADDRESS(AF$2,$DY$2)))</f>
        <v>924.84890329389179</v>
      </c>
      <c r="AG6" s="51">
        <f ca="1">SUMPRODUCT($CM6:$DD6,INDIRECT(ADDRESS(AG$2,$DH$2)):INDIRECT(ADDRESS(AG$2,$DY$2)))</f>
        <v>924.84890329389179</v>
      </c>
      <c r="AH6" s="51">
        <f ca="1">SUMPRODUCT($CM6:$DD6,INDIRECT(ADDRESS(AH$2,$DH$2)):INDIRECT(ADDRESS(AH$2,$DY$2)))</f>
        <v>924.84890329389179</v>
      </c>
      <c r="AI6" s="51">
        <f ca="1">SUMPRODUCT($CM6:$DD6,INDIRECT(ADDRESS(AI$2,$DH$2)):INDIRECT(ADDRESS(AI$2,$DY$2)))</f>
        <v>924.84890329389179</v>
      </c>
      <c r="AJ6" s="51">
        <f ca="1">SUMPRODUCT($CM6:$DD6,INDIRECT(ADDRESS(AJ$2,$DH$2)):INDIRECT(ADDRESS(AJ$2,$DY$2)))</f>
        <v>924.84890329389179</v>
      </c>
      <c r="AK6" s="51">
        <f ca="1">SUMPRODUCT($CM6:$DD6,INDIRECT(ADDRESS(AK$2,$DH$2)):INDIRECT(ADDRESS(AK$2,$DY$2)))</f>
        <v>924.84890329389179</v>
      </c>
      <c r="AL6" s="51">
        <f ca="1">SUMPRODUCT($CM6:$DD6,INDIRECT(ADDRESS(AL$2,$DH$2)):INDIRECT(ADDRESS(AL$2,$DY$2)))</f>
        <v>924.84890329389179</v>
      </c>
      <c r="AM6" s="51">
        <f ca="1">SUMPRODUCT($CM6:$DD6,INDIRECT(ADDRESS(AM$2,$DH$2)):INDIRECT(ADDRESS(AM$2,$DY$2)))</f>
        <v>924.84890329389179</v>
      </c>
      <c r="AN6" s="51">
        <f ca="1">SUMPRODUCT($CM6:$DD6,INDIRECT(ADDRESS(AN$2,$DH$2)):INDIRECT(ADDRESS(AN$2,$DY$2)))</f>
        <v>924.84890329389179</v>
      </c>
      <c r="AO6" s="51">
        <f ca="1">SUMPRODUCT($CM6:$DD6,INDIRECT(ADDRESS(AO$2,$DH$2)):INDIRECT(ADDRESS(AO$2,$DY$2)))</f>
        <v>924.84890329389179</v>
      </c>
      <c r="AP6" s="51">
        <f ca="1">SUMPRODUCT($CM6:$DD6,INDIRECT(ADDRESS(AP$2,$DH$2)):INDIRECT(ADDRESS(AP$2,$DY$2)))</f>
        <v>924.84890329389179</v>
      </c>
      <c r="AQ6" s="51">
        <f ca="1">SUMPRODUCT($CM6:$DD6,INDIRECT(ADDRESS(AQ$2,$DH$2)):INDIRECT(ADDRESS(AQ$2,$DY$2)))</f>
        <v>924.84890329389179</v>
      </c>
      <c r="AR6" s="51">
        <f ca="1">SUMPRODUCT($CM6:$DD6,INDIRECT(ADDRESS(AR$2,$DH$2)):INDIRECT(ADDRESS(AR$2,$DY$2)))</f>
        <v>924.84890329389179</v>
      </c>
      <c r="AS6" s="51">
        <f ca="1">SUMPRODUCT($CM6:$DD6,INDIRECT(ADDRESS(AS$2,$DH$2)):INDIRECT(ADDRESS(AS$2,$DY$2)))</f>
        <v>924.84890329389179</v>
      </c>
      <c r="AT6" s="51">
        <f ca="1">SUMPRODUCT($CM6:$DD6,INDIRECT(ADDRESS(AT$2,$DH$2)):INDIRECT(ADDRESS(AT$2,$DY$2)))</f>
        <v>924.84890329389179</v>
      </c>
      <c r="AU6" s="51">
        <f ca="1">SUMPRODUCT($CM6:$DD6,INDIRECT(ADDRESS(AU$2,$DH$2)):INDIRECT(ADDRESS(AU$2,$DY$2)))</f>
        <v>924.84890329389179</v>
      </c>
      <c r="AV6" s="51">
        <f ca="1">SUMPRODUCT($CM6:$DD6,INDIRECT(ADDRESS(AV$2,$DH$2)):INDIRECT(ADDRESS(AV$2,$DY$2)))</f>
        <v>924.84890329389179</v>
      </c>
      <c r="AW6" s="51">
        <f ca="1">SUMPRODUCT($CM6:$DD6,INDIRECT(ADDRESS(AW$2,$DH$2)):INDIRECT(ADDRESS(AW$2,$DY$2)))</f>
        <v>924.84890329389179</v>
      </c>
      <c r="AX6" s="51">
        <f ca="1">SUMPRODUCT($CM6:$DD6,INDIRECT(ADDRESS(AX$2,$DH$2)):INDIRECT(ADDRESS(AX$2,$DY$2)))</f>
        <v>924.84890329389179</v>
      </c>
      <c r="AY6" s="51">
        <f ca="1">SUMPRODUCT($CM6:$DD6,INDIRECT(ADDRESS(AY$2,$DH$2)):INDIRECT(ADDRESS(AY$2,$DY$2)))</f>
        <v>924.84890329389179</v>
      </c>
      <c r="AZ6" s="51">
        <f ca="1">SUMPRODUCT($CM6:$DD6,INDIRECT(ADDRESS(AZ$2,$DH$2)):INDIRECT(ADDRESS(AZ$2,$DY$2)))</f>
        <v>924.84890329389179</v>
      </c>
      <c r="BA6" s="51">
        <f ca="1">SUMPRODUCT($CM6:$DD6,INDIRECT(ADDRESS(BA$2,$DH$2)):INDIRECT(ADDRESS(BA$2,$DY$2)))</f>
        <v>924.84890329389179</v>
      </c>
      <c r="BB6" s="51">
        <f ca="1">SUMPRODUCT($CM6:$DD6,INDIRECT(ADDRESS(BB$2,$DH$2)):INDIRECT(ADDRESS(BB$2,$DY$2)))</f>
        <v>924.84890329389179</v>
      </c>
      <c r="BC6" s="51">
        <f ca="1">SUMPRODUCT($CM6:$DD6,INDIRECT(ADDRESS(BC$2,$DH$2)):INDIRECT(ADDRESS(BC$2,$DY$2)))</f>
        <v>924.84890329389179</v>
      </c>
      <c r="BD6" s="51">
        <f ca="1">SUMPRODUCT($CM6:$DD6,INDIRECT(ADDRESS(BD$2,$DH$2)):INDIRECT(ADDRESS(BD$2,$DY$2)))</f>
        <v>924.84890329389179</v>
      </c>
      <c r="BE6" s="51">
        <f ca="1">SUMPRODUCT($CM6:$DD6,INDIRECT(ADDRESS(BE$2,$DH$2)):INDIRECT(ADDRESS(BE$2,$DY$2)))</f>
        <v>924.84890329389179</v>
      </c>
      <c r="BF6" s="51">
        <f ca="1">SUMPRODUCT($CM6:$DD6,INDIRECT(ADDRESS(BF$2,$DH$2)):INDIRECT(ADDRESS(BF$2,$DY$2)))</f>
        <v>924.84890329389179</v>
      </c>
      <c r="BG6" s="51">
        <f ca="1">SUMPRODUCT($CM6:$DD6,INDIRECT(ADDRESS(BG$2,$DH$2)):INDIRECT(ADDRESS(BG$2,$DY$2)))</f>
        <v>924.84890329389179</v>
      </c>
      <c r="BH6" s="51">
        <f ca="1">SUMPRODUCT($CM6:$DD6,INDIRECT(ADDRESS(BH$2,$DH$2)):INDIRECT(ADDRESS(BH$2,$DY$2)))</f>
        <v>924.84890329389179</v>
      </c>
      <c r="BI6" s="51">
        <f ca="1">SUMPRODUCT($CM6:$DD6,INDIRECT(ADDRESS(BI$2,$DH$2)):INDIRECT(ADDRESS(BI$2,$DY$2)))</f>
        <v>924.84890329389179</v>
      </c>
      <c r="BJ6" s="51">
        <f ca="1">SUMPRODUCT($CM6:$DD6,INDIRECT(ADDRESS(BJ$2,$DH$2)):INDIRECT(ADDRESS(BJ$2,$DY$2)))</f>
        <v>924.84890329389179</v>
      </c>
      <c r="BK6" s="51">
        <f ca="1">SUMPRODUCT($CM6:$DD6,INDIRECT(ADDRESS(BK$2,$DH$2)):INDIRECT(ADDRESS(BK$2,$DY$2)))</f>
        <v>924.84890329389179</v>
      </c>
      <c r="BL6" s="51">
        <f ca="1">SUMPRODUCT($CM6:$DD6,INDIRECT(ADDRESS(BL$2,$DH$2)):INDIRECT(ADDRESS(BL$2,$DY$2)))</f>
        <v>924.84890329389179</v>
      </c>
      <c r="BM6" s="51">
        <f ca="1">SUMPRODUCT($CM6:$DD6,INDIRECT(ADDRESS(BM$2,$DH$2)):INDIRECT(ADDRESS(BM$2,$DY$2)))</f>
        <v>924.84890329389179</v>
      </c>
      <c r="BN6" s="51">
        <f ca="1">SUMPRODUCT($CM6:$DD6,INDIRECT(ADDRESS(BN$2,$DH$2)):INDIRECT(ADDRESS(BN$2,$DY$2)))</f>
        <v>924.84890329389179</v>
      </c>
      <c r="BO6" s="51">
        <f ca="1">SUMPRODUCT($CM6:$DD6,INDIRECT(ADDRESS(BO$2,$DH$2)):INDIRECT(ADDRESS(BO$2,$DY$2)))</f>
        <v>924.84890329389179</v>
      </c>
      <c r="BP6" s="51">
        <f ca="1">SUMPRODUCT($CM6:$DD6,INDIRECT(ADDRESS(BP$2,$DH$2)):INDIRECT(ADDRESS(BP$2,$DY$2)))</f>
        <v>924.84890329389179</v>
      </c>
      <c r="BQ6" s="51">
        <f ca="1">SUMPRODUCT($CM6:$DD6,INDIRECT(ADDRESS(BQ$2,$DH$2)):INDIRECT(ADDRESS(BQ$2,$DY$2)))</f>
        <v>924.84890329389179</v>
      </c>
      <c r="BR6" s="51">
        <f ca="1">SUMPRODUCT($CM6:$DD6,INDIRECT(ADDRESS(BR$2,$DH$2)):INDIRECT(ADDRESS(BR$2,$DY$2)))</f>
        <v>924.84890329389179</v>
      </c>
      <c r="BS6" s="51">
        <f ca="1">SUMPRODUCT($CM6:$DD6,INDIRECT(ADDRESS(BS$2,$DH$2)):INDIRECT(ADDRESS(BS$2,$DY$2)))</f>
        <v>924.84890329389179</v>
      </c>
      <c r="BT6" s="51">
        <f ca="1">SUMPRODUCT($CM6:$DD6,INDIRECT(ADDRESS(BT$2,$DH$2)):INDIRECT(ADDRESS(BT$2,$DY$2)))</f>
        <v>924.84890329389179</v>
      </c>
      <c r="BU6" s="51">
        <f ca="1">SUMPRODUCT($CM6:$DD6,INDIRECT(ADDRESS(BU$2,$DH$2)):INDIRECT(ADDRESS(BU$2,$DY$2)))</f>
        <v>924.84890329389179</v>
      </c>
      <c r="BV6" s="51">
        <f ca="1">SUMPRODUCT($CM6:$DD6,INDIRECT(ADDRESS(BV$2,$DH$2)):INDIRECT(ADDRESS(BV$2,$DY$2)))</f>
        <v>924.84890329389179</v>
      </c>
      <c r="BW6" s="51">
        <f ca="1">SUMPRODUCT($CM6:$DD6,INDIRECT(ADDRESS(BW$2,$DH$2)):INDIRECT(ADDRESS(BW$2,$DY$2)))</f>
        <v>924.84890329389179</v>
      </c>
      <c r="BX6" s="51">
        <f ca="1">SUMPRODUCT($CM6:$DD6,INDIRECT(ADDRESS(BX$2,$DH$2)):INDIRECT(ADDRESS(BX$2,$DY$2)))</f>
        <v>924.84890329389179</v>
      </c>
      <c r="BY6" s="51">
        <f ca="1">SUMPRODUCT($CM6:$DD6,INDIRECT(ADDRESS(BY$2,$DH$2)):INDIRECT(ADDRESS(BY$2,$DY$2)))</f>
        <v>924.84890329389179</v>
      </c>
      <c r="BZ6" s="51">
        <f ca="1">SUMPRODUCT($CM6:$DD6,INDIRECT(ADDRESS(BZ$2,$DH$2)):INDIRECT(ADDRESS(BZ$2,$DY$2)))</f>
        <v>924.84890329389179</v>
      </c>
      <c r="CA6" s="51">
        <f ca="1">SUMPRODUCT($CM6:$DD6,INDIRECT(ADDRESS(CA$2,$DH$2)):INDIRECT(ADDRESS(CA$2,$DY$2)))</f>
        <v>924.84890329389179</v>
      </c>
      <c r="CB6" s="51">
        <f ca="1">SUMPRODUCT($CM6:$DD6,INDIRECT(ADDRESS(CB$2,$DH$2)):INDIRECT(ADDRESS(CB$2,$DY$2)))</f>
        <v>924.84890329389179</v>
      </c>
      <c r="CC6" s="51">
        <f ca="1">SUMPRODUCT($CM6:$DD6,INDIRECT(ADDRESS(CC$2,$DH$2)):INDIRECT(ADDRESS(CC$2,$DY$2)))</f>
        <v>924.84890329389179</v>
      </c>
      <c r="CD6" s="51">
        <f ca="1">SUMPRODUCT($CM6:$DD6,INDIRECT(ADDRESS(CD$2,$DH$2)):INDIRECT(ADDRESS(CD$2,$DY$2)))</f>
        <v>924.84890329389179</v>
      </c>
      <c r="CF6" s="51">
        <f t="shared" ca="1" si="4"/>
        <v>11098.186839526703</v>
      </c>
      <c r="CG6" s="51">
        <f t="shared" ca="1" si="3"/>
        <v>11098.186839526703</v>
      </c>
      <c r="CH6" s="51">
        <f t="shared" ca="1" si="3"/>
        <v>11098.186839526703</v>
      </c>
      <c r="CI6" s="51">
        <f t="shared" ca="1" si="3"/>
        <v>11098.186839526703</v>
      </c>
      <c r="CJ6" s="51">
        <f t="shared" ca="1" si="3"/>
        <v>11098.186839526703</v>
      </c>
      <c r="CK6" s="51">
        <f t="shared" ca="1" si="3"/>
        <v>11098.186839526703</v>
      </c>
      <c r="CM6" s="1">
        <f>IFERROR(VLOOKUP($A6,Auxiliar_OPEX_CustosUnit!$A$4:$BT$129,COLUMN(Auxiliar_OPEX_CustosUnit!AK$2),0),0)</f>
        <v>0</v>
      </c>
      <c r="CN6" s="1">
        <f>IFERROR(VLOOKUP($A6,Auxiliar_OPEX_CustosUnit!$A$4:$BT$129,COLUMN(Auxiliar_OPEX_CustosUnit!AL$2),0),0)</f>
        <v>0</v>
      </c>
      <c r="CO6" s="1">
        <f>IFERROR(VLOOKUP($A6,Auxiliar_OPEX_CustosUnit!$A$4:$BT$129,COLUMN(Auxiliar_OPEX_CustosUnit!AM$2),0)*(1-DRE_Auxiliar!$A$111),0)*80%</f>
        <v>37.149761345638154</v>
      </c>
      <c r="CP6" s="1">
        <f>IFERROR(VLOOKUP($A6,Auxiliar_OPEX_CustosUnit!$A$4:$BT$129,COLUMN(Auxiliar_OPEX_CustosUnit!AN$2),0),0)</f>
        <v>0</v>
      </c>
      <c r="CQ6" s="1">
        <f>IFERROR(VLOOKUP($A6,Auxiliar_OPEX_CustosUnit!$A$4:$BT$129,COLUMN(Auxiliar_OPEX_CustosUnit!AO$2),0),0)</f>
        <v>0</v>
      </c>
      <c r="CR6" s="1">
        <f>IFERROR(VLOOKUP($A6,Auxiliar_OPEX_CustosUnit!$A$4:$BT$129,COLUMN(Auxiliar_OPEX_CustosUnit!AP$2),0),0)</f>
        <v>68.2845493806349</v>
      </c>
      <c r="CS6" s="1">
        <f>IFERROR(VLOOKUP($A6,Auxiliar_OPEX_CustosUnit!$A$4:$BT$129,COLUMN(Auxiliar_OPEX_CustosUnit!AQ$2),0),0)</f>
        <v>0</v>
      </c>
      <c r="CT6" s="1">
        <f>IFERROR(VLOOKUP($A6,Auxiliar_OPEX_CustosUnit!$A$4:$BT$129,COLUMN(Auxiliar_OPEX_CustosUnit!AR$2),0),0)</f>
        <v>0</v>
      </c>
      <c r="CU6" s="1">
        <f>IFERROR(VLOOKUP($A6,Auxiliar_OPEX_CustosUnit!$A$4:$BT$129,COLUMN(Auxiliar_OPEX_CustosUnit!AS$2),0),0)</f>
        <v>0</v>
      </c>
      <c r="CV6" s="1">
        <f>IFERROR(VLOOKUP($A6,Auxiliar_OPEX_CustosUnit!$A$4:$BT$129,COLUMN(Auxiliar_OPEX_CustosUnit!AT$2),0),0)</f>
        <v>0</v>
      </c>
      <c r="CW6" s="1">
        <f>IFERROR(VLOOKUP($A6,Auxiliar_OPEX_CustosUnit!$A$4:$BT$129,COLUMN(Auxiliar_OPEX_CustosUnit!AU$2),0),0)</f>
        <v>0</v>
      </c>
      <c r="CX6" s="1">
        <f>IFERROR(VLOOKUP($A6,Auxiliar_OPEX_CustosUnit!$A$4:$BT$129,COLUMN(Auxiliar_OPEX_CustosUnit!AV$2),0),0)</f>
        <v>0</v>
      </c>
      <c r="CY6" s="1">
        <f>IFERROR(VLOOKUP($A6,Auxiliar_OPEX_CustosUnit!$A$4:$BT$129,COLUMN(Auxiliar_OPEX_CustosUnit!AW$2),0),0)</f>
        <v>0</v>
      </c>
      <c r="CZ6" s="1">
        <f>IFERROR(VLOOKUP($A6,Auxiliar_OPEX_CustosUnit!$A$4:$BT$129,COLUMN(Auxiliar_OPEX_CustosUnit!AX$2),0),0)</f>
        <v>0</v>
      </c>
      <c r="DA6" s="1">
        <f>IFERROR(VLOOKUP($A6,Auxiliar_OPEX_CustosUnit!$A$4:$BT$129,COLUMN(Auxiliar_OPEX_CustosUnit!AY$2),0),0)</f>
        <v>0</v>
      </c>
      <c r="DB6" s="1">
        <f>IFERROR(VLOOKUP($A6,Auxiliar_OPEX_CustosUnit!$A$4:$BT$129,COLUMN(Auxiliar_OPEX_CustosUnit!AZ$2),0),0)</f>
        <v>0</v>
      </c>
      <c r="DC6" s="1">
        <f>IFERROR(VLOOKUP($A6,Auxiliar_OPEX_CustosUnit!$A$4:$BT$129,COLUMN(Auxiliar_OPEX_CustosUnit!BA$2),0),0)</f>
        <v>0</v>
      </c>
      <c r="DD6" s="1">
        <f>IFERROR(VLOOKUP($A6,Auxiliar_OPEX_CustosUnit!$A$4:$BT$129,COLUMN(Auxiliar_OPEX_CustosUnit!BB$2),0),0)</f>
        <v>0</v>
      </c>
      <c r="DG6" s="60">
        <v>43313</v>
      </c>
      <c r="DH6" s="1">
        <v>1</v>
      </c>
      <c r="DI6" s="1">
        <f>INDEX(Auxiliar_OPEX_Drivers!$B$2:$CH$18,MATCH(Auxiliar_OPEX_S!DI$3,Auxiliar_OPEX_Drivers!$B$2:$B$18,0),MATCH($DG6,Auxiliar_OPEX_Drivers!$B$2:$CH$2,0))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INDEX(Auxiliar_OPEX_Drivers!$B$2:$CH$18,MATCH(Auxiliar_OPEX_S!DK$3,Auxiliar_OPEX_Drivers!$B$2:$B$18,0),MATCH($DG6,Auxiliar_OPEX_Drivers!$B$2:$CH$2,0))</f>
        <v>14</v>
      </c>
      <c r="DL6" s="1">
        <f>INDEX(Auxiliar_OPEX_Drivers!$B$2:$CH$18,MATCH(Auxiliar_OPEX_S!DL$3,Auxiliar_OPEX_Drivers!$B$2:$B$18,0),MATCH($DG6,Auxiliar_OPEX_Drivers!$B$2:$CH$2,0))</f>
        <v>61</v>
      </c>
      <c r="DM6" s="1">
        <f>INDEX(Auxiliar_OPEX_Drivers!$B$2:$CH$18,MATCH(Auxiliar_OPEX_S!DM$3,Auxiliar_OPEX_Drivers!$B$2:$B$18,0),MATCH($DG6,Auxiliar_OPEX_Drivers!$B$2:$CH$2,0))</f>
        <v>13</v>
      </c>
      <c r="DN6" s="1">
        <f>INDEX(Auxiliar_OPEX_Drivers!$B$2:$CH$18,MATCH(Auxiliar_OPEX_S!DN$3,Auxiliar_OPEX_Drivers!$B$2:$B$18,0),MATCH($DG6,Auxiliar_OPEX_Drivers!$B$2:$CH$2,0))</f>
        <v>601</v>
      </c>
      <c r="DO6" s="1">
        <f>INDEX(Auxiliar_OPEX_Drivers!$B$2:$CH$18,MATCH(Auxiliar_OPEX_S!DO$3,Auxiliar_OPEX_Drivers!$B$2:$B$18,0),MATCH($DG6,Auxiliar_OPEX_Drivers!$B$2:$CH$2,0))</f>
        <v>12</v>
      </c>
      <c r="DP6" s="1">
        <f>INDEX(Auxiliar_OPEX_Drivers!$B$2:$CH$18,MATCH(Auxiliar_OPEX_S!DP$3,Auxiliar_OPEX_Drivers!$B$2:$B$18,0),MATCH($DG6,Auxiliar_OPEX_Drivers!$B$2:$CH$2,0))</f>
        <v>191</v>
      </c>
      <c r="DQ6" s="1">
        <f>INDEX(Auxiliar_OPEX_Drivers!$B$2:$CH$18,MATCH(Auxiliar_OPEX_S!DQ$3,Auxiliar_OPEX_Drivers!$B$2:$B$18,0),MATCH($DG6,Auxiliar_OPEX_Drivers!$B$2:$CH$2,0))</f>
        <v>37</v>
      </c>
      <c r="DR6" s="1">
        <f>INDEX(Auxiliar_OPEX_Drivers!$B$2:$CH$18,MATCH(Auxiliar_OPEX_S!DR$3,Auxiliar_OPEX_Drivers!$B$2:$B$18,0),MATCH($DG6,Auxiliar_OPEX_Drivers!$B$2:$CH$2,0))</f>
        <v>16691174.078760587</v>
      </c>
      <c r="DS6" s="1">
        <f>INDEX(Auxiliar_OPEX_Drivers!$B$2:$CH$18,MATCH(Auxiliar_OPEX_S!DS$3,Auxiliar_OPEX_Drivers!$B$2:$B$18,0),MATCH($DG6,Auxiliar_OPEX_Drivers!$B$2:$CH$2,0))</f>
        <v>91130.395728643198</v>
      </c>
      <c r="DT6" s="1">
        <f>INDEX(Auxiliar_OPEX_Drivers!$B$2:$CH$18,MATCH(Auxiliar_OPEX_S!DT$3,Auxiliar_OPEX_Drivers!$B$2:$B$18,0),MATCH($DG6,Auxiliar_OPEX_Drivers!$B$2:$CH$2,0))</f>
        <v>10292.498331486147</v>
      </c>
      <c r="DU6" s="1">
        <f>INDEX(Auxiliar_OPEX_Drivers!$B$2:$CH$18,MATCH(Auxiliar_OPEX_S!DU$3,Auxiliar_OPEX_Drivers!$B$2:$B$18,0),MATCH($DG6,Auxiliar_OPEX_Drivers!$B$2:$CH$2,0))</f>
        <v>4213.211339970394</v>
      </c>
      <c r="DV6" s="1">
        <f>INDEX(Auxiliar_OPEX_Drivers!$B$2:$CH$18,MATCH(Auxiliar_OPEX_S!DV$3,Auxiliar_OPEX_Drivers!$B$2:$B$18,0),MATCH($DG6,Auxiliar_OPEX_Drivers!$B$2:$CH$2,0))</f>
        <v>2022371.9185736296</v>
      </c>
      <c r="DW6" s="1">
        <f>INDEX(Auxiliar_OPEX_Drivers!$B$2:$CH$18,MATCH(Auxiliar_OPEX_S!DW$3,Auxiliar_OPEX_Drivers!$B$2:$B$18,0),MATCH($DG6,Auxiliar_OPEX_Drivers!$B$2:$CH$2,0))</f>
        <v>10089.869164819474</v>
      </c>
      <c r="DX6" s="1">
        <f>INDEX(Auxiliar_OPEX_Drivers!$B$2:$CH$18,MATCH(Auxiliar_OPEX_S!DX$3,Auxiliar_OPEX_Drivers!$B$2:$B$18,0),MATCH($DG6,Auxiliar_OPEX_Drivers!$B$2:$CH$2,0))</f>
        <v>2042162.4960736292</v>
      </c>
      <c r="DY6" s="1">
        <f>INDEX(Auxiliar_OPEX_Drivers!$B$2:$CH$18,MATCH(Auxiliar_OPEX_S!DY$3,Auxiliar_OPEX_Drivers!$B$2:$B$18,0),MATCH($DG6,Auxiliar_OPEX_Drivers!$B$2:$CH$2,0))</f>
        <v>929</v>
      </c>
    </row>
    <row r="7" spans="1:190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1909.5527499428636</v>
      </c>
      <c r="E7" s="51">
        <f ca="1">SUMPRODUCT($CM7:$DD7,INDIRECT(ADDRESS(E$2,$DH$2)):INDIRECT(ADDRESS(E$2,$DY$2)))</f>
        <v>1909.5527499428636</v>
      </c>
      <c r="F7" s="51">
        <f ca="1">SUMPRODUCT($CM7:$DD7,INDIRECT(ADDRESS(F$2,$DH$2)):INDIRECT(ADDRESS(F$2,$DY$2)))</f>
        <v>1909.5527499428636</v>
      </c>
      <c r="G7" s="51">
        <f ca="1">SUMPRODUCT($CM7:$DD7,INDIRECT(ADDRESS(G$2,$DH$2)):INDIRECT(ADDRESS(G$2,$DY$2)))</f>
        <v>1909.5527499428636</v>
      </c>
      <c r="H7" s="51">
        <f ca="1">SUMPRODUCT($CM7:$DD7,INDIRECT(ADDRESS(H$2,$DH$2)):INDIRECT(ADDRESS(H$2,$DY$2)))</f>
        <v>1909.5527499428636</v>
      </c>
      <c r="I7" s="51">
        <f ca="1">SUMPRODUCT($CM7:$DD7,INDIRECT(ADDRESS(I$2,$DH$2)):INDIRECT(ADDRESS(I$2,$DY$2)))</f>
        <v>1909.5527499428636</v>
      </c>
      <c r="J7" s="51">
        <f ca="1">SUMPRODUCT($CM7:$DD7,INDIRECT(ADDRESS(J$2,$DH$2)):INDIRECT(ADDRESS(J$2,$DY$2)))</f>
        <v>1909.5527499428636</v>
      </c>
      <c r="K7" s="51">
        <f ca="1">SUMPRODUCT($CM7:$DD7,INDIRECT(ADDRESS(K$2,$DH$2)):INDIRECT(ADDRESS(K$2,$DY$2)))</f>
        <v>1909.5527499428636</v>
      </c>
      <c r="L7" s="51">
        <f ca="1">SUMPRODUCT($CM7:$DD7,INDIRECT(ADDRESS(L$2,$DH$2)):INDIRECT(ADDRESS(L$2,$DY$2)))</f>
        <v>1909.5527499428636</v>
      </c>
      <c r="M7" s="51">
        <f ca="1">SUMPRODUCT($CM7:$DD7,INDIRECT(ADDRESS(M$2,$DH$2)):INDIRECT(ADDRESS(M$2,$DY$2)))</f>
        <v>1909.5527499428636</v>
      </c>
      <c r="N7" s="51">
        <f ca="1">SUMPRODUCT($CM7:$DD7,INDIRECT(ADDRESS(N$2,$DH$2)):INDIRECT(ADDRESS(N$2,$DY$2)))</f>
        <v>1909.5527499428636</v>
      </c>
      <c r="O7" s="51">
        <f ca="1">SUMPRODUCT($CM7:$DD7,INDIRECT(ADDRESS(O$2,$DH$2)):INDIRECT(ADDRESS(O$2,$DY$2)))</f>
        <v>1909.5527499428636</v>
      </c>
      <c r="P7" s="51">
        <f ca="1">SUMPRODUCT($CM7:$DD7,INDIRECT(ADDRESS(P$2,$DH$2)):INDIRECT(ADDRESS(P$2,$DY$2)))</f>
        <v>1909.5527499428636</v>
      </c>
      <c r="Q7" s="51">
        <f ca="1">SUMPRODUCT($CM7:$DD7,INDIRECT(ADDRESS(Q$2,$DH$2)):INDIRECT(ADDRESS(Q$2,$DY$2)))</f>
        <v>1909.5527499428636</v>
      </c>
      <c r="R7" s="51">
        <f ca="1">SUMPRODUCT($CM7:$DD7,INDIRECT(ADDRESS(R$2,$DH$2)):INDIRECT(ADDRESS(R$2,$DY$2)))</f>
        <v>1909.5527499428636</v>
      </c>
      <c r="S7" s="51">
        <f ca="1">SUMPRODUCT($CM7:$DD7,INDIRECT(ADDRESS(S$2,$DH$2)):INDIRECT(ADDRESS(S$2,$DY$2)))</f>
        <v>1909.5527499428636</v>
      </c>
      <c r="T7" s="51">
        <f ca="1">SUMPRODUCT($CM7:$DD7,INDIRECT(ADDRESS(T$2,$DH$2)):INDIRECT(ADDRESS(T$2,$DY$2)))</f>
        <v>1909.5527499428636</v>
      </c>
      <c r="U7" s="51">
        <f ca="1">SUMPRODUCT($CM7:$DD7,INDIRECT(ADDRESS(U$2,$DH$2)):INDIRECT(ADDRESS(U$2,$DY$2)))</f>
        <v>1909.5527499428636</v>
      </c>
      <c r="V7" s="51">
        <f ca="1">SUMPRODUCT($CM7:$DD7,INDIRECT(ADDRESS(V$2,$DH$2)):INDIRECT(ADDRESS(V$2,$DY$2)))</f>
        <v>1909.5527499428636</v>
      </c>
      <c r="W7" s="51">
        <f ca="1">SUMPRODUCT($CM7:$DD7,INDIRECT(ADDRESS(W$2,$DH$2)):INDIRECT(ADDRESS(W$2,$DY$2)))</f>
        <v>1909.5527499428636</v>
      </c>
      <c r="X7" s="51">
        <f ca="1">SUMPRODUCT($CM7:$DD7,INDIRECT(ADDRESS(X$2,$DH$2)):INDIRECT(ADDRESS(X$2,$DY$2)))</f>
        <v>1909.5527499428636</v>
      </c>
      <c r="Y7" s="51">
        <f ca="1">SUMPRODUCT($CM7:$DD7,INDIRECT(ADDRESS(Y$2,$DH$2)):INDIRECT(ADDRESS(Y$2,$DY$2)))</f>
        <v>1909.5527499428636</v>
      </c>
      <c r="Z7" s="51">
        <f ca="1">SUMPRODUCT($CM7:$DD7,INDIRECT(ADDRESS(Z$2,$DH$2)):INDIRECT(ADDRESS(Z$2,$DY$2)))</f>
        <v>1909.5527499428636</v>
      </c>
      <c r="AA7" s="51">
        <f ca="1">SUMPRODUCT($CM7:$DD7,INDIRECT(ADDRESS(AA$2,$DH$2)):INDIRECT(ADDRESS(AA$2,$DY$2)))</f>
        <v>1909.5527499428636</v>
      </c>
      <c r="AB7" s="51">
        <f ca="1">SUMPRODUCT($CM7:$DD7,INDIRECT(ADDRESS(AB$2,$DH$2)):INDIRECT(ADDRESS(AB$2,$DY$2)))</f>
        <v>1909.5527499428636</v>
      </c>
      <c r="AC7" s="51">
        <f ca="1">SUMPRODUCT($CM7:$DD7,INDIRECT(ADDRESS(AC$2,$DH$2)):INDIRECT(ADDRESS(AC$2,$DY$2)))</f>
        <v>1909.5527499428636</v>
      </c>
      <c r="AD7" s="51">
        <f ca="1">SUMPRODUCT($CM7:$DD7,INDIRECT(ADDRESS(AD$2,$DH$2)):INDIRECT(ADDRESS(AD$2,$DY$2)))</f>
        <v>1909.5527499428636</v>
      </c>
      <c r="AE7" s="51">
        <f ca="1">SUMPRODUCT($CM7:$DD7,INDIRECT(ADDRESS(AE$2,$DH$2)):INDIRECT(ADDRESS(AE$2,$DY$2)))</f>
        <v>1909.5527499428636</v>
      </c>
      <c r="AF7" s="51">
        <f ca="1">SUMPRODUCT($CM7:$DD7,INDIRECT(ADDRESS(AF$2,$DH$2)):INDIRECT(ADDRESS(AF$2,$DY$2)))</f>
        <v>1909.5527499428636</v>
      </c>
      <c r="AG7" s="51">
        <f ca="1">SUMPRODUCT($CM7:$DD7,INDIRECT(ADDRESS(AG$2,$DH$2)):INDIRECT(ADDRESS(AG$2,$DY$2)))</f>
        <v>1909.5527499428636</v>
      </c>
      <c r="AH7" s="51">
        <f ca="1">SUMPRODUCT($CM7:$DD7,INDIRECT(ADDRESS(AH$2,$DH$2)):INDIRECT(ADDRESS(AH$2,$DY$2)))</f>
        <v>1909.5527499428636</v>
      </c>
      <c r="AI7" s="51">
        <f ca="1">SUMPRODUCT($CM7:$DD7,INDIRECT(ADDRESS(AI$2,$DH$2)):INDIRECT(ADDRESS(AI$2,$DY$2)))</f>
        <v>1909.5527499428636</v>
      </c>
      <c r="AJ7" s="51">
        <f ca="1">SUMPRODUCT($CM7:$DD7,INDIRECT(ADDRESS(AJ$2,$DH$2)):INDIRECT(ADDRESS(AJ$2,$DY$2)))</f>
        <v>1909.5527499428636</v>
      </c>
      <c r="AK7" s="51">
        <f ca="1">SUMPRODUCT($CM7:$DD7,INDIRECT(ADDRESS(AK$2,$DH$2)):INDIRECT(ADDRESS(AK$2,$DY$2)))</f>
        <v>1909.5527499428636</v>
      </c>
      <c r="AL7" s="51">
        <f ca="1">SUMPRODUCT($CM7:$DD7,INDIRECT(ADDRESS(AL$2,$DH$2)):INDIRECT(ADDRESS(AL$2,$DY$2)))</f>
        <v>1909.5527499428636</v>
      </c>
      <c r="AM7" s="51">
        <f ca="1">SUMPRODUCT($CM7:$DD7,INDIRECT(ADDRESS(AM$2,$DH$2)):INDIRECT(ADDRESS(AM$2,$DY$2)))</f>
        <v>1909.5527499428636</v>
      </c>
      <c r="AN7" s="51">
        <f ca="1">SUMPRODUCT($CM7:$DD7,INDIRECT(ADDRESS(AN$2,$DH$2)):INDIRECT(ADDRESS(AN$2,$DY$2)))</f>
        <v>1909.5527499428636</v>
      </c>
      <c r="AO7" s="51">
        <f ca="1">SUMPRODUCT($CM7:$DD7,INDIRECT(ADDRESS(AO$2,$DH$2)):INDIRECT(ADDRESS(AO$2,$DY$2)))</f>
        <v>1909.5527499428636</v>
      </c>
      <c r="AP7" s="51">
        <f ca="1">SUMPRODUCT($CM7:$DD7,INDIRECT(ADDRESS(AP$2,$DH$2)):INDIRECT(ADDRESS(AP$2,$DY$2)))</f>
        <v>1909.5527499428636</v>
      </c>
      <c r="AQ7" s="51">
        <f ca="1">SUMPRODUCT($CM7:$DD7,INDIRECT(ADDRESS(AQ$2,$DH$2)):INDIRECT(ADDRESS(AQ$2,$DY$2)))</f>
        <v>1909.5527499428636</v>
      </c>
      <c r="AR7" s="51">
        <f ca="1">SUMPRODUCT($CM7:$DD7,INDIRECT(ADDRESS(AR$2,$DH$2)):INDIRECT(ADDRESS(AR$2,$DY$2)))</f>
        <v>1909.5527499428636</v>
      </c>
      <c r="AS7" s="51">
        <f ca="1">SUMPRODUCT($CM7:$DD7,INDIRECT(ADDRESS(AS$2,$DH$2)):INDIRECT(ADDRESS(AS$2,$DY$2)))</f>
        <v>1909.5527499428636</v>
      </c>
      <c r="AT7" s="51">
        <f ca="1">SUMPRODUCT($CM7:$DD7,INDIRECT(ADDRESS(AT$2,$DH$2)):INDIRECT(ADDRESS(AT$2,$DY$2)))</f>
        <v>1909.5527499428636</v>
      </c>
      <c r="AU7" s="51">
        <f ca="1">SUMPRODUCT($CM7:$DD7,INDIRECT(ADDRESS(AU$2,$DH$2)):INDIRECT(ADDRESS(AU$2,$DY$2)))</f>
        <v>1909.5527499428636</v>
      </c>
      <c r="AV7" s="51">
        <f ca="1">SUMPRODUCT($CM7:$DD7,INDIRECT(ADDRESS(AV$2,$DH$2)):INDIRECT(ADDRESS(AV$2,$DY$2)))</f>
        <v>1909.5527499428636</v>
      </c>
      <c r="AW7" s="51">
        <f ca="1">SUMPRODUCT($CM7:$DD7,INDIRECT(ADDRESS(AW$2,$DH$2)):INDIRECT(ADDRESS(AW$2,$DY$2)))</f>
        <v>1909.5527499428636</v>
      </c>
      <c r="AX7" s="51">
        <f ca="1">SUMPRODUCT($CM7:$DD7,INDIRECT(ADDRESS(AX$2,$DH$2)):INDIRECT(ADDRESS(AX$2,$DY$2)))</f>
        <v>1909.5527499428636</v>
      </c>
      <c r="AY7" s="51">
        <f ca="1">SUMPRODUCT($CM7:$DD7,INDIRECT(ADDRESS(AY$2,$DH$2)):INDIRECT(ADDRESS(AY$2,$DY$2)))</f>
        <v>1909.5527499428636</v>
      </c>
      <c r="AZ7" s="51">
        <f ca="1">SUMPRODUCT($CM7:$DD7,INDIRECT(ADDRESS(AZ$2,$DH$2)):INDIRECT(ADDRESS(AZ$2,$DY$2)))</f>
        <v>1909.5527499428636</v>
      </c>
      <c r="BA7" s="51">
        <f ca="1">SUMPRODUCT($CM7:$DD7,INDIRECT(ADDRESS(BA$2,$DH$2)):INDIRECT(ADDRESS(BA$2,$DY$2)))</f>
        <v>1909.5527499428636</v>
      </c>
      <c r="BB7" s="51">
        <f ca="1">SUMPRODUCT($CM7:$DD7,INDIRECT(ADDRESS(BB$2,$DH$2)):INDIRECT(ADDRESS(BB$2,$DY$2)))</f>
        <v>1909.5527499428636</v>
      </c>
      <c r="BC7" s="51">
        <f ca="1">SUMPRODUCT($CM7:$DD7,INDIRECT(ADDRESS(BC$2,$DH$2)):INDIRECT(ADDRESS(BC$2,$DY$2)))</f>
        <v>1909.5527499428636</v>
      </c>
      <c r="BD7" s="51">
        <f ca="1">SUMPRODUCT($CM7:$DD7,INDIRECT(ADDRESS(BD$2,$DH$2)):INDIRECT(ADDRESS(BD$2,$DY$2)))</f>
        <v>1909.5527499428636</v>
      </c>
      <c r="BE7" s="51">
        <f ca="1">SUMPRODUCT($CM7:$DD7,INDIRECT(ADDRESS(BE$2,$DH$2)):INDIRECT(ADDRESS(BE$2,$DY$2)))</f>
        <v>1909.5527499428636</v>
      </c>
      <c r="BF7" s="51">
        <f ca="1">SUMPRODUCT($CM7:$DD7,INDIRECT(ADDRESS(BF$2,$DH$2)):INDIRECT(ADDRESS(BF$2,$DY$2)))</f>
        <v>1909.5527499428636</v>
      </c>
      <c r="BG7" s="51">
        <f ca="1">SUMPRODUCT($CM7:$DD7,INDIRECT(ADDRESS(BG$2,$DH$2)):INDIRECT(ADDRESS(BG$2,$DY$2)))</f>
        <v>1909.5527499428636</v>
      </c>
      <c r="BH7" s="51">
        <f ca="1">SUMPRODUCT($CM7:$DD7,INDIRECT(ADDRESS(BH$2,$DH$2)):INDIRECT(ADDRESS(BH$2,$DY$2)))</f>
        <v>1909.5527499428636</v>
      </c>
      <c r="BI7" s="51">
        <f ca="1">SUMPRODUCT($CM7:$DD7,INDIRECT(ADDRESS(BI$2,$DH$2)):INDIRECT(ADDRESS(BI$2,$DY$2)))</f>
        <v>1909.5527499428636</v>
      </c>
      <c r="BJ7" s="51">
        <f ca="1">SUMPRODUCT($CM7:$DD7,INDIRECT(ADDRESS(BJ$2,$DH$2)):INDIRECT(ADDRESS(BJ$2,$DY$2)))</f>
        <v>1909.5527499428636</v>
      </c>
      <c r="BK7" s="51">
        <f ca="1">SUMPRODUCT($CM7:$DD7,INDIRECT(ADDRESS(BK$2,$DH$2)):INDIRECT(ADDRESS(BK$2,$DY$2)))</f>
        <v>1909.5527499428636</v>
      </c>
      <c r="BL7" s="51">
        <f ca="1">SUMPRODUCT($CM7:$DD7,INDIRECT(ADDRESS(BL$2,$DH$2)):INDIRECT(ADDRESS(BL$2,$DY$2)))</f>
        <v>1909.5527499428636</v>
      </c>
      <c r="BM7" s="51">
        <f ca="1">SUMPRODUCT($CM7:$DD7,INDIRECT(ADDRESS(BM$2,$DH$2)):INDIRECT(ADDRESS(BM$2,$DY$2)))</f>
        <v>1909.5527499428636</v>
      </c>
      <c r="BN7" s="51">
        <f ca="1">SUMPRODUCT($CM7:$DD7,INDIRECT(ADDRESS(BN$2,$DH$2)):INDIRECT(ADDRESS(BN$2,$DY$2)))</f>
        <v>1909.5527499428636</v>
      </c>
      <c r="BO7" s="51">
        <f ca="1">SUMPRODUCT($CM7:$DD7,INDIRECT(ADDRESS(BO$2,$DH$2)):INDIRECT(ADDRESS(BO$2,$DY$2)))</f>
        <v>1909.5527499428636</v>
      </c>
      <c r="BP7" s="51">
        <f ca="1">SUMPRODUCT($CM7:$DD7,INDIRECT(ADDRESS(BP$2,$DH$2)):INDIRECT(ADDRESS(BP$2,$DY$2)))</f>
        <v>1909.5527499428636</v>
      </c>
      <c r="BQ7" s="51">
        <f ca="1">SUMPRODUCT($CM7:$DD7,INDIRECT(ADDRESS(BQ$2,$DH$2)):INDIRECT(ADDRESS(BQ$2,$DY$2)))</f>
        <v>1909.5527499428636</v>
      </c>
      <c r="BR7" s="51">
        <f ca="1">SUMPRODUCT($CM7:$DD7,INDIRECT(ADDRESS(BR$2,$DH$2)):INDIRECT(ADDRESS(BR$2,$DY$2)))</f>
        <v>1909.5527499428636</v>
      </c>
      <c r="BS7" s="51">
        <f ca="1">SUMPRODUCT($CM7:$DD7,INDIRECT(ADDRESS(BS$2,$DH$2)):INDIRECT(ADDRESS(BS$2,$DY$2)))</f>
        <v>1909.5527499428636</v>
      </c>
      <c r="BT7" s="51">
        <f ca="1">SUMPRODUCT($CM7:$DD7,INDIRECT(ADDRESS(BT$2,$DH$2)):INDIRECT(ADDRESS(BT$2,$DY$2)))</f>
        <v>1909.5527499428636</v>
      </c>
      <c r="BU7" s="51">
        <f ca="1">SUMPRODUCT($CM7:$DD7,INDIRECT(ADDRESS(BU$2,$DH$2)):INDIRECT(ADDRESS(BU$2,$DY$2)))</f>
        <v>1909.5527499428636</v>
      </c>
      <c r="BV7" s="51">
        <f ca="1">SUMPRODUCT($CM7:$DD7,INDIRECT(ADDRESS(BV$2,$DH$2)):INDIRECT(ADDRESS(BV$2,$DY$2)))</f>
        <v>1909.5527499428636</v>
      </c>
      <c r="BW7" s="51">
        <f ca="1">SUMPRODUCT($CM7:$DD7,INDIRECT(ADDRESS(BW$2,$DH$2)):INDIRECT(ADDRESS(BW$2,$DY$2)))</f>
        <v>1909.5527499428636</v>
      </c>
      <c r="BX7" s="51">
        <f ca="1">SUMPRODUCT($CM7:$DD7,INDIRECT(ADDRESS(BX$2,$DH$2)):INDIRECT(ADDRESS(BX$2,$DY$2)))</f>
        <v>1909.5527499428636</v>
      </c>
      <c r="BY7" s="51">
        <f ca="1">SUMPRODUCT($CM7:$DD7,INDIRECT(ADDRESS(BY$2,$DH$2)):INDIRECT(ADDRESS(BY$2,$DY$2)))</f>
        <v>1909.5527499428636</v>
      </c>
      <c r="BZ7" s="51">
        <f ca="1">SUMPRODUCT($CM7:$DD7,INDIRECT(ADDRESS(BZ$2,$DH$2)):INDIRECT(ADDRESS(BZ$2,$DY$2)))</f>
        <v>1909.5527499428636</v>
      </c>
      <c r="CA7" s="51">
        <f ca="1">SUMPRODUCT($CM7:$DD7,INDIRECT(ADDRESS(CA$2,$DH$2)):INDIRECT(ADDRESS(CA$2,$DY$2)))</f>
        <v>1909.5527499428636</v>
      </c>
      <c r="CB7" s="51">
        <f ca="1">SUMPRODUCT($CM7:$DD7,INDIRECT(ADDRESS(CB$2,$DH$2)):INDIRECT(ADDRESS(CB$2,$DY$2)))</f>
        <v>1909.5527499428636</v>
      </c>
      <c r="CC7" s="51">
        <f ca="1">SUMPRODUCT($CM7:$DD7,INDIRECT(ADDRESS(CC$2,$DH$2)):INDIRECT(ADDRESS(CC$2,$DY$2)))</f>
        <v>1909.5527499428636</v>
      </c>
      <c r="CD7" s="51">
        <f ca="1">SUMPRODUCT($CM7:$DD7,INDIRECT(ADDRESS(CD$2,$DH$2)):INDIRECT(ADDRESS(CD$2,$DY$2)))</f>
        <v>1909.5527499428636</v>
      </c>
      <c r="CF7" s="51">
        <f t="shared" ca="1" si="4"/>
        <v>22914.63299931437</v>
      </c>
      <c r="CG7" s="51">
        <f t="shared" ca="1" si="3"/>
        <v>22914.63299931437</v>
      </c>
      <c r="CH7" s="51">
        <f t="shared" ca="1" si="3"/>
        <v>22914.63299931437</v>
      </c>
      <c r="CI7" s="51">
        <f t="shared" ca="1" si="3"/>
        <v>22914.63299931437</v>
      </c>
      <c r="CJ7" s="51">
        <f t="shared" ca="1" si="3"/>
        <v>22914.63299931437</v>
      </c>
      <c r="CK7" s="51">
        <f t="shared" ca="1" si="3"/>
        <v>22914.63299931437</v>
      </c>
      <c r="CM7" s="1">
        <f>IFERROR(VLOOKUP($A7,Auxiliar_OPEX_CustosUnit!$A$4:$BT$129,COLUMN(Auxiliar_OPEX_CustosUnit!AK$2),0),0)</f>
        <v>0</v>
      </c>
      <c r="CN7" s="1">
        <f>IFERROR(VLOOKUP($A7,Auxiliar_OPEX_CustosUnit!$A$4:$BT$129,COLUMN(Auxiliar_OPEX_CustosUnit!AL$2),0),0)</f>
        <v>0</v>
      </c>
      <c r="CO7" s="1">
        <f>IFERROR(VLOOKUP($A7,Auxiliar_OPEX_CustosUnit!$A$4:$BT$129,COLUMN(Auxiliar_OPEX_CustosUnit!AM$2),0)*(1-DRE_Auxiliar!$A$111),0)*80%</f>
        <v>24.766507563758747</v>
      </c>
      <c r="CP7" s="1">
        <f>IFERROR(VLOOKUP($A7,Auxiliar_OPEX_CustosUnit!$A$4:$BT$129,COLUMN(Auxiliar_OPEX_CustosUnit!AN$2),0),0)</f>
        <v>0</v>
      </c>
      <c r="CQ7" s="1">
        <f>IFERROR(VLOOKUP($A7,Auxiliar_OPEX_CustosUnit!$A$4:$BT$129,COLUMN(Auxiliar_OPEX_CustosUnit!AO$2),0),0)</f>
        <v>0</v>
      </c>
      <c r="CR7" s="1">
        <f>IFERROR(VLOOKUP($A7,Auxiliar_OPEX_CustosUnit!$A$4:$BT$129,COLUMN(Auxiliar_OPEX_CustosUnit!AP$2),0),0)</f>
        <v>144.98355710608499</v>
      </c>
      <c r="CS7" s="1">
        <f>IFERROR(VLOOKUP($A7,Auxiliar_OPEX_CustosUnit!$A$4:$BT$129,COLUMN(Auxiliar_OPEX_CustosUnit!AQ$2),0),0)</f>
        <v>0</v>
      </c>
      <c r="CT7" s="1">
        <f>IFERROR(VLOOKUP($A7,Auxiliar_OPEX_CustosUnit!$A$4:$BT$129,COLUMN(Auxiliar_OPEX_CustosUnit!AR$2),0),0)</f>
        <v>0</v>
      </c>
      <c r="CU7" s="1">
        <f>IFERROR(VLOOKUP($A7,Auxiliar_OPEX_CustosUnit!$A$4:$BT$129,COLUMN(Auxiliar_OPEX_CustosUnit!AS$2),0),0)</f>
        <v>0</v>
      </c>
      <c r="CV7" s="1">
        <f>IFERROR(VLOOKUP($A7,Auxiliar_OPEX_CustosUnit!$A$4:$BT$129,COLUMN(Auxiliar_OPEX_CustosUnit!AT$2),0),0)</f>
        <v>0</v>
      </c>
      <c r="CW7" s="1">
        <f>IFERROR(VLOOKUP($A7,Auxiliar_OPEX_CustosUnit!$A$4:$BT$129,COLUMN(Auxiliar_OPEX_CustosUnit!AU$2),0),0)</f>
        <v>0</v>
      </c>
      <c r="CX7" s="1">
        <f>IFERROR(VLOOKUP($A7,Auxiliar_OPEX_CustosUnit!$A$4:$BT$129,COLUMN(Auxiliar_OPEX_CustosUnit!AV$2),0),0)</f>
        <v>0</v>
      </c>
      <c r="CY7" s="1">
        <f>IFERROR(VLOOKUP($A7,Auxiliar_OPEX_CustosUnit!$A$4:$BT$129,COLUMN(Auxiliar_OPEX_CustosUnit!AW$2),0),0)</f>
        <v>0</v>
      </c>
      <c r="CZ7" s="1">
        <f>IFERROR(VLOOKUP($A7,Auxiliar_OPEX_CustosUnit!$A$4:$BT$129,COLUMN(Auxiliar_OPEX_CustosUnit!AX$2),0),0)</f>
        <v>0</v>
      </c>
      <c r="DA7" s="1">
        <f>IFERROR(VLOOKUP($A7,Auxiliar_OPEX_CustosUnit!$A$4:$BT$129,COLUMN(Auxiliar_OPEX_CustosUnit!AY$2),0),0)</f>
        <v>0</v>
      </c>
      <c r="DB7" s="1">
        <f>IFERROR(VLOOKUP($A7,Auxiliar_OPEX_CustosUnit!$A$4:$BT$129,COLUMN(Auxiliar_OPEX_CustosUnit!AZ$2),0),0)</f>
        <v>0</v>
      </c>
      <c r="DC7" s="1">
        <f>IFERROR(VLOOKUP($A7,Auxiliar_OPEX_CustosUnit!$A$4:$BT$129,COLUMN(Auxiliar_OPEX_CustosUnit!BA$2),0),0)</f>
        <v>0</v>
      </c>
      <c r="DD7" s="1">
        <f>IFERROR(VLOOKUP($A7,Auxiliar_OPEX_CustosUnit!$A$4:$BT$129,COLUMN(Auxiliar_OPEX_CustosUnit!BB$2),0),0)</f>
        <v>0</v>
      </c>
      <c r="DG7" s="60">
        <v>43344</v>
      </c>
      <c r="DH7" s="1">
        <v>1</v>
      </c>
      <c r="DI7" s="1">
        <f>INDEX(Auxiliar_OPEX_Drivers!$B$2:$CH$18,MATCH(Auxiliar_OPEX_S!DI$3,Auxiliar_OPEX_Drivers!$B$2:$B$18,0),MATCH($DG7,Auxiliar_OPEX_Drivers!$B$2:$CH$2,0))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INDEX(Auxiliar_OPEX_Drivers!$B$2:$CH$18,MATCH(Auxiliar_OPEX_S!DK$3,Auxiliar_OPEX_Drivers!$B$2:$B$18,0),MATCH($DG7,Auxiliar_OPEX_Drivers!$B$2:$CH$2,0))</f>
        <v>14</v>
      </c>
      <c r="DL7" s="1">
        <f>INDEX(Auxiliar_OPEX_Drivers!$B$2:$CH$18,MATCH(Auxiliar_OPEX_S!DL$3,Auxiliar_OPEX_Drivers!$B$2:$B$18,0),MATCH($DG7,Auxiliar_OPEX_Drivers!$B$2:$CH$2,0))</f>
        <v>61</v>
      </c>
      <c r="DM7" s="1">
        <f>INDEX(Auxiliar_OPEX_Drivers!$B$2:$CH$18,MATCH(Auxiliar_OPEX_S!DM$3,Auxiliar_OPEX_Drivers!$B$2:$B$18,0),MATCH($DG7,Auxiliar_OPEX_Drivers!$B$2:$CH$2,0))</f>
        <v>13</v>
      </c>
      <c r="DN7" s="1">
        <f>INDEX(Auxiliar_OPEX_Drivers!$B$2:$CH$18,MATCH(Auxiliar_OPEX_S!DN$3,Auxiliar_OPEX_Drivers!$B$2:$B$18,0),MATCH($DG7,Auxiliar_OPEX_Drivers!$B$2:$CH$2,0))</f>
        <v>601</v>
      </c>
      <c r="DO7" s="1">
        <f>INDEX(Auxiliar_OPEX_Drivers!$B$2:$CH$18,MATCH(Auxiliar_OPEX_S!DO$3,Auxiliar_OPEX_Drivers!$B$2:$B$18,0),MATCH($DG7,Auxiliar_OPEX_Drivers!$B$2:$CH$2,0))</f>
        <v>12</v>
      </c>
      <c r="DP7" s="1">
        <f>INDEX(Auxiliar_OPEX_Drivers!$B$2:$CH$18,MATCH(Auxiliar_OPEX_S!DP$3,Auxiliar_OPEX_Drivers!$B$2:$B$18,0),MATCH($DG7,Auxiliar_OPEX_Drivers!$B$2:$CH$2,0))</f>
        <v>191</v>
      </c>
      <c r="DQ7" s="1">
        <f>INDEX(Auxiliar_OPEX_Drivers!$B$2:$CH$18,MATCH(Auxiliar_OPEX_S!DQ$3,Auxiliar_OPEX_Drivers!$B$2:$B$18,0),MATCH($DG7,Auxiliar_OPEX_Drivers!$B$2:$CH$2,0))</f>
        <v>37</v>
      </c>
      <c r="DR7" s="1">
        <f>INDEX(Auxiliar_OPEX_Drivers!$B$2:$CH$18,MATCH(Auxiliar_OPEX_S!DR$3,Auxiliar_OPEX_Drivers!$B$2:$B$18,0),MATCH($DG7,Auxiliar_OPEX_Drivers!$B$2:$CH$2,0))</f>
        <v>16775744.045427253</v>
      </c>
      <c r="DS7" s="1">
        <f>INDEX(Auxiliar_OPEX_Drivers!$B$2:$CH$18,MATCH(Auxiliar_OPEX_S!DS$3,Auxiliar_OPEX_Drivers!$B$2:$B$18,0),MATCH($DG7,Auxiliar_OPEX_Drivers!$B$2:$CH$2,0))</f>
        <v>84569.966666666704</v>
      </c>
      <c r="DT7" s="1">
        <f>INDEX(Auxiliar_OPEX_Drivers!$B$2:$CH$18,MATCH(Auxiliar_OPEX_S!DT$3,Auxiliar_OPEX_Drivers!$B$2:$B$18,0),MATCH($DG7,Auxiliar_OPEX_Drivers!$B$2:$CH$2,0))</f>
        <v>10703.943671071595</v>
      </c>
      <c r="DU7" s="1">
        <f>INDEX(Auxiliar_OPEX_Drivers!$B$2:$CH$18,MATCH(Auxiliar_OPEX_S!DU$3,Auxiliar_OPEX_Drivers!$B$2:$B$18,0),MATCH($DG7,Auxiliar_OPEX_Drivers!$B$2:$CH$2,0))</f>
        <v>4165.8171413809196</v>
      </c>
      <c r="DV7" s="1">
        <f>INDEX(Auxiliar_OPEX_Drivers!$B$2:$CH$18,MATCH(Auxiliar_OPEX_S!DV$3,Auxiliar_OPEX_Drivers!$B$2:$B$18,0),MATCH($DG7,Auxiliar_OPEX_Drivers!$B$2:$CH$2,0))</f>
        <v>2031107.8330780345</v>
      </c>
      <c r="DW7" s="1">
        <f>INDEX(Auxiliar_OPEX_Drivers!$B$2:$CH$18,MATCH(Auxiliar_OPEX_S!DW$3,Auxiliar_OPEX_Drivers!$B$2:$B$18,0),MATCH($DG7,Auxiliar_OPEX_Drivers!$B$2:$CH$2,0))</f>
        <v>10542.914504404929</v>
      </c>
      <c r="DX7" s="1">
        <f>INDEX(Auxiliar_OPEX_Drivers!$B$2:$CH$18,MATCH(Auxiliar_OPEX_S!DX$3,Auxiliar_OPEX_Drivers!$B$2:$B$18,0),MATCH($DG7,Auxiliar_OPEX_Drivers!$B$2:$CH$2,0))</f>
        <v>2050935.4397447011</v>
      </c>
      <c r="DY7" s="1">
        <f>INDEX(Auxiliar_OPEX_Drivers!$B$2:$CH$18,MATCH(Auxiliar_OPEX_S!DY$3,Auxiliar_OPEX_Drivers!$B$2:$B$18,0),MATCH($DG7,Auxiliar_OPEX_Drivers!$B$2:$CH$2,0))</f>
        <v>929</v>
      </c>
    </row>
    <row r="8" spans="1:190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18511.377154646991</v>
      </c>
      <c r="E8" s="51">
        <f ca="1">SUMPRODUCT($CM8:$DD8,INDIRECT(ADDRESS(E$2,$DH$2)):INDIRECT(ADDRESS(E$2,$DY$2)))</f>
        <v>18511.377154646991</v>
      </c>
      <c r="F8" s="51">
        <f ca="1">SUMPRODUCT($CM8:$DD8,INDIRECT(ADDRESS(F$2,$DH$2)):INDIRECT(ADDRESS(F$2,$DY$2)))</f>
        <v>18511.377154646991</v>
      </c>
      <c r="G8" s="51">
        <f ca="1">SUMPRODUCT($CM8:$DD8,INDIRECT(ADDRESS(G$2,$DH$2)):INDIRECT(ADDRESS(G$2,$DY$2)))</f>
        <v>18511.377154646991</v>
      </c>
      <c r="H8" s="51">
        <f ca="1">SUMPRODUCT($CM8:$DD8,INDIRECT(ADDRESS(H$2,$DH$2)):INDIRECT(ADDRESS(H$2,$DY$2)))</f>
        <v>18511.377154646991</v>
      </c>
      <c r="I8" s="51">
        <f ca="1">SUMPRODUCT($CM8:$DD8,INDIRECT(ADDRESS(I$2,$DH$2)):INDIRECT(ADDRESS(I$2,$DY$2)))</f>
        <v>18511.377154646991</v>
      </c>
      <c r="J8" s="51">
        <f ca="1">SUMPRODUCT($CM8:$DD8,INDIRECT(ADDRESS(J$2,$DH$2)):INDIRECT(ADDRESS(J$2,$DY$2)))</f>
        <v>18511.377154646991</v>
      </c>
      <c r="K8" s="51">
        <f ca="1">SUMPRODUCT($CM8:$DD8,INDIRECT(ADDRESS(K$2,$DH$2)):INDIRECT(ADDRESS(K$2,$DY$2)))</f>
        <v>18513.420998633737</v>
      </c>
      <c r="L8" s="51">
        <f ca="1">SUMPRODUCT($CM8:$DD8,INDIRECT(ADDRESS(L$2,$DH$2)):INDIRECT(ADDRESS(L$2,$DY$2)))</f>
        <v>18513.420998633737</v>
      </c>
      <c r="M8" s="51">
        <f ca="1">SUMPRODUCT($CM8:$DD8,INDIRECT(ADDRESS(M$2,$DH$2)):INDIRECT(ADDRESS(M$2,$DY$2)))</f>
        <v>18513.420998633737</v>
      </c>
      <c r="N8" s="51">
        <f ca="1">SUMPRODUCT($CM8:$DD8,INDIRECT(ADDRESS(N$2,$DH$2)):INDIRECT(ADDRESS(N$2,$DY$2)))</f>
        <v>18513.420998633737</v>
      </c>
      <c r="O8" s="51">
        <f ca="1">SUMPRODUCT($CM8:$DD8,INDIRECT(ADDRESS(O$2,$DH$2)):INDIRECT(ADDRESS(O$2,$DY$2)))</f>
        <v>18513.420998633737</v>
      </c>
      <c r="P8" s="51">
        <f ca="1">SUMPRODUCT($CM8:$DD8,INDIRECT(ADDRESS(P$2,$DH$2)):INDIRECT(ADDRESS(P$2,$DY$2)))</f>
        <v>18513.420998633737</v>
      </c>
      <c r="Q8" s="51">
        <f ca="1">SUMPRODUCT($CM8:$DD8,INDIRECT(ADDRESS(Q$2,$DH$2)):INDIRECT(ADDRESS(Q$2,$DY$2)))</f>
        <v>18513.420998633737</v>
      </c>
      <c r="R8" s="51">
        <f ca="1">SUMPRODUCT($CM8:$DD8,INDIRECT(ADDRESS(R$2,$DH$2)):INDIRECT(ADDRESS(R$2,$DY$2)))</f>
        <v>18513.420998633737</v>
      </c>
      <c r="S8" s="51">
        <f ca="1">SUMPRODUCT($CM8:$DD8,INDIRECT(ADDRESS(S$2,$DH$2)):INDIRECT(ADDRESS(S$2,$DY$2)))</f>
        <v>18513.420998633737</v>
      </c>
      <c r="T8" s="51">
        <f ca="1">SUMPRODUCT($CM8:$DD8,INDIRECT(ADDRESS(T$2,$DH$2)):INDIRECT(ADDRESS(T$2,$DY$2)))</f>
        <v>18513.420998633737</v>
      </c>
      <c r="U8" s="51">
        <f ca="1">SUMPRODUCT($CM8:$DD8,INDIRECT(ADDRESS(U$2,$DH$2)):INDIRECT(ADDRESS(U$2,$DY$2)))</f>
        <v>18513.420998633737</v>
      </c>
      <c r="V8" s="51">
        <f ca="1">SUMPRODUCT($CM8:$DD8,INDIRECT(ADDRESS(V$2,$DH$2)):INDIRECT(ADDRESS(V$2,$DY$2)))</f>
        <v>18513.420998633737</v>
      </c>
      <c r="W8" s="51">
        <f ca="1">SUMPRODUCT($CM8:$DD8,INDIRECT(ADDRESS(W$2,$DH$2)):INDIRECT(ADDRESS(W$2,$DY$2)))</f>
        <v>18517.396154601629</v>
      </c>
      <c r="X8" s="51">
        <f ca="1">SUMPRODUCT($CM8:$DD8,INDIRECT(ADDRESS(X$2,$DH$2)):INDIRECT(ADDRESS(X$2,$DY$2)))</f>
        <v>18517.396154601629</v>
      </c>
      <c r="Y8" s="51">
        <f ca="1">SUMPRODUCT($CM8:$DD8,INDIRECT(ADDRESS(Y$2,$DH$2)):INDIRECT(ADDRESS(Y$2,$DY$2)))</f>
        <v>18517.396154601629</v>
      </c>
      <c r="Z8" s="51">
        <f ca="1">SUMPRODUCT($CM8:$DD8,INDIRECT(ADDRESS(Z$2,$DH$2)):INDIRECT(ADDRESS(Z$2,$DY$2)))</f>
        <v>18517.396154601629</v>
      </c>
      <c r="AA8" s="51">
        <f ca="1">SUMPRODUCT($CM8:$DD8,INDIRECT(ADDRESS(AA$2,$DH$2)):INDIRECT(ADDRESS(AA$2,$DY$2)))</f>
        <v>18517.396154601629</v>
      </c>
      <c r="AB8" s="51">
        <f ca="1">SUMPRODUCT($CM8:$DD8,INDIRECT(ADDRESS(AB$2,$DH$2)):INDIRECT(ADDRESS(AB$2,$DY$2)))</f>
        <v>18517.396154601629</v>
      </c>
      <c r="AC8" s="51">
        <f ca="1">SUMPRODUCT($CM8:$DD8,INDIRECT(ADDRESS(AC$2,$DH$2)):INDIRECT(ADDRESS(AC$2,$DY$2)))</f>
        <v>18517.396154601629</v>
      </c>
      <c r="AD8" s="51">
        <f ca="1">SUMPRODUCT($CM8:$DD8,INDIRECT(ADDRESS(AD$2,$DH$2)):INDIRECT(ADDRESS(AD$2,$DY$2)))</f>
        <v>18517.396154601629</v>
      </c>
      <c r="AE8" s="51">
        <f ca="1">SUMPRODUCT($CM8:$DD8,INDIRECT(ADDRESS(AE$2,$DH$2)):INDIRECT(ADDRESS(AE$2,$DY$2)))</f>
        <v>18517.396154601629</v>
      </c>
      <c r="AF8" s="51">
        <f ca="1">SUMPRODUCT($CM8:$DD8,INDIRECT(ADDRESS(AF$2,$DH$2)):INDIRECT(ADDRESS(AF$2,$DY$2)))</f>
        <v>18517.396154601629</v>
      </c>
      <c r="AG8" s="51">
        <f ca="1">SUMPRODUCT($CM8:$DD8,INDIRECT(ADDRESS(AG$2,$DH$2)):INDIRECT(ADDRESS(AG$2,$DY$2)))</f>
        <v>18517.396154601629</v>
      </c>
      <c r="AH8" s="51">
        <f ca="1">SUMPRODUCT($CM8:$DD8,INDIRECT(ADDRESS(AH$2,$DH$2)):INDIRECT(ADDRESS(AH$2,$DY$2)))</f>
        <v>18517.396154601629</v>
      </c>
      <c r="AI8" s="51">
        <f ca="1">SUMPRODUCT($CM8:$DD8,INDIRECT(ADDRESS(AI$2,$DH$2)):INDIRECT(ADDRESS(AI$2,$DY$2)))</f>
        <v>18520.544116446617</v>
      </c>
      <c r="AJ8" s="51">
        <f ca="1">SUMPRODUCT($CM8:$DD8,INDIRECT(ADDRESS(AJ$2,$DH$2)):INDIRECT(ADDRESS(AJ$2,$DY$2)))</f>
        <v>18520.544116446617</v>
      </c>
      <c r="AK8" s="51">
        <f ca="1">SUMPRODUCT($CM8:$DD8,INDIRECT(ADDRESS(AK$2,$DH$2)):INDIRECT(ADDRESS(AK$2,$DY$2)))</f>
        <v>18520.544116446617</v>
      </c>
      <c r="AL8" s="51">
        <f ca="1">SUMPRODUCT($CM8:$DD8,INDIRECT(ADDRESS(AL$2,$DH$2)):INDIRECT(ADDRESS(AL$2,$DY$2)))</f>
        <v>18520.544116446617</v>
      </c>
      <c r="AM8" s="51">
        <f ca="1">SUMPRODUCT($CM8:$DD8,INDIRECT(ADDRESS(AM$2,$DH$2)):INDIRECT(ADDRESS(AM$2,$DY$2)))</f>
        <v>18520.544116446617</v>
      </c>
      <c r="AN8" s="51">
        <f ca="1">SUMPRODUCT($CM8:$DD8,INDIRECT(ADDRESS(AN$2,$DH$2)):INDIRECT(ADDRESS(AN$2,$DY$2)))</f>
        <v>18520.544116446617</v>
      </c>
      <c r="AO8" s="51">
        <f ca="1">SUMPRODUCT($CM8:$DD8,INDIRECT(ADDRESS(AO$2,$DH$2)):INDIRECT(ADDRESS(AO$2,$DY$2)))</f>
        <v>18520.544116446617</v>
      </c>
      <c r="AP8" s="51">
        <f ca="1">SUMPRODUCT($CM8:$DD8,INDIRECT(ADDRESS(AP$2,$DH$2)):INDIRECT(ADDRESS(AP$2,$DY$2)))</f>
        <v>18520.544116446617</v>
      </c>
      <c r="AQ8" s="51">
        <f ca="1">SUMPRODUCT($CM8:$DD8,INDIRECT(ADDRESS(AQ$2,$DH$2)):INDIRECT(ADDRESS(AQ$2,$DY$2)))</f>
        <v>18520.544116446617</v>
      </c>
      <c r="AR8" s="51">
        <f ca="1">SUMPRODUCT($CM8:$DD8,INDIRECT(ADDRESS(AR$2,$DH$2)):INDIRECT(ADDRESS(AR$2,$DY$2)))</f>
        <v>18520.544116446617</v>
      </c>
      <c r="AS8" s="51">
        <f ca="1">SUMPRODUCT($CM8:$DD8,INDIRECT(ADDRESS(AS$2,$DH$2)):INDIRECT(ADDRESS(AS$2,$DY$2)))</f>
        <v>18520.544116446617</v>
      </c>
      <c r="AT8" s="51">
        <f ca="1">SUMPRODUCT($CM8:$DD8,INDIRECT(ADDRESS(AT$2,$DH$2)):INDIRECT(ADDRESS(AT$2,$DY$2)))</f>
        <v>18520.544116446617</v>
      </c>
      <c r="AU8" s="51">
        <f ca="1">SUMPRODUCT($CM8:$DD8,INDIRECT(ADDRESS(AU$2,$DH$2)):INDIRECT(ADDRESS(AU$2,$DY$2)))</f>
        <v>18523.819687683568</v>
      </c>
      <c r="AV8" s="51">
        <f ca="1">SUMPRODUCT($CM8:$DD8,INDIRECT(ADDRESS(AV$2,$DH$2)):INDIRECT(ADDRESS(AV$2,$DY$2)))</f>
        <v>18523.819687683568</v>
      </c>
      <c r="AW8" s="51">
        <f ca="1">SUMPRODUCT($CM8:$DD8,INDIRECT(ADDRESS(AW$2,$DH$2)):INDIRECT(ADDRESS(AW$2,$DY$2)))</f>
        <v>18523.819687683568</v>
      </c>
      <c r="AX8" s="51">
        <f ca="1">SUMPRODUCT($CM8:$DD8,INDIRECT(ADDRESS(AX$2,$DH$2)):INDIRECT(ADDRESS(AX$2,$DY$2)))</f>
        <v>18523.819687683568</v>
      </c>
      <c r="AY8" s="51">
        <f ca="1">SUMPRODUCT($CM8:$DD8,INDIRECT(ADDRESS(AY$2,$DH$2)):INDIRECT(ADDRESS(AY$2,$DY$2)))</f>
        <v>18523.819687683568</v>
      </c>
      <c r="AZ8" s="51">
        <f ca="1">SUMPRODUCT($CM8:$DD8,INDIRECT(ADDRESS(AZ$2,$DH$2)):INDIRECT(ADDRESS(AZ$2,$DY$2)))</f>
        <v>18523.819687683568</v>
      </c>
      <c r="BA8" s="51">
        <f ca="1">SUMPRODUCT($CM8:$DD8,INDIRECT(ADDRESS(BA$2,$DH$2)):INDIRECT(ADDRESS(BA$2,$DY$2)))</f>
        <v>18523.819687683568</v>
      </c>
      <c r="BB8" s="51">
        <f ca="1">SUMPRODUCT($CM8:$DD8,INDIRECT(ADDRESS(BB$2,$DH$2)):INDIRECT(ADDRESS(BB$2,$DY$2)))</f>
        <v>18523.819687683568</v>
      </c>
      <c r="BC8" s="51">
        <f ca="1">SUMPRODUCT($CM8:$DD8,INDIRECT(ADDRESS(BC$2,$DH$2)):INDIRECT(ADDRESS(BC$2,$DY$2)))</f>
        <v>18523.819687683568</v>
      </c>
      <c r="BD8" s="51">
        <f ca="1">SUMPRODUCT($CM8:$DD8,INDIRECT(ADDRESS(BD$2,$DH$2)):INDIRECT(ADDRESS(BD$2,$DY$2)))</f>
        <v>18523.819687683568</v>
      </c>
      <c r="BE8" s="51">
        <f ca="1">SUMPRODUCT($CM8:$DD8,INDIRECT(ADDRESS(BE$2,$DH$2)):INDIRECT(ADDRESS(BE$2,$DY$2)))</f>
        <v>18523.819687683568</v>
      </c>
      <c r="BF8" s="51">
        <f ca="1">SUMPRODUCT($CM8:$DD8,INDIRECT(ADDRESS(BF$2,$DH$2)):INDIRECT(ADDRESS(BF$2,$DY$2)))</f>
        <v>18523.819687683568</v>
      </c>
      <c r="BG8" s="51">
        <f ca="1">SUMPRODUCT($CM8:$DD8,INDIRECT(ADDRESS(BG$2,$DH$2)):INDIRECT(ADDRESS(BG$2,$DY$2)))</f>
        <v>18526.49639779581</v>
      </c>
      <c r="BH8" s="51">
        <f ca="1">SUMPRODUCT($CM8:$DD8,INDIRECT(ADDRESS(BH$2,$DH$2)):INDIRECT(ADDRESS(BH$2,$DY$2)))</f>
        <v>18526.49639779581</v>
      </c>
      <c r="BI8" s="51">
        <f ca="1">SUMPRODUCT($CM8:$DD8,INDIRECT(ADDRESS(BI$2,$DH$2)):INDIRECT(ADDRESS(BI$2,$DY$2)))</f>
        <v>18526.49639779581</v>
      </c>
      <c r="BJ8" s="51">
        <f ca="1">SUMPRODUCT($CM8:$DD8,INDIRECT(ADDRESS(BJ$2,$DH$2)):INDIRECT(ADDRESS(BJ$2,$DY$2)))</f>
        <v>18526.49639779581</v>
      </c>
      <c r="BK8" s="51">
        <f ca="1">SUMPRODUCT($CM8:$DD8,INDIRECT(ADDRESS(BK$2,$DH$2)):INDIRECT(ADDRESS(BK$2,$DY$2)))</f>
        <v>18526.49639779581</v>
      </c>
      <c r="BL8" s="51">
        <f ca="1">SUMPRODUCT($CM8:$DD8,INDIRECT(ADDRESS(BL$2,$DH$2)):INDIRECT(ADDRESS(BL$2,$DY$2)))</f>
        <v>18526.49639779581</v>
      </c>
      <c r="BM8" s="51">
        <f ca="1">SUMPRODUCT($CM8:$DD8,INDIRECT(ADDRESS(BM$2,$DH$2)):INDIRECT(ADDRESS(BM$2,$DY$2)))</f>
        <v>18526.49639779581</v>
      </c>
      <c r="BN8" s="51">
        <f ca="1">SUMPRODUCT($CM8:$DD8,INDIRECT(ADDRESS(BN$2,$DH$2)):INDIRECT(ADDRESS(BN$2,$DY$2)))</f>
        <v>18526.49639779581</v>
      </c>
      <c r="BO8" s="51">
        <f ca="1">SUMPRODUCT($CM8:$DD8,INDIRECT(ADDRESS(BO$2,$DH$2)):INDIRECT(ADDRESS(BO$2,$DY$2)))</f>
        <v>18526.49639779581</v>
      </c>
      <c r="BP8" s="51">
        <f ca="1">SUMPRODUCT($CM8:$DD8,INDIRECT(ADDRESS(BP$2,$DH$2)):INDIRECT(ADDRESS(BP$2,$DY$2)))</f>
        <v>18526.49639779581</v>
      </c>
      <c r="BQ8" s="51">
        <f ca="1">SUMPRODUCT($CM8:$DD8,INDIRECT(ADDRESS(BQ$2,$DH$2)):INDIRECT(ADDRESS(BQ$2,$DY$2)))</f>
        <v>18526.49639779581</v>
      </c>
      <c r="BR8" s="51">
        <f ca="1">SUMPRODUCT($CM8:$DD8,INDIRECT(ADDRESS(BR$2,$DH$2)):INDIRECT(ADDRESS(BR$2,$DY$2)))</f>
        <v>18526.49639779581</v>
      </c>
      <c r="BS8" s="51">
        <f ca="1">SUMPRODUCT($CM8:$DD8,INDIRECT(ADDRESS(BS$2,$DH$2)):INDIRECT(ADDRESS(BS$2,$DY$2)))</f>
        <v>18528.971499289099</v>
      </c>
      <c r="BT8" s="51">
        <f ca="1">SUMPRODUCT($CM8:$DD8,INDIRECT(ADDRESS(BT$2,$DH$2)):INDIRECT(ADDRESS(BT$2,$DY$2)))</f>
        <v>18528.971499289099</v>
      </c>
      <c r="BU8" s="51">
        <f ca="1">SUMPRODUCT($CM8:$DD8,INDIRECT(ADDRESS(BU$2,$DH$2)):INDIRECT(ADDRESS(BU$2,$DY$2)))</f>
        <v>18528.971499289099</v>
      </c>
      <c r="BV8" s="51">
        <f ca="1">SUMPRODUCT($CM8:$DD8,INDIRECT(ADDRESS(BV$2,$DH$2)):INDIRECT(ADDRESS(BV$2,$DY$2)))</f>
        <v>18528.971499289099</v>
      </c>
      <c r="BW8" s="51">
        <f ca="1">SUMPRODUCT($CM8:$DD8,INDIRECT(ADDRESS(BW$2,$DH$2)):INDIRECT(ADDRESS(BW$2,$DY$2)))</f>
        <v>18528.971499289099</v>
      </c>
      <c r="BX8" s="51">
        <f ca="1">SUMPRODUCT($CM8:$DD8,INDIRECT(ADDRESS(BX$2,$DH$2)):INDIRECT(ADDRESS(BX$2,$DY$2)))</f>
        <v>18528.971499289099</v>
      </c>
      <c r="BY8" s="51">
        <f ca="1">SUMPRODUCT($CM8:$DD8,INDIRECT(ADDRESS(BY$2,$DH$2)):INDIRECT(ADDRESS(BY$2,$DY$2)))</f>
        <v>18528.971499289099</v>
      </c>
      <c r="BZ8" s="51">
        <f ca="1">SUMPRODUCT($CM8:$DD8,INDIRECT(ADDRESS(BZ$2,$DH$2)):INDIRECT(ADDRESS(BZ$2,$DY$2)))</f>
        <v>18528.971499289099</v>
      </c>
      <c r="CA8" s="51">
        <f ca="1">SUMPRODUCT($CM8:$DD8,INDIRECT(ADDRESS(CA$2,$DH$2)):INDIRECT(ADDRESS(CA$2,$DY$2)))</f>
        <v>18528.971499289099</v>
      </c>
      <c r="CB8" s="51">
        <f ca="1">SUMPRODUCT($CM8:$DD8,INDIRECT(ADDRESS(CB$2,$DH$2)):INDIRECT(ADDRESS(CB$2,$DY$2)))</f>
        <v>18528.971499289099</v>
      </c>
      <c r="CC8" s="51">
        <f ca="1">SUMPRODUCT($CM8:$DD8,INDIRECT(ADDRESS(CC$2,$DH$2)):INDIRECT(ADDRESS(CC$2,$DY$2)))</f>
        <v>18528.971499289099</v>
      </c>
      <c r="CD8" s="51">
        <f ca="1">SUMPRODUCT($CM8:$DD8,INDIRECT(ADDRESS(CD$2,$DH$2)):INDIRECT(ADDRESS(CD$2,$DY$2)))</f>
        <v>18528.971499289099</v>
      </c>
      <c r="CF8" s="51">
        <f t="shared" ca="1" si="4"/>
        <v>222146.7450756976</v>
      </c>
      <c r="CG8" s="51">
        <f t="shared" ca="1" si="3"/>
        <v>222180.92776344428</v>
      </c>
      <c r="CH8" s="51">
        <f t="shared" ca="1" si="3"/>
        <v>222224.49366444454</v>
      </c>
      <c r="CI8" s="51">
        <f t="shared" ca="1" si="3"/>
        <v>222262.90725354417</v>
      </c>
      <c r="CJ8" s="51">
        <f t="shared" ca="1" si="3"/>
        <v>222299.21980276401</v>
      </c>
      <c r="CK8" s="51">
        <f t="shared" ca="1" si="3"/>
        <v>222330.33228101616</v>
      </c>
      <c r="CM8" s="1">
        <f>IFERROR(VLOOKUP($A8,Auxiliar_OPEX_CustosUnit!$A$4:$BT$129,COLUMN(Auxiliar_OPEX_CustosUnit!AK$2),0),0)</f>
        <v>0</v>
      </c>
      <c r="CN8" s="1">
        <f>IFERROR(VLOOKUP($A8,Auxiliar_OPEX_CustosUnit!$A$4:$BT$129,COLUMN(Auxiliar_OPEX_CustosUnit!AL$2),0),0)</f>
        <v>0</v>
      </c>
      <c r="CO8" s="1">
        <f>IFERROR(VLOOKUP($A8,Auxiliar_OPEX_CustosUnit!$A$4:$BT$129,COLUMN(Auxiliar_OPEX_CustosUnit!AM$2),0)*(1-DRE_Auxiliar!$A$111),0)</f>
        <v>18323.625860772663</v>
      </c>
      <c r="CP8" s="1">
        <f>IFERROR(VLOOKUP($A8,Auxiliar_OPEX_CustosUnit!$A$4:$BT$129,COLUMN(Auxiliar_OPEX_CustosUnit!AN$2),0),0)</f>
        <v>0</v>
      </c>
      <c r="CQ8" s="1">
        <f>IFERROR(VLOOKUP($A8,Auxiliar_OPEX_CustosUnit!$A$4:$BT$129,COLUMN(Auxiliar_OPEX_CustosUnit!AO$2),0),0)</f>
        <v>3.07789006351359</v>
      </c>
      <c r="CR8" s="1">
        <f>IFERROR(VLOOKUP($A8,Auxiliar_OPEX_CustosUnit!$A$4:$BT$129,COLUMN(Auxiliar_OPEX_CustosUnit!AP$2),0),0)</f>
        <v>0</v>
      </c>
      <c r="CS8" s="1">
        <f>IFERROR(VLOOKUP($A8,Auxiliar_OPEX_CustosUnit!$A$4:$BT$129,COLUMN(Auxiliar_OPEX_CustosUnit!AQ$2),0),0)</f>
        <v>0</v>
      </c>
      <c r="CT8" s="1">
        <f>IFERROR(VLOOKUP($A8,Auxiliar_OPEX_CustosUnit!$A$4:$BT$129,COLUMN(Auxiliar_OPEX_CustosUnit!AR$2),0),0)</f>
        <v>0</v>
      </c>
      <c r="CU8" s="1">
        <f>IFERROR(VLOOKUP($A8,Auxiliar_OPEX_CustosUnit!$A$4:$BT$129,COLUMN(Auxiliar_OPEX_CustosUnit!AS$2),0),0)</f>
        <v>0</v>
      </c>
      <c r="CV8" s="1">
        <f>IFERROR(VLOOKUP($A8,Auxiliar_OPEX_CustosUnit!$A$4:$BT$129,COLUMN(Auxiliar_OPEX_CustosUnit!AT$2),0),0)</f>
        <v>0</v>
      </c>
      <c r="CW8" s="1">
        <f>IFERROR(VLOOKUP($A8,Auxiliar_OPEX_CustosUnit!$A$4:$BT$129,COLUMN(Auxiliar_OPEX_CustosUnit!AU$2),0),0)</f>
        <v>0</v>
      </c>
      <c r="CX8" s="1">
        <f>IFERROR(VLOOKUP($A8,Auxiliar_OPEX_CustosUnit!$A$4:$BT$129,COLUMN(Auxiliar_OPEX_CustosUnit!AV$2),0),0)</f>
        <v>0</v>
      </c>
      <c r="CY8" s="1">
        <f>IFERROR(VLOOKUP($A8,Auxiliar_OPEX_CustosUnit!$A$4:$BT$129,COLUMN(Auxiliar_OPEX_CustosUnit!AW$2),0),0)</f>
        <v>0</v>
      </c>
      <c r="CZ8" s="1">
        <f>IFERROR(VLOOKUP($A8,Auxiliar_OPEX_CustosUnit!$A$4:$BT$129,COLUMN(Auxiliar_OPEX_CustosUnit!AX$2),0),0)</f>
        <v>0</v>
      </c>
      <c r="DA8" s="1">
        <f>IFERROR(VLOOKUP($A8,Auxiliar_OPEX_CustosUnit!$A$4:$BT$129,COLUMN(Auxiliar_OPEX_CustosUnit!AY$2),0),0)</f>
        <v>0</v>
      </c>
      <c r="DB8" s="1">
        <f>IFERROR(VLOOKUP($A8,Auxiliar_OPEX_CustosUnit!$A$4:$BT$129,COLUMN(Auxiliar_OPEX_CustosUnit!AZ$2),0),0)</f>
        <v>0</v>
      </c>
      <c r="DC8" s="1">
        <f>IFERROR(VLOOKUP($A8,Auxiliar_OPEX_CustosUnit!$A$4:$BT$129,COLUMN(Auxiliar_OPEX_CustosUnit!BA$2),0),0)</f>
        <v>0</v>
      </c>
      <c r="DD8" s="1">
        <f>IFERROR(VLOOKUP($A8,Auxiliar_OPEX_CustosUnit!$A$4:$BT$129,COLUMN(Auxiliar_OPEX_CustosUnit!BB$2),0),0)</f>
        <v>0</v>
      </c>
      <c r="DG8" s="60">
        <v>43374</v>
      </c>
      <c r="DH8" s="1">
        <v>1</v>
      </c>
      <c r="DI8" s="1">
        <f>INDEX(Auxiliar_OPEX_Drivers!$B$2:$CH$18,MATCH(Auxiliar_OPEX_S!DI$3,Auxiliar_OPEX_Drivers!$B$2:$B$18,0),MATCH($DG8,Auxiliar_OPEX_Drivers!$B$2:$CH$2,0))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INDEX(Auxiliar_OPEX_Drivers!$B$2:$CH$18,MATCH(Auxiliar_OPEX_S!DK$3,Auxiliar_OPEX_Drivers!$B$2:$B$18,0),MATCH($DG8,Auxiliar_OPEX_Drivers!$B$2:$CH$2,0))</f>
        <v>14</v>
      </c>
      <c r="DL8" s="1">
        <f>INDEX(Auxiliar_OPEX_Drivers!$B$2:$CH$18,MATCH(Auxiliar_OPEX_S!DL$3,Auxiliar_OPEX_Drivers!$B$2:$B$18,0),MATCH($DG8,Auxiliar_OPEX_Drivers!$B$2:$CH$2,0))</f>
        <v>61</v>
      </c>
      <c r="DM8" s="1">
        <f>INDEX(Auxiliar_OPEX_Drivers!$B$2:$CH$18,MATCH(Auxiliar_OPEX_S!DM$3,Auxiliar_OPEX_Drivers!$B$2:$B$18,0),MATCH($DG8,Auxiliar_OPEX_Drivers!$B$2:$CH$2,0))</f>
        <v>13</v>
      </c>
      <c r="DN8" s="1">
        <f>INDEX(Auxiliar_OPEX_Drivers!$B$2:$CH$18,MATCH(Auxiliar_OPEX_S!DN$3,Auxiliar_OPEX_Drivers!$B$2:$B$18,0),MATCH($DG8,Auxiliar_OPEX_Drivers!$B$2:$CH$2,0))</f>
        <v>601</v>
      </c>
      <c r="DO8" s="1">
        <f>INDEX(Auxiliar_OPEX_Drivers!$B$2:$CH$18,MATCH(Auxiliar_OPEX_S!DO$3,Auxiliar_OPEX_Drivers!$B$2:$B$18,0),MATCH($DG8,Auxiliar_OPEX_Drivers!$B$2:$CH$2,0))</f>
        <v>12</v>
      </c>
      <c r="DP8" s="1">
        <f>INDEX(Auxiliar_OPEX_Drivers!$B$2:$CH$18,MATCH(Auxiliar_OPEX_S!DP$3,Auxiliar_OPEX_Drivers!$B$2:$B$18,0),MATCH($DG8,Auxiliar_OPEX_Drivers!$B$2:$CH$2,0))</f>
        <v>191</v>
      </c>
      <c r="DQ8" s="1">
        <f>INDEX(Auxiliar_OPEX_Drivers!$B$2:$CH$18,MATCH(Auxiliar_OPEX_S!DQ$3,Auxiliar_OPEX_Drivers!$B$2:$B$18,0),MATCH($DG8,Auxiliar_OPEX_Drivers!$B$2:$CH$2,0))</f>
        <v>37</v>
      </c>
      <c r="DR8" s="1">
        <f>INDEX(Auxiliar_OPEX_Drivers!$B$2:$CH$18,MATCH(Auxiliar_OPEX_S!DR$3,Auxiliar_OPEX_Drivers!$B$2:$B$18,0),MATCH($DG8,Auxiliar_OPEX_Drivers!$B$2:$CH$2,0))</f>
        <v>16867236.217674039</v>
      </c>
      <c r="DS8" s="1">
        <f>INDEX(Auxiliar_OPEX_Drivers!$B$2:$CH$18,MATCH(Auxiliar_OPEX_S!DS$3,Auxiliar_OPEX_Drivers!$B$2:$B$18,0),MATCH($DG8,Auxiliar_OPEX_Drivers!$B$2:$CH$2,0))</f>
        <v>91492.172246786795</v>
      </c>
      <c r="DT8" s="1">
        <f>INDEX(Auxiliar_OPEX_Drivers!$B$2:$CH$18,MATCH(Auxiliar_OPEX_S!DT$3,Auxiliar_OPEX_Drivers!$B$2:$B$18,0),MATCH($DG8,Auxiliar_OPEX_Drivers!$B$2:$CH$2,0))</f>
        <v>10993.035632896723</v>
      </c>
      <c r="DU8" s="1">
        <f>INDEX(Auxiliar_OPEX_Drivers!$B$2:$CH$18,MATCH(Auxiliar_OPEX_S!DU$3,Auxiliar_OPEX_Drivers!$B$2:$B$18,0),MATCH($DG8,Auxiliar_OPEX_Drivers!$B$2:$CH$2,0))</f>
        <v>4165.8171413809832</v>
      </c>
      <c r="DV8" s="1">
        <f>INDEX(Auxiliar_OPEX_Drivers!$B$2:$CH$18,MATCH(Auxiliar_OPEX_S!DV$3,Auxiliar_OPEX_Drivers!$B$2:$B$18,0),MATCH($DG8,Auxiliar_OPEX_Drivers!$B$2:$CH$2,0))</f>
        <v>2040143.7595442645</v>
      </c>
      <c r="DW8" s="1">
        <f>INDEX(Auxiliar_OPEX_Drivers!$B$2:$CH$18,MATCH(Auxiliar_OPEX_S!DW$3,Auxiliar_OPEX_Drivers!$B$2:$B$18,0),MATCH($DG8,Auxiliar_OPEX_Drivers!$B$2:$CH$2,0))</f>
        <v>10828.926466230054</v>
      </c>
      <c r="DX8" s="1">
        <f>INDEX(Auxiliar_OPEX_Drivers!$B$2:$CH$18,MATCH(Auxiliar_OPEX_S!DX$3,Auxiliar_OPEX_Drivers!$B$2:$B$18,0),MATCH($DG8,Auxiliar_OPEX_Drivers!$B$2:$CH$2,0))</f>
        <v>2060025.4753775978</v>
      </c>
      <c r="DY8" s="1">
        <f>INDEX(Auxiliar_OPEX_Drivers!$B$2:$CH$18,MATCH(Auxiliar_OPEX_S!DY$3,Auxiliar_OPEX_Drivers!$B$2:$B$18,0),MATCH($DG8,Auxiliar_OPEX_Drivers!$B$2:$CH$2,0))</f>
        <v>929</v>
      </c>
    </row>
    <row r="9" spans="1:190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61236.315701737352</v>
      </c>
      <c r="E9" s="51">
        <f ca="1">SUMPRODUCT($CM9:$DD9,INDIRECT(ADDRESS(E$2,$DH$2)):INDIRECT(ADDRESS(E$2,$DY$2)))</f>
        <v>61236.315701737352</v>
      </c>
      <c r="F9" s="51">
        <f ca="1">SUMPRODUCT($CM9:$DD9,INDIRECT(ADDRESS(F$2,$DH$2)):INDIRECT(ADDRESS(F$2,$DY$2)))</f>
        <v>61236.315701737352</v>
      </c>
      <c r="G9" s="51">
        <f ca="1">SUMPRODUCT($CM9:$DD9,INDIRECT(ADDRESS(G$2,$DH$2)):INDIRECT(ADDRESS(G$2,$DY$2)))</f>
        <v>61236.315701737352</v>
      </c>
      <c r="H9" s="51">
        <f ca="1">SUMPRODUCT($CM9:$DD9,INDIRECT(ADDRESS(H$2,$DH$2)):INDIRECT(ADDRESS(H$2,$DY$2)))</f>
        <v>61236.315701737352</v>
      </c>
      <c r="I9" s="51">
        <f ca="1">SUMPRODUCT($CM9:$DD9,INDIRECT(ADDRESS(I$2,$DH$2)):INDIRECT(ADDRESS(I$2,$DY$2)))</f>
        <v>61236.315701737352</v>
      </c>
      <c r="J9" s="51">
        <f ca="1">SUMPRODUCT($CM9:$DD9,INDIRECT(ADDRESS(J$2,$DH$2)):INDIRECT(ADDRESS(J$2,$DY$2)))</f>
        <v>61236.315701737352</v>
      </c>
      <c r="K9" s="51">
        <f ca="1">SUMPRODUCT($CM9:$DD9,INDIRECT(ADDRESS(K$2,$DH$2)):INDIRECT(ADDRESS(K$2,$DY$2)))</f>
        <v>61236.315701737352</v>
      </c>
      <c r="L9" s="51">
        <f ca="1">SUMPRODUCT($CM9:$DD9,INDIRECT(ADDRESS(L$2,$DH$2)):INDIRECT(ADDRESS(L$2,$DY$2)))</f>
        <v>61236.315701737352</v>
      </c>
      <c r="M9" s="51">
        <f ca="1">SUMPRODUCT($CM9:$DD9,INDIRECT(ADDRESS(M$2,$DH$2)):INDIRECT(ADDRESS(M$2,$DY$2)))</f>
        <v>61236.315701737352</v>
      </c>
      <c r="N9" s="51">
        <f ca="1">SUMPRODUCT($CM9:$DD9,INDIRECT(ADDRESS(N$2,$DH$2)):INDIRECT(ADDRESS(N$2,$DY$2)))</f>
        <v>61236.315701737352</v>
      </c>
      <c r="O9" s="51">
        <f ca="1">SUMPRODUCT($CM9:$DD9,INDIRECT(ADDRESS(O$2,$DH$2)):INDIRECT(ADDRESS(O$2,$DY$2)))</f>
        <v>61236.315701737352</v>
      </c>
      <c r="P9" s="51">
        <f ca="1">SUMPRODUCT($CM9:$DD9,INDIRECT(ADDRESS(P$2,$DH$2)):INDIRECT(ADDRESS(P$2,$DY$2)))</f>
        <v>61236.315701737352</v>
      </c>
      <c r="Q9" s="51">
        <f ca="1">SUMPRODUCT($CM9:$DD9,INDIRECT(ADDRESS(Q$2,$DH$2)):INDIRECT(ADDRESS(Q$2,$DY$2)))</f>
        <v>61236.315701737352</v>
      </c>
      <c r="R9" s="51">
        <f ca="1">SUMPRODUCT($CM9:$DD9,INDIRECT(ADDRESS(R$2,$DH$2)):INDIRECT(ADDRESS(R$2,$DY$2)))</f>
        <v>61236.315701737352</v>
      </c>
      <c r="S9" s="51">
        <f ca="1">SUMPRODUCT($CM9:$DD9,INDIRECT(ADDRESS(S$2,$DH$2)):INDIRECT(ADDRESS(S$2,$DY$2)))</f>
        <v>61236.315701737352</v>
      </c>
      <c r="T9" s="51">
        <f ca="1">SUMPRODUCT($CM9:$DD9,INDIRECT(ADDRESS(T$2,$DH$2)):INDIRECT(ADDRESS(T$2,$DY$2)))</f>
        <v>61236.315701737352</v>
      </c>
      <c r="U9" s="51">
        <f ca="1">SUMPRODUCT($CM9:$DD9,INDIRECT(ADDRESS(U$2,$DH$2)):INDIRECT(ADDRESS(U$2,$DY$2)))</f>
        <v>61236.315701737352</v>
      </c>
      <c r="V9" s="51">
        <f ca="1">SUMPRODUCT($CM9:$DD9,INDIRECT(ADDRESS(V$2,$DH$2)):INDIRECT(ADDRESS(V$2,$DY$2)))</f>
        <v>61236.315701737352</v>
      </c>
      <c r="W9" s="51">
        <f ca="1">SUMPRODUCT($CM9:$DD9,INDIRECT(ADDRESS(W$2,$DH$2)):INDIRECT(ADDRESS(W$2,$DY$2)))</f>
        <v>61236.315701737352</v>
      </c>
      <c r="X9" s="51">
        <f ca="1">SUMPRODUCT($CM9:$DD9,INDIRECT(ADDRESS(X$2,$DH$2)):INDIRECT(ADDRESS(X$2,$DY$2)))</f>
        <v>61236.315701737352</v>
      </c>
      <c r="Y9" s="51">
        <f ca="1">SUMPRODUCT($CM9:$DD9,INDIRECT(ADDRESS(Y$2,$DH$2)):INDIRECT(ADDRESS(Y$2,$DY$2)))</f>
        <v>61236.315701737352</v>
      </c>
      <c r="Z9" s="51">
        <f ca="1">SUMPRODUCT($CM9:$DD9,INDIRECT(ADDRESS(Z$2,$DH$2)):INDIRECT(ADDRESS(Z$2,$DY$2)))</f>
        <v>61236.315701737352</v>
      </c>
      <c r="AA9" s="51">
        <f ca="1">SUMPRODUCT($CM9:$DD9,INDIRECT(ADDRESS(AA$2,$DH$2)):INDIRECT(ADDRESS(AA$2,$DY$2)))</f>
        <v>61236.315701737352</v>
      </c>
      <c r="AB9" s="51">
        <f ca="1">SUMPRODUCT($CM9:$DD9,INDIRECT(ADDRESS(AB$2,$DH$2)):INDIRECT(ADDRESS(AB$2,$DY$2)))</f>
        <v>61236.315701737352</v>
      </c>
      <c r="AC9" s="51">
        <f ca="1">SUMPRODUCT($CM9:$DD9,INDIRECT(ADDRESS(AC$2,$DH$2)):INDIRECT(ADDRESS(AC$2,$DY$2)))</f>
        <v>61236.315701737352</v>
      </c>
      <c r="AD9" s="51">
        <f ca="1">SUMPRODUCT($CM9:$DD9,INDIRECT(ADDRESS(AD$2,$DH$2)):INDIRECT(ADDRESS(AD$2,$DY$2)))</f>
        <v>61236.315701737352</v>
      </c>
      <c r="AE9" s="51">
        <f ca="1">SUMPRODUCT($CM9:$DD9,INDIRECT(ADDRESS(AE$2,$DH$2)):INDIRECT(ADDRESS(AE$2,$DY$2)))</f>
        <v>61236.315701737352</v>
      </c>
      <c r="AF9" s="51">
        <f ca="1">SUMPRODUCT($CM9:$DD9,INDIRECT(ADDRESS(AF$2,$DH$2)):INDIRECT(ADDRESS(AF$2,$DY$2)))</f>
        <v>61236.315701737352</v>
      </c>
      <c r="AG9" s="51">
        <f ca="1">SUMPRODUCT($CM9:$DD9,INDIRECT(ADDRESS(AG$2,$DH$2)):INDIRECT(ADDRESS(AG$2,$DY$2)))</f>
        <v>61236.315701737352</v>
      </c>
      <c r="AH9" s="51">
        <f ca="1">SUMPRODUCT($CM9:$DD9,INDIRECT(ADDRESS(AH$2,$DH$2)):INDIRECT(ADDRESS(AH$2,$DY$2)))</f>
        <v>61236.315701737352</v>
      </c>
      <c r="AI9" s="51">
        <f ca="1">SUMPRODUCT($CM9:$DD9,INDIRECT(ADDRESS(AI$2,$DH$2)):INDIRECT(ADDRESS(AI$2,$DY$2)))</f>
        <v>61236.315701737352</v>
      </c>
      <c r="AJ9" s="51">
        <f ca="1">SUMPRODUCT($CM9:$DD9,INDIRECT(ADDRESS(AJ$2,$DH$2)):INDIRECT(ADDRESS(AJ$2,$DY$2)))</f>
        <v>61236.315701737352</v>
      </c>
      <c r="AK9" s="51">
        <f ca="1">SUMPRODUCT($CM9:$DD9,INDIRECT(ADDRESS(AK$2,$DH$2)):INDIRECT(ADDRESS(AK$2,$DY$2)))</f>
        <v>61236.315701737352</v>
      </c>
      <c r="AL9" s="51">
        <f ca="1">SUMPRODUCT($CM9:$DD9,INDIRECT(ADDRESS(AL$2,$DH$2)):INDIRECT(ADDRESS(AL$2,$DY$2)))</f>
        <v>61236.315701737352</v>
      </c>
      <c r="AM9" s="51">
        <f ca="1">SUMPRODUCT($CM9:$DD9,INDIRECT(ADDRESS(AM$2,$DH$2)):INDIRECT(ADDRESS(AM$2,$DY$2)))</f>
        <v>61236.315701737352</v>
      </c>
      <c r="AN9" s="51">
        <f ca="1">SUMPRODUCT($CM9:$DD9,INDIRECT(ADDRESS(AN$2,$DH$2)):INDIRECT(ADDRESS(AN$2,$DY$2)))</f>
        <v>61236.315701737352</v>
      </c>
      <c r="AO9" s="51">
        <f ca="1">SUMPRODUCT($CM9:$DD9,INDIRECT(ADDRESS(AO$2,$DH$2)):INDIRECT(ADDRESS(AO$2,$DY$2)))</f>
        <v>61236.315701737352</v>
      </c>
      <c r="AP9" s="51">
        <f ca="1">SUMPRODUCT($CM9:$DD9,INDIRECT(ADDRESS(AP$2,$DH$2)):INDIRECT(ADDRESS(AP$2,$DY$2)))</f>
        <v>61236.315701737352</v>
      </c>
      <c r="AQ9" s="51">
        <f ca="1">SUMPRODUCT($CM9:$DD9,INDIRECT(ADDRESS(AQ$2,$DH$2)):INDIRECT(ADDRESS(AQ$2,$DY$2)))</f>
        <v>61236.315701737352</v>
      </c>
      <c r="AR9" s="51">
        <f ca="1">SUMPRODUCT($CM9:$DD9,INDIRECT(ADDRESS(AR$2,$DH$2)):INDIRECT(ADDRESS(AR$2,$DY$2)))</f>
        <v>61236.315701737352</v>
      </c>
      <c r="AS9" s="51">
        <f ca="1">SUMPRODUCT($CM9:$DD9,INDIRECT(ADDRESS(AS$2,$DH$2)):INDIRECT(ADDRESS(AS$2,$DY$2)))</f>
        <v>61236.315701737352</v>
      </c>
      <c r="AT9" s="51">
        <f ca="1">SUMPRODUCT($CM9:$DD9,INDIRECT(ADDRESS(AT$2,$DH$2)):INDIRECT(ADDRESS(AT$2,$DY$2)))</f>
        <v>61236.315701737352</v>
      </c>
      <c r="AU9" s="51">
        <f ca="1">SUMPRODUCT($CM9:$DD9,INDIRECT(ADDRESS(AU$2,$DH$2)):INDIRECT(ADDRESS(AU$2,$DY$2)))</f>
        <v>61236.315701737352</v>
      </c>
      <c r="AV9" s="51">
        <f ca="1">SUMPRODUCT($CM9:$DD9,INDIRECT(ADDRESS(AV$2,$DH$2)):INDIRECT(ADDRESS(AV$2,$DY$2)))</f>
        <v>61236.315701737352</v>
      </c>
      <c r="AW9" s="51">
        <f ca="1">SUMPRODUCT($CM9:$DD9,INDIRECT(ADDRESS(AW$2,$DH$2)):INDIRECT(ADDRESS(AW$2,$DY$2)))</f>
        <v>61236.315701737352</v>
      </c>
      <c r="AX9" s="51">
        <f ca="1">SUMPRODUCT($CM9:$DD9,INDIRECT(ADDRESS(AX$2,$DH$2)):INDIRECT(ADDRESS(AX$2,$DY$2)))</f>
        <v>61236.315701737352</v>
      </c>
      <c r="AY9" s="51">
        <f ca="1">SUMPRODUCT($CM9:$DD9,INDIRECT(ADDRESS(AY$2,$DH$2)):INDIRECT(ADDRESS(AY$2,$DY$2)))</f>
        <v>61236.315701737352</v>
      </c>
      <c r="AZ9" s="51">
        <f ca="1">SUMPRODUCT($CM9:$DD9,INDIRECT(ADDRESS(AZ$2,$DH$2)):INDIRECT(ADDRESS(AZ$2,$DY$2)))</f>
        <v>61236.315701737352</v>
      </c>
      <c r="BA9" s="51">
        <f ca="1">SUMPRODUCT($CM9:$DD9,INDIRECT(ADDRESS(BA$2,$DH$2)):INDIRECT(ADDRESS(BA$2,$DY$2)))</f>
        <v>61236.315701737352</v>
      </c>
      <c r="BB9" s="51">
        <f ca="1">SUMPRODUCT($CM9:$DD9,INDIRECT(ADDRESS(BB$2,$DH$2)):INDIRECT(ADDRESS(BB$2,$DY$2)))</f>
        <v>61236.315701737352</v>
      </c>
      <c r="BC9" s="51">
        <f ca="1">SUMPRODUCT($CM9:$DD9,INDIRECT(ADDRESS(BC$2,$DH$2)):INDIRECT(ADDRESS(BC$2,$DY$2)))</f>
        <v>61236.315701737352</v>
      </c>
      <c r="BD9" s="51">
        <f ca="1">SUMPRODUCT($CM9:$DD9,INDIRECT(ADDRESS(BD$2,$DH$2)):INDIRECT(ADDRESS(BD$2,$DY$2)))</f>
        <v>61236.315701737352</v>
      </c>
      <c r="BE9" s="51">
        <f ca="1">SUMPRODUCT($CM9:$DD9,INDIRECT(ADDRESS(BE$2,$DH$2)):INDIRECT(ADDRESS(BE$2,$DY$2)))</f>
        <v>61236.315701737352</v>
      </c>
      <c r="BF9" s="51">
        <f ca="1">SUMPRODUCT($CM9:$DD9,INDIRECT(ADDRESS(BF$2,$DH$2)):INDIRECT(ADDRESS(BF$2,$DY$2)))</f>
        <v>61236.315701737352</v>
      </c>
      <c r="BG9" s="51">
        <f ca="1">SUMPRODUCT($CM9:$DD9,INDIRECT(ADDRESS(BG$2,$DH$2)):INDIRECT(ADDRESS(BG$2,$DY$2)))</f>
        <v>61236.315701737352</v>
      </c>
      <c r="BH9" s="51">
        <f ca="1">SUMPRODUCT($CM9:$DD9,INDIRECT(ADDRESS(BH$2,$DH$2)):INDIRECT(ADDRESS(BH$2,$DY$2)))</f>
        <v>61236.315701737352</v>
      </c>
      <c r="BI9" s="51">
        <f ca="1">SUMPRODUCT($CM9:$DD9,INDIRECT(ADDRESS(BI$2,$DH$2)):INDIRECT(ADDRESS(BI$2,$DY$2)))</f>
        <v>61236.315701737352</v>
      </c>
      <c r="BJ9" s="51">
        <f ca="1">SUMPRODUCT($CM9:$DD9,INDIRECT(ADDRESS(BJ$2,$DH$2)):INDIRECT(ADDRESS(BJ$2,$DY$2)))</f>
        <v>61236.315701737352</v>
      </c>
      <c r="BK9" s="51">
        <f ca="1">SUMPRODUCT($CM9:$DD9,INDIRECT(ADDRESS(BK$2,$DH$2)):INDIRECT(ADDRESS(BK$2,$DY$2)))</f>
        <v>61236.315701737352</v>
      </c>
      <c r="BL9" s="51">
        <f ca="1">SUMPRODUCT($CM9:$DD9,INDIRECT(ADDRESS(BL$2,$DH$2)):INDIRECT(ADDRESS(BL$2,$DY$2)))</f>
        <v>61236.315701737352</v>
      </c>
      <c r="BM9" s="51">
        <f ca="1">SUMPRODUCT($CM9:$DD9,INDIRECT(ADDRESS(BM$2,$DH$2)):INDIRECT(ADDRESS(BM$2,$DY$2)))</f>
        <v>61236.315701737352</v>
      </c>
      <c r="BN9" s="51">
        <f ca="1">SUMPRODUCT($CM9:$DD9,INDIRECT(ADDRESS(BN$2,$DH$2)):INDIRECT(ADDRESS(BN$2,$DY$2)))</f>
        <v>61236.315701737352</v>
      </c>
      <c r="BO9" s="51">
        <f ca="1">SUMPRODUCT($CM9:$DD9,INDIRECT(ADDRESS(BO$2,$DH$2)):INDIRECT(ADDRESS(BO$2,$DY$2)))</f>
        <v>61236.315701737352</v>
      </c>
      <c r="BP9" s="51">
        <f ca="1">SUMPRODUCT($CM9:$DD9,INDIRECT(ADDRESS(BP$2,$DH$2)):INDIRECT(ADDRESS(BP$2,$DY$2)))</f>
        <v>61236.315701737352</v>
      </c>
      <c r="BQ9" s="51">
        <f ca="1">SUMPRODUCT($CM9:$DD9,INDIRECT(ADDRESS(BQ$2,$DH$2)):INDIRECT(ADDRESS(BQ$2,$DY$2)))</f>
        <v>61236.315701737352</v>
      </c>
      <c r="BR9" s="51">
        <f ca="1">SUMPRODUCT($CM9:$DD9,INDIRECT(ADDRESS(BR$2,$DH$2)):INDIRECT(ADDRESS(BR$2,$DY$2)))</f>
        <v>61236.315701737352</v>
      </c>
      <c r="BS9" s="51">
        <f ca="1">SUMPRODUCT($CM9:$DD9,INDIRECT(ADDRESS(BS$2,$DH$2)):INDIRECT(ADDRESS(BS$2,$DY$2)))</f>
        <v>61236.315701737352</v>
      </c>
      <c r="BT9" s="51">
        <f ca="1">SUMPRODUCT($CM9:$DD9,INDIRECT(ADDRESS(BT$2,$DH$2)):INDIRECT(ADDRESS(BT$2,$DY$2)))</f>
        <v>61236.315701737352</v>
      </c>
      <c r="BU9" s="51">
        <f ca="1">SUMPRODUCT($CM9:$DD9,INDIRECT(ADDRESS(BU$2,$DH$2)):INDIRECT(ADDRESS(BU$2,$DY$2)))</f>
        <v>61236.315701737352</v>
      </c>
      <c r="BV9" s="51">
        <f ca="1">SUMPRODUCT($CM9:$DD9,INDIRECT(ADDRESS(BV$2,$DH$2)):INDIRECT(ADDRESS(BV$2,$DY$2)))</f>
        <v>61236.315701737352</v>
      </c>
      <c r="BW9" s="51">
        <f ca="1">SUMPRODUCT($CM9:$DD9,INDIRECT(ADDRESS(BW$2,$DH$2)):INDIRECT(ADDRESS(BW$2,$DY$2)))</f>
        <v>61236.315701737352</v>
      </c>
      <c r="BX9" s="51">
        <f ca="1">SUMPRODUCT($CM9:$DD9,INDIRECT(ADDRESS(BX$2,$DH$2)):INDIRECT(ADDRESS(BX$2,$DY$2)))</f>
        <v>61236.315701737352</v>
      </c>
      <c r="BY9" s="51">
        <f ca="1">SUMPRODUCT($CM9:$DD9,INDIRECT(ADDRESS(BY$2,$DH$2)):INDIRECT(ADDRESS(BY$2,$DY$2)))</f>
        <v>61236.315701737352</v>
      </c>
      <c r="BZ9" s="51">
        <f ca="1">SUMPRODUCT($CM9:$DD9,INDIRECT(ADDRESS(BZ$2,$DH$2)):INDIRECT(ADDRESS(BZ$2,$DY$2)))</f>
        <v>61236.315701737352</v>
      </c>
      <c r="CA9" s="51">
        <f ca="1">SUMPRODUCT($CM9:$DD9,INDIRECT(ADDRESS(CA$2,$DH$2)):INDIRECT(ADDRESS(CA$2,$DY$2)))</f>
        <v>61236.315701737352</v>
      </c>
      <c r="CB9" s="51">
        <f ca="1">SUMPRODUCT($CM9:$DD9,INDIRECT(ADDRESS(CB$2,$DH$2)):INDIRECT(ADDRESS(CB$2,$DY$2)))</f>
        <v>61236.315701737352</v>
      </c>
      <c r="CC9" s="51">
        <f ca="1">SUMPRODUCT($CM9:$DD9,INDIRECT(ADDRESS(CC$2,$DH$2)):INDIRECT(ADDRESS(CC$2,$DY$2)))</f>
        <v>61236.315701737352</v>
      </c>
      <c r="CD9" s="51">
        <f ca="1">SUMPRODUCT($CM9:$DD9,INDIRECT(ADDRESS(CD$2,$DH$2)):INDIRECT(ADDRESS(CD$2,$DY$2)))</f>
        <v>61236.315701737352</v>
      </c>
      <c r="CF9" s="51">
        <f t="shared" ca="1" si="4"/>
        <v>734835.78842084808</v>
      </c>
      <c r="CG9" s="51">
        <f t="shared" ca="1" si="3"/>
        <v>734835.78842084808</v>
      </c>
      <c r="CH9" s="51">
        <f t="shared" ca="1" si="3"/>
        <v>734835.78842084808</v>
      </c>
      <c r="CI9" s="51">
        <f t="shared" ca="1" si="3"/>
        <v>734835.78842084808</v>
      </c>
      <c r="CJ9" s="51">
        <f t="shared" ca="1" si="3"/>
        <v>734835.78842084808</v>
      </c>
      <c r="CK9" s="51">
        <f t="shared" ca="1" si="3"/>
        <v>734835.78842084808</v>
      </c>
      <c r="CM9" s="1">
        <f>IFERROR(VLOOKUP($A9,Auxiliar_OPEX_CustosUnit!$A$4:$BT$129,COLUMN(Auxiliar_OPEX_CustosUnit!AK$2),0),0)</f>
        <v>0</v>
      </c>
      <c r="CN9" s="1">
        <f>IFERROR(VLOOKUP($A9,Auxiliar_OPEX_CustosUnit!$A$4:$BT$129,COLUMN(Auxiliar_OPEX_CustosUnit!AL$2),0),0)</f>
        <v>0</v>
      </c>
      <c r="CO9" s="1">
        <f>IFERROR(VLOOKUP($A9,Auxiliar_OPEX_CustosUnit!$A$4:$BT$129,COLUMN(Auxiliar_OPEX_CustosUnit!AM$2),0)*(1-DRE_Auxiliar!$A$111),0)</f>
        <v>61236.315701737352</v>
      </c>
      <c r="CP9" s="1">
        <f>IFERROR(VLOOKUP($A9,Auxiliar_OPEX_CustosUnit!$A$4:$BT$129,COLUMN(Auxiliar_OPEX_CustosUnit!AN$2),0),0)</f>
        <v>0</v>
      </c>
      <c r="CQ9" s="1">
        <f>IFERROR(VLOOKUP($A9,Auxiliar_OPEX_CustosUnit!$A$4:$BT$129,COLUMN(Auxiliar_OPEX_CustosUnit!AO$2),0),0)</f>
        <v>0</v>
      </c>
      <c r="CR9" s="1">
        <f>IFERROR(VLOOKUP($A9,Auxiliar_OPEX_CustosUnit!$A$4:$BT$129,COLUMN(Auxiliar_OPEX_CustosUnit!AP$2),0),0)</f>
        <v>0</v>
      </c>
      <c r="CS9" s="1">
        <f>IFERROR(VLOOKUP($A9,Auxiliar_OPEX_CustosUnit!$A$4:$BT$129,COLUMN(Auxiliar_OPEX_CustosUnit!AQ$2),0),0)</f>
        <v>0</v>
      </c>
      <c r="CT9" s="1">
        <f>IFERROR(VLOOKUP($A9,Auxiliar_OPEX_CustosUnit!$A$4:$BT$129,COLUMN(Auxiliar_OPEX_CustosUnit!AR$2),0),0)</f>
        <v>0</v>
      </c>
      <c r="CU9" s="1">
        <f>IFERROR(VLOOKUP($A9,Auxiliar_OPEX_CustosUnit!$A$4:$BT$129,COLUMN(Auxiliar_OPEX_CustosUnit!AS$2),0),0)</f>
        <v>0</v>
      </c>
      <c r="CV9" s="1">
        <f>IFERROR(VLOOKUP($A9,Auxiliar_OPEX_CustosUnit!$A$4:$BT$129,COLUMN(Auxiliar_OPEX_CustosUnit!AT$2),0),0)</f>
        <v>0</v>
      </c>
      <c r="CW9" s="1">
        <f>IFERROR(VLOOKUP($A9,Auxiliar_OPEX_CustosUnit!$A$4:$BT$129,COLUMN(Auxiliar_OPEX_CustosUnit!AU$2),0),0)</f>
        <v>0</v>
      </c>
      <c r="CX9" s="1">
        <f>IFERROR(VLOOKUP($A9,Auxiliar_OPEX_CustosUnit!$A$4:$BT$129,COLUMN(Auxiliar_OPEX_CustosUnit!AV$2),0),0)</f>
        <v>0</v>
      </c>
      <c r="CY9" s="1">
        <f>IFERROR(VLOOKUP($A9,Auxiliar_OPEX_CustosUnit!$A$4:$BT$129,COLUMN(Auxiliar_OPEX_CustosUnit!AW$2),0),0)</f>
        <v>0</v>
      </c>
      <c r="CZ9" s="1">
        <f>IFERROR(VLOOKUP($A9,Auxiliar_OPEX_CustosUnit!$A$4:$BT$129,COLUMN(Auxiliar_OPEX_CustosUnit!AX$2),0),0)</f>
        <v>0</v>
      </c>
      <c r="DA9" s="1">
        <f>IFERROR(VLOOKUP($A9,Auxiliar_OPEX_CustosUnit!$A$4:$BT$129,COLUMN(Auxiliar_OPEX_CustosUnit!AY$2),0),0)</f>
        <v>0</v>
      </c>
      <c r="DB9" s="1">
        <f>IFERROR(VLOOKUP($A9,Auxiliar_OPEX_CustosUnit!$A$4:$BT$129,COLUMN(Auxiliar_OPEX_CustosUnit!AZ$2),0),0)</f>
        <v>0</v>
      </c>
      <c r="DC9" s="1">
        <f>IFERROR(VLOOKUP($A9,Auxiliar_OPEX_CustosUnit!$A$4:$BT$129,COLUMN(Auxiliar_OPEX_CustosUnit!BA$2),0),0)</f>
        <v>0</v>
      </c>
      <c r="DD9" s="1">
        <f>IFERROR(VLOOKUP($A9,Auxiliar_OPEX_CustosUnit!$A$4:$BT$129,COLUMN(Auxiliar_OPEX_CustosUnit!BB$2),0),0)</f>
        <v>0</v>
      </c>
      <c r="DG9" s="60">
        <v>43405</v>
      </c>
      <c r="DH9" s="1">
        <v>1</v>
      </c>
      <c r="DI9" s="1">
        <f>INDEX(Auxiliar_OPEX_Drivers!$B$2:$CH$18,MATCH(Auxiliar_OPEX_S!DI$3,Auxiliar_OPEX_Drivers!$B$2:$B$18,0),MATCH($DG9,Auxiliar_OPEX_Drivers!$B$2:$CH$2,0))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INDEX(Auxiliar_OPEX_Drivers!$B$2:$CH$18,MATCH(Auxiliar_OPEX_S!DK$3,Auxiliar_OPEX_Drivers!$B$2:$B$18,0),MATCH($DG9,Auxiliar_OPEX_Drivers!$B$2:$CH$2,0))</f>
        <v>14</v>
      </c>
      <c r="DL9" s="1">
        <f>INDEX(Auxiliar_OPEX_Drivers!$B$2:$CH$18,MATCH(Auxiliar_OPEX_S!DL$3,Auxiliar_OPEX_Drivers!$B$2:$B$18,0),MATCH($DG9,Auxiliar_OPEX_Drivers!$B$2:$CH$2,0))</f>
        <v>61</v>
      </c>
      <c r="DM9" s="1">
        <f>INDEX(Auxiliar_OPEX_Drivers!$B$2:$CH$18,MATCH(Auxiliar_OPEX_S!DM$3,Auxiliar_OPEX_Drivers!$B$2:$B$18,0),MATCH($DG9,Auxiliar_OPEX_Drivers!$B$2:$CH$2,0))</f>
        <v>13</v>
      </c>
      <c r="DN9" s="1">
        <f>INDEX(Auxiliar_OPEX_Drivers!$B$2:$CH$18,MATCH(Auxiliar_OPEX_S!DN$3,Auxiliar_OPEX_Drivers!$B$2:$B$18,0),MATCH($DG9,Auxiliar_OPEX_Drivers!$B$2:$CH$2,0))</f>
        <v>601</v>
      </c>
      <c r="DO9" s="1">
        <f>INDEX(Auxiliar_OPEX_Drivers!$B$2:$CH$18,MATCH(Auxiliar_OPEX_S!DO$3,Auxiliar_OPEX_Drivers!$B$2:$B$18,0),MATCH($DG9,Auxiliar_OPEX_Drivers!$B$2:$CH$2,0))</f>
        <v>12</v>
      </c>
      <c r="DP9" s="1">
        <f>INDEX(Auxiliar_OPEX_Drivers!$B$2:$CH$18,MATCH(Auxiliar_OPEX_S!DP$3,Auxiliar_OPEX_Drivers!$B$2:$B$18,0),MATCH($DG9,Auxiliar_OPEX_Drivers!$B$2:$CH$2,0))</f>
        <v>191</v>
      </c>
      <c r="DQ9" s="1">
        <f>INDEX(Auxiliar_OPEX_Drivers!$B$2:$CH$18,MATCH(Auxiliar_OPEX_S!DQ$3,Auxiliar_OPEX_Drivers!$B$2:$B$18,0),MATCH($DG9,Auxiliar_OPEX_Drivers!$B$2:$CH$2,0))</f>
        <v>37</v>
      </c>
      <c r="DR9" s="1">
        <f>INDEX(Auxiliar_OPEX_Drivers!$B$2:$CH$18,MATCH(Auxiliar_OPEX_S!DR$3,Auxiliar_OPEX_Drivers!$B$2:$B$18,0),MATCH($DG9,Auxiliar_OPEX_Drivers!$B$2:$CH$2,0))</f>
        <v>16962021.634340707</v>
      </c>
      <c r="DS9" s="1">
        <f>INDEX(Auxiliar_OPEX_Drivers!$B$2:$CH$18,MATCH(Auxiliar_OPEX_S!DS$3,Auxiliar_OPEX_Drivers!$B$2:$B$18,0),MATCH($DG9,Auxiliar_OPEX_Drivers!$B$2:$CH$2,0))</f>
        <v>94785.416666666701</v>
      </c>
      <c r="DT9" s="1">
        <f>INDEX(Auxiliar_OPEX_Drivers!$B$2:$CH$18,MATCH(Auxiliar_OPEX_S!DT$3,Auxiliar_OPEX_Drivers!$B$2:$B$18,0),MATCH($DG9,Auxiliar_OPEX_Drivers!$B$2:$CH$2,0))</f>
        <v>8998.6739051700733</v>
      </c>
      <c r="DU9" s="1">
        <f>INDEX(Auxiliar_OPEX_Drivers!$B$2:$CH$18,MATCH(Auxiliar_OPEX_S!DU$3,Auxiliar_OPEX_Drivers!$B$2:$B$18,0),MATCH($DG9,Auxiliar_OPEX_Drivers!$B$2:$CH$2,0))</f>
        <v>1844.1863373040217</v>
      </c>
      <c r="DV9" s="1">
        <f>INDEX(Auxiliar_OPEX_Drivers!$B$2:$CH$18,MATCH(Auxiliar_OPEX_S!DV$3,Auxiliar_OPEX_Drivers!$B$2:$B$18,0),MATCH($DG9,Auxiliar_OPEX_Drivers!$B$2:$CH$2,0))</f>
        <v>2046840.2242827679</v>
      </c>
      <c r="DW9" s="1">
        <f>INDEX(Auxiliar_OPEX_Drivers!$B$2:$CH$18,MATCH(Auxiliar_OPEX_S!DW$3,Auxiliar_OPEX_Drivers!$B$2:$B$18,0),MATCH($DG9,Auxiliar_OPEX_Drivers!$B$2:$CH$2,0))</f>
        <v>8866.4647385034023</v>
      </c>
      <c r="DX9" s="1">
        <f>INDEX(Auxiliar_OPEX_Drivers!$B$2:$CH$18,MATCH(Auxiliar_OPEX_S!DX$3,Auxiliar_OPEX_Drivers!$B$2:$B$18,0),MATCH($DG9,Auxiliar_OPEX_Drivers!$B$2:$CH$2,0))</f>
        <v>2066744.1492827679</v>
      </c>
      <c r="DY9" s="1">
        <f>INDEX(Auxiliar_OPEX_Drivers!$B$2:$CH$18,MATCH(Auxiliar_OPEX_S!DY$3,Auxiliar_OPEX_Drivers!$B$2:$B$18,0),MATCH($DG9,Auxiliar_OPEX_Drivers!$B$2:$CH$2,0))</f>
        <v>929</v>
      </c>
    </row>
    <row r="10" spans="1:190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4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M10" s="1" t="str">
        <f>IFERROR(VLOOKUP($A10,Auxiliar_OPEX_CustosUnit!$A$4:$BT$129,COLUMN(Auxiliar_OPEX_CustosUnit!AK$2),0),0)</f>
        <v/>
      </c>
      <c r="CN10" s="1" t="str">
        <f>IFERROR(VLOOKUP($A10,Auxiliar_OPEX_CustosUnit!$A$4:$BT$129,COLUMN(Auxiliar_OPEX_CustosUnit!AL$2),0),0)</f>
        <v/>
      </c>
      <c r="CO10" s="1">
        <f>IFERROR(VLOOKUP($A10,Auxiliar_OPEX_CustosUnit!$A$4:$BT$129,COLUMN(Auxiliar_OPEX_CustosUnit!AM$2),0)*(1-DRE_Auxiliar!$A$111),0)</f>
        <v>0</v>
      </c>
      <c r="CP10" s="1" t="str">
        <f>IFERROR(VLOOKUP($A10,Auxiliar_OPEX_CustosUnit!$A$4:$BT$129,COLUMN(Auxiliar_OPEX_CustosUnit!AN$2),0),0)</f>
        <v/>
      </c>
      <c r="CQ10" s="1" t="str">
        <f>IFERROR(VLOOKUP($A10,Auxiliar_OPEX_CustosUnit!$A$4:$BT$129,COLUMN(Auxiliar_OPEX_CustosUnit!AO$2),0),0)</f>
        <v/>
      </c>
      <c r="CR10" s="1" t="str">
        <f>IFERROR(VLOOKUP($A10,Auxiliar_OPEX_CustosUnit!$A$4:$BT$129,COLUMN(Auxiliar_OPEX_CustosUnit!AP$2),0),0)</f>
        <v/>
      </c>
      <c r="CS10" s="1" t="str">
        <f>IFERROR(VLOOKUP($A10,Auxiliar_OPEX_CustosUnit!$A$4:$BT$129,COLUMN(Auxiliar_OPEX_CustosUnit!AQ$2),0),0)</f>
        <v/>
      </c>
      <c r="CT10" s="1" t="str">
        <f>IFERROR(VLOOKUP($A10,Auxiliar_OPEX_CustosUnit!$A$4:$BT$129,COLUMN(Auxiliar_OPEX_CustosUnit!AR$2),0),0)</f>
        <v/>
      </c>
      <c r="CU10" s="1" t="str">
        <f>IFERROR(VLOOKUP($A10,Auxiliar_OPEX_CustosUnit!$A$4:$BT$129,COLUMN(Auxiliar_OPEX_CustosUnit!AS$2),0),0)</f>
        <v/>
      </c>
      <c r="CV10" s="1" t="str">
        <f>IFERROR(VLOOKUP($A10,Auxiliar_OPEX_CustosUnit!$A$4:$BT$129,COLUMN(Auxiliar_OPEX_CustosUnit!AT$2),0),0)</f>
        <v/>
      </c>
      <c r="CW10" s="1" t="str">
        <f>IFERROR(VLOOKUP($A10,Auxiliar_OPEX_CustosUnit!$A$4:$BT$129,COLUMN(Auxiliar_OPEX_CustosUnit!AU$2),0),0)</f>
        <v/>
      </c>
      <c r="CX10" s="1" t="str">
        <f>IFERROR(VLOOKUP($A10,Auxiliar_OPEX_CustosUnit!$A$4:$BT$129,COLUMN(Auxiliar_OPEX_CustosUnit!AV$2),0),0)</f>
        <v/>
      </c>
      <c r="CY10" s="1" t="str">
        <f>IFERROR(VLOOKUP($A10,Auxiliar_OPEX_CustosUnit!$A$4:$BT$129,COLUMN(Auxiliar_OPEX_CustosUnit!AW$2),0),0)</f>
        <v/>
      </c>
      <c r="CZ10" s="1" t="str">
        <f>IFERROR(VLOOKUP($A10,Auxiliar_OPEX_CustosUnit!$A$4:$BT$129,COLUMN(Auxiliar_OPEX_CustosUnit!AX$2),0),0)</f>
        <v/>
      </c>
      <c r="DA10" s="1" t="str">
        <f>IFERROR(VLOOKUP($A10,Auxiliar_OPEX_CustosUnit!$A$4:$BT$129,COLUMN(Auxiliar_OPEX_CustosUnit!AY$2),0),0)</f>
        <v/>
      </c>
      <c r="DB10" s="1" t="str">
        <f>IFERROR(VLOOKUP($A10,Auxiliar_OPEX_CustosUnit!$A$4:$BT$129,COLUMN(Auxiliar_OPEX_CustosUnit!AZ$2),0),0)</f>
        <v/>
      </c>
      <c r="DC10" s="1" t="str">
        <f>IFERROR(VLOOKUP($A10,Auxiliar_OPEX_CustosUnit!$A$4:$BT$129,COLUMN(Auxiliar_OPEX_CustosUnit!BA$2),0),0)</f>
        <v/>
      </c>
      <c r="DD10" s="1" t="str">
        <f>IFERROR(VLOOKUP($A10,Auxiliar_OPEX_CustosUnit!$A$4:$BT$129,COLUMN(Auxiliar_OPEX_CustosUnit!BB$2),0),0)</f>
        <v/>
      </c>
      <c r="DG10" s="60">
        <v>43435</v>
      </c>
      <c r="DH10" s="1">
        <v>1</v>
      </c>
      <c r="DI10" s="1">
        <f>INDEX(Auxiliar_OPEX_Drivers!$B$2:$CH$18,MATCH(Auxiliar_OPEX_S!DI$3,Auxiliar_OPEX_Drivers!$B$2:$B$18,0),MATCH($DG10,Auxiliar_OPEX_Drivers!$B$2:$CH$2,0))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INDEX(Auxiliar_OPEX_Drivers!$B$2:$CH$18,MATCH(Auxiliar_OPEX_S!DK$3,Auxiliar_OPEX_Drivers!$B$2:$B$18,0),MATCH($DG10,Auxiliar_OPEX_Drivers!$B$2:$CH$2,0))</f>
        <v>14</v>
      </c>
      <c r="DL10" s="1">
        <f>INDEX(Auxiliar_OPEX_Drivers!$B$2:$CH$18,MATCH(Auxiliar_OPEX_S!DL$3,Auxiliar_OPEX_Drivers!$B$2:$B$18,0),MATCH($DG10,Auxiliar_OPEX_Drivers!$B$2:$CH$2,0))</f>
        <v>61</v>
      </c>
      <c r="DM10" s="1">
        <f>INDEX(Auxiliar_OPEX_Drivers!$B$2:$CH$18,MATCH(Auxiliar_OPEX_S!DM$3,Auxiliar_OPEX_Drivers!$B$2:$B$18,0),MATCH($DG10,Auxiliar_OPEX_Drivers!$B$2:$CH$2,0))</f>
        <v>13</v>
      </c>
      <c r="DN10" s="1">
        <f>INDEX(Auxiliar_OPEX_Drivers!$B$2:$CH$18,MATCH(Auxiliar_OPEX_S!DN$3,Auxiliar_OPEX_Drivers!$B$2:$B$18,0),MATCH($DG10,Auxiliar_OPEX_Drivers!$B$2:$CH$2,0))</f>
        <v>601</v>
      </c>
      <c r="DO10" s="1">
        <f>INDEX(Auxiliar_OPEX_Drivers!$B$2:$CH$18,MATCH(Auxiliar_OPEX_S!DO$3,Auxiliar_OPEX_Drivers!$B$2:$B$18,0),MATCH($DG10,Auxiliar_OPEX_Drivers!$B$2:$CH$2,0))</f>
        <v>12</v>
      </c>
      <c r="DP10" s="1">
        <f>INDEX(Auxiliar_OPEX_Drivers!$B$2:$CH$18,MATCH(Auxiliar_OPEX_S!DP$3,Auxiliar_OPEX_Drivers!$B$2:$B$18,0),MATCH($DG10,Auxiliar_OPEX_Drivers!$B$2:$CH$2,0))</f>
        <v>191</v>
      </c>
      <c r="DQ10" s="1">
        <f>INDEX(Auxiliar_OPEX_Drivers!$B$2:$CH$18,MATCH(Auxiliar_OPEX_S!DQ$3,Auxiliar_OPEX_Drivers!$B$2:$B$18,0),MATCH($DG10,Auxiliar_OPEX_Drivers!$B$2:$CH$2,0))</f>
        <v>37</v>
      </c>
      <c r="DR10" s="1">
        <f>INDEX(Auxiliar_OPEX_Drivers!$B$2:$CH$18,MATCH(Auxiliar_OPEX_S!DR$3,Auxiliar_OPEX_Drivers!$B$2:$B$18,0),MATCH($DG10,Auxiliar_OPEX_Drivers!$B$2:$CH$2,0))</f>
        <v>17050279.471007373</v>
      </c>
      <c r="DS10" s="1">
        <f>INDEX(Auxiliar_OPEX_Drivers!$B$2:$CH$18,MATCH(Auxiliar_OPEX_S!DS$3,Auxiliar_OPEX_Drivers!$B$2:$B$18,0),MATCH($DG10,Auxiliar_OPEX_Drivers!$B$2:$CH$2,0))</f>
        <v>88257.836666666699</v>
      </c>
      <c r="DT10" s="1">
        <f>INDEX(Auxiliar_OPEX_Drivers!$B$2:$CH$18,MATCH(Auxiliar_OPEX_S!DT$3,Auxiliar_OPEX_Drivers!$B$2:$B$18,0),MATCH($DG10,Auxiliar_OPEX_Drivers!$B$2:$CH$2,0))</f>
        <v>4779.9643083234996</v>
      </c>
      <c r="DU10" s="1">
        <f>INDEX(Auxiliar_OPEX_Drivers!$B$2:$CH$18,MATCH(Auxiliar_OPEX_S!DU$3,Auxiliar_OPEX_Drivers!$B$2:$B$18,0),MATCH($DG10,Auxiliar_OPEX_Drivers!$B$2:$CH$2,0))</f>
        <v>1164.6846385495248</v>
      </c>
      <c r="DV10" s="1">
        <f>INDEX(Auxiliar_OPEX_Drivers!$B$2:$CH$18,MATCH(Auxiliar_OPEX_S!DV$3,Auxiliar_OPEX_Drivers!$B$2:$B$18,0),MATCH($DG10,Auxiliar_OPEX_Drivers!$B$2:$CH$2,0))</f>
        <v>2049653.6239244249</v>
      </c>
      <c r="DW10" s="1">
        <f>INDEX(Auxiliar_OPEX_Drivers!$B$2:$CH$18,MATCH(Auxiliar_OPEX_S!DW$3,Auxiliar_OPEX_Drivers!$B$2:$B$18,0),MATCH($DG10,Auxiliar_OPEX_Drivers!$B$2:$CH$2,0))</f>
        <v>4686.3996416568525</v>
      </c>
      <c r="DX10" s="1">
        <f>INDEX(Auxiliar_OPEX_Drivers!$B$2:$CH$18,MATCH(Auxiliar_OPEX_S!DX$3,Auxiliar_OPEX_Drivers!$B$2:$B$18,0),MATCH($DG10,Auxiliar_OPEX_Drivers!$B$2:$CH$2,0))</f>
        <v>2069540.1135910917</v>
      </c>
      <c r="DY10" s="1">
        <f>INDEX(Auxiliar_OPEX_Drivers!$B$2:$CH$18,MATCH(Auxiliar_OPEX_S!DY$3,Auxiliar_OPEX_Drivers!$B$2:$B$18,0),MATCH($DG10,Auxiliar_OPEX_Drivers!$B$2:$CH$2,0))</f>
        <v>929</v>
      </c>
    </row>
    <row r="11" spans="1:190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4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M11" s="1" t="str">
        <f>IFERROR(VLOOKUP($A11,Auxiliar_OPEX_CustosUnit!$A$4:$BT$129,COLUMN(Auxiliar_OPEX_CustosUnit!AK$2),0),0)</f>
        <v/>
      </c>
      <c r="CN11" s="1" t="str">
        <f>IFERROR(VLOOKUP($A11,Auxiliar_OPEX_CustosUnit!$A$4:$BT$129,COLUMN(Auxiliar_OPEX_CustosUnit!AL$2),0),0)</f>
        <v/>
      </c>
      <c r="CO11" s="1">
        <f>IFERROR(VLOOKUP($A11,Auxiliar_OPEX_CustosUnit!$A$4:$BT$129,COLUMN(Auxiliar_OPEX_CustosUnit!AM$2),0)*(1-DRE_Auxiliar!$A$111),0)</f>
        <v>0</v>
      </c>
      <c r="CP11" s="1" t="str">
        <f>IFERROR(VLOOKUP($A11,Auxiliar_OPEX_CustosUnit!$A$4:$BT$129,COLUMN(Auxiliar_OPEX_CustosUnit!AN$2),0),0)</f>
        <v/>
      </c>
      <c r="CQ11" s="1" t="str">
        <f>IFERROR(VLOOKUP($A11,Auxiliar_OPEX_CustosUnit!$A$4:$BT$129,COLUMN(Auxiliar_OPEX_CustosUnit!AO$2),0),0)</f>
        <v/>
      </c>
      <c r="CR11" s="1" t="str">
        <f>IFERROR(VLOOKUP($A11,Auxiliar_OPEX_CustosUnit!$A$4:$BT$129,COLUMN(Auxiliar_OPEX_CustosUnit!AP$2),0),0)</f>
        <v/>
      </c>
      <c r="CS11" s="1" t="str">
        <f>IFERROR(VLOOKUP($A11,Auxiliar_OPEX_CustosUnit!$A$4:$BT$129,COLUMN(Auxiliar_OPEX_CustosUnit!AQ$2),0),0)</f>
        <v/>
      </c>
      <c r="CT11" s="1" t="str">
        <f>IFERROR(VLOOKUP($A11,Auxiliar_OPEX_CustosUnit!$A$4:$BT$129,COLUMN(Auxiliar_OPEX_CustosUnit!AR$2),0),0)</f>
        <v/>
      </c>
      <c r="CU11" s="1" t="str">
        <f>IFERROR(VLOOKUP($A11,Auxiliar_OPEX_CustosUnit!$A$4:$BT$129,COLUMN(Auxiliar_OPEX_CustosUnit!AS$2),0),0)</f>
        <v/>
      </c>
      <c r="CV11" s="1" t="str">
        <f>IFERROR(VLOOKUP($A11,Auxiliar_OPEX_CustosUnit!$A$4:$BT$129,COLUMN(Auxiliar_OPEX_CustosUnit!AT$2),0),0)</f>
        <v/>
      </c>
      <c r="CW11" s="1" t="str">
        <f>IFERROR(VLOOKUP($A11,Auxiliar_OPEX_CustosUnit!$A$4:$BT$129,COLUMN(Auxiliar_OPEX_CustosUnit!AU$2),0),0)</f>
        <v/>
      </c>
      <c r="CX11" s="1" t="str">
        <f>IFERROR(VLOOKUP($A11,Auxiliar_OPEX_CustosUnit!$A$4:$BT$129,COLUMN(Auxiliar_OPEX_CustosUnit!AV$2),0),0)</f>
        <v/>
      </c>
      <c r="CY11" s="1" t="str">
        <f>IFERROR(VLOOKUP($A11,Auxiliar_OPEX_CustosUnit!$A$4:$BT$129,COLUMN(Auxiliar_OPEX_CustosUnit!AW$2),0),0)</f>
        <v/>
      </c>
      <c r="CZ11" s="1" t="str">
        <f>IFERROR(VLOOKUP($A11,Auxiliar_OPEX_CustosUnit!$A$4:$BT$129,COLUMN(Auxiliar_OPEX_CustosUnit!AX$2),0),0)</f>
        <v/>
      </c>
      <c r="DA11" s="1" t="str">
        <f>IFERROR(VLOOKUP($A11,Auxiliar_OPEX_CustosUnit!$A$4:$BT$129,COLUMN(Auxiliar_OPEX_CustosUnit!AY$2),0),0)</f>
        <v/>
      </c>
      <c r="DB11" s="1" t="str">
        <f>IFERROR(VLOOKUP($A11,Auxiliar_OPEX_CustosUnit!$A$4:$BT$129,COLUMN(Auxiliar_OPEX_CustosUnit!AZ$2),0),0)</f>
        <v/>
      </c>
      <c r="DC11" s="1" t="str">
        <f>IFERROR(VLOOKUP($A11,Auxiliar_OPEX_CustosUnit!$A$4:$BT$129,COLUMN(Auxiliar_OPEX_CustosUnit!BA$2),0),0)</f>
        <v/>
      </c>
      <c r="DD11" s="1" t="str">
        <f>IFERROR(VLOOKUP($A11,Auxiliar_OPEX_CustosUnit!$A$4:$BT$129,COLUMN(Auxiliar_OPEX_CustosUnit!BB$2),0),0)</f>
        <v/>
      </c>
      <c r="DG11" s="60">
        <v>43466</v>
      </c>
      <c r="DH11" s="1">
        <v>1</v>
      </c>
      <c r="DI11" s="1">
        <f>INDEX(Auxiliar_OPEX_Drivers!$B$2:$CH$18,MATCH(Auxiliar_OPEX_S!DI$3,Auxiliar_OPEX_Drivers!$B$2:$B$18,0),MATCH($DG11,Auxiliar_OPEX_Drivers!$B$2:$CH$2,0))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INDEX(Auxiliar_OPEX_Drivers!$B$2:$CH$18,MATCH(Auxiliar_OPEX_S!DK$3,Auxiliar_OPEX_Drivers!$B$2:$B$18,0),MATCH($DG11,Auxiliar_OPEX_Drivers!$B$2:$CH$2,0))</f>
        <v>14.197864859951647</v>
      </c>
      <c r="DL11" s="1">
        <f>INDEX(Auxiliar_OPEX_Drivers!$B$2:$CH$18,MATCH(Auxiliar_OPEX_S!DL$3,Auxiliar_OPEX_Drivers!$B$2:$B$18,0),MATCH($DG11,Auxiliar_OPEX_Drivers!$B$2:$CH$2,0))</f>
        <v>61.664040607223974</v>
      </c>
      <c r="DM11" s="1">
        <f>INDEX(Auxiliar_OPEX_Drivers!$B$2:$CH$18,MATCH(Auxiliar_OPEX_S!DM$3,Auxiliar_OPEX_Drivers!$B$2:$B$18,0),MATCH($DG11,Auxiliar_OPEX_Drivers!$B$2:$CH$2,0))</f>
        <v>13</v>
      </c>
      <c r="DN11" s="1">
        <f>INDEX(Auxiliar_OPEX_Drivers!$B$2:$CH$18,MATCH(Auxiliar_OPEX_S!DN$3,Auxiliar_OPEX_Drivers!$B$2:$B$18,0),MATCH($DG11,Auxiliar_OPEX_Drivers!$B$2:$CH$2,0))</f>
        <v>629.88820478653656</v>
      </c>
      <c r="DO11" s="1">
        <f>INDEX(Auxiliar_OPEX_Drivers!$B$2:$CH$18,MATCH(Auxiliar_OPEX_S!DO$3,Auxiliar_OPEX_Drivers!$B$2:$B$18,0),MATCH($DG11,Auxiliar_OPEX_Drivers!$B$2:$CH$2,0))</f>
        <v>12</v>
      </c>
      <c r="DP11" s="1">
        <f>INDEX(Auxiliar_OPEX_Drivers!$B$2:$CH$18,MATCH(Auxiliar_OPEX_S!DP$3,Auxiliar_OPEX_Drivers!$B$2:$B$18,0),MATCH($DG11,Auxiliar_OPEX_Drivers!$B$2:$CH$2,0))</f>
        <v>193.23159128191017</v>
      </c>
      <c r="DQ11" s="1">
        <f>INDEX(Auxiliar_OPEX_Drivers!$B$2:$CH$18,MATCH(Auxiliar_OPEX_S!DQ$3,Auxiliar_OPEX_Drivers!$B$2:$B$18,0),MATCH($DG11,Auxiliar_OPEX_Drivers!$B$2:$CH$2,0))</f>
        <v>37.049466214987916</v>
      </c>
      <c r="DR11" s="1">
        <f>INDEX(Auxiliar_OPEX_Drivers!$B$2:$CH$18,MATCH(Auxiliar_OPEX_S!DR$3,Auxiliar_OPEX_Drivers!$B$2:$B$18,0),MATCH($DG11,Auxiliar_OPEX_Drivers!$B$2:$CH$2,0))</f>
        <v>17151448.82683662</v>
      </c>
      <c r="DS11" s="1">
        <f>INDEX(Auxiliar_OPEX_Drivers!$B$2:$CH$18,MATCH(Auxiliar_OPEX_S!DS$3,Auxiliar_OPEX_Drivers!$B$2:$B$18,0),MATCH($DG11,Auxiliar_OPEX_Drivers!$B$2:$CH$2,0))</f>
        <v>101169.355829248</v>
      </c>
      <c r="DT11" s="1">
        <f>INDEX(Auxiliar_OPEX_Drivers!$B$2:$CH$18,MATCH(Auxiliar_OPEX_S!DT$3,Auxiliar_OPEX_Drivers!$B$2:$B$18,0),MATCH($DG11,Auxiliar_OPEX_Drivers!$B$2:$CH$2,0))</f>
        <v>5750.0867350203907</v>
      </c>
      <c r="DU11" s="1">
        <f>INDEX(Auxiliar_OPEX_Drivers!$B$2:$CH$18,MATCH(Auxiliar_OPEX_S!DU$3,Auxiliar_OPEX_Drivers!$B$2:$B$18,0),MATCH($DG11,Auxiliar_OPEX_Drivers!$B$2:$CH$2,0))</f>
        <v>3089.9394516869088</v>
      </c>
      <c r="DV11" s="1">
        <f>INDEX(Auxiliar_OPEX_Drivers!$B$2:$CH$18,MATCH(Auxiliar_OPEX_S!DV$3,Auxiliar_OPEX_Drivers!$B$2:$B$18,0),MATCH($DG11,Auxiliar_OPEX_Drivers!$B$2:$CH$2,0))</f>
        <v>2052578.3904927785</v>
      </c>
      <c r="DW11" s="1">
        <f>INDEX(Auxiliar_OPEX_Drivers!$B$2:$CH$18,MATCH(Auxiliar_OPEX_S!DW$3,Auxiliar_OPEX_Drivers!$B$2:$B$18,0),MATCH($DG11,Auxiliar_OPEX_Drivers!$B$2:$CH$2,0))</f>
        <v>5663.766568353717</v>
      </c>
      <c r="DX11" s="1">
        <f>INDEX(Auxiliar_OPEX_Drivers!$B$2:$CH$18,MATCH(Auxiliar_OPEX_S!DX$3,Auxiliar_OPEX_Drivers!$B$2:$B$18,0),MATCH($DG11,Auxiliar_OPEX_Drivers!$B$2:$CH$2,0))</f>
        <v>2072450.2003261119</v>
      </c>
      <c r="DY11" s="1">
        <f>INDEX(Auxiliar_OPEX_Drivers!$B$2:$CH$18,MATCH(Auxiliar_OPEX_S!DY$3,Auxiliar_OPEX_Drivers!$B$2:$B$18,0),MATCH($DG11,Auxiliar_OPEX_Drivers!$B$2:$CH$2,0))</f>
        <v>961.03116775061017</v>
      </c>
    </row>
    <row r="12" spans="1:190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24382.847464426399</v>
      </c>
      <c r="E12" s="51">
        <f ca="1">SUMPRODUCT($CM12:$DD12,INDIRECT(ADDRESS(E$2,$DH$2)):INDIRECT(ADDRESS(E$2,$DY$2)))</f>
        <v>24382.847464426399</v>
      </c>
      <c r="F12" s="51">
        <f ca="1">SUMPRODUCT($CM12:$DD12,INDIRECT(ADDRESS(F$2,$DH$2)):INDIRECT(ADDRESS(F$2,$DY$2)))</f>
        <v>24382.847464426399</v>
      </c>
      <c r="G12" s="51">
        <f ca="1">SUMPRODUCT($CM12:$DD12,INDIRECT(ADDRESS(G$2,$DH$2)):INDIRECT(ADDRESS(G$2,$DY$2)))</f>
        <v>24382.847464426399</v>
      </c>
      <c r="H12" s="51">
        <f ca="1">SUMPRODUCT($CM12:$DD12,INDIRECT(ADDRESS(H$2,$DH$2)):INDIRECT(ADDRESS(H$2,$DY$2)))</f>
        <v>24382.847464426399</v>
      </c>
      <c r="I12" s="51">
        <f ca="1">SUMPRODUCT($CM12:$DD12,INDIRECT(ADDRESS(I$2,$DH$2)):INDIRECT(ADDRESS(I$2,$DY$2)))</f>
        <v>24382.847464426399</v>
      </c>
      <c r="J12" s="51">
        <f ca="1">SUMPRODUCT($CM12:$DD12,INDIRECT(ADDRESS(J$2,$DH$2)):INDIRECT(ADDRESS(J$2,$DY$2)))</f>
        <v>24382.847464426399</v>
      </c>
      <c r="K12" s="51">
        <f ca="1">SUMPRODUCT($CM12:$DD12,INDIRECT(ADDRESS(K$2,$DH$2)):INDIRECT(ADDRESS(K$2,$DY$2)))</f>
        <v>24457.626399707555</v>
      </c>
      <c r="L12" s="51">
        <f ca="1">SUMPRODUCT($CM12:$DD12,INDIRECT(ADDRESS(L$2,$DH$2)):INDIRECT(ADDRESS(L$2,$DY$2)))</f>
        <v>24457.626399707555</v>
      </c>
      <c r="M12" s="51">
        <f ca="1">SUMPRODUCT($CM12:$DD12,INDIRECT(ADDRESS(M$2,$DH$2)):INDIRECT(ADDRESS(M$2,$DY$2)))</f>
        <v>24457.626399707555</v>
      </c>
      <c r="N12" s="51">
        <f ca="1">SUMPRODUCT($CM12:$DD12,INDIRECT(ADDRESS(N$2,$DH$2)):INDIRECT(ADDRESS(N$2,$DY$2)))</f>
        <v>24457.626399707555</v>
      </c>
      <c r="O12" s="51">
        <f ca="1">SUMPRODUCT($CM12:$DD12,INDIRECT(ADDRESS(O$2,$DH$2)):INDIRECT(ADDRESS(O$2,$DY$2)))</f>
        <v>24457.626399707555</v>
      </c>
      <c r="P12" s="51">
        <f ca="1">SUMPRODUCT($CM12:$DD12,INDIRECT(ADDRESS(P$2,$DH$2)):INDIRECT(ADDRESS(P$2,$DY$2)))</f>
        <v>24457.626399707555</v>
      </c>
      <c r="Q12" s="51">
        <f ca="1">SUMPRODUCT($CM12:$DD12,INDIRECT(ADDRESS(Q$2,$DH$2)):INDIRECT(ADDRESS(Q$2,$DY$2)))</f>
        <v>24457.626399707555</v>
      </c>
      <c r="R12" s="51">
        <f ca="1">SUMPRODUCT($CM12:$DD12,INDIRECT(ADDRESS(R$2,$DH$2)):INDIRECT(ADDRESS(R$2,$DY$2)))</f>
        <v>24457.626399707555</v>
      </c>
      <c r="S12" s="51">
        <f ca="1">SUMPRODUCT($CM12:$DD12,INDIRECT(ADDRESS(S$2,$DH$2)):INDIRECT(ADDRESS(S$2,$DY$2)))</f>
        <v>24457.626399707555</v>
      </c>
      <c r="T12" s="51">
        <f ca="1">SUMPRODUCT($CM12:$DD12,INDIRECT(ADDRESS(T$2,$DH$2)):INDIRECT(ADDRESS(T$2,$DY$2)))</f>
        <v>24457.626399707555</v>
      </c>
      <c r="U12" s="51">
        <f ca="1">SUMPRODUCT($CM12:$DD12,INDIRECT(ADDRESS(U$2,$DH$2)):INDIRECT(ADDRESS(U$2,$DY$2)))</f>
        <v>24457.626399707555</v>
      </c>
      <c r="V12" s="51">
        <f ca="1">SUMPRODUCT($CM12:$DD12,INDIRECT(ADDRESS(V$2,$DH$2)):INDIRECT(ADDRESS(V$2,$DY$2)))</f>
        <v>24457.626399707555</v>
      </c>
      <c r="W12" s="51">
        <f ca="1">SUMPRODUCT($CM12:$DD12,INDIRECT(ADDRESS(W$2,$DH$2)):INDIRECT(ADDRESS(W$2,$DY$2)))</f>
        <v>24525.620436862417</v>
      </c>
      <c r="X12" s="51">
        <f ca="1">SUMPRODUCT($CM12:$DD12,INDIRECT(ADDRESS(X$2,$DH$2)):INDIRECT(ADDRESS(X$2,$DY$2)))</f>
        <v>24525.620436862417</v>
      </c>
      <c r="Y12" s="51">
        <f ca="1">SUMPRODUCT($CM12:$DD12,INDIRECT(ADDRESS(Y$2,$DH$2)):INDIRECT(ADDRESS(Y$2,$DY$2)))</f>
        <v>24525.620436862417</v>
      </c>
      <c r="Z12" s="51">
        <f ca="1">SUMPRODUCT($CM12:$DD12,INDIRECT(ADDRESS(Z$2,$DH$2)):INDIRECT(ADDRESS(Z$2,$DY$2)))</f>
        <v>24525.620436862417</v>
      </c>
      <c r="AA12" s="51">
        <f ca="1">SUMPRODUCT($CM12:$DD12,INDIRECT(ADDRESS(AA$2,$DH$2)):INDIRECT(ADDRESS(AA$2,$DY$2)))</f>
        <v>24525.620436862417</v>
      </c>
      <c r="AB12" s="51">
        <f ca="1">SUMPRODUCT($CM12:$DD12,INDIRECT(ADDRESS(AB$2,$DH$2)):INDIRECT(ADDRESS(AB$2,$DY$2)))</f>
        <v>24525.620436862417</v>
      </c>
      <c r="AC12" s="51">
        <f ca="1">SUMPRODUCT($CM12:$DD12,INDIRECT(ADDRESS(AC$2,$DH$2)):INDIRECT(ADDRESS(AC$2,$DY$2)))</f>
        <v>24525.620436862417</v>
      </c>
      <c r="AD12" s="51">
        <f ca="1">SUMPRODUCT($CM12:$DD12,INDIRECT(ADDRESS(AD$2,$DH$2)):INDIRECT(ADDRESS(AD$2,$DY$2)))</f>
        <v>24525.620436862417</v>
      </c>
      <c r="AE12" s="51">
        <f ca="1">SUMPRODUCT($CM12:$DD12,INDIRECT(ADDRESS(AE$2,$DH$2)):INDIRECT(ADDRESS(AE$2,$DY$2)))</f>
        <v>24525.620436862417</v>
      </c>
      <c r="AF12" s="51">
        <f ca="1">SUMPRODUCT($CM12:$DD12,INDIRECT(ADDRESS(AF$2,$DH$2)):INDIRECT(ADDRESS(AF$2,$DY$2)))</f>
        <v>24525.620436862417</v>
      </c>
      <c r="AG12" s="51">
        <f ca="1">SUMPRODUCT($CM12:$DD12,INDIRECT(ADDRESS(AG$2,$DH$2)):INDIRECT(ADDRESS(AG$2,$DY$2)))</f>
        <v>24525.620436862417</v>
      </c>
      <c r="AH12" s="51">
        <f ca="1">SUMPRODUCT($CM12:$DD12,INDIRECT(ADDRESS(AH$2,$DH$2)):INDIRECT(ADDRESS(AH$2,$DY$2)))</f>
        <v>24525.620436862417</v>
      </c>
      <c r="AI12" s="51">
        <f ca="1">SUMPRODUCT($CM12:$DD12,INDIRECT(ADDRESS(AI$2,$DH$2)):INDIRECT(ADDRESS(AI$2,$DY$2)))</f>
        <v>24598.330977639162</v>
      </c>
      <c r="AJ12" s="51">
        <f ca="1">SUMPRODUCT($CM12:$DD12,INDIRECT(ADDRESS(AJ$2,$DH$2)):INDIRECT(ADDRESS(AJ$2,$DY$2)))</f>
        <v>24598.330977639162</v>
      </c>
      <c r="AK12" s="51">
        <f ca="1">SUMPRODUCT($CM12:$DD12,INDIRECT(ADDRESS(AK$2,$DH$2)):INDIRECT(ADDRESS(AK$2,$DY$2)))</f>
        <v>24598.330977639162</v>
      </c>
      <c r="AL12" s="51">
        <f ca="1">SUMPRODUCT($CM12:$DD12,INDIRECT(ADDRESS(AL$2,$DH$2)):INDIRECT(ADDRESS(AL$2,$DY$2)))</f>
        <v>24598.330977639162</v>
      </c>
      <c r="AM12" s="51">
        <f ca="1">SUMPRODUCT($CM12:$DD12,INDIRECT(ADDRESS(AM$2,$DH$2)):INDIRECT(ADDRESS(AM$2,$DY$2)))</f>
        <v>24598.330977639162</v>
      </c>
      <c r="AN12" s="51">
        <f ca="1">SUMPRODUCT($CM12:$DD12,INDIRECT(ADDRESS(AN$2,$DH$2)):INDIRECT(ADDRESS(AN$2,$DY$2)))</f>
        <v>24598.330977639162</v>
      </c>
      <c r="AO12" s="51">
        <f ca="1">SUMPRODUCT($CM12:$DD12,INDIRECT(ADDRESS(AO$2,$DH$2)):INDIRECT(ADDRESS(AO$2,$DY$2)))</f>
        <v>24598.330977639162</v>
      </c>
      <c r="AP12" s="51">
        <f ca="1">SUMPRODUCT($CM12:$DD12,INDIRECT(ADDRESS(AP$2,$DH$2)):INDIRECT(ADDRESS(AP$2,$DY$2)))</f>
        <v>24598.330977639162</v>
      </c>
      <c r="AQ12" s="51">
        <f ca="1">SUMPRODUCT($CM12:$DD12,INDIRECT(ADDRESS(AQ$2,$DH$2)):INDIRECT(ADDRESS(AQ$2,$DY$2)))</f>
        <v>24598.330977639162</v>
      </c>
      <c r="AR12" s="51">
        <f ca="1">SUMPRODUCT($CM12:$DD12,INDIRECT(ADDRESS(AR$2,$DH$2)):INDIRECT(ADDRESS(AR$2,$DY$2)))</f>
        <v>24598.330977639162</v>
      </c>
      <c r="AS12" s="51">
        <f ca="1">SUMPRODUCT($CM12:$DD12,INDIRECT(ADDRESS(AS$2,$DH$2)):INDIRECT(ADDRESS(AS$2,$DY$2)))</f>
        <v>24598.330977639162</v>
      </c>
      <c r="AT12" s="51">
        <f ca="1">SUMPRODUCT($CM12:$DD12,INDIRECT(ADDRESS(AT$2,$DH$2)):INDIRECT(ADDRESS(AT$2,$DY$2)))</f>
        <v>24598.330977639162</v>
      </c>
      <c r="AU12" s="51">
        <f ca="1">SUMPRODUCT($CM12:$DD12,INDIRECT(ADDRESS(AU$2,$DH$2)):INDIRECT(ADDRESS(AU$2,$DY$2)))</f>
        <v>24661.927480260281</v>
      </c>
      <c r="AV12" s="51">
        <f ca="1">SUMPRODUCT($CM12:$DD12,INDIRECT(ADDRESS(AV$2,$DH$2)):INDIRECT(ADDRESS(AV$2,$DY$2)))</f>
        <v>24661.927480260281</v>
      </c>
      <c r="AW12" s="51">
        <f ca="1">SUMPRODUCT($CM12:$DD12,INDIRECT(ADDRESS(AW$2,$DH$2)):INDIRECT(ADDRESS(AW$2,$DY$2)))</f>
        <v>24661.927480260281</v>
      </c>
      <c r="AX12" s="51">
        <f ca="1">SUMPRODUCT($CM12:$DD12,INDIRECT(ADDRESS(AX$2,$DH$2)):INDIRECT(ADDRESS(AX$2,$DY$2)))</f>
        <v>24661.927480260281</v>
      </c>
      <c r="AY12" s="51">
        <f ca="1">SUMPRODUCT($CM12:$DD12,INDIRECT(ADDRESS(AY$2,$DH$2)):INDIRECT(ADDRESS(AY$2,$DY$2)))</f>
        <v>24661.927480260281</v>
      </c>
      <c r="AZ12" s="51">
        <f ca="1">SUMPRODUCT($CM12:$DD12,INDIRECT(ADDRESS(AZ$2,$DH$2)):INDIRECT(ADDRESS(AZ$2,$DY$2)))</f>
        <v>24661.927480260281</v>
      </c>
      <c r="BA12" s="51">
        <f ca="1">SUMPRODUCT($CM12:$DD12,INDIRECT(ADDRESS(BA$2,$DH$2)):INDIRECT(ADDRESS(BA$2,$DY$2)))</f>
        <v>24661.927480260281</v>
      </c>
      <c r="BB12" s="51">
        <f ca="1">SUMPRODUCT($CM12:$DD12,INDIRECT(ADDRESS(BB$2,$DH$2)):INDIRECT(ADDRESS(BB$2,$DY$2)))</f>
        <v>24661.927480260281</v>
      </c>
      <c r="BC12" s="51">
        <f ca="1">SUMPRODUCT($CM12:$DD12,INDIRECT(ADDRESS(BC$2,$DH$2)):INDIRECT(ADDRESS(BC$2,$DY$2)))</f>
        <v>24661.927480260281</v>
      </c>
      <c r="BD12" s="51">
        <f ca="1">SUMPRODUCT($CM12:$DD12,INDIRECT(ADDRESS(BD$2,$DH$2)):INDIRECT(ADDRESS(BD$2,$DY$2)))</f>
        <v>24661.927480260281</v>
      </c>
      <c r="BE12" s="51">
        <f ca="1">SUMPRODUCT($CM12:$DD12,INDIRECT(ADDRESS(BE$2,$DH$2)):INDIRECT(ADDRESS(BE$2,$DY$2)))</f>
        <v>24661.927480260281</v>
      </c>
      <c r="BF12" s="51">
        <f ca="1">SUMPRODUCT($CM12:$DD12,INDIRECT(ADDRESS(BF$2,$DH$2)):INDIRECT(ADDRESS(BF$2,$DY$2)))</f>
        <v>24661.927480260281</v>
      </c>
      <c r="BG12" s="51">
        <f ca="1">SUMPRODUCT($CM12:$DD12,INDIRECT(ADDRESS(BG$2,$DH$2)):INDIRECT(ADDRESS(BG$2,$DY$2)))</f>
        <v>24724.436127358902</v>
      </c>
      <c r="BH12" s="51">
        <f ca="1">SUMPRODUCT($CM12:$DD12,INDIRECT(ADDRESS(BH$2,$DH$2)):INDIRECT(ADDRESS(BH$2,$DY$2)))</f>
        <v>24724.436127358902</v>
      </c>
      <c r="BI12" s="51">
        <f ca="1">SUMPRODUCT($CM12:$DD12,INDIRECT(ADDRESS(BI$2,$DH$2)):INDIRECT(ADDRESS(BI$2,$DY$2)))</f>
        <v>24724.436127358902</v>
      </c>
      <c r="BJ12" s="51">
        <f ca="1">SUMPRODUCT($CM12:$DD12,INDIRECT(ADDRESS(BJ$2,$DH$2)):INDIRECT(ADDRESS(BJ$2,$DY$2)))</f>
        <v>24724.436127358902</v>
      </c>
      <c r="BK12" s="51">
        <f ca="1">SUMPRODUCT($CM12:$DD12,INDIRECT(ADDRESS(BK$2,$DH$2)):INDIRECT(ADDRESS(BK$2,$DY$2)))</f>
        <v>24724.436127358902</v>
      </c>
      <c r="BL12" s="51">
        <f ca="1">SUMPRODUCT($CM12:$DD12,INDIRECT(ADDRESS(BL$2,$DH$2)):INDIRECT(ADDRESS(BL$2,$DY$2)))</f>
        <v>24724.436127358902</v>
      </c>
      <c r="BM12" s="51">
        <f ca="1">SUMPRODUCT($CM12:$DD12,INDIRECT(ADDRESS(BM$2,$DH$2)):INDIRECT(ADDRESS(BM$2,$DY$2)))</f>
        <v>24724.436127358902</v>
      </c>
      <c r="BN12" s="51">
        <f ca="1">SUMPRODUCT($CM12:$DD12,INDIRECT(ADDRESS(BN$2,$DH$2)):INDIRECT(ADDRESS(BN$2,$DY$2)))</f>
        <v>24724.436127358902</v>
      </c>
      <c r="BO12" s="51">
        <f ca="1">SUMPRODUCT($CM12:$DD12,INDIRECT(ADDRESS(BO$2,$DH$2)):INDIRECT(ADDRESS(BO$2,$DY$2)))</f>
        <v>24724.436127358902</v>
      </c>
      <c r="BP12" s="51">
        <f ca="1">SUMPRODUCT($CM12:$DD12,INDIRECT(ADDRESS(BP$2,$DH$2)):INDIRECT(ADDRESS(BP$2,$DY$2)))</f>
        <v>24724.436127358902</v>
      </c>
      <c r="BQ12" s="51">
        <f ca="1">SUMPRODUCT($CM12:$DD12,INDIRECT(ADDRESS(BQ$2,$DH$2)):INDIRECT(ADDRESS(BQ$2,$DY$2)))</f>
        <v>24724.436127358902</v>
      </c>
      <c r="BR12" s="51">
        <f ca="1">SUMPRODUCT($CM12:$DD12,INDIRECT(ADDRESS(BR$2,$DH$2)):INDIRECT(ADDRESS(BR$2,$DY$2)))</f>
        <v>24724.436127358902</v>
      </c>
      <c r="BS12" s="51">
        <f ca="1">SUMPRODUCT($CM12:$DD12,INDIRECT(ADDRESS(BS$2,$DH$2)):INDIRECT(ADDRESS(BS$2,$DY$2)))</f>
        <v>24790.408954972372</v>
      </c>
      <c r="BT12" s="51">
        <f ca="1">SUMPRODUCT($CM12:$DD12,INDIRECT(ADDRESS(BT$2,$DH$2)):INDIRECT(ADDRESS(BT$2,$DY$2)))</f>
        <v>24790.408954972372</v>
      </c>
      <c r="BU12" s="51">
        <f ca="1">SUMPRODUCT($CM12:$DD12,INDIRECT(ADDRESS(BU$2,$DH$2)):INDIRECT(ADDRESS(BU$2,$DY$2)))</f>
        <v>24790.408954972372</v>
      </c>
      <c r="BV12" s="51">
        <f ca="1">SUMPRODUCT($CM12:$DD12,INDIRECT(ADDRESS(BV$2,$DH$2)):INDIRECT(ADDRESS(BV$2,$DY$2)))</f>
        <v>24790.408954972372</v>
      </c>
      <c r="BW12" s="51">
        <f ca="1">SUMPRODUCT($CM12:$DD12,INDIRECT(ADDRESS(BW$2,$DH$2)):INDIRECT(ADDRESS(BW$2,$DY$2)))</f>
        <v>24790.408954972372</v>
      </c>
      <c r="BX12" s="51">
        <f ca="1">SUMPRODUCT($CM12:$DD12,INDIRECT(ADDRESS(BX$2,$DH$2)):INDIRECT(ADDRESS(BX$2,$DY$2)))</f>
        <v>24790.408954972372</v>
      </c>
      <c r="BY12" s="51">
        <f ca="1">SUMPRODUCT($CM12:$DD12,INDIRECT(ADDRESS(BY$2,$DH$2)):INDIRECT(ADDRESS(BY$2,$DY$2)))</f>
        <v>24790.408954972372</v>
      </c>
      <c r="BZ12" s="51">
        <f ca="1">SUMPRODUCT($CM12:$DD12,INDIRECT(ADDRESS(BZ$2,$DH$2)):INDIRECT(ADDRESS(BZ$2,$DY$2)))</f>
        <v>24790.408954972372</v>
      </c>
      <c r="CA12" s="51">
        <f ca="1">SUMPRODUCT($CM12:$DD12,INDIRECT(ADDRESS(CA$2,$DH$2)):INDIRECT(ADDRESS(CA$2,$DY$2)))</f>
        <v>24790.408954972372</v>
      </c>
      <c r="CB12" s="51">
        <f ca="1">SUMPRODUCT($CM12:$DD12,INDIRECT(ADDRESS(CB$2,$DH$2)):INDIRECT(ADDRESS(CB$2,$DY$2)))</f>
        <v>24790.408954972372</v>
      </c>
      <c r="CC12" s="51">
        <f ca="1">SUMPRODUCT($CM12:$DD12,INDIRECT(ADDRESS(CC$2,$DH$2)):INDIRECT(ADDRESS(CC$2,$DY$2)))</f>
        <v>24790.408954972372</v>
      </c>
      <c r="CD12" s="51">
        <f ca="1">SUMPRODUCT($CM12:$DD12,INDIRECT(ADDRESS(CD$2,$DH$2)):INDIRECT(ADDRESS(CD$2,$DY$2)))</f>
        <v>24790.408954972372</v>
      </c>
      <c r="CF12" s="51">
        <f t="shared" ca="1" si="4"/>
        <v>292968.06424952252</v>
      </c>
      <c r="CG12" s="51">
        <f t="shared" ca="1" si="3"/>
        <v>293831.48698226491</v>
      </c>
      <c r="CH12" s="51">
        <f t="shared" ca="1" si="3"/>
        <v>294670.99794623273</v>
      </c>
      <c r="CI12" s="51">
        <f t="shared" ca="1" si="3"/>
        <v>295497.95424477552</v>
      </c>
      <c r="CJ12" s="51">
        <f t="shared" ca="1" si="3"/>
        <v>296255.67299861647</v>
      </c>
      <c r="CK12" s="51">
        <f t="shared" ca="1" si="3"/>
        <v>297023.09766637417</v>
      </c>
      <c r="CM12" s="1">
        <f>IFERROR(VLOOKUP($A12,Auxiliar_OPEX_CustosUnit!$A$4:$BT$129,COLUMN(Auxiliar_OPEX_CustosUnit!AK$2),0),0)</f>
        <v>0</v>
      </c>
      <c r="CN12" s="1">
        <f>IFERROR(VLOOKUP($A12,Auxiliar_OPEX_CustosUnit!$A$4:$BT$129,COLUMN(Auxiliar_OPEX_CustosUnit!AL$2),0),0)</f>
        <v>0</v>
      </c>
      <c r="CO12" s="1">
        <f>IFERROR(VLOOKUP($A12,Auxiliar_OPEX_CustosUnit!$A$4:$BT$129,COLUMN(Auxiliar_OPEX_CustosUnit!AM$2),0)*(1-DRE_Auxiliar!$A$111),0)</f>
        <v>22827.121158964852</v>
      </c>
      <c r="CP12" s="1">
        <f>IFERROR(VLOOKUP($A12,Auxiliar_OPEX_CustosUnit!$A$4:$BT$129,COLUMN(Auxiliar_OPEX_CustosUnit!AN$2),0),0)</f>
        <v>0</v>
      </c>
      <c r="CQ12" s="1">
        <f>IFERROR(VLOOKUP($A12,Auxiliar_OPEX_CustosUnit!$A$4:$BT$129,COLUMN(Auxiliar_OPEX_CustosUnit!AO$2),0),0)</f>
        <v>0</v>
      </c>
      <c r="CR12" s="1">
        <f>IFERROR(VLOOKUP($A12,Auxiliar_OPEX_CustosUnit!$A$4:$BT$129,COLUMN(Auxiliar_OPEX_CustosUnit!AP$2),0),0)</f>
        <v>0</v>
      </c>
      <c r="CS12" s="1">
        <f>IFERROR(VLOOKUP($A12,Auxiliar_OPEX_CustosUnit!$A$4:$BT$129,COLUMN(Auxiliar_OPEX_CustosUnit!AQ$2),0),0)</f>
        <v>2.5885629042621399</v>
      </c>
      <c r="CT12" s="1">
        <f>IFERROR(VLOOKUP($A12,Auxiliar_OPEX_CustosUnit!$A$4:$BT$129,COLUMN(Auxiliar_OPEX_CustosUnit!AR$2),0),0)</f>
        <v>0</v>
      </c>
      <c r="CU12" s="1">
        <f>IFERROR(VLOOKUP($A12,Auxiliar_OPEX_CustosUnit!$A$4:$BT$129,COLUMN(Auxiliar_OPEX_CustosUnit!AS$2),0),0)</f>
        <v>0</v>
      </c>
      <c r="CV12" s="1">
        <f>IFERROR(VLOOKUP($A12,Auxiliar_OPEX_CustosUnit!$A$4:$BT$129,COLUMN(Auxiliar_OPEX_CustosUnit!AT$2),0),0)</f>
        <v>0</v>
      </c>
      <c r="CW12" s="1">
        <f>IFERROR(VLOOKUP($A12,Auxiliar_OPEX_CustosUnit!$A$4:$BT$129,COLUMN(Auxiliar_OPEX_CustosUnit!AU$2),0),0)</f>
        <v>0</v>
      </c>
      <c r="CX12" s="1">
        <f>IFERROR(VLOOKUP($A12,Auxiliar_OPEX_CustosUnit!$A$4:$BT$129,COLUMN(Auxiliar_OPEX_CustosUnit!AV$2),0),0)</f>
        <v>0</v>
      </c>
      <c r="CY12" s="1">
        <f>IFERROR(VLOOKUP($A12,Auxiliar_OPEX_CustosUnit!$A$4:$BT$129,COLUMN(Auxiliar_OPEX_CustosUnit!AW$2),0),0)</f>
        <v>0</v>
      </c>
      <c r="CZ12" s="1">
        <f>IFERROR(VLOOKUP($A12,Auxiliar_OPEX_CustosUnit!$A$4:$BT$129,COLUMN(Auxiliar_OPEX_CustosUnit!AX$2),0),0)</f>
        <v>0</v>
      </c>
      <c r="DA12" s="1">
        <f>IFERROR(VLOOKUP($A12,Auxiliar_OPEX_CustosUnit!$A$4:$BT$129,COLUMN(Auxiliar_OPEX_CustosUnit!AY$2),0),0)</f>
        <v>0</v>
      </c>
      <c r="DB12" s="1">
        <f>IFERROR(VLOOKUP($A12,Auxiliar_OPEX_CustosUnit!$A$4:$BT$129,COLUMN(Auxiliar_OPEX_CustosUnit!AZ$2),0),0)</f>
        <v>0</v>
      </c>
      <c r="DC12" s="1">
        <f>IFERROR(VLOOKUP($A12,Auxiliar_OPEX_CustosUnit!$A$4:$BT$129,COLUMN(Auxiliar_OPEX_CustosUnit!BA$2),0),0)</f>
        <v>0</v>
      </c>
      <c r="DD12" s="1">
        <f>IFERROR(VLOOKUP($A12,Auxiliar_OPEX_CustosUnit!$A$4:$BT$129,COLUMN(Auxiliar_OPEX_CustosUnit!BB$2),0),0)</f>
        <v>0</v>
      </c>
      <c r="DG12" s="60">
        <v>43497</v>
      </c>
      <c r="DH12" s="1">
        <v>1</v>
      </c>
      <c r="DI12" s="1">
        <f>INDEX(Auxiliar_OPEX_Drivers!$B$2:$CH$18,MATCH(Auxiliar_OPEX_S!DI$3,Auxiliar_OPEX_Drivers!$B$2:$B$18,0),MATCH($DG12,Auxiliar_OPEX_Drivers!$B$2:$CH$2,0))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INDEX(Auxiliar_OPEX_Drivers!$B$2:$CH$18,MATCH(Auxiliar_OPEX_S!DK$3,Auxiliar_OPEX_Drivers!$B$2:$B$18,0),MATCH($DG12,Auxiliar_OPEX_Drivers!$B$2:$CH$2,0))</f>
        <v>14.197864859951647</v>
      </c>
      <c r="DL12" s="1">
        <f>INDEX(Auxiliar_OPEX_Drivers!$B$2:$CH$18,MATCH(Auxiliar_OPEX_S!DL$3,Auxiliar_OPEX_Drivers!$B$2:$B$18,0),MATCH($DG12,Auxiliar_OPEX_Drivers!$B$2:$CH$2,0))</f>
        <v>61.664040607223974</v>
      </c>
      <c r="DM12" s="1">
        <f>INDEX(Auxiliar_OPEX_Drivers!$B$2:$CH$18,MATCH(Auxiliar_OPEX_S!DM$3,Auxiliar_OPEX_Drivers!$B$2:$B$18,0),MATCH($DG12,Auxiliar_OPEX_Drivers!$B$2:$CH$2,0))</f>
        <v>13</v>
      </c>
      <c r="DN12" s="1">
        <f>INDEX(Auxiliar_OPEX_Drivers!$B$2:$CH$18,MATCH(Auxiliar_OPEX_S!DN$3,Auxiliar_OPEX_Drivers!$B$2:$B$18,0),MATCH($DG12,Auxiliar_OPEX_Drivers!$B$2:$CH$2,0))</f>
        <v>629.88820478653656</v>
      </c>
      <c r="DO12" s="1">
        <f>INDEX(Auxiliar_OPEX_Drivers!$B$2:$CH$18,MATCH(Auxiliar_OPEX_S!DO$3,Auxiliar_OPEX_Drivers!$B$2:$B$18,0),MATCH($DG12,Auxiliar_OPEX_Drivers!$B$2:$CH$2,0))</f>
        <v>12</v>
      </c>
      <c r="DP12" s="1">
        <f>INDEX(Auxiliar_OPEX_Drivers!$B$2:$CH$18,MATCH(Auxiliar_OPEX_S!DP$3,Auxiliar_OPEX_Drivers!$B$2:$B$18,0),MATCH($DG12,Auxiliar_OPEX_Drivers!$B$2:$CH$2,0))</f>
        <v>193.23159128191017</v>
      </c>
      <c r="DQ12" s="1">
        <f>INDEX(Auxiliar_OPEX_Drivers!$B$2:$CH$18,MATCH(Auxiliar_OPEX_S!DQ$3,Auxiliar_OPEX_Drivers!$B$2:$B$18,0),MATCH($DG12,Auxiliar_OPEX_Drivers!$B$2:$CH$2,0))</f>
        <v>37.049466214987916</v>
      </c>
      <c r="DR12" s="1">
        <f>INDEX(Auxiliar_OPEX_Drivers!$B$2:$CH$18,MATCH(Auxiliar_OPEX_S!DR$3,Auxiliar_OPEX_Drivers!$B$2:$B$18,0),MATCH($DG12,Auxiliar_OPEX_Drivers!$B$2:$CH$2,0))</f>
        <v>17250595.830169953</v>
      </c>
      <c r="DS12" s="1">
        <f>INDEX(Auxiliar_OPEX_Drivers!$B$2:$CH$18,MATCH(Auxiliar_OPEX_S!DS$3,Auxiliar_OPEX_Drivers!$B$2:$B$18,0),MATCH($DG12,Auxiliar_OPEX_Drivers!$B$2:$CH$2,0))</f>
        <v>99147.003333333298</v>
      </c>
      <c r="DT12" s="1">
        <f>INDEX(Auxiliar_OPEX_Drivers!$B$2:$CH$18,MATCH(Auxiliar_OPEX_S!DT$3,Auxiliar_OPEX_Drivers!$B$2:$B$18,0),MATCH($DG12,Auxiliar_OPEX_Drivers!$B$2:$CH$2,0))</f>
        <v>8960.1202565865005</v>
      </c>
      <c r="DU12" s="1">
        <f>INDEX(Auxiliar_OPEX_Drivers!$B$2:$CH$18,MATCH(Auxiliar_OPEX_S!DU$3,Auxiliar_OPEX_Drivers!$B$2:$B$18,0),MATCH($DG12,Auxiliar_OPEX_Drivers!$B$2:$CH$2,0))</f>
        <v>4165.817141380935</v>
      </c>
      <c r="DV12" s="1">
        <f>INDEX(Auxiliar_OPEX_Drivers!$B$2:$CH$18,MATCH(Auxiliar_OPEX_S!DV$3,Auxiliar_OPEX_Drivers!$B$2:$B$18,0),MATCH($DG12,Auxiliar_OPEX_Drivers!$B$2:$CH$2,0))</f>
        <v>2060014.5569258262</v>
      </c>
      <c r="DW12" s="1">
        <f>INDEX(Auxiliar_OPEX_Drivers!$B$2:$CH$18,MATCH(Auxiliar_OPEX_S!DW$3,Auxiliar_OPEX_Drivers!$B$2:$B$18,0),MATCH($DG12,Auxiliar_OPEX_Drivers!$B$2:$CH$2,0))</f>
        <v>8832.1664330475742</v>
      </c>
      <c r="DX12" s="1">
        <f>INDEX(Auxiliar_OPEX_Drivers!$B$2:$CH$18,MATCH(Auxiliar_OPEX_S!DX$3,Auxiliar_OPEX_Drivers!$B$2:$B$18,0),MATCH($DG12,Auxiliar_OPEX_Drivers!$B$2:$CH$2,0))</f>
        <v>2079923.3205826986</v>
      </c>
      <c r="DY12" s="1">
        <f>INDEX(Auxiliar_OPEX_Drivers!$B$2:$CH$18,MATCH(Auxiliar_OPEX_S!DY$3,Auxiliar_OPEX_Drivers!$B$2:$B$18,0),MATCH($DG12,Auxiliar_OPEX_Drivers!$B$2:$CH$2,0))</f>
        <v>961.03116775061017</v>
      </c>
    </row>
    <row r="13" spans="1:190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82218.856844220718</v>
      </c>
      <c r="E13" s="51">
        <f ca="1">SUMPRODUCT($CM13:$DD13,INDIRECT(ADDRESS(E$2,$DH$2)):INDIRECT(ADDRESS(E$2,$DY$2)))</f>
        <v>82218.856844220718</v>
      </c>
      <c r="F13" s="51">
        <f ca="1">SUMPRODUCT($CM13:$DD13,INDIRECT(ADDRESS(F$2,$DH$2)):INDIRECT(ADDRESS(F$2,$DY$2)))</f>
        <v>82218.856844220718</v>
      </c>
      <c r="G13" s="51">
        <f ca="1">SUMPRODUCT($CM13:$DD13,INDIRECT(ADDRESS(G$2,$DH$2)):INDIRECT(ADDRESS(G$2,$DY$2)))</f>
        <v>82218.856844220718</v>
      </c>
      <c r="H13" s="51">
        <f ca="1">SUMPRODUCT($CM13:$DD13,INDIRECT(ADDRESS(H$2,$DH$2)):INDIRECT(ADDRESS(H$2,$DY$2)))</f>
        <v>82218.856844220718</v>
      </c>
      <c r="I13" s="51">
        <f ca="1">SUMPRODUCT($CM13:$DD13,INDIRECT(ADDRESS(I$2,$DH$2)):INDIRECT(ADDRESS(I$2,$DY$2)))</f>
        <v>82218.856844220718</v>
      </c>
      <c r="J13" s="51">
        <f ca="1">SUMPRODUCT($CM13:$DD13,INDIRECT(ADDRESS(J$2,$DH$2)):INDIRECT(ADDRESS(J$2,$DY$2)))</f>
        <v>82218.856844220718</v>
      </c>
      <c r="K13" s="51">
        <f ca="1">SUMPRODUCT($CM13:$DD13,INDIRECT(ADDRESS(K$2,$DH$2)):INDIRECT(ADDRESS(K$2,$DY$2)))</f>
        <v>82297.607554452712</v>
      </c>
      <c r="L13" s="51">
        <f ca="1">SUMPRODUCT($CM13:$DD13,INDIRECT(ADDRESS(L$2,$DH$2)):INDIRECT(ADDRESS(L$2,$DY$2)))</f>
        <v>82297.607554452712</v>
      </c>
      <c r="M13" s="51">
        <f ca="1">SUMPRODUCT($CM13:$DD13,INDIRECT(ADDRESS(M$2,$DH$2)):INDIRECT(ADDRESS(M$2,$DY$2)))</f>
        <v>82297.607554452712</v>
      </c>
      <c r="N13" s="51">
        <f ca="1">SUMPRODUCT($CM13:$DD13,INDIRECT(ADDRESS(N$2,$DH$2)):INDIRECT(ADDRESS(N$2,$DY$2)))</f>
        <v>82297.607554452712</v>
      </c>
      <c r="O13" s="51">
        <f ca="1">SUMPRODUCT($CM13:$DD13,INDIRECT(ADDRESS(O$2,$DH$2)):INDIRECT(ADDRESS(O$2,$DY$2)))</f>
        <v>82297.607554452712</v>
      </c>
      <c r="P13" s="51">
        <f ca="1">SUMPRODUCT($CM13:$DD13,INDIRECT(ADDRESS(P$2,$DH$2)):INDIRECT(ADDRESS(P$2,$DY$2)))</f>
        <v>82297.607554452712</v>
      </c>
      <c r="Q13" s="51">
        <f ca="1">SUMPRODUCT($CM13:$DD13,INDIRECT(ADDRESS(Q$2,$DH$2)):INDIRECT(ADDRESS(Q$2,$DY$2)))</f>
        <v>82297.607554452712</v>
      </c>
      <c r="R13" s="51">
        <f ca="1">SUMPRODUCT($CM13:$DD13,INDIRECT(ADDRESS(R$2,$DH$2)):INDIRECT(ADDRESS(R$2,$DY$2)))</f>
        <v>82297.607554452712</v>
      </c>
      <c r="S13" s="51">
        <f ca="1">SUMPRODUCT($CM13:$DD13,INDIRECT(ADDRESS(S$2,$DH$2)):INDIRECT(ADDRESS(S$2,$DY$2)))</f>
        <v>82297.607554452712</v>
      </c>
      <c r="T13" s="51">
        <f ca="1">SUMPRODUCT($CM13:$DD13,INDIRECT(ADDRESS(T$2,$DH$2)):INDIRECT(ADDRESS(T$2,$DY$2)))</f>
        <v>82297.607554452712</v>
      </c>
      <c r="U13" s="51">
        <f ca="1">SUMPRODUCT($CM13:$DD13,INDIRECT(ADDRESS(U$2,$DH$2)):INDIRECT(ADDRESS(U$2,$DY$2)))</f>
        <v>82297.607554452712</v>
      </c>
      <c r="V13" s="51">
        <f ca="1">SUMPRODUCT($CM13:$DD13,INDIRECT(ADDRESS(V$2,$DH$2)):INDIRECT(ADDRESS(V$2,$DY$2)))</f>
        <v>82297.607554452712</v>
      </c>
      <c r="W13" s="51">
        <f ca="1">SUMPRODUCT($CM13:$DD13,INDIRECT(ADDRESS(W$2,$DH$2)):INDIRECT(ADDRESS(W$2,$DY$2)))</f>
        <v>82369.2129965114</v>
      </c>
      <c r="X13" s="51">
        <f ca="1">SUMPRODUCT($CM13:$DD13,INDIRECT(ADDRESS(X$2,$DH$2)):INDIRECT(ADDRESS(X$2,$DY$2)))</f>
        <v>82369.2129965114</v>
      </c>
      <c r="Y13" s="51">
        <f ca="1">SUMPRODUCT($CM13:$DD13,INDIRECT(ADDRESS(Y$2,$DH$2)):INDIRECT(ADDRESS(Y$2,$DY$2)))</f>
        <v>82369.2129965114</v>
      </c>
      <c r="Z13" s="51">
        <f ca="1">SUMPRODUCT($CM13:$DD13,INDIRECT(ADDRESS(Z$2,$DH$2)):INDIRECT(ADDRESS(Z$2,$DY$2)))</f>
        <v>82369.2129965114</v>
      </c>
      <c r="AA13" s="51">
        <f ca="1">SUMPRODUCT($CM13:$DD13,INDIRECT(ADDRESS(AA$2,$DH$2)):INDIRECT(ADDRESS(AA$2,$DY$2)))</f>
        <v>82369.2129965114</v>
      </c>
      <c r="AB13" s="51">
        <f ca="1">SUMPRODUCT($CM13:$DD13,INDIRECT(ADDRESS(AB$2,$DH$2)):INDIRECT(ADDRESS(AB$2,$DY$2)))</f>
        <v>82369.2129965114</v>
      </c>
      <c r="AC13" s="51">
        <f ca="1">SUMPRODUCT($CM13:$DD13,INDIRECT(ADDRESS(AC$2,$DH$2)):INDIRECT(ADDRESS(AC$2,$DY$2)))</f>
        <v>82369.2129965114</v>
      </c>
      <c r="AD13" s="51">
        <f ca="1">SUMPRODUCT($CM13:$DD13,INDIRECT(ADDRESS(AD$2,$DH$2)):INDIRECT(ADDRESS(AD$2,$DY$2)))</f>
        <v>82369.2129965114</v>
      </c>
      <c r="AE13" s="51">
        <f ca="1">SUMPRODUCT($CM13:$DD13,INDIRECT(ADDRESS(AE$2,$DH$2)):INDIRECT(ADDRESS(AE$2,$DY$2)))</f>
        <v>82369.2129965114</v>
      </c>
      <c r="AF13" s="51">
        <f ca="1">SUMPRODUCT($CM13:$DD13,INDIRECT(ADDRESS(AF$2,$DH$2)):INDIRECT(ADDRESS(AF$2,$DY$2)))</f>
        <v>82369.2129965114</v>
      </c>
      <c r="AG13" s="51">
        <f ca="1">SUMPRODUCT($CM13:$DD13,INDIRECT(ADDRESS(AG$2,$DH$2)):INDIRECT(ADDRESS(AG$2,$DY$2)))</f>
        <v>82369.2129965114</v>
      </c>
      <c r="AH13" s="51">
        <f ca="1">SUMPRODUCT($CM13:$DD13,INDIRECT(ADDRESS(AH$2,$DH$2)):INDIRECT(ADDRESS(AH$2,$DY$2)))</f>
        <v>82369.2129965114</v>
      </c>
      <c r="AI13" s="51">
        <f ca="1">SUMPRODUCT($CM13:$DD13,INDIRECT(ADDRESS(AI$2,$DH$2)):INDIRECT(ADDRESS(AI$2,$DY$2)))</f>
        <v>82445.785452457611</v>
      </c>
      <c r="AJ13" s="51">
        <f ca="1">SUMPRODUCT($CM13:$DD13,INDIRECT(ADDRESS(AJ$2,$DH$2)):INDIRECT(ADDRESS(AJ$2,$DY$2)))</f>
        <v>82445.785452457611</v>
      </c>
      <c r="AK13" s="51">
        <f ca="1">SUMPRODUCT($CM13:$DD13,INDIRECT(ADDRESS(AK$2,$DH$2)):INDIRECT(ADDRESS(AK$2,$DY$2)))</f>
        <v>82445.785452457611</v>
      </c>
      <c r="AL13" s="51">
        <f ca="1">SUMPRODUCT($CM13:$DD13,INDIRECT(ADDRESS(AL$2,$DH$2)):INDIRECT(ADDRESS(AL$2,$DY$2)))</f>
        <v>82445.785452457611</v>
      </c>
      <c r="AM13" s="51">
        <f ca="1">SUMPRODUCT($CM13:$DD13,INDIRECT(ADDRESS(AM$2,$DH$2)):INDIRECT(ADDRESS(AM$2,$DY$2)))</f>
        <v>82445.785452457611</v>
      </c>
      <c r="AN13" s="51">
        <f ca="1">SUMPRODUCT($CM13:$DD13,INDIRECT(ADDRESS(AN$2,$DH$2)):INDIRECT(ADDRESS(AN$2,$DY$2)))</f>
        <v>82445.785452457611</v>
      </c>
      <c r="AO13" s="51">
        <f ca="1">SUMPRODUCT($CM13:$DD13,INDIRECT(ADDRESS(AO$2,$DH$2)):INDIRECT(ADDRESS(AO$2,$DY$2)))</f>
        <v>82445.785452457611</v>
      </c>
      <c r="AP13" s="51">
        <f ca="1">SUMPRODUCT($CM13:$DD13,INDIRECT(ADDRESS(AP$2,$DH$2)):INDIRECT(ADDRESS(AP$2,$DY$2)))</f>
        <v>82445.785452457611</v>
      </c>
      <c r="AQ13" s="51">
        <f ca="1">SUMPRODUCT($CM13:$DD13,INDIRECT(ADDRESS(AQ$2,$DH$2)):INDIRECT(ADDRESS(AQ$2,$DY$2)))</f>
        <v>82445.785452457611</v>
      </c>
      <c r="AR13" s="51">
        <f ca="1">SUMPRODUCT($CM13:$DD13,INDIRECT(ADDRESS(AR$2,$DH$2)):INDIRECT(ADDRESS(AR$2,$DY$2)))</f>
        <v>82445.785452457611</v>
      </c>
      <c r="AS13" s="51">
        <f ca="1">SUMPRODUCT($CM13:$DD13,INDIRECT(ADDRESS(AS$2,$DH$2)):INDIRECT(ADDRESS(AS$2,$DY$2)))</f>
        <v>82445.785452457611</v>
      </c>
      <c r="AT13" s="51">
        <f ca="1">SUMPRODUCT($CM13:$DD13,INDIRECT(ADDRESS(AT$2,$DH$2)):INDIRECT(ADDRESS(AT$2,$DY$2)))</f>
        <v>82445.785452457611</v>
      </c>
      <c r="AU13" s="51">
        <f ca="1">SUMPRODUCT($CM13:$DD13,INDIRECT(ADDRESS(AU$2,$DH$2)):INDIRECT(ADDRESS(AU$2,$DY$2)))</f>
        <v>82512.759791298537</v>
      </c>
      <c r="AV13" s="51">
        <f ca="1">SUMPRODUCT($CM13:$DD13,INDIRECT(ADDRESS(AV$2,$DH$2)):INDIRECT(ADDRESS(AV$2,$DY$2)))</f>
        <v>82512.759791298537</v>
      </c>
      <c r="AW13" s="51">
        <f ca="1">SUMPRODUCT($CM13:$DD13,INDIRECT(ADDRESS(AW$2,$DH$2)):INDIRECT(ADDRESS(AW$2,$DY$2)))</f>
        <v>82512.759791298537</v>
      </c>
      <c r="AX13" s="51">
        <f ca="1">SUMPRODUCT($CM13:$DD13,INDIRECT(ADDRESS(AX$2,$DH$2)):INDIRECT(ADDRESS(AX$2,$DY$2)))</f>
        <v>82512.759791298537</v>
      </c>
      <c r="AY13" s="51">
        <f ca="1">SUMPRODUCT($CM13:$DD13,INDIRECT(ADDRESS(AY$2,$DH$2)):INDIRECT(ADDRESS(AY$2,$DY$2)))</f>
        <v>82512.759791298537</v>
      </c>
      <c r="AZ13" s="51">
        <f ca="1">SUMPRODUCT($CM13:$DD13,INDIRECT(ADDRESS(AZ$2,$DH$2)):INDIRECT(ADDRESS(AZ$2,$DY$2)))</f>
        <v>82512.759791298537</v>
      </c>
      <c r="BA13" s="51">
        <f ca="1">SUMPRODUCT($CM13:$DD13,INDIRECT(ADDRESS(BA$2,$DH$2)):INDIRECT(ADDRESS(BA$2,$DY$2)))</f>
        <v>82512.759791298537</v>
      </c>
      <c r="BB13" s="51">
        <f ca="1">SUMPRODUCT($CM13:$DD13,INDIRECT(ADDRESS(BB$2,$DH$2)):INDIRECT(ADDRESS(BB$2,$DY$2)))</f>
        <v>82512.759791298537</v>
      </c>
      <c r="BC13" s="51">
        <f ca="1">SUMPRODUCT($CM13:$DD13,INDIRECT(ADDRESS(BC$2,$DH$2)):INDIRECT(ADDRESS(BC$2,$DY$2)))</f>
        <v>82512.759791298537</v>
      </c>
      <c r="BD13" s="51">
        <f ca="1">SUMPRODUCT($CM13:$DD13,INDIRECT(ADDRESS(BD$2,$DH$2)):INDIRECT(ADDRESS(BD$2,$DY$2)))</f>
        <v>82512.759791298537</v>
      </c>
      <c r="BE13" s="51">
        <f ca="1">SUMPRODUCT($CM13:$DD13,INDIRECT(ADDRESS(BE$2,$DH$2)):INDIRECT(ADDRESS(BE$2,$DY$2)))</f>
        <v>82512.759791298537</v>
      </c>
      <c r="BF13" s="51">
        <f ca="1">SUMPRODUCT($CM13:$DD13,INDIRECT(ADDRESS(BF$2,$DH$2)):INDIRECT(ADDRESS(BF$2,$DY$2)))</f>
        <v>82512.759791298537</v>
      </c>
      <c r="BG13" s="51">
        <f ca="1">SUMPRODUCT($CM13:$DD13,INDIRECT(ADDRESS(BG$2,$DH$2)):INDIRECT(ADDRESS(BG$2,$DY$2)))</f>
        <v>82578.588494744879</v>
      </c>
      <c r="BH13" s="51">
        <f ca="1">SUMPRODUCT($CM13:$DD13,INDIRECT(ADDRESS(BH$2,$DH$2)):INDIRECT(ADDRESS(BH$2,$DY$2)))</f>
        <v>82578.588494744879</v>
      </c>
      <c r="BI13" s="51">
        <f ca="1">SUMPRODUCT($CM13:$DD13,INDIRECT(ADDRESS(BI$2,$DH$2)):INDIRECT(ADDRESS(BI$2,$DY$2)))</f>
        <v>82578.588494744879</v>
      </c>
      <c r="BJ13" s="51">
        <f ca="1">SUMPRODUCT($CM13:$DD13,INDIRECT(ADDRESS(BJ$2,$DH$2)):INDIRECT(ADDRESS(BJ$2,$DY$2)))</f>
        <v>82578.588494744879</v>
      </c>
      <c r="BK13" s="51">
        <f ca="1">SUMPRODUCT($CM13:$DD13,INDIRECT(ADDRESS(BK$2,$DH$2)):INDIRECT(ADDRESS(BK$2,$DY$2)))</f>
        <v>82578.588494744879</v>
      </c>
      <c r="BL13" s="51">
        <f ca="1">SUMPRODUCT($CM13:$DD13,INDIRECT(ADDRESS(BL$2,$DH$2)):INDIRECT(ADDRESS(BL$2,$DY$2)))</f>
        <v>82578.588494744879</v>
      </c>
      <c r="BM13" s="51">
        <f ca="1">SUMPRODUCT($CM13:$DD13,INDIRECT(ADDRESS(BM$2,$DH$2)):INDIRECT(ADDRESS(BM$2,$DY$2)))</f>
        <v>82578.588494744879</v>
      </c>
      <c r="BN13" s="51">
        <f ca="1">SUMPRODUCT($CM13:$DD13,INDIRECT(ADDRESS(BN$2,$DH$2)):INDIRECT(ADDRESS(BN$2,$DY$2)))</f>
        <v>82578.588494744879</v>
      </c>
      <c r="BO13" s="51">
        <f ca="1">SUMPRODUCT($CM13:$DD13,INDIRECT(ADDRESS(BO$2,$DH$2)):INDIRECT(ADDRESS(BO$2,$DY$2)))</f>
        <v>82578.588494744879</v>
      </c>
      <c r="BP13" s="51">
        <f ca="1">SUMPRODUCT($CM13:$DD13,INDIRECT(ADDRESS(BP$2,$DH$2)):INDIRECT(ADDRESS(BP$2,$DY$2)))</f>
        <v>82578.588494744879</v>
      </c>
      <c r="BQ13" s="51">
        <f ca="1">SUMPRODUCT($CM13:$DD13,INDIRECT(ADDRESS(BQ$2,$DH$2)):INDIRECT(ADDRESS(BQ$2,$DY$2)))</f>
        <v>82578.588494744879</v>
      </c>
      <c r="BR13" s="51">
        <f ca="1">SUMPRODUCT($CM13:$DD13,INDIRECT(ADDRESS(BR$2,$DH$2)):INDIRECT(ADDRESS(BR$2,$DY$2)))</f>
        <v>82578.588494744879</v>
      </c>
      <c r="BS13" s="51">
        <f ca="1">SUMPRODUCT($CM13:$DD13,INDIRECT(ADDRESS(BS$2,$DH$2)):INDIRECT(ADDRESS(BS$2,$DY$2)))</f>
        <v>82648.065373641846</v>
      </c>
      <c r="BT13" s="51">
        <f ca="1">SUMPRODUCT($CM13:$DD13,INDIRECT(ADDRESS(BT$2,$DH$2)):INDIRECT(ADDRESS(BT$2,$DY$2)))</f>
        <v>82648.065373641846</v>
      </c>
      <c r="BU13" s="51">
        <f ca="1">SUMPRODUCT($CM13:$DD13,INDIRECT(ADDRESS(BU$2,$DH$2)):INDIRECT(ADDRESS(BU$2,$DY$2)))</f>
        <v>82648.065373641846</v>
      </c>
      <c r="BV13" s="51">
        <f ca="1">SUMPRODUCT($CM13:$DD13,INDIRECT(ADDRESS(BV$2,$DH$2)):INDIRECT(ADDRESS(BV$2,$DY$2)))</f>
        <v>82648.065373641846</v>
      </c>
      <c r="BW13" s="51">
        <f ca="1">SUMPRODUCT($CM13:$DD13,INDIRECT(ADDRESS(BW$2,$DH$2)):INDIRECT(ADDRESS(BW$2,$DY$2)))</f>
        <v>82648.065373641846</v>
      </c>
      <c r="BX13" s="51">
        <f ca="1">SUMPRODUCT($CM13:$DD13,INDIRECT(ADDRESS(BX$2,$DH$2)):INDIRECT(ADDRESS(BX$2,$DY$2)))</f>
        <v>82648.065373641846</v>
      </c>
      <c r="BY13" s="51">
        <f ca="1">SUMPRODUCT($CM13:$DD13,INDIRECT(ADDRESS(BY$2,$DH$2)):INDIRECT(ADDRESS(BY$2,$DY$2)))</f>
        <v>82648.065373641846</v>
      </c>
      <c r="BZ13" s="51">
        <f ca="1">SUMPRODUCT($CM13:$DD13,INDIRECT(ADDRESS(BZ$2,$DH$2)):INDIRECT(ADDRESS(BZ$2,$DY$2)))</f>
        <v>82648.065373641846</v>
      </c>
      <c r="CA13" s="51">
        <f ca="1">SUMPRODUCT($CM13:$DD13,INDIRECT(ADDRESS(CA$2,$DH$2)):INDIRECT(ADDRESS(CA$2,$DY$2)))</f>
        <v>82648.065373641846</v>
      </c>
      <c r="CB13" s="51">
        <f ca="1">SUMPRODUCT($CM13:$DD13,INDIRECT(ADDRESS(CB$2,$DH$2)):INDIRECT(ADDRESS(CB$2,$DY$2)))</f>
        <v>82648.065373641846</v>
      </c>
      <c r="CC13" s="51">
        <f ca="1">SUMPRODUCT($CM13:$DD13,INDIRECT(ADDRESS(CC$2,$DH$2)):INDIRECT(ADDRESS(CC$2,$DY$2)))</f>
        <v>82648.065373641846</v>
      </c>
      <c r="CD13" s="51">
        <f ca="1">SUMPRODUCT($CM13:$DD13,INDIRECT(ADDRESS(CD$2,$DH$2)):INDIRECT(ADDRESS(CD$2,$DY$2)))</f>
        <v>82648.065373641846</v>
      </c>
      <c r="CF13" s="51">
        <f t="shared" ca="1" si="4"/>
        <v>987020.0356818086</v>
      </c>
      <c r="CG13" s="51">
        <f t="shared" ca="1" si="3"/>
        <v>987929.31786372582</v>
      </c>
      <c r="CH13" s="51">
        <f t="shared" ca="1" si="3"/>
        <v>988813.41823786777</v>
      </c>
      <c r="CI13" s="51">
        <f t="shared" ca="1" si="3"/>
        <v>989684.29712369596</v>
      </c>
      <c r="CJ13" s="51">
        <f t="shared" ca="1" si="3"/>
        <v>990482.26101281401</v>
      </c>
      <c r="CK13" s="51">
        <f t="shared" ca="1" si="3"/>
        <v>991290.44633142347</v>
      </c>
      <c r="CM13" s="1">
        <f>IFERROR(VLOOKUP($A13,Auxiliar_OPEX_CustosUnit!$A$4:$BT$129,COLUMN(Auxiliar_OPEX_CustosUnit!AK$2),0),0)</f>
        <v>0</v>
      </c>
      <c r="CN13" s="1">
        <f>IFERROR(VLOOKUP($A13,Auxiliar_OPEX_CustosUnit!$A$4:$BT$129,COLUMN(Auxiliar_OPEX_CustosUnit!AL$2),0),0)</f>
        <v>0</v>
      </c>
      <c r="CO13" s="1">
        <f>IFERROR(VLOOKUP($A13,Auxiliar_OPEX_CustosUnit!$A$4:$BT$129,COLUMN(Auxiliar_OPEX_CustosUnit!AM$2),0)*(1-DRE_Auxiliar!$A$111),0)</f>
        <v>80580.500387003893</v>
      </c>
      <c r="CP13" s="1">
        <f>IFERROR(VLOOKUP($A13,Auxiliar_OPEX_CustosUnit!$A$4:$BT$129,COLUMN(Auxiliar_OPEX_CustosUnit!AN$2),0),0)</f>
        <v>0</v>
      </c>
      <c r="CQ13" s="1">
        <f>IFERROR(VLOOKUP($A13,Auxiliar_OPEX_CustosUnit!$A$4:$BT$129,COLUMN(Auxiliar_OPEX_CustosUnit!AO$2),0),0)</f>
        <v>0</v>
      </c>
      <c r="CR13" s="1">
        <f>IFERROR(VLOOKUP($A13,Auxiliar_OPEX_CustosUnit!$A$4:$BT$129,COLUMN(Auxiliar_OPEX_CustosUnit!AP$2),0),0)</f>
        <v>0</v>
      </c>
      <c r="CS13" s="1">
        <f>IFERROR(VLOOKUP($A13,Auxiliar_OPEX_CustosUnit!$A$4:$BT$129,COLUMN(Auxiliar_OPEX_CustosUnit!AQ$2),0),0)</f>
        <v>2.7260506775654401</v>
      </c>
      <c r="CT13" s="1">
        <f>IFERROR(VLOOKUP($A13,Auxiliar_OPEX_CustosUnit!$A$4:$BT$129,COLUMN(Auxiliar_OPEX_CustosUnit!AR$2),0),0)</f>
        <v>0</v>
      </c>
      <c r="CU13" s="1">
        <f>IFERROR(VLOOKUP($A13,Auxiliar_OPEX_CustosUnit!$A$4:$BT$129,COLUMN(Auxiliar_OPEX_CustosUnit!AS$2),0),0)</f>
        <v>0</v>
      </c>
      <c r="CV13" s="1">
        <f>IFERROR(VLOOKUP($A13,Auxiliar_OPEX_CustosUnit!$A$4:$BT$129,COLUMN(Auxiliar_OPEX_CustosUnit!AT$2),0),0)</f>
        <v>0</v>
      </c>
      <c r="CW13" s="1">
        <f>IFERROR(VLOOKUP($A13,Auxiliar_OPEX_CustosUnit!$A$4:$BT$129,COLUMN(Auxiliar_OPEX_CustosUnit!AU$2),0),0)</f>
        <v>0</v>
      </c>
      <c r="CX13" s="1">
        <f>IFERROR(VLOOKUP($A13,Auxiliar_OPEX_CustosUnit!$A$4:$BT$129,COLUMN(Auxiliar_OPEX_CustosUnit!AV$2),0),0)</f>
        <v>0</v>
      </c>
      <c r="CY13" s="1">
        <f>IFERROR(VLOOKUP($A13,Auxiliar_OPEX_CustosUnit!$A$4:$BT$129,COLUMN(Auxiliar_OPEX_CustosUnit!AW$2),0),0)</f>
        <v>0</v>
      </c>
      <c r="CZ13" s="1">
        <f>IFERROR(VLOOKUP($A13,Auxiliar_OPEX_CustosUnit!$A$4:$BT$129,COLUMN(Auxiliar_OPEX_CustosUnit!AX$2),0),0)</f>
        <v>0</v>
      </c>
      <c r="DA13" s="1">
        <f>IFERROR(VLOOKUP($A13,Auxiliar_OPEX_CustosUnit!$A$4:$BT$129,COLUMN(Auxiliar_OPEX_CustosUnit!AY$2),0),0)</f>
        <v>0</v>
      </c>
      <c r="DB13" s="1">
        <f>IFERROR(VLOOKUP($A13,Auxiliar_OPEX_CustosUnit!$A$4:$BT$129,COLUMN(Auxiliar_OPEX_CustosUnit!AZ$2),0),0)</f>
        <v>0</v>
      </c>
      <c r="DC13" s="1">
        <f>IFERROR(VLOOKUP($A13,Auxiliar_OPEX_CustosUnit!$A$4:$BT$129,COLUMN(Auxiliar_OPEX_CustosUnit!BA$2),0),0)</f>
        <v>0</v>
      </c>
      <c r="DD13" s="1">
        <f>IFERROR(VLOOKUP($A13,Auxiliar_OPEX_CustosUnit!$A$4:$BT$129,COLUMN(Auxiliar_OPEX_CustosUnit!BB$2),0),0)</f>
        <v>0</v>
      </c>
      <c r="DG13" s="60">
        <v>43525</v>
      </c>
      <c r="DH13" s="1">
        <v>1</v>
      </c>
      <c r="DI13" s="1">
        <f>INDEX(Auxiliar_OPEX_Drivers!$B$2:$CH$18,MATCH(Auxiliar_OPEX_S!DI$3,Auxiliar_OPEX_Drivers!$B$2:$B$18,0),MATCH($DG13,Auxiliar_OPEX_Drivers!$B$2:$CH$2,0))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INDEX(Auxiliar_OPEX_Drivers!$B$2:$CH$18,MATCH(Auxiliar_OPEX_S!DK$3,Auxiliar_OPEX_Drivers!$B$2:$B$18,0),MATCH($DG13,Auxiliar_OPEX_Drivers!$B$2:$CH$2,0))</f>
        <v>14.197864859951647</v>
      </c>
      <c r="DL13" s="1">
        <f>INDEX(Auxiliar_OPEX_Drivers!$B$2:$CH$18,MATCH(Auxiliar_OPEX_S!DL$3,Auxiliar_OPEX_Drivers!$B$2:$B$18,0),MATCH($DG13,Auxiliar_OPEX_Drivers!$B$2:$CH$2,0))</f>
        <v>61.664040607223974</v>
      </c>
      <c r="DM13" s="1">
        <f>INDEX(Auxiliar_OPEX_Drivers!$B$2:$CH$18,MATCH(Auxiliar_OPEX_S!DM$3,Auxiliar_OPEX_Drivers!$B$2:$B$18,0),MATCH($DG13,Auxiliar_OPEX_Drivers!$B$2:$CH$2,0))</f>
        <v>13</v>
      </c>
      <c r="DN13" s="1">
        <f>INDEX(Auxiliar_OPEX_Drivers!$B$2:$CH$18,MATCH(Auxiliar_OPEX_S!DN$3,Auxiliar_OPEX_Drivers!$B$2:$B$18,0),MATCH($DG13,Auxiliar_OPEX_Drivers!$B$2:$CH$2,0))</f>
        <v>629.88820478653656</v>
      </c>
      <c r="DO13" s="1">
        <f>INDEX(Auxiliar_OPEX_Drivers!$B$2:$CH$18,MATCH(Auxiliar_OPEX_S!DO$3,Auxiliar_OPEX_Drivers!$B$2:$B$18,0),MATCH($DG13,Auxiliar_OPEX_Drivers!$B$2:$CH$2,0))</f>
        <v>12</v>
      </c>
      <c r="DP13" s="1">
        <f>INDEX(Auxiliar_OPEX_Drivers!$B$2:$CH$18,MATCH(Auxiliar_OPEX_S!DP$3,Auxiliar_OPEX_Drivers!$B$2:$B$18,0),MATCH($DG13,Auxiliar_OPEX_Drivers!$B$2:$CH$2,0))</f>
        <v>193.23159128191017</v>
      </c>
      <c r="DQ13" s="1">
        <f>INDEX(Auxiliar_OPEX_Drivers!$B$2:$CH$18,MATCH(Auxiliar_OPEX_S!DQ$3,Auxiliar_OPEX_Drivers!$B$2:$B$18,0),MATCH($DG13,Auxiliar_OPEX_Drivers!$B$2:$CH$2,0))</f>
        <v>37.049466214987916</v>
      </c>
      <c r="DR13" s="1">
        <f>INDEX(Auxiliar_OPEX_Drivers!$B$2:$CH$18,MATCH(Auxiliar_OPEX_S!DR$3,Auxiliar_OPEX_Drivers!$B$2:$B$18,0),MATCH($DG13,Auxiliar_OPEX_Drivers!$B$2:$CH$2,0))</f>
        <v>17336963.877247054</v>
      </c>
      <c r="DS13" s="1">
        <f>INDEX(Auxiliar_OPEX_Drivers!$B$2:$CH$18,MATCH(Auxiliar_OPEX_S!DS$3,Auxiliar_OPEX_Drivers!$B$2:$B$18,0),MATCH($DG13,Auxiliar_OPEX_Drivers!$B$2:$CH$2,0))</f>
        <v>86368.047077099007</v>
      </c>
      <c r="DT13" s="1">
        <f>INDEX(Auxiliar_OPEX_Drivers!$B$2:$CH$18,MATCH(Auxiliar_OPEX_S!DT$3,Auxiliar_OPEX_Drivers!$B$2:$B$18,0),MATCH($DG13,Auxiliar_OPEX_Drivers!$B$2:$CH$2,0))</f>
        <v>11535.841230193446</v>
      </c>
      <c r="DU13" s="1">
        <f>INDEX(Auxiliar_OPEX_Drivers!$B$2:$CH$18,MATCH(Auxiliar_OPEX_S!DU$3,Auxiliar_OPEX_Drivers!$B$2:$B$18,0),MATCH($DG13,Auxiliar_OPEX_Drivers!$B$2:$CH$2,0))</f>
        <v>4165.817141381096</v>
      </c>
      <c r="DV13" s="1">
        <f>INDEX(Auxiliar_OPEX_Drivers!$B$2:$CH$18,MATCH(Auxiliar_OPEX_S!DV$3,Auxiliar_OPEX_Drivers!$B$2:$B$18,0),MATCH($DG13,Auxiliar_OPEX_Drivers!$B$2:$CH$2,0))</f>
        <v>2070327.2900338741</v>
      </c>
      <c r="DW13" s="1">
        <f>INDEX(Auxiliar_OPEX_Drivers!$B$2:$CH$18,MATCH(Auxiliar_OPEX_S!DW$3,Auxiliar_OPEX_Drivers!$B$2:$B$18,0),MATCH($DG13,Auxiliar_OPEX_Drivers!$B$2:$CH$2,0))</f>
        <v>11371.733108047991</v>
      </c>
      <c r="DX13" s="1">
        <f>INDEX(Auxiliar_OPEX_Drivers!$B$2:$CH$18,MATCH(Auxiliar_OPEX_S!DX$3,Auxiliar_OPEX_Drivers!$B$2:$B$18,0),MATCH($DG13,Auxiliar_OPEX_Drivers!$B$2:$CH$2,0))</f>
        <v>2090320.1618128917</v>
      </c>
      <c r="DY13" s="1">
        <f>INDEX(Auxiliar_OPEX_Drivers!$B$2:$CH$18,MATCH(Auxiliar_OPEX_S!DY$3,Auxiliar_OPEX_Drivers!$B$2:$B$18,0),MATCH($DG13,Auxiliar_OPEX_Drivers!$B$2:$CH$2,0))</f>
        <v>961.03116775061017</v>
      </c>
    </row>
    <row r="14" spans="1:190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37701.14176554935</v>
      </c>
      <c r="E14" s="51">
        <f ca="1">SUMPRODUCT($CM14:$DD14,INDIRECT(ADDRESS(E$2,$DH$2)):INDIRECT(ADDRESS(E$2,$DY$2)))</f>
        <v>37701.14176554935</v>
      </c>
      <c r="F14" s="51">
        <f ca="1">SUMPRODUCT($CM14:$DD14,INDIRECT(ADDRESS(F$2,$DH$2)):INDIRECT(ADDRESS(F$2,$DY$2)))</f>
        <v>37701.14176554935</v>
      </c>
      <c r="G14" s="51">
        <f ca="1">SUMPRODUCT($CM14:$DD14,INDIRECT(ADDRESS(G$2,$DH$2)):INDIRECT(ADDRESS(G$2,$DY$2)))</f>
        <v>37701.14176554935</v>
      </c>
      <c r="H14" s="51">
        <f ca="1">SUMPRODUCT($CM14:$DD14,INDIRECT(ADDRESS(H$2,$DH$2)):INDIRECT(ADDRESS(H$2,$DY$2)))</f>
        <v>37701.14176554935</v>
      </c>
      <c r="I14" s="51">
        <f ca="1">SUMPRODUCT($CM14:$DD14,INDIRECT(ADDRESS(I$2,$DH$2)):INDIRECT(ADDRESS(I$2,$DY$2)))</f>
        <v>37701.14176554935</v>
      </c>
      <c r="J14" s="51">
        <f ca="1">SUMPRODUCT($CM14:$DD14,INDIRECT(ADDRESS(J$2,$DH$2)):INDIRECT(ADDRESS(J$2,$DY$2)))</f>
        <v>37701.14176554935</v>
      </c>
      <c r="K14" s="51">
        <f ca="1">SUMPRODUCT($CM14:$DD14,INDIRECT(ADDRESS(K$2,$DH$2)):INDIRECT(ADDRESS(K$2,$DY$2)))</f>
        <v>37787.451859174827</v>
      </c>
      <c r="L14" s="51">
        <f ca="1">SUMPRODUCT($CM14:$DD14,INDIRECT(ADDRESS(L$2,$DH$2)):INDIRECT(ADDRESS(L$2,$DY$2)))</f>
        <v>37787.451859174827</v>
      </c>
      <c r="M14" s="51">
        <f ca="1">SUMPRODUCT($CM14:$DD14,INDIRECT(ADDRESS(M$2,$DH$2)):INDIRECT(ADDRESS(M$2,$DY$2)))</f>
        <v>37787.451859174827</v>
      </c>
      <c r="N14" s="51">
        <f ca="1">SUMPRODUCT($CM14:$DD14,INDIRECT(ADDRESS(N$2,$DH$2)):INDIRECT(ADDRESS(N$2,$DY$2)))</f>
        <v>37787.451859174827</v>
      </c>
      <c r="O14" s="51">
        <f ca="1">SUMPRODUCT($CM14:$DD14,INDIRECT(ADDRESS(O$2,$DH$2)):INDIRECT(ADDRESS(O$2,$DY$2)))</f>
        <v>37787.451859174827</v>
      </c>
      <c r="P14" s="51">
        <f ca="1">SUMPRODUCT($CM14:$DD14,INDIRECT(ADDRESS(P$2,$DH$2)):INDIRECT(ADDRESS(P$2,$DY$2)))</f>
        <v>37787.451859174827</v>
      </c>
      <c r="Q14" s="51">
        <f ca="1">SUMPRODUCT($CM14:$DD14,INDIRECT(ADDRESS(Q$2,$DH$2)):INDIRECT(ADDRESS(Q$2,$DY$2)))</f>
        <v>37787.451859174827</v>
      </c>
      <c r="R14" s="51">
        <f ca="1">SUMPRODUCT($CM14:$DD14,INDIRECT(ADDRESS(R$2,$DH$2)):INDIRECT(ADDRESS(R$2,$DY$2)))</f>
        <v>37787.451859174827</v>
      </c>
      <c r="S14" s="51">
        <f ca="1">SUMPRODUCT($CM14:$DD14,INDIRECT(ADDRESS(S$2,$DH$2)):INDIRECT(ADDRESS(S$2,$DY$2)))</f>
        <v>37787.451859174827</v>
      </c>
      <c r="T14" s="51">
        <f ca="1">SUMPRODUCT($CM14:$DD14,INDIRECT(ADDRESS(T$2,$DH$2)):INDIRECT(ADDRESS(T$2,$DY$2)))</f>
        <v>37787.451859174827</v>
      </c>
      <c r="U14" s="51">
        <f ca="1">SUMPRODUCT($CM14:$DD14,INDIRECT(ADDRESS(U$2,$DH$2)):INDIRECT(ADDRESS(U$2,$DY$2)))</f>
        <v>37787.451859174827</v>
      </c>
      <c r="V14" s="51">
        <f ca="1">SUMPRODUCT($CM14:$DD14,INDIRECT(ADDRESS(V$2,$DH$2)):INDIRECT(ADDRESS(V$2,$DY$2)))</f>
        <v>37787.451859174827</v>
      </c>
      <c r="W14" s="51">
        <f ca="1">SUMPRODUCT($CM14:$DD14,INDIRECT(ADDRESS(W$2,$DH$2)):INDIRECT(ADDRESS(W$2,$DY$2)))</f>
        <v>37865.930801015136</v>
      </c>
      <c r="X14" s="51">
        <f ca="1">SUMPRODUCT($CM14:$DD14,INDIRECT(ADDRESS(X$2,$DH$2)):INDIRECT(ADDRESS(X$2,$DY$2)))</f>
        <v>37865.930801015136</v>
      </c>
      <c r="Y14" s="51">
        <f ca="1">SUMPRODUCT($CM14:$DD14,INDIRECT(ADDRESS(Y$2,$DH$2)):INDIRECT(ADDRESS(Y$2,$DY$2)))</f>
        <v>37865.930801015136</v>
      </c>
      <c r="Z14" s="51">
        <f ca="1">SUMPRODUCT($CM14:$DD14,INDIRECT(ADDRESS(Z$2,$DH$2)):INDIRECT(ADDRESS(Z$2,$DY$2)))</f>
        <v>37865.930801015136</v>
      </c>
      <c r="AA14" s="51">
        <f ca="1">SUMPRODUCT($CM14:$DD14,INDIRECT(ADDRESS(AA$2,$DH$2)):INDIRECT(ADDRESS(AA$2,$DY$2)))</f>
        <v>37865.930801015136</v>
      </c>
      <c r="AB14" s="51">
        <f ca="1">SUMPRODUCT($CM14:$DD14,INDIRECT(ADDRESS(AB$2,$DH$2)):INDIRECT(ADDRESS(AB$2,$DY$2)))</f>
        <v>37865.930801015136</v>
      </c>
      <c r="AC14" s="51">
        <f ca="1">SUMPRODUCT($CM14:$DD14,INDIRECT(ADDRESS(AC$2,$DH$2)):INDIRECT(ADDRESS(AC$2,$DY$2)))</f>
        <v>37865.930801015136</v>
      </c>
      <c r="AD14" s="51">
        <f ca="1">SUMPRODUCT($CM14:$DD14,INDIRECT(ADDRESS(AD$2,$DH$2)):INDIRECT(ADDRESS(AD$2,$DY$2)))</f>
        <v>37865.930801015136</v>
      </c>
      <c r="AE14" s="51">
        <f ca="1">SUMPRODUCT($CM14:$DD14,INDIRECT(ADDRESS(AE$2,$DH$2)):INDIRECT(ADDRESS(AE$2,$DY$2)))</f>
        <v>37865.930801015136</v>
      </c>
      <c r="AF14" s="51">
        <f ca="1">SUMPRODUCT($CM14:$DD14,INDIRECT(ADDRESS(AF$2,$DH$2)):INDIRECT(ADDRESS(AF$2,$DY$2)))</f>
        <v>37865.930801015136</v>
      </c>
      <c r="AG14" s="51">
        <f ca="1">SUMPRODUCT($CM14:$DD14,INDIRECT(ADDRESS(AG$2,$DH$2)):INDIRECT(ADDRESS(AG$2,$DY$2)))</f>
        <v>37865.930801015136</v>
      </c>
      <c r="AH14" s="51">
        <f ca="1">SUMPRODUCT($CM14:$DD14,INDIRECT(ADDRESS(AH$2,$DH$2)):INDIRECT(ADDRESS(AH$2,$DY$2)))</f>
        <v>37865.930801015136</v>
      </c>
      <c r="AI14" s="51">
        <f ca="1">SUMPRODUCT($CM14:$DD14,INDIRECT(ADDRESS(AI$2,$DH$2)):INDIRECT(ADDRESS(AI$2,$DY$2)))</f>
        <v>37949.853546884733</v>
      </c>
      <c r="AJ14" s="51">
        <f ca="1">SUMPRODUCT($CM14:$DD14,INDIRECT(ADDRESS(AJ$2,$DH$2)):INDIRECT(ADDRESS(AJ$2,$DY$2)))</f>
        <v>37949.853546884733</v>
      </c>
      <c r="AK14" s="51">
        <f ca="1">SUMPRODUCT($CM14:$DD14,INDIRECT(ADDRESS(AK$2,$DH$2)):INDIRECT(ADDRESS(AK$2,$DY$2)))</f>
        <v>37949.853546884733</v>
      </c>
      <c r="AL14" s="51">
        <f ca="1">SUMPRODUCT($CM14:$DD14,INDIRECT(ADDRESS(AL$2,$DH$2)):INDIRECT(ADDRESS(AL$2,$DY$2)))</f>
        <v>37949.853546884733</v>
      </c>
      <c r="AM14" s="51">
        <f ca="1">SUMPRODUCT($CM14:$DD14,INDIRECT(ADDRESS(AM$2,$DH$2)):INDIRECT(ADDRESS(AM$2,$DY$2)))</f>
        <v>37949.853546884733</v>
      </c>
      <c r="AN14" s="51">
        <f ca="1">SUMPRODUCT($CM14:$DD14,INDIRECT(ADDRESS(AN$2,$DH$2)):INDIRECT(ADDRESS(AN$2,$DY$2)))</f>
        <v>37949.853546884733</v>
      </c>
      <c r="AO14" s="51">
        <f ca="1">SUMPRODUCT($CM14:$DD14,INDIRECT(ADDRESS(AO$2,$DH$2)):INDIRECT(ADDRESS(AO$2,$DY$2)))</f>
        <v>37949.853546884733</v>
      </c>
      <c r="AP14" s="51">
        <f ca="1">SUMPRODUCT($CM14:$DD14,INDIRECT(ADDRESS(AP$2,$DH$2)):INDIRECT(ADDRESS(AP$2,$DY$2)))</f>
        <v>37949.853546884733</v>
      </c>
      <c r="AQ14" s="51">
        <f ca="1">SUMPRODUCT($CM14:$DD14,INDIRECT(ADDRESS(AQ$2,$DH$2)):INDIRECT(ADDRESS(AQ$2,$DY$2)))</f>
        <v>37949.853546884733</v>
      </c>
      <c r="AR14" s="51">
        <f ca="1">SUMPRODUCT($CM14:$DD14,INDIRECT(ADDRESS(AR$2,$DH$2)):INDIRECT(ADDRESS(AR$2,$DY$2)))</f>
        <v>37949.853546884733</v>
      </c>
      <c r="AS14" s="51">
        <f ca="1">SUMPRODUCT($CM14:$DD14,INDIRECT(ADDRESS(AS$2,$DH$2)):INDIRECT(ADDRESS(AS$2,$DY$2)))</f>
        <v>37949.853546884733</v>
      </c>
      <c r="AT14" s="51">
        <f ca="1">SUMPRODUCT($CM14:$DD14,INDIRECT(ADDRESS(AT$2,$DH$2)):INDIRECT(ADDRESS(AT$2,$DY$2)))</f>
        <v>37949.853546884733</v>
      </c>
      <c r="AU14" s="51">
        <f ca="1">SUMPRODUCT($CM14:$DD14,INDIRECT(ADDRESS(AU$2,$DH$2)):INDIRECT(ADDRESS(AU$2,$DY$2)))</f>
        <v>38023.256839868831</v>
      </c>
      <c r="AV14" s="51">
        <f ca="1">SUMPRODUCT($CM14:$DD14,INDIRECT(ADDRESS(AV$2,$DH$2)):INDIRECT(ADDRESS(AV$2,$DY$2)))</f>
        <v>38023.256839868831</v>
      </c>
      <c r="AW14" s="51">
        <f ca="1">SUMPRODUCT($CM14:$DD14,INDIRECT(ADDRESS(AW$2,$DH$2)):INDIRECT(ADDRESS(AW$2,$DY$2)))</f>
        <v>38023.256839868831</v>
      </c>
      <c r="AX14" s="51">
        <f ca="1">SUMPRODUCT($CM14:$DD14,INDIRECT(ADDRESS(AX$2,$DH$2)):INDIRECT(ADDRESS(AX$2,$DY$2)))</f>
        <v>38023.256839868831</v>
      </c>
      <c r="AY14" s="51">
        <f ca="1">SUMPRODUCT($CM14:$DD14,INDIRECT(ADDRESS(AY$2,$DH$2)):INDIRECT(ADDRESS(AY$2,$DY$2)))</f>
        <v>38023.256839868831</v>
      </c>
      <c r="AZ14" s="51">
        <f ca="1">SUMPRODUCT($CM14:$DD14,INDIRECT(ADDRESS(AZ$2,$DH$2)):INDIRECT(ADDRESS(AZ$2,$DY$2)))</f>
        <v>38023.256839868831</v>
      </c>
      <c r="BA14" s="51">
        <f ca="1">SUMPRODUCT($CM14:$DD14,INDIRECT(ADDRESS(BA$2,$DH$2)):INDIRECT(ADDRESS(BA$2,$DY$2)))</f>
        <v>38023.256839868831</v>
      </c>
      <c r="BB14" s="51">
        <f ca="1">SUMPRODUCT($CM14:$DD14,INDIRECT(ADDRESS(BB$2,$DH$2)):INDIRECT(ADDRESS(BB$2,$DY$2)))</f>
        <v>38023.256839868831</v>
      </c>
      <c r="BC14" s="51">
        <f ca="1">SUMPRODUCT($CM14:$DD14,INDIRECT(ADDRESS(BC$2,$DH$2)):INDIRECT(ADDRESS(BC$2,$DY$2)))</f>
        <v>38023.256839868831</v>
      </c>
      <c r="BD14" s="51">
        <f ca="1">SUMPRODUCT($CM14:$DD14,INDIRECT(ADDRESS(BD$2,$DH$2)):INDIRECT(ADDRESS(BD$2,$DY$2)))</f>
        <v>38023.256839868831</v>
      </c>
      <c r="BE14" s="51">
        <f ca="1">SUMPRODUCT($CM14:$DD14,INDIRECT(ADDRESS(BE$2,$DH$2)):INDIRECT(ADDRESS(BE$2,$DY$2)))</f>
        <v>38023.256839868831</v>
      </c>
      <c r="BF14" s="51">
        <f ca="1">SUMPRODUCT($CM14:$DD14,INDIRECT(ADDRESS(BF$2,$DH$2)):INDIRECT(ADDRESS(BF$2,$DY$2)))</f>
        <v>38023.256839868831</v>
      </c>
      <c r="BG14" s="51">
        <f ca="1">SUMPRODUCT($CM14:$DD14,INDIRECT(ADDRESS(BG$2,$DH$2)):INDIRECT(ADDRESS(BG$2,$DY$2)))</f>
        <v>38095.404526422521</v>
      </c>
      <c r="BH14" s="51">
        <f ca="1">SUMPRODUCT($CM14:$DD14,INDIRECT(ADDRESS(BH$2,$DH$2)):INDIRECT(ADDRESS(BH$2,$DY$2)))</f>
        <v>38095.404526422521</v>
      </c>
      <c r="BI14" s="51">
        <f ca="1">SUMPRODUCT($CM14:$DD14,INDIRECT(ADDRESS(BI$2,$DH$2)):INDIRECT(ADDRESS(BI$2,$DY$2)))</f>
        <v>38095.404526422521</v>
      </c>
      <c r="BJ14" s="51">
        <f ca="1">SUMPRODUCT($CM14:$DD14,INDIRECT(ADDRESS(BJ$2,$DH$2)):INDIRECT(ADDRESS(BJ$2,$DY$2)))</f>
        <v>38095.404526422521</v>
      </c>
      <c r="BK14" s="51">
        <f ca="1">SUMPRODUCT($CM14:$DD14,INDIRECT(ADDRESS(BK$2,$DH$2)):INDIRECT(ADDRESS(BK$2,$DY$2)))</f>
        <v>38095.404526422521</v>
      </c>
      <c r="BL14" s="51">
        <f ca="1">SUMPRODUCT($CM14:$DD14,INDIRECT(ADDRESS(BL$2,$DH$2)):INDIRECT(ADDRESS(BL$2,$DY$2)))</f>
        <v>38095.404526422521</v>
      </c>
      <c r="BM14" s="51">
        <f ca="1">SUMPRODUCT($CM14:$DD14,INDIRECT(ADDRESS(BM$2,$DH$2)):INDIRECT(ADDRESS(BM$2,$DY$2)))</f>
        <v>38095.404526422521</v>
      </c>
      <c r="BN14" s="51">
        <f ca="1">SUMPRODUCT($CM14:$DD14,INDIRECT(ADDRESS(BN$2,$DH$2)):INDIRECT(ADDRESS(BN$2,$DY$2)))</f>
        <v>38095.404526422521</v>
      </c>
      <c r="BO14" s="51">
        <f ca="1">SUMPRODUCT($CM14:$DD14,INDIRECT(ADDRESS(BO$2,$DH$2)):INDIRECT(ADDRESS(BO$2,$DY$2)))</f>
        <v>38095.404526422521</v>
      </c>
      <c r="BP14" s="51">
        <f ca="1">SUMPRODUCT($CM14:$DD14,INDIRECT(ADDRESS(BP$2,$DH$2)):INDIRECT(ADDRESS(BP$2,$DY$2)))</f>
        <v>38095.404526422521</v>
      </c>
      <c r="BQ14" s="51">
        <f ca="1">SUMPRODUCT($CM14:$DD14,INDIRECT(ADDRESS(BQ$2,$DH$2)):INDIRECT(ADDRESS(BQ$2,$DY$2)))</f>
        <v>38095.404526422521</v>
      </c>
      <c r="BR14" s="51">
        <f ca="1">SUMPRODUCT($CM14:$DD14,INDIRECT(ADDRESS(BR$2,$DH$2)):INDIRECT(ADDRESS(BR$2,$DY$2)))</f>
        <v>38095.404526422521</v>
      </c>
      <c r="BS14" s="51">
        <f ca="1">SUMPRODUCT($CM14:$DD14,INDIRECT(ADDRESS(BS$2,$DH$2)):INDIRECT(ADDRESS(BS$2,$DY$2)))</f>
        <v>38171.550581546828</v>
      </c>
      <c r="BT14" s="51">
        <f ca="1">SUMPRODUCT($CM14:$DD14,INDIRECT(ADDRESS(BT$2,$DH$2)):INDIRECT(ADDRESS(BT$2,$DY$2)))</f>
        <v>38171.550581546828</v>
      </c>
      <c r="BU14" s="51">
        <f ca="1">SUMPRODUCT($CM14:$DD14,INDIRECT(ADDRESS(BU$2,$DH$2)):INDIRECT(ADDRESS(BU$2,$DY$2)))</f>
        <v>38171.550581546828</v>
      </c>
      <c r="BV14" s="51">
        <f ca="1">SUMPRODUCT($CM14:$DD14,INDIRECT(ADDRESS(BV$2,$DH$2)):INDIRECT(ADDRESS(BV$2,$DY$2)))</f>
        <v>38171.550581546828</v>
      </c>
      <c r="BW14" s="51">
        <f ca="1">SUMPRODUCT($CM14:$DD14,INDIRECT(ADDRESS(BW$2,$DH$2)):INDIRECT(ADDRESS(BW$2,$DY$2)))</f>
        <v>38171.550581546828</v>
      </c>
      <c r="BX14" s="51">
        <f ca="1">SUMPRODUCT($CM14:$DD14,INDIRECT(ADDRESS(BX$2,$DH$2)):INDIRECT(ADDRESS(BX$2,$DY$2)))</f>
        <v>38171.550581546828</v>
      </c>
      <c r="BY14" s="51">
        <f ca="1">SUMPRODUCT($CM14:$DD14,INDIRECT(ADDRESS(BY$2,$DH$2)):INDIRECT(ADDRESS(BY$2,$DY$2)))</f>
        <v>38171.550581546828</v>
      </c>
      <c r="BZ14" s="51">
        <f ca="1">SUMPRODUCT($CM14:$DD14,INDIRECT(ADDRESS(BZ$2,$DH$2)):INDIRECT(ADDRESS(BZ$2,$DY$2)))</f>
        <v>38171.550581546828</v>
      </c>
      <c r="CA14" s="51">
        <f ca="1">SUMPRODUCT($CM14:$DD14,INDIRECT(ADDRESS(CA$2,$DH$2)):INDIRECT(ADDRESS(CA$2,$DY$2)))</f>
        <v>38171.550581546828</v>
      </c>
      <c r="CB14" s="51">
        <f ca="1">SUMPRODUCT($CM14:$DD14,INDIRECT(ADDRESS(CB$2,$DH$2)):INDIRECT(ADDRESS(CB$2,$DY$2)))</f>
        <v>38171.550581546828</v>
      </c>
      <c r="CC14" s="51">
        <f ca="1">SUMPRODUCT($CM14:$DD14,INDIRECT(ADDRESS(CC$2,$DH$2)):INDIRECT(ADDRESS(CC$2,$DY$2)))</f>
        <v>38171.550581546828</v>
      </c>
      <c r="CD14" s="51">
        <f ca="1">SUMPRODUCT($CM14:$DD14,INDIRECT(ADDRESS(CD$2,$DH$2)):INDIRECT(ADDRESS(CD$2,$DY$2)))</f>
        <v>38171.550581546828</v>
      </c>
      <c r="CF14" s="51">
        <f t="shared" ca="1" si="4"/>
        <v>452845.25165471953</v>
      </c>
      <c r="CG14" s="51">
        <f t="shared" ca="1" si="3"/>
        <v>453841.81701929937</v>
      </c>
      <c r="CH14" s="51">
        <f t="shared" ca="1" si="3"/>
        <v>454810.7833415296</v>
      </c>
      <c r="CI14" s="51">
        <f t="shared" ca="1" si="3"/>
        <v>455765.25902753737</v>
      </c>
      <c r="CJ14" s="51">
        <f t="shared" ca="1" si="3"/>
        <v>456639.82051119435</v>
      </c>
      <c r="CK14" s="51">
        <f t="shared" ca="1" si="3"/>
        <v>457525.58459269191</v>
      </c>
      <c r="CM14" s="1">
        <f>IFERROR(VLOOKUP($A14,Auxiliar_OPEX_CustosUnit!$A$4:$BT$129,COLUMN(Auxiliar_OPEX_CustosUnit!AK$2),0),0)</f>
        <v>0</v>
      </c>
      <c r="CN14" s="1">
        <f>IFERROR(VLOOKUP($A14,Auxiliar_OPEX_CustosUnit!$A$4:$BT$129,COLUMN(Auxiliar_OPEX_CustosUnit!AL$2),0),0)</f>
        <v>0</v>
      </c>
      <c r="CO14" s="1">
        <f>IFERROR(VLOOKUP($A14,Auxiliar_OPEX_CustosUnit!$A$4:$BT$129,COLUMN(Auxiliar_OPEX_CustosUnit!AM$2),0)*(1-DRE_Auxiliar!$A$111),0)</f>
        <v>35905.51733501759</v>
      </c>
      <c r="CP14" s="1">
        <f>IFERROR(VLOOKUP($A14,Auxiliar_OPEX_CustosUnit!$A$4:$BT$129,COLUMN(Auxiliar_OPEX_CustosUnit!AN$2),0),0)</f>
        <v>0</v>
      </c>
      <c r="CQ14" s="1">
        <f>IFERROR(VLOOKUP($A14,Auxiliar_OPEX_CustosUnit!$A$4:$BT$129,COLUMN(Auxiliar_OPEX_CustosUnit!AO$2),0),0)</f>
        <v>0</v>
      </c>
      <c r="CR14" s="1">
        <f>IFERROR(VLOOKUP($A14,Auxiliar_OPEX_CustosUnit!$A$4:$BT$129,COLUMN(Auxiliar_OPEX_CustosUnit!AP$2),0),0)</f>
        <v>0</v>
      </c>
      <c r="CS14" s="1">
        <f>IFERROR(VLOOKUP($A14,Auxiliar_OPEX_CustosUnit!$A$4:$BT$129,COLUMN(Auxiliar_OPEX_CustosUnit!AQ$2),0),0)</f>
        <v>2.9877278378232299</v>
      </c>
      <c r="CT14" s="1">
        <f>IFERROR(VLOOKUP($A14,Auxiliar_OPEX_CustosUnit!$A$4:$BT$129,COLUMN(Auxiliar_OPEX_CustosUnit!AR$2),0),0)</f>
        <v>0</v>
      </c>
      <c r="CU14" s="1">
        <f>IFERROR(VLOOKUP($A14,Auxiliar_OPEX_CustosUnit!$A$4:$BT$129,COLUMN(Auxiliar_OPEX_CustosUnit!AS$2),0),0)</f>
        <v>0</v>
      </c>
      <c r="CV14" s="1">
        <f>IFERROR(VLOOKUP($A14,Auxiliar_OPEX_CustosUnit!$A$4:$BT$129,COLUMN(Auxiliar_OPEX_CustosUnit!AT$2),0),0)</f>
        <v>0</v>
      </c>
      <c r="CW14" s="1">
        <f>IFERROR(VLOOKUP($A14,Auxiliar_OPEX_CustosUnit!$A$4:$BT$129,COLUMN(Auxiliar_OPEX_CustosUnit!AU$2),0),0)</f>
        <v>0</v>
      </c>
      <c r="CX14" s="1">
        <f>IFERROR(VLOOKUP($A14,Auxiliar_OPEX_CustosUnit!$A$4:$BT$129,COLUMN(Auxiliar_OPEX_CustosUnit!AV$2),0),0)</f>
        <v>0</v>
      </c>
      <c r="CY14" s="1">
        <f>IFERROR(VLOOKUP($A14,Auxiliar_OPEX_CustosUnit!$A$4:$BT$129,COLUMN(Auxiliar_OPEX_CustosUnit!AW$2),0),0)</f>
        <v>0</v>
      </c>
      <c r="CZ14" s="1">
        <f>IFERROR(VLOOKUP($A14,Auxiliar_OPEX_CustosUnit!$A$4:$BT$129,COLUMN(Auxiliar_OPEX_CustosUnit!AX$2),0),0)</f>
        <v>0</v>
      </c>
      <c r="DA14" s="1">
        <f>IFERROR(VLOOKUP($A14,Auxiliar_OPEX_CustosUnit!$A$4:$BT$129,COLUMN(Auxiliar_OPEX_CustosUnit!AY$2),0),0)</f>
        <v>0</v>
      </c>
      <c r="DB14" s="1">
        <f>IFERROR(VLOOKUP($A14,Auxiliar_OPEX_CustosUnit!$A$4:$BT$129,COLUMN(Auxiliar_OPEX_CustosUnit!AZ$2),0),0)</f>
        <v>0</v>
      </c>
      <c r="DC14" s="1">
        <f>IFERROR(VLOOKUP($A14,Auxiliar_OPEX_CustosUnit!$A$4:$BT$129,COLUMN(Auxiliar_OPEX_CustosUnit!BA$2),0),0)</f>
        <v>0</v>
      </c>
      <c r="DD14" s="1">
        <f>IFERROR(VLOOKUP($A14,Auxiliar_OPEX_CustosUnit!$A$4:$BT$129,COLUMN(Auxiliar_OPEX_CustosUnit!BB$2),0),0)</f>
        <v>0</v>
      </c>
      <c r="DG14" s="60">
        <v>43556</v>
      </c>
      <c r="DH14" s="1">
        <v>1</v>
      </c>
      <c r="DI14" s="1">
        <f>INDEX(Auxiliar_OPEX_Drivers!$B$2:$CH$18,MATCH(Auxiliar_OPEX_S!DI$3,Auxiliar_OPEX_Drivers!$B$2:$B$18,0),MATCH($DG14,Auxiliar_OPEX_Drivers!$B$2:$CH$2,0))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INDEX(Auxiliar_OPEX_Drivers!$B$2:$CH$18,MATCH(Auxiliar_OPEX_S!DK$3,Auxiliar_OPEX_Drivers!$B$2:$B$18,0),MATCH($DG14,Auxiliar_OPEX_Drivers!$B$2:$CH$2,0))</f>
        <v>14.197864859951647</v>
      </c>
      <c r="DL14" s="1">
        <f>INDEX(Auxiliar_OPEX_Drivers!$B$2:$CH$18,MATCH(Auxiliar_OPEX_S!DL$3,Auxiliar_OPEX_Drivers!$B$2:$B$18,0),MATCH($DG14,Auxiliar_OPEX_Drivers!$B$2:$CH$2,0))</f>
        <v>61.664040607223974</v>
      </c>
      <c r="DM14" s="1">
        <f>INDEX(Auxiliar_OPEX_Drivers!$B$2:$CH$18,MATCH(Auxiliar_OPEX_S!DM$3,Auxiliar_OPEX_Drivers!$B$2:$B$18,0),MATCH($DG14,Auxiliar_OPEX_Drivers!$B$2:$CH$2,0))</f>
        <v>13</v>
      </c>
      <c r="DN14" s="1">
        <f>INDEX(Auxiliar_OPEX_Drivers!$B$2:$CH$18,MATCH(Auxiliar_OPEX_S!DN$3,Auxiliar_OPEX_Drivers!$B$2:$B$18,0),MATCH($DG14,Auxiliar_OPEX_Drivers!$B$2:$CH$2,0))</f>
        <v>629.88820478653656</v>
      </c>
      <c r="DO14" s="1">
        <f>INDEX(Auxiliar_OPEX_Drivers!$B$2:$CH$18,MATCH(Auxiliar_OPEX_S!DO$3,Auxiliar_OPEX_Drivers!$B$2:$B$18,0),MATCH($DG14,Auxiliar_OPEX_Drivers!$B$2:$CH$2,0))</f>
        <v>12</v>
      </c>
      <c r="DP14" s="1">
        <f>INDEX(Auxiliar_OPEX_Drivers!$B$2:$CH$18,MATCH(Auxiliar_OPEX_S!DP$3,Auxiliar_OPEX_Drivers!$B$2:$B$18,0),MATCH($DG14,Auxiliar_OPEX_Drivers!$B$2:$CH$2,0))</f>
        <v>193.23159128191017</v>
      </c>
      <c r="DQ14" s="1">
        <f>INDEX(Auxiliar_OPEX_Drivers!$B$2:$CH$18,MATCH(Auxiliar_OPEX_S!DQ$3,Auxiliar_OPEX_Drivers!$B$2:$B$18,0),MATCH($DG14,Auxiliar_OPEX_Drivers!$B$2:$CH$2,0))</f>
        <v>37.049466214987916</v>
      </c>
      <c r="DR14" s="1">
        <f>INDEX(Auxiliar_OPEX_Drivers!$B$2:$CH$18,MATCH(Auxiliar_OPEX_S!DR$3,Auxiliar_OPEX_Drivers!$B$2:$B$18,0),MATCH($DG14,Auxiliar_OPEX_Drivers!$B$2:$CH$2,0))</f>
        <v>17430877.547247056</v>
      </c>
      <c r="DS14" s="1">
        <f>INDEX(Auxiliar_OPEX_Drivers!$B$2:$CH$18,MATCH(Auxiliar_OPEX_S!DS$3,Auxiliar_OPEX_Drivers!$B$2:$B$18,0),MATCH($DG14,Auxiliar_OPEX_Drivers!$B$2:$CH$2,0))</f>
        <v>93913.67</v>
      </c>
      <c r="DT14" s="1">
        <f>INDEX(Auxiliar_OPEX_Drivers!$B$2:$CH$18,MATCH(Auxiliar_OPEX_S!DT$3,Auxiliar_OPEX_Drivers!$B$2:$B$18,0),MATCH($DG14,Auxiliar_OPEX_Drivers!$B$2:$CH$2,0))</f>
        <v>11823.043474713939</v>
      </c>
      <c r="DU14" s="1">
        <f>INDEX(Auxiliar_OPEX_Drivers!$B$2:$CH$18,MATCH(Auxiliar_OPEX_S!DU$3,Auxiliar_OPEX_Drivers!$B$2:$B$18,0),MATCH($DG14,Auxiliar_OPEX_Drivers!$B$2:$CH$2,0))</f>
        <v>4165.8171413808432</v>
      </c>
      <c r="DV14" s="1">
        <f>INDEX(Auxiliar_OPEX_Drivers!$B$2:$CH$18,MATCH(Auxiliar_OPEX_S!DV$3,Auxiliar_OPEX_Drivers!$B$2:$B$18,0),MATCH($DG14,Auxiliar_OPEX_Drivers!$B$2:$CH$2,0))</f>
        <v>2081039.1843419215</v>
      </c>
      <c r="DW14" s="1">
        <f>INDEX(Auxiliar_OPEX_Drivers!$B$2:$CH$18,MATCH(Auxiliar_OPEX_S!DW$3,Auxiliar_OPEX_Drivers!$B$2:$B$18,0),MATCH($DG14,Auxiliar_OPEX_Drivers!$B$2:$CH$2,0))</f>
        <v>11696.894308047275</v>
      </c>
      <c r="DX14" s="1">
        <f>INDEX(Auxiliar_OPEX_Drivers!$B$2:$CH$18,MATCH(Auxiliar_OPEX_S!DX$3,Auxiliar_OPEX_Drivers!$B$2:$B$18,0),MATCH($DG14,Auxiliar_OPEX_Drivers!$B$2:$CH$2,0))</f>
        <v>2101078.2052876055</v>
      </c>
      <c r="DY14" s="1">
        <f>INDEX(Auxiliar_OPEX_Drivers!$B$2:$CH$18,MATCH(Auxiliar_OPEX_S!DY$3,Auxiliar_OPEX_Drivers!$B$2:$B$18,0),MATCH($DG14,Auxiliar_OPEX_Drivers!$B$2:$CH$2,0))</f>
        <v>961.03116775061017</v>
      </c>
    </row>
    <row r="15" spans="1:190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26314.111950722432</v>
      </c>
      <c r="E15" s="51">
        <f ca="1">SUMPRODUCT($CM15:$DD15,INDIRECT(ADDRESS(E$2,$DH$2)):INDIRECT(ADDRESS(E$2,$DY$2)))</f>
        <v>26314.229923392035</v>
      </c>
      <c r="F15" s="51">
        <f ca="1">SUMPRODUCT($CM15:$DD15,INDIRECT(ADDRESS(F$2,$DH$2)):INDIRECT(ADDRESS(F$2,$DY$2)))</f>
        <v>26314.349738379016</v>
      </c>
      <c r="G15" s="51">
        <f ca="1">SUMPRODUCT($CM15:$DD15,INDIRECT(ADDRESS(G$2,$DH$2)):INDIRECT(ADDRESS(G$2,$DY$2)))</f>
        <v>26314.47262729429</v>
      </c>
      <c r="H15" s="51">
        <f ca="1">SUMPRODUCT($CM15:$DD15,INDIRECT(ADDRESS(H$2,$DH$2)):INDIRECT(ADDRESS(H$2,$DY$2)))</f>
        <v>26314.599957944134</v>
      </c>
      <c r="I15" s="51">
        <f ca="1">SUMPRODUCT($CM15:$DD15,INDIRECT(ADDRESS(I$2,$DH$2)):INDIRECT(ADDRESS(I$2,$DY$2)))</f>
        <v>26314.694071229165</v>
      </c>
      <c r="J15" s="51">
        <f ca="1">SUMPRODUCT($CM15:$DD15,INDIRECT(ADDRESS(J$2,$DH$2)):INDIRECT(ADDRESS(J$2,$DY$2)))</f>
        <v>26314.733236306918</v>
      </c>
      <c r="K15" s="51">
        <f ca="1">SUMPRODUCT($CM15:$DD15,INDIRECT(ADDRESS(K$2,$DH$2)):INDIRECT(ADDRESS(K$2,$DY$2)))</f>
        <v>26352.423687358103</v>
      </c>
      <c r="L15" s="51">
        <f ca="1">SUMPRODUCT($CM15:$DD15,INDIRECT(ADDRESS(L$2,$DH$2)):INDIRECT(ADDRESS(L$2,$DY$2)))</f>
        <v>26352.528368714378</v>
      </c>
      <c r="M15" s="51">
        <f ca="1">SUMPRODUCT($CM15:$DD15,INDIRECT(ADDRESS(M$2,$DH$2)):INDIRECT(ADDRESS(M$2,$DY$2)))</f>
        <v>26352.674004727665</v>
      </c>
      <c r="N15" s="51">
        <f ca="1">SUMPRODUCT($CM15:$DD15,INDIRECT(ADDRESS(N$2,$DH$2)):INDIRECT(ADDRESS(N$2,$DY$2)))</f>
        <v>26352.824700359899</v>
      </c>
      <c r="O15" s="51">
        <f ca="1">SUMPRODUCT($CM15:$DD15,INDIRECT(ADDRESS(O$2,$DH$2)):INDIRECT(ADDRESS(O$2,$DY$2)))</f>
        <v>26352.968082740936</v>
      </c>
      <c r="P15" s="51">
        <f ca="1">SUMPRODUCT($CM15:$DD15,INDIRECT(ADDRESS(P$2,$DH$2)):INDIRECT(ADDRESS(P$2,$DY$2)))</f>
        <v>26353.102924213006</v>
      </c>
      <c r="Q15" s="51">
        <f ca="1">SUMPRODUCT($CM15:$DD15,INDIRECT(ADDRESS(Q$2,$DH$2)):INDIRECT(ADDRESS(Q$2,$DY$2)))</f>
        <v>26353.237994241295</v>
      </c>
      <c r="R15" s="51">
        <f ca="1">SUMPRODUCT($CM15:$DD15,INDIRECT(ADDRESS(R$2,$DH$2)):INDIRECT(ADDRESS(R$2,$DY$2)))</f>
        <v>26353.369362730275</v>
      </c>
      <c r="S15" s="51">
        <f ca="1">SUMPRODUCT($CM15:$DD15,INDIRECT(ADDRESS(S$2,$DH$2)):INDIRECT(ADDRESS(S$2,$DY$2)))</f>
        <v>26353.500127227493</v>
      </c>
      <c r="T15" s="51">
        <f ca="1">SUMPRODUCT($CM15:$DD15,INDIRECT(ADDRESS(T$2,$DH$2)):INDIRECT(ADDRESS(T$2,$DY$2)))</f>
        <v>26353.628134850449</v>
      </c>
      <c r="U15" s="51">
        <f ca="1">SUMPRODUCT($CM15:$DD15,INDIRECT(ADDRESS(U$2,$DH$2)):INDIRECT(ADDRESS(U$2,$DY$2)))</f>
        <v>26353.701219759783</v>
      </c>
      <c r="V15" s="51">
        <f ca="1">SUMPRODUCT($CM15:$DD15,INDIRECT(ADDRESS(V$2,$DH$2)):INDIRECT(ADDRESS(V$2,$DY$2)))</f>
        <v>26353.725311885511</v>
      </c>
      <c r="W15" s="51">
        <f ca="1">SUMPRODUCT($CM15:$DD15,INDIRECT(ADDRESS(W$2,$DH$2)):INDIRECT(ADDRESS(W$2,$DY$2)))</f>
        <v>26388.000165940386</v>
      </c>
      <c r="X15" s="51">
        <f ca="1">SUMPRODUCT($CM15:$DD15,INDIRECT(ADDRESS(X$2,$DH$2)):INDIRECT(ADDRESS(X$2,$DY$2)))</f>
        <v>26388.111857207383</v>
      </c>
      <c r="Y15" s="51">
        <f ca="1">SUMPRODUCT($CM15:$DD15,INDIRECT(ADDRESS(Y$2,$DH$2)):INDIRECT(ADDRESS(Y$2,$DY$2)))</f>
        <v>26388.274228412833</v>
      </c>
      <c r="Z15" s="51">
        <f ca="1">SUMPRODUCT($CM15:$DD15,INDIRECT(ADDRESS(Z$2,$DH$2)):INDIRECT(ADDRESS(Z$2,$DY$2)))</f>
        <v>26388.443891851141</v>
      </c>
      <c r="AA15" s="51">
        <f ca="1">SUMPRODUCT($CM15:$DD15,INDIRECT(ADDRESS(AA$2,$DH$2)):INDIRECT(ADDRESS(AA$2,$DY$2)))</f>
        <v>26388.604006460086</v>
      </c>
      <c r="AB15" s="51">
        <f ca="1">SUMPRODUCT($CM15:$DD15,INDIRECT(ADDRESS(AB$2,$DH$2)):INDIRECT(ADDRESS(AB$2,$DY$2)))</f>
        <v>26388.766189212114</v>
      </c>
      <c r="AC15" s="51">
        <f ca="1">SUMPRODUCT($CM15:$DD15,INDIRECT(ADDRESS(AC$2,$DH$2)):INDIRECT(ADDRESS(AC$2,$DY$2)))</f>
        <v>26388.933279754674</v>
      </c>
      <c r="AD15" s="51">
        <f ca="1">SUMPRODUCT($CM15:$DD15,INDIRECT(ADDRESS(AD$2,$DH$2)):INDIRECT(ADDRESS(AD$2,$DY$2)))</f>
        <v>26389.096131660022</v>
      </c>
      <c r="AE15" s="51">
        <f ca="1">SUMPRODUCT($CM15:$DD15,INDIRECT(ADDRESS(AE$2,$DH$2)):INDIRECT(ADDRESS(AE$2,$DY$2)))</f>
        <v>26389.260700225139</v>
      </c>
      <c r="AF15" s="51">
        <f ca="1">SUMPRODUCT($CM15:$DD15,INDIRECT(ADDRESS(AF$2,$DH$2)):INDIRECT(ADDRESS(AF$2,$DY$2)))</f>
        <v>26389.4223070027</v>
      </c>
      <c r="AG15" s="51">
        <f ca="1">SUMPRODUCT($CM15:$DD15,INDIRECT(ADDRESS(AG$2,$DH$2)):INDIRECT(ADDRESS(AG$2,$DY$2)))</f>
        <v>26389.511464934312</v>
      </c>
      <c r="AH15" s="51">
        <f ca="1">SUMPRODUCT($CM15:$DD15,INDIRECT(ADDRESS(AH$2,$DH$2)):INDIRECT(ADDRESS(AH$2,$DY$2)))</f>
        <v>26389.542139848953</v>
      </c>
      <c r="AI15" s="51">
        <f ca="1">SUMPRODUCT($CM15:$DD15,INDIRECT(ADDRESS(AI$2,$DH$2)):INDIRECT(ADDRESS(AI$2,$DY$2)))</f>
        <v>26426.21316217176</v>
      </c>
      <c r="AJ15" s="51">
        <f ca="1">SUMPRODUCT($CM15:$DD15,INDIRECT(ADDRESS(AJ$2,$DH$2)):INDIRECT(ADDRESS(AJ$2,$DY$2)))</f>
        <v>26426.345300382927</v>
      </c>
      <c r="AK15" s="51">
        <f ca="1">SUMPRODUCT($CM15:$DD15,INDIRECT(ADDRESS(AK$2,$DH$2)):INDIRECT(ADDRESS(AK$2,$DY$2)))</f>
        <v>26426.506509175557</v>
      </c>
      <c r="AL15" s="51">
        <f ca="1">SUMPRODUCT($CM15:$DD15,INDIRECT(ADDRESS(AL$2,$DH$2)):INDIRECT(ADDRESS(AL$2,$DY$2)))</f>
        <v>26426.669747292257</v>
      </c>
      <c r="AM15" s="51">
        <f ca="1">SUMPRODUCT($CM15:$DD15,INDIRECT(ADDRESS(AM$2,$DH$2)):INDIRECT(ADDRESS(AM$2,$DY$2)))</f>
        <v>26426.823820899921</v>
      </c>
      <c r="AN15" s="51">
        <f ca="1">SUMPRODUCT($CM15:$DD15,INDIRECT(ADDRESS(AN$2,$DH$2)):INDIRECT(ADDRESS(AN$2,$DY$2)))</f>
        <v>26426.98519264497</v>
      </c>
      <c r="AO15" s="51">
        <f ca="1">SUMPRODUCT($CM15:$DD15,INDIRECT(ADDRESS(AO$2,$DH$2)):INDIRECT(ADDRESS(AO$2,$DY$2)))</f>
        <v>26427.148567017339</v>
      </c>
      <c r="AP15" s="51">
        <f ca="1">SUMPRODUCT($CM15:$DD15,INDIRECT(ADDRESS(AP$2,$DH$2)):INDIRECT(ADDRESS(AP$2,$DY$2)))</f>
        <v>26427.30586023338</v>
      </c>
      <c r="AQ15" s="51">
        <f ca="1">SUMPRODUCT($CM15:$DD15,INDIRECT(ADDRESS(AQ$2,$DH$2)):INDIRECT(ADDRESS(AQ$2,$DY$2)))</f>
        <v>26427.459077385774</v>
      </c>
      <c r="AR15" s="51">
        <f ca="1">SUMPRODUCT($CM15:$DD15,INDIRECT(ADDRESS(AR$2,$DH$2)):INDIRECT(ADDRESS(AR$2,$DY$2)))</f>
        <v>26427.616342808404</v>
      </c>
      <c r="AS15" s="51">
        <f ca="1">SUMPRODUCT($CM15:$DD15,INDIRECT(ADDRESS(AS$2,$DH$2)):INDIRECT(ADDRESS(AS$2,$DY$2)))</f>
        <v>26427.719775148478</v>
      </c>
      <c r="AT15" s="51">
        <f ca="1">SUMPRODUCT($CM15:$DD15,INDIRECT(ADDRESS(AT$2,$DH$2)):INDIRECT(ADDRESS(AT$2,$DY$2)))</f>
        <v>26427.774251663152</v>
      </c>
      <c r="AU15" s="51">
        <f ca="1">SUMPRODUCT($CM15:$DD15,INDIRECT(ADDRESS(AU$2,$DH$2)):INDIRECT(ADDRESS(AU$2,$DY$2)))</f>
        <v>26459.865027456628</v>
      </c>
      <c r="AV15" s="51">
        <f ca="1">SUMPRODUCT($CM15:$DD15,INDIRECT(ADDRESS(AV$2,$DH$2)):INDIRECT(ADDRESS(AV$2,$DY$2)))</f>
        <v>26460.007353027078</v>
      </c>
      <c r="AW15" s="51">
        <f ca="1">SUMPRODUCT($CM15:$DD15,INDIRECT(ADDRESS(AW$2,$DH$2)):INDIRECT(ADDRESS(AW$2,$DY$2)))</f>
        <v>26460.189691713938</v>
      </c>
      <c r="AX15" s="51">
        <f ca="1">SUMPRODUCT($CM15:$DD15,INDIRECT(ADDRESS(AX$2,$DH$2)):INDIRECT(ADDRESS(AX$2,$DY$2)))</f>
        <v>26460.371224154947</v>
      </c>
      <c r="AY15" s="51">
        <f ca="1">SUMPRODUCT($CM15:$DD15,INDIRECT(ADDRESS(AY$2,$DH$2)):INDIRECT(ADDRESS(AY$2,$DY$2)))</f>
        <v>26460.529544347079</v>
      </c>
      <c r="AZ15" s="51">
        <f ca="1">SUMPRODUCT($CM15:$DD15,INDIRECT(ADDRESS(AZ$2,$DH$2)):INDIRECT(ADDRESS(AZ$2,$DY$2)))</f>
        <v>26460.69259179823</v>
      </c>
      <c r="BA15" s="51">
        <f ca="1">SUMPRODUCT($CM15:$DD15,INDIRECT(ADDRESS(BA$2,$DH$2)):INDIRECT(ADDRESS(BA$2,$DY$2)))</f>
        <v>26460.85035853204</v>
      </c>
      <c r="BB15" s="51">
        <f ca="1">SUMPRODUCT($CM15:$DD15,INDIRECT(ADDRESS(BB$2,$DH$2)):INDIRECT(ADDRESS(BB$2,$DY$2)))</f>
        <v>26461.015740442319</v>
      </c>
      <c r="BC15" s="51">
        <f ca="1">SUMPRODUCT($CM15:$DD15,INDIRECT(ADDRESS(BC$2,$DH$2)):INDIRECT(ADDRESS(BC$2,$DY$2)))</f>
        <v>26461.17484508823</v>
      </c>
      <c r="BD15" s="51">
        <f ca="1">SUMPRODUCT($CM15:$DD15,INDIRECT(ADDRESS(BD$2,$DH$2)):INDIRECT(ADDRESS(BD$2,$DY$2)))</f>
        <v>26461.329297970122</v>
      </c>
      <c r="BE15" s="51">
        <f ca="1">SUMPRODUCT($CM15:$DD15,INDIRECT(ADDRESS(BE$2,$DH$2)):INDIRECT(ADDRESS(BE$2,$DY$2)))</f>
        <v>26461.412019114941</v>
      </c>
      <c r="BF15" s="51">
        <f ca="1">SUMPRODUCT($CM15:$DD15,INDIRECT(ADDRESS(BF$2,$DH$2)):INDIRECT(ADDRESS(BF$2,$DY$2)))</f>
        <v>26461.439743614617</v>
      </c>
      <c r="BG15" s="51">
        <f ca="1">SUMPRODUCT($CM15:$DD15,INDIRECT(ADDRESS(BG$2,$DH$2)):INDIRECT(ADDRESS(BG$2,$DY$2)))</f>
        <v>26493.006688155627</v>
      </c>
      <c r="BH15" s="51">
        <f ca="1">SUMPRODUCT($CM15:$DD15,INDIRECT(ADDRESS(BH$2,$DH$2)):INDIRECT(ADDRESS(BH$2,$DY$2)))</f>
        <v>26493.1633655595</v>
      </c>
      <c r="BI15" s="51">
        <f ca="1">SUMPRODUCT($CM15:$DD15,INDIRECT(ADDRESS(BI$2,$DH$2)):INDIRECT(ADDRESS(BI$2,$DY$2)))</f>
        <v>26493.325098111032</v>
      </c>
      <c r="BJ15" s="51">
        <f ca="1">SUMPRODUCT($CM15:$DD15,INDIRECT(ADDRESS(BJ$2,$DH$2)):INDIRECT(ADDRESS(BJ$2,$DY$2)))</f>
        <v>26493.487326376562</v>
      </c>
      <c r="BK15" s="51">
        <f ca="1">SUMPRODUCT($CM15:$DD15,INDIRECT(ADDRESS(BK$2,$DH$2)):INDIRECT(ADDRESS(BK$2,$DY$2)))</f>
        <v>26493.633769451295</v>
      </c>
      <c r="BL15" s="51">
        <f ca="1">SUMPRODUCT($CM15:$DD15,INDIRECT(ADDRESS(BL$2,$DH$2)):INDIRECT(ADDRESS(BL$2,$DY$2)))</f>
        <v>26493.779549838728</v>
      </c>
      <c r="BM15" s="51">
        <f ca="1">SUMPRODUCT($CM15:$DD15,INDIRECT(ADDRESS(BM$2,$DH$2)):INDIRECT(ADDRESS(BM$2,$DY$2)))</f>
        <v>26493.905286374094</v>
      </c>
      <c r="BN15" s="51">
        <f ca="1">SUMPRODUCT($CM15:$DD15,INDIRECT(ADDRESS(BN$2,$DH$2)):INDIRECT(ADDRESS(BN$2,$DY$2)))</f>
        <v>26494.028493287518</v>
      </c>
      <c r="BO15" s="51">
        <f ca="1">SUMPRODUCT($CM15:$DD15,INDIRECT(ADDRESS(BO$2,$DH$2)):INDIRECT(ADDRESS(BO$2,$DY$2)))</f>
        <v>26494.156148859227</v>
      </c>
      <c r="BP15" s="51">
        <f ca="1">SUMPRODUCT($CM15:$DD15,INDIRECT(ADDRESS(BP$2,$DH$2)):INDIRECT(ADDRESS(BP$2,$DY$2)))</f>
        <v>26494.276044155526</v>
      </c>
      <c r="BQ15" s="51">
        <f ca="1">SUMPRODUCT($CM15:$DD15,INDIRECT(ADDRESS(BQ$2,$DH$2)):INDIRECT(ADDRESS(BQ$2,$DY$2)))</f>
        <v>26494.364779948464</v>
      </c>
      <c r="BR15" s="51">
        <f ca="1">SUMPRODUCT($CM15:$DD15,INDIRECT(ADDRESS(BR$2,$DH$2)):INDIRECT(ADDRESS(BR$2,$DY$2)))</f>
        <v>26494.418815221252</v>
      </c>
      <c r="BS15" s="51">
        <f ca="1">SUMPRODUCT($CM15:$DD15,INDIRECT(ADDRESS(BS$2,$DH$2)):INDIRECT(ADDRESS(BS$2,$DY$2)))</f>
        <v>26527.703646712638</v>
      </c>
      <c r="BT15" s="51">
        <f ca="1">SUMPRODUCT($CM15:$DD15,INDIRECT(ADDRESS(BT$2,$DH$2)):INDIRECT(ADDRESS(BT$2,$DY$2)))</f>
        <v>26527.832851396335</v>
      </c>
      <c r="BU15" s="51">
        <f ca="1">SUMPRODUCT($CM15:$DD15,INDIRECT(ADDRESS(BU$2,$DH$2)):INDIRECT(ADDRESS(BU$2,$DY$2)))</f>
        <v>26527.969914668338</v>
      </c>
      <c r="BV15" s="51">
        <f ca="1">SUMPRODUCT($CM15:$DD15,INDIRECT(ADDRESS(BV$2,$DH$2)):INDIRECT(ADDRESS(BV$2,$DY$2)))</f>
        <v>26528.107627739231</v>
      </c>
      <c r="BW15" s="51">
        <f ca="1">SUMPRODUCT($CM15:$DD15,INDIRECT(ADDRESS(BW$2,$DH$2)):INDIRECT(ADDRESS(BW$2,$DY$2)))</f>
        <v>26528.23885557312</v>
      </c>
      <c r="BX15" s="51">
        <f ca="1">SUMPRODUCT($CM15:$DD15,INDIRECT(ADDRESS(BX$2,$DH$2)):INDIRECT(ADDRESS(BX$2,$DY$2)))</f>
        <v>26528.403789743166</v>
      </c>
      <c r="BY15" s="51">
        <f ca="1">SUMPRODUCT($CM15:$DD15,INDIRECT(ADDRESS(BY$2,$DH$2)):INDIRECT(ADDRESS(BY$2,$DY$2)))</f>
        <v>26528.557839937766</v>
      </c>
      <c r="BZ15" s="51">
        <f ca="1">SUMPRODUCT($CM15:$DD15,INDIRECT(ADDRESS(BZ$2,$DH$2)):INDIRECT(ADDRESS(BZ$2,$DY$2)))</f>
        <v>26528.709346422318</v>
      </c>
      <c r="CA15" s="51">
        <f ca="1">SUMPRODUCT($CM15:$DD15,INDIRECT(ADDRESS(CA$2,$DH$2)):INDIRECT(ADDRESS(CA$2,$DY$2)))</f>
        <v>26528.865455730436</v>
      </c>
      <c r="CB15" s="51">
        <f ca="1">SUMPRODUCT($CM15:$DD15,INDIRECT(ADDRESS(CB$2,$DH$2)):INDIRECT(ADDRESS(CB$2,$DY$2)))</f>
        <v>26529.013804763141</v>
      </c>
      <c r="CC15" s="51">
        <f ca="1">SUMPRODUCT($CM15:$DD15,INDIRECT(ADDRESS(CC$2,$DH$2)):INDIRECT(ADDRESS(CC$2,$DY$2)))</f>
        <v>26529.124763190423</v>
      </c>
      <c r="CD15" s="51">
        <f ca="1">SUMPRODUCT($CM15:$DD15,INDIRECT(ADDRESS(CD$2,$DH$2)):INDIRECT(ADDRESS(CD$2,$DY$2)))</f>
        <v>26529.198274732662</v>
      </c>
      <c r="CF15" s="51">
        <f t="shared" ca="1" si="4"/>
        <v>315964.610349169</v>
      </c>
      <c r="CG15" s="51">
        <f t="shared" ca="1" si="3"/>
        <v>316415.69922477962</v>
      </c>
      <c r="CH15" s="51">
        <f t="shared" ca="1" si="3"/>
        <v>316857.09075256035</v>
      </c>
      <c r="CI15" s="51">
        <f t="shared" ca="1" si="3"/>
        <v>317292.97190760117</v>
      </c>
      <c r="CJ15" s="51">
        <f t="shared" ca="1" si="3"/>
        <v>317694.53084421449</v>
      </c>
      <c r="CK15" s="51">
        <f t="shared" ca="1" si="3"/>
        <v>318098.7820137745</v>
      </c>
      <c r="CM15" s="1">
        <f>IFERROR(VLOOKUP($A15,Auxiliar_OPEX_CustosUnit!$A$4:$BT$129,COLUMN(Auxiliar_OPEX_CustosUnit!AK$2),0),0)</f>
        <v>0</v>
      </c>
      <c r="CN15" s="1">
        <f>IFERROR(VLOOKUP($A15,Auxiliar_OPEX_CustosUnit!$A$4:$BT$129,COLUMN(Auxiliar_OPEX_CustosUnit!AL$2),0),0)</f>
        <v>0</v>
      </c>
      <c r="CO15" s="1">
        <f>IFERROR(VLOOKUP($A15,Auxiliar_OPEX_CustosUnit!$A$4:$BT$129,COLUMN(Auxiliar_OPEX_CustosUnit!AM$2),0)*(1-DRE_Auxiliar!$A$111),0)</f>
        <v>25502.466851022713</v>
      </c>
      <c r="CP15" s="1">
        <f>IFERROR(VLOOKUP($A15,Auxiliar_OPEX_CustosUnit!$A$4:$BT$129,COLUMN(Auxiliar_OPEX_CustosUnit!AN$2),0),0)</f>
        <v>0</v>
      </c>
      <c r="CQ15" s="1">
        <f>IFERROR(VLOOKUP($A15,Auxiliar_OPEX_CustosUnit!$A$4:$BT$129,COLUMN(Auxiliar_OPEX_CustosUnit!AO$2),0),0)</f>
        <v>0</v>
      </c>
      <c r="CR15" s="1">
        <f>IFERROR(VLOOKUP($A15,Auxiliar_OPEX_CustosUnit!$A$4:$BT$129,COLUMN(Auxiliar_OPEX_CustosUnit!AP$2),0),0)</f>
        <v>0</v>
      </c>
      <c r="CS15" s="1">
        <f>IFERROR(VLOOKUP($A15,Auxiliar_OPEX_CustosUnit!$A$4:$BT$129,COLUMN(Auxiliar_OPEX_CustosUnit!AQ$2),0),0)</f>
        <v>1.3032892717612901</v>
      </c>
      <c r="CT15" s="1">
        <f>IFERROR(VLOOKUP($A15,Auxiliar_OPEX_CustosUnit!$A$4:$BT$129,COLUMN(Auxiliar_OPEX_CustosUnit!AR$2),0),0)</f>
        <v>0</v>
      </c>
      <c r="CU15" s="1">
        <f>IFERROR(VLOOKUP($A15,Auxiliar_OPEX_CustosUnit!$A$4:$BT$129,COLUMN(Auxiliar_OPEX_CustosUnit!AS$2),0),0)</f>
        <v>0</v>
      </c>
      <c r="CV15" s="1">
        <f>IFERROR(VLOOKUP($A15,Auxiliar_OPEX_CustosUnit!$A$4:$BT$129,COLUMN(Auxiliar_OPEX_CustosUnit!AT$2),0),0)</f>
        <v>0</v>
      </c>
      <c r="CW15" s="1">
        <f>IFERROR(VLOOKUP($A15,Auxiliar_OPEX_CustosUnit!$A$4:$BT$129,COLUMN(Auxiliar_OPEX_CustosUnit!AU$2),0),0)</f>
        <v>0</v>
      </c>
      <c r="CX15" s="1">
        <f>IFERROR(VLOOKUP($A15,Auxiliar_OPEX_CustosUnit!$A$4:$BT$129,COLUMN(Auxiliar_OPEX_CustosUnit!AV$2),0),0)</f>
        <v>0</v>
      </c>
      <c r="CY15" s="1">
        <f>IFERROR(VLOOKUP($A15,Auxiliar_OPEX_CustosUnit!$A$4:$BT$129,COLUMN(Auxiliar_OPEX_CustosUnit!AW$2),0),0)</f>
        <v>0</v>
      </c>
      <c r="CZ15" s="1">
        <f>IFERROR(VLOOKUP($A15,Auxiliar_OPEX_CustosUnit!$A$4:$BT$129,COLUMN(Auxiliar_OPEX_CustosUnit!AX$2),0),0)</f>
        <v>0</v>
      </c>
      <c r="DA15" s="1">
        <f>IFERROR(VLOOKUP($A15,Auxiliar_OPEX_CustosUnit!$A$4:$BT$129,COLUMN(Auxiliar_OPEX_CustosUnit!AY$2),0),0)</f>
        <v>0</v>
      </c>
      <c r="DB15" s="1">
        <f>IFERROR(VLOOKUP($A15,Auxiliar_OPEX_CustosUnit!$A$4:$BT$129,COLUMN(Auxiliar_OPEX_CustosUnit!AZ$2),0),0)</f>
        <v>0</v>
      </c>
      <c r="DC15" s="1">
        <f>IFERROR(VLOOKUP($A15,Auxiliar_OPEX_CustosUnit!$A$4:$BT$129,COLUMN(Auxiliar_OPEX_CustosUnit!BA$2),0),0)</f>
        <v>1.400771735E-5</v>
      </c>
      <c r="DD15" s="1">
        <f>IFERROR(VLOOKUP($A15,Auxiliar_OPEX_CustosUnit!$A$4:$BT$129,COLUMN(Auxiliar_OPEX_CustosUnit!BB$2),0),0)</f>
        <v>0</v>
      </c>
      <c r="DG15" s="60">
        <v>43586</v>
      </c>
      <c r="DH15" s="1">
        <v>1</v>
      </c>
      <c r="DI15" s="1">
        <f>INDEX(Auxiliar_OPEX_Drivers!$B$2:$CH$18,MATCH(Auxiliar_OPEX_S!DI$3,Auxiliar_OPEX_Drivers!$B$2:$B$18,0),MATCH($DG15,Auxiliar_OPEX_Drivers!$B$2:$CH$2,0))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INDEX(Auxiliar_OPEX_Drivers!$B$2:$CH$18,MATCH(Auxiliar_OPEX_S!DK$3,Auxiliar_OPEX_Drivers!$B$2:$B$18,0),MATCH($DG15,Auxiliar_OPEX_Drivers!$B$2:$CH$2,0))</f>
        <v>14.197864859951647</v>
      </c>
      <c r="DL15" s="1">
        <f>INDEX(Auxiliar_OPEX_Drivers!$B$2:$CH$18,MATCH(Auxiliar_OPEX_S!DL$3,Auxiliar_OPEX_Drivers!$B$2:$B$18,0),MATCH($DG15,Auxiliar_OPEX_Drivers!$B$2:$CH$2,0))</f>
        <v>61.664040607223974</v>
      </c>
      <c r="DM15" s="1">
        <f>INDEX(Auxiliar_OPEX_Drivers!$B$2:$CH$18,MATCH(Auxiliar_OPEX_S!DM$3,Auxiliar_OPEX_Drivers!$B$2:$B$18,0),MATCH($DG15,Auxiliar_OPEX_Drivers!$B$2:$CH$2,0))</f>
        <v>13</v>
      </c>
      <c r="DN15" s="1">
        <f>INDEX(Auxiliar_OPEX_Drivers!$B$2:$CH$18,MATCH(Auxiliar_OPEX_S!DN$3,Auxiliar_OPEX_Drivers!$B$2:$B$18,0),MATCH($DG15,Auxiliar_OPEX_Drivers!$B$2:$CH$2,0))</f>
        <v>629.88820478653656</v>
      </c>
      <c r="DO15" s="1">
        <f>INDEX(Auxiliar_OPEX_Drivers!$B$2:$CH$18,MATCH(Auxiliar_OPEX_S!DO$3,Auxiliar_OPEX_Drivers!$B$2:$B$18,0),MATCH($DG15,Auxiliar_OPEX_Drivers!$B$2:$CH$2,0))</f>
        <v>12</v>
      </c>
      <c r="DP15" s="1">
        <f>INDEX(Auxiliar_OPEX_Drivers!$B$2:$CH$18,MATCH(Auxiliar_OPEX_S!DP$3,Auxiliar_OPEX_Drivers!$B$2:$B$18,0),MATCH($DG15,Auxiliar_OPEX_Drivers!$B$2:$CH$2,0))</f>
        <v>193.23159128191017</v>
      </c>
      <c r="DQ15" s="1">
        <f>INDEX(Auxiliar_OPEX_Drivers!$B$2:$CH$18,MATCH(Auxiliar_OPEX_S!DQ$3,Auxiliar_OPEX_Drivers!$B$2:$B$18,0),MATCH($DG15,Auxiliar_OPEX_Drivers!$B$2:$CH$2,0))</f>
        <v>37.049466214987916</v>
      </c>
      <c r="DR15" s="1">
        <f>INDEX(Auxiliar_OPEX_Drivers!$B$2:$CH$18,MATCH(Auxiliar_OPEX_S!DR$3,Auxiliar_OPEX_Drivers!$B$2:$B$18,0),MATCH($DG15,Auxiliar_OPEX_Drivers!$B$2:$CH$2,0))</f>
        <v>17533617.217247058</v>
      </c>
      <c r="DS15" s="1">
        <f>INDEX(Auxiliar_OPEX_Drivers!$B$2:$CH$18,MATCH(Auxiliar_OPEX_S!DS$3,Auxiliar_OPEX_Drivers!$B$2:$B$18,0),MATCH($DG15,Auxiliar_OPEX_Drivers!$B$2:$CH$2,0))</f>
        <v>102739.67</v>
      </c>
      <c r="DT15" s="1">
        <f>INDEX(Auxiliar_OPEX_Drivers!$B$2:$CH$18,MATCH(Auxiliar_OPEX_S!DT$3,Auxiliar_OPEX_Drivers!$B$2:$B$18,0),MATCH($DG15,Auxiliar_OPEX_Drivers!$B$2:$CH$2,0))</f>
        <v>11938.956184459255</v>
      </c>
      <c r="DU15" s="1">
        <f>INDEX(Auxiliar_OPEX_Drivers!$B$2:$CH$18,MATCH(Auxiliar_OPEX_S!DU$3,Auxiliar_OPEX_Drivers!$B$2:$B$18,0),MATCH($DG15,Auxiliar_OPEX_Drivers!$B$2:$CH$2,0))</f>
        <v>4165.8171413810987</v>
      </c>
      <c r="DV15" s="1">
        <f>INDEX(Auxiliar_OPEX_Drivers!$B$2:$CH$18,MATCH(Auxiliar_OPEX_S!DV$3,Auxiliar_OPEX_Drivers!$B$2:$B$18,0),MATCH($DG15,Auxiliar_OPEX_Drivers!$B$2:$CH$2,0))</f>
        <v>2091203.1646999693</v>
      </c>
      <c r="DW15" s="1">
        <f>INDEX(Auxiliar_OPEX_Drivers!$B$2:$CH$18,MATCH(Auxiliar_OPEX_S!DW$3,Auxiliar_OPEX_Drivers!$B$2:$B$18,0),MATCH($DG15,Auxiliar_OPEX_Drivers!$B$2:$CH$2,0))</f>
        <v>11796.980358047993</v>
      </c>
      <c r="DX15" s="1">
        <f>INDEX(Auxiliar_OPEX_Drivers!$B$2:$CH$18,MATCH(Auxiliar_OPEX_S!DX$3,Auxiliar_OPEX_Drivers!$B$2:$B$18,0),MATCH($DG15,Auxiliar_OPEX_Drivers!$B$2:$CH$2,0))</f>
        <v>2111314.1614720649</v>
      </c>
      <c r="DY15" s="1">
        <f>INDEX(Auxiliar_OPEX_Drivers!$B$2:$CH$18,MATCH(Auxiliar_OPEX_S!DY$3,Auxiliar_OPEX_Drivers!$B$2:$B$18,0),MATCH($DG15,Auxiliar_OPEX_Drivers!$B$2:$CH$2,0))</f>
        <v>961.03116775061017</v>
      </c>
    </row>
    <row r="16" spans="1:190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16951.30060162735</v>
      </c>
      <c r="E16" s="51">
        <f ca="1">SUMPRODUCT($CM16:$DD16,INDIRECT(ADDRESS(E$2,$DH$2)):INDIRECT(ADDRESS(E$2,$DY$2)))</f>
        <v>16951.30060162735</v>
      </c>
      <c r="F16" s="51">
        <f ca="1">SUMPRODUCT($CM16:$DD16,INDIRECT(ADDRESS(F$2,$DH$2)):INDIRECT(ADDRESS(F$2,$DY$2)))</f>
        <v>16951.30060162735</v>
      </c>
      <c r="G16" s="51">
        <f ca="1">SUMPRODUCT($CM16:$DD16,INDIRECT(ADDRESS(G$2,$DH$2)):INDIRECT(ADDRESS(G$2,$DY$2)))</f>
        <v>16951.30060162735</v>
      </c>
      <c r="H16" s="51">
        <f ca="1">SUMPRODUCT($CM16:$DD16,INDIRECT(ADDRESS(H$2,$DH$2)):INDIRECT(ADDRESS(H$2,$DY$2)))</f>
        <v>16951.30060162735</v>
      </c>
      <c r="I16" s="51">
        <f ca="1">SUMPRODUCT($CM16:$DD16,INDIRECT(ADDRESS(I$2,$DH$2)):INDIRECT(ADDRESS(I$2,$DY$2)))</f>
        <v>16951.30060162735</v>
      </c>
      <c r="J16" s="51">
        <f ca="1">SUMPRODUCT($CM16:$DD16,INDIRECT(ADDRESS(J$2,$DH$2)):INDIRECT(ADDRESS(J$2,$DY$2)))</f>
        <v>16951.30060162735</v>
      </c>
      <c r="K16" s="51">
        <f ca="1">SUMPRODUCT($CM16:$DD16,INDIRECT(ADDRESS(K$2,$DH$2)):INDIRECT(ADDRESS(K$2,$DY$2)))</f>
        <v>17000.523219466264</v>
      </c>
      <c r="L16" s="51">
        <f ca="1">SUMPRODUCT($CM16:$DD16,INDIRECT(ADDRESS(L$2,$DH$2)):INDIRECT(ADDRESS(L$2,$DY$2)))</f>
        <v>17000.523219466264</v>
      </c>
      <c r="M16" s="51">
        <f ca="1">SUMPRODUCT($CM16:$DD16,INDIRECT(ADDRESS(M$2,$DH$2)):INDIRECT(ADDRESS(M$2,$DY$2)))</f>
        <v>17000.523219466264</v>
      </c>
      <c r="N16" s="51">
        <f ca="1">SUMPRODUCT($CM16:$DD16,INDIRECT(ADDRESS(N$2,$DH$2)):INDIRECT(ADDRESS(N$2,$DY$2)))</f>
        <v>17000.523219466264</v>
      </c>
      <c r="O16" s="51">
        <f ca="1">SUMPRODUCT($CM16:$DD16,INDIRECT(ADDRESS(O$2,$DH$2)):INDIRECT(ADDRESS(O$2,$DY$2)))</f>
        <v>17000.523219466264</v>
      </c>
      <c r="P16" s="51">
        <f ca="1">SUMPRODUCT($CM16:$DD16,INDIRECT(ADDRESS(P$2,$DH$2)):INDIRECT(ADDRESS(P$2,$DY$2)))</f>
        <v>17000.523219466264</v>
      </c>
      <c r="Q16" s="51">
        <f ca="1">SUMPRODUCT($CM16:$DD16,INDIRECT(ADDRESS(Q$2,$DH$2)):INDIRECT(ADDRESS(Q$2,$DY$2)))</f>
        <v>17000.523219466264</v>
      </c>
      <c r="R16" s="51">
        <f ca="1">SUMPRODUCT($CM16:$DD16,INDIRECT(ADDRESS(R$2,$DH$2)):INDIRECT(ADDRESS(R$2,$DY$2)))</f>
        <v>17000.523219466264</v>
      </c>
      <c r="S16" s="51">
        <f ca="1">SUMPRODUCT($CM16:$DD16,INDIRECT(ADDRESS(S$2,$DH$2)):INDIRECT(ADDRESS(S$2,$DY$2)))</f>
        <v>17000.523219466264</v>
      </c>
      <c r="T16" s="51">
        <f ca="1">SUMPRODUCT($CM16:$DD16,INDIRECT(ADDRESS(T$2,$DH$2)):INDIRECT(ADDRESS(T$2,$DY$2)))</f>
        <v>17000.523219466264</v>
      </c>
      <c r="U16" s="51">
        <f ca="1">SUMPRODUCT($CM16:$DD16,INDIRECT(ADDRESS(U$2,$DH$2)):INDIRECT(ADDRESS(U$2,$DY$2)))</f>
        <v>17000.523219466264</v>
      </c>
      <c r="V16" s="51">
        <f ca="1">SUMPRODUCT($CM16:$DD16,INDIRECT(ADDRESS(V$2,$DH$2)):INDIRECT(ADDRESS(V$2,$DY$2)))</f>
        <v>17000.523219466264</v>
      </c>
      <c r="W16" s="51">
        <f ca="1">SUMPRODUCT($CM16:$DD16,INDIRECT(ADDRESS(W$2,$DH$2)):INDIRECT(ADDRESS(W$2,$DY$2)))</f>
        <v>17045.27973403304</v>
      </c>
      <c r="X16" s="51">
        <f ca="1">SUMPRODUCT($CM16:$DD16,INDIRECT(ADDRESS(X$2,$DH$2)):INDIRECT(ADDRESS(X$2,$DY$2)))</f>
        <v>17045.27973403304</v>
      </c>
      <c r="Y16" s="51">
        <f ca="1">SUMPRODUCT($CM16:$DD16,INDIRECT(ADDRESS(Y$2,$DH$2)):INDIRECT(ADDRESS(Y$2,$DY$2)))</f>
        <v>17045.27973403304</v>
      </c>
      <c r="Z16" s="51">
        <f ca="1">SUMPRODUCT($CM16:$DD16,INDIRECT(ADDRESS(Z$2,$DH$2)):INDIRECT(ADDRESS(Z$2,$DY$2)))</f>
        <v>17045.27973403304</v>
      </c>
      <c r="AA16" s="51">
        <f ca="1">SUMPRODUCT($CM16:$DD16,INDIRECT(ADDRESS(AA$2,$DH$2)):INDIRECT(ADDRESS(AA$2,$DY$2)))</f>
        <v>17045.27973403304</v>
      </c>
      <c r="AB16" s="51">
        <f ca="1">SUMPRODUCT($CM16:$DD16,INDIRECT(ADDRESS(AB$2,$DH$2)):INDIRECT(ADDRESS(AB$2,$DY$2)))</f>
        <v>17045.27973403304</v>
      </c>
      <c r="AC16" s="51">
        <f ca="1">SUMPRODUCT($CM16:$DD16,INDIRECT(ADDRESS(AC$2,$DH$2)):INDIRECT(ADDRESS(AC$2,$DY$2)))</f>
        <v>17045.27973403304</v>
      </c>
      <c r="AD16" s="51">
        <f ca="1">SUMPRODUCT($CM16:$DD16,INDIRECT(ADDRESS(AD$2,$DH$2)):INDIRECT(ADDRESS(AD$2,$DY$2)))</f>
        <v>17045.27973403304</v>
      </c>
      <c r="AE16" s="51">
        <f ca="1">SUMPRODUCT($CM16:$DD16,INDIRECT(ADDRESS(AE$2,$DH$2)):INDIRECT(ADDRESS(AE$2,$DY$2)))</f>
        <v>17045.27973403304</v>
      </c>
      <c r="AF16" s="51">
        <f ca="1">SUMPRODUCT($CM16:$DD16,INDIRECT(ADDRESS(AF$2,$DH$2)):INDIRECT(ADDRESS(AF$2,$DY$2)))</f>
        <v>17045.27973403304</v>
      </c>
      <c r="AG16" s="51">
        <f ca="1">SUMPRODUCT($CM16:$DD16,INDIRECT(ADDRESS(AG$2,$DH$2)):INDIRECT(ADDRESS(AG$2,$DY$2)))</f>
        <v>17045.27973403304</v>
      </c>
      <c r="AH16" s="51">
        <f ca="1">SUMPRODUCT($CM16:$DD16,INDIRECT(ADDRESS(AH$2,$DH$2)):INDIRECT(ADDRESS(AH$2,$DY$2)))</f>
        <v>17045.27973403304</v>
      </c>
      <c r="AI16" s="51">
        <f ca="1">SUMPRODUCT($CM16:$DD16,INDIRECT(ADDRESS(AI$2,$DH$2)):INDIRECT(ADDRESS(AI$2,$DY$2)))</f>
        <v>17093.140848236631</v>
      </c>
      <c r="AJ16" s="51">
        <f ca="1">SUMPRODUCT($CM16:$DD16,INDIRECT(ADDRESS(AJ$2,$DH$2)):INDIRECT(ADDRESS(AJ$2,$DY$2)))</f>
        <v>17093.140848236631</v>
      </c>
      <c r="AK16" s="51">
        <f ca="1">SUMPRODUCT($CM16:$DD16,INDIRECT(ADDRESS(AK$2,$DH$2)):INDIRECT(ADDRESS(AK$2,$DY$2)))</f>
        <v>17093.140848236631</v>
      </c>
      <c r="AL16" s="51">
        <f ca="1">SUMPRODUCT($CM16:$DD16,INDIRECT(ADDRESS(AL$2,$DH$2)):INDIRECT(ADDRESS(AL$2,$DY$2)))</f>
        <v>17093.140848236631</v>
      </c>
      <c r="AM16" s="51">
        <f ca="1">SUMPRODUCT($CM16:$DD16,INDIRECT(ADDRESS(AM$2,$DH$2)):INDIRECT(ADDRESS(AM$2,$DY$2)))</f>
        <v>17093.140848236631</v>
      </c>
      <c r="AN16" s="51">
        <f ca="1">SUMPRODUCT($CM16:$DD16,INDIRECT(ADDRESS(AN$2,$DH$2)):INDIRECT(ADDRESS(AN$2,$DY$2)))</f>
        <v>17093.140848236631</v>
      </c>
      <c r="AO16" s="51">
        <f ca="1">SUMPRODUCT($CM16:$DD16,INDIRECT(ADDRESS(AO$2,$DH$2)):INDIRECT(ADDRESS(AO$2,$DY$2)))</f>
        <v>17093.140848236631</v>
      </c>
      <c r="AP16" s="51">
        <f ca="1">SUMPRODUCT($CM16:$DD16,INDIRECT(ADDRESS(AP$2,$DH$2)):INDIRECT(ADDRESS(AP$2,$DY$2)))</f>
        <v>17093.140848236631</v>
      </c>
      <c r="AQ16" s="51">
        <f ca="1">SUMPRODUCT($CM16:$DD16,INDIRECT(ADDRESS(AQ$2,$DH$2)):INDIRECT(ADDRESS(AQ$2,$DY$2)))</f>
        <v>17093.140848236631</v>
      </c>
      <c r="AR16" s="51">
        <f ca="1">SUMPRODUCT($CM16:$DD16,INDIRECT(ADDRESS(AR$2,$DH$2)):INDIRECT(ADDRESS(AR$2,$DY$2)))</f>
        <v>17093.140848236631</v>
      </c>
      <c r="AS16" s="51">
        <f ca="1">SUMPRODUCT($CM16:$DD16,INDIRECT(ADDRESS(AS$2,$DH$2)):INDIRECT(ADDRESS(AS$2,$DY$2)))</f>
        <v>17093.140848236631</v>
      </c>
      <c r="AT16" s="51">
        <f ca="1">SUMPRODUCT($CM16:$DD16,INDIRECT(ADDRESS(AT$2,$DH$2)):INDIRECT(ADDRESS(AT$2,$DY$2)))</f>
        <v>17093.140848236631</v>
      </c>
      <c r="AU16" s="51">
        <f ca="1">SUMPRODUCT($CM16:$DD16,INDIRECT(ADDRESS(AU$2,$DH$2)):INDIRECT(ADDRESS(AU$2,$DY$2)))</f>
        <v>17135.002721939985</v>
      </c>
      <c r="AV16" s="51">
        <f ca="1">SUMPRODUCT($CM16:$DD16,INDIRECT(ADDRESS(AV$2,$DH$2)):INDIRECT(ADDRESS(AV$2,$DY$2)))</f>
        <v>17135.002721939985</v>
      </c>
      <c r="AW16" s="51">
        <f ca="1">SUMPRODUCT($CM16:$DD16,INDIRECT(ADDRESS(AW$2,$DH$2)):INDIRECT(ADDRESS(AW$2,$DY$2)))</f>
        <v>17135.002721939985</v>
      </c>
      <c r="AX16" s="51">
        <f ca="1">SUMPRODUCT($CM16:$DD16,INDIRECT(ADDRESS(AX$2,$DH$2)):INDIRECT(ADDRESS(AX$2,$DY$2)))</f>
        <v>17135.002721939985</v>
      </c>
      <c r="AY16" s="51">
        <f ca="1">SUMPRODUCT($CM16:$DD16,INDIRECT(ADDRESS(AY$2,$DH$2)):INDIRECT(ADDRESS(AY$2,$DY$2)))</f>
        <v>17135.002721939985</v>
      </c>
      <c r="AZ16" s="51">
        <f ca="1">SUMPRODUCT($CM16:$DD16,INDIRECT(ADDRESS(AZ$2,$DH$2)):INDIRECT(ADDRESS(AZ$2,$DY$2)))</f>
        <v>17135.002721939985</v>
      </c>
      <c r="BA16" s="51">
        <f ca="1">SUMPRODUCT($CM16:$DD16,INDIRECT(ADDRESS(BA$2,$DH$2)):INDIRECT(ADDRESS(BA$2,$DY$2)))</f>
        <v>17135.002721939985</v>
      </c>
      <c r="BB16" s="51">
        <f ca="1">SUMPRODUCT($CM16:$DD16,INDIRECT(ADDRESS(BB$2,$DH$2)):INDIRECT(ADDRESS(BB$2,$DY$2)))</f>
        <v>17135.002721939985</v>
      </c>
      <c r="BC16" s="51">
        <f ca="1">SUMPRODUCT($CM16:$DD16,INDIRECT(ADDRESS(BC$2,$DH$2)):INDIRECT(ADDRESS(BC$2,$DY$2)))</f>
        <v>17135.002721939985</v>
      </c>
      <c r="BD16" s="51">
        <f ca="1">SUMPRODUCT($CM16:$DD16,INDIRECT(ADDRESS(BD$2,$DH$2)):INDIRECT(ADDRESS(BD$2,$DY$2)))</f>
        <v>17135.002721939985</v>
      </c>
      <c r="BE16" s="51">
        <f ca="1">SUMPRODUCT($CM16:$DD16,INDIRECT(ADDRESS(BE$2,$DH$2)):INDIRECT(ADDRESS(BE$2,$DY$2)))</f>
        <v>17135.002721939985</v>
      </c>
      <c r="BF16" s="51">
        <f ca="1">SUMPRODUCT($CM16:$DD16,INDIRECT(ADDRESS(BF$2,$DH$2)):INDIRECT(ADDRESS(BF$2,$DY$2)))</f>
        <v>17135.002721939985</v>
      </c>
      <c r="BG16" s="51">
        <f ca="1">SUMPRODUCT($CM16:$DD16,INDIRECT(ADDRESS(BG$2,$DH$2)):INDIRECT(ADDRESS(BG$2,$DY$2)))</f>
        <v>17176.148523711494</v>
      </c>
      <c r="BH16" s="51">
        <f ca="1">SUMPRODUCT($CM16:$DD16,INDIRECT(ADDRESS(BH$2,$DH$2)):INDIRECT(ADDRESS(BH$2,$DY$2)))</f>
        <v>17176.148523711494</v>
      </c>
      <c r="BI16" s="51">
        <f ca="1">SUMPRODUCT($CM16:$DD16,INDIRECT(ADDRESS(BI$2,$DH$2)):INDIRECT(ADDRESS(BI$2,$DY$2)))</f>
        <v>17176.148523711494</v>
      </c>
      <c r="BJ16" s="51">
        <f ca="1">SUMPRODUCT($CM16:$DD16,INDIRECT(ADDRESS(BJ$2,$DH$2)):INDIRECT(ADDRESS(BJ$2,$DY$2)))</f>
        <v>17176.148523711494</v>
      </c>
      <c r="BK16" s="51">
        <f ca="1">SUMPRODUCT($CM16:$DD16,INDIRECT(ADDRESS(BK$2,$DH$2)):INDIRECT(ADDRESS(BK$2,$DY$2)))</f>
        <v>17176.148523711494</v>
      </c>
      <c r="BL16" s="51">
        <f ca="1">SUMPRODUCT($CM16:$DD16,INDIRECT(ADDRESS(BL$2,$DH$2)):INDIRECT(ADDRESS(BL$2,$DY$2)))</f>
        <v>17176.148523711494</v>
      </c>
      <c r="BM16" s="51">
        <f ca="1">SUMPRODUCT($CM16:$DD16,INDIRECT(ADDRESS(BM$2,$DH$2)):INDIRECT(ADDRESS(BM$2,$DY$2)))</f>
        <v>17176.148523711494</v>
      </c>
      <c r="BN16" s="51">
        <f ca="1">SUMPRODUCT($CM16:$DD16,INDIRECT(ADDRESS(BN$2,$DH$2)):INDIRECT(ADDRESS(BN$2,$DY$2)))</f>
        <v>17176.148523711494</v>
      </c>
      <c r="BO16" s="51">
        <f ca="1">SUMPRODUCT($CM16:$DD16,INDIRECT(ADDRESS(BO$2,$DH$2)):INDIRECT(ADDRESS(BO$2,$DY$2)))</f>
        <v>17176.148523711494</v>
      </c>
      <c r="BP16" s="51">
        <f ca="1">SUMPRODUCT($CM16:$DD16,INDIRECT(ADDRESS(BP$2,$DH$2)):INDIRECT(ADDRESS(BP$2,$DY$2)))</f>
        <v>17176.148523711494</v>
      </c>
      <c r="BQ16" s="51">
        <f ca="1">SUMPRODUCT($CM16:$DD16,INDIRECT(ADDRESS(BQ$2,$DH$2)):INDIRECT(ADDRESS(BQ$2,$DY$2)))</f>
        <v>17176.148523711494</v>
      </c>
      <c r="BR16" s="51">
        <f ca="1">SUMPRODUCT($CM16:$DD16,INDIRECT(ADDRESS(BR$2,$DH$2)):INDIRECT(ADDRESS(BR$2,$DY$2)))</f>
        <v>17176.148523711494</v>
      </c>
      <c r="BS16" s="51">
        <f ca="1">SUMPRODUCT($CM16:$DD16,INDIRECT(ADDRESS(BS$2,$DH$2)):INDIRECT(ADDRESS(BS$2,$DY$2)))</f>
        <v>17219.574593755966</v>
      </c>
      <c r="BT16" s="51">
        <f ca="1">SUMPRODUCT($CM16:$DD16,INDIRECT(ADDRESS(BT$2,$DH$2)):INDIRECT(ADDRESS(BT$2,$DY$2)))</f>
        <v>17219.574593755966</v>
      </c>
      <c r="BU16" s="51">
        <f ca="1">SUMPRODUCT($CM16:$DD16,INDIRECT(ADDRESS(BU$2,$DH$2)):INDIRECT(ADDRESS(BU$2,$DY$2)))</f>
        <v>17219.574593755966</v>
      </c>
      <c r="BV16" s="51">
        <f ca="1">SUMPRODUCT($CM16:$DD16,INDIRECT(ADDRESS(BV$2,$DH$2)):INDIRECT(ADDRESS(BV$2,$DY$2)))</f>
        <v>17219.574593755966</v>
      </c>
      <c r="BW16" s="51">
        <f ca="1">SUMPRODUCT($CM16:$DD16,INDIRECT(ADDRESS(BW$2,$DH$2)):INDIRECT(ADDRESS(BW$2,$DY$2)))</f>
        <v>17219.574593755966</v>
      </c>
      <c r="BX16" s="51">
        <f ca="1">SUMPRODUCT($CM16:$DD16,INDIRECT(ADDRESS(BX$2,$DH$2)):INDIRECT(ADDRESS(BX$2,$DY$2)))</f>
        <v>17219.574593755966</v>
      </c>
      <c r="BY16" s="51">
        <f ca="1">SUMPRODUCT($CM16:$DD16,INDIRECT(ADDRESS(BY$2,$DH$2)):INDIRECT(ADDRESS(BY$2,$DY$2)))</f>
        <v>17219.574593755966</v>
      </c>
      <c r="BZ16" s="51">
        <f ca="1">SUMPRODUCT($CM16:$DD16,INDIRECT(ADDRESS(BZ$2,$DH$2)):INDIRECT(ADDRESS(BZ$2,$DY$2)))</f>
        <v>17219.574593755966</v>
      </c>
      <c r="CA16" s="51">
        <f ca="1">SUMPRODUCT($CM16:$DD16,INDIRECT(ADDRESS(CA$2,$DH$2)):INDIRECT(ADDRESS(CA$2,$DY$2)))</f>
        <v>17219.574593755966</v>
      </c>
      <c r="CB16" s="51">
        <f ca="1">SUMPRODUCT($CM16:$DD16,INDIRECT(ADDRESS(CB$2,$DH$2)):INDIRECT(ADDRESS(CB$2,$DY$2)))</f>
        <v>17219.574593755966</v>
      </c>
      <c r="CC16" s="51">
        <f ca="1">SUMPRODUCT($CM16:$DD16,INDIRECT(ADDRESS(CC$2,$DH$2)):INDIRECT(ADDRESS(CC$2,$DY$2)))</f>
        <v>17219.574593755966</v>
      </c>
      <c r="CD16" s="51">
        <f ca="1">SUMPRODUCT($CM16:$DD16,INDIRECT(ADDRESS(CD$2,$DH$2)):INDIRECT(ADDRESS(CD$2,$DY$2)))</f>
        <v>17219.574593755966</v>
      </c>
      <c r="CF16" s="51">
        <f t="shared" ca="1" si="4"/>
        <v>203661.72030872281</v>
      </c>
      <c r="CG16" s="51">
        <f t="shared" ca="1" si="3"/>
        <v>204230.06120642906</v>
      </c>
      <c r="CH16" s="51">
        <f t="shared" ca="1" si="3"/>
        <v>204782.66237941443</v>
      </c>
      <c r="CI16" s="51">
        <f t="shared" ca="1" si="3"/>
        <v>205326.99954735636</v>
      </c>
      <c r="CJ16" s="51">
        <f t="shared" ca="1" si="3"/>
        <v>205825.76167213733</v>
      </c>
      <c r="CK16" s="51">
        <f t="shared" ca="1" si="3"/>
        <v>206330.91263476032</v>
      </c>
      <c r="CM16" s="1">
        <f>IFERROR(VLOOKUP($A16,Auxiliar_OPEX_CustosUnit!$A$4:$BT$129,COLUMN(Auxiliar_OPEX_CustosUnit!AK$2),0),0)</f>
        <v>0</v>
      </c>
      <c r="CN16" s="1">
        <f>IFERROR(VLOOKUP($A16,Auxiliar_OPEX_CustosUnit!$A$4:$BT$129,COLUMN(Auxiliar_OPEX_CustosUnit!AL$2),0),0)</f>
        <v>0</v>
      </c>
      <c r="CO16" s="1">
        <f>IFERROR(VLOOKUP($A16,Auxiliar_OPEX_CustosUnit!$A$4:$BT$129,COLUMN(Auxiliar_OPEX_CustosUnit!AM$2),0)*(1-DRE_Auxiliar!$A$111),0)</f>
        <v>15927.256582977383</v>
      </c>
      <c r="CP16" s="1">
        <f>IFERROR(VLOOKUP($A16,Auxiliar_OPEX_CustosUnit!$A$4:$BT$129,COLUMN(Auxiliar_OPEX_CustosUnit!AN$2),0),0)</f>
        <v>0</v>
      </c>
      <c r="CQ16" s="1">
        <f>IFERROR(VLOOKUP($A16,Auxiliar_OPEX_CustosUnit!$A$4:$BT$129,COLUMN(Auxiliar_OPEX_CustosUnit!AO$2),0),0)</f>
        <v>0</v>
      </c>
      <c r="CR16" s="1">
        <f>IFERROR(VLOOKUP($A16,Auxiliar_OPEX_CustosUnit!$A$4:$BT$129,COLUMN(Auxiliar_OPEX_CustosUnit!AP$2),0),0)</f>
        <v>0</v>
      </c>
      <c r="CS16" s="1">
        <f>IFERROR(VLOOKUP($A16,Auxiliar_OPEX_CustosUnit!$A$4:$BT$129,COLUMN(Auxiliar_OPEX_CustosUnit!AQ$2),0),0)</f>
        <v>1.70390019742091</v>
      </c>
      <c r="CT16" s="1">
        <f>IFERROR(VLOOKUP($A16,Auxiliar_OPEX_CustosUnit!$A$4:$BT$129,COLUMN(Auxiliar_OPEX_CustosUnit!AR$2),0),0)</f>
        <v>0</v>
      </c>
      <c r="CU16" s="1">
        <f>IFERROR(VLOOKUP($A16,Auxiliar_OPEX_CustosUnit!$A$4:$BT$129,COLUMN(Auxiliar_OPEX_CustosUnit!AS$2),0),0)</f>
        <v>0</v>
      </c>
      <c r="CV16" s="1">
        <f>IFERROR(VLOOKUP($A16,Auxiliar_OPEX_CustosUnit!$A$4:$BT$129,COLUMN(Auxiliar_OPEX_CustosUnit!AT$2),0),0)</f>
        <v>0</v>
      </c>
      <c r="CW16" s="1">
        <f>IFERROR(VLOOKUP($A16,Auxiliar_OPEX_CustosUnit!$A$4:$BT$129,COLUMN(Auxiliar_OPEX_CustosUnit!AU$2),0),0)</f>
        <v>0</v>
      </c>
      <c r="CX16" s="1">
        <f>IFERROR(VLOOKUP($A16,Auxiliar_OPEX_CustosUnit!$A$4:$BT$129,COLUMN(Auxiliar_OPEX_CustosUnit!AV$2),0),0)</f>
        <v>0</v>
      </c>
      <c r="CY16" s="1">
        <f>IFERROR(VLOOKUP($A16,Auxiliar_OPEX_CustosUnit!$A$4:$BT$129,COLUMN(Auxiliar_OPEX_CustosUnit!AW$2),0),0)</f>
        <v>0</v>
      </c>
      <c r="CZ16" s="1">
        <f>IFERROR(VLOOKUP($A16,Auxiliar_OPEX_CustosUnit!$A$4:$BT$129,COLUMN(Auxiliar_OPEX_CustosUnit!AX$2),0),0)</f>
        <v>0</v>
      </c>
      <c r="DA16" s="1">
        <f>IFERROR(VLOOKUP($A16,Auxiliar_OPEX_CustosUnit!$A$4:$BT$129,COLUMN(Auxiliar_OPEX_CustosUnit!AY$2),0),0)</f>
        <v>0</v>
      </c>
      <c r="DB16" s="1">
        <f>IFERROR(VLOOKUP($A16,Auxiliar_OPEX_CustosUnit!$A$4:$BT$129,COLUMN(Auxiliar_OPEX_CustosUnit!AZ$2),0),0)</f>
        <v>0</v>
      </c>
      <c r="DC16" s="1">
        <f>IFERROR(VLOOKUP($A16,Auxiliar_OPEX_CustosUnit!$A$4:$BT$129,COLUMN(Auxiliar_OPEX_CustosUnit!BA$2),0),0)</f>
        <v>0</v>
      </c>
      <c r="DD16" s="1">
        <f>IFERROR(VLOOKUP($A16,Auxiliar_OPEX_CustosUnit!$A$4:$BT$129,COLUMN(Auxiliar_OPEX_CustosUnit!BB$2),0),0)</f>
        <v>0</v>
      </c>
      <c r="DG16" s="60">
        <v>43617</v>
      </c>
      <c r="DH16" s="1">
        <v>1</v>
      </c>
      <c r="DI16" s="1">
        <f>INDEX(Auxiliar_OPEX_Drivers!$B$2:$CH$18,MATCH(Auxiliar_OPEX_S!DI$3,Auxiliar_OPEX_Drivers!$B$2:$B$18,0),MATCH($DG16,Auxiliar_OPEX_Drivers!$B$2:$CH$2,0))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INDEX(Auxiliar_OPEX_Drivers!$B$2:$CH$18,MATCH(Auxiliar_OPEX_S!DK$3,Auxiliar_OPEX_Drivers!$B$2:$B$18,0),MATCH($DG16,Auxiliar_OPEX_Drivers!$B$2:$CH$2,0))</f>
        <v>14.197864859951647</v>
      </c>
      <c r="DL16" s="1">
        <f>INDEX(Auxiliar_OPEX_Drivers!$B$2:$CH$18,MATCH(Auxiliar_OPEX_S!DL$3,Auxiliar_OPEX_Drivers!$B$2:$B$18,0),MATCH($DG16,Auxiliar_OPEX_Drivers!$B$2:$CH$2,0))</f>
        <v>61.664040607223974</v>
      </c>
      <c r="DM16" s="1">
        <f>INDEX(Auxiliar_OPEX_Drivers!$B$2:$CH$18,MATCH(Auxiliar_OPEX_S!DM$3,Auxiliar_OPEX_Drivers!$B$2:$B$18,0),MATCH($DG16,Auxiliar_OPEX_Drivers!$B$2:$CH$2,0))</f>
        <v>13</v>
      </c>
      <c r="DN16" s="1">
        <f>INDEX(Auxiliar_OPEX_Drivers!$B$2:$CH$18,MATCH(Auxiliar_OPEX_S!DN$3,Auxiliar_OPEX_Drivers!$B$2:$B$18,0),MATCH($DG16,Auxiliar_OPEX_Drivers!$B$2:$CH$2,0))</f>
        <v>629.88820478653656</v>
      </c>
      <c r="DO16" s="1">
        <f>INDEX(Auxiliar_OPEX_Drivers!$B$2:$CH$18,MATCH(Auxiliar_OPEX_S!DO$3,Auxiliar_OPEX_Drivers!$B$2:$B$18,0),MATCH($DG16,Auxiliar_OPEX_Drivers!$B$2:$CH$2,0))</f>
        <v>12</v>
      </c>
      <c r="DP16" s="1">
        <f>INDEX(Auxiliar_OPEX_Drivers!$B$2:$CH$18,MATCH(Auxiliar_OPEX_S!DP$3,Auxiliar_OPEX_Drivers!$B$2:$B$18,0),MATCH($DG16,Auxiliar_OPEX_Drivers!$B$2:$CH$2,0))</f>
        <v>193.23159128191017</v>
      </c>
      <c r="DQ16" s="1">
        <f>INDEX(Auxiliar_OPEX_Drivers!$B$2:$CH$18,MATCH(Auxiliar_OPEX_S!DQ$3,Auxiliar_OPEX_Drivers!$B$2:$B$18,0),MATCH($DG16,Auxiliar_OPEX_Drivers!$B$2:$CH$2,0))</f>
        <v>37.049466214987916</v>
      </c>
      <c r="DR16" s="1">
        <f>INDEX(Auxiliar_OPEX_Drivers!$B$2:$CH$18,MATCH(Auxiliar_OPEX_S!DR$3,Auxiliar_OPEX_Drivers!$B$2:$B$18,0),MATCH($DG16,Auxiliar_OPEX_Drivers!$B$2:$CH$2,0))</f>
        <v>17623137.997007709</v>
      </c>
      <c r="DS16" s="1">
        <f>INDEX(Auxiliar_OPEX_Drivers!$B$2:$CH$18,MATCH(Auxiliar_OPEX_S!DS$3,Auxiliar_OPEX_Drivers!$B$2:$B$18,0),MATCH($DG16,Auxiliar_OPEX_Drivers!$B$2:$CH$2,0))</f>
        <v>89520.779760649893</v>
      </c>
      <c r="DT16" s="1">
        <f>INDEX(Auxiliar_OPEX_Drivers!$B$2:$CH$18,MATCH(Auxiliar_OPEX_S!DT$3,Auxiliar_OPEX_Drivers!$B$2:$B$18,0),MATCH($DG16,Auxiliar_OPEX_Drivers!$B$2:$CH$2,0))</f>
        <v>11313.227364515838</v>
      </c>
      <c r="DU16" s="1">
        <f>INDEX(Auxiliar_OPEX_Drivers!$B$2:$CH$18,MATCH(Auxiliar_OPEX_S!DU$3,Auxiliar_OPEX_Drivers!$B$2:$B$18,0),MATCH($DG16,Auxiliar_OPEX_Drivers!$B$2:$CH$2,0))</f>
        <v>3443.1208145158898</v>
      </c>
      <c r="DV16" s="1">
        <f>INDEX(Auxiliar_OPEX_Drivers!$B$2:$CH$18,MATCH(Auxiliar_OPEX_S!DV$3,Auxiliar_OPEX_Drivers!$B$2:$B$18,0),MATCH($DG16,Auxiliar_OPEX_Drivers!$B$2:$CH$2,0))</f>
        <v>2100724.7637311518</v>
      </c>
      <c r="DW16" s="1">
        <f>INDEX(Auxiliar_OPEX_Drivers!$B$2:$CH$18,MATCH(Auxiliar_OPEX_S!DW$3,Auxiliar_OPEX_Drivers!$B$2:$B$18,0),MATCH($DG16,Auxiliar_OPEX_Drivers!$B$2:$CH$2,0))</f>
        <v>11137.599031182506</v>
      </c>
      <c r="DX16" s="1">
        <f>INDEX(Auxiliar_OPEX_Drivers!$B$2:$CH$18,MATCH(Auxiliar_OPEX_S!DX$3,Auxiliar_OPEX_Drivers!$B$2:$B$18,0),MATCH($DG16,Auxiliar_OPEX_Drivers!$B$2:$CH$2,0))</f>
        <v>2120940.3888365808</v>
      </c>
      <c r="DY16" s="1">
        <f>INDEX(Auxiliar_OPEX_Drivers!$B$2:$CH$18,MATCH(Auxiliar_OPEX_S!DY$3,Auxiliar_OPEX_Drivers!$B$2:$B$18,0),MATCH($DG16,Auxiliar_OPEX_Drivers!$B$2:$CH$2,0))</f>
        <v>961.03116775061017</v>
      </c>
    </row>
    <row r="17" spans="1:129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107094.37393364047</v>
      </c>
      <c r="E17" s="51">
        <f ca="1">SUMPRODUCT($CM17:$DD17,INDIRECT(ADDRESS(E$2,$DH$2)):INDIRECT(ADDRESS(E$2,$DY$2)))</f>
        <v>107321.27833756071</v>
      </c>
      <c r="F17" s="51">
        <f ca="1">SUMPRODUCT($CM17:$DD17,INDIRECT(ADDRESS(F$2,$DH$2)):INDIRECT(ADDRESS(F$2,$DY$2)))</f>
        <v>107552.89226349417</v>
      </c>
      <c r="G17" s="51">
        <f ca="1">SUMPRODUCT($CM17:$DD17,INDIRECT(ADDRESS(G$2,$DH$2)):INDIRECT(ADDRESS(G$2,$DY$2)))</f>
        <v>107767.8324252164</v>
      </c>
      <c r="H17" s="51">
        <f ca="1">SUMPRODUCT($CM17:$DD17,INDIRECT(ADDRESS(H$2,$DH$2)):INDIRECT(ADDRESS(H$2,$DY$2)))</f>
        <v>108000.36583008996</v>
      </c>
      <c r="I17" s="51">
        <f ca="1">SUMPRODUCT($CM17:$DD17,INDIRECT(ADDRESS(I$2,$DH$2)):INDIRECT(ADDRESS(I$2,$DY$2)))</f>
        <v>108241.26923339322</v>
      </c>
      <c r="J17" s="51">
        <f ca="1">SUMPRODUCT($CM17:$DD17,INDIRECT(ADDRESS(J$2,$DH$2)):INDIRECT(ADDRESS(J$2,$DY$2)))</f>
        <v>108465.58236054817</v>
      </c>
      <c r="K17" s="51">
        <f ca="1">SUMPRODUCT($CM17:$DD17,INDIRECT(ADDRESS(K$2,$DH$2)):INDIRECT(ADDRESS(K$2,$DY$2)))</f>
        <v>109051.61502057035</v>
      </c>
      <c r="L17" s="51">
        <f ca="1">SUMPRODUCT($CM17:$DD17,INDIRECT(ADDRESS(L$2,$DH$2)):INDIRECT(ADDRESS(L$2,$DY$2)))</f>
        <v>109303.60368475816</v>
      </c>
      <c r="M17" s="51">
        <f ca="1">SUMPRODUCT($CM17:$DD17,INDIRECT(ADDRESS(M$2,$DH$2)):INDIRECT(ADDRESS(M$2,$DY$2)))</f>
        <v>109523.11378672565</v>
      </c>
      <c r="N17" s="51">
        <f ca="1">SUMPRODUCT($CM17:$DD17,INDIRECT(ADDRESS(N$2,$DH$2)):INDIRECT(ADDRESS(N$2,$DY$2)))</f>
        <v>109761.80158823906</v>
      </c>
      <c r="O17" s="51">
        <f ca="1">SUMPRODUCT($CM17:$DD17,INDIRECT(ADDRESS(O$2,$DH$2)):INDIRECT(ADDRESS(O$2,$DY$2)))</f>
        <v>110022.92125229345</v>
      </c>
      <c r="P17" s="51">
        <f ca="1">SUMPRODUCT($CM17:$DD17,INDIRECT(ADDRESS(P$2,$DH$2)):INDIRECT(ADDRESS(P$2,$DY$2)))</f>
        <v>110250.44423282266</v>
      </c>
      <c r="Q17" s="51">
        <f ca="1">SUMPRODUCT($CM17:$DD17,INDIRECT(ADDRESS(Q$2,$DH$2)):INDIRECT(ADDRESS(Q$2,$DY$2)))</f>
        <v>110463.85268355143</v>
      </c>
      <c r="R17" s="51">
        <f ca="1">SUMPRODUCT($CM17:$DD17,INDIRECT(ADDRESS(R$2,$DH$2)):INDIRECT(ADDRESS(R$2,$DY$2)))</f>
        <v>110686.30977522387</v>
      </c>
      <c r="S17" s="51">
        <f ca="1">SUMPRODUCT($CM17:$DD17,INDIRECT(ADDRESS(S$2,$DH$2)):INDIRECT(ADDRESS(S$2,$DY$2)))</f>
        <v>110933.337457324</v>
      </c>
      <c r="T17" s="51">
        <f ca="1">SUMPRODUCT($CM17:$DD17,INDIRECT(ADDRESS(T$2,$DH$2)):INDIRECT(ADDRESS(T$2,$DY$2)))</f>
        <v>111173.51816030727</v>
      </c>
      <c r="U17" s="51">
        <f ca="1">SUMPRODUCT($CM17:$DD17,INDIRECT(ADDRESS(U$2,$DH$2)):INDIRECT(ADDRESS(U$2,$DY$2)))</f>
        <v>111393.06261721063</v>
      </c>
      <c r="V17" s="51">
        <f ca="1">SUMPRODUCT($CM17:$DD17,INDIRECT(ADDRESS(V$2,$DH$2)):INDIRECT(ADDRESS(V$2,$DY$2)))</f>
        <v>111593.30723679165</v>
      </c>
      <c r="W17" s="51">
        <f ca="1">SUMPRODUCT($CM17:$DD17,INDIRECT(ADDRESS(W$2,$DH$2)):INDIRECT(ADDRESS(W$2,$DY$2)))</f>
        <v>112114.33916239059</v>
      </c>
      <c r="X17" s="51">
        <f ca="1">SUMPRODUCT($CM17:$DD17,INDIRECT(ADDRESS(X$2,$DH$2)):INDIRECT(ADDRESS(X$2,$DY$2)))</f>
        <v>112341.54895382689</v>
      </c>
      <c r="Y17" s="51">
        <f ca="1">SUMPRODUCT($CM17:$DD17,INDIRECT(ADDRESS(Y$2,$DH$2)):INDIRECT(ADDRESS(Y$2,$DY$2)))</f>
        <v>112578.88437354314</v>
      </c>
      <c r="Z17" s="51">
        <f ca="1">SUMPRODUCT($CM17:$DD17,INDIRECT(ADDRESS(Z$2,$DH$2)):INDIRECT(ADDRESS(Z$2,$DY$2)))</f>
        <v>112834.01075607233</v>
      </c>
      <c r="AA17" s="51">
        <f ca="1">SUMPRODUCT($CM17:$DD17,INDIRECT(ADDRESS(AA$2,$DH$2)):INDIRECT(ADDRESS(AA$2,$DY$2)))</f>
        <v>113081.1909850442</v>
      </c>
      <c r="AB17" s="51">
        <f ca="1">SUMPRODUCT($CM17:$DD17,INDIRECT(ADDRESS(AB$2,$DH$2)):INDIRECT(ADDRESS(AB$2,$DY$2)))</f>
        <v>113266.30076090782</v>
      </c>
      <c r="AC17" s="51">
        <f ca="1">SUMPRODUCT($CM17:$DD17,INDIRECT(ADDRESS(AC$2,$DH$2)):INDIRECT(ADDRESS(AC$2,$DY$2)))</f>
        <v>113461.11249661462</v>
      </c>
      <c r="AD17" s="51">
        <f ca="1">SUMPRODUCT($CM17:$DD17,INDIRECT(ADDRESS(AD$2,$DH$2)):INDIRECT(ADDRESS(AD$2,$DY$2)))</f>
        <v>113630.76931530333</v>
      </c>
      <c r="AE17" s="51">
        <f ca="1">SUMPRODUCT($CM17:$DD17,INDIRECT(ADDRESS(AE$2,$DH$2)):INDIRECT(ADDRESS(AE$2,$DY$2)))</f>
        <v>113785.30059879005</v>
      </c>
      <c r="AF17" s="51">
        <f ca="1">SUMPRODUCT($CM17:$DD17,INDIRECT(ADDRESS(AF$2,$DH$2)):INDIRECT(ADDRESS(AF$2,$DY$2)))</f>
        <v>113951.66785924599</v>
      </c>
      <c r="AG17" s="51">
        <f ca="1">SUMPRODUCT($CM17:$DD17,INDIRECT(ADDRESS(AG$2,$DH$2)):INDIRECT(ADDRESS(AG$2,$DY$2)))</f>
        <v>114139.35489222384</v>
      </c>
      <c r="AH17" s="51">
        <f ca="1">SUMPRODUCT($CM17:$DD17,INDIRECT(ADDRESS(AH$2,$DH$2)):INDIRECT(ADDRESS(AH$2,$DY$2)))</f>
        <v>114335.42909338491</v>
      </c>
      <c r="AI17" s="51">
        <f ca="1">SUMPRODUCT($CM17:$DD17,INDIRECT(ADDRESS(AI$2,$DH$2)):INDIRECT(ADDRESS(AI$2,$DY$2)))</f>
        <v>114848.17678874468</v>
      </c>
      <c r="AJ17" s="51">
        <f ca="1">SUMPRODUCT($CM17:$DD17,INDIRECT(ADDRESS(AJ$2,$DH$2)):INDIRECT(ADDRESS(AJ$2,$DY$2)))</f>
        <v>115028.08521883798</v>
      </c>
      <c r="AK17" s="51">
        <f ca="1">SUMPRODUCT($CM17:$DD17,INDIRECT(ADDRESS(AK$2,$DH$2)):INDIRECT(ADDRESS(AK$2,$DY$2)))</f>
        <v>115258.09695234774</v>
      </c>
      <c r="AL17" s="51">
        <f ca="1">SUMPRODUCT($CM17:$DD17,INDIRECT(ADDRESS(AL$2,$DH$2)):INDIRECT(ADDRESS(AL$2,$DY$2)))</f>
        <v>115489.37946891558</v>
      </c>
      <c r="AM17" s="51">
        <f ca="1">SUMPRODUCT($CM17:$DD17,INDIRECT(ADDRESS(AM$2,$DH$2)):INDIRECT(ADDRESS(AM$2,$DY$2)))</f>
        <v>115708.46246812597</v>
      </c>
      <c r="AN17" s="51">
        <f ca="1">SUMPRODUCT($CM17:$DD17,INDIRECT(ADDRESS(AN$2,$DH$2)):INDIRECT(ADDRESS(AN$2,$DY$2)))</f>
        <v>115903.07018563805</v>
      </c>
      <c r="AO17" s="51">
        <f ca="1">SUMPRODUCT($CM17:$DD17,INDIRECT(ADDRESS(AO$2,$DH$2)):INDIRECT(ADDRESS(AO$2,$DY$2)))</f>
        <v>116112.469817946</v>
      </c>
      <c r="AP17" s="51">
        <f ca="1">SUMPRODUCT($CM17:$DD17,INDIRECT(ADDRESS(AP$2,$DH$2)):INDIRECT(ADDRESS(AP$2,$DY$2)))</f>
        <v>116321.41786478643</v>
      </c>
      <c r="AQ17" s="51">
        <f ca="1">SUMPRODUCT($CM17:$DD17,INDIRECT(ADDRESS(AQ$2,$DH$2)):INDIRECT(ADDRESS(AQ$2,$DY$2)))</f>
        <v>116513.07355325462</v>
      </c>
      <c r="AR17" s="51">
        <f ca="1">SUMPRODUCT($CM17:$DD17,INDIRECT(ADDRESS(AR$2,$DH$2)):INDIRECT(ADDRESS(AR$2,$DY$2)))</f>
        <v>116719.72448180799</v>
      </c>
      <c r="AS17" s="51">
        <f ca="1">SUMPRODUCT($CM17:$DD17,INDIRECT(ADDRESS(AS$2,$DH$2)):INDIRECT(ADDRESS(AS$2,$DY$2)))</f>
        <v>116926.37541036133</v>
      </c>
      <c r="AT17" s="51">
        <f ca="1">SUMPRODUCT($CM17:$DD17,INDIRECT(ADDRESS(AT$2,$DH$2)):INDIRECT(ADDRESS(AT$2,$DY$2)))</f>
        <v>117123.87768778906</v>
      </c>
      <c r="AU17" s="51">
        <f ca="1">SUMPRODUCT($CM17:$DD17,INDIRECT(ADDRESS(AU$2,$DH$2)):INDIRECT(ADDRESS(AU$2,$DY$2)))</f>
        <v>117628.10360427725</v>
      </c>
      <c r="AV17" s="51">
        <f ca="1">SUMPRODUCT($CM17:$DD17,INDIRECT(ADDRESS(AV$2,$DH$2)):INDIRECT(ADDRESS(AV$2,$DY$2)))</f>
        <v>117870.33645845641</v>
      </c>
      <c r="AW17" s="51">
        <f ca="1">SUMPRODUCT($CM17:$DD17,INDIRECT(ADDRESS(AW$2,$DH$2)):INDIRECT(ADDRESS(AW$2,$DY$2)))</f>
        <v>118105.39658430219</v>
      </c>
      <c r="AX17" s="51">
        <f ca="1">SUMPRODUCT($CM17:$DD17,INDIRECT(ADDRESS(AX$2,$DH$2)):INDIRECT(ADDRESS(AX$2,$DY$2)))</f>
        <v>118351.06625569187</v>
      </c>
      <c r="AY17" s="51">
        <f ca="1">SUMPRODUCT($CM17:$DD17,INDIRECT(ADDRESS(AY$2,$DH$2)):INDIRECT(ADDRESS(AY$2,$DY$2)))</f>
        <v>118563.17503769889</v>
      </c>
      <c r="AZ17" s="51">
        <f ca="1">SUMPRODUCT($CM17:$DD17,INDIRECT(ADDRESS(AZ$2,$DH$2)):INDIRECT(ADDRESS(AZ$2,$DY$2)))</f>
        <v>118713.46419606094</v>
      </c>
      <c r="BA17" s="51">
        <f ca="1">SUMPRODUCT($CM17:$DD17,INDIRECT(ADDRESS(BA$2,$DH$2)):INDIRECT(ADDRESS(BA$2,$DY$2)))</f>
        <v>118850.53721061914</v>
      </c>
      <c r="BB17" s="51">
        <f ca="1">SUMPRODUCT($CM17:$DD17,INDIRECT(ADDRESS(BB$2,$DH$2)):INDIRECT(ADDRESS(BB$2,$DY$2)))</f>
        <v>118997.06866347848</v>
      </c>
      <c r="BC17" s="51">
        <f ca="1">SUMPRODUCT($CM17:$DD17,INDIRECT(ADDRESS(BC$2,$DH$2)):INDIRECT(ADDRESS(BC$2,$DY$2)))</f>
        <v>119125.2677999422</v>
      </c>
      <c r="BD17" s="51">
        <f ca="1">SUMPRODUCT($CM17:$DD17,INDIRECT(ADDRESS(BD$2,$DH$2)):INDIRECT(ADDRESS(BD$2,$DY$2)))</f>
        <v>119250.71187873604</v>
      </c>
      <c r="BE17" s="51">
        <f ca="1">SUMPRODUCT($CM17:$DD17,INDIRECT(ADDRESS(BE$2,$DH$2)):INDIRECT(ADDRESS(BE$2,$DY$2)))</f>
        <v>119384.00177213034</v>
      </c>
      <c r="BF17" s="51">
        <f ca="1">SUMPRODUCT($CM17:$DD17,INDIRECT(ADDRESS(BF$2,$DH$2)):INDIRECT(ADDRESS(BF$2,$DY$2)))</f>
        <v>119527.07669507177</v>
      </c>
      <c r="BG17" s="51">
        <f ca="1">SUMPRODUCT($CM17:$DD17,INDIRECT(ADDRESS(BG$2,$DH$2)):INDIRECT(ADDRESS(BG$2,$DY$2)))</f>
        <v>120003.21902360118</v>
      </c>
      <c r="BH17" s="51">
        <f ca="1">SUMPRODUCT($CM17:$DD17,INDIRECT(ADDRESS(BH$2,$DH$2)):INDIRECT(ADDRESS(BH$2,$DY$2)))</f>
        <v>120204.42634112813</v>
      </c>
      <c r="BI17" s="51">
        <f ca="1">SUMPRODUCT($CM17:$DD17,INDIRECT(ADDRESS(BI$2,$DH$2)):INDIRECT(ADDRESS(BI$2,$DY$2)))</f>
        <v>120405.6336586551</v>
      </c>
      <c r="BJ17" s="51">
        <f ca="1">SUMPRODUCT($CM17:$DD17,INDIRECT(ADDRESS(BJ$2,$DH$2)):INDIRECT(ADDRESS(BJ$2,$DY$2)))</f>
        <v>120606.84097618205</v>
      </c>
      <c r="BK17" s="51">
        <f ca="1">SUMPRODUCT($CM17:$DD17,INDIRECT(ADDRESS(BK$2,$DH$2)):INDIRECT(ADDRESS(BK$2,$DY$2)))</f>
        <v>120808.04829370903</v>
      </c>
      <c r="BL17" s="51">
        <f ca="1">SUMPRODUCT($CM17:$DD17,INDIRECT(ADDRESS(BL$2,$DH$2)):INDIRECT(ADDRESS(BL$2,$DY$2)))</f>
        <v>120967.86647178126</v>
      </c>
      <c r="BM17" s="51">
        <f ca="1">SUMPRODUCT($CM17:$DD17,INDIRECT(ADDRESS(BM$2,$DH$2)):INDIRECT(ADDRESS(BM$2,$DY$2)))</f>
        <v>121127.68464985352</v>
      </c>
      <c r="BN17" s="51">
        <f ca="1">SUMPRODUCT($CM17:$DD17,INDIRECT(ADDRESS(BN$2,$DH$2)):INDIRECT(ADDRESS(BN$2,$DY$2)))</f>
        <v>121287.50282792577</v>
      </c>
      <c r="BO17" s="51">
        <f ca="1">SUMPRODUCT($CM17:$DD17,INDIRECT(ADDRESS(BO$2,$DH$2)):INDIRECT(ADDRESS(BO$2,$DY$2)))</f>
        <v>121447.321005998</v>
      </c>
      <c r="BP17" s="51">
        <f ca="1">SUMPRODUCT($CM17:$DD17,INDIRECT(ADDRESS(BP$2,$DH$2)):INDIRECT(ADDRESS(BP$2,$DY$2)))</f>
        <v>121607.13918407026</v>
      </c>
      <c r="BQ17" s="51">
        <f ca="1">SUMPRODUCT($CM17:$DD17,INDIRECT(ADDRESS(BQ$2,$DH$2)):INDIRECT(ADDRESS(BQ$2,$DY$2)))</f>
        <v>121766.95736214251</v>
      </c>
      <c r="BR17" s="51">
        <f ca="1">SUMPRODUCT($CM17:$DD17,INDIRECT(ADDRESS(BR$2,$DH$2)):INDIRECT(ADDRESS(BR$2,$DY$2)))</f>
        <v>121926.77554021476</v>
      </c>
      <c r="BS17" s="51">
        <f ca="1">SUMPRODUCT($CM17:$DD17,INDIRECT(ADDRESS(BS$2,$DH$2)):INDIRECT(ADDRESS(BS$2,$DY$2)))</f>
        <v>122376.76541336713</v>
      </c>
      <c r="BT17" s="51">
        <f ca="1">SUMPRODUCT($CM17:$DD17,INDIRECT(ADDRESS(BT$2,$DH$2)):INDIRECT(ADDRESS(BT$2,$DY$2)))</f>
        <v>122536.58359143938</v>
      </c>
      <c r="BU17" s="51">
        <f ca="1">SUMPRODUCT($CM17:$DD17,INDIRECT(ADDRESS(BU$2,$DH$2)):INDIRECT(ADDRESS(BU$2,$DY$2)))</f>
        <v>122696.40176951163</v>
      </c>
      <c r="BV17" s="51">
        <f ca="1">SUMPRODUCT($CM17:$DD17,INDIRECT(ADDRESS(BV$2,$DH$2)):INDIRECT(ADDRESS(BV$2,$DY$2)))</f>
        <v>122856.21994758387</v>
      </c>
      <c r="BW17" s="51">
        <f ca="1">SUMPRODUCT($CM17:$DD17,INDIRECT(ADDRESS(BW$2,$DH$2)):INDIRECT(ADDRESS(BW$2,$DY$2)))</f>
        <v>123016.03812565612</v>
      </c>
      <c r="BX17" s="51">
        <f ca="1">SUMPRODUCT($CM17:$DD17,INDIRECT(ADDRESS(BX$2,$DH$2)):INDIRECT(ADDRESS(BX$2,$DY$2)))</f>
        <v>123217.24544318308</v>
      </c>
      <c r="BY17" s="51">
        <f ca="1">SUMPRODUCT($CM17:$DD17,INDIRECT(ADDRESS(BY$2,$DH$2)):INDIRECT(ADDRESS(BY$2,$DY$2)))</f>
        <v>123418.45276071005</v>
      </c>
      <c r="BZ17" s="51">
        <f ca="1">SUMPRODUCT($CM17:$DD17,INDIRECT(ADDRESS(BZ$2,$DH$2)):INDIRECT(ADDRESS(BZ$2,$DY$2)))</f>
        <v>123619.66007823701</v>
      </c>
      <c r="CA17" s="51">
        <f ca="1">SUMPRODUCT($CM17:$DD17,INDIRECT(ADDRESS(CA$2,$DH$2)):INDIRECT(ADDRESS(CA$2,$DY$2)))</f>
        <v>123820.86739576397</v>
      </c>
      <c r="CB17" s="51">
        <f ca="1">SUMPRODUCT($CM17:$DD17,INDIRECT(ADDRESS(CB$2,$DH$2)):INDIRECT(ADDRESS(CB$2,$DY$2)))</f>
        <v>124022.07471329093</v>
      </c>
      <c r="CC17" s="51">
        <f ca="1">SUMPRODUCT($CM17:$DD17,INDIRECT(ADDRESS(CC$2,$DH$2)):INDIRECT(ADDRESS(CC$2,$DY$2)))</f>
        <v>124223.28203081789</v>
      </c>
      <c r="CD17" s="51">
        <f ca="1">SUMPRODUCT($CM17:$DD17,INDIRECT(ADDRESS(CD$2,$DH$2)):INDIRECT(ADDRESS(CD$2,$DY$2)))</f>
        <v>124424.48934834485</v>
      </c>
      <c r="CF17" s="51">
        <f t="shared" ca="1" si="4"/>
        <v>1302106.64971653</v>
      </c>
      <c r="CG17" s="51">
        <f t="shared" ca="1" si="3"/>
        <v>1339443.8063941088</v>
      </c>
      <c r="CH17" s="51">
        <f t="shared" ca="1" si="3"/>
        <v>1372902.1359134424</v>
      </c>
      <c r="CI17" s="51">
        <f t="shared" ca="1" si="3"/>
        <v>1406138.0869420101</v>
      </c>
      <c r="CJ17" s="51">
        <f t="shared" ca="1" si="3"/>
        <v>1435876.2965093143</v>
      </c>
      <c r="CK17" s="51">
        <f t="shared" ca="1" si="3"/>
        <v>1463613.2558895443</v>
      </c>
      <c r="CM17" s="1">
        <f>IFERROR(VLOOKUP($A17,Auxiliar_OPEX_CustosUnit!$A$4:$BT$129,COLUMN(Auxiliar_OPEX_CustosUnit!AK$2),0),0)</f>
        <v>0</v>
      </c>
      <c r="CN17" s="1">
        <f>IFERROR(VLOOKUP($A17,Auxiliar_OPEX_CustosUnit!$A$4:$BT$129,COLUMN(Auxiliar_OPEX_CustosUnit!AL$2),0),0)</f>
        <v>0</v>
      </c>
      <c r="CO17" s="1">
        <f>IFERROR(VLOOKUP($A17,Auxiliar_OPEX_CustosUnit!$A$4:$BT$129,COLUMN(Auxiliar_OPEX_CustosUnit!AM$2),0)*(1-DRE_Auxiliar!$A$111),0)</f>
        <v>58288.538426478081</v>
      </c>
      <c r="CP17" s="1">
        <f>IFERROR(VLOOKUP($A17,Auxiliar_OPEX_CustosUnit!$A$4:$BT$129,COLUMN(Auxiliar_OPEX_CustosUnit!AN$2),0),0)</f>
        <v>0</v>
      </c>
      <c r="CQ17" s="1">
        <f>IFERROR(VLOOKUP($A17,Auxiliar_OPEX_CustosUnit!$A$4:$BT$129,COLUMN(Auxiliar_OPEX_CustosUnit!AO$2),0),0)</f>
        <v>0</v>
      </c>
      <c r="CR17" s="1">
        <f>IFERROR(VLOOKUP($A17,Auxiliar_OPEX_CustosUnit!$A$4:$BT$129,COLUMN(Auxiliar_OPEX_CustosUnit!AP$2),0),0)</f>
        <v>0</v>
      </c>
      <c r="CS17" s="1">
        <f>IFERROR(VLOOKUP($A17,Auxiliar_OPEX_CustosUnit!$A$4:$BT$129,COLUMN(Auxiliar_OPEX_CustosUnit!AQ$2),0),0)</f>
        <v>11.385409916823299</v>
      </c>
      <c r="CT17" s="1">
        <f>IFERROR(VLOOKUP($A17,Auxiliar_OPEX_CustosUnit!$A$4:$BT$129,COLUMN(Auxiliar_OPEX_CustosUnit!AR$2),0),0)</f>
        <v>0</v>
      </c>
      <c r="CU17" s="1">
        <f>IFERROR(VLOOKUP($A17,Auxiliar_OPEX_CustosUnit!$A$4:$BT$129,COLUMN(Auxiliar_OPEX_CustosUnit!AS$2),0),0)</f>
        <v>0</v>
      </c>
      <c r="CV17" s="1">
        <f>IFERROR(VLOOKUP($A17,Auxiliar_OPEX_CustosUnit!$A$4:$BT$129,COLUMN(Auxiliar_OPEX_CustosUnit!AT$2),0),0)</f>
        <v>0</v>
      </c>
      <c r="CW17" s="1">
        <f>IFERROR(VLOOKUP($A17,Auxiliar_OPEX_CustosUnit!$A$4:$BT$129,COLUMN(Auxiliar_OPEX_CustosUnit!AU$2),0),0)</f>
        <v>2.54156611613E-3</v>
      </c>
      <c r="CX17" s="1">
        <f>IFERROR(VLOOKUP($A17,Auxiliar_OPEX_CustosUnit!$A$4:$BT$129,COLUMN(Auxiliar_OPEX_CustosUnit!AV$2),0),0)</f>
        <v>0</v>
      </c>
      <c r="CY17" s="1">
        <f>IFERROR(VLOOKUP($A17,Auxiliar_OPEX_CustosUnit!$A$4:$BT$129,COLUMN(Auxiliar_OPEX_CustosUnit!AW$2),0),0)</f>
        <v>0</v>
      </c>
      <c r="CZ17" s="1">
        <f>IFERROR(VLOOKUP($A17,Auxiliar_OPEX_CustosUnit!$A$4:$BT$129,COLUMN(Auxiliar_OPEX_CustosUnit!AX$2),0),0)</f>
        <v>0</v>
      </c>
      <c r="DA17" s="1">
        <f>IFERROR(VLOOKUP($A17,Auxiliar_OPEX_CustosUnit!$A$4:$BT$129,COLUMN(Auxiliar_OPEX_CustosUnit!AY$2),0),0)</f>
        <v>0</v>
      </c>
      <c r="DB17" s="1">
        <f>IFERROR(VLOOKUP($A17,Auxiliar_OPEX_CustosUnit!$A$4:$BT$129,COLUMN(Auxiliar_OPEX_CustosUnit!AZ$2),0),0)</f>
        <v>0</v>
      </c>
      <c r="DC17" s="1">
        <f>IFERROR(VLOOKUP($A17,Auxiliar_OPEX_CustosUnit!$A$4:$BT$129,COLUMN(Auxiliar_OPEX_CustosUnit!BA$2),0),0)</f>
        <v>0</v>
      </c>
      <c r="DD17" s="1">
        <f>IFERROR(VLOOKUP($A17,Auxiliar_OPEX_CustosUnit!$A$4:$BT$129,COLUMN(Auxiliar_OPEX_CustosUnit!BB$2),0),0)</f>
        <v>0</v>
      </c>
      <c r="DG17" s="60">
        <v>43647</v>
      </c>
      <c r="DH17" s="1">
        <v>1</v>
      </c>
      <c r="DI17" s="1">
        <f>INDEX(Auxiliar_OPEX_Drivers!$B$2:$CH$18,MATCH(Auxiliar_OPEX_S!DI$3,Auxiliar_OPEX_Drivers!$B$2:$B$18,0),MATCH($DG17,Auxiliar_OPEX_Drivers!$B$2:$CH$2,0))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INDEX(Auxiliar_OPEX_Drivers!$B$2:$CH$18,MATCH(Auxiliar_OPEX_S!DK$3,Auxiliar_OPEX_Drivers!$B$2:$B$18,0),MATCH($DG17,Auxiliar_OPEX_Drivers!$B$2:$CH$2,0))</f>
        <v>14.197864859951647</v>
      </c>
      <c r="DL17" s="1">
        <f>INDEX(Auxiliar_OPEX_Drivers!$B$2:$CH$18,MATCH(Auxiliar_OPEX_S!DL$3,Auxiliar_OPEX_Drivers!$B$2:$B$18,0),MATCH($DG17,Auxiliar_OPEX_Drivers!$B$2:$CH$2,0))</f>
        <v>61.664040607223974</v>
      </c>
      <c r="DM17" s="1">
        <f>INDEX(Auxiliar_OPEX_Drivers!$B$2:$CH$18,MATCH(Auxiliar_OPEX_S!DM$3,Auxiliar_OPEX_Drivers!$B$2:$B$18,0),MATCH($DG17,Auxiliar_OPEX_Drivers!$B$2:$CH$2,0))</f>
        <v>13</v>
      </c>
      <c r="DN17" s="1">
        <f>INDEX(Auxiliar_OPEX_Drivers!$B$2:$CH$18,MATCH(Auxiliar_OPEX_S!DN$3,Auxiliar_OPEX_Drivers!$B$2:$B$18,0),MATCH($DG17,Auxiliar_OPEX_Drivers!$B$2:$CH$2,0))</f>
        <v>629.88820478653656</v>
      </c>
      <c r="DO17" s="1">
        <f>INDEX(Auxiliar_OPEX_Drivers!$B$2:$CH$18,MATCH(Auxiliar_OPEX_S!DO$3,Auxiliar_OPEX_Drivers!$B$2:$B$18,0),MATCH($DG17,Auxiliar_OPEX_Drivers!$B$2:$CH$2,0))</f>
        <v>12</v>
      </c>
      <c r="DP17" s="1">
        <f>INDEX(Auxiliar_OPEX_Drivers!$B$2:$CH$18,MATCH(Auxiliar_OPEX_S!DP$3,Auxiliar_OPEX_Drivers!$B$2:$B$18,0),MATCH($DG17,Auxiliar_OPEX_Drivers!$B$2:$CH$2,0))</f>
        <v>193.23159128191017</v>
      </c>
      <c r="DQ17" s="1">
        <f>INDEX(Auxiliar_OPEX_Drivers!$B$2:$CH$18,MATCH(Auxiliar_OPEX_S!DQ$3,Auxiliar_OPEX_Drivers!$B$2:$B$18,0),MATCH($DG17,Auxiliar_OPEX_Drivers!$B$2:$CH$2,0))</f>
        <v>37.049466214987916</v>
      </c>
      <c r="DR17" s="1">
        <f>INDEX(Auxiliar_OPEX_Drivers!$B$2:$CH$18,MATCH(Auxiliar_OPEX_S!DR$3,Auxiliar_OPEX_Drivers!$B$2:$B$18,0),MATCH($DG17,Auxiliar_OPEX_Drivers!$B$2:$CH$2,0))</f>
        <v>17707105.299441587</v>
      </c>
      <c r="DS17" s="1">
        <f>INDEX(Auxiliar_OPEX_Drivers!$B$2:$CH$18,MATCH(Auxiliar_OPEX_S!DS$3,Auxiliar_OPEX_Drivers!$B$2:$B$18,0),MATCH($DG17,Auxiliar_OPEX_Drivers!$B$2:$CH$2,0))</f>
        <v>83967.302433877107</v>
      </c>
      <c r="DT17" s="1">
        <f>INDEX(Auxiliar_OPEX_Drivers!$B$2:$CH$18,MATCH(Auxiliar_OPEX_S!DT$3,Auxiliar_OPEX_Drivers!$B$2:$B$18,0),MATCH($DG17,Auxiliar_OPEX_Drivers!$B$2:$CH$2,0))</f>
        <v>11118.543814515499</v>
      </c>
      <c r="DU17" s="1">
        <f>INDEX(Auxiliar_OPEX_Drivers!$B$2:$CH$18,MATCH(Auxiliar_OPEX_S!DU$3,Auxiliar_OPEX_Drivers!$B$2:$B$18,0),MATCH($DG17,Auxiliar_OPEX_Drivers!$B$2:$CH$2,0))</f>
        <v>3443.1208145157839</v>
      </c>
      <c r="DV17" s="1">
        <f>INDEX(Auxiliar_OPEX_Drivers!$B$2:$CH$18,MATCH(Auxiliar_OPEX_S!DV$3,Auxiliar_OPEX_Drivers!$B$2:$B$18,0),MATCH($DG17,Auxiliar_OPEX_Drivers!$B$2:$CH$2,0))</f>
        <v>2110256.2392123342</v>
      </c>
      <c r="DW17" s="1">
        <f>INDEX(Auxiliar_OPEX_Drivers!$B$2:$CH$18,MATCH(Auxiliar_OPEX_S!DW$3,Auxiliar_OPEX_Drivers!$B$2:$B$18,0),MATCH($DG17,Auxiliar_OPEX_Drivers!$B$2:$CH$2,0))</f>
        <v>10927.475481182169</v>
      </c>
      <c r="DX17" s="1">
        <f>INDEX(Auxiliar_OPEX_Drivers!$B$2:$CH$18,MATCH(Auxiliar_OPEX_S!DX$3,Auxiliar_OPEX_Drivers!$B$2:$B$18,0),MATCH($DG17,Auxiliar_OPEX_Drivers!$B$2:$CH$2,0))</f>
        <v>2130582.9326510965</v>
      </c>
      <c r="DY17" s="1">
        <f>INDEX(Auxiliar_OPEX_Drivers!$B$2:$CH$18,MATCH(Auxiliar_OPEX_S!DY$3,Auxiliar_OPEX_Drivers!$B$2:$B$18,0),MATCH($DG17,Auxiliar_OPEX_Drivers!$B$2:$CH$2,0))</f>
        <v>961.03116775061017</v>
      </c>
    </row>
    <row r="18" spans="1:129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102050.80070502343</v>
      </c>
      <c r="E18" s="51">
        <f ca="1">SUMPRODUCT($CM18:$DD18,INDIRECT(ADDRESS(E$2,$DH$2)):INDIRECT(ADDRESS(E$2,$DY$2)))</f>
        <v>102302.77286739439</v>
      </c>
      <c r="F18" s="51">
        <f ca="1">SUMPRODUCT($CM18:$DD18,INDIRECT(ADDRESS(F$2,$DH$2)):INDIRECT(ADDRESS(F$2,$DY$2)))</f>
        <v>102558.67994702364</v>
      </c>
      <c r="G18" s="51">
        <f ca="1">SUMPRODUCT($CM18:$DD18,INDIRECT(ADDRESS(G$2,$DH$2)):INDIRECT(ADDRESS(G$2,$DY$2)))</f>
        <v>102821.15248254186</v>
      </c>
      <c r="H18" s="51">
        <f ca="1">SUMPRODUCT($CM18:$DD18,INDIRECT(ADDRESS(H$2,$DH$2)):INDIRECT(ADDRESS(H$2,$DY$2)))</f>
        <v>103093.11190573803</v>
      </c>
      <c r="I18" s="51">
        <f ca="1">SUMPRODUCT($CM18:$DD18,INDIRECT(ADDRESS(I$2,$DH$2)):INDIRECT(ADDRESS(I$2,$DY$2)))</f>
        <v>103294.12395384052</v>
      </c>
      <c r="J18" s="51">
        <f ca="1">SUMPRODUCT($CM18:$DD18,INDIRECT(ADDRESS(J$2,$DH$2)):INDIRECT(ADDRESS(J$2,$DY$2)))</f>
        <v>103377.7747635048</v>
      </c>
      <c r="K18" s="51">
        <f ca="1">SUMPRODUCT($CM18:$DD18,INDIRECT(ADDRESS(K$2,$DH$2)):INDIRECT(ADDRESS(K$2,$DY$2)))</f>
        <v>104950.16118926764</v>
      </c>
      <c r="L18" s="51">
        <f ca="1">SUMPRODUCT($CM18:$DD18,INDIRECT(ADDRESS(L$2,$DH$2)):INDIRECT(ADDRESS(L$2,$DY$2)))</f>
        <v>105173.74507348277</v>
      </c>
      <c r="M18" s="51">
        <f ca="1">SUMPRODUCT($CM18:$DD18,INDIRECT(ADDRESS(M$2,$DH$2)):INDIRECT(ADDRESS(M$2,$DY$2)))</f>
        <v>105484.80204379791</v>
      </c>
      <c r="N18" s="51">
        <f ca="1">SUMPRODUCT($CM18:$DD18,INDIRECT(ADDRESS(N$2,$DH$2)):INDIRECT(ADDRESS(N$2,$DY$2)))</f>
        <v>105806.66561136351</v>
      </c>
      <c r="O18" s="51">
        <f ca="1">SUMPRODUCT($CM18:$DD18,INDIRECT(ADDRESS(O$2,$DH$2)):INDIRECT(ADDRESS(O$2,$DY$2)))</f>
        <v>106112.90915673671</v>
      </c>
      <c r="P18" s="51">
        <f ca="1">SUMPRODUCT($CM18:$DD18,INDIRECT(ADDRESS(P$2,$DH$2)):INDIRECT(ADDRESS(P$2,$DY$2)))</f>
        <v>106400.91058460072</v>
      </c>
      <c r="Q18" s="51">
        <f ca="1">SUMPRODUCT($CM18:$DD18,INDIRECT(ADDRESS(Q$2,$DH$2)):INDIRECT(ADDRESS(Q$2,$DY$2)))</f>
        <v>106689.40017472391</v>
      </c>
      <c r="R18" s="51">
        <f ca="1">SUMPRODUCT($CM18:$DD18,INDIRECT(ADDRESS(R$2,$DH$2)):INDIRECT(ADDRESS(R$2,$DY$2)))</f>
        <v>106969.98382470761</v>
      </c>
      <c r="S18" s="51">
        <f ca="1">SUMPRODUCT($CM18:$DD18,INDIRECT(ADDRESS(S$2,$DH$2)):INDIRECT(ADDRESS(S$2,$DY$2)))</f>
        <v>107249.27743768124</v>
      </c>
      <c r="T18" s="51">
        <f ca="1">SUMPRODUCT($CM18:$DD18,INDIRECT(ADDRESS(T$2,$DH$2)):INDIRECT(ADDRESS(T$2,$DY$2)))</f>
        <v>107522.68277525136</v>
      </c>
      <c r="U18" s="51">
        <f ca="1">SUMPRODUCT($CM18:$DD18,INDIRECT(ADDRESS(U$2,$DH$2)):INDIRECT(ADDRESS(U$2,$DY$2)))</f>
        <v>107678.78132505533</v>
      </c>
      <c r="V18" s="51">
        <f ca="1">SUMPRODUCT($CM18:$DD18,INDIRECT(ADDRESS(V$2,$DH$2)):INDIRECT(ADDRESS(V$2,$DY$2)))</f>
        <v>107730.23853998556</v>
      </c>
      <c r="W18" s="51">
        <f ca="1">SUMPRODUCT($CM18:$DD18,INDIRECT(ADDRESS(W$2,$DH$2)):INDIRECT(ADDRESS(W$2,$DY$2)))</f>
        <v>109168.84556033553</v>
      </c>
      <c r="X18" s="51">
        <f ca="1">SUMPRODUCT($CM18:$DD18,INDIRECT(ADDRESS(X$2,$DH$2)):INDIRECT(ADDRESS(X$2,$DY$2)))</f>
        <v>109407.40157638845</v>
      </c>
      <c r="Y18" s="51">
        <f ca="1">SUMPRODUCT($CM18:$DD18,INDIRECT(ADDRESS(Y$2,$DH$2)):INDIRECT(ADDRESS(Y$2,$DY$2)))</f>
        <v>109754.20244036705</v>
      </c>
      <c r="Z18" s="51">
        <f ca="1">SUMPRODUCT($CM18:$DD18,INDIRECT(ADDRESS(Z$2,$DH$2)):INDIRECT(ADDRESS(Z$2,$DY$2)))</f>
        <v>110116.57843448414</v>
      </c>
      <c r="AA18" s="51">
        <f ca="1">SUMPRODUCT($CM18:$DD18,INDIRECT(ADDRESS(AA$2,$DH$2)):INDIRECT(ADDRESS(AA$2,$DY$2)))</f>
        <v>110458.55954229939</v>
      </c>
      <c r="AB18" s="51">
        <f ca="1">SUMPRODUCT($CM18:$DD18,INDIRECT(ADDRESS(AB$2,$DH$2)):INDIRECT(ADDRESS(AB$2,$DY$2)))</f>
        <v>110804.95789765861</v>
      </c>
      <c r="AC18" s="51">
        <f ca="1">SUMPRODUCT($CM18:$DD18,INDIRECT(ADDRESS(AC$2,$DH$2)):INDIRECT(ADDRESS(AC$2,$DY$2)))</f>
        <v>111161.83856724951</v>
      </c>
      <c r="AD18" s="51">
        <f ca="1">SUMPRODUCT($CM18:$DD18,INDIRECT(ADDRESS(AD$2,$DH$2)):INDIRECT(ADDRESS(AD$2,$DY$2)))</f>
        <v>111509.66613506319</v>
      </c>
      <c r="AE18" s="51">
        <f ca="1">SUMPRODUCT($CM18:$DD18,INDIRECT(ADDRESS(AE$2,$DH$2)):INDIRECT(ADDRESS(AE$2,$DY$2)))</f>
        <v>111861.16023407853</v>
      </c>
      <c r="AF18" s="51">
        <f ca="1">SUMPRODUCT($CM18:$DD18,INDIRECT(ADDRESS(AF$2,$DH$2)):INDIRECT(ADDRESS(AF$2,$DY$2)))</f>
        <v>112206.32839322134</v>
      </c>
      <c r="AG18" s="51">
        <f ca="1">SUMPRODUCT($CM18:$DD18,INDIRECT(ADDRESS(AG$2,$DH$2)):INDIRECT(ADDRESS(AG$2,$DY$2)))</f>
        <v>112396.75653981182</v>
      </c>
      <c r="AH18" s="51">
        <f ca="1">SUMPRODUCT($CM18:$DD18,INDIRECT(ADDRESS(AH$2,$DH$2)):INDIRECT(ADDRESS(AH$2,$DY$2)))</f>
        <v>112462.27361761522</v>
      </c>
      <c r="AI18" s="51">
        <f ca="1">SUMPRODUCT($CM18:$DD18,INDIRECT(ADDRESS(AI$2,$DH$2)):INDIRECT(ADDRESS(AI$2,$DY$2)))</f>
        <v>114040.49249972371</v>
      </c>
      <c r="AJ18" s="51">
        <f ca="1">SUMPRODUCT($CM18:$DD18,INDIRECT(ADDRESS(AJ$2,$DH$2)):INDIRECT(ADDRESS(AJ$2,$DY$2)))</f>
        <v>114322.720162376</v>
      </c>
      <c r="AK18" s="51">
        <f ca="1">SUMPRODUCT($CM18:$DD18,INDIRECT(ADDRESS(AK$2,$DH$2)):INDIRECT(ADDRESS(AK$2,$DY$2)))</f>
        <v>114667.03828461276</v>
      </c>
      <c r="AL18" s="51">
        <f ca="1">SUMPRODUCT($CM18:$DD18,INDIRECT(ADDRESS(AL$2,$DH$2)):INDIRECT(ADDRESS(AL$2,$DY$2)))</f>
        <v>115015.69074271288</v>
      </c>
      <c r="AM18" s="51">
        <f ca="1">SUMPRODUCT($CM18:$DD18,INDIRECT(ADDRESS(AM$2,$DH$2)):INDIRECT(ADDRESS(AM$2,$DY$2)))</f>
        <v>115344.76916586503</v>
      </c>
      <c r="AN18" s="51">
        <f ca="1">SUMPRODUCT($CM18:$DD18,INDIRECT(ADDRESS(AN$2,$DH$2)):INDIRECT(ADDRESS(AN$2,$DY$2)))</f>
        <v>115689.43533034666</v>
      </c>
      <c r="AO18" s="51">
        <f ca="1">SUMPRODUCT($CM18:$DD18,INDIRECT(ADDRESS(AO$2,$DH$2)):INDIRECT(ADDRESS(AO$2,$DY$2)))</f>
        <v>116038.37881039301</v>
      </c>
      <c r="AP18" s="51">
        <f ca="1">SUMPRODUCT($CM18:$DD18,INDIRECT(ADDRESS(AP$2,$DH$2)):INDIRECT(ADDRESS(AP$2,$DY$2)))</f>
        <v>116374.33384053656</v>
      </c>
      <c r="AQ18" s="51">
        <f ca="1">SUMPRODUCT($CM18:$DD18,INDIRECT(ADDRESS(AQ$2,$DH$2)):INDIRECT(ADDRESS(AQ$2,$DY$2)))</f>
        <v>116701.58300198239</v>
      </c>
      <c r="AR18" s="51">
        <f ca="1">SUMPRODUCT($CM18:$DD18,INDIRECT(ADDRESS(AR$2,$DH$2)):INDIRECT(ADDRESS(AR$2,$DY$2)))</f>
        <v>117037.47866951048</v>
      </c>
      <c r="AS18" s="51">
        <f ca="1">SUMPRODUCT($CM18:$DD18,INDIRECT(ADDRESS(AS$2,$DH$2)):INDIRECT(ADDRESS(AS$2,$DY$2)))</f>
        <v>117258.39483996632</v>
      </c>
      <c r="AT18" s="51">
        <f ca="1">SUMPRODUCT($CM18:$DD18,INDIRECT(ADDRESS(AT$2,$DH$2)):INDIRECT(ADDRESS(AT$2,$DY$2)))</f>
        <v>117374.74861280958</v>
      </c>
      <c r="AU18" s="51">
        <f ca="1">SUMPRODUCT($CM18:$DD18,INDIRECT(ADDRESS(AU$2,$DH$2)):INDIRECT(ADDRESS(AU$2,$DY$2)))</f>
        <v>118790.06615989262</v>
      </c>
      <c r="AV18" s="51">
        <f ca="1">SUMPRODUCT($CM18:$DD18,INDIRECT(ADDRESS(AV$2,$DH$2)):INDIRECT(ADDRESS(AV$2,$DY$2)))</f>
        <v>119094.05251425321</v>
      </c>
      <c r="AW18" s="51">
        <f ca="1">SUMPRODUCT($CM18:$DD18,INDIRECT(ADDRESS(AW$2,$DH$2)):INDIRECT(ADDRESS(AW$2,$DY$2)))</f>
        <v>119483.50096334761</v>
      </c>
      <c r="AX18" s="51">
        <f ca="1">SUMPRODUCT($CM18:$DD18,INDIRECT(ADDRESS(AX$2,$DH$2)):INDIRECT(ADDRESS(AX$2,$DY$2)))</f>
        <v>119871.22739062234</v>
      </c>
      <c r="AY18" s="51">
        <f ca="1">SUMPRODUCT($CM18:$DD18,INDIRECT(ADDRESS(AY$2,$DH$2)):INDIRECT(ADDRESS(AY$2,$DY$2)))</f>
        <v>120209.37588970343</v>
      </c>
      <c r="AZ18" s="51">
        <f ca="1">SUMPRODUCT($CM18:$DD18,INDIRECT(ADDRESS(AZ$2,$DH$2)):INDIRECT(ADDRESS(AZ$2,$DY$2)))</f>
        <v>120557.62111441547</v>
      </c>
      <c r="BA18" s="51">
        <f ca="1">SUMPRODUCT($CM18:$DD18,INDIRECT(ADDRESS(BA$2,$DH$2)):INDIRECT(ADDRESS(BA$2,$DY$2)))</f>
        <v>120894.58750842654</v>
      </c>
      <c r="BB18" s="51">
        <f ca="1">SUMPRODUCT($CM18:$DD18,INDIRECT(ADDRESS(BB$2,$DH$2)):INDIRECT(ADDRESS(BB$2,$DY$2)))</f>
        <v>121247.81879233869</v>
      </c>
      <c r="BC18" s="51">
        <f ca="1">SUMPRODUCT($CM18:$DD18,INDIRECT(ADDRESS(BC$2,$DH$2)):INDIRECT(ADDRESS(BC$2,$DY$2)))</f>
        <v>121587.64276859225</v>
      </c>
      <c r="BD18" s="51">
        <f ca="1">SUMPRODUCT($CM18:$DD18,INDIRECT(ADDRESS(BD$2,$DH$2)):INDIRECT(ADDRESS(BD$2,$DY$2)))</f>
        <v>121917.531265353</v>
      </c>
      <c r="BE18" s="51">
        <f ca="1">SUMPRODUCT($CM18:$DD18,INDIRECT(ADDRESS(BE$2,$DH$2)):INDIRECT(ADDRESS(BE$2,$DY$2)))</f>
        <v>122094.21138800165</v>
      </c>
      <c r="BF18" s="51">
        <f ca="1">SUMPRODUCT($CM18:$DD18,INDIRECT(ADDRESS(BF$2,$DH$2)):INDIRECT(ADDRESS(BF$2,$DY$2)))</f>
        <v>122153.42681609187</v>
      </c>
      <c r="BG18" s="51">
        <f ca="1">SUMPRODUCT($CM18:$DD18,INDIRECT(ADDRESS(BG$2,$DH$2)):INDIRECT(ADDRESS(BG$2,$DY$2)))</f>
        <v>123598.14507668131</v>
      </c>
      <c r="BH18" s="51">
        <f ca="1">SUMPRODUCT($CM18:$DD18,INDIRECT(ADDRESS(BH$2,$DH$2)):INDIRECT(ADDRESS(BH$2,$DY$2)))</f>
        <v>123932.78482316574</v>
      </c>
      <c r="BI18" s="51">
        <f ca="1">SUMPRODUCT($CM18:$DD18,INDIRECT(ADDRESS(BI$2,$DH$2)):INDIRECT(ADDRESS(BI$2,$DY$2)))</f>
        <v>124278.22161689535</v>
      </c>
      <c r="BJ18" s="51">
        <f ca="1">SUMPRODUCT($CM18:$DD18,INDIRECT(ADDRESS(BJ$2,$DH$2)):INDIRECT(ADDRESS(BJ$2,$DY$2)))</f>
        <v>124624.71718236554</v>
      </c>
      <c r="BK18" s="51">
        <f ca="1">SUMPRODUCT($CM18:$DD18,INDIRECT(ADDRESS(BK$2,$DH$2)):INDIRECT(ADDRESS(BK$2,$DY$2)))</f>
        <v>124937.49791648655</v>
      </c>
      <c r="BL18" s="51">
        <f ca="1">SUMPRODUCT($CM18:$DD18,INDIRECT(ADDRESS(BL$2,$DH$2)):INDIRECT(ADDRESS(BL$2,$DY$2)))</f>
        <v>125248.86324861157</v>
      </c>
      <c r="BM18" s="51">
        <f ca="1">SUMPRODUCT($CM18:$DD18,INDIRECT(ADDRESS(BM$2,$DH$2)):INDIRECT(ADDRESS(BM$2,$DY$2)))</f>
        <v>125517.41787920677</v>
      </c>
      <c r="BN18" s="51">
        <f ca="1">SUMPRODUCT($CM18:$DD18,INDIRECT(ADDRESS(BN$2,$DH$2)):INDIRECT(ADDRESS(BN$2,$DY$2)))</f>
        <v>125780.56961171675</v>
      </c>
      <c r="BO18" s="51">
        <f ca="1">SUMPRODUCT($CM18:$DD18,INDIRECT(ADDRESS(BO$2,$DH$2)):INDIRECT(ADDRESS(BO$2,$DY$2)))</f>
        <v>126053.22301992087</v>
      </c>
      <c r="BP18" s="51">
        <f ca="1">SUMPRODUCT($CM18:$DD18,INDIRECT(ADDRESS(BP$2,$DH$2)):INDIRECT(ADDRESS(BP$2,$DY$2)))</f>
        <v>126309.3016283623</v>
      </c>
      <c r="BQ18" s="51">
        <f ca="1">SUMPRODUCT($CM18:$DD18,INDIRECT(ADDRESS(BQ$2,$DH$2)):INDIRECT(ADDRESS(BQ$2,$DY$2)))</f>
        <v>126498.82814922321</v>
      </c>
      <c r="BR18" s="51">
        <f ca="1">SUMPRODUCT($CM18:$DD18,INDIRECT(ADDRESS(BR$2,$DH$2)):INDIRECT(ADDRESS(BR$2,$DY$2)))</f>
        <v>126614.23949470671</v>
      </c>
      <c r="BS18" s="51">
        <f ca="1">SUMPRODUCT($CM18:$DD18,INDIRECT(ADDRESS(BS$2,$DH$2)):INDIRECT(ADDRESS(BS$2,$DY$2)))</f>
        <v>128071.68266558202</v>
      </c>
      <c r="BT18" s="51">
        <f ca="1">SUMPRODUCT($CM18:$DD18,INDIRECT(ADDRESS(BT$2,$DH$2)):INDIRECT(ADDRESS(BT$2,$DY$2)))</f>
        <v>128347.64474772534</v>
      </c>
      <c r="BU18" s="51">
        <f ca="1">SUMPRODUCT($CM18:$DD18,INDIRECT(ADDRESS(BU$2,$DH$2)):INDIRECT(ADDRESS(BU$2,$DY$2)))</f>
        <v>128640.39161142334</v>
      </c>
      <c r="BV18" s="51">
        <f ca="1">SUMPRODUCT($CM18:$DD18,INDIRECT(ADDRESS(BV$2,$DH$2)):INDIRECT(ADDRESS(BV$2,$DY$2)))</f>
        <v>128934.52634938428</v>
      </c>
      <c r="BW18" s="51">
        <f ca="1">SUMPRODUCT($CM18:$DD18,INDIRECT(ADDRESS(BW$2,$DH$2)):INDIRECT(ADDRESS(BW$2,$DY$2)))</f>
        <v>129214.80958090897</v>
      </c>
      <c r="BX18" s="51">
        <f ca="1">SUMPRODUCT($CM18:$DD18,INDIRECT(ADDRESS(BX$2,$DH$2)):INDIRECT(ADDRESS(BX$2,$DY$2)))</f>
        <v>129567.08455794916</v>
      </c>
      <c r="BY18" s="51">
        <f ca="1">SUMPRODUCT($CM18:$DD18,INDIRECT(ADDRESS(BY$2,$DH$2)):INDIRECT(ADDRESS(BY$2,$DY$2)))</f>
        <v>129896.11297426114</v>
      </c>
      <c r="BZ18" s="51">
        <f ca="1">SUMPRODUCT($CM18:$DD18,INDIRECT(ADDRESS(BZ$2,$DH$2)):INDIRECT(ADDRESS(BZ$2,$DY$2)))</f>
        <v>130219.70840237098</v>
      </c>
      <c r="CA18" s="51">
        <f ca="1">SUMPRODUCT($CM18:$DD18,INDIRECT(ADDRESS(CA$2,$DH$2)):INDIRECT(ADDRESS(CA$2,$DY$2)))</f>
        <v>130553.13478040311</v>
      </c>
      <c r="CB18" s="51">
        <f ca="1">SUMPRODUCT($CM18:$DD18,INDIRECT(ADDRESS(CB$2,$DH$2)):INDIRECT(ADDRESS(CB$2,$DY$2)))</f>
        <v>130869.98635867261</v>
      </c>
      <c r="CC18" s="51">
        <f ca="1">SUMPRODUCT($CM18:$DD18,INDIRECT(ADDRESS(CC$2,$DH$2)):INDIRECT(ADDRESS(CC$2,$DY$2)))</f>
        <v>131106.97713755086</v>
      </c>
      <c r="CD18" s="51">
        <f ca="1">SUMPRODUCT($CM18:$DD18,INDIRECT(ADDRESS(CD$2,$DH$2)):INDIRECT(ADDRESS(CD$2,$DY$2)))</f>
        <v>131263.98691210285</v>
      </c>
      <c r="CF18" s="51">
        <f t="shared" ca="1" si="4"/>
        <v>1247026.6996997152</v>
      </c>
      <c r="CG18" s="51">
        <f t="shared" ca="1" si="3"/>
        <v>1299146.8622158803</v>
      </c>
      <c r="CH18" s="51">
        <f t="shared" ca="1" si="3"/>
        <v>1355793.6922399886</v>
      </c>
      <c r="CI18" s="51">
        <f t="shared" ca="1" si="3"/>
        <v>1413922.5760233642</v>
      </c>
      <c r="CJ18" s="51">
        <f t="shared" ca="1" si="3"/>
        <v>1471824.2062688139</v>
      </c>
      <c r="CK18" s="51">
        <f t="shared" ca="1" si="3"/>
        <v>1525231.4979867721</v>
      </c>
      <c r="CM18" s="1">
        <f>IFERROR(VLOOKUP($A18,Auxiliar_OPEX_CustosUnit!$A$4:$BT$129,COLUMN(Auxiliar_OPEX_CustosUnit!AK$2),0),0)</f>
        <v>0</v>
      </c>
      <c r="CN18" s="1">
        <f>IFERROR(VLOOKUP($A18,Auxiliar_OPEX_CustosUnit!$A$4:$BT$129,COLUMN(Auxiliar_OPEX_CustosUnit!AL$2),0),0)</f>
        <v>0</v>
      </c>
      <c r="CO18" s="1">
        <f>IFERROR(VLOOKUP($A18,Auxiliar_OPEX_CustosUnit!$A$4:$BT$129,COLUMN(Auxiliar_OPEX_CustosUnit!AM$2),0)*(1-DRE_Auxiliar!$A$111),0)</f>
        <v>10559.296188587745</v>
      </c>
      <c r="CP18" s="1">
        <f>IFERROR(VLOOKUP($A18,Auxiliar_OPEX_CustosUnit!$A$4:$BT$129,COLUMN(Auxiliar_OPEX_CustosUnit!AN$2),0),0)</f>
        <v>0</v>
      </c>
      <c r="CQ18" s="1">
        <f>IFERROR(VLOOKUP($A18,Auxiliar_OPEX_CustosUnit!$A$4:$BT$129,COLUMN(Auxiliar_OPEX_CustosUnit!AO$2),0),0)</f>
        <v>0</v>
      </c>
      <c r="CR18" s="1">
        <f>IFERROR(VLOOKUP($A18,Auxiliar_OPEX_CustosUnit!$A$4:$BT$129,COLUMN(Auxiliar_OPEX_CustosUnit!AP$2),0),0)</f>
        <v>0</v>
      </c>
      <c r="CS18" s="1">
        <f>IFERROR(VLOOKUP($A18,Auxiliar_OPEX_CustosUnit!$A$4:$BT$129,COLUMN(Auxiliar_OPEX_CustosUnit!AQ$2),0),0)</f>
        <v>51.416184058292799</v>
      </c>
      <c r="CT18" s="1">
        <f>IFERROR(VLOOKUP($A18,Auxiliar_OPEX_CustosUnit!$A$4:$BT$129,COLUMN(Auxiliar_OPEX_CustosUnit!AR$2),0),0)</f>
        <v>0</v>
      </c>
      <c r="CU18" s="1">
        <f>IFERROR(VLOOKUP($A18,Auxiliar_OPEX_CustosUnit!$A$4:$BT$129,COLUMN(Auxiliar_OPEX_CustosUnit!AS$2),0),0)</f>
        <v>0</v>
      </c>
      <c r="CV18" s="1">
        <f>IFERROR(VLOOKUP($A18,Auxiliar_OPEX_CustosUnit!$A$4:$BT$129,COLUMN(Auxiliar_OPEX_CustosUnit!AT$2),0),0)</f>
        <v>0</v>
      </c>
      <c r="CW18" s="1">
        <f>IFERROR(VLOOKUP($A18,Auxiliar_OPEX_CustosUnit!$A$4:$BT$129,COLUMN(Auxiliar_OPEX_CustosUnit!AU$2),0),0)</f>
        <v>0</v>
      </c>
      <c r="CX18" s="1">
        <f>IFERROR(VLOOKUP($A18,Auxiliar_OPEX_CustosUnit!$A$4:$BT$129,COLUMN(Auxiliar_OPEX_CustosUnit!AV$2),0),0)</f>
        <v>0</v>
      </c>
      <c r="CY18" s="1">
        <f>IFERROR(VLOOKUP($A18,Auxiliar_OPEX_CustosUnit!$A$4:$BT$129,COLUMN(Auxiliar_OPEX_CustosUnit!AW$2),0),0)</f>
        <v>0</v>
      </c>
      <c r="CZ18" s="1">
        <f>IFERROR(VLOOKUP($A18,Auxiliar_OPEX_CustosUnit!$A$4:$BT$129,COLUMN(Auxiliar_OPEX_CustosUnit!AX$2),0),0)</f>
        <v>0</v>
      </c>
      <c r="DA18" s="1">
        <f>IFERROR(VLOOKUP($A18,Auxiliar_OPEX_CustosUnit!$A$4:$BT$129,COLUMN(Auxiliar_OPEX_CustosUnit!AY$2),0),0)</f>
        <v>0</v>
      </c>
      <c r="DB18" s="1">
        <f>IFERROR(VLOOKUP($A18,Auxiliar_OPEX_CustosUnit!$A$4:$BT$129,COLUMN(Auxiliar_OPEX_CustosUnit!AZ$2),0),0)</f>
        <v>0</v>
      </c>
      <c r="DC18" s="1">
        <f>IFERROR(VLOOKUP($A18,Auxiliar_OPEX_CustosUnit!$A$4:$BT$129,COLUMN(Auxiliar_OPEX_CustosUnit!BA$2),0),0)</f>
        <v>2.9918411123930001E-2</v>
      </c>
      <c r="DD18" s="1">
        <f>IFERROR(VLOOKUP($A18,Auxiliar_OPEX_CustosUnit!$A$4:$BT$129,COLUMN(Auxiliar_OPEX_CustosUnit!BB$2),0),0)</f>
        <v>0</v>
      </c>
      <c r="DG18" s="60">
        <v>43678</v>
      </c>
      <c r="DH18" s="1">
        <v>1</v>
      </c>
      <c r="DI18" s="1">
        <f>INDEX(Auxiliar_OPEX_Drivers!$B$2:$CH$18,MATCH(Auxiliar_OPEX_S!DI$3,Auxiliar_OPEX_Drivers!$B$2:$B$18,0),MATCH($DG18,Auxiliar_OPEX_Drivers!$B$2:$CH$2,0))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INDEX(Auxiliar_OPEX_Drivers!$B$2:$CH$18,MATCH(Auxiliar_OPEX_S!DK$3,Auxiliar_OPEX_Drivers!$B$2:$B$18,0),MATCH($DG18,Auxiliar_OPEX_Drivers!$B$2:$CH$2,0))</f>
        <v>14.197864859951647</v>
      </c>
      <c r="DL18" s="1">
        <f>INDEX(Auxiliar_OPEX_Drivers!$B$2:$CH$18,MATCH(Auxiliar_OPEX_S!DL$3,Auxiliar_OPEX_Drivers!$B$2:$B$18,0),MATCH($DG18,Auxiliar_OPEX_Drivers!$B$2:$CH$2,0))</f>
        <v>61.664040607223974</v>
      </c>
      <c r="DM18" s="1">
        <f>INDEX(Auxiliar_OPEX_Drivers!$B$2:$CH$18,MATCH(Auxiliar_OPEX_S!DM$3,Auxiliar_OPEX_Drivers!$B$2:$B$18,0),MATCH($DG18,Auxiliar_OPEX_Drivers!$B$2:$CH$2,0))</f>
        <v>13</v>
      </c>
      <c r="DN18" s="1">
        <f>INDEX(Auxiliar_OPEX_Drivers!$B$2:$CH$18,MATCH(Auxiliar_OPEX_S!DN$3,Auxiliar_OPEX_Drivers!$B$2:$B$18,0),MATCH($DG18,Auxiliar_OPEX_Drivers!$B$2:$CH$2,0))</f>
        <v>629.88820478653656</v>
      </c>
      <c r="DO18" s="1">
        <f>INDEX(Auxiliar_OPEX_Drivers!$B$2:$CH$18,MATCH(Auxiliar_OPEX_S!DO$3,Auxiliar_OPEX_Drivers!$B$2:$B$18,0),MATCH($DG18,Auxiliar_OPEX_Drivers!$B$2:$CH$2,0))</f>
        <v>12</v>
      </c>
      <c r="DP18" s="1">
        <f>INDEX(Auxiliar_OPEX_Drivers!$B$2:$CH$18,MATCH(Auxiliar_OPEX_S!DP$3,Auxiliar_OPEX_Drivers!$B$2:$B$18,0),MATCH($DG18,Auxiliar_OPEX_Drivers!$B$2:$CH$2,0))</f>
        <v>193.23159128191017</v>
      </c>
      <c r="DQ18" s="1">
        <f>INDEX(Auxiliar_OPEX_Drivers!$B$2:$CH$18,MATCH(Auxiliar_OPEX_S!DQ$3,Auxiliar_OPEX_Drivers!$B$2:$B$18,0),MATCH($DG18,Auxiliar_OPEX_Drivers!$B$2:$CH$2,0))</f>
        <v>37.049466214987916</v>
      </c>
      <c r="DR18" s="1">
        <f>INDEX(Auxiliar_OPEX_Drivers!$B$2:$CH$18,MATCH(Auxiliar_OPEX_S!DR$3,Auxiliar_OPEX_Drivers!$B$2:$B$18,0),MATCH($DG18,Auxiliar_OPEX_Drivers!$B$2:$CH$2,0))</f>
        <v>17794632.863749523</v>
      </c>
      <c r="DS18" s="1">
        <f>INDEX(Auxiliar_OPEX_Drivers!$B$2:$CH$18,MATCH(Auxiliar_OPEX_S!DS$3,Auxiliar_OPEX_Drivers!$B$2:$B$18,0),MATCH($DG18,Auxiliar_OPEX_Drivers!$B$2:$CH$2,0))</f>
        <v>87527.564307935099</v>
      </c>
      <c r="DT18" s="1">
        <f>INDEX(Auxiliar_OPEX_Drivers!$B$2:$CH$18,MATCH(Auxiliar_OPEX_S!DT$3,Auxiliar_OPEX_Drivers!$B$2:$B$18,0),MATCH($DG18,Auxiliar_OPEX_Drivers!$B$2:$CH$2,0))</f>
        <v>11079.293814516046</v>
      </c>
      <c r="DU18" s="1">
        <f>INDEX(Auxiliar_OPEX_Drivers!$B$2:$CH$18,MATCH(Auxiliar_OPEX_S!DU$3,Auxiliar_OPEX_Drivers!$B$2:$B$18,0),MATCH($DG18,Auxiliar_OPEX_Drivers!$B$2:$CH$2,0))</f>
        <v>3443.1208145159562</v>
      </c>
      <c r="DV18" s="1">
        <f>INDEX(Auxiliar_OPEX_Drivers!$B$2:$CH$18,MATCH(Auxiliar_OPEX_S!DV$3,Auxiliar_OPEX_Drivers!$B$2:$B$18,0),MATCH($DG18,Auxiliar_OPEX_Drivers!$B$2:$CH$2,0))</f>
        <v>2119513.9246935169</v>
      </c>
      <c r="DW18" s="1">
        <f>INDEX(Auxiliar_OPEX_Drivers!$B$2:$CH$18,MATCH(Auxiliar_OPEX_S!DW$3,Auxiliar_OPEX_Drivers!$B$2:$B$18,0),MATCH($DG18,Auxiliar_OPEX_Drivers!$B$2:$CH$2,0))</f>
        <v>10858.685481182712</v>
      </c>
      <c r="DX18" s="1">
        <f>INDEX(Auxiliar_OPEX_Drivers!$B$2:$CH$18,MATCH(Auxiliar_OPEX_S!DX$3,Auxiliar_OPEX_Drivers!$B$2:$B$18,0),MATCH($DG18,Auxiliar_OPEX_Drivers!$B$2:$CH$2,0))</f>
        <v>2139961.2264656126</v>
      </c>
      <c r="DY18" s="1">
        <f>INDEX(Auxiliar_OPEX_Drivers!$B$2:$CH$18,MATCH(Auxiliar_OPEX_S!DY$3,Auxiliar_OPEX_Drivers!$B$2:$B$18,0),MATCH($DG18,Auxiliar_OPEX_Drivers!$B$2:$CH$2,0))</f>
        <v>961.03116775061017</v>
      </c>
    </row>
    <row r="19" spans="1:129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16163.199950196704</v>
      </c>
      <c r="E19" s="51">
        <f ca="1">SUMPRODUCT($CM19:$DD19,INDIRECT(ADDRESS(E$2,$DH$2)):INDIRECT(ADDRESS(E$2,$DY$2)))</f>
        <v>16163.199950196704</v>
      </c>
      <c r="F19" s="51">
        <f ca="1">SUMPRODUCT($CM19:$DD19,INDIRECT(ADDRESS(F$2,$DH$2)):INDIRECT(ADDRESS(F$2,$DY$2)))</f>
        <v>16163.199950196704</v>
      </c>
      <c r="G19" s="51">
        <f ca="1">SUMPRODUCT($CM19:$DD19,INDIRECT(ADDRESS(G$2,$DH$2)):INDIRECT(ADDRESS(G$2,$DY$2)))</f>
        <v>16163.199950196704</v>
      </c>
      <c r="H19" s="51">
        <f ca="1">SUMPRODUCT($CM19:$DD19,INDIRECT(ADDRESS(H$2,$DH$2)):INDIRECT(ADDRESS(H$2,$DY$2)))</f>
        <v>16163.199950196704</v>
      </c>
      <c r="I19" s="51">
        <f ca="1">SUMPRODUCT($CM19:$DD19,INDIRECT(ADDRESS(I$2,$DH$2)):INDIRECT(ADDRESS(I$2,$DY$2)))</f>
        <v>16163.199950196704</v>
      </c>
      <c r="J19" s="51">
        <f ca="1">SUMPRODUCT($CM19:$DD19,INDIRECT(ADDRESS(J$2,$DH$2)):INDIRECT(ADDRESS(J$2,$DY$2)))</f>
        <v>16163.199950196704</v>
      </c>
      <c r="K19" s="51">
        <f ca="1">SUMPRODUCT($CM19:$DD19,INDIRECT(ADDRESS(K$2,$DH$2)):INDIRECT(ADDRESS(K$2,$DY$2)))</f>
        <v>16247.4289707057</v>
      </c>
      <c r="L19" s="51">
        <f ca="1">SUMPRODUCT($CM19:$DD19,INDIRECT(ADDRESS(L$2,$DH$2)):INDIRECT(ADDRESS(L$2,$DY$2)))</f>
        <v>16247.4289707057</v>
      </c>
      <c r="M19" s="51">
        <f ca="1">SUMPRODUCT($CM19:$DD19,INDIRECT(ADDRESS(M$2,$DH$2)):INDIRECT(ADDRESS(M$2,$DY$2)))</f>
        <v>16247.4289707057</v>
      </c>
      <c r="N19" s="51">
        <f ca="1">SUMPRODUCT($CM19:$DD19,INDIRECT(ADDRESS(N$2,$DH$2)):INDIRECT(ADDRESS(N$2,$DY$2)))</f>
        <v>16247.4289707057</v>
      </c>
      <c r="O19" s="51">
        <f ca="1">SUMPRODUCT($CM19:$DD19,INDIRECT(ADDRESS(O$2,$DH$2)):INDIRECT(ADDRESS(O$2,$DY$2)))</f>
        <v>16247.4289707057</v>
      </c>
      <c r="P19" s="51">
        <f ca="1">SUMPRODUCT($CM19:$DD19,INDIRECT(ADDRESS(P$2,$DH$2)):INDIRECT(ADDRESS(P$2,$DY$2)))</f>
        <v>16247.4289707057</v>
      </c>
      <c r="Q19" s="51">
        <f ca="1">SUMPRODUCT($CM19:$DD19,INDIRECT(ADDRESS(Q$2,$DH$2)):INDIRECT(ADDRESS(Q$2,$DY$2)))</f>
        <v>16247.4289707057</v>
      </c>
      <c r="R19" s="51">
        <f ca="1">SUMPRODUCT($CM19:$DD19,INDIRECT(ADDRESS(R$2,$DH$2)):INDIRECT(ADDRESS(R$2,$DY$2)))</f>
        <v>16247.4289707057</v>
      </c>
      <c r="S19" s="51">
        <f ca="1">SUMPRODUCT($CM19:$DD19,INDIRECT(ADDRESS(S$2,$DH$2)):INDIRECT(ADDRESS(S$2,$DY$2)))</f>
        <v>16247.4289707057</v>
      </c>
      <c r="T19" s="51">
        <f ca="1">SUMPRODUCT($CM19:$DD19,INDIRECT(ADDRESS(T$2,$DH$2)):INDIRECT(ADDRESS(T$2,$DY$2)))</f>
        <v>16247.4289707057</v>
      </c>
      <c r="U19" s="51">
        <f ca="1">SUMPRODUCT($CM19:$DD19,INDIRECT(ADDRESS(U$2,$DH$2)):INDIRECT(ADDRESS(U$2,$DY$2)))</f>
        <v>16247.4289707057</v>
      </c>
      <c r="V19" s="51">
        <f ca="1">SUMPRODUCT($CM19:$DD19,INDIRECT(ADDRESS(V$2,$DH$2)):INDIRECT(ADDRESS(V$2,$DY$2)))</f>
        <v>16247.4289707057</v>
      </c>
      <c r="W19" s="51">
        <f ca="1">SUMPRODUCT($CM19:$DD19,INDIRECT(ADDRESS(W$2,$DH$2)):INDIRECT(ADDRESS(W$2,$DY$2)))</f>
        <v>16324.015660907606</v>
      </c>
      <c r="X19" s="51">
        <f ca="1">SUMPRODUCT($CM19:$DD19,INDIRECT(ADDRESS(X$2,$DH$2)):INDIRECT(ADDRESS(X$2,$DY$2)))</f>
        <v>16324.015660907606</v>
      </c>
      <c r="Y19" s="51">
        <f ca="1">SUMPRODUCT($CM19:$DD19,INDIRECT(ADDRESS(Y$2,$DH$2)):INDIRECT(ADDRESS(Y$2,$DY$2)))</f>
        <v>16324.015660907606</v>
      </c>
      <c r="Z19" s="51">
        <f ca="1">SUMPRODUCT($CM19:$DD19,INDIRECT(ADDRESS(Z$2,$DH$2)):INDIRECT(ADDRESS(Z$2,$DY$2)))</f>
        <v>16324.015660907606</v>
      </c>
      <c r="AA19" s="51">
        <f ca="1">SUMPRODUCT($CM19:$DD19,INDIRECT(ADDRESS(AA$2,$DH$2)):INDIRECT(ADDRESS(AA$2,$DY$2)))</f>
        <v>16324.015660907606</v>
      </c>
      <c r="AB19" s="51">
        <f ca="1">SUMPRODUCT($CM19:$DD19,INDIRECT(ADDRESS(AB$2,$DH$2)):INDIRECT(ADDRESS(AB$2,$DY$2)))</f>
        <v>16324.015660907606</v>
      </c>
      <c r="AC19" s="51">
        <f ca="1">SUMPRODUCT($CM19:$DD19,INDIRECT(ADDRESS(AC$2,$DH$2)):INDIRECT(ADDRESS(AC$2,$DY$2)))</f>
        <v>16324.015660907606</v>
      </c>
      <c r="AD19" s="51">
        <f ca="1">SUMPRODUCT($CM19:$DD19,INDIRECT(ADDRESS(AD$2,$DH$2)):INDIRECT(ADDRESS(AD$2,$DY$2)))</f>
        <v>16324.015660907606</v>
      </c>
      <c r="AE19" s="51">
        <f ca="1">SUMPRODUCT($CM19:$DD19,INDIRECT(ADDRESS(AE$2,$DH$2)):INDIRECT(ADDRESS(AE$2,$DY$2)))</f>
        <v>16324.015660907606</v>
      </c>
      <c r="AF19" s="51">
        <f ca="1">SUMPRODUCT($CM19:$DD19,INDIRECT(ADDRESS(AF$2,$DH$2)):INDIRECT(ADDRESS(AF$2,$DY$2)))</f>
        <v>16324.015660907606</v>
      </c>
      <c r="AG19" s="51">
        <f ca="1">SUMPRODUCT($CM19:$DD19,INDIRECT(ADDRESS(AG$2,$DH$2)):INDIRECT(ADDRESS(AG$2,$DY$2)))</f>
        <v>16324.015660907606</v>
      </c>
      <c r="AH19" s="51">
        <f ca="1">SUMPRODUCT($CM19:$DD19,INDIRECT(ADDRESS(AH$2,$DH$2)):INDIRECT(ADDRESS(AH$2,$DY$2)))</f>
        <v>16324.015660907606</v>
      </c>
      <c r="AI19" s="51">
        <f ca="1">SUMPRODUCT($CM19:$DD19,INDIRECT(ADDRESS(AI$2,$DH$2)):INDIRECT(ADDRESS(AI$2,$DY$2)))</f>
        <v>16405.914896397891</v>
      </c>
      <c r="AJ19" s="51">
        <f ca="1">SUMPRODUCT($CM19:$DD19,INDIRECT(ADDRESS(AJ$2,$DH$2)):INDIRECT(ADDRESS(AJ$2,$DY$2)))</f>
        <v>16405.914896397891</v>
      </c>
      <c r="AK19" s="51">
        <f ca="1">SUMPRODUCT($CM19:$DD19,INDIRECT(ADDRESS(AK$2,$DH$2)):INDIRECT(ADDRESS(AK$2,$DY$2)))</f>
        <v>16405.914896397891</v>
      </c>
      <c r="AL19" s="51">
        <f ca="1">SUMPRODUCT($CM19:$DD19,INDIRECT(ADDRESS(AL$2,$DH$2)):INDIRECT(ADDRESS(AL$2,$DY$2)))</f>
        <v>16405.914896397891</v>
      </c>
      <c r="AM19" s="51">
        <f ca="1">SUMPRODUCT($CM19:$DD19,INDIRECT(ADDRESS(AM$2,$DH$2)):INDIRECT(ADDRESS(AM$2,$DY$2)))</f>
        <v>16405.914896397891</v>
      </c>
      <c r="AN19" s="51">
        <f ca="1">SUMPRODUCT($CM19:$DD19,INDIRECT(ADDRESS(AN$2,$DH$2)):INDIRECT(ADDRESS(AN$2,$DY$2)))</f>
        <v>16405.914896397891</v>
      </c>
      <c r="AO19" s="51">
        <f ca="1">SUMPRODUCT($CM19:$DD19,INDIRECT(ADDRESS(AO$2,$DH$2)):INDIRECT(ADDRESS(AO$2,$DY$2)))</f>
        <v>16405.914896397891</v>
      </c>
      <c r="AP19" s="51">
        <f ca="1">SUMPRODUCT($CM19:$DD19,INDIRECT(ADDRESS(AP$2,$DH$2)):INDIRECT(ADDRESS(AP$2,$DY$2)))</f>
        <v>16405.914896397891</v>
      </c>
      <c r="AQ19" s="51">
        <f ca="1">SUMPRODUCT($CM19:$DD19,INDIRECT(ADDRESS(AQ$2,$DH$2)):INDIRECT(ADDRESS(AQ$2,$DY$2)))</f>
        <v>16405.914896397891</v>
      </c>
      <c r="AR19" s="51">
        <f ca="1">SUMPRODUCT($CM19:$DD19,INDIRECT(ADDRESS(AR$2,$DH$2)):INDIRECT(ADDRESS(AR$2,$DY$2)))</f>
        <v>16405.914896397891</v>
      </c>
      <c r="AS19" s="51">
        <f ca="1">SUMPRODUCT($CM19:$DD19,INDIRECT(ADDRESS(AS$2,$DH$2)):INDIRECT(ADDRESS(AS$2,$DY$2)))</f>
        <v>16405.914896397891</v>
      </c>
      <c r="AT19" s="51">
        <f ca="1">SUMPRODUCT($CM19:$DD19,INDIRECT(ADDRESS(AT$2,$DH$2)):INDIRECT(ADDRESS(AT$2,$DY$2)))</f>
        <v>16405.914896397891</v>
      </c>
      <c r="AU19" s="51">
        <f ca="1">SUMPRODUCT($CM19:$DD19,INDIRECT(ADDRESS(AU$2,$DH$2)):INDIRECT(ADDRESS(AU$2,$DY$2)))</f>
        <v>16477.548319679925</v>
      </c>
      <c r="AV19" s="51">
        <f ca="1">SUMPRODUCT($CM19:$DD19,INDIRECT(ADDRESS(AV$2,$DH$2)):INDIRECT(ADDRESS(AV$2,$DY$2)))</f>
        <v>16477.548319679925</v>
      </c>
      <c r="AW19" s="51">
        <f ca="1">SUMPRODUCT($CM19:$DD19,INDIRECT(ADDRESS(AW$2,$DH$2)):INDIRECT(ADDRESS(AW$2,$DY$2)))</f>
        <v>16477.548319679925</v>
      </c>
      <c r="AX19" s="51">
        <f ca="1">SUMPRODUCT($CM19:$DD19,INDIRECT(ADDRESS(AX$2,$DH$2)):INDIRECT(ADDRESS(AX$2,$DY$2)))</f>
        <v>16477.548319679925</v>
      </c>
      <c r="AY19" s="51">
        <f ca="1">SUMPRODUCT($CM19:$DD19,INDIRECT(ADDRESS(AY$2,$DH$2)):INDIRECT(ADDRESS(AY$2,$DY$2)))</f>
        <v>16477.548319679925</v>
      </c>
      <c r="AZ19" s="51">
        <f ca="1">SUMPRODUCT($CM19:$DD19,INDIRECT(ADDRESS(AZ$2,$DH$2)):INDIRECT(ADDRESS(AZ$2,$DY$2)))</f>
        <v>16477.548319679925</v>
      </c>
      <c r="BA19" s="51">
        <f ca="1">SUMPRODUCT($CM19:$DD19,INDIRECT(ADDRESS(BA$2,$DH$2)):INDIRECT(ADDRESS(BA$2,$DY$2)))</f>
        <v>16477.548319679925</v>
      </c>
      <c r="BB19" s="51">
        <f ca="1">SUMPRODUCT($CM19:$DD19,INDIRECT(ADDRESS(BB$2,$DH$2)):INDIRECT(ADDRESS(BB$2,$DY$2)))</f>
        <v>16477.548319679925</v>
      </c>
      <c r="BC19" s="51">
        <f ca="1">SUMPRODUCT($CM19:$DD19,INDIRECT(ADDRESS(BC$2,$DH$2)):INDIRECT(ADDRESS(BC$2,$DY$2)))</f>
        <v>16477.548319679925</v>
      </c>
      <c r="BD19" s="51">
        <f ca="1">SUMPRODUCT($CM19:$DD19,INDIRECT(ADDRESS(BD$2,$DH$2)):INDIRECT(ADDRESS(BD$2,$DY$2)))</f>
        <v>16477.548319679925</v>
      </c>
      <c r="BE19" s="51">
        <f ca="1">SUMPRODUCT($CM19:$DD19,INDIRECT(ADDRESS(BE$2,$DH$2)):INDIRECT(ADDRESS(BE$2,$DY$2)))</f>
        <v>16477.548319679925</v>
      </c>
      <c r="BF19" s="51">
        <f ca="1">SUMPRODUCT($CM19:$DD19,INDIRECT(ADDRESS(BF$2,$DH$2)):INDIRECT(ADDRESS(BF$2,$DY$2)))</f>
        <v>16477.548319679925</v>
      </c>
      <c r="BG19" s="51">
        <f ca="1">SUMPRODUCT($CM19:$DD19,INDIRECT(ADDRESS(BG$2,$DH$2)):INDIRECT(ADDRESS(BG$2,$DY$2)))</f>
        <v>16547.956411192106</v>
      </c>
      <c r="BH19" s="51">
        <f ca="1">SUMPRODUCT($CM19:$DD19,INDIRECT(ADDRESS(BH$2,$DH$2)):INDIRECT(ADDRESS(BH$2,$DY$2)))</f>
        <v>16547.956411192106</v>
      </c>
      <c r="BI19" s="51">
        <f ca="1">SUMPRODUCT($CM19:$DD19,INDIRECT(ADDRESS(BI$2,$DH$2)):INDIRECT(ADDRESS(BI$2,$DY$2)))</f>
        <v>16547.956411192106</v>
      </c>
      <c r="BJ19" s="51">
        <f ca="1">SUMPRODUCT($CM19:$DD19,INDIRECT(ADDRESS(BJ$2,$DH$2)):INDIRECT(ADDRESS(BJ$2,$DY$2)))</f>
        <v>16547.956411192106</v>
      </c>
      <c r="BK19" s="51">
        <f ca="1">SUMPRODUCT($CM19:$DD19,INDIRECT(ADDRESS(BK$2,$DH$2)):INDIRECT(ADDRESS(BK$2,$DY$2)))</f>
        <v>16547.956411192106</v>
      </c>
      <c r="BL19" s="51">
        <f ca="1">SUMPRODUCT($CM19:$DD19,INDIRECT(ADDRESS(BL$2,$DH$2)):INDIRECT(ADDRESS(BL$2,$DY$2)))</f>
        <v>16547.956411192106</v>
      </c>
      <c r="BM19" s="51">
        <f ca="1">SUMPRODUCT($CM19:$DD19,INDIRECT(ADDRESS(BM$2,$DH$2)):INDIRECT(ADDRESS(BM$2,$DY$2)))</f>
        <v>16547.956411192106</v>
      </c>
      <c r="BN19" s="51">
        <f ca="1">SUMPRODUCT($CM19:$DD19,INDIRECT(ADDRESS(BN$2,$DH$2)):INDIRECT(ADDRESS(BN$2,$DY$2)))</f>
        <v>16547.956411192106</v>
      </c>
      <c r="BO19" s="51">
        <f ca="1">SUMPRODUCT($CM19:$DD19,INDIRECT(ADDRESS(BO$2,$DH$2)):INDIRECT(ADDRESS(BO$2,$DY$2)))</f>
        <v>16547.956411192106</v>
      </c>
      <c r="BP19" s="51">
        <f ca="1">SUMPRODUCT($CM19:$DD19,INDIRECT(ADDRESS(BP$2,$DH$2)):INDIRECT(ADDRESS(BP$2,$DY$2)))</f>
        <v>16547.956411192106</v>
      </c>
      <c r="BQ19" s="51">
        <f ca="1">SUMPRODUCT($CM19:$DD19,INDIRECT(ADDRESS(BQ$2,$DH$2)):INDIRECT(ADDRESS(BQ$2,$DY$2)))</f>
        <v>16547.956411192106</v>
      </c>
      <c r="BR19" s="51">
        <f ca="1">SUMPRODUCT($CM19:$DD19,INDIRECT(ADDRESS(BR$2,$DH$2)):INDIRECT(ADDRESS(BR$2,$DY$2)))</f>
        <v>16547.956411192106</v>
      </c>
      <c r="BS19" s="51">
        <f ca="1">SUMPRODUCT($CM19:$DD19,INDIRECT(ADDRESS(BS$2,$DH$2)):INDIRECT(ADDRESS(BS$2,$DY$2)))</f>
        <v>16622.266464273212</v>
      </c>
      <c r="BT19" s="51">
        <f ca="1">SUMPRODUCT($CM19:$DD19,INDIRECT(ADDRESS(BT$2,$DH$2)):INDIRECT(ADDRESS(BT$2,$DY$2)))</f>
        <v>16622.266464273212</v>
      </c>
      <c r="BU19" s="51">
        <f ca="1">SUMPRODUCT($CM19:$DD19,INDIRECT(ADDRESS(BU$2,$DH$2)):INDIRECT(ADDRESS(BU$2,$DY$2)))</f>
        <v>16622.266464273212</v>
      </c>
      <c r="BV19" s="51">
        <f ca="1">SUMPRODUCT($CM19:$DD19,INDIRECT(ADDRESS(BV$2,$DH$2)):INDIRECT(ADDRESS(BV$2,$DY$2)))</f>
        <v>16622.266464273212</v>
      </c>
      <c r="BW19" s="51">
        <f ca="1">SUMPRODUCT($CM19:$DD19,INDIRECT(ADDRESS(BW$2,$DH$2)):INDIRECT(ADDRESS(BW$2,$DY$2)))</f>
        <v>16622.266464273212</v>
      </c>
      <c r="BX19" s="51">
        <f ca="1">SUMPRODUCT($CM19:$DD19,INDIRECT(ADDRESS(BX$2,$DH$2)):INDIRECT(ADDRESS(BX$2,$DY$2)))</f>
        <v>16622.266464273212</v>
      </c>
      <c r="BY19" s="51">
        <f ca="1">SUMPRODUCT($CM19:$DD19,INDIRECT(ADDRESS(BY$2,$DH$2)):INDIRECT(ADDRESS(BY$2,$DY$2)))</f>
        <v>16622.266464273212</v>
      </c>
      <c r="BZ19" s="51">
        <f ca="1">SUMPRODUCT($CM19:$DD19,INDIRECT(ADDRESS(BZ$2,$DH$2)):INDIRECT(ADDRESS(BZ$2,$DY$2)))</f>
        <v>16622.266464273212</v>
      </c>
      <c r="CA19" s="51">
        <f ca="1">SUMPRODUCT($CM19:$DD19,INDIRECT(ADDRESS(CA$2,$DH$2)):INDIRECT(ADDRESS(CA$2,$DY$2)))</f>
        <v>16622.266464273212</v>
      </c>
      <c r="CB19" s="51">
        <f ca="1">SUMPRODUCT($CM19:$DD19,INDIRECT(ADDRESS(CB$2,$DH$2)):INDIRECT(ADDRESS(CB$2,$DY$2)))</f>
        <v>16622.266464273212</v>
      </c>
      <c r="CC19" s="51">
        <f ca="1">SUMPRODUCT($CM19:$DD19,INDIRECT(ADDRESS(CC$2,$DH$2)):INDIRECT(ADDRESS(CC$2,$DY$2)))</f>
        <v>16622.266464273212</v>
      </c>
      <c r="CD19" s="51">
        <f ca="1">SUMPRODUCT($CM19:$DD19,INDIRECT(ADDRESS(CD$2,$DH$2)):INDIRECT(ADDRESS(CD$2,$DY$2)))</f>
        <v>16622.266464273212</v>
      </c>
      <c r="CF19" s="51">
        <f t="shared" ca="1" si="4"/>
        <v>194379.54450490541</v>
      </c>
      <c r="CG19" s="51">
        <f t="shared" ca="1" si="3"/>
        <v>195352.08109947795</v>
      </c>
      <c r="CH19" s="51">
        <f t="shared" ca="1" si="3"/>
        <v>196297.68410834266</v>
      </c>
      <c r="CI19" s="51">
        <f t="shared" ca="1" si="3"/>
        <v>197229.14587318484</v>
      </c>
      <c r="CJ19" s="51">
        <f t="shared" ca="1" si="3"/>
        <v>198082.62029371999</v>
      </c>
      <c r="CK19" s="51">
        <f t="shared" ca="1" si="3"/>
        <v>198947.02719971081</v>
      </c>
      <c r="CM19" s="1">
        <f>IFERROR(VLOOKUP($A19,Auxiliar_OPEX_CustosUnit!$A$4:$BT$129,COLUMN(Auxiliar_OPEX_CustosUnit!AK$2),0),0)</f>
        <v>0</v>
      </c>
      <c r="CN19" s="1">
        <f>IFERROR(VLOOKUP($A19,Auxiliar_OPEX_CustosUnit!$A$4:$BT$129,COLUMN(Auxiliar_OPEX_CustosUnit!AL$2),0),0)</f>
        <v>0</v>
      </c>
      <c r="CO19" s="1">
        <f>IFERROR(VLOOKUP($A19,Auxiliar_OPEX_CustosUnit!$A$4:$BT$129,COLUMN(Auxiliar_OPEX_CustosUnit!AM$2),0)*(1-DRE_Auxiliar!$A$111),0)</f>
        <v>14410.870869869133</v>
      </c>
      <c r="CP19" s="1">
        <f>IFERROR(VLOOKUP($A19,Auxiliar_OPEX_CustosUnit!$A$4:$BT$129,COLUMN(Auxiliar_OPEX_CustosUnit!AN$2),0),0)</f>
        <v>0</v>
      </c>
      <c r="CQ19" s="1">
        <f>IFERROR(VLOOKUP($A19,Auxiliar_OPEX_CustosUnit!$A$4:$BT$129,COLUMN(Auxiliar_OPEX_CustosUnit!AO$2),0),0)</f>
        <v>0</v>
      </c>
      <c r="CR19" s="1">
        <f>IFERROR(VLOOKUP($A19,Auxiliar_OPEX_CustosUnit!$A$4:$BT$129,COLUMN(Auxiliar_OPEX_CustosUnit!AP$2),0),0)</f>
        <v>0</v>
      </c>
      <c r="CS19" s="1">
        <f>IFERROR(VLOOKUP($A19,Auxiliar_OPEX_CustosUnit!$A$4:$BT$129,COLUMN(Auxiliar_OPEX_CustosUnit!AQ$2),0),0)</f>
        <v>2.9156889855700001</v>
      </c>
      <c r="CT19" s="1">
        <f>IFERROR(VLOOKUP($A19,Auxiliar_OPEX_CustosUnit!$A$4:$BT$129,COLUMN(Auxiliar_OPEX_CustosUnit!AR$2),0),0)</f>
        <v>0</v>
      </c>
      <c r="CU19" s="1">
        <f>IFERROR(VLOOKUP($A19,Auxiliar_OPEX_CustosUnit!$A$4:$BT$129,COLUMN(Auxiliar_OPEX_CustosUnit!AS$2),0),0)</f>
        <v>0</v>
      </c>
      <c r="CV19" s="1">
        <f>IFERROR(VLOOKUP($A19,Auxiliar_OPEX_CustosUnit!$A$4:$BT$129,COLUMN(Auxiliar_OPEX_CustosUnit!AT$2),0),0)</f>
        <v>0</v>
      </c>
      <c r="CW19" s="1">
        <f>IFERROR(VLOOKUP($A19,Auxiliar_OPEX_CustosUnit!$A$4:$BT$129,COLUMN(Auxiliar_OPEX_CustosUnit!AU$2),0),0)</f>
        <v>0</v>
      </c>
      <c r="CX19" s="1">
        <f>IFERROR(VLOOKUP($A19,Auxiliar_OPEX_CustosUnit!$A$4:$BT$129,COLUMN(Auxiliar_OPEX_CustosUnit!AV$2),0),0)</f>
        <v>0</v>
      </c>
      <c r="CY19" s="1">
        <f>IFERROR(VLOOKUP($A19,Auxiliar_OPEX_CustosUnit!$A$4:$BT$129,COLUMN(Auxiliar_OPEX_CustosUnit!AW$2),0),0)</f>
        <v>0</v>
      </c>
      <c r="CZ19" s="1">
        <f>IFERROR(VLOOKUP($A19,Auxiliar_OPEX_CustosUnit!$A$4:$BT$129,COLUMN(Auxiliar_OPEX_CustosUnit!AX$2),0),0)</f>
        <v>0</v>
      </c>
      <c r="DA19" s="1">
        <f>IFERROR(VLOOKUP($A19,Auxiliar_OPEX_CustosUnit!$A$4:$BT$129,COLUMN(Auxiliar_OPEX_CustosUnit!AY$2),0),0)</f>
        <v>0</v>
      </c>
      <c r="DB19" s="1">
        <f>IFERROR(VLOOKUP($A19,Auxiliar_OPEX_CustosUnit!$A$4:$BT$129,COLUMN(Auxiliar_OPEX_CustosUnit!AZ$2),0),0)</f>
        <v>0</v>
      </c>
      <c r="DC19" s="1">
        <f>IFERROR(VLOOKUP($A19,Auxiliar_OPEX_CustosUnit!$A$4:$BT$129,COLUMN(Auxiliar_OPEX_CustosUnit!BA$2),0),0)</f>
        <v>0</v>
      </c>
      <c r="DD19" s="1">
        <f>IFERROR(VLOOKUP($A19,Auxiliar_OPEX_CustosUnit!$A$4:$BT$129,COLUMN(Auxiliar_OPEX_CustosUnit!BB$2),0),0)</f>
        <v>0</v>
      </c>
      <c r="DG19" s="60">
        <v>43709</v>
      </c>
      <c r="DH19" s="1">
        <v>1</v>
      </c>
      <c r="DI19" s="1">
        <f>INDEX(Auxiliar_OPEX_Drivers!$B$2:$CH$18,MATCH(Auxiliar_OPEX_S!DI$3,Auxiliar_OPEX_Drivers!$B$2:$B$18,0),MATCH($DG19,Auxiliar_OPEX_Drivers!$B$2:$CH$2,0))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INDEX(Auxiliar_OPEX_Drivers!$B$2:$CH$18,MATCH(Auxiliar_OPEX_S!DK$3,Auxiliar_OPEX_Drivers!$B$2:$B$18,0),MATCH($DG19,Auxiliar_OPEX_Drivers!$B$2:$CH$2,0))</f>
        <v>14.197864859951647</v>
      </c>
      <c r="DL19" s="1">
        <f>INDEX(Auxiliar_OPEX_Drivers!$B$2:$CH$18,MATCH(Auxiliar_OPEX_S!DL$3,Auxiliar_OPEX_Drivers!$B$2:$B$18,0),MATCH($DG19,Auxiliar_OPEX_Drivers!$B$2:$CH$2,0))</f>
        <v>61.664040607223974</v>
      </c>
      <c r="DM19" s="1">
        <f>INDEX(Auxiliar_OPEX_Drivers!$B$2:$CH$18,MATCH(Auxiliar_OPEX_S!DM$3,Auxiliar_OPEX_Drivers!$B$2:$B$18,0),MATCH($DG19,Auxiliar_OPEX_Drivers!$B$2:$CH$2,0))</f>
        <v>13</v>
      </c>
      <c r="DN19" s="1">
        <f>INDEX(Auxiliar_OPEX_Drivers!$B$2:$CH$18,MATCH(Auxiliar_OPEX_S!DN$3,Auxiliar_OPEX_Drivers!$B$2:$B$18,0),MATCH($DG19,Auxiliar_OPEX_Drivers!$B$2:$CH$2,0))</f>
        <v>629.88820478653656</v>
      </c>
      <c r="DO19" s="1">
        <f>INDEX(Auxiliar_OPEX_Drivers!$B$2:$CH$18,MATCH(Auxiliar_OPEX_S!DO$3,Auxiliar_OPEX_Drivers!$B$2:$B$18,0),MATCH($DG19,Auxiliar_OPEX_Drivers!$B$2:$CH$2,0))</f>
        <v>12</v>
      </c>
      <c r="DP19" s="1">
        <f>INDEX(Auxiliar_OPEX_Drivers!$B$2:$CH$18,MATCH(Auxiliar_OPEX_S!DP$3,Auxiliar_OPEX_Drivers!$B$2:$B$18,0),MATCH($DG19,Auxiliar_OPEX_Drivers!$B$2:$CH$2,0))</f>
        <v>193.23159128191017</v>
      </c>
      <c r="DQ19" s="1">
        <f>INDEX(Auxiliar_OPEX_Drivers!$B$2:$CH$18,MATCH(Auxiliar_OPEX_S!DQ$3,Auxiliar_OPEX_Drivers!$B$2:$B$18,0),MATCH($DG19,Auxiliar_OPEX_Drivers!$B$2:$CH$2,0))</f>
        <v>37.049466214987916</v>
      </c>
      <c r="DR19" s="1">
        <f>INDEX(Auxiliar_OPEX_Drivers!$B$2:$CH$18,MATCH(Auxiliar_OPEX_S!DR$3,Auxiliar_OPEX_Drivers!$B$2:$B$18,0),MATCH($DG19,Auxiliar_OPEX_Drivers!$B$2:$CH$2,0))</f>
        <v>17891827.928057458</v>
      </c>
      <c r="DS19" s="1">
        <f>INDEX(Auxiliar_OPEX_Drivers!$B$2:$CH$18,MATCH(Auxiliar_OPEX_S!DS$3,Auxiliar_OPEX_Drivers!$B$2:$B$18,0),MATCH($DG19,Auxiliar_OPEX_Drivers!$B$2:$CH$2,0))</f>
        <v>97195.064307935099</v>
      </c>
      <c r="DT19" s="1">
        <f>INDEX(Auxiliar_OPEX_Drivers!$B$2:$CH$18,MATCH(Auxiliar_OPEX_S!DT$3,Auxiliar_OPEX_Drivers!$B$2:$B$18,0),MATCH($DG19,Auxiliar_OPEX_Drivers!$B$2:$CH$2,0))</f>
        <v>11162.175314516175</v>
      </c>
      <c r="DU19" s="1">
        <f>INDEX(Auxiliar_OPEX_Drivers!$B$2:$CH$18,MATCH(Auxiliar_OPEX_S!DU$3,Auxiliar_OPEX_Drivers!$B$2:$B$18,0),MATCH($DG19,Auxiliar_OPEX_Drivers!$B$2:$CH$2,0))</f>
        <v>3443.1208145159949</v>
      </c>
      <c r="DV19" s="1">
        <f>INDEX(Auxiliar_OPEX_Drivers!$B$2:$CH$18,MATCH(Auxiliar_OPEX_S!DV$3,Auxiliar_OPEX_Drivers!$B$2:$B$18,0),MATCH($DG19,Auxiliar_OPEX_Drivers!$B$2:$CH$2,0))</f>
        <v>2128763.3816746995</v>
      </c>
      <c r="DW19" s="1">
        <f>INDEX(Auxiliar_OPEX_Drivers!$B$2:$CH$18,MATCH(Auxiliar_OPEX_S!DW$3,Auxiliar_OPEX_Drivers!$B$2:$B$18,0),MATCH($DG19,Auxiliar_OPEX_Drivers!$B$2:$CH$2,0))</f>
        <v>10986.456981182841</v>
      </c>
      <c r="DX19" s="1">
        <f>INDEX(Auxiliar_OPEX_Drivers!$B$2:$CH$18,MATCH(Auxiliar_OPEX_S!DX$3,Auxiliar_OPEX_Drivers!$B$2:$B$18,0),MATCH($DG19,Auxiliar_OPEX_Drivers!$B$2:$CH$2,0))</f>
        <v>2149296.4017801285</v>
      </c>
      <c r="DY19" s="1">
        <f>INDEX(Auxiliar_OPEX_Drivers!$B$2:$CH$18,MATCH(Auxiliar_OPEX_S!DY$3,Auxiliar_OPEX_Drivers!$B$2:$B$18,0),MATCH($DG19,Auxiliar_OPEX_Drivers!$B$2:$CH$2,0))</f>
        <v>961.03116775061017</v>
      </c>
    </row>
    <row r="20" spans="1:129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109053.88070089204</v>
      </c>
      <c r="E20" s="51">
        <f ca="1">SUMPRODUCT($CM20:$DD20,INDIRECT(ADDRESS(E$2,$DH$2)):INDIRECT(ADDRESS(E$2,$DY$2)))</f>
        <v>109561.98800109868</v>
      </c>
      <c r="F20" s="51">
        <f ca="1">SUMPRODUCT($CM20:$DD20,INDIRECT(ADDRESS(F$2,$DH$2)):INDIRECT(ADDRESS(F$2,$DY$2)))</f>
        <v>110080.6413395225</v>
      </c>
      <c r="G20" s="51">
        <f ca="1">SUMPRODUCT($CM20:$DD20,INDIRECT(ADDRESS(G$2,$DH$2)):INDIRECT(ADDRESS(G$2,$DY$2)))</f>
        <v>110561.95709801721</v>
      </c>
      <c r="H20" s="51">
        <f ca="1">SUMPRODUCT($CM20:$DD20,INDIRECT(ADDRESS(H$2,$DH$2)):INDIRECT(ADDRESS(H$2,$DY$2)))</f>
        <v>111082.6694267197</v>
      </c>
      <c r="I20" s="51">
        <f ca="1">SUMPRODUCT($CM20:$DD20,INDIRECT(ADDRESS(I$2,$DH$2)):INDIRECT(ADDRESS(I$2,$DY$2)))</f>
        <v>111622.12470281048</v>
      </c>
      <c r="J20" s="51">
        <f ca="1">SUMPRODUCT($CM20:$DD20,INDIRECT(ADDRESS(J$2,$DH$2)):INDIRECT(ADDRESS(J$2,$DY$2)))</f>
        <v>112124.42935389015</v>
      </c>
      <c r="K20" s="51">
        <f ca="1">SUMPRODUCT($CM20:$DD20,INDIRECT(ADDRESS(K$2,$DH$2)):INDIRECT(ADDRESS(K$2,$DY$2)))</f>
        <v>112782.55675075932</v>
      </c>
      <c r="L20" s="51">
        <f ca="1">SUMPRODUCT($CM20:$DD20,INDIRECT(ADDRESS(L$2,$DH$2)):INDIRECT(ADDRESS(L$2,$DY$2)))</f>
        <v>113346.83526466669</v>
      </c>
      <c r="M20" s="51">
        <f ca="1">SUMPRODUCT($CM20:$DD20,INDIRECT(ADDRESS(M$2,$DH$2)):INDIRECT(ADDRESS(M$2,$DY$2)))</f>
        <v>113838.38449576043</v>
      </c>
      <c r="N20" s="51">
        <f ca="1">SUMPRODUCT($CM20:$DD20,INDIRECT(ADDRESS(N$2,$DH$2)):INDIRECT(ADDRESS(N$2,$DY$2)))</f>
        <v>114372.87837214138</v>
      </c>
      <c r="O20" s="51">
        <f ca="1">SUMPRODUCT($CM20:$DD20,INDIRECT(ADDRESS(O$2,$DH$2)):INDIRECT(ADDRESS(O$2,$DY$2)))</f>
        <v>114957.60394485512</v>
      </c>
      <c r="P20" s="51">
        <f ca="1">SUMPRODUCT($CM20:$DD20,INDIRECT(ADDRESS(P$2,$DH$2)):INDIRECT(ADDRESS(P$2,$DY$2)))</f>
        <v>115467.09642439419</v>
      </c>
      <c r="Q20" s="51">
        <f ca="1">SUMPRODUCT($CM20:$DD20,INDIRECT(ADDRESS(Q$2,$DH$2)):INDIRECT(ADDRESS(Q$2,$DY$2)))</f>
        <v>115944.9822206487</v>
      </c>
      <c r="R20" s="51">
        <f ca="1">SUMPRODUCT($CM20:$DD20,INDIRECT(ADDRESS(R$2,$DH$2)):INDIRECT(ADDRESS(R$2,$DY$2)))</f>
        <v>116443.13064927608</v>
      </c>
      <c r="S20" s="51">
        <f ca="1">SUMPRODUCT($CM20:$DD20,INDIRECT(ADDRESS(S$2,$DH$2)):INDIRECT(ADDRESS(S$2,$DY$2)))</f>
        <v>116996.30003012385</v>
      </c>
      <c r="T20" s="51">
        <f ca="1">SUMPRODUCT($CM20:$DD20,INDIRECT(ADDRESS(T$2,$DH$2)):INDIRECT(ADDRESS(T$2,$DY$2)))</f>
        <v>117534.13696253287</v>
      </c>
      <c r="U20" s="51">
        <f ca="1">SUMPRODUCT($CM20:$DD20,INDIRECT(ADDRESS(U$2,$DH$2)):INDIRECT(ADDRESS(U$2,$DY$2)))</f>
        <v>118025.76312467516</v>
      </c>
      <c r="V20" s="51">
        <f ca="1">SUMPRODUCT($CM20:$DD20,INDIRECT(ADDRESS(V$2,$DH$2)):INDIRECT(ADDRESS(V$2,$DY$2)))</f>
        <v>118474.17113826302</v>
      </c>
      <c r="W20" s="51">
        <f ca="1">SUMPRODUCT($CM20:$DD20,INDIRECT(ADDRESS(W$2,$DH$2)):INDIRECT(ADDRESS(W$2,$DY$2)))</f>
        <v>119046.09751940626</v>
      </c>
      <c r="X20" s="51">
        <f ca="1">SUMPRODUCT($CM20:$DD20,INDIRECT(ADDRESS(X$2,$DH$2)):INDIRECT(ADDRESS(X$2,$DY$2)))</f>
        <v>119554.88867423899</v>
      </c>
      <c r="Y20" s="51">
        <f ca="1">SUMPRODUCT($CM20:$DD20,INDIRECT(ADDRESS(Y$2,$DH$2)):INDIRECT(ADDRESS(Y$2,$DY$2)))</f>
        <v>120086.3541604612</v>
      </c>
      <c r="Z20" s="51">
        <f ca="1">SUMPRODUCT($CM20:$DD20,INDIRECT(ADDRESS(Z$2,$DH$2)):INDIRECT(ADDRESS(Z$2,$DY$2)))</f>
        <v>120657.65897076338</v>
      </c>
      <c r="AA20" s="51">
        <f ca="1">SUMPRODUCT($CM20:$DD20,INDIRECT(ADDRESS(AA$2,$DH$2)):INDIRECT(ADDRESS(AA$2,$DY$2)))</f>
        <v>121211.16995000158</v>
      </c>
      <c r="AB20" s="51">
        <f ca="1">SUMPRODUCT($CM20:$DD20,INDIRECT(ADDRESS(AB$2,$DH$2)):INDIRECT(ADDRESS(AB$2,$DY$2)))</f>
        <v>121625.68649014318</v>
      </c>
      <c r="AC20" s="51">
        <f ca="1">SUMPRODUCT($CM20:$DD20,INDIRECT(ADDRESS(AC$2,$DH$2)):INDIRECT(ADDRESS(AC$2,$DY$2)))</f>
        <v>122061.92864044249</v>
      </c>
      <c r="AD20" s="51">
        <f ca="1">SUMPRODUCT($CM20:$DD20,INDIRECT(ADDRESS(AD$2,$DH$2)):INDIRECT(ADDRESS(AD$2,$DY$2)))</f>
        <v>122441.84135529606</v>
      </c>
      <c r="AE20" s="51">
        <f ca="1">SUMPRODUCT($CM20:$DD20,INDIRECT(ADDRESS(AE$2,$DH$2)):INDIRECT(ADDRESS(AE$2,$DY$2)))</f>
        <v>122787.88344127295</v>
      </c>
      <c r="AF20" s="51">
        <f ca="1">SUMPRODUCT($CM20:$DD20,INDIRECT(ADDRESS(AF$2,$DH$2)):INDIRECT(ADDRESS(AF$2,$DY$2)))</f>
        <v>123160.42984448312</v>
      </c>
      <c r="AG20" s="51">
        <f ca="1">SUMPRODUCT($CM20:$DD20,INDIRECT(ADDRESS(AG$2,$DH$2)):INDIRECT(ADDRESS(AG$2,$DY$2)))</f>
        <v>123580.71763953046</v>
      </c>
      <c r="AH20" s="51">
        <f ca="1">SUMPRODUCT($CM20:$DD20,INDIRECT(ADDRESS(AH$2,$DH$2)):INDIRECT(ADDRESS(AH$2,$DY$2)))</f>
        <v>124019.78683021545</v>
      </c>
      <c r="AI20" s="51">
        <f ca="1">SUMPRODUCT($CM20:$DD20,INDIRECT(ADDRESS(AI$2,$DH$2)):INDIRECT(ADDRESS(AI$2,$DY$2)))</f>
        <v>124531.90171366195</v>
      </c>
      <c r="AJ20" s="51">
        <f ca="1">SUMPRODUCT($CM20:$DD20,INDIRECT(ADDRESS(AJ$2,$DH$2)):INDIRECT(ADDRESS(AJ$2,$DY$2)))</f>
        <v>124934.77087406507</v>
      </c>
      <c r="AK20" s="51">
        <f ca="1">SUMPRODUCT($CM20:$DD20,INDIRECT(ADDRESS(AK$2,$DH$2)):INDIRECT(ADDRESS(AK$2,$DY$2)))</f>
        <v>125449.83642109859</v>
      </c>
      <c r="AL20" s="51">
        <f ca="1">SUMPRODUCT($CM20:$DD20,INDIRECT(ADDRESS(AL$2,$DH$2)):INDIRECT(ADDRESS(AL$2,$DY$2)))</f>
        <v>125967.74763413781</v>
      </c>
      <c r="AM20" s="51">
        <f ca="1">SUMPRODUCT($CM20:$DD20,INDIRECT(ADDRESS(AM$2,$DH$2)):INDIRECT(ADDRESS(AM$2,$DY$2)))</f>
        <v>126458.34045352221</v>
      </c>
      <c r="AN20" s="51">
        <f ca="1">SUMPRODUCT($CM20:$DD20,INDIRECT(ADDRESS(AN$2,$DH$2)):INDIRECT(ADDRESS(AN$2,$DY$2)))</f>
        <v>126894.12574563664</v>
      </c>
      <c r="AO20" s="51">
        <f ca="1">SUMPRODUCT($CM20:$DD20,INDIRECT(ADDRESS(AO$2,$DH$2)):INDIRECT(ADDRESS(AO$2,$DY$2)))</f>
        <v>127363.03459005753</v>
      </c>
      <c r="AP20" s="51">
        <f ca="1">SUMPRODUCT($CM20:$DD20,INDIRECT(ADDRESS(AP$2,$DH$2)):INDIRECT(ADDRESS(AP$2,$DY$2)))</f>
        <v>127830.93219860664</v>
      </c>
      <c r="AQ20" s="51">
        <f ca="1">SUMPRODUCT($CM20:$DD20,INDIRECT(ADDRESS(AQ$2,$DH$2)):INDIRECT(ADDRESS(AQ$2,$DY$2)))</f>
        <v>128260.10700858981</v>
      </c>
      <c r="AR20" s="51">
        <f ca="1">SUMPRODUCT($CM20:$DD20,INDIRECT(ADDRESS(AR$2,$DH$2)):INDIRECT(ADDRESS(AR$2,$DY$2)))</f>
        <v>128722.86067744035</v>
      </c>
      <c r="AS20" s="51">
        <f ca="1">SUMPRODUCT($CM20:$DD20,INDIRECT(ADDRESS(AS$2,$DH$2)):INDIRECT(ADDRESS(AS$2,$DY$2)))</f>
        <v>129185.61434629089</v>
      </c>
      <c r="AT20" s="51">
        <f ca="1">SUMPRODUCT($CM20:$DD20,INDIRECT(ADDRESS(AT$2,$DH$2)):INDIRECT(ADDRESS(AT$2,$DY$2)))</f>
        <v>129627.88142984973</v>
      </c>
      <c r="AU20" s="51">
        <f ca="1">SUMPRODUCT($CM20:$DD20,INDIRECT(ADDRESS(AU$2,$DH$2)):INDIRECT(ADDRESS(AU$2,$DY$2)))</f>
        <v>130200.64432133108</v>
      </c>
      <c r="AV20" s="51">
        <f ca="1">SUMPRODUCT($CM20:$DD20,INDIRECT(ADDRESS(AV$2,$DH$2)):INDIRECT(ADDRESS(AV$2,$DY$2)))</f>
        <v>130743.0766383415</v>
      </c>
      <c r="AW20" s="51">
        <f ca="1">SUMPRODUCT($CM20:$DD20,INDIRECT(ADDRESS(AW$2,$DH$2)):INDIRECT(ADDRESS(AW$2,$DY$2)))</f>
        <v>131269.44705630708</v>
      </c>
      <c r="AX20" s="51">
        <f ca="1">SUMPRODUCT($CM20:$DD20,INDIRECT(ADDRESS(AX$2,$DH$2)):INDIRECT(ADDRESS(AX$2,$DY$2)))</f>
        <v>131819.57544216397</v>
      </c>
      <c r="AY20" s="51">
        <f ca="1">SUMPRODUCT($CM20:$DD20,INDIRECT(ADDRESS(AY$2,$DH$2)):INDIRECT(ADDRESS(AY$2,$DY$2)))</f>
        <v>132294.55088871185</v>
      </c>
      <c r="AZ20" s="51">
        <f ca="1">SUMPRODUCT($CM20:$DD20,INDIRECT(ADDRESS(AZ$2,$DH$2)):INDIRECT(ADDRESS(AZ$2,$DY$2)))</f>
        <v>132631.09357887716</v>
      </c>
      <c r="BA20" s="51">
        <f ca="1">SUMPRODUCT($CM20:$DD20,INDIRECT(ADDRESS(BA$2,$DH$2)):INDIRECT(ADDRESS(BA$2,$DY$2)))</f>
        <v>132938.04134258308</v>
      </c>
      <c r="BB20" s="51">
        <f ca="1">SUMPRODUCT($CM20:$DD20,INDIRECT(ADDRESS(BB$2,$DH$2)):INDIRECT(ADDRESS(BB$2,$DY$2)))</f>
        <v>133266.16939836947</v>
      </c>
      <c r="BC20" s="51">
        <f ca="1">SUMPRODUCT($CM20:$DD20,INDIRECT(ADDRESS(BC$2,$DH$2)):INDIRECT(ADDRESS(BC$2,$DY$2)))</f>
        <v>133553.24587635751</v>
      </c>
      <c r="BD20" s="51">
        <f ca="1">SUMPRODUCT($CM20:$DD20,INDIRECT(ADDRESS(BD$2,$DH$2)):INDIRECT(ADDRESS(BD$2,$DY$2)))</f>
        <v>133834.15295044516</v>
      </c>
      <c r="BE20" s="51">
        <f ca="1">SUMPRODUCT($CM20:$DD20,INDIRECT(ADDRESS(BE$2,$DH$2)):INDIRECT(ADDRESS(BE$2,$DY$2)))</f>
        <v>134132.62916645207</v>
      </c>
      <c r="BF20" s="51">
        <f ca="1">SUMPRODUCT($CM20:$DD20,INDIRECT(ADDRESS(BF$2,$DH$2)):INDIRECT(ADDRESS(BF$2,$DY$2)))</f>
        <v>134453.01701070296</v>
      </c>
      <c r="BG20" s="51">
        <f ca="1">SUMPRODUCT($CM20:$DD20,INDIRECT(ADDRESS(BG$2,$DH$2)):INDIRECT(ADDRESS(BG$2,$DY$2)))</f>
        <v>134972.40899756984</v>
      </c>
      <c r="BH20" s="51">
        <f ca="1">SUMPRODUCT($CM20:$DD20,INDIRECT(ADDRESS(BH$2,$DH$2)):INDIRECT(ADDRESS(BH$2,$DY$2)))</f>
        <v>135422.97278180727</v>
      </c>
      <c r="BI20" s="51">
        <f ca="1">SUMPRODUCT($CM20:$DD20,INDIRECT(ADDRESS(BI$2,$DH$2)):INDIRECT(ADDRESS(BI$2,$DY$2)))</f>
        <v>135873.5365660447</v>
      </c>
      <c r="BJ20" s="51">
        <f ca="1">SUMPRODUCT($CM20:$DD20,INDIRECT(ADDRESS(BJ$2,$DH$2)):INDIRECT(ADDRESS(BJ$2,$DY$2)))</f>
        <v>136324.10035028213</v>
      </c>
      <c r="BK20" s="51">
        <f ca="1">SUMPRODUCT($CM20:$DD20,INDIRECT(ADDRESS(BK$2,$DH$2)):INDIRECT(ADDRESS(BK$2,$DY$2)))</f>
        <v>136774.66413451952</v>
      </c>
      <c r="BL20" s="51">
        <f ca="1">SUMPRODUCT($CM20:$DD20,INDIRECT(ADDRESS(BL$2,$DH$2)):INDIRECT(ADDRESS(BL$2,$DY$2)))</f>
        <v>137132.54516979808</v>
      </c>
      <c r="BM20" s="51">
        <f ca="1">SUMPRODUCT($CM20:$DD20,INDIRECT(ADDRESS(BM$2,$DH$2)):INDIRECT(ADDRESS(BM$2,$DY$2)))</f>
        <v>137490.42620507657</v>
      </c>
      <c r="BN20" s="51">
        <f ca="1">SUMPRODUCT($CM20:$DD20,INDIRECT(ADDRESS(BN$2,$DH$2)):INDIRECT(ADDRESS(BN$2,$DY$2)))</f>
        <v>137848.30724035512</v>
      </c>
      <c r="BO20" s="51">
        <f ca="1">SUMPRODUCT($CM20:$DD20,INDIRECT(ADDRESS(BO$2,$DH$2)):INDIRECT(ADDRESS(BO$2,$DY$2)))</f>
        <v>138206.18827563361</v>
      </c>
      <c r="BP20" s="51">
        <f ca="1">SUMPRODUCT($CM20:$DD20,INDIRECT(ADDRESS(BP$2,$DH$2)):INDIRECT(ADDRESS(BP$2,$DY$2)))</f>
        <v>138564.06931091213</v>
      </c>
      <c r="BQ20" s="51">
        <f ca="1">SUMPRODUCT($CM20:$DD20,INDIRECT(ADDRESS(BQ$2,$DH$2)):INDIRECT(ADDRESS(BQ$2,$DY$2)))</f>
        <v>138921.95034619066</v>
      </c>
      <c r="BR20" s="51">
        <f ca="1">SUMPRODUCT($CM20:$DD20,INDIRECT(ADDRESS(BR$2,$DH$2)):INDIRECT(ADDRESS(BR$2,$DY$2)))</f>
        <v>139279.83138146918</v>
      </c>
      <c r="BS20" s="51">
        <f ca="1">SUMPRODUCT($CM20:$DD20,INDIRECT(ADDRESS(BS$2,$DH$2)):INDIRECT(ADDRESS(BS$2,$DY$2)))</f>
        <v>139710.35502473527</v>
      </c>
      <c r="BT20" s="51">
        <f ca="1">SUMPRODUCT($CM20:$DD20,INDIRECT(ADDRESS(BT$2,$DH$2)):INDIRECT(ADDRESS(BT$2,$DY$2)))</f>
        <v>140068.23606001379</v>
      </c>
      <c r="BU20" s="51">
        <f ca="1">SUMPRODUCT($CM20:$DD20,INDIRECT(ADDRESS(BU$2,$DH$2)):INDIRECT(ADDRESS(BU$2,$DY$2)))</f>
        <v>140426.11709529231</v>
      </c>
      <c r="BV20" s="51">
        <f ca="1">SUMPRODUCT($CM20:$DD20,INDIRECT(ADDRESS(BV$2,$DH$2)):INDIRECT(ADDRESS(BV$2,$DY$2)))</f>
        <v>140783.99813057084</v>
      </c>
      <c r="BW20" s="51">
        <f ca="1">SUMPRODUCT($CM20:$DD20,INDIRECT(ADDRESS(BW$2,$DH$2)):INDIRECT(ADDRESS(BW$2,$DY$2)))</f>
        <v>141141.87916584936</v>
      </c>
      <c r="BX20" s="51">
        <f ca="1">SUMPRODUCT($CM20:$DD20,INDIRECT(ADDRESS(BX$2,$DH$2)):INDIRECT(ADDRESS(BX$2,$DY$2)))</f>
        <v>141592.44295008678</v>
      </c>
      <c r="BY20" s="51">
        <f ca="1">SUMPRODUCT($CM20:$DD20,INDIRECT(ADDRESS(BY$2,$DH$2)):INDIRECT(ADDRESS(BY$2,$DY$2)))</f>
        <v>142043.00673432421</v>
      </c>
      <c r="BZ20" s="51">
        <f ca="1">SUMPRODUCT($CM20:$DD20,INDIRECT(ADDRESS(BZ$2,$DH$2)):INDIRECT(ADDRESS(BZ$2,$DY$2)))</f>
        <v>142493.57051856161</v>
      </c>
      <c r="CA20" s="51">
        <f ca="1">SUMPRODUCT($CM20:$DD20,INDIRECT(ADDRESS(CA$2,$DH$2)):INDIRECT(ADDRESS(CA$2,$DY$2)))</f>
        <v>142944.13430279904</v>
      </c>
      <c r="CB20" s="51">
        <f ca="1">SUMPRODUCT($CM20:$DD20,INDIRECT(ADDRESS(CB$2,$DH$2)):INDIRECT(ADDRESS(CB$2,$DY$2)))</f>
        <v>143394.69808703646</v>
      </c>
      <c r="CC20" s="51">
        <f ca="1">SUMPRODUCT($CM20:$DD20,INDIRECT(ADDRESS(CC$2,$DH$2)):INDIRECT(ADDRESS(CC$2,$DY$2)))</f>
        <v>143845.26187127389</v>
      </c>
      <c r="CD20" s="51">
        <f ca="1">SUMPRODUCT($CM20:$DD20,INDIRECT(ADDRESS(CD$2,$DH$2)):INDIRECT(ADDRESS(CD$2,$DY$2)))</f>
        <v>144295.82565551132</v>
      </c>
      <c r="CF20" s="51">
        <f t="shared" ca="1" si="4"/>
        <v>1343385.9494511336</v>
      </c>
      <c r="CG20" s="51">
        <f t="shared" ca="1" si="4"/>
        <v>1419441.7498247854</v>
      </c>
      <c r="CH20" s="51">
        <f t="shared" ca="1" si="4"/>
        <v>1487020.8713378692</v>
      </c>
      <c r="CI20" s="51">
        <f t="shared" ca="1" si="4"/>
        <v>1554211.850343327</v>
      </c>
      <c r="CJ20" s="51">
        <f t="shared" ca="1" si="4"/>
        <v>1614176.0321540111</v>
      </c>
      <c r="CK20" s="51">
        <f t="shared" ca="1" si="4"/>
        <v>1669573.9034058971</v>
      </c>
      <c r="CM20" s="1">
        <f>IFERROR(VLOOKUP($A20,Auxiliar_OPEX_CustosUnit!$A$4:$BT$129,COLUMN(Auxiliar_OPEX_CustosUnit!AK$2),0),0)</f>
        <v>0</v>
      </c>
      <c r="CN20" s="1">
        <f>IFERROR(VLOOKUP($A20,Auxiliar_OPEX_CustosUnit!$A$4:$BT$129,COLUMN(Auxiliar_OPEX_CustosUnit!AL$2),0),0)</f>
        <v>0</v>
      </c>
      <c r="CO20" s="1">
        <f>IFERROR(VLOOKUP($A20,Auxiliar_OPEX_CustosUnit!$A$4:$BT$129,COLUMN(Auxiliar_OPEX_CustosUnit!AM$2),0)*(1-DRE_Auxiliar!$A$111),0)</f>
        <v>13372.619471534275</v>
      </c>
      <c r="CP20" s="1">
        <f>IFERROR(VLOOKUP($A20,Auxiliar_OPEX_CustosUnit!$A$4:$BT$129,COLUMN(Auxiliar_OPEX_CustosUnit!AN$2),0),0)</f>
        <v>0</v>
      </c>
      <c r="CQ20" s="1">
        <f>IFERROR(VLOOKUP($A20,Auxiliar_OPEX_CustosUnit!$A$4:$BT$129,COLUMN(Auxiliar_OPEX_CustosUnit!AO$2),0),0)</f>
        <v>0</v>
      </c>
      <c r="CR20" s="1">
        <f>IFERROR(VLOOKUP($A20,Auxiliar_OPEX_CustosUnit!$A$4:$BT$129,COLUMN(Auxiliar_OPEX_CustosUnit!AP$2),0),0)</f>
        <v>0</v>
      </c>
      <c r="CS20" s="1">
        <f>IFERROR(VLOOKUP($A20,Auxiliar_OPEX_CustosUnit!$A$4:$BT$129,COLUMN(Auxiliar_OPEX_CustosUnit!AQ$2),0),0)</f>
        <v>2.8502637693084298</v>
      </c>
      <c r="CT20" s="1">
        <f>IFERROR(VLOOKUP($A20,Auxiliar_OPEX_CustosUnit!$A$4:$BT$129,COLUMN(Auxiliar_OPEX_CustosUnit!AR$2),0),0)</f>
        <v>0</v>
      </c>
      <c r="CU20" s="1">
        <f>IFERROR(VLOOKUP($A20,Auxiliar_OPEX_CustosUnit!$A$4:$BT$129,COLUMN(Auxiliar_OPEX_CustosUnit!AS$2),0),0)</f>
        <v>0</v>
      </c>
      <c r="CV20" s="1">
        <f>IFERROR(VLOOKUP($A20,Auxiliar_OPEX_CustosUnit!$A$4:$BT$129,COLUMN(Auxiliar_OPEX_CustosUnit!AT$2),0),0)</f>
        <v>0</v>
      </c>
      <c r="CW20" s="1">
        <f>IFERROR(VLOOKUP($A20,Auxiliar_OPEX_CustosUnit!$A$4:$BT$129,COLUMN(Auxiliar_OPEX_CustosUnit!AU$2),0),0)</f>
        <v>5.6913320114199998E-3</v>
      </c>
      <c r="CX20" s="1">
        <f>IFERROR(VLOOKUP($A20,Auxiliar_OPEX_CustosUnit!$A$4:$BT$129,COLUMN(Auxiliar_OPEX_CustosUnit!AV$2),0),0)</f>
        <v>0</v>
      </c>
      <c r="CY20" s="1">
        <f>IFERROR(VLOOKUP($A20,Auxiliar_OPEX_CustosUnit!$A$4:$BT$129,COLUMN(Auxiliar_OPEX_CustosUnit!AW$2),0),0)</f>
        <v>0</v>
      </c>
      <c r="CZ20" s="1">
        <f>IFERROR(VLOOKUP($A20,Auxiliar_OPEX_CustosUnit!$A$4:$BT$129,COLUMN(Auxiliar_OPEX_CustosUnit!AX$2),0),0)</f>
        <v>0</v>
      </c>
      <c r="DA20" s="1">
        <f>IFERROR(VLOOKUP($A20,Auxiliar_OPEX_CustosUnit!$A$4:$BT$129,COLUMN(Auxiliar_OPEX_CustosUnit!AY$2),0),0)</f>
        <v>0</v>
      </c>
      <c r="DB20" s="1">
        <f>IFERROR(VLOOKUP($A20,Auxiliar_OPEX_CustosUnit!$A$4:$BT$129,COLUMN(Auxiliar_OPEX_CustosUnit!AZ$2),0),0)</f>
        <v>0</v>
      </c>
      <c r="DC20" s="1">
        <f>IFERROR(VLOOKUP($A20,Auxiliar_OPEX_CustosUnit!$A$4:$BT$129,COLUMN(Auxiliar_OPEX_CustosUnit!BA$2),0),0)</f>
        <v>0</v>
      </c>
      <c r="DD20" s="1">
        <f>IFERROR(VLOOKUP($A20,Auxiliar_OPEX_CustosUnit!$A$4:$BT$129,COLUMN(Auxiliar_OPEX_CustosUnit!BB$2),0),0)</f>
        <v>0</v>
      </c>
      <c r="DG20" s="60">
        <v>43739</v>
      </c>
      <c r="DH20" s="1">
        <v>1</v>
      </c>
      <c r="DI20" s="1">
        <f>INDEX(Auxiliar_OPEX_Drivers!$B$2:$CH$18,MATCH(Auxiliar_OPEX_S!DI$3,Auxiliar_OPEX_Drivers!$B$2:$B$18,0),MATCH($DG20,Auxiliar_OPEX_Drivers!$B$2:$CH$2,0))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INDEX(Auxiliar_OPEX_Drivers!$B$2:$CH$18,MATCH(Auxiliar_OPEX_S!DK$3,Auxiliar_OPEX_Drivers!$B$2:$B$18,0),MATCH($DG20,Auxiliar_OPEX_Drivers!$B$2:$CH$2,0))</f>
        <v>14.197864859951647</v>
      </c>
      <c r="DL20" s="1">
        <f>INDEX(Auxiliar_OPEX_Drivers!$B$2:$CH$18,MATCH(Auxiliar_OPEX_S!DL$3,Auxiliar_OPEX_Drivers!$B$2:$B$18,0),MATCH($DG20,Auxiliar_OPEX_Drivers!$B$2:$CH$2,0))</f>
        <v>61.664040607223974</v>
      </c>
      <c r="DM20" s="1">
        <f>INDEX(Auxiliar_OPEX_Drivers!$B$2:$CH$18,MATCH(Auxiliar_OPEX_S!DM$3,Auxiliar_OPEX_Drivers!$B$2:$B$18,0),MATCH($DG20,Auxiliar_OPEX_Drivers!$B$2:$CH$2,0))</f>
        <v>13</v>
      </c>
      <c r="DN20" s="1">
        <f>INDEX(Auxiliar_OPEX_Drivers!$B$2:$CH$18,MATCH(Auxiliar_OPEX_S!DN$3,Auxiliar_OPEX_Drivers!$B$2:$B$18,0),MATCH($DG20,Auxiliar_OPEX_Drivers!$B$2:$CH$2,0))</f>
        <v>629.88820478653656</v>
      </c>
      <c r="DO20" s="1">
        <f>INDEX(Auxiliar_OPEX_Drivers!$B$2:$CH$18,MATCH(Auxiliar_OPEX_S!DO$3,Auxiliar_OPEX_Drivers!$B$2:$B$18,0),MATCH($DG20,Auxiliar_OPEX_Drivers!$B$2:$CH$2,0))</f>
        <v>12</v>
      </c>
      <c r="DP20" s="1">
        <f>INDEX(Auxiliar_OPEX_Drivers!$B$2:$CH$18,MATCH(Auxiliar_OPEX_S!DP$3,Auxiliar_OPEX_Drivers!$B$2:$B$18,0),MATCH($DG20,Auxiliar_OPEX_Drivers!$B$2:$CH$2,0))</f>
        <v>193.23159128191017</v>
      </c>
      <c r="DQ20" s="1">
        <f>INDEX(Auxiliar_OPEX_Drivers!$B$2:$CH$18,MATCH(Auxiliar_OPEX_S!DQ$3,Auxiliar_OPEX_Drivers!$B$2:$B$18,0),MATCH($DG20,Auxiliar_OPEX_Drivers!$B$2:$CH$2,0))</f>
        <v>37.049466214987916</v>
      </c>
      <c r="DR20" s="1">
        <f>INDEX(Auxiliar_OPEX_Drivers!$B$2:$CH$18,MATCH(Auxiliar_OPEX_S!DR$3,Auxiliar_OPEX_Drivers!$B$2:$B$18,0),MATCH($DG20,Auxiliar_OPEX_Drivers!$B$2:$CH$2,0))</f>
        <v>17986328.992365394</v>
      </c>
      <c r="DS20" s="1">
        <f>INDEX(Auxiliar_OPEX_Drivers!$B$2:$CH$18,MATCH(Auxiliar_OPEX_S!DS$3,Auxiliar_OPEX_Drivers!$B$2:$B$18,0),MATCH($DG20,Auxiliar_OPEX_Drivers!$B$2:$CH$2,0))</f>
        <v>94501.064307935099</v>
      </c>
      <c r="DT20" s="1">
        <f>INDEX(Auxiliar_OPEX_Drivers!$B$2:$CH$18,MATCH(Auxiliar_OPEX_S!DT$3,Auxiliar_OPEX_Drivers!$B$2:$B$18,0),MATCH($DG20,Auxiliar_OPEX_Drivers!$B$2:$CH$2,0))</f>
        <v>11011.364214516048</v>
      </c>
      <c r="DU20" s="1">
        <f>INDEX(Auxiliar_OPEX_Drivers!$B$2:$CH$18,MATCH(Auxiliar_OPEX_S!DU$3,Auxiliar_OPEX_Drivers!$B$2:$B$18,0),MATCH($DG20,Auxiliar_OPEX_Drivers!$B$2:$CH$2,0))</f>
        <v>3443.1208145159549</v>
      </c>
      <c r="DV20" s="1">
        <f>INDEX(Auxiliar_OPEX_Drivers!$B$2:$CH$18,MATCH(Auxiliar_OPEX_S!DV$3,Auxiliar_OPEX_Drivers!$B$2:$B$18,0),MATCH($DG20,Auxiliar_OPEX_Drivers!$B$2:$CH$2,0))</f>
        <v>2137804.6075558821</v>
      </c>
      <c r="DW20" s="1">
        <f>INDEX(Auxiliar_OPEX_Drivers!$B$2:$CH$18,MATCH(Auxiliar_OPEX_S!DW$3,Auxiliar_OPEX_Drivers!$B$2:$B$18,0),MATCH($DG20,Auxiliar_OPEX_Drivers!$B$2:$CH$2,0))</f>
        <v>10834.225881182714</v>
      </c>
      <c r="DX20" s="1">
        <f>INDEX(Auxiliar_OPEX_Drivers!$B$2:$CH$18,MATCH(Auxiliar_OPEX_S!DX$3,Auxiliar_OPEX_Drivers!$B$2:$B$18,0),MATCH($DG20,Auxiliar_OPEX_Drivers!$B$2:$CH$2,0))</f>
        <v>2158434.7659946447</v>
      </c>
      <c r="DY20" s="1">
        <f>INDEX(Auxiliar_OPEX_Drivers!$B$2:$CH$18,MATCH(Auxiliar_OPEX_S!DY$3,Auxiliar_OPEX_Drivers!$B$2:$B$18,0),MATCH($DG20,Auxiliar_OPEX_Drivers!$B$2:$CH$2,0))</f>
        <v>961.03116775061017</v>
      </c>
    </row>
    <row r="21" spans="1:129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238189.66930166021</v>
      </c>
      <c r="E21" s="51">
        <f ca="1">SUMPRODUCT($CM21:$DD21,INDIRECT(ADDRESS(E$2,$DH$2)):INDIRECT(ADDRESS(E$2,$DY$2)))</f>
        <v>238953.34495321958</v>
      </c>
      <c r="F21" s="51">
        <f ca="1">SUMPRODUCT($CM21:$DD21,INDIRECT(ADDRESS(F$2,$DH$2)):INDIRECT(ADDRESS(F$2,$DY$2)))</f>
        <v>239728.97659513968</v>
      </c>
      <c r="G21" s="51">
        <f ca="1">SUMPRODUCT($CM21:$DD21,INDIRECT(ADDRESS(G$2,$DH$2)):INDIRECT(ADDRESS(G$2,$DY$2)))</f>
        <v>240523.92438793471</v>
      </c>
      <c r="H21" s="51">
        <f ca="1">SUMPRODUCT($CM21:$DD21,INDIRECT(ADDRESS(H$2,$DH$2)):INDIRECT(ADDRESS(H$2,$DY$2)))</f>
        <v>241347.85834331773</v>
      </c>
      <c r="I21" s="51">
        <f ca="1">SUMPRODUCT($CM21:$DD21,INDIRECT(ADDRESS(I$2,$DH$2)):INDIRECT(ADDRESS(I$2,$DY$2)))</f>
        <v>241958.62867269409</v>
      </c>
      <c r="J21" s="51">
        <f ca="1">SUMPRODUCT($CM21:$DD21,INDIRECT(ADDRESS(J$2,$DH$2)):INDIRECT(ADDRESS(J$2,$DY$2)))</f>
        <v>242215.9986550652</v>
      </c>
      <c r="K21" s="51">
        <f ca="1">SUMPRODUCT($CM21:$DD21,INDIRECT(ADDRESS(K$2,$DH$2)):INDIRECT(ADDRESS(K$2,$DY$2)))</f>
        <v>242583.74661723388</v>
      </c>
      <c r="L21" s="51">
        <f ca="1">SUMPRODUCT($CM21:$DD21,INDIRECT(ADDRESS(L$2,$DH$2)):INDIRECT(ADDRESS(L$2,$DY$2)))</f>
        <v>243262.68924295407</v>
      </c>
      <c r="M21" s="51">
        <f ca="1">SUMPRODUCT($CM21:$DD21,INDIRECT(ADDRESS(M$2,$DH$2)):INDIRECT(ADDRESS(M$2,$DY$2)))</f>
        <v>244203.87613585754</v>
      </c>
      <c r="N21" s="51">
        <f ca="1">SUMPRODUCT($CM21:$DD21,INDIRECT(ADDRESS(N$2,$DH$2)):INDIRECT(ADDRESS(N$2,$DY$2)))</f>
        <v>245178.05917092404</v>
      </c>
      <c r="O21" s="51">
        <f ca="1">SUMPRODUCT($CM21:$DD21,INDIRECT(ADDRESS(O$2,$DH$2)):INDIRECT(ADDRESS(O$2,$DY$2)))</f>
        <v>246105.8422560356</v>
      </c>
      <c r="P21" s="51">
        <f ca="1">SUMPRODUCT($CM21:$DD21,INDIRECT(ADDRESS(P$2,$DH$2)):INDIRECT(ADDRESS(P$2,$DY$2)))</f>
        <v>246977.89452457614</v>
      </c>
      <c r="Q21" s="51">
        <f ca="1">SUMPRODUCT($CM21:$DD21,INDIRECT(ADDRESS(Q$2,$DH$2)):INDIRECT(ADDRESS(Q$2,$DY$2)))</f>
        <v>247851.05102733045</v>
      </c>
      <c r="R21" s="51">
        <f ca="1">SUMPRODUCT($CM21:$DD21,INDIRECT(ADDRESS(R$2,$DH$2)):INDIRECT(ADDRESS(R$2,$DY$2)))</f>
        <v>248700.66315686601</v>
      </c>
      <c r="S21" s="51">
        <f ca="1">SUMPRODUCT($CM21:$DD21,INDIRECT(ADDRESS(S$2,$DH$2)):INDIRECT(ADDRESS(S$2,$DY$2)))</f>
        <v>249547.02896925088</v>
      </c>
      <c r="T21" s="51">
        <f ca="1">SUMPRODUCT($CM21:$DD21,INDIRECT(ADDRESS(T$2,$DH$2)):INDIRECT(ADDRESS(T$2,$DY$2)))</f>
        <v>250375.50880761922</v>
      </c>
      <c r="U21" s="51">
        <f ca="1">SUMPRODUCT($CM21:$DD21,INDIRECT(ADDRESS(U$2,$DH$2)):INDIRECT(ADDRESS(U$2,$DY$2)))</f>
        <v>250850.64773617391</v>
      </c>
      <c r="V21" s="51">
        <f ca="1">SUMPRODUCT($CM21:$DD21,INDIRECT(ADDRESS(V$2,$DH$2)):INDIRECT(ADDRESS(V$2,$DY$2)))</f>
        <v>251010.57249622437</v>
      </c>
      <c r="W21" s="51">
        <f ca="1">SUMPRODUCT($CM21:$DD21,INDIRECT(ADDRESS(W$2,$DH$2)):INDIRECT(ADDRESS(W$2,$DY$2)))</f>
        <v>251371.37858344903</v>
      </c>
      <c r="X21" s="51">
        <f ca="1">SUMPRODUCT($CM21:$DD21,INDIRECT(ADDRESS(X$2,$DH$2)):INDIRECT(ADDRESS(X$2,$DY$2)))</f>
        <v>252094.71206246995</v>
      </c>
      <c r="Y21" s="51">
        <f ca="1">SUMPRODUCT($CM21:$DD21,INDIRECT(ADDRESS(Y$2,$DH$2)):INDIRECT(ADDRESS(Y$2,$DY$2)))</f>
        <v>253143.86097938046</v>
      </c>
      <c r="Z21" s="51">
        <f ca="1">SUMPRODUCT($CM21:$DD21,INDIRECT(ADDRESS(Z$2,$DH$2)):INDIRECT(ADDRESS(Z$2,$DY$2)))</f>
        <v>254240.31199429324</v>
      </c>
      <c r="AA21" s="51">
        <f ca="1">SUMPRODUCT($CM21:$DD21,INDIRECT(ADDRESS(AA$2,$DH$2)):INDIRECT(ADDRESS(AA$2,$DY$2)))</f>
        <v>255275.21899291733</v>
      </c>
      <c r="AB21" s="51">
        <f ca="1">SUMPRODUCT($CM21:$DD21,INDIRECT(ADDRESS(AB$2,$DH$2)):INDIRECT(ADDRESS(AB$2,$DY$2)))</f>
        <v>256321.81067309942</v>
      </c>
      <c r="AC21" s="51">
        <f ca="1">SUMPRODUCT($CM21:$DD21,INDIRECT(ADDRESS(AC$2,$DH$2)):INDIRECT(ADDRESS(AC$2,$DY$2)))</f>
        <v>257400.17885406569</v>
      </c>
      <c r="AD21" s="51">
        <f ca="1">SUMPRODUCT($CM21:$DD21,INDIRECT(ADDRESS(AD$2,$DH$2)):INDIRECT(ADDRESS(AD$2,$DY$2)))</f>
        <v>258450.67053418787</v>
      </c>
      <c r="AE21" s="51">
        <f ca="1">SUMPRODUCT($CM21:$DD21,INDIRECT(ADDRESS(AE$2,$DH$2)):INDIRECT(ADDRESS(AE$2,$DY$2)))</f>
        <v>259511.79955771257</v>
      </c>
      <c r="AF21" s="51">
        <f ca="1">SUMPRODUCT($CM21:$DD21,INDIRECT(ADDRESS(AF$2,$DH$2)):INDIRECT(ADDRESS(AF$2,$DY$2)))</f>
        <v>260554.20804781609</v>
      </c>
      <c r="AG21" s="51">
        <f ca="1">SUMPRODUCT($CM21:$DD21,INDIRECT(ADDRESS(AG$2,$DH$2)):INDIRECT(ADDRESS(AG$2,$DY$2)))</f>
        <v>261131.77430593781</v>
      </c>
      <c r="AH21" s="51">
        <f ca="1">SUMPRODUCT($CM21:$DD21,INDIRECT(ADDRESS(AH$2,$DH$2)):INDIRECT(ADDRESS(AH$2,$DY$2)))</f>
        <v>261333.87760181155</v>
      </c>
      <c r="AI21" s="51">
        <f ca="1">SUMPRODUCT($CM21:$DD21,INDIRECT(ADDRESS(AI$2,$DH$2)):INDIRECT(ADDRESS(AI$2,$DY$2)))</f>
        <v>261838.33003652864</v>
      </c>
      <c r="AJ21" s="51">
        <f ca="1">SUMPRODUCT($CM21:$DD21,INDIRECT(ADDRESS(AJ$2,$DH$2)):INDIRECT(ADDRESS(AJ$2,$DY$2)))</f>
        <v>262691.78951814974</v>
      </c>
      <c r="AK21" s="51">
        <f ca="1">SUMPRODUCT($CM21:$DD21,INDIRECT(ADDRESS(AK$2,$DH$2)):INDIRECT(ADDRESS(AK$2,$DY$2)))</f>
        <v>263733.28256196808</v>
      </c>
      <c r="AL21" s="51">
        <f ca="1">SUMPRODUCT($CM21:$DD21,INDIRECT(ADDRESS(AL$2,$DH$2)):INDIRECT(ADDRESS(AL$2,$DY$2)))</f>
        <v>264787.84420750936</v>
      </c>
      <c r="AM21" s="51">
        <f ca="1">SUMPRODUCT($CM21:$DD21,INDIRECT(ADDRESS(AM$2,$DH$2)):INDIRECT(ADDRESS(AM$2,$DY$2)))</f>
        <v>265783.22093264229</v>
      </c>
      <c r="AN21" s="51">
        <f ca="1">SUMPRODUCT($CM21:$DD21,INDIRECT(ADDRESS(AN$2,$DH$2)):INDIRECT(ADDRESS(AN$2,$DY$2)))</f>
        <v>266824.84783014952</v>
      </c>
      <c r="AO21" s="51">
        <f ca="1">SUMPRODUCT($CM21:$DD21,INDIRECT(ADDRESS(AO$2,$DH$2)):INDIRECT(ADDRESS(AO$2,$DY$2)))</f>
        <v>267879.72048528778</v>
      </c>
      <c r="AP21" s="51">
        <f ca="1">SUMPRODUCT($CM21:$DD21,INDIRECT(ADDRESS(AP$2,$DH$2)):INDIRECT(ADDRESS(AP$2,$DY$2)))</f>
        <v>268895.51777742326</v>
      </c>
      <c r="AQ21" s="51">
        <f ca="1">SUMPRODUCT($CM21:$DD21,INDIRECT(ADDRESS(AQ$2,$DH$2)):INDIRECT(ADDRESS(AQ$2,$DY$2)))</f>
        <v>269884.68563746806</v>
      </c>
      <c r="AR21" s="51">
        <f ca="1">SUMPRODUCT($CM21:$DD21,INDIRECT(ADDRESS(AR$2,$DH$2)):INDIRECT(ADDRESS(AR$2,$DY$2)))</f>
        <v>270900.24515991006</v>
      </c>
      <c r="AS21" s="51">
        <f ca="1">SUMPRODUCT($CM21:$DD21,INDIRECT(ADDRESS(AS$2,$DH$2)):INDIRECT(ADDRESS(AS$2,$DY$2)))</f>
        <v>271569.99538569612</v>
      </c>
      <c r="AT21" s="51">
        <f ca="1">SUMPRODUCT($CM21:$DD21,INDIRECT(ADDRESS(AT$2,$DH$2)):INDIRECT(ADDRESS(AT$2,$DY$2)))</f>
        <v>271925.03060564148</v>
      </c>
      <c r="AU21" s="51">
        <f ca="1">SUMPRODUCT($CM21:$DD21,INDIRECT(ADDRESS(AU$2,$DH$2)):INDIRECT(ADDRESS(AU$2,$DY$2)))</f>
        <v>272472.72388373991</v>
      </c>
      <c r="AV21" s="51">
        <f ca="1">SUMPRODUCT($CM21:$DD21,INDIRECT(ADDRESS(AV$2,$DH$2)):INDIRECT(ADDRESS(AV$2,$DY$2)))</f>
        <v>273393.23129566608</v>
      </c>
      <c r="AW21" s="51">
        <f ca="1">SUMPRODUCT($CM21:$DD21,INDIRECT(ADDRESS(AW$2,$DH$2)):INDIRECT(ADDRESS(AW$2,$DY$2)))</f>
        <v>274570.58729295066</v>
      </c>
      <c r="AX21" s="51">
        <f ca="1">SUMPRODUCT($CM21:$DD21,INDIRECT(ADDRESS(AX$2,$DH$2)):INDIRECT(ADDRESS(AX$2,$DY$2)))</f>
        <v>275743.03775497212</v>
      </c>
      <c r="AY21" s="51">
        <f ca="1">SUMPRODUCT($CM21:$DD21,INDIRECT(ADDRESS(AY$2,$DH$2)):INDIRECT(ADDRESS(AY$2,$DY$2)))</f>
        <v>276765.51356733579</v>
      </c>
      <c r="AZ21" s="51">
        <f ca="1">SUMPRODUCT($CM21:$DD21,INDIRECT(ADDRESS(AZ$2,$DH$2)):INDIRECT(ADDRESS(AZ$2,$DY$2)))</f>
        <v>277816.76197720558</v>
      </c>
      <c r="BA21" s="51">
        <f ca="1">SUMPRODUCT($CM21:$DD21,INDIRECT(ADDRESS(BA$2,$DH$2)):INDIRECT(ADDRESS(BA$2,$DY$2)))</f>
        <v>278833.74768954597</v>
      </c>
      <c r="BB21" s="51">
        <f ca="1">SUMPRODUCT($CM21:$DD21,INDIRECT(ADDRESS(BB$2,$DH$2)):INDIRECT(ADDRESS(BB$2,$DY$2)))</f>
        <v>279899.895145113</v>
      </c>
      <c r="BC21" s="51">
        <f ca="1">SUMPRODUCT($CM21:$DD21,INDIRECT(ADDRESS(BC$2,$DH$2)):INDIRECT(ADDRESS(BC$2,$DY$2)))</f>
        <v>280925.24642922299</v>
      </c>
      <c r="BD21" s="51">
        <f ca="1">SUMPRODUCT($CM21:$DD21,INDIRECT(ADDRESS(BD$2,$DH$2)):INDIRECT(ADDRESS(BD$2,$DY$2)))</f>
        <v>281920.64498735097</v>
      </c>
      <c r="BE21" s="51">
        <f ca="1">SUMPRODUCT($CM21:$DD21,INDIRECT(ADDRESS(BE$2,$DH$2)):INDIRECT(ADDRESS(BE$2,$DY$2)))</f>
        <v>282455.46039653837</v>
      </c>
      <c r="BF21" s="51">
        <f ca="1">SUMPRODUCT($CM21:$DD21,INDIRECT(ADDRESS(BF$2,$DH$2)):INDIRECT(ADDRESS(BF$2,$DY$2)))</f>
        <v>282637.24440631457</v>
      </c>
      <c r="BG21" s="51">
        <f ca="1">SUMPRODUCT($CM21:$DD21,INDIRECT(ADDRESS(BG$2,$DH$2)):INDIRECT(ADDRESS(BG$2,$DY$2)))</f>
        <v>283336.30499973404</v>
      </c>
      <c r="BH21" s="51">
        <f ca="1">SUMPRODUCT($CM21:$DD21,INDIRECT(ADDRESS(BH$2,$DH$2)):INDIRECT(ADDRESS(BH$2,$DY$2)))</f>
        <v>284347.94688120286</v>
      </c>
      <c r="BI21" s="51">
        <f ca="1">SUMPRODUCT($CM21:$DD21,INDIRECT(ADDRESS(BI$2,$DH$2)):INDIRECT(ADDRESS(BI$2,$DY$2)))</f>
        <v>285392.06167661608</v>
      </c>
      <c r="BJ21" s="51">
        <f ca="1">SUMPRODUCT($CM21:$DD21,INDIRECT(ADDRESS(BJ$2,$DH$2)):INDIRECT(ADDRESS(BJ$2,$DY$2)))</f>
        <v>286439.3608059347</v>
      </c>
      <c r="BK21" s="51">
        <f ca="1">SUMPRODUCT($CM21:$DD21,INDIRECT(ADDRESS(BK$2,$DH$2)):INDIRECT(ADDRESS(BK$2,$DY$2)))</f>
        <v>287385.26009952073</v>
      </c>
      <c r="BL21" s="51">
        <f ca="1">SUMPRODUCT($CM21:$DD21,INDIRECT(ADDRESS(BL$2,$DH$2)):INDIRECT(ADDRESS(BL$2,$DY$2)))</f>
        <v>288325.83522931865</v>
      </c>
      <c r="BM21" s="51">
        <f ca="1">SUMPRODUCT($CM21:$DD21,INDIRECT(ADDRESS(BM$2,$DH$2)):INDIRECT(ADDRESS(BM$2,$DY$2)))</f>
        <v>289137.65402461909</v>
      </c>
      <c r="BN21" s="51">
        <f ca="1">SUMPRODUCT($CM21:$DD21,INDIRECT(ADDRESS(BN$2,$DH$2)):INDIRECT(ADDRESS(BN$2,$DY$2)))</f>
        <v>289933.22320642922</v>
      </c>
      <c r="BO21" s="51">
        <f ca="1">SUMPRODUCT($CM21:$DD21,INDIRECT(ADDRESS(BO$2,$DH$2)):INDIRECT(ADDRESS(BO$2,$DY$2)))</f>
        <v>290757.3693769417</v>
      </c>
      <c r="BP21" s="51">
        <f ca="1">SUMPRODUCT($CM21:$DD21,INDIRECT(ADDRESS(BP$2,$DH$2)):INDIRECT(ADDRESS(BP$2,$DY$2)))</f>
        <v>291531.66561773547</v>
      </c>
      <c r="BQ21" s="51">
        <f ca="1">SUMPRODUCT($CM21:$DD21,INDIRECT(ADDRESS(BQ$2,$DH$2)):INDIRECT(ADDRESS(BQ$2,$DY$2)))</f>
        <v>292105.80155879556</v>
      </c>
      <c r="BR21" s="51">
        <f ca="1">SUMPRODUCT($CM21:$DD21,INDIRECT(ADDRESS(BR$2,$DH$2)):INDIRECT(ADDRESS(BR$2,$DY$2)))</f>
        <v>292457.0306571456</v>
      </c>
      <c r="BS21" s="51">
        <f ca="1">SUMPRODUCT($CM21:$DD21,INDIRECT(ADDRESS(BS$2,$DH$2)):INDIRECT(ADDRESS(BS$2,$DY$2)))</f>
        <v>292990.94712232723</v>
      </c>
      <c r="BT21" s="51">
        <f ca="1">SUMPRODUCT($CM21:$DD21,INDIRECT(ADDRESS(BT$2,$DH$2)):INDIRECT(ADDRESS(BT$2,$DY$2)))</f>
        <v>293825.04437313596</v>
      </c>
      <c r="BU21" s="51">
        <f ca="1">SUMPRODUCT($CM21:$DD21,INDIRECT(ADDRESS(BU$2,$DH$2)):INDIRECT(ADDRESS(BU$2,$DY$2)))</f>
        <v>294709.6230893514</v>
      </c>
      <c r="BV21" s="51">
        <f ca="1">SUMPRODUCT($CM21:$DD21,INDIRECT(ADDRESS(BV$2,$DH$2)):INDIRECT(ADDRESS(BV$2,$DY$2)))</f>
        <v>295598.3759395206</v>
      </c>
      <c r="BW21" s="51">
        <f ca="1">SUMPRODUCT($CM21:$DD21,INDIRECT(ADDRESS(BW$2,$DH$2)):INDIRECT(ADDRESS(BW$2,$DY$2)))</f>
        <v>296445.46936500695</v>
      </c>
      <c r="BX21" s="51">
        <f ca="1">SUMPRODUCT($CM21:$DD21,INDIRECT(ADDRESS(BX$2,$DH$2)):INDIRECT(ADDRESS(BX$2,$DY$2)))</f>
        <v>297510.15049982216</v>
      </c>
      <c r="BY21" s="51">
        <f ca="1">SUMPRODUCT($CM21:$DD21,INDIRECT(ADDRESS(BY$2,$DH$2)):INDIRECT(ADDRESS(BY$2,$DY$2)))</f>
        <v>298504.91589296347</v>
      </c>
      <c r="BZ21" s="51">
        <f ca="1">SUMPRODUCT($CM21:$DD21,INDIRECT(ADDRESS(BZ$2,$DH$2)):INDIRECT(ADDRESS(BZ$2,$DY$2)))</f>
        <v>299483.34117437381</v>
      </c>
      <c r="CA21" s="51">
        <f ca="1">SUMPRODUCT($CM21:$DD21,INDIRECT(ADDRESS(CA$2,$DH$2)):INDIRECT(ADDRESS(CA$2,$DY$2)))</f>
        <v>300491.33376095304</v>
      </c>
      <c r="CB21" s="51">
        <f ca="1">SUMPRODUCT($CM21:$DD21,INDIRECT(ADDRESS(CB$2,$DH$2)):INDIRECT(ADDRESS(CB$2,$DY$2)))</f>
        <v>301449.47641781368</v>
      </c>
      <c r="CC21" s="51">
        <f ca="1">SUMPRODUCT($CM21:$DD21,INDIRECT(ADDRESS(CC$2,$DH$2)):INDIRECT(ADDRESS(CC$2,$DY$2)))</f>
        <v>302167.43184502848</v>
      </c>
      <c r="CD21" s="51">
        <f ca="1">SUMPRODUCT($CM21:$DD21,INDIRECT(ADDRESS(CD$2,$DH$2)):INDIRECT(ADDRESS(CD$2,$DY$2)))</f>
        <v>302644.83851741161</v>
      </c>
      <c r="CF21" s="51">
        <f t="shared" ref="CF21:CK36" ca="1" si="5">SUMPRODUCT($D21:$CD21,N($D$1:$CD$1=CF$1))</f>
        <v>2904252.6143320361</v>
      </c>
      <c r="CG21" s="51">
        <f t="shared" ca="1" si="5"/>
        <v>3011438.849330551</v>
      </c>
      <c r="CH21" s="51">
        <f t="shared" ca="1" si="5"/>
        <v>3133538.7868314292</v>
      </c>
      <c r="CI21" s="51">
        <f t="shared" ca="1" si="5"/>
        <v>3260825.1366762407</v>
      </c>
      <c r="CJ21" s="51">
        <f t="shared" ca="1" si="5"/>
        <v>3391389.9354943004</v>
      </c>
      <c r="CK21" s="51">
        <f t="shared" ca="1" si="5"/>
        <v>3507818.0395603273</v>
      </c>
      <c r="CM21" s="1">
        <f>IFERROR(VLOOKUP($A21,Auxiliar_OPEX_CustosUnit!$A$4:$BT$129,COLUMN(Auxiliar_OPEX_CustosUnit!AK$2),0),0)</f>
        <v>0</v>
      </c>
      <c r="CN21" s="1">
        <f>IFERROR(VLOOKUP($A21,Auxiliar_OPEX_CustosUnit!$A$4:$BT$129,COLUMN(Auxiliar_OPEX_CustosUnit!AL$2),0),0)</f>
        <v>0</v>
      </c>
      <c r="CO21" s="1">
        <f>IFERROR(VLOOKUP($A21,Auxiliar_OPEX_CustosUnit!$A$4:$BT$129,COLUMN(Auxiliar_OPEX_CustosUnit!AM$2),0)*(1-DRE_Auxiliar!$A$111),0)</f>
        <v>52812.51092424064</v>
      </c>
      <c r="CP21" s="1">
        <f>IFERROR(VLOOKUP($A21,Auxiliar_OPEX_CustosUnit!$A$4:$BT$129,COLUMN(Auxiliar_OPEX_CustosUnit!AN$2),0),0)</f>
        <v>0</v>
      </c>
      <c r="CQ21" s="1">
        <f>IFERROR(VLOOKUP($A21,Auxiliar_OPEX_CustosUnit!$A$4:$BT$129,COLUMN(Auxiliar_OPEX_CustosUnit!AO$2),0),0)</f>
        <v>0</v>
      </c>
      <c r="CR21" s="1">
        <f>IFERROR(VLOOKUP($A21,Auxiliar_OPEX_CustosUnit!$A$4:$BT$129,COLUMN(Auxiliar_OPEX_CustosUnit!AP$2),0),0)</f>
        <v>0</v>
      </c>
      <c r="CS21" s="1">
        <f>IFERROR(VLOOKUP($A21,Auxiliar_OPEX_CustosUnit!$A$4:$BT$129,COLUMN(Auxiliar_OPEX_CustosUnit!AQ$2),0),0)</f>
        <v>3.43610391231149</v>
      </c>
      <c r="CT21" s="1">
        <f>IFERROR(VLOOKUP($A21,Auxiliar_OPEX_CustosUnit!$A$4:$BT$129,COLUMN(Auxiliar_OPEX_CustosUnit!AR$2),0),0)</f>
        <v>0</v>
      </c>
      <c r="CU21" s="1">
        <f>IFERROR(VLOOKUP($A21,Auxiliar_OPEX_CustosUnit!$A$4:$BT$129,COLUMN(Auxiliar_OPEX_CustosUnit!AS$2),0),0)</f>
        <v>0</v>
      </c>
      <c r="CV21" s="1">
        <f>IFERROR(VLOOKUP($A21,Auxiliar_OPEX_CustosUnit!$A$4:$BT$129,COLUMN(Auxiliar_OPEX_CustosUnit!AT$2),0),0)</f>
        <v>0</v>
      </c>
      <c r="CW21" s="1">
        <f>IFERROR(VLOOKUP($A21,Auxiliar_OPEX_CustosUnit!$A$4:$BT$129,COLUMN(Auxiliar_OPEX_CustosUnit!AU$2),0),0)</f>
        <v>6.5535460769999997E-5</v>
      </c>
      <c r="CX21" s="1">
        <f>IFERROR(VLOOKUP($A21,Auxiliar_OPEX_CustosUnit!$A$4:$BT$129,COLUMN(Auxiliar_OPEX_CustosUnit!AV$2),0),0)</f>
        <v>0</v>
      </c>
      <c r="CY21" s="1">
        <f>IFERROR(VLOOKUP($A21,Auxiliar_OPEX_CustosUnit!$A$4:$BT$129,COLUMN(Auxiliar_OPEX_CustosUnit!AW$2),0),0)</f>
        <v>0</v>
      </c>
      <c r="CZ21" s="1">
        <f>IFERROR(VLOOKUP($A21,Auxiliar_OPEX_CustosUnit!$A$4:$BT$129,COLUMN(Auxiliar_OPEX_CustosUnit!AX$2),0),0)</f>
        <v>0</v>
      </c>
      <c r="DA21" s="1">
        <f>IFERROR(VLOOKUP($A21,Auxiliar_OPEX_CustosUnit!$A$4:$BT$129,COLUMN(Auxiliar_OPEX_CustosUnit!AY$2),0),0)</f>
        <v>0</v>
      </c>
      <c r="DB21" s="1">
        <f>IFERROR(VLOOKUP($A21,Auxiliar_OPEX_CustosUnit!$A$4:$BT$129,COLUMN(Auxiliar_OPEX_CustosUnit!AZ$2),0),0)</f>
        <v>0</v>
      </c>
      <c r="DC21" s="1">
        <f>IFERROR(VLOOKUP($A21,Auxiliar_OPEX_CustosUnit!$A$4:$BT$129,COLUMN(Auxiliar_OPEX_CustosUnit!BA$2),0),0)</f>
        <v>8.9981822596809993E-2</v>
      </c>
      <c r="DD21" s="1">
        <f>IFERROR(VLOOKUP($A21,Auxiliar_OPEX_CustosUnit!$A$4:$BT$129,COLUMN(Auxiliar_OPEX_CustosUnit!BB$2),0),0)</f>
        <v>0</v>
      </c>
      <c r="DG21" s="60">
        <v>43770</v>
      </c>
      <c r="DH21" s="1">
        <v>1</v>
      </c>
      <c r="DI21" s="1">
        <f>INDEX(Auxiliar_OPEX_Drivers!$B$2:$CH$18,MATCH(Auxiliar_OPEX_S!DI$3,Auxiliar_OPEX_Drivers!$B$2:$B$18,0),MATCH($DG21,Auxiliar_OPEX_Drivers!$B$2:$CH$2,0))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INDEX(Auxiliar_OPEX_Drivers!$B$2:$CH$18,MATCH(Auxiliar_OPEX_S!DK$3,Auxiliar_OPEX_Drivers!$B$2:$B$18,0),MATCH($DG21,Auxiliar_OPEX_Drivers!$B$2:$CH$2,0))</f>
        <v>14.197864859951647</v>
      </c>
      <c r="DL21" s="1">
        <f>INDEX(Auxiliar_OPEX_Drivers!$B$2:$CH$18,MATCH(Auxiliar_OPEX_S!DL$3,Auxiliar_OPEX_Drivers!$B$2:$B$18,0),MATCH($DG21,Auxiliar_OPEX_Drivers!$B$2:$CH$2,0))</f>
        <v>61.664040607223974</v>
      </c>
      <c r="DM21" s="1">
        <f>INDEX(Auxiliar_OPEX_Drivers!$B$2:$CH$18,MATCH(Auxiliar_OPEX_S!DM$3,Auxiliar_OPEX_Drivers!$B$2:$B$18,0),MATCH($DG21,Auxiliar_OPEX_Drivers!$B$2:$CH$2,0))</f>
        <v>13</v>
      </c>
      <c r="DN21" s="1">
        <f>INDEX(Auxiliar_OPEX_Drivers!$B$2:$CH$18,MATCH(Auxiliar_OPEX_S!DN$3,Auxiliar_OPEX_Drivers!$B$2:$B$18,0),MATCH($DG21,Auxiliar_OPEX_Drivers!$B$2:$CH$2,0))</f>
        <v>629.88820478653656</v>
      </c>
      <c r="DO21" s="1">
        <f>INDEX(Auxiliar_OPEX_Drivers!$B$2:$CH$18,MATCH(Auxiliar_OPEX_S!DO$3,Auxiliar_OPEX_Drivers!$B$2:$B$18,0),MATCH($DG21,Auxiliar_OPEX_Drivers!$B$2:$CH$2,0))</f>
        <v>12</v>
      </c>
      <c r="DP21" s="1">
        <f>INDEX(Auxiliar_OPEX_Drivers!$B$2:$CH$18,MATCH(Auxiliar_OPEX_S!DP$3,Auxiliar_OPEX_Drivers!$B$2:$B$18,0),MATCH($DG21,Auxiliar_OPEX_Drivers!$B$2:$CH$2,0))</f>
        <v>193.23159128191017</v>
      </c>
      <c r="DQ21" s="1">
        <f>INDEX(Auxiliar_OPEX_Drivers!$B$2:$CH$18,MATCH(Auxiliar_OPEX_S!DQ$3,Auxiliar_OPEX_Drivers!$B$2:$B$18,0),MATCH($DG21,Auxiliar_OPEX_Drivers!$B$2:$CH$2,0))</f>
        <v>37.049466214987916</v>
      </c>
      <c r="DR21" s="1">
        <f>INDEX(Auxiliar_OPEX_Drivers!$B$2:$CH$18,MATCH(Auxiliar_OPEX_S!DR$3,Auxiliar_OPEX_Drivers!$B$2:$B$18,0),MATCH($DG21,Auxiliar_OPEX_Drivers!$B$2:$CH$2,0))</f>
        <v>18072710.556673329</v>
      </c>
      <c r="DS21" s="1">
        <f>INDEX(Auxiliar_OPEX_Drivers!$B$2:$CH$18,MATCH(Auxiliar_OPEX_S!DS$3,Auxiliar_OPEX_Drivers!$B$2:$B$18,0),MATCH($DG21,Auxiliar_OPEX_Drivers!$B$2:$CH$2,0))</f>
        <v>86381.564307935099</v>
      </c>
      <c r="DT21" s="1">
        <f>INDEX(Auxiliar_OPEX_Drivers!$B$2:$CH$18,MATCH(Auxiliar_OPEX_S!DT$3,Auxiliar_OPEX_Drivers!$B$2:$B$18,0),MATCH($DG21,Auxiliar_OPEX_Drivers!$B$2:$CH$2,0))</f>
        <v>7467.4745897222047</v>
      </c>
      <c r="DU21" s="1">
        <f>INDEX(Auxiliar_OPEX_Drivers!$B$2:$CH$18,MATCH(Auxiliar_OPEX_S!DU$3,Auxiliar_OPEX_Drivers!$B$2:$B$18,0),MATCH($DG21,Auxiliar_OPEX_Drivers!$B$2:$CH$2,0))</f>
        <v>1154.8662397223932</v>
      </c>
      <c r="DV21" s="1">
        <f>INDEX(Auxiliar_OPEX_Drivers!$B$2:$CH$18,MATCH(Auxiliar_OPEX_S!DV$3,Auxiliar_OPEX_Drivers!$B$2:$B$18,0),MATCH($DG21,Auxiliar_OPEX_Drivers!$B$2:$CH$2,0))</f>
        <v>2142974.7538122712</v>
      </c>
      <c r="DW21" s="1">
        <f>INDEX(Auxiliar_OPEX_Drivers!$B$2:$CH$18,MATCH(Auxiliar_OPEX_S!DW$3,Auxiliar_OPEX_Drivers!$B$2:$B$18,0),MATCH($DG21,Auxiliar_OPEX_Drivers!$B$2:$CH$2,0))</f>
        <v>7340.1462563888726</v>
      </c>
      <c r="DX21" s="1">
        <f>INDEX(Auxiliar_OPEX_Drivers!$B$2:$CH$18,MATCH(Auxiliar_OPEX_S!DX$3,Auxiliar_OPEX_Drivers!$B$2:$B$18,0),MATCH($DG21,Auxiliar_OPEX_Drivers!$B$2:$CH$2,0))</f>
        <v>2163652.240584367</v>
      </c>
      <c r="DY21" s="1">
        <f>INDEX(Auxiliar_OPEX_Drivers!$B$2:$CH$18,MATCH(Auxiliar_OPEX_S!DY$3,Auxiliar_OPEX_Drivers!$B$2:$B$18,0),MATCH($DG21,Auxiliar_OPEX_Drivers!$B$2:$CH$2,0))</f>
        <v>961.03116775061017</v>
      </c>
    </row>
    <row r="22" spans="1:129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7353.3066167933875</v>
      </c>
      <c r="E22" s="51">
        <f ca="1">SUMPRODUCT($CM22:$DD22,INDIRECT(ADDRESS(E$2,$DH$2)):INDIRECT(ADDRESS(E$2,$DY$2)))</f>
        <v>7360.9857743904895</v>
      </c>
      <c r="F22" s="51">
        <f ca="1">SUMPRODUCT($CM22:$DD22,INDIRECT(ADDRESS(F$2,$DH$2)):INDIRECT(ADDRESS(F$2,$DY$2)))</f>
        <v>7368.824317002257</v>
      </c>
      <c r="G22" s="51">
        <f ca="1">SUMPRODUCT($CM22:$DD22,INDIRECT(ADDRESS(G$2,$DH$2)):INDIRECT(ADDRESS(G$2,$DY$2)))</f>
        <v>7376.0985670709861</v>
      </c>
      <c r="H22" s="51">
        <f ca="1">SUMPRODUCT($CM22:$DD22,INDIRECT(ADDRESS(H$2,$DH$2)):INDIRECT(ADDRESS(H$2,$DY$2)))</f>
        <v>7383.9682277376096</v>
      </c>
      <c r="I22" s="51">
        <f ca="1">SUMPRODUCT($CM22:$DD22,INDIRECT(ADDRESS(I$2,$DH$2)):INDIRECT(ADDRESS(I$2,$DY$2)))</f>
        <v>7392.121155436158</v>
      </c>
      <c r="J22" s="51">
        <f ca="1">SUMPRODUCT($CM22:$DD22,INDIRECT(ADDRESS(J$2,$DH$2)):INDIRECT(ADDRESS(J$2,$DY$2)))</f>
        <v>7399.7126160899015</v>
      </c>
      <c r="K22" s="51">
        <f ca="1">SUMPRODUCT($CM22:$DD22,INDIRECT(ADDRESS(K$2,$DH$2)):INDIRECT(ADDRESS(K$2,$DY$2)))</f>
        <v>7560.1008497320454</v>
      </c>
      <c r="L22" s="51">
        <f ca="1">SUMPRODUCT($CM22:$DD22,INDIRECT(ADDRESS(L$2,$DH$2)):INDIRECT(ADDRESS(L$2,$DY$2)))</f>
        <v>7568.6289374709768</v>
      </c>
      <c r="M22" s="51">
        <f ca="1">SUMPRODUCT($CM22:$DD22,INDIRECT(ADDRESS(M$2,$DH$2)):INDIRECT(ADDRESS(M$2,$DY$2)))</f>
        <v>7576.057848669001</v>
      </c>
      <c r="N22" s="51">
        <f ca="1">SUMPRODUCT($CM22:$DD22,INDIRECT(ADDRESS(N$2,$DH$2)):INDIRECT(ADDRESS(N$2,$DY$2)))</f>
        <v>7584.1357934451271</v>
      </c>
      <c r="O22" s="51">
        <f ca="1">SUMPRODUCT($CM22:$DD22,INDIRECT(ADDRESS(O$2,$DH$2)):INDIRECT(ADDRESS(O$2,$DY$2)))</f>
        <v>7592.9729028944475</v>
      </c>
      <c r="P22" s="51">
        <f ca="1">SUMPRODUCT($CM22:$DD22,INDIRECT(ADDRESS(P$2,$DH$2)):INDIRECT(ADDRESS(P$2,$DY$2)))</f>
        <v>7600.6729950665685</v>
      </c>
      <c r="Q22" s="51">
        <f ca="1">SUMPRODUCT($CM22:$DD22,INDIRECT(ADDRESS(Q$2,$DH$2)):INDIRECT(ADDRESS(Q$2,$DY$2)))</f>
        <v>7607.895407225109</v>
      </c>
      <c r="R22" s="51">
        <f ca="1">SUMPRODUCT($CM22:$DD22,INDIRECT(ADDRESS(R$2,$DH$2)):INDIRECT(ADDRESS(R$2,$DY$2)))</f>
        <v>7615.4240538094473</v>
      </c>
      <c r="S22" s="51">
        <f ca="1">SUMPRODUCT($CM22:$DD22,INDIRECT(ADDRESS(S$2,$DH$2)):INDIRECT(ADDRESS(S$2,$DY$2)))</f>
        <v>7623.7842463351089</v>
      </c>
      <c r="T22" s="51">
        <f ca="1">SUMPRODUCT($CM22:$DD22,INDIRECT(ADDRESS(T$2,$DH$2)):INDIRECT(ADDRESS(T$2,$DY$2)))</f>
        <v>7631.9127155852684</v>
      </c>
      <c r="U22" s="51">
        <f ca="1">SUMPRODUCT($CM22:$DD22,INDIRECT(ADDRESS(U$2,$DH$2)):INDIRECT(ADDRESS(U$2,$DY$2)))</f>
        <v>7639.3427894622109</v>
      </c>
      <c r="V22" s="51">
        <f ca="1">SUMPRODUCT($CM22:$DD22,INDIRECT(ADDRESS(V$2,$DH$2)):INDIRECT(ADDRESS(V$2,$DY$2)))</f>
        <v>7646.1196962351396</v>
      </c>
      <c r="W22" s="51">
        <f ca="1">SUMPRODUCT($CM22:$DD22,INDIRECT(ADDRESS(W$2,$DH$2)):INDIRECT(ADDRESS(W$2,$DY$2)))</f>
        <v>7791.5551554501399</v>
      </c>
      <c r="X22" s="51">
        <f ca="1">SUMPRODUCT($CM22:$DD22,INDIRECT(ADDRESS(X$2,$DH$2)):INDIRECT(ADDRESS(X$2,$DY$2)))</f>
        <v>7799.244648319821</v>
      </c>
      <c r="Y22" s="51">
        <f ca="1">SUMPRODUCT($CM22:$DD22,INDIRECT(ADDRESS(Y$2,$DH$2)):INDIRECT(ADDRESS(Y$2,$DY$2)))</f>
        <v>7807.2768242489237</v>
      </c>
      <c r="Z22" s="51">
        <f ca="1">SUMPRODUCT($CM22:$DD22,INDIRECT(ADDRESS(Z$2,$DH$2)):INDIRECT(ADDRESS(Z$2,$DY$2)))</f>
        <v>7815.9111022301868</v>
      </c>
      <c r="AA22" s="51">
        <f ca="1">SUMPRODUCT($CM22:$DD22,INDIRECT(ADDRESS(AA$2,$DH$2)):INDIRECT(ADDRESS(AA$2,$DY$2)))</f>
        <v>7824.2764574210451</v>
      </c>
      <c r="AB22" s="51">
        <f ca="1">SUMPRODUCT($CM22:$DD22,INDIRECT(ADDRESS(AB$2,$DH$2)):INDIRECT(ADDRESS(AB$2,$DY$2)))</f>
        <v>7830.5411535532567</v>
      </c>
      <c r="AC22" s="51">
        <f ca="1">SUMPRODUCT($CM22:$DD22,INDIRECT(ADDRESS(AC$2,$DH$2)):INDIRECT(ADDRESS(AC$2,$DY$2)))</f>
        <v>7837.1341944745045</v>
      </c>
      <c r="AD22" s="51">
        <f ca="1">SUMPRODUCT($CM22:$DD22,INDIRECT(ADDRESS(AD$2,$DH$2)):INDIRECT(ADDRESS(AD$2,$DY$2)))</f>
        <v>7842.8759140075972</v>
      </c>
      <c r="AE22" s="51">
        <f ca="1">SUMPRODUCT($CM22:$DD22,INDIRECT(ADDRESS(AE$2,$DH$2)):INDIRECT(ADDRESS(AE$2,$DY$2)))</f>
        <v>7848.105737929367</v>
      </c>
      <c r="AF22" s="51">
        <f ca="1">SUMPRODUCT($CM22:$DD22,INDIRECT(ADDRESS(AF$2,$DH$2)):INDIRECT(ADDRESS(AF$2,$DY$2)))</f>
        <v>7853.7361284813651</v>
      </c>
      <c r="AG22" s="51">
        <f ca="1">SUMPRODUCT($CM22:$DD22,INDIRECT(ADDRESS(AG$2,$DH$2)):INDIRECT(ADDRESS(AG$2,$DY$2)))</f>
        <v>7860.0880470879165</v>
      </c>
      <c r="AH22" s="51">
        <f ca="1">SUMPRODUCT($CM22:$DD22,INDIRECT(ADDRESS(AH$2,$DH$2)):INDIRECT(ADDRESS(AH$2,$DY$2)))</f>
        <v>7866.7238138047715</v>
      </c>
      <c r="AI22" s="51">
        <f ca="1">SUMPRODUCT($CM22:$DD22,INDIRECT(ADDRESS(AI$2,$DH$2)):INDIRECT(ADDRESS(AI$2,$DY$2)))</f>
        <v>8020.7440842631759</v>
      </c>
      <c r="AJ22" s="51">
        <f ca="1">SUMPRODUCT($CM22:$DD22,INDIRECT(ADDRESS(AJ$2,$DH$2)):INDIRECT(ADDRESS(AJ$2,$DY$2)))</f>
        <v>8026.8327505202633</v>
      </c>
      <c r="AK22" s="51">
        <f ca="1">SUMPRODUCT($CM22:$DD22,INDIRECT(ADDRESS(AK$2,$DH$2)):INDIRECT(ADDRESS(AK$2,$DY$2)))</f>
        <v>8034.6170699089034</v>
      </c>
      <c r="AL22" s="51">
        <f ca="1">SUMPRODUCT($CM22:$DD22,INDIRECT(ADDRESS(AL$2,$DH$2)):INDIRECT(ADDRESS(AL$2,$DY$2)))</f>
        <v>8042.4443965869832</v>
      </c>
      <c r="AM22" s="51">
        <f ca="1">SUMPRODUCT($CM22:$DD22,INDIRECT(ADDRESS(AM$2,$DH$2)):INDIRECT(ADDRESS(AM$2,$DY$2)))</f>
        <v>8049.8588532864387</v>
      </c>
      <c r="AN22" s="51">
        <f ca="1">SUMPRODUCT($CM22:$DD22,INDIRECT(ADDRESS(AN$2,$DH$2)):INDIRECT(ADDRESS(AN$2,$DY$2)))</f>
        <v>8056.4449895912803</v>
      </c>
      <c r="AO22" s="51">
        <f ca="1">SUMPRODUCT($CM22:$DD22,INDIRECT(ADDRESS(AO$2,$DH$2)):INDIRECT(ADDRESS(AO$2,$DY$2)))</f>
        <v>8063.5317307452042</v>
      </c>
      <c r="AP22" s="51">
        <f ca="1">SUMPRODUCT($CM22:$DD22,INDIRECT(ADDRESS(AP$2,$DH$2)):INDIRECT(ADDRESS(AP$2,$DY$2)))</f>
        <v>8070.6031888287516</v>
      </c>
      <c r="AQ22" s="51">
        <f ca="1">SUMPRODUCT($CM22:$DD22,INDIRECT(ADDRESS(AQ$2,$DH$2)):INDIRECT(ADDRESS(AQ$2,$DY$2)))</f>
        <v>8077.0894192002243</v>
      </c>
      <c r="AR22" s="51">
        <f ca="1">SUMPRODUCT($CM22:$DD22,INDIRECT(ADDRESS(AR$2,$DH$2)):INDIRECT(ADDRESS(AR$2,$DY$2)))</f>
        <v>8084.0831355870887</v>
      </c>
      <c r="AS22" s="51">
        <f ca="1">SUMPRODUCT($CM22:$DD22,INDIRECT(ADDRESS(AS$2,$DH$2)):INDIRECT(ADDRESS(AS$2,$DY$2)))</f>
        <v>8091.0768519739531</v>
      </c>
      <c r="AT22" s="51">
        <f ca="1">SUMPRODUCT($CM22:$DD22,INDIRECT(ADDRESS(AT$2,$DH$2)):INDIRECT(ADDRESS(AT$2,$DY$2)))</f>
        <v>8097.7609492763886</v>
      </c>
      <c r="AU22" s="51">
        <f ca="1">SUMPRODUCT($CM22:$DD22,INDIRECT(ADDRESS(AU$2,$DH$2)):INDIRECT(ADDRESS(AU$2,$DY$2)))</f>
        <v>8234.36200144752</v>
      </c>
      <c r="AV22" s="51">
        <f ca="1">SUMPRODUCT($CM22:$DD22,INDIRECT(ADDRESS(AV$2,$DH$2)):INDIRECT(ADDRESS(AV$2,$DY$2)))</f>
        <v>8242.5599219387041</v>
      </c>
      <c r="AW22" s="51">
        <f ca="1">SUMPRODUCT($CM22:$DD22,INDIRECT(ADDRESS(AW$2,$DH$2)):INDIRECT(ADDRESS(AW$2,$DY$2)))</f>
        <v>8250.5150947779184</v>
      </c>
      <c r="AX22" s="51">
        <f ca="1">SUMPRODUCT($CM22:$DD22,INDIRECT(ADDRESS(AX$2,$DH$2)):INDIRECT(ADDRESS(AX$2,$DY$2)))</f>
        <v>8258.829327956455</v>
      </c>
      <c r="AY22" s="51">
        <f ca="1">SUMPRODUCT($CM22:$DD22,INDIRECT(ADDRESS(AY$2,$DH$2)):INDIRECT(ADDRESS(AY$2,$DY$2)))</f>
        <v>8266.0077552439816</v>
      </c>
      <c r="AZ22" s="51">
        <f ca="1">SUMPRODUCT($CM22:$DD22,INDIRECT(ADDRESS(AZ$2,$DH$2)):INDIRECT(ADDRESS(AZ$2,$DY$2)))</f>
        <v>8271.0940123296041</v>
      </c>
      <c r="BA22" s="51">
        <f ca="1">SUMPRODUCT($CM22:$DD22,INDIRECT(ADDRESS(BA$2,$DH$2)):INDIRECT(ADDRESS(BA$2,$DY$2)))</f>
        <v>8275.7329936050501</v>
      </c>
      <c r="BB22" s="51">
        <f ca="1">SUMPRODUCT($CM22:$DD22,INDIRECT(ADDRESS(BB$2,$DH$2)):INDIRECT(ADDRESS(BB$2,$DY$2)))</f>
        <v>8280.6920781357967</v>
      </c>
      <c r="BC22" s="51">
        <f ca="1">SUMPRODUCT($CM22:$DD22,INDIRECT(ADDRESS(BC$2,$DH$2)):INDIRECT(ADDRESS(BC$2,$DY$2)))</f>
        <v>8285.0307395090822</v>
      </c>
      <c r="BD22" s="51">
        <f ca="1">SUMPRODUCT($CM22:$DD22,INDIRECT(ADDRESS(BD$2,$DH$2)):INDIRECT(ADDRESS(BD$2,$DY$2)))</f>
        <v>8289.2761610788639</v>
      </c>
      <c r="BE22" s="51">
        <f ca="1">SUMPRODUCT($CM22:$DD22,INDIRECT(ADDRESS(BE$2,$DH$2)):INDIRECT(ADDRESS(BE$2,$DY$2)))</f>
        <v>8293.7871096536455</v>
      </c>
      <c r="BF22" s="51">
        <f ca="1">SUMPRODUCT($CM22:$DD22,INDIRECT(ADDRESS(BF$2,$DH$2)):INDIRECT(ADDRESS(BF$2,$DY$2)))</f>
        <v>8298.6292143571172</v>
      </c>
      <c r="BG22" s="51">
        <f ca="1">SUMPRODUCT($CM22:$DD22,INDIRECT(ADDRESS(BG$2,$DH$2)):INDIRECT(ADDRESS(BG$2,$DY$2)))</f>
        <v>8432.2350883125982</v>
      </c>
      <c r="BH22" s="51">
        <f ca="1">SUMPRODUCT($CM22:$DD22,INDIRECT(ADDRESS(BH$2,$DH$2)):INDIRECT(ADDRESS(BH$2,$DY$2)))</f>
        <v>8439.0445758072656</v>
      </c>
      <c r="BI22" s="51">
        <f ca="1">SUMPRODUCT($CM22:$DD22,INDIRECT(ADDRESS(BI$2,$DH$2)):INDIRECT(ADDRESS(BI$2,$DY$2)))</f>
        <v>8445.8540633019311</v>
      </c>
      <c r="BJ22" s="51">
        <f ca="1">SUMPRODUCT($CM22:$DD22,INDIRECT(ADDRESS(BJ$2,$DH$2)):INDIRECT(ADDRESS(BJ$2,$DY$2)))</f>
        <v>8452.6635507965984</v>
      </c>
      <c r="BK22" s="51">
        <f ca="1">SUMPRODUCT($CM22:$DD22,INDIRECT(ADDRESS(BK$2,$DH$2)):INDIRECT(ADDRESS(BK$2,$DY$2)))</f>
        <v>8459.4730382912658</v>
      </c>
      <c r="BL22" s="51">
        <f ca="1">SUMPRODUCT($CM22:$DD22,INDIRECT(ADDRESS(BL$2,$DH$2)):INDIRECT(ADDRESS(BL$2,$DY$2)))</f>
        <v>8464.8817873287226</v>
      </c>
      <c r="BM22" s="51">
        <f ca="1">SUMPRODUCT($CM22:$DD22,INDIRECT(ADDRESS(BM$2,$DH$2)):INDIRECT(ADDRESS(BM$2,$DY$2)))</f>
        <v>8470.2905363661812</v>
      </c>
      <c r="BN22" s="51">
        <f ca="1">SUMPRODUCT($CM22:$DD22,INDIRECT(ADDRESS(BN$2,$DH$2)):INDIRECT(ADDRESS(BN$2,$DY$2)))</f>
        <v>8475.699285403638</v>
      </c>
      <c r="BO22" s="51">
        <f ca="1">SUMPRODUCT($CM22:$DD22,INDIRECT(ADDRESS(BO$2,$DH$2)):INDIRECT(ADDRESS(BO$2,$DY$2)))</f>
        <v>8481.1080344410966</v>
      </c>
      <c r="BP22" s="51">
        <f ca="1">SUMPRODUCT($CM22:$DD22,INDIRECT(ADDRESS(BP$2,$DH$2)):INDIRECT(ADDRESS(BP$2,$DY$2)))</f>
        <v>8486.5167834785534</v>
      </c>
      <c r="BQ22" s="51">
        <f ca="1">SUMPRODUCT($CM22:$DD22,INDIRECT(ADDRESS(BQ$2,$DH$2)):INDIRECT(ADDRESS(BQ$2,$DY$2)))</f>
        <v>8491.925532516012</v>
      </c>
      <c r="BR22" s="51">
        <f ca="1">SUMPRODUCT($CM22:$DD22,INDIRECT(ADDRESS(BR$2,$DH$2)):INDIRECT(ADDRESS(BR$2,$DY$2)))</f>
        <v>8497.3342815534688</v>
      </c>
      <c r="BS22" s="51">
        <f ca="1">SUMPRODUCT($CM22:$DD22,INDIRECT(ADDRESS(BS$2,$DH$2)):INDIRECT(ADDRESS(BS$2,$DY$2)))</f>
        <v>8636.5663739884058</v>
      </c>
      <c r="BT22" s="51">
        <f ca="1">SUMPRODUCT($CM22:$DD22,INDIRECT(ADDRESS(BT$2,$DH$2)):INDIRECT(ADDRESS(BT$2,$DY$2)))</f>
        <v>8641.9751230258626</v>
      </c>
      <c r="BU22" s="51">
        <f ca="1">SUMPRODUCT($CM22:$DD22,INDIRECT(ADDRESS(BU$2,$DH$2)):INDIRECT(ADDRESS(BU$2,$DY$2)))</f>
        <v>8647.3838720633212</v>
      </c>
      <c r="BV22" s="51">
        <f ca="1">SUMPRODUCT($CM22:$DD22,INDIRECT(ADDRESS(BV$2,$DH$2)):INDIRECT(ADDRESS(BV$2,$DY$2)))</f>
        <v>8652.792621100778</v>
      </c>
      <c r="BW22" s="51">
        <f ca="1">SUMPRODUCT($CM22:$DD22,INDIRECT(ADDRESS(BW$2,$DH$2)):INDIRECT(ADDRESS(BW$2,$DY$2)))</f>
        <v>8658.2013701382366</v>
      </c>
      <c r="BX22" s="51">
        <f ca="1">SUMPRODUCT($CM22:$DD22,INDIRECT(ADDRESS(BX$2,$DH$2)):INDIRECT(ADDRESS(BX$2,$DY$2)))</f>
        <v>8665.0108576329039</v>
      </c>
      <c r="BY22" s="51">
        <f ca="1">SUMPRODUCT($CM22:$DD22,INDIRECT(ADDRESS(BY$2,$DH$2)):INDIRECT(ADDRESS(BY$2,$DY$2)))</f>
        <v>8671.8203451275695</v>
      </c>
      <c r="BZ22" s="51">
        <f ca="1">SUMPRODUCT($CM22:$DD22,INDIRECT(ADDRESS(BZ$2,$DH$2)):INDIRECT(ADDRESS(BZ$2,$DY$2)))</f>
        <v>8678.6298326222368</v>
      </c>
      <c r="CA22" s="51">
        <f ca="1">SUMPRODUCT($CM22:$DD22,INDIRECT(ADDRESS(CA$2,$DH$2)):INDIRECT(ADDRESS(CA$2,$DY$2)))</f>
        <v>8685.4393201169041</v>
      </c>
      <c r="CB22" s="51">
        <f ca="1">SUMPRODUCT($CM22:$DD22,INDIRECT(ADDRESS(CB$2,$DH$2)):INDIRECT(ADDRESS(CB$2,$DY$2)))</f>
        <v>8692.2488076115696</v>
      </c>
      <c r="CC22" s="51">
        <f ca="1">SUMPRODUCT($CM22:$DD22,INDIRECT(ADDRESS(CC$2,$DH$2)):INDIRECT(ADDRESS(CC$2,$DY$2)))</f>
        <v>8699.058295106237</v>
      </c>
      <c r="CD22" s="51">
        <f ca="1">SUMPRODUCT($CM22:$DD22,INDIRECT(ADDRESS(CD$2,$DH$2)):INDIRECT(ADDRESS(CD$2,$DY$2)))</f>
        <v>8705.8677826009043</v>
      </c>
      <c r="CF22" s="51">
        <f t="shared" ca="1" si="5"/>
        <v>89516.913606732385</v>
      </c>
      <c r="CG22" s="51">
        <f t="shared" ca="1" si="5"/>
        <v>92403.416091388965</v>
      </c>
      <c r="CH22" s="51">
        <f t="shared" ca="1" si="5"/>
        <v>95113.702143904535</v>
      </c>
      <c r="CI22" s="51">
        <f t="shared" ca="1" si="5"/>
        <v>97792.864366567461</v>
      </c>
      <c r="CJ22" s="51">
        <f t="shared" ca="1" si="5"/>
        <v>100223.51262517882</v>
      </c>
      <c r="CK22" s="51">
        <f t="shared" ca="1" si="5"/>
        <v>102604.67560140428</v>
      </c>
      <c r="CM22" s="1">
        <f>IFERROR(VLOOKUP($A22,Auxiliar_OPEX_CustosUnit!$A$4:$BT$129,COLUMN(Auxiliar_OPEX_CustosUnit!AK$2),0),0)</f>
        <v>0</v>
      </c>
      <c r="CN22" s="1">
        <f>IFERROR(VLOOKUP($A22,Auxiliar_OPEX_CustosUnit!$A$4:$BT$129,COLUMN(Auxiliar_OPEX_CustosUnit!AL$2),0),0)</f>
        <v>0</v>
      </c>
      <c r="CO22" s="1">
        <f>IFERROR(VLOOKUP($A22,Auxiliar_OPEX_CustosUnit!$A$4:$BT$129,COLUMN(Auxiliar_OPEX_CustosUnit!AM$2),0)*(1-DRE_Auxiliar!$A$111),0)</f>
        <v>2777.4090326032729</v>
      </c>
      <c r="CP22" s="1">
        <f>IFERROR(VLOOKUP($A22,Auxiliar_OPEX_CustosUnit!$A$4:$BT$129,COLUMN(Auxiliar_OPEX_CustosUnit!AN$2),0),0)</f>
        <v>0</v>
      </c>
      <c r="CQ22" s="1">
        <f>IFERROR(VLOOKUP($A22,Auxiliar_OPEX_CustosUnit!$A$4:$BT$129,COLUMN(Auxiliar_OPEX_CustosUnit!AO$2),0),0)</f>
        <v>0</v>
      </c>
      <c r="CR22" s="1">
        <f>IFERROR(VLOOKUP($A22,Auxiliar_OPEX_CustosUnit!$A$4:$BT$129,COLUMN(Auxiliar_OPEX_CustosUnit!AP$2),0),0)</f>
        <v>0</v>
      </c>
      <c r="CS22" s="1">
        <f>IFERROR(VLOOKUP($A22,Auxiliar_OPEX_CustosUnit!$A$4:$BT$129,COLUMN(Auxiliar_OPEX_CustosUnit!AQ$2),0),0)</f>
        <v>5.2508002911840599</v>
      </c>
      <c r="CT22" s="1">
        <f>IFERROR(VLOOKUP($A22,Auxiliar_OPEX_CustosUnit!$A$4:$BT$129,COLUMN(Auxiliar_OPEX_CustosUnit!AR$2),0),0)</f>
        <v>0</v>
      </c>
      <c r="CU22" s="1">
        <f>IFERROR(VLOOKUP($A22,Auxiliar_OPEX_CustosUnit!$A$4:$BT$129,COLUMN(Auxiliar_OPEX_CustosUnit!AS$2),0),0)</f>
        <v>0</v>
      </c>
      <c r="CV22" s="1">
        <f>IFERROR(VLOOKUP($A22,Auxiliar_OPEX_CustosUnit!$A$4:$BT$129,COLUMN(Auxiliar_OPEX_CustosUnit!AT$2),0),0)</f>
        <v>0</v>
      </c>
      <c r="CW22" s="1">
        <f>IFERROR(VLOOKUP($A22,Auxiliar_OPEX_CustosUnit!$A$4:$BT$129,COLUMN(Auxiliar_OPEX_CustosUnit!AU$2),0),0)</f>
        <v>8.6014578879999999E-5</v>
      </c>
      <c r="CX22" s="1">
        <f>IFERROR(VLOOKUP($A22,Auxiliar_OPEX_CustosUnit!$A$4:$BT$129,COLUMN(Auxiliar_OPEX_CustosUnit!AV$2),0),0)</f>
        <v>0</v>
      </c>
      <c r="CY22" s="1">
        <f>IFERROR(VLOOKUP($A22,Auxiliar_OPEX_CustosUnit!$A$4:$BT$129,COLUMN(Auxiliar_OPEX_CustosUnit!AW$2),0),0)</f>
        <v>0</v>
      </c>
      <c r="CZ22" s="1">
        <f>IFERROR(VLOOKUP($A22,Auxiliar_OPEX_CustosUnit!$A$4:$BT$129,COLUMN(Auxiliar_OPEX_CustosUnit!AX$2),0),0)</f>
        <v>0</v>
      </c>
      <c r="DA22" s="1">
        <f>IFERROR(VLOOKUP($A22,Auxiliar_OPEX_CustosUnit!$A$4:$BT$129,COLUMN(Auxiliar_OPEX_CustosUnit!AY$2),0),0)</f>
        <v>0</v>
      </c>
      <c r="DB22" s="1">
        <f>IFERROR(VLOOKUP($A22,Auxiliar_OPEX_CustosUnit!$A$4:$BT$129,COLUMN(Auxiliar_OPEX_CustosUnit!AZ$2),0),0)</f>
        <v>0</v>
      </c>
      <c r="DC22" s="1">
        <f>IFERROR(VLOOKUP($A22,Auxiliar_OPEX_CustosUnit!$A$4:$BT$129,COLUMN(Auxiliar_OPEX_CustosUnit!BA$2),0),0)</f>
        <v>0</v>
      </c>
      <c r="DD22" s="1">
        <f>IFERROR(VLOOKUP($A22,Auxiliar_OPEX_CustosUnit!$A$4:$BT$129,COLUMN(Auxiliar_OPEX_CustosUnit!BB$2),0),0)</f>
        <v>0</v>
      </c>
      <c r="DG22" s="60">
        <v>43800</v>
      </c>
      <c r="DH22" s="1">
        <v>1</v>
      </c>
      <c r="DI22" s="1">
        <f>INDEX(Auxiliar_OPEX_Drivers!$B$2:$CH$18,MATCH(Auxiliar_OPEX_S!DI$3,Auxiliar_OPEX_Drivers!$B$2:$B$18,0),MATCH($DG22,Auxiliar_OPEX_Drivers!$B$2:$CH$2,0))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INDEX(Auxiliar_OPEX_Drivers!$B$2:$CH$18,MATCH(Auxiliar_OPEX_S!DK$3,Auxiliar_OPEX_Drivers!$B$2:$B$18,0),MATCH($DG22,Auxiliar_OPEX_Drivers!$B$2:$CH$2,0))</f>
        <v>14.197864859951647</v>
      </c>
      <c r="DL22" s="1">
        <f>INDEX(Auxiliar_OPEX_Drivers!$B$2:$CH$18,MATCH(Auxiliar_OPEX_S!DL$3,Auxiliar_OPEX_Drivers!$B$2:$B$18,0),MATCH($DG22,Auxiliar_OPEX_Drivers!$B$2:$CH$2,0))</f>
        <v>61.664040607223974</v>
      </c>
      <c r="DM22" s="1">
        <f>INDEX(Auxiliar_OPEX_Drivers!$B$2:$CH$18,MATCH(Auxiliar_OPEX_S!DM$3,Auxiliar_OPEX_Drivers!$B$2:$B$18,0),MATCH($DG22,Auxiliar_OPEX_Drivers!$B$2:$CH$2,0))</f>
        <v>13</v>
      </c>
      <c r="DN22" s="1">
        <f>INDEX(Auxiliar_OPEX_Drivers!$B$2:$CH$18,MATCH(Auxiliar_OPEX_S!DN$3,Auxiliar_OPEX_Drivers!$B$2:$B$18,0),MATCH($DG22,Auxiliar_OPEX_Drivers!$B$2:$CH$2,0))</f>
        <v>629.88820478653656</v>
      </c>
      <c r="DO22" s="1">
        <f>INDEX(Auxiliar_OPEX_Drivers!$B$2:$CH$18,MATCH(Auxiliar_OPEX_S!DO$3,Auxiliar_OPEX_Drivers!$B$2:$B$18,0),MATCH($DG22,Auxiliar_OPEX_Drivers!$B$2:$CH$2,0))</f>
        <v>12</v>
      </c>
      <c r="DP22" s="1">
        <f>INDEX(Auxiliar_OPEX_Drivers!$B$2:$CH$18,MATCH(Auxiliar_OPEX_S!DP$3,Auxiliar_OPEX_Drivers!$B$2:$B$18,0),MATCH($DG22,Auxiliar_OPEX_Drivers!$B$2:$CH$2,0))</f>
        <v>193.23159128191017</v>
      </c>
      <c r="DQ22" s="1">
        <f>INDEX(Auxiliar_OPEX_Drivers!$B$2:$CH$18,MATCH(Auxiliar_OPEX_S!DQ$3,Auxiliar_OPEX_Drivers!$B$2:$B$18,0),MATCH($DG22,Auxiliar_OPEX_Drivers!$B$2:$CH$2,0))</f>
        <v>37.049466214987916</v>
      </c>
      <c r="DR22" s="1">
        <f>INDEX(Auxiliar_OPEX_Drivers!$B$2:$CH$18,MATCH(Auxiliar_OPEX_S!DR$3,Auxiliar_OPEX_Drivers!$B$2:$B$18,0),MATCH($DG22,Auxiliar_OPEX_Drivers!$B$2:$CH$2,0))</f>
        <v>18151498.441950116</v>
      </c>
      <c r="DS22" s="1">
        <f>INDEX(Auxiliar_OPEX_Drivers!$B$2:$CH$18,MATCH(Auxiliar_OPEX_S!DS$3,Auxiliar_OPEX_Drivers!$B$2:$B$18,0),MATCH($DG22,Auxiliar_OPEX_Drivers!$B$2:$CH$2,0))</f>
        <v>78787.885276785499</v>
      </c>
      <c r="DT22" s="1">
        <f>INDEX(Auxiliar_OPEX_Drivers!$B$2:$CH$18,MATCH(Auxiliar_OPEX_S!DT$3,Auxiliar_OPEX_Drivers!$B$2:$B$18,0),MATCH($DG22,Auxiliar_OPEX_Drivers!$B$2:$CH$2,0))</f>
        <v>3672.9180369932642</v>
      </c>
      <c r="DU22" s="1">
        <f>INDEX(Auxiliar_OPEX_Drivers!$B$2:$CH$18,MATCH(Auxiliar_OPEX_S!DU$3,Auxiliar_OPEX_Drivers!$B$2:$B$18,0),MATCH($DG22,Auxiliar_OPEX_Drivers!$B$2:$CH$2,0))</f>
        <v>613.91040532651937</v>
      </c>
      <c r="DV22" s="1">
        <f>INDEX(Auxiliar_OPEX_Drivers!$B$2:$CH$18,MATCH(Auxiliar_OPEX_S!DV$3,Auxiliar_OPEX_Drivers!$B$2:$B$18,0),MATCH($DG22,Auxiliar_OPEX_Drivers!$B$2:$CH$2,0))</f>
        <v>2144661.905015931</v>
      </c>
      <c r="DW22" s="1">
        <f>INDEX(Auxiliar_OPEX_Drivers!$B$2:$CH$18,MATCH(Auxiliar_OPEX_S!DW$3,Auxiliar_OPEX_Drivers!$B$2:$B$18,0),MATCH($DG22,Auxiliar_OPEX_Drivers!$B$2:$CH$2,0))</f>
        <v>3560.1512036599297</v>
      </c>
      <c r="DX22" s="1">
        <f>INDEX(Auxiliar_OPEX_Drivers!$B$2:$CH$18,MATCH(Auxiliar_OPEX_S!DX$3,Auxiliar_OPEX_Drivers!$B$2:$B$18,0),MATCH($DG22,Auxiliar_OPEX_Drivers!$B$2:$CH$2,0))</f>
        <v>2165372.1586213601</v>
      </c>
      <c r="DY22" s="1">
        <f>INDEX(Auxiliar_OPEX_Drivers!$B$2:$CH$18,MATCH(Auxiliar_OPEX_S!DY$3,Auxiliar_OPEX_Drivers!$B$2:$B$18,0),MATCH($DG22,Auxiliar_OPEX_Drivers!$B$2:$CH$2,0))</f>
        <v>961.03116775061017</v>
      </c>
    </row>
    <row r="23" spans="1:129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5"/>
        <v>0</v>
      </c>
      <c r="CG23" s="51">
        <f t="shared" ca="1" si="5"/>
        <v>0</v>
      </c>
      <c r="CH23" s="51">
        <f t="shared" ca="1" si="5"/>
        <v>0</v>
      </c>
      <c r="CI23" s="51">
        <f t="shared" ca="1" si="5"/>
        <v>0</v>
      </c>
      <c r="CJ23" s="51">
        <f t="shared" ca="1" si="5"/>
        <v>0</v>
      </c>
      <c r="CK23" s="51">
        <f t="shared" ca="1" si="5"/>
        <v>0</v>
      </c>
      <c r="CM23" s="1" t="str">
        <f>IFERROR(VLOOKUP($A23,Auxiliar_OPEX_CustosUnit!$A$4:$BT$129,COLUMN(Auxiliar_OPEX_CustosUnit!AK$2),0),0)</f>
        <v/>
      </c>
      <c r="CN23" s="1" t="str">
        <f>IFERROR(VLOOKUP($A23,Auxiliar_OPEX_CustosUnit!$A$4:$BT$129,COLUMN(Auxiliar_OPEX_CustosUnit!AL$2),0),0)</f>
        <v/>
      </c>
      <c r="CO23" s="1">
        <f>IFERROR(VLOOKUP($A23,Auxiliar_OPEX_CustosUnit!$A$4:$BT$129,COLUMN(Auxiliar_OPEX_CustosUnit!AM$2),0)*(1-DRE_Auxiliar!$A$111),0)</f>
        <v>0</v>
      </c>
      <c r="CP23" s="1" t="str">
        <f>IFERROR(VLOOKUP($A23,Auxiliar_OPEX_CustosUnit!$A$4:$BT$129,COLUMN(Auxiliar_OPEX_CustosUnit!AN$2),0),0)</f>
        <v/>
      </c>
      <c r="CQ23" s="1" t="str">
        <f>IFERROR(VLOOKUP($A23,Auxiliar_OPEX_CustosUnit!$A$4:$BT$129,COLUMN(Auxiliar_OPEX_CustosUnit!AO$2),0),0)</f>
        <v/>
      </c>
      <c r="CR23" s="1" t="str">
        <f>IFERROR(VLOOKUP($A23,Auxiliar_OPEX_CustosUnit!$A$4:$BT$129,COLUMN(Auxiliar_OPEX_CustosUnit!AP$2),0),0)</f>
        <v/>
      </c>
      <c r="CS23" s="1" t="str">
        <f>IFERROR(VLOOKUP($A23,Auxiliar_OPEX_CustosUnit!$A$4:$BT$129,COLUMN(Auxiliar_OPEX_CustosUnit!AQ$2),0),0)</f>
        <v/>
      </c>
      <c r="CT23" s="1" t="str">
        <f>IFERROR(VLOOKUP($A23,Auxiliar_OPEX_CustosUnit!$A$4:$BT$129,COLUMN(Auxiliar_OPEX_CustosUnit!AR$2),0),0)</f>
        <v/>
      </c>
      <c r="CU23" s="1" t="str">
        <f>IFERROR(VLOOKUP($A23,Auxiliar_OPEX_CustosUnit!$A$4:$BT$129,COLUMN(Auxiliar_OPEX_CustosUnit!AS$2),0),0)</f>
        <v/>
      </c>
      <c r="CV23" s="1" t="str">
        <f>IFERROR(VLOOKUP($A23,Auxiliar_OPEX_CustosUnit!$A$4:$BT$129,COLUMN(Auxiliar_OPEX_CustosUnit!AT$2),0),0)</f>
        <v/>
      </c>
      <c r="CW23" s="1" t="str">
        <f>IFERROR(VLOOKUP($A23,Auxiliar_OPEX_CustosUnit!$A$4:$BT$129,COLUMN(Auxiliar_OPEX_CustosUnit!AU$2),0),0)</f>
        <v/>
      </c>
      <c r="CX23" s="1" t="str">
        <f>IFERROR(VLOOKUP($A23,Auxiliar_OPEX_CustosUnit!$A$4:$BT$129,COLUMN(Auxiliar_OPEX_CustosUnit!AV$2),0),0)</f>
        <v/>
      </c>
      <c r="CY23" s="1" t="str">
        <f>IFERROR(VLOOKUP($A23,Auxiliar_OPEX_CustosUnit!$A$4:$BT$129,COLUMN(Auxiliar_OPEX_CustosUnit!AW$2),0),0)</f>
        <v/>
      </c>
      <c r="CZ23" s="1" t="str">
        <f>IFERROR(VLOOKUP($A23,Auxiliar_OPEX_CustosUnit!$A$4:$BT$129,COLUMN(Auxiliar_OPEX_CustosUnit!AX$2),0),0)</f>
        <v/>
      </c>
      <c r="DA23" s="1" t="str">
        <f>IFERROR(VLOOKUP($A23,Auxiliar_OPEX_CustosUnit!$A$4:$BT$129,COLUMN(Auxiliar_OPEX_CustosUnit!AY$2),0),0)</f>
        <v/>
      </c>
      <c r="DB23" s="1" t="str">
        <f>IFERROR(VLOOKUP($A23,Auxiliar_OPEX_CustosUnit!$A$4:$BT$129,COLUMN(Auxiliar_OPEX_CustosUnit!AZ$2),0),0)</f>
        <v/>
      </c>
      <c r="DC23" s="1" t="str">
        <f>IFERROR(VLOOKUP($A23,Auxiliar_OPEX_CustosUnit!$A$4:$BT$129,COLUMN(Auxiliar_OPEX_CustosUnit!BA$2),0),0)</f>
        <v/>
      </c>
      <c r="DD23" s="1" t="str">
        <f>IFERROR(VLOOKUP($A23,Auxiliar_OPEX_CustosUnit!$A$4:$BT$129,COLUMN(Auxiliar_OPEX_CustosUnit!BB$2),0),0)</f>
        <v/>
      </c>
      <c r="DG23" s="60">
        <v>43831</v>
      </c>
      <c r="DH23" s="1">
        <v>1</v>
      </c>
      <c r="DI23" s="1">
        <f>INDEX(Auxiliar_OPEX_Drivers!$B$2:$CH$18,MATCH(Auxiliar_OPEX_S!DI$3,Auxiliar_OPEX_Drivers!$B$2:$B$18,0),MATCH($DG23,Auxiliar_OPEX_Drivers!$B$2:$CH$2,0))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INDEX(Auxiliar_OPEX_Drivers!$B$2:$CH$18,MATCH(Auxiliar_OPEX_S!DK$3,Auxiliar_OPEX_Drivers!$B$2:$B$18,0),MATCH($DG23,Auxiliar_OPEX_Drivers!$B$2:$CH$2,0))</f>
        <v>14.403415720910379</v>
      </c>
      <c r="DL23" s="1">
        <f>INDEX(Auxiliar_OPEX_Drivers!$B$2:$CH$18,MATCH(Auxiliar_OPEX_S!DL$3,Auxiliar_OPEX_Drivers!$B$2:$B$18,0),MATCH($DG23,Auxiliar_OPEX_Drivers!$B$2:$CH$2,0))</f>
        <v>62.955560410032106</v>
      </c>
      <c r="DM23" s="1">
        <f>INDEX(Auxiliar_OPEX_Drivers!$B$2:$CH$18,MATCH(Auxiliar_OPEX_S!DM$3,Auxiliar_OPEX_Drivers!$B$2:$B$18,0),MATCH($DG23,Auxiliar_OPEX_Drivers!$B$2:$CH$2,0))</f>
        <v>13</v>
      </c>
      <c r="DN23" s="1">
        <f>INDEX(Auxiliar_OPEX_Drivers!$B$2:$CH$18,MATCH(Auxiliar_OPEX_S!DN$3,Auxiliar_OPEX_Drivers!$B$2:$B$18,0),MATCH($DG23,Auxiliar_OPEX_Drivers!$B$2:$CH$2,0))</f>
        <v>656.15530343146793</v>
      </c>
      <c r="DO23" s="1">
        <f>INDEX(Auxiliar_OPEX_Drivers!$B$2:$CH$18,MATCH(Auxiliar_OPEX_S!DO$3,Auxiliar_OPEX_Drivers!$B$2:$B$18,0),MATCH($DG23,Auxiliar_OPEX_Drivers!$B$2:$CH$2,0))</f>
        <v>12</v>
      </c>
      <c r="DP23" s="1">
        <f>INDEX(Auxiliar_OPEX_Drivers!$B$2:$CH$18,MATCH(Auxiliar_OPEX_S!DP$3,Auxiliar_OPEX_Drivers!$B$2:$B$18,0),MATCH($DG23,Auxiliar_OPEX_Drivers!$B$2:$CH$2,0))</f>
        <v>197.73070641005256</v>
      </c>
      <c r="DQ23" s="1">
        <f>INDEX(Auxiliar_OPEX_Drivers!$B$2:$CH$18,MATCH(Auxiliar_OPEX_S!DQ$3,Auxiliar_OPEX_Drivers!$B$2:$B$18,0),MATCH($DG23,Auxiliar_OPEX_Drivers!$B$2:$CH$2,0))</f>
        <v>37.100853930227593</v>
      </c>
      <c r="DR23" s="1">
        <f>INDEX(Auxiliar_OPEX_Drivers!$B$2:$CH$18,MATCH(Auxiliar_OPEX_S!DR$3,Auxiliar_OPEX_Drivers!$B$2:$B$18,0),MATCH($DG23,Auxiliar_OPEX_Drivers!$B$2:$CH$2,0))</f>
        <v>18238834.45055994</v>
      </c>
      <c r="DS23" s="1">
        <f>INDEX(Auxiliar_OPEX_Drivers!$B$2:$CH$18,MATCH(Auxiliar_OPEX_S!DS$3,Auxiliar_OPEX_Drivers!$B$2:$B$18,0),MATCH($DG23,Auxiliar_OPEX_Drivers!$B$2:$CH$2,0))</f>
        <v>87336.008609823999</v>
      </c>
      <c r="DT23" s="1">
        <f>INDEX(Auxiliar_OPEX_Drivers!$B$2:$CH$18,MATCH(Auxiliar_OPEX_S!DT$3,Auxiliar_OPEX_Drivers!$B$2:$B$18,0),MATCH($DG23,Auxiliar_OPEX_Drivers!$B$2:$CH$2,0))</f>
        <v>5785.1055472871449</v>
      </c>
      <c r="DU23" s="1">
        <f>INDEX(Auxiliar_OPEX_Drivers!$B$2:$CH$18,MATCH(Auxiliar_OPEX_S!DU$3,Auxiliar_OPEX_Drivers!$B$2:$B$18,0),MATCH($DG23,Auxiliar_OPEX_Drivers!$B$2:$CH$2,0))</f>
        <v>2795.2532372873407</v>
      </c>
      <c r="DV23" s="1">
        <f>INDEX(Auxiliar_OPEX_Drivers!$B$2:$CH$18,MATCH(Auxiliar_OPEX_S!DV$3,Auxiliar_OPEX_Drivers!$B$2:$B$18,0),MATCH($DG23,Auxiliar_OPEX_Drivers!$B$2:$CH$2,0))</f>
        <v>2147610.1252298849</v>
      </c>
      <c r="DW23" s="1">
        <f>INDEX(Auxiliar_OPEX_Drivers!$B$2:$CH$18,MATCH(Auxiliar_OPEX_S!DW$3,Auxiliar_OPEX_Drivers!$B$2:$B$18,0),MATCH($DG23,Auxiliar_OPEX_Drivers!$B$2:$CH$2,0))</f>
        <v>5687.2202139538194</v>
      </c>
      <c r="DX23" s="1">
        <f>INDEX(Auxiliar_OPEX_Drivers!$B$2:$CH$18,MATCH(Auxiliar_OPEX_S!DX$3,Auxiliar_OPEX_Drivers!$B$2:$B$18,0),MATCH($DG23,Auxiliar_OPEX_Drivers!$B$2:$CH$2,0))</f>
        <v>2168315.2641686471</v>
      </c>
      <c r="DY23" s="1">
        <f>INDEX(Auxiliar_OPEX_Drivers!$B$2:$CH$18,MATCH(Auxiliar_OPEX_S!DY$3,Auxiliar_OPEX_Drivers!$B$2:$B$18,0),MATCH($DG23,Auxiliar_OPEX_Drivers!$B$2:$CH$2,0))</f>
        <v>993.3458399026905</v>
      </c>
    </row>
    <row r="24" spans="1:129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1425.4063568417789</v>
      </c>
      <c r="E24" s="51">
        <f ca="1">SUMPRODUCT($CM24:$DD24,INDIRECT(ADDRESS(E$2,$DH$2)):INDIRECT(ADDRESS(E$2,$DY$2)))</f>
        <v>1425.4063568417789</v>
      </c>
      <c r="F24" s="51">
        <f ca="1">SUMPRODUCT($CM24:$DD24,INDIRECT(ADDRESS(F$2,$DH$2)):INDIRECT(ADDRESS(F$2,$DY$2)))</f>
        <v>1425.4063568417789</v>
      </c>
      <c r="G24" s="51">
        <f ca="1">SUMPRODUCT($CM24:$DD24,INDIRECT(ADDRESS(G$2,$DH$2)):INDIRECT(ADDRESS(G$2,$DY$2)))</f>
        <v>1425.4063568417789</v>
      </c>
      <c r="H24" s="51">
        <f ca="1">SUMPRODUCT($CM24:$DD24,INDIRECT(ADDRESS(H$2,$DH$2)):INDIRECT(ADDRESS(H$2,$DY$2)))</f>
        <v>1425.4063568417789</v>
      </c>
      <c r="I24" s="51">
        <f ca="1">SUMPRODUCT($CM24:$DD24,INDIRECT(ADDRESS(I$2,$DH$2)):INDIRECT(ADDRESS(I$2,$DY$2)))</f>
        <v>1425.4063568417789</v>
      </c>
      <c r="J24" s="51">
        <f ca="1">SUMPRODUCT($CM24:$DD24,INDIRECT(ADDRESS(J$2,$DH$2)):INDIRECT(ADDRESS(J$2,$DY$2)))</f>
        <v>1425.4063568417789</v>
      </c>
      <c r="K24" s="51">
        <f ca="1">SUMPRODUCT($CM24:$DD24,INDIRECT(ADDRESS(K$2,$DH$2)):INDIRECT(ADDRESS(K$2,$DY$2)))</f>
        <v>1470.8283969260199</v>
      </c>
      <c r="L24" s="51">
        <f ca="1">SUMPRODUCT($CM24:$DD24,INDIRECT(ADDRESS(L$2,$DH$2)):INDIRECT(ADDRESS(L$2,$DY$2)))</f>
        <v>1470.8283969260199</v>
      </c>
      <c r="M24" s="51">
        <f ca="1">SUMPRODUCT($CM24:$DD24,INDIRECT(ADDRESS(M$2,$DH$2)):INDIRECT(ADDRESS(M$2,$DY$2)))</f>
        <v>1470.8283969260199</v>
      </c>
      <c r="N24" s="51">
        <f ca="1">SUMPRODUCT($CM24:$DD24,INDIRECT(ADDRESS(N$2,$DH$2)):INDIRECT(ADDRESS(N$2,$DY$2)))</f>
        <v>1470.8283969260199</v>
      </c>
      <c r="O24" s="51">
        <f ca="1">SUMPRODUCT($CM24:$DD24,INDIRECT(ADDRESS(O$2,$DH$2)):INDIRECT(ADDRESS(O$2,$DY$2)))</f>
        <v>1470.8283969260199</v>
      </c>
      <c r="P24" s="51">
        <f ca="1">SUMPRODUCT($CM24:$DD24,INDIRECT(ADDRESS(P$2,$DH$2)):INDIRECT(ADDRESS(P$2,$DY$2)))</f>
        <v>1470.8283969260199</v>
      </c>
      <c r="Q24" s="51">
        <f ca="1">SUMPRODUCT($CM24:$DD24,INDIRECT(ADDRESS(Q$2,$DH$2)):INDIRECT(ADDRESS(Q$2,$DY$2)))</f>
        <v>1470.8283969260199</v>
      </c>
      <c r="R24" s="51">
        <f ca="1">SUMPRODUCT($CM24:$DD24,INDIRECT(ADDRESS(R$2,$DH$2)):INDIRECT(ADDRESS(R$2,$DY$2)))</f>
        <v>1470.8283969260199</v>
      </c>
      <c r="S24" s="51">
        <f ca="1">SUMPRODUCT($CM24:$DD24,INDIRECT(ADDRESS(S$2,$DH$2)):INDIRECT(ADDRESS(S$2,$DY$2)))</f>
        <v>1470.8283969260199</v>
      </c>
      <c r="T24" s="51">
        <f ca="1">SUMPRODUCT($CM24:$DD24,INDIRECT(ADDRESS(T$2,$DH$2)):INDIRECT(ADDRESS(T$2,$DY$2)))</f>
        <v>1470.8283969260199</v>
      </c>
      <c r="U24" s="51">
        <f ca="1">SUMPRODUCT($CM24:$DD24,INDIRECT(ADDRESS(U$2,$DH$2)):INDIRECT(ADDRESS(U$2,$DY$2)))</f>
        <v>1470.8283969260199</v>
      </c>
      <c r="V24" s="51">
        <f ca="1">SUMPRODUCT($CM24:$DD24,INDIRECT(ADDRESS(V$2,$DH$2)):INDIRECT(ADDRESS(V$2,$DY$2)))</f>
        <v>1470.8283969260199</v>
      </c>
      <c r="W24" s="51">
        <f ca="1">SUMPRODUCT($CM24:$DD24,INDIRECT(ADDRESS(W$2,$DH$2)):INDIRECT(ADDRESS(W$2,$DY$2)))</f>
        <v>1512.1291705934386</v>
      </c>
      <c r="X24" s="51">
        <f ca="1">SUMPRODUCT($CM24:$DD24,INDIRECT(ADDRESS(X$2,$DH$2)):INDIRECT(ADDRESS(X$2,$DY$2)))</f>
        <v>1512.1291705934386</v>
      </c>
      <c r="Y24" s="51">
        <f ca="1">SUMPRODUCT($CM24:$DD24,INDIRECT(ADDRESS(Y$2,$DH$2)):INDIRECT(ADDRESS(Y$2,$DY$2)))</f>
        <v>1512.1291705934386</v>
      </c>
      <c r="Z24" s="51">
        <f ca="1">SUMPRODUCT($CM24:$DD24,INDIRECT(ADDRESS(Z$2,$DH$2)):INDIRECT(ADDRESS(Z$2,$DY$2)))</f>
        <v>1512.1291705934386</v>
      </c>
      <c r="AA24" s="51">
        <f ca="1">SUMPRODUCT($CM24:$DD24,INDIRECT(ADDRESS(AA$2,$DH$2)):INDIRECT(ADDRESS(AA$2,$DY$2)))</f>
        <v>1512.1291705934386</v>
      </c>
      <c r="AB24" s="51">
        <f ca="1">SUMPRODUCT($CM24:$DD24,INDIRECT(ADDRESS(AB$2,$DH$2)):INDIRECT(ADDRESS(AB$2,$DY$2)))</f>
        <v>1512.1291705934386</v>
      </c>
      <c r="AC24" s="51">
        <f ca="1">SUMPRODUCT($CM24:$DD24,INDIRECT(ADDRESS(AC$2,$DH$2)):INDIRECT(ADDRESS(AC$2,$DY$2)))</f>
        <v>1512.1291705934386</v>
      </c>
      <c r="AD24" s="51">
        <f ca="1">SUMPRODUCT($CM24:$DD24,INDIRECT(ADDRESS(AD$2,$DH$2)):INDIRECT(ADDRESS(AD$2,$DY$2)))</f>
        <v>1512.1291705934386</v>
      </c>
      <c r="AE24" s="51">
        <f ca="1">SUMPRODUCT($CM24:$DD24,INDIRECT(ADDRESS(AE$2,$DH$2)):INDIRECT(ADDRESS(AE$2,$DY$2)))</f>
        <v>1512.1291705934386</v>
      </c>
      <c r="AF24" s="51">
        <f ca="1">SUMPRODUCT($CM24:$DD24,INDIRECT(ADDRESS(AF$2,$DH$2)):INDIRECT(ADDRESS(AF$2,$DY$2)))</f>
        <v>1512.1291705934386</v>
      </c>
      <c r="AG24" s="51">
        <f ca="1">SUMPRODUCT($CM24:$DD24,INDIRECT(ADDRESS(AG$2,$DH$2)):INDIRECT(ADDRESS(AG$2,$DY$2)))</f>
        <v>1512.1291705934386</v>
      </c>
      <c r="AH24" s="51">
        <f ca="1">SUMPRODUCT($CM24:$DD24,INDIRECT(ADDRESS(AH$2,$DH$2)):INDIRECT(ADDRESS(AH$2,$DY$2)))</f>
        <v>1512.1291705934386</v>
      </c>
      <c r="AI24" s="51">
        <f ca="1">SUMPRODUCT($CM24:$DD24,INDIRECT(ADDRESS(AI$2,$DH$2)):INDIRECT(ADDRESS(AI$2,$DY$2)))</f>
        <v>1556.2948314883224</v>
      </c>
      <c r="AJ24" s="51">
        <f ca="1">SUMPRODUCT($CM24:$DD24,INDIRECT(ADDRESS(AJ$2,$DH$2)):INDIRECT(ADDRESS(AJ$2,$DY$2)))</f>
        <v>1556.2948314883224</v>
      </c>
      <c r="AK24" s="51">
        <f ca="1">SUMPRODUCT($CM24:$DD24,INDIRECT(ADDRESS(AK$2,$DH$2)):INDIRECT(ADDRESS(AK$2,$DY$2)))</f>
        <v>1556.2948314883224</v>
      </c>
      <c r="AL24" s="51">
        <f ca="1">SUMPRODUCT($CM24:$DD24,INDIRECT(ADDRESS(AL$2,$DH$2)):INDIRECT(ADDRESS(AL$2,$DY$2)))</f>
        <v>1556.2948314883224</v>
      </c>
      <c r="AM24" s="51">
        <f ca="1">SUMPRODUCT($CM24:$DD24,INDIRECT(ADDRESS(AM$2,$DH$2)):INDIRECT(ADDRESS(AM$2,$DY$2)))</f>
        <v>1556.2948314883224</v>
      </c>
      <c r="AN24" s="51">
        <f ca="1">SUMPRODUCT($CM24:$DD24,INDIRECT(ADDRESS(AN$2,$DH$2)):INDIRECT(ADDRESS(AN$2,$DY$2)))</f>
        <v>1556.2948314883224</v>
      </c>
      <c r="AO24" s="51">
        <f ca="1">SUMPRODUCT($CM24:$DD24,INDIRECT(ADDRESS(AO$2,$DH$2)):INDIRECT(ADDRESS(AO$2,$DY$2)))</f>
        <v>1556.2948314883224</v>
      </c>
      <c r="AP24" s="51">
        <f ca="1">SUMPRODUCT($CM24:$DD24,INDIRECT(ADDRESS(AP$2,$DH$2)):INDIRECT(ADDRESS(AP$2,$DY$2)))</f>
        <v>1556.2948314883224</v>
      </c>
      <c r="AQ24" s="51">
        <f ca="1">SUMPRODUCT($CM24:$DD24,INDIRECT(ADDRESS(AQ$2,$DH$2)):INDIRECT(ADDRESS(AQ$2,$DY$2)))</f>
        <v>1556.2948314883224</v>
      </c>
      <c r="AR24" s="51">
        <f ca="1">SUMPRODUCT($CM24:$DD24,INDIRECT(ADDRESS(AR$2,$DH$2)):INDIRECT(ADDRESS(AR$2,$DY$2)))</f>
        <v>1556.2948314883224</v>
      </c>
      <c r="AS24" s="51">
        <f ca="1">SUMPRODUCT($CM24:$DD24,INDIRECT(ADDRESS(AS$2,$DH$2)):INDIRECT(ADDRESS(AS$2,$DY$2)))</f>
        <v>1556.2948314883224</v>
      </c>
      <c r="AT24" s="51">
        <f ca="1">SUMPRODUCT($CM24:$DD24,INDIRECT(ADDRESS(AT$2,$DH$2)):INDIRECT(ADDRESS(AT$2,$DY$2)))</f>
        <v>1556.2948314883224</v>
      </c>
      <c r="AU24" s="51">
        <f ca="1">SUMPRODUCT($CM24:$DD24,INDIRECT(ADDRESS(AU$2,$DH$2)):INDIRECT(ADDRESS(AU$2,$DY$2)))</f>
        <v>1594.9244653606579</v>
      </c>
      <c r="AV24" s="51">
        <f ca="1">SUMPRODUCT($CM24:$DD24,INDIRECT(ADDRESS(AV$2,$DH$2)):INDIRECT(ADDRESS(AV$2,$DY$2)))</f>
        <v>1594.9244653606579</v>
      </c>
      <c r="AW24" s="51">
        <f ca="1">SUMPRODUCT($CM24:$DD24,INDIRECT(ADDRESS(AW$2,$DH$2)):INDIRECT(ADDRESS(AW$2,$DY$2)))</f>
        <v>1594.9244653606579</v>
      </c>
      <c r="AX24" s="51">
        <f ca="1">SUMPRODUCT($CM24:$DD24,INDIRECT(ADDRESS(AX$2,$DH$2)):INDIRECT(ADDRESS(AX$2,$DY$2)))</f>
        <v>1594.9244653606579</v>
      </c>
      <c r="AY24" s="51">
        <f ca="1">SUMPRODUCT($CM24:$DD24,INDIRECT(ADDRESS(AY$2,$DH$2)):INDIRECT(ADDRESS(AY$2,$DY$2)))</f>
        <v>1594.9244653606579</v>
      </c>
      <c r="AZ24" s="51">
        <f ca="1">SUMPRODUCT($CM24:$DD24,INDIRECT(ADDRESS(AZ$2,$DH$2)):INDIRECT(ADDRESS(AZ$2,$DY$2)))</f>
        <v>1594.9244653606579</v>
      </c>
      <c r="BA24" s="51">
        <f ca="1">SUMPRODUCT($CM24:$DD24,INDIRECT(ADDRESS(BA$2,$DH$2)):INDIRECT(ADDRESS(BA$2,$DY$2)))</f>
        <v>1594.9244653606579</v>
      </c>
      <c r="BB24" s="51">
        <f ca="1">SUMPRODUCT($CM24:$DD24,INDIRECT(ADDRESS(BB$2,$DH$2)):INDIRECT(ADDRESS(BB$2,$DY$2)))</f>
        <v>1594.9244653606579</v>
      </c>
      <c r="BC24" s="51">
        <f ca="1">SUMPRODUCT($CM24:$DD24,INDIRECT(ADDRESS(BC$2,$DH$2)):INDIRECT(ADDRESS(BC$2,$DY$2)))</f>
        <v>1594.9244653606579</v>
      </c>
      <c r="BD24" s="51">
        <f ca="1">SUMPRODUCT($CM24:$DD24,INDIRECT(ADDRESS(BD$2,$DH$2)):INDIRECT(ADDRESS(BD$2,$DY$2)))</f>
        <v>1594.9244653606579</v>
      </c>
      <c r="BE24" s="51">
        <f ca="1">SUMPRODUCT($CM24:$DD24,INDIRECT(ADDRESS(BE$2,$DH$2)):INDIRECT(ADDRESS(BE$2,$DY$2)))</f>
        <v>1594.9244653606579</v>
      </c>
      <c r="BF24" s="51">
        <f ca="1">SUMPRODUCT($CM24:$DD24,INDIRECT(ADDRESS(BF$2,$DH$2)):INDIRECT(ADDRESS(BF$2,$DY$2)))</f>
        <v>1594.9244653606579</v>
      </c>
      <c r="BG24" s="51">
        <f ca="1">SUMPRODUCT($CM24:$DD24,INDIRECT(ADDRESS(BG$2,$DH$2)):INDIRECT(ADDRESS(BG$2,$DY$2)))</f>
        <v>1632.893316661495</v>
      </c>
      <c r="BH24" s="51">
        <f ca="1">SUMPRODUCT($CM24:$DD24,INDIRECT(ADDRESS(BH$2,$DH$2)):INDIRECT(ADDRESS(BH$2,$DY$2)))</f>
        <v>1632.893316661495</v>
      </c>
      <c r="BI24" s="51">
        <f ca="1">SUMPRODUCT($CM24:$DD24,INDIRECT(ADDRESS(BI$2,$DH$2)):INDIRECT(ADDRESS(BI$2,$DY$2)))</f>
        <v>1632.893316661495</v>
      </c>
      <c r="BJ24" s="51">
        <f ca="1">SUMPRODUCT($CM24:$DD24,INDIRECT(ADDRESS(BJ$2,$DH$2)):INDIRECT(ADDRESS(BJ$2,$DY$2)))</f>
        <v>1632.893316661495</v>
      </c>
      <c r="BK24" s="51">
        <f ca="1">SUMPRODUCT($CM24:$DD24,INDIRECT(ADDRESS(BK$2,$DH$2)):INDIRECT(ADDRESS(BK$2,$DY$2)))</f>
        <v>1632.893316661495</v>
      </c>
      <c r="BL24" s="51">
        <f ca="1">SUMPRODUCT($CM24:$DD24,INDIRECT(ADDRESS(BL$2,$DH$2)):INDIRECT(ADDRESS(BL$2,$DY$2)))</f>
        <v>1632.893316661495</v>
      </c>
      <c r="BM24" s="51">
        <f ca="1">SUMPRODUCT($CM24:$DD24,INDIRECT(ADDRESS(BM$2,$DH$2)):INDIRECT(ADDRESS(BM$2,$DY$2)))</f>
        <v>1632.893316661495</v>
      </c>
      <c r="BN24" s="51">
        <f ca="1">SUMPRODUCT($CM24:$DD24,INDIRECT(ADDRESS(BN$2,$DH$2)):INDIRECT(ADDRESS(BN$2,$DY$2)))</f>
        <v>1632.893316661495</v>
      </c>
      <c r="BO24" s="51">
        <f ca="1">SUMPRODUCT($CM24:$DD24,INDIRECT(ADDRESS(BO$2,$DH$2)):INDIRECT(ADDRESS(BO$2,$DY$2)))</f>
        <v>1632.893316661495</v>
      </c>
      <c r="BP24" s="51">
        <f ca="1">SUMPRODUCT($CM24:$DD24,INDIRECT(ADDRESS(BP$2,$DH$2)):INDIRECT(ADDRESS(BP$2,$DY$2)))</f>
        <v>1632.893316661495</v>
      </c>
      <c r="BQ24" s="51">
        <f ca="1">SUMPRODUCT($CM24:$DD24,INDIRECT(ADDRESS(BQ$2,$DH$2)):INDIRECT(ADDRESS(BQ$2,$DY$2)))</f>
        <v>1632.893316661495</v>
      </c>
      <c r="BR24" s="51">
        <f ca="1">SUMPRODUCT($CM24:$DD24,INDIRECT(ADDRESS(BR$2,$DH$2)):INDIRECT(ADDRESS(BR$2,$DY$2)))</f>
        <v>1632.893316661495</v>
      </c>
      <c r="BS24" s="51">
        <f ca="1">SUMPRODUCT($CM24:$DD24,INDIRECT(ADDRESS(BS$2,$DH$2)):INDIRECT(ADDRESS(BS$2,$DY$2)))</f>
        <v>1672.9663721157212</v>
      </c>
      <c r="BT24" s="51">
        <f ca="1">SUMPRODUCT($CM24:$DD24,INDIRECT(ADDRESS(BT$2,$DH$2)):INDIRECT(ADDRESS(BT$2,$DY$2)))</f>
        <v>1672.9663721157212</v>
      </c>
      <c r="BU24" s="51">
        <f ca="1">SUMPRODUCT($CM24:$DD24,INDIRECT(ADDRESS(BU$2,$DH$2)):INDIRECT(ADDRESS(BU$2,$DY$2)))</f>
        <v>1672.9663721157212</v>
      </c>
      <c r="BV24" s="51">
        <f ca="1">SUMPRODUCT($CM24:$DD24,INDIRECT(ADDRESS(BV$2,$DH$2)):INDIRECT(ADDRESS(BV$2,$DY$2)))</f>
        <v>1672.9663721157212</v>
      </c>
      <c r="BW24" s="51">
        <f ca="1">SUMPRODUCT($CM24:$DD24,INDIRECT(ADDRESS(BW$2,$DH$2)):INDIRECT(ADDRESS(BW$2,$DY$2)))</f>
        <v>1672.9663721157212</v>
      </c>
      <c r="BX24" s="51">
        <f ca="1">SUMPRODUCT($CM24:$DD24,INDIRECT(ADDRESS(BX$2,$DH$2)):INDIRECT(ADDRESS(BX$2,$DY$2)))</f>
        <v>1672.9663721157212</v>
      </c>
      <c r="BY24" s="51">
        <f ca="1">SUMPRODUCT($CM24:$DD24,INDIRECT(ADDRESS(BY$2,$DH$2)):INDIRECT(ADDRESS(BY$2,$DY$2)))</f>
        <v>1672.9663721157212</v>
      </c>
      <c r="BZ24" s="51">
        <f ca="1">SUMPRODUCT($CM24:$DD24,INDIRECT(ADDRESS(BZ$2,$DH$2)):INDIRECT(ADDRESS(BZ$2,$DY$2)))</f>
        <v>1672.9663721157212</v>
      </c>
      <c r="CA24" s="51">
        <f ca="1">SUMPRODUCT($CM24:$DD24,INDIRECT(ADDRESS(CA$2,$DH$2)):INDIRECT(ADDRESS(CA$2,$DY$2)))</f>
        <v>1672.9663721157212</v>
      </c>
      <c r="CB24" s="51">
        <f ca="1">SUMPRODUCT($CM24:$DD24,INDIRECT(ADDRESS(CB$2,$DH$2)):INDIRECT(ADDRESS(CB$2,$DY$2)))</f>
        <v>1672.9663721157212</v>
      </c>
      <c r="CC24" s="51">
        <f ca="1">SUMPRODUCT($CM24:$DD24,INDIRECT(ADDRESS(CC$2,$DH$2)):INDIRECT(ADDRESS(CC$2,$DY$2)))</f>
        <v>1672.9663721157212</v>
      </c>
      <c r="CD24" s="51">
        <f ca="1">SUMPRODUCT($CM24:$DD24,INDIRECT(ADDRESS(CD$2,$DH$2)):INDIRECT(ADDRESS(CD$2,$DY$2)))</f>
        <v>1672.9663721157212</v>
      </c>
      <c r="CF24" s="51">
        <f t="shared" ca="1" si="5"/>
        <v>17331.986482522549</v>
      </c>
      <c r="CG24" s="51">
        <f t="shared" ca="1" si="5"/>
        <v>17856.444631449329</v>
      </c>
      <c r="CH24" s="51">
        <f t="shared" ca="1" si="5"/>
        <v>18366.378351595678</v>
      </c>
      <c r="CI24" s="51">
        <f t="shared" ca="1" si="5"/>
        <v>18868.68614722155</v>
      </c>
      <c r="CJ24" s="51">
        <f t="shared" ca="1" si="5"/>
        <v>19328.937840832081</v>
      </c>
      <c r="CK24" s="51">
        <f t="shared" ca="1" si="5"/>
        <v>19795.085077209071</v>
      </c>
      <c r="CM24" s="1">
        <f>IFERROR(VLOOKUP($A24,Auxiliar_OPEX_CustosUnit!$A$4:$BT$129,COLUMN(Auxiliar_OPEX_CustosUnit!AK$2),0),0)</f>
        <v>0</v>
      </c>
      <c r="CN24" s="1">
        <f>IFERROR(VLOOKUP($A24,Auxiliar_OPEX_CustosUnit!$A$4:$BT$129,COLUMN(Auxiliar_OPEX_CustosUnit!AL$2),0),0)</f>
        <v>0</v>
      </c>
      <c r="CO24" s="1">
        <f>IFERROR(VLOOKUP($A24,Auxiliar_OPEX_CustosUnit!$A$4:$BT$129,COLUMN(Auxiliar_OPEX_CustosUnit!AM$2),0)*(1-DRE_Auxiliar!$A$111),0)</f>
        <v>480.4308454748861</v>
      </c>
      <c r="CP24" s="1">
        <f>IFERROR(VLOOKUP($A24,Auxiliar_OPEX_CustosUnit!$A$4:$BT$129,COLUMN(Auxiliar_OPEX_CustosUnit!AN$2),0),0)</f>
        <v>0</v>
      </c>
      <c r="CQ24" s="1">
        <f>IFERROR(VLOOKUP($A24,Auxiliar_OPEX_CustosUnit!$A$4:$BT$129,COLUMN(Auxiliar_OPEX_CustosUnit!AO$2),0),0)</f>
        <v>0</v>
      </c>
      <c r="CR24" s="1">
        <f>IFERROR(VLOOKUP($A24,Auxiliar_OPEX_CustosUnit!$A$4:$BT$129,COLUMN(Auxiliar_OPEX_CustosUnit!AP$2),0),0)</f>
        <v>0</v>
      </c>
      <c r="CS24" s="1">
        <f>IFERROR(VLOOKUP($A24,Auxiliar_OPEX_CustosUnit!$A$4:$BT$129,COLUMN(Auxiliar_OPEX_CustosUnit!AQ$2),0),0)</f>
        <v>1.5723386212427499</v>
      </c>
      <c r="CT24" s="1">
        <f>IFERROR(VLOOKUP($A24,Auxiliar_OPEX_CustosUnit!$A$4:$BT$129,COLUMN(Auxiliar_OPEX_CustosUnit!AR$2),0),0)</f>
        <v>0</v>
      </c>
      <c r="CU24" s="1">
        <f>IFERROR(VLOOKUP($A24,Auxiliar_OPEX_CustosUnit!$A$4:$BT$129,COLUMN(Auxiliar_OPEX_CustosUnit!AS$2),0),0)</f>
        <v>0</v>
      </c>
      <c r="CV24" s="1">
        <f>IFERROR(VLOOKUP($A24,Auxiliar_OPEX_CustosUnit!$A$4:$BT$129,COLUMN(Auxiliar_OPEX_CustosUnit!AT$2),0),0)</f>
        <v>0</v>
      </c>
      <c r="CW24" s="1">
        <f>IFERROR(VLOOKUP($A24,Auxiliar_OPEX_CustosUnit!$A$4:$BT$129,COLUMN(Auxiliar_OPEX_CustosUnit!AU$2),0),0)</f>
        <v>0</v>
      </c>
      <c r="CX24" s="1">
        <f>IFERROR(VLOOKUP($A24,Auxiliar_OPEX_CustosUnit!$A$4:$BT$129,COLUMN(Auxiliar_OPEX_CustosUnit!AV$2),0),0)</f>
        <v>0</v>
      </c>
      <c r="CY24" s="1">
        <f>IFERROR(VLOOKUP($A24,Auxiliar_OPEX_CustosUnit!$A$4:$BT$129,COLUMN(Auxiliar_OPEX_CustosUnit!AW$2),0),0)</f>
        <v>0</v>
      </c>
      <c r="CZ24" s="1">
        <f>IFERROR(VLOOKUP($A24,Auxiliar_OPEX_CustosUnit!$A$4:$BT$129,COLUMN(Auxiliar_OPEX_CustosUnit!AX$2),0),0)</f>
        <v>0</v>
      </c>
      <c r="DA24" s="1">
        <f>IFERROR(VLOOKUP($A24,Auxiliar_OPEX_CustosUnit!$A$4:$BT$129,COLUMN(Auxiliar_OPEX_CustosUnit!AY$2),0),0)</f>
        <v>0</v>
      </c>
      <c r="DB24" s="1">
        <f>IFERROR(VLOOKUP($A24,Auxiliar_OPEX_CustosUnit!$A$4:$BT$129,COLUMN(Auxiliar_OPEX_CustosUnit!AZ$2),0),0)</f>
        <v>0</v>
      </c>
      <c r="DC24" s="1">
        <f>IFERROR(VLOOKUP($A24,Auxiliar_OPEX_CustosUnit!$A$4:$BT$129,COLUMN(Auxiliar_OPEX_CustosUnit!BA$2),0),0)</f>
        <v>0</v>
      </c>
      <c r="DD24" s="1">
        <f>IFERROR(VLOOKUP($A24,Auxiliar_OPEX_CustosUnit!$A$4:$BT$129,COLUMN(Auxiliar_OPEX_CustosUnit!BB$2),0),0)</f>
        <v>0</v>
      </c>
      <c r="DG24" s="60">
        <v>43862</v>
      </c>
      <c r="DH24" s="1">
        <v>1</v>
      </c>
      <c r="DI24" s="1">
        <f>INDEX(Auxiliar_OPEX_Drivers!$B$2:$CH$18,MATCH(Auxiliar_OPEX_S!DI$3,Auxiliar_OPEX_Drivers!$B$2:$B$18,0),MATCH($DG24,Auxiliar_OPEX_Drivers!$B$2:$CH$2,0))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INDEX(Auxiliar_OPEX_Drivers!$B$2:$CH$18,MATCH(Auxiliar_OPEX_S!DK$3,Auxiliar_OPEX_Drivers!$B$2:$B$18,0),MATCH($DG24,Auxiliar_OPEX_Drivers!$B$2:$CH$2,0))</f>
        <v>14.403415720910379</v>
      </c>
      <c r="DL24" s="1">
        <f>INDEX(Auxiliar_OPEX_Drivers!$B$2:$CH$18,MATCH(Auxiliar_OPEX_S!DL$3,Auxiliar_OPEX_Drivers!$B$2:$B$18,0),MATCH($DG24,Auxiliar_OPEX_Drivers!$B$2:$CH$2,0))</f>
        <v>62.955560410032106</v>
      </c>
      <c r="DM24" s="1">
        <f>INDEX(Auxiliar_OPEX_Drivers!$B$2:$CH$18,MATCH(Auxiliar_OPEX_S!DM$3,Auxiliar_OPEX_Drivers!$B$2:$B$18,0),MATCH($DG24,Auxiliar_OPEX_Drivers!$B$2:$CH$2,0))</f>
        <v>13</v>
      </c>
      <c r="DN24" s="1">
        <f>INDEX(Auxiliar_OPEX_Drivers!$B$2:$CH$18,MATCH(Auxiliar_OPEX_S!DN$3,Auxiliar_OPEX_Drivers!$B$2:$B$18,0),MATCH($DG24,Auxiliar_OPEX_Drivers!$B$2:$CH$2,0))</f>
        <v>656.15530343146793</v>
      </c>
      <c r="DO24" s="1">
        <f>INDEX(Auxiliar_OPEX_Drivers!$B$2:$CH$18,MATCH(Auxiliar_OPEX_S!DO$3,Auxiliar_OPEX_Drivers!$B$2:$B$18,0),MATCH($DG24,Auxiliar_OPEX_Drivers!$B$2:$CH$2,0))</f>
        <v>12</v>
      </c>
      <c r="DP24" s="1">
        <f>INDEX(Auxiliar_OPEX_Drivers!$B$2:$CH$18,MATCH(Auxiliar_OPEX_S!DP$3,Auxiliar_OPEX_Drivers!$B$2:$B$18,0),MATCH($DG24,Auxiliar_OPEX_Drivers!$B$2:$CH$2,0))</f>
        <v>197.73070641005256</v>
      </c>
      <c r="DQ24" s="1">
        <f>INDEX(Auxiliar_OPEX_Drivers!$B$2:$CH$18,MATCH(Auxiliar_OPEX_S!DQ$3,Auxiliar_OPEX_Drivers!$B$2:$B$18,0),MATCH($DG24,Auxiliar_OPEX_Drivers!$B$2:$CH$2,0))</f>
        <v>37.100853930227593</v>
      </c>
      <c r="DR24" s="1">
        <f>INDEX(Auxiliar_OPEX_Drivers!$B$2:$CH$18,MATCH(Auxiliar_OPEX_S!DR$3,Auxiliar_OPEX_Drivers!$B$2:$B$18,0),MATCH($DG24,Auxiliar_OPEX_Drivers!$B$2:$CH$2,0))</f>
        <v>18328232.003507439</v>
      </c>
      <c r="DS24" s="1">
        <f>INDEX(Auxiliar_OPEX_Drivers!$B$2:$CH$18,MATCH(Auxiliar_OPEX_S!DS$3,Auxiliar_OPEX_Drivers!$B$2:$B$18,0),MATCH($DG24,Auxiliar_OPEX_Drivers!$B$2:$CH$2,0))</f>
        <v>89397.552947497505</v>
      </c>
      <c r="DT24" s="1">
        <f>INDEX(Auxiliar_OPEX_Drivers!$B$2:$CH$18,MATCH(Auxiliar_OPEX_S!DT$3,Auxiliar_OPEX_Drivers!$B$2:$B$18,0),MATCH($DG24,Auxiliar_OPEX_Drivers!$B$2:$CH$2,0))</f>
        <v>9459.5523074657503</v>
      </c>
      <c r="DU24" s="1">
        <f>INDEX(Auxiliar_OPEX_Drivers!$B$2:$CH$18,MATCH(Auxiliar_OPEX_S!DU$3,Auxiliar_OPEX_Drivers!$B$2:$B$18,0),MATCH($DG24,Auxiliar_OPEX_Drivers!$B$2:$CH$2,0))</f>
        <v>4224.6045076282326</v>
      </c>
      <c r="DV24" s="1">
        <f>INDEX(Auxiliar_OPEX_Drivers!$B$2:$CH$18,MATCH(Auxiliar_OPEX_S!DV$3,Auxiliar_OPEX_Drivers!$B$2:$B$18,0),MATCH($DG24,Auxiliar_OPEX_Drivers!$B$2:$CH$2,0))</f>
        <v>2155532.54907418</v>
      </c>
      <c r="DW24" s="1">
        <f>INDEX(Auxiliar_OPEX_Drivers!$B$2:$CH$18,MATCH(Auxiliar_OPEX_S!DW$3,Auxiliar_OPEX_Drivers!$B$2:$B$18,0),MATCH($DG24,Auxiliar_OPEX_Drivers!$B$2:$CH$2,0))</f>
        <v>9318.4238442950518</v>
      </c>
      <c r="DX24" s="1">
        <f>INDEX(Auxiliar_OPEX_Drivers!$B$2:$CH$18,MATCH(Auxiliar_OPEX_S!DX$3,Auxiliar_OPEX_Drivers!$B$2:$B$18,0),MATCH($DG24,Auxiliar_OPEX_Drivers!$B$2:$CH$2,0))</f>
        <v>2176288.8164761132</v>
      </c>
      <c r="DY24" s="1">
        <f>INDEX(Auxiliar_OPEX_Drivers!$B$2:$CH$18,MATCH(Auxiliar_OPEX_S!DY$3,Auxiliar_OPEX_Drivers!$B$2:$B$18,0),MATCH($DG24,Auxiliar_OPEX_Drivers!$B$2:$CH$2,0))</f>
        <v>993.3458399026905</v>
      </c>
    </row>
    <row r="25" spans="1:129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808.67025967326208</v>
      </c>
      <c r="E25" s="51">
        <f ca="1">SUMPRODUCT($CM25:$DD25,INDIRECT(ADDRESS(E$2,$DH$2)):INDIRECT(ADDRESS(E$2,$DY$2)))</f>
        <v>808.67025967326208</v>
      </c>
      <c r="F25" s="51">
        <f ca="1">SUMPRODUCT($CM25:$DD25,INDIRECT(ADDRESS(F$2,$DH$2)):INDIRECT(ADDRESS(F$2,$DY$2)))</f>
        <v>808.67025967326208</v>
      </c>
      <c r="G25" s="51">
        <f ca="1">SUMPRODUCT($CM25:$DD25,INDIRECT(ADDRESS(G$2,$DH$2)):INDIRECT(ADDRESS(G$2,$DY$2)))</f>
        <v>808.67025967326208</v>
      </c>
      <c r="H25" s="51">
        <f ca="1">SUMPRODUCT($CM25:$DD25,INDIRECT(ADDRESS(H$2,$DH$2)):INDIRECT(ADDRESS(H$2,$DY$2)))</f>
        <v>808.67025967326208</v>
      </c>
      <c r="I25" s="51">
        <f ca="1">SUMPRODUCT($CM25:$DD25,INDIRECT(ADDRESS(I$2,$DH$2)):INDIRECT(ADDRESS(I$2,$DY$2)))</f>
        <v>808.67025967326208</v>
      </c>
      <c r="J25" s="51">
        <f ca="1">SUMPRODUCT($CM25:$DD25,INDIRECT(ADDRESS(J$2,$DH$2)):INDIRECT(ADDRESS(J$2,$DY$2)))</f>
        <v>808.67025967326208</v>
      </c>
      <c r="K25" s="51">
        <f ca="1">SUMPRODUCT($CM25:$DD25,INDIRECT(ADDRESS(K$2,$DH$2)):INDIRECT(ADDRESS(K$2,$DY$2)))</f>
        <v>839.8966282522066</v>
      </c>
      <c r="L25" s="51">
        <f ca="1">SUMPRODUCT($CM25:$DD25,INDIRECT(ADDRESS(L$2,$DH$2)):INDIRECT(ADDRESS(L$2,$DY$2)))</f>
        <v>839.8966282522066</v>
      </c>
      <c r="M25" s="51">
        <f ca="1">SUMPRODUCT($CM25:$DD25,INDIRECT(ADDRESS(M$2,$DH$2)):INDIRECT(ADDRESS(M$2,$DY$2)))</f>
        <v>839.8966282522066</v>
      </c>
      <c r="N25" s="51">
        <f ca="1">SUMPRODUCT($CM25:$DD25,INDIRECT(ADDRESS(N$2,$DH$2)):INDIRECT(ADDRESS(N$2,$DY$2)))</f>
        <v>839.8966282522066</v>
      </c>
      <c r="O25" s="51">
        <f ca="1">SUMPRODUCT($CM25:$DD25,INDIRECT(ADDRESS(O$2,$DH$2)):INDIRECT(ADDRESS(O$2,$DY$2)))</f>
        <v>839.8966282522066</v>
      </c>
      <c r="P25" s="51">
        <f ca="1">SUMPRODUCT($CM25:$DD25,INDIRECT(ADDRESS(P$2,$DH$2)):INDIRECT(ADDRESS(P$2,$DY$2)))</f>
        <v>839.8966282522066</v>
      </c>
      <c r="Q25" s="51">
        <f ca="1">SUMPRODUCT($CM25:$DD25,INDIRECT(ADDRESS(Q$2,$DH$2)):INDIRECT(ADDRESS(Q$2,$DY$2)))</f>
        <v>839.8966282522066</v>
      </c>
      <c r="R25" s="51">
        <f ca="1">SUMPRODUCT($CM25:$DD25,INDIRECT(ADDRESS(R$2,$DH$2)):INDIRECT(ADDRESS(R$2,$DY$2)))</f>
        <v>839.8966282522066</v>
      </c>
      <c r="S25" s="51">
        <f ca="1">SUMPRODUCT($CM25:$DD25,INDIRECT(ADDRESS(S$2,$DH$2)):INDIRECT(ADDRESS(S$2,$DY$2)))</f>
        <v>839.8966282522066</v>
      </c>
      <c r="T25" s="51">
        <f ca="1">SUMPRODUCT($CM25:$DD25,INDIRECT(ADDRESS(T$2,$DH$2)):INDIRECT(ADDRESS(T$2,$DY$2)))</f>
        <v>839.8966282522066</v>
      </c>
      <c r="U25" s="51">
        <f ca="1">SUMPRODUCT($CM25:$DD25,INDIRECT(ADDRESS(U$2,$DH$2)):INDIRECT(ADDRESS(U$2,$DY$2)))</f>
        <v>839.8966282522066</v>
      </c>
      <c r="V25" s="51">
        <f ca="1">SUMPRODUCT($CM25:$DD25,INDIRECT(ADDRESS(V$2,$DH$2)):INDIRECT(ADDRESS(V$2,$DY$2)))</f>
        <v>839.8966282522066</v>
      </c>
      <c r="W25" s="51">
        <f ca="1">SUMPRODUCT($CM25:$DD25,INDIRECT(ADDRESS(W$2,$DH$2)):INDIRECT(ADDRESS(W$2,$DY$2)))</f>
        <v>868.28974266852333</v>
      </c>
      <c r="X25" s="51">
        <f ca="1">SUMPRODUCT($CM25:$DD25,INDIRECT(ADDRESS(X$2,$DH$2)):INDIRECT(ADDRESS(X$2,$DY$2)))</f>
        <v>868.28974266852333</v>
      </c>
      <c r="Y25" s="51">
        <f ca="1">SUMPRODUCT($CM25:$DD25,INDIRECT(ADDRESS(Y$2,$DH$2)):INDIRECT(ADDRESS(Y$2,$DY$2)))</f>
        <v>868.28974266852333</v>
      </c>
      <c r="Z25" s="51">
        <f ca="1">SUMPRODUCT($CM25:$DD25,INDIRECT(ADDRESS(Z$2,$DH$2)):INDIRECT(ADDRESS(Z$2,$DY$2)))</f>
        <v>868.28974266852333</v>
      </c>
      <c r="AA25" s="51">
        <f ca="1">SUMPRODUCT($CM25:$DD25,INDIRECT(ADDRESS(AA$2,$DH$2)):INDIRECT(ADDRESS(AA$2,$DY$2)))</f>
        <v>868.28974266852333</v>
      </c>
      <c r="AB25" s="51">
        <f ca="1">SUMPRODUCT($CM25:$DD25,INDIRECT(ADDRESS(AB$2,$DH$2)):INDIRECT(ADDRESS(AB$2,$DY$2)))</f>
        <v>868.28974266852333</v>
      </c>
      <c r="AC25" s="51">
        <f ca="1">SUMPRODUCT($CM25:$DD25,INDIRECT(ADDRESS(AC$2,$DH$2)):INDIRECT(ADDRESS(AC$2,$DY$2)))</f>
        <v>868.28974266852333</v>
      </c>
      <c r="AD25" s="51">
        <f ca="1">SUMPRODUCT($CM25:$DD25,INDIRECT(ADDRESS(AD$2,$DH$2)):INDIRECT(ADDRESS(AD$2,$DY$2)))</f>
        <v>868.28974266852333</v>
      </c>
      <c r="AE25" s="51">
        <f ca="1">SUMPRODUCT($CM25:$DD25,INDIRECT(ADDRESS(AE$2,$DH$2)):INDIRECT(ADDRESS(AE$2,$DY$2)))</f>
        <v>868.28974266852333</v>
      </c>
      <c r="AF25" s="51">
        <f ca="1">SUMPRODUCT($CM25:$DD25,INDIRECT(ADDRESS(AF$2,$DH$2)):INDIRECT(ADDRESS(AF$2,$DY$2)))</f>
        <v>868.28974266852333</v>
      </c>
      <c r="AG25" s="51">
        <f ca="1">SUMPRODUCT($CM25:$DD25,INDIRECT(ADDRESS(AG$2,$DH$2)):INDIRECT(ADDRESS(AG$2,$DY$2)))</f>
        <v>868.28974266852333</v>
      </c>
      <c r="AH25" s="51">
        <f ca="1">SUMPRODUCT($CM25:$DD25,INDIRECT(ADDRESS(AH$2,$DH$2)):INDIRECT(ADDRESS(AH$2,$DY$2)))</f>
        <v>868.28974266852333</v>
      </c>
      <c r="AI25" s="51">
        <f ca="1">SUMPRODUCT($CM25:$DD25,INDIRECT(ADDRESS(AI$2,$DH$2)):INDIRECT(ADDRESS(AI$2,$DY$2)))</f>
        <v>898.65238606980017</v>
      </c>
      <c r="AJ25" s="51">
        <f ca="1">SUMPRODUCT($CM25:$DD25,INDIRECT(ADDRESS(AJ$2,$DH$2)):INDIRECT(ADDRESS(AJ$2,$DY$2)))</f>
        <v>898.65238606980017</v>
      </c>
      <c r="AK25" s="51">
        <f ca="1">SUMPRODUCT($CM25:$DD25,INDIRECT(ADDRESS(AK$2,$DH$2)):INDIRECT(ADDRESS(AK$2,$DY$2)))</f>
        <v>898.65238606980017</v>
      </c>
      <c r="AL25" s="51">
        <f ca="1">SUMPRODUCT($CM25:$DD25,INDIRECT(ADDRESS(AL$2,$DH$2)):INDIRECT(ADDRESS(AL$2,$DY$2)))</f>
        <v>898.65238606980017</v>
      </c>
      <c r="AM25" s="51">
        <f ca="1">SUMPRODUCT($CM25:$DD25,INDIRECT(ADDRESS(AM$2,$DH$2)):INDIRECT(ADDRESS(AM$2,$DY$2)))</f>
        <v>898.65238606980017</v>
      </c>
      <c r="AN25" s="51">
        <f ca="1">SUMPRODUCT($CM25:$DD25,INDIRECT(ADDRESS(AN$2,$DH$2)):INDIRECT(ADDRESS(AN$2,$DY$2)))</f>
        <v>898.65238606980017</v>
      </c>
      <c r="AO25" s="51">
        <f ca="1">SUMPRODUCT($CM25:$DD25,INDIRECT(ADDRESS(AO$2,$DH$2)):INDIRECT(ADDRESS(AO$2,$DY$2)))</f>
        <v>898.65238606980017</v>
      </c>
      <c r="AP25" s="51">
        <f ca="1">SUMPRODUCT($CM25:$DD25,INDIRECT(ADDRESS(AP$2,$DH$2)):INDIRECT(ADDRESS(AP$2,$DY$2)))</f>
        <v>898.65238606980017</v>
      </c>
      <c r="AQ25" s="51">
        <f ca="1">SUMPRODUCT($CM25:$DD25,INDIRECT(ADDRESS(AQ$2,$DH$2)):INDIRECT(ADDRESS(AQ$2,$DY$2)))</f>
        <v>898.65238606980017</v>
      </c>
      <c r="AR25" s="51">
        <f ca="1">SUMPRODUCT($CM25:$DD25,INDIRECT(ADDRESS(AR$2,$DH$2)):INDIRECT(ADDRESS(AR$2,$DY$2)))</f>
        <v>898.65238606980017</v>
      </c>
      <c r="AS25" s="51">
        <f ca="1">SUMPRODUCT($CM25:$DD25,INDIRECT(ADDRESS(AS$2,$DH$2)):INDIRECT(ADDRESS(AS$2,$DY$2)))</f>
        <v>898.65238606980017</v>
      </c>
      <c r="AT25" s="51">
        <f ca="1">SUMPRODUCT($CM25:$DD25,INDIRECT(ADDRESS(AT$2,$DH$2)):INDIRECT(ADDRESS(AT$2,$DY$2)))</f>
        <v>898.65238606980017</v>
      </c>
      <c r="AU25" s="51">
        <f ca="1">SUMPRODUCT($CM25:$DD25,INDIRECT(ADDRESS(AU$2,$DH$2)):INDIRECT(ADDRESS(AU$2,$DY$2)))</f>
        <v>925.20916738411495</v>
      </c>
      <c r="AV25" s="51">
        <f ca="1">SUMPRODUCT($CM25:$DD25,INDIRECT(ADDRESS(AV$2,$DH$2)):INDIRECT(ADDRESS(AV$2,$DY$2)))</f>
        <v>925.20916738411495</v>
      </c>
      <c r="AW25" s="51">
        <f ca="1">SUMPRODUCT($CM25:$DD25,INDIRECT(ADDRESS(AW$2,$DH$2)):INDIRECT(ADDRESS(AW$2,$DY$2)))</f>
        <v>925.20916738411495</v>
      </c>
      <c r="AX25" s="51">
        <f ca="1">SUMPRODUCT($CM25:$DD25,INDIRECT(ADDRESS(AX$2,$DH$2)):INDIRECT(ADDRESS(AX$2,$DY$2)))</f>
        <v>925.20916738411495</v>
      </c>
      <c r="AY25" s="51">
        <f ca="1">SUMPRODUCT($CM25:$DD25,INDIRECT(ADDRESS(AY$2,$DH$2)):INDIRECT(ADDRESS(AY$2,$DY$2)))</f>
        <v>925.20916738411495</v>
      </c>
      <c r="AZ25" s="51">
        <f ca="1">SUMPRODUCT($CM25:$DD25,INDIRECT(ADDRESS(AZ$2,$DH$2)):INDIRECT(ADDRESS(AZ$2,$DY$2)))</f>
        <v>925.20916738411495</v>
      </c>
      <c r="BA25" s="51">
        <f ca="1">SUMPRODUCT($CM25:$DD25,INDIRECT(ADDRESS(BA$2,$DH$2)):INDIRECT(ADDRESS(BA$2,$DY$2)))</f>
        <v>925.20916738411495</v>
      </c>
      <c r="BB25" s="51">
        <f ca="1">SUMPRODUCT($CM25:$DD25,INDIRECT(ADDRESS(BB$2,$DH$2)):INDIRECT(ADDRESS(BB$2,$DY$2)))</f>
        <v>925.20916738411495</v>
      </c>
      <c r="BC25" s="51">
        <f ca="1">SUMPRODUCT($CM25:$DD25,INDIRECT(ADDRESS(BC$2,$DH$2)):INDIRECT(ADDRESS(BC$2,$DY$2)))</f>
        <v>925.20916738411495</v>
      </c>
      <c r="BD25" s="51">
        <f ca="1">SUMPRODUCT($CM25:$DD25,INDIRECT(ADDRESS(BD$2,$DH$2)):INDIRECT(ADDRESS(BD$2,$DY$2)))</f>
        <v>925.20916738411495</v>
      </c>
      <c r="BE25" s="51">
        <f ca="1">SUMPRODUCT($CM25:$DD25,INDIRECT(ADDRESS(BE$2,$DH$2)):INDIRECT(ADDRESS(BE$2,$DY$2)))</f>
        <v>925.20916738411495</v>
      </c>
      <c r="BF25" s="51">
        <f ca="1">SUMPRODUCT($CM25:$DD25,INDIRECT(ADDRESS(BF$2,$DH$2)):INDIRECT(ADDRESS(BF$2,$DY$2)))</f>
        <v>925.20916738411495</v>
      </c>
      <c r="BG25" s="51">
        <f ca="1">SUMPRODUCT($CM25:$DD25,INDIRECT(ADDRESS(BG$2,$DH$2)):INDIRECT(ADDRESS(BG$2,$DY$2)))</f>
        <v>951.31167935936253</v>
      </c>
      <c r="BH25" s="51">
        <f ca="1">SUMPRODUCT($CM25:$DD25,INDIRECT(ADDRESS(BH$2,$DH$2)):INDIRECT(ADDRESS(BH$2,$DY$2)))</f>
        <v>951.31167935936253</v>
      </c>
      <c r="BI25" s="51">
        <f ca="1">SUMPRODUCT($CM25:$DD25,INDIRECT(ADDRESS(BI$2,$DH$2)):INDIRECT(ADDRESS(BI$2,$DY$2)))</f>
        <v>951.31167935936253</v>
      </c>
      <c r="BJ25" s="51">
        <f ca="1">SUMPRODUCT($CM25:$DD25,INDIRECT(ADDRESS(BJ$2,$DH$2)):INDIRECT(ADDRESS(BJ$2,$DY$2)))</f>
        <v>951.31167935936253</v>
      </c>
      <c r="BK25" s="51">
        <f ca="1">SUMPRODUCT($CM25:$DD25,INDIRECT(ADDRESS(BK$2,$DH$2)):INDIRECT(ADDRESS(BK$2,$DY$2)))</f>
        <v>951.31167935936253</v>
      </c>
      <c r="BL25" s="51">
        <f ca="1">SUMPRODUCT($CM25:$DD25,INDIRECT(ADDRESS(BL$2,$DH$2)):INDIRECT(ADDRESS(BL$2,$DY$2)))</f>
        <v>951.31167935936253</v>
      </c>
      <c r="BM25" s="51">
        <f ca="1">SUMPRODUCT($CM25:$DD25,INDIRECT(ADDRESS(BM$2,$DH$2)):INDIRECT(ADDRESS(BM$2,$DY$2)))</f>
        <v>951.31167935936253</v>
      </c>
      <c r="BN25" s="51">
        <f ca="1">SUMPRODUCT($CM25:$DD25,INDIRECT(ADDRESS(BN$2,$DH$2)):INDIRECT(ADDRESS(BN$2,$DY$2)))</f>
        <v>951.31167935936253</v>
      </c>
      <c r="BO25" s="51">
        <f ca="1">SUMPRODUCT($CM25:$DD25,INDIRECT(ADDRESS(BO$2,$DH$2)):INDIRECT(ADDRESS(BO$2,$DY$2)))</f>
        <v>951.31167935936253</v>
      </c>
      <c r="BP25" s="51">
        <f ca="1">SUMPRODUCT($CM25:$DD25,INDIRECT(ADDRESS(BP$2,$DH$2)):INDIRECT(ADDRESS(BP$2,$DY$2)))</f>
        <v>951.31167935936253</v>
      </c>
      <c r="BQ25" s="51">
        <f ca="1">SUMPRODUCT($CM25:$DD25,INDIRECT(ADDRESS(BQ$2,$DH$2)):INDIRECT(ADDRESS(BQ$2,$DY$2)))</f>
        <v>951.31167935936253</v>
      </c>
      <c r="BR25" s="51">
        <f ca="1">SUMPRODUCT($CM25:$DD25,INDIRECT(ADDRESS(BR$2,$DH$2)):INDIRECT(ADDRESS(BR$2,$DY$2)))</f>
        <v>951.31167935936253</v>
      </c>
      <c r="BS25" s="51">
        <f ca="1">SUMPRODUCT($CM25:$DD25,INDIRECT(ADDRESS(BS$2,$DH$2)):INDIRECT(ADDRESS(BS$2,$DY$2)))</f>
        <v>978.86077220894356</v>
      </c>
      <c r="BT25" s="51">
        <f ca="1">SUMPRODUCT($CM25:$DD25,INDIRECT(ADDRESS(BT$2,$DH$2)):INDIRECT(ADDRESS(BT$2,$DY$2)))</f>
        <v>978.86077220894356</v>
      </c>
      <c r="BU25" s="51">
        <f ca="1">SUMPRODUCT($CM25:$DD25,INDIRECT(ADDRESS(BU$2,$DH$2)):INDIRECT(ADDRESS(BU$2,$DY$2)))</f>
        <v>978.86077220894356</v>
      </c>
      <c r="BV25" s="51">
        <f ca="1">SUMPRODUCT($CM25:$DD25,INDIRECT(ADDRESS(BV$2,$DH$2)):INDIRECT(ADDRESS(BV$2,$DY$2)))</f>
        <v>978.86077220894356</v>
      </c>
      <c r="BW25" s="51">
        <f ca="1">SUMPRODUCT($CM25:$DD25,INDIRECT(ADDRESS(BW$2,$DH$2)):INDIRECT(ADDRESS(BW$2,$DY$2)))</f>
        <v>978.86077220894356</v>
      </c>
      <c r="BX25" s="51">
        <f ca="1">SUMPRODUCT($CM25:$DD25,INDIRECT(ADDRESS(BX$2,$DH$2)):INDIRECT(ADDRESS(BX$2,$DY$2)))</f>
        <v>978.86077220894356</v>
      </c>
      <c r="BY25" s="51">
        <f ca="1">SUMPRODUCT($CM25:$DD25,INDIRECT(ADDRESS(BY$2,$DH$2)):INDIRECT(ADDRESS(BY$2,$DY$2)))</f>
        <v>978.86077220894356</v>
      </c>
      <c r="BZ25" s="51">
        <f ca="1">SUMPRODUCT($CM25:$DD25,INDIRECT(ADDRESS(BZ$2,$DH$2)):INDIRECT(ADDRESS(BZ$2,$DY$2)))</f>
        <v>978.86077220894356</v>
      </c>
      <c r="CA25" s="51">
        <f ca="1">SUMPRODUCT($CM25:$DD25,INDIRECT(ADDRESS(CA$2,$DH$2)):INDIRECT(ADDRESS(CA$2,$DY$2)))</f>
        <v>978.86077220894356</v>
      </c>
      <c r="CB25" s="51">
        <f ca="1">SUMPRODUCT($CM25:$DD25,INDIRECT(ADDRESS(CB$2,$DH$2)):INDIRECT(ADDRESS(CB$2,$DY$2)))</f>
        <v>978.86077220894356</v>
      </c>
      <c r="CC25" s="51">
        <f ca="1">SUMPRODUCT($CM25:$DD25,INDIRECT(ADDRESS(CC$2,$DH$2)):INDIRECT(ADDRESS(CC$2,$DY$2)))</f>
        <v>978.86077220894356</v>
      </c>
      <c r="CD25" s="51">
        <f ca="1">SUMPRODUCT($CM25:$DD25,INDIRECT(ADDRESS(CD$2,$DH$2)):INDIRECT(ADDRESS(CD$2,$DY$2)))</f>
        <v>978.86077220894356</v>
      </c>
      <c r="CF25" s="51">
        <f t="shared" ca="1" si="5"/>
        <v>9860.1749589738683</v>
      </c>
      <c r="CG25" s="51">
        <f t="shared" ca="1" si="5"/>
        <v>10220.725111108062</v>
      </c>
      <c r="CH25" s="51">
        <f t="shared" ca="1" si="5"/>
        <v>10571.290129028663</v>
      </c>
      <c r="CI25" s="51">
        <f t="shared" ca="1" si="5"/>
        <v>10916.612539409176</v>
      </c>
      <c r="CJ25" s="51">
        <f t="shared" ca="1" si="5"/>
        <v>11233.022568485614</v>
      </c>
      <c r="CK25" s="51">
        <f t="shared" ca="1" si="5"/>
        <v>11553.485616560256</v>
      </c>
      <c r="CM25" s="1">
        <f>IFERROR(VLOOKUP($A25,Auxiliar_OPEX_CustosUnit!$A$4:$BT$129,COLUMN(Auxiliar_OPEX_CustosUnit!AK$2),0),0)</f>
        <v>0</v>
      </c>
      <c r="CN25" s="1">
        <f>IFERROR(VLOOKUP($A25,Auxiliar_OPEX_CustosUnit!$A$4:$BT$129,COLUMN(Auxiliar_OPEX_CustosUnit!AL$2),0),0)</f>
        <v>0</v>
      </c>
      <c r="CO25" s="1">
        <f>IFERROR(VLOOKUP($A25,Auxiliar_OPEX_CustosUnit!$A$4:$BT$129,COLUMN(Auxiliar_OPEX_CustosUnit!AM$2),0)*(1-DRE_Auxiliar!$A$111),0)</f>
        <v>159.02630794206621</v>
      </c>
      <c r="CP25" s="1">
        <f>IFERROR(VLOOKUP($A25,Auxiliar_OPEX_CustosUnit!$A$4:$BT$129,COLUMN(Auxiliar_OPEX_CustosUnit!AN$2),0),0)</f>
        <v>0</v>
      </c>
      <c r="CQ25" s="1">
        <f>IFERROR(VLOOKUP($A25,Auxiliar_OPEX_CustosUnit!$A$4:$BT$129,COLUMN(Auxiliar_OPEX_CustosUnit!AO$2),0),0)</f>
        <v>0</v>
      </c>
      <c r="CR25" s="1">
        <f>IFERROR(VLOOKUP($A25,Auxiliar_OPEX_CustosUnit!$A$4:$BT$129,COLUMN(Auxiliar_OPEX_CustosUnit!AP$2),0),0)</f>
        <v>0</v>
      </c>
      <c r="CS25" s="1">
        <f>IFERROR(VLOOKUP($A25,Auxiliar_OPEX_CustosUnit!$A$4:$BT$129,COLUMN(Auxiliar_OPEX_CustosUnit!AQ$2),0),0)</f>
        <v>1.08093835562595</v>
      </c>
      <c r="CT25" s="1">
        <f>IFERROR(VLOOKUP($A25,Auxiliar_OPEX_CustosUnit!$A$4:$BT$129,COLUMN(Auxiliar_OPEX_CustosUnit!AR$2),0),0)</f>
        <v>0</v>
      </c>
      <c r="CU25" s="1">
        <f>IFERROR(VLOOKUP($A25,Auxiliar_OPEX_CustosUnit!$A$4:$BT$129,COLUMN(Auxiliar_OPEX_CustosUnit!AS$2),0),0)</f>
        <v>0</v>
      </c>
      <c r="CV25" s="1">
        <f>IFERROR(VLOOKUP($A25,Auxiliar_OPEX_CustosUnit!$A$4:$BT$129,COLUMN(Auxiliar_OPEX_CustosUnit!AT$2),0),0)</f>
        <v>0</v>
      </c>
      <c r="CW25" s="1">
        <f>IFERROR(VLOOKUP($A25,Auxiliar_OPEX_CustosUnit!$A$4:$BT$129,COLUMN(Auxiliar_OPEX_CustosUnit!AU$2),0),0)</f>
        <v>0</v>
      </c>
      <c r="CX25" s="1">
        <f>IFERROR(VLOOKUP($A25,Auxiliar_OPEX_CustosUnit!$A$4:$BT$129,COLUMN(Auxiliar_OPEX_CustosUnit!AV$2),0),0)</f>
        <v>0</v>
      </c>
      <c r="CY25" s="1">
        <f>IFERROR(VLOOKUP($A25,Auxiliar_OPEX_CustosUnit!$A$4:$BT$129,COLUMN(Auxiliar_OPEX_CustosUnit!AW$2),0),0)</f>
        <v>0</v>
      </c>
      <c r="CZ25" s="1">
        <f>IFERROR(VLOOKUP($A25,Auxiliar_OPEX_CustosUnit!$A$4:$BT$129,COLUMN(Auxiliar_OPEX_CustosUnit!AX$2),0),0)</f>
        <v>0</v>
      </c>
      <c r="DA25" s="1">
        <f>IFERROR(VLOOKUP($A25,Auxiliar_OPEX_CustosUnit!$A$4:$BT$129,COLUMN(Auxiliar_OPEX_CustosUnit!AY$2),0),0)</f>
        <v>0</v>
      </c>
      <c r="DB25" s="1">
        <f>IFERROR(VLOOKUP($A25,Auxiliar_OPEX_CustosUnit!$A$4:$BT$129,COLUMN(Auxiliar_OPEX_CustosUnit!AZ$2),0),0)</f>
        <v>0</v>
      </c>
      <c r="DC25" s="1">
        <f>IFERROR(VLOOKUP($A25,Auxiliar_OPEX_CustosUnit!$A$4:$BT$129,COLUMN(Auxiliar_OPEX_CustosUnit!BA$2),0),0)</f>
        <v>0</v>
      </c>
      <c r="DD25" s="1">
        <f>IFERROR(VLOOKUP($A25,Auxiliar_OPEX_CustosUnit!$A$4:$BT$129,COLUMN(Auxiliar_OPEX_CustosUnit!BB$2),0),0)</f>
        <v>0</v>
      </c>
      <c r="DG25" s="60">
        <v>43891</v>
      </c>
      <c r="DH25" s="1">
        <v>1</v>
      </c>
      <c r="DI25" s="1">
        <f>INDEX(Auxiliar_OPEX_Drivers!$B$2:$CH$18,MATCH(Auxiliar_OPEX_S!DI$3,Auxiliar_OPEX_Drivers!$B$2:$B$18,0),MATCH($DG25,Auxiliar_OPEX_Drivers!$B$2:$CH$2,0))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INDEX(Auxiliar_OPEX_Drivers!$B$2:$CH$18,MATCH(Auxiliar_OPEX_S!DK$3,Auxiliar_OPEX_Drivers!$B$2:$B$18,0),MATCH($DG25,Auxiliar_OPEX_Drivers!$B$2:$CH$2,0))</f>
        <v>14.403415720910379</v>
      </c>
      <c r="DL25" s="1">
        <f>INDEX(Auxiliar_OPEX_Drivers!$B$2:$CH$18,MATCH(Auxiliar_OPEX_S!DL$3,Auxiliar_OPEX_Drivers!$B$2:$B$18,0),MATCH($DG25,Auxiliar_OPEX_Drivers!$B$2:$CH$2,0))</f>
        <v>62.955560410032106</v>
      </c>
      <c r="DM25" s="1">
        <f>INDEX(Auxiliar_OPEX_Drivers!$B$2:$CH$18,MATCH(Auxiliar_OPEX_S!DM$3,Auxiliar_OPEX_Drivers!$B$2:$B$18,0),MATCH($DG25,Auxiliar_OPEX_Drivers!$B$2:$CH$2,0))</f>
        <v>13</v>
      </c>
      <c r="DN25" s="1">
        <f>INDEX(Auxiliar_OPEX_Drivers!$B$2:$CH$18,MATCH(Auxiliar_OPEX_S!DN$3,Auxiliar_OPEX_Drivers!$B$2:$B$18,0),MATCH($DG25,Auxiliar_OPEX_Drivers!$B$2:$CH$2,0))</f>
        <v>656.15530343146793</v>
      </c>
      <c r="DO25" s="1">
        <f>INDEX(Auxiliar_OPEX_Drivers!$B$2:$CH$18,MATCH(Auxiliar_OPEX_S!DO$3,Auxiliar_OPEX_Drivers!$B$2:$B$18,0),MATCH($DG25,Auxiliar_OPEX_Drivers!$B$2:$CH$2,0))</f>
        <v>12</v>
      </c>
      <c r="DP25" s="1">
        <f>INDEX(Auxiliar_OPEX_Drivers!$B$2:$CH$18,MATCH(Auxiliar_OPEX_S!DP$3,Auxiliar_OPEX_Drivers!$B$2:$B$18,0),MATCH($DG25,Auxiliar_OPEX_Drivers!$B$2:$CH$2,0))</f>
        <v>197.73070641005256</v>
      </c>
      <c r="DQ25" s="1">
        <f>INDEX(Auxiliar_OPEX_Drivers!$B$2:$CH$18,MATCH(Auxiliar_OPEX_S!DQ$3,Auxiliar_OPEX_Drivers!$B$2:$B$18,0),MATCH($DG25,Auxiliar_OPEX_Drivers!$B$2:$CH$2,0))</f>
        <v>37.100853930227593</v>
      </c>
      <c r="DR25" s="1">
        <f>INDEX(Auxiliar_OPEX_Drivers!$B$2:$CH$18,MATCH(Auxiliar_OPEX_S!DR$3,Auxiliar_OPEX_Drivers!$B$2:$B$18,0),MATCH($DG25,Auxiliar_OPEX_Drivers!$B$2:$CH$2,0))</f>
        <v>18421613.567815375</v>
      </c>
      <c r="DS25" s="1">
        <f>INDEX(Auxiliar_OPEX_Drivers!$B$2:$CH$18,MATCH(Auxiliar_OPEX_S!DS$3,Auxiliar_OPEX_Drivers!$B$2:$B$18,0),MATCH($DG25,Auxiliar_OPEX_Drivers!$B$2:$CH$2,0))</f>
        <v>93381.564307935099</v>
      </c>
      <c r="DT25" s="1">
        <f>INDEX(Auxiliar_OPEX_Drivers!$B$2:$CH$18,MATCH(Auxiliar_OPEX_S!DT$3,Auxiliar_OPEX_Drivers!$B$2:$B$18,0),MATCH($DG25,Auxiliar_OPEX_Drivers!$B$2:$CH$2,0))</f>
        <v>12730.553526758225</v>
      </c>
      <c r="DU25" s="1">
        <f>INDEX(Auxiliar_OPEX_Drivers!$B$2:$CH$18,MATCH(Auxiliar_OPEX_S!DU$3,Auxiliar_OPEX_Drivers!$B$2:$B$18,0),MATCH($DG25,Auxiliar_OPEX_Drivers!$B$2:$CH$2,0))</f>
        <v>4383.0981644592603</v>
      </c>
      <c r="DV25" s="1">
        <f>INDEX(Auxiliar_OPEX_Drivers!$B$2:$CH$18,MATCH(Auxiliar_OPEX_S!DV$3,Auxiliar_OPEX_Drivers!$B$2:$B$18,0),MATCH($DG25,Auxiliar_OPEX_Drivers!$B$2:$CH$2,0))</f>
        <v>2167035.8024753062</v>
      </c>
      <c r="DW25" s="1">
        <f>INDEX(Auxiliar_OPEX_Drivers!$B$2:$CH$18,MATCH(Auxiliar_OPEX_S!DW$3,Auxiliar_OPEX_Drivers!$B$2:$B$18,0),MATCH($DG25,Auxiliar_OPEX_Drivers!$B$2:$CH$2,0))</f>
        <v>12562.253401125861</v>
      </c>
      <c r="DX25" s="1">
        <f>INDEX(Auxiliar_OPEX_Drivers!$B$2:$CH$18,MATCH(Auxiliar_OPEX_S!DX$3,Auxiliar_OPEX_Drivers!$B$2:$B$18,0),MATCH($DG25,Auxiliar_OPEX_Drivers!$B$2:$CH$2,0))</f>
        <v>2187880.3700028714</v>
      </c>
      <c r="DY25" s="1">
        <f>INDEX(Auxiliar_OPEX_Drivers!$B$2:$CH$18,MATCH(Auxiliar_OPEX_S!DY$3,Auxiliar_OPEX_Drivers!$B$2:$B$18,0),MATCH($DG25,Auxiliar_OPEX_Drivers!$B$2:$CH$2,0))</f>
        <v>993.3458399026905</v>
      </c>
    </row>
    <row r="26" spans="1:129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132134.03417787323</v>
      </c>
      <c r="E26" s="51">
        <f ca="1">SUMPRODUCT($CM26:$DD26,INDIRECT(ADDRESS(E$2,$DH$2)):INDIRECT(ADDRESS(E$2,$DY$2)))</f>
        <v>132167.49909182449</v>
      </c>
      <c r="F26" s="51">
        <f ca="1">SUMPRODUCT($CM26:$DD26,INDIRECT(ADDRESS(F$2,$DH$2)):INDIRECT(ADDRESS(F$2,$DY$2)))</f>
        <v>132201.48660980555</v>
      </c>
      <c r="G26" s="51">
        <f ca="1">SUMPRODUCT($CM26:$DD26,INDIRECT(ADDRESS(G$2,$DH$2)):INDIRECT(ADDRESS(G$2,$DY$2)))</f>
        <v>132236.34609877859</v>
      </c>
      <c r="H26" s="51">
        <f ca="1">SUMPRODUCT($CM26:$DD26,INDIRECT(ADDRESS(H$2,$DH$2)):INDIRECT(ADDRESS(H$2,$DY$2)))</f>
        <v>132272.46555979308</v>
      </c>
      <c r="I26" s="51">
        <f ca="1">SUMPRODUCT($CM26:$DD26,INDIRECT(ADDRESS(I$2,$DH$2)):INDIRECT(ADDRESS(I$2,$DY$2)))</f>
        <v>132299.16236165256</v>
      </c>
      <c r="J26" s="51">
        <f ca="1">SUMPRODUCT($CM26:$DD26,INDIRECT(ADDRESS(J$2,$DH$2)):INDIRECT(ADDRESS(J$2,$DY$2)))</f>
        <v>132310.27218871054</v>
      </c>
      <c r="K26" s="51">
        <f ca="1">SUMPRODUCT($CM26:$DD26,INDIRECT(ADDRESS(K$2,$DH$2)):INDIRECT(ADDRESS(K$2,$DY$2)))</f>
        <v>132372.50985385984</v>
      </c>
      <c r="L26" s="51">
        <f ca="1">SUMPRODUCT($CM26:$DD26,INDIRECT(ADDRESS(L$2,$DH$2)):INDIRECT(ADDRESS(L$2,$DY$2)))</f>
        <v>132402.20446526349</v>
      </c>
      <c r="M26" s="51">
        <f ca="1">SUMPRODUCT($CM26:$DD26,INDIRECT(ADDRESS(M$2,$DH$2)):INDIRECT(ADDRESS(M$2,$DY$2)))</f>
        <v>132443.51654770778</v>
      </c>
      <c r="N26" s="51">
        <f ca="1">SUMPRODUCT($CM26:$DD26,INDIRECT(ADDRESS(N$2,$DH$2)):INDIRECT(ADDRESS(N$2,$DY$2)))</f>
        <v>132486.26387539384</v>
      </c>
      <c r="O26" s="51">
        <f ca="1">SUMPRODUCT($CM26:$DD26,INDIRECT(ADDRESS(O$2,$DH$2)):INDIRECT(ADDRESS(O$2,$DY$2)))</f>
        <v>132526.93667749074</v>
      </c>
      <c r="P26" s="51">
        <f ca="1">SUMPRODUCT($CM26:$DD26,INDIRECT(ADDRESS(P$2,$DH$2)):INDIRECT(ADDRESS(P$2,$DY$2)))</f>
        <v>132565.18670840931</v>
      </c>
      <c r="Q26" s="51">
        <f ca="1">SUMPRODUCT($CM26:$DD26,INDIRECT(ADDRESS(Q$2,$DH$2)):INDIRECT(ADDRESS(Q$2,$DY$2)))</f>
        <v>132603.50157310889</v>
      </c>
      <c r="R26" s="51">
        <f ca="1">SUMPRODUCT($CM26:$DD26,INDIRECT(ADDRESS(R$2,$DH$2)):INDIRECT(ADDRESS(R$2,$DY$2)))</f>
        <v>132640.76643449074</v>
      </c>
      <c r="S26" s="51">
        <f ca="1">SUMPRODUCT($CM26:$DD26,INDIRECT(ADDRESS(S$2,$DH$2)):INDIRECT(ADDRESS(S$2,$DY$2)))</f>
        <v>132677.85996354313</v>
      </c>
      <c r="T26" s="51">
        <f ca="1">SUMPRODUCT($CM26:$DD26,INDIRECT(ADDRESS(T$2,$DH$2)):INDIRECT(ADDRESS(T$2,$DY$2)))</f>
        <v>132714.17145926354</v>
      </c>
      <c r="U26" s="51">
        <f ca="1">SUMPRODUCT($CM26:$DD26,INDIRECT(ADDRESS(U$2,$DH$2)):INDIRECT(ADDRESS(U$2,$DY$2)))</f>
        <v>132734.90321188237</v>
      </c>
      <c r="V26" s="51">
        <f ca="1">SUMPRODUCT($CM26:$DD26,INDIRECT(ADDRESS(V$2,$DH$2)):INDIRECT(ADDRESS(V$2,$DY$2)))</f>
        <v>132741.73734488187</v>
      </c>
      <c r="W26" s="51">
        <f ca="1">SUMPRODUCT($CM26:$DD26,INDIRECT(ADDRESS(W$2,$DH$2)):INDIRECT(ADDRESS(W$2,$DY$2)))</f>
        <v>132799.50838628667</v>
      </c>
      <c r="X26" s="51">
        <f ca="1">SUMPRODUCT($CM26:$DD26,INDIRECT(ADDRESS(X$2,$DH$2)):INDIRECT(ADDRESS(X$2,$DY$2)))</f>
        <v>132831.19147569881</v>
      </c>
      <c r="Y26" s="51">
        <f ca="1">SUMPRODUCT($CM26:$DD26,INDIRECT(ADDRESS(Y$2,$DH$2)):INDIRECT(ADDRESS(Y$2,$DY$2)))</f>
        <v>132877.25077432155</v>
      </c>
      <c r="Z26" s="51">
        <f ca="1">SUMPRODUCT($CM26:$DD26,INDIRECT(ADDRESS(Z$2,$DH$2)):INDIRECT(ADDRESS(Z$2,$DY$2)))</f>
        <v>132925.37863633229</v>
      </c>
      <c r="AA26" s="51">
        <f ca="1">SUMPRODUCT($CM26:$DD26,INDIRECT(ADDRESS(AA$2,$DH$2)):INDIRECT(ADDRESS(AA$2,$DY$2)))</f>
        <v>132970.7978137458</v>
      </c>
      <c r="AB26" s="51">
        <f ca="1">SUMPRODUCT($CM26:$DD26,INDIRECT(ADDRESS(AB$2,$DH$2)):INDIRECT(ADDRESS(AB$2,$DY$2)))</f>
        <v>133016.80365441437</v>
      </c>
      <c r="AC26" s="51">
        <f ca="1">SUMPRODUCT($CM26:$DD26,INDIRECT(ADDRESS(AC$2,$DH$2)):INDIRECT(ADDRESS(AC$2,$DY$2)))</f>
        <v>133064.20167166495</v>
      </c>
      <c r="AD26" s="51">
        <f ca="1">SUMPRODUCT($CM26:$DD26,INDIRECT(ADDRESS(AD$2,$DH$2)):INDIRECT(ADDRESS(AD$2,$DY$2)))</f>
        <v>133110.397328825</v>
      </c>
      <c r="AE26" s="51">
        <f ca="1">SUMPRODUCT($CM26:$DD26,INDIRECT(ADDRESS(AE$2,$DH$2)):INDIRECT(ADDRESS(AE$2,$DY$2)))</f>
        <v>133157.07994513962</v>
      </c>
      <c r="AF26" s="51">
        <f ca="1">SUMPRODUCT($CM26:$DD26,INDIRECT(ADDRESS(AF$2,$DH$2)):INDIRECT(ADDRESS(AF$2,$DY$2)))</f>
        <v>133202.92240105115</v>
      </c>
      <c r="AG26" s="51">
        <f ca="1">SUMPRODUCT($CM26:$DD26,INDIRECT(ADDRESS(AG$2,$DH$2)):INDIRECT(ADDRESS(AG$2,$DY$2)))</f>
        <v>133228.21353432391</v>
      </c>
      <c r="AH26" s="51">
        <f ca="1">SUMPRODUCT($CM26:$DD26,INDIRECT(ADDRESS(AH$2,$DH$2)):INDIRECT(ADDRESS(AH$2,$DY$2)))</f>
        <v>133236.91498511276</v>
      </c>
      <c r="AI26" s="51">
        <f ca="1">SUMPRODUCT($CM26:$DD26,INDIRECT(ADDRESS(AI$2,$DH$2)):INDIRECT(ADDRESS(AI$2,$DY$2)))</f>
        <v>133303.98207926177</v>
      </c>
      <c r="AJ26" s="51">
        <f ca="1">SUMPRODUCT($CM26:$DD26,INDIRECT(ADDRESS(AJ$2,$DH$2)):INDIRECT(ADDRESS(AJ$2,$DY$2)))</f>
        <v>133341.46528517012</v>
      </c>
      <c r="AK26" s="51">
        <f ca="1">SUMPRODUCT($CM26:$DD26,INDIRECT(ADDRESS(AK$2,$DH$2)):INDIRECT(ADDRESS(AK$2,$DY$2)))</f>
        <v>133387.19484602354</v>
      </c>
      <c r="AL26" s="51">
        <f ca="1">SUMPRODUCT($CM26:$DD26,INDIRECT(ADDRESS(AL$2,$DH$2)):INDIRECT(ADDRESS(AL$2,$DY$2)))</f>
        <v>133433.50005847015</v>
      </c>
      <c r="AM26" s="51">
        <f ca="1">SUMPRODUCT($CM26:$DD26,INDIRECT(ADDRESS(AM$2,$DH$2)):INDIRECT(ADDRESS(AM$2,$DY$2)))</f>
        <v>133477.2056051876</v>
      </c>
      <c r="AN26" s="51">
        <f ca="1">SUMPRODUCT($CM26:$DD26,INDIRECT(ADDRESS(AN$2,$DH$2)):INDIRECT(ADDRESS(AN$2,$DY$2)))</f>
        <v>133522.98139020987</v>
      </c>
      <c r="AO26" s="51">
        <f ca="1">SUMPRODUCT($CM26:$DD26,INDIRECT(ADDRESS(AO$2,$DH$2)):INDIRECT(ADDRESS(AO$2,$DY$2)))</f>
        <v>133569.32525384834</v>
      </c>
      <c r="AP26" s="51">
        <f ca="1">SUMPRODUCT($CM26:$DD26,INDIRECT(ADDRESS(AP$2,$DH$2)):INDIRECT(ADDRESS(AP$2,$DY$2)))</f>
        <v>133613.94409614208</v>
      </c>
      <c r="AQ26" s="51">
        <f ca="1">SUMPRODUCT($CM26:$DD26,INDIRECT(ADDRESS(AQ$2,$DH$2)):INDIRECT(ADDRESS(AQ$2,$DY$2)))</f>
        <v>133657.40669504728</v>
      </c>
      <c r="AR26" s="51">
        <f ca="1">SUMPRODUCT($CM26:$DD26,INDIRECT(ADDRESS(AR$2,$DH$2)):INDIRECT(ADDRESS(AR$2,$DY$2)))</f>
        <v>133702.01765327639</v>
      </c>
      <c r="AS26" s="51">
        <f ca="1">SUMPRODUCT($CM26:$DD26,INDIRECT(ADDRESS(AS$2,$DH$2)):INDIRECT(ADDRESS(AS$2,$DY$2)))</f>
        <v>133731.35796041662</v>
      </c>
      <c r="AT26" s="51">
        <f ca="1">SUMPRODUCT($CM26:$DD26,INDIRECT(ADDRESS(AT$2,$DH$2)):INDIRECT(ADDRESS(AT$2,$DY$2)))</f>
        <v>133746.81113174895</v>
      </c>
      <c r="AU26" s="51">
        <f ca="1">SUMPRODUCT($CM26:$DD26,INDIRECT(ADDRESS(AU$2,$DH$2)):INDIRECT(ADDRESS(AU$2,$DY$2)))</f>
        <v>133810.10982754777</v>
      </c>
      <c r="AV26" s="51">
        <f ca="1">SUMPRODUCT($CM26:$DD26,INDIRECT(ADDRESS(AV$2,$DH$2)):INDIRECT(ADDRESS(AV$2,$DY$2)))</f>
        <v>133850.48284770729</v>
      </c>
      <c r="AW26" s="51">
        <f ca="1">SUMPRODUCT($CM26:$DD26,INDIRECT(ADDRESS(AW$2,$DH$2)):INDIRECT(ADDRESS(AW$2,$DY$2)))</f>
        <v>133902.20625522485</v>
      </c>
      <c r="AX26" s="51">
        <f ca="1">SUMPRODUCT($CM26:$DD26,INDIRECT(ADDRESS(AX$2,$DH$2)):INDIRECT(ADDRESS(AX$2,$DY$2)))</f>
        <v>133953.70095766851</v>
      </c>
      <c r="AY26" s="51">
        <f ca="1">SUMPRODUCT($CM26:$DD26,INDIRECT(ADDRESS(AY$2,$DH$2)):INDIRECT(ADDRESS(AY$2,$DY$2)))</f>
        <v>133998.61111884669</v>
      </c>
      <c r="AZ26" s="51">
        <f ca="1">SUMPRODUCT($CM26:$DD26,INDIRECT(ADDRESS(AZ$2,$DH$2)):INDIRECT(ADDRESS(AZ$2,$DY$2)))</f>
        <v>134044.86224583336</v>
      </c>
      <c r="BA26" s="51">
        <f ca="1">SUMPRODUCT($CM26:$DD26,INDIRECT(ADDRESS(BA$2,$DH$2)):INDIRECT(ADDRESS(BA$2,$DY$2)))</f>
        <v>134089.6154093334</v>
      </c>
      <c r="BB26" s="51">
        <f ca="1">SUMPRODUCT($CM26:$DD26,INDIRECT(ADDRESS(BB$2,$DH$2)):INDIRECT(ADDRESS(BB$2,$DY$2)))</f>
        <v>134136.52874455974</v>
      </c>
      <c r="BC26" s="51">
        <f ca="1">SUMPRODUCT($CM26:$DD26,INDIRECT(ADDRESS(BC$2,$DH$2)):INDIRECT(ADDRESS(BC$2,$DY$2)))</f>
        <v>134181.66142912654</v>
      </c>
      <c r="BD26" s="51">
        <f ca="1">SUMPRODUCT($CM26:$DD26,INDIRECT(ADDRESS(BD$2,$DH$2)):INDIRECT(ADDRESS(BD$2,$DY$2)))</f>
        <v>134225.47456329869</v>
      </c>
      <c r="BE26" s="51">
        <f ca="1">SUMPRODUCT($CM26:$DD26,INDIRECT(ADDRESS(BE$2,$DH$2)):INDIRECT(ADDRESS(BE$2,$DY$2)))</f>
        <v>134248.93979471832</v>
      </c>
      <c r="BF26" s="51">
        <f ca="1">SUMPRODUCT($CM26:$DD26,INDIRECT(ADDRESS(BF$2,$DH$2)):INDIRECT(ADDRESS(BF$2,$DY$2)))</f>
        <v>134256.80431112752</v>
      </c>
      <c r="BG26" s="51">
        <f ca="1">SUMPRODUCT($CM26:$DD26,INDIRECT(ADDRESS(BG$2,$DH$2)):INDIRECT(ADDRESS(BG$2,$DY$2)))</f>
        <v>134326.14036735747</v>
      </c>
      <c r="BH26" s="51">
        <f ca="1">SUMPRODUCT($CM26:$DD26,INDIRECT(ADDRESS(BH$2,$DH$2)):INDIRECT(ADDRESS(BH$2,$DY$2)))</f>
        <v>134370.58452426511</v>
      </c>
      <c r="BI26" s="51">
        <f ca="1">SUMPRODUCT($CM26:$DD26,INDIRECT(ADDRESS(BI$2,$DH$2)):INDIRECT(ADDRESS(BI$2,$DY$2)))</f>
        <v>134416.46265805967</v>
      </c>
      <c r="BJ26" s="51">
        <f ca="1">SUMPRODUCT($CM26:$DD26,INDIRECT(ADDRESS(BJ$2,$DH$2)):INDIRECT(ADDRESS(BJ$2,$DY$2)))</f>
        <v>134462.48140939255</v>
      </c>
      <c r="BK26" s="51">
        <f ca="1">SUMPRODUCT($CM26:$DD26,INDIRECT(ADDRESS(BK$2,$DH$2)):INDIRECT(ADDRESS(BK$2,$DY$2)))</f>
        <v>134504.02242826732</v>
      </c>
      <c r="BL26" s="51">
        <f ca="1">SUMPRODUCT($CM26:$DD26,INDIRECT(ADDRESS(BL$2,$DH$2)):INDIRECT(ADDRESS(BL$2,$DY$2)))</f>
        <v>134545.37546484455</v>
      </c>
      <c r="BM26" s="51">
        <f ca="1">SUMPRODUCT($CM26:$DD26,INDIRECT(ADDRESS(BM$2,$DH$2)):INDIRECT(ADDRESS(BM$2,$DY$2)))</f>
        <v>134581.04272871814</v>
      </c>
      <c r="BN26" s="51">
        <f ca="1">SUMPRODUCT($CM26:$DD26,INDIRECT(ADDRESS(BN$2,$DH$2)):INDIRECT(ADDRESS(BN$2,$DY$2)))</f>
        <v>134615.99242316734</v>
      </c>
      <c r="BO26" s="51">
        <f ca="1">SUMPRODUCT($CM26:$DD26,INDIRECT(ADDRESS(BO$2,$DH$2)):INDIRECT(ADDRESS(BO$2,$DY$2)))</f>
        <v>134652.20405368324</v>
      </c>
      <c r="BP26" s="51">
        <f ca="1">SUMPRODUCT($CM26:$DD26,INDIRECT(ADDRESS(BP$2,$DH$2)):INDIRECT(ADDRESS(BP$2,$DY$2)))</f>
        <v>134686.21435274015</v>
      </c>
      <c r="BQ26" s="51">
        <f ca="1">SUMPRODUCT($CM26:$DD26,INDIRECT(ADDRESS(BQ$2,$DH$2)):INDIRECT(ADDRESS(BQ$2,$DY$2)))</f>
        <v>134711.38573934257</v>
      </c>
      <c r="BR26" s="51">
        <f ca="1">SUMPRODUCT($CM26:$DD26,INDIRECT(ADDRESS(BR$2,$DH$2)):INDIRECT(ADDRESS(BR$2,$DY$2)))</f>
        <v>134726.71374506061</v>
      </c>
      <c r="BS26" s="51">
        <f ca="1">SUMPRODUCT($CM26:$DD26,INDIRECT(ADDRESS(BS$2,$DH$2)):INDIRECT(ADDRESS(BS$2,$DY$2)))</f>
        <v>134790.9487616611</v>
      </c>
      <c r="BT26" s="51">
        <f ca="1">SUMPRODUCT($CM26:$DD26,INDIRECT(ADDRESS(BT$2,$DH$2)):INDIRECT(ADDRESS(BT$2,$DY$2)))</f>
        <v>134827.59982361112</v>
      </c>
      <c r="BU26" s="51">
        <f ca="1">SUMPRODUCT($CM26:$DD26,INDIRECT(ADDRESS(BU$2,$DH$2)):INDIRECT(ADDRESS(BU$2,$DY$2)))</f>
        <v>134866.48010511114</v>
      </c>
      <c r="BV26" s="51">
        <f ca="1">SUMPRODUCT($CM26:$DD26,INDIRECT(ADDRESS(BV$2,$DH$2)):INDIRECT(ADDRESS(BV$2,$DY$2)))</f>
        <v>134905.54471289687</v>
      </c>
      <c r="BW26" s="51">
        <f ca="1">SUMPRODUCT($CM26:$DD26,INDIRECT(ADDRESS(BW$2,$DH$2)):INDIRECT(ADDRESS(BW$2,$DY$2)))</f>
        <v>134942.76967511766</v>
      </c>
      <c r="BX26" s="51">
        <f ca="1">SUMPRODUCT($CM26:$DD26,INDIRECT(ADDRESS(BX$2,$DH$2)):INDIRECT(ADDRESS(BX$2,$DY$2)))</f>
        <v>134989.5560013646</v>
      </c>
      <c r="BY26" s="51">
        <f ca="1">SUMPRODUCT($CM26:$DD26,INDIRECT(ADDRESS(BY$2,$DH$2)):INDIRECT(ADDRESS(BY$2,$DY$2)))</f>
        <v>135033.25490657616</v>
      </c>
      <c r="BZ26" s="51">
        <f ca="1">SUMPRODUCT($CM26:$DD26,INDIRECT(ADDRESS(BZ$2,$DH$2)):INDIRECT(ADDRESS(BZ$2,$DY$2)))</f>
        <v>135076.23224603626</v>
      </c>
      <c r="CA26" s="51">
        <f ca="1">SUMPRODUCT($CM26:$DD26,INDIRECT(ADDRESS(CA$2,$DH$2)):INDIRECT(ADDRESS(CA$2,$DY$2)))</f>
        <v>135120.51525311504</v>
      </c>
      <c r="CB26" s="51">
        <f ca="1">SUMPRODUCT($CM26:$DD26,INDIRECT(ADDRESS(CB$2,$DH$2)):INDIRECT(ADDRESS(CB$2,$DY$2)))</f>
        <v>135162.59692873483</v>
      </c>
      <c r="CC26" s="51">
        <f ca="1">SUMPRODUCT($CM26:$DD26,INDIRECT(ADDRESS(CC$2,$DH$2)):INDIRECT(ADDRESS(CC$2,$DY$2)))</f>
        <v>135194.0721359473</v>
      </c>
      <c r="CD26" s="51">
        <f ca="1">SUMPRODUCT($CM26:$DD26,INDIRECT(ADDRESS(CD$2,$DH$2)):INDIRECT(ADDRESS(CD$2,$DY$2)))</f>
        <v>135214.92491010079</v>
      </c>
      <c r="CF26" s="51">
        <f t="shared" ca="1" si="5"/>
        <v>1587852.697508154</v>
      </c>
      <c r="CG26" s="51">
        <f t="shared" ca="1" si="5"/>
        <v>1593082.253781965</v>
      </c>
      <c r="CH26" s="51">
        <f t="shared" ca="1" si="5"/>
        <v>1598959.881394645</v>
      </c>
      <c r="CI26" s="51">
        <f t="shared" ca="1" si="5"/>
        <v>1605058.9551876844</v>
      </c>
      <c r="CJ26" s="51">
        <f t="shared" ca="1" si="5"/>
        <v>1611263.5778853395</v>
      </c>
      <c r="CK26" s="51">
        <f t="shared" ca="1" si="5"/>
        <v>1616852.2715859544</v>
      </c>
      <c r="CM26" s="1">
        <f>IFERROR(VLOOKUP($A26,Auxiliar_OPEX_CustosUnit!$A$4:$BT$129,COLUMN(Auxiliar_OPEX_CustosUnit!AK$2),0),0)</f>
        <v>0</v>
      </c>
      <c r="CN26" s="1">
        <f>IFERROR(VLOOKUP($A26,Auxiliar_OPEX_CustosUnit!$A$4:$BT$129,COLUMN(Auxiliar_OPEX_CustosUnit!AL$2),0),0)</f>
        <v>0</v>
      </c>
      <c r="CO26" s="1">
        <f>IFERROR(VLOOKUP($A26,Auxiliar_OPEX_CustosUnit!$A$4:$BT$129,COLUMN(Auxiliar_OPEX_CustosUnit!AM$2),0)*(1-DRE_Auxiliar!$A$111),0)</f>
        <v>123032.66124138398</v>
      </c>
      <c r="CP26" s="1">
        <f>IFERROR(VLOOKUP($A26,Auxiliar_OPEX_CustosUnit!$A$4:$BT$129,COLUMN(Auxiliar_OPEX_CustosUnit!AN$2),0),0)</f>
        <v>0</v>
      </c>
      <c r="CQ26" s="1">
        <f>IFERROR(VLOOKUP($A26,Auxiliar_OPEX_CustosUnit!$A$4:$BT$129,COLUMN(Auxiliar_OPEX_CustosUnit!AO$2),0),0)</f>
        <v>0</v>
      </c>
      <c r="CR26" s="1">
        <f>IFERROR(VLOOKUP($A26,Auxiliar_OPEX_CustosUnit!$A$4:$BT$129,COLUMN(Auxiliar_OPEX_CustosUnit!AP$2),0),0)</f>
        <v>0</v>
      </c>
      <c r="CS26" s="1">
        <f>IFERROR(VLOOKUP($A26,Auxiliar_OPEX_CustosUnit!$A$4:$BT$129,COLUMN(Auxiliar_OPEX_CustosUnit!AQ$2),0),0)</f>
        <v>1.7541543490421101</v>
      </c>
      <c r="CT26" s="1">
        <f>IFERROR(VLOOKUP($A26,Auxiliar_OPEX_CustosUnit!$A$4:$BT$129,COLUMN(Auxiliar_OPEX_CustosUnit!AR$2),0),0)</f>
        <v>0</v>
      </c>
      <c r="CU26" s="1">
        <f>IFERROR(VLOOKUP($A26,Auxiliar_OPEX_CustosUnit!$A$4:$BT$129,COLUMN(Auxiliar_OPEX_CustosUnit!AS$2),0),0)</f>
        <v>0</v>
      </c>
      <c r="CV26" s="1">
        <f>IFERROR(VLOOKUP($A26,Auxiliar_OPEX_CustosUnit!$A$4:$BT$129,COLUMN(Auxiliar_OPEX_CustosUnit!AT$2),0),0)</f>
        <v>0</v>
      </c>
      <c r="CW26" s="1">
        <f>IFERROR(VLOOKUP($A26,Auxiliar_OPEX_CustosUnit!$A$4:$BT$129,COLUMN(Auxiliar_OPEX_CustosUnit!AU$2),0),0)</f>
        <v>0</v>
      </c>
      <c r="CX26" s="1">
        <f>IFERROR(VLOOKUP($A26,Auxiliar_OPEX_CustosUnit!$A$4:$BT$129,COLUMN(Auxiliar_OPEX_CustosUnit!AV$2),0),0)</f>
        <v>0</v>
      </c>
      <c r="CY26" s="1">
        <f>IFERROR(VLOOKUP($A26,Auxiliar_OPEX_CustosUnit!$A$4:$BT$129,COLUMN(Auxiliar_OPEX_CustosUnit!AW$2),0),0)</f>
        <v>0</v>
      </c>
      <c r="CZ26" s="1">
        <f>IFERROR(VLOOKUP($A26,Auxiliar_OPEX_CustosUnit!$A$4:$BT$129,COLUMN(Auxiliar_OPEX_CustosUnit!AX$2),0),0)</f>
        <v>0</v>
      </c>
      <c r="DA26" s="1">
        <f>IFERROR(VLOOKUP($A26,Auxiliar_OPEX_CustosUnit!$A$4:$BT$129,COLUMN(Auxiliar_OPEX_CustosUnit!AY$2),0),0)</f>
        <v>0</v>
      </c>
      <c r="DB26" s="1">
        <f>IFERROR(VLOOKUP($A26,Auxiliar_OPEX_CustosUnit!$A$4:$BT$129,COLUMN(Auxiliar_OPEX_CustosUnit!AZ$2),0),0)</f>
        <v>0</v>
      </c>
      <c r="DC26" s="1">
        <f>IFERROR(VLOOKUP($A26,Auxiliar_OPEX_CustosUnit!$A$4:$BT$129,COLUMN(Auxiliar_OPEX_CustosUnit!BA$2),0),0)</f>
        <v>3.9735224891500002E-3</v>
      </c>
      <c r="DD26" s="1">
        <f>IFERROR(VLOOKUP($A26,Auxiliar_OPEX_CustosUnit!$A$4:$BT$129,COLUMN(Auxiliar_OPEX_CustosUnit!BB$2),0),0)</f>
        <v>0</v>
      </c>
      <c r="DG26" s="60">
        <v>43922</v>
      </c>
      <c r="DH26" s="1">
        <v>1</v>
      </c>
      <c r="DI26" s="1">
        <f>INDEX(Auxiliar_OPEX_Drivers!$B$2:$CH$18,MATCH(Auxiliar_OPEX_S!DI$3,Auxiliar_OPEX_Drivers!$B$2:$B$18,0),MATCH($DG26,Auxiliar_OPEX_Drivers!$B$2:$CH$2,0))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INDEX(Auxiliar_OPEX_Drivers!$B$2:$CH$18,MATCH(Auxiliar_OPEX_S!DK$3,Auxiliar_OPEX_Drivers!$B$2:$B$18,0),MATCH($DG26,Auxiliar_OPEX_Drivers!$B$2:$CH$2,0))</f>
        <v>14.403415720910379</v>
      </c>
      <c r="DL26" s="1">
        <f>INDEX(Auxiliar_OPEX_Drivers!$B$2:$CH$18,MATCH(Auxiliar_OPEX_S!DL$3,Auxiliar_OPEX_Drivers!$B$2:$B$18,0),MATCH($DG26,Auxiliar_OPEX_Drivers!$B$2:$CH$2,0))</f>
        <v>62.955560410032106</v>
      </c>
      <c r="DM26" s="1">
        <f>INDEX(Auxiliar_OPEX_Drivers!$B$2:$CH$18,MATCH(Auxiliar_OPEX_S!DM$3,Auxiliar_OPEX_Drivers!$B$2:$B$18,0),MATCH($DG26,Auxiliar_OPEX_Drivers!$B$2:$CH$2,0))</f>
        <v>13</v>
      </c>
      <c r="DN26" s="1">
        <f>INDEX(Auxiliar_OPEX_Drivers!$B$2:$CH$18,MATCH(Auxiliar_OPEX_S!DN$3,Auxiliar_OPEX_Drivers!$B$2:$B$18,0),MATCH($DG26,Auxiliar_OPEX_Drivers!$B$2:$CH$2,0))</f>
        <v>656.15530343146793</v>
      </c>
      <c r="DO26" s="1">
        <f>INDEX(Auxiliar_OPEX_Drivers!$B$2:$CH$18,MATCH(Auxiliar_OPEX_S!DO$3,Auxiliar_OPEX_Drivers!$B$2:$B$18,0),MATCH($DG26,Auxiliar_OPEX_Drivers!$B$2:$CH$2,0))</f>
        <v>12</v>
      </c>
      <c r="DP26" s="1">
        <f>INDEX(Auxiliar_OPEX_Drivers!$B$2:$CH$18,MATCH(Auxiliar_OPEX_S!DP$3,Auxiliar_OPEX_Drivers!$B$2:$B$18,0),MATCH($DG26,Auxiliar_OPEX_Drivers!$B$2:$CH$2,0))</f>
        <v>197.73070641005256</v>
      </c>
      <c r="DQ26" s="1">
        <f>INDEX(Auxiliar_OPEX_Drivers!$B$2:$CH$18,MATCH(Auxiliar_OPEX_S!DQ$3,Auxiliar_OPEX_Drivers!$B$2:$B$18,0),MATCH($DG26,Auxiliar_OPEX_Drivers!$B$2:$CH$2,0))</f>
        <v>37.100853930227593</v>
      </c>
      <c r="DR26" s="1">
        <f>INDEX(Auxiliar_OPEX_Drivers!$B$2:$CH$18,MATCH(Auxiliar_OPEX_S!DR$3,Auxiliar_OPEX_Drivers!$B$2:$B$18,0),MATCH($DG26,Auxiliar_OPEX_Drivers!$B$2:$CH$2,0))</f>
        <v>18521995.13212331</v>
      </c>
      <c r="DS26" s="1">
        <f>INDEX(Auxiliar_OPEX_Drivers!$B$2:$CH$18,MATCH(Auxiliar_OPEX_S!DS$3,Auxiliar_OPEX_Drivers!$B$2:$B$18,0),MATCH($DG26,Auxiliar_OPEX_Drivers!$B$2:$CH$2,0))</f>
        <v>100381.564307935</v>
      </c>
      <c r="DT26" s="1">
        <f>INDEX(Auxiliar_OPEX_Drivers!$B$2:$CH$18,MATCH(Auxiliar_OPEX_S!DT$3,Auxiliar_OPEX_Drivers!$B$2:$B$18,0),MATCH($DG26,Auxiliar_OPEX_Drivers!$B$2:$CH$2,0))</f>
        <v>13177.140334459313</v>
      </c>
      <c r="DU26" s="1">
        <f>INDEX(Auxiliar_OPEX_Drivers!$B$2:$CH$18,MATCH(Auxiliar_OPEX_S!DU$3,Auxiliar_OPEX_Drivers!$B$2:$B$18,0),MATCH($DG26,Auxiliar_OPEX_Drivers!$B$2:$CH$2,0))</f>
        <v>4383.0981644593003</v>
      </c>
      <c r="DV26" s="1">
        <f>INDEX(Auxiliar_OPEX_Drivers!$B$2:$CH$18,MATCH(Auxiliar_OPEX_S!DV$3,Auxiliar_OPEX_Drivers!$B$2:$B$18,0),MATCH($DG26,Auxiliar_OPEX_Drivers!$B$2:$CH$2,0))</f>
        <v>2179092.0944764321</v>
      </c>
      <c r="DW26" s="1">
        <f>INDEX(Auxiliar_OPEX_Drivers!$B$2:$CH$18,MATCH(Auxiliar_OPEX_S!DW$3,Auxiliar_OPEX_Drivers!$B$2:$B$18,0),MATCH($DG26,Auxiliar_OPEX_Drivers!$B$2:$CH$2,0))</f>
        <v>13041.292001125979</v>
      </c>
      <c r="DX26" s="1">
        <f>INDEX(Auxiliar_OPEX_Drivers!$B$2:$CH$18,MATCH(Auxiliar_OPEX_S!DX$3,Auxiliar_OPEX_Drivers!$B$2:$B$18,0),MATCH($DG26,Auxiliar_OPEX_Drivers!$B$2:$CH$2,0))</f>
        <v>2199992.5103373309</v>
      </c>
      <c r="DY26" s="1">
        <f>INDEX(Auxiliar_OPEX_Drivers!$B$2:$CH$18,MATCH(Auxiliar_OPEX_S!DY$3,Auxiliar_OPEX_Drivers!$B$2:$B$18,0),MATCH($DG26,Auxiliar_OPEX_Drivers!$B$2:$CH$2,0))</f>
        <v>993.3458399026905</v>
      </c>
    </row>
    <row r="27" spans="1:129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156332.88387530899</v>
      </c>
      <c r="E27" s="51">
        <f ca="1">SUMPRODUCT($CM27:$DD27,INDIRECT(ADDRESS(E$2,$DH$2)):INDIRECT(ADDRESS(E$2,$DY$2)))</f>
        <v>156847.80645985162</v>
      </c>
      <c r="F27" s="51">
        <f ca="1">SUMPRODUCT($CM27:$DD27,INDIRECT(ADDRESS(F$2,$DH$2)):INDIRECT(ADDRESS(F$2,$DY$2)))</f>
        <v>157373.222329515</v>
      </c>
      <c r="G27" s="51">
        <f ca="1">SUMPRODUCT($CM27:$DD27,INDIRECT(ADDRESS(G$2,$DH$2)):INDIRECT(ADDRESS(G$2,$DY$2)))</f>
        <v>157864.56147867657</v>
      </c>
      <c r="H27" s="51">
        <f ca="1">SUMPRODUCT($CM27:$DD27,INDIRECT(ADDRESS(H$2,$DH$2)):INDIRECT(ADDRESS(H$2,$DY$2)))</f>
        <v>158394.31833556105</v>
      </c>
      <c r="I27" s="51">
        <f ca="1">SUMPRODUCT($CM27:$DD27,INDIRECT(ADDRESS(I$2,$DH$2)):INDIRECT(ADDRESS(I$2,$DY$2)))</f>
        <v>158931.03490097652</v>
      </c>
      <c r="J27" s="51">
        <f ca="1">SUMPRODUCT($CM27:$DD27,INDIRECT(ADDRESS(J$2,$DH$2)):INDIRECT(ADDRESS(J$2,$DY$2)))</f>
        <v>159415.26387954334</v>
      </c>
      <c r="K27" s="51">
        <f ca="1">SUMPRODUCT($CM27:$DD27,INDIRECT(ADDRESS(K$2,$DH$2)):INDIRECT(ADDRESS(K$2,$DY$2)))</f>
        <v>160137.87376502671</v>
      </c>
      <c r="L27" s="51">
        <f ca="1">SUMPRODUCT($CM27:$DD27,INDIRECT(ADDRESS(L$2,$DH$2)):INDIRECT(ADDRESS(L$2,$DY$2)))</f>
        <v>160701.28559674352</v>
      </c>
      <c r="M27" s="51">
        <f ca="1">SUMPRODUCT($CM27:$DD27,INDIRECT(ADDRESS(M$2,$DH$2)):INDIRECT(ADDRESS(M$2,$DY$2)))</f>
        <v>161209.52101813277</v>
      </c>
      <c r="N27" s="51">
        <f ca="1">SUMPRODUCT($CM27:$DD27,INDIRECT(ADDRESS(N$2,$DH$2)):INDIRECT(ADDRESS(N$2,$DY$2)))</f>
        <v>161759.7038531345</v>
      </c>
      <c r="O27" s="51">
        <f ca="1">SUMPRODUCT($CM27:$DD27,INDIRECT(ADDRESS(O$2,$DH$2)):INDIRECT(ADDRESS(O$2,$DY$2)))</f>
        <v>162354.71347603577</v>
      </c>
      <c r="P27" s="51">
        <f ca="1">SUMPRODUCT($CM27:$DD27,INDIRECT(ADDRESS(P$2,$DH$2)):INDIRECT(ADDRESS(P$2,$DY$2)))</f>
        <v>162876.34043617771</v>
      </c>
      <c r="Q27" s="51">
        <f ca="1">SUMPRODUCT($CM27:$DD27,INDIRECT(ADDRESS(Q$2,$DH$2)):INDIRECT(ADDRESS(Q$2,$DY$2)))</f>
        <v>163368.36073737871</v>
      </c>
      <c r="R27" s="51">
        <f ca="1">SUMPRODUCT($CM27:$DD27,INDIRECT(ADDRESS(R$2,$DH$2)):INDIRECT(ADDRESS(R$2,$DY$2)))</f>
        <v>163878.22269166168</v>
      </c>
      <c r="S27" s="51">
        <f ca="1">SUMPRODUCT($CM27:$DD27,INDIRECT(ADDRESS(S$2,$DH$2)):INDIRECT(ADDRESS(S$2,$DY$2)))</f>
        <v>164439.55792601669</v>
      </c>
      <c r="T27" s="51">
        <f ca="1">SUMPRODUCT($CM27:$DD27,INDIRECT(ADDRESS(T$2,$DH$2)):INDIRECT(ADDRESS(T$2,$DY$2)))</f>
        <v>164985.61229165111</v>
      </c>
      <c r="U27" s="51">
        <f ca="1">SUMPRODUCT($CM27:$DD27,INDIRECT(ADDRESS(U$2,$DH$2)):INDIRECT(ADDRESS(U$2,$DY$2)))</f>
        <v>165470.6794172388</v>
      </c>
      <c r="V27" s="51">
        <f ca="1">SUMPRODUCT($CM27:$DD27,INDIRECT(ADDRESS(V$2,$DH$2)):INDIRECT(ADDRESS(V$2,$DY$2)))</f>
        <v>165899.46904220153</v>
      </c>
      <c r="W27" s="51">
        <f ca="1">SUMPRODUCT($CM27:$DD27,INDIRECT(ADDRESS(W$2,$DH$2)):INDIRECT(ADDRESS(W$2,$DY$2)))</f>
        <v>166532.97490590395</v>
      </c>
      <c r="X27" s="51">
        <f ca="1">SUMPRODUCT($CM27:$DD27,INDIRECT(ADDRESS(X$2,$DH$2)):INDIRECT(ADDRESS(X$2,$DY$2)))</f>
        <v>167046.52751321567</v>
      </c>
      <c r="Y27" s="51">
        <f ca="1">SUMPRODUCT($CM27:$DD27,INDIRECT(ADDRESS(Y$2,$DH$2)):INDIRECT(ADDRESS(Y$2,$DY$2)))</f>
        <v>167597.60665040699</v>
      </c>
      <c r="Z27" s="51">
        <f ca="1">SUMPRODUCT($CM27:$DD27,INDIRECT(ADDRESS(Z$2,$DH$2)):INDIRECT(ADDRESS(Z$2,$DY$2)))</f>
        <v>168188.43236759919</v>
      </c>
      <c r="AA27" s="51">
        <f ca="1">SUMPRODUCT($CM27:$DD27,INDIRECT(ADDRESS(AA$2,$DH$2)):INDIRECT(ADDRESS(AA$2,$DY$2)))</f>
        <v>168759.49019490986</v>
      </c>
      <c r="AB27" s="51">
        <f ca="1">SUMPRODUCT($CM27:$DD27,INDIRECT(ADDRESS(AB$2,$DH$2)):INDIRECT(ADDRESS(AB$2,$DY$2)))</f>
        <v>169200.68947286258</v>
      </c>
      <c r="AC27" s="51">
        <f ca="1">SUMPRODUCT($CM27:$DD27,INDIRECT(ADDRESS(AC$2,$DH$2)):INDIRECT(ADDRESS(AC$2,$DY$2)))</f>
        <v>169663.86205079386</v>
      </c>
      <c r="AD27" s="51">
        <f ca="1">SUMPRODUCT($CM27:$DD27,INDIRECT(ADDRESS(AD$2,$DH$2)):INDIRECT(ADDRESS(AD$2,$DY$2)))</f>
        <v>170072.78137784623</v>
      </c>
      <c r="AE27" s="51">
        <f ca="1">SUMPRODUCT($CM27:$DD27,INDIRECT(ADDRESS(AE$2,$DH$2)):INDIRECT(ADDRESS(AE$2,$DY$2)))</f>
        <v>170450.44480444078</v>
      </c>
      <c r="AF27" s="51">
        <f ca="1">SUMPRODUCT($CM27:$DD27,INDIRECT(ADDRESS(AF$2,$DH$2)):INDIRECT(ADDRESS(AF$2,$DY$2)))</f>
        <v>170852.04802983155</v>
      </c>
      <c r="AG27" s="51">
        <f ca="1">SUMPRODUCT($CM27:$DD27,INDIRECT(ADDRESS(AG$2,$DH$2)):INDIRECT(ADDRESS(AG$2,$DY$2)))</f>
        <v>171275.27445065678</v>
      </c>
      <c r="AH27" s="51">
        <f ca="1">SUMPRODUCT($CM27:$DD27,INDIRECT(ADDRESS(AH$2,$DH$2)):INDIRECT(ADDRESS(AH$2,$DY$2)))</f>
        <v>171697.40325380117</v>
      </c>
      <c r="AI27" s="51">
        <f ca="1">SUMPRODUCT($CM27:$DD27,INDIRECT(ADDRESS(AI$2,$DH$2)):INDIRECT(ADDRESS(AI$2,$DY$2)))</f>
        <v>172287.40621800194</v>
      </c>
      <c r="AJ27" s="51">
        <f ca="1">SUMPRODUCT($CM27:$DD27,INDIRECT(ADDRESS(AJ$2,$DH$2)):INDIRECT(ADDRESS(AJ$2,$DY$2)))</f>
        <v>172708.0438971594</v>
      </c>
      <c r="AK27" s="51">
        <f ca="1">SUMPRODUCT($CM27:$DD27,INDIRECT(ADDRESS(AK$2,$DH$2)):INDIRECT(ADDRESS(AK$2,$DY$2)))</f>
        <v>173243.35051051975</v>
      </c>
      <c r="AL27" s="51">
        <f ca="1">SUMPRODUCT($CM27:$DD27,INDIRECT(ADDRESS(AL$2,$DH$2)):INDIRECT(ADDRESS(AL$2,$DY$2)))</f>
        <v>173781.97937221819</v>
      </c>
      <c r="AM27" s="51">
        <f ca="1">SUMPRODUCT($CM27:$DD27,INDIRECT(ADDRESS(AM$2,$DH$2)):INDIRECT(ADDRESS(AM$2,$DY$2)))</f>
        <v>174292.01952950974</v>
      </c>
      <c r="AN27" s="51">
        <f ca="1">SUMPRODUCT($CM27:$DD27,INDIRECT(ADDRESS(AN$2,$DH$2)):INDIRECT(ADDRESS(AN$2,$DY$2)))</f>
        <v>174752.93117882547</v>
      </c>
      <c r="AO27" s="51">
        <f ca="1">SUMPRODUCT($CM27:$DD27,INDIRECT(ADDRESS(AO$2,$DH$2)):INDIRECT(ADDRESS(AO$2,$DY$2)))</f>
        <v>175245.58860702507</v>
      </c>
      <c r="AP27" s="51">
        <f ca="1">SUMPRODUCT($CM27:$DD27,INDIRECT(ADDRESS(AP$2,$DH$2)):INDIRECT(ADDRESS(AP$2,$DY$2)))</f>
        <v>175735.34844935071</v>
      </c>
      <c r="AQ27" s="51">
        <f ca="1">SUMPRODUCT($CM27:$DD27,INDIRECT(ADDRESS(AQ$2,$DH$2)):INDIRECT(ADDRESS(AQ$2,$DY$2)))</f>
        <v>176187.44041763974</v>
      </c>
      <c r="AR27" s="51">
        <f ca="1">SUMPRODUCT($CM27:$DD27,INDIRECT(ADDRESS(AR$2,$DH$2)):INDIRECT(ADDRESS(AR$2,$DY$2)))</f>
        <v>176672.36100253867</v>
      </c>
      <c r="AS27" s="51">
        <f ca="1">SUMPRODUCT($CM27:$DD27,INDIRECT(ADDRESS(AS$2,$DH$2)):INDIRECT(ADDRESS(AS$2,$DY$2)))</f>
        <v>177140.03705665449</v>
      </c>
      <c r="AT27" s="51">
        <f ca="1">SUMPRODUCT($CM27:$DD27,INDIRECT(ADDRESS(AT$2,$DH$2)):INDIRECT(ADDRESS(AT$2,$DY$2)))</f>
        <v>177572.79324824715</v>
      </c>
      <c r="AU27" s="51">
        <f ca="1">SUMPRODUCT($CM27:$DD27,INDIRECT(ADDRESS(AU$2,$DH$2)):INDIRECT(ADDRESS(AU$2,$DY$2)))</f>
        <v>178211.30847419717</v>
      </c>
      <c r="AV27" s="51">
        <f ca="1">SUMPRODUCT($CM27:$DD27,INDIRECT(ADDRESS(AV$2,$DH$2)):INDIRECT(ADDRESS(AV$2,$DY$2)))</f>
        <v>178766.26459592921</v>
      </c>
      <c r="AW27" s="51">
        <f ca="1">SUMPRODUCT($CM27:$DD27,INDIRECT(ADDRESS(AW$2,$DH$2)):INDIRECT(ADDRESS(AW$2,$DY$2)))</f>
        <v>179318.95552086583</v>
      </c>
      <c r="AX27" s="51">
        <f ca="1">SUMPRODUCT($CM27:$DD27,INDIRECT(ADDRESS(AX$2,$DH$2)):INDIRECT(ADDRESS(AX$2,$DY$2)))</f>
        <v>179893.69781037126</v>
      </c>
      <c r="AY27" s="51">
        <f ca="1">SUMPRODUCT($CM27:$DD27,INDIRECT(ADDRESS(AY$2,$DH$2)):INDIRECT(ADDRESS(AY$2,$DY$2)))</f>
        <v>180390.43298541699</v>
      </c>
      <c r="AZ27" s="51">
        <f ca="1">SUMPRODUCT($CM27:$DD27,INDIRECT(ADDRESS(AZ$2,$DH$2)):INDIRECT(ADDRESS(AZ$2,$DY$2)))</f>
        <v>180758.6888559252</v>
      </c>
      <c r="BA27" s="51">
        <f ca="1">SUMPRODUCT($CM27:$DD27,INDIRECT(ADDRESS(BA$2,$DH$2)):INDIRECT(ADDRESS(BA$2,$DY$2)))</f>
        <v>181097.46237940763</v>
      </c>
      <c r="BB27" s="51">
        <f ca="1">SUMPRODUCT($CM27:$DD27,INDIRECT(ADDRESS(BB$2,$DH$2)):INDIRECT(ADDRESS(BB$2,$DY$2)))</f>
        <v>181458.56439449522</v>
      </c>
      <c r="BC27" s="51">
        <f ca="1">SUMPRODUCT($CM27:$DD27,INDIRECT(ADDRESS(BC$2,$DH$2)):INDIRECT(ADDRESS(BC$2,$DY$2)))</f>
        <v>181779.10660565016</v>
      </c>
      <c r="BD27" s="51">
        <f ca="1">SUMPRODUCT($CM27:$DD27,INDIRECT(ADDRESS(BD$2,$DH$2)):INDIRECT(ADDRESS(BD$2,$DY$2)))</f>
        <v>182092.36539772112</v>
      </c>
      <c r="BE27" s="51">
        <f ca="1">SUMPRODUCT($CM27:$DD27,INDIRECT(ADDRESS(BE$2,$DH$2)):INDIRECT(ADDRESS(BE$2,$DY$2)))</f>
        <v>182399.14421326751</v>
      </c>
      <c r="BF27" s="51">
        <f ca="1">SUMPRODUCT($CM27:$DD27,INDIRECT(ADDRESS(BF$2,$DH$2)):INDIRECT(ADDRESS(BF$2,$DY$2)))</f>
        <v>182708.88161925538</v>
      </c>
      <c r="BG27" s="51">
        <f ca="1">SUMPRODUCT($CM27:$DD27,INDIRECT(ADDRESS(BG$2,$DH$2)):INDIRECT(ADDRESS(BG$2,$DY$2)))</f>
        <v>183303.59800495039</v>
      </c>
      <c r="BH27" s="51">
        <f ca="1">SUMPRODUCT($CM27:$DD27,INDIRECT(ADDRESS(BH$2,$DH$2)):INDIRECT(ADDRESS(BH$2,$DY$2)))</f>
        <v>183776.88346433855</v>
      </c>
      <c r="BI27" s="51">
        <f ca="1">SUMPRODUCT($CM27:$DD27,INDIRECT(ADDRESS(BI$2,$DH$2)):INDIRECT(ADDRESS(BI$2,$DY$2)))</f>
        <v>184251.78825602788</v>
      </c>
      <c r="BJ27" s="51">
        <f ca="1">SUMPRODUCT($CM27:$DD27,INDIRECT(ADDRESS(BJ$2,$DH$2)):INDIRECT(ADDRESS(BJ$2,$DY$2)))</f>
        <v>184726.85184143559</v>
      </c>
      <c r="BK27" s="51">
        <f ca="1">SUMPRODUCT($CM27:$DD27,INDIRECT(ADDRESS(BK$2,$DH$2)):INDIRECT(ADDRESS(BK$2,$DY$2)))</f>
        <v>185196.85890405573</v>
      </c>
      <c r="BL27" s="51">
        <f ca="1">SUMPRODUCT($CM27:$DD27,INDIRECT(ADDRESS(BL$2,$DH$2)):INDIRECT(ADDRESS(BL$2,$DY$2)))</f>
        <v>185579.62107301209</v>
      </c>
      <c r="BM27" s="51">
        <f ca="1">SUMPRODUCT($CM27:$DD27,INDIRECT(ADDRESS(BM$2,$DH$2)):INDIRECT(ADDRESS(BM$2,$DY$2)))</f>
        <v>185955.96252802233</v>
      </c>
      <c r="BN27" s="51">
        <f ca="1">SUMPRODUCT($CM27:$DD27,INDIRECT(ADDRESS(BN$2,$DH$2)):INDIRECT(ADDRESS(BN$2,$DY$2)))</f>
        <v>186331.49366080356</v>
      </c>
      <c r="BO27" s="51">
        <f ca="1">SUMPRODUCT($CM27:$DD27,INDIRECT(ADDRESS(BO$2,$DH$2)):INDIRECT(ADDRESS(BO$2,$DY$2)))</f>
        <v>186708.44984712198</v>
      </c>
      <c r="BP27" s="51">
        <f ca="1">SUMPRODUCT($CM27:$DD27,INDIRECT(ADDRESS(BP$2,$DH$2)):INDIRECT(ADDRESS(BP$2,$DY$2)))</f>
        <v>187082.92015854956</v>
      </c>
      <c r="BQ27" s="51">
        <f ca="1">SUMPRODUCT($CM27:$DD27,INDIRECT(ADDRESS(BQ$2,$DH$2)):INDIRECT(ADDRESS(BQ$2,$DY$2)))</f>
        <v>187447.40904239932</v>
      </c>
      <c r="BR27" s="51">
        <f ca="1">SUMPRODUCT($CM27:$DD27,INDIRECT(ADDRESS(BR$2,$DH$2)):INDIRECT(ADDRESS(BR$2,$DY$2)))</f>
        <v>187800.78219295893</v>
      </c>
      <c r="BS27" s="51">
        <f ca="1">SUMPRODUCT($CM27:$DD27,INDIRECT(ADDRESS(BS$2,$DH$2)):INDIRECT(ADDRESS(BS$2,$DY$2)))</f>
        <v>188307.87737260739</v>
      </c>
      <c r="BT27" s="51">
        <f ca="1">SUMPRODUCT($CM27:$DD27,INDIRECT(ADDRESS(BT$2,$DH$2)):INDIRECT(ADDRESS(BT$2,$DY$2)))</f>
        <v>188685.32979113283</v>
      </c>
      <c r="BU27" s="51">
        <f ca="1">SUMPRODUCT($CM27:$DD27,INDIRECT(ADDRESS(BU$2,$DH$2)):INDIRECT(ADDRESS(BU$2,$DY$2)))</f>
        <v>189065.29957744625</v>
      </c>
      <c r="BV27" s="51">
        <f ca="1">SUMPRODUCT($CM27:$DD27,INDIRECT(ADDRESS(BV$2,$DH$2)):INDIRECT(ADDRESS(BV$2,$DY$2)))</f>
        <v>189445.4775160047</v>
      </c>
      <c r="BW27" s="51">
        <f ca="1">SUMPRODUCT($CM27:$DD27,INDIRECT(ADDRESS(BW$2,$DH$2)):INDIRECT(ADDRESS(BW$2,$DY$2)))</f>
        <v>189823.57801697458</v>
      </c>
      <c r="BX27" s="51">
        <f ca="1">SUMPRODUCT($CM27:$DD27,INDIRECT(ADDRESS(BX$2,$DH$2)):INDIRECT(ADDRESS(BX$2,$DY$2)))</f>
        <v>190299.5083937952</v>
      </c>
      <c r="BY27" s="51">
        <f ca="1">SUMPRODUCT($CM27:$DD27,INDIRECT(ADDRESS(BY$2,$DH$2)):INDIRECT(ADDRESS(BY$2,$DY$2)))</f>
        <v>190771.95227048072</v>
      </c>
      <c r="BZ27" s="51">
        <f ca="1">SUMPRODUCT($CM27:$DD27,INDIRECT(ADDRESS(BZ$2,$DH$2)):INDIRECT(ADDRESS(BZ$2,$DY$2)))</f>
        <v>191243.58131204621</v>
      </c>
      <c r="CA27" s="51">
        <f ca="1">SUMPRODUCT($CM27:$DD27,INDIRECT(ADDRESS(CA$2,$DH$2)):INDIRECT(ADDRESS(CA$2,$DY$2)))</f>
        <v>191716.68479142783</v>
      </c>
      <c r="CB27" s="51">
        <f ca="1">SUMPRODUCT($CM27:$DD27,INDIRECT(ADDRESS(CB$2,$DH$2)):INDIRECT(ADDRESS(CB$2,$DY$2)))</f>
        <v>192187.30239591864</v>
      </c>
      <c r="CC27" s="51">
        <f ca="1">SUMPRODUCT($CM27:$DD27,INDIRECT(ADDRESS(CC$2,$DH$2)):INDIRECT(ADDRESS(CC$2,$DY$2)))</f>
        <v>192645.94254313633</v>
      </c>
      <c r="CD27" s="51">
        <f ca="1">SUMPRODUCT($CM27:$DD27,INDIRECT(ADDRESS(CD$2,$DH$2)):INDIRECT(ADDRESS(CD$2,$DY$2)))</f>
        <v>193092.58720484329</v>
      </c>
      <c r="CF27" s="51">
        <f t="shared" ca="1" si="5"/>
        <v>1911322.1889685064</v>
      </c>
      <c r="CG27" s="51">
        <f t="shared" ca="1" si="5"/>
        <v>1989043.2741743615</v>
      </c>
      <c r="CH27" s="51">
        <f t="shared" ca="1" si="5"/>
        <v>2059525.302967642</v>
      </c>
      <c r="CI27" s="51">
        <f t="shared" ca="1" si="5"/>
        <v>2129887.1593470615</v>
      </c>
      <c r="CJ27" s="51">
        <f t="shared" ca="1" si="5"/>
        <v>2193550.1939365305</v>
      </c>
      <c r="CK27" s="51">
        <f t="shared" ca="1" si="5"/>
        <v>2252234.2007770333</v>
      </c>
      <c r="CM27" s="1">
        <f>IFERROR(VLOOKUP($A27,Auxiliar_OPEX_CustosUnit!$A$4:$BT$129,COLUMN(Auxiliar_OPEX_CustosUnit!AK$2),0),0)</f>
        <v>0</v>
      </c>
      <c r="CN27" s="1">
        <f>IFERROR(VLOOKUP($A27,Auxiliar_OPEX_CustosUnit!$A$4:$BT$129,COLUMN(Auxiliar_OPEX_CustosUnit!AL$2),0),0)</f>
        <v>0</v>
      </c>
      <c r="CO27" s="1">
        <f>IFERROR(VLOOKUP($A27,Auxiliar_OPEX_CustosUnit!$A$4:$BT$129,COLUMN(Auxiliar_OPEX_CustosUnit!AM$2),0)*(1-DRE_Auxiliar!$A$111),0)</f>
        <v>55492.718450595872</v>
      </c>
      <c r="CP27" s="1">
        <f>IFERROR(VLOOKUP($A27,Auxiliar_OPEX_CustosUnit!$A$4:$BT$129,COLUMN(Auxiliar_OPEX_CustosUnit!AN$2),0),0)</f>
        <v>0</v>
      </c>
      <c r="CQ27" s="1">
        <f>IFERROR(VLOOKUP($A27,Auxiliar_OPEX_CustosUnit!$A$4:$BT$129,COLUMN(Auxiliar_OPEX_CustosUnit!AO$2),0),0)</f>
        <v>0</v>
      </c>
      <c r="CR27" s="1">
        <f>IFERROR(VLOOKUP($A27,Auxiliar_OPEX_CustosUnit!$A$4:$BT$129,COLUMN(Auxiliar_OPEX_CustosUnit!AP$2),0),0)</f>
        <v>0</v>
      </c>
      <c r="CS27" s="1">
        <f>IFERROR(VLOOKUP($A27,Auxiliar_OPEX_CustosUnit!$A$4:$BT$129,COLUMN(Auxiliar_OPEX_CustosUnit!AQ$2),0),0)</f>
        <v>5.8454586155093304</v>
      </c>
      <c r="CT27" s="1">
        <f>IFERROR(VLOOKUP($A27,Auxiliar_OPEX_CustosUnit!$A$4:$BT$129,COLUMN(Auxiliar_OPEX_CustosUnit!AR$2),0),0)</f>
        <v>0</v>
      </c>
      <c r="CU27" s="1">
        <f>IFERROR(VLOOKUP($A27,Auxiliar_OPEX_CustosUnit!$A$4:$BT$129,COLUMN(Auxiliar_OPEX_CustosUnit!AS$2),0),0)</f>
        <v>0</v>
      </c>
      <c r="CV27" s="1">
        <f>IFERROR(VLOOKUP($A27,Auxiliar_OPEX_CustosUnit!$A$4:$BT$129,COLUMN(Auxiliar_OPEX_CustosUnit!AT$2),0),0)</f>
        <v>0</v>
      </c>
      <c r="CW27" s="1">
        <f>IFERROR(VLOOKUP($A27,Auxiliar_OPEX_CustosUnit!$A$4:$BT$129,COLUMN(Auxiliar_OPEX_CustosUnit!AU$2),0),0)</f>
        <v>5.3443763916299998E-3</v>
      </c>
      <c r="CX27" s="1">
        <f>IFERROR(VLOOKUP($A27,Auxiliar_OPEX_CustosUnit!$A$4:$BT$129,COLUMN(Auxiliar_OPEX_CustosUnit!AV$2),0),0)</f>
        <v>0</v>
      </c>
      <c r="CY27" s="1">
        <f>IFERROR(VLOOKUP($A27,Auxiliar_OPEX_CustosUnit!$A$4:$BT$129,COLUMN(Auxiliar_OPEX_CustosUnit!AW$2),0),0)</f>
        <v>0</v>
      </c>
      <c r="CZ27" s="1">
        <f>IFERROR(VLOOKUP($A27,Auxiliar_OPEX_CustosUnit!$A$4:$BT$129,COLUMN(Auxiliar_OPEX_CustosUnit!AX$2),0),0)</f>
        <v>0</v>
      </c>
      <c r="DA27" s="1">
        <f>IFERROR(VLOOKUP($A27,Auxiliar_OPEX_CustosUnit!$A$4:$BT$129,COLUMN(Auxiliar_OPEX_CustosUnit!AY$2),0),0)</f>
        <v>0</v>
      </c>
      <c r="DB27" s="1">
        <f>IFERROR(VLOOKUP($A27,Auxiliar_OPEX_CustosUnit!$A$4:$BT$129,COLUMN(Auxiliar_OPEX_CustosUnit!AZ$2),0),0)</f>
        <v>0</v>
      </c>
      <c r="DC27" s="1">
        <f>IFERROR(VLOOKUP($A27,Auxiliar_OPEX_CustosUnit!$A$4:$BT$129,COLUMN(Auxiliar_OPEX_CustosUnit!BA$2),0),0)</f>
        <v>4.4871387920900003E-3</v>
      </c>
      <c r="DD27" s="1">
        <f>IFERROR(VLOOKUP($A27,Auxiliar_OPEX_CustosUnit!$A$4:$BT$129,COLUMN(Auxiliar_OPEX_CustosUnit!BB$2),0),0)</f>
        <v>0</v>
      </c>
      <c r="DG27" s="60">
        <v>43952</v>
      </c>
      <c r="DH27" s="1">
        <v>1</v>
      </c>
      <c r="DI27" s="1">
        <f>INDEX(Auxiliar_OPEX_Drivers!$B$2:$CH$18,MATCH(Auxiliar_OPEX_S!DI$3,Auxiliar_OPEX_Drivers!$B$2:$B$18,0),MATCH($DG27,Auxiliar_OPEX_Drivers!$B$2:$CH$2,0))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INDEX(Auxiliar_OPEX_Drivers!$B$2:$CH$18,MATCH(Auxiliar_OPEX_S!DK$3,Auxiliar_OPEX_Drivers!$B$2:$B$18,0),MATCH($DG27,Auxiliar_OPEX_Drivers!$B$2:$CH$2,0))</f>
        <v>14.403415720910379</v>
      </c>
      <c r="DL27" s="1">
        <f>INDEX(Auxiliar_OPEX_Drivers!$B$2:$CH$18,MATCH(Auxiliar_OPEX_S!DL$3,Auxiliar_OPEX_Drivers!$B$2:$B$18,0),MATCH($DG27,Auxiliar_OPEX_Drivers!$B$2:$CH$2,0))</f>
        <v>62.955560410032106</v>
      </c>
      <c r="DM27" s="1">
        <f>INDEX(Auxiliar_OPEX_Drivers!$B$2:$CH$18,MATCH(Auxiliar_OPEX_S!DM$3,Auxiliar_OPEX_Drivers!$B$2:$B$18,0),MATCH($DG27,Auxiliar_OPEX_Drivers!$B$2:$CH$2,0))</f>
        <v>13</v>
      </c>
      <c r="DN27" s="1">
        <f>INDEX(Auxiliar_OPEX_Drivers!$B$2:$CH$18,MATCH(Auxiliar_OPEX_S!DN$3,Auxiliar_OPEX_Drivers!$B$2:$B$18,0),MATCH($DG27,Auxiliar_OPEX_Drivers!$B$2:$CH$2,0))</f>
        <v>656.15530343146793</v>
      </c>
      <c r="DO27" s="1">
        <f>INDEX(Auxiliar_OPEX_Drivers!$B$2:$CH$18,MATCH(Auxiliar_OPEX_S!DO$3,Auxiliar_OPEX_Drivers!$B$2:$B$18,0),MATCH($DG27,Auxiliar_OPEX_Drivers!$B$2:$CH$2,0))</f>
        <v>12</v>
      </c>
      <c r="DP27" s="1">
        <f>INDEX(Auxiliar_OPEX_Drivers!$B$2:$CH$18,MATCH(Auxiliar_OPEX_S!DP$3,Auxiliar_OPEX_Drivers!$B$2:$B$18,0),MATCH($DG27,Auxiliar_OPEX_Drivers!$B$2:$CH$2,0))</f>
        <v>197.73070641005256</v>
      </c>
      <c r="DQ27" s="1">
        <f>INDEX(Auxiliar_OPEX_Drivers!$B$2:$CH$18,MATCH(Auxiliar_OPEX_S!DQ$3,Auxiliar_OPEX_Drivers!$B$2:$B$18,0),MATCH($DG27,Auxiliar_OPEX_Drivers!$B$2:$CH$2,0))</f>
        <v>37.100853930227593</v>
      </c>
      <c r="DR27" s="1">
        <f>INDEX(Auxiliar_OPEX_Drivers!$B$2:$CH$18,MATCH(Auxiliar_OPEX_S!DR$3,Auxiliar_OPEX_Drivers!$B$2:$B$18,0),MATCH($DG27,Auxiliar_OPEX_Drivers!$B$2:$CH$2,0))</f>
        <v>18619250.217247065</v>
      </c>
      <c r="DS27" s="1">
        <f>INDEX(Auxiliar_OPEX_Drivers!$B$2:$CH$18,MATCH(Auxiliar_OPEX_S!DS$3,Auxiliar_OPEX_Drivers!$B$2:$B$18,0),MATCH($DG27,Auxiliar_OPEX_Drivers!$B$2:$CH$2,0))</f>
        <v>97255.085123755402</v>
      </c>
      <c r="DT27" s="1">
        <f>INDEX(Auxiliar_OPEX_Drivers!$B$2:$CH$18,MATCH(Auxiliar_OPEX_S!DT$3,Auxiliar_OPEX_Drivers!$B$2:$B$18,0),MATCH($DG27,Auxiliar_OPEX_Drivers!$B$2:$CH$2,0))</f>
        <v>13133.456864793539</v>
      </c>
      <c r="DU27" s="1">
        <f>INDEX(Auxiliar_OPEX_Drivers!$B$2:$CH$18,MATCH(Auxiliar_OPEX_S!DU$3,Auxiliar_OPEX_Drivers!$B$2:$B$18,0),MATCH($DG27,Auxiliar_OPEX_Drivers!$B$2:$CH$2,0))</f>
        <v>4383.0981644593094</v>
      </c>
      <c r="DV27" s="1">
        <f>INDEX(Auxiliar_OPEX_Drivers!$B$2:$CH$18,MATCH(Auxiliar_OPEX_S!DV$3,Auxiliar_OPEX_Drivers!$B$2:$B$18,0),MATCH($DG27,Auxiliar_OPEX_Drivers!$B$2:$CH$2,0))</f>
        <v>2190440.9734775578</v>
      </c>
      <c r="DW27" s="1">
        <f>INDEX(Auxiliar_OPEX_Drivers!$B$2:$CH$18,MATCH(Auxiliar_OPEX_S!DW$3,Auxiliar_OPEX_Drivers!$B$2:$B$18,0),MATCH($DG27,Auxiliar_OPEX_Drivers!$B$2:$CH$2,0))</f>
        <v>12981.879001126004</v>
      </c>
      <c r="DX27" s="1">
        <f>INDEX(Auxiliar_OPEX_Drivers!$B$2:$CH$18,MATCH(Auxiliar_OPEX_S!DX$3,Auxiliar_OPEX_Drivers!$B$2:$B$18,0),MATCH($DG27,Auxiliar_OPEX_Drivers!$B$2:$CH$2,0))</f>
        <v>2211422.9672021242</v>
      </c>
      <c r="DY27" s="1">
        <f>INDEX(Auxiliar_OPEX_Drivers!$B$2:$CH$18,MATCH(Auxiliar_OPEX_S!DY$3,Auxiliar_OPEX_Drivers!$B$2:$B$18,0),MATCH($DG27,Auxiliar_OPEX_Drivers!$B$2:$CH$2,0))</f>
        <v>993.3458399026905</v>
      </c>
    </row>
    <row r="28" spans="1:129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47185.874686051189</v>
      </c>
      <c r="E28" s="51">
        <f ca="1">SUMPRODUCT($CM28:$DD28,INDIRECT(ADDRESS(E$2,$DH$2)):INDIRECT(ADDRESS(E$2,$DY$2)))</f>
        <v>47280.543461842113</v>
      </c>
      <c r="F28" s="51">
        <f ca="1">SUMPRODUCT($CM28:$DD28,INDIRECT(ADDRESS(F$2,$DH$2)):INDIRECT(ADDRESS(F$2,$DY$2)))</f>
        <v>47376.899313102535</v>
      </c>
      <c r="G28" s="51">
        <f ca="1">SUMPRODUCT($CM28:$DD28,INDIRECT(ADDRESS(G$2,$DH$2)):INDIRECT(ADDRESS(G$2,$DY$2)))</f>
        <v>47471.679841286445</v>
      </c>
      <c r="H28" s="51">
        <f ca="1">SUMPRODUCT($CM28:$DD28,INDIRECT(ADDRESS(H$2,$DH$2)):INDIRECT(ADDRESS(H$2,$DY$2)))</f>
        <v>47571.644334197925</v>
      </c>
      <c r="I28" s="51">
        <f ca="1">SUMPRODUCT($CM28:$DD28,INDIRECT(ADDRESS(I$2,$DH$2)):INDIRECT(ADDRESS(I$2,$DY$2)))</f>
        <v>47657.884713190353</v>
      </c>
      <c r="J28" s="51">
        <f ca="1">SUMPRODUCT($CM28:$DD28,INDIRECT(ADDRESS(J$2,$DH$2)):INDIRECT(ADDRESS(J$2,$DY$2)))</f>
        <v>47715.975776535255</v>
      </c>
      <c r="K28" s="51">
        <f ca="1">SUMPRODUCT($CM28:$DD28,INDIRECT(ADDRESS(K$2,$DH$2)):INDIRECT(ADDRESS(K$2,$DY$2)))</f>
        <v>47803.954938353243</v>
      </c>
      <c r="L28" s="51">
        <f ca="1">SUMPRODUCT($CM28:$DD28,INDIRECT(ADDRESS(L$2,$DH$2)):INDIRECT(ADDRESS(L$2,$DY$2)))</f>
        <v>47897.022026564955</v>
      </c>
      <c r="M28" s="51">
        <f ca="1">SUMPRODUCT($CM28:$DD28,INDIRECT(ADDRESS(M$2,$DH$2)):INDIRECT(ADDRESS(M$2,$DY$2)))</f>
        <v>48003.04437067236</v>
      </c>
      <c r="N28" s="51">
        <f ca="1">SUMPRODUCT($CM28:$DD28,INDIRECT(ADDRESS(N$2,$DH$2)):INDIRECT(ADDRESS(N$2,$DY$2)))</f>
        <v>48114.817385205613</v>
      </c>
      <c r="O28" s="51">
        <f ca="1">SUMPRODUCT($CM28:$DD28,INDIRECT(ADDRESS(O$2,$DH$2)):INDIRECT(ADDRESS(O$2,$DY$2)))</f>
        <v>48227.253511273586</v>
      </c>
      <c r="P28" s="51">
        <f ca="1">SUMPRODUCT($CM28:$DD28,INDIRECT(ADDRESS(P$2,$DH$2)):INDIRECT(ADDRESS(P$2,$DY$2)))</f>
        <v>48329.763201695183</v>
      </c>
      <c r="Q28" s="51">
        <f ca="1">SUMPRODUCT($CM28:$DD28,INDIRECT(ADDRESS(Q$2,$DH$2)):INDIRECT(ADDRESS(Q$2,$DY$2)))</f>
        <v>48429.851668140152</v>
      </c>
      <c r="R28" s="51">
        <f ca="1">SUMPRODUCT($CM28:$DD28,INDIRECT(ADDRESS(R$2,$DH$2)):INDIRECT(ADDRESS(R$2,$DY$2)))</f>
        <v>48529.863246341149</v>
      </c>
      <c r="S28" s="51">
        <f ca="1">SUMPRODUCT($CM28:$DD28,INDIRECT(ADDRESS(S$2,$DH$2)):INDIRECT(ADDRESS(S$2,$DY$2)))</f>
        <v>48633.995238252668</v>
      </c>
      <c r="T28" s="51">
        <f ca="1">SUMPRODUCT($CM28:$DD28,INDIRECT(ADDRESS(T$2,$DH$2)):INDIRECT(ADDRESS(T$2,$DY$2)))</f>
        <v>48735.638531358854</v>
      </c>
      <c r="U28" s="51">
        <f ca="1">SUMPRODUCT($CM28:$DD28,INDIRECT(ADDRESS(U$2,$DH$2)):INDIRECT(ADDRESS(U$2,$DY$2)))</f>
        <v>48808.420117537207</v>
      </c>
      <c r="V28" s="51">
        <f ca="1">SUMPRODUCT($CM28:$DD28,INDIRECT(ADDRESS(V$2,$DH$2)):INDIRECT(ADDRESS(V$2,$DY$2)))</f>
        <v>48855.29658292394</v>
      </c>
      <c r="W28" s="51">
        <f ca="1">SUMPRODUCT($CM28:$DD28,INDIRECT(ADDRESS(W$2,$DH$2)):INDIRECT(ADDRESS(W$2,$DY$2)))</f>
        <v>48935.083179004963</v>
      </c>
      <c r="X28" s="51">
        <f ca="1">SUMPRODUCT($CM28:$DD28,INDIRECT(ADDRESS(X$2,$DH$2)):INDIRECT(ADDRESS(X$2,$DY$2)))</f>
        <v>49026.928123330312</v>
      </c>
      <c r="Y28" s="51">
        <f ca="1">SUMPRODUCT($CM28:$DD28,INDIRECT(ADDRESS(Y$2,$DH$2)):INDIRECT(ADDRESS(Y$2,$DY$2)))</f>
        <v>49143.809503051249</v>
      </c>
      <c r="Z28" s="51">
        <f ca="1">SUMPRODUCT($CM28:$DD28,INDIRECT(ADDRESS(Z$2,$DH$2)):INDIRECT(ADDRESS(Z$2,$DY$2)))</f>
        <v>49267.216486848221</v>
      </c>
      <c r="AA28" s="51">
        <f ca="1">SUMPRODUCT($CM28:$DD28,INDIRECT(ADDRESS(AA$2,$DH$2)):INDIRECT(ADDRESS(AA$2,$DY$2)))</f>
        <v>49384.825614266905</v>
      </c>
      <c r="AB28" s="51">
        <f ca="1">SUMPRODUCT($CM28:$DD28,INDIRECT(ADDRESS(AB$2,$DH$2)):INDIRECT(ADDRESS(AB$2,$DY$2)))</f>
        <v>49492.274241447521</v>
      </c>
      <c r="AC28" s="51">
        <f ca="1">SUMPRODUCT($CM28:$DD28,INDIRECT(ADDRESS(AC$2,$DH$2)):INDIRECT(ADDRESS(AC$2,$DY$2)))</f>
        <v>49603.708167929006</v>
      </c>
      <c r="AD28" s="51">
        <f ca="1">SUMPRODUCT($CM28:$DD28,INDIRECT(ADDRESS(AD$2,$DH$2)):INDIRECT(ADDRESS(AD$2,$DY$2)))</f>
        <v>49708.697949646368</v>
      </c>
      <c r="AE28" s="51">
        <f ca="1">SUMPRODUCT($CM28:$DD28,INDIRECT(ADDRESS(AE$2,$DH$2)):INDIRECT(ADDRESS(AE$2,$DY$2)))</f>
        <v>49811.767506979435</v>
      </c>
      <c r="AF28" s="51">
        <f ca="1">SUMPRODUCT($CM28:$DD28,INDIRECT(ADDRESS(AF$2,$DH$2)):INDIRECT(ADDRESS(AF$2,$DY$2)))</f>
        <v>49915.597997552897</v>
      </c>
      <c r="AG28" s="51">
        <f ca="1">SUMPRODUCT($CM28:$DD28,INDIRECT(ADDRESS(AG$2,$DH$2)):INDIRECT(ADDRESS(AG$2,$DY$2)))</f>
        <v>49990.043866099724</v>
      </c>
      <c r="AH28" s="51">
        <f ca="1">SUMPRODUCT($CM28:$DD28,INDIRECT(ADDRESS(AH$2,$DH$2)):INDIRECT(ADDRESS(AH$2,$DY$2)))</f>
        <v>50039.190582026939</v>
      </c>
      <c r="AI28" s="51">
        <f ca="1">SUMPRODUCT($CM28:$DD28,INDIRECT(ADDRESS(AI$2,$DH$2)):INDIRECT(ADDRESS(AI$2,$DY$2)))</f>
        <v>50125.104778104869</v>
      </c>
      <c r="AJ28" s="51">
        <f ca="1">SUMPRODUCT($CM28:$DD28,INDIRECT(ADDRESS(AJ$2,$DH$2)):INDIRECT(ADDRESS(AJ$2,$DY$2)))</f>
        <v>50217.854502247792</v>
      </c>
      <c r="AK28" s="51">
        <f ca="1">SUMPRODUCT($CM28:$DD28,INDIRECT(ADDRESS(AK$2,$DH$2)):INDIRECT(ADDRESS(AK$2,$DY$2)))</f>
        <v>50332.892540755085</v>
      </c>
      <c r="AL28" s="51">
        <f ca="1">SUMPRODUCT($CM28:$DD28,INDIRECT(ADDRESS(AL$2,$DH$2)):INDIRECT(ADDRESS(AL$2,$DY$2)))</f>
        <v>50449.087948726665</v>
      </c>
      <c r="AM28" s="51">
        <f ca="1">SUMPRODUCT($CM28:$DD28,INDIRECT(ADDRESS(AM$2,$DH$2)):INDIRECT(ADDRESS(AM$2,$DY$2)))</f>
        <v>50558.90042758936</v>
      </c>
      <c r="AN28" s="51">
        <f ca="1">SUMPRODUCT($CM28:$DD28,INDIRECT(ADDRESS(AN$2,$DH$2)):INDIRECT(ADDRESS(AN$2,$DY$2)))</f>
        <v>50667.677175061821</v>
      </c>
      <c r="AO28" s="51">
        <f ca="1">SUMPRODUCT($CM28:$DD28,INDIRECT(ADDRESS(AO$2,$DH$2)):INDIRECT(ADDRESS(AO$2,$DY$2)))</f>
        <v>50780.018823530321</v>
      </c>
      <c r="AP28" s="51">
        <f ca="1">SUMPRODUCT($CM28:$DD28,INDIRECT(ADDRESS(AP$2,$DH$2)):INDIRECT(ADDRESS(AP$2,$DY$2)))</f>
        <v>50889.492935179049</v>
      </c>
      <c r="AQ28" s="51">
        <f ca="1">SUMPRODUCT($CM28:$DD28,INDIRECT(ADDRESS(AQ$2,$DH$2)):INDIRECT(ADDRESS(AQ$2,$DY$2)))</f>
        <v>50994.004499498486</v>
      </c>
      <c r="AR28" s="51">
        <f ca="1">SUMPRODUCT($CM28:$DD28,INDIRECT(ADDRESS(AR$2,$DH$2)):INDIRECT(ADDRESS(AR$2,$DY$2)))</f>
        <v>51103.05477835967</v>
      </c>
      <c r="AS28" s="51">
        <f ca="1">SUMPRODUCT($CM28:$DD28,INDIRECT(ADDRESS(AS$2,$DH$2)):INDIRECT(ADDRESS(AS$2,$DY$2)))</f>
        <v>51187.435777967963</v>
      </c>
      <c r="AT28" s="51">
        <f ca="1">SUMPRODUCT($CM28:$DD28,INDIRECT(ADDRESS(AT$2,$DH$2)):INDIRECT(ADDRESS(AT$2,$DY$2)))</f>
        <v>51247.745267152859</v>
      </c>
      <c r="AU28" s="51">
        <f ca="1">SUMPRODUCT($CM28:$DD28,INDIRECT(ADDRESS(AU$2,$DH$2)):INDIRECT(ADDRESS(AU$2,$DY$2)))</f>
        <v>51340.360379320562</v>
      </c>
      <c r="AV28" s="51">
        <f ca="1">SUMPRODUCT($CM28:$DD28,INDIRECT(ADDRESS(AV$2,$DH$2)):INDIRECT(ADDRESS(AV$2,$DY$2)))</f>
        <v>51448.932200032592</v>
      </c>
      <c r="AW28" s="51">
        <f ca="1">SUMPRODUCT($CM28:$DD28,INDIRECT(ADDRESS(AW$2,$DH$2)):INDIRECT(ADDRESS(AW$2,$DY$2)))</f>
        <v>51574.556587368017</v>
      </c>
      <c r="AX28" s="51">
        <f ca="1">SUMPRODUCT($CM28:$DD28,INDIRECT(ADDRESS(AX$2,$DH$2)):INDIRECT(ADDRESS(AX$2,$DY$2)))</f>
        <v>51701.710211387195</v>
      </c>
      <c r="AY28" s="51">
        <f ca="1">SUMPRODUCT($CM28:$DD28,INDIRECT(ADDRESS(AY$2,$DH$2)):INDIRECT(ADDRESS(AY$2,$DY$2)))</f>
        <v>51812.220590673125</v>
      </c>
      <c r="AZ28" s="51">
        <f ca="1">SUMPRODUCT($CM28:$DD28,INDIRECT(ADDRESS(AZ$2,$DH$2)):INDIRECT(ADDRESS(AZ$2,$DY$2)))</f>
        <v>51913.833911774236</v>
      </c>
      <c r="BA28" s="51">
        <f ca="1">SUMPRODUCT($CM28:$DD28,INDIRECT(ADDRESS(BA$2,$DH$2)):INDIRECT(ADDRESS(BA$2,$DY$2)))</f>
        <v>52010.662133475191</v>
      </c>
      <c r="BB28" s="51">
        <f ca="1">SUMPRODUCT($CM28:$DD28,INDIRECT(ADDRESS(BB$2,$DH$2)):INDIRECT(ADDRESS(BB$2,$DY$2)))</f>
        <v>52112.672746577548</v>
      </c>
      <c r="BC28" s="51">
        <f ca="1">SUMPRODUCT($CM28:$DD28,INDIRECT(ADDRESS(BC$2,$DH$2)):INDIRECT(ADDRESS(BC$2,$DY$2)))</f>
        <v>52208.525988402776</v>
      </c>
      <c r="BD28" s="51">
        <f ca="1">SUMPRODUCT($CM28:$DD28,INDIRECT(ADDRESS(BD$2,$DH$2)):INDIRECT(ADDRESS(BD$2,$DY$2)))</f>
        <v>52301.754486153077</v>
      </c>
      <c r="BE28" s="51">
        <f ca="1">SUMPRODUCT($CM28:$DD28,INDIRECT(ADDRESS(BE$2,$DH$2)):INDIRECT(ADDRESS(BE$2,$DY$2)))</f>
        <v>52363.515657467302</v>
      </c>
      <c r="BF28" s="51">
        <f ca="1">SUMPRODUCT($CM28:$DD28,INDIRECT(ADDRESS(BF$2,$DH$2)):INDIRECT(ADDRESS(BF$2,$DY$2)))</f>
        <v>52401.825487202426</v>
      </c>
      <c r="BG28" s="51">
        <f ca="1">SUMPRODUCT($CM28:$DD28,INDIRECT(ADDRESS(BG$2,$DH$2)):INDIRECT(ADDRESS(BG$2,$DY$2)))</f>
        <v>52500.876378254856</v>
      </c>
      <c r="BH28" s="51">
        <f ca="1">SUMPRODUCT($CM28:$DD28,INDIRECT(ADDRESS(BH$2,$DH$2)):INDIRECT(ADDRESS(BH$2,$DY$2)))</f>
        <v>52608.682996403091</v>
      </c>
      <c r="BI28" s="51">
        <f ca="1">SUMPRODUCT($CM28:$DD28,INDIRECT(ADDRESS(BI$2,$DH$2)):INDIRECT(ADDRESS(BI$2,$DY$2)))</f>
        <v>52718.806161243381</v>
      </c>
      <c r="BJ28" s="51">
        <f ca="1">SUMPRODUCT($CM28:$DD28,INDIRECT(ADDRESS(BJ$2,$DH$2)):INDIRECT(ADDRESS(BJ$2,$DY$2)))</f>
        <v>52829.156489503242</v>
      </c>
      <c r="BK28" s="51">
        <f ca="1">SUMPRODUCT($CM28:$DD28,INDIRECT(ADDRESS(BK$2,$DH$2)):INDIRECT(ADDRESS(BK$2,$DY$2)))</f>
        <v>52932.273175151189</v>
      </c>
      <c r="BL28" s="51">
        <f ca="1">SUMPRODUCT($CM28:$DD28,INDIRECT(ADDRESS(BL$2,$DH$2)):INDIRECT(ADDRESS(BL$2,$DY$2)))</f>
        <v>53027.679108045209</v>
      </c>
      <c r="BM28" s="51">
        <f ca="1">SUMPRODUCT($CM28:$DD28,INDIRECT(ADDRESS(BM$2,$DH$2)):INDIRECT(ADDRESS(BM$2,$DY$2)))</f>
        <v>53113.899845509237</v>
      </c>
      <c r="BN28" s="51">
        <f ca="1">SUMPRODUCT($CM28:$DD28,INDIRECT(ADDRESS(BN$2,$DH$2)):INDIRECT(ADDRESS(BN$2,$DY$2)))</f>
        <v>53198.961371069985</v>
      </c>
      <c r="BO28" s="51">
        <f ca="1">SUMPRODUCT($CM28:$DD28,INDIRECT(ADDRESS(BO$2,$DH$2)):INDIRECT(ADDRESS(BO$2,$DY$2)))</f>
        <v>53286.061516532864</v>
      </c>
      <c r="BP28" s="51">
        <f ca="1">SUMPRODUCT($CM28:$DD28,INDIRECT(ADDRESS(BP$2,$DH$2)):INDIRECT(ADDRESS(BP$2,$DY$2)))</f>
        <v>53369.605476986093</v>
      </c>
      <c r="BQ28" s="51">
        <f ca="1">SUMPRODUCT($CM28:$DD28,INDIRECT(ADDRESS(BQ$2,$DH$2)):INDIRECT(ADDRESS(BQ$2,$DY$2)))</f>
        <v>53438.870439224906</v>
      </c>
      <c r="BR28" s="51">
        <f ca="1">SUMPRODUCT($CM28:$DD28,INDIRECT(ADDRESS(BR$2,$DH$2)):INDIRECT(ADDRESS(BR$2,$DY$2)))</f>
        <v>53492.233714599395</v>
      </c>
      <c r="BS28" s="51">
        <f ca="1">SUMPRODUCT($CM28:$DD28,INDIRECT(ADDRESS(BS$2,$DH$2)):INDIRECT(ADDRESS(BS$2,$DY$2)))</f>
        <v>53572.923196206757</v>
      </c>
      <c r="BT28" s="51">
        <f ca="1">SUMPRODUCT($CM28:$DD28,INDIRECT(ADDRESS(BT$2,$DH$2)):INDIRECT(ADDRESS(BT$2,$DY$2)))</f>
        <v>53660.733229984005</v>
      </c>
      <c r="BU28" s="51">
        <f ca="1">SUMPRODUCT($CM28:$DD28,INDIRECT(ADDRESS(BU$2,$DH$2)):INDIRECT(ADDRESS(BU$2,$DY$2)))</f>
        <v>53752.144501146307</v>
      </c>
      <c r="BV28" s="51">
        <f ca="1">SUMPRODUCT($CM28:$DD28,INDIRECT(ADDRESS(BV$2,$DH$2)):INDIRECT(ADDRESS(BV$2,$DY$2)))</f>
        <v>53843.853545899823</v>
      </c>
      <c r="BW28" s="51">
        <f ca="1">SUMPRODUCT($CM28:$DD28,INDIRECT(ADDRESS(BW$2,$DH$2)):INDIRECT(ADDRESS(BW$2,$DY$2)))</f>
        <v>53932.590698367771</v>
      </c>
      <c r="BX28" s="51">
        <f ca="1">SUMPRODUCT($CM28:$DD28,INDIRECT(ADDRESS(BX$2,$DH$2)):INDIRECT(ADDRESS(BX$2,$DY$2)))</f>
        <v>54044.181020901116</v>
      </c>
      <c r="BY28" s="51">
        <f ca="1">SUMPRODUCT($CM28:$DD28,INDIRECT(ADDRESS(BY$2,$DH$2)):INDIRECT(ADDRESS(BY$2,$DY$2)))</f>
        <v>54150.783707265597</v>
      </c>
      <c r="BZ28" s="51">
        <f ca="1">SUMPRODUCT($CM28:$DD28,INDIRECT(ADDRESS(BZ$2,$DH$2)):INDIRECT(ADDRESS(BZ$2,$DY$2)))</f>
        <v>54256.220725780178</v>
      </c>
      <c r="CA28" s="51">
        <f ca="1">SUMPRODUCT($CM28:$DD28,INDIRECT(ADDRESS(CA$2,$DH$2)):INDIRECT(ADDRESS(CA$2,$DY$2)))</f>
        <v>54363.767011208678</v>
      </c>
      <c r="CB28" s="51">
        <f ca="1">SUMPRODUCT($CM28:$DD28,INDIRECT(ADDRESS(CB$2,$DH$2)):INDIRECT(ADDRESS(CB$2,$DY$2)))</f>
        <v>54467.757111627521</v>
      </c>
      <c r="CC28" s="51">
        <f ca="1">SUMPRODUCT($CM28:$DD28,INDIRECT(ADDRESS(CC$2,$DH$2)):INDIRECT(ADDRESS(CC$2,$DY$2)))</f>
        <v>54554.612780154537</v>
      </c>
      <c r="CD28" s="51">
        <f ca="1">SUMPRODUCT($CM28:$DD28,INDIRECT(ADDRESS(CD$2,$DH$2)):INDIRECT(ADDRESS(CD$2,$DY$2)))</f>
        <v>54624.308226373294</v>
      </c>
      <c r="CF28" s="51">
        <f t="shared" ca="1" si="5"/>
        <v>572306.59435827553</v>
      </c>
      <c r="CG28" s="51">
        <f t="shared" ca="1" si="5"/>
        <v>586080.69149275078</v>
      </c>
      <c r="CH28" s="51">
        <f t="shared" ca="1" si="5"/>
        <v>600245.12050910562</v>
      </c>
      <c r="CI28" s="51">
        <f t="shared" ca="1" si="5"/>
        <v>614747.20922553167</v>
      </c>
      <c r="CJ28" s="51">
        <f t="shared" ca="1" si="5"/>
        <v>628902.58561160835</v>
      </c>
      <c r="CK28" s="51">
        <f t="shared" ca="1" si="5"/>
        <v>641689.5566435724</v>
      </c>
      <c r="CM28" s="1">
        <f>IFERROR(VLOOKUP($A28,Auxiliar_OPEX_CustosUnit!$A$4:$BT$129,COLUMN(Auxiliar_OPEX_CustosUnit!AK$2),0),0)</f>
        <v>0</v>
      </c>
      <c r="CN28" s="1">
        <f>IFERROR(VLOOKUP($A28,Auxiliar_OPEX_CustosUnit!$A$4:$BT$129,COLUMN(Auxiliar_OPEX_CustosUnit!AL$2),0),0)</f>
        <v>0</v>
      </c>
      <c r="CO28" s="1">
        <f>IFERROR(VLOOKUP($A28,Auxiliar_OPEX_CustosUnit!$A$4:$BT$129,COLUMN(Auxiliar_OPEX_CustosUnit!AM$2),0)*(1-DRE_Auxiliar!$A$111),0)</f>
        <v>26191.791226700483</v>
      </c>
      <c r="CP28" s="1">
        <f>IFERROR(VLOOKUP($A28,Auxiliar_OPEX_CustosUnit!$A$4:$BT$129,COLUMN(Auxiliar_OPEX_CustosUnit!AN$2),0),0)</f>
        <v>0</v>
      </c>
      <c r="CQ28" s="1">
        <f>IFERROR(VLOOKUP($A28,Auxiliar_OPEX_CustosUnit!$A$4:$BT$129,COLUMN(Auxiliar_OPEX_CustosUnit!AO$2),0),0)</f>
        <v>0</v>
      </c>
      <c r="CR28" s="1">
        <f>IFERROR(VLOOKUP($A28,Auxiliar_OPEX_CustosUnit!$A$4:$BT$129,COLUMN(Auxiliar_OPEX_CustosUnit!AP$2),0),0)</f>
        <v>0</v>
      </c>
      <c r="CS28" s="1">
        <f>IFERROR(VLOOKUP($A28,Auxiliar_OPEX_CustosUnit!$A$4:$BT$129,COLUMN(Auxiliar_OPEX_CustosUnit!AQ$2),0),0)</f>
        <v>0.80596280901935002</v>
      </c>
      <c r="CT28" s="1">
        <f>IFERROR(VLOOKUP($A28,Auxiliar_OPEX_CustosUnit!$A$4:$BT$129,COLUMN(Auxiliar_OPEX_CustosUnit!AR$2),0),0)</f>
        <v>0</v>
      </c>
      <c r="CU28" s="1">
        <f>IFERROR(VLOOKUP($A28,Auxiliar_OPEX_CustosUnit!$A$4:$BT$129,COLUMN(Auxiliar_OPEX_CustosUnit!AS$2),0),0)</f>
        <v>0</v>
      </c>
      <c r="CV28" s="1">
        <f>IFERROR(VLOOKUP($A28,Auxiliar_OPEX_CustosUnit!$A$4:$BT$129,COLUMN(Auxiliar_OPEX_CustosUnit!AT$2),0),0)</f>
        <v>0</v>
      </c>
      <c r="CW28" s="1">
        <f>IFERROR(VLOOKUP($A28,Auxiliar_OPEX_CustosUnit!$A$4:$BT$129,COLUMN(Auxiliar_OPEX_CustosUnit!AU$2),0),0)</f>
        <v>4.5484312954000001E-4</v>
      </c>
      <c r="CX28" s="1">
        <f>IFERROR(VLOOKUP($A28,Auxiliar_OPEX_CustosUnit!$A$4:$BT$129,COLUMN(Auxiliar_OPEX_CustosUnit!AV$2),0),0)</f>
        <v>0</v>
      </c>
      <c r="CY28" s="1">
        <f>IFERROR(VLOOKUP($A28,Auxiliar_OPEX_CustosUnit!$A$4:$BT$129,COLUMN(Auxiliar_OPEX_CustosUnit!AW$2),0),0)</f>
        <v>0</v>
      </c>
      <c r="CZ28" s="1">
        <f>IFERROR(VLOOKUP($A28,Auxiliar_OPEX_CustosUnit!$A$4:$BT$129,COLUMN(Auxiliar_OPEX_CustosUnit!AX$2),0),0)</f>
        <v>0</v>
      </c>
      <c r="DA28" s="1">
        <f>IFERROR(VLOOKUP($A28,Auxiliar_OPEX_CustosUnit!$A$4:$BT$129,COLUMN(Auxiliar_OPEX_CustosUnit!AY$2),0),0)</f>
        <v>0</v>
      </c>
      <c r="DB28" s="1">
        <f>IFERROR(VLOOKUP($A28,Auxiliar_OPEX_CustosUnit!$A$4:$BT$129,COLUMN(Auxiliar_OPEX_CustosUnit!AZ$2),0),0)</f>
        <v>0</v>
      </c>
      <c r="DC28" s="1">
        <f>IFERROR(VLOOKUP($A28,Auxiliar_OPEX_CustosUnit!$A$4:$BT$129,COLUMN(Auxiliar_OPEX_CustosUnit!BA$2),0),0)</f>
        <v>6.4191065156199998E-3</v>
      </c>
      <c r="DD28" s="1">
        <f>IFERROR(VLOOKUP($A28,Auxiliar_OPEX_CustosUnit!$A$4:$BT$129,COLUMN(Auxiliar_OPEX_CustosUnit!BB$2),0),0)</f>
        <v>0</v>
      </c>
      <c r="DG28" s="60">
        <v>43983</v>
      </c>
      <c r="DH28" s="1">
        <v>1</v>
      </c>
      <c r="DI28" s="1">
        <f>INDEX(Auxiliar_OPEX_Drivers!$B$2:$CH$18,MATCH(Auxiliar_OPEX_S!DI$3,Auxiliar_OPEX_Drivers!$B$2:$B$18,0),MATCH($DG28,Auxiliar_OPEX_Drivers!$B$2:$CH$2,0))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INDEX(Auxiliar_OPEX_Drivers!$B$2:$CH$18,MATCH(Auxiliar_OPEX_S!DK$3,Auxiliar_OPEX_Drivers!$B$2:$B$18,0),MATCH($DG28,Auxiliar_OPEX_Drivers!$B$2:$CH$2,0))</f>
        <v>14.403415720910379</v>
      </c>
      <c r="DL28" s="1">
        <f>INDEX(Auxiliar_OPEX_Drivers!$B$2:$CH$18,MATCH(Auxiliar_OPEX_S!DL$3,Auxiliar_OPEX_Drivers!$B$2:$B$18,0),MATCH($DG28,Auxiliar_OPEX_Drivers!$B$2:$CH$2,0))</f>
        <v>62.955560410032106</v>
      </c>
      <c r="DM28" s="1">
        <f>INDEX(Auxiliar_OPEX_Drivers!$B$2:$CH$18,MATCH(Auxiliar_OPEX_S!DM$3,Auxiliar_OPEX_Drivers!$B$2:$B$18,0),MATCH($DG28,Auxiliar_OPEX_Drivers!$B$2:$CH$2,0))</f>
        <v>13</v>
      </c>
      <c r="DN28" s="1">
        <f>INDEX(Auxiliar_OPEX_Drivers!$B$2:$CH$18,MATCH(Auxiliar_OPEX_S!DN$3,Auxiliar_OPEX_Drivers!$B$2:$B$18,0),MATCH($DG28,Auxiliar_OPEX_Drivers!$B$2:$CH$2,0))</f>
        <v>656.15530343146793</v>
      </c>
      <c r="DO28" s="1">
        <f>INDEX(Auxiliar_OPEX_Drivers!$B$2:$CH$18,MATCH(Auxiliar_OPEX_S!DO$3,Auxiliar_OPEX_Drivers!$B$2:$B$18,0),MATCH($DG28,Auxiliar_OPEX_Drivers!$B$2:$CH$2,0))</f>
        <v>12</v>
      </c>
      <c r="DP28" s="1">
        <f>INDEX(Auxiliar_OPEX_Drivers!$B$2:$CH$18,MATCH(Auxiliar_OPEX_S!DP$3,Auxiliar_OPEX_Drivers!$B$2:$B$18,0),MATCH($DG28,Auxiliar_OPEX_Drivers!$B$2:$CH$2,0))</f>
        <v>197.73070641005256</v>
      </c>
      <c r="DQ28" s="1">
        <f>INDEX(Auxiliar_OPEX_Drivers!$B$2:$CH$18,MATCH(Auxiliar_OPEX_S!DQ$3,Auxiliar_OPEX_Drivers!$B$2:$B$18,0),MATCH($DG28,Auxiliar_OPEX_Drivers!$B$2:$CH$2,0))</f>
        <v>37.100853930227593</v>
      </c>
      <c r="DR28" s="1">
        <f>INDEX(Auxiliar_OPEX_Drivers!$B$2:$CH$18,MATCH(Auxiliar_OPEX_S!DR$3,Auxiliar_OPEX_Drivers!$B$2:$B$18,0),MATCH($DG28,Auxiliar_OPEX_Drivers!$B$2:$CH$2,0))</f>
        <v>18692083.174331605</v>
      </c>
      <c r="DS28" s="1">
        <f>INDEX(Auxiliar_OPEX_Drivers!$B$2:$CH$18,MATCH(Auxiliar_OPEX_S!DS$3,Auxiliar_OPEX_Drivers!$B$2:$B$18,0),MATCH($DG28,Auxiliar_OPEX_Drivers!$B$2:$CH$2,0))</f>
        <v>72832.957084540496</v>
      </c>
      <c r="DT28" s="1">
        <f>INDEX(Auxiliar_OPEX_Drivers!$B$2:$CH$18,MATCH(Auxiliar_OPEX_S!DT$3,Auxiliar_OPEX_Drivers!$B$2:$B$18,0),MATCH($DG28,Auxiliar_OPEX_Drivers!$B$2:$CH$2,0))</f>
        <v>13229.442616871875</v>
      </c>
      <c r="DU28" s="1">
        <f>INDEX(Auxiliar_OPEX_Drivers!$B$2:$CH$18,MATCH(Auxiliar_OPEX_S!DU$3,Auxiliar_OPEX_Drivers!$B$2:$B$18,0),MATCH($DG28,Auxiliar_OPEX_Drivers!$B$2:$CH$2,0))</f>
        <v>4535.7506902054065</v>
      </c>
      <c r="DV28" s="1">
        <f>INDEX(Auxiliar_OPEX_Drivers!$B$2:$CH$18,MATCH(Auxiliar_OPEX_S!DV$3,Auxiliar_OPEX_Drivers!$B$2:$B$18,0),MATCH($DG28,Auxiliar_OPEX_Drivers!$B$2:$CH$2,0))</f>
        <v>2201884.6235944298</v>
      </c>
      <c r="DW28" s="1">
        <f>INDEX(Auxiliar_OPEX_Drivers!$B$2:$CH$18,MATCH(Auxiliar_OPEX_S!DW$3,Auxiliar_OPEX_Drivers!$B$2:$B$18,0),MATCH($DG28,Auxiliar_OPEX_Drivers!$B$2:$CH$2,0))</f>
        <v>13059.650116871873</v>
      </c>
      <c r="DX28" s="1">
        <f>INDEX(Auxiliar_OPEX_Drivers!$B$2:$CH$18,MATCH(Auxiliar_OPEX_S!DX$3,Auxiliar_OPEX_Drivers!$B$2:$B$18,0),MATCH($DG28,Auxiliar_OPEX_Drivers!$B$2:$CH$2,0))</f>
        <v>2223001.0671862559</v>
      </c>
      <c r="DY28" s="1">
        <f>INDEX(Auxiliar_OPEX_Drivers!$B$2:$CH$18,MATCH(Auxiliar_OPEX_S!DY$3,Auxiliar_OPEX_Drivers!$B$2:$B$18,0),MATCH($DG28,Auxiliar_OPEX_Drivers!$B$2:$CH$2,0))</f>
        <v>993.3458399026905</v>
      </c>
    </row>
    <row r="29" spans="1:129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1517.0586250194133</v>
      </c>
      <c r="E29" s="51">
        <f ca="1">SUMPRODUCT($CM29:$DD29,INDIRECT(ADDRESS(E$2,$DH$2)):INDIRECT(ADDRESS(E$2,$DY$2)))</f>
        <v>1517.0586250194133</v>
      </c>
      <c r="F29" s="51">
        <f ca="1">SUMPRODUCT($CM29:$DD29,INDIRECT(ADDRESS(F$2,$DH$2)):INDIRECT(ADDRESS(F$2,$DY$2)))</f>
        <v>1517.0586250194133</v>
      </c>
      <c r="G29" s="51">
        <f ca="1">SUMPRODUCT($CM29:$DD29,INDIRECT(ADDRESS(G$2,$DH$2)):INDIRECT(ADDRESS(G$2,$DY$2)))</f>
        <v>1517.0586250194133</v>
      </c>
      <c r="H29" s="51">
        <f ca="1">SUMPRODUCT($CM29:$DD29,INDIRECT(ADDRESS(H$2,$DH$2)):INDIRECT(ADDRESS(H$2,$DY$2)))</f>
        <v>1517.0586250194133</v>
      </c>
      <c r="I29" s="51">
        <f ca="1">SUMPRODUCT($CM29:$DD29,INDIRECT(ADDRESS(I$2,$DH$2)):INDIRECT(ADDRESS(I$2,$DY$2)))</f>
        <v>1517.0586250194133</v>
      </c>
      <c r="J29" s="51">
        <f ca="1">SUMPRODUCT($CM29:$DD29,INDIRECT(ADDRESS(J$2,$DH$2)):INDIRECT(ADDRESS(J$2,$DY$2)))</f>
        <v>1517.0586250194133</v>
      </c>
      <c r="K29" s="51">
        <f ca="1">SUMPRODUCT($CM29:$DD29,INDIRECT(ADDRESS(K$2,$DH$2)):INDIRECT(ADDRESS(K$2,$DY$2)))</f>
        <v>1578.7389204282445</v>
      </c>
      <c r="L29" s="51">
        <f ca="1">SUMPRODUCT($CM29:$DD29,INDIRECT(ADDRESS(L$2,$DH$2)):INDIRECT(ADDRESS(L$2,$DY$2)))</f>
        <v>1578.7389204282445</v>
      </c>
      <c r="M29" s="51">
        <f ca="1">SUMPRODUCT($CM29:$DD29,INDIRECT(ADDRESS(M$2,$DH$2)):INDIRECT(ADDRESS(M$2,$DY$2)))</f>
        <v>1578.7389204282445</v>
      </c>
      <c r="N29" s="51">
        <f ca="1">SUMPRODUCT($CM29:$DD29,INDIRECT(ADDRESS(N$2,$DH$2)):INDIRECT(ADDRESS(N$2,$DY$2)))</f>
        <v>1578.7389204282445</v>
      </c>
      <c r="O29" s="51">
        <f ca="1">SUMPRODUCT($CM29:$DD29,INDIRECT(ADDRESS(O$2,$DH$2)):INDIRECT(ADDRESS(O$2,$DY$2)))</f>
        <v>1578.7389204282445</v>
      </c>
      <c r="P29" s="51">
        <f ca="1">SUMPRODUCT($CM29:$DD29,INDIRECT(ADDRESS(P$2,$DH$2)):INDIRECT(ADDRESS(P$2,$DY$2)))</f>
        <v>1578.7389204282445</v>
      </c>
      <c r="Q29" s="51">
        <f ca="1">SUMPRODUCT($CM29:$DD29,INDIRECT(ADDRESS(Q$2,$DH$2)):INDIRECT(ADDRESS(Q$2,$DY$2)))</f>
        <v>1578.7389204282445</v>
      </c>
      <c r="R29" s="51">
        <f ca="1">SUMPRODUCT($CM29:$DD29,INDIRECT(ADDRESS(R$2,$DH$2)):INDIRECT(ADDRESS(R$2,$DY$2)))</f>
        <v>1578.7389204282445</v>
      </c>
      <c r="S29" s="51">
        <f ca="1">SUMPRODUCT($CM29:$DD29,INDIRECT(ADDRESS(S$2,$DH$2)):INDIRECT(ADDRESS(S$2,$DY$2)))</f>
        <v>1578.7389204282445</v>
      </c>
      <c r="T29" s="51">
        <f ca="1">SUMPRODUCT($CM29:$DD29,INDIRECT(ADDRESS(T$2,$DH$2)):INDIRECT(ADDRESS(T$2,$DY$2)))</f>
        <v>1578.7389204282445</v>
      </c>
      <c r="U29" s="51">
        <f ca="1">SUMPRODUCT($CM29:$DD29,INDIRECT(ADDRESS(U$2,$DH$2)):INDIRECT(ADDRESS(U$2,$DY$2)))</f>
        <v>1578.7389204282445</v>
      </c>
      <c r="V29" s="51">
        <f ca="1">SUMPRODUCT($CM29:$DD29,INDIRECT(ADDRESS(V$2,$DH$2)):INDIRECT(ADDRESS(V$2,$DY$2)))</f>
        <v>1578.7389204282445</v>
      </c>
      <c r="W29" s="51">
        <f ca="1">SUMPRODUCT($CM29:$DD29,INDIRECT(ADDRESS(W$2,$DH$2)):INDIRECT(ADDRESS(W$2,$DY$2)))</f>
        <v>1634.822793272685</v>
      </c>
      <c r="X29" s="51">
        <f ca="1">SUMPRODUCT($CM29:$DD29,INDIRECT(ADDRESS(X$2,$DH$2)):INDIRECT(ADDRESS(X$2,$DY$2)))</f>
        <v>1634.822793272685</v>
      </c>
      <c r="Y29" s="51">
        <f ca="1">SUMPRODUCT($CM29:$DD29,INDIRECT(ADDRESS(Y$2,$DH$2)):INDIRECT(ADDRESS(Y$2,$DY$2)))</f>
        <v>1634.822793272685</v>
      </c>
      <c r="Z29" s="51">
        <f ca="1">SUMPRODUCT($CM29:$DD29,INDIRECT(ADDRESS(Z$2,$DH$2)):INDIRECT(ADDRESS(Z$2,$DY$2)))</f>
        <v>1634.822793272685</v>
      </c>
      <c r="AA29" s="51">
        <f ca="1">SUMPRODUCT($CM29:$DD29,INDIRECT(ADDRESS(AA$2,$DH$2)):INDIRECT(ADDRESS(AA$2,$DY$2)))</f>
        <v>1634.822793272685</v>
      </c>
      <c r="AB29" s="51">
        <f ca="1">SUMPRODUCT($CM29:$DD29,INDIRECT(ADDRESS(AB$2,$DH$2)):INDIRECT(ADDRESS(AB$2,$DY$2)))</f>
        <v>1634.822793272685</v>
      </c>
      <c r="AC29" s="51">
        <f ca="1">SUMPRODUCT($CM29:$DD29,INDIRECT(ADDRESS(AC$2,$DH$2)):INDIRECT(ADDRESS(AC$2,$DY$2)))</f>
        <v>1634.822793272685</v>
      </c>
      <c r="AD29" s="51">
        <f ca="1">SUMPRODUCT($CM29:$DD29,INDIRECT(ADDRESS(AD$2,$DH$2)):INDIRECT(ADDRESS(AD$2,$DY$2)))</f>
        <v>1634.822793272685</v>
      </c>
      <c r="AE29" s="51">
        <f ca="1">SUMPRODUCT($CM29:$DD29,INDIRECT(ADDRESS(AE$2,$DH$2)):INDIRECT(ADDRESS(AE$2,$DY$2)))</f>
        <v>1634.822793272685</v>
      </c>
      <c r="AF29" s="51">
        <f ca="1">SUMPRODUCT($CM29:$DD29,INDIRECT(ADDRESS(AF$2,$DH$2)):INDIRECT(ADDRESS(AF$2,$DY$2)))</f>
        <v>1634.822793272685</v>
      </c>
      <c r="AG29" s="51">
        <f ca="1">SUMPRODUCT($CM29:$DD29,INDIRECT(ADDRESS(AG$2,$DH$2)):INDIRECT(ADDRESS(AG$2,$DY$2)))</f>
        <v>1634.822793272685</v>
      </c>
      <c r="AH29" s="51">
        <f ca="1">SUMPRODUCT($CM29:$DD29,INDIRECT(ADDRESS(AH$2,$DH$2)):INDIRECT(ADDRESS(AH$2,$DY$2)))</f>
        <v>1634.822793272685</v>
      </c>
      <c r="AI29" s="51">
        <f ca="1">SUMPRODUCT($CM29:$DD29,INDIRECT(ADDRESS(AI$2,$DH$2)):INDIRECT(ADDRESS(AI$2,$DY$2)))</f>
        <v>1694.7970041595227</v>
      </c>
      <c r="AJ29" s="51">
        <f ca="1">SUMPRODUCT($CM29:$DD29,INDIRECT(ADDRESS(AJ$2,$DH$2)):INDIRECT(ADDRESS(AJ$2,$DY$2)))</f>
        <v>1694.7970041595227</v>
      </c>
      <c r="AK29" s="51">
        <f ca="1">SUMPRODUCT($CM29:$DD29,INDIRECT(ADDRESS(AK$2,$DH$2)):INDIRECT(ADDRESS(AK$2,$DY$2)))</f>
        <v>1694.7970041595227</v>
      </c>
      <c r="AL29" s="51">
        <f ca="1">SUMPRODUCT($CM29:$DD29,INDIRECT(ADDRESS(AL$2,$DH$2)):INDIRECT(ADDRESS(AL$2,$DY$2)))</f>
        <v>1694.7970041595227</v>
      </c>
      <c r="AM29" s="51">
        <f ca="1">SUMPRODUCT($CM29:$DD29,INDIRECT(ADDRESS(AM$2,$DH$2)):INDIRECT(ADDRESS(AM$2,$DY$2)))</f>
        <v>1694.7970041595227</v>
      </c>
      <c r="AN29" s="51">
        <f ca="1">SUMPRODUCT($CM29:$DD29,INDIRECT(ADDRESS(AN$2,$DH$2)):INDIRECT(ADDRESS(AN$2,$DY$2)))</f>
        <v>1694.7970041595227</v>
      </c>
      <c r="AO29" s="51">
        <f ca="1">SUMPRODUCT($CM29:$DD29,INDIRECT(ADDRESS(AO$2,$DH$2)):INDIRECT(ADDRESS(AO$2,$DY$2)))</f>
        <v>1694.7970041595227</v>
      </c>
      <c r="AP29" s="51">
        <f ca="1">SUMPRODUCT($CM29:$DD29,INDIRECT(ADDRESS(AP$2,$DH$2)):INDIRECT(ADDRESS(AP$2,$DY$2)))</f>
        <v>1694.7970041595227</v>
      </c>
      <c r="AQ29" s="51">
        <f ca="1">SUMPRODUCT($CM29:$DD29,INDIRECT(ADDRESS(AQ$2,$DH$2)):INDIRECT(ADDRESS(AQ$2,$DY$2)))</f>
        <v>1694.7970041595227</v>
      </c>
      <c r="AR29" s="51">
        <f ca="1">SUMPRODUCT($CM29:$DD29,INDIRECT(ADDRESS(AR$2,$DH$2)):INDIRECT(ADDRESS(AR$2,$DY$2)))</f>
        <v>1694.7970041595227</v>
      </c>
      <c r="AS29" s="51">
        <f ca="1">SUMPRODUCT($CM29:$DD29,INDIRECT(ADDRESS(AS$2,$DH$2)):INDIRECT(ADDRESS(AS$2,$DY$2)))</f>
        <v>1694.7970041595227</v>
      </c>
      <c r="AT29" s="51">
        <f ca="1">SUMPRODUCT($CM29:$DD29,INDIRECT(ADDRESS(AT$2,$DH$2)):INDIRECT(ADDRESS(AT$2,$DY$2)))</f>
        <v>1694.7970041595227</v>
      </c>
      <c r="AU29" s="51">
        <f ca="1">SUMPRODUCT($CM29:$DD29,INDIRECT(ADDRESS(AU$2,$DH$2)):INDIRECT(ADDRESS(AU$2,$DY$2)))</f>
        <v>1747.2536358819561</v>
      </c>
      <c r="AV29" s="51">
        <f ca="1">SUMPRODUCT($CM29:$DD29,INDIRECT(ADDRESS(AV$2,$DH$2)):INDIRECT(ADDRESS(AV$2,$DY$2)))</f>
        <v>1747.2536358819561</v>
      </c>
      <c r="AW29" s="51">
        <f ca="1">SUMPRODUCT($CM29:$DD29,INDIRECT(ADDRESS(AW$2,$DH$2)):INDIRECT(ADDRESS(AW$2,$DY$2)))</f>
        <v>1747.2536358819561</v>
      </c>
      <c r="AX29" s="51">
        <f ca="1">SUMPRODUCT($CM29:$DD29,INDIRECT(ADDRESS(AX$2,$DH$2)):INDIRECT(ADDRESS(AX$2,$DY$2)))</f>
        <v>1747.2536358819561</v>
      </c>
      <c r="AY29" s="51">
        <f ca="1">SUMPRODUCT($CM29:$DD29,INDIRECT(ADDRESS(AY$2,$DH$2)):INDIRECT(ADDRESS(AY$2,$DY$2)))</f>
        <v>1747.2536358819561</v>
      </c>
      <c r="AZ29" s="51">
        <f ca="1">SUMPRODUCT($CM29:$DD29,INDIRECT(ADDRESS(AZ$2,$DH$2)):INDIRECT(ADDRESS(AZ$2,$DY$2)))</f>
        <v>1747.2536358819561</v>
      </c>
      <c r="BA29" s="51">
        <f ca="1">SUMPRODUCT($CM29:$DD29,INDIRECT(ADDRESS(BA$2,$DH$2)):INDIRECT(ADDRESS(BA$2,$DY$2)))</f>
        <v>1747.2536358819561</v>
      </c>
      <c r="BB29" s="51">
        <f ca="1">SUMPRODUCT($CM29:$DD29,INDIRECT(ADDRESS(BB$2,$DH$2)):INDIRECT(ADDRESS(BB$2,$DY$2)))</f>
        <v>1747.2536358819561</v>
      </c>
      <c r="BC29" s="51">
        <f ca="1">SUMPRODUCT($CM29:$DD29,INDIRECT(ADDRESS(BC$2,$DH$2)):INDIRECT(ADDRESS(BC$2,$DY$2)))</f>
        <v>1747.2536358819561</v>
      </c>
      <c r="BD29" s="51">
        <f ca="1">SUMPRODUCT($CM29:$DD29,INDIRECT(ADDRESS(BD$2,$DH$2)):INDIRECT(ADDRESS(BD$2,$DY$2)))</f>
        <v>1747.2536358819561</v>
      </c>
      <c r="BE29" s="51">
        <f ca="1">SUMPRODUCT($CM29:$DD29,INDIRECT(ADDRESS(BE$2,$DH$2)):INDIRECT(ADDRESS(BE$2,$DY$2)))</f>
        <v>1747.2536358819561</v>
      </c>
      <c r="BF29" s="51">
        <f ca="1">SUMPRODUCT($CM29:$DD29,INDIRECT(ADDRESS(BF$2,$DH$2)):INDIRECT(ADDRESS(BF$2,$DY$2)))</f>
        <v>1747.2536358819561</v>
      </c>
      <c r="BG29" s="51">
        <f ca="1">SUMPRODUCT($CM29:$DD29,INDIRECT(ADDRESS(BG$2,$DH$2)):INDIRECT(ADDRESS(BG$2,$DY$2)))</f>
        <v>1798.8129661151688</v>
      </c>
      <c r="BH29" s="51">
        <f ca="1">SUMPRODUCT($CM29:$DD29,INDIRECT(ADDRESS(BH$2,$DH$2)):INDIRECT(ADDRESS(BH$2,$DY$2)))</f>
        <v>1798.8129661151688</v>
      </c>
      <c r="BI29" s="51">
        <f ca="1">SUMPRODUCT($CM29:$DD29,INDIRECT(ADDRESS(BI$2,$DH$2)):INDIRECT(ADDRESS(BI$2,$DY$2)))</f>
        <v>1798.8129661151688</v>
      </c>
      <c r="BJ29" s="51">
        <f ca="1">SUMPRODUCT($CM29:$DD29,INDIRECT(ADDRESS(BJ$2,$DH$2)):INDIRECT(ADDRESS(BJ$2,$DY$2)))</f>
        <v>1798.8129661151688</v>
      </c>
      <c r="BK29" s="51">
        <f ca="1">SUMPRODUCT($CM29:$DD29,INDIRECT(ADDRESS(BK$2,$DH$2)):INDIRECT(ADDRESS(BK$2,$DY$2)))</f>
        <v>1798.8129661151688</v>
      </c>
      <c r="BL29" s="51">
        <f ca="1">SUMPRODUCT($CM29:$DD29,INDIRECT(ADDRESS(BL$2,$DH$2)):INDIRECT(ADDRESS(BL$2,$DY$2)))</f>
        <v>1798.8129661151688</v>
      </c>
      <c r="BM29" s="51">
        <f ca="1">SUMPRODUCT($CM29:$DD29,INDIRECT(ADDRESS(BM$2,$DH$2)):INDIRECT(ADDRESS(BM$2,$DY$2)))</f>
        <v>1798.8129661151688</v>
      </c>
      <c r="BN29" s="51">
        <f ca="1">SUMPRODUCT($CM29:$DD29,INDIRECT(ADDRESS(BN$2,$DH$2)):INDIRECT(ADDRESS(BN$2,$DY$2)))</f>
        <v>1798.8129661151688</v>
      </c>
      <c r="BO29" s="51">
        <f ca="1">SUMPRODUCT($CM29:$DD29,INDIRECT(ADDRESS(BO$2,$DH$2)):INDIRECT(ADDRESS(BO$2,$DY$2)))</f>
        <v>1798.8129661151688</v>
      </c>
      <c r="BP29" s="51">
        <f ca="1">SUMPRODUCT($CM29:$DD29,INDIRECT(ADDRESS(BP$2,$DH$2)):INDIRECT(ADDRESS(BP$2,$DY$2)))</f>
        <v>1798.8129661151688</v>
      </c>
      <c r="BQ29" s="51">
        <f ca="1">SUMPRODUCT($CM29:$DD29,INDIRECT(ADDRESS(BQ$2,$DH$2)):INDIRECT(ADDRESS(BQ$2,$DY$2)))</f>
        <v>1798.8129661151688</v>
      </c>
      <c r="BR29" s="51">
        <f ca="1">SUMPRODUCT($CM29:$DD29,INDIRECT(ADDRESS(BR$2,$DH$2)):INDIRECT(ADDRESS(BR$2,$DY$2)))</f>
        <v>1798.8129661151688</v>
      </c>
      <c r="BS29" s="51">
        <f ca="1">SUMPRODUCT($CM29:$DD29,INDIRECT(ADDRESS(BS$2,$DH$2)):INDIRECT(ADDRESS(BS$2,$DY$2)))</f>
        <v>1853.2296742543676</v>
      </c>
      <c r="BT29" s="51">
        <f ca="1">SUMPRODUCT($CM29:$DD29,INDIRECT(ADDRESS(BT$2,$DH$2)):INDIRECT(ADDRESS(BT$2,$DY$2)))</f>
        <v>1853.2296742543676</v>
      </c>
      <c r="BU29" s="51">
        <f ca="1">SUMPRODUCT($CM29:$DD29,INDIRECT(ADDRESS(BU$2,$DH$2)):INDIRECT(ADDRESS(BU$2,$DY$2)))</f>
        <v>1853.2296742543676</v>
      </c>
      <c r="BV29" s="51">
        <f ca="1">SUMPRODUCT($CM29:$DD29,INDIRECT(ADDRESS(BV$2,$DH$2)):INDIRECT(ADDRESS(BV$2,$DY$2)))</f>
        <v>1853.2296742543676</v>
      </c>
      <c r="BW29" s="51">
        <f ca="1">SUMPRODUCT($CM29:$DD29,INDIRECT(ADDRESS(BW$2,$DH$2)):INDIRECT(ADDRESS(BW$2,$DY$2)))</f>
        <v>1853.2296742543676</v>
      </c>
      <c r="BX29" s="51">
        <f ca="1">SUMPRODUCT($CM29:$DD29,INDIRECT(ADDRESS(BX$2,$DH$2)):INDIRECT(ADDRESS(BX$2,$DY$2)))</f>
        <v>1853.2296742543676</v>
      </c>
      <c r="BY29" s="51">
        <f ca="1">SUMPRODUCT($CM29:$DD29,INDIRECT(ADDRESS(BY$2,$DH$2)):INDIRECT(ADDRESS(BY$2,$DY$2)))</f>
        <v>1853.2296742543676</v>
      </c>
      <c r="BZ29" s="51">
        <f ca="1">SUMPRODUCT($CM29:$DD29,INDIRECT(ADDRESS(BZ$2,$DH$2)):INDIRECT(ADDRESS(BZ$2,$DY$2)))</f>
        <v>1853.2296742543676</v>
      </c>
      <c r="CA29" s="51">
        <f ca="1">SUMPRODUCT($CM29:$DD29,INDIRECT(ADDRESS(CA$2,$DH$2)):INDIRECT(ADDRESS(CA$2,$DY$2)))</f>
        <v>1853.2296742543676</v>
      </c>
      <c r="CB29" s="51">
        <f ca="1">SUMPRODUCT($CM29:$DD29,INDIRECT(ADDRESS(CB$2,$DH$2)):INDIRECT(ADDRESS(CB$2,$DY$2)))</f>
        <v>1853.2296742543676</v>
      </c>
      <c r="CC29" s="51">
        <f ca="1">SUMPRODUCT($CM29:$DD29,INDIRECT(ADDRESS(CC$2,$DH$2)):INDIRECT(ADDRESS(CC$2,$DY$2)))</f>
        <v>1853.2296742543676</v>
      </c>
      <c r="CD29" s="51">
        <f ca="1">SUMPRODUCT($CM29:$DD29,INDIRECT(ADDRESS(CD$2,$DH$2)):INDIRECT(ADDRESS(CD$2,$DY$2)))</f>
        <v>1853.2296742543676</v>
      </c>
      <c r="CF29" s="51">
        <f t="shared" ca="1" si="5"/>
        <v>18513.104977277115</v>
      </c>
      <c r="CG29" s="51">
        <f t="shared" ca="1" si="5"/>
        <v>19225.286409361132</v>
      </c>
      <c r="CH29" s="51">
        <f t="shared" ca="1" si="5"/>
        <v>19917.744573706404</v>
      </c>
      <c r="CI29" s="51">
        <f t="shared" ca="1" si="5"/>
        <v>20599.847208526437</v>
      </c>
      <c r="CJ29" s="51">
        <f t="shared" ca="1" si="5"/>
        <v>21224.840281749537</v>
      </c>
      <c r="CK29" s="51">
        <f t="shared" ca="1" si="5"/>
        <v>21857.839134078022</v>
      </c>
      <c r="CM29" s="1">
        <f>IFERROR(VLOOKUP($A29,Auxiliar_OPEX_CustosUnit!$A$4:$BT$129,COLUMN(Auxiliar_OPEX_CustosUnit!AK$2),0),0)</f>
        <v>0</v>
      </c>
      <c r="CN29" s="1">
        <f>IFERROR(VLOOKUP($A29,Auxiliar_OPEX_CustosUnit!$A$4:$BT$129,COLUMN(Auxiliar_OPEX_CustosUnit!AL$2),0),0)</f>
        <v>0</v>
      </c>
      <c r="CO29" s="1">
        <f>IFERROR(VLOOKUP($A29,Auxiliar_OPEX_CustosUnit!$A$4:$BT$129,COLUMN(Auxiliar_OPEX_CustosUnit!AM$2),0)*(1-DRE_Auxiliar!$A$111),0)</f>
        <v>233.84086141563409</v>
      </c>
      <c r="CP29" s="1">
        <f>IFERROR(VLOOKUP($A29,Auxiliar_OPEX_CustosUnit!$A$4:$BT$129,COLUMN(Auxiliar_OPEX_CustosUnit!AN$2),0),0)</f>
        <v>0</v>
      </c>
      <c r="CQ29" s="1">
        <f>IFERROR(VLOOKUP($A29,Auxiliar_OPEX_CustosUnit!$A$4:$BT$129,COLUMN(Auxiliar_OPEX_CustosUnit!AO$2),0),0)</f>
        <v>0</v>
      </c>
      <c r="CR29" s="1">
        <f>IFERROR(VLOOKUP($A29,Auxiliar_OPEX_CustosUnit!$A$4:$BT$129,COLUMN(Auxiliar_OPEX_CustosUnit!AP$2),0),0)</f>
        <v>0</v>
      </c>
      <c r="CS29" s="1">
        <f>IFERROR(VLOOKUP($A29,Auxiliar_OPEX_CustosUnit!$A$4:$BT$129,COLUMN(Auxiliar_OPEX_CustosUnit!AQ$2),0),0)</f>
        <v>2.13513770982326</v>
      </c>
      <c r="CT29" s="1">
        <f>IFERROR(VLOOKUP($A29,Auxiliar_OPEX_CustosUnit!$A$4:$BT$129,COLUMN(Auxiliar_OPEX_CustosUnit!AR$2),0),0)</f>
        <v>0</v>
      </c>
      <c r="CU29" s="1">
        <f>IFERROR(VLOOKUP($A29,Auxiliar_OPEX_CustosUnit!$A$4:$BT$129,COLUMN(Auxiliar_OPEX_CustosUnit!AS$2),0),0)</f>
        <v>0</v>
      </c>
      <c r="CV29" s="1">
        <f>IFERROR(VLOOKUP($A29,Auxiliar_OPEX_CustosUnit!$A$4:$BT$129,COLUMN(Auxiliar_OPEX_CustosUnit!AT$2),0),0)</f>
        <v>0</v>
      </c>
      <c r="CW29" s="1">
        <f>IFERROR(VLOOKUP($A29,Auxiliar_OPEX_CustosUnit!$A$4:$BT$129,COLUMN(Auxiliar_OPEX_CustosUnit!AU$2),0),0)</f>
        <v>0</v>
      </c>
      <c r="CX29" s="1">
        <f>IFERROR(VLOOKUP($A29,Auxiliar_OPEX_CustosUnit!$A$4:$BT$129,COLUMN(Auxiliar_OPEX_CustosUnit!AV$2),0),0)</f>
        <v>0</v>
      </c>
      <c r="CY29" s="1">
        <f>IFERROR(VLOOKUP($A29,Auxiliar_OPEX_CustosUnit!$A$4:$BT$129,COLUMN(Auxiliar_OPEX_CustosUnit!AW$2),0),0)</f>
        <v>0</v>
      </c>
      <c r="CZ29" s="1">
        <f>IFERROR(VLOOKUP($A29,Auxiliar_OPEX_CustosUnit!$A$4:$BT$129,COLUMN(Auxiliar_OPEX_CustosUnit!AX$2),0),0)</f>
        <v>0</v>
      </c>
      <c r="DA29" s="1">
        <f>IFERROR(VLOOKUP($A29,Auxiliar_OPEX_CustosUnit!$A$4:$BT$129,COLUMN(Auxiliar_OPEX_CustosUnit!AY$2),0),0)</f>
        <v>0</v>
      </c>
      <c r="DB29" s="1">
        <f>IFERROR(VLOOKUP($A29,Auxiliar_OPEX_CustosUnit!$A$4:$BT$129,COLUMN(Auxiliar_OPEX_CustosUnit!AZ$2),0),0)</f>
        <v>0</v>
      </c>
      <c r="DC29" s="1">
        <f>IFERROR(VLOOKUP($A29,Auxiliar_OPEX_CustosUnit!$A$4:$BT$129,COLUMN(Auxiliar_OPEX_CustosUnit!BA$2),0),0)</f>
        <v>0</v>
      </c>
      <c r="DD29" s="1">
        <f>IFERROR(VLOOKUP($A29,Auxiliar_OPEX_CustosUnit!$A$4:$BT$129,COLUMN(Auxiliar_OPEX_CustosUnit!BB$2),0),0)</f>
        <v>0</v>
      </c>
      <c r="DG29" s="60">
        <v>44013</v>
      </c>
      <c r="DH29" s="1">
        <v>1</v>
      </c>
      <c r="DI29" s="1">
        <f>INDEX(Auxiliar_OPEX_Drivers!$B$2:$CH$18,MATCH(Auxiliar_OPEX_S!DI$3,Auxiliar_OPEX_Drivers!$B$2:$B$18,0),MATCH($DG29,Auxiliar_OPEX_Drivers!$B$2:$CH$2,0))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INDEX(Auxiliar_OPEX_Drivers!$B$2:$CH$18,MATCH(Auxiliar_OPEX_S!DK$3,Auxiliar_OPEX_Drivers!$B$2:$B$18,0),MATCH($DG29,Auxiliar_OPEX_Drivers!$B$2:$CH$2,0))</f>
        <v>14.403415720910379</v>
      </c>
      <c r="DL29" s="1">
        <f>INDEX(Auxiliar_OPEX_Drivers!$B$2:$CH$18,MATCH(Auxiliar_OPEX_S!DL$3,Auxiliar_OPEX_Drivers!$B$2:$B$18,0),MATCH($DG29,Auxiliar_OPEX_Drivers!$B$2:$CH$2,0))</f>
        <v>62.955560410032106</v>
      </c>
      <c r="DM29" s="1">
        <f>INDEX(Auxiliar_OPEX_Drivers!$B$2:$CH$18,MATCH(Auxiliar_OPEX_S!DM$3,Auxiliar_OPEX_Drivers!$B$2:$B$18,0),MATCH($DG29,Auxiliar_OPEX_Drivers!$B$2:$CH$2,0))</f>
        <v>13</v>
      </c>
      <c r="DN29" s="1">
        <f>INDEX(Auxiliar_OPEX_Drivers!$B$2:$CH$18,MATCH(Auxiliar_OPEX_S!DN$3,Auxiliar_OPEX_Drivers!$B$2:$B$18,0),MATCH($DG29,Auxiliar_OPEX_Drivers!$B$2:$CH$2,0))</f>
        <v>656.15530343146793</v>
      </c>
      <c r="DO29" s="1">
        <f>INDEX(Auxiliar_OPEX_Drivers!$B$2:$CH$18,MATCH(Auxiliar_OPEX_S!DO$3,Auxiliar_OPEX_Drivers!$B$2:$B$18,0),MATCH($DG29,Auxiliar_OPEX_Drivers!$B$2:$CH$2,0))</f>
        <v>12</v>
      </c>
      <c r="DP29" s="1">
        <f>INDEX(Auxiliar_OPEX_Drivers!$B$2:$CH$18,MATCH(Auxiliar_OPEX_S!DP$3,Auxiliar_OPEX_Drivers!$B$2:$B$18,0),MATCH($DG29,Auxiliar_OPEX_Drivers!$B$2:$CH$2,0))</f>
        <v>197.73070641005256</v>
      </c>
      <c r="DQ29" s="1">
        <f>INDEX(Auxiliar_OPEX_Drivers!$B$2:$CH$18,MATCH(Auxiliar_OPEX_S!DQ$3,Auxiliar_OPEX_Drivers!$B$2:$B$18,0),MATCH($DG29,Auxiliar_OPEX_Drivers!$B$2:$CH$2,0))</f>
        <v>37.100853930227593</v>
      </c>
      <c r="DR29" s="1">
        <f>INDEX(Auxiliar_OPEX_Drivers!$B$2:$CH$18,MATCH(Auxiliar_OPEX_S!DR$3,Auxiliar_OPEX_Drivers!$B$2:$B$18,0),MATCH($DG29,Auxiliar_OPEX_Drivers!$B$2:$CH$2,0))</f>
        <v>18768733.446960922</v>
      </c>
      <c r="DS29" s="1">
        <f>INDEX(Auxiliar_OPEX_Drivers!$B$2:$CH$18,MATCH(Auxiliar_OPEX_S!DS$3,Auxiliar_OPEX_Drivers!$B$2:$B$18,0),MATCH($DG29,Auxiliar_OPEX_Drivers!$B$2:$CH$2,0))</f>
        <v>76650.272629318002</v>
      </c>
      <c r="DT29" s="1">
        <f>INDEX(Auxiliar_OPEX_Drivers!$B$2:$CH$18,MATCH(Auxiliar_OPEX_S!DT$3,Auxiliar_OPEX_Drivers!$B$2:$B$18,0),MATCH($DG29,Auxiliar_OPEX_Drivers!$B$2:$CH$2,0))</f>
        <v>13356.463316872365</v>
      </c>
      <c r="DU29" s="1">
        <f>INDEX(Auxiliar_OPEX_Drivers!$B$2:$CH$18,MATCH(Auxiliar_OPEX_S!DU$3,Auxiliar_OPEX_Drivers!$B$2:$B$18,0),MATCH($DG29,Auxiliar_OPEX_Drivers!$B$2:$CH$2,0))</f>
        <v>4535.7506902055766</v>
      </c>
      <c r="DV29" s="1">
        <f>INDEX(Auxiliar_OPEX_Drivers!$B$2:$CH$18,MATCH(Auxiliar_OPEX_S!DV$3,Auxiliar_OPEX_Drivers!$B$2:$B$18,0),MATCH($DG29,Auxiliar_OPEX_Drivers!$B$2:$CH$2,0))</f>
        <v>2213655.109411302</v>
      </c>
      <c r="DW29" s="1">
        <f>INDEX(Auxiliar_OPEX_Drivers!$B$2:$CH$18,MATCH(Auxiliar_OPEX_S!DW$3,Auxiliar_OPEX_Drivers!$B$2:$B$18,0),MATCH($DG29,Auxiliar_OPEX_Drivers!$B$2:$CH$2,0))</f>
        <v>13166.485816872364</v>
      </c>
      <c r="DX29" s="1">
        <f>INDEX(Auxiliar_OPEX_Drivers!$B$2:$CH$18,MATCH(Auxiliar_OPEX_S!DX$3,Auxiliar_OPEX_Drivers!$B$2:$B$18,0),MATCH($DG29,Auxiliar_OPEX_Drivers!$B$2:$CH$2,0))</f>
        <v>2234929.5305031287</v>
      </c>
      <c r="DY29" s="1">
        <f>INDEX(Auxiliar_OPEX_Drivers!$B$2:$CH$18,MATCH(Auxiliar_OPEX_S!DY$3,Auxiliar_OPEX_Drivers!$B$2:$B$18,0),MATCH($DG29,Auxiliar_OPEX_Drivers!$B$2:$CH$2,0))</f>
        <v>993.3458399026905</v>
      </c>
    </row>
    <row r="30" spans="1:129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323251.92203520203</v>
      </c>
      <c r="E30" s="51">
        <f ca="1">SUMPRODUCT($CM30:$DD30,INDIRECT(ADDRESS(E$2,$DH$2)):INDIRECT(ADDRESS(E$2,$DY$2)))</f>
        <v>324941.3519076634</v>
      </c>
      <c r="F30" s="51">
        <f ca="1">SUMPRODUCT($CM30:$DD30,INDIRECT(ADDRESS(F$2,$DH$2)):INDIRECT(ADDRESS(F$2,$DY$2)))</f>
        <v>326665.84679885785</v>
      </c>
      <c r="G30" s="51">
        <f ca="1">SUMPRODUCT($CM30:$DD30,INDIRECT(ADDRESS(G$2,$DH$2)):INDIRECT(ADDRESS(G$2,$DY$2)))</f>
        <v>328266.19621355168</v>
      </c>
      <c r="H30" s="51">
        <f ca="1">SUMPRODUCT($CM30:$DD30,INDIRECT(ADDRESS(H$2,$DH$2)):INDIRECT(ADDRESS(H$2,$DY$2)))</f>
        <v>329997.53713841364</v>
      </c>
      <c r="I30" s="51">
        <f ca="1">SUMPRODUCT($CM30:$DD30,INDIRECT(ADDRESS(I$2,$DH$2)):INDIRECT(ADDRESS(I$2,$DY$2)))</f>
        <v>331791.19737103378</v>
      </c>
      <c r="J30" s="51">
        <f ca="1">SUMPRODUCT($CM30:$DD30,INDIRECT(ADDRESS(J$2,$DH$2)):INDIRECT(ADDRESS(J$2,$DY$2)))</f>
        <v>333461.33374235762</v>
      </c>
      <c r="K30" s="51">
        <f ca="1">SUMPRODUCT($CM30:$DD30,INDIRECT(ADDRESS(K$2,$DH$2)):INDIRECT(ADDRESS(K$2,$DY$2)))</f>
        <v>335536.3229341369</v>
      </c>
      <c r="L30" s="51">
        <f ca="1">SUMPRODUCT($CM30:$DD30,INDIRECT(ADDRESS(L$2,$DH$2)):INDIRECT(ADDRESS(L$2,$DY$2)))</f>
        <v>337412.51911828044</v>
      </c>
      <c r="M30" s="51">
        <f ca="1">SUMPRODUCT($CM30:$DD30,INDIRECT(ADDRESS(M$2,$DH$2)):INDIRECT(ADDRESS(M$2,$DY$2)))</f>
        <v>339046.89428757527</v>
      </c>
      <c r="N30" s="51">
        <f ca="1">SUMPRODUCT($CM30:$DD30,INDIRECT(ADDRESS(N$2,$DH$2)):INDIRECT(ADDRESS(N$2,$DY$2)))</f>
        <v>340824.05812883156</v>
      </c>
      <c r="O30" s="51">
        <f ca="1">SUMPRODUCT($CM30:$DD30,INDIRECT(ADDRESS(O$2,$DH$2)):INDIRECT(ADDRESS(O$2,$DY$2)))</f>
        <v>342768.23970097763</v>
      </c>
      <c r="P30" s="51">
        <f ca="1">SUMPRODUCT($CM30:$DD30,INDIRECT(ADDRESS(P$2,$DH$2)):INDIRECT(ADDRESS(P$2,$DY$2)))</f>
        <v>344462.27522138378</v>
      </c>
      <c r="Q30" s="51">
        <f ca="1">SUMPRODUCT($CM30:$DD30,INDIRECT(ADDRESS(Q$2,$DH$2)):INDIRECT(ADDRESS(Q$2,$DY$2)))</f>
        <v>346051.22019322141</v>
      </c>
      <c r="R30" s="51">
        <f ca="1">SUMPRODUCT($CM30:$DD30,INDIRECT(ADDRESS(R$2,$DH$2)):INDIRECT(ADDRESS(R$2,$DY$2)))</f>
        <v>347707.53734493424</v>
      </c>
      <c r="S30" s="51">
        <f ca="1">SUMPRODUCT($CM30:$DD30,INDIRECT(ADDRESS(S$2,$DH$2)):INDIRECT(ADDRESS(S$2,$DY$2)))</f>
        <v>349546.79624980548</v>
      </c>
      <c r="T30" s="51">
        <f ca="1">SUMPRODUCT($CM30:$DD30,INDIRECT(ADDRESS(T$2,$DH$2)):INDIRECT(ADDRESS(T$2,$DY$2)))</f>
        <v>351335.07557536376</v>
      </c>
      <c r="U30" s="51">
        <f ca="1">SUMPRODUCT($CM30:$DD30,INDIRECT(ADDRESS(U$2,$DH$2)):INDIRECT(ADDRESS(U$2,$DY$2)))</f>
        <v>352969.70653632202</v>
      </c>
      <c r="V30" s="51">
        <f ca="1">SUMPRODUCT($CM30:$DD30,INDIRECT(ADDRESS(V$2,$DH$2)):INDIRECT(ADDRESS(V$2,$DY$2)))</f>
        <v>354460.63944143534</v>
      </c>
      <c r="W30" s="51">
        <f ca="1">SUMPRODUCT($CM30:$DD30,INDIRECT(ADDRESS(W$2,$DH$2)):INDIRECT(ADDRESS(W$2,$DY$2)))</f>
        <v>356259.73576047196</v>
      </c>
      <c r="X30" s="51">
        <f ca="1">SUMPRODUCT($CM30:$DD30,INDIRECT(ADDRESS(X$2,$DH$2)):INDIRECT(ADDRESS(X$2,$DY$2)))</f>
        <v>357951.43941335962</v>
      </c>
      <c r="Y30" s="51">
        <f ca="1">SUMPRODUCT($CM30:$DD30,INDIRECT(ADDRESS(Y$2,$DH$2)):INDIRECT(ADDRESS(Y$2,$DY$2)))</f>
        <v>359718.53401767032</v>
      </c>
      <c r="Z30" s="51">
        <f ca="1">SUMPRODUCT($CM30:$DD30,INDIRECT(ADDRESS(Z$2,$DH$2)):INDIRECT(ADDRESS(Z$2,$DY$2)))</f>
        <v>361618.09226533334</v>
      </c>
      <c r="AA30" s="51">
        <f ca="1">SUMPRODUCT($CM30:$DD30,INDIRECT(ADDRESS(AA$2,$DH$2)):INDIRECT(ADDRESS(AA$2,$DY$2)))</f>
        <v>363458.48696676758</v>
      </c>
      <c r="AB30" s="51">
        <f ca="1">SUMPRODUCT($CM30:$DD30,INDIRECT(ADDRESS(AB$2,$DH$2)):INDIRECT(ADDRESS(AB$2,$DY$2)))</f>
        <v>364836.73251698847</v>
      </c>
      <c r="AC30" s="51">
        <f ca="1">SUMPRODUCT($CM30:$DD30,INDIRECT(ADDRESS(AC$2,$DH$2)):INDIRECT(ADDRESS(AC$2,$DY$2)))</f>
        <v>366287.21457076469</v>
      </c>
      <c r="AD30" s="51">
        <f ca="1">SUMPRODUCT($CM30:$DD30,INDIRECT(ADDRESS(AD$2,$DH$2)):INDIRECT(ADDRESS(AD$2,$DY$2)))</f>
        <v>367550.40423393314</v>
      </c>
      <c r="AE30" s="51">
        <f ca="1">SUMPRODUCT($CM30:$DD30,INDIRECT(ADDRESS(AE$2,$DH$2)):INDIRECT(ADDRESS(AE$2,$DY$2)))</f>
        <v>368700.97584929952</v>
      </c>
      <c r="AF30" s="51">
        <f ca="1">SUMPRODUCT($CM30:$DD30,INDIRECT(ADDRESS(AF$2,$DH$2)):INDIRECT(ADDRESS(AF$2,$DY$2)))</f>
        <v>369939.67291624838</v>
      </c>
      <c r="AG30" s="51">
        <f ca="1">SUMPRODUCT($CM30:$DD30,INDIRECT(ADDRESS(AG$2,$DH$2)):INDIRECT(ADDRESS(AG$2,$DY$2)))</f>
        <v>371337.10758348322</v>
      </c>
      <c r="AH30" s="51">
        <f ca="1">SUMPRODUCT($CM30:$DD30,INDIRECT(ADDRESS(AH$2,$DH$2)):INDIRECT(ADDRESS(AH$2,$DY$2)))</f>
        <v>372796.9893968699</v>
      </c>
      <c r="AI30" s="51">
        <f ca="1">SUMPRODUCT($CM30:$DD30,INDIRECT(ADDRESS(AI$2,$DH$2)):INDIRECT(ADDRESS(AI$2,$DY$2)))</f>
        <v>374390.03370220907</v>
      </c>
      <c r="AJ30" s="51">
        <f ca="1">SUMPRODUCT($CM30:$DD30,INDIRECT(ADDRESS(AJ$2,$DH$2)):INDIRECT(ADDRESS(AJ$2,$DY$2)))</f>
        <v>375729.55233144673</v>
      </c>
      <c r="AK30" s="51">
        <f ca="1">SUMPRODUCT($CM30:$DD30,INDIRECT(ADDRESS(AK$2,$DH$2)):INDIRECT(ADDRESS(AK$2,$DY$2)))</f>
        <v>377442.11800621689</v>
      </c>
      <c r="AL30" s="51">
        <f ca="1">SUMPRODUCT($CM30:$DD30,INDIRECT(ADDRESS(AL$2,$DH$2)):INDIRECT(ADDRESS(AL$2,$DY$2)))</f>
        <v>379164.14536979795</v>
      </c>
      <c r="AM30" s="51">
        <f ca="1">SUMPRODUCT($CM30:$DD30,INDIRECT(ADDRESS(AM$2,$DH$2)):INDIRECT(ADDRESS(AM$2,$DY$2)))</f>
        <v>380795.34052079456</v>
      </c>
      <c r="AN30" s="51">
        <f ca="1">SUMPRODUCT($CM30:$DD30,INDIRECT(ADDRESS(AN$2,$DH$2)):INDIRECT(ADDRESS(AN$2,$DY$2)))</f>
        <v>382244.30354529346</v>
      </c>
      <c r="AO30" s="51">
        <f ca="1">SUMPRODUCT($CM30:$DD30,INDIRECT(ADDRESS(AO$2,$DH$2)):INDIRECT(ADDRESS(AO$2,$DY$2)))</f>
        <v>383803.40062755108</v>
      </c>
      <c r="AP30" s="51">
        <f ca="1">SUMPRODUCT($CM30:$DD30,INDIRECT(ADDRESS(AP$2,$DH$2)):INDIRECT(ADDRESS(AP$2,$DY$2)))</f>
        <v>385359.13540407288</v>
      </c>
      <c r="AQ30" s="51">
        <f ca="1">SUMPRODUCT($CM30:$DD30,INDIRECT(ADDRESS(AQ$2,$DH$2)):INDIRECT(ADDRESS(AQ$2,$DY$2)))</f>
        <v>386786.11892546416</v>
      </c>
      <c r="AR30" s="51">
        <f ca="1">SUMPRODUCT($CM30:$DD30,INDIRECT(ADDRESS(AR$2,$DH$2)):INDIRECT(ADDRESS(AR$2,$DY$2)))</f>
        <v>388324.75037482381</v>
      </c>
      <c r="AS30" s="51">
        <f ca="1">SUMPRODUCT($CM30:$DD30,INDIRECT(ADDRESS(AS$2,$DH$2)):INDIRECT(ADDRESS(AS$2,$DY$2)))</f>
        <v>389863.38182418351</v>
      </c>
      <c r="AT30" s="51">
        <f ca="1">SUMPRODUCT($CM30:$DD30,INDIRECT(ADDRESS(AT$2,$DH$2)):INDIRECT(ADDRESS(AT$2,$DY$2)))</f>
        <v>391333.89646206959</v>
      </c>
      <c r="AU30" s="51">
        <f ca="1">SUMPRODUCT($CM30:$DD30,INDIRECT(ADDRESS(AU$2,$DH$2)):INDIRECT(ADDRESS(AU$2,$DY$2)))</f>
        <v>393141.63750965334</v>
      </c>
      <c r="AV30" s="51">
        <f ca="1">SUMPRODUCT($CM30:$DD30,INDIRECT(ADDRESS(AV$2,$DH$2)):INDIRECT(ADDRESS(AV$2,$DY$2)))</f>
        <v>394945.19624571782</v>
      </c>
      <c r="AW30" s="51">
        <f ca="1">SUMPRODUCT($CM30:$DD30,INDIRECT(ADDRESS(AW$2,$DH$2)):INDIRECT(ADDRESS(AW$2,$DY$2)))</f>
        <v>396695.35001782328</v>
      </c>
      <c r="AX30" s="51">
        <f ca="1">SUMPRODUCT($CM30:$DD30,INDIRECT(ADDRESS(AX$2,$DH$2)):INDIRECT(ADDRESS(AX$2,$DY$2)))</f>
        <v>398524.49777534924</v>
      </c>
      <c r="AY30" s="51">
        <f ca="1">SUMPRODUCT($CM30:$DD30,INDIRECT(ADDRESS(AY$2,$DH$2)):INDIRECT(ADDRESS(AY$2,$DY$2)))</f>
        <v>400103.76598849503</v>
      </c>
      <c r="AZ30" s="51">
        <f ca="1">SUMPRODUCT($CM30:$DD30,INDIRECT(ADDRESS(AZ$2,$DH$2)):INDIRECT(ADDRESS(AZ$2,$DY$2)))</f>
        <v>401222.75261571433</v>
      </c>
      <c r="BA30" s="51">
        <f ca="1">SUMPRODUCT($CM30:$DD30,INDIRECT(ADDRESS(BA$2,$DH$2)):INDIRECT(ADDRESS(BA$2,$DY$2)))</f>
        <v>402243.33767930046</v>
      </c>
      <c r="BB30" s="51">
        <f ca="1">SUMPRODUCT($CM30:$DD30,INDIRECT(ADDRESS(BB$2,$DH$2)):INDIRECT(ADDRESS(BB$2,$DY$2)))</f>
        <v>403334.34609270596</v>
      </c>
      <c r="BC30" s="51">
        <f ca="1">SUMPRODUCT($CM30:$DD30,INDIRECT(ADDRESS(BC$2,$DH$2)):INDIRECT(ADDRESS(BC$2,$DY$2)))</f>
        <v>404288.86018332571</v>
      </c>
      <c r="BD30" s="51">
        <f ca="1">SUMPRODUCT($CM30:$DD30,INDIRECT(ADDRESS(BD$2,$DH$2)):INDIRECT(ADDRESS(BD$2,$DY$2)))</f>
        <v>405222.86133260338</v>
      </c>
      <c r="BE30" s="51">
        <f ca="1">SUMPRODUCT($CM30:$DD30,INDIRECT(ADDRESS(BE$2,$DH$2)):INDIRECT(ADDRESS(BE$2,$DY$2)))</f>
        <v>406215.27894859947</v>
      </c>
      <c r="BF30" s="51">
        <f ca="1">SUMPRODUCT($CM30:$DD30,INDIRECT(ADDRESS(BF$2,$DH$2)):INDIRECT(ADDRESS(BF$2,$DY$2)))</f>
        <v>407280.5515684394</v>
      </c>
      <c r="BG30" s="51">
        <f ca="1">SUMPRODUCT($CM30:$DD30,INDIRECT(ADDRESS(BG$2,$DH$2)):INDIRECT(ADDRESS(BG$2,$DY$2)))</f>
        <v>408912.69157242915</v>
      </c>
      <c r="BH30" s="51">
        <f ca="1">SUMPRODUCT($CM30:$DD30,INDIRECT(ADDRESS(BH$2,$DH$2)):INDIRECT(ADDRESS(BH$2,$DY$2)))</f>
        <v>410410.7923008193</v>
      </c>
      <c r="BI30" s="51">
        <f ca="1">SUMPRODUCT($CM30:$DD30,INDIRECT(ADDRESS(BI$2,$DH$2)):INDIRECT(ADDRESS(BI$2,$DY$2)))</f>
        <v>411908.89302920946</v>
      </c>
      <c r="BJ30" s="51">
        <f ca="1">SUMPRODUCT($CM30:$DD30,INDIRECT(ADDRESS(BJ$2,$DH$2)):INDIRECT(ADDRESS(BJ$2,$DY$2)))</f>
        <v>413406.99375759962</v>
      </c>
      <c r="BK30" s="51">
        <f ca="1">SUMPRODUCT($CM30:$DD30,INDIRECT(ADDRESS(BK$2,$DH$2)):INDIRECT(ADDRESS(BK$2,$DY$2)))</f>
        <v>414905.09448598977</v>
      </c>
      <c r="BL30" s="51">
        <f ca="1">SUMPRODUCT($CM30:$DD30,INDIRECT(ADDRESS(BL$2,$DH$2)):INDIRECT(ADDRESS(BL$2,$DY$2)))</f>
        <v>416095.02998099447</v>
      </c>
      <c r="BM30" s="51">
        <f ca="1">SUMPRODUCT($CM30:$DD30,INDIRECT(ADDRESS(BM$2,$DH$2)):INDIRECT(ADDRESS(BM$2,$DY$2)))</f>
        <v>417284.96547599923</v>
      </c>
      <c r="BN30" s="51">
        <f ca="1">SUMPRODUCT($CM30:$DD30,INDIRECT(ADDRESS(BN$2,$DH$2)):INDIRECT(ADDRESS(BN$2,$DY$2)))</f>
        <v>418474.90097100398</v>
      </c>
      <c r="BO30" s="51">
        <f ca="1">SUMPRODUCT($CM30:$DD30,INDIRECT(ADDRESS(BO$2,$DH$2)):INDIRECT(ADDRESS(BO$2,$DY$2)))</f>
        <v>419664.83646600874</v>
      </c>
      <c r="BP30" s="51">
        <f ca="1">SUMPRODUCT($CM30:$DD30,INDIRECT(ADDRESS(BP$2,$DH$2)):INDIRECT(ADDRESS(BP$2,$DY$2)))</f>
        <v>420854.7719610135</v>
      </c>
      <c r="BQ30" s="51">
        <f ca="1">SUMPRODUCT($CM30:$DD30,INDIRECT(ADDRESS(BQ$2,$DH$2)):INDIRECT(ADDRESS(BQ$2,$DY$2)))</f>
        <v>422044.70745601825</v>
      </c>
      <c r="BR30" s="51">
        <f ca="1">SUMPRODUCT($CM30:$DD30,INDIRECT(ADDRESS(BR$2,$DH$2)):INDIRECT(ADDRESS(BR$2,$DY$2)))</f>
        <v>423234.64295102295</v>
      </c>
      <c r="BS30" s="51">
        <f ca="1">SUMPRODUCT($CM30:$DD30,INDIRECT(ADDRESS(BS$2,$DH$2)):INDIRECT(ADDRESS(BS$2,$DY$2)))</f>
        <v>424566.55827929772</v>
      </c>
      <c r="BT30" s="51">
        <f ca="1">SUMPRODUCT($CM30:$DD30,INDIRECT(ADDRESS(BT$2,$DH$2)):INDIRECT(ADDRESS(BT$2,$DY$2)))</f>
        <v>425756.49377430248</v>
      </c>
      <c r="BU30" s="51">
        <f ca="1">SUMPRODUCT($CM30:$DD30,INDIRECT(ADDRESS(BU$2,$DH$2)):INDIRECT(ADDRESS(BU$2,$DY$2)))</f>
        <v>426946.42926930723</v>
      </c>
      <c r="BV30" s="51">
        <f ca="1">SUMPRODUCT($CM30:$DD30,INDIRECT(ADDRESS(BV$2,$DH$2)):INDIRECT(ADDRESS(BV$2,$DY$2)))</f>
        <v>428136.36476431199</v>
      </c>
      <c r="BW30" s="51">
        <f ca="1">SUMPRODUCT($CM30:$DD30,INDIRECT(ADDRESS(BW$2,$DH$2)):INDIRECT(ADDRESS(BW$2,$DY$2)))</f>
        <v>429326.30025931669</v>
      </c>
      <c r="BX30" s="51">
        <f ca="1">SUMPRODUCT($CM30:$DD30,INDIRECT(ADDRESS(BX$2,$DH$2)):INDIRECT(ADDRESS(BX$2,$DY$2)))</f>
        <v>430824.40098770685</v>
      </c>
      <c r="BY30" s="51">
        <f ca="1">SUMPRODUCT($CM30:$DD30,INDIRECT(ADDRESS(BY$2,$DH$2)):INDIRECT(ADDRESS(BY$2,$DY$2)))</f>
        <v>432322.501716097</v>
      </c>
      <c r="BZ30" s="51">
        <f ca="1">SUMPRODUCT($CM30:$DD30,INDIRECT(ADDRESS(BZ$2,$DH$2)):INDIRECT(ADDRESS(BZ$2,$DY$2)))</f>
        <v>433820.60244448716</v>
      </c>
      <c r="CA30" s="51">
        <f ca="1">SUMPRODUCT($CM30:$DD30,INDIRECT(ADDRESS(CA$2,$DH$2)):INDIRECT(ADDRESS(CA$2,$DY$2)))</f>
        <v>435318.70317287731</v>
      </c>
      <c r="CB30" s="51">
        <f ca="1">SUMPRODUCT($CM30:$DD30,INDIRECT(ADDRESS(CB$2,$DH$2)):INDIRECT(ADDRESS(CB$2,$DY$2)))</f>
        <v>436816.80390126747</v>
      </c>
      <c r="CC30" s="51">
        <f ca="1">SUMPRODUCT($CM30:$DD30,INDIRECT(ADDRESS(CC$2,$DH$2)):INDIRECT(ADDRESS(CC$2,$DY$2)))</f>
        <v>438314.90462965763</v>
      </c>
      <c r="CD30" s="51">
        <f ca="1">SUMPRODUCT($CM30:$DD30,INDIRECT(ADDRESS(CD$2,$DH$2)):INDIRECT(ADDRESS(CD$2,$DY$2)))</f>
        <v>439813.00535804778</v>
      </c>
      <c r="CF30" s="51">
        <f t="shared" ca="1" si="5"/>
        <v>3993963.4193768813</v>
      </c>
      <c r="CG30" s="51">
        <f t="shared" ca="1" si="5"/>
        <v>4245539.5389860682</v>
      </c>
      <c r="CH30" s="51">
        <f t="shared" ca="1" si="5"/>
        <v>4468970.2869980522</v>
      </c>
      <c r="CI30" s="51">
        <f t="shared" ca="1" si="5"/>
        <v>4691125.4347004974</v>
      </c>
      <c r="CJ30" s="51">
        <f t="shared" ca="1" si="5"/>
        <v>4889352.4535667365</v>
      </c>
      <c r="CK30" s="51">
        <f t="shared" ca="1" si="5"/>
        <v>5072386.0016085971</v>
      </c>
      <c r="CM30" s="1">
        <f>IFERROR(VLOOKUP($A30,Auxiliar_OPEX_CustosUnit!$A$4:$BT$129,COLUMN(Auxiliar_OPEX_CustosUnit!AK$2),0),0)</f>
        <v>0</v>
      </c>
      <c r="CN30" s="1">
        <f>IFERROR(VLOOKUP($A30,Auxiliar_OPEX_CustosUnit!$A$4:$BT$129,COLUMN(Auxiliar_OPEX_CustosUnit!AL$2),0),0)</f>
        <v>0</v>
      </c>
      <c r="CO30" s="1">
        <f>IFERROR(VLOOKUP($A30,Auxiliar_OPEX_CustosUnit!$A$4:$BT$129,COLUMN(Auxiliar_OPEX_CustosUnit!AM$2),0)*(1-DRE_Auxiliar!$A$111),0)</f>
        <v>7436.1987763478219</v>
      </c>
      <c r="CP30" s="1">
        <f>IFERROR(VLOOKUP($A30,Auxiliar_OPEX_CustosUnit!$A$4:$BT$129,COLUMN(Auxiliar_OPEX_CustosUnit!AN$2),0),0)</f>
        <v>0</v>
      </c>
      <c r="CQ30" s="1">
        <f>IFERROR(VLOOKUP($A30,Auxiliar_OPEX_CustosUnit!$A$4:$BT$129,COLUMN(Auxiliar_OPEX_CustosUnit!AO$2),0),0)</f>
        <v>0</v>
      </c>
      <c r="CR30" s="1">
        <f>IFERROR(VLOOKUP($A30,Auxiliar_OPEX_CustosUnit!$A$4:$BT$129,COLUMN(Auxiliar_OPEX_CustosUnit!AP$2),0),0)</f>
        <v>0</v>
      </c>
      <c r="CS30" s="1">
        <f>IFERROR(VLOOKUP($A30,Auxiliar_OPEX_CustosUnit!$A$4:$BT$129,COLUMN(Auxiliar_OPEX_CustosUnit!AQ$2),0),0)</f>
        <v>5.4018472035096803</v>
      </c>
      <c r="CT30" s="1">
        <f>IFERROR(VLOOKUP($A30,Auxiliar_OPEX_CustosUnit!$A$4:$BT$129,COLUMN(Auxiliar_OPEX_CustosUnit!AR$2),0),0)</f>
        <v>0</v>
      </c>
      <c r="CU30" s="1">
        <f>IFERROR(VLOOKUP($A30,Auxiliar_OPEX_CustosUnit!$A$4:$BT$129,COLUMN(Auxiliar_OPEX_CustosUnit!AS$2),0),0)</f>
        <v>0</v>
      </c>
      <c r="CV30" s="1">
        <f>IFERROR(VLOOKUP($A30,Auxiliar_OPEX_CustosUnit!$A$4:$BT$129,COLUMN(Auxiliar_OPEX_CustosUnit!AT$2),0),0)</f>
        <v>0</v>
      </c>
      <c r="CW30" s="1">
        <f>IFERROR(VLOOKUP($A30,Auxiliar_OPEX_CustosUnit!$A$4:$BT$129,COLUMN(Auxiliar_OPEX_CustosUnit!AU$2),0),0)</f>
        <v>1.8923377621770002E-2</v>
      </c>
      <c r="CX30" s="1">
        <f>IFERROR(VLOOKUP($A30,Auxiliar_OPEX_CustosUnit!$A$4:$BT$129,COLUMN(Auxiliar_OPEX_CustosUnit!AV$2),0),0)</f>
        <v>0</v>
      </c>
      <c r="CY30" s="1">
        <f>IFERROR(VLOOKUP($A30,Auxiliar_OPEX_CustosUnit!$A$4:$BT$129,COLUMN(Auxiliar_OPEX_CustosUnit!AW$2),0),0)</f>
        <v>0</v>
      </c>
      <c r="CZ30" s="1">
        <f>IFERROR(VLOOKUP($A30,Auxiliar_OPEX_CustosUnit!$A$4:$BT$129,COLUMN(Auxiliar_OPEX_CustosUnit!AX$2),0),0)</f>
        <v>0</v>
      </c>
      <c r="DA30" s="1">
        <f>IFERROR(VLOOKUP($A30,Auxiliar_OPEX_CustosUnit!$A$4:$BT$129,COLUMN(Auxiliar_OPEX_CustosUnit!AY$2),0),0)</f>
        <v>0</v>
      </c>
      <c r="DB30" s="1">
        <f>IFERROR(VLOOKUP($A30,Auxiliar_OPEX_CustosUnit!$A$4:$BT$129,COLUMN(Auxiliar_OPEX_CustosUnit!AZ$2),0),0)</f>
        <v>0</v>
      </c>
      <c r="DC30" s="1">
        <f>IFERROR(VLOOKUP($A30,Auxiliar_OPEX_CustosUnit!$A$4:$BT$129,COLUMN(Auxiliar_OPEX_CustosUnit!BA$2),0),0)</f>
        <v>0</v>
      </c>
      <c r="DD30" s="1">
        <f>IFERROR(VLOOKUP($A30,Auxiliar_OPEX_CustosUnit!$A$4:$BT$129,COLUMN(Auxiliar_OPEX_CustosUnit!BB$2),0),0)</f>
        <v>0.13966395060827</v>
      </c>
      <c r="DG30" s="60">
        <v>44044</v>
      </c>
      <c r="DH30" s="1">
        <v>1</v>
      </c>
      <c r="DI30" s="1">
        <f>INDEX(Auxiliar_OPEX_Drivers!$B$2:$CH$18,MATCH(Auxiliar_OPEX_S!DI$3,Auxiliar_OPEX_Drivers!$B$2:$B$18,0),MATCH($DG30,Auxiliar_OPEX_Drivers!$B$2:$CH$2,0))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INDEX(Auxiliar_OPEX_Drivers!$B$2:$CH$18,MATCH(Auxiliar_OPEX_S!DK$3,Auxiliar_OPEX_Drivers!$B$2:$B$18,0),MATCH($DG30,Auxiliar_OPEX_Drivers!$B$2:$CH$2,0))</f>
        <v>14.403415720910379</v>
      </c>
      <c r="DL30" s="1">
        <f>INDEX(Auxiliar_OPEX_Drivers!$B$2:$CH$18,MATCH(Auxiliar_OPEX_S!DL$3,Auxiliar_OPEX_Drivers!$B$2:$B$18,0),MATCH($DG30,Auxiliar_OPEX_Drivers!$B$2:$CH$2,0))</f>
        <v>62.955560410032106</v>
      </c>
      <c r="DM30" s="1">
        <f>INDEX(Auxiliar_OPEX_Drivers!$B$2:$CH$18,MATCH(Auxiliar_OPEX_S!DM$3,Auxiliar_OPEX_Drivers!$B$2:$B$18,0),MATCH($DG30,Auxiliar_OPEX_Drivers!$B$2:$CH$2,0))</f>
        <v>13</v>
      </c>
      <c r="DN30" s="1">
        <f>INDEX(Auxiliar_OPEX_Drivers!$B$2:$CH$18,MATCH(Auxiliar_OPEX_S!DN$3,Auxiliar_OPEX_Drivers!$B$2:$B$18,0),MATCH($DG30,Auxiliar_OPEX_Drivers!$B$2:$CH$2,0))</f>
        <v>656.15530343146793</v>
      </c>
      <c r="DO30" s="1">
        <f>INDEX(Auxiliar_OPEX_Drivers!$B$2:$CH$18,MATCH(Auxiliar_OPEX_S!DO$3,Auxiliar_OPEX_Drivers!$B$2:$B$18,0),MATCH($DG30,Auxiliar_OPEX_Drivers!$B$2:$CH$2,0))</f>
        <v>12</v>
      </c>
      <c r="DP30" s="1">
        <f>INDEX(Auxiliar_OPEX_Drivers!$B$2:$CH$18,MATCH(Auxiliar_OPEX_S!DP$3,Auxiliar_OPEX_Drivers!$B$2:$B$18,0),MATCH($DG30,Auxiliar_OPEX_Drivers!$B$2:$CH$2,0))</f>
        <v>197.73070641005256</v>
      </c>
      <c r="DQ30" s="1">
        <f>INDEX(Auxiliar_OPEX_Drivers!$B$2:$CH$18,MATCH(Auxiliar_OPEX_S!DQ$3,Auxiliar_OPEX_Drivers!$B$2:$B$18,0),MATCH($DG30,Auxiliar_OPEX_Drivers!$B$2:$CH$2,0))</f>
        <v>37.100853930227593</v>
      </c>
      <c r="DR30" s="1">
        <f>INDEX(Auxiliar_OPEX_Drivers!$B$2:$CH$18,MATCH(Auxiliar_OPEX_S!DR$3,Auxiliar_OPEX_Drivers!$B$2:$B$18,0),MATCH($DG30,Auxiliar_OPEX_Drivers!$B$2:$CH$2,0))</f>
        <v>18835486.311508488</v>
      </c>
      <c r="DS30" s="1">
        <f>INDEX(Auxiliar_OPEX_Drivers!$B$2:$CH$18,MATCH(Auxiliar_OPEX_S!DS$3,Auxiliar_OPEX_Drivers!$B$2:$B$18,0),MATCH($DG30,Auxiliar_OPEX_Drivers!$B$2:$CH$2,0))</f>
        <v>66752.864547566598</v>
      </c>
      <c r="DT30" s="1">
        <f>INDEX(Auxiliar_OPEX_Drivers!$B$2:$CH$18,MATCH(Auxiliar_OPEX_S!DT$3,Auxiliar_OPEX_Drivers!$B$2:$B$18,0),MATCH($DG30,Auxiliar_OPEX_Drivers!$B$2:$CH$2,0))</f>
        <v>13266.870316872282</v>
      </c>
      <c r="DU30" s="1">
        <f>INDEX(Auxiliar_OPEX_Drivers!$B$2:$CH$18,MATCH(Auxiliar_OPEX_S!DU$3,Auxiliar_OPEX_Drivers!$B$2:$B$18,0),MATCH($DG30,Auxiliar_OPEX_Drivers!$B$2:$CH$2,0))</f>
        <v>4535.7506902055484</v>
      </c>
      <c r="DV30" s="1">
        <f>INDEX(Auxiliar_OPEX_Drivers!$B$2:$CH$18,MATCH(Auxiliar_OPEX_S!DV$3,Auxiliar_OPEX_Drivers!$B$2:$B$18,0),MATCH($DG30,Auxiliar_OPEX_Drivers!$B$2:$CH$2,0))</f>
        <v>2225098.1472281744</v>
      </c>
      <c r="DW30" s="1">
        <f>INDEX(Auxiliar_OPEX_Drivers!$B$2:$CH$18,MATCH(Auxiliar_OPEX_S!DW$3,Auxiliar_OPEX_Drivers!$B$2:$B$18,0),MATCH($DG30,Auxiliar_OPEX_Drivers!$B$2:$CH$2,0))</f>
        <v>13044.03781687228</v>
      </c>
      <c r="DX30" s="1">
        <f>INDEX(Auxiliar_OPEX_Drivers!$B$2:$CH$18,MATCH(Auxiliar_OPEX_S!DX$3,Auxiliar_OPEX_Drivers!$B$2:$B$18,0),MATCH($DG30,Auxiliar_OPEX_Drivers!$B$2:$CH$2,0))</f>
        <v>2246555.400820001</v>
      </c>
      <c r="DY30" s="1">
        <f>INDEX(Auxiliar_OPEX_Drivers!$B$2:$CH$18,MATCH(Auxiliar_OPEX_S!DY$3,Auxiliar_OPEX_Drivers!$B$2:$B$18,0),MATCH($DG30,Auxiliar_OPEX_Drivers!$B$2:$CH$2,0))</f>
        <v>993.3458399026905</v>
      </c>
    </row>
    <row r="31" spans="1:129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43660.333753856612</v>
      </c>
      <c r="E31" s="51">
        <f ca="1">SUMPRODUCT($CM31:$DD31,INDIRECT(ADDRESS(E$2,$DH$2)):INDIRECT(ADDRESS(E$2,$DY$2)))</f>
        <v>43828.124527277461</v>
      </c>
      <c r="F31" s="51">
        <f ca="1">SUMPRODUCT($CM31:$DD31,INDIRECT(ADDRESS(F$2,$DH$2)):INDIRECT(ADDRESS(F$2,$DY$2)))</f>
        <v>43999.397887758692</v>
      </c>
      <c r="G31" s="51">
        <f ca="1">SUMPRODUCT($CM31:$DD31,INDIRECT(ADDRESS(G$2,$DH$2)):INDIRECT(ADDRESS(G$2,$DY$2)))</f>
        <v>44158.341369469403</v>
      </c>
      <c r="H31" s="51">
        <f ca="1">SUMPRODUCT($CM31:$DD31,INDIRECT(ADDRESS(H$2,$DH$2)):INDIRECT(ADDRESS(H$2,$DY$2)))</f>
        <v>44330.294664230634</v>
      </c>
      <c r="I31" s="51">
        <f ca="1">SUMPRODUCT($CM31:$DD31,INDIRECT(ADDRESS(I$2,$DH$2)):INDIRECT(ADDRESS(I$2,$DY$2)))</f>
        <v>44508.437387164202</v>
      </c>
      <c r="J31" s="51">
        <f ca="1">SUMPRODUCT($CM31:$DD31,INDIRECT(ADDRESS(J$2,$DH$2)):INDIRECT(ADDRESS(J$2,$DY$2)))</f>
        <v>44674.311968897775</v>
      </c>
      <c r="K31" s="51">
        <f ca="1">SUMPRODUCT($CM31:$DD31,INDIRECT(ADDRESS(K$2,$DH$2)):INDIRECT(ADDRESS(K$2,$DY$2)))</f>
        <v>44994.124474135519</v>
      </c>
      <c r="L31" s="51">
        <f ca="1">SUMPRODUCT($CM31:$DD31,INDIRECT(ADDRESS(L$2,$DH$2)):INDIRECT(ADDRESS(L$2,$DY$2)))</f>
        <v>45180.464501595823</v>
      </c>
      <c r="M31" s="51">
        <f ca="1">SUMPRODUCT($CM31:$DD31,INDIRECT(ADDRESS(M$2,$DH$2)):INDIRECT(ADDRESS(M$2,$DY$2)))</f>
        <v>45342.787352745763</v>
      </c>
      <c r="N31" s="51">
        <f ca="1">SUMPRODUCT($CM31:$DD31,INDIRECT(ADDRESS(N$2,$DH$2)):INDIRECT(ADDRESS(N$2,$DY$2)))</f>
        <v>45519.291687303048</v>
      </c>
      <c r="O31" s="51">
        <f ca="1">SUMPRODUCT($CM31:$DD31,INDIRECT(ADDRESS(O$2,$DH$2)):INDIRECT(ADDRESS(O$2,$DY$2)))</f>
        <v>45712.383886617419</v>
      </c>
      <c r="P31" s="51">
        <f ca="1">SUMPRODUCT($CM31:$DD31,INDIRECT(ADDRESS(P$2,$DH$2)):INDIRECT(ADDRESS(P$2,$DY$2)))</f>
        <v>45880.632083719102</v>
      </c>
      <c r="Q31" s="51">
        <f ca="1">SUMPRODUCT($CM31:$DD31,INDIRECT(ADDRESS(Q$2,$DH$2)):INDIRECT(ADDRESS(Q$2,$DY$2)))</f>
        <v>46038.442899127127</v>
      </c>
      <c r="R31" s="51">
        <f ca="1">SUMPRODUCT($CM31:$DD31,INDIRECT(ADDRESS(R$2,$DH$2)):INDIRECT(ADDRESS(R$2,$DY$2)))</f>
        <v>46202.944983792666</v>
      </c>
      <c r="S31" s="51">
        <f ca="1">SUMPRODUCT($CM31:$DD31,INDIRECT(ADDRESS(S$2,$DH$2)):INDIRECT(ADDRESS(S$2,$DY$2)))</f>
        <v>46385.616475045477</v>
      </c>
      <c r="T31" s="51">
        <f ca="1">SUMPRODUCT($CM31:$DD31,INDIRECT(ADDRESS(T$2,$DH$2)):INDIRECT(ADDRESS(T$2,$DY$2)))</f>
        <v>46563.224777123614</v>
      </c>
      <c r="U31" s="51">
        <f ca="1">SUMPRODUCT($CM31:$DD31,INDIRECT(ADDRESS(U$2,$DH$2)):INDIRECT(ADDRESS(U$2,$DY$2)))</f>
        <v>46725.573032986562</v>
      </c>
      <c r="V31" s="51">
        <f ca="1">SUMPRODUCT($CM31:$DD31,INDIRECT(ADDRESS(V$2,$DH$2)):INDIRECT(ADDRESS(V$2,$DY$2)))</f>
        <v>46873.649487265837</v>
      </c>
      <c r="W31" s="51">
        <f ca="1">SUMPRODUCT($CM31:$DD31,INDIRECT(ADDRESS(W$2,$DH$2)):INDIRECT(ADDRESS(W$2,$DY$2)))</f>
        <v>47155.697699617456</v>
      </c>
      <c r="X31" s="51">
        <f ca="1">SUMPRODUCT($CM31:$DD31,INDIRECT(ADDRESS(X$2,$DH$2)):INDIRECT(ADDRESS(X$2,$DY$2)))</f>
        <v>47323.714300332213</v>
      </c>
      <c r="Y31" s="51">
        <f ca="1">SUMPRODUCT($CM31:$DD31,INDIRECT(ADDRESS(Y$2,$DH$2)):INDIRECT(ADDRESS(Y$2,$DY$2)))</f>
        <v>47499.218578549531</v>
      </c>
      <c r="Z31" s="51">
        <f ca="1">SUMPRODUCT($CM31:$DD31,INDIRECT(ADDRESS(Z$2,$DH$2)):INDIRECT(ADDRESS(Z$2,$DY$2)))</f>
        <v>47687.878879121221</v>
      </c>
      <c r="AA31" s="51">
        <f ca="1">SUMPRODUCT($CM31:$DD31,INDIRECT(ADDRESS(AA$2,$DH$2)):INDIRECT(ADDRESS(AA$2,$DY$2)))</f>
        <v>47870.663175401831</v>
      </c>
      <c r="AB31" s="51">
        <f ca="1">SUMPRODUCT($CM31:$DD31,INDIRECT(ADDRESS(AB$2,$DH$2)):INDIRECT(ADDRESS(AB$2,$DY$2)))</f>
        <v>48007.547748478843</v>
      </c>
      <c r="AC31" s="51">
        <f ca="1">SUMPRODUCT($CM31:$DD31,INDIRECT(ADDRESS(AC$2,$DH$2)):INDIRECT(ADDRESS(AC$2,$DY$2)))</f>
        <v>48151.606705647391</v>
      </c>
      <c r="AD31" s="51">
        <f ca="1">SUMPRODUCT($CM31:$DD31,INDIRECT(ADDRESS(AD$2,$DH$2)):INDIRECT(ADDRESS(AD$2,$DY$2)))</f>
        <v>48277.064159676826</v>
      </c>
      <c r="AE31" s="51">
        <f ca="1">SUMPRODUCT($CM31:$DD31,INDIRECT(ADDRESS(AE$2,$DH$2)):INDIRECT(ADDRESS(AE$2,$DY$2)))</f>
        <v>48391.33661594466</v>
      </c>
      <c r="AF31" s="51">
        <f ca="1">SUMPRODUCT($CM31:$DD31,INDIRECT(ADDRESS(AF$2,$DH$2)):INDIRECT(ADDRESS(AF$2,$DY$2)))</f>
        <v>48514.361514631149</v>
      </c>
      <c r="AG31" s="51">
        <f ca="1">SUMPRODUCT($CM31:$DD31,INDIRECT(ADDRESS(AG$2,$DH$2)):INDIRECT(ADDRESS(AG$2,$DY$2)))</f>
        <v>48653.151912174464</v>
      </c>
      <c r="AH31" s="51">
        <f ca="1">SUMPRODUCT($CM31:$DD31,INDIRECT(ADDRESS(AH$2,$DH$2)):INDIRECT(ADDRESS(AH$2,$DY$2)))</f>
        <v>48798.144434541973</v>
      </c>
      <c r="AI31" s="51">
        <f ca="1">SUMPRODUCT($CM31:$DD31,INDIRECT(ADDRESS(AI$2,$DH$2)):INDIRECT(ADDRESS(AI$2,$DY$2)))</f>
        <v>49066.905020549748</v>
      </c>
      <c r="AJ31" s="51">
        <f ca="1">SUMPRODUCT($CM31:$DD31,INDIRECT(ADDRESS(AJ$2,$DH$2)):INDIRECT(ADDRESS(AJ$2,$DY$2)))</f>
        <v>49199.943313807802</v>
      </c>
      <c r="AK31" s="51">
        <f ca="1">SUMPRODUCT($CM31:$DD31,INDIRECT(ADDRESS(AK$2,$DH$2)):INDIRECT(ADDRESS(AK$2,$DY$2)))</f>
        <v>49370.031888532154</v>
      </c>
      <c r="AL31" s="51">
        <f ca="1">SUMPRODUCT($CM31:$DD31,INDIRECT(ADDRESS(AL$2,$DH$2)):INDIRECT(ADDRESS(AL$2,$DY$2)))</f>
        <v>49541.060179138964</v>
      </c>
      <c r="AM31" s="51">
        <f ca="1">SUMPRODUCT($CM31:$DD31,INDIRECT(ADDRESS(AM$2,$DH$2)):INDIRECT(ADDRESS(AM$2,$DY$2)))</f>
        <v>49703.067197274206</v>
      </c>
      <c r="AN31" s="51">
        <f ca="1">SUMPRODUCT($CM31:$DD31,INDIRECT(ADDRESS(AN$2,$DH$2)):INDIRECT(ADDRESS(AN$2,$DY$2)))</f>
        <v>49846.975287513364</v>
      </c>
      <c r="AO31" s="51">
        <f ca="1">SUMPRODUCT($CM31:$DD31,INDIRECT(ADDRESS(AO$2,$DH$2)):INDIRECT(ADDRESS(AO$2,$DY$2)))</f>
        <v>50001.821670624304</v>
      </c>
      <c r="AP31" s="51">
        <f ca="1">SUMPRODUCT($CM31:$DD31,INDIRECT(ADDRESS(AP$2,$DH$2)):INDIRECT(ADDRESS(AP$2,$DY$2)))</f>
        <v>50156.334116299251</v>
      </c>
      <c r="AQ31" s="51">
        <f ca="1">SUMPRODUCT($CM31:$DD31,INDIRECT(ADDRESS(AQ$2,$DH$2)):INDIRECT(ADDRESS(AQ$2,$DY$2)))</f>
        <v>50298.059246543467</v>
      </c>
      <c r="AR31" s="51">
        <f ca="1">SUMPRODUCT($CM31:$DD31,INDIRECT(ADDRESS(AR$2,$DH$2)):INDIRECT(ADDRESS(AR$2,$DY$2)))</f>
        <v>50450.87302420065</v>
      </c>
      <c r="AS31" s="51">
        <f ca="1">SUMPRODUCT($CM31:$DD31,INDIRECT(ADDRESS(AS$2,$DH$2)):INDIRECT(ADDRESS(AS$2,$DY$2)))</f>
        <v>50603.686801857832</v>
      </c>
      <c r="AT31" s="51">
        <f ca="1">SUMPRODUCT($CM31:$DD31,INDIRECT(ADDRESS(AT$2,$DH$2)):INDIRECT(ADDRESS(AT$2,$DY$2)))</f>
        <v>50749.73535494641</v>
      </c>
      <c r="AU31" s="51">
        <f ca="1">SUMPRODUCT($CM31:$DD31,INDIRECT(ADDRESS(AU$2,$DH$2)):INDIRECT(ADDRESS(AU$2,$DY$2)))</f>
        <v>51026.033189944203</v>
      </c>
      <c r="AV31" s="51">
        <f ca="1">SUMPRODUCT($CM31:$DD31,INDIRECT(ADDRESS(AV$2,$DH$2)):INDIRECT(ADDRESS(AV$2,$DY$2)))</f>
        <v>51205.159012310127</v>
      </c>
      <c r="AW31" s="51">
        <f ca="1">SUMPRODUCT($CM31:$DD31,INDIRECT(ADDRESS(AW$2,$DH$2)):INDIRECT(ADDRESS(AW$2,$DY$2)))</f>
        <v>51378.980761181636</v>
      </c>
      <c r="AX31" s="51">
        <f ca="1">SUMPRODUCT($CM31:$DD31,INDIRECT(ADDRESS(AX$2,$DH$2)):INDIRECT(ADDRESS(AX$2,$DY$2)))</f>
        <v>51560.648033637968</v>
      </c>
      <c r="AY31" s="51">
        <f ca="1">SUMPRODUCT($CM31:$DD31,INDIRECT(ADDRESS(AY$2,$DH$2)):INDIRECT(ADDRESS(AY$2,$DY$2)))</f>
        <v>51717.497772855997</v>
      </c>
      <c r="AZ31" s="51">
        <f ca="1">SUMPRODUCT($CM31:$DD31,INDIRECT(ADDRESS(AZ$2,$DH$2)):INDIRECT(ADDRESS(AZ$2,$DY$2)))</f>
        <v>51828.63327169454</v>
      </c>
      <c r="BA31" s="51">
        <f ca="1">SUMPRODUCT($CM31:$DD31,INDIRECT(ADDRESS(BA$2,$DH$2)):INDIRECT(ADDRESS(BA$2,$DY$2)))</f>
        <v>51929.995725355548</v>
      </c>
      <c r="BB31" s="51">
        <f ca="1">SUMPRODUCT($CM31:$DD31,INDIRECT(ADDRESS(BB$2,$DH$2)):INDIRECT(ADDRESS(BB$2,$DY$2)))</f>
        <v>52038.352484329669</v>
      </c>
      <c r="BC31" s="51">
        <f ca="1">SUMPRODUCT($CM31:$DD31,INDIRECT(ADDRESS(BC$2,$DH$2)):INDIRECT(ADDRESS(BC$2,$DY$2)))</f>
        <v>52133.152901983492</v>
      </c>
      <c r="BD31" s="51">
        <f ca="1">SUMPRODUCT($CM31:$DD31,INDIRECT(ADDRESS(BD$2,$DH$2)):INDIRECT(ADDRESS(BD$2,$DY$2)))</f>
        <v>52225.916015604154</v>
      </c>
      <c r="BE31" s="51">
        <f ca="1">SUMPRODUCT($CM31:$DD31,INDIRECT(ADDRESS(BE$2,$DH$2)):INDIRECT(ADDRESS(BE$2,$DY$2)))</f>
        <v>52324.480935083098</v>
      </c>
      <c r="BF31" s="51">
        <f ca="1">SUMPRODUCT($CM31:$DD31,INDIRECT(ADDRESS(BF$2,$DH$2)):INDIRECT(ADDRESS(BF$2,$DY$2)))</f>
        <v>52430.281666856943</v>
      </c>
      <c r="BG31" s="51">
        <f ca="1">SUMPRODUCT($CM31:$DD31,INDIRECT(ADDRESS(BG$2,$DH$2)):INDIRECT(ADDRESS(BG$2,$DY$2)))</f>
        <v>52687.464130430584</v>
      </c>
      <c r="BH31" s="51">
        <f ca="1">SUMPRODUCT($CM31:$DD31,INDIRECT(ADDRESS(BH$2,$DH$2)):INDIRECT(ADDRESS(BH$2,$DY$2)))</f>
        <v>52836.252478485963</v>
      </c>
      <c r="BI31" s="51">
        <f ca="1">SUMPRODUCT($CM31:$DD31,INDIRECT(ADDRESS(BI$2,$DH$2)):INDIRECT(ADDRESS(BI$2,$DY$2)))</f>
        <v>52985.040826541343</v>
      </c>
      <c r="BJ31" s="51">
        <f ca="1">SUMPRODUCT($CM31:$DD31,INDIRECT(ADDRESS(BJ$2,$DH$2)):INDIRECT(ADDRESS(BJ$2,$DY$2)))</f>
        <v>53133.829174596722</v>
      </c>
      <c r="BK31" s="51">
        <f ca="1">SUMPRODUCT($CM31:$DD31,INDIRECT(ADDRESS(BK$2,$DH$2)):INDIRECT(ADDRESS(BK$2,$DY$2)))</f>
        <v>53282.617522652094</v>
      </c>
      <c r="BL31" s="51">
        <f ca="1">SUMPRODUCT($CM31:$DD31,INDIRECT(ADDRESS(BL$2,$DH$2)):INDIRECT(ADDRESS(BL$2,$DY$2)))</f>
        <v>53400.799520190048</v>
      </c>
      <c r="BM31" s="51">
        <f ca="1">SUMPRODUCT($CM31:$DD31,INDIRECT(ADDRESS(BM$2,$DH$2)):INDIRECT(ADDRESS(BM$2,$DY$2)))</f>
        <v>53518.981517728003</v>
      </c>
      <c r="BN31" s="51">
        <f ca="1">SUMPRODUCT($CM31:$DD31,INDIRECT(ADDRESS(BN$2,$DH$2)):INDIRECT(ADDRESS(BN$2,$DY$2)))</f>
        <v>53637.163515265966</v>
      </c>
      <c r="BO31" s="51">
        <f ca="1">SUMPRODUCT($CM31:$DD31,INDIRECT(ADDRESS(BO$2,$DH$2)):INDIRECT(ADDRESS(BO$2,$DY$2)))</f>
        <v>53755.34551280392</v>
      </c>
      <c r="BP31" s="51">
        <f ca="1">SUMPRODUCT($CM31:$DD31,INDIRECT(ADDRESS(BP$2,$DH$2)):INDIRECT(ADDRESS(BP$2,$DY$2)))</f>
        <v>53873.527510341875</v>
      </c>
      <c r="BQ31" s="51">
        <f ca="1">SUMPRODUCT($CM31:$DD31,INDIRECT(ADDRESS(BQ$2,$DH$2)):INDIRECT(ADDRESS(BQ$2,$DY$2)))</f>
        <v>53991.70950787983</v>
      </c>
      <c r="BR31" s="51">
        <f ca="1">SUMPRODUCT($CM31:$DD31,INDIRECT(ADDRESS(BR$2,$DH$2)):INDIRECT(ADDRESS(BR$2,$DY$2)))</f>
        <v>54109.891505417785</v>
      </c>
      <c r="BS31" s="51">
        <f ca="1">SUMPRODUCT($CM31:$DD31,INDIRECT(ADDRESS(BS$2,$DH$2)):INDIRECT(ADDRESS(BS$2,$DY$2)))</f>
        <v>54342.474735894262</v>
      </c>
      <c r="BT31" s="51">
        <f ca="1">SUMPRODUCT($CM31:$DD31,INDIRECT(ADDRESS(BT$2,$DH$2)):INDIRECT(ADDRESS(BT$2,$DY$2)))</f>
        <v>54460.656733432217</v>
      </c>
      <c r="BU31" s="51">
        <f ca="1">SUMPRODUCT($CM31:$DD31,INDIRECT(ADDRESS(BU$2,$DH$2)):INDIRECT(ADDRESS(BU$2,$DY$2)))</f>
        <v>54578.838730970172</v>
      </c>
      <c r="BV31" s="51">
        <f ca="1">SUMPRODUCT($CM31:$DD31,INDIRECT(ADDRESS(BV$2,$DH$2)):INDIRECT(ADDRESS(BV$2,$DY$2)))</f>
        <v>54697.020728508127</v>
      </c>
      <c r="BW31" s="51">
        <f ca="1">SUMPRODUCT($CM31:$DD31,INDIRECT(ADDRESS(BW$2,$DH$2)):INDIRECT(ADDRESS(BW$2,$DY$2)))</f>
        <v>54815.202726046082</v>
      </c>
      <c r="BX31" s="51">
        <f ca="1">SUMPRODUCT($CM31:$DD31,INDIRECT(ADDRESS(BX$2,$DH$2)):INDIRECT(ADDRESS(BX$2,$DY$2)))</f>
        <v>54963.991074101461</v>
      </c>
      <c r="BY31" s="51">
        <f ca="1">SUMPRODUCT($CM31:$DD31,INDIRECT(ADDRESS(BY$2,$DH$2)):INDIRECT(ADDRESS(BY$2,$DY$2)))</f>
        <v>55112.77942215684</v>
      </c>
      <c r="BZ31" s="51">
        <f ca="1">SUMPRODUCT($CM31:$DD31,INDIRECT(ADDRESS(BZ$2,$DH$2)):INDIRECT(ADDRESS(BZ$2,$DY$2)))</f>
        <v>55261.567770212212</v>
      </c>
      <c r="CA31" s="51">
        <f ca="1">SUMPRODUCT($CM31:$DD31,INDIRECT(ADDRESS(CA$2,$DH$2)):INDIRECT(ADDRESS(CA$2,$DY$2)))</f>
        <v>55410.356118267591</v>
      </c>
      <c r="CB31" s="51">
        <f ca="1">SUMPRODUCT($CM31:$DD31,INDIRECT(ADDRESS(CB$2,$DH$2)):INDIRECT(ADDRESS(CB$2,$DY$2)))</f>
        <v>55559.14446632297</v>
      </c>
      <c r="CC31" s="51">
        <f ca="1">SUMPRODUCT($CM31:$DD31,INDIRECT(ADDRESS(CC$2,$DH$2)):INDIRECT(ADDRESS(CC$2,$DY$2)))</f>
        <v>55707.93281437835</v>
      </c>
      <c r="CD31" s="51">
        <f ca="1">SUMPRODUCT($CM31:$DD31,INDIRECT(ADDRESS(CD$2,$DH$2)):INDIRECT(ADDRESS(CD$2,$DY$2)))</f>
        <v>55856.721162433721</v>
      </c>
      <c r="CF31" s="51">
        <f t="shared" ca="1" si="5"/>
        <v>535908.29346105235</v>
      </c>
      <c r="CG31" s="51">
        <f t="shared" ca="1" si="5"/>
        <v>562207.25637208263</v>
      </c>
      <c r="CH31" s="51">
        <f t="shared" ca="1" si="5"/>
        <v>585674.22069039824</v>
      </c>
      <c r="CI31" s="51">
        <f t="shared" ca="1" si="5"/>
        <v>608995.80427191523</v>
      </c>
      <c r="CJ31" s="51">
        <f t="shared" ca="1" si="5"/>
        <v>629836.01713361428</v>
      </c>
      <c r="CK31" s="51">
        <f t="shared" ca="1" si="5"/>
        <v>649181.61224447831</v>
      </c>
      <c r="CM31" s="1">
        <f>IFERROR(VLOOKUP($A31,Auxiliar_OPEX_CustosUnit!$A$4:$BT$129,COLUMN(Auxiliar_OPEX_CustosUnit!AK$2),0),0)</f>
        <v>0</v>
      </c>
      <c r="CN31" s="1">
        <f>IFERROR(VLOOKUP($A31,Auxiliar_OPEX_CustosUnit!$A$4:$BT$129,COLUMN(Auxiliar_OPEX_CustosUnit!AL$2),0),0)</f>
        <v>0</v>
      </c>
      <c r="CO31" s="1">
        <f>IFERROR(VLOOKUP($A31,Auxiliar_OPEX_CustosUnit!$A$4:$BT$129,COLUMN(Auxiliar_OPEX_CustosUnit!AM$2),0)*(1-DRE_Auxiliar!$A$111),0)</f>
        <v>9931.7431414625207</v>
      </c>
      <c r="CP31" s="1">
        <f>IFERROR(VLOOKUP($A31,Auxiliar_OPEX_CustosUnit!$A$4:$BT$129,COLUMN(Auxiliar_OPEX_CustosUnit!AN$2),0),0)</f>
        <v>0</v>
      </c>
      <c r="CQ31" s="1">
        <f>IFERROR(VLOOKUP($A31,Auxiliar_OPEX_CustosUnit!$A$4:$BT$129,COLUMN(Auxiliar_OPEX_CustosUnit!AO$2),0),0)</f>
        <v>0</v>
      </c>
      <c r="CR31" s="1">
        <f>IFERROR(VLOOKUP($A31,Auxiliar_OPEX_CustosUnit!$A$4:$BT$129,COLUMN(Auxiliar_OPEX_CustosUnit!AP$2),0),0)</f>
        <v>0</v>
      </c>
      <c r="CS31" s="1">
        <f>IFERROR(VLOOKUP($A31,Auxiliar_OPEX_CustosUnit!$A$4:$BT$129,COLUMN(Auxiliar_OPEX_CustosUnit!AQ$2),0),0)</f>
        <v>4.4887387504677596</v>
      </c>
      <c r="CT31" s="1">
        <f>IFERROR(VLOOKUP($A31,Auxiliar_OPEX_CustosUnit!$A$4:$BT$129,COLUMN(Auxiliar_OPEX_CustosUnit!AR$2),0),0)</f>
        <v>0</v>
      </c>
      <c r="CU31" s="1">
        <f>IFERROR(VLOOKUP($A31,Auxiliar_OPEX_CustosUnit!$A$4:$BT$129,COLUMN(Auxiliar_OPEX_CustosUnit!AS$2),0),0)</f>
        <v>0</v>
      </c>
      <c r="CV31" s="1">
        <f>IFERROR(VLOOKUP($A31,Auxiliar_OPEX_CustosUnit!$A$4:$BT$129,COLUMN(Auxiliar_OPEX_CustosUnit!AT$2),0),0)</f>
        <v>0</v>
      </c>
      <c r="CW31" s="1">
        <f>IFERROR(VLOOKUP($A31,Auxiliar_OPEX_CustosUnit!$A$4:$BT$129,COLUMN(Auxiliar_OPEX_CustosUnit!AU$2),0),0)</f>
        <v>1.8794317649099999E-3</v>
      </c>
      <c r="CX31" s="1">
        <f>IFERROR(VLOOKUP($A31,Auxiliar_OPEX_CustosUnit!$A$4:$BT$129,COLUMN(Auxiliar_OPEX_CustosUnit!AV$2),0),0)</f>
        <v>0</v>
      </c>
      <c r="CY31" s="1">
        <f>IFERROR(VLOOKUP($A31,Auxiliar_OPEX_CustosUnit!$A$4:$BT$129,COLUMN(Auxiliar_OPEX_CustosUnit!AW$2),0),0)</f>
        <v>0</v>
      </c>
      <c r="CZ31" s="1">
        <f>IFERROR(VLOOKUP($A31,Auxiliar_OPEX_CustosUnit!$A$4:$BT$129,COLUMN(Auxiliar_OPEX_CustosUnit!AX$2),0),0)</f>
        <v>0</v>
      </c>
      <c r="DA31" s="1">
        <f>IFERROR(VLOOKUP($A31,Auxiliar_OPEX_CustosUnit!$A$4:$BT$129,COLUMN(Auxiliar_OPEX_CustosUnit!AY$2),0),0)</f>
        <v>0</v>
      </c>
      <c r="DB31" s="1">
        <f>IFERROR(VLOOKUP($A31,Auxiliar_OPEX_CustosUnit!$A$4:$BT$129,COLUMN(Auxiliar_OPEX_CustosUnit!AZ$2),0),0)</f>
        <v>0</v>
      </c>
      <c r="DC31" s="1">
        <f>IFERROR(VLOOKUP($A31,Auxiliar_OPEX_CustosUnit!$A$4:$BT$129,COLUMN(Auxiliar_OPEX_CustosUnit!BA$2),0),0)</f>
        <v>0</v>
      </c>
      <c r="DD31" s="1">
        <f>IFERROR(VLOOKUP($A31,Auxiliar_OPEX_CustosUnit!$A$4:$BT$129,COLUMN(Auxiliar_OPEX_CustosUnit!BB$2),0),0)</f>
        <v>0</v>
      </c>
      <c r="DG31" s="60">
        <v>44075</v>
      </c>
      <c r="DH31" s="1">
        <v>1</v>
      </c>
      <c r="DI31" s="1">
        <f>INDEX(Auxiliar_OPEX_Drivers!$B$2:$CH$18,MATCH(Auxiliar_OPEX_S!DI$3,Auxiliar_OPEX_Drivers!$B$2:$B$18,0),MATCH($DG31,Auxiliar_OPEX_Drivers!$B$2:$CH$2,0))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INDEX(Auxiliar_OPEX_Drivers!$B$2:$CH$18,MATCH(Auxiliar_OPEX_S!DK$3,Auxiliar_OPEX_Drivers!$B$2:$B$18,0),MATCH($DG31,Auxiliar_OPEX_Drivers!$B$2:$CH$2,0))</f>
        <v>14.403415720910379</v>
      </c>
      <c r="DL31" s="1">
        <f>INDEX(Auxiliar_OPEX_Drivers!$B$2:$CH$18,MATCH(Auxiliar_OPEX_S!DL$3,Auxiliar_OPEX_Drivers!$B$2:$B$18,0),MATCH($DG31,Auxiliar_OPEX_Drivers!$B$2:$CH$2,0))</f>
        <v>62.955560410032106</v>
      </c>
      <c r="DM31" s="1">
        <f>INDEX(Auxiliar_OPEX_Drivers!$B$2:$CH$18,MATCH(Auxiliar_OPEX_S!DM$3,Auxiliar_OPEX_Drivers!$B$2:$B$18,0),MATCH($DG31,Auxiliar_OPEX_Drivers!$B$2:$CH$2,0))</f>
        <v>13</v>
      </c>
      <c r="DN31" s="1">
        <f>INDEX(Auxiliar_OPEX_Drivers!$B$2:$CH$18,MATCH(Auxiliar_OPEX_S!DN$3,Auxiliar_OPEX_Drivers!$B$2:$B$18,0),MATCH($DG31,Auxiliar_OPEX_Drivers!$B$2:$CH$2,0))</f>
        <v>656.15530343146793</v>
      </c>
      <c r="DO31" s="1">
        <f>INDEX(Auxiliar_OPEX_Drivers!$B$2:$CH$18,MATCH(Auxiliar_OPEX_S!DO$3,Auxiliar_OPEX_Drivers!$B$2:$B$18,0),MATCH($DG31,Auxiliar_OPEX_Drivers!$B$2:$CH$2,0))</f>
        <v>12</v>
      </c>
      <c r="DP31" s="1">
        <f>INDEX(Auxiliar_OPEX_Drivers!$B$2:$CH$18,MATCH(Auxiliar_OPEX_S!DP$3,Auxiliar_OPEX_Drivers!$B$2:$B$18,0),MATCH($DG31,Auxiliar_OPEX_Drivers!$B$2:$CH$2,0))</f>
        <v>197.73070641005256</v>
      </c>
      <c r="DQ31" s="1">
        <f>INDEX(Auxiliar_OPEX_Drivers!$B$2:$CH$18,MATCH(Auxiliar_OPEX_S!DQ$3,Auxiliar_OPEX_Drivers!$B$2:$B$18,0),MATCH($DG31,Auxiliar_OPEX_Drivers!$B$2:$CH$2,0))</f>
        <v>37.100853930227593</v>
      </c>
      <c r="DR31" s="1">
        <f>INDEX(Auxiliar_OPEX_Drivers!$B$2:$CH$18,MATCH(Auxiliar_OPEX_S!DR$3,Auxiliar_OPEX_Drivers!$B$2:$B$18,0),MATCH($DG31,Auxiliar_OPEX_Drivers!$B$2:$CH$2,0))</f>
        <v>18896287.910375424</v>
      </c>
      <c r="DS31" s="1">
        <f>INDEX(Auxiliar_OPEX_Drivers!$B$2:$CH$18,MATCH(Auxiliar_OPEX_S!DS$3,Auxiliar_OPEX_Drivers!$B$2:$B$18,0),MATCH($DG31,Auxiliar_OPEX_Drivers!$B$2:$CH$2,0))</f>
        <v>60801.598866937202</v>
      </c>
      <c r="DT31" s="1">
        <f>INDEX(Auxiliar_OPEX_Drivers!$B$2:$CH$18,MATCH(Auxiliar_OPEX_S!DT$3,Auxiliar_OPEX_Drivers!$B$2:$B$18,0),MATCH($DG31,Auxiliar_OPEX_Drivers!$B$2:$CH$2,0))</f>
        <v>13457.421316872291</v>
      </c>
      <c r="DU31" s="1">
        <f>INDEX(Auxiliar_OPEX_Drivers!$B$2:$CH$18,MATCH(Auxiliar_OPEX_S!DU$3,Auxiliar_OPEX_Drivers!$B$2:$B$18,0),MATCH($DG31,Auxiliar_OPEX_Drivers!$B$2:$CH$2,0))</f>
        <v>4535.750690205552</v>
      </c>
      <c r="DV31" s="1">
        <f>INDEX(Auxiliar_OPEX_Drivers!$B$2:$CH$18,MATCH(Auxiliar_OPEX_S!DV$3,Auxiliar_OPEX_Drivers!$B$2:$B$18,0),MATCH($DG31,Auxiliar_OPEX_Drivers!$B$2:$CH$2,0))</f>
        <v>2236706.2610450466</v>
      </c>
      <c r="DW31" s="1">
        <f>INDEX(Auxiliar_OPEX_Drivers!$B$2:$CH$18,MATCH(Auxiliar_OPEX_S!DW$3,Auxiliar_OPEX_Drivers!$B$2:$B$18,0),MATCH($DG31,Auxiliar_OPEX_Drivers!$B$2:$CH$2,0))</f>
        <v>13281.11381687229</v>
      </c>
      <c r="DX31" s="1">
        <f>INDEX(Auxiliar_OPEX_Drivers!$B$2:$CH$18,MATCH(Auxiliar_OPEX_S!DX$3,Auxiliar_OPEX_Drivers!$B$2:$B$18,0),MATCH($DG31,Auxiliar_OPEX_Drivers!$B$2:$CH$2,0))</f>
        <v>2258303.8221368734</v>
      </c>
      <c r="DY31" s="1">
        <f>INDEX(Auxiliar_OPEX_Drivers!$B$2:$CH$18,MATCH(Auxiliar_OPEX_S!DY$3,Auxiliar_OPEX_Drivers!$B$2:$B$18,0),MATCH($DG31,Auxiliar_OPEX_Drivers!$B$2:$CH$2,0))</f>
        <v>993.3458399026905</v>
      </c>
    </row>
    <row r="32" spans="1:129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320012.80642362946</v>
      </c>
      <c r="E32" s="51">
        <f ca="1">SUMPRODUCT($CM32:$DD32,INDIRECT(ADDRESS(E$2,$DH$2)):INDIRECT(ADDRESS(E$2,$DY$2)))</f>
        <v>321523.26519144018</v>
      </c>
      <c r="F32" s="51">
        <f ca="1">SUMPRODUCT($CM32:$DD32,INDIRECT(ADDRESS(F$2,$DH$2)):INDIRECT(ADDRESS(F$2,$DY$2)))</f>
        <v>323065.07433718152</v>
      </c>
      <c r="G32" s="51">
        <f ca="1">SUMPRODUCT($CM32:$DD32,INDIRECT(ADDRESS(G$2,$DH$2)):INDIRECT(ADDRESS(G$2,$DY$2)))</f>
        <v>324495.88945675991</v>
      </c>
      <c r="H32" s="51">
        <f ca="1">SUMPRODUCT($CM32:$DD32,INDIRECT(ADDRESS(H$2,$DH$2)):INDIRECT(ADDRESS(H$2,$DY$2)))</f>
        <v>326043.81939611706</v>
      </c>
      <c r="I32" s="51">
        <f ca="1">SUMPRODUCT($CM32:$DD32,INDIRECT(ADDRESS(I$2,$DH$2)):INDIRECT(ADDRESS(I$2,$DY$2)))</f>
        <v>327647.46679752565</v>
      </c>
      <c r="J32" s="51">
        <f ca="1">SUMPRODUCT($CM32:$DD32,INDIRECT(ADDRESS(J$2,$DH$2)):INDIRECT(ADDRESS(J$2,$DY$2)))</f>
        <v>329140.67593667167</v>
      </c>
      <c r="K32" s="51">
        <f ca="1">SUMPRODUCT($CM32:$DD32,INDIRECT(ADDRESS(K$2,$DH$2)):INDIRECT(ADDRESS(K$2,$DY$2)))</f>
        <v>330975.52792747412</v>
      </c>
      <c r="L32" s="51">
        <f ca="1">SUMPRODUCT($CM32:$DD32,INDIRECT(ADDRESS(L$2,$DH$2)):INDIRECT(ADDRESS(L$2,$DY$2)))</f>
        <v>332652.96776837378</v>
      </c>
      <c r="M32" s="51">
        <f ca="1">SUMPRODUCT($CM32:$DD32,INDIRECT(ADDRESS(M$2,$DH$2)):INDIRECT(ADDRESS(M$2,$DY$2)))</f>
        <v>334114.2040970276</v>
      </c>
      <c r="N32" s="51">
        <f ca="1">SUMPRODUCT($CM32:$DD32,INDIRECT(ADDRESS(N$2,$DH$2)):INDIRECT(ADDRESS(N$2,$DY$2)))</f>
        <v>335703.1026654843</v>
      </c>
      <c r="O32" s="51">
        <f ca="1">SUMPRODUCT($CM32:$DD32,INDIRECT(ADDRESS(O$2,$DH$2)):INDIRECT(ADDRESS(O$2,$DY$2)))</f>
        <v>337441.32580793754</v>
      </c>
      <c r="P32" s="51">
        <f ca="1">SUMPRODUCT($CM32:$DD32,INDIRECT(ADDRESS(P$2,$DH$2)):INDIRECT(ADDRESS(P$2,$DY$2)))</f>
        <v>338955.90232069464</v>
      </c>
      <c r="Q32" s="51">
        <f ca="1">SUMPRODUCT($CM32:$DD32,INDIRECT(ADDRESS(Q$2,$DH$2)):INDIRECT(ADDRESS(Q$2,$DY$2)))</f>
        <v>340376.52113619144</v>
      </c>
      <c r="R32" s="51">
        <f ca="1">SUMPRODUCT($CM32:$DD32,INDIRECT(ADDRESS(R$2,$DH$2)):INDIRECT(ADDRESS(R$2,$DY$2)))</f>
        <v>341857.37500580784</v>
      </c>
      <c r="S32" s="51">
        <f ca="1">SUMPRODUCT($CM32:$DD32,INDIRECT(ADDRESS(S$2,$DH$2)):INDIRECT(ADDRESS(S$2,$DY$2)))</f>
        <v>343501.79054765531</v>
      </c>
      <c r="T32" s="51">
        <f ca="1">SUMPRODUCT($CM32:$DD32,INDIRECT(ADDRESS(T$2,$DH$2)):INDIRECT(ADDRESS(T$2,$DY$2)))</f>
        <v>345100.62707269489</v>
      </c>
      <c r="U32" s="51">
        <f ca="1">SUMPRODUCT($CM32:$DD32,INDIRECT(ADDRESS(U$2,$DH$2)):INDIRECT(ADDRESS(U$2,$DY$2)))</f>
        <v>346562.09209551773</v>
      </c>
      <c r="V32" s="51">
        <f ca="1">SUMPRODUCT($CM32:$DD32,INDIRECT(ADDRESS(V$2,$DH$2)):INDIRECT(ADDRESS(V$2,$DY$2)))</f>
        <v>347895.08183096326</v>
      </c>
      <c r="W32" s="51">
        <f ca="1">SUMPRODUCT($CM32:$DD32,INDIRECT(ADDRESS(W$2,$DH$2)):INDIRECT(ADDRESS(W$2,$DY$2)))</f>
        <v>349485.90140183427</v>
      </c>
      <c r="X32" s="51">
        <f ca="1">SUMPRODUCT($CM32:$DD32,INDIRECT(ADDRESS(X$2,$DH$2)):INDIRECT(ADDRESS(X$2,$DY$2)))</f>
        <v>350998.39307532349</v>
      </c>
      <c r="Y32" s="51">
        <f ca="1">SUMPRODUCT($CM32:$DD32,INDIRECT(ADDRESS(Y$2,$DH$2)):INDIRECT(ADDRESS(Y$2,$DY$2)))</f>
        <v>352578.28909950313</v>
      </c>
      <c r="Z32" s="51">
        <f ca="1">SUMPRODUCT($CM32:$DD32,INDIRECT(ADDRESS(Z$2,$DH$2)):INDIRECT(ADDRESS(Z$2,$DY$2)))</f>
        <v>354276.6161250397</v>
      </c>
      <c r="AA32" s="51">
        <f ca="1">SUMPRODUCT($CM32:$DD32,INDIRECT(ADDRESS(AA$2,$DH$2)):INDIRECT(ADDRESS(AA$2,$DY$2)))</f>
        <v>355922.04714193282</v>
      </c>
      <c r="AB32" s="51">
        <f ca="1">SUMPRODUCT($CM32:$DD32,INDIRECT(ADDRESS(AB$2,$DH$2)):INDIRECT(ADDRESS(AB$2,$DY$2)))</f>
        <v>357154.28714754753</v>
      </c>
      <c r="AC32" s="51">
        <f ca="1">SUMPRODUCT($CM32:$DD32,INDIRECT(ADDRESS(AC$2,$DH$2)):INDIRECT(ADDRESS(AC$2,$DY$2)))</f>
        <v>358451.11122494267</v>
      </c>
      <c r="AD32" s="51">
        <f ca="1">SUMPRODUCT($CM32:$DD32,INDIRECT(ADDRESS(AD$2,$DH$2)):INDIRECT(ADDRESS(AD$2,$DY$2)))</f>
        <v>359580.48388091492</v>
      </c>
      <c r="AE32" s="51">
        <f ca="1">SUMPRODUCT($CM32:$DD32,INDIRECT(ADDRESS(AE$2,$DH$2)):INDIRECT(ADDRESS(AE$2,$DY$2)))</f>
        <v>360609.16877204477</v>
      </c>
      <c r="AF32" s="51">
        <f ca="1">SUMPRODUCT($CM32:$DD32,INDIRECT(ADDRESS(AF$2,$DH$2)):INDIRECT(ADDRESS(AF$2,$DY$2)))</f>
        <v>361716.64347456588</v>
      </c>
      <c r="AG32" s="51">
        <f ca="1">SUMPRODUCT($CM32:$DD32,INDIRECT(ADDRESS(AG$2,$DH$2)):INDIRECT(ADDRESS(AG$2,$DY$2)))</f>
        <v>362966.03978273721</v>
      </c>
      <c r="AH32" s="51">
        <f ca="1">SUMPRODUCT($CM32:$DD32,INDIRECT(ADDRESS(AH$2,$DH$2)):INDIRECT(ADDRESS(AH$2,$DY$2)))</f>
        <v>364271.26784869103</v>
      </c>
      <c r="AI32" s="51">
        <f ca="1">SUMPRODUCT($CM32:$DD32,INDIRECT(ADDRESS(AI$2,$DH$2)):INDIRECT(ADDRESS(AI$2,$DY$2)))</f>
        <v>365676.51281858684</v>
      </c>
      <c r="AJ32" s="51">
        <f ca="1">SUMPRODUCT($CM32:$DD32,INDIRECT(ADDRESS(AJ$2,$DH$2)):INDIRECT(ADDRESS(AJ$2,$DY$2)))</f>
        <v>366874.1284705642</v>
      </c>
      <c r="AK32" s="51">
        <f ca="1">SUMPRODUCT($CM32:$DD32,INDIRECT(ADDRESS(AK$2,$DH$2)):INDIRECT(ADDRESS(AK$2,$DY$2)))</f>
        <v>368405.27213096351</v>
      </c>
      <c r="AL32" s="51">
        <f ca="1">SUMPRODUCT($CM32:$DD32,INDIRECT(ADDRESS(AL$2,$DH$2)):INDIRECT(ADDRESS(AL$2,$DY$2)))</f>
        <v>369944.87514860253</v>
      </c>
      <c r="AM32" s="51">
        <f ca="1">SUMPRODUCT($CM32:$DD32,INDIRECT(ADDRESS(AM$2,$DH$2)):INDIRECT(ADDRESS(AM$2,$DY$2)))</f>
        <v>371403.26833673974</v>
      </c>
      <c r="AN32" s="51">
        <f ca="1">SUMPRODUCT($CM32:$DD32,INDIRECT(ADDRESS(AN$2,$DH$2)):INDIRECT(ADDRESS(AN$2,$DY$2)))</f>
        <v>372698.73430443887</v>
      </c>
      <c r="AO32" s="51">
        <f ca="1">SUMPRODUCT($CM32:$DD32,INDIRECT(ADDRESS(AO$2,$DH$2)):INDIRECT(ADDRESS(AO$2,$DY$2)))</f>
        <v>374092.66719040903</v>
      </c>
      <c r="AP32" s="51">
        <f ca="1">SUMPRODUCT($CM32:$DD32,INDIRECT(ADDRESS(AP$2,$DH$2)):INDIRECT(ADDRESS(AP$2,$DY$2)))</f>
        <v>375483.59395919042</v>
      </c>
      <c r="AQ32" s="51">
        <f ca="1">SUMPRODUCT($CM32:$DD32,INDIRECT(ADDRESS(AQ$2,$DH$2)):INDIRECT(ADDRESS(AQ$2,$DY$2)))</f>
        <v>376759.40884002158</v>
      </c>
      <c r="AR32" s="51">
        <f ca="1">SUMPRODUCT($CM32:$DD32,INDIRECT(ADDRESS(AR$2,$DH$2)):INDIRECT(ADDRESS(AR$2,$DY$2)))</f>
        <v>378135.04413628206</v>
      </c>
      <c r="AS32" s="51">
        <f ca="1">SUMPRODUCT($CM32:$DD32,INDIRECT(ADDRESS(AS$2,$DH$2)):INDIRECT(ADDRESS(AS$2,$DY$2)))</f>
        <v>379510.67943254253</v>
      </c>
      <c r="AT32" s="51">
        <f ca="1">SUMPRODUCT($CM32:$DD32,INDIRECT(ADDRESS(AT$2,$DH$2)):INDIRECT(ADDRESS(AT$2,$DY$2)))</f>
        <v>380825.41392622888</v>
      </c>
      <c r="AU32" s="51">
        <f ca="1">SUMPRODUCT($CM32:$DD32,INDIRECT(ADDRESS(AU$2,$DH$2)):INDIRECT(ADDRESS(AU$2,$DY$2)))</f>
        <v>382423.74560439441</v>
      </c>
      <c r="AV32" s="51">
        <f ca="1">SUMPRODUCT($CM32:$DD32,INDIRECT(ADDRESS(AV$2,$DH$2)):INDIRECT(ADDRESS(AV$2,$DY$2)))</f>
        <v>384036.24290336861</v>
      </c>
      <c r="AW32" s="51">
        <f ca="1">SUMPRODUCT($CM32:$DD32,INDIRECT(ADDRESS(AW$2,$DH$2)):INDIRECT(ADDRESS(AW$2,$DY$2)))</f>
        <v>385600.99273595103</v>
      </c>
      <c r="AX32" s="51">
        <f ca="1">SUMPRODUCT($CM32:$DD32,INDIRECT(ADDRESS(AX$2,$DH$2)):INDIRECT(ADDRESS(AX$2,$DY$2)))</f>
        <v>387236.36826293357</v>
      </c>
      <c r="AY32" s="51">
        <f ca="1">SUMPRODUCT($CM32:$DD32,INDIRECT(ADDRESS(AY$2,$DH$2)):INDIRECT(ADDRESS(AY$2,$DY$2)))</f>
        <v>388648.33543490944</v>
      </c>
      <c r="AZ32" s="51">
        <f ca="1">SUMPRODUCT($CM32:$DD32,INDIRECT(ADDRESS(AZ$2,$DH$2)):INDIRECT(ADDRESS(AZ$2,$DY$2)))</f>
        <v>389648.78131887148</v>
      </c>
      <c r="BA32" s="51">
        <f ca="1">SUMPRODUCT($CM32:$DD32,INDIRECT(ADDRESS(BA$2,$DH$2)):INDIRECT(ADDRESS(BA$2,$DY$2)))</f>
        <v>390561.24988753977</v>
      </c>
      <c r="BB32" s="51">
        <f ca="1">SUMPRODUCT($CM32:$DD32,INDIRECT(ADDRESS(BB$2,$DH$2)):INDIRECT(ADDRESS(BB$2,$DY$2)))</f>
        <v>391536.68145214376</v>
      </c>
      <c r="BC32" s="51">
        <f ca="1">SUMPRODUCT($CM32:$DD32,INDIRECT(ADDRESS(BC$2,$DH$2)):INDIRECT(ADDRESS(BC$2,$DY$2)))</f>
        <v>392390.07832920674</v>
      </c>
      <c r="BD32" s="51">
        <f ca="1">SUMPRODUCT($CM32:$DD32,INDIRECT(ADDRESS(BD$2,$DH$2)):INDIRECT(ADDRESS(BD$2,$DY$2)))</f>
        <v>393225.13531977386</v>
      </c>
      <c r="BE32" s="51">
        <f ca="1">SUMPRODUCT($CM32:$DD32,INDIRECT(ADDRESS(BE$2,$DH$2)):INDIRECT(ADDRESS(BE$2,$DY$2)))</f>
        <v>394112.42038193939</v>
      </c>
      <c r="BF32" s="51">
        <f ca="1">SUMPRODUCT($CM32:$DD32,INDIRECT(ADDRESS(BF$2,$DH$2)):INDIRECT(ADDRESS(BF$2,$DY$2)))</f>
        <v>395064.84249485121</v>
      </c>
      <c r="BG32" s="51">
        <f ca="1">SUMPRODUCT($CM32:$DD32,INDIRECT(ADDRESS(BG$2,$DH$2)):INDIRECT(ADDRESS(BG$2,$DY$2)))</f>
        <v>396506.83790760895</v>
      </c>
      <c r="BH32" s="51">
        <f ca="1">SUMPRODUCT($CM32:$DD32,INDIRECT(ADDRESS(BH$2,$DH$2)):INDIRECT(ADDRESS(BH$2,$DY$2)))</f>
        <v>397846.23613723996</v>
      </c>
      <c r="BI32" s="51">
        <f ca="1">SUMPRODUCT($CM32:$DD32,INDIRECT(ADDRESS(BI$2,$DH$2)):INDIRECT(ADDRESS(BI$2,$DY$2)))</f>
        <v>399185.63436687103</v>
      </c>
      <c r="BJ32" s="51">
        <f ca="1">SUMPRODUCT($CM32:$DD32,INDIRECT(ADDRESS(BJ$2,$DH$2)):INDIRECT(ADDRESS(BJ$2,$DY$2)))</f>
        <v>400525.0325965021</v>
      </c>
      <c r="BK32" s="51">
        <f ca="1">SUMPRODUCT($CM32:$DD32,INDIRECT(ADDRESS(BK$2,$DH$2)):INDIRECT(ADDRESS(BK$2,$DY$2)))</f>
        <v>401864.43082613318</v>
      </c>
      <c r="BL32" s="51">
        <f ca="1">SUMPRODUCT($CM32:$DD32,INDIRECT(ADDRESS(BL$2,$DH$2)):INDIRECT(ADDRESS(BL$2,$DY$2)))</f>
        <v>402928.30955283082</v>
      </c>
      <c r="BM32" s="51">
        <f ca="1">SUMPRODUCT($CM32:$DD32,INDIRECT(ADDRESS(BM$2,$DH$2)):INDIRECT(ADDRESS(BM$2,$DY$2)))</f>
        <v>403992.18827952846</v>
      </c>
      <c r="BN32" s="51">
        <f ca="1">SUMPRODUCT($CM32:$DD32,INDIRECT(ADDRESS(BN$2,$DH$2)):INDIRECT(ADDRESS(BN$2,$DY$2)))</f>
        <v>405056.06700622611</v>
      </c>
      <c r="BO32" s="51">
        <f ca="1">SUMPRODUCT($CM32:$DD32,INDIRECT(ADDRESS(BO$2,$DH$2)):INDIRECT(ADDRESS(BO$2,$DY$2)))</f>
        <v>406119.94573292375</v>
      </c>
      <c r="BP32" s="51">
        <f ca="1">SUMPRODUCT($CM32:$DD32,INDIRECT(ADDRESS(BP$2,$DH$2)):INDIRECT(ADDRESS(BP$2,$DY$2)))</f>
        <v>407183.82445962139</v>
      </c>
      <c r="BQ32" s="51">
        <f ca="1">SUMPRODUCT($CM32:$DD32,INDIRECT(ADDRESS(BQ$2,$DH$2)):INDIRECT(ADDRESS(BQ$2,$DY$2)))</f>
        <v>408247.70318631904</v>
      </c>
      <c r="BR32" s="51">
        <f ca="1">SUMPRODUCT($CM32:$DD32,INDIRECT(ADDRESS(BR$2,$DH$2)):INDIRECT(ADDRESS(BR$2,$DY$2)))</f>
        <v>409311.58191301668</v>
      </c>
      <c r="BS32" s="51">
        <f ca="1">SUMPRODUCT($CM32:$DD32,INDIRECT(ADDRESS(BS$2,$DH$2)):INDIRECT(ADDRESS(BS$2,$DY$2)))</f>
        <v>410485.10956001538</v>
      </c>
      <c r="BT32" s="51">
        <f ca="1">SUMPRODUCT($CM32:$DD32,INDIRECT(ADDRESS(BT$2,$DH$2)):INDIRECT(ADDRESS(BT$2,$DY$2)))</f>
        <v>411548.98828671302</v>
      </c>
      <c r="BU32" s="51">
        <f ca="1">SUMPRODUCT($CM32:$DD32,INDIRECT(ADDRESS(BU$2,$DH$2)):INDIRECT(ADDRESS(BU$2,$DY$2)))</f>
        <v>412612.86701341067</v>
      </c>
      <c r="BV32" s="51">
        <f ca="1">SUMPRODUCT($CM32:$DD32,INDIRECT(ADDRESS(BV$2,$DH$2)):INDIRECT(ADDRESS(BV$2,$DY$2)))</f>
        <v>413676.74574010825</v>
      </c>
      <c r="BW32" s="51">
        <f ca="1">SUMPRODUCT($CM32:$DD32,INDIRECT(ADDRESS(BW$2,$DH$2)):INDIRECT(ADDRESS(BW$2,$DY$2)))</f>
        <v>414740.62446680589</v>
      </c>
      <c r="BX32" s="51">
        <f ca="1">SUMPRODUCT($CM32:$DD32,INDIRECT(ADDRESS(BX$2,$DH$2)):INDIRECT(ADDRESS(BX$2,$DY$2)))</f>
        <v>416080.02269643696</v>
      </c>
      <c r="BY32" s="51">
        <f ca="1">SUMPRODUCT($CM32:$DD32,INDIRECT(ADDRESS(BY$2,$DH$2)):INDIRECT(ADDRESS(BY$2,$DY$2)))</f>
        <v>417419.42092606804</v>
      </c>
      <c r="BZ32" s="51">
        <f ca="1">SUMPRODUCT($CM32:$DD32,INDIRECT(ADDRESS(BZ$2,$DH$2)):INDIRECT(ADDRESS(BZ$2,$DY$2)))</f>
        <v>418758.81915569911</v>
      </c>
      <c r="CA32" s="51">
        <f ca="1">SUMPRODUCT($CM32:$DD32,INDIRECT(ADDRESS(CA$2,$DH$2)):INDIRECT(ADDRESS(CA$2,$DY$2)))</f>
        <v>420098.21738533018</v>
      </c>
      <c r="CB32" s="51">
        <f ca="1">SUMPRODUCT($CM32:$DD32,INDIRECT(ADDRESS(CB$2,$DH$2)):INDIRECT(ADDRESS(CB$2,$DY$2)))</f>
        <v>421437.61561496125</v>
      </c>
      <c r="CC32" s="51">
        <f ca="1">SUMPRODUCT($CM32:$DD32,INDIRECT(ADDRESS(CC$2,$DH$2)):INDIRECT(ADDRESS(CC$2,$DY$2)))</f>
        <v>422777.01384459232</v>
      </c>
      <c r="CD32" s="51">
        <f ca="1">SUMPRODUCT($CM32:$DD32,INDIRECT(ADDRESS(CD$2,$DH$2)):INDIRECT(ADDRESS(CD$2,$DY$2)))</f>
        <v>424116.41207422334</v>
      </c>
      <c r="CF32" s="51">
        <f t="shared" ca="1" si="5"/>
        <v>3942816.1258056229</v>
      </c>
      <c r="CG32" s="51">
        <f t="shared" ca="1" si="5"/>
        <v>4167510.6368531589</v>
      </c>
      <c r="CH32" s="51">
        <f t="shared" ca="1" si="5"/>
        <v>4367053.0590369003</v>
      </c>
      <c r="CI32" s="51">
        <f t="shared" ca="1" si="5"/>
        <v>4565451.2267306708</v>
      </c>
      <c r="CJ32" s="51">
        <f t="shared" ca="1" si="5"/>
        <v>4742467.361018681</v>
      </c>
      <c r="CK32" s="51">
        <f t="shared" ca="1" si="5"/>
        <v>4905903.9551975196</v>
      </c>
      <c r="CM32" s="1">
        <f>IFERROR(VLOOKUP($A32,Auxiliar_OPEX_CustosUnit!$A$4:$BT$129,COLUMN(Auxiliar_OPEX_CustosUnit!AK$2),0),0)</f>
        <v>0</v>
      </c>
      <c r="CN32" s="1">
        <f>IFERROR(VLOOKUP($A32,Auxiliar_OPEX_CustosUnit!$A$4:$BT$129,COLUMN(Auxiliar_OPEX_CustosUnit!AL$2),0),0)</f>
        <v>0</v>
      </c>
      <c r="CO32" s="1">
        <f>IFERROR(VLOOKUP($A32,Auxiliar_OPEX_CustosUnit!$A$4:$BT$129,COLUMN(Auxiliar_OPEX_CustosUnit!AM$2),0)*(1-DRE_Auxiliar!$A$111),0)</f>
        <v>38011.036346798821</v>
      </c>
      <c r="CP32" s="1">
        <f>IFERROR(VLOOKUP($A32,Auxiliar_OPEX_CustosUnit!$A$4:$BT$129,COLUMN(Auxiliar_OPEX_CustosUnit!AN$2),0),0)</f>
        <v>0</v>
      </c>
      <c r="CQ32" s="1">
        <f>IFERROR(VLOOKUP($A32,Auxiliar_OPEX_CustosUnit!$A$4:$BT$129,COLUMN(Auxiliar_OPEX_CustosUnit!AO$2),0),0)</f>
        <v>0</v>
      </c>
      <c r="CR32" s="1">
        <f>IFERROR(VLOOKUP($A32,Auxiliar_OPEX_CustosUnit!$A$4:$BT$129,COLUMN(Auxiliar_OPEX_CustosUnit!AP$2),0),0)</f>
        <v>0</v>
      </c>
      <c r="CS32" s="1">
        <f>IFERROR(VLOOKUP($A32,Auxiliar_OPEX_CustosUnit!$A$4:$BT$129,COLUMN(Auxiliar_OPEX_CustosUnit!AQ$2),0),0)</f>
        <v>3.8516393728110701</v>
      </c>
      <c r="CT32" s="1">
        <f>IFERROR(VLOOKUP($A32,Auxiliar_OPEX_CustosUnit!$A$4:$BT$129,COLUMN(Auxiliar_OPEX_CustosUnit!AR$2),0),0)</f>
        <v>0</v>
      </c>
      <c r="CU32" s="1">
        <f>IFERROR(VLOOKUP($A32,Auxiliar_OPEX_CustosUnit!$A$4:$BT$129,COLUMN(Auxiliar_OPEX_CustosUnit!AS$2),0),0)</f>
        <v>0</v>
      </c>
      <c r="CV32" s="1">
        <f>IFERROR(VLOOKUP($A32,Auxiliar_OPEX_CustosUnit!$A$4:$BT$129,COLUMN(Auxiliar_OPEX_CustosUnit!AT$2),0),0)</f>
        <v>0</v>
      </c>
      <c r="CW32" s="1">
        <f>IFERROR(VLOOKUP($A32,Auxiliar_OPEX_CustosUnit!$A$4:$BT$129,COLUMN(Auxiliar_OPEX_CustosUnit!AU$2),0),0)</f>
        <v>1.6918714479549998E-2</v>
      </c>
      <c r="CX32" s="1">
        <f>IFERROR(VLOOKUP($A32,Auxiliar_OPEX_CustosUnit!$A$4:$BT$129,COLUMN(Auxiliar_OPEX_CustosUnit!AV$2),0),0)</f>
        <v>0</v>
      </c>
      <c r="CY32" s="1">
        <f>IFERROR(VLOOKUP($A32,Auxiliar_OPEX_CustosUnit!$A$4:$BT$129,COLUMN(Auxiliar_OPEX_CustosUnit!AW$2),0),0)</f>
        <v>0</v>
      </c>
      <c r="CZ32" s="1">
        <f>IFERROR(VLOOKUP($A32,Auxiliar_OPEX_CustosUnit!$A$4:$BT$129,COLUMN(Auxiliar_OPEX_CustosUnit!AX$2),0),0)</f>
        <v>0</v>
      </c>
      <c r="DA32" s="1">
        <f>IFERROR(VLOOKUP($A32,Auxiliar_OPEX_CustosUnit!$A$4:$BT$129,COLUMN(Auxiliar_OPEX_CustosUnit!AY$2),0),0)</f>
        <v>0</v>
      </c>
      <c r="DB32" s="1">
        <f>IFERROR(VLOOKUP($A32,Auxiliar_OPEX_CustosUnit!$A$4:$BT$129,COLUMN(Auxiliar_OPEX_CustosUnit!AZ$2),0),0)</f>
        <v>0</v>
      </c>
      <c r="DC32" s="1">
        <f>IFERROR(VLOOKUP($A32,Auxiliar_OPEX_CustosUnit!$A$4:$BT$129,COLUMN(Auxiliar_OPEX_CustosUnit!BA$2),0),0)</f>
        <v>0</v>
      </c>
      <c r="DD32" s="1">
        <f>IFERROR(VLOOKUP($A32,Auxiliar_OPEX_CustosUnit!$A$4:$BT$129,COLUMN(Auxiliar_OPEX_CustosUnit!BB$2),0),0)</f>
        <v>0.37243720162206001</v>
      </c>
      <c r="DG32" s="60">
        <v>44105</v>
      </c>
      <c r="DH32" s="1">
        <v>1</v>
      </c>
      <c r="DI32" s="1">
        <f>INDEX(Auxiliar_OPEX_Drivers!$B$2:$CH$18,MATCH(Auxiliar_OPEX_S!DI$3,Auxiliar_OPEX_Drivers!$B$2:$B$18,0),MATCH($DG32,Auxiliar_OPEX_Drivers!$B$2:$CH$2,0))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INDEX(Auxiliar_OPEX_Drivers!$B$2:$CH$18,MATCH(Auxiliar_OPEX_S!DK$3,Auxiliar_OPEX_Drivers!$B$2:$B$18,0),MATCH($DG32,Auxiliar_OPEX_Drivers!$B$2:$CH$2,0))</f>
        <v>14.403415720910379</v>
      </c>
      <c r="DL32" s="1">
        <f>INDEX(Auxiliar_OPEX_Drivers!$B$2:$CH$18,MATCH(Auxiliar_OPEX_S!DL$3,Auxiliar_OPEX_Drivers!$B$2:$B$18,0),MATCH($DG32,Auxiliar_OPEX_Drivers!$B$2:$CH$2,0))</f>
        <v>62.955560410032106</v>
      </c>
      <c r="DM32" s="1">
        <f>INDEX(Auxiliar_OPEX_Drivers!$B$2:$CH$18,MATCH(Auxiliar_OPEX_S!DM$3,Auxiliar_OPEX_Drivers!$B$2:$B$18,0),MATCH($DG32,Auxiliar_OPEX_Drivers!$B$2:$CH$2,0))</f>
        <v>13</v>
      </c>
      <c r="DN32" s="1">
        <f>INDEX(Auxiliar_OPEX_Drivers!$B$2:$CH$18,MATCH(Auxiliar_OPEX_S!DN$3,Auxiliar_OPEX_Drivers!$B$2:$B$18,0),MATCH($DG32,Auxiliar_OPEX_Drivers!$B$2:$CH$2,0))</f>
        <v>656.15530343146793</v>
      </c>
      <c r="DO32" s="1">
        <f>INDEX(Auxiliar_OPEX_Drivers!$B$2:$CH$18,MATCH(Auxiliar_OPEX_S!DO$3,Auxiliar_OPEX_Drivers!$B$2:$B$18,0),MATCH($DG32,Auxiliar_OPEX_Drivers!$B$2:$CH$2,0))</f>
        <v>12</v>
      </c>
      <c r="DP32" s="1">
        <f>INDEX(Auxiliar_OPEX_Drivers!$B$2:$CH$18,MATCH(Auxiliar_OPEX_S!DP$3,Auxiliar_OPEX_Drivers!$B$2:$B$18,0),MATCH($DG32,Auxiliar_OPEX_Drivers!$B$2:$CH$2,0))</f>
        <v>197.73070641005256</v>
      </c>
      <c r="DQ32" s="1">
        <f>INDEX(Auxiliar_OPEX_Drivers!$B$2:$CH$18,MATCH(Auxiliar_OPEX_S!DQ$3,Auxiliar_OPEX_Drivers!$B$2:$B$18,0),MATCH($DG32,Auxiliar_OPEX_Drivers!$B$2:$CH$2,0))</f>
        <v>37.100853930227593</v>
      </c>
      <c r="DR32" s="1">
        <f>INDEX(Auxiliar_OPEX_Drivers!$B$2:$CH$18,MATCH(Auxiliar_OPEX_S!DR$3,Auxiliar_OPEX_Drivers!$B$2:$B$18,0),MATCH($DG32,Auxiliar_OPEX_Drivers!$B$2:$CH$2,0))</f>
        <v>18961746.47129976</v>
      </c>
      <c r="DS32" s="1">
        <f>INDEX(Auxiliar_OPEX_Drivers!$B$2:$CH$18,MATCH(Auxiliar_OPEX_S!DS$3,Auxiliar_OPEX_Drivers!$B$2:$B$18,0),MATCH($DG32,Auxiliar_OPEX_Drivers!$B$2:$CH$2,0))</f>
        <v>65458.560924336598</v>
      </c>
      <c r="DT32" s="1">
        <f>INDEX(Auxiliar_OPEX_Drivers!$B$2:$CH$18,MATCH(Auxiliar_OPEX_S!DT$3,Auxiliar_OPEX_Drivers!$B$2:$B$18,0),MATCH($DG32,Auxiliar_OPEX_Drivers!$B$2:$CH$2,0))</f>
        <v>13361.981616871908</v>
      </c>
      <c r="DU32" s="1">
        <f>INDEX(Auxiliar_OPEX_Drivers!$B$2:$CH$18,MATCH(Auxiliar_OPEX_S!DU$3,Auxiliar_OPEX_Drivers!$B$2:$B$18,0),MATCH($DG32,Auxiliar_OPEX_Drivers!$B$2:$CH$2,0))</f>
        <v>4535.7506902054192</v>
      </c>
      <c r="DV32" s="1">
        <f>INDEX(Auxiliar_OPEX_Drivers!$B$2:$CH$18,MATCH(Auxiliar_OPEX_S!DV$3,Auxiliar_OPEX_Drivers!$B$2:$B$18,0),MATCH($DG32,Auxiliar_OPEX_Drivers!$B$2:$CH$2,0))</f>
        <v>2248096.1351619186</v>
      </c>
      <c r="DW32" s="1">
        <f>INDEX(Auxiliar_OPEX_Drivers!$B$2:$CH$18,MATCH(Auxiliar_OPEX_S!DW$3,Auxiliar_OPEX_Drivers!$B$2:$B$18,0),MATCH($DG32,Auxiliar_OPEX_Drivers!$B$2:$CH$2,0))</f>
        <v>13182.874116871908</v>
      </c>
      <c r="DX32" s="1">
        <f>INDEX(Auxiliar_OPEX_Drivers!$B$2:$CH$18,MATCH(Auxiliar_OPEX_S!DX$3,Auxiliar_OPEX_Drivers!$B$2:$B$18,0),MATCH($DG32,Auxiliar_OPEX_Drivers!$B$2:$CH$2,0))</f>
        <v>2269840.8037537453</v>
      </c>
      <c r="DY32" s="1">
        <f>INDEX(Auxiliar_OPEX_Drivers!$B$2:$CH$18,MATCH(Auxiliar_OPEX_S!DY$3,Auxiliar_OPEX_Drivers!$B$2:$B$18,0),MATCH($DG32,Auxiliar_OPEX_Drivers!$B$2:$CH$2,0))</f>
        <v>993.3458399026905</v>
      </c>
    </row>
    <row r="33" spans="1:129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230339.37694459135</v>
      </c>
      <c r="E33" s="51">
        <f ca="1">SUMPRODUCT($CM33:$DD33,INDIRECT(ADDRESS(E$2,$DH$2)):INDIRECT(ADDRESS(E$2,$DY$2)))</f>
        <v>231450.88562280641</v>
      </c>
      <c r="F33" s="51">
        <f ca="1">SUMPRODUCT($CM33:$DD33,INDIRECT(ADDRESS(F$2,$DH$2)):INDIRECT(ADDRESS(F$2,$DY$2)))</f>
        <v>232585.08646488166</v>
      </c>
      <c r="G33" s="51">
        <f ca="1">SUMPRODUCT($CM33:$DD33,INDIRECT(ADDRESS(G$2,$DH$2)):INDIRECT(ADDRESS(G$2,$DY$2)))</f>
        <v>233645.65084385878</v>
      </c>
      <c r="H33" s="51">
        <f ca="1">SUMPRODUCT($CM33:$DD33,INDIRECT(ADDRESS(H$2,$DH$2)):INDIRECT(ADDRESS(H$2,$DY$2)))</f>
        <v>234789.14842161804</v>
      </c>
      <c r="I33" s="51">
        <f ca="1">SUMPRODUCT($CM33:$DD33,INDIRECT(ADDRESS(I$2,$DH$2)):INDIRECT(ADDRESS(I$2,$DY$2)))</f>
        <v>235948.92105249548</v>
      </c>
      <c r="J33" s="51">
        <f ca="1">SUMPRODUCT($CM33:$DD33,INDIRECT(ADDRESS(J$2,$DH$2)):INDIRECT(ADDRESS(J$2,$DY$2)))</f>
        <v>236996.8675770651</v>
      </c>
      <c r="K33" s="51">
        <f ca="1">SUMPRODUCT($CM33:$DD33,INDIRECT(ADDRESS(K$2,$DH$2)):INDIRECT(ADDRESS(K$2,$DY$2)))</f>
        <v>238538.94314407627</v>
      </c>
      <c r="L33" s="51">
        <f ca="1">SUMPRODUCT($CM33:$DD33,INDIRECT(ADDRESS(L$2,$DH$2)):INDIRECT(ADDRESS(L$2,$DY$2)))</f>
        <v>239756.11337591274</v>
      </c>
      <c r="M33" s="51">
        <f ca="1">SUMPRODUCT($CM33:$DD33,INDIRECT(ADDRESS(M$2,$DH$2)):INDIRECT(ADDRESS(M$2,$DY$2)))</f>
        <v>240852.21779132355</v>
      </c>
      <c r="N33" s="51">
        <f ca="1">SUMPRODUCT($CM33:$DD33,INDIRECT(ADDRESS(N$2,$DH$2)):INDIRECT(ADDRESS(N$2,$DY$2)))</f>
        <v>242039.39801267241</v>
      </c>
      <c r="O33" s="51">
        <f ca="1">SUMPRODUCT($CM33:$DD33,INDIRECT(ADDRESS(O$2,$DH$2)):INDIRECT(ADDRESS(O$2,$DY$2)))</f>
        <v>243323.63122884789</v>
      </c>
      <c r="P33" s="51">
        <f ca="1">SUMPRODUCT($CM33:$DD33,INDIRECT(ADDRESS(P$2,$DH$2)):INDIRECT(ADDRESS(P$2,$DY$2)))</f>
        <v>244448.84351614039</v>
      </c>
      <c r="Q33" s="51">
        <f ca="1">SUMPRODUCT($CM33:$DD33,INDIRECT(ADDRESS(Q$2,$DH$2)):INDIRECT(ADDRESS(Q$2,$DY$2)))</f>
        <v>245509.86096535271</v>
      </c>
      <c r="R33" s="51">
        <f ca="1">SUMPRODUCT($CM33:$DD33,INDIRECT(ADDRESS(R$2,$DH$2)):INDIRECT(ADDRESS(R$2,$DY$2)))</f>
        <v>246609.53517202279</v>
      </c>
      <c r="S33" s="51">
        <f ca="1">SUMPRODUCT($CM33:$DD33,INDIRECT(ADDRESS(S$2,$DH$2)):INDIRECT(ADDRESS(S$2,$DY$2)))</f>
        <v>247821.04354618822</v>
      </c>
      <c r="T33" s="51">
        <f ca="1">SUMPRODUCT($CM33:$DD33,INDIRECT(ADDRESS(T$2,$DH$2)):INDIRECT(ADDRESS(T$2,$DY$2)))</f>
        <v>248999.42155781787</v>
      </c>
      <c r="U33" s="51">
        <f ca="1">SUMPRODUCT($CM33:$DD33,INDIRECT(ADDRESS(U$2,$DH$2)):INDIRECT(ADDRESS(U$2,$DY$2)))</f>
        <v>250047.65732095225</v>
      </c>
      <c r="V33" s="51">
        <f ca="1">SUMPRODUCT($CM33:$DD33,INDIRECT(ADDRESS(V$2,$DH$2)):INDIRECT(ADDRESS(V$2,$DY$2)))</f>
        <v>250975.4619501305</v>
      </c>
      <c r="W33" s="51">
        <f ca="1">SUMPRODUCT($CM33:$DD33,INDIRECT(ADDRESS(W$2,$DH$2)):INDIRECT(ADDRESS(W$2,$DY$2)))</f>
        <v>252326.44361126926</v>
      </c>
      <c r="X33" s="51">
        <f ca="1">SUMPRODUCT($CM33:$DD33,INDIRECT(ADDRESS(X$2,$DH$2)):INDIRECT(ADDRESS(X$2,$DY$2)))</f>
        <v>253435.29519110339</v>
      </c>
      <c r="Y33" s="51">
        <f ca="1">SUMPRODUCT($CM33:$DD33,INDIRECT(ADDRESS(Y$2,$DH$2)):INDIRECT(ADDRESS(Y$2,$DY$2)))</f>
        <v>254623.70602840785</v>
      </c>
      <c r="Z33" s="51">
        <f ca="1">SUMPRODUCT($CM33:$DD33,INDIRECT(ADDRESS(Z$2,$DH$2)):INDIRECT(ADDRESS(Z$2,$DY$2)))</f>
        <v>255898.31355537113</v>
      </c>
      <c r="AA33" s="51">
        <f ca="1">SUMPRODUCT($CM33:$DD33,INDIRECT(ADDRESS(AA$2,$DH$2)):INDIRECT(ADDRESS(AA$2,$DY$2)))</f>
        <v>257130.12262432018</v>
      </c>
      <c r="AB33" s="51">
        <f ca="1">SUMPRODUCT($CM33:$DD33,INDIRECT(ADDRESS(AB$2,$DH$2)):INDIRECT(ADDRESS(AB$2,$DY$2)))</f>
        <v>258080.10610057061</v>
      </c>
      <c r="AC33" s="51">
        <f ca="1">SUMPRODUCT($CM33:$DD33,INDIRECT(ADDRESS(AC$2,$DH$2)):INDIRECT(ADDRESS(AC$2,$DY$2)))</f>
        <v>259077.33105768959</v>
      </c>
      <c r="AD33" s="51">
        <f ca="1">SUMPRODUCT($CM33:$DD33,INDIRECT(ADDRESS(AD$2,$DH$2)):INDIRECT(ADDRESS(AD$2,$DY$2)))</f>
        <v>259956.92564509838</v>
      </c>
      <c r="AE33" s="51">
        <f ca="1">SUMPRODUCT($CM33:$DD33,INDIRECT(ADDRESS(AE$2,$DH$2)):INDIRECT(ADDRESS(AE$2,$DY$2)))</f>
        <v>260769.16995876969</v>
      </c>
      <c r="AF33" s="51">
        <f ca="1">SUMPRODUCT($CM33:$DD33,INDIRECT(ADDRESS(AF$2,$DH$2)):INDIRECT(ADDRESS(AF$2,$DY$2)))</f>
        <v>261633.28520289384</v>
      </c>
      <c r="AG33" s="51">
        <f ca="1">SUMPRODUCT($CM33:$DD33,INDIRECT(ADDRESS(AG$2,$DH$2)):INDIRECT(ADDRESS(AG$2,$DY$2)))</f>
        <v>262546.50169788895</v>
      </c>
      <c r="AH33" s="51">
        <f ca="1">SUMPRODUCT($CM33:$DD33,INDIRECT(ADDRESS(AH$2,$DH$2)):INDIRECT(ADDRESS(AH$2,$DY$2)))</f>
        <v>263459.11185451702</v>
      </c>
      <c r="AI33" s="51">
        <f ca="1">SUMPRODUCT($CM33:$DD33,INDIRECT(ADDRESS(AI$2,$DH$2)):INDIRECT(ADDRESS(AI$2,$DY$2)))</f>
        <v>264713.32766100549</v>
      </c>
      <c r="AJ33" s="51">
        <f ca="1">SUMPRODUCT($CM33:$DD33,INDIRECT(ADDRESS(AJ$2,$DH$2)):INDIRECT(ADDRESS(AJ$2,$DY$2)))</f>
        <v>265619.85734492016</v>
      </c>
      <c r="AK33" s="51">
        <f ca="1">SUMPRODUCT($CM33:$DD33,INDIRECT(ADDRESS(AK$2,$DH$2)):INDIRECT(ADDRESS(AK$2,$DY$2)))</f>
        <v>266773.61257350753</v>
      </c>
      <c r="AL33" s="51">
        <f ca="1">SUMPRODUCT($CM33:$DD33,INDIRECT(ADDRESS(AL$2,$DH$2)):INDIRECT(ADDRESS(AL$2,$DY$2)))</f>
        <v>267934.77352538641</v>
      </c>
      <c r="AM33" s="51">
        <f ca="1">SUMPRODUCT($CM33:$DD33,INDIRECT(ADDRESS(AM$2,$DH$2)):INDIRECT(ADDRESS(AM$2,$DY$2)))</f>
        <v>269034.05369141349</v>
      </c>
      <c r="AN33" s="51">
        <f ca="1">SUMPRODUCT($CM33:$DD33,INDIRECT(ADDRESS(AN$2,$DH$2)):INDIRECT(ADDRESS(AN$2,$DY$2)))</f>
        <v>270026.57625759364</v>
      </c>
      <c r="AO33" s="51">
        <f ca="1">SUMPRODUCT($CM33:$DD33,INDIRECT(ADDRESS(AO$2,$DH$2)):INDIRECT(ADDRESS(AO$2,$DY$2)))</f>
        <v>271087.74483179528</v>
      </c>
      <c r="AP33" s="51">
        <f ca="1">SUMPRODUCT($CM33:$DD33,INDIRECT(ADDRESS(AP$2,$DH$2)):INDIRECT(ADDRESS(AP$2,$DY$2)))</f>
        <v>272142.68545621738</v>
      </c>
      <c r="AQ33" s="51">
        <f ca="1">SUMPRODUCT($CM33:$DD33,INDIRECT(ADDRESS(AQ$2,$DH$2)):INDIRECT(ADDRESS(AQ$2,$DY$2)))</f>
        <v>273116.45091651956</v>
      </c>
      <c r="AR33" s="51">
        <f ca="1">SUMPRODUCT($CM33:$DD33,INDIRECT(ADDRESS(AR$2,$DH$2)):INDIRECT(ADDRESS(AR$2,$DY$2)))</f>
        <v>274161.24279970117</v>
      </c>
      <c r="AS33" s="51">
        <f ca="1">SUMPRODUCT($CM33:$DD33,INDIRECT(ADDRESS(AS$2,$DH$2)):INDIRECT(ADDRESS(AS$2,$DY$2)))</f>
        <v>275170.59023705311</v>
      </c>
      <c r="AT33" s="51">
        <f ca="1">SUMPRODUCT($CM33:$DD33,INDIRECT(ADDRESS(AT$2,$DH$2)):INDIRECT(ADDRESS(AT$2,$DY$2)))</f>
        <v>276105.60782810702</v>
      </c>
      <c r="AU33" s="51">
        <f ca="1">SUMPRODUCT($CM33:$DD33,INDIRECT(ADDRESS(AU$2,$DH$2)):INDIRECT(ADDRESS(AU$2,$DY$2)))</f>
        <v>277467.31698776933</v>
      </c>
      <c r="AV33" s="51">
        <f ca="1">SUMPRODUCT($CM33:$DD33,INDIRECT(ADDRESS(AV$2,$DH$2)):INDIRECT(ADDRESS(AV$2,$DY$2)))</f>
        <v>278664.48247208365</v>
      </c>
      <c r="AW33" s="51">
        <f ca="1">SUMPRODUCT($CM33:$DD33,INDIRECT(ADDRESS(AW$2,$DH$2)):INDIRECT(ADDRESS(AW$2,$DY$2)))</f>
        <v>279855.30393116025</v>
      </c>
      <c r="AX33" s="51">
        <f ca="1">SUMPRODUCT($CM33:$DD33,INDIRECT(ADDRESS(AX$2,$DH$2)):INDIRECT(ADDRESS(AX$2,$DY$2)))</f>
        <v>281094.23657360824</v>
      </c>
      <c r="AY33" s="51">
        <f ca="1">SUMPRODUCT($CM33:$DD33,INDIRECT(ADDRESS(AY$2,$DH$2)):INDIRECT(ADDRESS(AY$2,$DY$2)))</f>
        <v>282164.65561290178</v>
      </c>
      <c r="AZ33" s="51">
        <f ca="1">SUMPRODUCT($CM33:$DD33,INDIRECT(ADDRESS(AZ$2,$DH$2)):INDIRECT(ADDRESS(AZ$2,$DY$2)))</f>
        <v>282956.47712358204</v>
      </c>
      <c r="BA33" s="51">
        <f ca="1">SUMPRODUCT($CM33:$DD33,INDIRECT(ADDRESS(BA$2,$DH$2)):INDIRECT(ADDRESS(BA$2,$DY$2)))</f>
        <v>283684.48876440513</v>
      </c>
      <c r="BB33" s="51">
        <f ca="1">SUMPRODUCT($CM33:$DD33,INDIRECT(ADDRESS(BB$2,$DH$2)):INDIRECT(ADDRESS(BB$2,$DY$2)))</f>
        <v>284460.60511478072</v>
      </c>
      <c r="BC33" s="51">
        <f ca="1">SUMPRODUCT($CM33:$DD33,INDIRECT(ADDRESS(BC$2,$DH$2)):INDIRECT(ADDRESS(BC$2,$DY$2)))</f>
        <v>285149.27773805219</v>
      </c>
      <c r="BD33" s="51">
        <f ca="1">SUMPRODUCT($CM33:$DD33,INDIRECT(ADDRESS(BD$2,$DH$2)):INDIRECT(ADDRESS(BD$2,$DY$2)))</f>
        <v>285822.30109437276</v>
      </c>
      <c r="BE33" s="51">
        <f ca="1">SUMPRODUCT($CM33:$DD33,INDIRECT(ADDRESS(BE$2,$DH$2)):INDIRECT(ADDRESS(BE$2,$DY$2)))</f>
        <v>286483.60142755345</v>
      </c>
      <c r="BF33" s="51">
        <f ca="1">SUMPRODUCT($CM33:$DD33,INDIRECT(ADDRESS(BF$2,$DH$2)):INDIRECT(ADDRESS(BF$2,$DY$2)))</f>
        <v>287152.84922733996</v>
      </c>
      <c r="BG33" s="51">
        <f ca="1">SUMPRODUCT($CM33:$DD33,INDIRECT(ADDRESS(BG$2,$DH$2)):INDIRECT(ADDRESS(BG$2,$DY$2)))</f>
        <v>288419.27158209978</v>
      </c>
      <c r="BH33" s="51">
        <f ca="1">SUMPRODUCT($CM33:$DD33,INDIRECT(ADDRESS(BH$2,$DH$2)):INDIRECT(ADDRESS(BH$2,$DY$2)))</f>
        <v>289439.06949534197</v>
      </c>
      <c r="BI33" s="51">
        <f ca="1">SUMPRODUCT($CM33:$DD33,INDIRECT(ADDRESS(BI$2,$DH$2)):INDIRECT(ADDRESS(BI$2,$DY$2)))</f>
        <v>290462.01455388876</v>
      </c>
      <c r="BJ33" s="51">
        <f ca="1">SUMPRODUCT($CM33:$DD33,INDIRECT(ADDRESS(BJ$2,$DH$2)):INDIRECT(ADDRESS(BJ$2,$DY$2)))</f>
        <v>291485.650676983</v>
      </c>
      <c r="BK33" s="51">
        <f ca="1">SUMPRODUCT($CM33:$DD33,INDIRECT(ADDRESS(BK$2,$DH$2)):INDIRECT(ADDRESS(BK$2,$DY$2)))</f>
        <v>292498.56596087979</v>
      </c>
      <c r="BL33" s="51">
        <f ca="1">SUMPRODUCT($CM33:$DD33,INDIRECT(ADDRESS(BL$2,$DH$2)):INDIRECT(ADDRESS(BL$2,$DY$2)))</f>
        <v>293322.37589565275</v>
      </c>
      <c r="BM33" s="51">
        <f ca="1">SUMPRODUCT($CM33:$DD33,INDIRECT(ADDRESS(BM$2,$DH$2)):INDIRECT(ADDRESS(BM$2,$DY$2)))</f>
        <v>294132.70151340874</v>
      </c>
      <c r="BN33" s="51">
        <f ca="1">SUMPRODUCT($CM33:$DD33,INDIRECT(ADDRESS(BN$2,$DH$2)):INDIRECT(ADDRESS(BN$2,$DY$2)))</f>
        <v>294941.11269559385</v>
      </c>
      <c r="BO33" s="51">
        <f ca="1">SUMPRODUCT($CM33:$DD33,INDIRECT(ADDRESS(BO$2,$DH$2)):INDIRECT(ADDRESS(BO$2,$DY$2)))</f>
        <v>295752.90449083602</v>
      </c>
      <c r="BP33" s="51">
        <f ca="1">SUMPRODUCT($CM33:$DD33,INDIRECT(ADDRESS(BP$2,$DH$2)):INDIRECT(ADDRESS(BP$2,$DY$2)))</f>
        <v>296559.52264068142</v>
      </c>
      <c r="BQ33" s="51">
        <f ca="1">SUMPRODUCT($CM33:$DD33,INDIRECT(ADDRESS(BQ$2,$DH$2)):INDIRECT(ADDRESS(BQ$2,$DY$2)))</f>
        <v>297345.75952624541</v>
      </c>
      <c r="BR33" s="51">
        <f ca="1">SUMPRODUCT($CM33:$DD33,INDIRECT(ADDRESS(BR$2,$DH$2)):INDIRECT(ADDRESS(BR$2,$DY$2)))</f>
        <v>298108.82481643104</v>
      </c>
      <c r="BS33" s="51">
        <f ca="1">SUMPRODUCT($CM33:$DD33,INDIRECT(ADDRESS(BS$2,$DH$2)):INDIRECT(ADDRESS(BS$2,$DY$2)))</f>
        <v>299185.20088500745</v>
      </c>
      <c r="BT33" s="51">
        <f ca="1">SUMPRODUCT($CM33:$DD33,INDIRECT(ADDRESS(BT$2,$DH$2)):INDIRECT(ADDRESS(BT$2,$DY$2)))</f>
        <v>299998.22412516852</v>
      </c>
      <c r="BU33" s="51">
        <f ca="1">SUMPRODUCT($CM33:$DD33,INDIRECT(ADDRESS(BU$2,$DH$2)):INDIRECT(ADDRESS(BU$2,$DY$2)))</f>
        <v>300816.36624328024</v>
      </c>
      <c r="BV33" s="51">
        <f ca="1">SUMPRODUCT($CM33:$DD33,INDIRECT(ADDRESS(BV$2,$DH$2)):INDIRECT(ADDRESS(BV$2,$DY$2)))</f>
        <v>301635.19942593959</v>
      </c>
      <c r="BW33" s="51">
        <f ca="1">SUMPRODUCT($CM33:$DD33,INDIRECT(ADDRESS(BW$2,$DH$2)):INDIRECT(ADDRESS(BW$2,$DY$2)))</f>
        <v>302449.5118925384</v>
      </c>
      <c r="BX33" s="51">
        <f ca="1">SUMPRODUCT($CM33:$DD33,INDIRECT(ADDRESS(BX$2,$DH$2)):INDIRECT(ADDRESS(BX$2,$DY$2)))</f>
        <v>303474.55942395469</v>
      </c>
      <c r="BY33" s="51">
        <f ca="1">SUMPRODUCT($CM33:$DD33,INDIRECT(ADDRESS(BY$2,$DH$2)):INDIRECT(ADDRESS(BY$2,$DY$2)))</f>
        <v>304492.32276149123</v>
      </c>
      <c r="BZ33" s="51">
        <f ca="1">SUMPRODUCT($CM33:$DD33,INDIRECT(ADDRESS(BZ$2,$DH$2)):INDIRECT(ADDRESS(BZ$2,$DY$2)))</f>
        <v>305508.17166345671</v>
      </c>
      <c r="CA33" s="51">
        <f ca="1">SUMPRODUCT($CM33:$DD33,INDIRECT(ADDRESS(CA$2,$DH$2)):INDIRECT(ADDRESS(CA$2,$DY$2)))</f>
        <v>306527.40117847931</v>
      </c>
      <c r="CB33" s="51">
        <f ca="1">SUMPRODUCT($CM33:$DD33,INDIRECT(ADDRESS(CB$2,$DH$2)):INDIRECT(ADDRESS(CB$2,$DY$2)))</f>
        <v>307541.45704810513</v>
      </c>
      <c r="CC33" s="51">
        <f ca="1">SUMPRODUCT($CM33:$DD33,INDIRECT(ADDRESS(CC$2,$DH$2)):INDIRECT(ADDRESS(CC$2,$DY$2)))</f>
        <v>308530.97748226312</v>
      </c>
      <c r="CD33" s="51">
        <f ca="1">SUMPRODUCT($CM33:$DD33,INDIRECT(ADDRESS(CD$2,$DH$2)):INDIRECT(ADDRESS(CD$2,$DY$2)))</f>
        <v>309495.71015598642</v>
      </c>
      <c r="CF33" s="51">
        <f t="shared" ca="1" si="5"/>
        <v>2840266.2404801501</v>
      </c>
      <c r="CG33" s="51">
        <f t="shared" ca="1" si="5"/>
        <v>3007825.7050390765</v>
      </c>
      <c r="CH33" s="51">
        <f t="shared" ca="1" si="5"/>
        <v>3159598.0563136609</v>
      </c>
      <c r="CI33" s="51">
        <f t="shared" ca="1" si="5"/>
        <v>3311056.8939045104</v>
      </c>
      <c r="CJ33" s="51">
        <f t="shared" ca="1" si="5"/>
        <v>3448014.1727592796</v>
      </c>
      <c r="CK33" s="51">
        <f t="shared" ca="1" si="5"/>
        <v>3574247.7041507838</v>
      </c>
      <c r="CM33" s="1">
        <f>IFERROR(VLOOKUP($A33,Auxiliar_OPEX_CustosUnit!$A$4:$BT$129,COLUMN(Auxiliar_OPEX_CustosUnit!AK$2),0),0)</f>
        <v>0</v>
      </c>
      <c r="CN33" s="1">
        <f>IFERROR(VLOOKUP($A33,Auxiliar_OPEX_CustosUnit!$A$4:$BT$129,COLUMN(Auxiliar_OPEX_CustosUnit!AL$2),0),0)</f>
        <v>0</v>
      </c>
      <c r="CO33" s="1">
        <f>IFERROR(VLOOKUP($A33,Auxiliar_OPEX_CustosUnit!$A$4:$BT$129,COLUMN(Auxiliar_OPEX_CustosUnit!AM$2),0)*(1-DRE_Auxiliar!$A$111),0)</f>
        <v>13332.760873423842</v>
      </c>
      <c r="CP33" s="1">
        <f>IFERROR(VLOOKUP($A33,Auxiliar_OPEX_CustosUnit!$A$4:$BT$129,COLUMN(Auxiliar_OPEX_CustosUnit!AN$2),0),0)</f>
        <v>0</v>
      </c>
      <c r="CQ33" s="1">
        <f>IFERROR(VLOOKUP($A33,Auxiliar_OPEX_CustosUnit!$A$4:$BT$129,COLUMN(Auxiliar_OPEX_CustosUnit!AO$2),0),0)</f>
        <v>0</v>
      </c>
      <c r="CR33" s="1">
        <f>IFERROR(VLOOKUP($A33,Auxiliar_OPEX_CustosUnit!$A$4:$BT$129,COLUMN(Auxiliar_OPEX_CustosUnit!AP$2),0),0)</f>
        <v>0</v>
      </c>
      <c r="CS33" s="1">
        <f>IFERROR(VLOOKUP($A33,Auxiliar_OPEX_CustosUnit!$A$4:$BT$129,COLUMN(Auxiliar_OPEX_CustosUnit!AQ$2),0),0)</f>
        <v>11.8950012371354</v>
      </c>
      <c r="CT33" s="1">
        <f>IFERROR(VLOOKUP($A33,Auxiliar_OPEX_CustosUnit!$A$4:$BT$129,COLUMN(Auxiliar_OPEX_CustosUnit!AR$2),0),0)</f>
        <v>0</v>
      </c>
      <c r="CU33" s="1">
        <f>IFERROR(VLOOKUP($A33,Auxiliar_OPEX_CustosUnit!$A$4:$BT$129,COLUMN(Auxiliar_OPEX_CustosUnit!AS$2),0),0)</f>
        <v>0</v>
      </c>
      <c r="CV33" s="1">
        <f>IFERROR(VLOOKUP($A33,Auxiliar_OPEX_CustosUnit!$A$4:$BT$129,COLUMN(Auxiliar_OPEX_CustosUnit!AT$2),0),0)</f>
        <v>0</v>
      </c>
      <c r="CW33" s="1">
        <f>IFERROR(VLOOKUP($A33,Auxiliar_OPEX_CustosUnit!$A$4:$BT$129,COLUMN(Auxiliar_OPEX_CustosUnit!AU$2),0),0)</f>
        <v>1.1576003214E-2</v>
      </c>
      <c r="CX33" s="1">
        <f>IFERROR(VLOOKUP($A33,Auxiliar_OPEX_CustosUnit!$A$4:$BT$129,COLUMN(Auxiliar_OPEX_CustosUnit!AV$2),0),0)</f>
        <v>0</v>
      </c>
      <c r="CY33" s="1">
        <f>IFERROR(VLOOKUP($A33,Auxiliar_OPEX_CustosUnit!$A$4:$BT$129,COLUMN(Auxiliar_OPEX_CustosUnit!AW$2),0),0)</f>
        <v>0</v>
      </c>
      <c r="CZ33" s="1">
        <f>IFERROR(VLOOKUP($A33,Auxiliar_OPEX_CustosUnit!$A$4:$BT$129,COLUMN(Auxiliar_OPEX_CustosUnit!AX$2),0),0)</f>
        <v>0</v>
      </c>
      <c r="DA33" s="1">
        <f>IFERROR(VLOOKUP($A33,Auxiliar_OPEX_CustosUnit!$A$4:$BT$129,COLUMN(Auxiliar_OPEX_CustosUnit!AY$2),0),0)</f>
        <v>9.3387101023899993E-3</v>
      </c>
      <c r="DB33" s="1">
        <f>IFERROR(VLOOKUP($A33,Auxiliar_OPEX_CustosUnit!$A$4:$BT$129,COLUMN(Auxiliar_OPEX_CustosUnit!AZ$2),0),0)</f>
        <v>0</v>
      </c>
      <c r="DC33" s="1">
        <f>IFERROR(VLOOKUP($A33,Auxiliar_OPEX_CustosUnit!$A$4:$BT$129,COLUMN(Auxiliar_OPEX_CustosUnit!BA$2),0),0)</f>
        <v>0</v>
      </c>
      <c r="DD33" s="1">
        <f>IFERROR(VLOOKUP($A33,Auxiliar_OPEX_CustosUnit!$A$4:$BT$129,COLUMN(Auxiliar_OPEX_CustosUnit!BB$2),0),0)</f>
        <v>0</v>
      </c>
      <c r="DG33" s="60">
        <v>44136</v>
      </c>
      <c r="DH33" s="1">
        <v>1</v>
      </c>
      <c r="DI33" s="1">
        <f>INDEX(Auxiliar_OPEX_Drivers!$B$2:$CH$18,MATCH(Auxiliar_OPEX_S!DI$3,Auxiliar_OPEX_Drivers!$B$2:$B$18,0),MATCH($DG33,Auxiliar_OPEX_Drivers!$B$2:$CH$2,0))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INDEX(Auxiliar_OPEX_Drivers!$B$2:$CH$18,MATCH(Auxiliar_OPEX_S!DK$3,Auxiliar_OPEX_Drivers!$B$2:$B$18,0),MATCH($DG33,Auxiliar_OPEX_Drivers!$B$2:$CH$2,0))</f>
        <v>14.403415720910379</v>
      </c>
      <c r="DL33" s="1">
        <f>INDEX(Auxiliar_OPEX_Drivers!$B$2:$CH$18,MATCH(Auxiliar_OPEX_S!DL$3,Auxiliar_OPEX_Drivers!$B$2:$B$18,0),MATCH($DG33,Auxiliar_OPEX_Drivers!$B$2:$CH$2,0))</f>
        <v>62.955560410032106</v>
      </c>
      <c r="DM33" s="1">
        <f>INDEX(Auxiliar_OPEX_Drivers!$B$2:$CH$18,MATCH(Auxiliar_OPEX_S!DM$3,Auxiliar_OPEX_Drivers!$B$2:$B$18,0),MATCH($DG33,Auxiliar_OPEX_Drivers!$B$2:$CH$2,0))</f>
        <v>13</v>
      </c>
      <c r="DN33" s="1">
        <f>INDEX(Auxiliar_OPEX_Drivers!$B$2:$CH$18,MATCH(Auxiliar_OPEX_S!DN$3,Auxiliar_OPEX_Drivers!$B$2:$B$18,0),MATCH($DG33,Auxiliar_OPEX_Drivers!$B$2:$CH$2,0))</f>
        <v>656.15530343146793</v>
      </c>
      <c r="DO33" s="1">
        <f>INDEX(Auxiliar_OPEX_Drivers!$B$2:$CH$18,MATCH(Auxiliar_OPEX_S!DO$3,Auxiliar_OPEX_Drivers!$B$2:$B$18,0),MATCH($DG33,Auxiliar_OPEX_Drivers!$B$2:$CH$2,0))</f>
        <v>12</v>
      </c>
      <c r="DP33" s="1">
        <f>INDEX(Auxiliar_OPEX_Drivers!$B$2:$CH$18,MATCH(Auxiliar_OPEX_S!DP$3,Auxiliar_OPEX_Drivers!$B$2:$B$18,0),MATCH($DG33,Auxiliar_OPEX_Drivers!$B$2:$CH$2,0))</f>
        <v>197.73070641005256</v>
      </c>
      <c r="DQ33" s="1">
        <f>INDEX(Auxiliar_OPEX_Drivers!$B$2:$CH$18,MATCH(Auxiliar_OPEX_S!DQ$3,Auxiliar_OPEX_Drivers!$B$2:$B$18,0),MATCH($DG33,Auxiliar_OPEX_Drivers!$B$2:$CH$2,0))</f>
        <v>37.100853930227593</v>
      </c>
      <c r="DR33" s="1">
        <f>INDEX(Auxiliar_OPEX_Drivers!$B$2:$CH$18,MATCH(Auxiliar_OPEX_S!DR$3,Auxiliar_OPEX_Drivers!$B$2:$B$18,0),MATCH($DG33,Auxiliar_OPEX_Drivers!$B$2:$CH$2,0))</f>
        <v>19035593.47129976</v>
      </c>
      <c r="DS33" s="1">
        <f>INDEX(Auxiliar_OPEX_Drivers!$B$2:$CH$18,MATCH(Auxiliar_OPEX_S!DS$3,Auxiliar_OPEX_Drivers!$B$2:$B$18,0),MATCH($DG33,Auxiliar_OPEX_Drivers!$B$2:$CH$2,0))</f>
        <v>73847</v>
      </c>
      <c r="DT33" s="1">
        <f>INDEX(Auxiliar_OPEX_Drivers!$B$2:$CH$18,MATCH(Auxiliar_OPEX_S!DT$3,Auxiliar_OPEX_Drivers!$B$2:$B$18,0),MATCH($DG33,Auxiliar_OPEX_Drivers!$B$2:$CH$2,0))</f>
        <v>8566.915095313303</v>
      </c>
      <c r="DU33" s="1">
        <f>INDEX(Auxiliar_OPEX_Drivers!$B$2:$CH$18,MATCH(Auxiliar_OPEX_S!DU$3,Auxiliar_OPEX_Drivers!$B$2:$B$18,0),MATCH($DG33,Auxiliar_OPEX_Drivers!$B$2:$CH$2,0))</f>
        <v>1887.6170686465584</v>
      </c>
      <c r="DV33" s="1">
        <f>INDEX(Auxiliar_OPEX_Drivers!$B$2:$CH$18,MATCH(Auxiliar_OPEX_S!DV$3,Auxiliar_OPEX_Drivers!$B$2:$B$18,0),MATCH($DG33,Auxiliar_OPEX_Drivers!$B$2:$CH$2,0))</f>
        <v>2254345.754757232</v>
      </c>
      <c r="DW33" s="1">
        <f>INDEX(Auxiliar_OPEX_Drivers!$B$2:$CH$18,MATCH(Auxiliar_OPEX_S!DW$3,Auxiliar_OPEX_Drivers!$B$2:$B$18,0),MATCH($DG33,Auxiliar_OPEX_Drivers!$B$2:$CH$2,0))</f>
        <v>8419.6195953133029</v>
      </c>
      <c r="DX33" s="1">
        <f>INDEX(Auxiliar_OPEX_Drivers!$B$2:$CH$18,MATCH(Auxiliar_OPEX_S!DX$3,Auxiliar_OPEX_Drivers!$B$2:$B$18,0),MATCH($DG33,Auxiliar_OPEX_Drivers!$B$2:$CH$2,0))</f>
        <v>2276205.7188490583</v>
      </c>
      <c r="DY33" s="1">
        <f>INDEX(Auxiliar_OPEX_Drivers!$B$2:$CH$18,MATCH(Auxiliar_OPEX_S!DY$3,Auxiliar_OPEX_Drivers!$B$2:$B$18,0),MATCH($DG33,Auxiliar_OPEX_Drivers!$B$2:$CH$2,0))</f>
        <v>993.3458399026905</v>
      </c>
    </row>
    <row r="34" spans="1:129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153893.15203405908</v>
      </c>
      <c r="E34" s="51">
        <f ca="1">SUMPRODUCT($CM34:$DD34,INDIRECT(ADDRESS(E$2,$DH$2)):INDIRECT(ADDRESS(E$2,$DY$2)))</f>
        <v>154714.56787241637</v>
      </c>
      <c r="F34" s="51">
        <f ca="1">SUMPRODUCT($CM34:$DD34,INDIRECT(ADDRESS(F$2,$DH$2)):INDIRECT(ADDRESS(F$2,$DY$2)))</f>
        <v>155553.03263492804</v>
      </c>
      <c r="G34" s="51">
        <f ca="1">SUMPRODUCT($CM34:$DD34,INDIRECT(ADDRESS(G$2,$DH$2)):INDIRECT(ADDRESS(G$2,$DY$2)))</f>
        <v>156331.13676198493</v>
      </c>
      <c r="H34" s="51">
        <f ca="1">SUMPRODUCT($CM34:$DD34,INDIRECT(ADDRESS(H$2,$DH$2)):INDIRECT(ADDRESS(H$2,$DY$2)))</f>
        <v>157172.93012698909</v>
      </c>
      <c r="I34" s="51">
        <f ca="1">SUMPRODUCT($CM34:$DD34,INDIRECT(ADDRESS(I$2,$DH$2)):INDIRECT(ADDRESS(I$2,$DY$2)))</f>
        <v>158045.02369400961</v>
      </c>
      <c r="J34" s="51">
        <f ca="1">SUMPRODUCT($CM34:$DD34,INDIRECT(ADDRESS(J$2,$DH$2)):INDIRECT(ADDRESS(J$2,$DY$2)))</f>
        <v>158857.05886041949</v>
      </c>
      <c r="K34" s="51">
        <f ca="1">SUMPRODUCT($CM34:$DD34,INDIRECT(ADDRESS(K$2,$DH$2)):INDIRECT(ADDRESS(K$2,$DY$2)))</f>
        <v>159812.74706258252</v>
      </c>
      <c r="L34" s="51">
        <f ca="1">SUMPRODUCT($CM34:$DD34,INDIRECT(ADDRESS(L$2,$DH$2)):INDIRECT(ADDRESS(L$2,$DY$2)))</f>
        <v>160724.9703437275</v>
      </c>
      <c r="M34" s="51">
        <f ca="1">SUMPRODUCT($CM34:$DD34,INDIRECT(ADDRESS(M$2,$DH$2)):INDIRECT(ADDRESS(M$2,$DY$2)))</f>
        <v>161519.6180954692</v>
      </c>
      <c r="N34" s="51">
        <f ca="1">SUMPRODUCT($CM34:$DD34,INDIRECT(ADDRESS(N$2,$DH$2)):INDIRECT(ADDRESS(N$2,$DY$2)))</f>
        <v>162383.69097020596</v>
      </c>
      <c r="O34" s="51">
        <f ca="1">SUMPRODUCT($CM34:$DD34,INDIRECT(ADDRESS(O$2,$DH$2)):INDIRECT(ADDRESS(O$2,$DY$2)))</f>
        <v>163328.96935200499</v>
      </c>
      <c r="P34" s="51">
        <f ca="1">SUMPRODUCT($CM34:$DD34,INDIRECT(ADDRESS(P$2,$DH$2)):INDIRECT(ADDRESS(P$2,$DY$2)))</f>
        <v>164152.62449737903</v>
      </c>
      <c r="Q34" s="51">
        <f ca="1">SUMPRODUCT($CM34:$DD34,INDIRECT(ADDRESS(Q$2,$DH$2)):INDIRECT(ADDRESS(Q$2,$DY$2)))</f>
        <v>164925.18368283022</v>
      </c>
      <c r="R34" s="51">
        <f ca="1">SUMPRODUCT($CM34:$DD34,INDIRECT(ADDRESS(R$2,$DH$2)):INDIRECT(ADDRESS(R$2,$DY$2)))</f>
        <v>165730.49982168694</v>
      </c>
      <c r="S34" s="51">
        <f ca="1">SUMPRODUCT($CM34:$DD34,INDIRECT(ADDRESS(S$2,$DH$2)):INDIRECT(ADDRESS(S$2,$DY$2)))</f>
        <v>166624.76386894207</v>
      </c>
      <c r="T34" s="51">
        <f ca="1">SUMPRODUCT($CM34:$DD34,INDIRECT(ADDRESS(T$2,$DH$2)):INDIRECT(ADDRESS(T$2,$DY$2)))</f>
        <v>167494.24119106398</v>
      </c>
      <c r="U34" s="51">
        <f ca="1">SUMPRODUCT($CM34:$DD34,INDIRECT(ADDRESS(U$2,$DH$2)):INDIRECT(ADDRESS(U$2,$DY$2)))</f>
        <v>168289.01331098875</v>
      </c>
      <c r="V34" s="51">
        <f ca="1">SUMPRODUCT($CM34:$DD34,INDIRECT(ADDRESS(V$2,$DH$2)):INDIRECT(ADDRESS(V$2,$DY$2)))</f>
        <v>169013.91815738165</v>
      </c>
      <c r="W34" s="51">
        <f ca="1">SUMPRODUCT($CM34:$DD34,INDIRECT(ADDRESS(W$2,$DH$2)):INDIRECT(ADDRESS(W$2,$DY$2)))</f>
        <v>169840.07426037983</v>
      </c>
      <c r="X34" s="51">
        <f ca="1">SUMPRODUCT($CM34:$DD34,INDIRECT(ADDRESS(X$2,$DH$2)):INDIRECT(ADDRESS(X$2,$DY$2)))</f>
        <v>170662.59563101496</v>
      </c>
      <c r="Y34" s="51">
        <f ca="1">SUMPRODUCT($CM34:$DD34,INDIRECT(ADDRESS(Y$2,$DH$2)):INDIRECT(ADDRESS(Y$2,$DY$2)))</f>
        <v>171521.77275314185</v>
      </c>
      <c r="Z34" s="51">
        <f ca="1">SUMPRODUCT($CM34:$DD34,INDIRECT(ADDRESS(Z$2,$DH$2)):INDIRECT(ADDRESS(Z$2,$DY$2)))</f>
        <v>172445.35487747082</v>
      </c>
      <c r="AA34" s="51">
        <f ca="1">SUMPRODUCT($CM34:$DD34,INDIRECT(ADDRESS(AA$2,$DH$2)):INDIRECT(ADDRESS(AA$2,$DY$2)))</f>
        <v>173340.17115912237</v>
      </c>
      <c r="AB34" s="51">
        <f ca="1">SUMPRODUCT($CM34:$DD34,INDIRECT(ADDRESS(AB$2,$DH$2)):INDIRECT(ADDRESS(AB$2,$DY$2)))</f>
        <v>174010.28641075312</v>
      </c>
      <c r="AC34" s="51">
        <f ca="1">SUMPRODUCT($CM34:$DD34,INDIRECT(ADDRESS(AC$2,$DH$2)):INDIRECT(ADDRESS(AC$2,$DY$2)))</f>
        <v>174715.52369325067</v>
      </c>
      <c r="AD34" s="51">
        <f ca="1">SUMPRODUCT($CM34:$DD34,INDIRECT(ADDRESS(AD$2,$DH$2)):INDIRECT(ADDRESS(AD$2,$DY$2)))</f>
        <v>175329.69774870531</v>
      </c>
      <c r="AE34" s="51">
        <f ca="1">SUMPRODUCT($CM34:$DD34,INDIRECT(ADDRESS(AE$2,$DH$2)):INDIRECT(ADDRESS(AE$2,$DY$2)))</f>
        <v>175889.11590712189</v>
      </c>
      <c r="AF34" s="51">
        <f ca="1">SUMPRODUCT($CM34:$DD34,INDIRECT(ADDRESS(AF$2,$DH$2)):INDIRECT(ADDRESS(AF$2,$DY$2)))</f>
        <v>176491.38144433306</v>
      </c>
      <c r="AG34" s="51">
        <f ca="1">SUMPRODUCT($CM34:$DD34,INDIRECT(ADDRESS(AG$2,$DH$2)):INDIRECT(ADDRESS(AG$2,$DY$2)))</f>
        <v>177170.82661542142</v>
      </c>
      <c r="AH34" s="51">
        <f ca="1">SUMPRODUCT($CM34:$DD34,INDIRECT(ADDRESS(AH$2,$DH$2)):INDIRECT(ADDRESS(AH$2,$DY$2)))</f>
        <v>177880.63414469076</v>
      </c>
      <c r="AI34" s="51">
        <f ca="1">SUMPRODUCT($CM34:$DD34,INDIRECT(ADDRESS(AI$2,$DH$2)):INDIRECT(ADDRESS(AI$2,$DY$2)))</f>
        <v>178603.27005550641</v>
      </c>
      <c r="AJ34" s="51">
        <f ca="1">SUMPRODUCT($CM34:$DD34,INDIRECT(ADDRESS(AJ$2,$DH$2)):INDIRECT(ADDRESS(AJ$2,$DY$2)))</f>
        <v>179254.55593352125</v>
      </c>
      <c r="AK34" s="51">
        <f ca="1">SUMPRODUCT($CM34:$DD34,INDIRECT(ADDRESS(AK$2,$DH$2)):INDIRECT(ADDRESS(AK$2,$DY$2)))</f>
        <v>180087.22060484838</v>
      </c>
      <c r="AL34" s="51">
        <f ca="1">SUMPRODUCT($CM34:$DD34,INDIRECT(ADDRESS(AL$2,$DH$2)):INDIRECT(ADDRESS(AL$2,$DY$2)))</f>
        <v>180924.48563347568</v>
      </c>
      <c r="AM34" s="51">
        <f ca="1">SUMPRODUCT($CM34:$DD34,INDIRECT(ADDRESS(AM$2,$DH$2)):INDIRECT(ADDRESS(AM$2,$DY$2)))</f>
        <v>181717.58723202156</v>
      </c>
      <c r="AN34" s="51">
        <f ca="1">SUMPRODUCT($CM34:$DD34,INDIRECT(ADDRESS(AN$2,$DH$2)):INDIRECT(ADDRESS(AN$2,$DY$2)))</f>
        <v>182422.0859489665</v>
      </c>
      <c r="AO34" s="51">
        <f ca="1">SUMPRODUCT($CM34:$DD34,INDIRECT(ADDRESS(AO$2,$DH$2)):INDIRECT(ADDRESS(AO$2,$DY$2)))</f>
        <v>183180.13282488522</v>
      </c>
      <c r="AP34" s="51">
        <f ca="1">SUMPRODUCT($CM34:$DD34,INDIRECT(ADDRESS(AP$2,$DH$2)):INDIRECT(ADDRESS(AP$2,$DY$2)))</f>
        <v>183936.54491783376</v>
      </c>
      <c r="AQ34" s="51">
        <f ca="1">SUMPRODUCT($CM34:$DD34,INDIRECT(ADDRESS(AQ$2,$DH$2)):INDIRECT(ADDRESS(AQ$2,$DY$2)))</f>
        <v>184630.35700477049</v>
      </c>
      <c r="AR34" s="51">
        <f ca="1">SUMPRODUCT($CM34:$DD34,INDIRECT(ADDRESS(AR$2,$DH$2)):INDIRECT(ADDRESS(AR$2,$DY$2)))</f>
        <v>185378.45330784898</v>
      </c>
      <c r="AS34" s="51">
        <f ca="1">SUMPRODUCT($CM34:$DD34,INDIRECT(ADDRESS(AS$2,$DH$2)):INDIRECT(ADDRESS(AS$2,$DY$2)))</f>
        <v>186126.54961092747</v>
      </c>
      <c r="AT34" s="51">
        <f ca="1">SUMPRODUCT($CM34:$DD34,INDIRECT(ADDRESS(AT$2,$DH$2)):INDIRECT(ADDRESS(AT$2,$DY$2)))</f>
        <v>186841.52691409076</v>
      </c>
      <c r="AU34" s="51">
        <f ca="1">SUMPRODUCT($CM34:$DD34,INDIRECT(ADDRESS(AU$2,$DH$2)):INDIRECT(ADDRESS(AU$2,$DY$2)))</f>
        <v>187675.40138084206</v>
      </c>
      <c r="AV34" s="51">
        <f ca="1">SUMPRODUCT($CM34:$DD34,INDIRECT(ADDRESS(AV$2,$DH$2)):INDIRECT(ADDRESS(AV$2,$DY$2)))</f>
        <v>188552.30768832474</v>
      </c>
      <c r="AW34" s="51">
        <f ca="1">SUMPRODUCT($CM34:$DD34,INDIRECT(ADDRESS(AW$2,$DH$2)):INDIRECT(ADDRESS(AW$2,$DY$2)))</f>
        <v>189403.24802707566</v>
      </c>
      <c r="AX34" s="51">
        <f ca="1">SUMPRODUCT($CM34:$DD34,INDIRECT(ADDRESS(AX$2,$DH$2)):INDIRECT(ADDRESS(AX$2,$DY$2)))</f>
        <v>190292.59594451162</v>
      </c>
      <c r="AY34" s="51">
        <f ca="1">SUMPRODUCT($CM34:$DD34,INDIRECT(ADDRESS(AY$2,$DH$2)):INDIRECT(ADDRESS(AY$2,$DY$2)))</f>
        <v>191060.45020377261</v>
      </c>
      <c r="AZ34" s="51">
        <f ca="1">SUMPRODUCT($CM34:$DD34,INDIRECT(ADDRESS(AZ$2,$DH$2)):INDIRECT(ADDRESS(AZ$2,$DY$2)))</f>
        <v>191604.51145987483</v>
      </c>
      <c r="BA34" s="51">
        <f ca="1">SUMPRODUCT($CM34:$DD34,INDIRECT(ADDRESS(BA$2,$DH$2)):INDIRECT(ADDRESS(BA$2,$DY$2)))</f>
        <v>192100.72900005552</v>
      </c>
      <c r="BB34" s="51">
        <f ca="1">SUMPRODUCT($CM34:$DD34,INDIRECT(ADDRESS(BB$2,$DH$2)):INDIRECT(ADDRESS(BB$2,$DY$2)))</f>
        <v>192631.18699962122</v>
      </c>
      <c r="BC34" s="51">
        <f ca="1">SUMPRODUCT($CM34:$DD34,INDIRECT(ADDRESS(BC$2,$DH$2)):INDIRECT(ADDRESS(BC$2,$DY$2)))</f>
        <v>193095.28024477494</v>
      </c>
      <c r="BD34" s="51">
        <f ca="1">SUMPRODUCT($CM34:$DD34,INDIRECT(ADDRESS(BD$2,$DH$2)):INDIRECT(ADDRESS(BD$2,$DY$2)))</f>
        <v>193549.39991530197</v>
      </c>
      <c r="BE34" s="51">
        <f ca="1">SUMPRODUCT($CM34:$DD34,INDIRECT(ADDRESS(BE$2,$DH$2)):INDIRECT(ADDRESS(BE$2,$DY$2)))</f>
        <v>194031.92219180008</v>
      </c>
      <c r="BF34" s="51">
        <f ca="1">SUMPRODUCT($CM34:$DD34,INDIRECT(ADDRESS(BF$2,$DH$2)):INDIRECT(ADDRESS(BF$2,$DY$2)))</f>
        <v>194549.86721950938</v>
      </c>
      <c r="BG34" s="51">
        <f ca="1">SUMPRODUCT($CM34:$DD34,INDIRECT(ADDRESS(BG$2,$DH$2)):INDIRECT(ADDRESS(BG$2,$DY$2)))</f>
        <v>195299.03609871518</v>
      </c>
      <c r="BH34" s="51">
        <f ca="1">SUMPRODUCT($CM34:$DD34,INDIRECT(ADDRESS(BH$2,$DH$2)):INDIRECT(ADDRESS(BH$2,$DY$2)))</f>
        <v>196027.42600457228</v>
      </c>
      <c r="BI34" s="51">
        <f ca="1">SUMPRODUCT($CM34:$DD34,INDIRECT(ADDRESS(BI$2,$DH$2)):INDIRECT(ADDRESS(BI$2,$DY$2)))</f>
        <v>196755.81591042937</v>
      </c>
      <c r="BJ34" s="51">
        <f ca="1">SUMPRODUCT($CM34:$DD34,INDIRECT(ADDRESS(BJ$2,$DH$2)):INDIRECT(ADDRESS(BJ$2,$DY$2)))</f>
        <v>197484.20581628647</v>
      </c>
      <c r="BK34" s="51">
        <f ca="1">SUMPRODUCT($CM34:$DD34,INDIRECT(ADDRESS(BK$2,$DH$2)):INDIRECT(ADDRESS(BK$2,$DY$2)))</f>
        <v>198212.59572214357</v>
      </c>
      <c r="BL34" s="51">
        <f ca="1">SUMPRODUCT($CM34:$DD34,INDIRECT(ADDRESS(BL$2,$DH$2)):INDIRECT(ADDRESS(BL$2,$DY$2)))</f>
        <v>198791.1529491425</v>
      </c>
      <c r="BM34" s="51">
        <f ca="1">SUMPRODUCT($CM34:$DD34,INDIRECT(ADDRESS(BM$2,$DH$2)):INDIRECT(ADDRESS(BM$2,$DY$2)))</f>
        <v>199369.71017614147</v>
      </c>
      <c r="BN34" s="51">
        <f ca="1">SUMPRODUCT($CM34:$DD34,INDIRECT(ADDRESS(BN$2,$DH$2)):INDIRECT(ADDRESS(BN$2,$DY$2)))</f>
        <v>199948.26740314043</v>
      </c>
      <c r="BO34" s="51">
        <f ca="1">SUMPRODUCT($CM34:$DD34,INDIRECT(ADDRESS(BO$2,$DH$2)):INDIRECT(ADDRESS(BO$2,$DY$2)))</f>
        <v>200526.8246301394</v>
      </c>
      <c r="BP34" s="51">
        <f ca="1">SUMPRODUCT($CM34:$DD34,INDIRECT(ADDRESS(BP$2,$DH$2)):INDIRECT(ADDRESS(BP$2,$DY$2)))</f>
        <v>201105.38185713833</v>
      </c>
      <c r="BQ34" s="51">
        <f ca="1">SUMPRODUCT($CM34:$DD34,INDIRECT(ADDRESS(BQ$2,$DH$2)):INDIRECT(ADDRESS(BQ$2,$DY$2)))</f>
        <v>201683.9390841373</v>
      </c>
      <c r="BR34" s="51">
        <f ca="1">SUMPRODUCT($CM34:$DD34,INDIRECT(ADDRESS(BR$2,$DH$2)):INDIRECT(ADDRESS(BR$2,$DY$2)))</f>
        <v>202262.49631113626</v>
      </c>
      <c r="BS34" s="51">
        <f ca="1">SUMPRODUCT($CM34:$DD34,INDIRECT(ADDRESS(BS$2,$DH$2)):INDIRECT(ADDRESS(BS$2,$DY$2)))</f>
        <v>202862.98406599576</v>
      </c>
      <c r="BT34" s="51">
        <f ca="1">SUMPRODUCT($CM34:$DD34,INDIRECT(ADDRESS(BT$2,$DH$2)):INDIRECT(ADDRESS(BT$2,$DY$2)))</f>
        <v>203441.54129299469</v>
      </c>
      <c r="BU34" s="51">
        <f ca="1">SUMPRODUCT($CM34:$DD34,INDIRECT(ADDRESS(BU$2,$DH$2)):INDIRECT(ADDRESS(BU$2,$DY$2)))</f>
        <v>204020.09851999365</v>
      </c>
      <c r="BV34" s="51">
        <f ca="1">SUMPRODUCT($CM34:$DD34,INDIRECT(ADDRESS(BV$2,$DH$2)):INDIRECT(ADDRESS(BV$2,$DY$2)))</f>
        <v>204598.65574699262</v>
      </c>
      <c r="BW34" s="51">
        <f ca="1">SUMPRODUCT($CM34:$DD34,INDIRECT(ADDRESS(BW$2,$DH$2)):INDIRECT(ADDRESS(BW$2,$DY$2)))</f>
        <v>205177.21297399158</v>
      </c>
      <c r="BX34" s="51">
        <f ca="1">SUMPRODUCT($CM34:$DD34,INDIRECT(ADDRESS(BX$2,$DH$2)):INDIRECT(ADDRESS(BX$2,$DY$2)))</f>
        <v>205905.60287984868</v>
      </c>
      <c r="BY34" s="51">
        <f ca="1">SUMPRODUCT($CM34:$DD34,INDIRECT(ADDRESS(BY$2,$DH$2)):INDIRECT(ADDRESS(BY$2,$DY$2)))</f>
        <v>206633.99278570578</v>
      </c>
      <c r="BZ34" s="51">
        <f ca="1">SUMPRODUCT($CM34:$DD34,INDIRECT(ADDRESS(BZ$2,$DH$2)):INDIRECT(ADDRESS(BZ$2,$DY$2)))</f>
        <v>207362.38269156287</v>
      </c>
      <c r="CA34" s="51">
        <f ca="1">SUMPRODUCT($CM34:$DD34,INDIRECT(ADDRESS(CA$2,$DH$2)):INDIRECT(ADDRESS(CA$2,$DY$2)))</f>
        <v>208090.77259741994</v>
      </c>
      <c r="CB34" s="51">
        <f ca="1">SUMPRODUCT($CM34:$DD34,INDIRECT(ADDRESS(CB$2,$DH$2)):INDIRECT(ADDRESS(CB$2,$DY$2)))</f>
        <v>208819.16250327704</v>
      </c>
      <c r="CC34" s="51">
        <f ca="1">SUMPRODUCT($CM34:$DD34,INDIRECT(ADDRESS(CC$2,$DH$2)):INDIRECT(ADDRESS(CC$2,$DY$2)))</f>
        <v>209547.55240913414</v>
      </c>
      <c r="CD34" s="51">
        <f ca="1">SUMPRODUCT($CM34:$DD34,INDIRECT(ADDRESS(CD$2,$DH$2)):INDIRECT(ADDRESS(CD$2,$DY$2)))</f>
        <v>210275.94231499123</v>
      </c>
      <c r="CF34" s="51">
        <f t="shared" ca="1" si="5"/>
        <v>1902336.897808797</v>
      </c>
      <c r="CG34" s="51">
        <f t="shared" ca="1" si="5"/>
        <v>2024040.2132114025</v>
      </c>
      <c r="CH34" s="51">
        <f t="shared" ca="1" si="5"/>
        <v>2132074.5854236493</v>
      </c>
      <c r="CI34" s="51">
        <f t="shared" ca="1" si="5"/>
        <v>2239499.6537738498</v>
      </c>
      <c r="CJ34" s="51">
        <f t="shared" ca="1" si="5"/>
        <v>2335341.976583085</v>
      </c>
      <c r="CK34" s="51">
        <f t="shared" ca="1" si="5"/>
        <v>2423788.2650109441</v>
      </c>
      <c r="CM34" s="1">
        <f>IFERROR(VLOOKUP($A34,Auxiliar_OPEX_CustosUnit!$A$4:$BT$129,COLUMN(Auxiliar_OPEX_CustosUnit!AK$2),0),0)</f>
        <v>0</v>
      </c>
      <c r="CN34" s="1">
        <f>IFERROR(VLOOKUP($A34,Auxiliar_OPEX_CustosUnit!$A$4:$BT$129,COLUMN(Auxiliar_OPEX_CustosUnit!AL$2),0),0)</f>
        <v>0</v>
      </c>
      <c r="CO34" s="1">
        <f>IFERROR(VLOOKUP($A34,Auxiliar_OPEX_CustosUnit!$A$4:$BT$129,COLUMN(Auxiliar_OPEX_CustosUnit!AM$2),0)*(1-DRE_Auxiliar!$A$111),0)</f>
        <v>1465.1528149616518</v>
      </c>
      <c r="CP34" s="1">
        <f>IFERROR(VLOOKUP($A34,Auxiliar_OPEX_CustosUnit!$A$4:$BT$129,COLUMN(Auxiliar_OPEX_CustosUnit!AN$2),0),0)</f>
        <v>0</v>
      </c>
      <c r="CQ34" s="1">
        <f>IFERROR(VLOOKUP($A34,Auxiliar_OPEX_CustosUnit!$A$4:$BT$129,COLUMN(Auxiliar_OPEX_CustosUnit!AO$2),0),0)</f>
        <v>0</v>
      </c>
      <c r="CR34" s="1">
        <f>IFERROR(VLOOKUP($A34,Auxiliar_OPEX_CustosUnit!$A$4:$BT$129,COLUMN(Auxiliar_OPEX_CustosUnit!AP$2),0),0)</f>
        <v>0</v>
      </c>
      <c r="CS34" s="1">
        <f>IFERROR(VLOOKUP($A34,Auxiliar_OPEX_CustosUnit!$A$4:$BT$129,COLUMN(Auxiliar_OPEX_CustosUnit!AQ$2),0),0)</f>
        <v>0.86048382257066003</v>
      </c>
      <c r="CT34" s="1">
        <f>IFERROR(VLOOKUP($A34,Auxiliar_OPEX_CustosUnit!$A$4:$BT$129,COLUMN(Auxiliar_OPEX_CustosUnit!AR$2),0),0)</f>
        <v>0</v>
      </c>
      <c r="CU34" s="1">
        <f>IFERROR(VLOOKUP($A34,Auxiliar_OPEX_CustosUnit!$A$4:$BT$129,COLUMN(Auxiliar_OPEX_CustosUnit!AS$2),0),0)</f>
        <v>0</v>
      </c>
      <c r="CV34" s="1">
        <f>IFERROR(VLOOKUP($A34,Auxiliar_OPEX_CustosUnit!$A$4:$BT$129,COLUMN(Auxiliar_OPEX_CustosUnit!AT$2),0),0)</f>
        <v>0</v>
      </c>
      <c r="CW34" s="1">
        <f>IFERROR(VLOOKUP($A34,Auxiliar_OPEX_CustosUnit!$A$4:$BT$129,COLUMN(Auxiliar_OPEX_CustosUnit!AU$2),0),0)</f>
        <v>9.2007146002999994E-3</v>
      </c>
      <c r="CX34" s="1">
        <f>IFERROR(VLOOKUP($A34,Auxiliar_OPEX_CustosUnit!$A$4:$BT$129,COLUMN(Auxiliar_OPEX_CustosUnit!AV$2),0),0)</f>
        <v>0</v>
      </c>
      <c r="CY34" s="1">
        <f>IFERROR(VLOOKUP($A34,Auxiliar_OPEX_CustosUnit!$A$4:$BT$129,COLUMN(Auxiliar_OPEX_CustosUnit!AW$2),0),0)</f>
        <v>0</v>
      </c>
      <c r="CZ34" s="1">
        <f>IFERROR(VLOOKUP($A34,Auxiliar_OPEX_CustosUnit!$A$4:$BT$129,COLUMN(Auxiliar_OPEX_CustosUnit!AX$2),0),0)</f>
        <v>0</v>
      </c>
      <c r="DA34" s="1">
        <f>IFERROR(VLOOKUP($A34,Auxiliar_OPEX_CustosUnit!$A$4:$BT$129,COLUMN(Auxiliar_OPEX_CustosUnit!AY$2),0),0)</f>
        <v>0</v>
      </c>
      <c r="DB34" s="1">
        <f>IFERROR(VLOOKUP($A34,Auxiliar_OPEX_CustosUnit!$A$4:$BT$129,COLUMN(Auxiliar_OPEX_CustosUnit!AZ$2),0),0)</f>
        <v>0</v>
      </c>
      <c r="DC34" s="1">
        <f>IFERROR(VLOOKUP($A34,Auxiliar_OPEX_CustosUnit!$A$4:$BT$129,COLUMN(Auxiliar_OPEX_CustosUnit!BA$2),0),0)</f>
        <v>0</v>
      </c>
      <c r="DD34" s="1">
        <f>IFERROR(VLOOKUP($A34,Auxiliar_OPEX_CustosUnit!$A$4:$BT$129,COLUMN(Auxiliar_OPEX_CustosUnit!BB$2),0),0)</f>
        <v>0</v>
      </c>
      <c r="DG34" s="60">
        <v>44166</v>
      </c>
      <c r="DH34" s="1">
        <v>1</v>
      </c>
      <c r="DI34" s="1">
        <f>INDEX(Auxiliar_OPEX_Drivers!$B$2:$CH$18,MATCH(Auxiliar_OPEX_S!DI$3,Auxiliar_OPEX_Drivers!$B$2:$B$18,0),MATCH($DG34,Auxiliar_OPEX_Drivers!$B$2:$CH$2,0))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INDEX(Auxiliar_OPEX_Drivers!$B$2:$CH$18,MATCH(Auxiliar_OPEX_S!DK$3,Auxiliar_OPEX_Drivers!$B$2:$B$18,0),MATCH($DG34,Auxiliar_OPEX_Drivers!$B$2:$CH$2,0))</f>
        <v>14.403415720910379</v>
      </c>
      <c r="DL34" s="1">
        <f>INDEX(Auxiliar_OPEX_Drivers!$B$2:$CH$18,MATCH(Auxiliar_OPEX_S!DL$3,Auxiliar_OPEX_Drivers!$B$2:$B$18,0),MATCH($DG34,Auxiliar_OPEX_Drivers!$B$2:$CH$2,0))</f>
        <v>62.955560410032106</v>
      </c>
      <c r="DM34" s="1">
        <f>INDEX(Auxiliar_OPEX_Drivers!$B$2:$CH$18,MATCH(Auxiliar_OPEX_S!DM$3,Auxiliar_OPEX_Drivers!$B$2:$B$18,0),MATCH($DG34,Auxiliar_OPEX_Drivers!$B$2:$CH$2,0))</f>
        <v>13</v>
      </c>
      <c r="DN34" s="1">
        <f>INDEX(Auxiliar_OPEX_Drivers!$B$2:$CH$18,MATCH(Auxiliar_OPEX_S!DN$3,Auxiliar_OPEX_Drivers!$B$2:$B$18,0),MATCH($DG34,Auxiliar_OPEX_Drivers!$B$2:$CH$2,0))</f>
        <v>656.15530343146793</v>
      </c>
      <c r="DO34" s="1">
        <f>INDEX(Auxiliar_OPEX_Drivers!$B$2:$CH$18,MATCH(Auxiliar_OPEX_S!DO$3,Auxiliar_OPEX_Drivers!$B$2:$B$18,0),MATCH($DG34,Auxiliar_OPEX_Drivers!$B$2:$CH$2,0))</f>
        <v>12</v>
      </c>
      <c r="DP34" s="1">
        <f>INDEX(Auxiliar_OPEX_Drivers!$B$2:$CH$18,MATCH(Auxiliar_OPEX_S!DP$3,Auxiliar_OPEX_Drivers!$B$2:$B$18,0),MATCH($DG34,Auxiliar_OPEX_Drivers!$B$2:$CH$2,0))</f>
        <v>197.73070641005256</v>
      </c>
      <c r="DQ34" s="1">
        <f>INDEX(Auxiliar_OPEX_Drivers!$B$2:$CH$18,MATCH(Auxiliar_OPEX_S!DQ$3,Auxiliar_OPEX_Drivers!$B$2:$B$18,0),MATCH($DG34,Auxiliar_OPEX_Drivers!$B$2:$CH$2,0))</f>
        <v>37.100853930227593</v>
      </c>
      <c r="DR34" s="1">
        <f>INDEX(Auxiliar_OPEX_Drivers!$B$2:$CH$18,MATCH(Auxiliar_OPEX_S!DR$3,Auxiliar_OPEX_Drivers!$B$2:$B$18,0),MATCH($DG34,Auxiliar_OPEX_Drivers!$B$2:$CH$2,0))</f>
        <v>19112740.47129976</v>
      </c>
      <c r="DS34" s="1">
        <f>INDEX(Auxiliar_OPEX_Drivers!$B$2:$CH$18,MATCH(Auxiliar_OPEX_S!DS$3,Auxiliar_OPEX_Drivers!$B$2:$B$18,0),MATCH($DG34,Auxiliar_OPEX_Drivers!$B$2:$CH$2,0))</f>
        <v>77147</v>
      </c>
      <c r="DT34" s="1">
        <f>INDEX(Auxiliar_OPEX_Drivers!$B$2:$CH$18,MATCH(Auxiliar_OPEX_S!DT$3,Auxiliar_OPEX_Drivers!$B$2:$B$18,0),MATCH($DG34,Auxiliar_OPEX_Drivers!$B$2:$CH$2,0))</f>
        <v>4094.8581957454162</v>
      </c>
      <c r="DU34" s="1">
        <f>INDEX(Auxiliar_OPEX_Drivers!$B$2:$CH$18,MATCH(Auxiliar_OPEX_S!DU$3,Auxiliar_OPEX_Drivers!$B$2:$B$18,0),MATCH($DG34,Auxiliar_OPEX_Drivers!$B$2:$CH$2,0))</f>
        <v>1009.5745157453019</v>
      </c>
      <c r="DV34" s="1">
        <f>INDEX(Auxiliar_OPEX_Drivers!$B$2:$CH$18,MATCH(Auxiliar_OPEX_S!DV$3,Auxiliar_OPEX_Drivers!$B$2:$B$18,0),MATCH($DG34,Auxiliar_OPEX_Drivers!$B$2:$CH$2,0))</f>
        <v>2256439.8594529773</v>
      </c>
      <c r="DW34" s="1">
        <f>INDEX(Auxiliar_OPEX_Drivers!$B$2:$CH$18,MATCH(Auxiliar_OPEX_S!DW$3,Auxiliar_OPEX_Drivers!$B$2:$B$18,0),MATCH($DG34,Auxiliar_OPEX_Drivers!$B$2:$CH$2,0))</f>
        <v>3967.1046957454173</v>
      </c>
      <c r="DX34" s="1">
        <f>INDEX(Auxiliar_OPEX_Drivers!$B$2:$CH$18,MATCH(Auxiliar_OPEX_S!DX$3,Auxiliar_OPEX_Drivers!$B$2:$B$18,0),MATCH($DG34,Auxiliar_OPEX_Drivers!$B$2:$CH$2,0))</f>
        <v>2278395.5770448036</v>
      </c>
      <c r="DY34" s="1">
        <f>INDEX(Auxiliar_OPEX_Drivers!$B$2:$CH$18,MATCH(Auxiliar_OPEX_S!DY$3,Auxiliar_OPEX_Drivers!$B$2:$B$18,0),MATCH($DG34,Auxiliar_OPEX_Drivers!$B$2:$CH$2,0))</f>
        <v>993.3458399026905</v>
      </c>
    </row>
    <row r="35" spans="1:129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56410.494529622178</v>
      </c>
      <c r="E35" s="51">
        <f ca="1">SUMPRODUCT($CM35:$DD35,INDIRECT(ADDRESS(E$2,$DH$2)):INDIRECT(ADDRESS(E$2,$DY$2)))</f>
        <v>56652.134373393812</v>
      </c>
      <c r="F35" s="51">
        <f ca="1">SUMPRODUCT($CM35:$DD35,INDIRECT(ADDRESS(F$2,$DH$2)):INDIRECT(ADDRESS(F$2,$DY$2)))</f>
        <v>56898.450079094036</v>
      </c>
      <c r="G35" s="51">
        <f ca="1">SUMPRODUCT($CM35:$DD35,INDIRECT(ADDRESS(G$2,$DH$2)):INDIRECT(ADDRESS(G$2,$DY$2)))</f>
        <v>57134.23546223274</v>
      </c>
      <c r="H35" s="51">
        <f ca="1">SUMPRODUCT($CM35:$DD35,INDIRECT(ADDRESS(H$2,$DH$2)):INDIRECT(ADDRESS(H$2,$DY$2)))</f>
        <v>57385.837216431129</v>
      </c>
      <c r="I35" s="51">
        <f ca="1">SUMPRODUCT($CM35:$DD35,INDIRECT(ADDRESS(I$2,$DH$2)):INDIRECT(ADDRESS(I$2,$DY$2)))</f>
        <v>57624.132533646516</v>
      </c>
      <c r="J35" s="51">
        <f ca="1">SUMPRODUCT($CM35:$DD35,INDIRECT(ADDRESS(J$2,$DH$2)):INDIRECT(ADDRESS(J$2,$DY$2)))</f>
        <v>57817.299873399694</v>
      </c>
      <c r="K35" s="51">
        <f ca="1">SUMPRODUCT($CM35:$DD35,INDIRECT(ADDRESS(K$2,$DH$2)):INDIRECT(ADDRESS(K$2,$DY$2)))</f>
        <v>58157.738198058563</v>
      </c>
      <c r="L35" s="51">
        <f ca="1">SUMPRODUCT($CM35:$DD35,INDIRECT(ADDRESS(L$2,$DH$2)):INDIRECT(ADDRESS(L$2,$DY$2)))</f>
        <v>58410.620518461154</v>
      </c>
      <c r="M35" s="51">
        <f ca="1">SUMPRODUCT($CM35:$DD35,INDIRECT(ADDRESS(M$2,$DH$2)):INDIRECT(ADDRESS(M$2,$DY$2)))</f>
        <v>58663.093283064271</v>
      </c>
      <c r="N35" s="51">
        <f ca="1">SUMPRODUCT($CM35:$DD35,INDIRECT(ADDRESS(N$2,$DH$2)):INDIRECT(ADDRESS(N$2,$DY$2)))</f>
        <v>58933.412179456252</v>
      </c>
      <c r="O35" s="51">
        <f ca="1">SUMPRODUCT($CM35:$DD35,INDIRECT(ADDRESS(O$2,$DH$2)):INDIRECT(ADDRESS(O$2,$DY$2)))</f>
        <v>59216.088950669538</v>
      </c>
      <c r="P35" s="51">
        <f ca="1">SUMPRODUCT($CM35:$DD35,INDIRECT(ADDRESS(P$2,$DH$2)):INDIRECT(ADDRESS(P$2,$DY$2)))</f>
        <v>59467.979228031953</v>
      </c>
      <c r="Q35" s="51">
        <f ca="1">SUMPRODUCT($CM35:$DD35,INDIRECT(ADDRESS(Q$2,$DH$2)):INDIRECT(ADDRESS(Q$2,$DY$2)))</f>
        <v>59709.283318239133</v>
      </c>
      <c r="R35" s="51">
        <f ca="1">SUMPRODUCT($CM35:$DD35,INDIRECT(ADDRESS(R$2,$DH$2)):INDIRECT(ADDRESS(R$2,$DY$2)))</f>
        <v>59955.129507844511</v>
      </c>
      <c r="S35" s="51">
        <f ca="1">SUMPRODUCT($CM35:$DD35,INDIRECT(ADDRESS(S$2,$DH$2)):INDIRECT(ADDRESS(S$2,$DY$2)))</f>
        <v>60219.47937621217</v>
      </c>
      <c r="T35" s="51">
        <f ca="1">SUMPRODUCT($CM35:$DD35,INDIRECT(ADDRESS(T$2,$DH$2)):INDIRECT(ADDRESS(T$2,$DY$2)))</f>
        <v>60476.906142329688</v>
      </c>
      <c r="U35" s="51">
        <f ca="1">SUMPRODUCT($CM35:$DD35,INDIRECT(ADDRESS(U$2,$DH$2)):INDIRECT(ADDRESS(U$2,$DY$2)))</f>
        <v>60686.247195791453</v>
      </c>
      <c r="V35" s="51">
        <f ca="1">SUMPRODUCT($CM35:$DD35,INDIRECT(ADDRESS(V$2,$DH$2)):INDIRECT(ADDRESS(V$2,$DY$2)))</f>
        <v>60851.769606502654</v>
      </c>
      <c r="W35" s="51">
        <f ca="1">SUMPRODUCT($CM35:$DD35,INDIRECT(ADDRESS(W$2,$DH$2)):INDIRECT(ADDRESS(W$2,$DY$2)))</f>
        <v>61154.801924492407</v>
      </c>
      <c r="X35" s="51">
        <f ca="1">SUMPRODUCT($CM35:$DD35,INDIRECT(ADDRESS(X$2,$DH$2)):INDIRECT(ADDRESS(X$2,$DY$2)))</f>
        <v>61393.034847040311</v>
      </c>
      <c r="Y35" s="51">
        <f ca="1">SUMPRODUCT($CM35:$DD35,INDIRECT(ADDRESS(Y$2,$DH$2)):INDIRECT(ADDRESS(Y$2,$DY$2)))</f>
        <v>61668.972741062011</v>
      </c>
      <c r="Z35" s="51">
        <f ca="1">SUMPRODUCT($CM35:$DD35,INDIRECT(ADDRESS(Z$2,$DH$2)):INDIRECT(ADDRESS(Z$2,$DY$2)))</f>
        <v>61962.999914249434</v>
      </c>
      <c r="AA35" s="51">
        <f ca="1">SUMPRODUCT($CM35:$DD35,INDIRECT(ADDRESS(AA$2,$DH$2)):INDIRECT(ADDRESS(AA$2,$DY$2)))</f>
        <v>62245.083886666143</v>
      </c>
      <c r="AB35" s="51">
        <f ca="1">SUMPRODUCT($CM35:$DD35,INDIRECT(ADDRESS(AB$2,$DH$2)):INDIRECT(ADDRESS(AB$2,$DY$2)))</f>
        <v>62481.044585539712</v>
      </c>
      <c r="AC35" s="51">
        <f ca="1">SUMPRODUCT($CM35:$DD35,INDIRECT(ADDRESS(AC$2,$DH$2)):INDIRECT(ADDRESS(AC$2,$DY$2)))</f>
        <v>62727.08180119787</v>
      </c>
      <c r="AD35" s="51">
        <f ca="1">SUMPRODUCT($CM35:$DD35,INDIRECT(ADDRESS(AD$2,$DH$2)):INDIRECT(ADDRESS(AD$2,$DY$2)))</f>
        <v>62951.356581393731</v>
      </c>
      <c r="AE35" s="51">
        <f ca="1">SUMPRODUCT($CM35:$DD35,INDIRECT(ADDRESS(AE$2,$DH$2)):INDIRECT(ADDRESS(AE$2,$DY$2)))</f>
        <v>63165.583430208462</v>
      </c>
      <c r="AF35" s="51">
        <f ca="1">SUMPRODUCT($CM35:$DD35,INDIRECT(ADDRESS(AF$2,$DH$2)):INDIRECT(ADDRESS(AF$2,$DY$2)))</f>
        <v>63386.925495747157</v>
      </c>
      <c r="AG35" s="51">
        <f ca="1">SUMPRODUCT($CM35:$DD35,INDIRECT(ADDRESS(AG$2,$DH$2)):INDIRECT(ADDRESS(AG$2,$DY$2)))</f>
        <v>63581.244918910452</v>
      </c>
      <c r="AH35" s="51">
        <f ca="1">SUMPRODUCT($CM35:$DD35,INDIRECT(ADDRESS(AH$2,$DH$2)):INDIRECT(ADDRESS(AH$2,$DY$2)))</f>
        <v>63747.030180114729</v>
      </c>
      <c r="AI35" s="51">
        <f ca="1">SUMPRODUCT($CM35:$DD35,INDIRECT(ADDRESS(AI$2,$DH$2)):INDIRECT(ADDRESS(AI$2,$DY$2)))</f>
        <v>64048.16716598942</v>
      </c>
      <c r="AJ35" s="51">
        <f ca="1">SUMPRODUCT($CM35:$DD35,INDIRECT(ADDRESS(AJ$2,$DH$2)):INDIRECT(ADDRESS(AJ$2,$DY$2)))</f>
        <v>64262.43590122943</v>
      </c>
      <c r="AK35" s="51">
        <f ca="1">SUMPRODUCT($CM35:$DD35,INDIRECT(ADDRESS(AK$2,$DH$2)):INDIRECT(ADDRESS(AK$2,$DY$2)))</f>
        <v>64531.670879015743</v>
      </c>
      <c r="AL35" s="51">
        <f ca="1">SUMPRODUCT($CM35:$DD35,INDIRECT(ADDRESS(AL$2,$DH$2)):INDIRECT(ADDRESS(AL$2,$DY$2)))</f>
        <v>64803.320194832835</v>
      </c>
      <c r="AM35" s="51">
        <f ca="1">SUMPRODUCT($CM35:$DD35,INDIRECT(ADDRESS(AM$2,$DH$2)):INDIRECT(ADDRESS(AM$2,$DY$2)))</f>
        <v>65060.072148979089</v>
      </c>
      <c r="AN35" s="51">
        <f ca="1">SUMPRODUCT($CM35:$DD35,INDIRECT(ADDRESS(AN$2,$DH$2)):INDIRECT(ADDRESS(AN$2,$DY$2)))</f>
        <v>65302.564411204221</v>
      </c>
      <c r="AO35" s="51">
        <f ca="1">SUMPRODUCT($CM35:$DD35,INDIRECT(ADDRESS(AO$2,$DH$2)):INDIRECT(ADDRESS(AO$2,$DY$2)))</f>
        <v>65557.382356579968</v>
      </c>
      <c r="AP35" s="51">
        <f ca="1">SUMPRODUCT($CM35:$DD35,INDIRECT(ADDRESS(AP$2,$DH$2)):INDIRECT(ADDRESS(AP$2,$DY$2)))</f>
        <v>65808.110578562511</v>
      </c>
      <c r="AQ35" s="51">
        <f ca="1">SUMPRODUCT($CM35:$DD35,INDIRECT(ADDRESS(AQ$2,$DH$2)):INDIRECT(ADDRESS(AQ$2,$DY$2)))</f>
        <v>66043.598184588482</v>
      </c>
      <c r="AR35" s="51">
        <f ca="1">SUMPRODUCT($CM35:$DD35,INDIRECT(ADDRESS(AR$2,$DH$2)):INDIRECT(ADDRESS(AR$2,$DY$2)))</f>
        <v>66292.872100622932</v>
      </c>
      <c r="AS35" s="51">
        <f ca="1">SUMPRODUCT($CM35:$DD35,INDIRECT(ADDRESS(AS$2,$DH$2)):INDIRECT(ADDRESS(AS$2,$DY$2)))</f>
        <v>66510.293940169067</v>
      </c>
      <c r="AT35" s="51">
        <f ca="1">SUMPRODUCT($CM35:$DD35,INDIRECT(ADDRESS(AT$2,$DH$2)):INDIRECT(ADDRESS(AT$2,$DY$2)))</f>
        <v>66691.44988371295</v>
      </c>
      <c r="AU35" s="51">
        <f ca="1">SUMPRODUCT($CM35:$DD35,INDIRECT(ADDRESS(AU$2,$DH$2)):INDIRECT(ADDRESS(AU$2,$DY$2)))</f>
        <v>67006.672392145658</v>
      </c>
      <c r="AV35" s="51">
        <f ca="1">SUMPRODUCT($CM35:$DD35,INDIRECT(ADDRESS(AV$2,$DH$2)):INDIRECT(ADDRESS(AV$2,$DY$2)))</f>
        <v>67274.134135069733</v>
      </c>
      <c r="AW35" s="51">
        <f ca="1">SUMPRODUCT($CM35:$DD35,INDIRECT(ADDRESS(AW$2,$DH$2)):INDIRECT(ADDRESS(AW$2,$DY$2)))</f>
        <v>67559.831336772229</v>
      </c>
      <c r="AX35" s="51">
        <f ca="1">SUMPRODUCT($CM35:$DD35,INDIRECT(ADDRESS(AX$2,$DH$2)):INDIRECT(ADDRESS(AX$2,$DY$2)))</f>
        <v>67853.357857741808</v>
      </c>
      <c r="AY35" s="51">
        <f ca="1">SUMPRODUCT($CM35:$DD35,INDIRECT(ADDRESS(AY$2,$DH$2)):INDIRECT(ADDRESS(AY$2,$DY$2)))</f>
        <v>68107.447862558751</v>
      </c>
      <c r="AZ35" s="51">
        <f ca="1">SUMPRODUCT($CM35:$DD35,INDIRECT(ADDRESS(AZ$2,$DH$2)):INDIRECT(ADDRESS(AZ$2,$DY$2)))</f>
        <v>68317.478430105868</v>
      </c>
      <c r="BA35" s="51">
        <f ca="1">SUMPRODUCT($CM35:$DD35,INDIRECT(ADDRESS(BA$2,$DH$2)):INDIRECT(ADDRESS(BA$2,$DY$2)))</f>
        <v>68514.270708377706</v>
      </c>
      <c r="BB35" s="51">
        <f ca="1">SUMPRODUCT($CM35:$DD35,INDIRECT(ADDRESS(BB$2,$DH$2)):INDIRECT(ADDRESS(BB$2,$DY$2)))</f>
        <v>68722.727911115362</v>
      </c>
      <c r="BC35" s="51">
        <f ca="1">SUMPRODUCT($CM35:$DD35,INDIRECT(ADDRESS(BC$2,$DH$2)):INDIRECT(ADDRESS(BC$2,$DY$2)))</f>
        <v>68913.781767740671</v>
      </c>
      <c r="BD35" s="51">
        <f ca="1">SUMPRODUCT($CM35:$DD35,INDIRECT(ADDRESS(BD$2,$DH$2)):INDIRECT(ADDRESS(BD$2,$DY$2)))</f>
        <v>69099.966497128102</v>
      </c>
      <c r="BE35" s="51">
        <f ca="1">SUMPRODUCT($CM35:$DD35,INDIRECT(ADDRESS(BE$2,$DH$2)):INDIRECT(ADDRESS(BE$2,$DY$2)))</f>
        <v>69249.433659855189</v>
      </c>
      <c r="BF35" s="51">
        <f ca="1">SUMPRODUCT($CM35:$DD35,INDIRECT(ADDRESS(BF$2,$DH$2)):INDIRECT(ADDRESS(BF$2,$DY$2)))</f>
        <v>69373.388639877143</v>
      </c>
      <c r="BG35" s="51">
        <f ca="1">SUMPRODUCT($CM35:$DD35,INDIRECT(ADDRESS(BG$2,$DH$2)):INDIRECT(ADDRESS(BG$2,$DY$2)))</f>
        <v>69683.457901723188</v>
      </c>
      <c r="BH35" s="51">
        <f ca="1">SUMPRODUCT($CM35:$DD35,INDIRECT(ADDRESS(BH$2,$DH$2)):INDIRECT(ADDRESS(BH$2,$DY$2)))</f>
        <v>69928.437211211291</v>
      </c>
      <c r="BI35" s="51">
        <f ca="1">SUMPRODUCT($CM35:$DD35,INDIRECT(ADDRESS(BI$2,$DH$2)):INDIRECT(ADDRESS(BI$2,$DY$2)))</f>
        <v>70176.244696189562</v>
      </c>
      <c r="BJ35" s="51">
        <f ca="1">SUMPRODUCT($CM35:$DD35,INDIRECT(ADDRESS(BJ$2,$DH$2)):INDIRECT(ADDRESS(BJ$2,$DY$2)))</f>
        <v>70424.673204865991</v>
      </c>
      <c r="BK35" s="51">
        <f ca="1">SUMPRODUCT($CM35:$DD35,INDIRECT(ADDRESS(BK$2,$DH$2)):INDIRECT(ADDRESS(BK$2,$DY$2)))</f>
        <v>70663.467454009064</v>
      </c>
      <c r="BL35" s="51">
        <f ca="1">SUMPRODUCT($CM35:$DD35,INDIRECT(ADDRESS(BL$2,$DH$2)):INDIRECT(ADDRESS(BL$2,$DY$2)))</f>
        <v>70870.444539007716</v>
      </c>
      <c r="BM35" s="51">
        <f ca="1">SUMPRODUCT($CM35:$DD35,INDIRECT(ADDRESS(BM$2,$DH$2)):INDIRECT(ADDRESS(BM$2,$DY$2)))</f>
        <v>71065.303970959227</v>
      </c>
      <c r="BN35" s="51">
        <f ca="1">SUMPRODUCT($CM35:$DD35,INDIRECT(ADDRESS(BN$2,$DH$2)):INDIRECT(ADDRESS(BN$2,$DY$2)))</f>
        <v>71258.442999422667</v>
      </c>
      <c r="BO35" s="51">
        <f ca="1">SUMPRODUCT($CM35:$DD35,INDIRECT(ADDRESS(BO$2,$DH$2)):INDIRECT(ADDRESS(BO$2,$DY$2)))</f>
        <v>71454.620008679689</v>
      </c>
      <c r="BP35" s="51">
        <f ca="1">SUMPRODUCT($CM35:$DD35,INDIRECT(ADDRESS(BP$2,$DH$2)):INDIRECT(ADDRESS(BP$2,$DY$2)))</f>
        <v>71646.147732412792</v>
      </c>
      <c r="BQ35" s="51">
        <f ca="1">SUMPRODUCT($CM35:$DD35,INDIRECT(ADDRESS(BQ$2,$DH$2)):INDIRECT(ADDRESS(BQ$2,$DY$2)))</f>
        <v>71819.359875985916</v>
      </c>
      <c r="BR35" s="51">
        <f ca="1">SUMPRODUCT($CM35:$DD35,INDIRECT(ADDRESS(BR$2,$DH$2)):INDIRECT(ADDRESS(BR$2,$DY$2)))</f>
        <v>71971.748914243886</v>
      </c>
      <c r="BS35" s="51">
        <f ca="1">SUMPRODUCT($CM35:$DD35,INDIRECT(ADDRESS(BS$2,$DH$2)):INDIRECT(ADDRESS(BS$2,$DY$2)))</f>
        <v>72240.480194611722</v>
      </c>
      <c r="BT35" s="51">
        <f ca="1">SUMPRODUCT($CM35:$DD35,INDIRECT(ADDRESS(BT$2,$DH$2)):INDIRECT(ADDRESS(BT$2,$DY$2)))</f>
        <v>72437.76383924784</v>
      </c>
      <c r="BU35" s="51">
        <f ca="1">SUMPRODUCT($CM35:$DD35,INDIRECT(ADDRESS(BU$2,$DH$2)):INDIRECT(ADDRESS(BU$2,$DY$2)))</f>
        <v>72639.647552758077</v>
      </c>
      <c r="BV35" s="51">
        <f ca="1">SUMPRODUCT($CM35:$DD35,INDIRECT(ADDRESS(BV$2,$DH$2)):INDIRECT(ADDRESS(BV$2,$DY$2)))</f>
        <v>72842.152289966456</v>
      </c>
      <c r="BW35" s="51">
        <f ca="1">SUMPRODUCT($CM35:$DD35,INDIRECT(ADDRESS(BW$2,$DH$2)):INDIRECT(ADDRESS(BW$2,$DY$2)))</f>
        <v>73040.59449522174</v>
      </c>
      <c r="BX35" s="51">
        <f ca="1">SUMPRODUCT($CM35:$DD35,INDIRECT(ADDRESS(BX$2,$DH$2)):INDIRECT(ADDRESS(BX$2,$DY$2)))</f>
        <v>73290.291363009936</v>
      </c>
      <c r="BY35" s="51">
        <f ca="1">SUMPRODUCT($CM35:$DD35,INDIRECT(ADDRESS(BY$2,$DH$2)):INDIRECT(ADDRESS(BY$2,$DY$2)))</f>
        <v>73533.442305331235</v>
      </c>
      <c r="BZ35" s="51">
        <f ca="1">SUMPRODUCT($CM35:$DD35,INDIRECT(ADDRESS(BZ$2,$DH$2)):INDIRECT(ADDRESS(BZ$2,$DY$2)))</f>
        <v>73774.872844164434</v>
      </c>
      <c r="CA35" s="51">
        <f ca="1">SUMPRODUCT($CM35:$DD35,INDIRECT(ADDRESS(CA$2,$DH$2)):INDIRECT(ADDRESS(CA$2,$DY$2)))</f>
        <v>74019.34136379126</v>
      </c>
      <c r="CB35" s="51">
        <f ca="1">SUMPRODUCT($CM35:$DD35,INDIRECT(ADDRESS(CB$2,$DH$2)):INDIRECT(ADDRESS(CB$2,$DY$2)))</f>
        <v>74259.160597894152</v>
      </c>
      <c r="CC35" s="51">
        <f ca="1">SUMPRODUCT($CM35:$DD35,INDIRECT(ADDRESS(CC$2,$DH$2)):INDIRECT(ADDRESS(CC$2,$DY$2)))</f>
        <v>74476.931114661973</v>
      </c>
      <c r="CD35" s="51">
        <f ca="1">SUMPRODUCT($CM35:$DD35,INDIRECT(ADDRESS(CD$2,$DH$2)):INDIRECT(ADDRESS(CD$2,$DY$2)))</f>
        <v>74672.426162795586</v>
      </c>
      <c r="CF35" s="51">
        <f t="shared" ca="1" si="5"/>
        <v>693303.5371975298</v>
      </c>
      <c r="CG35" s="51">
        <f t="shared" ca="1" si="5"/>
        <v>729791.68768846185</v>
      </c>
      <c r="CH35" s="51">
        <f t="shared" ca="1" si="5"/>
        <v>764745.93328315858</v>
      </c>
      <c r="CI35" s="51">
        <f t="shared" ca="1" si="5"/>
        <v>800007.71503972821</v>
      </c>
      <c r="CJ35" s="51">
        <f t="shared" ca="1" si="5"/>
        <v>833067.32808219909</v>
      </c>
      <c r="CK35" s="51">
        <f t="shared" ca="1" si="5"/>
        <v>863286.70641251781</v>
      </c>
      <c r="CM35" s="1">
        <f>IFERROR(VLOOKUP($A35,Auxiliar_OPEX_CustosUnit!$A$4:$BT$129,COLUMN(Auxiliar_OPEX_CustosUnit!AK$2),0),0)</f>
        <v>0</v>
      </c>
      <c r="CN35" s="1">
        <f>IFERROR(VLOOKUP($A35,Auxiliar_OPEX_CustosUnit!$A$4:$BT$129,COLUMN(Auxiliar_OPEX_CustosUnit!AL$2),0),0)</f>
        <v>0</v>
      </c>
      <c r="CO35" s="1">
        <f>IFERROR(VLOOKUP($A35,Auxiliar_OPEX_CustosUnit!$A$4:$BT$129,COLUMN(Auxiliar_OPEX_CustosUnit!AM$2),0)*(1-DRE_Auxiliar!$A$111),0)</f>
        <v>5331.6183589157408</v>
      </c>
      <c r="CP35" s="1">
        <f>IFERROR(VLOOKUP($A35,Auxiliar_OPEX_CustosUnit!$A$4:$BT$129,COLUMN(Auxiliar_OPEX_CustosUnit!AN$2),0),0)</f>
        <v>0</v>
      </c>
      <c r="CQ35" s="1">
        <f>IFERROR(VLOOKUP($A35,Auxiliar_OPEX_CustosUnit!$A$4:$BT$129,COLUMN(Auxiliar_OPEX_CustosUnit!AO$2),0),0)</f>
        <v>0</v>
      </c>
      <c r="CR35" s="1">
        <f>IFERROR(VLOOKUP($A35,Auxiliar_OPEX_CustosUnit!$A$4:$BT$129,COLUMN(Auxiliar_OPEX_CustosUnit!AP$2),0),0)</f>
        <v>0</v>
      </c>
      <c r="CS35" s="1">
        <f>IFERROR(VLOOKUP($A35,Auxiliar_OPEX_CustosUnit!$A$4:$BT$129,COLUMN(Auxiliar_OPEX_CustosUnit!AQ$2),0),0)</f>
        <v>4.2069551886037999</v>
      </c>
      <c r="CT35" s="1">
        <f>IFERROR(VLOOKUP($A35,Auxiliar_OPEX_CustosUnit!$A$4:$BT$129,COLUMN(Auxiliar_OPEX_CustosUnit!AR$2),0),0)</f>
        <v>0</v>
      </c>
      <c r="CU35" s="1">
        <f>IFERROR(VLOOKUP($A35,Auxiliar_OPEX_CustosUnit!$A$4:$BT$129,COLUMN(Auxiliar_OPEX_CustosUnit!AS$2),0),0)</f>
        <v>0</v>
      </c>
      <c r="CV35" s="1">
        <f>IFERROR(VLOOKUP($A35,Auxiliar_OPEX_CustosUnit!$A$4:$BT$129,COLUMN(Auxiliar_OPEX_CustosUnit!AT$2),0),0)</f>
        <v>0</v>
      </c>
      <c r="CW35" s="1">
        <f>IFERROR(VLOOKUP($A35,Auxiliar_OPEX_CustosUnit!$A$4:$BT$129,COLUMN(Auxiliar_OPEX_CustosUnit!AU$2),0),0)</f>
        <v>1.9211517020800001E-3</v>
      </c>
      <c r="CX35" s="1">
        <f>IFERROR(VLOOKUP($A35,Auxiliar_OPEX_CustosUnit!$A$4:$BT$129,COLUMN(Auxiliar_OPEX_CustosUnit!AV$2),0),0)</f>
        <v>0</v>
      </c>
      <c r="CY35" s="1">
        <f>IFERROR(VLOOKUP($A35,Auxiliar_OPEX_CustosUnit!$A$4:$BT$129,COLUMN(Auxiliar_OPEX_CustosUnit!AW$2),0),0)</f>
        <v>0</v>
      </c>
      <c r="CZ35" s="1">
        <f>IFERROR(VLOOKUP($A35,Auxiliar_OPEX_CustosUnit!$A$4:$BT$129,COLUMN(Auxiliar_OPEX_CustosUnit!AX$2),0),0)</f>
        <v>0</v>
      </c>
      <c r="DA35" s="1">
        <f>IFERROR(VLOOKUP($A35,Auxiliar_OPEX_CustosUnit!$A$4:$BT$129,COLUMN(Auxiliar_OPEX_CustosUnit!AY$2),0),0)</f>
        <v>8.3922121370600001E-3</v>
      </c>
      <c r="DB35" s="1">
        <f>IFERROR(VLOOKUP($A35,Auxiliar_OPEX_CustosUnit!$A$4:$BT$129,COLUMN(Auxiliar_OPEX_CustosUnit!AZ$2),0),0)</f>
        <v>0</v>
      </c>
      <c r="DC35" s="1">
        <f>IFERROR(VLOOKUP($A35,Auxiliar_OPEX_CustosUnit!$A$4:$BT$129,COLUMN(Auxiliar_OPEX_CustosUnit!BA$2),0),0)</f>
        <v>0</v>
      </c>
      <c r="DD35" s="1">
        <f>IFERROR(VLOOKUP($A35,Auxiliar_OPEX_CustosUnit!$A$4:$BT$129,COLUMN(Auxiliar_OPEX_CustosUnit!BB$2),0),0)</f>
        <v>0</v>
      </c>
      <c r="DG35" s="60">
        <v>44197</v>
      </c>
      <c r="DH35" s="1">
        <v>1</v>
      </c>
      <c r="DI35" s="1">
        <f>INDEX(Auxiliar_OPEX_Drivers!$B$2:$CH$18,MATCH(Auxiliar_OPEX_S!DI$3,Auxiliar_OPEX_Drivers!$B$2:$B$18,0),MATCH($DG35,Auxiliar_OPEX_Drivers!$B$2:$CH$2,0))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INDEX(Auxiliar_OPEX_Drivers!$B$2:$CH$18,MATCH(Auxiliar_OPEX_S!DK$3,Auxiliar_OPEX_Drivers!$B$2:$B$18,0),MATCH($DG35,Auxiliar_OPEX_Drivers!$B$2:$CH$2,0))</f>
        <v>14.630402899388219</v>
      </c>
      <c r="DL35" s="1">
        <f>INDEX(Auxiliar_OPEX_Drivers!$B$2:$CH$18,MATCH(Auxiliar_OPEX_S!DL$3,Auxiliar_OPEX_Drivers!$B$2:$B$18,0),MATCH($DG35,Auxiliar_OPEX_Drivers!$B$2:$CH$2,0))</f>
        <v>63.978326584270974</v>
      </c>
      <c r="DM35" s="1">
        <f>INDEX(Auxiliar_OPEX_Drivers!$B$2:$CH$18,MATCH(Auxiliar_OPEX_S!DM$3,Auxiliar_OPEX_Drivers!$B$2:$B$18,0),MATCH($DG35,Auxiliar_OPEX_Drivers!$B$2:$CH$2,0))</f>
        <v>13</v>
      </c>
      <c r="DN35" s="1">
        <f>INDEX(Auxiliar_OPEX_Drivers!$B$2:$CH$18,MATCH(Auxiliar_OPEX_S!DN$3,Auxiliar_OPEX_Drivers!$B$2:$B$18,0),MATCH($DG35,Auxiliar_OPEX_Drivers!$B$2:$CH$2,0))</f>
        <v>684.24445693707594</v>
      </c>
      <c r="DO35" s="1">
        <f>INDEX(Auxiliar_OPEX_Drivers!$B$2:$CH$18,MATCH(Auxiliar_OPEX_S!DO$3,Auxiliar_OPEX_Drivers!$B$2:$B$18,0),MATCH($DG35,Auxiliar_OPEX_Drivers!$B$2:$CH$2,0))</f>
        <v>12</v>
      </c>
      <c r="DP35" s="1">
        <f>INDEX(Auxiliar_OPEX_Drivers!$B$2:$CH$18,MATCH(Auxiliar_OPEX_S!DP$3,Auxiliar_OPEX_Drivers!$B$2:$B$18,0),MATCH($DG35,Auxiliar_OPEX_Drivers!$B$2:$CH$2,0))</f>
        <v>202.39074693956513</v>
      </c>
      <c r="DQ35" s="1">
        <f>INDEX(Auxiliar_OPEX_Drivers!$B$2:$CH$18,MATCH(Auxiliar_OPEX_S!DQ$3,Auxiliar_OPEX_Drivers!$B$2:$B$18,0),MATCH($DG35,Auxiliar_OPEX_Drivers!$B$2:$CH$2,0))</f>
        <v>37.157600724847057</v>
      </c>
      <c r="DR35" s="1">
        <f>INDEX(Auxiliar_OPEX_Drivers!$B$2:$CH$18,MATCH(Auxiliar_OPEX_S!DR$3,Auxiliar_OPEX_Drivers!$B$2:$B$18,0),MATCH($DG35,Auxiliar_OPEX_Drivers!$B$2:$CH$2,0))</f>
        <v>19188654.753937282</v>
      </c>
      <c r="DS35" s="1">
        <f>INDEX(Auxiliar_OPEX_Drivers!$B$2:$CH$18,MATCH(Auxiliar_OPEX_S!DS$3,Auxiliar_OPEX_Drivers!$B$2:$B$18,0),MATCH($DG35,Auxiliar_OPEX_Drivers!$B$2:$CH$2,0))</f>
        <v>75914.282637522003</v>
      </c>
      <c r="DT35" s="1">
        <f>INDEX(Auxiliar_OPEX_Drivers!$B$2:$CH$18,MATCH(Auxiliar_OPEX_S!DT$3,Auxiliar_OPEX_Drivers!$B$2:$B$18,0),MATCH($DG35,Auxiliar_OPEX_Drivers!$B$2:$CH$2,0))</f>
        <v>7257.2389969681062</v>
      </c>
      <c r="DU35" s="1">
        <f>INDEX(Auxiliar_OPEX_Drivers!$B$2:$CH$18,MATCH(Auxiliar_OPEX_S!DU$3,Auxiliar_OPEX_Drivers!$B$2:$B$18,0),MATCH($DG35,Auxiliar_OPEX_Drivers!$B$2:$CH$2,0))</f>
        <v>3169.5146336349981</v>
      </c>
      <c r="DV35" s="1">
        <f>INDEX(Auxiliar_OPEX_Drivers!$B$2:$CH$18,MATCH(Auxiliar_OPEX_S!DV$3,Auxiliar_OPEX_Drivers!$B$2:$B$18,0),MATCH($DG35,Auxiliar_OPEX_Drivers!$B$2:$CH$2,0))</f>
        <v>2260863.5229499456</v>
      </c>
      <c r="DW35" s="1">
        <f>INDEX(Auxiliar_OPEX_Drivers!$B$2:$CH$18,MATCH(Auxiliar_OPEX_S!DW$3,Auxiliar_OPEX_Drivers!$B$2:$B$18,0),MATCH($DG35,Auxiliar_OPEX_Drivers!$B$2:$CH$2,0))</f>
        <v>7162.6634969681072</v>
      </c>
      <c r="DX35" s="1">
        <f>INDEX(Auxiliar_OPEX_Drivers!$B$2:$CH$18,MATCH(Auxiliar_OPEX_S!DX$3,Auxiliar_OPEX_Drivers!$B$2:$B$18,0),MATCH($DG35,Auxiliar_OPEX_Drivers!$B$2:$CH$2,0))</f>
        <v>2282873.8160417718</v>
      </c>
      <c r="DY35" s="1">
        <f>INDEX(Auxiliar_OPEX_Drivers!$B$2:$CH$18,MATCH(Auxiliar_OPEX_S!DY$3,Auxiliar_OPEX_Drivers!$B$2:$B$18,0),MATCH($DG35,Auxiliar_OPEX_Drivers!$B$2:$CH$2,0))</f>
        <v>1027.4015340851474</v>
      </c>
    </row>
    <row r="36" spans="1:129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80513.236134015737</v>
      </c>
      <c r="E36" s="51">
        <f ca="1">SUMPRODUCT($CM36:$DD36,INDIRECT(ADDRESS(E$2,$DH$2)):INDIRECT(ADDRESS(E$2,$DY$2)))</f>
        <v>80846.883097884056</v>
      </c>
      <c r="F36" s="51">
        <f ca="1">SUMPRODUCT($CM36:$DD36,INDIRECT(ADDRESS(F$2,$DH$2)):INDIRECT(ADDRESS(F$2,$DY$2)))</f>
        <v>81187.091737555078</v>
      </c>
      <c r="G36" s="51">
        <f ca="1">SUMPRODUCT($CM36:$DD36,INDIRECT(ADDRESS(G$2,$DH$2)):INDIRECT(ADDRESS(G$2,$DY$2)))</f>
        <v>81510.516530870445</v>
      </c>
      <c r="H36" s="51">
        <f ca="1">SUMPRODUCT($CM36:$DD36,INDIRECT(ADDRESS(H$2,$DH$2)):INDIRECT(ADDRESS(H$2,$DY$2)))</f>
        <v>81856.686525043478</v>
      </c>
      <c r="I36" s="51">
        <f ca="1">SUMPRODUCT($CM36:$DD36,INDIRECT(ADDRESS(I$2,$DH$2)):INDIRECT(ADDRESS(I$2,$DY$2)))</f>
        <v>82191.383523982338</v>
      </c>
      <c r="J36" s="51">
        <f ca="1">SUMPRODUCT($CM36:$DD36,INDIRECT(ADDRESS(J$2,$DH$2)):INDIRECT(ADDRESS(J$2,$DY$2)))</f>
        <v>82472.296859491791</v>
      </c>
      <c r="K36" s="51">
        <f ca="1">SUMPRODUCT($CM36:$DD36,INDIRECT(ADDRESS(K$2,$DH$2)):INDIRECT(ADDRESS(K$2,$DY$2)))</f>
        <v>83042.39832403521</v>
      </c>
      <c r="L36" s="51">
        <f ca="1">SUMPRODUCT($CM36:$DD36,INDIRECT(ADDRESS(L$2,$DH$2)):INDIRECT(ADDRESS(L$2,$DY$2)))</f>
        <v>83396.372639404013</v>
      </c>
      <c r="M36" s="51">
        <f ca="1">SUMPRODUCT($CM36:$DD36,INDIRECT(ADDRESS(M$2,$DH$2)):INDIRECT(ADDRESS(M$2,$DY$2)))</f>
        <v>83739.168030060857</v>
      </c>
      <c r="N36" s="51">
        <f ca="1">SUMPRODUCT($CM36:$DD36,INDIRECT(ADDRESS(N$2,$DH$2)):INDIRECT(ADDRESS(N$2,$DY$2)))</f>
        <v>84107.404908196389</v>
      </c>
      <c r="O36" s="51">
        <f ca="1">SUMPRODUCT($CM36:$DD36,INDIRECT(ADDRESS(O$2,$DH$2)):INDIRECT(ADDRESS(O$2,$DY$2)))</f>
        <v>84496.285726255242</v>
      </c>
      <c r="P36" s="51">
        <f ca="1">SUMPRODUCT($CM36:$DD36,INDIRECT(ADDRESS(P$2,$DH$2)):INDIRECT(ADDRESS(P$2,$DY$2)))</f>
        <v>84841.107567463361</v>
      </c>
      <c r="Q36" s="51">
        <f ca="1">SUMPRODUCT($CM36:$DD36,INDIRECT(ADDRESS(Q$2,$DH$2)):INDIRECT(ADDRESS(Q$2,$DY$2)))</f>
        <v>85169.932108915164</v>
      </c>
      <c r="R36" s="51">
        <f ca="1">SUMPRODUCT($CM36:$DD36,INDIRECT(ADDRESS(R$2,$DH$2)):INDIRECT(ADDRESS(R$2,$DY$2)))</f>
        <v>85506.610108935449</v>
      </c>
      <c r="S36" s="51">
        <f ca="1">SUMPRODUCT($CM36:$DD36,INDIRECT(ADDRESS(S$2,$DH$2)):INDIRECT(ADDRESS(S$2,$DY$2)))</f>
        <v>85871.216742489865</v>
      </c>
      <c r="T36" s="51">
        <f ca="1">SUMPRODUCT($CM36:$DD36,INDIRECT(ADDRESS(T$2,$DH$2)):INDIRECT(ADDRESS(T$2,$DY$2)))</f>
        <v>86226.14978416606</v>
      </c>
      <c r="U36" s="51">
        <f ca="1">SUMPRODUCT($CM36:$DD36,INDIRECT(ADDRESS(U$2,$DH$2)):INDIRECT(ADDRESS(U$2,$DY$2)))</f>
        <v>86522.795711865532</v>
      </c>
      <c r="V36" s="51">
        <f ca="1">SUMPRODUCT($CM36:$DD36,INDIRECT(ADDRESS(V$2,$DH$2)):INDIRECT(ADDRESS(V$2,$DY$2)))</f>
        <v>86766.163217263354</v>
      </c>
      <c r="W36" s="51">
        <f ca="1">SUMPRODUCT($CM36:$DD36,INDIRECT(ADDRESS(W$2,$DH$2)):INDIRECT(ADDRESS(W$2,$DY$2)))</f>
        <v>87273.651389714403</v>
      </c>
      <c r="X36" s="51">
        <f ca="1">SUMPRODUCT($CM36:$DD36,INDIRECT(ADDRESS(X$2,$DH$2)):INDIRECT(ADDRESS(X$2,$DY$2)))</f>
        <v>87603.753157564512</v>
      </c>
      <c r="Y36" s="51">
        <f ca="1">SUMPRODUCT($CM36:$DD36,INDIRECT(ADDRESS(Y$2,$DH$2)):INDIRECT(ADDRESS(Y$2,$DY$2)))</f>
        <v>87977.556421605259</v>
      </c>
      <c r="Z36" s="51">
        <f ca="1">SUMPRODUCT($CM36:$DD36,INDIRECT(ADDRESS(Z$2,$DH$2)):INDIRECT(ADDRESS(Z$2,$DY$2)))</f>
        <v>88376.602805076516</v>
      </c>
      <c r="AA36" s="51">
        <f ca="1">SUMPRODUCT($CM36:$DD36,INDIRECT(ADDRESS(AA$2,$DH$2)):INDIRECT(ADDRESS(AA$2,$DY$2)))</f>
        <v>88760.239444644059</v>
      </c>
      <c r="AB36" s="51">
        <f ca="1">SUMPRODUCT($CM36:$DD36,INDIRECT(ADDRESS(AB$2,$DH$2)):INDIRECT(ADDRESS(AB$2,$DY$2)))</f>
        <v>89073.987007424032</v>
      </c>
      <c r="AC36" s="51">
        <f ca="1">SUMPRODUCT($CM36:$DD36,INDIRECT(ADDRESS(AC$2,$DH$2)):INDIRECT(ADDRESS(AC$2,$DY$2)))</f>
        <v>89401.727176274348</v>
      </c>
      <c r="AD36" s="51">
        <f ca="1">SUMPRODUCT($CM36:$DD36,INDIRECT(ADDRESS(AD$2,$DH$2)):INDIRECT(ADDRESS(AD$2,$DY$2)))</f>
        <v>89697.857858634161</v>
      </c>
      <c r="AE36" s="51">
        <f ca="1">SUMPRODUCT($CM36:$DD36,INDIRECT(ADDRESS(AE$2,$DH$2)):INDIRECT(ADDRESS(AE$2,$DY$2)))</f>
        <v>89978.232960585068</v>
      </c>
      <c r="AF36" s="51">
        <f ca="1">SUMPRODUCT($CM36:$DD36,INDIRECT(ADDRESS(AF$2,$DH$2)):INDIRECT(ADDRESS(AF$2,$DY$2)))</f>
        <v>90270.137114190875</v>
      </c>
      <c r="AG36" s="51">
        <f ca="1">SUMPRODUCT($CM36:$DD36,INDIRECT(ADDRESS(AG$2,$DH$2)):INDIRECT(ADDRESS(AG$2,$DY$2)))</f>
        <v>90540.17125527357</v>
      </c>
      <c r="AH36" s="51">
        <f ca="1">SUMPRODUCT($CM36:$DD36,INDIRECT(ADDRESS(AH$2,$DH$2)):INDIRECT(ADDRESS(AH$2,$DY$2)))</f>
        <v>90782.440920610679</v>
      </c>
      <c r="AI36" s="51">
        <f ca="1">SUMPRODUCT($CM36:$DD36,INDIRECT(ADDRESS(AI$2,$DH$2)):INDIRECT(ADDRESS(AI$2,$DY$2)))</f>
        <v>91285.915064290428</v>
      </c>
      <c r="AJ36" s="51">
        <f ca="1">SUMPRODUCT($CM36:$DD36,INDIRECT(ADDRESS(AJ$2,$DH$2)):INDIRECT(ADDRESS(AJ$2,$DY$2)))</f>
        <v>91574.72717415441</v>
      </c>
      <c r="AK36" s="51">
        <f ca="1">SUMPRODUCT($CM36:$DD36,INDIRECT(ADDRESS(AK$2,$DH$2)):INDIRECT(ADDRESS(AK$2,$DY$2)))</f>
        <v>91938.934849621772</v>
      </c>
      <c r="AL36" s="51">
        <f ca="1">SUMPRODUCT($CM36:$DD36,INDIRECT(ADDRESS(AL$2,$DH$2)):INDIRECT(ADDRESS(AL$2,$DY$2)))</f>
        <v>92306.146666387212</v>
      </c>
      <c r="AM36" s="51">
        <f ca="1">SUMPRODUCT($CM36:$DD36,INDIRECT(ADDRESS(AM$2,$DH$2)):INDIRECT(ADDRESS(AM$2,$DY$2)))</f>
        <v>92653.380529210815</v>
      </c>
      <c r="AN36" s="51">
        <f ca="1">SUMPRODUCT($CM36:$DD36,INDIRECT(ADDRESS(AN$2,$DH$2)):INDIRECT(ADDRESS(AN$2,$DY$2)))</f>
        <v>92977.259316304029</v>
      </c>
      <c r="AO36" s="51">
        <f ca="1">SUMPRODUCT($CM36:$DD36,INDIRECT(ADDRESS(AO$2,$DH$2)):INDIRECT(ADDRESS(AO$2,$DY$2)))</f>
        <v>93319.221072940403</v>
      </c>
      <c r="AP36" s="51">
        <f ca="1">SUMPRODUCT($CM36:$DD36,INDIRECT(ADDRESS(AP$2,$DH$2)):INDIRECT(ADDRESS(AP$2,$DY$2)))</f>
        <v>93656.656548925937</v>
      </c>
      <c r="AQ36" s="51">
        <f ca="1">SUMPRODUCT($CM36:$DD36,INDIRECT(ADDRESS(AQ$2,$DH$2)):INDIRECT(ADDRESS(AQ$2,$DY$2)))</f>
        <v>93972.062516167469</v>
      </c>
      <c r="AR36" s="51">
        <f ca="1">SUMPRODUCT($CM36:$DD36,INDIRECT(ADDRESS(AR$2,$DH$2)):INDIRECT(ADDRESS(AR$2,$DY$2)))</f>
        <v>94307.181898047478</v>
      </c>
      <c r="AS36" s="51">
        <f ca="1">SUMPRODUCT($CM36:$DD36,INDIRECT(ADDRESS(AS$2,$DH$2)):INDIRECT(ADDRESS(AS$2,$DY$2)))</f>
        <v>94608.212252148194</v>
      </c>
      <c r="AT36" s="51">
        <f ca="1">SUMPRODUCT($CM36:$DD36,INDIRECT(ADDRESS(AT$2,$DH$2)):INDIRECT(ADDRESS(AT$2,$DY$2)))</f>
        <v>94867.404335601459</v>
      </c>
      <c r="AU36" s="51">
        <f ca="1">SUMPRODUCT($CM36:$DD36,INDIRECT(ADDRESS(AU$2,$DH$2)):INDIRECT(ADDRESS(AU$2,$DY$2)))</f>
        <v>95381.678087709966</v>
      </c>
      <c r="AV36" s="51">
        <f ca="1">SUMPRODUCT($CM36:$DD36,INDIRECT(ADDRESS(AV$2,$DH$2)):INDIRECT(ADDRESS(AV$2,$DY$2)))</f>
        <v>95748.029499259472</v>
      </c>
      <c r="AW36" s="51">
        <f ca="1">SUMPRODUCT($CM36:$DD36,INDIRECT(ADDRESS(AW$2,$DH$2)):INDIRECT(ADDRESS(AW$2,$DY$2)))</f>
        <v>96131.525025151292</v>
      </c>
      <c r="AX36" s="51">
        <f ca="1">SUMPRODUCT($CM36:$DD36,INDIRECT(ADDRESS(AX$2,$DH$2)):INDIRECT(ADDRESS(AX$2,$DY$2)))</f>
        <v>96526.908277397597</v>
      </c>
      <c r="AY36" s="51">
        <f ca="1">SUMPRODUCT($CM36:$DD36,INDIRECT(ADDRESS(AY$2,$DH$2)):INDIRECT(ADDRESS(AY$2,$DY$2)))</f>
        <v>96868.986881930512</v>
      </c>
      <c r="AZ36" s="51">
        <f ca="1">SUMPRODUCT($CM36:$DD36,INDIRECT(ADDRESS(AZ$2,$DH$2)):INDIRECT(ADDRESS(AZ$2,$DY$2)))</f>
        <v>97143.468136755051</v>
      </c>
      <c r="BA36" s="51">
        <f ca="1">SUMPRODUCT($CM36:$DD36,INDIRECT(ADDRESS(BA$2,$DH$2)):INDIRECT(ADDRESS(BA$2,$DY$2)))</f>
        <v>97399.410828982625</v>
      </c>
      <c r="BB36" s="51">
        <f ca="1">SUMPRODUCT($CM36:$DD36,INDIRECT(ADDRESS(BB$2,$DH$2)):INDIRECT(ADDRESS(BB$2,$DY$2)))</f>
        <v>97670.965555668212</v>
      </c>
      <c r="BC36" s="51">
        <f ca="1">SUMPRODUCT($CM36:$DD36,INDIRECT(ADDRESS(BC$2,$DH$2)):INDIRECT(ADDRESS(BC$2,$DY$2)))</f>
        <v>97917.832243901386</v>
      </c>
      <c r="BD36" s="51">
        <f ca="1">SUMPRODUCT($CM36:$DD36,INDIRECT(ADDRESS(BD$2,$DH$2)):INDIRECT(ADDRESS(BD$2,$DY$2)))</f>
        <v>98158.576756202558</v>
      </c>
      <c r="BE36" s="51">
        <f ca="1">SUMPRODUCT($CM36:$DD36,INDIRECT(ADDRESS(BE$2,$DH$2)):INDIRECT(ADDRESS(BE$2,$DY$2)))</f>
        <v>98362.619647971456</v>
      </c>
      <c r="BF36" s="51">
        <f ca="1">SUMPRODUCT($CM36:$DD36,INDIRECT(ADDRESS(BF$2,$DH$2)):INDIRECT(ADDRESS(BF$2,$DY$2)))</f>
        <v>98542.594545359418</v>
      </c>
      <c r="BG36" s="51">
        <f ca="1">SUMPRODUCT($CM36:$DD36,INDIRECT(ADDRESS(BG$2,$DH$2)):INDIRECT(ADDRESS(BG$2,$DY$2)))</f>
        <v>99041.89203879227</v>
      </c>
      <c r="BH36" s="51">
        <f ca="1">SUMPRODUCT($CM36:$DD36,INDIRECT(ADDRESS(BH$2,$DH$2)):INDIRECT(ADDRESS(BH$2,$DY$2)))</f>
        <v>99370.61501357166</v>
      </c>
      <c r="BI36" s="51">
        <f ca="1">SUMPRODUCT($CM36:$DD36,INDIRECT(ADDRESS(BI$2,$DH$2)):INDIRECT(ADDRESS(BI$2,$DY$2)))</f>
        <v>99702.364784826466</v>
      </c>
      <c r="BJ36" s="51">
        <f ca="1">SUMPRODUCT($CM36:$DD36,INDIRECT(ADDRESS(BJ$2,$DH$2)):INDIRECT(ADDRESS(BJ$2,$DY$2)))</f>
        <v>100034.77919388301</v>
      </c>
      <c r="BK36" s="51">
        <f ca="1">SUMPRODUCT($CM36:$DD36,INDIRECT(ADDRESS(BK$2,$DH$2)):INDIRECT(ADDRESS(BK$2,$DY$2)))</f>
        <v>100356.88273542089</v>
      </c>
      <c r="BL36" s="51">
        <f ca="1">SUMPRODUCT($CM36:$DD36,INDIRECT(ADDRESS(BL$2,$DH$2)):INDIRECT(ADDRESS(BL$2,$DY$2)))</f>
        <v>100631.24729437873</v>
      </c>
      <c r="BM36" s="51">
        <f ca="1">SUMPRODUCT($CM36:$DD36,INDIRECT(ADDRESS(BM$2,$DH$2)):INDIRECT(ADDRESS(BM$2,$DY$2)))</f>
        <v>100892.64318514014</v>
      </c>
      <c r="BN36" s="51">
        <f ca="1">SUMPRODUCT($CM36:$DD36,INDIRECT(ADDRESS(BN$2,$DH$2)):INDIRECT(ADDRESS(BN$2,$DY$2)))</f>
        <v>101152.19784955894</v>
      </c>
      <c r="BO36" s="51">
        <f ca="1">SUMPRODUCT($CM36:$DD36,INDIRECT(ADDRESS(BO$2,$DH$2)):INDIRECT(ADDRESS(BO$2,$DY$2)))</f>
        <v>101415.00385025104</v>
      </c>
      <c r="BP36" s="51">
        <f ca="1">SUMPRODUCT($CM36:$DD36,INDIRECT(ADDRESS(BP$2,$DH$2)):INDIRECT(ADDRESS(BP$2,$DY$2)))</f>
        <v>101672.83404902212</v>
      </c>
      <c r="BQ36" s="51">
        <f ca="1">SUMPRODUCT($CM36:$DD36,INDIRECT(ADDRESS(BQ$2,$DH$2)):INDIRECT(ADDRESS(BQ$2,$DY$2)))</f>
        <v>101911.06237596244</v>
      </c>
      <c r="BR36" s="51">
        <f ca="1">SUMPRODUCT($CM36:$DD36,INDIRECT(ADDRESS(BR$2,$DH$2)):INDIRECT(ADDRESS(BR$2,$DY$2)))</f>
        <v>102127.00520400287</v>
      </c>
      <c r="BS36" s="51">
        <f ca="1">SUMPRODUCT($CM36:$DD36,INDIRECT(ADDRESS(BS$2,$DH$2)):INDIRECT(ADDRESS(BS$2,$DY$2)))</f>
        <v>102573.96679517518</v>
      </c>
      <c r="BT36" s="51">
        <f ca="1">SUMPRODUCT($CM36:$DD36,INDIRECT(ADDRESS(BT$2,$DH$2)):INDIRECT(ADDRESS(BT$2,$DY$2)))</f>
        <v>102837.95714955276</v>
      </c>
      <c r="BU36" s="51">
        <f ca="1">SUMPRODUCT($CM36:$DD36,INDIRECT(ADDRESS(BU$2,$DH$2)):INDIRECT(ADDRESS(BU$2,$DY$2)))</f>
        <v>103106.87063274722</v>
      </c>
      <c r="BV36" s="51">
        <f ca="1">SUMPRODUCT($CM36:$DD36,INDIRECT(ADDRESS(BV$2,$DH$2)):INDIRECT(ADDRESS(BV$2,$DY$2)))</f>
        <v>103376.44875374337</v>
      </c>
      <c r="BW36" s="51">
        <f ca="1">SUMPRODUCT($CM36:$DD36,INDIRECT(ADDRESS(BW$2,$DH$2)):INDIRECT(ADDRESS(BW$2,$DY$2)))</f>
        <v>103641.67903372347</v>
      </c>
      <c r="BX36" s="51">
        <f ca="1">SUMPRODUCT($CM36:$DD36,INDIRECT(ADDRESS(BX$2,$DH$2)):INDIRECT(ADDRESS(BX$2,$DY$2)))</f>
        <v>103975.45087795418</v>
      </c>
      <c r="BY36" s="51">
        <f ca="1">SUMPRODUCT($CM36:$DD36,INDIRECT(ADDRESS(BY$2,$DH$2)):INDIRECT(ADDRESS(BY$2,$DY$2)))</f>
        <v>104302.21708049103</v>
      </c>
      <c r="BZ36" s="51">
        <f ca="1">SUMPRODUCT($CM36:$DD36,INDIRECT(ADDRESS(BZ$2,$DH$2)):INDIRECT(ADDRESS(BZ$2,$DY$2)))</f>
        <v>104627.14205668526</v>
      </c>
      <c r="CA36" s="51">
        <f ca="1">SUMPRODUCT($CM36:$DD36,INDIRECT(ADDRESS(CA$2,$DH$2)):INDIRECT(ADDRESS(CA$2,$DY$2)))</f>
        <v>104955.3183691528</v>
      </c>
      <c r="CB36" s="51">
        <f ca="1">SUMPRODUCT($CM36:$DD36,INDIRECT(ADDRESS(CB$2,$DH$2)):INDIRECT(ADDRESS(CB$2,$DY$2)))</f>
        <v>105278.51887969932</v>
      </c>
      <c r="CC36" s="51">
        <f ca="1">SUMPRODUCT($CM36:$DD36,INDIRECT(ADDRESS(CC$2,$DH$2)):INDIRECT(ADDRESS(CC$2,$DY$2)))</f>
        <v>105578.122205365</v>
      </c>
      <c r="CD36" s="51">
        <f ca="1">SUMPRODUCT($CM36:$DD36,INDIRECT(ADDRESS(CD$2,$DH$2)):INDIRECT(ADDRESS(CD$2,$DY$2)))</f>
        <v>105853.88567024963</v>
      </c>
      <c r="CF36" s="51">
        <f t="shared" ca="1" si="5"/>
        <v>989359.72403679474</v>
      </c>
      <c r="CG36" s="51">
        <f t="shared" ca="1" si="5"/>
        <v>1040895.7784597037</v>
      </c>
      <c r="CH36" s="51">
        <f t="shared" ca="1" si="5"/>
        <v>1089503.6585766573</v>
      </c>
      <c r="CI36" s="51">
        <f t="shared" ca="1" si="5"/>
        <v>1138365.125711584</v>
      </c>
      <c r="CJ36" s="51">
        <f t="shared" ca="1" si="5"/>
        <v>1183702.0014813351</v>
      </c>
      <c r="CK36" s="51">
        <f t="shared" ca="1" si="5"/>
        <v>1225338.9161732583</v>
      </c>
      <c r="CM36" s="1">
        <f>IFERROR(VLOOKUP($A36,Auxiliar_OPEX_CustosUnit!$A$4:$BT$129,COLUMN(Auxiliar_OPEX_CustosUnit!AK$2),0),0)</f>
        <v>0</v>
      </c>
      <c r="CN36" s="1">
        <f>IFERROR(VLOOKUP($A36,Auxiliar_OPEX_CustosUnit!$A$4:$BT$129,COLUMN(Auxiliar_OPEX_CustosUnit!AL$2),0),0)</f>
        <v>0</v>
      </c>
      <c r="CO36" s="1">
        <f>IFERROR(VLOOKUP($A36,Auxiliar_OPEX_CustosUnit!$A$4:$BT$129,COLUMN(Auxiliar_OPEX_CustosUnit!AM$2),0)*(1-DRE_Auxiliar!$A$111),0)</f>
        <v>9458.412262687325</v>
      </c>
      <c r="CP36" s="1">
        <f>IFERROR(VLOOKUP($A36,Auxiliar_OPEX_CustosUnit!$A$4:$BT$129,COLUMN(Auxiliar_OPEX_CustosUnit!AN$2),0),0)</f>
        <v>0</v>
      </c>
      <c r="CQ36" s="1">
        <f>IFERROR(VLOOKUP($A36,Auxiliar_OPEX_CustosUnit!$A$4:$BT$129,COLUMN(Auxiliar_OPEX_CustosUnit!AO$2),0),0)</f>
        <v>0</v>
      </c>
      <c r="CR36" s="1">
        <f>IFERROR(VLOOKUP($A36,Auxiliar_OPEX_CustosUnit!$A$4:$BT$129,COLUMN(Auxiliar_OPEX_CustosUnit!AP$2),0),0)</f>
        <v>0</v>
      </c>
      <c r="CS36" s="1">
        <f>IFERROR(VLOOKUP($A36,Auxiliar_OPEX_CustosUnit!$A$4:$BT$129,COLUMN(Auxiliar_OPEX_CustosUnit!AQ$2),0),0)</f>
        <v>8.6813572829864096</v>
      </c>
      <c r="CT36" s="1">
        <f>IFERROR(VLOOKUP($A36,Auxiliar_OPEX_CustosUnit!$A$4:$BT$129,COLUMN(Auxiliar_OPEX_CustosUnit!AR$2),0),0)</f>
        <v>0</v>
      </c>
      <c r="CU36" s="1">
        <f>IFERROR(VLOOKUP($A36,Auxiliar_OPEX_CustosUnit!$A$4:$BT$129,COLUMN(Auxiliar_OPEX_CustosUnit!AS$2),0),0)</f>
        <v>0</v>
      </c>
      <c r="CV36" s="1">
        <f>IFERROR(VLOOKUP($A36,Auxiliar_OPEX_CustosUnit!$A$4:$BT$129,COLUMN(Auxiliar_OPEX_CustosUnit!AT$2),0),0)</f>
        <v>0</v>
      </c>
      <c r="CW36" s="1">
        <f>IFERROR(VLOOKUP($A36,Auxiliar_OPEX_CustosUnit!$A$4:$BT$129,COLUMN(Auxiliar_OPEX_CustosUnit!AU$2),0),0)</f>
        <v>2.89656463028E-3</v>
      </c>
      <c r="CX36" s="1">
        <f>IFERROR(VLOOKUP($A36,Auxiliar_OPEX_CustosUnit!$A$4:$BT$129,COLUMN(Auxiliar_OPEX_CustosUnit!AV$2),0),0)</f>
        <v>0</v>
      </c>
      <c r="CY36" s="1">
        <f>IFERROR(VLOOKUP($A36,Auxiliar_OPEX_CustosUnit!$A$4:$BT$129,COLUMN(Auxiliar_OPEX_CustosUnit!AW$2),0),0)</f>
        <v>0</v>
      </c>
      <c r="CZ36" s="1">
        <f>IFERROR(VLOOKUP($A36,Auxiliar_OPEX_CustosUnit!$A$4:$BT$129,COLUMN(Auxiliar_OPEX_CustosUnit!AX$2),0),0)</f>
        <v>0</v>
      </c>
      <c r="DA36" s="1">
        <f>IFERROR(VLOOKUP($A36,Auxiliar_OPEX_CustosUnit!$A$4:$BT$129,COLUMN(Auxiliar_OPEX_CustosUnit!AY$2),0),0)</f>
        <v>8.9815919152100004E-3</v>
      </c>
      <c r="DB36" s="1">
        <f>IFERROR(VLOOKUP($A36,Auxiliar_OPEX_CustosUnit!$A$4:$BT$129,COLUMN(Auxiliar_OPEX_CustosUnit!AZ$2),0),0)</f>
        <v>0</v>
      </c>
      <c r="DC36" s="1">
        <f>IFERROR(VLOOKUP($A36,Auxiliar_OPEX_CustosUnit!$A$4:$BT$129,COLUMN(Auxiliar_OPEX_CustosUnit!BA$2),0),0)</f>
        <v>0</v>
      </c>
      <c r="DD36" s="1">
        <f>IFERROR(VLOOKUP($A36,Auxiliar_OPEX_CustosUnit!$A$4:$BT$129,COLUMN(Auxiliar_OPEX_CustosUnit!BB$2),0),0)</f>
        <v>0</v>
      </c>
      <c r="DG36" s="60">
        <v>44228</v>
      </c>
      <c r="DH36" s="1">
        <v>1</v>
      </c>
      <c r="DI36" s="1">
        <f>INDEX(Auxiliar_OPEX_Drivers!$B$2:$CH$18,MATCH(Auxiliar_OPEX_S!DI$3,Auxiliar_OPEX_Drivers!$B$2:$B$18,0),MATCH($DG36,Auxiliar_OPEX_Drivers!$B$2:$CH$2,0))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INDEX(Auxiliar_OPEX_Drivers!$B$2:$CH$18,MATCH(Auxiliar_OPEX_S!DK$3,Auxiliar_OPEX_Drivers!$B$2:$B$18,0),MATCH($DG36,Auxiliar_OPEX_Drivers!$B$2:$CH$2,0))</f>
        <v>14.630402899388219</v>
      </c>
      <c r="DL36" s="1">
        <f>INDEX(Auxiliar_OPEX_Drivers!$B$2:$CH$18,MATCH(Auxiliar_OPEX_S!DL$3,Auxiliar_OPEX_Drivers!$B$2:$B$18,0),MATCH($DG36,Auxiliar_OPEX_Drivers!$B$2:$CH$2,0))</f>
        <v>63.978326584270974</v>
      </c>
      <c r="DM36" s="1">
        <f>INDEX(Auxiliar_OPEX_Drivers!$B$2:$CH$18,MATCH(Auxiliar_OPEX_S!DM$3,Auxiliar_OPEX_Drivers!$B$2:$B$18,0),MATCH($DG36,Auxiliar_OPEX_Drivers!$B$2:$CH$2,0))</f>
        <v>13</v>
      </c>
      <c r="DN36" s="1">
        <f>INDEX(Auxiliar_OPEX_Drivers!$B$2:$CH$18,MATCH(Auxiliar_OPEX_S!DN$3,Auxiliar_OPEX_Drivers!$B$2:$B$18,0),MATCH($DG36,Auxiliar_OPEX_Drivers!$B$2:$CH$2,0))</f>
        <v>684.24445693707594</v>
      </c>
      <c r="DO36" s="1">
        <f>INDEX(Auxiliar_OPEX_Drivers!$B$2:$CH$18,MATCH(Auxiliar_OPEX_S!DO$3,Auxiliar_OPEX_Drivers!$B$2:$B$18,0),MATCH($DG36,Auxiliar_OPEX_Drivers!$B$2:$CH$2,0))</f>
        <v>12</v>
      </c>
      <c r="DP36" s="1">
        <f>INDEX(Auxiliar_OPEX_Drivers!$B$2:$CH$18,MATCH(Auxiliar_OPEX_S!DP$3,Auxiliar_OPEX_Drivers!$B$2:$B$18,0),MATCH($DG36,Auxiliar_OPEX_Drivers!$B$2:$CH$2,0))</f>
        <v>202.39074693956513</v>
      </c>
      <c r="DQ36" s="1">
        <f>INDEX(Auxiliar_OPEX_Drivers!$B$2:$CH$18,MATCH(Auxiliar_OPEX_S!DQ$3,Auxiliar_OPEX_Drivers!$B$2:$B$18,0),MATCH($DG36,Auxiliar_OPEX_Drivers!$B$2:$CH$2,0))</f>
        <v>37.157600724847057</v>
      </c>
      <c r="DR36" s="1">
        <f>INDEX(Auxiliar_OPEX_Drivers!$B$2:$CH$18,MATCH(Auxiliar_OPEX_S!DR$3,Auxiliar_OPEX_Drivers!$B$2:$B$18,0),MATCH($DG36,Auxiliar_OPEX_Drivers!$B$2:$CH$2,0))</f>
        <v>19259441.198937282</v>
      </c>
      <c r="DS36" s="1">
        <f>INDEX(Auxiliar_OPEX_Drivers!$B$2:$CH$18,MATCH(Auxiliar_OPEX_S!DS$3,Auxiliar_OPEX_Drivers!$B$2:$B$18,0),MATCH($DG36,Auxiliar_OPEX_Drivers!$B$2:$CH$2,0))</f>
        <v>70786.445000000007</v>
      </c>
      <c r="DT36" s="1">
        <f>INDEX(Auxiliar_OPEX_Drivers!$B$2:$CH$18,MATCH(Auxiliar_OPEX_S!DT$3,Auxiliar_OPEX_Drivers!$B$2:$B$18,0),MATCH($DG36,Auxiliar_OPEX_Drivers!$B$2:$CH$2,0))</f>
        <v>10865.24368006091</v>
      </c>
      <c r="DU36" s="1">
        <f>INDEX(Auxiliar_OPEX_Drivers!$B$2:$CH$18,MATCH(Auxiliar_OPEX_S!DU$3,Auxiliar_OPEX_Drivers!$B$2:$B$18,0),MATCH($DG36,Auxiliar_OPEX_Drivers!$B$2:$CH$2,0))</f>
        <v>4535.7506902056348</v>
      </c>
      <c r="DV36" s="1">
        <f>INDEX(Auxiliar_OPEX_Drivers!$B$2:$CH$18,MATCH(Auxiliar_OPEX_S!DV$3,Auxiliar_OPEX_Drivers!$B$2:$B$18,0),MATCH($DG36,Auxiliar_OPEX_Drivers!$B$2:$CH$2,0))</f>
        <v>2270190.8891634848</v>
      </c>
      <c r="DW36" s="1">
        <f>INDEX(Auxiliar_OPEX_Drivers!$B$2:$CH$18,MATCH(Auxiliar_OPEX_S!DW$3,Auxiliar_OPEX_Drivers!$B$2:$B$18,0),MATCH($DG36,Auxiliar_OPEX_Drivers!$B$2:$CH$2,0))</f>
        <v>10723.366213539155</v>
      </c>
      <c r="DX36" s="1">
        <f>INDEX(Auxiliar_OPEX_Drivers!$B$2:$CH$18,MATCH(Auxiliar_OPEX_S!DX$3,Auxiliar_OPEX_Drivers!$B$2:$B$18,0),MATCH($DG36,Auxiliar_OPEX_Drivers!$B$2:$CH$2,0))</f>
        <v>2292307.0597218331</v>
      </c>
      <c r="DY36" s="1">
        <f>INDEX(Auxiliar_OPEX_Drivers!$B$2:$CH$18,MATCH(Auxiliar_OPEX_S!DY$3,Auxiliar_OPEX_Drivers!$B$2:$B$18,0),MATCH($DG36,Auxiliar_OPEX_Drivers!$B$2:$CH$2,0))</f>
        <v>1027.4015340851474</v>
      </c>
    </row>
    <row r="37" spans="1:129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ref="CF37:CK52" ca="1" si="6">SUMPRODUCT($D37:$CD37,N($D$1:$CD$1=CF$1))</f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M37" s="1" t="str">
        <f>IFERROR(VLOOKUP($A37,Auxiliar_OPEX_CustosUnit!$A$4:$BT$129,COLUMN(Auxiliar_OPEX_CustosUnit!AK$2),0),0)</f>
        <v/>
      </c>
      <c r="CN37" s="1" t="str">
        <f>IFERROR(VLOOKUP($A37,Auxiliar_OPEX_CustosUnit!$A$4:$BT$129,COLUMN(Auxiliar_OPEX_CustosUnit!AL$2),0),0)</f>
        <v/>
      </c>
      <c r="CO37" s="1">
        <f>IFERROR(VLOOKUP($A37,Auxiliar_OPEX_CustosUnit!$A$4:$BT$129,COLUMN(Auxiliar_OPEX_CustosUnit!AM$2),0)*(1-DRE_Auxiliar!$A$111),0)</f>
        <v>0</v>
      </c>
      <c r="CP37" s="1" t="str">
        <f>IFERROR(VLOOKUP($A37,Auxiliar_OPEX_CustosUnit!$A$4:$BT$129,COLUMN(Auxiliar_OPEX_CustosUnit!AN$2),0),0)</f>
        <v/>
      </c>
      <c r="CQ37" s="1" t="str">
        <f>IFERROR(VLOOKUP($A37,Auxiliar_OPEX_CustosUnit!$A$4:$BT$129,COLUMN(Auxiliar_OPEX_CustosUnit!AO$2),0),0)</f>
        <v/>
      </c>
      <c r="CR37" s="1" t="str">
        <f>IFERROR(VLOOKUP($A37,Auxiliar_OPEX_CustosUnit!$A$4:$BT$129,COLUMN(Auxiliar_OPEX_CustosUnit!AP$2),0),0)</f>
        <v/>
      </c>
      <c r="CS37" s="1" t="str">
        <f>IFERROR(VLOOKUP($A37,Auxiliar_OPEX_CustosUnit!$A$4:$BT$129,COLUMN(Auxiliar_OPEX_CustosUnit!AQ$2),0),0)</f>
        <v/>
      </c>
      <c r="CT37" s="1" t="str">
        <f>IFERROR(VLOOKUP($A37,Auxiliar_OPEX_CustosUnit!$A$4:$BT$129,COLUMN(Auxiliar_OPEX_CustosUnit!AR$2),0),0)</f>
        <v/>
      </c>
      <c r="CU37" s="1" t="str">
        <f>IFERROR(VLOOKUP($A37,Auxiliar_OPEX_CustosUnit!$A$4:$BT$129,COLUMN(Auxiliar_OPEX_CustosUnit!AS$2),0),0)</f>
        <v/>
      </c>
      <c r="CV37" s="1" t="str">
        <f>IFERROR(VLOOKUP($A37,Auxiliar_OPEX_CustosUnit!$A$4:$BT$129,COLUMN(Auxiliar_OPEX_CustosUnit!AT$2),0),0)</f>
        <v/>
      </c>
      <c r="CW37" s="1" t="str">
        <f>IFERROR(VLOOKUP($A37,Auxiliar_OPEX_CustosUnit!$A$4:$BT$129,COLUMN(Auxiliar_OPEX_CustosUnit!AU$2),0),0)</f>
        <v/>
      </c>
      <c r="CX37" s="1" t="str">
        <f>IFERROR(VLOOKUP($A37,Auxiliar_OPEX_CustosUnit!$A$4:$BT$129,COLUMN(Auxiliar_OPEX_CustosUnit!AV$2),0),0)</f>
        <v/>
      </c>
      <c r="CY37" s="1" t="str">
        <f>IFERROR(VLOOKUP($A37,Auxiliar_OPEX_CustosUnit!$A$4:$BT$129,COLUMN(Auxiliar_OPEX_CustosUnit!AW$2),0),0)</f>
        <v/>
      </c>
      <c r="CZ37" s="1" t="str">
        <f>IFERROR(VLOOKUP($A37,Auxiliar_OPEX_CustosUnit!$A$4:$BT$129,COLUMN(Auxiliar_OPEX_CustosUnit!AX$2),0),0)</f>
        <v/>
      </c>
      <c r="DA37" s="1" t="str">
        <f>IFERROR(VLOOKUP($A37,Auxiliar_OPEX_CustosUnit!$A$4:$BT$129,COLUMN(Auxiliar_OPEX_CustosUnit!AY$2),0),0)</f>
        <v/>
      </c>
      <c r="DB37" s="1" t="str">
        <f>IFERROR(VLOOKUP($A37,Auxiliar_OPEX_CustosUnit!$A$4:$BT$129,COLUMN(Auxiliar_OPEX_CustosUnit!AZ$2),0),0)</f>
        <v/>
      </c>
      <c r="DC37" s="1" t="str">
        <f>IFERROR(VLOOKUP($A37,Auxiliar_OPEX_CustosUnit!$A$4:$BT$129,COLUMN(Auxiliar_OPEX_CustosUnit!BA$2),0),0)</f>
        <v/>
      </c>
      <c r="DD37" s="1" t="str">
        <f>IFERROR(VLOOKUP($A37,Auxiliar_OPEX_CustosUnit!$A$4:$BT$129,COLUMN(Auxiliar_OPEX_CustosUnit!BB$2),0),0)</f>
        <v/>
      </c>
      <c r="DG37" s="60">
        <v>44256</v>
      </c>
      <c r="DH37" s="1">
        <v>1</v>
      </c>
      <c r="DI37" s="1">
        <f>INDEX(Auxiliar_OPEX_Drivers!$B$2:$CH$18,MATCH(Auxiliar_OPEX_S!DI$3,Auxiliar_OPEX_Drivers!$B$2:$B$18,0),MATCH($DG37,Auxiliar_OPEX_Drivers!$B$2:$CH$2,0))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INDEX(Auxiliar_OPEX_Drivers!$B$2:$CH$18,MATCH(Auxiliar_OPEX_S!DK$3,Auxiliar_OPEX_Drivers!$B$2:$B$18,0),MATCH($DG37,Auxiliar_OPEX_Drivers!$B$2:$CH$2,0))</f>
        <v>14.630402899388219</v>
      </c>
      <c r="DL37" s="1">
        <f>INDEX(Auxiliar_OPEX_Drivers!$B$2:$CH$18,MATCH(Auxiliar_OPEX_S!DL$3,Auxiliar_OPEX_Drivers!$B$2:$B$18,0),MATCH($DG37,Auxiliar_OPEX_Drivers!$B$2:$CH$2,0))</f>
        <v>63.978326584270974</v>
      </c>
      <c r="DM37" s="1">
        <f>INDEX(Auxiliar_OPEX_Drivers!$B$2:$CH$18,MATCH(Auxiliar_OPEX_S!DM$3,Auxiliar_OPEX_Drivers!$B$2:$B$18,0),MATCH($DG37,Auxiliar_OPEX_Drivers!$B$2:$CH$2,0))</f>
        <v>13</v>
      </c>
      <c r="DN37" s="1">
        <f>INDEX(Auxiliar_OPEX_Drivers!$B$2:$CH$18,MATCH(Auxiliar_OPEX_S!DN$3,Auxiliar_OPEX_Drivers!$B$2:$B$18,0),MATCH($DG37,Auxiliar_OPEX_Drivers!$B$2:$CH$2,0))</f>
        <v>684.24445693707594</v>
      </c>
      <c r="DO37" s="1">
        <f>INDEX(Auxiliar_OPEX_Drivers!$B$2:$CH$18,MATCH(Auxiliar_OPEX_S!DO$3,Auxiliar_OPEX_Drivers!$B$2:$B$18,0),MATCH($DG37,Auxiliar_OPEX_Drivers!$B$2:$CH$2,0))</f>
        <v>12</v>
      </c>
      <c r="DP37" s="1">
        <f>INDEX(Auxiliar_OPEX_Drivers!$B$2:$CH$18,MATCH(Auxiliar_OPEX_S!DP$3,Auxiliar_OPEX_Drivers!$B$2:$B$18,0),MATCH($DG37,Auxiliar_OPEX_Drivers!$B$2:$CH$2,0))</f>
        <v>202.39074693956513</v>
      </c>
      <c r="DQ37" s="1">
        <f>INDEX(Auxiliar_OPEX_Drivers!$B$2:$CH$18,MATCH(Auxiliar_OPEX_S!DQ$3,Auxiliar_OPEX_Drivers!$B$2:$B$18,0),MATCH($DG37,Auxiliar_OPEX_Drivers!$B$2:$CH$2,0))</f>
        <v>37.157600724847057</v>
      </c>
      <c r="DR37" s="1">
        <f>INDEX(Auxiliar_OPEX_Drivers!$B$2:$CH$18,MATCH(Auxiliar_OPEX_S!DR$3,Auxiliar_OPEX_Drivers!$B$2:$B$18,0),MATCH($DG37,Auxiliar_OPEX_Drivers!$B$2:$CH$2,0))</f>
        <v>19349941.198937282</v>
      </c>
      <c r="DS37" s="1">
        <f>INDEX(Auxiliar_OPEX_Drivers!$B$2:$CH$18,MATCH(Auxiliar_OPEX_S!DS$3,Auxiliar_OPEX_Drivers!$B$2:$B$18,0),MATCH($DG37,Auxiliar_OPEX_Drivers!$B$2:$CH$2,0))</f>
        <v>90500</v>
      </c>
      <c r="DT37" s="1">
        <f>INDEX(Auxiliar_OPEX_Drivers!$B$2:$CH$18,MATCH(Auxiliar_OPEX_S!DT$3,Auxiliar_OPEX_Drivers!$B$2:$B$18,0),MATCH($DG37,Auxiliar_OPEX_Drivers!$B$2:$CH$2,0))</f>
        <v>12599.569783685802</v>
      </c>
      <c r="DU37" s="1">
        <f>INDEX(Auxiliar_OPEX_Drivers!$B$2:$CH$18,MATCH(Auxiliar_OPEX_S!DU$3,Auxiliar_OPEX_Drivers!$B$2:$B$18,0),MATCH($DG37,Auxiliar_OPEX_Drivers!$B$2:$CH$2,0))</f>
        <v>4535.7506902054456</v>
      </c>
      <c r="DV37" s="1">
        <f>INDEX(Auxiliar_OPEX_Drivers!$B$2:$CH$18,MATCH(Auxiliar_OPEX_S!DV$3,Auxiliar_OPEX_Drivers!$B$2:$B$18,0),MATCH($DG37,Auxiliar_OPEX_Drivers!$B$2:$CH$2,0))</f>
        <v>2281555.0857770233</v>
      </c>
      <c r="DW37" s="1">
        <f>INDEX(Auxiliar_OPEX_Drivers!$B$2:$CH$18,MATCH(Auxiliar_OPEX_S!DW$3,Auxiliar_OPEX_Drivers!$B$2:$B$18,0),MATCH($DG37,Auxiliar_OPEX_Drivers!$B$2:$CH$2,0))</f>
        <v>12423.19661353869</v>
      </c>
      <c r="DX37" s="1">
        <f>INDEX(Auxiliar_OPEX_Drivers!$B$2:$CH$18,MATCH(Auxiliar_OPEX_S!DX$3,Auxiliar_OPEX_Drivers!$B$2:$B$18,0),MATCH($DG37,Auxiliar_OPEX_Drivers!$B$2:$CH$2,0))</f>
        <v>2303815.6295055188</v>
      </c>
      <c r="DY37" s="1">
        <f>INDEX(Auxiliar_OPEX_Drivers!$B$2:$CH$18,MATCH(Auxiliar_OPEX_S!DY$3,Auxiliar_OPEX_Drivers!$B$2:$B$18,0),MATCH($DG37,Auxiliar_OPEX_Drivers!$B$2:$CH$2,0))</f>
        <v>1027.4015340851474</v>
      </c>
    </row>
    <row r="38" spans="1:129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21639.322272013353</v>
      </c>
      <c r="E38" s="51">
        <f ca="1">SUMPRODUCT($CM38:$DD38,INDIRECT(ADDRESS(E$2,$DH$2)):INDIRECT(ADDRESS(E$2,$DY$2)))</f>
        <v>21639.322272013353</v>
      </c>
      <c r="F38" s="51">
        <f ca="1">SUMPRODUCT($CM38:$DD38,INDIRECT(ADDRESS(F$2,$DH$2)):INDIRECT(ADDRESS(F$2,$DY$2)))</f>
        <v>21639.322272013353</v>
      </c>
      <c r="G38" s="51">
        <f ca="1">SUMPRODUCT($CM38:$DD38,INDIRECT(ADDRESS(G$2,$DH$2)):INDIRECT(ADDRESS(G$2,$DY$2)))</f>
        <v>21639.322272013353</v>
      </c>
      <c r="H38" s="51">
        <f ca="1">SUMPRODUCT($CM38:$DD38,INDIRECT(ADDRESS(H$2,$DH$2)):INDIRECT(ADDRESS(H$2,$DY$2)))</f>
        <v>21639.322272013353</v>
      </c>
      <c r="I38" s="51">
        <f ca="1">SUMPRODUCT($CM38:$DD38,INDIRECT(ADDRESS(I$2,$DH$2)):INDIRECT(ADDRESS(I$2,$DY$2)))</f>
        <v>21639.322272013353</v>
      </c>
      <c r="J38" s="51">
        <f ca="1">SUMPRODUCT($CM38:$DD38,INDIRECT(ADDRESS(J$2,$DH$2)):INDIRECT(ADDRESS(J$2,$DY$2)))</f>
        <v>21639.322272013353</v>
      </c>
      <c r="K38" s="51">
        <f ca="1">SUMPRODUCT($CM38:$DD38,INDIRECT(ADDRESS(K$2,$DH$2)):INDIRECT(ADDRESS(K$2,$DY$2)))</f>
        <v>21674.657373300051</v>
      </c>
      <c r="L38" s="51">
        <f ca="1">SUMPRODUCT($CM38:$DD38,INDIRECT(ADDRESS(L$2,$DH$2)):INDIRECT(ADDRESS(L$2,$DY$2)))</f>
        <v>21674.657373300051</v>
      </c>
      <c r="M38" s="51">
        <f ca="1">SUMPRODUCT($CM38:$DD38,INDIRECT(ADDRESS(M$2,$DH$2)):INDIRECT(ADDRESS(M$2,$DY$2)))</f>
        <v>21674.657373300051</v>
      </c>
      <c r="N38" s="51">
        <f ca="1">SUMPRODUCT($CM38:$DD38,INDIRECT(ADDRESS(N$2,$DH$2)):INDIRECT(ADDRESS(N$2,$DY$2)))</f>
        <v>21674.657373300051</v>
      </c>
      <c r="O38" s="51">
        <f ca="1">SUMPRODUCT($CM38:$DD38,INDIRECT(ADDRESS(O$2,$DH$2)):INDIRECT(ADDRESS(O$2,$DY$2)))</f>
        <v>21674.657373300051</v>
      </c>
      <c r="P38" s="51">
        <f ca="1">SUMPRODUCT($CM38:$DD38,INDIRECT(ADDRESS(P$2,$DH$2)):INDIRECT(ADDRESS(P$2,$DY$2)))</f>
        <v>21674.657373300051</v>
      </c>
      <c r="Q38" s="51">
        <f ca="1">SUMPRODUCT($CM38:$DD38,INDIRECT(ADDRESS(Q$2,$DH$2)):INDIRECT(ADDRESS(Q$2,$DY$2)))</f>
        <v>21674.657373300051</v>
      </c>
      <c r="R38" s="51">
        <f ca="1">SUMPRODUCT($CM38:$DD38,INDIRECT(ADDRESS(R$2,$DH$2)):INDIRECT(ADDRESS(R$2,$DY$2)))</f>
        <v>21674.657373300051</v>
      </c>
      <c r="S38" s="51">
        <f ca="1">SUMPRODUCT($CM38:$DD38,INDIRECT(ADDRESS(S$2,$DH$2)):INDIRECT(ADDRESS(S$2,$DY$2)))</f>
        <v>21674.657373300051</v>
      </c>
      <c r="T38" s="51">
        <f ca="1">SUMPRODUCT($CM38:$DD38,INDIRECT(ADDRESS(T$2,$DH$2)):INDIRECT(ADDRESS(T$2,$DY$2)))</f>
        <v>21674.657373300051</v>
      </c>
      <c r="U38" s="51">
        <f ca="1">SUMPRODUCT($CM38:$DD38,INDIRECT(ADDRESS(U$2,$DH$2)):INDIRECT(ADDRESS(U$2,$DY$2)))</f>
        <v>21674.657373300051</v>
      </c>
      <c r="V38" s="51">
        <f ca="1">SUMPRODUCT($CM38:$DD38,INDIRECT(ADDRESS(V$2,$DH$2)):INDIRECT(ADDRESS(V$2,$DY$2)))</f>
        <v>21674.657373300051</v>
      </c>
      <c r="W38" s="51">
        <f ca="1">SUMPRODUCT($CM38:$DD38,INDIRECT(ADDRESS(W$2,$DH$2)):INDIRECT(ADDRESS(W$2,$DY$2)))</f>
        <v>21706.786423823778</v>
      </c>
      <c r="X38" s="51">
        <f ca="1">SUMPRODUCT($CM38:$DD38,INDIRECT(ADDRESS(X$2,$DH$2)):INDIRECT(ADDRESS(X$2,$DY$2)))</f>
        <v>21706.786423823778</v>
      </c>
      <c r="Y38" s="51">
        <f ca="1">SUMPRODUCT($CM38:$DD38,INDIRECT(ADDRESS(Y$2,$DH$2)):INDIRECT(ADDRESS(Y$2,$DY$2)))</f>
        <v>21706.786423823778</v>
      </c>
      <c r="Z38" s="51">
        <f ca="1">SUMPRODUCT($CM38:$DD38,INDIRECT(ADDRESS(Z$2,$DH$2)):INDIRECT(ADDRESS(Z$2,$DY$2)))</f>
        <v>21706.786423823778</v>
      </c>
      <c r="AA38" s="51">
        <f ca="1">SUMPRODUCT($CM38:$DD38,INDIRECT(ADDRESS(AA$2,$DH$2)):INDIRECT(ADDRESS(AA$2,$DY$2)))</f>
        <v>21706.786423823778</v>
      </c>
      <c r="AB38" s="51">
        <f ca="1">SUMPRODUCT($CM38:$DD38,INDIRECT(ADDRESS(AB$2,$DH$2)):INDIRECT(ADDRESS(AB$2,$DY$2)))</f>
        <v>21706.786423823778</v>
      </c>
      <c r="AC38" s="51">
        <f ca="1">SUMPRODUCT($CM38:$DD38,INDIRECT(ADDRESS(AC$2,$DH$2)):INDIRECT(ADDRESS(AC$2,$DY$2)))</f>
        <v>21706.786423823778</v>
      </c>
      <c r="AD38" s="51">
        <f ca="1">SUMPRODUCT($CM38:$DD38,INDIRECT(ADDRESS(AD$2,$DH$2)):INDIRECT(ADDRESS(AD$2,$DY$2)))</f>
        <v>21706.786423823778</v>
      </c>
      <c r="AE38" s="51">
        <f ca="1">SUMPRODUCT($CM38:$DD38,INDIRECT(ADDRESS(AE$2,$DH$2)):INDIRECT(ADDRESS(AE$2,$DY$2)))</f>
        <v>21706.786423823778</v>
      </c>
      <c r="AF38" s="51">
        <f ca="1">SUMPRODUCT($CM38:$DD38,INDIRECT(ADDRESS(AF$2,$DH$2)):INDIRECT(ADDRESS(AF$2,$DY$2)))</f>
        <v>21706.786423823778</v>
      </c>
      <c r="AG38" s="51">
        <f ca="1">SUMPRODUCT($CM38:$DD38,INDIRECT(ADDRESS(AG$2,$DH$2)):INDIRECT(ADDRESS(AG$2,$DY$2)))</f>
        <v>21706.786423823778</v>
      </c>
      <c r="AH38" s="51">
        <f ca="1">SUMPRODUCT($CM38:$DD38,INDIRECT(ADDRESS(AH$2,$DH$2)):INDIRECT(ADDRESS(AH$2,$DY$2)))</f>
        <v>21706.786423823778</v>
      </c>
      <c r="AI38" s="51">
        <f ca="1">SUMPRODUCT($CM38:$DD38,INDIRECT(ADDRESS(AI$2,$DH$2)):INDIRECT(ADDRESS(AI$2,$DY$2)))</f>
        <v>21741.14415188312</v>
      </c>
      <c r="AJ38" s="51">
        <f ca="1">SUMPRODUCT($CM38:$DD38,INDIRECT(ADDRESS(AJ$2,$DH$2)):INDIRECT(ADDRESS(AJ$2,$DY$2)))</f>
        <v>21741.14415188312</v>
      </c>
      <c r="AK38" s="51">
        <f ca="1">SUMPRODUCT($CM38:$DD38,INDIRECT(ADDRESS(AK$2,$DH$2)):INDIRECT(ADDRESS(AK$2,$DY$2)))</f>
        <v>21741.14415188312</v>
      </c>
      <c r="AL38" s="51">
        <f ca="1">SUMPRODUCT($CM38:$DD38,INDIRECT(ADDRESS(AL$2,$DH$2)):INDIRECT(ADDRESS(AL$2,$DY$2)))</f>
        <v>21741.14415188312</v>
      </c>
      <c r="AM38" s="51">
        <f ca="1">SUMPRODUCT($CM38:$DD38,INDIRECT(ADDRESS(AM$2,$DH$2)):INDIRECT(ADDRESS(AM$2,$DY$2)))</f>
        <v>21741.14415188312</v>
      </c>
      <c r="AN38" s="51">
        <f ca="1">SUMPRODUCT($CM38:$DD38,INDIRECT(ADDRESS(AN$2,$DH$2)):INDIRECT(ADDRESS(AN$2,$DY$2)))</f>
        <v>21741.14415188312</v>
      </c>
      <c r="AO38" s="51">
        <f ca="1">SUMPRODUCT($CM38:$DD38,INDIRECT(ADDRESS(AO$2,$DH$2)):INDIRECT(ADDRESS(AO$2,$DY$2)))</f>
        <v>21741.14415188312</v>
      </c>
      <c r="AP38" s="51">
        <f ca="1">SUMPRODUCT($CM38:$DD38,INDIRECT(ADDRESS(AP$2,$DH$2)):INDIRECT(ADDRESS(AP$2,$DY$2)))</f>
        <v>21741.14415188312</v>
      </c>
      <c r="AQ38" s="51">
        <f ca="1">SUMPRODUCT($CM38:$DD38,INDIRECT(ADDRESS(AQ$2,$DH$2)):INDIRECT(ADDRESS(AQ$2,$DY$2)))</f>
        <v>21741.14415188312</v>
      </c>
      <c r="AR38" s="51">
        <f ca="1">SUMPRODUCT($CM38:$DD38,INDIRECT(ADDRESS(AR$2,$DH$2)):INDIRECT(ADDRESS(AR$2,$DY$2)))</f>
        <v>21741.14415188312</v>
      </c>
      <c r="AS38" s="51">
        <f ca="1">SUMPRODUCT($CM38:$DD38,INDIRECT(ADDRESS(AS$2,$DH$2)):INDIRECT(ADDRESS(AS$2,$DY$2)))</f>
        <v>21741.14415188312</v>
      </c>
      <c r="AT38" s="51">
        <f ca="1">SUMPRODUCT($CM38:$DD38,INDIRECT(ADDRESS(AT$2,$DH$2)):INDIRECT(ADDRESS(AT$2,$DY$2)))</f>
        <v>21741.14415188312</v>
      </c>
      <c r="AU38" s="51">
        <f ca="1">SUMPRODUCT($CM38:$DD38,INDIRECT(ADDRESS(AU$2,$DH$2)):INDIRECT(ADDRESS(AU$2,$DY$2)))</f>
        <v>21771.195246528263</v>
      </c>
      <c r="AV38" s="51">
        <f ca="1">SUMPRODUCT($CM38:$DD38,INDIRECT(ADDRESS(AV$2,$DH$2)):INDIRECT(ADDRESS(AV$2,$DY$2)))</f>
        <v>21771.195246528263</v>
      </c>
      <c r="AW38" s="51">
        <f ca="1">SUMPRODUCT($CM38:$DD38,INDIRECT(ADDRESS(AW$2,$DH$2)):INDIRECT(ADDRESS(AW$2,$DY$2)))</f>
        <v>21771.195246528263</v>
      </c>
      <c r="AX38" s="51">
        <f ca="1">SUMPRODUCT($CM38:$DD38,INDIRECT(ADDRESS(AX$2,$DH$2)):INDIRECT(ADDRESS(AX$2,$DY$2)))</f>
        <v>21771.195246528263</v>
      </c>
      <c r="AY38" s="51">
        <f ca="1">SUMPRODUCT($CM38:$DD38,INDIRECT(ADDRESS(AY$2,$DH$2)):INDIRECT(ADDRESS(AY$2,$DY$2)))</f>
        <v>21771.195246528263</v>
      </c>
      <c r="AZ38" s="51">
        <f ca="1">SUMPRODUCT($CM38:$DD38,INDIRECT(ADDRESS(AZ$2,$DH$2)):INDIRECT(ADDRESS(AZ$2,$DY$2)))</f>
        <v>21771.195246528263</v>
      </c>
      <c r="BA38" s="51">
        <f ca="1">SUMPRODUCT($CM38:$DD38,INDIRECT(ADDRESS(BA$2,$DH$2)):INDIRECT(ADDRESS(BA$2,$DY$2)))</f>
        <v>21771.195246528263</v>
      </c>
      <c r="BB38" s="51">
        <f ca="1">SUMPRODUCT($CM38:$DD38,INDIRECT(ADDRESS(BB$2,$DH$2)):INDIRECT(ADDRESS(BB$2,$DY$2)))</f>
        <v>21771.195246528263</v>
      </c>
      <c r="BC38" s="51">
        <f ca="1">SUMPRODUCT($CM38:$DD38,INDIRECT(ADDRESS(BC$2,$DH$2)):INDIRECT(ADDRESS(BC$2,$DY$2)))</f>
        <v>21771.195246528263</v>
      </c>
      <c r="BD38" s="51">
        <f ca="1">SUMPRODUCT($CM38:$DD38,INDIRECT(ADDRESS(BD$2,$DH$2)):INDIRECT(ADDRESS(BD$2,$DY$2)))</f>
        <v>21771.195246528263</v>
      </c>
      <c r="BE38" s="51">
        <f ca="1">SUMPRODUCT($CM38:$DD38,INDIRECT(ADDRESS(BE$2,$DH$2)):INDIRECT(ADDRESS(BE$2,$DY$2)))</f>
        <v>21771.195246528263</v>
      </c>
      <c r="BF38" s="51">
        <f ca="1">SUMPRODUCT($CM38:$DD38,INDIRECT(ADDRESS(BF$2,$DH$2)):INDIRECT(ADDRESS(BF$2,$DY$2)))</f>
        <v>21771.195246528263</v>
      </c>
      <c r="BG38" s="51">
        <f ca="1">SUMPRODUCT($CM38:$DD38,INDIRECT(ADDRESS(BG$2,$DH$2)):INDIRECT(ADDRESS(BG$2,$DY$2)))</f>
        <v>21800.732299552885</v>
      </c>
      <c r="BH38" s="51">
        <f ca="1">SUMPRODUCT($CM38:$DD38,INDIRECT(ADDRESS(BH$2,$DH$2)):INDIRECT(ADDRESS(BH$2,$DY$2)))</f>
        <v>21800.732299552885</v>
      </c>
      <c r="BI38" s="51">
        <f ca="1">SUMPRODUCT($CM38:$DD38,INDIRECT(ADDRESS(BI$2,$DH$2)):INDIRECT(ADDRESS(BI$2,$DY$2)))</f>
        <v>21800.732299552885</v>
      </c>
      <c r="BJ38" s="51">
        <f ca="1">SUMPRODUCT($CM38:$DD38,INDIRECT(ADDRESS(BJ$2,$DH$2)):INDIRECT(ADDRESS(BJ$2,$DY$2)))</f>
        <v>21800.732299552885</v>
      </c>
      <c r="BK38" s="51">
        <f ca="1">SUMPRODUCT($CM38:$DD38,INDIRECT(ADDRESS(BK$2,$DH$2)):INDIRECT(ADDRESS(BK$2,$DY$2)))</f>
        <v>21800.732299552885</v>
      </c>
      <c r="BL38" s="51">
        <f ca="1">SUMPRODUCT($CM38:$DD38,INDIRECT(ADDRESS(BL$2,$DH$2)):INDIRECT(ADDRESS(BL$2,$DY$2)))</f>
        <v>21800.732299552885</v>
      </c>
      <c r="BM38" s="51">
        <f ca="1">SUMPRODUCT($CM38:$DD38,INDIRECT(ADDRESS(BM$2,$DH$2)):INDIRECT(ADDRESS(BM$2,$DY$2)))</f>
        <v>21800.732299552885</v>
      </c>
      <c r="BN38" s="51">
        <f ca="1">SUMPRODUCT($CM38:$DD38,INDIRECT(ADDRESS(BN$2,$DH$2)):INDIRECT(ADDRESS(BN$2,$DY$2)))</f>
        <v>21800.732299552885</v>
      </c>
      <c r="BO38" s="51">
        <f ca="1">SUMPRODUCT($CM38:$DD38,INDIRECT(ADDRESS(BO$2,$DH$2)):INDIRECT(ADDRESS(BO$2,$DY$2)))</f>
        <v>21800.732299552885</v>
      </c>
      <c r="BP38" s="51">
        <f ca="1">SUMPRODUCT($CM38:$DD38,INDIRECT(ADDRESS(BP$2,$DH$2)):INDIRECT(ADDRESS(BP$2,$DY$2)))</f>
        <v>21800.732299552885</v>
      </c>
      <c r="BQ38" s="51">
        <f ca="1">SUMPRODUCT($CM38:$DD38,INDIRECT(ADDRESS(BQ$2,$DH$2)):INDIRECT(ADDRESS(BQ$2,$DY$2)))</f>
        <v>21800.732299552885</v>
      </c>
      <c r="BR38" s="51">
        <f ca="1">SUMPRODUCT($CM38:$DD38,INDIRECT(ADDRESS(BR$2,$DH$2)):INDIRECT(ADDRESS(BR$2,$DY$2)))</f>
        <v>21800.732299552885</v>
      </c>
      <c r="BS38" s="51">
        <f ca="1">SUMPRODUCT($CM38:$DD38,INDIRECT(ADDRESS(BS$2,$DH$2)):INDIRECT(ADDRESS(BS$2,$DY$2)))</f>
        <v>21831.906273040571</v>
      </c>
      <c r="BT38" s="51">
        <f ca="1">SUMPRODUCT($CM38:$DD38,INDIRECT(ADDRESS(BT$2,$DH$2)):INDIRECT(ADDRESS(BT$2,$DY$2)))</f>
        <v>21831.906273040571</v>
      </c>
      <c r="BU38" s="51">
        <f ca="1">SUMPRODUCT($CM38:$DD38,INDIRECT(ADDRESS(BU$2,$DH$2)):INDIRECT(ADDRESS(BU$2,$DY$2)))</f>
        <v>21831.906273040571</v>
      </c>
      <c r="BV38" s="51">
        <f ca="1">SUMPRODUCT($CM38:$DD38,INDIRECT(ADDRESS(BV$2,$DH$2)):INDIRECT(ADDRESS(BV$2,$DY$2)))</f>
        <v>21831.906273040571</v>
      </c>
      <c r="BW38" s="51">
        <f ca="1">SUMPRODUCT($CM38:$DD38,INDIRECT(ADDRESS(BW$2,$DH$2)):INDIRECT(ADDRESS(BW$2,$DY$2)))</f>
        <v>21831.906273040571</v>
      </c>
      <c r="BX38" s="51">
        <f ca="1">SUMPRODUCT($CM38:$DD38,INDIRECT(ADDRESS(BX$2,$DH$2)):INDIRECT(ADDRESS(BX$2,$DY$2)))</f>
        <v>21831.906273040571</v>
      </c>
      <c r="BY38" s="51">
        <f ca="1">SUMPRODUCT($CM38:$DD38,INDIRECT(ADDRESS(BY$2,$DH$2)):INDIRECT(ADDRESS(BY$2,$DY$2)))</f>
        <v>21831.906273040571</v>
      </c>
      <c r="BZ38" s="51">
        <f ca="1">SUMPRODUCT($CM38:$DD38,INDIRECT(ADDRESS(BZ$2,$DH$2)):INDIRECT(ADDRESS(BZ$2,$DY$2)))</f>
        <v>21831.906273040571</v>
      </c>
      <c r="CA38" s="51">
        <f ca="1">SUMPRODUCT($CM38:$DD38,INDIRECT(ADDRESS(CA$2,$DH$2)):INDIRECT(ADDRESS(CA$2,$DY$2)))</f>
        <v>21831.906273040571</v>
      </c>
      <c r="CB38" s="51">
        <f ca="1">SUMPRODUCT($CM38:$DD38,INDIRECT(ADDRESS(CB$2,$DH$2)):INDIRECT(ADDRESS(CB$2,$DY$2)))</f>
        <v>21831.906273040571</v>
      </c>
      <c r="CC38" s="51">
        <f ca="1">SUMPRODUCT($CM38:$DD38,INDIRECT(ADDRESS(CC$2,$DH$2)):INDIRECT(ADDRESS(CC$2,$DY$2)))</f>
        <v>21831.906273040571</v>
      </c>
      <c r="CD38" s="51">
        <f ca="1">SUMPRODUCT($CM38:$DD38,INDIRECT(ADDRESS(CD$2,$DH$2)):INDIRECT(ADDRESS(CD$2,$DY$2)))</f>
        <v>21831.906273040571</v>
      </c>
      <c r="CF38" s="51">
        <f t="shared" ca="1" si="6"/>
        <v>259848.54277059375</v>
      </c>
      <c r="CG38" s="51">
        <f t="shared" ca="1" si="6"/>
        <v>260256.53373221919</v>
      </c>
      <c r="CH38" s="51">
        <f t="shared" ca="1" si="6"/>
        <v>260653.22572618202</v>
      </c>
      <c r="CI38" s="51">
        <f t="shared" ca="1" si="6"/>
        <v>261043.98529582308</v>
      </c>
      <c r="CJ38" s="51">
        <f t="shared" ca="1" si="6"/>
        <v>261402.02822346226</v>
      </c>
      <c r="CK38" s="51">
        <f t="shared" ca="1" si="6"/>
        <v>261764.65746207305</v>
      </c>
      <c r="CM38" s="1">
        <f>IFERROR(VLOOKUP($A38,Auxiliar_OPEX_CustosUnit!$A$4:$BT$129,COLUMN(Auxiliar_OPEX_CustosUnit!AK$2),0),0)</f>
        <v>0</v>
      </c>
      <c r="CN38" s="1">
        <f>IFERROR(VLOOKUP($A38,Auxiliar_OPEX_CustosUnit!$A$4:$BT$129,COLUMN(Auxiliar_OPEX_CustosUnit!AL$2),0),0)</f>
        <v>0</v>
      </c>
      <c r="CO38" s="1">
        <f>IFERROR(VLOOKUP($A38,Auxiliar_OPEX_CustosUnit!$A$4:$BT$129,COLUMN(Auxiliar_OPEX_CustosUnit!AM$2),0)*(1-DRE_Auxiliar!$A$111),0)</f>
        <v>20904.198852949106</v>
      </c>
      <c r="CP38" s="1">
        <f>IFERROR(VLOOKUP($A38,Auxiliar_OPEX_CustosUnit!$A$4:$BT$129,COLUMN(Auxiliar_OPEX_CustosUnit!AN$2),0),0)</f>
        <v>0</v>
      </c>
      <c r="CQ38" s="1">
        <f>IFERROR(VLOOKUP($A38,Auxiliar_OPEX_CustosUnit!$A$4:$BT$129,COLUMN(Auxiliar_OPEX_CustosUnit!AO$2),0),0)</f>
        <v>0</v>
      </c>
      <c r="CR38" s="1">
        <f>IFERROR(VLOOKUP($A38,Auxiliar_OPEX_CustosUnit!$A$4:$BT$129,COLUMN(Auxiliar_OPEX_CustosUnit!AP$2),0),0)</f>
        <v>0</v>
      </c>
      <c r="CS38" s="1">
        <f>IFERROR(VLOOKUP($A38,Auxiliar_OPEX_CustosUnit!$A$4:$BT$129,COLUMN(Auxiliar_OPEX_CustosUnit!AQ$2),0),0)</f>
        <v>1.22316708662936</v>
      </c>
      <c r="CT38" s="1">
        <f>IFERROR(VLOOKUP($A38,Auxiliar_OPEX_CustosUnit!$A$4:$BT$129,COLUMN(Auxiliar_OPEX_CustosUnit!AR$2),0),0)</f>
        <v>0</v>
      </c>
      <c r="CU38" s="1">
        <f>IFERROR(VLOOKUP($A38,Auxiliar_OPEX_CustosUnit!$A$4:$BT$129,COLUMN(Auxiliar_OPEX_CustosUnit!AS$2),0),0)</f>
        <v>0</v>
      </c>
      <c r="CV38" s="1">
        <f>IFERROR(VLOOKUP($A38,Auxiliar_OPEX_CustosUnit!$A$4:$BT$129,COLUMN(Auxiliar_OPEX_CustosUnit!AT$2),0),0)</f>
        <v>0</v>
      </c>
      <c r="CW38" s="1">
        <f>IFERROR(VLOOKUP($A38,Auxiliar_OPEX_CustosUnit!$A$4:$BT$129,COLUMN(Auxiliar_OPEX_CustosUnit!AU$2),0),0)</f>
        <v>0</v>
      </c>
      <c r="CX38" s="1">
        <f>IFERROR(VLOOKUP($A38,Auxiliar_OPEX_CustosUnit!$A$4:$BT$129,COLUMN(Auxiliar_OPEX_CustosUnit!AV$2),0),0)</f>
        <v>0</v>
      </c>
      <c r="CY38" s="1">
        <f>IFERROR(VLOOKUP($A38,Auxiliar_OPEX_CustosUnit!$A$4:$BT$129,COLUMN(Auxiliar_OPEX_CustosUnit!AW$2),0),0)</f>
        <v>0</v>
      </c>
      <c r="CZ38" s="1">
        <f>IFERROR(VLOOKUP($A38,Auxiliar_OPEX_CustosUnit!$A$4:$BT$129,COLUMN(Auxiliar_OPEX_CustosUnit!AX$2),0),0)</f>
        <v>0</v>
      </c>
      <c r="DA38" s="1">
        <f>IFERROR(VLOOKUP($A38,Auxiliar_OPEX_CustosUnit!$A$4:$BT$129,COLUMN(Auxiliar_OPEX_CustosUnit!AY$2),0),0)</f>
        <v>0</v>
      </c>
      <c r="DB38" s="1">
        <f>IFERROR(VLOOKUP($A38,Auxiliar_OPEX_CustosUnit!$A$4:$BT$129,COLUMN(Auxiliar_OPEX_CustosUnit!AZ$2),0),0)</f>
        <v>0</v>
      </c>
      <c r="DC38" s="1">
        <f>IFERROR(VLOOKUP($A38,Auxiliar_OPEX_CustosUnit!$A$4:$BT$129,COLUMN(Auxiliar_OPEX_CustosUnit!BA$2),0),0)</f>
        <v>0</v>
      </c>
      <c r="DD38" s="1">
        <f>IFERROR(VLOOKUP($A38,Auxiliar_OPEX_CustosUnit!$A$4:$BT$129,COLUMN(Auxiliar_OPEX_CustosUnit!BB$2),0),0)</f>
        <v>0</v>
      </c>
      <c r="DG38" s="60">
        <v>44287</v>
      </c>
      <c r="DH38" s="1">
        <v>1</v>
      </c>
      <c r="DI38" s="1">
        <f>INDEX(Auxiliar_OPEX_Drivers!$B$2:$CH$18,MATCH(Auxiliar_OPEX_S!DI$3,Auxiliar_OPEX_Drivers!$B$2:$B$18,0),MATCH($DG38,Auxiliar_OPEX_Drivers!$B$2:$CH$2,0))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INDEX(Auxiliar_OPEX_Drivers!$B$2:$CH$18,MATCH(Auxiliar_OPEX_S!DK$3,Auxiliar_OPEX_Drivers!$B$2:$B$18,0),MATCH($DG38,Auxiliar_OPEX_Drivers!$B$2:$CH$2,0))</f>
        <v>14.630402899388219</v>
      </c>
      <c r="DL38" s="1">
        <f>INDEX(Auxiliar_OPEX_Drivers!$B$2:$CH$18,MATCH(Auxiliar_OPEX_S!DL$3,Auxiliar_OPEX_Drivers!$B$2:$B$18,0),MATCH($DG38,Auxiliar_OPEX_Drivers!$B$2:$CH$2,0))</f>
        <v>63.978326584270974</v>
      </c>
      <c r="DM38" s="1">
        <f>INDEX(Auxiliar_OPEX_Drivers!$B$2:$CH$18,MATCH(Auxiliar_OPEX_S!DM$3,Auxiliar_OPEX_Drivers!$B$2:$B$18,0),MATCH($DG38,Auxiliar_OPEX_Drivers!$B$2:$CH$2,0))</f>
        <v>13</v>
      </c>
      <c r="DN38" s="1">
        <f>INDEX(Auxiliar_OPEX_Drivers!$B$2:$CH$18,MATCH(Auxiliar_OPEX_S!DN$3,Auxiliar_OPEX_Drivers!$B$2:$B$18,0),MATCH($DG38,Auxiliar_OPEX_Drivers!$B$2:$CH$2,0))</f>
        <v>684.24445693707594</v>
      </c>
      <c r="DO38" s="1">
        <f>INDEX(Auxiliar_OPEX_Drivers!$B$2:$CH$18,MATCH(Auxiliar_OPEX_S!DO$3,Auxiliar_OPEX_Drivers!$B$2:$B$18,0),MATCH($DG38,Auxiliar_OPEX_Drivers!$B$2:$CH$2,0))</f>
        <v>12</v>
      </c>
      <c r="DP38" s="1">
        <f>INDEX(Auxiliar_OPEX_Drivers!$B$2:$CH$18,MATCH(Auxiliar_OPEX_S!DP$3,Auxiliar_OPEX_Drivers!$B$2:$B$18,0),MATCH($DG38,Auxiliar_OPEX_Drivers!$B$2:$CH$2,0))</f>
        <v>202.39074693956513</v>
      </c>
      <c r="DQ38" s="1">
        <f>INDEX(Auxiliar_OPEX_Drivers!$B$2:$CH$18,MATCH(Auxiliar_OPEX_S!DQ$3,Auxiliar_OPEX_Drivers!$B$2:$B$18,0),MATCH($DG38,Auxiliar_OPEX_Drivers!$B$2:$CH$2,0))</f>
        <v>37.157600724847057</v>
      </c>
      <c r="DR38" s="1">
        <f>INDEX(Auxiliar_OPEX_Drivers!$B$2:$CH$18,MATCH(Auxiliar_OPEX_S!DR$3,Auxiliar_OPEX_Drivers!$B$2:$B$18,0),MATCH($DG38,Auxiliar_OPEX_Drivers!$B$2:$CH$2,0))</f>
        <v>19440941.198937282</v>
      </c>
      <c r="DS38" s="1">
        <f>INDEX(Auxiliar_OPEX_Drivers!$B$2:$CH$18,MATCH(Auxiliar_OPEX_S!DS$3,Auxiliar_OPEX_Drivers!$B$2:$B$18,0),MATCH($DG38,Auxiliar_OPEX_Drivers!$B$2:$CH$2,0))</f>
        <v>91000</v>
      </c>
      <c r="DT38" s="1">
        <f>INDEX(Auxiliar_OPEX_Drivers!$B$2:$CH$18,MATCH(Auxiliar_OPEX_S!DT$3,Auxiliar_OPEX_Drivers!$B$2:$B$18,0),MATCH($DG38,Auxiliar_OPEX_Drivers!$B$2:$CH$2,0))</f>
        <v>12670.441643538832</v>
      </c>
      <c r="DU38" s="1">
        <f>INDEX(Auxiliar_OPEX_Drivers!$B$2:$CH$18,MATCH(Auxiliar_OPEX_S!DU$3,Auxiliar_OPEX_Drivers!$B$2:$B$18,0),MATCH($DG38,Auxiliar_OPEX_Drivers!$B$2:$CH$2,0))</f>
        <v>4535.7506902054984</v>
      </c>
      <c r="DV38" s="1">
        <f>INDEX(Auxiliar_OPEX_Drivers!$B$2:$CH$18,MATCH(Auxiliar_OPEX_S!DV$3,Auxiliar_OPEX_Drivers!$B$2:$B$18,0),MATCH($DG38,Auxiliar_OPEX_Drivers!$B$2:$CH$2,0))</f>
        <v>2293092.5099205622</v>
      </c>
      <c r="DW38" s="1">
        <f>INDEX(Auxiliar_OPEX_Drivers!$B$2:$CH$18,MATCH(Auxiliar_OPEX_S!DW$3,Auxiliar_OPEX_Drivers!$B$2:$B$18,0),MATCH($DG38,Auxiliar_OPEX_Drivers!$B$2:$CH$2,0))</f>
        <v>12522.424143538832</v>
      </c>
      <c r="DX38" s="1">
        <f>INDEX(Auxiliar_OPEX_Drivers!$B$2:$CH$18,MATCH(Auxiliar_OPEX_S!DX$3,Auxiliar_OPEX_Drivers!$B$2:$B$18,0),MATCH($DG38,Auxiliar_OPEX_Drivers!$B$2:$CH$2,0))</f>
        <v>2315469.0711490577</v>
      </c>
      <c r="DY38" s="1">
        <f>INDEX(Auxiliar_OPEX_Drivers!$B$2:$CH$18,MATCH(Auxiliar_OPEX_S!DY$3,Auxiliar_OPEX_Drivers!$B$2:$B$18,0),MATCH($DG38,Auxiliar_OPEX_Drivers!$B$2:$CH$2,0))</f>
        <v>1027.4015340851474</v>
      </c>
    </row>
    <row r="39" spans="1:129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658654.48868892039</v>
      </c>
      <c r="E39" s="51">
        <f ca="1">SUMPRODUCT($CM39:$DD39,INDIRECT(ADDRESS(E$2,$DH$2)):INDIRECT(ADDRESS(E$2,$DY$2)))</f>
        <v>661343.47497078544</v>
      </c>
      <c r="F39" s="51">
        <f ca="1">SUMPRODUCT($CM39:$DD39,INDIRECT(ADDRESS(F$2,$DH$2)):INDIRECT(ADDRESS(F$2,$DY$2)))</f>
        <v>664074.49979964469</v>
      </c>
      <c r="G39" s="51">
        <f ca="1">SUMPRODUCT($CM39:$DD39,INDIRECT(ADDRESS(G$2,$DH$2)):INDIRECT(ADDRESS(G$2,$DY$2)))</f>
        <v>666874.69750376791</v>
      </c>
      <c r="H39" s="51">
        <f ca="1">SUMPRODUCT($CM39:$DD39,INDIRECT(ADDRESS(H$2,$DH$2)):INDIRECT(ADDRESS(H$2,$DY$2)))</f>
        <v>669776.4944484001</v>
      </c>
      <c r="I39" s="51">
        <f ca="1">SUMPRODUCT($CM39:$DD39,INDIRECT(ADDRESS(I$2,$DH$2)):INDIRECT(ADDRESS(I$2,$DY$2)))</f>
        <v>671924.0121246709</v>
      </c>
      <c r="J39" s="51">
        <f ca="1">SUMPRODUCT($CM39:$DD39,INDIRECT(ADDRESS(J$2,$DH$2)):INDIRECT(ADDRESS(J$2,$DY$2)))</f>
        <v>672822.59793215129</v>
      </c>
      <c r="K39" s="51">
        <f ca="1">SUMPRODUCT($CM39:$DD39,INDIRECT(ADDRESS(K$2,$DH$2)):INDIRECT(ADDRESS(K$2,$DY$2)))</f>
        <v>673965.61982440983</v>
      </c>
      <c r="L39" s="51">
        <f ca="1">SUMPRODUCT($CM39:$DD39,INDIRECT(ADDRESS(L$2,$DH$2)):INDIRECT(ADDRESS(L$2,$DY$2)))</f>
        <v>676353.65370897402</v>
      </c>
      <c r="M39" s="51">
        <f ca="1">SUMPRODUCT($CM39:$DD39,INDIRECT(ADDRESS(M$2,$DH$2)):INDIRECT(ADDRESS(M$2,$DY$2)))</f>
        <v>679670.78526185977</v>
      </c>
      <c r="N39" s="51">
        <f ca="1">SUMPRODUCT($CM39:$DD39,INDIRECT(ADDRESS(N$2,$DH$2)):INDIRECT(ADDRESS(N$2,$DY$2)))</f>
        <v>683103.61532077345</v>
      </c>
      <c r="O39" s="51">
        <f ca="1">SUMPRODUCT($CM39:$DD39,INDIRECT(ADDRESS(O$2,$DH$2)):INDIRECT(ADDRESS(O$2,$DY$2)))</f>
        <v>686371.19383397675</v>
      </c>
      <c r="P39" s="51">
        <f ca="1">SUMPRODUCT($CM39:$DD39,INDIRECT(ADDRESS(P$2,$DH$2)):INDIRECT(ADDRESS(P$2,$DY$2)))</f>
        <v>689443.4187121361</v>
      </c>
      <c r="Q39" s="51">
        <f ca="1">SUMPRODUCT($CM39:$DD39,INDIRECT(ADDRESS(Q$2,$DH$2)):INDIRECT(ADDRESS(Q$2,$DY$2)))</f>
        <v>692520.27829035523</v>
      </c>
      <c r="R39" s="51">
        <f ca="1">SUMPRODUCT($CM39:$DD39,INDIRECT(ADDRESS(R$2,$DH$2)):INDIRECT(ADDRESS(R$2,$DY$2)))</f>
        <v>695513.4061737298</v>
      </c>
      <c r="S39" s="51">
        <f ca="1">SUMPRODUCT($CM39:$DD39,INDIRECT(ADDRESS(S$2,$DH$2)):INDIRECT(ADDRESS(S$2,$DY$2)))</f>
        <v>698493.78345087101</v>
      </c>
      <c r="T39" s="51">
        <f ca="1">SUMPRODUCT($CM39:$DD39,INDIRECT(ADDRESS(T$2,$DH$2)):INDIRECT(ADDRESS(T$2,$DY$2)))</f>
        <v>701411.26146590512</v>
      </c>
      <c r="U39" s="51">
        <f ca="1">SUMPRODUCT($CM39:$DD39,INDIRECT(ADDRESS(U$2,$DH$2)):INDIRECT(ADDRESS(U$2,$DY$2)))</f>
        <v>703080.22695464443</v>
      </c>
      <c r="V39" s="51">
        <f ca="1">SUMPRODUCT($CM39:$DD39,INDIRECT(ADDRESS(V$2,$DH$2)):INDIRECT(ADDRESS(V$2,$DY$2)))</f>
        <v>703635.44488300662</v>
      </c>
      <c r="W39" s="51">
        <f ca="1">SUMPRODUCT($CM39:$DD39,INDIRECT(ADDRESS(W$2,$DH$2)):INDIRECT(ADDRESS(W$2,$DY$2)))</f>
        <v>704768.81956658652</v>
      </c>
      <c r="X39" s="51">
        <f ca="1">SUMPRODUCT($CM39:$DD39,INDIRECT(ADDRESS(X$2,$DH$2)):INDIRECT(ADDRESS(X$2,$DY$2)))</f>
        <v>707315.12121024611</v>
      </c>
      <c r="Y39" s="51">
        <f ca="1">SUMPRODUCT($CM39:$DD39,INDIRECT(ADDRESS(Y$2,$DH$2)):INDIRECT(ADDRESS(Y$2,$DY$2)))</f>
        <v>711013.13571148587</v>
      </c>
      <c r="Z39" s="51">
        <f ca="1">SUMPRODUCT($CM39:$DD39,INDIRECT(ADDRESS(Z$2,$DH$2)):INDIRECT(ADDRESS(Z$2,$DY$2)))</f>
        <v>714877.51297480403</v>
      </c>
      <c r="AA39" s="51">
        <f ca="1">SUMPRODUCT($CM39:$DD39,INDIRECT(ADDRESS(AA$2,$DH$2)):INDIRECT(ADDRESS(AA$2,$DY$2)))</f>
        <v>718524.65247126902</v>
      </c>
      <c r="AB39" s="51">
        <f ca="1">SUMPRODUCT($CM39:$DD39,INDIRECT(ADDRESS(AB$2,$DH$2)):INDIRECT(ADDRESS(AB$2,$DY$2)))</f>
        <v>722216.32303687185</v>
      </c>
      <c r="AC39" s="51">
        <f ca="1">SUMPRODUCT($CM39:$DD39,INDIRECT(ADDRESS(AC$2,$DH$2)):INDIRECT(ADDRESS(AC$2,$DY$2)))</f>
        <v>726019.86870520411</v>
      </c>
      <c r="AD39" s="51">
        <f ca="1">SUMPRODUCT($CM39:$DD39,INDIRECT(ADDRESS(AD$2,$DH$2)):INDIRECT(ADDRESS(AD$2,$DY$2)))</f>
        <v>729726.13029647432</v>
      </c>
      <c r="AE39" s="51">
        <f ca="1">SUMPRODUCT($CM39:$DD39,INDIRECT(ADDRESS(AE$2,$DH$2)):INDIRECT(ADDRESS(AE$2,$DY$2)))</f>
        <v>733470.79239616613</v>
      </c>
      <c r="AF39" s="51">
        <f ca="1">SUMPRODUCT($CM39:$DD39,INDIRECT(ADDRESS(AF$2,$DH$2)):INDIRECT(ADDRESS(AF$2,$DY$2)))</f>
        <v>737148.63807879365</v>
      </c>
      <c r="AG39" s="51">
        <f ca="1">SUMPRODUCT($CM39:$DD39,INDIRECT(ADDRESS(AG$2,$DH$2)):INDIRECT(ADDRESS(AG$2,$DY$2)))</f>
        <v>739181.48144469003</v>
      </c>
      <c r="AH39" s="51">
        <f ca="1">SUMPRODUCT($CM39:$DD39,INDIRECT(ADDRESS(AH$2,$DH$2)):INDIRECT(ADDRESS(AH$2,$DY$2)))</f>
        <v>739886.07804509718</v>
      </c>
      <c r="AI39" s="51">
        <f ca="1">SUMPRODUCT($CM39:$DD39,INDIRECT(ADDRESS(AI$2,$DH$2)):INDIRECT(ADDRESS(AI$2,$DY$2)))</f>
        <v>741519.85811326187</v>
      </c>
      <c r="AJ39" s="51">
        <f ca="1">SUMPRODUCT($CM39:$DD39,INDIRECT(ADDRESS(AJ$2,$DH$2)):INDIRECT(ADDRESS(AJ$2,$DY$2)))</f>
        <v>744528.79146873916</v>
      </c>
      <c r="AK39" s="51">
        <f ca="1">SUMPRODUCT($CM39:$DD39,INDIRECT(ADDRESS(AK$2,$DH$2)):INDIRECT(ADDRESS(AK$2,$DY$2)))</f>
        <v>748200.10978706065</v>
      </c>
      <c r="AL39" s="51">
        <f ca="1">SUMPRODUCT($CM39:$DD39,INDIRECT(ADDRESS(AL$2,$DH$2)):INDIRECT(ADDRESS(AL$2,$DY$2)))</f>
        <v>751917.57912387943</v>
      </c>
      <c r="AM39" s="51">
        <f ca="1">SUMPRODUCT($CM39:$DD39,INDIRECT(ADDRESS(AM$2,$DH$2)):INDIRECT(ADDRESS(AM$2,$DY$2)))</f>
        <v>755426.37342917093</v>
      </c>
      <c r="AN39" s="51">
        <f ca="1">SUMPRODUCT($CM39:$DD39,INDIRECT(ADDRESS(AN$2,$DH$2)):INDIRECT(ADDRESS(AN$2,$DY$2)))</f>
        <v>759099.99522500066</v>
      </c>
      <c r="AO39" s="51">
        <f ca="1">SUMPRODUCT($CM39:$DD39,INDIRECT(ADDRESS(AO$2,$DH$2)):INDIRECT(ADDRESS(AO$2,$DY$2)))</f>
        <v>762819.69561000692</v>
      </c>
      <c r="AP39" s="51">
        <f ca="1">SUMPRODUCT($CM39:$DD39,INDIRECT(ADDRESS(AP$2,$DH$2)):INDIRECT(ADDRESS(AP$2,$DY$2)))</f>
        <v>766401.23051928356</v>
      </c>
      <c r="AQ39" s="51">
        <f ca="1">SUMPRODUCT($CM39:$DD39,INDIRECT(ADDRESS(AQ$2,$DH$2)):INDIRECT(ADDRESS(AQ$2,$DY$2)))</f>
        <v>769889.4851395851</v>
      </c>
      <c r="AR39" s="51">
        <f ca="1">SUMPRODUCT($CM39:$DD39,INDIRECT(ADDRESS(AR$2,$DH$2)):INDIRECT(ADDRESS(AR$2,$DY$2)))</f>
        <v>773470.29792653152</v>
      </c>
      <c r="AS39" s="51">
        <f ca="1">SUMPRODUCT($CM39:$DD39,INDIRECT(ADDRESS(AS$2,$DH$2)):INDIRECT(ADDRESS(AS$2,$DY$2)))</f>
        <v>775828.16677444463</v>
      </c>
      <c r="AT39" s="51">
        <f ca="1">SUMPRODUCT($CM39:$DD39,INDIRECT(ADDRESS(AT$2,$DH$2)):INDIRECT(ADDRESS(AT$2,$DY$2)))</f>
        <v>777073.52859921707</v>
      </c>
      <c r="AU39" s="51">
        <f ca="1">SUMPRODUCT($CM39:$DD39,INDIRECT(ADDRESS(AU$2,$DH$2)):INDIRECT(ADDRESS(AU$2,$DY$2)))</f>
        <v>778876.17392385541</v>
      </c>
      <c r="AV39" s="51">
        <f ca="1">SUMPRODUCT($CM39:$DD39,INDIRECT(ADDRESS(AV$2,$DH$2)):INDIRECT(ADDRESS(AV$2,$DY$2)))</f>
        <v>782118.99854159867</v>
      </c>
      <c r="AW39" s="51">
        <f ca="1">SUMPRODUCT($CM39:$DD39,INDIRECT(ADDRESS(AW$2,$DH$2)):INDIRECT(ADDRESS(AW$2,$DY$2)))</f>
        <v>786270.53105310269</v>
      </c>
      <c r="AX39" s="51">
        <f ca="1">SUMPRODUCT($CM39:$DD39,INDIRECT(ADDRESS(AX$2,$DH$2)):INDIRECT(ADDRESS(AX$2,$DY$2)))</f>
        <v>790404.16686033888</v>
      </c>
      <c r="AY39" s="51">
        <f ca="1">SUMPRODUCT($CM39:$DD39,INDIRECT(ADDRESS(AY$2,$DH$2)):INDIRECT(ADDRESS(AY$2,$DY$2)))</f>
        <v>794009.15676589357</v>
      </c>
      <c r="AZ39" s="51">
        <f ca="1">SUMPRODUCT($CM39:$DD39,INDIRECT(ADDRESS(AZ$2,$DH$2)):INDIRECT(ADDRESS(AZ$2,$DY$2)))</f>
        <v>797719.09566373576</v>
      </c>
      <c r="BA39" s="51">
        <f ca="1">SUMPRODUCT($CM39:$DD39,INDIRECT(ADDRESS(BA$2,$DH$2)):INDIRECT(ADDRESS(BA$2,$DY$2)))</f>
        <v>801308.54875610629</v>
      </c>
      <c r="BB39" s="51">
        <f ca="1">SUMPRODUCT($CM39:$DD39,INDIRECT(ADDRESS(BB$2,$DH$2)):INDIRECT(ADDRESS(BB$2,$DY$2)))</f>
        <v>805071.37191439909</v>
      </c>
      <c r="BC39" s="51">
        <f ca="1">SUMPRODUCT($CM39:$DD39,INDIRECT(ADDRESS(BC$2,$DH$2)):INDIRECT(ADDRESS(BC$2,$DY$2)))</f>
        <v>808690.86830339523</v>
      </c>
      <c r="BD39" s="51">
        <f ca="1">SUMPRODUCT($CM39:$DD39,INDIRECT(ADDRESS(BD$2,$DH$2)):INDIRECT(ADDRESS(BD$2,$DY$2)))</f>
        <v>812204.58021315769</v>
      </c>
      <c r="BE39" s="51">
        <f ca="1">SUMPRODUCT($CM39:$DD39,INDIRECT(ADDRESS(BE$2,$DH$2)):INDIRECT(ADDRESS(BE$2,$DY$2)))</f>
        <v>814089.04841956275</v>
      </c>
      <c r="BF39" s="51">
        <f ca="1">SUMPRODUCT($CM39:$DD39,INDIRECT(ADDRESS(BF$2,$DH$2)):INDIRECT(ADDRESS(BF$2,$DY$2)))</f>
        <v>814724.5261339643</v>
      </c>
      <c r="BG39" s="51">
        <f ca="1">SUMPRODUCT($CM39:$DD39,INDIRECT(ADDRESS(BG$2,$DH$2)):INDIRECT(ADDRESS(BG$2,$DY$2)))</f>
        <v>817065.77967609686</v>
      </c>
      <c r="BH39" s="51">
        <f ca="1">SUMPRODUCT($CM39:$DD39,INDIRECT(ADDRESS(BH$2,$DH$2)):INDIRECT(ADDRESS(BH$2,$DY$2)))</f>
        <v>820633.0192379693</v>
      </c>
      <c r="BI39" s="51">
        <f ca="1">SUMPRODUCT($CM39:$DD39,INDIRECT(ADDRESS(BI$2,$DH$2)):INDIRECT(ADDRESS(BI$2,$DY$2)))</f>
        <v>824315.09826099896</v>
      </c>
      <c r="BJ39" s="51">
        <f ca="1">SUMPRODUCT($CM39:$DD39,INDIRECT(ADDRESS(BJ$2,$DH$2)):INDIRECT(ADDRESS(BJ$2,$DY$2)))</f>
        <v>828008.43858292094</v>
      </c>
      <c r="BK39" s="51">
        <f ca="1">SUMPRODUCT($CM39:$DD39,INDIRECT(ADDRESS(BK$2,$DH$2)):INDIRECT(ADDRESS(BK$2,$DY$2)))</f>
        <v>831343.18150527251</v>
      </c>
      <c r="BL39" s="51">
        <f ca="1">SUMPRODUCT($CM39:$DD39,INDIRECT(ADDRESS(BL$2,$DH$2)):INDIRECT(ADDRESS(BL$2,$DY$2)))</f>
        <v>834661.23517785745</v>
      </c>
      <c r="BM39" s="51">
        <f ca="1">SUMPRODUCT($CM39:$DD39,INDIRECT(ADDRESS(BM$2,$DH$2)):INDIRECT(ADDRESS(BM$2,$DY$2)))</f>
        <v>837523.94603459432</v>
      </c>
      <c r="BN39" s="51">
        <f ca="1">SUMPRODUCT($CM39:$DD39,INDIRECT(ADDRESS(BN$2,$DH$2)):INDIRECT(ADDRESS(BN$2,$DY$2)))</f>
        <v>840329.19063313084</v>
      </c>
      <c r="BO39" s="51">
        <f ca="1">SUMPRODUCT($CM39:$DD39,INDIRECT(ADDRESS(BO$2,$DH$2)):INDIRECT(ADDRESS(BO$2,$DY$2)))</f>
        <v>843235.49687306141</v>
      </c>
      <c r="BP39" s="51">
        <f ca="1">SUMPRODUCT($CM39:$DD39,INDIRECT(ADDRESS(BP$2,$DH$2)):INDIRECT(ADDRESS(BP$2,$DY$2)))</f>
        <v>845965.51037014148</v>
      </c>
      <c r="BQ39" s="51">
        <f ca="1">SUMPRODUCT($CM39:$DD39,INDIRECT(ADDRESS(BQ$2,$DH$2)):INDIRECT(ADDRESS(BQ$2,$DY$2)))</f>
        <v>847987.66312501021</v>
      </c>
      <c r="BR39" s="51">
        <f ca="1">SUMPRODUCT($CM39:$DD39,INDIRECT(ADDRESS(BR$2,$DH$2)):INDIRECT(ADDRESS(BR$2,$DY$2)))</f>
        <v>849221.51268821373</v>
      </c>
      <c r="BS39" s="51">
        <f ca="1">SUMPRODUCT($CM39:$DD39,INDIRECT(ADDRESS(BS$2,$DH$2)):INDIRECT(ADDRESS(BS$2,$DY$2)))</f>
        <v>850974.19770009001</v>
      </c>
      <c r="BT39" s="51">
        <f ca="1">SUMPRODUCT($CM39:$DD39,INDIRECT(ADDRESS(BT$2,$DH$2)):INDIRECT(ADDRESS(BT$2,$DY$2)))</f>
        <v>853915.69562934991</v>
      </c>
      <c r="BU39" s="51">
        <f ca="1">SUMPRODUCT($CM39:$DD39,INDIRECT(ADDRESS(BU$2,$DH$2)):INDIRECT(ADDRESS(BU$2,$DY$2)))</f>
        <v>857035.71970799263</v>
      </c>
      <c r="BV39" s="51">
        <f ca="1">SUMPRODUCT($CM39:$DD39,INDIRECT(ADDRESS(BV$2,$DH$2)):INDIRECT(ADDRESS(BV$2,$DY$2)))</f>
        <v>860170.50548294815</v>
      </c>
      <c r="BW39" s="51">
        <f ca="1">SUMPRODUCT($CM39:$DD39,INDIRECT(ADDRESS(BW$2,$DH$2)):INDIRECT(ADDRESS(BW$2,$DY$2)))</f>
        <v>863157.96398413717</v>
      </c>
      <c r="BX39" s="51">
        <f ca="1">SUMPRODUCT($CM39:$DD39,INDIRECT(ADDRESS(BX$2,$DH$2)):INDIRECT(ADDRESS(BX$2,$DY$2)))</f>
        <v>866912.77523375221</v>
      </c>
      <c r="BY39" s="51">
        <f ca="1">SUMPRODUCT($CM39:$DD39,INDIRECT(ADDRESS(BY$2,$DH$2)):INDIRECT(ADDRESS(BY$2,$DY$2)))</f>
        <v>870420.33161384822</v>
      </c>
      <c r="BZ39" s="51">
        <f ca="1">SUMPRODUCT($CM39:$DD39,INDIRECT(ADDRESS(BZ$2,$DH$2)):INDIRECT(ADDRESS(BZ$2,$DY$2)))</f>
        <v>873870.1016915004</v>
      </c>
      <c r="CA39" s="51">
        <f ca="1">SUMPRODUCT($CM39:$DD39,INDIRECT(ADDRESS(CA$2,$DH$2)):INDIRECT(ADDRESS(CA$2,$DY$2)))</f>
        <v>877424.43563426391</v>
      </c>
      <c r="CB39" s="51">
        <f ca="1">SUMPRODUCT($CM39:$DD39,INDIRECT(ADDRESS(CB$2,$DH$2)):INDIRECT(ADDRESS(CB$2,$DY$2)))</f>
        <v>880802.47683417704</v>
      </c>
      <c r="CC39" s="51">
        <f ca="1">SUMPRODUCT($CM39:$DD39,INDIRECT(ADDRESS(CC$2,$DH$2)):INDIRECT(ADDRESS(CC$2,$DY$2)))</f>
        <v>883331.10328564618</v>
      </c>
      <c r="CD39" s="51">
        <f ca="1">SUMPRODUCT($CM39:$DD39,INDIRECT(ADDRESS(CD$2,$DH$2)):INDIRECT(ADDRESS(CD$2,$DY$2)))</f>
        <v>885009.03646597371</v>
      </c>
      <c r="CF39" s="51">
        <f t="shared" ca="1" si="6"/>
        <v>8064935.1334183356</v>
      </c>
      <c r="CG39" s="51">
        <f t="shared" ca="1" si="6"/>
        <v>8440597.061865041</v>
      </c>
      <c r="CH39" s="51">
        <f t="shared" ca="1" si="6"/>
        <v>8869242.0239254106</v>
      </c>
      <c r="CI39" s="51">
        <f t="shared" ca="1" si="6"/>
        <v>9316261.4269388597</v>
      </c>
      <c r="CJ39" s="51">
        <f t="shared" ca="1" si="6"/>
        <v>9775173.5566675793</v>
      </c>
      <c r="CK39" s="51">
        <f t="shared" ca="1" si="6"/>
        <v>10184178.637406526</v>
      </c>
      <c r="CM39" s="1">
        <f>IFERROR(VLOOKUP($A39,Auxiliar_OPEX_CustosUnit!$A$4:$BT$129,COLUMN(Auxiliar_OPEX_CustosUnit!AK$2),0),0)</f>
        <v>0</v>
      </c>
      <c r="CN39" s="1">
        <f>IFERROR(VLOOKUP($A39,Auxiliar_OPEX_CustosUnit!$A$4:$BT$129,COLUMN(Auxiliar_OPEX_CustosUnit!AL$2),0),0)</f>
        <v>0</v>
      </c>
      <c r="CO39" s="1">
        <f>IFERROR(VLOOKUP($A39,Auxiliar_OPEX_CustosUnit!$A$4:$BT$129,COLUMN(Auxiliar_OPEX_CustosUnit!AM$2),0)*(1-DRE_Auxiliar!$A$111),0)</f>
        <v>8243.3547369179487</v>
      </c>
      <c r="CP39" s="1">
        <f>IFERROR(VLOOKUP($A39,Auxiliar_OPEX_CustosUnit!$A$4:$BT$129,COLUMN(Auxiliar_OPEX_CustosUnit!AN$2),0),0)</f>
        <v>0</v>
      </c>
      <c r="CQ39" s="1">
        <f>IFERROR(VLOOKUP($A39,Auxiliar_OPEX_CustosUnit!$A$4:$BT$129,COLUMN(Auxiliar_OPEX_CustosUnit!AO$2),0),0)</f>
        <v>0</v>
      </c>
      <c r="CR39" s="1">
        <f>IFERROR(VLOOKUP($A39,Auxiliar_OPEX_CustosUnit!$A$4:$BT$129,COLUMN(Auxiliar_OPEX_CustosUnit!AP$2),0),0)</f>
        <v>0</v>
      </c>
      <c r="CS39" s="1">
        <f>IFERROR(VLOOKUP($A39,Auxiliar_OPEX_CustosUnit!$A$4:$BT$129,COLUMN(Auxiliar_OPEX_CustosUnit!AQ$2),0),0)</f>
        <v>7.1594671926305704</v>
      </c>
      <c r="CT39" s="1">
        <f>IFERROR(VLOOKUP($A39,Auxiliar_OPEX_CustosUnit!$A$4:$BT$129,COLUMN(Auxiliar_OPEX_CustosUnit!AR$2),0),0)</f>
        <v>0</v>
      </c>
      <c r="CU39" s="1">
        <f>IFERROR(VLOOKUP($A39,Auxiliar_OPEX_CustosUnit!$A$4:$BT$129,COLUMN(Auxiliar_OPEX_CustosUnit!AS$2),0),0)</f>
        <v>0</v>
      </c>
      <c r="CV39" s="1">
        <f>IFERROR(VLOOKUP($A39,Auxiliar_OPEX_CustosUnit!$A$4:$BT$129,COLUMN(Auxiliar_OPEX_CustosUnit!AT$2),0),0)</f>
        <v>0</v>
      </c>
      <c r="CW39" s="1">
        <f>IFERROR(VLOOKUP($A39,Auxiliar_OPEX_CustosUnit!$A$4:$BT$129,COLUMN(Auxiliar_OPEX_CustosUnit!AU$2),0),0)</f>
        <v>1.0038524241E-4</v>
      </c>
      <c r="CX39" s="1">
        <f>IFERROR(VLOOKUP($A39,Auxiliar_OPEX_CustosUnit!$A$4:$BT$129,COLUMN(Auxiliar_OPEX_CustosUnit!AV$2),0),0)</f>
        <v>0</v>
      </c>
      <c r="CY39" s="1">
        <f>IFERROR(VLOOKUP($A39,Auxiliar_OPEX_CustosUnit!$A$4:$BT$129,COLUMN(Auxiliar_OPEX_CustosUnit!AW$2),0),0)</f>
        <v>0</v>
      </c>
      <c r="CZ39" s="1">
        <f>IFERROR(VLOOKUP($A39,Auxiliar_OPEX_CustosUnit!$A$4:$BT$129,COLUMN(Auxiliar_OPEX_CustosUnit!AX$2),0),0)</f>
        <v>0</v>
      </c>
      <c r="DA39" s="1">
        <f>IFERROR(VLOOKUP($A39,Auxiliar_OPEX_CustosUnit!$A$4:$BT$129,COLUMN(Auxiliar_OPEX_CustosUnit!AY$2),0),0)</f>
        <v>0</v>
      </c>
      <c r="DB39" s="1">
        <f>IFERROR(VLOOKUP($A39,Auxiliar_OPEX_CustosUnit!$A$4:$BT$129,COLUMN(Auxiliar_OPEX_CustosUnit!AZ$2),0),0)</f>
        <v>0</v>
      </c>
      <c r="DC39" s="1">
        <f>IFERROR(VLOOKUP($A39,Auxiliar_OPEX_CustosUnit!$A$4:$BT$129,COLUMN(Auxiliar_OPEX_CustosUnit!BA$2),0),0)</f>
        <v>0.31821794738342002</v>
      </c>
      <c r="DD39" s="1">
        <f>IFERROR(VLOOKUP($A39,Auxiliar_OPEX_CustosUnit!$A$4:$BT$129,COLUMN(Auxiliar_OPEX_CustosUnit!BB$2),0),0)</f>
        <v>0</v>
      </c>
      <c r="DG39" s="60">
        <v>44317</v>
      </c>
      <c r="DH39" s="1">
        <v>1</v>
      </c>
      <c r="DI39" s="1">
        <f>INDEX(Auxiliar_OPEX_Drivers!$B$2:$CH$18,MATCH(Auxiliar_OPEX_S!DI$3,Auxiliar_OPEX_Drivers!$B$2:$B$18,0),MATCH($DG39,Auxiliar_OPEX_Drivers!$B$2:$CH$2,0))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INDEX(Auxiliar_OPEX_Drivers!$B$2:$CH$18,MATCH(Auxiliar_OPEX_S!DK$3,Auxiliar_OPEX_Drivers!$B$2:$B$18,0),MATCH($DG39,Auxiliar_OPEX_Drivers!$B$2:$CH$2,0))</f>
        <v>14.630402899388219</v>
      </c>
      <c r="DL39" s="1">
        <f>INDEX(Auxiliar_OPEX_Drivers!$B$2:$CH$18,MATCH(Auxiliar_OPEX_S!DL$3,Auxiliar_OPEX_Drivers!$B$2:$B$18,0),MATCH($DG39,Auxiliar_OPEX_Drivers!$B$2:$CH$2,0))</f>
        <v>63.978326584270974</v>
      </c>
      <c r="DM39" s="1">
        <f>INDEX(Auxiliar_OPEX_Drivers!$B$2:$CH$18,MATCH(Auxiliar_OPEX_S!DM$3,Auxiliar_OPEX_Drivers!$B$2:$B$18,0),MATCH($DG39,Auxiliar_OPEX_Drivers!$B$2:$CH$2,0))</f>
        <v>13</v>
      </c>
      <c r="DN39" s="1">
        <f>INDEX(Auxiliar_OPEX_Drivers!$B$2:$CH$18,MATCH(Auxiliar_OPEX_S!DN$3,Auxiliar_OPEX_Drivers!$B$2:$B$18,0),MATCH($DG39,Auxiliar_OPEX_Drivers!$B$2:$CH$2,0))</f>
        <v>684.24445693707594</v>
      </c>
      <c r="DO39" s="1">
        <f>INDEX(Auxiliar_OPEX_Drivers!$B$2:$CH$18,MATCH(Auxiliar_OPEX_S!DO$3,Auxiliar_OPEX_Drivers!$B$2:$B$18,0),MATCH($DG39,Auxiliar_OPEX_Drivers!$B$2:$CH$2,0))</f>
        <v>12</v>
      </c>
      <c r="DP39" s="1">
        <f>INDEX(Auxiliar_OPEX_Drivers!$B$2:$CH$18,MATCH(Auxiliar_OPEX_S!DP$3,Auxiliar_OPEX_Drivers!$B$2:$B$18,0),MATCH($DG39,Auxiliar_OPEX_Drivers!$B$2:$CH$2,0))</f>
        <v>202.39074693956513</v>
      </c>
      <c r="DQ39" s="1">
        <f>INDEX(Auxiliar_OPEX_Drivers!$B$2:$CH$18,MATCH(Auxiliar_OPEX_S!DQ$3,Auxiliar_OPEX_Drivers!$B$2:$B$18,0),MATCH($DG39,Auxiliar_OPEX_Drivers!$B$2:$CH$2,0))</f>
        <v>37.157600724847057</v>
      </c>
      <c r="DR39" s="1">
        <f>INDEX(Auxiliar_OPEX_Drivers!$B$2:$CH$18,MATCH(Auxiliar_OPEX_S!DR$3,Auxiliar_OPEX_Drivers!$B$2:$B$18,0),MATCH($DG39,Auxiliar_OPEX_Drivers!$B$2:$CH$2,0))</f>
        <v>19527141.198937282</v>
      </c>
      <c r="DS39" s="1">
        <f>INDEX(Auxiliar_OPEX_Drivers!$B$2:$CH$18,MATCH(Auxiliar_OPEX_S!DS$3,Auxiliar_OPEX_Drivers!$B$2:$B$18,0),MATCH($DG39,Auxiliar_OPEX_Drivers!$B$2:$CH$2,0))</f>
        <v>86200</v>
      </c>
      <c r="DT39" s="1">
        <f>INDEX(Auxiliar_OPEX_Drivers!$B$2:$CH$18,MATCH(Auxiliar_OPEX_S!DT$3,Auxiliar_OPEX_Drivers!$B$2:$B$18,0),MATCH($DG39,Auxiliar_OPEX_Drivers!$B$2:$CH$2,0))</f>
        <v>12660.194502309003</v>
      </c>
      <c r="DU39" s="1">
        <f>INDEX(Auxiliar_OPEX_Drivers!$B$2:$CH$18,MATCH(Auxiliar_OPEX_S!DU$3,Auxiliar_OPEX_Drivers!$B$2:$B$18,0),MATCH($DG39,Auxiliar_OPEX_Drivers!$B$2:$CH$2,0))</f>
        <v>4535.750690205442</v>
      </c>
      <c r="DV39" s="1">
        <f>INDEX(Auxiliar_OPEX_Drivers!$B$2:$CH$18,MATCH(Auxiliar_OPEX_S!DV$3,Auxiliar_OPEX_Drivers!$B$2:$B$18,0),MATCH($DG39,Auxiliar_OPEX_Drivers!$B$2:$CH$2,0))</f>
        <v>2303953.6125641009</v>
      </c>
      <c r="DW39" s="1">
        <f>INDEX(Auxiliar_OPEX_Drivers!$B$2:$CH$18,MATCH(Auxiliar_OPEX_S!DW$3,Auxiliar_OPEX_Drivers!$B$2:$B$18,0),MATCH($DG39,Auxiliar_OPEX_Drivers!$B$2:$CH$2,0))</f>
        <v>12494.102643538674</v>
      </c>
      <c r="DX39" s="1">
        <f>INDEX(Auxiliar_OPEX_Drivers!$B$2:$CH$18,MATCH(Auxiliar_OPEX_S!DX$3,Auxiliar_OPEX_Drivers!$B$2:$B$18,0),MATCH($DG39,Auxiliar_OPEX_Drivers!$B$2:$CH$2,0))</f>
        <v>2326468.2656513667</v>
      </c>
      <c r="DY39" s="1">
        <f>INDEX(Auxiliar_OPEX_Drivers!$B$2:$CH$18,MATCH(Auxiliar_OPEX_S!DY$3,Auxiliar_OPEX_Drivers!$B$2:$B$18,0),MATCH($DG39,Auxiliar_OPEX_Drivers!$B$2:$CH$2,0))</f>
        <v>1027.4015340851474</v>
      </c>
    </row>
    <row r="40" spans="1:129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21677.903721331219</v>
      </c>
      <c r="E40" s="51">
        <f ca="1">SUMPRODUCT($CM40:$DD40,INDIRECT(ADDRESS(E$2,$DH$2)):INDIRECT(ADDRESS(E$2,$DY$2)))</f>
        <v>20641.64588817555</v>
      </c>
      <c r="F40" s="51">
        <f ca="1">SUMPRODUCT($CM40:$DD40,INDIRECT(ADDRESS(F$2,$DH$2)):INDIRECT(ADDRESS(F$2,$DY$2)))</f>
        <v>21036.588758804137</v>
      </c>
      <c r="G40" s="51">
        <f ca="1">SUMPRODUCT($CM40:$DD40,INDIRECT(ADDRESS(G$2,$DH$2)):INDIRECT(ADDRESS(G$2,$DY$2)))</f>
        <v>19638.926429380219</v>
      </c>
      <c r="H40" s="51">
        <f ca="1">SUMPRODUCT($CM40:$DD40,INDIRECT(ADDRESS(H$2,$DH$2)):INDIRECT(ADDRESS(H$2,$DY$2)))</f>
        <v>21113.948752536144</v>
      </c>
      <c r="I40" s="51">
        <f ca="1">SUMPRODUCT($CM40:$DD40,INDIRECT(ADDRESS(I$2,$DH$2)):INDIRECT(ADDRESS(I$2,$DY$2)))</f>
        <v>21815.728974555634</v>
      </c>
      <c r="J40" s="51">
        <f ca="1">SUMPRODUCT($CM40:$DD40,INDIRECT(ADDRESS(J$2,$DH$2)):INDIRECT(ADDRESS(J$2,$DY$2)))</f>
        <v>20424.972609316006</v>
      </c>
      <c r="K40" s="51">
        <f ca="1">SUMPRODUCT($CM40:$DD40,INDIRECT(ADDRESS(K$2,$DH$2)):INDIRECT(ADDRESS(K$2,$DY$2)))</f>
        <v>23239.496015477231</v>
      </c>
      <c r="L40" s="51">
        <f ca="1">SUMPRODUCT($CM40:$DD40,INDIRECT(ADDRESS(L$2,$DH$2)):INDIRECT(ADDRESS(L$2,$DY$2)))</f>
        <v>22808.719468464988</v>
      </c>
      <c r="M40" s="51">
        <f ca="1">SUMPRODUCT($CM40:$DD40,INDIRECT(ADDRESS(M$2,$DH$2)):INDIRECT(ADDRESS(M$2,$DY$2)))</f>
        <v>20086.130917336694</v>
      </c>
      <c r="N40" s="51">
        <f ca="1">SUMPRODUCT($CM40:$DD40,INDIRECT(ADDRESS(N$2,$DH$2)):INDIRECT(ADDRESS(N$2,$DY$2)))</f>
        <v>21694.007717936594</v>
      </c>
      <c r="O40" s="51">
        <f ca="1">SUMPRODUCT($CM40:$DD40,INDIRECT(ADDRESS(O$2,$DH$2)):INDIRECT(ADDRESS(O$2,$DY$2)))</f>
        <v>23574.680140451455</v>
      </c>
      <c r="P40" s="51">
        <f ca="1">SUMPRODUCT($CM40:$DD40,INDIRECT(ADDRESS(P$2,$DH$2)):INDIRECT(ADDRESS(P$2,$DY$2)))</f>
        <v>20758.34499055758</v>
      </c>
      <c r="Q40" s="51">
        <f ca="1">SUMPRODUCT($CM40:$DD40,INDIRECT(ADDRESS(Q$2,$DH$2)):INDIRECT(ADDRESS(Q$2,$DY$2)))</f>
        <v>19575.242529029914</v>
      </c>
      <c r="R40" s="51">
        <f ca="1">SUMPRODUCT($CM40:$DD40,INDIRECT(ADDRESS(R$2,$DH$2)):INDIRECT(ADDRESS(R$2,$DY$2)))</f>
        <v>20333.956262517328</v>
      </c>
      <c r="S40" s="51">
        <f ca="1">SUMPRODUCT($CM40:$DD40,INDIRECT(ADDRESS(S$2,$DH$2)):INDIRECT(ADDRESS(S$2,$DY$2)))</f>
        <v>22393.908997930364</v>
      </c>
      <c r="T40" s="51">
        <f ca="1">SUMPRODUCT($CM40:$DD40,INDIRECT(ADDRESS(T$2,$DH$2)):INDIRECT(ADDRESS(T$2,$DY$2)))</f>
        <v>21820.053685568571</v>
      </c>
      <c r="U40" s="51">
        <f ca="1">SUMPRODUCT($CM40:$DD40,INDIRECT(ADDRESS(U$2,$DH$2)):INDIRECT(ADDRESS(U$2,$DY$2)))</f>
        <v>20090.152318333414</v>
      </c>
      <c r="V40" s="51">
        <f ca="1">SUMPRODUCT($CM40:$DD40,INDIRECT(ADDRESS(V$2,$DH$2)):INDIRECT(ADDRESS(V$2,$DY$2)))</f>
        <v>18472.230643924584</v>
      </c>
      <c r="W40" s="51">
        <f ca="1">SUMPRODUCT($CM40:$DD40,INDIRECT(ADDRESS(W$2,$DH$2)):INDIRECT(ADDRESS(W$2,$DY$2)))</f>
        <v>20351.306924455432</v>
      </c>
      <c r="X40" s="51">
        <f ca="1">SUMPRODUCT($CM40:$DD40,INDIRECT(ADDRESS(X$2,$DH$2)):INDIRECT(ADDRESS(X$2,$DY$2)))</f>
        <v>20790.674301557883</v>
      </c>
      <c r="Y40" s="51">
        <f ca="1">SUMPRODUCT($CM40:$DD40,INDIRECT(ADDRESS(Y$2,$DH$2)):INDIRECT(ADDRESS(Y$2,$DY$2)))</f>
        <v>21639.708734940221</v>
      </c>
      <c r="Z40" s="51">
        <f ca="1">SUMPRODUCT($CM40:$DD40,INDIRECT(ADDRESS(Z$2,$DH$2)):INDIRECT(ADDRESS(Z$2,$DY$2)))</f>
        <v>23131.353375104725</v>
      </c>
      <c r="AA40" s="51">
        <f ca="1">SUMPRODUCT($CM40:$DD40,INDIRECT(ADDRESS(AA$2,$DH$2)):INDIRECT(ADDRESS(AA$2,$DY$2)))</f>
        <v>22465.387490274596</v>
      </c>
      <c r="AB40" s="51">
        <f ca="1">SUMPRODUCT($CM40:$DD40,INDIRECT(ADDRESS(AB$2,$DH$2)):INDIRECT(ADDRESS(AB$2,$DY$2)))</f>
        <v>17262.063056859115</v>
      </c>
      <c r="AC40" s="51">
        <f ca="1">SUMPRODUCT($CM40:$DD40,INDIRECT(ADDRESS(AC$2,$DH$2)):INDIRECT(ADDRESS(AC$2,$DY$2)))</f>
        <v>18075.585663189788</v>
      </c>
      <c r="AD40" s="51">
        <f ca="1">SUMPRODUCT($CM40:$DD40,INDIRECT(ADDRESS(AD$2,$DH$2)):INDIRECT(ADDRESS(AD$2,$DY$2)))</f>
        <v>15966.973765828536</v>
      </c>
      <c r="AE40" s="51">
        <f ca="1">SUMPRODUCT($CM40:$DD40,INDIRECT(ADDRESS(AE$2,$DH$2)):INDIRECT(ADDRESS(AE$2,$DY$2)))</f>
        <v>14699.149240894931</v>
      </c>
      <c r="AF40" s="51">
        <f ca="1">SUMPRODUCT($CM40:$DD40,INDIRECT(ADDRESS(AF$2,$DH$2)):INDIRECT(ADDRESS(AF$2,$DY$2)))</f>
        <v>15691.565173336307</v>
      </c>
      <c r="AG40" s="51">
        <f ca="1">SUMPRODUCT($CM40:$DD40,INDIRECT(ADDRESS(AG$2,$DH$2)):INDIRECT(ADDRESS(AG$2,$DY$2)))</f>
        <v>17478.948357782276</v>
      </c>
      <c r="AH40" s="51">
        <f ca="1">SUMPRODUCT($CM40:$DD40,INDIRECT(ADDRESS(AH$2,$DH$2)):INDIRECT(ADDRESS(AH$2,$DY$2)))</f>
        <v>18182.097471487781</v>
      </c>
      <c r="AI40" s="51">
        <f ca="1">SUMPRODUCT($CM40:$DD40,INDIRECT(ADDRESS(AI$2,$DH$2)):INDIRECT(ADDRESS(AI$2,$DY$2)))</f>
        <v>17981.245302425537</v>
      </c>
      <c r="AJ40" s="51">
        <f ca="1">SUMPRODUCT($CM40:$DD40,INDIRECT(ADDRESS(AJ$2,$DH$2)):INDIRECT(ADDRESS(AJ$2,$DY$2)))</f>
        <v>16888.828572134058</v>
      </c>
      <c r="AK40" s="51">
        <f ca="1">SUMPRODUCT($CM40:$DD40,INDIRECT(ADDRESS(AK$2,$DH$2)):INDIRECT(ADDRESS(AK$2,$DY$2)))</f>
        <v>21089.279457996035</v>
      </c>
      <c r="AL40" s="51">
        <f ca="1">SUMPRODUCT($CM40:$DD40,INDIRECT(ADDRESS(AL$2,$DH$2)):INDIRECT(ADDRESS(AL$2,$DY$2)))</f>
        <v>21195.993414055054</v>
      </c>
      <c r="AM40" s="51">
        <f ca="1">SUMPRODUCT($CM40:$DD40,INDIRECT(ADDRESS(AM$2,$DH$2)):INDIRECT(ADDRESS(AM$2,$DY$2)))</f>
        <v>20173.451835364092</v>
      </c>
      <c r="AN40" s="51">
        <f ca="1">SUMPRODUCT($CM40:$DD40,INDIRECT(ADDRESS(AN$2,$DH$2)):INDIRECT(ADDRESS(AN$2,$DY$2)))</f>
        <v>18121.813639303851</v>
      </c>
      <c r="AO40" s="51">
        <f ca="1">SUMPRODUCT($CM40:$DD40,INDIRECT(ADDRESS(AO$2,$DH$2)):INDIRECT(ADDRESS(AO$2,$DY$2)))</f>
        <v>19362.034401935191</v>
      </c>
      <c r="AP40" s="51">
        <f ca="1">SUMPRODUCT($CM40:$DD40,INDIRECT(ADDRESS(AP$2,$DH$2)):INDIRECT(ADDRESS(AP$2,$DY$2)))</f>
        <v>19324.351754413619</v>
      </c>
      <c r="AQ40" s="51">
        <f ca="1">SUMPRODUCT($CM40:$DD40,INDIRECT(ADDRESS(AQ$2,$DH$2)):INDIRECT(ADDRESS(AQ$2,$DY$2)))</f>
        <v>17874.864993696468</v>
      </c>
      <c r="AR40" s="51">
        <f ca="1">SUMPRODUCT($CM40:$DD40,INDIRECT(ADDRESS(AR$2,$DH$2)):INDIRECT(ADDRESS(AR$2,$DY$2)))</f>
        <v>19132.124181465682</v>
      </c>
      <c r="AS40" s="51">
        <f ca="1">SUMPRODUCT($CM40:$DD40,INDIRECT(ADDRESS(AS$2,$DH$2)):INDIRECT(ADDRESS(AS$2,$DY$2)))</f>
        <v>19132.239106287991</v>
      </c>
      <c r="AT40" s="51">
        <f ca="1">SUMPRODUCT($CM40:$DD40,INDIRECT(ADDRESS(AT$2,$DH$2)):INDIRECT(ADDRESS(AT$2,$DY$2)))</f>
        <v>18365.347790453692</v>
      </c>
      <c r="AU40" s="51">
        <f ca="1">SUMPRODUCT($CM40:$DD40,INDIRECT(ADDRESS(AU$2,$DH$2)):INDIRECT(ADDRESS(AU$2,$DY$2)))</f>
        <v>20683.210461633818</v>
      </c>
      <c r="AV40" s="51">
        <f ca="1">SUMPRODUCT($CM40:$DD40,INDIRECT(ADDRESS(AV$2,$DH$2)):INDIRECT(ADDRESS(AV$2,$DY$2)))</f>
        <v>22169.439093229565</v>
      </c>
      <c r="AW40" s="51">
        <f ca="1">SUMPRODUCT($CM40:$DD40,INDIRECT(ADDRESS(AW$2,$DH$2)):INDIRECT(ADDRESS(AW$2,$DY$2)))</f>
        <v>21568.33586476223</v>
      </c>
      <c r="AX40" s="51">
        <f ca="1">SUMPRODUCT($CM40:$DD40,INDIRECT(ADDRESS(AX$2,$DH$2)):INDIRECT(ADDRESS(AX$2,$DY$2)))</f>
        <v>22457.959452833387</v>
      </c>
      <c r="AY40" s="51">
        <f ca="1">SUMPRODUCT($CM40:$DD40,INDIRECT(ADDRESS(AY$2,$DH$2)):INDIRECT(ADDRESS(AY$2,$DY$2)))</f>
        <v>19644.65109327199</v>
      </c>
      <c r="AZ40" s="51">
        <f ca="1">SUMPRODUCT($CM40:$DD40,INDIRECT(ADDRESS(AZ$2,$DH$2)):INDIRECT(ADDRESS(AZ$2,$DY$2)))</f>
        <v>14462.355214437557</v>
      </c>
      <c r="BA40" s="51">
        <f ca="1">SUMPRODUCT($CM40:$DD40,INDIRECT(ADDRESS(BA$2,$DH$2)):INDIRECT(ADDRESS(BA$2,$DY$2)))</f>
        <v>13354.591674921052</v>
      </c>
      <c r="BB40" s="51">
        <f ca="1">SUMPRODUCT($CM40:$DD40,INDIRECT(ADDRESS(BB$2,$DH$2)):INDIRECT(ADDRESS(BB$2,$DY$2)))</f>
        <v>14147.697428321275</v>
      </c>
      <c r="BC40" s="51">
        <f ca="1">SUMPRODUCT($CM40:$DD40,INDIRECT(ADDRESS(BC$2,$DH$2)):INDIRECT(ADDRESS(BC$2,$DY$2)))</f>
        <v>12611.035206788894</v>
      </c>
      <c r="BD40" s="51">
        <f ca="1">SUMPRODUCT($CM40:$DD40,INDIRECT(ADDRESS(BD$2,$DH$2)):INDIRECT(ADDRESS(BD$2,$DY$2)))</f>
        <v>12380.244186851738</v>
      </c>
      <c r="BE40" s="51">
        <f ca="1">SUMPRODUCT($CM40:$DD40,INDIRECT(ADDRESS(BE$2,$DH$2)):INDIRECT(ADDRESS(BE$2,$DY$2)))</f>
        <v>13038.06825046266</v>
      </c>
      <c r="BF40" s="51">
        <f ca="1">SUMPRODUCT($CM40:$DD40,INDIRECT(ADDRESS(BF$2,$DH$2)):INDIRECT(ADDRESS(BF$2,$DY$2)))</f>
        <v>13858.399924340483</v>
      </c>
      <c r="BG40" s="51">
        <f ca="1">SUMPRODUCT($CM40:$DD40,INDIRECT(ADDRESS(BG$2,$DH$2)):INDIRECT(ADDRESS(BG$2,$DY$2)))</f>
        <v>18784.940397977069</v>
      </c>
      <c r="BH40" s="51">
        <f ca="1">SUMPRODUCT($CM40:$DD40,INDIRECT(ADDRESS(BH$2,$DH$2)):INDIRECT(ADDRESS(BH$2,$DY$2)))</f>
        <v>18785.114483981382</v>
      </c>
      <c r="BI40" s="51">
        <f ca="1">SUMPRODUCT($CM40:$DD40,INDIRECT(ADDRESS(BI$2,$DH$2)):INDIRECT(ADDRESS(BI$2,$DY$2)))</f>
        <v>18785.294186816431</v>
      </c>
      <c r="BJ40" s="51">
        <f ca="1">SUMPRODUCT($CM40:$DD40,INDIRECT(ADDRESS(BJ$2,$DH$2)):INDIRECT(ADDRESS(BJ$2,$DY$2)))</f>
        <v>18785.474440444814</v>
      </c>
      <c r="BK40" s="51">
        <f ca="1">SUMPRODUCT($CM40:$DD40,INDIRECT(ADDRESS(BK$2,$DH$2)):INDIRECT(ADDRESS(BK$2,$DY$2)))</f>
        <v>18785.637154972304</v>
      </c>
      <c r="BL40" s="51">
        <f ca="1">SUMPRODUCT($CM40:$DD40,INDIRECT(ADDRESS(BL$2,$DH$2)):INDIRECT(ADDRESS(BL$2,$DY$2)))</f>
        <v>15316.055184693822</v>
      </c>
      <c r="BM40" s="51">
        <f ca="1">SUMPRODUCT($CM40:$DD40,INDIRECT(ADDRESS(BM$2,$DH$2)):INDIRECT(ADDRESS(BM$2,$DY$2)))</f>
        <v>15316.194891955351</v>
      </c>
      <c r="BN40" s="51">
        <f ca="1">SUMPRODUCT($CM40:$DD40,INDIRECT(ADDRESS(BN$2,$DH$2)):INDIRECT(ADDRESS(BN$2,$DY$2)))</f>
        <v>15316.331788525833</v>
      </c>
      <c r="BO40" s="51">
        <f ca="1">SUMPRODUCT($CM40:$DD40,INDIRECT(ADDRESS(BO$2,$DH$2)):INDIRECT(ADDRESS(BO$2,$DY$2)))</f>
        <v>15316.473628049964</v>
      </c>
      <c r="BP40" s="51">
        <f ca="1">SUMPRODUCT($CM40:$DD40,INDIRECT(ADDRESS(BP$2,$DH$2)):INDIRECT(ADDRESS(BP$2,$DY$2)))</f>
        <v>15316.606845045859</v>
      </c>
      <c r="BQ40" s="51">
        <f ca="1">SUMPRODUCT($CM40:$DD40,INDIRECT(ADDRESS(BQ$2,$DH$2)):INDIRECT(ADDRESS(BQ$2,$DY$2)))</f>
        <v>15316.705440371352</v>
      </c>
      <c r="BR40" s="51">
        <f ca="1">SUMPRODUCT($CM40:$DD40,INDIRECT(ADDRESS(BR$2,$DH$2)):INDIRECT(ADDRESS(BR$2,$DY$2)))</f>
        <v>15316.765479563346</v>
      </c>
      <c r="BS40" s="51">
        <f ca="1">SUMPRODUCT($CM40:$DD40,INDIRECT(ADDRESS(BS$2,$DH$2)):INDIRECT(ADDRESS(BS$2,$DY$2)))</f>
        <v>15372.849276338666</v>
      </c>
      <c r="BT40" s="51">
        <f ca="1">SUMPRODUCT($CM40:$DD40,INDIRECT(ADDRESS(BT$2,$DH$2)):INDIRECT(ADDRESS(BT$2,$DY$2)))</f>
        <v>15372.99283709834</v>
      </c>
      <c r="BU40" s="51">
        <f ca="1">SUMPRODUCT($CM40:$DD40,INDIRECT(ADDRESS(BU$2,$DH$2)):INDIRECT(ADDRESS(BU$2,$DY$2)))</f>
        <v>15373.145129622797</v>
      </c>
      <c r="BV40" s="51">
        <f ca="1">SUMPRODUCT($CM40:$DD40,INDIRECT(ADDRESS(BV$2,$DH$2)):INDIRECT(ADDRESS(BV$2,$DY$2)))</f>
        <v>15373.298144146025</v>
      </c>
      <c r="BW40" s="51">
        <f ca="1">SUMPRODUCT($CM40:$DD40,INDIRECT(ADDRESS(BW$2,$DH$2)):INDIRECT(ADDRESS(BW$2,$DY$2)))</f>
        <v>15373.443952850355</v>
      </c>
      <c r="BX40" s="51">
        <f ca="1">SUMPRODUCT($CM40:$DD40,INDIRECT(ADDRESS(BX$2,$DH$2)):INDIRECT(ADDRESS(BX$2,$DY$2)))</f>
        <v>18843.371161526062</v>
      </c>
      <c r="BY40" s="51">
        <f ca="1">SUMPRODUCT($CM40:$DD40,INDIRECT(ADDRESS(BY$2,$DH$2)):INDIRECT(ADDRESS(BY$2,$DY$2)))</f>
        <v>18843.542328408967</v>
      </c>
      <c r="BZ40" s="51">
        <f ca="1">SUMPRODUCT($CM40:$DD40,INDIRECT(ADDRESS(BZ$2,$DH$2)):INDIRECT(ADDRESS(BZ$2,$DY$2)))</f>
        <v>18843.710668947366</v>
      </c>
      <c r="CA40" s="51">
        <f ca="1">SUMPRODUCT($CM40:$DD40,INDIRECT(ADDRESS(CA$2,$DH$2)):INDIRECT(ADDRESS(CA$2,$DY$2)))</f>
        <v>18843.884123734177</v>
      </c>
      <c r="CB40" s="51">
        <f ca="1">SUMPRODUCT($CM40:$DD40,INDIRECT(ADDRESS(CB$2,$DH$2)):INDIRECT(ADDRESS(CB$2,$DY$2)))</f>
        <v>18844.048955992748</v>
      </c>
      <c r="CC40" s="51">
        <f ca="1">SUMPRODUCT($CM40:$DD40,INDIRECT(ADDRESS(CC$2,$DH$2)):INDIRECT(ADDRESS(CC$2,$DY$2)))</f>
        <v>18844.17224313418</v>
      </c>
      <c r="CD40" s="51">
        <f ca="1">SUMPRODUCT($CM40:$DD40,INDIRECT(ADDRESS(CD$2,$DH$2)):INDIRECT(ADDRESS(CD$2,$DY$2)))</f>
        <v>18844.253922625565</v>
      </c>
      <c r="CF40" s="51">
        <f t="shared" ca="1" si="6"/>
        <v>257752.74939376587</v>
      </c>
      <c r="CG40" s="51">
        <f t="shared" ca="1" si="6"/>
        <v>251822.32025419461</v>
      </c>
      <c r="CH40" s="51">
        <f t="shared" ca="1" si="6"/>
        <v>214685.18131135355</v>
      </c>
      <c r="CI40" s="51">
        <f t="shared" ca="1" si="6"/>
        <v>237836.3718332875</v>
      </c>
      <c r="CJ40" s="51">
        <f t="shared" ca="1" si="6"/>
        <v>187778.85255031567</v>
      </c>
      <c r="CK40" s="51">
        <f t="shared" ca="1" si="6"/>
        <v>184080.86259826168</v>
      </c>
      <c r="CM40" s="1">
        <f>IFERROR(VLOOKUP($A40,Auxiliar_OPEX_CustosUnit!$A$4:$BT$129,COLUMN(Auxiliar_OPEX_CustosUnit!AK$2),0),0)</f>
        <v>0</v>
      </c>
      <c r="CN40" s="1">
        <f>IFERROR(VLOOKUP($A40,Auxiliar_OPEX_CustosUnit!$A$4:$BT$129,COLUMN(Auxiliar_OPEX_CustosUnit!AL$2),0),0)</f>
        <v>0</v>
      </c>
      <c r="CO40" s="1">
        <f>IFERROR(VLOOKUP($A40,Auxiliar_OPEX_CustosUnit!$A$4:$BT$129,COLUMN(Auxiliar_OPEX_CustosUnit!AM$2),0)*(1-DRE_Auxiliar!$A$111),0)</f>
        <v>267.36570665421334</v>
      </c>
      <c r="CP40" s="1">
        <f>IFERROR(VLOOKUP($A40,Auxiliar_OPEX_CustosUnit!$A$4:$BT$129,COLUMN(Auxiliar_OPEX_CustosUnit!AN$2),0),0)</f>
        <v>0</v>
      </c>
      <c r="CQ40" s="1">
        <f>IFERROR(VLOOKUP($A40,Auxiliar_OPEX_CustosUnit!$A$4:$BT$129,COLUMN(Auxiliar_OPEX_CustosUnit!AO$2),0),0)</f>
        <v>0</v>
      </c>
      <c r="CR40" s="1">
        <f>IFERROR(VLOOKUP($A40,Auxiliar_OPEX_CustosUnit!$A$4:$BT$129,COLUMN(Auxiliar_OPEX_CustosUnit!AP$2),0),0)</f>
        <v>0</v>
      </c>
      <c r="CS40" s="1">
        <f>IFERROR(VLOOKUP($A40,Auxiliar_OPEX_CustosUnit!$A$4:$BT$129,COLUMN(Auxiliar_OPEX_CustosUnit!AQ$2),0),0)</f>
        <v>2.1975476769875599</v>
      </c>
      <c r="CT40" s="1">
        <f>IFERROR(VLOOKUP($A40,Auxiliar_OPEX_CustosUnit!$A$4:$BT$129,COLUMN(Auxiliar_OPEX_CustosUnit!AR$2),0),0)</f>
        <v>0</v>
      </c>
      <c r="CU40" s="1">
        <f>IFERROR(VLOOKUP($A40,Auxiliar_OPEX_CustosUnit!$A$4:$BT$129,COLUMN(Auxiliar_OPEX_CustosUnit!AS$2),0),0)</f>
        <v>0</v>
      </c>
      <c r="CV40" s="1">
        <f>IFERROR(VLOOKUP($A40,Auxiliar_OPEX_CustosUnit!$A$4:$BT$129,COLUMN(Auxiliar_OPEX_CustosUnit!AT$2),0),0)</f>
        <v>0</v>
      </c>
      <c r="CW40" s="1">
        <f>IFERROR(VLOOKUP($A40,Auxiliar_OPEX_CustosUnit!$A$4:$BT$129,COLUMN(Auxiliar_OPEX_CustosUnit!AU$2),0),0)</f>
        <v>0</v>
      </c>
      <c r="CX40" s="1">
        <f>IFERROR(VLOOKUP($A40,Auxiliar_OPEX_CustosUnit!$A$4:$BT$129,COLUMN(Auxiliar_OPEX_CustosUnit!AV$2),0),0)</f>
        <v>0.21306516074758</v>
      </c>
      <c r="CY40" s="1">
        <f>IFERROR(VLOOKUP($A40,Auxiliar_OPEX_CustosUnit!$A$4:$BT$129,COLUMN(Auxiliar_OPEX_CustosUnit!AW$2),0),0)</f>
        <v>0</v>
      </c>
      <c r="CZ40" s="1">
        <f>IFERROR(VLOOKUP($A40,Auxiliar_OPEX_CustosUnit!$A$4:$BT$129,COLUMN(Auxiliar_OPEX_CustosUnit!AX$2),0),0)</f>
        <v>0</v>
      </c>
      <c r="DA40" s="1">
        <f>IFERROR(VLOOKUP($A40,Auxiliar_OPEX_CustosUnit!$A$4:$BT$129,COLUMN(Auxiliar_OPEX_CustosUnit!AY$2),0),0)</f>
        <v>0</v>
      </c>
      <c r="DB40" s="1">
        <f>IFERROR(VLOOKUP($A40,Auxiliar_OPEX_CustosUnit!$A$4:$BT$129,COLUMN(Auxiliar_OPEX_CustosUnit!AZ$2),0),0)</f>
        <v>0</v>
      </c>
      <c r="DC40" s="1">
        <f>IFERROR(VLOOKUP($A40,Auxiliar_OPEX_CustosUnit!$A$4:$BT$129,COLUMN(Auxiliar_OPEX_CustosUnit!BA$2),0),0)</f>
        <v>1.5564130390000001E-5</v>
      </c>
      <c r="DD40" s="1">
        <f>IFERROR(VLOOKUP($A40,Auxiliar_OPEX_CustosUnit!$A$4:$BT$129,COLUMN(Auxiliar_OPEX_CustosUnit!BB$2),0),0)</f>
        <v>0</v>
      </c>
      <c r="DG40" s="60">
        <v>44348</v>
      </c>
      <c r="DH40" s="1">
        <v>1</v>
      </c>
      <c r="DI40" s="1">
        <f>INDEX(Auxiliar_OPEX_Drivers!$B$2:$CH$18,MATCH(Auxiliar_OPEX_S!DI$3,Auxiliar_OPEX_Drivers!$B$2:$B$18,0),MATCH($DG40,Auxiliar_OPEX_Drivers!$B$2:$CH$2,0))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INDEX(Auxiliar_OPEX_Drivers!$B$2:$CH$18,MATCH(Auxiliar_OPEX_S!DK$3,Auxiliar_OPEX_Drivers!$B$2:$B$18,0),MATCH($DG40,Auxiliar_OPEX_Drivers!$B$2:$CH$2,0))</f>
        <v>14.630402899388219</v>
      </c>
      <c r="DL40" s="1">
        <f>INDEX(Auxiliar_OPEX_Drivers!$B$2:$CH$18,MATCH(Auxiliar_OPEX_S!DL$3,Auxiliar_OPEX_Drivers!$B$2:$B$18,0),MATCH($DG40,Auxiliar_OPEX_Drivers!$B$2:$CH$2,0))</f>
        <v>63.978326584270974</v>
      </c>
      <c r="DM40" s="1">
        <f>INDEX(Auxiliar_OPEX_Drivers!$B$2:$CH$18,MATCH(Auxiliar_OPEX_S!DM$3,Auxiliar_OPEX_Drivers!$B$2:$B$18,0),MATCH($DG40,Auxiliar_OPEX_Drivers!$B$2:$CH$2,0))</f>
        <v>13</v>
      </c>
      <c r="DN40" s="1">
        <f>INDEX(Auxiliar_OPEX_Drivers!$B$2:$CH$18,MATCH(Auxiliar_OPEX_S!DN$3,Auxiliar_OPEX_Drivers!$B$2:$B$18,0),MATCH($DG40,Auxiliar_OPEX_Drivers!$B$2:$CH$2,0))</f>
        <v>684.24445693707594</v>
      </c>
      <c r="DO40" s="1">
        <f>INDEX(Auxiliar_OPEX_Drivers!$B$2:$CH$18,MATCH(Auxiliar_OPEX_S!DO$3,Auxiliar_OPEX_Drivers!$B$2:$B$18,0),MATCH($DG40,Auxiliar_OPEX_Drivers!$B$2:$CH$2,0))</f>
        <v>12</v>
      </c>
      <c r="DP40" s="1">
        <f>INDEX(Auxiliar_OPEX_Drivers!$B$2:$CH$18,MATCH(Auxiliar_OPEX_S!DP$3,Auxiliar_OPEX_Drivers!$B$2:$B$18,0),MATCH($DG40,Auxiliar_OPEX_Drivers!$B$2:$CH$2,0))</f>
        <v>202.39074693956513</v>
      </c>
      <c r="DQ40" s="1">
        <f>INDEX(Auxiliar_OPEX_Drivers!$B$2:$CH$18,MATCH(Auxiliar_OPEX_S!DQ$3,Auxiliar_OPEX_Drivers!$B$2:$B$18,0),MATCH($DG40,Auxiliar_OPEX_Drivers!$B$2:$CH$2,0))</f>
        <v>37.157600724847057</v>
      </c>
      <c r="DR40" s="1">
        <f>INDEX(Auxiliar_OPEX_Drivers!$B$2:$CH$18,MATCH(Auxiliar_OPEX_S!DR$3,Auxiliar_OPEX_Drivers!$B$2:$B$18,0),MATCH($DG40,Auxiliar_OPEX_Drivers!$B$2:$CH$2,0))</f>
        <v>19603711.198937282</v>
      </c>
      <c r="DS40" s="1">
        <f>INDEX(Auxiliar_OPEX_Drivers!$B$2:$CH$18,MATCH(Auxiliar_OPEX_S!DS$3,Auxiliar_OPEX_Drivers!$B$2:$B$18,0),MATCH($DG40,Auxiliar_OPEX_Drivers!$B$2:$CH$2,0))</f>
        <v>76570</v>
      </c>
      <c r="DT40" s="1">
        <f>INDEX(Auxiliar_OPEX_Drivers!$B$2:$CH$18,MATCH(Auxiliar_OPEX_S!DT$3,Auxiliar_OPEX_Drivers!$B$2:$B$18,0),MATCH($DG40,Auxiliar_OPEX_Drivers!$B$2:$CH$2,0))</f>
        <v>13164.202829419481</v>
      </c>
      <c r="DU40" s="1">
        <f>INDEX(Auxiliar_OPEX_Drivers!$B$2:$CH$18,MATCH(Auxiliar_OPEX_S!DU$3,Auxiliar_OPEX_Drivers!$B$2:$B$18,0),MATCH($DG40,Auxiliar_OPEX_Drivers!$B$2:$CH$2,0))</f>
        <v>5209.7013327525519</v>
      </c>
      <c r="DV40" s="1">
        <f>INDEX(Auxiliar_OPEX_Drivers!$B$2:$CH$18,MATCH(Auxiliar_OPEX_S!DV$3,Auxiliar_OPEX_Drivers!$B$2:$B$18,0),MATCH($DG40,Auxiliar_OPEX_Drivers!$B$2:$CH$2,0))</f>
        <v>2315320.064560187</v>
      </c>
      <c r="DW40" s="1">
        <f>INDEX(Auxiliar_OPEX_Drivers!$B$2:$CH$18,MATCH(Auxiliar_OPEX_S!DW$3,Auxiliar_OPEX_Drivers!$B$2:$B$18,0),MATCH($DG40,Auxiliar_OPEX_Drivers!$B$2:$CH$2,0))</f>
        <v>12982.451996086145</v>
      </c>
      <c r="DX40" s="1">
        <f>INDEX(Auxiliar_OPEX_Drivers!$B$2:$CH$18,MATCH(Auxiliar_OPEX_S!DX$3,Auxiliar_OPEX_Drivers!$B$2:$B$18,0),MATCH($DG40,Auxiliar_OPEX_Drivers!$B$2:$CH$2,0))</f>
        <v>2337988.4684807858</v>
      </c>
      <c r="DY40" s="1">
        <f>INDEX(Auxiliar_OPEX_Drivers!$B$2:$CH$18,MATCH(Auxiliar_OPEX_S!DY$3,Auxiliar_OPEX_Drivers!$B$2:$B$18,0),MATCH($DG40,Auxiliar_OPEX_Drivers!$B$2:$CH$2,0))</f>
        <v>1027.4015340851474</v>
      </c>
    </row>
    <row r="41" spans="1:129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22462.29289501753</v>
      </c>
      <c r="E41" s="51">
        <f ca="1">SUMPRODUCT($CM41:$DD41,INDIRECT(ADDRESS(E$2,$DH$2)):INDIRECT(ADDRESS(E$2,$DY$2)))</f>
        <v>22462.29289501753</v>
      </c>
      <c r="F41" s="51">
        <f ca="1">SUMPRODUCT($CM41:$DD41,INDIRECT(ADDRESS(F$2,$DH$2)):INDIRECT(ADDRESS(F$2,$DY$2)))</f>
        <v>22462.29289501753</v>
      </c>
      <c r="G41" s="51">
        <f ca="1">SUMPRODUCT($CM41:$DD41,INDIRECT(ADDRESS(G$2,$DH$2)):INDIRECT(ADDRESS(G$2,$DY$2)))</f>
        <v>22462.29289501753</v>
      </c>
      <c r="H41" s="51">
        <f ca="1">SUMPRODUCT($CM41:$DD41,INDIRECT(ADDRESS(H$2,$DH$2)):INDIRECT(ADDRESS(H$2,$DY$2)))</f>
        <v>22462.29289501753</v>
      </c>
      <c r="I41" s="51">
        <f ca="1">SUMPRODUCT($CM41:$DD41,INDIRECT(ADDRESS(I$2,$DH$2)):INDIRECT(ADDRESS(I$2,$DY$2)))</f>
        <v>22462.29289501753</v>
      </c>
      <c r="J41" s="51">
        <f ca="1">SUMPRODUCT($CM41:$DD41,INDIRECT(ADDRESS(J$2,$DH$2)):INDIRECT(ADDRESS(J$2,$DY$2)))</f>
        <v>22462.29289501753</v>
      </c>
      <c r="K41" s="51">
        <f ca="1">SUMPRODUCT($CM41:$DD41,INDIRECT(ADDRESS(K$2,$DH$2)):INDIRECT(ADDRESS(K$2,$DY$2)))</f>
        <v>22510.488329679505</v>
      </c>
      <c r="L41" s="51">
        <f ca="1">SUMPRODUCT($CM41:$DD41,INDIRECT(ADDRESS(L$2,$DH$2)):INDIRECT(ADDRESS(L$2,$DY$2)))</f>
        <v>22510.488329679505</v>
      </c>
      <c r="M41" s="51">
        <f ca="1">SUMPRODUCT($CM41:$DD41,INDIRECT(ADDRESS(M$2,$DH$2)):INDIRECT(ADDRESS(M$2,$DY$2)))</f>
        <v>22510.488329679505</v>
      </c>
      <c r="N41" s="51">
        <f ca="1">SUMPRODUCT($CM41:$DD41,INDIRECT(ADDRESS(N$2,$DH$2)):INDIRECT(ADDRESS(N$2,$DY$2)))</f>
        <v>22510.488329679505</v>
      </c>
      <c r="O41" s="51">
        <f ca="1">SUMPRODUCT($CM41:$DD41,INDIRECT(ADDRESS(O$2,$DH$2)):INDIRECT(ADDRESS(O$2,$DY$2)))</f>
        <v>22510.488329679505</v>
      </c>
      <c r="P41" s="51">
        <f ca="1">SUMPRODUCT($CM41:$DD41,INDIRECT(ADDRESS(P$2,$DH$2)):INDIRECT(ADDRESS(P$2,$DY$2)))</f>
        <v>22510.488329679505</v>
      </c>
      <c r="Q41" s="51">
        <f ca="1">SUMPRODUCT($CM41:$DD41,INDIRECT(ADDRESS(Q$2,$DH$2)):INDIRECT(ADDRESS(Q$2,$DY$2)))</f>
        <v>22510.488329679505</v>
      </c>
      <c r="R41" s="51">
        <f ca="1">SUMPRODUCT($CM41:$DD41,INDIRECT(ADDRESS(R$2,$DH$2)):INDIRECT(ADDRESS(R$2,$DY$2)))</f>
        <v>22510.488329679505</v>
      </c>
      <c r="S41" s="51">
        <f ca="1">SUMPRODUCT($CM41:$DD41,INDIRECT(ADDRESS(S$2,$DH$2)):INDIRECT(ADDRESS(S$2,$DY$2)))</f>
        <v>22510.488329679505</v>
      </c>
      <c r="T41" s="51">
        <f ca="1">SUMPRODUCT($CM41:$DD41,INDIRECT(ADDRESS(T$2,$DH$2)):INDIRECT(ADDRESS(T$2,$DY$2)))</f>
        <v>22510.488329679505</v>
      </c>
      <c r="U41" s="51">
        <f ca="1">SUMPRODUCT($CM41:$DD41,INDIRECT(ADDRESS(U$2,$DH$2)):INDIRECT(ADDRESS(U$2,$DY$2)))</f>
        <v>22510.488329679505</v>
      </c>
      <c r="V41" s="51">
        <f ca="1">SUMPRODUCT($CM41:$DD41,INDIRECT(ADDRESS(V$2,$DH$2)):INDIRECT(ADDRESS(V$2,$DY$2)))</f>
        <v>22510.488329679505</v>
      </c>
      <c r="W41" s="51">
        <f ca="1">SUMPRODUCT($CM41:$DD41,INDIRECT(ADDRESS(W$2,$DH$2)):INDIRECT(ADDRESS(W$2,$DY$2)))</f>
        <v>22554.310860219426</v>
      </c>
      <c r="X41" s="51">
        <f ca="1">SUMPRODUCT($CM41:$DD41,INDIRECT(ADDRESS(X$2,$DH$2)):INDIRECT(ADDRESS(X$2,$DY$2)))</f>
        <v>22554.310860219426</v>
      </c>
      <c r="Y41" s="51">
        <f ca="1">SUMPRODUCT($CM41:$DD41,INDIRECT(ADDRESS(Y$2,$DH$2)):INDIRECT(ADDRESS(Y$2,$DY$2)))</f>
        <v>22554.310860219426</v>
      </c>
      <c r="Z41" s="51">
        <f ca="1">SUMPRODUCT($CM41:$DD41,INDIRECT(ADDRESS(Z$2,$DH$2)):INDIRECT(ADDRESS(Z$2,$DY$2)))</f>
        <v>22554.310860219426</v>
      </c>
      <c r="AA41" s="51">
        <f ca="1">SUMPRODUCT($CM41:$DD41,INDIRECT(ADDRESS(AA$2,$DH$2)):INDIRECT(ADDRESS(AA$2,$DY$2)))</f>
        <v>22554.310860219426</v>
      </c>
      <c r="AB41" s="51">
        <f ca="1">SUMPRODUCT($CM41:$DD41,INDIRECT(ADDRESS(AB$2,$DH$2)):INDIRECT(ADDRESS(AB$2,$DY$2)))</f>
        <v>22554.310860219426</v>
      </c>
      <c r="AC41" s="51">
        <f ca="1">SUMPRODUCT($CM41:$DD41,INDIRECT(ADDRESS(AC$2,$DH$2)):INDIRECT(ADDRESS(AC$2,$DY$2)))</f>
        <v>22554.310860219426</v>
      </c>
      <c r="AD41" s="51">
        <f ca="1">SUMPRODUCT($CM41:$DD41,INDIRECT(ADDRESS(AD$2,$DH$2)):INDIRECT(ADDRESS(AD$2,$DY$2)))</f>
        <v>22554.310860219426</v>
      </c>
      <c r="AE41" s="51">
        <f ca="1">SUMPRODUCT($CM41:$DD41,INDIRECT(ADDRESS(AE$2,$DH$2)):INDIRECT(ADDRESS(AE$2,$DY$2)))</f>
        <v>22554.310860219426</v>
      </c>
      <c r="AF41" s="51">
        <f ca="1">SUMPRODUCT($CM41:$DD41,INDIRECT(ADDRESS(AF$2,$DH$2)):INDIRECT(ADDRESS(AF$2,$DY$2)))</f>
        <v>22554.310860219426</v>
      </c>
      <c r="AG41" s="51">
        <f ca="1">SUMPRODUCT($CM41:$DD41,INDIRECT(ADDRESS(AG$2,$DH$2)):INDIRECT(ADDRESS(AG$2,$DY$2)))</f>
        <v>22554.310860219426</v>
      </c>
      <c r="AH41" s="51">
        <f ca="1">SUMPRODUCT($CM41:$DD41,INDIRECT(ADDRESS(AH$2,$DH$2)):INDIRECT(ADDRESS(AH$2,$DY$2)))</f>
        <v>22554.310860219426</v>
      </c>
      <c r="AI41" s="51">
        <f ca="1">SUMPRODUCT($CM41:$DD41,INDIRECT(ADDRESS(AI$2,$DH$2)):INDIRECT(ADDRESS(AI$2,$DY$2)))</f>
        <v>22601.173203258502</v>
      </c>
      <c r="AJ41" s="51">
        <f ca="1">SUMPRODUCT($CM41:$DD41,INDIRECT(ADDRESS(AJ$2,$DH$2)):INDIRECT(ADDRESS(AJ$2,$DY$2)))</f>
        <v>22601.173203258502</v>
      </c>
      <c r="AK41" s="51">
        <f ca="1">SUMPRODUCT($CM41:$DD41,INDIRECT(ADDRESS(AK$2,$DH$2)):INDIRECT(ADDRESS(AK$2,$DY$2)))</f>
        <v>22601.173203258502</v>
      </c>
      <c r="AL41" s="51">
        <f ca="1">SUMPRODUCT($CM41:$DD41,INDIRECT(ADDRESS(AL$2,$DH$2)):INDIRECT(ADDRESS(AL$2,$DY$2)))</f>
        <v>22601.173203258502</v>
      </c>
      <c r="AM41" s="51">
        <f ca="1">SUMPRODUCT($CM41:$DD41,INDIRECT(ADDRESS(AM$2,$DH$2)):INDIRECT(ADDRESS(AM$2,$DY$2)))</f>
        <v>22601.173203258502</v>
      </c>
      <c r="AN41" s="51">
        <f ca="1">SUMPRODUCT($CM41:$DD41,INDIRECT(ADDRESS(AN$2,$DH$2)):INDIRECT(ADDRESS(AN$2,$DY$2)))</f>
        <v>22601.173203258502</v>
      </c>
      <c r="AO41" s="51">
        <f ca="1">SUMPRODUCT($CM41:$DD41,INDIRECT(ADDRESS(AO$2,$DH$2)):INDIRECT(ADDRESS(AO$2,$DY$2)))</f>
        <v>22601.173203258502</v>
      </c>
      <c r="AP41" s="51">
        <f ca="1">SUMPRODUCT($CM41:$DD41,INDIRECT(ADDRESS(AP$2,$DH$2)):INDIRECT(ADDRESS(AP$2,$DY$2)))</f>
        <v>22601.173203258502</v>
      </c>
      <c r="AQ41" s="51">
        <f ca="1">SUMPRODUCT($CM41:$DD41,INDIRECT(ADDRESS(AQ$2,$DH$2)):INDIRECT(ADDRESS(AQ$2,$DY$2)))</f>
        <v>22601.173203258502</v>
      </c>
      <c r="AR41" s="51">
        <f ca="1">SUMPRODUCT($CM41:$DD41,INDIRECT(ADDRESS(AR$2,$DH$2)):INDIRECT(ADDRESS(AR$2,$DY$2)))</f>
        <v>22601.173203258502</v>
      </c>
      <c r="AS41" s="51">
        <f ca="1">SUMPRODUCT($CM41:$DD41,INDIRECT(ADDRESS(AS$2,$DH$2)):INDIRECT(ADDRESS(AS$2,$DY$2)))</f>
        <v>22601.173203258502</v>
      </c>
      <c r="AT41" s="51">
        <f ca="1">SUMPRODUCT($CM41:$DD41,INDIRECT(ADDRESS(AT$2,$DH$2)):INDIRECT(ADDRESS(AT$2,$DY$2)))</f>
        <v>22601.173203258502</v>
      </c>
      <c r="AU41" s="51">
        <f ca="1">SUMPRODUCT($CM41:$DD41,INDIRECT(ADDRESS(AU$2,$DH$2)):INDIRECT(ADDRESS(AU$2,$DY$2)))</f>
        <v>22642.16149862915</v>
      </c>
      <c r="AV41" s="51">
        <f ca="1">SUMPRODUCT($CM41:$DD41,INDIRECT(ADDRESS(AV$2,$DH$2)):INDIRECT(ADDRESS(AV$2,$DY$2)))</f>
        <v>22642.16149862915</v>
      </c>
      <c r="AW41" s="51">
        <f ca="1">SUMPRODUCT($CM41:$DD41,INDIRECT(ADDRESS(AW$2,$DH$2)):INDIRECT(ADDRESS(AW$2,$DY$2)))</f>
        <v>22642.16149862915</v>
      </c>
      <c r="AX41" s="51">
        <f ca="1">SUMPRODUCT($CM41:$DD41,INDIRECT(ADDRESS(AX$2,$DH$2)):INDIRECT(ADDRESS(AX$2,$DY$2)))</f>
        <v>22642.16149862915</v>
      </c>
      <c r="AY41" s="51">
        <f ca="1">SUMPRODUCT($CM41:$DD41,INDIRECT(ADDRESS(AY$2,$DH$2)):INDIRECT(ADDRESS(AY$2,$DY$2)))</f>
        <v>22642.16149862915</v>
      </c>
      <c r="AZ41" s="51">
        <f ca="1">SUMPRODUCT($CM41:$DD41,INDIRECT(ADDRESS(AZ$2,$DH$2)):INDIRECT(ADDRESS(AZ$2,$DY$2)))</f>
        <v>22642.16149862915</v>
      </c>
      <c r="BA41" s="51">
        <f ca="1">SUMPRODUCT($CM41:$DD41,INDIRECT(ADDRESS(BA$2,$DH$2)):INDIRECT(ADDRESS(BA$2,$DY$2)))</f>
        <v>22642.16149862915</v>
      </c>
      <c r="BB41" s="51">
        <f ca="1">SUMPRODUCT($CM41:$DD41,INDIRECT(ADDRESS(BB$2,$DH$2)):INDIRECT(ADDRESS(BB$2,$DY$2)))</f>
        <v>22642.16149862915</v>
      </c>
      <c r="BC41" s="51">
        <f ca="1">SUMPRODUCT($CM41:$DD41,INDIRECT(ADDRESS(BC$2,$DH$2)):INDIRECT(ADDRESS(BC$2,$DY$2)))</f>
        <v>22642.16149862915</v>
      </c>
      <c r="BD41" s="51">
        <f ca="1">SUMPRODUCT($CM41:$DD41,INDIRECT(ADDRESS(BD$2,$DH$2)):INDIRECT(ADDRESS(BD$2,$DY$2)))</f>
        <v>22642.16149862915</v>
      </c>
      <c r="BE41" s="51">
        <f ca="1">SUMPRODUCT($CM41:$DD41,INDIRECT(ADDRESS(BE$2,$DH$2)):INDIRECT(ADDRESS(BE$2,$DY$2)))</f>
        <v>22642.16149862915</v>
      </c>
      <c r="BF41" s="51">
        <f ca="1">SUMPRODUCT($CM41:$DD41,INDIRECT(ADDRESS(BF$2,$DH$2)):INDIRECT(ADDRESS(BF$2,$DY$2)))</f>
        <v>22642.16149862915</v>
      </c>
      <c r="BG41" s="51">
        <f ca="1">SUMPRODUCT($CM41:$DD41,INDIRECT(ADDRESS(BG$2,$DH$2)):INDIRECT(ADDRESS(BG$2,$DY$2)))</f>
        <v>22682.448665138312</v>
      </c>
      <c r="BH41" s="51">
        <f ca="1">SUMPRODUCT($CM41:$DD41,INDIRECT(ADDRESS(BH$2,$DH$2)):INDIRECT(ADDRESS(BH$2,$DY$2)))</f>
        <v>22682.448665138312</v>
      </c>
      <c r="BI41" s="51">
        <f ca="1">SUMPRODUCT($CM41:$DD41,INDIRECT(ADDRESS(BI$2,$DH$2)):INDIRECT(ADDRESS(BI$2,$DY$2)))</f>
        <v>22682.448665138312</v>
      </c>
      <c r="BJ41" s="51">
        <f ca="1">SUMPRODUCT($CM41:$DD41,INDIRECT(ADDRESS(BJ$2,$DH$2)):INDIRECT(ADDRESS(BJ$2,$DY$2)))</f>
        <v>22682.448665138312</v>
      </c>
      <c r="BK41" s="51">
        <f ca="1">SUMPRODUCT($CM41:$DD41,INDIRECT(ADDRESS(BK$2,$DH$2)):INDIRECT(ADDRESS(BK$2,$DY$2)))</f>
        <v>22682.448665138312</v>
      </c>
      <c r="BL41" s="51">
        <f ca="1">SUMPRODUCT($CM41:$DD41,INDIRECT(ADDRESS(BL$2,$DH$2)):INDIRECT(ADDRESS(BL$2,$DY$2)))</f>
        <v>22682.448665138312</v>
      </c>
      <c r="BM41" s="51">
        <f ca="1">SUMPRODUCT($CM41:$DD41,INDIRECT(ADDRESS(BM$2,$DH$2)):INDIRECT(ADDRESS(BM$2,$DY$2)))</f>
        <v>22682.448665138312</v>
      </c>
      <c r="BN41" s="51">
        <f ca="1">SUMPRODUCT($CM41:$DD41,INDIRECT(ADDRESS(BN$2,$DH$2)):INDIRECT(ADDRESS(BN$2,$DY$2)))</f>
        <v>22682.448665138312</v>
      </c>
      <c r="BO41" s="51">
        <f ca="1">SUMPRODUCT($CM41:$DD41,INDIRECT(ADDRESS(BO$2,$DH$2)):INDIRECT(ADDRESS(BO$2,$DY$2)))</f>
        <v>22682.448665138312</v>
      </c>
      <c r="BP41" s="51">
        <f ca="1">SUMPRODUCT($CM41:$DD41,INDIRECT(ADDRESS(BP$2,$DH$2)):INDIRECT(ADDRESS(BP$2,$DY$2)))</f>
        <v>22682.448665138312</v>
      </c>
      <c r="BQ41" s="51">
        <f ca="1">SUMPRODUCT($CM41:$DD41,INDIRECT(ADDRESS(BQ$2,$DH$2)):INDIRECT(ADDRESS(BQ$2,$DY$2)))</f>
        <v>22682.448665138312</v>
      </c>
      <c r="BR41" s="51">
        <f ca="1">SUMPRODUCT($CM41:$DD41,INDIRECT(ADDRESS(BR$2,$DH$2)):INDIRECT(ADDRESS(BR$2,$DY$2)))</f>
        <v>22682.448665138312</v>
      </c>
      <c r="BS41" s="51">
        <f ca="1">SUMPRODUCT($CM41:$DD41,INDIRECT(ADDRESS(BS$2,$DH$2)):INDIRECT(ADDRESS(BS$2,$DY$2)))</f>
        <v>22724.968515023258</v>
      </c>
      <c r="BT41" s="51">
        <f ca="1">SUMPRODUCT($CM41:$DD41,INDIRECT(ADDRESS(BT$2,$DH$2)):INDIRECT(ADDRESS(BT$2,$DY$2)))</f>
        <v>22724.968515023258</v>
      </c>
      <c r="BU41" s="51">
        <f ca="1">SUMPRODUCT($CM41:$DD41,INDIRECT(ADDRESS(BU$2,$DH$2)):INDIRECT(ADDRESS(BU$2,$DY$2)))</f>
        <v>22724.968515023258</v>
      </c>
      <c r="BV41" s="51">
        <f ca="1">SUMPRODUCT($CM41:$DD41,INDIRECT(ADDRESS(BV$2,$DH$2)):INDIRECT(ADDRESS(BV$2,$DY$2)))</f>
        <v>22724.968515023258</v>
      </c>
      <c r="BW41" s="51">
        <f ca="1">SUMPRODUCT($CM41:$DD41,INDIRECT(ADDRESS(BW$2,$DH$2)):INDIRECT(ADDRESS(BW$2,$DY$2)))</f>
        <v>22724.968515023258</v>
      </c>
      <c r="BX41" s="51">
        <f ca="1">SUMPRODUCT($CM41:$DD41,INDIRECT(ADDRESS(BX$2,$DH$2)):INDIRECT(ADDRESS(BX$2,$DY$2)))</f>
        <v>22724.968515023258</v>
      </c>
      <c r="BY41" s="51">
        <f ca="1">SUMPRODUCT($CM41:$DD41,INDIRECT(ADDRESS(BY$2,$DH$2)):INDIRECT(ADDRESS(BY$2,$DY$2)))</f>
        <v>22724.968515023258</v>
      </c>
      <c r="BZ41" s="51">
        <f ca="1">SUMPRODUCT($CM41:$DD41,INDIRECT(ADDRESS(BZ$2,$DH$2)):INDIRECT(ADDRESS(BZ$2,$DY$2)))</f>
        <v>22724.968515023258</v>
      </c>
      <c r="CA41" s="51">
        <f ca="1">SUMPRODUCT($CM41:$DD41,INDIRECT(ADDRESS(CA$2,$DH$2)):INDIRECT(ADDRESS(CA$2,$DY$2)))</f>
        <v>22724.968515023258</v>
      </c>
      <c r="CB41" s="51">
        <f ca="1">SUMPRODUCT($CM41:$DD41,INDIRECT(ADDRESS(CB$2,$DH$2)):INDIRECT(ADDRESS(CB$2,$DY$2)))</f>
        <v>22724.968515023258</v>
      </c>
      <c r="CC41" s="51">
        <f ca="1">SUMPRODUCT($CM41:$DD41,INDIRECT(ADDRESS(CC$2,$DH$2)):INDIRECT(ADDRESS(CC$2,$DY$2)))</f>
        <v>22724.968515023258</v>
      </c>
      <c r="CD41" s="51">
        <f ca="1">SUMPRODUCT($CM41:$DD41,INDIRECT(ADDRESS(CD$2,$DH$2)):INDIRECT(ADDRESS(CD$2,$DY$2)))</f>
        <v>22724.968515023258</v>
      </c>
      <c r="CF41" s="51">
        <f t="shared" ca="1" si="6"/>
        <v>269788.49191352027</v>
      </c>
      <c r="CG41" s="51">
        <f t="shared" ca="1" si="6"/>
        <v>270344.9726088536</v>
      </c>
      <c r="CH41" s="51">
        <f t="shared" ca="1" si="6"/>
        <v>270886.04203782853</v>
      </c>
      <c r="CI41" s="51">
        <f t="shared" ca="1" si="6"/>
        <v>271419.01991595526</v>
      </c>
      <c r="CJ41" s="51">
        <f t="shared" ca="1" si="6"/>
        <v>271907.37381609558</v>
      </c>
      <c r="CK41" s="51">
        <f t="shared" ca="1" si="6"/>
        <v>272401.98323108448</v>
      </c>
      <c r="CM41" s="1">
        <f>IFERROR(VLOOKUP($A41,Auxiliar_OPEX_CustosUnit!$A$4:$BT$129,COLUMN(Auxiliar_OPEX_CustosUnit!AK$2),0),0)</f>
        <v>0</v>
      </c>
      <c r="CN41" s="1">
        <f>IFERROR(VLOOKUP($A41,Auxiliar_OPEX_CustosUnit!$A$4:$BT$129,COLUMN(Auxiliar_OPEX_CustosUnit!AL$2),0),0)</f>
        <v>0</v>
      </c>
      <c r="CO41" s="1">
        <f>IFERROR(VLOOKUP($A41,Auxiliar_OPEX_CustosUnit!$A$4:$BT$129,COLUMN(Auxiliar_OPEX_CustosUnit!AM$2),0)*(1-DRE_Auxiliar!$A$111),0)</f>
        <v>21459.61874320083</v>
      </c>
      <c r="CP41" s="1">
        <f>IFERROR(VLOOKUP($A41,Auxiliar_OPEX_CustosUnit!$A$4:$BT$129,COLUMN(Auxiliar_OPEX_CustosUnit!AN$2),0),0)</f>
        <v>0</v>
      </c>
      <c r="CQ41" s="1">
        <f>IFERROR(VLOOKUP($A41,Auxiliar_OPEX_CustosUnit!$A$4:$BT$129,COLUMN(Auxiliar_OPEX_CustosUnit!AO$2),0),0)</f>
        <v>0</v>
      </c>
      <c r="CR41" s="1">
        <f>IFERROR(VLOOKUP($A41,Auxiliar_OPEX_CustosUnit!$A$4:$BT$129,COLUMN(Auxiliar_OPEX_CustosUnit!AP$2),0),0)</f>
        <v>0</v>
      </c>
      <c r="CS41" s="1">
        <f>IFERROR(VLOOKUP($A41,Auxiliar_OPEX_CustosUnit!$A$4:$BT$129,COLUMN(Auxiliar_OPEX_CustosUnit!AQ$2),0),0)</f>
        <v>1.66834301467005</v>
      </c>
      <c r="CT41" s="1">
        <f>IFERROR(VLOOKUP($A41,Auxiliar_OPEX_CustosUnit!$A$4:$BT$129,COLUMN(Auxiliar_OPEX_CustosUnit!AR$2),0),0)</f>
        <v>0</v>
      </c>
      <c r="CU41" s="1">
        <f>IFERROR(VLOOKUP($A41,Auxiliar_OPEX_CustosUnit!$A$4:$BT$129,COLUMN(Auxiliar_OPEX_CustosUnit!AS$2),0),0)</f>
        <v>0</v>
      </c>
      <c r="CV41" s="1">
        <f>IFERROR(VLOOKUP($A41,Auxiliar_OPEX_CustosUnit!$A$4:$BT$129,COLUMN(Auxiliar_OPEX_CustosUnit!AT$2),0),0)</f>
        <v>0</v>
      </c>
      <c r="CW41" s="1">
        <f>IFERROR(VLOOKUP($A41,Auxiliar_OPEX_CustosUnit!$A$4:$BT$129,COLUMN(Auxiliar_OPEX_CustosUnit!AU$2),0),0)</f>
        <v>0</v>
      </c>
      <c r="CX41" s="1">
        <f>IFERROR(VLOOKUP($A41,Auxiliar_OPEX_CustosUnit!$A$4:$BT$129,COLUMN(Auxiliar_OPEX_CustosUnit!AV$2),0),0)</f>
        <v>0</v>
      </c>
      <c r="CY41" s="1">
        <f>IFERROR(VLOOKUP($A41,Auxiliar_OPEX_CustosUnit!$A$4:$BT$129,COLUMN(Auxiliar_OPEX_CustosUnit!AW$2),0),0)</f>
        <v>0</v>
      </c>
      <c r="CZ41" s="1">
        <f>IFERROR(VLOOKUP($A41,Auxiliar_OPEX_CustosUnit!$A$4:$BT$129,COLUMN(Auxiliar_OPEX_CustosUnit!AX$2),0),0)</f>
        <v>0</v>
      </c>
      <c r="DA41" s="1">
        <f>IFERROR(VLOOKUP($A41,Auxiliar_OPEX_CustosUnit!$A$4:$BT$129,COLUMN(Auxiliar_OPEX_CustosUnit!AY$2),0),0)</f>
        <v>0</v>
      </c>
      <c r="DB41" s="1">
        <f>IFERROR(VLOOKUP($A41,Auxiliar_OPEX_CustosUnit!$A$4:$BT$129,COLUMN(Auxiliar_OPEX_CustosUnit!AZ$2),0),0)</f>
        <v>0</v>
      </c>
      <c r="DC41" s="1">
        <f>IFERROR(VLOOKUP($A41,Auxiliar_OPEX_CustosUnit!$A$4:$BT$129,COLUMN(Auxiliar_OPEX_CustosUnit!BA$2),0),0)</f>
        <v>0</v>
      </c>
      <c r="DD41" s="1">
        <f>IFERROR(VLOOKUP($A41,Auxiliar_OPEX_CustosUnit!$A$4:$BT$129,COLUMN(Auxiliar_OPEX_CustosUnit!BB$2),0),0)</f>
        <v>0</v>
      </c>
      <c r="DG41" s="60">
        <v>44378</v>
      </c>
      <c r="DH41" s="1">
        <v>1</v>
      </c>
      <c r="DI41" s="1">
        <f>INDEX(Auxiliar_OPEX_Drivers!$B$2:$CH$18,MATCH(Auxiliar_OPEX_S!DI$3,Auxiliar_OPEX_Drivers!$B$2:$B$18,0),MATCH($DG41,Auxiliar_OPEX_Drivers!$B$2:$CH$2,0))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INDEX(Auxiliar_OPEX_Drivers!$B$2:$CH$18,MATCH(Auxiliar_OPEX_S!DK$3,Auxiliar_OPEX_Drivers!$B$2:$B$18,0),MATCH($DG41,Auxiliar_OPEX_Drivers!$B$2:$CH$2,0))</f>
        <v>14.630402899388219</v>
      </c>
      <c r="DL41" s="1">
        <f>INDEX(Auxiliar_OPEX_Drivers!$B$2:$CH$18,MATCH(Auxiliar_OPEX_S!DL$3,Auxiliar_OPEX_Drivers!$B$2:$B$18,0),MATCH($DG41,Auxiliar_OPEX_Drivers!$B$2:$CH$2,0))</f>
        <v>63.978326584270974</v>
      </c>
      <c r="DM41" s="1">
        <f>INDEX(Auxiliar_OPEX_Drivers!$B$2:$CH$18,MATCH(Auxiliar_OPEX_S!DM$3,Auxiliar_OPEX_Drivers!$B$2:$B$18,0),MATCH($DG41,Auxiliar_OPEX_Drivers!$B$2:$CH$2,0))</f>
        <v>13</v>
      </c>
      <c r="DN41" s="1">
        <f>INDEX(Auxiliar_OPEX_Drivers!$B$2:$CH$18,MATCH(Auxiliar_OPEX_S!DN$3,Auxiliar_OPEX_Drivers!$B$2:$B$18,0),MATCH($DG41,Auxiliar_OPEX_Drivers!$B$2:$CH$2,0))</f>
        <v>684.24445693707594</v>
      </c>
      <c r="DO41" s="1">
        <f>INDEX(Auxiliar_OPEX_Drivers!$B$2:$CH$18,MATCH(Auxiliar_OPEX_S!DO$3,Auxiliar_OPEX_Drivers!$B$2:$B$18,0),MATCH($DG41,Auxiliar_OPEX_Drivers!$B$2:$CH$2,0))</f>
        <v>12</v>
      </c>
      <c r="DP41" s="1">
        <f>INDEX(Auxiliar_OPEX_Drivers!$B$2:$CH$18,MATCH(Auxiliar_OPEX_S!DP$3,Auxiliar_OPEX_Drivers!$B$2:$B$18,0),MATCH($DG41,Auxiliar_OPEX_Drivers!$B$2:$CH$2,0))</f>
        <v>202.39074693956513</v>
      </c>
      <c r="DQ41" s="1">
        <f>INDEX(Auxiliar_OPEX_Drivers!$B$2:$CH$18,MATCH(Auxiliar_OPEX_S!DQ$3,Auxiliar_OPEX_Drivers!$B$2:$B$18,0),MATCH($DG41,Auxiliar_OPEX_Drivers!$B$2:$CH$2,0))</f>
        <v>37.157600724847057</v>
      </c>
      <c r="DR41" s="1">
        <f>INDEX(Auxiliar_OPEX_Drivers!$B$2:$CH$18,MATCH(Auxiliar_OPEX_S!DR$3,Auxiliar_OPEX_Drivers!$B$2:$B$18,0),MATCH($DG41,Auxiliar_OPEX_Drivers!$B$2:$CH$2,0))</f>
        <v>19686101.198937282</v>
      </c>
      <c r="DS41" s="1">
        <f>INDEX(Auxiliar_OPEX_Drivers!$B$2:$CH$18,MATCH(Auxiliar_OPEX_S!DS$3,Auxiliar_OPEX_Drivers!$B$2:$B$18,0),MATCH($DG41,Auxiliar_OPEX_Drivers!$B$2:$CH$2,0))</f>
        <v>82390</v>
      </c>
      <c r="DT41" s="1">
        <f>INDEX(Auxiliar_OPEX_Drivers!$B$2:$CH$18,MATCH(Auxiliar_OPEX_S!DT$3,Auxiliar_OPEX_Drivers!$B$2:$B$18,0),MATCH($DG41,Auxiliar_OPEX_Drivers!$B$2:$CH$2,0))</f>
        <v>13091.168829418777</v>
      </c>
      <c r="DU41" s="1">
        <f>INDEX(Auxiliar_OPEX_Drivers!$B$2:$CH$18,MATCH(Auxiliar_OPEX_S!DU$3,Auxiliar_OPEX_Drivers!$B$2:$B$18,0),MATCH($DG41,Auxiliar_OPEX_Drivers!$B$2:$CH$2,0))</f>
        <v>5209.70133275227</v>
      </c>
      <c r="DV41" s="1">
        <f>INDEX(Auxiliar_OPEX_Drivers!$B$2:$CH$18,MATCH(Auxiliar_OPEX_S!DV$3,Auxiliar_OPEX_Drivers!$B$2:$B$18,0),MATCH($DG41,Auxiliar_OPEX_Drivers!$B$2:$CH$2,0))</f>
        <v>2326822.9025562722</v>
      </c>
      <c r="DW41" s="1">
        <f>INDEX(Auxiliar_OPEX_Drivers!$B$2:$CH$18,MATCH(Auxiliar_OPEX_S!DW$3,Auxiliar_OPEX_Drivers!$B$2:$B$18,0),MATCH($DG41,Auxiliar_OPEX_Drivers!$B$2:$CH$2,0))</f>
        <v>12898.837996085442</v>
      </c>
      <c r="DX41" s="1">
        <f>INDEX(Auxiliar_OPEX_Drivers!$B$2:$CH$18,MATCH(Auxiliar_OPEX_S!DX$3,Auxiliar_OPEX_Drivers!$B$2:$B$18,0),MATCH($DG41,Auxiliar_OPEX_Drivers!$B$2:$CH$2,0))</f>
        <v>2349651.637310205</v>
      </c>
      <c r="DY41" s="1">
        <f>INDEX(Auxiliar_OPEX_Drivers!$B$2:$CH$18,MATCH(Auxiliar_OPEX_S!DY$3,Auxiliar_OPEX_Drivers!$B$2:$B$18,0),MATCH($DG41,Auxiliar_OPEX_Drivers!$B$2:$CH$2,0))</f>
        <v>1027.4015340851474</v>
      </c>
    </row>
    <row r="42" spans="1:129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M42" s="1" t="str">
        <f>IFERROR(VLOOKUP($A42,Auxiliar_OPEX_CustosUnit!$A$4:$BT$129,COLUMN(Auxiliar_OPEX_CustosUnit!AK$2),0),0)</f>
        <v/>
      </c>
      <c r="CN42" s="1" t="str">
        <f>IFERROR(VLOOKUP($A42,Auxiliar_OPEX_CustosUnit!$A$4:$BT$129,COLUMN(Auxiliar_OPEX_CustosUnit!AL$2),0),0)</f>
        <v/>
      </c>
      <c r="CO42" s="1">
        <f>IFERROR(VLOOKUP($A42,Auxiliar_OPEX_CustosUnit!$A$4:$BT$129,COLUMN(Auxiliar_OPEX_CustosUnit!AM$2),0)*(1-DRE_Auxiliar!$A$111),0)</f>
        <v>0</v>
      </c>
      <c r="CP42" s="1" t="str">
        <f>IFERROR(VLOOKUP($A42,Auxiliar_OPEX_CustosUnit!$A$4:$BT$129,COLUMN(Auxiliar_OPEX_CustosUnit!AN$2),0),0)</f>
        <v/>
      </c>
      <c r="CQ42" s="1" t="str">
        <f>IFERROR(VLOOKUP($A42,Auxiliar_OPEX_CustosUnit!$A$4:$BT$129,COLUMN(Auxiliar_OPEX_CustosUnit!AO$2),0),0)</f>
        <v/>
      </c>
      <c r="CR42" s="1" t="str">
        <f>IFERROR(VLOOKUP($A42,Auxiliar_OPEX_CustosUnit!$A$4:$BT$129,COLUMN(Auxiliar_OPEX_CustosUnit!AP$2),0),0)</f>
        <v/>
      </c>
      <c r="CS42" s="1" t="str">
        <f>IFERROR(VLOOKUP($A42,Auxiliar_OPEX_CustosUnit!$A$4:$BT$129,COLUMN(Auxiliar_OPEX_CustosUnit!AQ$2),0),0)</f>
        <v/>
      </c>
      <c r="CT42" s="1" t="str">
        <f>IFERROR(VLOOKUP($A42,Auxiliar_OPEX_CustosUnit!$A$4:$BT$129,COLUMN(Auxiliar_OPEX_CustosUnit!AR$2),0),0)</f>
        <v/>
      </c>
      <c r="CU42" s="1" t="str">
        <f>IFERROR(VLOOKUP($A42,Auxiliar_OPEX_CustosUnit!$A$4:$BT$129,COLUMN(Auxiliar_OPEX_CustosUnit!AS$2),0),0)</f>
        <v/>
      </c>
      <c r="CV42" s="1" t="str">
        <f>IFERROR(VLOOKUP($A42,Auxiliar_OPEX_CustosUnit!$A$4:$BT$129,COLUMN(Auxiliar_OPEX_CustosUnit!AT$2),0),0)</f>
        <v/>
      </c>
      <c r="CW42" s="1" t="str">
        <f>IFERROR(VLOOKUP($A42,Auxiliar_OPEX_CustosUnit!$A$4:$BT$129,COLUMN(Auxiliar_OPEX_CustosUnit!AU$2),0),0)</f>
        <v/>
      </c>
      <c r="CX42" s="1" t="str">
        <f>IFERROR(VLOOKUP($A42,Auxiliar_OPEX_CustosUnit!$A$4:$BT$129,COLUMN(Auxiliar_OPEX_CustosUnit!AV$2),0),0)</f>
        <v/>
      </c>
      <c r="CY42" s="1" t="str">
        <f>IFERROR(VLOOKUP($A42,Auxiliar_OPEX_CustosUnit!$A$4:$BT$129,COLUMN(Auxiliar_OPEX_CustosUnit!AW$2),0),0)</f>
        <v/>
      </c>
      <c r="CZ42" s="1" t="str">
        <f>IFERROR(VLOOKUP($A42,Auxiliar_OPEX_CustosUnit!$A$4:$BT$129,COLUMN(Auxiliar_OPEX_CustosUnit!AX$2),0),0)</f>
        <v/>
      </c>
      <c r="DA42" s="1" t="str">
        <f>IFERROR(VLOOKUP($A42,Auxiliar_OPEX_CustosUnit!$A$4:$BT$129,COLUMN(Auxiliar_OPEX_CustosUnit!AY$2),0),0)</f>
        <v/>
      </c>
      <c r="DB42" s="1" t="str">
        <f>IFERROR(VLOOKUP($A42,Auxiliar_OPEX_CustosUnit!$A$4:$BT$129,COLUMN(Auxiliar_OPEX_CustosUnit!AZ$2),0),0)</f>
        <v/>
      </c>
      <c r="DC42" s="1" t="str">
        <f>IFERROR(VLOOKUP($A42,Auxiliar_OPEX_CustosUnit!$A$4:$BT$129,COLUMN(Auxiliar_OPEX_CustosUnit!BA$2),0),0)</f>
        <v/>
      </c>
      <c r="DD42" s="1" t="str">
        <f>IFERROR(VLOOKUP($A42,Auxiliar_OPEX_CustosUnit!$A$4:$BT$129,COLUMN(Auxiliar_OPEX_CustosUnit!BB$2),0),0)</f>
        <v/>
      </c>
      <c r="DG42" s="60">
        <v>44409</v>
      </c>
      <c r="DH42" s="1">
        <v>1</v>
      </c>
      <c r="DI42" s="1">
        <f>INDEX(Auxiliar_OPEX_Drivers!$B$2:$CH$18,MATCH(Auxiliar_OPEX_S!DI$3,Auxiliar_OPEX_Drivers!$B$2:$B$18,0),MATCH($DG42,Auxiliar_OPEX_Drivers!$B$2:$CH$2,0))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INDEX(Auxiliar_OPEX_Drivers!$B$2:$CH$18,MATCH(Auxiliar_OPEX_S!DK$3,Auxiliar_OPEX_Drivers!$B$2:$B$18,0),MATCH($DG42,Auxiliar_OPEX_Drivers!$B$2:$CH$2,0))</f>
        <v>14.630402899388219</v>
      </c>
      <c r="DL42" s="1">
        <f>INDEX(Auxiliar_OPEX_Drivers!$B$2:$CH$18,MATCH(Auxiliar_OPEX_S!DL$3,Auxiliar_OPEX_Drivers!$B$2:$B$18,0),MATCH($DG42,Auxiliar_OPEX_Drivers!$B$2:$CH$2,0))</f>
        <v>63.978326584270974</v>
      </c>
      <c r="DM42" s="1">
        <f>INDEX(Auxiliar_OPEX_Drivers!$B$2:$CH$18,MATCH(Auxiliar_OPEX_S!DM$3,Auxiliar_OPEX_Drivers!$B$2:$B$18,0),MATCH($DG42,Auxiliar_OPEX_Drivers!$B$2:$CH$2,0))</f>
        <v>13</v>
      </c>
      <c r="DN42" s="1">
        <f>INDEX(Auxiliar_OPEX_Drivers!$B$2:$CH$18,MATCH(Auxiliar_OPEX_S!DN$3,Auxiliar_OPEX_Drivers!$B$2:$B$18,0),MATCH($DG42,Auxiliar_OPEX_Drivers!$B$2:$CH$2,0))</f>
        <v>684.24445693707594</v>
      </c>
      <c r="DO42" s="1">
        <f>INDEX(Auxiliar_OPEX_Drivers!$B$2:$CH$18,MATCH(Auxiliar_OPEX_S!DO$3,Auxiliar_OPEX_Drivers!$B$2:$B$18,0),MATCH($DG42,Auxiliar_OPEX_Drivers!$B$2:$CH$2,0))</f>
        <v>12</v>
      </c>
      <c r="DP42" s="1">
        <f>INDEX(Auxiliar_OPEX_Drivers!$B$2:$CH$18,MATCH(Auxiliar_OPEX_S!DP$3,Auxiliar_OPEX_Drivers!$B$2:$B$18,0),MATCH($DG42,Auxiliar_OPEX_Drivers!$B$2:$CH$2,0))</f>
        <v>202.39074693956513</v>
      </c>
      <c r="DQ42" s="1">
        <f>INDEX(Auxiliar_OPEX_Drivers!$B$2:$CH$18,MATCH(Auxiliar_OPEX_S!DQ$3,Auxiliar_OPEX_Drivers!$B$2:$B$18,0),MATCH($DG42,Auxiliar_OPEX_Drivers!$B$2:$CH$2,0))</f>
        <v>37.157600724847057</v>
      </c>
      <c r="DR42" s="1">
        <f>INDEX(Auxiliar_OPEX_Drivers!$B$2:$CH$18,MATCH(Auxiliar_OPEX_S!DR$3,Auxiliar_OPEX_Drivers!$B$2:$B$18,0),MATCH($DG42,Auxiliar_OPEX_Drivers!$B$2:$CH$2,0))</f>
        <v>19768313.518937282</v>
      </c>
      <c r="DS42" s="1">
        <f>INDEX(Auxiliar_OPEX_Drivers!$B$2:$CH$18,MATCH(Auxiliar_OPEX_S!DS$3,Auxiliar_OPEX_Drivers!$B$2:$B$18,0),MATCH($DG42,Auxiliar_OPEX_Drivers!$B$2:$CH$2,0))</f>
        <v>82212.320000000007</v>
      </c>
      <c r="DT42" s="1">
        <f>INDEX(Auxiliar_OPEX_Drivers!$B$2:$CH$18,MATCH(Auxiliar_OPEX_S!DT$3,Auxiliar_OPEX_Drivers!$B$2:$B$18,0),MATCH($DG42,Auxiliar_OPEX_Drivers!$B$2:$CH$2,0))</f>
        <v>12870.039829419247</v>
      </c>
      <c r="DU42" s="1">
        <f>INDEX(Auxiliar_OPEX_Drivers!$B$2:$CH$18,MATCH(Auxiliar_OPEX_S!DU$3,Auxiliar_OPEX_Drivers!$B$2:$B$18,0),MATCH($DG42,Auxiliar_OPEX_Drivers!$B$2:$CH$2,0))</f>
        <v>5209.7013327524619</v>
      </c>
      <c r="DV42" s="1">
        <f>INDEX(Auxiliar_OPEX_Drivers!$B$2:$CH$18,MATCH(Auxiliar_OPEX_S!DV$3,Auxiliar_OPEX_Drivers!$B$2:$B$18,0),MATCH($DG42,Auxiliar_OPEX_Drivers!$B$2:$CH$2,0))</f>
        <v>2337879.0915523581</v>
      </c>
      <c r="DW42" s="1">
        <f>INDEX(Auxiliar_OPEX_Drivers!$B$2:$CH$18,MATCH(Auxiliar_OPEX_S!DW$3,Auxiliar_OPEX_Drivers!$B$2:$B$18,0),MATCH($DG42,Auxiliar_OPEX_Drivers!$B$2:$CH$2,0))</f>
        <v>12657.188996085915</v>
      </c>
      <c r="DX42" s="1">
        <f>INDEX(Auxiliar_OPEX_Drivers!$B$2:$CH$18,MATCH(Auxiliar_OPEX_S!DX$3,Auxiliar_OPEX_Drivers!$B$2:$B$18,0),MATCH($DG42,Auxiliar_OPEX_Drivers!$B$2:$CH$2,0))</f>
        <v>2360880.677139624</v>
      </c>
      <c r="DY42" s="1">
        <f>INDEX(Auxiliar_OPEX_Drivers!$B$2:$CH$18,MATCH(Auxiliar_OPEX_S!DY$3,Auxiliar_OPEX_Drivers!$B$2:$B$18,0),MATCH($DG42,Auxiliar_OPEX_Drivers!$B$2:$CH$2,0))</f>
        <v>1027.4015340851474</v>
      </c>
    </row>
    <row r="43" spans="1:129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234258.61581571552</v>
      </c>
      <c r="E43" s="51">
        <f ca="1">SUMPRODUCT($CM43:$DD43,INDIRECT(ADDRESS(E$2,$DH$2)):INDIRECT(ADDRESS(E$2,$DY$2)))</f>
        <v>234258.61581571552</v>
      </c>
      <c r="F43" s="51">
        <f ca="1">SUMPRODUCT($CM43:$DD43,INDIRECT(ADDRESS(F$2,$DH$2)):INDIRECT(ADDRESS(F$2,$DY$2)))</f>
        <v>234258.61581571552</v>
      </c>
      <c r="G43" s="51">
        <f ca="1">SUMPRODUCT($CM43:$DD43,INDIRECT(ADDRESS(G$2,$DH$2)):INDIRECT(ADDRESS(G$2,$DY$2)))</f>
        <v>234258.61581571552</v>
      </c>
      <c r="H43" s="51">
        <f ca="1">SUMPRODUCT($CM43:$DD43,INDIRECT(ADDRESS(H$2,$DH$2)):INDIRECT(ADDRESS(H$2,$DY$2)))</f>
        <v>234258.61581571552</v>
      </c>
      <c r="I43" s="51">
        <f ca="1">SUMPRODUCT($CM43:$DD43,INDIRECT(ADDRESS(I$2,$DH$2)):INDIRECT(ADDRESS(I$2,$DY$2)))</f>
        <v>234258.61581571552</v>
      </c>
      <c r="J43" s="51">
        <f ca="1">SUMPRODUCT($CM43:$DD43,INDIRECT(ADDRESS(J$2,$DH$2)):INDIRECT(ADDRESS(J$2,$DY$2)))</f>
        <v>234258.61581571552</v>
      </c>
      <c r="K43" s="51">
        <f ca="1">SUMPRODUCT($CM43:$DD43,INDIRECT(ADDRESS(K$2,$DH$2)):INDIRECT(ADDRESS(K$2,$DY$2)))</f>
        <v>234395.63054706759</v>
      </c>
      <c r="L43" s="51">
        <f ca="1">SUMPRODUCT($CM43:$DD43,INDIRECT(ADDRESS(L$2,$DH$2)):INDIRECT(ADDRESS(L$2,$DY$2)))</f>
        <v>234395.63054706759</v>
      </c>
      <c r="M43" s="51">
        <f ca="1">SUMPRODUCT($CM43:$DD43,INDIRECT(ADDRESS(M$2,$DH$2)):INDIRECT(ADDRESS(M$2,$DY$2)))</f>
        <v>234395.63054706759</v>
      </c>
      <c r="N43" s="51">
        <f ca="1">SUMPRODUCT($CM43:$DD43,INDIRECT(ADDRESS(N$2,$DH$2)):INDIRECT(ADDRESS(N$2,$DY$2)))</f>
        <v>234395.63054706759</v>
      </c>
      <c r="O43" s="51">
        <f ca="1">SUMPRODUCT($CM43:$DD43,INDIRECT(ADDRESS(O$2,$DH$2)):INDIRECT(ADDRESS(O$2,$DY$2)))</f>
        <v>234395.63054706759</v>
      </c>
      <c r="P43" s="51">
        <f ca="1">SUMPRODUCT($CM43:$DD43,INDIRECT(ADDRESS(P$2,$DH$2)):INDIRECT(ADDRESS(P$2,$DY$2)))</f>
        <v>234395.63054706759</v>
      </c>
      <c r="Q43" s="51">
        <f ca="1">SUMPRODUCT($CM43:$DD43,INDIRECT(ADDRESS(Q$2,$DH$2)):INDIRECT(ADDRESS(Q$2,$DY$2)))</f>
        <v>234395.63054706759</v>
      </c>
      <c r="R43" s="51">
        <f ca="1">SUMPRODUCT($CM43:$DD43,INDIRECT(ADDRESS(R$2,$DH$2)):INDIRECT(ADDRESS(R$2,$DY$2)))</f>
        <v>234395.63054706759</v>
      </c>
      <c r="S43" s="51">
        <f ca="1">SUMPRODUCT($CM43:$DD43,INDIRECT(ADDRESS(S$2,$DH$2)):INDIRECT(ADDRESS(S$2,$DY$2)))</f>
        <v>234395.63054706759</v>
      </c>
      <c r="T43" s="51">
        <f ca="1">SUMPRODUCT($CM43:$DD43,INDIRECT(ADDRESS(T$2,$DH$2)):INDIRECT(ADDRESS(T$2,$DY$2)))</f>
        <v>234395.63054706759</v>
      </c>
      <c r="U43" s="51">
        <f ca="1">SUMPRODUCT($CM43:$DD43,INDIRECT(ADDRESS(U$2,$DH$2)):INDIRECT(ADDRESS(U$2,$DY$2)))</f>
        <v>234395.63054706759</v>
      </c>
      <c r="V43" s="51">
        <f ca="1">SUMPRODUCT($CM43:$DD43,INDIRECT(ADDRESS(V$2,$DH$2)):INDIRECT(ADDRESS(V$2,$DY$2)))</f>
        <v>234395.63054706759</v>
      </c>
      <c r="W43" s="51">
        <f ca="1">SUMPRODUCT($CM43:$DD43,INDIRECT(ADDRESS(W$2,$DH$2)):INDIRECT(ADDRESS(W$2,$DY$2)))</f>
        <v>234520.21355562861</v>
      </c>
      <c r="X43" s="51">
        <f ca="1">SUMPRODUCT($CM43:$DD43,INDIRECT(ADDRESS(X$2,$DH$2)):INDIRECT(ADDRESS(X$2,$DY$2)))</f>
        <v>234520.21355562861</v>
      </c>
      <c r="Y43" s="51">
        <f ca="1">SUMPRODUCT($CM43:$DD43,INDIRECT(ADDRESS(Y$2,$DH$2)):INDIRECT(ADDRESS(Y$2,$DY$2)))</f>
        <v>234520.21355562861</v>
      </c>
      <c r="Z43" s="51">
        <f ca="1">SUMPRODUCT($CM43:$DD43,INDIRECT(ADDRESS(Z$2,$DH$2)):INDIRECT(ADDRESS(Z$2,$DY$2)))</f>
        <v>234520.21355562861</v>
      </c>
      <c r="AA43" s="51">
        <f ca="1">SUMPRODUCT($CM43:$DD43,INDIRECT(ADDRESS(AA$2,$DH$2)):INDIRECT(ADDRESS(AA$2,$DY$2)))</f>
        <v>234520.21355562861</v>
      </c>
      <c r="AB43" s="51">
        <f ca="1">SUMPRODUCT($CM43:$DD43,INDIRECT(ADDRESS(AB$2,$DH$2)):INDIRECT(ADDRESS(AB$2,$DY$2)))</f>
        <v>234520.21355562861</v>
      </c>
      <c r="AC43" s="51">
        <f ca="1">SUMPRODUCT($CM43:$DD43,INDIRECT(ADDRESS(AC$2,$DH$2)):INDIRECT(ADDRESS(AC$2,$DY$2)))</f>
        <v>234520.21355562861</v>
      </c>
      <c r="AD43" s="51">
        <f ca="1">SUMPRODUCT($CM43:$DD43,INDIRECT(ADDRESS(AD$2,$DH$2)):INDIRECT(ADDRESS(AD$2,$DY$2)))</f>
        <v>234520.21355562861</v>
      </c>
      <c r="AE43" s="51">
        <f ca="1">SUMPRODUCT($CM43:$DD43,INDIRECT(ADDRESS(AE$2,$DH$2)):INDIRECT(ADDRESS(AE$2,$DY$2)))</f>
        <v>234520.21355562861</v>
      </c>
      <c r="AF43" s="51">
        <f ca="1">SUMPRODUCT($CM43:$DD43,INDIRECT(ADDRESS(AF$2,$DH$2)):INDIRECT(ADDRESS(AF$2,$DY$2)))</f>
        <v>234520.21355562861</v>
      </c>
      <c r="AG43" s="51">
        <f ca="1">SUMPRODUCT($CM43:$DD43,INDIRECT(ADDRESS(AG$2,$DH$2)):INDIRECT(ADDRESS(AG$2,$DY$2)))</f>
        <v>234520.21355562861</v>
      </c>
      <c r="AH43" s="51">
        <f ca="1">SUMPRODUCT($CM43:$DD43,INDIRECT(ADDRESS(AH$2,$DH$2)):INDIRECT(ADDRESS(AH$2,$DY$2)))</f>
        <v>234520.21355562861</v>
      </c>
      <c r="AI43" s="51">
        <f ca="1">SUMPRODUCT($CM43:$DD43,INDIRECT(ADDRESS(AI$2,$DH$2)):INDIRECT(ADDRESS(AI$2,$DY$2)))</f>
        <v>234653.43844273794</v>
      </c>
      <c r="AJ43" s="51">
        <f ca="1">SUMPRODUCT($CM43:$DD43,INDIRECT(ADDRESS(AJ$2,$DH$2)):INDIRECT(ADDRESS(AJ$2,$DY$2)))</f>
        <v>234653.43844273794</v>
      </c>
      <c r="AK43" s="51">
        <f ca="1">SUMPRODUCT($CM43:$DD43,INDIRECT(ADDRESS(AK$2,$DH$2)):INDIRECT(ADDRESS(AK$2,$DY$2)))</f>
        <v>234653.43844273794</v>
      </c>
      <c r="AL43" s="51">
        <f ca="1">SUMPRODUCT($CM43:$DD43,INDIRECT(ADDRESS(AL$2,$DH$2)):INDIRECT(ADDRESS(AL$2,$DY$2)))</f>
        <v>234653.43844273794</v>
      </c>
      <c r="AM43" s="51">
        <f ca="1">SUMPRODUCT($CM43:$DD43,INDIRECT(ADDRESS(AM$2,$DH$2)):INDIRECT(ADDRESS(AM$2,$DY$2)))</f>
        <v>234653.43844273794</v>
      </c>
      <c r="AN43" s="51">
        <f ca="1">SUMPRODUCT($CM43:$DD43,INDIRECT(ADDRESS(AN$2,$DH$2)):INDIRECT(ADDRESS(AN$2,$DY$2)))</f>
        <v>234653.43844273794</v>
      </c>
      <c r="AO43" s="51">
        <f ca="1">SUMPRODUCT($CM43:$DD43,INDIRECT(ADDRESS(AO$2,$DH$2)):INDIRECT(ADDRESS(AO$2,$DY$2)))</f>
        <v>234653.43844273794</v>
      </c>
      <c r="AP43" s="51">
        <f ca="1">SUMPRODUCT($CM43:$DD43,INDIRECT(ADDRESS(AP$2,$DH$2)):INDIRECT(ADDRESS(AP$2,$DY$2)))</f>
        <v>234653.43844273794</v>
      </c>
      <c r="AQ43" s="51">
        <f ca="1">SUMPRODUCT($CM43:$DD43,INDIRECT(ADDRESS(AQ$2,$DH$2)):INDIRECT(ADDRESS(AQ$2,$DY$2)))</f>
        <v>234653.43844273794</v>
      </c>
      <c r="AR43" s="51">
        <f ca="1">SUMPRODUCT($CM43:$DD43,INDIRECT(ADDRESS(AR$2,$DH$2)):INDIRECT(ADDRESS(AR$2,$DY$2)))</f>
        <v>234653.43844273794</v>
      </c>
      <c r="AS43" s="51">
        <f ca="1">SUMPRODUCT($CM43:$DD43,INDIRECT(ADDRESS(AS$2,$DH$2)):INDIRECT(ADDRESS(AS$2,$DY$2)))</f>
        <v>234653.43844273794</v>
      </c>
      <c r="AT43" s="51">
        <f ca="1">SUMPRODUCT($CM43:$DD43,INDIRECT(ADDRESS(AT$2,$DH$2)):INDIRECT(ADDRESS(AT$2,$DY$2)))</f>
        <v>234653.43844273794</v>
      </c>
      <c r="AU43" s="51">
        <f ca="1">SUMPRODUCT($CM43:$DD43,INDIRECT(ADDRESS(AU$2,$DH$2)):INDIRECT(ADDRESS(AU$2,$DY$2)))</f>
        <v>234769.96400824384</v>
      </c>
      <c r="AV43" s="51">
        <f ca="1">SUMPRODUCT($CM43:$DD43,INDIRECT(ADDRESS(AV$2,$DH$2)):INDIRECT(ADDRESS(AV$2,$DY$2)))</f>
        <v>234769.96400824384</v>
      </c>
      <c r="AW43" s="51">
        <f ca="1">SUMPRODUCT($CM43:$DD43,INDIRECT(ADDRESS(AW$2,$DH$2)):INDIRECT(ADDRESS(AW$2,$DY$2)))</f>
        <v>234769.96400824384</v>
      </c>
      <c r="AX43" s="51">
        <f ca="1">SUMPRODUCT($CM43:$DD43,INDIRECT(ADDRESS(AX$2,$DH$2)):INDIRECT(ADDRESS(AX$2,$DY$2)))</f>
        <v>234769.96400824384</v>
      </c>
      <c r="AY43" s="51">
        <f ca="1">SUMPRODUCT($CM43:$DD43,INDIRECT(ADDRESS(AY$2,$DH$2)):INDIRECT(ADDRESS(AY$2,$DY$2)))</f>
        <v>234769.96400824384</v>
      </c>
      <c r="AZ43" s="51">
        <f ca="1">SUMPRODUCT($CM43:$DD43,INDIRECT(ADDRESS(AZ$2,$DH$2)):INDIRECT(ADDRESS(AZ$2,$DY$2)))</f>
        <v>234769.96400824384</v>
      </c>
      <c r="BA43" s="51">
        <f ca="1">SUMPRODUCT($CM43:$DD43,INDIRECT(ADDRESS(BA$2,$DH$2)):INDIRECT(ADDRESS(BA$2,$DY$2)))</f>
        <v>234769.96400824384</v>
      </c>
      <c r="BB43" s="51">
        <f ca="1">SUMPRODUCT($CM43:$DD43,INDIRECT(ADDRESS(BB$2,$DH$2)):INDIRECT(ADDRESS(BB$2,$DY$2)))</f>
        <v>234769.96400824384</v>
      </c>
      <c r="BC43" s="51">
        <f ca="1">SUMPRODUCT($CM43:$DD43,INDIRECT(ADDRESS(BC$2,$DH$2)):INDIRECT(ADDRESS(BC$2,$DY$2)))</f>
        <v>234769.96400824384</v>
      </c>
      <c r="BD43" s="51">
        <f ca="1">SUMPRODUCT($CM43:$DD43,INDIRECT(ADDRESS(BD$2,$DH$2)):INDIRECT(ADDRESS(BD$2,$DY$2)))</f>
        <v>234769.96400824384</v>
      </c>
      <c r="BE43" s="51">
        <f ca="1">SUMPRODUCT($CM43:$DD43,INDIRECT(ADDRESS(BE$2,$DH$2)):INDIRECT(ADDRESS(BE$2,$DY$2)))</f>
        <v>234769.96400824384</v>
      </c>
      <c r="BF43" s="51">
        <f ca="1">SUMPRODUCT($CM43:$DD43,INDIRECT(ADDRESS(BF$2,$DH$2)):INDIRECT(ADDRESS(BF$2,$DY$2)))</f>
        <v>234769.96400824384</v>
      </c>
      <c r="BG43" s="51">
        <f ca="1">SUMPRODUCT($CM43:$DD43,INDIRECT(ADDRESS(BG$2,$DH$2)):INDIRECT(ADDRESS(BG$2,$DY$2)))</f>
        <v>234884.49633552553</v>
      </c>
      <c r="BH43" s="51">
        <f ca="1">SUMPRODUCT($CM43:$DD43,INDIRECT(ADDRESS(BH$2,$DH$2)):INDIRECT(ADDRESS(BH$2,$DY$2)))</f>
        <v>234884.49633552553</v>
      </c>
      <c r="BI43" s="51">
        <f ca="1">SUMPRODUCT($CM43:$DD43,INDIRECT(ADDRESS(BI$2,$DH$2)):INDIRECT(ADDRESS(BI$2,$DY$2)))</f>
        <v>234884.49633552553</v>
      </c>
      <c r="BJ43" s="51">
        <f ca="1">SUMPRODUCT($CM43:$DD43,INDIRECT(ADDRESS(BJ$2,$DH$2)):INDIRECT(ADDRESS(BJ$2,$DY$2)))</f>
        <v>234884.49633552553</v>
      </c>
      <c r="BK43" s="51">
        <f ca="1">SUMPRODUCT($CM43:$DD43,INDIRECT(ADDRESS(BK$2,$DH$2)):INDIRECT(ADDRESS(BK$2,$DY$2)))</f>
        <v>234884.49633552553</v>
      </c>
      <c r="BL43" s="51">
        <f ca="1">SUMPRODUCT($CM43:$DD43,INDIRECT(ADDRESS(BL$2,$DH$2)):INDIRECT(ADDRESS(BL$2,$DY$2)))</f>
        <v>234884.49633552553</v>
      </c>
      <c r="BM43" s="51">
        <f ca="1">SUMPRODUCT($CM43:$DD43,INDIRECT(ADDRESS(BM$2,$DH$2)):INDIRECT(ADDRESS(BM$2,$DY$2)))</f>
        <v>234884.49633552553</v>
      </c>
      <c r="BN43" s="51">
        <f ca="1">SUMPRODUCT($CM43:$DD43,INDIRECT(ADDRESS(BN$2,$DH$2)):INDIRECT(ADDRESS(BN$2,$DY$2)))</f>
        <v>234884.49633552553</v>
      </c>
      <c r="BO43" s="51">
        <f ca="1">SUMPRODUCT($CM43:$DD43,INDIRECT(ADDRESS(BO$2,$DH$2)):INDIRECT(ADDRESS(BO$2,$DY$2)))</f>
        <v>234884.49633552553</v>
      </c>
      <c r="BP43" s="51">
        <f ca="1">SUMPRODUCT($CM43:$DD43,INDIRECT(ADDRESS(BP$2,$DH$2)):INDIRECT(ADDRESS(BP$2,$DY$2)))</f>
        <v>234884.49633552553</v>
      </c>
      <c r="BQ43" s="51">
        <f ca="1">SUMPRODUCT($CM43:$DD43,INDIRECT(ADDRESS(BQ$2,$DH$2)):INDIRECT(ADDRESS(BQ$2,$DY$2)))</f>
        <v>234884.49633552553</v>
      </c>
      <c r="BR43" s="51">
        <f ca="1">SUMPRODUCT($CM43:$DD43,INDIRECT(ADDRESS(BR$2,$DH$2)):INDIRECT(ADDRESS(BR$2,$DY$2)))</f>
        <v>234884.49633552553</v>
      </c>
      <c r="BS43" s="51">
        <f ca="1">SUMPRODUCT($CM43:$DD43,INDIRECT(ADDRESS(BS$2,$DH$2)):INDIRECT(ADDRESS(BS$2,$DY$2)))</f>
        <v>235005.37595514048</v>
      </c>
      <c r="BT43" s="51">
        <f ca="1">SUMPRODUCT($CM43:$DD43,INDIRECT(ADDRESS(BT$2,$DH$2)):INDIRECT(ADDRESS(BT$2,$DY$2)))</f>
        <v>235005.37595514048</v>
      </c>
      <c r="BU43" s="51">
        <f ca="1">SUMPRODUCT($CM43:$DD43,INDIRECT(ADDRESS(BU$2,$DH$2)):INDIRECT(ADDRESS(BU$2,$DY$2)))</f>
        <v>235005.37595514048</v>
      </c>
      <c r="BV43" s="51">
        <f ca="1">SUMPRODUCT($CM43:$DD43,INDIRECT(ADDRESS(BV$2,$DH$2)):INDIRECT(ADDRESS(BV$2,$DY$2)))</f>
        <v>235005.37595514048</v>
      </c>
      <c r="BW43" s="51">
        <f ca="1">SUMPRODUCT($CM43:$DD43,INDIRECT(ADDRESS(BW$2,$DH$2)):INDIRECT(ADDRESS(BW$2,$DY$2)))</f>
        <v>235005.37595514048</v>
      </c>
      <c r="BX43" s="51">
        <f ca="1">SUMPRODUCT($CM43:$DD43,INDIRECT(ADDRESS(BX$2,$DH$2)):INDIRECT(ADDRESS(BX$2,$DY$2)))</f>
        <v>235005.37595514048</v>
      </c>
      <c r="BY43" s="51">
        <f ca="1">SUMPRODUCT($CM43:$DD43,INDIRECT(ADDRESS(BY$2,$DH$2)):INDIRECT(ADDRESS(BY$2,$DY$2)))</f>
        <v>235005.37595514048</v>
      </c>
      <c r="BZ43" s="51">
        <f ca="1">SUMPRODUCT($CM43:$DD43,INDIRECT(ADDRESS(BZ$2,$DH$2)):INDIRECT(ADDRESS(BZ$2,$DY$2)))</f>
        <v>235005.37595514048</v>
      </c>
      <c r="CA43" s="51">
        <f ca="1">SUMPRODUCT($CM43:$DD43,INDIRECT(ADDRESS(CA$2,$DH$2)):INDIRECT(ADDRESS(CA$2,$DY$2)))</f>
        <v>235005.37595514048</v>
      </c>
      <c r="CB43" s="51">
        <f ca="1">SUMPRODUCT($CM43:$DD43,INDIRECT(ADDRESS(CB$2,$DH$2)):INDIRECT(ADDRESS(CB$2,$DY$2)))</f>
        <v>235005.37595514048</v>
      </c>
      <c r="CC43" s="51">
        <f ca="1">SUMPRODUCT($CM43:$DD43,INDIRECT(ADDRESS(CC$2,$DH$2)):INDIRECT(ADDRESS(CC$2,$DY$2)))</f>
        <v>235005.37595514048</v>
      </c>
      <c r="CD43" s="51">
        <f ca="1">SUMPRODUCT($CM43:$DD43,INDIRECT(ADDRESS(CD$2,$DH$2)):INDIRECT(ADDRESS(CD$2,$DY$2)))</f>
        <v>235005.37595514048</v>
      </c>
      <c r="CF43" s="51">
        <f t="shared" ca="1" si="6"/>
        <v>2811788.4634453463</v>
      </c>
      <c r="CG43" s="51">
        <f t="shared" ca="1" si="6"/>
        <v>2813370.4816076155</v>
      </c>
      <c r="CH43" s="51">
        <f t="shared" ca="1" si="6"/>
        <v>2814908.6871030899</v>
      </c>
      <c r="CI43" s="51">
        <f t="shared" ca="1" si="6"/>
        <v>2816423.8891403847</v>
      </c>
      <c r="CJ43" s="51">
        <f t="shared" ca="1" si="6"/>
        <v>2817812.2297353344</v>
      </c>
      <c r="CK43" s="51">
        <f t="shared" ca="1" si="6"/>
        <v>2819218.3541243817</v>
      </c>
      <c r="CM43" s="1">
        <f>IFERROR(VLOOKUP($A43,Auxiliar_OPEX_CustosUnit!$A$4:$BT$129,COLUMN(Auxiliar_OPEX_CustosUnit!AK$2),0),0)</f>
        <v>0</v>
      </c>
      <c r="CN43" s="1">
        <f>IFERROR(VLOOKUP($A43,Auxiliar_OPEX_CustosUnit!$A$4:$BT$129,COLUMN(Auxiliar_OPEX_CustosUnit!AL$2),0),0)</f>
        <v>0</v>
      </c>
      <c r="CO43" s="1">
        <f>IFERROR(VLOOKUP($A43,Auxiliar_OPEX_CustosUnit!$A$4:$BT$129,COLUMN(Auxiliar_OPEX_CustosUnit!AM$2),0)*(1-DRE_Auxiliar!$A$111),0)</f>
        <v>231408.11492266675</v>
      </c>
      <c r="CP43" s="1">
        <f>IFERROR(VLOOKUP($A43,Auxiliar_OPEX_CustosUnit!$A$4:$BT$129,COLUMN(Auxiliar_OPEX_CustosUnit!AN$2),0),0)</f>
        <v>0</v>
      </c>
      <c r="CQ43" s="1">
        <f>IFERROR(VLOOKUP($A43,Auxiliar_OPEX_CustosUnit!$A$4:$BT$129,COLUMN(Auxiliar_OPEX_CustosUnit!AO$2),0),0)</f>
        <v>0</v>
      </c>
      <c r="CR43" s="1">
        <f>IFERROR(VLOOKUP($A43,Auxiliar_OPEX_CustosUnit!$A$4:$BT$129,COLUMN(Auxiliar_OPEX_CustosUnit!AP$2),0),0)</f>
        <v>0</v>
      </c>
      <c r="CS43" s="1">
        <f>IFERROR(VLOOKUP($A43,Auxiliar_OPEX_CustosUnit!$A$4:$BT$129,COLUMN(Auxiliar_OPEX_CustosUnit!AQ$2),0),0)</f>
        <v>4.7429299385170598</v>
      </c>
      <c r="CT43" s="1">
        <f>IFERROR(VLOOKUP($A43,Auxiliar_OPEX_CustosUnit!$A$4:$BT$129,COLUMN(Auxiliar_OPEX_CustosUnit!AR$2),0),0)</f>
        <v>0</v>
      </c>
      <c r="CU43" s="1">
        <f>IFERROR(VLOOKUP($A43,Auxiliar_OPEX_CustosUnit!$A$4:$BT$129,COLUMN(Auxiliar_OPEX_CustosUnit!AS$2),0),0)</f>
        <v>0</v>
      </c>
      <c r="CV43" s="1">
        <f>IFERROR(VLOOKUP($A43,Auxiliar_OPEX_CustosUnit!$A$4:$BT$129,COLUMN(Auxiliar_OPEX_CustosUnit!AT$2),0),0)</f>
        <v>0</v>
      </c>
      <c r="CW43" s="1">
        <f>IFERROR(VLOOKUP($A43,Auxiliar_OPEX_CustosUnit!$A$4:$BT$129,COLUMN(Auxiliar_OPEX_CustosUnit!AU$2),0),0)</f>
        <v>0</v>
      </c>
      <c r="CX43" s="1">
        <f>IFERROR(VLOOKUP($A43,Auxiliar_OPEX_CustosUnit!$A$4:$BT$129,COLUMN(Auxiliar_OPEX_CustosUnit!AV$2),0),0)</f>
        <v>0</v>
      </c>
      <c r="CY43" s="1">
        <f>IFERROR(VLOOKUP($A43,Auxiliar_OPEX_CustosUnit!$A$4:$BT$129,COLUMN(Auxiliar_OPEX_CustosUnit!AW$2),0),0)</f>
        <v>0</v>
      </c>
      <c r="CZ43" s="1">
        <f>IFERROR(VLOOKUP($A43,Auxiliar_OPEX_CustosUnit!$A$4:$BT$129,COLUMN(Auxiliar_OPEX_CustosUnit!AX$2),0),0)</f>
        <v>0</v>
      </c>
      <c r="DA43" s="1">
        <f>IFERROR(VLOOKUP($A43,Auxiliar_OPEX_CustosUnit!$A$4:$BT$129,COLUMN(Auxiliar_OPEX_CustosUnit!AY$2),0),0)</f>
        <v>0</v>
      </c>
      <c r="DB43" s="1">
        <f>IFERROR(VLOOKUP($A43,Auxiliar_OPEX_CustosUnit!$A$4:$BT$129,COLUMN(Auxiliar_OPEX_CustosUnit!AZ$2),0),0)</f>
        <v>0</v>
      </c>
      <c r="DC43" s="1">
        <f>IFERROR(VLOOKUP($A43,Auxiliar_OPEX_CustosUnit!$A$4:$BT$129,COLUMN(Auxiliar_OPEX_CustosUnit!BA$2),0),0)</f>
        <v>0</v>
      </c>
      <c r="DD43" s="1">
        <f>IFERROR(VLOOKUP($A43,Auxiliar_OPEX_CustosUnit!$A$4:$BT$129,COLUMN(Auxiliar_OPEX_CustosUnit!BB$2),0),0)</f>
        <v>0</v>
      </c>
      <c r="DG43" s="60">
        <v>44440</v>
      </c>
      <c r="DH43" s="1">
        <v>1</v>
      </c>
      <c r="DI43" s="1">
        <f>INDEX(Auxiliar_OPEX_Drivers!$B$2:$CH$18,MATCH(Auxiliar_OPEX_S!DI$3,Auxiliar_OPEX_Drivers!$B$2:$B$18,0),MATCH($DG43,Auxiliar_OPEX_Drivers!$B$2:$CH$2,0))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INDEX(Auxiliar_OPEX_Drivers!$B$2:$CH$18,MATCH(Auxiliar_OPEX_S!DK$3,Auxiliar_OPEX_Drivers!$B$2:$B$18,0),MATCH($DG43,Auxiliar_OPEX_Drivers!$B$2:$CH$2,0))</f>
        <v>14.630402899388219</v>
      </c>
      <c r="DL43" s="1">
        <f>INDEX(Auxiliar_OPEX_Drivers!$B$2:$CH$18,MATCH(Auxiliar_OPEX_S!DL$3,Auxiliar_OPEX_Drivers!$B$2:$B$18,0),MATCH($DG43,Auxiliar_OPEX_Drivers!$B$2:$CH$2,0))</f>
        <v>63.978326584270974</v>
      </c>
      <c r="DM43" s="1">
        <f>INDEX(Auxiliar_OPEX_Drivers!$B$2:$CH$18,MATCH(Auxiliar_OPEX_S!DM$3,Auxiliar_OPEX_Drivers!$B$2:$B$18,0),MATCH($DG43,Auxiliar_OPEX_Drivers!$B$2:$CH$2,0))</f>
        <v>13</v>
      </c>
      <c r="DN43" s="1">
        <f>INDEX(Auxiliar_OPEX_Drivers!$B$2:$CH$18,MATCH(Auxiliar_OPEX_S!DN$3,Auxiliar_OPEX_Drivers!$B$2:$B$18,0),MATCH($DG43,Auxiliar_OPEX_Drivers!$B$2:$CH$2,0))</f>
        <v>684.24445693707594</v>
      </c>
      <c r="DO43" s="1">
        <f>INDEX(Auxiliar_OPEX_Drivers!$B$2:$CH$18,MATCH(Auxiliar_OPEX_S!DO$3,Auxiliar_OPEX_Drivers!$B$2:$B$18,0),MATCH($DG43,Auxiliar_OPEX_Drivers!$B$2:$CH$2,0))</f>
        <v>12</v>
      </c>
      <c r="DP43" s="1">
        <f>INDEX(Auxiliar_OPEX_Drivers!$B$2:$CH$18,MATCH(Auxiliar_OPEX_S!DP$3,Auxiliar_OPEX_Drivers!$B$2:$B$18,0),MATCH($DG43,Auxiliar_OPEX_Drivers!$B$2:$CH$2,0))</f>
        <v>202.39074693956513</v>
      </c>
      <c r="DQ43" s="1">
        <f>INDEX(Auxiliar_OPEX_Drivers!$B$2:$CH$18,MATCH(Auxiliar_OPEX_S!DQ$3,Auxiliar_OPEX_Drivers!$B$2:$B$18,0),MATCH($DG43,Auxiliar_OPEX_Drivers!$B$2:$CH$2,0))</f>
        <v>37.157600724847057</v>
      </c>
      <c r="DR43" s="1">
        <f>INDEX(Auxiliar_OPEX_Drivers!$B$2:$CH$18,MATCH(Auxiliar_OPEX_S!DR$3,Auxiliar_OPEX_Drivers!$B$2:$B$18,0),MATCH($DG43,Auxiliar_OPEX_Drivers!$B$2:$CH$2,0))</f>
        <v>19843722.018937282</v>
      </c>
      <c r="DS43" s="1">
        <f>INDEX(Auxiliar_OPEX_Drivers!$B$2:$CH$18,MATCH(Auxiliar_OPEX_S!DS$3,Auxiliar_OPEX_Drivers!$B$2:$B$18,0),MATCH($DG43,Auxiliar_OPEX_Drivers!$B$2:$CH$2,0))</f>
        <v>75408.5</v>
      </c>
      <c r="DT43" s="1">
        <f>INDEX(Auxiliar_OPEX_Drivers!$B$2:$CH$18,MATCH(Auxiliar_OPEX_S!DT$3,Auxiliar_OPEX_Drivers!$B$2:$B$18,0),MATCH($DG43,Auxiliar_OPEX_Drivers!$B$2:$CH$2,0))</f>
        <v>12713.052829419357</v>
      </c>
      <c r="DU43" s="1">
        <f>INDEX(Auxiliar_OPEX_Drivers!$B$2:$CH$18,MATCH(Auxiliar_OPEX_S!DU$3,Auxiliar_OPEX_Drivers!$B$2:$B$18,0),MATCH($DG43,Auxiliar_OPEX_Drivers!$B$2:$CH$2,0))</f>
        <v>5209.7013327525065</v>
      </c>
      <c r="DV43" s="1">
        <f>INDEX(Auxiliar_OPEX_Drivers!$B$2:$CH$18,MATCH(Auxiliar_OPEX_S!DV$3,Auxiliar_OPEX_Drivers!$B$2:$B$18,0),MATCH($DG43,Auxiliar_OPEX_Drivers!$B$2:$CH$2,0))</f>
        <v>2348676.7735484443</v>
      </c>
      <c r="DW43" s="1">
        <f>INDEX(Auxiliar_OPEX_Drivers!$B$2:$CH$18,MATCH(Auxiliar_OPEX_S!DW$3,Auxiliar_OPEX_Drivers!$B$2:$B$18,0),MATCH($DG43,Auxiliar_OPEX_Drivers!$B$2:$CH$2,0))</f>
        <v>12536.681996086023</v>
      </c>
      <c r="DX43" s="1">
        <f>INDEX(Auxiliar_OPEX_Drivers!$B$2:$CH$18,MATCH(Auxiliar_OPEX_S!DX$3,Auxiliar_OPEX_Drivers!$B$2:$B$18,0),MATCH($DG43,Auxiliar_OPEX_Drivers!$B$2:$CH$2,0))</f>
        <v>2371818.7299690433</v>
      </c>
      <c r="DY43" s="1">
        <f>INDEX(Auxiliar_OPEX_Drivers!$B$2:$CH$18,MATCH(Auxiliar_OPEX_S!DY$3,Auxiliar_OPEX_Drivers!$B$2:$B$18,0),MATCH($DG43,Auxiliar_OPEX_Drivers!$B$2:$CH$2,0))</f>
        <v>1027.4015340851474</v>
      </c>
    </row>
    <row r="44" spans="1:129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24730.850413710836</v>
      </c>
      <c r="E44" s="51">
        <f ca="1">SUMPRODUCT($CM44:$DD44,INDIRECT(ADDRESS(E$2,$DH$2)):INDIRECT(ADDRESS(E$2,$DY$2)))</f>
        <v>24739.929696284878</v>
      </c>
      <c r="F44" s="51">
        <f ca="1">SUMPRODUCT($CM44:$DD44,INDIRECT(ADDRESS(F$2,$DH$2)):INDIRECT(ADDRESS(F$2,$DY$2)))</f>
        <v>24749.197424214799</v>
      </c>
      <c r="G44" s="51">
        <f ca="1">SUMPRODUCT($CM44:$DD44,INDIRECT(ADDRESS(G$2,$DH$2)):INDIRECT(ADDRESS(G$2,$DY$2)))</f>
        <v>24757.797973305387</v>
      </c>
      <c r="H44" s="51">
        <f ca="1">SUMPRODUCT($CM44:$DD44,INDIRECT(ADDRESS(H$2,$DH$2)):INDIRECT(ADDRESS(H$2,$DY$2)))</f>
        <v>24767.102492980965</v>
      </c>
      <c r="I44" s="51">
        <f ca="1">SUMPRODUCT($CM44:$DD44,INDIRECT(ADDRESS(I$2,$DH$2)):INDIRECT(ADDRESS(I$2,$DY$2)))</f>
        <v>24776.741927182549</v>
      </c>
      <c r="J44" s="51">
        <f ca="1">SUMPRODUCT($CM44:$DD44,INDIRECT(ADDRESS(J$2,$DH$2)):INDIRECT(ADDRESS(J$2,$DY$2)))</f>
        <v>24785.717523210307</v>
      </c>
      <c r="K44" s="51">
        <f ca="1">SUMPRODUCT($CM44:$DD44,INDIRECT(ADDRESS(K$2,$DH$2)):INDIRECT(ADDRESS(K$2,$DY$2)))</f>
        <v>24796.006187680308</v>
      </c>
      <c r="L44" s="51">
        <f ca="1">SUMPRODUCT($CM44:$DD44,INDIRECT(ADDRESS(L$2,$DH$2)):INDIRECT(ADDRESS(L$2,$DY$2)))</f>
        <v>24806.089184079185</v>
      </c>
      <c r="M44" s="51">
        <f ca="1">SUMPRODUCT($CM44:$DD44,INDIRECT(ADDRESS(M$2,$DH$2)):INDIRECT(ADDRESS(M$2,$DY$2)))</f>
        <v>24814.872593343996</v>
      </c>
      <c r="N44" s="51">
        <f ca="1">SUMPRODUCT($CM44:$DD44,INDIRECT(ADDRESS(N$2,$DH$2)):INDIRECT(ADDRESS(N$2,$DY$2)))</f>
        <v>24824.423373141464</v>
      </c>
      <c r="O44" s="51">
        <f ca="1">SUMPRODUCT($CM44:$DD44,INDIRECT(ADDRESS(O$2,$DH$2)):INDIRECT(ADDRESS(O$2,$DY$2)))</f>
        <v>24834.871734542252</v>
      </c>
      <c r="P44" s="51">
        <f ca="1">SUMPRODUCT($CM44:$DD44,INDIRECT(ADDRESS(P$2,$DH$2)):INDIRECT(ADDRESS(P$2,$DY$2)))</f>
        <v>24843.975768649227</v>
      </c>
      <c r="Q44" s="51">
        <f ca="1">SUMPRODUCT($CM44:$DD44,INDIRECT(ADDRESS(Q$2,$DH$2)):INDIRECT(ADDRESS(Q$2,$DY$2)))</f>
        <v>24852.515028330308</v>
      </c>
      <c r="R44" s="51">
        <f ca="1">SUMPRODUCT($CM44:$DD44,INDIRECT(ADDRESS(R$2,$DH$2)):INDIRECT(ADDRESS(R$2,$DY$2)))</f>
        <v>24861.416357528851</v>
      </c>
      <c r="S44" s="51">
        <f ca="1">SUMPRODUCT($CM44:$DD44,INDIRECT(ADDRESS(S$2,$DH$2)):INDIRECT(ADDRESS(S$2,$DY$2)))</f>
        <v>24871.300846726277</v>
      </c>
      <c r="T44" s="51">
        <f ca="1">SUMPRODUCT($CM44:$DD44,INDIRECT(ADDRESS(T$2,$DH$2)):INDIRECT(ADDRESS(T$2,$DY$2)))</f>
        <v>24880.91136302099</v>
      </c>
      <c r="U44" s="51">
        <f ca="1">SUMPRODUCT($CM44:$DD44,INDIRECT(ADDRESS(U$2,$DH$2)):INDIRECT(ADDRESS(U$2,$DY$2)))</f>
        <v>24889.696146953571</v>
      </c>
      <c r="V44" s="51">
        <f ca="1">SUMPRODUCT($CM44:$DD44,INDIRECT(ADDRESS(V$2,$DH$2)):INDIRECT(ADDRESS(V$2,$DY$2)))</f>
        <v>24897.708673170324</v>
      </c>
      <c r="W44" s="51">
        <f ca="1">SUMPRODUCT($CM44:$DD44,INDIRECT(ADDRESS(W$2,$DH$2)):INDIRECT(ADDRESS(W$2,$DY$2)))</f>
        <v>24906.590521644801</v>
      </c>
      <c r="X44" s="51">
        <f ca="1">SUMPRODUCT($CM44:$DD44,INDIRECT(ADDRESS(X$2,$DH$2)):INDIRECT(ADDRESS(X$2,$DY$2)))</f>
        <v>24915.682023900372</v>
      </c>
      <c r="Y44" s="51">
        <f ca="1">SUMPRODUCT($CM44:$DD44,INDIRECT(ADDRESS(Y$2,$DH$2)):INDIRECT(ADDRESS(Y$2,$DY$2)))</f>
        <v>24925.17868991127</v>
      </c>
      <c r="Z44" s="51">
        <f ca="1">SUMPRODUCT($CM44:$DD44,INDIRECT(ADDRESS(Z$2,$DH$2)):INDIRECT(ADDRESS(Z$2,$DY$2)))</f>
        <v>24935.387238000494</v>
      </c>
      <c r="AA44" s="51">
        <f ca="1">SUMPRODUCT($CM44:$DD44,INDIRECT(ADDRESS(AA$2,$DH$2)):INDIRECT(ADDRESS(AA$2,$DY$2)))</f>
        <v>24945.27783116122</v>
      </c>
      <c r="AB44" s="51">
        <f ca="1">SUMPRODUCT($CM44:$DD44,INDIRECT(ADDRESS(AB$2,$DH$2)):INDIRECT(ADDRESS(AB$2,$DY$2)))</f>
        <v>24952.684756426868</v>
      </c>
      <c r="AC44" s="51">
        <f ca="1">SUMPRODUCT($CM44:$DD44,INDIRECT(ADDRESS(AC$2,$DH$2)):INDIRECT(ADDRESS(AC$2,$DY$2)))</f>
        <v>24960.479892910174</v>
      </c>
      <c r="AD44" s="51">
        <f ca="1">SUMPRODUCT($CM44:$DD44,INDIRECT(ADDRESS(AD$2,$DH$2)):INDIRECT(ADDRESS(AD$2,$DY$2)))</f>
        <v>24967.268488331309</v>
      </c>
      <c r="AE44" s="51">
        <f ca="1">SUMPRODUCT($CM44:$DD44,INDIRECT(ADDRESS(AE$2,$DH$2)):INDIRECT(ADDRESS(AE$2,$DY$2)))</f>
        <v>24973.451855269392</v>
      </c>
      <c r="AF44" s="51">
        <f ca="1">SUMPRODUCT($CM44:$DD44,INDIRECT(ADDRESS(AF$2,$DH$2)):INDIRECT(ADDRESS(AF$2,$DY$2)))</f>
        <v>24980.108823325769</v>
      </c>
      <c r="AG44" s="51">
        <f ca="1">SUMPRODUCT($CM44:$DD44,INDIRECT(ADDRESS(AG$2,$DH$2)):INDIRECT(ADDRESS(AG$2,$DY$2)))</f>
        <v>24987.618874159725</v>
      </c>
      <c r="AH44" s="51">
        <f ca="1">SUMPRODUCT($CM44:$DD44,INDIRECT(ADDRESS(AH$2,$DH$2)):INDIRECT(ADDRESS(AH$2,$DY$2)))</f>
        <v>24995.464526544893</v>
      </c>
      <c r="AI44" s="51">
        <f ca="1">SUMPRODUCT($CM44:$DD44,INDIRECT(ADDRESS(AI$2,$DH$2)):INDIRECT(ADDRESS(AI$2,$DY$2)))</f>
        <v>25003.184814730343</v>
      </c>
      <c r="AJ44" s="51">
        <f ca="1">SUMPRODUCT($CM44:$DD44,INDIRECT(ADDRESS(AJ$2,$DH$2)):INDIRECT(ADDRESS(AJ$2,$DY$2)))</f>
        <v>25010.383614956554</v>
      </c>
      <c r="AK44" s="51">
        <f ca="1">SUMPRODUCT($CM44:$DD44,INDIRECT(ADDRESS(AK$2,$DH$2)):INDIRECT(ADDRESS(AK$2,$DY$2)))</f>
        <v>25019.587233254835</v>
      </c>
      <c r="AL44" s="51">
        <f ca="1">SUMPRODUCT($CM44:$DD44,INDIRECT(ADDRESS(AL$2,$DH$2)):INDIRECT(ADDRESS(AL$2,$DY$2)))</f>
        <v>25028.841700272995</v>
      </c>
      <c r="AM44" s="51">
        <f ca="1">SUMPRODUCT($CM44:$DD44,INDIRECT(ADDRESS(AM$2,$DH$2)):INDIRECT(ADDRESS(AM$2,$DY$2)))</f>
        <v>25037.608019580308</v>
      </c>
      <c r="AN44" s="51">
        <f ca="1">SUMPRODUCT($CM44:$DD44,INDIRECT(ADDRESS(AN$2,$DH$2)):INDIRECT(ADDRESS(AN$2,$DY$2)))</f>
        <v>25045.39499254273</v>
      </c>
      <c r="AO44" s="51">
        <f ca="1">SUMPRODUCT($CM44:$DD44,INDIRECT(ADDRESS(AO$2,$DH$2)):INDIRECT(ADDRESS(AO$2,$DY$2)))</f>
        <v>25053.773844604559</v>
      </c>
      <c r="AP44" s="51">
        <f ca="1">SUMPRODUCT($CM44:$DD44,INDIRECT(ADDRESS(AP$2,$DH$2)):INDIRECT(ADDRESS(AP$2,$DY$2)))</f>
        <v>25062.134627065287</v>
      </c>
      <c r="AQ44" s="51">
        <f ca="1">SUMPRODUCT($CM44:$DD44,INDIRECT(ADDRESS(AQ$2,$DH$2)):INDIRECT(ADDRESS(AQ$2,$DY$2)))</f>
        <v>25069.803478451431</v>
      </c>
      <c r="AR44" s="51">
        <f ca="1">SUMPRODUCT($CM44:$DD44,INDIRECT(ADDRESS(AR$2,$DH$2)):INDIRECT(ADDRESS(AR$2,$DY$2)))</f>
        <v>25078.072344732154</v>
      </c>
      <c r="AS44" s="51">
        <f ca="1">SUMPRODUCT($CM44:$DD44,INDIRECT(ADDRESS(AS$2,$DH$2)):INDIRECT(ADDRESS(AS$2,$DY$2)))</f>
        <v>25086.341211012881</v>
      </c>
      <c r="AT44" s="51">
        <f ca="1">SUMPRODUCT($CM44:$DD44,INDIRECT(ADDRESS(AT$2,$DH$2)):INDIRECT(ADDRESS(AT$2,$DY$2)))</f>
        <v>25094.244005999681</v>
      </c>
      <c r="AU44" s="51">
        <f ca="1">SUMPRODUCT($CM44:$DD44,INDIRECT(ADDRESS(AU$2,$DH$2)):INDIRECT(ADDRESS(AU$2,$DY$2)))</f>
        <v>25103.227324957796</v>
      </c>
      <c r="AV44" s="51">
        <f ca="1">SUMPRODUCT($CM44:$DD44,INDIRECT(ADDRESS(AV$2,$DH$2)):INDIRECT(ADDRESS(AV$2,$DY$2)))</f>
        <v>25112.919955395162</v>
      </c>
      <c r="AW44" s="51">
        <f ca="1">SUMPRODUCT($CM44:$DD44,INDIRECT(ADDRESS(AW$2,$DH$2)):INDIRECT(ADDRESS(AW$2,$DY$2)))</f>
        <v>25122.325578501506</v>
      </c>
      <c r="AX44" s="51">
        <f ca="1">SUMPRODUCT($CM44:$DD44,INDIRECT(ADDRESS(AX$2,$DH$2)):INDIRECT(ADDRESS(AX$2,$DY$2)))</f>
        <v>25132.155728678772</v>
      </c>
      <c r="AY44" s="51">
        <f ca="1">SUMPRODUCT($CM44:$DD44,INDIRECT(ADDRESS(AY$2,$DH$2)):INDIRECT(ADDRESS(AY$2,$DY$2)))</f>
        <v>25140.642983817968</v>
      </c>
      <c r="AZ44" s="51">
        <f ca="1">SUMPRODUCT($CM44:$DD44,INDIRECT(ADDRESS(AZ$2,$DH$2)):INDIRECT(ADDRESS(AZ$2,$DY$2)))</f>
        <v>25146.656607674577</v>
      </c>
      <c r="BA44" s="51">
        <f ca="1">SUMPRODUCT($CM44:$DD44,INDIRECT(ADDRESS(BA$2,$DH$2)):INDIRECT(ADDRESS(BA$2,$DY$2)))</f>
        <v>25152.141404844431</v>
      </c>
      <c r="BB44" s="51">
        <f ca="1">SUMPRODUCT($CM44:$DD44,INDIRECT(ADDRESS(BB$2,$DH$2)):INDIRECT(ADDRESS(BB$2,$DY$2)))</f>
        <v>25158.004669036356</v>
      </c>
      <c r="BC44" s="51">
        <f ca="1">SUMPRODUCT($CM44:$DD44,INDIRECT(ADDRESS(BC$2,$DH$2)):INDIRECT(ADDRESS(BC$2,$DY$2)))</f>
        <v>25163.134389595289</v>
      </c>
      <c r="BD44" s="51">
        <f ca="1">SUMPRODUCT($CM44:$DD44,INDIRECT(ADDRESS(BD$2,$DH$2)):INDIRECT(ADDRESS(BD$2,$DY$2)))</f>
        <v>25168.153870129525</v>
      </c>
      <c r="BE44" s="51">
        <f ca="1">SUMPRODUCT($CM44:$DD44,INDIRECT(ADDRESS(BE$2,$DH$2)):INDIRECT(ADDRESS(BE$2,$DY$2)))</f>
        <v>25173.487290660298</v>
      </c>
      <c r="BF44" s="51">
        <f ca="1">SUMPRODUCT($CM44:$DD44,INDIRECT(ADDRESS(BF$2,$DH$2)):INDIRECT(ADDRESS(BF$2,$DY$2)))</f>
        <v>25179.212246334147</v>
      </c>
      <c r="BG44" s="51">
        <f ca="1">SUMPRODUCT($CM44:$DD44,INDIRECT(ADDRESS(BG$2,$DH$2)):INDIRECT(ADDRESS(BG$2,$DY$2)))</f>
        <v>25187.263293648481</v>
      </c>
      <c r="BH44" s="51">
        <f ca="1">SUMPRODUCT($CM44:$DD44,INDIRECT(ADDRESS(BH$2,$DH$2)):INDIRECT(ADDRESS(BH$2,$DY$2)))</f>
        <v>25195.314340962814</v>
      </c>
      <c r="BI44" s="51">
        <f ca="1">SUMPRODUCT($CM44:$DD44,INDIRECT(ADDRESS(BI$2,$DH$2)):INDIRECT(ADDRESS(BI$2,$DY$2)))</f>
        <v>25203.365388277147</v>
      </c>
      <c r="BJ44" s="51">
        <f ca="1">SUMPRODUCT($CM44:$DD44,INDIRECT(ADDRESS(BJ$2,$DH$2)):INDIRECT(ADDRESS(BJ$2,$DY$2)))</f>
        <v>25211.41643559148</v>
      </c>
      <c r="BK44" s="51">
        <f ca="1">SUMPRODUCT($CM44:$DD44,INDIRECT(ADDRESS(BK$2,$DH$2)):INDIRECT(ADDRESS(BK$2,$DY$2)))</f>
        <v>25219.467482905813</v>
      </c>
      <c r="BL44" s="51">
        <f ca="1">SUMPRODUCT($CM44:$DD44,INDIRECT(ADDRESS(BL$2,$DH$2)):INDIRECT(ADDRESS(BL$2,$DY$2)))</f>
        <v>25225.862398007139</v>
      </c>
      <c r="BM44" s="51">
        <f ca="1">SUMPRODUCT($CM44:$DD44,INDIRECT(ADDRESS(BM$2,$DH$2)):INDIRECT(ADDRESS(BM$2,$DY$2)))</f>
        <v>25232.257313108465</v>
      </c>
      <c r="BN44" s="51">
        <f ca="1">SUMPRODUCT($CM44:$DD44,INDIRECT(ADDRESS(BN$2,$DH$2)):INDIRECT(ADDRESS(BN$2,$DY$2)))</f>
        <v>25238.65222820979</v>
      </c>
      <c r="BO44" s="51">
        <f ca="1">SUMPRODUCT($CM44:$DD44,INDIRECT(ADDRESS(BO$2,$DH$2)):INDIRECT(ADDRESS(BO$2,$DY$2)))</f>
        <v>25245.047143311112</v>
      </c>
      <c r="BP44" s="51">
        <f ca="1">SUMPRODUCT($CM44:$DD44,INDIRECT(ADDRESS(BP$2,$DH$2)):INDIRECT(ADDRESS(BP$2,$DY$2)))</f>
        <v>25251.442058412438</v>
      </c>
      <c r="BQ44" s="51">
        <f ca="1">SUMPRODUCT($CM44:$DD44,INDIRECT(ADDRESS(BQ$2,$DH$2)):INDIRECT(ADDRESS(BQ$2,$DY$2)))</f>
        <v>25257.836973513764</v>
      </c>
      <c r="BR44" s="51">
        <f ca="1">SUMPRODUCT($CM44:$DD44,INDIRECT(ADDRESS(BR$2,$DH$2)):INDIRECT(ADDRESS(BR$2,$DY$2)))</f>
        <v>25264.23188861509</v>
      </c>
      <c r="BS44" s="51">
        <f ca="1">SUMPRODUCT($CM44:$DD44,INDIRECT(ADDRESS(BS$2,$DH$2)):INDIRECT(ADDRESS(BS$2,$DY$2)))</f>
        <v>25270.626803716412</v>
      </c>
      <c r="BT44" s="51">
        <f ca="1">SUMPRODUCT($CM44:$DD44,INDIRECT(ADDRESS(BT$2,$DH$2)):INDIRECT(ADDRESS(BT$2,$DY$2)))</f>
        <v>25277.021718817738</v>
      </c>
      <c r="BU44" s="51">
        <f ca="1">SUMPRODUCT($CM44:$DD44,INDIRECT(ADDRESS(BU$2,$DH$2)):INDIRECT(ADDRESS(BU$2,$DY$2)))</f>
        <v>25283.416633919063</v>
      </c>
      <c r="BV44" s="51">
        <f ca="1">SUMPRODUCT($CM44:$DD44,INDIRECT(ADDRESS(BV$2,$DH$2)):INDIRECT(ADDRESS(BV$2,$DY$2)))</f>
        <v>25289.811549020389</v>
      </c>
      <c r="BW44" s="51">
        <f ca="1">SUMPRODUCT($CM44:$DD44,INDIRECT(ADDRESS(BW$2,$DH$2)):INDIRECT(ADDRESS(BW$2,$DY$2)))</f>
        <v>25296.206464121715</v>
      </c>
      <c r="BX44" s="51">
        <f ca="1">SUMPRODUCT($CM44:$DD44,INDIRECT(ADDRESS(BX$2,$DH$2)):INDIRECT(ADDRESS(BX$2,$DY$2)))</f>
        <v>25304.257511436048</v>
      </c>
      <c r="BY44" s="51">
        <f ca="1">SUMPRODUCT($CM44:$DD44,INDIRECT(ADDRESS(BY$2,$DH$2)):INDIRECT(ADDRESS(BY$2,$DY$2)))</f>
        <v>25312.308558750381</v>
      </c>
      <c r="BZ44" s="51">
        <f ca="1">SUMPRODUCT($CM44:$DD44,INDIRECT(ADDRESS(BZ$2,$DH$2)):INDIRECT(ADDRESS(BZ$2,$DY$2)))</f>
        <v>25320.359606064714</v>
      </c>
      <c r="CA44" s="51">
        <f ca="1">SUMPRODUCT($CM44:$DD44,INDIRECT(ADDRESS(CA$2,$DH$2)):INDIRECT(ADDRESS(CA$2,$DY$2)))</f>
        <v>25328.410653379047</v>
      </c>
      <c r="CB44" s="51">
        <f ca="1">SUMPRODUCT($CM44:$DD44,INDIRECT(ADDRESS(CB$2,$DH$2)):INDIRECT(ADDRESS(CB$2,$DY$2)))</f>
        <v>25336.46170069338</v>
      </c>
      <c r="CC44" s="51">
        <f ca="1">SUMPRODUCT($CM44:$DD44,INDIRECT(ADDRESS(CC$2,$DH$2)):INDIRECT(ADDRESS(CC$2,$DY$2)))</f>
        <v>25344.512748007714</v>
      </c>
      <c r="CD44" s="51">
        <f ca="1">SUMPRODUCT($CM44:$DD44,INDIRECT(ADDRESS(CD$2,$DH$2)):INDIRECT(ADDRESS(CD$2,$DY$2)))</f>
        <v>25352.563795322047</v>
      </c>
      <c r="CF44" s="51">
        <f t="shared" ca="1" si="6"/>
        <v>297383.6005236769</v>
      </c>
      <c r="CG44" s="51">
        <f t="shared" ca="1" si="6"/>
        <v>298725.64048899774</v>
      </c>
      <c r="CH44" s="51">
        <f t="shared" ca="1" si="6"/>
        <v>299916.68259976315</v>
      </c>
      <c r="CI44" s="51">
        <f t="shared" ca="1" si="6"/>
        <v>301101.03607575991</v>
      </c>
      <c r="CJ44" s="51">
        <f t="shared" ca="1" si="6"/>
        <v>302157.61741966038</v>
      </c>
      <c r="CK44" s="51">
        <f t="shared" ca="1" si="6"/>
        <v>303132.41317277309</v>
      </c>
      <c r="CM44" s="1">
        <f>IFERROR(VLOOKUP($A44,Auxiliar_OPEX_CustosUnit!$A$4:$BT$129,COLUMN(Auxiliar_OPEX_CustosUnit!AK$2),0),0)</f>
        <v>0</v>
      </c>
      <c r="CN44" s="1">
        <f>IFERROR(VLOOKUP($A44,Auxiliar_OPEX_CustosUnit!$A$4:$BT$129,COLUMN(Auxiliar_OPEX_CustosUnit!AL$2),0),0)</f>
        <v>0</v>
      </c>
      <c r="CO44" s="1">
        <f>IFERROR(VLOOKUP($A44,Auxiliar_OPEX_CustosUnit!$A$4:$BT$129,COLUMN(Auxiliar_OPEX_CustosUnit!AM$2),0)*(1-DRE_Auxiliar!$A$111),0)</f>
        <v>23051.747753816369</v>
      </c>
      <c r="CP44" s="1">
        <f>IFERROR(VLOOKUP($A44,Auxiliar_OPEX_CustosUnit!$A$4:$BT$129,COLUMN(Auxiliar_OPEX_CustosUnit!AN$2),0),0)</f>
        <v>0</v>
      </c>
      <c r="CQ44" s="1">
        <f>IFERROR(VLOOKUP($A44,Auxiliar_OPEX_CustosUnit!$A$4:$BT$129,COLUMN(Auxiliar_OPEX_CustosUnit!AO$2),0),0)</f>
        <v>0</v>
      </c>
      <c r="CR44" s="1">
        <f>IFERROR(VLOOKUP($A44,Auxiliar_OPEX_CustosUnit!$A$4:$BT$129,COLUMN(Auxiliar_OPEX_CustosUnit!AP$2),0),0)</f>
        <v>0</v>
      </c>
      <c r="CS44" s="1">
        <f>IFERROR(VLOOKUP($A44,Auxiliar_OPEX_CustosUnit!$A$4:$BT$129,COLUMN(Auxiliar_OPEX_CustosUnit!AQ$2),0),0)</f>
        <v>0</v>
      </c>
      <c r="CT44" s="1">
        <f>IFERROR(VLOOKUP($A44,Auxiliar_OPEX_CustosUnit!$A$4:$BT$129,COLUMN(Auxiliar_OPEX_CustosUnit!AR$2),0),0)</f>
        <v>0</v>
      </c>
      <c r="CU44" s="1">
        <f>IFERROR(VLOOKUP($A44,Auxiliar_OPEX_CustosUnit!$A$4:$BT$129,COLUMN(Auxiliar_OPEX_CustosUnit!AS$2),0),0)</f>
        <v>0</v>
      </c>
      <c r="CV44" s="1">
        <f>IFERROR(VLOOKUP($A44,Auxiliar_OPEX_CustosUnit!$A$4:$BT$129,COLUMN(Auxiliar_OPEX_CustosUnit!AT$2),0),0)</f>
        <v>0</v>
      </c>
      <c r="CW44" s="1">
        <f>IFERROR(VLOOKUP($A44,Auxiliar_OPEX_CustosUnit!$A$4:$BT$129,COLUMN(Auxiliar_OPEX_CustosUnit!AU$2),0),0)</f>
        <v>1.0169743976000001E-4</v>
      </c>
      <c r="CX44" s="1">
        <f>IFERROR(VLOOKUP($A44,Auxiliar_OPEX_CustosUnit!$A$4:$BT$129,COLUMN(Auxiliar_OPEX_CustosUnit!AV$2),0),0)</f>
        <v>0</v>
      </c>
      <c r="CY44" s="1">
        <f>IFERROR(VLOOKUP($A44,Auxiliar_OPEX_CustosUnit!$A$4:$BT$129,COLUMN(Auxiliar_OPEX_CustosUnit!AW$2),0),0)</f>
        <v>0</v>
      </c>
      <c r="CZ44" s="1">
        <f>IFERROR(VLOOKUP($A44,Auxiliar_OPEX_CustosUnit!$A$4:$BT$129,COLUMN(Auxiliar_OPEX_CustosUnit!AX$2),0),0)</f>
        <v>0</v>
      </c>
      <c r="DA44" s="1">
        <f>IFERROR(VLOOKUP($A44,Auxiliar_OPEX_CustosUnit!$A$4:$BT$129,COLUMN(Auxiliar_OPEX_CustosUnit!AY$2),0),0)</f>
        <v>0</v>
      </c>
      <c r="DB44" s="1">
        <f>IFERROR(VLOOKUP($A44,Auxiliar_OPEX_CustosUnit!$A$4:$BT$129,COLUMN(Auxiliar_OPEX_CustosUnit!AZ$2),0),0)</f>
        <v>0</v>
      </c>
      <c r="DC44" s="1">
        <f>IFERROR(VLOOKUP($A44,Auxiliar_OPEX_CustosUnit!$A$4:$BT$129,COLUMN(Auxiliar_OPEX_CustosUnit!BA$2),0),0)</f>
        <v>0</v>
      </c>
      <c r="DD44" s="1">
        <f>IFERROR(VLOOKUP($A44,Auxiliar_OPEX_CustosUnit!$A$4:$BT$129,COLUMN(Auxiliar_OPEX_CustosUnit!BB$2),0),0)</f>
        <v>0</v>
      </c>
      <c r="DG44" s="60">
        <v>44470</v>
      </c>
      <c r="DH44" s="1">
        <v>1</v>
      </c>
      <c r="DI44" s="1">
        <f>INDEX(Auxiliar_OPEX_Drivers!$B$2:$CH$18,MATCH(Auxiliar_OPEX_S!DI$3,Auxiliar_OPEX_Drivers!$B$2:$B$18,0),MATCH($DG44,Auxiliar_OPEX_Drivers!$B$2:$CH$2,0))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INDEX(Auxiliar_OPEX_Drivers!$B$2:$CH$18,MATCH(Auxiliar_OPEX_S!DK$3,Auxiliar_OPEX_Drivers!$B$2:$B$18,0),MATCH($DG44,Auxiliar_OPEX_Drivers!$B$2:$CH$2,0))</f>
        <v>14.630402899388219</v>
      </c>
      <c r="DL44" s="1">
        <f>INDEX(Auxiliar_OPEX_Drivers!$B$2:$CH$18,MATCH(Auxiliar_OPEX_S!DL$3,Auxiliar_OPEX_Drivers!$B$2:$B$18,0),MATCH($DG44,Auxiliar_OPEX_Drivers!$B$2:$CH$2,0))</f>
        <v>63.978326584270974</v>
      </c>
      <c r="DM44" s="1">
        <f>INDEX(Auxiliar_OPEX_Drivers!$B$2:$CH$18,MATCH(Auxiliar_OPEX_S!DM$3,Auxiliar_OPEX_Drivers!$B$2:$B$18,0),MATCH($DG44,Auxiliar_OPEX_Drivers!$B$2:$CH$2,0))</f>
        <v>13</v>
      </c>
      <c r="DN44" s="1">
        <f>INDEX(Auxiliar_OPEX_Drivers!$B$2:$CH$18,MATCH(Auxiliar_OPEX_S!DN$3,Auxiliar_OPEX_Drivers!$B$2:$B$18,0),MATCH($DG44,Auxiliar_OPEX_Drivers!$B$2:$CH$2,0))</f>
        <v>684.24445693707594</v>
      </c>
      <c r="DO44" s="1">
        <f>INDEX(Auxiliar_OPEX_Drivers!$B$2:$CH$18,MATCH(Auxiliar_OPEX_S!DO$3,Auxiliar_OPEX_Drivers!$B$2:$B$18,0),MATCH($DG44,Auxiliar_OPEX_Drivers!$B$2:$CH$2,0))</f>
        <v>12</v>
      </c>
      <c r="DP44" s="1">
        <f>INDEX(Auxiliar_OPEX_Drivers!$B$2:$CH$18,MATCH(Auxiliar_OPEX_S!DP$3,Auxiliar_OPEX_Drivers!$B$2:$B$18,0),MATCH($DG44,Auxiliar_OPEX_Drivers!$B$2:$CH$2,0))</f>
        <v>202.39074693956513</v>
      </c>
      <c r="DQ44" s="1">
        <f>INDEX(Auxiliar_OPEX_Drivers!$B$2:$CH$18,MATCH(Auxiliar_OPEX_S!DQ$3,Auxiliar_OPEX_Drivers!$B$2:$B$18,0),MATCH($DG44,Auxiliar_OPEX_Drivers!$B$2:$CH$2,0))</f>
        <v>37.157600724847057</v>
      </c>
      <c r="DR44" s="1">
        <f>INDEX(Auxiliar_OPEX_Drivers!$B$2:$CH$18,MATCH(Auxiliar_OPEX_S!DR$3,Auxiliar_OPEX_Drivers!$B$2:$B$18,0),MATCH($DG44,Auxiliar_OPEX_Drivers!$B$2:$CH$2,0))</f>
        <v>19925030.518937282</v>
      </c>
      <c r="DS44" s="1">
        <f>INDEX(Auxiliar_OPEX_Drivers!$B$2:$CH$18,MATCH(Auxiliar_OPEX_S!DS$3,Auxiliar_OPEX_Drivers!$B$2:$B$18,0),MATCH($DG44,Auxiliar_OPEX_Drivers!$B$2:$CH$2,0))</f>
        <v>81308.5</v>
      </c>
      <c r="DT44" s="1">
        <f>INDEX(Auxiliar_OPEX_Drivers!$B$2:$CH$18,MATCH(Auxiliar_OPEX_S!DT$3,Auxiliar_OPEX_Drivers!$B$2:$B$18,0),MATCH($DG44,Auxiliar_OPEX_Drivers!$B$2:$CH$2,0))</f>
        <v>13052.055679418378</v>
      </c>
      <c r="DU44" s="1">
        <f>INDEX(Auxiliar_OPEX_Drivers!$B$2:$CH$18,MATCH(Auxiliar_OPEX_S!DU$3,Auxiliar_OPEX_Drivers!$B$2:$B$18,0),MATCH($DG44,Auxiliar_OPEX_Drivers!$B$2:$CH$2,0))</f>
        <v>5209.701332752109</v>
      </c>
      <c r="DV44" s="1">
        <f>INDEX(Auxiliar_OPEX_Drivers!$B$2:$CH$18,MATCH(Auxiliar_OPEX_S!DV$3,Auxiliar_OPEX_Drivers!$B$2:$B$18,0),MATCH($DG44,Auxiliar_OPEX_Drivers!$B$2:$CH$2,0))</f>
        <v>2359766.5733945295</v>
      </c>
      <c r="DW44" s="1">
        <f>INDEX(Auxiliar_OPEX_Drivers!$B$2:$CH$18,MATCH(Auxiliar_OPEX_S!DW$3,Auxiliar_OPEX_Drivers!$B$2:$B$18,0),MATCH($DG44,Auxiliar_OPEX_Drivers!$B$2:$CH$2,0))</f>
        <v>12882.799846085043</v>
      </c>
      <c r="DX44" s="1">
        <f>INDEX(Auxiliar_OPEX_Drivers!$B$2:$CH$18,MATCH(Auxiliar_OPEX_S!DX$3,Auxiliar_OPEX_Drivers!$B$2:$B$18,0),MATCH($DG44,Auxiliar_OPEX_Drivers!$B$2:$CH$2,0))</f>
        <v>2383045.7856484619</v>
      </c>
      <c r="DY44" s="1">
        <f>INDEX(Auxiliar_OPEX_Drivers!$B$2:$CH$18,MATCH(Auxiliar_OPEX_S!DY$3,Auxiliar_OPEX_Drivers!$B$2:$B$18,0),MATCH($DG44,Auxiliar_OPEX_Drivers!$B$2:$CH$2,0))</f>
        <v>1027.4015340851474</v>
      </c>
    </row>
    <row r="45" spans="1:129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968664.93013752485</v>
      </c>
      <c r="E45" s="51">
        <f ca="1">SUMPRODUCT($CM45:$DD45,INDIRECT(ADDRESS(E$2,$DH$2)):INDIRECT(ADDRESS(E$2,$DY$2)))</f>
        <v>968664.93013752485</v>
      </c>
      <c r="F45" s="51">
        <f ca="1">SUMPRODUCT($CM45:$DD45,INDIRECT(ADDRESS(F$2,$DH$2)):INDIRECT(ADDRESS(F$2,$DY$2)))</f>
        <v>968664.93013752485</v>
      </c>
      <c r="G45" s="51">
        <f ca="1">SUMPRODUCT($CM45:$DD45,INDIRECT(ADDRESS(G$2,$DH$2)):INDIRECT(ADDRESS(G$2,$DY$2)))</f>
        <v>968664.93013752485</v>
      </c>
      <c r="H45" s="51">
        <f ca="1">SUMPRODUCT($CM45:$DD45,INDIRECT(ADDRESS(H$2,$DH$2)):INDIRECT(ADDRESS(H$2,$DY$2)))</f>
        <v>968664.93013752485</v>
      </c>
      <c r="I45" s="51">
        <f ca="1">SUMPRODUCT($CM45:$DD45,INDIRECT(ADDRESS(I$2,$DH$2)):INDIRECT(ADDRESS(I$2,$DY$2)))</f>
        <v>968664.93013752485</v>
      </c>
      <c r="J45" s="51">
        <f ca="1">SUMPRODUCT($CM45:$DD45,INDIRECT(ADDRESS(J$2,$DH$2)):INDIRECT(ADDRESS(J$2,$DY$2)))</f>
        <v>968664.93013752485</v>
      </c>
      <c r="K45" s="51">
        <f ca="1">SUMPRODUCT($CM45:$DD45,INDIRECT(ADDRESS(K$2,$DH$2)):INDIRECT(ADDRESS(K$2,$DY$2)))</f>
        <v>987839.4555226845</v>
      </c>
      <c r="L45" s="51">
        <f ca="1">SUMPRODUCT($CM45:$DD45,INDIRECT(ADDRESS(L$2,$DH$2)):INDIRECT(ADDRESS(L$2,$DY$2)))</f>
        <v>987839.4555226845</v>
      </c>
      <c r="M45" s="51">
        <f ca="1">SUMPRODUCT($CM45:$DD45,INDIRECT(ADDRESS(M$2,$DH$2)):INDIRECT(ADDRESS(M$2,$DY$2)))</f>
        <v>987839.4555226845</v>
      </c>
      <c r="N45" s="51">
        <f ca="1">SUMPRODUCT($CM45:$DD45,INDIRECT(ADDRESS(N$2,$DH$2)):INDIRECT(ADDRESS(N$2,$DY$2)))</f>
        <v>987839.4555226845</v>
      </c>
      <c r="O45" s="51">
        <f ca="1">SUMPRODUCT($CM45:$DD45,INDIRECT(ADDRESS(O$2,$DH$2)):INDIRECT(ADDRESS(O$2,$DY$2)))</f>
        <v>987839.4555226845</v>
      </c>
      <c r="P45" s="51">
        <f ca="1">SUMPRODUCT($CM45:$DD45,INDIRECT(ADDRESS(P$2,$DH$2)):INDIRECT(ADDRESS(P$2,$DY$2)))</f>
        <v>987839.4555226845</v>
      </c>
      <c r="Q45" s="51">
        <f ca="1">SUMPRODUCT($CM45:$DD45,INDIRECT(ADDRESS(Q$2,$DH$2)):INDIRECT(ADDRESS(Q$2,$DY$2)))</f>
        <v>987839.4555226845</v>
      </c>
      <c r="R45" s="51">
        <f ca="1">SUMPRODUCT($CM45:$DD45,INDIRECT(ADDRESS(R$2,$DH$2)):INDIRECT(ADDRESS(R$2,$DY$2)))</f>
        <v>987839.4555226845</v>
      </c>
      <c r="S45" s="51">
        <f ca="1">SUMPRODUCT($CM45:$DD45,INDIRECT(ADDRESS(S$2,$DH$2)):INDIRECT(ADDRESS(S$2,$DY$2)))</f>
        <v>987839.4555226845</v>
      </c>
      <c r="T45" s="51">
        <f ca="1">SUMPRODUCT($CM45:$DD45,INDIRECT(ADDRESS(T$2,$DH$2)):INDIRECT(ADDRESS(T$2,$DY$2)))</f>
        <v>987839.4555226845</v>
      </c>
      <c r="U45" s="51">
        <f ca="1">SUMPRODUCT($CM45:$DD45,INDIRECT(ADDRESS(U$2,$DH$2)):INDIRECT(ADDRESS(U$2,$DY$2)))</f>
        <v>987839.4555226845</v>
      </c>
      <c r="V45" s="51">
        <f ca="1">SUMPRODUCT($CM45:$DD45,INDIRECT(ADDRESS(V$2,$DH$2)):INDIRECT(ADDRESS(V$2,$DY$2)))</f>
        <v>987839.4555226845</v>
      </c>
      <c r="W45" s="51">
        <f ca="1">SUMPRODUCT($CM45:$DD45,INDIRECT(ADDRESS(W$2,$DH$2)):INDIRECT(ADDRESS(W$2,$DY$2)))</f>
        <v>1007161.9128357396</v>
      </c>
      <c r="X45" s="51">
        <f ca="1">SUMPRODUCT($CM45:$DD45,INDIRECT(ADDRESS(X$2,$DH$2)):INDIRECT(ADDRESS(X$2,$DY$2)))</f>
        <v>1007161.9128357396</v>
      </c>
      <c r="Y45" s="51">
        <f ca="1">SUMPRODUCT($CM45:$DD45,INDIRECT(ADDRESS(Y$2,$DH$2)):INDIRECT(ADDRESS(Y$2,$DY$2)))</f>
        <v>1007161.9128357396</v>
      </c>
      <c r="Z45" s="51">
        <f ca="1">SUMPRODUCT($CM45:$DD45,INDIRECT(ADDRESS(Z$2,$DH$2)):INDIRECT(ADDRESS(Z$2,$DY$2)))</f>
        <v>1007161.9128357396</v>
      </c>
      <c r="AA45" s="51">
        <f ca="1">SUMPRODUCT($CM45:$DD45,INDIRECT(ADDRESS(AA$2,$DH$2)):INDIRECT(ADDRESS(AA$2,$DY$2)))</f>
        <v>1007161.9128357396</v>
      </c>
      <c r="AB45" s="51">
        <f ca="1">SUMPRODUCT($CM45:$DD45,INDIRECT(ADDRESS(AB$2,$DH$2)):INDIRECT(ADDRESS(AB$2,$DY$2)))</f>
        <v>1007161.9128357396</v>
      </c>
      <c r="AC45" s="51">
        <f ca="1">SUMPRODUCT($CM45:$DD45,INDIRECT(ADDRESS(AC$2,$DH$2)):INDIRECT(ADDRESS(AC$2,$DY$2)))</f>
        <v>1007161.9128357396</v>
      </c>
      <c r="AD45" s="51">
        <f ca="1">SUMPRODUCT($CM45:$DD45,INDIRECT(ADDRESS(AD$2,$DH$2)):INDIRECT(ADDRESS(AD$2,$DY$2)))</f>
        <v>1007161.9128357396</v>
      </c>
      <c r="AE45" s="51">
        <f ca="1">SUMPRODUCT($CM45:$DD45,INDIRECT(ADDRESS(AE$2,$DH$2)):INDIRECT(ADDRESS(AE$2,$DY$2)))</f>
        <v>1007161.9128357396</v>
      </c>
      <c r="AF45" s="51">
        <f ca="1">SUMPRODUCT($CM45:$DD45,INDIRECT(ADDRESS(AF$2,$DH$2)):INDIRECT(ADDRESS(AF$2,$DY$2)))</f>
        <v>1007161.9128357396</v>
      </c>
      <c r="AG45" s="51">
        <f ca="1">SUMPRODUCT($CM45:$DD45,INDIRECT(ADDRESS(AG$2,$DH$2)):INDIRECT(ADDRESS(AG$2,$DY$2)))</f>
        <v>1007161.9128357396</v>
      </c>
      <c r="AH45" s="51">
        <f ca="1">SUMPRODUCT($CM45:$DD45,INDIRECT(ADDRESS(AH$2,$DH$2)):INDIRECT(ADDRESS(AH$2,$DY$2)))</f>
        <v>1007161.9128357396</v>
      </c>
      <c r="AI45" s="51">
        <f ca="1">SUMPRODUCT($CM45:$DD45,INDIRECT(ADDRESS(AI$2,$DH$2)):INDIRECT(ADDRESS(AI$2,$DY$2)))</f>
        <v>1027528.489096466</v>
      </c>
      <c r="AJ45" s="51">
        <f ca="1">SUMPRODUCT($CM45:$DD45,INDIRECT(ADDRESS(AJ$2,$DH$2)):INDIRECT(ADDRESS(AJ$2,$DY$2)))</f>
        <v>1027528.489096466</v>
      </c>
      <c r="AK45" s="51">
        <f ca="1">SUMPRODUCT($CM45:$DD45,INDIRECT(ADDRESS(AK$2,$DH$2)):INDIRECT(ADDRESS(AK$2,$DY$2)))</f>
        <v>1027528.489096466</v>
      </c>
      <c r="AL45" s="51">
        <f ca="1">SUMPRODUCT($CM45:$DD45,INDIRECT(ADDRESS(AL$2,$DH$2)):INDIRECT(ADDRESS(AL$2,$DY$2)))</f>
        <v>1027528.489096466</v>
      </c>
      <c r="AM45" s="51">
        <f ca="1">SUMPRODUCT($CM45:$DD45,INDIRECT(ADDRESS(AM$2,$DH$2)):INDIRECT(ADDRESS(AM$2,$DY$2)))</f>
        <v>1027528.489096466</v>
      </c>
      <c r="AN45" s="51">
        <f ca="1">SUMPRODUCT($CM45:$DD45,INDIRECT(ADDRESS(AN$2,$DH$2)):INDIRECT(ADDRESS(AN$2,$DY$2)))</f>
        <v>1027528.489096466</v>
      </c>
      <c r="AO45" s="51">
        <f ca="1">SUMPRODUCT($CM45:$DD45,INDIRECT(ADDRESS(AO$2,$DH$2)):INDIRECT(ADDRESS(AO$2,$DY$2)))</f>
        <v>1027528.489096466</v>
      </c>
      <c r="AP45" s="51">
        <f ca="1">SUMPRODUCT($CM45:$DD45,INDIRECT(ADDRESS(AP$2,$DH$2)):INDIRECT(ADDRESS(AP$2,$DY$2)))</f>
        <v>1027528.489096466</v>
      </c>
      <c r="AQ45" s="51">
        <f ca="1">SUMPRODUCT($CM45:$DD45,INDIRECT(ADDRESS(AQ$2,$DH$2)):INDIRECT(ADDRESS(AQ$2,$DY$2)))</f>
        <v>1027528.489096466</v>
      </c>
      <c r="AR45" s="51">
        <f ca="1">SUMPRODUCT($CM45:$DD45,INDIRECT(ADDRESS(AR$2,$DH$2)):INDIRECT(ADDRESS(AR$2,$DY$2)))</f>
        <v>1027528.489096466</v>
      </c>
      <c r="AS45" s="51">
        <f ca="1">SUMPRODUCT($CM45:$DD45,INDIRECT(ADDRESS(AS$2,$DH$2)):INDIRECT(ADDRESS(AS$2,$DY$2)))</f>
        <v>1027528.489096466</v>
      </c>
      <c r="AT45" s="51">
        <f ca="1">SUMPRODUCT($CM45:$DD45,INDIRECT(ADDRESS(AT$2,$DH$2)):INDIRECT(ADDRESS(AT$2,$DY$2)))</f>
        <v>1027528.489096466</v>
      </c>
      <c r="AU45" s="51">
        <f ca="1">SUMPRODUCT($CM45:$DD45,INDIRECT(ADDRESS(AU$2,$DH$2)):INDIRECT(ADDRESS(AU$2,$DY$2)))</f>
        <v>1042348.3440394793</v>
      </c>
      <c r="AV45" s="51">
        <f ca="1">SUMPRODUCT($CM45:$DD45,INDIRECT(ADDRESS(AV$2,$DH$2)):INDIRECT(ADDRESS(AV$2,$DY$2)))</f>
        <v>1042348.3440394793</v>
      </c>
      <c r="AW45" s="51">
        <f ca="1">SUMPRODUCT($CM45:$DD45,INDIRECT(ADDRESS(AW$2,$DH$2)):INDIRECT(ADDRESS(AW$2,$DY$2)))</f>
        <v>1042348.3440394793</v>
      </c>
      <c r="AX45" s="51">
        <f ca="1">SUMPRODUCT($CM45:$DD45,INDIRECT(ADDRESS(AX$2,$DH$2)):INDIRECT(ADDRESS(AX$2,$DY$2)))</f>
        <v>1042348.3440394793</v>
      </c>
      <c r="AY45" s="51">
        <f ca="1">SUMPRODUCT($CM45:$DD45,INDIRECT(ADDRESS(AY$2,$DH$2)):INDIRECT(ADDRESS(AY$2,$DY$2)))</f>
        <v>1042348.3440394793</v>
      </c>
      <c r="AZ45" s="51">
        <f ca="1">SUMPRODUCT($CM45:$DD45,INDIRECT(ADDRESS(AZ$2,$DH$2)):INDIRECT(ADDRESS(AZ$2,$DY$2)))</f>
        <v>1042348.3440394793</v>
      </c>
      <c r="BA45" s="51">
        <f ca="1">SUMPRODUCT($CM45:$DD45,INDIRECT(ADDRESS(BA$2,$DH$2)):INDIRECT(ADDRESS(BA$2,$DY$2)))</f>
        <v>1042348.3440394793</v>
      </c>
      <c r="BB45" s="51">
        <f ca="1">SUMPRODUCT($CM45:$DD45,INDIRECT(ADDRESS(BB$2,$DH$2)):INDIRECT(ADDRESS(BB$2,$DY$2)))</f>
        <v>1042348.3440394793</v>
      </c>
      <c r="BC45" s="51">
        <f ca="1">SUMPRODUCT($CM45:$DD45,INDIRECT(ADDRESS(BC$2,$DH$2)):INDIRECT(ADDRESS(BC$2,$DY$2)))</f>
        <v>1042348.3440394793</v>
      </c>
      <c r="BD45" s="51">
        <f ca="1">SUMPRODUCT($CM45:$DD45,INDIRECT(ADDRESS(BD$2,$DH$2)):INDIRECT(ADDRESS(BD$2,$DY$2)))</f>
        <v>1042348.3440394793</v>
      </c>
      <c r="BE45" s="51">
        <f ca="1">SUMPRODUCT($CM45:$DD45,INDIRECT(ADDRESS(BE$2,$DH$2)):INDIRECT(ADDRESS(BE$2,$DY$2)))</f>
        <v>1042348.3440394793</v>
      </c>
      <c r="BF45" s="51">
        <f ca="1">SUMPRODUCT($CM45:$DD45,INDIRECT(ADDRESS(BF$2,$DH$2)):INDIRECT(ADDRESS(BF$2,$DY$2)))</f>
        <v>1042348.3440394793</v>
      </c>
      <c r="BG45" s="51">
        <f ca="1">SUMPRODUCT($CM45:$DD45,INDIRECT(ADDRESS(BG$2,$DH$2)):INDIRECT(ADDRESS(BG$2,$DY$2)))</f>
        <v>1057765.8479396952</v>
      </c>
      <c r="BH45" s="51">
        <f ca="1">SUMPRODUCT($CM45:$DD45,INDIRECT(ADDRESS(BH$2,$DH$2)):INDIRECT(ADDRESS(BH$2,$DY$2)))</f>
        <v>1057765.8479396952</v>
      </c>
      <c r="BI45" s="51">
        <f ca="1">SUMPRODUCT($CM45:$DD45,INDIRECT(ADDRESS(BI$2,$DH$2)):INDIRECT(ADDRESS(BI$2,$DY$2)))</f>
        <v>1057765.8479396952</v>
      </c>
      <c r="BJ45" s="51">
        <f ca="1">SUMPRODUCT($CM45:$DD45,INDIRECT(ADDRESS(BJ$2,$DH$2)):INDIRECT(ADDRESS(BJ$2,$DY$2)))</f>
        <v>1057765.8479396952</v>
      </c>
      <c r="BK45" s="51">
        <f ca="1">SUMPRODUCT($CM45:$DD45,INDIRECT(ADDRESS(BK$2,$DH$2)):INDIRECT(ADDRESS(BK$2,$DY$2)))</f>
        <v>1057765.8479396952</v>
      </c>
      <c r="BL45" s="51">
        <f ca="1">SUMPRODUCT($CM45:$DD45,INDIRECT(ADDRESS(BL$2,$DH$2)):INDIRECT(ADDRESS(BL$2,$DY$2)))</f>
        <v>1057765.8479396952</v>
      </c>
      <c r="BM45" s="51">
        <f ca="1">SUMPRODUCT($CM45:$DD45,INDIRECT(ADDRESS(BM$2,$DH$2)):INDIRECT(ADDRESS(BM$2,$DY$2)))</f>
        <v>1057765.8479396952</v>
      </c>
      <c r="BN45" s="51">
        <f ca="1">SUMPRODUCT($CM45:$DD45,INDIRECT(ADDRESS(BN$2,$DH$2)):INDIRECT(ADDRESS(BN$2,$DY$2)))</f>
        <v>1057765.8479396952</v>
      </c>
      <c r="BO45" s="51">
        <f ca="1">SUMPRODUCT($CM45:$DD45,INDIRECT(ADDRESS(BO$2,$DH$2)):INDIRECT(ADDRESS(BO$2,$DY$2)))</f>
        <v>1057765.8479396952</v>
      </c>
      <c r="BP45" s="51">
        <f ca="1">SUMPRODUCT($CM45:$DD45,INDIRECT(ADDRESS(BP$2,$DH$2)):INDIRECT(ADDRESS(BP$2,$DY$2)))</f>
        <v>1057765.8479396952</v>
      </c>
      <c r="BQ45" s="51">
        <f ca="1">SUMPRODUCT($CM45:$DD45,INDIRECT(ADDRESS(BQ$2,$DH$2)):INDIRECT(ADDRESS(BQ$2,$DY$2)))</f>
        <v>1057765.8479396952</v>
      </c>
      <c r="BR45" s="51">
        <f ca="1">SUMPRODUCT($CM45:$DD45,INDIRECT(ADDRESS(BR$2,$DH$2)):INDIRECT(ADDRESS(BR$2,$DY$2)))</f>
        <v>1057765.8479396952</v>
      </c>
      <c r="BS45" s="51">
        <f ca="1">SUMPRODUCT($CM45:$DD45,INDIRECT(ADDRESS(BS$2,$DH$2)):INDIRECT(ADDRESS(BS$2,$DY$2)))</f>
        <v>1076208.1271651876</v>
      </c>
      <c r="BT45" s="51">
        <f ca="1">SUMPRODUCT($CM45:$DD45,INDIRECT(ADDRESS(BT$2,$DH$2)):INDIRECT(ADDRESS(BT$2,$DY$2)))</f>
        <v>1076208.1271651876</v>
      </c>
      <c r="BU45" s="51">
        <f ca="1">SUMPRODUCT($CM45:$DD45,INDIRECT(ADDRESS(BU$2,$DH$2)):INDIRECT(ADDRESS(BU$2,$DY$2)))</f>
        <v>1076208.1271651876</v>
      </c>
      <c r="BV45" s="51">
        <f ca="1">SUMPRODUCT($CM45:$DD45,INDIRECT(ADDRESS(BV$2,$DH$2)):INDIRECT(ADDRESS(BV$2,$DY$2)))</f>
        <v>1076208.1271651876</v>
      </c>
      <c r="BW45" s="51">
        <f ca="1">SUMPRODUCT($CM45:$DD45,INDIRECT(ADDRESS(BW$2,$DH$2)):INDIRECT(ADDRESS(BW$2,$DY$2)))</f>
        <v>1076208.1271651876</v>
      </c>
      <c r="BX45" s="51">
        <f ca="1">SUMPRODUCT($CM45:$DD45,INDIRECT(ADDRESS(BX$2,$DH$2)):INDIRECT(ADDRESS(BX$2,$DY$2)))</f>
        <v>1076208.1271651876</v>
      </c>
      <c r="BY45" s="51">
        <f ca="1">SUMPRODUCT($CM45:$DD45,INDIRECT(ADDRESS(BY$2,$DH$2)):INDIRECT(ADDRESS(BY$2,$DY$2)))</f>
        <v>1076208.1271651876</v>
      </c>
      <c r="BZ45" s="51">
        <f ca="1">SUMPRODUCT($CM45:$DD45,INDIRECT(ADDRESS(BZ$2,$DH$2)):INDIRECT(ADDRESS(BZ$2,$DY$2)))</f>
        <v>1076208.1271651876</v>
      </c>
      <c r="CA45" s="51">
        <f ca="1">SUMPRODUCT($CM45:$DD45,INDIRECT(ADDRESS(CA$2,$DH$2)):INDIRECT(ADDRESS(CA$2,$DY$2)))</f>
        <v>1076208.1271651876</v>
      </c>
      <c r="CB45" s="51">
        <f ca="1">SUMPRODUCT($CM45:$DD45,INDIRECT(ADDRESS(CB$2,$DH$2)):INDIRECT(ADDRESS(CB$2,$DY$2)))</f>
        <v>1076208.1271651876</v>
      </c>
      <c r="CC45" s="51">
        <f ca="1">SUMPRODUCT($CM45:$DD45,INDIRECT(ADDRESS(CC$2,$DH$2)):INDIRECT(ADDRESS(CC$2,$DY$2)))</f>
        <v>1076208.1271651876</v>
      </c>
      <c r="CD45" s="51">
        <f ca="1">SUMPRODUCT($CM45:$DD45,INDIRECT(ADDRESS(CD$2,$DH$2)):INDIRECT(ADDRESS(CD$2,$DY$2)))</f>
        <v>1076208.1271651876</v>
      </c>
      <c r="CF45" s="51">
        <f t="shared" ca="1" si="6"/>
        <v>11719851.788576094</v>
      </c>
      <c r="CG45" s="51">
        <f t="shared" ca="1" si="6"/>
        <v>11950685.75283749</v>
      </c>
      <c r="CH45" s="51">
        <f t="shared" ca="1" si="6"/>
        <v>12187775.835332509</v>
      </c>
      <c r="CI45" s="51">
        <f t="shared" ca="1" si="6"/>
        <v>12404441.14387266</v>
      </c>
      <c r="CJ45" s="51">
        <f t="shared" ca="1" si="6"/>
        <v>12585267.647974834</v>
      </c>
      <c r="CK45" s="51">
        <f t="shared" ca="1" si="6"/>
        <v>12785401.571403803</v>
      </c>
      <c r="CM45" s="1">
        <f>IFERROR(VLOOKUP($A45,Auxiliar_OPEX_CustosUnit!$A$4:$BT$129,COLUMN(Auxiliar_OPEX_CustosUnit!AK$2),0),0)</f>
        <v>0</v>
      </c>
      <c r="CN45" s="1">
        <f>IFERROR(VLOOKUP($A45,Auxiliar_OPEX_CustosUnit!$A$4:$BT$129,COLUMN(Auxiliar_OPEX_CustosUnit!AL$2),0),0)</f>
        <v>0</v>
      </c>
      <c r="CO45" s="1">
        <f>IFERROR(VLOOKUP($A45,Auxiliar_OPEX_CustosUnit!$A$4:$BT$129,COLUMN(Auxiliar_OPEX_CustosUnit!AM$2),0)*(1-DRE_Auxiliar!$A$111),0)</f>
        <v>414339.25719314773</v>
      </c>
      <c r="CP45" s="1">
        <f>IFERROR(VLOOKUP($A45,Auxiliar_OPEX_CustosUnit!$A$4:$BT$129,COLUMN(Auxiliar_OPEX_CustosUnit!AN$2),0),0)</f>
        <v>0</v>
      </c>
      <c r="CQ45" s="1">
        <f>IFERROR(VLOOKUP($A45,Auxiliar_OPEX_CustosUnit!$A$4:$BT$129,COLUMN(Auxiliar_OPEX_CustosUnit!AO$2),0),0)</f>
        <v>0</v>
      </c>
      <c r="CR45" s="1">
        <f>IFERROR(VLOOKUP($A45,Auxiliar_OPEX_CustosUnit!$A$4:$BT$129,COLUMN(Auxiliar_OPEX_CustosUnit!AP$2),0),0)</f>
        <v>0</v>
      </c>
      <c r="CS45" s="1">
        <f>IFERROR(VLOOKUP($A45,Auxiliar_OPEX_CustosUnit!$A$4:$BT$129,COLUMN(Auxiliar_OPEX_CustosUnit!AQ$2),0),0)</f>
        <v>7.5708353513117501</v>
      </c>
      <c r="CT45" s="1">
        <f>IFERROR(VLOOKUP($A45,Auxiliar_OPEX_CustosUnit!$A$4:$BT$129,COLUMN(Auxiliar_OPEX_CustosUnit!AR$2),0),0)</f>
        <v>0</v>
      </c>
      <c r="CU45" s="1">
        <f>IFERROR(VLOOKUP($A45,Auxiliar_OPEX_CustosUnit!$A$4:$BT$129,COLUMN(Auxiliar_OPEX_CustosUnit!AS$2),0),0)</f>
        <v>0</v>
      </c>
      <c r="CV45" s="1">
        <f>IFERROR(VLOOKUP($A45,Auxiliar_OPEX_CustosUnit!$A$4:$BT$129,COLUMN(Auxiliar_OPEX_CustosUnit!AT$2),0),0)</f>
        <v>0</v>
      </c>
      <c r="CW45" s="1">
        <f>IFERROR(VLOOKUP($A45,Auxiliar_OPEX_CustosUnit!$A$4:$BT$129,COLUMN(Auxiliar_OPEX_CustosUnit!AU$2),0),0)</f>
        <v>0</v>
      </c>
      <c r="CX45" s="1">
        <f>IFERROR(VLOOKUP($A45,Auxiliar_OPEX_CustosUnit!$A$4:$BT$129,COLUMN(Auxiliar_OPEX_CustosUnit!AV$2),0),0)</f>
        <v>0</v>
      </c>
      <c r="CY45" s="1">
        <f>IFERROR(VLOOKUP($A45,Auxiliar_OPEX_CustosUnit!$A$4:$BT$129,COLUMN(Auxiliar_OPEX_CustosUnit!AW$2),0),0)</f>
        <v>0</v>
      </c>
      <c r="CZ45" s="1">
        <f>IFERROR(VLOOKUP($A45,Auxiliar_OPEX_CustosUnit!$A$4:$BT$129,COLUMN(Auxiliar_OPEX_CustosUnit!AX$2),0),0)</f>
        <v>0</v>
      </c>
      <c r="DA45" s="1">
        <f>IFERROR(VLOOKUP($A45,Auxiliar_OPEX_CustosUnit!$A$4:$BT$129,COLUMN(Auxiliar_OPEX_CustosUnit!AY$2),0),0)</f>
        <v>0</v>
      </c>
      <c r="DB45" s="1">
        <f>IFERROR(VLOOKUP($A45,Auxiliar_OPEX_CustosUnit!$A$4:$BT$129,COLUMN(Auxiliar_OPEX_CustosUnit!AZ$2),0),0)</f>
        <v>0</v>
      </c>
      <c r="DC45" s="1">
        <f>IFERROR(VLOOKUP($A45,Auxiliar_OPEX_CustosUnit!$A$4:$BT$129,COLUMN(Auxiliar_OPEX_CustosUnit!BA$2),0),0)</f>
        <v>0</v>
      </c>
      <c r="DD45" s="1">
        <f>IFERROR(VLOOKUP($A45,Auxiliar_OPEX_CustosUnit!$A$4:$BT$129,COLUMN(Auxiliar_OPEX_CustosUnit!BB$2),0),0)</f>
        <v>591.79289655354</v>
      </c>
      <c r="DG45" s="60">
        <v>44501</v>
      </c>
      <c r="DH45" s="1">
        <v>1</v>
      </c>
      <c r="DI45" s="1">
        <f>INDEX(Auxiliar_OPEX_Drivers!$B$2:$CH$18,MATCH(Auxiliar_OPEX_S!DI$3,Auxiliar_OPEX_Drivers!$B$2:$B$18,0),MATCH($DG45,Auxiliar_OPEX_Drivers!$B$2:$CH$2,0))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INDEX(Auxiliar_OPEX_Drivers!$B$2:$CH$18,MATCH(Auxiliar_OPEX_S!DK$3,Auxiliar_OPEX_Drivers!$B$2:$B$18,0),MATCH($DG45,Auxiliar_OPEX_Drivers!$B$2:$CH$2,0))</f>
        <v>14.630402899388219</v>
      </c>
      <c r="DL45" s="1">
        <f>INDEX(Auxiliar_OPEX_Drivers!$B$2:$CH$18,MATCH(Auxiliar_OPEX_S!DL$3,Auxiliar_OPEX_Drivers!$B$2:$B$18,0),MATCH($DG45,Auxiliar_OPEX_Drivers!$B$2:$CH$2,0))</f>
        <v>63.978326584270974</v>
      </c>
      <c r="DM45" s="1">
        <f>INDEX(Auxiliar_OPEX_Drivers!$B$2:$CH$18,MATCH(Auxiliar_OPEX_S!DM$3,Auxiliar_OPEX_Drivers!$B$2:$B$18,0),MATCH($DG45,Auxiliar_OPEX_Drivers!$B$2:$CH$2,0))</f>
        <v>13</v>
      </c>
      <c r="DN45" s="1">
        <f>INDEX(Auxiliar_OPEX_Drivers!$B$2:$CH$18,MATCH(Auxiliar_OPEX_S!DN$3,Auxiliar_OPEX_Drivers!$B$2:$B$18,0),MATCH($DG45,Auxiliar_OPEX_Drivers!$B$2:$CH$2,0))</f>
        <v>684.24445693707594</v>
      </c>
      <c r="DO45" s="1">
        <f>INDEX(Auxiliar_OPEX_Drivers!$B$2:$CH$18,MATCH(Auxiliar_OPEX_S!DO$3,Auxiliar_OPEX_Drivers!$B$2:$B$18,0),MATCH($DG45,Auxiliar_OPEX_Drivers!$B$2:$CH$2,0))</f>
        <v>12</v>
      </c>
      <c r="DP45" s="1">
        <f>INDEX(Auxiliar_OPEX_Drivers!$B$2:$CH$18,MATCH(Auxiliar_OPEX_S!DP$3,Auxiliar_OPEX_Drivers!$B$2:$B$18,0),MATCH($DG45,Auxiliar_OPEX_Drivers!$B$2:$CH$2,0))</f>
        <v>202.39074693956513</v>
      </c>
      <c r="DQ45" s="1">
        <f>INDEX(Auxiliar_OPEX_Drivers!$B$2:$CH$18,MATCH(Auxiliar_OPEX_S!DQ$3,Auxiliar_OPEX_Drivers!$B$2:$B$18,0),MATCH($DG45,Auxiliar_OPEX_Drivers!$B$2:$CH$2,0))</f>
        <v>37.157600724847057</v>
      </c>
      <c r="DR45" s="1">
        <f>INDEX(Auxiliar_OPEX_Drivers!$B$2:$CH$18,MATCH(Auxiliar_OPEX_S!DR$3,Auxiliar_OPEX_Drivers!$B$2:$B$18,0),MATCH($DG45,Auxiliar_OPEX_Drivers!$B$2:$CH$2,0))</f>
        <v>20006339.018937282</v>
      </c>
      <c r="DS45" s="1">
        <f>INDEX(Auxiliar_OPEX_Drivers!$B$2:$CH$18,MATCH(Auxiliar_OPEX_S!DS$3,Auxiliar_OPEX_Drivers!$B$2:$B$18,0),MATCH($DG45,Auxiliar_OPEX_Drivers!$B$2:$CH$2,0))</f>
        <v>81308.5</v>
      </c>
      <c r="DT45" s="1">
        <f>INDEX(Auxiliar_OPEX_Drivers!$B$2:$CH$18,MATCH(Auxiliar_OPEX_S!DT$3,Auxiliar_OPEX_Drivers!$B$2:$B$18,0),MATCH($DG45,Auxiliar_OPEX_Drivers!$B$2:$CH$2,0))</f>
        <v>9585.9539653605043</v>
      </c>
      <c r="DU45" s="1">
        <f>INDEX(Auxiliar_OPEX_Drivers!$B$2:$CH$18,MATCH(Auxiliar_OPEX_S!DU$3,Auxiliar_OPEX_Drivers!$B$2:$B$18,0),MATCH($DG45,Auxiliar_OPEX_Drivers!$B$2:$CH$2,0))</f>
        <v>2705.2983186934862</v>
      </c>
      <c r="DV45" s="1">
        <f>INDEX(Auxiliar_OPEX_Drivers!$B$2:$CH$18,MATCH(Auxiliar_OPEX_S!DV$3,Auxiliar_OPEX_Drivers!$B$2:$B$18,0),MATCH($DG45,Auxiliar_OPEX_Drivers!$B$2:$CH$2,0))</f>
        <v>2367060.9405265567</v>
      </c>
      <c r="DW45" s="1">
        <f>INDEX(Auxiliar_OPEX_Drivers!$B$2:$CH$18,MATCH(Auxiliar_OPEX_S!DW$3,Auxiliar_OPEX_Drivers!$B$2:$B$18,0),MATCH($DG45,Auxiliar_OPEX_Drivers!$B$2:$CH$2,0))</f>
        <v>9464.3671320271678</v>
      </c>
      <c r="DX45" s="1">
        <f>INDEX(Auxiliar_OPEX_Drivers!$B$2:$CH$18,MATCH(Auxiliar_OPEX_S!DX$3,Auxiliar_OPEX_Drivers!$B$2:$B$18,0),MATCH($DG45,Auxiliar_OPEX_Drivers!$B$2:$CH$2,0))</f>
        <v>2390429.7396138222</v>
      </c>
      <c r="DY45" s="1">
        <f>INDEX(Auxiliar_OPEX_Drivers!$B$2:$CH$18,MATCH(Auxiliar_OPEX_S!DY$3,Auxiliar_OPEX_Drivers!$B$2:$B$18,0),MATCH($DG45,Auxiliar_OPEX_Drivers!$B$2:$CH$2,0))</f>
        <v>1027.4015340851474</v>
      </c>
    </row>
    <row r="46" spans="1:129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426303.61379878921</v>
      </c>
      <c r="E46" s="51">
        <f ca="1">SUMPRODUCT($CM46:$DD46,INDIRECT(ADDRESS(E$2,$DH$2)):INDIRECT(ADDRESS(E$2,$DY$2)))</f>
        <v>428256.43514511915</v>
      </c>
      <c r="F46" s="51">
        <f ca="1">SUMPRODUCT($CM46:$DD46,INDIRECT(ADDRESS(F$2,$DH$2)):INDIRECT(ADDRESS(F$2,$DY$2)))</f>
        <v>430249.78834080714</v>
      </c>
      <c r="G46" s="51">
        <f ca="1">SUMPRODUCT($CM46:$DD46,INDIRECT(ADDRESS(G$2,$DH$2)):INDIRECT(ADDRESS(G$2,$DY$2)))</f>
        <v>432099.64109263977</v>
      </c>
      <c r="H46" s="51">
        <f ca="1">SUMPRODUCT($CM46:$DD46,INDIRECT(ADDRESS(H$2,$DH$2)):INDIRECT(ADDRESS(H$2,$DY$2)))</f>
        <v>434100.90765656013</v>
      </c>
      <c r="I46" s="51">
        <f ca="1">SUMPRODUCT($CM46:$DD46,INDIRECT(ADDRESS(I$2,$DH$2)):INDIRECT(ADDRESS(I$2,$DY$2)))</f>
        <v>436174.20945346798</v>
      </c>
      <c r="J46" s="51">
        <f ca="1">SUMPRODUCT($CM46:$DD46,INDIRECT(ADDRESS(J$2,$DH$2)):INDIRECT(ADDRESS(J$2,$DY$2)))</f>
        <v>438104.7293349778</v>
      </c>
      <c r="K46" s="51">
        <f ca="1">SUMPRODUCT($CM46:$DD46,INDIRECT(ADDRESS(K$2,$DH$2)):INDIRECT(ADDRESS(K$2,$DY$2)))</f>
        <v>440375.88773348392</v>
      </c>
      <c r="L46" s="51">
        <f ca="1">SUMPRODUCT($CM46:$DD46,INDIRECT(ADDRESS(L$2,$DH$2)):INDIRECT(ADDRESS(L$2,$DY$2)))</f>
        <v>442544.5932938754</v>
      </c>
      <c r="M46" s="51">
        <f ca="1">SUMPRODUCT($CM46:$DD46,INDIRECT(ADDRESS(M$2,$DH$2)):INDIRECT(ADDRESS(M$2,$DY$2)))</f>
        <v>444433.77660389978</v>
      </c>
      <c r="N46" s="51">
        <f ca="1">SUMPRODUCT($CM46:$DD46,INDIRECT(ADDRESS(N$2,$DH$2)):INDIRECT(ADDRESS(N$2,$DY$2)))</f>
        <v>446488.01013066643</v>
      </c>
      <c r="O46" s="51">
        <f ca="1">SUMPRODUCT($CM46:$DD46,INDIRECT(ADDRESS(O$2,$DH$2)):INDIRECT(ADDRESS(O$2,$DY$2)))</f>
        <v>448735.3003775808</v>
      </c>
      <c r="P46" s="51">
        <f ca="1">SUMPRODUCT($CM46:$DD46,INDIRECT(ADDRESS(P$2,$DH$2)):INDIRECT(ADDRESS(P$2,$DY$2)))</f>
        <v>450693.44541787816</v>
      </c>
      <c r="Q46" s="51">
        <f ca="1">SUMPRODUCT($CM46:$DD46,INDIRECT(ADDRESS(Q$2,$DH$2)):INDIRECT(ADDRESS(Q$2,$DY$2)))</f>
        <v>452530.11571105081</v>
      </c>
      <c r="R46" s="51">
        <f ca="1">SUMPRODUCT($CM46:$DD46,INDIRECT(ADDRESS(R$2,$DH$2)):INDIRECT(ADDRESS(R$2,$DY$2)))</f>
        <v>454444.66188007582</v>
      </c>
      <c r="S46" s="51">
        <f ca="1">SUMPRODUCT($CM46:$DD46,INDIRECT(ADDRESS(S$2,$DH$2)):INDIRECT(ADDRESS(S$2,$DY$2)))</f>
        <v>456570.67143478279</v>
      </c>
      <c r="T46" s="51">
        <f ca="1">SUMPRODUCT($CM46:$DD46,INDIRECT(ADDRESS(T$2,$DH$2)):INDIRECT(ADDRESS(T$2,$DY$2)))</f>
        <v>458637.75341141608</v>
      </c>
      <c r="U46" s="51">
        <f ca="1">SUMPRODUCT($CM46:$DD46,INDIRECT(ADDRESS(U$2,$DH$2)):INDIRECT(ADDRESS(U$2,$DY$2)))</f>
        <v>460527.23239244096</v>
      </c>
      <c r="V46" s="51">
        <f ca="1">SUMPRODUCT($CM46:$DD46,INDIRECT(ADDRESS(V$2,$DH$2)):INDIRECT(ADDRESS(V$2,$DY$2)))</f>
        <v>462250.60999485618</v>
      </c>
      <c r="W46" s="51">
        <f ca="1">SUMPRODUCT($CM46:$DD46,INDIRECT(ADDRESS(W$2,$DH$2)):INDIRECT(ADDRESS(W$2,$DY$2)))</f>
        <v>464213.9006227816</v>
      </c>
      <c r="X46" s="51">
        <f ca="1">SUMPRODUCT($CM46:$DD46,INDIRECT(ADDRESS(X$2,$DH$2)):INDIRECT(ADDRESS(X$2,$DY$2)))</f>
        <v>466169.35024449951</v>
      </c>
      <c r="Y46" s="51">
        <f ca="1">SUMPRODUCT($CM46:$DD46,INDIRECT(ADDRESS(Y$2,$DH$2)):INDIRECT(ADDRESS(Y$2,$DY$2)))</f>
        <v>468211.94468451315</v>
      </c>
      <c r="Z46" s="51">
        <f ca="1">SUMPRODUCT($CM46:$DD46,INDIRECT(ADDRESS(Z$2,$DH$2)):INDIRECT(ADDRESS(Z$2,$DY$2)))</f>
        <v>470407.65458351548</v>
      </c>
      <c r="AA46" s="51">
        <f ca="1">SUMPRODUCT($CM46:$DD46,INDIRECT(ADDRESS(AA$2,$DH$2)):INDIRECT(ADDRESS(AA$2,$DY$2)))</f>
        <v>472534.97701176</v>
      </c>
      <c r="AB46" s="51">
        <f ca="1">SUMPRODUCT($CM46:$DD46,INDIRECT(ADDRESS(AB$2,$DH$2)):INDIRECT(ADDRESS(AB$2,$DY$2)))</f>
        <v>474128.09867654659</v>
      </c>
      <c r="AC46" s="51">
        <f ca="1">SUMPRODUCT($CM46:$DD46,INDIRECT(ADDRESS(AC$2,$DH$2)):INDIRECT(ADDRESS(AC$2,$DY$2)))</f>
        <v>475804.71891586785</v>
      </c>
      <c r="AD46" s="51">
        <f ca="1">SUMPRODUCT($CM46:$DD46,INDIRECT(ADDRESS(AD$2,$DH$2)):INDIRECT(ADDRESS(AD$2,$DY$2)))</f>
        <v>477264.84684358397</v>
      </c>
      <c r="AE46" s="51">
        <f ca="1">SUMPRODUCT($CM46:$DD46,INDIRECT(ADDRESS(AE$2,$DH$2)):INDIRECT(ADDRESS(AE$2,$DY$2)))</f>
        <v>478594.79894612113</v>
      </c>
      <c r="AF46" s="51">
        <f ca="1">SUMPRODUCT($CM46:$DD46,INDIRECT(ADDRESS(AF$2,$DH$2)):INDIRECT(ADDRESS(AF$2,$DY$2)))</f>
        <v>480026.61574621708</v>
      </c>
      <c r="AG46" s="51">
        <f ca="1">SUMPRODUCT($CM46:$DD46,INDIRECT(ADDRESS(AG$2,$DH$2)):INDIRECT(ADDRESS(AG$2,$DY$2)))</f>
        <v>481641.91821763711</v>
      </c>
      <c r="AH46" s="51">
        <f ca="1">SUMPRODUCT($CM46:$DD46,INDIRECT(ADDRESS(AH$2,$DH$2)):INDIRECT(ADDRESS(AH$2,$DY$2)))</f>
        <v>483329.40369115188</v>
      </c>
      <c r="AI46" s="51">
        <f ca="1">SUMPRODUCT($CM46:$DD46,INDIRECT(ADDRESS(AI$2,$DH$2)):INDIRECT(ADDRESS(AI$2,$DY$2)))</f>
        <v>485046.53150707838</v>
      </c>
      <c r="AJ46" s="51">
        <f ca="1">SUMPRODUCT($CM46:$DD46,INDIRECT(ADDRESS(AJ$2,$DH$2)):INDIRECT(ADDRESS(AJ$2,$DY$2)))</f>
        <v>486594.88850941486</v>
      </c>
      <c r="AK46" s="51">
        <f ca="1">SUMPRODUCT($CM46:$DD46,INDIRECT(ADDRESS(AK$2,$DH$2)):INDIRECT(ADDRESS(AK$2,$DY$2)))</f>
        <v>488574.45265776914</v>
      </c>
      <c r="AL46" s="51">
        <f ca="1">SUMPRODUCT($CM46:$DD46,INDIRECT(ADDRESS(AL$2,$DH$2)):INDIRECT(ADDRESS(AL$2,$DY$2)))</f>
        <v>490564.95362462266</v>
      </c>
      <c r="AM46" s="51">
        <f ca="1">SUMPRODUCT($CM46:$DD46,INDIRECT(ADDRESS(AM$2,$DH$2)):INDIRECT(ADDRESS(AM$2,$DY$2)))</f>
        <v>492450.46113388386</v>
      </c>
      <c r="AN46" s="51">
        <f ca="1">SUMPRODUCT($CM46:$DD46,INDIRECT(ADDRESS(AN$2,$DH$2)):INDIRECT(ADDRESS(AN$2,$DY$2)))</f>
        <v>494125.32551885059</v>
      </c>
      <c r="AO46" s="51">
        <f ca="1">SUMPRODUCT($CM46:$DD46,INDIRECT(ADDRESS(AO$2,$DH$2)):INDIRECT(ADDRESS(AO$2,$DY$2)))</f>
        <v>495927.49447114795</v>
      </c>
      <c r="AP46" s="51">
        <f ca="1">SUMPRODUCT($CM46:$DD46,INDIRECT(ADDRESS(AP$2,$DH$2)):INDIRECT(ADDRESS(AP$2,$DY$2)))</f>
        <v>497725.7769156234</v>
      </c>
      <c r="AQ46" s="51">
        <f ca="1">SUMPRODUCT($CM46:$DD46,INDIRECT(ADDRESS(AQ$2,$DH$2)):INDIRECT(ADDRESS(AQ$2,$DY$2)))</f>
        <v>499375.23507121654</v>
      </c>
      <c r="AR46" s="51">
        <f ca="1">SUMPRODUCT($CM46:$DD46,INDIRECT(ADDRESS(AR$2,$DH$2)):INDIRECT(ADDRESS(AR$2,$DY$2)))</f>
        <v>501153.74768510013</v>
      </c>
      <c r="AS46" s="51">
        <f ca="1">SUMPRODUCT($CM46:$DD46,INDIRECT(ADDRESS(AS$2,$DH$2)):INDIRECT(ADDRESS(AS$2,$DY$2)))</f>
        <v>502932.26029898372</v>
      </c>
      <c r="AT46" s="51">
        <f ca="1">SUMPRODUCT($CM46:$DD46,INDIRECT(ADDRESS(AT$2,$DH$2)):INDIRECT(ADDRESS(AT$2,$DY$2)))</f>
        <v>504632.03631322627</v>
      </c>
      <c r="AU46" s="51">
        <f ca="1">SUMPRODUCT($CM46:$DD46,INDIRECT(ADDRESS(AU$2,$DH$2)):INDIRECT(ADDRESS(AU$2,$DY$2)))</f>
        <v>506613.728210075</v>
      </c>
      <c r="AV46" s="51">
        <f ca="1">SUMPRODUCT($CM46:$DD46,INDIRECT(ADDRESS(AV$2,$DH$2)):INDIRECT(ADDRESS(AV$2,$DY$2)))</f>
        <v>508698.47174193611</v>
      </c>
      <c r="AW46" s="51">
        <f ca="1">SUMPRODUCT($CM46:$DD46,INDIRECT(ADDRESS(AW$2,$DH$2)):INDIRECT(ADDRESS(AW$2,$DY$2)))</f>
        <v>510721.48418017844</v>
      </c>
      <c r="AX46" s="51">
        <f ca="1">SUMPRODUCT($CM46:$DD46,INDIRECT(ADDRESS(AX$2,$DH$2)):INDIRECT(ADDRESS(AX$2,$DY$2)))</f>
        <v>512835.80620366929</v>
      </c>
      <c r="AY46" s="51">
        <f ca="1">SUMPRODUCT($CM46:$DD46,INDIRECT(ADDRESS(AY$2,$DH$2)):INDIRECT(ADDRESS(AY$2,$DY$2)))</f>
        <v>514661.29107787623</v>
      </c>
      <c r="AZ46" s="51">
        <f ca="1">SUMPRODUCT($CM46:$DD46,INDIRECT(ADDRESS(AZ$2,$DH$2)):INDIRECT(ADDRESS(AZ$2,$DY$2)))</f>
        <v>515954.73391768354</v>
      </c>
      <c r="BA46" s="51">
        <f ca="1">SUMPRODUCT($CM46:$DD46,INDIRECT(ADDRESS(BA$2,$DH$2)):INDIRECT(ADDRESS(BA$2,$DY$2)))</f>
        <v>517134.43384509918</v>
      </c>
      <c r="BB46" s="51">
        <f ca="1">SUMPRODUCT($CM46:$DD46,INDIRECT(ADDRESS(BB$2,$DH$2)):INDIRECT(ADDRESS(BB$2,$DY$2)))</f>
        <v>518395.53651260433</v>
      </c>
      <c r="BC46" s="51">
        <f ca="1">SUMPRODUCT($CM46:$DD46,INDIRECT(ADDRESS(BC$2,$DH$2)):INDIRECT(ADDRESS(BC$2,$DY$2)))</f>
        <v>519498.86463644012</v>
      </c>
      <c r="BD46" s="51">
        <f ca="1">SUMPRODUCT($CM46:$DD46,INDIRECT(ADDRESS(BD$2,$DH$2)):INDIRECT(ADDRESS(BD$2,$DY$2)))</f>
        <v>520578.48173776967</v>
      </c>
      <c r="BE46" s="51">
        <f ca="1">SUMPRODUCT($CM46:$DD46,INDIRECT(ADDRESS(BE$2,$DH$2)):INDIRECT(ADDRESS(BE$2,$DY$2)))</f>
        <v>521725.62275651324</v>
      </c>
      <c r="BF46" s="51">
        <f ca="1">SUMPRODUCT($CM46:$DD46,INDIRECT(ADDRESS(BF$2,$DH$2)):INDIRECT(ADDRESS(BF$2,$DY$2)))</f>
        <v>522956.97727770061</v>
      </c>
      <c r="BG46" s="51">
        <f ca="1">SUMPRODUCT($CM46:$DD46,INDIRECT(ADDRESS(BG$2,$DH$2)):INDIRECT(ADDRESS(BG$2,$DY$2)))</f>
        <v>524737.30421886838</v>
      </c>
      <c r="BH46" s="51">
        <f ca="1">SUMPRODUCT($CM46:$DD46,INDIRECT(ADDRESS(BH$2,$DH$2)):INDIRECT(ADDRESS(BH$2,$DY$2)))</f>
        <v>526468.96714790771</v>
      </c>
      <c r="BI46" s="51">
        <f ca="1">SUMPRODUCT($CM46:$DD46,INDIRECT(ADDRESS(BI$2,$DH$2)):INDIRECT(ADDRESS(BI$2,$DY$2)))</f>
        <v>528200.63007694692</v>
      </c>
      <c r="BJ46" s="51">
        <f ca="1">SUMPRODUCT($CM46:$DD46,INDIRECT(ADDRESS(BJ$2,$DH$2)):INDIRECT(ADDRESS(BJ$2,$DY$2)))</f>
        <v>529932.29300598614</v>
      </c>
      <c r="BK46" s="51">
        <f ca="1">SUMPRODUCT($CM46:$DD46,INDIRECT(ADDRESS(BK$2,$DH$2)):INDIRECT(ADDRESS(BK$2,$DY$2)))</f>
        <v>531663.95593502535</v>
      </c>
      <c r="BL46" s="51">
        <f ca="1">SUMPRODUCT($CM46:$DD46,INDIRECT(ADDRESS(BL$2,$DH$2)):INDIRECT(ADDRESS(BL$2,$DY$2)))</f>
        <v>533039.40896404965</v>
      </c>
      <c r="BM46" s="51">
        <f ca="1">SUMPRODUCT($CM46:$DD46,INDIRECT(ADDRESS(BM$2,$DH$2)):INDIRECT(ADDRESS(BM$2,$DY$2)))</f>
        <v>534414.86199307384</v>
      </c>
      <c r="BN46" s="51">
        <f ca="1">SUMPRODUCT($CM46:$DD46,INDIRECT(ADDRESS(BN$2,$DH$2)):INDIRECT(ADDRESS(BN$2,$DY$2)))</f>
        <v>535790.31502209813</v>
      </c>
      <c r="BO46" s="51">
        <f ca="1">SUMPRODUCT($CM46:$DD46,INDIRECT(ADDRESS(BO$2,$DH$2)):INDIRECT(ADDRESS(BO$2,$DY$2)))</f>
        <v>537165.76805112243</v>
      </c>
      <c r="BP46" s="51">
        <f ca="1">SUMPRODUCT($CM46:$DD46,INDIRECT(ADDRESS(BP$2,$DH$2)):INDIRECT(ADDRESS(BP$2,$DY$2)))</f>
        <v>538541.22108014661</v>
      </c>
      <c r="BQ46" s="51">
        <f ca="1">SUMPRODUCT($CM46:$DD46,INDIRECT(ADDRESS(BQ$2,$DH$2)):INDIRECT(ADDRESS(BQ$2,$DY$2)))</f>
        <v>539916.67410917091</v>
      </c>
      <c r="BR46" s="51">
        <f ca="1">SUMPRODUCT($CM46:$DD46,INDIRECT(ADDRESS(BR$2,$DH$2)):INDIRECT(ADDRESS(BR$2,$DY$2)))</f>
        <v>541292.12713819509</v>
      </c>
      <c r="BS46" s="51">
        <f ca="1">SUMPRODUCT($CM46:$DD46,INDIRECT(ADDRESS(BS$2,$DH$2)):INDIRECT(ADDRESS(BS$2,$DY$2)))</f>
        <v>542718.94110098074</v>
      </c>
      <c r="BT46" s="51">
        <f ca="1">SUMPRODUCT($CM46:$DD46,INDIRECT(ADDRESS(BT$2,$DH$2)):INDIRECT(ADDRESS(BT$2,$DY$2)))</f>
        <v>544094.39413000492</v>
      </c>
      <c r="BU46" s="51">
        <f ca="1">SUMPRODUCT($CM46:$DD46,INDIRECT(ADDRESS(BU$2,$DH$2)):INDIRECT(ADDRESS(BU$2,$DY$2)))</f>
        <v>545469.84715902922</v>
      </c>
      <c r="BV46" s="51">
        <f ca="1">SUMPRODUCT($CM46:$DD46,INDIRECT(ADDRESS(BV$2,$DH$2)):INDIRECT(ADDRESS(BV$2,$DY$2)))</f>
        <v>546845.3001880534</v>
      </c>
      <c r="BW46" s="51">
        <f ca="1">SUMPRODUCT($CM46:$DD46,INDIRECT(ADDRESS(BW$2,$DH$2)):INDIRECT(ADDRESS(BW$2,$DY$2)))</f>
        <v>548220.7532170777</v>
      </c>
      <c r="BX46" s="51">
        <f ca="1">SUMPRODUCT($CM46:$DD46,INDIRECT(ADDRESS(BX$2,$DH$2)):INDIRECT(ADDRESS(BX$2,$DY$2)))</f>
        <v>549952.41614611691</v>
      </c>
      <c r="BY46" s="51">
        <f ca="1">SUMPRODUCT($CM46:$DD46,INDIRECT(ADDRESS(BY$2,$DH$2)):INDIRECT(ADDRESS(BY$2,$DY$2)))</f>
        <v>551684.07907515613</v>
      </c>
      <c r="BZ46" s="51">
        <f ca="1">SUMPRODUCT($CM46:$DD46,INDIRECT(ADDRESS(BZ$2,$DH$2)):INDIRECT(ADDRESS(BZ$2,$DY$2)))</f>
        <v>553415.74200419546</v>
      </c>
      <c r="CA46" s="51">
        <f ca="1">SUMPRODUCT($CM46:$DD46,INDIRECT(ADDRESS(CA$2,$DH$2)):INDIRECT(ADDRESS(CA$2,$DY$2)))</f>
        <v>555147.40493323468</v>
      </c>
      <c r="CB46" s="51">
        <f ca="1">SUMPRODUCT($CM46:$DD46,INDIRECT(ADDRESS(CB$2,$DH$2)):INDIRECT(ADDRESS(CB$2,$DY$2)))</f>
        <v>556879.06786227389</v>
      </c>
      <c r="CC46" s="51">
        <f ca="1">SUMPRODUCT($CM46:$DD46,INDIRECT(ADDRESS(CC$2,$DH$2)):INDIRECT(ADDRESS(CC$2,$DY$2)))</f>
        <v>558610.73079131311</v>
      </c>
      <c r="CD46" s="51">
        <f ca="1">SUMPRODUCT($CM46:$DD46,INDIRECT(ADDRESS(CD$2,$DH$2)):INDIRECT(ADDRESS(CD$2,$DY$2)))</f>
        <v>560342.39372035232</v>
      </c>
      <c r="CF46" s="51">
        <f t="shared" ca="1" si="6"/>
        <v>5247866.8929618672</v>
      </c>
      <c r="CG46" s="51">
        <f t="shared" ca="1" si="6"/>
        <v>5537192.3173895702</v>
      </c>
      <c r="CH46" s="51">
        <f t="shared" ca="1" si="6"/>
        <v>5794021.6884698961</v>
      </c>
      <c r="CI46" s="51">
        <f t="shared" ca="1" si="6"/>
        <v>6049402.6576878829</v>
      </c>
      <c r="CJ46" s="51">
        <f t="shared" ca="1" si="6"/>
        <v>6277247.8010685444</v>
      </c>
      <c r="CK46" s="51">
        <f t="shared" ca="1" si="6"/>
        <v>6487509.6121530021</v>
      </c>
      <c r="CM46" s="1">
        <f>IFERROR(VLOOKUP($A46,Auxiliar_OPEX_CustosUnit!$A$4:$BT$129,COLUMN(Auxiliar_OPEX_CustosUnit!AK$2),0),0)</f>
        <v>0</v>
      </c>
      <c r="CN46" s="1">
        <f>IFERROR(VLOOKUP($A46,Auxiliar_OPEX_CustosUnit!$A$4:$BT$129,COLUMN(Auxiliar_OPEX_CustosUnit!AL$2),0),0)</f>
        <v>0</v>
      </c>
      <c r="CO46" s="1">
        <f>IFERROR(VLOOKUP($A46,Auxiliar_OPEX_CustosUnit!$A$4:$BT$129,COLUMN(Auxiliar_OPEX_CustosUnit!AM$2),0)*(1-DRE_Auxiliar!$A$111),0)</f>
        <v>63941.946892419444</v>
      </c>
      <c r="CP46" s="1">
        <f>IFERROR(VLOOKUP($A46,Auxiliar_OPEX_CustosUnit!$A$4:$BT$129,COLUMN(Auxiliar_OPEX_CustosUnit!AN$2),0),0)</f>
        <v>0</v>
      </c>
      <c r="CQ46" s="1">
        <f>IFERROR(VLOOKUP($A46,Auxiliar_OPEX_CustosUnit!$A$4:$BT$129,COLUMN(Auxiliar_OPEX_CustosUnit!AO$2),0),0)</f>
        <v>0</v>
      </c>
      <c r="CR46" s="1">
        <f>IFERROR(VLOOKUP($A46,Auxiliar_OPEX_CustosUnit!$A$4:$BT$129,COLUMN(Auxiliar_OPEX_CustosUnit!AP$2),0),0)</f>
        <v>0</v>
      </c>
      <c r="CS46" s="1">
        <f>IFERROR(VLOOKUP($A46,Auxiliar_OPEX_CustosUnit!$A$4:$BT$129,COLUMN(Auxiliar_OPEX_CustosUnit!AQ$2),0),0)</f>
        <v>2.0152388895873798</v>
      </c>
      <c r="CT46" s="1">
        <f>IFERROR(VLOOKUP($A46,Auxiliar_OPEX_CustosUnit!$A$4:$BT$129,COLUMN(Auxiliar_OPEX_CustosUnit!AR$2),0),0)</f>
        <v>0</v>
      </c>
      <c r="CU46" s="1">
        <f>IFERROR(VLOOKUP($A46,Auxiliar_OPEX_CustosUnit!$A$4:$BT$129,COLUMN(Auxiliar_OPEX_CustosUnit!AS$2),0),0)</f>
        <v>0</v>
      </c>
      <c r="CV46" s="1">
        <f>IFERROR(VLOOKUP($A46,Auxiliar_OPEX_CustosUnit!$A$4:$BT$129,COLUMN(Auxiliar_OPEX_CustosUnit!AT$2),0),0)</f>
        <v>0</v>
      </c>
      <c r="CW46" s="1">
        <f>IFERROR(VLOOKUP($A46,Auxiliar_OPEX_CustosUnit!$A$4:$BT$129,COLUMN(Auxiliar_OPEX_CustosUnit!AU$2),0),0)</f>
        <v>2.1873636998390001E-2</v>
      </c>
      <c r="CX46" s="1">
        <f>IFERROR(VLOOKUP($A46,Auxiliar_OPEX_CustosUnit!$A$4:$BT$129,COLUMN(Auxiliar_OPEX_CustosUnit!AV$2),0),0)</f>
        <v>0</v>
      </c>
      <c r="CY46" s="1">
        <f>IFERROR(VLOOKUP($A46,Auxiliar_OPEX_CustosUnit!$A$4:$BT$129,COLUMN(Auxiliar_OPEX_CustosUnit!AW$2),0),0)</f>
        <v>0</v>
      </c>
      <c r="CZ46" s="1">
        <f>IFERROR(VLOOKUP($A46,Auxiliar_OPEX_CustosUnit!$A$4:$BT$129,COLUMN(Auxiliar_OPEX_CustosUnit!AX$2),0),0)</f>
        <v>0</v>
      </c>
      <c r="DA46" s="1">
        <f>IFERROR(VLOOKUP($A46,Auxiliar_OPEX_CustosUnit!$A$4:$BT$129,COLUMN(Auxiliar_OPEX_CustosUnit!AY$2),0),0)</f>
        <v>0</v>
      </c>
      <c r="DB46" s="1">
        <f>IFERROR(VLOOKUP($A46,Auxiliar_OPEX_CustosUnit!$A$4:$BT$129,COLUMN(Auxiliar_OPEX_CustosUnit!AZ$2),0),0)</f>
        <v>0</v>
      </c>
      <c r="DC46" s="1">
        <f>IFERROR(VLOOKUP($A46,Auxiliar_OPEX_CustosUnit!$A$4:$BT$129,COLUMN(Auxiliar_OPEX_CustosUnit!BA$2),0),0)</f>
        <v>0</v>
      </c>
      <c r="DD46" s="1">
        <f>IFERROR(VLOOKUP($A46,Auxiliar_OPEX_CustosUnit!$A$4:$BT$129,COLUMN(Auxiliar_OPEX_CustosUnit!BB$2),0),0)</f>
        <v>0</v>
      </c>
      <c r="DG46" s="60">
        <v>44531</v>
      </c>
      <c r="DH46" s="1">
        <v>1</v>
      </c>
      <c r="DI46" s="1">
        <f>INDEX(Auxiliar_OPEX_Drivers!$B$2:$CH$18,MATCH(Auxiliar_OPEX_S!DI$3,Auxiliar_OPEX_Drivers!$B$2:$B$18,0),MATCH($DG46,Auxiliar_OPEX_Drivers!$B$2:$CH$2,0))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INDEX(Auxiliar_OPEX_Drivers!$B$2:$CH$18,MATCH(Auxiliar_OPEX_S!DK$3,Auxiliar_OPEX_Drivers!$B$2:$B$18,0),MATCH($DG46,Auxiliar_OPEX_Drivers!$B$2:$CH$2,0))</f>
        <v>14.630402899388219</v>
      </c>
      <c r="DL46" s="1">
        <f>INDEX(Auxiliar_OPEX_Drivers!$B$2:$CH$18,MATCH(Auxiliar_OPEX_S!DL$3,Auxiliar_OPEX_Drivers!$B$2:$B$18,0),MATCH($DG46,Auxiliar_OPEX_Drivers!$B$2:$CH$2,0))</f>
        <v>63.978326584270974</v>
      </c>
      <c r="DM46" s="1">
        <f>INDEX(Auxiliar_OPEX_Drivers!$B$2:$CH$18,MATCH(Auxiliar_OPEX_S!DM$3,Auxiliar_OPEX_Drivers!$B$2:$B$18,0),MATCH($DG46,Auxiliar_OPEX_Drivers!$B$2:$CH$2,0))</f>
        <v>13</v>
      </c>
      <c r="DN46" s="1">
        <f>INDEX(Auxiliar_OPEX_Drivers!$B$2:$CH$18,MATCH(Auxiliar_OPEX_S!DN$3,Auxiliar_OPEX_Drivers!$B$2:$B$18,0),MATCH($DG46,Auxiliar_OPEX_Drivers!$B$2:$CH$2,0))</f>
        <v>684.24445693707594</v>
      </c>
      <c r="DO46" s="1">
        <f>INDEX(Auxiliar_OPEX_Drivers!$B$2:$CH$18,MATCH(Auxiliar_OPEX_S!DO$3,Auxiliar_OPEX_Drivers!$B$2:$B$18,0),MATCH($DG46,Auxiliar_OPEX_Drivers!$B$2:$CH$2,0))</f>
        <v>12</v>
      </c>
      <c r="DP46" s="1">
        <f>INDEX(Auxiliar_OPEX_Drivers!$B$2:$CH$18,MATCH(Auxiliar_OPEX_S!DP$3,Auxiliar_OPEX_Drivers!$B$2:$B$18,0),MATCH($DG46,Auxiliar_OPEX_Drivers!$B$2:$CH$2,0))</f>
        <v>202.39074693956513</v>
      </c>
      <c r="DQ46" s="1">
        <f>INDEX(Auxiliar_OPEX_Drivers!$B$2:$CH$18,MATCH(Auxiliar_OPEX_S!DQ$3,Auxiliar_OPEX_Drivers!$B$2:$B$18,0),MATCH($DG46,Auxiliar_OPEX_Drivers!$B$2:$CH$2,0))</f>
        <v>37.157600724847057</v>
      </c>
      <c r="DR46" s="1">
        <f>INDEX(Auxiliar_OPEX_Drivers!$B$2:$CH$18,MATCH(Auxiliar_OPEX_S!DR$3,Auxiliar_OPEX_Drivers!$B$2:$B$18,0),MATCH($DG46,Auxiliar_OPEX_Drivers!$B$2:$CH$2,0))</f>
        <v>20084047.907238193</v>
      </c>
      <c r="DS46" s="1">
        <f>INDEX(Auxiliar_OPEX_Drivers!$B$2:$CH$18,MATCH(Auxiliar_OPEX_S!DS$3,Auxiliar_OPEX_Drivers!$B$2:$B$18,0),MATCH($DG46,Auxiliar_OPEX_Drivers!$B$2:$CH$2,0))</f>
        <v>77708.888300912004</v>
      </c>
      <c r="DT46" s="1">
        <f>INDEX(Auxiliar_OPEX_Drivers!$B$2:$CH$18,MATCH(Auxiliar_OPEX_S!DT$3,Auxiliar_OPEX_Drivers!$B$2:$B$18,0),MATCH($DG46,Auxiliar_OPEX_Drivers!$B$2:$CH$2,0))</f>
        <v>5794.0358301883953</v>
      </c>
      <c r="DU46" s="1">
        <f>INDEX(Auxiliar_OPEX_Drivers!$B$2:$CH$18,MATCH(Auxiliar_OPEX_S!DU$3,Auxiliar_OPEX_Drivers!$B$2:$B$18,0),MATCH($DG46,Auxiliar_OPEX_Drivers!$B$2:$CH$2,0))</f>
        <v>1889.8962801882963</v>
      </c>
      <c r="DV46" s="1">
        <f>INDEX(Auxiliar_OPEX_Drivers!$B$2:$CH$18,MATCH(Auxiliar_OPEX_S!DV$3,Auxiliar_OPEX_Drivers!$B$2:$B$18,0),MATCH($DG46,Auxiliar_OPEX_Drivers!$B$2:$CH$2,0))</f>
        <v>2370857.9585234113</v>
      </c>
      <c r="DW46" s="1">
        <f>INDEX(Auxiliar_OPEX_Drivers!$B$2:$CH$18,MATCH(Auxiliar_OPEX_S!DW$3,Auxiliar_OPEX_Drivers!$B$2:$B$18,0),MATCH($DG46,Auxiliar_OPEX_Drivers!$B$2:$CH$2,0))</f>
        <v>5670.0179968550619</v>
      </c>
      <c r="DX46" s="1">
        <f>INDEX(Auxiliar_OPEX_Drivers!$B$2:$CH$18,MATCH(Auxiliar_OPEX_S!DX$3,Auxiliar_OPEX_Drivers!$B$2:$B$18,0),MATCH($DG46,Auxiliar_OPEX_Drivers!$B$2:$CH$2,0))</f>
        <v>2394318.7754440103</v>
      </c>
      <c r="DY46" s="1">
        <f>INDEX(Auxiliar_OPEX_Drivers!$B$2:$CH$18,MATCH(Auxiliar_OPEX_S!DY$3,Auxiliar_OPEX_Drivers!$B$2:$B$18,0),MATCH($DG46,Auxiliar_OPEX_Drivers!$B$2:$CH$2,0))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1764.0055802259265</v>
      </c>
      <c r="E47" s="51">
        <f ca="1">SUMPRODUCT($CM47:$DD47,INDIRECT(ADDRESS(E$2,$DH$2)):INDIRECT(ADDRESS(E$2,$DY$2)))</f>
        <v>1764.0055802259265</v>
      </c>
      <c r="F47" s="51">
        <f ca="1">SUMPRODUCT($CM47:$DD47,INDIRECT(ADDRESS(F$2,$DH$2)):INDIRECT(ADDRESS(F$2,$DY$2)))</f>
        <v>1764.0055802259265</v>
      </c>
      <c r="G47" s="51">
        <f ca="1">SUMPRODUCT($CM47:$DD47,INDIRECT(ADDRESS(G$2,$DH$2)):INDIRECT(ADDRESS(G$2,$DY$2)))</f>
        <v>1764.0055802259265</v>
      </c>
      <c r="H47" s="51">
        <f ca="1">SUMPRODUCT($CM47:$DD47,INDIRECT(ADDRESS(H$2,$DH$2)):INDIRECT(ADDRESS(H$2,$DY$2)))</f>
        <v>1764.0055802259265</v>
      </c>
      <c r="I47" s="51">
        <f ca="1">SUMPRODUCT($CM47:$DD47,INDIRECT(ADDRESS(I$2,$DH$2)):INDIRECT(ADDRESS(I$2,$DY$2)))</f>
        <v>1764.0055802259265</v>
      </c>
      <c r="J47" s="51">
        <f ca="1">SUMPRODUCT($CM47:$DD47,INDIRECT(ADDRESS(J$2,$DH$2)):INDIRECT(ADDRESS(J$2,$DY$2)))</f>
        <v>1764.0055802259265</v>
      </c>
      <c r="K47" s="51">
        <f ca="1">SUMPRODUCT($CM47:$DD47,INDIRECT(ADDRESS(K$2,$DH$2)):INDIRECT(ADDRESS(K$2,$DY$2)))</f>
        <v>1769.9933628476333</v>
      </c>
      <c r="L47" s="51">
        <f ca="1">SUMPRODUCT($CM47:$DD47,INDIRECT(ADDRESS(L$2,$DH$2)):INDIRECT(ADDRESS(L$2,$DY$2)))</f>
        <v>1769.9933628476333</v>
      </c>
      <c r="M47" s="51">
        <f ca="1">SUMPRODUCT($CM47:$DD47,INDIRECT(ADDRESS(M$2,$DH$2)):INDIRECT(ADDRESS(M$2,$DY$2)))</f>
        <v>1769.9933628476333</v>
      </c>
      <c r="N47" s="51">
        <f ca="1">SUMPRODUCT($CM47:$DD47,INDIRECT(ADDRESS(N$2,$DH$2)):INDIRECT(ADDRESS(N$2,$DY$2)))</f>
        <v>1769.9933628476333</v>
      </c>
      <c r="O47" s="51">
        <f ca="1">SUMPRODUCT($CM47:$DD47,INDIRECT(ADDRESS(O$2,$DH$2)):INDIRECT(ADDRESS(O$2,$DY$2)))</f>
        <v>1769.9933628476333</v>
      </c>
      <c r="P47" s="51">
        <f ca="1">SUMPRODUCT($CM47:$DD47,INDIRECT(ADDRESS(P$2,$DH$2)):INDIRECT(ADDRESS(P$2,$DY$2)))</f>
        <v>1769.9933628476333</v>
      </c>
      <c r="Q47" s="51">
        <f ca="1">SUMPRODUCT($CM47:$DD47,INDIRECT(ADDRESS(Q$2,$DH$2)):INDIRECT(ADDRESS(Q$2,$DY$2)))</f>
        <v>1769.9933628476333</v>
      </c>
      <c r="R47" s="51">
        <f ca="1">SUMPRODUCT($CM47:$DD47,INDIRECT(ADDRESS(R$2,$DH$2)):INDIRECT(ADDRESS(R$2,$DY$2)))</f>
        <v>1769.9933628476333</v>
      </c>
      <c r="S47" s="51">
        <f ca="1">SUMPRODUCT($CM47:$DD47,INDIRECT(ADDRESS(S$2,$DH$2)):INDIRECT(ADDRESS(S$2,$DY$2)))</f>
        <v>1769.9933628476333</v>
      </c>
      <c r="T47" s="51">
        <f ca="1">SUMPRODUCT($CM47:$DD47,INDIRECT(ADDRESS(T$2,$DH$2)):INDIRECT(ADDRESS(T$2,$DY$2)))</f>
        <v>1769.9933628476333</v>
      </c>
      <c r="U47" s="51">
        <f ca="1">SUMPRODUCT($CM47:$DD47,INDIRECT(ADDRESS(U$2,$DH$2)):INDIRECT(ADDRESS(U$2,$DY$2)))</f>
        <v>1769.9933628476333</v>
      </c>
      <c r="V47" s="51">
        <f ca="1">SUMPRODUCT($CM47:$DD47,INDIRECT(ADDRESS(V$2,$DH$2)):INDIRECT(ADDRESS(V$2,$DY$2)))</f>
        <v>1769.9933628476333</v>
      </c>
      <c r="W47" s="51">
        <f ca="1">SUMPRODUCT($CM47:$DD47,INDIRECT(ADDRESS(W$2,$DH$2)):INDIRECT(ADDRESS(W$2,$DY$2)))</f>
        <v>1782.0653419755902</v>
      </c>
      <c r="X47" s="51">
        <f ca="1">SUMPRODUCT($CM47:$DD47,INDIRECT(ADDRESS(X$2,$DH$2)):INDIRECT(ADDRESS(X$2,$DY$2)))</f>
        <v>1782.0653419755902</v>
      </c>
      <c r="Y47" s="51">
        <f ca="1">SUMPRODUCT($CM47:$DD47,INDIRECT(ADDRESS(Y$2,$DH$2)):INDIRECT(ADDRESS(Y$2,$DY$2)))</f>
        <v>1782.0653419755902</v>
      </c>
      <c r="Z47" s="51">
        <f ca="1">SUMPRODUCT($CM47:$DD47,INDIRECT(ADDRESS(Z$2,$DH$2)):INDIRECT(ADDRESS(Z$2,$DY$2)))</f>
        <v>1782.0653419755902</v>
      </c>
      <c r="AA47" s="51">
        <f ca="1">SUMPRODUCT($CM47:$DD47,INDIRECT(ADDRESS(AA$2,$DH$2)):INDIRECT(ADDRESS(AA$2,$DY$2)))</f>
        <v>1782.0653419755902</v>
      </c>
      <c r="AB47" s="51">
        <f ca="1">SUMPRODUCT($CM47:$DD47,INDIRECT(ADDRESS(AB$2,$DH$2)):INDIRECT(ADDRESS(AB$2,$DY$2)))</f>
        <v>1782.0653419755902</v>
      </c>
      <c r="AC47" s="51">
        <f ca="1">SUMPRODUCT($CM47:$DD47,INDIRECT(ADDRESS(AC$2,$DH$2)):INDIRECT(ADDRESS(AC$2,$DY$2)))</f>
        <v>1782.0653419755902</v>
      </c>
      <c r="AD47" s="51">
        <f ca="1">SUMPRODUCT($CM47:$DD47,INDIRECT(ADDRESS(AD$2,$DH$2)):INDIRECT(ADDRESS(AD$2,$DY$2)))</f>
        <v>1782.0653419755902</v>
      </c>
      <c r="AE47" s="51">
        <f ca="1">SUMPRODUCT($CM47:$DD47,INDIRECT(ADDRESS(AE$2,$DH$2)):INDIRECT(ADDRESS(AE$2,$DY$2)))</f>
        <v>1782.0653419755902</v>
      </c>
      <c r="AF47" s="51">
        <f ca="1">SUMPRODUCT($CM47:$DD47,INDIRECT(ADDRESS(AF$2,$DH$2)):INDIRECT(ADDRESS(AF$2,$DY$2)))</f>
        <v>1782.0653419755902</v>
      </c>
      <c r="AG47" s="51">
        <f ca="1">SUMPRODUCT($CM47:$DD47,INDIRECT(ADDRESS(AG$2,$DH$2)):INDIRECT(ADDRESS(AG$2,$DY$2)))</f>
        <v>1782.0653419755902</v>
      </c>
      <c r="AH47" s="51">
        <f ca="1">SUMPRODUCT($CM47:$DD47,INDIRECT(ADDRESS(AH$2,$DH$2)):INDIRECT(ADDRESS(AH$2,$DY$2)))</f>
        <v>1782.0653419755902</v>
      </c>
      <c r="AI47" s="51">
        <f ca="1">SUMPRODUCT($CM47:$DD47,INDIRECT(ADDRESS(AI$2,$DH$2)):INDIRECT(ADDRESS(AI$2,$DY$2)))</f>
        <v>1794.5691144742805</v>
      </c>
      <c r="AJ47" s="51">
        <f ca="1">SUMPRODUCT($CM47:$DD47,INDIRECT(ADDRESS(AJ$2,$DH$2)):INDIRECT(ADDRESS(AJ$2,$DY$2)))</f>
        <v>1794.5691144742805</v>
      </c>
      <c r="AK47" s="51">
        <f ca="1">SUMPRODUCT($CM47:$DD47,INDIRECT(ADDRESS(AK$2,$DH$2)):INDIRECT(ADDRESS(AK$2,$DY$2)))</f>
        <v>1794.5691144742805</v>
      </c>
      <c r="AL47" s="51">
        <f ca="1">SUMPRODUCT($CM47:$DD47,INDIRECT(ADDRESS(AL$2,$DH$2)):INDIRECT(ADDRESS(AL$2,$DY$2)))</f>
        <v>1794.5691144742805</v>
      </c>
      <c r="AM47" s="51">
        <f ca="1">SUMPRODUCT($CM47:$DD47,INDIRECT(ADDRESS(AM$2,$DH$2)):INDIRECT(ADDRESS(AM$2,$DY$2)))</f>
        <v>1794.5691144742805</v>
      </c>
      <c r="AN47" s="51">
        <f ca="1">SUMPRODUCT($CM47:$DD47,INDIRECT(ADDRESS(AN$2,$DH$2)):INDIRECT(ADDRESS(AN$2,$DY$2)))</f>
        <v>1794.5691144742805</v>
      </c>
      <c r="AO47" s="51">
        <f ca="1">SUMPRODUCT($CM47:$DD47,INDIRECT(ADDRESS(AO$2,$DH$2)):INDIRECT(ADDRESS(AO$2,$DY$2)))</f>
        <v>1794.5691144742805</v>
      </c>
      <c r="AP47" s="51">
        <f ca="1">SUMPRODUCT($CM47:$DD47,INDIRECT(ADDRESS(AP$2,$DH$2)):INDIRECT(ADDRESS(AP$2,$DY$2)))</f>
        <v>1794.5691144742805</v>
      </c>
      <c r="AQ47" s="51">
        <f ca="1">SUMPRODUCT($CM47:$DD47,INDIRECT(ADDRESS(AQ$2,$DH$2)):INDIRECT(ADDRESS(AQ$2,$DY$2)))</f>
        <v>1794.5691144742805</v>
      </c>
      <c r="AR47" s="51">
        <f ca="1">SUMPRODUCT($CM47:$DD47,INDIRECT(ADDRESS(AR$2,$DH$2)):INDIRECT(ADDRESS(AR$2,$DY$2)))</f>
        <v>1794.5691144742805</v>
      </c>
      <c r="AS47" s="51">
        <f ca="1">SUMPRODUCT($CM47:$DD47,INDIRECT(ADDRESS(AS$2,$DH$2)):INDIRECT(ADDRESS(AS$2,$DY$2)))</f>
        <v>1794.5691144742805</v>
      </c>
      <c r="AT47" s="51">
        <f ca="1">SUMPRODUCT($CM47:$DD47,INDIRECT(ADDRESS(AT$2,$DH$2)):INDIRECT(ADDRESS(AT$2,$DY$2)))</f>
        <v>1794.5691144742805</v>
      </c>
      <c r="AU47" s="51">
        <f ca="1">SUMPRODUCT($CM47:$DD47,INDIRECT(ADDRESS(AU$2,$DH$2)):INDIRECT(ADDRESS(AU$2,$DY$2)))</f>
        <v>1791.3503631204871</v>
      </c>
      <c r="AV47" s="51">
        <f ca="1">SUMPRODUCT($CM47:$DD47,INDIRECT(ADDRESS(AV$2,$DH$2)):INDIRECT(ADDRESS(AV$2,$DY$2)))</f>
        <v>1791.3503631204871</v>
      </c>
      <c r="AW47" s="51">
        <f ca="1">SUMPRODUCT($CM47:$DD47,INDIRECT(ADDRESS(AW$2,$DH$2)):INDIRECT(ADDRESS(AW$2,$DY$2)))</f>
        <v>1791.3503631204871</v>
      </c>
      <c r="AX47" s="51">
        <f ca="1">SUMPRODUCT($CM47:$DD47,INDIRECT(ADDRESS(AX$2,$DH$2)):INDIRECT(ADDRESS(AX$2,$DY$2)))</f>
        <v>1791.3503631204871</v>
      </c>
      <c r="AY47" s="51">
        <f ca="1">SUMPRODUCT($CM47:$DD47,INDIRECT(ADDRESS(AY$2,$DH$2)):INDIRECT(ADDRESS(AY$2,$DY$2)))</f>
        <v>1791.3503631204871</v>
      </c>
      <c r="AZ47" s="51">
        <f ca="1">SUMPRODUCT($CM47:$DD47,INDIRECT(ADDRESS(AZ$2,$DH$2)):INDIRECT(ADDRESS(AZ$2,$DY$2)))</f>
        <v>1791.3503631204871</v>
      </c>
      <c r="BA47" s="51">
        <f ca="1">SUMPRODUCT($CM47:$DD47,INDIRECT(ADDRESS(BA$2,$DH$2)):INDIRECT(ADDRESS(BA$2,$DY$2)))</f>
        <v>1791.3503631204871</v>
      </c>
      <c r="BB47" s="51">
        <f ca="1">SUMPRODUCT($CM47:$DD47,INDIRECT(ADDRESS(BB$2,$DH$2)):INDIRECT(ADDRESS(BB$2,$DY$2)))</f>
        <v>1791.3503631204871</v>
      </c>
      <c r="BC47" s="51">
        <f ca="1">SUMPRODUCT($CM47:$DD47,INDIRECT(ADDRESS(BC$2,$DH$2)):INDIRECT(ADDRESS(BC$2,$DY$2)))</f>
        <v>1791.3503631204871</v>
      </c>
      <c r="BD47" s="51">
        <f ca="1">SUMPRODUCT($CM47:$DD47,INDIRECT(ADDRESS(BD$2,$DH$2)):INDIRECT(ADDRESS(BD$2,$DY$2)))</f>
        <v>1791.3503631204871</v>
      </c>
      <c r="BE47" s="51">
        <f ca="1">SUMPRODUCT($CM47:$DD47,INDIRECT(ADDRESS(BE$2,$DH$2)):INDIRECT(ADDRESS(BE$2,$DY$2)))</f>
        <v>1791.3503631204871</v>
      </c>
      <c r="BF47" s="51">
        <f ca="1">SUMPRODUCT($CM47:$DD47,INDIRECT(ADDRESS(BF$2,$DH$2)):INDIRECT(ADDRESS(BF$2,$DY$2)))</f>
        <v>1791.3503631204871</v>
      </c>
      <c r="BG47" s="51">
        <f ca="1">SUMPRODUCT($CM47:$DD47,INDIRECT(ADDRESS(BG$2,$DH$2)):INDIRECT(ADDRESS(BG$2,$DY$2)))</f>
        <v>1792.5476438700773</v>
      </c>
      <c r="BH47" s="51">
        <f ca="1">SUMPRODUCT($CM47:$DD47,INDIRECT(ADDRESS(BH$2,$DH$2)):INDIRECT(ADDRESS(BH$2,$DY$2)))</f>
        <v>1792.5476438700773</v>
      </c>
      <c r="BI47" s="51">
        <f ca="1">SUMPRODUCT($CM47:$DD47,INDIRECT(ADDRESS(BI$2,$DH$2)):INDIRECT(ADDRESS(BI$2,$DY$2)))</f>
        <v>1792.5476438700773</v>
      </c>
      <c r="BJ47" s="51">
        <f ca="1">SUMPRODUCT($CM47:$DD47,INDIRECT(ADDRESS(BJ$2,$DH$2)):INDIRECT(ADDRESS(BJ$2,$DY$2)))</f>
        <v>1792.5476438700773</v>
      </c>
      <c r="BK47" s="51">
        <f ca="1">SUMPRODUCT($CM47:$DD47,INDIRECT(ADDRESS(BK$2,$DH$2)):INDIRECT(ADDRESS(BK$2,$DY$2)))</f>
        <v>1792.5476438700773</v>
      </c>
      <c r="BL47" s="51">
        <f ca="1">SUMPRODUCT($CM47:$DD47,INDIRECT(ADDRESS(BL$2,$DH$2)):INDIRECT(ADDRESS(BL$2,$DY$2)))</f>
        <v>1792.5476438700773</v>
      </c>
      <c r="BM47" s="51">
        <f ca="1">SUMPRODUCT($CM47:$DD47,INDIRECT(ADDRESS(BM$2,$DH$2)):INDIRECT(ADDRESS(BM$2,$DY$2)))</f>
        <v>1792.5476438700773</v>
      </c>
      <c r="BN47" s="51">
        <f ca="1">SUMPRODUCT($CM47:$DD47,INDIRECT(ADDRESS(BN$2,$DH$2)):INDIRECT(ADDRESS(BN$2,$DY$2)))</f>
        <v>1792.5476438700773</v>
      </c>
      <c r="BO47" s="51">
        <f ca="1">SUMPRODUCT($CM47:$DD47,INDIRECT(ADDRESS(BO$2,$DH$2)):INDIRECT(ADDRESS(BO$2,$DY$2)))</f>
        <v>1792.5476438700773</v>
      </c>
      <c r="BP47" s="51">
        <f ca="1">SUMPRODUCT($CM47:$DD47,INDIRECT(ADDRESS(BP$2,$DH$2)):INDIRECT(ADDRESS(BP$2,$DY$2)))</f>
        <v>1792.5476438700773</v>
      </c>
      <c r="BQ47" s="51">
        <f ca="1">SUMPRODUCT($CM47:$DD47,INDIRECT(ADDRESS(BQ$2,$DH$2)):INDIRECT(ADDRESS(BQ$2,$DY$2)))</f>
        <v>1792.5476438700773</v>
      </c>
      <c r="BR47" s="51">
        <f ca="1">SUMPRODUCT($CM47:$DD47,INDIRECT(ADDRESS(BR$2,$DH$2)):INDIRECT(ADDRESS(BR$2,$DY$2)))</f>
        <v>1792.5476438700773</v>
      </c>
      <c r="BS47" s="51">
        <f ca="1">SUMPRODUCT($CM47:$DD47,INDIRECT(ADDRESS(BS$2,$DH$2)):INDIRECT(ADDRESS(BS$2,$DY$2)))</f>
        <v>1804.0541454933127</v>
      </c>
      <c r="BT47" s="51">
        <f ca="1">SUMPRODUCT($CM47:$DD47,INDIRECT(ADDRESS(BT$2,$DH$2)):INDIRECT(ADDRESS(BT$2,$DY$2)))</f>
        <v>1804.0541454933127</v>
      </c>
      <c r="BU47" s="51">
        <f ca="1">SUMPRODUCT($CM47:$DD47,INDIRECT(ADDRESS(BU$2,$DH$2)):INDIRECT(ADDRESS(BU$2,$DY$2)))</f>
        <v>1804.0541454933127</v>
      </c>
      <c r="BV47" s="51">
        <f ca="1">SUMPRODUCT($CM47:$DD47,INDIRECT(ADDRESS(BV$2,$DH$2)):INDIRECT(ADDRESS(BV$2,$DY$2)))</f>
        <v>1804.0541454933127</v>
      </c>
      <c r="BW47" s="51">
        <f ca="1">SUMPRODUCT($CM47:$DD47,INDIRECT(ADDRESS(BW$2,$DH$2)):INDIRECT(ADDRESS(BW$2,$DY$2)))</f>
        <v>1804.0541454933127</v>
      </c>
      <c r="BX47" s="51">
        <f ca="1">SUMPRODUCT($CM47:$DD47,INDIRECT(ADDRESS(BX$2,$DH$2)):INDIRECT(ADDRESS(BX$2,$DY$2)))</f>
        <v>1804.0541454933127</v>
      </c>
      <c r="BY47" s="51">
        <f ca="1">SUMPRODUCT($CM47:$DD47,INDIRECT(ADDRESS(BY$2,$DH$2)):INDIRECT(ADDRESS(BY$2,$DY$2)))</f>
        <v>1804.0541454933127</v>
      </c>
      <c r="BZ47" s="51">
        <f ca="1">SUMPRODUCT($CM47:$DD47,INDIRECT(ADDRESS(BZ$2,$DH$2)):INDIRECT(ADDRESS(BZ$2,$DY$2)))</f>
        <v>1804.0541454933127</v>
      </c>
      <c r="CA47" s="51">
        <f ca="1">SUMPRODUCT($CM47:$DD47,INDIRECT(ADDRESS(CA$2,$DH$2)):INDIRECT(ADDRESS(CA$2,$DY$2)))</f>
        <v>1804.0541454933127</v>
      </c>
      <c r="CB47" s="51">
        <f ca="1">SUMPRODUCT($CM47:$DD47,INDIRECT(ADDRESS(CB$2,$DH$2)):INDIRECT(ADDRESS(CB$2,$DY$2)))</f>
        <v>1804.0541454933127</v>
      </c>
      <c r="CC47" s="51">
        <f ca="1">SUMPRODUCT($CM47:$DD47,INDIRECT(ADDRESS(CC$2,$DH$2)):INDIRECT(ADDRESS(CC$2,$DY$2)))</f>
        <v>1804.0541454933127</v>
      </c>
      <c r="CD47" s="51">
        <f ca="1">SUMPRODUCT($CM47:$DD47,INDIRECT(ADDRESS(CD$2,$DH$2)):INDIRECT(ADDRESS(CD$2,$DY$2)))</f>
        <v>1804.0541454933127</v>
      </c>
      <c r="CF47" s="51">
        <f t="shared" ca="1" si="6"/>
        <v>21198.00587581965</v>
      </c>
      <c r="CG47" s="51">
        <f t="shared" ca="1" si="6"/>
        <v>21300.280249811389</v>
      </c>
      <c r="CH47" s="51">
        <f t="shared" ca="1" si="6"/>
        <v>21447.302966200539</v>
      </c>
      <c r="CI47" s="51">
        <f t="shared" ca="1" si="6"/>
        <v>21518.735616922404</v>
      </c>
      <c r="CJ47" s="51">
        <f t="shared" ca="1" si="6"/>
        <v>21502.1907611938</v>
      </c>
      <c r="CK47" s="51">
        <f t="shared" ca="1" si="6"/>
        <v>21568.1042345571</v>
      </c>
      <c r="CM47" s="1">
        <f>IFERROR(VLOOKUP($A47,Auxiliar_OPEX_CustosUnit!$A$4:$BT$129,COLUMN(Auxiliar_OPEX_CustosUnit!AK$2),0),0)</f>
        <v>0</v>
      </c>
      <c r="CN47" s="1">
        <f>IFERROR(VLOOKUP($A47,Auxiliar_OPEX_CustosUnit!$A$4:$BT$129,COLUMN(Auxiliar_OPEX_CustosUnit!AL$2),0),0)</f>
        <v>0</v>
      </c>
      <c r="CO47" s="1">
        <f>IFERROR(VLOOKUP($A47,Auxiliar_OPEX_CustosUnit!$A$4:$BT$129,COLUMN(Auxiliar_OPEX_CustosUnit!AM$2),0)*(1-DRE_Auxiliar!$A$111),0)</f>
        <v>1251.5163578414927</v>
      </c>
      <c r="CP47" s="1">
        <f>IFERROR(VLOOKUP($A47,Auxiliar_OPEX_CustosUnit!$A$4:$BT$129,COLUMN(Auxiliar_OPEX_CustosUnit!AN$2),0),0)</f>
        <v>0</v>
      </c>
      <c r="CQ47" s="1">
        <f>IFERROR(VLOOKUP($A47,Auxiliar_OPEX_CustosUnit!$A$4:$BT$129,COLUMN(Auxiliar_OPEX_CustosUnit!AO$2),0),0)</f>
        <v>0</v>
      </c>
      <c r="CR47" s="1">
        <f>IFERROR(VLOOKUP($A47,Auxiliar_OPEX_CustosUnit!$A$4:$BT$129,COLUMN(Auxiliar_OPEX_CustosUnit!AP$2),0),0)</f>
        <v>0</v>
      </c>
      <c r="CS47" s="1">
        <f>IFERROR(VLOOKUP($A47,Auxiliar_OPEX_CustosUnit!$A$4:$BT$129,COLUMN(Auxiliar_OPEX_CustosUnit!AQ$2),0),0)</f>
        <v>0</v>
      </c>
      <c r="CT47" s="1">
        <f>IFERROR(VLOOKUP($A47,Auxiliar_OPEX_CustosUnit!$A$4:$BT$129,COLUMN(Auxiliar_OPEX_CustosUnit!AR$2),0),0)</f>
        <v>0</v>
      </c>
      <c r="CU47" s="1">
        <f>IFERROR(VLOOKUP($A47,Auxiliar_OPEX_CustosUnit!$A$4:$BT$129,COLUMN(Auxiliar_OPEX_CustosUnit!AS$2),0),0)</f>
        <v>2.6831896459918001</v>
      </c>
      <c r="CV47" s="1">
        <f>IFERROR(VLOOKUP($A47,Auxiliar_OPEX_CustosUnit!$A$4:$BT$129,COLUMN(Auxiliar_OPEX_CustosUnit!AT$2),0),0)</f>
        <v>0</v>
      </c>
      <c r="CW47" s="1">
        <f>IFERROR(VLOOKUP($A47,Auxiliar_OPEX_CustosUnit!$A$4:$BT$129,COLUMN(Auxiliar_OPEX_CustosUnit!AU$2),0),0)</f>
        <v>0</v>
      </c>
      <c r="CX47" s="1">
        <f>IFERROR(VLOOKUP($A47,Auxiliar_OPEX_CustosUnit!$A$4:$BT$129,COLUMN(Auxiliar_OPEX_CustosUnit!AV$2),0),0)</f>
        <v>0</v>
      </c>
      <c r="CY47" s="1">
        <f>IFERROR(VLOOKUP($A47,Auxiliar_OPEX_CustosUnit!$A$4:$BT$129,COLUMN(Auxiliar_OPEX_CustosUnit!AW$2),0),0)</f>
        <v>0</v>
      </c>
      <c r="CZ47" s="1">
        <f>IFERROR(VLOOKUP($A47,Auxiliar_OPEX_CustosUnit!$A$4:$BT$129,COLUMN(Auxiliar_OPEX_CustosUnit!AX$2),0),0)</f>
        <v>0</v>
      </c>
      <c r="DA47" s="1">
        <f>IFERROR(VLOOKUP($A47,Auxiliar_OPEX_CustosUnit!$A$4:$BT$129,COLUMN(Auxiliar_OPEX_CustosUnit!AY$2),0),0)</f>
        <v>0</v>
      </c>
      <c r="DB47" s="1">
        <f>IFERROR(VLOOKUP($A47,Auxiliar_OPEX_CustosUnit!$A$4:$BT$129,COLUMN(Auxiliar_OPEX_CustosUnit!AZ$2),0),0)</f>
        <v>0</v>
      </c>
      <c r="DC47" s="1">
        <f>IFERROR(VLOOKUP($A47,Auxiliar_OPEX_CustosUnit!$A$4:$BT$129,COLUMN(Auxiliar_OPEX_CustosUnit!BA$2),0),0)</f>
        <v>0</v>
      </c>
      <c r="DD47" s="1">
        <f>IFERROR(VLOOKUP($A47,Auxiliar_OPEX_CustosUnit!$A$4:$BT$129,COLUMN(Auxiliar_OPEX_CustosUnit!BB$2),0),0)</f>
        <v>0</v>
      </c>
      <c r="DG47" s="60">
        <v>44562</v>
      </c>
      <c r="DH47" s="1">
        <v>1</v>
      </c>
      <c r="DI47" s="1">
        <f>INDEX(Auxiliar_OPEX_Drivers!$B$2:$CH$18,MATCH(Auxiliar_OPEX_S!DI$3,Auxiliar_OPEX_Drivers!$B$2:$B$18,0),MATCH($DG47,Auxiliar_OPEX_Drivers!$B$2:$CH$2,0))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INDEX(Auxiliar_OPEX_Drivers!$B$2:$CH$18,MATCH(Auxiliar_OPEX_S!DK$3,Auxiliar_OPEX_Drivers!$B$2:$B$18,0),MATCH($DG47,Auxiliar_OPEX_Drivers!$B$2:$CH$2,0))</f>
        <v>14.866485227498957</v>
      </c>
      <c r="DL47" s="1">
        <f>INDEX(Auxiliar_OPEX_Drivers!$B$2:$CH$18,MATCH(Auxiliar_OPEX_S!DL$3,Auxiliar_OPEX_Drivers!$B$2:$B$18,0),MATCH($DG47,Auxiliar_OPEX_Drivers!$B$2:$CH$2,0))</f>
        <v>65.042552781229105</v>
      </c>
      <c r="DM47" s="1">
        <f>INDEX(Auxiliar_OPEX_Drivers!$B$2:$CH$18,MATCH(Auxiliar_OPEX_S!DM$3,Auxiliar_OPEX_Drivers!$B$2:$B$18,0),MATCH($DG47,Auxiliar_OPEX_Drivers!$B$2:$CH$2,0))</f>
        <v>13</v>
      </c>
      <c r="DN47" s="1">
        <f>INDEX(Auxiliar_OPEX_Drivers!$B$2:$CH$18,MATCH(Auxiliar_OPEX_S!DN$3,Auxiliar_OPEX_Drivers!$B$2:$B$18,0),MATCH($DG47,Auxiliar_OPEX_Drivers!$B$2:$CH$2,0))</f>
        <v>708.81272318102492</v>
      </c>
      <c r="DO47" s="1">
        <f>INDEX(Auxiliar_OPEX_Drivers!$B$2:$CH$18,MATCH(Auxiliar_OPEX_S!DO$3,Auxiliar_OPEX_Drivers!$B$2:$B$18,0),MATCH($DG47,Auxiliar_OPEX_Drivers!$B$2:$CH$2,0))</f>
        <v>12</v>
      </c>
      <c r="DP47" s="1">
        <f>INDEX(Auxiliar_OPEX_Drivers!$B$2:$CH$18,MATCH(Auxiliar_OPEX_S!DP$3,Auxiliar_OPEX_Drivers!$B$2:$B$18,0),MATCH($DG47,Auxiliar_OPEX_Drivers!$B$2:$CH$2,0))</f>
        <v>201.1911480373401</v>
      </c>
      <c r="DQ47" s="1">
        <f>INDEX(Auxiliar_OPEX_Drivers!$B$2:$CH$18,MATCH(Auxiliar_OPEX_S!DQ$3,Auxiliar_OPEX_Drivers!$B$2:$B$18,0),MATCH($DG47,Auxiliar_OPEX_Drivers!$B$2:$CH$2,0))</f>
        <v>37.216621306874742</v>
      </c>
      <c r="DR47" s="1">
        <f>INDEX(Auxiliar_OPEX_Drivers!$B$2:$CH$18,MATCH(Auxiliar_OPEX_S!DR$3,Auxiliar_OPEX_Drivers!$B$2:$B$18,0),MATCH($DG47,Auxiliar_OPEX_Drivers!$B$2:$CH$2,0))</f>
        <v>20172381.684168223</v>
      </c>
      <c r="DS47" s="1">
        <f>INDEX(Auxiliar_OPEX_Drivers!$B$2:$CH$18,MATCH(Auxiliar_OPEX_S!DS$3,Auxiliar_OPEX_Drivers!$B$2:$B$18,0),MATCH($DG47,Auxiliar_OPEX_Drivers!$B$2:$CH$2,0))</f>
        <v>88333.776930029999</v>
      </c>
      <c r="DT47" s="1">
        <f>INDEX(Auxiliar_OPEX_Drivers!$B$2:$CH$18,MATCH(Auxiliar_OPEX_S!DT$3,Auxiliar_OPEX_Drivers!$B$2:$B$18,0),MATCH($DG47,Auxiliar_OPEX_Drivers!$B$2:$CH$2,0))</f>
        <v>7863.1953892850906</v>
      </c>
      <c r="DU47" s="1">
        <f>INDEX(Auxiliar_OPEX_Drivers!$B$2:$CH$18,MATCH(Auxiliar_OPEX_S!DU$3,Auxiliar_OPEX_Drivers!$B$2:$B$18,0),MATCH($DG47,Auxiliar_OPEX_Drivers!$B$2:$CH$2,0))</f>
        <v>4200.2020559521907</v>
      </c>
      <c r="DV47" s="1">
        <f>INDEX(Auxiliar_OPEX_Drivers!$B$2:$CH$18,MATCH(Auxiliar_OPEX_S!DV$3,Auxiliar_OPEX_Drivers!$B$2:$B$18,0),MATCH($DG47,Auxiliar_OPEX_Drivers!$B$2:$CH$2,0))</f>
        <v>2375881.9410793637</v>
      </c>
      <c r="DW47" s="1">
        <f>INDEX(Auxiliar_OPEX_Drivers!$B$2:$CH$18,MATCH(Auxiliar_OPEX_S!DW$3,Auxiliar_OPEX_Drivers!$B$2:$B$18,0),MATCH($DG47,Auxiliar_OPEX_Drivers!$B$2:$CH$2,0))</f>
        <v>7762.9825559517585</v>
      </c>
      <c r="DX47" s="1">
        <f>INDEX(Auxiliar_OPEX_Drivers!$B$2:$CH$18,MATCH(Auxiliar_OPEX_S!DX$3,Auxiliar_OPEX_Drivers!$B$2:$B$18,0),MATCH($DG47,Auxiliar_OPEX_Drivers!$B$2:$CH$2,0))</f>
        <v>2399402.970833296</v>
      </c>
      <c r="DY47" s="1">
        <f>INDEX(Auxiliar_OPEX_Drivers!$B$2:$CH$18,MATCH(Auxiliar_OPEX_S!DY$3,Auxiliar_OPEX_Drivers!$B$2:$B$18,0),MATCH($DG47,Auxiliar_OPEX_Drivers!$B$2:$CH$2,0))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12664.691367831099</v>
      </c>
      <c r="E48" s="51">
        <f ca="1">SUMPRODUCT($CM48:$DD48,INDIRECT(ADDRESS(E$2,$DH$2)):INDIRECT(ADDRESS(E$2,$DY$2)))</f>
        <v>12664.691367831099</v>
      </c>
      <c r="F48" s="51">
        <f ca="1">SUMPRODUCT($CM48:$DD48,INDIRECT(ADDRESS(F$2,$DH$2)):INDIRECT(ADDRESS(F$2,$DY$2)))</f>
        <v>12664.691367831099</v>
      </c>
      <c r="G48" s="51">
        <f ca="1">SUMPRODUCT($CM48:$DD48,INDIRECT(ADDRESS(G$2,$DH$2)):INDIRECT(ADDRESS(G$2,$DY$2)))</f>
        <v>12664.691367831099</v>
      </c>
      <c r="H48" s="51">
        <f ca="1">SUMPRODUCT($CM48:$DD48,INDIRECT(ADDRESS(H$2,$DH$2)):INDIRECT(ADDRESS(H$2,$DY$2)))</f>
        <v>12664.691367831099</v>
      </c>
      <c r="I48" s="51">
        <f ca="1">SUMPRODUCT($CM48:$DD48,INDIRECT(ADDRESS(I$2,$DH$2)):INDIRECT(ADDRESS(I$2,$DY$2)))</f>
        <v>12664.691367831099</v>
      </c>
      <c r="J48" s="51">
        <f ca="1">SUMPRODUCT($CM48:$DD48,INDIRECT(ADDRESS(J$2,$DH$2)):INDIRECT(ADDRESS(J$2,$DY$2)))</f>
        <v>12664.691367831099</v>
      </c>
      <c r="K48" s="51">
        <f ca="1">SUMPRODUCT($CM48:$DD48,INDIRECT(ADDRESS(K$2,$DH$2)):INDIRECT(ADDRESS(K$2,$DY$2)))</f>
        <v>12664.691367831099</v>
      </c>
      <c r="L48" s="51">
        <f ca="1">SUMPRODUCT($CM48:$DD48,INDIRECT(ADDRESS(L$2,$DH$2)):INDIRECT(ADDRESS(L$2,$DY$2)))</f>
        <v>12664.691367831099</v>
      </c>
      <c r="M48" s="51">
        <f ca="1">SUMPRODUCT($CM48:$DD48,INDIRECT(ADDRESS(M$2,$DH$2)):INDIRECT(ADDRESS(M$2,$DY$2)))</f>
        <v>12664.691367831099</v>
      </c>
      <c r="N48" s="51">
        <f ca="1">SUMPRODUCT($CM48:$DD48,INDIRECT(ADDRESS(N$2,$DH$2)):INDIRECT(ADDRESS(N$2,$DY$2)))</f>
        <v>12664.691367831099</v>
      </c>
      <c r="O48" s="51">
        <f ca="1">SUMPRODUCT($CM48:$DD48,INDIRECT(ADDRESS(O$2,$DH$2)):INDIRECT(ADDRESS(O$2,$DY$2)))</f>
        <v>12664.691367831099</v>
      </c>
      <c r="P48" s="51">
        <f ca="1">SUMPRODUCT($CM48:$DD48,INDIRECT(ADDRESS(P$2,$DH$2)):INDIRECT(ADDRESS(P$2,$DY$2)))</f>
        <v>12664.691367831099</v>
      </c>
      <c r="Q48" s="51">
        <f ca="1">SUMPRODUCT($CM48:$DD48,INDIRECT(ADDRESS(Q$2,$DH$2)):INDIRECT(ADDRESS(Q$2,$DY$2)))</f>
        <v>12664.691367831099</v>
      </c>
      <c r="R48" s="51">
        <f ca="1">SUMPRODUCT($CM48:$DD48,INDIRECT(ADDRESS(R$2,$DH$2)):INDIRECT(ADDRESS(R$2,$DY$2)))</f>
        <v>12664.691367831099</v>
      </c>
      <c r="S48" s="51">
        <f ca="1">SUMPRODUCT($CM48:$DD48,INDIRECT(ADDRESS(S$2,$DH$2)):INDIRECT(ADDRESS(S$2,$DY$2)))</f>
        <v>12664.691367831099</v>
      </c>
      <c r="T48" s="51">
        <f ca="1">SUMPRODUCT($CM48:$DD48,INDIRECT(ADDRESS(T$2,$DH$2)):INDIRECT(ADDRESS(T$2,$DY$2)))</f>
        <v>12664.691367831099</v>
      </c>
      <c r="U48" s="51">
        <f ca="1">SUMPRODUCT($CM48:$DD48,INDIRECT(ADDRESS(U$2,$DH$2)):INDIRECT(ADDRESS(U$2,$DY$2)))</f>
        <v>12664.691367831099</v>
      </c>
      <c r="V48" s="51">
        <f ca="1">SUMPRODUCT($CM48:$DD48,INDIRECT(ADDRESS(V$2,$DH$2)):INDIRECT(ADDRESS(V$2,$DY$2)))</f>
        <v>12664.691367831099</v>
      </c>
      <c r="W48" s="51">
        <f ca="1">SUMPRODUCT($CM48:$DD48,INDIRECT(ADDRESS(W$2,$DH$2)):INDIRECT(ADDRESS(W$2,$DY$2)))</f>
        <v>12664.691367831099</v>
      </c>
      <c r="X48" s="51">
        <f ca="1">SUMPRODUCT($CM48:$DD48,INDIRECT(ADDRESS(X$2,$DH$2)):INDIRECT(ADDRESS(X$2,$DY$2)))</f>
        <v>12664.691367831099</v>
      </c>
      <c r="Y48" s="51">
        <f ca="1">SUMPRODUCT($CM48:$DD48,INDIRECT(ADDRESS(Y$2,$DH$2)):INDIRECT(ADDRESS(Y$2,$DY$2)))</f>
        <v>12664.691367831099</v>
      </c>
      <c r="Z48" s="51">
        <f ca="1">SUMPRODUCT($CM48:$DD48,INDIRECT(ADDRESS(Z$2,$DH$2)):INDIRECT(ADDRESS(Z$2,$DY$2)))</f>
        <v>12664.691367831099</v>
      </c>
      <c r="AA48" s="51">
        <f ca="1">SUMPRODUCT($CM48:$DD48,INDIRECT(ADDRESS(AA$2,$DH$2)):INDIRECT(ADDRESS(AA$2,$DY$2)))</f>
        <v>12664.691367831099</v>
      </c>
      <c r="AB48" s="51">
        <f ca="1">SUMPRODUCT($CM48:$DD48,INDIRECT(ADDRESS(AB$2,$DH$2)):INDIRECT(ADDRESS(AB$2,$DY$2)))</f>
        <v>12664.691367831099</v>
      </c>
      <c r="AC48" s="51">
        <f ca="1">SUMPRODUCT($CM48:$DD48,INDIRECT(ADDRESS(AC$2,$DH$2)):INDIRECT(ADDRESS(AC$2,$DY$2)))</f>
        <v>12664.691367831099</v>
      </c>
      <c r="AD48" s="51">
        <f ca="1">SUMPRODUCT($CM48:$DD48,INDIRECT(ADDRESS(AD$2,$DH$2)):INDIRECT(ADDRESS(AD$2,$DY$2)))</f>
        <v>12664.691367831099</v>
      </c>
      <c r="AE48" s="51">
        <f ca="1">SUMPRODUCT($CM48:$DD48,INDIRECT(ADDRESS(AE$2,$DH$2)):INDIRECT(ADDRESS(AE$2,$DY$2)))</f>
        <v>12664.691367831099</v>
      </c>
      <c r="AF48" s="51">
        <f ca="1">SUMPRODUCT($CM48:$DD48,INDIRECT(ADDRESS(AF$2,$DH$2)):INDIRECT(ADDRESS(AF$2,$DY$2)))</f>
        <v>12664.691367831099</v>
      </c>
      <c r="AG48" s="51">
        <f ca="1">SUMPRODUCT($CM48:$DD48,INDIRECT(ADDRESS(AG$2,$DH$2)):INDIRECT(ADDRESS(AG$2,$DY$2)))</f>
        <v>12664.691367831099</v>
      </c>
      <c r="AH48" s="51">
        <f ca="1">SUMPRODUCT($CM48:$DD48,INDIRECT(ADDRESS(AH$2,$DH$2)):INDIRECT(ADDRESS(AH$2,$DY$2)))</f>
        <v>12664.691367831099</v>
      </c>
      <c r="AI48" s="51">
        <f ca="1">SUMPRODUCT($CM48:$DD48,INDIRECT(ADDRESS(AI$2,$DH$2)):INDIRECT(ADDRESS(AI$2,$DY$2)))</f>
        <v>12664.691367831099</v>
      </c>
      <c r="AJ48" s="51">
        <f ca="1">SUMPRODUCT($CM48:$DD48,INDIRECT(ADDRESS(AJ$2,$DH$2)):INDIRECT(ADDRESS(AJ$2,$DY$2)))</f>
        <v>12664.691367831099</v>
      </c>
      <c r="AK48" s="51">
        <f ca="1">SUMPRODUCT($CM48:$DD48,INDIRECT(ADDRESS(AK$2,$DH$2)):INDIRECT(ADDRESS(AK$2,$DY$2)))</f>
        <v>12664.691367831099</v>
      </c>
      <c r="AL48" s="51">
        <f ca="1">SUMPRODUCT($CM48:$DD48,INDIRECT(ADDRESS(AL$2,$DH$2)):INDIRECT(ADDRESS(AL$2,$DY$2)))</f>
        <v>12664.691367831099</v>
      </c>
      <c r="AM48" s="51">
        <f ca="1">SUMPRODUCT($CM48:$DD48,INDIRECT(ADDRESS(AM$2,$DH$2)):INDIRECT(ADDRESS(AM$2,$DY$2)))</f>
        <v>12664.691367831099</v>
      </c>
      <c r="AN48" s="51">
        <f ca="1">SUMPRODUCT($CM48:$DD48,INDIRECT(ADDRESS(AN$2,$DH$2)):INDIRECT(ADDRESS(AN$2,$DY$2)))</f>
        <v>12664.691367831099</v>
      </c>
      <c r="AO48" s="51">
        <f ca="1">SUMPRODUCT($CM48:$DD48,INDIRECT(ADDRESS(AO$2,$DH$2)):INDIRECT(ADDRESS(AO$2,$DY$2)))</f>
        <v>12664.691367831099</v>
      </c>
      <c r="AP48" s="51">
        <f ca="1">SUMPRODUCT($CM48:$DD48,INDIRECT(ADDRESS(AP$2,$DH$2)):INDIRECT(ADDRESS(AP$2,$DY$2)))</f>
        <v>12664.691367831099</v>
      </c>
      <c r="AQ48" s="51">
        <f ca="1">SUMPRODUCT($CM48:$DD48,INDIRECT(ADDRESS(AQ$2,$DH$2)):INDIRECT(ADDRESS(AQ$2,$DY$2)))</f>
        <v>12664.691367831099</v>
      </c>
      <c r="AR48" s="51">
        <f ca="1">SUMPRODUCT($CM48:$DD48,INDIRECT(ADDRESS(AR$2,$DH$2)):INDIRECT(ADDRESS(AR$2,$DY$2)))</f>
        <v>12664.691367831099</v>
      </c>
      <c r="AS48" s="51">
        <f ca="1">SUMPRODUCT($CM48:$DD48,INDIRECT(ADDRESS(AS$2,$DH$2)):INDIRECT(ADDRESS(AS$2,$DY$2)))</f>
        <v>12664.691367831099</v>
      </c>
      <c r="AT48" s="51">
        <f ca="1">SUMPRODUCT($CM48:$DD48,INDIRECT(ADDRESS(AT$2,$DH$2)):INDIRECT(ADDRESS(AT$2,$DY$2)))</f>
        <v>12664.691367831099</v>
      </c>
      <c r="AU48" s="51">
        <f ca="1">SUMPRODUCT($CM48:$DD48,INDIRECT(ADDRESS(AU$2,$DH$2)):INDIRECT(ADDRESS(AU$2,$DY$2)))</f>
        <v>12664.691367831099</v>
      </c>
      <c r="AV48" s="51">
        <f ca="1">SUMPRODUCT($CM48:$DD48,INDIRECT(ADDRESS(AV$2,$DH$2)):INDIRECT(ADDRESS(AV$2,$DY$2)))</f>
        <v>12664.691367831099</v>
      </c>
      <c r="AW48" s="51">
        <f ca="1">SUMPRODUCT($CM48:$DD48,INDIRECT(ADDRESS(AW$2,$DH$2)):INDIRECT(ADDRESS(AW$2,$DY$2)))</f>
        <v>12664.691367831099</v>
      </c>
      <c r="AX48" s="51">
        <f ca="1">SUMPRODUCT($CM48:$DD48,INDIRECT(ADDRESS(AX$2,$DH$2)):INDIRECT(ADDRESS(AX$2,$DY$2)))</f>
        <v>12664.691367831099</v>
      </c>
      <c r="AY48" s="51">
        <f ca="1">SUMPRODUCT($CM48:$DD48,INDIRECT(ADDRESS(AY$2,$DH$2)):INDIRECT(ADDRESS(AY$2,$DY$2)))</f>
        <v>12664.691367831099</v>
      </c>
      <c r="AZ48" s="51">
        <f ca="1">SUMPRODUCT($CM48:$DD48,INDIRECT(ADDRESS(AZ$2,$DH$2)):INDIRECT(ADDRESS(AZ$2,$DY$2)))</f>
        <v>12664.691367831099</v>
      </c>
      <c r="BA48" s="51">
        <f ca="1">SUMPRODUCT($CM48:$DD48,INDIRECT(ADDRESS(BA$2,$DH$2)):INDIRECT(ADDRESS(BA$2,$DY$2)))</f>
        <v>12664.691367831099</v>
      </c>
      <c r="BB48" s="51">
        <f ca="1">SUMPRODUCT($CM48:$DD48,INDIRECT(ADDRESS(BB$2,$DH$2)):INDIRECT(ADDRESS(BB$2,$DY$2)))</f>
        <v>12664.691367831099</v>
      </c>
      <c r="BC48" s="51">
        <f ca="1">SUMPRODUCT($CM48:$DD48,INDIRECT(ADDRESS(BC$2,$DH$2)):INDIRECT(ADDRESS(BC$2,$DY$2)))</f>
        <v>12664.691367831099</v>
      </c>
      <c r="BD48" s="51">
        <f ca="1">SUMPRODUCT($CM48:$DD48,INDIRECT(ADDRESS(BD$2,$DH$2)):INDIRECT(ADDRESS(BD$2,$DY$2)))</f>
        <v>12664.691367831099</v>
      </c>
      <c r="BE48" s="51">
        <f ca="1">SUMPRODUCT($CM48:$DD48,INDIRECT(ADDRESS(BE$2,$DH$2)):INDIRECT(ADDRESS(BE$2,$DY$2)))</f>
        <v>12664.691367831099</v>
      </c>
      <c r="BF48" s="51">
        <f ca="1">SUMPRODUCT($CM48:$DD48,INDIRECT(ADDRESS(BF$2,$DH$2)):INDIRECT(ADDRESS(BF$2,$DY$2)))</f>
        <v>12664.691367831099</v>
      </c>
      <c r="BG48" s="51">
        <f ca="1">SUMPRODUCT($CM48:$DD48,INDIRECT(ADDRESS(BG$2,$DH$2)):INDIRECT(ADDRESS(BG$2,$DY$2)))</f>
        <v>12664.691367831099</v>
      </c>
      <c r="BH48" s="51">
        <f ca="1">SUMPRODUCT($CM48:$DD48,INDIRECT(ADDRESS(BH$2,$DH$2)):INDIRECT(ADDRESS(BH$2,$DY$2)))</f>
        <v>12664.691367831099</v>
      </c>
      <c r="BI48" s="51">
        <f ca="1">SUMPRODUCT($CM48:$DD48,INDIRECT(ADDRESS(BI$2,$DH$2)):INDIRECT(ADDRESS(BI$2,$DY$2)))</f>
        <v>12664.691367831099</v>
      </c>
      <c r="BJ48" s="51">
        <f ca="1">SUMPRODUCT($CM48:$DD48,INDIRECT(ADDRESS(BJ$2,$DH$2)):INDIRECT(ADDRESS(BJ$2,$DY$2)))</f>
        <v>12664.691367831099</v>
      </c>
      <c r="BK48" s="51">
        <f ca="1">SUMPRODUCT($CM48:$DD48,INDIRECT(ADDRESS(BK$2,$DH$2)):INDIRECT(ADDRESS(BK$2,$DY$2)))</f>
        <v>12664.691367831099</v>
      </c>
      <c r="BL48" s="51">
        <f ca="1">SUMPRODUCT($CM48:$DD48,INDIRECT(ADDRESS(BL$2,$DH$2)):INDIRECT(ADDRESS(BL$2,$DY$2)))</f>
        <v>12664.691367831099</v>
      </c>
      <c r="BM48" s="51">
        <f ca="1">SUMPRODUCT($CM48:$DD48,INDIRECT(ADDRESS(BM$2,$DH$2)):INDIRECT(ADDRESS(BM$2,$DY$2)))</f>
        <v>12664.691367831099</v>
      </c>
      <c r="BN48" s="51">
        <f ca="1">SUMPRODUCT($CM48:$DD48,INDIRECT(ADDRESS(BN$2,$DH$2)):INDIRECT(ADDRESS(BN$2,$DY$2)))</f>
        <v>12664.691367831099</v>
      </c>
      <c r="BO48" s="51">
        <f ca="1">SUMPRODUCT($CM48:$DD48,INDIRECT(ADDRESS(BO$2,$DH$2)):INDIRECT(ADDRESS(BO$2,$DY$2)))</f>
        <v>12664.691367831099</v>
      </c>
      <c r="BP48" s="51">
        <f ca="1">SUMPRODUCT($CM48:$DD48,INDIRECT(ADDRESS(BP$2,$DH$2)):INDIRECT(ADDRESS(BP$2,$DY$2)))</f>
        <v>12664.691367831099</v>
      </c>
      <c r="BQ48" s="51">
        <f ca="1">SUMPRODUCT($CM48:$DD48,INDIRECT(ADDRESS(BQ$2,$DH$2)):INDIRECT(ADDRESS(BQ$2,$DY$2)))</f>
        <v>12664.691367831099</v>
      </c>
      <c r="BR48" s="51">
        <f ca="1">SUMPRODUCT($CM48:$DD48,INDIRECT(ADDRESS(BR$2,$DH$2)):INDIRECT(ADDRESS(BR$2,$DY$2)))</f>
        <v>12664.691367831099</v>
      </c>
      <c r="BS48" s="51">
        <f ca="1">SUMPRODUCT($CM48:$DD48,INDIRECT(ADDRESS(BS$2,$DH$2)):INDIRECT(ADDRESS(BS$2,$DY$2)))</f>
        <v>12664.691367831099</v>
      </c>
      <c r="BT48" s="51">
        <f ca="1">SUMPRODUCT($CM48:$DD48,INDIRECT(ADDRESS(BT$2,$DH$2)):INDIRECT(ADDRESS(BT$2,$DY$2)))</f>
        <v>12664.691367831099</v>
      </c>
      <c r="BU48" s="51">
        <f ca="1">SUMPRODUCT($CM48:$DD48,INDIRECT(ADDRESS(BU$2,$DH$2)):INDIRECT(ADDRESS(BU$2,$DY$2)))</f>
        <v>12664.691367831099</v>
      </c>
      <c r="BV48" s="51">
        <f ca="1">SUMPRODUCT($CM48:$DD48,INDIRECT(ADDRESS(BV$2,$DH$2)):INDIRECT(ADDRESS(BV$2,$DY$2)))</f>
        <v>12664.691367831099</v>
      </c>
      <c r="BW48" s="51">
        <f ca="1">SUMPRODUCT($CM48:$DD48,INDIRECT(ADDRESS(BW$2,$DH$2)):INDIRECT(ADDRESS(BW$2,$DY$2)))</f>
        <v>12664.691367831099</v>
      </c>
      <c r="BX48" s="51">
        <f ca="1">SUMPRODUCT($CM48:$DD48,INDIRECT(ADDRESS(BX$2,$DH$2)):INDIRECT(ADDRESS(BX$2,$DY$2)))</f>
        <v>12664.691367831099</v>
      </c>
      <c r="BY48" s="51">
        <f ca="1">SUMPRODUCT($CM48:$DD48,INDIRECT(ADDRESS(BY$2,$DH$2)):INDIRECT(ADDRESS(BY$2,$DY$2)))</f>
        <v>12664.691367831099</v>
      </c>
      <c r="BZ48" s="51">
        <f ca="1">SUMPRODUCT($CM48:$DD48,INDIRECT(ADDRESS(BZ$2,$DH$2)):INDIRECT(ADDRESS(BZ$2,$DY$2)))</f>
        <v>12664.691367831099</v>
      </c>
      <c r="CA48" s="51">
        <f ca="1">SUMPRODUCT($CM48:$DD48,INDIRECT(ADDRESS(CA$2,$DH$2)):INDIRECT(ADDRESS(CA$2,$DY$2)))</f>
        <v>12664.691367831099</v>
      </c>
      <c r="CB48" s="51">
        <f ca="1">SUMPRODUCT($CM48:$DD48,INDIRECT(ADDRESS(CB$2,$DH$2)):INDIRECT(ADDRESS(CB$2,$DY$2)))</f>
        <v>12664.691367831099</v>
      </c>
      <c r="CC48" s="51">
        <f ca="1">SUMPRODUCT($CM48:$DD48,INDIRECT(ADDRESS(CC$2,$DH$2)):INDIRECT(ADDRESS(CC$2,$DY$2)))</f>
        <v>12664.691367831099</v>
      </c>
      <c r="CD48" s="51">
        <f ca="1">SUMPRODUCT($CM48:$DD48,INDIRECT(ADDRESS(CD$2,$DH$2)):INDIRECT(ADDRESS(CD$2,$DY$2)))</f>
        <v>12664.691367831099</v>
      </c>
      <c r="CF48" s="51">
        <f t="shared" ca="1" si="6"/>
        <v>151976.29641397318</v>
      </c>
      <c r="CG48" s="51">
        <f t="shared" ca="1" si="6"/>
        <v>151976.29641397318</v>
      </c>
      <c r="CH48" s="51">
        <f t="shared" ca="1" si="6"/>
        <v>151976.29641397318</v>
      </c>
      <c r="CI48" s="51">
        <f t="shared" ca="1" si="6"/>
        <v>151976.29641397318</v>
      </c>
      <c r="CJ48" s="51">
        <f t="shared" ca="1" si="6"/>
        <v>151976.29641397318</v>
      </c>
      <c r="CK48" s="51">
        <f t="shared" ca="1" si="6"/>
        <v>151976.29641397318</v>
      </c>
      <c r="CM48" s="1">
        <f>IFERROR(VLOOKUP($A48,Auxiliar_OPEX_CustosUnit!$A$4:$BT$129,COLUMN(Auxiliar_OPEX_CustosUnit!AK$2),0),0)</f>
        <v>0</v>
      </c>
      <c r="CN48" s="1">
        <f>IFERROR(VLOOKUP($A48,Auxiliar_OPEX_CustosUnit!$A$4:$BT$129,COLUMN(Auxiliar_OPEX_CustosUnit!AL$2),0),0)</f>
        <v>0</v>
      </c>
      <c r="CO48" s="1">
        <f>IFERROR(VLOOKUP($A48,Auxiliar_OPEX_CustosUnit!$A$4:$BT$129,COLUMN(Auxiliar_OPEX_CustosUnit!AM$2),0)*(1-DRE_Auxiliar!$A$111),0)</f>
        <v>12664.691367831099</v>
      </c>
      <c r="CP48" s="1">
        <f>IFERROR(VLOOKUP($A48,Auxiliar_OPEX_CustosUnit!$A$4:$BT$129,COLUMN(Auxiliar_OPEX_CustosUnit!AN$2),0),0)</f>
        <v>0</v>
      </c>
      <c r="CQ48" s="1">
        <f>IFERROR(VLOOKUP($A48,Auxiliar_OPEX_CustosUnit!$A$4:$BT$129,COLUMN(Auxiliar_OPEX_CustosUnit!AO$2),0),0)</f>
        <v>0</v>
      </c>
      <c r="CR48" s="1">
        <f>IFERROR(VLOOKUP($A48,Auxiliar_OPEX_CustosUnit!$A$4:$BT$129,COLUMN(Auxiliar_OPEX_CustosUnit!AP$2),0),0)</f>
        <v>0</v>
      </c>
      <c r="CS48" s="1">
        <f>IFERROR(VLOOKUP($A48,Auxiliar_OPEX_CustosUnit!$A$4:$BT$129,COLUMN(Auxiliar_OPEX_CustosUnit!AQ$2),0),0)</f>
        <v>0</v>
      </c>
      <c r="CT48" s="1">
        <f>IFERROR(VLOOKUP($A48,Auxiliar_OPEX_CustosUnit!$A$4:$BT$129,COLUMN(Auxiliar_OPEX_CustosUnit!AR$2),0),0)</f>
        <v>0</v>
      </c>
      <c r="CU48" s="1">
        <f>IFERROR(VLOOKUP($A48,Auxiliar_OPEX_CustosUnit!$A$4:$BT$129,COLUMN(Auxiliar_OPEX_CustosUnit!AS$2),0),0)</f>
        <v>0</v>
      </c>
      <c r="CV48" s="1">
        <f>IFERROR(VLOOKUP($A48,Auxiliar_OPEX_CustosUnit!$A$4:$BT$129,COLUMN(Auxiliar_OPEX_CustosUnit!AT$2),0),0)</f>
        <v>0</v>
      </c>
      <c r="CW48" s="1">
        <f>IFERROR(VLOOKUP($A48,Auxiliar_OPEX_CustosUnit!$A$4:$BT$129,COLUMN(Auxiliar_OPEX_CustosUnit!AU$2),0),0)</f>
        <v>0</v>
      </c>
      <c r="CX48" s="1">
        <f>IFERROR(VLOOKUP($A48,Auxiliar_OPEX_CustosUnit!$A$4:$BT$129,COLUMN(Auxiliar_OPEX_CustosUnit!AV$2),0),0)</f>
        <v>0</v>
      </c>
      <c r="CY48" s="1">
        <f>IFERROR(VLOOKUP($A48,Auxiliar_OPEX_CustosUnit!$A$4:$BT$129,COLUMN(Auxiliar_OPEX_CustosUnit!AW$2),0),0)</f>
        <v>0</v>
      </c>
      <c r="CZ48" s="1">
        <f>IFERROR(VLOOKUP($A48,Auxiliar_OPEX_CustosUnit!$A$4:$BT$129,COLUMN(Auxiliar_OPEX_CustosUnit!AX$2),0),0)</f>
        <v>0</v>
      </c>
      <c r="DA48" s="1">
        <f>IFERROR(VLOOKUP($A48,Auxiliar_OPEX_CustosUnit!$A$4:$BT$129,COLUMN(Auxiliar_OPEX_CustosUnit!AY$2),0),0)</f>
        <v>0</v>
      </c>
      <c r="DB48" s="1">
        <f>IFERROR(VLOOKUP($A48,Auxiliar_OPEX_CustosUnit!$A$4:$BT$129,COLUMN(Auxiliar_OPEX_CustosUnit!AZ$2),0),0)</f>
        <v>0</v>
      </c>
      <c r="DC48" s="1">
        <f>IFERROR(VLOOKUP($A48,Auxiliar_OPEX_CustosUnit!$A$4:$BT$129,COLUMN(Auxiliar_OPEX_CustosUnit!BA$2),0),0)</f>
        <v>0</v>
      </c>
      <c r="DD48" s="1">
        <f>IFERROR(VLOOKUP($A48,Auxiliar_OPEX_CustosUnit!$A$4:$BT$129,COLUMN(Auxiliar_OPEX_CustosUnit!BB$2),0),0)</f>
        <v>0</v>
      </c>
      <c r="DG48" s="60">
        <v>44593</v>
      </c>
      <c r="DH48" s="1">
        <v>1</v>
      </c>
      <c r="DI48" s="1">
        <f>INDEX(Auxiliar_OPEX_Drivers!$B$2:$CH$18,MATCH(Auxiliar_OPEX_S!DI$3,Auxiliar_OPEX_Drivers!$B$2:$B$18,0),MATCH($DG48,Auxiliar_OPEX_Drivers!$B$2:$CH$2,0))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INDEX(Auxiliar_OPEX_Drivers!$B$2:$CH$18,MATCH(Auxiliar_OPEX_S!DK$3,Auxiliar_OPEX_Drivers!$B$2:$B$18,0),MATCH($DG48,Auxiliar_OPEX_Drivers!$B$2:$CH$2,0))</f>
        <v>14.866485227498957</v>
      </c>
      <c r="DL48" s="1">
        <f>INDEX(Auxiliar_OPEX_Drivers!$B$2:$CH$18,MATCH(Auxiliar_OPEX_S!DL$3,Auxiliar_OPEX_Drivers!$B$2:$B$18,0),MATCH($DG48,Auxiliar_OPEX_Drivers!$B$2:$CH$2,0))</f>
        <v>65.042552781229105</v>
      </c>
      <c r="DM48" s="1">
        <f>INDEX(Auxiliar_OPEX_Drivers!$B$2:$CH$18,MATCH(Auxiliar_OPEX_S!DM$3,Auxiliar_OPEX_Drivers!$B$2:$B$18,0),MATCH($DG48,Auxiliar_OPEX_Drivers!$B$2:$CH$2,0))</f>
        <v>13</v>
      </c>
      <c r="DN48" s="1">
        <f>INDEX(Auxiliar_OPEX_Drivers!$B$2:$CH$18,MATCH(Auxiliar_OPEX_S!DN$3,Auxiliar_OPEX_Drivers!$B$2:$B$18,0),MATCH($DG48,Auxiliar_OPEX_Drivers!$B$2:$CH$2,0))</f>
        <v>708.81272318102492</v>
      </c>
      <c r="DO48" s="1">
        <f>INDEX(Auxiliar_OPEX_Drivers!$B$2:$CH$18,MATCH(Auxiliar_OPEX_S!DO$3,Auxiliar_OPEX_Drivers!$B$2:$B$18,0),MATCH($DG48,Auxiliar_OPEX_Drivers!$B$2:$CH$2,0))</f>
        <v>12</v>
      </c>
      <c r="DP48" s="1">
        <f>INDEX(Auxiliar_OPEX_Drivers!$B$2:$CH$18,MATCH(Auxiliar_OPEX_S!DP$3,Auxiliar_OPEX_Drivers!$B$2:$B$18,0),MATCH($DG48,Auxiliar_OPEX_Drivers!$B$2:$CH$2,0))</f>
        <v>201.1911480373401</v>
      </c>
      <c r="DQ48" s="1">
        <f>INDEX(Auxiliar_OPEX_Drivers!$B$2:$CH$18,MATCH(Auxiliar_OPEX_S!DQ$3,Auxiliar_OPEX_Drivers!$B$2:$B$18,0),MATCH($DG48,Auxiliar_OPEX_Drivers!$B$2:$CH$2,0))</f>
        <v>37.216621306874742</v>
      </c>
      <c r="DR48" s="1">
        <f>INDEX(Auxiliar_OPEX_Drivers!$B$2:$CH$18,MATCH(Auxiliar_OPEX_S!DR$3,Auxiliar_OPEX_Drivers!$B$2:$B$18,0),MATCH($DG48,Auxiliar_OPEX_Drivers!$B$2:$CH$2,0))</f>
        <v>20267690.184168223</v>
      </c>
      <c r="DS48" s="1">
        <f>INDEX(Auxiliar_OPEX_Drivers!$B$2:$CH$18,MATCH(Auxiliar_OPEX_S!DS$3,Auxiliar_OPEX_Drivers!$B$2:$B$18,0),MATCH($DG48,Auxiliar_OPEX_Drivers!$B$2:$CH$2,0))</f>
        <v>95308.5</v>
      </c>
      <c r="DT48" s="1">
        <f>INDEX(Auxiliar_OPEX_Drivers!$B$2:$CH$18,MATCH(Auxiliar_OPEX_S!DT$3,Auxiliar_OPEX_Drivers!$B$2:$B$18,0),MATCH($DG48,Auxiliar_OPEX_Drivers!$B$2:$CH$2,0))</f>
        <v>11592.511301932838</v>
      </c>
      <c r="DU48" s="1">
        <f>INDEX(Auxiliar_OPEX_Drivers!$B$2:$CH$18,MATCH(Auxiliar_OPEX_S!DU$3,Auxiliar_OPEX_Drivers!$B$2:$B$18,0),MATCH($DG48,Auxiliar_OPEX_Drivers!$B$2:$CH$2,0))</f>
        <v>5491.2552835859333</v>
      </c>
      <c r="DV48" s="1">
        <f>INDEX(Auxiliar_OPEX_Drivers!$B$2:$CH$18,MATCH(Auxiliar_OPEX_S!DV$3,Auxiliar_OPEX_Drivers!$B$2:$B$18,0),MATCH($DG48,Auxiliar_OPEX_Drivers!$B$2:$CH$2,0))</f>
        <v>2385934.0768629499</v>
      </c>
      <c r="DW48" s="1">
        <f>INDEX(Auxiliar_OPEX_Drivers!$B$2:$CH$18,MATCH(Auxiliar_OPEX_S!DW$3,Auxiliar_OPEX_Drivers!$B$2:$B$18,0),MATCH($DG48,Auxiliar_OPEX_Drivers!$B$2:$CH$2,0))</f>
        <v>11448.135783586113</v>
      </c>
      <c r="DX48" s="1">
        <f>INDEX(Auxiliar_OPEX_Drivers!$B$2:$CH$18,MATCH(Auxiliar_OPEX_S!DX$3,Auxiliar_OPEX_Drivers!$B$2:$B$18,0),MATCH($DG48,Auxiliar_OPEX_Drivers!$B$2:$CH$2,0))</f>
        <v>2409563.4821352288</v>
      </c>
      <c r="DY48" s="1">
        <f>INDEX(Auxiliar_OPEX_Drivers!$B$2:$CH$18,MATCH(Auxiliar_OPEX_S!DY$3,Auxiliar_OPEX_Drivers!$B$2:$B$18,0),MATCH($DG48,Auxiliar_OPEX_Drivers!$B$2:$CH$2,0))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48875.909654481482</v>
      </c>
      <c r="E49" s="51">
        <f ca="1">SUMPRODUCT($CM49:$DD49,INDIRECT(ADDRESS(E$2,$DH$2)):INDIRECT(ADDRESS(E$2,$DY$2)))</f>
        <v>47863.997975548846</v>
      </c>
      <c r="F49" s="51">
        <f ca="1">SUMPRODUCT($CM49:$DD49,INDIRECT(ADDRESS(F$2,$DH$2)):INDIRECT(ADDRESS(F$2,$DY$2)))</f>
        <v>48777.797365257946</v>
      </c>
      <c r="G49" s="51">
        <f ca="1">SUMPRODUCT($CM49:$DD49,INDIRECT(ADDRESS(G$2,$DH$2)):INDIRECT(ADDRESS(G$2,$DY$2)))</f>
        <v>50002.712216024069</v>
      </c>
      <c r="H49" s="51">
        <f ca="1">SUMPRODUCT($CM49:$DD49,INDIRECT(ADDRESS(H$2,$DH$2)):INDIRECT(ADDRESS(H$2,$DY$2)))</f>
        <v>50776.012963046247</v>
      </c>
      <c r="I49" s="51">
        <f ca="1">SUMPRODUCT($CM49:$DD49,INDIRECT(ADDRESS(I$2,$DH$2)):INDIRECT(ADDRESS(I$2,$DY$2)))</f>
        <v>45470.035162784377</v>
      </c>
      <c r="J49" s="51">
        <f ca="1">SUMPRODUCT($CM49:$DD49,INDIRECT(ADDRESS(J$2,$DH$2)):INDIRECT(ADDRESS(J$2,$DY$2)))</f>
        <v>34168.244002143401</v>
      </c>
      <c r="K49" s="51">
        <f ca="1">SUMPRODUCT($CM49:$DD49,INDIRECT(ADDRESS(K$2,$DH$2)):INDIRECT(ADDRESS(K$2,$DY$2)))</f>
        <v>36817.157097076459</v>
      </c>
      <c r="L49" s="51">
        <f ca="1">SUMPRODUCT($CM49:$DD49,INDIRECT(ADDRESS(L$2,$DH$2)):INDIRECT(ADDRESS(L$2,$DY$2)))</f>
        <v>45383.672870045441</v>
      </c>
      <c r="M49" s="51">
        <f ca="1">SUMPRODUCT($CM49:$DD49,INDIRECT(ADDRESS(M$2,$DH$2)):INDIRECT(ADDRESS(M$2,$DY$2)))</f>
        <v>52249.989909229997</v>
      </c>
      <c r="N49" s="51">
        <f ca="1">SUMPRODUCT($CM49:$DD49,INDIRECT(ADDRESS(N$2,$DH$2)):INDIRECT(ADDRESS(N$2,$DY$2)))</f>
        <v>53129.139848475606</v>
      </c>
      <c r="O49" s="51">
        <f ca="1">SUMPRODUCT($CM49:$DD49,INDIRECT(ADDRESS(O$2,$DH$2)):INDIRECT(ADDRESS(O$2,$DY$2)))</f>
        <v>53399.746073257826</v>
      </c>
      <c r="P49" s="51">
        <f ca="1">SUMPRODUCT($CM49:$DD49,INDIRECT(ADDRESS(P$2,$DH$2)):INDIRECT(ADDRESS(P$2,$DY$2)))</f>
        <v>51616.9532509446</v>
      </c>
      <c r="Q49" s="51">
        <f ca="1">SUMPRODUCT($CM49:$DD49,INDIRECT(ADDRESS(Q$2,$DH$2)):INDIRECT(ADDRESS(Q$2,$DY$2)))</f>
        <v>51048.834710918076</v>
      </c>
      <c r="R49" s="51">
        <f ca="1">SUMPRODUCT($CM49:$DD49,INDIRECT(ADDRESS(R$2,$DH$2)):INDIRECT(ADDRESS(R$2,$DY$2)))</f>
        <v>50862.844733268954</v>
      </c>
      <c r="S49" s="51">
        <f ca="1">SUMPRODUCT($CM49:$DD49,INDIRECT(ADDRESS(S$2,$DH$2)):INDIRECT(ADDRESS(S$2,$DY$2)))</f>
        <v>51208.305097121338</v>
      </c>
      <c r="T49" s="51">
        <f ca="1">SUMPRODUCT($CM49:$DD49,INDIRECT(ADDRESS(T$2,$DH$2)):INDIRECT(ADDRESS(T$2,$DY$2)))</f>
        <v>50796.712439950999</v>
      </c>
      <c r="U49" s="51">
        <f ca="1">SUMPRODUCT($CM49:$DD49,INDIRECT(ADDRESS(U$2,$DH$2)):INDIRECT(ADDRESS(U$2,$DY$2)))</f>
        <v>41349.644678288241</v>
      </c>
      <c r="V49" s="51">
        <f ca="1">SUMPRODUCT($CM49:$DD49,INDIRECT(ADDRESS(V$2,$DH$2)):INDIRECT(ADDRESS(V$2,$DY$2)))</f>
        <v>31129.537171726392</v>
      </c>
      <c r="W49" s="51">
        <f ca="1">SUMPRODUCT($CM49:$DD49,INDIRECT(ADDRESS(W$2,$DH$2)):INDIRECT(ADDRESS(W$2,$DY$2)))</f>
        <v>36893.414663323201</v>
      </c>
      <c r="X49" s="51">
        <f ca="1">SUMPRODUCT($CM49:$DD49,INDIRECT(ADDRESS(X$2,$DH$2)):INDIRECT(ADDRESS(X$2,$DY$2)))</f>
        <v>46711.229491814258</v>
      </c>
      <c r="Y49" s="51">
        <f ca="1">SUMPRODUCT($CM49:$DD49,INDIRECT(ADDRESS(Y$2,$DH$2)):INDIRECT(ADDRESS(Y$2,$DY$2)))</f>
        <v>55481.687214990285</v>
      </c>
      <c r="Z49" s="51">
        <f ca="1">SUMPRODUCT($CM49:$DD49,INDIRECT(ADDRESS(Z$2,$DH$2)):INDIRECT(ADDRESS(Z$2,$DY$2)))</f>
        <v>56776.880971463477</v>
      </c>
      <c r="AA49" s="51">
        <f ca="1">SUMPRODUCT($CM49:$DD49,INDIRECT(ADDRESS(AA$2,$DH$2)):INDIRECT(ADDRESS(AA$2,$DY$2)))</f>
        <v>56616.243923314767</v>
      </c>
      <c r="AB49" s="51">
        <f ca="1">SUMPRODUCT($CM49:$DD49,INDIRECT(ADDRESS(AB$2,$DH$2)):INDIRECT(ADDRESS(AB$2,$DY$2)))</f>
        <v>56826.516464082837</v>
      </c>
      <c r="AC49" s="51">
        <f ca="1">SUMPRODUCT($CM49:$DD49,INDIRECT(ADDRESS(AC$2,$DH$2)):INDIRECT(ADDRESS(AC$2,$DY$2)))</f>
        <v>57115.37195841888</v>
      </c>
      <c r="AD49" s="51">
        <f ca="1">SUMPRODUCT($CM49:$DD49,INDIRECT(ADDRESS(AD$2,$DH$2)):INDIRECT(ADDRESS(AD$2,$DY$2)))</f>
        <v>56784.304931476378</v>
      </c>
      <c r="AE49" s="51">
        <f ca="1">SUMPRODUCT($CM49:$DD49,INDIRECT(ADDRESS(AE$2,$DH$2)):INDIRECT(ADDRESS(AE$2,$DY$2)))</f>
        <v>57425.295772317957</v>
      </c>
      <c r="AF49" s="51">
        <f ca="1">SUMPRODUCT($CM49:$DD49,INDIRECT(ADDRESS(AF$2,$DH$2)):INDIRECT(ADDRESS(AF$2,$DY$2)))</f>
        <v>57159.68158991541</v>
      </c>
      <c r="AG49" s="51">
        <f ca="1">SUMPRODUCT($CM49:$DD49,INDIRECT(ADDRESS(AG$2,$DH$2)):INDIRECT(ADDRESS(AG$2,$DY$2)))</f>
        <v>44281.100371587934</v>
      </c>
      <c r="AH49" s="51">
        <f ca="1">SUMPRODUCT($CM49:$DD49,INDIRECT(ADDRESS(AH$2,$DH$2)):INDIRECT(ADDRESS(AH$2,$DY$2)))</f>
        <v>32242.676957435571</v>
      </c>
      <c r="AI49" s="51">
        <f ca="1">SUMPRODUCT($CM49:$DD49,INDIRECT(ADDRESS(AI$2,$DH$2)):INDIRECT(ADDRESS(AI$2,$DY$2)))</f>
        <v>40895.927870767569</v>
      </c>
      <c r="AJ49" s="51">
        <f ca="1">SUMPRODUCT($CM49:$DD49,INDIRECT(ADDRESS(AJ$2,$DH$2)):INDIRECT(ADDRESS(AJ$2,$DY$2)))</f>
        <v>50523.126862996636</v>
      </c>
      <c r="AK49" s="51">
        <f ca="1">SUMPRODUCT($CM49:$DD49,INDIRECT(ADDRESS(AK$2,$DH$2)):INDIRECT(ADDRESS(AK$2,$DY$2)))</f>
        <v>55119.01897094406</v>
      </c>
      <c r="AL49" s="51">
        <f ca="1">SUMPRODUCT($CM49:$DD49,INDIRECT(ADDRESS(AL$2,$DH$2)):INDIRECT(ADDRESS(AL$2,$DY$2)))</f>
        <v>55387.303984565951</v>
      </c>
      <c r="AM49" s="51">
        <f ca="1">SUMPRODUCT($CM49:$DD49,INDIRECT(ADDRESS(AM$2,$DH$2)):INDIRECT(ADDRESS(AM$2,$DY$2)))</f>
        <v>55310.730134412428</v>
      </c>
      <c r="AN49" s="51">
        <f ca="1">SUMPRODUCT($CM49:$DD49,INDIRECT(ADDRESS(AN$2,$DH$2)):INDIRECT(ADDRESS(AN$2,$DY$2)))</f>
        <v>56631.097704785789</v>
      </c>
      <c r="AO49" s="51">
        <f ca="1">SUMPRODUCT($CM49:$DD49,INDIRECT(ADDRESS(AO$2,$DH$2)):INDIRECT(ADDRESS(AO$2,$DY$2)))</f>
        <v>56405.027549364837</v>
      </c>
      <c r="AP49" s="51">
        <f ca="1">SUMPRODUCT($CM49:$DD49,INDIRECT(ADDRESS(AP$2,$DH$2)):INDIRECT(ADDRESS(AP$2,$DY$2)))</f>
        <v>55751.672525245071</v>
      </c>
      <c r="AQ49" s="51">
        <f ca="1">SUMPRODUCT($CM49:$DD49,INDIRECT(ADDRESS(AQ$2,$DH$2)):INDIRECT(ADDRESS(AQ$2,$DY$2)))</f>
        <v>55425.853449264265</v>
      </c>
      <c r="AR49" s="51">
        <f ca="1">SUMPRODUCT($CM49:$DD49,INDIRECT(ADDRESS(AR$2,$DH$2)):INDIRECT(ADDRESS(AR$2,$DY$2)))</f>
        <v>56361.664630915489</v>
      </c>
      <c r="AS49" s="51">
        <f ca="1">SUMPRODUCT($CM49:$DD49,INDIRECT(ADDRESS(AS$2,$DH$2)):INDIRECT(ADDRESS(AS$2,$DY$2)))</f>
        <v>47119.126121136986</v>
      </c>
      <c r="AT49" s="51">
        <f ca="1">SUMPRODUCT($CM49:$DD49,INDIRECT(ADDRESS(AT$2,$DH$2)):INDIRECT(ADDRESS(AT$2,$DY$2)))</f>
        <v>36860.208969673287</v>
      </c>
      <c r="AU49" s="51">
        <f ca="1">SUMPRODUCT($CM49:$DD49,INDIRECT(ADDRESS(AU$2,$DH$2)):INDIRECT(ADDRESS(AU$2,$DY$2)))</f>
        <v>42515.607041268988</v>
      </c>
      <c r="AV49" s="51">
        <f ca="1">SUMPRODUCT($CM49:$DD49,INDIRECT(ADDRESS(AV$2,$DH$2)):INDIRECT(ADDRESS(AV$2,$DY$2)))</f>
        <v>52479.287321058291</v>
      </c>
      <c r="AW49" s="51">
        <f ca="1">SUMPRODUCT($CM49:$DD49,INDIRECT(ADDRESS(AW$2,$DH$2)):INDIRECT(ADDRESS(AW$2,$DY$2)))</f>
        <v>59189.839103573569</v>
      </c>
      <c r="AX49" s="51">
        <f ca="1">SUMPRODUCT($CM49:$DD49,INDIRECT(ADDRESS(AX$2,$DH$2)):INDIRECT(ADDRESS(AX$2,$DY$2)))</f>
        <v>58928.433826508059</v>
      </c>
      <c r="AY49" s="51">
        <f ca="1">SUMPRODUCT($CM49:$DD49,INDIRECT(ADDRESS(AY$2,$DH$2)):INDIRECT(ADDRESS(AY$2,$DY$2)))</f>
        <v>56148.113478167856</v>
      </c>
      <c r="AZ49" s="51">
        <f ca="1">SUMPRODUCT($CM49:$DD49,INDIRECT(ADDRESS(AZ$2,$DH$2)):INDIRECT(ADDRESS(AZ$2,$DY$2)))</f>
        <v>56962.212383272592</v>
      </c>
      <c r="BA49" s="51">
        <f ca="1">SUMPRODUCT($CM49:$DD49,INDIRECT(ADDRESS(BA$2,$DH$2)):INDIRECT(ADDRESS(BA$2,$DY$2)))</f>
        <v>55320.879121645296</v>
      </c>
      <c r="BB49" s="51">
        <f ca="1">SUMPRODUCT($CM49:$DD49,INDIRECT(ADDRESS(BB$2,$DH$2)):INDIRECT(ADDRESS(BB$2,$DY$2)))</f>
        <v>57329.866939330954</v>
      </c>
      <c r="BC49" s="51">
        <f ca="1">SUMPRODUCT($CM49:$DD49,INDIRECT(ADDRESS(BC$2,$DH$2)):INDIRECT(ADDRESS(BC$2,$DY$2)))</f>
        <v>56560.535173074371</v>
      </c>
      <c r="BD49" s="51">
        <f ca="1">SUMPRODUCT($CM49:$DD49,INDIRECT(ADDRESS(BD$2,$DH$2)):INDIRECT(ADDRESS(BD$2,$DY$2)))</f>
        <v>55808.772822038431</v>
      </c>
      <c r="BE49" s="51">
        <f ca="1">SUMPRODUCT($CM49:$DD49,INDIRECT(ADDRESS(BE$2,$DH$2)):INDIRECT(ADDRESS(BE$2,$DY$2)))</f>
        <v>43088.037971996964</v>
      </c>
      <c r="BF49" s="51">
        <f ca="1">SUMPRODUCT($CM49:$DD49,INDIRECT(ADDRESS(BF$2,$DH$2)):INDIRECT(ADDRESS(BF$2,$DY$2)))</f>
        <v>31682.793930645483</v>
      </c>
      <c r="BG49" s="51">
        <f ca="1">SUMPRODUCT($CM49:$DD49,INDIRECT(ADDRESS(BG$2,$DH$2)):INDIRECT(ADDRESS(BG$2,$DY$2)))</f>
        <v>47100.149746713185</v>
      </c>
      <c r="BH49" s="51">
        <f ca="1">SUMPRODUCT($CM49:$DD49,INDIRECT(ADDRESS(BH$2,$DH$2)):INDIRECT(ADDRESS(BH$2,$DY$2)))</f>
        <v>55228.197732198445</v>
      </c>
      <c r="BI49" s="51">
        <f ca="1">SUMPRODUCT($CM49:$DD49,INDIRECT(ADDRESS(BI$2,$DH$2)):INDIRECT(ADDRESS(BI$2,$DY$2)))</f>
        <v>55228.197732195491</v>
      </c>
      <c r="BJ49" s="51">
        <f ca="1">SUMPRODUCT($CM49:$DD49,INDIRECT(ADDRESS(BJ$2,$DH$2)):INDIRECT(ADDRESS(BJ$2,$DY$2)))</f>
        <v>55228.197732198387</v>
      </c>
      <c r="BK49" s="51">
        <f ca="1">SUMPRODUCT($CM49:$DD49,INDIRECT(ADDRESS(BK$2,$DH$2)):INDIRECT(ADDRESS(BK$2,$DY$2)))</f>
        <v>53876.329890572277</v>
      </c>
      <c r="BL49" s="51">
        <f ca="1">SUMPRODUCT($CM49:$DD49,INDIRECT(ADDRESS(BL$2,$DH$2)):INDIRECT(ADDRESS(BL$2,$DY$2)))</f>
        <v>53659.161354733369</v>
      </c>
      <c r="BM49" s="51">
        <f ca="1">SUMPRODUCT($CM49:$DD49,INDIRECT(ADDRESS(BM$2,$DH$2)):INDIRECT(ADDRESS(BM$2,$DY$2)))</f>
        <v>49971.49181516211</v>
      </c>
      <c r="BN49" s="51">
        <f ca="1">SUMPRODUCT($CM49:$DD49,INDIRECT(ADDRESS(BN$2,$DH$2)):INDIRECT(ADDRESS(BN$2,$DY$2)))</f>
        <v>49971.491815164001</v>
      </c>
      <c r="BO49" s="51">
        <f ca="1">SUMPRODUCT($CM49:$DD49,INDIRECT(ADDRESS(BO$2,$DH$2)):INDIRECT(ADDRESS(BO$2,$DY$2)))</f>
        <v>51323.359656787172</v>
      </c>
      <c r="BP49" s="51">
        <f ca="1">SUMPRODUCT($CM49:$DD49,INDIRECT(ADDRESS(BP$2,$DH$2)):INDIRECT(ADDRESS(BP$2,$DY$2)))</f>
        <v>49971.491815163317</v>
      </c>
      <c r="BQ49" s="51">
        <f ca="1">SUMPRODUCT($CM49:$DD49,INDIRECT(ADDRESS(BQ$2,$DH$2)):INDIRECT(ADDRESS(BQ$2,$DY$2)))</f>
        <v>45090.033262768673</v>
      </c>
      <c r="BR49" s="51">
        <f ca="1">SUMPRODUCT($CM49:$DD49,INDIRECT(ADDRESS(BR$2,$DH$2)):INDIRECT(ADDRESS(BR$2,$DY$2)))</f>
        <v>37578.402491083441</v>
      </c>
      <c r="BS49" s="51">
        <f ca="1">SUMPRODUCT($CM49:$DD49,INDIRECT(ADDRESS(BS$2,$DH$2)):INDIRECT(ADDRESS(BS$2,$DY$2)))</f>
        <v>42871.134512975943</v>
      </c>
      <c r="BT49" s="51">
        <f ca="1">SUMPRODUCT($CM49:$DD49,INDIRECT(ADDRESS(BT$2,$DH$2)):INDIRECT(ADDRESS(BT$2,$DY$2)))</f>
        <v>50764.748654749244</v>
      </c>
      <c r="BU49" s="51">
        <f ca="1">SUMPRODUCT($CM49:$DD49,INDIRECT(ADDRESS(BU$2,$DH$2)):INDIRECT(ADDRESS(BU$2,$DY$2)))</f>
        <v>51335.603072008569</v>
      </c>
      <c r="BV49" s="51">
        <f ca="1">SUMPRODUCT($CM49:$DD49,INDIRECT(ADDRESS(BV$2,$DH$2)):INDIRECT(ADDRESS(BV$2,$DY$2)))</f>
        <v>51335.603072007892</v>
      </c>
      <c r="BW49" s="51">
        <f ca="1">SUMPRODUCT($CM49:$DD49,INDIRECT(ADDRESS(BW$2,$DH$2)):INDIRECT(ADDRESS(BW$2,$DY$2)))</f>
        <v>50967.669086713242</v>
      </c>
      <c r="BX49" s="51">
        <f ca="1">SUMPRODUCT($CM49:$DD49,INDIRECT(ADDRESS(BX$2,$DH$2)):INDIRECT(ADDRESS(BX$2,$DY$2)))</f>
        <v>57355.128142404108</v>
      </c>
      <c r="BY49" s="51">
        <f ca="1">SUMPRODUCT($CM49:$DD49,INDIRECT(ADDRESS(BY$2,$DH$2)):INDIRECT(ADDRESS(BY$2,$DY$2)))</f>
        <v>54651.392459157672</v>
      </c>
      <c r="BZ49" s="51">
        <f ca="1">SUMPRODUCT($CM49:$DD49,INDIRECT(ADDRESS(BZ$2,$DH$2)):INDIRECT(ADDRESS(BZ$2,$DY$2)))</f>
        <v>54651.392459158596</v>
      </c>
      <c r="CA49" s="51">
        <f ca="1">SUMPRODUCT($CM49:$DD49,INDIRECT(ADDRESS(CA$2,$DH$2)):INDIRECT(ADDRESS(CA$2,$DY$2)))</f>
        <v>56003.260300783069</v>
      </c>
      <c r="CB49" s="51">
        <f ca="1">SUMPRODUCT($CM49:$DD49,INDIRECT(ADDRESS(CB$2,$DH$2)):INDIRECT(ADDRESS(CB$2,$DY$2)))</f>
        <v>54651.392459158415</v>
      </c>
      <c r="CC49" s="51">
        <f ca="1">SUMPRODUCT($CM49:$DD49,INDIRECT(ADDRESS(CC$2,$DH$2)):INDIRECT(ADDRESS(CC$2,$DY$2)))</f>
        <v>48567.221674771827</v>
      </c>
      <c r="CD49" s="51">
        <f ca="1">SUMPRODUCT($CM49:$DD49,INDIRECT(ADDRESS(CD$2,$DH$2)):INDIRECT(ADDRESS(CD$2,$DY$2)))</f>
        <v>40587.680122632228</v>
      </c>
      <c r="CF49" s="51">
        <f t="shared" ca="1" si="6"/>
        <v>566914.41513737175</v>
      </c>
      <c r="CG49" s="51">
        <f t="shared" ca="1" si="6"/>
        <v>580492.28834712459</v>
      </c>
      <c r="CH49" s="51">
        <f t="shared" ca="1" si="6"/>
        <v>619071.05586892157</v>
      </c>
      <c r="CI49" s="51">
        <f t="shared" ca="1" si="6"/>
        <v>633815.93172096252</v>
      </c>
      <c r="CJ49" s="51">
        <f t="shared" ca="1" si="6"/>
        <v>623414.17117588175</v>
      </c>
      <c r="CK49" s="51">
        <f t="shared" ca="1" si="6"/>
        <v>584840.19060931692</v>
      </c>
      <c r="CM49" s="1">
        <f>IFERROR(VLOOKUP($A49,Auxiliar_OPEX_CustosUnit!$A$4:$BT$129,COLUMN(Auxiliar_OPEX_CustosUnit!AK$2),0),0)</f>
        <v>0</v>
      </c>
      <c r="CN49" s="1">
        <f>IFERROR(VLOOKUP($A49,Auxiliar_OPEX_CustosUnit!$A$4:$BT$129,COLUMN(Auxiliar_OPEX_CustosUnit!AL$2),0),0)</f>
        <v>0</v>
      </c>
      <c r="CO49" s="1">
        <f>IFERROR(VLOOKUP($A49,Auxiliar_OPEX_CustosUnit!$A$4:$BT$129,COLUMN(Auxiliar_OPEX_CustosUnit!AM$2),0)*(1-DRE_Auxiliar!$A$111),0)</f>
        <v>20952.147374467746</v>
      </c>
      <c r="CP49" s="1">
        <f>IFERROR(VLOOKUP($A49,Auxiliar_OPEX_CustosUnit!$A$4:$BT$129,COLUMN(Auxiliar_OPEX_CustosUnit!AN$2),0),0)</f>
        <v>0</v>
      </c>
      <c r="CQ49" s="1">
        <f>IFERROR(VLOOKUP($A49,Auxiliar_OPEX_CustosUnit!$A$4:$BT$129,COLUMN(Auxiliar_OPEX_CustosUnit!AO$2),0),0)</f>
        <v>0</v>
      </c>
      <c r="CR49" s="1">
        <f>IFERROR(VLOOKUP($A49,Auxiliar_OPEX_CustosUnit!$A$4:$BT$129,COLUMN(Auxiliar_OPEX_CustosUnit!AP$2),0),0)</f>
        <v>0</v>
      </c>
      <c r="CS49" s="1">
        <f>IFERROR(VLOOKUP($A49,Auxiliar_OPEX_CustosUnit!$A$4:$BT$129,COLUMN(Auxiliar_OPEX_CustosUnit!AQ$2),0),0)</f>
        <v>0</v>
      </c>
      <c r="CT49" s="1">
        <f>IFERROR(VLOOKUP($A49,Auxiliar_OPEX_CustosUnit!$A$4:$BT$129,COLUMN(Auxiliar_OPEX_CustosUnit!AR$2),0),0)</f>
        <v>0</v>
      </c>
      <c r="CU49" s="1">
        <f>IFERROR(VLOOKUP($A49,Auxiliar_OPEX_CustosUnit!$A$4:$BT$129,COLUMN(Auxiliar_OPEX_CustosUnit!AS$2),0),0)</f>
        <v>2.8550297935614899</v>
      </c>
      <c r="CV49" s="1">
        <f>IFERROR(VLOOKUP($A49,Auxiliar_OPEX_CustosUnit!$A$4:$BT$129,COLUMN(Auxiliar_OPEX_CustosUnit!AT$2),0),0)</f>
        <v>0</v>
      </c>
      <c r="CW49" s="1">
        <f>IFERROR(VLOOKUP($A49,Auxiliar_OPEX_CustosUnit!$A$4:$BT$129,COLUMN(Auxiliar_OPEX_CustosUnit!AU$2),0),0)</f>
        <v>0</v>
      </c>
      <c r="CX49" s="1">
        <f>IFERROR(VLOOKUP($A49,Auxiliar_OPEX_CustosUnit!$A$4:$BT$129,COLUMN(Auxiliar_OPEX_CustosUnit!AV$2),0),0)</f>
        <v>0</v>
      </c>
      <c r="CY49" s="1">
        <f>IFERROR(VLOOKUP($A49,Auxiliar_OPEX_CustosUnit!$A$4:$BT$129,COLUMN(Auxiliar_OPEX_CustosUnit!AW$2),0),0)</f>
        <v>0</v>
      </c>
      <c r="CZ49" s="1">
        <f>IFERROR(VLOOKUP($A49,Auxiliar_OPEX_CustosUnit!$A$4:$BT$129,COLUMN(Auxiliar_OPEX_CustosUnit!AX$2),0),0)</f>
        <v>0</v>
      </c>
      <c r="DA49" s="1">
        <f>IFERROR(VLOOKUP($A49,Auxiliar_OPEX_CustosUnit!$A$4:$BT$129,COLUMN(Auxiliar_OPEX_CustosUnit!AY$2),0),0)</f>
        <v>0</v>
      </c>
      <c r="DB49" s="1">
        <f>IFERROR(VLOOKUP($A49,Auxiliar_OPEX_CustosUnit!$A$4:$BT$129,COLUMN(Auxiliar_OPEX_CustosUnit!AZ$2),0),0)</f>
        <v>2.7037356832473902</v>
      </c>
      <c r="DC49" s="1">
        <f>IFERROR(VLOOKUP($A49,Auxiliar_OPEX_CustosUnit!$A$4:$BT$129,COLUMN(Auxiliar_OPEX_CustosUnit!BA$2),0),0)</f>
        <v>0</v>
      </c>
      <c r="DD49" s="1">
        <f>IFERROR(VLOOKUP($A49,Auxiliar_OPEX_CustosUnit!$A$4:$BT$129,COLUMN(Auxiliar_OPEX_CustosUnit!BB$2),0),0)</f>
        <v>0</v>
      </c>
      <c r="DG49" s="60">
        <v>44621</v>
      </c>
      <c r="DH49" s="1">
        <v>1</v>
      </c>
      <c r="DI49" s="1">
        <f>INDEX(Auxiliar_OPEX_Drivers!$B$2:$CH$18,MATCH(Auxiliar_OPEX_S!DI$3,Auxiliar_OPEX_Drivers!$B$2:$B$18,0),MATCH($DG49,Auxiliar_OPEX_Drivers!$B$2:$CH$2,0))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INDEX(Auxiliar_OPEX_Drivers!$B$2:$CH$18,MATCH(Auxiliar_OPEX_S!DK$3,Auxiliar_OPEX_Drivers!$B$2:$B$18,0),MATCH($DG49,Auxiliar_OPEX_Drivers!$B$2:$CH$2,0))</f>
        <v>14.866485227498957</v>
      </c>
      <c r="DL49" s="1">
        <f>INDEX(Auxiliar_OPEX_Drivers!$B$2:$CH$18,MATCH(Auxiliar_OPEX_S!DL$3,Auxiliar_OPEX_Drivers!$B$2:$B$18,0),MATCH($DG49,Auxiliar_OPEX_Drivers!$B$2:$CH$2,0))</f>
        <v>65.042552781229105</v>
      </c>
      <c r="DM49" s="1">
        <f>INDEX(Auxiliar_OPEX_Drivers!$B$2:$CH$18,MATCH(Auxiliar_OPEX_S!DM$3,Auxiliar_OPEX_Drivers!$B$2:$B$18,0),MATCH($DG49,Auxiliar_OPEX_Drivers!$B$2:$CH$2,0))</f>
        <v>13</v>
      </c>
      <c r="DN49" s="1">
        <f>INDEX(Auxiliar_OPEX_Drivers!$B$2:$CH$18,MATCH(Auxiliar_OPEX_S!DN$3,Auxiliar_OPEX_Drivers!$B$2:$B$18,0),MATCH($DG49,Auxiliar_OPEX_Drivers!$B$2:$CH$2,0))</f>
        <v>708.81272318102492</v>
      </c>
      <c r="DO49" s="1">
        <f>INDEX(Auxiliar_OPEX_Drivers!$B$2:$CH$18,MATCH(Auxiliar_OPEX_S!DO$3,Auxiliar_OPEX_Drivers!$B$2:$B$18,0),MATCH($DG49,Auxiliar_OPEX_Drivers!$B$2:$CH$2,0))</f>
        <v>12</v>
      </c>
      <c r="DP49" s="1">
        <f>INDEX(Auxiliar_OPEX_Drivers!$B$2:$CH$18,MATCH(Auxiliar_OPEX_S!DP$3,Auxiliar_OPEX_Drivers!$B$2:$B$18,0),MATCH($DG49,Auxiliar_OPEX_Drivers!$B$2:$CH$2,0))</f>
        <v>201.1911480373401</v>
      </c>
      <c r="DQ49" s="1">
        <f>INDEX(Auxiliar_OPEX_Drivers!$B$2:$CH$18,MATCH(Auxiliar_OPEX_S!DQ$3,Auxiliar_OPEX_Drivers!$B$2:$B$18,0),MATCH($DG49,Auxiliar_OPEX_Drivers!$B$2:$CH$2,0))</f>
        <v>37.216621306874742</v>
      </c>
      <c r="DR49" s="1">
        <f>INDEX(Auxiliar_OPEX_Drivers!$B$2:$CH$18,MATCH(Auxiliar_OPEX_S!DR$3,Auxiliar_OPEX_Drivers!$B$2:$B$18,0),MATCH($DG49,Auxiliar_OPEX_Drivers!$B$2:$CH$2,0))</f>
        <v>20360176.515471574</v>
      </c>
      <c r="DS49" s="1">
        <f>INDEX(Auxiliar_OPEX_Drivers!$B$2:$CH$18,MATCH(Auxiliar_OPEX_S!DS$3,Auxiliar_OPEX_Drivers!$B$2:$B$18,0),MATCH($DG49,Auxiliar_OPEX_Drivers!$B$2:$CH$2,0))</f>
        <v>92486.331303351006</v>
      </c>
      <c r="DT49" s="1">
        <f>INDEX(Auxiliar_OPEX_Drivers!$B$2:$CH$18,MATCH(Auxiliar_OPEX_S!DT$3,Auxiliar_OPEX_Drivers!$B$2:$B$18,0),MATCH($DG49,Auxiliar_OPEX_Drivers!$B$2:$CH$2,0))</f>
        <v>14108.016427817869</v>
      </c>
      <c r="DU49" s="1">
        <f>INDEX(Auxiliar_OPEX_Drivers!$B$2:$CH$18,MATCH(Auxiliar_OPEX_S!DU$3,Auxiliar_OPEX_Drivers!$B$2:$B$18,0),MATCH($DG49,Auxiliar_OPEX_Drivers!$B$2:$CH$2,0))</f>
        <v>5209.7013327524637</v>
      </c>
      <c r="DV49" s="1">
        <f>INDEX(Auxiliar_OPEX_Drivers!$B$2:$CH$18,MATCH(Auxiliar_OPEX_S!DV$3,Auxiliar_OPEX_Drivers!$B$2:$B$18,0),MATCH($DG49,Auxiliar_OPEX_Drivers!$B$2:$CH$2,0))</f>
        <v>2398805.1681957021</v>
      </c>
      <c r="DW49" s="1">
        <f>INDEX(Auxiliar_OPEX_Drivers!$B$2:$CH$18,MATCH(Auxiliar_OPEX_S!DW$3,Auxiliar_OPEX_Drivers!$B$2:$B$18,0),MATCH($DG49,Auxiliar_OPEX_Drivers!$B$2:$CH$2,0))</f>
        <v>13930.091332752594</v>
      </c>
      <c r="DX49" s="1">
        <f>INDEX(Auxiliar_OPEX_Drivers!$B$2:$CH$18,MATCH(Auxiliar_OPEX_S!DX$3,Auxiliar_OPEX_Drivers!$B$2:$B$18,0),MATCH($DG49,Auxiliar_OPEX_Drivers!$B$2:$CH$2,0))</f>
        <v>2422580.4985630466</v>
      </c>
      <c r="DY49" s="1">
        <f>INDEX(Auxiliar_OPEX_Drivers!$B$2:$CH$18,MATCH(Auxiliar_OPEX_S!DY$3,Auxiliar_OPEX_Drivers!$B$2:$B$18,0),MATCH($DG49,Auxiliar_OPEX_Drivers!$B$2:$CH$2,0))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46572.674958659089</v>
      </c>
      <c r="E50" s="51">
        <f ca="1">SUMPRODUCT($CM50:$DD50,INDIRECT(ADDRESS(E$2,$DH$2)):INDIRECT(ADDRESS(E$2,$DY$2)))</f>
        <v>45382.202535346325</v>
      </c>
      <c r="F50" s="51">
        <f ca="1">SUMPRODUCT($CM50:$DD50,INDIRECT(ADDRESS(F$2,$DH$2)):INDIRECT(ADDRESS(F$2,$DY$2)))</f>
        <v>46457.249890305393</v>
      </c>
      <c r="G50" s="51">
        <f ca="1">SUMPRODUCT($CM50:$DD50,INDIRECT(ADDRESS(G$2,$DH$2)):INDIRECT(ADDRESS(G$2,$DY$2)))</f>
        <v>47898.311774561407</v>
      </c>
      <c r="H50" s="51">
        <f ca="1">SUMPRODUCT($CM50:$DD50,INDIRECT(ADDRESS(H$2,$DH$2)):INDIRECT(ADDRESS(H$2,$DY$2)))</f>
        <v>48808.068261637542</v>
      </c>
      <c r="I50" s="51">
        <f ca="1">SUMPRODUCT($CM50:$DD50,INDIRECT(ADDRESS(I$2,$DH$2)):INDIRECT(ADDRESS(I$2,$DY$2)))</f>
        <v>42565.803861068285</v>
      </c>
      <c r="J50" s="51">
        <f ca="1">SUMPRODUCT($CM50:$DD50,INDIRECT(ADDRESS(J$2,$DH$2)):INDIRECT(ADDRESS(J$2,$DY$2)))</f>
        <v>29269.711928445526</v>
      </c>
      <c r="K50" s="51">
        <f ca="1">SUMPRODUCT($CM50:$DD50,INDIRECT(ADDRESS(K$2,$DH$2)):INDIRECT(ADDRESS(K$2,$DY$2)))</f>
        <v>32383.774415843647</v>
      </c>
      <c r="L50" s="51">
        <f ca="1">SUMPRODUCT($CM50:$DD50,INDIRECT(ADDRESS(L$2,$DH$2)):INDIRECT(ADDRESS(L$2,$DY$2)))</f>
        <v>42461.927483856874</v>
      </c>
      <c r="M50" s="51">
        <f ca="1">SUMPRODUCT($CM50:$DD50,INDIRECT(ADDRESS(M$2,$DH$2)):INDIRECT(ADDRESS(M$2,$DY$2)))</f>
        <v>50539.866749755871</v>
      </c>
      <c r="N50" s="51">
        <f ca="1">SUMPRODUCT($CM50:$DD50,INDIRECT(ADDRESS(N$2,$DH$2)):INDIRECT(ADDRESS(N$2,$DY$2)))</f>
        <v>51574.150452986709</v>
      </c>
      <c r="O50" s="51">
        <f ca="1">SUMPRODUCT($CM50:$DD50,INDIRECT(ADDRESS(O$2,$DH$2)):INDIRECT(ADDRESS(O$2,$DY$2)))</f>
        <v>51892.507533833741</v>
      </c>
      <c r="P50" s="51">
        <f ca="1">SUMPRODUCT($CM50:$DD50,INDIRECT(ADDRESS(P$2,$DH$2)):INDIRECT(ADDRESS(P$2,$DY$2)))</f>
        <v>49795.125187498445</v>
      </c>
      <c r="Q50" s="51">
        <f ca="1">SUMPRODUCT($CM50:$DD50,INDIRECT(ADDRESS(Q$2,$DH$2)):INDIRECT(ADDRESS(Q$2,$DY$2)))</f>
        <v>49126.757118273592</v>
      </c>
      <c r="R50" s="51">
        <f ca="1">SUMPRODUCT($CM50:$DD50,INDIRECT(ADDRESS(R$2,$DH$2)):INDIRECT(ADDRESS(R$2,$DY$2)))</f>
        <v>48907.947567980242</v>
      </c>
      <c r="S50" s="51">
        <f ca="1">SUMPRODUCT($CM50:$DD50,INDIRECT(ADDRESS(S$2,$DH$2)):INDIRECT(ADDRESS(S$2,$DY$2)))</f>
        <v>49314.367461214068</v>
      </c>
      <c r="T50" s="51">
        <f ca="1">SUMPRODUCT($CM50:$DD50,INDIRECT(ADDRESS(T$2,$DH$2)):INDIRECT(ADDRESS(T$2,$DY$2)))</f>
        <v>48830.145647986101</v>
      </c>
      <c r="U50" s="51">
        <f ca="1">SUMPRODUCT($CM50:$DD50,INDIRECT(ADDRESS(U$2,$DH$2)):INDIRECT(ADDRESS(U$2,$DY$2)))</f>
        <v>37716.059423297716</v>
      </c>
      <c r="V50" s="51">
        <f ca="1">SUMPRODUCT($CM50:$DD50,INDIRECT(ADDRESS(V$2,$DH$2)):INDIRECT(ADDRESS(V$2,$DY$2)))</f>
        <v>25692.523769783878</v>
      </c>
      <c r="W50" s="51">
        <f ca="1">SUMPRODUCT($CM50:$DD50,INDIRECT(ADDRESS(W$2,$DH$2)):INDIRECT(ADDRESS(W$2,$DY$2)))</f>
        <v>32468.902284093732</v>
      </c>
      <c r="X50" s="51">
        <f ca="1">SUMPRODUCT($CM50:$DD50,INDIRECT(ADDRESS(X$2,$DH$2)):INDIRECT(ADDRESS(X$2,$DY$2)))</f>
        <v>44019.157166849916</v>
      </c>
      <c r="Y50" s="51">
        <f ca="1">SUMPRODUCT($CM50:$DD50,INDIRECT(ADDRESS(Y$2,$DH$2)):INDIRECT(ADDRESS(Y$2,$DY$2)))</f>
        <v>54337.23954167201</v>
      </c>
      <c r="Z50" s="51">
        <f ca="1">SUMPRODUCT($CM50:$DD50,INDIRECT(ADDRESS(Z$2,$DH$2)):INDIRECT(ADDRESS(Z$2,$DY$2)))</f>
        <v>55860.981664655104</v>
      </c>
      <c r="AA50" s="51">
        <f ca="1">SUMPRODUCT($CM50:$DD50,INDIRECT(ADDRESS(AA$2,$DH$2)):INDIRECT(ADDRESS(AA$2,$DY$2)))</f>
        <v>55671.998791974831</v>
      </c>
      <c r="AB50" s="51">
        <f ca="1">SUMPRODUCT($CM50:$DD50,INDIRECT(ADDRESS(AB$2,$DH$2)):INDIRECT(ADDRESS(AB$2,$DY$2)))</f>
        <v>55919.375777907379</v>
      </c>
      <c r="AC50" s="51">
        <f ca="1">SUMPRODUCT($CM50:$DD50,INDIRECT(ADDRESS(AC$2,$DH$2)):INDIRECT(ADDRESS(AC$2,$DY$2)))</f>
        <v>56259.202372943961</v>
      </c>
      <c r="AD50" s="51">
        <f ca="1">SUMPRODUCT($CM50:$DD50,INDIRECT(ADDRESS(AD$2,$DH$2)):INDIRECT(ADDRESS(AD$2,$DY$2)))</f>
        <v>55869.715647917801</v>
      </c>
      <c r="AE50" s="51">
        <f ca="1">SUMPRODUCT($CM50:$DD50,INDIRECT(ADDRESS(AE$2,$DH$2)):INDIRECT(ADDRESS(AE$2,$DY$2)))</f>
        <v>56623.814978427421</v>
      </c>
      <c r="AF50" s="51">
        <f ca="1">SUMPRODUCT($CM50:$DD50,INDIRECT(ADDRESS(AF$2,$DH$2)):INDIRECT(ADDRESS(AF$2,$DY$2)))</f>
        <v>56311.330829885388</v>
      </c>
      <c r="AG50" s="51">
        <f ca="1">SUMPRODUCT($CM50:$DD50,INDIRECT(ADDRESS(AG$2,$DH$2)):INDIRECT(ADDRESS(AG$2,$DY$2)))</f>
        <v>41160.210321043895</v>
      </c>
      <c r="AH50" s="51">
        <f ca="1">SUMPRODUCT($CM50:$DD50,INDIRECT(ADDRESS(AH$2,$DH$2)):INDIRECT(ADDRESS(AH$2,$DY$2)))</f>
        <v>26997.500874081299</v>
      </c>
      <c r="AI50" s="51">
        <f ca="1">SUMPRODUCT($CM50:$DD50,INDIRECT(ADDRESS(AI$2,$DH$2)):INDIRECT(ADDRESS(AI$2,$DY$2)))</f>
        <v>37172.944211084199</v>
      </c>
      <c r="AJ50" s="51">
        <f ca="1">SUMPRODUCT($CM50:$DD50,INDIRECT(ADDRESS(AJ$2,$DH$2)):INDIRECT(ADDRESS(AJ$2,$DY$2)))</f>
        <v>48498.947411365523</v>
      </c>
      <c r="AK50" s="51">
        <f ca="1">SUMPRODUCT($CM50:$DD50,INDIRECT(ADDRESS(AK$2,$DH$2)):INDIRECT(ADDRESS(AK$2,$DY$2)))</f>
        <v>53905.825233749449</v>
      </c>
      <c r="AL50" s="51">
        <f ca="1">SUMPRODUCT($CM50:$DD50,INDIRECT(ADDRESS(AL$2,$DH$2)):INDIRECT(ADDRESS(AL$2,$DY$2)))</f>
        <v>54221.451505245626</v>
      </c>
      <c r="AM50" s="51">
        <f ca="1">SUMPRODUCT($CM50:$DD50,INDIRECT(ADDRESS(AM$2,$DH$2)):INDIRECT(ADDRESS(AM$2,$DY$2)))</f>
        <v>54131.365523580898</v>
      </c>
      <c r="AN50" s="51">
        <f ca="1">SUMPRODUCT($CM50:$DD50,INDIRECT(ADDRESS(AN$2,$DH$2)):INDIRECT(ADDRESS(AN$2,$DY$2)))</f>
        <v>55684.723602048725</v>
      </c>
      <c r="AO50" s="51">
        <f ca="1">SUMPRODUCT($CM50:$DD50,INDIRECT(ADDRESS(AO$2,$DH$2)):INDIRECT(ADDRESS(AO$2,$DY$2)))</f>
        <v>55418.761372967085</v>
      </c>
      <c r="AP50" s="51">
        <f ca="1">SUMPRODUCT($CM50:$DD50,INDIRECT(ADDRESS(AP$2,$DH$2)):INDIRECT(ADDRESS(AP$2,$DY$2)))</f>
        <v>54650.116089944117</v>
      </c>
      <c r="AQ50" s="51">
        <f ca="1">SUMPRODUCT($CM50:$DD50,INDIRECT(ADDRESS(AQ$2,$DH$2)):INDIRECT(ADDRESS(AQ$2,$DY$2)))</f>
        <v>54266.803363132298</v>
      </c>
      <c r="AR50" s="51">
        <f ca="1">SUMPRODUCT($CM50:$DD50,INDIRECT(ADDRESS(AR$2,$DH$2)):INDIRECT(ADDRESS(AR$2,$DY$2)))</f>
        <v>55367.746684943362</v>
      </c>
      <c r="AS50" s="51">
        <f ca="1">SUMPRODUCT($CM50:$DD50,INDIRECT(ADDRESS(AS$2,$DH$2)):INDIRECT(ADDRESS(AS$2,$DY$2)))</f>
        <v>44494.280703304081</v>
      </c>
      <c r="AT50" s="51">
        <f ca="1">SUMPRODUCT($CM50:$DD50,INDIRECT(ADDRESS(AT$2,$DH$2)):INDIRECT(ADDRESS(AT$2,$DY$2)))</f>
        <v>32425.087100607412</v>
      </c>
      <c r="AU50" s="51">
        <f ca="1">SUMPRODUCT($CM50:$DD50,INDIRECT(ADDRESS(AU$2,$DH$2)):INDIRECT(ADDRESS(AU$2,$DY$2)))</f>
        <v>39079.652832431617</v>
      </c>
      <c r="AV50" s="51">
        <f ca="1">SUMPRODUCT($CM50:$DD50,INDIRECT(ADDRESS(AV$2,$DH$2)):INDIRECT(ADDRESS(AV$2,$DY$2)))</f>
        <v>50801.512412415716</v>
      </c>
      <c r="AW50" s="51">
        <f ca="1">SUMPRODUCT($CM50:$DD50,INDIRECT(ADDRESS(AW$2,$DH$2)):INDIRECT(ADDRESS(AW$2,$DY$2)))</f>
        <v>58696.200267706838</v>
      </c>
      <c r="AX50" s="51">
        <f ca="1">SUMPRODUCT($CM50:$DD50,INDIRECT(ADDRESS(AX$2,$DH$2)):INDIRECT(ADDRESS(AX$2,$DY$2)))</f>
        <v>58388.667722985963</v>
      </c>
      <c r="AY50" s="51">
        <f ca="1">SUMPRODUCT($CM50:$DD50,INDIRECT(ADDRESS(AY$2,$DH$2)):INDIRECT(ADDRESS(AY$2,$DY$2)))</f>
        <v>55117.735316942773</v>
      </c>
      <c r="AZ50" s="51">
        <f ca="1">SUMPRODUCT($CM50:$DD50,INDIRECT(ADDRESS(AZ$2,$DH$2)):INDIRECT(ADDRESS(AZ$2,$DY$2)))</f>
        <v>56075.48915707886</v>
      </c>
      <c r="BA50" s="51">
        <f ca="1">SUMPRODUCT($CM50:$DD50,INDIRECT(ADDRESS(BA$2,$DH$2)):INDIRECT(ADDRESS(BA$2,$DY$2)))</f>
        <v>54144.52815908513</v>
      </c>
      <c r="BB50" s="51">
        <f ca="1">SUMPRODUCT($CM50:$DD50,INDIRECT(ADDRESS(BB$2,$DH$2)):INDIRECT(ADDRESS(BB$2,$DY$2)))</f>
        <v>56508.019603564506</v>
      </c>
      <c r="BC50" s="51">
        <f ca="1">SUMPRODUCT($CM50:$DD50,INDIRECT(ADDRESS(BC$2,$DH$2)):INDIRECT(ADDRESS(BC$2,$DY$2)))</f>
        <v>55602.932458930489</v>
      </c>
      <c r="BD50" s="51">
        <f ca="1">SUMPRODUCT($CM50:$DD50,INDIRECT(ADDRESS(BD$2,$DH$2)):INDIRECT(ADDRESS(BD$2,$DY$2)))</f>
        <v>54718.515007857051</v>
      </c>
      <c r="BE50" s="51">
        <f ca="1">SUMPRODUCT($CM50:$DD50,INDIRECT(ADDRESS(BE$2,$DH$2)):INDIRECT(ADDRESS(BE$2,$DY$2)))</f>
        <v>39753.094251747701</v>
      </c>
      <c r="BF50" s="51">
        <f ca="1">SUMPRODUCT($CM50:$DD50,INDIRECT(ADDRESS(BF$2,$DH$2)):INDIRECT(ADDRESS(BF$2,$DY$2)))</f>
        <v>26335.29426479352</v>
      </c>
      <c r="BG50" s="51">
        <f ca="1">SUMPRODUCT($CM50:$DD50,INDIRECT(ADDRESS(BG$2,$DH$2)):INDIRECT(ADDRESS(BG$2,$DY$2)))</f>
        <v>44472.723715683082</v>
      </c>
      <c r="BH50" s="51">
        <f ca="1">SUMPRODUCT($CM50:$DD50,INDIRECT(ADDRESS(BH$2,$DH$2)):INDIRECT(ADDRESS(BH$2,$DY$2)))</f>
        <v>54035.037486277659</v>
      </c>
      <c r="BI50" s="51">
        <f ca="1">SUMPRODUCT($CM50:$DD50,INDIRECT(ADDRESS(BI$2,$DH$2)):INDIRECT(ADDRESS(BI$2,$DY$2)))</f>
        <v>54035.037486274181</v>
      </c>
      <c r="BJ50" s="51">
        <f ca="1">SUMPRODUCT($CM50:$DD50,INDIRECT(ADDRESS(BJ$2,$DH$2)):INDIRECT(ADDRESS(BJ$2,$DY$2)))</f>
        <v>54035.037486277579</v>
      </c>
      <c r="BK50" s="51">
        <f ca="1">SUMPRODUCT($CM50:$DD50,INDIRECT(ADDRESS(BK$2,$DH$2)):INDIRECT(ADDRESS(BK$2,$DY$2)))</f>
        <v>52444.620635750885</v>
      </c>
      <c r="BL50" s="51">
        <f ca="1">SUMPRODUCT($CM50:$DD50,INDIRECT(ADDRESS(BL$2,$DH$2)):INDIRECT(ADDRESS(BL$2,$DY$2)))</f>
        <v>52189.130795570243</v>
      </c>
      <c r="BM50" s="51">
        <f ca="1">SUMPRODUCT($CM50:$DD50,INDIRECT(ADDRESS(BM$2,$DH$2)):INDIRECT(ADDRESS(BM$2,$DY$2)))</f>
        <v>47850.739427480992</v>
      </c>
      <c r="BN50" s="51">
        <f ca="1">SUMPRODUCT($CM50:$DD50,INDIRECT(ADDRESS(BN$2,$DH$2)):INDIRECT(ADDRESS(BN$2,$DY$2)))</f>
        <v>47850.739427483226</v>
      </c>
      <c r="BO50" s="51">
        <f ca="1">SUMPRODUCT($CM50:$DD50,INDIRECT(ADDRESS(BO$2,$DH$2)):INDIRECT(ADDRESS(BO$2,$DY$2)))</f>
        <v>49441.156278006471</v>
      </c>
      <c r="BP50" s="51">
        <f ca="1">SUMPRODUCT($CM50:$DD50,INDIRECT(ADDRESS(BP$2,$DH$2)):INDIRECT(ADDRESS(BP$2,$DY$2)))</f>
        <v>47850.739427482418</v>
      </c>
      <c r="BQ50" s="51">
        <f ca="1">SUMPRODUCT($CM50:$DD50,INDIRECT(ADDRESS(BQ$2,$DH$2)):INDIRECT(ADDRESS(BQ$2,$DY$2)))</f>
        <v>42107.904441824649</v>
      </c>
      <c r="BR50" s="51">
        <f ca="1">SUMPRODUCT($CM50:$DD50,INDIRECT(ADDRESS(BR$2,$DH$2)):INDIRECT(ADDRESS(BR$2,$DY$2)))</f>
        <v>33270.780141380521</v>
      </c>
      <c r="BS50" s="51">
        <f ca="1">SUMPRODUCT($CM50:$DD50,INDIRECT(ADDRESS(BS$2,$DH$2)):INDIRECT(ADDRESS(BS$2,$DY$2)))</f>
        <v>39493.090229671732</v>
      </c>
      <c r="BT50" s="51">
        <f ca="1">SUMPRODUCT($CM50:$DD50,INDIRECT(ADDRESS(BT$2,$DH$2)):INDIRECT(ADDRESS(BT$2,$DY$2)))</f>
        <v>48779.602236297462</v>
      </c>
      <c r="BU50" s="51">
        <f ca="1">SUMPRODUCT($CM50:$DD50,INDIRECT(ADDRESS(BU$2,$DH$2)):INDIRECT(ADDRESS(BU$2,$DY$2)))</f>
        <v>49451.188952432945</v>
      </c>
      <c r="BV50" s="51">
        <f ca="1">SUMPRODUCT($CM50:$DD50,INDIRECT(ADDRESS(BV$2,$DH$2)):INDIRECT(ADDRESS(BV$2,$DY$2)))</f>
        <v>49451.188952432145</v>
      </c>
      <c r="BW50" s="51">
        <f ca="1">SUMPRODUCT($CM50:$DD50,INDIRECT(ADDRESS(BW$2,$DH$2)):INDIRECT(ADDRESS(BW$2,$DY$2)))</f>
        <v>49018.329768955911</v>
      </c>
      <c r="BX50" s="51">
        <f ca="1">SUMPRODUCT($CM50:$DD50,INDIRECT(ADDRESS(BX$2,$DH$2)):INDIRECT(ADDRESS(BX$2,$DY$2)))</f>
        <v>56532.912334956258</v>
      </c>
      <c r="BY50" s="51">
        <f ca="1">SUMPRODUCT($CM50:$DD50,INDIRECT(ADDRESS(BY$2,$DH$2)):INDIRECT(ADDRESS(BY$2,$DY$2)))</f>
        <v>53352.078633909667</v>
      </c>
      <c r="BZ50" s="51">
        <f ca="1">SUMPRODUCT($CM50:$DD50,INDIRECT(ADDRESS(BZ$2,$DH$2)):INDIRECT(ADDRESS(BZ$2,$DY$2)))</f>
        <v>53352.078633910758</v>
      </c>
      <c r="CA50" s="51">
        <f ca="1">SUMPRODUCT($CM50:$DD50,INDIRECT(ADDRESS(CA$2,$DH$2)):INDIRECT(ADDRESS(CA$2,$DY$2)))</f>
        <v>54942.495484435523</v>
      </c>
      <c r="CB50" s="51">
        <f ca="1">SUMPRODUCT($CM50:$DD50,INDIRECT(ADDRESS(CB$2,$DH$2)):INDIRECT(ADDRESS(CB$2,$DY$2)))</f>
        <v>53352.078633910554</v>
      </c>
      <c r="CC50" s="51">
        <f ca="1">SUMPRODUCT($CM50:$DD50,INDIRECT(ADDRESS(CC$2,$DH$2)):INDIRECT(ADDRESS(CC$2,$DY$2)))</f>
        <v>46194.302230759102</v>
      </c>
      <c r="CD50" s="51">
        <f ca="1">SUMPRODUCT($CM50:$DD50,INDIRECT(ADDRESS(CD$2,$DH$2)):INDIRECT(ADDRESS(CD$2,$DY$2)))</f>
        <v>36806.700164024907</v>
      </c>
      <c r="CF50" s="51">
        <f t="shared" ca="1" si="6"/>
        <v>535806.24984630034</v>
      </c>
      <c r="CG50" s="51">
        <f t="shared" ca="1" si="6"/>
        <v>551741.20562527969</v>
      </c>
      <c r="CH50" s="51">
        <f t="shared" ca="1" si="6"/>
        <v>597071.68468723283</v>
      </c>
      <c r="CI50" s="51">
        <f t="shared" ca="1" si="6"/>
        <v>614391.28746943001</v>
      </c>
      <c r="CJ50" s="51">
        <f t="shared" ca="1" si="6"/>
        <v>602160.32971332071</v>
      </c>
      <c r="CK50" s="51">
        <f t="shared" ca="1" si="6"/>
        <v>556754.59007901861</v>
      </c>
      <c r="CM50" s="1">
        <f>IFERROR(VLOOKUP($A50,Auxiliar_OPEX_CustosUnit!$A$4:$BT$129,COLUMN(Auxiliar_OPEX_CustosUnit!AK$2),0),0)</f>
        <v>0</v>
      </c>
      <c r="CN50" s="1">
        <f>IFERROR(VLOOKUP($A50,Auxiliar_OPEX_CustosUnit!$A$4:$BT$129,COLUMN(Auxiliar_OPEX_CustosUnit!AL$2),0),0)</f>
        <v>0</v>
      </c>
      <c r="CO50" s="1">
        <f>IFERROR(VLOOKUP($A50,Auxiliar_OPEX_CustosUnit!$A$4:$BT$129,COLUMN(Auxiliar_OPEX_CustosUnit!AM$2),0)*(1-DRE_Auxiliar!$A$111),0)</f>
        <v>13916.207725672681</v>
      </c>
      <c r="CP50" s="1">
        <f>IFERROR(VLOOKUP($A50,Auxiliar_OPEX_CustosUnit!$A$4:$BT$129,COLUMN(Auxiliar_OPEX_CustosUnit!AN$2),0),0)</f>
        <v>0</v>
      </c>
      <c r="CQ50" s="1">
        <f>IFERROR(VLOOKUP($A50,Auxiliar_OPEX_CustosUnit!$A$4:$BT$129,COLUMN(Auxiliar_OPEX_CustosUnit!AO$2),0),0)</f>
        <v>0</v>
      </c>
      <c r="CR50" s="1">
        <f>IFERROR(VLOOKUP($A50,Auxiliar_OPEX_CustosUnit!$A$4:$BT$129,COLUMN(Auxiliar_OPEX_CustosUnit!AP$2),0),0)</f>
        <v>0</v>
      </c>
      <c r="CS50" s="1">
        <f>IFERROR(VLOOKUP($A50,Auxiliar_OPEX_CustosUnit!$A$4:$BT$129,COLUMN(Auxiliar_OPEX_CustosUnit!AQ$2),0),0)</f>
        <v>0</v>
      </c>
      <c r="CT50" s="1">
        <f>IFERROR(VLOOKUP($A50,Auxiliar_OPEX_CustosUnit!$A$4:$BT$129,COLUMN(Auxiliar_OPEX_CustosUnit!AR$2),0),0)</f>
        <v>0</v>
      </c>
      <c r="CU50" s="1">
        <f>IFERROR(VLOOKUP($A50,Auxiliar_OPEX_CustosUnit!$A$4:$BT$129,COLUMN(Auxiliar_OPEX_CustosUnit!AS$2),0),0)</f>
        <v>2.3395093508524401</v>
      </c>
      <c r="CV50" s="1">
        <f>IFERROR(VLOOKUP($A50,Auxiliar_OPEX_CustosUnit!$A$4:$BT$129,COLUMN(Auxiliar_OPEX_CustosUnit!AT$2),0),0)</f>
        <v>0</v>
      </c>
      <c r="CW50" s="1">
        <f>IFERROR(VLOOKUP($A50,Auxiliar_OPEX_CustosUnit!$A$4:$BT$129,COLUMN(Auxiliar_OPEX_CustosUnit!AU$2),0),0)</f>
        <v>0</v>
      </c>
      <c r="CX50" s="1">
        <f>IFERROR(VLOOKUP($A50,Auxiliar_OPEX_CustosUnit!$A$4:$BT$129,COLUMN(Auxiliar_OPEX_CustosUnit!AV$2),0),0)</f>
        <v>0</v>
      </c>
      <c r="CY50" s="1">
        <f>IFERROR(VLOOKUP($A50,Auxiliar_OPEX_CustosUnit!$A$4:$BT$129,COLUMN(Auxiliar_OPEX_CustosUnit!AW$2),0),0)</f>
        <v>0</v>
      </c>
      <c r="CZ50" s="1">
        <f>IFERROR(VLOOKUP($A50,Auxiliar_OPEX_CustosUnit!$A$4:$BT$129,COLUMN(Auxiliar_OPEX_CustosUnit!AX$2),0),0)</f>
        <v>0</v>
      </c>
      <c r="DA50" s="1">
        <f>IFERROR(VLOOKUP($A50,Auxiliar_OPEX_CustosUnit!$A$4:$BT$129,COLUMN(Auxiliar_OPEX_CustosUnit!AY$2),0),0)</f>
        <v>0</v>
      </c>
      <c r="DB50" s="1">
        <f>IFERROR(VLOOKUP($A50,Auxiliar_OPEX_CustosUnit!$A$4:$BT$129,COLUMN(Auxiliar_OPEX_CustosUnit!AZ$2),0),0)</f>
        <v>3.1808337010477099</v>
      </c>
      <c r="DC50" s="1">
        <f>IFERROR(VLOOKUP($A50,Auxiliar_OPEX_CustosUnit!$A$4:$BT$129,COLUMN(Auxiliar_OPEX_CustosUnit!BA$2),0),0)</f>
        <v>0</v>
      </c>
      <c r="DD50" s="1">
        <f>IFERROR(VLOOKUP($A50,Auxiliar_OPEX_CustosUnit!$A$4:$BT$129,COLUMN(Auxiliar_OPEX_CustosUnit!BB$2),0),0)</f>
        <v>0</v>
      </c>
      <c r="DG50" s="60">
        <v>44652</v>
      </c>
      <c r="DH50" s="1">
        <v>1</v>
      </c>
      <c r="DI50" s="1">
        <f>INDEX(Auxiliar_OPEX_Drivers!$B$2:$CH$18,MATCH(Auxiliar_OPEX_S!DI$3,Auxiliar_OPEX_Drivers!$B$2:$B$18,0),MATCH($DG50,Auxiliar_OPEX_Drivers!$B$2:$CH$2,0))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INDEX(Auxiliar_OPEX_Drivers!$B$2:$CH$18,MATCH(Auxiliar_OPEX_S!DK$3,Auxiliar_OPEX_Drivers!$B$2:$B$18,0),MATCH($DG50,Auxiliar_OPEX_Drivers!$B$2:$CH$2,0))</f>
        <v>14.866485227498957</v>
      </c>
      <c r="DL50" s="1">
        <f>INDEX(Auxiliar_OPEX_Drivers!$B$2:$CH$18,MATCH(Auxiliar_OPEX_S!DL$3,Auxiliar_OPEX_Drivers!$B$2:$B$18,0),MATCH($DG50,Auxiliar_OPEX_Drivers!$B$2:$CH$2,0))</f>
        <v>65.042552781229105</v>
      </c>
      <c r="DM50" s="1">
        <f>INDEX(Auxiliar_OPEX_Drivers!$B$2:$CH$18,MATCH(Auxiliar_OPEX_S!DM$3,Auxiliar_OPEX_Drivers!$B$2:$B$18,0),MATCH($DG50,Auxiliar_OPEX_Drivers!$B$2:$CH$2,0))</f>
        <v>13</v>
      </c>
      <c r="DN50" s="1">
        <f>INDEX(Auxiliar_OPEX_Drivers!$B$2:$CH$18,MATCH(Auxiliar_OPEX_S!DN$3,Auxiliar_OPEX_Drivers!$B$2:$B$18,0),MATCH($DG50,Auxiliar_OPEX_Drivers!$B$2:$CH$2,0))</f>
        <v>708.81272318102492</v>
      </c>
      <c r="DO50" s="1">
        <f>INDEX(Auxiliar_OPEX_Drivers!$B$2:$CH$18,MATCH(Auxiliar_OPEX_S!DO$3,Auxiliar_OPEX_Drivers!$B$2:$B$18,0),MATCH($DG50,Auxiliar_OPEX_Drivers!$B$2:$CH$2,0))</f>
        <v>12</v>
      </c>
      <c r="DP50" s="1">
        <f>INDEX(Auxiliar_OPEX_Drivers!$B$2:$CH$18,MATCH(Auxiliar_OPEX_S!DP$3,Auxiliar_OPEX_Drivers!$B$2:$B$18,0),MATCH($DG50,Auxiliar_OPEX_Drivers!$B$2:$CH$2,0))</f>
        <v>201.1911480373401</v>
      </c>
      <c r="DQ50" s="1">
        <f>INDEX(Auxiliar_OPEX_Drivers!$B$2:$CH$18,MATCH(Auxiliar_OPEX_S!DQ$3,Auxiliar_OPEX_Drivers!$B$2:$B$18,0),MATCH($DG50,Auxiliar_OPEX_Drivers!$B$2:$CH$2,0))</f>
        <v>37.216621306874742</v>
      </c>
      <c r="DR50" s="1">
        <f>INDEX(Auxiliar_OPEX_Drivers!$B$2:$CH$18,MATCH(Auxiliar_OPEX_S!DR$3,Auxiliar_OPEX_Drivers!$B$2:$B$18,0),MATCH($DG50,Auxiliar_OPEX_Drivers!$B$2:$CH$2,0))</f>
        <v>20456837.25934542</v>
      </c>
      <c r="DS50" s="1">
        <f>INDEX(Auxiliar_OPEX_Drivers!$B$2:$CH$18,MATCH(Auxiliar_OPEX_S!DS$3,Auxiliar_OPEX_Drivers!$B$2:$B$18,0),MATCH($DG50,Auxiliar_OPEX_Drivers!$B$2:$CH$2,0))</f>
        <v>96660.743873844505</v>
      </c>
      <c r="DT50" s="1">
        <f>INDEX(Auxiliar_OPEX_Drivers!$B$2:$CH$18,MATCH(Auxiliar_OPEX_S!DT$3,Auxiliar_OPEX_Drivers!$B$2:$B$18,0),MATCH($DG50,Auxiliar_OPEX_Drivers!$B$2:$CH$2,0))</f>
        <v>13976.459166085146</v>
      </c>
      <c r="DU50" s="1">
        <f>INDEX(Auxiliar_OPEX_Drivers!$B$2:$CH$18,MATCH(Auxiliar_OPEX_S!DU$3,Auxiliar_OPEX_Drivers!$B$2:$B$18,0),MATCH($DG50,Auxiliar_OPEX_Drivers!$B$2:$CH$2,0))</f>
        <v>5209.7013327521709</v>
      </c>
      <c r="DV50" s="1">
        <f>INDEX(Auxiliar_OPEX_Drivers!$B$2:$CH$18,MATCH(Auxiliar_OPEX_S!DV$3,Auxiliar_OPEX_Drivers!$B$2:$B$18,0),MATCH($DG50,Auxiliar_OPEX_Drivers!$B$2:$CH$2,0))</f>
        <v>2411653.5765284542</v>
      </c>
      <c r="DW50" s="1">
        <f>INDEX(Auxiliar_OPEX_Drivers!$B$2:$CH$18,MATCH(Auxiliar_OPEX_S!DW$3,Auxiliar_OPEX_Drivers!$B$2:$B$18,0),MATCH($DG50,Auxiliar_OPEX_Drivers!$B$2:$CH$2,0))</f>
        <v>13833.408332751815</v>
      </c>
      <c r="DX50" s="1">
        <f>INDEX(Auxiliar_OPEX_Drivers!$B$2:$CH$18,MATCH(Auxiliar_OPEX_S!DX$3,Auxiliar_OPEX_Drivers!$B$2:$B$18,0),MATCH($DG50,Auxiliar_OPEX_Drivers!$B$2:$CH$2,0))</f>
        <v>2435539.9577291319</v>
      </c>
      <c r="DY50" s="1">
        <f>INDEX(Auxiliar_OPEX_Drivers!$B$2:$CH$18,MATCH(Auxiliar_OPEX_S!DY$3,Auxiliar_OPEX_Drivers!$B$2:$B$18,0),MATCH($DG50,Auxiliar_OPEX_Drivers!$B$2:$CH$2,0))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1696.3005620834729</v>
      </c>
      <c r="E51" s="51">
        <f ca="1">SUMPRODUCT($CM51:$DD51,INDIRECT(ADDRESS(E$2,$DH$2)):INDIRECT(ADDRESS(E$2,$DY$2)))</f>
        <v>1696.3005620834729</v>
      </c>
      <c r="F51" s="51">
        <f ca="1">SUMPRODUCT($CM51:$DD51,INDIRECT(ADDRESS(F$2,$DH$2)):INDIRECT(ADDRESS(F$2,$DY$2)))</f>
        <v>1696.3005620834729</v>
      </c>
      <c r="G51" s="51">
        <f ca="1">SUMPRODUCT($CM51:$DD51,INDIRECT(ADDRESS(G$2,$DH$2)):INDIRECT(ADDRESS(G$2,$DY$2)))</f>
        <v>1696.3005620834729</v>
      </c>
      <c r="H51" s="51">
        <f ca="1">SUMPRODUCT($CM51:$DD51,INDIRECT(ADDRESS(H$2,$DH$2)):INDIRECT(ADDRESS(H$2,$DY$2)))</f>
        <v>1696.3005620834729</v>
      </c>
      <c r="I51" s="51">
        <f ca="1">SUMPRODUCT($CM51:$DD51,INDIRECT(ADDRESS(I$2,$DH$2)):INDIRECT(ADDRESS(I$2,$DY$2)))</f>
        <v>1696.3005620834729</v>
      </c>
      <c r="J51" s="51">
        <f ca="1">SUMPRODUCT($CM51:$DD51,INDIRECT(ADDRESS(J$2,$DH$2)):INDIRECT(ADDRESS(J$2,$DY$2)))</f>
        <v>1696.3005620834729</v>
      </c>
      <c r="K51" s="51">
        <f ca="1">SUMPRODUCT($CM51:$DD51,INDIRECT(ADDRESS(K$2,$DH$2)):INDIRECT(ADDRESS(K$2,$DY$2)))</f>
        <v>1701.8138290899287</v>
      </c>
      <c r="L51" s="51">
        <f ca="1">SUMPRODUCT($CM51:$DD51,INDIRECT(ADDRESS(L$2,$DH$2)):INDIRECT(ADDRESS(L$2,$DY$2)))</f>
        <v>1701.8138290899287</v>
      </c>
      <c r="M51" s="51">
        <f ca="1">SUMPRODUCT($CM51:$DD51,INDIRECT(ADDRESS(M$2,$DH$2)):INDIRECT(ADDRESS(M$2,$DY$2)))</f>
        <v>1701.8138290899287</v>
      </c>
      <c r="N51" s="51">
        <f ca="1">SUMPRODUCT($CM51:$DD51,INDIRECT(ADDRESS(N$2,$DH$2)):INDIRECT(ADDRESS(N$2,$DY$2)))</f>
        <v>1701.8138290899287</v>
      </c>
      <c r="O51" s="51">
        <f ca="1">SUMPRODUCT($CM51:$DD51,INDIRECT(ADDRESS(O$2,$DH$2)):INDIRECT(ADDRESS(O$2,$DY$2)))</f>
        <v>1701.8138290899287</v>
      </c>
      <c r="P51" s="51">
        <f ca="1">SUMPRODUCT($CM51:$DD51,INDIRECT(ADDRESS(P$2,$DH$2)):INDIRECT(ADDRESS(P$2,$DY$2)))</f>
        <v>1701.8138290899287</v>
      </c>
      <c r="Q51" s="51">
        <f ca="1">SUMPRODUCT($CM51:$DD51,INDIRECT(ADDRESS(Q$2,$DH$2)):INDIRECT(ADDRESS(Q$2,$DY$2)))</f>
        <v>1701.8138290899287</v>
      </c>
      <c r="R51" s="51">
        <f ca="1">SUMPRODUCT($CM51:$DD51,INDIRECT(ADDRESS(R$2,$DH$2)):INDIRECT(ADDRESS(R$2,$DY$2)))</f>
        <v>1701.8138290899287</v>
      </c>
      <c r="S51" s="51">
        <f ca="1">SUMPRODUCT($CM51:$DD51,INDIRECT(ADDRESS(S$2,$DH$2)):INDIRECT(ADDRESS(S$2,$DY$2)))</f>
        <v>1701.8138290899287</v>
      </c>
      <c r="T51" s="51">
        <f ca="1">SUMPRODUCT($CM51:$DD51,INDIRECT(ADDRESS(T$2,$DH$2)):INDIRECT(ADDRESS(T$2,$DY$2)))</f>
        <v>1701.8138290899287</v>
      </c>
      <c r="U51" s="51">
        <f ca="1">SUMPRODUCT($CM51:$DD51,INDIRECT(ADDRESS(U$2,$DH$2)):INDIRECT(ADDRESS(U$2,$DY$2)))</f>
        <v>1701.8138290899287</v>
      </c>
      <c r="V51" s="51">
        <f ca="1">SUMPRODUCT($CM51:$DD51,INDIRECT(ADDRESS(V$2,$DH$2)):INDIRECT(ADDRESS(V$2,$DY$2)))</f>
        <v>1701.8138290899287</v>
      </c>
      <c r="W51" s="51">
        <f ca="1">SUMPRODUCT($CM51:$DD51,INDIRECT(ADDRESS(W$2,$DH$2)):INDIRECT(ADDRESS(W$2,$DY$2)))</f>
        <v>1711.1443266790482</v>
      </c>
      <c r="X51" s="51">
        <f ca="1">SUMPRODUCT($CM51:$DD51,INDIRECT(ADDRESS(X$2,$DH$2)):INDIRECT(ADDRESS(X$2,$DY$2)))</f>
        <v>1711.1443266790482</v>
      </c>
      <c r="Y51" s="51">
        <f ca="1">SUMPRODUCT($CM51:$DD51,INDIRECT(ADDRESS(Y$2,$DH$2)):INDIRECT(ADDRESS(Y$2,$DY$2)))</f>
        <v>1711.1443266790482</v>
      </c>
      <c r="Z51" s="51">
        <f ca="1">SUMPRODUCT($CM51:$DD51,INDIRECT(ADDRESS(Z$2,$DH$2)):INDIRECT(ADDRESS(Z$2,$DY$2)))</f>
        <v>1711.1443266790482</v>
      </c>
      <c r="AA51" s="51">
        <f ca="1">SUMPRODUCT($CM51:$DD51,INDIRECT(ADDRESS(AA$2,$DH$2)):INDIRECT(ADDRESS(AA$2,$DY$2)))</f>
        <v>1711.1443266790482</v>
      </c>
      <c r="AB51" s="51">
        <f ca="1">SUMPRODUCT($CM51:$DD51,INDIRECT(ADDRESS(AB$2,$DH$2)):INDIRECT(ADDRESS(AB$2,$DY$2)))</f>
        <v>1711.1443266790482</v>
      </c>
      <c r="AC51" s="51">
        <f ca="1">SUMPRODUCT($CM51:$DD51,INDIRECT(ADDRESS(AC$2,$DH$2)):INDIRECT(ADDRESS(AC$2,$DY$2)))</f>
        <v>1711.1443266790482</v>
      </c>
      <c r="AD51" s="51">
        <f ca="1">SUMPRODUCT($CM51:$DD51,INDIRECT(ADDRESS(AD$2,$DH$2)):INDIRECT(ADDRESS(AD$2,$DY$2)))</f>
        <v>1711.1443266790482</v>
      </c>
      <c r="AE51" s="51">
        <f ca="1">SUMPRODUCT($CM51:$DD51,INDIRECT(ADDRESS(AE$2,$DH$2)):INDIRECT(ADDRESS(AE$2,$DY$2)))</f>
        <v>1711.1443266790482</v>
      </c>
      <c r="AF51" s="51">
        <f ca="1">SUMPRODUCT($CM51:$DD51,INDIRECT(ADDRESS(AF$2,$DH$2)):INDIRECT(ADDRESS(AF$2,$DY$2)))</f>
        <v>1711.1443266790482</v>
      </c>
      <c r="AG51" s="51">
        <f ca="1">SUMPRODUCT($CM51:$DD51,INDIRECT(ADDRESS(AG$2,$DH$2)):INDIRECT(ADDRESS(AG$2,$DY$2)))</f>
        <v>1711.1443266790482</v>
      </c>
      <c r="AH51" s="51">
        <f ca="1">SUMPRODUCT($CM51:$DD51,INDIRECT(ADDRESS(AH$2,$DH$2)):INDIRECT(ADDRESS(AH$2,$DY$2)))</f>
        <v>1711.1443266790482</v>
      </c>
      <c r="AI51" s="51">
        <f ca="1">SUMPRODUCT($CM51:$DD51,INDIRECT(ADDRESS(AI$2,$DH$2)):INDIRECT(ADDRESS(AI$2,$DY$2)))</f>
        <v>1720.938559985894</v>
      </c>
      <c r="AJ51" s="51">
        <f ca="1">SUMPRODUCT($CM51:$DD51,INDIRECT(ADDRESS(AJ$2,$DH$2)):INDIRECT(ADDRESS(AJ$2,$DY$2)))</f>
        <v>1720.938559985894</v>
      </c>
      <c r="AK51" s="51">
        <f ca="1">SUMPRODUCT($CM51:$DD51,INDIRECT(ADDRESS(AK$2,$DH$2)):INDIRECT(ADDRESS(AK$2,$DY$2)))</f>
        <v>1720.938559985894</v>
      </c>
      <c r="AL51" s="51">
        <f ca="1">SUMPRODUCT($CM51:$DD51,INDIRECT(ADDRESS(AL$2,$DH$2)):INDIRECT(ADDRESS(AL$2,$DY$2)))</f>
        <v>1720.938559985894</v>
      </c>
      <c r="AM51" s="51">
        <f ca="1">SUMPRODUCT($CM51:$DD51,INDIRECT(ADDRESS(AM$2,$DH$2)):INDIRECT(ADDRESS(AM$2,$DY$2)))</f>
        <v>1720.938559985894</v>
      </c>
      <c r="AN51" s="51">
        <f ca="1">SUMPRODUCT($CM51:$DD51,INDIRECT(ADDRESS(AN$2,$DH$2)):INDIRECT(ADDRESS(AN$2,$DY$2)))</f>
        <v>1720.938559985894</v>
      </c>
      <c r="AO51" s="51">
        <f ca="1">SUMPRODUCT($CM51:$DD51,INDIRECT(ADDRESS(AO$2,$DH$2)):INDIRECT(ADDRESS(AO$2,$DY$2)))</f>
        <v>1720.938559985894</v>
      </c>
      <c r="AP51" s="51">
        <f ca="1">SUMPRODUCT($CM51:$DD51,INDIRECT(ADDRESS(AP$2,$DH$2)):INDIRECT(ADDRESS(AP$2,$DY$2)))</f>
        <v>1720.938559985894</v>
      </c>
      <c r="AQ51" s="51">
        <f ca="1">SUMPRODUCT($CM51:$DD51,INDIRECT(ADDRESS(AQ$2,$DH$2)):INDIRECT(ADDRESS(AQ$2,$DY$2)))</f>
        <v>1720.938559985894</v>
      </c>
      <c r="AR51" s="51">
        <f ca="1">SUMPRODUCT($CM51:$DD51,INDIRECT(ADDRESS(AR$2,$DH$2)):INDIRECT(ADDRESS(AR$2,$DY$2)))</f>
        <v>1720.938559985894</v>
      </c>
      <c r="AS51" s="51">
        <f ca="1">SUMPRODUCT($CM51:$DD51,INDIRECT(ADDRESS(AS$2,$DH$2)):INDIRECT(ADDRESS(AS$2,$DY$2)))</f>
        <v>1720.938559985894</v>
      </c>
      <c r="AT51" s="51">
        <f ca="1">SUMPRODUCT($CM51:$DD51,INDIRECT(ADDRESS(AT$2,$DH$2)):INDIRECT(ADDRESS(AT$2,$DY$2)))</f>
        <v>1720.938559985894</v>
      </c>
      <c r="AU51" s="51">
        <f ca="1">SUMPRODUCT($CM51:$DD51,INDIRECT(ADDRESS(AU$2,$DH$2)):INDIRECT(ADDRESS(AU$2,$DY$2)))</f>
        <v>1721.1357479621158</v>
      </c>
      <c r="AV51" s="51">
        <f ca="1">SUMPRODUCT($CM51:$DD51,INDIRECT(ADDRESS(AV$2,$DH$2)):INDIRECT(ADDRESS(AV$2,$DY$2)))</f>
        <v>1721.1357479621158</v>
      </c>
      <c r="AW51" s="51">
        <f ca="1">SUMPRODUCT($CM51:$DD51,INDIRECT(ADDRESS(AW$2,$DH$2)):INDIRECT(ADDRESS(AW$2,$DY$2)))</f>
        <v>1721.1357479621158</v>
      </c>
      <c r="AX51" s="51">
        <f ca="1">SUMPRODUCT($CM51:$DD51,INDIRECT(ADDRESS(AX$2,$DH$2)):INDIRECT(ADDRESS(AX$2,$DY$2)))</f>
        <v>1721.1357479621158</v>
      </c>
      <c r="AY51" s="51">
        <f ca="1">SUMPRODUCT($CM51:$DD51,INDIRECT(ADDRESS(AY$2,$DH$2)):INDIRECT(ADDRESS(AY$2,$DY$2)))</f>
        <v>1721.1357479621158</v>
      </c>
      <c r="AZ51" s="51">
        <f ca="1">SUMPRODUCT($CM51:$DD51,INDIRECT(ADDRESS(AZ$2,$DH$2)):INDIRECT(ADDRESS(AZ$2,$DY$2)))</f>
        <v>1721.1357479621158</v>
      </c>
      <c r="BA51" s="51">
        <f ca="1">SUMPRODUCT($CM51:$DD51,INDIRECT(ADDRESS(BA$2,$DH$2)):INDIRECT(ADDRESS(BA$2,$DY$2)))</f>
        <v>1721.1357479621158</v>
      </c>
      <c r="BB51" s="51">
        <f ca="1">SUMPRODUCT($CM51:$DD51,INDIRECT(ADDRESS(BB$2,$DH$2)):INDIRECT(ADDRESS(BB$2,$DY$2)))</f>
        <v>1721.1357479621158</v>
      </c>
      <c r="BC51" s="51">
        <f ca="1">SUMPRODUCT($CM51:$DD51,INDIRECT(ADDRESS(BC$2,$DH$2)):INDIRECT(ADDRESS(BC$2,$DY$2)))</f>
        <v>1721.1357479621158</v>
      </c>
      <c r="BD51" s="51">
        <f ca="1">SUMPRODUCT($CM51:$DD51,INDIRECT(ADDRESS(BD$2,$DH$2)):INDIRECT(ADDRESS(BD$2,$DY$2)))</f>
        <v>1721.1357479621158</v>
      </c>
      <c r="BE51" s="51">
        <f ca="1">SUMPRODUCT($CM51:$DD51,INDIRECT(ADDRESS(BE$2,$DH$2)):INDIRECT(ADDRESS(BE$2,$DY$2)))</f>
        <v>1721.1357479621158</v>
      </c>
      <c r="BF51" s="51">
        <f ca="1">SUMPRODUCT($CM51:$DD51,INDIRECT(ADDRESS(BF$2,$DH$2)):INDIRECT(ADDRESS(BF$2,$DY$2)))</f>
        <v>1721.1357479621158</v>
      </c>
      <c r="BG51" s="51">
        <f ca="1">SUMPRODUCT($CM51:$DD51,INDIRECT(ADDRESS(BG$2,$DH$2)):INDIRECT(ADDRESS(BG$2,$DY$2)))</f>
        <v>1723.9359918045168</v>
      </c>
      <c r="BH51" s="51">
        <f ca="1">SUMPRODUCT($CM51:$DD51,INDIRECT(ADDRESS(BH$2,$DH$2)):INDIRECT(ADDRESS(BH$2,$DY$2)))</f>
        <v>1723.9359918045168</v>
      </c>
      <c r="BI51" s="51">
        <f ca="1">SUMPRODUCT($CM51:$DD51,INDIRECT(ADDRESS(BI$2,$DH$2)):INDIRECT(ADDRESS(BI$2,$DY$2)))</f>
        <v>1723.9359918045168</v>
      </c>
      <c r="BJ51" s="51">
        <f ca="1">SUMPRODUCT($CM51:$DD51,INDIRECT(ADDRESS(BJ$2,$DH$2)):INDIRECT(ADDRESS(BJ$2,$DY$2)))</f>
        <v>1723.9359918045168</v>
      </c>
      <c r="BK51" s="51">
        <f ca="1">SUMPRODUCT($CM51:$DD51,INDIRECT(ADDRESS(BK$2,$DH$2)):INDIRECT(ADDRESS(BK$2,$DY$2)))</f>
        <v>1723.9359918045168</v>
      </c>
      <c r="BL51" s="51">
        <f ca="1">SUMPRODUCT($CM51:$DD51,INDIRECT(ADDRESS(BL$2,$DH$2)):INDIRECT(ADDRESS(BL$2,$DY$2)))</f>
        <v>1723.9359918045168</v>
      </c>
      <c r="BM51" s="51">
        <f ca="1">SUMPRODUCT($CM51:$DD51,INDIRECT(ADDRESS(BM$2,$DH$2)):INDIRECT(ADDRESS(BM$2,$DY$2)))</f>
        <v>1723.9359918045168</v>
      </c>
      <c r="BN51" s="51">
        <f ca="1">SUMPRODUCT($CM51:$DD51,INDIRECT(ADDRESS(BN$2,$DH$2)):INDIRECT(ADDRESS(BN$2,$DY$2)))</f>
        <v>1723.9359918045168</v>
      </c>
      <c r="BO51" s="51">
        <f ca="1">SUMPRODUCT($CM51:$DD51,INDIRECT(ADDRESS(BO$2,$DH$2)):INDIRECT(ADDRESS(BO$2,$DY$2)))</f>
        <v>1723.9359918045168</v>
      </c>
      <c r="BP51" s="51">
        <f ca="1">SUMPRODUCT($CM51:$DD51,INDIRECT(ADDRESS(BP$2,$DH$2)):INDIRECT(ADDRESS(BP$2,$DY$2)))</f>
        <v>1723.9359918045168</v>
      </c>
      <c r="BQ51" s="51">
        <f ca="1">SUMPRODUCT($CM51:$DD51,INDIRECT(ADDRESS(BQ$2,$DH$2)):INDIRECT(ADDRESS(BQ$2,$DY$2)))</f>
        <v>1723.9359918045168</v>
      </c>
      <c r="BR51" s="51">
        <f ca="1">SUMPRODUCT($CM51:$DD51,INDIRECT(ADDRESS(BR$2,$DH$2)):INDIRECT(ADDRESS(BR$2,$DY$2)))</f>
        <v>1723.9359918045168</v>
      </c>
      <c r="BS51" s="51">
        <f ca="1">SUMPRODUCT($CM51:$DD51,INDIRECT(ADDRESS(BS$2,$DH$2)):INDIRECT(ADDRESS(BS$2,$DY$2)))</f>
        <v>1732.93024443485</v>
      </c>
      <c r="BT51" s="51">
        <f ca="1">SUMPRODUCT($CM51:$DD51,INDIRECT(ADDRESS(BT$2,$DH$2)):INDIRECT(ADDRESS(BT$2,$DY$2)))</f>
        <v>1732.93024443485</v>
      </c>
      <c r="BU51" s="51">
        <f ca="1">SUMPRODUCT($CM51:$DD51,INDIRECT(ADDRESS(BU$2,$DH$2)):INDIRECT(ADDRESS(BU$2,$DY$2)))</f>
        <v>1732.93024443485</v>
      </c>
      <c r="BV51" s="51">
        <f ca="1">SUMPRODUCT($CM51:$DD51,INDIRECT(ADDRESS(BV$2,$DH$2)):INDIRECT(ADDRESS(BV$2,$DY$2)))</f>
        <v>1732.93024443485</v>
      </c>
      <c r="BW51" s="51">
        <f ca="1">SUMPRODUCT($CM51:$DD51,INDIRECT(ADDRESS(BW$2,$DH$2)):INDIRECT(ADDRESS(BW$2,$DY$2)))</f>
        <v>1732.93024443485</v>
      </c>
      <c r="BX51" s="51">
        <f ca="1">SUMPRODUCT($CM51:$DD51,INDIRECT(ADDRESS(BX$2,$DH$2)):INDIRECT(ADDRESS(BX$2,$DY$2)))</f>
        <v>1732.93024443485</v>
      </c>
      <c r="BY51" s="51">
        <f ca="1">SUMPRODUCT($CM51:$DD51,INDIRECT(ADDRESS(BY$2,$DH$2)):INDIRECT(ADDRESS(BY$2,$DY$2)))</f>
        <v>1732.93024443485</v>
      </c>
      <c r="BZ51" s="51">
        <f ca="1">SUMPRODUCT($CM51:$DD51,INDIRECT(ADDRESS(BZ$2,$DH$2)):INDIRECT(ADDRESS(BZ$2,$DY$2)))</f>
        <v>1732.93024443485</v>
      </c>
      <c r="CA51" s="51">
        <f ca="1">SUMPRODUCT($CM51:$DD51,INDIRECT(ADDRESS(CA$2,$DH$2)):INDIRECT(ADDRESS(CA$2,$DY$2)))</f>
        <v>1732.93024443485</v>
      </c>
      <c r="CB51" s="51">
        <f ca="1">SUMPRODUCT($CM51:$DD51,INDIRECT(ADDRESS(CB$2,$DH$2)):INDIRECT(ADDRESS(CB$2,$DY$2)))</f>
        <v>1732.93024443485</v>
      </c>
      <c r="CC51" s="51">
        <f ca="1">SUMPRODUCT($CM51:$DD51,INDIRECT(ADDRESS(CC$2,$DH$2)):INDIRECT(ADDRESS(CC$2,$DY$2)))</f>
        <v>1732.93024443485</v>
      </c>
      <c r="CD51" s="51">
        <f ca="1">SUMPRODUCT($CM51:$DD51,INDIRECT(ADDRESS(CD$2,$DH$2)):INDIRECT(ADDRESS(CD$2,$DY$2)))</f>
        <v>1732.93024443485</v>
      </c>
      <c r="CF51" s="51">
        <f t="shared" ca="1" si="6"/>
        <v>20383.173080033961</v>
      </c>
      <c r="CG51" s="51">
        <f t="shared" ca="1" si="6"/>
        <v>20468.418437024746</v>
      </c>
      <c r="CH51" s="51">
        <f t="shared" ca="1" si="6"/>
        <v>20582.703086682806</v>
      </c>
      <c r="CI51" s="51">
        <f t="shared" ca="1" si="6"/>
        <v>20652.248659711837</v>
      </c>
      <c r="CJ51" s="51">
        <f t="shared" ca="1" si="6"/>
        <v>20667.630194757396</v>
      </c>
      <c r="CK51" s="51">
        <f t="shared" ca="1" si="6"/>
        <v>20732.203164805869</v>
      </c>
      <c r="CM51" s="1">
        <f>IFERROR(VLOOKUP($A51,Auxiliar_OPEX_CustosUnit!$A$4:$BT$129,COLUMN(Auxiliar_OPEX_CustosUnit!AK$2),0),0)</f>
        <v>0</v>
      </c>
      <c r="CN51" s="1">
        <f>IFERROR(VLOOKUP($A51,Auxiliar_OPEX_CustosUnit!$A$4:$BT$129,COLUMN(Auxiliar_OPEX_CustosUnit!AL$2),0),0)</f>
        <v>0</v>
      </c>
      <c r="CO51" s="1">
        <f>IFERROR(VLOOKUP($A51,Auxiliar_OPEX_CustosUnit!$A$4:$BT$129,COLUMN(Auxiliar_OPEX_CustosUnit!AM$2),0)*(1-DRE_Auxiliar!$A$111),0)</f>
        <v>1251.5163578414927</v>
      </c>
      <c r="CP51" s="1">
        <f>IFERROR(VLOOKUP($A51,Auxiliar_OPEX_CustosUnit!$A$4:$BT$129,COLUMN(Auxiliar_OPEX_CustosUnit!AN$2),0),0)</f>
        <v>9.2302707837429594</v>
      </c>
      <c r="CQ51" s="1">
        <f>IFERROR(VLOOKUP($A51,Auxiliar_OPEX_CustosUnit!$A$4:$BT$129,COLUMN(Auxiliar_OPEX_CustosUnit!AO$2),0),0)</f>
        <v>0</v>
      </c>
      <c r="CR51" s="1">
        <f>IFERROR(VLOOKUP($A51,Auxiliar_OPEX_CustosUnit!$A$4:$BT$129,COLUMN(Auxiliar_OPEX_CustosUnit!AP$2),0),0)</f>
        <v>0</v>
      </c>
      <c r="CS51" s="1">
        <f>IFERROR(VLOOKUP($A51,Auxiliar_OPEX_CustosUnit!$A$4:$BT$129,COLUMN(Auxiliar_OPEX_CustosUnit!AQ$2),0),0)</f>
        <v>0</v>
      </c>
      <c r="CT51" s="1">
        <f>IFERROR(VLOOKUP($A51,Auxiliar_OPEX_CustosUnit!$A$4:$BT$129,COLUMN(Auxiliar_OPEX_CustosUnit!AR$2),0),0)</f>
        <v>0</v>
      </c>
      <c r="CU51" s="1">
        <f>IFERROR(VLOOKUP($A51,Auxiliar_OPEX_CustosUnit!$A$4:$BT$129,COLUMN(Auxiliar_OPEX_CustosUnit!AS$2),0),0)</f>
        <v>1.65214876057371</v>
      </c>
      <c r="CV51" s="1">
        <f>IFERROR(VLOOKUP($A51,Auxiliar_OPEX_CustosUnit!$A$4:$BT$129,COLUMN(Auxiliar_OPEX_CustosUnit!AT$2),0),0)</f>
        <v>0</v>
      </c>
      <c r="CW51" s="1">
        <f>IFERROR(VLOOKUP($A51,Auxiliar_OPEX_CustosUnit!$A$4:$BT$129,COLUMN(Auxiliar_OPEX_CustosUnit!AU$2),0),0)</f>
        <v>0</v>
      </c>
      <c r="CX51" s="1">
        <f>IFERROR(VLOOKUP($A51,Auxiliar_OPEX_CustosUnit!$A$4:$BT$129,COLUMN(Auxiliar_OPEX_CustosUnit!AV$2),0),0)</f>
        <v>0</v>
      </c>
      <c r="CY51" s="1">
        <f>IFERROR(VLOOKUP($A51,Auxiliar_OPEX_CustosUnit!$A$4:$BT$129,COLUMN(Auxiliar_OPEX_CustosUnit!AW$2),0),0)</f>
        <v>0</v>
      </c>
      <c r="CZ51" s="1">
        <f>IFERROR(VLOOKUP($A51,Auxiliar_OPEX_CustosUnit!$A$4:$BT$129,COLUMN(Auxiliar_OPEX_CustosUnit!AX$2),0),0)</f>
        <v>0</v>
      </c>
      <c r="DA51" s="1">
        <f>IFERROR(VLOOKUP($A51,Auxiliar_OPEX_CustosUnit!$A$4:$BT$129,COLUMN(Auxiliar_OPEX_CustosUnit!AY$2),0),0)</f>
        <v>0</v>
      </c>
      <c r="DB51" s="1">
        <f>IFERROR(VLOOKUP($A51,Auxiliar_OPEX_CustosUnit!$A$4:$BT$129,COLUMN(Auxiliar_OPEX_CustosUnit!AZ$2),0),0)</f>
        <v>0</v>
      </c>
      <c r="DC51" s="1">
        <f>IFERROR(VLOOKUP($A51,Auxiliar_OPEX_CustosUnit!$A$4:$BT$129,COLUMN(Auxiliar_OPEX_CustosUnit!BA$2),0),0)</f>
        <v>0</v>
      </c>
      <c r="DD51" s="1">
        <f>IFERROR(VLOOKUP($A51,Auxiliar_OPEX_CustosUnit!$A$4:$BT$129,COLUMN(Auxiliar_OPEX_CustosUnit!BB$2),0),0)</f>
        <v>0</v>
      </c>
      <c r="DG51" s="60">
        <v>44682</v>
      </c>
      <c r="DH51" s="1">
        <v>1</v>
      </c>
      <c r="DI51" s="1">
        <f>INDEX(Auxiliar_OPEX_Drivers!$B$2:$CH$18,MATCH(Auxiliar_OPEX_S!DI$3,Auxiliar_OPEX_Drivers!$B$2:$B$18,0),MATCH($DG51,Auxiliar_OPEX_Drivers!$B$2:$CH$2,0))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INDEX(Auxiliar_OPEX_Drivers!$B$2:$CH$18,MATCH(Auxiliar_OPEX_S!DK$3,Auxiliar_OPEX_Drivers!$B$2:$B$18,0),MATCH($DG51,Auxiliar_OPEX_Drivers!$B$2:$CH$2,0))</f>
        <v>14.866485227498957</v>
      </c>
      <c r="DL51" s="1">
        <f>INDEX(Auxiliar_OPEX_Drivers!$B$2:$CH$18,MATCH(Auxiliar_OPEX_S!DL$3,Auxiliar_OPEX_Drivers!$B$2:$B$18,0),MATCH($DG51,Auxiliar_OPEX_Drivers!$B$2:$CH$2,0))</f>
        <v>65.042552781229105</v>
      </c>
      <c r="DM51" s="1">
        <f>INDEX(Auxiliar_OPEX_Drivers!$B$2:$CH$18,MATCH(Auxiliar_OPEX_S!DM$3,Auxiliar_OPEX_Drivers!$B$2:$B$18,0),MATCH($DG51,Auxiliar_OPEX_Drivers!$B$2:$CH$2,0))</f>
        <v>13</v>
      </c>
      <c r="DN51" s="1">
        <f>INDEX(Auxiliar_OPEX_Drivers!$B$2:$CH$18,MATCH(Auxiliar_OPEX_S!DN$3,Auxiliar_OPEX_Drivers!$B$2:$B$18,0),MATCH($DG51,Auxiliar_OPEX_Drivers!$B$2:$CH$2,0))</f>
        <v>708.81272318102492</v>
      </c>
      <c r="DO51" s="1">
        <f>INDEX(Auxiliar_OPEX_Drivers!$B$2:$CH$18,MATCH(Auxiliar_OPEX_S!DO$3,Auxiliar_OPEX_Drivers!$B$2:$B$18,0),MATCH($DG51,Auxiliar_OPEX_Drivers!$B$2:$CH$2,0))</f>
        <v>12</v>
      </c>
      <c r="DP51" s="1">
        <f>INDEX(Auxiliar_OPEX_Drivers!$B$2:$CH$18,MATCH(Auxiliar_OPEX_S!DP$3,Auxiliar_OPEX_Drivers!$B$2:$B$18,0),MATCH($DG51,Auxiliar_OPEX_Drivers!$B$2:$CH$2,0))</f>
        <v>201.1911480373401</v>
      </c>
      <c r="DQ51" s="1">
        <f>INDEX(Auxiliar_OPEX_Drivers!$B$2:$CH$18,MATCH(Auxiliar_OPEX_S!DQ$3,Auxiliar_OPEX_Drivers!$B$2:$B$18,0),MATCH($DG51,Auxiliar_OPEX_Drivers!$B$2:$CH$2,0))</f>
        <v>37.216621306874742</v>
      </c>
      <c r="DR51" s="1">
        <f>INDEX(Auxiliar_OPEX_Drivers!$B$2:$CH$18,MATCH(Auxiliar_OPEX_S!DR$3,Auxiliar_OPEX_Drivers!$B$2:$B$18,0),MATCH($DG51,Auxiliar_OPEX_Drivers!$B$2:$CH$2,0))</f>
        <v>20540293.196478385</v>
      </c>
      <c r="DS51" s="1">
        <f>INDEX(Auxiliar_OPEX_Drivers!$B$2:$CH$18,MATCH(Auxiliar_OPEX_S!DS$3,Auxiliar_OPEX_Drivers!$B$2:$B$18,0),MATCH($DG51,Auxiliar_OPEX_Drivers!$B$2:$CH$2,0))</f>
        <v>83455.937132966006</v>
      </c>
      <c r="DT51" s="1">
        <f>INDEX(Auxiliar_OPEX_Drivers!$B$2:$CH$18,MATCH(Auxiliar_OPEX_S!DT$3,Auxiliar_OPEX_Drivers!$B$2:$B$18,0),MATCH($DG51,Auxiliar_OPEX_Drivers!$B$2:$CH$2,0))</f>
        <v>12963.354850342754</v>
      </c>
      <c r="DU51" s="1">
        <f>INDEX(Auxiliar_OPEX_Drivers!$B$2:$CH$18,MATCH(Auxiliar_OPEX_S!DU$3,Auxiliar_OPEX_Drivers!$B$2:$B$18,0),MATCH($DG51,Auxiliar_OPEX_Drivers!$B$2:$CH$2,0))</f>
        <v>5209.7013327526083</v>
      </c>
      <c r="DV51" s="1">
        <f>INDEX(Auxiliar_OPEX_Drivers!$B$2:$CH$18,MATCH(Auxiliar_OPEX_S!DV$3,Auxiliar_OPEX_Drivers!$B$2:$B$18,0),MATCH($DG51,Auxiliar_OPEX_Drivers!$B$2:$CH$2,0))</f>
        <v>2422825.6593612069</v>
      </c>
      <c r="DW51" s="1">
        <f>INDEX(Auxiliar_OPEX_Drivers!$B$2:$CH$18,MATCH(Auxiliar_OPEX_S!DW$3,Auxiliar_OPEX_Drivers!$B$2:$B$18,0),MATCH($DG51,Auxiliar_OPEX_Drivers!$B$2:$CH$2,0))</f>
        <v>12805.082832752931</v>
      </c>
      <c r="DX51" s="1">
        <f>INDEX(Auxiliar_OPEX_Drivers!$B$2:$CH$18,MATCH(Auxiliar_OPEX_S!DX$3,Auxiliar_OPEX_Drivers!$B$2:$B$18,0),MATCH($DG51,Auxiliar_OPEX_Drivers!$B$2:$CH$2,0))</f>
        <v>2446842.3125794744</v>
      </c>
      <c r="DY51" s="1">
        <f>INDEX(Auxiliar_OPEX_Drivers!$B$2:$CH$18,MATCH(Auxiliar_OPEX_S!DY$3,Auxiliar_OPEX_Drivers!$B$2:$B$18,0),MATCH($DG51,Auxiliar_OPEX_Drivers!$B$2:$CH$2,0))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42377.167631486096</v>
      </c>
      <c r="E52" s="51">
        <f ca="1">SUMPRODUCT($CM52:$DD52,INDIRECT(ADDRESS(E$2,$DH$2)):INDIRECT(ADDRESS(E$2,$DY$2)))</f>
        <v>42377.167631486096</v>
      </c>
      <c r="F52" s="51">
        <f ca="1">SUMPRODUCT($CM52:$DD52,INDIRECT(ADDRESS(F$2,$DH$2)):INDIRECT(ADDRESS(F$2,$DY$2)))</f>
        <v>42377.167631486096</v>
      </c>
      <c r="G52" s="51">
        <f ca="1">SUMPRODUCT($CM52:$DD52,INDIRECT(ADDRESS(G$2,$DH$2)):INDIRECT(ADDRESS(G$2,$DY$2)))</f>
        <v>42377.167631486096</v>
      </c>
      <c r="H52" s="51">
        <f ca="1">SUMPRODUCT($CM52:$DD52,INDIRECT(ADDRESS(H$2,$DH$2)):INDIRECT(ADDRESS(H$2,$DY$2)))</f>
        <v>42377.167631486096</v>
      </c>
      <c r="I52" s="51">
        <f ca="1">SUMPRODUCT($CM52:$DD52,INDIRECT(ADDRESS(I$2,$DH$2)):INDIRECT(ADDRESS(I$2,$DY$2)))</f>
        <v>42377.167631486096</v>
      </c>
      <c r="J52" s="51">
        <f ca="1">SUMPRODUCT($CM52:$DD52,INDIRECT(ADDRESS(J$2,$DH$2)):INDIRECT(ADDRESS(J$2,$DY$2)))</f>
        <v>42377.167631486096</v>
      </c>
      <c r="K52" s="51">
        <f ca="1">SUMPRODUCT($CM52:$DD52,INDIRECT(ADDRESS(K$2,$DH$2)):INDIRECT(ADDRESS(K$2,$DY$2)))</f>
        <v>42379.450564281025</v>
      </c>
      <c r="L52" s="51">
        <f ca="1">SUMPRODUCT($CM52:$DD52,INDIRECT(ADDRESS(L$2,$DH$2)):INDIRECT(ADDRESS(L$2,$DY$2)))</f>
        <v>42379.450564281025</v>
      </c>
      <c r="M52" s="51">
        <f ca="1">SUMPRODUCT($CM52:$DD52,INDIRECT(ADDRESS(M$2,$DH$2)):INDIRECT(ADDRESS(M$2,$DY$2)))</f>
        <v>42379.450564281025</v>
      </c>
      <c r="N52" s="51">
        <f ca="1">SUMPRODUCT($CM52:$DD52,INDIRECT(ADDRESS(N$2,$DH$2)):INDIRECT(ADDRESS(N$2,$DY$2)))</f>
        <v>42379.450564281025</v>
      </c>
      <c r="O52" s="51">
        <f ca="1">SUMPRODUCT($CM52:$DD52,INDIRECT(ADDRESS(O$2,$DH$2)):INDIRECT(ADDRESS(O$2,$DY$2)))</f>
        <v>42379.450564281025</v>
      </c>
      <c r="P52" s="51">
        <f ca="1">SUMPRODUCT($CM52:$DD52,INDIRECT(ADDRESS(P$2,$DH$2)):INDIRECT(ADDRESS(P$2,$DY$2)))</f>
        <v>42379.450564281025</v>
      </c>
      <c r="Q52" s="51">
        <f ca="1">SUMPRODUCT($CM52:$DD52,INDIRECT(ADDRESS(Q$2,$DH$2)):INDIRECT(ADDRESS(Q$2,$DY$2)))</f>
        <v>42379.450564281025</v>
      </c>
      <c r="R52" s="51">
        <f ca="1">SUMPRODUCT($CM52:$DD52,INDIRECT(ADDRESS(R$2,$DH$2)):INDIRECT(ADDRESS(R$2,$DY$2)))</f>
        <v>42379.450564281025</v>
      </c>
      <c r="S52" s="51">
        <f ca="1">SUMPRODUCT($CM52:$DD52,INDIRECT(ADDRESS(S$2,$DH$2)):INDIRECT(ADDRESS(S$2,$DY$2)))</f>
        <v>42379.450564281025</v>
      </c>
      <c r="T52" s="51">
        <f ca="1">SUMPRODUCT($CM52:$DD52,INDIRECT(ADDRESS(T$2,$DH$2)):INDIRECT(ADDRESS(T$2,$DY$2)))</f>
        <v>42379.450564281025</v>
      </c>
      <c r="U52" s="51">
        <f ca="1">SUMPRODUCT($CM52:$DD52,INDIRECT(ADDRESS(U$2,$DH$2)):INDIRECT(ADDRESS(U$2,$DY$2)))</f>
        <v>42379.450564281025</v>
      </c>
      <c r="V52" s="51">
        <f ca="1">SUMPRODUCT($CM52:$DD52,INDIRECT(ADDRESS(V$2,$DH$2)):INDIRECT(ADDRESS(V$2,$DY$2)))</f>
        <v>42379.450564281025</v>
      </c>
      <c r="W52" s="51">
        <f ca="1">SUMPRODUCT($CM52:$DD52,INDIRECT(ADDRESS(W$2,$DH$2)):INDIRECT(ADDRESS(W$2,$DY$2)))</f>
        <v>42381.822176914124</v>
      </c>
      <c r="X52" s="51">
        <f ca="1">SUMPRODUCT($CM52:$DD52,INDIRECT(ADDRESS(X$2,$DH$2)):INDIRECT(ADDRESS(X$2,$DY$2)))</f>
        <v>42381.822176914124</v>
      </c>
      <c r="Y52" s="51">
        <f ca="1">SUMPRODUCT($CM52:$DD52,INDIRECT(ADDRESS(Y$2,$DH$2)):INDIRECT(ADDRESS(Y$2,$DY$2)))</f>
        <v>42381.822176914124</v>
      </c>
      <c r="Z52" s="51">
        <f ca="1">SUMPRODUCT($CM52:$DD52,INDIRECT(ADDRESS(Z$2,$DH$2)):INDIRECT(ADDRESS(Z$2,$DY$2)))</f>
        <v>42381.822176914124</v>
      </c>
      <c r="AA52" s="51">
        <f ca="1">SUMPRODUCT($CM52:$DD52,INDIRECT(ADDRESS(AA$2,$DH$2)):INDIRECT(ADDRESS(AA$2,$DY$2)))</f>
        <v>42381.822176914124</v>
      </c>
      <c r="AB52" s="51">
        <f ca="1">SUMPRODUCT($CM52:$DD52,INDIRECT(ADDRESS(AB$2,$DH$2)):INDIRECT(ADDRESS(AB$2,$DY$2)))</f>
        <v>42381.822176914124</v>
      </c>
      <c r="AC52" s="51">
        <f ca="1">SUMPRODUCT($CM52:$DD52,INDIRECT(ADDRESS(AC$2,$DH$2)):INDIRECT(ADDRESS(AC$2,$DY$2)))</f>
        <v>42381.822176914124</v>
      </c>
      <c r="AD52" s="51">
        <f ca="1">SUMPRODUCT($CM52:$DD52,INDIRECT(ADDRESS(AD$2,$DH$2)):INDIRECT(ADDRESS(AD$2,$DY$2)))</f>
        <v>42381.822176914124</v>
      </c>
      <c r="AE52" s="51">
        <f ca="1">SUMPRODUCT($CM52:$DD52,INDIRECT(ADDRESS(AE$2,$DH$2)):INDIRECT(ADDRESS(AE$2,$DY$2)))</f>
        <v>42381.822176914124</v>
      </c>
      <c r="AF52" s="51">
        <f ca="1">SUMPRODUCT($CM52:$DD52,INDIRECT(ADDRESS(AF$2,$DH$2)):INDIRECT(ADDRESS(AF$2,$DY$2)))</f>
        <v>42381.822176914124</v>
      </c>
      <c r="AG52" s="51">
        <f ca="1">SUMPRODUCT($CM52:$DD52,INDIRECT(ADDRESS(AG$2,$DH$2)):INDIRECT(ADDRESS(AG$2,$DY$2)))</f>
        <v>42381.822176914124</v>
      </c>
      <c r="AH52" s="51">
        <f ca="1">SUMPRODUCT($CM52:$DD52,INDIRECT(ADDRESS(AH$2,$DH$2)):INDIRECT(ADDRESS(AH$2,$DY$2)))</f>
        <v>42381.822176914124</v>
      </c>
      <c r="AI52" s="51">
        <f ca="1">SUMPRODUCT($CM52:$DD52,INDIRECT(ADDRESS(AI$2,$DH$2)):INDIRECT(ADDRESS(AI$2,$DY$2)))</f>
        <v>42384.441118316361</v>
      </c>
      <c r="AJ52" s="51">
        <f ca="1">SUMPRODUCT($CM52:$DD52,INDIRECT(ADDRESS(AJ$2,$DH$2)):INDIRECT(ADDRESS(AJ$2,$DY$2)))</f>
        <v>42384.441118316361</v>
      </c>
      <c r="AK52" s="51">
        <f ca="1">SUMPRODUCT($CM52:$DD52,INDIRECT(ADDRESS(AK$2,$DH$2)):INDIRECT(ADDRESS(AK$2,$DY$2)))</f>
        <v>42384.441118316361</v>
      </c>
      <c r="AL52" s="51">
        <f ca="1">SUMPRODUCT($CM52:$DD52,INDIRECT(ADDRESS(AL$2,$DH$2)):INDIRECT(ADDRESS(AL$2,$DY$2)))</f>
        <v>42384.441118316361</v>
      </c>
      <c r="AM52" s="51">
        <f ca="1">SUMPRODUCT($CM52:$DD52,INDIRECT(ADDRESS(AM$2,$DH$2)):INDIRECT(ADDRESS(AM$2,$DY$2)))</f>
        <v>42384.441118316361</v>
      </c>
      <c r="AN52" s="51">
        <f ca="1">SUMPRODUCT($CM52:$DD52,INDIRECT(ADDRESS(AN$2,$DH$2)):INDIRECT(ADDRESS(AN$2,$DY$2)))</f>
        <v>42384.441118316361</v>
      </c>
      <c r="AO52" s="51">
        <f ca="1">SUMPRODUCT($CM52:$DD52,INDIRECT(ADDRESS(AO$2,$DH$2)):INDIRECT(ADDRESS(AO$2,$DY$2)))</f>
        <v>42384.441118316361</v>
      </c>
      <c r="AP52" s="51">
        <f ca="1">SUMPRODUCT($CM52:$DD52,INDIRECT(ADDRESS(AP$2,$DH$2)):INDIRECT(ADDRESS(AP$2,$DY$2)))</f>
        <v>42384.441118316361</v>
      </c>
      <c r="AQ52" s="51">
        <f ca="1">SUMPRODUCT($CM52:$DD52,INDIRECT(ADDRESS(AQ$2,$DH$2)):INDIRECT(ADDRESS(AQ$2,$DY$2)))</f>
        <v>42384.441118316361</v>
      </c>
      <c r="AR52" s="51">
        <f ca="1">SUMPRODUCT($CM52:$DD52,INDIRECT(ADDRESS(AR$2,$DH$2)):INDIRECT(ADDRESS(AR$2,$DY$2)))</f>
        <v>42384.441118316361</v>
      </c>
      <c r="AS52" s="51">
        <f ca="1">SUMPRODUCT($CM52:$DD52,INDIRECT(ADDRESS(AS$2,$DH$2)):INDIRECT(ADDRESS(AS$2,$DY$2)))</f>
        <v>42384.441118316361</v>
      </c>
      <c r="AT52" s="51">
        <f ca="1">SUMPRODUCT($CM52:$DD52,INDIRECT(ADDRESS(AT$2,$DH$2)):INDIRECT(ADDRESS(AT$2,$DY$2)))</f>
        <v>42384.441118316361</v>
      </c>
      <c r="AU52" s="51">
        <f ca="1">SUMPRODUCT($CM52:$DD52,INDIRECT(ADDRESS(AU$2,$DH$2)):INDIRECT(ADDRESS(AU$2,$DY$2)))</f>
        <v>42387.164998086009</v>
      </c>
      <c r="AV52" s="51">
        <f ca="1">SUMPRODUCT($CM52:$DD52,INDIRECT(ADDRESS(AV$2,$DH$2)):INDIRECT(ADDRESS(AV$2,$DY$2)))</f>
        <v>42387.164998086009</v>
      </c>
      <c r="AW52" s="51">
        <f ca="1">SUMPRODUCT($CM52:$DD52,INDIRECT(ADDRESS(AW$2,$DH$2)):INDIRECT(ADDRESS(AW$2,$DY$2)))</f>
        <v>42387.164998086009</v>
      </c>
      <c r="AX52" s="51">
        <f ca="1">SUMPRODUCT($CM52:$DD52,INDIRECT(ADDRESS(AX$2,$DH$2)):INDIRECT(ADDRESS(AX$2,$DY$2)))</f>
        <v>42387.164998086009</v>
      </c>
      <c r="AY52" s="51">
        <f ca="1">SUMPRODUCT($CM52:$DD52,INDIRECT(ADDRESS(AY$2,$DH$2)):INDIRECT(ADDRESS(AY$2,$DY$2)))</f>
        <v>42387.164998086009</v>
      </c>
      <c r="AZ52" s="51">
        <f ca="1">SUMPRODUCT($CM52:$DD52,INDIRECT(ADDRESS(AZ$2,$DH$2)):INDIRECT(ADDRESS(AZ$2,$DY$2)))</f>
        <v>42387.164998086009</v>
      </c>
      <c r="BA52" s="51">
        <f ca="1">SUMPRODUCT($CM52:$DD52,INDIRECT(ADDRESS(BA$2,$DH$2)):INDIRECT(ADDRESS(BA$2,$DY$2)))</f>
        <v>42387.164998086009</v>
      </c>
      <c r="BB52" s="51">
        <f ca="1">SUMPRODUCT($CM52:$DD52,INDIRECT(ADDRESS(BB$2,$DH$2)):INDIRECT(ADDRESS(BB$2,$DY$2)))</f>
        <v>42387.164998086009</v>
      </c>
      <c r="BC52" s="51">
        <f ca="1">SUMPRODUCT($CM52:$DD52,INDIRECT(ADDRESS(BC$2,$DH$2)):INDIRECT(ADDRESS(BC$2,$DY$2)))</f>
        <v>42387.164998086009</v>
      </c>
      <c r="BD52" s="51">
        <f ca="1">SUMPRODUCT($CM52:$DD52,INDIRECT(ADDRESS(BD$2,$DH$2)):INDIRECT(ADDRESS(BD$2,$DY$2)))</f>
        <v>42387.164998086009</v>
      </c>
      <c r="BE52" s="51">
        <f ca="1">SUMPRODUCT($CM52:$DD52,INDIRECT(ADDRESS(BE$2,$DH$2)):INDIRECT(ADDRESS(BE$2,$DY$2)))</f>
        <v>42387.164998086009</v>
      </c>
      <c r="BF52" s="51">
        <f ca="1">SUMPRODUCT($CM52:$DD52,INDIRECT(ADDRESS(BF$2,$DH$2)):INDIRECT(ADDRESS(BF$2,$DY$2)))</f>
        <v>42387.164998086009</v>
      </c>
      <c r="BG52" s="51">
        <f ca="1">SUMPRODUCT($CM52:$DD52,INDIRECT(ADDRESS(BG$2,$DH$2)):INDIRECT(ADDRESS(BG$2,$DY$2)))</f>
        <v>42389.743784953513</v>
      </c>
      <c r="BH52" s="51">
        <f ca="1">SUMPRODUCT($CM52:$DD52,INDIRECT(ADDRESS(BH$2,$DH$2)):INDIRECT(ADDRESS(BH$2,$DY$2)))</f>
        <v>42389.743784953513</v>
      </c>
      <c r="BI52" s="51">
        <f ca="1">SUMPRODUCT($CM52:$DD52,INDIRECT(ADDRESS(BI$2,$DH$2)):INDIRECT(ADDRESS(BI$2,$DY$2)))</f>
        <v>42389.743784953513</v>
      </c>
      <c r="BJ52" s="51">
        <f ca="1">SUMPRODUCT($CM52:$DD52,INDIRECT(ADDRESS(BJ$2,$DH$2)):INDIRECT(ADDRESS(BJ$2,$DY$2)))</f>
        <v>42389.743784953513</v>
      </c>
      <c r="BK52" s="51">
        <f ca="1">SUMPRODUCT($CM52:$DD52,INDIRECT(ADDRESS(BK$2,$DH$2)):INDIRECT(ADDRESS(BK$2,$DY$2)))</f>
        <v>42389.743784953513</v>
      </c>
      <c r="BL52" s="51">
        <f ca="1">SUMPRODUCT($CM52:$DD52,INDIRECT(ADDRESS(BL$2,$DH$2)):INDIRECT(ADDRESS(BL$2,$DY$2)))</f>
        <v>42389.743784953513</v>
      </c>
      <c r="BM52" s="51">
        <f ca="1">SUMPRODUCT($CM52:$DD52,INDIRECT(ADDRESS(BM$2,$DH$2)):INDIRECT(ADDRESS(BM$2,$DY$2)))</f>
        <v>42389.743784953513</v>
      </c>
      <c r="BN52" s="51">
        <f ca="1">SUMPRODUCT($CM52:$DD52,INDIRECT(ADDRESS(BN$2,$DH$2)):INDIRECT(ADDRESS(BN$2,$DY$2)))</f>
        <v>42389.743784953513</v>
      </c>
      <c r="BO52" s="51">
        <f ca="1">SUMPRODUCT($CM52:$DD52,INDIRECT(ADDRESS(BO$2,$DH$2)):INDIRECT(ADDRESS(BO$2,$DY$2)))</f>
        <v>42389.743784953513</v>
      </c>
      <c r="BP52" s="51">
        <f ca="1">SUMPRODUCT($CM52:$DD52,INDIRECT(ADDRESS(BP$2,$DH$2)):INDIRECT(ADDRESS(BP$2,$DY$2)))</f>
        <v>42389.743784953513</v>
      </c>
      <c r="BQ52" s="51">
        <f ca="1">SUMPRODUCT($CM52:$DD52,INDIRECT(ADDRESS(BQ$2,$DH$2)):INDIRECT(ADDRESS(BQ$2,$DY$2)))</f>
        <v>42389.743784953513</v>
      </c>
      <c r="BR52" s="51">
        <f ca="1">SUMPRODUCT($CM52:$DD52,INDIRECT(ADDRESS(BR$2,$DH$2)):INDIRECT(ADDRESS(BR$2,$DY$2)))</f>
        <v>42389.743784953513</v>
      </c>
      <c r="BS52" s="51">
        <f ca="1">SUMPRODUCT($CM52:$DD52,INDIRECT(ADDRESS(BS$2,$DH$2)):INDIRECT(ADDRESS(BS$2,$DY$2)))</f>
        <v>42392.130325699633</v>
      </c>
      <c r="BT52" s="51">
        <f ca="1">SUMPRODUCT($CM52:$DD52,INDIRECT(ADDRESS(BT$2,$DH$2)):INDIRECT(ADDRESS(BT$2,$DY$2)))</f>
        <v>42392.130325699633</v>
      </c>
      <c r="BU52" s="51">
        <f ca="1">SUMPRODUCT($CM52:$DD52,INDIRECT(ADDRESS(BU$2,$DH$2)):INDIRECT(ADDRESS(BU$2,$DY$2)))</f>
        <v>42392.130325699633</v>
      </c>
      <c r="BV52" s="51">
        <f ca="1">SUMPRODUCT($CM52:$DD52,INDIRECT(ADDRESS(BV$2,$DH$2)):INDIRECT(ADDRESS(BV$2,$DY$2)))</f>
        <v>42392.130325699633</v>
      </c>
      <c r="BW52" s="51">
        <f ca="1">SUMPRODUCT($CM52:$DD52,INDIRECT(ADDRESS(BW$2,$DH$2)):INDIRECT(ADDRESS(BW$2,$DY$2)))</f>
        <v>42392.130325699633</v>
      </c>
      <c r="BX52" s="51">
        <f ca="1">SUMPRODUCT($CM52:$DD52,INDIRECT(ADDRESS(BX$2,$DH$2)):INDIRECT(ADDRESS(BX$2,$DY$2)))</f>
        <v>42392.130325699633</v>
      </c>
      <c r="BY52" s="51">
        <f ca="1">SUMPRODUCT($CM52:$DD52,INDIRECT(ADDRESS(BY$2,$DH$2)):INDIRECT(ADDRESS(BY$2,$DY$2)))</f>
        <v>42392.130325699633</v>
      </c>
      <c r="BZ52" s="51">
        <f ca="1">SUMPRODUCT($CM52:$DD52,INDIRECT(ADDRESS(BZ$2,$DH$2)):INDIRECT(ADDRESS(BZ$2,$DY$2)))</f>
        <v>42392.130325699633</v>
      </c>
      <c r="CA52" s="51">
        <f ca="1">SUMPRODUCT($CM52:$DD52,INDIRECT(ADDRESS(CA$2,$DH$2)):INDIRECT(ADDRESS(CA$2,$DY$2)))</f>
        <v>42392.130325699633</v>
      </c>
      <c r="CB52" s="51">
        <f ca="1">SUMPRODUCT($CM52:$DD52,INDIRECT(ADDRESS(CB$2,$DH$2)):INDIRECT(ADDRESS(CB$2,$DY$2)))</f>
        <v>42392.130325699633</v>
      </c>
      <c r="CC52" s="51">
        <f ca="1">SUMPRODUCT($CM52:$DD52,INDIRECT(ADDRESS(CC$2,$DH$2)):INDIRECT(ADDRESS(CC$2,$DY$2)))</f>
        <v>42392.130325699633</v>
      </c>
      <c r="CD52" s="51">
        <f ca="1">SUMPRODUCT($CM52:$DD52,INDIRECT(ADDRESS(CD$2,$DH$2)):INDIRECT(ADDRESS(CD$2,$DY$2)))</f>
        <v>42392.130325699633</v>
      </c>
      <c r="CF52" s="51">
        <f t="shared" ca="1" si="6"/>
        <v>508537.42624180776</v>
      </c>
      <c r="CG52" s="51">
        <f t="shared" ca="1" si="6"/>
        <v>508565.26483453787</v>
      </c>
      <c r="CH52" s="51">
        <f t="shared" ca="1" si="6"/>
        <v>508594.96082998079</v>
      </c>
      <c r="CI52" s="51">
        <f t="shared" ca="1" si="6"/>
        <v>508626.91281864455</v>
      </c>
      <c r="CJ52" s="51">
        <f t="shared" ca="1" si="6"/>
        <v>508658.87391136948</v>
      </c>
      <c r="CK52" s="51">
        <f t="shared" ca="1" si="6"/>
        <v>508688.85812317277</v>
      </c>
      <c r="CM52" s="1">
        <f>IFERROR(VLOOKUP($A52,Auxiliar_OPEX_CustosUnit!$A$4:$BT$129,COLUMN(Auxiliar_OPEX_CustosUnit!AK$2),0),0)</f>
        <v>0</v>
      </c>
      <c r="CN52" s="1">
        <f>IFERROR(VLOOKUP($A52,Auxiliar_OPEX_CustosUnit!$A$4:$BT$129,COLUMN(Auxiliar_OPEX_CustosUnit!AL$2),0),0)</f>
        <v>0</v>
      </c>
      <c r="CO52" s="1">
        <f>IFERROR(VLOOKUP($A52,Auxiliar_OPEX_CustosUnit!$A$4:$BT$129,COLUMN(Auxiliar_OPEX_CustosUnit!AM$2),0)*(1-DRE_Auxiliar!$A$111),0)</f>
        <v>42215.637892770595</v>
      </c>
      <c r="CP52" s="1">
        <f>IFERROR(VLOOKUP($A52,Auxiliar_OPEX_CustosUnit!$A$4:$BT$129,COLUMN(Auxiliar_OPEX_CustosUnit!AN$2),0),0)</f>
        <v>11.537838479678699</v>
      </c>
      <c r="CQ52" s="1">
        <f>IFERROR(VLOOKUP($A52,Auxiliar_OPEX_CustosUnit!$A$4:$BT$129,COLUMN(Auxiliar_OPEX_CustosUnit!AO$2),0),0)</f>
        <v>0</v>
      </c>
      <c r="CR52" s="1">
        <f>IFERROR(VLOOKUP($A52,Auxiliar_OPEX_CustosUnit!$A$4:$BT$129,COLUMN(Auxiliar_OPEX_CustosUnit!AP$2),0),0)</f>
        <v>0</v>
      </c>
      <c r="CS52" s="1">
        <f>IFERROR(VLOOKUP($A52,Auxiliar_OPEX_CustosUnit!$A$4:$BT$129,COLUMN(Auxiliar_OPEX_CustosUnit!AQ$2),0),0)</f>
        <v>0</v>
      </c>
      <c r="CT52" s="1">
        <f>IFERROR(VLOOKUP($A52,Auxiliar_OPEX_CustosUnit!$A$4:$BT$129,COLUMN(Auxiliar_OPEX_CustosUnit!AR$2),0),0)</f>
        <v>0</v>
      </c>
      <c r="CU52" s="1">
        <f>IFERROR(VLOOKUP($A52,Auxiliar_OPEX_CustosUnit!$A$4:$BT$129,COLUMN(Auxiliar_OPEX_CustosUnit!AS$2),0),0)</f>
        <v>0</v>
      </c>
      <c r="CV52" s="1">
        <f>IFERROR(VLOOKUP($A52,Auxiliar_OPEX_CustosUnit!$A$4:$BT$129,COLUMN(Auxiliar_OPEX_CustosUnit!AT$2),0),0)</f>
        <v>0</v>
      </c>
      <c r="CW52" s="1">
        <f>IFERROR(VLOOKUP($A52,Auxiliar_OPEX_CustosUnit!$A$4:$BT$129,COLUMN(Auxiliar_OPEX_CustosUnit!AU$2),0),0)</f>
        <v>0</v>
      </c>
      <c r="CX52" s="1">
        <f>IFERROR(VLOOKUP($A52,Auxiliar_OPEX_CustosUnit!$A$4:$BT$129,COLUMN(Auxiliar_OPEX_CustosUnit!AV$2),0),0)</f>
        <v>0</v>
      </c>
      <c r="CY52" s="1">
        <f>IFERROR(VLOOKUP($A52,Auxiliar_OPEX_CustosUnit!$A$4:$BT$129,COLUMN(Auxiliar_OPEX_CustosUnit!AW$2),0),0)</f>
        <v>0</v>
      </c>
      <c r="CZ52" s="1">
        <f>IFERROR(VLOOKUP($A52,Auxiliar_OPEX_CustosUnit!$A$4:$BT$129,COLUMN(Auxiliar_OPEX_CustosUnit!AX$2),0),0)</f>
        <v>0</v>
      </c>
      <c r="DA52" s="1">
        <f>IFERROR(VLOOKUP($A52,Auxiliar_OPEX_CustosUnit!$A$4:$BT$129,COLUMN(Auxiliar_OPEX_CustosUnit!AY$2),0),0)</f>
        <v>0</v>
      </c>
      <c r="DB52" s="1">
        <f>IFERROR(VLOOKUP($A52,Auxiliar_OPEX_CustosUnit!$A$4:$BT$129,COLUMN(Auxiliar_OPEX_CustosUnit!AZ$2),0),0)</f>
        <v>0</v>
      </c>
      <c r="DC52" s="1">
        <f>IFERROR(VLOOKUP($A52,Auxiliar_OPEX_CustosUnit!$A$4:$BT$129,COLUMN(Auxiliar_OPEX_CustosUnit!BA$2),0),0)</f>
        <v>0</v>
      </c>
      <c r="DD52" s="1">
        <f>IFERROR(VLOOKUP($A52,Auxiliar_OPEX_CustosUnit!$A$4:$BT$129,COLUMN(Auxiliar_OPEX_CustosUnit!BB$2),0),0)</f>
        <v>0</v>
      </c>
      <c r="DG52" s="60">
        <v>44713</v>
      </c>
      <c r="DH52" s="1">
        <v>1</v>
      </c>
      <c r="DI52" s="1">
        <f>INDEX(Auxiliar_OPEX_Drivers!$B$2:$CH$18,MATCH(Auxiliar_OPEX_S!DI$3,Auxiliar_OPEX_Drivers!$B$2:$B$18,0),MATCH($DG52,Auxiliar_OPEX_Drivers!$B$2:$CH$2,0))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INDEX(Auxiliar_OPEX_Drivers!$B$2:$CH$18,MATCH(Auxiliar_OPEX_S!DK$3,Auxiliar_OPEX_Drivers!$B$2:$B$18,0),MATCH($DG52,Auxiliar_OPEX_Drivers!$B$2:$CH$2,0))</f>
        <v>14.866485227498957</v>
      </c>
      <c r="DL52" s="1">
        <f>INDEX(Auxiliar_OPEX_Drivers!$B$2:$CH$18,MATCH(Auxiliar_OPEX_S!DL$3,Auxiliar_OPEX_Drivers!$B$2:$B$18,0),MATCH($DG52,Auxiliar_OPEX_Drivers!$B$2:$CH$2,0))</f>
        <v>65.042552781229105</v>
      </c>
      <c r="DM52" s="1">
        <f>INDEX(Auxiliar_OPEX_Drivers!$B$2:$CH$18,MATCH(Auxiliar_OPEX_S!DM$3,Auxiliar_OPEX_Drivers!$B$2:$B$18,0),MATCH($DG52,Auxiliar_OPEX_Drivers!$B$2:$CH$2,0))</f>
        <v>13</v>
      </c>
      <c r="DN52" s="1">
        <f>INDEX(Auxiliar_OPEX_Drivers!$B$2:$CH$18,MATCH(Auxiliar_OPEX_S!DN$3,Auxiliar_OPEX_Drivers!$B$2:$B$18,0),MATCH($DG52,Auxiliar_OPEX_Drivers!$B$2:$CH$2,0))</f>
        <v>708.81272318102492</v>
      </c>
      <c r="DO52" s="1">
        <f>INDEX(Auxiliar_OPEX_Drivers!$B$2:$CH$18,MATCH(Auxiliar_OPEX_S!DO$3,Auxiliar_OPEX_Drivers!$B$2:$B$18,0),MATCH($DG52,Auxiliar_OPEX_Drivers!$B$2:$CH$2,0))</f>
        <v>12</v>
      </c>
      <c r="DP52" s="1">
        <f>INDEX(Auxiliar_OPEX_Drivers!$B$2:$CH$18,MATCH(Auxiliar_OPEX_S!DP$3,Auxiliar_OPEX_Drivers!$B$2:$B$18,0),MATCH($DG52,Auxiliar_OPEX_Drivers!$B$2:$CH$2,0))</f>
        <v>201.1911480373401</v>
      </c>
      <c r="DQ52" s="1">
        <f>INDEX(Auxiliar_OPEX_Drivers!$B$2:$CH$18,MATCH(Auxiliar_OPEX_S!DQ$3,Auxiliar_OPEX_Drivers!$B$2:$B$18,0),MATCH($DG52,Auxiliar_OPEX_Drivers!$B$2:$CH$2,0))</f>
        <v>37.216621306874742</v>
      </c>
      <c r="DR52" s="1">
        <f>INDEX(Auxiliar_OPEX_Drivers!$B$2:$CH$18,MATCH(Auxiliar_OPEX_S!DR$3,Auxiliar_OPEX_Drivers!$B$2:$B$18,0),MATCH($DG52,Auxiliar_OPEX_Drivers!$B$2:$CH$2,0))</f>
        <v>20599425.696478385</v>
      </c>
      <c r="DS52" s="1">
        <f>INDEX(Auxiliar_OPEX_Drivers!$B$2:$CH$18,MATCH(Auxiliar_OPEX_S!DS$3,Auxiliar_OPEX_Drivers!$B$2:$B$18,0),MATCH($DG52,Auxiliar_OPEX_Drivers!$B$2:$CH$2,0))</f>
        <v>59132.5</v>
      </c>
      <c r="DT52" s="1">
        <f>INDEX(Auxiliar_OPEX_Drivers!$B$2:$CH$18,MATCH(Auxiliar_OPEX_S!DT$3,Auxiliar_OPEX_Drivers!$B$2:$B$18,0),MATCH($DG52,Auxiliar_OPEX_Drivers!$B$2:$CH$2,0))</f>
        <v>13283.83017913318</v>
      </c>
      <c r="DU52" s="1">
        <f>INDEX(Auxiliar_OPEX_Drivers!$B$2:$CH$18,MATCH(Auxiliar_OPEX_S!DU$3,Auxiliar_OPEX_Drivers!$B$2:$B$18,0),MATCH($DG52,Auxiliar_OPEX_Drivers!$B$2:$CH$2,0))</f>
        <v>5357.7288457999302</v>
      </c>
      <c r="DV52" s="1">
        <f>INDEX(Auxiliar_OPEX_Drivers!$B$2:$CH$18,MATCH(Auxiliar_OPEX_S!DV$3,Auxiliar_OPEX_Drivers!$B$2:$B$18,0),MATCH($DG52,Auxiliar_OPEX_Drivers!$B$2:$CH$2,0))</f>
        <v>2434315.8437070069</v>
      </c>
      <c r="DW52" s="1">
        <f>INDEX(Auxiliar_OPEX_Drivers!$B$2:$CH$18,MATCH(Auxiliar_OPEX_S!DW$3,Auxiliar_OPEX_Drivers!$B$2:$B$18,0),MATCH($DG52,Auxiliar_OPEX_Drivers!$B$2:$CH$2,0))</f>
        <v>13106.184345799848</v>
      </c>
      <c r="DX52" s="1">
        <f>INDEX(Auxiliar_OPEX_Drivers!$B$2:$CH$18,MATCH(Auxiliar_OPEX_S!DX$3,Auxiliar_OPEX_Drivers!$B$2:$B$18,0),MATCH($DG52,Auxiliar_OPEX_Drivers!$B$2:$CH$2,0))</f>
        <v>2458482.1427586079</v>
      </c>
      <c r="DY52" s="1">
        <f>INDEX(Auxiliar_OPEX_Drivers!$B$2:$CH$18,MATCH(Auxiliar_OPEX_S!DY$3,Auxiliar_OPEX_Drivers!$B$2:$B$18,0),MATCH($DG52,Auxiliar_OPEX_Drivers!$B$2:$CH$2,0))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205569.65457118338</v>
      </c>
      <c r="E53" s="51">
        <f ca="1">SUMPRODUCT($CM53:$DD53,INDIRECT(ADDRESS(E$2,$DH$2)):INDIRECT(ADDRESS(E$2,$DY$2)))</f>
        <v>204319.64602661954</v>
      </c>
      <c r="F53" s="51">
        <f ca="1">SUMPRODUCT($CM53:$DD53,INDIRECT(ADDRESS(F$2,$DH$2)):INDIRECT(ADDRESS(F$2,$DY$2)))</f>
        <v>205448.45703743666</v>
      </c>
      <c r="G53" s="51">
        <f ca="1">SUMPRODUCT($CM53:$DD53,INDIRECT(ADDRESS(G$2,$DH$2)):INDIRECT(ADDRESS(G$2,$DY$2)))</f>
        <v>206961.58714720659</v>
      </c>
      <c r="H53" s="51">
        <f ca="1">SUMPRODUCT($CM53:$DD53,INDIRECT(ADDRESS(H$2,$DH$2)):INDIRECT(ADDRESS(H$2,$DY$2)))</f>
        <v>207916.84101117516</v>
      </c>
      <c r="I53" s="51">
        <f ca="1">SUMPRODUCT($CM53:$DD53,INDIRECT(ADDRESS(I$2,$DH$2)):INDIRECT(ADDRESS(I$2,$DY$2)))</f>
        <v>201362.39784614579</v>
      </c>
      <c r="J53" s="51">
        <f ca="1">SUMPRODUCT($CM53:$DD53,INDIRECT(ADDRESS(J$2,$DH$2)):INDIRECT(ADDRESS(J$2,$DY$2)))</f>
        <v>187401.36170653047</v>
      </c>
      <c r="K53" s="51">
        <f ca="1">SUMPRODUCT($CM53:$DD53,INDIRECT(ADDRESS(K$2,$DH$2)):INDIRECT(ADDRESS(K$2,$DY$2)))</f>
        <v>190672.10453148192</v>
      </c>
      <c r="L53" s="51">
        <f ca="1">SUMPRODUCT($CM53:$DD53,INDIRECT(ADDRESS(L$2,$DH$2)):INDIRECT(ADDRESS(L$2,$DY$2)))</f>
        <v>201254.27107456123</v>
      </c>
      <c r="M53" s="51">
        <f ca="1">SUMPRODUCT($CM53:$DD53,INDIRECT(ADDRESS(M$2,$DH$2)):INDIRECT(ADDRESS(M$2,$DY$2)))</f>
        <v>209736.1921229657</v>
      </c>
      <c r="N53" s="51">
        <f ca="1">SUMPRODUCT($CM53:$DD53,INDIRECT(ADDRESS(N$2,$DH$2)):INDIRECT(ADDRESS(N$2,$DY$2)))</f>
        <v>210822.20087144556</v>
      </c>
      <c r="O53" s="51">
        <f ca="1">SUMPRODUCT($CM53:$DD53,INDIRECT(ADDRESS(O$2,$DH$2)):INDIRECT(ADDRESS(O$2,$DY$2)))</f>
        <v>211156.47914911772</v>
      </c>
      <c r="P53" s="51">
        <f ca="1">SUMPRODUCT($CM53:$DD53,INDIRECT(ADDRESS(P$2,$DH$2)):INDIRECT(ADDRESS(P$2,$DY$2)))</f>
        <v>208954.20566273079</v>
      </c>
      <c r="Q53" s="51">
        <f ca="1">SUMPRODUCT($CM53:$DD53,INDIRECT(ADDRESS(Q$2,$DH$2)):INDIRECT(ADDRESS(Q$2,$DY$2)))</f>
        <v>208252.41217210976</v>
      </c>
      <c r="R53" s="51">
        <f ca="1">SUMPRODUCT($CM53:$DD53,INDIRECT(ADDRESS(R$2,$DH$2)):INDIRECT(ADDRESS(R$2,$DY$2)))</f>
        <v>208022.65984677852</v>
      </c>
      <c r="S53" s="51">
        <f ca="1">SUMPRODUCT($CM53:$DD53,INDIRECT(ADDRESS(S$2,$DH$2)):INDIRECT(ADDRESS(S$2,$DY$2)))</f>
        <v>208449.4050021256</v>
      </c>
      <c r="T53" s="51">
        <f ca="1">SUMPRODUCT($CM53:$DD53,INDIRECT(ADDRESS(T$2,$DH$2)):INDIRECT(ADDRESS(T$2,$DY$2)))</f>
        <v>207940.96701385634</v>
      </c>
      <c r="U53" s="51">
        <f ca="1">SUMPRODUCT($CM53:$DD53,INDIRECT(ADDRESS(U$2,$DH$2)):INDIRECT(ADDRESS(U$2,$DY$2)))</f>
        <v>196271.05977886118</v>
      </c>
      <c r="V53" s="51">
        <f ca="1">SUMPRODUCT($CM53:$DD53,INDIRECT(ADDRESS(V$2,$DH$2)):INDIRECT(ADDRESS(V$2,$DY$2)))</f>
        <v>183646.22109428479</v>
      </c>
      <c r="W53" s="51">
        <f ca="1">SUMPRODUCT($CM53:$DD53,INDIRECT(ADDRESS(W$2,$DH$2)):INDIRECT(ADDRESS(W$2,$DY$2)))</f>
        <v>190760.71671110875</v>
      </c>
      <c r="X53" s="51">
        <f ca="1">SUMPRODUCT($CM53:$DD53,INDIRECT(ADDRESS(X$2,$DH$2)):INDIRECT(ADDRESS(X$2,$DY$2)))</f>
        <v>202888.60561689181</v>
      </c>
      <c r="Y53" s="51">
        <f ca="1">SUMPRODUCT($CM53:$DD53,INDIRECT(ADDRESS(Y$2,$DH$2)):INDIRECT(ADDRESS(Y$2,$DY$2)))</f>
        <v>213722.70045140336</v>
      </c>
      <c r="Z53" s="51">
        <f ca="1">SUMPRODUCT($CM53:$DD53,INDIRECT(ADDRESS(Z$2,$DH$2)):INDIRECT(ADDRESS(Z$2,$DY$2)))</f>
        <v>215322.64567998791</v>
      </c>
      <c r="AA53" s="51">
        <f ca="1">SUMPRODUCT($CM53:$DD53,INDIRECT(ADDRESS(AA$2,$DH$2)):INDIRECT(ADDRESS(AA$2,$DY$2)))</f>
        <v>215124.21167933362</v>
      </c>
      <c r="AB53" s="51">
        <f ca="1">SUMPRODUCT($CM53:$DD53,INDIRECT(ADDRESS(AB$2,$DH$2)):INDIRECT(ADDRESS(AB$2,$DY$2)))</f>
        <v>215383.96011204709</v>
      </c>
      <c r="AC53" s="51">
        <f ca="1">SUMPRODUCT($CM53:$DD53,INDIRECT(ADDRESS(AC$2,$DH$2)):INDIRECT(ADDRESS(AC$2,$DY$2)))</f>
        <v>215740.78160505043</v>
      </c>
      <c r="AD53" s="51">
        <f ca="1">SUMPRODUCT($CM53:$DD53,INDIRECT(ADDRESS(AD$2,$DH$2)):INDIRECT(ADDRESS(AD$2,$DY$2)))</f>
        <v>215331.81645412146</v>
      </c>
      <c r="AE53" s="51">
        <f ca="1">SUMPRODUCT($CM53:$DD53,INDIRECT(ADDRESS(AE$2,$DH$2)):INDIRECT(ADDRESS(AE$2,$DY$2)))</f>
        <v>216123.62866927873</v>
      </c>
      <c r="AF53" s="51">
        <f ca="1">SUMPRODUCT($CM53:$DD53,INDIRECT(ADDRESS(AF$2,$DH$2)):INDIRECT(ADDRESS(AF$2,$DY$2)))</f>
        <v>215795.51703219322</v>
      </c>
      <c r="AG53" s="51">
        <f ca="1">SUMPRODUCT($CM53:$DD53,INDIRECT(ADDRESS(AG$2,$DH$2)):INDIRECT(ADDRESS(AG$2,$DY$2)))</f>
        <v>199886.68140955339</v>
      </c>
      <c r="AH53" s="51">
        <f ca="1">SUMPRODUCT($CM53:$DD53,INDIRECT(ADDRESS(AH$2,$DH$2)):INDIRECT(ADDRESS(AH$2,$DY$2)))</f>
        <v>185015.68778030638</v>
      </c>
      <c r="AI53" s="51">
        <f ca="1">SUMPRODUCT($CM53:$DD53,INDIRECT(ADDRESS(AI$2,$DH$2)):INDIRECT(ADDRESS(AI$2,$DY$2)))</f>
        <v>195699.40450396243</v>
      </c>
      <c r="AJ53" s="51">
        <f ca="1">SUMPRODUCT($CM53:$DD53,INDIRECT(ADDRESS(AJ$2,$DH$2)):INDIRECT(ADDRESS(AJ$2,$DY$2)))</f>
        <v>207591.82678848068</v>
      </c>
      <c r="AK53" s="51">
        <f ca="1">SUMPRODUCT($CM53:$DD53,INDIRECT(ADDRESS(AK$2,$DH$2)):INDIRECT(ADDRESS(AK$2,$DY$2)))</f>
        <v>213269.10527476866</v>
      </c>
      <c r="AL53" s="51">
        <f ca="1">SUMPRODUCT($CM53:$DD53,INDIRECT(ADDRESS(AL$2,$DH$2)):INDIRECT(ADDRESS(AL$2,$DY$2)))</f>
        <v>213600.51617394865</v>
      </c>
      <c r="AM53" s="51">
        <f ca="1">SUMPRODUCT($CM53:$DD53,INDIRECT(ADDRESS(AM$2,$DH$2)):INDIRECT(ADDRESS(AM$2,$DY$2)))</f>
        <v>213505.92494728841</v>
      </c>
      <c r="AN53" s="51">
        <f ca="1">SUMPRODUCT($CM53:$DD53,INDIRECT(ADDRESS(AN$2,$DH$2)):INDIRECT(ADDRESS(AN$2,$DY$2)))</f>
        <v>215136.96724010256</v>
      </c>
      <c r="AO53" s="51">
        <f ca="1">SUMPRODUCT($CM53:$DD53,INDIRECT(ADDRESS(AO$2,$DH$2)):INDIRECT(ADDRESS(AO$2,$DY$2)))</f>
        <v>214857.7041069355</v>
      </c>
      <c r="AP53" s="51">
        <f ca="1">SUMPRODUCT($CM53:$DD53,INDIRECT(ADDRESS(AP$2,$DH$2)):INDIRECT(ADDRESS(AP$2,$DY$2)))</f>
        <v>214050.61848890519</v>
      </c>
      <c r="AQ53" s="51">
        <f ca="1">SUMPRODUCT($CM53:$DD53,INDIRECT(ADDRESS(AQ$2,$DH$2)):INDIRECT(ADDRESS(AQ$2,$DY$2)))</f>
        <v>213648.13610092891</v>
      </c>
      <c r="AR53" s="51">
        <f ca="1">SUMPRODUCT($CM53:$DD53,INDIRECT(ADDRESS(AR$2,$DH$2)):INDIRECT(ADDRESS(AR$2,$DY$2)))</f>
        <v>214804.13814885099</v>
      </c>
      <c r="AS53" s="51">
        <f ca="1">SUMPRODUCT($CM53:$DD53,INDIRECT(ADDRESS(AS$2,$DH$2)):INDIRECT(ADDRESS(AS$2,$DY$2)))</f>
        <v>203386.88469559522</v>
      </c>
      <c r="AT53" s="51">
        <f ca="1">SUMPRODUCT($CM53:$DD53,INDIRECT(ADDRESS(AT$2,$DH$2)):INDIRECT(ADDRESS(AT$2,$DY$2)))</f>
        <v>190714.10468496359</v>
      </c>
      <c r="AU53" s="51">
        <f ca="1">SUMPRODUCT($CM53:$DD53,INDIRECT(ADDRESS(AU$2,$DH$2)):INDIRECT(ADDRESS(AU$2,$DY$2)))</f>
        <v>197705.70214286182</v>
      </c>
      <c r="AV53" s="51">
        <f ca="1">SUMPRODUCT($CM53:$DD53,INDIRECT(ADDRESS(AV$2,$DH$2)):INDIRECT(ADDRESS(AV$2,$DY$2)))</f>
        <v>210013.77778260151</v>
      </c>
      <c r="AW53" s="51">
        <f ca="1">SUMPRODUCT($CM53:$DD53,INDIRECT(ADDRESS(AW$2,$DH$2)):INDIRECT(ADDRESS(AW$2,$DY$2)))</f>
        <v>218303.28292570863</v>
      </c>
      <c r="AX53" s="51">
        <f ca="1">SUMPRODUCT($CM53:$DD53,INDIRECT(ADDRESS(AX$2,$DH$2)):INDIRECT(ADDRESS(AX$2,$DY$2)))</f>
        <v>217980.37052462771</v>
      </c>
      <c r="AY53" s="51">
        <f ca="1">SUMPRODUCT($CM53:$DD53,INDIRECT(ADDRESS(AY$2,$DH$2)):INDIRECT(ADDRESS(AY$2,$DY$2)))</f>
        <v>214545.85715314862</v>
      </c>
      <c r="AZ53" s="51">
        <f ca="1">SUMPRODUCT($CM53:$DD53,INDIRECT(ADDRESS(AZ$2,$DH$2)):INDIRECT(ADDRESS(AZ$2,$DY$2)))</f>
        <v>215551.50874180743</v>
      </c>
      <c r="BA53" s="51">
        <f ca="1">SUMPRODUCT($CM53:$DD53,INDIRECT(ADDRESS(BA$2,$DH$2)):INDIRECT(ADDRESS(BA$2,$DY$2)))</f>
        <v>213523.97941862076</v>
      </c>
      <c r="BB53" s="51">
        <f ca="1">SUMPRODUCT($CM53:$DD53,INDIRECT(ADDRESS(BB$2,$DH$2)):INDIRECT(ADDRESS(BB$2,$DY$2)))</f>
        <v>216005.67025223246</v>
      </c>
      <c r="BC53" s="51">
        <f ca="1">SUMPRODUCT($CM53:$DD53,INDIRECT(ADDRESS(BC$2,$DH$2)):INDIRECT(ADDRESS(BC$2,$DY$2)))</f>
        <v>215055.31924685667</v>
      </c>
      <c r="BD53" s="51">
        <f ca="1">SUMPRODUCT($CM53:$DD53,INDIRECT(ADDRESS(BD$2,$DH$2)):INDIRECT(ADDRESS(BD$2,$DY$2)))</f>
        <v>214126.67163675345</v>
      </c>
      <c r="BE53" s="51">
        <f ca="1">SUMPRODUCT($CM53:$DD53,INDIRECT(ADDRESS(BE$2,$DH$2)):INDIRECT(ADDRESS(BE$2,$DY$2)))</f>
        <v>198412.8227043493</v>
      </c>
      <c r="BF53" s="51">
        <f ca="1">SUMPRODUCT($CM53:$DD53,INDIRECT(ADDRESS(BF$2,$DH$2)):INDIRECT(ADDRESS(BF$2,$DY$2)))</f>
        <v>184323.99182973866</v>
      </c>
      <c r="BG53" s="51">
        <f ca="1">SUMPRODUCT($CM53:$DD53,INDIRECT(ADDRESS(BG$2,$DH$2)):INDIRECT(ADDRESS(BG$2,$DY$2)))</f>
        <v>203371.21882416782</v>
      </c>
      <c r="BH53" s="51">
        <f ca="1">SUMPRODUCT($CM53:$DD53,INDIRECT(ADDRESS(BH$2,$DH$2)):INDIRECT(ADDRESS(BH$2,$DY$2)))</f>
        <v>213411.74868859077</v>
      </c>
      <c r="BI53" s="51">
        <f ca="1">SUMPRODUCT($CM53:$DD53,INDIRECT(ADDRESS(BI$2,$DH$2)):INDIRECT(ADDRESS(BI$2,$DY$2)))</f>
        <v>213411.74868858713</v>
      </c>
      <c r="BJ53" s="51">
        <f ca="1">SUMPRODUCT($CM53:$DD53,INDIRECT(ADDRESS(BJ$2,$DH$2)):INDIRECT(ADDRESS(BJ$2,$DY$2)))</f>
        <v>213411.74868859071</v>
      </c>
      <c r="BK53" s="51">
        <f ca="1">SUMPRODUCT($CM53:$DD53,INDIRECT(ADDRESS(BK$2,$DH$2)):INDIRECT(ADDRESS(BK$2,$DY$2)))</f>
        <v>211741.79429599375</v>
      </c>
      <c r="BL53" s="51">
        <f ca="1">SUMPRODUCT($CM53:$DD53,INDIRECT(ADDRESS(BL$2,$DH$2)):INDIRECT(ADDRESS(BL$2,$DY$2)))</f>
        <v>211473.52728113392</v>
      </c>
      <c r="BM53" s="51">
        <f ca="1">SUMPRODUCT($CM53:$DD53,INDIRECT(ADDRESS(BM$2,$DH$2)):INDIRECT(ADDRESS(BM$2,$DY$2)))</f>
        <v>206918.1707910753</v>
      </c>
      <c r="BN53" s="51">
        <f ca="1">SUMPRODUCT($CM53:$DD53,INDIRECT(ADDRESS(BN$2,$DH$2)):INDIRECT(ADDRESS(BN$2,$DY$2)))</f>
        <v>206918.17079107766</v>
      </c>
      <c r="BO53" s="51">
        <f ca="1">SUMPRODUCT($CM53:$DD53,INDIRECT(ADDRESS(BO$2,$DH$2)):INDIRECT(ADDRESS(BO$2,$DY$2)))</f>
        <v>208588.12518367099</v>
      </c>
      <c r="BP53" s="51">
        <f ca="1">SUMPRODUCT($CM53:$DD53,INDIRECT(ADDRESS(BP$2,$DH$2)):INDIRECT(ADDRESS(BP$2,$DY$2)))</f>
        <v>206918.17079107679</v>
      </c>
      <c r="BQ53" s="51">
        <f ca="1">SUMPRODUCT($CM53:$DD53,INDIRECT(ADDRESS(BQ$2,$DH$2)):INDIRECT(ADDRESS(BQ$2,$DY$2)))</f>
        <v>200888.13375576577</v>
      </c>
      <c r="BR53" s="51">
        <f ca="1">SUMPRODUCT($CM53:$DD53,INDIRECT(ADDRESS(BR$2,$DH$2)):INDIRECT(ADDRESS(BR$2,$DY$2)))</f>
        <v>191609.06044956637</v>
      </c>
      <c r="BS53" s="51">
        <f ca="1">SUMPRODUCT($CM53:$DD53,INDIRECT(ADDRESS(BS$2,$DH$2)):INDIRECT(ADDRESS(BS$2,$DY$2)))</f>
        <v>198141.96583261809</v>
      </c>
      <c r="BT53" s="51">
        <f ca="1">SUMPRODUCT($CM53:$DD53,INDIRECT(ADDRESS(BT$2,$DH$2)):INDIRECT(ADDRESS(BT$2,$DY$2)))</f>
        <v>207892.90094892628</v>
      </c>
      <c r="BU53" s="51">
        <f ca="1">SUMPRODUCT($CM53:$DD53,INDIRECT(ADDRESS(BU$2,$DH$2)):INDIRECT(ADDRESS(BU$2,$DY$2)))</f>
        <v>208598.07405259955</v>
      </c>
      <c r="BV53" s="51">
        <f ca="1">SUMPRODUCT($CM53:$DD53,INDIRECT(ADDRESS(BV$2,$DH$2)):INDIRECT(ADDRESS(BV$2,$DY$2)))</f>
        <v>208598.07405259873</v>
      </c>
      <c r="BW53" s="51">
        <f ca="1">SUMPRODUCT($CM53:$DD53,INDIRECT(ADDRESS(BW$2,$DH$2)):INDIRECT(ADDRESS(BW$2,$DY$2)))</f>
        <v>208143.5673648818</v>
      </c>
      <c r="BX53" s="51">
        <f ca="1">SUMPRODUCT($CM53:$DD53,INDIRECT(ADDRESS(BX$2,$DH$2)):INDIRECT(ADDRESS(BX$2,$DY$2)))</f>
        <v>216033.95796308818</v>
      </c>
      <c r="BY53" s="51">
        <f ca="1">SUMPRODUCT($CM53:$DD53,INDIRECT(ADDRESS(BY$2,$DH$2)):INDIRECT(ADDRESS(BY$2,$DY$2)))</f>
        <v>212694.04917790138</v>
      </c>
      <c r="BZ53" s="51">
        <f ca="1">SUMPRODUCT($CM53:$DD53,INDIRECT(ADDRESS(BZ$2,$DH$2)):INDIRECT(ADDRESS(BZ$2,$DY$2)))</f>
        <v>212694.04917790255</v>
      </c>
      <c r="CA53" s="51">
        <f ca="1">SUMPRODUCT($CM53:$DD53,INDIRECT(ADDRESS(CA$2,$DH$2)):INDIRECT(ADDRESS(CA$2,$DY$2)))</f>
        <v>214364.00357049747</v>
      </c>
      <c r="CB53" s="51">
        <f ca="1">SUMPRODUCT($CM53:$DD53,INDIRECT(ADDRESS(CB$2,$DH$2)):INDIRECT(ADDRESS(CB$2,$DY$2)))</f>
        <v>212694.04917790231</v>
      </c>
      <c r="CC53" s="51">
        <f ca="1">SUMPRODUCT($CM53:$DD53,INDIRECT(ADDRESS(CC$2,$DH$2)):INDIRECT(ADDRESS(CC$2,$DY$2)))</f>
        <v>205178.30879718947</v>
      </c>
      <c r="CD53" s="51">
        <f ca="1">SUMPRODUCT($CM53:$DD53,INDIRECT(ADDRESS(CD$2,$DH$2)):INDIRECT(ADDRESS(CD$2,$DY$2)))</f>
        <v>195321.22805631117</v>
      </c>
      <c r="CF53" s="51">
        <f t="shared" ref="CF53:CK68" ca="1" si="7">SUMPRODUCT($D53:$CD53,N($D$1:$CD$1=CF$1))</f>
        <v>2442621.1930958694</v>
      </c>
      <c r="CG53" s="51">
        <f t="shared" ca="1" si="7"/>
        <v>2459355.8107094727</v>
      </c>
      <c r="CH53" s="51">
        <f t="shared" ca="1" si="7"/>
        <v>2506944.8507509995</v>
      </c>
      <c r="CI53" s="51">
        <f t="shared" ca="1" si="7"/>
        <v>2525147.5439952305</v>
      </c>
      <c r="CJ53" s="51">
        <f t="shared" ca="1" si="7"/>
        <v>2512348.2230162891</v>
      </c>
      <c r="CK53" s="51">
        <f t="shared" ca="1" si="7"/>
        <v>2464687.9412949914</v>
      </c>
      <c r="CM53" s="1">
        <f>IFERROR(VLOOKUP($A53,Auxiliar_OPEX_CustosUnit!$A$4:$BT$129,COLUMN(Auxiliar_OPEX_CustosUnit!AK$2),0),0)</f>
        <v>0</v>
      </c>
      <c r="CN53" s="1">
        <f>IFERROR(VLOOKUP($A53,Auxiliar_OPEX_CustosUnit!$A$4:$BT$129,COLUMN(Auxiliar_OPEX_CustosUnit!AL$2),0),0)</f>
        <v>0</v>
      </c>
      <c r="CO53" s="1">
        <f>IFERROR(VLOOKUP($A53,Auxiliar_OPEX_CustosUnit!$A$4:$BT$129,COLUMN(Auxiliar_OPEX_CustosUnit!AM$2),0)*(1-DRE_Auxiliar!$A$111),0)</f>
        <v>171239.81827273092</v>
      </c>
      <c r="CP53" s="1">
        <f>IFERROR(VLOOKUP($A53,Auxiliar_OPEX_CustosUnit!$A$4:$BT$129,COLUMN(Auxiliar_OPEX_CustosUnit!AN$2),0),0)</f>
        <v>13.8454061756144</v>
      </c>
      <c r="CQ53" s="1">
        <f>IFERROR(VLOOKUP($A53,Auxiliar_OPEX_CustosUnit!$A$4:$BT$129,COLUMN(Auxiliar_OPEX_CustosUnit!AO$2),0),0)</f>
        <v>0</v>
      </c>
      <c r="CR53" s="1">
        <f>IFERROR(VLOOKUP($A53,Auxiliar_OPEX_CustosUnit!$A$4:$BT$129,COLUMN(Auxiliar_OPEX_CustosUnit!AP$2),0),0)</f>
        <v>0</v>
      </c>
      <c r="CS53" s="1">
        <f>IFERROR(VLOOKUP($A53,Auxiliar_OPEX_CustosUnit!$A$4:$BT$129,COLUMN(Auxiliar_OPEX_CustosUnit!AQ$2),0),0)</f>
        <v>0</v>
      </c>
      <c r="CT53" s="1">
        <f>IFERROR(VLOOKUP($A53,Auxiliar_OPEX_CustosUnit!$A$4:$BT$129,COLUMN(Auxiliar_OPEX_CustosUnit!AR$2),0),0)</f>
        <v>0</v>
      </c>
      <c r="CU53" s="1">
        <f>IFERROR(VLOOKUP($A53,Auxiliar_OPEX_CustosUnit!$A$4:$BT$129,COLUMN(Auxiliar_OPEX_CustosUnit!AS$2),0),0)</f>
        <v>1.65214876057371</v>
      </c>
      <c r="CV53" s="1">
        <f>IFERROR(VLOOKUP($A53,Auxiliar_OPEX_CustosUnit!$A$4:$BT$129,COLUMN(Auxiliar_OPEX_CustosUnit!AT$2),0),0)</f>
        <v>0</v>
      </c>
      <c r="CW53" s="1">
        <f>IFERROR(VLOOKUP($A53,Auxiliar_OPEX_CustosUnit!$A$4:$BT$129,COLUMN(Auxiliar_OPEX_CustosUnit!AU$2),0),0)</f>
        <v>0</v>
      </c>
      <c r="CX53" s="1">
        <f>IFERROR(VLOOKUP($A53,Auxiliar_OPEX_CustosUnit!$A$4:$BT$129,COLUMN(Auxiliar_OPEX_CustosUnit!AV$2),0),0)</f>
        <v>0</v>
      </c>
      <c r="CY53" s="1">
        <f>IFERROR(VLOOKUP($A53,Auxiliar_OPEX_CustosUnit!$A$4:$BT$129,COLUMN(Auxiliar_OPEX_CustosUnit!AW$2),0),0)</f>
        <v>0</v>
      </c>
      <c r="CZ53" s="1">
        <f>IFERROR(VLOOKUP($A53,Auxiliar_OPEX_CustosUnit!$A$4:$BT$129,COLUMN(Auxiliar_OPEX_CustosUnit!AX$2),0),0)</f>
        <v>0</v>
      </c>
      <c r="DA53" s="1">
        <f>IFERROR(VLOOKUP($A53,Auxiliar_OPEX_CustosUnit!$A$4:$BT$129,COLUMN(Auxiliar_OPEX_CustosUnit!AY$2),0),0)</f>
        <v>0</v>
      </c>
      <c r="DB53" s="1">
        <f>IFERROR(VLOOKUP($A53,Auxiliar_OPEX_CustosUnit!$A$4:$BT$129,COLUMN(Auxiliar_OPEX_CustosUnit!AZ$2),0),0)</f>
        <v>3.3399087851879501</v>
      </c>
      <c r="DC53" s="1">
        <f>IFERROR(VLOOKUP($A53,Auxiliar_OPEX_CustosUnit!$A$4:$BT$129,COLUMN(Auxiliar_OPEX_CustosUnit!BA$2),0),0)</f>
        <v>0</v>
      </c>
      <c r="DD53" s="1">
        <f>IFERROR(VLOOKUP($A53,Auxiliar_OPEX_CustosUnit!$A$4:$BT$129,COLUMN(Auxiliar_OPEX_CustosUnit!BB$2),0),0)</f>
        <v>0</v>
      </c>
      <c r="DG53" s="60">
        <v>44743</v>
      </c>
      <c r="DH53" s="1">
        <v>1</v>
      </c>
      <c r="DI53" s="1">
        <f>INDEX(Auxiliar_OPEX_Drivers!$B$2:$CH$18,MATCH(Auxiliar_OPEX_S!DI$3,Auxiliar_OPEX_Drivers!$B$2:$B$18,0),MATCH($DG53,Auxiliar_OPEX_Drivers!$B$2:$CH$2,0))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INDEX(Auxiliar_OPEX_Drivers!$B$2:$CH$18,MATCH(Auxiliar_OPEX_S!DK$3,Auxiliar_OPEX_Drivers!$B$2:$B$18,0),MATCH($DG53,Auxiliar_OPEX_Drivers!$B$2:$CH$2,0))</f>
        <v>14.866485227498957</v>
      </c>
      <c r="DL53" s="1">
        <f>INDEX(Auxiliar_OPEX_Drivers!$B$2:$CH$18,MATCH(Auxiliar_OPEX_S!DL$3,Auxiliar_OPEX_Drivers!$B$2:$B$18,0),MATCH($DG53,Auxiliar_OPEX_Drivers!$B$2:$CH$2,0))</f>
        <v>65.042552781229105</v>
      </c>
      <c r="DM53" s="1">
        <f>INDEX(Auxiliar_OPEX_Drivers!$B$2:$CH$18,MATCH(Auxiliar_OPEX_S!DM$3,Auxiliar_OPEX_Drivers!$B$2:$B$18,0),MATCH($DG53,Auxiliar_OPEX_Drivers!$B$2:$CH$2,0))</f>
        <v>13</v>
      </c>
      <c r="DN53" s="1">
        <f>INDEX(Auxiliar_OPEX_Drivers!$B$2:$CH$18,MATCH(Auxiliar_OPEX_S!DN$3,Auxiliar_OPEX_Drivers!$B$2:$B$18,0),MATCH($DG53,Auxiliar_OPEX_Drivers!$B$2:$CH$2,0))</f>
        <v>708.81272318102492</v>
      </c>
      <c r="DO53" s="1">
        <f>INDEX(Auxiliar_OPEX_Drivers!$B$2:$CH$18,MATCH(Auxiliar_OPEX_S!DO$3,Auxiliar_OPEX_Drivers!$B$2:$B$18,0),MATCH($DG53,Auxiliar_OPEX_Drivers!$B$2:$CH$2,0))</f>
        <v>12</v>
      </c>
      <c r="DP53" s="1">
        <f>INDEX(Auxiliar_OPEX_Drivers!$B$2:$CH$18,MATCH(Auxiliar_OPEX_S!DP$3,Auxiliar_OPEX_Drivers!$B$2:$B$18,0),MATCH($DG53,Auxiliar_OPEX_Drivers!$B$2:$CH$2,0))</f>
        <v>201.1911480373401</v>
      </c>
      <c r="DQ53" s="1">
        <f>INDEX(Auxiliar_OPEX_Drivers!$B$2:$CH$18,MATCH(Auxiliar_OPEX_S!DQ$3,Auxiliar_OPEX_Drivers!$B$2:$B$18,0),MATCH($DG53,Auxiliar_OPEX_Drivers!$B$2:$CH$2,0))</f>
        <v>37.216621306874742</v>
      </c>
      <c r="DR53" s="1">
        <f>INDEX(Auxiliar_OPEX_Drivers!$B$2:$CH$18,MATCH(Auxiliar_OPEX_S!DR$3,Auxiliar_OPEX_Drivers!$B$2:$B$18,0),MATCH($DG53,Auxiliar_OPEX_Drivers!$B$2:$CH$2,0))</f>
        <v>20653358.196478385</v>
      </c>
      <c r="DS53" s="1">
        <f>INDEX(Auxiliar_OPEX_Drivers!$B$2:$CH$18,MATCH(Auxiliar_OPEX_S!DS$3,Auxiliar_OPEX_Drivers!$B$2:$B$18,0),MATCH($DG53,Auxiliar_OPEX_Drivers!$B$2:$CH$2,0))</f>
        <v>53932.5</v>
      </c>
      <c r="DT53" s="1">
        <f>INDEX(Auxiliar_OPEX_Drivers!$B$2:$CH$18,MATCH(Auxiliar_OPEX_S!DT$3,Auxiliar_OPEX_Drivers!$B$2:$B$18,0),MATCH($DG53,Auxiliar_OPEX_Drivers!$B$2:$CH$2,0))</f>
        <v>12690.843892855401</v>
      </c>
      <c r="DU53" s="1">
        <f>INDEX(Auxiliar_OPEX_Drivers!$B$2:$CH$18,MATCH(Auxiliar_OPEX_S!DU$3,Auxiliar_OPEX_Drivers!$B$2:$B$18,0),MATCH($DG53,Auxiliar_OPEX_Drivers!$B$2:$CH$2,0))</f>
        <v>5117.8045595221311</v>
      </c>
      <c r="DV53" s="1">
        <f>INDEX(Auxiliar_OPEX_Drivers!$B$2:$CH$18,MATCH(Auxiliar_OPEX_S!DV$3,Auxiliar_OPEX_Drivers!$B$2:$B$18,0),MATCH($DG53,Auxiliar_OPEX_Drivers!$B$2:$CH$2,0))</f>
        <v>2445418.9667665288</v>
      </c>
      <c r="DW53" s="1">
        <f>INDEX(Auxiliar_OPEX_Drivers!$B$2:$CH$18,MATCH(Auxiliar_OPEX_S!DW$3,Auxiliar_OPEX_Drivers!$B$2:$B$18,0),MATCH($DG53,Auxiliar_OPEX_Drivers!$B$2:$CH$2,0))</f>
        <v>12499.123059522068</v>
      </c>
      <c r="DX53" s="1">
        <f>INDEX(Auxiliar_OPEX_Drivers!$B$2:$CH$18,MATCH(Auxiliar_OPEX_S!DX$3,Auxiliar_OPEX_Drivers!$B$2:$B$18,0),MATCH($DG53,Auxiliar_OPEX_Drivers!$B$2:$CH$2,0))</f>
        <v>2469744.986651463</v>
      </c>
      <c r="DY53" s="1">
        <f>INDEX(Auxiliar_OPEX_Drivers!$B$2:$CH$18,MATCH(Auxiliar_OPEX_S!DY$3,Auxiliar_OPEX_Drivers!$B$2:$B$18,0),MATCH($DG53,Auxiliar_OPEX_Drivers!$B$2:$CH$2,0))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2896.129145036376</v>
      </c>
      <c r="E54" s="51">
        <f ca="1">SUMPRODUCT($CM54:$DD54,INDIRECT(ADDRESS(E$2,$DH$2)):INDIRECT(ADDRESS(E$2,$DY$2)))</f>
        <v>2896.129145036376</v>
      </c>
      <c r="F54" s="51">
        <f ca="1">SUMPRODUCT($CM54:$DD54,INDIRECT(ADDRESS(F$2,$DH$2)):INDIRECT(ADDRESS(F$2,$DY$2)))</f>
        <v>2896.129145036376</v>
      </c>
      <c r="G54" s="51">
        <f ca="1">SUMPRODUCT($CM54:$DD54,INDIRECT(ADDRESS(G$2,$DH$2)):INDIRECT(ADDRESS(G$2,$DY$2)))</f>
        <v>2896.129145036376</v>
      </c>
      <c r="H54" s="51">
        <f ca="1">SUMPRODUCT($CM54:$DD54,INDIRECT(ADDRESS(H$2,$DH$2)):INDIRECT(ADDRESS(H$2,$DY$2)))</f>
        <v>2896.129145036376</v>
      </c>
      <c r="I54" s="51">
        <f ca="1">SUMPRODUCT($CM54:$DD54,INDIRECT(ADDRESS(I$2,$DH$2)):INDIRECT(ADDRESS(I$2,$DY$2)))</f>
        <v>2896.129145036376</v>
      </c>
      <c r="J54" s="51">
        <f ca="1">SUMPRODUCT($CM54:$DD54,INDIRECT(ADDRESS(J$2,$DH$2)):INDIRECT(ADDRESS(J$2,$DY$2)))</f>
        <v>2896.129145036376</v>
      </c>
      <c r="K54" s="51">
        <f ca="1">SUMPRODUCT($CM54:$DD54,INDIRECT(ADDRESS(K$2,$DH$2)):INDIRECT(ADDRESS(K$2,$DY$2)))</f>
        <v>2926.8975091339876</v>
      </c>
      <c r="L54" s="51">
        <f ca="1">SUMPRODUCT($CM54:$DD54,INDIRECT(ADDRESS(L$2,$DH$2)):INDIRECT(ADDRESS(L$2,$DY$2)))</f>
        <v>2926.8975091339876</v>
      </c>
      <c r="M54" s="51">
        <f ca="1">SUMPRODUCT($CM54:$DD54,INDIRECT(ADDRESS(M$2,$DH$2)):INDIRECT(ADDRESS(M$2,$DY$2)))</f>
        <v>2926.8975091339876</v>
      </c>
      <c r="N54" s="51">
        <f ca="1">SUMPRODUCT($CM54:$DD54,INDIRECT(ADDRESS(N$2,$DH$2)):INDIRECT(ADDRESS(N$2,$DY$2)))</f>
        <v>2926.8975091339876</v>
      </c>
      <c r="O54" s="51">
        <f ca="1">SUMPRODUCT($CM54:$DD54,INDIRECT(ADDRESS(O$2,$DH$2)):INDIRECT(ADDRESS(O$2,$DY$2)))</f>
        <v>2926.8975091339876</v>
      </c>
      <c r="P54" s="51">
        <f ca="1">SUMPRODUCT($CM54:$DD54,INDIRECT(ADDRESS(P$2,$DH$2)):INDIRECT(ADDRESS(P$2,$DY$2)))</f>
        <v>2926.8975091339876</v>
      </c>
      <c r="Q54" s="51">
        <f ca="1">SUMPRODUCT($CM54:$DD54,INDIRECT(ADDRESS(Q$2,$DH$2)):INDIRECT(ADDRESS(Q$2,$DY$2)))</f>
        <v>2926.8975091339876</v>
      </c>
      <c r="R54" s="51">
        <f ca="1">SUMPRODUCT($CM54:$DD54,INDIRECT(ADDRESS(R$2,$DH$2)):INDIRECT(ADDRESS(R$2,$DY$2)))</f>
        <v>2926.8975091339876</v>
      </c>
      <c r="S54" s="51">
        <f ca="1">SUMPRODUCT($CM54:$DD54,INDIRECT(ADDRESS(S$2,$DH$2)):INDIRECT(ADDRESS(S$2,$DY$2)))</f>
        <v>2926.8975091339876</v>
      </c>
      <c r="T54" s="51">
        <f ca="1">SUMPRODUCT($CM54:$DD54,INDIRECT(ADDRESS(T$2,$DH$2)):INDIRECT(ADDRESS(T$2,$DY$2)))</f>
        <v>2926.8975091339876</v>
      </c>
      <c r="U54" s="51">
        <f ca="1">SUMPRODUCT($CM54:$DD54,INDIRECT(ADDRESS(U$2,$DH$2)):INDIRECT(ADDRESS(U$2,$DY$2)))</f>
        <v>2926.8975091339876</v>
      </c>
      <c r="V54" s="51">
        <f ca="1">SUMPRODUCT($CM54:$DD54,INDIRECT(ADDRESS(V$2,$DH$2)):INDIRECT(ADDRESS(V$2,$DY$2)))</f>
        <v>2926.8975091339876</v>
      </c>
      <c r="W54" s="51">
        <f ca="1">SUMPRODUCT($CM54:$DD54,INDIRECT(ADDRESS(W$2,$DH$2)):INDIRECT(ADDRESS(W$2,$DY$2)))</f>
        <v>2988.9296623790319</v>
      </c>
      <c r="X54" s="51">
        <f ca="1">SUMPRODUCT($CM54:$DD54,INDIRECT(ADDRESS(X$2,$DH$2)):INDIRECT(ADDRESS(X$2,$DY$2)))</f>
        <v>2988.9296623790319</v>
      </c>
      <c r="Y54" s="51">
        <f ca="1">SUMPRODUCT($CM54:$DD54,INDIRECT(ADDRESS(Y$2,$DH$2)):INDIRECT(ADDRESS(Y$2,$DY$2)))</f>
        <v>2988.9296623790319</v>
      </c>
      <c r="Z54" s="51">
        <f ca="1">SUMPRODUCT($CM54:$DD54,INDIRECT(ADDRESS(Z$2,$DH$2)):INDIRECT(ADDRESS(Z$2,$DY$2)))</f>
        <v>2988.9296623790319</v>
      </c>
      <c r="AA54" s="51">
        <f ca="1">SUMPRODUCT($CM54:$DD54,INDIRECT(ADDRESS(AA$2,$DH$2)):INDIRECT(ADDRESS(AA$2,$DY$2)))</f>
        <v>2988.9296623790319</v>
      </c>
      <c r="AB54" s="51">
        <f ca="1">SUMPRODUCT($CM54:$DD54,INDIRECT(ADDRESS(AB$2,$DH$2)):INDIRECT(ADDRESS(AB$2,$DY$2)))</f>
        <v>2988.9296623790319</v>
      </c>
      <c r="AC54" s="51">
        <f ca="1">SUMPRODUCT($CM54:$DD54,INDIRECT(ADDRESS(AC$2,$DH$2)):INDIRECT(ADDRESS(AC$2,$DY$2)))</f>
        <v>2988.9296623790319</v>
      </c>
      <c r="AD54" s="51">
        <f ca="1">SUMPRODUCT($CM54:$DD54,INDIRECT(ADDRESS(AD$2,$DH$2)):INDIRECT(ADDRESS(AD$2,$DY$2)))</f>
        <v>2988.9296623790319</v>
      </c>
      <c r="AE54" s="51">
        <f ca="1">SUMPRODUCT($CM54:$DD54,INDIRECT(ADDRESS(AE$2,$DH$2)):INDIRECT(ADDRESS(AE$2,$DY$2)))</f>
        <v>2988.9296623790319</v>
      </c>
      <c r="AF54" s="51">
        <f ca="1">SUMPRODUCT($CM54:$DD54,INDIRECT(ADDRESS(AF$2,$DH$2)):INDIRECT(ADDRESS(AF$2,$DY$2)))</f>
        <v>2988.9296623790319</v>
      </c>
      <c r="AG54" s="51">
        <f ca="1">SUMPRODUCT($CM54:$DD54,INDIRECT(ADDRESS(AG$2,$DH$2)):INDIRECT(ADDRESS(AG$2,$DY$2)))</f>
        <v>2988.9296623790319</v>
      </c>
      <c r="AH54" s="51">
        <f ca="1">SUMPRODUCT($CM54:$DD54,INDIRECT(ADDRESS(AH$2,$DH$2)):INDIRECT(ADDRESS(AH$2,$DY$2)))</f>
        <v>2988.9296623790319</v>
      </c>
      <c r="AI54" s="51">
        <f ca="1">SUMPRODUCT($CM54:$DD54,INDIRECT(ADDRESS(AI$2,$DH$2)):INDIRECT(ADDRESS(AI$2,$DY$2)))</f>
        <v>3053.1805961785844</v>
      </c>
      <c r="AJ54" s="51">
        <f ca="1">SUMPRODUCT($CM54:$DD54,INDIRECT(ADDRESS(AJ$2,$DH$2)):INDIRECT(ADDRESS(AJ$2,$DY$2)))</f>
        <v>3053.1805961785844</v>
      </c>
      <c r="AK54" s="51">
        <f ca="1">SUMPRODUCT($CM54:$DD54,INDIRECT(ADDRESS(AK$2,$DH$2)):INDIRECT(ADDRESS(AK$2,$DY$2)))</f>
        <v>3053.1805961785844</v>
      </c>
      <c r="AL54" s="51">
        <f ca="1">SUMPRODUCT($CM54:$DD54,INDIRECT(ADDRESS(AL$2,$DH$2)):INDIRECT(ADDRESS(AL$2,$DY$2)))</f>
        <v>3053.1805961785844</v>
      </c>
      <c r="AM54" s="51">
        <f ca="1">SUMPRODUCT($CM54:$DD54,INDIRECT(ADDRESS(AM$2,$DH$2)):INDIRECT(ADDRESS(AM$2,$DY$2)))</f>
        <v>3053.1805961785844</v>
      </c>
      <c r="AN54" s="51">
        <f ca="1">SUMPRODUCT($CM54:$DD54,INDIRECT(ADDRESS(AN$2,$DH$2)):INDIRECT(ADDRESS(AN$2,$DY$2)))</f>
        <v>3053.1805961785844</v>
      </c>
      <c r="AO54" s="51">
        <f ca="1">SUMPRODUCT($CM54:$DD54,INDIRECT(ADDRESS(AO$2,$DH$2)):INDIRECT(ADDRESS(AO$2,$DY$2)))</f>
        <v>3053.1805961785844</v>
      </c>
      <c r="AP54" s="51">
        <f ca="1">SUMPRODUCT($CM54:$DD54,INDIRECT(ADDRESS(AP$2,$DH$2)):INDIRECT(ADDRESS(AP$2,$DY$2)))</f>
        <v>3053.1805961785844</v>
      </c>
      <c r="AQ54" s="51">
        <f ca="1">SUMPRODUCT($CM54:$DD54,INDIRECT(ADDRESS(AQ$2,$DH$2)):INDIRECT(ADDRESS(AQ$2,$DY$2)))</f>
        <v>3053.1805961785844</v>
      </c>
      <c r="AR54" s="51">
        <f ca="1">SUMPRODUCT($CM54:$DD54,INDIRECT(ADDRESS(AR$2,$DH$2)):INDIRECT(ADDRESS(AR$2,$DY$2)))</f>
        <v>3053.1805961785844</v>
      </c>
      <c r="AS54" s="51">
        <f ca="1">SUMPRODUCT($CM54:$DD54,INDIRECT(ADDRESS(AS$2,$DH$2)):INDIRECT(ADDRESS(AS$2,$DY$2)))</f>
        <v>3053.1805961785844</v>
      </c>
      <c r="AT54" s="51">
        <f ca="1">SUMPRODUCT($CM54:$DD54,INDIRECT(ADDRESS(AT$2,$DH$2)):INDIRECT(ADDRESS(AT$2,$DY$2)))</f>
        <v>3053.1805961785844</v>
      </c>
      <c r="AU54" s="51">
        <f ca="1">SUMPRODUCT($CM54:$DD54,INDIRECT(ADDRESS(AU$2,$DH$2)):INDIRECT(ADDRESS(AU$2,$DY$2)))</f>
        <v>3036.6409654254294</v>
      </c>
      <c r="AV54" s="51">
        <f ca="1">SUMPRODUCT($CM54:$DD54,INDIRECT(ADDRESS(AV$2,$DH$2)):INDIRECT(ADDRESS(AV$2,$DY$2)))</f>
        <v>3036.6409654254294</v>
      </c>
      <c r="AW54" s="51">
        <f ca="1">SUMPRODUCT($CM54:$DD54,INDIRECT(ADDRESS(AW$2,$DH$2)):INDIRECT(ADDRESS(AW$2,$DY$2)))</f>
        <v>3036.6409654254294</v>
      </c>
      <c r="AX54" s="51">
        <f ca="1">SUMPRODUCT($CM54:$DD54,INDIRECT(ADDRESS(AX$2,$DH$2)):INDIRECT(ADDRESS(AX$2,$DY$2)))</f>
        <v>3036.6409654254294</v>
      </c>
      <c r="AY54" s="51">
        <f ca="1">SUMPRODUCT($CM54:$DD54,INDIRECT(ADDRESS(AY$2,$DH$2)):INDIRECT(ADDRESS(AY$2,$DY$2)))</f>
        <v>3036.6409654254294</v>
      </c>
      <c r="AZ54" s="51">
        <f ca="1">SUMPRODUCT($CM54:$DD54,INDIRECT(ADDRESS(AZ$2,$DH$2)):INDIRECT(ADDRESS(AZ$2,$DY$2)))</f>
        <v>3036.6409654254294</v>
      </c>
      <c r="BA54" s="51">
        <f ca="1">SUMPRODUCT($CM54:$DD54,INDIRECT(ADDRESS(BA$2,$DH$2)):INDIRECT(ADDRESS(BA$2,$DY$2)))</f>
        <v>3036.6409654254294</v>
      </c>
      <c r="BB54" s="51">
        <f ca="1">SUMPRODUCT($CM54:$DD54,INDIRECT(ADDRESS(BB$2,$DH$2)):INDIRECT(ADDRESS(BB$2,$DY$2)))</f>
        <v>3036.6409654254294</v>
      </c>
      <c r="BC54" s="51">
        <f ca="1">SUMPRODUCT($CM54:$DD54,INDIRECT(ADDRESS(BC$2,$DH$2)):INDIRECT(ADDRESS(BC$2,$DY$2)))</f>
        <v>3036.6409654254294</v>
      </c>
      <c r="BD54" s="51">
        <f ca="1">SUMPRODUCT($CM54:$DD54,INDIRECT(ADDRESS(BD$2,$DH$2)):INDIRECT(ADDRESS(BD$2,$DY$2)))</f>
        <v>3036.6409654254294</v>
      </c>
      <c r="BE54" s="51">
        <f ca="1">SUMPRODUCT($CM54:$DD54,INDIRECT(ADDRESS(BE$2,$DH$2)):INDIRECT(ADDRESS(BE$2,$DY$2)))</f>
        <v>3036.6409654254294</v>
      </c>
      <c r="BF54" s="51">
        <f ca="1">SUMPRODUCT($CM54:$DD54,INDIRECT(ADDRESS(BF$2,$DH$2)):INDIRECT(ADDRESS(BF$2,$DY$2)))</f>
        <v>3036.6409654254294</v>
      </c>
      <c r="BG54" s="51">
        <f ca="1">SUMPRODUCT($CM54:$DD54,INDIRECT(ADDRESS(BG$2,$DH$2)):INDIRECT(ADDRESS(BG$2,$DY$2)))</f>
        <v>3042.7932211698021</v>
      </c>
      <c r="BH54" s="51">
        <f ca="1">SUMPRODUCT($CM54:$DD54,INDIRECT(ADDRESS(BH$2,$DH$2)):INDIRECT(ADDRESS(BH$2,$DY$2)))</f>
        <v>3042.7932211698021</v>
      </c>
      <c r="BI54" s="51">
        <f ca="1">SUMPRODUCT($CM54:$DD54,INDIRECT(ADDRESS(BI$2,$DH$2)):INDIRECT(ADDRESS(BI$2,$DY$2)))</f>
        <v>3042.7932211698021</v>
      </c>
      <c r="BJ54" s="51">
        <f ca="1">SUMPRODUCT($CM54:$DD54,INDIRECT(ADDRESS(BJ$2,$DH$2)):INDIRECT(ADDRESS(BJ$2,$DY$2)))</f>
        <v>3042.7932211698021</v>
      </c>
      <c r="BK54" s="51">
        <f ca="1">SUMPRODUCT($CM54:$DD54,INDIRECT(ADDRESS(BK$2,$DH$2)):INDIRECT(ADDRESS(BK$2,$DY$2)))</f>
        <v>3042.7932211698021</v>
      </c>
      <c r="BL54" s="51">
        <f ca="1">SUMPRODUCT($CM54:$DD54,INDIRECT(ADDRESS(BL$2,$DH$2)):INDIRECT(ADDRESS(BL$2,$DY$2)))</f>
        <v>3042.7932211698021</v>
      </c>
      <c r="BM54" s="51">
        <f ca="1">SUMPRODUCT($CM54:$DD54,INDIRECT(ADDRESS(BM$2,$DH$2)):INDIRECT(ADDRESS(BM$2,$DY$2)))</f>
        <v>3042.7932211698021</v>
      </c>
      <c r="BN54" s="51">
        <f ca="1">SUMPRODUCT($CM54:$DD54,INDIRECT(ADDRESS(BN$2,$DH$2)):INDIRECT(ADDRESS(BN$2,$DY$2)))</f>
        <v>3042.7932211698021</v>
      </c>
      <c r="BO54" s="51">
        <f ca="1">SUMPRODUCT($CM54:$DD54,INDIRECT(ADDRESS(BO$2,$DH$2)):INDIRECT(ADDRESS(BO$2,$DY$2)))</f>
        <v>3042.7932211698021</v>
      </c>
      <c r="BP54" s="51">
        <f ca="1">SUMPRODUCT($CM54:$DD54,INDIRECT(ADDRESS(BP$2,$DH$2)):INDIRECT(ADDRESS(BP$2,$DY$2)))</f>
        <v>3042.7932211698021</v>
      </c>
      <c r="BQ54" s="51">
        <f ca="1">SUMPRODUCT($CM54:$DD54,INDIRECT(ADDRESS(BQ$2,$DH$2)):INDIRECT(ADDRESS(BQ$2,$DY$2)))</f>
        <v>3042.7932211698021</v>
      </c>
      <c r="BR54" s="51">
        <f ca="1">SUMPRODUCT($CM54:$DD54,INDIRECT(ADDRESS(BR$2,$DH$2)):INDIRECT(ADDRESS(BR$2,$DY$2)))</f>
        <v>3042.7932211698021</v>
      </c>
      <c r="BS54" s="51">
        <f ca="1">SUMPRODUCT($CM54:$DD54,INDIRECT(ADDRESS(BS$2,$DH$2)):INDIRECT(ADDRESS(BS$2,$DY$2)))</f>
        <v>3101.9196547430606</v>
      </c>
      <c r="BT54" s="51">
        <f ca="1">SUMPRODUCT($CM54:$DD54,INDIRECT(ADDRESS(BT$2,$DH$2)):INDIRECT(ADDRESS(BT$2,$DY$2)))</f>
        <v>3101.9196547430606</v>
      </c>
      <c r="BU54" s="51">
        <f ca="1">SUMPRODUCT($CM54:$DD54,INDIRECT(ADDRESS(BU$2,$DH$2)):INDIRECT(ADDRESS(BU$2,$DY$2)))</f>
        <v>3101.9196547430606</v>
      </c>
      <c r="BV54" s="51">
        <f ca="1">SUMPRODUCT($CM54:$DD54,INDIRECT(ADDRESS(BV$2,$DH$2)):INDIRECT(ADDRESS(BV$2,$DY$2)))</f>
        <v>3101.9196547430606</v>
      </c>
      <c r="BW54" s="51">
        <f ca="1">SUMPRODUCT($CM54:$DD54,INDIRECT(ADDRESS(BW$2,$DH$2)):INDIRECT(ADDRESS(BW$2,$DY$2)))</f>
        <v>3101.9196547430606</v>
      </c>
      <c r="BX54" s="51">
        <f ca="1">SUMPRODUCT($CM54:$DD54,INDIRECT(ADDRESS(BX$2,$DH$2)):INDIRECT(ADDRESS(BX$2,$DY$2)))</f>
        <v>3101.9196547430606</v>
      </c>
      <c r="BY54" s="51">
        <f ca="1">SUMPRODUCT($CM54:$DD54,INDIRECT(ADDRESS(BY$2,$DH$2)):INDIRECT(ADDRESS(BY$2,$DY$2)))</f>
        <v>3101.9196547430606</v>
      </c>
      <c r="BZ54" s="51">
        <f ca="1">SUMPRODUCT($CM54:$DD54,INDIRECT(ADDRESS(BZ$2,$DH$2)):INDIRECT(ADDRESS(BZ$2,$DY$2)))</f>
        <v>3101.9196547430606</v>
      </c>
      <c r="CA54" s="51">
        <f ca="1">SUMPRODUCT($CM54:$DD54,INDIRECT(ADDRESS(CA$2,$DH$2)):INDIRECT(ADDRESS(CA$2,$DY$2)))</f>
        <v>3101.9196547430606</v>
      </c>
      <c r="CB54" s="51">
        <f ca="1">SUMPRODUCT($CM54:$DD54,INDIRECT(ADDRESS(CB$2,$DH$2)):INDIRECT(ADDRESS(CB$2,$DY$2)))</f>
        <v>3101.9196547430606</v>
      </c>
      <c r="CC54" s="51">
        <f ca="1">SUMPRODUCT($CM54:$DD54,INDIRECT(ADDRESS(CC$2,$DH$2)):INDIRECT(ADDRESS(CC$2,$DY$2)))</f>
        <v>3101.9196547430606</v>
      </c>
      <c r="CD54" s="51">
        <f ca="1">SUMPRODUCT($CM54:$DD54,INDIRECT(ADDRESS(CD$2,$DH$2)):INDIRECT(ADDRESS(CD$2,$DY$2)))</f>
        <v>3101.9196547430606</v>
      </c>
      <c r="CF54" s="51">
        <f t="shared" ca="1" si="7"/>
        <v>34907.391560924574</v>
      </c>
      <c r="CG54" s="51">
        <f t="shared" ca="1" si="7"/>
        <v>35432.930875833074</v>
      </c>
      <c r="CH54" s="51">
        <f t="shared" ca="1" si="7"/>
        <v>36188.410617546142</v>
      </c>
      <c r="CI54" s="51">
        <f t="shared" ca="1" si="7"/>
        <v>36555.469000377241</v>
      </c>
      <c r="CJ54" s="51">
        <f t="shared" ca="1" si="7"/>
        <v>36470.452863827013</v>
      </c>
      <c r="CK54" s="51">
        <f t="shared" ca="1" si="7"/>
        <v>36809.150821903924</v>
      </c>
      <c r="CM54" s="1">
        <f>IFERROR(VLOOKUP($A54,Auxiliar_OPEX_CustosUnit!$A$4:$BT$129,COLUMN(Auxiliar_OPEX_CustosUnit!AK$2),0),0)</f>
        <v>0</v>
      </c>
      <c r="CN54" s="1">
        <f>IFERROR(VLOOKUP($A54,Auxiliar_OPEX_CustosUnit!$A$4:$BT$129,COLUMN(Auxiliar_OPEX_CustosUnit!AL$2),0),0)</f>
        <v>0</v>
      </c>
      <c r="CO54" s="1">
        <f>IFERROR(VLOOKUP($A54,Auxiliar_OPEX_CustosUnit!$A$4:$BT$129,COLUMN(Auxiliar_OPEX_CustosUnit!AM$2),0)*(1-DRE_Auxiliar!$A$111),0)</f>
        <v>262.69102835155439</v>
      </c>
      <c r="CP54" s="1">
        <f>IFERROR(VLOOKUP($A54,Auxiliar_OPEX_CustosUnit!$A$4:$BT$129,COLUMN(Auxiliar_OPEX_CustosUnit!AN$2),0),0)</f>
        <v>0</v>
      </c>
      <c r="CQ54" s="1">
        <f>IFERROR(VLOOKUP($A54,Auxiliar_OPEX_CustosUnit!$A$4:$BT$129,COLUMN(Auxiliar_OPEX_CustosUnit!AO$2),0),0)</f>
        <v>0</v>
      </c>
      <c r="CR54" s="1">
        <f>IFERROR(VLOOKUP($A54,Auxiliar_OPEX_CustosUnit!$A$4:$BT$129,COLUMN(Auxiliar_OPEX_CustosUnit!AP$2),0),0)</f>
        <v>0</v>
      </c>
      <c r="CS54" s="1">
        <f>IFERROR(VLOOKUP($A54,Auxiliar_OPEX_CustosUnit!$A$4:$BT$129,COLUMN(Auxiliar_OPEX_CustosUnit!AQ$2),0),0)</f>
        <v>0</v>
      </c>
      <c r="CT54" s="1">
        <f>IFERROR(VLOOKUP($A54,Auxiliar_OPEX_CustosUnit!$A$4:$BT$129,COLUMN(Auxiliar_OPEX_CustosUnit!AR$2),0),0)</f>
        <v>0</v>
      </c>
      <c r="CU54" s="1">
        <f>IFERROR(VLOOKUP($A54,Auxiliar_OPEX_CustosUnit!$A$4:$BT$129,COLUMN(Auxiliar_OPEX_CustosUnit!AS$2),0),0)</f>
        <v>13.7876341187687</v>
      </c>
      <c r="CV54" s="1">
        <f>IFERROR(VLOOKUP($A54,Auxiliar_OPEX_CustosUnit!$A$4:$BT$129,COLUMN(Auxiliar_OPEX_CustosUnit!AT$2),0),0)</f>
        <v>0</v>
      </c>
      <c r="CW54" s="1">
        <f>IFERROR(VLOOKUP($A54,Auxiliar_OPEX_CustosUnit!$A$4:$BT$129,COLUMN(Auxiliar_OPEX_CustosUnit!AU$2),0),0)</f>
        <v>0</v>
      </c>
      <c r="CX54" s="1">
        <f>IFERROR(VLOOKUP($A54,Auxiliar_OPEX_CustosUnit!$A$4:$BT$129,COLUMN(Auxiliar_OPEX_CustosUnit!AV$2),0),0)</f>
        <v>0</v>
      </c>
      <c r="CY54" s="1">
        <f>IFERROR(VLOOKUP($A54,Auxiliar_OPEX_CustosUnit!$A$4:$BT$129,COLUMN(Auxiliar_OPEX_CustosUnit!AW$2),0),0)</f>
        <v>0</v>
      </c>
      <c r="CZ54" s="1">
        <f>IFERROR(VLOOKUP($A54,Auxiliar_OPEX_CustosUnit!$A$4:$BT$129,COLUMN(Auxiliar_OPEX_CustosUnit!AX$2),0),0)</f>
        <v>0</v>
      </c>
      <c r="DA54" s="1">
        <f>IFERROR(VLOOKUP($A54,Auxiliar_OPEX_CustosUnit!$A$4:$BT$129,COLUMN(Auxiliar_OPEX_CustosUnit!AY$2),0),0)</f>
        <v>0</v>
      </c>
      <c r="DB54" s="1">
        <f>IFERROR(VLOOKUP($A54,Auxiliar_OPEX_CustosUnit!$A$4:$BT$129,COLUMN(Auxiliar_OPEX_CustosUnit!AZ$2),0),0)</f>
        <v>0</v>
      </c>
      <c r="DC54" s="1">
        <f>IFERROR(VLOOKUP($A54,Auxiliar_OPEX_CustosUnit!$A$4:$BT$129,COLUMN(Auxiliar_OPEX_CustosUnit!BA$2),0),0)</f>
        <v>0</v>
      </c>
      <c r="DD54" s="1">
        <f>IFERROR(VLOOKUP($A54,Auxiliar_OPEX_CustosUnit!$A$4:$BT$129,COLUMN(Auxiliar_OPEX_CustosUnit!BB$2),0),0)</f>
        <v>0</v>
      </c>
      <c r="DG54" s="60">
        <v>44774</v>
      </c>
      <c r="DH54" s="1">
        <v>1</v>
      </c>
      <c r="DI54" s="1">
        <f>INDEX(Auxiliar_OPEX_Drivers!$B$2:$CH$18,MATCH(Auxiliar_OPEX_S!DI$3,Auxiliar_OPEX_Drivers!$B$2:$B$18,0),MATCH($DG54,Auxiliar_OPEX_Drivers!$B$2:$CH$2,0))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INDEX(Auxiliar_OPEX_Drivers!$B$2:$CH$18,MATCH(Auxiliar_OPEX_S!DK$3,Auxiliar_OPEX_Drivers!$B$2:$B$18,0),MATCH($DG54,Auxiliar_OPEX_Drivers!$B$2:$CH$2,0))</f>
        <v>14.866485227498957</v>
      </c>
      <c r="DL54" s="1">
        <f>INDEX(Auxiliar_OPEX_Drivers!$B$2:$CH$18,MATCH(Auxiliar_OPEX_S!DL$3,Auxiliar_OPEX_Drivers!$B$2:$B$18,0),MATCH($DG54,Auxiliar_OPEX_Drivers!$B$2:$CH$2,0))</f>
        <v>65.042552781229105</v>
      </c>
      <c r="DM54" s="1">
        <f>INDEX(Auxiliar_OPEX_Drivers!$B$2:$CH$18,MATCH(Auxiliar_OPEX_S!DM$3,Auxiliar_OPEX_Drivers!$B$2:$B$18,0),MATCH($DG54,Auxiliar_OPEX_Drivers!$B$2:$CH$2,0))</f>
        <v>13</v>
      </c>
      <c r="DN54" s="1">
        <f>INDEX(Auxiliar_OPEX_Drivers!$B$2:$CH$18,MATCH(Auxiliar_OPEX_S!DN$3,Auxiliar_OPEX_Drivers!$B$2:$B$18,0),MATCH($DG54,Auxiliar_OPEX_Drivers!$B$2:$CH$2,0))</f>
        <v>708.81272318102492</v>
      </c>
      <c r="DO54" s="1">
        <f>INDEX(Auxiliar_OPEX_Drivers!$B$2:$CH$18,MATCH(Auxiliar_OPEX_S!DO$3,Auxiliar_OPEX_Drivers!$B$2:$B$18,0),MATCH($DG54,Auxiliar_OPEX_Drivers!$B$2:$CH$2,0))</f>
        <v>12</v>
      </c>
      <c r="DP54" s="1">
        <f>INDEX(Auxiliar_OPEX_Drivers!$B$2:$CH$18,MATCH(Auxiliar_OPEX_S!DP$3,Auxiliar_OPEX_Drivers!$B$2:$B$18,0),MATCH($DG54,Auxiliar_OPEX_Drivers!$B$2:$CH$2,0))</f>
        <v>201.1911480373401</v>
      </c>
      <c r="DQ54" s="1">
        <f>INDEX(Auxiliar_OPEX_Drivers!$B$2:$CH$18,MATCH(Auxiliar_OPEX_S!DQ$3,Auxiliar_OPEX_Drivers!$B$2:$B$18,0),MATCH($DG54,Auxiliar_OPEX_Drivers!$B$2:$CH$2,0))</f>
        <v>37.216621306874742</v>
      </c>
      <c r="DR54" s="1">
        <f>INDEX(Auxiliar_OPEX_Drivers!$B$2:$CH$18,MATCH(Auxiliar_OPEX_S!DR$3,Auxiliar_OPEX_Drivers!$B$2:$B$18,0),MATCH($DG54,Auxiliar_OPEX_Drivers!$B$2:$CH$2,0))</f>
        <v>20711012.196478385</v>
      </c>
      <c r="DS54" s="1">
        <f>INDEX(Auxiliar_OPEX_Drivers!$B$2:$CH$18,MATCH(Auxiliar_OPEX_S!DS$3,Auxiliar_OPEX_Drivers!$B$2:$B$18,0),MATCH($DG54,Auxiliar_OPEX_Drivers!$B$2:$CH$2,0))</f>
        <v>57654</v>
      </c>
      <c r="DT54" s="1">
        <f>INDEX(Auxiliar_OPEX_Drivers!$B$2:$CH$18,MATCH(Auxiliar_OPEX_S!DT$3,Auxiliar_OPEX_Drivers!$B$2:$B$18,0),MATCH($DG54,Auxiliar_OPEX_Drivers!$B$2:$CH$2,0))</f>
        <v>13447.485392856137</v>
      </c>
      <c r="DU54" s="1">
        <f>INDEX(Auxiliar_OPEX_Drivers!$B$2:$CH$18,MATCH(Auxiliar_OPEX_S!DU$3,Auxiliar_OPEX_Drivers!$B$2:$B$18,0),MATCH($DG54,Auxiliar_OPEX_Drivers!$B$2:$CH$2,0))</f>
        <v>5117.8045595224185</v>
      </c>
      <c r="DV54" s="1">
        <f>INDEX(Auxiliar_OPEX_Drivers!$B$2:$CH$18,MATCH(Auxiliar_OPEX_S!DV$3,Auxiliar_OPEX_Drivers!$B$2:$B$18,0),MATCH($DG54,Auxiliar_OPEX_Drivers!$B$2:$CH$2,0))</f>
        <v>2457060.1313260514</v>
      </c>
      <c r="DW54" s="1">
        <f>INDEX(Auxiliar_OPEX_Drivers!$B$2:$CH$18,MATCH(Auxiliar_OPEX_S!DW$3,Auxiliar_OPEX_Drivers!$B$2:$B$18,0),MATCH($DG54,Auxiliar_OPEX_Drivers!$B$2:$CH$2,0))</f>
        <v>13242.164559522802</v>
      </c>
      <c r="DX54" s="1">
        <f>INDEX(Auxiliar_OPEX_Drivers!$B$2:$CH$18,MATCH(Auxiliar_OPEX_S!DX$3,Auxiliar_OPEX_Drivers!$B$2:$B$18,0),MATCH($DG54,Auxiliar_OPEX_Drivers!$B$2:$CH$2,0))</f>
        <v>2481551.4720443189</v>
      </c>
      <c r="DY54" s="1">
        <f>INDEX(Auxiliar_OPEX_Drivers!$B$2:$CH$18,MATCH(Auxiliar_OPEX_S!DY$3,Auxiliar_OPEX_Drivers!$B$2:$B$18,0),MATCH($DG54,Auxiliar_OPEX_Drivers!$B$2:$CH$2,0))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5137.8622308078502</v>
      </c>
      <c r="E55" s="51">
        <f ca="1">SUMPRODUCT($CM55:$DD55,INDIRECT(ADDRESS(E$2,$DH$2)):INDIRECT(ADDRESS(E$2,$DY$2)))</f>
        <v>5139.6801100491884</v>
      </c>
      <c r="F55" s="51">
        <f ca="1">SUMPRODUCT($CM55:$DD55,INDIRECT(ADDRESS(F$2,$DH$2)):INDIRECT(ADDRESS(F$2,$DY$2)))</f>
        <v>5141.535720344471</v>
      </c>
      <c r="G55" s="51">
        <f ca="1">SUMPRODUCT($CM55:$DD55,INDIRECT(ADDRESS(G$2,$DH$2)):INDIRECT(ADDRESS(G$2,$DY$2)))</f>
        <v>5143.2577462345544</v>
      </c>
      <c r="H55" s="51">
        <f ca="1">SUMPRODUCT($CM55:$DD55,INDIRECT(ADDRESS(H$2,$DH$2)):INDIRECT(ADDRESS(H$2,$DY$2)))</f>
        <v>5145.1207230756117</v>
      </c>
      <c r="I55" s="51">
        <f ca="1">SUMPRODUCT($CM55:$DD55,INDIRECT(ADDRESS(I$2,$DH$2)):INDIRECT(ADDRESS(I$2,$DY$2)))</f>
        <v>5147.0507574357498</v>
      </c>
      <c r="J55" s="51">
        <f ca="1">SUMPRODUCT($CM55:$DD55,INDIRECT(ADDRESS(J$2,$DH$2)):INDIRECT(ADDRESS(J$2,$DY$2)))</f>
        <v>5148.8478762680397</v>
      </c>
      <c r="K55" s="51">
        <f ca="1">SUMPRODUCT($CM55:$DD55,INDIRECT(ADDRESS(K$2,$DH$2)):INDIRECT(ADDRESS(K$2,$DY$2)))</f>
        <v>5165.8764477237419</v>
      </c>
      <c r="L55" s="51">
        <f ca="1">SUMPRODUCT($CM55:$DD55,INDIRECT(ADDRESS(L$2,$DH$2)):INDIRECT(ADDRESS(L$2,$DY$2)))</f>
        <v>5167.8952933422725</v>
      </c>
      <c r="M55" s="51">
        <f ca="1">SUMPRODUCT($CM55:$DD55,INDIRECT(ADDRESS(M$2,$DH$2)):INDIRECT(ADDRESS(M$2,$DY$2)))</f>
        <v>5169.6539320056763</v>
      </c>
      <c r="N55" s="51">
        <f ca="1">SUMPRODUCT($CM55:$DD55,INDIRECT(ADDRESS(N$2,$DH$2)):INDIRECT(ADDRESS(N$2,$DY$2)))</f>
        <v>5171.566215734133</v>
      </c>
      <c r="O55" s="51">
        <f ca="1">SUMPRODUCT($CM55:$DD55,INDIRECT(ADDRESS(O$2,$DH$2)):INDIRECT(ADDRESS(O$2,$DY$2)))</f>
        <v>5173.6582157508292</v>
      </c>
      <c r="P55" s="51">
        <f ca="1">SUMPRODUCT($CM55:$DD55,INDIRECT(ADDRESS(P$2,$DH$2)):INDIRECT(ADDRESS(P$2,$DY$2)))</f>
        <v>5175.4810508130204</v>
      </c>
      <c r="Q55" s="51">
        <f ca="1">SUMPRODUCT($CM55:$DD55,INDIRECT(ADDRESS(Q$2,$DH$2)):INDIRECT(ADDRESS(Q$2,$DY$2)))</f>
        <v>5177.1908051668506</v>
      </c>
      <c r="R55" s="51">
        <f ca="1">SUMPRODUCT($CM55:$DD55,INDIRECT(ADDRESS(R$2,$DH$2)):INDIRECT(ADDRESS(R$2,$DY$2)))</f>
        <v>5178.9730540877745</v>
      </c>
      <c r="S55" s="51">
        <f ca="1">SUMPRODUCT($CM55:$DD55,INDIRECT(ADDRESS(S$2,$DH$2)):INDIRECT(ADDRESS(S$2,$DY$2)))</f>
        <v>5180.952154041619</v>
      </c>
      <c r="T55" s="51">
        <f ca="1">SUMPRODUCT($CM55:$DD55,INDIRECT(ADDRESS(T$2,$DH$2)):INDIRECT(ADDRESS(T$2,$DY$2)))</f>
        <v>5182.8763983779108</v>
      </c>
      <c r="U55" s="51">
        <f ca="1">SUMPRODUCT($CM55:$DD55,INDIRECT(ADDRESS(U$2,$DH$2)):INDIRECT(ADDRESS(U$2,$DY$2)))</f>
        <v>5184.6353122811233</v>
      </c>
      <c r="V55" s="51">
        <f ca="1">SUMPRODUCT($CM55:$DD55,INDIRECT(ADDRESS(V$2,$DH$2)):INDIRECT(ADDRESS(V$2,$DY$2)))</f>
        <v>5186.2396025938579</v>
      </c>
      <c r="W55" s="51">
        <f ca="1">SUMPRODUCT($CM55:$DD55,INDIRECT(ADDRESS(W$2,$DH$2)):INDIRECT(ADDRESS(W$2,$DY$2)))</f>
        <v>5218.1960638927112</v>
      </c>
      <c r="X55" s="51">
        <f ca="1">SUMPRODUCT($CM55:$DD55,INDIRECT(ADDRESS(X$2,$DH$2)):INDIRECT(ADDRESS(X$2,$DY$2)))</f>
        <v>5220.0163897927141</v>
      </c>
      <c r="Y55" s="51">
        <f ca="1">SUMPRODUCT($CM55:$DD55,INDIRECT(ADDRESS(Y$2,$DH$2)):INDIRECT(ADDRESS(Y$2,$DY$2)))</f>
        <v>5221.9178387081265</v>
      </c>
      <c r="Z55" s="51">
        <f ca="1">SUMPRODUCT($CM55:$DD55,INDIRECT(ADDRESS(Z$2,$DH$2)):INDIRECT(ADDRESS(Z$2,$DY$2)))</f>
        <v>5223.9618226357388</v>
      </c>
      <c r="AA55" s="51">
        <f ca="1">SUMPRODUCT($CM55:$DD55,INDIRECT(ADDRESS(AA$2,$DH$2)):INDIRECT(ADDRESS(AA$2,$DY$2)))</f>
        <v>5225.9421447421146</v>
      </c>
      <c r="AB55" s="51">
        <f ca="1">SUMPRODUCT($CM55:$DD55,INDIRECT(ADDRESS(AB$2,$DH$2)):INDIRECT(ADDRESS(AB$2,$DY$2)))</f>
        <v>5227.4251799459153</v>
      </c>
      <c r="AC55" s="51">
        <f ca="1">SUMPRODUCT($CM55:$DD55,INDIRECT(ADDRESS(AC$2,$DH$2)):INDIRECT(ADDRESS(AC$2,$DY$2)))</f>
        <v>5228.9859438808235</v>
      </c>
      <c r="AD55" s="51">
        <f ca="1">SUMPRODUCT($CM55:$DD55,INDIRECT(ADDRESS(AD$2,$DH$2)):INDIRECT(ADDRESS(AD$2,$DY$2)))</f>
        <v>5230.3451753612044</v>
      </c>
      <c r="AE55" s="51">
        <f ca="1">SUMPRODUCT($CM55:$DD55,INDIRECT(ADDRESS(AE$2,$DH$2)):INDIRECT(ADDRESS(AE$2,$DY$2)))</f>
        <v>5231.5832263092443</v>
      </c>
      <c r="AF55" s="51">
        <f ca="1">SUMPRODUCT($CM55:$DD55,INDIRECT(ADDRESS(AF$2,$DH$2)):INDIRECT(ADDRESS(AF$2,$DY$2)))</f>
        <v>5232.9161029920942</v>
      </c>
      <c r="AG55" s="51">
        <f ca="1">SUMPRODUCT($CM55:$DD55,INDIRECT(ADDRESS(AG$2,$DH$2)):INDIRECT(ADDRESS(AG$2,$DY$2)))</f>
        <v>5234.4197862843703</v>
      </c>
      <c r="AH55" s="51">
        <f ca="1">SUMPRODUCT($CM55:$DD55,INDIRECT(ADDRESS(AH$2,$DH$2)):INDIRECT(ADDRESS(AH$2,$DY$2)))</f>
        <v>5235.9906646538266</v>
      </c>
      <c r="AI55" s="51">
        <f ca="1">SUMPRODUCT($CM55:$DD55,INDIRECT(ADDRESS(AI$2,$DH$2)):INDIRECT(ADDRESS(AI$2,$DY$2)))</f>
        <v>5268.7939729105083</v>
      </c>
      <c r="AJ55" s="51">
        <f ca="1">SUMPRODUCT($CM55:$DD55,INDIRECT(ADDRESS(AJ$2,$DH$2)):INDIRECT(ADDRESS(AJ$2,$DY$2)))</f>
        <v>5270.235336739318</v>
      </c>
      <c r="AK55" s="51">
        <f ca="1">SUMPRODUCT($CM55:$DD55,INDIRECT(ADDRESS(AK$2,$DH$2)):INDIRECT(ADDRESS(AK$2,$DY$2)))</f>
        <v>5272.0781108256178</v>
      </c>
      <c r="AL55" s="51">
        <f ca="1">SUMPRODUCT($CM55:$DD55,INDIRECT(ADDRESS(AL$2,$DH$2)):INDIRECT(ADDRESS(AL$2,$DY$2)))</f>
        <v>5273.9310659842176</v>
      </c>
      <c r="AM55" s="51">
        <f ca="1">SUMPRODUCT($CM55:$DD55,INDIRECT(ADDRESS(AM$2,$DH$2)):INDIRECT(ADDRESS(AM$2,$DY$2)))</f>
        <v>5275.6862828487383</v>
      </c>
      <c r="AN55" s="51">
        <f ca="1">SUMPRODUCT($CM55:$DD55,INDIRECT(ADDRESS(AN$2,$DH$2)):INDIRECT(ADDRESS(AN$2,$DY$2)))</f>
        <v>5277.2454122607596</v>
      </c>
      <c r="AO55" s="51">
        <f ca="1">SUMPRODUCT($CM55:$DD55,INDIRECT(ADDRESS(AO$2,$DH$2)):INDIRECT(ADDRESS(AO$2,$DY$2)))</f>
        <v>5278.9230493543537</v>
      </c>
      <c r="AP55" s="51">
        <f ca="1">SUMPRODUCT($CM55:$DD55,INDIRECT(ADDRESS(AP$2,$DH$2)):INDIRECT(ADDRESS(AP$2,$DY$2)))</f>
        <v>5280.5970685020957</v>
      </c>
      <c r="AQ55" s="51">
        <f ca="1">SUMPRODUCT($CM55:$DD55,INDIRECT(ADDRESS(AQ$2,$DH$2)):INDIRECT(ADDRESS(AQ$2,$DY$2)))</f>
        <v>5282.1325472831641</v>
      </c>
      <c r="AR55" s="51">
        <f ca="1">SUMPRODUCT($CM55:$DD55,INDIRECT(ADDRESS(AR$2,$DH$2)):INDIRECT(ADDRESS(AR$2,$DY$2)))</f>
        <v>5283.7881627173738</v>
      </c>
      <c r="AS55" s="51">
        <f ca="1">SUMPRODUCT($CM55:$DD55,INDIRECT(ADDRESS(AS$2,$DH$2)):INDIRECT(ADDRESS(AS$2,$DY$2)))</f>
        <v>5285.4437781515826</v>
      </c>
      <c r="AT55" s="51">
        <f ca="1">SUMPRODUCT($CM55:$DD55,INDIRECT(ADDRESS(AT$2,$DH$2)):INDIRECT(ADDRESS(AT$2,$DY$2)))</f>
        <v>5287.0260977718708</v>
      </c>
      <c r="AU55" s="51">
        <f ca="1">SUMPRODUCT($CM55:$DD55,INDIRECT(ADDRESS(AU$2,$DH$2)):INDIRECT(ADDRESS(AU$2,$DY$2)))</f>
        <v>5280.7783737808568</v>
      </c>
      <c r="AV55" s="51">
        <f ca="1">SUMPRODUCT($CM55:$DD55,INDIRECT(ADDRESS(AV$2,$DH$2)):INDIRECT(ADDRESS(AV$2,$DY$2)))</f>
        <v>5282.7190592394654</v>
      </c>
      <c r="AW55" s="51">
        <f ca="1">SUMPRODUCT($CM55:$DD55,INDIRECT(ADDRESS(AW$2,$DH$2)):INDIRECT(ADDRESS(AW$2,$DY$2)))</f>
        <v>5284.602279290988</v>
      </c>
      <c r="AX55" s="51">
        <f ca="1">SUMPRODUCT($CM55:$DD55,INDIRECT(ADDRESS(AX$2,$DH$2)):INDIRECT(ADDRESS(AX$2,$DY$2)))</f>
        <v>5286.5704993348909</v>
      </c>
      <c r="AY55" s="51">
        <f ca="1">SUMPRODUCT($CM55:$DD55,INDIRECT(ADDRESS(AY$2,$DH$2)):INDIRECT(ADDRESS(AY$2,$DY$2)))</f>
        <v>5288.2698411945212</v>
      </c>
      <c r="AZ55" s="51">
        <f ca="1">SUMPRODUCT($CM55:$DD55,INDIRECT(ADDRESS(AZ$2,$DH$2)):INDIRECT(ADDRESS(AZ$2,$DY$2)))</f>
        <v>5289.4739057100805</v>
      </c>
      <c r="BA55" s="51">
        <f ca="1">SUMPRODUCT($CM55:$DD55,INDIRECT(ADDRESS(BA$2,$DH$2)):INDIRECT(ADDRESS(BA$2,$DY$2)))</f>
        <v>5290.5720870737196</v>
      </c>
      <c r="BB55" s="51">
        <f ca="1">SUMPRODUCT($CM55:$DD55,INDIRECT(ADDRESS(BB$2,$DH$2)):INDIRECT(ADDRESS(BB$2,$DY$2)))</f>
        <v>5291.7460461584888</v>
      </c>
      <c r="BC55" s="51">
        <f ca="1">SUMPRODUCT($CM55:$DD55,INDIRECT(ADDRESS(BC$2,$DH$2)):INDIRECT(ADDRESS(BC$2,$DY$2)))</f>
        <v>5292.773133094257</v>
      </c>
      <c r="BD55" s="51">
        <f ca="1">SUMPRODUCT($CM55:$DD55,INDIRECT(ADDRESS(BD$2,$DH$2)):INDIRECT(ADDRESS(BD$2,$DY$2)))</f>
        <v>5293.7781474652793</v>
      </c>
      <c r="BE55" s="51">
        <f ca="1">SUMPRODUCT($CM55:$DD55,INDIRECT(ADDRESS(BE$2,$DH$2)):INDIRECT(ADDRESS(BE$2,$DY$2)))</f>
        <v>5294.8460197766817</v>
      </c>
      <c r="BF55" s="51">
        <f ca="1">SUMPRODUCT($CM55:$DD55,INDIRECT(ADDRESS(BF$2,$DH$2)):INDIRECT(ADDRESS(BF$2,$DY$2)))</f>
        <v>5295.9922863447937</v>
      </c>
      <c r="BG55" s="51">
        <f ca="1">SUMPRODUCT($CM55:$DD55,INDIRECT(ADDRESS(BG$2,$DH$2)):INDIRECT(ADDRESS(BG$2,$DY$2)))</f>
        <v>5300.5973093446446</v>
      </c>
      <c r="BH55" s="51">
        <f ca="1">SUMPRODUCT($CM55:$DD55,INDIRECT(ADDRESS(BH$2,$DH$2)):INDIRECT(ADDRESS(BH$2,$DY$2)))</f>
        <v>5302.2093124588109</v>
      </c>
      <c r="BI55" s="51">
        <f ca="1">SUMPRODUCT($CM55:$DD55,INDIRECT(ADDRESS(BI$2,$DH$2)):INDIRECT(ADDRESS(BI$2,$DY$2)))</f>
        <v>5303.8213155729773</v>
      </c>
      <c r="BJ55" s="51">
        <f ca="1">SUMPRODUCT($CM55:$DD55,INDIRECT(ADDRESS(BJ$2,$DH$2)):INDIRECT(ADDRESS(BJ$2,$DY$2)))</f>
        <v>5305.4333186871445</v>
      </c>
      <c r="BK55" s="51">
        <f ca="1">SUMPRODUCT($CM55:$DD55,INDIRECT(ADDRESS(BK$2,$DH$2)):INDIRECT(ADDRESS(BK$2,$DY$2)))</f>
        <v>5307.0453218013108</v>
      </c>
      <c r="BL55" s="51">
        <f ca="1">SUMPRODUCT($CM55:$DD55,INDIRECT(ADDRESS(BL$2,$DH$2)):INDIRECT(ADDRESS(BL$2,$DY$2)))</f>
        <v>5308.3257295117237</v>
      </c>
      <c r="BM55" s="51">
        <f ca="1">SUMPRODUCT($CM55:$DD55,INDIRECT(ADDRESS(BM$2,$DH$2)):INDIRECT(ADDRESS(BM$2,$DY$2)))</f>
        <v>5309.6061372221357</v>
      </c>
      <c r="BN55" s="51">
        <f ca="1">SUMPRODUCT($CM55:$DD55,INDIRECT(ADDRESS(BN$2,$DH$2)):INDIRECT(ADDRESS(BN$2,$DY$2)))</f>
        <v>5310.8865449325485</v>
      </c>
      <c r="BO55" s="51">
        <f ca="1">SUMPRODUCT($CM55:$DD55,INDIRECT(ADDRESS(BO$2,$DH$2)):INDIRECT(ADDRESS(BO$2,$DY$2)))</f>
        <v>5312.1669526429605</v>
      </c>
      <c r="BP55" s="51">
        <f ca="1">SUMPRODUCT($CM55:$DD55,INDIRECT(ADDRESS(BP$2,$DH$2)):INDIRECT(ADDRESS(BP$2,$DY$2)))</f>
        <v>5313.4473603533734</v>
      </c>
      <c r="BQ55" s="51">
        <f ca="1">SUMPRODUCT($CM55:$DD55,INDIRECT(ADDRESS(BQ$2,$DH$2)):INDIRECT(ADDRESS(BQ$2,$DY$2)))</f>
        <v>5314.7277680637853</v>
      </c>
      <c r="BR55" s="51">
        <f ca="1">SUMPRODUCT($CM55:$DD55,INDIRECT(ADDRESS(BR$2,$DH$2)):INDIRECT(ADDRESS(BR$2,$DY$2)))</f>
        <v>5316.0081757741973</v>
      </c>
      <c r="BS55" s="51">
        <f ca="1">SUMPRODUCT($CM55:$DD55,INDIRECT(ADDRESS(BS$2,$DH$2)):INDIRECT(ADDRESS(BS$2,$DY$2)))</f>
        <v>5346.0530885389053</v>
      </c>
      <c r="BT55" s="51">
        <f ca="1">SUMPRODUCT($CM55:$DD55,INDIRECT(ADDRESS(BT$2,$DH$2)):INDIRECT(ADDRESS(BT$2,$DY$2)))</f>
        <v>5347.3334962493172</v>
      </c>
      <c r="BU55" s="51">
        <f ca="1">SUMPRODUCT($CM55:$DD55,INDIRECT(ADDRESS(BU$2,$DH$2)):INDIRECT(ADDRESS(BU$2,$DY$2)))</f>
        <v>5348.6139039597301</v>
      </c>
      <c r="BV55" s="51">
        <f ca="1">SUMPRODUCT($CM55:$DD55,INDIRECT(ADDRESS(BV$2,$DH$2)):INDIRECT(ADDRESS(BV$2,$DY$2)))</f>
        <v>5349.8943116701421</v>
      </c>
      <c r="BW55" s="51">
        <f ca="1">SUMPRODUCT($CM55:$DD55,INDIRECT(ADDRESS(BW$2,$DH$2)):INDIRECT(ADDRESS(BW$2,$DY$2)))</f>
        <v>5351.174719380555</v>
      </c>
      <c r="BX55" s="51">
        <f ca="1">SUMPRODUCT($CM55:$DD55,INDIRECT(ADDRESS(BX$2,$DH$2)):INDIRECT(ADDRESS(BX$2,$DY$2)))</f>
        <v>5352.7867224947213</v>
      </c>
      <c r="BY55" s="51">
        <f ca="1">SUMPRODUCT($CM55:$DD55,INDIRECT(ADDRESS(BY$2,$DH$2)):INDIRECT(ADDRESS(BY$2,$DY$2)))</f>
        <v>5354.3987256088876</v>
      </c>
      <c r="BZ55" s="51">
        <f ca="1">SUMPRODUCT($CM55:$DD55,INDIRECT(ADDRESS(BZ$2,$DH$2)):INDIRECT(ADDRESS(BZ$2,$DY$2)))</f>
        <v>5356.0107287230549</v>
      </c>
      <c r="CA55" s="51">
        <f ca="1">SUMPRODUCT($CM55:$DD55,INDIRECT(ADDRESS(CA$2,$DH$2)):INDIRECT(ADDRESS(CA$2,$DY$2)))</f>
        <v>5357.6227318372212</v>
      </c>
      <c r="CB55" s="51">
        <f ca="1">SUMPRODUCT($CM55:$DD55,INDIRECT(ADDRESS(CB$2,$DH$2)):INDIRECT(ADDRESS(CB$2,$DY$2)))</f>
        <v>5359.2347349513884</v>
      </c>
      <c r="CC55" s="51">
        <f ca="1">SUMPRODUCT($CM55:$DD55,INDIRECT(ADDRESS(CC$2,$DH$2)):INDIRECT(ADDRESS(CC$2,$DY$2)))</f>
        <v>5360.8467380655547</v>
      </c>
      <c r="CD55" s="51">
        <f ca="1">SUMPRODUCT($CM55:$DD55,INDIRECT(ADDRESS(CD$2,$DH$2)):INDIRECT(ADDRESS(CD$2,$DY$2)))</f>
        <v>5362.4587411797211</v>
      </c>
      <c r="CF55" s="51">
        <f t="shared" ca="1" si="7"/>
        <v>61852.005268772125</v>
      </c>
      <c r="CG55" s="51">
        <f t="shared" ca="1" si="7"/>
        <v>62376.38263713356</v>
      </c>
      <c r="CH55" s="51">
        <f t="shared" ca="1" si="7"/>
        <v>62982.390848735871</v>
      </c>
      <c r="CI55" s="51">
        <f t="shared" ca="1" si="7"/>
        <v>63398.096168881922</v>
      </c>
      <c r="CJ55" s="51">
        <f t="shared" ca="1" si="7"/>
        <v>63568.288203488191</v>
      </c>
      <c r="CK55" s="51">
        <f t="shared" ca="1" si="7"/>
        <v>63928.23818829938</v>
      </c>
      <c r="CM55" s="1">
        <f>IFERROR(VLOOKUP($A55,Auxiliar_OPEX_CustosUnit!$A$4:$BT$129,COLUMN(Auxiliar_OPEX_CustosUnit!AK$2),0),0)</f>
        <v>0</v>
      </c>
      <c r="CN55" s="1">
        <f>IFERROR(VLOOKUP($A55,Auxiliar_OPEX_CustosUnit!$A$4:$BT$129,COLUMN(Auxiliar_OPEX_CustosUnit!AL$2),0),0)</f>
        <v>0</v>
      </c>
      <c r="CO55" s="1">
        <f>IFERROR(VLOOKUP($A55,Auxiliar_OPEX_CustosUnit!$A$4:$BT$129,COLUMN(Auxiliar_OPEX_CustosUnit!AM$2),0)*(1-DRE_Auxiliar!$A$111),0)</f>
        <v>3520.522463302128</v>
      </c>
      <c r="CP55" s="1">
        <f>IFERROR(VLOOKUP($A55,Auxiliar_OPEX_CustosUnit!$A$4:$BT$129,COLUMN(Auxiliar_OPEX_CustosUnit!AN$2),0),0)</f>
        <v>0</v>
      </c>
      <c r="CQ55" s="1">
        <f>IFERROR(VLOOKUP($A55,Auxiliar_OPEX_CustosUnit!$A$4:$BT$129,COLUMN(Auxiliar_OPEX_CustosUnit!AO$2),0),0)</f>
        <v>0</v>
      </c>
      <c r="CR55" s="1">
        <f>IFERROR(VLOOKUP($A55,Auxiliar_OPEX_CustosUnit!$A$4:$BT$129,COLUMN(Auxiliar_OPEX_CustosUnit!AP$2),0),0)</f>
        <v>0</v>
      </c>
      <c r="CS55" s="1">
        <f>IFERROR(VLOOKUP($A55,Auxiliar_OPEX_CustosUnit!$A$4:$BT$129,COLUMN(Auxiliar_OPEX_CustosUnit!AQ$2),0),0)</f>
        <v>0</v>
      </c>
      <c r="CT55" s="1">
        <f>IFERROR(VLOOKUP($A55,Auxiliar_OPEX_CustosUnit!$A$4:$BT$129,COLUMN(Auxiliar_OPEX_CustosUnit!AR$2),0),0)</f>
        <v>0</v>
      </c>
      <c r="CU55" s="1">
        <f>IFERROR(VLOOKUP($A55,Auxiliar_OPEX_CustosUnit!$A$4:$BT$129,COLUMN(Auxiliar_OPEX_CustosUnit!AS$2),0),0)</f>
        <v>6.7075662665279996</v>
      </c>
      <c r="CV55" s="1">
        <f>IFERROR(VLOOKUP($A55,Auxiliar_OPEX_CustosUnit!$A$4:$BT$129,COLUMN(Auxiliar_OPEX_CustosUnit!AT$2),0),0)</f>
        <v>0</v>
      </c>
      <c r="CW55" s="1">
        <f>IFERROR(VLOOKUP($A55,Auxiliar_OPEX_CustosUnit!$A$4:$BT$129,COLUMN(Auxiliar_OPEX_CustosUnit!AU$2),0),0)</f>
        <v>2.0362144599999999E-5</v>
      </c>
      <c r="CX55" s="1">
        <f>IFERROR(VLOOKUP($A55,Auxiliar_OPEX_CustosUnit!$A$4:$BT$129,COLUMN(Auxiliar_OPEX_CustosUnit!AV$2),0),0)</f>
        <v>0</v>
      </c>
      <c r="CY55" s="1">
        <f>IFERROR(VLOOKUP($A55,Auxiliar_OPEX_CustosUnit!$A$4:$BT$129,COLUMN(Auxiliar_OPEX_CustosUnit!AW$2),0),0)</f>
        <v>0</v>
      </c>
      <c r="CZ55" s="1">
        <f>IFERROR(VLOOKUP($A55,Auxiliar_OPEX_CustosUnit!$A$4:$BT$129,COLUMN(Auxiliar_OPEX_CustosUnit!AX$2),0),0)</f>
        <v>0</v>
      </c>
      <c r="DA55" s="1">
        <f>IFERROR(VLOOKUP($A55,Auxiliar_OPEX_CustosUnit!$A$4:$BT$129,COLUMN(Auxiliar_OPEX_CustosUnit!AY$2),0),0)</f>
        <v>0</v>
      </c>
      <c r="DB55" s="1">
        <f>IFERROR(VLOOKUP($A55,Auxiliar_OPEX_CustosUnit!$A$4:$BT$129,COLUMN(Auxiliar_OPEX_CustosUnit!AZ$2),0),0)</f>
        <v>0</v>
      </c>
      <c r="DC55" s="1">
        <f>IFERROR(VLOOKUP($A55,Auxiliar_OPEX_CustosUnit!$A$4:$BT$129,COLUMN(Auxiliar_OPEX_CustosUnit!BA$2),0),0)</f>
        <v>0</v>
      </c>
      <c r="DD55" s="1">
        <f>IFERROR(VLOOKUP($A55,Auxiliar_OPEX_CustosUnit!$A$4:$BT$129,COLUMN(Auxiliar_OPEX_CustosUnit!BB$2),0),0)</f>
        <v>0</v>
      </c>
      <c r="DG55" s="60">
        <v>44805</v>
      </c>
      <c r="DH55" s="1">
        <v>1</v>
      </c>
      <c r="DI55" s="1">
        <f>INDEX(Auxiliar_OPEX_Drivers!$B$2:$CH$18,MATCH(Auxiliar_OPEX_S!DI$3,Auxiliar_OPEX_Drivers!$B$2:$B$18,0),MATCH($DG55,Auxiliar_OPEX_Drivers!$B$2:$CH$2,0))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INDEX(Auxiliar_OPEX_Drivers!$B$2:$CH$18,MATCH(Auxiliar_OPEX_S!DK$3,Auxiliar_OPEX_Drivers!$B$2:$B$18,0),MATCH($DG55,Auxiliar_OPEX_Drivers!$B$2:$CH$2,0))</f>
        <v>14.866485227498957</v>
      </c>
      <c r="DL55" s="1">
        <f>INDEX(Auxiliar_OPEX_Drivers!$B$2:$CH$18,MATCH(Auxiliar_OPEX_S!DL$3,Auxiliar_OPEX_Drivers!$B$2:$B$18,0),MATCH($DG55,Auxiliar_OPEX_Drivers!$B$2:$CH$2,0))</f>
        <v>65.042552781229105</v>
      </c>
      <c r="DM55" s="1">
        <f>INDEX(Auxiliar_OPEX_Drivers!$B$2:$CH$18,MATCH(Auxiliar_OPEX_S!DM$3,Auxiliar_OPEX_Drivers!$B$2:$B$18,0),MATCH($DG55,Auxiliar_OPEX_Drivers!$B$2:$CH$2,0))</f>
        <v>13</v>
      </c>
      <c r="DN55" s="1">
        <f>INDEX(Auxiliar_OPEX_Drivers!$B$2:$CH$18,MATCH(Auxiliar_OPEX_S!DN$3,Auxiliar_OPEX_Drivers!$B$2:$B$18,0),MATCH($DG55,Auxiliar_OPEX_Drivers!$B$2:$CH$2,0))</f>
        <v>708.81272318102492</v>
      </c>
      <c r="DO55" s="1">
        <f>INDEX(Auxiliar_OPEX_Drivers!$B$2:$CH$18,MATCH(Auxiliar_OPEX_S!DO$3,Auxiliar_OPEX_Drivers!$B$2:$B$18,0),MATCH($DG55,Auxiliar_OPEX_Drivers!$B$2:$CH$2,0))</f>
        <v>12</v>
      </c>
      <c r="DP55" s="1">
        <f>INDEX(Auxiliar_OPEX_Drivers!$B$2:$CH$18,MATCH(Auxiliar_OPEX_S!DP$3,Auxiliar_OPEX_Drivers!$B$2:$B$18,0),MATCH($DG55,Auxiliar_OPEX_Drivers!$B$2:$CH$2,0))</f>
        <v>201.1911480373401</v>
      </c>
      <c r="DQ55" s="1">
        <f>INDEX(Auxiliar_OPEX_Drivers!$B$2:$CH$18,MATCH(Auxiliar_OPEX_S!DQ$3,Auxiliar_OPEX_Drivers!$B$2:$B$18,0),MATCH($DG55,Auxiliar_OPEX_Drivers!$B$2:$CH$2,0))</f>
        <v>37.216621306874742</v>
      </c>
      <c r="DR55" s="1">
        <f>INDEX(Auxiliar_OPEX_Drivers!$B$2:$CH$18,MATCH(Auxiliar_OPEX_S!DR$3,Auxiliar_OPEX_Drivers!$B$2:$B$18,0),MATCH($DG55,Auxiliar_OPEX_Drivers!$B$2:$CH$2,0))</f>
        <v>20761453.196478385</v>
      </c>
      <c r="DS55" s="1">
        <f>INDEX(Auxiliar_OPEX_Drivers!$B$2:$CH$18,MATCH(Auxiliar_OPEX_S!DS$3,Auxiliar_OPEX_Drivers!$B$2:$B$18,0),MATCH($DG55,Auxiliar_OPEX_Drivers!$B$2:$CH$2,0))</f>
        <v>50441</v>
      </c>
      <c r="DT55" s="1">
        <f>INDEX(Auxiliar_OPEX_Drivers!$B$2:$CH$18,MATCH(Auxiliar_OPEX_S!DT$3,Auxiliar_OPEX_Drivers!$B$2:$B$18,0),MATCH($DG55,Auxiliar_OPEX_Drivers!$B$2:$CH$2,0))</f>
        <v>13133.356392855161</v>
      </c>
      <c r="DU55" s="1">
        <f>INDEX(Auxiliar_OPEX_Drivers!$B$2:$CH$18,MATCH(Auxiliar_OPEX_S!DU$3,Auxiliar_OPEX_Drivers!$B$2:$B$18,0),MATCH($DG55,Auxiliar_OPEX_Drivers!$B$2:$CH$2,0))</f>
        <v>5117.8045595220383</v>
      </c>
      <c r="DV55" s="1">
        <f>INDEX(Auxiliar_OPEX_Drivers!$B$2:$CH$18,MATCH(Auxiliar_OPEX_S!DV$3,Auxiliar_OPEX_Drivers!$B$2:$B$18,0),MATCH($DG55,Auxiliar_OPEX_Drivers!$B$2:$CH$2,0))</f>
        <v>2468278.7518855734</v>
      </c>
      <c r="DW55" s="1">
        <f>INDEX(Auxiliar_OPEX_Drivers!$B$2:$CH$18,MATCH(Auxiliar_OPEX_S!DW$3,Auxiliar_OPEX_Drivers!$B$2:$B$18,0),MATCH($DG55,Auxiliar_OPEX_Drivers!$B$2:$CH$2,0))</f>
        <v>12957.620559521827</v>
      </c>
      <c r="DX55" s="1">
        <f>INDEX(Auxiliar_OPEX_Drivers!$B$2:$CH$18,MATCH(Auxiliar_OPEX_S!DX$3,Auxiliar_OPEX_Drivers!$B$2:$B$18,0),MATCH($DG55,Auxiliar_OPEX_Drivers!$B$2:$CH$2,0))</f>
        <v>2492909.8284371742</v>
      </c>
      <c r="DY55" s="1">
        <f>INDEX(Auxiliar_OPEX_Drivers!$B$2:$CH$18,MATCH(Auxiliar_OPEX_S!DY$3,Auxiliar_OPEX_Drivers!$B$2:$B$18,0),MATCH($DG55,Auxiliar_OPEX_Drivers!$B$2:$CH$2,0))</f>
        <v>1052.1295305339679</v>
      </c>
    </row>
    <row r="56" spans="1:129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20919.391576094895</v>
      </c>
      <c r="E56" s="51">
        <f ca="1">SUMPRODUCT($CM56:$DD56,INDIRECT(ADDRESS(E$2,$DH$2)):INDIRECT(ADDRESS(E$2,$DY$2)))</f>
        <v>20671.585589406288</v>
      </c>
      <c r="F56" s="51">
        <f ca="1">SUMPRODUCT($CM56:$DD56,INDIRECT(ADDRESS(F$2,$DH$2)):INDIRECT(ADDRESS(F$2,$DY$2)))</f>
        <v>20833.249752790449</v>
      </c>
      <c r="G56" s="51">
        <f ca="1">SUMPRODUCT($CM56:$DD56,INDIRECT(ADDRESS(G$2,$DH$2)):INDIRECT(ADDRESS(G$2,$DY$2)))</f>
        <v>20828.740325624814</v>
      </c>
      <c r="H56" s="51">
        <f ca="1">SUMPRODUCT($CM56:$DD56,INDIRECT(ADDRESS(H$2,$DH$2)):INDIRECT(ADDRESS(H$2,$DY$2)))</f>
        <v>21096.504187050043</v>
      </c>
      <c r="I56" s="51">
        <f ca="1">SUMPRODUCT($CM56:$DD56,INDIRECT(ADDRESS(I$2,$DH$2)):INDIRECT(ADDRESS(I$2,$DY$2)))</f>
        <v>20501.515149382103</v>
      </c>
      <c r="J56" s="51">
        <f ca="1">SUMPRODUCT($CM56:$DD56,INDIRECT(ADDRESS(J$2,$DH$2)):INDIRECT(ADDRESS(J$2,$DY$2)))</f>
        <v>18902.953178594169</v>
      </c>
      <c r="K56" s="51">
        <f ca="1">SUMPRODUCT($CM56:$DD56,INDIRECT(ADDRESS(K$2,$DH$2)):INDIRECT(ADDRESS(K$2,$DY$2)))</f>
        <v>19686.508044783579</v>
      </c>
      <c r="L56" s="51">
        <f ca="1">SUMPRODUCT($CM56:$DD56,INDIRECT(ADDRESS(L$2,$DH$2)):INDIRECT(ADDRESS(L$2,$DY$2)))</f>
        <v>20727.701962291641</v>
      </c>
      <c r="M56" s="51">
        <f ca="1">SUMPRODUCT($CM56:$DD56,INDIRECT(ADDRESS(M$2,$DH$2)):INDIRECT(ADDRESS(M$2,$DY$2)))</f>
        <v>21289.33725181107</v>
      </c>
      <c r="N56" s="51">
        <f ca="1">SUMPRODUCT($CM56:$DD56,INDIRECT(ADDRESS(N$2,$DH$2)):INDIRECT(ADDRESS(N$2,$DY$2)))</f>
        <v>21585.825597773961</v>
      </c>
      <c r="O56" s="51">
        <f ca="1">SUMPRODUCT($CM56:$DD56,INDIRECT(ADDRESS(O$2,$DH$2)):INDIRECT(ADDRESS(O$2,$DY$2)))</f>
        <v>21836.152995716537</v>
      </c>
      <c r="P56" s="51">
        <f ca="1">SUMPRODUCT($CM56:$DD56,INDIRECT(ADDRESS(P$2,$DH$2)):INDIRECT(ADDRESS(P$2,$DY$2)))</f>
        <v>21285.853816866351</v>
      </c>
      <c r="Q56" s="51">
        <f ca="1">SUMPRODUCT($CM56:$DD56,INDIRECT(ADDRESS(Q$2,$DH$2)):INDIRECT(ADDRESS(Q$2,$DY$2)))</f>
        <v>21077.690697528051</v>
      </c>
      <c r="R56" s="51">
        <f ca="1">SUMPRODUCT($CM56:$DD56,INDIRECT(ADDRESS(R$2,$DH$2)):INDIRECT(ADDRESS(R$2,$DY$2)))</f>
        <v>21141.091407743515</v>
      </c>
      <c r="S56" s="51">
        <f ca="1">SUMPRODUCT($CM56:$DD56,INDIRECT(ADDRESS(S$2,$DH$2)):INDIRECT(ADDRESS(S$2,$DY$2)))</f>
        <v>21421.531184131931</v>
      </c>
      <c r="T56" s="51">
        <f ca="1">SUMPRODUCT($CM56:$DD56,INDIRECT(ADDRESS(T$2,$DH$2)):INDIRECT(ADDRESS(T$2,$DY$2)))</f>
        <v>21303.236225269047</v>
      </c>
      <c r="U56" s="51">
        <f ca="1">SUMPRODUCT($CM56:$DD56,INDIRECT(ADDRESS(U$2,$DH$2)):INDIRECT(ADDRESS(U$2,$DY$2)))</f>
        <v>19901.874386203479</v>
      </c>
      <c r="V56" s="51">
        <f ca="1">SUMPRODUCT($CM56:$DD56,INDIRECT(ADDRESS(V$2,$DH$2)):INDIRECT(ADDRESS(V$2,$DY$2)))</f>
        <v>18414.952888493932</v>
      </c>
      <c r="W56" s="51">
        <f ca="1">SUMPRODUCT($CM56:$DD56,INDIRECT(ADDRESS(W$2,$DH$2)):INDIRECT(ADDRESS(W$2,$DY$2)))</f>
        <v>19475.631252058924</v>
      </c>
      <c r="X56" s="51">
        <f ca="1">SUMPRODUCT($CM56:$DD56,INDIRECT(ADDRESS(X$2,$DH$2)):INDIRECT(ADDRESS(X$2,$DY$2)))</f>
        <v>20776.024012490558</v>
      </c>
      <c r="Y56" s="51">
        <f ca="1">SUMPRODUCT($CM56:$DD56,INDIRECT(ADDRESS(Y$2,$DH$2)):INDIRECT(ADDRESS(Y$2,$DY$2)))</f>
        <v>21990.092504121596</v>
      </c>
      <c r="Z56" s="51">
        <f ca="1">SUMPRODUCT($CM56:$DD56,INDIRECT(ADDRESS(Z$2,$DH$2)):INDIRECT(ADDRESS(Z$2,$DY$2)))</f>
        <v>22326.204712028899</v>
      </c>
      <c r="AA56" s="51">
        <f ca="1">SUMPRODUCT($CM56:$DD56,INDIRECT(ADDRESS(AA$2,$DH$2)):INDIRECT(ADDRESS(AA$2,$DY$2)))</f>
        <v>22229.282545125614</v>
      </c>
      <c r="AB56" s="51">
        <f ca="1">SUMPRODUCT($CM56:$DD56,INDIRECT(ADDRESS(AB$2,$DH$2)):INDIRECT(ADDRESS(AB$2,$DY$2)))</f>
        <v>21658.713884573444</v>
      </c>
      <c r="AC56" s="51">
        <f ca="1">SUMPRODUCT($CM56:$DD56,INDIRECT(ADDRESS(AC$2,$DH$2)):INDIRECT(ADDRESS(AC$2,$DY$2)))</f>
        <v>21788.857509443493</v>
      </c>
      <c r="AD56" s="51">
        <f ca="1">SUMPRODUCT($CM56:$DD56,INDIRECT(ADDRESS(AD$2,$DH$2)):INDIRECT(ADDRESS(AD$2,$DY$2)))</f>
        <v>21504.626929660179</v>
      </c>
      <c r="AE56" s="51">
        <f ca="1">SUMPRODUCT($CM56:$DD56,INDIRECT(ADDRESS(AE$2,$DH$2)):INDIRECT(ADDRESS(AE$2,$DY$2)))</f>
        <v>21440.67386037598</v>
      </c>
      <c r="AF56" s="51">
        <f ca="1">SUMPRODUCT($CM56:$DD56,INDIRECT(ADDRESS(AF$2,$DH$2)):INDIRECT(ADDRESS(AF$2,$DY$2)))</f>
        <v>21520.761242234956</v>
      </c>
      <c r="AG56" s="51">
        <f ca="1">SUMPRODUCT($CM56:$DD56,INDIRECT(ADDRESS(AG$2,$DH$2)):INDIRECT(ADDRESS(AG$2,$DY$2)))</f>
        <v>20086.278219290256</v>
      </c>
      <c r="AH56" s="51">
        <f ca="1">SUMPRODUCT($CM56:$DD56,INDIRECT(ADDRESS(AH$2,$DH$2)):INDIRECT(ADDRESS(AH$2,$DY$2)))</f>
        <v>18634.303202088915</v>
      </c>
      <c r="AI56" s="51">
        <f ca="1">SUMPRODUCT($CM56:$DD56,INDIRECT(ADDRESS(AI$2,$DH$2)):INDIRECT(ADDRESS(AI$2,$DY$2)))</f>
        <v>19831.841003280759</v>
      </c>
      <c r="AJ56" s="51">
        <f ca="1">SUMPRODUCT($CM56:$DD56,INDIRECT(ADDRESS(AJ$2,$DH$2)):INDIRECT(ADDRESS(AJ$2,$DY$2)))</f>
        <v>20932.120432207739</v>
      </c>
      <c r="AK56" s="51">
        <f ca="1">SUMPRODUCT($CM56:$DD56,INDIRECT(ADDRESS(AK$2,$DH$2)):INDIRECT(ADDRESS(AK$2,$DY$2)))</f>
        <v>21999.426219932837</v>
      </c>
      <c r="AL56" s="51">
        <f ca="1">SUMPRODUCT($CM56:$DD56,INDIRECT(ADDRESS(AL$2,$DH$2)):INDIRECT(ADDRESS(AL$2,$DY$2)))</f>
        <v>22045.812800272121</v>
      </c>
      <c r="AM56" s="51">
        <f ca="1">SUMPRODUCT($CM56:$DD56,INDIRECT(ADDRESS(AM$2,$DH$2)):INDIRECT(ADDRESS(AM$2,$DY$2)))</f>
        <v>21918.660686716215</v>
      </c>
      <c r="AN56" s="51">
        <f ca="1">SUMPRODUCT($CM56:$DD56,INDIRECT(ADDRESS(AN$2,$DH$2)):INDIRECT(ADDRESS(AN$2,$DY$2)))</f>
        <v>21851.225454467705</v>
      </c>
      <c r="AO56" s="51">
        <f ca="1">SUMPRODUCT($CM56:$DD56,INDIRECT(ADDRESS(AO$2,$DH$2)):INDIRECT(ADDRESS(AO$2,$DY$2)))</f>
        <v>21964.794139147372</v>
      </c>
      <c r="AP56" s="51">
        <f ca="1">SUMPRODUCT($CM56:$DD56,INDIRECT(ADDRESS(AP$2,$DH$2)):INDIRECT(ADDRESS(AP$2,$DY$2)))</f>
        <v>21877.265415673712</v>
      </c>
      <c r="AQ56" s="51">
        <f ca="1">SUMPRODUCT($CM56:$DD56,INDIRECT(ADDRESS(AQ$2,$DH$2)):INDIRECT(ADDRESS(AQ$2,$DY$2)))</f>
        <v>21669.368929259785</v>
      </c>
      <c r="AR56" s="51">
        <f ca="1">SUMPRODUCT($CM56:$DD56,INDIRECT(ADDRESS(AR$2,$DH$2)):INDIRECT(ADDRESS(AR$2,$DY$2)))</f>
        <v>21932.82096170474</v>
      </c>
      <c r="AS56" s="51">
        <f ca="1">SUMPRODUCT($CM56:$DD56,INDIRECT(ADDRESS(AS$2,$DH$2)):INDIRECT(ADDRESS(AS$2,$DY$2)))</f>
        <v>20756.093579363886</v>
      </c>
      <c r="AT56" s="51">
        <f ca="1">SUMPRODUCT($CM56:$DD56,INDIRECT(ADDRESS(AT$2,$DH$2)):INDIRECT(ADDRESS(AT$2,$DY$2)))</f>
        <v>19361.92170210708</v>
      </c>
      <c r="AU56" s="51">
        <f ca="1">SUMPRODUCT($CM56:$DD56,INDIRECT(ADDRESS(AU$2,$DH$2)):INDIRECT(ADDRESS(AU$2,$DY$2)))</f>
        <v>20453.93363663166</v>
      </c>
      <c r="AV56" s="51">
        <f ca="1">SUMPRODUCT($CM56:$DD56,INDIRECT(ADDRESS(AV$2,$DH$2)):INDIRECT(ADDRESS(AV$2,$DY$2)))</f>
        <v>21893.068706644463</v>
      </c>
      <c r="AW56" s="51">
        <f ca="1">SUMPRODUCT($CM56:$DD56,INDIRECT(ADDRESS(AW$2,$DH$2)):INDIRECT(ADDRESS(AW$2,$DY$2)))</f>
        <v>22678.405168018562</v>
      </c>
      <c r="AX56" s="51">
        <f ca="1">SUMPRODUCT($CM56:$DD56,INDIRECT(ADDRESS(AX$2,$DH$2)):INDIRECT(ADDRESS(AX$2,$DY$2)))</f>
        <v>22747.225754933937</v>
      </c>
      <c r="AY56" s="51">
        <f ca="1">SUMPRODUCT($CM56:$DD56,INDIRECT(ADDRESS(AY$2,$DH$2)):INDIRECT(ADDRESS(AY$2,$DY$2)))</f>
        <v>22070.269359861257</v>
      </c>
      <c r="AZ56" s="51">
        <f ca="1">SUMPRODUCT($CM56:$DD56,INDIRECT(ADDRESS(AZ$2,$DH$2)):INDIRECT(ADDRESS(AZ$2,$DY$2)))</f>
        <v>21578.991617653359</v>
      </c>
      <c r="BA56" s="51">
        <f ca="1">SUMPRODUCT($CM56:$DD56,INDIRECT(ADDRESS(BA$2,$DH$2)):INDIRECT(ADDRESS(BA$2,$DY$2)))</f>
        <v>21242.8362750743</v>
      </c>
      <c r="BB56" s="51">
        <f ca="1">SUMPRODUCT($CM56:$DD56,INDIRECT(ADDRESS(BB$2,$DH$2)):INDIRECT(ADDRESS(BB$2,$DY$2)))</f>
        <v>21589.637527856314</v>
      </c>
      <c r="BC56" s="51">
        <f ca="1">SUMPRODUCT($CM56:$DD56,INDIRECT(ADDRESS(BC$2,$DH$2)):INDIRECT(ADDRESS(BC$2,$DY$2)))</f>
        <v>21315.266454380973</v>
      </c>
      <c r="BD56" s="51">
        <f ca="1">SUMPRODUCT($CM56:$DD56,INDIRECT(ADDRESS(BD$2,$DH$2)):INDIRECT(ADDRESS(BD$2,$DY$2)))</f>
        <v>21193.041214018242</v>
      </c>
      <c r="BE56" s="51">
        <f ca="1">SUMPRODUCT($CM56:$DD56,INDIRECT(ADDRESS(BE$2,$DH$2)):INDIRECT(ADDRESS(BE$2,$DY$2)))</f>
        <v>19648.986954778593</v>
      </c>
      <c r="BF56" s="51">
        <f ca="1">SUMPRODUCT($CM56:$DD56,INDIRECT(ADDRESS(BF$2,$DH$2)):INDIRECT(ADDRESS(BF$2,$DY$2)))</f>
        <v>18291.078527794085</v>
      </c>
      <c r="BG56" s="51">
        <f ca="1">SUMPRODUCT($CM56:$DD56,INDIRECT(ADDRESS(BG$2,$DH$2)):INDIRECT(ADDRESS(BG$2,$DY$2)))</f>
        <v>20923.007825084591</v>
      </c>
      <c r="BH56" s="51">
        <f ca="1">SUMPRODUCT($CM56:$DD56,INDIRECT(ADDRESS(BH$2,$DH$2)):INDIRECT(ADDRESS(BH$2,$DY$2)))</f>
        <v>21957.842207368391</v>
      </c>
      <c r="BI56" s="51">
        <f ca="1">SUMPRODUCT($CM56:$DD56,INDIRECT(ADDRESS(BI$2,$DH$2)):INDIRECT(ADDRESS(BI$2,$DY$2)))</f>
        <v>21957.842207368016</v>
      </c>
      <c r="BJ56" s="51">
        <f ca="1">SUMPRODUCT($CM56:$DD56,INDIRECT(ADDRESS(BJ$2,$DH$2)):INDIRECT(ADDRESS(BJ$2,$DY$2)))</f>
        <v>21957.842207368383</v>
      </c>
      <c r="BK56" s="51">
        <f ca="1">SUMPRODUCT($CM56:$DD56,INDIRECT(ADDRESS(BK$2,$DH$2)):INDIRECT(ADDRESS(BK$2,$DY$2)))</f>
        <v>21785.727165070813</v>
      </c>
      <c r="BL56" s="51">
        <f ca="1">SUMPRODUCT($CM56:$DD56,INDIRECT(ADDRESS(BL$2,$DH$2)):INDIRECT(ADDRESS(BL$2,$DY$2)))</f>
        <v>21359.766440792675</v>
      </c>
      <c r="BM56" s="51">
        <f ca="1">SUMPRODUCT($CM56:$DD56,INDIRECT(ADDRESS(BM$2,$DH$2)):INDIRECT(ADDRESS(BM$2,$DY$2)))</f>
        <v>20890.265370318717</v>
      </c>
      <c r="BN56" s="51">
        <f ca="1">SUMPRODUCT($CM56:$DD56,INDIRECT(ADDRESS(BN$2,$DH$2)):INDIRECT(ADDRESS(BN$2,$DY$2)))</f>
        <v>20890.265370318961</v>
      </c>
      <c r="BO56" s="51">
        <f ca="1">SUMPRODUCT($CM56:$DD56,INDIRECT(ADDRESS(BO$2,$DH$2)):INDIRECT(ADDRESS(BO$2,$DY$2)))</f>
        <v>21062.380412616159</v>
      </c>
      <c r="BP56" s="51">
        <f ca="1">SUMPRODUCT($CM56:$DD56,INDIRECT(ADDRESS(BP$2,$DH$2)):INDIRECT(ADDRESS(BP$2,$DY$2)))</f>
        <v>20890.26537031887</v>
      </c>
      <c r="BQ56" s="51">
        <f ca="1">SUMPRODUCT($CM56:$DD56,INDIRECT(ADDRESS(BQ$2,$DH$2)):INDIRECT(ADDRESS(BQ$2,$DY$2)))</f>
        <v>20268.775296105228</v>
      </c>
      <c r="BR56" s="51">
        <f ca="1">SUMPRODUCT($CM56:$DD56,INDIRECT(ADDRESS(BR$2,$DH$2)):INDIRECT(ADDRESS(BR$2,$DY$2)))</f>
        <v>19312.420977892278</v>
      </c>
      <c r="BS56" s="51">
        <f ca="1">SUMPRODUCT($CM56:$DD56,INDIRECT(ADDRESS(BS$2,$DH$2)):INDIRECT(ADDRESS(BS$2,$DY$2)))</f>
        <v>20100.563885516523</v>
      </c>
      <c r="BT56" s="51">
        <f ca="1">SUMPRODUCT($CM56:$DD56,INDIRECT(ADDRESS(BT$2,$DH$2)):INDIRECT(ADDRESS(BT$2,$DY$2)))</f>
        <v>21105.550978232484</v>
      </c>
      <c r="BU56" s="51">
        <f ca="1">SUMPRODUCT($CM56:$DD56,INDIRECT(ADDRESS(BU$2,$DH$2)):INDIRECT(ADDRESS(BU$2,$DY$2)))</f>
        <v>21178.230147857648</v>
      </c>
      <c r="BV56" s="51">
        <f ca="1">SUMPRODUCT($CM56:$DD56,INDIRECT(ADDRESS(BV$2,$DH$2)):INDIRECT(ADDRESS(BV$2,$DY$2)))</f>
        <v>21178.230147857561</v>
      </c>
      <c r="BW56" s="51">
        <f ca="1">SUMPRODUCT($CM56:$DD56,INDIRECT(ADDRESS(BW$2,$DH$2)):INDIRECT(ADDRESS(BW$2,$DY$2)))</f>
        <v>21131.386091440381</v>
      </c>
      <c r="BX56" s="51">
        <f ca="1">SUMPRODUCT($CM56:$DD56,INDIRECT(ADDRESS(BX$2,$DH$2)):INDIRECT(ADDRESS(BX$2,$DY$2)))</f>
        <v>22342.926427210125</v>
      </c>
      <c r="BY56" s="51">
        <f ca="1">SUMPRODUCT($CM56:$DD56,INDIRECT(ADDRESS(BY$2,$DH$2)):INDIRECT(ADDRESS(BY$2,$DY$2)))</f>
        <v>21998.696342615716</v>
      </c>
      <c r="BZ56" s="51">
        <f ca="1">SUMPRODUCT($CM56:$DD56,INDIRECT(ADDRESS(BZ$2,$DH$2)):INDIRECT(ADDRESS(BZ$2,$DY$2)))</f>
        <v>21998.696342615833</v>
      </c>
      <c r="CA56" s="51">
        <f ca="1">SUMPRODUCT($CM56:$DD56,INDIRECT(ADDRESS(CA$2,$DH$2)):INDIRECT(ADDRESS(CA$2,$DY$2)))</f>
        <v>22170.811384913199</v>
      </c>
      <c r="CB56" s="51">
        <f ca="1">SUMPRODUCT($CM56:$DD56,INDIRECT(ADDRESS(CB$2,$DH$2)):INDIRECT(ADDRESS(CB$2,$DY$2)))</f>
        <v>21998.696342615811</v>
      </c>
      <c r="CC56" s="51">
        <f ca="1">SUMPRODUCT($CM56:$DD56,INDIRECT(ADDRESS(CC$2,$DH$2)):INDIRECT(ADDRESS(CC$2,$DY$2)))</f>
        <v>21224.081191891652</v>
      </c>
      <c r="CD56" s="51">
        <f ca="1">SUMPRODUCT($CM56:$DD56,INDIRECT(ADDRESS(CD$2,$DH$2)):INDIRECT(ADDRESS(CD$2,$DY$2)))</f>
        <v>20208.154124561064</v>
      </c>
      <c r="CF56" s="51">
        <f t="shared" ca="1" si="7"/>
        <v>248879.46561131952</v>
      </c>
      <c r="CG56" s="51">
        <f t="shared" ca="1" si="7"/>
        <v>251343.46563206188</v>
      </c>
      <c r="CH56" s="51">
        <f t="shared" ca="1" si="7"/>
        <v>253362.07599007688</v>
      </c>
      <c r="CI56" s="51">
        <f t="shared" ca="1" si="7"/>
        <v>259256.39280781415</v>
      </c>
      <c r="CJ56" s="51">
        <f t="shared" ca="1" si="7"/>
        <v>253442.10018381604</v>
      </c>
      <c r="CK56" s="51">
        <f t="shared" ca="1" si="7"/>
        <v>249368.1004892675</v>
      </c>
      <c r="CM56" s="1">
        <f>IFERROR(VLOOKUP($A56,Auxiliar_OPEX_CustosUnit!$A$4:$BT$129,COLUMN(Auxiliar_OPEX_CustosUnit!AK$2),0),0)</f>
        <v>0</v>
      </c>
      <c r="CN56" s="1">
        <f>IFERROR(VLOOKUP($A56,Auxiliar_OPEX_CustosUnit!$A$4:$BT$129,COLUMN(Auxiliar_OPEX_CustosUnit!AL$2),0),0)</f>
        <v>0</v>
      </c>
      <c r="CO56" s="1">
        <f>IFERROR(VLOOKUP($A56,Auxiliar_OPEX_CustosUnit!$A$4:$BT$129,COLUMN(Auxiliar_OPEX_CustosUnit!AM$2),0)*(1-DRE_Auxiliar!$A$111),0)</f>
        <v>12399.169077364895</v>
      </c>
      <c r="CP56" s="1">
        <f>IFERROR(VLOOKUP($A56,Auxiliar_OPEX_CustosUnit!$A$4:$BT$129,COLUMN(Auxiliar_OPEX_CustosUnit!AN$2),0),0)</f>
        <v>0</v>
      </c>
      <c r="CQ56" s="1">
        <f>IFERROR(VLOOKUP($A56,Auxiliar_OPEX_CustosUnit!$A$4:$BT$129,COLUMN(Auxiliar_OPEX_CustosUnit!AO$2),0),0)</f>
        <v>0</v>
      </c>
      <c r="CR56" s="1">
        <f>IFERROR(VLOOKUP($A56,Auxiliar_OPEX_CustosUnit!$A$4:$BT$129,COLUMN(Auxiliar_OPEX_CustosUnit!AP$2),0),0)</f>
        <v>0</v>
      </c>
      <c r="CS56" s="1">
        <f>IFERROR(VLOOKUP($A56,Auxiliar_OPEX_CustosUnit!$A$4:$BT$129,COLUMN(Auxiliar_OPEX_CustosUnit!AQ$2),0),0)</f>
        <v>4.5455733513767198</v>
      </c>
      <c r="CT56" s="1">
        <f>IFERROR(VLOOKUP($A56,Auxiliar_OPEX_CustosUnit!$A$4:$BT$129,COLUMN(Auxiliar_OPEX_CustosUnit!AR$2),0),0)</f>
        <v>0</v>
      </c>
      <c r="CU56" s="1">
        <f>IFERROR(VLOOKUP($A56,Auxiliar_OPEX_CustosUnit!$A$4:$BT$129,COLUMN(Auxiliar_OPEX_CustosUnit!AS$2),0),0)</f>
        <v>0</v>
      </c>
      <c r="CV56" s="1">
        <f>IFERROR(VLOOKUP($A56,Auxiliar_OPEX_CustosUnit!$A$4:$BT$129,COLUMN(Auxiliar_OPEX_CustosUnit!AT$2),0),0)</f>
        <v>0</v>
      </c>
      <c r="CW56" s="1">
        <f>IFERROR(VLOOKUP($A56,Auxiliar_OPEX_CustosUnit!$A$4:$BT$129,COLUMN(Auxiliar_OPEX_CustosUnit!AU$2),0),0)</f>
        <v>0</v>
      </c>
      <c r="CX56" s="1">
        <f>IFERROR(VLOOKUP($A56,Auxiliar_OPEX_CustosUnit!$A$4:$BT$129,COLUMN(Auxiliar_OPEX_CustosUnit!AV$2),0),0)</f>
        <v>2.4458958586460001E-2</v>
      </c>
      <c r="CY56" s="1">
        <f>IFERROR(VLOOKUP($A56,Auxiliar_OPEX_CustosUnit!$A$4:$BT$129,COLUMN(Auxiliar_OPEX_CustosUnit!AW$2),0),0)</f>
        <v>0</v>
      </c>
      <c r="CZ56" s="1">
        <f>IFERROR(VLOOKUP($A56,Auxiliar_OPEX_CustosUnit!$A$4:$BT$129,COLUMN(Auxiliar_OPEX_CustosUnit!AX$2),0),0)</f>
        <v>0</v>
      </c>
      <c r="DA56" s="1">
        <f>IFERROR(VLOOKUP($A56,Auxiliar_OPEX_CustosUnit!$A$4:$BT$129,COLUMN(Auxiliar_OPEX_CustosUnit!AY$2),0),0)</f>
        <v>0</v>
      </c>
      <c r="DB56" s="1">
        <f>IFERROR(VLOOKUP($A56,Auxiliar_OPEX_CustosUnit!$A$4:$BT$129,COLUMN(Auxiliar_OPEX_CustosUnit!AZ$2),0),0)</f>
        <v>0.34423008459452997</v>
      </c>
      <c r="DC56" s="1">
        <f>IFERROR(VLOOKUP($A56,Auxiliar_OPEX_CustosUnit!$A$4:$BT$129,COLUMN(Auxiliar_OPEX_CustosUnit!BA$2),0),0)</f>
        <v>0</v>
      </c>
      <c r="DD56" s="1">
        <f>IFERROR(VLOOKUP($A56,Auxiliar_OPEX_CustosUnit!$A$4:$BT$129,COLUMN(Auxiliar_OPEX_CustosUnit!BB$2),0),0)</f>
        <v>0</v>
      </c>
      <c r="DG56" s="60">
        <v>44835</v>
      </c>
      <c r="DH56" s="1">
        <v>1</v>
      </c>
      <c r="DI56" s="1">
        <f>INDEX(Auxiliar_OPEX_Drivers!$B$2:$CH$18,MATCH(Auxiliar_OPEX_S!DI$3,Auxiliar_OPEX_Drivers!$B$2:$B$18,0),MATCH($DG56,Auxiliar_OPEX_Drivers!$B$2:$CH$2,0))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INDEX(Auxiliar_OPEX_Drivers!$B$2:$CH$18,MATCH(Auxiliar_OPEX_S!DK$3,Auxiliar_OPEX_Drivers!$B$2:$B$18,0),MATCH($DG56,Auxiliar_OPEX_Drivers!$B$2:$CH$2,0))</f>
        <v>14.866485227498957</v>
      </c>
      <c r="DL56" s="1">
        <f>INDEX(Auxiliar_OPEX_Drivers!$B$2:$CH$18,MATCH(Auxiliar_OPEX_S!DL$3,Auxiliar_OPEX_Drivers!$B$2:$B$18,0),MATCH($DG56,Auxiliar_OPEX_Drivers!$B$2:$CH$2,0))</f>
        <v>65.042552781229105</v>
      </c>
      <c r="DM56" s="1">
        <f>INDEX(Auxiliar_OPEX_Drivers!$B$2:$CH$18,MATCH(Auxiliar_OPEX_S!DM$3,Auxiliar_OPEX_Drivers!$B$2:$B$18,0),MATCH($DG56,Auxiliar_OPEX_Drivers!$B$2:$CH$2,0))</f>
        <v>13</v>
      </c>
      <c r="DN56" s="1">
        <f>INDEX(Auxiliar_OPEX_Drivers!$B$2:$CH$18,MATCH(Auxiliar_OPEX_S!DN$3,Auxiliar_OPEX_Drivers!$B$2:$B$18,0),MATCH($DG56,Auxiliar_OPEX_Drivers!$B$2:$CH$2,0))</f>
        <v>708.81272318102492</v>
      </c>
      <c r="DO56" s="1">
        <f>INDEX(Auxiliar_OPEX_Drivers!$B$2:$CH$18,MATCH(Auxiliar_OPEX_S!DO$3,Auxiliar_OPEX_Drivers!$B$2:$B$18,0),MATCH($DG56,Auxiliar_OPEX_Drivers!$B$2:$CH$2,0))</f>
        <v>12</v>
      </c>
      <c r="DP56" s="1">
        <f>INDEX(Auxiliar_OPEX_Drivers!$B$2:$CH$18,MATCH(Auxiliar_OPEX_S!DP$3,Auxiliar_OPEX_Drivers!$B$2:$B$18,0),MATCH($DG56,Auxiliar_OPEX_Drivers!$B$2:$CH$2,0))</f>
        <v>201.1911480373401</v>
      </c>
      <c r="DQ56" s="1">
        <f>INDEX(Auxiliar_OPEX_Drivers!$B$2:$CH$18,MATCH(Auxiliar_OPEX_S!DQ$3,Auxiliar_OPEX_Drivers!$B$2:$B$18,0),MATCH($DG56,Auxiliar_OPEX_Drivers!$B$2:$CH$2,0))</f>
        <v>37.216621306874742</v>
      </c>
      <c r="DR56" s="1">
        <f>INDEX(Auxiliar_OPEX_Drivers!$B$2:$CH$18,MATCH(Auxiliar_OPEX_S!DR$3,Auxiliar_OPEX_Drivers!$B$2:$B$18,0),MATCH($DG56,Auxiliar_OPEX_Drivers!$B$2:$CH$2,0))</f>
        <v>20810810.196478385</v>
      </c>
      <c r="DS56" s="1">
        <f>INDEX(Auxiliar_OPEX_Drivers!$B$2:$CH$18,MATCH(Auxiliar_OPEX_S!DS$3,Auxiliar_OPEX_Drivers!$B$2:$B$18,0),MATCH($DG56,Auxiliar_OPEX_Drivers!$B$2:$CH$2,0))</f>
        <v>49357</v>
      </c>
      <c r="DT56" s="1">
        <f>INDEX(Auxiliar_OPEX_Drivers!$B$2:$CH$18,MATCH(Auxiliar_OPEX_S!DT$3,Auxiliar_OPEX_Drivers!$B$2:$B$18,0),MATCH($DG56,Auxiliar_OPEX_Drivers!$B$2:$CH$2,0))</f>
        <v>12851.270592855581</v>
      </c>
      <c r="DU56" s="1">
        <f>INDEX(Auxiliar_OPEX_Drivers!$B$2:$CH$18,MATCH(Auxiliar_OPEX_S!DU$3,Auxiliar_OPEX_Drivers!$B$2:$B$18,0),MATCH($DG56,Auxiliar_OPEX_Drivers!$B$2:$CH$2,0))</f>
        <v>5117.8045595222056</v>
      </c>
      <c r="DV56" s="1">
        <f>INDEX(Auxiliar_OPEX_Drivers!$B$2:$CH$18,MATCH(Auxiliar_OPEX_S!DV$3,Auxiliar_OPEX_Drivers!$B$2:$B$18,0),MATCH($DG56,Auxiliar_OPEX_Drivers!$B$2:$CH$2,0))</f>
        <v>2479165.3266450958</v>
      </c>
      <c r="DW56" s="1">
        <f>INDEX(Auxiliar_OPEX_Drivers!$B$2:$CH$18,MATCH(Auxiliar_OPEX_S!DW$3,Auxiliar_OPEX_Drivers!$B$2:$B$18,0),MATCH($DG56,Auxiliar_OPEX_Drivers!$B$2:$CH$2,0))</f>
        <v>12679.574759522247</v>
      </c>
      <c r="DX56" s="1">
        <f>INDEX(Auxiliar_OPEX_Drivers!$B$2:$CH$18,MATCH(Auxiliar_OPEX_S!DX$3,Auxiliar_OPEX_Drivers!$B$2:$B$18,0),MATCH($DG56,Auxiliar_OPEX_Drivers!$B$2:$CH$2,0))</f>
        <v>2503936.09903003</v>
      </c>
      <c r="DY56" s="1">
        <f>INDEX(Auxiliar_OPEX_Drivers!$B$2:$CH$18,MATCH(Auxiliar_OPEX_S!DY$3,Auxiliar_OPEX_Drivers!$B$2:$B$18,0),MATCH($DG56,Auxiliar_OPEX_Drivers!$B$2:$CH$2,0))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59953.25532874465</v>
      </c>
      <c r="E57" s="51">
        <f ca="1">SUMPRODUCT($CM57:$DD57,INDIRECT(ADDRESS(E$2,$DH$2)):INDIRECT(ADDRESS(E$2,$DY$2)))</f>
        <v>66582.4554537043</v>
      </c>
      <c r="F57" s="51">
        <f ca="1">SUMPRODUCT($CM57:$DD57,INDIRECT(ADDRESS(F$2,$DH$2)):INDIRECT(ADDRESS(F$2,$DY$2)))</f>
        <v>76850.279273200824</v>
      </c>
      <c r="G57" s="51">
        <f ca="1">SUMPRODUCT($CM57:$DD57,INDIRECT(ADDRESS(G$2,$DH$2)):INDIRECT(ADDRESS(G$2,$DY$2)))</f>
        <v>61197.57049002804</v>
      </c>
      <c r="H57" s="51">
        <f ca="1">SUMPRODUCT($CM57:$DD57,INDIRECT(ADDRESS(H$2,$DH$2)):INDIRECT(ADDRESS(H$2,$DY$2)))</f>
        <v>61629.836218714234</v>
      </c>
      <c r="I57" s="51">
        <f ca="1">SUMPRODUCT($CM57:$DD57,INDIRECT(ADDRESS(I$2,$DH$2)):INDIRECT(ADDRESS(I$2,$DY$2)))</f>
        <v>49593.825268917812</v>
      </c>
      <c r="J57" s="51">
        <f ca="1">SUMPRODUCT($CM57:$DD57,INDIRECT(ADDRESS(J$2,$DH$2)):INDIRECT(ADDRESS(J$2,$DY$2)))</f>
        <v>36766.002155009468</v>
      </c>
      <c r="K57" s="51">
        <f ca="1">SUMPRODUCT($CM57:$DD57,INDIRECT(ADDRESS(K$2,$DH$2)):INDIRECT(ADDRESS(K$2,$DY$2)))</f>
        <v>34415.179156018836</v>
      </c>
      <c r="L57" s="51">
        <f ca="1">SUMPRODUCT($CM57:$DD57,INDIRECT(ADDRESS(L$2,$DH$2)):INDIRECT(ADDRESS(L$2,$DY$2)))</f>
        <v>51046.183817069628</v>
      </c>
      <c r="M57" s="51">
        <f ca="1">SUMPRODUCT($CM57:$DD57,INDIRECT(ADDRESS(M$2,$DH$2)):INDIRECT(ADDRESS(M$2,$DY$2)))</f>
        <v>62438.890480167654</v>
      </c>
      <c r="N57" s="51">
        <f ca="1">SUMPRODUCT($CM57:$DD57,INDIRECT(ADDRESS(N$2,$DH$2)):INDIRECT(ADDRESS(N$2,$DY$2)))</f>
        <v>47799.150082138673</v>
      </c>
      <c r="O57" s="51">
        <f ca="1">SUMPRODUCT($CM57:$DD57,INDIRECT(ADDRESS(O$2,$DH$2)):INDIRECT(ADDRESS(O$2,$DY$2)))</f>
        <v>52371.10756365017</v>
      </c>
      <c r="P57" s="51">
        <f ca="1">SUMPRODUCT($CM57:$DD57,INDIRECT(ADDRESS(P$2,$DH$2)):INDIRECT(ADDRESS(P$2,$DY$2)))</f>
        <v>66102.444512139555</v>
      </c>
      <c r="Q57" s="51">
        <f ca="1">SUMPRODUCT($CM57:$DD57,INDIRECT(ADDRESS(Q$2,$DH$2)):INDIRECT(ADDRESS(Q$2,$DY$2)))</f>
        <v>72053.083611312933</v>
      </c>
      <c r="R57" s="51">
        <f ca="1">SUMPRODUCT($CM57:$DD57,INDIRECT(ADDRESS(R$2,$DH$2)):INDIRECT(ADDRESS(R$2,$DY$2)))</f>
        <v>83069.553143897327</v>
      </c>
      <c r="S57" s="51">
        <f ca="1">SUMPRODUCT($CM57:$DD57,INDIRECT(ADDRESS(S$2,$DH$2)):INDIRECT(ADDRESS(S$2,$DY$2)))</f>
        <v>66129.139550014414</v>
      </c>
      <c r="T57" s="51">
        <f ca="1">SUMPRODUCT($CM57:$DD57,INDIRECT(ADDRESS(T$2,$DH$2)):INDIRECT(ADDRESS(T$2,$DY$2)))</f>
        <v>66283.199276339801</v>
      </c>
      <c r="U57" s="51">
        <f ca="1">SUMPRODUCT($CM57:$DD57,INDIRECT(ADDRESS(U$2,$DH$2)):INDIRECT(ADDRESS(U$2,$DY$2)))</f>
        <v>49952.872503081118</v>
      </c>
      <c r="V57" s="51">
        <f ca="1">SUMPRODUCT($CM57:$DD57,INDIRECT(ADDRESS(V$2,$DH$2)):INDIRECT(ADDRESS(V$2,$DY$2)))</f>
        <v>41425.848523686494</v>
      </c>
      <c r="W57" s="51">
        <f ca="1">SUMPRODUCT($CM57:$DD57,INDIRECT(ADDRESS(W$2,$DH$2)):INDIRECT(ADDRESS(W$2,$DY$2)))</f>
        <v>39671.002202146883</v>
      </c>
      <c r="X57" s="51">
        <f ca="1">SUMPRODUCT($CM57:$DD57,INDIRECT(ADDRESS(X$2,$DH$2)):INDIRECT(ADDRESS(X$2,$DY$2)))</f>
        <v>56175.882577232478</v>
      </c>
      <c r="Y57" s="51">
        <f ca="1">SUMPRODUCT($CM57:$DD57,INDIRECT(ADDRESS(Y$2,$DH$2)):INDIRECT(ADDRESS(Y$2,$DY$2)))</f>
        <v>64523.798504880397</v>
      </c>
      <c r="Z57" s="51">
        <f ca="1">SUMPRODUCT($CM57:$DD57,INDIRECT(ADDRESS(Z$2,$DH$2)):INDIRECT(ADDRESS(Z$2,$DY$2)))</f>
        <v>52018.738784865345</v>
      </c>
      <c r="AA57" s="51">
        <f ca="1">SUMPRODUCT($CM57:$DD57,INDIRECT(ADDRESS(AA$2,$DH$2)):INDIRECT(ADDRESS(AA$2,$DY$2)))</f>
        <v>56158.560130456608</v>
      </c>
      <c r="AB57" s="51">
        <f ca="1">SUMPRODUCT($CM57:$DD57,INDIRECT(ADDRESS(AB$2,$DH$2)):INDIRECT(ADDRESS(AB$2,$DY$2)))</f>
        <v>63968.17345369621</v>
      </c>
      <c r="AC57" s="51">
        <f ca="1">SUMPRODUCT($CM57:$DD57,INDIRECT(ADDRESS(AC$2,$DH$2)):INDIRECT(ADDRESS(AC$2,$DY$2)))</f>
        <v>72154.02211603061</v>
      </c>
      <c r="AD57" s="51">
        <f ca="1">SUMPRODUCT($CM57:$DD57,INDIRECT(ADDRESS(AD$2,$DH$2)):INDIRECT(ADDRESS(AD$2,$DY$2)))</f>
        <v>85219.909788165372</v>
      </c>
      <c r="AE57" s="51">
        <f ca="1">SUMPRODUCT($CM57:$DD57,INDIRECT(ADDRESS(AE$2,$DH$2)):INDIRECT(ADDRESS(AE$2,$DY$2)))</f>
        <v>68812.389453564945</v>
      </c>
      <c r="AF57" s="51">
        <f ca="1">SUMPRODUCT($CM57:$DD57,INDIRECT(ADDRESS(AF$2,$DH$2)):INDIRECT(ADDRESS(AF$2,$DY$2)))</f>
        <v>70274.444951712518</v>
      </c>
      <c r="AG57" s="51">
        <f ca="1">SUMPRODUCT($CM57:$DD57,INDIRECT(ADDRESS(AG$2,$DH$2)):INDIRECT(ADDRESS(AG$2,$DY$2)))</f>
        <v>58509.246811435893</v>
      </c>
      <c r="AH57" s="51">
        <f ca="1">SUMPRODUCT($CM57:$DD57,INDIRECT(ADDRESS(AH$2,$DH$2)):INDIRECT(ADDRESS(AH$2,$DY$2)))</f>
        <v>37983.888736224137</v>
      </c>
      <c r="AI57" s="51">
        <f ca="1">SUMPRODUCT($CM57:$DD57,INDIRECT(ADDRESS(AI$2,$DH$2)):INDIRECT(ADDRESS(AI$2,$DY$2)))</f>
        <v>38102.754337270395</v>
      </c>
      <c r="AJ57" s="51">
        <f ca="1">SUMPRODUCT($CM57:$DD57,INDIRECT(ADDRESS(AJ$2,$DH$2)):INDIRECT(ADDRESS(AJ$2,$DY$2)))</f>
        <v>56557.242824317356</v>
      </c>
      <c r="AK57" s="51">
        <f ca="1">SUMPRODUCT($CM57:$DD57,INDIRECT(ADDRESS(AK$2,$DH$2)):INDIRECT(ADDRESS(AK$2,$DY$2)))</f>
        <v>68037.013946719948</v>
      </c>
      <c r="AL57" s="51">
        <f ca="1">SUMPRODUCT($CM57:$DD57,INDIRECT(ADDRESS(AL$2,$DH$2)):INDIRECT(ADDRESS(AL$2,$DY$2)))</f>
        <v>57093.342081810224</v>
      </c>
      <c r="AM57" s="51">
        <f ca="1">SUMPRODUCT($CM57:$DD57,INDIRECT(ADDRESS(AM$2,$DH$2)):INDIRECT(ADDRESS(AM$2,$DY$2)))</f>
        <v>62526.357742406377</v>
      </c>
      <c r="AN57" s="51">
        <f ca="1">SUMPRODUCT($CM57:$DD57,INDIRECT(ADDRESS(AN$2,$DH$2)):INDIRECT(ADDRESS(AN$2,$DY$2)))</f>
        <v>68984.910958416018</v>
      </c>
      <c r="AO57" s="51">
        <f ca="1">SUMPRODUCT($CM57:$DD57,INDIRECT(ADDRESS(AO$2,$DH$2)):INDIRECT(ADDRESS(AO$2,$DY$2)))</f>
        <v>73451.83371127343</v>
      </c>
      <c r="AP57" s="51">
        <f ca="1">SUMPRODUCT($CM57:$DD57,INDIRECT(ADDRESS(AP$2,$DH$2)):INDIRECT(ADDRESS(AP$2,$DY$2)))</f>
        <v>81362.330288137484</v>
      </c>
      <c r="AQ57" s="51">
        <f ca="1">SUMPRODUCT($CM57:$DD57,INDIRECT(ADDRESS(AQ$2,$DH$2)):INDIRECT(ADDRESS(AQ$2,$DY$2)))</f>
        <v>66497.64290290694</v>
      </c>
      <c r="AR57" s="51">
        <f ca="1">SUMPRODUCT($CM57:$DD57,INDIRECT(ADDRESS(AR$2,$DH$2)):INDIRECT(ADDRESS(AR$2,$DY$2)))</f>
        <v>65313.299254009624</v>
      </c>
      <c r="AS57" s="51">
        <f ca="1">SUMPRODUCT($CM57:$DD57,INDIRECT(ADDRESS(AS$2,$DH$2)):INDIRECT(ADDRESS(AS$2,$DY$2)))</f>
        <v>49041.44909682931</v>
      </c>
      <c r="AT57" s="51">
        <f ca="1">SUMPRODUCT($CM57:$DD57,INDIRECT(ADDRESS(AT$2,$DH$2)):INDIRECT(ADDRESS(AT$2,$DY$2)))</f>
        <v>38966.245939475783</v>
      </c>
      <c r="AU57" s="51">
        <f ca="1">SUMPRODUCT($CM57:$DD57,INDIRECT(ADDRESS(AU$2,$DH$2)):INDIRECT(ADDRESS(AU$2,$DY$2)))</f>
        <v>40693.182131416339</v>
      </c>
      <c r="AV57" s="51">
        <f ca="1">SUMPRODUCT($CM57:$DD57,INDIRECT(ADDRESS(AV$2,$DH$2)):INDIRECT(ADDRESS(AV$2,$DY$2)))</f>
        <v>57556.005681607043</v>
      </c>
      <c r="AW57" s="51">
        <f ca="1">SUMPRODUCT($CM57:$DD57,INDIRECT(ADDRESS(AW$2,$DH$2)):INDIRECT(ADDRESS(AW$2,$DY$2)))</f>
        <v>68326.010901326998</v>
      </c>
      <c r="AX57" s="51">
        <f ca="1">SUMPRODUCT($CM57:$DD57,INDIRECT(ADDRESS(AX$2,$DH$2)):INDIRECT(ADDRESS(AX$2,$DY$2)))</f>
        <v>55241.004940235289</v>
      </c>
      <c r="AY57" s="51">
        <f ca="1">SUMPRODUCT($CM57:$DD57,INDIRECT(ADDRESS(AY$2,$DH$2)):INDIRECT(ADDRESS(AY$2,$DY$2)))</f>
        <v>59519.020550002533</v>
      </c>
      <c r="AZ57" s="51">
        <f ca="1">SUMPRODUCT($CM57:$DD57,INDIRECT(ADDRESS(AZ$2,$DH$2)):INDIRECT(ADDRESS(AZ$2,$DY$2)))</f>
        <v>67402.002356515033</v>
      </c>
      <c r="BA57" s="51">
        <f ca="1">SUMPRODUCT($CM57:$DD57,INDIRECT(ADDRESS(BA$2,$DH$2)):INDIRECT(ADDRESS(BA$2,$DY$2)))</f>
        <v>72804.415922792774</v>
      </c>
      <c r="BB57" s="51">
        <f ca="1">SUMPRODUCT($CM57:$DD57,INDIRECT(ADDRESS(BB$2,$DH$2)):INDIRECT(ADDRESS(BB$2,$DY$2)))</f>
        <v>78481.514638545399</v>
      </c>
      <c r="BC57" s="51">
        <f ca="1">SUMPRODUCT($CM57:$DD57,INDIRECT(ADDRESS(BC$2,$DH$2)):INDIRECT(ADDRESS(BC$2,$DY$2)))</f>
        <v>66270.446281323617</v>
      </c>
      <c r="BD57" s="51">
        <f ca="1">SUMPRODUCT($CM57:$DD57,INDIRECT(ADDRESS(BD$2,$DH$2)):INDIRECT(ADDRESS(BD$2,$DY$2)))</f>
        <v>66240.179884836107</v>
      </c>
      <c r="BE57" s="51">
        <f ca="1">SUMPRODUCT($CM57:$DD57,INDIRECT(ADDRESS(BE$2,$DH$2)):INDIRECT(ADDRESS(BE$2,$DY$2)))</f>
        <v>53247.498965419029</v>
      </c>
      <c r="BF57" s="51">
        <f ca="1">SUMPRODUCT($CM57:$DD57,INDIRECT(ADDRESS(BF$2,$DH$2)):INDIRECT(ADDRESS(BF$2,$DY$2)))</f>
        <v>40342.340991967532</v>
      </c>
      <c r="BG57" s="51">
        <f ca="1">SUMPRODUCT($CM57:$DD57,INDIRECT(ADDRESS(BG$2,$DH$2)):INDIRECT(ADDRESS(BG$2,$DY$2)))</f>
        <v>44554.578842188101</v>
      </c>
      <c r="BH57" s="51">
        <f ca="1">SUMPRODUCT($CM57:$DD57,INDIRECT(ADDRESS(BH$2,$DH$2)):INDIRECT(ADDRESS(BH$2,$DY$2)))</f>
        <v>60827.9394771429</v>
      </c>
      <c r="BI57" s="51">
        <f ca="1">SUMPRODUCT($CM57:$DD57,INDIRECT(ADDRESS(BI$2,$DH$2)):INDIRECT(ADDRESS(BI$2,$DY$2)))</f>
        <v>66574.721625734499</v>
      </c>
      <c r="BJ57" s="51">
        <f ca="1">SUMPRODUCT($CM57:$DD57,INDIRECT(ADDRESS(BJ$2,$DH$2)):INDIRECT(ADDRESS(BJ$2,$DY$2)))</f>
        <v>51665.734078832036</v>
      </c>
      <c r="BK57" s="51">
        <f ca="1">SUMPRODUCT($CM57:$DD57,INDIRECT(ADDRESS(BK$2,$DH$2)):INDIRECT(ADDRESS(BK$2,$DY$2)))</f>
        <v>56700.296927168885</v>
      </c>
      <c r="BL57" s="51">
        <f ca="1">SUMPRODUCT($CM57:$DD57,INDIRECT(ADDRESS(BL$2,$DH$2)):INDIRECT(ADDRESS(BL$2,$DY$2)))</f>
        <v>63265.209948745527</v>
      </c>
      <c r="BM57" s="51">
        <f ca="1">SUMPRODUCT($CM57:$DD57,INDIRECT(ADDRESS(BM$2,$DH$2)):INDIRECT(ADDRESS(BM$2,$DY$2)))</f>
        <v>70143.414839171935</v>
      </c>
      <c r="BN57" s="51">
        <f ca="1">SUMPRODUCT($CM57:$DD57,INDIRECT(ADDRESS(BN$2,$DH$2)):INDIRECT(ADDRESS(BN$2,$DY$2)))</f>
        <v>82658.747214877323</v>
      </c>
      <c r="BO57" s="51">
        <f ca="1">SUMPRODUCT($CM57:$DD57,INDIRECT(ADDRESS(BO$2,$DH$2)):INDIRECT(ADDRESS(BO$2,$DY$2)))</f>
        <v>63219.158931270016</v>
      </c>
      <c r="BP57" s="51">
        <f ca="1">SUMPRODUCT($CM57:$DD57,INDIRECT(ADDRESS(BP$2,$DH$2)):INDIRECT(ADDRESS(BP$2,$DY$2)))</f>
        <v>63192.506459164215</v>
      </c>
      <c r="BQ57" s="51">
        <f ca="1">SUMPRODUCT($CM57:$DD57,INDIRECT(ADDRESS(BQ$2,$DH$2)):INDIRECT(ADDRESS(BQ$2,$DY$2)))</f>
        <v>49194.450308065243</v>
      </c>
      <c r="BR57" s="51">
        <f ca="1">SUMPRODUCT($CM57:$DD57,INDIRECT(ADDRESS(BR$2,$DH$2)):INDIRECT(ADDRESS(BR$2,$DY$2)))</f>
        <v>42095.447918090518</v>
      </c>
      <c r="BS57" s="51">
        <f ca="1">SUMPRODUCT($CM57:$DD57,INDIRECT(ADDRESS(BS$2,$DH$2)):INDIRECT(ADDRESS(BS$2,$DY$2)))</f>
        <v>42215.435452834041</v>
      </c>
      <c r="BT57" s="51">
        <f ca="1">SUMPRODUCT($CM57:$DD57,INDIRECT(ADDRESS(BT$2,$DH$2)):INDIRECT(ADDRESS(BT$2,$DY$2)))</f>
        <v>58484.17415560886</v>
      </c>
      <c r="BU57" s="51">
        <f ca="1">SUMPRODUCT($CM57:$DD57,INDIRECT(ADDRESS(BU$2,$DH$2)):INDIRECT(ADDRESS(BU$2,$DY$2)))</f>
        <v>59994.78619361118</v>
      </c>
      <c r="BV57" s="51">
        <f ca="1">SUMPRODUCT($CM57:$DD57,INDIRECT(ADDRESS(BV$2,$DH$2)):INDIRECT(ADDRESS(BV$2,$DY$2)))</f>
        <v>49333.22332003271</v>
      </c>
      <c r="BW57" s="51">
        <f ca="1">SUMPRODUCT($CM57:$DD57,INDIRECT(ADDRESS(BW$2,$DH$2)):INDIRECT(ADDRESS(BW$2,$DY$2)))</f>
        <v>54387.184713739414</v>
      </c>
      <c r="BX57" s="51">
        <f ca="1">SUMPRODUCT($CM57:$DD57,INDIRECT(ADDRESS(BX$2,$DH$2)):INDIRECT(ADDRESS(BX$2,$DY$2)))</f>
        <v>65252.186906396622</v>
      </c>
      <c r="BY57" s="51">
        <f ca="1">SUMPRODUCT($CM57:$DD57,INDIRECT(ADDRESS(BY$2,$DH$2)):INDIRECT(ADDRESS(BY$2,$DY$2)))</f>
        <v>67902.36566886933</v>
      </c>
      <c r="BZ57" s="51">
        <f ca="1">SUMPRODUCT($CM57:$DD57,INDIRECT(ADDRESS(BZ$2,$DH$2)):INDIRECT(ADDRESS(BZ$2,$DY$2)))</f>
        <v>80415.48199444887</v>
      </c>
      <c r="CA57" s="51">
        <f ca="1">SUMPRODUCT($CM57:$DD57,INDIRECT(ADDRESS(CA$2,$DH$2)):INDIRECT(ADDRESS(CA$2,$DY$2)))</f>
        <v>65225.534434290872</v>
      </c>
      <c r="CB57" s="51">
        <f ca="1">SUMPRODUCT($CM57:$DD57,INDIRECT(ADDRESS(CB$2,$DH$2)):INDIRECT(ADDRESS(CB$2,$DY$2)))</f>
        <v>65198.881962185056</v>
      </c>
      <c r="CC57" s="51">
        <f ca="1">SUMPRODUCT($CM57:$DD57,INDIRECT(ADDRESS(CC$2,$DH$2)):INDIRECT(ADDRESS(CC$2,$DY$2)))</f>
        <v>51177.113985693504</v>
      </c>
      <c r="CD57" s="51">
        <f ca="1">SUMPRODUCT($CM57:$DD57,INDIRECT(ADDRESS(CD$2,$DH$2)):INDIRECT(ADDRESS(CD$2,$DY$2)))</f>
        <v>44068.886597061304</v>
      </c>
      <c r="CF57" s="51">
        <f t="shared" ca="1" si="7"/>
        <v>660643.73528736434</v>
      </c>
      <c r="CG57" s="51">
        <f t="shared" ca="1" si="7"/>
        <v>713564.12332005333</v>
      </c>
      <c r="CH57" s="51">
        <f t="shared" ca="1" si="7"/>
        <v>739238.78624335397</v>
      </c>
      <c r="CI57" s="51">
        <f t="shared" ca="1" si="7"/>
        <v>724952.9363556368</v>
      </c>
      <c r="CJ57" s="51">
        <f t="shared" ca="1" si="7"/>
        <v>725111.66999246588</v>
      </c>
      <c r="CK57" s="51">
        <f t="shared" ca="1" si="7"/>
        <v>698183.73945521098</v>
      </c>
      <c r="CM57" s="1">
        <f>IFERROR(VLOOKUP($A57,Auxiliar_OPEX_CustosUnit!$A$4:$BT$129,COLUMN(Auxiliar_OPEX_CustosUnit!AK$2),0),0)</f>
        <v>0</v>
      </c>
      <c r="CN57" s="1">
        <f>IFERROR(VLOOKUP($A57,Auxiliar_OPEX_CustosUnit!$A$4:$BT$129,COLUMN(Auxiliar_OPEX_CustosUnit!AL$2),0),0)</f>
        <v>386.12951575671599</v>
      </c>
      <c r="CO57" s="1">
        <f>IFERROR(VLOOKUP($A57,Auxiliar_OPEX_CustosUnit!$A$4:$BT$129,COLUMN(Auxiliar_OPEX_CustosUnit!AM$2),0)*(1-DRE_Auxiliar!$A$111),0)</f>
        <v>1225.3004467100818</v>
      </c>
      <c r="CP57" s="1">
        <f>IFERROR(VLOOKUP($A57,Auxiliar_OPEX_CustosUnit!$A$4:$BT$129,COLUMN(Auxiliar_OPEX_CustosUnit!AN$2),0),0)</f>
        <v>0</v>
      </c>
      <c r="CQ57" s="1">
        <f>IFERROR(VLOOKUP($A57,Auxiliar_OPEX_CustosUnit!$A$4:$BT$129,COLUMN(Auxiliar_OPEX_CustosUnit!AO$2),0),0)</f>
        <v>0</v>
      </c>
      <c r="CR57" s="1">
        <f>IFERROR(VLOOKUP($A57,Auxiliar_OPEX_CustosUnit!$A$4:$BT$129,COLUMN(Auxiliar_OPEX_CustosUnit!AP$2),0),0)</f>
        <v>0</v>
      </c>
      <c r="CS57" s="1">
        <f>IFERROR(VLOOKUP($A57,Auxiliar_OPEX_CustosUnit!$A$4:$BT$129,COLUMN(Auxiliar_OPEX_CustosUnit!AQ$2),0),0)</f>
        <v>0</v>
      </c>
      <c r="CT57" s="1">
        <f>IFERROR(VLOOKUP($A57,Auxiliar_OPEX_CustosUnit!$A$4:$BT$129,COLUMN(Auxiliar_OPEX_CustosUnit!AR$2),0),0)</f>
        <v>0</v>
      </c>
      <c r="CU57" s="1">
        <f>IFERROR(VLOOKUP($A57,Auxiliar_OPEX_CustosUnit!$A$4:$BT$129,COLUMN(Auxiliar_OPEX_CustosUnit!AS$2),0),0)</f>
        <v>3.7033092562083398</v>
      </c>
      <c r="CV57" s="1">
        <f>IFERROR(VLOOKUP($A57,Auxiliar_OPEX_CustosUnit!$A$4:$BT$129,COLUMN(Auxiliar_OPEX_CustosUnit!AT$2),0),0)</f>
        <v>0</v>
      </c>
      <c r="CW57" s="1">
        <f>IFERROR(VLOOKUP($A57,Auxiliar_OPEX_CustosUnit!$A$4:$BT$129,COLUMN(Auxiliar_OPEX_CustosUnit!AU$2),0),0)</f>
        <v>0</v>
      </c>
      <c r="CX57" s="1">
        <f>IFERROR(VLOOKUP($A57,Auxiliar_OPEX_CustosUnit!$A$4:$BT$129,COLUMN(Auxiliar_OPEX_CustosUnit!AV$2),0),0)</f>
        <v>0</v>
      </c>
      <c r="CY57" s="1">
        <f>IFERROR(VLOOKUP($A57,Auxiliar_OPEX_CustosUnit!$A$4:$BT$129,COLUMN(Auxiliar_OPEX_CustosUnit!AW$2),0),0)</f>
        <v>0</v>
      </c>
      <c r="CZ57" s="1">
        <f>IFERROR(VLOOKUP($A57,Auxiliar_OPEX_CustosUnit!$A$4:$BT$129,COLUMN(Auxiliar_OPEX_CustosUnit!AX$2),0),0)</f>
        <v>0</v>
      </c>
      <c r="DA57" s="1">
        <f>IFERROR(VLOOKUP($A57,Auxiliar_OPEX_CustosUnit!$A$4:$BT$129,COLUMN(Auxiliar_OPEX_CustosUnit!AY$2),0),0)</f>
        <v>0</v>
      </c>
      <c r="DB57" s="1">
        <f>IFERROR(VLOOKUP($A57,Auxiliar_OPEX_CustosUnit!$A$4:$BT$129,COLUMN(Auxiliar_OPEX_CustosUnit!AZ$2),0),0)</f>
        <v>5.3304944211600001E-2</v>
      </c>
      <c r="DC57" s="1">
        <f>IFERROR(VLOOKUP($A57,Auxiliar_OPEX_CustosUnit!$A$4:$BT$129,COLUMN(Auxiliar_OPEX_CustosUnit!BA$2),0),0)</f>
        <v>0</v>
      </c>
      <c r="DD57" s="1">
        <f>IFERROR(VLOOKUP($A57,Auxiliar_OPEX_CustosUnit!$A$4:$BT$129,COLUMN(Auxiliar_OPEX_CustosUnit!BB$2),0),0)</f>
        <v>0</v>
      </c>
      <c r="DG57" s="60">
        <v>44866</v>
      </c>
      <c r="DH57" s="1">
        <v>1</v>
      </c>
      <c r="DI57" s="1">
        <f>INDEX(Auxiliar_OPEX_Drivers!$B$2:$CH$18,MATCH(Auxiliar_OPEX_S!DI$3,Auxiliar_OPEX_Drivers!$B$2:$B$18,0),MATCH($DG57,Auxiliar_OPEX_Drivers!$B$2:$CH$2,0))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INDEX(Auxiliar_OPEX_Drivers!$B$2:$CH$18,MATCH(Auxiliar_OPEX_S!DK$3,Auxiliar_OPEX_Drivers!$B$2:$B$18,0),MATCH($DG57,Auxiliar_OPEX_Drivers!$B$2:$CH$2,0))</f>
        <v>14.866485227498957</v>
      </c>
      <c r="DL57" s="1">
        <f>INDEX(Auxiliar_OPEX_Drivers!$B$2:$CH$18,MATCH(Auxiliar_OPEX_S!DL$3,Auxiliar_OPEX_Drivers!$B$2:$B$18,0),MATCH($DG57,Auxiliar_OPEX_Drivers!$B$2:$CH$2,0))</f>
        <v>65.042552781229105</v>
      </c>
      <c r="DM57" s="1">
        <f>INDEX(Auxiliar_OPEX_Drivers!$B$2:$CH$18,MATCH(Auxiliar_OPEX_S!DM$3,Auxiliar_OPEX_Drivers!$B$2:$B$18,0),MATCH($DG57,Auxiliar_OPEX_Drivers!$B$2:$CH$2,0))</f>
        <v>13</v>
      </c>
      <c r="DN57" s="1">
        <f>INDEX(Auxiliar_OPEX_Drivers!$B$2:$CH$18,MATCH(Auxiliar_OPEX_S!DN$3,Auxiliar_OPEX_Drivers!$B$2:$B$18,0),MATCH($DG57,Auxiliar_OPEX_Drivers!$B$2:$CH$2,0))</f>
        <v>708.81272318102492</v>
      </c>
      <c r="DO57" s="1">
        <f>INDEX(Auxiliar_OPEX_Drivers!$B$2:$CH$18,MATCH(Auxiliar_OPEX_S!DO$3,Auxiliar_OPEX_Drivers!$B$2:$B$18,0),MATCH($DG57,Auxiliar_OPEX_Drivers!$B$2:$CH$2,0))</f>
        <v>12</v>
      </c>
      <c r="DP57" s="1">
        <f>INDEX(Auxiliar_OPEX_Drivers!$B$2:$CH$18,MATCH(Auxiliar_OPEX_S!DP$3,Auxiliar_OPEX_Drivers!$B$2:$B$18,0),MATCH($DG57,Auxiliar_OPEX_Drivers!$B$2:$CH$2,0))</f>
        <v>201.1911480373401</v>
      </c>
      <c r="DQ57" s="1">
        <f>INDEX(Auxiliar_OPEX_Drivers!$B$2:$CH$18,MATCH(Auxiliar_OPEX_S!DQ$3,Auxiliar_OPEX_Drivers!$B$2:$B$18,0),MATCH($DG57,Auxiliar_OPEX_Drivers!$B$2:$CH$2,0))</f>
        <v>37.216621306874742</v>
      </c>
      <c r="DR57" s="1">
        <f>INDEX(Auxiliar_OPEX_Drivers!$B$2:$CH$18,MATCH(Auxiliar_OPEX_S!DR$3,Auxiliar_OPEX_Drivers!$B$2:$B$18,0),MATCH($DG57,Auxiliar_OPEX_Drivers!$B$2:$CH$2,0))</f>
        <v>20863254.196478385</v>
      </c>
      <c r="DS57" s="1">
        <f>INDEX(Auxiliar_OPEX_Drivers!$B$2:$CH$18,MATCH(Auxiliar_OPEX_S!DS$3,Auxiliar_OPEX_Drivers!$B$2:$B$18,0),MATCH($DG57,Auxiliar_OPEX_Drivers!$B$2:$CH$2,0))</f>
        <v>52444</v>
      </c>
      <c r="DT57" s="1">
        <f>INDEX(Auxiliar_OPEX_Drivers!$B$2:$CH$18,MATCH(Auxiliar_OPEX_S!DT$3,Auxiliar_OPEX_Drivers!$B$2:$B$18,0),MATCH($DG57,Auxiliar_OPEX_Drivers!$B$2:$CH$2,0))</f>
        <v>8107.3979142410699</v>
      </c>
      <c r="DU57" s="1">
        <f>INDEX(Auxiliar_OPEX_Drivers!$B$2:$CH$18,MATCH(Auxiliar_OPEX_S!DU$3,Auxiliar_OPEX_Drivers!$B$2:$B$18,0),MATCH($DG57,Auxiliar_OPEX_Drivers!$B$2:$CH$2,0))</f>
        <v>2571.7718809076264</v>
      </c>
      <c r="DV57" s="1">
        <f>INDEX(Auxiliar_OPEX_Drivers!$B$2:$CH$18,MATCH(Auxiliar_OPEX_S!DV$3,Auxiliar_OPEX_Drivers!$B$2:$B$18,0),MATCH($DG57,Auxiliar_OPEX_Drivers!$B$2:$CH$2,0))</f>
        <v>2484970.0277260034</v>
      </c>
      <c r="DW57" s="1">
        <f>INDEX(Auxiliar_OPEX_Drivers!$B$2:$CH$18,MATCH(Auxiliar_OPEX_S!DW$3,Auxiliar_OPEX_Drivers!$B$2:$B$18,0),MATCH($DG57,Auxiliar_OPEX_Drivers!$B$2:$CH$2,0))</f>
        <v>7974.7010809077356</v>
      </c>
      <c r="DX57" s="1">
        <f>INDEX(Auxiliar_OPEX_Drivers!$B$2:$CH$18,MATCH(Auxiliar_OPEX_S!DX$3,Auxiliar_OPEX_Drivers!$B$2:$B$18,0),MATCH($DG57,Auxiliar_OPEX_Drivers!$B$2:$CH$2,0))</f>
        <v>2509841.496944271</v>
      </c>
      <c r="DY57" s="1">
        <f>INDEX(Auxiliar_OPEX_Drivers!$B$2:$CH$18,MATCH(Auxiliar_OPEX_S!DY$3,Auxiliar_OPEX_Drivers!$B$2:$B$18,0),MATCH($DG57,Auxiliar_OPEX_Drivers!$B$2:$CH$2,0))</f>
        <v>1052.1295305339679</v>
      </c>
    </row>
    <row r="58" spans="1:129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18060.789366885605</v>
      </c>
      <c r="E58" s="51">
        <f ca="1">SUMPRODUCT($CM58:$DD58,INDIRECT(ADDRESS(E$2,$DH$2)):INDIRECT(ADDRESS(E$2,$DY$2)))</f>
        <v>17917.506373127915</v>
      </c>
      <c r="F58" s="51">
        <f ca="1">SUMPRODUCT($CM58:$DD58,INDIRECT(ADDRESS(F$2,$DH$2)):INDIRECT(ADDRESS(F$2,$DY$2)))</f>
        <v>18004.658684035498</v>
      </c>
      <c r="G58" s="51">
        <f ca="1">SUMPRODUCT($CM58:$DD58,INDIRECT(ADDRESS(G$2,$DH$2)):INDIRECT(ADDRESS(G$2,$DY$2)))</f>
        <v>17971.057423233833</v>
      </c>
      <c r="H58" s="51">
        <f ca="1">SUMPRODUCT($CM58:$DD58,INDIRECT(ADDRESS(H$2,$DH$2)):INDIRECT(ADDRESS(H$2,$DY$2)))</f>
        <v>18133.859898809329</v>
      </c>
      <c r="I58" s="51">
        <f ca="1">SUMPRODUCT($CM58:$DD58,INDIRECT(ADDRESS(I$2,$DH$2)):INDIRECT(ADDRESS(I$2,$DY$2)))</f>
        <v>17861.535516879267</v>
      </c>
      <c r="J58" s="51">
        <f ca="1">SUMPRODUCT($CM58:$DD58,INDIRECT(ADDRESS(J$2,$DH$2)):INDIRECT(ADDRESS(J$2,$DY$2)))</f>
        <v>17056.246022342926</v>
      </c>
      <c r="K58" s="51">
        <f ca="1">SUMPRODUCT($CM58:$DD58,INDIRECT(ADDRESS(K$2,$DH$2)):INDIRECT(ADDRESS(K$2,$DY$2)))</f>
        <v>17559.638949968234</v>
      </c>
      <c r="L58" s="51">
        <f ca="1">SUMPRODUCT($CM58:$DD58,INDIRECT(ADDRESS(L$2,$DH$2)):INDIRECT(ADDRESS(L$2,$DY$2)))</f>
        <v>18054.103499294692</v>
      </c>
      <c r="M58" s="51">
        <f ca="1">SUMPRODUCT($CM58:$DD58,INDIRECT(ADDRESS(M$2,$DH$2)):INDIRECT(ADDRESS(M$2,$DY$2)))</f>
        <v>18264.850975652746</v>
      </c>
      <c r="N58" s="51">
        <f ca="1">SUMPRODUCT($CM58:$DD58,INDIRECT(ADDRESS(N$2,$DH$2)):INDIRECT(ADDRESS(N$2,$DY$2)))</f>
        <v>18444.547477106691</v>
      </c>
      <c r="O58" s="51">
        <f ca="1">SUMPRODUCT($CM58:$DD58,INDIRECT(ADDRESS(O$2,$DH$2)):INDIRECT(ADDRESS(O$2,$DY$2)))</f>
        <v>18608.024397533016</v>
      </c>
      <c r="P58" s="51">
        <f ca="1">SUMPRODUCT($CM58:$DD58,INDIRECT(ADDRESS(P$2,$DH$2)):INDIRECT(ADDRESS(P$2,$DY$2)))</f>
        <v>18278.262667077946</v>
      </c>
      <c r="Q58" s="51">
        <f ca="1">SUMPRODUCT($CM58:$DD58,INDIRECT(ADDRESS(Q$2,$DH$2)):INDIRECT(ADDRESS(Q$2,$DY$2)))</f>
        <v>18150.87388509867</v>
      </c>
      <c r="R58" s="51">
        <f ca="1">SUMPRODUCT($CM58:$DD58,INDIRECT(ADDRESS(R$2,$DH$2)):INDIRECT(ADDRESS(R$2,$DY$2)))</f>
        <v>18198.622752465424</v>
      </c>
      <c r="S58" s="51">
        <f ca="1">SUMPRODUCT($CM58:$DD58,INDIRECT(ADDRESS(S$2,$DH$2)):INDIRECT(ADDRESS(S$2,$DY$2)))</f>
        <v>18380.710115688529</v>
      </c>
      <c r="T58" s="51">
        <f ca="1">SUMPRODUCT($CM58:$DD58,INDIRECT(ADDRESS(T$2,$DH$2)):INDIRECT(ADDRESS(T$2,$DY$2)))</f>
        <v>18310.529783526919</v>
      </c>
      <c r="U58" s="51">
        <f ca="1">SUMPRODUCT($CM58:$DD58,INDIRECT(ADDRESS(U$2,$DH$2)):INDIRECT(ADDRESS(U$2,$DY$2)))</f>
        <v>17593.10157182876</v>
      </c>
      <c r="V58" s="51">
        <f ca="1">SUMPRODUCT($CM58:$DD58,INDIRECT(ADDRESS(V$2,$DH$2)):INDIRECT(ADDRESS(V$2,$DY$2)))</f>
        <v>16836.763236148563</v>
      </c>
      <c r="W58" s="51">
        <f ca="1">SUMPRODUCT($CM58:$DD58,INDIRECT(ADDRESS(W$2,$DH$2)):INDIRECT(ADDRESS(W$2,$DY$2)))</f>
        <v>17447.804107987231</v>
      </c>
      <c r="X58" s="51">
        <f ca="1">SUMPRODUCT($CM58:$DD58,INDIRECT(ADDRESS(X$2,$DH$2)):INDIRECT(ADDRESS(X$2,$DY$2)))</f>
        <v>18087.331310991674</v>
      </c>
      <c r="Y58" s="51">
        <f ca="1">SUMPRODUCT($CM58:$DD58,INDIRECT(ADDRESS(Y$2,$DH$2)):INDIRECT(ADDRESS(Y$2,$DY$2)))</f>
        <v>18694.266676995176</v>
      </c>
      <c r="Z58" s="51">
        <f ca="1">SUMPRODUCT($CM58:$DD58,INDIRECT(ADDRESS(Z$2,$DH$2)):INDIRECT(ADDRESS(Z$2,$DY$2)))</f>
        <v>18890.536205559874</v>
      </c>
      <c r="AA58" s="51">
        <f ca="1">SUMPRODUCT($CM58:$DD58,INDIRECT(ADDRESS(AA$2,$DH$2)):INDIRECT(ADDRESS(AA$2,$DY$2)))</f>
        <v>18828.633515080073</v>
      </c>
      <c r="AB58" s="51">
        <f ca="1">SUMPRODUCT($CM58:$DD58,INDIRECT(ADDRESS(AB$2,$DH$2)):INDIRECT(ADDRESS(AB$2,$DY$2)))</f>
        <v>18435.405122322863</v>
      </c>
      <c r="AC58" s="51">
        <f ca="1">SUMPRODUCT($CM58:$DD58,INDIRECT(ADDRESS(AC$2,$DH$2)):INDIRECT(ADDRESS(AC$2,$DY$2)))</f>
        <v>18516.702156692081</v>
      </c>
      <c r="AD58" s="51">
        <f ca="1">SUMPRODUCT($CM58:$DD58,INDIRECT(ADDRESS(AD$2,$DH$2)):INDIRECT(ADDRESS(AD$2,$DY$2)))</f>
        <v>18331.67824802595</v>
      </c>
      <c r="AE58" s="51">
        <f ca="1">SUMPRODUCT($CM58:$DD58,INDIRECT(ADDRESS(AE$2,$DH$2)):INDIRECT(ADDRESS(AE$2,$DY$2)))</f>
        <v>18272.211450739389</v>
      </c>
      <c r="AF58" s="51">
        <f ca="1">SUMPRODUCT($CM58:$DD58,INDIRECT(ADDRESS(AF$2,$DH$2)):INDIRECT(ADDRESS(AF$2,$DY$2)))</f>
        <v>18333.292138240882</v>
      </c>
      <c r="AG58" s="51">
        <f ca="1">SUMPRODUCT($CM58:$DD58,INDIRECT(ADDRESS(AG$2,$DH$2)):INDIRECT(ADDRESS(AG$2,$DY$2)))</f>
        <v>17678.882773401561</v>
      </c>
      <c r="AH58" s="51">
        <f ca="1">SUMPRODUCT($CM58:$DD58,INDIRECT(ADDRESS(AH$2,$DH$2)):INDIRECT(ADDRESS(AH$2,$DY$2)))</f>
        <v>16991.635280114755</v>
      </c>
      <c r="AI58" s="51">
        <f ca="1">SUMPRODUCT($CM58:$DD58,INDIRECT(ADDRESS(AI$2,$DH$2)):INDIRECT(ADDRESS(AI$2,$DY$2)))</f>
        <v>17626.024265492626</v>
      </c>
      <c r="AJ58" s="51">
        <f ca="1">SUMPRODUCT($CM58:$DD58,INDIRECT(ADDRESS(AJ$2,$DH$2)):INDIRECT(ADDRESS(AJ$2,$DY$2)))</f>
        <v>18134.226101550732</v>
      </c>
      <c r="AK58" s="51">
        <f ca="1">SUMPRODUCT($CM58:$DD58,INDIRECT(ADDRESS(AK$2,$DH$2)):INDIRECT(ADDRESS(AK$2,$DY$2)))</f>
        <v>18745.426989905005</v>
      </c>
      <c r="AL58" s="51">
        <f ca="1">SUMPRODUCT($CM58:$DD58,INDIRECT(ADDRESS(AL$2,$DH$2)):INDIRECT(ADDRESS(AL$2,$DY$2)))</f>
        <v>18770.282017840618</v>
      </c>
      <c r="AM58" s="51">
        <f ca="1">SUMPRODUCT($CM58:$DD58,INDIRECT(ADDRESS(AM$2,$DH$2)):INDIRECT(ADDRESS(AM$2,$DY$2)))</f>
        <v>18685.72742436967</v>
      </c>
      <c r="AN58" s="51">
        <f ca="1">SUMPRODUCT($CM58:$DD58,INDIRECT(ADDRESS(AN$2,$DH$2)):INDIRECT(ADDRESS(AN$2,$DY$2)))</f>
        <v>18606.95715724161</v>
      </c>
      <c r="AO58" s="51">
        <f ca="1">SUMPRODUCT($CM58:$DD58,INDIRECT(ADDRESS(AO$2,$DH$2)):INDIRECT(ADDRESS(AO$2,$DY$2)))</f>
        <v>18689.819371573889</v>
      </c>
      <c r="AP58" s="51">
        <f ca="1">SUMPRODUCT($CM58:$DD58,INDIRECT(ADDRESS(AP$2,$DH$2)):INDIRECT(ADDRESS(AP$2,$DY$2)))</f>
        <v>18646.58676589141</v>
      </c>
      <c r="AQ58" s="51">
        <f ca="1">SUMPRODUCT($CM58:$DD58,INDIRECT(ADDRESS(AQ$2,$DH$2)):INDIRECT(ADDRESS(AQ$2,$DY$2)))</f>
        <v>18513.339219054</v>
      </c>
      <c r="AR58" s="51">
        <f ca="1">SUMPRODUCT($CM58:$DD58,INDIRECT(ADDRESS(AR$2,$DH$2)):INDIRECT(ADDRESS(AR$2,$DY$2)))</f>
        <v>18669.15856786583</v>
      </c>
      <c r="AS58" s="51">
        <f ca="1">SUMPRODUCT($CM58:$DD58,INDIRECT(ADDRESS(AS$2,$DH$2)):INDIRECT(ADDRESS(AS$2,$DY$2)))</f>
        <v>18099.383252674772</v>
      </c>
      <c r="AT58" s="51">
        <f ca="1">SUMPRODUCT($CM58:$DD58,INDIRECT(ADDRESS(AT$2,$DH$2)):INDIRECT(ADDRESS(AT$2,$DY$2)))</f>
        <v>17407.082111209551</v>
      </c>
      <c r="AU58" s="51">
        <f ca="1">SUMPRODUCT($CM58:$DD58,INDIRECT(ADDRESS(AU$2,$DH$2)):INDIRECT(ADDRESS(AU$2,$DY$2)))</f>
        <v>18039.58494357151</v>
      </c>
      <c r="AV58" s="51">
        <f ca="1">SUMPRODUCT($CM58:$DD58,INDIRECT(ADDRESS(AV$2,$DH$2)):INDIRECT(ADDRESS(AV$2,$DY$2)))</f>
        <v>18769.820762528398</v>
      </c>
      <c r="AW58" s="51">
        <f ca="1">SUMPRODUCT($CM58:$DD58,INDIRECT(ADDRESS(AW$2,$DH$2)):INDIRECT(ADDRESS(AW$2,$DY$2)))</f>
        <v>19136.567974056237</v>
      </c>
      <c r="AX58" s="51">
        <f ca="1">SUMPRODUCT($CM58:$DD58,INDIRECT(ADDRESS(AX$2,$DH$2)):INDIRECT(ADDRESS(AX$2,$DY$2)))</f>
        <v>19189.882320809647</v>
      </c>
      <c r="AY58" s="51">
        <f ca="1">SUMPRODUCT($CM58:$DD58,INDIRECT(ADDRESS(AY$2,$DH$2)):INDIRECT(ADDRESS(AY$2,$DY$2)))</f>
        <v>18798.860190319494</v>
      </c>
      <c r="AZ58" s="51">
        <f ca="1">SUMPRODUCT($CM58:$DD58,INDIRECT(ADDRESS(AZ$2,$DH$2)):INDIRECT(ADDRESS(AZ$2,$DY$2)))</f>
        <v>18444.497353180133</v>
      </c>
      <c r="BA58" s="51">
        <f ca="1">SUMPRODUCT($CM58:$DD58,INDIRECT(ADDRESS(BA$2,$DH$2)):INDIRECT(ADDRESS(BA$2,$DY$2)))</f>
        <v>18256.827107489869</v>
      </c>
      <c r="BB58" s="51">
        <f ca="1">SUMPRODUCT($CM58:$DD58,INDIRECT(ADDRESS(BB$2,$DH$2)):INDIRECT(ADDRESS(BB$2,$DY$2)))</f>
        <v>18442.571627440549</v>
      </c>
      <c r="BC58" s="51">
        <f ca="1">SUMPRODUCT($CM58:$DD58,INDIRECT(ADDRESS(BC$2,$DH$2)):INDIRECT(ADDRESS(BC$2,$DY$2)))</f>
        <v>18275.177308358128</v>
      </c>
      <c r="BD58" s="51">
        <f ca="1">SUMPRODUCT($CM58:$DD58,INDIRECT(ADDRESS(BD$2,$DH$2)):INDIRECT(ADDRESS(BD$2,$DY$2)))</f>
        <v>18210.804182929252</v>
      </c>
      <c r="BE58" s="51">
        <f ca="1">SUMPRODUCT($CM58:$DD58,INDIRECT(ADDRESS(BE$2,$DH$2)):INDIRECT(ADDRESS(BE$2,$DY$2)))</f>
        <v>17477.951560856556</v>
      </c>
      <c r="BF58" s="51">
        <f ca="1">SUMPRODUCT($CM58:$DD58,INDIRECT(ADDRESS(BF$2,$DH$2)):INDIRECT(ADDRESS(BF$2,$DY$2)))</f>
        <v>16838.885364121983</v>
      </c>
      <c r="BG58" s="51">
        <f ca="1">SUMPRODUCT($CM58:$DD58,INDIRECT(ADDRESS(BG$2,$DH$2)):INDIRECT(ADDRESS(BG$2,$DY$2)))</f>
        <v>18274.771425735638</v>
      </c>
      <c r="BH58" s="51">
        <f ca="1">SUMPRODUCT($CM58:$DD58,INDIRECT(ADDRESS(BH$2,$DH$2)):INDIRECT(ADDRESS(BH$2,$DY$2)))</f>
        <v>18775.841678017328</v>
      </c>
      <c r="BI58" s="51">
        <f ca="1">SUMPRODUCT($CM58:$DD58,INDIRECT(ADDRESS(BI$2,$DH$2)):INDIRECT(ADDRESS(BI$2,$DY$2)))</f>
        <v>18775.841678017143</v>
      </c>
      <c r="BJ58" s="51">
        <f ca="1">SUMPRODUCT($CM58:$DD58,INDIRECT(ADDRESS(BJ$2,$DH$2)):INDIRECT(ADDRESS(BJ$2,$DY$2)))</f>
        <v>18775.841678017321</v>
      </c>
      <c r="BK58" s="51">
        <f ca="1">SUMPRODUCT($CM58:$DD58,INDIRECT(ADDRESS(BK$2,$DH$2)):INDIRECT(ADDRESS(BK$2,$DY$2)))</f>
        <v>18692.503001662957</v>
      </c>
      <c r="BL58" s="51">
        <f ca="1">SUMPRODUCT($CM58:$DD58,INDIRECT(ADDRESS(BL$2,$DH$2)):INDIRECT(ADDRESS(BL$2,$DY$2)))</f>
        <v>18408.26331707435</v>
      </c>
      <c r="BM58" s="51">
        <f ca="1">SUMPRODUCT($CM58:$DD58,INDIRECT(ADDRESS(BM$2,$DH$2)):INDIRECT(ADDRESS(BM$2,$DY$2)))</f>
        <v>18180.929336046658</v>
      </c>
      <c r="BN58" s="51">
        <f ca="1">SUMPRODUCT($CM58:$DD58,INDIRECT(ADDRESS(BN$2,$DH$2)):INDIRECT(ADDRESS(BN$2,$DY$2)))</f>
        <v>18180.929336046775</v>
      </c>
      <c r="BO58" s="51">
        <f ca="1">SUMPRODUCT($CM58:$DD58,INDIRECT(ADDRESS(BO$2,$DH$2)):INDIRECT(ADDRESS(BO$2,$DY$2)))</f>
        <v>18264.26801240096</v>
      </c>
      <c r="BP58" s="51">
        <f ca="1">SUMPRODUCT($CM58:$DD58,INDIRECT(ADDRESS(BP$2,$DH$2)):INDIRECT(ADDRESS(BP$2,$DY$2)))</f>
        <v>18180.929336046735</v>
      </c>
      <c r="BQ58" s="51">
        <f ca="1">SUMPRODUCT($CM58:$DD58,INDIRECT(ADDRESS(BQ$2,$DH$2)):INDIRECT(ADDRESS(BQ$2,$DY$2)))</f>
        <v>17880.001773522636</v>
      </c>
      <c r="BR58" s="51">
        <f ca="1">SUMPRODUCT($CM58:$DD58,INDIRECT(ADDRESS(BR$2,$DH$2)):INDIRECT(ADDRESS(BR$2,$DY$2)))</f>
        <v>17416.931829479916</v>
      </c>
      <c r="BS58" s="51">
        <f ca="1">SUMPRODUCT($CM58:$DD58,INDIRECT(ADDRESS(BS$2,$DH$2)):INDIRECT(ADDRESS(BS$2,$DY$2)))</f>
        <v>17853.393180816649</v>
      </c>
      <c r="BT58" s="51">
        <f ca="1">SUMPRODUCT($CM58:$DD58,INDIRECT(ADDRESS(BT$2,$DH$2)):INDIRECT(ADDRESS(BT$2,$DY$2)))</f>
        <v>18340.0112761448</v>
      </c>
      <c r="BU58" s="51">
        <f ca="1">SUMPRODUCT($CM58:$DD58,INDIRECT(ADDRESS(BU$2,$DH$2)):INDIRECT(ADDRESS(BU$2,$DY$2)))</f>
        <v>18375.202771985256</v>
      </c>
      <c r="BV58" s="51">
        <f ca="1">SUMPRODUCT($CM58:$DD58,INDIRECT(ADDRESS(BV$2,$DH$2)):INDIRECT(ADDRESS(BV$2,$DY$2)))</f>
        <v>18375.202771985216</v>
      </c>
      <c r="BW58" s="51">
        <f ca="1">SUMPRODUCT($CM58:$DD58,INDIRECT(ADDRESS(BW$2,$DH$2)):INDIRECT(ADDRESS(BW$2,$DY$2)))</f>
        <v>18352.52072395058</v>
      </c>
      <c r="BX58" s="51">
        <f ca="1">SUMPRODUCT($CM58:$DD58,INDIRECT(ADDRESS(BX$2,$DH$2)):INDIRECT(ADDRESS(BX$2,$DY$2)))</f>
        <v>19017.140671174773</v>
      </c>
      <c r="BY58" s="51">
        <f ca="1">SUMPRODUCT($CM58:$DD58,INDIRECT(ADDRESS(BY$2,$DH$2)):INDIRECT(ADDRESS(BY$2,$DY$2)))</f>
        <v>18850.463318466402</v>
      </c>
      <c r="BZ58" s="51">
        <f ca="1">SUMPRODUCT($CM58:$DD58,INDIRECT(ADDRESS(BZ$2,$DH$2)):INDIRECT(ADDRESS(BZ$2,$DY$2)))</f>
        <v>18850.46331846646</v>
      </c>
      <c r="CA58" s="51">
        <f ca="1">SUMPRODUCT($CM58:$DD58,INDIRECT(ADDRESS(CA$2,$DH$2)):INDIRECT(ADDRESS(CA$2,$DY$2)))</f>
        <v>18933.801994820722</v>
      </c>
      <c r="CB58" s="51">
        <f ca="1">SUMPRODUCT($CM58:$DD58,INDIRECT(ADDRESS(CB$2,$DH$2)):INDIRECT(ADDRESS(CB$2,$DY$2)))</f>
        <v>18850.463318466449</v>
      </c>
      <c r="CC58" s="51">
        <f ca="1">SUMPRODUCT($CM58:$DD58,INDIRECT(ADDRESS(CC$2,$DH$2)):INDIRECT(ADDRESS(CC$2,$DY$2)))</f>
        <v>18475.392084228963</v>
      </c>
      <c r="CD58" s="51">
        <f ca="1">SUMPRODUCT($CM58:$DD58,INDIRECT(ADDRESS(CD$2,$DH$2)):INDIRECT(ADDRESS(CD$2,$DY$2)))</f>
        <v>17983.47681677941</v>
      </c>
      <c r="CF58" s="51">
        <f t="shared" ca="1" si="7"/>
        <v>215936.81858486973</v>
      </c>
      <c r="CG58" s="51">
        <f t="shared" ca="1" si="7"/>
        <v>217697.4358284488</v>
      </c>
      <c r="CH58" s="51">
        <f t="shared" ca="1" si="7"/>
        <v>218521.49396869616</v>
      </c>
      <c r="CI58" s="51">
        <f t="shared" ca="1" si="7"/>
        <v>222567.04263679637</v>
      </c>
      <c r="CJ58" s="51">
        <f t="shared" ca="1" si="7"/>
        <v>219241.51396582683</v>
      </c>
      <c r="CK58" s="51">
        <f t="shared" ca="1" si="7"/>
        <v>217808.58366550054</v>
      </c>
      <c r="CM58" s="1">
        <f>IFERROR(VLOOKUP($A58,Auxiliar_OPEX_CustosUnit!$A$4:$BT$129,COLUMN(Auxiliar_OPEX_CustosUnit!AK$2),0),0)</f>
        <v>0</v>
      </c>
      <c r="CN58" s="1">
        <f>IFERROR(VLOOKUP($A58,Auxiliar_OPEX_CustosUnit!$A$4:$BT$129,COLUMN(Auxiliar_OPEX_CustosUnit!AL$2),0),0)</f>
        <v>0</v>
      </c>
      <c r="CO58" s="1">
        <f>IFERROR(VLOOKUP($A58,Auxiliar_OPEX_CustosUnit!$A$4:$BT$129,COLUMN(Auxiliar_OPEX_CustosUnit!AM$2),0)*(1-DRE_Auxiliar!$A$111),0)</f>
        <v>12191.228916984377</v>
      </c>
      <c r="CP58" s="1">
        <f>IFERROR(VLOOKUP($A58,Auxiliar_OPEX_CustosUnit!$A$4:$BT$129,COLUMN(Auxiliar_OPEX_CustosUnit!AN$2),0),0)</f>
        <v>0</v>
      </c>
      <c r="CQ58" s="1">
        <f>IFERROR(VLOOKUP($A58,Auxiliar_OPEX_CustosUnit!$A$4:$BT$129,COLUMN(Auxiliar_OPEX_CustosUnit!AO$2),0),0)</f>
        <v>0</v>
      </c>
      <c r="CR58" s="1">
        <f>IFERROR(VLOOKUP($A58,Auxiliar_OPEX_CustosUnit!$A$4:$BT$129,COLUMN(Auxiliar_OPEX_CustosUnit!AP$2),0),0)</f>
        <v>0</v>
      </c>
      <c r="CS58" s="1">
        <f>IFERROR(VLOOKUP($A58,Auxiliar_OPEX_CustosUnit!$A$4:$BT$129,COLUMN(Auxiliar_OPEX_CustosUnit!AQ$2),0),0)</f>
        <v>4.3527254150091901</v>
      </c>
      <c r="CT58" s="1">
        <f>IFERROR(VLOOKUP($A58,Auxiliar_OPEX_CustosUnit!$A$4:$BT$129,COLUMN(Auxiliar_OPEX_CustosUnit!AR$2),0),0)</f>
        <v>0</v>
      </c>
      <c r="CU58" s="1">
        <f>IFERROR(VLOOKUP($A58,Auxiliar_OPEX_CustosUnit!$A$4:$BT$129,COLUMN(Auxiliar_OPEX_CustosUnit!AS$2),0),0)</f>
        <v>0</v>
      </c>
      <c r="CV58" s="1">
        <f>IFERROR(VLOOKUP($A58,Auxiliar_OPEX_CustosUnit!$A$4:$BT$129,COLUMN(Auxiliar_OPEX_CustosUnit!AT$2),0),0)</f>
        <v>0</v>
      </c>
      <c r="CW58" s="1">
        <f>IFERROR(VLOOKUP($A58,Auxiliar_OPEX_CustosUnit!$A$4:$BT$129,COLUMN(Auxiliar_OPEX_CustosUnit!AU$2),0),0)</f>
        <v>0</v>
      </c>
      <c r="CX58" s="1">
        <f>IFERROR(VLOOKUP($A58,Auxiliar_OPEX_CustosUnit!$A$4:$BT$129,COLUMN(Auxiliar_OPEX_CustosUnit!AV$2),0),0)</f>
        <v>1.6632091838790001E-2</v>
      </c>
      <c r="CY58" s="1">
        <f>IFERROR(VLOOKUP($A58,Auxiliar_OPEX_CustosUnit!$A$4:$BT$129,COLUMN(Auxiliar_OPEX_CustosUnit!AW$2),0),0)</f>
        <v>0</v>
      </c>
      <c r="CZ58" s="1">
        <f>IFERROR(VLOOKUP($A58,Auxiliar_OPEX_CustosUnit!$A$4:$BT$129,COLUMN(Auxiliar_OPEX_CustosUnit!AX$2),0),0)</f>
        <v>0</v>
      </c>
      <c r="DA58" s="1">
        <f>IFERROR(VLOOKUP($A58,Auxiliar_OPEX_CustosUnit!$A$4:$BT$129,COLUMN(Auxiliar_OPEX_CustosUnit!AY$2),0),0)</f>
        <v>0</v>
      </c>
      <c r="DB58" s="1">
        <f>IFERROR(VLOOKUP($A58,Auxiliar_OPEX_CustosUnit!$A$4:$BT$129,COLUMN(Auxiliar_OPEX_CustosUnit!AZ$2),0),0)</f>
        <v>0.16667735270843001</v>
      </c>
      <c r="DC58" s="1">
        <f>IFERROR(VLOOKUP($A58,Auxiliar_OPEX_CustosUnit!$A$4:$BT$129,COLUMN(Auxiliar_OPEX_CustosUnit!BA$2),0),0)</f>
        <v>0</v>
      </c>
      <c r="DD58" s="1">
        <f>IFERROR(VLOOKUP($A58,Auxiliar_OPEX_CustosUnit!$A$4:$BT$129,COLUMN(Auxiliar_OPEX_CustosUnit!BB$2),0),0)</f>
        <v>0</v>
      </c>
      <c r="DG58" s="60">
        <v>44896</v>
      </c>
      <c r="DH58" s="1">
        <v>1</v>
      </c>
      <c r="DI58" s="1">
        <f>INDEX(Auxiliar_OPEX_Drivers!$B$2:$CH$18,MATCH(Auxiliar_OPEX_S!DI$3,Auxiliar_OPEX_Drivers!$B$2:$B$18,0),MATCH($DG58,Auxiliar_OPEX_Drivers!$B$2:$CH$2,0))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INDEX(Auxiliar_OPEX_Drivers!$B$2:$CH$18,MATCH(Auxiliar_OPEX_S!DK$3,Auxiliar_OPEX_Drivers!$B$2:$B$18,0),MATCH($DG58,Auxiliar_OPEX_Drivers!$B$2:$CH$2,0))</f>
        <v>14.866485227498957</v>
      </c>
      <c r="DL58" s="1">
        <f>INDEX(Auxiliar_OPEX_Drivers!$B$2:$CH$18,MATCH(Auxiliar_OPEX_S!DL$3,Auxiliar_OPEX_Drivers!$B$2:$B$18,0),MATCH($DG58,Auxiliar_OPEX_Drivers!$B$2:$CH$2,0))</f>
        <v>65.042552781229105</v>
      </c>
      <c r="DM58" s="1">
        <f>INDEX(Auxiliar_OPEX_Drivers!$B$2:$CH$18,MATCH(Auxiliar_OPEX_S!DM$3,Auxiliar_OPEX_Drivers!$B$2:$B$18,0),MATCH($DG58,Auxiliar_OPEX_Drivers!$B$2:$CH$2,0))</f>
        <v>13</v>
      </c>
      <c r="DN58" s="1">
        <f>INDEX(Auxiliar_OPEX_Drivers!$B$2:$CH$18,MATCH(Auxiliar_OPEX_S!DN$3,Auxiliar_OPEX_Drivers!$B$2:$B$18,0),MATCH($DG58,Auxiliar_OPEX_Drivers!$B$2:$CH$2,0))</f>
        <v>708.81272318102492</v>
      </c>
      <c r="DO58" s="1">
        <f>INDEX(Auxiliar_OPEX_Drivers!$B$2:$CH$18,MATCH(Auxiliar_OPEX_S!DO$3,Auxiliar_OPEX_Drivers!$B$2:$B$18,0),MATCH($DG58,Auxiliar_OPEX_Drivers!$B$2:$CH$2,0))</f>
        <v>12</v>
      </c>
      <c r="DP58" s="1">
        <f>INDEX(Auxiliar_OPEX_Drivers!$B$2:$CH$18,MATCH(Auxiliar_OPEX_S!DP$3,Auxiliar_OPEX_Drivers!$B$2:$B$18,0),MATCH($DG58,Auxiliar_OPEX_Drivers!$B$2:$CH$2,0))</f>
        <v>201.1911480373401</v>
      </c>
      <c r="DQ58" s="1">
        <f>INDEX(Auxiliar_OPEX_Drivers!$B$2:$CH$18,MATCH(Auxiliar_OPEX_S!DQ$3,Auxiliar_OPEX_Drivers!$B$2:$B$18,0),MATCH($DG58,Auxiliar_OPEX_Drivers!$B$2:$CH$2,0))</f>
        <v>37.216621306874742</v>
      </c>
      <c r="DR58" s="1">
        <f>INDEX(Auxiliar_OPEX_Drivers!$B$2:$CH$18,MATCH(Auxiliar_OPEX_S!DR$3,Auxiliar_OPEX_Drivers!$B$2:$B$18,0),MATCH($DG58,Auxiliar_OPEX_Drivers!$B$2:$CH$2,0))</f>
        <v>20919548.196478385</v>
      </c>
      <c r="DS58" s="1">
        <f>INDEX(Auxiliar_OPEX_Drivers!$B$2:$CH$18,MATCH(Auxiliar_OPEX_S!DS$3,Auxiliar_OPEX_Drivers!$B$2:$B$18,0),MATCH($DG58,Auxiliar_OPEX_Drivers!$B$2:$CH$2,0))</f>
        <v>56294</v>
      </c>
      <c r="DT58" s="1">
        <f>INDEX(Auxiliar_OPEX_Drivers!$B$2:$CH$18,MATCH(Auxiliar_OPEX_S!DT$3,Auxiliar_OPEX_Drivers!$B$2:$B$18,0),MATCH($DG58,Auxiliar_OPEX_Drivers!$B$2:$CH$2,0))</f>
        <v>3884.2303757351383</v>
      </c>
      <c r="DU58" s="1">
        <f>INDEX(Auxiliar_OPEX_Drivers!$B$2:$CH$18,MATCH(Auxiliar_OPEX_S!DU$3,Auxiliar_OPEX_Drivers!$B$2:$B$18,0),MATCH($DG58,Auxiliar_OPEX_Drivers!$B$2:$CH$2,0))</f>
        <v>1756.3698424021577</v>
      </c>
      <c r="DV58" s="1">
        <f>INDEX(Auxiliar_OPEX_Drivers!$B$2:$CH$18,MATCH(Auxiliar_OPEX_S!DV$3,Auxiliar_OPEX_Drivers!$B$2:$B$18,0),MATCH($DG58,Auxiliar_OPEX_Drivers!$B$2:$CH$2,0))</f>
        <v>2486853.4007684058</v>
      </c>
      <c r="DW58" s="1">
        <f>INDEX(Auxiliar_OPEX_Drivers!$B$2:$CH$18,MATCH(Auxiliar_OPEX_S!DW$3,Auxiliar_OPEX_Drivers!$B$2:$B$18,0),MATCH($DG58,Auxiliar_OPEX_Drivers!$B$2:$CH$2,0))</f>
        <v>3756.3730424017936</v>
      </c>
      <c r="DX58" s="1">
        <f>INDEX(Auxiliar_OPEX_Drivers!$B$2:$CH$18,MATCH(Auxiliar_OPEX_S!DX$3,Auxiliar_OPEX_Drivers!$B$2:$B$18,0),MATCH($DG58,Auxiliar_OPEX_Drivers!$B$2:$CH$2,0))</f>
        <v>2511820.7273200061</v>
      </c>
      <c r="DY58" s="1">
        <f>INDEX(Auxiliar_OPEX_Drivers!$B$2:$CH$18,MATCH(Auxiliar_OPEX_S!DY$3,Auxiliar_OPEX_Drivers!$B$2:$B$18,0),MATCH($DG58,Auxiliar_OPEX_Drivers!$B$2:$CH$2,0))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894593.73972929909</v>
      </c>
      <c r="E59" s="51">
        <f ca="1">SUMPRODUCT($CM59:$DD59,INDIRECT(ADDRESS(E$2,$DH$2)):INDIRECT(ADDRESS(E$2,$DY$2)))</f>
        <v>863381.09481612872</v>
      </c>
      <c r="F59" s="51">
        <f ca="1">SUMPRODUCT($CM59:$DD59,INDIRECT(ADDRESS(F$2,$DH$2)):INDIRECT(ADDRESS(F$2,$DY$2)))</f>
        <v>895069.89747750596</v>
      </c>
      <c r="G59" s="51">
        <f ca="1">SUMPRODUCT($CM59:$DD59,INDIRECT(ADDRESS(G$2,$DH$2)):INDIRECT(ADDRESS(G$2,$DY$2)))</f>
        <v>930837.90195931424</v>
      </c>
      <c r="H59" s="51">
        <f ca="1">SUMPRODUCT($CM59:$DD59,INDIRECT(ADDRESS(H$2,$DH$2)):INDIRECT(ADDRESS(H$2,$DY$2)))</f>
        <v>955969.41176480695</v>
      </c>
      <c r="I59" s="51">
        <f ca="1">SUMPRODUCT($CM59:$DD59,INDIRECT(ADDRESS(I$2,$DH$2)):INDIRECT(ADDRESS(I$2,$DY$2)))</f>
        <v>782594.40334316145</v>
      </c>
      <c r="J59" s="51">
        <f ca="1">SUMPRODUCT($CM59:$DD59,INDIRECT(ADDRESS(J$2,$DH$2)):INDIRECT(ADDRESS(J$2,$DY$2)))</f>
        <v>415851.09809758421</v>
      </c>
      <c r="K59" s="51">
        <f ca="1">SUMPRODUCT($CM59:$DD59,INDIRECT(ADDRESS(K$2,$DH$2)):INDIRECT(ADDRESS(K$2,$DY$2)))</f>
        <v>500186.71877797332</v>
      </c>
      <c r="L59" s="51">
        <f ca="1">SUMPRODUCT($CM59:$DD59,INDIRECT(ADDRESS(L$2,$DH$2)):INDIRECT(ADDRESS(L$2,$DY$2)))</f>
        <v>779243.21143825003</v>
      </c>
      <c r="M59" s="51">
        <f ca="1">SUMPRODUCT($CM59:$DD59,INDIRECT(ADDRESS(M$2,$DH$2)):INDIRECT(ADDRESS(M$2,$DY$2)))</f>
        <v>1003157.2784214489</v>
      </c>
      <c r="N59" s="51">
        <f ca="1">SUMPRODUCT($CM59:$DD59,INDIRECT(ADDRESS(N$2,$DH$2)):INDIRECT(ADDRESS(N$2,$DY$2)))</f>
        <v>1028124.5102280957</v>
      </c>
      <c r="O59" s="51">
        <f ca="1">SUMPRODUCT($CM59:$DD59,INDIRECT(ADDRESS(O$2,$DH$2)):INDIRECT(ADDRESS(O$2,$DY$2)))</f>
        <v>1038201.1010234765</v>
      </c>
      <c r="P59" s="51">
        <f ca="1">SUMPRODUCT($CM59:$DD59,INDIRECT(ADDRESS(P$2,$DH$2)):INDIRECT(ADDRESS(P$2,$DY$2)))</f>
        <v>983804.88096011919</v>
      </c>
      <c r="Q59" s="51">
        <f ca="1">SUMPRODUCT($CM59:$DD59,INDIRECT(ADDRESS(Q$2,$DH$2)):INDIRECT(ADDRESS(Q$2,$DY$2)))</f>
        <v>966880.53787249897</v>
      </c>
      <c r="R59" s="51">
        <f ca="1">SUMPRODUCT($CM59:$DD59,INDIRECT(ADDRESS(R$2,$DH$2)):INDIRECT(ADDRESS(R$2,$DY$2)))</f>
        <v>963468.43414735806</v>
      </c>
      <c r="S59" s="51">
        <f ca="1">SUMPRODUCT($CM59:$DD59,INDIRECT(ADDRESS(S$2,$DH$2)):INDIRECT(ADDRESS(S$2,$DY$2)))</f>
        <v>970673.53669257218</v>
      </c>
      <c r="T59" s="51">
        <f ca="1">SUMPRODUCT($CM59:$DD59,INDIRECT(ADDRESS(T$2,$DH$2)):INDIRECT(ADDRESS(T$2,$DY$2)))</f>
        <v>957563.13882989157</v>
      </c>
      <c r="U59" s="51">
        <f ca="1">SUMPRODUCT($CM59:$DD59,INDIRECT(ADDRESS(U$2,$DH$2)):INDIRECT(ADDRESS(U$2,$DY$2)))</f>
        <v>649483.67410591326</v>
      </c>
      <c r="V59" s="51">
        <f ca="1">SUMPRODUCT($CM59:$DD59,INDIRECT(ADDRESS(V$2,$DH$2)):INDIRECT(ADDRESS(V$2,$DY$2)))</f>
        <v>319613.08687011542</v>
      </c>
      <c r="W59" s="51">
        <f ca="1">SUMPRODUCT($CM59:$DD59,INDIRECT(ADDRESS(W$2,$DH$2)):INDIRECT(ADDRESS(W$2,$DY$2)))</f>
        <v>503231.7528902886</v>
      </c>
      <c r="X59" s="51">
        <f ca="1">SUMPRODUCT($CM59:$DD59,INDIRECT(ADDRESS(X$2,$DH$2)):INDIRECT(ADDRESS(X$2,$DY$2)))</f>
        <v>822660.88609824888</v>
      </c>
      <c r="Y59" s="51">
        <f ca="1">SUMPRODUCT($CM59:$DD59,INDIRECT(ADDRESS(Y$2,$DH$2)):INDIRECT(ADDRESS(Y$2,$DY$2)))</f>
        <v>1107017.4579566987</v>
      </c>
      <c r="Z59" s="51">
        <f ca="1">SUMPRODUCT($CM59:$DD59,INDIRECT(ADDRESS(Z$2,$DH$2)):INDIRECT(ADDRESS(Z$2,$DY$2)))</f>
        <v>1145840.4008911434</v>
      </c>
      <c r="AA59" s="51">
        <f ca="1">SUMPRODUCT($CM59:$DD59,INDIRECT(ADDRESS(AA$2,$DH$2)):INDIRECT(ADDRESS(AA$2,$DY$2)))</f>
        <v>1142042.8842140541</v>
      </c>
      <c r="AB59" s="51">
        <f ca="1">SUMPRODUCT($CM59:$DD59,INDIRECT(ADDRESS(AB$2,$DH$2)):INDIRECT(ADDRESS(AB$2,$DY$2)))</f>
        <v>1150387.1731881055</v>
      </c>
      <c r="AC59" s="51">
        <f ca="1">SUMPRODUCT($CM59:$DD59,INDIRECT(ADDRESS(AC$2,$DH$2)):INDIRECT(ADDRESS(AC$2,$DY$2)))</f>
        <v>1161429.4102237164</v>
      </c>
      <c r="AD59" s="51">
        <f ca="1">SUMPRODUCT($CM59:$DD59,INDIRECT(ADDRESS(AD$2,$DH$2)):INDIRECT(ADDRESS(AD$2,$DY$2)))</f>
        <v>1153640.859674644</v>
      </c>
      <c r="AE59" s="51">
        <f ca="1">SUMPRODUCT($CM59:$DD59,INDIRECT(ADDRESS(AE$2,$DH$2)):INDIRECT(ADDRESS(AE$2,$DY$2)))</f>
        <v>1170205.949532948</v>
      </c>
      <c r="AF59" s="51">
        <f ca="1">SUMPRODUCT($CM59:$DD59,INDIRECT(ADDRESS(AF$2,$DH$2)):INDIRECT(ADDRESS(AF$2,$DY$2)))</f>
        <v>1161909.1302742935</v>
      </c>
      <c r="AG59" s="51">
        <f ca="1">SUMPRODUCT($CM59:$DD59,INDIRECT(ADDRESS(AG$2,$DH$2)):INDIRECT(ADDRESS(AG$2,$DY$2)))</f>
        <v>745061.63114723505</v>
      </c>
      <c r="AH59" s="51">
        <f ca="1">SUMPRODUCT($CM59:$DD59,INDIRECT(ADDRESS(AH$2,$DH$2)):INDIRECT(ADDRESS(AH$2,$DY$2)))</f>
        <v>356294.19149702427</v>
      </c>
      <c r="AI59" s="51">
        <f ca="1">SUMPRODUCT($CM59:$DD59,INDIRECT(ADDRESS(AI$2,$DH$2)):INDIRECT(ADDRESS(AI$2,$DY$2)))</f>
        <v>631208.89585949318</v>
      </c>
      <c r="AJ59" s="51">
        <f ca="1">SUMPRODUCT($CM59:$DD59,INDIRECT(ADDRESS(AJ$2,$DH$2)):INDIRECT(ADDRESS(AJ$2,$DY$2)))</f>
        <v>944862.04795321834</v>
      </c>
      <c r="AK59" s="51">
        <f ca="1">SUMPRODUCT($CM59:$DD59,INDIRECT(ADDRESS(AK$2,$DH$2)):INDIRECT(ADDRESS(AK$2,$DY$2)))</f>
        <v>1095631.4889435431</v>
      </c>
      <c r="AL59" s="51">
        <f ca="1">SUMPRODUCT($CM59:$DD59,INDIRECT(ADDRESS(AL$2,$DH$2)):INDIRECT(ADDRESS(AL$2,$DY$2)))</f>
        <v>1101792.5624980798</v>
      </c>
      <c r="AM59" s="51">
        <f ca="1">SUMPRODUCT($CM59:$DD59,INDIRECT(ADDRESS(AM$2,$DH$2)):INDIRECT(ADDRESS(AM$2,$DY$2)))</f>
        <v>1100901.7520837402</v>
      </c>
      <c r="AN59" s="51">
        <f ca="1">SUMPRODUCT($CM59:$DD59,INDIRECT(ADDRESS(AN$2,$DH$2)):INDIRECT(ADDRESS(AN$2,$DY$2)))</f>
        <v>1144716.49578972</v>
      </c>
      <c r="AO59" s="51">
        <f ca="1">SUMPRODUCT($CM59:$DD59,INDIRECT(ADDRESS(AO$2,$DH$2)):INDIRECT(ADDRESS(AO$2,$DY$2)))</f>
        <v>1138367.4618160175</v>
      </c>
      <c r="AP59" s="51">
        <f ca="1">SUMPRODUCT($CM59:$DD59,INDIRECT(ADDRESS(AP$2,$DH$2)):INDIRECT(ADDRESS(AP$2,$DY$2)))</f>
        <v>1119144.1475575306</v>
      </c>
      <c r="AQ59" s="51">
        <f ca="1">SUMPRODUCT($CM59:$DD59,INDIRECT(ADDRESS(AQ$2,$DH$2)):INDIRECT(ADDRESS(AQ$2,$DY$2)))</f>
        <v>1105496.8627803128</v>
      </c>
      <c r="AR59" s="51">
        <f ca="1">SUMPRODUCT($CM59:$DD59,INDIRECT(ADDRESS(AR$2,$DH$2)):INDIRECT(ADDRESS(AR$2,$DY$2)))</f>
        <v>1134967.2548142285</v>
      </c>
      <c r="AS59" s="51">
        <f ca="1">SUMPRODUCT($CM59:$DD59,INDIRECT(ADDRESS(AS$2,$DH$2)):INDIRECT(ADDRESS(AS$2,$DY$2)))</f>
        <v>833650.09378443717</v>
      </c>
      <c r="AT59" s="51">
        <f ca="1">SUMPRODUCT($CM59:$DD59,INDIRECT(ADDRESS(AT$2,$DH$2)):INDIRECT(ADDRESS(AT$2,$DY$2)))</f>
        <v>504008.87099129596</v>
      </c>
      <c r="AU59" s="51">
        <f ca="1">SUMPRODUCT($CM59:$DD59,INDIRECT(ADDRESS(AU$2,$DH$2)):INDIRECT(ADDRESS(AU$2,$DY$2)))</f>
        <v>683886.04557126062</v>
      </c>
      <c r="AV59" s="51">
        <f ca="1">SUMPRODUCT($CM59:$DD59,INDIRECT(ADDRESS(AV$2,$DH$2)):INDIRECT(ADDRESS(AV$2,$DY$2)))</f>
        <v>1008085.0957101228</v>
      </c>
      <c r="AW59" s="51">
        <f ca="1">SUMPRODUCT($CM59:$DD59,INDIRECT(ADDRESS(AW$2,$DH$2)):INDIRECT(ADDRESS(AW$2,$DY$2)))</f>
        <v>1226764.4437550458</v>
      </c>
      <c r="AX59" s="51">
        <f ca="1">SUMPRODUCT($CM59:$DD59,INDIRECT(ADDRESS(AX$2,$DH$2)):INDIRECT(ADDRESS(AX$2,$DY$2)))</f>
        <v>1215327.8317083239</v>
      </c>
      <c r="AY59" s="51">
        <f ca="1">SUMPRODUCT($CM59:$DD59,INDIRECT(ADDRESS(AY$2,$DH$2)):INDIRECT(ADDRESS(AY$2,$DY$2)))</f>
        <v>1127256.0607592992</v>
      </c>
      <c r="AZ59" s="51">
        <f ca="1">SUMPRODUCT($CM59:$DD59,INDIRECT(ADDRESS(AZ$2,$DH$2)):INDIRECT(ADDRESS(AZ$2,$DY$2)))</f>
        <v>1155115.8075923396</v>
      </c>
      <c r="BA59" s="51">
        <f ca="1">SUMPRODUCT($CM59:$DD59,INDIRECT(ADDRESS(BA$2,$DH$2)):INDIRECT(ADDRESS(BA$2,$DY$2)))</f>
        <v>1103565.9804230623</v>
      </c>
      <c r="BB59" s="51">
        <f ca="1">SUMPRODUCT($CM59:$DD59,INDIRECT(ADDRESS(BB$2,$DH$2)):INDIRECT(ADDRESS(BB$2,$DY$2)))</f>
        <v>1169342.7773857315</v>
      </c>
      <c r="BC59" s="51">
        <f ca="1">SUMPRODUCT($CM59:$DD59,INDIRECT(ADDRESS(BC$2,$DH$2)):INDIRECT(ADDRESS(BC$2,$DY$2)))</f>
        <v>1142034.7332814492</v>
      </c>
      <c r="BD59" s="51">
        <f ca="1">SUMPRODUCT($CM59:$DD59,INDIRECT(ADDRESS(BD$2,$DH$2)):INDIRECT(ADDRESS(BD$2,$DY$2)))</f>
        <v>1117512.2871922425</v>
      </c>
      <c r="BE59" s="51">
        <f ca="1">SUMPRODUCT($CM59:$DD59,INDIRECT(ADDRESS(BE$2,$DH$2)):INDIRECT(ADDRESS(BE$2,$DY$2)))</f>
        <v>705115.20086050266</v>
      </c>
      <c r="BF59" s="51">
        <f ca="1">SUMPRODUCT($CM59:$DD59,INDIRECT(ADDRESS(BF$2,$DH$2)):INDIRECT(ADDRESS(BF$2,$DY$2)))</f>
        <v>337984.35524950974</v>
      </c>
      <c r="BG59" s="51">
        <f ca="1">SUMPRODUCT($CM59:$DD59,INDIRECT(ADDRESS(BG$2,$DH$2)):INDIRECT(ADDRESS(BG$2,$DY$2)))</f>
        <v>832099.51834180974</v>
      </c>
      <c r="BH59" s="51">
        <f ca="1">SUMPRODUCT($CM59:$DD59,INDIRECT(ADDRESS(BH$2,$DH$2)):INDIRECT(ADDRESS(BH$2,$DY$2)))</f>
        <v>1097153.3510886279</v>
      </c>
      <c r="BI59" s="51">
        <f ca="1">SUMPRODUCT($CM59:$DD59,INDIRECT(ADDRESS(BI$2,$DH$2)):INDIRECT(ADDRESS(BI$2,$DY$2)))</f>
        <v>1098881.8352860543</v>
      </c>
      <c r="BJ59" s="51">
        <f ca="1">SUMPRODUCT($CM59:$DD59,INDIRECT(ADDRESS(BJ$2,$DH$2)):INDIRECT(ADDRESS(BJ$2,$DY$2)))</f>
        <v>1095525.2497762886</v>
      </c>
      <c r="BK59" s="51">
        <f ca="1">SUMPRODUCT($CM59:$DD59,INDIRECT(ADDRESS(BK$2,$DH$2)):INDIRECT(ADDRESS(BK$2,$DY$2)))</f>
        <v>1053546.1644873503</v>
      </c>
      <c r="BL59" s="51">
        <f ca="1">SUMPRODUCT($CM59:$DD59,INDIRECT(ADDRESS(BL$2,$DH$2)):INDIRECT(ADDRESS(BL$2,$DY$2)))</f>
        <v>1047955.6408472939</v>
      </c>
      <c r="BM59" s="51">
        <f ca="1">SUMPRODUCT($CM59:$DD59,INDIRECT(ADDRESS(BM$2,$DH$2)):INDIRECT(ADDRESS(BM$2,$DY$2)))</f>
        <v>930864.85123085568</v>
      </c>
      <c r="BN59" s="51">
        <f ca="1">SUMPRODUCT($CM59:$DD59,INDIRECT(ADDRESS(BN$2,$DH$2)):INDIRECT(ADDRESS(BN$2,$DY$2)))</f>
        <v>933682.53306016256</v>
      </c>
      <c r="BO59" s="51">
        <f ca="1">SUMPRODUCT($CM59:$DD59,INDIRECT(ADDRESS(BO$2,$DH$2)):INDIRECT(ADDRESS(BO$2,$DY$2)))</f>
        <v>972940.08953342307</v>
      </c>
      <c r="BP59" s="51">
        <f ca="1">SUMPRODUCT($CM59:$DD59,INDIRECT(ADDRESS(BP$2,$DH$2)):INDIRECT(ADDRESS(BP$2,$DY$2)))</f>
        <v>929126.06972462672</v>
      </c>
      <c r="BQ59" s="51">
        <f ca="1">SUMPRODUCT($CM59:$DD59,INDIRECT(ADDRESS(BQ$2,$DH$2)):INDIRECT(ADDRESS(BQ$2,$DY$2)))</f>
        <v>768522.25016438181</v>
      </c>
      <c r="BR59" s="51">
        <f ca="1">SUMPRODUCT($CM59:$DD59,INDIRECT(ADDRESS(BR$2,$DH$2)):INDIRECT(ADDRESS(BR$2,$DY$2)))</f>
        <v>527350.14897310466</v>
      </c>
      <c r="BS59" s="51">
        <f ca="1">SUMPRODUCT($CM59:$DD59,INDIRECT(ADDRESS(BS$2,$DH$2)):INDIRECT(ADDRESS(BS$2,$DY$2)))</f>
        <v>695220.66624855809</v>
      </c>
      <c r="BT59" s="51">
        <f ca="1">SUMPRODUCT($CM59:$DD59,INDIRECT(ADDRESS(BT$2,$DH$2)):INDIRECT(ADDRESS(BT$2,$DY$2)))</f>
        <v>952736.80262894335</v>
      </c>
      <c r="BU59" s="51">
        <f ca="1">SUMPRODUCT($CM59:$DD59,INDIRECT(ADDRESS(BU$2,$DH$2)):INDIRECT(ADDRESS(BU$2,$DY$2)))</f>
        <v>971863.57658346754</v>
      </c>
      <c r="BV59" s="51">
        <f ca="1">SUMPRODUCT($CM59:$DD59,INDIRECT(ADDRESS(BV$2,$DH$2)):INDIRECT(ADDRESS(BV$2,$DY$2)))</f>
        <v>969463.2494424294</v>
      </c>
      <c r="BW59" s="51">
        <f ca="1">SUMPRODUCT($CM59:$DD59,INDIRECT(ADDRESS(BW$2,$DH$2)):INDIRECT(ADDRESS(BW$2,$DY$2)))</f>
        <v>959120.35855378839</v>
      </c>
      <c r="BX59" s="51">
        <f ca="1">SUMPRODUCT($CM59:$DD59,INDIRECT(ADDRESS(BX$2,$DH$2)):INDIRECT(ADDRESS(BX$2,$DY$2)))</f>
        <v>1166825.6754824589</v>
      </c>
      <c r="BY59" s="51">
        <f ca="1">SUMPRODUCT($CM59:$DD59,INDIRECT(ADDRESS(BY$2,$DH$2)):INDIRECT(ADDRESS(BY$2,$DY$2)))</f>
        <v>1080501.7544762471</v>
      </c>
      <c r="BZ59" s="51">
        <f ca="1">SUMPRODUCT($CM59:$DD59,INDIRECT(ADDRESS(BZ$2,$DH$2)):INDIRECT(ADDRESS(BZ$2,$DY$2)))</f>
        <v>1083232.0048085717</v>
      </c>
      <c r="CA59" s="51">
        <f ca="1">SUMPRODUCT($CM59:$DD59,INDIRECT(ADDRESS(CA$2,$DH$2)):INDIRECT(ADDRESS(CA$2,$DY$2)))</f>
        <v>1123446.3185686821</v>
      </c>
      <c r="CB59" s="51">
        <f ca="1">SUMPRODUCT($CM59:$DD59,INDIRECT(ADDRESS(CB$2,$DH$2)):INDIRECT(ADDRESS(CB$2,$DY$2)))</f>
        <v>1079632.2987598605</v>
      </c>
      <c r="CC59" s="51">
        <f ca="1">SUMPRODUCT($CM59:$DD59,INDIRECT(ADDRESS(CC$2,$DH$2)):INDIRECT(ADDRESS(CC$2,$DY$2)))</f>
        <v>880357.95502355252</v>
      </c>
      <c r="CD59" s="51">
        <f ca="1">SUMPRODUCT($CM59:$DD59,INDIRECT(ADDRESS(CD$2,$DH$2)):INDIRECT(ADDRESS(CD$2,$DY$2)))</f>
        <v>622141.7789879893</v>
      </c>
      <c r="CF59" s="51">
        <f t="shared" ca="1" si="7"/>
        <v>10087210.367077045</v>
      </c>
      <c r="CG59" s="51">
        <f t="shared" ca="1" si="7"/>
        <v>10532280.671528904</v>
      </c>
      <c r="CH59" s="51">
        <f t="shared" ca="1" si="7"/>
        <v>11773325.092876043</v>
      </c>
      <c r="CI59" s="51">
        <f t="shared" ca="1" si="7"/>
        <v>12241670.665037593</v>
      </c>
      <c r="CJ59" s="51">
        <f t="shared" ca="1" si="7"/>
        <v>11907877.260964969</v>
      </c>
      <c r="CK59" s="51">
        <f t="shared" ca="1" si="7"/>
        <v>10658846.236991037</v>
      </c>
      <c r="CM59" s="1">
        <f>IFERROR(VLOOKUP($A59,Auxiliar_OPEX_CustosUnit!$A$4:$BT$129,COLUMN(Auxiliar_OPEX_CustosUnit!AK$2),0),0)</f>
        <v>0</v>
      </c>
      <c r="CN59" s="1">
        <f>IFERROR(VLOOKUP($A59,Auxiliar_OPEX_CustosUnit!$A$4:$BT$129,COLUMN(Auxiliar_OPEX_CustosUnit!AL$2),0),0)</f>
        <v>0</v>
      </c>
      <c r="CO59" s="1">
        <f>IFERROR(VLOOKUP($A59,Auxiliar_OPEX_CustosUnit!$A$4:$BT$129,COLUMN(Auxiliar_OPEX_CustosUnit!AM$2),0)*(1-DRE_Auxiliar!$A$111),0)</f>
        <v>284.27503969337016</v>
      </c>
      <c r="CP59" s="1">
        <f>IFERROR(VLOOKUP($A59,Auxiliar_OPEX_CustosUnit!$A$4:$BT$129,COLUMN(Auxiliar_OPEX_CustosUnit!AN$2),0),0)</f>
        <v>0</v>
      </c>
      <c r="CQ59" s="1">
        <f>IFERROR(VLOOKUP($A59,Auxiliar_OPEX_CustosUnit!$A$4:$BT$129,COLUMN(Auxiliar_OPEX_CustosUnit!AO$2),0),0)</f>
        <v>0</v>
      </c>
      <c r="CR59" s="1">
        <f>IFERROR(VLOOKUP($A59,Auxiliar_OPEX_CustosUnit!$A$4:$BT$129,COLUMN(Auxiliar_OPEX_CustosUnit!AP$2),0),0)</f>
        <v>0</v>
      </c>
      <c r="CS59" s="1">
        <f>IFERROR(VLOOKUP($A59,Auxiliar_OPEX_CustosUnit!$A$4:$BT$129,COLUMN(Auxiliar_OPEX_CustosUnit!AQ$2),0),0)</f>
        <v>0</v>
      </c>
      <c r="CT59" s="1">
        <f>IFERROR(VLOOKUP($A59,Auxiliar_OPEX_CustosUnit!$A$4:$BT$129,COLUMN(Auxiliar_OPEX_CustosUnit!AR$2),0),0)</f>
        <v>0</v>
      </c>
      <c r="CU59" s="1">
        <f>IFERROR(VLOOKUP($A59,Auxiliar_OPEX_CustosUnit!$A$4:$BT$129,COLUMN(Auxiliar_OPEX_CustosUnit!AS$2),0),0)</f>
        <v>0.16857735995760001</v>
      </c>
      <c r="CV59" s="1">
        <f>IFERROR(VLOOKUP($A59,Auxiliar_OPEX_CustosUnit!$A$4:$BT$129,COLUMN(Auxiliar_OPEX_CustosUnit!AT$2),0),0)</f>
        <v>0</v>
      </c>
      <c r="CW59" s="1">
        <f>IFERROR(VLOOKUP($A59,Auxiliar_OPEX_CustosUnit!$A$4:$BT$129,COLUMN(Auxiliar_OPEX_CustosUnit!AU$2),0),0)</f>
        <v>0</v>
      </c>
      <c r="CX59" s="1">
        <f>IFERROR(VLOOKUP($A59,Auxiliar_OPEX_CustosUnit!$A$4:$BT$129,COLUMN(Auxiliar_OPEX_CustosUnit!AV$2),0),0)</f>
        <v>0</v>
      </c>
      <c r="CY59" s="1">
        <f>IFERROR(VLOOKUP($A59,Auxiliar_OPEX_CustosUnit!$A$4:$BT$129,COLUMN(Auxiliar_OPEX_CustosUnit!AW$2),0),0)</f>
        <v>86.932578985695699</v>
      </c>
      <c r="CZ59" s="1">
        <f>IFERROR(VLOOKUP($A59,Auxiliar_OPEX_CustosUnit!$A$4:$BT$129,COLUMN(Auxiliar_OPEX_CustosUnit!AX$2),0),0)</f>
        <v>0</v>
      </c>
      <c r="DA59" s="1">
        <f>IFERROR(VLOOKUP($A59,Auxiliar_OPEX_CustosUnit!$A$4:$BT$129,COLUMN(Auxiliar_OPEX_CustosUnit!AY$2),0),0)</f>
        <v>0</v>
      </c>
      <c r="DB59" s="1">
        <f>IFERROR(VLOOKUP($A59,Auxiliar_OPEX_CustosUnit!$A$4:$BT$129,COLUMN(Auxiliar_OPEX_CustosUnit!AZ$2),0),0)</f>
        <v>0</v>
      </c>
      <c r="DC59" s="1">
        <f>IFERROR(VLOOKUP($A59,Auxiliar_OPEX_CustosUnit!$A$4:$BT$129,COLUMN(Auxiliar_OPEX_CustosUnit!BA$2),0),0)</f>
        <v>0</v>
      </c>
      <c r="DD59" s="1">
        <f>IFERROR(VLOOKUP($A59,Auxiliar_OPEX_CustosUnit!$A$4:$BT$129,COLUMN(Auxiliar_OPEX_CustosUnit!BB$2),0),0)</f>
        <v>0</v>
      </c>
      <c r="DG59" s="60">
        <v>44927</v>
      </c>
      <c r="DH59" s="1">
        <v>1</v>
      </c>
      <c r="DI59" s="1">
        <f>INDEX(Auxiliar_OPEX_Drivers!$B$2:$CH$18,MATCH(Auxiliar_OPEX_S!DI$3,Auxiliar_OPEX_Drivers!$B$2:$B$18,0),MATCH($DG59,Auxiliar_OPEX_Drivers!$B$2:$CH$2,0))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INDEX(Auxiliar_OPEX_Drivers!$B$2:$CH$18,MATCH(Auxiliar_OPEX_S!DK$3,Auxiliar_OPEX_Drivers!$B$2:$B$18,0),MATCH($DG59,Auxiliar_OPEX_Drivers!$B$2:$CH$2,0))</f>
        <v>15.089992158372311</v>
      </c>
      <c r="DL59" s="1">
        <f>INDEX(Auxiliar_OPEX_Drivers!$B$2:$CH$18,MATCH(Auxiliar_OPEX_S!DL$3,Auxiliar_OPEX_Drivers!$B$2:$B$18,0),MATCH($DG59,Auxiliar_OPEX_Drivers!$B$2:$CH$2,0))</f>
        <v>65.91221025989482</v>
      </c>
      <c r="DM59" s="1">
        <f>INDEX(Auxiliar_OPEX_Drivers!$B$2:$CH$18,MATCH(Auxiliar_OPEX_S!DM$3,Auxiliar_OPEX_Drivers!$B$2:$B$18,0),MATCH($DG59,Auxiliar_OPEX_Drivers!$B$2:$CH$2,0))</f>
        <v>13</v>
      </c>
      <c r="DN59" s="1">
        <f>INDEX(Auxiliar_OPEX_Drivers!$B$2:$CH$18,MATCH(Auxiliar_OPEX_S!DN$3,Auxiliar_OPEX_Drivers!$B$2:$B$18,0),MATCH($DG59,Auxiliar_OPEX_Drivers!$B$2:$CH$2,0))</f>
        <v>732.96073480388213</v>
      </c>
      <c r="DO59" s="1">
        <f>INDEX(Auxiliar_OPEX_Drivers!$B$2:$CH$18,MATCH(Auxiliar_OPEX_S!DO$3,Auxiliar_OPEX_Drivers!$B$2:$B$18,0),MATCH($DG59,Auxiliar_OPEX_Drivers!$B$2:$CH$2,0))</f>
        <v>12</v>
      </c>
      <c r="DP59" s="1">
        <f>INDEX(Auxiliar_OPEX_Drivers!$B$2:$CH$18,MATCH(Auxiliar_OPEX_S!DP$3,Auxiliar_OPEX_Drivers!$B$2:$B$18,0),MATCH($DG59,Auxiliar_OPEX_Drivers!$B$2:$CH$2,0))</f>
        <v>201.63736351501933</v>
      </c>
      <c r="DQ59" s="1">
        <f>INDEX(Auxiliar_OPEX_Drivers!$B$2:$CH$18,MATCH(Auxiliar_OPEX_S!DQ$3,Auxiliar_OPEX_Drivers!$B$2:$B$18,0),MATCH($DG59,Auxiliar_OPEX_Drivers!$B$2:$CH$2,0))</f>
        <v>37.272498039593074</v>
      </c>
      <c r="DR59" s="1">
        <f>INDEX(Auxiliar_OPEX_Drivers!$B$2:$CH$18,MATCH(Auxiliar_OPEX_S!DR$3,Auxiliar_OPEX_Drivers!$B$2:$B$18,0),MATCH($DG59,Auxiliar_OPEX_Drivers!$B$2:$CH$2,0))</f>
        <v>20998714.863145053</v>
      </c>
      <c r="DS59" s="1">
        <f>INDEX(Auxiliar_OPEX_Drivers!$B$2:$CH$18,MATCH(Auxiliar_OPEX_S!DS$3,Auxiliar_OPEX_Drivers!$B$2:$B$18,0),MATCH($DG59,Auxiliar_OPEX_Drivers!$B$2:$CH$2,0))</f>
        <v>79166.666666666701</v>
      </c>
      <c r="DT59" s="1">
        <f>INDEX(Auxiliar_OPEX_Drivers!$B$2:$CH$18,MATCH(Auxiliar_OPEX_S!DT$3,Auxiliar_OPEX_Drivers!$B$2:$B$18,0),MATCH($DG59,Auxiliar_OPEX_Drivers!$B$2:$CH$2,0))</f>
        <v>9568.118897572007</v>
      </c>
      <c r="DU59" s="1">
        <f>INDEX(Auxiliar_OPEX_Drivers!$B$2:$CH$18,MATCH(Auxiliar_OPEX_S!DU$3,Auxiliar_OPEX_Drivers!$B$2:$B$18,0),MATCH($DG59,Auxiliar_OPEX_Drivers!$B$2:$CH$2,0))</f>
        <v>4791.4774301710731</v>
      </c>
      <c r="DV59" s="1">
        <f>INDEX(Auxiliar_OPEX_Drivers!$B$2:$CH$18,MATCH(Auxiliar_OPEX_S!DV$3,Auxiliar_OPEX_Drivers!$B$2:$B$18,0),MATCH($DG59,Auxiliar_OPEX_Drivers!$B$2:$CH$2,0))</f>
        <v>2493572.5448652431</v>
      </c>
      <c r="DW59" s="1">
        <f>INDEX(Auxiliar_OPEX_Drivers!$B$2:$CH$18,MATCH(Auxiliar_OPEX_S!DW$3,Auxiliar_OPEX_Drivers!$B$2:$B$18,0),MATCH($DG59,Auxiliar_OPEX_Drivers!$B$2:$CH$2,0))</f>
        <v>9458.1440968373754</v>
      </c>
      <c r="DX59" s="1">
        <f>INDEX(Auxiliar_OPEX_Drivers!$B$2:$CH$18,MATCH(Auxiliar_OPEX_S!DX$3,Auxiliar_OPEX_Drivers!$B$2:$B$18,0),MATCH($DG59,Auxiliar_OPEX_Drivers!$B$2:$CH$2,0))</f>
        <v>2518609.8462175783</v>
      </c>
      <c r="DY59" s="1">
        <f>INDEX(Auxiliar_OPEX_Drivers!$B$2:$CH$18,MATCH(Auxiliar_OPEX_S!DY$3,Auxiliar_OPEX_Drivers!$B$2:$B$18,0),MATCH($DG59,Auxiliar_OPEX_Drivers!$B$2:$CH$2,0))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5844.8801541512203</v>
      </c>
      <c r="E60" s="51">
        <f ca="1">SUMPRODUCT($CM60:$DD60,INDIRECT(ADDRESS(E$2,$DH$2)):INDIRECT(ADDRESS(E$2,$DY$2)))</f>
        <v>5846.2052733740793</v>
      </c>
      <c r="F60" s="51">
        <f ca="1">SUMPRODUCT($CM60:$DD60,INDIRECT(ADDRESS(F$2,$DH$2)):INDIRECT(ADDRESS(F$2,$DY$2)))</f>
        <v>5847.5578961536894</v>
      </c>
      <c r="G60" s="51">
        <f ca="1">SUMPRODUCT($CM60:$DD60,INDIRECT(ADDRESS(G$2,$DH$2)):INDIRECT(ADDRESS(G$2,$DY$2)))</f>
        <v>5848.8131443337234</v>
      </c>
      <c r="H60" s="51">
        <f ca="1">SUMPRODUCT($CM60:$DD60,INDIRECT(ADDRESS(H$2,$DH$2)):INDIRECT(ADDRESS(H$2,$DY$2)))</f>
        <v>5850.1711368602282</v>
      </c>
      <c r="I60" s="51">
        <f ca="1">SUMPRODUCT($CM60:$DD60,INDIRECT(ADDRESS(I$2,$DH$2)):INDIRECT(ADDRESS(I$2,$DY$2)))</f>
        <v>5851.57801008549</v>
      </c>
      <c r="J60" s="51">
        <f ca="1">SUMPRODUCT($CM60:$DD60,INDIRECT(ADDRESS(J$2,$DH$2)):INDIRECT(ADDRESS(J$2,$DY$2)))</f>
        <v>5852.8879962805449</v>
      </c>
      <c r="K60" s="51">
        <f ca="1">SUMPRODUCT($CM60:$DD60,INDIRECT(ADDRESS(K$2,$DH$2)):INDIRECT(ADDRESS(K$2,$DY$2)))</f>
        <v>5875.0986189816995</v>
      </c>
      <c r="L60" s="51">
        <f ca="1">SUMPRODUCT($CM60:$DD60,INDIRECT(ADDRESS(L$2,$DH$2)):INDIRECT(ADDRESS(L$2,$DY$2)))</f>
        <v>5876.570230008585</v>
      </c>
      <c r="M60" s="51">
        <f ca="1">SUMPRODUCT($CM60:$DD60,INDIRECT(ADDRESS(M$2,$DH$2)):INDIRECT(ADDRESS(M$2,$DY$2)))</f>
        <v>5877.8521665893804</v>
      </c>
      <c r="N60" s="51">
        <f ca="1">SUMPRODUCT($CM60:$DD60,INDIRECT(ADDRESS(N$2,$DH$2)):INDIRECT(ADDRESS(N$2,$DY$2)))</f>
        <v>5879.2461007245611</v>
      </c>
      <c r="O60" s="51">
        <f ca="1">SUMPRODUCT($CM60:$DD60,INDIRECT(ADDRESS(O$2,$DH$2)):INDIRECT(ADDRESS(O$2,$DY$2)))</f>
        <v>5880.7710366902229</v>
      </c>
      <c r="P60" s="51">
        <f ca="1">SUMPRODUCT($CM60:$DD60,INDIRECT(ADDRESS(P$2,$DH$2)):INDIRECT(ADDRESS(P$2,$DY$2)))</f>
        <v>5882.0997683936739</v>
      </c>
      <c r="Q60" s="51">
        <f ca="1">SUMPRODUCT($CM60:$DD60,INDIRECT(ADDRESS(Q$2,$DH$2)):INDIRECT(ADDRESS(Q$2,$DY$2)))</f>
        <v>5883.346071398355</v>
      </c>
      <c r="R60" s="51">
        <f ca="1">SUMPRODUCT($CM60:$DD60,INDIRECT(ADDRESS(R$2,$DH$2)):INDIRECT(ADDRESS(R$2,$DY$2)))</f>
        <v>5884.6452183666088</v>
      </c>
      <c r="S60" s="51">
        <f ca="1">SUMPRODUCT($CM60:$DD60,INDIRECT(ADDRESS(S$2,$DH$2)):INDIRECT(ADDRESS(S$2,$DY$2)))</f>
        <v>5886.0878573126747</v>
      </c>
      <c r="T60" s="51">
        <f ca="1">SUMPRODUCT($CM60:$DD60,INDIRECT(ADDRESS(T$2,$DH$2)):INDIRECT(ADDRESS(T$2,$DY$2)))</f>
        <v>5887.4905099760172</v>
      </c>
      <c r="U60" s="51">
        <f ca="1">SUMPRODUCT($CM60:$DD60,INDIRECT(ADDRESS(U$2,$DH$2)):INDIRECT(ADDRESS(U$2,$DY$2)))</f>
        <v>5888.7726471892602</v>
      </c>
      <c r="V60" s="51">
        <f ca="1">SUMPRODUCT($CM60:$DD60,INDIRECT(ADDRESS(V$2,$DH$2)):INDIRECT(ADDRESS(V$2,$DY$2)))</f>
        <v>5889.9420735648455</v>
      </c>
      <c r="W60" s="51">
        <f ca="1">SUMPRODUCT($CM60:$DD60,INDIRECT(ADDRESS(W$2,$DH$2)):INDIRECT(ADDRESS(W$2,$DY$2)))</f>
        <v>5932.9898176754305</v>
      </c>
      <c r="X60" s="51">
        <f ca="1">SUMPRODUCT($CM60:$DD60,INDIRECT(ADDRESS(X$2,$DH$2)):INDIRECT(ADDRESS(X$2,$DY$2)))</f>
        <v>5934.3167203580242</v>
      </c>
      <c r="Y60" s="51">
        <f ca="1">SUMPRODUCT($CM60:$DD60,INDIRECT(ADDRESS(Y$2,$DH$2)):INDIRECT(ADDRESS(Y$2,$DY$2)))</f>
        <v>5935.7027565983863</v>
      </c>
      <c r="Z60" s="51">
        <f ca="1">SUMPRODUCT($CM60:$DD60,INDIRECT(ADDRESS(Z$2,$DH$2)):INDIRECT(ADDRESS(Z$2,$DY$2)))</f>
        <v>5937.1926918658692</v>
      </c>
      <c r="AA60" s="51">
        <f ca="1">SUMPRODUCT($CM60:$DD60,INDIRECT(ADDRESS(AA$2,$DH$2)):INDIRECT(ADDRESS(AA$2,$DY$2)))</f>
        <v>5938.636221683988</v>
      </c>
      <c r="AB60" s="51">
        <f ca="1">SUMPRODUCT($CM60:$DD60,INDIRECT(ADDRESS(AB$2,$DH$2)):INDIRECT(ADDRESS(AB$2,$DY$2)))</f>
        <v>5939.7172607387529</v>
      </c>
      <c r="AC60" s="51">
        <f ca="1">SUMPRODUCT($CM60:$DD60,INDIRECT(ADDRESS(AC$2,$DH$2)):INDIRECT(ADDRESS(AC$2,$DY$2)))</f>
        <v>5940.8549591322771</v>
      </c>
      <c r="AD60" s="51">
        <f ca="1">SUMPRODUCT($CM60:$DD60,INDIRECT(ADDRESS(AD$2,$DH$2)):INDIRECT(ADDRESS(AD$2,$DY$2)))</f>
        <v>5941.8457530871292</v>
      </c>
      <c r="AE60" s="51">
        <f ca="1">SUMPRODUCT($CM60:$DD60,INDIRECT(ADDRESS(AE$2,$DH$2)):INDIRECT(ADDRESS(AE$2,$DY$2)))</f>
        <v>5942.7482140827888</v>
      </c>
      <c r="AF60" s="51">
        <f ca="1">SUMPRODUCT($CM60:$DD60,INDIRECT(ADDRESS(AF$2,$DH$2)):INDIRECT(ADDRESS(AF$2,$DY$2)))</f>
        <v>5943.7197970537482</v>
      </c>
      <c r="AG60" s="51">
        <f ca="1">SUMPRODUCT($CM60:$DD60,INDIRECT(ADDRESS(AG$2,$DH$2)):INDIRECT(ADDRESS(AG$2,$DY$2)))</f>
        <v>5944.8158872617096</v>
      </c>
      <c r="AH60" s="51">
        <f ca="1">SUMPRODUCT($CM60:$DD60,INDIRECT(ADDRESS(AH$2,$DH$2)):INDIRECT(ADDRESS(AH$2,$DY$2)))</f>
        <v>5945.9609584395985</v>
      </c>
      <c r="AI60" s="51">
        <f ca="1">SUMPRODUCT($CM60:$DD60,INDIRECT(ADDRESS(AI$2,$DH$2)):INDIRECT(ADDRESS(AI$2,$DY$2)))</f>
        <v>5990.3325483666285</v>
      </c>
      <c r="AJ60" s="51">
        <f ca="1">SUMPRODUCT($CM60:$DD60,INDIRECT(ADDRESS(AJ$2,$DH$2)):INDIRECT(ADDRESS(AJ$2,$DY$2)))</f>
        <v>5991.3832116193116</v>
      </c>
      <c r="AK60" s="51">
        <f ca="1">SUMPRODUCT($CM60:$DD60,INDIRECT(ADDRESS(AK$2,$DH$2)):INDIRECT(ADDRESS(AK$2,$DY$2)))</f>
        <v>5992.7264776127922</v>
      </c>
      <c r="AL60" s="51">
        <f ca="1">SUMPRODUCT($CM60:$DD60,INDIRECT(ADDRESS(AL$2,$DH$2)):INDIRECT(ADDRESS(AL$2,$DY$2)))</f>
        <v>5994.0771649653516</v>
      </c>
      <c r="AM60" s="51">
        <f ca="1">SUMPRODUCT($CM60:$DD60,INDIRECT(ADDRESS(AM$2,$DH$2)):INDIRECT(ADDRESS(AM$2,$DY$2)))</f>
        <v>5995.3566072707436</v>
      </c>
      <c r="AN60" s="51">
        <f ca="1">SUMPRODUCT($CM60:$DD60,INDIRECT(ADDRESS(AN$2,$DH$2)):INDIRECT(ADDRESS(AN$2,$DY$2)))</f>
        <v>5996.4931142002551</v>
      </c>
      <c r="AO60" s="51">
        <f ca="1">SUMPRODUCT($CM60:$DD60,INDIRECT(ADDRESS(AO$2,$DH$2)):INDIRECT(ADDRESS(AO$2,$DY$2)))</f>
        <v>5997.7160057494575</v>
      </c>
      <c r="AP60" s="51">
        <f ca="1">SUMPRODUCT($CM60:$DD60,INDIRECT(ADDRESS(AP$2,$DH$2)):INDIRECT(ADDRESS(AP$2,$DY$2)))</f>
        <v>5998.9362600444974</v>
      </c>
      <c r="AQ60" s="51">
        <f ca="1">SUMPRODUCT($CM60:$DD60,INDIRECT(ADDRESS(AQ$2,$DH$2)):INDIRECT(ADDRESS(AQ$2,$DY$2)))</f>
        <v>6000.0555271568655</v>
      </c>
      <c r="AR60" s="51">
        <f ca="1">SUMPRODUCT($CM60:$DD60,INDIRECT(ADDRESS(AR$2,$DH$2)):INDIRECT(ADDRESS(AR$2,$DY$2)))</f>
        <v>6001.2623663063778</v>
      </c>
      <c r="AS60" s="51">
        <f ca="1">SUMPRODUCT($CM60:$DD60,INDIRECT(ADDRESS(AS$2,$DH$2)):INDIRECT(ADDRESS(AS$2,$DY$2)))</f>
        <v>6002.46920545589</v>
      </c>
      <c r="AT60" s="51">
        <f ca="1">SUMPRODUCT($CM60:$DD60,INDIRECT(ADDRESS(AT$2,$DH$2)):INDIRECT(ADDRESS(AT$2,$DY$2)))</f>
        <v>6003.6226165834678</v>
      </c>
      <c r="AU60" s="51">
        <f ca="1">SUMPRODUCT($CM60:$DD60,INDIRECT(ADDRESS(AU$2,$DH$2)):INDIRECT(ADDRESS(AU$2,$DY$2)))</f>
        <v>5993.8015449235836</v>
      </c>
      <c r="AV60" s="51">
        <f ca="1">SUMPRODUCT($CM60:$DD60,INDIRECT(ADDRESS(AV$2,$DH$2)):INDIRECT(ADDRESS(AV$2,$DY$2)))</f>
        <v>5995.2161821273367</v>
      </c>
      <c r="AW60" s="51">
        <f ca="1">SUMPRODUCT($CM60:$DD60,INDIRECT(ADDRESS(AW$2,$DH$2)):INDIRECT(ADDRESS(AW$2,$DY$2)))</f>
        <v>5996.5889306765239</v>
      </c>
      <c r="AX60" s="51">
        <f ca="1">SUMPRODUCT($CM60:$DD60,INDIRECT(ADDRESS(AX$2,$DH$2)):INDIRECT(ADDRESS(AX$2,$DY$2)))</f>
        <v>5998.0236388549802</v>
      </c>
      <c r="AY60" s="51">
        <f ca="1">SUMPRODUCT($CM60:$DD60,INDIRECT(ADDRESS(AY$2,$DH$2)):INDIRECT(ADDRESS(AY$2,$DY$2)))</f>
        <v>5999.262351808623</v>
      </c>
      <c r="AZ60" s="51">
        <f ca="1">SUMPRODUCT($CM60:$DD60,INDIRECT(ADDRESS(AZ$2,$DH$2)):INDIRECT(ADDRESS(AZ$2,$DY$2)))</f>
        <v>6000.1400388402189</v>
      </c>
      <c r="BA60" s="51">
        <f ca="1">SUMPRODUCT($CM60:$DD60,INDIRECT(ADDRESS(BA$2,$DH$2)):INDIRECT(ADDRESS(BA$2,$DY$2)))</f>
        <v>6000.9405437373835</v>
      </c>
      <c r="BB60" s="51">
        <f ca="1">SUMPRODUCT($CM60:$DD60,INDIRECT(ADDRESS(BB$2,$DH$2)):INDIRECT(ADDRESS(BB$2,$DY$2)))</f>
        <v>6001.7962858101801</v>
      </c>
      <c r="BC60" s="51">
        <f ca="1">SUMPRODUCT($CM60:$DD60,INDIRECT(ADDRESS(BC$2,$DH$2)):INDIRECT(ADDRESS(BC$2,$DY$2)))</f>
        <v>6002.5449673568892</v>
      </c>
      <c r="BD60" s="51">
        <f ca="1">SUMPRODUCT($CM60:$DD60,INDIRECT(ADDRESS(BD$2,$DH$2)):INDIRECT(ADDRESS(BD$2,$DY$2)))</f>
        <v>6003.2775593971119</v>
      </c>
      <c r="BE60" s="51">
        <f ca="1">SUMPRODUCT($CM60:$DD60,INDIRECT(ADDRESS(BE$2,$DH$2)):INDIRECT(ADDRESS(BE$2,$DY$2)))</f>
        <v>6004.0559709082945</v>
      </c>
      <c r="BF60" s="51">
        <f ca="1">SUMPRODUCT($CM60:$DD60,INDIRECT(ADDRESS(BF$2,$DH$2)):INDIRECT(ADDRESS(BF$2,$DY$2)))</f>
        <v>6004.8915268843939</v>
      </c>
      <c r="BG60" s="51">
        <f ca="1">SUMPRODUCT($CM60:$DD60,INDIRECT(ADDRESS(BG$2,$DH$2)):INDIRECT(ADDRESS(BG$2,$DY$2)))</f>
        <v>6010.2074205202134</v>
      </c>
      <c r="BH60" s="51">
        <f ca="1">SUMPRODUCT($CM60:$DD60,INDIRECT(ADDRESS(BH$2,$DH$2)):INDIRECT(ADDRESS(BH$2,$DY$2)))</f>
        <v>6011.382469041213</v>
      </c>
      <c r="BI60" s="51">
        <f ca="1">SUMPRODUCT($CM60:$DD60,INDIRECT(ADDRESS(BI$2,$DH$2)):INDIRECT(ADDRESS(BI$2,$DY$2)))</f>
        <v>6012.5575175622134</v>
      </c>
      <c r="BJ60" s="51">
        <f ca="1">SUMPRODUCT($CM60:$DD60,INDIRECT(ADDRESS(BJ$2,$DH$2)):INDIRECT(ADDRESS(BJ$2,$DY$2)))</f>
        <v>6013.732566083213</v>
      </c>
      <c r="BK60" s="51">
        <f ca="1">SUMPRODUCT($CM60:$DD60,INDIRECT(ADDRESS(BK$2,$DH$2)):INDIRECT(ADDRESS(BK$2,$DY$2)))</f>
        <v>6014.9076146042134</v>
      </c>
      <c r="BL60" s="51">
        <f ca="1">SUMPRODUCT($CM60:$DD60,INDIRECT(ADDRESS(BL$2,$DH$2)):INDIRECT(ADDRESS(BL$2,$DY$2)))</f>
        <v>6015.8409510060937</v>
      </c>
      <c r="BM60" s="51">
        <f ca="1">SUMPRODUCT($CM60:$DD60,INDIRECT(ADDRESS(BM$2,$DH$2)):INDIRECT(ADDRESS(BM$2,$DY$2)))</f>
        <v>6016.774287407975</v>
      </c>
      <c r="BN60" s="51">
        <f ca="1">SUMPRODUCT($CM60:$DD60,INDIRECT(ADDRESS(BN$2,$DH$2)):INDIRECT(ADDRESS(BN$2,$DY$2)))</f>
        <v>6017.7076238098552</v>
      </c>
      <c r="BO60" s="51">
        <f ca="1">SUMPRODUCT($CM60:$DD60,INDIRECT(ADDRESS(BO$2,$DH$2)):INDIRECT(ADDRESS(BO$2,$DY$2)))</f>
        <v>6018.6409602117365</v>
      </c>
      <c r="BP60" s="51">
        <f ca="1">SUMPRODUCT($CM60:$DD60,INDIRECT(ADDRESS(BP$2,$DH$2)):INDIRECT(ADDRESS(BP$2,$DY$2)))</f>
        <v>6019.5742966136177</v>
      </c>
      <c r="BQ60" s="51">
        <f ca="1">SUMPRODUCT($CM60:$DD60,INDIRECT(ADDRESS(BQ$2,$DH$2)):INDIRECT(ADDRESS(BQ$2,$DY$2)))</f>
        <v>6020.507633015498</v>
      </c>
      <c r="BR60" s="51">
        <f ca="1">SUMPRODUCT($CM60:$DD60,INDIRECT(ADDRESS(BR$2,$DH$2)):INDIRECT(ADDRESS(BR$2,$DY$2)))</f>
        <v>6021.4409694173792</v>
      </c>
      <c r="BS60" s="51">
        <f ca="1">SUMPRODUCT($CM60:$DD60,INDIRECT(ADDRESS(BS$2,$DH$2)):INDIRECT(ADDRESS(BS$2,$DY$2)))</f>
        <v>6062.1700187725892</v>
      </c>
      <c r="BT60" s="51">
        <f ca="1">SUMPRODUCT($CM60:$DD60,INDIRECT(ADDRESS(BT$2,$DH$2)):INDIRECT(ADDRESS(BT$2,$DY$2)))</f>
        <v>6063.1033551744695</v>
      </c>
      <c r="BU60" s="51">
        <f ca="1">SUMPRODUCT($CM60:$DD60,INDIRECT(ADDRESS(BU$2,$DH$2)):INDIRECT(ADDRESS(BU$2,$DY$2)))</f>
        <v>6064.0366915763507</v>
      </c>
      <c r="BV60" s="51">
        <f ca="1">SUMPRODUCT($CM60:$DD60,INDIRECT(ADDRESS(BV$2,$DH$2)):INDIRECT(ADDRESS(BV$2,$DY$2)))</f>
        <v>6064.970027978231</v>
      </c>
      <c r="BW60" s="51">
        <f ca="1">SUMPRODUCT($CM60:$DD60,INDIRECT(ADDRESS(BW$2,$DH$2)):INDIRECT(ADDRESS(BW$2,$DY$2)))</f>
        <v>6065.9033643801122</v>
      </c>
      <c r="BX60" s="51">
        <f ca="1">SUMPRODUCT($CM60:$DD60,INDIRECT(ADDRESS(BX$2,$DH$2)):INDIRECT(ADDRESS(BX$2,$DY$2)))</f>
        <v>6067.0784129011117</v>
      </c>
      <c r="BY60" s="51">
        <f ca="1">SUMPRODUCT($CM60:$DD60,INDIRECT(ADDRESS(BY$2,$DH$2)):INDIRECT(ADDRESS(BY$2,$DY$2)))</f>
        <v>6068.2534614221122</v>
      </c>
      <c r="BZ60" s="51">
        <f ca="1">SUMPRODUCT($CM60:$DD60,INDIRECT(ADDRESS(BZ$2,$DH$2)):INDIRECT(ADDRESS(BZ$2,$DY$2)))</f>
        <v>6069.4285099431127</v>
      </c>
      <c r="CA60" s="51">
        <f ca="1">SUMPRODUCT($CM60:$DD60,INDIRECT(ADDRESS(CA$2,$DH$2)):INDIRECT(ADDRESS(CA$2,$DY$2)))</f>
        <v>6070.6035584641122</v>
      </c>
      <c r="CB60" s="51">
        <f ca="1">SUMPRODUCT($CM60:$DD60,INDIRECT(ADDRESS(CB$2,$DH$2)):INDIRECT(ADDRESS(CB$2,$DY$2)))</f>
        <v>6071.7786069851118</v>
      </c>
      <c r="CC60" s="51">
        <f ca="1">SUMPRODUCT($CM60:$DD60,INDIRECT(ADDRESS(CC$2,$DH$2)):INDIRECT(ADDRESS(CC$2,$DY$2)))</f>
        <v>6072.9536555061122</v>
      </c>
      <c r="CD60" s="51">
        <f ca="1">SUMPRODUCT($CM60:$DD60,INDIRECT(ADDRESS(CD$2,$DH$2)):INDIRECT(ADDRESS(CD$2,$DY$2)))</f>
        <v>6074.1287040271127</v>
      </c>
      <c r="CF60" s="51">
        <f t="shared" ca="1" si="7"/>
        <v>70331.631764233418</v>
      </c>
      <c r="CG60" s="51">
        <f t="shared" ca="1" si="7"/>
        <v>70881.222354383135</v>
      </c>
      <c r="CH60" s="51">
        <f t="shared" ca="1" si="7"/>
        <v>71563.538839630826</v>
      </c>
      <c r="CI60" s="51">
        <f t="shared" ca="1" si="7"/>
        <v>71983.447743887853</v>
      </c>
      <c r="CJ60" s="51">
        <f t="shared" ca="1" si="7"/>
        <v>72080.434480745549</v>
      </c>
      <c r="CK60" s="51">
        <f t="shared" ca="1" si="7"/>
        <v>72450.670179363908</v>
      </c>
      <c r="CM60" s="1">
        <f>IFERROR(VLOOKUP($A60,Auxiliar_OPEX_CustosUnit!$A$4:$BT$129,COLUMN(Auxiliar_OPEX_CustosUnit!AK$2),0),0)</f>
        <v>0</v>
      </c>
      <c r="CN60" s="1">
        <f>IFERROR(VLOOKUP($A60,Auxiliar_OPEX_CustosUnit!$A$4:$BT$129,COLUMN(Auxiliar_OPEX_CustosUnit!AL$2),0),0)</f>
        <v>0</v>
      </c>
      <c r="CO60" s="1">
        <f>IFERROR(VLOOKUP($A60,Auxiliar_OPEX_CustosUnit!$A$4:$BT$129,COLUMN(Auxiliar_OPEX_CustosUnit!AM$2),0)*(1-DRE_Auxiliar!$A$111),0)</f>
        <v>3827.3502787956759</v>
      </c>
      <c r="CP60" s="1">
        <f>IFERROR(VLOOKUP($A60,Auxiliar_OPEX_CustosUnit!$A$4:$BT$129,COLUMN(Auxiliar_OPEX_CustosUnit!AN$2),0),0)</f>
        <v>0</v>
      </c>
      <c r="CQ60" s="1">
        <f>IFERROR(VLOOKUP($A60,Auxiliar_OPEX_CustosUnit!$A$4:$BT$129,COLUMN(Auxiliar_OPEX_CustosUnit!AO$2),0),0)</f>
        <v>0</v>
      </c>
      <c r="CR60" s="1">
        <f>IFERROR(VLOOKUP($A60,Auxiliar_OPEX_CustosUnit!$A$4:$BT$129,COLUMN(Auxiliar_OPEX_CustosUnit!AP$2),0),0)</f>
        <v>0</v>
      </c>
      <c r="CS60" s="1">
        <f>IFERROR(VLOOKUP($A60,Auxiliar_OPEX_CustosUnit!$A$4:$BT$129,COLUMN(Auxiliar_OPEX_CustosUnit!AQ$2),0),0)</f>
        <v>0</v>
      </c>
      <c r="CT60" s="1">
        <f>IFERROR(VLOOKUP($A60,Auxiliar_OPEX_CustosUnit!$A$4:$BT$129,COLUMN(Auxiliar_OPEX_CustosUnit!AR$2),0),0)</f>
        <v>0</v>
      </c>
      <c r="CU60" s="1">
        <f>IFERROR(VLOOKUP($A60,Auxiliar_OPEX_CustosUnit!$A$4:$BT$129,COLUMN(Auxiliar_OPEX_CustosUnit!AS$2),0),0)</f>
        <v>9.2799226426569206</v>
      </c>
      <c r="CV60" s="1">
        <f>IFERROR(VLOOKUP($A60,Auxiliar_OPEX_CustosUnit!$A$4:$BT$129,COLUMN(Auxiliar_OPEX_CustosUnit!AT$2),0),0)</f>
        <v>0</v>
      </c>
      <c r="CW60" s="1">
        <f>IFERROR(VLOOKUP($A60,Auxiliar_OPEX_CustosUnit!$A$4:$BT$129,COLUMN(Auxiliar_OPEX_CustosUnit!AU$2),0),0)</f>
        <v>1.4842718159999999E-5</v>
      </c>
      <c r="CX60" s="1">
        <f>IFERROR(VLOOKUP($A60,Auxiliar_OPEX_CustosUnit!$A$4:$BT$129,COLUMN(Auxiliar_OPEX_CustosUnit!AV$2),0),0)</f>
        <v>0</v>
      </c>
      <c r="CY60" s="1">
        <f>IFERROR(VLOOKUP($A60,Auxiliar_OPEX_CustosUnit!$A$4:$BT$129,COLUMN(Auxiliar_OPEX_CustosUnit!AW$2),0),0)</f>
        <v>0</v>
      </c>
      <c r="CZ60" s="1">
        <f>IFERROR(VLOOKUP($A60,Auxiliar_OPEX_CustosUnit!$A$4:$BT$129,COLUMN(Auxiliar_OPEX_CustosUnit!AX$2),0),0)</f>
        <v>0</v>
      </c>
      <c r="DA60" s="1">
        <f>IFERROR(VLOOKUP($A60,Auxiliar_OPEX_CustosUnit!$A$4:$BT$129,COLUMN(Auxiliar_OPEX_CustosUnit!AY$2),0),0)</f>
        <v>0</v>
      </c>
      <c r="DB60" s="1">
        <f>IFERROR(VLOOKUP($A60,Auxiliar_OPEX_CustosUnit!$A$4:$BT$129,COLUMN(Auxiliar_OPEX_CustosUnit!AZ$2),0),0)</f>
        <v>0</v>
      </c>
      <c r="DC60" s="1">
        <f>IFERROR(VLOOKUP($A60,Auxiliar_OPEX_CustosUnit!$A$4:$BT$129,COLUMN(Auxiliar_OPEX_CustosUnit!BA$2),0),0)</f>
        <v>0</v>
      </c>
      <c r="DD60" s="1">
        <f>IFERROR(VLOOKUP($A60,Auxiliar_OPEX_CustosUnit!$A$4:$BT$129,COLUMN(Auxiliar_OPEX_CustosUnit!BB$2),0),0)</f>
        <v>0</v>
      </c>
      <c r="DG60" s="60">
        <v>44958</v>
      </c>
      <c r="DH60" s="1">
        <v>1</v>
      </c>
      <c r="DI60" s="1">
        <f>INDEX(Auxiliar_OPEX_Drivers!$B$2:$CH$18,MATCH(Auxiliar_OPEX_S!DI$3,Auxiliar_OPEX_Drivers!$B$2:$B$18,0),MATCH($DG60,Auxiliar_OPEX_Drivers!$B$2:$CH$2,0))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INDEX(Auxiliar_OPEX_Drivers!$B$2:$CH$18,MATCH(Auxiliar_OPEX_S!DK$3,Auxiliar_OPEX_Drivers!$B$2:$B$18,0),MATCH($DG60,Auxiliar_OPEX_Drivers!$B$2:$CH$2,0))</f>
        <v>15.089992158372311</v>
      </c>
      <c r="DL60" s="1">
        <f>INDEX(Auxiliar_OPEX_Drivers!$B$2:$CH$18,MATCH(Auxiliar_OPEX_S!DL$3,Auxiliar_OPEX_Drivers!$B$2:$B$18,0),MATCH($DG60,Auxiliar_OPEX_Drivers!$B$2:$CH$2,0))</f>
        <v>65.91221025989482</v>
      </c>
      <c r="DM60" s="1">
        <f>INDEX(Auxiliar_OPEX_Drivers!$B$2:$CH$18,MATCH(Auxiliar_OPEX_S!DM$3,Auxiliar_OPEX_Drivers!$B$2:$B$18,0),MATCH($DG60,Auxiliar_OPEX_Drivers!$B$2:$CH$2,0))</f>
        <v>13</v>
      </c>
      <c r="DN60" s="1">
        <f>INDEX(Auxiliar_OPEX_Drivers!$B$2:$CH$18,MATCH(Auxiliar_OPEX_S!DN$3,Auxiliar_OPEX_Drivers!$B$2:$B$18,0),MATCH($DG60,Auxiliar_OPEX_Drivers!$B$2:$CH$2,0))</f>
        <v>732.96073480388213</v>
      </c>
      <c r="DO60" s="1">
        <f>INDEX(Auxiliar_OPEX_Drivers!$B$2:$CH$18,MATCH(Auxiliar_OPEX_S!DO$3,Auxiliar_OPEX_Drivers!$B$2:$B$18,0),MATCH($DG60,Auxiliar_OPEX_Drivers!$B$2:$CH$2,0))</f>
        <v>12</v>
      </c>
      <c r="DP60" s="1">
        <f>INDEX(Auxiliar_OPEX_Drivers!$B$2:$CH$18,MATCH(Auxiliar_OPEX_S!DP$3,Auxiliar_OPEX_Drivers!$B$2:$B$18,0),MATCH($DG60,Auxiliar_OPEX_Drivers!$B$2:$CH$2,0))</f>
        <v>201.63736351501933</v>
      </c>
      <c r="DQ60" s="1">
        <f>INDEX(Auxiliar_OPEX_Drivers!$B$2:$CH$18,MATCH(Auxiliar_OPEX_S!DQ$3,Auxiliar_OPEX_Drivers!$B$2:$B$18,0),MATCH($DG60,Auxiliar_OPEX_Drivers!$B$2:$CH$2,0))</f>
        <v>37.272498039593074</v>
      </c>
      <c r="DR60" s="1">
        <f>INDEX(Auxiliar_OPEX_Drivers!$B$2:$CH$18,MATCH(Auxiliar_OPEX_S!DR$3,Auxiliar_OPEX_Drivers!$B$2:$B$18,0),MATCH($DG60,Auxiliar_OPEX_Drivers!$B$2:$CH$2,0))</f>
        <v>21077881.529811721</v>
      </c>
      <c r="DS60" s="1">
        <f>INDEX(Auxiliar_OPEX_Drivers!$B$2:$CH$18,MATCH(Auxiliar_OPEX_S!DS$3,Auxiliar_OPEX_Drivers!$B$2:$B$18,0),MATCH($DG60,Auxiliar_OPEX_Drivers!$B$2:$CH$2,0))</f>
        <v>79166.666666666701</v>
      </c>
      <c r="DT60" s="1">
        <f>INDEX(Auxiliar_OPEX_Drivers!$B$2:$CH$18,MATCH(Auxiliar_OPEX_S!DT$3,Auxiliar_OPEX_Drivers!$B$2:$B$18,0),MATCH($DG60,Auxiliar_OPEX_Drivers!$B$2:$CH$2,0))</f>
        <v>12617.077479491352</v>
      </c>
      <c r="DU60" s="1">
        <f>INDEX(Auxiliar_OPEX_Drivers!$B$2:$CH$18,MATCH(Auxiliar_OPEX_S!DU$3,Auxiliar_OPEX_Drivers!$B$2:$B$18,0),MATCH($DG60,Auxiliar_OPEX_Drivers!$B$2:$CH$2,0))</f>
        <v>6297.7061957436799</v>
      </c>
      <c r="DV60" s="1">
        <f>INDEX(Auxiliar_OPEX_Drivers!$B$2:$CH$18,MATCH(Auxiliar_OPEX_S!DV$3,Auxiliar_OPEX_Drivers!$B$2:$B$18,0),MATCH($DG60,Auxiliar_OPEX_Drivers!$B$2:$CH$2,0))</f>
        <v>2504640.9177276539</v>
      </c>
      <c r="DW60" s="1">
        <f>INDEX(Auxiliar_OPEX_Drivers!$B$2:$CH$18,MATCH(Auxiliar_OPEX_S!DW$3,Auxiliar_OPEX_Drivers!$B$2:$B$18,0),MATCH($DG60,Auxiliar_OPEX_Drivers!$B$2:$CH$2,0))</f>
        <v>12464.372862410666</v>
      </c>
      <c r="DX60" s="1">
        <f>INDEX(Auxiliar_OPEX_Drivers!$B$2:$CH$18,MATCH(Auxiliar_OPEX_S!DX$3,Auxiliar_OPEX_Drivers!$B$2:$B$18,0),MATCH($DG60,Auxiliar_OPEX_Drivers!$B$2:$CH$2,0))</f>
        <v>2529794.9236970698</v>
      </c>
      <c r="DY60" s="1">
        <f>INDEX(Auxiliar_OPEX_Drivers!$B$2:$CH$18,MATCH(Auxiliar_OPEX_S!DY$3,Auxiliar_OPEX_Drivers!$B$2:$B$18,0),MATCH($DG60,Auxiliar_OPEX_Drivers!$B$2:$CH$2,0))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38467.178691825211</v>
      </c>
      <c r="E61" s="51">
        <f ca="1">SUMPRODUCT($CM61:$DD61,INDIRECT(ADDRESS(E$2,$DH$2)):INDIRECT(ADDRESS(E$2,$DY$2)))</f>
        <v>42527.332583551819</v>
      </c>
      <c r="F61" s="51">
        <f ca="1">SUMPRODUCT($CM61:$DD61,INDIRECT(ADDRESS(F$2,$DH$2)):INDIRECT(ADDRESS(F$2,$DY$2)))</f>
        <v>48832.096767499868</v>
      </c>
      <c r="G61" s="51">
        <f ca="1">SUMPRODUCT($CM61:$DD61,INDIRECT(ADDRESS(G$2,$DH$2)):INDIRECT(ADDRESS(G$2,$DY$2)))</f>
        <v>39237.812121950607</v>
      </c>
      <c r="H61" s="51">
        <f ca="1">SUMPRODUCT($CM61:$DD61,INDIRECT(ADDRESS(H$2,$DH$2)):INDIRECT(ADDRESS(H$2,$DY$2)))</f>
        <v>39507.999199223312</v>
      </c>
      <c r="I61" s="51">
        <f ca="1">SUMPRODUCT($CM61:$DD61,INDIRECT(ADDRESS(I$2,$DH$2)):INDIRECT(ADDRESS(I$2,$DY$2)))</f>
        <v>32090.067131477674</v>
      </c>
      <c r="J61" s="51">
        <f ca="1">SUMPRODUCT($CM61:$DD61,INDIRECT(ADDRESS(J$2,$DH$2)):INDIRECT(ADDRESS(J$2,$DY$2)))</f>
        <v>24147.535565228776</v>
      </c>
      <c r="K61" s="51">
        <f ca="1">SUMPRODUCT($CM61:$DD61,INDIRECT(ADDRESS(K$2,$DH$2)):INDIRECT(ADDRESS(K$2,$DY$2)))</f>
        <v>22730.747372262133</v>
      </c>
      <c r="L61" s="51">
        <f ca="1">SUMPRODUCT($CM61:$DD61,INDIRECT(ADDRESS(L$2,$DH$2)):INDIRECT(ADDRESS(L$2,$DY$2)))</f>
        <v>32988.630146631687</v>
      </c>
      <c r="M61" s="51">
        <f ca="1">SUMPRODUCT($CM61:$DD61,INDIRECT(ADDRESS(M$2,$DH$2)):INDIRECT(ADDRESS(M$2,$DY$2)))</f>
        <v>40022.036908714166</v>
      </c>
      <c r="N61" s="51">
        <f ca="1">SUMPRODUCT($CM61:$DD61,INDIRECT(ADDRESS(N$2,$DH$2)):INDIRECT(ADDRESS(N$2,$DY$2)))</f>
        <v>31046.921291069757</v>
      </c>
      <c r="O61" s="51">
        <f ca="1">SUMPRODUCT($CM61:$DD61,INDIRECT(ADDRESS(O$2,$DH$2)):INDIRECT(ADDRESS(O$2,$DY$2)))</f>
        <v>33853.362591090721</v>
      </c>
      <c r="P61" s="51">
        <f ca="1">SUMPRODUCT($CM61:$DD61,INDIRECT(ADDRESS(P$2,$DH$2)):INDIRECT(ADDRESS(P$2,$DY$2)))</f>
        <v>42265.357597804199</v>
      </c>
      <c r="Q61" s="51">
        <f ca="1">SUMPRODUCT($CM61:$DD61,INDIRECT(ADDRESS(Q$2,$DH$2)):INDIRECT(ADDRESS(Q$2,$DY$2)))</f>
        <v>45912.121453021755</v>
      </c>
      <c r="R61" s="51">
        <f ca="1">SUMPRODUCT($CM61:$DD61,INDIRECT(ADDRESS(R$2,$DH$2)):INDIRECT(ADDRESS(R$2,$DY$2)))</f>
        <v>52669.017926705506</v>
      </c>
      <c r="S61" s="51">
        <f ca="1">SUMPRODUCT($CM61:$DD61,INDIRECT(ADDRESS(S$2,$DH$2)):INDIRECT(ADDRESS(S$2,$DY$2)))</f>
        <v>42279.08534041122</v>
      </c>
      <c r="T61" s="51">
        <f ca="1">SUMPRODUCT($CM61:$DD61,INDIRECT(ADDRESS(T$2,$DH$2)):INDIRECT(ADDRESS(T$2,$DY$2)))</f>
        <v>42370.926430167914</v>
      </c>
      <c r="U61" s="51">
        <f ca="1">SUMPRODUCT($CM61:$DD61,INDIRECT(ADDRESS(U$2,$DH$2)):INDIRECT(ADDRESS(U$2,$DY$2)))</f>
        <v>32291.788981420847</v>
      </c>
      <c r="V61" s="51">
        <f ca="1">SUMPRODUCT($CM61:$DD61,INDIRECT(ADDRESS(V$2,$DH$2)):INDIRECT(ADDRESS(V$2,$DY$2)))</f>
        <v>26994.612017998959</v>
      </c>
      <c r="W61" s="51">
        <f ca="1">SUMPRODUCT($CM61:$DD61,INDIRECT(ADDRESS(W$2,$DH$2)):INDIRECT(ADDRESS(W$2,$DY$2)))</f>
        <v>25971.914882273111</v>
      </c>
      <c r="X61" s="51">
        <f ca="1">SUMPRODUCT($CM61:$DD61,INDIRECT(ADDRESS(X$2,$DH$2)):INDIRECT(ADDRESS(X$2,$DY$2)))</f>
        <v>36160.535818253833</v>
      </c>
      <c r="Y61" s="51">
        <f ca="1">SUMPRODUCT($CM61:$DD61,INDIRECT(ADDRESS(Y$2,$DH$2)):INDIRECT(ADDRESS(Y$2,$DY$2)))</f>
        <v>41338.442984982961</v>
      </c>
      <c r="Z61" s="51">
        <f ca="1">SUMPRODUCT($CM61:$DD61,INDIRECT(ADDRESS(Z$2,$DH$2)):INDIRECT(ADDRESS(Z$2,$DY$2)))</f>
        <v>33675.553031590935</v>
      </c>
      <c r="AA61" s="51">
        <f ca="1">SUMPRODUCT($CM61:$DD61,INDIRECT(ADDRESS(AA$2,$DH$2)):INDIRECT(ADDRESS(AA$2,$DY$2)))</f>
        <v>36214.103626035569</v>
      </c>
      <c r="AB61" s="51">
        <f ca="1">SUMPRODUCT($CM61:$DD61,INDIRECT(ADDRESS(AB$2,$DH$2)):INDIRECT(ADDRESS(AB$2,$DY$2)))</f>
        <v>41006.308174504891</v>
      </c>
      <c r="AC61" s="51">
        <f ca="1">SUMPRODUCT($CM61:$DD61,INDIRECT(ADDRESS(AC$2,$DH$2)):INDIRECT(ADDRESS(AC$2,$DY$2)))</f>
        <v>46029.825248511472</v>
      </c>
      <c r="AD61" s="51">
        <f ca="1">SUMPRODUCT($CM61:$DD61,INDIRECT(ADDRESS(AD$2,$DH$2)):INDIRECT(ADDRESS(AD$2,$DY$2)))</f>
        <v>54043.006084807319</v>
      </c>
      <c r="AE61" s="51">
        <f ca="1">SUMPRODUCT($CM61:$DD61,INDIRECT(ADDRESS(AE$2,$DH$2)):INDIRECT(ADDRESS(AE$2,$DY$2)))</f>
        <v>43981.894552450925</v>
      </c>
      <c r="AF61" s="51">
        <f ca="1">SUMPRODUCT($CM61:$DD61,INDIRECT(ADDRESS(AF$2,$DH$2)):INDIRECT(ADDRESS(AF$2,$DY$2)))</f>
        <v>44877.077508989576</v>
      </c>
      <c r="AG61" s="51">
        <f ca="1">SUMPRODUCT($CM61:$DD61,INDIRECT(ADDRESS(AG$2,$DH$2)):INDIRECT(ADDRESS(AG$2,$DY$2)))</f>
        <v>37576.198757489314</v>
      </c>
      <c r="AH61" s="51">
        <f ca="1">SUMPRODUCT($CM61:$DD61,INDIRECT(ADDRESS(AH$2,$DH$2)):INDIRECT(ADDRESS(AH$2,$DY$2)))</f>
        <v>24906.806274591028</v>
      </c>
      <c r="AI61" s="51">
        <f ca="1">SUMPRODUCT($CM61:$DD61,INDIRECT(ADDRESS(AI$2,$DH$2)):INDIRECT(ADDRESS(AI$2,$DY$2)))</f>
        <v>25052.860941695926</v>
      </c>
      <c r="AJ61" s="51">
        <f ca="1">SUMPRODUCT($CM61:$DD61,INDIRECT(ADDRESS(AJ$2,$DH$2)):INDIRECT(ADDRESS(AJ$2,$DY$2)))</f>
        <v>36436.242201586923</v>
      </c>
      <c r="AK61" s="51">
        <f ca="1">SUMPRODUCT($CM61:$DD61,INDIRECT(ADDRESS(AK$2,$DH$2)):INDIRECT(ADDRESS(AK$2,$DY$2)))</f>
        <v>43508.344430240315</v>
      </c>
      <c r="AL61" s="51">
        <f ca="1">SUMPRODUCT($CM61:$DD61,INDIRECT(ADDRESS(AL$2,$DH$2)):INDIRECT(ADDRESS(AL$2,$DY$2)))</f>
        <v>36796.639360836329</v>
      </c>
      <c r="AM61" s="51">
        <f ca="1">SUMPRODUCT($CM61:$DD61,INDIRECT(ADDRESS(AM$2,$DH$2)):INDIRECT(ADDRESS(AM$2,$DY$2)))</f>
        <v>40129.050530490269</v>
      </c>
      <c r="AN61" s="51">
        <f ca="1">SUMPRODUCT($CM61:$DD61,INDIRECT(ADDRESS(AN$2,$DH$2)):INDIRECT(ADDRESS(AN$2,$DY$2)))</f>
        <v>44099.635810350919</v>
      </c>
      <c r="AO61" s="51">
        <f ca="1">SUMPRODUCT($CM61:$DD61,INDIRECT(ADDRESS(AO$2,$DH$2)):INDIRECT(ADDRESS(AO$2,$DY$2)))</f>
        <v>46838.424135692971</v>
      </c>
      <c r="AP61" s="51">
        <f ca="1">SUMPRODUCT($CM61:$DD61,INDIRECT(ADDRESS(AP$2,$DH$2)):INDIRECT(ADDRESS(AP$2,$DY$2)))</f>
        <v>51686.918796430051</v>
      </c>
      <c r="AQ61" s="51">
        <f ca="1">SUMPRODUCT($CM61:$DD61,INDIRECT(ADDRESS(AQ$2,$DH$2)):INDIRECT(ADDRESS(AQ$2,$DY$2)))</f>
        <v>42565.999059348178</v>
      </c>
      <c r="AR61" s="51">
        <f ca="1">SUMPRODUCT($CM61:$DD61,INDIRECT(ADDRESS(AR$2,$DH$2)):INDIRECT(ADDRESS(AR$2,$DY$2)))</f>
        <v>41845.523205598794</v>
      </c>
      <c r="AS61" s="51">
        <f ca="1">SUMPRODUCT($CM61:$DD61,INDIRECT(ADDRESS(AS$2,$DH$2)):INDIRECT(ADDRESS(AS$2,$DY$2)))</f>
        <v>31803.584048022414</v>
      </c>
      <c r="AT61" s="51">
        <f ca="1">SUMPRODUCT($CM61:$DD61,INDIRECT(ADDRESS(AT$2,$DH$2)):INDIRECT(ADDRESS(AT$2,$DY$2)))</f>
        <v>25556.418207434261</v>
      </c>
      <c r="AU61" s="51">
        <f ca="1">SUMPRODUCT($CM61:$DD61,INDIRECT(ADDRESS(AU$2,$DH$2)):INDIRECT(ADDRESS(AU$2,$DY$2)))</f>
        <v>26648.077262355218</v>
      </c>
      <c r="AV61" s="51">
        <f ca="1">SUMPRODUCT($CM61:$DD61,INDIRECT(ADDRESS(AV$2,$DH$2)):INDIRECT(ADDRESS(AV$2,$DY$2)))</f>
        <v>37057.225372576955</v>
      </c>
      <c r="AW61" s="51">
        <f ca="1">SUMPRODUCT($CM61:$DD61,INDIRECT(ADDRESS(AW$2,$DH$2)):INDIRECT(ADDRESS(AW$2,$DY$2)))</f>
        <v>43707.623671231893</v>
      </c>
      <c r="AX61" s="51">
        <f ca="1">SUMPRODUCT($CM61:$DD61,INDIRECT(ADDRESS(AX$2,$DH$2)):INDIRECT(ADDRESS(AX$2,$DY$2)))</f>
        <v>35678.874826710606</v>
      </c>
      <c r="AY61" s="51">
        <f ca="1">SUMPRODUCT($CM61:$DD61,INDIRECT(ADDRESS(AY$2,$DH$2)):INDIRECT(ADDRESS(AY$2,$DY$2)))</f>
        <v>38285.223150869468</v>
      </c>
      <c r="AZ61" s="51">
        <f ca="1">SUMPRODUCT($CM61:$DD61,INDIRECT(ADDRESS(AZ$2,$DH$2)):INDIRECT(ADDRESS(AZ$2,$DY$2)))</f>
        <v>43126.349314384592</v>
      </c>
      <c r="BA61" s="51">
        <f ca="1">SUMPRODUCT($CM61:$DD61,INDIRECT(ADDRESS(BA$2,$DH$2)):INDIRECT(ADDRESS(BA$2,$DY$2)))</f>
        <v>46429.846297788754</v>
      </c>
      <c r="BB61" s="51">
        <f ca="1">SUMPRODUCT($CM61:$DD61,INDIRECT(ADDRESS(BB$2,$DH$2)):INDIRECT(ADDRESS(BB$2,$DY$2)))</f>
        <v>49925.507807964947</v>
      </c>
      <c r="BC61" s="51">
        <f ca="1">SUMPRODUCT($CM61:$DD61,INDIRECT(ADDRESS(BC$2,$DH$2)):INDIRECT(ADDRESS(BC$2,$DY$2)))</f>
        <v>42429.587976526636</v>
      </c>
      <c r="BD61" s="51">
        <f ca="1">SUMPRODUCT($CM61:$DD61,INDIRECT(ADDRESS(BD$2,$DH$2)):INDIRECT(ADDRESS(BD$2,$DY$2)))</f>
        <v>42406.148754675261</v>
      </c>
      <c r="BE61" s="51">
        <f ca="1">SUMPRODUCT($CM61:$DD61,INDIRECT(ADDRESS(BE$2,$DH$2)):INDIRECT(ADDRESS(BE$2,$DY$2)))</f>
        <v>34353.28827421592</v>
      </c>
      <c r="BF61" s="51">
        <f ca="1">SUMPRODUCT($CM61:$DD61,INDIRECT(ADDRESS(BF$2,$DH$2)):INDIRECT(ADDRESS(BF$2,$DY$2)))</f>
        <v>26362.644819438283</v>
      </c>
      <c r="BG61" s="51">
        <f ca="1">SUMPRODUCT($CM61:$DD61,INDIRECT(ADDRESS(BG$2,$DH$2)):INDIRECT(ADDRESS(BG$2,$DY$2)))</f>
        <v>29048.213533729759</v>
      </c>
      <c r="BH61" s="51">
        <f ca="1">SUMPRODUCT($CM61:$DD61,INDIRECT(ADDRESS(BH$2,$DH$2)):INDIRECT(ADDRESS(BH$2,$DY$2)))</f>
        <v>39083.856294149475</v>
      </c>
      <c r="BI61" s="51">
        <f ca="1">SUMPRODUCT($CM61:$DD61,INDIRECT(ADDRESS(BI$2,$DH$2)):INDIRECT(ADDRESS(BI$2,$DY$2)))</f>
        <v>42609.245175840144</v>
      </c>
      <c r="BJ61" s="51">
        <f ca="1">SUMPRODUCT($CM61:$DD61,INDIRECT(ADDRESS(BJ$2,$DH$2)):INDIRECT(ADDRESS(BJ$2,$DY$2)))</f>
        <v>33463.260940471853</v>
      </c>
      <c r="BK61" s="51">
        <f ca="1">SUMPRODUCT($CM61:$DD61,INDIRECT(ADDRESS(BK$2,$DH$2)):INDIRECT(ADDRESS(BK$2,$DY$2)))</f>
        <v>36542.974300510454</v>
      </c>
      <c r="BL61" s="51">
        <f ca="1">SUMPRODUCT($CM61:$DD61,INDIRECT(ADDRESS(BL$2,$DH$2)):INDIRECT(ADDRESS(BL$2,$DY$2)))</f>
        <v>40568.841710385423</v>
      </c>
      <c r="BM61" s="51">
        <f ca="1">SUMPRODUCT($CM61:$DD61,INDIRECT(ADDRESS(BM$2,$DH$2)):INDIRECT(ADDRESS(BM$2,$DY$2)))</f>
        <v>44764.407104192316</v>
      </c>
      <c r="BN61" s="51">
        <f ca="1">SUMPRODUCT($CM61:$DD61,INDIRECT(ADDRESS(BN$2,$DH$2)):INDIRECT(ADDRESS(BN$2,$DY$2)))</f>
        <v>52441.993006554796</v>
      </c>
      <c r="BO61" s="51">
        <f ca="1">SUMPRODUCT($CM61:$DD61,INDIRECT(ADDRESS(BO$2,$DH$2)):INDIRECT(ADDRESS(BO$2,$DY$2)))</f>
        <v>40525.453193573339</v>
      </c>
      <c r="BP61" s="51">
        <f ca="1">SUMPRODUCT($CM61:$DD61,INDIRECT(ADDRESS(BP$2,$DH$2)):INDIRECT(ADDRESS(BP$2,$DY$2)))</f>
        <v>40500.341669497655</v>
      </c>
      <c r="BQ61" s="51">
        <f ca="1">SUMPRODUCT($CM61:$DD61,INDIRECT(ADDRESS(BQ$2,$DH$2)):INDIRECT(ADDRESS(BQ$2,$DY$2)))</f>
        <v>31881.535617084766</v>
      </c>
      <c r="BR61" s="51">
        <f ca="1">SUMPRODUCT($CM61:$DD61,INDIRECT(ADDRESS(BR$2,$DH$2)):INDIRECT(ADDRESS(BR$2,$DY$2)))</f>
        <v>27477.938424060587</v>
      </c>
      <c r="BS61" s="51">
        <f ca="1">SUMPRODUCT($CM61:$DD61,INDIRECT(ADDRESS(BS$2,$DH$2)):INDIRECT(ADDRESS(BS$2,$DY$2)))</f>
        <v>27601.541627762723</v>
      </c>
      <c r="BT61" s="51">
        <f ca="1">SUMPRODUCT($CM61:$DD61,INDIRECT(ADDRESS(BT$2,$DH$2)):INDIRECT(ADDRESS(BT$2,$DY$2)))</f>
        <v>37632.829679142604</v>
      </c>
      <c r="BU61" s="51">
        <f ca="1">SUMPRODUCT($CM61:$DD61,INDIRECT(ADDRESS(BU$2,$DH$2)):INDIRECT(ADDRESS(BU$2,$DY$2)))</f>
        <v>38563.221007424399</v>
      </c>
      <c r="BV61" s="51">
        <f ca="1">SUMPRODUCT($CM61:$DD61,INDIRECT(ADDRESS(BV$2,$DH$2)):INDIRECT(ADDRESS(BV$2,$DY$2)))</f>
        <v>32022.838190725637</v>
      </c>
      <c r="BW61" s="51">
        <f ca="1">SUMPRODUCT($CM61:$DD61,INDIRECT(ADDRESS(BW$2,$DH$2)):INDIRECT(ADDRESS(BW$2,$DY$2)))</f>
        <v>35120.828543500778</v>
      </c>
      <c r="BX61" s="51">
        <f ca="1">SUMPRODUCT($CM61:$DD61,INDIRECT(ADDRESS(BX$2,$DH$2)):INDIRECT(ADDRESS(BX$2,$DY$2)))</f>
        <v>41827.409192597093</v>
      </c>
      <c r="BY61" s="51">
        <f ca="1">SUMPRODUCT($CM61:$DD61,INDIRECT(ADDRESS(BY$2,$DH$2)):INDIRECT(ADDRESS(BY$2,$DY$2)))</f>
        <v>43435.650160471218</v>
      </c>
      <c r="BZ61" s="51">
        <f ca="1">SUMPRODUCT($CM61:$DD61,INDIRECT(ADDRESS(BZ$2,$DH$2)):INDIRECT(ADDRESS(BZ$2,$DY$2)))</f>
        <v>51111.876617099893</v>
      </c>
      <c r="CA61" s="51">
        <f ca="1">SUMPRODUCT($CM61:$DD61,INDIRECT(ADDRESS(CA$2,$DH$2)):INDIRECT(ADDRESS(CA$2,$DY$2)))</f>
        <v>41802.29766852146</v>
      </c>
      <c r="CB61" s="51">
        <f ca="1">SUMPRODUCT($CM61:$DD61,INDIRECT(ADDRESS(CB$2,$DH$2)):INDIRECT(ADDRESS(CB$2,$DY$2)))</f>
        <v>41777.186144445761</v>
      </c>
      <c r="CC61" s="51">
        <f ca="1">SUMPRODUCT($CM61:$DD61,INDIRECT(ADDRESS(CC$2,$DH$2)):INDIRECT(ADDRESS(CC$2,$DY$2)))</f>
        <v>33136.039197279817</v>
      </c>
      <c r="CD61" s="51">
        <f ca="1">SUMPRODUCT($CM61:$DD61,INDIRECT(ADDRESS(CD$2,$DH$2)):INDIRECT(ADDRESS(CD$2,$DY$2)))</f>
        <v>28723.750361132788</v>
      </c>
      <c r="CF61" s="51">
        <f t="shared" ca="1" si="7"/>
        <v>425451.72037052573</v>
      </c>
      <c r="CG61" s="51">
        <f t="shared" ca="1" si="7"/>
        <v>458143.46009066683</v>
      </c>
      <c r="CH61" s="51">
        <f t="shared" ca="1" si="7"/>
        <v>474344.25406619435</v>
      </c>
      <c r="CI61" s="51">
        <f t="shared" ca="1" si="7"/>
        <v>465773.5275466218</v>
      </c>
      <c r="CJ61" s="51">
        <f t="shared" ca="1" si="7"/>
        <v>465780.92348969611</v>
      </c>
      <c r="CK61" s="51">
        <f t="shared" ca="1" si="7"/>
        <v>449101.76977390511</v>
      </c>
      <c r="CM61" s="1">
        <f>IFERROR(VLOOKUP($A61,Auxiliar_OPEX_CustosUnit!$A$4:$BT$129,COLUMN(Auxiliar_OPEX_CustosUnit!AK$2),0),0)</f>
        <v>0</v>
      </c>
      <c r="CN61" s="1">
        <f>IFERROR(VLOOKUP($A61,Auxiliar_OPEX_CustosUnit!$A$4:$BT$129,COLUMN(Auxiliar_OPEX_CustosUnit!AL$2),0),0)</f>
        <v>236.87285624267901</v>
      </c>
      <c r="CO61" s="1">
        <f>IFERROR(VLOOKUP($A61,Auxiliar_OPEX_CustosUnit!$A$4:$BT$129,COLUMN(Auxiliar_OPEX_CustosUnit!AM$2),0)*(1-DRE_Auxiliar!$A$111),0)</f>
        <v>1560.278156138188</v>
      </c>
      <c r="CP61" s="1">
        <f>IFERROR(VLOOKUP($A61,Auxiliar_OPEX_CustosUnit!$A$4:$BT$129,COLUMN(Auxiliar_OPEX_CustosUnit!AN$2),0),0)</f>
        <v>0</v>
      </c>
      <c r="CQ61" s="1">
        <f>IFERROR(VLOOKUP($A61,Auxiliar_OPEX_CustosUnit!$A$4:$BT$129,COLUMN(Auxiliar_OPEX_CustosUnit!AO$2),0),0)</f>
        <v>0</v>
      </c>
      <c r="CR61" s="1">
        <f>IFERROR(VLOOKUP($A61,Auxiliar_OPEX_CustosUnit!$A$4:$BT$129,COLUMN(Auxiliar_OPEX_CustosUnit!AP$2),0),0)</f>
        <v>0</v>
      </c>
      <c r="CS61" s="1">
        <f>IFERROR(VLOOKUP($A61,Auxiliar_OPEX_CustosUnit!$A$4:$BT$129,COLUMN(Auxiliar_OPEX_CustosUnit!AQ$2),0),0)</f>
        <v>0</v>
      </c>
      <c r="CT61" s="1">
        <f>IFERROR(VLOOKUP($A61,Auxiliar_OPEX_CustosUnit!$A$4:$BT$129,COLUMN(Auxiliar_OPEX_CustosUnit!AR$2),0),0)</f>
        <v>0</v>
      </c>
      <c r="CU61" s="1">
        <f>IFERROR(VLOOKUP($A61,Auxiliar_OPEX_CustosUnit!$A$4:$BT$129,COLUMN(Auxiliar_OPEX_CustosUnit!AS$2),0),0)</f>
        <v>5.9500194893938003</v>
      </c>
      <c r="CV61" s="1">
        <f>IFERROR(VLOOKUP($A61,Auxiliar_OPEX_CustosUnit!$A$4:$BT$129,COLUMN(Auxiliar_OPEX_CustosUnit!AT$2),0),0)</f>
        <v>0</v>
      </c>
      <c r="CW61" s="1">
        <f>IFERROR(VLOOKUP($A61,Auxiliar_OPEX_CustosUnit!$A$4:$BT$129,COLUMN(Auxiliar_OPEX_CustosUnit!AU$2),0),0)</f>
        <v>0</v>
      </c>
      <c r="CX61" s="1">
        <f>IFERROR(VLOOKUP($A61,Auxiliar_OPEX_CustosUnit!$A$4:$BT$129,COLUMN(Auxiliar_OPEX_CustosUnit!AV$2),0),0)</f>
        <v>0</v>
      </c>
      <c r="CY61" s="1">
        <f>IFERROR(VLOOKUP($A61,Auxiliar_OPEX_CustosUnit!$A$4:$BT$129,COLUMN(Auxiliar_OPEX_CustosUnit!AW$2),0),0)</f>
        <v>0</v>
      </c>
      <c r="CZ61" s="1">
        <f>IFERROR(VLOOKUP($A61,Auxiliar_OPEX_CustosUnit!$A$4:$BT$129,COLUMN(Auxiliar_OPEX_CustosUnit!AX$2),0),0)</f>
        <v>0</v>
      </c>
      <c r="DA61" s="1">
        <f>IFERROR(VLOOKUP($A61,Auxiliar_OPEX_CustosUnit!$A$4:$BT$129,COLUMN(Auxiliar_OPEX_CustosUnit!AY$2),0),0)</f>
        <v>0</v>
      </c>
      <c r="DB61" s="1">
        <f>IFERROR(VLOOKUP($A61,Auxiliar_OPEX_CustosUnit!$A$4:$BT$129,COLUMN(Auxiliar_OPEX_CustosUnit!AZ$2),0),0)</f>
        <v>5.0223048151369999E-2</v>
      </c>
      <c r="DC61" s="1">
        <f>IFERROR(VLOOKUP($A61,Auxiliar_OPEX_CustosUnit!$A$4:$BT$129,COLUMN(Auxiliar_OPEX_CustosUnit!BA$2),0),0)</f>
        <v>0</v>
      </c>
      <c r="DD61" s="1">
        <f>IFERROR(VLOOKUP($A61,Auxiliar_OPEX_CustosUnit!$A$4:$BT$129,COLUMN(Auxiliar_OPEX_CustosUnit!BB$2),0),0)</f>
        <v>0</v>
      </c>
      <c r="DG61" s="60">
        <v>44986</v>
      </c>
      <c r="DH61" s="1">
        <v>1</v>
      </c>
      <c r="DI61" s="1">
        <f>INDEX(Auxiliar_OPEX_Drivers!$B$2:$CH$18,MATCH(Auxiliar_OPEX_S!DI$3,Auxiliar_OPEX_Drivers!$B$2:$B$18,0),MATCH($DG61,Auxiliar_OPEX_Drivers!$B$2:$CH$2,0))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INDEX(Auxiliar_OPEX_Drivers!$B$2:$CH$18,MATCH(Auxiliar_OPEX_S!DK$3,Auxiliar_OPEX_Drivers!$B$2:$B$18,0),MATCH($DG61,Auxiliar_OPEX_Drivers!$B$2:$CH$2,0))</f>
        <v>15.089992158372311</v>
      </c>
      <c r="DL61" s="1">
        <f>INDEX(Auxiliar_OPEX_Drivers!$B$2:$CH$18,MATCH(Auxiliar_OPEX_S!DL$3,Auxiliar_OPEX_Drivers!$B$2:$B$18,0),MATCH($DG61,Auxiliar_OPEX_Drivers!$B$2:$CH$2,0))</f>
        <v>65.91221025989482</v>
      </c>
      <c r="DM61" s="1">
        <f>INDEX(Auxiliar_OPEX_Drivers!$B$2:$CH$18,MATCH(Auxiliar_OPEX_S!DM$3,Auxiliar_OPEX_Drivers!$B$2:$B$18,0),MATCH($DG61,Auxiliar_OPEX_Drivers!$B$2:$CH$2,0))</f>
        <v>13</v>
      </c>
      <c r="DN61" s="1">
        <f>INDEX(Auxiliar_OPEX_Drivers!$B$2:$CH$18,MATCH(Auxiliar_OPEX_S!DN$3,Auxiliar_OPEX_Drivers!$B$2:$B$18,0),MATCH($DG61,Auxiliar_OPEX_Drivers!$B$2:$CH$2,0))</f>
        <v>732.96073480388213</v>
      </c>
      <c r="DO61" s="1">
        <f>INDEX(Auxiliar_OPEX_Drivers!$B$2:$CH$18,MATCH(Auxiliar_OPEX_S!DO$3,Auxiliar_OPEX_Drivers!$B$2:$B$18,0),MATCH($DG61,Auxiliar_OPEX_Drivers!$B$2:$CH$2,0))</f>
        <v>12</v>
      </c>
      <c r="DP61" s="1">
        <f>INDEX(Auxiliar_OPEX_Drivers!$B$2:$CH$18,MATCH(Auxiliar_OPEX_S!DP$3,Auxiliar_OPEX_Drivers!$B$2:$B$18,0),MATCH($DG61,Auxiliar_OPEX_Drivers!$B$2:$CH$2,0))</f>
        <v>201.63736351501933</v>
      </c>
      <c r="DQ61" s="1">
        <f>INDEX(Auxiliar_OPEX_Drivers!$B$2:$CH$18,MATCH(Auxiliar_OPEX_S!DQ$3,Auxiliar_OPEX_Drivers!$B$2:$B$18,0),MATCH($DG61,Auxiliar_OPEX_Drivers!$B$2:$CH$2,0))</f>
        <v>37.272498039593074</v>
      </c>
      <c r="DR61" s="1">
        <f>INDEX(Auxiliar_OPEX_Drivers!$B$2:$CH$18,MATCH(Auxiliar_OPEX_S!DR$3,Auxiliar_OPEX_Drivers!$B$2:$B$18,0),MATCH($DG61,Auxiliar_OPEX_Drivers!$B$2:$CH$2,0))</f>
        <v>21157048.196478389</v>
      </c>
      <c r="DS61" s="1">
        <f>INDEX(Auxiliar_OPEX_Drivers!$B$2:$CH$18,MATCH(Auxiliar_OPEX_S!DS$3,Auxiliar_OPEX_Drivers!$B$2:$B$18,0),MATCH($DG61,Auxiliar_OPEX_Drivers!$B$2:$CH$2,0))</f>
        <v>79166.666666666701</v>
      </c>
      <c r="DT61" s="1">
        <f>INDEX(Auxiliar_OPEX_Drivers!$B$2:$CH$18,MATCH(Auxiliar_OPEX_S!DT$3,Auxiliar_OPEX_Drivers!$B$2:$B$18,0),MATCH($DG61,Auxiliar_OPEX_Drivers!$B$2:$CH$2,0))</f>
        <v>12636.960522391884</v>
      </c>
      <c r="DU61" s="1">
        <f>INDEX(Auxiliar_OPEX_Drivers!$B$2:$CH$18,MATCH(Auxiliar_OPEX_S!DU$3,Auxiliar_OPEX_Drivers!$B$2:$B$18,0),MATCH($DG61,Auxiliar_OPEX_Drivers!$B$2:$CH$2,0))</f>
        <v>6297.706195743126</v>
      </c>
      <c r="DV61" s="1">
        <f>INDEX(Auxiliar_OPEX_Drivers!$B$2:$CH$18,MATCH(Auxiliar_OPEX_S!DV$3,Auxiliar_OPEX_Drivers!$B$2:$B$18,0),MATCH($DG61,Auxiliar_OPEX_Drivers!$B$2:$CH$2,0))</f>
        <v>2516046.2905900632</v>
      </c>
      <c r="DW61" s="1">
        <f>INDEX(Auxiliar_OPEX_Drivers!$B$2:$CH$18,MATCH(Auxiliar_OPEX_S!DW$3,Auxiliar_OPEX_Drivers!$B$2:$B$18,0),MATCH($DG61,Auxiliar_OPEX_Drivers!$B$2:$CH$2,0))</f>
        <v>12464.372862409573</v>
      </c>
      <c r="DX61" s="1">
        <f>INDEX(Auxiliar_OPEX_Drivers!$B$2:$CH$18,MATCH(Auxiliar_OPEX_S!DX$3,Auxiliar_OPEX_Drivers!$B$2:$B$18,0),MATCH($DG61,Auxiliar_OPEX_Drivers!$B$2:$CH$2,0))</f>
        <v>2541340.8842194616</v>
      </c>
      <c r="DY61" s="1">
        <f>INDEX(Auxiliar_OPEX_Drivers!$B$2:$CH$18,MATCH(Auxiliar_OPEX_S!DY$3,Auxiliar_OPEX_Drivers!$B$2:$B$18,0),MATCH($DG61,Auxiliar_OPEX_Drivers!$B$2:$CH$2,0))</f>
        <v>1077.8727987767618</v>
      </c>
    </row>
    <row r="62" spans="1:129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14544.002074233938</v>
      </c>
      <c r="E62" s="51">
        <f ca="1">SUMPRODUCT($CM62:$DD62,INDIRECT(ADDRESS(E$2,$DH$2)):INDIRECT(ADDRESS(E$2,$DY$2)))</f>
        <v>14424.084716384968</v>
      </c>
      <c r="F62" s="51">
        <f ca="1">SUMPRODUCT($CM62:$DD62,INDIRECT(ADDRESS(F$2,$DH$2)):INDIRECT(ADDRESS(F$2,$DY$2)))</f>
        <v>14490.136861855115</v>
      </c>
      <c r="G62" s="51">
        <f ca="1">SUMPRODUCT($CM62:$DD62,INDIRECT(ADDRESS(G$2,$DH$2)):INDIRECT(ADDRESS(G$2,$DY$2)))</f>
        <v>14428.251596611111</v>
      </c>
      <c r="H62" s="51">
        <f ca="1">SUMPRODUCT($CM62:$DD62,INDIRECT(ADDRESS(H$2,$DH$2)):INDIRECT(ADDRESS(H$2,$DY$2)))</f>
        <v>14573.198103055074</v>
      </c>
      <c r="I62" s="51">
        <f ca="1">SUMPRODUCT($CM62:$DD62,INDIRECT(ADDRESS(I$2,$DH$2)):INDIRECT(ADDRESS(I$2,$DY$2)))</f>
        <v>14423.391869696472</v>
      </c>
      <c r="J62" s="51">
        <f ca="1">SUMPRODUCT($CM62:$DD62,INDIRECT(ADDRESS(J$2,$DH$2)):INDIRECT(ADDRESS(J$2,$DY$2)))</f>
        <v>13879.067381171795</v>
      </c>
      <c r="K62" s="51">
        <f ca="1">SUMPRODUCT($CM62:$DD62,INDIRECT(ADDRESS(K$2,$DH$2)):INDIRECT(ADDRESS(K$2,$DY$2)))</f>
        <v>14232.945702210269</v>
      </c>
      <c r="L62" s="51">
        <f ca="1">SUMPRODUCT($CM62:$DD62,INDIRECT(ADDRESS(L$2,$DH$2)):INDIRECT(ADDRESS(L$2,$DY$2)))</f>
        <v>14529.604363211942</v>
      </c>
      <c r="M62" s="51">
        <f ca="1">SUMPRODUCT($CM62:$DD62,INDIRECT(ADDRESS(M$2,$DH$2)):INDIRECT(ADDRESS(M$2,$DY$2)))</f>
        <v>14581.804540125191</v>
      </c>
      <c r="N62" s="51">
        <f ca="1">SUMPRODUCT($CM62:$DD62,INDIRECT(ADDRESS(N$2,$DH$2)):INDIRECT(ADDRESS(N$2,$DY$2)))</f>
        <v>14741.20095233493</v>
      </c>
      <c r="O62" s="51">
        <f ca="1">SUMPRODUCT($CM62:$DD62,INDIRECT(ADDRESS(O$2,$DH$2)):INDIRECT(ADDRESS(O$2,$DY$2)))</f>
        <v>14898.4294158509</v>
      </c>
      <c r="P62" s="51">
        <f ca="1">SUMPRODUCT($CM62:$DD62,INDIRECT(ADDRESS(P$2,$DH$2)):INDIRECT(ADDRESS(P$2,$DY$2)))</f>
        <v>14609.833420364708</v>
      </c>
      <c r="Q62" s="51">
        <f ca="1">SUMPRODUCT($CM62:$DD62,INDIRECT(ADDRESS(Q$2,$DH$2)):INDIRECT(ADDRESS(Q$2,$DY$2)))</f>
        <v>14495.56282966202</v>
      </c>
      <c r="R62" s="51">
        <f ca="1">SUMPRODUCT($CM62:$DD62,INDIRECT(ADDRESS(R$2,$DH$2)):INDIRECT(ADDRESS(R$2,$DY$2)))</f>
        <v>14547.60631501856</v>
      </c>
      <c r="S62" s="51">
        <f ca="1">SUMPRODUCT($CM62:$DD62,INDIRECT(ADDRESS(S$2,$DH$2)):INDIRECT(ADDRESS(S$2,$DY$2)))</f>
        <v>14721.716795228338</v>
      </c>
      <c r="T62" s="51">
        <f ca="1">SUMPRODUCT($CM62:$DD62,INDIRECT(ADDRESS(T$2,$DH$2)):INDIRECT(ADDRESS(T$2,$DY$2)))</f>
        <v>14661.040379634118</v>
      </c>
      <c r="U62" s="51">
        <f ca="1">SUMPRODUCT($CM62:$DD62,INDIRECT(ADDRESS(U$2,$DH$2)):INDIRECT(ADDRESS(U$2,$DY$2)))</f>
        <v>14161.750519651447</v>
      </c>
      <c r="V62" s="51">
        <f ca="1">SUMPRODUCT($CM62:$DD62,INDIRECT(ADDRESS(V$2,$DH$2)):INDIRECT(ADDRESS(V$2,$DY$2)))</f>
        <v>13641.400478125719</v>
      </c>
      <c r="W62" s="51">
        <f ca="1">SUMPRODUCT($CM62:$DD62,INDIRECT(ADDRESS(W$2,$DH$2)):INDIRECT(ADDRESS(W$2,$DY$2)))</f>
        <v>14039.179422224128</v>
      </c>
      <c r="X62" s="51">
        <f ca="1">SUMPRODUCT($CM62:$DD62,INDIRECT(ADDRESS(X$2,$DH$2)):INDIRECT(ADDRESS(X$2,$DY$2)))</f>
        <v>14452.007505653506</v>
      </c>
      <c r="Y62" s="51">
        <f ca="1">SUMPRODUCT($CM62:$DD62,INDIRECT(ADDRESS(Y$2,$DH$2)):INDIRECT(ADDRESS(Y$2,$DY$2)))</f>
        <v>14856.427843736084</v>
      </c>
      <c r="Z62" s="51">
        <f ca="1">SUMPRODUCT($CM62:$DD62,INDIRECT(ADDRESS(Z$2,$DH$2)):INDIRECT(ADDRESS(Z$2,$DY$2)))</f>
        <v>15022.790586585137</v>
      </c>
      <c r="AA62" s="51">
        <f ca="1">SUMPRODUCT($CM62:$DD62,INDIRECT(ADDRESS(AA$2,$DH$2)):INDIRECT(ADDRESS(AA$2,$DY$2)))</f>
        <v>14964.597100039469</v>
      </c>
      <c r="AB62" s="51">
        <f ca="1">SUMPRODUCT($CM62:$DD62,INDIRECT(ADDRESS(AB$2,$DH$2)):INDIRECT(ADDRESS(AB$2,$DY$2)))</f>
        <v>14566.513390626196</v>
      </c>
      <c r="AC62" s="51">
        <f ca="1">SUMPRODUCT($CM62:$DD62,INDIRECT(ADDRESS(AC$2,$DH$2)):INDIRECT(ADDRESS(AC$2,$DY$2)))</f>
        <v>14641.140581716194</v>
      </c>
      <c r="AD62" s="51">
        <f ca="1">SUMPRODUCT($CM62:$DD62,INDIRECT(ADDRESS(AD$2,$DH$2)):INDIRECT(ADDRESS(AD$2,$DY$2)))</f>
        <v>14463.761205447479</v>
      </c>
      <c r="AE62" s="51">
        <f ca="1">SUMPRODUCT($CM62:$DD62,INDIRECT(ADDRESS(AE$2,$DH$2)):INDIRECT(ADDRESS(AE$2,$DY$2)))</f>
        <v>14389.49355259245</v>
      </c>
      <c r="AF62" s="51">
        <f ca="1">SUMPRODUCT($CM62:$DD62,INDIRECT(ADDRESS(AF$2,$DH$2)):INDIRECT(ADDRESS(AF$2,$DY$2)))</f>
        <v>14456.707427809255</v>
      </c>
      <c r="AG62" s="51">
        <f ca="1">SUMPRODUCT($CM62:$DD62,INDIRECT(ADDRESS(AG$2,$DH$2)):INDIRECT(ADDRESS(AG$2,$DY$2)))</f>
        <v>14099.672078937141</v>
      </c>
      <c r="AH62" s="51">
        <f ca="1">SUMPRODUCT($CM62:$DD62,INDIRECT(ADDRESS(AH$2,$DH$2)):INDIRECT(ADDRESS(AH$2,$DY$2)))</f>
        <v>13690.39886370866</v>
      </c>
      <c r="AI62" s="51">
        <f ca="1">SUMPRODUCT($CM62:$DD62,INDIRECT(ADDRESS(AI$2,$DH$2)):INDIRECT(ADDRESS(AI$2,$DY$2)))</f>
        <v>14039.237475416265</v>
      </c>
      <c r="AJ62" s="51">
        <f ca="1">SUMPRODUCT($CM62:$DD62,INDIRECT(ADDRESS(AJ$2,$DH$2)):INDIRECT(ADDRESS(AJ$2,$DY$2)))</f>
        <v>14325.141623685562</v>
      </c>
      <c r="AK62" s="51">
        <f ca="1">SUMPRODUCT($CM62:$DD62,INDIRECT(ADDRESS(AK$2,$DH$2)):INDIRECT(ADDRESS(AK$2,$DY$2)))</f>
        <v>14830.220659801376</v>
      </c>
      <c r="AL62" s="51">
        <f ca="1">SUMPRODUCT($CM62:$DD62,INDIRECT(ADDRESS(AL$2,$DH$2)):INDIRECT(ADDRESS(AL$2,$DY$2)))</f>
        <v>14848.880828957748</v>
      </c>
      <c r="AM62" s="51">
        <f ca="1">SUMPRODUCT($CM62:$DD62,INDIRECT(ADDRESS(AM$2,$DH$2)):INDIRECT(ADDRESS(AM$2,$DY$2)))</f>
        <v>14766.094370730285</v>
      </c>
      <c r="AN62" s="51">
        <f ca="1">SUMPRODUCT($CM62:$DD62,INDIRECT(ADDRESS(AN$2,$DH$2)):INDIRECT(ADDRESS(AN$2,$DY$2)))</f>
        <v>14656.836039715496</v>
      </c>
      <c r="AO62" s="51">
        <f ca="1">SUMPRODUCT($CM62:$DD62,INDIRECT(ADDRESS(AO$2,$DH$2)):INDIRECT(ADDRESS(AO$2,$DY$2)))</f>
        <v>14744.918346918888</v>
      </c>
      <c r="AP62" s="51">
        <f ca="1">SUMPRODUCT($CM62:$DD62,INDIRECT(ADDRESS(AP$2,$DH$2)):INDIRECT(ADDRESS(AP$2,$DY$2)))</f>
        <v>14716.772093069823</v>
      </c>
      <c r="AQ62" s="51">
        <f ca="1">SUMPRODUCT($CM62:$DD62,INDIRECT(ADDRESS(AQ$2,$DH$2)):INDIRECT(ADDRESS(AQ$2,$DY$2)))</f>
        <v>14591.047900355086</v>
      </c>
      <c r="AR62" s="51">
        <f ca="1">SUMPRODUCT($CM62:$DD62,INDIRECT(ADDRESS(AR$2,$DH$2)):INDIRECT(ADDRESS(AR$2,$DY$2)))</f>
        <v>14725.258818505426</v>
      </c>
      <c r="AS62" s="51">
        <f ca="1">SUMPRODUCT($CM62:$DD62,INDIRECT(ADDRESS(AS$2,$DH$2)):INDIRECT(ADDRESS(AS$2,$DY$2)))</f>
        <v>14368.89915429252</v>
      </c>
      <c r="AT62" s="51">
        <f ca="1">SUMPRODUCT($CM62:$DD62,INDIRECT(ADDRESS(AT$2,$DH$2)):INDIRECT(ADDRESS(AT$2,$DY$2)))</f>
        <v>13913.482444511754</v>
      </c>
      <c r="AU62" s="51">
        <f ca="1">SUMPRODUCT($CM62:$DD62,INDIRECT(ADDRESS(AU$2,$DH$2)):INDIRECT(ADDRESS(AU$2,$DY$2)))</f>
        <v>14340.056759418309</v>
      </c>
      <c r="AV62" s="51">
        <f ca="1">SUMPRODUCT($CM62:$DD62,INDIRECT(ADDRESS(AV$2,$DH$2)):INDIRECT(ADDRESS(AV$2,$DY$2)))</f>
        <v>14840.225339726452</v>
      </c>
      <c r="AW62" s="51">
        <f ca="1">SUMPRODUCT($CM62:$DD62,INDIRECT(ADDRESS(AW$2,$DH$2)):INDIRECT(ADDRESS(AW$2,$DY$2)))</f>
        <v>15052.021963212608</v>
      </c>
      <c r="AX62" s="51">
        <f ca="1">SUMPRODUCT($CM62:$DD62,INDIRECT(ADDRESS(AX$2,$DH$2)):INDIRECT(ADDRESS(AX$2,$DY$2)))</f>
        <v>15111.372311581268</v>
      </c>
      <c r="AY62" s="51">
        <f ca="1">SUMPRODUCT($CM62:$DD62,INDIRECT(ADDRESS(AY$2,$DH$2)):INDIRECT(ADDRESS(AY$2,$DY$2)))</f>
        <v>14784.549413416855</v>
      </c>
      <c r="AZ62" s="51">
        <f ca="1">SUMPRODUCT($CM62:$DD62,INDIRECT(ADDRESS(AZ$2,$DH$2)):INDIRECT(ADDRESS(AZ$2,$DY$2)))</f>
        <v>14411.388553676914</v>
      </c>
      <c r="BA62" s="51">
        <f ca="1">SUMPRODUCT($CM62:$DD62,INDIRECT(ADDRESS(BA$2,$DH$2)):INDIRECT(ADDRESS(BA$2,$DY$2)))</f>
        <v>14261.617658487781</v>
      </c>
      <c r="BB62" s="51">
        <f ca="1">SUMPRODUCT($CM62:$DD62,INDIRECT(ADDRESS(BB$2,$DH$2)):INDIRECT(ADDRESS(BB$2,$DY$2)))</f>
        <v>14400.973467970558</v>
      </c>
      <c r="BC62" s="51">
        <f ca="1">SUMPRODUCT($CM62:$DD62,INDIRECT(ADDRESS(BC$2,$DH$2)):INDIRECT(ADDRESS(BC$2,$DY$2)))</f>
        <v>14251.343471919099</v>
      </c>
      <c r="BD62" s="51">
        <f ca="1">SUMPRODUCT($CM62:$DD62,INDIRECT(ADDRESS(BD$2,$DH$2)):INDIRECT(ADDRESS(BD$2,$DY$2)))</f>
        <v>14204.32898138879</v>
      </c>
      <c r="BE62" s="51">
        <f ca="1">SUMPRODUCT($CM62:$DD62,INDIRECT(ADDRESS(BE$2,$DH$2)):INDIRECT(ADDRESS(BE$2,$DY$2)))</f>
        <v>13765.205609788773</v>
      </c>
      <c r="BF62" s="51">
        <f ca="1">SUMPRODUCT($CM62:$DD62,INDIRECT(ADDRESS(BF$2,$DH$2)):INDIRECT(ADDRESS(BF$2,$DY$2)))</f>
        <v>13389.4932069361</v>
      </c>
      <c r="BG62" s="51">
        <f ca="1">SUMPRODUCT($CM62:$DD62,INDIRECT(ADDRESS(BG$2,$DH$2)):INDIRECT(ADDRESS(BG$2,$DY$2)))</f>
        <v>14395.4373208745</v>
      </c>
      <c r="BH62" s="51">
        <f ca="1">SUMPRODUCT($CM62:$DD62,INDIRECT(ADDRESS(BH$2,$DH$2)):INDIRECT(ADDRESS(BH$2,$DY$2)))</f>
        <v>14708.826163966627</v>
      </c>
      <c r="BI62" s="51">
        <f ca="1">SUMPRODUCT($CM62:$DD62,INDIRECT(ADDRESS(BI$2,$DH$2)):INDIRECT(ADDRESS(BI$2,$DY$2)))</f>
        <v>14708.826163966512</v>
      </c>
      <c r="BJ62" s="51">
        <f ca="1">SUMPRODUCT($CM62:$DD62,INDIRECT(ADDRESS(BJ$2,$DH$2)):INDIRECT(ADDRESS(BJ$2,$DY$2)))</f>
        <v>14708.826163966623</v>
      </c>
      <c r="BK62" s="51">
        <f ca="1">SUMPRODUCT($CM62:$DD62,INDIRECT(ADDRESS(BK$2,$DH$2)):INDIRECT(ADDRESS(BK$2,$DY$2)))</f>
        <v>14656.702911291786</v>
      </c>
      <c r="BL62" s="51">
        <f ca="1">SUMPRODUCT($CM62:$DD62,INDIRECT(ADDRESS(BL$2,$DH$2)):INDIRECT(ADDRESS(BL$2,$DY$2)))</f>
        <v>14377.477775941896</v>
      </c>
      <c r="BM62" s="51">
        <f ca="1">SUMPRODUCT($CM62:$DD62,INDIRECT(ADDRESS(BM$2,$DH$2)):INDIRECT(ADDRESS(BM$2,$DY$2)))</f>
        <v>14235.294253800284</v>
      </c>
      <c r="BN62" s="51">
        <f ca="1">SUMPRODUCT($CM62:$DD62,INDIRECT(ADDRESS(BN$2,$DH$2)):INDIRECT(ADDRESS(BN$2,$DY$2)))</f>
        <v>14235.294253800359</v>
      </c>
      <c r="BO62" s="51">
        <f ca="1">SUMPRODUCT($CM62:$DD62,INDIRECT(ADDRESS(BO$2,$DH$2)):INDIRECT(ADDRESS(BO$2,$DY$2)))</f>
        <v>14287.417506475083</v>
      </c>
      <c r="BP62" s="51">
        <f ca="1">SUMPRODUCT($CM62:$DD62,INDIRECT(ADDRESS(BP$2,$DH$2)):INDIRECT(ADDRESS(BP$2,$DY$2)))</f>
        <v>14235.294253800332</v>
      </c>
      <c r="BQ62" s="51">
        <f ca="1">SUMPRODUCT($CM62:$DD62,INDIRECT(ADDRESS(BQ$2,$DH$2)):INDIRECT(ADDRESS(BQ$2,$DY$2)))</f>
        <v>14047.082440697239</v>
      </c>
      <c r="BR62" s="51">
        <f ca="1">SUMPRODUCT($CM62:$DD62,INDIRECT(ADDRESS(BR$2,$DH$2)):INDIRECT(ADDRESS(BR$2,$DY$2)))</f>
        <v>13757.460469779075</v>
      </c>
      <c r="BS62" s="51">
        <f ca="1">SUMPRODUCT($CM62:$DD62,INDIRECT(ADDRESS(BS$2,$DH$2)):INDIRECT(ADDRESS(BS$2,$DY$2)))</f>
        <v>13993.917016418096</v>
      </c>
      <c r="BT62" s="51">
        <f ca="1">SUMPRODUCT($CM62:$DD62,INDIRECT(ADDRESS(BT$2,$DH$2)):INDIRECT(ADDRESS(BT$2,$DY$2)))</f>
        <v>14298.266917910256</v>
      </c>
      <c r="BU62" s="51">
        <f ca="1">SUMPRODUCT($CM62:$DD62,INDIRECT(ADDRESS(BU$2,$DH$2)):INDIRECT(ADDRESS(BU$2,$DY$2)))</f>
        <v>14320.277049459479</v>
      </c>
      <c r="BV62" s="51">
        <f ca="1">SUMPRODUCT($CM62:$DD62,INDIRECT(ADDRESS(BV$2,$DH$2)):INDIRECT(ADDRESS(BV$2,$DY$2)))</f>
        <v>14320.277049459452</v>
      </c>
      <c r="BW62" s="51">
        <f ca="1">SUMPRODUCT($CM62:$DD62,INDIRECT(ADDRESS(BW$2,$DH$2)):INDIRECT(ADDRESS(BW$2,$DY$2)))</f>
        <v>14306.090813577028</v>
      </c>
      <c r="BX62" s="51">
        <f ca="1">SUMPRODUCT($CM62:$DD62,INDIRECT(ADDRESS(BX$2,$DH$2)):INDIRECT(ADDRESS(BX$2,$DY$2)))</f>
        <v>14823.220573876457</v>
      </c>
      <c r="BY62" s="51">
        <f ca="1">SUMPRODUCT($CM62:$DD62,INDIRECT(ADDRESS(BY$2,$DH$2)):INDIRECT(ADDRESS(BY$2,$DY$2)))</f>
        <v>14718.974068527003</v>
      </c>
      <c r="BZ62" s="51">
        <f ca="1">SUMPRODUCT($CM62:$DD62,INDIRECT(ADDRESS(BZ$2,$DH$2)):INDIRECT(ADDRESS(BZ$2,$DY$2)))</f>
        <v>14718.974068527039</v>
      </c>
      <c r="CA62" s="51">
        <f ca="1">SUMPRODUCT($CM62:$DD62,INDIRECT(ADDRESS(CA$2,$DH$2)):INDIRECT(ADDRESS(CA$2,$DY$2)))</f>
        <v>14771.097321201814</v>
      </c>
      <c r="CB62" s="51">
        <f ca="1">SUMPRODUCT($CM62:$DD62,INDIRECT(ADDRESS(CB$2,$DH$2)):INDIRECT(ADDRESS(CB$2,$DY$2)))</f>
        <v>14718.974068527032</v>
      </c>
      <c r="CC62" s="51">
        <f ca="1">SUMPRODUCT($CM62:$DD62,INDIRECT(ADDRESS(CC$2,$DH$2)):INDIRECT(ADDRESS(CC$2,$DY$2)))</f>
        <v>14484.38991662503</v>
      </c>
      <c r="CD62" s="51">
        <f ca="1">SUMPRODUCT($CM62:$DD62,INDIRECT(ADDRESS(CD$2,$DH$2)):INDIRECT(ADDRESS(CD$2,$DY$2)))</f>
        <v>14176.726957462361</v>
      </c>
      <c r="CF62" s="51">
        <f t="shared" ca="1" si="7"/>
        <v>173746.11757674173</v>
      </c>
      <c r="CG62" s="51">
        <f t="shared" ca="1" si="7"/>
        <v>174173.91319592323</v>
      </c>
      <c r="CH62" s="51">
        <f t="shared" ca="1" si="7"/>
        <v>173117.26205942861</v>
      </c>
      <c r="CI62" s="51">
        <f t="shared" ca="1" si="7"/>
        <v>175845.44058472448</v>
      </c>
      <c r="CJ62" s="51">
        <f t="shared" ca="1" si="7"/>
        <v>171862.96967423405</v>
      </c>
      <c r="CK62" s="51">
        <f t="shared" ca="1" si="7"/>
        <v>170414.14980111859</v>
      </c>
      <c r="CM62" s="1">
        <f>IFERROR(VLOOKUP($A62,Auxiliar_OPEX_CustosUnit!$A$4:$BT$129,COLUMN(Auxiliar_OPEX_CustosUnit!AK$2),0),0)</f>
        <v>0</v>
      </c>
      <c r="CN62" s="1">
        <f>IFERROR(VLOOKUP($A62,Auxiliar_OPEX_CustosUnit!$A$4:$BT$129,COLUMN(Auxiliar_OPEX_CustosUnit!AL$2),0),0)</f>
        <v>0</v>
      </c>
      <c r="CO62" s="1">
        <f>IFERROR(VLOOKUP($A62,Auxiliar_OPEX_CustosUnit!$A$4:$BT$129,COLUMN(Auxiliar_OPEX_CustosUnit!AM$2),0)*(1-DRE_Auxiliar!$A$111),0)</f>
        <v>11147.742779550921</v>
      </c>
      <c r="CP62" s="1">
        <f>IFERROR(VLOOKUP($A62,Auxiliar_OPEX_CustosUnit!$A$4:$BT$129,COLUMN(Auxiliar_OPEX_CustosUnit!AN$2),0),0)</f>
        <v>0</v>
      </c>
      <c r="CQ62" s="1">
        <f>IFERROR(VLOOKUP($A62,Auxiliar_OPEX_CustosUnit!$A$4:$BT$129,COLUMN(Auxiliar_OPEX_CustosUnit!AO$2),0),0)</f>
        <v>0</v>
      </c>
      <c r="CR62" s="1">
        <f>IFERROR(VLOOKUP($A62,Auxiliar_OPEX_CustosUnit!$A$4:$BT$129,COLUMN(Auxiliar_OPEX_CustosUnit!AP$2),0),0)</f>
        <v>0</v>
      </c>
      <c r="CS62" s="1">
        <f>IFERROR(VLOOKUP($A62,Auxiliar_OPEX_CustosUnit!$A$4:$BT$129,COLUMN(Auxiliar_OPEX_CustosUnit!AQ$2),0),0)</f>
        <v>1.2893034465459501</v>
      </c>
      <c r="CT62" s="1">
        <f>IFERROR(VLOOKUP($A62,Auxiliar_OPEX_CustosUnit!$A$4:$BT$129,COLUMN(Auxiliar_OPEX_CustosUnit!AR$2),0),0)</f>
        <v>0</v>
      </c>
      <c r="CU62" s="1">
        <f>IFERROR(VLOOKUP($A62,Auxiliar_OPEX_CustosUnit!$A$4:$BT$129,COLUMN(Auxiliar_OPEX_CustosUnit!AS$2),0),0)</f>
        <v>0</v>
      </c>
      <c r="CV62" s="1">
        <f>IFERROR(VLOOKUP($A62,Auxiliar_OPEX_CustosUnit!$A$4:$BT$129,COLUMN(Auxiliar_OPEX_CustosUnit!AT$2),0),0)</f>
        <v>0</v>
      </c>
      <c r="CW62" s="1">
        <f>IFERROR(VLOOKUP($A62,Auxiliar_OPEX_CustosUnit!$A$4:$BT$129,COLUMN(Auxiliar_OPEX_CustosUnit!AU$2),0),0)</f>
        <v>0</v>
      </c>
      <c r="CX62" s="1">
        <f>IFERROR(VLOOKUP($A62,Auxiliar_OPEX_CustosUnit!$A$4:$BT$129,COLUMN(Auxiliar_OPEX_CustosUnit!AV$2),0),0)</f>
        <v>1.6632091838790001E-2</v>
      </c>
      <c r="CY62" s="1">
        <f>IFERROR(VLOOKUP($A62,Auxiliar_OPEX_CustosUnit!$A$4:$BT$129,COLUMN(Auxiliar_OPEX_CustosUnit!AW$2),0),0)</f>
        <v>0</v>
      </c>
      <c r="CZ62" s="1">
        <f>IFERROR(VLOOKUP($A62,Auxiliar_OPEX_CustosUnit!$A$4:$BT$129,COLUMN(Auxiliar_OPEX_CustosUnit!AX$2),0),0)</f>
        <v>0</v>
      </c>
      <c r="DA62" s="1">
        <f>IFERROR(VLOOKUP($A62,Auxiliar_OPEX_CustosUnit!$A$4:$BT$129,COLUMN(Auxiliar_OPEX_CustosUnit!AY$2),0),0)</f>
        <v>0</v>
      </c>
      <c r="DB62" s="1">
        <f>IFERROR(VLOOKUP($A62,Auxiliar_OPEX_CustosUnit!$A$4:$BT$129,COLUMN(Auxiliar_OPEX_CustosUnit!AZ$2),0),0)</f>
        <v>0.10424650534949</v>
      </c>
      <c r="DC62" s="1">
        <f>IFERROR(VLOOKUP($A62,Auxiliar_OPEX_CustosUnit!$A$4:$BT$129,COLUMN(Auxiliar_OPEX_CustosUnit!BA$2),0),0)</f>
        <v>0</v>
      </c>
      <c r="DD62" s="1">
        <f>IFERROR(VLOOKUP($A62,Auxiliar_OPEX_CustosUnit!$A$4:$BT$129,COLUMN(Auxiliar_OPEX_CustosUnit!BB$2),0),0)</f>
        <v>0</v>
      </c>
      <c r="DG62" s="60">
        <v>45017</v>
      </c>
      <c r="DH62" s="1">
        <v>1</v>
      </c>
      <c r="DI62" s="1">
        <f>INDEX(Auxiliar_OPEX_Drivers!$B$2:$CH$18,MATCH(Auxiliar_OPEX_S!DI$3,Auxiliar_OPEX_Drivers!$B$2:$B$18,0),MATCH($DG62,Auxiliar_OPEX_Drivers!$B$2:$CH$2,0))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INDEX(Auxiliar_OPEX_Drivers!$B$2:$CH$18,MATCH(Auxiliar_OPEX_S!DK$3,Auxiliar_OPEX_Drivers!$B$2:$B$18,0),MATCH($DG62,Auxiliar_OPEX_Drivers!$B$2:$CH$2,0))</f>
        <v>15.089992158372311</v>
      </c>
      <c r="DL62" s="1">
        <f>INDEX(Auxiliar_OPEX_Drivers!$B$2:$CH$18,MATCH(Auxiliar_OPEX_S!DL$3,Auxiliar_OPEX_Drivers!$B$2:$B$18,0),MATCH($DG62,Auxiliar_OPEX_Drivers!$B$2:$CH$2,0))</f>
        <v>65.91221025989482</v>
      </c>
      <c r="DM62" s="1">
        <f>INDEX(Auxiliar_OPEX_Drivers!$B$2:$CH$18,MATCH(Auxiliar_OPEX_S!DM$3,Auxiliar_OPEX_Drivers!$B$2:$B$18,0),MATCH($DG62,Auxiliar_OPEX_Drivers!$B$2:$CH$2,0))</f>
        <v>13</v>
      </c>
      <c r="DN62" s="1">
        <f>INDEX(Auxiliar_OPEX_Drivers!$B$2:$CH$18,MATCH(Auxiliar_OPEX_S!DN$3,Auxiliar_OPEX_Drivers!$B$2:$B$18,0),MATCH($DG62,Auxiliar_OPEX_Drivers!$B$2:$CH$2,0))</f>
        <v>732.96073480388213</v>
      </c>
      <c r="DO62" s="1">
        <f>INDEX(Auxiliar_OPEX_Drivers!$B$2:$CH$18,MATCH(Auxiliar_OPEX_S!DO$3,Auxiliar_OPEX_Drivers!$B$2:$B$18,0),MATCH($DG62,Auxiliar_OPEX_Drivers!$B$2:$CH$2,0))</f>
        <v>12</v>
      </c>
      <c r="DP62" s="1">
        <f>INDEX(Auxiliar_OPEX_Drivers!$B$2:$CH$18,MATCH(Auxiliar_OPEX_S!DP$3,Auxiliar_OPEX_Drivers!$B$2:$B$18,0),MATCH($DG62,Auxiliar_OPEX_Drivers!$B$2:$CH$2,0))</f>
        <v>201.63736351501933</v>
      </c>
      <c r="DQ62" s="1">
        <f>INDEX(Auxiliar_OPEX_Drivers!$B$2:$CH$18,MATCH(Auxiliar_OPEX_S!DQ$3,Auxiliar_OPEX_Drivers!$B$2:$B$18,0),MATCH($DG62,Auxiliar_OPEX_Drivers!$B$2:$CH$2,0))</f>
        <v>37.272498039593074</v>
      </c>
      <c r="DR62" s="1">
        <f>INDEX(Auxiliar_OPEX_Drivers!$B$2:$CH$18,MATCH(Auxiliar_OPEX_S!DR$3,Auxiliar_OPEX_Drivers!$B$2:$B$18,0),MATCH($DG62,Auxiliar_OPEX_Drivers!$B$2:$CH$2,0))</f>
        <v>21236214.863145057</v>
      </c>
      <c r="DS62" s="1">
        <f>INDEX(Auxiliar_OPEX_Drivers!$B$2:$CH$18,MATCH(Auxiliar_OPEX_S!DS$3,Auxiliar_OPEX_Drivers!$B$2:$B$18,0),MATCH($DG62,Auxiliar_OPEX_Drivers!$B$2:$CH$2,0))</f>
        <v>79166.666666666701</v>
      </c>
      <c r="DT62" s="1">
        <f>INDEX(Auxiliar_OPEX_Drivers!$B$2:$CH$18,MATCH(Auxiliar_OPEX_S!DT$3,Auxiliar_OPEX_Drivers!$B$2:$B$18,0),MATCH($DG62,Auxiliar_OPEX_Drivers!$B$2:$CH$2,0))</f>
        <v>12598.349157712159</v>
      </c>
      <c r="DU62" s="1">
        <f>INDEX(Auxiliar_OPEX_Drivers!$B$2:$CH$18,MATCH(Auxiliar_OPEX_S!DU$3,Auxiliar_OPEX_Drivers!$B$2:$B$18,0),MATCH($DG62,Auxiliar_OPEX_Drivers!$B$2:$CH$2,0))</f>
        <v>6297.7061957436672</v>
      </c>
      <c r="DV62" s="1">
        <f>INDEX(Auxiliar_OPEX_Drivers!$B$2:$CH$18,MATCH(Auxiliar_OPEX_S!DV$3,Auxiliar_OPEX_Drivers!$B$2:$B$18,0),MATCH($DG62,Auxiliar_OPEX_Drivers!$B$2:$CH$2,0))</f>
        <v>2527525.6634524739</v>
      </c>
      <c r="DW62" s="1">
        <f>INDEX(Auxiliar_OPEX_Drivers!$B$2:$CH$18,MATCH(Auxiliar_OPEX_S!DW$3,Auxiliar_OPEX_Drivers!$B$2:$B$18,0),MATCH($DG62,Auxiliar_OPEX_Drivers!$B$2:$CH$2,0))</f>
        <v>12464.372862410642</v>
      </c>
      <c r="DX62" s="1">
        <f>INDEX(Auxiliar_OPEX_Drivers!$B$2:$CH$18,MATCH(Auxiliar_OPEX_S!DX$3,Auxiliar_OPEX_Drivers!$B$2:$B$18,0),MATCH($DG62,Auxiliar_OPEX_Drivers!$B$2:$CH$2,0))</f>
        <v>2552922.2333771735</v>
      </c>
      <c r="DY62" s="1">
        <f>INDEX(Auxiliar_OPEX_Drivers!$B$2:$CH$18,MATCH(Auxiliar_OPEX_S!DY$3,Auxiliar_OPEX_Drivers!$B$2:$B$18,0),MATCH($DG62,Auxiliar_OPEX_Drivers!$B$2:$CH$2,0))</f>
        <v>1077.8727987767618</v>
      </c>
    </row>
    <row r="63" spans="1:129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21169.580585023807</v>
      </c>
      <c r="E63" s="51">
        <f ca="1">SUMPRODUCT($CM63:$DD63,INDIRECT(ADDRESS(E$2,$DH$2)):INDIRECT(ADDRESS(E$2,$DY$2)))</f>
        <v>20965.857042522493</v>
      </c>
      <c r="F63" s="51">
        <f ca="1">SUMPRODUCT($CM63:$DD63,INDIRECT(ADDRESS(F$2,$DH$2)):INDIRECT(ADDRESS(F$2,$DY$2)))</f>
        <v>21087.712879316601</v>
      </c>
      <c r="G63" s="51">
        <f ca="1">SUMPRODUCT($CM63:$DD63,INDIRECT(ADDRESS(G$2,$DH$2)):INDIRECT(ADDRESS(G$2,$DY$2)))</f>
        <v>21029.841838022709</v>
      </c>
      <c r="H63" s="51">
        <f ca="1">SUMPRODUCT($CM63:$DD63,INDIRECT(ADDRESS(H$2,$DH$2)):INDIRECT(ADDRESS(H$2,$DY$2)))</f>
        <v>21263.917989610898</v>
      </c>
      <c r="I63" s="51">
        <f ca="1">SUMPRODUCT($CM63:$DD63,INDIRECT(ADDRESS(I$2,$DH$2)):INDIRECT(ADDRESS(I$2,$DY$2)))</f>
        <v>20900.076071902848</v>
      </c>
      <c r="J63" s="51">
        <f ca="1">SUMPRODUCT($CM63:$DD63,INDIRECT(ADDRESS(J$2,$DH$2)):INDIRECT(ADDRESS(J$2,$DY$2)))</f>
        <v>19793.860012747136</v>
      </c>
      <c r="K63" s="51">
        <f ca="1">SUMPRODUCT($CM63:$DD63,INDIRECT(ADDRESS(K$2,$DH$2)):INDIRECT(ADDRESS(K$2,$DY$2)))</f>
        <v>20527.008970118211</v>
      </c>
      <c r="L63" s="51">
        <f ca="1">SUMPRODUCT($CM63:$DD63,INDIRECT(ADDRESS(L$2,$DH$2)):INDIRECT(ADDRESS(L$2,$DY$2)))</f>
        <v>21195.015225794181</v>
      </c>
      <c r="M63" s="51">
        <f ca="1">SUMPRODUCT($CM63:$DD63,INDIRECT(ADDRESS(M$2,$DH$2)):INDIRECT(ADDRESS(M$2,$DY$2)))</f>
        <v>21457.529511026576</v>
      </c>
      <c r="N63" s="51">
        <f ca="1">SUMPRODUCT($CM63:$DD63,INDIRECT(ADDRESS(N$2,$DH$2)):INDIRECT(ADDRESS(N$2,$DY$2)))</f>
        <v>21715.718982753788</v>
      </c>
      <c r="O63" s="51">
        <f ca="1">SUMPRODUCT($CM63:$DD63,INDIRECT(ADDRESS(O$2,$DH$2)):INDIRECT(ADDRESS(O$2,$DY$2)))</f>
        <v>21954.257818464055</v>
      </c>
      <c r="P63" s="51">
        <f ca="1">SUMPRODUCT($CM63:$DD63,INDIRECT(ADDRESS(P$2,$DH$2)):INDIRECT(ADDRESS(P$2,$DY$2)))</f>
        <v>21481.623387163803</v>
      </c>
      <c r="Q63" s="51">
        <f ca="1">SUMPRODUCT($CM63:$DD63,INDIRECT(ADDRESS(Q$2,$DH$2)):INDIRECT(ADDRESS(Q$2,$DY$2)))</f>
        <v>21298.209516553314</v>
      </c>
      <c r="R63" s="51">
        <f ca="1">SUMPRODUCT($CM63:$DD63,INDIRECT(ADDRESS(R$2,$DH$2)):INDIRECT(ADDRESS(R$2,$DY$2)))</f>
        <v>21369.712606630394</v>
      </c>
      <c r="S63" s="51">
        <f ca="1">SUMPRODUCT($CM63:$DD63,INDIRECT(ADDRESS(S$2,$DH$2)):INDIRECT(ADDRESS(S$2,$DY$2)))</f>
        <v>21635.102910297526</v>
      </c>
      <c r="T63" s="51">
        <f ca="1">SUMPRODUCT($CM63:$DD63,INDIRECT(ADDRESS(T$2,$DH$2)):INDIRECT(ADDRESS(T$2,$DY$2)))</f>
        <v>21534.738380260947</v>
      </c>
      <c r="U63" s="51">
        <f ca="1">SUMPRODUCT($CM63:$DD63,INDIRECT(ADDRESS(U$2,$DH$2)):INDIRECT(ADDRESS(U$2,$DY$2)))</f>
        <v>20544.924155485525</v>
      </c>
      <c r="V63" s="51">
        <f ca="1">SUMPRODUCT($CM63:$DD63,INDIRECT(ADDRESS(V$2,$DH$2)):INDIRECT(ADDRESS(V$2,$DY$2)))</f>
        <v>19503.2266117295</v>
      </c>
      <c r="W63" s="51">
        <f ca="1">SUMPRODUCT($CM63:$DD63,INDIRECT(ADDRESS(W$2,$DH$2)):INDIRECT(ADDRESS(W$2,$DY$2)))</f>
        <v>20372.210700583841</v>
      </c>
      <c r="X63" s="51">
        <f ca="1">SUMPRODUCT($CM63:$DD63,INDIRECT(ADDRESS(X$2,$DH$2)):INDIRECT(ADDRESS(X$2,$DY$2)))</f>
        <v>21244.904795975228</v>
      </c>
      <c r="Y63" s="51">
        <f ca="1">SUMPRODUCT($CM63:$DD63,INDIRECT(ADDRESS(Y$2,$DH$2)):INDIRECT(ADDRESS(Y$2,$DY$2)))</f>
        <v>22076.90119462803</v>
      </c>
      <c r="Z63" s="51">
        <f ca="1">SUMPRODUCT($CM63:$DD63,INDIRECT(ADDRESS(Z$2,$DH$2)):INDIRECT(ADDRESS(Z$2,$DY$2)))</f>
        <v>22356.59019123128</v>
      </c>
      <c r="AA63" s="51">
        <f ca="1">SUMPRODUCT($CM63:$DD63,INDIRECT(ADDRESS(AA$2,$DH$2)):INDIRECT(ADDRESS(AA$2,$DY$2)))</f>
        <v>22266.66594109964</v>
      </c>
      <c r="AB63" s="51">
        <f ca="1">SUMPRODUCT($CM63:$DD63,INDIRECT(ADDRESS(AB$2,$DH$2)):INDIRECT(ADDRESS(AB$2,$DY$2)))</f>
        <v>21686.937066533235</v>
      </c>
      <c r="AC63" s="51">
        <f ca="1">SUMPRODUCT($CM63:$DD63,INDIRECT(ADDRESS(AC$2,$DH$2)):INDIRECT(ADDRESS(AC$2,$DY$2)))</f>
        <v>21804.497126580023</v>
      </c>
      <c r="AD63" s="51">
        <f ca="1">SUMPRODUCT($CM63:$DD63,INDIRECT(ADDRESS(AD$2,$DH$2)):INDIRECT(ADDRESS(AD$2,$DY$2)))</f>
        <v>21534.688994962187</v>
      </c>
      <c r="AE63" s="51">
        <f ca="1">SUMPRODUCT($CM63:$DD63,INDIRECT(ADDRESS(AE$2,$DH$2)):INDIRECT(ADDRESS(AE$2,$DY$2)))</f>
        <v>21442.812102330314</v>
      </c>
      <c r="AF63" s="51">
        <f ca="1">SUMPRODUCT($CM63:$DD63,INDIRECT(ADDRESS(AF$2,$DH$2)):INDIRECT(ADDRESS(AF$2,$DY$2)))</f>
        <v>21534.470575436564</v>
      </c>
      <c r="AG63" s="51">
        <f ca="1">SUMPRODUCT($CM63:$DD63,INDIRECT(ADDRESS(AG$2,$DH$2)):INDIRECT(ADDRESS(AG$2,$DY$2)))</f>
        <v>20661.024004178293</v>
      </c>
      <c r="AH63" s="51">
        <f ca="1">SUMPRODUCT($CM63:$DD63,INDIRECT(ADDRESS(AH$2,$DH$2)):INDIRECT(ADDRESS(AH$2,$DY$2)))</f>
        <v>19733.485199450675</v>
      </c>
      <c r="AI63" s="51">
        <f ca="1">SUMPRODUCT($CM63:$DD63,INDIRECT(ADDRESS(AI$2,$DH$2)):INDIRECT(ADDRESS(AI$2,$DY$2)))</f>
        <v>20617.559026690164</v>
      </c>
      <c r="AJ63" s="51">
        <f ca="1">SUMPRODUCT($CM63:$DD63,INDIRECT(ADDRESS(AJ$2,$DH$2)):INDIRECT(ADDRESS(AJ$2,$DY$2)))</f>
        <v>21298.443689166248</v>
      </c>
      <c r="AK63" s="51">
        <f ca="1">SUMPRODUCT($CM63:$DD63,INDIRECT(ADDRESS(AK$2,$DH$2)):INDIRECT(ADDRESS(AK$2,$DY$2)))</f>
        <v>22165.536195873472</v>
      </c>
      <c r="AL63" s="51">
        <f ca="1">SUMPRODUCT($CM63:$DD63,INDIRECT(ADDRESS(AL$2,$DH$2)):INDIRECT(ADDRESS(AL$2,$DY$2)))</f>
        <v>22200.235334131103</v>
      </c>
      <c r="AM63" s="51">
        <f ca="1">SUMPRODUCT($CM63:$DD63,INDIRECT(ADDRESS(AM$2,$DH$2)):INDIRECT(ADDRESS(AM$2,$DY$2)))</f>
        <v>22076.419047748532</v>
      </c>
      <c r="AN63" s="51">
        <f ca="1">SUMPRODUCT($CM63:$DD63,INDIRECT(ADDRESS(AN$2,$DH$2)):INDIRECT(ADDRESS(AN$2,$DY$2)))</f>
        <v>21951.463944013718</v>
      </c>
      <c r="AO63" s="51">
        <f ca="1">SUMPRODUCT($CM63:$DD63,INDIRECT(ADDRESS(AO$2,$DH$2)):INDIRECT(ADDRESS(AO$2,$DY$2)))</f>
        <v>22074.881042558191</v>
      </c>
      <c r="AP63" s="51">
        <f ca="1">SUMPRODUCT($CM63:$DD63,INDIRECT(ADDRESS(AP$2,$DH$2)):INDIRECT(ADDRESS(AP$2,$DY$2)))</f>
        <v>22015.814769894096</v>
      </c>
      <c r="AQ63" s="51">
        <f ca="1">SUMPRODUCT($CM63:$DD63,INDIRECT(ADDRESS(AQ$2,$DH$2)):INDIRECT(ADDRESS(AQ$2,$DY$2)))</f>
        <v>21822.112112379575</v>
      </c>
      <c r="AR63" s="51">
        <f ca="1">SUMPRODUCT($CM63:$DD63,INDIRECT(ADDRESS(AR$2,$DH$2)):INDIRECT(ADDRESS(AR$2,$DY$2)))</f>
        <v>22044.796906888805</v>
      </c>
      <c r="AS63" s="51">
        <f ca="1">SUMPRODUCT($CM63:$DD63,INDIRECT(ADDRESS(AS$2,$DH$2)):INDIRECT(ADDRESS(AS$2,$DY$2)))</f>
        <v>21270.707122758075</v>
      </c>
      <c r="AT63" s="51">
        <f ca="1">SUMPRODUCT($CM63:$DD63,INDIRECT(ADDRESS(AT$2,$DH$2)):INDIRECT(ADDRESS(AT$2,$DY$2)))</f>
        <v>20323.449884561931</v>
      </c>
      <c r="AU63" s="51">
        <f ca="1">SUMPRODUCT($CM63:$DD63,INDIRECT(ADDRESS(AU$2,$DH$2)):INDIRECT(ADDRESS(AU$2,$DY$2)))</f>
        <v>21223.978953497237</v>
      </c>
      <c r="AV63" s="51">
        <f ca="1">SUMPRODUCT($CM63:$DD63,INDIRECT(ADDRESS(AV$2,$DH$2)):INDIRECT(ADDRESS(AV$2,$DY$2)))</f>
        <v>22229.060944592002</v>
      </c>
      <c r="AW63" s="51">
        <f ca="1">SUMPRODUCT($CM63:$DD63,INDIRECT(ADDRESS(AW$2,$DH$2)):INDIRECT(ADDRESS(AW$2,$DY$2)))</f>
        <v>22722.062086019316</v>
      </c>
      <c r="AX63" s="51">
        <f ca="1">SUMPRODUCT($CM63:$DD63,INDIRECT(ADDRESS(AX$2,$DH$2)):INDIRECT(ADDRESS(AX$2,$DY$2)))</f>
        <v>22802.270409410528</v>
      </c>
      <c r="AY63" s="51">
        <f ca="1">SUMPRODUCT($CM63:$DD63,INDIRECT(ADDRESS(AY$2,$DH$2)):INDIRECT(ADDRESS(AY$2,$DY$2)))</f>
        <v>22246.434581606889</v>
      </c>
      <c r="AZ63" s="51">
        <f ca="1">SUMPRODUCT($CM63:$DD63,INDIRECT(ADDRESS(AZ$2,$DH$2)):INDIRECT(ADDRESS(AZ$2,$DY$2)))</f>
        <v>21719.691817802381</v>
      </c>
      <c r="BA63" s="51">
        <f ca="1">SUMPRODUCT($CM63:$DD63,INDIRECT(ADDRESS(BA$2,$DH$2)):INDIRECT(ADDRESS(BA$2,$DY$2)))</f>
        <v>21455.038745040732</v>
      </c>
      <c r="BB63" s="51">
        <f ca="1">SUMPRODUCT($CM63:$DD63,INDIRECT(ADDRESS(BB$2,$DH$2)):INDIRECT(ADDRESS(BB$2,$DY$2)))</f>
        <v>21714.321397939111</v>
      </c>
      <c r="BC63" s="51">
        <f ca="1">SUMPRODUCT($CM63:$DD63,INDIRECT(ADDRESS(BC$2,$DH$2)):INDIRECT(ADDRESS(BC$2,$DY$2)))</f>
        <v>21473.465131490502</v>
      </c>
      <c r="BD63" s="51">
        <f ca="1">SUMPRODUCT($CM63:$DD63,INDIRECT(ADDRESS(BD$2,$DH$2)):INDIRECT(ADDRESS(BD$2,$DY$2)))</f>
        <v>21383.989312417783</v>
      </c>
      <c r="BE63" s="51">
        <f ca="1">SUMPRODUCT($CM63:$DD63,INDIRECT(ADDRESS(BE$2,$DH$2)):INDIRECT(ADDRESS(BE$2,$DY$2)))</f>
        <v>20394.095159957196</v>
      </c>
      <c r="BF63" s="51">
        <f ca="1">SUMPRODUCT($CM63:$DD63,INDIRECT(ADDRESS(BF$2,$DH$2)):INDIRECT(ADDRESS(BF$2,$DY$2)))</f>
        <v>19533.039417216478</v>
      </c>
      <c r="BG63" s="51">
        <f ca="1">SUMPRODUCT($CM63:$DD63,INDIRECT(ADDRESS(BG$2,$DH$2)):INDIRECT(ADDRESS(BG$2,$DY$2)))</f>
        <v>21547.483800617552</v>
      </c>
      <c r="BH63" s="51">
        <f ca="1">SUMPRODUCT($CM63:$DD63,INDIRECT(ADDRESS(BH$2,$DH$2)):INDIRECT(ADDRESS(BH$2,$DY$2)))</f>
        <v>22228.231725425419</v>
      </c>
      <c r="BI63" s="51">
        <f ca="1">SUMPRODUCT($CM63:$DD63,INDIRECT(ADDRESS(BI$2,$DH$2)):INDIRECT(ADDRESS(BI$2,$DY$2)))</f>
        <v>22228.231725425172</v>
      </c>
      <c r="BJ63" s="51">
        <f ca="1">SUMPRODUCT($CM63:$DD63,INDIRECT(ADDRESS(BJ$2,$DH$2)):INDIRECT(ADDRESS(BJ$2,$DY$2)))</f>
        <v>22228.231725425412</v>
      </c>
      <c r="BK63" s="51">
        <f ca="1">SUMPRODUCT($CM63:$DD63,INDIRECT(ADDRESS(BK$2,$DH$2)):INDIRECT(ADDRESS(BK$2,$DY$2)))</f>
        <v>22115.00881760734</v>
      </c>
      <c r="BL63" s="51">
        <f ca="1">SUMPRODUCT($CM63:$DD63,INDIRECT(ADDRESS(BL$2,$DH$2)):INDIRECT(ADDRESS(BL$2,$DY$2)))</f>
        <v>21698.508721227528</v>
      </c>
      <c r="BM63" s="51">
        <f ca="1">SUMPRODUCT($CM63:$DD63,INDIRECT(ADDRESS(BM$2,$DH$2)):INDIRECT(ADDRESS(BM$2,$DY$2)))</f>
        <v>21389.655551201558</v>
      </c>
      <c r="BN63" s="51">
        <f ca="1">SUMPRODUCT($CM63:$DD63,INDIRECT(ADDRESS(BN$2,$DH$2)):INDIRECT(ADDRESS(BN$2,$DY$2)))</f>
        <v>21389.655551201718</v>
      </c>
      <c r="BO63" s="51">
        <f ca="1">SUMPRODUCT($CM63:$DD63,INDIRECT(ADDRESS(BO$2,$DH$2)):INDIRECT(ADDRESS(BO$2,$DY$2)))</f>
        <v>21502.878459019543</v>
      </c>
      <c r="BP63" s="51">
        <f ca="1">SUMPRODUCT($CM63:$DD63,INDIRECT(ADDRESS(BP$2,$DH$2)):INDIRECT(ADDRESS(BP$2,$DY$2)))</f>
        <v>21389.65555120166</v>
      </c>
      <c r="BQ63" s="51">
        <f ca="1">SUMPRODUCT($CM63:$DD63,INDIRECT(ADDRESS(BQ$2,$DH$2)):INDIRECT(ADDRESS(BQ$2,$DY$2)))</f>
        <v>20980.819040207578</v>
      </c>
      <c r="BR63" s="51">
        <f ca="1">SUMPRODUCT($CM63:$DD63,INDIRECT(ADDRESS(BR$2,$DH$2)):INDIRECT(ADDRESS(BR$2,$DY$2)))</f>
        <v>20351.697870047268</v>
      </c>
      <c r="BS63" s="51">
        <f ca="1">SUMPRODUCT($CM63:$DD63,INDIRECT(ADDRESS(BS$2,$DH$2)):INDIRECT(ADDRESS(BS$2,$DY$2)))</f>
        <v>20966.895926996425</v>
      </c>
      <c r="BT63" s="51">
        <f ca="1">SUMPRODUCT($CM63:$DD63,INDIRECT(ADDRESS(BT$2,$DH$2)):INDIRECT(ADDRESS(BT$2,$DY$2)))</f>
        <v>21628.009327882111</v>
      </c>
      <c r="BU63" s="51">
        <f ca="1">SUMPRODUCT($CM63:$DD63,INDIRECT(ADDRESS(BU$2,$DH$2)):INDIRECT(ADDRESS(BU$2,$DY$2)))</f>
        <v>21675.82006431116</v>
      </c>
      <c r="BV63" s="51">
        <f ca="1">SUMPRODUCT($CM63:$DD63,INDIRECT(ADDRESS(BV$2,$DH$2)):INDIRECT(ADDRESS(BV$2,$DY$2)))</f>
        <v>21675.820064311105</v>
      </c>
      <c r="BW63" s="51">
        <f ca="1">SUMPRODUCT($CM63:$DD63,INDIRECT(ADDRESS(BW$2,$DH$2)):INDIRECT(ADDRESS(BW$2,$DY$2)))</f>
        <v>21645.004510883897</v>
      </c>
      <c r="BX63" s="51">
        <f ca="1">SUMPRODUCT($CM63:$DD63,INDIRECT(ADDRESS(BX$2,$DH$2)):INDIRECT(ADDRESS(BX$2,$DY$2)))</f>
        <v>22578.284586214595</v>
      </c>
      <c r="BY63" s="51">
        <f ca="1">SUMPRODUCT($CM63:$DD63,INDIRECT(ADDRESS(BY$2,$DH$2)):INDIRECT(ADDRESS(BY$2,$DY$2)))</f>
        <v>22351.838770578936</v>
      </c>
      <c r="BZ63" s="51">
        <f ca="1">SUMPRODUCT($CM63:$DD63,INDIRECT(ADDRESS(BZ$2,$DH$2)):INDIRECT(ADDRESS(BZ$2,$DY$2)))</f>
        <v>22351.838770579016</v>
      </c>
      <c r="CA63" s="51">
        <f ca="1">SUMPRODUCT($CM63:$DD63,INDIRECT(ADDRESS(CA$2,$DH$2)):INDIRECT(ADDRESS(CA$2,$DY$2)))</f>
        <v>22465.061678396949</v>
      </c>
      <c r="CB63" s="51">
        <f ca="1">SUMPRODUCT($CM63:$DD63,INDIRECT(ADDRESS(CB$2,$DH$2)):INDIRECT(ADDRESS(CB$2,$DY$2)))</f>
        <v>22351.838770578997</v>
      </c>
      <c r="CC63" s="51">
        <f ca="1">SUMPRODUCT($CM63:$DD63,INDIRECT(ADDRESS(CC$2,$DH$2)):INDIRECT(ADDRESS(CC$2,$DY$2)))</f>
        <v>21842.271572766676</v>
      </c>
      <c r="CD63" s="51">
        <f ca="1">SUMPRODUCT($CM63:$DD63,INDIRECT(ADDRESS(CD$2,$DH$2)):INDIRECT(ADDRESS(CD$2,$DY$2)))</f>
        <v>21173.961498535133</v>
      </c>
      <c r="CF63" s="51">
        <f t="shared" ca="1" si="7"/>
        <v>253060.37692730327</v>
      </c>
      <c r="CG63" s="51">
        <f t="shared" ca="1" si="7"/>
        <v>255684.81039163904</v>
      </c>
      <c r="CH63" s="51">
        <f t="shared" ca="1" si="7"/>
        <v>256756.1083630808</v>
      </c>
      <c r="CI63" s="51">
        <f t="shared" ca="1" si="7"/>
        <v>262727.03275818034</v>
      </c>
      <c r="CJ63" s="51">
        <f t="shared" ca="1" si="7"/>
        <v>258020.82877636506</v>
      </c>
      <c r="CK63" s="51">
        <f t="shared" ca="1" si="7"/>
        <v>256294.42063849152</v>
      </c>
      <c r="CM63" s="1">
        <f>IFERROR(VLOOKUP($A63,Auxiliar_OPEX_CustosUnit!$A$4:$BT$129,COLUMN(Auxiliar_OPEX_CustosUnit!AK$2),0),0)</f>
        <v>0</v>
      </c>
      <c r="CN63" s="1">
        <f>IFERROR(VLOOKUP($A63,Auxiliar_OPEX_CustosUnit!$A$4:$BT$129,COLUMN(Auxiliar_OPEX_CustosUnit!AL$2),0),0)</f>
        <v>0</v>
      </c>
      <c r="CO63" s="1">
        <f>IFERROR(VLOOKUP($A63,Auxiliar_OPEX_CustosUnit!$A$4:$BT$129,COLUMN(Auxiliar_OPEX_CustosUnit!AM$2),0)*(1-DRE_Auxiliar!$A$111),0)</f>
        <v>12495.758456863578</v>
      </c>
      <c r="CP63" s="1">
        <f>IFERROR(VLOOKUP($A63,Auxiliar_OPEX_CustosUnit!$A$4:$BT$129,COLUMN(Auxiliar_OPEX_CustosUnit!AN$2),0),0)</f>
        <v>0</v>
      </c>
      <c r="CQ63" s="1">
        <f>IFERROR(VLOOKUP($A63,Auxiliar_OPEX_CustosUnit!$A$4:$BT$129,COLUMN(Auxiliar_OPEX_CustosUnit!AO$2),0),0)</f>
        <v>0</v>
      </c>
      <c r="CR63" s="1">
        <f>IFERROR(VLOOKUP($A63,Auxiliar_OPEX_CustosUnit!$A$4:$BT$129,COLUMN(Auxiliar_OPEX_CustosUnit!AP$2),0),0)</f>
        <v>0</v>
      </c>
      <c r="CS63" s="1">
        <f>IFERROR(VLOOKUP($A63,Auxiliar_OPEX_CustosUnit!$A$4:$BT$129,COLUMN(Auxiliar_OPEX_CustosUnit!AQ$2),0),0)</f>
        <v>6.7856758646805</v>
      </c>
      <c r="CT63" s="1">
        <f>IFERROR(VLOOKUP($A63,Auxiliar_OPEX_CustosUnit!$A$4:$BT$129,COLUMN(Auxiliar_OPEX_CustosUnit!AR$2),0),0)</f>
        <v>0</v>
      </c>
      <c r="CU63" s="1">
        <f>IFERROR(VLOOKUP($A63,Auxiliar_OPEX_CustosUnit!$A$4:$BT$129,COLUMN(Auxiliar_OPEX_CustosUnit!AS$2),0),0)</f>
        <v>0</v>
      </c>
      <c r="CV63" s="1">
        <f>IFERROR(VLOOKUP($A63,Auxiliar_OPEX_CustosUnit!$A$4:$BT$129,COLUMN(Auxiliar_OPEX_CustosUnit!AT$2),0),0)</f>
        <v>0</v>
      </c>
      <c r="CW63" s="1">
        <f>IFERROR(VLOOKUP($A63,Auxiliar_OPEX_CustosUnit!$A$4:$BT$129,COLUMN(Auxiliar_OPEX_CustosUnit!AU$2),0),0)</f>
        <v>0</v>
      </c>
      <c r="CX63" s="1">
        <f>IFERROR(VLOOKUP($A63,Auxiliar_OPEX_CustosUnit!$A$4:$BT$129,COLUMN(Auxiliar_OPEX_CustosUnit!AV$2),0),0)</f>
        <v>2.4458958586460001E-2</v>
      </c>
      <c r="CY63" s="1">
        <f>IFERROR(VLOOKUP($A63,Auxiliar_OPEX_CustosUnit!$A$4:$BT$129,COLUMN(Auxiliar_OPEX_CustosUnit!AW$2),0),0)</f>
        <v>0</v>
      </c>
      <c r="CZ63" s="1">
        <f>IFERROR(VLOOKUP($A63,Auxiliar_OPEX_CustosUnit!$A$4:$BT$129,COLUMN(Auxiliar_OPEX_CustosUnit!AX$2),0),0)</f>
        <v>0</v>
      </c>
      <c r="DA63" s="1">
        <f>IFERROR(VLOOKUP($A63,Auxiliar_OPEX_CustosUnit!$A$4:$BT$129,COLUMN(Auxiliar_OPEX_CustosUnit!AY$2),0),0)</f>
        <v>0</v>
      </c>
      <c r="DB63" s="1">
        <f>IFERROR(VLOOKUP($A63,Auxiliar_OPEX_CustosUnit!$A$4:$BT$129,COLUMN(Auxiliar_OPEX_CustosUnit!AZ$2),0),0)</f>
        <v>0.22644581563574001</v>
      </c>
      <c r="DC63" s="1">
        <f>IFERROR(VLOOKUP($A63,Auxiliar_OPEX_CustosUnit!$A$4:$BT$129,COLUMN(Auxiliar_OPEX_CustosUnit!BA$2),0),0)</f>
        <v>0</v>
      </c>
      <c r="DD63" s="1">
        <f>IFERROR(VLOOKUP($A63,Auxiliar_OPEX_CustosUnit!$A$4:$BT$129,COLUMN(Auxiliar_OPEX_CustosUnit!BB$2),0),0)</f>
        <v>0</v>
      </c>
      <c r="DG63" s="60">
        <v>45047</v>
      </c>
      <c r="DH63" s="1">
        <v>1</v>
      </c>
      <c r="DI63" s="1">
        <f>INDEX(Auxiliar_OPEX_Drivers!$B$2:$CH$18,MATCH(Auxiliar_OPEX_S!DI$3,Auxiliar_OPEX_Drivers!$B$2:$B$18,0),MATCH($DG63,Auxiliar_OPEX_Drivers!$B$2:$CH$2,0))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INDEX(Auxiliar_OPEX_Drivers!$B$2:$CH$18,MATCH(Auxiliar_OPEX_S!DK$3,Auxiliar_OPEX_Drivers!$B$2:$B$18,0),MATCH($DG63,Auxiliar_OPEX_Drivers!$B$2:$CH$2,0))</f>
        <v>15.089992158372311</v>
      </c>
      <c r="DL63" s="1">
        <f>INDEX(Auxiliar_OPEX_Drivers!$B$2:$CH$18,MATCH(Auxiliar_OPEX_S!DL$3,Auxiliar_OPEX_Drivers!$B$2:$B$18,0),MATCH($DG63,Auxiliar_OPEX_Drivers!$B$2:$CH$2,0))</f>
        <v>65.91221025989482</v>
      </c>
      <c r="DM63" s="1">
        <f>INDEX(Auxiliar_OPEX_Drivers!$B$2:$CH$18,MATCH(Auxiliar_OPEX_S!DM$3,Auxiliar_OPEX_Drivers!$B$2:$B$18,0),MATCH($DG63,Auxiliar_OPEX_Drivers!$B$2:$CH$2,0))</f>
        <v>13</v>
      </c>
      <c r="DN63" s="1">
        <f>INDEX(Auxiliar_OPEX_Drivers!$B$2:$CH$18,MATCH(Auxiliar_OPEX_S!DN$3,Auxiliar_OPEX_Drivers!$B$2:$B$18,0),MATCH($DG63,Auxiliar_OPEX_Drivers!$B$2:$CH$2,0))</f>
        <v>732.96073480388213</v>
      </c>
      <c r="DO63" s="1">
        <f>INDEX(Auxiliar_OPEX_Drivers!$B$2:$CH$18,MATCH(Auxiliar_OPEX_S!DO$3,Auxiliar_OPEX_Drivers!$B$2:$B$18,0),MATCH($DG63,Auxiliar_OPEX_Drivers!$B$2:$CH$2,0))</f>
        <v>12</v>
      </c>
      <c r="DP63" s="1">
        <f>INDEX(Auxiliar_OPEX_Drivers!$B$2:$CH$18,MATCH(Auxiliar_OPEX_S!DP$3,Auxiliar_OPEX_Drivers!$B$2:$B$18,0),MATCH($DG63,Auxiliar_OPEX_Drivers!$B$2:$CH$2,0))</f>
        <v>201.63736351501933</v>
      </c>
      <c r="DQ63" s="1">
        <f>INDEX(Auxiliar_OPEX_Drivers!$B$2:$CH$18,MATCH(Auxiliar_OPEX_S!DQ$3,Auxiliar_OPEX_Drivers!$B$2:$B$18,0),MATCH($DG63,Auxiliar_OPEX_Drivers!$B$2:$CH$2,0))</f>
        <v>37.272498039593074</v>
      </c>
      <c r="DR63" s="1">
        <f>INDEX(Auxiliar_OPEX_Drivers!$B$2:$CH$18,MATCH(Auxiliar_OPEX_S!DR$3,Auxiliar_OPEX_Drivers!$B$2:$B$18,0),MATCH($DG63,Auxiliar_OPEX_Drivers!$B$2:$CH$2,0))</f>
        <v>21315381.529811725</v>
      </c>
      <c r="DS63" s="1">
        <f>INDEX(Auxiliar_OPEX_Drivers!$B$2:$CH$18,MATCH(Auxiliar_OPEX_S!DS$3,Auxiliar_OPEX_Drivers!$B$2:$B$18,0),MATCH($DG63,Auxiliar_OPEX_Drivers!$B$2:$CH$2,0))</f>
        <v>79166.666666666701</v>
      </c>
      <c r="DT63" s="1">
        <f>INDEX(Auxiliar_OPEX_Drivers!$B$2:$CH$18,MATCH(Auxiliar_OPEX_S!DT$3,Auxiliar_OPEX_Drivers!$B$2:$B$18,0),MATCH($DG63,Auxiliar_OPEX_Drivers!$B$2:$CH$2,0))</f>
        <v>12115.456716480825</v>
      </c>
      <c r="DU63" s="1">
        <f>INDEX(Auxiliar_OPEX_Drivers!$B$2:$CH$18,MATCH(Auxiliar_OPEX_S!DU$3,Auxiliar_OPEX_Drivers!$B$2:$B$18,0),MATCH($DG63,Auxiliar_OPEX_Drivers!$B$2:$CH$2,0))</f>
        <v>6297.7061957432097</v>
      </c>
      <c r="DV63" s="1">
        <f>INDEX(Auxiliar_OPEX_Drivers!$B$2:$CH$18,MATCH(Auxiliar_OPEX_S!DV$3,Auxiliar_OPEX_Drivers!$B$2:$B$18,0),MATCH($DG63,Auxiliar_OPEX_Drivers!$B$2:$CH$2,0))</f>
        <v>2537857.0363148837</v>
      </c>
      <c r="DW63" s="1">
        <f>INDEX(Auxiliar_OPEX_Drivers!$B$2:$CH$18,MATCH(Auxiliar_OPEX_S!DW$3,Auxiliar_OPEX_Drivers!$B$2:$B$18,0),MATCH($DG63,Auxiliar_OPEX_Drivers!$B$2:$CH$2,0))</f>
        <v>11964.372862409749</v>
      </c>
      <c r="DX63" s="1">
        <f>INDEX(Auxiliar_OPEX_Drivers!$B$2:$CH$18,MATCH(Auxiliar_OPEX_S!DX$3,Auxiliar_OPEX_Drivers!$B$2:$B$18,0),MATCH($DG63,Auxiliar_OPEX_Drivers!$B$2:$CH$2,0))</f>
        <v>2563376.6900936547</v>
      </c>
      <c r="DY63" s="1">
        <f>INDEX(Auxiliar_OPEX_Drivers!$B$2:$CH$18,MATCH(Auxiliar_OPEX_S!DY$3,Auxiliar_OPEX_Drivers!$B$2:$B$18,0),MATCH($DG63,Auxiliar_OPEX_Drivers!$B$2:$CH$2,0))</f>
        <v>1077.8727987767618</v>
      </c>
    </row>
    <row r="64" spans="1:129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ca="1" si="7"/>
        <v>0</v>
      </c>
      <c r="CG64" s="51">
        <f t="shared" ca="1" si="7"/>
        <v>0</v>
      </c>
      <c r="CH64" s="51">
        <f t="shared" ca="1" si="7"/>
        <v>0</v>
      </c>
      <c r="CI64" s="51">
        <f t="shared" ca="1" si="7"/>
        <v>0</v>
      </c>
      <c r="CJ64" s="51">
        <f t="shared" ca="1" si="7"/>
        <v>0</v>
      </c>
      <c r="CK64" s="51">
        <f t="shared" ca="1" si="7"/>
        <v>0</v>
      </c>
      <c r="CM64" s="1" t="str">
        <f>IFERROR(VLOOKUP($A64,Auxiliar_OPEX_CustosUnit!$A$4:$BT$129,COLUMN(Auxiliar_OPEX_CustosUnit!AK$2),0),0)</f>
        <v/>
      </c>
      <c r="CN64" s="1" t="str">
        <f>IFERROR(VLOOKUP($A64,Auxiliar_OPEX_CustosUnit!$A$4:$BT$129,COLUMN(Auxiliar_OPEX_CustosUnit!AL$2),0),0)</f>
        <v/>
      </c>
      <c r="CO64" s="1">
        <f>IFERROR(VLOOKUP($A64,Auxiliar_OPEX_CustosUnit!$A$4:$BT$129,COLUMN(Auxiliar_OPEX_CustosUnit!AM$2),0)*(1-DRE_Auxiliar!$A$111),0)</f>
        <v>0</v>
      </c>
      <c r="CP64" s="1" t="str">
        <f>IFERROR(VLOOKUP($A64,Auxiliar_OPEX_CustosUnit!$A$4:$BT$129,COLUMN(Auxiliar_OPEX_CustosUnit!AN$2),0),0)</f>
        <v/>
      </c>
      <c r="CQ64" s="1" t="str">
        <f>IFERROR(VLOOKUP($A64,Auxiliar_OPEX_CustosUnit!$A$4:$BT$129,COLUMN(Auxiliar_OPEX_CustosUnit!AO$2),0),0)</f>
        <v/>
      </c>
      <c r="CR64" s="1" t="str">
        <f>IFERROR(VLOOKUP($A64,Auxiliar_OPEX_CustosUnit!$A$4:$BT$129,COLUMN(Auxiliar_OPEX_CustosUnit!AP$2),0),0)</f>
        <v/>
      </c>
      <c r="CS64" s="1" t="str">
        <f>IFERROR(VLOOKUP($A64,Auxiliar_OPEX_CustosUnit!$A$4:$BT$129,COLUMN(Auxiliar_OPEX_CustosUnit!AQ$2),0),0)</f>
        <v/>
      </c>
      <c r="CT64" s="1" t="str">
        <f>IFERROR(VLOOKUP($A64,Auxiliar_OPEX_CustosUnit!$A$4:$BT$129,COLUMN(Auxiliar_OPEX_CustosUnit!AR$2),0),0)</f>
        <v/>
      </c>
      <c r="CU64" s="1" t="str">
        <f>IFERROR(VLOOKUP($A64,Auxiliar_OPEX_CustosUnit!$A$4:$BT$129,COLUMN(Auxiliar_OPEX_CustosUnit!AS$2),0),0)</f>
        <v/>
      </c>
      <c r="CV64" s="1" t="str">
        <f>IFERROR(VLOOKUP($A64,Auxiliar_OPEX_CustosUnit!$A$4:$BT$129,COLUMN(Auxiliar_OPEX_CustosUnit!AT$2),0),0)</f>
        <v/>
      </c>
      <c r="CW64" s="1" t="str">
        <f>IFERROR(VLOOKUP($A64,Auxiliar_OPEX_CustosUnit!$A$4:$BT$129,COLUMN(Auxiliar_OPEX_CustosUnit!AU$2),0),0)</f>
        <v/>
      </c>
      <c r="CX64" s="1" t="str">
        <f>IFERROR(VLOOKUP($A64,Auxiliar_OPEX_CustosUnit!$A$4:$BT$129,COLUMN(Auxiliar_OPEX_CustosUnit!AV$2),0),0)</f>
        <v/>
      </c>
      <c r="CY64" s="1" t="str">
        <f>IFERROR(VLOOKUP($A64,Auxiliar_OPEX_CustosUnit!$A$4:$BT$129,COLUMN(Auxiliar_OPEX_CustosUnit!AW$2),0),0)</f>
        <v/>
      </c>
      <c r="CZ64" s="1" t="str">
        <f>IFERROR(VLOOKUP($A64,Auxiliar_OPEX_CustosUnit!$A$4:$BT$129,COLUMN(Auxiliar_OPEX_CustosUnit!AX$2),0),0)</f>
        <v/>
      </c>
      <c r="DA64" s="1" t="str">
        <f>IFERROR(VLOOKUP($A64,Auxiliar_OPEX_CustosUnit!$A$4:$BT$129,COLUMN(Auxiliar_OPEX_CustosUnit!AY$2),0),0)</f>
        <v/>
      </c>
      <c r="DB64" s="1" t="str">
        <f>IFERROR(VLOOKUP($A64,Auxiliar_OPEX_CustosUnit!$A$4:$BT$129,COLUMN(Auxiliar_OPEX_CustosUnit!AZ$2),0),0)</f>
        <v/>
      </c>
      <c r="DC64" s="1" t="str">
        <f>IFERROR(VLOOKUP($A64,Auxiliar_OPEX_CustosUnit!$A$4:$BT$129,COLUMN(Auxiliar_OPEX_CustosUnit!BA$2),0),0)</f>
        <v/>
      </c>
      <c r="DD64" s="1" t="str">
        <f>IFERROR(VLOOKUP($A64,Auxiliar_OPEX_CustosUnit!$A$4:$BT$129,COLUMN(Auxiliar_OPEX_CustosUnit!BB$2),0),0)</f>
        <v/>
      </c>
      <c r="DG64" s="60">
        <v>45078</v>
      </c>
      <c r="DH64" s="1">
        <v>1</v>
      </c>
      <c r="DI64" s="1">
        <f>INDEX(Auxiliar_OPEX_Drivers!$B$2:$CH$18,MATCH(Auxiliar_OPEX_S!DI$3,Auxiliar_OPEX_Drivers!$B$2:$B$18,0),MATCH($DG64,Auxiliar_OPEX_Drivers!$B$2:$CH$2,0))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INDEX(Auxiliar_OPEX_Drivers!$B$2:$CH$18,MATCH(Auxiliar_OPEX_S!DK$3,Auxiliar_OPEX_Drivers!$B$2:$B$18,0),MATCH($DG64,Auxiliar_OPEX_Drivers!$B$2:$CH$2,0))</f>
        <v>15.089992158372311</v>
      </c>
      <c r="DL64" s="1">
        <f>INDEX(Auxiliar_OPEX_Drivers!$B$2:$CH$18,MATCH(Auxiliar_OPEX_S!DL$3,Auxiliar_OPEX_Drivers!$B$2:$B$18,0),MATCH($DG64,Auxiliar_OPEX_Drivers!$B$2:$CH$2,0))</f>
        <v>65.91221025989482</v>
      </c>
      <c r="DM64" s="1">
        <f>INDEX(Auxiliar_OPEX_Drivers!$B$2:$CH$18,MATCH(Auxiliar_OPEX_S!DM$3,Auxiliar_OPEX_Drivers!$B$2:$B$18,0),MATCH($DG64,Auxiliar_OPEX_Drivers!$B$2:$CH$2,0))</f>
        <v>13</v>
      </c>
      <c r="DN64" s="1">
        <f>INDEX(Auxiliar_OPEX_Drivers!$B$2:$CH$18,MATCH(Auxiliar_OPEX_S!DN$3,Auxiliar_OPEX_Drivers!$B$2:$B$18,0),MATCH($DG64,Auxiliar_OPEX_Drivers!$B$2:$CH$2,0))</f>
        <v>732.96073480388213</v>
      </c>
      <c r="DO64" s="1">
        <f>INDEX(Auxiliar_OPEX_Drivers!$B$2:$CH$18,MATCH(Auxiliar_OPEX_S!DO$3,Auxiliar_OPEX_Drivers!$B$2:$B$18,0),MATCH($DG64,Auxiliar_OPEX_Drivers!$B$2:$CH$2,0))</f>
        <v>12</v>
      </c>
      <c r="DP64" s="1">
        <f>INDEX(Auxiliar_OPEX_Drivers!$B$2:$CH$18,MATCH(Auxiliar_OPEX_S!DP$3,Auxiliar_OPEX_Drivers!$B$2:$B$18,0),MATCH($DG64,Auxiliar_OPEX_Drivers!$B$2:$CH$2,0))</f>
        <v>201.63736351501933</v>
      </c>
      <c r="DQ64" s="1">
        <f>INDEX(Auxiliar_OPEX_Drivers!$B$2:$CH$18,MATCH(Auxiliar_OPEX_S!DQ$3,Auxiliar_OPEX_Drivers!$B$2:$B$18,0),MATCH($DG64,Auxiliar_OPEX_Drivers!$B$2:$CH$2,0))</f>
        <v>37.272498039593074</v>
      </c>
      <c r="DR64" s="1">
        <f>INDEX(Auxiliar_OPEX_Drivers!$B$2:$CH$18,MATCH(Auxiliar_OPEX_S!DR$3,Auxiliar_OPEX_Drivers!$B$2:$B$18,0),MATCH($DG64,Auxiliar_OPEX_Drivers!$B$2:$CH$2,0))</f>
        <v>21378263.300645057</v>
      </c>
      <c r="DS64" s="1">
        <f>INDEX(Auxiliar_OPEX_Drivers!$B$2:$CH$18,MATCH(Auxiliar_OPEX_S!DS$3,Auxiliar_OPEX_Drivers!$B$2:$B$18,0),MATCH($DG64,Auxiliar_OPEX_Drivers!$B$2:$CH$2,0))</f>
        <v>62881.770833333401</v>
      </c>
      <c r="DT64" s="1">
        <f>INDEX(Auxiliar_OPEX_Drivers!$B$2:$CH$18,MATCH(Auxiliar_OPEX_S!DT$3,Auxiliar_OPEX_Drivers!$B$2:$B$18,0),MATCH($DG64,Auxiliar_OPEX_Drivers!$B$2:$CH$2,0))</f>
        <v>12051.147987747765</v>
      </c>
      <c r="DU64" s="1">
        <f>INDEX(Auxiliar_OPEX_Drivers!$B$2:$CH$18,MATCH(Auxiliar_OPEX_S!DU$3,Auxiliar_OPEX_Drivers!$B$2:$B$18,0),MATCH($DG64,Auxiliar_OPEX_Drivers!$B$2:$CH$2,0))</f>
        <v>5217.3845366462001</v>
      </c>
      <c r="DV64" s="1">
        <f>INDEX(Auxiliar_OPEX_Drivers!$B$2:$CH$18,MATCH(Auxiliar_OPEX_S!DV$3,Auxiliar_OPEX_Drivers!$B$2:$B$18,0),MATCH($DG64,Auxiliar_OPEX_Drivers!$B$2:$CH$2,0))</f>
        <v>2548125.0875181966</v>
      </c>
      <c r="DW64" s="1">
        <f>INDEX(Auxiliar_OPEX_Drivers!$B$2:$CH$18,MATCH(Auxiliar_OPEX_S!DW$3,Auxiliar_OPEX_Drivers!$B$2:$B$18,0),MATCH($DG64,Auxiliar_OPEX_Drivers!$B$2:$CH$2,0))</f>
        <v>11884.051203312485</v>
      </c>
      <c r="DX64" s="1">
        <f>INDEX(Auxiliar_OPEX_Drivers!$B$2:$CH$18,MATCH(Auxiliar_OPEX_S!DX$3,Auxiliar_OPEX_Drivers!$B$2:$B$18,0),MATCH($DG64,Auxiliar_OPEX_Drivers!$B$2:$CH$2,0))</f>
        <v>2573783.8380814027</v>
      </c>
      <c r="DY64" s="1">
        <f>INDEX(Auxiliar_OPEX_Drivers!$B$2:$CH$18,MATCH(Auxiliar_OPEX_S!DY$3,Auxiliar_OPEX_Drivers!$B$2:$B$18,0),MATCH($DG64,Auxiliar_OPEX_Drivers!$B$2:$CH$2,0))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1773867.6384567155</v>
      </c>
      <c r="E65" s="51">
        <f ca="1">SUMPRODUCT($CM65:$DD65,INDIRECT(ADDRESS(E$2,$DH$2)):INDIRECT(ADDRESS(E$2,$DY$2)))</f>
        <v>1780896.0411543581</v>
      </c>
      <c r="F65" s="51">
        <f ca="1">SUMPRODUCT($CM65:$DD65,INDIRECT(ADDRESS(F$2,$DH$2)):INDIRECT(ADDRESS(F$2,$DY$2)))</f>
        <v>1788034.2027349379</v>
      </c>
      <c r="G65" s="51">
        <f ca="1">SUMPRODUCT($CM65:$DD65,INDIRECT(ADDRESS(G$2,$DH$2)):INDIRECT(ADDRESS(G$2,$DY$2)))</f>
        <v>1795355.4983071738</v>
      </c>
      <c r="H65" s="51">
        <f ca="1">SUMPRODUCT($CM65:$DD65,INDIRECT(ADDRESS(H$2,$DH$2)):INDIRECT(ADDRESS(H$2,$DY$2)))</f>
        <v>1802941.4170279379</v>
      </c>
      <c r="I65" s="51">
        <f ca="1">SUMPRODUCT($CM65:$DD65,INDIRECT(ADDRESS(I$2,$DH$2)):INDIRECT(ADDRESS(I$2,$DY$2)))</f>
        <v>1808548.3603023393</v>
      </c>
      <c r="J65" s="51">
        <f ca="1">SUMPRODUCT($CM65:$DD65,INDIRECT(ADDRESS(J$2,$DH$2)):INDIRECT(ADDRESS(J$2,$DY$2)))</f>
        <v>1810881.679867374</v>
      </c>
      <c r="K65" s="51">
        <f ca="1">SUMPRODUCT($CM65:$DD65,INDIRECT(ADDRESS(K$2,$DH$2)):INDIRECT(ADDRESS(K$2,$DY$2)))</f>
        <v>1814104.1271402154</v>
      </c>
      <c r="L65" s="51">
        <f ca="1">SUMPRODUCT($CM65:$DD65,INDIRECT(ADDRESS(L$2,$DH$2)):INDIRECT(ADDRESS(L$2,$DY$2)))</f>
        <v>1820340.679464807</v>
      </c>
      <c r="M65" s="51">
        <f ca="1">SUMPRODUCT($CM65:$DD65,INDIRECT(ADDRESS(M$2,$DH$2)):INDIRECT(ADDRESS(M$2,$DY$2)))</f>
        <v>1829017.1682829044</v>
      </c>
      <c r="N65" s="51">
        <f ca="1">SUMPRODUCT($CM65:$DD65,INDIRECT(ADDRESS(N$2,$DH$2)):INDIRECT(ADDRESS(N$2,$DY$2)))</f>
        <v>1837995.0916585049</v>
      </c>
      <c r="O65" s="51">
        <f ca="1">SUMPRODUCT($CM65:$DD65,INDIRECT(ADDRESS(O$2,$DH$2)):INDIRECT(ADDRESS(O$2,$DY$2)))</f>
        <v>1846537.3168796692</v>
      </c>
      <c r="P65" s="51">
        <f ca="1">SUMPRODUCT($CM65:$DD65,INDIRECT(ADDRESS(P$2,$DH$2)):INDIRECT(ADDRESS(P$2,$DY$2)))</f>
        <v>1854570.7043518305</v>
      </c>
      <c r="Q65" s="51">
        <f ca="1">SUMPRODUCT($CM65:$DD65,INDIRECT(ADDRESS(Q$2,$DH$2)):INDIRECT(ADDRESS(Q$2,$DY$2)))</f>
        <v>1862617.7084112649</v>
      </c>
      <c r="R65" s="51">
        <f ca="1">SUMPRODUCT($CM65:$DD65,INDIRECT(ADDRESS(R$2,$DH$2)):INDIRECT(ADDRESS(R$2,$DY$2)))</f>
        <v>1870444.1875901693</v>
      </c>
      <c r="S65" s="51">
        <f ca="1">SUMPRODUCT($CM65:$DD65,INDIRECT(ADDRESS(S$2,$DH$2)):INDIRECT(ADDRESS(S$2,$DY$2)))</f>
        <v>1878234.6830337425</v>
      </c>
      <c r="T65" s="51">
        <f ca="1">SUMPRODUCT($CM65:$DD65,INDIRECT(ADDRESS(T$2,$DH$2)):INDIRECT(ADDRESS(T$2,$DY$2)))</f>
        <v>1885860.9334657188</v>
      </c>
      <c r="U65" s="51">
        <f ca="1">SUMPRODUCT($CM65:$DD65,INDIRECT(ADDRESS(U$2,$DH$2)):INDIRECT(ADDRESS(U$2,$DY$2)))</f>
        <v>1890215.0790118647</v>
      </c>
      <c r="V65" s="51">
        <f ca="1">SUMPRODUCT($CM65:$DD65,INDIRECT(ADDRESS(V$2,$DH$2)):INDIRECT(ADDRESS(V$2,$DY$2)))</f>
        <v>1891650.404346321</v>
      </c>
      <c r="W65" s="51">
        <f ca="1">SUMPRODUCT($CM65:$DD65,INDIRECT(ADDRESS(W$2,$DH$2)):INDIRECT(ADDRESS(W$2,$DY$2)))</f>
        <v>1895707.0788427975</v>
      </c>
      <c r="X65" s="51">
        <f ca="1">SUMPRODUCT($CM65:$DD65,INDIRECT(ADDRESS(X$2,$DH$2)):INDIRECT(ADDRESS(X$2,$DY$2)))</f>
        <v>1902361.2573480278</v>
      </c>
      <c r="Y65" s="51">
        <f ca="1">SUMPRODUCT($CM65:$DD65,INDIRECT(ADDRESS(Y$2,$DH$2)):INDIRECT(ADDRESS(Y$2,$DY$2)))</f>
        <v>1912034.7709020504</v>
      </c>
      <c r="Z65" s="51">
        <f ca="1">SUMPRODUCT($CM65:$DD65,INDIRECT(ADDRESS(Z$2,$DH$2)):INDIRECT(ADDRESS(Z$2,$DY$2)))</f>
        <v>1922142.7304109416</v>
      </c>
      <c r="AA65" s="51">
        <f ca="1">SUMPRODUCT($CM65:$DD65,INDIRECT(ADDRESS(AA$2,$DH$2)):INDIRECT(ADDRESS(AA$2,$DY$2)))</f>
        <v>1931681.8037676751</v>
      </c>
      <c r="AB65" s="51">
        <f ca="1">SUMPRODUCT($CM65:$DD65,INDIRECT(ADDRESS(AB$2,$DH$2)):INDIRECT(ADDRESS(AB$2,$DY$2)))</f>
        <v>1941344.0899200689</v>
      </c>
      <c r="AC65" s="51">
        <f ca="1">SUMPRODUCT($CM65:$DD65,INDIRECT(ADDRESS(AC$2,$DH$2)):INDIRECT(ADDRESS(AC$2,$DY$2)))</f>
        <v>1951298.7652194633</v>
      </c>
      <c r="AD65" s="51">
        <f ca="1">SUMPRODUCT($CM65:$DD65,INDIRECT(ADDRESS(AD$2,$DH$2)):INDIRECT(ADDRESS(AD$2,$DY$2)))</f>
        <v>1961000.9172069393</v>
      </c>
      <c r="AE65" s="51">
        <f ca="1">SUMPRODUCT($CM65:$DD65,INDIRECT(ADDRESS(AE$2,$DH$2)):INDIRECT(ADDRESS(AE$2,$DY$2)))</f>
        <v>1970805.3418325759</v>
      </c>
      <c r="AF65" s="51">
        <f ca="1">SUMPRODUCT($CM65:$DD65,INDIRECT(ADDRESS(AF$2,$DH$2)):INDIRECT(ADDRESS(AF$2,$DY$2)))</f>
        <v>1980433.3134228974</v>
      </c>
      <c r="AG65" s="51">
        <f ca="1">SUMPRODUCT($CM65:$DD65,INDIRECT(ADDRESS(AG$2,$DH$2)):INDIRECT(ADDRESS(AG$2,$DY$2)))</f>
        <v>1985745.0339185654</v>
      </c>
      <c r="AH65" s="51">
        <f ca="1">SUMPRODUCT($CM65:$DD65,INDIRECT(ADDRESS(AH$2,$DH$2)):INDIRECT(ADDRESS(AH$2,$DY$2)))</f>
        <v>1987572.5389970718</v>
      </c>
      <c r="AI65" s="51">
        <f ca="1">SUMPRODUCT($CM65:$DD65,INDIRECT(ADDRESS(AI$2,$DH$2)):INDIRECT(ADDRESS(AI$2,$DY$2)))</f>
        <v>1992967.5795558272</v>
      </c>
      <c r="AJ65" s="51">
        <f ca="1">SUMPRODUCT($CM65:$DD65,INDIRECT(ADDRESS(AJ$2,$DH$2)):INDIRECT(ADDRESS(AJ$2,$DY$2)))</f>
        <v>2000839.9161142379</v>
      </c>
      <c r="AK65" s="51">
        <f ca="1">SUMPRODUCT($CM65:$DD65,INDIRECT(ADDRESS(AK$2,$DH$2)):INDIRECT(ADDRESS(AK$2,$DY$2)))</f>
        <v>2010444.1771421409</v>
      </c>
      <c r="AL65" s="51">
        <f ca="1">SUMPRODUCT($CM65:$DD65,INDIRECT(ADDRESS(AL$2,$DH$2)):INDIRECT(ADDRESS(AL$2,$DY$2)))</f>
        <v>2020169.3382630863</v>
      </c>
      <c r="AM65" s="51">
        <f ca="1">SUMPRODUCT($CM65:$DD65,INDIRECT(ADDRESS(AM$2,$DH$2)):INDIRECT(ADDRESS(AM$2,$DY$2)))</f>
        <v>2029348.5097051021</v>
      </c>
      <c r="AN65" s="51">
        <f ca="1">SUMPRODUCT($CM65:$DD65,INDIRECT(ADDRESS(AN$2,$DH$2)):INDIRECT(ADDRESS(AN$2,$DY$2)))</f>
        <v>2038962.478873102</v>
      </c>
      <c r="AO65" s="51">
        <f ca="1">SUMPRODUCT($CM65:$DD65,INDIRECT(ADDRESS(AO$2,$DH$2)):INDIRECT(ADDRESS(AO$2,$DY$2)))</f>
        <v>2048695.7576345548</v>
      </c>
      <c r="AP65" s="51">
        <f ca="1">SUMPRODUCT($CM65:$DD65,INDIRECT(ADDRESS(AP$2,$DH$2)):INDIRECT(ADDRESS(AP$2,$DY$2)))</f>
        <v>2058066.7421827256</v>
      </c>
      <c r="AQ65" s="51">
        <f ca="1">SUMPRODUCT($CM65:$DD65,INDIRECT(ADDRESS(AQ$2,$DH$2)):INDIRECT(ADDRESS(AQ$2,$DY$2)))</f>
        <v>2067194.8889885654</v>
      </c>
      <c r="AR65" s="51">
        <f ca="1">SUMPRODUCT($CM65:$DD65,INDIRECT(ADDRESS(AR$2,$DH$2)):INDIRECT(ADDRESS(AR$2,$DY$2)))</f>
        <v>2076564.2177015732</v>
      </c>
      <c r="AS65" s="51">
        <f ca="1">SUMPRODUCT($CM65:$DD65,INDIRECT(ADDRESS(AS$2,$DH$2)):INDIRECT(ADDRESS(AS$2,$DY$2)))</f>
        <v>2082726.3579704599</v>
      </c>
      <c r="AT65" s="51">
        <f ca="1">SUMPRODUCT($CM65:$DD65,INDIRECT(ADDRESS(AT$2,$DH$2)):INDIRECT(ADDRESS(AT$2,$DY$2)))</f>
        <v>2085971.8798695358</v>
      </c>
      <c r="AU65" s="51">
        <f ca="1">SUMPRODUCT($CM65:$DD65,INDIRECT(ADDRESS(AU$2,$DH$2)):INDIRECT(ADDRESS(AU$2,$DY$2)))</f>
        <v>2089788.0422459752</v>
      </c>
      <c r="AV65" s="51">
        <f ca="1">SUMPRODUCT($CM65:$DD65,INDIRECT(ADDRESS(AV$2,$DH$2)):INDIRECT(ADDRESS(AV$2,$DY$2)))</f>
        <v>2098267.3063556701</v>
      </c>
      <c r="AW65" s="51">
        <f ca="1">SUMPRODUCT($CM65:$DD65,INDIRECT(ADDRESS(AW$2,$DH$2)):INDIRECT(ADDRESS(AW$2,$DY$2)))</f>
        <v>2109130.4132340322</v>
      </c>
      <c r="AX65" s="51">
        <f ca="1">SUMPRODUCT($CM65:$DD65,INDIRECT(ADDRESS(AX$2,$DH$2)):INDIRECT(ADDRESS(AX$2,$DY$2)))</f>
        <v>2119945.4867793112</v>
      </c>
      <c r="AY65" s="51">
        <f ca="1">SUMPRODUCT($CM65:$DD65,INDIRECT(ADDRESS(AY$2,$DH$2)):INDIRECT(ADDRESS(AY$2,$DY$2)))</f>
        <v>2129377.6550029037</v>
      </c>
      <c r="AZ65" s="51">
        <f ca="1">SUMPRODUCT($CM65:$DD65,INDIRECT(ADDRESS(AZ$2,$DH$2)):INDIRECT(ADDRESS(AZ$2,$DY$2)))</f>
        <v>2139091.4569315622</v>
      </c>
      <c r="BA65" s="51">
        <f ca="1">SUMPRODUCT($CM65:$DD65,INDIRECT(ADDRESS(BA$2,$DH$2)):INDIRECT(ADDRESS(BA$2,$DY$2)))</f>
        <v>2148490.6520267553</v>
      </c>
      <c r="BB65" s="51">
        <f ca="1">SUMPRODUCT($CM65:$DD65,INDIRECT(ADDRESS(BB$2,$DH$2)):INDIRECT(ADDRESS(BB$2,$DY$2)))</f>
        <v>2158343.532937801</v>
      </c>
      <c r="BC65" s="51">
        <f ca="1">SUMPRODUCT($CM65:$DD65,INDIRECT(ADDRESS(BC$2,$DH$2)):INDIRECT(ADDRESS(BC$2,$DY$2)))</f>
        <v>2167822.4361981847</v>
      </c>
      <c r="BD65" s="51">
        <f ca="1">SUMPRODUCT($CM65:$DD65,INDIRECT(ADDRESS(BD$2,$DH$2)):INDIRECT(ADDRESS(BD$2,$DY$2)))</f>
        <v>2177024.203483656</v>
      </c>
      <c r="BE65" s="51">
        <f ca="1">SUMPRODUCT($CM65:$DD65,INDIRECT(ADDRESS(BE$2,$DH$2)):INDIRECT(ADDRESS(BE$2,$DY$2)))</f>
        <v>2181952.4425357757</v>
      </c>
      <c r="BF65" s="51">
        <f ca="1">SUMPRODUCT($CM65:$DD65,INDIRECT(ADDRESS(BF$2,$DH$2)):INDIRECT(ADDRESS(BF$2,$DY$2)))</f>
        <v>2183604.1721181832</v>
      </c>
      <c r="BG65" s="51">
        <f ca="1">SUMPRODUCT($CM65:$DD65,INDIRECT(ADDRESS(BG$2,$DH$2)):INDIRECT(ADDRESS(BG$2,$DY$2)))</f>
        <v>2189428.6451714789</v>
      </c>
      <c r="BH65" s="51">
        <f ca="1">SUMPRODUCT($CM65:$DD65,INDIRECT(ADDRESS(BH$2,$DH$2)):INDIRECT(ADDRESS(BH$2,$DY$2)))</f>
        <v>2198762.941765191</v>
      </c>
      <c r="BI65" s="51">
        <f ca="1">SUMPRODUCT($CM65:$DD65,INDIRECT(ADDRESS(BI$2,$DH$2)):INDIRECT(ADDRESS(BI$2,$DY$2)))</f>
        <v>2208398.406532682</v>
      </c>
      <c r="BJ65" s="51">
        <f ca="1">SUMPRODUCT($CM65:$DD65,INDIRECT(ADDRESS(BJ$2,$DH$2)):INDIRECT(ADDRESS(BJ$2,$DY$2)))</f>
        <v>2218063.4042219371</v>
      </c>
      <c r="BK65" s="51">
        <f ca="1">SUMPRODUCT($CM65:$DD65,INDIRECT(ADDRESS(BK$2,$DH$2)):INDIRECT(ADDRESS(BK$2,$DY$2)))</f>
        <v>2226787.9749633283</v>
      </c>
      <c r="BL65" s="51">
        <f ca="1">SUMPRODUCT($CM65:$DD65,INDIRECT(ADDRESS(BL$2,$DH$2)):INDIRECT(ADDRESS(BL$2,$DY$2)))</f>
        <v>2235473.0650926023</v>
      </c>
      <c r="BM65" s="51">
        <f ca="1">SUMPRODUCT($CM65:$DD65,INDIRECT(ADDRESS(BM$2,$DH$2)):INDIRECT(ADDRESS(BM$2,$DY$2)))</f>
        <v>2242964.0119987158</v>
      </c>
      <c r="BN65" s="51">
        <f ca="1">SUMPRODUCT($CM65:$DD65,INDIRECT(ADDRESS(BN$2,$DH$2)):INDIRECT(ADDRESS(BN$2,$DY$2)))</f>
        <v>2250304.2527985689</v>
      </c>
      <c r="BO65" s="51">
        <f ca="1">SUMPRODUCT($CM65:$DD65,INDIRECT(ADDRESS(BO$2,$DH$2)):INDIRECT(ADDRESS(BO$2,$DY$2)))</f>
        <v>2257909.5292374874</v>
      </c>
      <c r="BP65" s="51">
        <f ca="1">SUMPRODUCT($CM65:$DD65,INDIRECT(ADDRESS(BP$2,$DH$2)):INDIRECT(ADDRESS(BP$2,$DY$2)))</f>
        <v>2265052.4753686897</v>
      </c>
      <c r="BQ65" s="51">
        <f ca="1">SUMPRODUCT($CM65:$DD65,INDIRECT(ADDRESS(BQ$2,$DH$2)):INDIRECT(ADDRESS(BQ$2,$DY$2)))</f>
        <v>2270339.0463055708</v>
      </c>
      <c r="BR65" s="51">
        <f ca="1">SUMPRODUCT($CM65:$DD65,INDIRECT(ADDRESS(BR$2,$DH$2)):INDIRECT(ADDRESS(BR$2,$DY$2)))</f>
        <v>2273558.2805428067</v>
      </c>
      <c r="BS65" s="51">
        <f ca="1">SUMPRODUCT($CM65:$DD65,INDIRECT(ADDRESS(BS$2,$DH$2)):INDIRECT(ADDRESS(BS$2,$DY$2)))</f>
        <v>2279185.2301982683</v>
      </c>
      <c r="BT65" s="51">
        <f ca="1">SUMPRODUCT($CM65:$DD65,INDIRECT(ADDRESS(BT$2,$DH$2)):INDIRECT(ADDRESS(BT$2,$DY$2)))</f>
        <v>2286882.7973593888</v>
      </c>
      <c r="BU65" s="51">
        <f ca="1">SUMPRODUCT($CM65:$DD65,INDIRECT(ADDRESS(BU$2,$DH$2)):INDIRECT(ADDRESS(BU$2,$DY$2)))</f>
        <v>2295048.5519696632</v>
      </c>
      <c r="BV65" s="51">
        <f ca="1">SUMPRODUCT($CM65:$DD65,INDIRECT(ADDRESS(BV$2,$DH$2)):INDIRECT(ADDRESS(BV$2,$DY$2)))</f>
        <v>2303253.0193453543</v>
      </c>
      <c r="BW65" s="51">
        <f ca="1">SUMPRODUCT($CM65:$DD65,INDIRECT(ADDRESS(BW$2,$DH$2)):INDIRECT(ADDRESS(BW$2,$DY$2)))</f>
        <v>2311071.1187814809</v>
      </c>
      <c r="BX65" s="51">
        <f ca="1">SUMPRODUCT($CM65:$DD65,INDIRECT(ADDRESS(BX$2,$DH$2)):INDIRECT(ADDRESS(BX$2,$DY$2)))</f>
        <v>2320897.3248815667</v>
      </c>
      <c r="BY65" s="51">
        <f ca="1">SUMPRODUCT($CM65:$DD65,INDIRECT(ADDRESS(BY$2,$DH$2)):INDIRECT(ADDRESS(BY$2,$DY$2)))</f>
        <v>2330075.1014543753</v>
      </c>
      <c r="BZ65" s="51">
        <f ca="1">SUMPRODUCT($CM65:$DD65,INDIRECT(ADDRESS(BZ$2,$DH$2)):INDIRECT(ADDRESS(BZ$2,$DY$2)))</f>
        <v>2339101.3326001931</v>
      </c>
      <c r="CA65" s="51">
        <f ca="1">SUMPRODUCT($CM65:$DD65,INDIRECT(ADDRESS(CA$2,$DH$2)):INDIRECT(ADDRESS(CA$2,$DY$2)))</f>
        <v>2348401.7840182199</v>
      </c>
      <c r="CB65" s="51">
        <f ca="1">SUMPRODUCT($CM65:$DD65,INDIRECT(ADDRESS(CB$2,$DH$2)):INDIRECT(ADDRESS(CB$2,$DY$2)))</f>
        <v>2357239.9051285307</v>
      </c>
      <c r="CC65" s="51">
        <f ca="1">SUMPRODUCT($CM65:$DD65,INDIRECT(ADDRESS(CC$2,$DH$2)):INDIRECT(ADDRESS(CC$2,$DY$2)))</f>
        <v>2363850.4235838675</v>
      </c>
      <c r="CD65" s="51">
        <f ca="1">SUMPRODUCT($CM65:$DD65,INDIRECT(ADDRESS(CD$2,$DH$2)):INDIRECT(ADDRESS(CD$2,$DY$2)))</f>
        <v>2368229.9864396751</v>
      </c>
      <c r="CF65" s="51">
        <f t="shared" ca="1" si="7"/>
        <v>21708519.221276939</v>
      </c>
      <c r="CG65" s="51">
        <f t="shared" ca="1" si="7"/>
        <v>22697521.341482401</v>
      </c>
      <c r="CH65" s="51">
        <f t="shared" ca="1" si="7"/>
        <v>23831969.521297976</v>
      </c>
      <c r="CI65" s="51">
        <f t="shared" ca="1" si="7"/>
        <v>25004691.226838406</v>
      </c>
      <c r="CJ65" s="51">
        <f t="shared" ca="1" si="7"/>
        <v>26197770.268886536</v>
      </c>
      <c r="CK65" s="51">
        <f t="shared" ca="1" si="7"/>
        <v>27271041.378998592</v>
      </c>
      <c r="CM65" s="1">
        <f>IFERROR(VLOOKUP($A65,Auxiliar_OPEX_CustosUnit!$A$4:$BT$129,COLUMN(Auxiliar_OPEX_CustosUnit!AK$2),0),0)</f>
        <v>0</v>
      </c>
      <c r="CN65" s="1">
        <f>IFERROR(VLOOKUP($A65,Auxiliar_OPEX_CustosUnit!$A$4:$BT$129,COLUMN(Auxiliar_OPEX_CustosUnit!AL$2),0),0)</f>
        <v>0</v>
      </c>
      <c r="CO65" s="1">
        <f>IFERROR(VLOOKUP($A65,Auxiliar_OPEX_CustosUnit!$A$4:$BT$129,COLUMN(Auxiliar_OPEX_CustosUnit!AM$2),0)*(1-DRE_Auxiliar!$A$111),0)</f>
        <v>15837.517394320861</v>
      </c>
      <c r="CP65" s="1">
        <f>IFERROR(VLOOKUP($A65,Auxiliar_OPEX_CustosUnit!$A$4:$BT$129,COLUMN(Auxiliar_OPEX_CustosUnit!AN$2),0),0)</f>
        <v>0</v>
      </c>
      <c r="CQ65" s="1">
        <f>IFERROR(VLOOKUP($A65,Auxiliar_OPEX_CustosUnit!$A$4:$BT$129,COLUMN(Auxiliar_OPEX_CustosUnit!AO$2),0),0)</f>
        <v>0</v>
      </c>
      <c r="CR65" s="1">
        <f>IFERROR(VLOOKUP($A65,Auxiliar_OPEX_CustosUnit!$A$4:$BT$129,COLUMN(Auxiliar_OPEX_CustosUnit!AP$2),0),0)</f>
        <v>0</v>
      </c>
      <c r="CS65" s="1">
        <f>IFERROR(VLOOKUP($A65,Auxiliar_OPEX_CustosUnit!$A$4:$BT$129,COLUMN(Auxiliar_OPEX_CustosUnit!AQ$2),0),0)</f>
        <v>0</v>
      </c>
      <c r="CT65" s="1">
        <f>IFERROR(VLOOKUP($A65,Auxiliar_OPEX_CustosUnit!$A$4:$BT$129,COLUMN(Auxiliar_OPEX_CustosUnit!AR$2),0),0)</f>
        <v>0</v>
      </c>
      <c r="CU65" s="1">
        <f>IFERROR(VLOOKUP($A65,Auxiliar_OPEX_CustosUnit!$A$4:$BT$129,COLUMN(Auxiliar_OPEX_CustosUnit!AS$2),0),0)</f>
        <v>355.75016976611101</v>
      </c>
      <c r="CV65" s="1">
        <f>IFERROR(VLOOKUP($A65,Auxiliar_OPEX_CustosUnit!$A$4:$BT$129,COLUMN(Auxiliar_OPEX_CustosUnit!AT$2),0),0)</f>
        <v>0</v>
      </c>
      <c r="CW65" s="1">
        <f>IFERROR(VLOOKUP($A65,Auxiliar_OPEX_CustosUnit!$A$4:$BT$129,COLUMN(Auxiliar_OPEX_CustosUnit!AU$2),0),0)</f>
        <v>0</v>
      </c>
      <c r="CX65" s="1">
        <f>IFERROR(VLOOKUP($A65,Auxiliar_OPEX_CustosUnit!$A$4:$BT$129,COLUMN(Auxiliar_OPEX_CustosUnit!AV$2),0),0)</f>
        <v>0</v>
      </c>
      <c r="CY65" s="1">
        <f>IFERROR(VLOOKUP($A65,Auxiliar_OPEX_CustosUnit!$A$4:$BT$129,COLUMN(Auxiliar_OPEX_CustosUnit!AW$2),0),0)</f>
        <v>0</v>
      </c>
      <c r="CZ65" s="1">
        <f>IFERROR(VLOOKUP($A65,Auxiliar_OPEX_CustosUnit!$A$4:$BT$129,COLUMN(Auxiliar_OPEX_CustosUnit!AX$2),0),0)</f>
        <v>0</v>
      </c>
      <c r="DA65" s="1">
        <f>IFERROR(VLOOKUP($A65,Auxiliar_OPEX_CustosUnit!$A$4:$BT$129,COLUMN(Auxiliar_OPEX_CustosUnit!AY$2),0),0)</f>
        <v>0</v>
      </c>
      <c r="DB65" s="1">
        <f>IFERROR(VLOOKUP($A65,Auxiliar_OPEX_CustosUnit!$A$4:$BT$129,COLUMN(Auxiliar_OPEX_CustosUnit!AZ$2),0),0)</f>
        <v>0</v>
      </c>
      <c r="DC65" s="1">
        <f>IFERROR(VLOOKUP($A65,Auxiliar_OPEX_CustosUnit!$A$4:$BT$129,COLUMN(Auxiliar_OPEX_CustosUnit!BA$2),0),0)</f>
        <v>0.83453124136398005</v>
      </c>
      <c r="DD65" s="1">
        <f>IFERROR(VLOOKUP($A65,Auxiliar_OPEX_CustosUnit!$A$4:$BT$129,COLUMN(Auxiliar_OPEX_CustosUnit!BB$2),0),0)</f>
        <v>0</v>
      </c>
      <c r="DG65" s="60">
        <v>45108</v>
      </c>
      <c r="DH65" s="1">
        <v>1</v>
      </c>
      <c r="DI65" s="1">
        <f>INDEX(Auxiliar_OPEX_Drivers!$B$2:$CH$18,MATCH(Auxiliar_OPEX_S!DI$3,Auxiliar_OPEX_Drivers!$B$2:$B$18,0),MATCH($DG65,Auxiliar_OPEX_Drivers!$B$2:$CH$2,0))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INDEX(Auxiliar_OPEX_Drivers!$B$2:$CH$18,MATCH(Auxiliar_OPEX_S!DK$3,Auxiliar_OPEX_Drivers!$B$2:$B$18,0),MATCH($DG65,Auxiliar_OPEX_Drivers!$B$2:$CH$2,0))</f>
        <v>15.089992158372311</v>
      </c>
      <c r="DL65" s="1">
        <f>INDEX(Auxiliar_OPEX_Drivers!$B$2:$CH$18,MATCH(Auxiliar_OPEX_S!DL$3,Auxiliar_OPEX_Drivers!$B$2:$B$18,0),MATCH($DG65,Auxiliar_OPEX_Drivers!$B$2:$CH$2,0))</f>
        <v>65.91221025989482</v>
      </c>
      <c r="DM65" s="1">
        <f>INDEX(Auxiliar_OPEX_Drivers!$B$2:$CH$18,MATCH(Auxiliar_OPEX_S!DM$3,Auxiliar_OPEX_Drivers!$B$2:$B$18,0),MATCH($DG65,Auxiliar_OPEX_Drivers!$B$2:$CH$2,0))</f>
        <v>13</v>
      </c>
      <c r="DN65" s="1">
        <f>INDEX(Auxiliar_OPEX_Drivers!$B$2:$CH$18,MATCH(Auxiliar_OPEX_S!DN$3,Auxiliar_OPEX_Drivers!$B$2:$B$18,0),MATCH($DG65,Auxiliar_OPEX_Drivers!$B$2:$CH$2,0))</f>
        <v>732.96073480388213</v>
      </c>
      <c r="DO65" s="1">
        <f>INDEX(Auxiliar_OPEX_Drivers!$B$2:$CH$18,MATCH(Auxiliar_OPEX_S!DO$3,Auxiliar_OPEX_Drivers!$B$2:$B$18,0),MATCH($DG65,Auxiliar_OPEX_Drivers!$B$2:$CH$2,0))</f>
        <v>12</v>
      </c>
      <c r="DP65" s="1">
        <f>INDEX(Auxiliar_OPEX_Drivers!$B$2:$CH$18,MATCH(Auxiliar_OPEX_S!DP$3,Auxiliar_OPEX_Drivers!$B$2:$B$18,0),MATCH($DG65,Auxiliar_OPEX_Drivers!$B$2:$CH$2,0))</f>
        <v>201.63736351501933</v>
      </c>
      <c r="DQ65" s="1">
        <f>INDEX(Auxiliar_OPEX_Drivers!$B$2:$CH$18,MATCH(Auxiliar_OPEX_S!DQ$3,Auxiliar_OPEX_Drivers!$B$2:$B$18,0),MATCH($DG65,Auxiliar_OPEX_Drivers!$B$2:$CH$2,0))</f>
        <v>37.272498039593074</v>
      </c>
      <c r="DR65" s="1">
        <f>INDEX(Auxiliar_OPEX_Drivers!$B$2:$CH$18,MATCH(Auxiliar_OPEX_S!DR$3,Auxiliar_OPEX_Drivers!$B$2:$B$18,0),MATCH($DG65,Auxiliar_OPEX_Drivers!$B$2:$CH$2,0))</f>
        <v>21441145.071478389</v>
      </c>
      <c r="DS65" s="1">
        <f>INDEX(Auxiliar_OPEX_Drivers!$B$2:$CH$18,MATCH(Auxiliar_OPEX_S!DS$3,Auxiliar_OPEX_Drivers!$B$2:$B$18,0),MATCH($DG65,Auxiliar_OPEX_Drivers!$B$2:$CH$2,0))</f>
        <v>62881.770833333401</v>
      </c>
      <c r="DT65" s="1">
        <f>INDEX(Auxiliar_OPEX_Drivers!$B$2:$CH$18,MATCH(Auxiliar_OPEX_S!DT$3,Auxiliar_OPEX_Drivers!$B$2:$B$18,0),MATCH($DG65,Auxiliar_OPEX_Drivers!$B$2:$CH$2,0))</f>
        <v>10704.233045356548</v>
      </c>
      <c r="DU65" s="1">
        <f>INDEX(Auxiliar_OPEX_Drivers!$B$2:$CH$18,MATCH(Auxiliar_OPEX_S!DU$3,Auxiliar_OPEX_Drivers!$B$2:$B$18,0),MATCH($DG65,Auxiliar_OPEX_Drivers!$B$2:$CH$2,0))</f>
        <v>4853.4680996877032</v>
      </c>
      <c r="DV65" s="1">
        <f>INDEX(Auxiliar_OPEX_Drivers!$B$2:$CH$18,MATCH(Auxiliar_OPEX_S!DV$3,Auxiliar_OPEX_Drivers!$B$2:$B$18,0),MATCH($DG65,Auxiliar_OPEX_Drivers!$B$2:$CH$2,0))</f>
        <v>2556949.2222845508</v>
      </c>
      <c r="DW65" s="1">
        <f>INDEX(Auxiliar_OPEX_Drivers!$B$2:$CH$18,MATCH(Auxiliar_OPEX_S!DW$3,Auxiliar_OPEX_Drivers!$B$2:$B$18,0),MATCH($DG65,Auxiliar_OPEX_Drivers!$B$2:$CH$2,0))</f>
        <v>10520.134766354382</v>
      </c>
      <c r="DX65" s="1">
        <f>INDEX(Auxiliar_OPEX_Drivers!$B$2:$CH$18,MATCH(Auxiliar_OPEX_S!DX$3,Auxiliar_OPEX_Drivers!$B$2:$B$18,0),MATCH($DG65,Auxiliar_OPEX_Drivers!$B$2:$CH$2,0))</f>
        <v>2582760.0711267591</v>
      </c>
      <c r="DY65" s="1">
        <f>INDEX(Auxiliar_OPEX_Drivers!$B$2:$CH$18,MATCH(Auxiliar_OPEX_S!DY$3,Auxiliar_OPEX_Drivers!$B$2:$B$18,0),MATCH($DG65,Auxiliar_OPEX_Drivers!$B$2:$CH$2,0))</f>
        <v>1077.8727987767618</v>
      </c>
    </row>
    <row r="66" spans="1:129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54746.021183050383</v>
      </c>
      <c r="E66" s="51">
        <f ca="1">SUMPRODUCT($CM66:$DD66,INDIRECT(ADDRESS(E$2,$DH$2)):INDIRECT(ADDRESS(E$2,$DY$2)))</f>
        <v>54961.517926238099</v>
      </c>
      <c r="F66" s="51">
        <f ca="1">SUMPRODUCT($CM66:$DD66,INDIRECT(ADDRESS(F$2,$DH$2)):INDIRECT(ADDRESS(F$2,$DY$2)))</f>
        <v>55180.379969171197</v>
      </c>
      <c r="G66" s="51">
        <f ca="1">SUMPRODUCT($CM66:$DD66,INDIRECT(ADDRESS(G$2,$DH$2)):INDIRECT(ADDRESS(G$2,$DY$2)))</f>
        <v>55404.857054449851</v>
      </c>
      <c r="H66" s="51">
        <f ca="1">SUMPRODUCT($CM66:$DD66,INDIRECT(ADDRESS(H$2,$DH$2)):INDIRECT(ADDRESS(H$2,$DY$2)))</f>
        <v>55637.447708220963</v>
      </c>
      <c r="I66" s="51">
        <f ca="1">SUMPRODUCT($CM66:$DD66,INDIRECT(ADDRESS(I$2,$DH$2)):INDIRECT(ADDRESS(I$2,$DY$2)))</f>
        <v>55809.361308913911</v>
      </c>
      <c r="J66" s="51">
        <f ca="1">SUMPRODUCT($CM66:$DD66,INDIRECT(ADDRESS(J$2,$DH$2)):INDIRECT(ADDRESS(J$2,$DY$2)))</f>
        <v>55880.902850955863</v>
      </c>
      <c r="K66" s="51">
        <f ca="1">SUMPRODUCT($CM66:$DD66,INDIRECT(ADDRESS(K$2,$DH$2)):INDIRECT(ADDRESS(K$2,$DY$2)))</f>
        <v>55957.170610361485</v>
      </c>
      <c r="L66" s="51">
        <f ca="1">SUMPRODUCT($CM66:$DD66,INDIRECT(ADDRESS(L$2,$DH$2)):INDIRECT(ADDRESS(L$2,$DY$2)))</f>
        <v>56148.388554535348</v>
      </c>
      <c r="M66" s="51">
        <f ca="1">SUMPRODUCT($CM66:$DD66,INDIRECT(ADDRESS(M$2,$DH$2)):INDIRECT(ADDRESS(M$2,$DY$2)))</f>
        <v>56414.417005527728</v>
      </c>
      <c r="N66" s="51">
        <f ca="1">SUMPRODUCT($CM66:$DD66,INDIRECT(ADDRESS(N$2,$DH$2)):INDIRECT(ADDRESS(N$2,$DY$2)))</f>
        <v>56689.687693799431</v>
      </c>
      <c r="O66" s="51">
        <f ca="1">SUMPRODUCT($CM66:$DD66,INDIRECT(ADDRESS(O$2,$DH$2)):INDIRECT(ADDRESS(O$2,$DY$2)))</f>
        <v>56951.599509887346</v>
      </c>
      <c r="P66" s="51">
        <f ca="1">SUMPRODUCT($CM66:$DD66,INDIRECT(ADDRESS(P$2,$DH$2)):INDIRECT(ADDRESS(P$2,$DY$2)))</f>
        <v>57197.909932253497</v>
      </c>
      <c r="Q66" s="51">
        <f ca="1">SUMPRODUCT($CM66:$DD66,INDIRECT(ADDRESS(Q$2,$DH$2)):INDIRECT(ADDRESS(Q$2,$DY$2)))</f>
        <v>57444.637850647814</v>
      </c>
      <c r="R66" s="51">
        <f ca="1">SUMPRODUCT($CM66:$DD66,INDIRECT(ADDRESS(R$2,$DH$2)):INDIRECT(ADDRESS(R$2,$DY$2)))</f>
        <v>57684.604290568226</v>
      </c>
      <c r="S66" s="51">
        <f ca="1">SUMPRODUCT($CM66:$DD66,INDIRECT(ADDRESS(S$2,$DH$2)):INDIRECT(ADDRESS(S$2,$DY$2)))</f>
        <v>57923.467438872445</v>
      </c>
      <c r="T66" s="51">
        <f ca="1">SUMPRODUCT($CM66:$DD66,INDIRECT(ADDRESS(T$2,$DH$2)):INDIRECT(ADDRESS(T$2,$DY$2)))</f>
        <v>58157.294696860379</v>
      </c>
      <c r="U66" s="51">
        <f ca="1">SUMPRODUCT($CM66:$DD66,INDIRECT(ADDRESS(U$2,$DH$2)):INDIRECT(ADDRESS(U$2,$DY$2)))</f>
        <v>58290.796464605482</v>
      </c>
      <c r="V66" s="51">
        <f ca="1">SUMPRODUCT($CM66:$DD66,INDIRECT(ADDRESS(V$2,$DH$2)):INDIRECT(ADDRESS(V$2,$DY$2)))</f>
        <v>58334.80474761036</v>
      </c>
      <c r="W66" s="51">
        <f ca="1">SUMPRODUCT($CM66:$DD66,INDIRECT(ADDRESS(W$2,$DH$2)):INDIRECT(ADDRESS(W$2,$DY$2)))</f>
        <v>58411.987531675419</v>
      </c>
      <c r="X66" s="51">
        <f ca="1">SUMPRODUCT($CM66:$DD66,INDIRECT(ADDRESS(X$2,$DH$2)):INDIRECT(ADDRESS(X$2,$DY$2)))</f>
        <v>58616.010246103513</v>
      </c>
      <c r="Y66" s="51">
        <f ca="1">SUMPRODUCT($CM66:$DD66,INDIRECT(ADDRESS(Y$2,$DH$2)):INDIRECT(ADDRESS(Y$2,$DY$2)))</f>
        <v>58912.608314790341</v>
      </c>
      <c r="Z66" s="51">
        <f ca="1">SUMPRODUCT($CM66:$DD66,INDIRECT(ADDRESS(Z$2,$DH$2)):INDIRECT(ADDRESS(Z$2,$DY$2)))</f>
        <v>59222.526862168095</v>
      </c>
      <c r="AA66" s="51">
        <f ca="1">SUMPRODUCT($CM66:$DD66,INDIRECT(ADDRESS(AA$2,$DH$2)):INDIRECT(ADDRESS(AA$2,$DY$2)))</f>
        <v>59515.002881234876</v>
      </c>
      <c r="AB66" s="51">
        <f ca="1">SUMPRODUCT($CM66:$DD66,INDIRECT(ADDRESS(AB$2,$DH$2)):INDIRECT(ADDRESS(AB$2,$DY$2)))</f>
        <v>59811.256708336579</v>
      </c>
      <c r="AC66" s="51">
        <f ca="1">SUMPRODUCT($CM66:$DD66,INDIRECT(ADDRESS(AC$2,$DH$2)):INDIRECT(ADDRESS(AC$2,$DY$2)))</f>
        <v>60116.475432817206</v>
      </c>
      <c r="AD66" s="51">
        <f ca="1">SUMPRODUCT($CM66:$DD66,INDIRECT(ADDRESS(AD$2,$DH$2)):INDIRECT(ADDRESS(AD$2,$DY$2)))</f>
        <v>60413.951579981418</v>
      </c>
      <c r="AE66" s="51">
        <f ca="1">SUMPRODUCT($CM66:$DD66,INDIRECT(ADDRESS(AE$2,$DH$2)):INDIRECT(ADDRESS(AE$2,$DY$2)))</f>
        <v>60714.563492324276</v>
      </c>
      <c r="AF66" s="51">
        <f ca="1">SUMPRODUCT($CM66:$DD66,INDIRECT(ADDRESS(AF$2,$DH$2)):INDIRECT(ADDRESS(AF$2,$DY$2)))</f>
        <v>61009.765206067001</v>
      </c>
      <c r="AG66" s="51">
        <f ca="1">SUMPRODUCT($CM66:$DD66,INDIRECT(ADDRESS(AG$2,$DH$2)):INDIRECT(ADDRESS(AG$2,$DY$2)))</f>
        <v>61172.627027846764</v>
      </c>
      <c r="AH66" s="51">
        <f ca="1">SUMPRODUCT($CM66:$DD66,INDIRECT(ADDRESS(AH$2,$DH$2)):INDIRECT(ADDRESS(AH$2,$DY$2)))</f>
        <v>61228.659871939381</v>
      </c>
      <c r="AI66" s="51">
        <f ca="1">SUMPRODUCT($CM66:$DD66,INDIRECT(ADDRESS(AI$2,$DH$2)):INDIRECT(ADDRESS(AI$2,$DY$2)))</f>
        <v>61345.318447743535</v>
      </c>
      <c r="AJ66" s="51">
        <f ca="1">SUMPRODUCT($CM66:$DD66,INDIRECT(ADDRESS(AJ$2,$DH$2)):INDIRECT(ADDRESS(AJ$2,$DY$2)))</f>
        <v>61586.690913522143</v>
      </c>
      <c r="AK66" s="51">
        <f ca="1">SUMPRODUCT($CM66:$DD66,INDIRECT(ADDRESS(AK$2,$DH$2)):INDIRECT(ADDRESS(AK$2,$DY$2)))</f>
        <v>61881.165641461674</v>
      </c>
      <c r="AL66" s="51">
        <f ca="1">SUMPRODUCT($CM66:$DD66,INDIRECT(ADDRESS(AL$2,$DH$2)):INDIRECT(ADDRESS(AL$2,$DY$2)))</f>
        <v>62179.347268027035</v>
      </c>
      <c r="AM66" s="51">
        <f ca="1">SUMPRODUCT($CM66:$DD66,INDIRECT(ADDRESS(AM$2,$DH$2)):INDIRECT(ADDRESS(AM$2,$DY$2)))</f>
        <v>62460.78839142475</v>
      </c>
      <c r="AN66" s="51">
        <f ca="1">SUMPRODUCT($CM66:$DD66,INDIRECT(ADDRESS(AN$2,$DH$2)):INDIRECT(ADDRESS(AN$2,$DY$2)))</f>
        <v>62755.560779111918</v>
      </c>
      <c r="AO66" s="51">
        <f ca="1">SUMPRODUCT($CM66:$DD66,INDIRECT(ADDRESS(AO$2,$DH$2)):INDIRECT(ADDRESS(AO$2,$DY$2)))</f>
        <v>63053.991299368638</v>
      </c>
      <c r="AP66" s="51">
        <f ca="1">SUMPRODUCT($CM66:$DD66,INDIRECT(ADDRESS(AP$2,$DH$2)):INDIRECT(ADDRESS(AP$2,$DY$2)))</f>
        <v>63341.313574068474</v>
      </c>
      <c r="AQ66" s="51">
        <f ca="1">SUMPRODUCT($CM66:$DD66,INDIRECT(ADDRESS(AQ$2,$DH$2)):INDIRECT(ADDRESS(AQ$2,$DY$2)))</f>
        <v>63621.190239168725</v>
      </c>
      <c r="AR66" s="51">
        <f ca="1">SUMPRODUCT($CM66:$DD66,INDIRECT(ADDRESS(AR$2,$DH$2)):INDIRECT(ADDRESS(AR$2,$DY$2)))</f>
        <v>63908.461744568594</v>
      </c>
      <c r="AS66" s="51">
        <f ca="1">SUMPRODUCT($CM66:$DD66,INDIRECT(ADDRESS(AS$2,$DH$2)):INDIRECT(ADDRESS(AS$2,$DY$2)))</f>
        <v>64097.398152474801</v>
      </c>
      <c r="AT66" s="51">
        <f ca="1">SUMPRODUCT($CM66:$DD66,INDIRECT(ADDRESS(AT$2,$DH$2)):INDIRECT(ADDRESS(AT$2,$DY$2)))</f>
        <v>64196.908585966303</v>
      </c>
      <c r="AU66" s="51">
        <f ca="1">SUMPRODUCT($CM66:$DD66,INDIRECT(ADDRESS(AU$2,$DH$2)):INDIRECT(ADDRESS(AU$2,$DY$2)))</f>
        <v>64329.155049623332</v>
      </c>
      <c r="AV66" s="51">
        <f ca="1">SUMPRODUCT($CM66:$DD66,INDIRECT(ADDRESS(AV$2,$DH$2)):INDIRECT(ADDRESS(AV$2,$DY$2)))</f>
        <v>64589.136425033219</v>
      </c>
      <c r="AW66" s="51">
        <f ca="1">SUMPRODUCT($CM66:$DD66,INDIRECT(ADDRESS(AW$2,$DH$2)):INDIRECT(ADDRESS(AW$2,$DY$2)))</f>
        <v>64922.208426438636</v>
      </c>
      <c r="AX66" s="51">
        <f ca="1">SUMPRODUCT($CM66:$DD66,INDIRECT(ADDRESS(AX$2,$DH$2)):INDIRECT(ADDRESS(AX$2,$DY$2)))</f>
        <v>65253.80768541748</v>
      </c>
      <c r="AY66" s="51">
        <f ca="1">SUMPRODUCT($CM66:$DD66,INDIRECT(ADDRESS(AY$2,$DH$2)):INDIRECT(ADDRESS(AY$2,$DY$2)))</f>
        <v>65543.005903109894</v>
      </c>
      <c r="AZ66" s="51">
        <f ca="1">SUMPRODUCT($CM66:$DD66,INDIRECT(ADDRESS(AZ$2,$DH$2)):INDIRECT(ADDRESS(AZ$2,$DY$2)))</f>
        <v>65840.839247277618</v>
      </c>
      <c r="BA66" s="51">
        <f ca="1">SUMPRODUCT($CM66:$DD66,INDIRECT(ADDRESS(BA$2,$DH$2)):INDIRECT(ADDRESS(BA$2,$DY$2)))</f>
        <v>66129.026481096676</v>
      </c>
      <c r="BB66" s="51">
        <f ca="1">SUMPRODUCT($CM66:$DD66,INDIRECT(ADDRESS(BB$2,$DH$2)):INDIRECT(ADDRESS(BB$2,$DY$2)))</f>
        <v>66431.124103940456</v>
      </c>
      <c r="BC66" s="51">
        <f ca="1">SUMPRODUCT($CM66:$DD66,INDIRECT(ADDRESS(BC$2,$DH$2)):INDIRECT(ADDRESS(BC$2,$DY$2)))</f>
        <v>66721.755257202254</v>
      </c>
      <c r="BD66" s="51">
        <f ca="1">SUMPRODUCT($CM66:$DD66,INDIRECT(ADDRESS(BD$2,$DH$2)):INDIRECT(ADDRESS(BD$2,$DY$2)))</f>
        <v>67003.889188181376</v>
      </c>
      <c r="BE66" s="51">
        <f ca="1">SUMPRODUCT($CM66:$DD66,INDIRECT(ADDRESS(BE$2,$DH$2)):INDIRECT(ADDRESS(BE$2,$DY$2)))</f>
        <v>67154.993146088993</v>
      </c>
      <c r="BF66" s="51">
        <f ca="1">SUMPRODUCT($CM66:$DD66,INDIRECT(ADDRESS(BF$2,$DH$2)):INDIRECT(ADDRESS(BF$2,$DY$2)))</f>
        <v>67205.636565504188</v>
      </c>
      <c r="BG66" s="51">
        <f ca="1">SUMPRODUCT($CM66:$DD66,INDIRECT(ADDRESS(BG$2,$DH$2)):INDIRECT(ADDRESS(BG$2,$DY$2)))</f>
        <v>67381.392852018558</v>
      </c>
      <c r="BH66" s="51">
        <f ca="1">SUMPRODUCT($CM66:$DD66,INDIRECT(ADDRESS(BH$2,$DH$2)):INDIRECT(ADDRESS(BH$2,$DY$2)))</f>
        <v>67667.590243150946</v>
      </c>
      <c r="BI66" s="51">
        <f ca="1">SUMPRODUCT($CM66:$DD66,INDIRECT(ADDRESS(BI$2,$DH$2)):INDIRECT(ADDRESS(BI$2,$DY$2)))</f>
        <v>67963.021704013416</v>
      </c>
      <c r="BJ66" s="51">
        <f ca="1">SUMPRODUCT($CM66:$DD66,INDIRECT(ADDRESS(BJ$2,$DH$2)):INDIRECT(ADDRESS(BJ$2,$DY$2)))</f>
        <v>68259.35866911785</v>
      </c>
      <c r="BK66" s="51">
        <f ca="1">SUMPRODUCT($CM66:$DD66,INDIRECT(ADDRESS(BK$2,$DH$2)):INDIRECT(ADDRESS(BK$2,$DY$2)))</f>
        <v>68526.861352353575</v>
      </c>
      <c r="BL66" s="51">
        <f ca="1">SUMPRODUCT($CM66:$DD66,INDIRECT(ADDRESS(BL$2,$DH$2)):INDIRECT(ADDRESS(BL$2,$DY$2)))</f>
        <v>68793.15352678718</v>
      </c>
      <c r="BM66" s="51">
        <f ca="1">SUMPRODUCT($CM66:$DD66,INDIRECT(ADDRESS(BM$2,$DH$2)):INDIRECT(ADDRESS(BM$2,$DY$2)))</f>
        <v>69022.832264774261</v>
      </c>
      <c r="BN66" s="51">
        <f ca="1">SUMPRODUCT($CM66:$DD66,INDIRECT(ADDRESS(BN$2,$DH$2)):INDIRECT(ADDRESS(BN$2,$DY$2)))</f>
        <v>69247.890226679665</v>
      </c>
      <c r="BO66" s="51">
        <f ca="1">SUMPRODUCT($CM66:$DD66,INDIRECT(ADDRESS(BO$2,$DH$2)):INDIRECT(ADDRESS(BO$2,$DY$2)))</f>
        <v>69481.074404384635</v>
      </c>
      <c r="BP66" s="51">
        <f ca="1">SUMPRODUCT($CM66:$DD66,INDIRECT(ADDRESS(BP$2,$DH$2)):INDIRECT(ADDRESS(BP$2,$DY$2)))</f>
        <v>69700.083145667435</v>
      </c>
      <c r="BQ66" s="51">
        <f ca="1">SUMPRODUCT($CM66:$DD66,INDIRECT(ADDRESS(BQ$2,$DH$2)):INDIRECT(ADDRESS(BQ$2,$DY$2)))</f>
        <v>69862.173860804003</v>
      </c>
      <c r="BR66" s="51">
        <f ca="1">SUMPRODUCT($CM66:$DD66,INDIRECT(ADDRESS(BR$2,$DH$2)):INDIRECT(ADDRESS(BR$2,$DY$2)))</f>
        <v>69960.878292454654</v>
      </c>
      <c r="BS66" s="51">
        <f ca="1">SUMPRODUCT($CM66:$DD66,INDIRECT(ADDRESS(BS$2,$DH$2)):INDIRECT(ADDRESS(BS$2,$DY$2)))</f>
        <v>70088.517602432272</v>
      </c>
      <c r="BT66" s="51">
        <f ca="1">SUMPRODUCT($CM66:$DD66,INDIRECT(ADDRESS(BT$2,$DH$2)):INDIRECT(ADDRESS(BT$2,$DY$2)))</f>
        <v>70324.531491369868</v>
      </c>
      <c r="BU66" s="51">
        <f ca="1">SUMPRODUCT($CM66:$DD66,INDIRECT(ADDRESS(BU$2,$DH$2)):INDIRECT(ADDRESS(BU$2,$DY$2)))</f>
        <v>70574.900401616629</v>
      </c>
      <c r="BV66" s="51">
        <f ca="1">SUMPRODUCT($CM66:$DD66,INDIRECT(ADDRESS(BV$2,$DH$2)):INDIRECT(ADDRESS(BV$2,$DY$2)))</f>
        <v>70826.456277839301</v>
      </c>
      <c r="BW66" s="51">
        <f ca="1">SUMPRODUCT($CM66:$DD66,INDIRECT(ADDRESS(BW$2,$DH$2)):INDIRECT(ADDRESS(BW$2,$DY$2)))</f>
        <v>71066.16578779211</v>
      </c>
      <c r="BX66" s="51">
        <f ca="1">SUMPRODUCT($CM66:$DD66,INDIRECT(ADDRESS(BX$2,$DH$2)):INDIRECT(ADDRESS(BX$2,$DY$2)))</f>
        <v>71367.445538477128</v>
      </c>
      <c r="BY66" s="51">
        <f ca="1">SUMPRODUCT($CM66:$DD66,INDIRECT(ADDRESS(BY$2,$DH$2)):INDIRECT(ADDRESS(BY$2,$DY$2)))</f>
        <v>71648.843894010759</v>
      </c>
      <c r="BZ66" s="51">
        <f ca="1">SUMPRODUCT($CM66:$DD66,INDIRECT(ADDRESS(BZ$2,$DH$2)):INDIRECT(ADDRESS(BZ$2,$DY$2)))</f>
        <v>71925.59573918258</v>
      </c>
      <c r="CA66" s="51">
        <f ca="1">SUMPRODUCT($CM66:$DD66,INDIRECT(ADDRESS(CA$2,$DH$2)):INDIRECT(ADDRESS(CA$2,$DY$2)))</f>
        <v>72210.755408737736</v>
      </c>
      <c r="CB66" s="51">
        <f ca="1">SUMPRODUCT($CM66:$DD66,INDIRECT(ADDRESS(CB$2,$DH$2)):INDIRECT(ADDRESS(CB$2,$DY$2)))</f>
        <v>72481.739641870736</v>
      </c>
      <c r="CC66" s="51">
        <f ca="1">SUMPRODUCT($CM66:$DD66,INDIRECT(ADDRESS(CC$2,$DH$2)):INDIRECT(ADDRESS(CC$2,$DY$2)))</f>
        <v>72684.423702416258</v>
      </c>
      <c r="CD66" s="51">
        <f ca="1">SUMPRODUCT($CM66:$DD66,INDIRECT(ADDRESS(CD$2,$DH$2)):INDIRECT(ADDRESS(CD$2,$DY$2)))</f>
        <v>72818.704786271759</v>
      </c>
      <c r="CF66" s="51">
        <f t="shared" ca="1" si="7"/>
        <v>669781.75137511163</v>
      </c>
      <c r="CG66" s="51">
        <f t="shared" ca="1" si="7"/>
        <v>699711.65125739039</v>
      </c>
      <c r="CH66" s="51">
        <f t="shared" ca="1" si="7"/>
        <v>733920.6099814917</v>
      </c>
      <c r="CI66" s="51">
        <f t="shared" ca="1" si="7"/>
        <v>769612.13786434999</v>
      </c>
      <c r="CJ66" s="51">
        <f t="shared" ca="1" si="7"/>
        <v>806285.48880994599</v>
      </c>
      <c r="CK66" s="51">
        <f t="shared" ca="1" si="7"/>
        <v>838948.65728260181</v>
      </c>
      <c r="CM66" s="1">
        <f>IFERROR(VLOOKUP($A66,Auxiliar_OPEX_CustosUnit!$A$4:$BT$129,COLUMN(Auxiliar_OPEX_CustosUnit!AK$2),0),0)</f>
        <v>0</v>
      </c>
      <c r="CN66" s="1">
        <f>IFERROR(VLOOKUP($A66,Auxiliar_OPEX_CustosUnit!$A$4:$BT$129,COLUMN(Auxiliar_OPEX_CustosUnit!AL$2),0),0)</f>
        <v>0</v>
      </c>
      <c r="CO66" s="1">
        <f>IFERROR(VLOOKUP($A66,Auxiliar_OPEX_CustosUnit!$A$4:$BT$129,COLUMN(Auxiliar_OPEX_CustosUnit!AM$2),0)*(1-DRE_Auxiliar!$A$111),0)</f>
        <v>2798.8967922906922</v>
      </c>
      <c r="CP66" s="1">
        <f>IFERROR(VLOOKUP($A66,Auxiliar_OPEX_CustosUnit!$A$4:$BT$129,COLUMN(Auxiliar_OPEX_CustosUnit!AN$2),0),0)</f>
        <v>9.12803677189771</v>
      </c>
      <c r="CQ66" s="1">
        <f>IFERROR(VLOOKUP($A66,Auxiliar_OPEX_CustosUnit!$A$4:$BT$129,COLUMN(Auxiliar_OPEX_CustosUnit!AO$2),0),0)</f>
        <v>0</v>
      </c>
      <c r="CR66" s="1">
        <f>IFERROR(VLOOKUP($A66,Auxiliar_OPEX_CustosUnit!$A$4:$BT$129,COLUMN(Auxiliar_OPEX_CustosUnit!AP$2),0),0)</f>
        <v>0</v>
      </c>
      <c r="CS66" s="1">
        <f>IFERROR(VLOOKUP($A66,Auxiliar_OPEX_CustosUnit!$A$4:$BT$129,COLUMN(Auxiliar_OPEX_CustosUnit!AQ$2),0),0)</f>
        <v>0</v>
      </c>
      <c r="CT66" s="1">
        <f>IFERROR(VLOOKUP($A66,Auxiliar_OPEX_CustosUnit!$A$4:$BT$129,COLUMN(Auxiliar_OPEX_CustosUnit!AR$2),0),0)</f>
        <v>0</v>
      </c>
      <c r="CU66" s="1">
        <f>IFERROR(VLOOKUP($A66,Auxiliar_OPEX_CustosUnit!$A$4:$BT$129,COLUMN(Auxiliar_OPEX_CustosUnit!AS$2),0),0)</f>
        <v>0</v>
      </c>
      <c r="CV66" s="1">
        <f>IFERROR(VLOOKUP($A66,Auxiliar_OPEX_CustosUnit!$A$4:$BT$129,COLUMN(Auxiliar_OPEX_CustosUnit!AT$2),0),0)</f>
        <v>0</v>
      </c>
      <c r="CW66" s="1">
        <f>IFERROR(VLOOKUP($A66,Auxiliar_OPEX_CustosUnit!$A$4:$BT$129,COLUMN(Auxiliar_OPEX_CustosUnit!AU$2),0),0)</f>
        <v>0</v>
      </c>
      <c r="CX66" s="1">
        <f>IFERROR(VLOOKUP($A66,Auxiliar_OPEX_CustosUnit!$A$4:$BT$129,COLUMN(Auxiliar_OPEX_CustosUnit!AV$2),0),0)</f>
        <v>0</v>
      </c>
      <c r="CY66" s="1">
        <f>IFERROR(VLOOKUP($A66,Auxiliar_OPEX_CustosUnit!$A$4:$BT$129,COLUMN(Auxiliar_OPEX_CustosUnit!AW$2),0),0)</f>
        <v>0</v>
      </c>
      <c r="CZ66" s="1">
        <f>IFERROR(VLOOKUP($A66,Auxiliar_OPEX_CustosUnit!$A$4:$BT$129,COLUMN(Auxiliar_OPEX_CustosUnit!AX$2),0),0)</f>
        <v>0</v>
      </c>
      <c r="DA66" s="1">
        <f>IFERROR(VLOOKUP($A66,Auxiliar_OPEX_CustosUnit!$A$4:$BT$129,COLUMN(Auxiliar_OPEX_CustosUnit!AY$2),0),0)</f>
        <v>0</v>
      </c>
      <c r="DB66" s="1">
        <f>IFERROR(VLOOKUP($A66,Auxiliar_OPEX_CustosUnit!$A$4:$BT$129,COLUMN(Auxiliar_OPEX_CustosUnit!AZ$2),0),0)</f>
        <v>0</v>
      </c>
      <c r="DC66" s="1">
        <f>IFERROR(VLOOKUP($A66,Auxiliar_OPEX_CustosUnit!$A$4:$BT$129,COLUMN(Auxiliar_OPEX_CustosUnit!BA$2),0),0)</f>
        <v>2.5587430364890001E-2</v>
      </c>
      <c r="DD66" s="1">
        <f>IFERROR(VLOOKUP($A66,Auxiliar_OPEX_CustosUnit!$A$4:$BT$129,COLUMN(Auxiliar_OPEX_CustosUnit!BB$2),0),0)</f>
        <v>0</v>
      </c>
      <c r="DG66" s="60">
        <v>45139</v>
      </c>
      <c r="DH66" s="1">
        <v>1</v>
      </c>
      <c r="DI66" s="1">
        <f>INDEX(Auxiliar_OPEX_Drivers!$B$2:$CH$18,MATCH(Auxiliar_OPEX_S!DI$3,Auxiliar_OPEX_Drivers!$B$2:$B$18,0),MATCH($DG66,Auxiliar_OPEX_Drivers!$B$2:$CH$2,0))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INDEX(Auxiliar_OPEX_Drivers!$B$2:$CH$18,MATCH(Auxiliar_OPEX_S!DK$3,Auxiliar_OPEX_Drivers!$B$2:$B$18,0),MATCH($DG66,Auxiliar_OPEX_Drivers!$B$2:$CH$2,0))</f>
        <v>15.089992158372311</v>
      </c>
      <c r="DL66" s="1">
        <f>INDEX(Auxiliar_OPEX_Drivers!$B$2:$CH$18,MATCH(Auxiliar_OPEX_S!DL$3,Auxiliar_OPEX_Drivers!$B$2:$B$18,0),MATCH($DG66,Auxiliar_OPEX_Drivers!$B$2:$CH$2,0))</f>
        <v>65.91221025989482</v>
      </c>
      <c r="DM66" s="1">
        <f>INDEX(Auxiliar_OPEX_Drivers!$B$2:$CH$18,MATCH(Auxiliar_OPEX_S!DM$3,Auxiliar_OPEX_Drivers!$B$2:$B$18,0),MATCH($DG66,Auxiliar_OPEX_Drivers!$B$2:$CH$2,0))</f>
        <v>13</v>
      </c>
      <c r="DN66" s="1">
        <f>INDEX(Auxiliar_OPEX_Drivers!$B$2:$CH$18,MATCH(Auxiliar_OPEX_S!DN$3,Auxiliar_OPEX_Drivers!$B$2:$B$18,0),MATCH($DG66,Auxiliar_OPEX_Drivers!$B$2:$CH$2,0))</f>
        <v>732.96073480388213</v>
      </c>
      <c r="DO66" s="1">
        <f>INDEX(Auxiliar_OPEX_Drivers!$B$2:$CH$18,MATCH(Auxiliar_OPEX_S!DO$3,Auxiliar_OPEX_Drivers!$B$2:$B$18,0),MATCH($DG66,Auxiliar_OPEX_Drivers!$B$2:$CH$2,0))</f>
        <v>12</v>
      </c>
      <c r="DP66" s="1">
        <f>INDEX(Auxiliar_OPEX_Drivers!$B$2:$CH$18,MATCH(Auxiliar_OPEX_S!DP$3,Auxiliar_OPEX_Drivers!$B$2:$B$18,0),MATCH($DG66,Auxiliar_OPEX_Drivers!$B$2:$CH$2,0))</f>
        <v>201.63736351501933</v>
      </c>
      <c r="DQ66" s="1">
        <f>INDEX(Auxiliar_OPEX_Drivers!$B$2:$CH$18,MATCH(Auxiliar_OPEX_S!DQ$3,Auxiliar_OPEX_Drivers!$B$2:$B$18,0),MATCH($DG66,Auxiliar_OPEX_Drivers!$B$2:$CH$2,0))</f>
        <v>37.272498039593074</v>
      </c>
      <c r="DR66" s="1">
        <f>INDEX(Auxiliar_OPEX_Drivers!$B$2:$CH$18,MATCH(Auxiliar_OPEX_S!DR$3,Auxiliar_OPEX_Drivers!$B$2:$B$18,0),MATCH($DG66,Auxiliar_OPEX_Drivers!$B$2:$CH$2,0))</f>
        <v>21504026.842311721</v>
      </c>
      <c r="DS66" s="1">
        <f>INDEX(Auxiliar_OPEX_Drivers!$B$2:$CH$18,MATCH(Auxiliar_OPEX_S!DS$3,Auxiliar_OPEX_Drivers!$B$2:$B$18,0),MATCH($DG66,Auxiliar_OPEX_Drivers!$B$2:$CH$2,0))</f>
        <v>62881.770833333401</v>
      </c>
      <c r="DT66" s="1">
        <f>INDEX(Auxiliar_OPEX_Drivers!$B$2:$CH$18,MATCH(Auxiliar_OPEX_S!DT$3,Auxiliar_OPEX_Drivers!$B$2:$B$18,0),MATCH($DG66,Auxiliar_OPEX_Drivers!$B$2:$CH$2,0))</f>
        <v>10736.645310840706</v>
      </c>
      <c r="DU66" s="1">
        <f>INDEX(Auxiliar_OPEX_Drivers!$B$2:$CH$18,MATCH(Auxiliar_OPEX_S!DU$3,Auxiliar_OPEX_Drivers!$B$2:$B$18,0),MATCH($DG66,Auxiliar_OPEX_Drivers!$B$2:$CH$2,0))</f>
        <v>4853.4680996880261</v>
      </c>
      <c r="DV66" s="1">
        <f>INDEX(Auxiliar_OPEX_Drivers!$B$2:$CH$18,MATCH(Auxiliar_OPEX_S!DV$3,Auxiliar_OPEX_Drivers!$B$2:$B$18,0),MATCH($DG66,Auxiliar_OPEX_Drivers!$B$2:$CH$2,0))</f>
        <v>2565568.3570509059</v>
      </c>
      <c r="DW66" s="1">
        <f>INDEX(Auxiliar_OPEX_Drivers!$B$2:$CH$18,MATCH(Auxiliar_OPEX_S!DW$3,Auxiliar_OPEX_Drivers!$B$2:$B$18,0),MATCH($DG66,Auxiliar_OPEX_Drivers!$B$2:$CH$2,0))</f>
        <v>10520.134766355084</v>
      </c>
      <c r="DX66" s="1">
        <f>INDEX(Auxiliar_OPEX_Drivers!$B$2:$CH$18,MATCH(Auxiliar_OPEX_S!DX$3,Auxiliar_OPEX_Drivers!$B$2:$B$18,0),MATCH($DG66,Auxiliar_OPEX_Drivers!$B$2:$CH$2,0))</f>
        <v>2591555.7164375996</v>
      </c>
      <c r="DY66" s="1">
        <f>INDEX(Auxiliar_OPEX_Drivers!$B$2:$CH$18,MATCH(Auxiliar_OPEX_S!DY$3,Auxiliar_OPEX_Drivers!$B$2:$B$18,0),MATCH($DG66,Auxiliar_OPEX_Drivers!$B$2:$CH$2,0))</f>
        <v>1077.8727987767618</v>
      </c>
    </row>
    <row r="67" spans="1:129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760784.75863908895</v>
      </c>
      <c r="E67" s="51">
        <f ca="1">SUMPRODUCT($CM67:$DD67,INDIRECT(ADDRESS(E$2,$DH$2)):INDIRECT(ADDRESS(E$2,$DY$2)))</f>
        <v>763916.60480015655</v>
      </c>
      <c r="F67" s="51">
        <f ca="1">SUMPRODUCT($CM67:$DD67,INDIRECT(ADDRESS(F$2,$DH$2)):INDIRECT(ADDRESS(F$2,$DY$2)))</f>
        <v>767097.35936203133</v>
      </c>
      <c r="G67" s="51">
        <f ca="1">SUMPRODUCT($CM67:$DD67,INDIRECT(ADDRESS(G$2,$DH$2)):INDIRECT(ADDRESS(G$2,$DY$2)))</f>
        <v>770359.71816791466</v>
      </c>
      <c r="H67" s="51">
        <f ca="1">SUMPRODUCT($CM67:$DD67,INDIRECT(ADDRESS(H$2,$DH$2)):INDIRECT(ADDRESS(H$2,$DY$2)))</f>
        <v>773739.99266922707</v>
      </c>
      <c r="I67" s="51">
        <f ca="1">SUMPRODUCT($CM67:$DD67,INDIRECT(ADDRESS(I$2,$DH$2)):INDIRECT(ADDRESS(I$2,$DY$2)))</f>
        <v>776238.43855013081</v>
      </c>
      <c r="J67" s="51">
        <f ca="1">SUMPRODUCT($CM67:$DD67,INDIRECT(ADDRESS(J$2,$DH$2)):INDIRECT(ADDRESS(J$2,$DY$2)))</f>
        <v>777278.16240157571</v>
      </c>
      <c r="K67" s="51">
        <f ca="1">SUMPRODUCT($CM67:$DD67,INDIRECT(ADDRESS(K$2,$DH$2)):INDIRECT(ADDRESS(K$2,$DY$2)))</f>
        <v>778366.2681654552</v>
      </c>
      <c r="L67" s="51">
        <f ca="1">SUMPRODUCT($CM67:$DD67,INDIRECT(ADDRESS(L$2,$DH$2)):INDIRECT(ADDRESS(L$2,$DY$2)))</f>
        <v>781145.26693606086</v>
      </c>
      <c r="M67" s="51">
        <f ca="1">SUMPRODUCT($CM67:$DD67,INDIRECT(ADDRESS(M$2,$DH$2)):INDIRECT(ADDRESS(M$2,$DY$2)))</f>
        <v>785011.49790851469</v>
      </c>
      <c r="N67" s="51">
        <f ca="1">SUMPRODUCT($CM67:$DD67,INDIRECT(ADDRESS(N$2,$DH$2)):INDIRECT(ADDRESS(N$2,$DY$2)))</f>
        <v>789012.0476874375</v>
      </c>
      <c r="O67" s="51">
        <f ca="1">SUMPRODUCT($CM67:$DD67,INDIRECT(ADDRESS(O$2,$DH$2)):INDIRECT(ADDRESS(O$2,$DY$2)))</f>
        <v>792818.45099367551</v>
      </c>
      <c r="P67" s="51">
        <f ca="1">SUMPRODUCT($CM67:$DD67,INDIRECT(ADDRESS(P$2,$DH$2)):INDIRECT(ADDRESS(P$2,$DY$2)))</f>
        <v>796398.11692879559</v>
      </c>
      <c r="Q67" s="51">
        <f ca="1">SUMPRODUCT($CM67:$DD67,INDIRECT(ADDRESS(Q$2,$DH$2)):INDIRECT(ADDRESS(Q$2,$DY$2)))</f>
        <v>799983.850395674</v>
      </c>
      <c r="R67" s="51">
        <f ca="1">SUMPRODUCT($CM67:$DD67,INDIRECT(ADDRESS(R$2,$DH$2)):INDIRECT(ADDRESS(R$2,$DY$2)))</f>
        <v>803471.31829209218</v>
      </c>
      <c r="S67" s="51">
        <f ca="1">SUMPRODUCT($CM67:$DD67,INDIRECT(ADDRESS(S$2,$DH$2)):INDIRECT(ADDRESS(S$2,$DY$2)))</f>
        <v>806942.75188765908</v>
      </c>
      <c r="T67" s="51">
        <f ca="1">SUMPRODUCT($CM67:$DD67,INDIRECT(ADDRESS(T$2,$DH$2)):INDIRECT(ADDRESS(T$2,$DY$2)))</f>
        <v>810340.99814163893</v>
      </c>
      <c r="U67" s="51">
        <f ca="1">SUMPRODUCT($CM67:$DD67,INDIRECT(ADDRESS(U$2,$DH$2)):INDIRECT(ADDRESS(U$2,$DY$2)))</f>
        <v>812281.19915174914</v>
      </c>
      <c r="V67" s="51">
        <f ca="1">SUMPRODUCT($CM67:$DD67,INDIRECT(ADDRESS(V$2,$DH$2)):INDIRECT(ADDRESS(V$2,$DY$2)))</f>
        <v>812920.77806206222</v>
      </c>
      <c r="W67" s="51">
        <f ca="1">SUMPRODUCT($CM67:$DD67,INDIRECT(ADDRESS(W$2,$DH$2)):INDIRECT(ADDRESS(W$2,$DY$2)))</f>
        <v>814026.77881527646</v>
      </c>
      <c r="X67" s="51">
        <f ca="1">SUMPRODUCT($CM67:$DD67,INDIRECT(ADDRESS(X$2,$DH$2)):INDIRECT(ADDRESS(X$2,$DY$2)))</f>
        <v>816991.8712129636</v>
      </c>
      <c r="Y67" s="51">
        <f ca="1">SUMPRODUCT($CM67:$DD67,INDIRECT(ADDRESS(Y$2,$DH$2)):INDIRECT(ADDRESS(Y$2,$DY$2)))</f>
        <v>821302.37497769005</v>
      </c>
      <c r="Z67" s="51">
        <f ca="1">SUMPRODUCT($CM67:$DD67,INDIRECT(ADDRESS(Z$2,$DH$2)):INDIRECT(ADDRESS(Z$2,$DY$2)))</f>
        <v>825806.46723676985</v>
      </c>
      <c r="AA67" s="51">
        <f ca="1">SUMPRODUCT($CM67:$DD67,INDIRECT(ADDRESS(AA$2,$DH$2)):INDIRECT(ADDRESS(AA$2,$DY$2)))</f>
        <v>830057.06464241492</v>
      </c>
      <c r="AB67" s="51">
        <f ca="1">SUMPRODUCT($CM67:$DD67,INDIRECT(ADDRESS(AB$2,$DH$2)):INDIRECT(ADDRESS(AB$2,$DY$2)))</f>
        <v>834362.56549307925</v>
      </c>
      <c r="AC67" s="51">
        <f ca="1">SUMPRODUCT($CM67:$DD67,INDIRECT(ADDRESS(AC$2,$DH$2)):INDIRECT(ADDRESS(AC$2,$DY$2)))</f>
        <v>838798.35452826659</v>
      </c>
      <c r="AD67" s="51">
        <f ca="1">SUMPRODUCT($CM67:$DD67,INDIRECT(ADDRESS(AD$2,$DH$2)):INDIRECT(ADDRESS(AD$2,$DY$2)))</f>
        <v>843121.61953786307</v>
      </c>
      <c r="AE67" s="51">
        <f ca="1">SUMPRODUCT($CM67:$DD67,INDIRECT(ADDRESS(AE$2,$DH$2)):INDIRECT(ADDRESS(AE$2,$DY$2)))</f>
        <v>847490.45708833181</v>
      </c>
      <c r="AF67" s="51">
        <f ca="1">SUMPRODUCT($CM67:$DD67,INDIRECT(ADDRESS(AF$2,$DH$2)):INDIRECT(ADDRESS(AF$2,$DY$2)))</f>
        <v>851780.6674193549</v>
      </c>
      <c r="AG67" s="51">
        <f ca="1">SUMPRODUCT($CM67:$DD67,INDIRECT(ADDRESS(AG$2,$DH$2)):INDIRECT(ADDRESS(AG$2,$DY$2)))</f>
        <v>854147.5624535</v>
      </c>
      <c r="AH67" s="51">
        <f ca="1">SUMPRODUCT($CM67:$DD67,INDIRECT(ADDRESS(AH$2,$DH$2)):INDIRECT(ADDRESS(AH$2,$DY$2)))</f>
        <v>854961.89609524934</v>
      </c>
      <c r="AI67" s="51">
        <f ca="1">SUMPRODUCT($CM67:$DD67,INDIRECT(ADDRESS(AI$2,$DH$2)):INDIRECT(ADDRESS(AI$2,$DY$2)))</f>
        <v>856636.35511714034</v>
      </c>
      <c r="AJ67" s="51">
        <f ca="1">SUMPRODUCT($CM67:$DD67,INDIRECT(ADDRESS(AJ$2,$DH$2)):INDIRECT(ADDRESS(AJ$2,$DY$2)))</f>
        <v>860144.25699609215</v>
      </c>
      <c r="AK67" s="51">
        <f ca="1">SUMPRODUCT($CM67:$DD67,INDIRECT(ADDRESS(AK$2,$DH$2)):INDIRECT(ADDRESS(AK$2,$DY$2)))</f>
        <v>864423.90193451033</v>
      </c>
      <c r="AL67" s="51">
        <f ca="1">SUMPRODUCT($CM67:$DD67,INDIRECT(ADDRESS(AL$2,$DH$2)):INDIRECT(ADDRESS(AL$2,$DY$2)))</f>
        <v>868757.41978097812</v>
      </c>
      <c r="AM67" s="51">
        <f ca="1">SUMPRODUCT($CM67:$DD67,INDIRECT(ADDRESS(AM$2,$DH$2)):INDIRECT(ADDRESS(AM$2,$DY$2)))</f>
        <v>872847.64540964062</v>
      </c>
      <c r="AN67" s="51">
        <f ca="1">SUMPRODUCT($CM67:$DD67,INDIRECT(ADDRESS(AN$2,$DH$2)):INDIRECT(ADDRESS(AN$2,$DY$2)))</f>
        <v>877131.61628136132</v>
      </c>
      <c r="AO67" s="51">
        <f ca="1">SUMPRODUCT($CM67:$DD67,INDIRECT(ADDRESS(AO$2,$DH$2)):INDIRECT(ADDRESS(AO$2,$DY$2)))</f>
        <v>881468.75133679598</v>
      </c>
      <c r="AP67" s="51">
        <f ca="1">SUMPRODUCT($CM67:$DD67,INDIRECT(ADDRESS(AP$2,$DH$2)):INDIRECT(ADDRESS(AP$2,$DY$2)))</f>
        <v>885644.4486104392</v>
      </c>
      <c r="AQ67" s="51">
        <f ca="1">SUMPRODUCT($CM67:$DD67,INDIRECT(ADDRESS(AQ$2,$DH$2)):INDIRECT(ADDRESS(AQ$2,$DY$2)))</f>
        <v>889711.93773440772</v>
      </c>
      <c r="AR67" s="51">
        <f ca="1">SUMPRODUCT($CM67:$DD67,INDIRECT(ADDRESS(AR$2,$DH$2)):INDIRECT(ADDRESS(AR$2,$DY$2)))</f>
        <v>893886.89717027731</v>
      </c>
      <c r="AS67" s="51">
        <f ca="1">SUMPRODUCT($CM67:$DD67,INDIRECT(ADDRESS(AS$2,$DH$2)):INDIRECT(ADDRESS(AS$2,$DY$2)))</f>
        <v>896632.73803559167</v>
      </c>
      <c r="AT67" s="51">
        <f ca="1">SUMPRODUCT($CM67:$DD67,INDIRECT(ADDRESS(AT$2,$DH$2)):INDIRECT(ADDRESS(AT$2,$DY$2)))</f>
        <v>898078.93793869216</v>
      </c>
      <c r="AU67" s="51">
        <f ca="1">SUMPRODUCT($CM67:$DD67,INDIRECT(ADDRESS(AU$2,$DH$2)):INDIRECT(ADDRESS(AU$2,$DY$2)))</f>
        <v>899979.10259329446</v>
      </c>
      <c r="AV67" s="51">
        <f ca="1">SUMPRODUCT($CM67:$DD67,INDIRECT(ADDRESS(AV$2,$DH$2)):INDIRECT(ADDRESS(AV$2,$DY$2)))</f>
        <v>903757.45051856816</v>
      </c>
      <c r="AW67" s="51">
        <f ca="1">SUMPRODUCT($CM67:$DD67,INDIRECT(ADDRESS(AW$2,$DH$2)):INDIRECT(ADDRESS(AW$2,$DY$2)))</f>
        <v>908598.03536235879</v>
      </c>
      <c r="AX67" s="51">
        <f ca="1">SUMPRODUCT($CM67:$DD67,INDIRECT(ADDRESS(AX$2,$DH$2)):INDIRECT(ADDRESS(AX$2,$DY$2)))</f>
        <v>913417.21662182291</v>
      </c>
      <c r="AY67" s="51">
        <f ca="1">SUMPRODUCT($CM67:$DD67,INDIRECT(ADDRESS(AY$2,$DH$2)):INDIRECT(ADDRESS(AY$2,$DY$2)))</f>
        <v>917620.17725347693</v>
      </c>
      <c r="AZ67" s="51">
        <f ca="1">SUMPRODUCT($CM67:$DD67,INDIRECT(ADDRESS(AZ$2,$DH$2)):INDIRECT(ADDRESS(AZ$2,$DY$2)))</f>
        <v>921948.63346015441</v>
      </c>
      <c r="BA67" s="51">
        <f ca="1">SUMPRODUCT($CM67:$DD67,INDIRECT(ADDRESS(BA$2,$DH$2)):INDIRECT(ADDRESS(BA$2,$DY$2)))</f>
        <v>926136.90131308779</v>
      </c>
      <c r="BB67" s="51">
        <f ca="1">SUMPRODUCT($CM67:$DD67,INDIRECT(ADDRESS(BB$2,$DH$2)):INDIRECT(ADDRESS(BB$2,$DY$2)))</f>
        <v>930527.33091483288</v>
      </c>
      <c r="BC67" s="51">
        <f ca="1">SUMPRODUCT($CM67:$DD67,INDIRECT(ADDRESS(BC$2,$DH$2)):INDIRECT(ADDRESS(BC$2,$DY$2)))</f>
        <v>934751.116611848</v>
      </c>
      <c r="BD67" s="51">
        <f ca="1">SUMPRODUCT($CM67:$DD67,INDIRECT(ADDRESS(BD$2,$DH$2)):INDIRECT(ADDRESS(BD$2,$DY$2)))</f>
        <v>938851.41091594461</v>
      </c>
      <c r="BE67" s="51">
        <f ca="1">SUMPRODUCT($CM67:$DD67,INDIRECT(ADDRESS(BE$2,$DH$2)):INDIRECT(ADDRESS(BE$2,$DY$2)))</f>
        <v>941047.42716888094</v>
      </c>
      <c r="BF67" s="51">
        <f ca="1">SUMPRODUCT($CM67:$DD67,INDIRECT(ADDRESS(BF$2,$DH$2)):INDIRECT(ADDRESS(BF$2,$DY$2)))</f>
        <v>941783.43550168746</v>
      </c>
      <c r="BG67" s="51">
        <f ca="1">SUMPRODUCT($CM67:$DD67,INDIRECT(ADDRESS(BG$2,$DH$2)):INDIRECT(ADDRESS(BG$2,$DY$2)))</f>
        <v>944315.86157364829</v>
      </c>
      <c r="BH67" s="51">
        <f ca="1">SUMPRODUCT($CM67:$DD67,INDIRECT(ADDRESS(BH$2,$DH$2)):INDIRECT(ADDRESS(BH$2,$DY$2)))</f>
        <v>948475.21074740717</v>
      </c>
      <c r="BI67" s="51">
        <f ca="1">SUMPRODUCT($CM67:$DD67,INDIRECT(ADDRESS(BI$2,$DH$2)):INDIRECT(ADDRESS(BI$2,$DY$2)))</f>
        <v>952768.76002742944</v>
      </c>
      <c r="BJ67" s="51">
        <f ca="1">SUMPRODUCT($CM67:$DD67,INDIRECT(ADDRESS(BJ$2,$DH$2)):INDIRECT(ADDRESS(BJ$2,$DY$2)))</f>
        <v>957075.46913502994</v>
      </c>
      <c r="BK67" s="51">
        <f ca="1">SUMPRODUCT($CM67:$DD67,INDIRECT(ADDRESS(BK$2,$DH$2)):INDIRECT(ADDRESS(BK$2,$DY$2)))</f>
        <v>960963.12534353847</v>
      </c>
      <c r="BL67" s="51">
        <f ca="1">SUMPRODUCT($CM67:$DD67,INDIRECT(ADDRESS(BL$2,$DH$2)):INDIRECT(ADDRESS(BL$2,$DY$2)))</f>
        <v>964833.18904791574</v>
      </c>
      <c r="BM67" s="51">
        <f ca="1">SUMPRODUCT($CM67:$DD67,INDIRECT(ADDRESS(BM$2,$DH$2)):INDIRECT(ADDRESS(BM$2,$DY$2)))</f>
        <v>968171.14424484014</v>
      </c>
      <c r="BN67" s="51">
        <f ca="1">SUMPRODUCT($CM67:$DD67,INDIRECT(ADDRESS(BN$2,$DH$2)):INDIRECT(ADDRESS(BN$2,$DY$2)))</f>
        <v>971441.9450169761</v>
      </c>
      <c r="BO67" s="51">
        <f ca="1">SUMPRODUCT($CM67:$DD67,INDIRECT(ADDRESS(BO$2,$DH$2)):INDIRECT(ADDRESS(BO$2,$DY$2)))</f>
        <v>974830.8452897328</v>
      </c>
      <c r="BP67" s="51">
        <f ca="1">SUMPRODUCT($CM67:$DD67,INDIRECT(ADDRESS(BP$2,$DH$2)):INDIRECT(ADDRESS(BP$2,$DY$2)))</f>
        <v>978013.73184050247</v>
      </c>
      <c r="BQ67" s="51">
        <f ca="1">SUMPRODUCT($CM67:$DD67,INDIRECT(ADDRESS(BQ$2,$DH$2)):INDIRECT(ADDRESS(BQ$2,$DY$2)))</f>
        <v>980369.42026732466</v>
      </c>
      <c r="BR67" s="51">
        <f ca="1">SUMPRODUCT($CM67:$DD67,INDIRECT(ADDRESS(BR$2,$DH$2)):INDIRECT(ADDRESS(BR$2,$DY$2)))</f>
        <v>981803.90642601426</v>
      </c>
      <c r="BS67" s="51">
        <f ca="1">SUMPRODUCT($CM67:$DD67,INDIRECT(ADDRESS(BS$2,$DH$2)):INDIRECT(ADDRESS(BS$2,$DY$2)))</f>
        <v>983638.66543641314</v>
      </c>
      <c r="BT67" s="51">
        <f ca="1">SUMPRODUCT($CM67:$DD67,INDIRECT(ADDRESS(BT$2,$DH$2)):INDIRECT(ADDRESS(BT$2,$DY$2)))</f>
        <v>987068.69032260845</v>
      </c>
      <c r="BU67" s="51">
        <f ca="1">SUMPRODUCT($CM67:$DD67,INDIRECT(ADDRESS(BU$2,$DH$2)):INDIRECT(ADDRESS(BU$2,$DY$2)))</f>
        <v>990707.33886461437</v>
      </c>
      <c r="BV67" s="51">
        <f ca="1">SUMPRODUCT($CM67:$DD67,INDIRECT(ADDRESS(BV$2,$DH$2)):INDIRECT(ADDRESS(BV$2,$DY$2)))</f>
        <v>994363.2377593636</v>
      </c>
      <c r="BW67" s="51">
        <f ca="1">SUMPRODUCT($CM67:$DD67,INDIRECT(ADDRESS(BW$2,$DH$2)):INDIRECT(ADDRESS(BW$2,$DY$2)))</f>
        <v>997846.97165441921</v>
      </c>
      <c r="BX67" s="51">
        <f ca="1">SUMPRODUCT($CM67:$DD67,INDIRECT(ADDRESS(BX$2,$DH$2)):INDIRECT(ADDRESS(BX$2,$DY$2)))</f>
        <v>1002225.5149986608</v>
      </c>
      <c r="BY67" s="51">
        <f ca="1">SUMPRODUCT($CM67:$DD67,INDIRECT(ADDRESS(BY$2,$DH$2)):INDIRECT(ADDRESS(BY$2,$DY$2)))</f>
        <v>1006315.1190756053</v>
      </c>
      <c r="BZ67" s="51">
        <f ca="1">SUMPRODUCT($CM67:$DD67,INDIRECT(ADDRESS(BZ$2,$DH$2)):INDIRECT(ADDRESS(BZ$2,$DY$2)))</f>
        <v>1010337.194727648</v>
      </c>
      <c r="CA67" s="51">
        <f ca="1">SUMPRODUCT($CM67:$DD67,INDIRECT(ADDRESS(CA$2,$DH$2)):INDIRECT(ADDRESS(CA$2,$DY$2)))</f>
        <v>1014481.4625396663</v>
      </c>
      <c r="CB67" s="51">
        <f ca="1">SUMPRODUCT($CM67:$DD67,INDIRECT(ADDRESS(CB$2,$DH$2)):INDIRECT(ADDRESS(CB$2,$DY$2)))</f>
        <v>1018419.7166296978</v>
      </c>
      <c r="CC67" s="51">
        <f ca="1">SUMPRODUCT($CM67:$DD67,INDIRECT(ADDRESS(CC$2,$DH$2)):INDIRECT(ADDRESS(CC$2,$DY$2)))</f>
        <v>1021365.354171775</v>
      </c>
      <c r="CD67" s="51">
        <f ca="1">SUMPRODUCT($CM67:$DD67,INDIRECT(ADDRESS(CD$2,$DH$2)):INDIRECT(ADDRESS(CD$2,$DY$2)))</f>
        <v>1023316.8810986136</v>
      </c>
      <c r="CF67" s="51">
        <f t="shared" ca="1" si="7"/>
        <v>9315768.5662812702</v>
      </c>
      <c r="CG67" s="51">
        <f t="shared" ca="1" si="7"/>
        <v>9750523.5697447862</v>
      </c>
      <c r="CH67" s="51">
        <f t="shared" ca="1" si="7"/>
        <v>10247472.701854007</v>
      </c>
      <c r="CI67" s="51">
        <f t="shared" ca="1" si="7"/>
        <v>10765927.309457088</v>
      </c>
      <c r="CJ67" s="51">
        <f t="shared" ca="1" si="7"/>
        <v>11298644.682713488</v>
      </c>
      <c r="CK67" s="51">
        <f t="shared" ca="1" si="7"/>
        <v>11773089.086170724</v>
      </c>
      <c r="CM67" s="1">
        <f>IFERROR(VLOOKUP($A67,Auxiliar_OPEX_CustosUnit!$A$4:$BT$129,COLUMN(Auxiliar_OPEX_CustosUnit!AK$2),0),0)</f>
        <v>0</v>
      </c>
      <c r="CN67" s="1">
        <f>IFERROR(VLOOKUP($A67,Auxiliar_OPEX_CustosUnit!$A$4:$BT$129,COLUMN(Auxiliar_OPEX_CustosUnit!AL$2),0),0)</f>
        <v>0</v>
      </c>
      <c r="CO67" s="1">
        <f>IFERROR(VLOOKUP($A67,Auxiliar_OPEX_CustosUnit!$A$4:$BT$129,COLUMN(Auxiliar_OPEX_CustosUnit!AM$2),0)*(1-DRE_Auxiliar!$A$111),0)</f>
        <v>7140.7188620449551</v>
      </c>
      <c r="CP67" s="1">
        <f>IFERROR(VLOOKUP($A67,Auxiliar_OPEX_CustosUnit!$A$4:$BT$129,COLUMN(Auxiliar_OPEX_CustosUnit!AN$2),0),0)</f>
        <v>0</v>
      </c>
      <c r="CQ67" s="1">
        <f>IFERROR(VLOOKUP($A67,Auxiliar_OPEX_CustosUnit!$A$4:$BT$129,COLUMN(Auxiliar_OPEX_CustosUnit!AO$2),0),0)</f>
        <v>8.9507640025896809</v>
      </c>
      <c r="CR67" s="1">
        <f>IFERROR(VLOOKUP($A67,Auxiliar_OPEX_CustosUnit!$A$4:$BT$129,COLUMN(Auxiliar_OPEX_CustosUnit!AP$2),0),0)</f>
        <v>0</v>
      </c>
      <c r="CS67" s="1">
        <f>IFERROR(VLOOKUP($A67,Auxiliar_OPEX_CustosUnit!$A$4:$BT$129,COLUMN(Auxiliar_OPEX_CustosUnit!AQ$2),0),0)</f>
        <v>0</v>
      </c>
      <c r="CT67" s="1">
        <f>IFERROR(VLOOKUP($A67,Auxiliar_OPEX_CustosUnit!$A$4:$BT$129,COLUMN(Auxiliar_OPEX_CustosUnit!AR$2),0),0)</f>
        <v>0</v>
      </c>
      <c r="CU67" s="1">
        <f>IFERROR(VLOOKUP($A67,Auxiliar_OPEX_CustosUnit!$A$4:$BT$129,COLUMN(Auxiliar_OPEX_CustosUnit!AS$2),0),0)</f>
        <v>0</v>
      </c>
      <c r="CV67" s="1">
        <f>IFERROR(VLOOKUP($A67,Auxiliar_OPEX_CustosUnit!$A$4:$BT$129,COLUMN(Auxiliar_OPEX_CustosUnit!AT$2),0),0)</f>
        <v>0</v>
      </c>
      <c r="CW67" s="1">
        <f>IFERROR(VLOOKUP($A67,Auxiliar_OPEX_CustosUnit!$A$4:$BT$129,COLUMN(Auxiliar_OPEX_CustosUnit!AU$2),0),0)</f>
        <v>0</v>
      </c>
      <c r="CX67" s="1">
        <f>IFERROR(VLOOKUP($A67,Auxiliar_OPEX_CustosUnit!$A$4:$BT$129,COLUMN(Auxiliar_OPEX_CustosUnit!AV$2),0),0)</f>
        <v>0</v>
      </c>
      <c r="CY67" s="1">
        <f>IFERROR(VLOOKUP($A67,Auxiliar_OPEX_CustosUnit!$A$4:$BT$129,COLUMN(Auxiliar_OPEX_CustosUnit!AW$2),0),0)</f>
        <v>0</v>
      </c>
      <c r="CZ67" s="1">
        <f>IFERROR(VLOOKUP($A67,Auxiliar_OPEX_CustosUnit!$A$4:$BT$129,COLUMN(Auxiliar_OPEX_CustosUnit!AX$2),0),0)</f>
        <v>0</v>
      </c>
      <c r="DA67" s="1">
        <f>IFERROR(VLOOKUP($A67,Auxiliar_OPEX_CustosUnit!$A$4:$BT$129,COLUMN(Auxiliar_OPEX_CustosUnit!AY$2),0),0)</f>
        <v>0</v>
      </c>
      <c r="DB67" s="1">
        <f>IFERROR(VLOOKUP($A67,Auxiliar_OPEX_CustosUnit!$A$4:$BT$129,COLUMN(Auxiliar_OPEX_CustosUnit!AZ$2),0),0)</f>
        <v>0</v>
      </c>
      <c r="DC67" s="1">
        <f>IFERROR(VLOOKUP($A67,Auxiliar_OPEX_CustosUnit!$A$4:$BT$129,COLUMN(Auxiliar_OPEX_CustosUnit!BA$2),0),0)</f>
        <v>0.37186592416417003</v>
      </c>
      <c r="DD67" s="1">
        <f>IFERROR(VLOOKUP($A67,Auxiliar_OPEX_CustosUnit!$A$4:$BT$129,COLUMN(Auxiliar_OPEX_CustosUnit!BB$2),0),0)</f>
        <v>0</v>
      </c>
      <c r="DG67" s="60">
        <v>45170</v>
      </c>
      <c r="DH67" s="1">
        <v>1</v>
      </c>
      <c r="DI67" s="1">
        <f>INDEX(Auxiliar_OPEX_Drivers!$B$2:$CH$18,MATCH(Auxiliar_OPEX_S!DI$3,Auxiliar_OPEX_Drivers!$B$2:$B$18,0),MATCH($DG67,Auxiliar_OPEX_Drivers!$B$2:$CH$2,0))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INDEX(Auxiliar_OPEX_Drivers!$B$2:$CH$18,MATCH(Auxiliar_OPEX_S!DK$3,Auxiliar_OPEX_Drivers!$B$2:$B$18,0),MATCH($DG67,Auxiliar_OPEX_Drivers!$B$2:$CH$2,0))</f>
        <v>15.089992158372311</v>
      </c>
      <c r="DL67" s="1">
        <f>INDEX(Auxiliar_OPEX_Drivers!$B$2:$CH$18,MATCH(Auxiliar_OPEX_S!DL$3,Auxiliar_OPEX_Drivers!$B$2:$B$18,0),MATCH($DG67,Auxiliar_OPEX_Drivers!$B$2:$CH$2,0))</f>
        <v>65.91221025989482</v>
      </c>
      <c r="DM67" s="1">
        <f>INDEX(Auxiliar_OPEX_Drivers!$B$2:$CH$18,MATCH(Auxiliar_OPEX_S!DM$3,Auxiliar_OPEX_Drivers!$B$2:$B$18,0),MATCH($DG67,Auxiliar_OPEX_Drivers!$B$2:$CH$2,0))</f>
        <v>13</v>
      </c>
      <c r="DN67" s="1">
        <f>INDEX(Auxiliar_OPEX_Drivers!$B$2:$CH$18,MATCH(Auxiliar_OPEX_S!DN$3,Auxiliar_OPEX_Drivers!$B$2:$B$18,0),MATCH($DG67,Auxiliar_OPEX_Drivers!$B$2:$CH$2,0))</f>
        <v>732.96073480388213</v>
      </c>
      <c r="DO67" s="1">
        <f>INDEX(Auxiliar_OPEX_Drivers!$B$2:$CH$18,MATCH(Auxiliar_OPEX_S!DO$3,Auxiliar_OPEX_Drivers!$B$2:$B$18,0),MATCH($DG67,Auxiliar_OPEX_Drivers!$B$2:$CH$2,0))</f>
        <v>12</v>
      </c>
      <c r="DP67" s="1">
        <f>INDEX(Auxiliar_OPEX_Drivers!$B$2:$CH$18,MATCH(Auxiliar_OPEX_S!DP$3,Auxiliar_OPEX_Drivers!$B$2:$B$18,0),MATCH($DG67,Auxiliar_OPEX_Drivers!$B$2:$CH$2,0))</f>
        <v>201.63736351501933</v>
      </c>
      <c r="DQ67" s="1">
        <f>INDEX(Auxiliar_OPEX_Drivers!$B$2:$CH$18,MATCH(Auxiliar_OPEX_S!DQ$3,Auxiliar_OPEX_Drivers!$B$2:$B$18,0),MATCH($DG67,Auxiliar_OPEX_Drivers!$B$2:$CH$2,0))</f>
        <v>37.272498039593074</v>
      </c>
      <c r="DR67" s="1">
        <f>INDEX(Auxiliar_OPEX_Drivers!$B$2:$CH$18,MATCH(Auxiliar_OPEX_S!DR$3,Auxiliar_OPEX_Drivers!$B$2:$B$18,0),MATCH($DG67,Auxiliar_OPEX_Drivers!$B$2:$CH$2,0))</f>
        <v>21566908.613145053</v>
      </c>
      <c r="DS67" s="1">
        <f>INDEX(Auxiliar_OPEX_Drivers!$B$2:$CH$18,MATCH(Auxiliar_OPEX_S!DS$3,Auxiliar_OPEX_Drivers!$B$2:$B$18,0),MATCH($DG67,Auxiliar_OPEX_Drivers!$B$2:$CH$2,0))</f>
        <v>62881.770833333401</v>
      </c>
      <c r="DT67" s="1">
        <f>INDEX(Auxiliar_OPEX_Drivers!$B$2:$CH$18,MATCH(Auxiliar_OPEX_S!DT$3,Auxiliar_OPEX_Drivers!$B$2:$B$18,0),MATCH($DG67,Auxiliar_OPEX_Drivers!$B$2:$CH$2,0))</f>
        <v>11188.231550790175</v>
      </c>
      <c r="DU67" s="1">
        <f>INDEX(Auxiliar_OPEX_Drivers!$B$2:$CH$18,MATCH(Auxiliar_OPEX_S!DU$3,Auxiliar_OPEX_Drivers!$B$2:$B$18,0),MATCH($DG67,Auxiliar_OPEX_Drivers!$B$2:$CH$2,0))</f>
        <v>4853.468099687926</v>
      </c>
      <c r="DV67" s="1">
        <f>INDEX(Auxiliar_OPEX_Drivers!$B$2:$CH$18,MATCH(Auxiliar_OPEX_S!DV$3,Auxiliar_OPEX_Drivers!$B$2:$B$18,0),MATCH($DG67,Auxiliar_OPEX_Drivers!$B$2:$CH$2,0))</f>
        <v>2574549.4918172602</v>
      </c>
      <c r="DW67" s="1">
        <f>INDEX(Auxiliar_OPEX_Drivers!$B$2:$CH$18,MATCH(Auxiliar_OPEX_S!DW$3,Auxiliar_OPEX_Drivers!$B$2:$B$18,0),MATCH($DG67,Auxiliar_OPEX_Drivers!$B$2:$CH$2,0))</f>
        <v>11020.134766354891</v>
      </c>
      <c r="DX67" s="1">
        <f>INDEX(Auxiliar_OPEX_Drivers!$B$2:$CH$18,MATCH(Auxiliar_OPEX_S!DX$3,Auxiliar_OPEX_Drivers!$B$2:$B$18,0),MATCH($DG67,Auxiliar_OPEX_Drivers!$B$2:$CH$2,0))</f>
        <v>2600668.94798839</v>
      </c>
      <c r="DY67" s="1">
        <f>INDEX(Auxiliar_OPEX_Drivers!$B$2:$CH$18,MATCH(Auxiliar_OPEX_S!DY$3,Auxiliar_OPEX_Drivers!$B$2:$B$18,0),MATCH($DG67,Auxiliar_OPEX_Drivers!$B$2:$CH$2,0))</f>
        <v>1077.8727987767618</v>
      </c>
    </row>
    <row r="68" spans="1:129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1115320.2128320271</v>
      </c>
      <c r="E68" s="51">
        <f ca="1">SUMPRODUCT($CM68:$DD68,INDIRECT(ADDRESS(E$2,$DH$2)):INDIRECT(ADDRESS(E$2,$DY$2)))</f>
        <v>1119940.2638861951</v>
      </c>
      <c r="F68" s="51">
        <f ca="1">SUMPRODUCT($CM68:$DD68,INDIRECT(ADDRESS(F$2,$DH$2)):INDIRECT(ADDRESS(F$2,$DY$2)))</f>
        <v>1124632.4638573553</v>
      </c>
      <c r="G68" s="51">
        <f ca="1">SUMPRODUCT($CM68:$DD68,INDIRECT(ADDRESS(G$2,$DH$2)):INDIRECT(ADDRESS(G$2,$DY$2)))</f>
        <v>1129445.0451480844</v>
      </c>
      <c r="H68" s="51">
        <f ca="1">SUMPRODUCT($CM68:$DD68,INDIRECT(ADDRESS(H$2,$DH$2)):INDIRECT(ADDRESS(H$2,$DY$2)))</f>
        <v>1134431.5738503251</v>
      </c>
      <c r="I68" s="51">
        <f ca="1">SUMPRODUCT($CM68:$DD68,INDIRECT(ADDRESS(I$2,$DH$2)):INDIRECT(ADDRESS(I$2,$DY$2)))</f>
        <v>1138117.2426003881</v>
      </c>
      <c r="J68" s="51">
        <f ca="1">SUMPRODUCT($CM68:$DD68,INDIRECT(ADDRESS(J$2,$DH$2)):INDIRECT(ADDRESS(J$2,$DY$2)))</f>
        <v>1139651.0271571218</v>
      </c>
      <c r="K68" s="51">
        <f ca="1">SUMPRODUCT($CM68:$DD68,INDIRECT(ADDRESS(K$2,$DH$2)):INDIRECT(ADDRESS(K$2,$DY$2)))</f>
        <v>1141256.3314582319</v>
      </c>
      <c r="L68" s="51">
        <f ca="1">SUMPRODUCT($CM68:$DD68,INDIRECT(ADDRESS(L$2,$DH$2)):INDIRECT(ADDRESS(L$2,$DY$2)))</f>
        <v>1145355.867495242</v>
      </c>
      <c r="M68" s="51">
        <f ca="1">SUMPRODUCT($CM68:$DD68,INDIRECT(ADDRESS(M$2,$DH$2)):INDIRECT(ADDRESS(M$2,$DY$2)))</f>
        <v>1151059.27167326</v>
      </c>
      <c r="N68" s="51">
        <f ca="1">SUMPRODUCT($CM68:$DD68,INDIRECT(ADDRESS(N$2,$DH$2)):INDIRECT(ADDRESS(N$2,$DY$2)))</f>
        <v>1156960.8208786859</v>
      </c>
      <c r="O68" s="51">
        <f ca="1">SUMPRODUCT($CM68:$DD68,INDIRECT(ADDRESS(O$2,$DH$2)):INDIRECT(ADDRESS(O$2,$DY$2)))</f>
        <v>1162575.9682081379</v>
      </c>
      <c r="P68" s="51">
        <f ca="1">SUMPRODUCT($CM68:$DD68,INDIRECT(ADDRESS(P$2,$DH$2)):INDIRECT(ADDRESS(P$2,$DY$2)))</f>
        <v>1167856.63607194</v>
      </c>
      <c r="Q68" s="51">
        <f ca="1">SUMPRODUCT($CM68:$DD68,INDIRECT(ADDRESS(Q$2,$DH$2)):INDIRECT(ADDRESS(Q$2,$DY$2)))</f>
        <v>1173146.2546648181</v>
      </c>
      <c r="R68" s="51">
        <f ca="1">SUMPRODUCT($CM68:$DD68,INDIRECT(ADDRESS(R$2,$DH$2)):INDIRECT(ADDRESS(R$2,$DY$2)))</f>
        <v>1178290.9134068463</v>
      </c>
      <c r="S68" s="51">
        <f ca="1">SUMPRODUCT($CM68:$DD68,INDIRECT(ADDRESS(S$2,$DH$2)):INDIRECT(ADDRESS(S$2,$DY$2)))</f>
        <v>1183411.9185960689</v>
      </c>
      <c r="T68" s="51">
        <f ca="1">SUMPRODUCT($CM68:$DD68,INDIRECT(ADDRESS(T$2,$DH$2)):INDIRECT(ADDRESS(T$2,$DY$2)))</f>
        <v>1188424.9589500914</v>
      </c>
      <c r="U68" s="51">
        <f ca="1">SUMPRODUCT($CM68:$DD68,INDIRECT(ADDRESS(U$2,$DH$2)):INDIRECT(ADDRESS(U$2,$DY$2)))</f>
        <v>1191287.1134944262</v>
      </c>
      <c r="V68" s="51">
        <f ca="1">SUMPRODUCT($CM68:$DD68,INDIRECT(ADDRESS(V$2,$DH$2)):INDIRECT(ADDRESS(V$2,$DY$2)))</f>
        <v>1192230.6104182368</v>
      </c>
      <c r="W68" s="51">
        <f ca="1">SUMPRODUCT($CM68:$DD68,INDIRECT(ADDRESS(W$2,$DH$2)):INDIRECT(ADDRESS(W$2,$DY$2)))</f>
        <v>1193862.4525050193</v>
      </c>
      <c r="X68" s="51">
        <f ca="1">SUMPRODUCT($CM68:$DD68,INDIRECT(ADDRESS(X$2,$DH$2)):INDIRECT(ADDRESS(X$2,$DY$2)))</f>
        <v>1198236.5109846257</v>
      </c>
      <c r="Y68" s="51">
        <f ca="1">SUMPRODUCT($CM68:$DD68,INDIRECT(ADDRESS(Y$2,$DH$2)):INDIRECT(ADDRESS(Y$2,$DY$2)))</f>
        <v>1204595.2995195743</v>
      </c>
      <c r="Z68" s="51">
        <f ca="1">SUMPRODUCT($CM68:$DD68,INDIRECT(ADDRESS(Z$2,$DH$2)):INDIRECT(ADDRESS(Z$2,$DY$2)))</f>
        <v>1211239.6668094858</v>
      </c>
      <c r="AA68" s="51">
        <f ca="1">SUMPRODUCT($CM68:$DD68,INDIRECT(ADDRESS(AA$2,$DH$2)):INDIRECT(ADDRESS(AA$2,$DY$2)))</f>
        <v>1217510.0824093695</v>
      </c>
      <c r="AB68" s="51">
        <f ca="1">SUMPRODUCT($CM68:$DD68,INDIRECT(ADDRESS(AB$2,$DH$2)):INDIRECT(ADDRESS(AB$2,$DY$2)))</f>
        <v>1223861.4907228139</v>
      </c>
      <c r="AC68" s="51">
        <f ca="1">SUMPRODUCT($CM68:$DD68,INDIRECT(ADDRESS(AC$2,$DH$2)):INDIRECT(ADDRESS(AC$2,$DY$2)))</f>
        <v>1230405.0981524643</v>
      </c>
      <c r="AD68" s="51">
        <f ca="1">SUMPRODUCT($CM68:$DD68,INDIRECT(ADDRESS(AD$2,$DH$2)):INDIRECT(ADDRESS(AD$2,$DY$2)))</f>
        <v>1236782.7118786206</v>
      </c>
      <c r="AE68" s="51">
        <f ca="1">SUMPRODUCT($CM68:$DD68,INDIRECT(ADDRESS(AE$2,$DH$2)):INDIRECT(ADDRESS(AE$2,$DY$2)))</f>
        <v>1243227.5535127486</v>
      </c>
      <c r="AF68" s="51">
        <f ca="1">SUMPRODUCT($CM68:$DD68,INDIRECT(ADDRESS(AF$2,$DH$2)):INDIRECT(ADDRESS(AF$2,$DY$2)))</f>
        <v>1249556.405487933</v>
      </c>
      <c r="AG68" s="51">
        <f ca="1">SUMPRODUCT($CM68:$DD68,INDIRECT(ADDRESS(AG$2,$DH$2)):INDIRECT(ADDRESS(AG$2,$DY$2)))</f>
        <v>1253048.0124619738</v>
      </c>
      <c r="AH68" s="51">
        <f ca="1">SUMPRODUCT($CM68:$DD68,INDIRECT(ADDRESS(AH$2,$DH$2)):INDIRECT(ADDRESS(AH$2,$DY$2)))</f>
        <v>1254249.3048647675</v>
      </c>
      <c r="AI68" s="51">
        <f ca="1">SUMPRODUCT($CM68:$DD68,INDIRECT(ADDRESS(AI$2,$DH$2)):INDIRECT(ADDRESS(AI$2,$DY$2)))</f>
        <v>1256719.668109162</v>
      </c>
      <c r="AJ68" s="51">
        <f ca="1">SUMPRODUCT($CM68:$DD68,INDIRECT(ADDRESS(AJ$2,$DH$2)):INDIRECT(ADDRESS(AJ$2,$DY$2)))</f>
        <v>1261894.4707464171</v>
      </c>
      <c r="AK68" s="51">
        <f ca="1">SUMPRODUCT($CM68:$DD68,INDIRECT(ADDRESS(AK$2,$DH$2)):INDIRECT(ADDRESS(AK$2,$DY$2)))</f>
        <v>1268207.7368177185</v>
      </c>
      <c r="AL68" s="51">
        <f ca="1">SUMPRODUCT($CM68:$DD68,INDIRECT(ADDRESS(AL$2,$DH$2)):INDIRECT(ADDRESS(AL$2,$DY$2)))</f>
        <v>1274600.4753703699</v>
      </c>
      <c r="AM68" s="51">
        <f ca="1">SUMPRODUCT($CM68:$DD68,INDIRECT(ADDRESS(AM$2,$DH$2)):INDIRECT(ADDRESS(AM$2,$DY$2)))</f>
        <v>1280634.3130033927</v>
      </c>
      <c r="AN68" s="51">
        <f ca="1">SUMPRODUCT($CM68:$DD68,INDIRECT(ADDRESS(AN$2,$DH$2)):INDIRECT(ADDRESS(AN$2,$DY$2)))</f>
        <v>1286953.9606246448</v>
      </c>
      <c r="AO68" s="51">
        <f ca="1">SUMPRODUCT($CM68:$DD68,INDIRECT(ADDRESS(AO$2,$DH$2)):INDIRECT(ADDRESS(AO$2,$DY$2)))</f>
        <v>1293352.0352280601</v>
      </c>
      <c r="AP68" s="51">
        <f ca="1">SUMPRODUCT($CM68:$DD68,INDIRECT(ADDRESS(AP$2,$DH$2)):INDIRECT(ADDRESS(AP$2,$DY$2)))</f>
        <v>1299511.9593107954</v>
      </c>
      <c r="AQ68" s="51">
        <f ca="1">SUMPRODUCT($CM68:$DD68,INDIRECT(ADDRESS(AQ$2,$DH$2)):INDIRECT(ADDRESS(AQ$2,$DY$2)))</f>
        <v>1305512.2564034858</v>
      </c>
      <c r="AR68" s="51">
        <f ca="1">SUMPRODUCT($CM68:$DD68,INDIRECT(ADDRESS(AR$2,$DH$2)):INDIRECT(ADDRESS(AR$2,$DY$2)))</f>
        <v>1311671.0920393406</v>
      </c>
      <c r="AS68" s="51">
        <f ca="1">SUMPRODUCT($CM68:$DD68,INDIRECT(ADDRESS(AS$2,$DH$2)):INDIRECT(ADDRESS(AS$2,$DY$2)))</f>
        <v>1315721.7140469202</v>
      </c>
      <c r="AT68" s="51">
        <f ca="1">SUMPRODUCT($CM68:$DD68,INDIRECT(ADDRESS(AT$2,$DH$2)):INDIRECT(ADDRESS(AT$2,$DY$2)))</f>
        <v>1317855.1257929746</v>
      </c>
      <c r="AU68" s="51">
        <f ca="1">SUMPRODUCT($CM68:$DD68,INDIRECT(ADDRESS(AU$2,$DH$2)):INDIRECT(ADDRESS(AU$2,$DY$2)))</f>
        <v>1320658.4557074548</v>
      </c>
      <c r="AV68" s="51">
        <f ca="1">SUMPRODUCT($CM68:$DD68,INDIRECT(ADDRESS(AV$2,$DH$2)):INDIRECT(ADDRESS(AV$2,$DY$2)))</f>
        <v>1326232.216172504</v>
      </c>
      <c r="AW68" s="51">
        <f ca="1">SUMPRODUCT($CM68:$DD68,INDIRECT(ADDRESS(AW$2,$DH$2)):INDIRECT(ADDRESS(AW$2,$DY$2)))</f>
        <v>1333372.9721228927</v>
      </c>
      <c r="AX68" s="51">
        <f ca="1">SUMPRODUCT($CM68:$DD68,INDIRECT(ADDRESS(AX$2,$DH$2)):INDIRECT(ADDRESS(AX$2,$DY$2)))</f>
        <v>1340482.1538364748</v>
      </c>
      <c r="AY68" s="51">
        <f ca="1">SUMPRODUCT($CM68:$DD68,INDIRECT(ADDRESS(AY$2,$DH$2)):INDIRECT(ADDRESS(AY$2,$DY$2)))</f>
        <v>1346682.2964035927</v>
      </c>
      <c r="AZ68" s="51">
        <f ca="1">SUMPRODUCT($CM68:$DD68,INDIRECT(ADDRESS(AZ$2,$DH$2)):INDIRECT(ADDRESS(AZ$2,$DY$2)))</f>
        <v>1353067.5681034529</v>
      </c>
      <c r="BA68" s="51">
        <f ca="1">SUMPRODUCT($CM68:$DD68,INDIRECT(ADDRESS(BA$2,$DH$2)):INDIRECT(ADDRESS(BA$2,$DY$2)))</f>
        <v>1359246.0361104787</v>
      </c>
      <c r="BB68" s="51">
        <f ca="1">SUMPRODUCT($CM68:$DD68,INDIRECT(ADDRESS(BB$2,$DH$2)):INDIRECT(ADDRESS(BB$2,$DY$2)))</f>
        <v>1365722.7300049448</v>
      </c>
      <c r="BC68" s="51">
        <f ca="1">SUMPRODUCT($CM68:$DD68,INDIRECT(ADDRESS(BC$2,$DH$2)):INDIRECT(ADDRESS(BC$2,$DY$2)))</f>
        <v>1371953.5933866324</v>
      </c>
      <c r="BD68" s="51">
        <f ca="1">SUMPRODUCT($CM68:$DD68,INDIRECT(ADDRESS(BD$2,$DH$2)):INDIRECT(ADDRESS(BD$2,$DY$2)))</f>
        <v>1378002.2841740442</v>
      </c>
      <c r="BE68" s="51">
        <f ca="1">SUMPRODUCT($CM68:$DD68,INDIRECT(ADDRESS(BE$2,$DH$2)):INDIRECT(ADDRESS(BE$2,$DY$2)))</f>
        <v>1381241.8134109753</v>
      </c>
      <c r="BF68" s="51">
        <f ca="1">SUMPRODUCT($CM68:$DD68,INDIRECT(ADDRESS(BF$2,$DH$2)):INDIRECT(ADDRESS(BF$2,$DY$2)))</f>
        <v>1382327.561528533</v>
      </c>
      <c r="BG68" s="51">
        <f ca="1">SUMPRODUCT($CM68:$DD68,INDIRECT(ADDRESS(BG$2,$DH$2)):INDIRECT(ADDRESS(BG$2,$DY$2)))</f>
        <v>1386063.5504972343</v>
      </c>
      <c r="BH68" s="51">
        <f ca="1">SUMPRODUCT($CM68:$DD68,INDIRECT(ADDRESS(BH$2,$DH$2)):INDIRECT(ADDRESS(BH$2,$DY$2)))</f>
        <v>1392199.3581156801</v>
      </c>
      <c r="BI68" s="51">
        <f ca="1">SUMPRODUCT($CM68:$DD68,INDIRECT(ADDRESS(BI$2,$DH$2)):INDIRECT(ADDRESS(BI$2,$DY$2)))</f>
        <v>1398533.1356568246</v>
      </c>
      <c r="BJ68" s="51">
        <f ca="1">SUMPRODUCT($CM68:$DD68,INDIRECT(ADDRESS(BJ$2,$DH$2)):INDIRECT(ADDRESS(BJ$2,$DY$2)))</f>
        <v>1404886.3263722274</v>
      </c>
      <c r="BK68" s="51">
        <f ca="1">SUMPRODUCT($CM68:$DD68,INDIRECT(ADDRESS(BK$2,$DH$2)):INDIRECT(ADDRESS(BK$2,$DY$2)))</f>
        <v>1410621.3367273465</v>
      </c>
      <c r="BL68" s="51">
        <f ca="1">SUMPRODUCT($CM68:$DD68,INDIRECT(ADDRESS(BL$2,$DH$2)):INDIRECT(ADDRESS(BL$2,$DY$2)))</f>
        <v>1416330.3948922632</v>
      </c>
      <c r="BM68" s="51">
        <f ca="1">SUMPRODUCT($CM68:$DD68,INDIRECT(ADDRESS(BM$2,$DH$2)):INDIRECT(ADDRESS(BM$2,$DY$2)))</f>
        <v>1421254.4948107149</v>
      </c>
      <c r="BN68" s="51">
        <f ca="1">SUMPRODUCT($CM68:$DD68,INDIRECT(ADDRESS(BN$2,$DH$2)):INDIRECT(ADDRESS(BN$2,$DY$2)))</f>
        <v>1426079.5295595895</v>
      </c>
      <c r="BO68" s="51">
        <f ca="1">SUMPRODUCT($CM68:$DD68,INDIRECT(ADDRESS(BO$2,$DH$2)):INDIRECT(ADDRESS(BO$2,$DY$2)))</f>
        <v>1431078.7828665536</v>
      </c>
      <c r="BP68" s="51">
        <f ca="1">SUMPRODUCT($CM68:$DD68,INDIRECT(ADDRESS(BP$2,$DH$2)):INDIRECT(ADDRESS(BP$2,$DY$2)))</f>
        <v>1435774.1279147817</v>
      </c>
      <c r="BQ68" s="51">
        <f ca="1">SUMPRODUCT($CM68:$DD68,INDIRECT(ADDRESS(BQ$2,$DH$2)):INDIRECT(ADDRESS(BQ$2,$DY$2)))</f>
        <v>1439249.2030748979</v>
      </c>
      <c r="BR68" s="51">
        <f ca="1">SUMPRODUCT($CM68:$DD68,INDIRECT(ADDRESS(BR$2,$DH$2)):INDIRECT(ADDRESS(BR$2,$DY$2)))</f>
        <v>1441365.3348862331</v>
      </c>
      <c r="BS68" s="51">
        <f ca="1">SUMPRODUCT($CM68:$DD68,INDIRECT(ADDRESS(BS$2,$DH$2)):INDIRECT(ADDRESS(BS$2,$DY$2)))</f>
        <v>1444072.1216389793</v>
      </c>
      <c r="BT68" s="51">
        <f ca="1">SUMPRODUCT($CM68:$DD68,INDIRECT(ADDRESS(BT$2,$DH$2)):INDIRECT(ADDRESS(BT$2,$DY$2)))</f>
        <v>1449132.0413401078</v>
      </c>
      <c r="BU68" s="51">
        <f ca="1">SUMPRODUCT($CM68:$DD68,INDIRECT(ADDRESS(BU$2,$DH$2)):INDIRECT(ADDRESS(BU$2,$DY$2)))</f>
        <v>1454499.7194340122</v>
      </c>
      <c r="BV68" s="51">
        <f ca="1">SUMPRODUCT($CM68:$DD68,INDIRECT(ADDRESS(BV$2,$DH$2)):INDIRECT(ADDRESS(BV$2,$DY$2)))</f>
        <v>1459892.8449816799</v>
      </c>
      <c r="BW68" s="51">
        <f ca="1">SUMPRODUCT($CM68:$DD68,INDIRECT(ADDRESS(BW$2,$DH$2)):INDIRECT(ADDRESS(BW$2,$DY$2)))</f>
        <v>1465031.995382607</v>
      </c>
      <c r="BX68" s="51">
        <f ca="1">SUMPRODUCT($CM68:$DD68,INDIRECT(ADDRESS(BX$2,$DH$2)):INDIRECT(ADDRESS(BX$2,$DY$2)))</f>
        <v>1471491.1548537058</v>
      </c>
      <c r="BY68" s="51">
        <f ca="1">SUMPRODUCT($CM68:$DD68,INDIRECT(ADDRESS(BY$2,$DH$2)):INDIRECT(ADDRESS(BY$2,$DY$2)))</f>
        <v>1477524.0755832403</v>
      </c>
      <c r="BZ68" s="51">
        <f ca="1">SUMPRODUCT($CM68:$DD68,INDIRECT(ADDRESS(BZ$2,$DH$2)):INDIRECT(ADDRESS(BZ$2,$DY$2)))</f>
        <v>1483457.3794240104</v>
      </c>
      <c r="CA68" s="51">
        <f ca="1">SUMPRODUCT($CM68:$DD68,INDIRECT(ADDRESS(CA$2,$DH$2)):INDIRECT(ADDRESS(CA$2,$DY$2)))</f>
        <v>1489570.9392506983</v>
      </c>
      <c r="CB68" s="51">
        <f ca="1">SUMPRODUCT($CM68:$DD68,INDIRECT(ADDRESS(CB$2,$DH$2)):INDIRECT(ADDRESS(CB$2,$DY$2)))</f>
        <v>1495380.5908186506</v>
      </c>
      <c r="CC68" s="51">
        <f ca="1">SUMPRODUCT($CM68:$DD68,INDIRECT(ADDRESS(CC$2,$DH$2)):INDIRECT(ADDRESS(CC$2,$DY$2)))</f>
        <v>1499725.9497959358</v>
      </c>
      <c r="CD68" s="51">
        <f ca="1">SUMPRODUCT($CM68:$DD68,INDIRECT(ADDRESS(CD$2,$DH$2)):INDIRECT(ADDRESS(CD$2,$DY$2)))</f>
        <v>1502604.8121575867</v>
      </c>
      <c r="CF68" s="51">
        <f t="shared" ca="1" si="7"/>
        <v>13658746.089045055</v>
      </c>
      <c r="CG68" s="51">
        <f t="shared" ca="1" si="7"/>
        <v>14300092.417830501</v>
      </c>
      <c r="CH68" s="51">
        <f t="shared" ca="1" si="7"/>
        <v>15033187.241128383</v>
      </c>
      <c r="CI68" s="51">
        <f t="shared" ca="1" si="7"/>
        <v>15798006.237689139</v>
      </c>
      <c r="CJ68" s="51">
        <f t="shared" ca="1" si="7"/>
        <v>16583865.294088375</v>
      </c>
      <c r="CK68" s="51">
        <f t="shared" ca="1" si="7"/>
        <v>17283760.590782419</v>
      </c>
      <c r="CM68" s="1">
        <f>IFERROR(VLOOKUP($A68,Auxiliar_OPEX_CustosUnit!$A$4:$BT$129,COLUMN(Auxiliar_OPEX_CustosUnit!AK$2),0),0)</f>
        <v>0</v>
      </c>
      <c r="CN68" s="1">
        <f>IFERROR(VLOOKUP($A68,Auxiliar_OPEX_CustosUnit!$A$4:$BT$129,COLUMN(Auxiliar_OPEX_CustosUnit!AL$2),0),0)</f>
        <v>0</v>
      </c>
      <c r="CO68" s="1">
        <f>IFERROR(VLOOKUP($A68,Auxiliar_OPEX_CustosUnit!$A$4:$BT$129,COLUMN(Auxiliar_OPEX_CustosUnit!AM$2),0)*(1-DRE_Auxiliar!$A$111),0)</f>
        <v>3542.6237569269256</v>
      </c>
      <c r="CP68" s="1">
        <f>IFERROR(VLOOKUP($A68,Auxiliar_OPEX_CustosUnit!$A$4:$BT$129,COLUMN(Auxiliar_OPEX_CustosUnit!AN$2),0),0)</f>
        <v>0</v>
      </c>
      <c r="CQ68" s="1">
        <f>IFERROR(VLOOKUP($A68,Auxiliar_OPEX_CustosUnit!$A$4:$BT$129,COLUMN(Auxiliar_OPEX_CustosUnit!AO$2),0),0)</f>
        <v>13.426146003884501</v>
      </c>
      <c r="CR68" s="1">
        <f>IFERROR(VLOOKUP($A68,Auxiliar_OPEX_CustosUnit!$A$4:$BT$129,COLUMN(Auxiliar_OPEX_CustosUnit!AP$2),0),0)</f>
        <v>0</v>
      </c>
      <c r="CS68" s="1">
        <f>IFERROR(VLOOKUP($A68,Auxiliar_OPEX_CustosUnit!$A$4:$BT$129,COLUMN(Auxiliar_OPEX_CustosUnit!AQ$2),0),0)</f>
        <v>0</v>
      </c>
      <c r="CT68" s="1">
        <f>IFERROR(VLOOKUP($A68,Auxiliar_OPEX_CustosUnit!$A$4:$BT$129,COLUMN(Auxiliar_OPEX_CustosUnit!AR$2),0),0)</f>
        <v>0</v>
      </c>
      <c r="CU68" s="1">
        <f>IFERROR(VLOOKUP($A68,Auxiliar_OPEX_CustosUnit!$A$4:$BT$129,COLUMN(Auxiliar_OPEX_CustosUnit!AS$2),0),0)</f>
        <v>0</v>
      </c>
      <c r="CV68" s="1">
        <f>IFERROR(VLOOKUP($A68,Auxiliar_OPEX_CustosUnit!$A$4:$BT$129,COLUMN(Auxiliar_OPEX_CustosUnit!AT$2),0),0)</f>
        <v>0</v>
      </c>
      <c r="CW68" s="1">
        <f>IFERROR(VLOOKUP($A68,Auxiliar_OPEX_CustosUnit!$A$4:$BT$129,COLUMN(Auxiliar_OPEX_CustosUnit!AU$2),0),0)</f>
        <v>0</v>
      </c>
      <c r="CX68" s="1">
        <f>IFERROR(VLOOKUP($A68,Auxiliar_OPEX_CustosUnit!$A$4:$BT$129,COLUMN(Auxiliar_OPEX_CustosUnit!AV$2),0),0)</f>
        <v>0</v>
      </c>
      <c r="CY68" s="1">
        <f>IFERROR(VLOOKUP($A68,Auxiliar_OPEX_CustosUnit!$A$4:$BT$129,COLUMN(Auxiliar_OPEX_CustosUnit!AW$2),0),0)</f>
        <v>0</v>
      </c>
      <c r="CZ68" s="1">
        <f>IFERROR(VLOOKUP($A68,Auxiliar_OPEX_CustosUnit!$A$4:$BT$129,COLUMN(Auxiliar_OPEX_CustosUnit!AX$2),0),0)</f>
        <v>0</v>
      </c>
      <c r="DA68" s="1">
        <f>IFERROR(VLOOKUP($A68,Auxiliar_OPEX_CustosUnit!$A$4:$BT$129,COLUMN(Auxiliar_OPEX_CustosUnit!AY$2),0),0)</f>
        <v>0</v>
      </c>
      <c r="DB68" s="1">
        <f>IFERROR(VLOOKUP($A68,Auxiliar_OPEX_CustosUnit!$A$4:$BT$129,COLUMN(Auxiliar_OPEX_CustosUnit!AZ$2),0),0)</f>
        <v>0</v>
      </c>
      <c r="DC68" s="1">
        <f>IFERROR(VLOOKUP($A68,Auxiliar_OPEX_CustosUnit!$A$4:$BT$129,COLUMN(Auxiliar_OPEX_CustosUnit!BA$2),0),0)</f>
        <v>0.54857086414430001</v>
      </c>
      <c r="DD68" s="1">
        <f>IFERROR(VLOOKUP($A68,Auxiliar_OPEX_CustosUnit!$A$4:$BT$129,COLUMN(Auxiliar_OPEX_CustosUnit!BB$2),0),0)</f>
        <v>0</v>
      </c>
      <c r="DG68" s="60">
        <v>45200</v>
      </c>
      <c r="DH68" s="1">
        <v>1</v>
      </c>
      <c r="DI68" s="1">
        <f>INDEX(Auxiliar_OPEX_Drivers!$B$2:$CH$18,MATCH(Auxiliar_OPEX_S!DI$3,Auxiliar_OPEX_Drivers!$B$2:$B$18,0),MATCH($DG68,Auxiliar_OPEX_Drivers!$B$2:$CH$2,0))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INDEX(Auxiliar_OPEX_Drivers!$B$2:$CH$18,MATCH(Auxiliar_OPEX_S!DK$3,Auxiliar_OPEX_Drivers!$B$2:$B$18,0),MATCH($DG68,Auxiliar_OPEX_Drivers!$B$2:$CH$2,0))</f>
        <v>15.089992158372311</v>
      </c>
      <c r="DL68" s="1">
        <f>INDEX(Auxiliar_OPEX_Drivers!$B$2:$CH$18,MATCH(Auxiliar_OPEX_S!DL$3,Auxiliar_OPEX_Drivers!$B$2:$B$18,0),MATCH($DG68,Auxiliar_OPEX_Drivers!$B$2:$CH$2,0))</f>
        <v>65.91221025989482</v>
      </c>
      <c r="DM68" s="1">
        <f>INDEX(Auxiliar_OPEX_Drivers!$B$2:$CH$18,MATCH(Auxiliar_OPEX_S!DM$3,Auxiliar_OPEX_Drivers!$B$2:$B$18,0),MATCH($DG68,Auxiliar_OPEX_Drivers!$B$2:$CH$2,0))</f>
        <v>13</v>
      </c>
      <c r="DN68" s="1">
        <f>INDEX(Auxiliar_OPEX_Drivers!$B$2:$CH$18,MATCH(Auxiliar_OPEX_S!DN$3,Auxiliar_OPEX_Drivers!$B$2:$B$18,0),MATCH($DG68,Auxiliar_OPEX_Drivers!$B$2:$CH$2,0))</f>
        <v>732.96073480388213</v>
      </c>
      <c r="DO68" s="1">
        <f>INDEX(Auxiliar_OPEX_Drivers!$B$2:$CH$18,MATCH(Auxiliar_OPEX_S!DO$3,Auxiliar_OPEX_Drivers!$B$2:$B$18,0),MATCH($DG68,Auxiliar_OPEX_Drivers!$B$2:$CH$2,0))</f>
        <v>12</v>
      </c>
      <c r="DP68" s="1">
        <f>INDEX(Auxiliar_OPEX_Drivers!$B$2:$CH$18,MATCH(Auxiliar_OPEX_S!DP$3,Auxiliar_OPEX_Drivers!$B$2:$B$18,0),MATCH($DG68,Auxiliar_OPEX_Drivers!$B$2:$CH$2,0))</f>
        <v>201.63736351501933</v>
      </c>
      <c r="DQ68" s="1">
        <f>INDEX(Auxiliar_OPEX_Drivers!$B$2:$CH$18,MATCH(Auxiliar_OPEX_S!DQ$3,Auxiliar_OPEX_Drivers!$B$2:$B$18,0),MATCH($DG68,Auxiliar_OPEX_Drivers!$B$2:$CH$2,0))</f>
        <v>37.272498039593074</v>
      </c>
      <c r="DR68" s="1">
        <f>INDEX(Auxiliar_OPEX_Drivers!$B$2:$CH$18,MATCH(Auxiliar_OPEX_S!DR$3,Auxiliar_OPEX_Drivers!$B$2:$B$18,0),MATCH($DG68,Auxiliar_OPEX_Drivers!$B$2:$CH$2,0))</f>
        <v>21629790.383978385</v>
      </c>
      <c r="DS68" s="1">
        <f>INDEX(Auxiliar_OPEX_Drivers!$B$2:$CH$18,MATCH(Auxiliar_OPEX_S!DS$3,Auxiliar_OPEX_Drivers!$B$2:$B$18,0),MATCH($DG68,Auxiliar_OPEX_Drivers!$B$2:$CH$2,0))</f>
        <v>62881.770833333401</v>
      </c>
      <c r="DT68" s="1">
        <f>INDEX(Auxiliar_OPEX_Drivers!$B$2:$CH$18,MATCH(Auxiliar_OPEX_S!DT$3,Auxiliar_OPEX_Drivers!$B$2:$B$18,0),MATCH($DG68,Auxiliar_OPEX_Drivers!$B$2:$CH$2,0))</f>
        <v>10684.231550790109</v>
      </c>
      <c r="DU68" s="1">
        <f>INDEX(Auxiliar_OPEX_Drivers!$B$2:$CH$18,MATCH(Auxiliar_OPEX_S!DU$3,Auxiliar_OPEX_Drivers!$B$2:$B$18,0),MATCH($DG68,Auxiliar_OPEX_Drivers!$B$2:$CH$2,0))</f>
        <v>4853.4680996879088</v>
      </c>
      <c r="DV68" s="1">
        <f>INDEX(Auxiliar_OPEX_Drivers!$B$2:$CH$18,MATCH(Auxiliar_OPEX_S!DV$3,Auxiliar_OPEX_Drivers!$B$2:$B$18,0),MATCH($DG68,Auxiliar_OPEX_Drivers!$B$2:$CH$2,0))</f>
        <v>2582976.6265836153</v>
      </c>
      <c r="DW68" s="1">
        <f>INDEX(Auxiliar_OPEX_Drivers!$B$2:$CH$18,MATCH(Auxiliar_OPEX_S!DW$3,Auxiliar_OPEX_Drivers!$B$2:$B$18,0),MATCH($DG68,Auxiliar_OPEX_Drivers!$B$2:$CH$2,0))</f>
        <v>10520.134766354829</v>
      </c>
      <c r="DX68" s="1">
        <f>INDEX(Auxiliar_OPEX_Drivers!$B$2:$CH$18,MATCH(Auxiliar_OPEX_S!DX$3,Auxiliar_OPEX_Drivers!$B$2:$B$18,0),MATCH($DG68,Auxiliar_OPEX_Drivers!$B$2:$CH$2,0))</f>
        <v>2609228.1795391799</v>
      </c>
      <c r="DY68" s="1">
        <f>INDEX(Auxiliar_OPEX_Drivers!$B$2:$CH$18,MATCH(Auxiliar_OPEX_S!DY$3,Auxiliar_OPEX_Drivers!$B$2:$B$18,0),MATCH($DG68,Auxiliar_OPEX_Drivers!$B$2:$CH$2,0))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77575.678765392891</v>
      </c>
      <c r="E69" s="51">
        <f ca="1">SUMPRODUCT($CM69:$DD69,INDIRECT(ADDRESS(E$2,$DH$2)):INDIRECT(ADDRESS(E$2,$DY$2)))</f>
        <v>75240.54375571484</v>
      </c>
      <c r="F69" s="51">
        <f ca="1">SUMPRODUCT($CM69:$DD69,INDIRECT(ADDRESS(F$2,$DH$2)):INDIRECT(ADDRESS(F$2,$DY$2)))</f>
        <v>77349.270229731774</v>
      </c>
      <c r="G69" s="51">
        <f ca="1">SUMPRODUCT($CM69:$DD69,INDIRECT(ADDRESS(G$2,$DH$2)):INDIRECT(ADDRESS(G$2,$DY$2)))</f>
        <v>80175.941382411489</v>
      </c>
      <c r="H69" s="51">
        <f ca="1">SUMPRODUCT($CM69:$DD69,INDIRECT(ADDRESS(H$2,$DH$2)):INDIRECT(ADDRESS(H$2,$DY$2)))</f>
        <v>81960.446576863251</v>
      </c>
      <c r="I69" s="51">
        <f ca="1">SUMPRODUCT($CM69:$DD69,INDIRECT(ADDRESS(I$2,$DH$2)):INDIRECT(ADDRESS(I$2,$DY$2)))</f>
        <v>69716.122511906011</v>
      </c>
      <c r="J69" s="51">
        <f ca="1">SUMPRODUCT($CM69:$DD69,INDIRECT(ADDRESS(J$2,$DH$2)):INDIRECT(ADDRESS(J$2,$DY$2)))</f>
        <v>43635.577380615126</v>
      </c>
      <c r="K69" s="51">
        <f ca="1">SUMPRODUCT($CM69:$DD69,INDIRECT(ADDRESS(K$2,$DH$2)):INDIRECT(ADDRESS(K$2,$DY$2)))</f>
        <v>49739.235580393222</v>
      </c>
      <c r="L69" s="51">
        <f ca="1">SUMPRODUCT($CM69:$DD69,INDIRECT(ADDRESS(L$2,$DH$2)):INDIRECT(ADDRESS(L$2,$DY$2)))</f>
        <v>69507.730508250461</v>
      </c>
      <c r="M69" s="51">
        <f ca="1">SUMPRODUCT($CM69:$DD69,INDIRECT(ADDRESS(M$2,$DH$2)):INDIRECT(ADDRESS(M$2,$DY$2)))</f>
        <v>85352.766828674576</v>
      </c>
      <c r="N69" s="51">
        <f ca="1">SUMPRODUCT($CM69:$DD69,INDIRECT(ADDRESS(N$2,$DH$2)):INDIRECT(ADDRESS(N$2,$DY$2)))</f>
        <v>87381.534600239582</v>
      </c>
      <c r="O69" s="51">
        <f ca="1">SUMPRODUCT($CM69:$DD69,INDIRECT(ADDRESS(O$2,$DH$2)):INDIRECT(ADDRESS(O$2,$DY$2)))</f>
        <v>88005.99825895761</v>
      </c>
      <c r="P69" s="51">
        <f ca="1">SUMPRODUCT($CM69:$DD69,INDIRECT(ADDRESS(P$2,$DH$2)):INDIRECT(ADDRESS(P$2,$DY$2)))</f>
        <v>83891.941646054795</v>
      </c>
      <c r="Q69" s="51">
        <f ca="1">SUMPRODUCT($CM69:$DD69,INDIRECT(ADDRESS(Q$2,$DH$2)):INDIRECT(ADDRESS(Q$2,$DY$2)))</f>
        <v>82580.924568099465</v>
      </c>
      <c r="R69" s="51">
        <f ca="1">SUMPRODUCT($CM69:$DD69,INDIRECT(ADDRESS(R$2,$DH$2)):INDIRECT(ADDRESS(R$2,$DY$2)))</f>
        <v>82151.725343206825</v>
      </c>
      <c r="S69" s="51">
        <f ca="1">SUMPRODUCT($CM69:$DD69,INDIRECT(ADDRESS(S$2,$DH$2)):INDIRECT(ADDRESS(S$2,$DY$2)))</f>
        <v>82948.925935790903</v>
      </c>
      <c r="T69" s="51">
        <f ca="1">SUMPRODUCT($CM69:$DD69,INDIRECT(ADDRESS(T$2,$DH$2)):INDIRECT(ADDRESS(T$2,$DY$2)))</f>
        <v>81999.115351038388</v>
      </c>
      <c r="U69" s="51">
        <f ca="1">SUMPRODUCT($CM69:$DD69,INDIRECT(ADDRESS(U$2,$DH$2)):INDIRECT(ADDRESS(U$2,$DY$2)))</f>
        <v>60198.617216330749</v>
      </c>
      <c r="V69" s="51">
        <f ca="1">SUMPRODUCT($CM69:$DD69,INDIRECT(ADDRESS(V$2,$DH$2)):INDIRECT(ADDRESS(V$2,$DY$2)))</f>
        <v>36614.216187953061</v>
      </c>
      <c r="W69" s="51">
        <f ca="1">SUMPRODUCT($CM69:$DD69,INDIRECT(ADDRESS(W$2,$DH$2)):INDIRECT(ADDRESS(W$2,$DY$2)))</f>
        <v>49896.868004289849</v>
      </c>
      <c r="X69" s="51">
        <f ca="1">SUMPRODUCT($CM69:$DD69,INDIRECT(ADDRESS(X$2,$DH$2)):INDIRECT(ADDRESS(X$2,$DY$2)))</f>
        <v>72552.919517331247</v>
      </c>
      <c r="Y69" s="51">
        <f ca="1">SUMPRODUCT($CM69:$DD69,INDIRECT(ADDRESS(Y$2,$DH$2)):INDIRECT(ADDRESS(Y$2,$DY$2)))</f>
        <v>92792.0404867545</v>
      </c>
      <c r="Z69" s="51">
        <f ca="1">SUMPRODUCT($CM69:$DD69,INDIRECT(ADDRESS(Z$2,$DH$2)):INDIRECT(ADDRESS(Z$2,$DY$2)))</f>
        <v>95780.890549486459</v>
      </c>
      <c r="AA69" s="51">
        <f ca="1">SUMPRODUCT($CM69:$DD69,INDIRECT(ADDRESS(AA$2,$DH$2)):INDIRECT(ADDRESS(AA$2,$DY$2)))</f>
        <v>95410.196937788001</v>
      </c>
      <c r="AB69" s="51">
        <f ca="1">SUMPRODUCT($CM69:$DD69,INDIRECT(ADDRESS(AB$2,$DH$2)):INDIRECT(ADDRESS(AB$2,$DY$2)))</f>
        <v>95895.431748042785</v>
      </c>
      <c r="AC69" s="51">
        <f ca="1">SUMPRODUCT($CM69:$DD69,INDIRECT(ADDRESS(AC$2,$DH$2)):INDIRECT(ADDRESS(AC$2,$DY$2)))</f>
        <v>96562.00827997236</v>
      </c>
      <c r="AD69" s="51">
        <f ca="1">SUMPRODUCT($CM69:$DD69,INDIRECT(ADDRESS(AD$2,$DH$2)):INDIRECT(ADDRESS(AD$2,$DY$2)))</f>
        <v>95798.022428975048</v>
      </c>
      <c r="AE69" s="51">
        <f ca="1">SUMPRODUCT($CM69:$DD69,INDIRECT(ADDRESS(AE$2,$DH$2)):INDIRECT(ADDRESS(AE$2,$DY$2)))</f>
        <v>97277.203057575942</v>
      </c>
      <c r="AF69" s="51">
        <f ca="1">SUMPRODUCT($CM69:$DD69,INDIRECT(ADDRESS(AF$2,$DH$2)):INDIRECT(ADDRESS(AF$2,$DY$2)))</f>
        <v>96664.259270772876</v>
      </c>
      <c r="AG69" s="51">
        <f ca="1">SUMPRODUCT($CM69:$DD69,INDIRECT(ADDRESS(AG$2,$DH$2)):INDIRECT(ADDRESS(AG$2,$DY$2)))</f>
        <v>66945.039200479558</v>
      </c>
      <c r="AH69" s="51">
        <f ca="1">SUMPRODUCT($CM69:$DD69,INDIRECT(ADDRESS(AH$2,$DH$2)):INDIRECT(ADDRESS(AH$2,$DY$2)))</f>
        <v>39164.606815938576</v>
      </c>
      <c r="AI69" s="51">
        <f ca="1">SUMPRODUCT($CM69:$DD69,INDIRECT(ADDRESS(AI$2,$DH$2)):INDIRECT(ADDRESS(AI$2,$DY$2)))</f>
        <v>59114.256609619108</v>
      </c>
      <c r="AJ69" s="51">
        <f ca="1">SUMPRODUCT($CM69:$DD69,INDIRECT(ADDRESS(AJ$2,$DH$2)):INDIRECT(ADDRESS(AJ$2,$DY$2)))</f>
        <v>81330.434048745316</v>
      </c>
      <c r="AK69" s="51">
        <f ca="1">SUMPRODUCT($CM69:$DD69,INDIRECT(ADDRESS(AK$2,$DH$2)):INDIRECT(ADDRESS(AK$2,$DY$2)))</f>
        <v>91936.13095432047</v>
      </c>
      <c r="AL69" s="51">
        <f ca="1">SUMPRODUCT($CM69:$DD69,INDIRECT(ADDRESS(AL$2,$DH$2)):INDIRECT(ADDRESS(AL$2,$DY$2)))</f>
        <v>92555.238076931433</v>
      </c>
      <c r="AM69" s="51">
        <f ca="1">SUMPRODUCT($CM69:$DD69,INDIRECT(ADDRESS(AM$2,$DH$2)):INDIRECT(ADDRESS(AM$2,$DY$2)))</f>
        <v>92378.532656841882</v>
      </c>
      <c r="AN69" s="51">
        <f ca="1">SUMPRODUCT($CM69:$DD69,INDIRECT(ADDRESS(AN$2,$DH$2)):INDIRECT(ADDRESS(AN$2,$DY$2)))</f>
        <v>95425.474997179917</v>
      </c>
      <c r="AO69" s="51">
        <f ca="1">SUMPRODUCT($CM69:$DD69,INDIRECT(ADDRESS(AO$2,$DH$2)):INDIRECT(ADDRESS(AO$2,$DY$2)))</f>
        <v>94903.784867934985</v>
      </c>
      <c r="AP69" s="51">
        <f ca="1">SUMPRODUCT($CM69:$DD69,INDIRECT(ADDRESS(AP$2,$DH$2)):INDIRECT(ADDRESS(AP$2,$DY$2)))</f>
        <v>93396.072068157431</v>
      </c>
      <c r="AQ69" s="51">
        <f ca="1">SUMPRODUCT($CM69:$DD69,INDIRECT(ADDRESS(AQ$2,$DH$2)):INDIRECT(ADDRESS(AQ$2,$DY$2)))</f>
        <v>92644.196635761735</v>
      </c>
      <c r="AR69" s="51">
        <f ca="1">SUMPRODUCT($CM69:$DD69,INDIRECT(ADDRESS(AR$2,$DH$2)):INDIRECT(ADDRESS(AR$2,$DY$2)))</f>
        <v>94803.718556713342</v>
      </c>
      <c r="AS69" s="51">
        <f ca="1">SUMPRODUCT($CM69:$DD69,INDIRECT(ADDRESS(AS$2,$DH$2)):INDIRECT(ADDRESS(AS$2,$DY$2)))</f>
        <v>73475.201748559804</v>
      </c>
      <c r="AT69" s="51">
        <f ca="1">SUMPRODUCT($CM69:$DD69,INDIRECT(ADDRESS(AT$2,$DH$2)):INDIRECT(ADDRESS(AT$2,$DY$2)))</f>
        <v>49801.241757270363</v>
      </c>
      <c r="AU69" s="51">
        <f ca="1">SUMPRODUCT($CM69:$DD69,INDIRECT(ADDRESS(AU$2,$DH$2)):INDIRECT(ADDRESS(AU$2,$DY$2)))</f>
        <v>62856.795310297159</v>
      </c>
      <c r="AV69" s="51">
        <f ca="1">SUMPRODUCT($CM69:$DD69,INDIRECT(ADDRESS(AV$2,$DH$2)):INDIRECT(ADDRESS(AV$2,$DY$2)))</f>
        <v>85849.452803010907</v>
      </c>
      <c r="AW69" s="51">
        <f ca="1">SUMPRODUCT($CM69:$DD69,INDIRECT(ADDRESS(AW$2,$DH$2)):INDIRECT(ADDRESS(AW$2,$DY$2)))</f>
        <v>101335.03788701529</v>
      </c>
      <c r="AX69" s="51">
        <f ca="1">SUMPRODUCT($CM69:$DD69,INDIRECT(ADDRESS(AX$2,$DH$2)):INDIRECT(ADDRESS(AX$2,$DY$2)))</f>
        <v>100731.80676823411</v>
      </c>
      <c r="AY69" s="51">
        <f ca="1">SUMPRODUCT($CM69:$DD69,INDIRECT(ADDRESS(AY$2,$DH$2)):INDIRECT(ADDRESS(AY$2,$DY$2)))</f>
        <v>94315.808693799641</v>
      </c>
      <c r="AZ69" s="51">
        <f ca="1">SUMPRODUCT($CM69:$DD69,INDIRECT(ADDRESS(AZ$2,$DH$2)):INDIRECT(ADDRESS(AZ$2,$DY$2)))</f>
        <v>96194.461637756031</v>
      </c>
      <c r="BA69" s="51">
        <f ca="1">SUMPRODUCT($CM69:$DD69,INDIRECT(ADDRESS(BA$2,$DH$2)):INDIRECT(ADDRESS(BA$2,$DY$2)))</f>
        <v>92406.843764012578</v>
      </c>
      <c r="BB69" s="51">
        <f ca="1">SUMPRODUCT($CM69:$DD69,INDIRECT(ADDRESS(BB$2,$DH$2)):INDIRECT(ADDRESS(BB$2,$DY$2)))</f>
        <v>97042.878592707173</v>
      </c>
      <c r="BC69" s="51">
        <f ca="1">SUMPRODUCT($CM69:$DD69,INDIRECT(ADDRESS(BC$2,$DH$2)):INDIRECT(ADDRESS(BC$2,$DY$2)))</f>
        <v>95267.532405045655</v>
      </c>
      <c r="BD69" s="51">
        <f ca="1">SUMPRODUCT($CM69:$DD69,INDIRECT(ADDRESS(BD$2,$DH$2)):INDIRECT(ADDRESS(BD$2,$DY$2)))</f>
        <v>93532.730226743341</v>
      </c>
      <c r="BE69" s="51">
        <f ca="1">SUMPRODUCT($CM69:$DD69,INDIRECT(ADDRESS(BE$2,$DH$2)):INDIRECT(ADDRESS(BE$2,$DY$2)))</f>
        <v>64177.763863971195</v>
      </c>
      <c r="BF69" s="51">
        <f ca="1">SUMPRODUCT($CM69:$DD69,INDIRECT(ADDRESS(BF$2,$DH$2)):INDIRECT(ADDRESS(BF$2,$DY$2)))</f>
        <v>37858.48599678187</v>
      </c>
      <c r="BG69" s="51">
        <f ca="1">SUMPRODUCT($CM69:$DD69,INDIRECT(ADDRESS(BG$2,$DH$2)):INDIRECT(ADDRESS(BG$2,$DY$2)))</f>
        <v>73434.482557035735</v>
      </c>
      <c r="BH69" s="51">
        <f ca="1">SUMPRODUCT($CM69:$DD69,INDIRECT(ADDRESS(BH$2,$DH$2)):INDIRECT(ADDRESS(BH$2,$DY$2)))</f>
        <v>92191.148584717288</v>
      </c>
      <c r="BI69" s="51">
        <f ca="1">SUMPRODUCT($CM69:$DD69,INDIRECT(ADDRESS(BI$2,$DH$2)):INDIRECT(ADDRESS(BI$2,$DY$2)))</f>
        <v>92191.148584710463</v>
      </c>
      <c r="BJ69" s="51">
        <f ca="1">SUMPRODUCT($CM69:$DD69,INDIRECT(ADDRESS(BJ$2,$DH$2)):INDIRECT(ADDRESS(BJ$2,$DY$2)))</f>
        <v>92191.148584717128</v>
      </c>
      <c r="BK69" s="51">
        <f ca="1">SUMPRODUCT($CM69:$DD69,INDIRECT(ADDRESS(BK$2,$DH$2)):INDIRECT(ADDRESS(BK$2,$DY$2)))</f>
        <v>89071.51473607053</v>
      </c>
      <c r="BL69" s="51">
        <f ca="1">SUMPRODUCT($CM69:$DD69,INDIRECT(ADDRESS(BL$2,$DH$2)):INDIRECT(ADDRESS(BL$2,$DY$2)))</f>
        <v>88570.366403072869</v>
      </c>
      <c r="BM69" s="51">
        <f ca="1">SUMPRODUCT($CM69:$DD69,INDIRECT(ADDRESS(BM$2,$DH$2)):INDIRECT(ADDRESS(BM$2,$DY$2)))</f>
        <v>80060.526636168128</v>
      </c>
      <c r="BN69" s="51">
        <f ca="1">SUMPRODUCT($CM69:$DD69,INDIRECT(ADDRESS(BN$2,$DH$2)):INDIRECT(ADDRESS(BN$2,$DY$2)))</f>
        <v>80060.526636172508</v>
      </c>
      <c r="BO69" s="51">
        <f ca="1">SUMPRODUCT($CM69:$DD69,INDIRECT(ADDRESS(BO$2,$DH$2)):INDIRECT(ADDRESS(BO$2,$DY$2)))</f>
        <v>83180.160484812339</v>
      </c>
      <c r="BP69" s="51">
        <f ca="1">SUMPRODUCT($CM69:$DD69,INDIRECT(ADDRESS(BP$2,$DH$2)):INDIRECT(ADDRESS(BP$2,$DY$2)))</f>
        <v>80060.526636170922</v>
      </c>
      <c r="BQ69" s="51">
        <f ca="1">SUMPRODUCT($CM69:$DD69,INDIRECT(ADDRESS(BQ$2,$DH$2)):INDIRECT(ADDRESS(BQ$2,$DY$2)))</f>
        <v>68795.843164968494</v>
      </c>
      <c r="BR69" s="51">
        <f ca="1">SUMPRODUCT($CM69:$DD69,INDIRECT(ADDRESS(BR$2,$DH$2)):INDIRECT(ADDRESS(BR$2,$DY$2)))</f>
        <v>51461.650507720748</v>
      </c>
      <c r="BS69" s="51">
        <f ca="1">SUMPRODUCT($CM69:$DD69,INDIRECT(ADDRESS(BS$2,$DH$2)):INDIRECT(ADDRESS(BS$2,$DY$2)))</f>
        <v>63657.924098081079</v>
      </c>
      <c r="BT69" s="51">
        <f ca="1">SUMPRODUCT($CM69:$DD69,INDIRECT(ADDRESS(BT$2,$DH$2)):INDIRECT(ADDRESS(BT$2,$DY$2)))</f>
        <v>81873.599555832043</v>
      </c>
      <c r="BU69" s="51">
        <f ca="1">SUMPRODUCT($CM69:$DD69,INDIRECT(ADDRESS(BU$2,$DH$2)):INDIRECT(ADDRESS(BU$2,$DY$2)))</f>
        <v>83190.930072836942</v>
      </c>
      <c r="BV69" s="51">
        <f ca="1">SUMPRODUCT($CM69:$DD69,INDIRECT(ADDRESS(BV$2,$DH$2)):INDIRECT(ADDRESS(BV$2,$DY$2)))</f>
        <v>83190.930072835385</v>
      </c>
      <c r="BW69" s="51">
        <f ca="1">SUMPRODUCT($CM69:$DD69,INDIRECT(ADDRESS(BW$2,$DH$2)):INDIRECT(ADDRESS(BW$2,$DY$2)))</f>
        <v>82341.868293828971</v>
      </c>
      <c r="BX69" s="51">
        <f ca="1">SUMPRODUCT($CM69:$DD69,INDIRECT(ADDRESS(BX$2,$DH$2)):INDIRECT(ADDRESS(BX$2,$DY$2)))</f>
        <v>97081.869397049697</v>
      </c>
      <c r="BY69" s="51">
        <f ca="1">SUMPRODUCT($CM69:$DD69,INDIRECT(ADDRESS(BY$2,$DH$2)):INDIRECT(ADDRESS(BY$2,$DY$2)))</f>
        <v>90842.601699769832</v>
      </c>
      <c r="BZ69" s="51">
        <f ca="1">SUMPRODUCT($CM69:$DD69,INDIRECT(ADDRESS(BZ$2,$DH$2)):INDIRECT(ADDRESS(BZ$2,$DY$2)))</f>
        <v>90842.601699771985</v>
      </c>
      <c r="CA69" s="51">
        <f ca="1">SUMPRODUCT($CM69:$DD69,INDIRECT(ADDRESS(CA$2,$DH$2)):INDIRECT(ADDRESS(CA$2,$DY$2)))</f>
        <v>93962.235548414785</v>
      </c>
      <c r="CB69" s="51">
        <f ca="1">SUMPRODUCT($CM69:$DD69,INDIRECT(ADDRESS(CB$2,$DH$2)):INDIRECT(ADDRESS(CB$2,$DY$2)))</f>
        <v>90842.601699771563</v>
      </c>
      <c r="CC69" s="51">
        <f ca="1">SUMPRODUCT($CM69:$DD69,INDIRECT(ADDRESS(CC$2,$DH$2)):INDIRECT(ADDRESS(CC$2,$DY$2)))</f>
        <v>76802.482883801815</v>
      </c>
      <c r="CD69" s="51">
        <f ca="1">SUMPRODUCT($CM69:$DD69,INDIRECT(ADDRESS(CD$2,$DH$2)):INDIRECT(ADDRESS(CD$2,$DY$2)))</f>
        <v>58388.517290246753</v>
      </c>
      <c r="CF69" s="51">
        <f t="shared" ref="CF69:CK84" ca="1" si="8">SUMPRODUCT($D69:$CD69,N($D$1:$CD$1=CF$1))</f>
        <v>885640.84637915075</v>
      </c>
      <c r="CG69" s="51">
        <f t="shared" ca="1" si="8"/>
        <v>916818.38174412434</v>
      </c>
      <c r="CH69" s="51">
        <f t="shared" ca="1" si="8"/>
        <v>1005621.1631482154</v>
      </c>
      <c r="CI69" s="51">
        <f t="shared" ca="1" si="8"/>
        <v>1039538.5920939348</v>
      </c>
      <c r="CJ69" s="51">
        <f t="shared" ca="1" si="8"/>
        <v>1015560.139534269</v>
      </c>
      <c r="CK69" s="51">
        <f t="shared" ca="1" si="8"/>
        <v>926444.8525625004</v>
      </c>
      <c r="CM69" s="1">
        <f>IFERROR(VLOOKUP($A69,Auxiliar_OPEX_CustosUnit!$A$4:$BT$129,COLUMN(Auxiliar_OPEX_CustosUnit!AK$2),0),0)</f>
        <v>0</v>
      </c>
      <c r="CN69" s="1">
        <f>IFERROR(VLOOKUP($A69,Auxiliar_OPEX_CustosUnit!$A$4:$BT$129,COLUMN(Auxiliar_OPEX_CustosUnit!AL$2),0),0)</f>
        <v>0</v>
      </c>
      <c r="CO69" s="1">
        <f>IFERROR(VLOOKUP($A69,Auxiliar_OPEX_CustosUnit!$A$4:$BT$129,COLUMN(Auxiliar_OPEX_CustosUnit!AM$2),0)*(1-DRE_Auxiliar!$A$111),0)</f>
        <v>13916.207725672681</v>
      </c>
      <c r="CP69" s="1">
        <f>IFERROR(VLOOKUP($A69,Auxiliar_OPEX_CustosUnit!$A$4:$BT$129,COLUMN(Auxiliar_OPEX_CustosUnit!AN$2),0),0)</f>
        <v>0</v>
      </c>
      <c r="CQ69" s="1">
        <f>IFERROR(VLOOKUP($A69,Auxiliar_OPEX_CustosUnit!$A$4:$BT$129,COLUMN(Auxiliar_OPEX_CustosUnit!AO$2),0),0)</f>
        <v>0</v>
      </c>
      <c r="CR69" s="1">
        <f>IFERROR(VLOOKUP($A69,Auxiliar_OPEX_CustosUnit!$A$4:$BT$129,COLUMN(Auxiliar_OPEX_CustosUnit!AP$2),0),0)</f>
        <v>0</v>
      </c>
      <c r="CS69" s="1">
        <f>IFERROR(VLOOKUP($A69,Auxiliar_OPEX_CustosUnit!$A$4:$BT$129,COLUMN(Auxiliar_OPEX_CustosUnit!AQ$2),0),0)</f>
        <v>0</v>
      </c>
      <c r="CT69" s="1">
        <f>IFERROR(VLOOKUP($A69,Auxiliar_OPEX_CustosUnit!$A$4:$BT$129,COLUMN(Auxiliar_OPEX_CustosUnit!AR$2),0),0)</f>
        <v>0</v>
      </c>
      <c r="CU69" s="1">
        <f>IFERROR(VLOOKUP($A69,Auxiliar_OPEX_CustosUnit!$A$4:$BT$129,COLUMN(Auxiliar_OPEX_CustosUnit!AS$2),0),0)</f>
        <v>2.5113494984221201</v>
      </c>
      <c r="CV69" s="1">
        <f>IFERROR(VLOOKUP($A69,Auxiliar_OPEX_CustosUnit!$A$4:$BT$129,COLUMN(Auxiliar_OPEX_CustosUnit!AT$2),0),0)</f>
        <v>0</v>
      </c>
      <c r="CW69" s="1">
        <f>IFERROR(VLOOKUP($A69,Auxiliar_OPEX_CustosUnit!$A$4:$BT$129,COLUMN(Auxiliar_OPEX_CustosUnit!AU$2),0),0)</f>
        <v>0</v>
      </c>
      <c r="CX69" s="1">
        <f>IFERROR(VLOOKUP($A69,Auxiliar_OPEX_CustosUnit!$A$4:$BT$129,COLUMN(Auxiliar_OPEX_CustosUnit!AV$2),0),0)</f>
        <v>0</v>
      </c>
      <c r="CY69" s="1">
        <f>IFERROR(VLOOKUP($A69,Auxiliar_OPEX_CustosUnit!$A$4:$BT$129,COLUMN(Auxiliar_OPEX_CustosUnit!AW$2),0),0)</f>
        <v>0</v>
      </c>
      <c r="CZ69" s="1">
        <f>IFERROR(VLOOKUP($A69,Auxiliar_OPEX_CustosUnit!$A$4:$BT$129,COLUMN(Auxiliar_OPEX_CustosUnit!AX$2),0),0)</f>
        <v>0</v>
      </c>
      <c r="DA69" s="1">
        <f>IFERROR(VLOOKUP($A69,Auxiliar_OPEX_CustosUnit!$A$4:$BT$129,COLUMN(Auxiliar_OPEX_CustosUnit!AY$2),0),0)</f>
        <v>0</v>
      </c>
      <c r="DB69" s="1">
        <f>IFERROR(VLOOKUP($A69,Auxiliar_OPEX_CustosUnit!$A$4:$BT$129,COLUMN(Auxiliar_OPEX_CustosUnit!AZ$2),0),0)</f>
        <v>6.2392676972820604</v>
      </c>
      <c r="DC69" s="1">
        <f>IFERROR(VLOOKUP($A69,Auxiliar_OPEX_CustosUnit!$A$4:$BT$129,COLUMN(Auxiliar_OPEX_CustosUnit!BA$2),0),0)</f>
        <v>0</v>
      </c>
      <c r="DD69" s="1">
        <f>IFERROR(VLOOKUP($A69,Auxiliar_OPEX_CustosUnit!$A$4:$BT$129,COLUMN(Auxiliar_OPEX_CustosUnit!BB$2),0),0)</f>
        <v>0</v>
      </c>
      <c r="DG69" s="60">
        <v>45231</v>
      </c>
      <c r="DH69" s="1">
        <v>1</v>
      </c>
      <c r="DI69" s="1">
        <f>INDEX(Auxiliar_OPEX_Drivers!$B$2:$CH$18,MATCH(Auxiliar_OPEX_S!DI$3,Auxiliar_OPEX_Drivers!$B$2:$B$18,0),MATCH($DG69,Auxiliar_OPEX_Drivers!$B$2:$CH$2,0))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INDEX(Auxiliar_OPEX_Drivers!$B$2:$CH$18,MATCH(Auxiliar_OPEX_S!DK$3,Auxiliar_OPEX_Drivers!$B$2:$B$18,0),MATCH($DG69,Auxiliar_OPEX_Drivers!$B$2:$CH$2,0))</f>
        <v>15.089992158372311</v>
      </c>
      <c r="DL69" s="1">
        <f>INDEX(Auxiliar_OPEX_Drivers!$B$2:$CH$18,MATCH(Auxiliar_OPEX_S!DL$3,Auxiliar_OPEX_Drivers!$B$2:$B$18,0),MATCH($DG69,Auxiliar_OPEX_Drivers!$B$2:$CH$2,0))</f>
        <v>65.91221025989482</v>
      </c>
      <c r="DM69" s="1">
        <f>INDEX(Auxiliar_OPEX_Drivers!$B$2:$CH$18,MATCH(Auxiliar_OPEX_S!DM$3,Auxiliar_OPEX_Drivers!$B$2:$B$18,0),MATCH($DG69,Auxiliar_OPEX_Drivers!$B$2:$CH$2,0))</f>
        <v>13</v>
      </c>
      <c r="DN69" s="1">
        <f>INDEX(Auxiliar_OPEX_Drivers!$B$2:$CH$18,MATCH(Auxiliar_OPEX_S!DN$3,Auxiliar_OPEX_Drivers!$B$2:$B$18,0),MATCH($DG69,Auxiliar_OPEX_Drivers!$B$2:$CH$2,0))</f>
        <v>732.96073480388213</v>
      </c>
      <c r="DO69" s="1">
        <f>INDEX(Auxiliar_OPEX_Drivers!$B$2:$CH$18,MATCH(Auxiliar_OPEX_S!DO$3,Auxiliar_OPEX_Drivers!$B$2:$B$18,0),MATCH($DG69,Auxiliar_OPEX_Drivers!$B$2:$CH$2,0))</f>
        <v>12</v>
      </c>
      <c r="DP69" s="1">
        <f>INDEX(Auxiliar_OPEX_Drivers!$B$2:$CH$18,MATCH(Auxiliar_OPEX_S!DP$3,Auxiliar_OPEX_Drivers!$B$2:$B$18,0),MATCH($DG69,Auxiliar_OPEX_Drivers!$B$2:$CH$2,0))</f>
        <v>201.63736351501933</v>
      </c>
      <c r="DQ69" s="1">
        <f>INDEX(Auxiliar_OPEX_Drivers!$B$2:$CH$18,MATCH(Auxiliar_OPEX_S!DQ$3,Auxiliar_OPEX_Drivers!$B$2:$B$18,0),MATCH($DG69,Auxiliar_OPEX_Drivers!$B$2:$CH$2,0))</f>
        <v>37.272498039593074</v>
      </c>
      <c r="DR69" s="1">
        <f>INDEX(Auxiliar_OPEX_Drivers!$B$2:$CH$18,MATCH(Auxiliar_OPEX_S!DR$3,Auxiliar_OPEX_Drivers!$B$2:$B$18,0),MATCH($DG69,Auxiliar_OPEX_Drivers!$B$2:$CH$2,0))</f>
        <v>21692672.154811718</v>
      </c>
      <c r="DS69" s="1">
        <f>INDEX(Auxiliar_OPEX_Drivers!$B$2:$CH$18,MATCH(Auxiliar_OPEX_S!DS$3,Auxiliar_OPEX_Drivers!$B$2:$B$18,0),MATCH($DG69,Auxiliar_OPEX_Drivers!$B$2:$CH$2,0))</f>
        <v>62881.770833333401</v>
      </c>
      <c r="DT69" s="1">
        <f>INDEX(Auxiliar_OPEX_Drivers!$B$2:$CH$18,MATCH(Auxiliar_OPEX_S!DT$3,Auxiliar_OPEX_Drivers!$B$2:$B$18,0),MATCH($DG69,Auxiliar_OPEX_Drivers!$B$2:$CH$2,0))</f>
        <v>8836.7789451717781</v>
      </c>
      <c r="DU69" s="1">
        <f>INDEX(Auxiliar_OPEX_Drivers!$B$2:$CH$18,MATCH(Auxiliar_OPEX_S!DU$3,Auxiliar_OPEX_Drivers!$B$2:$B$18,0),MATCH($DG69,Auxiliar_OPEX_Drivers!$B$2:$CH$2,0))</f>
        <v>2048.018483204648</v>
      </c>
      <c r="DV69" s="1">
        <f>INDEX(Auxiliar_OPEX_Drivers!$B$2:$CH$18,MATCH(Auxiliar_OPEX_S!DV$3,Auxiliar_OPEX_Drivers!$B$2:$B$18,0),MATCH($DG69,Auxiliar_OPEX_Drivers!$B$2:$CH$2,0))</f>
        <v>2589221.3117334861</v>
      </c>
      <c r="DW69" s="1">
        <f>INDEX(Auxiliar_OPEX_Drivers!$B$2:$CH$18,MATCH(Auxiliar_OPEX_S!DW$3,Auxiliar_OPEX_Drivers!$B$2:$B$18,0),MATCH($DG69,Auxiliar_OPEX_Drivers!$B$2:$CH$2,0))</f>
        <v>8714.6851498702636</v>
      </c>
      <c r="DX69" s="1">
        <f>INDEX(Auxiliar_OPEX_Drivers!$B$2:$CH$18,MATCH(Auxiliar_OPEX_S!DX$3,Auxiliar_OPEX_Drivers!$B$2:$B$18,0),MATCH($DG69,Auxiliar_OPEX_Drivers!$B$2:$CH$2,0))</f>
        <v>2615562.9584843521</v>
      </c>
      <c r="DY69" s="1">
        <f>INDEX(Auxiliar_OPEX_Drivers!$B$2:$CH$18,MATCH(Auxiliar_OPEX_S!DY$3,Auxiliar_OPEX_Drivers!$B$2:$B$18,0),MATCH($DG69,Auxiliar_OPEX_Drivers!$B$2:$CH$2,0))</f>
        <v>1077.8727987767618</v>
      </c>
    </row>
    <row r="70" spans="1:129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8"/>
        <v>0</v>
      </c>
      <c r="CG70" s="51">
        <f t="shared" ca="1" si="8"/>
        <v>0</v>
      </c>
      <c r="CH70" s="51">
        <f t="shared" ca="1" si="8"/>
        <v>0</v>
      </c>
      <c r="CI70" s="51">
        <f t="shared" ca="1" si="8"/>
        <v>0</v>
      </c>
      <c r="CJ70" s="51">
        <f t="shared" ca="1" si="8"/>
        <v>0</v>
      </c>
      <c r="CK70" s="51">
        <f t="shared" ca="1" si="8"/>
        <v>0</v>
      </c>
      <c r="CM70" s="1" t="str">
        <f>IFERROR(VLOOKUP($A70,Auxiliar_OPEX_CustosUnit!$A$4:$BT$129,COLUMN(Auxiliar_OPEX_CustosUnit!AK$2),0),0)</f>
        <v/>
      </c>
      <c r="CN70" s="1" t="str">
        <f>IFERROR(VLOOKUP($A70,Auxiliar_OPEX_CustosUnit!$A$4:$BT$129,COLUMN(Auxiliar_OPEX_CustosUnit!AL$2),0),0)</f>
        <v/>
      </c>
      <c r="CO70" s="1">
        <f>IFERROR(VLOOKUP($A70,Auxiliar_OPEX_CustosUnit!$A$4:$BT$129,COLUMN(Auxiliar_OPEX_CustosUnit!AM$2),0)*(1-DRE_Auxiliar!$A$111),0)</f>
        <v>0</v>
      </c>
      <c r="CP70" s="1" t="str">
        <f>IFERROR(VLOOKUP($A70,Auxiliar_OPEX_CustosUnit!$A$4:$BT$129,COLUMN(Auxiliar_OPEX_CustosUnit!AN$2),0),0)</f>
        <v/>
      </c>
      <c r="CQ70" s="1" t="str">
        <f>IFERROR(VLOOKUP($A70,Auxiliar_OPEX_CustosUnit!$A$4:$BT$129,COLUMN(Auxiliar_OPEX_CustosUnit!AO$2),0),0)</f>
        <v/>
      </c>
      <c r="CR70" s="1" t="str">
        <f>IFERROR(VLOOKUP($A70,Auxiliar_OPEX_CustosUnit!$A$4:$BT$129,COLUMN(Auxiliar_OPEX_CustosUnit!AP$2),0),0)</f>
        <v/>
      </c>
      <c r="CS70" s="1" t="str">
        <f>IFERROR(VLOOKUP($A70,Auxiliar_OPEX_CustosUnit!$A$4:$BT$129,COLUMN(Auxiliar_OPEX_CustosUnit!AQ$2),0),0)</f>
        <v/>
      </c>
      <c r="CT70" s="1" t="str">
        <f>IFERROR(VLOOKUP($A70,Auxiliar_OPEX_CustosUnit!$A$4:$BT$129,COLUMN(Auxiliar_OPEX_CustosUnit!AR$2),0),0)</f>
        <v/>
      </c>
      <c r="CU70" s="1" t="str">
        <f>IFERROR(VLOOKUP($A70,Auxiliar_OPEX_CustosUnit!$A$4:$BT$129,COLUMN(Auxiliar_OPEX_CustosUnit!AS$2),0),0)</f>
        <v/>
      </c>
      <c r="CV70" s="1" t="str">
        <f>IFERROR(VLOOKUP($A70,Auxiliar_OPEX_CustosUnit!$A$4:$BT$129,COLUMN(Auxiliar_OPEX_CustosUnit!AT$2),0),0)</f>
        <v/>
      </c>
      <c r="CW70" s="1" t="str">
        <f>IFERROR(VLOOKUP($A70,Auxiliar_OPEX_CustosUnit!$A$4:$BT$129,COLUMN(Auxiliar_OPEX_CustosUnit!AU$2),0),0)</f>
        <v/>
      </c>
      <c r="CX70" s="1" t="str">
        <f>IFERROR(VLOOKUP($A70,Auxiliar_OPEX_CustosUnit!$A$4:$BT$129,COLUMN(Auxiliar_OPEX_CustosUnit!AV$2),0),0)</f>
        <v/>
      </c>
      <c r="CY70" s="1" t="str">
        <f>IFERROR(VLOOKUP($A70,Auxiliar_OPEX_CustosUnit!$A$4:$BT$129,COLUMN(Auxiliar_OPEX_CustosUnit!AW$2),0),0)</f>
        <v/>
      </c>
      <c r="CZ70" s="1" t="str">
        <f>IFERROR(VLOOKUP($A70,Auxiliar_OPEX_CustosUnit!$A$4:$BT$129,COLUMN(Auxiliar_OPEX_CustosUnit!AX$2),0),0)</f>
        <v/>
      </c>
      <c r="DA70" s="1" t="str">
        <f>IFERROR(VLOOKUP($A70,Auxiliar_OPEX_CustosUnit!$A$4:$BT$129,COLUMN(Auxiliar_OPEX_CustosUnit!AY$2),0),0)</f>
        <v/>
      </c>
      <c r="DB70" s="1" t="str">
        <f>IFERROR(VLOOKUP($A70,Auxiliar_OPEX_CustosUnit!$A$4:$BT$129,COLUMN(Auxiliar_OPEX_CustosUnit!AZ$2),0),0)</f>
        <v/>
      </c>
      <c r="DC70" s="1" t="str">
        <f>IFERROR(VLOOKUP($A70,Auxiliar_OPEX_CustosUnit!$A$4:$BT$129,COLUMN(Auxiliar_OPEX_CustosUnit!BA$2),0),0)</f>
        <v/>
      </c>
      <c r="DD70" s="1" t="str">
        <f>IFERROR(VLOOKUP($A70,Auxiliar_OPEX_CustosUnit!$A$4:$BT$129,COLUMN(Auxiliar_OPEX_CustosUnit!BB$2),0),0)</f>
        <v/>
      </c>
      <c r="DG70" s="60">
        <v>45261</v>
      </c>
      <c r="DH70" s="1">
        <v>1</v>
      </c>
      <c r="DI70" s="1">
        <f>INDEX(Auxiliar_OPEX_Drivers!$B$2:$CH$18,MATCH(Auxiliar_OPEX_S!DI$3,Auxiliar_OPEX_Drivers!$B$2:$B$18,0),MATCH($DG70,Auxiliar_OPEX_Drivers!$B$2:$CH$2,0))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INDEX(Auxiliar_OPEX_Drivers!$B$2:$CH$18,MATCH(Auxiliar_OPEX_S!DK$3,Auxiliar_OPEX_Drivers!$B$2:$B$18,0),MATCH($DG70,Auxiliar_OPEX_Drivers!$B$2:$CH$2,0))</f>
        <v>15.089992158372311</v>
      </c>
      <c r="DL70" s="1">
        <f>INDEX(Auxiliar_OPEX_Drivers!$B$2:$CH$18,MATCH(Auxiliar_OPEX_S!DL$3,Auxiliar_OPEX_Drivers!$B$2:$B$18,0),MATCH($DG70,Auxiliar_OPEX_Drivers!$B$2:$CH$2,0))</f>
        <v>65.91221025989482</v>
      </c>
      <c r="DM70" s="1">
        <f>INDEX(Auxiliar_OPEX_Drivers!$B$2:$CH$18,MATCH(Auxiliar_OPEX_S!DM$3,Auxiliar_OPEX_Drivers!$B$2:$B$18,0),MATCH($DG70,Auxiliar_OPEX_Drivers!$B$2:$CH$2,0))</f>
        <v>13</v>
      </c>
      <c r="DN70" s="1">
        <f>INDEX(Auxiliar_OPEX_Drivers!$B$2:$CH$18,MATCH(Auxiliar_OPEX_S!DN$3,Auxiliar_OPEX_Drivers!$B$2:$B$18,0),MATCH($DG70,Auxiliar_OPEX_Drivers!$B$2:$CH$2,0))</f>
        <v>732.96073480388213</v>
      </c>
      <c r="DO70" s="1">
        <f>INDEX(Auxiliar_OPEX_Drivers!$B$2:$CH$18,MATCH(Auxiliar_OPEX_S!DO$3,Auxiliar_OPEX_Drivers!$B$2:$B$18,0),MATCH($DG70,Auxiliar_OPEX_Drivers!$B$2:$CH$2,0))</f>
        <v>12</v>
      </c>
      <c r="DP70" s="1">
        <f>INDEX(Auxiliar_OPEX_Drivers!$B$2:$CH$18,MATCH(Auxiliar_OPEX_S!DP$3,Auxiliar_OPEX_Drivers!$B$2:$B$18,0),MATCH($DG70,Auxiliar_OPEX_Drivers!$B$2:$CH$2,0))</f>
        <v>201.63736351501933</v>
      </c>
      <c r="DQ70" s="1">
        <f>INDEX(Auxiliar_OPEX_Drivers!$B$2:$CH$18,MATCH(Auxiliar_OPEX_S!DQ$3,Auxiliar_OPEX_Drivers!$B$2:$B$18,0),MATCH($DG70,Auxiliar_OPEX_Drivers!$B$2:$CH$2,0))</f>
        <v>37.272498039593074</v>
      </c>
      <c r="DR70" s="1">
        <f>INDEX(Auxiliar_OPEX_Drivers!$B$2:$CH$18,MATCH(Auxiliar_OPEX_S!DR$3,Auxiliar_OPEX_Drivers!$B$2:$B$18,0),MATCH($DG70,Auxiliar_OPEX_Drivers!$B$2:$CH$2,0))</f>
        <v>21755553.92564505</v>
      </c>
      <c r="DS70" s="1">
        <f>INDEX(Auxiliar_OPEX_Drivers!$B$2:$CH$18,MATCH(Auxiliar_OPEX_S!DS$3,Auxiliar_OPEX_Drivers!$B$2:$B$18,0),MATCH($DG70,Auxiliar_OPEX_Drivers!$B$2:$CH$2,0))</f>
        <v>62881.770833333401</v>
      </c>
      <c r="DT70" s="1">
        <f>INDEX(Auxiliar_OPEX_Drivers!$B$2:$CH$18,MATCH(Auxiliar_OPEX_S!DT$3,Auxiliar_OPEX_Drivers!$B$2:$B$18,0),MATCH($DG70,Auxiliar_OPEX_Drivers!$B$2:$CH$2,0))</f>
        <v>6062.5359167789265</v>
      </c>
      <c r="DU70" s="1">
        <f>INDEX(Auxiliar_OPEX_Drivers!$B$2:$CH$18,MATCH(Auxiliar_OPEX_S!DU$3,Auxiliar_OPEX_Drivers!$B$2:$B$18,0),MATCH($DG70,Auxiliar_OPEX_Drivers!$B$2:$CH$2,0))</f>
        <v>1269.7769493779247</v>
      </c>
      <c r="DV70" s="1">
        <f>INDEX(Auxiliar_OPEX_Drivers!$B$2:$CH$18,MATCH(Auxiliar_OPEX_S!DV$3,Auxiliar_OPEX_Drivers!$B$2:$B$18,0),MATCH($DG70,Auxiliar_OPEX_Drivers!$B$2:$CH$2,0))</f>
        <v>2592984.7553495304</v>
      </c>
      <c r="DW70" s="1">
        <f>INDEX(Auxiliar_OPEX_Drivers!$B$2:$CH$18,MATCH(Auxiliar_OPEX_S!DW$3,Auxiliar_OPEX_Drivers!$B$2:$B$18,0),MATCH($DG70,Auxiliar_OPEX_Drivers!$B$2:$CH$2,0))</f>
        <v>5936.4436160442938</v>
      </c>
      <c r="DX70" s="1">
        <f>INDEX(Auxiliar_OPEX_Drivers!$B$2:$CH$18,MATCH(Auxiliar_OPEX_S!DX$3,Auxiliar_OPEX_Drivers!$B$2:$B$18,0),MATCH($DG70,Auxiliar_OPEX_Drivers!$B$2:$CH$2,0))</f>
        <v>2619420.4944011313</v>
      </c>
      <c r="DY70" s="1">
        <f>INDEX(Auxiliar_OPEX_Drivers!$B$2:$CH$18,MATCH(Auxiliar_OPEX_S!DY$3,Auxiliar_OPEX_Drivers!$B$2:$B$18,0),MATCH($DG70,Auxiliar_OPEX_Drivers!$B$2:$CH$2,0))</f>
        <v>1077.8727987767618</v>
      </c>
    </row>
    <row r="71" spans="1:129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8"/>
        <v>0</v>
      </c>
      <c r="CG71" s="51">
        <f t="shared" ca="1" si="8"/>
        <v>0</v>
      </c>
      <c r="CH71" s="51">
        <f t="shared" ca="1" si="8"/>
        <v>0</v>
      </c>
      <c r="CI71" s="51">
        <f t="shared" ca="1" si="8"/>
        <v>0</v>
      </c>
      <c r="CJ71" s="51">
        <f t="shared" ca="1" si="8"/>
        <v>0</v>
      </c>
      <c r="CK71" s="51">
        <f t="shared" ca="1" si="8"/>
        <v>0</v>
      </c>
      <c r="CM71" s="1" t="str">
        <f>IFERROR(VLOOKUP($A71,Auxiliar_OPEX_CustosUnit!$A$4:$BT$129,COLUMN(Auxiliar_OPEX_CustosUnit!AK$2),0),0)</f>
        <v/>
      </c>
      <c r="CN71" s="1" t="str">
        <f>IFERROR(VLOOKUP($A71,Auxiliar_OPEX_CustosUnit!$A$4:$BT$129,COLUMN(Auxiliar_OPEX_CustosUnit!AL$2),0),0)</f>
        <v/>
      </c>
      <c r="CO71" s="1">
        <f>IFERROR(VLOOKUP($A71,Auxiliar_OPEX_CustosUnit!$A$4:$BT$129,COLUMN(Auxiliar_OPEX_CustosUnit!AM$2),0)*(1-DRE_Auxiliar!$A$111),0)</f>
        <v>0</v>
      </c>
      <c r="CP71" s="1" t="str">
        <f>IFERROR(VLOOKUP($A71,Auxiliar_OPEX_CustosUnit!$A$4:$BT$129,COLUMN(Auxiliar_OPEX_CustosUnit!AN$2),0),0)</f>
        <v/>
      </c>
      <c r="CQ71" s="1" t="str">
        <f>IFERROR(VLOOKUP($A71,Auxiliar_OPEX_CustosUnit!$A$4:$BT$129,COLUMN(Auxiliar_OPEX_CustosUnit!AO$2),0),0)</f>
        <v/>
      </c>
      <c r="CR71" s="1" t="str">
        <f>IFERROR(VLOOKUP($A71,Auxiliar_OPEX_CustosUnit!$A$4:$BT$129,COLUMN(Auxiliar_OPEX_CustosUnit!AP$2),0),0)</f>
        <v/>
      </c>
      <c r="CS71" s="1" t="str">
        <f>IFERROR(VLOOKUP($A71,Auxiliar_OPEX_CustosUnit!$A$4:$BT$129,COLUMN(Auxiliar_OPEX_CustosUnit!AQ$2),0),0)</f>
        <v/>
      </c>
      <c r="CT71" s="1" t="str">
        <f>IFERROR(VLOOKUP($A71,Auxiliar_OPEX_CustosUnit!$A$4:$BT$129,COLUMN(Auxiliar_OPEX_CustosUnit!AR$2),0),0)</f>
        <v/>
      </c>
      <c r="CU71" s="1" t="str">
        <f>IFERROR(VLOOKUP($A71,Auxiliar_OPEX_CustosUnit!$A$4:$BT$129,COLUMN(Auxiliar_OPEX_CustosUnit!AS$2),0),0)</f>
        <v/>
      </c>
      <c r="CV71" s="1" t="str">
        <f>IFERROR(VLOOKUP($A71,Auxiliar_OPEX_CustosUnit!$A$4:$BT$129,COLUMN(Auxiliar_OPEX_CustosUnit!AT$2),0),0)</f>
        <v/>
      </c>
      <c r="CW71" s="1" t="str">
        <f>IFERROR(VLOOKUP($A71,Auxiliar_OPEX_CustosUnit!$A$4:$BT$129,COLUMN(Auxiliar_OPEX_CustosUnit!AU$2),0),0)</f>
        <v/>
      </c>
      <c r="CX71" s="1" t="str">
        <f>IFERROR(VLOOKUP($A71,Auxiliar_OPEX_CustosUnit!$A$4:$BT$129,COLUMN(Auxiliar_OPEX_CustosUnit!AV$2),0),0)</f>
        <v/>
      </c>
      <c r="CY71" s="1" t="str">
        <f>IFERROR(VLOOKUP($A71,Auxiliar_OPEX_CustosUnit!$A$4:$BT$129,COLUMN(Auxiliar_OPEX_CustosUnit!AW$2),0),0)</f>
        <v/>
      </c>
      <c r="CZ71" s="1" t="str">
        <f>IFERROR(VLOOKUP($A71,Auxiliar_OPEX_CustosUnit!$A$4:$BT$129,COLUMN(Auxiliar_OPEX_CustosUnit!AX$2),0),0)</f>
        <v/>
      </c>
      <c r="DA71" s="1" t="str">
        <f>IFERROR(VLOOKUP($A71,Auxiliar_OPEX_CustosUnit!$A$4:$BT$129,COLUMN(Auxiliar_OPEX_CustosUnit!AY$2),0),0)</f>
        <v/>
      </c>
      <c r="DB71" s="1" t="str">
        <f>IFERROR(VLOOKUP($A71,Auxiliar_OPEX_CustosUnit!$A$4:$BT$129,COLUMN(Auxiliar_OPEX_CustosUnit!AZ$2),0),0)</f>
        <v/>
      </c>
      <c r="DC71" s="1" t="str">
        <f>IFERROR(VLOOKUP($A71,Auxiliar_OPEX_CustosUnit!$A$4:$BT$129,COLUMN(Auxiliar_OPEX_CustosUnit!BA$2),0),0)</f>
        <v/>
      </c>
      <c r="DD71" s="1" t="str">
        <f>IFERROR(VLOOKUP($A71,Auxiliar_OPEX_CustosUnit!$A$4:$BT$129,COLUMN(Auxiliar_OPEX_CustosUnit!BB$2),0),0)</f>
        <v/>
      </c>
      <c r="DG71" s="60">
        <v>45292</v>
      </c>
      <c r="DH71" s="1">
        <v>1</v>
      </c>
      <c r="DI71" s="1">
        <f>INDEX(Auxiliar_OPEX_Drivers!$B$2:$CH$18,MATCH(Auxiliar_OPEX_S!DI$3,Auxiliar_OPEX_Drivers!$B$2:$B$18,0),MATCH($DG71,Auxiliar_OPEX_Drivers!$B$2:$CH$2,0))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INDEX(Auxiliar_OPEX_Drivers!$B$2:$CH$18,MATCH(Auxiliar_OPEX_S!DK$3,Auxiliar_OPEX_Drivers!$B$2:$B$18,0),MATCH($DG71,Auxiliar_OPEX_Drivers!$B$2:$CH$2,0))</f>
        <v>15.296836858991167</v>
      </c>
      <c r="DL71" s="1">
        <f>INDEX(Auxiliar_OPEX_Drivers!$B$2:$CH$18,MATCH(Auxiliar_OPEX_S!DL$3,Auxiliar_OPEX_Drivers!$B$2:$B$18,0),MATCH($DG71,Auxiliar_OPEX_Drivers!$B$2:$CH$2,0))</f>
        <v>66.716365522822429</v>
      </c>
      <c r="DM71" s="1">
        <f>INDEX(Auxiliar_OPEX_Drivers!$B$2:$CH$18,MATCH(Auxiliar_OPEX_S!DM$3,Auxiliar_OPEX_Drivers!$B$2:$B$18,0),MATCH($DG71,Auxiliar_OPEX_Drivers!$B$2:$CH$2,0))</f>
        <v>13</v>
      </c>
      <c r="DN71" s="1">
        <f>INDEX(Auxiliar_OPEX_Drivers!$B$2:$CH$18,MATCH(Auxiliar_OPEX_S!DN$3,Auxiliar_OPEX_Drivers!$B$2:$B$18,0),MATCH($DG71,Auxiliar_OPEX_Drivers!$B$2:$CH$2,0))</f>
        <v>758.44701041450924</v>
      </c>
      <c r="DO71" s="1">
        <f>INDEX(Auxiliar_OPEX_Drivers!$B$2:$CH$18,MATCH(Auxiliar_OPEX_S!DO$3,Auxiliar_OPEX_Drivers!$B$2:$B$18,0),MATCH($DG71,Auxiliar_OPEX_Drivers!$B$2:$CH$2,0))</f>
        <v>12</v>
      </c>
      <c r="DP71" s="1">
        <f>INDEX(Auxiliar_OPEX_Drivers!$B$2:$CH$18,MATCH(Auxiliar_OPEX_S!DP$3,Auxiliar_OPEX_Drivers!$B$2:$B$18,0),MATCH($DG71,Auxiliar_OPEX_Drivers!$B$2:$CH$2,0))</f>
        <v>205.92573039971722</v>
      </c>
      <c r="DQ71" s="1">
        <f>INDEX(Auxiliar_OPEX_Drivers!$B$2:$CH$18,MATCH(Auxiliar_OPEX_S!DQ$3,Auxiliar_OPEX_Drivers!$B$2:$B$18,0),MATCH($DG71,Auxiliar_OPEX_Drivers!$B$2:$CH$2,0))</f>
        <v>37.324209214747796</v>
      </c>
      <c r="DR71" s="1">
        <f>INDEX(Auxiliar_OPEX_Drivers!$B$2:$CH$18,MATCH(Auxiliar_OPEX_S!DR$3,Auxiliar_OPEX_Drivers!$B$2:$B$18,0),MATCH($DG71,Auxiliar_OPEX_Drivers!$B$2:$CH$2,0))</f>
        <v>21818435.696478382</v>
      </c>
      <c r="DS71" s="1">
        <f>INDEX(Auxiliar_OPEX_Drivers!$B$2:$CH$18,MATCH(Auxiliar_OPEX_S!DS$3,Auxiliar_OPEX_Drivers!$B$2:$B$18,0),MATCH($DG71,Auxiliar_OPEX_Drivers!$B$2:$CH$2,0))</f>
        <v>62881.770833333401</v>
      </c>
      <c r="DT71" s="1">
        <f>INDEX(Auxiliar_OPEX_Drivers!$B$2:$CH$18,MATCH(Auxiliar_OPEX_S!DT$3,Auxiliar_OPEX_Drivers!$B$2:$B$18,0),MATCH($DG71,Auxiliar_OPEX_Drivers!$B$2:$CH$2,0))</f>
        <v>7993.5702460550383</v>
      </c>
      <c r="DU71" s="1">
        <f>INDEX(Auxiliar_OPEX_Drivers!$B$2:$CH$18,MATCH(Auxiliar_OPEX_S!DU$3,Auxiliar_OPEX_Drivers!$B$2:$B$18,0),MATCH($DG71,Auxiliar_OPEX_Drivers!$B$2:$CH$2,0))</f>
        <v>3222.8112786542606</v>
      </c>
      <c r="DV71" s="1">
        <f>INDEX(Auxiliar_OPEX_Drivers!$B$2:$CH$18,MATCH(Auxiliar_OPEX_S!DV$3,Auxiliar_OPEX_Drivers!$B$2:$B$18,0),MATCH($DG71,Auxiliar_OPEX_Drivers!$B$2:$CH$2,0))</f>
        <v>2597835.2332948511</v>
      </c>
      <c r="DW71" s="1">
        <f>INDEX(Auxiliar_OPEX_Drivers!$B$2:$CH$18,MATCH(Auxiliar_OPEX_S!DW$3,Auxiliar_OPEX_Drivers!$B$2:$B$18,0),MATCH($DG71,Auxiliar_OPEX_Drivers!$B$2:$CH$2,0))</f>
        <v>7889.4779453204073</v>
      </c>
      <c r="DX71" s="1">
        <f>INDEX(Auxiliar_OPEX_Drivers!$B$2:$CH$18,MATCH(Auxiliar_OPEX_S!DX$3,Auxiliar_OPEX_Drivers!$B$2:$B$18,0),MATCH($DG71,Auxiliar_OPEX_Drivers!$B$2:$CH$2,0))</f>
        <v>2624335.0646471865</v>
      </c>
      <c r="DY71" s="1">
        <f>INDEX(Auxiliar_OPEX_Drivers!$B$2:$CH$18,MATCH(Auxiliar_OPEX_S!DY$3,Auxiliar_OPEX_Drivers!$B$2:$B$18,0),MATCH($DG71,Auxiliar_OPEX_Drivers!$B$2:$CH$2,0))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119199.32363138798</v>
      </c>
      <c r="E72" s="51">
        <f ca="1">SUMPRODUCT($CM72:$DD72,INDIRECT(ADDRESS(E$2,$DH$2)):INDIRECT(ADDRESS(E$2,$DY$2)))</f>
        <v>132675.6574854819</v>
      </c>
      <c r="F72" s="51">
        <f ca="1">SUMPRODUCT($CM72:$DD72,INDIRECT(ADDRESS(F$2,$DH$2)):INDIRECT(ADDRESS(F$2,$DY$2)))</f>
        <v>153488.50087840244</v>
      </c>
      <c r="G72" s="51">
        <f ca="1">SUMPRODUCT($CM72:$DD72,INDIRECT(ADDRESS(G$2,$DH$2)):INDIRECT(ADDRESS(G$2,$DY$2)))</f>
        <v>121696.82902161295</v>
      </c>
      <c r="H72" s="51">
        <f ca="1">SUMPRODUCT($CM72:$DD72,INDIRECT(ADDRESS(H$2,$DH$2)):INDIRECT(ADDRESS(H$2,$DY$2)))</f>
        <v>122555.15438517534</v>
      </c>
      <c r="I72" s="51">
        <f ca="1">SUMPRODUCT($CM72:$DD72,INDIRECT(ADDRESS(I$2,$DH$2)):INDIRECT(ADDRESS(I$2,$DY$2)))</f>
        <v>98261.219564037514</v>
      </c>
      <c r="J72" s="51">
        <f ca="1">SUMPRODUCT($CM72:$DD72,INDIRECT(ADDRESS(J$2,$DH$2)):INDIRECT(ADDRESS(J$2,$DY$2)))</f>
        <v>72506.426453611886</v>
      </c>
      <c r="K72" s="51">
        <f ca="1">SUMPRODUCT($CM72:$DD72,INDIRECT(ADDRESS(K$2,$DH$2)):INDIRECT(ADDRESS(K$2,$DY$2)))</f>
        <v>67668.399828117312</v>
      </c>
      <c r="L72" s="51">
        <f ca="1">SUMPRODUCT($CM72:$DD72,INDIRECT(ADDRESS(L$2,$DH$2)):INDIRECT(ADDRESS(L$2,$DY$2)))</f>
        <v>101207.00189498161</v>
      </c>
      <c r="M72" s="51">
        <f ca="1">SUMPRODUCT($CM72:$DD72,INDIRECT(ADDRESS(M$2,$DH$2)):INDIRECT(ADDRESS(M$2,$DY$2)))</f>
        <v>124157.61100650016</v>
      </c>
      <c r="N72" s="51">
        <f ca="1">SUMPRODUCT($CM72:$DD72,INDIRECT(ADDRESS(N$2,$DH$2)):INDIRECT(ADDRESS(N$2,$DY$2)))</f>
        <v>94429.826813033549</v>
      </c>
      <c r="O72" s="51">
        <f ca="1">SUMPRODUCT($CM72:$DD72,INDIRECT(ADDRESS(O$2,$DH$2)):INDIRECT(ADDRESS(O$2,$DY$2)))</f>
        <v>103700.48406335279</v>
      </c>
      <c r="P72" s="51">
        <f ca="1">SUMPRODUCT($CM72:$DD72,INDIRECT(ADDRESS(P$2,$DH$2)):INDIRECT(ADDRESS(P$2,$DY$2)))</f>
        <v>131606.95331241097</v>
      </c>
      <c r="Q72" s="51">
        <f ca="1">SUMPRODUCT($CM72:$DD72,INDIRECT(ADDRESS(Q$2,$DH$2)):INDIRECT(ADDRESS(Q$2,$DY$2)))</f>
        <v>143695.58137108493</v>
      </c>
      <c r="R72" s="51">
        <f ca="1">SUMPRODUCT($CM72:$DD72,INDIRECT(ADDRESS(R$2,$DH$2)):INDIRECT(ADDRESS(R$2,$DY$2)))</f>
        <v>166054.30172672757</v>
      </c>
      <c r="S72" s="51">
        <f ca="1">SUMPRODUCT($CM72:$DD72,INDIRECT(ADDRESS(S$2,$DH$2)):INDIRECT(ADDRESS(S$2,$DY$2)))</f>
        <v>131671.06278854626</v>
      </c>
      <c r="T72" s="51">
        <f ca="1">SUMPRODUCT($CM72:$DD72,INDIRECT(ADDRESS(T$2,$DH$2)):INDIRECT(ADDRESS(T$2,$DY$2)))</f>
        <v>131993.68741665079</v>
      </c>
      <c r="U72" s="51">
        <f ca="1">SUMPRODUCT($CM72:$DD72,INDIRECT(ADDRESS(U$2,$DH$2)):INDIRECT(ADDRESS(U$2,$DY$2)))</f>
        <v>99086.629992941045</v>
      </c>
      <c r="V72" s="51">
        <f ca="1">SUMPRODUCT($CM72:$DD72,INDIRECT(ADDRESS(V$2,$DH$2)):INDIRECT(ADDRESS(V$2,$DY$2)))</f>
        <v>82032.539470473144</v>
      </c>
      <c r="W72" s="51">
        <f ca="1">SUMPRODUCT($CM72:$DD72,INDIRECT(ADDRESS(W$2,$DH$2)):INDIRECT(ADDRESS(W$2,$DY$2)))</f>
        <v>78324.626777879283</v>
      </c>
      <c r="X72" s="51">
        <f ca="1">SUMPRODUCT($CM72:$DD72,INDIRECT(ADDRESS(X$2,$DH$2)):INDIRECT(ADDRESS(X$2,$DY$2)))</f>
        <v>111576.86271446919</v>
      </c>
      <c r="Y72" s="51">
        <f ca="1">SUMPRODUCT($CM72:$DD72,INDIRECT(ADDRESS(Y$2,$DH$2)):INDIRECT(ADDRESS(Y$2,$DY$2)))</f>
        <v>128302.77881404386</v>
      </c>
      <c r="Z72" s="51">
        <f ca="1">SUMPRODUCT($CM72:$DD72,INDIRECT(ADDRESS(Z$2,$DH$2)):INDIRECT(ADDRESS(Z$2,$DY$2)))</f>
        <v>102896.48563422654</v>
      </c>
      <c r="AA72" s="51">
        <f ca="1">SUMPRODUCT($CM72:$DD72,INDIRECT(ADDRESS(AA$2,$DH$2)):INDIRECT(ADDRESS(AA$2,$DY$2)))</f>
        <v>111300.7594633282</v>
      </c>
      <c r="AB72" s="51">
        <f ca="1">SUMPRODUCT($CM72:$DD72,INDIRECT(ADDRESS(AB$2,$DH$2)):INDIRECT(ADDRESS(AB$2,$DY$2)))</f>
        <v>127142.61101317759</v>
      </c>
      <c r="AC72" s="51">
        <f ca="1">SUMPRODUCT($CM72:$DD72,INDIRECT(ADDRESS(AC$2,$DH$2)):INDIRECT(ADDRESS(AC$2,$DY$2)))</f>
        <v>143745.99319047158</v>
      </c>
      <c r="AD72" s="51">
        <f ca="1">SUMPRODUCT($CM72:$DD72,INDIRECT(ADDRESS(AD$2,$DH$2)):INDIRECT(ADDRESS(AD$2,$DY$2)))</f>
        <v>170266.84314198434</v>
      </c>
      <c r="AE72" s="51">
        <f ca="1">SUMPRODUCT($CM72:$DD72,INDIRECT(ADDRESS(AE$2,$DH$2)):INDIRECT(ADDRESS(AE$2,$DY$2)))</f>
        <v>136957.74150297843</v>
      </c>
      <c r="AF72" s="51">
        <f ca="1">SUMPRODUCT($CM72:$DD72,INDIRECT(ADDRESS(AF$2,$DH$2)):INDIRECT(ADDRESS(AF$2,$DY$2)))</f>
        <v>139930.94967058627</v>
      </c>
      <c r="AG72" s="51">
        <f ca="1">SUMPRODUCT($CM72:$DD72,INDIRECT(ADDRESS(AG$2,$DH$2)):INDIRECT(ADDRESS(AG$2,$DY$2)))</f>
        <v>116370.75185474129</v>
      </c>
      <c r="AH72" s="51">
        <f ca="1">SUMPRODUCT($CM72:$DD72,INDIRECT(ADDRESS(AH$2,$DH$2)):INDIRECT(ADDRESS(AH$2,$DY$2)))</f>
        <v>75014.336721790736</v>
      </c>
      <c r="AI72" s="51">
        <f ca="1">SUMPRODUCT($CM72:$DD72,INDIRECT(ADDRESS(AI$2,$DH$2)):INDIRECT(ADDRESS(AI$2,$DY$2)))</f>
        <v>75037.955757959586</v>
      </c>
      <c r="AJ72" s="51">
        <f ca="1">SUMPRODUCT($CM72:$DD72,INDIRECT(ADDRESS(AJ$2,$DH$2)):INDIRECT(ADDRESS(AJ$2,$DY$2)))</f>
        <v>112250.89841879869</v>
      </c>
      <c r="AK72" s="51">
        <f ca="1">SUMPRODUCT($CM72:$DD72,INDIRECT(ADDRESS(AK$2,$DH$2)):INDIRECT(ADDRESS(AK$2,$DY$2)))</f>
        <v>135433.40661386418</v>
      </c>
      <c r="AL72" s="51">
        <f ca="1">SUMPRODUCT($CM72:$DD72,INDIRECT(ADDRESS(AL$2,$DH$2)):INDIRECT(ADDRESS(AL$2,$DY$2)))</f>
        <v>113220.402542239</v>
      </c>
      <c r="AM72" s="51">
        <f ca="1">SUMPRODUCT($CM72:$DD72,INDIRECT(ADDRESS(AM$2,$DH$2)):INDIRECT(ADDRESS(AM$2,$DY$2)))</f>
        <v>124246.73153940978</v>
      </c>
      <c r="AN72" s="51">
        <f ca="1">SUMPRODUCT($CM72:$DD72,INDIRECT(ADDRESS(AN$2,$DH$2)):INDIRECT(ADDRESS(AN$2,$DY$2)))</f>
        <v>137320.05932863444</v>
      </c>
      <c r="AO72" s="51">
        <f ca="1">SUMPRODUCT($CM72:$DD72,INDIRECT(ADDRESS(AO$2,$DH$2)):INDIRECT(ADDRESS(AO$2,$DY$2)))</f>
        <v>146389.66649249967</v>
      </c>
      <c r="AP72" s="51">
        <f ca="1">SUMPRODUCT($CM72:$DD72,INDIRECT(ADDRESS(AP$2,$DH$2)):INDIRECT(ADDRESS(AP$2,$DY$2)))</f>
        <v>162457.23539496082</v>
      </c>
      <c r="AQ72" s="51">
        <f ca="1">SUMPRODUCT($CM72:$DD72,INDIRECT(ADDRESS(AQ$2,$DH$2)):INDIRECT(ADDRESS(AQ$2,$DY$2)))</f>
        <v>132302.30997644024</v>
      </c>
      <c r="AR72" s="51">
        <f ca="1">SUMPRODUCT($CM72:$DD72,INDIRECT(ADDRESS(AR$2,$DH$2)):INDIRECT(ADDRESS(AR$2,$DY$2)))</f>
        <v>129876.3205314786</v>
      </c>
      <c r="AS72" s="51">
        <f ca="1">SUMPRODUCT($CM72:$DD72,INDIRECT(ADDRESS(AS$2,$DH$2)):INDIRECT(ADDRESS(AS$2,$DY$2)))</f>
        <v>97082.946148407209</v>
      </c>
      <c r="AT72" s="51">
        <f ca="1">SUMPRODUCT($CM72:$DD72,INDIRECT(ADDRESS(AT$2,$DH$2)):INDIRECT(ADDRESS(AT$2,$DY$2)))</f>
        <v>76888.294134299576</v>
      </c>
      <c r="AU72" s="51">
        <f ca="1">SUMPRODUCT($CM72:$DD72,INDIRECT(ADDRESS(AU$2,$DH$2)):INDIRECT(ADDRESS(AU$2,$DY$2)))</f>
        <v>80256.772733732403</v>
      </c>
      <c r="AV72" s="51">
        <f ca="1">SUMPRODUCT($CM72:$DD72,INDIRECT(ADDRESS(AV$2,$DH$2)):INDIRECT(ADDRESS(AV$2,$DY$2)))</f>
        <v>114231.78480272215</v>
      </c>
      <c r="AW72" s="51">
        <f ca="1">SUMPRODUCT($CM72:$DD72,INDIRECT(ADDRESS(AW$2,$DH$2)):INDIRECT(ADDRESS(AW$2,$DY$2)))</f>
        <v>135922.62132234135</v>
      </c>
      <c r="AX72" s="51">
        <f ca="1">SUMPRODUCT($CM72:$DD72,INDIRECT(ADDRESS(AX$2,$DH$2)):INDIRECT(ADDRESS(AX$2,$DY$2)))</f>
        <v>109377.38998508007</v>
      </c>
      <c r="AY72" s="51">
        <f ca="1">SUMPRODUCT($CM72:$DD72,INDIRECT(ADDRESS(AY$2,$DH$2)):INDIRECT(ADDRESS(AY$2,$DY$2)))</f>
        <v>118125.80972356744</v>
      </c>
      <c r="AZ72" s="51">
        <f ca="1">SUMPRODUCT($CM72:$DD72,INDIRECT(ADDRESS(AZ$2,$DH$2)):INDIRECT(ADDRESS(AZ$2,$DY$2)))</f>
        <v>134101.84886182621</v>
      </c>
      <c r="BA72" s="51">
        <f ca="1">SUMPRODUCT($CM72:$DD72,INDIRECT(ADDRESS(BA$2,$DH$2)):INDIRECT(ADDRESS(BA$2,$DY$2)))</f>
        <v>145104.14620941202</v>
      </c>
      <c r="BB72" s="51">
        <f ca="1">SUMPRODUCT($CM72:$DD72,INDIRECT(ADDRESS(BB$2,$DH$2)):INDIRECT(ADDRESS(BB$2,$DY$2)))</f>
        <v>156575.02496689573</v>
      </c>
      <c r="BC72" s="51">
        <f ca="1">SUMPRODUCT($CM72:$DD72,INDIRECT(ADDRESS(BC$2,$DH$2)):INDIRECT(ADDRESS(BC$2,$DY$2)))</f>
        <v>131815.51018885666</v>
      </c>
      <c r="BD72" s="51">
        <f ca="1">SUMPRODUCT($CM72:$DD72,INDIRECT(ADDRESS(BD$2,$DH$2)):INDIRECT(ADDRESS(BD$2,$DY$2)))</f>
        <v>131772.38244370211</v>
      </c>
      <c r="BE72" s="51">
        <f ca="1">SUMPRODUCT($CM72:$DD72,INDIRECT(ADDRESS(BE$2,$DH$2)):INDIRECT(ADDRESS(BE$2,$DY$2)))</f>
        <v>105717.58399317063</v>
      </c>
      <c r="BF72" s="51">
        <f ca="1">SUMPRODUCT($CM72:$DD72,INDIRECT(ADDRESS(BF$2,$DH$2)):INDIRECT(ADDRESS(BF$2,$DY$2)))</f>
        <v>79808.382597557065</v>
      </c>
      <c r="BG72" s="51">
        <f ca="1">SUMPRODUCT($CM72:$DD72,INDIRECT(ADDRESS(BG$2,$DH$2)):INDIRECT(ADDRESS(BG$2,$DY$2)))</f>
        <v>87979.967369830134</v>
      </c>
      <c r="BH72" s="51">
        <f ca="1">SUMPRODUCT($CM72:$DD72,INDIRECT(ADDRESS(BH$2,$DH$2)):INDIRECT(ADDRESS(BH$2,$DY$2)))</f>
        <v>120803.51828345792</v>
      </c>
      <c r="BI72" s="51">
        <f ca="1">SUMPRODUCT($CM72:$DD72,INDIRECT(ADDRESS(BI$2,$DH$2)):INDIRECT(ADDRESS(BI$2,$DY$2)))</f>
        <v>132464.66739441521</v>
      </c>
      <c r="BJ72" s="51">
        <f ca="1">SUMPRODUCT($CM72:$DD72,INDIRECT(ADDRESS(BJ$2,$DH$2)):INDIRECT(ADDRESS(BJ$2,$DY$2)))</f>
        <v>102211.92379242531</v>
      </c>
      <c r="BK72" s="51">
        <f ca="1">SUMPRODUCT($CM72:$DD72,INDIRECT(ADDRESS(BK$2,$DH$2)):INDIRECT(ADDRESS(BK$2,$DY$2)))</f>
        <v>112460.75097606987</v>
      </c>
      <c r="BL72" s="51">
        <f ca="1">SUMPRODUCT($CM72:$DD72,INDIRECT(ADDRESS(BL$2,$DH$2)):INDIRECT(ADDRESS(BL$2,$DY$2)))</f>
        <v>125787.30268590256</v>
      </c>
      <c r="BM72" s="51">
        <f ca="1">SUMPRODUCT($CM72:$DD72,INDIRECT(ADDRESS(BM$2,$DH$2)):INDIRECT(ADDRESS(BM$2,$DY$2)))</f>
        <v>139833.99894432956</v>
      </c>
      <c r="BN72" s="51">
        <f ca="1">SUMPRODUCT($CM72:$DD72,INDIRECT(ADDRESS(BN$2,$DH$2)):INDIRECT(ADDRESS(BN$2,$DY$2)))</f>
        <v>165229.62961775917</v>
      </c>
      <c r="BO72" s="51">
        <f ca="1">SUMPRODUCT($CM72:$DD72,INDIRECT(ADDRESS(BO$2,$DH$2)):INDIRECT(ADDRESS(BO$2,$DY$2)))</f>
        <v>125750.67934880024</v>
      </c>
      <c r="BP72" s="51">
        <f ca="1">SUMPRODUCT($CM72:$DD72,INDIRECT(ADDRESS(BP$2,$DH$2)):INDIRECT(ADDRESS(BP$2,$DY$2)))</f>
        <v>125729.48323796381</v>
      </c>
      <c r="BQ72" s="51">
        <f ca="1">SUMPRODUCT($CM72:$DD72,INDIRECT(ADDRESS(BQ$2,$DH$2)):INDIRECT(ADDRESS(BQ$2,$DY$2)))</f>
        <v>97443.914804871383</v>
      </c>
      <c r="BR72" s="51">
        <f ca="1">SUMPRODUCT($CM72:$DD72,INDIRECT(ADDRESS(BR$2,$DH$2)):INDIRECT(ADDRESS(BR$2,$DY$2)))</f>
        <v>83221.623267542949</v>
      </c>
      <c r="BS72" s="51">
        <f ca="1">SUMPRODUCT($CM72:$DD72,INDIRECT(ADDRESS(BS$2,$DH$2)):INDIRECT(ADDRESS(BS$2,$DY$2)))</f>
        <v>83329.832545572237</v>
      </c>
      <c r="BT72" s="51">
        <f ca="1">SUMPRODUCT($CM72:$DD72,INDIRECT(ADDRESS(BT$2,$DH$2)):INDIRECT(ADDRESS(BT$2,$DY$2)))</f>
        <v>116149.70774062582</v>
      </c>
      <c r="BU72" s="51">
        <f ca="1">SUMPRODUCT($CM72:$DD72,INDIRECT(ADDRESS(BU$2,$DH$2)):INDIRECT(ADDRESS(BU$2,$DY$2)))</f>
        <v>119201.0967112818</v>
      </c>
      <c r="BV72" s="51">
        <f ca="1">SUMPRODUCT($CM72:$DD72,INDIRECT(ADDRESS(BV$2,$DH$2)):INDIRECT(ADDRESS(BV$2,$DY$2)))</f>
        <v>97567.063749876907</v>
      </c>
      <c r="BW72" s="51">
        <f ca="1">SUMPRODUCT($CM72:$DD72,INDIRECT(ADDRESS(BW$2,$DH$2)):INDIRECT(ADDRESS(BW$2,$DY$2)))</f>
        <v>107831.31815978742</v>
      </c>
      <c r="BX72" s="51">
        <f ca="1">SUMPRODUCT($CM72:$DD72,INDIRECT(ADDRESS(BX$2,$DH$2)):INDIRECT(ADDRESS(BX$2,$DY$2)))</f>
        <v>129722.77855847571</v>
      </c>
      <c r="BY72" s="51">
        <f ca="1">SUMPRODUCT($CM72:$DD72,INDIRECT(ADDRESS(BY$2,$DH$2)):INDIRECT(ADDRESS(BY$2,$DY$2)))</f>
        <v>135166.19140258481</v>
      </c>
      <c r="BZ72" s="51">
        <f ca="1">SUMPRODUCT($CM72:$DD72,INDIRECT(ADDRESS(BZ$2,$DH$2)):INDIRECT(ADDRESS(BZ$2,$DY$2)))</f>
        <v>160557.32535240692</v>
      </c>
      <c r="CA72" s="51">
        <f ca="1">SUMPRODUCT($CM72:$DD72,INDIRECT(ADDRESS(CA$2,$DH$2)):INDIRECT(ADDRESS(CA$2,$DY$2)))</f>
        <v>129701.58244763932</v>
      </c>
      <c r="CB72" s="51">
        <f ca="1">SUMPRODUCT($CM72:$DD72,INDIRECT(ADDRESS(CB$2,$DH$2)):INDIRECT(ADDRESS(CB$2,$DY$2)))</f>
        <v>129680.38633680288</v>
      </c>
      <c r="CC72" s="51">
        <f ca="1">SUMPRODUCT($CM72:$DD72,INDIRECT(ADDRESS(CC$2,$DH$2)):INDIRECT(ADDRESS(CC$2,$DY$2)))</f>
        <v>101375.96042298003</v>
      </c>
      <c r="CD72" s="51">
        <f ca="1">SUMPRODUCT($CM72:$DD72,INDIRECT(ADDRESS(CD$2,$DH$2)):INDIRECT(ADDRESS(CD$2,$DY$2)))</f>
        <v>87146.33245197167</v>
      </c>
      <c r="CF72" s="51">
        <f t="shared" ca="1" si="8"/>
        <v>1311546.4350256955</v>
      </c>
      <c r="CG72" s="51">
        <f t="shared" ca="1" si="8"/>
        <v>1418542.2694827819</v>
      </c>
      <c r="CH72" s="51">
        <f t="shared" ca="1" si="8"/>
        <v>1469618.6219680016</v>
      </c>
      <c r="CI72" s="51">
        <f t="shared" ca="1" si="8"/>
        <v>1440231.2105741638</v>
      </c>
      <c r="CJ72" s="51">
        <f t="shared" ca="1" si="8"/>
        <v>1440815.7070776187</v>
      </c>
      <c r="CK72" s="51">
        <f t="shared" ca="1" si="8"/>
        <v>1387075.6508143134</v>
      </c>
      <c r="CM72" s="1">
        <f>IFERROR(VLOOKUP($A72,Auxiliar_OPEX_CustosUnit!$A$4:$BT$129,COLUMN(Auxiliar_OPEX_CustosUnit!AK$2),0),0)</f>
        <v>0</v>
      </c>
      <c r="CN72" s="1">
        <f>IFERROR(VLOOKUP($A72,Auxiliar_OPEX_CustosUnit!$A$4:$BT$129,COLUMN(Auxiliar_OPEX_CustosUnit!AL$2),0),0)</f>
        <v>783.51914914406098</v>
      </c>
      <c r="CO72" s="1">
        <f>IFERROR(VLOOKUP($A72,Auxiliar_OPEX_CustosUnit!$A$4:$BT$129,COLUMN(Auxiliar_OPEX_CustosUnit!AM$2),0)*(1-DRE_Auxiliar!$A$111),0)</f>
        <v>1000.1306773176224</v>
      </c>
      <c r="CP72" s="1">
        <f>IFERROR(VLOOKUP($A72,Auxiliar_OPEX_CustosUnit!$A$4:$BT$129,COLUMN(Auxiliar_OPEX_CustosUnit!AN$2),0),0)</f>
        <v>0</v>
      </c>
      <c r="CQ72" s="1">
        <f>IFERROR(VLOOKUP($A72,Auxiliar_OPEX_CustosUnit!$A$4:$BT$129,COLUMN(Auxiliar_OPEX_CustosUnit!AO$2),0),0)</f>
        <v>0</v>
      </c>
      <c r="CR72" s="1">
        <f>IFERROR(VLOOKUP($A72,Auxiliar_OPEX_CustosUnit!$A$4:$BT$129,COLUMN(Auxiliar_OPEX_CustosUnit!AP$2),0),0)</f>
        <v>0</v>
      </c>
      <c r="CS72" s="1">
        <f>IFERROR(VLOOKUP($A72,Auxiliar_OPEX_CustosUnit!$A$4:$BT$129,COLUMN(Auxiliar_OPEX_CustosUnit!AQ$2),0),0)</f>
        <v>0</v>
      </c>
      <c r="CT72" s="1">
        <f>IFERROR(VLOOKUP($A72,Auxiliar_OPEX_CustosUnit!$A$4:$BT$129,COLUMN(Auxiliar_OPEX_CustosUnit!AR$2),0),0)</f>
        <v>0</v>
      </c>
      <c r="CU72" s="1">
        <f>IFERROR(VLOOKUP($A72,Auxiliar_OPEX_CustosUnit!$A$4:$BT$129,COLUMN(Auxiliar_OPEX_CustosUnit!AS$2),0),0)</f>
        <v>5.9266882921426802</v>
      </c>
      <c r="CV72" s="1">
        <f>IFERROR(VLOOKUP($A72,Auxiliar_OPEX_CustosUnit!$A$4:$BT$129,COLUMN(Auxiliar_OPEX_CustosUnit!AT$2),0),0)</f>
        <v>0</v>
      </c>
      <c r="CW72" s="1">
        <f>IFERROR(VLOOKUP($A72,Auxiliar_OPEX_CustosUnit!$A$4:$BT$129,COLUMN(Auxiliar_OPEX_CustosUnit!AU$2),0),0)</f>
        <v>0</v>
      </c>
      <c r="CX72" s="1">
        <f>IFERROR(VLOOKUP($A72,Auxiliar_OPEX_CustosUnit!$A$4:$BT$129,COLUMN(Auxiliar_OPEX_CustosUnit!AV$2),0),0)</f>
        <v>0</v>
      </c>
      <c r="CY72" s="1">
        <f>IFERROR(VLOOKUP($A72,Auxiliar_OPEX_CustosUnit!$A$4:$BT$129,COLUMN(Auxiliar_OPEX_CustosUnit!AW$2),0),0)</f>
        <v>0</v>
      </c>
      <c r="CZ72" s="1">
        <f>IFERROR(VLOOKUP($A72,Auxiliar_OPEX_CustosUnit!$A$4:$BT$129,COLUMN(Auxiliar_OPEX_CustosUnit!AX$2),0),0)</f>
        <v>0</v>
      </c>
      <c r="DA72" s="1">
        <f>IFERROR(VLOOKUP($A72,Auxiliar_OPEX_CustosUnit!$A$4:$BT$129,COLUMN(Auxiliar_OPEX_CustosUnit!AY$2),0),0)</f>
        <v>0</v>
      </c>
      <c r="DB72" s="1">
        <f>IFERROR(VLOOKUP($A72,Auxiliar_OPEX_CustosUnit!$A$4:$BT$129,COLUMN(Auxiliar_OPEX_CustosUnit!AZ$2),0),0)</f>
        <v>4.239222167284E-2</v>
      </c>
      <c r="DC72" s="1">
        <f>IFERROR(VLOOKUP($A72,Auxiliar_OPEX_CustosUnit!$A$4:$BT$129,COLUMN(Auxiliar_OPEX_CustosUnit!BA$2),0),0)</f>
        <v>0</v>
      </c>
      <c r="DD72" s="1">
        <f>IFERROR(VLOOKUP($A72,Auxiliar_OPEX_CustosUnit!$A$4:$BT$129,COLUMN(Auxiliar_OPEX_CustosUnit!BB$2),0),0)</f>
        <v>0</v>
      </c>
      <c r="DG72" s="60">
        <v>45323</v>
      </c>
      <c r="DH72" s="1">
        <v>1</v>
      </c>
      <c r="DI72" s="1">
        <f>INDEX(Auxiliar_OPEX_Drivers!$B$2:$CH$18,MATCH(Auxiliar_OPEX_S!DI$3,Auxiliar_OPEX_Drivers!$B$2:$B$18,0),MATCH($DG72,Auxiliar_OPEX_Drivers!$B$2:$CH$2,0))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INDEX(Auxiliar_OPEX_Drivers!$B$2:$CH$18,MATCH(Auxiliar_OPEX_S!DK$3,Auxiliar_OPEX_Drivers!$B$2:$B$18,0),MATCH($DG72,Auxiliar_OPEX_Drivers!$B$2:$CH$2,0))</f>
        <v>15.296836858991167</v>
      </c>
      <c r="DL72" s="1">
        <f>INDEX(Auxiliar_OPEX_Drivers!$B$2:$CH$18,MATCH(Auxiliar_OPEX_S!DL$3,Auxiliar_OPEX_Drivers!$B$2:$B$18,0),MATCH($DG72,Auxiliar_OPEX_Drivers!$B$2:$CH$2,0))</f>
        <v>66.716365522822429</v>
      </c>
      <c r="DM72" s="1">
        <f>INDEX(Auxiliar_OPEX_Drivers!$B$2:$CH$18,MATCH(Auxiliar_OPEX_S!DM$3,Auxiliar_OPEX_Drivers!$B$2:$B$18,0),MATCH($DG72,Auxiliar_OPEX_Drivers!$B$2:$CH$2,0))</f>
        <v>13</v>
      </c>
      <c r="DN72" s="1">
        <f>INDEX(Auxiliar_OPEX_Drivers!$B$2:$CH$18,MATCH(Auxiliar_OPEX_S!DN$3,Auxiliar_OPEX_Drivers!$B$2:$B$18,0),MATCH($DG72,Auxiliar_OPEX_Drivers!$B$2:$CH$2,0))</f>
        <v>758.44701041450924</v>
      </c>
      <c r="DO72" s="1">
        <f>INDEX(Auxiliar_OPEX_Drivers!$B$2:$CH$18,MATCH(Auxiliar_OPEX_S!DO$3,Auxiliar_OPEX_Drivers!$B$2:$B$18,0),MATCH($DG72,Auxiliar_OPEX_Drivers!$B$2:$CH$2,0))</f>
        <v>12</v>
      </c>
      <c r="DP72" s="1">
        <f>INDEX(Auxiliar_OPEX_Drivers!$B$2:$CH$18,MATCH(Auxiliar_OPEX_S!DP$3,Auxiliar_OPEX_Drivers!$B$2:$B$18,0),MATCH($DG72,Auxiliar_OPEX_Drivers!$B$2:$CH$2,0))</f>
        <v>205.92573039971722</v>
      </c>
      <c r="DQ72" s="1">
        <f>INDEX(Auxiliar_OPEX_Drivers!$B$2:$CH$18,MATCH(Auxiliar_OPEX_S!DQ$3,Auxiliar_OPEX_Drivers!$B$2:$B$18,0),MATCH($DG72,Auxiliar_OPEX_Drivers!$B$2:$CH$2,0))</f>
        <v>37.324209214747796</v>
      </c>
      <c r="DR72" s="1">
        <f>INDEX(Auxiliar_OPEX_Drivers!$B$2:$CH$18,MATCH(Auxiliar_OPEX_S!DR$3,Auxiliar_OPEX_Drivers!$B$2:$B$18,0),MATCH($DG72,Auxiliar_OPEX_Drivers!$B$2:$CH$2,0))</f>
        <v>21881317.467311714</v>
      </c>
      <c r="DS72" s="1">
        <f>INDEX(Auxiliar_OPEX_Drivers!$B$2:$CH$18,MATCH(Auxiliar_OPEX_S!DS$3,Auxiliar_OPEX_Drivers!$B$2:$B$18,0),MATCH($DG72,Auxiliar_OPEX_Drivers!$B$2:$CH$2,0))</f>
        <v>62881.770833333401</v>
      </c>
      <c r="DT72" s="1">
        <f>INDEX(Auxiliar_OPEX_Drivers!$B$2:$CH$18,MATCH(Auxiliar_OPEX_S!DT$3,Auxiliar_OPEX_Drivers!$B$2:$B$18,0),MATCH($DG72,Auxiliar_OPEX_Drivers!$B$2:$CH$2,0))</f>
        <v>10955.821445605417</v>
      </c>
      <c r="DU72" s="1">
        <f>INDEX(Auxiliar_OPEX_Drivers!$B$2:$CH$18,MATCH(Auxiliar_OPEX_S!DU$3,Auxiliar_OPEX_Drivers!$B$2:$B$18,0),MATCH($DG72,Auxiliar_OPEX_Drivers!$B$2:$CH$2,0))</f>
        <v>4642.3326618579704</v>
      </c>
      <c r="DV72" s="1">
        <f>INDEX(Auxiliar_OPEX_Drivers!$B$2:$CH$18,MATCH(Auxiliar_OPEX_S!DV$3,Auxiliar_OPEX_Drivers!$B$2:$B$18,0),MATCH($DG72,Auxiliar_OPEX_Drivers!$B$2:$CH$2,0))</f>
        <v>2606948.232623376</v>
      </c>
      <c r="DW72" s="1">
        <f>INDEX(Auxiliar_OPEX_Drivers!$B$2:$CH$18,MATCH(Auxiliar_OPEX_S!DW$3,Auxiliar_OPEX_Drivers!$B$2:$B$18,0),MATCH($DG72,Auxiliar_OPEX_Drivers!$B$2:$CH$2,0))</f>
        <v>10808.999328524729</v>
      </c>
      <c r="DX72" s="1">
        <f>INDEX(Auxiliar_OPEX_Drivers!$B$2:$CH$18,MATCH(Auxiliar_OPEX_S!DX$3,Auxiliar_OPEX_Drivers!$B$2:$B$18,0),MATCH($DG72,Auxiliar_OPEX_Drivers!$B$2:$CH$2,0))</f>
        <v>2633558.8860927918</v>
      </c>
      <c r="DY72" s="1">
        <f>INDEX(Auxiliar_OPEX_Drivers!$B$2:$CH$18,MATCH(Auxiliar_OPEX_S!DY$3,Auxiliar_OPEX_Drivers!$B$2:$B$18,0),MATCH($DG72,Auxiliar_OPEX_Drivers!$B$2:$CH$2,0))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8761.6906740808354</v>
      </c>
      <c r="E73" s="51">
        <f ca="1">SUMPRODUCT($CM73:$DD73,INDIRECT(ADDRESS(E$2,$DH$2)):INDIRECT(ADDRESS(E$2,$DY$2)))</f>
        <v>8766.5832921304955</v>
      </c>
      <c r="F73" s="51">
        <f ca="1">SUMPRODUCT($CM73:$DD73,INDIRECT(ADDRESS(F$2,$DH$2)):INDIRECT(ADDRESS(F$2,$DY$2)))</f>
        <v>8771.5774590792043</v>
      </c>
      <c r="G73" s="51">
        <f ca="1">SUMPRODUCT($CM73:$DD73,INDIRECT(ADDRESS(G$2,$DH$2)):INDIRECT(ADDRESS(G$2,$DY$2)))</f>
        <v>8776.2120985867241</v>
      </c>
      <c r="H73" s="51">
        <f ca="1">SUMPRODUCT($CM73:$DD73,INDIRECT(ADDRESS(H$2,$DH$2)):INDIRECT(ADDRESS(H$2,$DY$2)))</f>
        <v>8781.2260917670137</v>
      </c>
      <c r="I73" s="51">
        <f ca="1">SUMPRODUCT($CM73:$DD73,INDIRECT(ADDRESS(I$2,$DH$2)):INDIRECT(ADDRESS(I$2,$DY$2)))</f>
        <v>8786.4205627374431</v>
      </c>
      <c r="J73" s="51">
        <f ca="1">SUMPRODUCT($CM73:$DD73,INDIRECT(ADDRESS(J$2,$DH$2)):INDIRECT(ADDRESS(J$2,$DY$2)))</f>
        <v>8791.2573064750377</v>
      </c>
      <c r="K73" s="51">
        <f ca="1">SUMPRODUCT($CM73:$DD73,INDIRECT(ADDRESS(K$2,$DH$2)):INDIRECT(ADDRESS(K$2,$DY$2)))</f>
        <v>8821.5860490573086</v>
      </c>
      <c r="L73" s="51">
        <f ca="1">SUMPRODUCT($CM73:$DD73,INDIRECT(ADDRESS(L$2,$DH$2)):INDIRECT(ADDRESS(L$2,$DY$2)))</f>
        <v>8827.0195455669163</v>
      </c>
      <c r="M73" s="51">
        <f ca="1">SUMPRODUCT($CM73:$DD73,INDIRECT(ADDRESS(M$2,$DH$2)):INDIRECT(ADDRESS(M$2,$DY$2)))</f>
        <v>8831.7527242466331</v>
      </c>
      <c r="N73" s="51">
        <f ca="1">SUMPRODUCT($CM73:$DD73,INDIRECT(ADDRESS(N$2,$DH$2)):INDIRECT(ADDRESS(N$2,$DY$2)))</f>
        <v>8836.8994213831447</v>
      </c>
      <c r="O73" s="51">
        <f ca="1">SUMPRODUCT($CM73:$DD73,INDIRECT(ADDRESS(O$2,$DH$2)):INDIRECT(ADDRESS(O$2,$DY$2)))</f>
        <v>8842.5298047490087</v>
      </c>
      <c r="P73" s="51">
        <f ca="1">SUMPRODUCT($CM73:$DD73,INDIRECT(ADDRESS(P$2,$DH$2)):INDIRECT(ADDRESS(P$2,$DY$2)))</f>
        <v>8847.4357608345563</v>
      </c>
      <c r="Q73" s="51">
        <f ca="1">SUMPRODUCT($CM73:$DD73,INDIRECT(ADDRESS(Q$2,$DH$2)):INDIRECT(ADDRESS(Q$2,$DY$2)))</f>
        <v>8852.0373728788636</v>
      </c>
      <c r="R73" s="51">
        <f ca="1">SUMPRODUCT($CM73:$DD73,INDIRECT(ADDRESS(R$2,$DH$2)):INDIRECT(ADDRESS(R$2,$DY$2)))</f>
        <v>8856.8340959181132</v>
      </c>
      <c r="S73" s="51">
        <f ca="1">SUMPRODUCT($CM73:$DD73,INDIRECT(ADDRESS(S$2,$DH$2)):INDIRECT(ADDRESS(S$2,$DY$2)))</f>
        <v>8862.1606214298608</v>
      </c>
      <c r="T73" s="51">
        <f ca="1">SUMPRODUCT($CM73:$DD73,INDIRECT(ADDRESS(T$2,$DH$2)):INDIRECT(ADDRESS(T$2,$DY$2)))</f>
        <v>8867.3395092006303</v>
      </c>
      <c r="U73" s="51">
        <f ca="1">SUMPRODUCT($CM73:$DD73,INDIRECT(ADDRESS(U$2,$DH$2)):INDIRECT(ADDRESS(U$2,$DY$2)))</f>
        <v>8872.0734286574152</v>
      </c>
      <c r="V73" s="51">
        <f ca="1">SUMPRODUCT($CM73:$DD73,INDIRECT(ADDRESS(V$2,$DH$2)):INDIRECT(ADDRESS(V$2,$DY$2)))</f>
        <v>8876.3911960659934</v>
      </c>
      <c r="W73" s="51">
        <f ca="1">SUMPRODUCT($CM73:$DD73,INDIRECT(ADDRESS(W$2,$DH$2)):INDIRECT(ADDRESS(W$2,$DY$2)))</f>
        <v>8931.1453267910565</v>
      </c>
      <c r="X73" s="51">
        <f ca="1">SUMPRODUCT($CM73:$DD73,INDIRECT(ADDRESS(X$2,$DH$2)):INDIRECT(ADDRESS(X$2,$DY$2)))</f>
        <v>8936.044529748051</v>
      </c>
      <c r="Y73" s="51">
        <f ca="1">SUMPRODUCT($CM73:$DD73,INDIRECT(ADDRESS(Y$2,$DH$2)):INDIRECT(ADDRESS(Y$2,$DY$2)))</f>
        <v>8941.1620662006953</v>
      </c>
      <c r="Z73" s="51">
        <f ca="1">SUMPRODUCT($CM73:$DD73,INDIRECT(ADDRESS(Z$2,$DH$2)):INDIRECT(ADDRESS(Z$2,$DY$2)))</f>
        <v>8946.663219649201</v>
      </c>
      <c r="AA73" s="51">
        <f ca="1">SUMPRODUCT($CM73:$DD73,INDIRECT(ADDRESS(AA$2,$DH$2)):INDIRECT(ADDRESS(AA$2,$DY$2)))</f>
        <v>8951.9930344473851</v>
      </c>
      <c r="AB73" s="51">
        <f ca="1">SUMPRODUCT($CM73:$DD73,INDIRECT(ADDRESS(AB$2,$DH$2)):INDIRECT(ADDRESS(AB$2,$DY$2)))</f>
        <v>8955.9844573325809</v>
      </c>
      <c r="AC73" s="51">
        <f ca="1">SUMPRODUCT($CM73:$DD73,INDIRECT(ADDRESS(AC$2,$DH$2)):INDIRECT(ADDRESS(AC$2,$DY$2)))</f>
        <v>8960.1850783779955</v>
      </c>
      <c r="AD73" s="51">
        <f ca="1">SUMPRODUCT($CM73:$DD73,INDIRECT(ADDRESS(AD$2,$DH$2)):INDIRECT(ADDRESS(AD$2,$DY$2)))</f>
        <v>8963.843297429823</v>
      </c>
      <c r="AE73" s="51">
        <f ca="1">SUMPRODUCT($CM73:$DD73,INDIRECT(ADDRESS(AE$2,$DH$2)):INDIRECT(ADDRESS(AE$2,$DY$2)))</f>
        <v>8967.1753726727966</v>
      </c>
      <c r="AF73" s="51">
        <f ca="1">SUMPRODUCT($CM73:$DD73,INDIRECT(ADDRESS(AF$2,$DH$2)):INDIRECT(ADDRESS(AF$2,$DY$2)))</f>
        <v>8970.7626607435268</v>
      </c>
      <c r="AG73" s="51">
        <f ca="1">SUMPRODUCT($CM73:$DD73,INDIRECT(ADDRESS(AG$2,$DH$2)):INDIRECT(ADDRESS(AG$2,$DY$2)))</f>
        <v>8974.8096556425662</v>
      </c>
      <c r="AH73" s="51">
        <f ca="1">SUMPRODUCT($CM73:$DD73,INDIRECT(ADDRESS(AH$2,$DH$2)):INDIRECT(ADDRESS(AH$2,$DY$2)))</f>
        <v>8979.0374985539383</v>
      </c>
      <c r="AI73" s="51">
        <f ca="1">SUMPRODUCT($CM73:$DD73,INDIRECT(ADDRESS(AI$2,$DH$2)):INDIRECT(ADDRESS(AI$2,$DY$2)))</f>
        <v>9034.9529546822196</v>
      </c>
      <c r="AJ73" s="51">
        <f ca="1">SUMPRODUCT($CM73:$DD73,INDIRECT(ADDRESS(AJ$2,$DH$2)):INDIRECT(ADDRESS(AJ$2,$DY$2)))</f>
        <v>9038.8322237362918</v>
      </c>
      <c r="AK73" s="51">
        <f ca="1">SUMPRODUCT($CM73:$DD73,INDIRECT(ADDRESS(AK$2,$DH$2)):INDIRECT(ADDRESS(AK$2,$DY$2)))</f>
        <v>9043.7918434684834</v>
      </c>
      <c r="AL73" s="51">
        <f ca="1">SUMPRODUCT($CM73:$DD73,INDIRECT(ADDRESS(AL$2,$DH$2)):INDIRECT(ADDRESS(AL$2,$DY$2)))</f>
        <v>9048.7788644146622</v>
      </c>
      <c r="AM73" s="51">
        <f ca="1">SUMPRODUCT($CM73:$DD73,INDIRECT(ADDRESS(AM$2,$DH$2)):INDIRECT(ADDRESS(AM$2,$DY$2)))</f>
        <v>9053.5028337065378</v>
      </c>
      <c r="AN73" s="51">
        <f ca="1">SUMPRODUCT($CM73:$DD73,INDIRECT(ADDRESS(AN$2,$DH$2)):INDIRECT(ADDRESS(AN$2,$DY$2)))</f>
        <v>9057.6990556169676</v>
      </c>
      <c r="AO73" s="51">
        <f ca="1">SUMPRODUCT($CM73:$DD73,INDIRECT(ADDRESS(AO$2,$DH$2)):INDIRECT(ADDRESS(AO$2,$DY$2)))</f>
        <v>9062.2142276582399</v>
      </c>
      <c r="AP73" s="51">
        <f ca="1">SUMPRODUCT($CM73:$DD73,INDIRECT(ADDRESS(AP$2,$DH$2)):INDIRECT(ADDRESS(AP$2,$DY$2)))</f>
        <v>9066.719662404108</v>
      </c>
      <c r="AQ73" s="51">
        <f ca="1">SUMPRODUCT($CM73:$DD73,INDIRECT(ADDRESS(AQ$2,$DH$2)):INDIRECT(ADDRESS(AQ$2,$DY$2)))</f>
        <v>9070.8522312944388</v>
      </c>
      <c r="AR73" s="51">
        <f ca="1">SUMPRODUCT($CM73:$DD73,INDIRECT(ADDRESS(AR$2,$DH$2)):INDIRECT(ADDRESS(AR$2,$DY$2)))</f>
        <v>9075.3081345098508</v>
      </c>
      <c r="AS73" s="51">
        <f ca="1">SUMPRODUCT($CM73:$DD73,INDIRECT(ADDRESS(AS$2,$DH$2)):INDIRECT(ADDRESS(AS$2,$DY$2)))</f>
        <v>9079.764037725261</v>
      </c>
      <c r="AT73" s="51">
        <f ca="1">SUMPRODUCT($CM73:$DD73,INDIRECT(ADDRESS(AT$2,$DH$2)):INDIRECT(ADDRESS(AT$2,$DY$2)))</f>
        <v>9084.0226734797779</v>
      </c>
      <c r="AU73" s="51">
        <f ca="1">SUMPRODUCT($CM73:$DD73,INDIRECT(ADDRESS(AU$2,$DH$2)):INDIRECT(ADDRESS(AU$2,$DY$2)))</f>
        <v>9075.5406381363027</v>
      </c>
      <c r="AV73" s="51">
        <f ca="1">SUMPRODUCT($CM73:$DD73,INDIRECT(ADDRESS(AV$2,$DH$2)):INDIRECT(ADDRESS(AV$2,$DY$2)))</f>
        <v>9080.7637753434337</v>
      </c>
      <c r="AW73" s="51">
        <f ca="1">SUMPRODUCT($CM73:$DD73,INDIRECT(ADDRESS(AW$2,$DH$2)):INDIRECT(ADDRESS(AW$2,$DY$2)))</f>
        <v>9085.8322508538204</v>
      </c>
      <c r="AX73" s="51">
        <f ca="1">SUMPRODUCT($CM73:$DD73,INDIRECT(ADDRESS(AX$2,$DH$2)):INDIRECT(ADDRESS(AX$2,$DY$2)))</f>
        <v>9091.1294943084595</v>
      </c>
      <c r="AY73" s="51">
        <f ca="1">SUMPRODUCT($CM73:$DD73,INDIRECT(ADDRESS(AY$2,$DH$2)):INDIRECT(ADDRESS(AY$2,$DY$2)))</f>
        <v>9095.7030822926936</v>
      </c>
      <c r="AZ73" s="51">
        <f ca="1">SUMPRODUCT($CM73:$DD73,INDIRECT(ADDRESS(AZ$2,$DH$2)):INDIRECT(ADDRESS(AZ$2,$DY$2)))</f>
        <v>9098.943686865221</v>
      </c>
      <c r="BA73" s="51">
        <f ca="1">SUMPRODUCT($CM73:$DD73,INDIRECT(ADDRESS(BA$2,$DH$2)):INDIRECT(ADDRESS(BA$2,$DY$2)))</f>
        <v>9101.8993188122513</v>
      </c>
      <c r="BB73" s="51">
        <f ca="1">SUMPRODUCT($CM73:$DD73,INDIRECT(ADDRESS(BB$2,$DH$2)):INDIRECT(ADDRESS(BB$2,$DY$2)))</f>
        <v>9105.0588979950098</v>
      </c>
      <c r="BC73" s="51">
        <f ca="1">SUMPRODUCT($CM73:$DD73,INDIRECT(ADDRESS(BC$2,$DH$2)):INDIRECT(ADDRESS(BC$2,$DY$2)))</f>
        <v>9107.8231872647502</v>
      </c>
      <c r="BD73" s="51">
        <f ca="1">SUMPRODUCT($CM73:$DD73,INDIRECT(ADDRESS(BD$2,$DH$2)):INDIRECT(ADDRESS(BD$2,$DY$2)))</f>
        <v>9110.5280707025595</v>
      </c>
      <c r="BE73" s="51">
        <f ca="1">SUMPRODUCT($CM73:$DD73,INDIRECT(ADDRESS(BE$2,$DH$2)):INDIRECT(ADDRESS(BE$2,$DY$2)))</f>
        <v>9113.402129235541</v>
      </c>
      <c r="BF73" s="51">
        <f ca="1">SUMPRODUCT($CM73:$DD73,INDIRECT(ADDRESS(BF$2,$DH$2)):INDIRECT(ADDRESS(BF$2,$DY$2)))</f>
        <v>9116.487177116247</v>
      </c>
      <c r="BG73" s="51">
        <f ca="1">SUMPRODUCT($CM73:$DD73,INDIRECT(ADDRESS(BG$2,$DH$2)):INDIRECT(ADDRESS(BG$2,$DY$2)))</f>
        <v>9125.7814444367832</v>
      </c>
      <c r="BH73" s="51">
        <f ca="1">SUMPRODUCT($CM73:$DD73,INDIRECT(ADDRESS(BH$2,$DH$2)):INDIRECT(ADDRESS(BH$2,$DY$2)))</f>
        <v>9130.1199699851986</v>
      </c>
      <c r="BI73" s="51">
        <f ca="1">SUMPRODUCT($CM73:$DD73,INDIRECT(ADDRESS(BI$2,$DH$2)):INDIRECT(ADDRESS(BI$2,$DY$2)))</f>
        <v>9134.4584955336159</v>
      </c>
      <c r="BJ73" s="51">
        <f ca="1">SUMPRODUCT($CM73:$DD73,INDIRECT(ADDRESS(BJ$2,$DH$2)):INDIRECT(ADDRESS(BJ$2,$DY$2)))</f>
        <v>9138.7970210820331</v>
      </c>
      <c r="BK73" s="51">
        <f ca="1">SUMPRODUCT($CM73:$DD73,INDIRECT(ADDRESS(BK$2,$DH$2)):INDIRECT(ADDRESS(BK$2,$DY$2)))</f>
        <v>9143.1355466304485</v>
      </c>
      <c r="BL73" s="51">
        <f ca="1">SUMPRODUCT($CM73:$DD73,INDIRECT(ADDRESS(BL$2,$DH$2)):INDIRECT(ADDRESS(BL$2,$DY$2)))</f>
        <v>9146.5816203477989</v>
      </c>
      <c r="BM73" s="51">
        <f ca="1">SUMPRODUCT($CM73:$DD73,INDIRECT(ADDRESS(BM$2,$DH$2)):INDIRECT(ADDRESS(BM$2,$DY$2)))</f>
        <v>9150.0276940651456</v>
      </c>
      <c r="BN73" s="51">
        <f ca="1">SUMPRODUCT($CM73:$DD73,INDIRECT(ADDRESS(BN$2,$DH$2)):INDIRECT(ADDRESS(BN$2,$DY$2)))</f>
        <v>9153.473767782496</v>
      </c>
      <c r="BO73" s="51">
        <f ca="1">SUMPRODUCT($CM73:$DD73,INDIRECT(ADDRESS(BO$2,$DH$2)):INDIRECT(ADDRESS(BO$2,$DY$2)))</f>
        <v>9156.9198414998427</v>
      </c>
      <c r="BP73" s="51">
        <f ca="1">SUMPRODUCT($CM73:$DD73,INDIRECT(ADDRESS(BP$2,$DH$2)):INDIRECT(ADDRESS(BP$2,$DY$2)))</f>
        <v>9160.3659152171931</v>
      </c>
      <c r="BQ73" s="51">
        <f ca="1">SUMPRODUCT($CM73:$DD73,INDIRECT(ADDRESS(BQ$2,$DH$2)):INDIRECT(ADDRESS(BQ$2,$DY$2)))</f>
        <v>9163.8119889345398</v>
      </c>
      <c r="BR73" s="51">
        <f ca="1">SUMPRODUCT($CM73:$DD73,INDIRECT(ADDRESS(BR$2,$DH$2)):INDIRECT(ADDRESS(BR$2,$DY$2)))</f>
        <v>9167.2580626518902</v>
      </c>
      <c r="BS73" s="51">
        <f ca="1">SUMPRODUCT($CM73:$DD73,INDIRECT(ADDRESS(BS$2,$DH$2)):INDIRECT(ADDRESS(BS$2,$DY$2)))</f>
        <v>9218.3314374552428</v>
      </c>
      <c r="BT73" s="51">
        <f ca="1">SUMPRODUCT($CM73:$DD73,INDIRECT(ADDRESS(BT$2,$DH$2)):INDIRECT(ADDRESS(BT$2,$DY$2)))</f>
        <v>9221.7775111725932</v>
      </c>
      <c r="BU73" s="51">
        <f ca="1">SUMPRODUCT($CM73:$DD73,INDIRECT(ADDRESS(BU$2,$DH$2)):INDIRECT(ADDRESS(BU$2,$DY$2)))</f>
        <v>9225.22358488994</v>
      </c>
      <c r="BV73" s="51">
        <f ca="1">SUMPRODUCT($CM73:$DD73,INDIRECT(ADDRESS(BV$2,$DH$2)):INDIRECT(ADDRESS(BV$2,$DY$2)))</f>
        <v>9228.6696586072903</v>
      </c>
      <c r="BW73" s="51">
        <f ca="1">SUMPRODUCT($CM73:$DD73,INDIRECT(ADDRESS(BW$2,$DH$2)):INDIRECT(ADDRESS(BW$2,$DY$2)))</f>
        <v>9232.1157323246371</v>
      </c>
      <c r="BX73" s="51">
        <f ca="1">SUMPRODUCT($CM73:$DD73,INDIRECT(ADDRESS(BX$2,$DH$2)):INDIRECT(ADDRESS(BX$2,$DY$2)))</f>
        <v>9236.4542578730543</v>
      </c>
      <c r="BY73" s="51">
        <f ca="1">SUMPRODUCT($CM73:$DD73,INDIRECT(ADDRESS(BY$2,$DH$2)):INDIRECT(ADDRESS(BY$2,$DY$2)))</f>
        <v>9240.7927834214715</v>
      </c>
      <c r="BZ73" s="51">
        <f ca="1">SUMPRODUCT($CM73:$DD73,INDIRECT(ADDRESS(BZ$2,$DH$2)):INDIRECT(ADDRESS(BZ$2,$DY$2)))</f>
        <v>9245.1313089698888</v>
      </c>
      <c r="CA73" s="51">
        <f ca="1">SUMPRODUCT($CM73:$DD73,INDIRECT(ADDRESS(CA$2,$DH$2)):INDIRECT(ADDRESS(CA$2,$DY$2)))</f>
        <v>9249.4698345183042</v>
      </c>
      <c r="CB73" s="51">
        <f ca="1">SUMPRODUCT($CM73:$DD73,INDIRECT(ADDRESS(CB$2,$DH$2)):INDIRECT(ADDRESS(CB$2,$DY$2)))</f>
        <v>9253.8083600667214</v>
      </c>
      <c r="CC73" s="51">
        <f ca="1">SUMPRODUCT($CM73:$DD73,INDIRECT(ADDRESS(CC$2,$DH$2)):INDIRECT(ADDRESS(CC$2,$DY$2)))</f>
        <v>9258.1468856151387</v>
      </c>
      <c r="CD73" s="51">
        <f ca="1">SUMPRODUCT($CM73:$DD73,INDIRECT(ADDRESS(CD$2,$DH$2)):INDIRECT(ADDRESS(CD$2,$DY$2)))</f>
        <v>9262.4854111635541</v>
      </c>
      <c r="CF73" s="51">
        <f t="shared" ca="1" si="8"/>
        <v>105594.75502985976</v>
      </c>
      <c r="CG73" s="51">
        <f t="shared" ca="1" si="8"/>
        <v>106741.28016182181</v>
      </c>
      <c r="CH73" s="51">
        <f t="shared" ca="1" si="8"/>
        <v>107991.65674076142</v>
      </c>
      <c r="CI73" s="51">
        <f t="shared" ca="1" si="8"/>
        <v>108925.54926362337</v>
      </c>
      <c r="CJ73" s="51">
        <f t="shared" ca="1" si="8"/>
        <v>109426.43494565967</v>
      </c>
      <c r="CK73" s="51">
        <f t="shared" ca="1" si="8"/>
        <v>110224.55681494862</v>
      </c>
      <c r="CM73" s="1">
        <f>IFERROR(VLOOKUP($A73,Auxiliar_OPEX_CustosUnit!$A$4:$BT$129,COLUMN(Auxiliar_OPEX_CustosUnit!AK$2),0),0)</f>
        <v>0</v>
      </c>
      <c r="CN73" s="1">
        <f>IFERROR(VLOOKUP($A73,Auxiliar_OPEX_CustosUnit!$A$4:$BT$129,COLUMN(Auxiliar_OPEX_CustosUnit!AL$2),0),0)</f>
        <v>0</v>
      </c>
      <c r="CO73" s="1">
        <f>IFERROR(VLOOKUP($A73,Auxiliar_OPEX_CustosUnit!$A$4:$BT$129,COLUMN(Auxiliar_OPEX_CustosUnit!AM$2),0)*(1-DRE_Auxiliar!$A$111),0)</f>
        <v>5735.5834847440365</v>
      </c>
      <c r="CP73" s="1">
        <f>IFERROR(VLOOKUP($A73,Auxiliar_OPEX_CustosUnit!$A$4:$BT$129,COLUMN(Auxiliar_OPEX_CustosUnit!AN$2),0),0)</f>
        <v>0</v>
      </c>
      <c r="CQ73" s="1">
        <f>IFERROR(VLOOKUP($A73,Auxiliar_OPEX_CustosUnit!$A$4:$BT$129,COLUMN(Auxiliar_OPEX_CustosUnit!AO$2),0),0)</f>
        <v>0</v>
      </c>
      <c r="CR73" s="1">
        <f>IFERROR(VLOOKUP($A73,Auxiliar_OPEX_CustosUnit!$A$4:$BT$129,COLUMN(Auxiliar_OPEX_CustosUnit!AP$2),0),0)</f>
        <v>0</v>
      </c>
      <c r="CS73" s="1">
        <f>IFERROR(VLOOKUP($A73,Auxiliar_OPEX_CustosUnit!$A$4:$BT$129,COLUMN(Auxiliar_OPEX_CustosUnit!AQ$2),0),0)</f>
        <v>0</v>
      </c>
      <c r="CT73" s="1">
        <f>IFERROR(VLOOKUP($A73,Auxiliar_OPEX_CustosUnit!$A$4:$BT$129,COLUMN(Auxiliar_OPEX_CustosUnit!AR$2),0),0)</f>
        <v>0</v>
      </c>
      <c r="CU73" s="1">
        <f>IFERROR(VLOOKUP($A73,Auxiliar_OPEX_CustosUnit!$A$4:$BT$129,COLUMN(Auxiliar_OPEX_CustosUnit!AS$2),0),0)</f>
        <v>11.1061628742526</v>
      </c>
      <c r="CV73" s="1">
        <f>IFERROR(VLOOKUP($A73,Auxiliar_OPEX_CustosUnit!$A$4:$BT$129,COLUMN(Auxiliar_OPEX_CustosUnit!AT$2),0),0)</f>
        <v>0</v>
      </c>
      <c r="CW73" s="1">
        <f>IFERROR(VLOOKUP($A73,Auxiliar_OPEX_CustosUnit!$A$4:$BT$129,COLUMN(Auxiliar_OPEX_CustosUnit!AU$2),0),0)</f>
        <v>5.4802427979999999E-5</v>
      </c>
      <c r="CX73" s="1">
        <f>IFERROR(VLOOKUP($A73,Auxiliar_OPEX_CustosUnit!$A$4:$BT$129,COLUMN(Auxiliar_OPEX_CustosUnit!AV$2),0),0)</f>
        <v>0</v>
      </c>
      <c r="CY73" s="1">
        <f>IFERROR(VLOOKUP($A73,Auxiliar_OPEX_CustosUnit!$A$4:$BT$129,COLUMN(Auxiliar_OPEX_CustosUnit!AW$2),0),0)</f>
        <v>0</v>
      </c>
      <c r="CZ73" s="1">
        <f>IFERROR(VLOOKUP($A73,Auxiliar_OPEX_CustosUnit!$A$4:$BT$129,COLUMN(Auxiliar_OPEX_CustosUnit!AX$2),0),0)</f>
        <v>0</v>
      </c>
      <c r="DA73" s="1">
        <f>IFERROR(VLOOKUP($A73,Auxiliar_OPEX_CustosUnit!$A$4:$BT$129,COLUMN(Auxiliar_OPEX_CustosUnit!AY$2),0),0)</f>
        <v>0</v>
      </c>
      <c r="DB73" s="1">
        <f>IFERROR(VLOOKUP($A73,Auxiliar_OPEX_CustosUnit!$A$4:$BT$129,COLUMN(Auxiliar_OPEX_CustosUnit!AZ$2),0),0)</f>
        <v>0</v>
      </c>
      <c r="DC73" s="1">
        <f>IFERROR(VLOOKUP($A73,Auxiliar_OPEX_CustosUnit!$A$4:$BT$129,COLUMN(Auxiliar_OPEX_CustosUnit!BA$2),0),0)</f>
        <v>0</v>
      </c>
      <c r="DD73" s="1">
        <f>IFERROR(VLOOKUP($A73,Auxiliar_OPEX_CustosUnit!$A$4:$BT$129,COLUMN(Auxiliar_OPEX_CustosUnit!BB$2),0),0)</f>
        <v>0</v>
      </c>
      <c r="DG73" s="60">
        <v>45352</v>
      </c>
      <c r="DH73" s="1">
        <v>1</v>
      </c>
      <c r="DI73" s="1">
        <f>INDEX(Auxiliar_OPEX_Drivers!$B$2:$CH$18,MATCH(Auxiliar_OPEX_S!DI$3,Auxiliar_OPEX_Drivers!$B$2:$B$18,0),MATCH($DG73,Auxiliar_OPEX_Drivers!$B$2:$CH$2,0))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INDEX(Auxiliar_OPEX_Drivers!$B$2:$CH$18,MATCH(Auxiliar_OPEX_S!DK$3,Auxiliar_OPEX_Drivers!$B$2:$B$18,0),MATCH($DG73,Auxiliar_OPEX_Drivers!$B$2:$CH$2,0))</f>
        <v>15.296836858991167</v>
      </c>
      <c r="DL73" s="1">
        <f>INDEX(Auxiliar_OPEX_Drivers!$B$2:$CH$18,MATCH(Auxiliar_OPEX_S!DL$3,Auxiliar_OPEX_Drivers!$B$2:$B$18,0),MATCH($DG73,Auxiliar_OPEX_Drivers!$B$2:$CH$2,0))</f>
        <v>66.716365522822429</v>
      </c>
      <c r="DM73" s="1">
        <f>INDEX(Auxiliar_OPEX_Drivers!$B$2:$CH$18,MATCH(Auxiliar_OPEX_S!DM$3,Auxiliar_OPEX_Drivers!$B$2:$B$18,0),MATCH($DG73,Auxiliar_OPEX_Drivers!$B$2:$CH$2,0))</f>
        <v>13</v>
      </c>
      <c r="DN73" s="1">
        <f>INDEX(Auxiliar_OPEX_Drivers!$B$2:$CH$18,MATCH(Auxiliar_OPEX_S!DN$3,Auxiliar_OPEX_Drivers!$B$2:$B$18,0),MATCH($DG73,Auxiliar_OPEX_Drivers!$B$2:$CH$2,0))</f>
        <v>758.44701041450924</v>
      </c>
      <c r="DO73" s="1">
        <f>INDEX(Auxiliar_OPEX_Drivers!$B$2:$CH$18,MATCH(Auxiliar_OPEX_S!DO$3,Auxiliar_OPEX_Drivers!$B$2:$B$18,0),MATCH($DG73,Auxiliar_OPEX_Drivers!$B$2:$CH$2,0))</f>
        <v>12</v>
      </c>
      <c r="DP73" s="1">
        <f>INDEX(Auxiliar_OPEX_Drivers!$B$2:$CH$18,MATCH(Auxiliar_OPEX_S!DP$3,Auxiliar_OPEX_Drivers!$B$2:$B$18,0),MATCH($DG73,Auxiliar_OPEX_Drivers!$B$2:$CH$2,0))</f>
        <v>205.92573039971722</v>
      </c>
      <c r="DQ73" s="1">
        <f>INDEX(Auxiliar_OPEX_Drivers!$B$2:$CH$18,MATCH(Auxiliar_OPEX_S!DQ$3,Auxiliar_OPEX_Drivers!$B$2:$B$18,0),MATCH($DG73,Auxiliar_OPEX_Drivers!$B$2:$CH$2,0))</f>
        <v>37.324209214747796</v>
      </c>
      <c r="DR73" s="1">
        <f>INDEX(Auxiliar_OPEX_Drivers!$B$2:$CH$18,MATCH(Auxiliar_OPEX_S!DR$3,Auxiliar_OPEX_Drivers!$B$2:$B$18,0),MATCH($DG73,Auxiliar_OPEX_Drivers!$B$2:$CH$2,0))</f>
        <v>21944199.238145046</v>
      </c>
      <c r="DS73" s="1">
        <f>INDEX(Auxiliar_OPEX_Drivers!$B$2:$CH$18,MATCH(Auxiliar_OPEX_S!DS$3,Auxiliar_OPEX_Drivers!$B$2:$B$18,0),MATCH($DG73,Auxiliar_OPEX_Drivers!$B$2:$CH$2,0))</f>
        <v>62881.770833333401</v>
      </c>
      <c r="DT73" s="1">
        <f>INDEX(Auxiliar_OPEX_Drivers!$B$2:$CH$18,MATCH(Auxiliar_OPEX_S!DT$3,Auxiliar_OPEX_Drivers!$B$2:$B$18,0),MATCH($DG73,Auxiliar_OPEX_Drivers!$B$2:$CH$2,0))</f>
        <v>11175.839926337152</v>
      </c>
      <c r="DU73" s="1">
        <f>INDEX(Auxiliar_OPEX_Drivers!$B$2:$CH$18,MATCH(Auxiliar_OPEX_S!DU$3,Auxiliar_OPEX_Drivers!$B$2:$B$18,0),MATCH($DG73,Auxiliar_OPEX_Drivers!$B$2:$CH$2,0))</f>
        <v>4853.4680996879015</v>
      </c>
      <c r="DV73" s="1">
        <f>INDEX(Auxiliar_OPEX_Drivers!$B$2:$CH$18,MATCH(Auxiliar_OPEX_S!DV$3,Auxiliar_OPEX_Drivers!$B$2:$B$18,0),MATCH($DG73,Auxiliar_OPEX_Drivers!$B$2:$CH$2,0))</f>
        <v>2616609.3673897306</v>
      </c>
      <c r="DW73" s="1">
        <f>INDEX(Auxiliar_OPEX_Drivers!$B$2:$CH$18,MATCH(Auxiliar_OPEX_S!DW$3,Auxiliar_OPEX_Drivers!$B$2:$B$18,0),MATCH($DG73,Auxiliar_OPEX_Drivers!$B$2:$CH$2,0))</f>
        <v>11020.134766354839</v>
      </c>
      <c r="DX73" s="1">
        <f>INDEX(Auxiliar_OPEX_Drivers!$B$2:$CH$18,MATCH(Auxiliar_OPEX_S!DX$3,Auxiliar_OPEX_Drivers!$B$2:$B$18,0),MATCH($DG73,Auxiliar_OPEX_Drivers!$B$2:$CH$2,0))</f>
        <v>2643343.7260191292</v>
      </c>
      <c r="DY73" s="1">
        <f>INDEX(Auxiliar_OPEX_Drivers!$B$2:$CH$18,MATCH(Auxiliar_OPEX_S!DY$3,Auxiliar_OPEX_Drivers!$B$2:$B$18,0),MATCH($DG73,Auxiliar_OPEX_Drivers!$B$2:$CH$2,0))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63427.086311835512</v>
      </c>
      <c r="E74" s="51">
        <f ca="1">SUMPRODUCT($CM74:$DD74,INDIRECT(ADDRESS(E$2,$DH$2)):INDIRECT(ADDRESS(E$2,$DY$2)))</f>
        <v>70148.676233971841</v>
      </c>
      <c r="F74" s="51">
        <f ca="1">SUMPRODUCT($CM74:$DD74,INDIRECT(ADDRESS(F$2,$DH$2)):INDIRECT(ADDRESS(F$2,$DY$2)))</f>
        <v>80574.87206281496</v>
      </c>
      <c r="G74" s="51">
        <f ca="1">SUMPRODUCT($CM74:$DD74,INDIRECT(ADDRESS(G$2,$DH$2)):INDIRECT(ADDRESS(G$2,$DY$2)))</f>
        <v>64696.84784129545</v>
      </c>
      <c r="H74" s="51">
        <f ca="1">SUMPRODUCT($CM74:$DD74,INDIRECT(ADDRESS(H$2,$DH$2)):INDIRECT(ADDRESS(H$2,$DY$2)))</f>
        <v>65140.303802050017</v>
      </c>
      <c r="I74" s="51">
        <f ca="1">SUMPRODUCT($CM74:$DD74,INDIRECT(ADDRESS(I$2,$DH$2)):INDIRECT(ADDRESS(I$2,$DY$2)))</f>
        <v>52892.582631285484</v>
      </c>
      <c r="J74" s="51">
        <f ca="1">SUMPRODUCT($CM74:$DD74,INDIRECT(ADDRESS(J$2,$DH$2)):INDIRECT(ADDRESS(J$2,$DY$2)))</f>
        <v>39804.365507067349</v>
      </c>
      <c r="K74" s="51">
        <f ca="1">SUMPRODUCT($CM74:$DD74,INDIRECT(ADDRESS(K$2,$DH$2)):INDIRECT(ADDRESS(K$2,$DY$2)))</f>
        <v>37445.201481395983</v>
      </c>
      <c r="L74" s="51">
        <f ca="1">SUMPRODUCT($CM74:$DD74,INDIRECT(ADDRESS(L$2,$DH$2)):INDIRECT(ADDRESS(L$2,$DY$2)))</f>
        <v>54376.341777190348</v>
      </c>
      <c r="M74" s="51">
        <f ca="1">SUMPRODUCT($CM74:$DD74,INDIRECT(ADDRESS(M$2,$DH$2)):INDIRECT(ADDRESS(M$2,$DY$2)))</f>
        <v>65980.792620824388</v>
      </c>
      <c r="N74" s="51">
        <f ca="1">SUMPRODUCT($CM74:$DD74,INDIRECT(ADDRESS(N$2,$DH$2)):INDIRECT(ADDRESS(N$2,$DY$2)))</f>
        <v>51128.677835419425</v>
      </c>
      <c r="O74" s="51">
        <f ca="1">SUMPRODUCT($CM74:$DD74,INDIRECT(ADDRESS(O$2,$DH$2)):INDIRECT(ADDRESS(O$2,$DY$2)))</f>
        <v>55770.314856855097</v>
      </c>
      <c r="P74" s="51">
        <f ca="1">SUMPRODUCT($CM74:$DD74,INDIRECT(ADDRESS(P$2,$DH$2)):INDIRECT(ADDRESS(P$2,$DY$2)))</f>
        <v>69694.950516759112</v>
      </c>
      <c r="Q74" s="51">
        <f ca="1">SUMPRODUCT($CM74:$DD74,INDIRECT(ADDRESS(Q$2,$DH$2)):INDIRECT(ADDRESS(Q$2,$DY$2)))</f>
        <v>75730.616484778016</v>
      </c>
      <c r="R74" s="51">
        <f ca="1">SUMPRODUCT($CM74:$DD74,INDIRECT(ADDRESS(R$2,$DH$2)):INDIRECT(ADDRESS(R$2,$DY$2)))</f>
        <v>86909.825868362648</v>
      </c>
      <c r="S74" s="51">
        <f ca="1">SUMPRODUCT($CM74:$DD74,INDIRECT(ADDRESS(S$2,$DH$2)):INDIRECT(ADDRESS(S$2,$DY$2)))</f>
        <v>69719.527429001959</v>
      </c>
      <c r="T74" s="51">
        <f ca="1">SUMPRODUCT($CM74:$DD74,INDIRECT(ADDRESS(T$2,$DH$2)):INDIRECT(ADDRESS(T$2,$DY$2)))</f>
        <v>69873.345625178001</v>
      </c>
      <c r="U74" s="51">
        <f ca="1">SUMPRODUCT($CM74:$DD74,INDIRECT(ADDRESS(U$2,$DH$2)):INDIRECT(ADDRESS(U$2,$DY$2)))</f>
        <v>53241.936358960484</v>
      </c>
      <c r="V74" s="51">
        <f ca="1">SUMPRODUCT($CM74:$DD74,INDIRECT(ADDRESS(V$2,$DH$2)):INDIRECT(ADDRESS(V$2,$DY$2)))</f>
        <v>44525.156290420819</v>
      </c>
      <c r="W74" s="51">
        <f ca="1">SUMPRODUCT($CM74:$DD74,INDIRECT(ADDRESS(W$2,$DH$2)):INDIRECT(ADDRESS(W$2,$DY$2)))</f>
        <v>42800.500320229236</v>
      </c>
      <c r="X74" s="51">
        <f ca="1">SUMPRODUCT($CM74:$DD74,INDIRECT(ADDRESS(X$2,$DH$2)):INDIRECT(ADDRESS(X$2,$DY$2)))</f>
        <v>59611.341871858873</v>
      </c>
      <c r="Y74" s="51">
        <f ca="1">SUMPRODUCT($CM74:$DD74,INDIRECT(ADDRESS(Y$2,$DH$2)):INDIRECT(ADDRESS(Y$2,$DY$2)))</f>
        <v>68137.426751437975</v>
      </c>
      <c r="Z74" s="51">
        <f ca="1">SUMPRODUCT($CM74:$DD74,INDIRECT(ADDRESS(Z$2,$DH$2)):INDIRECT(ADDRESS(Z$2,$DY$2)))</f>
        <v>55454.309627270166</v>
      </c>
      <c r="AA74" s="51">
        <f ca="1">SUMPRODUCT($CM74:$DD74,INDIRECT(ADDRESS(AA$2,$DH$2)):INDIRECT(ADDRESS(AA$2,$DY$2)))</f>
        <v>59654.727589427108</v>
      </c>
      <c r="AB74" s="51">
        <f ca="1">SUMPRODUCT($CM74:$DD74,INDIRECT(ADDRESS(AB$2,$DH$2)):INDIRECT(ADDRESS(AB$2,$DY$2)))</f>
        <v>67581.813530246756</v>
      </c>
      <c r="AC74" s="51">
        <f ca="1">SUMPRODUCT($CM74:$DD74,INDIRECT(ADDRESS(AC$2,$DH$2)):INDIRECT(ADDRESS(AC$2,$DY$2)))</f>
        <v>75891.215492969728</v>
      </c>
      <c r="AD74" s="51">
        <f ca="1">SUMPRODUCT($CM74:$DD74,INDIRECT(ADDRESS(AD$2,$DH$2)):INDIRECT(ADDRESS(AD$2,$DY$2)))</f>
        <v>89149.437878755998</v>
      </c>
      <c r="AE74" s="51">
        <f ca="1">SUMPRODUCT($CM74:$DD74,INDIRECT(ADDRESS(AE$2,$DH$2)):INDIRECT(ADDRESS(AE$2,$DY$2)))</f>
        <v>72501.779199143377</v>
      </c>
      <c r="AF74" s="51">
        <f ca="1">SUMPRODUCT($CM74:$DD74,INDIRECT(ADDRESS(AF$2,$DH$2)):INDIRECT(ADDRESS(AF$2,$DY$2)))</f>
        <v>73983.949847786629</v>
      </c>
      <c r="AG74" s="51">
        <f ca="1">SUMPRODUCT($CM74:$DD74,INDIRECT(ADDRESS(AG$2,$DH$2)):INDIRECT(ADDRESS(AG$2,$DY$2)))</f>
        <v>61964.460434646309</v>
      </c>
      <c r="AH74" s="51">
        <f ca="1">SUMPRODUCT($CM74:$DD74,INDIRECT(ADDRESS(AH$2,$DH$2)):INDIRECT(ADDRESS(AH$2,$DY$2)))</f>
        <v>41059.66327583199</v>
      </c>
      <c r="AI74" s="51">
        <f ca="1">SUMPRODUCT($CM74:$DD74,INDIRECT(ADDRESS(AI$2,$DH$2)):INDIRECT(ADDRESS(AI$2,$DY$2)))</f>
        <v>41255.122082939473</v>
      </c>
      <c r="AJ74" s="51">
        <f ca="1">SUMPRODUCT($CM74:$DD74,INDIRECT(ADDRESS(AJ$2,$DH$2)):INDIRECT(ADDRESS(AJ$2,$DY$2)))</f>
        <v>60043.4015088335</v>
      </c>
      <c r="AK74" s="51">
        <f ca="1">SUMPRODUCT($CM74:$DD74,INDIRECT(ADDRESS(AK$2,$DH$2)):INDIRECT(ADDRESS(AK$2,$DY$2)))</f>
        <v>71722.237432437949</v>
      </c>
      <c r="AL74" s="51">
        <f ca="1">SUMPRODUCT($CM74:$DD74,INDIRECT(ADDRESS(AL$2,$DH$2)):INDIRECT(ADDRESS(AL$2,$DY$2)))</f>
        <v>60617.415208663951</v>
      </c>
      <c r="AM74" s="51">
        <f ca="1">SUMPRODUCT($CM74:$DD74,INDIRECT(ADDRESS(AM$2,$DH$2)):INDIRECT(ADDRESS(AM$2,$DY$2)))</f>
        <v>66130.782883502514</v>
      </c>
      <c r="AN74" s="51">
        <f ca="1">SUMPRODUCT($CM74:$DD74,INDIRECT(ADDRESS(AN$2,$DH$2)):INDIRECT(ADDRESS(AN$2,$DY$2)))</f>
        <v>72693.542592395941</v>
      </c>
      <c r="AO74" s="51">
        <f ca="1">SUMPRODUCT($CM74:$DD74,INDIRECT(ADDRESS(AO$2,$DH$2)):INDIRECT(ADDRESS(AO$2,$DY$2)))</f>
        <v>77225.525286026605</v>
      </c>
      <c r="AP74" s="51">
        <f ca="1">SUMPRODUCT($CM74:$DD74,INDIRECT(ADDRESS(AP$2,$DH$2)):INDIRECT(ADDRESS(AP$2,$DY$2)))</f>
        <v>85249.679582157303</v>
      </c>
      <c r="AQ74" s="51">
        <f ca="1">SUMPRODUCT($CM74:$DD74,INDIRECT(ADDRESS(AQ$2,$DH$2)):INDIRECT(ADDRESS(AQ$2,$DY$2)))</f>
        <v>70161.85477959225</v>
      </c>
      <c r="AR74" s="51">
        <f ca="1">SUMPRODUCT($CM74:$DD74,INDIRECT(ADDRESS(AR$2,$DH$2)):INDIRECT(ADDRESS(AR$2,$DY$2)))</f>
        <v>68965.652409141447</v>
      </c>
      <c r="AS74" s="51">
        <f ca="1">SUMPRODUCT($CM74:$DD74,INDIRECT(ADDRESS(AS$2,$DH$2)):INDIRECT(ADDRESS(AS$2,$DY$2)))</f>
        <v>52394.848564165462</v>
      </c>
      <c r="AT74" s="51">
        <f ca="1">SUMPRODUCT($CM74:$DD74,INDIRECT(ADDRESS(AT$2,$DH$2)):INDIRECT(ADDRESS(AT$2,$DY$2)))</f>
        <v>42106.619219080188</v>
      </c>
      <c r="AU74" s="51">
        <f ca="1">SUMPRODUCT($CM74:$DD74,INDIRECT(ADDRESS(AU$2,$DH$2)):INDIRECT(ADDRESS(AU$2,$DY$2)))</f>
        <v>43888.504152589354</v>
      </c>
      <c r="AV74" s="51">
        <f ca="1">SUMPRODUCT($CM74:$DD74,INDIRECT(ADDRESS(AV$2,$DH$2)):INDIRECT(ADDRESS(AV$2,$DY$2)))</f>
        <v>61063.511569012873</v>
      </c>
      <c r="AW74" s="51">
        <f ca="1">SUMPRODUCT($CM74:$DD74,INDIRECT(ADDRESS(AW$2,$DH$2)):INDIRECT(ADDRESS(AW$2,$DY$2)))</f>
        <v>72035.038714596798</v>
      </c>
      <c r="AX74" s="51">
        <f ca="1">SUMPRODUCT($CM74:$DD74,INDIRECT(ADDRESS(AX$2,$DH$2)):INDIRECT(ADDRESS(AX$2,$DY$2)))</f>
        <v>58753.766933254963</v>
      </c>
      <c r="AY74" s="51">
        <f ca="1">SUMPRODUCT($CM74:$DD74,INDIRECT(ADDRESS(AY$2,$DH$2)):INDIRECT(ADDRESS(AY$2,$DY$2)))</f>
        <v>63078.310701355687</v>
      </c>
      <c r="AZ74" s="51">
        <f ca="1">SUMPRODUCT($CM74:$DD74,INDIRECT(ADDRESS(AZ$2,$DH$2)):INDIRECT(ADDRESS(AZ$2,$DY$2)))</f>
        <v>71083.57316061134</v>
      </c>
      <c r="BA74" s="51">
        <f ca="1">SUMPRODUCT($CM74:$DD74,INDIRECT(ADDRESS(BA$2,$DH$2)):INDIRECT(ADDRESS(BA$2,$DY$2)))</f>
        <v>76556.252321932159</v>
      </c>
      <c r="BB74" s="51">
        <f ca="1">SUMPRODUCT($CM74:$DD74,INDIRECT(ADDRESS(BB$2,$DH$2)):INDIRECT(ADDRESS(BB$2,$DY$2)))</f>
        <v>82330.170848113223</v>
      </c>
      <c r="BC74" s="51">
        <f ca="1">SUMPRODUCT($CM74:$DD74,INDIRECT(ADDRESS(BC$2,$DH$2)):INDIRECT(ADDRESS(BC$2,$DY$2)))</f>
        <v>69932.711341311966</v>
      </c>
      <c r="BD74" s="51">
        <f ca="1">SUMPRODUCT($CM74:$DD74,INDIRECT(ADDRESS(BD$2,$DH$2)):INDIRECT(ADDRESS(BD$2,$DY$2)))</f>
        <v>69897.367557108009</v>
      </c>
      <c r="BE74" s="51">
        <f ca="1">SUMPRODUCT($CM74:$DD74,INDIRECT(ADDRESS(BE$2,$DH$2)):INDIRECT(ADDRESS(BE$2,$DY$2)))</f>
        <v>56633.106479065915</v>
      </c>
      <c r="BF74" s="51">
        <f ca="1">SUMPRODUCT($CM74:$DD74,INDIRECT(ADDRESS(BF$2,$DH$2)):INDIRECT(ADDRESS(BF$2,$DY$2)))</f>
        <v>43465.767278816689</v>
      </c>
      <c r="BG74" s="51">
        <f ca="1">SUMPRODUCT($CM74:$DD74,INDIRECT(ADDRESS(BG$2,$DH$2)):INDIRECT(ADDRESS(BG$2,$DY$2)))</f>
        <v>47837.627165858117</v>
      </c>
      <c r="BH74" s="51">
        <f ca="1">SUMPRODUCT($CM74:$DD74,INDIRECT(ADDRESS(BH$2,$DH$2)):INDIRECT(ADDRESS(BH$2,$DY$2)))</f>
        <v>64403.104214106686</v>
      </c>
      <c r="BI74" s="51">
        <f ca="1">SUMPRODUCT($CM74:$DD74,INDIRECT(ADDRESS(BI$2,$DH$2)):INDIRECT(ADDRESS(BI$2,$DY$2)))</f>
        <v>70235.377386416701</v>
      </c>
      <c r="BJ74" s="51">
        <f ca="1">SUMPRODUCT($CM74:$DD74,INDIRECT(ADDRESS(BJ$2,$DH$2)):INDIRECT(ADDRESS(BJ$2,$DY$2)))</f>
        <v>55104.598831079646</v>
      </c>
      <c r="BK74" s="51">
        <f ca="1">SUMPRODUCT($CM74:$DD74,INDIRECT(ADDRESS(BK$2,$DH$2)):INDIRECT(ADDRESS(BK$2,$DY$2)))</f>
        <v>60205.736680166701</v>
      </c>
      <c r="BL74" s="51">
        <f ca="1">SUMPRODUCT($CM74:$DD74,INDIRECT(ADDRESS(BL$2,$DH$2)):INDIRECT(ADDRESS(BL$2,$DY$2)))</f>
        <v>66866.974826557707</v>
      </c>
      <c r="BM74" s="51">
        <f ca="1">SUMPRODUCT($CM74:$DD74,INDIRECT(ADDRESS(BM$2,$DH$2)):INDIRECT(ADDRESS(BM$2,$DY$2)))</f>
        <v>73824.804367715333</v>
      </c>
      <c r="BN74" s="51">
        <f ca="1">SUMPRODUCT($CM74:$DD74,INDIRECT(ADDRESS(BN$2,$DH$2)):INDIRECT(ADDRESS(BN$2,$DY$2)))</f>
        <v>86526.318949272711</v>
      </c>
      <c r="BO74" s="51">
        <f ca="1">SUMPRODUCT($CM74:$DD74,INDIRECT(ADDRESS(BO$2,$DH$2)):INDIRECT(ADDRESS(BO$2,$DY$2)))</f>
        <v>66805.861762813263</v>
      </c>
      <c r="BP74" s="51">
        <f ca="1">SUMPRODUCT($CM74:$DD74,INDIRECT(ADDRESS(BP$2,$DH$2)):INDIRECT(ADDRESS(BP$2,$DY$2)))</f>
        <v>66770.491985639164</v>
      </c>
      <c r="BQ74" s="51">
        <f ca="1">SUMPRODUCT($CM74:$DD74,INDIRECT(ADDRESS(BQ$2,$DH$2)):INDIRECT(ADDRESS(BQ$2,$DY$2)))</f>
        <v>52534.150520218638</v>
      </c>
      <c r="BR74" s="51">
        <f ca="1">SUMPRODUCT($CM74:$DD74,INDIRECT(ADDRESS(BR$2,$DH$2)):INDIRECT(ADDRESS(BR$2,$DY$2)))</f>
        <v>45283.306570167952</v>
      </c>
      <c r="BS74" s="51">
        <f ca="1">SUMPRODUCT($CM74:$DD74,INDIRECT(ADDRESS(BS$2,$DH$2)):INDIRECT(ADDRESS(BS$2,$DY$2)))</f>
        <v>45457.499968157834</v>
      </c>
      <c r="BT74" s="51">
        <f ca="1">SUMPRODUCT($CM74:$DD74,INDIRECT(ADDRESS(BT$2,$DH$2)):INDIRECT(ADDRESS(BT$2,$DY$2)))</f>
        <v>62016.843374818847</v>
      </c>
      <c r="BU74" s="51">
        <f ca="1">SUMPRODUCT($CM74:$DD74,INDIRECT(ADDRESS(BU$2,$DH$2)):INDIRECT(ADDRESS(BU$2,$DY$2)))</f>
        <v>63553.441412422071</v>
      </c>
      <c r="BV74" s="51">
        <f ca="1">SUMPRODUCT($CM74:$DD74,INDIRECT(ADDRESS(BV$2,$DH$2)):INDIRECT(ADDRESS(BV$2,$DY$2)))</f>
        <v>52733.273618571111</v>
      </c>
      <c r="BW74" s="51">
        <f ca="1">SUMPRODUCT($CM74:$DD74,INDIRECT(ADDRESS(BW$2,$DH$2)):INDIRECT(ADDRESS(BW$2,$DY$2)))</f>
        <v>57860.154754228723</v>
      </c>
      <c r="BX74" s="51">
        <f ca="1">SUMPRODUCT($CM74:$DD74,INDIRECT(ADDRESS(BX$2,$DH$2)):INDIRECT(ADDRESS(BX$2,$DY$2)))</f>
        <v>68926.10342712469</v>
      </c>
      <c r="BY74" s="51">
        <f ca="1">SUMPRODUCT($CM74:$DD74,INDIRECT(ADDRESS(BY$2,$DH$2)):INDIRECT(ADDRESS(BY$2,$DY$2)))</f>
        <v>71599.065493367176</v>
      </c>
      <c r="BZ74" s="51">
        <f ca="1">SUMPRODUCT($CM74:$DD74,INDIRECT(ADDRESS(BZ$2,$DH$2)):INDIRECT(ADDRESS(BZ$2,$DY$2)))</f>
        <v>84298.331058107244</v>
      </c>
      <c r="CA74" s="51">
        <f ca="1">SUMPRODUCT($CM74:$DD74,INDIRECT(ADDRESS(CA$2,$DH$2)):INDIRECT(ADDRESS(CA$2,$DY$2)))</f>
        <v>68890.733649950664</v>
      </c>
      <c r="CB74" s="51">
        <f ca="1">SUMPRODUCT($CM74:$DD74,INDIRECT(ADDRESS(CB$2,$DH$2)):INDIRECT(ADDRESS(CB$2,$DY$2)))</f>
        <v>68855.36387277655</v>
      </c>
      <c r="CC74" s="51">
        <f ca="1">SUMPRODUCT($CM74:$DD74,INDIRECT(ADDRESS(CC$2,$DH$2)):INDIRECT(ADDRESS(CC$2,$DY$2)))</f>
        <v>54587.555083154453</v>
      </c>
      <c r="CD74" s="51">
        <f ca="1">SUMPRODUCT($CM74:$DD74,INDIRECT(ADDRESS(CD$2,$DH$2)):INDIRECT(ADDRESS(CD$2,$DY$2)))</f>
        <v>47324.468886093768</v>
      </c>
      <c r="CF74" s="51">
        <f t="shared" ca="1" si="8"/>
        <v>701386.06296200585</v>
      </c>
      <c r="CG74" s="51">
        <f t="shared" ca="1" si="8"/>
        <v>755353.66473368439</v>
      </c>
      <c r="CH74" s="51">
        <f t="shared" ca="1" si="8"/>
        <v>781901.27877575811</v>
      </c>
      <c r="CI74" s="51">
        <f t="shared" ca="1" si="8"/>
        <v>767616.85450336884</v>
      </c>
      <c r="CJ74" s="51">
        <f t="shared" ca="1" si="8"/>
        <v>767685.39326458704</v>
      </c>
      <c r="CK74" s="51">
        <f t="shared" ca="1" si="8"/>
        <v>740233.12211058347</v>
      </c>
      <c r="CM74" s="1">
        <f>IFERROR(VLOOKUP($A74,Auxiliar_OPEX_CustosUnit!$A$4:$BT$129,COLUMN(Auxiliar_OPEX_CustosUnit!AK$2),0),0)</f>
        <v>0</v>
      </c>
      <c r="CN74" s="1">
        <f>IFERROR(VLOOKUP($A74,Auxiliar_OPEX_CustosUnit!$A$4:$BT$129,COLUMN(Auxiliar_OPEX_CustosUnit!AL$2),0),0)</f>
        <v>391.87370558963602</v>
      </c>
      <c r="CO74" s="1">
        <f>IFERROR(VLOOKUP($A74,Auxiliar_OPEX_CustosUnit!$A$4:$BT$129,COLUMN(Auxiliar_OPEX_CustosUnit!AM$2),0)*(1-DRE_Auxiliar!$A$111),0)</f>
        <v>2769.77526323439</v>
      </c>
      <c r="CP74" s="1">
        <f>IFERROR(VLOOKUP($A74,Auxiliar_OPEX_CustosUnit!$A$4:$BT$129,COLUMN(Auxiliar_OPEX_CustosUnit!AN$2),0),0)</f>
        <v>0</v>
      </c>
      <c r="CQ74" s="1">
        <f>IFERROR(VLOOKUP($A74,Auxiliar_OPEX_CustosUnit!$A$4:$BT$129,COLUMN(Auxiliar_OPEX_CustosUnit!AO$2),0),0)</f>
        <v>0</v>
      </c>
      <c r="CR74" s="1">
        <f>IFERROR(VLOOKUP($A74,Auxiliar_OPEX_CustosUnit!$A$4:$BT$129,COLUMN(Auxiliar_OPEX_CustosUnit!AP$2),0),0)</f>
        <v>0</v>
      </c>
      <c r="CS74" s="1">
        <f>IFERROR(VLOOKUP($A74,Auxiliar_OPEX_CustosUnit!$A$4:$BT$129,COLUMN(Auxiliar_OPEX_CustosUnit!AQ$2),0),0)</f>
        <v>0</v>
      </c>
      <c r="CT74" s="1">
        <f>IFERROR(VLOOKUP($A74,Auxiliar_OPEX_CustosUnit!$A$4:$BT$129,COLUMN(Auxiliar_OPEX_CustosUnit!AR$2),0),0)</f>
        <v>0</v>
      </c>
      <c r="CU74" s="1">
        <f>IFERROR(VLOOKUP($A74,Auxiliar_OPEX_CustosUnit!$A$4:$BT$129,COLUMN(Auxiliar_OPEX_CustosUnit!AS$2),0),0)</f>
        <v>8.4033434822896602</v>
      </c>
      <c r="CV74" s="1">
        <f>IFERROR(VLOOKUP($A74,Auxiliar_OPEX_CustosUnit!$A$4:$BT$129,COLUMN(Auxiliar_OPEX_CustosUnit!AT$2),0),0)</f>
        <v>0</v>
      </c>
      <c r="CW74" s="1">
        <f>IFERROR(VLOOKUP($A74,Auxiliar_OPEX_CustosUnit!$A$4:$BT$129,COLUMN(Auxiliar_OPEX_CustosUnit!AU$2),0),0)</f>
        <v>0</v>
      </c>
      <c r="CX74" s="1">
        <f>IFERROR(VLOOKUP($A74,Auxiliar_OPEX_CustosUnit!$A$4:$BT$129,COLUMN(Auxiliar_OPEX_CustosUnit!AV$2),0),0)</f>
        <v>0</v>
      </c>
      <c r="CY74" s="1">
        <f>IFERROR(VLOOKUP($A74,Auxiliar_OPEX_CustosUnit!$A$4:$BT$129,COLUMN(Auxiliar_OPEX_CustosUnit!AW$2),0),0)</f>
        <v>0</v>
      </c>
      <c r="CZ74" s="1">
        <f>IFERROR(VLOOKUP($A74,Auxiliar_OPEX_CustosUnit!$A$4:$BT$129,COLUMN(Auxiliar_OPEX_CustosUnit!AX$2),0),0)</f>
        <v>0</v>
      </c>
      <c r="DA74" s="1">
        <f>IFERROR(VLOOKUP($A74,Auxiliar_OPEX_CustosUnit!$A$4:$BT$129,COLUMN(Auxiliar_OPEX_CustosUnit!AY$2),0),0)</f>
        <v>0</v>
      </c>
      <c r="DB74" s="1">
        <f>IFERROR(VLOOKUP($A74,Auxiliar_OPEX_CustosUnit!$A$4:$BT$129,COLUMN(Auxiliar_OPEX_CustosUnit!AZ$2),0),0)</f>
        <v>7.0739554348179995E-2</v>
      </c>
      <c r="DC74" s="1">
        <f>IFERROR(VLOOKUP($A74,Auxiliar_OPEX_CustosUnit!$A$4:$BT$129,COLUMN(Auxiliar_OPEX_CustosUnit!BA$2),0),0)</f>
        <v>0</v>
      </c>
      <c r="DD74" s="1">
        <f>IFERROR(VLOOKUP($A74,Auxiliar_OPEX_CustosUnit!$A$4:$BT$129,COLUMN(Auxiliar_OPEX_CustosUnit!BB$2),0),0)</f>
        <v>0</v>
      </c>
      <c r="DG74" s="60">
        <v>45383</v>
      </c>
      <c r="DH74" s="1">
        <v>1</v>
      </c>
      <c r="DI74" s="1">
        <f>INDEX(Auxiliar_OPEX_Drivers!$B$2:$CH$18,MATCH(Auxiliar_OPEX_S!DI$3,Auxiliar_OPEX_Drivers!$B$2:$B$18,0),MATCH($DG74,Auxiliar_OPEX_Drivers!$B$2:$CH$2,0))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INDEX(Auxiliar_OPEX_Drivers!$B$2:$CH$18,MATCH(Auxiliar_OPEX_S!DK$3,Auxiliar_OPEX_Drivers!$B$2:$B$18,0),MATCH($DG74,Auxiliar_OPEX_Drivers!$B$2:$CH$2,0))</f>
        <v>15.296836858991167</v>
      </c>
      <c r="DL74" s="1">
        <f>INDEX(Auxiliar_OPEX_Drivers!$B$2:$CH$18,MATCH(Auxiliar_OPEX_S!DL$3,Auxiliar_OPEX_Drivers!$B$2:$B$18,0),MATCH($DG74,Auxiliar_OPEX_Drivers!$B$2:$CH$2,0))</f>
        <v>66.716365522822429</v>
      </c>
      <c r="DM74" s="1">
        <f>INDEX(Auxiliar_OPEX_Drivers!$B$2:$CH$18,MATCH(Auxiliar_OPEX_S!DM$3,Auxiliar_OPEX_Drivers!$B$2:$B$18,0),MATCH($DG74,Auxiliar_OPEX_Drivers!$B$2:$CH$2,0))</f>
        <v>13</v>
      </c>
      <c r="DN74" s="1">
        <f>INDEX(Auxiliar_OPEX_Drivers!$B$2:$CH$18,MATCH(Auxiliar_OPEX_S!DN$3,Auxiliar_OPEX_Drivers!$B$2:$B$18,0),MATCH($DG74,Auxiliar_OPEX_Drivers!$B$2:$CH$2,0))</f>
        <v>758.44701041450924</v>
      </c>
      <c r="DO74" s="1">
        <f>INDEX(Auxiliar_OPEX_Drivers!$B$2:$CH$18,MATCH(Auxiliar_OPEX_S!DO$3,Auxiliar_OPEX_Drivers!$B$2:$B$18,0),MATCH($DG74,Auxiliar_OPEX_Drivers!$B$2:$CH$2,0))</f>
        <v>12</v>
      </c>
      <c r="DP74" s="1">
        <f>INDEX(Auxiliar_OPEX_Drivers!$B$2:$CH$18,MATCH(Auxiliar_OPEX_S!DP$3,Auxiliar_OPEX_Drivers!$B$2:$B$18,0),MATCH($DG74,Auxiliar_OPEX_Drivers!$B$2:$CH$2,0))</f>
        <v>205.92573039971722</v>
      </c>
      <c r="DQ74" s="1">
        <f>INDEX(Auxiliar_OPEX_Drivers!$B$2:$CH$18,MATCH(Auxiliar_OPEX_S!DQ$3,Auxiliar_OPEX_Drivers!$B$2:$B$18,0),MATCH($DG74,Auxiliar_OPEX_Drivers!$B$2:$CH$2,0))</f>
        <v>37.324209214747796</v>
      </c>
      <c r="DR74" s="1">
        <f>INDEX(Auxiliar_OPEX_Drivers!$B$2:$CH$18,MATCH(Auxiliar_OPEX_S!DR$3,Auxiliar_OPEX_Drivers!$B$2:$B$18,0),MATCH($DG74,Auxiliar_OPEX_Drivers!$B$2:$CH$2,0))</f>
        <v>22007081.008978378</v>
      </c>
      <c r="DS74" s="1">
        <f>INDEX(Auxiliar_OPEX_Drivers!$B$2:$CH$18,MATCH(Auxiliar_OPEX_S!DS$3,Auxiliar_OPEX_Drivers!$B$2:$B$18,0),MATCH($DG74,Auxiliar_OPEX_Drivers!$B$2:$CH$2,0))</f>
        <v>62881.770833333401</v>
      </c>
      <c r="DT74" s="1">
        <f>INDEX(Auxiliar_OPEX_Drivers!$B$2:$CH$18,MATCH(Auxiliar_OPEX_S!DT$3,Auxiliar_OPEX_Drivers!$B$2:$B$18,0),MATCH($DG74,Auxiliar_OPEX_Drivers!$B$2:$CH$2,0))</f>
        <v>11148.228561656102</v>
      </c>
      <c r="DU74" s="1">
        <f>INDEX(Auxiliar_OPEX_Drivers!$B$2:$CH$18,MATCH(Auxiliar_OPEX_S!DU$3,Auxiliar_OPEX_Drivers!$B$2:$B$18,0),MATCH($DG74,Auxiliar_OPEX_Drivers!$B$2:$CH$2,0))</f>
        <v>4853.4680996877914</v>
      </c>
      <c r="DV74" s="1">
        <f>INDEX(Auxiliar_OPEX_Drivers!$B$2:$CH$18,MATCH(Auxiliar_OPEX_S!DV$3,Auxiliar_OPEX_Drivers!$B$2:$B$18,0),MATCH($DG74,Auxiliar_OPEX_Drivers!$B$2:$CH$2,0))</f>
        <v>2626344.5021560853</v>
      </c>
      <c r="DW74" s="1">
        <f>INDEX(Auxiliar_OPEX_Drivers!$B$2:$CH$18,MATCH(Auxiliar_OPEX_S!DW$3,Auxiliar_OPEX_Drivers!$B$2:$B$18,0),MATCH($DG74,Auxiliar_OPEX_Drivers!$B$2:$CH$2,0))</f>
        <v>11020.134766354588</v>
      </c>
      <c r="DX74" s="1">
        <f>INDEX(Auxiliar_OPEX_Drivers!$B$2:$CH$18,MATCH(Auxiliar_OPEX_S!DX$3,Auxiliar_OPEX_Drivers!$B$2:$B$18,0),MATCH($DG74,Auxiliar_OPEX_Drivers!$B$2:$CH$2,0))</f>
        <v>2653174.9545807848</v>
      </c>
      <c r="DY74" s="1">
        <f>INDEX(Auxiliar_OPEX_Drivers!$B$2:$CH$18,MATCH(Auxiliar_OPEX_S!DY$3,Auxiliar_OPEX_Drivers!$B$2:$B$18,0),MATCH($DG74,Auxiliar_OPEX_Drivers!$B$2:$CH$2,0))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223351.85409841448</v>
      </c>
      <c r="E75" s="51">
        <f ca="1">SUMPRODUCT($CM75:$DD75,INDIRECT(ADDRESS(E$2,$DH$2)):INDIRECT(ADDRESS(E$2,$DY$2)))</f>
        <v>248675.04026520337</v>
      </c>
      <c r="F75" s="51">
        <f ca="1">SUMPRODUCT($CM75:$DD75,INDIRECT(ADDRESS(F$2,$DH$2)):INDIRECT(ADDRESS(F$2,$DY$2)))</f>
        <v>287780.58789007476</v>
      </c>
      <c r="G75" s="51">
        <f ca="1">SUMPRODUCT($CM75:$DD75,INDIRECT(ADDRESS(G$2,$DH$2)):INDIRECT(ADDRESS(G$2,$DY$2)))</f>
        <v>228042.98684942542</v>
      </c>
      <c r="H75" s="51">
        <f ca="1">SUMPRODUCT($CM75:$DD75,INDIRECT(ADDRESS(H$2,$DH$2)):INDIRECT(ADDRESS(H$2,$DY$2)))</f>
        <v>229654.64659883271</v>
      </c>
      <c r="I75" s="51">
        <f ca="1">SUMPRODUCT($CM75:$DD75,INDIRECT(ADDRESS(I$2,$DH$2)):INDIRECT(ADDRESS(I$2,$DY$2)))</f>
        <v>184014.53545869482</v>
      </c>
      <c r="J75" s="51">
        <f ca="1">SUMPRODUCT($CM75:$DD75,INDIRECT(ADDRESS(J$2,$DH$2)):INDIRECT(ADDRESS(J$2,$DY$2)))</f>
        <v>135638.14417809469</v>
      </c>
      <c r="K75" s="51">
        <f ca="1">SUMPRODUCT($CM75:$DD75,INDIRECT(ADDRESS(K$2,$DH$2)):INDIRECT(ADDRESS(K$2,$DY$2)))</f>
        <v>126531.99935637276</v>
      </c>
      <c r="L75" s="51">
        <f ca="1">SUMPRODUCT($CM75:$DD75,INDIRECT(ADDRESS(L$2,$DH$2)):INDIRECT(ADDRESS(L$2,$DY$2)))</f>
        <v>189537.93391692464</v>
      </c>
      <c r="M75" s="51">
        <f ca="1">SUMPRODUCT($CM75:$DD75,INDIRECT(ADDRESS(M$2,$DH$2)):INDIRECT(ADDRESS(M$2,$DY$2)))</f>
        <v>232651.71789632199</v>
      </c>
      <c r="N75" s="51">
        <f ca="1">SUMPRODUCT($CM75:$DD75,INDIRECT(ADDRESS(N$2,$DH$2)):INDIRECT(ADDRESS(N$2,$DY$2)))</f>
        <v>176792.61356252609</v>
      </c>
      <c r="O75" s="51">
        <f ca="1">SUMPRODUCT($CM75:$DD75,INDIRECT(ADDRESS(O$2,$DH$2)):INDIRECT(ADDRESS(O$2,$DY$2)))</f>
        <v>194211.57998040889</v>
      </c>
      <c r="P75" s="51">
        <f ca="1">SUMPRODUCT($CM75:$DD75,INDIRECT(ADDRESS(P$2,$DH$2)):INDIRECT(ADDRESS(P$2,$DY$2)))</f>
        <v>246649.77663059335</v>
      </c>
      <c r="Q75" s="51">
        <f ca="1">SUMPRODUCT($CM75:$DD75,INDIRECT(ADDRESS(Q$2,$DH$2)):INDIRECT(ADDRESS(Q$2,$DY$2)))</f>
        <v>269364.85534928809</v>
      </c>
      <c r="R75" s="51">
        <f ca="1">SUMPRODUCT($CM75:$DD75,INDIRECT(ADDRESS(R$2,$DH$2)):INDIRECT(ADDRESS(R$2,$DY$2)))</f>
        <v>311376.6557486832</v>
      </c>
      <c r="S75" s="51">
        <f ca="1">SUMPRODUCT($CM75:$DD75,INDIRECT(ADDRESS(S$2,$DH$2)):INDIRECT(ADDRESS(S$2,$DY$2)))</f>
        <v>246770.82573805889</v>
      </c>
      <c r="T75" s="51">
        <f ca="1">SUMPRODUCT($CM75:$DD75,INDIRECT(ADDRESS(T$2,$DH$2)):INDIRECT(ADDRESS(T$2,$DY$2)))</f>
        <v>247377.62324144752</v>
      </c>
      <c r="U75" s="51">
        <f ca="1">SUMPRODUCT($CM75:$DD75,INDIRECT(ADDRESS(U$2,$DH$2)):INDIRECT(ADDRESS(U$2,$DY$2)))</f>
        <v>185559.6156910703</v>
      </c>
      <c r="V75" s="51">
        <f ca="1">SUMPRODUCT($CM75:$DD75,INDIRECT(ADDRESS(V$2,$DH$2)):INDIRECT(ADDRESS(V$2,$DY$2)))</f>
        <v>153530.09011595734</v>
      </c>
      <c r="W75" s="51">
        <f ca="1">SUMPRODUCT($CM75:$DD75,INDIRECT(ADDRESS(W$2,$DH$2)):INDIRECT(ADDRESS(W$2,$DY$2)))</f>
        <v>146530.94096248134</v>
      </c>
      <c r="X75" s="51">
        <f ca="1">SUMPRODUCT($CM75:$DD75,INDIRECT(ADDRESS(X$2,$DH$2)):INDIRECT(ADDRESS(X$2,$DY$2)))</f>
        <v>208996.99694013063</v>
      </c>
      <c r="Y75" s="51">
        <f ca="1">SUMPRODUCT($CM75:$DD75,INDIRECT(ADDRESS(Y$2,$DH$2)):INDIRECT(ADDRESS(Y$2,$DY$2)))</f>
        <v>240411.97904305113</v>
      </c>
      <c r="Z75" s="51">
        <f ca="1">SUMPRODUCT($CM75:$DD75,INDIRECT(ADDRESS(Z$2,$DH$2)):INDIRECT(ADDRESS(Z$2,$DY$2)))</f>
        <v>192672.25957331271</v>
      </c>
      <c r="AA75" s="51">
        <f ca="1">SUMPRODUCT($CM75:$DD75,INDIRECT(ADDRESS(AA$2,$DH$2)):INDIRECT(ADDRESS(AA$2,$DY$2)))</f>
        <v>208463.93244260619</v>
      </c>
      <c r="AB75" s="51">
        <f ca="1">SUMPRODUCT($CM75:$DD75,INDIRECT(ADDRESS(AB$2,$DH$2)):INDIRECT(ADDRESS(AB$2,$DY$2)))</f>
        <v>238230.11201181257</v>
      </c>
      <c r="AC75" s="51">
        <f ca="1">SUMPRODUCT($CM75:$DD75,INDIRECT(ADDRESS(AC$2,$DH$2)):INDIRECT(ADDRESS(AC$2,$DY$2)))</f>
        <v>269427.07725810737</v>
      </c>
      <c r="AD75" s="51">
        <f ca="1">SUMPRODUCT($CM75:$DD75,INDIRECT(ADDRESS(AD$2,$DH$2)):INDIRECT(ADDRESS(AD$2,$DY$2)))</f>
        <v>319259.634554922</v>
      </c>
      <c r="AE75" s="51">
        <f ca="1">SUMPRODUCT($CM75:$DD75,INDIRECT(ADDRESS(AE$2,$DH$2)):INDIRECT(ADDRESS(AE$2,$DY$2)))</f>
        <v>256671.65851068424</v>
      </c>
      <c r="AF75" s="51">
        <f ca="1">SUMPRODUCT($CM75:$DD75,INDIRECT(ADDRESS(AF$2,$DH$2)):INDIRECT(ADDRESS(AF$2,$DY$2)))</f>
        <v>262258.63248830248</v>
      </c>
      <c r="AG75" s="51">
        <f ca="1">SUMPRODUCT($CM75:$DD75,INDIRECT(ADDRESS(AG$2,$DH$2)):INDIRECT(ADDRESS(AG$2,$DY$2)))</f>
        <v>218008.10846685214</v>
      </c>
      <c r="AH75" s="51">
        <f ca="1">SUMPRODUCT($CM75:$DD75,INDIRECT(ADDRESS(AH$2,$DH$2)):INDIRECT(ADDRESS(AH$2,$DY$2)))</f>
        <v>140317.68195467396</v>
      </c>
      <c r="AI75" s="51">
        <f ca="1">SUMPRODUCT($CM75:$DD75,INDIRECT(ADDRESS(AI$2,$DH$2)):INDIRECT(ADDRESS(AI$2,$DY$2)))</f>
        <v>140324.98366041292</v>
      </c>
      <c r="AJ75" s="51">
        <f ca="1">SUMPRODUCT($CM75:$DD75,INDIRECT(ADDRESS(AJ$2,$DH$2)):INDIRECT(ADDRESS(AJ$2,$DY$2)))</f>
        <v>210233.39311189603</v>
      </c>
      <c r="AK75" s="51">
        <f ca="1">SUMPRODUCT($CM75:$DD75,INDIRECT(ADDRESS(AK$2,$DH$2)):INDIRECT(ADDRESS(AK$2,$DY$2)))</f>
        <v>253786.18183587975</v>
      </c>
      <c r="AL75" s="51">
        <f ca="1">SUMPRODUCT($CM75:$DD75,INDIRECT(ADDRESS(AL$2,$DH$2)):INDIRECT(ADDRESS(AL$2,$DY$2)))</f>
        <v>212048.06047138211</v>
      </c>
      <c r="AM75" s="51">
        <f ca="1">SUMPRODUCT($CM75:$DD75,INDIRECT(ADDRESS(AM$2,$DH$2)):INDIRECT(ADDRESS(AM$2,$DY$2)))</f>
        <v>232766.39486423676</v>
      </c>
      <c r="AN75" s="51">
        <f ca="1">SUMPRODUCT($CM75:$DD75,INDIRECT(ADDRESS(AN$2,$DH$2)):INDIRECT(ADDRESS(AN$2,$DY$2)))</f>
        <v>257328.98098963802</v>
      </c>
      <c r="AO75" s="51">
        <f ca="1">SUMPRODUCT($CM75:$DD75,INDIRECT(ADDRESS(AO$2,$DH$2)):INDIRECT(ADDRESS(AO$2,$DY$2)))</f>
        <v>274370.89450884209</v>
      </c>
      <c r="AP75" s="51">
        <f ca="1">SUMPRODUCT($CM75:$DD75,INDIRECT(ADDRESS(AP$2,$DH$2)):INDIRECT(ADDRESS(AP$2,$DY$2)))</f>
        <v>304562.43635451142</v>
      </c>
      <c r="AQ75" s="51">
        <f ca="1">SUMPRODUCT($CM75:$DD75,INDIRECT(ADDRESS(AQ$2,$DH$2)):INDIRECT(ADDRESS(AQ$2,$DY$2)))</f>
        <v>247902.47957985871</v>
      </c>
      <c r="AR75" s="51">
        <f ca="1">SUMPRODUCT($CM75:$DD75,INDIRECT(ADDRESS(AR$2,$DH$2)):INDIRECT(ADDRESS(AR$2,$DY$2)))</f>
        <v>243342.75154248497</v>
      </c>
      <c r="AS75" s="51">
        <f ca="1">SUMPRODUCT($CM75:$DD75,INDIRECT(ADDRESS(AS$2,$DH$2)):INDIRECT(ADDRESS(AS$2,$DY$2)))</f>
        <v>181738.05714928557</v>
      </c>
      <c r="AT75" s="51">
        <f ca="1">SUMPRODUCT($CM75:$DD75,INDIRECT(ADDRESS(AT$2,$DH$2)):INDIRECT(ADDRESS(AT$2,$DY$2)))</f>
        <v>143807.54312846513</v>
      </c>
      <c r="AU75" s="51">
        <f ca="1">SUMPRODUCT($CM75:$DD75,INDIRECT(ADDRESS(AU$2,$DH$2)):INDIRECT(ADDRESS(AU$2,$DY$2)))</f>
        <v>150135.02432706865</v>
      </c>
      <c r="AV75" s="51">
        <f ca="1">SUMPRODUCT($CM75:$DD75,INDIRECT(ADDRESS(AV$2,$DH$2)):INDIRECT(ADDRESS(AV$2,$DY$2)))</f>
        <v>213958.95020653409</v>
      </c>
      <c r="AW75" s="51">
        <f ca="1">SUMPRODUCT($CM75:$DD75,INDIRECT(ADDRESS(AW$2,$DH$2)):INDIRECT(ADDRESS(AW$2,$DY$2)))</f>
        <v>254705.87428628342</v>
      </c>
      <c r="AX75" s="51">
        <f ca="1">SUMPRODUCT($CM75:$DD75,INDIRECT(ADDRESS(AX$2,$DH$2)):INDIRECT(ADDRESS(AX$2,$DY$2)))</f>
        <v>204828.35864155501</v>
      </c>
      <c r="AY75" s="51">
        <f ca="1">SUMPRODUCT($CM75:$DD75,INDIRECT(ADDRESS(AY$2,$DH$2)):INDIRECT(ADDRESS(AY$2,$DY$2)))</f>
        <v>221270.44878158919</v>
      </c>
      <c r="AZ75" s="51">
        <f ca="1">SUMPRODUCT($CM75:$DD75,INDIRECT(ADDRESS(AZ$2,$DH$2)):INDIRECT(ADDRESS(AZ$2,$DY$2)))</f>
        <v>251287.89372175533</v>
      </c>
      <c r="BA75" s="51">
        <f ca="1">SUMPRODUCT($CM75:$DD75,INDIRECT(ADDRESS(BA$2,$DH$2)):INDIRECT(ADDRESS(BA$2,$DY$2)))</f>
        <v>271963.32793719461</v>
      </c>
      <c r="BB75" s="51">
        <f ca="1">SUMPRODUCT($CM75:$DD75,INDIRECT(ADDRESS(BB$2,$DH$2)):INDIRECT(ADDRESS(BB$2,$DY$2)))</f>
        <v>293513.95612057077</v>
      </c>
      <c r="BC75" s="51">
        <f ca="1">SUMPRODUCT($CM75:$DD75,INDIRECT(ADDRESS(BC$2,$DH$2)):INDIRECT(ADDRESS(BC$2,$DY$2)))</f>
        <v>246992.49360584593</v>
      </c>
      <c r="BD75" s="51">
        <f ca="1">SUMPRODUCT($CM75:$DD75,INDIRECT(ADDRESS(BD$2,$DH$2)):INDIRECT(ADDRESS(BD$2,$DY$2)))</f>
        <v>246912.54080061117</v>
      </c>
      <c r="BE75" s="51">
        <f ca="1">SUMPRODUCT($CM75:$DD75,INDIRECT(ADDRESS(BE$2,$DH$2)):INDIRECT(ADDRESS(BE$2,$DY$2)))</f>
        <v>197974.49087430185</v>
      </c>
      <c r="BF75" s="51">
        <f ca="1">SUMPRODUCT($CM75:$DD75,INDIRECT(ADDRESS(BF$2,$DH$2)):INDIRECT(ADDRESS(BF$2,$DY$2)))</f>
        <v>149308.11897175541</v>
      </c>
      <c r="BG75" s="51">
        <f ca="1">SUMPRODUCT($CM75:$DD75,INDIRECT(ADDRESS(BG$2,$DH$2)):INDIRECT(ADDRESS(BG$2,$DY$2)))</f>
        <v>164637.77072221108</v>
      </c>
      <c r="BH75" s="51">
        <f ca="1">SUMPRODUCT($CM75:$DD75,INDIRECT(ADDRESS(BH$2,$DH$2)):INDIRECT(ADDRESS(BH$2,$DY$2)))</f>
        <v>226300.77207040042</v>
      </c>
      <c r="BI75" s="51">
        <f ca="1">SUMPRODUCT($CM75:$DD75,INDIRECT(ADDRESS(BI$2,$DH$2)):INDIRECT(ADDRESS(BI$2,$DY$2)))</f>
        <v>248211.80883165915</v>
      </c>
      <c r="BJ75" s="51">
        <f ca="1">SUMPRODUCT($CM75:$DD75,INDIRECT(ADDRESS(BJ$2,$DH$2)):INDIRECT(ADDRESS(BJ$2,$DY$2)))</f>
        <v>191367.58440018559</v>
      </c>
      <c r="BK75" s="51">
        <f ca="1">SUMPRODUCT($CM75:$DD75,INDIRECT(ADDRESS(BK$2,$DH$2)):INDIRECT(ADDRESS(BK$2,$DY$2)))</f>
        <v>210626.84802611213</v>
      </c>
      <c r="BL75" s="51">
        <f ca="1">SUMPRODUCT($CM75:$DD75,INDIRECT(ADDRESS(BL$2,$DH$2)):INDIRECT(ADDRESS(BL$2,$DY$2)))</f>
        <v>235667.45172361479</v>
      </c>
      <c r="BM75" s="51">
        <f ca="1">SUMPRODUCT($CM75:$DD75,INDIRECT(ADDRESS(BM$2,$DH$2)):INDIRECT(ADDRESS(BM$2,$DY$2)))</f>
        <v>262066.19166549935</v>
      </c>
      <c r="BN75" s="51">
        <f ca="1">SUMPRODUCT($CM75:$DD75,INDIRECT(ADDRESS(BN$2,$DH$2)):INDIRECT(ADDRESS(BN$2,$DY$2)))</f>
        <v>309784.01020689914</v>
      </c>
      <c r="BO75" s="51">
        <f ca="1">SUMPRODUCT($CM75:$DD75,INDIRECT(ADDRESS(BO$2,$DH$2)):INDIRECT(ADDRESS(BO$2,$DY$2)))</f>
        <v>235602.00308765471</v>
      </c>
      <c r="BP75" s="51">
        <f ca="1">SUMPRODUCT($CM75:$DD75,INDIRECT(ADDRESS(BP$2,$DH$2)):INDIRECT(ADDRESS(BP$2,$DY$2)))</f>
        <v>235564.12405609552</v>
      </c>
      <c r="BQ75" s="51">
        <f ca="1">SUMPRODUCT($CM75:$DD75,INDIRECT(ADDRESS(BQ$2,$DH$2)):INDIRECT(ADDRESS(BQ$2,$DY$2)))</f>
        <v>182423.21147128535</v>
      </c>
      <c r="BR75" s="51">
        <f ca="1">SUMPRODUCT($CM75:$DD75,INDIRECT(ADDRESS(BR$2,$DH$2)):INDIRECT(ADDRESS(BR$2,$DY$2)))</f>
        <v>155710.6696644036</v>
      </c>
      <c r="BS75" s="51">
        <f ca="1">SUMPRODUCT($CM75:$DD75,INDIRECT(ADDRESS(BS$2,$DH$2)):INDIRECT(ADDRESS(BS$2,$DY$2)))</f>
        <v>155883.71964709539</v>
      </c>
      <c r="BT75" s="51">
        <f ca="1">SUMPRODUCT($CM75:$DD75,INDIRECT(ADDRESS(BT$2,$DH$2)):INDIRECT(ADDRESS(BT$2,$DY$2)))</f>
        <v>217540.15221193814</v>
      </c>
      <c r="BU75" s="51">
        <f ca="1">SUMPRODUCT($CM75:$DD75,INDIRECT(ADDRESS(BU$2,$DH$2)):INDIRECT(ADDRESS(BU$2,$DY$2)))</f>
        <v>223272.82084367229</v>
      </c>
      <c r="BV75" s="51">
        <f ca="1">SUMPRODUCT($CM75:$DD75,INDIRECT(ADDRESS(BV$2,$DH$2)):INDIRECT(ADDRESS(BV$2,$DY$2)))</f>
        <v>182622.95975354937</v>
      </c>
      <c r="BW75" s="51">
        <f ca="1">SUMPRODUCT($CM75:$DD75,INDIRECT(ADDRESS(BW$2,$DH$2)):INDIRECT(ADDRESS(BW$2,$DY$2)))</f>
        <v>201909.79298387686</v>
      </c>
      <c r="BX75" s="51">
        <f ca="1">SUMPRODUCT($CM75:$DD75,INDIRECT(ADDRESS(BX$2,$DH$2)):INDIRECT(ADDRESS(BX$2,$DY$2)))</f>
        <v>243034.15038042472</v>
      </c>
      <c r="BY75" s="51">
        <f ca="1">SUMPRODUCT($CM75:$DD75,INDIRECT(ADDRESS(BY$2,$DH$2)):INDIRECT(ADDRESS(BY$2,$DY$2)))</f>
        <v>253266.09658536187</v>
      </c>
      <c r="BZ75" s="51">
        <f ca="1">SUMPRODUCT($CM75:$DD75,INDIRECT(ADDRESS(BZ$2,$DH$2)):INDIRECT(ADDRESS(BZ$2,$DY$2)))</f>
        <v>300975.46588429576</v>
      </c>
      <c r="CA75" s="51">
        <f ca="1">SUMPRODUCT($CM75:$DD75,INDIRECT(ADDRESS(CA$2,$DH$2)):INDIRECT(ADDRESS(CA$2,$DY$2)))</f>
        <v>242996.27134886559</v>
      </c>
      <c r="CB75" s="51">
        <f ca="1">SUMPRODUCT($CM75:$DD75,INDIRECT(ADDRESS(CB$2,$DH$2)):INDIRECT(ADDRESS(CB$2,$DY$2)))</f>
        <v>242958.39231730637</v>
      </c>
      <c r="CC75" s="51">
        <f ca="1">SUMPRODUCT($CM75:$DD75,INDIRECT(ADDRESS(CC$2,$DH$2)):INDIRECT(ADDRESS(CC$2,$DY$2)))</f>
        <v>189783.78000742741</v>
      </c>
      <c r="CD75" s="51">
        <f ca="1">SUMPRODUCT($CM75:$DD75,INDIRECT(ADDRESS(CD$2,$DH$2)):INDIRECT(ADDRESS(CD$2,$DY$2)))</f>
        <v>163058.12744617008</v>
      </c>
      <c r="CF75" s="51">
        <f t="shared" ca="1" si="8"/>
        <v>2456883.6400512941</v>
      </c>
      <c r="CG75" s="51">
        <f t="shared" ca="1" si="8"/>
        <v>2657705.5514766807</v>
      </c>
      <c r="CH75" s="51">
        <f t="shared" ca="1" si="8"/>
        <v>2753331.9191891626</v>
      </c>
      <c r="CI75" s="51">
        <f t="shared" ca="1" si="8"/>
        <v>2697951.7994961161</v>
      </c>
      <c r="CJ75" s="51">
        <f t="shared" ca="1" si="8"/>
        <v>2699097.6060826038</v>
      </c>
      <c r="CK75" s="51">
        <f t="shared" ca="1" si="8"/>
        <v>2598047.1073155846</v>
      </c>
      <c r="CM75" s="1">
        <f>IFERROR(VLOOKUP($A75,Auxiliar_OPEX_CustosUnit!$A$4:$BT$129,COLUMN(Auxiliar_OPEX_CustosUnit!AK$2),0),0)</f>
        <v>0</v>
      </c>
      <c r="CN75" s="1">
        <f>IFERROR(VLOOKUP($A75,Auxiliar_OPEX_CustosUnit!$A$4:$BT$129,COLUMN(Auxiliar_OPEX_CustosUnit!AL$2),0),0)</f>
        <v>1472.21484921363</v>
      </c>
      <c r="CO75" s="1">
        <f>IFERROR(VLOOKUP($A75,Auxiliar_OPEX_CustosUnit!$A$4:$BT$129,COLUMN(Auxiliar_OPEX_CustosUnit!AM$2),0)*(1-DRE_Auxiliar!$A$111),0)</f>
        <v>2307.109433634992</v>
      </c>
      <c r="CP75" s="1">
        <f>IFERROR(VLOOKUP($A75,Auxiliar_OPEX_CustosUnit!$A$4:$BT$129,COLUMN(Auxiliar_OPEX_CustosUnit!AN$2),0),0)</f>
        <v>0</v>
      </c>
      <c r="CQ75" s="1">
        <f>IFERROR(VLOOKUP($A75,Auxiliar_OPEX_CustosUnit!$A$4:$BT$129,COLUMN(Auxiliar_OPEX_CustosUnit!AO$2),0),0)</f>
        <v>0</v>
      </c>
      <c r="CR75" s="1">
        <f>IFERROR(VLOOKUP($A75,Auxiliar_OPEX_CustosUnit!$A$4:$BT$129,COLUMN(Auxiliar_OPEX_CustosUnit!AP$2),0),0)</f>
        <v>0</v>
      </c>
      <c r="CS75" s="1">
        <f>IFERROR(VLOOKUP($A75,Auxiliar_OPEX_CustosUnit!$A$4:$BT$129,COLUMN(Auxiliar_OPEX_CustosUnit!AQ$2),0),0)</f>
        <v>0</v>
      </c>
      <c r="CT75" s="1">
        <f>IFERROR(VLOOKUP($A75,Auxiliar_OPEX_CustosUnit!$A$4:$BT$129,COLUMN(Auxiliar_OPEX_CustosUnit!AR$2),0),0)</f>
        <v>0</v>
      </c>
      <c r="CU75" s="1">
        <f>IFERROR(VLOOKUP($A75,Auxiliar_OPEX_CustosUnit!$A$4:$BT$129,COLUMN(Auxiliar_OPEX_CustosUnit!AS$2),0),0)</f>
        <v>5.8511515867683404</v>
      </c>
      <c r="CV75" s="1">
        <f>IFERROR(VLOOKUP($A75,Auxiliar_OPEX_CustosUnit!$A$4:$BT$129,COLUMN(Auxiliar_OPEX_CustosUnit!AT$2),0),0)</f>
        <v>0</v>
      </c>
      <c r="CW75" s="1">
        <f>IFERROR(VLOOKUP($A75,Auxiliar_OPEX_CustosUnit!$A$4:$BT$129,COLUMN(Auxiliar_OPEX_CustosUnit!AU$2),0),0)</f>
        <v>0</v>
      </c>
      <c r="CX75" s="1">
        <f>IFERROR(VLOOKUP($A75,Auxiliar_OPEX_CustosUnit!$A$4:$BT$129,COLUMN(Auxiliar_OPEX_CustosUnit!AV$2),0),0)</f>
        <v>0</v>
      </c>
      <c r="CY75" s="1">
        <f>IFERROR(VLOOKUP($A75,Auxiliar_OPEX_CustosUnit!$A$4:$BT$129,COLUMN(Auxiliar_OPEX_CustosUnit!AW$2),0),0)</f>
        <v>0</v>
      </c>
      <c r="CZ75" s="1">
        <f>IFERROR(VLOOKUP($A75,Auxiliar_OPEX_CustosUnit!$A$4:$BT$129,COLUMN(Auxiliar_OPEX_CustosUnit!AX$2),0),0)</f>
        <v>0</v>
      </c>
      <c r="DA75" s="1">
        <f>IFERROR(VLOOKUP($A75,Auxiliar_OPEX_CustosUnit!$A$4:$BT$129,COLUMN(Auxiliar_OPEX_CustosUnit!AY$2),0),0)</f>
        <v>0</v>
      </c>
      <c r="DB75" s="1">
        <f>IFERROR(VLOOKUP($A75,Auxiliar_OPEX_CustosUnit!$A$4:$BT$129,COLUMN(Auxiliar_OPEX_CustosUnit!AZ$2),0),0)</f>
        <v>7.5758063118410005E-2</v>
      </c>
      <c r="DC75" s="1">
        <f>IFERROR(VLOOKUP($A75,Auxiliar_OPEX_CustosUnit!$A$4:$BT$129,COLUMN(Auxiliar_OPEX_CustosUnit!BA$2),0),0)</f>
        <v>0</v>
      </c>
      <c r="DD75" s="1">
        <f>IFERROR(VLOOKUP($A75,Auxiliar_OPEX_CustosUnit!$A$4:$BT$129,COLUMN(Auxiliar_OPEX_CustosUnit!BB$2),0),0)</f>
        <v>0</v>
      </c>
      <c r="DG75" s="60">
        <v>45413</v>
      </c>
      <c r="DH75" s="1">
        <v>1</v>
      </c>
      <c r="DI75" s="1">
        <f>INDEX(Auxiliar_OPEX_Drivers!$B$2:$CH$18,MATCH(Auxiliar_OPEX_S!DI$3,Auxiliar_OPEX_Drivers!$B$2:$B$18,0),MATCH($DG75,Auxiliar_OPEX_Drivers!$B$2:$CH$2,0))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INDEX(Auxiliar_OPEX_Drivers!$B$2:$CH$18,MATCH(Auxiliar_OPEX_S!DK$3,Auxiliar_OPEX_Drivers!$B$2:$B$18,0),MATCH($DG75,Auxiliar_OPEX_Drivers!$B$2:$CH$2,0))</f>
        <v>15.296836858991167</v>
      </c>
      <c r="DL75" s="1">
        <f>INDEX(Auxiliar_OPEX_Drivers!$B$2:$CH$18,MATCH(Auxiliar_OPEX_S!DL$3,Auxiliar_OPEX_Drivers!$B$2:$B$18,0),MATCH($DG75,Auxiliar_OPEX_Drivers!$B$2:$CH$2,0))</f>
        <v>66.716365522822429</v>
      </c>
      <c r="DM75" s="1">
        <f>INDEX(Auxiliar_OPEX_Drivers!$B$2:$CH$18,MATCH(Auxiliar_OPEX_S!DM$3,Auxiliar_OPEX_Drivers!$B$2:$B$18,0),MATCH($DG75,Auxiliar_OPEX_Drivers!$B$2:$CH$2,0))</f>
        <v>13</v>
      </c>
      <c r="DN75" s="1">
        <f>INDEX(Auxiliar_OPEX_Drivers!$B$2:$CH$18,MATCH(Auxiliar_OPEX_S!DN$3,Auxiliar_OPEX_Drivers!$B$2:$B$18,0),MATCH($DG75,Auxiliar_OPEX_Drivers!$B$2:$CH$2,0))</f>
        <v>758.44701041450924</v>
      </c>
      <c r="DO75" s="1">
        <f>INDEX(Auxiliar_OPEX_Drivers!$B$2:$CH$18,MATCH(Auxiliar_OPEX_S!DO$3,Auxiliar_OPEX_Drivers!$B$2:$B$18,0),MATCH($DG75,Auxiliar_OPEX_Drivers!$B$2:$CH$2,0))</f>
        <v>12</v>
      </c>
      <c r="DP75" s="1">
        <f>INDEX(Auxiliar_OPEX_Drivers!$B$2:$CH$18,MATCH(Auxiliar_OPEX_S!DP$3,Auxiliar_OPEX_Drivers!$B$2:$B$18,0),MATCH($DG75,Auxiliar_OPEX_Drivers!$B$2:$CH$2,0))</f>
        <v>205.92573039971722</v>
      </c>
      <c r="DQ75" s="1">
        <f>INDEX(Auxiliar_OPEX_Drivers!$B$2:$CH$18,MATCH(Auxiliar_OPEX_S!DQ$3,Auxiliar_OPEX_Drivers!$B$2:$B$18,0),MATCH($DG75,Auxiliar_OPEX_Drivers!$B$2:$CH$2,0))</f>
        <v>37.324209214747796</v>
      </c>
      <c r="DR75" s="1">
        <f>INDEX(Auxiliar_OPEX_Drivers!$B$2:$CH$18,MATCH(Auxiliar_OPEX_S!DR$3,Auxiliar_OPEX_Drivers!$B$2:$B$18,0),MATCH($DG75,Auxiliar_OPEX_Drivers!$B$2:$CH$2,0))</f>
        <v>22069962.77981171</v>
      </c>
      <c r="DS75" s="1">
        <f>INDEX(Auxiliar_OPEX_Drivers!$B$2:$CH$18,MATCH(Auxiliar_OPEX_S!DS$3,Auxiliar_OPEX_Drivers!$B$2:$B$18,0),MATCH($DG75,Auxiliar_OPEX_Drivers!$B$2:$CH$2,0))</f>
        <v>62881.770833333401</v>
      </c>
      <c r="DT75" s="1">
        <f>INDEX(Auxiliar_OPEX_Drivers!$B$2:$CH$18,MATCH(Auxiliar_OPEX_S!DT$3,Auxiliar_OPEX_Drivers!$B$2:$B$18,0),MATCH($DG75,Auxiliar_OPEX_Drivers!$B$2:$CH$2,0))</f>
        <v>11029.25255738568</v>
      </c>
      <c r="DU75" s="1">
        <f>INDEX(Auxiliar_OPEX_Drivers!$B$2:$CH$18,MATCH(Auxiliar_OPEX_S!DU$3,Auxiliar_OPEX_Drivers!$B$2:$B$18,0),MATCH($DG75,Auxiliar_OPEX_Drivers!$B$2:$CH$2,0))</f>
        <v>5217.3845366471896</v>
      </c>
      <c r="DV75" s="1">
        <f>INDEX(Auxiliar_OPEX_Drivers!$B$2:$CH$18,MATCH(Auxiliar_OPEX_S!DV$3,Auxiliar_OPEX_Drivers!$B$2:$B$18,0),MATCH($DG75,Auxiliar_OPEX_Drivers!$B$2:$CH$2,0))</f>
        <v>2635595.5533593995</v>
      </c>
      <c r="DW75" s="1">
        <f>INDEX(Auxiliar_OPEX_Drivers!$B$2:$CH$18,MATCH(Auxiliar_OPEX_S!DW$3,Auxiliar_OPEX_Drivers!$B$2:$B$18,0),MATCH($DG75,Auxiliar_OPEX_Drivers!$B$2:$CH$2,0))</f>
        <v>10884.051203314604</v>
      </c>
      <c r="DX75" s="1">
        <f>INDEX(Auxiliar_OPEX_Drivers!$B$2:$CH$18,MATCH(Auxiliar_OPEX_S!DX$3,Auxiliar_OPEX_Drivers!$B$2:$B$18,0),MATCH($DG75,Auxiliar_OPEX_Drivers!$B$2:$CH$2,0))</f>
        <v>2662543.2071381705</v>
      </c>
      <c r="DY75" s="1">
        <f>INDEX(Auxiliar_OPEX_Drivers!$B$2:$CH$18,MATCH(Auxiliar_OPEX_S!DY$3,Auxiliar_OPEX_Drivers!$B$2:$B$18,0),MATCH($DG75,Auxiliar_OPEX_Drivers!$B$2:$CH$2,0))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10232.505793661991</v>
      </c>
      <c r="E76" s="51">
        <f ca="1">SUMPRODUCT($CM76:$DD76,INDIRECT(ADDRESS(E$2,$DH$2)):INDIRECT(ADDRESS(E$2,$DY$2)))</f>
        <v>10228.210050012272</v>
      </c>
      <c r="F76" s="51">
        <f ca="1">SUMPRODUCT($CM76:$DD76,INDIRECT(ADDRESS(F$2,$DH$2)):INDIRECT(ADDRESS(F$2,$DY$2)))</f>
        <v>10232.089289680303</v>
      </c>
      <c r="G76" s="51">
        <f ca="1">SUMPRODUCT($CM76:$DD76,INDIRECT(ADDRESS(G$2,$DH$2)):INDIRECT(ADDRESS(G$2,$DY$2)))</f>
        <v>10237.289269383249</v>
      </c>
      <c r="H76" s="51">
        <f ca="1">SUMPRODUCT($CM76:$DD76,INDIRECT(ADDRESS(H$2,$DH$2)):INDIRECT(ADDRESS(H$2,$DY$2)))</f>
        <v>10240.572067519195</v>
      </c>
      <c r="I76" s="51">
        <f ca="1">SUMPRODUCT($CM76:$DD76,INDIRECT(ADDRESS(I$2,$DH$2)):INDIRECT(ADDRESS(I$2,$DY$2)))</f>
        <v>10218.047255408064</v>
      </c>
      <c r="J76" s="51">
        <f ca="1">SUMPRODUCT($CM76:$DD76,INDIRECT(ADDRESS(J$2,$DH$2)):INDIRECT(ADDRESS(J$2,$DY$2)))</f>
        <v>10170.069157497415</v>
      </c>
      <c r="K76" s="51">
        <f ca="1">SUMPRODUCT($CM76:$DD76,INDIRECT(ADDRESS(K$2,$DH$2)):INDIRECT(ADDRESS(K$2,$DY$2)))</f>
        <v>10190.827214956336</v>
      </c>
      <c r="L76" s="51">
        <f ca="1">SUMPRODUCT($CM76:$DD76,INDIRECT(ADDRESS(L$2,$DH$2)):INDIRECT(ADDRESS(L$2,$DY$2)))</f>
        <v>10227.193586150663</v>
      </c>
      <c r="M76" s="51">
        <f ca="1">SUMPRODUCT($CM76:$DD76,INDIRECT(ADDRESS(M$2,$DH$2)):INDIRECT(ADDRESS(M$2,$DY$2)))</f>
        <v>10256.342313685003</v>
      </c>
      <c r="N76" s="51">
        <f ca="1">SUMPRODUCT($CM76:$DD76,INDIRECT(ADDRESS(N$2,$DH$2)):INDIRECT(ADDRESS(N$2,$DY$2)))</f>
        <v>10260.074460321208</v>
      </c>
      <c r="O76" s="51">
        <f ca="1">SUMPRODUCT($CM76:$DD76,INDIRECT(ADDRESS(O$2,$DH$2)):INDIRECT(ADDRESS(O$2,$DY$2)))</f>
        <v>10261.223231499447</v>
      </c>
      <c r="P76" s="51">
        <f ca="1">SUMPRODUCT($CM76:$DD76,INDIRECT(ADDRESS(P$2,$DH$2)):INDIRECT(ADDRESS(P$2,$DY$2)))</f>
        <v>10253.65496135823</v>
      </c>
      <c r="Q76" s="51">
        <f ca="1">SUMPRODUCT($CM76:$DD76,INDIRECT(ADDRESS(Q$2,$DH$2)):INDIRECT(ADDRESS(Q$2,$DY$2)))</f>
        <v>10251.243197899606</v>
      </c>
      <c r="R76" s="51">
        <f ca="1">SUMPRODUCT($CM76:$DD76,INDIRECT(ADDRESS(R$2,$DH$2)):INDIRECT(ADDRESS(R$2,$DY$2)))</f>
        <v>10250.453637622724</v>
      </c>
      <c r="S76" s="51">
        <f ca="1">SUMPRODUCT($CM76:$DD76,INDIRECT(ADDRESS(S$2,$DH$2)):INDIRECT(ADDRESS(S$2,$DY$2)))</f>
        <v>10251.920177830871</v>
      </c>
      <c r="T76" s="51">
        <f ca="1">SUMPRODUCT($CM76:$DD76,INDIRECT(ADDRESS(T$2,$DH$2)):INDIRECT(ADDRESS(T$2,$DY$2)))</f>
        <v>10250.172894367184</v>
      </c>
      <c r="U76" s="51">
        <f ca="1">SUMPRODUCT($CM76:$DD76,INDIRECT(ADDRESS(U$2,$DH$2)):INDIRECT(ADDRESS(U$2,$DY$2)))</f>
        <v>10210.068424589328</v>
      </c>
      <c r="V76" s="51">
        <f ca="1">SUMPRODUCT($CM76:$DD76,INDIRECT(ADDRESS(V$2,$DH$2)):INDIRECT(ADDRESS(V$2,$DY$2)))</f>
        <v>10166.682264675595</v>
      </c>
      <c r="W76" s="51">
        <f ca="1">SUMPRODUCT($CM76:$DD76,INDIRECT(ADDRESS(W$2,$DH$2)):INDIRECT(ADDRESS(W$2,$DY$2)))</f>
        <v>10210.330024987295</v>
      </c>
      <c r="X76" s="51">
        <f ca="1">SUMPRODUCT($CM76:$DD76,INDIRECT(ADDRESS(X$2,$DH$2)):INDIRECT(ADDRESS(X$2,$DY$2)))</f>
        <v>10252.008381489792</v>
      </c>
      <c r="Y76" s="51">
        <f ca="1">SUMPRODUCT($CM76:$DD76,INDIRECT(ADDRESS(Y$2,$DH$2)):INDIRECT(ADDRESS(Y$2,$DY$2)))</f>
        <v>10289.240522252503</v>
      </c>
      <c r="Z76" s="51">
        <f ca="1">SUMPRODUCT($CM76:$DD76,INDIRECT(ADDRESS(Z$2,$DH$2)):INDIRECT(ADDRESS(Z$2,$DY$2)))</f>
        <v>10294.738848312334</v>
      </c>
      <c r="AA76" s="51">
        <f ca="1">SUMPRODUCT($CM76:$DD76,INDIRECT(ADDRESS(AA$2,$DH$2)):INDIRECT(ADDRESS(AA$2,$DY$2)))</f>
        <v>10294.05691569523</v>
      </c>
      <c r="AB76" s="51">
        <f ca="1">SUMPRODUCT($CM76:$DD76,INDIRECT(ADDRESS(AB$2,$DH$2)):INDIRECT(ADDRESS(AB$2,$DY$2)))</f>
        <v>10294.949559737708</v>
      </c>
      <c r="AC76" s="51">
        <f ca="1">SUMPRODUCT($CM76:$DD76,INDIRECT(ADDRESS(AC$2,$DH$2)):INDIRECT(ADDRESS(AC$2,$DY$2)))</f>
        <v>10296.175802285665</v>
      </c>
      <c r="AD76" s="51">
        <f ca="1">SUMPRODUCT($CM76:$DD76,INDIRECT(ADDRESS(AD$2,$DH$2)):INDIRECT(ADDRESS(AD$2,$DY$2)))</f>
        <v>10294.7703643327</v>
      </c>
      <c r="AE76" s="51">
        <f ca="1">SUMPRODUCT($CM76:$DD76,INDIRECT(ADDRESS(AE$2,$DH$2)):INDIRECT(ADDRESS(AE$2,$DY$2)))</f>
        <v>10297.491483568103</v>
      </c>
      <c r="AF76" s="51">
        <f ca="1">SUMPRODUCT($CM76:$DD76,INDIRECT(ADDRESS(AF$2,$DH$2)):INDIRECT(ADDRESS(AF$2,$DY$2)))</f>
        <v>10296.363904490714</v>
      </c>
      <c r="AG76" s="51">
        <f ca="1">SUMPRODUCT($CM76:$DD76,INDIRECT(ADDRESS(AG$2,$DH$2)):INDIRECT(ADDRESS(AG$2,$DY$2)))</f>
        <v>10241.692054528117</v>
      </c>
      <c r="AH76" s="51">
        <f ca="1">SUMPRODUCT($CM76:$DD76,INDIRECT(ADDRESS(AH$2,$DH$2)):INDIRECT(ADDRESS(AH$2,$DY$2)))</f>
        <v>10190.586822707386</v>
      </c>
      <c r="AI76" s="51">
        <f ca="1">SUMPRODUCT($CM76:$DD76,INDIRECT(ADDRESS(AI$2,$DH$2)):INDIRECT(ADDRESS(AI$2,$DY$2)))</f>
        <v>10247.186485014108</v>
      </c>
      <c r="AJ76" s="51">
        <f ca="1">SUMPRODUCT($CM76:$DD76,INDIRECT(ADDRESS(AJ$2,$DH$2)):INDIRECT(ADDRESS(AJ$2,$DY$2)))</f>
        <v>10288.055643653584</v>
      </c>
      <c r="AK76" s="51">
        <f ca="1">SUMPRODUCT($CM76:$DD76,INDIRECT(ADDRESS(AK$2,$DH$2)):INDIRECT(ADDRESS(AK$2,$DY$2)))</f>
        <v>10307.566016691602</v>
      </c>
      <c r="AL76" s="51">
        <f ca="1">SUMPRODUCT($CM76:$DD76,INDIRECT(ADDRESS(AL$2,$DH$2)):INDIRECT(ADDRESS(AL$2,$DY$2)))</f>
        <v>10308.704933918842</v>
      </c>
      <c r="AM76" s="51">
        <f ca="1">SUMPRODUCT($CM76:$DD76,INDIRECT(ADDRESS(AM$2,$DH$2)):INDIRECT(ADDRESS(AM$2,$DY$2)))</f>
        <v>10308.379864411907</v>
      </c>
      <c r="AN76" s="51">
        <f ca="1">SUMPRODUCT($CM76:$DD76,INDIRECT(ADDRESS(AN$2,$DH$2)):INDIRECT(ADDRESS(AN$2,$DY$2)))</f>
        <v>10313.985057754184</v>
      </c>
      <c r="AO76" s="51">
        <f ca="1">SUMPRODUCT($CM76:$DD76,INDIRECT(ADDRESS(AO$2,$DH$2)):INDIRECT(ADDRESS(AO$2,$DY$2)))</f>
        <v>10313.025350049687</v>
      </c>
      <c r="AP76" s="51">
        <f ca="1">SUMPRODUCT($CM76:$DD76,INDIRECT(ADDRESS(AP$2,$DH$2)):INDIRECT(ADDRESS(AP$2,$DY$2)))</f>
        <v>10310.251742674354</v>
      </c>
      <c r="AQ76" s="51">
        <f ca="1">SUMPRODUCT($CM76:$DD76,INDIRECT(ADDRESS(AQ$2,$DH$2)):INDIRECT(ADDRESS(AQ$2,$DY$2)))</f>
        <v>10308.868583199332</v>
      </c>
      <c r="AR76" s="51">
        <f ca="1">SUMPRODUCT($CM76:$DD76,INDIRECT(ADDRESS(AR$2,$DH$2)):INDIRECT(ADDRESS(AR$2,$DY$2)))</f>
        <v>10312.841266808591</v>
      </c>
      <c r="AS76" s="51">
        <f ca="1">SUMPRODUCT($CM76:$DD76,INDIRECT(ADDRESS(AS$2,$DH$2)):INDIRECT(ADDRESS(AS$2,$DY$2)))</f>
        <v>10273.605059798379</v>
      </c>
      <c r="AT76" s="51">
        <f ca="1">SUMPRODUCT($CM76:$DD76,INDIRECT(ADDRESS(AT$2,$DH$2)):INDIRECT(ADDRESS(AT$2,$DY$2)))</f>
        <v>10230.054146093278</v>
      </c>
      <c r="AU76" s="51">
        <f ca="1">SUMPRODUCT($CM76:$DD76,INDIRECT(ADDRESS(AU$2,$DH$2)):INDIRECT(ADDRESS(AU$2,$DY$2)))</f>
        <v>10248.948590664446</v>
      </c>
      <c r="AV76" s="51">
        <f ca="1">SUMPRODUCT($CM76:$DD76,INDIRECT(ADDRESS(AV$2,$DH$2)):INDIRECT(ADDRESS(AV$2,$DY$2)))</f>
        <v>10291.246171748664</v>
      </c>
      <c r="AW76" s="51">
        <f ca="1">SUMPRODUCT($CM76:$DD76,INDIRECT(ADDRESS(AW$2,$DH$2)):INDIRECT(ADDRESS(AW$2,$DY$2)))</f>
        <v>10319.733648280459</v>
      </c>
      <c r="AX76" s="51">
        <f ca="1">SUMPRODUCT($CM76:$DD76,INDIRECT(ADDRESS(AX$2,$DH$2)):INDIRECT(ADDRESS(AX$2,$DY$2)))</f>
        <v>10318.623936748972</v>
      </c>
      <c r="AY76" s="51">
        <f ca="1">SUMPRODUCT($CM76:$DD76,INDIRECT(ADDRESS(AY$2,$DH$2)):INDIRECT(ADDRESS(AY$2,$DY$2)))</f>
        <v>10306.820986225503</v>
      </c>
      <c r="AZ76" s="51">
        <f ca="1">SUMPRODUCT($CM76:$DD76,INDIRECT(ADDRESS(AZ$2,$DH$2)):INDIRECT(ADDRESS(AZ$2,$DY$2)))</f>
        <v>10310.276979742184</v>
      </c>
      <c r="BA76" s="51">
        <f ca="1">SUMPRODUCT($CM76:$DD76,INDIRECT(ADDRESS(BA$2,$DH$2)):INDIRECT(ADDRESS(BA$2,$DY$2)))</f>
        <v>10303.309230399531</v>
      </c>
      <c r="BB76" s="51">
        <f ca="1">SUMPRODUCT($CM76:$DD76,INDIRECT(ADDRESS(BB$2,$DH$2)):INDIRECT(ADDRESS(BB$2,$DY$2)))</f>
        <v>10311.837738212867</v>
      </c>
      <c r="BC76" s="51">
        <f ca="1">SUMPRODUCT($CM76:$DD76,INDIRECT(ADDRESS(BC$2,$DH$2)):INDIRECT(ADDRESS(BC$2,$DY$2)))</f>
        <v>10308.571789100679</v>
      </c>
      <c r="BD76" s="51">
        <f ca="1">SUMPRODUCT($CM76:$DD76,INDIRECT(ADDRESS(BD$2,$DH$2)):INDIRECT(ADDRESS(BD$2,$DY$2)))</f>
        <v>10305.380425256588</v>
      </c>
      <c r="BE76" s="51">
        <f ca="1">SUMPRODUCT($CM76:$DD76,INDIRECT(ADDRESS(BE$2,$DH$2)):INDIRECT(ADDRESS(BE$2,$DY$2)))</f>
        <v>10251.378660982607</v>
      </c>
      <c r="BF76" s="51">
        <f ca="1">SUMPRODUCT($CM76:$DD76,INDIRECT(ADDRESS(BF$2,$DH$2)):INDIRECT(ADDRESS(BF$2,$DY$2)))</f>
        <v>10202.961387336953</v>
      </c>
      <c r="BG76" s="51">
        <f ca="1">SUMPRODUCT($CM76:$DD76,INDIRECT(ADDRESS(BG$2,$DH$2)):INDIRECT(ADDRESS(BG$2,$DY$2)))</f>
        <v>10270.312936138253</v>
      </c>
      <c r="BH76" s="51">
        <f ca="1">SUMPRODUCT($CM76:$DD76,INDIRECT(ADDRESS(BH$2,$DH$2)):INDIRECT(ADDRESS(BH$2,$DY$2)))</f>
        <v>10304.817934198041</v>
      </c>
      <c r="BI76" s="51">
        <f ca="1">SUMPRODUCT($CM76:$DD76,INDIRECT(ADDRESS(BI$2,$DH$2)):INDIRECT(ADDRESS(BI$2,$DY$2)))</f>
        <v>10304.817934198029</v>
      </c>
      <c r="BJ76" s="51">
        <f ca="1">SUMPRODUCT($CM76:$DD76,INDIRECT(ADDRESS(BJ$2,$DH$2)):INDIRECT(ADDRESS(BJ$2,$DY$2)))</f>
        <v>10304.817934198041</v>
      </c>
      <c r="BK76" s="51">
        <f ca="1">SUMPRODUCT($CM76:$DD76,INDIRECT(ADDRESS(BK$2,$DH$2)):INDIRECT(ADDRESS(BK$2,$DY$2)))</f>
        <v>10299.079016645426</v>
      </c>
      <c r="BL76" s="51">
        <f ca="1">SUMPRODUCT($CM76:$DD76,INDIRECT(ADDRESS(BL$2,$DH$2)):INDIRECT(ADDRESS(BL$2,$DY$2)))</f>
        <v>10298.157097886931</v>
      </c>
      <c r="BM76" s="51">
        <f ca="1">SUMPRODUCT($CM76:$DD76,INDIRECT(ADDRESS(BM$2,$DH$2)):INDIRECT(ADDRESS(BM$2,$DY$2)))</f>
        <v>10282.50228992624</v>
      </c>
      <c r="BN76" s="51">
        <f ca="1">SUMPRODUCT($CM76:$DD76,INDIRECT(ADDRESS(BN$2,$DH$2)):INDIRECT(ADDRESS(BN$2,$DY$2)))</f>
        <v>10282.502289926248</v>
      </c>
      <c r="BO76" s="51">
        <f ca="1">SUMPRODUCT($CM76:$DD76,INDIRECT(ADDRESS(BO$2,$DH$2)):INDIRECT(ADDRESS(BO$2,$DY$2)))</f>
        <v>10288.241207478852</v>
      </c>
      <c r="BP76" s="51">
        <f ca="1">SUMPRODUCT($CM76:$DD76,INDIRECT(ADDRESS(BP$2,$DH$2)):INDIRECT(ADDRESS(BP$2,$DY$2)))</f>
        <v>10282.502289926246</v>
      </c>
      <c r="BQ76" s="51">
        <f ca="1">SUMPRODUCT($CM76:$DD76,INDIRECT(ADDRESS(BQ$2,$DH$2)):INDIRECT(ADDRESS(BQ$2,$DY$2)))</f>
        <v>10261.77963693747</v>
      </c>
      <c r="BR76" s="51">
        <f ca="1">SUMPRODUCT($CM76:$DD76,INDIRECT(ADDRESS(BR$2,$DH$2)):INDIRECT(ADDRESS(BR$2,$DY$2)))</f>
        <v>10229.89143872977</v>
      </c>
      <c r="BS76" s="51">
        <f ca="1">SUMPRODUCT($CM76:$DD76,INDIRECT(ADDRESS(BS$2,$DH$2)):INDIRECT(ADDRESS(BS$2,$DY$2)))</f>
        <v>10270.640713811261</v>
      </c>
      <c r="BT76" s="51">
        <f ca="1">SUMPRODUCT($CM76:$DD76,INDIRECT(ADDRESS(BT$2,$DH$2)):INDIRECT(ADDRESS(BT$2,$DY$2)))</f>
        <v>10304.150498833815</v>
      </c>
      <c r="BU76" s="51">
        <f ca="1">SUMPRODUCT($CM76:$DD76,INDIRECT(ADDRESS(BU$2,$DH$2)):INDIRECT(ADDRESS(BU$2,$DY$2)))</f>
        <v>10306.573876574095</v>
      </c>
      <c r="BV76" s="51">
        <f ca="1">SUMPRODUCT($CM76:$DD76,INDIRECT(ADDRESS(BV$2,$DH$2)):INDIRECT(ADDRESS(BV$2,$DY$2)))</f>
        <v>10306.573876574093</v>
      </c>
      <c r="BW76" s="51">
        <f ca="1">SUMPRODUCT($CM76:$DD76,INDIRECT(ADDRESS(BW$2,$DH$2)):INDIRECT(ADDRESS(BW$2,$DY$2)))</f>
        <v>10305.01193187699</v>
      </c>
      <c r="BX76" s="51">
        <f ca="1">SUMPRODUCT($CM76:$DD76,INDIRECT(ADDRESS(BX$2,$DH$2)):INDIRECT(ADDRESS(BX$2,$DY$2)))</f>
        <v>10332.127822767052</v>
      </c>
      <c r="BY76" s="51">
        <f ca="1">SUMPRODUCT($CM76:$DD76,INDIRECT(ADDRESS(BY$2,$DH$2)):INDIRECT(ADDRESS(BY$2,$DY$2)))</f>
        <v>10320.649987661845</v>
      </c>
      <c r="BZ76" s="51">
        <f ca="1">SUMPRODUCT($CM76:$DD76,INDIRECT(ADDRESS(BZ$2,$DH$2)):INDIRECT(ADDRESS(BZ$2,$DY$2)))</f>
        <v>10320.649987661849</v>
      </c>
      <c r="CA76" s="51">
        <f ca="1">SUMPRODUCT($CM76:$DD76,INDIRECT(ADDRESS(CA$2,$DH$2)):INDIRECT(ADDRESS(CA$2,$DY$2)))</f>
        <v>10326.388905214457</v>
      </c>
      <c r="CB76" s="51">
        <f ca="1">SUMPRODUCT($CM76:$DD76,INDIRECT(ADDRESS(CB$2,$DH$2)):INDIRECT(ADDRESS(CB$2,$DY$2)))</f>
        <v>10320.649987661849</v>
      </c>
      <c r="CC76" s="51">
        <f ca="1">SUMPRODUCT($CM76:$DD76,INDIRECT(ADDRESS(CC$2,$DH$2)):INDIRECT(ADDRESS(CC$2,$DY$2)))</f>
        <v>10294.821609004934</v>
      </c>
      <c r="CD76" s="51">
        <f ca="1">SUMPRODUCT($CM76:$DD76,INDIRECT(ADDRESS(CD$2,$DH$2)):INDIRECT(ADDRESS(CD$2,$DY$2)))</f>
        <v>10260.947046961715</v>
      </c>
      <c r="CF76" s="51">
        <f t="shared" ca="1" si="8"/>
        <v>122754.44368977516</v>
      </c>
      <c r="CG76" s="51">
        <f t="shared" ca="1" si="8"/>
        <v>122974.57025108069</v>
      </c>
      <c r="CH76" s="51">
        <f t="shared" ca="1" si="8"/>
        <v>123371.92293534044</v>
      </c>
      <c r="CI76" s="51">
        <f t="shared" ca="1" si="8"/>
        <v>123548.00454004583</v>
      </c>
      <c r="CJ76" s="51">
        <f t="shared" ca="1" si="8"/>
        <v>123477.56196640921</v>
      </c>
      <c r="CK76" s="51">
        <f t="shared" ca="1" si="8"/>
        <v>123418.527148482</v>
      </c>
      <c r="CM76" s="1">
        <f>IFERROR(VLOOKUP($A76,Auxiliar_OPEX_CustosUnit!$A$4:$BT$129,COLUMN(Auxiliar_OPEX_CustosUnit!AK$2),0),0)</f>
        <v>0</v>
      </c>
      <c r="CN76" s="1">
        <f>IFERROR(VLOOKUP($A76,Auxiliar_OPEX_CustosUnit!$A$4:$BT$129,COLUMN(Auxiliar_OPEX_CustosUnit!AL$2),0),0)</f>
        <v>0</v>
      </c>
      <c r="CO76" s="1">
        <f>IFERROR(VLOOKUP($A76,Auxiliar_OPEX_CustosUnit!$A$4:$BT$129,COLUMN(Auxiliar_OPEX_CustosUnit!AM$2),0)*(1-DRE_Auxiliar!$A$111),0)</f>
        <v>9299.7588595466441</v>
      </c>
      <c r="CP76" s="1">
        <f>IFERROR(VLOOKUP($A76,Auxiliar_OPEX_CustosUnit!$A$4:$BT$129,COLUMN(Auxiliar_OPEX_CustosUnit!AN$2),0),0)</f>
        <v>0</v>
      </c>
      <c r="CQ76" s="1">
        <f>IFERROR(VLOOKUP($A76,Auxiliar_OPEX_CustosUnit!$A$4:$BT$129,COLUMN(Auxiliar_OPEX_CustosUnit!AO$2),0),0)</f>
        <v>0</v>
      </c>
      <c r="CR76" s="1">
        <f>IFERROR(VLOOKUP($A76,Auxiliar_OPEX_CustosUnit!$A$4:$BT$129,COLUMN(Auxiliar_OPEX_CustosUnit!AP$2),0),0)</f>
        <v>0</v>
      </c>
      <c r="CS76" s="1">
        <f>IFERROR(VLOOKUP($A76,Auxiliar_OPEX_CustosUnit!$A$4:$BT$129,COLUMN(Auxiliar_OPEX_CustosUnit!AQ$2),0),0)</f>
        <v>0</v>
      </c>
      <c r="CT76" s="1">
        <f>IFERROR(VLOOKUP($A76,Auxiliar_OPEX_CustosUnit!$A$4:$BT$129,COLUMN(Auxiliar_OPEX_CustosUnit!AR$2),0),0)</f>
        <v>0</v>
      </c>
      <c r="CU76" s="1">
        <f>IFERROR(VLOOKUP($A76,Auxiliar_OPEX_CustosUnit!$A$4:$BT$129,COLUMN(Auxiliar_OPEX_CustosUnit!AS$2),0),0)</f>
        <v>4.2749768357419802</v>
      </c>
      <c r="CV76" s="1">
        <f>IFERROR(VLOOKUP($A76,Auxiliar_OPEX_CustosUnit!$A$4:$BT$129,COLUMN(Auxiliar_OPEX_CustosUnit!AT$2),0),0)</f>
        <v>0</v>
      </c>
      <c r="CW76" s="1">
        <f>IFERROR(VLOOKUP($A76,Auxiliar_OPEX_CustosUnit!$A$4:$BT$129,COLUMN(Auxiliar_OPEX_CustosUnit!AU$2),0),0)</f>
        <v>0</v>
      </c>
      <c r="CX76" s="1">
        <f>IFERROR(VLOOKUP($A76,Auxiliar_OPEX_CustosUnit!$A$4:$BT$129,COLUMN(Auxiliar_OPEX_CustosUnit!AV$2),0),0)</f>
        <v>0</v>
      </c>
      <c r="CY76" s="1">
        <f>IFERROR(VLOOKUP($A76,Auxiliar_OPEX_CustosUnit!$A$4:$BT$129,COLUMN(Auxiliar_OPEX_CustosUnit!AW$2),0),0)</f>
        <v>0</v>
      </c>
      <c r="CZ76" s="1">
        <f>IFERROR(VLOOKUP($A76,Auxiliar_OPEX_CustosUnit!$A$4:$BT$129,COLUMN(Auxiliar_OPEX_CustosUnit!AX$2),0),0)</f>
        <v>0</v>
      </c>
      <c r="DA76" s="1">
        <f>IFERROR(VLOOKUP($A76,Auxiliar_OPEX_CustosUnit!$A$4:$BT$129,COLUMN(Auxiliar_OPEX_CustosUnit!AY$2),0),0)</f>
        <v>0</v>
      </c>
      <c r="DB76" s="1">
        <f>IFERROR(VLOOKUP($A76,Auxiliar_OPEX_CustosUnit!$A$4:$BT$129,COLUMN(Auxiliar_OPEX_CustosUnit!AZ$2),0),0)</f>
        <v>1.1477835105209999E-2</v>
      </c>
      <c r="DC76" s="1">
        <f>IFERROR(VLOOKUP($A76,Auxiliar_OPEX_CustosUnit!$A$4:$BT$129,COLUMN(Auxiliar_OPEX_CustosUnit!BA$2),0),0)</f>
        <v>0</v>
      </c>
      <c r="DD76" s="1">
        <f>IFERROR(VLOOKUP($A76,Auxiliar_OPEX_CustosUnit!$A$4:$BT$129,COLUMN(Auxiliar_OPEX_CustosUnit!BB$2),0),0)</f>
        <v>0</v>
      </c>
      <c r="DG76" s="60">
        <v>45444</v>
      </c>
      <c r="DH76" s="1">
        <v>1</v>
      </c>
      <c r="DI76" s="1">
        <f>INDEX(Auxiliar_OPEX_Drivers!$B$2:$CH$18,MATCH(Auxiliar_OPEX_S!DI$3,Auxiliar_OPEX_Drivers!$B$2:$B$18,0),MATCH($DG76,Auxiliar_OPEX_Drivers!$B$2:$CH$2,0))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INDEX(Auxiliar_OPEX_Drivers!$B$2:$CH$18,MATCH(Auxiliar_OPEX_S!DK$3,Auxiliar_OPEX_Drivers!$B$2:$B$18,0),MATCH($DG76,Auxiliar_OPEX_Drivers!$B$2:$CH$2,0))</f>
        <v>15.296836858991167</v>
      </c>
      <c r="DL76" s="1">
        <f>INDEX(Auxiliar_OPEX_Drivers!$B$2:$CH$18,MATCH(Auxiliar_OPEX_S!DL$3,Auxiliar_OPEX_Drivers!$B$2:$B$18,0),MATCH($DG76,Auxiliar_OPEX_Drivers!$B$2:$CH$2,0))</f>
        <v>66.716365522822429</v>
      </c>
      <c r="DM76" s="1">
        <f>INDEX(Auxiliar_OPEX_Drivers!$B$2:$CH$18,MATCH(Auxiliar_OPEX_S!DM$3,Auxiliar_OPEX_Drivers!$B$2:$B$18,0),MATCH($DG76,Auxiliar_OPEX_Drivers!$B$2:$CH$2,0))</f>
        <v>13</v>
      </c>
      <c r="DN76" s="1">
        <f>INDEX(Auxiliar_OPEX_Drivers!$B$2:$CH$18,MATCH(Auxiliar_OPEX_S!DN$3,Auxiliar_OPEX_Drivers!$B$2:$B$18,0),MATCH($DG76,Auxiliar_OPEX_Drivers!$B$2:$CH$2,0))</f>
        <v>758.44701041450924</v>
      </c>
      <c r="DO76" s="1">
        <f>INDEX(Auxiliar_OPEX_Drivers!$B$2:$CH$18,MATCH(Auxiliar_OPEX_S!DO$3,Auxiliar_OPEX_Drivers!$B$2:$B$18,0),MATCH($DG76,Auxiliar_OPEX_Drivers!$B$2:$CH$2,0))</f>
        <v>12</v>
      </c>
      <c r="DP76" s="1">
        <f>INDEX(Auxiliar_OPEX_Drivers!$B$2:$CH$18,MATCH(Auxiliar_OPEX_S!DP$3,Auxiliar_OPEX_Drivers!$B$2:$B$18,0),MATCH($DG76,Auxiliar_OPEX_Drivers!$B$2:$CH$2,0))</f>
        <v>205.92573039971722</v>
      </c>
      <c r="DQ76" s="1">
        <f>INDEX(Auxiliar_OPEX_Drivers!$B$2:$CH$18,MATCH(Auxiliar_OPEX_S!DQ$3,Auxiliar_OPEX_Drivers!$B$2:$B$18,0),MATCH($DG76,Auxiliar_OPEX_Drivers!$B$2:$CH$2,0))</f>
        <v>37.324209214747796</v>
      </c>
      <c r="DR76" s="1">
        <f>INDEX(Auxiliar_OPEX_Drivers!$B$2:$CH$18,MATCH(Auxiliar_OPEX_S!DR$3,Auxiliar_OPEX_Drivers!$B$2:$B$18,0),MATCH($DG76,Auxiliar_OPEX_Drivers!$B$2:$CH$2,0))</f>
        <v>22149129.446478378</v>
      </c>
      <c r="DS76" s="1">
        <f>INDEX(Auxiliar_OPEX_Drivers!$B$2:$CH$18,MATCH(Auxiliar_OPEX_S!DS$3,Auxiliar_OPEX_Drivers!$B$2:$B$18,0),MATCH($DG76,Auxiliar_OPEX_Drivers!$B$2:$CH$2,0))</f>
        <v>79166.666666666701</v>
      </c>
      <c r="DT76" s="1">
        <f>INDEX(Auxiliar_OPEX_Drivers!$B$2:$CH$18,MATCH(Auxiliar_OPEX_S!DT$3,Auxiliar_OPEX_Drivers!$B$2:$B$18,0),MATCH($DG76,Auxiliar_OPEX_Drivers!$B$2:$CH$2,0))</f>
        <v>13418.521567371536</v>
      </c>
      <c r="DU76" s="1">
        <f>INDEX(Auxiliar_OPEX_Drivers!$B$2:$CH$18,MATCH(Auxiliar_OPEX_S!DU$3,Auxiliar_OPEX_Drivers!$B$2:$B$18,0),MATCH($DG76,Auxiliar_OPEX_Drivers!$B$2:$CH$2,0))</f>
        <v>6579.8414496032738</v>
      </c>
      <c r="DV76" s="1">
        <f>INDEX(Auxiliar_OPEX_Drivers!$B$2:$CH$18,MATCH(Auxiliar_OPEX_S!DV$3,Auxiliar_OPEX_Drivers!$B$2:$B$18,0),MATCH($DG76,Auxiliar_OPEX_Drivers!$B$2:$CH$2,0))</f>
        <v>2647226.061475669</v>
      </c>
      <c r="DW76" s="1">
        <f>INDEX(Auxiliar_OPEX_Drivers!$B$2:$CH$18,MATCH(Auxiliar_OPEX_S!DW$3,Auxiliar_OPEX_Drivers!$B$2:$B$18,0),MATCH($DG76,Auxiliar_OPEX_Drivers!$B$2:$CH$2,0))</f>
        <v>13246.508116269588</v>
      </c>
      <c r="DX76" s="1">
        <f>INDEX(Auxiliar_OPEX_Drivers!$B$2:$CH$18,MATCH(Auxiliar_OPEX_S!DX$3,Auxiliar_OPEX_Drivers!$B$2:$B$18,0),MATCH($DG76,Auxiliar_OPEX_Drivers!$B$2:$CH$2,0))</f>
        <v>2674317.7287055422</v>
      </c>
      <c r="DY76" s="1">
        <f>INDEX(Auxiliar_OPEX_Drivers!$B$2:$CH$18,MATCH(Auxiliar_OPEX_S!DY$3,Auxiliar_OPEX_Drivers!$B$2:$B$18,0),MATCH($DG76,Auxiliar_OPEX_Drivers!$B$2:$CH$2,0))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3840.2138208131178</v>
      </c>
      <c r="E77" s="51">
        <f ca="1">SUMPRODUCT($CM77:$DD77,INDIRECT(ADDRESS(E$2,$DH$2)):INDIRECT(ADDRESS(E$2,$DY$2)))</f>
        <v>3840.2138208131169</v>
      </c>
      <c r="F77" s="51">
        <f ca="1">SUMPRODUCT($CM77:$DD77,INDIRECT(ADDRESS(F$2,$DH$2)):INDIRECT(ADDRESS(F$2,$DY$2)))</f>
        <v>3842.0715027263473</v>
      </c>
      <c r="G77" s="51">
        <f ca="1">SUMPRODUCT($CM77:$DD77,INDIRECT(ADDRESS(G$2,$DH$2)):INDIRECT(ADDRESS(G$2,$DY$2)))</f>
        <v>3840.2138208131164</v>
      </c>
      <c r="H77" s="51">
        <f ca="1">SUMPRODUCT($CM77:$DD77,INDIRECT(ADDRESS(H$2,$DH$2)):INDIRECT(ADDRESS(H$2,$DY$2)))</f>
        <v>3840.2138208131187</v>
      </c>
      <c r="I77" s="51">
        <f ca="1">SUMPRODUCT($CM77:$DD77,INDIRECT(ADDRESS(I$2,$DH$2)):INDIRECT(ADDRESS(I$2,$DY$2)))</f>
        <v>3749.2142537291575</v>
      </c>
      <c r="J77" s="51">
        <f ca="1">SUMPRODUCT($CM77:$DD77,INDIRECT(ADDRESS(J$2,$DH$2)):INDIRECT(ADDRESS(J$2,$DY$2)))</f>
        <v>3722.5802340948171</v>
      </c>
      <c r="K77" s="51">
        <f ca="1">SUMPRODUCT($CM77:$DD77,INDIRECT(ADDRESS(K$2,$DH$2)):INDIRECT(ADDRESS(K$2,$DY$2)))</f>
        <v>3801.700033932289</v>
      </c>
      <c r="L77" s="51">
        <f ca="1">SUMPRODUCT($CM77:$DD77,INDIRECT(ADDRESS(L$2,$DH$2)):INDIRECT(ADDRESS(L$2,$DY$2)))</f>
        <v>3843.8705650199713</v>
      </c>
      <c r="M77" s="51">
        <f ca="1">SUMPRODUCT($CM77:$DD77,INDIRECT(ADDRESS(M$2,$DH$2)):INDIRECT(ADDRESS(M$2,$DY$2)))</f>
        <v>3843.8705650199777</v>
      </c>
      <c r="N77" s="51">
        <f ca="1">SUMPRODUCT($CM77:$DD77,INDIRECT(ADDRESS(N$2,$DH$2)):INDIRECT(ADDRESS(N$2,$DY$2)))</f>
        <v>3843.8705650199677</v>
      </c>
      <c r="O77" s="51">
        <f ca="1">SUMPRODUCT($CM77:$DD77,INDIRECT(ADDRESS(O$2,$DH$2)):INDIRECT(ADDRESS(O$2,$DY$2)))</f>
        <v>3843.8705650199777</v>
      </c>
      <c r="P77" s="51">
        <f ca="1">SUMPRODUCT($CM77:$DD77,INDIRECT(ADDRESS(P$2,$DH$2)):INDIRECT(ADDRESS(P$2,$DY$2)))</f>
        <v>3815.5434715120805</v>
      </c>
      <c r="Q77" s="51">
        <f ca="1">SUMPRODUCT($CM77:$DD77,INDIRECT(ADDRESS(Q$2,$DH$2)):INDIRECT(ADDRESS(Q$2,$DY$2)))</f>
        <v>3815.5434715120764</v>
      </c>
      <c r="R77" s="51">
        <f ca="1">SUMPRODUCT($CM77:$DD77,INDIRECT(ADDRESS(R$2,$DH$2)):INDIRECT(ADDRESS(R$2,$DY$2)))</f>
        <v>3815.5434715120832</v>
      </c>
      <c r="S77" s="51">
        <f ca="1">SUMPRODUCT($CM77:$DD77,INDIRECT(ADDRESS(S$2,$DH$2)):INDIRECT(ADDRESS(S$2,$DY$2)))</f>
        <v>3815.5434715120846</v>
      </c>
      <c r="T77" s="51">
        <f ca="1">SUMPRODUCT($CM77:$DD77,INDIRECT(ADDRESS(T$2,$DH$2)):INDIRECT(ADDRESS(T$2,$DY$2)))</f>
        <v>3815.5434715120832</v>
      </c>
      <c r="U77" s="51">
        <f ca="1">SUMPRODUCT($CM77:$DD77,INDIRECT(ADDRESS(U$2,$DH$2)):INDIRECT(ADDRESS(U$2,$DY$2)))</f>
        <v>3725.8521324247313</v>
      </c>
      <c r="V77" s="51">
        <f ca="1">SUMPRODUCT($CM77:$DD77,INDIRECT(ADDRESS(V$2,$DH$2)):INDIRECT(ADDRESS(V$2,$DY$2)))</f>
        <v>3704.6486117550703</v>
      </c>
      <c r="W77" s="51">
        <f ca="1">SUMPRODUCT($CM77:$DD77,INDIRECT(ADDRESS(W$2,$DH$2)):INDIRECT(ADDRESS(W$2,$DY$2)))</f>
        <v>3797.5217639830717</v>
      </c>
      <c r="X77" s="51">
        <f ca="1">SUMPRODUCT($CM77:$DD77,INDIRECT(ADDRESS(X$2,$DH$2)):INDIRECT(ADDRESS(X$2,$DY$2)))</f>
        <v>3853.5471865366999</v>
      </c>
      <c r="Y77" s="51">
        <f ca="1">SUMPRODUCT($CM77:$DD77,INDIRECT(ADDRESS(Y$2,$DH$2)):INDIRECT(ADDRESS(Y$2,$DY$2)))</f>
        <v>3859.7595671322065</v>
      </c>
      <c r="Z77" s="51">
        <f ca="1">SUMPRODUCT($CM77:$DD77,INDIRECT(ADDRESS(Z$2,$DH$2)):INDIRECT(ADDRESS(Z$2,$DY$2)))</f>
        <v>3859.7595671322078</v>
      </c>
      <c r="AA77" s="51">
        <f ca="1">SUMPRODUCT($CM77:$DD77,INDIRECT(ADDRESS(AA$2,$DH$2)):INDIRECT(ADDRESS(AA$2,$DY$2)))</f>
        <v>3859.7595671322083</v>
      </c>
      <c r="AB77" s="51">
        <f ca="1">SUMPRODUCT($CM77:$DD77,INDIRECT(ADDRESS(AB$2,$DH$2)):INDIRECT(ADDRESS(AB$2,$DY$2)))</f>
        <v>3865.7429964237103</v>
      </c>
      <c r="AC77" s="51">
        <f ca="1">SUMPRODUCT($CM77:$DD77,INDIRECT(ADDRESS(AC$2,$DH$2)):INDIRECT(ADDRESS(AC$2,$DY$2)))</f>
        <v>3865.7429964237172</v>
      </c>
      <c r="AD77" s="51">
        <f ca="1">SUMPRODUCT($CM77:$DD77,INDIRECT(ADDRESS(AD$2,$DH$2)):INDIRECT(ADDRESS(AD$2,$DY$2)))</f>
        <v>3865.7429964237162</v>
      </c>
      <c r="AE77" s="51">
        <f ca="1">SUMPRODUCT($CM77:$DD77,INDIRECT(ADDRESS(AE$2,$DH$2)):INDIRECT(ADDRESS(AE$2,$DY$2)))</f>
        <v>3865.7429964237162</v>
      </c>
      <c r="AF77" s="51">
        <f ca="1">SUMPRODUCT($CM77:$DD77,INDIRECT(ADDRESS(AF$2,$DH$2)):INDIRECT(ADDRESS(AF$2,$DY$2)))</f>
        <v>3865.7429964237112</v>
      </c>
      <c r="AG77" s="51">
        <f ca="1">SUMPRODUCT($CM77:$DD77,INDIRECT(ADDRESS(AG$2,$DH$2)):INDIRECT(ADDRESS(AG$2,$DY$2)))</f>
        <v>3761.9456946653258</v>
      </c>
      <c r="AH77" s="51">
        <f ca="1">SUMPRODUCT($CM77:$DD77,INDIRECT(ADDRESS(AH$2,$DH$2)):INDIRECT(ADDRESS(AH$2,$DY$2)))</f>
        <v>3727.5295885148571</v>
      </c>
      <c r="AI77" s="51">
        <f ca="1">SUMPRODUCT($CM77:$DD77,INDIRECT(ADDRESS(AI$2,$DH$2)):INDIRECT(ADDRESS(AI$2,$DY$2)))</f>
        <v>3819.8275280227012</v>
      </c>
      <c r="AJ77" s="51">
        <f ca="1">SUMPRODUCT($CM77:$DD77,INDIRECT(ADDRESS(AJ$2,$DH$2)):INDIRECT(ADDRESS(AJ$2,$DY$2)))</f>
        <v>3873.379061481035</v>
      </c>
      <c r="AK77" s="51">
        <f ca="1">SUMPRODUCT($CM77:$DD77,INDIRECT(ADDRESS(AK$2,$DH$2)):INDIRECT(ADDRESS(AK$2,$DY$2)))</f>
        <v>3873.3790614810277</v>
      </c>
      <c r="AL77" s="51">
        <f ca="1">SUMPRODUCT($CM77:$DD77,INDIRECT(ADDRESS(AL$2,$DH$2)):INDIRECT(ADDRESS(AL$2,$DY$2)))</f>
        <v>3873.3790614810296</v>
      </c>
      <c r="AM77" s="51">
        <f ca="1">SUMPRODUCT($CM77:$DD77,INDIRECT(ADDRESS(AM$2,$DH$2)):INDIRECT(ADDRESS(AM$2,$DY$2)))</f>
        <v>3873.3790614810277</v>
      </c>
      <c r="AN77" s="51">
        <f ca="1">SUMPRODUCT($CM77:$DD77,INDIRECT(ADDRESS(AN$2,$DH$2)):INDIRECT(ADDRESS(AN$2,$DY$2)))</f>
        <v>3899.7954997019738</v>
      </c>
      <c r="AO77" s="51">
        <f ca="1">SUMPRODUCT($CM77:$DD77,INDIRECT(ADDRESS(AO$2,$DH$2)):INDIRECT(ADDRESS(AO$2,$DY$2)))</f>
        <v>3899.7954997019624</v>
      </c>
      <c r="AP77" s="51">
        <f ca="1">SUMPRODUCT($CM77:$DD77,INDIRECT(ADDRESS(AP$2,$DH$2)):INDIRECT(ADDRESS(AP$2,$DY$2)))</f>
        <v>3899.7954997019701</v>
      </c>
      <c r="AQ77" s="51">
        <f ca="1">SUMPRODUCT($CM77:$DD77,INDIRECT(ADDRESS(AQ$2,$DH$2)):INDIRECT(ADDRESS(AQ$2,$DY$2)))</f>
        <v>3899.7954997019719</v>
      </c>
      <c r="AR77" s="51">
        <f ca="1">SUMPRODUCT($CM77:$DD77,INDIRECT(ADDRESS(AR$2,$DH$2)):INDIRECT(ADDRESS(AR$2,$DY$2)))</f>
        <v>3899.7954997019565</v>
      </c>
      <c r="AS77" s="51">
        <f ca="1">SUMPRODUCT($CM77:$DD77,INDIRECT(ADDRESS(AS$2,$DH$2)):INDIRECT(ADDRESS(AS$2,$DY$2)))</f>
        <v>3801.6319201685983</v>
      </c>
      <c r="AT77" s="51">
        <f ca="1">SUMPRODUCT($CM77:$DD77,INDIRECT(ADDRESS(AT$2,$DH$2)):INDIRECT(ADDRESS(AT$2,$DY$2)))</f>
        <v>3769.6710966073979</v>
      </c>
      <c r="AU77" s="51">
        <f ca="1">SUMPRODUCT($CM77:$DD77,INDIRECT(ADDRESS(AU$2,$DH$2)):INDIRECT(ADDRESS(AU$2,$DY$2)))</f>
        <v>3858.2610690311735</v>
      </c>
      <c r="AV77" s="51">
        <f ca="1">SUMPRODUCT($CM77:$DD77,INDIRECT(ADDRESS(AV$2,$DH$2)):INDIRECT(ADDRESS(AV$2,$DY$2)))</f>
        <v>3908.865706336428</v>
      </c>
      <c r="AW77" s="51">
        <f ca="1">SUMPRODUCT($CM77:$DD77,INDIRECT(ADDRESS(AW$2,$DH$2)):INDIRECT(ADDRESS(AW$2,$DY$2)))</f>
        <v>3897.8298053690428</v>
      </c>
      <c r="AX77" s="51">
        <f ca="1">SUMPRODUCT($CM77:$DD77,INDIRECT(ADDRESS(AX$2,$DH$2)):INDIRECT(ADDRESS(AX$2,$DY$2)))</f>
        <v>3897.8298053690314</v>
      </c>
      <c r="AY77" s="51">
        <f ca="1">SUMPRODUCT($CM77:$DD77,INDIRECT(ADDRESS(AY$2,$DH$2)):INDIRECT(ADDRESS(AY$2,$DY$2)))</f>
        <v>3897.8298053690487</v>
      </c>
      <c r="AZ77" s="51">
        <f ca="1">SUMPRODUCT($CM77:$DD77,INDIRECT(ADDRESS(AZ$2,$DH$2)):INDIRECT(ADDRESS(AZ$2,$DY$2)))</f>
        <v>3903.6319508179145</v>
      </c>
      <c r="BA77" s="51">
        <f ca="1">SUMPRODUCT($CM77:$DD77,INDIRECT(ADDRESS(BA$2,$DH$2)):INDIRECT(ADDRESS(BA$2,$DY$2)))</f>
        <v>3894.2277827883258</v>
      </c>
      <c r="BB77" s="51">
        <f ca="1">SUMPRODUCT($CM77:$DD77,INDIRECT(ADDRESS(BB$2,$DH$2)):INDIRECT(ADDRESS(BB$2,$DY$2)))</f>
        <v>3894.2277827883372</v>
      </c>
      <c r="BC77" s="51">
        <f ca="1">SUMPRODUCT($CM77:$DD77,INDIRECT(ADDRESS(BC$2,$DH$2)):INDIRECT(ADDRESS(BC$2,$DY$2)))</f>
        <v>3894.2277827883222</v>
      </c>
      <c r="BD77" s="51">
        <f ca="1">SUMPRODUCT($CM77:$DD77,INDIRECT(ADDRESS(BD$2,$DH$2)):INDIRECT(ADDRESS(BD$2,$DY$2)))</f>
        <v>3894.227782788329</v>
      </c>
      <c r="BE77" s="51">
        <f ca="1">SUMPRODUCT($CM77:$DD77,INDIRECT(ADDRESS(BE$2,$DH$2)):INDIRECT(ADDRESS(BE$2,$DY$2)))</f>
        <v>3794.4324703171628</v>
      </c>
      <c r="BF77" s="51">
        <f ca="1">SUMPRODUCT($CM77:$DD77,INDIRECT(ADDRESS(BF$2,$DH$2)):INDIRECT(ADDRESS(BF$2,$DY$2)))</f>
        <v>3762.4716467559515</v>
      </c>
      <c r="BG77" s="51">
        <f ca="1">SUMPRODUCT($CM77:$DD77,INDIRECT(ADDRESS(BG$2,$DH$2)):INDIRECT(ADDRESS(BG$2,$DY$2)))</f>
        <v>3882.1681148814428</v>
      </c>
      <c r="BH77" s="51">
        <f ca="1">SUMPRODUCT($CM77:$DD77,INDIRECT(ADDRESS(BH$2,$DH$2)):INDIRECT(ADDRESS(BH$2,$DY$2)))</f>
        <v>3941.2068584042363</v>
      </c>
      <c r="BI77" s="51">
        <f ca="1">SUMPRODUCT($CM77:$DD77,INDIRECT(ADDRESS(BI$2,$DH$2)):INDIRECT(ADDRESS(BI$2,$DY$2)))</f>
        <v>3941.2068584042145</v>
      </c>
      <c r="BJ77" s="51">
        <f ca="1">SUMPRODUCT($CM77:$DD77,INDIRECT(ADDRESS(BJ$2,$DH$2)):INDIRECT(ADDRESS(BJ$2,$DY$2)))</f>
        <v>3941.2068584042358</v>
      </c>
      <c r="BK77" s="51">
        <f ca="1">SUMPRODUCT($CM77:$DD77,INDIRECT(ADDRESS(BK$2,$DH$2)):INDIRECT(ADDRESS(BK$2,$DY$2)))</f>
        <v>3941.2068584042181</v>
      </c>
      <c r="BL77" s="51">
        <f ca="1">SUMPRODUCT($CM77:$DD77,INDIRECT(ADDRESS(BL$2,$DH$2)):INDIRECT(ADDRESS(BL$2,$DY$2)))</f>
        <v>3898.8621397191382</v>
      </c>
      <c r="BM77" s="51">
        <f ca="1">SUMPRODUCT($CM77:$DD77,INDIRECT(ADDRESS(BM$2,$DH$2)):INDIRECT(ADDRESS(BM$2,$DY$2)))</f>
        <v>3884.5979258915963</v>
      </c>
      <c r="BN77" s="51">
        <f ca="1">SUMPRODUCT($CM77:$DD77,INDIRECT(ADDRESS(BN$2,$DH$2)):INDIRECT(ADDRESS(BN$2,$DY$2)))</f>
        <v>3884.5979258916091</v>
      </c>
      <c r="BO77" s="51">
        <f ca="1">SUMPRODUCT($CM77:$DD77,INDIRECT(ADDRESS(BO$2,$DH$2)):INDIRECT(ADDRESS(BO$2,$DY$2)))</f>
        <v>3884.5979258916054</v>
      </c>
      <c r="BP77" s="51">
        <f ca="1">SUMPRODUCT($CM77:$DD77,INDIRECT(ADDRESS(BP$2,$DH$2)):INDIRECT(ADDRESS(BP$2,$DY$2)))</f>
        <v>3884.5979258916045</v>
      </c>
      <c r="BQ77" s="51">
        <f ca="1">SUMPRODUCT($CM77:$DD77,INDIRECT(ADDRESS(BQ$2,$DH$2)):INDIRECT(ADDRESS(BQ$2,$DY$2)))</f>
        <v>3774.6344036435689</v>
      </c>
      <c r="BR77" s="51">
        <f ca="1">SUMPRODUCT($CM77:$DD77,INDIRECT(ADDRESS(BR$2,$DH$2)):INDIRECT(ADDRESS(BR$2,$DY$2)))</f>
        <v>3744.1301380468922</v>
      </c>
      <c r="BS77" s="51">
        <f ca="1">SUMPRODUCT($CM77:$DD77,INDIRECT(ADDRESS(BS$2,$DH$2)):INDIRECT(ADDRESS(BS$2,$DY$2)))</f>
        <v>3827.7090815142064</v>
      </c>
      <c r="BT77" s="51">
        <f ca="1">SUMPRODUCT($CM77:$DD77,INDIRECT(ADDRESS(BT$2,$DH$2)):INDIRECT(ADDRESS(BT$2,$DY$2)))</f>
        <v>3883.3492078905106</v>
      </c>
      <c r="BU77" s="51">
        <f ca="1">SUMPRODUCT($CM77:$DD77,INDIRECT(ADDRESS(BU$2,$DH$2)):INDIRECT(ADDRESS(BU$2,$DY$2)))</f>
        <v>3891.6249567326036</v>
      </c>
      <c r="BV77" s="51">
        <f ca="1">SUMPRODUCT($CM77:$DD77,INDIRECT(ADDRESS(BV$2,$DH$2)):INDIRECT(ADDRESS(BV$2,$DY$2)))</f>
        <v>3891.624956732599</v>
      </c>
      <c r="BW77" s="51">
        <f ca="1">SUMPRODUCT($CM77:$DD77,INDIRECT(ADDRESS(BW$2,$DH$2)):INDIRECT(ADDRESS(BW$2,$DY$2)))</f>
        <v>3905.8891705601759</v>
      </c>
      <c r="BX77" s="51">
        <f ca="1">SUMPRODUCT($CM77:$DD77,INDIRECT(ADDRESS(BX$2,$DH$2)):INDIRECT(ADDRESS(BX$2,$DY$2)))</f>
        <v>3959.2925751979119</v>
      </c>
      <c r="BY77" s="51">
        <f ca="1">SUMPRODUCT($CM77:$DD77,INDIRECT(ADDRESS(BY$2,$DH$2)):INDIRECT(ADDRESS(BY$2,$DY$2)))</f>
        <v>3959.2925751979178</v>
      </c>
      <c r="BZ77" s="51">
        <f ca="1">SUMPRODUCT($CM77:$DD77,INDIRECT(ADDRESS(BZ$2,$DH$2)):INDIRECT(ADDRESS(BZ$2,$DY$2)))</f>
        <v>3959.2925751979251</v>
      </c>
      <c r="CA77" s="51">
        <f ca="1">SUMPRODUCT($CM77:$DD77,INDIRECT(ADDRESS(CA$2,$DH$2)):INDIRECT(ADDRESS(CA$2,$DY$2)))</f>
        <v>3959.292575197931</v>
      </c>
      <c r="CB77" s="51">
        <f ca="1">SUMPRODUCT($CM77:$DD77,INDIRECT(ADDRESS(CB$2,$DH$2)):INDIRECT(ADDRESS(CB$2,$DY$2)))</f>
        <v>3959.2925751979237</v>
      </c>
      <c r="CC77" s="51">
        <f ca="1">SUMPRODUCT($CM77:$DD77,INDIRECT(ADDRESS(CC$2,$DH$2)):INDIRECT(ADDRESS(CC$2,$DY$2)))</f>
        <v>3831.8931812803717</v>
      </c>
      <c r="CD77" s="51">
        <f ca="1">SUMPRODUCT($CM77:$DD77,INDIRECT(ADDRESS(CD$2,$DH$2)):INDIRECT(ADDRESS(CD$2,$DY$2)))</f>
        <v>3794.6055537923276</v>
      </c>
      <c r="CF77" s="51">
        <f t="shared" ca="1" si="8"/>
        <v>45851.903567814974</v>
      </c>
      <c r="CG77" s="51">
        <f t="shared" ca="1" si="8"/>
        <v>45738.565753656592</v>
      </c>
      <c r="CH77" s="51">
        <f t="shared" ca="1" si="8"/>
        <v>46131.534039245576</v>
      </c>
      <c r="CI77" s="51">
        <f t="shared" ca="1" si="8"/>
        <v>46530.896706760555</v>
      </c>
      <c r="CJ77" s="51">
        <f t="shared" ca="1" si="8"/>
        <v>46684.442747542693</v>
      </c>
      <c r="CK77" s="51">
        <f t="shared" ca="1" si="8"/>
        <v>46356.215758406113</v>
      </c>
      <c r="CM77" s="1">
        <f>IFERROR(VLOOKUP($A77,Auxiliar_OPEX_CustosUnit!$A$4:$BT$129,COLUMN(Auxiliar_OPEX_CustosUnit!AK$2),0),0)</f>
        <v>0</v>
      </c>
      <c r="CN77" s="1">
        <f>IFERROR(VLOOKUP($A77,Auxiliar_OPEX_CustosUnit!$A$4:$BT$129,COLUMN(Auxiliar_OPEX_CustosUnit!AL$2),0),0)</f>
        <v>0</v>
      </c>
      <c r="CO77" s="1">
        <f>IFERROR(VLOOKUP($A77,Auxiliar_OPEX_CustosUnit!$A$4:$BT$129,COLUMN(Auxiliar_OPEX_CustosUnit!AM$2),0)*(1-DRE_Auxiliar!$A$111),0)</f>
        <v>3363.9511635660801</v>
      </c>
      <c r="CP77" s="1">
        <f>IFERROR(VLOOKUP($A77,Auxiliar_OPEX_CustosUnit!$A$4:$BT$129,COLUMN(Auxiliar_OPEX_CustosUnit!AN$2),0),0)</f>
        <v>0</v>
      </c>
      <c r="CQ77" s="1">
        <f>IFERROR(VLOOKUP($A77,Auxiliar_OPEX_CustosUnit!$A$4:$BT$129,COLUMN(Auxiliar_OPEX_CustosUnit!AO$2),0),0)</f>
        <v>0</v>
      </c>
      <c r="CR77" s="1">
        <f>IFERROR(VLOOKUP($A77,Auxiliar_OPEX_CustosUnit!$A$4:$BT$129,COLUMN(Auxiliar_OPEX_CustosUnit!AP$2),0),0)</f>
        <v>0</v>
      </c>
      <c r="CS77" s="1">
        <f>IFERROR(VLOOKUP($A77,Auxiliar_OPEX_CustosUnit!$A$4:$BT$129,COLUMN(Auxiliar_OPEX_CustosUnit!AQ$2),0),0)</f>
        <v>0</v>
      </c>
      <c r="CT77" s="1">
        <f>IFERROR(VLOOKUP($A77,Auxiliar_OPEX_CustosUnit!$A$4:$BT$129,COLUMN(Auxiliar_OPEX_CustosUnit!AR$2),0),0)</f>
        <v>0</v>
      </c>
      <c r="CU77" s="1">
        <f>IFERROR(VLOOKUP($A77,Auxiliar_OPEX_CustosUnit!$A$4:$BT$129,COLUMN(Auxiliar_OPEX_CustosUnit!AS$2),0),0)</f>
        <v>1.6386263185814101</v>
      </c>
      <c r="CV77" s="1">
        <f>IFERROR(VLOOKUP($A77,Auxiliar_OPEX_CustosUnit!$A$4:$BT$129,COLUMN(Auxiliar_OPEX_CustosUnit!AT$2),0),0)</f>
        <v>0</v>
      </c>
      <c r="CW77" s="1">
        <f>IFERROR(VLOOKUP($A77,Auxiliar_OPEX_CustosUnit!$A$4:$BT$129,COLUMN(Auxiliar_OPEX_CustosUnit!AU$2),0),0)</f>
        <v>0</v>
      </c>
      <c r="CX77" s="1">
        <f>IFERROR(VLOOKUP($A77,Auxiliar_OPEX_CustosUnit!$A$4:$BT$129,COLUMN(Auxiliar_OPEX_CustosUnit!AV$2),0),0)</f>
        <v>0</v>
      </c>
      <c r="CY77" s="1">
        <f>IFERROR(VLOOKUP($A77,Auxiliar_OPEX_CustosUnit!$A$4:$BT$129,COLUMN(Auxiliar_OPEX_CustosUnit!AW$2),0),0)</f>
        <v>0</v>
      </c>
      <c r="CZ77" s="1">
        <f>IFERROR(VLOOKUP($A77,Auxiliar_OPEX_CustosUnit!$A$4:$BT$129,COLUMN(Auxiliar_OPEX_CustosUnit!AX$2),0),0)</f>
        <v>3.9196398895189999E-2</v>
      </c>
      <c r="DA77" s="1">
        <f>IFERROR(VLOOKUP($A77,Auxiliar_OPEX_CustosUnit!$A$4:$BT$129,COLUMN(Auxiliar_OPEX_CustosUnit!AY$2),0),0)</f>
        <v>0</v>
      </c>
      <c r="DB77" s="1">
        <f>IFERROR(VLOOKUP($A77,Auxiliar_OPEX_CustosUnit!$A$4:$BT$129,COLUMN(Auxiliar_OPEX_CustosUnit!AZ$2),0),0)</f>
        <v>0</v>
      </c>
      <c r="DC77" s="1">
        <f>IFERROR(VLOOKUP($A77,Auxiliar_OPEX_CustosUnit!$A$4:$BT$129,COLUMN(Auxiliar_OPEX_CustosUnit!BA$2),0),0)</f>
        <v>0</v>
      </c>
      <c r="DD77" s="1">
        <f>IFERROR(VLOOKUP($A77,Auxiliar_OPEX_CustosUnit!$A$4:$BT$129,COLUMN(Auxiliar_OPEX_CustosUnit!BB$2),0),0)</f>
        <v>0</v>
      </c>
      <c r="DG77" s="60">
        <v>45474</v>
      </c>
      <c r="DH77" s="1">
        <v>1</v>
      </c>
      <c r="DI77" s="1">
        <f>INDEX(Auxiliar_OPEX_Drivers!$B$2:$CH$18,MATCH(Auxiliar_OPEX_S!DI$3,Auxiliar_OPEX_Drivers!$B$2:$B$18,0),MATCH($DG77,Auxiliar_OPEX_Drivers!$B$2:$CH$2,0))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INDEX(Auxiliar_OPEX_Drivers!$B$2:$CH$18,MATCH(Auxiliar_OPEX_S!DK$3,Auxiliar_OPEX_Drivers!$B$2:$B$18,0),MATCH($DG77,Auxiliar_OPEX_Drivers!$B$2:$CH$2,0))</f>
        <v>15.296836858991167</v>
      </c>
      <c r="DL77" s="1">
        <f>INDEX(Auxiliar_OPEX_Drivers!$B$2:$CH$18,MATCH(Auxiliar_OPEX_S!DL$3,Auxiliar_OPEX_Drivers!$B$2:$B$18,0),MATCH($DG77,Auxiliar_OPEX_Drivers!$B$2:$CH$2,0))</f>
        <v>66.716365522822429</v>
      </c>
      <c r="DM77" s="1">
        <f>INDEX(Auxiliar_OPEX_Drivers!$B$2:$CH$18,MATCH(Auxiliar_OPEX_S!DM$3,Auxiliar_OPEX_Drivers!$B$2:$B$18,0),MATCH($DG77,Auxiliar_OPEX_Drivers!$B$2:$CH$2,0))</f>
        <v>13</v>
      </c>
      <c r="DN77" s="1">
        <f>INDEX(Auxiliar_OPEX_Drivers!$B$2:$CH$18,MATCH(Auxiliar_OPEX_S!DN$3,Auxiliar_OPEX_Drivers!$B$2:$B$18,0),MATCH($DG77,Auxiliar_OPEX_Drivers!$B$2:$CH$2,0))</f>
        <v>758.44701041450924</v>
      </c>
      <c r="DO77" s="1">
        <f>INDEX(Auxiliar_OPEX_Drivers!$B$2:$CH$18,MATCH(Auxiliar_OPEX_S!DO$3,Auxiliar_OPEX_Drivers!$B$2:$B$18,0),MATCH($DG77,Auxiliar_OPEX_Drivers!$B$2:$CH$2,0))</f>
        <v>12</v>
      </c>
      <c r="DP77" s="1">
        <f>INDEX(Auxiliar_OPEX_Drivers!$B$2:$CH$18,MATCH(Auxiliar_OPEX_S!DP$3,Auxiliar_OPEX_Drivers!$B$2:$B$18,0),MATCH($DG77,Auxiliar_OPEX_Drivers!$B$2:$CH$2,0))</f>
        <v>205.92573039971722</v>
      </c>
      <c r="DQ77" s="1">
        <f>INDEX(Auxiliar_OPEX_Drivers!$B$2:$CH$18,MATCH(Auxiliar_OPEX_S!DQ$3,Auxiliar_OPEX_Drivers!$B$2:$B$18,0),MATCH($DG77,Auxiliar_OPEX_Drivers!$B$2:$CH$2,0))</f>
        <v>37.324209214747796</v>
      </c>
      <c r="DR77" s="1">
        <f>INDEX(Auxiliar_OPEX_Drivers!$B$2:$CH$18,MATCH(Auxiliar_OPEX_S!DR$3,Auxiliar_OPEX_Drivers!$B$2:$B$18,0),MATCH($DG77,Auxiliar_OPEX_Drivers!$B$2:$CH$2,0))</f>
        <v>22228296.113145046</v>
      </c>
      <c r="DS77" s="1">
        <f>INDEX(Auxiliar_OPEX_Drivers!$B$2:$CH$18,MATCH(Auxiliar_OPEX_S!DS$3,Auxiliar_OPEX_Drivers!$B$2:$B$18,0),MATCH($DG77,Auxiliar_OPEX_Drivers!$B$2:$CH$2,0))</f>
        <v>79166.666666666701</v>
      </c>
      <c r="DT77" s="1">
        <f>INDEX(Auxiliar_OPEX_Drivers!$B$2:$CH$18,MATCH(Auxiliar_OPEX_S!DT$3,Auxiliar_OPEX_Drivers!$B$2:$B$18,0),MATCH($DG77,Auxiliar_OPEX_Drivers!$B$2:$CH$2,0))</f>
        <v>12425.523061938771</v>
      </c>
      <c r="DU77" s="1">
        <f>INDEX(Auxiliar_OPEX_Drivers!$B$2:$CH$18,MATCH(Auxiliar_OPEX_S!DU$3,Auxiliar_OPEX_Drivers!$B$2:$B$18,0),MATCH($DG77,Auxiliar_OPEX_Drivers!$B$2:$CH$2,0))</f>
        <v>6579.8414496034338</v>
      </c>
      <c r="DV77" s="1">
        <f>INDEX(Auxiliar_OPEX_Drivers!$B$2:$CH$18,MATCH(Auxiliar_OPEX_S!DV$3,Auxiliar_OPEX_Drivers!$B$2:$B$18,0),MATCH($DG77,Auxiliar_OPEX_Drivers!$B$2:$CH$2,0))</f>
        <v>2658076.569591939</v>
      </c>
      <c r="DW77" s="1">
        <f>INDEX(Auxiliar_OPEX_Drivers!$B$2:$CH$18,MATCH(Auxiliar_OPEX_S!DW$3,Auxiliar_OPEX_Drivers!$B$2:$B$18,0),MATCH($DG77,Auxiliar_OPEX_Drivers!$B$2:$CH$2,0))</f>
        <v>12246.508116269941</v>
      </c>
      <c r="DX77" s="1">
        <f>INDEX(Auxiliar_OPEX_Drivers!$B$2:$CH$18,MATCH(Auxiliar_OPEX_S!DX$3,Auxiliar_OPEX_Drivers!$B$2:$B$18,0),MATCH($DG77,Auxiliar_OPEX_Drivers!$B$2:$CH$2,0))</f>
        <v>2685315.2517674807</v>
      </c>
      <c r="DY77" s="1">
        <f>INDEX(Auxiliar_OPEX_Drivers!$B$2:$CH$18,MATCH(Auxiliar_OPEX_S!DY$3,Auxiliar_OPEX_Drivers!$B$2:$B$18,0),MATCH($DG77,Auxiliar_OPEX_Drivers!$B$2:$CH$2,0))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1862.6601820939782</v>
      </c>
      <c r="E78" s="51">
        <f ca="1">SUMPRODUCT($CM78:$DD78,INDIRECT(ADDRESS(E$2,$DH$2)):INDIRECT(ADDRESS(E$2,$DY$2)))</f>
        <v>1862.6601820939782</v>
      </c>
      <c r="F78" s="51">
        <f ca="1">SUMPRODUCT($CM78:$DD78,INDIRECT(ADDRESS(F$2,$DH$2)):INDIRECT(ADDRESS(F$2,$DY$2)))</f>
        <v>1862.6601820939782</v>
      </c>
      <c r="G78" s="51">
        <f ca="1">SUMPRODUCT($CM78:$DD78,INDIRECT(ADDRESS(G$2,$DH$2)):INDIRECT(ADDRESS(G$2,$DY$2)))</f>
        <v>1862.6601820939782</v>
      </c>
      <c r="H78" s="51">
        <f ca="1">SUMPRODUCT($CM78:$DD78,INDIRECT(ADDRESS(H$2,$DH$2)):INDIRECT(ADDRESS(H$2,$DY$2)))</f>
        <v>1862.6601820939782</v>
      </c>
      <c r="I78" s="51">
        <f ca="1">SUMPRODUCT($CM78:$DD78,INDIRECT(ADDRESS(I$2,$DH$2)):INDIRECT(ADDRESS(I$2,$DY$2)))</f>
        <v>1862.6601820939782</v>
      </c>
      <c r="J78" s="51">
        <f ca="1">SUMPRODUCT($CM78:$DD78,INDIRECT(ADDRESS(J$2,$DH$2)):INDIRECT(ADDRESS(J$2,$DY$2)))</f>
        <v>1862.6601820939782</v>
      </c>
      <c r="K78" s="51">
        <f ca="1">SUMPRODUCT($CM78:$DD78,INDIRECT(ADDRESS(K$2,$DH$2)):INDIRECT(ADDRESS(K$2,$DY$2)))</f>
        <v>1869.7482362057065</v>
      </c>
      <c r="L78" s="51">
        <f ca="1">SUMPRODUCT($CM78:$DD78,INDIRECT(ADDRESS(L$2,$DH$2)):INDIRECT(ADDRESS(L$2,$DY$2)))</f>
        <v>1869.7482362057065</v>
      </c>
      <c r="M78" s="51">
        <f ca="1">SUMPRODUCT($CM78:$DD78,INDIRECT(ADDRESS(M$2,$DH$2)):INDIRECT(ADDRESS(M$2,$DY$2)))</f>
        <v>1869.7482362057065</v>
      </c>
      <c r="N78" s="51">
        <f ca="1">SUMPRODUCT($CM78:$DD78,INDIRECT(ADDRESS(N$2,$DH$2)):INDIRECT(ADDRESS(N$2,$DY$2)))</f>
        <v>1869.7482362057065</v>
      </c>
      <c r="O78" s="51">
        <f ca="1">SUMPRODUCT($CM78:$DD78,INDIRECT(ADDRESS(O$2,$DH$2)):INDIRECT(ADDRESS(O$2,$DY$2)))</f>
        <v>1869.7482362057065</v>
      </c>
      <c r="P78" s="51">
        <f ca="1">SUMPRODUCT($CM78:$DD78,INDIRECT(ADDRESS(P$2,$DH$2)):INDIRECT(ADDRESS(P$2,$DY$2)))</f>
        <v>1869.7482362057065</v>
      </c>
      <c r="Q78" s="51">
        <f ca="1">SUMPRODUCT($CM78:$DD78,INDIRECT(ADDRESS(Q$2,$DH$2)):INDIRECT(ADDRESS(Q$2,$DY$2)))</f>
        <v>1869.7482362057065</v>
      </c>
      <c r="R78" s="51">
        <f ca="1">SUMPRODUCT($CM78:$DD78,INDIRECT(ADDRESS(R$2,$DH$2)):INDIRECT(ADDRESS(R$2,$DY$2)))</f>
        <v>1869.7482362057065</v>
      </c>
      <c r="S78" s="51">
        <f ca="1">SUMPRODUCT($CM78:$DD78,INDIRECT(ADDRESS(S$2,$DH$2)):INDIRECT(ADDRESS(S$2,$DY$2)))</f>
        <v>1869.7482362057065</v>
      </c>
      <c r="T78" s="51">
        <f ca="1">SUMPRODUCT($CM78:$DD78,INDIRECT(ADDRESS(T$2,$DH$2)):INDIRECT(ADDRESS(T$2,$DY$2)))</f>
        <v>1869.7482362057065</v>
      </c>
      <c r="U78" s="51">
        <f ca="1">SUMPRODUCT($CM78:$DD78,INDIRECT(ADDRESS(U$2,$DH$2)):INDIRECT(ADDRESS(U$2,$DY$2)))</f>
        <v>1869.7482362057065</v>
      </c>
      <c r="V78" s="51">
        <f ca="1">SUMPRODUCT($CM78:$DD78,INDIRECT(ADDRESS(V$2,$DH$2)):INDIRECT(ADDRESS(V$2,$DY$2)))</f>
        <v>1869.7482362057065</v>
      </c>
      <c r="W78" s="51">
        <f ca="1">SUMPRODUCT($CM78:$DD78,INDIRECT(ADDRESS(W$2,$DH$2)):INDIRECT(ADDRESS(W$2,$DY$2)))</f>
        <v>1884.0384746295958</v>
      </c>
      <c r="X78" s="51">
        <f ca="1">SUMPRODUCT($CM78:$DD78,INDIRECT(ADDRESS(X$2,$DH$2)):INDIRECT(ADDRESS(X$2,$DY$2)))</f>
        <v>1884.0384746295958</v>
      </c>
      <c r="Y78" s="51">
        <f ca="1">SUMPRODUCT($CM78:$DD78,INDIRECT(ADDRESS(Y$2,$DH$2)):INDIRECT(ADDRESS(Y$2,$DY$2)))</f>
        <v>1884.0384746295958</v>
      </c>
      <c r="Z78" s="51">
        <f ca="1">SUMPRODUCT($CM78:$DD78,INDIRECT(ADDRESS(Z$2,$DH$2)):INDIRECT(ADDRESS(Z$2,$DY$2)))</f>
        <v>1884.0384746295958</v>
      </c>
      <c r="AA78" s="51">
        <f ca="1">SUMPRODUCT($CM78:$DD78,INDIRECT(ADDRESS(AA$2,$DH$2)):INDIRECT(ADDRESS(AA$2,$DY$2)))</f>
        <v>1884.0384746295958</v>
      </c>
      <c r="AB78" s="51">
        <f ca="1">SUMPRODUCT($CM78:$DD78,INDIRECT(ADDRESS(AB$2,$DH$2)):INDIRECT(ADDRESS(AB$2,$DY$2)))</f>
        <v>1884.0384746295958</v>
      </c>
      <c r="AC78" s="51">
        <f ca="1">SUMPRODUCT($CM78:$DD78,INDIRECT(ADDRESS(AC$2,$DH$2)):INDIRECT(ADDRESS(AC$2,$DY$2)))</f>
        <v>1884.0384746295958</v>
      </c>
      <c r="AD78" s="51">
        <f ca="1">SUMPRODUCT($CM78:$DD78,INDIRECT(ADDRESS(AD$2,$DH$2)):INDIRECT(ADDRESS(AD$2,$DY$2)))</f>
        <v>1884.0384746295958</v>
      </c>
      <c r="AE78" s="51">
        <f ca="1">SUMPRODUCT($CM78:$DD78,INDIRECT(ADDRESS(AE$2,$DH$2)):INDIRECT(ADDRESS(AE$2,$DY$2)))</f>
        <v>1884.0384746295958</v>
      </c>
      <c r="AF78" s="51">
        <f ca="1">SUMPRODUCT($CM78:$DD78,INDIRECT(ADDRESS(AF$2,$DH$2)):INDIRECT(ADDRESS(AF$2,$DY$2)))</f>
        <v>1884.0384746295958</v>
      </c>
      <c r="AG78" s="51">
        <f ca="1">SUMPRODUCT($CM78:$DD78,INDIRECT(ADDRESS(AG$2,$DH$2)):INDIRECT(ADDRESS(AG$2,$DY$2)))</f>
        <v>1884.0384746295958</v>
      </c>
      <c r="AH78" s="51">
        <f ca="1">SUMPRODUCT($CM78:$DD78,INDIRECT(ADDRESS(AH$2,$DH$2)):INDIRECT(ADDRESS(AH$2,$DY$2)))</f>
        <v>1884.0384746295958</v>
      </c>
      <c r="AI78" s="51">
        <f ca="1">SUMPRODUCT($CM78:$DD78,INDIRECT(ADDRESS(AI$2,$DH$2)):INDIRECT(ADDRESS(AI$2,$DY$2)))</f>
        <v>1898.8398496411344</v>
      </c>
      <c r="AJ78" s="51">
        <f ca="1">SUMPRODUCT($CM78:$DD78,INDIRECT(ADDRESS(AJ$2,$DH$2)):INDIRECT(ADDRESS(AJ$2,$DY$2)))</f>
        <v>1898.8398496411344</v>
      </c>
      <c r="AK78" s="51">
        <f ca="1">SUMPRODUCT($CM78:$DD78,INDIRECT(ADDRESS(AK$2,$DH$2)):INDIRECT(ADDRESS(AK$2,$DY$2)))</f>
        <v>1898.8398496411344</v>
      </c>
      <c r="AL78" s="51">
        <f ca="1">SUMPRODUCT($CM78:$DD78,INDIRECT(ADDRESS(AL$2,$DH$2)):INDIRECT(ADDRESS(AL$2,$DY$2)))</f>
        <v>1898.8398496411344</v>
      </c>
      <c r="AM78" s="51">
        <f ca="1">SUMPRODUCT($CM78:$DD78,INDIRECT(ADDRESS(AM$2,$DH$2)):INDIRECT(ADDRESS(AM$2,$DY$2)))</f>
        <v>1898.8398496411344</v>
      </c>
      <c r="AN78" s="51">
        <f ca="1">SUMPRODUCT($CM78:$DD78,INDIRECT(ADDRESS(AN$2,$DH$2)):INDIRECT(ADDRESS(AN$2,$DY$2)))</f>
        <v>1898.8398496411344</v>
      </c>
      <c r="AO78" s="51">
        <f ca="1">SUMPRODUCT($CM78:$DD78,INDIRECT(ADDRESS(AO$2,$DH$2)):INDIRECT(ADDRESS(AO$2,$DY$2)))</f>
        <v>1898.8398496411344</v>
      </c>
      <c r="AP78" s="51">
        <f ca="1">SUMPRODUCT($CM78:$DD78,INDIRECT(ADDRESS(AP$2,$DH$2)):INDIRECT(ADDRESS(AP$2,$DY$2)))</f>
        <v>1898.8398496411344</v>
      </c>
      <c r="AQ78" s="51">
        <f ca="1">SUMPRODUCT($CM78:$DD78,INDIRECT(ADDRESS(AQ$2,$DH$2)):INDIRECT(ADDRESS(AQ$2,$DY$2)))</f>
        <v>1898.8398496411344</v>
      </c>
      <c r="AR78" s="51">
        <f ca="1">SUMPRODUCT($CM78:$DD78,INDIRECT(ADDRESS(AR$2,$DH$2)):INDIRECT(ADDRESS(AR$2,$DY$2)))</f>
        <v>1898.8398496411344</v>
      </c>
      <c r="AS78" s="51">
        <f ca="1">SUMPRODUCT($CM78:$DD78,INDIRECT(ADDRESS(AS$2,$DH$2)):INDIRECT(ADDRESS(AS$2,$DY$2)))</f>
        <v>1898.8398496411344</v>
      </c>
      <c r="AT78" s="51">
        <f ca="1">SUMPRODUCT($CM78:$DD78,INDIRECT(ADDRESS(AT$2,$DH$2)):INDIRECT(ADDRESS(AT$2,$DY$2)))</f>
        <v>1898.8398496411344</v>
      </c>
      <c r="AU78" s="51">
        <f ca="1">SUMPRODUCT($CM78:$DD78,INDIRECT(ADDRESS(AU$2,$DH$2)):INDIRECT(ADDRESS(AU$2,$DY$2)))</f>
        <v>1895.0296438923187</v>
      </c>
      <c r="AV78" s="51">
        <f ca="1">SUMPRODUCT($CM78:$DD78,INDIRECT(ADDRESS(AV$2,$DH$2)):INDIRECT(ADDRESS(AV$2,$DY$2)))</f>
        <v>1895.0296438923187</v>
      </c>
      <c r="AW78" s="51">
        <f ca="1">SUMPRODUCT($CM78:$DD78,INDIRECT(ADDRESS(AW$2,$DH$2)):INDIRECT(ADDRESS(AW$2,$DY$2)))</f>
        <v>1895.0296438923187</v>
      </c>
      <c r="AX78" s="51">
        <f ca="1">SUMPRODUCT($CM78:$DD78,INDIRECT(ADDRESS(AX$2,$DH$2)):INDIRECT(ADDRESS(AX$2,$DY$2)))</f>
        <v>1895.0296438923187</v>
      </c>
      <c r="AY78" s="51">
        <f ca="1">SUMPRODUCT($CM78:$DD78,INDIRECT(ADDRESS(AY$2,$DH$2)):INDIRECT(ADDRESS(AY$2,$DY$2)))</f>
        <v>1895.0296438923187</v>
      </c>
      <c r="AZ78" s="51">
        <f ca="1">SUMPRODUCT($CM78:$DD78,INDIRECT(ADDRESS(AZ$2,$DH$2)):INDIRECT(ADDRESS(AZ$2,$DY$2)))</f>
        <v>1895.0296438923187</v>
      </c>
      <c r="BA78" s="51">
        <f ca="1">SUMPRODUCT($CM78:$DD78,INDIRECT(ADDRESS(BA$2,$DH$2)):INDIRECT(ADDRESS(BA$2,$DY$2)))</f>
        <v>1895.0296438923187</v>
      </c>
      <c r="BB78" s="51">
        <f ca="1">SUMPRODUCT($CM78:$DD78,INDIRECT(ADDRESS(BB$2,$DH$2)):INDIRECT(ADDRESS(BB$2,$DY$2)))</f>
        <v>1895.0296438923187</v>
      </c>
      <c r="BC78" s="51">
        <f ca="1">SUMPRODUCT($CM78:$DD78,INDIRECT(ADDRESS(BC$2,$DH$2)):INDIRECT(ADDRESS(BC$2,$DY$2)))</f>
        <v>1895.0296438923187</v>
      </c>
      <c r="BD78" s="51">
        <f ca="1">SUMPRODUCT($CM78:$DD78,INDIRECT(ADDRESS(BD$2,$DH$2)):INDIRECT(ADDRESS(BD$2,$DY$2)))</f>
        <v>1895.0296438923187</v>
      </c>
      <c r="BE78" s="51">
        <f ca="1">SUMPRODUCT($CM78:$DD78,INDIRECT(ADDRESS(BE$2,$DH$2)):INDIRECT(ADDRESS(BE$2,$DY$2)))</f>
        <v>1895.0296438923187</v>
      </c>
      <c r="BF78" s="51">
        <f ca="1">SUMPRODUCT($CM78:$DD78,INDIRECT(ADDRESS(BF$2,$DH$2)):INDIRECT(ADDRESS(BF$2,$DY$2)))</f>
        <v>1895.0296438923187</v>
      </c>
      <c r="BG78" s="51">
        <f ca="1">SUMPRODUCT($CM78:$DD78,INDIRECT(ADDRESS(BG$2,$DH$2)):INDIRECT(ADDRESS(BG$2,$DY$2)))</f>
        <v>1896.4469282655459</v>
      </c>
      <c r="BH78" s="51">
        <f ca="1">SUMPRODUCT($CM78:$DD78,INDIRECT(ADDRESS(BH$2,$DH$2)):INDIRECT(ADDRESS(BH$2,$DY$2)))</f>
        <v>1896.4469282655459</v>
      </c>
      <c r="BI78" s="51">
        <f ca="1">SUMPRODUCT($CM78:$DD78,INDIRECT(ADDRESS(BI$2,$DH$2)):INDIRECT(ADDRESS(BI$2,$DY$2)))</f>
        <v>1896.4469282655459</v>
      </c>
      <c r="BJ78" s="51">
        <f ca="1">SUMPRODUCT($CM78:$DD78,INDIRECT(ADDRESS(BJ$2,$DH$2)):INDIRECT(ADDRESS(BJ$2,$DY$2)))</f>
        <v>1896.4469282655459</v>
      </c>
      <c r="BK78" s="51">
        <f ca="1">SUMPRODUCT($CM78:$DD78,INDIRECT(ADDRESS(BK$2,$DH$2)):INDIRECT(ADDRESS(BK$2,$DY$2)))</f>
        <v>1896.4469282655459</v>
      </c>
      <c r="BL78" s="51">
        <f ca="1">SUMPRODUCT($CM78:$DD78,INDIRECT(ADDRESS(BL$2,$DH$2)):INDIRECT(ADDRESS(BL$2,$DY$2)))</f>
        <v>1896.4469282655459</v>
      </c>
      <c r="BM78" s="51">
        <f ca="1">SUMPRODUCT($CM78:$DD78,INDIRECT(ADDRESS(BM$2,$DH$2)):INDIRECT(ADDRESS(BM$2,$DY$2)))</f>
        <v>1896.4469282655459</v>
      </c>
      <c r="BN78" s="51">
        <f ca="1">SUMPRODUCT($CM78:$DD78,INDIRECT(ADDRESS(BN$2,$DH$2)):INDIRECT(ADDRESS(BN$2,$DY$2)))</f>
        <v>1896.4469282655459</v>
      </c>
      <c r="BO78" s="51">
        <f ca="1">SUMPRODUCT($CM78:$DD78,INDIRECT(ADDRESS(BO$2,$DH$2)):INDIRECT(ADDRESS(BO$2,$DY$2)))</f>
        <v>1896.4469282655459</v>
      </c>
      <c r="BP78" s="51">
        <f ca="1">SUMPRODUCT($CM78:$DD78,INDIRECT(ADDRESS(BP$2,$DH$2)):INDIRECT(ADDRESS(BP$2,$DY$2)))</f>
        <v>1896.4469282655459</v>
      </c>
      <c r="BQ78" s="51">
        <f ca="1">SUMPRODUCT($CM78:$DD78,INDIRECT(ADDRESS(BQ$2,$DH$2)):INDIRECT(ADDRESS(BQ$2,$DY$2)))</f>
        <v>1896.4469282655459</v>
      </c>
      <c r="BR78" s="51">
        <f ca="1">SUMPRODUCT($CM78:$DD78,INDIRECT(ADDRESS(BR$2,$DH$2)):INDIRECT(ADDRESS(BR$2,$DY$2)))</f>
        <v>1896.4469282655459</v>
      </c>
      <c r="BS78" s="51">
        <f ca="1">SUMPRODUCT($CM78:$DD78,INDIRECT(ADDRESS(BS$2,$DH$2)):INDIRECT(ADDRESS(BS$2,$DY$2)))</f>
        <v>1910.0677811412861</v>
      </c>
      <c r="BT78" s="51">
        <f ca="1">SUMPRODUCT($CM78:$DD78,INDIRECT(ADDRESS(BT$2,$DH$2)):INDIRECT(ADDRESS(BT$2,$DY$2)))</f>
        <v>1910.0677811412861</v>
      </c>
      <c r="BU78" s="51">
        <f ca="1">SUMPRODUCT($CM78:$DD78,INDIRECT(ADDRESS(BU$2,$DH$2)):INDIRECT(ADDRESS(BU$2,$DY$2)))</f>
        <v>1910.0677811412861</v>
      </c>
      <c r="BV78" s="51">
        <f ca="1">SUMPRODUCT($CM78:$DD78,INDIRECT(ADDRESS(BV$2,$DH$2)):INDIRECT(ADDRESS(BV$2,$DY$2)))</f>
        <v>1910.0677811412861</v>
      </c>
      <c r="BW78" s="51">
        <f ca="1">SUMPRODUCT($CM78:$DD78,INDIRECT(ADDRESS(BW$2,$DH$2)):INDIRECT(ADDRESS(BW$2,$DY$2)))</f>
        <v>1910.0677811412861</v>
      </c>
      <c r="BX78" s="51">
        <f ca="1">SUMPRODUCT($CM78:$DD78,INDIRECT(ADDRESS(BX$2,$DH$2)):INDIRECT(ADDRESS(BX$2,$DY$2)))</f>
        <v>1910.0677811412861</v>
      </c>
      <c r="BY78" s="51">
        <f ca="1">SUMPRODUCT($CM78:$DD78,INDIRECT(ADDRESS(BY$2,$DH$2)):INDIRECT(ADDRESS(BY$2,$DY$2)))</f>
        <v>1910.0677811412861</v>
      </c>
      <c r="BZ78" s="51">
        <f ca="1">SUMPRODUCT($CM78:$DD78,INDIRECT(ADDRESS(BZ$2,$DH$2)):INDIRECT(ADDRESS(BZ$2,$DY$2)))</f>
        <v>1910.0677811412861</v>
      </c>
      <c r="CA78" s="51">
        <f ca="1">SUMPRODUCT($CM78:$DD78,INDIRECT(ADDRESS(CA$2,$DH$2)):INDIRECT(ADDRESS(CA$2,$DY$2)))</f>
        <v>1910.0677811412861</v>
      </c>
      <c r="CB78" s="51">
        <f ca="1">SUMPRODUCT($CM78:$DD78,INDIRECT(ADDRESS(CB$2,$DH$2)):INDIRECT(ADDRESS(CB$2,$DY$2)))</f>
        <v>1910.0677811412861</v>
      </c>
      <c r="CC78" s="51">
        <f ca="1">SUMPRODUCT($CM78:$DD78,INDIRECT(ADDRESS(CC$2,$DH$2)):INDIRECT(ADDRESS(CC$2,$DY$2)))</f>
        <v>1910.0677811412861</v>
      </c>
      <c r="CD78" s="51">
        <f ca="1">SUMPRODUCT($CM78:$DD78,INDIRECT(ADDRESS(CD$2,$DH$2)):INDIRECT(ADDRESS(CD$2,$DY$2)))</f>
        <v>1910.0677811412861</v>
      </c>
      <c r="CF78" s="51">
        <f t="shared" ca="1" si="8"/>
        <v>22387.362455686376</v>
      </c>
      <c r="CG78" s="51">
        <f t="shared" ca="1" si="8"/>
        <v>22508.430026587928</v>
      </c>
      <c r="CH78" s="51">
        <f t="shared" ca="1" si="8"/>
        <v>22682.468570612848</v>
      </c>
      <c r="CI78" s="51">
        <f t="shared" ca="1" si="8"/>
        <v>22767.027166949531</v>
      </c>
      <c r="CJ78" s="51">
        <f t="shared" ca="1" si="8"/>
        <v>22747.442148573955</v>
      </c>
      <c r="CK78" s="51">
        <f t="shared" ca="1" si="8"/>
        <v>22825.467403565253</v>
      </c>
      <c r="CM78" s="1">
        <f>IFERROR(VLOOKUP($A78,Auxiliar_OPEX_CustosUnit!$A$4:$BT$129,COLUMN(Auxiliar_OPEX_CustosUnit!AK$2),0),0)</f>
        <v>0</v>
      </c>
      <c r="CN78" s="1">
        <f>IFERROR(VLOOKUP($A78,Auxiliar_OPEX_CustosUnit!$A$4:$BT$129,COLUMN(Auxiliar_OPEX_CustosUnit!AL$2),0),0)</f>
        <v>0</v>
      </c>
      <c r="CO78" s="1">
        <f>IFERROR(VLOOKUP($A78,Auxiliar_OPEX_CustosUnit!$A$4:$BT$129,COLUMN(Auxiliar_OPEX_CustosUnit!AM$2),0)*(1-DRE_Auxiliar!$A$111),0)</f>
        <v>1255.9996585857025</v>
      </c>
      <c r="CP78" s="1">
        <f>IFERROR(VLOOKUP($A78,Auxiliar_OPEX_CustosUnit!$A$4:$BT$129,COLUMN(Auxiliar_OPEX_CustosUnit!AN$2),0),0)</f>
        <v>0</v>
      </c>
      <c r="CQ78" s="1">
        <f>IFERROR(VLOOKUP($A78,Auxiliar_OPEX_CustosUnit!$A$4:$BT$129,COLUMN(Auxiliar_OPEX_CustosUnit!AO$2),0),0)</f>
        <v>0</v>
      </c>
      <c r="CR78" s="1">
        <f>IFERROR(VLOOKUP($A78,Auxiliar_OPEX_CustosUnit!$A$4:$BT$129,COLUMN(Auxiliar_OPEX_CustosUnit!AP$2),0),0)</f>
        <v>0</v>
      </c>
      <c r="CS78" s="1">
        <f>IFERROR(VLOOKUP($A78,Auxiliar_OPEX_CustosUnit!$A$4:$BT$129,COLUMN(Auxiliar_OPEX_CustosUnit!AQ$2),0),0)</f>
        <v>0</v>
      </c>
      <c r="CT78" s="1">
        <f>IFERROR(VLOOKUP($A78,Auxiliar_OPEX_CustosUnit!$A$4:$BT$129,COLUMN(Auxiliar_OPEX_CustosUnit!AR$2),0),0)</f>
        <v>0</v>
      </c>
      <c r="CU78" s="1">
        <f>IFERROR(VLOOKUP($A78,Auxiliar_OPEX_CustosUnit!$A$4:$BT$129,COLUMN(Auxiliar_OPEX_CustosUnit!AS$2),0),0)</f>
        <v>3.1762331073731702</v>
      </c>
      <c r="CV78" s="1">
        <f>IFERROR(VLOOKUP($A78,Auxiliar_OPEX_CustosUnit!$A$4:$BT$129,COLUMN(Auxiliar_OPEX_CustosUnit!AT$2),0),0)</f>
        <v>0</v>
      </c>
      <c r="CW78" s="1">
        <f>IFERROR(VLOOKUP($A78,Auxiliar_OPEX_CustosUnit!$A$4:$BT$129,COLUMN(Auxiliar_OPEX_CustosUnit!AU$2),0),0)</f>
        <v>0</v>
      </c>
      <c r="CX78" s="1">
        <f>IFERROR(VLOOKUP($A78,Auxiliar_OPEX_CustosUnit!$A$4:$BT$129,COLUMN(Auxiliar_OPEX_CustosUnit!AV$2),0),0)</f>
        <v>0</v>
      </c>
      <c r="CY78" s="1">
        <f>IFERROR(VLOOKUP($A78,Auxiliar_OPEX_CustosUnit!$A$4:$BT$129,COLUMN(Auxiliar_OPEX_CustosUnit!AW$2),0),0)</f>
        <v>0</v>
      </c>
      <c r="CZ78" s="1">
        <f>IFERROR(VLOOKUP($A78,Auxiliar_OPEX_CustosUnit!$A$4:$BT$129,COLUMN(Auxiliar_OPEX_CustosUnit!AX$2),0),0)</f>
        <v>0</v>
      </c>
      <c r="DA78" s="1">
        <f>IFERROR(VLOOKUP($A78,Auxiliar_OPEX_CustosUnit!$A$4:$BT$129,COLUMN(Auxiliar_OPEX_CustosUnit!AY$2),0),0)</f>
        <v>0</v>
      </c>
      <c r="DB78" s="1">
        <f>IFERROR(VLOOKUP($A78,Auxiliar_OPEX_CustosUnit!$A$4:$BT$129,COLUMN(Auxiliar_OPEX_CustosUnit!AZ$2),0),0)</f>
        <v>0</v>
      </c>
      <c r="DC78" s="1">
        <f>IFERROR(VLOOKUP($A78,Auxiliar_OPEX_CustosUnit!$A$4:$BT$129,COLUMN(Auxiliar_OPEX_CustosUnit!BA$2),0),0)</f>
        <v>0</v>
      </c>
      <c r="DD78" s="1">
        <f>IFERROR(VLOOKUP($A78,Auxiliar_OPEX_CustosUnit!$A$4:$BT$129,COLUMN(Auxiliar_OPEX_CustosUnit!BB$2),0),0)</f>
        <v>0</v>
      </c>
      <c r="DG78" s="60">
        <v>45505</v>
      </c>
      <c r="DH78" s="1">
        <v>1</v>
      </c>
      <c r="DI78" s="1">
        <f>INDEX(Auxiliar_OPEX_Drivers!$B$2:$CH$18,MATCH(Auxiliar_OPEX_S!DI$3,Auxiliar_OPEX_Drivers!$B$2:$B$18,0),MATCH($DG78,Auxiliar_OPEX_Drivers!$B$2:$CH$2,0))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INDEX(Auxiliar_OPEX_Drivers!$B$2:$CH$18,MATCH(Auxiliar_OPEX_S!DK$3,Auxiliar_OPEX_Drivers!$B$2:$B$18,0),MATCH($DG78,Auxiliar_OPEX_Drivers!$B$2:$CH$2,0))</f>
        <v>15.296836858991167</v>
      </c>
      <c r="DL78" s="1">
        <f>INDEX(Auxiliar_OPEX_Drivers!$B$2:$CH$18,MATCH(Auxiliar_OPEX_S!DL$3,Auxiliar_OPEX_Drivers!$B$2:$B$18,0),MATCH($DG78,Auxiliar_OPEX_Drivers!$B$2:$CH$2,0))</f>
        <v>66.716365522822429</v>
      </c>
      <c r="DM78" s="1">
        <f>INDEX(Auxiliar_OPEX_Drivers!$B$2:$CH$18,MATCH(Auxiliar_OPEX_S!DM$3,Auxiliar_OPEX_Drivers!$B$2:$B$18,0),MATCH($DG78,Auxiliar_OPEX_Drivers!$B$2:$CH$2,0))</f>
        <v>13</v>
      </c>
      <c r="DN78" s="1">
        <f>INDEX(Auxiliar_OPEX_Drivers!$B$2:$CH$18,MATCH(Auxiliar_OPEX_S!DN$3,Auxiliar_OPEX_Drivers!$B$2:$B$18,0),MATCH($DG78,Auxiliar_OPEX_Drivers!$B$2:$CH$2,0))</f>
        <v>758.44701041450924</v>
      </c>
      <c r="DO78" s="1">
        <f>INDEX(Auxiliar_OPEX_Drivers!$B$2:$CH$18,MATCH(Auxiliar_OPEX_S!DO$3,Auxiliar_OPEX_Drivers!$B$2:$B$18,0),MATCH($DG78,Auxiliar_OPEX_Drivers!$B$2:$CH$2,0))</f>
        <v>12</v>
      </c>
      <c r="DP78" s="1">
        <f>INDEX(Auxiliar_OPEX_Drivers!$B$2:$CH$18,MATCH(Auxiliar_OPEX_S!DP$3,Auxiliar_OPEX_Drivers!$B$2:$B$18,0),MATCH($DG78,Auxiliar_OPEX_Drivers!$B$2:$CH$2,0))</f>
        <v>205.92573039971722</v>
      </c>
      <c r="DQ78" s="1">
        <f>INDEX(Auxiliar_OPEX_Drivers!$B$2:$CH$18,MATCH(Auxiliar_OPEX_S!DQ$3,Auxiliar_OPEX_Drivers!$B$2:$B$18,0),MATCH($DG78,Auxiliar_OPEX_Drivers!$B$2:$CH$2,0))</f>
        <v>37.324209214747796</v>
      </c>
      <c r="DR78" s="1">
        <f>INDEX(Auxiliar_OPEX_Drivers!$B$2:$CH$18,MATCH(Auxiliar_OPEX_S!DR$3,Auxiliar_OPEX_Drivers!$B$2:$B$18,0),MATCH($DG78,Auxiliar_OPEX_Drivers!$B$2:$CH$2,0))</f>
        <v>22307462.779811714</v>
      </c>
      <c r="DS78" s="1">
        <f>INDEX(Auxiliar_OPEX_Drivers!$B$2:$CH$18,MATCH(Auxiliar_OPEX_S!DS$3,Auxiliar_OPEX_Drivers!$B$2:$B$18,0),MATCH($DG78,Auxiliar_OPEX_Drivers!$B$2:$CH$2,0))</f>
        <v>79166.666666666701</v>
      </c>
      <c r="DT78" s="1">
        <f>INDEX(Auxiliar_OPEX_Drivers!$B$2:$CH$18,MATCH(Auxiliar_OPEX_S!DT$3,Auxiliar_OPEX_Drivers!$B$2:$B$18,0),MATCH($DG78,Auxiliar_OPEX_Drivers!$B$2:$CH$2,0))</f>
        <v>12456.929588285742</v>
      </c>
      <c r="DU78" s="1">
        <f>INDEX(Auxiliar_OPEX_Drivers!$B$2:$CH$18,MATCH(Auxiliar_OPEX_S!DU$3,Auxiliar_OPEX_Drivers!$B$2:$B$18,0),MATCH($DG78,Auxiliar_OPEX_Drivers!$B$2:$CH$2,0))</f>
        <v>6579.8414496036194</v>
      </c>
      <c r="DV78" s="1">
        <f>INDEX(Auxiliar_OPEX_Drivers!$B$2:$CH$18,MATCH(Auxiliar_OPEX_S!DV$3,Auxiliar_OPEX_Drivers!$B$2:$B$18,0),MATCH($DG78,Auxiliar_OPEX_Drivers!$B$2:$CH$2,0))</f>
        <v>2668722.0777082094</v>
      </c>
      <c r="DW78" s="1">
        <f>INDEX(Auxiliar_OPEX_Drivers!$B$2:$CH$18,MATCH(Auxiliar_OPEX_S!DW$3,Auxiliar_OPEX_Drivers!$B$2:$B$18,0),MATCH($DG78,Auxiliar_OPEX_Drivers!$B$2:$CH$2,0))</f>
        <v>12246.508116270285</v>
      </c>
      <c r="DX78" s="1">
        <f>INDEX(Auxiliar_OPEX_Drivers!$B$2:$CH$18,MATCH(Auxiliar_OPEX_S!DX$3,Auxiliar_OPEX_Drivers!$B$2:$B$18,0),MATCH($DG78,Auxiliar_OPEX_Drivers!$B$2:$CH$2,0))</f>
        <v>2696131.181355767</v>
      </c>
      <c r="DY78" s="1">
        <f>INDEX(Auxiliar_OPEX_Drivers!$B$2:$CH$18,MATCH(Auxiliar_OPEX_S!DY$3,Auxiliar_OPEX_Drivers!$B$2:$B$18,0),MATCH($DG78,Auxiliar_OPEX_Drivers!$B$2:$CH$2,0))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4670.1671697056117</v>
      </c>
      <c r="E79" s="51">
        <f ca="1">SUMPRODUCT($CM79:$DD79,INDIRECT(ADDRESS(E$2,$DH$2)):INDIRECT(ADDRESS(E$2,$DY$2)))</f>
        <v>4658.4806255353069</v>
      </c>
      <c r="F79" s="51">
        <f ca="1">SUMPRODUCT($CM79:$DD79,INDIRECT(ADDRESS(F$2,$DH$2)):INDIRECT(ADDRESS(F$2,$DY$2)))</f>
        <v>4669.0340731858942</v>
      </c>
      <c r="G79" s="51">
        <f ca="1">SUMPRODUCT($CM79:$DD79,INDIRECT(ADDRESS(G$2,$DH$2)):INDIRECT(ADDRESS(G$2,$DY$2)))</f>
        <v>4683.1805859758642</v>
      </c>
      <c r="H79" s="51">
        <f ca="1">SUMPRODUCT($CM79:$DD79,INDIRECT(ADDRESS(H$2,$DH$2)):INDIRECT(ADDRESS(H$2,$DY$2)))</f>
        <v>4692.111418107911</v>
      </c>
      <c r="I79" s="51">
        <f ca="1">SUMPRODUCT($CM79:$DD79,INDIRECT(ADDRESS(I$2,$DH$2)):INDIRECT(ADDRESS(I$2,$DY$2)))</f>
        <v>4630.8328053392306</v>
      </c>
      <c r="J79" s="51">
        <f ca="1">SUMPRODUCT($CM79:$DD79,INDIRECT(ADDRESS(J$2,$DH$2)):INDIRECT(ADDRESS(J$2,$DY$2)))</f>
        <v>4500.3086851495018</v>
      </c>
      <c r="K79" s="51">
        <f ca="1">SUMPRODUCT($CM79:$DD79,INDIRECT(ADDRESS(K$2,$DH$2)):INDIRECT(ADDRESS(K$2,$DY$2)))</f>
        <v>4537.1571509577661</v>
      </c>
      <c r="L79" s="51">
        <f ca="1">SUMPRODUCT($CM79:$DD79,INDIRECT(ADDRESS(L$2,$DH$2)):INDIRECT(ADDRESS(L$2,$DY$2)))</f>
        <v>4636.0916400546948</v>
      </c>
      <c r="M79" s="51">
        <f ca="1">SUMPRODUCT($CM79:$DD79,INDIRECT(ADDRESS(M$2,$DH$2)):INDIRECT(ADDRESS(M$2,$DY$2)))</f>
        <v>4715.3905739798265</v>
      </c>
      <c r="N79" s="51">
        <f ca="1">SUMPRODUCT($CM79:$DD79,INDIRECT(ADDRESS(N$2,$DH$2)):INDIRECT(ADDRESS(N$2,$DY$2)))</f>
        <v>4725.5438559422919</v>
      </c>
      <c r="O79" s="51">
        <f ca="1">SUMPRODUCT($CM79:$DD79,INDIRECT(ADDRESS(O$2,$DH$2)):INDIRECT(ADDRESS(O$2,$DY$2)))</f>
        <v>4728.6690808650965</v>
      </c>
      <c r="P79" s="51">
        <f ca="1">SUMPRODUCT($CM79:$DD79,INDIRECT(ADDRESS(P$2,$DH$2)):INDIRECT(ADDRESS(P$2,$DY$2)))</f>
        <v>4708.0796485082701</v>
      </c>
      <c r="Q79" s="51">
        <f ca="1">SUMPRODUCT($CM79:$DD79,INDIRECT(ADDRESS(Q$2,$DH$2)):INDIRECT(ADDRESS(Q$2,$DY$2)))</f>
        <v>4701.5184608569998</v>
      </c>
      <c r="R79" s="51">
        <f ca="1">SUMPRODUCT($CM79:$DD79,INDIRECT(ADDRESS(R$2,$DH$2)):INDIRECT(ADDRESS(R$2,$DY$2)))</f>
        <v>4699.3704669813651</v>
      </c>
      <c r="S79" s="51">
        <f ca="1">SUMPRODUCT($CM79:$DD79,INDIRECT(ADDRESS(S$2,$DH$2)):INDIRECT(ADDRESS(S$2,$DY$2)))</f>
        <v>4703.3601805950166</v>
      </c>
      <c r="T79" s="51">
        <f ca="1">SUMPRODUCT($CM79:$DD79,INDIRECT(ADDRESS(T$2,$DH$2)):INDIRECT(ADDRESS(T$2,$DY$2)))</f>
        <v>4698.6067066818896</v>
      </c>
      <c r="U79" s="51">
        <f ca="1">SUMPRODUCT($CM79:$DD79,INDIRECT(ADDRESS(U$2,$DH$2)):INDIRECT(ADDRESS(U$2,$DY$2)))</f>
        <v>4589.502743386407</v>
      </c>
      <c r="V79" s="51">
        <f ca="1">SUMPRODUCT($CM79:$DD79,INDIRECT(ADDRESS(V$2,$DH$2)):INDIRECT(ADDRESS(V$2,$DY$2)))</f>
        <v>4471.4709622662576</v>
      </c>
      <c r="W79" s="51">
        <f ca="1">SUMPRODUCT($CM79:$DD79,INDIRECT(ADDRESS(W$2,$DH$2)):INDIRECT(ADDRESS(W$2,$DY$2)))</f>
        <v>4550.651045775332</v>
      </c>
      <c r="X79" s="51">
        <f ca="1">SUMPRODUCT($CM79:$DD79,INDIRECT(ADDRESS(X$2,$DH$2)):INDIRECT(ADDRESS(X$2,$DY$2)))</f>
        <v>4664.0367582221534</v>
      </c>
      <c r="Y79" s="51">
        <f ca="1">SUMPRODUCT($CM79:$DD79,INDIRECT(ADDRESS(Y$2,$DH$2)):INDIRECT(ADDRESS(Y$2,$DY$2)))</f>
        <v>4765.3265681033899</v>
      </c>
      <c r="Z79" s="51">
        <f ca="1">SUMPRODUCT($CM79:$DD79,INDIRECT(ADDRESS(Z$2,$DH$2)):INDIRECT(ADDRESS(Z$2,$DY$2)))</f>
        <v>4780.2847303217495</v>
      </c>
      <c r="AA79" s="51">
        <f ca="1">SUMPRODUCT($CM79:$DD79,INDIRECT(ADDRESS(AA$2,$DH$2)):INDIRECT(ADDRESS(AA$2,$DY$2)))</f>
        <v>4778.4295368323756</v>
      </c>
      <c r="AB79" s="51">
        <f ca="1">SUMPRODUCT($CM79:$DD79,INDIRECT(ADDRESS(AB$2,$DH$2)):INDIRECT(ADDRESS(AB$2,$DY$2)))</f>
        <v>4780.8579694581167</v>
      </c>
      <c r="AC79" s="51">
        <f ca="1">SUMPRODUCT($CM79:$DD79,INDIRECT(ADDRESS(AC$2,$DH$2)):INDIRECT(ADDRESS(AC$2,$DY$2)))</f>
        <v>4784.1939547656029</v>
      </c>
      <c r="AD79" s="51">
        <f ca="1">SUMPRODUCT($CM79:$DD79,INDIRECT(ADDRESS(AD$2,$DH$2)):INDIRECT(ADDRESS(AD$2,$DY$2)))</f>
        <v>4780.370469461257</v>
      </c>
      <c r="AE79" s="51">
        <f ca="1">SUMPRODUCT($CM79:$DD79,INDIRECT(ADDRESS(AE$2,$DH$2)):INDIRECT(ADDRESS(AE$2,$DY$2)))</f>
        <v>4787.773257599998</v>
      </c>
      <c r="AF79" s="51">
        <f ca="1">SUMPRODUCT($CM79:$DD79,INDIRECT(ADDRESS(AF$2,$DH$2)):INDIRECT(ADDRESS(AF$2,$DY$2)))</f>
        <v>4784.7056856571771</v>
      </c>
      <c r="AG79" s="51">
        <f ca="1">SUMPRODUCT($CM79:$DD79,INDIRECT(ADDRESS(AG$2,$DH$2)):INDIRECT(ADDRESS(AG$2,$DY$2)))</f>
        <v>4635.9712541921717</v>
      </c>
      <c r="AH79" s="51">
        <f ca="1">SUMPRODUCT($CM79:$DD79,INDIRECT(ADDRESS(AH$2,$DH$2)):INDIRECT(ADDRESS(AH$2,$DY$2)))</f>
        <v>4496.9397854391655</v>
      </c>
      <c r="AI79" s="51">
        <f ca="1">SUMPRODUCT($CM79:$DD79,INDIRECT(ADDRESS(AI$2,$DH$2)):INDIRECT(ADDRESS(AI$2,$DY$2)))</f>
        <v>4609.9403264236917</v>
      </c>
      <c r="AJ79" s="51">
        <f ca="1">SUMPRODUCT($CM79:$DD79,INDIRECT(ADDRESS(AJ$2,$DH$2)):INDIRECT(ADDRESS(AJ$2,$DY$2)))</f>
        <v>4721.1246210626023</v>
      </c>
      <c r="AK79" s="51">
        <f ca="1">SUMPRODUCT($CM79:$DD79,INDIRECT(ADDRESS(AK$2,$DH$2)):INDIRECT(ADDRESS(AK$2,$DY$2)))</f>
        <v>4774.202470878643</v>
      </c>
      <c r="AL79" s="51">
        <f ca="1">SUMPRODUCT($CM79:$DD79,INDIRECT(ADDRESS(AL$2,$DH$2)):INDIRECT(ADDRESS(AL$2,$DY$2)))</f>
        <v>4777.3008881883725</v>
      </c>
      <c r="AM79" s="51">
        <f ca="1">SUMPRODUCT($CM79:$DD79,INDIRECT(ADDRESS(AM$2,$DH$2)):INDIRECT(ADDRESS(AM$2,$DY$2)))</f>
        <v>4776.4165385946872</v>
      </c>
      <c r="AN79" s="51">
        <f ca="1">SUMPRODUCT($CM79:$DD79,INDIRECT(ADDRESS(AN$2,$DH$2)):INDIRECT(ADDRESS(AN$2,$DY$2)))</f>
        <v>4791.665432597455</v>
      </c>
      <c r="AO79" s="51">
        <f ca="1">SUMPRODUCT($CM79:$DD79,INDIRECT(ADDRESS(AO$2,$DH$2)):INDIRECT(ADDRESS(AO$2,$DY$2)))</f>
        <v>4789.0545536917971</v>
      </c>
      <c r="AP79" s="51">
        <f ca="1">SUMPRODUCT($CM79:$DD79,INDIRECT(ADDRESS(AP$2,$DH$2)):INDIRECT(ADDRESS(AP$2,$DY$2)))</f>
        <v>4781.5089718912977</v>
      </c>
      <c r="AQ79" s="51">
        <f ca="1">SUMPRODUCT($CM79:$DD79,INDIRECT(ADDRESS(AQ$2,$DH$2)):INDIRECT(ADDRESS(AQ$2,$DY$2)))</f>
        <v>4777.7460950491277</v>
      </c>
      <c r="AR79" s="51">
        <f ca="1">SUMPRODUCT($CM79:$DD79,INDIRECT(ADDRESS(AR$2,$DH$2)):INDIRECT(ADDRESS(AR$2,$DY$2)))</f>
        <v>4788.5537563669295</v>
      </c>
      <c r="AS79" s="51">
        <f ca="1">SUMPRODUCT($CM79:$DD79,INDIRECT(ADDRESS(AS$2,$DH$2)):INDIRECT(ADDRESS(AS$2,$DY$2)))</f>
        <v>4681.8118965890053</v>
      </c>
      <c r="AT79" s="51">
        <f ca="1">SUMPRODUCT($CM79:$DD79,INDIRECT(ADDRESS(AT$2,$DH$2)):INDIRECT(ADDRESS(AT$2,$DY$2)))</f>
        <v>4563.3319037930514</v>
      </c>
      <c r="AU79" s="51">
        <f ca="1">SUMPRODUCT($CM79:$DD79,INDIRECT(ADDRESS(AU$2,$DH$2)):INDIRECT(ADDRESS(AU$2,$DY$2)))</f>
        <v>4625.2829065373662</v>
      </c>
      <c r="AV79" s="51">
        <f ca="1">SUMPRODUCT($CM79:$DD79,INDIRECT(ADDRESS(AV$2,$DH$2)):INDIRECT(ADDRESS(AV$2,$DY$2)))</f>
        <v>4740.3532156491028</v>
      </c>
      <c r="AW79" s="51">
        <f ca="1">SUMPRODUCT($CM79:$DD79,INDIRECT(ADDRESS(AW$2,$DH$2)):INDIRECT(ADDRESS(AW$2,$DY$2)))</f>
        <v>4817.853220290026</v>
      </c>
      <c r="AX79" s="51">
        <f ca="1">SUMPRODUCT($CM79:$DD79,INDIRECT(ADDRESS(AX$2,$DH$2)):INDIRECT(ADDRESS(AX$2,$DY$2)))</f>
        <v>4814.8342568959088</v>
      </c>
      <c r="AY79" s="51">
        <f ca="1">SUMPRODUCT($CM79:$DD79,INDIRECT(ADDRESS(AY$2,$DH$2)):INDIRECT(ADDRESS(AY$2,$DY$2)))</f>
        <v>4782.7244026122344</v>
      </c>
      <c r="AZ79" s="51">
        <f ca="1">SUMPRODUCT($CM79:$DD79,INDIRECT(ADDRESS(AZ$2,$DH$2)):INDIRECT(ADDRESS(AZ$2,$DY$2)))</f>
        <v>4792.126411712019</v>
      </c>
      <c r="BA79" s="51">
        <f ca="1">SUMPRODUCT($CM79:$DD79,INDIRECT(ADDRESS(BA$2,$DH$2)):INDIRECT(ADDRESS(BA$2,$DY$2)))</f>
        <v>4773.1706924930941</v>
      </c>
      <c r="BB79" s="51">
        <f ca="1">SUMPRODUCT($CM79:$DD79,INDIRECT(ADDRESS(BB$2,$DH$2)):INDIRECT(ADDRESS(BB$2,$DY$2)))</f>
        <v>4796.3724455292413</v>
      </c>
      <c r="BC79" s="51">
        <f ca="1">SUMPRODUCT($CM79:$DD79,INDIRECT(ADDRESS(BC$2,$DH$2)):INDIRECT(ADDRESS(BC$2,$DY$2)))</f>
        <v>4787.4874510626696</v>
      </c>
      <c r="BD79" s="51">
        <f ca="1">SUMPRODUCT($CM79:$DD79,INDIRECT(ADDRESS(BD$2,$DH$2)):INDIRECT(ADDRESS(BD$2,$DY$2)))</f>
        <v>4778.8053653590823</v>
      </c>
      <c r="BE79" s="51">
        <f ca="1">SUMPRODUCT($CM79:$DD79,INDIRECT(ADDRESS(BE$2,$DH$2)):INDIRECT(ADDRESS(BE$2,$DY$2)))</f>
        <v>4631.8938978873803</v>
      </c>
      <c r="BF79" s="51">
        <f ca="1">SUMPRODUCT($CM79:$DD79,INDIRECT(ADDRESS(BF$2,$DH$2)):INDIRECT(ADDRESS(BF$2,$DY$2)))</f>
        <v>4500.1750028125116</v>
      </c>
      <c r="BG79" s="51">
        <f ca="1">SUMPRODUCT($CM79:$DD79,INDIRECT(ADDRESS(BG$2,$DH$2)):INDIRECT(ADDRESS(BG$2,$DY$2)))</f>
        <v>4679.4806403929279</v>
      </c>
      <c r="BH79" s="51">
        <f ca="1">SUMPRODUCT($CM79:$DD79,INDIRECT(ADDRESS(BH$2,$DH$2)):INDIRECT(ADDRESS(BH$2,$DY$2)))</f>
        <v>4773.351275329097</v>
      </c>
      <c r="BI79" s="51">
        <f ca="1">SUMPRODUCT($CM79:$DD79,INDIRECT(ADDRESS(BI$2,$DH$2)):INDIRECT(ADDRESS(BI$2,$DY$2)))</f>
        <v>4773.3512753290634</v>
      </c>
      <c r="BJ79" s="51">
        <f ca="1">SUMPRODUCT($CM79:$DD79,INDIRECT(ADDRESS(BJ$2,$DH$2)):INDIRECT(ADDRESS(BJ$2,$DY$2)))</f>
        <v>4773.3512753290961</v>
      </c>
      <c r="BK79" s="51">
        <f ca="1">SUMPRODUCT($CM79:$DD79,INDIRECT(ADDRESS(BK$2,$DH$2)):INDIRECT(ADDRESS(BK$2,$DY$2)))</f>
        <v>4757.738585434814</v>
      </c>
      <c r="BL79" s="51">
        <f ca="1">SUMPRODUCT($CM79:$DD79,INDIRECT(ADDRESS(BL$2,$DH$2)):INDIRECT(ADDRESS(BL$2,$DY$2)))</f>
        <v>4755.2305111242586</v>
      </c>
      <c r="BM79" s="51">
        <f ca="1">SUMPRODUCT($CM79:$DD79,INDIRECT(ADDRESS(BM$2,$DH$2)):INDIRECT(ADDRESS(BM$2,$DY$2)))</f>
        <v>4712.6417023804497</v>
      </c>
      <c r="BN79" s="51">
        <f ca="1">SUMPRODUCT($CM79:$DD79,INDIRECT(ADDRESS(BN$2,$DH$2)):INDIRECT(ADDRESS(BN$2,$DY$2)))</f>
        <v>4712.6417023804725</v>
      </c>
      <c r="BO79" s="51">
        <f ca="1">SUMPRODUCT($CM79:$DD79,INDIRECT(ADDRESS(BO$2,$DH$2)):INDIRECT(ADDRESS(BO$2,$DY$2)))</f>
        <v>4728.2543922747209</v>
      </c>
      <c r="BP79" s="51">
        <f ca="1">SUMPRODUCT($CM79:$DD79,INDIRECT(ADDRESS(BP$2,$DH$2)):INDIRECT(ADDRESS(BP$2,$DY$2)))</f>
        <v>4712.6417023804643</v>
      </c>
      <c r="BQ79" s="51">
        <f ca="1">SUMPRODUCT($CM79:$DD79,INDIRECT(ADDRESS(BQ$2,$DH$2)):INDIRECT(ADDRESS(BQ$2,$DY$2)))</f>
        <v>4656.2658524167136</v>
      </c>
      <c r="BR79" s="51">
        <f ca="1">SUMPRODUCT($CM79:$DD79,INDIRECT(ADDRESS(BR$2,$DH$2)):INDIRECT(ADDRESS(BR$2,$DY$2)))</f>
        <v>4569.5142053787849</v>
      </c>
      <c r="BS79" s="51">
        <f ca="1">SUMPRODUCT($CM79:$DD79,INDIRECT(ADDRESS(BS$2,$DH$2)):INDIRECT(ADDRESS(BS$2,$DY$2)))</f>
        <v>4642.6622115825494</v>
      </c>
      <c r="BT79" s="51">
        <f ca="1">SUMPRODUCT($CM79:$DD79,INDIRECT(ADDRESS(BT$2,$DH$2)):INDIRECT(ADDRESS(BT$2,$DY$2)))</f>
        <v>4733.8253755737805</v>
      </c>
      <c r="BU79" s="51">
        <f ca="1">SUMPRODUCT($CM79:$DD79,INDIRECT(ADDRESS(BU$2,$DH$2)):INDIRECT(ADDRESS(BU$2,$DY$2)))</f>
        <v>4740.418159806839</v>
      </c>
      <c r="BV79" s="51">
        <f ca="1">SUMPRODUCT($CM79:$DD79,INDIRECT(ADDRESS(BV$2,$DH$2)):INDIRECT(ADDRESS(BV$2,$DY$2)))</f>
        <v>4740.4181598068317</v>
      </c>
      <c r="BW79" s="51">
        <f ca="1">SUMPRODUCT($CM79:$DD79,INDIRECT(ADDRESS(BW$2,$DH$2)):INDIRECT(ADDRESS(BW$2,$DY$2)))</f>
        <v>4736.1688988679343</v>
      </c>
      <c r="BX79" s="51">
        <f ca="1">SUMPRODUCT($CM79:$DD79,INDIRECT(ADDRESS(BX$2,$DH$2)):INDIRECT(ADDRESS(BX$2,$DY$2)))</f>
        <v>4809.9375132089444</v>
      </c>
      <c r="BY79" s="51">
        <f ca="1">SUMPRODUCT($CM79:$DD79,INDIRECT(ADDRESS(BY$2,$DH$2)):INDIRECT(ADDRESS(BY$2,$DY$2)))</f>
        <v>4778.7121334204458</v>
      </c>
      <c r="BZ79" s="51">
        <f ca="1">SUMPRODUCT($CM79:$DD79,INDIRECT(ADDRESS(BZ$2,$DH$2)):INDIRECT(ADDRESS(BZ$2,$DY$2)))</f>
        <v>4778.7121334204567</v>
      </c>
      <c r="CA79" s="51">
        <f ca="1">SUMPRODUCT($CM79:$DD79,INDIRECT(ADDRESS(CA$2,$DH$2)):INDIRECT(ADDRESS(CA$2,$DY$2)))</f>
        <v>4794.3248233147206</v>
      </c>
      <c r="CB79" s="51">
        <f ca="1">SUMPRODUCT($CM79:$DD79,INDIRECT(ADDRESS(CB$2,$DH$2)):INDIRECT(ADDRESS(CB$2,$DY$2)))</f>
        <v>4778.7121334204539</v>
      </c>
      <c r="CC79" s="51">
        <f ca="1">SUMPRODUCT($CM79:$DD79,INDIRECT(ADDRESS(CC$2,$DH$2)):INDIRECT(ADDRESS(CC$2,$DY$2)))</f>
        <v>4708.4461881885418</v>
      </c>
      <c r="CD79" s="51">
        <f ca="1">SUMPRODUCT($CM79:$DD79,INDIRECT(ADDRESS(CD$2,$DH$2)):INDIRECT(ADDRESS(CD$2,$DY$2)))</f>
        <v>4616.2906505568126</v>
      </c>
      <c r="CF79" s="51">
        <f t="shared" ca="1" si="8"/>
        <v>55846.967664798991</v>
      </c>
      <c r="CG79" s="51">
        <f t="shared" ca="1" si="8"/>
        <v>56110.637808531195</v>
      </c>
      <c r="CH79" s="51">
        <f t="shared" ca="1" si="8"/>
        <v>56709.797221721485</v>
      </c>
      <c r="CI79" s="51">
        <f t="shared" ca="1" si="8"/>
        <v>56954.720611963305</v>
      </c>
      <c r="CJ79" s="51">
        <f t="shared" ca="1" si="8"/>
        <v>56817.304318670998</v>
      </c>
      <c r="CK79" s="51">
        <f t="shared" ca="1" si="8"/>
        <v>56440.682873973798</v>
      </c>
      <c r="CM79" s="1">
        <f>IFERROR(VLOOKUP($A79,Auxiliar_OPEX_CustosUnit!$A$4:$BT$129,COLUMN(Auxiliar_OPEX_CustosUnit!AK$2),0),0)</f>
        <v>0</v>
      </c>
      <c r="CN79" s="1">
        <f>IFERROR(VLOOKUP($A79,Auxiliar_OPEX_CustosUnit!$A$4:$BT$129,COLUMN(Auxiliar_OPEX_CustosUnit!AL$2),0),0)</f>
        <v>0</v>
      </c>
      <c r="CO79" s="1">
        <f>IFERROR(VLOOKUP($A79,Auxiliar_OPEX_CustosUnit!$A$4:$BT$129,COLUMN(Auxiliar_OPEX_CustosUnit!AM$2),0)*(1-DRE_Auxiliar!$A$111),0)</f>
        <v>3812.2108223033015</v>
      </c>
      <c r="CP79" s="1">
        <f>IFERROR(VLOOKUP($A79,Auxiliar_OPEX_CustosUnit!$A$4:$BT$129,COLUMN(Auxiliar_OPEX_CustosUnit!AN$2),0),0)</f>
        <v>0</v>
      </c>
      <c r="CQ79" s="1">
        <f>IFERROR(VLOOKUP($A79,Auxiliar_OPEX_CustosUnit!$A$4:$BT$129,COLUMN(Auxiliar_OPEX_CustosUnit!AO$2),0),0)</f>
        <v>0</v>
      </c>
      <c r="CR79" s="1">
        <f>IFERROR(VLOOKUP($A79,Auxiliar_OPEX_CustosUnit!$A$4:$BT$129,COLUMN(Auxiliar_OPEX_CustosUnit!AP$2),0),0)</f>
        <v>0</v>
      </c>
      <c r="CS79" s="1">
        <f>IFERROR(VLOOKUP($A79,Auxiliar_OPEX_CustosUnit!$A$4:$BT$129,COLUMN(Auxiliar_OPEX_CustosUnit!AQ$2),0),0)</f>
        <v>0</v>
      </c>
      <c r="CT79" s="1">
        <f>IFERROR(VLOOKUP($A79,Auxiliar_OPEX_CustosUnit!$A$4:$BT$129,COLUMN(Auxiliar_OPEX_CustosUnit!AR$2),0),0)</f>
        <v>0</v>
      </c>
      <c r="CU79" s="1">
        <f>IFERROR(VLOOKUP($A79,Auxiliar_OPEX_CustosUnit!$A$4:$BT$129,COLUMN(Auxiliar_OPEX_CustosUnit!AS$2),0),0)</f>
        <v>2.8364568282446498</v>
      </c>
      <c r="CV79" s="1">
        <f>IFERROR(VLOOKUP($A79,Auxiliar_OPEX_CustosUnit!$A$4:$BT$129,COLUMN(Auxiliar_OPEX_CustosUnit!AT$2),0),0)</f>
        <v>0</v>
      </c>
      <c r="CW79" s="1">
        <f>IFERROR(VLOOKUP($A79,Auxiliar_OPEX_CustosUnit!$A$4:$BT$129,COLUMN(Auxiliar_OPEX_CustosUnit!AU$2),0),0)</f>
        <v>0</v>
      </c>
      <c r="CX79" s="1">
        <f>IFERROR(VLOOKUP($A79,Auxiliar_OPEX_CustosUnit!$A$4:$BT$129,COLUMN(Auxiliar_OPEX_CustosUnit!AV$2),0),0)</f>
        <v>0</v>
      </c>
      <c r="CY79" s="1">
        <f>IFERROR(VLOOKUP($A79,Auxiliar_OPEX_CustosUnit!$A$4:$BT$129,COLUMN(Auxiliar_OPEX_CustosUnit!AW$2),0),0)</f>
        <v>0</v>
      </c>
      <c r="CZ79" s="1">
        <f>IFERROR(VLOOKUP($A79,Auxiliar_OPEX_CustosUnit!$A$4:$BT$129,COLUMN(Auxiliar_OPEX_CustosUnit!AX$2),0),0)</f>
        <v>0</v>
      </c>
      <c r="DA79" s="1">
        <f>IFERROR(VLOOKUP($A79,Auxiliar_OPEX_CustosUnit!$A$4:$BT$129,COLUMN(Auxiliar_OPEX_CustosUnit!AY$2),0),0)</f>
        <v>0</v>
      </c>
      <c r="DB79" s="1">
        <f>IFERROR(VLOOKUP($A79,Auxiliar_OPEX_CustosUnit!$A$4:$BT$129,COLUMN(Auxiliar_OPEX_CustosUnit!AZ$2),0),0)</f>
        <v>3.1225379788510001E-2</v>
      </c>
      <c r="DC79" s="1">
        <f>IFERROR(VLOOKUP($A79,Auxiliar_OPEX_CustosUnit!$A$4:$BT$129,COLUMN(Auxiliar_OPEX_CustosUnit!BA$2),0),0)</f>
        <v>0</v>
      </c>
      <c r="DD79" s="1">
        <f>IFERROR(VLOOKUP($A79,Auxiliar_OPEX_CustosUnit!$A$4:$BT$129,COLUMN(Auxiliar_OPEX_CustosUnit!BB$2),0),0)</f>
        <v>0</v>
      </c>
      <c r="DG79" s="60">
        <v>45536</v>
      </c>
      <c r="DH79" s="1">
        <v>1</v>
      </c>
      <c r="DI79" s="1">
        <f>INDEX(Auxiliar_OPEX_Drivers!$B$2:$CH$18,MATCH(Auxiliar_OPEX_S!DI$3,Auxiliar_OPEX_Drivers!$B$2:$B$18,0),MATCH($DG79,Auxiliar_OPEX_Drivers!$B$2:$CH$2,0))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INDEX(Auxiliar_OPEX_Drivers!$B$2:$CH$18,MATCH(Auxiliar_OPEX_S!DK$3,Auxiliar_OPEX_Drivers!$B$2:$B$18,0),MATCH($DG79,Auxiliar_OPEX_Drivers!$B$2:$CH$2,0))</f>
        <v>15.296836858991167</v>
      </c>
      <c r="DL79" s="1">
        <f>INDEX(Auxiliar_OPEX_Drivers!$B$2:$CH$18,MATCH(Auxiliar_OPEX_S!DL$3,Auxiliar_OPEX_Drivers!$B$2:$B$18,0),MATCH($DG79,Auxiliar_OPEX_Drivers!$B$2:$CH$2,0))</f>
        <v>66.716365522822429</v>
      </c>
      <c r="DM79" s="1">
        <f>INDEX(Auxiliar_OPEX_Drivers!$B$2:$CH$18,MATCH(Auxiliar_OPEX_S!DM$3,Auxiliar_OPEX_Drivers!$B$2:$B$18,0),MATCH($DG79,Auxiliar_OPEX_Drivers!$B$2:$CH$2,0))</f>
        <v>13</v>
      </c>
      <c r="DN79" s="1">
        <f>INDEX(Auxiliar_OPEX_Drivers!$B$2:$CH$18,MATCH(Auxiliar_OPEX_S!DN$3,Auxiliar_OPEX_Drivers!$B$2:$B$18,0),MATCH($DG79,Auxiliar_OPEX_Drivers!$B$2:$CH$2,0))</f>
        <v>758.44701041450924</v>
      </c>
      <c r="DO79" s="1">
        <f>INDEX(Auxiliar_OPEX_Drivers!$B$2:$CH$18,MATCH(Auxiliar_OPEX_S!DO$3,Auxiliar_OPEX_Drivers!$B$2:$B$18,0),MATCH($DG79,Auxiliar_OPEX_Drivers!$B$2:$CH$2,0))</f>
        <v>12</v>
      </c>
      <c r="DP79" s="1">
        <f>INDEX(Auxiliar_OPEX_Drivers!$B$2:$CH$18,MATCH(Auxiliar_OPEX_S!DP$3,Auxiliar_OPEX_Drivers!$B$2:$B$18,0),MATCH($DG79,Auxiliar_OPEX_Drivers!$B$2:$CH$2,0))</f>
        <v>205.92573039971722</v>
      </c>
      <c r="DQ79" s="1">
        <f>INDEX(Auxiliar_OPEX_Drivers!$B$2:$CH$18,MATCH(Auxiliar_OPEX_S!DQ$3,Auxiliar_OPEX_Drivers!$B$2:$B$18,0),MATCH($DG79,Auxiliar_OPEX_Drivers!$B$2:$CH$2,0))</f>
        <v>37.324209214747796</v>
      </c>
      <c r="DR79" s="1">
        <f>INDEX(Auxiliar_OPEX_Drivers!$B$2:$CH$18,MATCH(Auxiliar_OPEX_S!DR$3,Auxiliar_OPEX_Drivers!$B$2:$B$18,0),MATCH($DG79,Auxiliar_OPEX_Drivers!$B$2:$CH$2,0))</f>
        <v>22386629.446478382</v>
      </c>
      <c r="DS79" s="1">
        <f>INDEX(Auxiliar_OPEX_Drivers!$B$2:$CH$18,MATCH(Auxiliar_OPEX_S!DS$3,Auxiliar_OPEX_Drivers!$B$2:$B$18,0),MATCH($DG79,Auxiliar_OPEX_Drivers!$B$2:$CH$2,0))</f>
        <v>79166.666666666701</v>
      </c>
      <c r="DT79" s="1">
        <f>INDEX(Auxiliar_OPEX_Drivers!$B$2:$CH$18,MATCH(Auxiliar_OPEX_S!DT$3,Auxiliar_OPEX_Drivers!$B$2:$B$18,0),MATCH($DG79,Auxiliar_OPEX_Drivers!$B$2:$CH$2,0))</f>
        <v>12919.521567372518</v>
      </c>
      <c r="DU79" s="1">
        <f>INDEX(Auxiliar_OPEX_Drivers!$B$2:$CH$18,MATCH(Auxiliar_OPEX_S!DU$3,Auxiliar_OPEX_Drivers!$B$2:$B$18,0),MATCH($DG79,Auxiliar_OPEX_Drivers!$B$2:$CH$2,0))</f>
        <v>6579.8414496037676</v>
      </c>
      <c r="DV79" s="1">
        <f>INDEX(Auxiliar_OPEX_Drivers!$B$2:$CH$18,MATCH(Auxiliar_OPEX_S!DV$3,Auxiliar_OPEX_Drivers!$B$2:$B$18,0),MATCH($DG79,Auxiliar_OPEX_Drivers!$B$2:$CH$2,0))</f>
        <v>2679729.5858244798</v>
      </c>
      <c r="DW79" s="1">
        <f>INDEX(Auxiliar_OPEX_Drivers!$B$2:$CH$18,MATCH(Auxiliar_OPEX_S!DW$3,Auxiliar_OPEX_Drivers!$B$2:$B$18,0),MATCH($DG79,Auxiliar_OPEX_Drivers!$B$2:$CH$2,0))</f>
        <v>12746.50811627057</v>
      </c>
      <c r="DX79" s="1">
        <f>INDEX(Auxiliar_OPEX_Drivers!$B$2:$CH$18,MATCH(Auxiliar_OPEX_S!DX$3,Auxiliar_OPEX_Drivers!$B$2:$B$18,0),MATCH($DG79,Auxiliar_OPEX_Drivers!$B$2:$CH$2,0))</f>
        <v>2707275.7029231391</v>
      </c>
      <c r="DY79" s="1">
        <f>INDEX(Auxiliar_OPEX_Drivers!$B$2:$CH$18,MATCH(Auxiliar_OPEX_S!DY$3,Auxiliar_OPEX_Drivers!$B$2:$B$18,0),MATCH($DG79,Auxiliar_OPEX_Drivers!$B$2:$CH$2,0))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35179.698243975428</v>
      </c>
      <c r="E80" s="51">
        <f ca="1">SUMPRODUCT($CM80:$DD80,INDIRECT(ADDRESS(E$2,$DH$2)):INDIRECT(ADDRESS(E$2,$DY$2)))</f>
        <v>35179.698243975428</v>
      </c>
      <c r="F80" s="51">
        <f ca="1">SUMPRODUCT($CM80:$DD80,INDIRECT(ADDRESS(F$2,$DH$2)):INDIRECT(ADDRESS(F$2,$DY$2)))</f>
        <v>35179.698243975428</v>
      </c>
      <c r="G80" s="51">
        <f ca="1">SUMPRODUCT($CM80:$DD80,INDIRECT(ADDRESS(G$2,$DH$2)):INDIRECT(ADDRESS(G$2,$DY$2)))</f>
        <v>35179.698243975428</v>
      </c>
      <c r="H80" s="51">
        <f ca="1">SUMPRODUCT($CM80:$DD80,INDIRECT(ADDRESS(H$2,$DH$2)):INDIRECT(ADDRESS(H$2,$DY$2)))</f>
        <v>35179.698243975428</v>
      </c>
      <c r="I80" s="51">
        <f ca="1">SUMPRODUCT($CM80:$DD80,INDIRECT(ADDRESS(I$2,$DH$2)):INDIRECT(ADDRESS(I$2,$DY$2)))</f>
        <v>35179.698243975428</v>
      </c>
      <c r="J80" s="51">
        <f ca="1">SUMPRODUCT($CM80:$DD80,INDIRECT(ADDRESS(J$2,$DH$2)):INDIRECT(ADDRESS(J$2,$DY$2)))</f>
        <v>35179.698243975428</v>
      </c>
      <c r="K80" s="51">
        <f ca="1">SUMPRODUCT($CM80:$DD80,INDIRECT(ADDRESS(K$2,$DH$2)):INDIRECT(ADDRESS(K$2,$DY$2)))</f>
        <v>35179.698243975428</v>
      </c>
      <c r="L80" s="51">
        <f ca="1">SUMPRODUCT($CM80:$DD80,INDIRECT(ADDRESS(L$2,$DH$2)):INDIRECT(ADDRESS(L$2,$DY$2)))</f>
        <v>35179.698243975428</v>
      </c>
      <c r="M80" s="51">
        <f ca="1">SUMPRODUCT($CM80:$DD80,INDIRECT(ADDRESS(M$2,$DH$2)):INDIRECT(ADDRESS(M$2,$DY$2)))</f>
        <v>35179.698243975428</v>
      </c>
      <c r="N80" s="51">
        <f ca="1">SUMPRODUCT($CM80:$DD80,INDIRECT(ADDRESS(N$2,$DH$2)):INDIRECT(ADDRESS(N$2,$DY$2)))</f>
        <v>35179.698243975428</v>
      </c>
      <c r="O80" s="51">
        <f ca="1">SUMPRODUCT($CM80:$DD80,INDIRECT(ADDRESS(O$2,$DH$2)):INDIRECT(ADDRESS(O$2,$DY$2)))</f>
        <v>35179.698243975428</v>
      </c>
      <c r="P80" s="51">
        <f ca="1">SUMPRODUCT($CM80:$DD80,INDIRECT(ADDRESS(P$2,$DH$2)):INDIRECT(ADDRESS(P$2,$DY$2)))</f>
        <v>35179.698243975428</v>
      </c>
      <c r="Q80" s="51">
        <f ca="1">SUMPRODUCT($CM80:$DD80,INDIRECT(ADDRESS(Q$2,$DH$2)):INDIRECT(ADDRESS(Q$2,$DY$2)))</f>
        <v>35179.698243975428</v>
      </c>
      <c r="R80" s="51">
        <f ca="1">SUMPRODUCT($CM80:$DD80,INDIRECT(ADDRESS(R$2,$DH$2)):INDIRECT(ADDRESS(R$2,$DY$2)))</f>
        <v>35179.698243975428</v>
      </c>
      <c r="S80" s="51">
        <f ca="1">SUMPRODUCT($CM80:$DD80,INDIRECT(ADDRESS(S$2,$DH$2)):INDIRECT(ADDRESS(S$2,$DY$2)))</f>
        <v>35179.698243975428</v>
      </c>
      <c r="T80" s="51">
        <f ca="1">SUMPRODUCT($CM80:$DD80,INDIRECT(ADDRESS(T$2,$DH$2)):INDIRECT(ADDRESS(T$2,$DY$2)))</f>
        <v>35179.698243975428</v>
      </c>
      <c r="U80" s="51">
        <f ca="1">SUMPRODUCT($CM80:$DD80,INDIRECT(ADDRESS(U$2,$DH$2)):INDIRECT(ADDRESS(U$2,$DY$2)))</f>
        <v>35179.698243975428</v>
      </c>
      <c r="V80" s="51">
        <f ca="1">SUMPRODUCT($CM80:$DD80,INDIRECT(ADDRESS(V$2,$DH$2)):INDIRECT(ADDRESS(V$2,$DY$2)))</f>
        <v>35179.698243975428</v>
      </c>
      <c r="W80" s="51">
        <f ca="1">SUMPRODUCT($CM80:$DD80,INDIRECT(ADDRESS(W$2,$DH$2)):INDIRECT(ADDRESS(W$2,$DY$2)))</f>
        <v>35179.698243975428</v>
      </c>
      <c r="X80" s="51">
        <f ca="1">SUMPRODUCT($CM80:$DD80,INDIRECT(ADDRESS(X$2,$DH$2)):INDIRECT(ADDRESS(X$2,$DY$2)))</f>
        <v>35179.698243975428</v>
      </c>
      <c r="Y80" s="51">
        <f ca="1">SUMPRODUCT($CM80:$DD80,INDIRECT(ADDRESS(Y$2,$DH$2)):INDIRECT(ADDRESS(Y$2,$DY$2)))</f>
        <v>35179.698243975428</v>
      </c>
      <c r="Z80" s="51">
        <f ca="1">SUMPRODUCT($CM80:$DD80,INDIRECT(ADDRESS(Z$2,$DH$2)):INDIRECT(ADDRESS(Z$2,$DY$2)))</f>
        <v>35179.698243975428</v>
      </c>
      <c r="AA80" s="51">
        <f ca="1">SUMPRODUCT($CM80:$DD80,INDIRECT(ADDRESS(AA$2,$DH$2)):INDIRECT(ADDRESS(AA$2,$DY$2)))</f>
        <v>35179.698243975428</v>
      </c>
      <c r="AB80" s="51">
        <f ca="1">SUMPRODUCT($CM80:$DD80,INDIRECT(ADDRESS(AB$2,$DH$2)):INDIRECT(ADDRESS(AB$2,$DY$2)))</f>
        <v>35179.698243975428</v>
      </c>
      <c r="AC80" s="51">
        <f ca="1">SUMPRODUCT($CM80:$DD80,INDIRECT(ADDRESS(AC$2,$DH$2)):INDIRECT(ADDRESS(AC$2,$DY$2)))</f>
        <v>35179.698243975428</v>
      </c>
      <c r="AD80" s="51">
        <f ca="1">SUMPRODUCT($CM80:$DD80,INDIRECT(ADDRESS(AD$2,$DH$2)):INDIRECT(ADDRESS(AD$2,$DY$2)))</f>
        <v>35179.698243975428</v>
      </c>
      <c r="AE80" s="51">
        <f ca="1">SUMPRODUCT($CM80:$DD80,INDIRECT(ADDRESS(AE$2,$DH$2)):INDIRECT(ADDRESS(AE$2,$DY$2)))</f>
        <v>35179.698243975428</v>
      </c>
      <c r="AF80" s="51">
        <f ca="1">SUMPRODUCT($CM80:$DD80,INDIRECT(ADDRESS(AF$2,$DH$2)):INDIRECT(ADDRESS(AF$2,$DY$2)))</f>
        <v>35179.698243975428</v>
      </c>
      <c r="AG80" s="51">
        <f ca="1">SUMPRODUCT($CM80:$DD80,INDIRECT(ADDRESS(AG$2,$DH$2)):INDIRECT(ADDRESS(AG$2,$DY$2)))</f>
        <v>35179.698243975428</v>
      </c>
      <c r="AH80" s="51">
        <f ca="1">SUMPRODUCT($CM80:$DD80,INDIRECT(ADDRESS(AH$2,$DH$2)):INDIRECT(ADDRESS(AH$2,$DY$2)))</f>
        <v>35179.698243975428</v>
      </c>
      <c r="AI80" s="51">
        <f ca="1">SUMPRODUCT($CM80:$DD80,INDIRECT(ADDRESS(AI$2,$DH$2)):INDIRECT(ADDRESS(AI$2,$DY$2)))</f>
        <v>35179.698243975428</v>
      </c>
      <c r="AJ80" s="51">
        <f ca="1">SUMPRODUCT($CM80:$DD80,INDIRECT(ADDRESS(AJ$2,$DH$2)):INDIRECT(ADDRESS(AJ$2,$DY$2)))</f>
        <v>35179.698243975428</v>
      </c>
      <c r="AK80" s="51">
        <f ca="1">SUMPRODUCT($CM80:$DD80,INDIRECT(ADDRESS(AK$2,$DH$2)):INDIRECT(ADDRESS(AK$2,$DY$2)))</f>
        <v>35179.698243975428</v>
      </c>
      <c r="AL80" s="51">
        <f ca="1">SUMPRODUCT($CM80:$DD80,INDIRECT(ADDRESS(AL$2,$DH$2)):INDIRECT(ADDRESS(AL$2,$DY$2)))</f>
        <v>35179.698243975428</v>
      </c>
      <c r="AM80" s="51">
        <f ca="1">SUMPRODUCT($CM80:$DD80,INDIRECT(ADDRESS(AM$2,$DH$2)):INDIRECT(ADDRESS(AM$2,$DY$2)))</f>
        <v>35179.698243975428</v>
      </c>
      <c r="AN80" s="51">
        <f ca="1">SUMPRODUCT($CM80:$DD80,INDIRECT(ADDRESS(AN$2,$DH$2)):INDIRECT(ADDRESS(AN$2,$DY$2)))</f>
        <v>35179.698243975428</v>
      </c>
      <c r="AO80" s="51">
        <f ca="1">SUMPRODUCT($CM80:$DD80,INDIRECT(ADDRESS(AO$2,$DH$2)):INDIRECT(ADDRESS(AO$2,$DY$2)))</f>
        <v>35179.698243975428</v>
      </c>
      <c r="AP80" s="51">
        <f ca="1">SUMPRODUCT($CM80:$DD80,INDIRECT(ADDRESS(AP$2,$DH$2)):INDIRECT(ADDRESS(AP$2,$DY$2)))</f>
        <v>35179.698243975428</v>
      </c>
      <c r="AQ80" s="51">
        <f ca="1">SUMPRODUCT($CM80:$DD80,INDIRECT(ADDRESS(AQ$2,$DH$2)):INDIRECT(ADDRESS(AQ$2,$DY$2)))</f>
        <v>35179.698243975428</v>
      </c>
      <c r="AR80" s="51">
        <f ca="1">SUMPRODUCT($CM80:$DD80,INDIRECT(ADDRESS(AR$2,$DH$2)):INDIRECT(ADDRESS(AR$2,$DY$2)))</f>
        <v>35179.698243975428</v>
      </c>
      <c r="AS80" s="51">
        <f ca="1">SUMPRODUCT($CM80:$DD80,INDIRECT(ADDRESS(AS$2,$DH$2)):INDIRECT(ADDRESS(AS$2,$DY$2)))</f>
        <v>35179.698243975428</v>
      </c>
      <c r="AT80" s="51">
        <f ca="1">SUMPRODUCT($CM80:$DD80,INDIRECT(ADDRESS(AT$2,$DH$2)):INDIRECT(ADDRESS(AT$2,$DY$2)))</f>
        <v>35179.698243975428</v>
      </c>
      <c r="AU80" s="51">
        <f ca="1">SUMPRODUCT($CM80:$DD80,INDIRECT(ADDRESS(AU$2,$DH$2)):INDIRECT(ADDRESS(AU$2,$DY$2)))</f>
        <v>35179.698243975428</v>
      </c>
      <c r="AV80" s="51">
        <f ca="1">SUMPRODUCT($CM80:$DD80,INDIRECT(ADDRESS(AV$2,$DH$2)):INDIRECT(ADDRESS(AV$2,$DY$2)))</f>
        <v>35179.698243975428</v>
      </c>
      <c r="AW80" s="51">
        <f ca="1">SUMPRODUCT($CM80:$DD80,INDIRECT(ADDRESS(AW$2,$DH$2)):INDIRECT(ADDRESS(AW$2,$DY$2)))</f>
        <v>35179.698243975428</v>
      </c>
      <c r="AX80" s="51">
        <f ca="1">SUMPRODUCT($CM80:$DD80,INDIRECT(ADDRESS(AX$2,$DH$2)):INDIRECT(ADDRESS(AX$2,$DY$2)))</f>
        <v>35179.698243975428</v>
      </c>
      <c r="AY80" s="51">
        <f ca="1">SUMPRODUCT($CM80:$DD80,INDIRECT(ADDRESS(AY$2,$DH$2)):INDIRECT(ADDRESS(AY$2,$DY$2)))</f>
        <v>35179.698243975428</v>
      </c>
      <c r="AZ80" s="51">
        <f ca="1">SUMPRODUCT($CM80:$DD80,INDIRECT(ADDRESS(AZ$2,$DH$2)):INDIRECT(ADDRESS(AZ$2,$DY$2)))</f>
        <v>35179.698243975428</v>
      </c>
      <c r="BA80" s="51">
        <f ca="1">SUMPRODUCT($CM80:$DD80,INDIRECT(ADDRESS(BA$2,$DH$2)):INDIRECT(ADDRESS(BA$2,$DY$2)))</f>
        <v>35179.698243975428</v>
      </c>
      <c r="BB80" s="51">
        <f ca="1">SUMPRODUCT($CM80:$DD80,INDIRECT(ADDRESS(BB$2,$DH$2)):INDIRECT(ADDRESS(BB$2,$DY$2)))</f>
        <v>35179.698243975428</v>
      </c>
      <c r="BC80" s="51">
        <f ca="1">SUMPRODUCT($CM80:$DD80,INDIRECT(ADDRESS(BC$2,$DH$2)):INDIRECT(ADDRESS(BC$2,$DY$2)))</f>
        <v>35179.698243975428</v>
      </c>
      <c r="BD80" s="51">
        <f ca="1">SUMPRODUCT($CM80:$DD80,INDIRECT(ADDRESS(BD$2,$DH$2)):INDIRECT(ADDRESS(BD$2,$DY$2)))</f>
        <v>35179.698243975428</v>
      </c>
      <c r="BE80" s="51">
        <f ca="1">SUMPRODUCT($CM80:$DD80,INDIRECT(ADDRESS(BE$2,$DH$2)):INDIRECT(ADDRESS(BE$2,$DY$2)))</f>
        <v>35179.698243975428</v>
      </c>
      <c r="BF80" s="51">
        <f ca="1">SUMPRODUCT($CM80:$DD80,INDIRECT(ADDRESS(BF$2,$DH$2)):INDIRECT(ADDRESS(BF$2,$DY$2)))</f>
        <v>35179.698243975428</v>
      </c>
      <c r="BG80" s="51">
        <f ca="1">SUMPRODUCT($CM80:$DD80,INDIRECT(ADDRESS(BG$2,$DH$2)):INDIRECT(ADDRESS(BG$2,$DY$2)))</f>
        <v>35179.698243975428</v>
      </c>
      <c r="BH80" s="51">
        <f ca="1">SUMPRODUCT($CM80:$DD80,INDIRECT(ADDRESS(BH$2,$DH$2)):INDIRECT(ADDRESS(BH$2,$DY$2)))</f>
        <v>35179.698243975428</v>
      </c>
      <c r="BI80" s="51">
        <f ca="1">SUMPRODUCT($CM80:$DD80,INDIRECT(ADDRESS(BI$2,$DH$2)):INDIRECT(ADDRESS(BI$2,$DY$2)))</f>
        <v>35179.698243975428</v>
      </c>
      <c r="BJ80" s="51">
        <f ca="1">SUMPRODUCT($CM80:$DD80,INDIRECT(ADDRESS(BJ$2,$DH$2)):INDIRECT(ADDRESS(BJ$2,$DY$2)))</f>
        <v>35179.698243975428</v>
      </c>
      <c r="BK80" s="51">
        <f ca="1">SUMPRODUCT($CM80:$DD80,INDIRECT(ADDRESS(BK$2,$DH$2)):INDIRECT(ADDRESS(BK$2,$DY$2)))</f>
        <v>35179.698243975428</v>
      </c>
      <c r="BL80" s="51">
        <f ca="1">SUMPRODUCT($CM80:$DD80,INDIRECT(ADDRESS(BL$2,$DH$2)):INDIRECT(ADDRESS(BL$2,$DY$2)))</f>
        <v>35179.698243975428</v>
      </c>
      <c r="BM80" s="51">
        <f ca="1">SUMPRODUCT($CM80:$DD80,INDIRECT(ADDRESS(BM$2,$DH$2)):INDIRECT(ADDRESS(BM$2,$DY$2)))</f>
        <v>35179.698243975428</v>
      </c>
      <c r="BN80" s="51">
        <f ca="1">SUMPRODUCT($CM80:$DD80,INDIRECT(ADDRESS(BN$2,$DH$2)):INDIRECT(ADDRESS(BN$2,$DY$2)))</f>
        <v>35179.698243975428</v>
      </c>
      <c r="BO80" s="51">
        <f ca="1">SUMPRODUCT($CM80:$DD80,INDIRECT(ADDRESS(BO$2,$DH$2)):INDIRECT(ADDRESS(BO$2,$DY$2)))</f>
        <v>35179.698243975428</v>
      </c>
      <c r="BP80" s="51">
        <f ca="1">SUMPRODUCT($CM80:$DD80,INDIRECT(ADDRESS(BP$2,$DH$2)):INDIRECT(ADDRESS(BP$2,$DY$2)))</f>
        <v>35179.698243975428</v>
      </c>
      <c r="BQ80" s="51">
        <f ca="1">SUMPRODUCT($CM80:$DD80,INDIRECT(ADDRESS(BQ$2,$DH$2)):INDIRECT(ADDRESS(BQ$2,$DY$2)))</f>
        <v>35179.698243975428</v>
      </c>
      <c r="BR80" s="51">
        <f ca="1">SUMPRODUCT($CM80:$DD80,INDIRECT(ADDRESS(BR$2,$DH$2)):INDIRECT(ADDRESS(BR$2,$DY$2)))</f>
        <v>35179.698243975428</v>
      </c>
      <c r="BS80" s="51">
        <f ca="1">SUMPRODUCT($CM80:$DD80,INDIRECT(ADDRESS(BS$2,$DH$2)):INDIRECT(ADDRESS(BS$2,$DY$2)))</f>
        <v>35179.698243975428</v>
      </c>
      <c r="BT80" s="51">
        <f ca="1">SUMPRODUCT($CM80:$DD80,INDIRECT(ADDRESS(BT$2,$DH$2)):INDIRECT(ADDRESS(BT$2,$DY$2)))</f>
        <v>35179.698243975428</v>
      </c>
      <c r="BU80" s="51">
        <f ca="1">SUMPRODUCT($CM80:$DD80,INDIRECT(ADDRESS(BU$2,$DH$2)):INDIRECT(ADDRESS(BU$2,$DY$2)))</f>
        <v>35179.698243975428</v>
      </c>
      <c r="BV80" s="51">
        <f ca="1">SUMPRODUCT($CM80:$DD80,INDIRECT(ADDRESS(BV$2,$DH$2)):INDIRECT(ADDRESS(BV$2,$DY$2)))</f>
        <v>35179.698243975428</v>
      </c>
      <c r="BW80" s="51">
        <f ca="1">SUMPRODUCT($CM80:$DD80,INDIRECT(ADDRESS(BW$2,$DH$2)):INDIRECT(ADDRESS(BW$2,$DY$2)))</f>
        <v>35179.698243975428</v>
      </c>
      <c r="BX80" s="51">
        <f ca="1">SUMPRODUCT($CM80:$DD80,INDIRECT(ADDRESS(BX$2,$DH$2)):INDIRECT(ADDRESS(BX$2,$DY$2)))</f>
        <v>35179.698243975428</v>
      </c>
      <c r="BY80" s="51">
        <f ca="1">SUMPRODUCT($CM80:$DD80,INDIRECT(ADDRESS(BY$2,$DH$2)):INDIRECT(ADDRESS(BY$2,$DY$2)))</f>
        <v>35179.698243975428</v>
      </c>
      <c r="BZ80" s="51">
        <f ca="1">SUMPRODUCT($CM80:$DD80,INDIRECT(ADDRESS(BZ$2,$DH$2)):INDIRECT(ADDRESS(BZ$2,$DY$2)))</f>
        <v>35179.698243975428</v>
      </c>
      <c r="CA80" s="51">
        <f ca="1">SUMPRODUCT($CM80:$DD80,INDIRECT(ADDRESS(CA$2,$DH$2)):INDIRECT(ADDRESS(CA$2,$DY$2)))</f>
        <v>35179.698243975428</v>
      </c>
      <c r="CB80" s="51">
        <f ca="1">SUMPRODUCT($CM80:$DD80,INDIRECT(ADDRESS(CB$2,$DH$2)):INDIRECT(ADDRESS(CB$2,$DY$2)))</f>
        <v>35179.698243975428</v>
      </c>
      <c r="CC80" s="51">
        <f ca="1">SUMPRODUCT($CM80:$DD80,INDIRECT(ADDRESS(CC$2,$DH$2)):INDIRECT(ADDRESS(CC$2,$DY$2)))</f>
        <v>35179.698243975428</v>
      </c>
      <c r="CD80" s="51">
        <f ca="1">SUMPRODUCT($CM80:$DD80,INDIRECT(ADDRESS(CD$2,$DH$2)):INDIRECT(ADDRESS(CD$2,$DY$2)))</f>
        <v>35179.698243975428</v>
      </c>
      <c r="CF80" s="51">
        <f t="shared" ca="1" si="8"/>
        <v>422156.37892770505</v>
      </c>
      <c r="CG80" s="51">
        <f t="shared" ca="1" si="8"/>
        <v>422156.37892770505</v>
      </c>
      <c r="CH80" s="51">
        <f t="shared" ca="1" si="8"/>
        <v>422156.37892770505</v>
      </c>
      <c r="CI80" s="51">
        <f t="shared" ca="1" si="8"/>
        <v>422156.37892770505</v>
      </c>
      <c r="CJ80" s="51">
        <f t="shared" ca="1" si="8"/>
        <v>422156.37892770505</v>
      </c>
      <c r="CK80" s="51">
        <f t="shared" ca="1" si="8"/>
        <v>422156.37892770505</v>
      </c>
      <c r="CM80" s="1">
        <f>IFERROR(VLOOKUP($A80,Auxiliar_OPEX_CustosUnit!$A$4:$BT$129,COLUMN(Auxiliar_OPEX_CustosUnit!AK$2),0),0)</f>
        <v>0</v>
      </c>
      <c r="CN80" s="1">
        <f>IFERROR(VLOOKUP($A80,Auxiliar_OPEX_CustosUnit!$A$4:$BT$129,COLUMN(Auxiliar_OPEX_CustosUnit!AL$2),0),0)</f>
        <v>0</v>
      </c>
      <c r="CO80" s="1">
        <f>IFERROR(VLOOKUP($A80,Auxiliar_OPEX_CustosUnit!$A$4:$BT$129,COLUMN(Auxiliar_OPEX_CustosUnit!AM$2),0)*(1-DRE_Auxiliar!$A$111),0)</f>
        <v>35179.698243975428</v>
      </c>
      <c r="CP80" s="1">
        <f>IFERROR(VLOOKUP($A80,Auxiliar_OPEX_CustosUnit!$A$4:$BT$129,COLUMN(Auxiliar_OPEX_CustosUnit!AN$2),0),0)</f>
        <v>0</v>
      </c>
      <c r="CQ80" s="1">
        <f>IFERROR(VLOOKUP($A80,Auxiliar_OPEX_CustosUnit!$A$4:$BT$129,COLUMN(Auxiliar_OPEX_CustosUnit!AO$2),0),0)</f>
        <v>0</v>
      </c>
      <c r="CR80" s="1">
        <f>IFERROR(VLOOKUP($A80,Auxiliar_OPEX_CustosUnit!$A$4:$BT$129,COLUMN(Auxiliar_OPEX_CustosUnit!AP$2),0),0)</f>
        <v>0</v>
      </c>
      <c r="CS80" s="1">
        <f>IFERROR(VLOOKUP($A80,Auxiliar_OPEX_CustosUnit!$A$4:$BT$129,COLUMN(Auxiliar_OPEX_CustosUnit!AQ$2),0),0)</f>
        <v>0</v>
      </c>
      <c r="CT80" s="1">
        <f>IFERROR(VLOOKUP($A80,Auxiliar_OPEX_CustosUnit!$A$4:$BT$129,COLUMN(Auxiliar_OPEX_CustosUnit!AR$2),0),0)</f>
        <v>0</v>
      </c>
      <c r="CU80" s="1">
        <f>IFERROR(VLOOKUP($A80,Auxiliar_OPEX_CustosUnit!$A$4:$BT$129,COLUMN(Auxiliar_OPEX_CustosUnit!AS$2),0),0)</f>
        <v>0</v>
      </c>
      <c r="CV80" s="1">
        <f>IFERROR(VLOOKUP($A80,Auxiliar_OPEX_CustosUnit!$A$4:$BT$129,COLUMN(Auxiliar_OPEX_CustosUnit!AT$2),0),0)</f>
        <v>0</v>
      </c>
      <c r="CW80" s="1">
        <f>IFERROR(VLOOKUP($A80,Auxiliar_OPEX_CustosUnit!$A$4:$BT$129,COLUMN(Auxiliar_OPEX_CustosUnit!AU$2),0),0)</f>
        <v>0</v>
      </c>
      <c r="CX80" s="1">
        <f>IFERROR(VLOOKUP($A80,Auxiliar_OPEX_CustosUnit!$A$4:$BT$129,COLUMN(Auxiliar_OPEX_CustosUnit!AV$2),0),0)</f>
        <v>0</v>
      </c>
      <c r="CY80" s="1">
        <f>IFERROR(VLOOKUP($A80,Auxiliar_OPEX_CustosUnit!$A$4:$BT$129,COLUMN(Auxiliar_OPEX_CustosUnit!AW$2),0),0)</f>
        <v>0</v>
      </c>
      <c r="CZ80" s="1">
        <f>IFERROR(VLOOKUP($A80,Auxiliar_OPEX_CustosUnit!$A$4:$BT$129,COLUMN(Auxiliar_OPEX_CustosUnit!AX$2),0),0)</f>
        <v>0</v>
      </c>
      <c r="DA80" s="1">
        <f>IFERROR(VLOOKUP($A80,Auxiliar_OPEX_CustosUnit!$A$4:$BT$129,COLUMN(Auxiliar_OPEX_CustosUnit!AY$2),0),0)</f>
        <v>0</v>
      </c>
      <c r="DB80" s="1">
        <f>IFERROR(VLOOKUP($A80,Auxiliar_OPEX_CustosUnit!$A$4:$BT$129,COLUMN(Auxiliar_OPEX_CustosUnit!AZ$2),0),0)</f>
        <v>0</v>
      </c>
      <c r="DC80" s="1">
        <f>IFERROR(VLOOKUP($A80,Auxiliar_OPEX_CustosUnit!$A$4:$BT$129,COLUMN(Auxiliar_OPEX_CustosUnit!BA$2),0),0)</f>
        <v>0</v>
      </c>
      <c r="DD80" s="1">
        <f>IFERROR(VLOOKUP($A80,Auxiliar_OPEX_CustosUnit!$A$4:$BT$129,COLUMN(Auxiliar_OPEX_CustosUnit!BB$2),0),0)</f>
        <v>0</v>
      </c>
      <c r="DG80" s="60">
        <v>45566</v>
      </c>
      <c r="DH80" s="1">
        <v>1</v>
      </c>
      <c r="DI80" s="1">
        <f>INDEX(Auxiliar_OPEX_Drivers!$B$2:$CH$18,MATCH(Auxiliar_OPEX_S!DI$3,Auxiliar_OPEX_Drivers!$B$2:$B$18,0),MATCH($DG80,Auxiliar_OPEX_Drivers!$B$2:$CH$2,0))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INDEX(Auxiliar_OPEX_Drivers!$B$2:$CH$18,MATCH(Auxiliar_OPEX_S!DK$3,Auxiliar_OPEX_Drivers!$B$2:$B$18,0),MATCH($DG80,Auxiliar_OPEX_Drivers!$B$2:$CH$2,0))</f>
        <v>15.296836858991167</v>
      </c>
      <c r="DL80" s="1">
        <f>INDEX(Auxiliar_OPEX_Drivers!$B$2:$CH$18,MATCH(Auxiliar_OPEX_S!DL$3,Auxiliar_OPEX_Drivers!$B$2:$B$18,0),MATCH($DG80,Auxiliar_OPEX_Drivers!$B$2:$CH$2,0))</f>
        <v>66.716365522822429</v>
      </c>
      <c r="DM80" s="1">
        <f>INDEX(Auxiliar_OPEX_Drivers!$B$2:$CH$18,MATCH(Auxiliar_OPEX_S!DM$3,Auxiliar_OPEX_Drivers!$B$2:$B$18,0),MATCH($DG80,Auxiliar_OPEX_Drivers!$B$2:$CH$2,0))</f>
        <v>13</v>
      </c>
      <c r="DN80" s="1">
        <f>INDEX(Auxiliar_OPEX_Drivers!$B$2:$CH$18,MATCH(Auxiliar_OPEX_S!DN$3,Auxiliar_OPEX_Drivers!$B$2:$B$18,0),MATCH($DG80,Auxiliar_OPEX_Drivers!$B$2:$CH$2,0))</f>
        <v>758.44701041450924</v>
      </c>
      <c r="DO80" s="1">
        <f>INDEX(Auxiliar_OPEX_Drivers!$B$2:$CH$18,MATCH(Auxiliar_OPEX_S!DO$3,Auxiliar_OPEX_Drivers!$B$2:$B$18,0),MATCH($DG80,Auxiliar_OPEX_Drivers!$B$2:$CH$2,0))</f>
        <v>12</v>
      </c>
      <c r="DP80" s="1">
        <f>INDEX(Auxiliar_OPEX_Drivers!$B$2:$CH$18,MATCH(Auxiliar_OPEX_S!DP$3,Auxiliar_OPEX_Drivers!$B$2:$B$18,0),MATCH($DG80,Auxiliar_OPEX_Drivers!$B$2:$CH$2,0))</f>
        <v>205.92573039971722</v>
      </c>
      <c r="DQ80" s="1">
        <f>INDEX(Auxiliar_OPEX_Drivers!$B$2:$CH$18,MATCH(Auxiliar_OPEX_S!DQ$3,Auxiliar_OPEX_Drivers!$B$2:$B$18,0),MATCH($DG80,Auxiliar_OPEX_Drivers!$B$2:$CH$2,0))</f>
        <v>37.324209214747796</v>
      </c>
      <c r="DR80" s="1">
        <f>INDEX(Auxiliar_OPEX_Drivers!$B$2:$CH$18,MATCH(Auxiliar_OPEX_S!DR$3,Auxiliar_OPEX_Drivers!$B$2:$B$18,0),MATCH($DG80,Auxiliar_OPEX_Drivers!$B$2:$CH$2,0))</f>
        <v>22465796.11314505</v>
      </c>
      <c r="DS80" s="1">
        <f>INDEX(Auxiliar_OPEX_Drivers!$B$2:$CH$18,MATCH(Auxiliar_OPEX_S!DS$3,Auxiliar_OPEX_Drivers!$B$2:$B$18,0),MATCH($DG80,Auxiliar_OPEX_Drivers!$B$2:$CH$2,0))</f>
        <v>79166.666666666701</v>
      </c>
      <c r="DT80" s="1">
        <f>INDEX(Auxiliar_OPEX_Drivers!$B$2:$CH$18,MATCH(Auxiliar_OPEX_S!DT$3,Auxiliar_OPEX_Drivers!$B$2:$B$18,0),MATCH($DG80,Auxiliar_OPEX_Drivers!$B$2:$CH$2,0))</f>
        <v>12415.521567372163</v>
      </c>
      <c r="DU80" s="1">
        <f>INDEX(Auxiliar_OPEX_Drivers!$B$2:$CH$18,MATCH(Auxiliar_OPEX_S!DU$3,Auxiliar_OPEX_Drivers!$B$2:$B$18,0),MATCH($DG80,Auxiliar_OPEX_Drivers!$B$2:$CH$2,0))</f>
        <v>6579.8414496035812</v>
      </c>
      <c r="DV80" s="1">
        <f>INDEX(Auxiliar_OPEX_Drivers!$B$2:$CH$18,MATCH(Auxiliar_OPEX_S!DV$3,Auxiliar_OPEX_Drivers!$B$2:$B$18,0),MATCH($DG80,Auxiliar_OPEX_Drivers!$B$2:$CH$2,0))</f>
        <v>2690183.0939407502</v>
      </c>
      <c r="DW80" s="1">
        <f>INDEX(Auxiliar_OPEX_Drivers!$B$2:$CH$18,MATCH(Auxiliar_OPEX_S!DW$3,Auxiliar_OPEX_Drivers!$B$2:$B$18,0),MATCH($DG80,Auxiliar_OPEX_Drivers!$B$2:$CH$2,0))</f>
        <v>12246.508116270217</v>
      </c>
      <c r="DX80" s="1">
        <f>INDEX(Auxiliar_OPEX_Drivers!$B$2:$CH$18,MATCH(Auxiliar_OPEX_S!DX$3,Auxiliar_OPEX_Drivers!$B$2:$B$18,0),MATCH($DG80,Auxiliar_OPEX_Drivers!$B$2:$CH$2,0))</f>
        <v>2717866.2244905112</v>
      </c>
      <c r="DY80" s="1">
        <f>INDEX(Auxiliar_OPEX_Drivers!$B$2:$CH$18,MATCH(Auxiliar_OPEX_S!DY$3,Auxiliar_OPEX_Drivers!$B$2:$B$18,0),MATCH($DG80,Auxiliar_OPEX_Drivers!$B$2:$CH$2,0))</f>
        <v>1108.7101524107879</v>
      </c>
    </row>
    <row r="81" spans="1:129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82319.864140657708</v>
      </c>
      <c r="E81" s="51">
        <f ca="1">SUMPRODUCT($CM81:$DD81,INDIRECT(ADDRESS(E$2,$DH$2)):INDIRECT(ADDRESS(E$2,$DY$2)))</f>
        <v>82319.864140657708</v>
      </c>
      <c r="F81" s="51">
        <f ca="1">SUMPRODUCT($CM81:$DD81,INDIRECT(ADDRESS(F$2,$DH$2)):INDIRECT(ADDRESS(F$2,$DY$2)))</f>
        <v>82319.864140657708</v>
      </c>
      <c r="G81" s="51">
        <f ca="1">SUMPRODUCT($CM81:$DD81,INDIRECT(ADDRESS(G$2,$DH$2)):INDIRECT(ADDRESS(G$2,$DY$2)))</f>
        <v>82319.864140657708</v>
      </c>
      <c r="H81" s="51">
        <f ca="1">SUMPRODUCT($CM81:$DD81,INDIRECT(ADDRESS(H$2,$DH$2)):INDIRECT(ADDRESS(H$2,$DY$2)))</f>
        <v>82319.864140657708</v>
      </c>
      <c r="I81" s="51">
        <f ca="1">SUMPRODUCT($CM81:$DD81,INDIRECT(ADDRESS(I$2,$DH$2)):INDIRECT(ADDRESS(I$2,$DY$2)))</f>
        <v>82319.864140657708</v>
      </c>
      <c r="J81" s="51">
        <f ca="1">SUMPRODUCT($CM81:$DD81,INDIRECT(ADDRESS(J$2,$DH$2)):INDIRECT(ADDRESS(J$2,$DY$2)))</f>
        <v>82319.864140657708</v>
      </c>
      <c r="K81" s="51">
        <f ca="1">SUMPRODUCT($CM81:$DD81,INDIRECT(ADDRESS(K$2,$DH$2)):INDIRECT(ADDRESS(K$2,$DY$2)))</f>
        <v>82331.869446756507</v>
      </c>
      <c r="L81" s="51">
        <f ca="1">SUMPRODUCT($CM81:$DD81,INDIRECT(ADDRESS(L$2,$DH$2)):INDIRECT(ADDRESS(L$2,$DY$2)))</f>
        <v>82331.869446756507</v>
      </c>
      <c r="M81" s="51">
        <f ca="1">SUMPRODUCT($CM81:$DD81,INDIRECT(ADDRESS(M$2,$DH$2)):INDIRECT(ADDRESS(M$2,$DY$2)))</f>
        <v>82331.869446756507</v>
      </c>
      <c r="N81" s="51">
        <f ca="1">SUMPRODUCT($CM81:$DD81,INDIRECT(ADDRESS(N$2,$DH$2)):INDIRECT(ADDRESS(N$2,$DY$2)))</f>
        <v>82331.869446756507</v>
      </c>
      <c r="O81" s="51">
        <f ca="1">SUMPRODUCT($CM81:$DD81,INDIRECT(ADDRESS(O$2,$DH$2)):INDIRECT(ADDRESS(O$2,$DY$2)))</f>
        <v>82331.869446756507</v>
      </c>
      <c r="P81" s="51">
        <f ca="1">SUMPRODUCT($CM81:$DD81,INDIRECT(ADDRESS(P$2,$DH$2)):INDIRECT(ADDRESS(P$2,$DY$2)))</f>
        <v>82331.869446756507</v>
      </c>
      <c r="Q81" s="51">
        <f ca="1">SUMPRODUCT($CM81:$DD81,INDIRECT(ADDRESS(Q$2,$DH$2)):INDIRECT(ADDRESS(Q$2,$DY$2)))</f>
        <v>82331.869446756507</v>
      </c>
      <c r="R81" s="51">
        <f ca="1">SUMPRODUCT($CM81:$DD81,INDIRECT(ADDRESS(R$2,$DH$2)):INDIRECT(ADDRESS(R$2,$DY$2)))</f>
        <v>82331.869446756507</v>
      </c>
      <c r="S81" s="51">
        <f ca="1">SUMPRODUCT($CM81:$DD81,INDIRECT(ADDRESS(S$2,$DH$2)):INDIRECT(ADDRESS(S$2,$DY$2)))</f>
        <v>82331.869446756507</v>
      </c>
      <c r="T81" s="51">
        <f ca="1">SUMPRODUCT($CM81:$DD81,INDIRECT(ADDRESS(T$2,$DH$2)):INDIRECT(ADDRESS(T$2,$DY$2)))</f>
        <v>82331.869446756507</v>
      </c>
      <c r="U81" s="51">
        <f ca="1">SUMPRODUCT($CM81:$DD81,INDIRECT(ADDRESS(U$2,$DH$2)):INDIRECT(ADDRESS(U$2,$DY$2)))</f>
        <v>82331.869446756507</v>
      </c>
      <c r="V81" s="51">
        <f ca="1">SUMPRODUCT($CM81:$DD81,INDIRECT(ADDRESS(V$2,$DH$2)):INDIRECT(ADDRESS(V$2,$DY$2)))</f>
        <v>82331.869446756507</v>
      </c>
      <c r="W81" s="51">
        <f ca="1">SUMPRODUCT($CM81:$DD81,INDIRECT(ADDRESS(W$2,$DH$2)):INDIRECT(ADDRESS(W$2,$DY$2)))</f>
        <v>82342.785478468737</v>
      </c>
      <c r="X81" s="51">
        <f ca="1">SUMPRODUCT($CM81:$DD81,INDIRECT(ADDRESS(X$2,$DH$2)):INDIRECT(ADDRESS(X$2,$DY$2)))</f>
        <v>82342.785478468737</v>
      </c>
      <c r="Y81" s="51">
        <f ca="1">SUMPRODUCT($CM81:$DD81,INDIRECT(ADDRESS(Y$2,$DH$2)):INDIRECT(ADDRESS(Y$2,$DY$2)))</f>
        <v>82342.785478468737</v>
      </c>
      <c r="Z81" s="51">
        <f ca="1">SUMPRODUCT($CM81:$DD81,INDIRECT(ADDRESS(Z$2,$DH$2)):INDIRECT(ADDRESS(Z$2,$DY$2)))</f>
        <v>82342.785478468737</v>
      </c>
      <c r="AA81" s="51">
        <f ca="1">SUMPRODUCT($CM81:$DD81,INDIRECT(ADDRESS(AA$2,$DH$2)):INDIRECT(ADDRESS(AA$2,$DY$2)))</f>
        <v>82342.785478468737</v>
      </c>
      <c r="AB81" s="51">
        <f ca="1">SUMPRODUCT($CM81:$DD81,INDIRECT(ADDRESS(AB$2,$DH$2)):INDIRECT(ADDRESS(AB$2,$DY$2)))</f>
        <v>82342.785478468737</v>
      </c>
      <c r="AC81" s="51">
        <f ca="1">SUMPRODUCT($CM81:$DD81,INDIRECT(ADDRESS(AC$2,$DH$2)):INDIRECT(ADDRESS(AC$2,$DY$2)))</f>
        <v>82342.785478468737</v>
      </c>
      <c r="AD81" s="51">
        <f ca="1">SUMPRODUCT($CM81:$DD81,INDIRECT(ADDRESS(AD$2,$DH$2)):INDIRECT(ADDRESS(AD$2,$DY$2)))</f>
        <v>82342.785478468737</v>
      </c>
      <c r="AE81" s="51">
        <f ca="1">SUMPRODUCT($CM81:$DD81,INDIRECT(ADDRESS(AE$2,$DH$2)):INDIRECT(ADDRESS(AE$2,$DY$2)))</f>
        <v>82342.785478468737</v>
      </c>
      <c r="AF81" s="51">
        <f ca="1">SUMPRODUCT($CM81:$DD81,INDIRECT(ADDRESS(AF$2,$DH$2)):INDIRECT(ADDRESS(AF$2,$DY$2)))</f>
        <v>82342.785478468737</v>
      </c>
      <c r="AG81" s="51">
        <f ca="1">SUMPRODUCT($CM81:$DD81,INDIRECT(ADDRESS(AG$2,$DH$2)):INDIRECT(ADDRESS(AG$2,$DY$2)))</f>
        <v>82342.785478468737</v>
      </c>
      <c r="AH81" s="51">
        <f ca="1">SUMPRODUCT($CM81:$DD81,INDIRECT(ADDRESS(AH$2,$DH$2)):INDIRECT(ADDRESS(AH$2,$DY$2)))</f>
        <v>82342.785478468737</v>
      </c>
      <c r="AI81" s="51">
        <f ca="1">SUMPRODUCT($CM81:$DD81,INDIRECT(ADDRESS(AI$2,$DH$2)):INDIRECT(ADDRESS(AI$2,$DY$2)))</f>
        <v>82354.458716331137</v>
      </c>
      <c r="AJ81" s="51">
        <f ca="1">SUMPRODUCT($CM81:$DD81,INDIRECT(ADDRESS(AJ$2,$DH$2)):INDIRECT(ADDRESS(AJ$2,$DY$2)))</f>
        <v>82354.458716331137</v>
      </c>
      <c r="AK81" s="51">
        <f ca="1">SUMPRODUCT($CM81:$DD81,INDIRECT(ADDRESS(AK$2,$DH$2)):INDIRECT(ADDRESS(AK$2,$DY$2)))</f>
        <v>82354.458716331137</v>
      </c>
      <c r="AL81" s="51">
        <f ca="1">SUMPRODUCT($CM81:$DD81,INDIRECT(ADDRESS(AL$2,$DH$2)):INDIRECT(ADDRESS(AL$2,$DY$2)))</f>
        <v>82354.458716331137</v>
      </c>
      <c r="AM81" s="51">
        <f ca="1">SUMPRODUCT($CM81:$DD81,INDIRECT(ADDRESS(AM$2,$DH$2)):INDIRECT(ADDRESS(AM$2,$DY$2)))</f>
        <v>82354.458716331137</v>
      </c>
      <c r="AN81" s="51">
        <f ca="1">SUMPRODUCT($CM81:$DD81,INDIRECT(ADDRESS(AN$2,$DH$2)):INDIRECT(ADDRESS(AN$2,$DY$2)))</f>
        <v>82354.458716331137</v>
      </c>
      <c r="AO81" s="51">
        <f ca="1">SUMPRODUCT($CM81:$DD81,INDIRECT(ADDRESS(AO$2,$DH$2)):INDIRECT(ADDRESS(AO$2,$DY$2)))</f>
        <v>82354.458716331137</v>
      </c>
      <c r="AP81" s="51">
        <f ca="1">SUMPRODUCT($CM81:$DD81,INDIRECT(ADDRESS(AP$2,$DH$2)):INDIRECT(ADDRESS(AP$2,$DY$2)))</f>
        <v>82354.458716331137</v>
      </c>
      <c r="AQ81" s="51">
        <f ca="1">SUMPRODUCT($CM81:$DD81,INDIRECT(ADDRESS(AQ$2,$DH$2)):INDIRECT(ADDRESS(AQ$2,$DY$2)))</f>
        <v>82354.458716331137</v>
      </c>
      <c r="AR81" s="51">
        <f ca="1">SUMPRODUCT($CM81:$DD81,INDIRECT(ADDRESS(AR$2,$DH$2)):INDIRECT(ADDRESS(AR$2,$DY$2)))</f>
        <v>82354.458716331137</v>
      </c>
      <c r="AS81" s="51">
        <f ca="1">SUMPRODUCT($CM81:$DD81,INDIRECT(ADDRESS(AS$2,$DH$2)):INDIRECT(ADDRESS(AS$2,$DY$2)))</f>
        <v>82354.458716331137</v>
      </c>
      <c r="AT81" s="51">
        <f ca="1">SUMPRODUCT($CM81:$DD81,INDIRECT(ADDRESS(AT$2,$DH$2)):INDIRECT(ADDRESS(AT$2,$DY$2)))</f>
        <v>82354.458716331137</v>
      </c>
      <c r="AU81" s="51">
        <f ca="1">SUMPRODUCT($CM81:$DD81,INDIRECT(ADDRESS(AU$2,$DH$2)):INDIRECT(ADDRESS(AU$2,$DY$2)))</f>
        <v>82364.668750452489</v>
      </c>
      <c r="AV81" s="51">
        <f ca="1">SUMPRODUCT($CM81:$DD81,INDIRECT(ADDRESS(AV$2,$DH$2)):INDIRECT(ADDRESS(AV$2,$DY$2)))</f>
        <v>82364.668750452489</v>
      </c>
      <c r="AW81" s="51">
        <f ca="1">SUMPRODUCT($CM81:$DD81,INDIRECT(ADDRESS(AW$2,$DH$2)):INDIRECT(ADDRESS(AW$2,$DY$2)))</f>
        <v>82364.668750452489</v>
      </c>
      <c r="AX81" s="51">
        <f ca="1">SUMPRODUCT($CM81:$DD81,INDIRECT(ADDRESS(AX$2,$DH$2)):INDIRECT(ADDRESS(AX$2,$DY$2)))</f>
        <v>82364.668750452489</v>
      </c>
      <c r="AY81" s="51">
        <f ca="1">SUMPRODUCT($CM81:$DD81,INDIRECT(ADDRESS(AY$2,$DH$2)):INDIRECT(ADDRESS(AY$2,$DY$2)))</f>
        <v>82364.668750452489</v>
      </c>
      <c r="AZ81" s="51">
        <f ca="1">SUMPRODUCT($CM81:$DD81,INDIRECT(ADDRESS(AZ$2,$DH$2)):INDIRECT(ADDRESS(AZ$2,$DY$2)))</f>
        <v>82364.668750452489</v>
      </c>
      <c r="BA81" s="51">
        <f ca="1">SUMPRODUCT($CM81:$DD81,INDIRECT(ADDRESS(BA$2,$DH$2)):INDIRECT(ADDRESS(BA$2,$DY$2)))</f>
        <v>82364.668750452489</v>
      </c>
      <c r="BB81" s="51">
        <f ca="1">SUMPRODUCT($CM81:$DD81,INDIRECT(ADDRESS(BB$2,$DH$2)):INDIRECT(ADDRESS(BB$2,$DY$2)))</f>
        <v>82364.668750452489</v>
      </c>
      <c r="BC81" s="51">
        <f ca="1">SUMPRODUCT($CM81:$DD81,INDIRECT(ADDRESS(BC$2,$DH$2)):INDIRECT(ADDRESS(BC$2,$DY$2)))</f>
        <v>82364.668750452489</v>
      </c>
      <c r="BD81" s="51">
        <f ca="1">SUMPRODUCT($CM81:$DD81,INDIRECT(ADDRESS(BD$2,$DH$2)):INDIRECT(ADDRESS(BD$2,$DY$2)))</f>
        <v>82364.668750452489</v>
      </c>
      <c r="BE81" s="51">
        <f ca="1">SUMPRODUCT($CM81:$DD81,INDIRECT(ADDRESS(BE$2,$DH$2)):INDIRECT(ADDRESS(BE$2,$DY$2)))</f>
        <v>82364.668750452489</v>
      </c>
      <c r="BF81" s="51">
        <f ca="1">SUMPRODUCT($CM81:$DD81,INDIRECT(ADDRESS(BF$2,$DH$2)):INDIRECT(ADDRESS(BF$2,$DY$2)))</f>
        <v>82364.668750452489</v>
      </c>
      <c r="BG81" s="51">
        <f ca="1">SUMPRODUCT($CM81:$DD81,INDIRECT(ADDRESS(BG$2,$DH$2)):INDIRECT(ADDRESS(BG$2,$DY$2)))</f>
        <v>82374.704135944659</v>
      </c>
      <c r="BH81" s="51">
        <f ca="1">SUMPRODUCT($CM81:$DD81,INDIRECT(ADDRESS(BH$2,$DH$2)):INDIRECT(ADDRESS(BH$2,$DY$2)))</f>
        <v>82374.704135944659</v>
      </c>
      <c r="BI81" s="51">
        <f ca="1">SUMPRODUCT($CM81:$DD81,INDIRECT(ADDRESS(BI$2,$DH$2)):INDIRECT(ADDRESS(BI$2,$DY$2)))</f>
        <v>82374.704135944659</v>
      </c>
      <c r="BJ81" s="51">
        <f ca="1">SUMPRODUCT($CM81:$DD81,INDIRECT(ADDRESS(BJ$2,$DH$2)):INDIRECT(ADDRESS(BJ$2,$DY$2)))</f>
        <v>82374.704135944659</v>
      </c>
      <c r="BK81" s="51">
        <f ca="1">SUMPRODUCT($CM81:$DD81,INDIRECT(ADDRESS(BK$2,$DH$2)):INDIRECT(ADDRESS(BK$2,$DY$2)))</f>
        <v>82374.704135944659</v>
      </c>
      <c r="BL81" s="51">
        <f ca="1">SUMPRODUCT($CM81:$DD81,INDIRECT(ADDRESS(BL$2,$DH$2)):INDIRECT(ADDRESS(BL$2,$DY$2)))</f>
        <v>82374.704135944659</v>
      </c>
      <c r="BM81" s="51">
        <f ca="1">SUMPRODUCT($CM81:$DD81,INDIRECT(ADDRESS(BM$2,$DH$2)):INDIRECT(ADDRESS(BM$2,$DY$2)))</f>
        <v>82374.704135944659</v>
      </c>
      <c r="BN81" s="51">
        <f ca="1">SUMPRODUCT($CM81:$DD81,INDIRECT(ADDRESS(BN$2,$DH$2)):INDIRECT(ADDRESS(BN$2,$DY$2)))</f>
        <v>82374.704135944659</v>
      </c>
      <c r="BO81" s="51">
        <f ca="1">SUMPRODUCT($CM81:$DD81,INDIRECT(ADDRESS(BO$2,$DH$2)):INDIRECT(ADDRESS(BO$2,$DY$2)))</f>
        <v>82374.704135944659</v>
      </c>
      <c r="BP81" s="51">
        <f ca="1">SUMPRODUCT($CM81:$DD81,INDIRECT(ADDRESS(BP$2,$DH$2)):INDIRECT(ADDRESS(BP$2,$DY$2)))</f>
        <v>82374.704135944659</v>
      </c>
      <c r="BQ81" s="51">
        <f ca="1">SUMPRODUCT($CM81:$DD81,INDIRECT(ADDRESS(BQ$2,$DH$2)):INDIRECT(ADDRESS(BQ$2,$DY$2)))</f>
        <v>82374.704135944659</v>
      </c>
      <c r="BR81" s="51">
        <f ca="1">SUMPRODUCT($CM81:$DD81,INDIRECT(ADDRESS(BR$2,$DH$2)):INDIRECT(ADDRESS(BR$2,$DY$2)))</f>
        <v>82374.704135944659</v>
      </c>
      <c r="BS81" s="51">
        <f ca="1">SUMPRODUCT($CM81:$DD81,INDIRECT(ADDRESS(BS$2,$DH$2)):INDIRECT(ADDRESS(BS$2,$DY$2)))</f>
        <v>82385.29567468114</v>
      </c>
      <c r="BT81" s="51">
        <f ca="1">SUMPRODUCT($CM81:$DD81,INDIRECT(ADDRESS(BT$2,$DH$2)):INDIRECT(ADDRESS(BT$2,$DY$2)))</f>
        <v>82385.29567468114</v>
      </c>
      <c r="BU81" s="51">
        <f ca="1">SUMPRODUCT($CM81:$DD81,INDIRECT(ADDRESS(BU$2,$DH$2)):INDIRECT(ADDRESS(BU$2,$DY$2)))</f>
        <v>82385.29567468114</v>
      </c>
      <c r="BV81" s="51">
        <f ca="1">SUMPRODUCT($CM81:$DD81,INDIRECT(ADDRESS(BV$2,$DH$2)):INDIRECT(ADDRESS(BV$2,$DY$2)))</f>
        <v>82385.29567468114</v>
      </c>
      <c r="BW81" s="51">
        <f ca="1">SUMPRODUCT($CM81:$DD81,INDIRECT(ADDRESS(BW$2,$DH$2)):INDIRECT(ADDRESS(BW$2,$DY$2)))</f>
        <v>82385.29567468114</v>
      </c>
      <c r="BX81" s="51">
        <f ca="1">SUMPRODUCT($CM81:$DD81,INDIRECT(ADDRESS(BX$2,$DH$2)):INDIRECT(ADDRESS(BX$2,$DY$2)))</f>
        <v>82385.29567468114</v>
      </c>
      <c r="BY81" s="51">
        <f ca="1">SUMPRODUCT($CM81:$DD81,INDIRECT(ADDRESS(BY$2,$DH$2)):INDIRECT(ADDRESS(BY$2,$DY$2)))</f>
        <v>82385.29567468114</v>
      </c>
      <c r="BZ81" s="51">
        <f ca="1">SUMPRODUCT($CM81:$DD81,INDIRECT(ADDRESS(BZ$2,$DH$2)):INDIRECT(ADDRESS(BZ$2,$DY$2)))</f>
        <v>82385.29567468114</v>
      </c>
      <c r="CA81" s="51">
        <f ca="1">SUMPRODUCT($CM81:$DD81,INDIRECT(ADDRESS(CA$2,$DH$2)):INDIRECT(ADDRESS(CA$2,$DY$2)))</f>
        <v>82385.29567468114</v>
      </c>
      <c r="CB81" s="51">
        <f ca="1">SUMPRODUCT($CM81:$DD81,INDIRECT(ADDRESS(CB$2,$DH$2)):INDIRECT(ADDRESS(CB$2,$DY$2)))</f>
        <v>82385.29567468114</v>
      </c>
      <c r="CC81" s="51">
        <f ca="1">SUMPRODUCT($CM81:$DD81,INDIRECT(ADDRESS(CC$2,$DH$2)):INDIRECT(ADDRESS(CC$2,$DY$2)))</f>
        <v>82385.29567468114</v>
      </c>
      <c r="CD81" s="51">
        <f ca="1">SUMPRODUCT($CM81:$DD81,INDIRECT(ADDRESS(CD$2,$DH$2)):INDIRECT(ADDRESS(CD$2,$DY$2)))</f>
        <v>82385.29567468114</v>
      </c>
      <c r="CF81" s="51">
        <f t="shared" ca="1" si="8"/>
        <v>987898.39621838671</v>
      </c>
      <c r="CG81" s="51">
        <f t="shared" ca="1" si="8"/>
        <v>988037.01351963927</v>
      </c>
      <c r="CH81" s="51">
        <f t="shared" ca="1" si="8"/>
        <v>988171.79193093698</v>
      </c>
      <c r="CI81" s="51">
        <f t="shared" ca="1" si="8"/>
        <v>988304.55476658035</v>
      </c>
      <c r="CJ81" s="51">
        <f t="shared" ca="1" si="8"/>
        <v>988426.20193289034</v>
      </c>
      <c r="CK81" s="51">
        <f t="shared" ca="1" si="8"/>
        <v>988549.40732501866</v>
      </c>
      <c r="CM81" s="1">
        <f>IFERROR(VLOOKUP($A81,Auxiliar_OPEX_CustosUnit!$A$4:$BT$129,COLUMN(Auxiliar_OPEX_CustosUnit!AK$2),0),0)</f>
        <v>0</v>
      </c>
      <c r="CN81" s="1">
        <f>IFERROR(VLOOKUP($A81,Auxiliar_OPEX_CustosUnit!$A$4:$BT$129,COLUMN(Auxiliar_OPEX_CustosUnit!AL$2),0),0)</f>
        <v>0</v>
      </c>
      <c r="CO81" s="1">
        <f>IFERROR(VLOOKUP($A81,Auxiliar_OPEX_CustosUnit!$A$4:$BT$129,COLUMN(Auxiliar_OPEX_CustosUnit!AM$2),0)*(1-DRE_Auxiliar!$A$111),0)</f>
        <v>82070.101685057263</v>
      </c>
      <c r="CP81" s="1">
        <f>IFERROR(VLOOKUP($A81,Auxiliar_OPEX_CustosUnit!$A$4:$BT$129,COLUMN(Auxiliar_OPEX_CustosUnit!AN$2),0),0)</f>
        <v>0</v>
      </c>
      <c r="CQ81" s="1">
        <f>IFERROR(VLOOKUP($A81,Auxiliar_OPEX_CustosUnit!$A$4:$BT$129,COLUMN(Auxiliar_OPEX_CustosUnit!AO$2),0),0)</f>
        <v>0</v>
      </c>
      <c r="CR81" s="1">
        <f>IFERROR(VLOOKUP($A81,Auxiliar_OPEX_CustosUnit!$A$4:$BT$129,COLUMN(Auxiliar_OPEX_CustosUnit!AP$2),0),0)</f>
        <v>0</v>
      </c>
      <c r="CS81" s="1">
        <f>IFERROR(VLOOKUP($A81,Auxiliar_OPEX_CustosUnit!$A$4:$BT$129,COLUMN(Auxiliar_OPEX_CustosUnit!AQ$2),0),0)</f>
        <v>0.41557812911887998</v>
      </c>
      <c r="CT81" s="1">
        <f>IFERROR(VLOOKUP($A81,Auxiliar_OPEX_CustosUnit!$A$4:$BT$129,COLUMN(Auxiliar_OPEX_CustosUnit!AR$2),0),0)</f>
        <v>0</v>
      </c>
      <c r="CU81" s="1">
        <f>IFERROR(VLOOKUP($A81,Auxiliar_OPEX_CustosUnit!$A$4:$BT$129,COLUMN(Auxiliar_OPEX_CustosUnit!AS$2),0),0)</f>
        <v>0</v>
      </c>
      <c r="CV81" s="1">
        <f>IFERROR(VLOOKUP($A81,Auxiliar_OPEX_CustosUnit!$A$4:$BT$129,COLUMN(Auxiliar_OPEX_CustosUnit!AT$2),0),0)</f>
        <v>0</v>
      </c>
      <c r="CW81" s="1">
        <f>IFERROR(VLOOKUP($A81,Auxiliar_OPEX_CustosUnit!$A$4:$BT$129,COLUMN(Auxiliar_OPEX_CustosUnit!AU$2),0),0)</f>
        <v>0</v>
      </c>
      <c r="CX81" s="1">
        <f>IFERROR(VLOOKUP($A81,Auxiliar_OPEX_CustosUnit!$A$4:$BT$129,COLUMN(Auxiliar_OPEX_CustosUnit!AV$2),0),0)</f>
        <v>0</v>
      </c>
      <c r="CY81" s="1">
        <f>IFERROR(VLOOKUP($A81,Auxiliar_OPEX_CustosUnit!$A$4:$BT$129,COLUMN(Auxiliar_OPEX_CustosUnit!AW$2),0),0)</f>
        <v>0</v>
      </c>
      <c r="CZ81" s="1">
        <f>IFERROR(VLOOKUP($A81,Auxiliar_OPEX_CustosUnit!$A$4:$BT$129,COLUMN(Auxiliar_OPEX_CustosUnit!AX$2),0),0)</f>
        <v>0</v>
      </c>
      <c r="DA81" s="1">
        <f>IFERROR(VLOOKUP($A81,Auxiliar_OPEX_CustosUnit!$A$4:$BT$129,COLUMN(Auxiliar_OPEX_CustosUnit!AY$2),0),0)</f>
        <v>0</v>
      </c>
      <c r="DB81" s="1">
        <f>IFERROR(VLOOKUP($A81,Auxiliar_OPEX_CustosUnit!$A$4:$BT$129,COLUMN(Auxiliar_OPEX_CustosUnit!AZ$2),0),0)</f>
        <v>0</v>
      </c>
      <c r="DC81" s="1">
        <f>IFERROR(VLOOKUP($A81,Auxiliar_OPEX_CustosUnit!$A$4:$BT$129,COLUMN(Auxiliar_OPEX_CustosUnit!BA$2),0),0)</f>
        <v>0</v>
      </c>
      <c r="DD81" s="1">
        <f>IFERROR(VLOOKUP($A81,Auxiliar_OPEX_CustosUnit!$A$4:$BT$129,COLUMN(Auxiliar_OPEX_CustosUnit!BB$2),0),0)</f>
        <v>0</v>
      </c>
      <c r="DG81" s="60">
        <v>45597</v>
      </c>
      <c r="DH81" s="1">
        <v>1</v>
      </c>
      <c r="DI81" s="1">
        <f>INDEX(Auxiliar_OPEX_Drivers!$B$2:$CH$18,MATCH(Auxiliar_OPEX_S!DI$3,Auxiliar_OPEX_Drivers!$B$2:$B$18,0),MATCH($DG81,Auxiliar_OPEX_Drivers!$B$2:$CH$2,0))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INDEX(Auxiliar_OPEX_Drivers!$B$2:$CH$18,MATCH(Auxiliar_OPEX_S!DK$3,Auxiliar_OPEX_Drivers!$B$2:$B$18,0),MATCH($DG81,Auxiliar_OPEX_Drivers!$B$2:$CH$2,0))</f>
        <v>15.296836858991167</v>
      </c>
      <c r="DL81" s="1">
        <f>INDEX(Auxiliar_OPEX_Drivers!$B$2:$CH$18,MATCH(Auxiliar_OPEX_S!DL$3,Auxiliar_OPEX_Drivers!$B$2:$B$18,0),MATCH($DG81,Auxiliar_OPEX_Drivers!$B$2:$CH$2,0))</f>
        <v>66.716365522822429</v>
      </c>
      <c r="DM81" s="1">
        <f>INDEX(Auxiliar_OPEX_Drivers!$B$2:$CH$18,MATCH(Auxiliar_OPEX_S!DM$3,Auxiliar_OPEX_Drivers!$B$2:$B$18,0),MATCH($DG81,Auxiliar_OPEX_Drivers!$B$2:$CH$2,0))</f>
        <v>13</v>
      </c>
      <c r="DN81" s="1">
        <f>INDEX(Auxiliar_OPEX_Drivers!$B$2:$CH$18,MATCH(Auxiliar_OPEX_S!DN$3,Auxiliar_OPEX_Drivers!$B$2:$B$18,0),MATCH($DG81,Auxiliar_OPEX_Drivers!$B$2:$CH$2,0))</f>
        <v>758.44701041450924</v>
      </c>
      <c r="DO81" s="1">
        <f>INDEX(Auxiliar_OPEX_Drivers!$B$2:$CH$18,MATCH(Auxiliar_OPEX_S!DO$3,Auxiliar_OPEX_Drivers!$B$2:$B$18,0),MATCH($DG81,Auxiliar_OPEX_Drivers!$B$2:$CH$2,0))</f>
        <v>12</v>
      </c>
      <c r="DP81" s="1">
        <f>INDEX(Auxiliar_OPEX_Drivers!$B$2:$CH$18,MATCH(Auxiliar_OPEX_S!DP$3,Auxiliar_OPEX_Drivers!$B$2:$B$18,0),MATCH($DG81,Auxiliar_OPEX_Drivers!$B$2:$CH$2,0))</f>
        <v>205.92573039971722</v>
      </c>
      <c r="DQ81" s="1">
        <f>INDEX(Auxiliar_OPEX_Drivers!$B$2:$CH$18,MATCH(Auxiliar_OPEX_S!DQ$3,Auxiliar_OPEX_Drivers!$B$2:$B$18,0),MATCH($DG81,Auxiliar_OPEX_Drivers!$B$2:$CH$2,0))</f>
        <v>37.324209214747796</v>
      </c>
      <c r="DR81" s="1">
        <f>INDEX(Auxiliar_OPEX_Drivers!$B$2:$CH$18,MATCH(Auxiliar_OPEX_S!DR$3,Auxiliar_OPEX_Drivers!$B$2:$B$18,0),MATCH($DG81,Auxiliar_OPEX_Drivers!$B$2:$CH$2,0))</f>
        <v>22544962.779811718</v>
      </c>
      <c r="DS81" s="1">
        <f>INDEX(Auxiliar_OPEX_Drivers!$B$2:$CH$18,MATCH(Auxiliar_OPEX_S!DS$3,Auxiliar_OPEX_Drivers!$B$2:$B$18,0),MATCH($DG81,Auxiliar_OPEX_Drivers!$B$2:$CH$2,0))</f>
        <v>79166.666666666701</v>
      </c>
      <c r="DT81" s="1">
        <f>INDEX(Auxiliar_OPEX_Drivers!$B$2:$CH$18,MATCH(Auxiliar_OPEX_S!DT$3,Auxiliar_OPEX_Drivers!$B$2:$B$18,0),MATCH($DG81,Auxiliar_OPEX_Drivers!$B$2:$CH$2,0))</f>
        <v>10123.235452530251</v>
      </c>
      <c r="DU81" s="1">
        <f>INDEX(Auxiliar_OPEX_Drivers!$B$2:$CH$18,MATCH(Auxiliar_OPEX_S!DU$3,Auxiliar_OPEX_Drivers!$B$2:$B$18,0),MATCH($DG81,Auxiliar_OPEX_Drivers!$B$2:$CH$2,0))</f>
        <v>3329.5583238956742</v>
      </c>
      <c r="DV81" s="1">
        <f>INDEX(Auxiliar_OPEX_Drivers!$B$2:$CH$18,MATCH(Auxiliar_OPEX_S!DV$3,Auxiliar_OPEX_Drivers!$B$2:$B$18,0),MATCH($DG81,Auxiliar_OPEX_Drivers!$B$2:$CH$2,0))</f>
        <v>2698009.3189313123</v>
      </c>
      <c r="DW81" s="1">
        <f>INDEX(Auxiliar_OPEX_Drivers!$B$2:$CH$18,MATCH(Auxiliar_OPEX_S!DW$3,Auxiliar_OPEX_Drivers!$B$2:$B$18,0),MATCH($DG81,Auxiliar_OPEX_Drivers!$B$2:$CH$2,0))</f>
        <v>9996.2249905620702</v>
      </c>
      <c r="DX81" s="1">
        <f>INDEX(Auxiliar_OPEX_Drivers!$B$2:$CH$18,MATCH(Auxiliar_OPEX_S!DX$3,Auxiliar_OPEX_Drivers!$B$2:$B$18,0),MATCH($DG81,Auxiliar_OPEX_Drivers!$B$2:$CH$2,0))</f>
        <v>2725787.4599430417</v>
      </c>
      <c r="DY81" s="1">
        <f>INDEX(Auxiliar_OPEX_Drivers!$B$2:$CH$18,MATCH(Auxiliar_OPEX_S!DY$3,Auxiliar_OPEX_Drivers!$B$2:$B$18,0),MATCH($DG81,Auxiliar_OPEX_Drivers!$B$2:$CH$2,0))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1544.213811712021</v>
      </c>
      <c r="E82" s="51">
        <f ca="1">SUMPRODUCT($CM82:$DD82,INDIRECT(ADDRESS(E$2,$DH$2)):INDIRECT(ADDRESS(E$2,$DY$2)))</f>
        <v>1544.213811712021</v>
      </c>
      <c r="F82" s="51">
        <f ca="1">SUMPRODUCT($CM82:$DD82,INDIRECT(ADDRESS(F$2,$DH$2)):INDIRECT(ADDRESS(F$2,$DY$2)))</f>
        <v>1544.213811712021</v>
      </c>
      <c r="G82" s="51">
        <f ca="1">SUMPRODUCT($CM82:$DD82,INDIRECT(ADDRESS(G$2,$DH$2)):INDIRECT(ADDRESS(G$2,$DY$2)))</f>
        <v>1544.213811712021</v>
      </c>
      <c r="H82" s="51">
        <f ca="1">SUMPRODUCT($CM82:$DD82,INDIRECT(ADDRESS(H$2,$DH$2)):INDIRECT(ADDRESS(H$2,$DY$2)))</f>
        <v>1544.213811712021</v>
      </c>
      <c r="I82" s="51">
        <f ca="1">SUMPRODUCT($CM82:$DD82,INDIRECT(ADDRESS(I$2,$DH$2)):INDIRECT(ADDRESS(I$2,$DY$2)))</f>
        <v>1544.213811712021</v>
      </c>
      <c r="J82" s="51">
        <f ca="1">SUMPRODUCT($CM82:$DD82,INDIRECT(ADDRESS(J$2,$DH$2)):INDIRECT(ADDRESS(J$2,$DY$2)))</f>
        <v>1544.213811712021</v>
      </c>
      <c r="K82" s="51">
        <f ca="1">SUMPRODUCT($CM82:$DD82,INDIRECT(ADDRESS(K$2,$DH$2)):INDIRECT(ADDRESS(K$2,$DY$2)))</f>
        <v>1549.2363285826016</v>
      </c>
      <c r="L82" s="51">
        <f ca="1">SUMPRODUCT($CM82:$DD82,INDIRECT(ADDRESS(L$2,$DH$2)):INDIRECT(ADDRESS(L$2,$DY$2)))</f>
        <v>1549.2363285826016</v>
      </c>
      <c r="M82" s="51">
        <f ca="1">SUMPRODUCT($CM82:$DD82,INDIRECT(ADDRESS(M$2,$DH$2)):INDIRECT(ADDRESS(M$2,$DY$2)))</f>
        <v>1549.2363285826016</v>
      </c>
      <c r="N82" s="51">
        <f ca="1">SUMPRODUCT($CM82:$DD82,INDIRECT(ADDRESS(N$2,$DH$2)):INDIRECT(ADDRESS(N$2,$DY$2)))</f>
        <v>1549.2363285826016</v>
      </c>
      <c r="O82" s="51">
        <f ca="1">SUMPRODUCT($CM82:$DD82,INDIRECT(ADDRESS(O$2,$DH$2)):INDIRECT(ADDRESS(O$2,$DY$2)))</f>
        <v>1549.2363285826016</v>
      </c>
      <c r="P82" s="51">
        <f ca="1">SUMPRODUCT($CM82:$DD82,INDIRECT(ADDRESS(P$2,$DH$2)):INDIRECT(ADDRESS(P$2,$DY$2)))</f>
        <v>1549.2363285826016</v>
      </c>
      <c r="Q82" s="51">
        <f ca="1">SUMPRODUCT($CM82:$DD82,INDIRECT(ADDRESS(Q$2,$DH$2)):INDIRECT(ADDRESS(Q$2,$DY$2)))</f>
        <v>1549.2363285826016</v>
      </c>
      <c r="R82" s="51">
        <f ca="1">SUMPRODUCT($CM82:$DD82,INDIRECT(ADDRESS(R$2,$DH$2)):INDIRECT(ADDRESS(R$2,$DY$2)))</f>
        <v>1549.2363285826016</v>
      </c>
      <c r="S82" s="51">
        <f ca="1">SUMPRODUCT($CM82:$DD82,INDIRECT(ADDRESS(S$2,$DH$2)):INDIRECT(ADDRESS(S$2,$DY$2)))</f>
        <v>1549.2363285826016</v>
      </c>
      <c r="T82" s="51">
        <f ca="1">SUMPRODUCT($CM82:$DD82,INDIRECT(ADDRESS(T$2,$DH$2)):INDIRECT(ADDRESS(T$2,$DY$2)))</f>
        <v>1549.2363285826016</v>
      </c>
      <c r="U82" s="51">
        <f ca="1">SUMPRODUCT($CM82:$DD82,INDIRECT(ADDRESS(U$2,$DH$2)):INDIRECT(ADDRESS(U$2,$DY$2)))</f>
        <v>1549.2363285826016</v>
      </c>
      <c r="V82" s="51">
        <f ca="1">SUMPRODUCT($CM82:$DD82,INDIRECT(ADDRESS(V$2,$DH$2)):INDIRECT(ADDRESS(V$2,$DY$2)))</f>
        <v>1549.2363285826016</v>
      </c>
      <c r="W82" s="51">
        <f ca="1">SUMPRODUCT($CM82:$DD82,INDIRECT(ADDRESS(W$2,$DH$2)):INDIRECT(ADDRESS(W$2,$DY$2)))</f>
        <v>1559.3622337234556</v>
      </c>
      <c r="X82" s="51">
        <f ca="1">SUMPRODUCT($CM82:$DD82,INDIRECT(ADDRESS(X$2,$DH$2)):INDIRECT(ADDRESS(X$2,$DY$2)))</f>
        <v>1559.3622337234556</v>
      </c>
      <c r="Y82" s="51">
        <f ca="1">SUMPRODUCT($CM82:$DD82,INDIRECT(ADDRESS(Y$2,$DH$2)):INDIRECT(ADDRESS(Y$2,$DY$2)))</f>
        <v>1559.3622337234556</v>
      </c>
      <c r="Z82" s="51">
        <f ca="1">SUMPRODUCT($CM82:$DD82,INDIRECT(ADDRESS(Z$2,$DH$2)):INDIRECT(ADDRESS(Z$2,$DY$2)))</f>
        <v>1559.3622337234556</v>
      </c>
      <c r="AA82" s="51">
        <f ca="1">SUMPRODUCT($CM82:$DD82,INDIRECT(ADDRESS(AA$2,$DH$2)):INDIRECT(ADDRESS(AA$2,$DY$2)))</f>
        <v>1559.3622337234556</v>
      </c>
      <c r="AB82" s="51">
        <f ca="1">SUMPRODUCT($CM82:$DD82,INDIRECT(ADDRESS(AB$2,$DH$2)):INDIRECT(ADDRESS(AB$2,$DY$2)))</f>
        <v>1559.3622337234556</v>
      </c>
      <c r="AC82" s="51">
        <f ca="1">SUMPRODUCT($CM82:$DD82,INDIRECT(ADDRESS(AC$2,$DH$2)):INDIRECT(ADDRESS(AC$2,$DY$2)))</f>
        <v>1559.3622337234556</v>
      </c>
      <c r="AD82" s="51">
        <f ca="1">SUMPRODUCT($CM82:$DD82,INDIRECT(ADDRESS(AD$2,$DH$2)):INDIRECT(ADDRESS(AD$2,$DY$2)))</f>
        <v>1559.3622337234556</v>
      </c>
      <c r="AE82" s="51">
        <f ca="1">SUMPRODUCT($CM82:$DD82,INDIRECT(ADDRESS(AE$2,$DH$2)):INDIRECT(ADDRESS(AE$2,$DY$2)))</f>
        <v>1559.3622337234556</v>
      </c>
      <c r="AF82" s="51">
        <f ca="1">SUMPRODUCT($CM82:$DD82,INDIRECT(ADDRESS(AF$2,$DH$2)):INDIRECT(ADDRESS(AF$2,$DY$2)))</f>
        <v>1559.3622337234556</v>
      </c>
      <c r="AG82" s="51">
        <f ca="1">SUMPRODUCT($CM82:$DD82,INDIRECT(ADDRESS(AG$2,$DH$2)):INDIRECT(ADDRESS(AG$2,$DY$2)))</f>
        <v>1559.3622337234556</v>
      </c>
      <c r="AH82" s="51">
        <f ca="1">SUMPRODUCT($CM82:$DD82,INDIRECT(ADDRESS(AH$2,$DH$2)):INDIRECT(ADDRESS(AH$2,$DY$2)))</f>
        <v>1559.3622337234556</v>
      </c>
      <c r="AI82" s="51">
        <f ca="1">SUMPRODUCT($CM82:$DD82,INDIRECT(ADDRESS(AI$2,$DH$2)):INDIRECT(ADDRESS(AI$2,$DY$2)))</f>
        <v>1569.8503246058649</v>
      </c>
      <c r="AJ82" s="51">
        <f ca="1">SUMPRODUCT($CM82:$DD82,INDIRECT(ADDRESS(AJ$2,$DH$2)):INDIRECT(ADDRESS(AJ$2,$DY$2)))</f>
        <v>1569.8503246058649</v>
      </c>
      <c r="AK82" s="51">
        <f ca="1">SUMPRODUCT($CM82:$DD82,INDIRECT(ADDRESS(AK$2,$DH$2)):INDIRECT(ADDRESS(AK$2,$DY$2)))</f>
        <v>1569.8503246058649</v>
      </c>
      <c r="AL82" s="51">
        <f ca="1">SUMPRODUCT($CM82:$DD82,INDIRECT(ADDRESS(AL$2,$DH$2)):INDIRECT(ADDRESS(AL$2,$DY$2)))</f>
        <v>1569.8503246058649</v>
      </c>
      <c r="AM82" s="51">
        <f ca="1">SUMPRODUCT($CM82:$DD82,INDIRECT(ADDRESS(AM$2,$DH$2)):INDIRECT(ADDRESS(AM$2,$DY$2)))</f>
        <v>1569.8503246058649</v>
      </c>
      <c r="AN82" s="51">
        <f ca="1">SUMPRODUCT($CM82:$DD82,INDIRECT(ADDRESS(AN$2,$DH$2)):INDIRECT(ADDRESS(AN$2,$DY$2)))</f>
        <v>1569.8503246058649</v>
      </c>
      <c r="AO82" s="51">
        <f ca="1">SUMPRODUCT($CM82:$DD82,INDIRECT(ADDRESS(AO$2,$DH$2)):INDIRECT(ADDRESS(AO$2,$DY$2)))</f>
        <v>1569.8503246058649</v>
      </c>
      <c r="AP82" s="51">
        <f ca="1">SUMPRODUCT($CM82:$DD82,INDIRECT(ADDRESS(AP$2,$DH$2)):INDIRECT(ADDRESS(AP$2,$DY$2)))</f>
        <v>1569.8503246058649</v>
      </c>
      <c r="AQ82" s="51">
        <f ca="1">SUMPRODUCT($CM82:$DD82,INDIRECT(ADDRESS(AQ$2,$DH$2)):INDIRECT(ADDRESS(AQ$2,$DY$2)))</f>
        <v>1569.8503246058649</v>
      </c>
      <c r="AR82" s="51">
        <f ca="1">SUMPRODUCT($CM82:$DD82,INDIRECT(ADDRESS(AR$2,$DH$2)):INDIRECT(ADDRESS(AR$2,$DY$2)))</f>
        <v>1569.8503246058649</v>
      </c>
      <c r="AS82" s="51">
        <f ca="1">SUMPRODUCT($CM82:$DD82,INDIRECT(ADDRESS(AS$2,$DH$2)):INDIRECT(ADDRESS(AS$2,$DY$2)))</f>
        <v>1569.8503246058649</v>
      </c>
      <c r="AT82" s="51">
        <f ca="1">SUMPRODUCT($CM82:$DD82,INDIRECT(ADDRESS(AT$2,$DH$2)):INDIRECT(ADDRESS(AT$2,$DY$2)))</f>
        <v>1569.8503246058649</v>
      </c>
      <c r="AU82" s="51">
        <f ca="1">SUMPRODUCT($CM82:$DD82,INDIRECT(ADDRESS(AU$2,$DH$2)):INDIRECT(ADDRESS(AU$2,$DY$2)))</f>
        <v>1567.1504548881458</v>
      </c>
      <c r="AV82" s="51">
        <f ca="1">SUMPRODUCT($CM82:$DD82,INDIRECT(ADDRESS(AV$2,$DH$2)):INDIRECT(ADDRESS(AV$2,$DY$2)))</f>
        <v>1567.1504548881458</v>
      </c>
      <c r="AW82" s="51">
        <f ca="1">SUMPRODUCT($CM82:$DD82,INDIRECT(ADDRESS(AW$2,$DH$2)):INDIRECT(ADDRESS(AW$2,$DY$2)))</f>
        <v>1567.1504548881458</v>
      </c>
      <c r="AX82" s="51">
        <f ca="1">SUMPRODUCT($CM82:$DD82,INDIRECT(ADDRESS(AX$2,$DH$2)):INDIRECT(ADDRESS(AX$2,$DY$2)))</f>
        <v>1567.1504548881458</v>
      </c>
      <c r="AY82" s="51">
        <f ca="1">SUMPRODUCT($CM82:$DD82,INDIRECT(ADDRESS(AY$2,$DH$2)):INDIRECT(ADDRESS(AY$2,$DY$2)))</f>
        <v>1567.1504548881458</v>
      </c>
      <c r="AZ82" s="51">
        <f ca="1">SUMPRODUCT($CM82:$DD82,INDIRECT(ADDRESS(AZ$2,$DH$2)):INDIRECT(ADDRESS(AZ$2,$DY$2)))</f>
        <v>1567.1504548881458</v>
      </c>
      <c r="BA82" s="51">
        <f ca="1">SUMPRODUCT($CM82:$DD82,INDIRECT(ADDRESS(BA$2,$DH$2)):INDIRECT(ADDRESS(BA$2,$DY$2)))</f>
        <v>1567.1504548881458</v>
      </c>
      <c r="BB82" s="51">
        <f ca="1">SUMPRODUCT($CM82:$DD82,INDIRECT(ADDRESS(BB$2,$DH$2)):INDIRECT(ADDRESS(BB$2,$DY$2)))</f>
        <v>1567.1504548881458</v>
      </c>
      <c r="BC82" s="51">
        <f ca="1">SUMPRODUCT($CM82:$DD82,INDIRECT(ADDRESS(BC$2,$DH$2)):INDIRECT(ADDRESS(BC$2,$DY$2)))</f>
        <v>1567.1504548881458</v>
      </c>
      <c r="BD82" s="51">
        <f ca="1">SUMPRODUCT($CM82:$DD82,INDIRECT(ADDRESS(BD$2,$DH$2)):INDIRECT(ADDRESS(BD$2,$DY$2)))</f>
        <v>1567.1504548881458</v>
      </c>
      <c r="BE82" s="51">
        <f ca="1">SUMPRODUCT($CM82:$DD82,INDIRECT(ADDRESS(BE$2,$DH$2)):INDIRECT(ADDRESS(BE$2,$DY$2)))</f>
        <v>1567.1504548881458</v>
      </c>
      <c r="BF82" s="51">
        <f ca="1">SUMPRODUCT($CM82:$DD82,INDIRECT(ADDRESS(BF$2,$DH$2)):INDIRECT(ADDRESS(BF$2,$DY$2)))</f>
        <v>1567.1504548881458</v>
      </c>
      <c r="BG82" s="51">
        <f ca="1">SUMPRODUCT($CM82:$DD82,INDIRECT(ADDRESS(BG$2,$DH$2)):INDIRECT(ADDRESS(BG$2,$DY$2)))</f>
        <v>1568.1547269440216</v>
      </c>
      <c r="BH82" s="51">
        <f ca="1">SUMPRODUCT($CM82:$DD82,INDIRECT(ADDRESS(BH$2,$DH$2)):INDIRECT(ADDRESS(BH$2,$DY$2)))</f>
        <v>1568.1547269440216</v>
      </c>
      <c r="BI82" s="51">
        <f ca="1">SUMPRODUCT($CM82:$DD82,INDIRECT(ADDRESS(BI$2,$DH$2)):INDIRECT(ADDRESS(BI$2,$DY$2)))</f>
        <v>1568.1547269440216</v>
      </c>
      <c r="BJ82" s="51">
        <f ca="1">SUMPRODUCT($CM82:$DD82,INDIRECT(ADDRESS(BJ$2,$DH$2)):INDIRECT(ADDRESS(BJ$2,$DY$2)))</f>
        <v>1568.1547269440216</v>
      </c>
      <c r="BK82" s="51">
        <f ca="1">SUMPRODUCT($CM82:$DD82,INDIRECT(ADDRESS(BK$2,$DH$2)):INDIRECT(ADDRESS(BK$2,$DY$2)))</f>
        <v>1568.1547269440216</v>
      </c>
      <c r="BL82" s="51">
        <f ca="1">SUMPRODUCT($CM82:$DD82,INDIRECT(ADDRESS(BL$2,$DH$2)):INDIRECT(ADDRESS(BL$2,$DY$2)))</f>
        <v>1568.1547269440216</v>
      </c>
      <c r="BM82" s="51">
        <f ca="1">SUMPRODUCT($CM82:$DD82,INDIRECT(ADDRESS(BM$2,$DH$2)):INDIRECT(ADDRESS(BM$2,$DY$2)))</f>
        <v>1568.1547269440216</v>
      </c>
      <c r="BN82" s="51">
        <f ca="1">SUMPRODUCT($CM82:$DD82,INDIRECT(ADDRESS(BN$2,$DH$2)):INDIRECT(ADDRESS(BN$2,$DY$2)))</f>
        <v>1568.1547269440216</v>
      </c>
      <c r="BO82" s="51">
        <f ca="1">SUMPRODUCT($CM82:$DD82,INDIRECT(ADDRESS(BO$2,$DH$2)):INDIRECT(ADDRESS(BO$2,$DY$2)))</f>
        <v>1568.1547269440216</v>
      </c>
      <c r="BP82" s="51">
        <f ca="1">SUMPRODUCT($CM82:$DD82,INDIRECT(ADDRESS(BP$2,$DH$2)):INDIRECT(ADDRESS(BP$2,$DY$2)))</f>
        <v>1568.1547269440216</v>
      </c>
      <c r="BQ82" s="51">
        <f ca="1">SUMPRODUCT($CM82:$DD82,INDIRECT(ADDRESS(BQ$2,$DH$2)):INDIRECT(ADDRESS(BQ$2,$DY$2)))</f>
        <v>1568.1547269440216</v>
      </c>
      <c r="BR82" s="51">
        <f ca="1">SUMPRODUCT($CM82:$DD82,INDIRECT(ADDRESS(BR$2,$DH$2)):INDIRECT(ADDRESS(BR$2,$DY$2)))</f>
        <v>1568.1547269440216</v>
      </c>
      <c r="BS82" s="51">
        <f ca="1">SUMPRODUCT($CM82:$DD82,INDIRECT(ADDRESS(BS$2,$DH$2)):INDIRECT(ADDRESS(BS$2,$DY$2)))</f>
        <v>1577.8063128774447</v>
      </c>
      <c r="BT82" s="51">
        <f ca="1">SUMPRODUCT($CM82:$DD82,INDIRECT(ADDRESS(BT$2,$DH$2)):INDIRECT(ADDRESS(BT$2,$DY$2)))</f>
        <v>1577.8063128774447</v>
      </c>
      <c r="BU82" s="51">
        <f ca="1">SUMPRODUCT($CM82:$DD82,INDIRECT(ADDRESS(BU$2,$DH$2)):INDIRECT(ADDRESS(BU$2,$DY$2)))</f>
        <v>1577.8063128774447</v>
      </c>
      <c r="BV82" s="51">
        <f ca="1">SUMPRODUCT($CM82:$DD82,INDIRECT(ADDRESS(BV$2,$DH$2)):INDIRECT(ADDRESS(BV$2,$DY$2)))</f>
        <v>1577.8063128774447</v>
      </c>
      <c r="BW82" s="51">
        <f ca="1">SUMPRODUCT($CM82:$DD82,INDIRECT(ADDRESS(BW$2,$DH$2)):INDIRECT(ADDRESS(BW$2,$DY$2)))</f>
        <v>1577.8063128774447</v>
      </c>
      <c r="BX82" s="51">
        <f ca="1">SUMPRODUCT($CM82:$DD82,INDIRECT(ADDRESS(BX$2,$DH$2)):INDIRECT(ADDRESS(BX$2,$DY$2)))</f>
        <v>1577.8063128774447</v>
      </c>
      <c r="BY82" s="51">
        <f ca="1">SUMPRODUCT($CM82:$DD82,INDIRECT(ADDRESS(BY$2,$DH$2)):INDIRECT(ADDRESS(BY$2,$DY$2)))</f>
        <v>1577.8063128774447</v>
      </c>
      <c r="BZ82" s="51">
        <f ca="1">SUMPRODUCT($CM82:$DD82,INDIRECT(ADDRESS(BZ$2,$DH$2)):INDIRECT(ADDRESS(BZ$2,$DY$2)))</f>
        <v>1577.8063128774447</v>
      </c>
      <c r="CA82" s="51">
        <f ca="1">SUMPRODUCT($CM82:$DD82,INDIRECT(ADDRESS(CA$2,$DH$2)):INDIRECT(ADDRESS(CA$2,$DY$2)))</f>
        <v>1577.8063128774447</v>
      </c>
      <c r="CB82" s="51">
        <f ca="1">SUMPRODUCT($CM82:$DD82,INDIRECT(ADDRESS(CB$2,$DH$2)):INDIRECT(ADDRESS(CB$2,$DY$2)))</f>
        <v>1577.8063128774447</v>
      </c>
      <c r="CC82" s="51">
        <f ca="1">SUMPRODUCT($CM82:$DD82,INDIRECT(ADDRESS(CC$2,$DH$2)):INDIRECT(ADDRESS(CC$2,$DY$2)))</f>
        <v>1577.8063128774447</v>
      </c>
      <c r="CD82" s="51">
        <f ca="1">SUMPRODUCT($CM82:$DD82,INDIRECT(ADDRESS(CD$2,$DH$2)):INDIRECT(ADDRESS(CD$2,$DY$2)))</f>
        <v>1577.8063128774447</v>
      </c>
      <c r="CF82" s="51">
        <f t="shared" ca="1" si="8"/>
        <v>18555.678324897155</v>
      </c>
      <c r="CG82" s="51">
        <f t="shared" ca="1" si="8"/>
        <v>18641.465468695489</v>
      </c>
      <c r="CH82" s="51">
        <f t="shared" ca="1" si="8"/>
        <v>18764.787259093511</v>
      </c>
      <c r="CI82" s="51">
        <f t="shared" ca="1" si="8"/>
        <v>18824.704546681784</v>
      </c>
      <c r="CJ82" s="51">
        <f t="shared" ca="1" si="8"/>
        <v>18810.82681893713</v>
      </c>
      <c r="CK82" s="51">
        <f t="shared" ca="1" si="8"/>
        <v>18866.114652995377</v>
      </c>
      <c r="CM82" s="1">
        <f>IFERROR(VLOOKUP($A82,Auxiliar_OPEX_CustosUnit!$A$4:$BT$129,COLUMN(Auxiliar_OPEX_CustosUnit!AK$2),0),0)</f>
        <v>0</v>
      </c>
      <c r="CN82" s="1">
        <f>IFERROR(VLOOKUP($A82,Auxiliar_OPEX_CustosUnit!$A$4:$BT$129,COLUMN(Auxiliar_OPEX_CustosUnit!AL$2),0),0)</f>
        <v>0</v>
      </c>
      <c r="CO82" s="1">
        <f>IFERROR(VLOOKUP($A82,Auxiliar_OPEX_CustosUnit!$A$4:$BT$129,COLUMN(Auxiliar_OPEX_CustosUnit!AM$2),0)*(1-DRE_Auxiliar!$A$111),0)</f>
        <v>1114.3408640727212</v>
      </c>
      <c r="CP82" s="1">
        <f>IFERROR(VLOOKUP($A82,Auxiliar_OPEX_CustosUnit!$A$4:$BT$129,COLUMN(Auxiliar_OPEX_CustosUnit!AN$2),0),0)</f>
        <v>0</v>
      </c>
      <c r="CQ82" s="1">
        <f>IFERROR(VLOOKUP($A82,Auxiliar_OPEX_CustosUnit!$A$4:$BT$129,COLUMN(Auxiliar_OPEX_CustosUnit!AO$2),0),0)</f>
        <v>0</v>
      </c>
      <c r="CR82" s="1">
        <f>IFERROR(VLOOKUP($A82,Auxiliar_OPEX_CustosUnit!$A$4:$BT$129,COLUMN(Auxiliar_OPEX_CustosUnit!AP$2),0),0)</f>
        <v>0</v>
      </c>
      <c r="CS82" s="1">
        <f>IFERROR(VLOOKUP($A82,Auxiliar_OPEX_CustosUnit!$A$4:$BT$129,COLUMN(Auxiliar_OPEX_CustosUnit!AQ$2),0),0)</f>
        <v>0</v>
      </c>
      <c r="CT82" s="1">
        <f>IFERROR(VLOOKUP($A82,Auxiliar_OPEX_CustosUnit!$A$4:$BT$129,COLUMN(Auxiliar_OPEX_CustosUnit!AR$2),0),0)</f>
        <v>0</v>
      </c>
      <c r="CU82" s="1">
        <f>IFERROR(VLOOKUP($A82,Auxiliar_OPEX_CustosUnit!$A$4:$BT$129,COLUMN(Auxiliar_OPEX_CustosUnit!AS$2),0),0)</f>
        <v>2.2506437049177999</v>
      </c>
      <c r="CV82" s="1">
        <f>IFERROR(VLOOKUP($A82,Auxiliar_OPEX_CustosUnit!$A$4:$BT$129,COLUMN(Auxiliar_OPEX_CustosUnit!AT$2),0),0)</f>
        <v>0</v>
      </c>
      <c r="CW82" s="1">
        <f>IFERROR(VLOOKUP($A82,Auxiliar_OPEX_CustosUnit!$A$4:$BT$129,COLUMN(Auxiliar_OPEX_CustosUnit!AU$2),0),0)</f>
        <v>0</v>
      </c>
      <c r="CX82" s="1">
        <f>IFERROR(VLOOKUP($A82,Auxiliar_OPEX_CustosUnit!$A$4:$BT$129,COLUMN(Auxiliar_OPEX_CustosUnit!AV$2),0),0)</f>
        <v>0</v>
      </c>
      <c r="CY82" s="1">
        <f>IFERROR(VLOOKUP($A82,Auxiliar_OPEX_CustosUnit!$A$4:$BT$129,COLUMN(Auxiliar_OPEX_CustosUnit!AW$2),0),0)</f>
        <v>0</v>
      </c>
      <c r="CZ82" s="1">
        <f>IFERROR(VLOOKUP($A82,Auxiliar_OPEX_CustosUnit!$A$4:$BT$129,COLUMN(Auxiliar_OPEX_CustosUnit!AX$2),0),0)</f>
        <v>0</v>
      </c>
      <c r="DA82" s="1">
        <f>IFERROR(VLOOKUP($A82,Auxiliar_OPEX_CustosUnit!$A$4:$BT$129,COLUMN(Auxiliar_OPEX_CustosUnit!AY$2),0),0)</f>
        <v>0</v>
      </c>
      <c r="DB82" s="1">
        <f>IFERROR(VLOOKUP($A82,Auxiliar_OPEX_CustosUnit!$A$4:$BT$129,COLUMN(Auxiliar_OPEX_CustosUnit!AZ$2),0),0)</f>
        <v>0</v>
      </c>
      <c r="DC82" s="1">
        <f>IFERROR(VLOOKUP($A82,Auxiliar_OPEX_CustosUnit!$A$4:$BT$129,COLUMN(Auxiliar_OPEX_CustosUnit!BA$2),0),0)</f>
        <v>0</v>
      </c>
      <c r="DD82" s="1">
        <f>IFERROR(VLOOKUP($A82,Auxiliar_OPEX_CustosUnit!$A$4:$BT$129,COLUMN(Auxiliar_OPEX_CustosUnit!BB$2),0),0)</f>
        <v>0</v>
      </c>
      <c r="DG82" s="60">
        <v>45627</v>
      </c>
      <c r="DH82" s="1">
        <v>1</v>
      </c>
      <c r="DI82" s="1">
        <f>INDEX(Auxiliar_OPEX_Drivers!$B$2:$CH$18,MATCH(Auxiliar_OPEX_S!DI$3,Auxiliar_OPEX_Drivers!$B$2:$B$18,0),MATCH($DG82,Auxiliar_OPEX_Drivers!$B$2:$CH$2,0))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INDEX(Auxiliar_OPEX_Drivers!$B$2:$CH$18,MATCH(Auxiliar_OPEX_S!DK$3,Auxiliar_OPEX_Drivers!$B$2:$B$18,0),MATCH($DG82,Auxiliar_OPEX_Drivers!$B$2:$CH$2,0))</f>
        <v>15.296836858991167</v>
      </c>
      <c r="DL82" s="1">
        <f>INDEX(Auxiliar_OPEX_Drivers!$B$2:$CH$18,MATCH(Auxiliar_OPEX_S!DL$3,Auxiliar_OPEX_Drivers!$B$2:$B$18,0),MATCH($DG82,Auxiliar_OPEX_Drivers!$B$2:$CH$2,0))</f>
        <v>66.716365522822429</v>
      </c>
      <c r="DM82" s="1">
        <f>INDEX(Auxiliar_OPEX_Drivers!$B$2:$CH$18,MATCH(Auxiliar_OPEX_S!DM$3,Auxiliar_OPEX_Drivers!$B$2:$B$18,0),MATCH($DG82,Auxiliar_OPEX_Drivers!$B$2:$CH$2,0))</f>
        <v>13</v>
      </c>
      <c r="DN82" s="1">
        <f>INDEX(Auxiliar_OPEX_Drivers!$B$2:$CH$18,MATCH(Auxiliar_OPEX_S!DN$3,Auxiliar_OPEX_Drivers!$B$2:$B$18,0),MATCH($DG82,Auxiliar_OPEX_Drivers!$B$2:$CH$2,0))</f>
        <v>758.44701041450924</v>
      </c>
      <c r="DO82" s="1">
        <f>INDEX(Auxiliar_OPEX_Drivers!$B$2:$CH$18,MATCH(Auxiliar_OPEX_S!DO$3,Auxiliar_OPEX_Drivers!$B$2:$B$18,0),MATCH($DG82,Auxiliar_OPEX_Drivers!$B$2:$CH$2,0))</f>
        <v>12</v>
      </c>
      <c r="DP82" s="1">
        <f>INDEX(Auxiliar_OPEX_Drivers!$B$2:$CH$18,MATCH(Auxiliar_OPEX_S!DP$3,Auxiliar_OPEX_Drivers!$B$2:$B$18,0),MATCH($DG82,Auxiliar_OPEX_Drivers!$B$2:$CH$2,0))</f>
        <v>205.92573039971722</v>
      </c>
      <c r="DQ82" s="1">
        <f>INDEX(Auxiliar_OPEX_Drivers!$B$2:$CH$18,MATCH(Auxiliar_OPEX_S!DQ$3,Auxiliar_OPEX_Drivers!$B$2:$B$18,0),MATCH($DG82,Auxiliar_OPEX_Drivers!$B$2:$CH$2,0))</f>
        <v>37.324209214747796</v>
      </c>
      <c r="DR82" s="1">
        <f>INDEX(Auxiliar_OPEX_Drivers!$B$2:$CH$18,MATCH(Auxiliar_OPEX_S!DR$3,Auxiliar_OPEX_Drivers!$B$2:$B$18,0),MATCH($DG82,Auxiliar_OPEX_Drivers!$B$2:$CH$2,0))</f>
        <v>22624129.446478385</v>
      </c>
      <c r="DS82" s="1">
        <f>INDEX(Auxiliar_OPEX_Drivers!$B$2:$CH$18,MATCH(Auxiliar_OPEX_S!DS$3,Auxiliar_OPEX_Drivers!$B$2:$B$18,0),MATCH($DG82,Auxiliar_OPEX_Drivers!$B$2:$CH$2,0))</f>
        <v>79166.666666666701</v>
      </c>
      <c r="DT82" s="1">
        <f>INDEX(Auxiliar_OPEX_Drivers!$B$2:$CH$18,MATCH(Auxiliar_OPEX_S!DT$3,Auxiliar_OPEX_Drivers!$B$2:$B$18,0),MATCH($DG82,Auxiliar_OPEX_Drivers!$B$2:$CH$2,0))</f>
        <v>7152.931579708863</v>
      </c>
      <c r="DU82" s="1">
        <f>INDEX(Auxiliar_OPEX_Drivers!$B$2:$CH$18,MATCH(Auxiliar_OPEX_S!DU$3,Auxiliar_OPEX_Drivers!$B$2:$B$18,0),MATCH($DG82,Auxiliar_OPEX_Drivers!$B$2:$CH$2,0))</f>
        <v>2378.2559456402114</v>
      </c>
      <c r="DV82" s="1">
        <f>INDEX(Auxiliar_OPEX_Drivers!$B$2:$CH$18,MATCH(Auxiliar_OPEX_S!DV$3,Auxiliar_OPEX_Drivers!$B$2:$B$18,0),MATCH($DG82,Auxiliar_OPEX_Drivers!$B$2:$CH$2,0))</f>
        <v>2703181.2415436194</v>
      </c>
      <c r="DW82" s="1">
        <f>INDEX(Auxiliar_OPEX_Drivers!$B$2:$CH$18,MATCH(Auxiliar_OPEX_S!DW$3,Auxiliar_OPEX_Drivers!$B$2:$B$18,0),MATCH($DG82,Auxiliar_OPEX_Drivers!$B$2:$CH$2,0))</f>
        <v>7044.9226123075641</v>
      </c>
      <c r="DX82" s="1">
        <f>INDEX(Auxiliar_OPEX_Drivers!$B$2:$CH$18,MATCH(Auxiliar_OPEX_S!DX$3,Auxiliar_OPEX_Drivers!$B$2:$B$18,0),MATCH($DG82,Auxiliar_OPEX_Drivers!$B$2:$CH$2,0))</f>
        <v>2731035.3915227503</v>
      </c>
      <c r="DY82" s="1">
        <f>INDEX(Auxiliar_OPEX_Drivers!$B$2:$CH$18,MATCH(Auxiliar_OPEX_S!DY$3,Auxiliar_OPEX_Drivers!$B$2:$B$18,0),MATCH($DG82,Auxiliar_OPEX_Drivers!$B$2:$CH$2,0))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5394.1795310213593</v>
      </c>
      <c r="E83" s="51">
        <f ca="1">SUMPRODUCT($CM83:$DD83,INDIRECT(ADDRESS(E$2,$DH$2)):INDIRECT(ADDRESS(E$2,$DY$2)))</f>
        <v>5394.1795310213593</v>
      </c>
      <c r="F83" s="51">
        <f ca="1">SUMPRODUCT($CM83:$DD83,INDIRECT(ADDRESS(F$2,$DH$2)):INDIRECT(ADDRESS(F$2,$DY$2)))</f>
        <v>5394.1795310213593</v>
      </c>
      <c r="G83" s="51">
        <f ca="1">SUMPRODUCT($CM83:$DD83,INDIRECT(ADDRESS(G$2,$DH$2)):INDIRECT(ADDRESS(G$2,$DY$2)))</f>
        <v>5394.1795310213593</v>
      </c>
      <c r="H83" s="51">
        <f ca="1">SUMPRODUCT($CM83:$DD83,INDIRECT(ADDRESS(H$2,$DH$2)):INDIRECT(ADDRESS(H$2,$DY$2)))</f>
        <v>5394.1795310213593</v>
      </c>
      <c r="I83" s="51">
        <f ca="1">SUMPRODUCT($CM83:$DD83,INDIRECT(ADDRESS(I$2,$DH$2)):INDIRECT(ADDRESS(I$2,$DY$2)))</f>
        <v>5394.1795310213593</v>
      </c>
      <c r="J83" s="51">
        <f ca="1">SUMPRODUCT($CM83:$DD83,INDIRECT(ADDRESS(J$2,$DH$2)):INDIRECT(ADDRESS(J$2,$DY$2)))</f>
        <v>5394.1795310213593</v>
      </c>
      <c r="K83" s="51">
        <f ca="1">SUMPRODUCT($CM83:$DD83,INDIRECT(ADDRESS(K$2,$DH$2)):INDIRECT(ADDRESS(K$2,$DY$2)))</f>
        <v>5436.4004268930476</v>
      </c>
      <c r="L83" s="51">
        <f ca="1">SUMPRODUCT($CM83:$DD83,INDIRECT(ADDRESS(L$2,$DH$2)):INDIRECT(ADDRESS(L$2,$DY$2)))</f>
        <v>5436.4004268930476</v>
      </c>
      <c r="M83" s="51">
        <f ca="1">SUMPRODUCT($CM83:$DD83,INDIRECT(ADDRESS(M$2,$DH$2)):INDIRECT(ADDRESS(M$2,$DY$2)))</f>
        <v>5436.4004268930476</v>
      </c>
      <c r="N83" s="51">
        <f ca="1">SUMPRODUCT($CM83:$DD83,INDIRECT(ADDRESS(N$2,$DH$2)):INDIRECT(ADDRESS(N$2,$DY$2)))</f>
        <v>5436.4004268930476</v>
      </c>
      <c r="O83" s="51">
        <f ca="1">SUMPRODUCT($CM83:$DD83,INDIRECT(ADDRESS(O$2,$DH$2)):INDIRECT(ADDRESS(O$2,$DY$2)))</f>
        <v>5436.4004268930476</v>
      </c>
      <c r="P83" s="51">
        <f ca="1">SUMPRODUCT($CM83:$DD83,INDIRECT(ADDRESS(P$2,$DH$2)):INDIRECT(ADDRESS(P$2,$DY$2)))</f>
        <v>5436.4004268930476</v>
      </c>
      <c r="Q83" s="51">
        <f ca="1">SUMPRODUCT($CM83:$DD83,INDIRECT(ADDRESS(Q$2,$DH$2)):INDIRECT(ADDRESS(Q$2,$DY$2)))</f>
        <v>5436.4004268930476</v>
      </c>
      <c r="R83" s="51">
        <f ca="1">SUMPRODUCT($CM83:$DD83,INDIRECT(ADDRESS(R$2,$DH$2)):INDIRECT(ADDRESS(R$2,$DY$2)))</f>
        <v>5436.4004268930476</v>
      </c>
      <c r="S83" s="51">
        <f ca="1">SUMPRODUCT($CM83:$DD83,INDIRECT(ADDRESS(S$2,$DH$2)):INDIRECT(ADDRESS(S$2,$DY$2)))</f>
        <v>5436.4004268930476</v>
      </c>
      <c r="T83" s="51">
        <f ca="1">SUMPRODUCT($CM83:$DD83,INDIRECT(ADDRESS(T$2,$DH$2)):INDIRECT(ADDRESS(T$2,$DY$2)))</f>
        <v>5436.4004268930476</v>
      </c>
      <c r="U83" s="51">
        <f ca="1">SUMPRODUCT($CM83:$DD83,INDIRECT(ADDRESS(U$2,$DH$2)):INDIRECT(ADDRESS(U$2,$DY$2)))</f>
        <v>5436.4004268930476</v>
      </c>
      <c r="V83" s="51">
        <f ca="1">SUMPRODUCT($CM83:$DD83,INDIRECT(ADDRESS(V$2,$DH$2)):INDIRECT(ADDRESS(V$2,$DY$2)))</f>
        <v>5436.4004268930476</v>
      </c>
      <c r="W83" s="51">
        <f ca="1">SUMPRODUCT($CM83:$DD83,INDIRECT(ADDRESS(W$2,$DH$2)):INDIRECT(ADDRESS(W$2,$DY$2)))</f>
        <v>5521.5220496919319</v>
      </c>
      <c r="X83" s="51">
        <f ca="1">SUMPRODUCT($CM83:$DD83,INDIRECT(ADDRESS(X$2,$DH$2)):INDIRECT(ADDRESS(X$2,$DY$2)))</f>
        <v>5521.5220496919319</v>
      </c>
      <c r="Y83" s="51">
        <f ca="1">SUMPRODUCT($CM83:$DD83,INDIRECT(ADDRESS(Y$2,$DH$2)):INDIRECT(ADDRESS(Y$2,$DY$2)))</f>
        <v>5521.5220496919319</v>
      </c>
      <c r="Z83" s="51">
        <f ca="1">SUMPRODUCT($CM83:$DD83,INDIRECT(ADDRESS(Z$2,$DH$2)):INDIRECT(ADDRESS(Z$2,$DY$2)))</f>
        <v>5521.5220496919319</v>
      </c>
      <c r="AA83" s="51">
        <f ca="1">SUMPRODUCT($CM83:$DD83,INDIRECT(ADDRESS(AA$2,$DH$2)):INDIRECT(ADDRESS(AA$2,$DY$2)))</f>
        <v>5521.5220496919319</v>
      </c>
      <c r="AB83" s="51">
        <f ca="1">SUMPRODUCT($CM83:$DD83,INDIRECT(ADDRESS(AB$2,$DH$2)):INDIRECT(ADDRESS(AB$2,$DY$2)))</f>
        <v>5521.5220496919319</v>
      </c>
      <c r="AC83" s="51">
        <f ca="1">SUMPRODUCT($CM83:$DD83,INDIRECT(ADDRESS(AC$2,$DH$2)):INDIRECT(ADDRESS(AC$2,$DY$2)))</f>
        <v>5521.5220496919319</v>
      </c>
      <c r="AD83" s="51">
        <f ca="1">SUMPRODUCT($CM83:$DD83,INDIRECT(ADDRESS(AD$2,$DH$2)):INDIRECT(ADDRESS(AD$2,$DY$2)))</f>
        <v>5521.5220496919319</v>
      </c>
      <c r="AE83" s="51">
        <f ca="1">SUMPRODUCT($CM83:$DD83,INDIRECT(ADDRESS(AE$2,$DH$2)):INDIRECT(ADDRESS(AE$2,$DY$2)))</f>
        <v>5521.5220496919319</v>
      </c>
      <c r="AF83" s="51">
        <f ca="1">SUMPRODUCT($CM83:$DD83,INDIRECT(ADDRESS(AF$2,$DH$2)):INDIRECT(ADDRESS(AF$2,$DY$2)))</f>
        <v>5521.5220496919319</v>
      </c>
      <c r="AG83" s="51">
        <f ca="1">SUMPRODUCT($CM83:$DD83,INDIRECT(ADDRESS(AG$2,$DH$2)):INDIRECT(ADDRESS(AG$2,$DY$2)))</f>
        <v>5521.5220496919319</v>
      </c>
      <c r="AH83" s="51">
        <f ca="1">SUMPRODUCT($CM83:$DD83,INDIRECT(ADDRESS(AH$2,$DH$2)):INDIRECT(ADDRESS(AH$2,$DY$2)))</f>
        <v>5521.5220496919319</v>
      </c>
      <c r="AI83" s="51">
        <f ca="1">SUMPRODUCT($CM83:$DD83,INDIRECT(ADDRESS(AI$2,$DH$2)):INDIRECT(ADDRESS(AI$2,$DY$2)))</f>
        <v>5609.6883225884558</v>
      </c>
      <c r="AJ83" s="51">
        <f ca="1">SUMPRODUCT($CM83:$DD83,INDIRECT(ADDRESS(AJ$2,$DH$2)):INDIRECT(ADDRESS(AJ$2,$DY$2)))</f>
        <v>5609.6883225884558</v>
      </c>
      <c r="AK83" s="51">
        <f ca="1">SUMPRODUCT($CM83:$DD83,INDIRECT(ADDRESS(AK$2,$DH$2)):INDIRECT(ADDRESS(AK$2,$DY$2)))</f>
        <v>5609.6883225884558</v>
      </c>
      <c r="AL83" s="51">
        <f ca="1">SUMPRODUCT($CM83:$DD83,INDIRECT(ADDRESS(AL$2,$DH$2)):INDIRECT(ADDRESS(AL$2,$DY$2)))</f>
        <v>5609.6883225884558</v>
      </c>
      <c r="AM83" s="51">
        <f ca="1">SUMPRODUCT($CM83:$DD83,INDIRECT(ADDRESS(AM$2,$DH$2)):INDIRECT(ADDRESS(AM$2,$DY$2)))</f>
        <v>5609.6883225884558</v>
      </c>
      <c r="AN83" s="51">
        <f ca="1">SUMPRODUCT($CM83:$DD83,INDIRECT(ADDRESS(AN$2,$DH$2)):INDIRECT(ADDRESS(AN$2,$DY$2)))</f>
        <v>5609.6883225884558</v>
      </c>
      <c r="AO83" s="51">
        <f ca="1">SUMPRODUCT($CM83:$DD83,INDIRECT(ADDRESS(AO$2,$DH$2)):INDIRECT(ADDRESS(AO$2,$DY$2)))</f>
        <v>5609.6883225884558</v>
      </c>
      <c r="AP83" s="51">
        <f ca="1">SUMPRODUCT($CM83:$DD83,INDIRECT(ADDRESS(AP$2,$DH$2)):INDIRECT(ADDRESS(AP$2,$DY$2)))</f>
        <v>5609.6883225884558</v>
      </c>
      <c r="AQ83" s="51">
        <f ca="1">SUMPRODUCT($CM83:$DD83,INDIRECT(ADDRESS(AQ$2,$DH$2)):INDIRECT(ADDRESS(AQ$2,$DY$2)))</f>
        <v>5609.6883225884558</v>
      </c>
      <c r="AR83" s="51">
        <f ca="1">SUMPRODUCT($CM83:$DD83,INDIRECT(ADDRESS(AR$2,$DH$2)):INDIRECT(ADDRESS(AR$2,$DY$2)))</f>
        <v>5609.6883225884558</v>
      </c>
      <c r="AS83" s="51">
        <f ca="1">SUMPRODUCT($CM83:$DD83,INDIRECT(ADDRESS(AS$2,$DH$2)):INDIRECT(ADDRESS(AS$2,$DY$2)))</f>
        <v>5609.6883225884558</v>
      </c>
      <c r="AT83" s="51">
        <f ca="1">SUMPRODUCT($CM83:$DD83,INDIRECT(ADDRESS(AT$2,$DH$2)):INDIRECT(ADDRESS(AT$2,$DY$2)))</f>
        <v>5609.6883225884558</v>
      </c>
      <c r="AU83" s="51">
        <f ca="1">SUMPRODUCT($CM83:$DD83,INDIRECT(ADDRESS(AU$2,$DH$2)):INDIRECT(ADDRESS(AU$2,$DY$2)))</f>
        <v>5586.9923474118177</v>
      </c>
      <c r="AV83" s="51">
        <f ca="1">SUMPRODUCT($CM83:$DD83,INDIRECT(ADDRESS(AV$2,$DH$2)):INDIRECT(ADDRESS(AV$2,$DY$2)))</f>
        <v>5586.9923474118177</v>
      </c>
      <c r="AW83" s="51">
        <f ca="1">SUMPRODUCT($CM83:$DD83,INDIRECT(ADDRESS(AW$2,$DH$2)):INDIRECT(ADDRESS(AW$2,$DY$2)))</f>
        <v>5586.9923474118177</v>
      </c>
      <c r="AX83" s="51">
        <f ca="1">SUMPRODUCT($CM83:$DD83,INDIRECT(ADDRESS(AX$2,$DH$2)):INDIRECT(ADDRESS(AX$2,$DY$2)))</f>
        <v>5586.9923474118177</v>
      </c>
      <c r="AY83" s="51">
        <f ca="1">SUMPRODUCT($CM83:$DD83,INDIRECT(ADDRESS(AY$2,$DH$2)):INDIRECT(ADDRESS(AY$2,$DY$2)))</f>
        <v>5586.9923474118177</v>
      </c>
      <c r="AZ83" s="51">
        <f ca="1">SUMPRODUCT($CM83:$DD83,INDIRECT(ADDRESS(AZ$2,$DH$2)):INDIRECT(ADDRESS(AZ$2,$DY$2)))</f>
        <v>5586.9923474118177</v>
      </c>
      <c r="BA83" s="51">
        <f ca="1">SUMPRODUCT($CM83:$DD83,INDIRECT(ADDRESS(BA$2,$DH$2)):INDIRECT(ADDRESS(BA$2,$DY$2)))</f>
        <v>5586.9923474118177</v>
      </c>
      <c r="BB83" s="51">
        <f ca="1">SUMPRODUCT($CM83:$DD83,INDIRECT(ADDRESS(BB$2,$DH$2)):INDIRECT(ADDRESS(BB$2,$DY$2)))</f>
        <v>5586.9923474118177</v>
      </c>
      <c r="BC83" s="51">
        <f ca="1">SUMPRODUCT($CM83:$DD83,INDIRECT(ADDRESS(BC$2,$DH$2)):INDIRECT(ADDRESS(BC$2,$DY$2)))</f>
        <v>5586.9923474118177</v>
      </c>
      <c r="BD83" s="51">
        <f ca="1">SUMPRODUCT($CM83:$DD83,INDIRECT(ADDRESS(BD$2,$DH$2)):INDIRECT(ADDRESS(BD$2,$DY$2)))</f>
        <v>5586.9923474118177</v>
      </c>
      <c r="BE83" s="51">
        <f ca="1">SUMPRODUCT($CM83:$DD83,INDIRECT(ADDRESS(BE$2,$DH$2)):INDIRECT(ADDRESS(BE$2,$DY$2)))</f>
        <v>5586.9923474118177</v>
      </c>
      <c r="BF83" s="51">
        <f ca="1">SUMPRODUCT($CM83:$DD83,INDIRECT(ADDRESS(BF$2,$DH$2)):INDIRECT(ADDRESS(BF$2,$DY$2)))</f>
        <v>5586.9923474118177</v>
      </c>
      <c r="BG83" s="51">
        <f ca="1">SUMPRODUCT($CM83:$DD83,INDIRECT(ADDRESS(BG$2,$DH$2)):INDIRECT(ADDRESS(BG$2,$DY$2)))</f>
        <v>5595.4345820504586</v>
      </c>
      <c r="BH83" s="51">
        <f ca="1">SUMPRODUCT($CM83:$DD83,INDIRECT(ADDRESS(BH$2,$DH$2)):INDIRECT(ADDRESS(BH$2,$DY$2)))</f>
        <v>5595.4345820504586</v>
      </c>
      <c r="BI83" s="51">
        <f ca="1">SUMPRODUCT($CM83:$DD83,INDIRECT(ADDRESS(BI$2,$DH$2)):INDIRECT(ADDRESS(BI$2,$DY$2)))</f>
        <v>5595.4345820504586</v>
      </c>
      <c r="BJ83" s="51">
        <f ca="1">SUMPRODUCT($CM83:$DD83,INDIRECT(ADDRESS(BJ$2,$DH$2)):INDIRECT(ADDRESS(BJ$2,$DY$2)))</f>
        <v>5595.4345820504586</v>
      </c>
      <c r="BK83" s="51">
        <f ca="1">SUMPRODUCT($CM83:$DD83,INDIRECT(ADDRESS(BK$2,$DH$2)):INDIRECT(ADDRESS(BK$2,$DY$2)))</f>
        <v>5595.4345820504586</v>
      </c>
      <c r="BL83" s="51">
        <f ca="1">SUMPRODUCT($CM83:$DD83,INDIRECT(ADDRESS(BL$2,$DH$2)):INDIRECT(ADDRESS(BL$2,$DY$2)))</f>
        <v>5595.4345820504586</v>
      </c>
      <c r="BM83" s="51">
        <f ca="1">SUMPRODUCT($CM83:$DD83,INDIRECT(ADDRESS(BM$2,$DH$2)):INDIRECT(ADDRESS(BM$2,$DY$2)))</f>
        <v>5595.4345820504586</v>
      </c>
      <c r="BN83" s="51">
        <f ca="1">SUMPRODUCT($CM83:$DD83,INDIRECT(ADDRESS(BN$2,$DH$2)):INDIRECT(ADDRESS(BN$2,$DY$2)))</f>
        <v>5595.4345820504586</v>
      </c>
      <c r="BO83" s="51">
        <f ca="1">SUMPRODUCT($CM83:$DD83,INDIRECT(ADDRESS(BO$2,$DH$2)):INDIRECT(ADDRESS(BO$2,$DY$2)))</f>
        <v>5595.4345820504586</v>
      </c>
      <c r="BP83" s="51">
        <f ca="1">SUMPRODUCT($CM83:$DD83,INDIRECT(ADDRESS(BP$2,$DH$2)):INDIRECT(ADDRESS(BP$2,$DY$2)))</f>
        <v>5595.4345820504586</v>
      </c>
      <c r="BQ83" s="51">
        <f ca="1">SUMPRODUCT($CM83:$DD83,INDIRECT(ADDRESS(BQ$2,$DH$2)):INDIRECT(ADDRESS(BQ$2,$DY$2)))</f>
        <v>5595.4345820504586</v>
      </c>
      <c r="BR83" s="51">
        <f ca="1">SUMPRODUCT($CM83:$DD83,INDIRECT(ADDRESS(BR$2,$DH$2)):INDIRECT(ADDRESS(BR$2,$DY$2)))</f>
        <v>5595.4345820504586</v>
      </c>
      <c r="BS83" s="51">
        <f ca="1">SUMPRODUCT($CM83:$DD83,INDIRECT(ADDRESS(BS$2,$DH$2)):INDIRECT(ADDRESS(BS$2,$DY$2)))</f>
        <v>5676.5689246902284</v>
      </c>
      <c r="BT83" s="51">
        <f ca="1">SUMPRODUCT($CM83:$DD83,INDIRECT(ADDRESS(BT$2,$DH$2)):INDIRECT(ADDRESS(BT$2,$DY$2)))</f>
        <v>5676.5689246902284</v>
      </c>
      <c r="BU83" s="51">
        <f ca="1">SUMPRODUCT($CM83:$DD83,INDIRECT(ADDRESS(BU$2,$DH$2)):INDIRECT(ADDRESS(BU$2,$DY$2)))</f>
        <v>5676.5689246902284</v>
      </c>
      <c r="BV83" s="51">
        <f ca="1">SUMPRODUCT($CM83:$DD83,INDIRECT(ADDRESS(BV$2,$DH$2)):INDIRECT(ADDRESS(BV$2,$DY$2)))</f>
        <v>5676.5689246902284</v>
      </c>
      <c r="BW83" s="51">
        <f ca="1">SUMPRODUCT($CM83:$DD83,INDIRECT(ADDRESS(BW$2,$DH$2)):INDIRECT(ADDRESS(BW$2,$DY$2)))</f>
        <v>5676.5689246902284</v>
      </c>
      <c r="BX83" s="51">
        <f ca="1">SUMPRODUCT($CM83:$DD83,INDIRECT(ADDRESS(BX$2,$DH$2)):INDIRECT(ADDRESS(BX$2,$DY$2)))</f>
        <v>5676.5689246902284</v>
      </c>
      <c r="BY83" s="51">
        <f ca="1">SUMPRODUCT($CM83:$DD83,INDIRECT(ADDRESS(BY$2,$DH$2)):INDIRECT(ADDRESS(BY$2,$DY$2)))</f>
        <v>5676.5689246902284</v>
      </c>
      <c r="BZ83" s="51">
        <f ca="1">SUMPRODUCT($CM83:$DD83,INDIRECT(ADDRESS(BZ$2,$DH$2)):INDIRECT(ADDRESS(BZ$2,$DY$2)))</f>
        <v>5676.5689246902284</v>
      </c>
      <c r="CA83" s="51">
        <f ca="1">SUMPRODUCT($CM83:$DD83,INDIRECT(ADDRESS(CA$2,$DH$2)):INDIRECT(ADDRESS(CA$2,$DY$2)))</f>
        <v>5676.5689246902284</v>
      </c>
      <c r="CB83" s="51">
        <f ca="1">SUMPRODUCT($CM83:$DD83,INDIRECT(ADDRESS(CB$2,$DH$2)):INDIRECT(ADDRESS(CB$2,$DY$2)))</f>
        <v>5676.5689246902284</v>
      </c>
      <c r="CC83" s="51">
        <f ca="1">SUMPRODUCT($CM83:$DD83,INDIRECT(ADDRESS(CC$2,$DH$2)):INDIRECT(ADDRESS(CC$2,$DY$2)))</f>
        <v>5676.5689246902284</v>
      </c>
      <c r="CD83" s="51">
        <f ca="1">SUMPRODUCT($CM83:$DD83,INDIRECT(ADDRESS(CD$2,$DH$2)):INDIRECT(ADDRESS(CD$2,$DY$2)))</f>
        <v>5676.5689246902284</v>
      </c>
      <c r="CF83" s="51">
        <f t="shared" ca="1" si="8"/>
        <v>64941.258851614737</v>
      </c>
      <c r="CG83" s="51">
        <f t="shared" ca="1" si="8"/>
        <v>65662.413236711014</v>
      </c>
      <c r="CH83" s="51">
        <f t="shared" ca="1" si="8"/>
        <v>66699.09596078578</v>
      </c>
      <c r="CI83" s="51">
        <f t="shared" ca="1" si="8"/>
        <v>67202.77999517828</v>
      </c>
      <c r="CJ83" s="51">
        <f t="shared" ca="1" si="8"/>
        <v>67086.119342135018</v>
      </c>
      <c r="CK83" s="51">
        <f t="shared" ca="1" si="8"/>
        <v>67550.886697804352</v>
      </c>
      <c r="CM83" s="1">
        <f>IFERROR(VLOOKUP($A83,Auxiliar_OPEX_CustosUnit!$A$4:$BT$129,COLUMN(Auxiliar_OPEX_CustosUnit!AK$2),0),0)</f>
        <v>0</v>
      </c>
      <c r="CN83" s="1">
        <f>IFERROR(VLOOKUP($A83,Auxiliar_OPEX_CustosUnit!$A$4:$BT$129,COLUMN(Auxiliar_OPEX_CustosUnit!AL$2),0),0)</f>
        <v>0</v>
      </c>
      <c r="CO83" s="1">
        <f>IFERROR(VLOOKUP($A83,Auxiliar_OPEX_CustosUnit!$A$4:$BT$129,COLUMN(Auxiliar_OPEX_CustosUnit!AM$2),0)*(1-DRE_Auxiliar!$A$111),0)</f>
        <v>1780.5289594033788</v>
      </c>
      <c r="CP83" s="1">
        <f>IFERROR(VLOOKUP($A83,Auxiliar_OPEX_CustosUnit!$A$4:$BT$129,COLUMN(Auxiliar_OPEX_CustosUnit!AN$2),0),0)</f>
        <v>0</v>
      </c>
      <c r="CQ83" s="1">
        <f>IFERROR(VLOOKUP($A83,Auxiliar_OPEX_CustosUnit!$A$4:$BT$129,COLUMN(Auxiliar_OPEX_CustosUnit!AO$2),0),0)</f>
        <v>0</v>
      </c>
      <c r="CR83" s="1">
        <f>IFERROR(VLOOKUP($A83,Auxiliar_OPEX_CustosUnit!$A$4:$BT$129,COLUMN(Auxiliar_OPEX_CustosUnit!AP$2),0),0)</f>
        <v>0</v>
      </c>
      <c r="CS83" s="1">
        <f>IFERROR(VLOOKUP($A83,Auxiliar_OPEX_CustosUnit!$A$4:$BT$129,COLUMN(Auxiliar_OPEX_CustosUnit!AQ$2),0),0)</f>
        <v>0</v>
      </c>
      <c r="CT83" s="1">
        <f>IFERROR(VLOOKUP($A83,Auxiliar_OPEX_CustosUnit!$A$4:$BT$129,COLUMN(Auxiliar_OPEX_CustosUnit!AR$2),0),0)</f>
        <v>0</v>
      </c>
      <c r="CU83" s="1">
        <f>IFERROR(VLOOKUP($A83,Auxiliar_OPEX_CustosUnit!$A$4:$BT$129,COLUMN(Auxiliar_OPEX_CustosUnit!AS$2),0),0)</f>
        <v>18.919636500617699</v>
      </c>
      <c r="CV83" s="1">
        <f>IFERROR(VLOOKUP($A83,Auxiliar_OPEX_CustosUnit!$A$4:$BT$129,COLUMN(Auxiliar_OPEX_CustosUnit!AT$2),0),0)</f>
        <v>0</v>
      </c>
      <c r="CW83" s="1">
        <f>IFERROR(VLOOKUP($A83,Auxiliar_OPEX_CustosUnit!$A$4:$BT$129,COLUMN(Auxiliar_OPEX_CustosUnit!AU$2),0),0)</f>
        <v>0</v>
      </c>
      <c r="CX83" s="1">
        <f>IFERROR(VLOOKUP($A83,Auxiliar_OPEX_CustosUnit!$A$4:$BT$129,COLUMN(Auxiliar_OPEX_CustosUnit!AV$2),0),0)</f>
        <v>0</v>
      </c>
      <c r="CY83" s="1">
        <f>IFERROR(VLOOKUP($A83,Auxiliar_OPEX_CustosUnit!$A$4:$BT$129,COLUMN(Auxiliar_OPEX_CustosUnit!AW$2),0),0)</f>
        <v>0</v>
      </c>
      <c r="CZ83" s="1">
        <f>IFERROR(VLOOKUP($A83,Auxiliar_OPEX_CustosUnit!$A$4:$BT$129,COLUMN(Auxiliar_OPEX_CustosUnit!AX$2),0),0)</f>
        <v>0</v>
      </c>
      <c r="DA83" s="1">
        <f>IFERROR(VLOOKUP($A83,Auxiliar_OPEX_CustosUnit!$A$4:$BT$129,COLUMN(Auxiliar_OPEX_CustosUnit!AY$2),0),0)</f>
        <v>0</v>
      </c>
      <c r="DB83" s="1">
        <f>IFERROR(VLOOKUP($A83,Auxiliar_OPEX_CustosUnit!$A$4:$BT$129,COLUMN(Auxiliar_OPEX_CustosUnit!AZ$2),0),0)</f>
        <v>0</v>
      </c>
      <c r="DC83" s="1">
        <f>IFERROR(VLOOKUP($A83,Auxiliar_OPEX_CustosUnit!$A$4:$BT$129,COLUMN(Auxiliar_OPEX_CustosUnit!BA$2),0),0)</f>
        <v>0</v>
      </c>
      <c r="DD83" s="1">
        <f>IFERROR(VLOOKUP($A83,Auxiliar_OPEX_CustosUnit!$A$4:$BT$129,COLUMN(Auxiliar_OPEX_CustosUnit!BB$2),0),0)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10255.865296040196</v>
      </c>
      <c r="E84" s="51">
        <f ca="1">SUMPRODUCT($CM84:$DD84,INDIRECT(ADDRESS(E$2,$DH$2)):INDIRECT(ADDRESS(E$2,$DY$2)))</f>
        <v>10263.258009244153</v>
      </c>
      <c r="F84" s="51">
        <f ca="1">SUMPRODUCT($CM84:$DD84,INDIRECT(ADDRESS(F$2,$DH$2)):INDIRECT(ADDRESS(F$2,$DY$2)))</f>
        <v>10270.804162156508</v>
      </c>
      <c r="G84" s="51">
        <f ca="1">SUMPRODUCT($CM84:$DD84,INDIRECT(ADDRESS(G$2,$DH$2)):INDIRECT(ADDRESS(G$2,$DY$2)))</f>
        <v>10277.807071505873</v>
      </c>
      <c r="H84" s="51">
        <f ca="1">SUMPRODUCT($CM84:$DD84,INDIRECT(ADDRESS(H$2,$DH$2)):INDIRECT(ADDRESS(H$2,$DY$2)))</f>
        <v>10285.38318172176</v>
      </c>
      <c r="I84" s="51">
        <f ca="1">SUMPRODUCT($CM84:$DD84,INDIRECT(ADDRESS(I$2,$DH$2)):INDIRECT(ADDRESS(I$2,$DY$2)))</f>
        <v>10293.231992673462</v>
      </c>
      <c r="J84" s="51">
        <f ca="1">SUMPRODUCT($CM84:$DD84,INDIRECT(ADDRESS(J$2,$DH$2)):INDIRECT(ADDRESS(J$2,$DY$2)))</f>
        <v>10300.540280164974</v>
      </c>
      <c r="K84" s="51">
        <f ca="1">SUMPRODUCT($CM84:$DD84,INDIRECT(ADDRESS(K$2,$DH$2)):INDIRECT(ADDRESS(K$2,$DY$2)))</f>
        <v>10325.201428418517</v>
      </c>
      <c r="L84" s="51">
        <f ca="1">SUMPRODUCT($CM84:$DD84,INDIRECT(ADDRESS(L$2,$DH$2)):INDIRECT(ADDRESS(L$2,$DY$2)))</f>
        <v>10333.411405363891</v>
      </c>
      <c r="M84" s="51">
        <f ca="1">SUMPRODUCT($CM84:$DD84,INDIRECT(ADDRESS(M$2,$DH$2)):INDIRECT(ADDRESS(M$2,$DY$2)))</f>
        <v>10340.563206744475</v>
      </c>
      <c r="N84" s="51">
        <f ca="1">SUMPRODUCT($CM84:$DD84,INDIRECT(ADDRESS(N$2,$DH$2)):INDIRECT(ADDRESS(N$2,$DY$2)))</f>
        <v>10348.339831752126</v>
      </c>
      <c r="O84" s="51">
        <f ca="1">SUMPRODUCT($CM84:$DD84,INDIRECT(ADDRESS(O$2,$DH$2)):INDIRECT(ADDRESS(O$2,$DY$2)))</f>
        <v>10356.847303422646</v>
      </c>
      <c r="P84" s="51">
        <f ca="1">SUMPRODUCT($CM84:$DD84,INDIRECT(ADDRESS(P$2,$DH$2)):INDIRECT(ADDRESS(P$2,$DY$2)))</f>
        <v>10364.260170309768</v>
      </c>
      <c r="Q84" s="51">
        <f ca="1">SUMPRODUCT($CM84:$DD84,INDIRECT(ADDRESS(Q$2,$DH$2)):INDIRECT(ADDRESS(Q$2,$DY$2)))</f>
        <v>10371.213175382747</v>
      </c>
      <c r="R84" s="51">
        <f ca="1">SUMPRODUCT($CM84:$DD84,INDIRECT(ADDRESS(R$2,$DH$2)):INDIRECT(ADDRESS(R$2,$DY$2)))</f>
        <v>10378.460991866286</v>
      </c>
      <c r="S84" s="51">
        <f ca="1">SUMPRODUCT($CM84:$DD84,INDIRECT(ADDRESS(S$2,$DH$2)):INDIRECT(ADDRESS(S$2,$DY$2)))</f>
        <v>10386.509336348163</v>
      </c>
      <c r="T84" s="51">
        <f ca="1">SUMPRODUCT($CM84:$DD84,INDIRECT(ADDRESS(T$2,$DH$2)):INDIRECT(ADDRESS(T$2,$DY$2)))</f>
        <v>10394.33460118923</v>
      </c>
      <c r="U84" s="51">
        <f ca="1">SUMPRODUCT($CM84:$DD84,INDIRECT(ADDRESS(U$2,$DH$2)):INDIRECT(ADDRESS(U$2,$DY$2)))</f>
        <v>10401.487521879018</v>
      </c>
      <c r="V84" s="51">
        <f ca="1">SUMPRODUCT($CM84:$DD84,INDIRECT(ADDRESS(V$2,$DH$2)):INDIRECT(ADDRESS(V$2,$DY$2)))</f>
        <v>10408.011639602704</v>
      </c>
      <c r="W84" s="51">
        <f ca="1">SUMPRODUCT($CM84:$DD84,INDIRECT(ADDRESS(W$2,$DH$2)):INDIRECT(ADDRESS(W$2,$DY$2)))</f>
        <v>10448.073206950283</v>
      </c>
      <c r="X84" s="51">
        <f ca="1">SUMPRODUCT($CM84:$DD84,INDIRECT(ADDRESS(X$2,$DH$2)):INDIRECT(ADDRESS(X$2,$DY$2)))</f>
        <v>10455.475869905251</v>
      </c>
      <c r="Y84" s="51">
        <f ca="1">SUMPRODUCT($CM84:$DD84,INDIRECT(ADDRESS(Y$2,$DH$2)):INDIRECT(ADDRESS(Y$2,$DY$2)))</f>
        <v>10463.20843331429</v>
      </c>
      <c r="Z84" s="51">
        <f ca="1">SUMPRODUCT($CM84:$DD84,INDIRECT(ADDRESS(Z$2,$DH$2)):INDIRECT(ADDRESS(Z$2,$DY$2)))</f>
        <v>10471.520639442579</v>
      </c>
      <c r="AA84" s="51">
        <f ca="1">SUMPRODUCT($CM84:$DD84,INDIRECT(ADDRESS(AA$2,$DH$2)):INDIRECT(ADDRESS(AA$2,$DY$2)))</f>
        <v>10479.573954014297</v>
      </c>
      <c r="AB84" s="51">
        <f ca="1">SUMPRODUCT($CM84:$DD84,INDIRECT(ADDRESS(AB$2,$DH$2)):INDIRECT(ADDRESS(AB$2,$DY$2)))</f>
        <v>10485.604967342224</v>
      </c>
      <c r="AC84" s="51">
        <f ca="1">SUMPRODUCT($CM84:$DD84,INDIRECT(ADDRESS(AC$2,$DH$2)):INDIRECT(ADDRESS(AC$2,$DY$2)))</f>
        <v>10491.952077693384</v>
      </c>
      <c r="AD84" s="51">
        <f ca="1">SUMPRODUCT($CM84:$DD84,INDIRECT(ADDRESS(AD$2,$DH$2)):INDIRECT(ADDRESS(AD$2,$DY$2)))</f>
        <v>10497.479622253966</v>
      </c>
      <c r="AE84" s="51">
        <f ca="1">SUMPRODUCT($CM84:$DD84,INDIRECT(ADDRESS(AE$2,$DH$2)):INDIRECT(ADDRESS(AE$2,$DY$2)))</f>
        <v>10502.514365697107</v>
      </c>
      <c r="AF84" s="51">
        <f ca="1">SUMPRODUCT($CM84:$DD84,INDIRECT(ADDRESS(AF$2,$DH$2)):INDIRECT(ADDRESS(AF$2,$DY$2)))</f>
        <v>10507.934734018874</v>
      </c>
      <c r="AG84" s="51">
        <f ca="1">SUMPRODUCT($CM84:$DD84,INDIRECT(ADDRESS(AG$2,$DH$2)):INDIRECT(ADDRESS(AG$2,$DY$2)))</f>
        <v>10514.049716288653</v>
      </c>
      <c r="AH84" s="51">
        <f ca="1">SUMPRODUCT($CM84:$DD84,INDIRECT(ADDRESS(AH$2,$DH$2)):INDIRECT(ADDRESS(AH$2,$DY$2)))</f>
        <v>10520.437958697506</v>
      </c>
      <c r="AI84" s="51">
        <f ca="1">SUMPRODUCT($CM84:$DD84,INDIRECT(ADDRESS(AI$2,$DH$2)):INDIRECT(ADDRESS(AI$2,$DY$2)))</f>
        <v>10560.727994695328</v>
      </c>
      <c r="AJ84" s="51">
        <f ca="1">SUMPRODUCT($CM84:$DD84,INDIRECT(ADDRESS(AJ$2,$DH$2)):INDIRECT(ADDRESS(AJ$2,$DY$2)))</f>
        <v>10566.589544333305</v>
      </c>
      <c r="AK84" s="51">
        <f ca="1">SUMPRODUCT($CM84:$DD84,INDIRECT(ADDRESS(AK$2,$DH$2)):INDIRECT(ADDRESS(AK$2,$DY$2)))</f>
        <v>10574.08349663218</v>
      </c>
      <c r="AL84" s="51">
        <f ca="1">SUMPRODUCT($CM84:$DD84,INDIRECT(ADDRESS(AL$2,$DH$2)):INDIRECT(ADDRESS(AL$2,$DY$2)))</f>
        <v>10581.61885198243</v>
      </c>
      <c r="AM84" s="51">
        <f ca="1">SUMPRODUCT($CM84:$DD84,INDIRECT(ADDRESS(AM$2,$DH$2)):INDIRECT(ADDRESS(AM$2,$DY$2)))</f>
        <v>10588.756738039479</v>
      </c>
      <c r="AN84" s="51">
        <f ca="1">SUMPRODUCT($CM84:$DD84,INDIRECT(ADDRESS(AN$2,$DH$2)):INDIRECT(ADDRESS(AN$2,$DY$2)))</f>
        <v>10595.097201327048</v>
      </c>
      <c r="AO84" s="51">
        <f ca="1">SUMPRODUCT($CM84:$DD84,INDIRECT(ADDRESS(AO$2,$DH$2)):INDIRECT(ADDRESS(AO$2,$DY$2)))</f>
        <v>10601.91959613262</v>
      </c>
      <c r="AP84" s="51">
        <f ca="1">SUMPRODUCT($CM84:$DD84,INDIRECT(ADDRESS(AP$2,$DH$2)):INDIRECT(ADDRESS(AP$2,$DY$2)))</f>
        <v>10608.727277949856</v>
      </c>
      <c r="AQ84" s="51">
        <f ca="1">SUMPRODUCT($CM84:$DD84,INDIRECT(ADDRESS(AQ$2,$DH$2)):INDIRECT(ADDRESS(AQ$2,$DY$2)))</f>
        <v>10614.97156194908</v>
      </c>
      <c r="AR84" s="51">
        <f ca="1">SUMPRODUCT($CM84:$DD84,INDIRECT(ADDRESS(AR$2,$DH$2)):INDIRECT(ADDRESS(AR$2,$DY$2)))</f>
        <v>10621.704401954528</v>
      </c>
      <c r="AS84" s="51">
        <f ca="1">SUMPRODUCT($CM84:$DD84,INDIRECT(ADDRESS(AS$2,$DH$2)):INDIRECT(ADDRESS(AS$2,$DY$2)))</f>
        <v>10628.437241959977</v>
      </c>
      <c r="AT84" s="51">
        <f ca="1">SUMPRODUCT($CM84:$DD84,INDIRECT(ADDRESS(AT$2,$DH$2)):INDIRECT(ADDRESS(AT$2,$DY$2)))</f>
        <v>10634.87201214921</v>
      </c>
      <c r="AU84" s="51">
        <f ca="1">SUMPRODUCT($CM84:$DD84,INDIRECT(ADDRESS(AU$2,$DH$2)):INDIRECT(ADDRESS(AU$2,$DY$2)))</f>
        <v>10633.433229484697</v>
      </c>
      <c r="AV84" s="51">
        <f ca="1">SUMPRODUCT($CM84:$DD84,INDIRECT(ADDRESS(AV$2,$DH$2)):INDIRECT(ADDRESS(AV$2,$DY$2)))</f>
        <v>10641.325354928646</v>
      </c>
      <c r="AW84" s="51">
        <f ca="1">SUMPRODUCT($CM84:$DD84,INDIRECT(ADDRESS(AW$2,$DH$2)):INDIRECT(ADDRESS(AW$2,$DY$2)))</f>
        <v>10648.983787581521</v>
      </c>
      <c r="AX84" s="51">
        <f ca="1">SUMPRODUCT($CM84:$DD84,INDIRECT(ADDRESS(AX$2,$DH$2)):INDIRECT(ADDRESS(AX$2,$DY$2)))</f>
        <v>10656.987887070631</v>
      </c>
      <c r="AY84" s="51">
        <f ca="1">SUMPRODUCT($CM84:$DD84,INDIRECT(ADDRESS(AY$2,$DH$2)):INDIRECT(ADDRESS(AY$2,$DY$2)))</f>
        <v>10663.898547975961</v>
      </c>
      <c r="AZ84" s="51">
        <f ca="1">SUMPRODUCT($CM84:$DD84,INDIRECT(ADDRESS(AZ$2,$DH$2)):INDIRECT(ADDRESS(AZ$2,$DY$2)))</f>
        <v>10668.795079846825</v>
      </c>
      <c r="BA84" s="51">
        <f ca="1">SUMPRODUCT($CM84:$DD84,INDIRECT(ADDRESS(BA$2,$DH$2)):INDIRECT(ADDRESS(BA$2,$DY$2)))</f>
        <v>10673.261019983391</v>
      </c>
      <c r="BB84" s="51">
        <f ca="1">SUMPRODUCT($CM84:$DD84,INDIRECT(ADDRESS(BB$2,$DH$2)):INDIRECT(ADDRESS(BB$2,$DY$2)))</f>
        <v>10678.035123031339</v>
      </c>
      <c r="BC84" s="51">
        <f ca="1">SUMPRODUCT($CM84:$DD84,INDIRECT(ADDRESS(BC$2,$DH$2)):INDIRECT(ADDRESS(BC$2,$DY$2)))</f>
        <v>10682.21194566015</v>
      </c>
      <c r="BD84" s="51">
        <f ca="1">SUMPRODUCT($CM84:$DD84,INDIRECT(ADDRESS(BD$2,$DH$2)):INDIRECT(ADDRESS(BD$2,$DY$2)))</f>
        <v>10686.299006473582</v>
      </c>
      <c r="BE84" s="51">
        <f ca="1">SUMPRODUCT($CM84:$DD84,INDIRECT(ADDRESS(BE$2,$DH$2)):INDIRECT(ADDRESS(BE$2,$DY$2)))</f>
        <v>10690.641689726204</v>
      </c>
      <c r="BF84" s="51">
        <f ca="1">SUMPRODUCT($CM84:$DD84,INDIRECT(ADDRESS(BF$2,$DH$2)):INDIRECT(ADDRESS(BF$2,$DY$2)))</f>
        <v>10695.303176474412</v>
      </c>
      <c r="BG84" s="51">
        <f ca="1">SUMPRODUCT($CM84:$DD84,INDIRECT(ADDRESS(BG$2,$DH$2)):INDIRECT(ADDRESS(BG$2,$DY$2)))</f>
        <v>10705.114651278342</v>
      </c>
      <c r="BH84" s="51">
        <f ca="1">SUMPRODUCT($CM84:$DD84,INDIRECT(ADDRESS(BH$2,$DH$2)):INDIRECT(ADDRESS(BH$2,$DY$2)))</f>
        <v>10711.670134412716</v>
      </c>
      <c r="BI84" s="51">
        <f ca="1">SUMPRODUCT($CM84:$DD84,INDIRECT(ADDRESS(BI$2,$DH$2)):INDIRECT(ADDRESS(BI$2,$DY$2)))</f>
        <v>10718.22561754709</v>
      </c>
      <c r="BJ84" s="51">
        <f ca="1">SUMPRODUCT($CM84:$DD84,INDIRECT(ADDRESS(BJ$2,$DH$2)):INDIRECT(ADDRESS(BJ$2,$DY$2)))</f>
        <v>10724.781100681466</v>
      </c>
      <c r="BK84" s="51">
        <f ca="1">SUMPRODUCT($CM84:$DD84,INDIRECT(ADDRESS(BK$2,$DH$2)):INDIRECT(ADDRESS(BK$2,$DY$2)))</f>
        <v>10731.336583815841</v>
      </c>
      <c r="BL84" s="51">
        <f ca="1">SUMPRODUCT($CM84:$DD84,INDIRECT(ADDRESS(BL$2,$DH$2)):INDIRECT(ADDRESS(BL$2,$DY$2)))</f>
        <v>10736.543578192568</v>
      </c>
      <c r="BM84" s="51">
        <f ca="1">SUMPRODUCT($CM84:$DD84,INDIRECT(ADDRESS(BM$2,$DH$2)):INDIRECT(ADDRESS(BM$2,$DY$2)))</f>
        <v>10741.750572569295</v>
      </c>
      <c r="BN84" s="51">
        <f ca="1">SUMPRODUCT($CM84:$DD84,INDIRECT(ADDRESS(BN$2,$DH$2)):INDIRECT(ADDRESS(BN$2,$DY$2)))</f>
        <v>10746.957566946021</v>
      </c>
      <c r="BO84" s="51">
        <f ca="1">SUMPRODUCT($CM84:$DD84,INDIRECT(ADDRESS(BO$2,$DH$2)):INDIRECT(ADDRESS(BO$2,$DY$2)))</f>
        <v>10752.164561322748</v>
      </c>
      <c r="BP84" s="51">
        <f ca="1">SUMPRODUCT($CM84:$DD84,INDIRECT(ADDRESS(BP$2,$DH$2)):INDIRECT(ADDRESS(BP$2,$DY$2)))</f>
        <v>10757.371555699476</v>
      </c>
      <c r="BQ84" s="51">
        <f ca="1">SUMPRODUCT($CM84:$DD84,INDIRECT(ADDRESS(BQ$2,$DH$2)):INDIRECT(ADDRESS(BQ$2,$DY$2)))</f>
        <v>10762.578550076203</v>
      </c>
      <c r="BR84" s="51">
        <f ca="1">SUMPRODUCT($CM84:$DD84,INDIRECT(ADDRESS(BR$2,$DH$2)):INDIRECT(ADDRESS(BR$2,$DY$2)))</f>
        <v>10767.785544452929</v>
      </c>
      <c r="BS84" s="51">
        <f ca="1">SUMPRODUCT($CM84:$DD84,INDIRECT(ADDRESS(BS$2,$DH$2)):INDIRECT(ADDRESS(BS$2,$DY$2)))</f>
        <v>10804.284341895713</v>
      </c>
      <c r="BT84" s="51">
        <f ca="1">SUMPRODUCT($CM84:$DD84,INDIRECT(ADDRESS(BT$2,$DH$2)):INDIRECT(ADDRESS(BT$2,$DY$2)))</f>
        <v>10809.49133627244</v>
      </c>
      <c r="BU84" s="51">
        <f ca="1">SUMPRODUCT($CM84:$DD84,INDIRECT(ADDRESS(BU$2,$DH$2)):INDIRECT(ADDRESS(BU$2,$DY$2)))</f>
        <v>10814.698330649167</v>
      </c>
      <c r="BV84" s="51">
        <f ca="1">SUMPRODUCT($CM84:$DD84,INDIRECT(ADDRESS(BV$2,$DH$2)):INDIRECT(ADDRESS(BV$2,$DY$2)))</f>
        <v>10819.905325025893</v>
      </c>
      <c r="BW84" s="51">
        <f ca="1">SUMPRODUCT($CM84:$DD84,INDIRECT(ADDRESS(BW$2,$DH$2)):INDIRECT(ADDRESS(BW$2,$DY$2)))</f>
        <v>10825.11231940262</v>
      </c>
      <c r="BX84" s="51">
        <f ca="1">SUMPRODUCT($CM84:$DD84,INDIRECT(ADDRESS(BX$2,$DH$2)):INDIRECT(ADDRESS(BX$2,$DY$2)))</f>
        <v>10831.667802536995</v>
      </c>
      <c r="BY84" s="51">
        <f ca="1">SUMPRODUCT($CM84:$DD84,INDIRECT(ADDRESS(BY$2,$DH$2)):INDIRECT(ADDRESS(BY$2,$DY$2)))</f>
        <v>10838.223285671371</v>
      </c>
      <c r="BZ84" s="51">
        <f ca="1">SUMPRODUCT($CM84:$DD84,INDIRECT(ADDRESS(BZ$2,$DH$2)):INDIRECT(ADDRESS(BZ$2,$DY$2)))</f>
        <v>10844.778768805745</v>
      </c>
      <c r="CA84" s="51">
        <f ca="1">SUMPRODUCT($CM84:$DD84,INDIRECT(ADDRESS(CA$2,$DH$2)):INDIRECT(ADDRESS(CA$2,$DY$2)))</f>
        <v>10851.334251940121</v>
      </c>
      <c r="CB84" s="51">
        <f ca="1">SUMPRODUCT($CM84:$DD84,INDIRECT(ADDRESS(CB$2,$DH$2)):INDIRECT(ADDRESS(CB$2,$DY$2)))</f>
        <v>10857.889735074496</v>
      </c>
      <c r="CC84" s="51">
        <f ca="1">SUMPRODUCT($CM84:$DD84,INDIRECT(ADDRESS(CC$2,$DH$2)):INDIRECT(ADDRESS(CC$2,$DY$2)))</f>
        <v>10864.445218208872</v>
      </c>
      <c r="CD84" s="51">
        <f ca="1">SUMPRODUCT($CM84:$DD84,INDIRECT(ADDRESS(CD$2,$DH$2)):INDIRECT(ADDRESS(CD$2,$DY$2)))</f>
        <v>10871.000701343246</v>
      </c>
      <c r="CF84" s="51">
        <f t="shared" ca="1" si="8"/>
        <v>123651.25316920858</v>
      </c>
      <c r="CG84" s="51">
        <f t="shared" ca="1" si="8"/>
        <v>125022.12954020461</v>
      </c>
      <c r="CH84" s="51">
        <f t="shared" ca="1" si="8"/>
        <v>126391.75006767445</v>
      </c>
      <c r="CI84" s="51">
        <f t="shared" ca="1" si="8"/>
        <v>127550.35810046378</v>
      </c>
      <c r="CJ84" s="51">
        <f t="shared" ca="1" si="8"/>
        <v>128365.67512893135</v>
      </c>
      <c r="CK84" s="51">
        <f t="shared" ca="1" si="8"/>
        <v>129338.64358250506</v>
      </c>
      <c r="CM84" s="1">
        <f>IFERROR(VLOOKUP($A84,Auxiliar_OPEX_CustosUnit!$A$4:$BT$129,COLUMN(Auxiliar_OPEX_CustosUnit!AK$2),0),0)</f>
        <v>0</v>
      </c>
      <c r="CN84" s="1">
        <f>IFERROR(VLOOKUP($A84,Auxiliar_OPEX_CustosUnit!$A$4:$BT$129,COLUMN(Auxiliar_OPEX_CustosUnit!AL$2),0),0)</f>
        <v>0</v>
      </c>
      <c r="CO84" s="1">
        <f>IFERROR(VLOOKUP($A84,Auxiliar_OPEX_CustosUnit!$A$4:$BT$129,COLUMN(Auxiliar_OPEX_CustosUnit!AM$2),0)*(1-DRE_Auxiliar!$A$111),0)</f>
        <v>7494.9643514824884</v>
      </c>
      <c r="CP84" s="1">
        <f>IFERROR(VLOOKUP($A84,Auxiliar_OPEX_CustosUnit!$A$4:$BT$129,COLUMN(Auxiliar_OPEX_CustosUnit!AN$2),0),0)</f>
        <v>0</v>
      </c>
      <c r="CQ84" s="1">
        <f>IFERROR(VLOOKUP($A84,Auxiliar_OPEX_CustosUnit!$A$4:$BT$129,COLUMN(Auxiliar_OPEX_CustosUnit!AO$2),0),0)</f>
        <v>0</v>
      </c>
      <c r="CR84" s="1">
        <f>IFERROR(VLOOKUP($A84,Auxiliar_OPEX_CustosUnit!$A$4:$BT$129,COLUMN(Auxiliar_OPEX_CustosUnit!AP$2),0),0)</f>
        <v>0</v>
      </c>
      <c r="CS84" s="1">
        <f>IFERROR(VLOOKUP($A84,Auxiliar_OPEX_CustosUnit!$A$4:$BT$129,COLUMN(Auxiliar_OPEX_CustosUnit!AQ$2),0),0)</f>
        <v>0</v>
      </c>
      <c r="CT84" s="1">
        <f>IFERROR(VLOOKUP($A84,Auxiliar_OPEX_CustosUnit!$A$4:$BT$129,COLUMN(Auxiliar_OPEX_CustosUnit!AR$2),0),0)</f>
        <v>0</v>
      </c>
      <c r="CU84" s="1">
        <f>IFERROR(VLOOKUP($A84,Auxiliar_OPEX_CustosUnit!$A$4:$BT$129,COLUMN(Auxiliar_OPEX_CustosUnit!AS$2),0),0)</f>
        <v>7.2969043711520101</v>
      </c>
      <c r="CV84" s="1">
        <f>IFERROR(VLOOKUP($A84,Auxiliar_OPEX_CustosUnit!$A$4:$BT$129,COLUMN(Auxiliar_OPEX_CustosUnit!AT$2),0),0)</f>
        <v>0</v>
      </c>
      <c r="CW84" s="1">
        <f>IFERROR(VLOOKUP($A84,Auxiliar_OPEX_CustosUnit!$A$4:$BT$129,COLUMN(Auxiliar_OPEX_CustosUnit!AU$2),0),0)</f>
        <v>8.2806102750000002E-5</v>
      </c>
      <c r="CX84" s="1">
        <f>IFERROR(VLOOKUP($A84,Auxiliar_OPEX_CustosUnit!$A$4:$BT$129,COLUMN(Auxiliar_OPEX_CustosUnit!AV$2),0),0)</f>
        <v>0</v>
      </c>
      <c r="CY84" s="1">
        <f>IFERROR(VLOOKUP($A84,Auxiliar_OPEX_CustosUnit!$A$4:$BT$129,COLUMN(Auxiliar_OPEX_CustosUnit!AW$2),0),0)</f>
        <v>0</v>
      </c>
      <c r="CZ84" s="1">
        <f>IFERROR(VLOOKUP($A84,Auxiliar_OPEX_CustosUnit!$A$4:$BT$129,COLUMN(Auxiliar_OPEX_CustosUnit!AX$2),0),0)</f>
        <v>0</v>
      </c>
      <c r="DA84" s="1">
        <f>IFERROR(VLOOKUP($A84,Auxiliar_OPEX_CustosUnit!$A$4:$BT$129,COLUMN(Auxiliar_OPEX_CustosUnit!AY$2),0),0)</f>
        <v>0</v>
      </c>
      <c r="DB84" s="1">
        <f>IFERROR(VLOOKUP($A84,Auxiliar_OPEX_CustosUnit!$A$4:$BT$129,COLUMN(Auxiliar_OPEX_CustosUnit!AZ$2),0),0)</f>
        <v>0</v>
      </c>
      <c r="DC84" s="1">
        <f>IFERROR(VLOOKUP($A84,Auxiliar_OPEX_CustosUnit!$A$4:$BT$129,COLUMN(Auxiliar_OPEX_CustosUnit!BA$2),0),0)</f>
        <v>0</v>
      </c>
      <c r="DD84" s="1">
        <f>IFERROR(VLOOKUP($A84,Auxiliar_OPEX_CustosUnit!$A$4:$BT$129,COLUMN(Auxiliar_OPEX_CustosUnit!BB$2),0),0)</f>
        <v>0</v>
      </c>
    </row>
    <row r="85" spans="1:129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218033.46864068622</v>
      </c>
      <c r="E85" s="51">
        <f ca="1">SUMPRODUCT($CM85:$DD85,INDIRECT(ADDRESS(E$2,$DH$2)):INDIRECT(ADDRESS(E$2,$DY$2)))</f>
        <v>218033.46864068622</v>
      </c>
      <c r="F85" s="51">
        <f ca="1">SUMPRODUCT($CM85:$DD85,INDIRECT(ADDRESS(F$2,$DH$2)):INDIRECT(ADDRESS(F$2,$DY$2)))</f>
        <v>218033.46864068622</v>
      </c>
      <c r="G85" s="51">
        <f ca="1">SUMPRODUCT($CM85:$DD85,INDIRECT(ADDRESS(G$2,$DH$2)):INDIRECT(ADDRESS(G$2,$DY$2)))</f>
        <v>218033.46864068622</v>
      </c>
      <c r="H85" s="51">
        <f ca="1">SUMPRODUCT($CM85:$DD85,INDIRECT(ADDRESS(H$2,$DH$2)):INDIRECT(ADDRESS(H$2,$DY$2)))</f>
        <v>218033.46864068622</v>
      </c>
      <c r="I85" s="51">
        <f ca="1">SUMPRODUCT($CM85:$DD85,INDIRECT(ADDRESS(I$2,$DH$2)):INDIRECT(ADDRESS(I$2,$DY$2)))</f>
        <v>218033.46864068622</v>
      </c>
      <c r="J85" s="51">
        <f ca="1">SUMPRODUCT($CM85:$DD85,INDIRECT(ADDRESS(J$2,$DH$2)):INDIRECT(ADDRESS(J$2,$DY$2)))</f>
        <v>218033.46864068622</v>
      </c>
      <c r="K85" s="51">
        <f ca="1">SUMPRODUCT($CM85:$DD85,INDIRECT(ADDRESS(K$2,$DH$2)):INDIRECT(ADDRESS(K$2,$DY$2)))</f>
        <v>218040.78410785267</v>
      </c>
      <c r="L85" s="51">
        <f ca="1">SUMPRODUCT($CM85:$DD85,INDIRECT(ADDRESS(L$2,$DH$2)):INDIRECT(ADDRESS(L$2,$DY$2)))</f>
        <v>218040.78410785267</v>
      </c>
      <c r="M85" s="51">
        <f ca="1">SUMPRODUCT($CM85:$DD85,INDIRECT(ADDRESS(M$2,$DH$2)):INDIRECT(ADDRESS(M$2,$DY$2)))</f>
        <v>218040.78410785267</v>
      </c>
      <c r="N85" s="51">
        <f ca="1">SUMPRODUCT($CM85:$DD85,INDIRECT(ADDRESS(N$2,$DH$2)):INDIRECT(ADDRESS(N$2,$DY$2)))</f>
        <v>218040.78410785267</v>
      </c>
      <c r="O85" s="51">
        <f ca="1">SUMPRODUCT($CM85:$DD85,INDIRECT(ADDRESS(O$2,$DH$2)):INDIRECT(ADDRESS(O$2,$DY$2)))</f>
        <v>218040.78410785267</v>
      </c>
      <c r="P85" s="51">
        <f ca="1">SUMPRODUCT($CM85:$DD85,INDIRECT(ADDRESS(P$2,$DH$2)):INDIRECT(ADDRESS(P$2,$DY$2)))</f>
        <v>218040.78410785267</v>
      </c>
      <c r="Q85" s="51">
        <f ca="1">SUMPRODUCT($CM85:$DD85,INDIRECT(ADDRESS(Q$2,$DH$2)):INDIRECT(ADDRESS(Q$2,$DY$2)))</f>
        <v>218040.78410785267</v>
      </c>
      <c r="R85" s="51">
        <f ca="1">SUMPRODUCT($CM85:$DD85,INDIRECT(ADDRESS(R$2,$DH$2)):INDIRECT(ADDRESS(R$2,$DY$2)))</f>
        <v>218040.78410785267</v>
      </c>
      <c r="S85" s="51">
        <f ca="1">SUMPRODUCT($CM85:$DD85,INDIRECT(ADDRESS(S$2,$DH$2)):INDIRECT(ADDRESS(S$2,$DY$2)))</f>
        <v>218040.78410785267</v>
      </c>
      <c r="T85" s="51">
        <f ca="1">SUMPRODUCT($CM85:$DD85,INDIRECT(ADDRESS(T$2,$DH$2)):INDIRECT(ADDRESS(T$2,$DY$2)))</f>
        <v>218040.78410785267</v>
      </c>
      <c r="U85" s="51">
        <f ca="1">SUMPRODUCT($CM85:$DD85,INDIRECT(ADDRESS(U$2,$DH$2)):INDIRECT(ADDRESS(U$2,$DY$2)))</f>
        <v>218040.78410785267</v>
      </c>
      <c r="V85" s="51">
        <f ca="1">SUMPRODUCT($CM85:$DD85,INDIRECT(ADDRESS(V$2,$DH$2)):INDIRECT(ADDRESS(V$2,$DY$2)))</f>
        <v>218040.78410785267</v>
      </c>
      <c r="W85" s="51">
        <f ca="1">SUMPRODUCT($CM85:$DD85,INDIRECT(ADDRESS(W$2,$DH$2)):INDIRECT(ADDRESS(W$2,$DY$2)))</f>
        <v>218055.01225988052</v>
      </c>
      <c r="X85" s="51">
        <f ca="1">SUMPRODUCT($CM85:$DD85,INDIRECT(ADDRESS(X$2,$DH$2)):INDIRECT(ADDRESS(X$2,$DY$2)))</f>
        <v>218055.01225988052</v>
      </c>
      <c r="Y85" s="51">
        <f ca="1">SUMPRODUCT($CM85:$DD85,INDIRECT(ADDRESS(Y$2,$DH$2)):INDIRECT(ADDRESS(Y$2,$DY$2)))</f>
        <v>218055.01225988052</v>
      </c>
      <c r="Z85" s="51">
        <f ca="1">SUMPRODUCT($CM85:$DD85,INDIRECT(ADDRESS(Z$2,$DH$2)):INDIRECT(ADDRESS(Z$2,$DY$2)))</f>
        <v>218055.01225988052</v>
      </c>
      <c r="AA85" s="51">
        <f ca="1">SUMPRODUCT($CM85:$DD85,INDIRECT(ADDRESS(AA$2,$DH$2)):INDIRECT(ADDRESS(AA$2,$DY$2)))</f>
        <v>218055.01225988052</v>
      </c>
      <c r="AB85" s="51">
        <f ca="1">SUMPRODUCT($CM85:$DD85,INDIRECT(ADDRESS(AB$2,$DH$2)):INDIRECT(ADDRESS(AB$2,$DY$2)))</f>
        <v>218055.01225988052</v>
      </c>
      <c r="AC85" s="51">
        <f ca="1">SUMPRODUCT($CM85:$DD85,INDIRECT(ADDRESS(AC$2,$DH$2)):INDIRECT(ADDRESS(AC$2,$DY$2)))</f>
        <v>218055.01225988052</v>
      </c>
      <c r="AD85" s="51">
        <f ca="1">SUMPRODUCT($CM85:$DD85,INDIRECT(ADDRESS(AD$2,$DH$2)):INDIRECT(ADDRESS(AD$2,$DY$2)))</f>
        <v>218055.01225988052</v>
      </c>
      <c r="AE85" s="51">
        <f ca="1">SUMPRODUCT($CM85:$DD85,INDIRECT(ADDRESS(AE$2,$DH$2)):INDIRECT(ADDRESS(AE$2,$DY$2)))</f>
        <v>218055.01225988052</v>
      </c>
      <c r="AF85" s="51">
        <f ca="1">SUMPRODUCT($CM85:$DD85,INDIRECT(ADDRESS(AF$2,$DH$2)):INDIRECT(ADDRESS(AF$2,$DY$2)))</f>
        <v>218055.01225988052</v>
      </c>
      <c r="AG85" s="51">
        <f ca="1">SUMPRODUCT($CM85:$DD85,INDIRECT(ADDRESS(AG$2,$DH$2)):INDIRECT(ADDRESS(AG$2,$DY$2)))</f>
        <v>218055.01225988052</v>
      </c>
      <c r="AH85" s="51">
        <f ca="1">SUMPRODUCT($CM85:$DD85,INDIRECT(ADDRESS(AH$2,$DH$2)):INDIRECT(ADDRESS(AH$2,$DY$2)))</f>
        <v>218055.01225988052</v>
      </c>
      <c r="AI85" s="51">
        <f ca="1">SUMPRODUCT($CM85:$DD85,INDIRECT(ADDRESS(AI$2,$DH$2)):INDIRECT(ADDRESS(AI$2,$DY$2)))</f>
        <v>218066.27966173098</v>
      </c>
      <c r="AJ85" s="51">
        <f ca="1">SUMPRODUCT($CM85:$DD85,INDIRECT(ADDRESS(AJ$2,$DH$2)):INDIRECT(ADDRESS(AJ$2,$DY$2)))</f>
        <v>218066.27966173098</v>
      </c>
      <c r="AK85" s="51">
        <f ca="1">SUMPRODUCT($CM85:$DD85,INDIRECT(ADDRESS(AK$2,$DH$2)):INDIRECT(ADDRESS(AK$2,$DY$2)))</f>
        <v>218066.27966173098</v>
      </c>
      <c r="AL85" s="51">
        <f ca="1">SUMPRODUCT($CM85:$DD85,INDIRECT(ADDRESS(AL$2,$DH$2)):INDIRECT(ADDRESS(AL$2,$DY$2)))</f>
        <v>218066.27966173098</v>
      </c>
      <c r="AM85" s="51">
        <f ca="1">SUMPRODUCT($CM85:$DD85,INDIRECT(ADDRESS(AM$2,$DH$2)):INDIRECT(ADDRESS(AM$2,$DY$2)))</f>
        <v>218066.27966173098</v>
      </c>
      <c r="AN85" s="51">
        <f ca="1">SUMPRODUCT($CM85:$DD85,INDIRECT(ADDRESS(AN$2,$DH$2)):INDIRECT(ADDRESS(AN$2,$DY$2)))</f>
        <v>218066.27966173098</v>
      </c>
      <c r="AO85" s="51">
        <f ca="1">SUMPRODUCT($CM85:$DD85,INDIRECT(ADDRESS(AO$2,$DH$2)):INDIRECT(ADDRESS(AO$2,$DY$2)))</f>
        <v>218066.27966173098</v>
      </c>
      <c r="AP85" s="51">
        <f ca="1">SUMPRODUCT($CM85:$DD85,INDIRECT(ADDRESS(AP$2,$DH$2)):INDIRECT(ADDRESS(AP$2,$DY$2)))</f>
        <v>218066.27966173098</v>
      </c>
      <c r="AQ85" s="51">
        <f ca="1">SUMPRODUCT($CM85:$DD85,INDIRECT(ADDRESS(AQ$2,$DH$2)):INDIRECT(ADDRESS(AQ$2,$DY$2)))</f>
        <v>218066.27966173098</v>
      </c>
      <c r="AR85" s="51">
        <f ca="1">SUMPRODUCT($CM85:$DD85,INDIRECT(ADDRESS(AR$2,$DH$2)):INDIRECT(ADDRESS(AR$2,$DY$2)))</f>
        <v>218066.27966173098</v>
      </c>
      <c r="AS85" s="51">
        <f ca="1">SUMPRODUCT($CM85:$DD85,INDIRECT(ADDRESS(AS$2,$DH$2)):INDIRECT(ADDRESS(AS$2,$DY$2)))</f>
        <v>218066.27966173098</v>
      </c>
      <c r="AT85" s="51">
        <f ca="1">SUMPRODUCT($CM85:$DD85,INDIRECT(ADDRESS(AT$2,$DH$2)):INDIRECT(ADDRESS(AT$2,$DY$2)))</f>
        <v>218066.27966173098</v>
      </c>
      <c r="AU85" s="51">
        <f ca="1">SUMPRODUCT($CM85:$DD85,INDIRECT(ADDRESS(AU$2,$DH$2)):INDIRECT(ADDRESS(AU$2,$DY$2)))</f>
        <v>218078.00381190618</v>
      </c>
      <c r="AV85" s="51">
        <f ca="1">SUMPRODUCT($CM85:$DD85,INDIRECT(ADDRESS(AV$2,$DH$2)):INDIRECT(ADDRESS(AV$2,$DY$2)))</f>
        <v>218078.00381190618</v>
      </c>
      <c r="AW85" s="51">
        <f ca="1">SUMPRODUCT($CM85:$DD85,INDIRECT(ADDRESS(AW$2,$DH$2)):INDIRECT(ADDRESS(AW$2,$DY$2)))</f>
        <v>218078.00381190618</v>
      </c>
      <c r="AX85" s="51">
        <f ca="1">SUMPRODUCT($CM85:$DD85,INDIRECT(ADDRESS(AX$2,$DH$2)):INDIRECT(ADDRESS(AX$2,$DY$2)))</f>
        <v>218078.00381190618</v>
      </c>
      <c r="AY85" s="51">
        <f ca="1">SUMPRODUCT($CM85:$DD85,INDIRECT(ADDRESS(AY$2,$DH$2)):INDIRECT(ADDRESS(AY$2,$DY$2)))</f>
        <v>218078.00381190618</v>
      </c>
      <c r="AZ85" s="51">
        <f ca="1">SUMPRODUCT($CM85:$DD85,INDIRECT(ADDRESS(AZ$2,$DH$2)):INDIRECT(ADDRESS(AZ$2,$DY$2)))</f>
        <v>218078.00381190618</v>
      </c>
      <c r="BA85" s="51">
        <f ca="1">SUMPRODUCT($CM85:$DD85,INDIRECT(ADDRESS(BA$2,$DH$2)):INDIRECT(ADDRESS(BA$2,$DY$2)))</f>
        <v>218078.00381190618</v>
      </c>
      <c r="BB85" s="51">
        <f ca="1">SUMPRODUCT($CM85:$DD85,INDIRECT(ADDRESS(BB$2,$DH$2)):INDIRECT(ADDRESS(BB$2,$DY$2)))</f>
        <v>218078.00381190618</v>
      </c>
      <c r="BC85" s="51">
        <f ca="1">SUMPRODUCT($CM85:$DD85,INDIRECT(ADDRESS(BC$2,$DH$2)):INDIRECT(ADDRESS(BC$2,$DY$2)))</f>
        <v>218078.00381190618</v>
      </c>
      <c r="BD85" s="51">
        <f ca="1">SUMPRODUCT($CM85:$DD85,INDIRECT(ADDRESS(BD$2,$DH$2)):INDIRECT(ADDRESS(BD$2,$DY$2)))</f>
        <v>218078.00381190618</v>
      </c>
      <c r="BE85" s="51">
        <f ca="1">SUMPRODUCT($CM85:$DD85,INDIRECT(ADDRESS(BE$2,$DH$2)):INDIRECT(ADDRESS(BE$2,$DY$2)))</f>
        <v>218078.00381190618</v>
      </c>
      <c r="BF85" s="51">
        <f ca="1">SUMPRODUCT($CM85:$DD85,INDIRECT(ADDRESS(BF$2,$DH$2)):INDIRECT(ADDRESS(BF$2,$DY$2)))</f>
        <v>218078.00381190618</v>
      </c>
      <c r="BG85" s="51">
        <f ca="1">SUMPRODUCT($CM85:$DD85,INDIRECT(ADDRESS(BG$2,$DH$2)):INDIRECT(ADDRESS(BG$2,$DY$2)))</f>
        <v>218087.58447709747</v>
      </c>
      <c r="BH85" s="51">
        <f ca="1">SUMPRODUCT($CM85:$DD85,INDIRECT(ADDRESS(BH$2,$DH$2)):INDIRECT(ADDRESS(BH$2,$DY$2)))</f>
        <v>218087.58447709747</v>
      </c>
      <c r="BI85" s="51">
        <f ca="1">SUMPRODUCT($CM85:$DD85,INDIRECT(ADDRESS(BI$2,$DH$2)):INDIRECT(ADDRESS(BI$2,$DY$2)))</f>
        <v>218087.58447709747</v>
      </c>
      <c r="BJ85" s="51">
        <f ca="1">SUMPRODUCT($CM85:$DD85,INDIRECT(ADDRESS(BJ$2,$DH$2)):INDIRECT(ADDRESS(BJ$2,$DY$2)))</f>
        <v>218087.58447709747</v>
      </c>
      <c r="BK85" s="51">
        <f ca="1">SUMPRODUCT($CM85:$DD85,INDIRECT(ADDRESS(BK$2,$DH$2)):INDIRECT(ADDRESS(BK$2,$DY$2)))</f>
        <v>218087.58447709747</v>
      </c>
      <c r="BL85" s="51">
        <f ca="1">SUMPRODUCT($CM85:$DD85,INDIRECT(ADDRESS(BL$2,$DH$2)):INDIRECT(ADDRESS(BL$2,$DY$2)))</f>
        <v>218087.58447709747</v>
      </c>
      <c r="BM85" s="51">
        <f ca="1">SUMPRODUCT($CM85:$DD85,INDIRECT(ADDRESS(BM$2,$DH$2)):INDIRECT(ADDRESS(BM$2,$DY$2)))</f>
        <v>218087.58447709747</v>
      </c>
      <c r="BN85" s="51">
        <f ca="1">SUMPRODUCT($CM85:$DD85,INDIRECT(ADDRESS(BN$2,$DH$2)):INDIRECT(ADDRESS(BN$2,$DY$2)))</f>
        <v>218087.58447709747</v>
      </c>
      <c r="BO85" s="51">
        <f ca="1">SUMPRODUCT($CM85:$DD85,INDIRECT(ADDRESS(BO$2,$DH$2)):INDIRECT(ADDRESS(BO$2,$DY$2)))</f>
        <v>218087.58447709747</v>
      </c>
      <c r="BP85" s="51">
        <f ca="1">SUMPRODUCT($CM85:$DD85,INDIRECT(ADDRESS(BP$2,$DH$2)):INDIRECT(ADDRESS(BP$2,$DY$2)))</f>
        <v>218087.58447709747</v>
      </c>
      <c r="BQ85" s="51">
        <f ca="1">SUMPRODUCT($CM85:$DD85,INDIRECT(ADDRESS(BQ$2,$DH$2)):INDIRECT(ADDRESS(BQ$2,$DY$2)))</f>
        <v>218087.58447709747</v>
      </c>
      <c r="BR85" s="51">
        <f ca="1">SUMPRODUCT($CM85:$DD85,INDIRECT(ADDRESS(BR$2,$DH$2)):INDIRECT(ADDRESS(BR$2,$DY$2)))</f>
        <v>218087.58447709747</v>
      </c>
      <c r="BS85" s="51">
        <f ca="1">SUMPRODUCT($CM85:$DD85,INDIRECT(ADDRESS(BS$2,$DH$2)):INDIRECT(ADDRESS(BS$2,$DY$2)))</f>
        <v>218096.44353083405</v>
      </c>
      <c r="BT85" s="51">
        <f ca="1">SUMPRODUCT($CM85:$DD85,INDIRECT(ADDRESS(BT$2,$DH$2)):INDIRECT(ADDRESS(BT$2,$DY$2)))</f>
        <v>218096.44353083405</v>
      </c>
      <c r="BU85" s="51">
        <f ca="1">SUMPRODUCT($CM85:$DD85,INDIRECT(ADDRESS(BU$2,$DH$2)):INDIRECT(ADDRESS(BU$2,$DY$2)))</f>
        <v>218096.44353083405</v>
      </c>
      <c r="BV85" s="51">
        <f ca="1">SUMPRODUCT($CM85:$DD85,INDIRECT(ADDRESS(BV$2,$DH$2)):INDIRECT(ADDRESS(BV$2,$DY$2)))</f>
        <v>218096.44353083405</v>
      </c>
      <c r="BW85" s="51">
        <f ca="1">SUMPRODUCT($CM85:$DD85,INDIRECT(ADDRESS(BW$2,$DH$2)):INDIRECT(ADDRESS(BW$2,$DY$2)))</f>
        <v>218096.44353083405</v>
      </c>
      <c r="BX85" s="51">
        <f ca="1">SUMPRODUCT($CM85:$DD85,INDIRECT(ADDRESS(BX$2,$DH$2)):INDIRECT(ADDRESS(BX$2,$DY$2)))</f>
        <v>218096.44353083405</v>
      </c>
      <c r="BY85" s="51">
        <f ca="1">SUMPRODUCT($CM85:$DD85,INDIRECT(ADDRESS(BY$2,$DH$2)):INDIRECT(ADDRESS(BY$2,$DY$2)))</f>
        <v>218096.44353083405</v>
      </c>
      <c r="BZ85" s="51">
        <f ca="1">SUMPRODUCT($CM85:$DD85,INDIRECT(ADDRESS(BZ$2,$DH$2)):INDIRECT(ADDRESS(BZ$2,$DY$2)))</f>
        <v>218096.44353083405</v>
      </c>
      <c r="CA85" s="51">
        <f ca="1">SUMPRODUCT($CM85:$DD85,INDIRECT(ADDRESS(CA$2,$DH$2)):INDIRECT(ADDRESS(CA$2,$DY$2)))</f>
        <v>218096.44353083405</v>
      </c>
      <c r="CB85" s="51">
        <f ca="1">SUMPRODUCT($CM85:$DD85,INDIRECT(ADDRESS(CB$2,$DH$2)):INDIRECT(ADDRESS(CB$2,$DY$2)))</f>
        <v>218096.44353083405</v>
      </c>
      <c r="CC85" s="51">
        <f ca="1">SUMPRODUCT($CM85:$DD85,INDIRECT(ADDRESS(CC$2,$DH$2)):INDIRECT(ADDRESS(CC$2,$DY$2)))</f>
        <v>218096.44353083405</v>
      </c>
      <c r="CD85" s="51">
        <f ca="1">SUMPRODUCT($CM85:$DD85,INDIRECT(ADDRESS(CD$2,$DH$2)):INDIRECT(ADDRESS(CD$2,$DY$2)))</f>
        <v>218096.44353083405</v>
      </c>
      <c r="CF85" s="51">
        <f t="shared" ref="CF85:CK100" ca="1" si="9">SUMPRODUCT($D85:$CD85,N($D$1:$CD$1=CF$1))</f>
        <v>2616438.2010240671</v>
      </c>
      <c r="CG85" s="51">
        <f t="shared" ca="1" si="9"/>
        <v>2616560.5500543714</v>
      </c>
      <c r="CH85" s="51">
        <f t="shared" ca="1" si="9"/>
        <v>2616716.4841278181</v>
      </c>
      <c r="CI85" s="51">
        <f t="shared" ca="1" si="9"/>
        <v>2616853.976691647</v>
      </c>
      <c r="CJ85" s="51">
        <f t="shared" ca="1" si="9"/>
        <v>2616983.9490688299</v>
      </c>
      <c r="CK85" s="51">
        <f t="shared" ca="1" si="9"/>
        <v>2617095.3089938527</v>
      </c>
      <c r="CM85" s="1">
        <f>IFERROR(VLOOKUP($A85,Auxiliar_OPEX_CustosUnit!$A$4:$BT$129,COLUMN(Auxiliar_OPEX_CustosUnit!AK$2),0),0)</f>
        <v>0</v>
      </c>
      <c r="CN85" s="1">
        <f>IFERROR(VLOOKUP($A85,Auxiliar_OPEX_CustosUnit!$A$4:$BT$129,COLUMN(Auxiliar_OPEX_CustosUnit!AL$2),0),0)</f>
        <v>0</v>
      </c>
      <c r="CO85" s="1">
        <f>IFERROR(VLOOKUP($A85,Auxiliar_OPEX_CustosUnit!$A$4:$BT$129,COLUMN(Auxiliar_OPEX_CustosUnit!AM$2),0)*(1-DRE_Auxiliar!$A$111),0)</f>
        <v>217361.45627834133</v>
      </c>
      <c r="CP85" s="1">
        <f>IFERROR(VLOOKUP($A85,Auxiliar_OPEX_CustosUnit!$A$4:$BT$129,COLUMN(Auxiliar_OPEX_CustosUnit!AN$2),0),0)</f>
        <v>0</v>
      </c>
      <c r="CQ85" s="1">
        <f>IFERROR(VLOOKUP($A85,Auxiliar_OPEX_CustosUnit!$A$4:$BT$129,COLUMN(Auxiliar_OPEX_CustosUnit!AO$2),0),0)</f>
        <v>11.0165961040144</v>
      </c>
      <c r="CR85" s="1">
        <f>IFERROR(VLOOKUP($A85,Auxiliar_OPEX_CustosUnit!$A$4:$BT$129,COLUMN(Auxiliar_OPEX_CustosUnit!AP$2),0),0)</f>
        <v>0</v>
      </c>
      <c r="CS85" s="1">
        <f>IFERROR(VLOOKUP($A85,Auxiliar_OPEX_CustosUnit!$A$4:$BT$129,COLUMN(Auxiliar_OPEX_CustosUnit!AQ$2),0),0)</f>
        <v>0</v>
      </c>
      <c r="CT85" s="1">
        <f>IFERROR(VLOOKUP($A85,Auxiliar_OPEX_CustosUnit!$A$4:$BT$129,COLUMN(Auxiliar_OPEX_CustosUnit!AR$2),0),0)</f>
        <v>0</v>
      </c>
      <c r="CU85" s="1">
        <f>IFERROR(VLOOKUP($A85,Auxiliar_OPEX_CustosUnit!$A$4:$BT$129,COLUMN(Auxiliar_OPEX_CustosUnit!AS$2),0),0)</f>
        <v>0</v>
      </c>
      <c r="CV85" s="1">
        <f>IFERROR(VLOOKUP($A85,Auxiliar_OPEX_CustosUnit!$A$4:$BT$129,COLUMN(Auxiliar_OPEX_CustosUnit!AT$2),0),0)</f>
        <v>0</v>
      </c>
      <c r="CW85" s="1">
        <f>IFERROR(VLOOKUP($A85,Auxiliar_OPEX_CustosUnit!$A$4:$BT$129,COLUMN(Auxiliar_OPEX_CustosUnit!AU$2),0),0)</f>
        <v>0</v>
      </c>
      <c r="CX85" s="1">
        <f>IFERROR(VLOOKUP($A85,Auxiliar_OPEX_CustosUnit!$A$4:$BT$129,COLUMN(Auxiliar_OPEX_CustosUnit!AV$2),0),0)</f>
        <v>0</v>
      </c>
      <c r="CY85" s="1">
        <f>IFERROR(VLOOKUP($A85,Auxiliar_OPEX_CustosUnit!$A$4:$BT$129,COLUMN(Auxiliar_OPEX_CustosUnit!AW$2),0),0)</f>
        <v>0</v>
      </c>
      <c r="CZ85" s="1">
        <f>IFERROR(VLOOKUP($A85,Auxiliar_OPEX_CustosUnit!$A$4:$BT$129,COLUMN(Auxiliar_OPEX_CustosUnit!AX$2),0),0)</f>
        <v>0</v>
      </c>
      <c r="DA85" s="1">
        <f>IFERROR(VLOOKUP($A85,Auxiliar_OPEX_CustosUnit!$A$4:$BT$129,COLUMN(Auxiliar_OPEX_CustosUnit!AY$2),0),0)</f>
        <v>0</v>
      </c>
      <c r="DB85" s="1">
        <f>IFERROR(VLOOKUP($A85,Auxiliar_OPEX_CustosUnit!$A$4:$BT$129,COLUMN(Auxiliar_OPEX_CustosUnit!AZ$2),0),0)</f>
        <v>0</v>
      </c>
      <c r="DC85" s="1">
        <f>IFERROR(VLOOKUP($A85,Auxiliar_OPEX_CustosUnit!$A$4:$BT$129,COLUMN(Auxiliar_OPEX_CustosUnit!BA$2),0),0)</f>
        <v>0</v>
      </c>
      <c r="DD85" s="1">
        <f>IFERROR(VLOOKUP($A85,Auxiliar_OPEX_CustosUnit!$A$4:$BT$129,COLUMN(Auxiliar_OPEX_CustosUnit!BB$2),0),0)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3155.1645080400785</v>
      </c>
      <c r="E86" s="51">
        <f ca="1">SUMPRODUCT($CM86:$DD86,INDIRECT(ADDRESS(E$2,$DH$2)):INDIRECT(ADDRESS(E$2,$DY$2)))</f>
        <v>3160.5852121023795</v>
      </c>
      <c r="F86" s="51">
        <f ca="1">SUMPRODUCT($CM86:$DD86,INDIRECT(ADDRESS(F$2,$DH$2)):INDIRECT(ADDRESS(F$2,$DY$2)))</f>
        <v>3166.1184257707846</v>
      </c>
      <c r="G86" s="51">
        <f ca="1">SUMPRODUCT($CM86:$DD86,INDIRECT(ADDRESS(G$2,$DH$2)):INDIRECT(ADDRESS(G$2,$DY$2)))</f>
        <v>3171.253306309326</v>
      </c>
      <c r="H86" s="51">
        <f ca="1">SUMPRODUCT($CM86:$DD86,INDIRECT(ADDRESS(H$2,$DH$2)):INDIRECT(ADDRESS(H$2,$DY$2)))</f>
        <v>3176.8084861588186</v>
      </c>
      <c r="I86" s="51">
        <f ca="1">SUMPRODUCT($CM86:$DD86,INDIRECT(ADDRESS(I$2,$DH$2)):INDIRECT(ADDRESS(I$2,$DY$2)))</f>
        <v>3182.5636237160743</v>
      </c>
      <c r="J86" s="51">
        <f ca="1">SUMPRODUCT($CM86:$DD86,INDIRECT(ADDRESS(J$2,$DH$2)):INDIRECT(ADDRESS(J$2,$DY$2)))</f>
        <v>3187.9224226577799</v>
      </c>
      <c r="K86" s="51">
        <f ca="1">SUMPRODUCT($CM86:$DD86,INDIRECT(ADDRESS(K$2,$DH$2)):INDIRECT(ADDRESS(K$2,$DY$2)))</f>
        <v>3205.8075416310962</v>
      </c>
      <c r="L86" s="51">
        <f ca="1">SUMPRODUCT($CM86:$DD86,INDIRECT(ADDRESS(L$2,$DH$2)):INDIRECT(ADDRESS(L$2,$DY$2)))</f>
        <v>3211.8275040118037</v>
      </c>
      <c r="M86" s="51">
        <f ca="1">SUMPRODUCT($CM86:$DD86,INDIRECT(ADDRESS(M$2,$DH$2)):INDIRECT(ADDRESS(M$2,$DY$2)))</f>
        <v>3217.0715595739402</v>
      </c>
      <c r="N86" s="51">
        <f ca="1">SUMPRODUCT($CM86:$DD86,INDIRECT(ADDRESS(N$2,$DH$2)):INDIRECT(ADDRESS(N$2,$DY$2)))</f>
        <v>3222.7737668159834</v>
      </c>
      <c r="O86" s="51">
        <f ca="1">SUMPRODUCT($CM86:$DD86,INDIRECT(ADDRESS(O$2,$DH$2)):INDIRECT(ADDRESS(O$2,$DY$2)))</f>
        <v>3229.0118670874253</v>
      </c>
      <c r="P86" s="51">
        <f ca="1">SUMPRODUCT($CM86:$DD86,INDIRECT(ADDRESS(P$2,$DH$2)):INDIRECT(ADDRESS(P$2,$DY$2)))</f>
        <v>3234.4473488300137</v>
      </c>
      <c r="Q86" s="51">
        <f ca="1">SUMPRODUCT($CM86:$DD86,INDIRECT(ADDRESS(Q$2,$DH$2)):INDIRECT(ADDRESS(Q$2,$DY$2)))</f>
        <v>3239.5456370774359</v>
      </c>
      <c r="R86" s="51">
        <f ca="1">SUMPRODUCT($CM86:$DD86,INDIRECT(ADDRESS(R$2,$DH$2)):INDIRECT(ADDRESS(R$2,$DY$2)))</f>
        <v>3244.860095676222</v>
      </c>
      <c r="S86" s="51">
        <f ca="1">SUMPRODUCT($CM86:$DD86,INDIRECT(ADDRESS(S$2,$DH$2)):INDIRECT(ADDRESS(S$2,$DY$2)))</f>
        <v>3250.7615411163542</v>
      </c>
      <c r="T86" s="51">
        <f ca="1">SUMPRODUCT($CM86:$DD86,INDIRECT(ADDRESS(T$2,$DH$2)):INDIRECT(ADDRESS(T$2,$DY$2)))</f>
        <v>3256.4994134972062</v>
      </c>
      <c r="U86" s="51">
        <f ca="1">SUMPRODUCT($CM86:$DD86,INDIRECT(ADDRESS(U$2,$DH$2)):INDIRECT(ADDRESS(U$2,$DY$2)))</f>
        <v>3261.7442897923793</v>
      </c>
      <c r="V86" s="51">
        <f ca="1">SUMPRODUCT($CM86:$DD86,INDIRECT(ADDRESS(V$2,$DH$2)):INDIRECT(ADDRESS(V$2,$DY$2)))</f>
        <v>3266.5280965588545</v>
      </c>
      <c r="W86" s="51">
        <f ca="1">SUMPRODUCT($CM86:$DD86,INDIRECT(ADDRESS(W$2,$DH$2)):INDIRECT(ADDRESS(W$2,$DY$2)))</f>
        <v>3295.5047258267023</v>
      </c>
      <c r="X86" s="51">
        <f ca="1">SUMPRODUCT($CM86:$DD86,INDIRECT(ADDRESS(X$2,$DH$2)):INDIRECT(ADDRESS(X$2,$DY$2)))</f>
        <v>3300.9327255400358</v>
      </c>
      <c r="Y86" s="51">
        <f ca="1">SUMPRODUCT($CM86:$DD86,INDIRECT(ADDRESS(Y$2,$DH$2)):INDIRECT(ADDRESS(Y$2,$DY$2)))</f>
        <v>3306.6026246321489</v>
      </c>
      <c r="Z86" s="51">
        <f ca="1">SUMPRODUCT($CM86:$DD86,INDIRECT(ADDRESS(Z$2,$DH$2)):INDIRECT(ADDRESS(Z$2,$DY$2)))</f>
        <v>3312.6975465212017</v>
      </c>
      <c r="AA86" s="51">
        <f ca="1">SUMPRODUCT($CM86:$DD86,INDIRECT(ADDRESS(AA$2,$DH$2)):INDIRECT(ADDRESS(AA$2,$DY$2)))</f>
        <v>3318.6026362777643</v>
      </c>
      <c r="AB86" s="51">
        <f ca="1">SUMPRODUCT($CM86:$DD86,INDIRECT(ADDRESS(AB$2,$DH$2)):INDIRECT(ADDRESS(AB$2,$DY$2)))</f>
        <v>3323.0248744391192</v>
      </c>
      <c r="AC86" s="51">
        <f ca="1">SUMPRODUCT($CM86:$DD86,INDIRECT(ADDRESS(AC$2,$DH$2)):INDIRECT(ADDRESS(AC$2,$DY$2)))</f>
        <v>3327.678890618994</v>
      </c>
      <c r="AD86" s="51">
        <f ca="1">SUMPRODUCT($CM86:$DD86,INDIRECT(ADDRESS(AD$2,$DH$2)):INDIRECT(ADDRESS(AD$2,$DY$2)))</f>
        <v>3331.7319605038174</v>
      </c>
      <c r="AE86" s="51">
        <f ca="1">SUMPRODUCT($CM86:$DD86,INDIRECT(ADDRESS(AE$2,$DH$2)):INDIRECT(ADDRESS(AE$2,$DY$2)))</f>
        <v>3335.4236841622242</v>
      </c>
      <c r="AF86" s="51">
        <f ca="1">SUMPRODUCT($CM86:$DD86,INDIRECT(ADDRESS(AF$2,$DH$2)):INDIRECT(ADDRESS(AF$2,$DY$2)))</f>
        <v>3339.3981671119</v>
      </c>
      <c r="AG86" s="51">
        <f ca="1">SUMPRODUCT($CM86:$DD86,INDIRECT(ADDRESS(AG$2,$DH$2)):INDIRECT(ADDRESS(AG$2,$DY$2)))</f>
        <v>3343.8819754669894</v>
      </c>
      <c r="AH86" s="51">
        <f ca="1">SUMPRODUCT($CM86:$DD86,INDIRECT(ADDRESS(AH$2,$DH$2)):INDIRECT(ADDRESS(AH$2,$DY$2)))</f>
        <v>3348.5661517120652</v>
      </c>
      <c r="AI86" s="51">
        <f ca="1">SUMPRODUCT($CM86:$DD86,INDIRECT(ADDRESS(AI$2,$DH$2)):INDIRECT(ADDRESS(AI$2,$DY$2)))</f>
        <v>3377.6960519120021</v>
      </c>
      <c r="AJ86" s="51">
        <f ca="1">SUMPRODUCT($CM86:$DD86,INDIRECT(ADDRESS(AJ$2,$DH$2)):INDIRECT(ADDRESS(AJ$2,$DY$2)))</f>
        <v>3381.9940308890509</v>
      </c>
      <c r="AK86" s="51">
        <f ca="1">SUMPRODUCT($CM86:$DD86,INDIRECT(ADDRESS(AK$2,$DH$2)):INDIRECT(ADDRESS(AK$2,$DY$2)))</f>
        <v>3387.488968478061</v>
      </c>
      <c r="AL86" s="51">
        <f ca="1">SUMPRODUCT($CM86:$DD86,INDIRECT(ADDRESS(AL$2,$DH$2)):INDIRECT(ADDRESS(AL$2,$DY$2)))</f>
        <v>3393.0142648382807</v>
      </c>
      <c r="AM86" s="51">
        <f ca="1">SUMPRODUCT($CM86:$DD86,INDIRECT(ADDRESS(AM$2,$DH$2)):INDIRECT(ADDRESS(AM$2,$DY$2)))</f>
        <v>3398.2481169948851</v>
      </c>
      <c r="AN86" s="51">
        <f ca="1">SUMPRODUCT($CM86:$DD86,INDIRECT(ADDRESS(AN$2,$DH$2)):INDIRECT(ADDRESS(AN$2,$DY$2)))</f>
        <v>3402.8972592179844</v>
      </c>
      <c r="AO86" s="51">
        <f ca="1">SUMPRODUCT($CM86:$DD86,INDIRECT(ADDRESS(AO$2,$DH$2)):INDIRECT(ADDRESS(AO$2,$DY$2)))</f>
        <v>3407.899777537968</v>
      </c>
      <c r="AP86" s="51">
        <f ca="1">SUMPRODUCT($CM86:$DD86,INDIRECT(ADDRESS(AP$2,$DH$2)):INDIRECT(ADDRESS(AP$2,$DY$2)))</f>
        <v>3412.8915075650148</v>
      </c>
      <c r="AQ86" s="51">
        <f ca="1">SUMPRODUCT($CM86:$DD86,INDIRECT(ADDRESS(AQ$2,$DH$2)):INDIRECT(ADDRESS(AQ$2,$DY$2)))</f>
        <v>3417.470126362593</v>
      </c>
      <c r="AR86" s="51">
        <f ca="1">SUMPRODUCT($CM86:$DD86,INDIRECT(ADDRESS(AR$2,$DH$2)):INDIRECT(ADDRESS(AR$2,$DY$2)))</f>
        <v>3422.4069786604496</v>
      </c>
      <c r="AS86" s="51">
        <f ca="1">SUMPRODUCT($CM86:$DD86,INDIRECT(ADDRESS(AS$2,$DH$2)):INDIRECT(ADDRESS(AS$2,$DY$2)))</f>
        <v>3427.3438309583062</v>
      </c>
      <c r="AT86" s="51">
        <f ca="1">SUMPRODUCT($CM86:$DD86,INDIRECT(ADDRESS(AT$2,$DH$2)):INDIRECT(ADDRESS(AT$2,$DY$2)))</f>
        <v>3432.062123680128</v>
      </c>
      <c r="AU86" s="51">
        <f ca="1">SUMPRODUCT($CM86:$DD86,INDIRECT(ADDRESS(AU$2,$DH$2)):INDIRECT(ADDRESS(AU$2,$DY$2)))</f>
        <v>3431.113388709648</v>
      </c>
      <c r="AV86" s="51">
        <f ca="1">SUMPRODUCT($CM86:$DD86,INDIRECT(ADDRESS(AV$2,$DH$2)):INDIRECT(ADDRESS(AV$2,$DY$2)))</f>
        <v>3436.9002866013843</v>
      </c>
      <c r="AW86" s="51">
        <f ca="1">SUMPRODUCT($CM86:$DD86,INDIRECT(ADDRESS(AW$2,$DH$2)):INDIRECT(ADDRESS(AW$2,$DY$2)))</f>
        <v>3442.5158293455661</v>
      </c>
      <c r="AX86" s="51">
        <f ca="1">SUMPRODUCT($CM86:$DD86,INDIRECT(ADDRESS(AX$2,$DH$2)):INDIRECT(ADDRESS(AX$2,$DY$2)))</f>
        <v>3448.3848321620749</v>
      </c>
      <c r="AY86" s="51">
        <f ca="1">SUMPRODUCT($CM86:$DD86,INDIRECT(ADDRESS(AY$2,$DH$2)):INDIRECT(ADDRESS(AY$2,$DY$2)))</f>
        <v>3453.452071565147</v>
      </c>
      <c r="AZ86" s="51">
        <f ca="1">SUMPRODUCT($CM86:$DD86,INDIRECT(ADDRESS(AZ$2,$DH$2)):INDIRECT(ADDRESS(AZ$2,$DY$2)))</f>
        <v>3457.0424516422972</v>
      </c>
      <c r="BA86" s="51">
        <f ca="1">SUMPRODUCT($CM86:$DD86,INDIRECT(ADDRESS(BA$2,$DH$2)):INDIRECT(ADDRESS(BA$2,$DY$2)))</f>
        <v>3460.317100498864</v>
      </c>
      <c r="BB86" s="51">
        <f ca="1">SUMPRODUCT($CM86:$DD86,INDIRECT(ADDRESS(BB$2,$DH$2)):INDIRECT(ADDRESS(BB$2,$DY$2)))</f>
        <v>3463.817709689547</v>
      </c>
      <c r="BC86" s="51">
        <f ca="1">SUMPRODUCT($CM86:$DD86,INDIRECT(ADDRESS(BC$2,$DH$2)):INDIRECT(ADDRESS(BC$2,$DY$2)))</f>
        <v>3466.8803632467539</v>
      </c>
      <c r="BD86" s="51">
        <f ca="1">SUMPRODUCT($CM86:$DD86,INDIRECT(ADDRESS(BD$2,$DH$2)):INDIRECT(ADDRESS(BD$2,$DY$2)))</f>
        <v>3469.8771989879779</v>
      </c>
      <c r="BE86" s="51">
        <f ca="1">SUMPRODUCT($CM86:$DD86,INDIRECT(ADDRESS(BE$2,$DH$2)):INDIRECT(ADDRESS(BE$2,$DY$2)))</f>
        <v>3473.0614697826522</v>
      </c>
      <c r="BF86" s="51">
        <f ca="1">SUMPRODUCT($CM86:$DD86,INDIRECT(ADDRESS(BF$2,$DH$2)):INDIRECT(ADDRESS(BF$2,$DY$2)))</f>
        <v>3476.4795031156436</v>
      </c>
      <c r="BG86" s="51">
        <f ca="1">SUMPRODUCT($CM86:$DD86,INDIRECT(ADDRESS(BG$2,$DH$2)):INDIRECT(ADDRESS(BG$2,$DY$2)))</f>
        <v>3483.6342406119129</v>
      </c>
      <c r="BH86" s="51">
        <f ca="1">SUMPRODUCT($CM86:$DD86,INDIRECT(ADDRESS(BH$2,$DH$2)):INDIRECT(ADDRESS(BH$2,$DY$2)))</f>
        <v>3488.4410460534964</v>
      </c>
      <c r="BI86" s="51">
        <f ca="1">SUMPRODUCT($CM86:$DD86,INDIRECT(ADDRESS(BI$2,$DH$2)):INDIRECT(ADDRESS(BI$2,$DY$2)))</f>
        <v>3493.2478514950799</v>
      </c>
      <c r="BJ86" s="51">
        <f ca="1">SUMPRODUCT($CM86:$DD86,INDIRECT(ADDRESS(BJ$2,$DH$2)):INDIRECT(ADDRESS(BJ$2,$DY$2)))</f>
        <v>3498.0546569366634</v>
      </c>
      <c r="BK86" s="51">
        <f ca="1">SUMPRODUCT($CM86:$DD86,INDIRECT(ADDRESS(BK$2,$DH$2)):INDIRECT(ADDRESS(BK$2,$DY$2)))</f>
        <v>3502.8614623782469</v>
      </c>
      <c r="BL86" s="51">
        <f ca="1">SUMPRODUCT($CM86:$DD86,INDIRECT(ADDRESS(BL$2,$DH$2)):INDIRECT(ADDRESS(BL$2,$DY$2)))</f>
        <v>3506.6794889662642</v>
      </c>
      <c r="BM86" s="51">
        <f ca="1">SUMPRODUCT($CM86:$DD86,INDIRECT(ADDRESS(BM$2,$DH$2)):INDIRECT(ADDRESS(BM$2,$DY$2)))</f>
        <v>3510.4975155542816</v>
      </c>
      <c r="BN86" s="51">
        <f ca="1">SUMPRODUCT($CM86:$DD86,INDIRECT(ADDRESS(BN$2,$DH$2)):INDIRECT(ADDRESS(BN$2,$DY$2)))</f>
        <v>3514.3155421422994</v>
      </c>
      <c r="BO86" s="51">
        <f ca="1">SUMPRODUCT($CM86:$DD86,INDIRECT(ADDRESS(BO$2,$DH$2)):INDIRECT(ADDRESS(BO$2,$DY$2)))</f>
        <v>3518.1335687303172</v>
      </c>
      <c r="BP86" s="51">
        <f ca="1">SUMPRODUCT($CM86:$DD86,INDIRECT(ADDRESS(BP$2,$DH$2)):INDIRECT(ADDRESS(BP$2,$DY$2)))</f>
        <v>3521.9515953183345</v>
      </c>
      <c r="BQ86" s="51">
        <f ca="1">SUMPRODUCT($CM86:$DD86,INDIRECT(ADDRESS(BQ$2,$DH$2)):INDIRECT(ADDRESS(BQ$2,$DY$2)))</f>
        <v>3525.7696219063519</v>
      </c>
      <c r="BR86" s="51">
        <f ca="1">SUMPRODUCT($CM86:$DD86,INDIRECT(ADDRESS(BR$2,$DH$2)):INDIRECT(ADDRESS(BR$2,$DY$2)))</f>
        <v>3529.5876484943692</v>
      </c>
      <c r="BS86" s="51">
        <f ca="1">SUMPRODUCT($CM86:$DD86,INDIRECT(ADDRESS(BS$2,$DH$2)):INDIRECT(ADDRESS(BS$2,$DY$2)))</f>
        <v>3555.9705446902294</v>
      </c>
      <c r="BT86" s="51">
        <f ca="1">SUMPRODUCT($CM86:$DD86,INDIRECT(ADDRESS(BT$2,$DH$2)):INDIRECT(ADDRESS(BT$2,$DY$2)))</f>
        <v>3559.7885712782472</v>
      </c>
      <c r="BU86" s="51">
        <f ca="1">SUMPRODUCT($CM86:$DD86,INDIRECT(ADDRESS(BU$2,$DH$2)):INDIRECT(ADDRESS(BU$2,$DY$2)))</f>
        <v>3563.6065978662646</v>
      </c>
      <c r="BV86" s="51">
        <f ca="1">SUMPRODUCT($CM86:$DD86,INDIRECT(ADDRESS(BV$2,$DH$2)):INDIRECT(ADDRESS(BV$2,$DY$2)))</f>
        <v>3567.4246244542819</v>
      </c>
      <c r="BW86" s="51">
        <f ca="1">SUMPRODUCT($CM86:$DD86,INDIRECT(ADDRESS(BW$2,$DH$2)):INDIRECT(ADDRESS(BW$2,$DY$2)))</f>
        <v>3571.2426510422997</v>
      </c>
      <c r="BX86" s="51">
        <f ca="1">SUMPRODUCT($CM86:$DD86,INDIRECT(ADDRESS(BX$2,$DH$2)):INDIRECT(ADDRESS(BX$2,$DY$2)))</f>
        <v>3576.0494564838832</v>
      </c>
      <c r="BY86" s="51">
        <f ca="1">SUMPRODUCT($CM86:$DD86,INDIRECT(ADDRESS(BY$2,$DH$2)):INDIRECT(ADDRESS(BY$2,$DY$2)))</f>
        <v>3580.8562619254662</v>
      </c>
      <c r="BZ86" s="51">
        <f ca="1">SUMPRODUCT($CM86:$DD86,INDIRECT(ADDRESS(BZ$2,$DH$2)):INDIRECT(ADDRESS(BZ$2,$DY$2)))</f>
        <v>3585.6630673670497</v>
      </c>
      <c r="CA86" s="51">
        <f ca="1">SUMPRODUCT($CM86:$DD86,INDIRECT(ADDRESS(CA$2,$DH$2)):INDIRECT(ADDRESS(CA$2,$DY$2)))</f>
        <v>3590.4698728086332</v>
      </c>
      <c r="CB86" s="51">
        <f ca="1">SUMPRODUCT($CM86:$DD86,INDIRECT(ADDRESS(CB$2,$DH$2)):INDIRECT(ADDRESS(CB$2,$DY$2)))</f>
        <v>3595.2766782502167</v>
      </c>
      <c r="CC86" s="51">
        <f ca="1">SUMPRODUCT($CM86:$DD86,INDIRECT(ADDRESS(CC$2,$DH$2)):INDIRECT(ADDRESS(CC$2,$DY$2)))</f>
        <v>3600.0834836918002</v>
      </c>
      <c r="CD86" s="51">
        <f ca="1">SUMPRODUCT($CM86:$DD86,INDIRECT(ADDRESS(CD$2,$DH$2)):INDIRECT(ADDRESS(CD$2,$DY$2)))</f>
        <v>3604.8902891333837</v>
      </c>
      <c r="CF86" s="51">
        <f t="shared" ca="1" si="9"/>
        <v>38286.908223875478</v>
      </c>
      <c r="CG86" s="51">
        <f t="shared" ca="1" si="9"/>
        <v>39288.726681346314</v>
      </c>
      <c r="CH86" s="51">
        <f t="shared" ca="1" si="9"/>
        <v>40288.147137127387</v>
      </c>
      <c r="CI86" s="51">
        <f t="shared" ca="1" si="9"/>
        <v>41135.338012366257</v>
      </c>
      <c r="CJ86" s="51">
        <f t="shared" ca="1" si="9"/>
        <v>41733.715054439141</v>
      </c>
      <c r="CK86" s="51">
        <f t="shared" ca="1" si="9"/>
        <v>42444.967970443548</v>
      </c>
      <c r="CM86" s="1">
        <f>IFERROR(VLOOKUP($A86,Auxiliar_OPEX_CustosUnit!$A$4:$BT$129,COLUMN(Auxiliar_OPEX_CustosUnit!AK$2),0),0)</f>
        <v>0</v>
      </c>
      <c r="CN86" s="1">
        <f>IFERROR(VLOOKUP($A86,Auxiliar_OPEX_CustosUnit!$A$4:$BT$129,COLUMN(Auxiliar_OPEX_CustosUnit!AL$2),0),0)</f>
        <v>0</v>
      </c>
      <c r="CO86" s="1">
        <f>IFERROR(VLOOKUP($A86,Auxiliar_OPEX_CustosUnit!$A$4:$BT$129,COLUMN(Auxiliar_OPEX_CustosUnit!AM$2),0)*(1-DRE_Auxiliar!$A$111),0)</f>
        <v>1147.6523796211561</v>
      </c>
      <c r="CP86" s="1">
        <f>IFERROR(VLOOKUP($A86,Auxiliar_OPEX_CustosUnit!$A$4:$BT$129,COLUMN(Auxiliar_OPEX_CustosUnit!AN$2),0),0)</f>
        <v>0</v>
      </c>
      <c r="CQ86" s="1">
        <f>IFERROR(VLOOKUP($A86,Auxiliar_OPEX_CustosUnit!$A$4:$BT$129,COLUMN(Auxiliar_OPEX_CustosUnit!AO$2),0),0)</f>
        <v>0</v>
      </c>
      <c r="CR86" s="1">
        <f>IFERROR(VLOOKUP($A86,Auxiliar_OPEX_CustosUnit!$A$4:$BT$129,COLUMN(Auxiliar_OPEX_CustosUnit!AP$2),0),0)</f>
        <v>0</v>
      </c>
      <c r="CS86" s="1">
        <f>IFERROR(VLOOKUP($A86,Auxiliar_OPEX_CustosUnit!$A$4:$BT$129,COLUMN(Auxiliar_OPEX_CustosUnit!AQ$2),0),0)</f>
        <v>0</v>
      </c>
      <c r="CT86" s="1">
        <f>IFERROR(VLOOKUP($A86,Auxiliar_OPEX_CustosUnit!$A$4:$BT$129,COLUMN(Auxiliar_OPEX_CustosUnit!AR$2),0),0)</f>
        <v>0</v>
      </c>
      <c r="CU86" s="1">
        <f>IFERROR(VLOOKUP($A86,Auxiliar_OPEX_CustosUnit!$A$4:$BT$129,COLUMN(Auxiliar_OPEX_CustosUnit!AS$2),0),0)</f>
        <v>5.2618794554077404</v>
      </c>
      <c r="CV86" s="1">
        <f>IFERROR(VLOOKUP($A86,Auxiliar_OPEX_CustosUnit!$A$4:$BT$129,COLUMN(Auxiliar_OPEX_CustosUnit!AT$2),0),0)</f>
        <v>0</v>
      </c>
      <c r="CW86" s="1">
        <f>IFERROR(VLOOKUP($A86,Auxiliar_OPEX_CustosUnit!$A$4:$BT$129,COLUMN(Auxiliar_OPEX_CustosUnit!AU$2),0),0)</f>
        <v>6.0717542419999997E-5</v>
      </c>
      <c r="CX86" s="1">
        <f>IFERROR(VLOOKUP($A86,Auxiliar_OPEX_CustosUnit!$A$4:$BT$129,COLUMN(Auxiliar_OPEX_CustosUnit!AV$2),0),0)</f>
        <v>0</v>
      </c>
      <c r="CY86" s="1">
        <f>IFERROR(VLOOKUP($A86,Auxiliar_OPEX_CustosUnit!$A$4:$BT$129,COLUMN(Auxiliar_OPEX_CustosUnit!AW$2),0),0)</f>
        <v>0</v>
      </c>
      <c r="CZ86" s="1">
        <f>IFERROR(VLOOKUP($A86,Auxiliar_OPEX_CustosUnit!$A$4:$BT$129,COLUMN(Auxiliar_OPEX_CustosUnit!AX$2),0),0)</f>
        <v>0</v>
      </c>
      <c r="DA86" s="1">
        <f>IFERROR(VLOOKUP($A86,Auxiliar_OPEX_CustosUnit!$A$4:$BT$129,COLUMN(Auxiliar_OPEX_CustosUnit!AY$2),0),0)</f>
        <v>0</v>
      </c>
      <c r="DB86" s="1">
        <f>IFERROR(VLOOKUP($A86,Auxiliar_OPEX_CustosUnit!$A$4:$BT$129,COLUMN(Auxiliar_OPEX_CustosUnit!AZ$2),0),0)</f>
        <v>0</v>
      </c>
      <c r="DC86" s="1">
        <f>IFERROR(VLOOKUP($A86,Auxiliar_OPEX_CustosUnit!$A$4:$BT$129,COLUMN(Auxiliar_OPEX_CustosUnit!BA$2),0),0)</f>
        <v>0</v>
      </c>
      <c r="DD86" s="1">
        <f>IFERROR(VLOOKUP($A86,Auxiliar_OPEX_CustosUnit!$A$4:$BT$129,COLUMN(Auxiliar_OPEX_CustosUnit!BB$2),0),0)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1444.755663823531</v>
      </c>
      <c r="E87" s="51">
        <f ca="1">SUMPRODUCT($CM87:$DD87,INDIRECT(ADDRESS(E$2,$DH$2)):INDIRECT(ADDRESS(E$2,$DY$2)))</f>
        <v>1447.7276977872484</v>
      </c>
      <c r="F87" s="51">
        <f ca="1">SUMPRODUCT($CM87:$DD87,INDIRECT(ADDRESS(F$2,$DH$2)):INDIRECT(ADDRESS(F$2,$DY$2)))</f>
        <v>1450.7614179022003</v>
      </c>
      <c r="G87" s="51">
        <f ca="1">SUMPRODUCT($CM87:$DD87,INDIRECT(ADDRESS(G$2,$DH$2)):INDIRECT(ADDRESS(G$2,$DY$2)))</f>
        <v>1453.5767421082035</v>
      </c>
      <c r="H87" s="51">
        <f ca="1">SUMPRODUCT($CM87:$DD87,INDIRECT(ADDRESS(H$2,$DH$2)):INDIRECT(ADDRESS(H$2,$DY$2)))</f>
        <v>1456.622505720733</v>
      </c>
      <c r="I87" s="51">
        <f ca="1">SUMPRODUCT($CM87:$DD87,INDIRECT(ADDRESS(I$2,$DH$2)):INDIRECT(ADDRESS(I$2,$DY$2)))</f>
        <v>1459.7779010512002</v>
      </c>
      <c r="J87" s="51">
        <f ca="1">SUMPRODUCT($CM87:$DD87,INDIRECT(ADDRESS(J$2,$DH$2)):INDIRECT(ADDRESS(J$2,$DY$2)))</f>
        <v>1462.7159940141132</v>
      </c>
      <c r="K87" s="51">
        <f ca="1">SUMPRODUCT($CM87:$DD87,INDIRECT(ADDRESS(K$2,$DH$2)):INDIRECT(ADDRESS(K$2,$DY$2)))</f>
        <v>1470.4259341615907</v>
      </c>
      <c r="L87" s="51">
        <f ca="1">SUMPRODUCT($CM87:$DD87,INDIRECT(ADDRESS(L$2,$DH$2)):INDIRECT(ADDRESS(L$2,$DY$2)))</f>
        <v>1473.726526197262</v>
      </c>
      <c r="M87" s="51">
        <f ca="1">SUMPRODUCT($CM87:$DD87,INDIRECT(ADDRESS(M$2,$DH$2)):INDIRECT(ADDRESS(M$2,$DY$2)))</f>
        <v>1476.601708287847</v>
      </c>
      <c r="N87" s="51">
        <f ca="1">SUMPRODUCT($CM87:$DD87,INDIRECT(ADDRESS(N$2,$DH$2)):INDIRECT(ADDRESS(N$2,$DY$2)))</f>
        <v>1479.7280832746992</v>
      </c>
      <c r="O87" s="51">
        <f ca="1">SUMPRODUCT($CM87:$DD87,INDIRECT(ADDRESS(O$2,$DH$2)):INDIRECT(ADDRESS(O$2,$DY$2)))</f>
        <v>1483.1482747595539</v>
      </c>
      <c r="P87" s="51">
        <f ca="1">SUMPRODUCT($CM87:$DD87,INDIRECT(ADDRESS(P$2,$DH$2)):INDIRECT(ADDRESS(P$2,$DY$2)))</f>
        <v>1486.1284109489627</v>
      </c>
      <c r="Q87" s="51">
        <f ca="1">SUMPRODUCT($CM87:$DD87,INDIRECT(ADDRESS(Q$2,$DH$2)):INDIRECT(ADDRESS(Q$2,$DY$2)))</f>
        <v>1488.9236725338069</v>
      </c>
      <c r="R87" s="51">
        <f ca="1">SUMPRODUCT($CM87:$DD87,INDIRECT(ADDRESS(R$2,$DH$2)):INDIRECT(ADDRESS(R$2,$DY$2)))</f>
        <v>1491.8374548161137</v>
      </c>
      <c r="S87" s="51">
        <f ca="1">SUMPRODUCT($CM87:$DD87,INDIRECT(ADDRESS(S$2,$DH$2)):INDIRECT(ADDRESS(S$2,$DY$2)))</f>
        <v>1495.0730670320756</v>
      </c>
      <c r="T87" s="51">
        <f ca="1">SUMPRODUCT($CM87:$DD87,INDIRECT(ADDRESS(T$2,$DH$2)):INDIRECT(ADDRESS(T$2,$DY$2)))</f>
        <v>1498.2189963060912</v>
      </c>
      <c r="U87" s="51">
        <f ca="1">SUMPRODUCT($CM87:$DD87,INDIRECT(ADDRESS(U$2,$DH$2)):INDIRECT(ADDRESS(U$2,$DY$2)))</f>
        <v>1501.0946283836947</v>
      </c>
      <c r="V87" s="51">
        <f ca="1">SUMPRODUCT($CM87:$DD87,INDIRECT(ADDRESS(V$2,$DH$2)):INDIRECT(ADDRESS(V$2,$DY$2)))</f>
        <v>1503.7174677828614</v>
      </c>
      <c r="W87" s="51">
        <f ca="1">SUMPRODUCT($CM87:$DD87,INDIRECT(ADDRESS(W$2,$DH$2)):INDIRECT(ADDRESS(W$2,$DY$2)))</f>
        <v>1515.3788359359446</v>
      </c>
      <c r="X87" s="51">
        <f ca="1">SUMPRODUCT($CM87:$DD87,INDIRECT(ADDRESS(X$2,$DH$2)):INDIRECT(ADDRESS(X$2,$DY$2)))</f>
        <v>1518.3548699192918</v>
      </c>
      <c r="Y87" s="51">
        <f ca="1">SUMPRODUCT($CM87:$DD87,INDIRECT(ADDRESS(Y$2,$DH$2)):INDIRECT(ADDRESS(Y$2,$DY$2)))</f>
        <v>1521.4635311704756</v>
      </c>
      <c r="Z87" s="51">
        <f ca="1">SUMPRODUCT($CM87:$DD87,INDIRECT(ADDRESS(Z$2,$DH$2)):INDIRECT(ADDRESS(Z$2,$DY$2)))</f>
        <v>1524.8052215952393</v>
      </c>
      <c r="AA87" s="51">
        <f ca="1">SUMPRODUCT($CM87:$DD87,INDIRECT(ADDRESS(AA$2,$DH$2)):INDIRECT(ADDRESS(AA$2,$DY$2)))</f>
        <v>1528.0428318970735</v>
      </c>
      <c r="AB87" s="51">
        <f ca="1">SUMPRODUCT($CM87:$DD87,INDIRECT(ADDRESS(AB$2,$DH$2)):INDIRECT(ADDRESS(AB$2,$DY$2)))</f>
        <v>1530.467432439759</v>
      </c>
      <c r="AC87" s="51">
        <f ca="1">SUMPRODUCT($CM87:$DD87,INDIRECT(ADDRESS(AC$2,$DH$2)):INDIRECT(ADDRESS(AC$2,$DY$2)))</f>
        <v>1533.0191109662578</v>
      </c>
      <c r="AD87" s="51">
        <f ca="1">SUMPRODUCT($CM87:$DD87,INDIRECT(ADDRESS(AD$2,$DH$2)):INDIRECT(ADDRESS(AD$2,$DY$2)))</f>
        <v>1535.2413059462033</v>
      </c>
      <c r="AE87" s="51">
        <f ca="1">SUMPRODUCT($CM87:$DD87,INDIRECT(ADDRESS(AE$2,$DH$2)):INDIRECT(ADDRESS(AE$2,$DY$2)))</f>
        <v>1537.2653839942468</v>
      </c>
      <c r="AF87" s="51">
        <f ca="1">SUMPRODUCT($CM87:$DD87,INDIRECT(ADDRESS(AF$2,$DH$2)):INDIRECT(ADDRESS(AF$2,$DY$2)))</f>
        <v>1539.4444917593801</v>
      </c>
      <c r="AG87" s="51">
        <f ca="1">SUMPRODUCT($CM87:$DD87,INDIRECT(ADDRESS(AG$2,$DH$2)):INDIRECT(ADDRESS(AG$2,$DY$2)))</f>
        <v>1541.9028496710034</v>
      </c>
      <c r="AH87" s="51">
        <f ca="1">SUMPRODUCT($CM87:$DD87,INDIRECT(ADDRESS(AH$2,$DH$2)):INDIRECT(ADDRESS(AH$2,$DY$2)))</f>
        <v>1544.4710641930285</v>
      </c>
      <c r="AI87" s="51">
        <f ca="1">SUMPRODUCT($CM87:$DD87,INDIRECT(ADDRESS(AI$2,$DH$2)):INDIRECT(ADDRESS(AI$2,$DY$2)))</f>
        <v>1556.0653182219794</v>
      </c>
      <c r="AJ87" s="51">
        <f ca="1">SUMPRODUCT($CM87:$DD87,INDIRECT(ADDRESS(AJ$2,$DH$2)):INDIRECT(ADDRESS(AJ$2,$DY$2)))</f>
        <v>1558.4217906189815</v>
      </c>
      <c r="AK87" s="51">
        <f ca="1">SUMPRODUCT($CM87:$DD87,INDIRECT(ADDRESS(AK$2,$DH$2)):INDIRECT(ADDRESS(AK$2,$DY$2)))</f>
        <v>1561.4345249345515</v>
      </c>
      <c r="AL87" s="51">
        <f ca="1">SUMPRODUCT($CM87:$DD87,INDIRECT(ADDRESS(AL$2,$DH$2)):INDIRECT(ADDRESS(AL$2,$DY$2)))</f>
        <v>1564.4639041910916</v>
      </c>
      <c r="AM87" s="51">
        <f ca="1">SUMPRODUCT($CM87:$DD87,INDIRECT(ADDRESS(AM$2,$DH$2)):INDIRECT(ADDRESS(AM$2,$DY$2)))</f>
        <v>1567.3334920143197</v>
      </c>
      <c r="AN87" s="51">
        <f ca="1">SUMPRODUCT($CM87:$DD87,INDIRECT(ADDRESS(AN$2,$DH$2)):INDIRECT(ADDRESS(AN$2,$DY$2)))</f>
        <v>1569.8824982744654</v>
      </c>
      <c r="AO87" s="51">
        <f ca="1">SUMPRODUCT($CM87:$DD87,INDIRECT(ADDRESS(AO$2,$DH$2)):INDIRECT(ADDRESS(AO$2,$DY$2)))</f>
        <v>1572.625251647502</v>
      </c>
      <c r="AP87" s="51">
        <f ca="1">SUMPRODUCT($CM87:$DD87,INDIRECT(ADDRESS(AP$2,$DH$2)):INDIRECT(ADDRESS(AP$2,$DY$2)))</f>
        <v>1575.3620900743156</v>
      </c>
      <c r="AQ87" s="51">
        <f ca="1">SUMPRODUCT($CM87:$DD87,INDIRECT(ADDRESS(AQ$2,$DH$2)):INDIRECT(ADDRESS(AQ$2,$DY$2)))</f>
        <v>1577.872430136588</v>
      </c>
      <c r="AR87" s="51">
        <f ca="1">SUMPRODUCT($CM87:$DD87,INDIRECT(ADDRESS(AR$2,$DH$2)):INDIRECT(ADDRESS(AR$2,$DY$2)))</f>
        <v>1580.5791805023066</v>
      </c>
      <c r="AS87" s="51">
        <f ca="1">SUMPRODUCT($CM87:$DD87,INDIRECT(ADDRESS(AS$2,$DH$2)):INDIRECT(ADDRESS(AS$2,$DY$2)))</f>
        <v>1583.2859308680249</v>
      </c>
      <c r="AT87" s="51">
        <f ca="1">SUMPRODUCT($CM87:$DD87,INDIRECT(ADDRESS(AT$2,$DH$2)):INDIRECT(ADDRESS(AT$2,$DY$2)))</f>
        <v>1585.8728505852509</v>
      </c>
      <c r="AU87" s="51">
        <f ca="1">SUMPRODUCT($CM87:$DD87,INDIRECT(ADDRESS(AU$2,$DH$2)):INDIRECT(ADDRESS(AU$2,$DY$2)))</f>
        <v>1586.4794028257638</v>
      </c>
      <c r="AV87" s="51">
        <f ca="1">SUMPRODUCT($CM87:$DD87,INDIRECT(ADDRESS(AV$2,$DH$2)):INDIRECT(ADDRESS(AV$2,$DY$2)))</f>
        <v>1589.6522115386424</v>
      </c>
      <c r="AW87" s="51">
        <f ca="1">SUMPRODUCT($CM87:$DD87,INDIRECT(ADDRESS(AW$2,$DH$2)):INDIRECT(ADDRESS(AW$2,$DY$2)))</f>
        <v>1592.7310705887949</v>
      </c>
      <c r="AX87" s="51">
        <f ca="1">SUMPRODUCT($CM87:$DD87,INDIRECT(ADDRESS(AX$2,$DH$2)):INDIRECT(ADDRESS(AX$2,$DY$2)))</f>
        <v>1595.9488953405876</v>
      </c>
      <c r="AY87" s="51">
        <f ca="1">SUMPRODUCT($CM87:$DD87,INDIRECT(ADDRESS(AY$2,$DH$2)):INDIRECT(ADDRESS(AY$2,$DY$2)))</f>
        <v>1598.7271336349361</v>
      </c>
      <c r="AZ87" s="51">
        <f ca="1">SUMPRODUCT($CM87:$DD87,INDIRECT(ADDRESS(AZ$2,$DH$2)):INDIRECT(ADDRESS(AZ$2,$DY$2)))</f>
        <v>1600.6956475787533</v>
      </c>
      <c r="BA87" s="51">
        <f ca="1">SUMPRODUCT($CM87:$DD87,INDIRECT(ADDRESS(BA$2,$DH$2)):INDIRECT(ADDRESS(BA$2,$DY$2)))</f>
        <v>1602.4910541364823</v>
      </c>
      <c r="BB87" s="51">
        <f ca="1">SUMPRODUCT($CM87:$DD87,INDIRECT(ADDRESS(BB$2,$DH$2)):INDIRECT(ADDRESS(BB$2,$DY$2)))</f>
        <v>1604.4103489898509</v>
      </c>
      <c r="BC87" s="51">
        <f ca="1">SUMPRODUCT($CM87:$DD87,INDIRECT(ADDRESS(BC$2,$DH$2)):INDIRECT(ADDRESS(BC$2,$DY$2)))</f>
        <v>1606.0895239247866</v>
      </c>
      <c r="BD87" s="51">
        <f ca="1">SUMPRODUCT($CM87:$DD87,INDIRECT(ADDRESS(BD$2,$DH$2)):INDIRECT(ADDRESS(BD$2,$DY$2)))</f>
        <v>1607.7326126276989</v>
      </c>
      <c r="BE87" s="51">
        <f ca="1">SUMPRODUCT($CM87:$DD87,INDIRECT(ADDRESS(BE$2,$DH$2)):INDIRECT(ADDRESS(BE$2,$DY$2)))</f>
        <v>1609.4784671961604</v>
      </c>
      <c r="BF87" s="51">
        <f ca="1">SUMPRODUCT($CM87:$DD87,INDIRECT(ADDRESS(BF$2,$DH$2)):INDIRECT(ADDRESS(BF$2,$DY$2)))</f>
        <v>1611.3524878100907</v>
      </c>
      <c r="BG87" s="51">
        <f ca="1">SUMPRODUCT($CM87:$DD87,INDIRECT(ADDRESS(BG$2,$DH$2)):INDIRECT(ADDRESS(BG$2,$DY$2)))</f>
        <v>1614.856141666894</v>
      </c>
      <c r="BH87" s="51">
        <f ca="1">SUMPRODUCT($CM87:$DD87,INDIRECT(ADDRESS(BH$2,$DH$2)):INDIRECT(ADDRESS(BH$2,$DY$2)))</f>
        <v>1617.4915906538108</v>
      </c>
      <c r="BI87" s="51">
        <f ca="1">SUMPRODUCT($CM87:$DD87,INDIRECT(ADDRESS(BI$2,$DH$2)):INDIRECT(ADDRESS(BI$2,$DY$2)))</f>
        <v>1620.1270396407276</v>
      </c>
      <c r="BJ87" s="51">
        <f ca="1">SUMPRODUCT($CM87:$DD87,INDIRECT(ADDRESS(BJ$2,$DH$2)):INDIRECT(ADDRESS(BJ$2,$DY$2)))</f>
        <v>1622.7624886276442</v>
      </c>
      <c r="BK87" s="51">
        <f ca="1">SUMPRODUCT($CM87:$DD87,INDIRECT(ADDRESS(BK$2,$DH$2)):INDIRECT(ADDRESS(BK$2,$DY$2)))</f>
        <v>1625.3979376145608</v>
      </c>
      <c r="BL87" s="51">
        <f ca="1">SUMPRODUCT($CM87:$DD87,INDIRECT(ADDRESS(BL$2,$DH$2)):INDIRECT(ADDRESS(BL$2,$DY$2)))</f>
        <v>1627.4912643417806</v>
      </c>
      <c r="BM87" s="51">
        <f ca="1">SUMPRODUCT($CM87:$DD87,INDIRECT(ADDRESS(BM$2,$DH$2)):INDIRECT(ADDRESS(BM$2,$DY$2)))</f>
        <v>1629.5845910690005</v>
      </c>
      <c r="BN87" s="51">
        <f ca="1">SUMPRODUCT($CM87:$DD87,INDIRECT(ADDRESS(BN$2,$DH$2)):INDIRECT(ADDRESS(BN$2,$DY$2)))</f>
        <v>1631.6779177962203</v>
      </c>
      <c r="BO87" s="51">
        <f ca="1">SUMPRODUCT($CM87:$DD87,INDIRECT(ADDRESS(BO$2,$DH$2)):INDIRECT(ADDRESS(BO$2,$DY$2)))</f>
        <v>1633.7712445234399</v>
      </c>
      <c r="BP87" s="51">
        <f ca="1">SUMPRODUCT($CM87:$DD87,INDIRECT(ADDRESS(BP$2,$DH$2)):INDIRECT(ADDRESS(BP$2,$DY$2)))</f>
        <v>1635.8645712506595</v>
      </c>
      <c r="BQ87" s="51">
        <f ca="1">SUMPRODUCT($CM87:$DD87,INDIRECT(ADDRESS(BQ$2,$DH$2)):INDIRECT(ADDRESS(BQ$2,$DY$2)))</f>
        <v>1637.9578979778794</v>
      </c>
      <c r="BR87" s="51">
        <f ca="1">SUMPRODUCT($CM87:$DD87,INDIRECT(ADDRESS(BR$2,$DH$2)):INDIRECT(ADDRESS(BR$2,$DY$2)))</f>
        <v>1640.0512247050992</v>
      </c>
      <c r="BS87" s="51">
        <f ca="1">SUMPRODUCT($CM87:$DD87,INDIRECT(ADDRESS(BS$2,$DH$2)):INDIRECT(ADDRESS(BS$2,$DY$2)))</f>
        <v>1650.4884596995066</v>
      </c>
      <c r="BT87" s="51">
        <f ca="1">SUMPRODUCT($CM87:$DD87,INDIRECT(ADDRESS(BT$2,$DH$2)):INDIRECT(ADDRESS(BT$2,$DY$2)))</f>
        <v>1652.5817864267265</v>
      </c>
      <c r="BU87" s="51">
        <f ca="1">SUMPRODUCT($CM87:$DD87,INDIRECT(ADDRESS(BU$2,$DH$2)):INDIRECT(ADDRESS(BU$2,$DY$2)))</f>
        <v>1654.6751131539463</v>
      </c>
      <c r="BV87" s="51">
        <f ca="1">SUMPRODUCT($CM87:$DD87,INDIRECT(ADDRESS(BV$2,$DH$2)):INDIRECT(ADDRESS(BV$2,$DY$2)))</f>
        <v>1656.7684398811662</v>
      </c>
      <c r="BW87" s="51">
        <f ca="1">SUMPRODUCT($CM87:$DD87,INDIRECT(ADDRESS(BW$2,$DH$2)):INDIRECT(ADDRESS(BW$2,$DY$2)))</f>
        <v>1658.8617666083858</v>
      </c>
      <c r="BX87" s="51">
        <f ca="1">SUMPRODUCT($CM87:$DD87,INDIRECT(ADDRESS(BX$2,$DH$2)):INDIRECT(ADDRESS(BX$2,$DY$2)))</f>
        <v>1661.4972155953024</v>
      </c>
      <c r="BY87" s="51">
        <f ca="1">SUMPRODUCT($CM87:$DD87,INDIRECT(ADDRESS(BY$2,$DH$2)):INDIRECT(ADDRESS(BY$2,$DY$2)))</f>
        <v>1664.1326645822191</v>
      </c>
      <c r="BZ87" s="51">
        <f ca="1">SUMPRODUCT($CM87:$DD87,INDIRECT(ADDRESS(BZ$2,$DH$2)):INDIRECT(ADDRESS(BZ$2,$DY$2)))</f>
        <v>1666.7681135691359</v>
      </c>
      <c r="CA87" s="51">
        <f ca="1">SUMPRODUCT($CM87:$DD87,INDIRECT(ADDRESS(CA$2,$DH$2)):INDIRECT(ADDRESS(CA$2,$DY$2)))</f>
        <v>1669.4035625560527</v>
      </c>
      <c r="CB87" s="51">
        <f ca="1">SUMPRODUCT($CM87:$DD87,INDIRECT(ADDRESS(CB$2,$DH$2)):INDIRECT(ADDRESS(CB$2,$DY$2)))</f>
        <v>1672.0390115429693</v>
      </c>
      <c r="CC87" s="51">
        <f ca="1">SUMPRODUCT($CM87:$DD87,INDIRECT(ADDRESS(CC$2,$DH$2)):INDIRECT(ADDRESS(CC$2,$DY$2)))</f>
        <v>1674.6744605298859</v>
      </c>
      <c r="CD87" s="51">
        <f ca="1">SUMPRODUCT($CM87:$DD87,INDIRECT(ADDRESS(CD$2,$DH$2)):INDIRECT(ADDRESS(CD$2,$DY$2)))</f>
        <v>1677.3099095168027</v>
      </c>
      <c r="CF87" s="51">
        <f t="shared" ca="1" si="9"/>
        <v>17559.568449088183</v>
      </c>
      <c r="CG87" s="51">
        <f t="shared" ca="1" si="9"/>
        <v>18073.038988321627</v>
      </c>
      <c r="CH87" s="51">
        <f t="shared" ca="1" si="9"/>
        <v>18569.530668950803</v>
      </c>
      <c r="CI87" s="51">
        <f t="shared" ca="1" si="9"/>
        <v>19009.018946017179</v>
      </c>
      <c r="CJ87" s="51">
        <f t="shared" ca="1" si="9"/>
        <v>19342.885340467459</v>
      </c>
      <c r="CK87" s="51">
        <f t="shared" ca="1" si="9"/>
        <v>19709.774277433811</v>
      </c>
      <c r="CM87" s="1">
        <f>IFERROR(VLOOKUP($A87,Auxiliar_OPEX_CustosUnit!$A$4:$BT$129,COLUMN(Auxiliar_OPEX_CustosUnit!AK$2),0),0)</f>
        <v>0</v>
      </c>
      <c r="CN87" s="1">
        <f>IFERROR(VLOOKUP($A87,Auxiliar_OPEX_CustosUnit!$A$4:$BT$129,COLUMN(Auxiliar_OPEX_CustosUnit!AL$2),0),0)</f>
        <v>0</v>
      </c>
      <c r="CO87" s="1">
        <f>IFERROR(VLOOKUP($A87,Auxiliar_OPEX_CustosUnit!$A$4:$BT$129,COLUMN(Auxiliar_OPEX_CustosUnit!AM$2),0)*(1-DRE_Auxiliar!$A$111),0)</f>
        <v>523.48404162344991</v>
      </c>
      <c r="CP87" s="1">
        <f>IFERROR(VLOOKUP($A87,Auxiliar_OPEX_CustosUnit!$A$4:$BT$129,COLUMN(Auxiliar_OPEX_CustosUnit!AN$2),0),0)</f>
        <v>0</v>
      </c>
      <c r="CQ87" s="1">
        <f>IFERROR(VLOOKUP($A87,Auxiliar_OPEX_CustosUnit!$A$4:$BT$129,COLUMN(Auxiliar_OPEX_CustosUnit!AO$2),0),0)</f>
        <v>0</v>
      </c>
      <c r="CR87" s="1">
        <f>IFERROR(VLOOKUP($A87,Auxiliar_OPEX_CustosUnit!$A$4:$BT$129,COLUMN(Auxiliar_OPEX_CustosUnit!AP$2),0),0)</f>
        <v>0</v>
      </c>
      <c r="CS87" s="1">
        <f>IFERROR(VLOOKUP($A87,Auxiliar_OPEX_CustosUnit!$A$4:$BT$129,COLUMN(Auxiliar_OPEX_CustosUnit!AQ$2),0),0)</f>
        <v>0</v>
      </c>
      <c r="CT87" s="1">
        <f>IFERROR(VLOOKUP($A87,Auxiliar_OPEX_CustosUnit!$A$4:$BT$129,COLUMN(Auxiliar_OPEX_CustosUnit!AR$2),0),0)</f>
        <v>0</v>
      </c>
      <c r="CU87" s="1">
        <f>IFERROR(VLOOKUP($A87,Auxiliar_OPEX_CustosUnit!$A$4:$BT$129,COLUMN(Auxiliar_OPEX_CustosUnit!AS$2),0),0)</f>
        <v>1.9457076531770801</v>
      </c>
      <c r="CV87" s="1">
        <f>IFERROR(VLOOKUP($A87,Auxiliar_OPEX_CustosUnit!$A$4:$BT$129,COLUMN(Auxiliar_OPEX_CustosUnit!AT$2),0),0)</f>
        <v>0</v>
      </c>
      <c r="CW87" s="1">
        <f>IFERROR(VLOOKUP($A87,Auxiliar_OPEX_CustosUnit!$A$4:$BT$129,COLUMN(Auxiliar_OPEX_CustosUnit!AU$2),0),0)</f>
        <v>3.328988194E-5</v>
      </c>
      <c r="CX87" s="1">
        <f>IFERROR(VLOOKUP($A87,Auxiliar_OPEX_CustosUnit!$A$4:$BT$129,COLUMN(Auxiliar_OPEX_CustosUnit!AV$2),0),0)</f>
        <v>0</v>
      </c>
      <c r="CY87" s="1">
        <f>IFERROR(VLOOKUP($A87,Auxiliar_OPEX_CustosUnit!$A$4:$BT$129,COLUMN(Auxiliar_OPEX_CustosUnit!AW$2),0),0)</f>
        <v>0</v>
      </c>
      <c r="CZ87" s="1">
        <f>IFERROR(VLOOKUP($A87,Auxiliar_OPEX_CustosUnit!$A$4:$BT$129,COLUMN(Auxiliar_OPEX_CustosUnit!AX$2),0),0)</f>
        <v>0</v>
      </c>
      <c r="DA87" s="1">
        <f>IFERROR(VLOOKUP($A87,Auxiliar_OPEX_CustosUnit!$A$4:$BT$129,COLUMN(Auxiliar_OPEX_CustosUnit!AY$2),0),0)</f>
        <v>0</v>
      </c>
      <c r="DB87" s="1">
        <f>IFERROR(VLOOKUP($A87,Auxiliar_OPEX_CustosUnit!$A$4:$BT$129,COLUMN(Auxiliar_OPEX_CustosUnit!AZ$2),0),0)</f>
        <v>0</v>
      </c>
      <c r="DC87" s="1">
        <f>IFERROR(VLOOKUP($A87,Auxiliar_OPEX_CustosUnit!$A$4:$BT$129,COLUMN(Auxiliar_OPEX_CustosUnit!BA$2),0),0)</f>
        <v>0</v>
      </c>
      <c r="DD87" s="1">
        <f>IFERROR(VLOOKUP($A87,Auxiliar_OPEX_CustosUnit!$A$4:$BT$129,COLUMN(Auxiliar_OPEX_CustosUnit!BB$2),0),0)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3456.1510643724732</v>
      </c>
      <c r="E88" s="51">
        <f ca="1">SUMPRODUCT($CM88:$DD88,INDIRECT(ADDRESS(E$2,$DH$2)):INDIRECT(ADDRESS(E$2,$DY$2)))</f>
        <v>3461.299822085396</v>
      </c>
      <c r="F88" s="51">
        <f ca="1">SUMPRODUCT($CM88:$DD88,INDIRECT(ADDRESS(F$2,$DH$2)):INDIRECT(ADDRESS(F$2,$DY$2)))</f>
        <v>3466.5554450127911</v>
      </c>
      <c r="G88" s="51">
        <f ca="1">SUMPRODUCT($CM88:$DD88,INDIRECT(ADDRESS(G$2,$DH$2)):INDIRECT(ADDRESS(G$2,$DY$2)))</f>
        <v>3471.4327184211697</v>
      </c>
      <c r="H88" s="51">
        <f ca="1">SUMPRODUCT($CM88:$DD88,INDIRECT(ADDRESS(H$2,$DH$2)):INDIRECT(ADDRESS(H$2,$DY$2)))</f>
        <v>3476.709205528382</v>
      </c>
      <c r="I88" s="51">
        <f ca="1">SUMPRODUCT($CM88:$DD88,INDIRECT(ADDRESS(I$2,$DH$2)):INDIRECT(ADDRESS(I$2,$DY$2)))</f>
        <v>3482.1756188478125</v>
      </c>
      <c r="J88" s="51">
        <f ca="1">SUMPRODUCT($CM88:$DD88,INDIRECT(ADDRESS(J$2,$DH$2)):INDIRECT(ADDRESS(J$2,$DY$2)))</f>
        <v>3487.2655771015743</v>
      </c>
      <c r="K88" s="51">
        <f ca="1">SUMPRODUCT($CM88:$DD88,INDIRECT(ADDRESS(K$2,$DH$2)):INDIRECT(ADDRESS(K$2,$DY$2)))</f>
        <v>3506.8677130404044</v>
      </c>
      <c r="L88" s="51">
        <f ca="1">SUMPRODUCT($CM88:$DD88,INDIRECT(ADDRESS(L$2,$DH$2)):INDIRECT(ADDRESS(L$2,$DY$2)))</f>
        <v>3512.5856654286804</v>
      </c>
      <c r="M88" s="51">
        <f ca="1">SUMPRODUCT($CM88:$DD88,INDIRECT(ADDRESS(M$2,$DH$2)):INDIRECT(ADDRESS(M$2,$DY$2)))</f>
        <v>3517.5666367586455</v>
      </c>
      <c r="N88" s="51">
        <f ca="1">SUMPRODUCT($CM88:$DD88,INDIRECT(ADDRESS(N$2,$DH$2)):INDIRECT(ADDRESS(N$2,$DY$2)))</f>
        <v>3522.9827751754856</v>
      </c>
      <c r="O88" s="51">
        <f ca="1">SUMPRODUCT($CM88:$DD88,INDIRECT(ADDRESS(O$2,$DH$2)):INDIRECT(ADDRESS(O$2,$DY$2)))</f>
        <v>3528.9079218939614</v>
      </c>
      <c r="P88" s="51">
        <f ca="1">SUMPRODUCT($CM88:$DD88,INDIRECT(ADDRESS(P$2,$DH$2)):INDIRECT(ADDRESS(P$2,$DY$2)))</f>
        <v>3534.0707159192316</v>
      </c>
      <c r="Q88" s="51">
        <f ca="1">SUMPRODUCT($CM88:$DD88,INDIRECT(ADDRESS(Q$2,$DH$2)):INDIRECT(ADDRESS(Q$2,$DY$2)))</f>
        <v>3538.9132328017113</v>
      </c>
      <c r="R88" s="51">
        <f ca="1">SUMPRODUCT($CM88:$DD88,INDIRECT(ADDRESS(R$2,$DH$2)):INDIRECT(ADDRESS(R$2,$DY$2)))</f>
        <v>3543.9610751827049</v>
      </c>
      <c r="S88" s="51">
        <f ca="1">SUMPRODUCT($CM88:$DD88,INDIRECT(ADDRESS(S$2,$DH$2)):INDIRECT(ADDRESS(S$2,$DY$2)))</f>
        <v>3549.5664563985119</v>
      </c>
      <c r="T88" s="51">
        <f ca="1">SUMPRODUCT($CM88:$DD88,INDIRECT(ADDRESS(T$2,$DH$2)):INDIRECT(ADDRESS(T$2,$DY$2)))</f>
        <v>3555.0164707023991</v>
      </c>
      <c r="U88" s="51">
        <f ca="1">SUMPRODUCT($CM88:$DD88,INDIRECT(ADDRESS(U$2,$DH$2)):INDIRECT(ADDRESS(U$2,$DY$2)))</f>
        <v>3559.9982215907949</v>
      </c>
      <c r="V88" s="51">
        <f ca="1">SUMPRODUCT($CM88:$DD88,INDIRECT(ADDRESS(V$2,$DH$2)):INDIRECT(ADDRESS(V$2,$DY$2)))</f>
        <v>3564.5420339264133</v>
      </c>
      <c r="W88" s="51">
        <f ca="1">SUMPRODUCT($CM88:$DD88,INDIRECT(ADDRESS(W$2,$DH$2)):INDIRECT(ADDRESS(W$2,$DY$2)))</f>
        <v>3597.3356139875827</v>
      </c>
      <c r="X88" s="51">
        <f ca="1">SUMPRODUCT($CM88:$DD88,INDIRECT(ADDRESS(X$2,$DH$2)):INDIRECT(ADDRESS(X$2,$DY$2)))</f>
        <v>3602.4913013426876</v>
      </c>
      <c r="Y88" s="51">
        <f ca="1">SUMPRODUCT($CM88:$DD88,INDIRECT(ADDRESS(Y$2,$DH$2)):INDIRECT(ADDRESS(Y$2,$DY$2)))</f>
        <v>3607.8767524476534</v>
      </c>
      <c r="Z88" s="51">
        <f ca="1">SUMPRODUCT($CM88:$DD88,INDIRECT(ADDRESS(Z$2,$DH$2)):INDIRECT(ADDRESS(Z$2,$DY$2)))</f>
        <v>3613.6659037691888</v>
      </c>
      <c r="AA88" s="51">
        <f ca="1">SUMPRODUCT($CM88:$DD88,INDIRECT(ADDRESS(AA$2,$DH$2)):INDIRECT(ADDRESS(AA$2,$DY$2)))</f>
        <v>3619.2747464730446</v>
      </c>
      <c r="AB88" s="51">
        <f ca="1">SUMPRODUCT($CM88:$DD88,INDIRECT(ADDRESS(AB$2,$DH$2)):INDIRECT(ADDRESS(AB$2,$DY$2)))</f>
        <v>3623.4751294085395</v>
      </c>
      <c r="AC88" s="51">
        <f ca="1">SUMPRODUCT($CM88:$DD88,INDIRECT(ADDRESS(AC$2,$DH$2)):INDIRECT(ADDRESS(AC$2,$DY$2)))</f>
        <v>3627.8956625029114</v>
      </c>
      <c r="AD88" s="51">
        <f ca="1">SUMPRODUCT($CM88:$DD88,INDIRECT(ADDRESS(AD$2,$DH$2)):INDIRECT(ADDRESS(AD$2,$DY$2)))</f>
        <v>3631.745397627843</v>
      </c>
      <c r="AE88" s="51">
        <f ca="1">SUMPRODUCT($CM88:$DD88,INDIRECT(ADDRESS(AE$2,$DH$2)):INDIRECT(ADDRESS(AE$2,$DY$2)))</f>
        <v>3635.2519145750412</v>
      </c>
      <c r="AF88" s="51">
        <f ca="1">SUMPRODUCT($CM88:$DD88,INDIRECT(ADDRESS(AF$2,$DH$2)):INDIRECT(ADDRESS(AF$2,$DY$2)))</f>
        <v>3639.0270053209715</v>
      </c>
      <c r="AG88" s="51">
        <f ca="1">SUMPRODUCT($CM88:$DD88,INDIRECT(ADDRESS(AG$2,$DH$2)):INDIRECT(ADDRESS(AG$2,$DY$2)))</f>
        <v>3643.2858695914065</v>
      </c>
      <c r="AH88" s="51">
        <f ca="1">SUMPRODUCT($CM88:$DD88,INDIRECT(ADDRESS(AH$2,$DH$2)):INDIRECT(ADDRESS(AH$2,$DY$2)))</f>
        <v>3647.7350496782246</v>
      </c>
      <c r="AI88" s="51">
        <f ca="1">SUMPRODUCT($CM88:$DD88,INDIRECT(ADDRESS(AI$2,$DH$2)):INDIRECT(ADDRESS(AI$2,$DY$2)))</f>
        <v>3680.862733304406</v>
      </c>
      <c r="AJ88" s="51">
        <f ca="1">SUMPRODUCT($CM88:$DD88,INDIRECT(ADDRESS(AJ$2,$DH$2)):INDIRECT(ADDRESS(AJ$2,$DY$2)))</f>
        <v>3684.9450909010807</v>
      </c>
      <c r="AK88" s="51">
        <f ca="1">SUMPRODUCT($CM88:$DD88,INDIRECT(ADDRESS(AK$2,$DH$2)):INDIRECT(ADDRESS(AK$2,$DY$2)))</f>
        <v>3690.1643579867355</v>
      </c>
      <c r="AL88" s="51">
        <f ca="1">SUMPRODUCT($CM88:$DD88,INDIRECT(ADDRESS(AL$2,$DH$2)):INDIRECT(ADDRESS(AL$2,$DY$2)))</f>
        <v>3695.4124608021457</v>
      </c>
      <c r="AM88" s="51">
        <f ca="1">SUMPRODUCT($CM88:$DD88,INDIRECT(ADDRESS(AM$2,$DH$2)):INDIRECT(ADDRESS(AM$2,$DY$2)))</f>
        <v>3700.3837406119073</v>
      </c>
      <c r="AN88" s="51">
        <f ca="1">SUMPRODUCT($CM88:$DD88,INDIRECT(ADDRESS(AN$2,$DH$2)):INDIRECT(ADDRESS(AN$2,$DY$2)))</f>
        <v>3704.7996442665881</v>
      </c>
      <c r="AO88" s="51">
        <f ca="1">SUMPRODUCT($CM88:$DD88,INDIRECT(ADDRESS(AO$2,$DH$2)):INDIRECT(ADDRESS(AO$2,$DY$2)))</f>
        <v>3709.5511958156171</v>
      </c>
      <c r="AP88" s="51">
        <f ca="1">SUMPRODUCT($CM88:$DD88,INDIRECT(ADDRESS(AP$2,$DH$2)):INDIRECT(ADDRESS(AP$2,$DY$2)))</f>
        <v>3714.2925002997204</v>
      </c>
      <c r="AQ88" s="51">
        <f ca="1">SUMPRODUCT($CM88:$DD88,INDIRECT(ADDRESS(AQ$2,$DH$2)):INDIRECT(ADDRESS(AQ$2,$DY$2)))</f>
        <v>3718.6414185541803</v>
      </c>
      <c r="AR88" s="51">
        <f ca="1">SUMPRODUCT($CM88:$DD88,INDIRECT(ADDRESS(AR$2,$DH$2)):INDIRECT(ADDRESS(AR$2,$DY$2)))</f>
        <v>3723.3305984197491</v>
      </c>
      <c r="AS88" s="51">
        <f ca="1">SUMPRODUCT($CM88:$DD88,INDIRECT(ADDRESS(AS$2,$DH$2)):INDIRECT(ADDRESS(AS$2,$DY$2)))</f>
        <v>3728.0197782853179</v>
      </c>
      <c r="AT88" s="51">
        <f ca="1">SUMPRODUCT($CM88:$DD88,INDIRECT(ADDRESS(AT$2,$DH$2)):INDIRECT(ADDRESS(AT$2,$DY$2)))</f>
        <v>3732.5013632905311</v>
      </c>
      <c r="AU88" s="51">
        <f ca="1">SUMPRODUCT($CM88:$DD88,INDIRECT(ADDRESS(AU$2,$DH$2)):INDIRECT(ADDRESS(AU$2,$DY$2)))</f>
        <v>3730.194910565931</v>
      </c>
      <c r="AV88" s="51">
        <f ca="1">SUMPRODUCT($CM88:$DD88,INDIRECT(ADDRESS(AV$2,$DH$2)):INDIRECT(ADDRESS(AV$2,$DY$2)))</f>
        <v>3735.6914908646395</v>
      </c>
      <c r="AW88" s="51">
        <f ca="1">SUMPRODUCT($CM88:$DD88,INDIRECT(ADDRESS(AW$2,$DH$2)):INDIRECT(ADDRESS(AW$2,$DY$2)))</f>
        <v>3741.0253125756294</v>
      </c>
      <c r="AX88" s="51">
        <f ca="1">SUMPRODUCT($CM88:$DD88,INDIRECT(ADDRESS(AX$2,$DH$2)):INDIRECT(ADDRESS(AX$2,$DY$2)))</f>
        <v>3746.5998787521567</v>
      </c>
      <c r="AY88" s="51">
        <f ca="1">SUMPRODUCT($CM88:$DD88,INDIRECT(ADDRESS(AY$2,$DH$2)):INDIRECT(ADDRESS(AY$2,$DY$2)))</f>
        <v>3751.4129044513893</v>
      </c>
      <c r="AZ88" s="51">
        <f ca="1">SUMPRODUCT($CM88:$DD88,INDIRECT(ADDRESS(AZ$2,$DH$2)):INDIRECT(ADDRESS(AZ$2,$DY$2)))</f>
        <v>3754.8231620308643</v>
      </c>
      <c r="BA88" s="51">
        <f ca="1">SUMPRODUCT($CM88:$DD88,INDIRECT(ADDRESS(BA$2,$DH$2)):INDIRECT(ADDRESS(BA$2,$DY$2)))</f>
        <v>3757.9335280208875</v>
      </c>
      <c r="BB88" s="51">
        <f ca="1">SUMPRODUCT($CM88:$DD88,INDIRECT(ADDRESS(BB$2,$DH$2)):INDIRECT(ADDRESS(BB$2,$DY$2)))</f>
        <v>3761.2585183474771</v>
      </c>
      <c r="BC88" s="51">
        <f ca="1">SUMPRODUCT($CM88:$DD88,INDIRECT(ADDRESS(BC$2,$DH$2)):INDIRECT(ADDRESS(BC$2,$DY$2)))</f>
        <v>3764.1675244366206</v>
      </c>
      <c r="BD88" s="51">
        <f ca="1">SUMPRODUCT($CM88:$DD88,INDIRECT(ADDRESS(BD$2,$DH$2)):INDIRECT(ADDRESS(BD$2,$DY$2)))</f>
        <v>3767.0140146636559</v>
      </c>
      <c r="BE88" s="51">
        <f ca="1">SUMPRODUCT($CM88:$DD88,INDIRECT(ADDRESS(BE$2,$DH$2)):INDIRECT(ADDRESS(BE$2,$DY$2)))</f>
        <v>3770.0385366861983</v>
      </c>
      <c r="BF88" s="51">
        <f ca="1">SUMPRODUCT($CM88:$DD88,INDIRECT(ADDRESS(BF$2,$DH$2)):INDIRECT(ADDRESS(BF$2,$DY$2)))</f>
        <v>3773.2850938278543</v>
      </c>
      <c r="BG88" s="51">
        <f ca="1">SUMPRODUCT($CM88:$DD88,INDIRECT(ADDRESS(BG$2,$DH$2)):INDIRECT(ADDRESS(BG$2,$DY$2)))</f>
        <v>3780.6036272635047</v>
      </c>
      <c r="BH88" s="51">
        <f ca="1">SUMPRODUCT($CM88:$DD88,INDIRECT(ADDRESS(BH$2,$DH$2)):INDIRECT(ADDRESS(BH$2,$DY$2)))</f>
        <v>3785.1692844747131</v>
      </c>
      <c r="BI88" s="51">
        <f ca="1">SUMPRODUCT($CM88:$DD88,INDIRECT(ADDRESS(BI$2,$DH$2)):INDIRECT(ADDRESS(BI$2,$DY$2)))</f>
        <v>3789.7349416859215</v>
      </c>
      <c r="BJ88" s="51">
        <f ca="1">SUMPRODUCT($CM88:$DD88,INDIRECT(ADDRESS(BJ$2,$DH$2)):INDIRECT(ADDRESS(BJ$2,$DY$2)))</f>
        <v>3794.3005988971299</v>
      </c>
      <c r="BK88" s="51">
        <f ca="1">SUMPRODUCT($CM88:$DD88,INDIRECT(ADDRESS(BK$2,$DH$2)):INDIRECT(ADDRESS(BK$2,$DY$2)))</f>
        <v>3798.8662561083383</v>
      </c>
      <c r="BL88" s="51">
        <f ca="1">SUMPRODUCT($CM88:$DD88,INDIRECT(ADDRESS(BL$2,$DH$2)):INDIRECT(ADDRESS(BL$2,$DY$2)))</f>
        <v>3802.4927396088697</v>
      </c>
      <c r="BM88" s="51">
        <f ca="1">SUMPRODUCT($CM88:$DD88,INDIRECT(ADDRESS(BM$2,$DH$2)):INDIRECT(ADDRESS(BM$2,$DY$2)))</f>
        <v>3806.1192231094014</v>
      </c>
      <c r="BN88" s="51">
        <f ca="1">SUMPRODUCT($CM88:$DD88,INDIRECT(ADDRESS(BN$2,$DH$2)):INDIRECT(ADDRESS(BN$2,$DY$2)))</f>
        <v>3809.7457066099332</v>
      </c>
      <c r="BO88" s="51">
        <f ca="1">SUMPRODUCT($CM88:$DD88,INDIRECT(ADDRESS(BO$2,$DH$2)):INDIRECT(ADDRESS(BO$2,$DY$2)))</f>
        <v>3813.3721901104645</v>
      </c>
      <c r="BP88" s="51">
        <f ca="1">SUMPRODUCT($CM88:$DD88,INDIRECT(ADDRESS(BP$2,$DH$2)):INDIRECT(ADDRESS(BP$2,$DY$2)))</f>
        <v>3816.9986736109963</v>
      </c>
      <c r="BQ88" s="51">
        <f ca="1">SUMPRODUCT($CM88:$DD88,INDIRECT(ADDRESS(BQ$2,$DH$2)):INDIRECT(ADDRESS(BQ$2,$DY$2)))</f>
        <v>3820.6251571115281</v>
      </c>
      <c r="BR88" s="51">
        <f ca="1">SUMPRODUCT($CM88:$DD88,INDIRECT(ADDRESS(BR$2,$DH$2)):INDIRECT(ADDRESS(BR$2,$DY$2)))</f>
        <v>3824.2516406120594</v>
      </c>
      <c r="BS88" s="51">
        <f ca="1">SUMPRODUCT($CM88:$DD88,INDIRECT(ADDRESS(BS$2,$DH$2)):INDIRECT(ADDRESS(BS$2,$DY$2)))</f>
        <v>3854.3347214945752</v>
      </c>
      <c r="BT88" s="51">
        <f ca="1">SUMPRODUCT($CM88:$DD88,INDIRECT(ADDRESS(BT$2,$DH$2)):INDIRECT(ADDRESS(BT$2,$DY$2)))</f>
        <v>3857.9612049951065</v>
      </c>
      <c r="BU88" s="51">
        <f ca="1">SUMPRODUCT($CM88:$DD88,INDIRECT(ADDRESS(BU$2,$DH$2)):INDIRECT(ADDRESS(BU$2,$DY$2)))</f>
        <v>3861.5876884956388</v>
      </c>
      <c r="BV88" s="51">
        <f ca="1">SUMPRODUCT($CM88:$DD88,INDIRECT(ADDRESS(BV$2,$DH$2)):INDIRECT(ADDRESS(BV$2,$DY$2)))</f>
        <v>3865.2141719961701</v>
      </c>
      <c r="BW88" s="51">
        <f ca="1">SUMPRODUCT($CM88:$DD88,INDIRECT(ADDRESS(BW$2,$DH$2)):INDIRECT(ADDRESS(BW$2,$DY$2)))</f>
        <v>3868.8406554967014</v>
      </c>
      <c r="BX88" s="51">
        <f ca="1">SUMPRODUCT($CM88:$DD88,INDIRECT(ADDRESS(BX$2,$DH$2)):INDIRECT(ADDRESS(BX$2,$DY$2)))</f>
        <v>3873.4063127079098</v>
      </c>
      <c r="BY88" s="51">
        <f ca="1">SUMPRODUCT($CM88:$DD88,INDIRECT(ADDRESS(BY$2,$DH$2)):INDIRECT(ADDRESS(BY$2,$DY$2)))</f>
        <v>3877.9719699191182</v>
      </c>
      <c r="BZ88" s="51">
        <f ca="1">SUMPRODUCT($CM88:$DD88,INDIRECT(ADDRESS(BZ$2,$DH$2)):INDIRECT(ADDRESS(BZ$2,$DY$2)))</f>
        <v>3882.5376271303267</v>
      </c>
      <c r="CA88" s="51">
        <f ca="1">SUMPRODUCT($CM88:$DD88,INDIRECT(ADDRESS(CA$2,$DH$2)):INDIRECT(ADDRESS(CA$2,$DY$2)))</f>
        <v>3887.1032843415351</v>
      </c>
      <c r="CB88" s="51">
        <f ca="1">SUMPRODUCT($CM88:$DD88,INDIRECT(ADDRESS(CB$2,$DH$2)):INDIRECT(ADDRESS(CB$2,$DY$2)))</f>
        <v>3891.6689415527435</v>
      </c>
      <c r="CC88" s="51">
        <f ca="1">SUMPRODUCT($CM88:$DD88,INDIRECT(ADDRESS(CC$2,$DH$2)):INDIRECT(ADDRESS(CC$2,$DY$2)))</f>
        <v>3896.2345987639519</v>
      </c>
      <c r="CD88" s="51">
        <f ca="1">SUMPRODUCT($CM88:$DD88,INDIRECT(ADDRESS(CD$2,$DH$2)):INDIRECT(ADDRESS(CD$2,$DY$2)))</f>
        <v>3900.8002559751603</v>
      </c>
      <c r="CF88" s="51">
        <f t="shared" ca="1" si="9"/>
        <v>41890.500163666773</v>
      </c>
      <c r="CG88" s="51">
        <f t="shared" ca="1" si="9"/>
        <v>42886.712524541923</v>
      </c>
      <c r="CH88" s="51">
        <f t="shared" ca="1" si="9"/>
        <v>43900.18441231121</v>
      </c>
      <c r="CI88" s="51">
        <f t="shared" ca="1" si="9"/>
        <v>44736.060996141452</v>
      </c>
      <c r="CJ88" s="51">
        <f t="shared" ca="1" si="9"/>
        <v>45297.195086443164</v>
      </c>
      <c r="CK88" s="51">
        <f t="shared" ca="1" si="9"/>
        <v>46001.543773251447</v>
      </c>
      <c r="CM88" s="1">
        <f>IFERROR(VLOOKUP($A88,Auxiliar_OPEX_CustosUnit!$A$4:$BT$129,COLUMN(Auxiliar_OPEX_CustosUnit!AK$2),0),0)</f>
        <v>0</v>
      </c>
      <c r="CN88" s="1">
        <f>IFERROR(VLOOKUP($A88,Auxiliar_OPEX_CustosUnit!$A$4:$BT$129,COLUMN(Auxiliar_OPEX_CustosUnit!AL$2),0),0)</f>
        <v>0</v>
      </c>
      <c r="CO88" s="1">
        <f>IFERROR(VLOOKUP($A88,Auxiliar_OPEX_CustosUnit!$A$4:$BT$129,COLUMN(Auxiliar_OPEX_CustosUnit!AM$2),0)*(1-DRE_Auxiliar!$A$111),0)</f>
        <v>1325.5980478412398</v>
      </c>
      <c r="CP88" s="1">
        <f>IFERROR(VLOOKUP($A88,Auxiliar_OPEX_CustosUnit!$A$4:$BT$129,COLUMN(Auxiliar_OPEX_CustosUnit!AN$2),0),0)</f>
        <v>0</v>
      </c>
      <c r="CQ88" s="1">
        <f>IFERROR(VLOOKUP($A88,Auxiliar_OPEX_CustosUnit!$A$4:$BT$129,COLUMN(Auxiliar_OPEX_CustosUnit!AO$2),0),0)</f>
        <v>0</v>
      </c>
      <c r="CR88" s="1">
        <f>IFERROR(VLOOKUP($A88,Auxiliar_OPEX_CustosUnit!$A$4:$BT$129,COLUMN(Auxiliar_OPEX_CustosUnit!AP$2),0),0)</f>
        <v>0</v>
      </c>
      <c r="CS88" s="1">
        <f>IFERROR(VLOOKUP($A88,Auxiliar_OPEX_CustosUnit!$A$4:$BT$129,COLUMN(Auxiliar_OPEX_CustosUnit!AQ$2),0),0)</f>
        <v>0</v>
      </c>
      <c r="CT88" s="1">
        <f>IFERROR(VLOOKUP($A88,Auxiliar_OPEX_CustosUnit!$A$4:$BT$129,COLUMN(Auxiliar_OPEX_CustosUnit!AR$2),0),0)</f>
        <v>0</v>
      </c>
      <c r="CU88" s="1">
        <f>IFERROR(VLOOKUP($A88,Auxiliar_OPEX_CustosUnit!$A$4:$BT$129,COLUMN(Auxiliar_OPEX_CustosUnit!AS$2),0),0)</f>
        <v>6.1693875765128201</v>
      </c>
      <c r="CV88" s="1">
        <f>IFERROR(VLOOKUP($A88,Auxiliar_OPEX_CustosUnit!$A$4:$BT$129,COLUMN(Auxiliar_OPEX_CustosUnit!AT$2),0),0)</f>
        <v>0</v>
      </c>
      <c r="CW88" s="1">
        <f>IFERROR(VLOOKUP($A88,Auxiliar_OPEX_CustosUnit!$A$4:$BT$129,COLUMN(Auxiliar_OPEX_CustosUnit!AU$2),0),0)</f>
        <v>5.7671459510000001E-5</v>
      </c>
      <c r="CX88" s="1">
        <f>IFERROR(VLOOKUP($A88,Auxiliar_OPEX_CustosUnit!$A$4:$BT$129,COLUMN(Auxiliar_OPEX_CustosUnit!AV$2),0),0)</f>
        <v>0</v>
      </c>
      <c r="CY88" s="1">
        <f>IFERROR(VLOOKUP($A88,Auxiliar_OPEX_CustosUnit!$A$4:$BT$129,COLUMN(Auxiliar_OPEX_CustosUnit!AW$2),0),0)</f>
        <v>0</v>
      </c>
      <c r="CZ88" s="1">
        <f>IFERROR(VLOOKUP($A88,Auxiliar_OPEX_CustosUnit!$A$4:$BT$129,COLUMN(Auxiliar_OPEX_CustosUnit!AX$2),0),0)</f>
        <v>0</v>
      </c>
      <c r="DA88" s="1">
        <f>IFERROR(VLOOKUP($A88,Auxiliar_OPEX_CustosUnit!$A$4:$BT$129,COLUMN(Auxiliar_OPEX_CustosUnit!AY$2),0),0)</f>
        <v>0</v>
      </c>
      <c r="DB88" s="1">
        <f>IFERROR(VLOOKUP($A88,Auxiliar_OPEX_CustosUnit!$A$4:$BT$129,COLUMN(Auxiliar_OPEX_CustosUnit!AZ$2),0),0)</f>
        <v>0</v>
      </c>
      <c r="DC88" s="1">
        <f>IFERROR(VLOOKUP($A88,Auxiliar_OPEX_CustosUnit!$A$4:$BT$129,COLUMN(Auxiliar_OPEX_CustosUnit!BA$2),0),0)</f>
        <v>0</v>
      </c>
      <c r="DD88" s="1">
        <f>IFERROR(VLOOKUP($A88,Auxiliar_OPEX_CustosUnit!$A$4:$BT$129,COLUMN(Auxiliar_OPEX_CustosUnit!BB$2),0),0)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7095.4572507055536</v>
      </c>
      <c r="E89" s="51">
        <f ca="1">SUMPRODUCT($CM89:$DD89,INDIRECT(ADDRESS(E$2,$DH$2)):INDIRECT(ADDRESS(E$2,$DY$2)))</f>
        <v>7095.4572507055536</v>
      </c>
      <c r="F89" s="51">
        <f ca="1">SUMPRODUCT($CM89:$DD89,INDIRECT(ADDRESS(F$2,$DH$2)):INDIRECT(ADDRESS(F$2,$DY$2)))</f>
        <v>7095.4572507055536</v>
      </c>
      <c r="G89" s="51">
        <f ca="1">SUMPRODUCT($CM89:$DD89,INDIRECT(ADDRESS(G$2,$DH$2)):INDIRECT(ADDRESS(G$2,$DY$2)))</f>
        <v>7095.4572507055536</v>
      </c>
      <c r="H89" s="51">
        <f ca="1">SUMPRODUCT($CM89:$DD89,INDIRECT(ADDRESS(H$2,$DH$2)):INDIRECT(ADDRESS(H$2,$DY$2)))</f>
        <v>7095.4572507055536</v>
      </c>
      <c r="I89" s="51">
        <f ca="1">SUMPRODUCT($CM89:$DD89,INDIRECT(ADDRESS(I$2,$DH$2)):INDIRECT(ADDRESS(I$2,$DY$2)))</f>
        <v>7095.4572507055536</v>
      </c>
      <c r="J89" s="51">
        <f ca="1">SUMPRODUCT($CM89:$DD89,INDIRECT(ADDRESS(J$2,$DH$2)):INDIRECT(ADDRESS(J$2,$DY$2)))</f>
        <v>7095.4572507055536</v>
      </c>
      <c r="K89" s="51">
        <f ca="1">SUMPRODUCT($CM89:$DD89,INDIRECT(ADDRESS(K$2,$DH$2)):INDIRECT(ADDRESS(K$2,$DY$2)))</f>
        <v>7100.7356211487222</v>
      </c>
      <c r="L89" s="51">
        <f ca="1">SUMPRODUCT($CM89:$DD89,INDIRECT(ADDRESS(L$2,$DH$2)):INDIRECT(ADDRESS(L$2,$DY$2)))</f>
        <v>7100.7356211487222</v>
      </c>
      <c r="M89" s="51">
        <f ca="1">SUMPRODUCT($CM89:$DD89,INDIRECT(ADDRESS(M$2,$DH$2)):INDIRECT(ADDRESS(M$2,$DY$2)))</f>
        <v>7100.7356211487222</v>
      </c>
      <c r="N89" s="51">
        <f ca="1">SUMPRODUCT($CM89:$DD89,INDIRECT(ADDRESS(N$2,$DH$2)):INDIRECT(ADDRESS(N$2,$DY$2)))</f>
        <v>7100.7356211487222</v>
      </c>
      <c r="O89" s="51">
        <f ca="1">SUMPRODUCT($CM89:$DD89,INDIRECT(ADDRESS(O$2,$DH$2)):INDIRECT(ADDRESS(O$2,$DY$2)))</f>
        <v>7100.7356211487222</v>
      </c>
      <c r="P89" s="51">
        <f ca="1">SUMPRODUCT($CM89:$DD89,INDIRECT(ADDRESS(P$2,$DH$2)):INDIRECT(ADDRESS(P$2,$DY$2)))</f>
        <v>7100.7356211487222</v>
      </c>
      <c r="Q89" s="51">
        <f ca="1">SUMPRODUCT($CM89:$DD89,INDIRECT(ADDRESS(Q$2,$DH$2)):INDIRECT(ADDRESS(Q$2,$DY$2)))</f>
        <v>7100.7356211487222</v>
      </c>
      <c r="R89" s="51">
        <f ca="1">SUMPRODUCT($CM89:$DD89,INDIRECT(ADDRESS(R$2,$DH$2)):INDIRECT(ADDRESS(R$2,$DY$2)))</f>
        <v>7100.7356211487222</v>
      </c>
      <c r="S89" s="51">
        <f ca="1">SUMPRODUCT($CM89:$DD89,INDIRECT(ADDRESS(S$2,$DH$2)):INDIRECT(ADDRESS(S$2,$DY$2)))</f>
        <v>7100.7356211487222</v>
      </c>
      <c r="T89" s="51">
        <f ca="1">SUMPRODUCT($CM89:$DD89,INDIRECT(ADDRESS(T$2,$DH$2)):INDIRECT(ADDRESS(T$2,$DY$2)))</f>
        <v>7100.7356211487222</v>
      </c>
      <c r="U89" s="51">
        <f ca="1">SUMPRODUCT($CM89:$DD89,INDIRECT(ADDRESS(U$2,$DH$2)):INDIRECT(ADDRESS(U$2,$DY$2)))</f>
        <v>7100.7356211487222</v>
      </c>
      <c r="V89" s="51">
        <f ca="1">SUMPRODUCT($CM89:$DD89,INDIRECT(ADDRESS(V$2,$DH$2)):INDIRECT(ADDRESS(V$2,$DY$2)))</f>
        <v>7100.7356211487222</v>
      </c>
      <c r="W89" s="51">
        <f ca="1">SUMPRODUCT($CM89:$DD89,INDIRECT(ADDRESS(W$2,$DH$2)):INDIRECT(ADDRESS(W$2,$DY$2)))</f>
        <v>7111.377353129531</v>
      </c>
      <c r="X89" s="51">
        <f ca="1">SUMPRODUCT($CM89:$DD89,INDIRECT(ADDRESS(X$2,$DH$2)):INDIRECT(ADDRESS(X$2,$DY$2)))</f>
        <v>7111.377353129531</v>
      </c>
      <c r="Y89" s="51">
        <f ca="1">SUMPRODUCT($CM89:$DD89,INDIRECT(ADDRESS(Y$2,$DH$2)):INDIRECT(ADDRESS(Y$2,$DY$2)))</f>
        <v>7111.377353129531</v>
      </c>
      <c r="Z89" s="51">
        <f ca="1">SUMPRODUCT($CM89:$DD89,INDIRECT(ADDRESS(Z$2,$DH$2)):INDIRECT(ADDRESS(Z$2,$DY$2)))</f>
        <v>7111.377353129531</v>
      </c>
      <c r="AA89" s="51">
        <f ca="1">SUMPRODUCT($CM89:$DD89,INDIRECT(ADDRESS(AA$2,$DH$2)):INDIRECT(ADDRESS(AA$2,$DY$2)))</f>
        <v>7111.377353129531</v>
      </c>
      <c r="AB89" s="51">
        <f ca="1">SUMPRODUCT($CM89:$DD89,INDIRECT(ADDRESS(AB$2,$DH$2)):INDIRECT(ADDRESS(AB$2,$DY$2)))</f>
        <v>7111.377353129531</v>
      </c>
      <c r="AC89" s="51">
        <f ca="1">SUMPRODUCT($CM89:$DD89,INDIRECT(ADDRESS(AC$2,$DH$2)):INDIRECT(ADDRESS(AC$2,$DY$2)))</f>
        <v>7111.377353129531</v>
      </c>
      <c r="AD89" s="51">
        <f ca="1">SUMPRODUCT($CM89:$DD89,INDIRECT(ADDRESS(AD$2,$DH$2)):INDIRECT(ADDRESS(AD$2,$DY$2)))</f>
        <v>7111.377353129531</v>
      </c>
      <c r="AE89" s="51">
        <f ca="1">SUMPRODUCT($CM89:$DD89,INDIRECT(ADDRESS(AE$2,$DH$2)):INDIRECT(ADDRESS(AE$2,$DY$2)))</f>
        <v>7111.377353129531</v>
      </c>
      <c r="AF89" s="51">
        <f ca="1">SUMPRODUCT($CM89:$DD89,INDIRECT(ADDRESS(AF$2,$DH$2)):INDIRECT(ADDRESS(AF$2,$DY$2)))</f>
        <v>7111.377353129531</v>
      </c>
      <c r="AG89" s="51">
        <f ca="1">SUMPRODUCT($CM89:$DD89,INDIRECT(ADDRESS(AG$2,$DH$2)):INDIRECT(ADDRESS(AG$2,$DY$2)))</f>
        <v>7111.377353129531</v>
      </c>
      <c r="AH89" s="51">
        <f ca="1">SUMPRODUCT($CM89:$DD89,INDIRECT(ADDRESS(AH$2,$DH$2)):INDIRECT(ADDRESS(AH$2,$DY$2)))</f>
        <v>7111.377353129531</v>
      </c>
      <c r="AI89" s="51">
        <f ca="1">SUMPRODUCT($CM89:$DD89,INDIRECT(ADDRESS(AI$2,$DH$2)):INDIRECT(ADDRESS(AI$2,$DY$2)))</f>
        <v>7122.3997210668585</v>
      </c>
      <c r="AJ89" s="51">
        <f ca="1">SUMPRODUCT($CM89:$DD89,INDIRECT(ADDRESS(AJ$2,$DH$2)):INDIRECT(ADDRESS(AJ$2,$DY$2)))</f>
        <v>7122.3997210668585</v>
      </c>
      <c r="AK89" s="51">
        <f ca="1">SUMPRODUCT($CM89:$DD89,INDIRECT(ADDRESS(AK$2,$DH$2)):INDIRECT(ADDRESS(AK$2,$DY$2)))</f>
        <v>7122.3997210668585</v>
      </c>
      <c r="AL89" s="51">
        <f ca="1">SUMPRODUCT($CM89:$DD89,INDIRECT(ADDRESS(AL$2,$DH$2)):INDIRECT(ADDRESS(AL$2,$DY$2)))</f>
        <v>7122.3997210668585</v>
      </c>
      <c r="AM89" s="51">
        <f ca="1">SUMPRODUCT($CM89:$DD89,INDIRECT(ADDRESS(AM$2,$DH$2)):INDIRECT(ADDRESS(AM$2,$DY$2)))</f>
        <v>7122.3997210668585</v>
      </c>
      <c r="AN89" s="51">
        <f ca="1">SUMPRODUCT($CM89:$DD89,INDIRECT(ADDRESS(AN$2,$DH$2)):INDIRECT(ADDRESS(AN$2,$DY$2)))</f>
        <v>7122.3997210668585</v>
      </c>
      <c r="AO89" s="51">
        <f ca="1">SUMPRODUCT($CM89:$DD89,INDIRECT(ADDRESS(AO$2,$DH$2)):INDIRECT(ADDRESS(AO$2,$DY$2)))</f>
        <v>7122.3997210668585</v>
      </c>
      <c r="AP89" s="51">
        <f ca="1">SUMPRODUCT($CM89:$DD89,INDIRECT(ADDRESS(AP$2,$DH$2)):INDIRECT(ADDRESS(AP$2,$DY$2)))</f>
        <v>7122.3997210668585</v>
      </c>
      <c r="AQ89" s="51">
        <f ca="1">SUMPRODUCT($CM89:$DD89,INDIRECT(ADDRESS(AQ$2,$DH$2)):INDIRECT(ADDRESS(AQ$2,$DY$2)))</f>
        <v>7122.3997210668585</v>
      </c>
      <c r="AR89" s="51">
        <f ca="1">SUMPRODUCT($CM89:$DD89,INDIRECT(ADDRESS(AR$2,$DH$2)):INDIRECT(ADDRESS(AR$2,$DY$2)))</f>
        <v>7122.3997210668585</v>
      </c>
      <c r="AS89" s="51">
        <f ca="1">SUMPRODUCT($CM89:$DD89,INDIRECT(ADDRESS(AS$2,$DH$2)):INDIRECT(ADDRESS(AS$2,$DY$2)))</f>
        <v>7122.3997210668585</v>
      </c>
      <c r="AT89" s="51">
        <f ca="1">SUMPRODUCT($CM89:$DD89,INDIRECT(ADDRESS(AT$2,$DH$2)):INDIRECT(ADDRESS(AT$2,$DY$2)))</f>
        <v>7122.3997210668585</v>
      </c>
      <c r="AU89" s="51">
        <f ca="1">SUMPRODUCT($CM89:$DD89,INDIRECT(ADDRESS(AU$2,$DH$2)):INDIRECT(ADDRESS(AU$2,$DY$2)))</f>
        <v>7119.56231645765</v>
      </c>
      <c r="AV89" s="51">
        <f ca="1">SUMPRODUCT($CM89:$DD89,INDIRECT(ADDRESS(AV$2,$DH$2)):INDIRECT(ADDRESS(AV$2,$DY$2)))</f>
        <v>7119.56231645765</v>
      </c>
      <c r="AW89" s="51">
        <f ca="1">SUMPRODUCT($CM89:$DD89,INDIRECT(ADDRESS(AW$2,$DH$2)):INDIRECT(ADDRESS(AW$2,$DY$2)))</f>
        <v>7119.56231645765</v>
      </c>
      <c r="AX89" s="51">
        <f ca="1">SUMPRODUCT($CM89:$DD89,INDIRECT(ADDRESS(AX$2,$DH$2)):INDIRECT(ADDRESS(AX$2,$DY$2)))</f>
        <v>7119.56231645765</v>
      </c>
      <c r="AY89" s="51">
        <f ca="1">SUMPRODUCT($CM89:$DD89,INDIRECT(ADDRESS(AY$2,$DH$2)):INDIRECT(ADDRESS(AY$2,$DY$2)))</f>
        <v>7119.56231645765</v>
      </c>
      <c r="AZ89" s="51">
        <f ca="1">SUMPRODUCT($CM89:$DD89,INDIRECT(ADDRESS(AZ$2,$DH$2)):INDIRECT(ADDRESS(AZ$2,$DY$2)))</f>
        <v>7119.56231645765</v>
      </c>
      <c r="BA89" s="51">
        <f ca="1">SUMPRODUCT($CM89:$DD89,INDIRECT(ADDRESS(BA$2,$DH$2)):INDIRECT(ADDRESS(BA$2,$DY$2)))</f>
        <v>7119.56231645765</v>
      </c>
      <c r="BB89" s="51">
        <f ca="1">SUMPRODUCT($CM89:$DD89,INDIRECT(ADDRESS(BB$2,$DH$2)):INDIRECT(ADDRESS(BB$2,$DY$2)))</f>
        <v>7119.56231645765</v>
      </c>
      <c r="BC89" s="51">
        <f ca="1">SUMPRODUCT($CM89:$DD89,INDIRECT(ADDRESS(BC$2,$DH$2)):INDIRECT(ADDRESS(BC$2,$DY$2)))</f>
        <v>7119.56231645765</v>
      </c>
      <c r="BD89" s="51">
        <f ca="1">SUMPRODUCT($CM89:$DD89,INDIRECT(ADDRESS(BD$2,$DH$2)):INDIRECT(ADDRESS(BD$2,$DY$2)))</f>
        <v>7119.56231645765</v>
      </c>
      <c r="BE89" s="51">
        <f ca="1">SUMPRODUCT($CM89:$DD89,INDIRECT(ADDRESS(BE$2,$DH$2)):INDIRECT(ADDRESS(BE$2,$DY$2)))</f>
        <v>7119.56231645765</v>
      </c>
      <c r="BF89" s="51">
        <f ca="1">SUMPRODUCT($CM89:$DD89,INDIRECT(ADDRESS(BF$2,$DH$2)):INDIRECT(ADDRESS(BF$2,$DY$2)))</f>
        <v>7119.56231645765</v>
      </c>
      <c r="BG89" s="51">
        <f ca="1">SUMPRODUCT($CM89:$DD89,INDIRECT(ADDRESS(BG$2,$DH$2)):INDIRECT(ADDRESS(BG$2,$DY$2)))</f>
        <v>7120.6177474443894</v>
      </c>
      <c r="BH89" s="51">
        <f ca="1">SUMPRODUCT($CM89:$DD89,INDIRECT(ADDRESS(BH$2,$DH$2)):INDIRECT(ADDRESS(BH$2,$DY$2)))</f>
        <v>7120.6177474443894</v>
      </c>
      <c r="BI89" s="51">
        <f ca="1">SUMPRODUCT($CM89:$DD89,INDIRECT(ADDRESS(BI$2,$DH$2)):INDIRECT(ADDRESS(BI$2,$DY$2)))</f>
        <v>7120.6177474443894</v>
      </c>
      <c r="BJ89" s="51">
        <f ca="1">SUMPRODUCT($CM89:$DD89,INDIRECT(ADDRESS(BJ$2,$DH$2)):INDIRECT(ADDRESS(BJ$2,$DY$2)))</f>
        <v>7120.6177474443894</v>
      </c>
      <c r="BK89" s="51">
        <f ca="1">SUMPRODUCT($CM89:$DD89,INDIRECT(ADDRESS(BK$2,$DH$2)):INDIRECT(ADDRESS(BK$2,$DY$2)))</f>
        <v>7120.6177474443894</v>
      </c>
      <c r="BL89" s="51">
        <f ca="1">SUMPRODUCT($CM89:$DD89,INDIRECT(ADDRESS(BL$2,$DH$2)):INDIRECT(ADDRESS(BL$2,$DY$2)))</f>
        <v>7120.6177474443894</v>
      </c>
      <c r="BM89" s="51">
        <f ca="1">SUMPRODUCT($CM89:$DD89,INDIRECT(ADDRESS(BM$2,$DH$2)):INDIRECT(ADDRESS(BM$2,$DY$2)))</f>
        <v>7120.6177474443894</v>
      </c>
      <c r="BN89" s="51">
        <f ca="1">SUMPRODUCT($CM89:$DD89,INDIRECT(ADDRESS(BN$2,$DH$2)):INDIRECT(ADDRESS(BN$2,$DY$2)))</f>
        <v>7120.6177474443894</v>
      </c>
      <c r="BO89" s="51">
        <f ca="1">SUMPRODUCT($CM89:$DD89,INDIRECT(ADDRESS(BO$2,$DH$2)):INDIRECT(ADDRESS(BO$2,$DY$2)))</f>
        <v>7120.6177474443894</v>
      </c>
      <c r="BP89" s="51">
        <f ca="1">SUMPRODUCT($CM89:$DD89,INDIRECT(ADDRESS(BP$2,$DH$2)):INDIRECT(ADDRESS(BP$2,$DY$2)))</f>
        <v>7120.6177474443894</v>
      </c>
      <c r="BQ89" s="51">
        <f ca="1">SUMPRODUCT($CM89:$DD89,INDIRECT(ADDRESS(BQ$2,$DH$2)):INDIRECT(ADDRESS(BQ$2,$DY$2)))</f>
        <v>7120.6177474443894</v>
      </c>
      <c r="BR89" s="51">
        <f ca="1">SUMPRODUCT($CM89:$DD89,INDIRECT(ADDRESS(BR$2,$DH$2)):INDIRECT(ADDRESS(BR$2,$DY$2)))</f>
        <v>7120.6177474443894</v>
      </c>
      <c r="BS89" s="51">
        <f ca="1">SUMPRODUCT($CM89:$DD89,INDIRECT(ADDRESS(BS$2,$DH$2)):INDIRECT(ADDRESS(BS$2,$DY$2)))</f>
        <v>7130.7609977775219</v>
      </c>
      <c r="BT89" s="51">
        <f ca="1">SUMPRODUCT($CM89:$DD89,INDIRECT(ADDRESS(BT$2,$DH$2)):INDIRECT(ADDRESS(BT$2,$DY$2)))</f>
        <v>7130.7609977775219</v>
      </c>
      <c r="BU89" s="51">
        <f ca="1">SUMPRODUCT($CM89:$DD89,INDIRECT(ADDRESS(BU$2,$DH$2)):INDIRECT(ADDRESS(BU$2,$DY$2)))</f>
        <v>7130.7609977775219</v>
      </c>
      <c r="BV89" s="51">
        <f ca="1">SUMPRODUCT($CM89:$DD89,INDIRECT(ADDRESS(BV$2,$DH$2)):INDIRECT(ADDRESS(BV$2,$DY$2)))</f>
        <v>7130.7609977775219</v>
      </c>
      <c r="BW89" s="51">
        <f ca="1">SUMPRODUCT($CM89:$DD89,INDIRECT(ADDRESS(BW$2,$DH$2)):INDIRECT(ADDRESS(BW$2,$DY$2)))</f>
        <v>7130.7609977775219</v>
      </c>
      <c r="BX89" s="51">
        <f ca="1">SUMPRODUCT($CM89:$DD89,INDIRECT(ADDRESS(BX$2,$DH$2)):INDIRECT(ADDRESS(BX$2,$DY$2)))</f>
        <v>7130.7609977775219</v>
      </c>
      <c r="BY89" s="51">
        <f ca="1">SUMPRODUCT($CM89:$DD89,INDIRECT(ADDRESS(BY$2,$DH$2)):INDIRECT(ADDRESS(BY$2,$DY$2)))</f>
        <v>7130.7609977775219</v>
      </c>
      <c r="BZ89" s="51">
        <f ca="1">SUMPRODUCT($CM89:$DD89,INDIRECT(ADDRESS(BZ$2,$DH$2)):INDIRECT(ADDRESS(BZ$2,$DY$2)))</f>
        <v>7130.7609977775219</v>
      </c>
      <c r="CA89" s="51">
        <f ca="1">SUMPRODUCT($CM89:$DD89,INDIRECT(ADDRESS(CA$2,$DH$2)):INDIRECT(ADDRESS(CA$2,$DY$2)))</f>
        <v>7130.7609977775219</v>
      </c>
      <c r="CB89" s="51">
        <f ca="1">SUMPRODUCT($CM89:$DD89,INDIRECT(ADDRESS(CB$2,$DH$2)):INDIRECT(ADDRESS(CB$2,$DY$2)))</f>
        <v>7130.7609977775219</v>
      </c>
      <c r="CC89" s="51">
        <f ca="1">SUMPRODUCT($CM89:$DD89,INDIRECT(ADDRESS(CC$2,$DH$2)):INDIRECT(ADDRESS(CC$2,$DY$2)))</f>
        <v>7130.7609977775219</v>
      </c>
      <c r="CD89" s="51">
        <f ca="1">SUMPRODUCT($CM89:$DD89,INDIRECT(ADDRESS(CD$2,$DH$2)):INDIRECT(ADDRESS(CD$2,$DY$2)))</f>
        <v>7130.7609977775219</v>
      </c>
      <c r="CF89" s="51">
        <f t="shared" ca="1" si="9"/>
        <v>85171.878860682482</v>
      </c>
      <c r="CG89" s="51">
        <f t="shared" ca="1" si="9"/>
        <v>85262.036113688708</v>
      </c>
      <c r="CH89" s="51">
        <f t="shared" ca="1" si="9"/>
        <v>85391.640077241012</v>
      </c>
      <c r="CI89" s="51">
        <f t="shared" ca="1" si="9"/>
        <v>85454.609629756276</v>
      </c>
      <c r="CJ89" s="51">
        <f t="shared" ca="1" si="9"/>
        <v>85440.02495242549</v>
      </c>
      <c r="CK89" s="51">
        <f t="shared" ca="1" si="9"/>
        <v>85498.129220998351</v>
      </c>
      <c r="CM89" s="1">
        <f>IFERROR(VLOOKUP($A89,Auxiliar_OPEX_CustosUnit!$A$4:$BT$129,COLUMN(Auxiliar_OPEX_CustosUnit!AK$2),0),0)</f>
        <v>0</v>
      </c>
      <c r="CN89" s="1">
        <f>IFERROR(VLOOKUP($A89,Auxiliar_OPEX_CustosUnit!$A$4:$BT$129,COLUMN(Auxiliar_OPEX_CustosUnit!AL$2),0),0)</f>
        <v>0</v>
      </c>
      <c r="CO89" s="1">
        <f>IFERROR(VLOOKUP($A89,Auxiliar_OPEX_CustosUnit!$A$4:$BT$129,COLUMN(Auxiliar_OPEX_CustosUnit!AM$2),0)*(1-DRE_Auxiliar!$A$111),0)</f>
        <v>6643.6860133747732</v>
      </c>
      <c r="CP89" s="1">
        <f>IFERROR(VLOOKUP($A89,Auxiliar_OPEX_CustosUnit!$A$4:$BT$129,COLUMN(Auxiliar_OPEX_CustosUnit!AN$2),0),0)</f>
        <v>0</v>
      </c>
      <c r="CQ89" s="1">
        <f>IFERROR(VLOOKUP($A89,Auxiliar_OPEX_CustosUnit!$A$4:$BT$129,COLUMN(Auxiliar_OPEX_CustosUnit!AO$2),0),0)</f>
        <v>0</v>
      </c>
      <c r="CR89" s="1">
        <f>IFERROR(VLOOKUP($A89,Auxiliar_OPEX_CustosUnit!$A$4:$BT$129,COLUMN(Auxiliar_OPEX_CustosUnit!AP$2),0),0)</f>
        <v>0</v>
      </c>
      <c r="CS89" s="1">
        <f>IFERROR(VLOOKUP($A89,Auxiliar_OPEX_CustosUnit!$A$4:$BT$129,COLUMN(Auxiliar_OPEX_CustosUnit!AQ$2),0),0)</f>
        <v>0</v>
      </c>
      <c r="CT89" s="1">
        <f>IFERROR(VLOOKUP($A89,Auxiliar_OPEX_CustosUnit!$A$4:$BT$129,COLUMN(Auxiliar_OPEX_CustosUnit!AR$2),0),0)</f>
        <v>0</v>
      </c>
      <c r="CU89" s="1">
        <f>IFERROR(VLOOKUP($A89,Auxiliar_OPEX_CustosUnit!$A$4:$BT$129,COLUMN(Auxiliar_OPEX_CustosUnit!AS$2),0),0)</f>
        <v>2.3652944362868098</v>
      </c>
      <c r="CV89" s="1">
        <f>IFERROR(VLOOKUP($A89,Auxiliar_OPEX_CustosUnit!$A$4:$BT$129,COLUMN(Auxiliar_OPEX_CustosUnit!AT$2),0),0)</f>
        <v>0</v>
      </c>
      <c r="CW89" s="1">
        <f>IFERROR(VLOOKUP($A89,Auxiliar_OPEX_CustosUnit!$A$4:$BT$129,COLUMN(Auxiliar_OPEX_CustosUnit!AU$2),0),0)</f>
        <v>0</v>
      </c>
      <c r="CX89" s="1">
        <f>IFERROR(VLOOKUP($A89,Auxiliar_OPEX_CustosUnit!$A$4:$BT$129,COLUMN(Auxiliar_OPEX_CustosUnit!AV$2),0),0)</f>
        <v>0</v>
      </c>
      <c r="CY89" s="1">
        <f>IFERROR(VLOOKUP($A89,Auxiliar_OPEX_CustosUnit!$A$4:$BT$129,COLUMN(Auxiliar_OPEX_CustosUnit!AW$2),0),0)</f>
        <v>0</v>
      </c>
      <c r="CZ89" s="1">
        <f>IFERROR(VLOOKUP($A89,Auxiliar_OPEX_CustosUnit!$A$4:$BT$129,COLUMN(Auxiliar_OPEX_CustosUnit!AX$2),0),0)</f>
        <v>0</v>
      </c>
      <c r="DA89" s="1">
        <f>IFERROR(VLOOKUP($A89,Auxiliar_OPEX_CustosUnit!$A$4:$BT$129,COLUMN(Auxiliar_OPEX_CustosUnit!AY$2),0),0)</f>
        <v>0</v>
      </c>
      <c r="DB89" s="1">
        <f>IFERROR(VLOOKUP($A89,Auxiliar_OPEX_CustosUnit!$A$4:$BT$129,COLUMN(Auxiliar_OPEX_CustosUnit!AZ$2),0),0)</f>
        <v>0</v>
      </c>
      <c r="DC89" s="1">
        <f>IFERROR(VLOOKUP($A89,Auxiliar_OPEX_CustosUnit!$A$4:$BT$129,COLUMN(Auxiliar_OPEX_CustosUnit!BA$2),0),0)</f>
        <v>0</v>
      </c>
      <c r="DD89" s="1">
        <f>IFERROR(VLOOKUP($A89,Auxiliar_OPEX_CustosUnit!$A$4:$BT$129,COLUMN(Auxiliar_OPEX_CustosUnit!BB$2),0),0)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342.0191193200647</v>
      </c>
      <c r="E90" s="51">
        <f ca="1">SUMPRODUCT($CM90:$DD90,INDIRECT(ADDRESS(E$2,$DH$2)):INDIRECT(ADDRESS(E$2,$DY$2)))</f>
        <v>342.0191193200647</v>
      </c>
      <c r="F90" s="51">
        <f ca="1">SUMPRODUCT($CM90:$DD90,INDIRECT(ADDRESS(F$2,$DH$2)):INDIRECT(ADDRESS(F$2,$DY$2)))</f>
        <v>342.0191193200647</v>
      </c>
      <c r="G90" s="51">
        <f ca="1">SUMPRODUCT($CM90:$DD90,INDIRECT(ADDRESS(G$2,$DH$2)):INDIRECT(ADDRESS(G$2,$DY$2)))</f>
        <v>342.0191193200647</v>
      </c>
      <c r="H90" s="51">
        <f ca="1">SUMPRODUCT($CM90:$DD90,INDIRECT(ADDRESS(H$2,$DH$2)):INDIRECT(ADDRESS(H$2,$DY$2)))</f>
        <v>342.0191193200647</v>
      </c>
      <c r="I90" s="51">
        <f ca="1">SUMPRODUCT($CM90:$DD90,INDIRECT(ADDRESS(I$2,$DH$2)):INDIRECT(ADDRESS(I$2,$DY$2)))</f>
        <v>342.0191193200647</v>
      </c>
      <c r="J90" s="51">
        <f ca="1">SUMPRODUCT($CM90:$DD90,INDIRECT(ADDRESS(J$2,$DH$2)):INDIRECT(ADDRESS(J$2,$DY$2)))</f>
        <v>342.0191193200647</v>
      </c>
      <c r="K90" s="51">
        <f ca="1">SUMPRODUCT($CM90:$DD90,INDIRECT(ADDRESS(K$2,$DH$2)):INDIRECT(ADDRESS(K$2,$DY$2)))</f>
        <v>345.88200262666771</v>
      </c>
      <c r="L90" s="51">
        <f ca="1">SUMPRODUCT($CM90:$DD90,INDIRECT(ADDRESS(L$2,$DH$2)):INDIRECT(ADDRESS(L$2,$DY$2)))</f>
        <v>345.88200262666771</v>
      </c>
      <c r="M90" s="51">
        <f ca="1">SUMPRODUCT($CM90:$DD90,INDIRECT(ADDRESS(M$2,$DH$2)):INDIRECT(ADDRESS(M$2,$DY$2)))</f>
        <v>345.88200262666771</v>
      </c>
      <c r="N90" s="51">
        <f ca="1">SUMPRODUCT($CM90:$DD90,INDIRECT(ADDRESS(N$2,$DH$2)):INDIRECT(ADDRESS(N$2,$DY$2)))</f>
        <v>345.88200262666771</v>
      </c>
      <c r="O90" s="51">
        <f ca="1">SUMPRODUCT($CM90:$DD90,INDIRECT(ADDRESS(O$2,$DH$2)):INDIRECT(ADDRESS(O$2,$DY$2)))</f>
        <v>345.88200262666771</v>
      </c>
      <c r="P90" s="51">
        <f ca="1">SUMPRODUCT($CM90:$DD90,INDIRECT(ADDRESS(P$2,$DH$2)):INDIRECT(ADDRESS(P$2,$DY$2)))</f>
        <v>345.88200262666771</v>
      </c>
      <c r="Q90" s="51">
        <f ca="1">SUMPRODUCT($CM90:$DD90,INDIRECT(ADDRESS(Q$2,$DH$2)):INDIRECT(ADDRESS(Q$2,$DY$2)))</f>
        <v>345.88200262666771</v>
      </c>
      <c r="R90" s="51">
        <f ca="1">SUMPRODUCT($CM90:$DD90,INDIRECT(ADDRESS(R$2,$DH$2)):INDIRECT(ADDRESS(R$2,$DY$2)))</f>
        <v>345.88200262666771</v>
      </c>
      <c r="S90" s="51">
        <f ca="1">SUMPRODUCT($CM90:$DD90,INDIRECT(ADDRESS(S$2,$DH$2)):INDIRECT(ADDRESS(S$2,$DY$2)))</f>
        <v>345.88200262666771</v>
      </c>
      <c r="T90" s="51">
        <f ca="1">SUMPRODUCT($CM90:$DD90,INDIRECT(ADDRESS(T$2,$DH$2)):INDIRECT(ADDRESS(T$2,$DY$2)))</f>
        <v>345.88200262666771</v>
      </c>
      <c r="U90" s="51">
        <f ca="1">SUMPRODUCT($CM90:$DD90,INDIRECT(ADDRESS(U$2,$DH$2)):INDIRECT(ADDRESS(U$2,$DY$2)))</f>
        <v>345.88200262666771</v>
      </c>
      <c r="V90" s="51">
        <f ca="1">SUMPRODUCT($CM90:$DD90,INDIRECT(ADDRESS(V$2,$DH$2)):INDIRECT(ADDRESS(V$2,$DY$2)))</f>
        <v>345.88200262666771</v>
      </c>
      <c r="W90" s="51">
        <f ca="1">SUMPRODUCT($CM90:$DD90,INDIRECT(ADDRESS(W$2,$DH$2)):INDIRECT(ADDRESS(W$2,$DY$2)))</f>
        <v>353.66996848935463</v>
      </c>
      <c r="X90" s="51">
        <f ca="1">SUMPRODUCT($CM90:$DD90,INDIRECT(ADDRESS(X$2,$DH$2)):INDIRECT(ADDRESS(X$2,$DY$2)))</f>
        <v>353.66996848935463</v>
      </c>
      <c r="Y90" s="51">
        <f ca="1">SUMPRODUCT($CM90:$DD90,INDIRECT(ADDRESS(Y$2,$DH$2)):INDIRECT(ADDRESS(Y$2,$DY$2)))</f>
        <v>353.66996848935463</v>
      </c>
      <c r="Z90" s="51">
        <f ca="1">SUMPRODUCT($CM90:$DD90,INDIRECT(ADDRESS(Z$2,$DH$2)):INDIRECT(ADDRESS(Z$2,$DY$2)))</f>
        <v>353.66996848935463</v>
      </c>
      <c r="AA90" s="51">
        <f ca="1">SUMPRODUCT($CM90:$DD90,INDIRECT(ADDRESS(AA$2,$DH$2)):INDIRECT(ADDRESS(AA$2,$DY$2)))</f>
        <v>353.66996848935463</v>
      </c>
      <c r="AB90" s="51">
        <f ca="1">SUMPRODUCT($CM90:$DD90,INDIRECT(ADDRESS(AB$2,$DH$2)):INDIRECT(ADDRESS(AB$2,$DY$2)))</f>
        <v>353.66996848935463</v>
      </c>
      <c r="AC90" s="51">
        <f ca="1">SUMPRODUCT($CM90:$DD90,INDIRECT(ADDRESS(AC$2,$DH$2)):INDIRECT(ADDRESS(AC$2,$DY$2)))</f>
        <v>353.66996848935463</v>
      </c>
      <c r="AD90" s="51">
        <f ca="1">SUMPRODUCT($CM90:$DD90,INDIRECT(ADDRESS(AD$2,$DH$2)):INDIRECT(ADDRESS(AD$2,$DY$2)))</f>
        <v>353.66996848935463</v>
      </c>
      <c r="AE90" s="51">
        <f ca="1">SUMPRODUCT($CM90:$DD90,INDIRECT(ADDRESS(AE$2,$DH$2)):INDIRECT(ADDRESS(AE$2,$DY$2)))</f>
        <v>353.66996848935463</v>
      </c>
      <c r="AF90" s="51">
        <f ca="1">SUMPRODUCT($CM90:$DD90,INDIRECT(ADDRESS(AF$2,$DH$2)):INDIRECT(ADDRESS(AF$2,$DY$2)))</f>
        <v>353.66996848935463</v>
      </c>
      <c r="AG90" s="51">
        <f ca="1">SUMPRODUCT($CM90:$DD90,INDIRECT(ADDRESS(AG$2,$DH$2)):INDIRECT(ADDRESS(AG$2,$DY$2)))</f>
        <v>353.66996848935463</v>
      </c>
      <c r="AH90" s="51">
        <f ca="1">SUMPRODUCT($CM90:$DD90,INDIRECT(ADDRESS(AH$2,$DH$2)):INDIRECT(ADDRESS(AH$2,$DY$2)))</f>
        <v>353.66996848935463</v>
      </c>
      <c r="AI90" s="51">
        <f ca="1">SUMPRODUCT($CM90:$DD90,INDIRECT(ADDRESS(AI$2,$DH$2)):INDIRECT(ADDRESS(AI$2,$DY$2)))</f>
        <v>361.73649613510656</v>
      </c>
      <c r="AJ90" s="51">
        <f ca="1">SUMPRODUCT($CM90:$DD90,INDIRECT(ADDRESS(AJ$2,$DH$2)):INDIRECT(ADDRESS(AJ$2,$DY$2)))</f>
        <v>361.73649613510656</v>
      </c>
      <c r="AK90" s="51">
        <f ca="1">SUMPRODUCT($CM90:$DD90,INDIRECT(ADDRESS(AK$2,$DH$2)):INDIRECT(ADDRESS(AK$2,$DY$2)))</f>
        <v>361.73649613510656</v>
      </c>
      <c r="AL90" s="51">
        <f ca="1">SUMPRODUCT($CM90:$DD90,INDIRECT(ADDRESS(AL$2,$DH$2)):INDIRECT(ADDRESS(AL$2,$DY$2)))</f>
        <v>361.73649613510656</v>
      </c>
      <c r="AM90" s="51">
        <f ca="1">SUMPRODUCT($CM90:$DD90,INDIRECT(ADDRESS(AM$2,$DH$2)):INDIRECT(ADDRESS(AM$2,$DY$2)))</f>
        <v>361.73649613510656</v>
      </c>
      <c r="AN90" s="51">
        <f ca="1">SUMPRODUCT($CM90:$DD90,INDIRECT(ADDRESS(AN$2,$DH$2)):INDIRECT(ADDRESS(AN$2,$DY$2)))</f>
        <v>361.73649613510656</v>
      </c>
      <c r="AO90" s="51">
        <f ca="1">SUMPRODUCT($CM90:$DD90,INDIRECT(ADDRESS(AO$2,$DH$2)):INDIRECT(ADDRESS(AO$2,$DY$2)))</f>
        <v>361.73649613510656</v>
      </c>
      <c r="AP90" s="51">
        <f ca="1">SUMPRODUCT($CM90:$DD90,INDIRECT(ADDRESS(AP$2,$DH$2)):INDIRECT(ADDRESS(AP$2,$DY$2)))</f>
        <v>361.73649613510656</v>
      </c>
      <c r="AQ90" s="51">
        <f ca="1">SUMPRODUCT($CM90:$DD90,INDIRECT(ADDRESS(AQ$2,$DH$2)):INDIRECT(ADDRESS(AQ$2,$DY$2)))</f>
        <v>361.73649613510656</v>
      </c>
      <c r="AR90" s="51">
        <f ca="1">SUMPRODUCT($CM90:$DD90,INDIRECT(ADDRESS(AR$2,$DH$2)):INDIRECT(ADDRESS(AR$2,$DY$2)))</f>
        <v>361.73649613510656</v>
      </c>
      <c r="AS90" s="51">
        <f ca="1">SUMPRODUCT($CM90:$DD90,INDIRECT(ADDRESS(AS$2,$DH$2)):INDIRECT(ADDRESS(AS$2,$DY$2)))</f>
        <v>361.73649613510656</v>
      </c>
      <c r="AT90" s="51">
        <f ca="1">SUMPRODUCT($CM90:$DD90,INDIRECT(ADDRESS(AT$2,$DH$2)):INDIRECT(ADDRESS(AT$2,$DY$2)))</f>
        <v>361.73649613510656</v>
      </c>
      <c r="AU90" s="51">
        <f ca="1">SUMPRODUCT($CM90:$DD90,INDIRECT(ADDRESS(AU$2,$DH$2)):INDIRECT(ADDRESS(AU$2,$DY$2)))</f>
        <v>359.65999108170007</v>
      </c>
      <c r="AV90" s="51">
        <f ca="1">SUMPRODUCT($CM90:$DD90,INDIRECT(ADDRESS(AV$2,$DH$2)):INDIRECT(ADDRESS(AV$2,$DY$2)))</f>
        <v>359.65999108170007</v>
      </c>
      <c r="AW90" s="51">
        <f ca="1">SUMPRODUCT($CM90:$DD90,INDIRECT(ADDRESS(AW$2,$DH$2)):INDIRECT(ADDRESS(AW$2,$DY$2)))</f>
        <v>359.65999108170007</v>
      </c>
      <c r="AX90" s="51">
        <f ca="1">SUMPRODUCT($CM90:$DD90,INDIRECT(ADDRESS(AX$2,$DH$2)):INDIRECT(ADDRESS(AX$2,$DY$2)))</f>
        <v>359.65999108170007</v>
      </c>
      <c r="AY90" s="51">
        <f ca="1">SUMPRODUCT($CM90:$DD90,INDIRECT(ADDRESS(AY$2,$DH$2)):INDIRECT(ADDRESS(AY$2,$DY$2)))</f>
        <v>359.65999108170007</v>
      </c>
      <c r="AZ90" s="51">
        <f ca="1">SUMPRODUCT($CM90:$DD90,INDIRECT(ADDRESS(AZ$2,$DH$2)):INDIRECT(ADDRESS(AZ$2,$DY$2)))</f>
        <v>359.65999108170007</v>
      </c>
      <c r="BA90" s="51">
        <f ca="1">SUMPRODUCT($CM90:$DD90,INDIRECT(ADDRESS(BA$2,$DH$2)):INDIRECT(ADDRESS(BA$2,$DY$2)))</f>
        <v>359.65999108170007</v>
      </c>
      <c r="BB90" s="51">
        <f ca="1">SUMPRODUCT($CM90:$DD90,INDIRECT(ADDRESS(BB$2,$DH$2)):INDIRECT(ADDRESS(BB$2,$DY$2)))</f>
        <v>359.65999108170007</v>
      </c>
      <c r="BC90" s="51">
        <f ca="1">SUMPRODUCT($CM90:$DD90,INDIRECT(ADDRESS(BC$2,$DH$2)):INDIRECT(ADDRESS(BC$2,$DY$2)))</f>
        <v>359.65999108170007</v>
      </c>
      <c r="BD90" s="51">
        <f ca="1">SUMPRODUCT($CM90:$DD90,INDIRECT(ADDRESS(BD$2,$DH$2)):INDIRECT(ADDRESS(BD$2,$DY$2)))</f>
        <v>359.65999108170007</v>
      </c>
      <c r="BE90" s="51">
        <f ca="1">SUMPRODUCT($CM90:$DD90,INDIRECT(ADDRESS(BE$2,$DH$2)):INDIRECT(ADDRESS(BE$2,$DY$2)))</f>
        <v>359.65999108170007</v>
      </c>
      <c r="BF90" s="51">
        <f ca="1">SUMPRODUCT($CM90:$DD90,INDIRECT(ADDRESS(BF$2,$DH$2)):INDIRECT(ADDRESS(BF$2,$DY$2)))</f>
        <v>359.65999108170007</v>
      </c>
      <c r="BG90" s="51">
        <f ca="1">SUMPRODUCT($CM90:$DD90,INDIRECT(ADDRESS(BG$2,$DH$2)):INDIRECT(ADDRESS(BG$2,$DY$2)))</f>
        <v>360.43238983314149</v>
      </c>
      <c r="BH90" s="51">
        <f ca="1">SUMPRODUCT($CM90:$DD90,INDIRECT(ADDRESS(BH$2,$DH$2)):INDIRECT(ADDRESS(BH$2,$DY$2)))</f>
        <v>360.43238983314149</v>
      </c>
      <c r="BI90" s="51">
        <f ca="1">SUMPRODUCT($CM90:$DD90,INDIRECT(ADDRESS(BI$2,$DH$2)):INDIRECT(ADDRESS(BI$2,$DY$2)))</f>
        <v>360.43238983314149</v>
      </c>
      <c r="BJ90" s="51">
        <f ca="1">SUMPRODUCT($CM90:$DD90,INDIRECT(ADDRESS(BJ$2,$DH$2)):INDIRECT(ADDRESS(BJ$2,$DY$2)))</f>
        <v>360.43238983314149</v>
      </c>
      <c r="BK90" s="51">
        <f ca="1">SUMPRODUCT($CM90:$DD90,INDIRECT(ADDRESS(BK$2,$DH$2)):INDIRECT(ADDRESS(BK$2,$DY$2)))</f>
        <v>360.43238983314149</v>
      </c>
      <c r="BL90" s="51">
        <f ca="1">SUMPRODUCT($CM90:$DD90,INDIRECT(ADDRESS(BL$2,$DH$2)):INDIRECT(ADDRESS(BL$2,$DY$2)))</f>
        <v>360.43238983314149</v>
      </c>
      <c r="BM90" s="51">
        <f ca="1">SUMPRODUCT($CM90:$DD90,INDIRECT(ADDRESS(BM$2,$DH$2)):INDIRECT(ADDRESS(BM$2,$DY$2)))</f>
        <v>360.43238983314149</v>
      </c>
      <c r="BN90" s="51">
        <f ca="1">SUMPRODUCT($CM90:$DD90,INDIRECT(ADDRESS(BN$2,$DH$2)):INDIRECT(ADDRESS(BN$2,$DY$2)))</f>
        <v>360.43238983314149</v>
      </c>
      <c r="BO90" s="51">
        <f ca="1">SUMPRODUCT($CM90:$DD90,INDIRECT(ADDRESS(BO$2,$DH$2)):INDIRECT(ADDRESS(BO$2,$DY$2)))</f>
        <v>360.43238983314149</v>
      </c>
      <c r="BP90" s="51">
        <f ca="1">SUMPRODUCT($CM90:$DD90,INDIRECT(ADDRESS(BP$2,$DH$2)):INDIRECT(ADDRESS(BP$2,$DY$2)))</f>
        <v>360.43238983314149</v>
      </c>
      <c r="BQ90" s="51">
        <f ca="1">SUMPRODUCT($CM90:$DD90,INDIRECT(ADDRESS(BQ$2,$DH$2)):INDIRECT(ADDRESS(BQ$2,$DY$2)))</f>
        <v>360.43238983314149</v>
      </c>
      <c r="BR90" s="51">
        <f ca="1">SUMPRODUCT($CM90:$DD90,INDIRECT(ADDRESS(BR$2,$DH$2)):INDIRECT(ADDRESS(BR$2,$DY$2)))</f>
        <v>360.43238983314149</v>
      </c>
      <c r="BS90" s="51">
        <f ca="1">SUMPRODUCT($CM90:$DD90,INDIRECT(ADDRESS(BS$2,$DH$2)):INDIRECT(ADDRESS(BS$2,$DY$2)))</f>
        <v>367.85555059997733</v>
      </c>
      <c r="BT90" s="51">
        <f ca="1">SUMPRODUCT($CM90:$DD90,INDIRECT(ADDRESS(BT$2,$DH$2)):INDIRECT(ADDRESS(BT$2,$DY$2)))</f>
        <v>367.85555059997733</v>
      </c>
      <c r="BU90" s="51">
        <f ca="1">SUMPRODUCT($CM90:$DD90,INDIRECT(ADDRESS(BU$2,$DH$2)):INDIRECT(ADDRESS(BU$2,$DY$2)))</f>
        <v>367.85555059997733</v>
      </c>
      <c r="BV90" s="51">
        <f ca="1">SUMPRODUCT($CM90:$DD90,INDIRECT(ADDRESS(BV$2,$DH$2)):INDIRECT(ADDRESS(BV$2,$DY$2)))</f>
        <v>367.85555059997733</v>
      </c>
      <c r="BW90" s="51">
        <f ca="1">SUMPRODUCT($CM90:$DD90,INDIRECT(ADDRESS(BW$2,$DH$2)):INDIRECT(ADDRESS(BW$2,$DY$2)))</f>
        <v>367.85555059997733</v>
      </c>
      <c r="BX90" s="51">
        <f ca="1">SUMPRODUCT($CM90:$DD90,INDIRECT(ADDRESS(BX$2,$DH$2)):INDIRECT(ADDRESS(BX$2,$DY$2)))</f>
        <v>367.85555059997733</v>
      </c>
      <c r="BY90" s="51">
        <f ca="1">SUMPRODUCT($CM90:$DD90,INDIRECT(ADDRESS(BY$2,$DH$2)):INDIRECT(ADDRESS(BY$2,$DY$2)))</f>
        <v>367.85555059997733</v>
      </c>
      <c r="BZ90" s="51">
        <f ca="1">SUMPRODUCT($CM90:$DD90,INDIRECT(ADDRESS(BZ$2,$DH$2)):INDIRECT(ADDRESS(BZ$2,$DY$2)))</f>
        <v>367.85555059997733</v>
      </c>
      <c r="CA90" s="51">
        <f ca="1">SUMPRODUCT($CM90:$DD90,INDIRECT(ADDRESS(CA$2,$DH$2)):INDIRECT(ADDRESS(CA$2,$DY$2)))</f>
        <v>367.85555059997733</v>
      </c>
      <c r="CB90" s="51">
        <f ca="1">SUMPRODUCT($CM90:$DD90,INDIRECT(ADDRESS(CB$2,$DH$2)):INDIRECT(ADDRESS(CB$2,$DY$2)))</f>
        <v>367.85555059997733</v>
      </c>
      <c r="CC90" s="51">
        <f ca="1">SUMPRODUCT($CM90:$DD90,INDIRECT(ADDRESS(CC$2,$DH$2)):INDIRECT(ADDRESS(CC$2,$DY$2)))</f>
        <v>367.85555059997733</v>
      </c>
      <c r="CD90" s="51">
        <f ca="1">SUMPRODUCT($CM90:$DD90,INDIRECT(ADDRESS(CD$2,$DH$2)):INDIRECT(ADDRESS(CD$2,$DY$2)))</f>
        <v>367.85555059997733</v>
      </c>
      <c r="CF90" s="51">
        <f t="shared" ca="1" si="9"/>
        <v>4123.5438483737917</v>
      </c>
      <c r="CG90" s="51">
        <f t="shared" ca="1" si="9"/>
        <v>4189.5238608334466</v>
      </c>
      <c r="CH90" s="51">
        <f t="shared" ca="1" si="9"/>
        <v>4284.3722601010159</v>
      </c>
      <c r="CI90" s="51">
        <f t="shared" ca="1" si="9"/>
        <v>4330.4554283542457</v>
      </c>
      <c r="CJ90" s="51">
        <f t="shared" ca="1" si="9"/>
        <v>4319.7818867376072</v>
      </c>
      <c r="CK90" s="51">
        <f t="shared" ca="1" si="9"/>
        <v>4362.3044818318776</v>
      </c>
      <c r="CM90" s="1">
        <f>IFERROR(VLOOKUP($A90,Auxiliar_OPEX_CustosUnit!$A$4:$BT$129,COLUMN(Auxiliar_OPEX_CustosUnit!AK$2),0),0)</f>
        <v>0</v>
      </c>
      <c r="CN90" s="1">
        <f>IFERROR(VLOOKUP($A90,Auxiliar_OPEX_CustosUnit!$A$4:$BT$129,COLUMN(Auxiliar_OPEX_CustosUnit!AL$2),0),0)</f>
        <v>0</v>
      </c>
      <c r="CO90" s="1">
        <f>IFERROR(VLOOKUP($A90,Auxiliar_OPEX_CustosUnit!$A$4:$BT$129,COLUMN(Auxiliar_OPEX_CustosUnit!AM$2),0)*(1-DRE_Auxiliar!$A$111),0)</f>
        <v>11.398222231048059</v>
      </c>
      <c r="CP90" s="1">
        <f>IFERROR(VLOOKUP($A90,Auxiliar_OPEX_CustosUnit!$A$4:$BT$129,COLUMN(Auxiliar_OPEX_CustosUnit!AN$2),0),0)</f>
        <v>0</v>
      </c>
      <c r="CQ90" s="1">
        <f>IFERROR(VLOOKUP($A90,Auxiliar_OPEX_CustosUnit!$A$4:$BT$129,COLUMN(Auxiliar_OPEX_CustosUnit!AO$2),0),0)</f>
        <v>0</v>
      </c>
      <c r="CR90" s="1">
        <f>IFERROR(VLOOKUP($A90,Auxiliar_OPEX_CustosUnit!$A$4:$BT$129,COLUMN(Auxiliar_OPEX_CustosUnit!AP$2),0),0)</f>
        <v>0</v>
      </c>
      <c r="CS90" s="1">
        <f>IFERROR(VLOOKUP($A90,Auxiliar_OPEX_CustosUnit!$A$4:$BT$129,COLUMN(Auxiliar_OPEX_CustosUnit!AQ$2),0),0)</f>
        <v>0</v>
      </c>
      <c r="CT90" s="1">
        <f>IFERROR(VLOOKUP($A90,Auxiliar_OPEX_CustosUnit!$A$4:$BT$129,COLUMN(Auxiliar_OPEX_CustosUnit!AR$2),0),0)</f>
        <v>0</v>
      </c>
      <c r="CU90" s="1">
        <f>IFERROR(VLOOKUP($A90,Auxiliar_OPEX_CustosUnit!$A$4:$BT$129,COLUMN(Auxiliar_OPEX_CustosUnit!AS$2),0),0)</f>
        <v>1.73099946119904</v>
      </c>
      <c r="CV90" s="1">
        <f>IFERROR(VLOOKUP($A90,Auxiliar_OPEX_CustosUnit!$A$4:$BT$129,COLUMN(Auxiliar_OPEX_CustosUnit!AT$2),0),0)</f>
        <v>0</v>
      </c>
      <c r="CW90" s="1">
        <f>IFERROR(VLOOKUP($A90,Auxiliar_OPEX_CustosUnit!$A$4:$BT$129,COLUMN(Auxiliar_OPEX_CustosUnit!AU$2),0),0)</f>
        <v>0</v>
      </c>
      <c r="CX90" s="1">
        <f>IFERROR(VLOOKUP($A90,Auxiliar_OPEX_CustosUnit!$A$4:$BT$129,COLUMN(Auxiliar_OPEX_CustosUnit!AV$2),0),0)</f>
        <v>0</v>
      </c>
      <c r="CY90" s="1">
        <f>IFERROR(VLOOKUP($A90,Auxiliar_OPEX_CustosUnit!$A$4:$BT$129,COLUMN(Auxiliar_OPEX_CustosUnit!AW$2),0),0)</f>
        <v>0</v>
      </c>
      <c r="CZ90" s="1">
        <f>IFERROR(VLOOKUP($A90,Auxiliar_OPEX_CustosUnit!$A$4:$BT$129,COLUMN(Auxiliar_OPEX_CustosUnit!AX$2),0),0)</f>
        <v>0</v>
      </c>
      <c r="DA90" s="1">
        <f>IFERROR(VLOOKUP($A90,Auxiliar_OPEX_CustosUnit!$A$4:$BT$129,COLUMN(Auxiliar_OPEX_CustosUnit!AY$2),0),0)</f>
        <v>0</v>
      </c>
      <c r="DB90" s="1">
        <f>IFERROR(VLOOKUP($A90,Auxiliar_OPEX_CustosUnit!$A$4:$BT$129,COLUMN(Auxiliar_OPEX_CustosUnit!AZ$2),0),0)</f>
        <v>0</v>
      </c>
      <c r="DC90" s="1">
        <f>IFERROR(VLOOKUP($A90,Auxiliar_OPEX_CustosUnit!$A$4:$BT$129,COLUMN(Auxiliar_OPEX_CustosUnit!BA$2),0),0)</f>
        <v>0</v>
      </c>
      <c r="DD90" s="1">
        <f>IFERROR(VLOOKUP($A90,Auxiliar_OPEX_CustosUnit!$A$4:$BT$129,COLUMN(Auxiliar_OPEX_CustosUnit!BB$2),0),0)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174268.80758194721</v>
      </c>
      <c r="E91" s="51">
        <f ca="1">SUMPRODUCT($CM91:$DD91,INDIRECT(ADDRESS(E$2,$DH$2)):INDIRECT(ADDRESS(E$2,$DY$2)))</f>
        <v>174268.80758194721</v>
      </c>
      <c r="F91" s="51">
        <f ca="1">SUMPRODUCT($CM91:$DD91,INDIRECT(ADDRESS(F$2,$DH$2)):INDIRECT(ADDRESS(F$2,$DY$2)))</f>
        <v>174268.80758194721</v>
      </c>
      <c r="G91" s="51">
        <f ca="1">SUMPRODUCT($CM91:$DD91,INDIRECT(ADDRESS(G$2,$DH$2)):INDIRECT(ADDRESS(G$2,$DY$2)))</f>
        <v>174268.80758194721</v>
      </c>
      <c r="H91" s="51">
        <f ca="1">SUMPRODUCT($CM91:$DD91,INDIRECT(ADDRESS(H$2,$DH$2)):INDIRECT(ADDRESS(H$2,$DY$2)))</f>
        <v>174268.80758194721</v>
      </c>
      <c r="I91" s="51">
        <f ca="1">SUMPRODUCT($CM91:$DD91,INDIRECT(ADDRESS(I$2,$DH$2)):INDIRECT(ADDRESS(I$2,$DY$2)))</f>
        <v>174268.80758194721</v>
      </c>
      <c r="J91" s="51">
        <f ca="1">SUMPRODUCT($CM91:$DD91,INDIRECT(ADDRESS(J$2,$DH$2)):INDIRECT(ADDRESS(J$2,$DY$2)))</f>
        <v>174268.80758194721</v>
      </c>
      <c r="K91" s="51">
        <f ca="1">SUMPRODUCT($CM91:$DD91,INDIRECT(ADDRESS(K$2,$DH$2)):INDIRECT(ADDRESS(K$2,$DY$2)))</f>
        <v>174278.83279462109</v>
      </c>
      <c r="L91" s="51">
        <f ca="1">SUMPRODUCT($CM91:$DD91,INDIRECT(ADDRESS(L$2,$DH$2)):INDIRECT(ADDRESS(L$2,$DY$2)))</f>
        <v>174278.83279462109</v>
      </c>
      <c r="M91" s="51">
        <f ca="1">SUMPRODUCT($CM91:$DD91,INDIRECT(ADDRESS(M$2,$DH$2)):INDIRECT(ADDRESS(M$2,$DY$2)))</f>
        <v>174278.83279462109</v>
      </c>
      <c r="N91" s="51">
        <f ca="1">SUMPRODUCT($CM91:$DD91,INDIRECT(ADDRESS(N$2,$DH$2)):INDIRECT(ADDRESS(N$2,$DY$2)))</f>
        <v>174278.83279462109</v>
      </c>
      <c r="O91" s="51">
        <f ca="1">SUMPRODUCT($CM91:$DD91,INDIRECT(ADDRESS(O$2,$DH$2)):INDIRECT(ADDRESS(O$2,$DY$2)))</f>
        <v>174278.83279462109</v>
      </c>
      <c r="P91" s="51">
        <f ca="1">SUMPRODUCT($CM91:$DD91,INDIRECT(ADDRESS(P$2,$DH$2)):INDIRECT(ADDRESS(P$2,$DY$2)))</f>
        <v>174278.83279462109</v>
      </c>
      <c r="Q91" s="51">
        <f ca="1">SUMPRODUCT($CM91:$DD91,INDIRECT(ADDRESS(Q$2,$DH$2)):INDIRECT(ADDRESS(Q$2,$DY$2)))</f>
        <v>174278.83279462109</v>
      </c>
      <c r="R91" s="51">
        <f ca="1">SUMPRODUCT($CM91:$DD91,INDIRECT(ADDRESS(R$2,$DH$2)):INDIRECT(ADDRESS(R$2,$DY$2)))</f>
        <v>174278.83279462109</v>
      </c>
      <c r="S91" s="51">
        <f ca="1">SUMPRODUCT($CM91:$DD91,INDIRECT(ADDRESS(S$2,$DH$2)):INDIRECT(ADDRESS(S$2,$DY$2)))</f>
        <v>174278.83279462109</v>
      </c>
      <c r="T91" s="51">
        <f ca="1">SUMPRODUCT($CM91:$DD91,INDIRECT(ADDRESS(T$2,$DH$2)):INDIRECT(ADDRESS(T$2,$DY$2)))</f>
        <v>174278.83279462109</v>
      </c>
      <c r="U91" s="51">
        <f ca="1">SUMPRODUCT($CM91:$DD91,INDIRECT(ADDRESS(U$2,$DH$2)):INDIRECT(ADDRESS(U$2,$DY$2)))</f>
        <v>174278.83279462109</v>
      </c>
      <c r="V91" s="51">
        <f ca="1">SUMPRODUCT($CM91:$DD91,INDIRECT(ADDRESS(V$2,$DH$2)):INDIRECT(ADDRESS(V$2,$DY$2)))</f>
        <v>174278.83279462109</v>
      </c>
      <c r="W91" s="51">
        <f ca="1">SUMPRODUCT($CM91:$DD91,INDIRECT(ADDRESS(W$2,$DH$2)):INDIRECT(ADDRESS(W$2,$DY$2)))</f>
        <v>174299.04464361403</v>
      </c>
      <c r="X91" s="51">
        <f ca="1">SUMPRODUCT($CM91:$DD91,INDIRECT(ADDRESS(X$2,$DH$2)):INDIRECT(ADDRESS(X$2,$DY$2)))</f>
        <v>174299.04464361403</v>
      </c>
      <c r="Y91" s="51">
        <f ca="1">SUMPRODUCT($CM91:$DD91,INDIRECT(ADDRESS(Y$2,$DH$2)):INDIRECT(ADDRESS(Y$2,$DY$2)))</f>
        <v>174299.04464361403</v>
      </c>
      <c r="Z91" s="51">
        <f ca="1">SUMPRODUCT($CM91:$DD91,INDIRECT(ADDRESS(Z$2,$DH$2)):INDIRECT(ADDRESS(Z$2,$DY$2)))</f>
        <v>174299.04464361403</v>
      </c>
      <c r="AA91" s="51">
        <f ca="1">SUMPRODUCT($CM91:$DD91,INDIRECT(ADDRESS(AA$2,$DH$2)):INDIRECT(ADDRESS(AA$2,$DY$2)))</f>
        <v>174299.04464361403</v>
      </c>
      <c r="AB91" s="51">
        <f ca="1">SUMPRODUCT($CM91:$DD91,INDIRECT(ADDRESS(AB$2,$DH$2)):INDIRECT(ADDRESS(AB$2,$DY$2)))</f>
        <v>174299.04464361403</v>
      </c>
      <c r="AC91" s="51">
        <f ca="1">SUMPRODUCT($CM91:$DD91,INDIRECT(ADDRESS(AC$2,$DH$2)):INDIRECT(ADDRESS(AC$2,$DY$2)))</f>
        <v>174299.04464361403</v>
      </c>
      <c r="AD91" s="51">
        <f ca="1">SUMPRODUCT($CM91:$DD91,INDIRECT(ADDRESS(AD$2,$DH$2)):INDIRECT(ADDRESS(AD$2,$DY$2)))</f>
        <v>174299.04464361403</v>
      </c>
      <c r="AE91" s="51">
        <f ca="1">SUMPRODUCT($CM91:$DD91,INDIRECT(ADDRESS(AE$2,$DH$2)):INDIRECT(ADDRESS(AE$2,$DY$2)))</f>
        <v>174299.04464361403</v>
      </c>
      <c r="AF91" s="51">
        <f ca="1">SUMPRODUCT($CM91:$DD91,INDIRECT(ADDRESS(AF$2,$DH$2)):INDIRECT(ADDRESS(AF$2,$DY$2)))</f>
        <v>174299.04464361403</v>
      </c>
      <c r="AG91" s="51">
        <f ca="1">SUMPRODUCT($CM91:$DD91,INDIRECT(ADDRESS(AG$2,$DH$2)):INDIRECT(ADDRESS(AG$2,$DY$2)))</f>
        <v>174299.04464361403</v>
      </c>
      <c r="AH91" s="51">
        <f ca="1">SUMPRODUCT($CM91:$DD91,INDIRECT(ADDRESS(AH$2,$DH$2)):INDIRECT(ADDRESS(AH$2,$DY$2)))</f>
        <v>174299.04464361403</v>
      </c>
      <c r="AI91" s="51">
        <f ca="1">SUMPRODUCT($CM91:$DD91,INDIRECT(ADDRESS(AI$2,$DH$2)):INDIRECT(ADDRESS(AI$2,$DY$2)))</f>
        <v>174319.97943474533</v>
      </c>
      <c r="AJ91" s="51">
        <f ca="1">SUMPRODUCT($CM91:$DD91,INDIRECT(ADDRESS(AJ$2,$DH$2)):INDIRECT(ADDRESS(AJ$2,$DY$2)))</f>
        <v>174319.97943474533</v>
      </c>
      <c r="AK91" s="51">
        <f ca="1">SUMPRODUCT($CM91:$DD91,INDIRECT(ADDRESS(AK$2,$DH$2)):INDIRECT(ADDRESS(AK$2,$DY$2)))</f>
        <v>174319.97943474533</v>
      </c>
      <c r="AL91" s="51">
        <f ca="1">SUMPRODUCT($CM91:$DD91,INDIRECT(ADDRESS(AL$2,$DH$2)):INDIRECT(ADDRESS(AL$2,$DY$2)))</f>
        <v>174319.97943474533</v>
      </c>
      <c r="AM91" s="51">
        <f ca="1">SUMPRODUCT($CM91:$DD91,INDIRECT(ADDRESS(AM$2,$DH$2)):INDIRECT(ADDRESS(AM$2,$DY$2)))</f>
        <v>174319.97943474533</v>
      </c>
      <c r="AN91" s="51">
        <f ca="1">SUMPRODUCT($CM91:$DD91,INDIRECT(ADDRESS(AN$2,$DH$2)):INDIRECT(ADDRESS(AN$2,$DY$2)))</f>
        <v>174319.97943474533</v>
      </c>
      <c r="AO91" s="51">
        <f ca="1">SUMPRODUCT($CM91:$DD91,INDIRECT(ADDRESS(AO$2,$DH$2)):INDIRECT(ADDRESS(AO$2,$DY$2)))</f>
        <v>174319.97943474533</v>
      </c>
      <c r="AP91" s="51">
        <f ca="1">SUMPRODUCT($CM91:$DD91,INDIRECT(ADDRESS(AP$2,$DH$2)):INDIRECT(ADDRESS(AP$2,$DY$2)))</f>
        <v>174319.97943474533</v>
      </c>
      <c r="AQ91" s="51">
        <f ca="1">SUMPRODUCT($CM91:$DD91,INDIRECT(ADDRESS(AQ$2,$DH$2)):INDIRECT(ADDRESS(AQ$2,$DY$2)))</f>
        <v>174319.97943474533</v>
      </c>
      <c r="AR91" s="51">
        <f ca="1">SUMPRODUCT($CM91:$DD91,INDIRECT(ADDRESS(AR$2,$DH$2)):INDIRECT(ADDRESS(AR$2,$DY$2)))</f>
        <v>174319.97943474533</v>
      </c>
      <c r="AS91" s="51">
        <f ca="1">SUMPRODUCT($CM91:$DD91,INDIRECT(ADDRESS(AS$2,$DH$2)):INDIRECT(ADDRESS(AS$2,$DY$2)))</f>
        <v>174319.97943474533</v>
      </c>
      <c r="AT91" s="51">
        <f ca="1">SUMPRODUCT($CM91:$DD91,INDIRECT(ADDRESS(AT$2,$DH$2)):INDIRECT(ADDRESS(AT$2,$DY$2)))</f>
        <v>174319.97943474533</v>
      </c>
      <c r="AU91" s="51">
        <f ca="1">SUMPRODUCT($CM91:$DD91,INDIRECT(ADDRESS(AU$2,$DH$2)):INDIRECT(ADDRESS(AU$2,$DY$2)))</f>
        <v>174314.59035018686</v>
      </c>
      <c r="AV91" s="51">
        <f ca="1">SUMPRODUCT($CM91:$DD91,INDIRECT(ADDRESS(AV$2,$DH$2)):INDIRECT(ADDRESS(AV$2,$DY$2)))</f>
        <v>174314.59035018686</v>
      </c>
      <c r="AW91" s="51">
        <f ca="1">SUMPRODUCT($CM91:$DD91,INDIRECT(ADDRESS(AW$2,$DH$2)):INDIRECT(ADDRESS(AW$2,$DY$2)))</f>
        <v>174314.59035018686</v>
      </c>
      <c r="AX91" s="51">
        <f ca="1">SUMPRODUCT($CM91:$DD91,INDIRECT(ADDRESS(AX$2,$DH$2)):INDIRECT(ADDRESS(AX$2,$DY$2)))</f>
        <v>174314.59035018686</v>
      </c>
      <c r="AY91" s="51">
        <f ca="1">SUMPRODUCT($CM91:$DD91,INDIRECT(ADDRESS(AY$2,$DH$2)):INDIRECT(ADDRESS(AY$2,$DY$2)))</f>
        <v>174314.59035018686</v>
      </c>
      <c r="AZ91" s="51">
        <f ca="1">SUMPRODUCT($CM91:$DD91,INDIRECT(ADDRESS(AZ$2,$DH$2)):INDIRECT(ADDRESS(AZ$2,$DY$2)))</f>
        <v>174314.59035018686</v>
      </c>
      <c r="BA91" s="51">
        <f ca="1">SUMPRODUCT($CM91:$DD91,INDIRECT(ADDRESS(BA$2,$DH$2)):INDIRECT(ADDRESS(BA$2,$DY$2)))</f>
        <v>174314.59035018686</v>
      </c>
      <c r="BB91" s="51">
        <f ca="1">SUMPRODUCT($CM91:$DD91,INDIRECT(ADDRESS(BB$2,$DH$2)):INDIRECT(ADDRESS(BB$2,$DY$2)))</f>
        <v>174314.59035018686</v>
      </c>
      <c r="BC91" s="51">
        <f ca="1">SUMPRODUCT($CM91:$DD91,INDIRECT(ADDRESS(BC$2,$DH$2)):INDIRECT(ADDRESS(BC$2,$DY$2)))</f>
        <v>174314.59035018686</v>
      </c>
      <c r="BD91" s="51">
        <f ca="1">SUMPRODUCT($CM91:$DD91,INDIRECT(ADDRESS(BD$2,$DH$2)):INDIRECT(ADDRESS(BD$2,$DY$2)))</f>
        <v>174314.59035018686</v>
      </c>
      <c r="BE91" s="51">
        <f ca="1">SUMPRODUCT($CM91:$DD91,INDIRECT(ADDRESS(BE$2,$DH$2)):INDIRECT(ADDRESS(BE$2,$DY$2)))</f>
        <v>174314.59035018686</v>
      </c>
      <c r="BF91" s="51">
        <f ca="1">SUMPRODUCT($CM91:$DD91,INDIRECT(ADDRESS(BF$2,$DH$2)):INDIRECT(ADDRESS(BF$2,$DY$2)))</f>
        <v>174314.59035018686</v>
      </c>
      <c r="BG91" s="51">
        <f ca="1">SUMPRODUCT($CM91:$DD91,INDIRECT(ADDRESS(BG$2,$DH$2)):INDIRECT(ADDRESS(BG$2,$DY$2)))</f>
        <v>174316.59493099805</v>
      </c>
      <c r="BH91" s="51">
        <f ca="1">SUMPRODUCT($CM91:$DD91,INDIRECT(ADDRESS(BH$2,$DH$2)):INDIRECT(ADDRESS(BH$2,$DY$2)))</f>
        <v>174316.59493099805</v>
      </c>
      <c r="BI91" s="51">
        <f ca="1">SUMPRODUCT($CM91:$DD91,INDIRECT(ADDRESS(BI$2,$DH$2)):INDIRECT(ADDRESS(BI$2,$DY$2)))</f>
        <v>174316.59493099805</v>
      </c>
      <c r="BJ91" s="51">
        <f ca="1">SUMPRODUCT($CM91:$DD91,INDIRECT(ADDRESS(BJ$2,$DH$2)):INDIRECT(ADDRESS(BJ$2,$DY$2)))</f>
        <v>174316.59493099805</v>
      </c>
      <c r="BK91" s="51">
        <f ca="1">SUMPRODUCT($CM91:$DD91,INDIRECT(ADDRESS(BK$2,$DH$2)):INDIRECT(ADDRESS(BK$2,$DY$2)))</f>
        <v>174316.59493099805</v>
      </c>
      <c r="BL91" s="51">
        <f ca="1">SUMPRODUCT($CM91:$DD91,INDIRECT(ADDRESS(BL$2,$DH$2)):INDIRECT(ADDRESS(BL$2,$DY$2)))</f>
        <v>174316.59493099805</v>
      </c>
      <c r="BM91" s="51">
        <f ca="1">SUMPRODUCT($CM91:$DD91,INDIRECT(ADDRESS(BM$2,$DH$2)):INDIRECT(ADDRESS(BM$2,$DY$2)))</f>
        <v>174316.59493099805</v>
      </c>
      <c r="BN91" s="51">
        <f ca="1">SUMPRODUCT($CM91:$DD91,INDIRECT(ADDRESS(BN$2,$DH$2)):INDIRECT(ADDRESS(BN$2,$DY$2)))</f>
        <v>174316.59493099805</v>
      </c>
      <c r="BO91" s="51">
        <f ca="1">SUMPRODUCT($CM91:$DD91,INDIRECT(ADDRESS(BO$2,$DH$2)):INDIRECT(ADDRESS(BO$2,$DY$2)))</f>
        <v>174316.59493099805</v>
      </c>
      <c r="BP91" s="51">
        <f ca="1">SUMPRODUCT($CM91:$DD91,INDIRECT(ADDRESS(BP$2,$DH$2)):INDIRECT(ADDRESS(BP$2,$DY$2)))</f>
        <v>174316.59493099805</v>
      </c>
      <c r="BQ91" s="51">
        <f ca="1">SUMPRODUCT($CM91:$DD91,INDIRECT(ADDRESS(BQ$2,$DH$2)):INDIRECT(ADDRESS(BQ$2,$DY$2)))</f>
        <v>174316.59493099805</v>
      </c>
      <c r="BR91" s="51">
        <f ca="1">SUMPRODUCT($CM91:$DD91,INDIRECT(ADDRESS(BR$2,$DH$2)):INDIRECT(ADDRESS(BR$2,$DY$2)))</f>
        <v>174316.59493099805</v>
      </c>
      <c r="BS91" s="51">
        <f ca="1">SUMPRODUCT($CM91:$DD91,INDIRECT(ADDRESS(BS$2,$DH$2)):INDIRECT(ADDRESS(BS$2,$DY$2)))</f>
        <v>174335.86001344895</v>
      </c>
      <c r="BT91" s="51">
        <f ca="1">SUMPRODUCT($CM91:$DD91,INDIRECT(ADDRESS(BT$2,$DH$2)):INDIRECT(ADDRESS(BT$2,$DY$2)))</f>
        <v>174335.86001344895</v>
      </c>
      <c r="BU91" s="51">
        <f ca="1">SUMPRODUCT($CM91:$DD91,INDIRECT(ADDRESS(BU$2,$DH$2)):INDIRECT(ADDRESS(BU$2,$DY$2)))</f>
        <v>174335.86001344895</v>
      </c>
      <c r="BV91" s="51">
        <f ca="1">SUMPRODUCT($CM91:$DD91,INDIRECT(ADDRESS(BV$2,$DH$2)):INDIRECT(ADDRESS(BV$2,$DY$2)))</f>
        <v>174335.86001344895</v>
      </c>
      <c r="BW91" s="51">
        <f ca="1">SUMPRODUCT($CM91:$DD91,INDIRECT(ADDRESS(BW$2,$DH$2)):INDIRECT(ADDRESS(BW$2,$DY$2)))</f>
        <v>174335.86001344895</v>
      </c>
      <c r="BX91" s="51">
        <f ca="1">SUMPRODUCT($CM91:$DD91,INDIRECT(ADDRESS(BX$2,$DH$2)):INDIRECT(ADDRESS(BX$2,$DY$2)))</f>
        <v>174335.86001344895</v>
      </c>
      <c r="BY91" s="51">
        <f ca="1">SUMPRODUCT($CM91:$DD91,INDIRECT(ADDRESS(BY$2,$DH$2)):INDIRECT(ADDRESS(BY$2,$DY$2)))</f>
        <v>174335.86001344895</v>
      </c>
      <c r="BZ91" s="51">
        <f ca="1">SUMPRODUCT($CM91:$DD91,INDIRECT(ADDRESS(BZ$2,$DH$2)):INDIRECT(ADDRESS(BZ$2,$DY$2)))</f>
        <v>174335.86001344895</v>
      </c>
      <c r="CA91" s="51">
        <f ca="1">SUMPRODUCT($CM91:$DD91,INDIRECT(ADDRESS(CA$2,$DH$2)):INDIRECT(ADDRESS(CA$2,$DY$2)))</f>
        <v>174335.86001344895</v>
      </c>
      <c r="CB91" s="51">
        <f ca="1">SUMPRODUCT($CM91:$DD91,INDIRECT(ADDRESS(CB$2,$DH$2)):INDIRECT(ADDRESS(CB$2,$DY$2)))</f>
        <v>174335.86001344895</v>
      </c>
      <c r="CC91" s="51">
        <f ca="1">SUMPRODUCT($CM91:$DD91,INDIRECT(ADDRESS(CC$2,$DH$2)):INDIRECT(ADDRESS(CC$2,$DY$2)))</f>
        <v>174335.86001344895</v>
      </c>
      <c r="CD91" s="51">
        <f ca="1">SUMPRODUCT($CM91:$DD91,INDIRECT(ADDRESS(CD$2,$DH$2)):INDIRECT(ADDRESS(CD$2,$DY$2)))</f>
        <v>174335.86001344895</v>
      </c>
      <c r="CF91" s="51">
        <f t="shared" ca="1" si="9"/>
        <v>2091275.8170467361</v>
      </c>
      <c r="CG91" s="51">
        <f t="shared" ca="1" si="9"/>
        <v>2091447.0527804175</v>
      </c>
      <c r="CH91" s="51">
        <f t="shared" ca="1" si="9"/>
        <v>2091693.209679025</v>
      </c>
      <c r="CI91" s="51">
        <f t="shared" ca="1" si="9"/>
        <v>2091812.8077941521</v>
      </c>
      <c r="CJ91" s="51">
        <f t="shared" ca="1" si="9"/>
        <v>2091785.1071062984</v>
      </c>
      <c r="CK91" s="51">
        <f t="shared" ca="1" si="9"/>
        <v>2091895.4645842307</v>
      </c>
      <c r="CM91" s="1">
        <f>IFERROR(VLOOKUP($A91,Auxiliar_OPEX_CustosUnit!$A$4:$BT$129,COLUMN(Auxiliar_OPEX_CustosUnit!AK$2),0),0)</f>
        <v>0</v>
      </c>
      <c r="CN91" s="1">
        <f>IFERROR(VLOOKUP($A91,Auxiliar_OPEX_CustosUnit!$A$4:$BT$129,COLUMN(Auxiliar_OPEX_CustosUnit!AL$2),0),0)</f>
        <v>0</v>
      </c>
      <c r="CO91" s="1">
        <f>IFERROR(VLOOKUP($A91,Auxiliar_OPEX_CustosUnit!$A$4:$BT$129,COLUMN(Auxiliar_OPEX_CustosUnit!AM$2),0)*(1-DRE_Auxiliar!$A$111),0)</f>
        <v>173410.75815496093</v>
      </c>
      <c r="CP91" s="1">
        <f>IFERROR(VLOOKUP($A91,Auxiliar_OPEX_CustosUnit!$A$4:$BT$129,COLUMN(Auxiliar_OPEX_CustosUnit!AN$2),0),0)</f>
        <v>0</v>
      </c>
      <c r="CQ91" s="1">
        <f>IFERROR(VLOOKUP($A91,Auxiliar_OPEX_CustosUnit!$A$4:$BT$129,COLUMN(Auxiliar_OPEX_CustosUnit!AO$2),0),0)</f>
        <v>0</v>
      </c>
      <c r="CR91" s="1">
        <f>IFERROR(VLOOKUP($A91,Auxiliar_OPEX_CustosUnit!$A$4:$BT$129,COLUMN(Auxiliar_OPEX_CustosUnit!AP$2),0),0)</f>
        <v>0</v>
      </c>
      <c r="CS91" s="1">
        <f>IFERROR(VLOOKUP($A91,Auxiliar_OPEX_CustosUnit!$A$4:$BT$129,COLUMN(Auxiliar_OPEX_CustosUnit!AQ$2),0),0)</f>
        <v>0</v>
      </c>
      <c r="CT91" s="1">
        <f>IFERROR(VLOOKUP($A91,Auxiliar_OPEX_CustosUnit!$A$4:$BT$129,COLUMN(Auxiliar_OPEX_CustosUnit!AR$2),0),0)</f>
        <v>0</v>
      </c>
      <c r="CU91" s="1">
        <f>IFERROR(VLOOKUP($A91,Auxiliar_OPEX_CustosUnit!$A$4:$BT$129,COLUMN(Auxiliar_OPEX_CustosUnit!AS$2),0),0)</f>
        <v>4.4924053768916004</v>
      </c>
      <c r="CV91" s="1">
        <f>IFERROR(VLOOKUP($A91,Auxiliar_OPEX_CustosUnit!$A$4:$BT$129,COLUMN(Auxiliar_OPEX_CustosUnit!AT$2),0),0)</f>
        <v>0</v>
      </c>
      <c r="CW91" s="1">
        <f>IFERROR(VLOOKUP($A91,Auxiliar_OPEX_CustosUnit!$A$4:$BT$129,COLUMN(Auxiliar_OPEX_CustosUnit!AU$2),0),0)</f>
        <v>0</v>
      </c>
      <c r="CX91" s="1">
        <f>IFERROR(VLOOKUP($A91,Auxiliar_OPEX_CustosUnit!$A$4:$BT$129,COLUMN(Auxiliar_OPEX_CustosUnit!AV$2),0),0)</f>
        <v>0</v>
      </c>
      <c r="CY91" s="1">
        <f>IFERROR(VLOOKUP($A91,Auxiliar_OPEX_CustosUnit!$A$4:$BT$129,COLUMN(Auxiliar_OPEX_CustosUnit!AW$2),0),0)</f>
        <v>0</v>
      </c>
      <c r="CZ91" s="1">
        <f>IFERROR(VLOOKUP($A91,Auxiliar_OPEX_CustosUnit!$A$4:$BT$129,COLUMN(Auxiliar_OPEX_CustosUnit!AX$2),0),0)</f>
        <v>0</v>
      </c>
      <c r="DA91" s="1">
        <f>IFERROR(VLOOKUP($A91,Auxiliar_OPEX_CustosUnit!$A$4:$BT$129,COLUMN(Auxiliar_OPEX_CustosUnit!AY$2),0),0)</f>
        <v>0</v>
      </c>
      <c r="DB91" s="1">
        <f>IFERROR(VLOOKUP($A91,Auxiliar_OPEX_CustosUnit!$A$4:$BT$129,COLUMN(Auxiliar_OPEX_CustosUnit!AZ$2),0),0)</f>
        <v>0</v>
      </c>
      <c r="DC91" s="1">
        <f>IFERROR(VLOOKUP($A91,Auxiliar_OPEX_CustosUnit!$A$4:$BT$129,COLUMN(Auxiliar_OPEX_CustosUnit!BA$2),0),0)</f>
        <v>0</v>
      </c>
      <c r="DD91" s="1">
        <f>IFERROR(VLOOKUP($A91,Auxiliar_OPEX_CustosUnit!$A$4:$BT$129,COLUMN(Auxiliar_OPEX_CustosUnit!BB$2),0),0)</f>
        <v>0</v>
      </c>
    </row>
    <row r="92" spans="1:129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19909.634031751226</v>
      </c>
      <c r="E92" s="51">
        <f ca="1">SUMPRODUCT($CM92:$DD92,INDIRECT(ADDRESS(E$2,$DH$2)):INDIRECT(ADDRESS(E$2,$DY$2)))</f>
        <v>19909.634031751226</v>
      </c>
      <c r="F92" s="51">
        <f ca="1">SUMPRODUCT($CM92:$DD92,INDIRECT(ADDRESS(F$2,$DH$2)):INDIRECT(ADDRESS(F$2,$DY$2)))</f>
        <v>19909.634031751226</v>
      </c>
      <c r="G92" s="51">
        <f ca="1">SUMPRODUCT($CM92:$DD92,INDIRECT(ADDRESS(G$2,$DH$2)):INDIRECT(ADDRESS(G$2,$DY$2)))</f>
        <v>19909.634031751226</v>
      </c>
      <c r="H92" s="51">
        <f ca="1">SUMPRODUCT($CM92:$DD92,INDIRECT(ADDRESS(H$2,$DH$2)):INDIRECT(ADDRESS(H$2,$DY$2)))</f>
        <v>19909.634031751226</v>
      </c>
      <c r="I92" s="51">
        <f ca="1">SUMPRODUCT($CM92:$DD92,INDIRECT(ADDRESS(I$2,$DH$2)):INDIRECT(ADDRESS(I$2,$DY$2)))</f>
        <v>19909.634031751226</v>
      </c>
      <c r="J92" s="51">
        <f ca="1">SUMPRODUCT($CM92:$DD92,INDIRECT(ADDRESS(J$2,$DH$2)):INDIRECT(ADDRESS(J$2,$DY$2)))</f>
        <v>19909.634031751226</v>
      </c>
      <c r="K92" s="51">
        <f ca="1">SUMPRODUCT($CM92:$DD92,INDIRECT(ADDRESS(K$2,$DH$2)):INDIRECT(ADDRESS(K$2,$DY$2)))</f>
        <v>19969.621529284461</v>
      </c>
      <c r="L92" s="51">
        <f ca="1">SUMPRODUCT($CM92:$DD92,INDIRECT(ADDRESS(L$2,$DH$2)):INDIRECT(ADDRESS(L$2,$DY$2)))</f>
        <v>19969.621529284461</v>
      </c>
      <c r="M92" s="51">
        <f ca="1">SUMPRODUCT($CM92:$DD92,INDIRECT(ADDRESS(M$2,$DH$2)):INDIRECT(ADDRESS(M$2,$DY$2)))</f>
        <v>19969.621529284461</v>
      </c>
      <c r="N92" s="51">
        <f ca="1">SUMPRODUCT($CM92:$DD92,INDIRECT(ADDRESS(N$2,$DH$2)):INDIRECT(ADDRESS(N$2,$DY$2)))</f>
        <v>19969.621529284461</v>
      </c>
      <c r="O92" s="51">
        <f ca="1">SUMPRODUCT($CM92:$DD92,INDIRECT(ADDRESS(O$2,$DH$2)):INDIRECT(ADDRESS(O$2,$DY$2)))</f>
        <v>19969.621529284461</v>
      </c>
      <c r="P92" s="51">
        <f ca="1">SUMPRODUCT($CM92:$DD92,INDIRECT(ADDRESS(P$2,$DH$2)):INDIRECT(ADDRESS(P$2,$DY$2)))</f>
        <v>19969.621529284461</v>
      </c>
      <c r="Q92" s="51">
        <f ca="1">SUMPRODUCT($CM92:$DD92,INDIRECT(ADDRESS(Q$2,$DH$2)):INDIRECT(ADDRESS(Q$2,$DY$2)))</f>
        <v>19969.621529284461</v>
      </c>
      <c r="R92" s="51">
        <f ca="1">SUMPRODUCT($CM92:$DD92,INDIRECT(ADDRESS(R$2,$DH$2)):INDIRECT(ADDRESS(R$2,$DY$2)))</f>
        <v>19969.621529284461</v>
      </c>
      <c r="S92" s="51">
        <f ca="1">SUMPRODUCT($CM92:$DD92,INDIRECT(ADDRESS(S$2,$DH$2)):INDIRECT(ADDRESS(S$2,$DY$2)))</f>
        <v>19969.621529284461</v>
      </c>
      <c r="T92" s="51">
        <f ca="1">SUMPRODUCT($CM92:$DD92,INDIRECT(ADDRESS(T$2,$DH$2)):INDIRECT(ADDRESS(T$2,$DY$2)))</f>
        <v>19969.621529284461</v>
      </c>
      <c r="U92" s="51">
        <f ca="1">SUMPRODUCT($CM92:$DD92,INDIRECT(ADDRESS(U$2,$DH$2)):INDIRECT(ADDRESS(U$2,$DY$2)))</f>
        <v>19969.621529284461</v>
      </c>
      <c r="V92" s="51">
        <f ca="1">SUMPRODUCT($CM92:$DD92,INDIRECT(ADDRESS(V$2,$DH$2)):INDIRECT(ADDRESS(V$2,$DY$2)))</f>
        <v>19969.621529284461</v>
      </c>
      <c r="W92" s="51">
        <f ca="1">SUMPRODUCT($CM92:$DD92,INDIRECT(ADDRESS(W$2,$DH$2)):INDIRECT(ADDRESS(W$2,$DY$2)))</f>
        <v>20024.166196452647</v>
      </c>
      <c r="X92" s="51">
        <f ca="1">SUMPRODUCT($CM92:$DD92,INDIRECT(ADDRESS(X$2,$DH$2)):INDIRECT(ADDRESS(X$2,$DY$2)))</f>
        <v>20024.166196452647</v>
      </c>
      <c r="Y92" s="51">
        <f ca="1">SUMPRODUCT($CM92:$DD92,INDIRECT(ADDRESS(Y$2,$DH$2)):INDIRECT(ADDRESS(Y$2,$DY$2)))</f>
        <v>20024.166196452647</v>
      </c>
      <c r="Z92" s="51">
        <f ca="1">SUMPRODUCT($CM92:$DD92,INDIRECT(ADDRESS(Z$2,$DH$2)):INDIRECT(ADDRESS(Z$2,$DY$2)))</f>
        <v>20024.166196452647</v>
      </c>
      <c r="AA92" s="51">
        <f ca="1">SUMPRODUCT($CM92:$DD92,INDIRECT(ADDRESS(AA$2,$DH$2)):INDIRECT(ADDRESS(AA$2,$DY$2)))</f>
        <v>20024.166196452647</v>
      </c>
      <c r="AB92" s="51">
        <f ca="1">SUMPRODUCT($CM92:$DD92,INDIRECT(ADDRESS(AB$2,$DH$2)):INDIRECT(ADDRESS(AB$2,$DY$2)))</f>
        <v>20024.166196452647</v>
      </c>
      <c r="AC92" s="51">
        <f ca="1">SUMPRODUCT($CM92:$DD92,INDIRECT(ADDRESS(AC$2,$DH$2)):INDIRECT(ADDRESS(AC$2,$DY$2)))</f>
        <v>20024.166196452647</v>
      </c>
      <c r="AD92" s="51">
        <f ca="1">SUMPRODUCT($CM92:$DD92,INDIRECT(ADDRESS(AD$2,$DH$2)):INDIRECT(ADDRESS(AD$2,$DY$2)))</f>
        <v>20024.166196452647</v>
      </c>
      <c r="AE92" s="51">
        <f ca="1">SUMPRODUCT($CM92:$DD92,INDIRECT(ADDRESS(AE$2,$DH$2)):INDIRECT(ADDRESS(AE$2,$DY$2)))</f>
        <v>20024.166196452647</v>
      </c>
      <c r="AF92" s="51">
        <f ca="1">SUMPRODUCT($CM92:$DD92,INDIRECT(ADDRESS(AF$2,$DH$2)):INDIRECT(ADDRESS(AF$2,$DY$2)))</f>
        <v>20024.166196452647</v>
      </c>
      <c r="AG92" s="51">
        <f ca="1">SUMPRODUCT($CM92:$DD92,INDIRECT(ADDRESS(AG$2,$DH$2)):INDIRECT(ADDRESS(AG$2,$DY$2)))</f>
        <v>20024.166196452647</v>
      </c>
      <c r="AH92" s="51">
        <f ca="1">SUMPRODUCT($CM92:$DD92,INDIRECT(ADDRESS(AH$2,$DH$2)):INDIRECT(ADDRESS(AH$2,$DY$2)))</f>
        <v>20024.166196452647</v>
      </c>
      <c r="AI92" s="51">
        <f ca="1">SUMPRODUCT($CM92:$DD92,INDIRECT(ADDRESS(AI$2,$DH$2)):INDIRECT(ADDRESS(AI$2,$DY$2)))</f>
        <v>20082.494432460364</v>
      </c>
      <c r="AJ92" s="51">
        <f ca="1">SUMPRODUCT($CM92:$DD92,INDIRECT(ADDRESS(AJ$2,$DH$2)):INDIRECT(ADDRESS(AJ$2,$DY$2)))</f>
        <v>20082.494432460364</v>
      </c>
      <c r="AK92" s="51">
        <f ca="1">SUMPRODUCT($CM92:$DD92,INDIRECT(ADDRESS(AK$2,$DH$2)):INDIRECT(ADDRESS(AK$2,$DY$2)))</f>
        <v>20082.494432460364</v>
      </c>
      <c r="AL92" s="51">
        <f ca="1">SUMPRODUCT($CM92:$DD92,INDIRECT(ADDRESS(AL$2,$DH$2)):INDIRECT(ADDRESS(AL$2,$DY$2)))</f>
        <v>20082.494432460364</v>
      </c>
      <c r="AM92" s="51">
        <f ca="1">SUMPRODUCT($CM92:$DD92,INDIRECT(ADDRESS(AM$2,$DH$2)):INDIRECT(ADDRESS(AM$2,$DY$2)))</f>
        <v>20082.494432460364</v>
      </c>
      <c r="AN92" s="51">
        <f ca="1">SUMPRODUCT($CM92:$DD92,INDIRECT(ADDRESS(AN$2,$DH$2)):INDIRECT(ADDRESS(AN$2,$DY$2)))</f>
        <v>20082.494432460364</v>
      </c>
      <c r="AO92" s="51">
        <f ca="1">SUMPRODUCT($CM92:$DD92,INDIRECT(ADDRESS(AO$2,$DH$2)):INDIRECT(ADDRESS(AO$2,$DY$2)))</f>
        <v>20082.494432460364</v>
      </c>
      <c r="AP92" s="51">
        <f ca="1">SUMPRODUCT($CM92:$DD92,INDIRECT(ADDRESS(AP$2,$DH$2)):INDIRECT(ADDRESS(AP$2,$DY$2)))</f>
        <v>20082.494432460364</v>
      </c>
      <c r="AQ92" s="51">
        <f ca="1">SUMPRODUCT($CM92:$DD92,INDIRECT(ADDRESS(AQ$2,$DH$2)):INDIRECT(ADDRESS(AQ$2,$DY$2)))</f>
        <v>20082.494432460364</v>
      </c>
      <c r="AR92" s="51">
        <f ca="1">SUMPRODUCT($CM92:$DD92,INDIRECT(ADDRESS(AR$2,$DH$2)):INDIRECT(ADDRESS(AR$2,$DY$2)))</f>
        <v>20082.494432460364</v>
      </c>
      <c r="AS92" s="51">
        <f ca="1">SUMPRODUCT($CM92:$DD92,INDIRECT(ADDRESS(AS$2,$DH$2)):INDIRECT(ADDRESS(AS$2,$DY$2)))</f>
        <v>20082.494432460364</v>
      </c>
      <c r="AT92" s="51">
        <f ca="1">SUMPRODUCT($CM92:$DD92,INDIRECT(ADDRESS(AT$2,$DH$2)):INDIRECT(ADDRESS(AT$2,$DY$2)))</f>
        <v>20082.494432460364</v>
      </c>
      <c r="AU92" s="51">
        <f ca="1">SUMPRODUCT($CM92:$DD92,INDIRECT(ADDRESS(AU$2,$DH$2)):INDIRECT(ADDRESS(AU$2,$DY$2)))</f>
        <v>20133.511407090493</v>
      </c>
      <c r="AV92" s="51">
        <f ca="1">SUMPRODUCT($CM92:$DD92,INDIRECT(ADDRESS(AV$2,$DH$2)):INDIRECT(ADDRESS(AV$2,$DY$2)))</f>
        <v>20133.511407090493</v>
      </c>
      <c r="AW92" s="51">
        <f ca="1">SUMPRODUCT($CM92:$DD92,INDIRECT(ADDRESS(AW$2,$DH$2)):INDIRECT(ADDRESS(AW$2,$DY$2)))</f>
        <v>20133.511407090493</v>
      </c>
      <c r="AX92" s="51">
        <f ca="1">SUMPRODUCT($CM92:$DD92,INDIRECT(ADDRESS(AX$2,$DH$2)):INDIRECT(ADDRESS(AX$2,$DY$2)))</f>
        <v>20133.511407090493</v>
      </c>
      <c r="AY92" s="51">
        <f ca="1">SUMPRODUCT($CM92:$DD92,INDIRECT(ADDRESS(AY$2,$DH$2)):INDIRECT(ADDRESS(AY$2,$DY$2)))</f>
        <v>20133.511407090493</v>
      </c>
      <c r="AZ92" s="51">
        <f ca="1">SUMPRODUCT($CM92:$DD92,INDIRECT(ADDRESS(AZ$2,$DH$2)):INDIRECT(ADDRESS(AZ$2,$DY$2)))</f>
        <v>20133.511407090493</v>
      </c>
      <c r="BA92" s="51">
        <f ca="1">SUMPRODUCT($CM92:$DD92,INDIRECT(ADDRESS(BA$2,$DH$2)):INDIRECT(ADDRESS(BA$2,$DY$2)))</f>
        <v>20133.511407090493</v>
      </c>
      <c r="BB92" s="51">
        <f ca="1">SUMPRODUCT($CM92:$DD92,INDIRECT(ADDRESS(BB$2,$DH$2)):INDIRECT(ADDRESS(BB$2,$DY$2)))</f>
        <v>20133.511407090493</v>
      </c>
      <c r="BC92" s="51">
        <f ca="1">SUMPRODUCT($CM92:$DD92,INDIRECT(ADDRESS(BC$2,$DH$2)):INDIRECT(ADDRESS(BC$2,$DY$2)))</f>
        <v>20133.511407090493</v>
      </c>
      <c r="BD92" s="51">
        <f ca="1">SUMPRODUCT($CM92:$DD92,INDIRECT(ADDRESS(BD$2,$DH$2)):INDIRECT(ADDRESS(BD$2,$DY$2)))</f>
        <v>20133.511407090493</v>
      </c>
      <c r="BE92" s="51">
        <f ca="1">SUMPRODUCT($CM92:$DD92,INDIRECT(ADDRESS(BE$2,$DH$2)):INDIRECT(ADDRESS(BE$2,$DY$2)))</f>
        <v>20133.511407090493</v>
      </c>
      <c r="BF92" s="51">
        <f ca="1">SUMPRODUCT($CM92:$DD92,INDIRECT(ADDRESS(BF$2,$DH$2)):INDIRECT(ADDRESS(BF$2,$DY$2)))</f>
        <v>20133.511407090493</v>
      </c>
      <c r="BG92" s="51">
        <f ca="1">SUMPRODUCT($CM92:$DD92,INDIRECT(ADDRESS(BG$2,$DH$2)):INDIRECT(ADDRESS(BG$2,$DY$2)))</f>
        <v>20183.655706411366</v>
      </c>
      <c r="BH92" s="51">
        <f ca="1">SUMPRODUCT($CM92:$DD92,INDIRECT(ADDRESS(BH$2,$DH$2)):INDIRECT(ADDRESS(BH$2,$DY$2)))</f>
        <v>20183.655706411366</v>
      </c>
      <c r="BI92" s="51">
        <f ca="1">SUMPRODUCT($CM92:$DD92,INDIRECT(ADDRESS(BI$2,$DH$2)):INDIRECT(ADDRESS(BI$2,$DY$2)))</f>
        <v>20183.655706411366</v>
      </c>
      <c r="BJ92" s="51">
        <f ca="1">SUMPRODUCT($CM92:$DD92,INDIRECT(ADDRESS(BJ$2,$DH$2)):INDIRECT(ADDRESS(BJ$2,$DY$2)))</f>
        <v>20183.655706411366</v>
      </c>
      <c r="BK92" s="51">
        <f ca="1">SUMPRODUCT($CM92:$DD92,INDIRECT(ADDRESS(BK$2,$DH$2)):INDIRECT(ADDRESS(BK$2,$DY$2)))</f>
        <v>20183.655706411366</v>
      </c>
      <c r="BL92" s="51">
        <f ca="1">SUMPRODUCT($CM92:$DD92,INDIRECT(ADDRESS(BL$2,$DH$2)):INDIRECT(ADDRESS(BL$2,$DY$2)))</f>
        <v>20183.655706411366</v>
      </c>
      <c r="BM92" s="51">
        <f ca="1">SUMPRODUCT($CM92:$DD92,INDIRECT(ADDRESS(BM$2,$DH$2)):INDIRECT(ADDRESS(BM$2,$DY$2)))</f>
        <v>20183.655706411366</v>
      </c>
      <c r="BN92" s="51">
        <f ca="1">SUMPRODUCT($CM92:$DD92,INDIRECT(ADDRESS(BN$2,$DH$2)):INDIRECT(ADDRESS(BN$2,$DY$2)))</f>
        <v>20183.655706411366</v>
      </c>
      <c r="BO92" s="51">
        <f ca="1">SUMPRODUCT($CM92:$DD92,INDIRECT(ADDRESS(BO$2,$DH$2)):INDIRECT(ADDRESS(BO$2,$DY$2)))</f>
        <v>20183.655706411366</v>
      </c>
      <c r="BP92" s="51">
        <f ca="1">SUMPRODUCT($CM92:$DD92,INDIRECT(ADDRESS(BP$2,$DH$2)):INDIRECT(ADDRESS(BP$2,$DY$2)))</f>
        <v>20183.655706411366</v>
      </c>
      <c r="BQ92" s="51">
        <f ca="1">SUMPRODUCT($CM92:$DD92,INDIRECT(ADDRESS(BQ$2,$DH$2)):INDIRECT(ADDRESS(BQ$2,$DY$2)))</f>
        <v>20183.655706411366</v>
      </c>
      <c r="BR92" s="51">
        <f ca="1">SUMPRODUCT($CM92:$DD92,INDIRECT(ADDRESS(BR$2,$DH$2)):INDIRECT(ADDRESS(BR$2,$DY$2)))</f>
        <v>20183.655706411366</v>
      </c>
      <c r="BS92" s="51">
        <f ca="1">SUMPRODUCT($CM92:$DD92,INDIRECT(ADDRESS(BS$2,$DH$2)):INDIRECT(ADDRESS(BS$2,$DY$2)))</f>
        <v>20236.578963727665</v>
      </c>
      <c r="BT92" s="51">
        <f ca="1">SUMPRODUCT($CM92:$DD92,INDIRECT(ADDRESS(BT$2,$DH$2)):INDIRECT(ADDRESS(BT$2,$DY$2)))</f>
        <v>20236.578963727665</v>
      </c>
      <c r="BU92" s="51">
        <f ca="1">SUMPRODUCT($CM92:$DD92,INDIRECT(ADDRESS(BU$2,$DH$2)):INDIRECT(ADDRESS(BU$2,$DY$2)))</f>
        <v>20236.578963727665</v>
      </c>
      <c r="BV92" s="51">
        <f ca="1">SUMPRODUCT($CM92:$DD92,INDIRECT(ADDRESS(BV$2,$DH$2)):INDIRECT(ADDRESS(BV$2,$DY$2)))</f>
        <v>20236.578963727665</v>
      </c>
      <c r="BW92" s="51">
        <f ca="1">SUMPRODUCT($CM92:$DD92,INDIRECT(ADDRESS(BW$2,$DH$2)):INDIRECT(ADDRESS(BW$2,$DY$2)))</f>
        <v>20236.578963727665</v>
      </c>
      <c r="BX92" s="51">
        <f ca="1">SUMPRODUCT($CM92:$DD92,INDIRECT(ADDRESS(BX$2,$DH$2)):INDIRECT(ADDRESS(BX$2,$DY$2)))</f>
        <v>20236.578963727665</v>
      </c>
      <c r="BY92" s="51">
        <f ca="1">SUMPRODUCT($CM92:$DD92,INDIRECT(ADDRESS(BY$2,$DH$2)):INDIRECT(ADDRESS(BY$2,$DY$2)))</f>
        <v>20236.578963727665</v>
      </c>
      <c r="BZ92" s="51">
        <f ca="1">SUMPRODUCT($CM92:$DD92,INDIRECT(ADDRESS(BZ$2,$DH$2)):INDIRECT(ADDRESS(BZ$2,$DY$2)))</f>
        <v>20236.578963727665</v>
      </c>
      <c r="CA92" s="51">
        <f ca="1">SUMPRODUCT($CM92:$DD92,INDIRECT(ADDRESS(CA$2,$DH$2)):INDIRECT(ADDRESS(CA$2,$DY$2)))</f>
        <v>20236.578963727665</v>
      </c>
      <c r="CB92" s="51">
        <f ca="1">SUMPRODUCT($CM92:$DD92,INDIRECT(ADDRESS(CB$2,$DH$2)):INDIRECT(ADDRESS(CB$2,$DY$2)))</f>
        <v>20236.578963727665</v>
      </c>
      <c r="CC92" s="51">
        <f ca="1">SUMPRODUCT($CM92:$DD92,INDIRECT(ADDRESS(CC$2,$DH$2)):INDIRECT(ADDRESS(CC$2,$DY$2)))</f>
        <v>20236.578963727665</v>
      </c>
      <c r="CD92" s="51">
        <f ca="1">SUMPRODUCT($CM92:$DD92,INDIRECT(ADDRESS(CD$2,$DH$2)):INDIRECT(ADDRESS(CD$2,$DY$2)))</f>
        <v>20236.578963727665</v>
      </c>
      <c r="CF92" s="51">
        <f t="shared" ca="1" si="9"/>
        <v>239215.54586868087</v>
      </c>
      <c r="CG92" s="51">
        <f t="shared" ca="1" si="9"/>
        <v>239908.18168725452</v>
      </c>
      <c r="CH92" s="51">
        <f t="shared" ca="1" si="9"/>
        <v>240581.63553747037</v>
      </c>
      <c r="CI92" s="51">
        <f t="shared" ca="1" si="9"/>
        <v>241245.01806267505</v>
      </c>
      <c r="CJ92" s="51">
        <f t="shared" ca="1" si="9"/>
        <v>241852.85838169031</v>
      </c>
      <c r="CK92" s="51">
        <f t="shared" ca="1" si="9"/>
        <v>242468.48476351789</v>
      </c>
      <c r="CM92" s="1">
        <f>IFERROR(VLOOKUP($A92,Auxiliar_OPEX_CustosUnit!$A$4:$BT$129,COLUMN(Auxiliar_OPEX_CustosUnit!AK$2),0),0)</f>
        <v>0</v>
      </c>
      <c r="CN92" s="1">
        <f>IFERROR(VLOOKUP($A92,Auxiliar_OPEX_CustosUnit!$A$4:$BT$129,COLUMN(Auxiliar_OPEX_CustosUnit!AL$2),0),0)</f>
        <v>0</v>
      </c>
      <c r="CO92" s="1">
        <f>IFERROR(VLOOKUP($A92,Auxiliar_OPEX_CustosUnit!$A$4:$BT$129,COLUMN(Auxiliar_OPEX_CustosUnit!AM$2),0)*(1-DRE_Auxiliar!$A$111),0)</f>
        <v>18661.633808688664</v>
      </c>
      <c r="CP92" s="1">
        <f>IFERROR(VLOOKUP($A92,Auxiliar_OPEX_CustosUnit!$A$4:$BT$129,COLUMN(Auxiliar_OPEX_CustosUnit!AN$2),0),0)</f>
        <v>0</v>
      </c>
      <c r="CQ92" s="1">
        <f>IFERROR(VLOOKUP($A92,Auxiliar_OPEX_CustosUnit!$A$4:$BT$129,COLUMN(Auxiliar_OPEX_CustosUnit!AO$2),0),0)</f>
        <v>0</v>
      </c>
      <c r="CR92" s="1">
        <f>IFERROR(VLOOKUP($A92,Auxiliar_OPEX_CustosUnit!$A$4:$BT$129,COLUMN(Auxiliar_OPEX_CustosUnit!AP$2),0),0)</f>
        <v>0</v>
      </c>
      <c r="CS92" s="1">
        <f>IFERROR(VLOOKUP($A92,Auxiliar_OPEX_CustosUnit!$A$4:$BT$129,COLUMN(Auxiliar_OPEX_CustosUnit!AQ$2),0),0)</f>
        <v>2.0765394726498498</v>
      </c>
      <c r="CT92" s="1">
        <f>IFERROR(VLOOKUP($A92,Auxiliar_OPEX_CustosUnit!$A$4:$BT$129,COLUMN(Auxiliar_OPEX_CustosUnit!AR$2),0),0)</f>
        <v>0</v>
      </c>
      <c r="CU92" s="1">
        <f>IFERROR(VLOOKUP($A92,Auxiliar_OPEX_CustosUnit!$A$4:$BT$129,COLUMN(Auxiliar_OPEX_CustosUnit!AS$2),0),0)</f>
        <v>0</v>
      </c>
      <c r="CV92" s="1">
        <f>IFERROR(VLOOKUP($A92,Auxiliar_OPEX_CustosUnit!$A$4:$BT$129,COLUMN(Auxiliar_OPEX_CustosUnit!AT$2),0),0)</f>
        <v>0</v>
      </c>
      <c r="CW92" s="1">
        <f>IFERROR(VLOOKUP($A92,Auxiliar_OPEX_CustosUnit!$A$4:$BT$129,COLUMN(Auxiliar_OPEX_CustosUnit!AU$2),0),0)</f>
        <v>0</v>
      </c>
      <c r="CX92" s="1">
        <f>IFERROR(VLOOKUP($A92,Auxiliar_OPEX_CustosUnit!$A$4:$BT$129,COLUMN(Auxiliar_OPEX_CustosUnit!AV$2),0),0)</f>
        <v>0</v>
      </c>
      <c r="CY92" s="1">
        <f>IFERROR(VLOOKUP($A92,Auxiliar_OPEX_CustosUnit!$A$4:$BT$129,COLUMN(Auxiliar_OPEX_CustosUnit!AW$2),0),0)</f>
        <v>0</v>
      </c>
      <c r="CZ92" s="1">
        <f>IFERROR(VLOOKUP($A92,Auxiliar_OPEX_CustosUnit!$A$4:$BT$129,COLUMN(Auxiliar_OPEX_CustosUnit!AX$2),0),0)</f>
        <v>0</v>
      </c>
      <c r="DA92" s="1">
        <f>IFERROR(VLOOKUP($A92,Auxiliar_OPEX_CustosUnit!$A$4:$BT$129,COLUMN(Auxiliar_OPEX_CustosUnit!AY$2),0),0)</f>
        <v>0</v>
      </c>
      <c r="DB92" s="1">
        <f>IFERROR(VLOOKUP($A92,Auxiliar_OPEX_CustosUnit!$A$4:$BT$129,COLUMN(Auxiliar_OPEX_CustosUnit!AZ$2),0),0)</f>
        <v>0</v>
      </c>
      <c r="DC92" s="1">
        <f>IFERROR(VLOOKUP($A92,Auxiliar_OPEX_CustosUnit!$A$4:$BT$129,COLUMN(Auxiliar_OPEX_CustosUnit!BA$2),0),0)</f>
        <v>0</v>
      </c>
      <c r="DD92" s="1">
        <f>IFERROR(VLOOKUP($A92,Auxiliar_OPEX_CustosUnit!$A$4:$BT$129,COLUMN(Auxiliar_OPEX_CustosUnit!BB$2),0),0)</f>
        <v>0</v>
      </c>
    </row>
    <row r="93" spans="1:129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52939.927489417074</v>
      </c>
      <c r="E93" s="51">
        <f ca="1">SUMPRODUCT($CM93:$DD93,INDIRECT(ADDRESS(E$2,$DH$2)):INDIRECT(ADDRESS(E$2,$DY$2)))</f>
        <v>52939.927489417074</v>
      </c>
      <c r="F93" s="51">
        <f ca="1">SUMPRODUCT($CM93:$DD93,INDIRECT(ADDRESS(F$2,$DH$2)):INDIRECT(ADDRESS(F$2,$DY$2)))</f>
        <v>52939.927489417074</v>
      </c>
      <c r="G93" s="51">
        <f ca="1">SUMPRODUCT($CM93:$DD93,INDIRECT(ADDRESS(G$2,$DH$2)):INDIRECT(ADDRESS(G$2,$DY$2)))</f>
        <v>52939.927489417074</v>
      </c>
      <c r="H93" s="51">
        <f ca="1">SUMPRODUCT($CM93:$DD93,INDIRECT(ADDRESS(H$2,$DH$2)):INDIRECT(ADDRESS(H$2,$DY$2)))</f>
        <v>52939.927489417074</v>
      </c>
      <c r="I93" s="51">
        <f ca="1">SUMPRODUCT($CM93:$DD93,INDIRECT(ADDRESS(I$2,$DH$2)):INDIRECT(ADDRESS(I$2,$DY$2)))</f>
        <v>52939.927489417074</v>
      </c>
      <c r="J93" s="51">
        <f ca="1">SUMPRODUCT($CM93:$DD93,INDIRECT(ADDRESS(J$2,$DH$2)):INDIRECT(ADDRESS(J$2,$DY$2)))</f>
        <v>52939.927489417074</v>
      </c>
      <c r="K93" s="51">
        <f ca="1">SUMPRODUCT($CM93:$DD93,INDIRECT(ADDRESS(K$2,$DH$2)):INDIRECT(ADDRESS(K$2,$DY$2)))</f>
        <v>52977.31695705765</v>
      </c>
      <c r="L93" s="51">
        <f ca="1">SUMPRODUCT($CM93:$DD93,INDIRECT(ADDRESS(L$2,$DH$2)):INDIRECT(ADDRESS(L$2,$DY$2)))</f>
        <v>52977.31695705765</v>
      </c>
      <c r="M93" s="51">
        <f ca="1">SUMPRODUCT($CM93:$DD93,INDIRECT(ADDRESS(M$2,$DH$2)):INDIRECT(ADDRESS(M$2,$DY$2)))</f>
        <v>52977.31695705765</v>
      </c>
      <c r="N93" s="51">
        <f ca="1">SUMPRODUCT($CM93:$DD93,INDIRECT(ADDRESS(N$2,$DH$2)):INDIRECT(ADDRESS(N$2,$DY$2)))</f>
        <v>52977.31695705765</v>
      </c>
      <c r="O93" s="51">
        <f ca="1">SUMPRODUCT($CM93:$DD93,INDIRECT(ADDRESS(O$2,$DH$2)):INDIRECT(ADDRESS(O$2,$DY$2)))</f>
        <v>52977.31695705765</v>
      </c>
      <c r="P93" s="51">
        <f ca="1">SUMPRODUCT($CM93:$DD93,INDIRECT(ADDRESS(P$2,$DH$2)):INDIRECT(ADDRESS(P$2,$DY$2)))</f>
        <v>52977.31695705765</v>
      </c>
      <c r="Q93" s="51">
        <f ca="1">SUMPRODUCT($CM93:$DD93,INDIRECT(ADDRESS(Q$2,$DH$2)):INDIRECT(ADDRESS(Q$2,$DY$2)))</f>
        <v>52977.31695705765</v>
      </c>
      <c r="R93" s="51">
        <f ca="1">SUMPRODUCT($CM93:$DD93,INDIRECT(ADDRESS(R$2,$DH$2)):INDIRECT(ADDRESS(R$2,$DY$2)))</f>
        <v>52977.31695705765</v>
      </c>
      <c r="S93" s="51">
        <f ca="1">SUMPRODUCT($CM93:$DD93,INDIRECT(ADDRESS(S$2,$DH$2)):INDIRECT(ADDRESS(S$2,$DY$2)))</f>
        <v>52977.31695705765</v>
      </c>
      <c r="T93" s="51">
        <f ca="1">SUMPRODUCT($CM93:$DD93,INDIRECT(ADDRESS(T$2,$DH$2)):INDIRECT(ADDRESS(T$2,$DY$2)))</f>
        <v>52977.31695705765</v>
      </c>
      <c r="U93" s="51">
        <f ca="1">SUMPRODUCT($CM93:$DD93,INDIRECT(ADDRESS(U$2,$DH$2)):INDIRECT(ADDRESS(U$2,$DY$2)))</f>
        <v>52977.31695705765</v>
      </c>
      <c r="V93" s="51">
        <f ca="1">SUMPRODUCT($CM93:$DD93,INDIRECT(ADDRESS(V$2,$DH$2)):INDIRECT(ADDRESS(V$2,$DY$2)))</f>
        <v>52977.31695705765</v>
      </c>
      <c r="W93" s="51">
        <f ca="1">SUMPRODUCT($CM93:$DD93,INDIRECT(ADDRESS(W$2,$DH$2)):INDIRECT(ADDRESS(W$2,$DY$2)))</f>
        <v>53011.313975635087</v>
      </c>
      <c r="X93" s="51">
        <f ca="1">SUMPRODUCT($CM93:$DD93,INDIRECT(ADDRESS(X$2,$DH$2)):INDIRECT(ADDRESS(X$2,$DY$2)))</f>
        <v>53011.313975635087</v>
      </c>
      <c r="Y93" s="51">
        <f ca="1">SUMPRODUCT($CM93:$DD93,INDIRECT(ADDRESS(Y$2,$DH$2)):INDIRECT(ADDRESS(Y$2,$DY$2)))</f>
        <v>53011.313975635087</v>
      </c>
      <c r="Z93" s="51">
        <f ca="1">SUMPRODUCT($CM93:$DD93,INDIRECT(ADDRESS(Z$2,$DH$2)):INDIRECT(ADDRESS(Z$2,$DY$2)))</f>
        <v>53011.313975635087</v>
      </c>
      <c r="AA93" s="51">
        <f ca="1">SUMPRODUCT($CM93:$DD93,INDIRECT(ADDRESS(AA$2,$DH$2)):INDIRECT(ADDRESS(AA$2,$DY$2)))</f>
        <v>53011.313975635087</v>
      </c>
      <c r="AB93" s="51">
        <f ca="1">SUMPRODUCT($CM93:$DD93,INDIRECT(ADDRESS(AB$2,$DH$2)):INDIRECT(ADDRESS(AB$2,$DY$2)))</f>
        <v>53011.313975635087</v>
      </c>
      <c r="AC93" s="51">
        <f ca="1">SUMPRODUCT($CM93:$DD93,INDIRECT(ADDRESS(AC$2,$DH$2)):INDIRECT(ADDRESS(AC$2,$DY$2)))</f>
        <v>53011.313975635087</v>
      </c>
      <c r="AD93" s="51">
        <f ca="1">SUMPRODUCT($CM93:$DD93,INDIRECT(ADDRESS(AD$2,$DH$2)):INDIRECT(ADDRESS(AD$2,$DY$2)))</f>
        <v>53011.313975635087</v>
      </c>
      <c r="AE93" s="51">
        <f ca="1">SUMPRODUCT($CM93:$DD93,INDIRECT(ADDRESS(AE$2,$DH$2)):INDIRECT(ADDRESS(AE$2,$DY$2)))</f>
        <v>53011.313975635087</v>
      </c>
      <c r="AF93" s="51">
        <f ca="1">SUMPRODUCT($CM93:$DD93,INDIRECT(ADDRESS(AF$2,$DH$2)):INDIRECT(ADDRESS(AF$2,$DY$2)))</f>
        <v>53011.313975635087</v>
      </c>
      <c r="AG93" s="51">
        <f ca="1">SUMPRODUCT($CM93:$DD93,INDIRECT(ADDRESS(AG$2,$DH$2)):INDIRECT(ADDRESS(AG$2,$DY$2)))</f>
        <v>53011.313975635087</v>
      </c>
      <c r="AH93" s="51">
        <f ca="1">SUMPRODUCT($CM93:$DD93,INDIRECT(ADDRESS(AH$2,$DH$2)):INDIRECT(ADDRESS(AH$2,$DY$2)))</f>
        <v>53011.313975635087</v>
      </c>
      <c r="AI93" s="51">
        <f ca="1">SUMPRODUCT($CM93:$DD93,INDIRECT(ADDRESS(AI$2,$DH$2)):INDIRECT(ADDRESS(AI$2,$DY$2)))</f>
        <v>53047.669246023455</v>
      </c>
      <c r="AJ93" s="51">
        <f ca="1">SUMPRODUCT($CM93:$DD93,INDIRECT(ADDRESS(AJ$2,$DH$2)):INDIRECT(ADDRESS(AJ$2,$DY$2)))</f>
        <v>53047.669246023455</v>
      </c>
      <c r="AK93" s="51">
        <f ca="1">SUMPRODUCT($CM93:$DD93,INDIRECT(ADDRESS(AK$2,$DH$2)):INDIRECT(ADDRESS(AK$2,$DY$2)))</f>
        <v>53047.669246023455</v>
      </c>
      <c r="AL93" s="51">
        <f ca="1">SUMPRODUCT($CM93:$DD93,INDIRECT(ADDRESS(AL$2,$DH$2)):INDIRECT(ADDRESS(AL$2,$DY$2)))</f>
        <v>53047.669246023455</v>
      </c>
      <c r="AM93" s="51">
        <f ca="1">SUMPRODUCT($CM93:$DD93,INDIRECT(ADDRESS(AM$2,$DH$2)):INDIRECT(ADDRESS(AM$2,$DY$2)))</f>
        <v>53047.669246023455</v>
      </c>
      <c r="AN93" s="51">
        <f ca="1">SUMPRODUCT($CM93:$DD93,INDIRECT(ADDRESS(AN$2,$DH$2)):INDIRECT(ADDRESS(AN$2,$DY$2)))</f>
        <v>53047.669246023455</v>
      </c>
      <c r="AO93" s="51">
        <f ca="1">SUMPRODUCT($CM93:$DD93,INDIRECT(ADDRESS(AO$2,$DH$2)):INDIRECT(ADDRESS(AO$2,$DY$2)))</f>
        <v>53047.669246023455</v>
      </c>
      <c r="AP93" s="51">
        <f ca="1">SUMPRODUCT($CM93:$DD93,INDIRECT(ADDRESS(AP$2,$DH$2)):INDIRECT(ADDRESS(AP$2,$DY$2)))</f>
        <v>53047.669246023455</v>
      </c>
      <c r="AQ93" s="51">
        <f ca="1">SUMPRODUCT($CM93:$DD93,INDIRECT(ADDRESS(AQ$2,$DH$2)):INDIRECT(ADDRESS(AQ$2,$DY$2)))</f>
        <v>53047.669246023455</v>
      </c>
      <c r="AR93" s="51">
        <f ca="1">SUMPRODUCT($CM93:$DD93,INDIRECT(ADDRESS(AR$2,$DH$2)):INDIRECT(ADDRESS(AR$2,$DY$2)))</f>
        <v>53047.669246023455</v>
      </c>
      <c r="AS93" s="51">
        <f ca="1">SUMPRODUCT($CM93:$DD93,INDIRECT(ADDRESS(AS$2,$DH$2)):INDIRECT(ADDRESS(AS$2,$DY$2)))</f>
        <v>53047.669246023455</v>
      </c>
      <c r="AT93" s="51">
        <f ca="1">SUMPRODUCT($CM93:$DD93,INDIRECT(ADDRESS(AT$2,$DH$2)):INDIRECT(ADDRESS(AT$2,$DY$2)))</f>
        <v>53047.669246023455</v>
      </c>
      <c r="AU93" s="51">
        <f ca="1">SUMPRODUCT($CM93:$DD93,INDIRECT(ADDRESS(AU$2,$DH$2)):INDIRECT(ADDRESS(AU$2,$DY$2)))</f>
        <v>53079.467497334015</v>
      </c>
      <c r="AV93" s="51">
        <f ca="1">SUMPRODUCT($CM93:$DD93,INDIRECT(ADDRESS(AV$2,$DH$2)):INDIRECT(ADDRESS(AV$2,$DY$2)))</f>
        <v>53079.467497334015</v>
      </c>
      <c r="AW93" s="51">
        <f ca="1">SUMPRODUCT($CM93:$DD93,INDIRECT(ADDRESS(AW$2,$DH$2)):INDIRECT(ADDRESS(AW$2,$DY$2)))</f>
        <v>53079.467497334015</v>
      </c>
      <c r="AX93" s="51">
        <f ca="1">SUMPRODUCT($CM93:$DD93,INDIRECT(ADDRESS(AX$2,$DH$2)):INDIRECT(ADDRESS(AX$2,$DY$2)))</f>
        <v>53079.467497334015</v>
      </c>
      <c r="AY93" s="51">
        <f ca="1">SUMPRODUCT($CM93:$DD93,INDIRECT(ADDRESS(AY$2,$DH$2)):INDIRECT(ADDRESS(AY$2,$DY$2)))</f>
        <v>53079.467497334015</v>
      </c>
      <c r="AZ93" s="51">
        <f ca="1">SUMPRODUCT($CM93:$DD93,INDIRECT(ADDRESS(AZ$2,$DH$2)):INDIRECT(ADDRESS(AZ$2,$DY$2)))</f>
        <v>53079.467497334015</v>
      </c>
      <c r="BA93" s="51">
        <f ca="1">SUMPRODUCT($CM93:$DD93,INDIRECT(ADDRESS(BA$2,$DH$2)):INDIRECT(ADDRESS(BA$2,$DY$2)))</f>
        <v>53079.467497334015</v>
      </c>
      <c r="BB93" s="51">
        <f ca="1">SUMPRODUCT($CM93:$DD93,INDIRECT(ADDRESS(BB$2,$DH$2)):INDIRECT(ADDRESS(BB$2,$DY$2)))</f>
        <v>53079.467497334015</v>
      </c>
      <c r="BC93" s="51">
        <f ca="1">SUMPRODUCT($CM93:$DD93,INDIRECT(ADDRESS(BC$2,$DH$2)):INDIRECT(ADDRESS(BC$2,$DY$2)))</f>
        <v>53079.467497334015</v>
      </c>
      <c r="BD93" s="51">
        <f ca="1">SUMPRODUCT($CM93:$DD93,INDIRECT(ADDRESS(BD$2,$DH$2)):INDIRECT(ADDRESS(BD$2,$DY$2)))</f>
        <v>53079.467497334015</v>
      </c>
      <c r="BE93" s="51">
        <f ca="1">SUMPRODUCT($CM93:$DD93,INDIRECT(ADDRESS(BE$2,$DH$2)):INDIRECT(ADDRESS(BE$2,$DY$2)))</f>
        <v>53079.467497334015</v>
      </c>
      <c r="BF93" s="51">
        <f ca="1">SUMPRODUCT($CM93:$DD93,INDIRECT(ADDRESS(BF$2,$DH$2)):INDIRECT(ADDRESS(BF$2,$DY$2)))</f>
        <v>53079.467497334015</v>
      </c>
      <c r="BG93" s="51">
        <f ca="1">SUMPRODUCT($CM93:$DD93,INDIRECT(ADDRESS(BG$2,$DH$2)):INDIRECT(ADDRESS(BG$2,$DY$2)))</f>
        <v>53110.721820883322</v>
      </c>
      <c r="BH93" s="51">
        <f ca="1">SUMPRODUCT($CM93:$DD93,INDIRECT(ADDRESS(BH$2,$DH$2)):INDIRECT(ADDRESS(BH$2,$DY$2)))</f>
        <v>53110.721820883322</v>
      </c>
      <c r="BI93" s="51">
        <f ca="1">SUMPRODUCT($CM93:$DD93,INDIRECT(ADDRESS(BI$2,$DH$2)):INDIRECT(ADDRESS(BI$2,$DY$2)))</f>
        <v>53110.721820883322</v>
      </c>
      <c r="BJ93" s="51">
        <f ca="1">SUMPRODUCT($CM93:$DD93,INDIRECT(ADDRESS(BJ$2,$DH$2)):INDIRECT(ADDRESS(BJ$2,$DY$2)))</f>
        <v>53110.721820883322</v>
      </c>
      <c r="BK93" s="51">
        <f ca="1">SUMPRODUCT($CM93:$DD93,INDIRECT(ADDRESS(BK$2,$DH$2)):INDIRECT(ADDRESS(BK$2,$DY$2)))</f>
        <v>53110.721820883322</v>
      </c>
      <c r="BL93" s="51">
        <f ca="1">SUMPRODUCT($CM93:$DD93,INDIRECT(ADDRESS(BL$2,$DH$2)):INDIRECT(ADDRESS(BL$2,$DY$2)))</f>
        <v>53110.721820883322</v>
      </c>
      <c r="BM93" s="51">
        <f ca="1">SUMPRODUCT($CM93:$DD93,INDIRECT(ADDRESS(BM$2,$DH$2)):INDIRECT(ADDRESS(BM$2,$DY$2)))</f>
        <v>53110.721820883322</v>
      </c>
      <c r="BN93" s="51">
        <f ca="1">SUMPRODUCT($CM93:$DD93,INDIRECT(ADDRESS(BN$2,$DH$2)):INDIRECT(ADDRESS(BN$2,$DY$2)))</f>
        <v>53110.721820883322</v>
      </c>
      <c r="BO93" s="51">
        <f ca="1">SUMPRODUCT($CM93:$DD93,INDIRECT(ADDRESS(BO$2,$DH$2)):INDIRECT(ADDRESS(BO$2,$DY$2)))</f>
        <v>53110.721820883322</v>
      </c>
      <c r="BP93" s="51">
        <f ca="1">SUMPRODUCT($CM93:$DD93,INDIRECT(ADDRESS(BP$2,$DH$2)):INDIRECT(ADDRESS(BP$2,$DY$2)))</f>
        <v>53110.721820883322</v>
      </c>
      <c r="BQ93" s="51">
        <f ca="1">SUMPRODUCT($CM93:$DD93,INDIRECT(ADDRESS(BQ$2,$DH$2)):INDIRECT(ADDRESS(BQ$2,$DY$2)))</f>
        <v>53110.721820883322</v>
      </c>
      <c r="BR93" s="51">
        <f ca="1">SUMPRODUCT($CM93:$DD93,INDIRECT(ADDRESS(BR$2,$DH$2)):INDIRECT(ADDRESS(BR$2,$DY$2)))</f>
        <v>53110.721820883322</v>
      </c>
      <c r="BS93" s="51">
        <f ca="1">SUMPRODUCT($CM93:$DD93,INDIRECT(ADDRESS(BS$2,$DH$2)):INDIRECT(ADDRESS(BS$2,$DY$2)))</f>
        <v>53143.708234690057</v>
      </c>
      <c r="BT93" s="51">
        <f ca="1">SUMPRODUCT($CM93:$DD93,INDIRECT(ADDRESS(BT$2,$DH$2)):INDIRECT(ADDRESS(BT$2,$DY$2)))</f>
        <v>53143.708234690057</v>
      </c>
      <c r="BU93" s="51">
        <f ca="1">SUMPRODUCT($CM93:$DD93,INDIRECT(ADDRESS(BU$2,$DH$2)):INDIRECT(ADDRESS(BU$2,$DY$2)))</f>
        <v>53143.708234690057</v>
      </c>
      <c r="BV93" s="51">
        <f ca="1">SUMPRODUCT($CM93:$DD93,INDIRECT(ADDRESS(BV$2,$DH$2)):INDIRECT(ADDRESS(BV$2,$DY$2)))</f>
        <v>53143.708234690057</v>
      </c>
      <c r="BW93" s="51">
        <f ca="1">SUMPRODUCT($CM93:$DD93,INDIRECT(ADDRESS(BW$2,$DH$2)):INDIRECT(ADDRESS(BW$2,$DY$2)))</f>
        <v>53143.708234690057</v>
      </c>
      <c r="BX93" s="51">
        <f ca="1">SUMPRODUCT($CM93:$DD93,INDIRECT(ADDRESS(BX$2,$DH$2)):INDIRECT(ADDRESS(BX$2,$DY$2)))</f>
        <v>53143.708234690057</v>
      </c>
      <c r="BY93" s="51">
        <f ca="1">SUMPRODUCT($CM93:$DD93,INDIRECT(ADDRESS(BY$2,$DH$2)):INDIRECT(ADDRESS(BY$2,$DY$2)))</f>
        <v>53143.708234690057</v>
      </c>
      <c r="BZ93" s="51">
        <f ca="1">SUMPRODUCT($CM93:$DD93,INDIRECT(ADDRESS(BZ$2,$DH$2)):INDIRECT(ADDRESS(BZ$2,$DY$2)))</f>
        <v>53143.708234690057</v>
      </c>
      <c r="CA93" s="51">
        <f ca="1">SUMPRODUCT($CM93:$DD93,INDIRECT(ADDRESS(CA$2,$DH$2)):INDIRECT(ADDRESS(CA$2,$DY$2)))</f>
        <v>53143.708234690057</v>
      </c>
      <c r="CB93" s="51">
        <f ca="1">SUMPRODUCT($CM93:$DD93,INDIRECT(ADDRESS(CB$2,$DH$2)):INDIRECT(ADDRESS(CB$2,$DY$2)))</f>
        <v>53143.708234690057</v>
      </c>
      <c r="CC93" s="51">
        <f ca="1">SUMPRODUCT($CM93:$DD93,INDIRECT(ADDRESS(CC$2,$DH$2)):INDIRECT(ADDRESS(CC$2,$DY$2)))</f>
        <v>53143.708234690057</v>
      </c>
      <c r="CD93" s="51">
        <f ca="1">SUMPRODUCT($CM93:$DD93,INDIRECT(ADDRESS(CD$2,$DH$2)):INDIRECT(ADDRESS(CD$2,$DY$2)))</f>
        <v>53143.708234690057</v>
      </c>
      <c r="CF93" s="51">
        <f t="shared" ca="1" si="9"/>
        <v>635466.07721120783</v>
      </c>
      <c r="CG93" s="51">
        <f t="shared" ca="1" si="9"/>
        <v>635897.78857757896</v>
      </c>
      <c r="CH93" s="51">
        <f t="shared" ca="1" si="9"/>
        <v>636317.54405956285</v>
      </c>
      <c r="CI93" s="51">
        <f t="shared" ca="1" si="9"/>
        <v>636731.02220883418</v>
      </c>
      <c r="CJ93" s="51">
        <f t="shared" ca="1" si="9"/>
        <v>637109.88158575469</v>
      </c>
      <c r="CK93" s="51">
        <f t="shared" ca="1" si="9"/>
        <v>637493.59391963354</v>
      </c>
      <c r="CM93" s="1">
        <f>IFERROR(VLOOKUP($A93,Auxiliar_OPEX_CustosUnit!$A$4:$BT$129,COLUMN(Auxiliar_OPEX_CustosUnit!AK$2),0),0)</f>
        <v>0</v>
      </c>
      <c r="CN93" s="1">
        <f>IFERROR(VLOOKUP($A93,Auxiliar_OPEX_CustosUnit!$A$4:$BT$129,COLUMN(Auxiliar_OPEX_CustosUnit!AL$2),0),0)</f>
        <v>0</v>
      </c>
      <c r="CO93" s="1">
        <f>IFERROR(VLOOKUP($A93,Auxiliar_OPEX_CustosUnit!$A$4:$BT$129,COLUMN(Auxiliar_OPEX_CustosUnit!AM$2),0)*(1-DRE_Auxiliar!$A$111),0)</f>
        <v>52162.064336686301</v>
      </c>
      <c r="CP93" s="1">
        <f>IFERROR(VLOOKUP($A93,Auxiliar_OPEX_CustosUnit!$A$4:$BT$129,COLUMN(Auxiliar_OPEX_CustosUnit!AN$2),0),0)</f>
        <v>0</v>
      </c>
      <c r="CQ93" s="1">
        <f>IFERROR(VLOOKUP($A93,Auxiliar_OPEX_CustosUnit!$A$4:$BT$129,COLUMN(Auxiliar_OPEX_CustosUnit!AO$2),0),0)</f>
        <v>0</v>
      </c>
      <c r="CR93" s="1">
        <f>IFERROR(VLOOKUP($A93,Auxiliar_OPEX_CustosUnit!$A$4:$BT$129,COLUMN(Auxiliar_OPEX_CustosUnit!AP$2),0),0)</f>
        <v>0</v>
      </c>
      <c r="CS93" s="1">
        <f>IFERROR(VLOOKUP($A93,Auxiliar_OPEX_CustosUnit!$A$4:$BT$129,COLUMN(Auxiliar_OPEX_CustosUnit!AQ$2),0),0)</f>
        <v>1.2942814521310699</v>
      </c>
      <c r="CT93" s="1">
        <f>IFERROR(VLOOKUP($A93,Auxiliar_OPEX_CustosUnit!$A$4:$BT$129,COLUMN(Auxiliar_OPEX_CustosUnit!AR$2),0),0)</f>
        <v>0</v>
      </c>
      <c r="CU93" s="1">
        <f>IFERROR(VLOOKUP($A93,Auxiliar_OPEX_CustosUnit!$A$4:$BT$129,COLUMN(Auxiliar_OPEX_CustosUnit!AS$2),0),0)</f>
        <v>0</v>
      </c>
      <c r="CV93" s="1">
        <f>IFERROR(VLOOKUP($A93,Auxiliar_OPEX_CustosUnit!$A$4:$BT$129,COLUMN(Auxiliar_OPEX_CustosUnit!AT$2),0),0)</f>
        <v>0</v>
      </c>
      <c r="CW93" s="1">
        <f>IFERROR(VLOOKUP($A93,Auxiliar_OPEX_CustosUnit!$A$4:$BT$129,COLUMN(Auxiliar_OPEX_CustosUnit!AU$2),0),0)</f>
        <v>0</v>
      </c>
      <c r="CX93" s="1">
        <f>IFERROR(VLOOKUP($A93,Auxiliar_OPEX_CustosUnit!$A$4:$BT$129,COLUMN(Auxiliar_OPEX_CustosUnit!AV$2),0),0)</f>
        <v>0</v>
      </c>
      <c r="CY93" s="1">
        <f>IFERROR(VLOOKUP($A93,Auxiliar_OPEX_CustosUnit!$A$4:$BT$129,COLUMN(Auxiliar_OPEX_CustosUnit!AW$2),0),0)</f>
        <v>0</v>
      </c>
      <c r="CZ93" s="1">
        <f>IFERROR(VLOOKUP($A93,Auxiliar_OPEX_CustosUnit!$A$4:$BT$129,COLUMN(Auxiliar_OPEX_CustosUnit!AX$2),0),0)</f>
        <v>0</v>
      </c>
      <c r="DA93" s="1">
        <f>IFERROR(VLOOKUP($A93,Auxiliar_OPEX_CustosUnit!$A$4:$BT$129,COLUMN(Auxiliar_OPEX_CustosUnit!AY$2),0),0)</f>
        <v>0</v>
      </c>
      <c r="DB93" s="1">
        <f>IFERROR(VLOOKUP($A93,Auxiliar_OPEX_CustosUnit!$A$4:$BT$129,COLUMN(Auxiliar_OPEX_CustosUnit!AZ$2),0),0)</f>
        <v>0</v>
      </c>
      <c r="DC93" s="1">
        <f>IFERROR(VLOOKUP($A93,Auxiliar_OPEX_CustosUnit!$A$4:$BT$129,COLUMN(Auxiliar_OPEX_CustosUnit!BA$2),0),0)</f>
        <v>0</v>
      </c>
      <c r="DD93" s="1">
        <f>IFERROR(VLOOKUP($A93,Auxiliar_OPEX_CustosUnit!$A$4:$BT$129,COLUMN(Auxiliar_OPEX_CustosUnit!BB$2),0),0)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29299.579017376764</v>
      </c>
      <c r="E94" s="51">
        <f ca="1">SUMPRODUCT($CM94:$DD94,INDIRECT(ADDRESS(E$2,$DH$2)):INDIRECT(ADDRESS(E$2,$DY$2)))</f>
        <v>29299.579017376764</v>
      </c>
      <c r="F94" s="51">
        <f ca="1">SUMPRODUCT($CM94:$DD94,INDIRECT(ADDRESS(F$2,$DH$2)):INDIRECT(ADDRESS(F$2,$DY$2)))</f>
        <v>29299.579017376764</v>
      </c>
      <c r="G94" s="51">
        <f ca="1">SUMPRODUCT($CM94:$DD94,INDIRECT(ADDRESS(G$2,$DH$2)):INDIRECT(ADDRESS(G$2,$DY$2)))</f>
        <v>29299.579017376764</v>
      </c>
      <c r="H94" s="51">
        <f ca="1">SUMPRODUCT($CM94:$DD94,INDIRECT(ADDRESS(H$2,$DH$2)):INDIRECT(ADDRESS(H$2,$DY$2)))</f>
        <v>29299.579017376764</v>
      </c>
      <c r="I94" s="51">
        <f ca="1">SUMPRODUCT($CM94:$DD94,INDIRECT(ADDRESS(I$2,$DH$2)):INDIRECT(ADDRESS(I$2,$DY$2)))</f>
        <v>29299.579017376764</v>
      </c>
      <c r="J94" s="51">
        <f ca="1">SUMPRODUCT($CM94:$DD94,INDIRECT(ADDRESS(J$2,$DH$2)):INDIRECT(ADDRESS(J$2,$DY$2)))</f>
        <v>29299.579017376764</v>
      </c>
      <c r="K94" s="51">
        <f ca="1">SUMPRODUCT($CM94:$DD94,INDIRECT(ADDRESS(K$2,$DH$2)):INDIRECT(ADDRESS(K$2,$DY$2)))</f>
        <v>29301.63858807215</v>
      </c>
      <c r="L94" s="51">
        <f ca="1">SUMPRODUCT($CM94:$DD94,INDIRECT(ADDRESS(L$2,$DH$2)):INDIRECT(ADDRESS(L$2,$DY$2)))</f>
        <v>29301.63858807215</v>
      </c>
      <c r="M94" s="51">
        <f ca="1">SUMPRODUCT($CM94:$DD94,INDIRECT(ADDRESS(M$2,$DH$2)):INDIRECT(ADDRESS(M$2,$DY$2)))</f>
        <v>29301.63858807215</v>
      </c>
      <c r="N94" s="51">
        <f ca="1">SUMPRODUCT($CM94:$DD94,INDIRECT(ADDRESS(N$2,$DH$2)):INDIRECT(ADDRESS(N$2,$DY$2)))</f>
        <v>29301.63858807215</v>
      </c>
      <c r="O94" s="51">
        <f ca="1">SUMPRODUCT($CM94:$DD94,INDIRECT(ADDRESS(O$2,$DH$2)):INDIRECT(ADDRESS(O$2,$DY$2)))</f>
        <v>29301.63858807215</v>
      </c>
      <c r="P94" s="51">
        <f ca="1">SUMPRODUCT($CM94:$DD94,INDIRECT(ADDRESS(P$2,$DH$2)):INDIRECT(ADDRESS(P$2,$DY$2)))</f>
        <v>29301.63858807215</v>
      </c>
      <c r="Q94" s="51">
        <f ca="1">SUMPRODUCT($CM94:$DD94,INDIRECT(ADDRESS(Q$2,$DH$2)):INDIRECT(ADDRESS(Q$2,$DY$2)))</f>
        <v>29301.63858807215</v>
      </c>
      <c r="R94" s="51">
        <f ca="1">SUMPRODUCT($CM94:$DD94,INDIRECT(ADDRESS(R$2,$DH$2)):INDIRECT(ADDRESS(R$2,$DY$2)))</f>
        <v>29301.63858807215</v>
      </c>
      <c r="S94" s="51">
        <f ca="1">SUMPRODUCT($CM94:$DD94,INDIRECT(ADDRESS(S$2,$DH$2)):INDIRECT(ADDRESS(S$2,$DY$2)))</f>
        <v>29301.63858807215</v>
      </c>
      <c r="T94" s="51">
        <f ca="1">SUMPRODUCT($CM94:$DD94,INDIRECT(ADDRESS(T$2,$DH$2)):INDIRECT(ADDRESS(T$2,$DY$2)))</f>
        <v>29301.63858807215</v>
      </c>
      <c r="U94" s="51">
        <f ca="1">SUMPRODUCT($CM94:$DD94,INDIRECT(ADDRESS(U$2,$DH$2)):INDIRECT(ADDRESS(U$2,$DY$2)))</f>
        <v>29301.63858807215</v>
      </c>
      <c r="V94" s="51">
        <f ca="1">SUMPRODUCT($CM94:$DD94,INDIRECT(ADDRESS(V$2,$DH$2)):INDIRECT(ADDRESS(V$2,$DY$2)))</f>
        <v>29301.63858807215</v>
      </c>
      <c r="W94" s="51">
        <f ca="1">SUMPRODUCT($CM94:$DD94,INDIRECT(ADDRESS(W$2,$DH$2)):INDIRECT(ADDRESS(W$2,$DY$2)))</f>
        <v>29305.790892191722</v>
      </c>
      <c r="X94" s="51">
        <f ca="1">SUMPRODUCT($CM94:$DD94,INDIRECT(ADDRESS(X$2,$DH$2)):INDIRECT(ADDRESS(X$2,$DY$2)))</f>
        <v>29305.790892191722</v>
      </c>
      <c r="Y94" s="51">
        <f ca="1">SUMPRODUCT($CM94:$DD94,INDIRECT(ADDRESS(Y$2,$DH$2)):INDIRECT(ADDRESS(Y$2,$DY$2)))</f>
        <v>29305.790892191722</v>
      </c>
      <c r="Z94" s="51">
        <f ca="1">SUMPRODUCT($CM94:$DD94,INDIRECT(ADDRESS(Z$2,$DH$2)):INDIRECT(ADDRESS(Z$2,$DY$2)))</f>
        <v>29305.790892191722</v>
      </c>
      <c r="AA94" s="51">
        <f ca="1">SUMPRODUCT($CM94:$DD94,INDIRECT(ADDRESS(AA$2,$DH$2)):INDIRECT(ADDRESS(AA$2,$DY$2)))</f>
        <v>29305.790892191722</v>
      </c>
      <c r="AB94" s="51">
        <f ca="1">SUMPRODUCT($CM94:$DD94,INDIRECT(ADDRESS(AB$2,$DH$2)):INDIRECT(ADDRESS(AB$2,$DY$2)))</f>
        <v>29305.790892191722</v>
      </c>
      <c r="AC94" s="51">
        <f ca="1">SUMPRODUCT($CM94:$DD94,INDIRECT(ADDRESS(AC$2,$DH$2)):INDIRECT(ADDRESS(AC$2,$DY$2)))</f>
        <v>29305.790892191722</v>
      </c>
      <c r="AD94" s="51">
        <f ca="1">SUMPRODUCT($CM94:$DD94,INDIRECT(ADDRESS(AD$2,$DH$2)):INDIRECT(ADDRESS(AD$2,$DY$2)))</f>
        <v>29305.790892191722</v>
      </c>
      <c r="AE94" s="51">
        <f ca="1">SUMPRODUCT($CM94:$DD94,INDIRECT(ADDRESS(AE$2,$DH$2)):INDIRECT(ADDRESS(AE$2,$DY$2)))</f>
        <v>29305.790892191722</v>
      </c>
      <c r="AF94" s="51">
        <f ca="1">SUMPRODUCT($CM94:$DD94,INDIRECT(ADDRESS(AF$2,$DH$2)):INDIRECT(ADDRESS(AF$2,$DY$2)))</f>
        <v>29305.790892191722</v>
      </c>
      <c r="AG94" s="51">
        <f ca="1">SUMPRODUCT($CM94:$DD94,INDIRECT(ADDRESS(AG$2,$DH$2)):INDIRECT(ADDRESS(AG$2,$DY$2)))</f>
        <v>29305.790892191722</v>
      </c>
      <c r="AH94" s="51">
        <f ca="1">SUMPRODUCT($CM94:$DD94,INDIRECT(ADDRESS(AH$2,$DH$2)):INDIRECT(ADDRESS(AH$2,$DY$2)))</f>
        <v>29305.790892191722</v>
      </c>
      <c r="AI94" s="51">
        <f ca="1">SUMPRODUCT($CM94:$DD94,INDIRECT(ADDRESS(AI$2,$DH$2)):INDIRECT(ADDRESS(AI$2,$DY$2)))</f>
        <v>29310.091716895462</v>
      </c>
      <c r="AJ94" s="51">
        <f ca="1">SUMPRODUCT($CM94:$DD94,INDIRECT(ADDRESS(AJ$2,$DH$2)):INDIRECT(ADDRESS(AJ$2,$DY$2)))</f>
        <v>29310.091716895462</v>
      </c>
      <c r="AK94" s="51">
        <f ca="1">SUMPRODUCT($CM94:$DD94,INDIRECT(ADDRESS(AK$2,$DH$2)):INDIRECT(ADDRESS(AK$2,$DY$2)))</f>
        <v>29310.091716895462</v>
      </c>
      <c r="AL94" s="51">
        <f ca="1">SUMPRODUCT($CM94:$DD94,INDIRECT(ADDRESS(AL$2,$DH$2)):INDIRECT(ADDRESS(AL$2,$DY$2)))</f>
        <v>29310.091716895462</v>
      </c>
      <c r="AM94" s="51">
        <f ca="1">SUMPRODUCT($CM94:$DD94,INDIRECT(ADDRESS(AM$2,$DH$2)):INDIRECT(ADDRESS(AM$2,$DY$2)))</f>
        <v>29310.091716895462</v>
      </c>
      <c r="AN94" s="51">
        <f ca="1">SUMPRODUCT($CM94:$DD94,INDIRECT(ADDRESS(AN$2,$DH$2)):INDIRECT(ADDRESS(AN$2,$DY$2)))</f>
        <v>29310.091716895462</v>
      </c>
      <c r="AO94" s="51">
        <f ca="1">SUMPRODUCT($CM94:$DD94,INDIRECT(ADDRESS(AO$2,$DH$2)):INDIRECT(ADDRESS(AO$2,$DY$2)))</f>
        <v>29310.091716895462</v>
      </c>
      <c r="AP94" s="51">
        <f ca="1">SUMPRODUCT($CM94:$DD94,INDIRECT(ADDRESS(AP$2,$DH$2)):INDIRECT(ADDRESS(AP$2,$DY$2)))</f>
        <v>29310.091716895462</v>
      </c>
      <c r="AQ94" s="51">
        <f ca="1">SUMPRODUCT($CM94:$DD94,INDIRECT(ADDRESS(AQ$2,$DH$2)):INDIRECT(ADDRESS(AQ$2,$DY$2)))</f>
        <v>29310.091716895462</v>
      </c>
      <c r="AR94" s="51">
        <f ca="1">SUMPRODUCT($CM94:$DD94,INDIRECT(ADDRESS(AR$2,$DH$2)):INDIRECT(ADDRESS(AR$2,$DY$2)))</f>
        <v>29310.091716895462</v>
      </c>
      <c r="AS94" s="51">
        <f ca="1">SUMPRODUCT($CM94:$DD94,INDIRECT(ADDRESS(AS$2,$DH$2)):INDIRECT(ADDRESS(AS$2,$DY$2)))</f>
        <v>29310.091716895462</v>
      </c>
      <c r="AT94" s="51">
        <f ca="1">SUMPRODUCT($CM94:$DD94,INDIRECT(ADDRESS(AT$2,$DH$2)):INDIRECT(ADDRESS(AT$2,$DY$2)))</f>
        <v>29310.091716895462</v>
      </c>
      <c r="AU94" s="51">
        <f ca="1">SUMPRODUCT($CM94:$DD94,INDIRECT(ADDRESS(AU$2,$DH$2)):INDIRECT(ADDRESS(AU$2,$DY$2)))</f>
        <v>29308.984588199779</v>
      </c>
      <c r="AV94" s="51">
        <f ca="1">SUMPRODUCT($CM94:$DD94,INDIRECT(ADDRESS(AV$2,$DH$2)):INDIRECT(ADDRESS(AV$2,$DY$2)))</f>
        <v>29308.984588199779</v>
      </c>
      <c r="AW94" s="51">
        <f ca="1">SUMPRODUCT($CM94:$DD94,INDIRECT(ADDRESS(AW$2,$DH$2)):INDIRECT(ADDRESS(AW$2,$DY$2)))</f>
        <v>29308.984588199779</v>
      </c>
      <c r="AX94" s="51">
        <f ca="1">SUMPRODUCT($CM94:$DD94,INDIRECT(ADDRESS(AX$2,$DH$2)):INDIRECT(ADDRESS(AX$2,$DY$2)))</f>
        <v>29308.984588199779</v>
      </c>
      <c r="AY94" s="51">
        <f ca="1">SUMPRODUCT($CM94:$DD94,INDIRECT(ADDRESS(AY$2,$DH$2)):INDIRECT(ADDRESS(AY$2,$DY$2)))</f>
        <v>29308.984588199779</v>
      </c>
      <c r="AZ94" s="51">
        <f ca="1">SUMPRODUCT($CM94:$DD94,INDIRECT(ADDRESS(AZ$2,$DH$2)):INDIRECT(ADDRESS(AZ$2,$DY$2)))</f>
        <v>29308.984588199779</v>
      </c>
      <c r="BA94" s="51">
        <f ca="1">SUMPRODUCT($CM94:$DD94,INDIRECT(ADDRESS(BA$2,$DH$2)):INDIRECT(ADDRESS(BA$2,$DY$2)))</f>
        <v>29308.984588199779</v>
      </c>
      <c r="BB94" s="51">
        <f ca="1">SUMPRODUCT($CM94:$DD94,INDIRECT(ADDRESS(BB$2,$DH$2)):INDIRECT(ADDRESS(BB$2,$DY$2)))</f>
        <v>29308.984588199779</v>
      </c>
      <c r="BC94" s="51">
        <f ca="1">SUMPRODUCT($CM94:$DD94,INDIRECT(ADDRESS(BC$2,$DH$2)):INDIRECT(ADDRESS(BC$2,$DY$2)))</f>
        <v>29308.984588199779</v>
      </c>
      <c r="BD94" s="51">
        <f ca="1">SUMPRODUCT($CM94:$DD94,INDIRECT(ADDRESS(BD$2,$DH$2)):INDIRECT(ADDRESS(BD$2,$DY$2)))</f>
        <v>29308.984588199779</v>
      </c>
      <c r="BE94" s="51">
        <f ca="1">SUMPRODUCT($CM94:$DD94,INDIRECT(ADDRESS(BE$2,$DH$2)):INDIRECT(ADDRESS(BE$2,$DY$2)))</f>
        <v>29308.984588199779</v>
      </c>
      <c r="BF94" s="51">
        <f ca="1">SUMPRODUCT($CM94:$DD94,INDIRECT(ADDRESS(BF$2,$DH$2)):INDIRECT(ADDRESS(BF$2,$DY$2)))</f>
        <v>29308.984588199779</v>
      </c>
      <c r="BG94" s="51">
        <f ca="1">SUMPRODUCT($CM94:$DD94,INDIRECT(ADDRESS(BG$2,$DH$2)):INDIRECT(ADDRESS(BG$2,$DY$2)))</f>
        <v>29309.396407482775</v>
      </c>
      <c r="BH94" s="51">
        <f ca="1">SUMPRODUCT($CM94:$DD94,INDIRECT(ADDRESS(BH$2,$DH$2)):INDIRECT(ADDRESS(BH$2,$DY$2)))</f>
        <v>29309.396407482775</v>
      </c>
      <c r="BI94" s="51">
        <f ca="1">SUMPRODUCT($CM94:$DD94,INDIRECT(ADDRESS(BI$2,$DH$2)):INDIRECT(ADDRESS(BI$2,$DY$2)))</f>
        <v>29309.396407482775</v>
      </c>
      <c r="BJ94" s="51">
        <f ca="1">SUMPRODUCT($CM94:$DD94,INDIRECT(ADDRESS(BJ$2,$DH$2)):INDIRECT(ADDRESS(BJ$2,$DY$2)))</f>
        <v>29309.396407482775</v>
      </c>
      <c r="BK94" s="51">
        <f ca="1">SUMPRODUCT($CM94:$DD94,INDIRECT(ADDRESS(BK$2,$DH$2)):INDIRECT(ADDRESS(BK$2,$DY$2)))</f>
        <v>29309.396407482775</v>
      </c>
      <c r="BL94" s="51">
        <f ca="1">SUMPRODUCT($CM94:$DD94,INDIRECT(ADDRESS(BL$2,$DH$2)):INDIRECT(ADDRESS(BL$2,$DY$2)))</f>
        <v>29309.396407482775</v>
      </c>
      <c r="BM94" s="51">
        <f ca="1">SUMPRODUCT($CM94:$DD94,INDIRECT(ADDRESS(BM$2,$DH$2)):INDIRECT(ADDRESS(BM$2,$DY$2)))</f>
        <v>29309.396407482775</v>
      </c>
      <c r="BN94" s="51">
        <f ca="1">SUMPRODUCT($CM94:$DD94,INDIRECT(ADDRESS(BN$2,$DH$2)):INDIRECT(ADDRESS(BN$2,$DY$2)))</f>
        <v>29309.396407482775</v>
      </c>
      <c r="BO94" s="51">
        <f ca="1">SUMPRODUCT($CM94:$DD94,INDIRECT(ADDRESS(BO$2,$DH$2)):INDIRECT(ADDRESS(BO$2,$DY$2)))</f>
        <v>29309.396407482775</v>
      </c>
      <c r="BP94" s="51">
        <f ca="1">SUMPRODUCT($CM94:$DD94,INDIRECT(ADDRESS(BP$2,$DH$2)):INDIRECT(ADDRESS(BP$2,$DY$2)))</f>
        <v>29309.396407482775</v>
      </c>
      <c r="BQ94" s="51">
        <f ca="1">SUMPRODUCT($CM94:$DD94,INDIRECT(ADDRESS(BQ$2,$DH$2)):INDIRECT(ADDRESS(BQ$2,$DY$2)))</f>
        <v>29309.396407482775</v>
      </c>
      <c r="BR94" s="51">
        <f ca="1">SUMPRODUCT($CM94:$DD94,INDIRECT(ADDRESS(BR$2,$DH$2)):INDIRECT(ADDRESS(BR$2,$DY$2)))</f>
        <v>29309.396407482775</v>
      </c>
      <c r="BS94" s="51">
        <f ca="1">SUMPRODUCT($CM94:$DD94,INDIRECT(ADDRESS(BS$2,$DH$2)):INDIRECT(ADDRESS(BS$2,$DY$2)))</f>
        <v>29313.354208733555</v>
      </c>
      <c r="BT94" s="51">
        <f ca="1">SUMPRODUCT($CM94:$DD94,INDIRECT(ADDRESS(BT$2,$DH$2)):INDIRECT(ADDRESS(BT$2,$DY$2)))</f>
        <v>29313.354208733555</v>
      </c>
      <c r="BU94" s="51">
        <f ca="1">SUMPRODUCT($CM94:$DD94,INDIRECT(ADDRESS(BU$2,$DH$2)):INDIRECT(ADDRESS(BU$2,$DY$2)))</f>
        <v>29313.354208733555</v>
      </c>
      <c r="BV94" s="51">
        <f ca="1">SUMPRODUCT($CM94:$DD94,INDIRECT(ADDRESS(BV$2,$DH$2)):INDIRECT(ADDRESS(BV$2,$DY$2)))</f>
        <v>29313.354208733555</v>
      </c>
      <c r="BW94" s="51">
        <f ca="1">SUMPRODUCT($CM94:$DD94,INDIRECT(ADDRESS(BW$2,$DH$2)):INDIRECT(ADDRESS(BW$2,$DY$2)))</f>
        <v>29313.354208733555</v>
      </c>
      <c r="BX94" s="51">
        <f ca="1">SUMPRODUCT($CM94:$DD94,INDIRECT(ADDRESS(BX$2,$DH$2)):INDIRECT(ADDRESS(BX$2,$DY$2)))</f>
        <v>29313.354208733555</v>
      </c>
      <c r="BY94" s="51">
        <f ca="1">SUMPRODUCT($CM94:$DD94,INDIRECT(ADDRESS(BY$2,$DH$2)):INDIRECT(ADDRESS(BY$2,$DY$2)))</f>
        <v>29313.354208733555</v>
      </c>
      <c r="BZ94" s="51">
        <f ca="1">SUMPRODUCT($CM94:$DD94,INDIRECT(ADDRESS(BZ$2,$DH$2)):INDIRECT(ADDRESS(BZ$2,$DY$2)))</f>
        <v>29313.354208733555</v>
      </c>
      <c r="CA94" s="51">
        <f ca="1">SUMPRODUCT($CM94:$DD94,INDIRECT(ADDRESS(CA$2,$DH$2)):INDIRECT(ADDRESS(CA$2,$DY$2)))</f>
        <v>29313.354208733555</v>
      </c>
      <c r="CB94" s="51">
        <f ca="1">SUMPRODUCT($CM94:$DD94,INDIRECT(ADDRESS(CB$2,$DH$2)):INDIRECT(ADDRESS(CB$2,$DY$2)))</f>
        <v>29313.354208733555</v>
      </c>
      <c r="CC94" s="51">
        <f ca="1">SUMPRODUCT($CM94:$DD94,INDIRECT(ADDRESS(CC$2,$DH$2)):INDIRECT(ADDRESS(CC$2,$DY$2)))</f>
        <v>29313.354208733555</v>
      </c>
      <c r="CD94" s="51">
        <f ca="1">SUMPRODUCT($CM94:$DD94,INDIRECT(ADDRESS(CD$2,$DH$2)):INDIRECT(ADDRESS(CD$2,$DY$2)))</f>
        <v>29313.354208733555</v>
      </c>
      <c r="CF94" s="51">
        <f t="shared" ca="1" si="9"/>
        <v>351605.24606199807</v>
      </c>
      <c r="CG94" s="51">
        <f t="shared" ca="1" si="9"/>
        <v>351640.42457746359</v>
      </c>
      <c r="CH94" s="51">
        <f t="shared" ca="1" si="9"/>
        <v>351690.99482981936</v>
      </c>
      <c r="CI94" s="51">
        <f t="shared" ca="1" si="9"/>
        <v>351715.5649592671</v>
      </c>
      <c r="CJ94" s="51">
        <f t="shared" ca="1" si="9"/>
        <v>351709.87415481242</v>
      </c>
      <c r="CK94" s="51">
        <f t="shared" ca="1" si="9"/>
        <v>351732.54589604714</v>
      </c>
      <c r="CM94" s="1">
        <f>IFERROR(VLOOKUP($A94,Auxiliar_OPEX_CustosUnit!$A$4:$BT$129,COLUMN(Auxiliar_OPEX_CustosUnit!AK$2),0),0)</f>
        <v>0</v>
      </c>
      <c r="CN94" s="1">
        <f>IFERROR(VLOOKUP($A94,Auxiliar_OPEX_CustosUnit!$A$4:$BT$129,COLUMN(Auxiliar_OPEX_CustosUnit!AL$2),0),0)</f>
        <v>0</v>
      </c>
      <c r="CO94" s="1">
        <f>IFERROR(VLOOKUP($A94,Auxiliar_OPEX_CustosUnit!$A$4:$BT$129,COLUMN(Auxiliar_OPEX_CustosUnit!AM$2),0)*(1-DRE_Auxiliar!$A$111),0)</f>
        <v>29123.302113085574</v>
      </c>
      <c r="CP94" s="1">
        <f>IFERROR(VLOOKUP($A94,Auxiliar_OPEX_CustosUnit!$A$4:$BT$129,COLUMN(Auxiliar_OPEX_CustosUnit!AN$2),0),0)</f>
        <v>0</v>
      </c>
      <c r="CQ94" s="1">
        <f>IFERROR(VLOOKUP($A94,Auxiliar_OPEX_CustosUnit!$A$4:$BT$129,COLUMN(Auxiliar_OPEX_CustosUnit!AO$2),0),0)</f>
        <v>0</v>
      </c>
      <c r="CR94" s="1">
        <f>IFERROR(VLOOKUP($A94,Auxiliar_OPEX_CustosUnit!$A$4:$BT$129,COLUMN(Auxiliar_OPEX_CustosUnit!AP$2),0),0)</f>
        <v>0</v>
      </c>
      <c r="CS94" s="1">
        <f>IFERROR(VLOOKUP($A94,Auxiliar_OPEX_CustosUnit!$A$4:$BT$129,COLUMN(Auxiliar_OPEX_CustosUnit!AQ$2),0),0)</f>
        <v>0</v>
      </c>
      <c r="CT94" s="1">
        <f>IFERROR(VLOOKUP($A94,Auxiliar_OPEX_CustosUnit!$A$4:$BT$129,COLUMN(Auxiliar_OPEX_CustosUnit!AR$2),0),0)</f>
        <v>0</v>
      </c>
      <c r="CU94" s="1">
        <f>IFERROR(VLOOKUP($A94,Auxiliar_OPEX_CustosUnit!$A$4:$BT$129,COLUMN(Auxiliar_OPEX_CustosUnit!AS$2),0),0)</f>
        <v>0.92291572927325005</v>
      </c>
      <c r="CV94" s="1">
        <f>IFERROR(VLOOKUP($A94,Auxiliar_OPEX_CustosUnit!$A$4:$BT$129,COLUMN(Auxiliar_OPEX_CustosUnit!AT$2),0),0)</f>
        <v>0</v>
      </c>
      <c r="CW94" s="1">
        <f>IFERROR(VLOOKUP($A94,Auxiliar_OPEX_CustosUnit!$A$4:$BT$129,COLUMN(Auxiliar_OPEX_CustosUnit!AU$2),0),0)</f>
        <v>0</v>
      </c>
      <c r="CX94" s="1">
        <f>IFERROR(VLOOKUP($A94,Auxiliar_OPEX_CustosUnit!$A$4:$BT$129,COLUMN(Auxiliar_OPEX_CustosUnit!AV$2),0),0)</f>
        <v>0</v>
      </c>
      <c r="CY94" s="1">
        <f>IFERROR(VLOOKUP($A94,Auxiliar_OPEX_CustosUnit!$A$4:$BT$129,COLUMN(Auxiliar_OPEX_CustosUnit!AW$2),0),0)</f>
        <v>0</v>
      </c>
      <c r="CZ94" s="1">
        <f>IFERROR(VLOOKUP($A94,Auxiliar_OPEX_CustosUnit!$A$4:$BT$129,COLUMN(Auxiliar_OPEX_CustosUnit!AX$2),0),0)</f>
        <v>0</v>
      </c>
      <c r="DA94" s="1">
        <f>IFERROR(VLOOKUP($A94,Auxiliar_OPEX_CustosUnit!$A$4:$BT$129,COLUMN(Auxiliar_OPEX_CustosUnit!AY$2),0),0)</f>
        <v>0</v>
      </c>
      <c r="DB94" s="1">
        <f>IFERROR(VLOOKUP($A94,Auxiliar_OPEX_CustosUnit!$A$4:$BT$129,COLUMN(Auxiliar_OPEX_CustosUnit!AZ$2),0),0)</f>
        <v>0</v>
      </c>
      <c r="DC94" s="1">
        <f>IFERROR(VLOOKUP($A94,Auxiliar_OPEX_CustosUnit!$A$4:$BT$129,COLUMN(Auxiliar_OPEX_CustosUnit!BA$2),0),0)</f>
        <v>0</v>
      </c>
      <c r="DD94" s="1">
        <f>IFERROR(VLOOKUP($A94,Auxiliar_OPEX_CustosUnit!$A$4:$BT$129,COLUMN(Auxiliar_OPEX_CustosUnit!BB$2),0),0)</f>
        <v>0</v>
      </c>
    </row>
    <row r="95" spans="1:129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246579.56013848374</v>
      </c>
      <c r="E95" s="51">
        <f ca="1">SUMPRODUCT($CM95:$DD95,INDIRECT(ADDRESS(E$2,$DH$2)):INDIRECT(ADDRESS(E$2,$DY$2)))</f>
        <v>246579.56013848374</v>
      </c>
      <c r="F95" s="51">
        <f ca="1">SUMPRODUCT($CM95:$DD95,INDIRECT(ADDRESS(F$2,$DH$2)):INDIRECT(ADDRESS(F$2,$DY$2)))</f>
        <v>246579.56013848374</v>
      </c>
      <c r="G95" s="51">
        <f ca="1">SUMPRODUCT($CM95:$DD95,INDIRECT(ADDRESS(G$2,$DH$2)):INDIRECT(ADDRESS(G$2,$DY$2)))</f>
        <v>246579.56013848374</v>
      </c>
      <c r="H95" s="51">
        <f ca="1">SUMPRODUCT($CM95:$DD95,INDIRECT(ADDRESS(H$2,$DH$2)):INDIRECT(ADDRESS(H$2,$DY$2)))</f>
        <v>246579.56013848374</v>
      </c>
      <c r="I95" s="51">
        <f ca="1">SUMPRODUCT($CM95:$DD95,INDIRECT(ADDRESS(I$2,$DH$2)):INDIRECT(ADDRESS(I$2,$DY$2)))</f>
        <v>246579.56013848374</v>
      </c>
      <c r="J95" s="51">
        <f ca="1">SUMPRODUCT($CM95:$DD95,INDIRECT(ADDRESS(J$2,$DH$2)):INDIRECT(ADDRESS(J$2,$DY$2)))</f>
        <v>246579.56013848374</v>
      </c>
      <c r="K95" s="51">
        <f ca="1">SUMPRODUCT($CM95:$DD95,INDIRECT(ADDRESS(K$2,$DH$2)):INDIRECT(ADDRESS(K$2,$DY$2)))</f>
        <v>246579.56013848374</v>
      </c>
      <c r="L95" s="51">
        <f ca="1">SUMPRODUCT($CM95:$DD95,INDIRECT(ADDRESS(L$2,$DH$2)):INDIRECT(ADDRESS(L$2,$DY$2)))</f>
        <v>246579.56013848374</v>
      </c>
      <c r="M95" s="51">
        <f ca="1">SUMPRODUCT($CM95:$DD95,INDIRECT(ADDRESS(M$2,$DH$2)):INDIRECT(ADDRESS(M$2,$DY$2)))</f>
        <v>246579.56013848374</v>
      </c>
      <c r="N95" s="51">
        <f ca="1">SUMPRODUCT($CM95:$DD95,INDIRECT(ADDRESS(N$2,$DH$2)):INDIRECT(ADDRESS(N$2,$DY$2)))</f>
        <v>246579.56013848374</v>
      </c>
      <c r="O95" s="51">
        <f ca="1">SUMPRODUCT($CM95:$DD95,INDIRECT(ADDRESS(O$2,$DH$2)):INDIRECT(ADDRESS(O$2,$DY$2)))</f>
        <v>246579.56013848374</v>
      </c>
      <c r="P95" s="51">
        <f ca="1">SUMPRODUCT($CM95:$DD95,INDIRECT(ADDRESS(P$2,$DH$2)):INDIRECT(ADDRESS(P$2,$DY$2)))</f>
        <v>246579.56013848374</v>
      </c>
      <c r="Q95" s="51">
        <f ca="1">SUMPRODUCT($CM95:$DD95,INDIRECT(ADDRESS(Q$2,$DH$2)):INDIRECT(ADDRESS(Q$2,$DY$2)))</f>
        <v>246579.56013848374</v>
      </c>
      <c r="R95" s="51">
        <f ca="1">SUMPRODUCT($CM95:$DD95,INDIRECT(ADDRESS(R$2,$DH$2)):INDIRECT(ADDRESS(R$2,$DY$2)))</f>
        <v>246579.56013848374</v>
      </c>
      <c r="S95" s="51">
        <f ca="1">SUMPRODUCT($CM95:$DD95,INDIRECT(ADDRESS(S$2,$DH$2)):INDIRECT(ADDRESS(S$2,$DY$2)))</f>
        <v>246579.56013848374</v>
      </c>
      <c r="T95" s="51">
        <f ca="1">SUMPRODUCT($CM95:$DD95,INDIRECT(ADDRESS(T$2,$DH$2)):INDIRECT(ADDRESS(T$2,$DY$2)))</f>
        <v>246579.56013848374</v>
      </c>
      <c r="U95" s="51">
        <f ca="1">SUMPRODUCT($CM95:$DD95,INDIRECT(ADDRESS(U$2,$DH$2)):INDIRECT(ADDRESS(U$2,$DY$2)))</f>
        <v>246579.56013848374</v>
      </c>
      <c r="V95" s="51">
        <f ca="1">SUMPRODUCT($CM95:$DD95,INDIRECT(ADDRESS(V$2,$DH$2)):INDIRECT(ADDRESS(V$2,$DY$2)))</f>
        <v>246579.56013848374</v>
      </c>
      <c r="W95" s="51">
        <f ca="1">SUMPRODUCT($CM95:$DD95,INDIRECT(ADDRESS(W$2,$DH$2)):INDIRECT(ADDRESS(W$2,$DY$2)))</f>
        <v>246579.56013848374</v>
      </c>
      <c r="X95" s="51">
        <f ca="1">SUMPRODUCT($CM95:$DD95,INDIRECT(ADDRESS(X$2,$DH$2)):INDIRECT(ADDRESS(X$2,$DY$2)))</f>
        <v>246579.56013848374</v>
      </c>
      <c r="Y95" s="51">
        <f ca="1">SUMPRODUCT($CM95:$DD95,INDIRECT(ADDRESS(Y$2,$DH$2)):INDIRECT(ADDRESS(Y$2,$DY$2)))</f>
        <v>246579.56013848374</v>
      </c>
      <c r="Z95" s="51">
        <f ca="1">SUMPRODUCT($CM95:$DD95,INDIRECT(ADDRESS(Z$2,$DH$2)):INDIRECT(ADDRESS(Z$2,$DY$2)))</f>
        <v>246579.56013848374</v>
      </c>
      <c r="AA95" s="51">
        <f ca="1">SUMPRODUCT($CM95:$DD95,INDIRECT(ADDRESS(AA$2,$DH$2)):INDIRECT(ADDRESS(AA$2,$DY$2)))</f>
        <v>246579.56013848374</v>
      </c>
      <c r="AB95" s="51">
        <f ca="1">SUMPRODUCT($CM95:$DD95,INDIRECT(ADDRESS(AB$2,$DH$2)):INDIRECT(ADDRESS(AB$2,$DY$2)))</f>
        <v>246579.56013848374</v>
      </c>
      <c r="AC95" s="51">
        <f ca="1">SUMPRODUCT($CM95:$DD95,INDIRECT(ADDRESS(AC$2,$DH$2)):INDIRECT(ADDRESS(AC$2,$DY$2)))</f>
        <v>246579.56013848374</v>
      </c>
      <c r="AD95" s="51">
        <f ca="1">SUMPRODUCT($CM95:$DD95,INDIRECT(ADDRESS(AD$2,$DH$2)):INDIRECT(ADDRESS(AD$2,$DY$2)))</f>
        <v>246579.56013848374</v>
      </c>
      <c r="AE95" s="51">
        <f ca="1">SUMPRODUCT($CM95:$DD95,INDIRECT(ADDRESS(AE$2,$DH$2)):INDIRECT(ADDRESS(AE$2,$DY$2)))</f>
        <v>246579.56013848374</v>
      </c>
      <c r="AF95" s="51">
        <f ca="1">SUMPRODUCT($CM95:$DD95,INDIRECT(ADDRESS(AF$2,$DH$2)):INDIRECT(ADDRESS(AF$2,$DY$2)))</f>
        <v>246579.56013848374</v>
      </c>
      <c r="AG95" s="51">
        <f ca="1">SUMPRODUCT($CM95:$DD95,INDIRECT(ADDRESS(AG$2,$DH$2)):INDIRECT(ADDRESS(AG$2,$DY$2)))</f>
        <v>246579.56013848374</v>
      </c>
      <c r="AH95" s="51">
        <f ca="1">SUMPRODUCT($CM95:$DD95,INDIRECT(ADDRESS(AH$2,$DH$2)):INDIRECT(ADDRESS(AH$2,$DY$2)))</f>
        <v>246579.56013848374</v>
      </c>
      <c r="AI95" s="51">
        <f ca="1">SUMPRODUCT($CM95:$DD95,INDIRECT(ADDRESS(AI$2,$DH$2)):INDIRECT(ADDRESS(AI$2,$DY$2)))</f>
        <v>246579.56013848374</v>
      </c>
      <c r="AJ95" s="51">
        <f ca="1">SUMPRODUCT($CM95:$DD95,INDIRECT(ADDRESS(AJ$2,$DH$2)):INDIRECT(ADDRESS(AJ$2,$DY$2)))</f>
        <v>246579.56013848374</v>
      </c>
      <c r="AK95" s="51">
        <f ca="1">SUMPRODUCT($CM95:$DD95,INDIRECT(ADDRESS(AK$2,$DH$2)):INDIRECT(ADDRESS(AK$2,$DY$2)))</f>
        <v>246579.56013848374</v>
      </c>
      <c r="AL95" s="51">
        <f ca="1">SUMPRODUCT($CM95:$DD95,INDIRECT(ADDRESS(AL$2,$DH$2)):INDIRECT(ADDRESS(AL$2,$DY$2)))</f>
        <v>246579.56013848374</v>
      </c>
      <c r="AM95" s="51">
        <f ca="1">SUMPRODUCT($CM95:$DD95,INDIRECT(ADDRESS(AM$2,$DH$2)):INDIRECT(ADDRESS(AM$2,$DY$2)))</f>
        <v>246579.56013848374</v>
      </c>
      <c r="AN95" s="51">
        <f ca="1">SUMPRODUCT($CM95:$DD95,INDIRECT(ADDRESS(AN$2,$DH$2)):INDIRECT(ADDRESS(AN$2,$DY$2)))</f>
        <v>246579.56013848374</v>
      </c>
      <c r="AO95" s="51">
        <f ca="1">SUMPRODUCT($CM95:$DD95,INDIRECT(ADDRESS(AO$2,$DH$2)):INDIRECT(ADDRESS(AO$2,$DY$2)))</f>
        <v>246579.56013848374</v>
      </c>
      <c r="AP95" s="51">
        <f ca="1">SUMPRODUCT($CM95:$DD95,INDIRECT(ADDRESS(AP$2,$DH$2)):INDIRECT(ADDRESS(AP$2,$DY$2)))</f>
        <v>246579.56013848374</v>
      </c>
      <c r="AQ95" s="51">
        <f ca="1">SUMPRODUCT($CM95:$DD95,INDIRECT(ADDRESS(AQ$2,$DH$2)):INDIRECT(ADDRESS(AQ$2,$DY$2)))</f>
        <v>246579.56013848374</v>
      </c>
      <c r="AR95" s="51">
        <f ca="1">SUMPRODUCT($CM95:$DD95,INDIRECT(ADDRESS(AR$2,$DH$2)):INDIRECT(ADDRESS(AR$2,$DY$2)))</f>
        <v>246579.56013848374</v>
      </c>
      <c r="AS95" s="51">
        <f ca="1">SUMPRODUCT($CM95:$DD95,INDIRECT(ADDRESS(AS$2,$DH$2)):INDIRECT(ADDRESS(AS$2,$DY$2)))</f>
        <v>246579.56013848374</v>
      </c>
      <c r="AT95" s="51">
        <f ca="1">SUMPRODUCT($CM95:$DD95,INDIRECT(ADDRESS(AT$2,$DH$2)):INDIRECT(ADDRESS(AT$2,$DY$2)))</f>
        <v>246579.56013848374</v>
      </c>
      <c r="AU95" s="51">
        <f ca="1">SUMPRODUCT($CM95:$DD95,INDIRECT(ADDRESS(AU$2,$DH$2)):INDIRECT(ADDRESS(AU$2,$DY$2)))</f>
        <v>246579.56013848374</v>
      </c>
      <c r="AV95" s="51">
        <f ca="1">SUMPRODUCT($CM95:$DD95,INDIRECT(ADDRESS(AV$2,$DH$2)):INDIRECT(ADDRESS(AV$2,$DY$2)))</f>
        <v>246579.56013848374</v>
      </c>
      <c r="AW95" s="51">
        <f ca="1">SUMPRODUCT($CM95:$DD95,INDIRECT(ADDRESS(AW$2,$DH$2)):INDIRECT(ADDRESS(AW$2,$DY$2)))</f>
        <v>246579.56013848374</v>
      </c>
      <c r="AX95" s="51">
        <f ca="1">SUMPRODUCT($CM95:$DD95,INDIRECT(ADDRESS(AX$2,$DH$2)):INDIRECT(ADDRESS(AX$2,$DY$2)))</f>
        <v>246579.56013848374</v>
      </c>
      <c r="AY95" s="51">
        <f ca="1">SUMPRODUCT($CM95:$DD95,INDIRECT(ADDRESS(AY$2,$DH$2)):INDIRECT(ADDRESS(AY$2,$DY$2)))</f>
        <v>246579.56013848374</v>
      </c>
      <c r="AZ95" s="51">
        <f ca="1">SUMPRODUCT($CM95:$DD95,INDIRECT(ADDRESS(AZ$2,$DH$2)):INDIRECT(ADDRESS(AZ$2,$DY$2)))</f>
        <v>246579.56013848374</v>
      </c>
      <c r="BA95" s="51">
        <f ca="1">SUMPRODUCT($CM95:$DD95,INDIRECT(ADDRESS(BA$2,$DH$2)):INDIRECT(ADDRESS(BA$2,$DY$2)))</f>
        <v>246579.56013848374</v>
      </c>
      <c r="BB95" s="51">
        <f ca="1">SUMPRODUCT($CM95:$DD95,INDIRECT(ADDRESS(BB$2,$DH$2)):INDIRECT(ADDRESS(BB$2,$DY$2)))</f>
        <v>246579.56013848374</v>
      </c>
      <c r="BC95" s="51">
        <f ca="1">SUMPRODUCT($CM95:$DD95,INDIRECT(ADDRESS(BC$2,$DH$2)):INDIRECT(ADDRESS(BC$2,$DY$2)))</f>
        <v>246579.56013848374</v>
      </c>
      <c r="BD95" s="51">
        <f ca="1">SUMPRODUCT($CM95:$DD95,INDIRECT(ADDRESS(BD$2,$DH$2)):INDIRECT(ADDRESS(BD$2,$DY$2)))</f>
        <v>246579.56013848374</v>
      </c>
      <c r="BE95" s="51">
        <f ca="1">SUMPRODUCT($CM95:$DD95,INDIRECT(ADDRESS(BE$2,$DH$2)):INDIRECT(ADDRESS(BE$2,$DY$2)))</f>
        <v>246579.56013848374</v>
      </c>
      <c r="BF95" s="51">
        <f ca="1">SUMPRODUCT($CM95:$DD95,INDIRECT(ADDRESS(BF$2,$DH$2)):INDIRECT(ADDRESS(BF$2,$DY$2)))</f>
        <v>246579.56013848374</v>
      </c>
      <c r="BG95" s="51">
        <f ca="1">SUMPRODUCT($CM95:$DD95,INDIRECT(ADDRESS(BG$2,$DH$2)):INDIRECT(ADDRESS(BG$2,$DY$2)))</f>
        <v>246579.56013848374</v>
      </c>
      <c r="BH95" s="51">
        <f ca="1">SUMPRODUCT($CM95:$DD95,INDIRECT(ADDRESS(BH$2,$DH$2)):INDIRECT(ADDRESS(BH$2,$DY$2)))</f>
        <v>246579.56013848374</v>
      </c>
      <c r="BI95" s="51">
        <f ca="1">SUMPRODUCT($CM95:$DD95,INDIRECT(ADDRESS(BI$2,$DH$2)):INDIRECT(ADDRESS(BI$2,$DY$2)))</f>
        <v>246579.56013848374</v>
      </c>
      <c r="BJ95" s="51">
        <f ca="1">SUMPRODUCT($CM95:$DD95,INDIRECT(ADDRESS(BJ$2,$DH$2)):INDIRECT(ADDRESS(BJ$2,$DY$2)))</f>
        <v>246579.56013848374</v>
      </c>
      <c r="BK95" s="51">
        <f ca="1">SUMPRODUCT($CM95:$DD95,INDIRECT(ADDRESS(BK$2,$DH$2)):INDIRECT(ADDRESS(BK$2,$DY$2)))</f>
        <v>246579.56013848374</v>
      </c>
      <c r="BL95" s="51">
        <f ca="1">SUMPRODUCT($CM95:$DD95,INDIRECT(ADDRESS(BL$2,$DH$2)):INDIRECT(ADDRESS(BL$2,$DY$2)))</f>
        <v>246579.56013848374</v>
      </c>
      <c r="BM95" s="51">
        <f ca="1">SUMPRODUCT($CM95:$DD95,INDIRECT(ADDRESS(BM$2,$DH$2)):INDIRECT(ADDRESS(BM$2,$DY$2)))</f>
        <v>246579.56013848374</v>
      </c>
      <c r="BN95" s="51">
        <f ca="1">SUMPRODUCT($CM95:$DD95,INDIRECT(ADDRESS(BN$2,$DH$2)):INDIRECT(ADDRESS(BN$2,$DY$2)))</f>
        <v>246579.56013848374</v>
      </c>
      <c r="BO95" s="51">
        <f ca="1">SUMPRODUCT($CM95:$DD95,INDIRECT(ADDRESS(BO$2,$DH$2)):INDIRECT(ADDRESS(BO$2,$DY$2)))</f>
        <v>246579.56013848374</v>
      </c>
      <c r="BP95" s="51">
        <f ca="1">SUMPRODUCT($CM95:$DD95,INDIRECT(ADDRESS(BP$2,$DH$2)):INDIRECT(ADDRESS(BP$2,$DY$2)))</f>
        <v>246579.56013848374</v>
      </c>
      <c r="BQ95" s="51">
        <f ca="1">SUMPRODUCT($CM95:$DD95,INDIRECT(ADDRESS(BQ$2,$DH$2)):INDIRECT(ADDRESS(BQ$2,$DY$2)))</f>
        <v>246579.56013848374</v>
      </c>
      <c r="BR95" s="51">
        <f ca="1">SUMPRODUCT($CM95:$DD95,INDIRECT(ADDRESS(BR$2,$DH$2)):INDIRECT(ADDRESS(BR$2,$DY$2)))</f>
        <v>246579.56013848374</v>
      </c>
      <c r="BS95" s="51">
        <f ca="1">SUMPRODUCT($CM95:$DD95,INDIRECT(ADDRESS(BS$2,$DH$2)):INDIRECT(ADDRESS(BS$2,$DY$2)))</f>
        <v>246579.56013848374</v>
      </c>
      <c r="BT95" s="51">
        <f ca="1">SUMPRODUCT($CM95:$DD95,INDIRECT(ADDRESS(BT$2,$DH$2)):INDIRECT(ADDRESS(BT$2,$DY$2)))</f>
        <v>246579.56013848374</v>
      </c>
      <c r="BU95" s="51">
        <f ca="1">SUMPRODUCT($CM95:$DD95,INDIRECT(ADDRESS(BU$2,$DH$2)):INDIRECT(ADDRESS(BU$2,$DY$2)))</f>
        <v>246579.56013848374</v>
      </c>
      <c r="BV95" s="51">
        <f ca="1">SUMPRODUCT($CM95:$DD95,INDIRECT(ADDRESS(BV$2,$DH$2)):INDIRECT(ADDRESS(BV$2,$DY$2)))</f>
        <v>246579.56013848374</v>
      </c>
      <c r="BW95" s="51">
        <f ca="1">SUMPRODUCT($CM95:$DD95,INDIRECT(ADDRESS(BW$2,$DH$2)):INDIRECT(ADDRESS(BW$2,$DY$2)))</f>
        <v>246579.56013848374</v>
      </c>
      <c r="BX95" s="51">
        <f ca="1">SUMPRODUCT($CM95:$DD95,INDIRECT(ADDRESS(BX$2,$DH$2)):INDIRECT(ADDRESS(BX$2,$DY$2)))</f>
        <v>246579.56013848374</v>
      </c>
      <c r="BY95" s="51">
        <f ca="1">SUMPRODUCT($CM95:$DD95,INDIRECT(ADDRESS(BY$2,$DH$2)):INDIRECT(ADDRESS(BY$2,$DY$2)))</f>
        <v>246579.56013848374</v>
      </c>
      <c r="BZ95" s="51">
        <f ca="1">SUMPRODUCT($CM95:$DD95,INDIRECT(ADDRESS(BZ$2,$DH$2)):INDIRECT(ADDRESS(BZ$2,$DY$2)))</f>
        <v>246579.56013848374</v>
      </c>
      <c r="CA95" s="51">
        <f ca="1">SUMPRODUCT($CM95:$DD95,INDIRECT(ADDRESS(CA$2,$DH$2)):INDIRECT(ADDRESS(CA$2,$DY$2)))</f>
        <v>246579.56013848374</v>
      </c>
      <c r="CB95" s="51">
        <f ca="1">SUMPRODUCT($CM95:$DD95,INDIRECT(ADDRESS(CB$2,$DH$2)):INDIRECT(ADDRESS(CB$2,$DY$2)))</f>
        <v>246579.56013848374</v>
      </c>
      <c r="CC95" s="51">
        <f ca="1">SUMPRODUCT($CM95:$DD95,INDIRECT(ADDRESS(CC$2,$DH$2)):INDIRECT(ADDRESS(CC$2,$DY$2)))</f>
        <v>246579.56013848374</v>
      </c>
      <c r="CD95" s="51">
        <f ca="1">SUMPRODUCT($CM95:$DD95,INDIRECT(ADDRESS(CD$2,$DH$2)):INDIRECT(ADDRESS(CD$2,$DY$2)))</f>
        <v>246579.56013848374</v>
      </c>
      <c r="CF95" s="51">
        <f t="shared" ca="1" si="9"/>
        <v>2958954.7216618042</v>
      </c>
      <c r="CG95" s="51">
        <f t="shared" ca="1" si="9"/>
        <v>2958954.7216618042</v>
      </c>
      <c r="CH95" s="51">
        <f t="shared" ca="1" si="9"/>
        <v>2958954.7216618042</v>
      </c>
      <c r="CI95" s="51">
        <f t="shared" ca="1" si="9"/>
        <v>2958954.7216618042</v>
      </c>
      <c r="CJ95" s="51">
        <f t="shared" ca="1" si="9"/>
        <v>2958954.7216618042</v>
      </c>
      <c r="CK95" s="51">
        <f t="shared" ca="1" si="9"/>
        <v>2958954.7216618042</v>
      </c>
      <c r="CM95" s="1">
        <f>IFERROR(VLOOKUP($A95,Auxiliar_OPEX_CustosUnit!$A$4:$BT$129,COLUMN(Auxiliar_OPEX_CustosUnit!AK$2),0),0)</f>
        <v>0</v>
      </c>
      <c r="CN95" s="1">
        <f>IFERROR(VLOOKUP($A95,Auxiliar_OPEX_CustosUnit!$A$4:$BT$129,COLUMN(Auxiliar_OPEX_CustosUnit!AL$2),0),0)</f>
        <v>0</v>
      </c>
      <c r="CO95" s="1">
        <f>IFERROR(VLOOKUP($A95,Auxiliar_OPEX_CustosUnit!$A$4:$BT$129,COLUMN(Auxiliar_OPEX_CustosUnit!AM$2),0)*(1-DRE_Auxiliar!$A$111),0)</f>
        <v>245827.2882013224</v>
      </c>
      <c r="CP95" s="1">
        <f>IFERROR(VLOOKUP($A95,Auxiliar_OPEX_CustosUnit!$A$4:$BT$129,COLUMN(Auxiliar_OPEX_CustosUnit!AN$2),0),0)</f>
        <v>0</v>
      </c>
      <c r="CQ95" s="1">
        <f>IFERROR(VLOOKUP($A95,Auxiliar_OPEX_CustosUnit!$A$4:$BT$129,COLUMN(Auxiliar_OPEX_CustosUnit!AO$2),0),0)</f>
        <v>0</v>
      </c>
      <c r="CR95" s="1">
        <f>IFERROR(VLOOKUP($A95,Auxiliar_OPEX_CustosUnit!$A$4:$BT$129,COLUMN(Auxiliar_OPEX_CustosUnit!AP$2),0),0)</f>
        <v>0</v>
      </c>
      <c r="CS95" s="1">
        <f>IFERROR(VLOOKUP($A95,Auxiliar_OPEX_CustosUnit!$A$4:$BT$129,COLUMN(Auxiliar_OPEX_CustosUnit!AQ$2),0),0)</f>
        <v>0</v>
      </c>
      <c r="CT95" s="1">
        <f>IFERROR(VLOOKUP($A95,Auxiliar_OPEX_CustosUnit!$A$4:$BT$129,COLUMN(Auxiliar_OPEX_CustosUnit!AR$2),0),0)</f>
        <v>62.689328096777402</v>
      </c>
      <c r="CU95" s="1">
        <f>IFERROR(VLOOKUP($A95,Auxiliar_OPEX_CustosUnit!$A$4:$BT$129,COLUMN(Auxiliar_OPEX_CustosUnit!AS$2),0),0)</f>
        <v>0</v>
      </c>
      <c r="CV95" s="1">
        <f>IFERROR(VLOOKUP($A95,Auxiliar_OPEX_CustosUnit!$A$4:$BT$129,COLUMN(Auxiliar_OPEX_CustosUnit!AT$2),0),0)</f>
        <v>0</v>
      </c>
      <c r="CW95" s="1">
        <f>IFERROR(VLOOKUP($A95,Auxiliar_OPEX_CustosUnit!$A$4:$BT$129,COLUMN(Auxiliar_OPEX_CustosUnit!AU$2),0),0)</f>
        <v>0</v>
      </c>
      <c r="CX95" s="1">
        <f>IFERROR(VLOOKUP($A95,Auxiliar_OPEX_CustosUnit!$A$4:$BT$129,COLUMN(Auxiliar_OPEX_CustosUnit!AV$2),0),0)</f>
        <v>0</v>
      </c>
      <c r="CY95" s="1">
        <f>IFERROR(VLOOKUP($A95,Auxiliar_OPEX_CustosUnit!$A$4:$BT$129,COLUMN(Auxiliar_OPEX_CustosUnit!AW$2),0),0)</f>
        <v>0</v>
      </c>
      <c r="CZ95" s="1">
        <f>IFERROR(VLOOKUP($A95,Auxiliar_OPEX_CustosUnit!$A$4:$BT$129,COLUMN(Auxiliar_OPEX_CustosUnit!AX$2),0),0)</f>
        <v>0</v>
      </c>
      <c r="DA95" s="1">
        <f>IFERROR(VLOOKUP($A95,Auxiliar_OPEX_CustosUnit!$A$4:$BT$129,COLUMN(Auxiliar_OPEX_CustosUnit!AY$2),0),0)</f>
        <v>0</v>
      </c>
      <c r="DB95" s="1">
        <f>IFERROR(VLOOKUP($A95,Auxiliar_OPEX_CustosUnit!$A$4:$BT$129,COLUMN(Auxiliar_OPEX_CustosUnit!AZ$2),0),0)</f>
        <v>0</v>
      </c>
      <c r="DC95" s="1">
        <f>IFERROR(VLOOKUP($A95,Auxiliar_OPEX_CustosUnit!$A$4:$BT$129,COLUMN(Auxiliar_OPEX_CustosUnit!BA$2),0),0)</f>
        <v>0</v>
      </c>
      <c r="DD95" s="1">
        <f>IFERROR(VLOOKUP($A95,Auxiliar_OPEX_CustosUnit!$A$4:$BT$129,COLUMN(Auxiliar_OPEX_CustosUnit!BB$2),0),0)</f>
        <v>0</v>
      </c>
    </row>
    <row r="96" spans="1:129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4329.4330115504163</v>
      </c>
      <c r="E96" s="51">
        <f ca="1">SUMPRODUCT($CM96:$DD96,INDIRECT(ADDRESS(E$2,$DH$2)):INDIRECT(ADDRESS(E$2,$DY$2)))</f>
        <v>4329.4330115504163</v>
      </c>
      <c r="F96" s="51">
        <f ca="1">SUMPRODUCT($CM96:$DD96,INDIRECT(ADDRESS(F$2,$DH$2)):INDIRECT(ADDRESS(F$2,$DY$2)))</f>
        <v>4329.4330115504163</v>
      </c>
      <c r="G96" s="51">
        <f ca="1">SUMPRODUCT($CM96:$DD96,INDIRECT(ADDRESS(G$2,$DH$2)):INDIRECT(ADDRESS(G$2,$DY$2)))</f>
        <v>4329.4330115504163</v>
      </c>
      <c r="H96" s="51">
        <f ca="1">SUMPRODUCT($CM96:$DD96,INDIRECT(ADDRESS(H$2,$DH$2)):INDIRECT(ADDRESS(H$2,$DY$2)))</f>
        <v>4329.4330115504163</v>
      </c>
      <c r="I96" s="51">
        <f ca="1">SUMPRODUCT($CM96:$DD96,INDIRECT(ADDRESS(I$2,$DH$2)):INDIRECT(ADDRESS(I$2,$DY$2)))</f>
        <v>4329.4330115504163</v>
      </c>
      <c r="J96" s="51">
        <f ca="1">SUMPRODUCT($CM96:$DD96,INDIRECT(ADDRESS(J$2,$DH$2)):INDIRECT(ADDRESS(J$2,$DY$2)))</f>
        <v>4329.4330115504163</v>
      </c>
      <c r="K96" s="51">
        <f ca="1">SUMPRODUCT($CM96:$DD96,INDIRECT(ADDRESS(K$2,$DH$2)):INDIRECT(ADDRESS(K$2,$DY$2)))</f>
        <v>4329.4330115504163</v>
      </c>
      <c r="L96" s="51">
        <f ca="1">SUMPRODUCT($CM96:$DD96,INDIRECT(ADDRESS(L$2,$DH$2)):INDIRECT(ADDRESS(L$2,$DY$2)))</f>
        <v>4329.4330115504163</v>
      </c>
      <c r="M96" s="51">
        <f ca="1">SUMPRODUCT($CM96:$DD96,INDIRECT(ADDRESS(M$2,$DH$2)):INDIRECT(ADDRESS(M$2,$DY$2)))</f>
        <v>4329.4330115504163</v>
      </c>
      <c r="N96" s="51">
        <f ca="1">SUMPRODUCT($CM96:$DD96,INDIRECT(ADDRESS(N$2,$DH$2)):INDIRECT(ADDRESS(N$2,$DY$2)))</f>
        <v>4329.4330115504163</v>
      </c>
      <c r="O96" s="51">
        <f ca="1">SUMPRODUCT($CM96:$DD96,INDIRECT(ADDRESS(O$2,$DH$2)):INDIRECT(ADDRESS(O$2,$DY$2)))</f>
        <v>4329.4330115504163</v>
      </c>
      <c r="P96" s="51">
        <f ca="1">SUMPRODUCT($CM96:$DD96,INDIRECT(ADDRESS(P$2,$DH$2)):INDIRECT(ADDRESS(P$2,$DY$2)))</f>
        <v>4329.4330115504163</v>
      </c>
      <c r="Q96" s="51">
        <f ca="1">SUMPRODUCT($CM96:$DD96,INDIRECT(ADDRESS(Q$2,$DH$2)):INDIRECT(ADDRESS(Q$2,$DY$2)))</f>
        <v>4329.4330115504163</v>
      </c>
      <c r="R96" s="51">
        <f ca="1">SUMPRODUCT($CM96:$DD96,INDIRECT(ADDRESS(R$2,$DH$2)):INDIRECT(ADDRESS(R$2,$DY$2)))</f>
        <v>4329.4330115504163</v>
      </c>
      <c r="S96" s="51">
        <f ca="1">SUMPRODUCT($CM96:$DD96,INDIRECT(ADDRESS(S$2,$DH$2)):INDIRECT(ADDRESS(S$2,$DY$2)))</f>
        <v>4329.4330115504163</v>
      </c>
      <c r="T96" s="51">
        <f ca="1">SUMPRODUCT($CM96:$DD96,INDIRECT(ADDRESS(T$2,$DH$2)):INDIRECT(ADDRESS(T$2,$DY$2)))</f>
        <v>4329.4330115504163</v>
      </c>
      <c r="U96" s="51">
        <f ca="1">SUMPRODUCT($CM96:$DD96,INDIRECT(ADDRESS(U$2,$DH$2)):INDIRECT(ADDRESS(U$2,$DY$2)))</f>
        <v>4329.4330115504163</v>
      </c>
      <c r="V96" s="51">
        <f ca="1">SUMPRODUCT($CM96:$DD96,INDIRECT(ADDRESS(V$2,$DH$2)):INDIRECT(ADDRESS(V$2,$DY$2)))</f>
        <v>4329.4330115504163</v>
      </c>
      <c r="W96" s="51">
        <f ca="1">SUMPRODUCT($CM96:$DD96,INDIRECT(ADDRESS(W$2,$DH$2)):INDIRECT(ADDRESS(W$2,$DY$2)))</f>
        <v>4329.4330115504163</v>
      </c>
      <c r="X96" s="51">
        <f ca="1">SUMPRODUCT($CM96:$DD96,INDIRECT(ADDRESS(X$2,$DH$2)):INDIRECT(ADDRESS(X$2,$DY$2)))</f>
        <v>4329.4330115504163</v>
      </c>
      <c r="Y96" s="51">
        <f ca="1">SUMPRODUCT($CM96:$DD96,INDIRECT(ADDRESS(Y$2,$DH$2)):INDIRECT(ADDRESS(Y$2,$DY$2)))</f>
        <v>4329.4330115504163</v>
      </c>
      <c r="Z96" s="51">
        <f ca="1">SUMPRODUCT($CM96:$DD96,INDIRECT(ADDRESS(Z$2,$DH$2)):INDIRECT(ADDRESS(Z$2,$DY$2)))</f>
        <v>4329.4330115504163</v>
      </c>
      <c r="AA96" s="51">
        <f ca="1">SUMPRODUCT($CM96:$DD96,INDIRECT(ADDRESS(AA$2,$DH$2)):INDIRECT(ADDRESS(AA$2,$DY$2)))</f>
        <v>4329.4330115504163</v>
      </c>
      <c r="AB96" s="51">
        <f ca="1">SUMPRODUCT($CM96:$DD96,INDIRECT(ADDRESS(AB$2,$DH$2)):INDIRECT(ADDRESS(AB$2,$DY$2)))</f>
        <v>4329.4330115504163</v>
      </c>
      <c r="AC96" s="51">
        <f ca="1">SUMPRODUCT($CM96:$DD96,INDIRECT(ADDRESS(AC$2,$DH$2)):INDIRECT(ADDRESS(AC$2,$DY$2)))</f>
        <v>4329.4330115504163</v>
      </c>
      <c r="AD96" s="51">
        <f ca="1">SUMPRODUCT($CM96:$DD96,INDIRECT(ADDRESS(AD$2,$DH$2)):INDIRECT(ADDRESS(AD$2,$DY$2)))</f>
        <v>4329.4330115504163</v>
      </c>
      <c r="AE96" s="51">
        <f ca="1">SUMPRODUCT($CM96:$DD96,INDIRECT(ADDRESS(AE$2,$DH$2)):INDIRECT(ADDRESS(AE$2,$DY$2)))</f>
        <v>4329.4330115504163</v>
      </c>
      <c r="AF96" s="51">
        <f ca="1">SUMPRODUCT($CM96:$DD96,INDIRECT(ADDRESS(AF$2,$DH$2)):INDIRECT(ADDRESS(AF$2,$DY$2)))</f>
        <v>4329.4330115504163</v>
      </c>
      <c r="AG96" s="51">
        <f ca="1">SUMPRODUCT($CM96:$DD96,INDIRECT(ADDRESS(AG$2,$DH$2)):INDIRECT(ADDRESS(AG$2,$DY$2)))</f>
        <v>4329.4330115504163</v>
      </c>
      <c r="AH96" s="51">
        <f ca="1">SUMPRODUCT($CM96:$DD96,INDIRECT(ADDRESS(AH$2,$DH$2)):INDIRECT(ADDRESS(AH$2,$DY$2)))</f>
        <v>4329.4330115504163</v>
      </c>
      <c r="AI96" s="51">
        <f ca="1">SUMPRODUCT($CM96:$DD96,INDIRECT(ADDRESS(AI$2,$DH$2)):INDIRECT(ADDRESS(AI$2,$DY$2)))</f>
        <v>4329.4330115504163</v>
      </c>
      <c r="AJ96" s="51">
        <f ca="1">SUMPRODUCT($CM96:$DD96,INDIRECT(ADDRESS(AJ$2,$DH$2)):INDIRECT(ADDRESS(AJ$2,$DY$2)))</f>
        <v>4329.4330115504163</v>
      </c>
      <c r="AK96" s="51">
        <f ca="1">SUMPRODUCT($CM96:$DD96,INDIRECT(ADDRESS(AK$2,$DH$2)):INDIRECT(ADDRESS(AK$2,$DY$2)))</f>
        <v>4329.4330115504163</v>
      </c>
      <c r="AL96" s="51">
        <f ca="1">SUMPRODUCT($CM96:$DD96,INDIRECT(ADDRESS(AL$2,$DH$2)):INDIRECT(ADDRESS(AL$2,$DY$2)))</f>
        <v>4329.4330115504163</v>
      </c>
      <c r="AM96" s="51">
        <f ca="1">SUMPRODUCT($CM96:$DD96,INDIRECT(ADDRESS(AM$2,$DH$2)):INDIRECT(ADDRESS(AM$2,$DY$2)))</f>
        <v>4329.4330115504163</v>
      </c>
      <c r="AN96" s="51">
        <f ca="1">SUMPRODUCT($CM96:$DD96,INDIRECT(ADDRESS(AN$2,$DH$2)):INDIRECT(ADDRESS(AN$2,$DY$2)))</f>
        <v>4329.4330115504163</v>
      </c>
      <c r="AO96" s="51">
        <f ca="1">SUMPRODUCT($CM96:$DD96,INDIRECT(ADDRESS(AO$2,$DH$2)):INDIRECT(ADDRESS(AO$2,$DY$2)))</f>
        <v>4329.4330115504163</v>
      </c>
      <c r="AP96" s="51">
        <f ca="1">SUMPRODUCT($CM96:$DD96,INDIRECT(ADDRESS(AP$2,$DH$2)):INDIRECT(ADDRESS(AP$2,$DY$2)))</f>
        <v>4329.4330115504163</v>
      </c>
      <c r="AQ96" s="51">
        <f ca="1">SUMPRODUCT($CM96:$DD96,INDIRECT(ADDRESS(AQ$2,$DH$2)):INDIRECT(ADDRESS(AQ$2,$DY$2)))</f>
        <v>4329.4330115504163</v>
      </c>
      <c r="AR96" s="51">
        <f ca="1">SUMPRODUCT($CM96:$DD96,INDIRECT(ADDRESS(AR$2,$DH$2)):INDIRECT(ADDRESS(AR$2,$DY$2)))</f>
        <v>4329.4330115504163</v>
      </c>
      <c r="AS96" s="51">
        <f ca="1">SUMPRODUCT($CM96:$DD96,INDIRECT(ADDRESS(AS$2,$DH$2)):INDIRECT(ADDRESS(AS$2,$DY$2)))</f>
        <v>4329.4330115504163</v>
      </c>
      <c r="AT96" s="51">
        <f ca="1">SUMPRODUCT($CM96:$DD96,INDIRECT(ADDRESS(AT$2,$DH$2)):INDIRECT(ADDRESS(AT$2,$DY$2)))</f>
        <v>4329.4330115504163</v>
      </c>
      <c r="AU96" s="51">
        <f ca="1">SUMPRODUCT($CM96:$DD96,INDIRECT(ADDRESS(AU$2,$DH$2)):INDIRECT(ADDRESS(AU$2,$DY$2)))</f>
        <v>4329.4330115504163</v>
      </c>
      <c r="AV96" s="51">
        <f ca="1">SUMPRODUCT($CM96:$DD96,INDIRECT(ADDRESS(AV$2,$DH$2)):INDIRECT(ADDRESS(AV$2,$DY$2)))</f>
        <v>4329.4330115504163</v>
      </c>
      <c r="AW96" s="51">
        <f ca="1">SUMPRODUCT($CM96:$DD96,INDIRECT(ADDRESS(AW$2,$DH$2)):INDIRECT(ADDRESS(AW$2,$DY$2)))</f>
        <v>4329.4330115504163</v>
      </c>
      <c r="AX96" s="51">
        <f ca="1">SUMPRODUCT($CM96:$DD96,INDIRECT(ADDRESS(AX$2,$DH$2)):INDIRECT(ADDRESS(AX$2,$DY$2)))</f>
        <v>4329.4330115504163</v>
      </c>
      <c r="AY96" s="51">
        <f ca="1">SUMPRODUCT($CM96:$DD96,INDIRECT(ADDRESS(AY$2,$DH$2)):INDIRECT(ADDRESS(AY$2,$DY$2)))</f>
        <v>4329.4330115504163</v>
      </c>
      <c r="AZ96" s="51">
        <f ca="1">SUMPRODUCT($CM96:$DD96,INDIRECT(ADDRESS(AZ$2,$DH$2)):INDIRECT(ADDRESS(AZ$2,$DY$2)))</f>
        <v>4329.4330115504163</v>
      </c>
      <c r="BA96" s="51">
        <f ca="1">SUMPRODUCT($CM96:$DD96,INDIRECT(ADDRESS(BA$2,$DH$2)):INDIRECT(ADDRESS(BA$2,$DY$2)))</f>
        <v>4329.4330115504163</v>
      </c>
      <c r="BB96" s="51">
        <f ca="1">SUMPRODUCT($CM96:$DD96,INDIRECT(ADDRESS(BB$2,$DH$2)):INDIRECT(ADDRESS(BB$2,$DY$2)))</f>
        <v>4329.4330115504163</v>
      </c>
      <c r="BC96" s="51">
        <f ca="1">SUMPRODUCT($CM96:$DD96,INDIRECT(ADDRESS(BC$2,$DH$2)):INDIRECT(ADDRESS(BC$2,$DY$2)))</f>
        <v>4329.4330115504163</v>
      </c>
      <c r="BD96" s="51">
        <f ca="1">SUMPRODUCT($CM96:$DD96,INDIRECT(ADDRESS(BD$2,$DH$2)):INDIRECT(ADDRESS(BD$2,$DY$2)))</f>
        <v>4329.4330115504163</v>
      </c>
      <c r="BE96" s="51">
        <f ca="1">SUMPRODUCT($CM96:$DD96,INDIRECT(ADDRESS(BE$2,$DH$2)):INDIRECT(ADDRESS(BE$2,$DY$2)))</f>
        <v>4329.4330115504163</v>
      </c>
      <c r="BF96" s="51">
        <f ca="1">SUMPRODUCT($CM96:$DD96,INDIRECT(ADDRESS(BF$2,$DH$2)):INDIRECT(ADDRESS(BF$2,$DY$2)))</f>
        <v>4329.4330115504163</v>
      </c>
      <c r="BG96" s="51">
        <f ca="1">SUMPRODUCT($CM96:$DD96,INDIRECT(ADDRESS(BG$2,$DH$2)):INDIRECT(ADDRESS(BG$2,$DY$2)))</f>
        <v>4329.4330115504163</v>
      </c>
      <c r="BH96" s="51">
        <f ca="1">SUMPRODUCT($CM96:$DD96,INDIRECT(ADDRESS(BH$2,$DH$2)):INDIRECT(ADDRESS(BH$2,$DY$2)))</f>
        <v>4329.4330115504163</v>
      </c>
      <c r="BI96" s="51">
        <f ca="1">SUMPRODUCT($CM96:$DD96,INDIRECT(ADDRESS(BI$2,$DH$2)):INDIRECT(ADDRESS(BI$2,$DY$2)))</f>
        <v>4329.4330115504163</v>
      </c>
      <c r="BJ96" s="51">
        <f ca="1">SUMPRODUCT($CM96:$DD96,INDIRECT(ADDRESS(BJ$2,$DH$2)):INDIRECT(ADDRESS(BJ$2,$DY$2)))</f>
        <v>4329.4330115504163</v>
      </c>
      <c r="BK96" s="51">
        <f ca="1">SUMPRODUCT($CM96:$DD96,INDIRECT(ADDRESS(BK$2,$DH$2)):INDIRECT(ADDRESS(BK$2,$DY$2)))</f>
        <v>4329.4330115504163</v>
      </c>
      <c r="BL96" s="51">
        <f ca="1">SUMPRODUCT($CM96:$DD96,INDIRECT(ADDRESS(BL$2,$DH$2)):INDIRECT(ADDRESS(BL$2,$DY$2)))</f>
        <v>4329.4330115504163</v>
      </c>
      <c r="BM96" s="51">
        <f ca="1">SUMPRODUCT($CM96:$DD96,INDIRECT(ADDRESS(BM$2,$DH$2)):INDIRECT(ADDRESS(BM$2,$DY$2)))</f>
        <v>4329.4330115504163</v>
      </c>
      <c r="BN96" s="51">
        <f ca="1">SUMPRODUCT($CM96:$DD96,INDIRECT(ADDRESS(BN$2,$DH$2)):INDIRECT(ADDRESS(BN$2,$DY$2)))</f>
        <v>4329.4330115504163</v>
      </c>
      <c r="BO96" s="51">
        <f ca="1">SUMPRODUCT($CM96:$DD96,INDIRECT(ADDRESS(BO$2,$DH$2)):INDIRECT(ADDRESS(BO$2,$DY$2)))</f>
        <v>4329.4330115504163</v>
      </c>
      <c r="BP96" s="51">
        <f ca="1">SUMPRODUCT($CM96:$DD96,INDIRECT(ADDRESS(BP$2,$DH$2)):INDIRECT(ADDRESS(BP$2,$DY$2)))</f>
        <v>4329.4330115504163</v>
      </c>
      <c r="BQ96" s="51">
        <f ca="1">SUMPRODUCT($CM96:$DD96,INDIRECT(ADDRESS(BQ$2,$DH$2)):INDIRECT(ADDRESS(BQ$2,$DY$2)))</f>
        <v>4329.4330115504163</v>
      </c>
      <c r="BR96" s="51">
        <f ca="1">SUMPRODUCT($CM96:$DD96,INDIRECT(ADDRESS(BR$2,$DH$2)):INDIRECT(ADDRESS(BR$2,$DY$2)))</f>
        <v>4329.4330115504163</v>
      </c>
      <c r="BS96" s="51">
        <f ca="1">SUMPRODUCT($CM96:$DD96,INDIRECT(ADDRESS(BS$2,$DH$2)):INDIRECT(ADDRESS(BS$2,$DY$2)))</f>
        <v>4329.4330115504163</v>
      </c>
      <c r="BT96" s="51">
        <f ca="1">SUMPRODUCT($CM96:$DD96,INDIRECT(ADDRESS(BT$2,$DH$2)):INDIRECT(ADDRESS(BT$2,$DY$2)))</f>
        <v>4329.4330115504163</v>
      </c>
      <c r="BU96" s="51">
        <f ca="1">SUMPRODUCT($CM96:$DD96,INDIRECT(ADDRESS(BU$2,$DH$2)):INDIRECT(ADDRESS(BU$2,$DY$2)))</f>
        <v>4329.4330115504163</v>
      </c>
      <c r="BV96" s="51">
        <f ca="1">SUMPRODUCT($CM96:$DD96,INDIRECT(ADDRESS(BV$2,$DH$2)):INDIRECT(ADDRESS(BV$2,$DY$2)))</f>
        <v>4329.4330115504163</v>
      </c>
      <c r="BW96" s="51">
        <f ca="1">SUMPRODUCT($CM96:$DD96,INDIRECT(ADDRESS(BW$2,$DH$2)):INDIRECT(ADDRESS(BW$2,$DY$2)))</f>
        <v>4329.4330115504163</v>
      </c>
      <c r="BX96" s="51">
        <f ca="1">SUMPRODUCT($CM96:$DD96,INDIRECT(ADDRESS(BX$2,$DH$2)):INDIRECT(ADDRESS(BX$2,$DY$2)))</f>
        <v>4329.4330115504163</v>
      </c>
      <c r="BY96" s="51">
        <f ca="1">SUMPRODUCT($CM96:$DD96,INDIRECT(ADDRESS(BY$2,$DH$2)):INDIRECT(ADDRESS(BY$2,$DY$2)))</f>
        <v>4329.4330115504163</v>
      </c>
      <c r="BZ96" s="51">
        <f ca="1">SUMPRODUCT($CM96:$DD96,INDIRECT(ADDRESS(BZ$2,$DH$2)):INDIRECT(ADDRESS(BZ$2,$DY$2)))</f>
        <v>4329.4330115504163</v>
      </c>
      <c r="CA96" s="51">
        <f ca="1">SUMPRODUCT($CM96:$DD96,INDIRECT(ADDRESS(CA$2,$DH$2)):INDIRECT(ADDRESS(CA$2,$DY$2)))</f>
        <v>4329.4330115504163</v>
      </c>
      <c r="CB96" s="51">
        <f ca="1">SUMPRODUCT($CM96:$DD96,INDIRECT(ADDRESS(CB$2,$DH$2)):INDIRECT(ADDRESS(CB$2,$DY$2)))</f>
        <v>4329.4330115504163</v>
      </c>
      <c r="CC96" s="51">
        <f ca="1">SUMPRODUCT($CM96:$DD96,INDIRECT(ADDRESS(CC$2,$DH$2)):INDIRECT(ADDRESS(CC$2,$DY$2)))</f>
        <v>4329.4330115504163</v>
      </c>
      <c r="CD96" s="51">
        <f ca="1">SUMPRODUCT($CM96:$DD96,INDIRECT(ADDRESS(CD$2,$DH$2)):INDIRECT(ADDRESS(CD$2,$DY$2)))</f>
        <v>4329.4330115504163</v>
      </c>
      <c r="CF96" s="51">
        <f t="shared" ca="1" si="9"/>
        <v>51953.196138604981</v>
      </c>
      <c r="CG96" s="51">
        <f t="shared" ca="1" si="9"/>
        <v>51953.196138604981</v>
      </c>
      <c r="CH96" s="51">
        <f t="shared" ca="1" si="9"/>
        <v>51953.196138604981</v>
      </c>
      <c r="CI96" s="51">
        <f t="shared" ca="1" si="9"/>
        <v>51953.196138604981</v>
      </c>
      <c r="CJ96" s="51">
        <f t="shared" ca="1" si="9"/>
        <v>51953.196138604981</v>
      </c>
      <c r="CK96" s="51">
        <f t="shared" ca="1" si="9"/>
        <v>51953.196138604981</v>
      </c>
      <c r="CM96" s="1">
        <f>IFERROR(VLOOKUP($A96,Auxiliar_OPEX_CustosUnit!$A$4:$BT$129,COLUMN(Auxiliar_OPEX_CustosUnit!AK$2),0),0)</f>
        <v>0</v>
      </c>
      <c r="CN96" s="1">
        <f>IFERROR(VLOOKUP($A96,Auxiliar_OPEX_CustosUnit!$A$4:$BT$129,COLUMN(Auxiliar_OPEX_CustosUnit!AL$2),0),0)</f>
        <v>0</v>
      </c>
      <c r="CO96" s="1">
        <f>IFERROR(VLOOKUP($A96,Auxiliar_OPEX_CustosUnit!$A$4:$BT$129,COLUMN(Auxiliar_OPEX_CustosUnit!AM$2),0)*(1-DRE_Auxiliar!$A$111),0)</f>
        <v>3991.0195001182096</v>
      </c>
      <c r="CP96" s="1">
        <f>IFERROR(VLOOKUP($A96,Auxiliar_OPEX_CustosUnit!$A$4:$BT$129,COLUMN(Auxiliar_OPEX_CustosUnit!AN$2),0),0)</f>
        <v>0</v>
      </c>
      <c r="CQ96" s="1">
        <f>IFERROR(VLOOKUP($A96,Auxiliar_OPEX_CustosUnit!$A$4:$BT$129,COLUMN(Auxiliar_OPEX_CustosUnit!AO$2),0),0)</f>
        <v>0</v>
      </c>
      <c r="CR96" s="1">
        <f>IFERROR(VLOOKUP($A96,Auxiliar_OPEX_CustosUnit!$A$4:$BT$129,COLUMN(Auxiliar_OPEX_CustosUnit!AP$2),0),0)</f>
        <v>0</v>
      </c>
      <c r="CS96" s="1">
        <f>IFERROR(VLOOKUP($A96,Auxiliar_OPEX_CustosUnit!$A$4:$BT$129,COLUMN(Auxiliar_OPEX_CustosUnit!AQ$2),0),0)</f>
        <v>0</v>
      </c>
      <c r="CT96" s="1">
        <f>IFERROR(VLOOKUP($A96,Auxiliar_OPEX_CustosUnit!$A$4:$BT$129,COLUMN(Auxiliar_OPEX_CustosUnit!AR$2),0),0)</f>
        <v>28.201125952683899</v>
      </c>
      <c r="CU96" s="1">
        <f>IFERROR(VLOOKUP($A96,Auxiliar_OPEX_CustosUnit!$A$4:$BT$129,COLUMN(Auxiliar_OPEX_CustosUnit!AS$2),0),0)</f>
        <v>0</v>
      </c>
      <c r="CV96" s="1">
        <f>IFERROR(VLOOKUP($A96,Auxiliar_OPEX_CustosUnit!$A$4:$BT$129,COLUMN(Auxiliar_OPEX_CustosUnit!AT$2),0),0)</f>
        <v>0</v>
      </c>
      <c r="CW96" s="1">
        <f>IFERROR(VLOOKUP($A96,Auxiliar_OPEX_CustosUnit!$A$4:$BT$129,COLUMN(Auxiliar_OPEX_CustosUnit!AU$2),0),0)</f>
        <v>0</v>
      </c>
      <c r="CX96" s="1">
        <f>IFERROR(VLOOKUP($A96,Auxiliar_OPEX_CustosUnit!$A$4:$BT$129,COLUMN(Auxiliar_OPEX_CustosUnit!AV$2),0),0)</f>
        <v>0</v>
      </c>
      <c r="CY96" s="1">
        <f>IFERROR(VLOOKUP($A96,Auxiliar_OPEX_CustosUnit!$A$4:$BT$129,COLUMN(Auxiliar_OPEX_CustosUnit!AW$2),0),0)</f>
        <v>0</v>
      </c>
      <c r="CZ96" s="1">
        <f>IFERROR(VLOOKUP($A96,Auxiliar_OPEX_CustosUnit!$A$4:$BT$129,COLUMN(Auxiliar_OPEX_CustosUnit!AX$2),0),0)</f>
        <v>0</v>
      </c>
      <c r="DA96" s="1">
        <f>IFERROR(VLOOKUP($A96,Auxiliar_OPEX_CustosUnit!$A$4:$BT$129,COLUMN(Auxiliar_OPEX_CustosUnit!AY$2),0),0)</f>
        <v>0</v>
      </c>
      <c r="DB96" s="1">
        <f>IFERROR(VLOOKUP($A96,Auxiliar_OPEX_CustosUnit!$A$4:$BT$129,COLUMN(Auxiliar_OPEX_CustosUnit!AZ$2),0),0)</f>
        <v>0</v>
      </c>
      <c r="DC96" s="1">
        <f>IFERROR(VLOOKUP($A96,Auxiliar_OPEX_CustosUnit!$A$4:$BT$129,COLUMN(Auxiliar_OPEX_CustosUnit!BA$2),0),0)</f>
        <v>0</v>
      </c>
      <c r="DD96" s="1">
        <f>IFERROR(VLOOKUP($A96,Auxiliar_OPEX_CustosUnit!$A$4:$BT$129,COLUMN(Auxiliar_OPEX_CustosUnit!BB$2),0),0)</f>
        <v>0</v>
      </c>
    </row>
    <row r="97" spans="1:108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4329.4330115504163</v>
      </c>
      <c r="E97" s="51">
        <f ca="1">SUMPRODUCT($CM97:$DD97,INDIRECT(ADDRESS(E$2,$DH$2)):INDIRECT(ADDRESS(E$2,$DY$2)))</f>
        <v>4329.4330115504163</v>
      </c>
      <c r="F97" s="51">
        <f ca="1">SUMPRODUCT($CM97:$DD97,INDIRECT(ADDRESS(F$2,$DH$2)):INDIRECT(ADDRESS(F$2,$DY$2)))</f>
        <v>4329.4330115504163</v>
      </c>
      <c r="G97" s="51">
        <f ca="1">SUMPRODUCT($CM97:$DD97,INDIRECT(ADDRESS(G$2,$DH$2)):INDIRECT(ADDRESS(G$2,$DY$2)))</f>
        <v>4329.4330115504163</v>
      </c>
      <c r="H97" s="51">
        <f ca="1">SUMPRODUCT($CM97:$DD97,INDIRECT(ADDRESS(H$2,$DH$2)):INDIRECT(ADDRESS(H$2,$DY$2)))</f>
        <v>4329.4330115504163</v>
      </c>
      <c r="I97" s="51">
        <f ca="1">SUMPRODUCT($CM97:$DD97,INDIRECT(ADDRESS(I$2,$DH$2)):INDIRECT(ADDRESS(I$2,$DY$2)))</f>
        <v>4329.4330115504163</v>
      </c>
      <c r="J97" s="51">
        <f ca="1">SUMPRODUCT($CM97:$DD97,INDIRECT(ADDRESS(J$2,$DH$2)):INDIRECT(ADDRESS(J$2,$DY$2)))</f>
        <v>4329.4330115504163</v>
      </c>
      <c r="K97" s="51">
        <f ca="1">SUMPRODUCT($CM97:$DD97,INDIRECT(ADDRESS(K$2,$DH$2)):INDIRECT(ADDRESS(K$2,$DY$2)))</f>
        <v>4329.4330115504163</v>
      </c>
      <c r="L97" s="51">
        <f ca="1">SUMPRODUCT($CM97:$DD97,INDIRECT(ADDRESS(L$2,$DH$2)):INDIRECT(ADDRESS(L$2,$DY$2)))</f>
        <v>4329.4330115504163</v>
      </c>
      <c r="M97" s="51">
        <f ca="1">SUMPRODUCT($CM97:$DD97,INDIRECT(ADDRESS(M$2,$DH$2)):INDIRECT(ADDRESS(M$2,$DY$2)))</f>
        <v>4329.4330115504163</v>
      </c>
      <c r="N97" s="51">
        <f ca="1">SUMPRODUCT($CM97:$DD97,INDIRECT(ADDRESS(N$2,$DH$2)):INDIRECT(ADDRESS(N$2,$DY$2)))</f>
        <v>4329.4330115504163</v>
      </c>
      <c r="O97" s="51">
        <f ca="1">SUMPRODUCT($CM97:$DD97,INDIRECT(ADDRESS(O$2,$DH$2)):INDIRECT(ADDRESS(O$2,$DY$2)))</f>
        <v>4329.4330115504163</v>
      </c>
      <c r="P97" s="51">
        <f ca="1">SUMPRODUCT($CM97:$DD97,INDIRECT(ADDRESS(P$2,$DH$2)):INDIRECT(ADDRESS(P$2,$DY$2)))</f>
        <v>4329.4330115504163</v>
      </c>
      <c r="Q97" s="51">
        <f ca="1">SUMPRODUCT($CM97:$DD97,INDIRECT(ADDRESS(Q$2,$DH$2)):INDIRECT(ADDRESS(Q$2,$DY$2)))</f>
        <v>4329.4330115504163</v>
      </c>
      <c r="R97" s="51">
        <f ca="1">SUMPRODUCT($CM97:$DD97,INDIRECT(ADDRESS(R$2,$DH$2)):INDIRECT(ADDRESS(R$2,$DY$2)))</f>
        <v>4329.4330115504163</v>
      </c>
      <c r="S97" s="51">
        <f ca="1">SUMPRODUCT($CM97:$DD97,INDIRECT(ADDRESS(S$2,$DH$2)):INDIRECT(ADDRESS(S$2,$DY$2)))</f>
        <v>4329.4330115504163</v>
      </c>
      <c r="T97" s="51">
        <f ca="1">SUMPRODUCT($CM97:$DD97,INDIRECT(ADDRESS(T$2,$DH$2)):INDIRECT(ADDRESS(T$2,$DY$2)))</f>
        <v>4329.4330115504163</v>
      </c>
      <c r="U97" s="51">
        <f ca="1">SUMPRODUCT($CM97:$DD97,INDIRECT(ADDRESS(U$2,$DH$2)):INDIRECT(ADDRESS(U$2,$DY$2)))</f>
        <v>4329.4330115504163</v>
      </c>
      <c r="V97" s="51">
        <f ca="1">SUMPRODUCT($CM97:$DD97,INDIRECT(ADDRESS(V$2,$DH$2)):INDIRECT(ADDRESS(V$2,$DY$2)))</f>
        <v>4329.4330115504163</v>
      </c>
      <c r="W97" s="51">
        <f ca="1">SUMPRODUCT($CM97:$DD97,INDIRECT(ADDRESS(W$2,$DH$2)):INDIRECT(ADDRESS(W$2,$DY$2)))</f>
        <v>4329.4330115504163</v>
      </c>
      <c r="X97" s="51">
        <f ca="1">SUMPRODUCT($CM97:$DD97,INDIRECT(ADDRESS(X$2,$DH$2)):INDIRECT(ADDRESS(X$2,$DY$2)))</f>
        <v>4329.4330115504163</v>
      </c>
      <c r="Y97" s="51">
        <f ca="1">SUMPRODUCT($CM97:$DD97,INDIRECT(ADDRESS(Y$2,$DH$2)):INDIRECT(ADDRESS(Y$2,$DY$2)))</f>
        <v>4329.4330115504163</v>
      </c>
      <c r="Z97" s="51">
        <f ca="1">SUMPRODUCT($CM97:$DD97,INDIRECT(ADDRESS(Z$2,$DH$2)):INDIRECT(ADDRESS(Z$2,$DY$2)))</f>
        <v>4329.4330115504163</v>
      </c>
      <c r="AA97" s="51">
        <f ca="1">SUMPRODUCT($CM97:$DD97,INDIRECT(ADDRESS(AA$2,$DH$2)):INDIRECT(ADDRESS(AA$2,$DY$2)))</f>
        <v>4329.4330115504163</v>
      </c>
      <c r="AB97" s="51">
        <f ca="1">SUMPRODUCT($CM97:$DD97,INDIRECT(ADDRESS(AB$2,$DH$2)):INDIRECT(ADDRESS(AB$2,$DY$2)))</f>
        <v>4329.4330115504163</v>
      </c>
      <c r="AC97" s="51">
        <f ca="1">SUMPRODUCT($CM97:$DD97,INDIRECT(ADDRESS(AC$2,$DH$2)):INDIRECT(ADDRESS(AC$2,$DY$2)))</f>
        <v>4329.4330115504163</v>
      </c>
      <c r="AD97" s="51">
        <f ca="1">SUMPRODUCT($CM97:$DD97,INDIRECT(ADDRESS(AD$2,$DH$2)):INDIRECT(ADDRESS(AD$2,$DY$2)))</f>
        <v>4329.4330115504163</v>
      </c>
      <c r="AE97" s="51">
        <f ca="1">SUMPRODUCT($CM97:$DD97,INDIRECT(ADDRESS(AE$2,$DH$2)):INDIRECT(ADDRESS(AE$2,$DY$2)))</f>
        <v>4329.4330115504163</v>
      </c>
      <c r="AF97" s="51">
        <f ca="1">SUMPRODUCT($CM97:$DD97,INDIRECT(ADDRESS(AF$2,$DH$2)):INDIRECT(ADDRESS(AF$2,$DY$2)))</f>
        <v>4329.4330115504163</v>
      </c>
      <c r="AG97" s="51">
        <f ca="1">SUMPRODUCT($CM97:$DD97,INDIRECT(ADDRESS(AG$2,$DH$2)):INDIRECT(ADDRESS(AG$2,$DY$2)))</f>
        <v>4329.4330115504163</v>
      </c>
      <c r="AH97" s="51">
        <f ca="1">SUMPRODUCT($CM97:$DD97,INDIRECT(ADDRESS(AH$2,$DH$2)):INDIRECT(ADDRESS(AH$2,$DY$2)))</f>
        <v>4329.4330115504163</v>
      </c>
      <c r="AI97" s="51">
        <f ca="1">SUMPRODUCT($CM97:$DD97,INDIRECT(ADDRESS(AI$2,$DH$2)):INDIRECT(ADDRESS(AI$2,$DY$2)))</f>
        <v>4329.4330115504163</v>
      </c>
      <c r="AJ97" s="51">
        <f ca="1">SUMPRODUCT($CM97:$DD97,INDIRECT(ADDRESS(AJ$2,$DH$2)):INDIRECT(ADDRESS(AJ$2,$DY$2)))</f>
        <v>4329.4330115504163</v>
      </c>
      <c r="AK97" s="51">
        <f ca="1">SUMPRODUCT($CM97:$DD97,INDIRECT(ADDRESS(AK$2,$DH$2)):INDIRECT(ADDRESS(AK$2,$DY$2)))</f>
        <v>4329.4330115504163</v>
      </c>
      <c r="AL97" s="51">
        <f ca="1">SUMPRODUCT($CM97:$DD97,INDIRECT(ADDRESS(AL$2,$DH$2)):INDIRECT(ADDRESS(AL$2,$DY$2)))</f>
        <v>4329.4330115504163</v>
      </c>
      <c r="AM97" s="51">
        <f ca="1">SUMPRODUCT($CM97:$DD97,INDIRECT(ADDRESS(AM$2,$DH$2)):INDIRECT(ADDRESS(AM$2,$DY$2)))</f>
        <v>4329.4330115504163</v>
      </c>
      <c r="AN97" s="51">
        <f ca="1">SUMPRODUCT($CM97:$DD97,INDIRECT(ADDRESS(AN$2,$DH$2)):INDIRECT(ADDRESS(AN$2,$DY$2)))</f>
        <v>4329.4330115504163</v>
      </c>
      <c r="AO97" s="51">
        <f ca="1">SUMPRODUCT($CM97:$DD97,INDIRECT(ADDRESS(AO$2,$DH$2)):INDIRECT(ADDRESS(AO$2,$DY$2)))</f>
        <v>4329.4330115504163</v>
      </c>
      <c r="AP97" s="51">
        <f ca="1">SUMPRODUCT($CM97:$DD97,INDIRECT(ADDRESS(AP$2,$DH$2)):INDIRECT(ADDRESS(AP$2,$DY$2)))</f>
        <v>4329.4330115504163</v>
      </c>
      <c r="AQ97" s="51">
        <f ca="1">SUMPRODUCT($CM97:$DD97,INDIRECT(ADDRESS(AQ$2,$DH$2)):INDIRECT(ADDRESS(AQ$2,$DY$2)))</f>
        <v>4329.4330115504163</v>
      </c>
      <c r="AR97" s="51">
        <f ca="1">SUMPRODUCT($CM97:$DD97,INDIRECT(ADDRESS(AR$2,$DH$2)):INDIRECT(ADDRESS(AR$2,$DY$2)))</f>
        <v>4329.4330115504163</v>
      </c>
      <c r="AS97" s="51">
        <f ca="1">SUMPRODUCT($CM97:$DD97,INDIRECT(ADDRESS(AS$2,$DH$2)):INDIRECT(ADDRESS(AS$2,$DY$2)))</f>
        <v>4329.4330115504163</v>
      </c>
      <c r="AT97" s="51">
        <f ca="1">SUMPRODUCT($CM97:$DD97,INDIRECT(ADDRESS(AT$2,$DH$2)):INDIRECT(ADDRESS(AT$2,$DY$2)))</f>
        <v>4329.4330115504163</v>
      </c>
      <c r="AU97" s="51">
        <f ca="1">SUMPRODUCT($CM97:$DD97,INDIRECT(ADDRESS(AU$2,$DH$2)):INDIRECT(ADDRESS(AU$2,$DY$2)))</f>
        <v>4329.4330115504163</v>
      </c>
      <c r="AV97" s="51">
        <f ca="1">SUMPRODUCT($CM97:$DD97,INDIRECT(ADDRESS(AV$2,$DH$2)):INDIRECT(ADDRESS(AV$2,$DY$2)))</f>
        <v>4329.4330115504163</v>
      </c>
      <c r="AW97" s="51">
        <f ca="1">SUMPRODUCT($CM97:$DD97,INDIRECT(ADDRESS(AW$2,$DH$2)):INDIRECT(ADDRESS(AW$2,$DY$2)))</f>
        <v>4329.4330115504163</v>
      </c>
      <c r="AX97" s="51">
        <f ca="1">SUMPRODUCT($CM97:$DD97,INDIRECT(ADDRESS(AX$2,$DH$2)):INDIRECT(ADDRESS(AX$2,$DY$2)))</f>
        <v>4329.4330115504163</v>
      </c>
      <c r="AY97" s="51">
        <f ca="1">SUMPRODUCT($CM97:$DD97,INDIRECT(ADDRESS(AY$2,$DH$2)):INDIRECT(ADDRESS(AY$2,$DY$2)))</f>
        <v>4329.4330115504163</v>
      </c>
      <c r="AZ97" s="51">
        <f ca="1">SUMPRODUCT($CM97:$DD97,INDIRECT(ADDRESS(AZ$2,$DH$2)):INDIRECT(ADDRESS(AZ$2,$DY$2)))</f>
        <v>4329.4330115504163</v>
      </c>
      <c r="BA97" s="51">
        <f ca="1">SUMPRODUCT($CM97:$DD97,INDIRECT(ADDRESS(BA$2,$DH$2)):INDIRECT(ADDRESS(BA$2,$DY$2)))</f>
        <v>4329.4330115504163</v>
      </c>
      <c r="BB97" s="51">
        <f ca="1">SUMPRODUCT($CM97:$DD97,INDIRECT(ADDRESS(BB$2,$DH$2)):INDIRECT(ADDRESS(BB$2,$DY$2)))</f>
        <v>4329.4330115504163</v>
      </c>
      <c r="BC97" s="51">
        <f ca="1">SUMPRODUCT($CM97:$DD97,INDIRECT(ADDRESS(BC$2,$DH$2)):INDIRECT(ADDRESS(BC$2,$DY$2)))</f>
        <v>4329.4330115504163</v>
      </c>
      <c r="BD97" s="51">
        <f ca="1">SUMPRODUCT($CM97:$DD97,INDIRECT(ADDRESS(BD$2,$DH$2)):INDIRECT(ADDRESS(BD$2,$DY$2)))</f>
        <v>4329.4330115504163</v>
      </c>
      <c r="BE97" s="51">
        <f ca="1">SUMPRODUCT($CM97:$DD97,INDIRECT(ADDRESS(BE$2,$DH$2)):INDIRECT(ADDRESS(BE$2,$DY$2)))</f>
        <v>4329.4330115504163</v>
      </c>
      <c r="BF97" s="51">
        <f ca="1">SUMPRODUCT($CM97:$DD97,INDIRECT(ADDRESS(BF$2,$DH$2)):INDIRECT(ADDRESS(BF$2,$DY$2)))</f>
        <v>4329.4330115504163</v>
      </c>
      <c r="BG97" s="51">
        <f ca="1">SUMPRODUCT($CM97:$DD97,INDIRECT(ADDRESS(BG$2,$DH$2)):INDIRECT(ADDRESS(BG$2,$DY$2)))</f>
        <v>4329.4330115504163</v>
      </c>
      <c r="BH97" s="51">
        <f ca="1">SUMPRODUCT($CM97:$DD97,INDIRECT(ADDRESS(BH$2,$DH$2)):INDIRECT(ADDRESS(BH$2,$DY$2)))</f>
        <v>4329.4330115504163</v>
      </c>
      <c r="BI97" s="51">
        <f ca="1">SUMPRODUCT($CM97:$DD97,INDIRECT(ADDRESS(BI$2,$DH$2)):INDIRECT(ADDRESS(BI$2,$DY$2)))</f>
        <v>4329.4330115504163</v>
      </c>
      <c r="BJ97" s="51">
        <f ca="1">SUMPRODUCT($CM97:$DD97,INDIRECT(ADDRESS(BJ$2,$DH$2)):INDIRECT(ADDRESS(BJ$2,$DY$2)))</f>
        <v>4329.4330115504163</v>
      </c>
      <c r="BK97" s="51">
        <f ca="1">SUMPRODUCT($CM97:$DD97,INDIRECT(ADDRESS(BK$2,$DH$2)):INDIRECT(ADDRESS(BK$2,$DY$2)))</f>
        <v>4329.4330115504163</v>
      </c>
      <c r="BL97" s="51">
        <f ca="1">SUMPRODUCT($CM97:$DD97,INDIRECT(ADDRESS(BL$2,$DH$2)):INDIRECT(ADDRESS(BL$2,$DY$2)))</f>
        <v>4329.4330115504163</v>
      </c>
      <c r="BM97" s="51">
        <f ca="1">SUMPRODUCT($CM97:$DD97,INDIRECT(ADDRESS(BM$2,$DH$2)):INDIRECT(ADDRESS(BM$2,$DY$2)))</f>
        <v>4329.4330115504163</v>
      </c>
      <c r="BN97" s="51">
        <f ca="1">SUMPRODUCT($CM97:$DD97,INDIRECT(ADDRESS(BN$2,$DH$2)):INDIRECT(ADDRESS(BN$2,$DY$2)))</f>
        <v>4329.4330115504163</v>
      </c>
      <c r="BO97" s="51">
        <f ca="1">SUMPRODUCT($CM97:$DD97,INDIRECT(ADDRESS(BO$2,$DH$2)):INDIRECT(ADDRESS(BO$2,$DY$2)))</f>
        <v>4329.4330115504163</v>
      </c>
      <c r="BP97" s="51">
        <f ca="1">SUMPRODUCT($CM97:$DD97,INDIRECT(ADDRESS(BP$2,$DH$2)):INDIRECT(ADDRESS(BP$2,$DY$2)))</f>
        <v>4329.4330115504163</v>
      </c>
      <c r="BQ97" s="51">
        <f ca="1">SUMPRODUCT($CM97:$DD97,INDIRECT(ADDRESS(BQ$2,$DH$2)):INDIRECT(ADDRESS(BQ$2,$DY$2)))</f>
        <v>4329.4330115504163</v>
      </c>
      <c r="BR97" s="51">
        <f ca="1">SUMPRODUCT($CM97:$DD97,INDIRECT(ADDRESS(BR$2,$DH$2)):INDIRECT(ADDRESS(BR$2,$DY$2)))</f>
        <v>4329.4330115504163</v>
      </c>
      <c r="BS97" s="51">
        <f ca="1">SUMPRODUCT($CM97:$DD97,INDIRECT(ADDRESS(BS$2,$DH$2)):INDIRECT(ADDRESS(BS$2,$DY$2)))</f>
        <v>4329.4330115504163</v>
      </c>
      <c r="BT97" s="51">
        <f ca="1">SUMPRODUCT($CM97:$DD97,INDIRECT(ADDRESS(BT$2,$DH$2)):INDIRECT(ADDRESS(BT$2,$DY$2)))</f>
        <v>4329.4330115504163</v>
      </c>
      <c r="BU97" s="51">
        <f ca="1">SUMPRODUCT($CM97:$DD97,INDIRECT(ADDRESS(BU$2,$DH$2)):INDIRECT(ADDRESS(BU$2,$DY$2)))</f>
        <v>4329.4330115504163</v>
      </c>
      <c r="BV97" s="51">
        <f ca="1">SUMPRODUCT($CM97:$DD97,INDIRECT(ADDRESS(BV$2,$DH$2)):INDIRECT(ADDRESS(BV$2,$DY$2)))</f>
        <v>4329.4330115504163</v>
      </c>
      <c r="BW97" s="51">
        <f ca="1">SUMPRODUCT($CM97:$DD97,INDIRECT(ADDRESS(BW$2,$DH$2)):INDIRECT(ADDRESS(BW$2,$DY$2)))</f>
        <v>4329.4330115504163</v>
      </c>
      <c r="BX97" s="51">
        <f ca="1">SUMPRODUCT($CM97:$DD97,INDIRECT(ADDRESS(BX$2,$DH$2)):INDIRECT(ADDRESS(BX$2,$DY$2)))</f>
        <v>4329.4330115504163</v>
      </c>
      <c r="BY97" s="51">
        <f ca="1">SUMPRODUCT($CM97:$DD97,INDIRECT(ADDRESS(BY$2,$DH$2)):INDIRECT(ADDRESS(BY$2,$DY$2)))</f>
        <v>4329.4330115504163</v>
      </c>
      <c r="BZ97" s="51">
        <f ca="1">SUMPRODUCT($CM97:$DD97,INDIRECT(ADDRESS(BZ$2,$DH$2)):INDIRECT(ADDRESS(BZ$2,$DY$2)))</f>
        <v>4329.4330115504163</v>
      </c>
      <c r="CA97" s="51">
        <f ca="1">SUMPRODUCT($CM97:$DD97,INDIRECT(ADDRESS(CA$2,$DH$2)):INDIRECT(ADDRESS(CA$2,$DY$2)))</f>
        <v>4329.4330115504163</v>
      </c>
      <c r="CB97" s="51">
        <f ca="1">SUMPRODUCT($CM97:$DD97,INDIRECT(ADDRESS(CB$2,$DH$2)):INDIRECT(ADDRESS(CB$2,$DY$2)))</f>
        <v>4329.4330115504163</v>
      </c>
      <c r="CC97" s="51">
        <f ca="1">SUMPRODUCT($CM97:$DD97,INDIRECT(ADDRESS(CC$2,$DH$2)):INDIRECT(ADDRESS(CC$2,$DY$2)))</f>
        <v>4329.4330115504163</v>
      </c>
      <c r="CD97" s="51">
        <f ca="1">SUMPRODUCT($CM97:$DD97,INDIRECT(ADDRESS(CD$2,$DH$2)):INDIRECT(ADDRESS(CD$2,$DY$2)))</f>
        <v>4329.4330115504163</v>
      </c>
      <c r="CF97" s="51">
        <f t="shared" ca="1" si="9"/>
        <v>51953.196138604981</v>
      </c>
      <c r="CG97" s="51">
        <f t="shared" ca="1" si="9"/>
        <v>51953.196138604981</v>
      </c>
      <c r="CH97" s="51">
        <f t="shared" ca="1" si="9"/>
        <v>51953.196138604981</v>
      </c>
      <c r="CI97" s="51">
        <f t="shared" ca="1" si="9"/>
        <v>51953.196138604981</v>
      </c>
      <c r="CJ97" s="51">
        <f t="shared" ca="1" si="9"/>
        <v>51953.196138604981</v>
      </c>
      <c r="CK97" s="51">
        <f t="shared" ca="1" si="9"/>
        <v>51953.196138604981</v>
      </c>
      <c r="CM97" s="1">
        <f>IFERROR(VLOOKUP($A97,Auxiliar_OPEX_CustosUnit!$A$4:$BT$129,COLUMN(Auxiliar_OPEX_CustosUnit!AK$2),0),0)</f>
        <v>0</v>
      </c>
      <c r="CN97" s="1">
        <f>IFERROR(VLOOKUP($A97,Auxiliar_OPEX_CustosUnit!$A$4:$BT$129,COLUMN(Auxiliar_OPEX_CustosUnit!AL$2),0),0)</f>
        <v>0</v>
      </c>
      <c r="CO97" s="1">
        <f>IFERROR(VLOOKUP($A97,Auxiliar_OPEX_CustosUnit!$A$4:$BT$129,COLUMN(Auxiliar_OPEX_CustosUnit!AM$2),0)*(1-DRE_Auxiliar!$A$111),0)</f>
        <v>3991.0195001182096</v>
      </c>
      <c r="CP97" s="1">
        <f>IFERROR(VLOOKUP($A97,Auxiliar_OPEX_CustosUnit!$A$4:$BT$129,COLUMN(Auxiliar_OPEX_CustosUnit!AN$2),0),0)</f>
        <v>0</v>
      </c>
      <c r="CQ97" s="1">
        <f>IFERROR(VLOOKUP($A97,Auxiliar_OPEX_CustosUnit!$A$4:$BT$129,COLUMN(Auxiliar_OPEX_CustosUnit!AO$2),0),0)</f>
        <v>0</v>
      </c>
      <c r="CR97" s="1">
        <f>IFERROR(VLOOKUP($A97,Auxiliar_OPEX_CustosUnit!$A$4:$BT$129,COLUMN(Auxiliar_OPEX_CustosUnit!AP$2),0),0)</f>
        <v>0</v>
      </c>
      <c r="CS97" s="1">
        <f>IFERROR(VLOOKUP($A97,Auxiliar_OPEX_CustosUnit!$A$4:$BT$129,COLUMN(Auxiliar_OPEX_CustosUnit!AQ$2),0),0)</f>
        <v>0</v>
      </c>
      <c r="CT97" s="1">
        <f>IFERROR(VLOOKUP($A97,Auxiliar_OPEX_CustosUnit!$A$4:$BT$129,COLUMN(Auxiliar_OPEX_CustosUnit!AR$2),0),0)</f>
        <v>28.201125952683899</v>
      </c>
      <c r="CU97" s="1">
        <f>IFERROR(VLOOKUP($A97,Auxiliar_OPEX_CustosUnit!$A$4:$BT$129,COLUMN(Auxiliar_OPEX_CustosUnit!AS$2),0),0)</f>
        <v>0</v>
      </c>
      <c r="CV97" s="1">
        <f>IFERROR(VLOOKUP($A97,Auxiliar_OPEX_CustosUnit!$A$4:$BT$129,COLUMN(Auxiliar_OPEX_CustosUnit!AT$2),0),0)</f>
        <v>0</v>
      </c>
      <c r="CW97" s="1">
        <f>IFERROR(VLOOKUP($A97,Auxiliar_OPEX_CustosUnit!$A$4:$BT$129,COLUMN(Auxiliar_OPEX_CustosUnit!AU$2),0),0)</f>
        <v>0</v>
      </c>
      <c r="CX97" s="1">
        <f>IFERROR(VLOOKUP($A97,Auxiliar_OPEX_CustosUnit!$A$4:$BT$129,COLUMN(Auxiliar_OPEX_CustosUnit!AV$2),0),0)</f>
        <v>0</v>
      </c>
      <c r="CY97" s="1">
        <f>IFERROR(VLOOKUP($A97,Auxiliar_OPEX_CustosUnit!$A$4:$BT$129,COLUMN(Auxiliar_OPEX_CustosUnit!AW$2),0),0)</f>
        <v>0</v>
      </c>
      <c r="CZ97" s="1">
        <f>IFERROR(VLOOKUP($A97,Auxiliar_OPEX_CustosUnit!$A$4:$BT$129,COLUMN(Auxiliar_OPEX_CustosUnit!AX$2),0),0)</f>
        <v>0</v>
      </c>
      <c r="DA97" s="1">
        <f>IFERROR(VLOOKUP($A97,Auxiliar_OPEX_CustosUnit!$A$4:$BT$129,COLUMN(Auxiliar_OPEX_CustosUnit!AY$2),0),0)</f>
        <v>0</v>
      </c>
      <c r="DB97" s="1">
        <f>IFERROR(VLOOKUP($A97,Auxiliar_OPEX_CustosUnit!$A$4:$BT$129,COLUMN(Auxiliar_OPEX_CustosUnit!AZ$2),0),0)</f>
        <v>0</v>
      </c>
      <c r="DC97" s="1">
        <f>IFERROR(VLOOKUP($A97,Auxiliar_OPEX_CustosUnit!$A$4:$BT$129,COLUMN(Auxiliar_OPEX_CustosUnit!BA$2),0),0)</f>
        <v>0</v>
      </c>
      <c r="DD97" s="1">
        <f>IFERROR(VLOOKUP($A97,Auxiliar_OPEX_CustosUnit!$A$4:$BT$129,COLUMN(Auxiliar_OPEX_CustosUnit!BB$2),0),0)</f>
        <v>0</v>
      </c>
    </row>
    <row r="98" spans="1:108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136304.74864523686</v>
      </c>
      <c r="E98" s="51">
        <f ca="1">SUMPRODUCT($CM98:$DD98,INDIRECT(ADDRESS(E$2,$DH$2)):INDIRECT(ADDRESS(E$2,$DY$2)))</f>
        <v>136304.74864523686</v>
      </c>
      <c r="F98" s="51">
        <f ca="1">SUMPRODUCT($CM98:$DD98,INDIRECT(ADDRESS(F$2,$DH$2)):INDIRECT(ADDRESS(F$2,$DY$2)))</f>
        <v>136304.74864523686</v>
      </c>
      <c r="G98" s="51">
        <f ca="1">SUMPRODUCT($CM98:$DD98,INDIRECT(ADDRESS(G$2,$DH$2)):INDIRECT(ADDRESS(G$2,$DY$2)))</f>
        <v>136304.74864523686</v>
      </c>
      <c r="H98" s="51">
        <f ca="1">SUMPRODUCT($CM98:$DD98,INDIRECT(ADDRESS(H$2,$DH$2)):INDIRECT(ADDRESS(H$2,$DY$2)))</f>
        <v>136304.74864523686</v>
      </c>
      <c r="I98" s="51">
        <f ca="1">SUMPRODUCT($CM98:$DD98,INDIRECT(ADDRESS(I$2,$DH$2)):INDIRECT(ADDRESS(I$2,$DY$2)))</f>
        <v>136304.74864523686</v>
      </c>
      <c r="J98" s="51">
        <f ca="1">SUMPRODUCT($CM98:$DD98,INDIRECT(ADDRESS(J$2,$DH$2)):INDIRECT(ADDRESS(J$2,$DY$2)))</f>
        <v>136304.74864523686</v>
      </c>
      <c r="K98" s="51">
        <f ca="1">SUMPRODUCT($CM98:$DD98,INDIRECT(ADDRESS(K$2,$DH$2)):INDIRECT(ADDRESS(K$2,$DY$2)))</f>
        <v>136304.74864523686</v>
      </c>
      <c r="L98" s="51">
        <f ca="1">SUMPRODUCT($CM98:$DD98,INDIRECT(ADDRESS(L$2,$DH$2)):INDIRECT(ADDRESS(L$2,$DY$2)))</f>
        <v>136304.74864523686</v>
      </c>
      <c r="M98" s="51">
        <f ca="1">SUMPRODUCT($CM98:$DD98,INDIRECT(ADDRESS(M$2,$DH$2)):INDIRECT(ADDRESS(M$2,$DY$2)))</f>
        <v>136304.74864523686</v>
      </c>
      <c r="N98" s="51">
        <f ca="1">SUMPRODUCT($CM98:$DD98,INDIRECT(ADDRESS(N$2,$DH$2)):INDIRECT(ADDRESS(N$2,$DY$2)))</f>
        <v>136304.74864523686</v>
      </c>
      <c r="O98" s="51">
        <f ca="1">SUMPRODUCT($CM98:$DD98,INDIRECT(ADDRESS(O$2,$DH$2)):INDIRECT(ADDRESS(O$2,$DY$2)))</f>
        <v>136304.74864523686</v>
      </c>
      <c r="P98" s="51">
        <f ca="1">SUMPRODUCT($CM98:$DD98,INDIRECT(ADDRESS(P$2,$DH$2)):INDIRECT(ADDRESS(P$2,$DY$2)))</f>
        <v>136304.74864523686</v>
      </c>
      <c r="Q98" s="51">
        <f ca="1">SUMPRODUCT($CM98:$DD98,INDIRECT(ADDRESS(Q$2,$DH$2)):INDIRECT(ADDRESS(Q$2,$DY$2)))</f>
        <v>136304.74864523686</v>
      </c>
      <c r="R98" s="51">
        <f ca="1">SUMPRODUCT($CM98:$DD98,INDIRECT(ADDRESS(R$2,$DH$2)):INDIRECT(ADDRESS(R$2,$DY$2)))</f>
        <v>136304.74864523686</v>
      </c>
      <c r="S98" s="51">
        <f ca="1">SUMPRODUCT($CM98:$DD98,INDIRECT(ADDRESS(S$2,$DH$2)):INDIRECT(ADDRESS(S$2,$DY$2)))</f>
        <v>136304.74864523686</v>
      </c>
      <c r="T98" s="51">
        <f ca="1">SUMPRODUCT($CM98:$DD98,INDIRECT(ADDRESS(T$2,$DH$2)):INDIRECT(ADDRESS(T$2,$DY$2)))</f>
        <v>136304.74864523686</v>
      </c>
      <c r="U98" s="51">
        <f ca="1">SUMPRODUCT($CM98:$DD98,INDIRECT(ADDRESS(U$2,$DH$2)):INDIRECT(ADDRESS(U$2,$DY$2)))</f>
        <v>136304.74864523686</v>
      </c>
      <c r="V98" s="51">
        <f ca="1">SUMPRODUCT($CM98:$DD98,INDIRECT(ADDRESS(V$2,$DH$2)):INDIRECT(ADDRESS(V$2,$DY$2)))</f>
        <v>136304.74864523686</v>
      </c>
      <c r="W98" s="51">
        <f ca="1">SUMPRODUCT($CM98:$DD98,INDIRECT(ADDRESS(W$2,$DH$2)):INDIRECT(ADDRESS(W$2,$DY$2)))</f>
        <v>136304.74864523686</v>
      </c>
      <c r="X98" s="51">
        <f ca="1">SUMPRODUCT($CM98:$DD98,INDIRECT(ADDRESS(X$2,$DH$2)):INDIRECT(ADDRESS(X$2,$DY$2)))</f>
        <v>136304.74864523686</v>
      </c>
      <c r="Y98" s="51">
        <f ca="1">SUMPRODUCT($CM98:$DD98,INDIRECT(ADDRESS(Y$2,$DH$2)):INDIRECT(ADDRESS(Y$2,$DY$2)))</f>
        <v>136304.74864523686</v>
      </c>
      <c r="Z98" s="51">
        <f ca="1">SUMPRODUCT($CM98:$DD98,INDIRECT(ADDRESS(Z$2,$DH$2)):INDIRECT(ADDRESS(Z$2,$DY$2)))</f>
        <v>136304.74864523686</v>
      </c>
      <c r="AA98" s="51">
        <f ca="1">SUMPRODUCT($CM98:$DD98,INDIRECT(ADDRESS(AA$2,$DH$2)):INDIRECT(ADDRESS(AA$2,$DY$2)))</f>
        <v>136304.74864523686</v>
      </c>
      <c r="AB98" s="51">
        <f ca="1">SUMPRODUCT($CM98:$DD98,INDIRECT(ADDRESS(AB$2,$DH$2)):INDIRECT(ADDRESS(AB$2,$DY$2)))</f>
        <v>136304.74864523686</v>
      </c>
      <c r="AC98" s="51">
        <f ca="1">SUMPRODUCT($CM98:$DD98,INDIRECT(ADDRESS(AC$2,$DH$2)):INDIRECT(ADDRESS(AC$2,$DY$2)))</f>
        <v>136304.74864523686</v>
      </c>
      <c r="AD98" s="51">
        <f ca="1">SUMPRODUCT($CM98:$DD98,INDIRECT(ADDRESS(AD$2,$DH$2)):INDIRECT(ADDRESS(AD$2,$DY$2)))</f>
        <v>136304.74864523686</v>
      </c>
      <c r="AE98" s="51">
        <f ca="1">SUMPRODUCT($CM98:$DD98,INDIRECT(ADDRESS(AE$2,$DH$2)):INDIRECT(ADDRESS(AE$2,$DY$2)))</f>
        <v>136304.74864523686</v>
      </c>
      <c r="AF98" s="51">
        <f ca="1">SUMPRODUCT($CM98:$DD98,INDIRECT(ADDRESS(AF$2,$DH$2)):INDIRECT(ADDRESS(AF$2,$DY$2)))</f>
        <v>136304.74864523686</v>
      </c>
      <c r="AG98" s="51">
        <f ca="1">SUMPRODUCT($CM98:$DD98,INDIRECT(ADDRESS(AG$2,$DH$2)):INDIRECT(ADDRESS(AG$2,$DY$2)))</f>
        <v>136304.74864523686</v>
      </c>
      <c r="AH98" s="51">
        <f ca="1">SUMPRODUCT($CM98:$DD98,INDIRECT(ADDRESS(AH$2,$DH$2)):INDIRECT(ADDRESS(AH$2,$DY$2)))</f>
        <v>136304.74864523686</v>
      </c>
      <c r="AI98" s="51">
        <f ca="1">SUMPRODUCT($CM98:$DD98,INDIRECT(ADDRESS(AI$2,$DH$2)):INDIRECT(ADDRESS(AI$2,$DY$2)))</f>
        <v>136304.74864523686</v>
      </c>
      <c r="AJ98" s="51">
        <f ca="1">SUMPRODUCT($CM98:$DD98,INDIRECT(ADDRESS(AJ$2,$DH$2)):INDIRECT(ADDRESS(AJ$2,$DY$2)))</f>
        <v>136304.74864523686</v>
      </c>
      <c r="AK98" s="51">
        <f ca="1">SUMPRODUCT($CM98:$DD98,INDIRECT(ADDRESS(AK$2,$DH$2)):INDIRECT(ADDRESS(AK$2,$DY$2)))</f>
        <v>136304.74864523686</v>
      </c>
      <c r="AL98" s="51">
        <f ca="1">SUMPRODUCT($CM98:$DD98,INDIRECT(ADDRESS(AL$2,$DH$2)):INDIRECT(ADDRESS(AL$2,$DY$2)))</f>
        <v>136304.74864523686</v>
      </c>
      <c r="AM98" s="51">
        <f ca="1">SUMPRODUCT($CM98:$DD98,INDIRECT(ADDRESS(AM$2,$DH$2)):INDIRECT(ADDRESS(AM$2,$DY$2)))</f>
        <v>136304.74864523686</v>
      </c>
      <c r="AN98" s="51">
        <f ca="1">SUMPRODUCT($CM98:$DD98,INDIRECT(ADDRESS(AN$2,$DH$2)):INDIRECT(ADDRESS(AN$2,$DY$2)))</f>
        <v>136304.74864523686</v>
      </c>
      <c r="AO98" s="51">
        <f ca="1">SUMPRODUCT($CM98:$DD98,INDIRECT(ADDRESS(AO$2,$DH$2)):INDIRECT(ADDRESS(AO$2,$DY$2)))</f>
        <v>136304.74864523686</v>
      </c>
      <c r="AP98" s="51">
        <f ca="1">SUMPRODUCT($CM98:$DD98,INDIRECT(ADDRESS(AP$2,$DH$2)):INDIRECT(ADDRESS(AP$2,$DY$2)))</f>
        <v>136304.74864523686</v>
      </c>
      <c r="AQ98" s="51">
        <f ca="1">SUMPRODUCT($CM98:$DD98,INDIRECT(ADDRESS(AQ$2,$DH$2)):INDIRECT(ADDRESS(AQ$2,$DY$2)))</f>
        <v>136304.74864523686</v>
      </c>
      <c r="AR98" s="51">
        <f ca="1">SUMPRODUCT($CM98:$DD98,INDIRECT(ADDRESS(AR$2,$DH$2)):INDIRECT(ADDRESS(AR$2,$DY$2)))</f>
        <v>136304.74864523686</v>
      </c>
      <c r="AS98" s="51">
        <f ca="1">SUMPRODUCT($CM98:$DD98,INDIRECT(ADDRESS(AS$2,$DH$2)):INDIRECT(ADDRESS(AS$2,$DY$2)))</f>
        <v>136304.74864523686</v>
      </c>
      <c r="AT98" s="51">
        <f ca="1">SUMPRODUCT($CM98:$DD98,INDIRECT(ADDRESS(AT$2,$DH$2)):INDIRECT(ADDRESS(AT$2,$DY$2)))</f>
        <v>136304.74864523686</v>
      </c>
      <c r="AU98" s="51">
        <f ca="1">SUMPRODUCT($CM98:$DD98,INDIRECT(ADDRESS(AU$2,$DH$2)):INDIRECT(ADDRESS(AU$2,$DY$2)))</f>
        <v>136304.74864523686</v>
      </c>
      <c r="AV98" s="51">
        <f ca="1">SUMPRODUCT($CM98:$DD98,INDIRECT(ADDRESS(AV$2,$DH$2)):INDIRECT(ADDRESS(AV$2,$DY$2)))</f>
        <v>136304.74864523686</v>
      </c>
      <c r="AW98" s="51">
        <f ca="1">SUMPRODUCT($CM98:$DD98,INDIRECT(ADDRESS(AW$2,$DH$2)):INDIRECT(ADDRESS(AW$2,$DY$2)))</f>
        <v>136304.74864523686</v>
      </c>
      <c r="AX98" s="51">
        <f ca="1">SUMPRODUCT($CM98:$DD98,INDIRECT(ADDRESS(AX$2,$DH$2)):INDIRECT(ADDRESS(AX$2,$DY$2)))</f>
        <v>136304.74864523686</v>
      </c>
      <c r="AY98" s="51">
        <f ca="1">SUMPRODUCT($CM98:$DD98,INDIRECT(ADDRESS(AY$2,$DH$2)):INDIRECT(ADDRESS(AY$2,$DY$2)))</f>
        <v>136304.74864523686</v>
      </c>
      <c r="AZ98" s="51">
        <f ca="1">SUMPRODUCT($CM98:$DD98,INDIRECT(ADDRESS(AZ$2,$DH$2)):INDIRECT(ADDRESS(AZ$2,$DY$2)))</f>
        <v>136304.74864523686</v>
      </c>
      <c r="BA98" s="51">
        <f ca="1">SUMPRODUCT($CM98:$DD98,INDIRECT(ADDRESS(BA$2,$DH$2)):INDIRECT(ADDRESS(BA$2,$DY$2)))</f>
        <v>136304.74864523686</v>
      </c>
      <c r="BB98" s="51">
        <f ca="1">SUMPRODUCT($CM98:$DD98,INDIRECT(ADDRESS(BB$2,$DH$2)):INDIRECT(ADDRESS(BB$2,$DY$2)))</f>
        <v>136304.74864523686</v>
      </c>
      <c r="BC98" s="51">
        <f ca="1">SUMPRODUCT($CM98:$DD98,INDIRECT(ADDRESS(BC$2,$DH$2)):INDIRECT(ADDRESS(BC$2,$DY$2)))</f>
        <v>136304.74864523686</v>
      </c>
      <c r="BD98" s="51">
        <f ca="1">SUMPRODUCT($CM98:$DD98,INDIRECT(ADDRESS(BD$2,$DH$2)):INDIRECT(ADDRESS(BD$2,$DY$2)))</f>
        <v>136304.74864523686</v>
      </c>
      <c r="BE98" s="51">
        <f ca="1">SUMPRODUCT($CM98:$DD98,INDIRECT(ADDRESS(BE$2,$DH$2)):INDIRECT(ADDRESS(BE$2,$DY$2)))</f>
        <v>136304.74864523686</v>
      </c>
      <c r="BF98" s="51">
        <f ca="1">SUMPRODUCT($CM98:$DD98,INDIRECT(ADDRESS(BF$2,$DH$2)):INDIRECT(ADDRESS(BF$2,$DY$2)))</f>
        <v>136304.74864523686</v>
      </c>
      <c r="BG98" s="51">
        <f ca="1">SUMPRODUCT($CM98:$DD98,INDIRECT(ADDRESS(BG$2,$DH$2)):INDIRECT(ADDRESS(BG$2,$DY$2)))</f>
        <v>136304.74864523686</v>
      </c>
      <c r="BH98" s="51">
        <f ca="1">SUMPRODUCT($CM98:$DD98,INDIRECT(ADDRESS(BH$2,$DH$2)):INDIRECT(ADDRESS(BH$2,$DY$2)))</f>
        <v>136304.74864523686</v>
      </c>
      <c r="BI98" s="51">
        <f ca="1">SUMPRODUCT($CM98:$DD98,INDIRECT(ADDRESS(BI$2,$DH$2)):INDIRECT(ADDRESS(BI$2,$DY$2)))</f>
        <v>136304.74864523686</v>
      </c>
      <c r="BJ98" s="51">
        <f ca="1">SUMPRODUCT($CM98:$DD98,INDIRECT(ADDRESS(BJ$2,$DH$2)):INDIRECT(ADDRESS(BJ$2,$DY$2)))</f>
        <v>136304.74864523686</v>
      </c>
      <c r="BK98" s="51">
        <f ca="1">SUMPRODUCT($CM98:$DD98,INDIRECT(ADDRESS(BK$2,$DH$2)):INDIRECT(ADDRESS(BK$2,$DY$2)))</f>
        <v>136304.74864523686</v>
      </c>
      <c r="BL98" s="51">
        <f ca="1">SUMPRODUCT($CM98:$DD98,INDIRECT(ADDRESS(BL$2,$DH$2)):INDIRECT(ADDRESS(BL$2,$DY$2)))</f>
        <v>136304.74864523686</v>
      </c>
      <c r="BM98" s="51">
        <f ca="1">SUMPRODUCT($CM98:$DD98,INDIRECT(ADDRESS(BM$2,$DH$2)):INDIRECT(ADDRESS(BM$2,$DY$2)))</f>
        <v>136304.74864523686</v>
      </c>
      <c r="BN98" s="51">
        <f ca="1">SUMPRODUCT($CM98:$DD98,INDIRECT(ADDRESS(BN$2,$DH$2)):INDIRECT(ADDRESS(BN$2,$DY$2)))</f>
        <v>136304.74864523686</v>
      </c>
      <c r="BO98" s="51">
        <f ca="1">SUMPRODUCT($CM98:$DD98,INDIRECT(ADDRESS(BO$2,$DH$2)):INDIRECT(ADDRESS(BO$2,$DY$2)))</f>
        <v>136304.74864523686</v>
      </c>
      <c r="BP98" s="51">
        <f ca="1">SUMPRODUCT($CM98:$DD98,INDIRECT(ADDRESS(BP$2,$DH$2)):INDIRECT(ADDRESS(BP$2,$DY$2)))</f>
        <v>136304.74864523686</v>
      </c>
      <c r="BQ98" s="51">
        <f ca="1">SUMPRODUCT($CM98:$DD98,INDIRECT(ADDRESS(BQ$2,$DH$2)):INDIRECT(ADDRESS(BQ$2,$DY$2)))</f>
        <v>136304.74864523686</v>
      </c>
      <c r="BR98" s="51">
        <f ca="1">SUMPRODUCT($CM98:$DD98,INDIRECT(ADDRESS(BR$2,$DH$2)):INDIRECT(ADDRESS(BR$2,$DY$2)))</f>
        <v>136304.74864523686</v>
      </c>
      <c r="BS98" s="51">
        <f ca="1">SUMPRODUCT($CM98:$DD98,INDIRECT(ADDRESS(BS$2,$DH$2)):INDIRECT(ADDRESS(BS$2,$DY$2)))</f>
        <v>136304.74864523686</v>
      </c>
      <c r="BT98" s="51">
        <f ca="1">SUMPRODUCT($CM98:$DD98,INDIRECT(ADDRESS(BT$2,$DH$2)):INDIRECT(ADDRESS(BT$2,$DY$2)))</f>
        <v>136304.74864523686</v>
      </c>
      <c r="BU98" s="51">
        <f ca="1">SUMPRODUCT($CM98:$DD98,INDIRECT(ADDRESS(BU$2,$DH$2)):INDIRECT(ADDRESS(BU$2,$DY$2)))</f>
        <v>136304.74864523686</v>
      </c>
      <c r="BV98" s="51">
        <f ca="1">SUMPRODUCT($CM98:$DD98,INDIRECT(ADDRESS(BV$2,$DH$2)):INDIRECT(ADDRESS(BV$2,$DY$2)))</f>
        <v>136304.74864523686</v>
      </c>
      <c r="BW98" s="51">
        <f ca="1">SUMPRODUCT($CM98:$DD98,INDIRECT(ADDRESS(BW$2,$DH$2)):INDIRECT(ADDRESS(BW$2,$DY$2)))</f>
        <v>136304.74864523686</v>
      </c>
      <c r="BX98" s="51">
        <f ca="1">SUMPRODUCT($CM98:$DD98,INDIRECT(ADDRESS(BX$2,$DH$2)):INDIRECT(ADDRESS(BX$2,$DY$2)))</f>
        <v>136304.74864523686</v>
      </c>
      <c r="BY98" s="51">
        <f ca="1">SUMPRODUCT($CM98:$DD98,INDIRECT(ADDRESS(BY$2,$DH$2)):INDIRECT(ADDRESS(BY$2,$DY$2)))</f>
        <v>136304.74864523686</v>
      </c>
      <c r="BZ98" s="51">
        <f ca="1">SUMPRODUCT($CM98:$DD98,INDIRECT(ADDRESS(BZ$2,$DH$2)):INDIRECT(ADDRESS(BZ$2,$DY$2)))</f>
        <v>136304.74864523686</v>
      </c>
      <c r="CA98" s="51">
        <f ca="1">SUMPRODUCT($CM98:$DD98,INDIRECT(ADDRESS(CA$2,$DH$2)):INDIRECT(ADDRESS(CA$2,$DY$2)))</f>
        <v>136304.74864523686</v>
      </c>
      <c r="CB98" s="51">
        <f ca="1">SUMPRODUCT($CM98:$DD98,INDIRECT(ADDRESS(CB$2,$DH$2)):INDIRECT(ADDRESS(CB$2,$DY$2)))</f>
        <v>136304.74864523686</v>
      </c>
      <c r="CC98" s="51">
        <f ca="1">SUMPRODUCT($CM98:$DD98,INDIRECT(ADDRESS(CC$2,$DH$2)):INDIRECT(ADDRESS(CC$2,$DY$2)))</f>
        <v>136304.74864523686</v>
      </c>
      <c r="CD98" s="51">
        <f ca="1">SUMPRODUCT($CM98:$DD98,INDIRECT(ADDRESS(CD$2,$DH$2)):INDIRECT(ADDRESS(CD$2,$DY$2)))</f>
        <v>136304.74864523686</v>
      </c>
      <c r="CF98" s="51">
        <f t="shared" ca="1" si="9"/>
        <v>1635656.9837428427</v>
      </c>
      <c r="CG98" s="51">
        <f t="shared" ca="1" si="9"/>
        <v>1635656.9837428427</v>
      </c>
      <c r="CH98" s="51">
        <f t="shared" ca="1" si="9"/>
        <v>1635656.9837428427</v>
      </c>
      <c r="CI98" s="51">
        <f t="shared" ca="1" si="9"/>
        <v>1635656.9837428427</v>
      </c>
      <c r="CJ98" s="51">
        <f t="shared" ca="1" si="9"/>
        <v>1635656.9837428427</v>
      </c>
      <c r="CK98" s="51">
        <f t="shared" ca="1" si="9"/>
        <v>1635656.9837428427</v>
      </c>
      <c r="CM98" s="1">
        <f>IFERROR(VLOOKUP($A98,Auxiliar_OPEX_CustosUnit!$A$4:$BT$129,COLUMN(Auxiliar_OPEX_CustosUnit!AK$2),0),0)</f>
        <v>0</v>
      </c>
      <c r="CN98" s="1">
        <f>IFERROR(VLOOKUP($A98,Auxiliar_OPEX_CustosUnit!$A$4:$BT$129,COLUMN(Auxiliar_OPEX_CustosUnit!AL$2),0),0)</f>
        <v>0</v>
      </c>
      <c r="CO98" s="1">
        <f>IFERROR(VLOOKUP($A98,Auxiliar_OPEX_CustosUnit!$A$4:$BT$129,COLUMN(Auxiliar_OPEX_CustosUnit!AM$2),0)*(1-DRE_Auxiliar!$A$111),0)</f>
        <v>135956.86902159677</v>
      </c>
      <c r="CP98" s="1">
        <f>IFERROR(VLOOKUP($A98,Auxiliar_OPEX_CustosUnit!$A$4:$BT$129,COLUMN(Auxiliar_OPEX_CustosUnit!AN$2),0),0)</f>
        <v>0</v>
      </c>
      <c r="CQ98" s="1">
        <f>IFERROR(VLOOKUP($A98,Auxiliar_OPEX_CustosUnit!$A$4:$BT$129,COLUMN(Auxiliar_OPEX_CustosUnit!AO$2),0),0)</f>
        <v>0</v>
      </c>
      <c r="CR98" s="1">
        <f>IFERROR(VLOOKUP($A98,Auxiliar_OPEX_CustosUnit!$A$4:$BT$129,COLUMN(Auxiliar_OPEX_CustosUnit!AP$2),0),0)</f>
        <v>0</v>
      </c>
      <c r="CS98" s="1">
        <f>IFERROR(VLOOKUP($A98,Auxiliar_OPEX_CustosUnit!$A$4:$BT$129,COLUMN(Auxiliar_OPEX_CustosUnit!AQ$2),0),0)</f>
        <v>0</v>
      </c>
      <c r="CT98" s="1">
        <f>IFERROR(VLOOKUP($A98,Auxiliar_OPEX_CustosUnit!$A$4:$BT$129,COLUMN(Auxiliar_OPEX_CustosUnit!AR$2),0),0)</f>
        <v>28.989968636675101</v>
      </c>
      <c r="CU98" s="1">
        <f>IFERROR(VLOOKUP($A98,Auxiliar_OPEX_CustosUnit!$A$4:$BT$129,COLUMN(Auxiliar_OPEX_CustosUnit!AS$2),0),0)</f>
        <v>0</v>
      </c>
      <c r="CV98" s="1">
        <f>IFERROR(VLOOKUP($A98,Auxiliar_OPEX_CustosUnit!$A$4:$BT$129,COLUMN(Auxiliar_OPEX_CustosUnit!AT$2),0),0)</f>
        <v>0</v>
      </c>
      <c r="CW98" s="1">
        <f>IFERROR(VLOOKUP($A98,Auxiliar_OPEX_CustosUnit!$A$4:$BT$129,COLUMN(Auxiliar_OPEX_CustosUnit!AU$2),0),0)</f>
        <v>0</v>
      </c>
      <c r="CX98" s="1">
        <f>IFERROR(VLOOKUP($A98,Auxiliar_OPEX_CustosUnit!$A$4:$BT$129,COLUMN(Auxiliar_OPEX_CustosUnit!AV$2),0),0)</f>
        <v>0</v>
      </c>
      <c r="CY98" s="1">
        <f>IFERROR(VLOOKUP($A98,Auxiliar_OPEX_CustosUnit!$A$4:$BT$129,COLUMN(Auxiliar_OPEX_CustosUnit!AW$2),0),0)</f>
        <v>0</v>
      </c>
      <c r="CZ98" s="1">
        <f>IFERROR(VLOOKUP($A98,Auxiliar_OPEX_CustosUnit!$A$4:$BT$129,COLUMN(Auxiliar_OPEX_CustosUnit!AX$2),0),0)</f>
        <v>0</v>
      </c>
      <c r="DA98" s="1">
        <f>IFERROR(VLOOKUP($A98,Auxiliar_OPEX_CustosUnit!$A$4:$BT$129,COLUMN(Auxiliar_OPEX_CustosUnit!AY$2),0),0)</f>
        <v>0</v>
      </c>
      <c r="DB98" s="1">
        <f>IFERROR(VLOOKUP($A98,Auxiliar_OPEX_CustosUnit!$A$4:$BT$129,COLUMN(Auxiliar_OPEX_CustosUnit!AZ$2),0),0)</f>
        <v>0</v>
      </c>
      <c r="DC98" s="1">
        <f>IFERROR(VLOOKUP($A98,Auxiliar_OPEX_CustosUnit!$A$4:$BT$129,COLUMN(Auxiliar_OPEX_CustosUnit!BA$2),0),0)</f>
        <v>0</v>
      </c>
      <c r="DD98" s="1">
        <f>IFERROR(VLOOKUP($A98,Auxiliar_OPEX_CustosUnit!$A$4:$BT$129,COLUMN(Auxiliar_OPEX_CustosUnit!BB$2),0),0)</f>
        <v>0</v>
      </c>
    </row>
    <row r="99" spans="1:108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69842.833263683511</v>
      </c>
      <c r="E99" s="51">
        <f ca="1">SUMPRODUCT($CM99:$DD99,INDIRECT(ADDRESS(E$2,$DH$2)):INDIRECT(ADDRESS(E$2,$DY$2)))</f>
        <v>69842.833263683511</v>
      </c>
      <c r="F99" s="51">
        <f ca="1">SUMPRODUCT($CM99:$DD99,INDIRECT(ADDRESS(F$2,$DH$2)):INDIRECT(ADDRESS(F$2,$DY$2)))</f>
        <v>69842.833263683511</v>
      </c>
      <c r="G99" s="51">
        <f ca="1">SUMPRODUCT($CM99:$DD99,INDIRECT(ADDRESS(G$2,$DH$2)):INDIRECT(ADDRESS(G$2,$DY$2)))</f>
        <v>69842.833263683511</v>
      </c>
      <c r="H99" s="51">
        <f ca="1">SUMPRODUCT($CM99:$DD99,INDIRECT(ADDRESS(H$2,$DH$2)):INDIRECT(ADDRESS(H$2,$DY$2)))</f>
        <v>69842.833263683511</v>
      </c>
      <c r="I99" s="51">
        <f ca="1">SUMPRODUCT($CM99:$DD99,INDIRECT(ADDRESS(I$2,$DH$2)):INDIRECT(ADDRESS(I$2,$DY$2)))</f>
        <v>69842.833263683511</v>
      </c>
      <c r="J99" s="51">
        <f ca="1">SUMPRODUCT($CM99:$DD99,INDIRECT(ADDRESS(J$2,$DH$2)):INDIRECT(ADDRESS(J$2,$DY$2)))</f>
        <v>69842.833263683511</v>
      </c>
      <c r="K99" s="51">
        <f ca="1">SUMPRODUCT($CM99:$DD99,INDIRECT(ADDRESS(K$2,$DH$2)):INDIRECT(ADDRESS(K$2,$DY$2)))</f>
        <v>69842.833263683511</v>
      </c>
      <c r="L99" s="51">
        <f ca="1">SUMPRODUCT($CM99:$DD99,INDIRECT(ADDRESS(L$2,$DH$2)):INDIRECT(ADDRESS(L$2,$DY$2)))</f>
        <v>69842.833263683511</v>
      </c>
      <c r="M99" s="51">
        <f ca="1">SUMPRODUCT($CM99:$DD99,INDIRECT(ADDRESS(M$2,$DH$2)):INDIRECT(ADDRESS(M$2,$DY$2)))</f>
        <v>69842.833263683511</v>
      </c>
      <c r="N99" s="51">
        <f ca="1">SUMPRODUCT($CM99:$DD99,INDIRECT(ADDRESS(N$2,$DH$2)):INDIRECT(ADDRESS(N$2,$DY$2)))</f>
        <v>69842.833263683511</v>
      </c>
      <c r="O99" s="51">
        <f ca="1">SUMPRODUCT($CM99:$DD99,INDIRECT(ADDRESS(O$2,$DH$2)):INDIRECT(ADDRESS(O$2,$DY$2)))</f>
        <v>69842.833263683511</v>
      </c>
      <c r="P99" s="51">
        <f ca="1">SUMPRODUCT($CM99:$DD99,INDIRECT(ADDRESS(P$2,$DH$2)):INDIRECT(ADDRESS(P$2,$DY$2)))</f>
        <v>69842.833263683511</v>
      </c>
      <c r="Q99" s="51">
        <f ca="1">SUMPRODUCT($CM99:$DD99,INDIRECT(ADDRESS(Q$2,$DH$2)):INDIRECT(ADDRESS(Q$2,$DY$2)))</f>
        <v>69842.833263683511</v>
      </c>
      <c r="R99" s="51">
        <f ca="1">SUMPRODUCT($CM99:$DD99,INDIRECT(ADDRESS(R$2,$DH$2)):INDIRECT(ADDRESS(R$2,$DY$2)))</f>
        <v>69842.833263683511</v>
      </c>
      <c r="S99" s="51">
        <f ca="1">SUMPRODUCT($CM99:$DD99,INDIRECT(ADDRESS(S$2,$DH$2)):INDIRECT(ADDRESS(S$2,$DY$2)))</f>
        <v>69842.833263683511</v>
      </c>
      <c r="T99" s="51">
        <f ca="1">SUMPRODUCT($CM99:$DD99,INDIRECT(ADDRESS(T$2,$DH$2)):INDIRECT(ADDRESS(T$2,$DY$2)))</f>
        <v>69842.833263683511</v>
      </c>
      <c r="U99" s="51">
        <f ca="1">SUMPRODUCT($CM99:$DD99,INDIRECT(ADDRESS(U$2,$DH$2)):INDIRECT(ADDRESS(U$2,$DY$2)))</f>
        <v>69842.833263683511</v>
      </c>
      <c r="V99" s="51">
        <f ca="1">SUMPRODUCT($CM99:$DD99,INDIRECT(ADDRESS(V$2,$DH$2)):INDIRECT(ADDRESS(V$2,$DY$2)))</f>
        <v>69842.833263683511</v>
      </c>
      <c r="W99" s="51">
        <f ca="1">SUMPRODUCT($CM99:$DD99,INDIRECT(ADDRESS(W$2,$DH$2)):INDIRECT(ADDRESS(W$2,$DY$2)))</f>
        <v>69842.833263683511</v>
      </c>
      <c r="X99" s="51">
        <f ca="1">SUMPRODUCT($CM99:$DD99,INDIRECT(ADDRESS(X$2,$DH$2)):INDIRECT(ADDRESS(X$2,$DY$2)))</f>
        <v>69842.833263683511</v>
      </c>
      <c r="Y99" s="51">
        <f ca="1">SUMPRODUCT($CM99:$DD99,INDIRECT(ADDRESS(Y$2,$DH$2)):INDIRECT(ADDRESS(Y$2,$DY$2)))</f>
        <v>69842.833263683511</v>
      </c>
      <c r="Z99" s="51">
        <f ca="1">SUMPRODUCT($CM99:$DD99,INDIRECT(ADDRESS(Z$2,$DH$2)):INDIRECT(ADDRESS(Z$2,$DY$2)))</f>
        <v>69842.833263683511</v>
      </c>
      <c r="AA99" s="51">
        <f ca="1">SUMPRODUCT($CM99:$DD99,INDIRECT(ADDRESS(AA$2,$DH$2)):INDIRECT(ADDRESS(AA$2,$DY$2)))</f>
        <v>69842.833263683511</v>
      </c>
      <c r="AB99" s="51">
        <f ca="1">SUMPRODUCT($CM99:$DD99,INDIRECT(ADDRESS(AB$2,$DH$2)):INDIRECT(ADDRESS(AB$2,$DY$2)))</f>
        <v>69842.833263683511</v>
      </c>
      <c r="AC99" s="51">
        <f ca="1">SUMPRODUCT($CM99:$DD99,INDIRECT(ADDRESS(AC$2,$DH$2)):INDIRECT(ADDRESS(AC$2,$DY$2)))</f>
        <v>69842.833263683511</v>
      </c>
      <c r="AD99" s="51">
        <f ca="1">SUMPRODUCT($CM99:$DD99,INDIRECT(ADDRESS(AD$2,$DH$2)):INDIRECT(ADDRESS(AD$2,$DY$2)))</f>
        <v>69842.833263683511</v>
      </c>
      <c r="AE99" s="51">
        <f ca="1">SUMPRODUCT($CM99:$DD99,INDIRECT(ADDRESS(AE$2,$DH$2)):INDIRECT(ADDRESS(AE$2,$DY$2)))</f>
        <v>69842.833263683511</v>
      </c>
      <c r="AF99" s="51">
        <f ca="1">SUMPRODUCT($CM99:$DD99,INDIRECT(ADDRESS(AF$2,$DH$2)):INDIRECT(ADDRESS(AF$2,$DY$2)))</f>
        <v>69842.833263683511</v>
      </c>
      <c r="AG99" s="51">
        <f ca="1">SUMPRODUCT($CM99:$DD99,INDIRECT(ADDRESS(AG$2,$DH$2)):INDIRECT(ADDRESS(AG$2,$DY$2)))</f>
        <v>69842.833263683511</v>
      </c>
      <c r="AH99" s="51">
        <f ca="1">SUMPRODUCT($CM99:$DD99,INDIRECT(ADDRESS(AH$2,$DH$2)):INDIRECT(ADDRESS(AH$2,$DY$2)))</f>
        <v>69842.833263683511</v>
      </c>
      <c r="AI99" s="51">
        <f ca="1">SUMPRODUCT($CM99:$DD99,INDIRECT(ADDRESS(AI$2,$DH$2)):INDIRECT(ADDRESS(AI$2,$DY$2)))</f>
        <v>69842.833263683511</v>
      </c>
      <c r="AJ99" s="51">
        <f ca="1">SUMPRODUCT($CM99:$DD99,INDIRECT(ADDRESS(AJ$2,$DH$2)):INDIRECT(ADDRESS(AJ$2,$DY$2)))</f>
        <v>69842.833263683511</v>
      </c>
      <c r="AK99" s="51">
        <f ca="1">SUMPRODUCT($CM99:$DD99,INDIRECT(ADDRESS(AK$2,$DH$2)):INDIRECT(ADDRESS(AK$2,$DY$2)))</f>
        <v>69842.833263683511</v>
      </c>
      <c r="AL99" s="51">
        <f ca="1">SUMPRODUCT($CM99:$DD99,INDIRECT(ADDRESS(AL$2,$DH$2)):INDIRECT(ADDRESS(AL$2,$DY$2)))</f>
        <v>69842.833263683511</v>
      </c>
      <c r="AM99" s="51">
        <f ca="1">SUMPRODUCT($CM99:$DD99,INDIRECT(ADDRESS(AM$2,$DH$2)):INDIRECT(ADDRESS(AM$2,$DY$2)))</f>
        <v>69842.833263683511</v>
      </c>
      <c r="AN99" s="51">
        <f ca="1">SUMPRODUCT($CM99:$DD99,INDIRECT(ADDRESS(AN$2,$DH$2)):INDIRECT(ADDRESS(AN$2,$DY$2)))</f>
        <v>69842.833263683511</v>
      </c>
      <c r="AO99" s="51">
        <f ca="1">SUMPRODUCT($CM99:$DD99,INDIRECT(ADDRESS(AO$2,$DH$2)):INDIRECT(ADDRESS(AO$2,$DY$2)))</f>
        <v>69842.833263683511</v>
      </c>
      <c r="AP99" s="51">
        <f ca="1">SUMPRODUCT($CM99:$DD99,INDIRECT(ADDRESS(AP$2,$DH$2)):INDIRECT(ADDRESS(AP$2,$DY$2)))</f>
        <v>69842.833263683511</v>
      </c>
      <c r="AQ99" s="51">
        <f ca="1">SUMPRODUCT($CM99:$DD99,INDIRECT(ADDRESS(AQ$2,$DH$2)):INDIRECT(ADDRESS(AQ$2,$DY$2)))</f>
        <v>69842.833263683511</v>
      </c>
      <c r="AR99" s="51">
        <f ca="1">SUMPRODUCT($CM99:$DD99,INDIRECT(ADDRESS(AR$2,$DH$2)):INDIRECT(ADDRESS(AR$2,$DY$2)))</f>
        <v>69842.833263683511</v>
      </c>
      <c r="AS99" s="51">
        <f ca="1">SUMPRODUCT($CM99:$DD99,INDIRECT(ADDRESS(AS$2,$DH$2)):INDIRECT(ADDRESS(AS$2,$DY$2)))</f>
        <v>69842.833263683511</v>
      </c>
      <c r="AT99" s="51">
        <f ca="1">SUMPRODUCT($CM99:$DD99,INDIRECT(ADDRESS(AT$2,$DH$2)):INDIRECT(ADDRESS(AT$2,$DY$2)))</f>
        <v>69842.833263683511</v>
      </c>
      <c r="AU99" s="51">
        <f ca="1">SUMPRODUCT($CM99:$DD99,INDIRECT(ADDRESS(AU$2,$DH$2)):INDIRECT(ADDRESS(AU$2,$DY$2)))</f>
        <v>69842.833263683511</v>
      </c>
      <c r="AV99" s="51">
        <f ca="1">SUMPRODUCT($CM99:$DD99,INDIRECT(ADDRESS(AV$2,$DH$2)):INDIRECT(ADDRESS(AV$2,$DY$2)))</f>
        <v>69842.833263683511</v>
      </c>
      <c r="AW99" s="51">
        <f ca="1">SUMPRODUCT($CM99:$DD99,INDIRECT(ADDRESS(AW$2,$DH$2)):INDIRECT(ADDRESS(AW$2,$DY$2)))</f>
        <v>69842.833263683511</v>
      </c>
      <c r="AX99" s="51">
        <f ca="1">SUMPRODUCT($CM99:$DD99,INDIRECT(ADDRESS(AX$2,$DH$2)):INDIRECT(ADDRESS(AX$2,$DY$2)))</f>
        <v>69842.833263683511</v>
      </c>
      <c r="AY99" s="51">
        <f ca="1">SUMPRODUCT($CM99:$DD99,INDIRECT(ADDRESS(AY$2,$DH$2)):INDIRECT(ADDRESS(AY$2,$DY$2)))</f>
        <v>69842.833263683511</v>
      </c>
      <c r="AZ99" s="51">
        <f ca="1">SUMPRODUCT($CM99:$DD99,INDIRECT(ADDRESS(AZ$2,$DH$2)):INDIRECT(ADDRESS(AZ$2,$DY$2)))</f>
        <v>69842.833263683511</v>
      </c>
      <c r="BA99" s="51">
        <f ca="1">SUMPRODUCT($CM99:$DD99,INDIRECT(ADDRESS(BA$2,$DH$2)):INDIRECT(ADDRESS(BA$2,$DY$2)))</f>
        <v>69842.833263683511</v>
      </c>
      <c r="BB99" s="51">
        <f ca="1">SUMPRODUCT($CM99:$DD99,INDIRECT(ADDRESS(BB$2,$DH$2)):INDIRECT(ADDRESS(BB$2,$DY$2)))</f>
        <v>69842.833263683511</v>
      </c>
      <c r="BC99" s="51">
        <f ca="1">SUMPRODUCT($CM99:$DD99,INDIRECT(ADDRESS(BC$2,$DH$2)):INDIRECT(ADDRESS(BC$2,$DY$2)))</f>
        <v>69842.833263683511</v>
      </c>
      <c r="BD99" s="51">
        <f ca="1">SUMPRODUCT($CM99:$DD99,INDIRECT(ADDRESS(BD$2,$DH$2)):INDIRECT(ADDRESS(BD$2,$DY$2)))</f>
        <v>69842.833263683511</v>
      </c>
      <c r="BE99" s="51">
        <f ca="1">SUMPRODUCT($CM99:$DD99,INDIRECT(ADDRESS(BE$2,$DH$2)):INDIRECT(ADDRESS(BE$2,$DY$2)))</f>
        <v>69842.833263683511</v>
      </c>
      <c r="BF99" s="51">
        <f ca="1">SUMPRODUCT($CM99:$DD99,INDIRECT(ADDRESS(BF$2,$DH$2)):INDIRECT(ADDRESS(BF$2,$DY$2)))</f>
        <v>69842.833263683511</v>
      </c>
      <c r="BG99" s="51">
        <f ca="1">SUMPRODUCT($CM99:$DD99,INDIRECT(ADDRESS(BG$2,$DH$2)):INDIRECT(ADDRESS(BG$2,$DY$2)))</f>
        <v>69842.833263683511</v>
      </c>
      <c r="BH99" s="51">
        <f ca="1">SUMPRODUCT($CM99:$DD99,INDIRECT(ADDRESS(BH$2,$DH$2)):INDIRECT(ADDRESS(BH$2,$DY$2)))</f>
        <v>69842.833263683511</v>
      </c>
      <c r="BI99" s="51">
        <f ca="1">SUMPRODUCT($CM99:$DD99,INDIRECT(ADDRESS(BI$2,$DH$2)):INDIRECT(ADDRESS(BI$2,$DY$2)))</f>
        <v>69842.833263683511</v>
      </c>
      <c r="BJ99" s="51">
        <f ca="1">SUMPRODUCT($CM99:$DD99,INDIRECT(ADDRESS(BJ$2,$DH$2)):INDIRECT(ADDRESS(BJ$2,$DY$2)))</f>
        <v>69842.833263683511</v>
      </c>
      <c r="BK99" s="51">
        <f ca="1">SUMPRODUCT($CM99:$DD99,INDIRECT(ADDRESS(BK$2,$DH$2)):INDIRECT(ADDRESS(BK$2,$DY$2)))</f>
        <v>69842.833263683511</v>
      </c>
      <c r="BL99" s="51">
        <f ca="1">SUMPRODUCT($CM99:$DD99,INDIRECT(ADDRESS(BL$2,$DH$2)):INDIRECT(ADDRESS(BL$2,$DY$2)))</f>
        <v>69842.833263683511</v>
      </c>
      <c r="BM99" s="51">
        <f ca="1">SUMPRODUCT($CM99:$DD99,INDIRECT(ADDRESS(BM$2,$DH$2)):INDIRECT(ADDRESS(BM$2,$DY$2)))</f>
        <v>69842.833263683511</v>
      </c>
      <c r="BN99" s="51">
        <f ca="1">SUMPRODUCT($CM99:$DD99,INDIRECT(ADDRESS(BN$2,$DH$2)):INDIRECT(ADDRESS(BN$2,$DY$2)))</f>
        <v>69842.833263683511</v>
      </c>
      <c r="BO99" s="51">
        <f ca="1">SUMPRODUCT($CM99:$DD99,INDIRECT(ADDRESS(BO$2,$DH$2)):INDIRECT(ADDRESS(BO$2,$DY$2)))</f>
        <v>69842.833263683511</v>
      </c>
      <c r="BP99" s="51">
        <f ca="1">SUMPRODUCT($CM99:$DD99,INDIRECT(ADDRESS(BP$2,$DH$2)):INDIRECT(ADDRESS(BP$2,$DY$2)))</f>
        <v>69842.833263683511</v>
      </c>
      <c r="BQ99" s="51">
        <f ca="1">SUMPRODUCT($CM99:$DD99,INDIRECT(ADDRESS(BQ$2,$DH$2)):INDIRECT(ADDRESS(BQ$2,$DY$2)))</f>
        <v>69842.833263683511</v>
      </c>
      <c r="BR99" s="51">
        <f ca="1">SUMPRODUCT($CM99:$DD99,INDIRECT(ADDRESS(BR$2,$DH$2)):INDIRECT(ADDRESS(BR$2,$DY$2)))</f>
        <v>69842.833263683511</v>
      </c>
      <c r="BS99" s="51">
        <f ca="1">SUMPRODUCT($CM99:$DD99,INDIRECT(ADDRESS(BS$2,$DH$2)):INDIRECT(ADDRESS(BS$2,$DY$2)))</f>
        <v>69842.833263683511</v>
      </c>
      <c r="BT99" s="51">
        <f ca="1">SUMPRODUCT($CM99:$DD99,INDIRECT(ADDRESS(BT$2,$DH$2)):INDIRECT(ADDRESS(BT$2,$DY$2)))</f>
        <v>69842.833263683511</v>
      </c>
      <c r="BU99" s="51">
        <f ca="1">SUMPRODUCT($CM99:$DD99,INDIRECT(ADDRESS(BU$2,$DH$2)):INDIRECT(ADDRESS(BU$2,$DY$2)))</f>
        <v>69842.833263683511</v>
      </c>
      <c r="BV99" s="51">
        <f ca="1">SUMPRODUCT($CM99:$DD99,INDIRECT(ADDRESS(BV$2,$DH$2)):INDIRECT(ADDRESS(BV$2,$DY$2)))</f>
        <v>69842.833263683511</v>
      </c>
      <c r="BW99" s="51">
        <f ca="1">SUMPRODUCT($CM99:$DD99,INDIRECT(ADDRESS(BW$2,$DH$2)):INDIRECT(ADDRESS(BW$2,$DY$2)))</f>
        <v>69842.833263683511</v>
      </c>
      <c r="BX99" s="51">
        <f ca="1">SUMPRODUCT($CM99:$DD99,INDIRECT(ADDRESS(BX$2,$DH$2)):INDIRECT(ADDRESS(BX$2,$DY$2)))</f>
        <v>69842.833263683511</v>
      </c>
      <c r="BY99" s="51">
        <f ca="1">SUMPRODUCT($CM99:$DD99,INDIRECT(ADDRESS(BY$2,$DH$2)):INDIRECT(ADDRESS(BY$2,$DY$2)))</f>
        <v>69842.833263683511</v>
      </c>
      <c r="BZ99" s="51">
        <f ca="1">SUMPRODUCT($CM99:$DD99,INDIRECT(ADDRESS(BZ$2,$DH$2)):INDIRECT(ADDRESS(BZ$2,$DY$2)))</f>
        <v>69842.833263683511</v>
      </c>
      <c r="CA99" s="51">
        <f ca="1">SUMPRODUCT($CM99:$DD99,INDIRECT(ADDRESS(CA$2,$DH$2)):INDIRECT(ADDRESS(CA$2,$DY$2)))</f>
        <v>69842.833263683511</v>
      </c>
      <c r="CB99" s="51">
        <f ca="1">SUMPRODUCT($CM99:$DD99,INDIRECT(ADDRESS(CB$2,$DH$2)):INDIRECT(ADDRESS(CB$2,$DY$2)))</f>
        <v>69842.833263683511</v>
      </c>
      <c r="CC99" s="51">
        <f ca="1">SUMPRODUCT($CM99:$DD99,INDIRECT(ADDRESS(CC$2,$DH$2)):INDIRECT(ADDRESS(CC$2,$DY$2)))</f>
        <v>69842.833263683511</v>
      </c>
      <c r="CD99" s="51">
        <f ca="1">SUMPRODUCT($CM99:$DD99,INDIRECT(ADDRESS(CD$2,$DH$2)):INDIRECT(ADDRESS(CD$2,$DY$2)))</f>
        <v>69842.833263683511</v>
      </c>
      <c r="CF99" s="51">
        <f t="shared" ca="1" si="9"/>
        <v>838113.9991642019</v>
      </c>
      <c r="CG99" s="51">
        <f t="shared" ca="1" si="9"/>
        <v>838113.9991642019</v>
      </c>
      <c r="CH99" s="51">
        <f t="shared" ca="1" si="9"/>
        <v>838113.9991642019</v>
      </c>
      <c r="CI99" s="51">
        <f t="shared" ca="1" si="9"/>
        <v>838113.9991642019</v>
      </c>
      <c r="CJ99" s="51">
        <f t="shared" ca="1" si="9"/>
        <v>838113.9991642019</v>
      </c>
      <c r="CK99" s="51">
        <f t="shared" ca="1" si="9"/>
        <v>838113.9991642019</v>
      </c>
      <c r="CM99" s="1">
        <f>IFERROR(VLOOKUP($A99,Auxiliar_OPEX_CustosUnit!$A$4:$BT$129,COLUMN(Auxiliar_OPEX_CustosUnit!AK$2),0),0)</f>
        <v>0</v>
      </c>
      <c r="CN99" s="1">
        <f>IFERROR(VLOOKUP($A99,Auxiliar_OPEX_CustosUnit!$A$4:$BT$129,COLUMN(Auxiliar_OPEX_CustosUnit!AL$2),0),0)</f>
        <v>0</v>
      </c>
      <c r="CO99" s="1">
        <f>IFERROR(VLOOKUP($A99,Auxiliar_OPEX_CustosUnit!$A$4:$BT$129,COLUMN(Auxiliar_OPEX_CustosUnit!AM$2),0)*(1-DRE_Auxiliar!$A$111),0)</f>
        <v>69189.671521338838</v>
      </c>
      <c r="CP99" s="1">
        <f>IFERROR(VLOOKUP($A99,Auxiliar_OPEX_CustosUnit!$A$4:$BT$129,COLUMN(Auxiliar_OPEX_CustosUnit!AN$2),0),0)</f>
        <v>0</v>
      </c>
      <c r="CQ99" s="1">
        <f>IFERROR(VLOOKUP($A99,Auxiliar_OPEX_CustosUnit!$A$4:$BT$129,COLUMN(Auxiliar_OPEX_CustosUnit!AO$2),0),0)</f>
        <v>0</v>
      </c>
      <c r="CR99" s="1">
        <f>IFERROR(VLOOKUP($A99,Auxiliar_OPEX_CustosUnit!$A$4:$BT$129,COLUMN(Auxiliar_OPEX_CustosUnit!AP$2),0),0)</f>
        <v>0</v>
      </c>
      <c r="CS99" s="1">
        <f>IFERROR(VLOOKUP($A99,Auxiliar_OPEX_CustosUnit!$A$4:$BT$129,COLUMN(Auxiliar_OPEX_CustosUnit!AQ$2),0),0)</f>
        <v>0</v>
      </c>
      <c r="CT99" s="1">
        <f>IFERROR(VLOOKUP($A99,Auxiliar_OPEX_CustosUnit!$A$4:$BT$129,COLUMN(Auxiliar_OPEX_CustosUnit!AR$2),0),0)</f>
        <v>54.430145195389997</v>
      </c>
      <c r="CU99" s="1">
        <f>IFERROR(VLOOKUP($A99,Auxiliar_OPEX_CustosUnit!$A$4:$BT$129,COLUMN(Auxiliar_OPEX_CustosUnit!AS$2),0),0)</f>
        <v>0</v>
      </c>
      <c r="CV99" s="1">
        <f>IFERROR(VLOOKUP($A99,Auxiliar_OPEX_CustosUnit!$A$4:$BT$129,COLUMN(Auxiliar_OPEX_CustosUnit!AT$2),0),0)</f>
        <v>0</v>
      </c>
      <c r="CW99" s="1">
        <f>IFERROR(VLOOKUP($A99,Auxiliar_OPEX_CustosUnit!$A$4:$BT$129,COLUMN(Auxiliar_OPEX_CustosUnit!AU$2),0),0)</f>
        <v>0</v>
      </c>
      <c r="CX99" s="1">
        <f>IFERROR(VLOOKUP($A99,Auxiliar_OPEX_CustosUnit!$A$4:$BT$129,COLUMN(Auxiliar_OPEX_CustosUnit!AV$2),0),0)</f>
        <v>0</v>
      </c>
      <c r="CY99" s="1">
        <f>IFERROR(VLOOKUP($A99,Auxiliar_OPEX_CustosUnit!$A$4:$BT$129,COLUMN(Auxiliar_OPEX_CustosUnit!AW$2),0),0)</f>
        <v>0</v>
      </c>
      <c r="CZ99" s="1">
        <f>IFERROR(VLOOKUP($A99,Auxiliar_OPEX_CustosUnit!$A$4:$BT$129,COLUMN(Auxiliar_OPEX_CustosUnit!AX$2),0),0)</f>
        <v>0</v>
      </c>
      <c r="DA99" s="1">
        <f>IFERROR(VLOOKUP($A99,Auxiliar_OPEX_CustosUnit!$A$4:$BT$129,COLUMN(Auxiliar_OPEX_CustosUnit!AY$2),0),0)</f>
        <v>0</v>
      </c>
      <c r="DB99" s="1">
        <f>IFERROR(VLOOKUP($A99,Auxiliar_OPEX_CustosUnit!$A$4:$BT$129,COLUMN(Auxiliar_OPEX_CustosUnit!AZ$2),0),0)</f>
        <v>0</v>
      </c>
      <c r="DC99" s="1">
        <f>IFERROR(VLOOKUP($A99,Auxiliar_OPEX_CustosUnit!$A$4:$BT$129,COLUMN(Auxiliar_OPEX_CustosUnit!BA$2),0),0)</f>
        <v>0</v>
      </c>
      <c r="DD99" s="1">
        <f>IFERROR(VLOOKUP($A99,Auxiliar_OPEX_CustosUnit!$A$4:$BT$129,COLUMN(Auxiliar_OPEX_CustosUnit!BB$2),0),0)</f>
        <v>0</v>
      </c>
    </row>
    <row r="100" spans="1:108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0</v>
      </c>
      <c r="E100" s="51">
        <f ca="1">SUMPRODUCT($CM100:$DD100,INDIRECT(ADDRESS(E$2,$DH$2)):INDIRECT(ADDRESS(E$2,$DY$2)))</f>
        <v>0</v>
      </c>
      <c r="F100" s="51">
        <f ca="1">SUMPRODUCT($CM100:$DD100,INDIRECT(ADDRESS(F$2,$DH$2)):INDIRECT(ADDRESS(F$2,$DY$2)))</f>
        <v>0</v>
      </c>
      <c r="G100" s="51">
        <f ca="1">SUMPRODUCT($CM100:$DD100,INDIRECT(ADDRESS(G$2,$DH$2)):INDIRECT(ADDRESS(G$2,$DY$2)))</f>
        <v>0</v>
      </c>
      <c r="H100" s="51">
        <f ca="1">SUMPRODUCT($CM100:$DD100,INDIRECT(ADDRESS(H$2,$DH$2)):INDIRECT(ADDRESS(H$2,$DY$2)))</f>
        <v>0</v>
      </c>
      <c r="I100" s="51">
        <f ca="1">SUMPRODUCT($CM100:$DD100,INDIRECT(ADDRESS(I$2,$DH$2)):INDIRECT(ADDRESS(I$2,$DY$2)))</f>
        <v>0</v>
      </c>
      <c r="J100" s="51">
        <f ca="1">SUMPRODUCT($CM100:$DD100,INDIRECT(ADDRESS(J$2,$DH$2)):INDIRECT(ADDRESS(J$2,$DY$2)))</f>
        <v>0</v>
      </c>
      <c r="K100" s="51">
        <f ca="1">SUMPRODUCT($CM100:$DD100,INDIRECT(ADDRESS(K$2,$DH$2)):INDIRECT(ADDRESS(K$2,$DY$2)))</f>
        <v>0</v>
      </c>
      <c r="L100" s="51">
        <f ca="1">SUMPRODUCT($CM100:$DD100,INDIRECT(ADDRESS(L$2,$DH$2)):INDIRECT(ADDRESS(L$2,$DY$2)))</f>
        <v>0</v>
      </c>
      <c r="M100" s="51">
        <f ca="1">SUMPRODUCT($CM100:$DD100,INDIRECT(ADDRESS(M$2,$DH$2)):INDIRECT(ADDRESS(M$2,$DY$2)))</f>
        <v>0</v>
      </c>
      <c r="N100" s="51">
        <f ca="1">SUMPRODUCT($CM100:$DD100,INDIRECT(ADDRESS(N$2,$DH$2)):INDIRECT(ADDRESS(N$2,$DY$2)))</f>
        <v>0</v>
      </c>
      <c r="O100" s="51">
        <f ca="1">SUMPRODUCT($CM100:$DD100,INDIRECT(ADDRESS(O$2,$DH$2)):INDIRECT(ADDRESS(O$2,$DY$2)))</f>
        <v>0</v>
      </c>
      <c r="P100" s="51">
        <f ca="1">SUMPRODUCT($CM100:$DD100,INDIRECT(ADDRESS(P$2,$DH$2)):INDIRECT(ADDRESS(P$2,$DY$2)))</f>
        <v>0</v>
      </c>
      <c r="Q100" s="51">
        <f ca="1">SUMPRODUCT($CM100:$DD100,INDIRECT(ADDRESS(Q$2,$DH$2)):INDIRECT(ADDRESS(Q$2,$DY$2)))</f>
        <v>0</v>
      </c>
      <c r="R100" s="51">
        <f ca="1">SUMPRODUCT($CM100:$DD100,INDIRECT(ADDRESS(R$2,$DH$2)):INDIRECT(ADDRESS(R$2,$DY$2)))</f>
        <v>0</v>
      </c>
      <c r="S100" s="51">
        <f ca="1">SUMPRODUCT($CM100:$DD100,INDIRECT(ADDRESS(S$2,$DH$2)):INDIRECT(ADDRESS(S$2,$DY$2)))</f>
        <v>0</v>
      </c>
      <c r="T100" s="51">
        <f ca="1">SUMPRODUCT($CM100:$DD100,INDIRECT(ADDRESS(T$2,$DH$2)):INDIRECT(ADDRESS(T$2,$DY$2)))</f>
        <v>0</v>
      </c>
      <c r="U100" s="51">
        <f ca="1">SUMPRODUCT($CM100:$DD100,INDIRECT(ADDRESS(U$2,$DH$2)):INDIRECT(ADDRESS(U$2,$DY$2)))</f>
        <v>0</v>
      </c>
      <c r="V100" s="51">
        <f ca="1">SUMPRODUCT($CM100:$DD100,INDIRECT(ADDRESS(V$2,$DH$2)):INDIRECT(ADDRESS(V$2,$DY$2)))</f>
        <v>0</v>
      </c>
      <c r="W100" s="51">
        <f ca="1">SUMPRODUCT($CM100:$DD100,INDIRECT(ADDRESS(W$2,$DH$2)):INDIRECT(ADDRESS(W$2,$DY$2)))</f>
        <v>0</v>
      </c>
      <c r="X100" s="51">
        <f ca="1">SUMPRODUCT($CM100:$DD100,INDIRECT(ADDRESS(X$2,$DH$2)):INDIRECT(ADDRESS(X$2,$DY$2)))</f>
        <v>0</v>
      </c>
      <c r="Y100" s="51">
        <f ca="1">SUMPRODUCT($CM100:$DD100,INDIRECT(ADDRESS(Y$2,$DH$2)):INDIRECT(ADDRESS(Y$2,$DY$2)))</f>
        <v>0</v>
      </c>
      <c r="Z100" s="51">
        <f ca="1">SUMPRODUCT($CM100:$DD100,INDIRECT(ADDRESS(Z$2,$DH$2)):INDIRECT(ADDRESS(Z$2,$DY$2)))</f>
        <v>0</v>
      </c>
      <c r="AA100" s="51">
        <f ca="1">SUMPRODUCT($CM100:$DD100,INDIRECT(ADDRESS(AA$2,$DH$2)):INDIRECT(ADDRESS(AA$2,$DY$2)))</f>
        <v>0</v>
      </c>
      <c r="AB100" s="51">
        <f ca="1">SUMPRODUCT($CM100:$DD100,INDIRECT(ADDRESS(AB$2,$DH$2)):INDIRECT(ADDRESS(AB$2,$DY$2)))</f>
        <v>0</v>
      </c>
      <c r="AC100" s="51">
        <f ca="1">SUMPRODUCT($CM100:$DD100,INDIRECT(ADDRESS(AC$2,$DH$2)):INDIRECT(ADDRESS(AC$2,$DY$2)))</f>
        <v>0</v>
      </c>
      <c r="AD100" s="51">
        <f ca="1">SUMPRODUCT($CM100:$DD100,INDIRECT(ADDRESS(AD$2,$DH$2)):INDIRECT(ADDRESS(AD$2,$DY$2)))</f>
        <v>0</v>
      </c>
      <c r="AE100" s="51">
        <f ca="1">SUMPRODUCT($CM100:$DD100,INDIRECT(ADDRESS(AE$2,$DH$2)):INDIRECT(ADDRESS(AE$2,$DY$2)))</f>
        <v>0</v>
      </c>
      <c r="AF100" s="51">
        <f ca="1">SUMPRODUCT($CM100:$DD100,INDIRECT(ADDRESS(AF$2,$DH$2)):INDIRECT(ADDRESS(AF$2,$DY$2)))</f>
        <v>0</v>
      </c>
      <c r="AG100" s="51">
        <f ca="1">SUMPRODUCT($CM100:$DD100,INDIRECT(ADDRESS(AG$2,$DH$2)):INDIRECT(ADDRESS(AG$2,$DY$2)))</f>
        <v>0</v>
      </c>
      <c r="AH100" s="51">
        <f ca="1">SUMPRODUCT($CM100:$DD100,INDIRECT(ADDRESS(AH$2,$DH$2)):INDIRECT(ADDRESS(AH$2,$DY$2)))</f>
        <v>0</v>
      </c>
      <c r="AI100" s="51">
        <f ca="1">SUMPRODUCT($CM100:$DD100,INDIRECT(ADDRESS(AI$2,$DH$2)):INDIRECT(ADDRESS(AI$2,$DY$2)))</f>
        <v>0</v>
      </c>
      <c r="AJ100" s="51">
        <f ca="1">SUMPRODUCT($CM100:$DD100,INDIRECT(ADDRESS(AJ$2,$DH$2)):INDIRECT(ADDRESS(AJ$2,$DY$2)))</f>
        <v>0</v>
      </c>
      <c r="AK100" s="51">
        <f ca="1">SUMPRODUCT($CM100:$DD100,INDIRECT(ADDRESS(AK$2,$DH$2)):INDIRECT(ADDRESS(AK$2,$DY$2)))</f>
        <v>0</v>
      </c>
      <c r="AL100" s="51">
        <f ca="1">SUMPRODUCT($CM100:$DD100,INDIRECT(ADDRESS(AL$2,$DH$2)):INDIRECT(ADDRESS(AL$2,$DY$2)))</f>
        <v>0</v>
      </c>
      <c r="AM100" s="51">
        <f ca="1">SUMPRODUCT($CM100:$DD100,INDIRECT(ADDRESS(AM$2,$DH$2)):INDIRECT(ADDRESS(AM$2,$DY$2)))</f>
        <v>0</v>
      </c>
      <c r="AN100" s="51">
        <f ca="1">SUMPRODUCT($CM100:$DD100,INDIRECT(ADDRESS(AN$2,$DH$2)):INDIRECT(ADDRESS(AN$2,$DY$2)))</f>
        <v>0</v>
      </c>
      <c r="AO100" s="51">
        <f ca="1">SUMPRODUCT($CM100:$DD100,INDIRECT(ADDRESS(AO$2,$DH$2)):INDIRECT(ADDRESS(AO$2,$DY$2)))</f>
        <v>0</v>
      </c>
      <c r="AP100" s="51">
        <f ca="1">SUMPRODUCT($CM100:$DD100,INDIRECT(ADDRESS(AP$2,$DH$2)):INDIRECT(ADDRESS(AP$2,$DY$2)))</f>
        <v>0</v>
      </c>
      <c r="AQ100" s="51">
        <f ca="1">SUMPRODUCT($CM100:$DD100,INDIRECT(ADDRESS(AQ$2,$DH$2)):INDIRECT(ADDRESS(AQ$2,$DY$2)))</f>
        <v>0</v>
      </c>
      <c r="AR100" s="51">
        <f ca="1">SUMPRODUCT($CM100:$DD100,INDIRECT(ADDRESS(AR$2,$DH$2)):INDIRECT(ADDRESS(AR$2,$DY$2)))</f>
        <v>0</v>
      </c>
      <c r="AS100" s="51">
        <f ca="1">SUMPRODUCT($CM100:$DD100,INDIRECT(ADDRESS(AS$2,$DH$2)):INDIRECT(ADDRESS(AS$2,$DY$2)))</f>
        <v>0</v>
      </c>
      <c r="AT100" s="51">
        <f ca="1">SUMPRODUCT($CM100:$DD100,INDIRECT(ADDRESS(AT$2,$DH$2)):INDIRECT(ADDRESS(AT$2,$DY$2)))</f>
        <v>0</v>
      </c>
      <c r="AU100" s="51">
        <f ca="1">SUMPRODUCT($CM100:$DD100,INDIRECT(ADDRESS(AU$2,$DH$2)):INDIRECT(ADDRESS(AU$2,$DY$2)))</f>
        <v>0</v>
      </c>
      <c r="AV100" s="51">
        <f ca="1">SUMPRODUCT($CM100:$DD100,INDIRECT(ADDRESS(AV$2,$DH$2)):INDIRECT(ADDRESS(AV$2,$DY$2)))</f>
        <v>0</v>
      </c>
      <c r="AW100" s="51">
        <f ca="1">SUMPRODUCT($CM100:$DD100,INDIRECT(ADDRESS(AW$2,$DH$2)):INDIRECT(ADDRESS(AW$2,$DY$2)))</f>
        <v>0</v>
      </c>
      <c r="AX100" s="51">
        <f ca="1">SUMPRODUCT($CM100:$DD100,INDIRECT(ADDRESS(AX$2,$DH$2)):INDIRECT(ADDRESS(AX$2,$DY$2)))</f>
        <v>0</v>
      </c>
      <c r="AY100" s="51">
        <f ca="1">SUMPRODUCT($CM100:$DD100,INDIRECT(ADDRESS(AY$2,$DH$2)):INDIRECT(ADDRESS(AY$2,$DY$2)))</f>
        <v>0</v>
      </c>
      <c r="AZ100" s="51">
        <f ca="1">SUMPRODUCT($CM100:$DD100,INDIRECT(ADDRESS(AZ$2,$DH$2)):INDIRECT(ADDRESS(AZ$2,$DY$2)))</f>
        <v>0</v>
      </c>
      <c r="BA100" s="51">
        <f ca="1">SUMPRODUCT($CM100:$DD100,INDIRECT(ADDRESS(BA$2,$DH$2)):INDIRECT(ADDRESS(BA$2,$DY$2)))</f>
        <v>0</v>
      </c>
      <c r="BB100" s="51">
        <f ca="1">SUMPRODUCT($CM100:$DD100,INDIRECT(ADDRESS(BB$2,$DH$2)):INDIRECT(ADDRESS(BB$2,$DY$2)))</f>
        <v>0</v>
      </c>
      <c r="BC100" s="51">
        <f ca="1">SUMPRODUCT($CM100:$DD100,INDIRECT(ADDRESS(BC$2,$DH$2)):INDIRECT(ADDRESS(BC$2,$DY$2)))</f>
        <v>0</v>
      </c>
      <c r="BD100" s="51">
        <f ca="1">SUMPRODUCT($CM100:$DD100,INDIRECT(ADDRESS(BD$2,$DH$2)):INDIRECT(ADDRESS(BD$2,$DY$2)))</f>
        <v>0</v>
      </c>
      <c r="BE100" s="51">
        <f ca="1">SUMPRODUCT($CM100:$DD100,INDIRECT(ADDRESS(BE$2,$DH$2)):INDIRECT(ADDRESS(BE$2,$DY$2)))</f>
        <v>0</v>
      </c>
      <c r="BF100" s="51">
        <f ca="1">SUMPRODUCT($CM100:$DD100,INDIRECT(ADDRESS(BF$2,$DH$2)):INDIRECT(ADDRESS(BF$2,$DY$2)))</f>
        <v>0</v>
      </c>
      <c r="BG100" s="51">
        <f ca="1">SUMPRODUCT($CM100:$DD100,INDIRECT(ADDRESS(BG$2,$DH$2)):INDIRECT(ADDRESS(BG$2,$DY$2)))</f>
        <v>0</v>
      </c>
      <c r="BH100" s="51">
        <f ca="1">SUMPRODUCT($CM100:$DD100,INDIRECT(ADDRESS(BH$2,$DH$2)):INDIRECT(ADDRESS(BH$2,$DY$2)))</f>
        <v>0</v>
      </c>
      <c r="BI100" s="51">
        <f ca="1">SUMPRODUCT($CM100:$DD100,INDIRECT(ADDRESS(BI$2,$DH$2)):INDIRECT(ADDRESS(BI$2,$DY$2)))</f>
        <v>0</v>
      </c>
      <c r="BJ100" s="51">
        <f ca="1">SUMPRODUCT($CM100:$DD100,INDIRECT(ADDRESS(BJ$2,$DH$2)):INDIRECT(ADDRESS(BJ$2,$DY$2)))</f>
        <v>0</v>
      </c>
      <c r="BK100" s="51">
        <f ca="1">SUMPRODUCT($CM100:$DD100,INDIRECT(ADDRESS(BK$2,$DH$2)):INDIRECT(ADDRESS(BK$2,$DY$2)))</f>
        <v>0</v>
      </c>
      <c r="BL100" s="51">
        <f ca="1">SUMPRODUCT($CM100:$DD100,INDIRECT(ADDRESS(BL$2,$DH$2)):INDIRECT(ADDRESS(BL$2,$DY$2)))</f>
        <v>0</v>
      </c>
      <c r="BM100" s="51">
        <f ca="1">SUMPRODUCT($CM100:$DD100,INDIRECT(ADDRESS(BM$2,$DH$2)):INDIRECT(ADDRESS(BM$2,$DY$2)))</f>
        <v>0</v>
      </c>
      <c r="BN100" s="51">
        <f ca="1">SUMPRODUCT($CM100:$DD100,INDIRECT(ADDRESS(BN$2,$DH$2)):INDIRECT(ADDRESS(BN$2,$DY$2)))</f>
        <v>0</v>
      </c>
      <c r="BO100" s="51">
        <f ca="1">SUMPRODUCT($CM100:$DD100,INDIRECT(ADDRESS(BO$2,$DH$2)):INDIRECT(ADDRESS(BO$2,$DY$2)))</f>
        <v>0</v>
      </c>
      <c r="BP100" s="51">
        <f ca="1">SUMPRODUCT($CM100:$DD100,INDIRECT(ADDRESS(BP$2,$DH$2)):INDIRECT(ADDRESS(BP$2,$DY$2)))</f>
        <v>0</v>
      </c>
      <c r="BQ100" s="51">
        <f ca="1">SUMPRODUCT($CM100:$DD100,INDIRECT(ADDRESS(BQ$2,$DH$2)):INDIRECT(ADDRESS(BQ$2,$DY$2)))</f>
        <v>0</v>
      </c>
      <c r="BR100" s="51">
        <f ca="1">SUMPRODUCT($CM100:$DD100,INDIRECT(ADDRESS(BR$2,$DH$2)):INDIRECT(ADDRESS(BR$2,$DY$2)))</f>
        <v>0</v>
      </c>
      <c r="BS100" s="51">
        <f ca="1">SUMPRODUCT($CM100:$DD100,INDIRECT(ADDRESS(BS$2,$DH$2)):INDIRECT(ADDRESS(BS$2,$DY$2)))</f>
        <v>0</v>
      </c>
      <c r="BT100" s="51">
        <f ca="1">SUMPRODUCT($CM100:$DD100,INDIRECT(ADDRESS(BT$2,$DH$2)):INDIRECT(ADDRESS(BT$2,$DY$2)))</f>
        <v>0</v>
      </c>
      <c r="BU100" s="51">
        <f ca="1">SUMPRODUCT($CM100:$DD100,INDIRECT(ADDRESS(BU$2,$DH$2)):INDIRECT(ADDRESS(BU$2,$DY$2)))</f>
        <v>0</v>
      </c>
      <c r="BV100" s="51">
        <f ca="1">SUMPRODUCT($CM100:$DD100,INDIRECT(ADDRESS(BV$2,$DH$2)):INDIRECT(ADDRESS(BV$2,$DY$2)))</f>
        <v>0</v>
      </c>
      <c r="BW100" s="51">
        <f ca="1">SUMPRODUCT($CM100:$DD100,INDIRECT(ADDRESS(BW$2,$DH$2)):INDIRECT(ADDRESS(BW$2,$DY$2)))</f>
        <v>0</v>
      </c>
      <c r="BX100" s="51">
        <f ca="1">SUMPRODUCT($CM100:$DD100,INDIRECT(ADDRESS(BX$2,$DH$2)):INDIRECT(ADDRESS(BX$2,$DY$2)))</f>
        <v>0</v>
      </c>
      <c r="BY100" s="51">
        <f ca="1">SUMPRODUCT($CM100:$DD100,INDIRECT(ADDRESS(BY$2,$DH$2)):INDIRECT(ADDRESS(BY$2,$DY$2)))</f>
        <v>0</v>
      </c>
      <c r="BZ100" s="51">
        <f ca="1">SUMPRODUCT($CM100:$DD100,INDIRECT(ADDRESS(BZ$2,$DH$2)):INDIRECT(ADDRESS(BZ$2,$DY$2)))</f>
        <v>0</v>
      </c>
      <c r="CA100" s="51">
        <f ca="1">SUMPRODUCT($CM100:$DD100,INDIRECT(ADDRESS(CA$2,$DH$2)):INDIRECT(ADDRESS(CA$2,$DY$2)))</f>
        <v>0</v>
      </c>
      <c r="CB100" s="51">
        <f ca="1">SUMPRODUCT($CM100:$DD100,INDIRECT(ADDRESS(CB$2,$DH$2)):INDIRECT(ADDRESS(CB$2,$DY$2)))</f>
        <v>0</v>
      </c>
      <c r="CC100" s="51">
        <f ca="1">SUMPRODUCT($CM100:$DD100,INDIRECT(ADDRESS(CC$2,$DH$2)):INDIRECT(ADDRESS(CC$2,$DY$2)))</f>
        <v>0</v>
      </c>
      <c r="CD100" s="51">
        <f ca="1">SUMPRODUCT($CM100:$DD100,INDIRECT(ADDRESS(CD$2,$DH$2)):INDIRECT(ADDRESS(CD$2,$DY$2)))</f>
        <v>0</v>
      </c>
      <c r="CF100" s="51">
        <f t="shared" ca="1" si="9"/>
        <v>0</v>
      </c>
      <c r="CG100" s="51">
        <f t="shared" ca="1" si="9"/>
        <v>0</v>
      </c>
      <c r="CH100" s="51">
        <f t="shared" ca="1" si="9"/>
        <v>0</v>
      </c>
      <c r="CI100" s="51">
        <f t="shared" ca="1" si="9"/>
        <v>0</v>
      </c>
      <c r="CJ100" s="51">
        <f t="shared" ca="1" si="9"/>
        <v>0</v>
      </c>
      <c r="CK100" s="51">
        <f t="shared" ca="1" si="9"/>
        <v>0</v>
      </c>
      <c r="CM100" s="1">
        <f>IFERROR(VLOOKUP($A100,Auxiliar_OPEX_CustosUnit!$A$4:$BT$129,COLUMN(Auxiliar_OPEX_CustosUnit!AK$2),0),0)</f>
        <v>0</v>
      </c>
      <c r="CN100" s="1">
        <f>IFERROR(VLOOKUP($A100,Auxiliar_OPEX_CustosUnit!$A$4:$BT$129,COLUMN(Auxiliar_OPEX_CustosUnit!AL$2),0),0)</f>
        <v>0</v>
      </c>
      <c r="CO100" s="1">
        <f>IFERROR(VLOOKUP($A100,Auxiliar_OPEX_CustosUnit!$A$4:$BT$129,COLUMN(Auxiliar_OPEX_CustosUnit!AM$2),0)*(1-DRE_Auxiliar!$A$111),0)</f>
        <v>0</v>
      </c>
      <c r="CP100" s="1">
        <f>IFERROR(VLOOKUP($A100,Auxiliar_OPEX_CustosUnit!$A$4:$BT$129,COLUMN(Auxiliar_OPEX_CustosUnit!AN$2),0),0)</f>
        <v>0</v>
      </c>
      <c r="CQ100" s="1">
        <f>IFERROR(VLOOKUP($A100,Auxiliar_OPEX_CustosUnit!$A$4:$BT$129,COLUMN(Auxiliar_OPEX_CustosUnit!AO$2),0),0)</f>
        <v>0</v>
      </c>
      <c r="CR100" s="1">
        <f>IFERROR(VLOOKUP($A100,Auxiliar_OPEX_CustosUnit!$A$4:$BT$129,COLUMN(Auxiliar_OPEX_CustosUnit!AP$2),0),0)</f>
        <v>0</v>
      </c>
      <c r="CS100" s="1">
        <f>IFERROR(VLOOKUP($A100,Auxiliar_OPEX_CustosUnit!$A$4:$BT$129,COLUMN(Auxiliar_OPEX_CustosUnit!AQ$2),0),0)</f>
        <v>0</v>
      </c>
      <c r="CT100" s="1">
        <f>IFERROR(VLOOKUP($A100,Auxiliar_OPEX_CustosUnit!$A$4:$BT$129,COLUMN(Auxiliar_OPEX_CustosUnit!AR$2),0),0)</f>
        <v>0</v>
      </c>
      <c r="CU100" s="1">
        <f>IFERROR(VLOOKUP($A100,Auxiliar_OPEX_CustosUnit!$A$4:$BT$129,COLUMN(Auxiliar_OPEX_CustosUnit!AS$2),0),0)</f>
        <v>0</v>
      </c>
      <c r="CV100" s="1">
        <f>IFERROR(VLOOKUP($A100,Auxiliar_OPEX_CustosUnit!$A$4:$BT$129,COLUMN(Auxiliar_OPEX_CustosUnit!AT$2),0),0)</f>
        <v>0</v>
      </c>
      <c r="CW100" s="1">
        <f>IFERROR(VLOOKUP($A100,Auxiliar_OPEX_CustosUnit!$A$4:$BT$129,COLUMN(Auxiliar_OPEX_CustosUnit!AU$2),0),0)</f>
        <v>0</v>
      </c>
      <c r="CX100" s="1">
        <f>IFERROR(VLOOKUP($A100,Auxiliar_OPEX_CustosUnit!$A$4:$BT$129,COLUMN(Auxiliar_OPEX_CustosUnit!AV$2),0),0)</f>
        <v>0</v>
      </c>
      <c r="CY100" s="1">
        <f>IFERROR(VLOOKUP($A100,Auxiliar_OPEX_CustosUnit!$A$4:$BT$129,COLUMN(Auxiliar_OPEX_CustosUnit!AW$2),0),0)</f>
        <v>0</v>
      </c>
      <c r="CZ100" s="1">
        <f>IFERROR(VLOOKUP($A100,Auxiliar_OPEX_CustosUnit!$A$4:$BT$129,COLUMN(Auxiliar_OPEX_CustosUnit!AX$2),0),0)</f>
        <v>0</v>
      </c>
      <c r="DA100" s="1">
        <f>IFERROR(VLOOKUP($A100,Auxiliar_OPEX_CustosUnit!$A$4:$BT$129,COLUMN(Auxiliar_OPEX_CustosUnit!AY$2),0),0)</f>
        <v>0</v>
      </c>
      <c r="DB100" s="1">
        <f>IFERROR(VLOOKUP($A100,Auxiliar_OPEX_CustosUnit!$A$4:$BT$129,COLUMN(Auxiliar_OPEX_CustosUnit!AZ$2),0),0)</f>
        <v>0</v>
      </c>
      <c r="DC100" s="1">
        <f>IFERROR(VLOOKUP($A100,Auxiliar_OPEX_CustosUnit!$A$4:$BT$129,COLUMN(Auxiliar_OPEX_CustosUnit!BA$2),0),0)</f>
        <v>0</v>
      </c>
      <c r="DD100" s="1">
        <f>IFERROR(VLOOKUP($A100,Auxiliar_OPEX_CustosUnit!$A$4:$BT$129,COLUMN(Auxiliar_OPEX_CustosUnit!BB$2),0),0)</f>
        <v>0</v>
      </c>
    </row>
    <row r="101" spans="1:108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ref="CF101:CK116" ca="1" si="10">SUMPRODUCT($D101:$CD101,N($D$1:$CD$1=CF$1))</f>
        <v>0</v>
      </c>
      <c r="CG101" s="51">
        <f t="shared" ca="1" si="10"/>
        <v>0</v>
      </c>
      <c r="CH101" s="51">
        <f t="shared" ca="1" si="10"/>
        <v>0</v>
      </c>
      <c r="CI101" s="51">
        <f t="shared" ca="1" si="10"/>
        <v>0</v>
      </c>
      <c r="CJ101" s="51">
        <f t="shared" ca="1" si="10"/>
        <v>0</v>
      </c>
      <c r="CK101" s="51">
        <f t="shared" ca="1" si="10"/>
        <v>0</v>
      </c>
      <c r="CM101" s="1">
        <f>IFERROR(VLOOKUP($A101,Auxiliar_OPEX_CustosUnit!$A$4:$BT$129,COLUMN(Auxiliar_OPEX_CustosUnit!AK$2),0),0)</f>
        <v>0</v>
      </c>
      <c r="CN101" s="1">
        <f>IFERROR(VLOOKUP($A101,Auxiliar_OPEX_CustosUnit!$A$4:$BT$129,COLUMN(Auxiliar_OPEX_CustosUnit!AL$2),0),0)</f>
        <v>0</v>
      </c>
      <c r="CO101" s="1">
        <f>IFERROR(VLOOKUP($A101,Auxiliar_OPEX_CustosUnit!$A$4:$BT$129,COLUMN(Auxiliar_OPEX_CustosUnit!AM$2),0)*(1-DRE_Auxiliar!$A$111),0)</f>
        <v>0</v>
      </c>
      <c r="CP101" s="1">
        <f>IFERROR(VLOOKUP($A101,Auxiliar_OPEX_CustosUnit!$A$4:$BT$129,COLUMN(Auxiliar_OPEX_CustosUnit!AN$2),0),0)</f>
        <v>0</v>
      </c>
      <c r="CQ101" s="1">
        <f>IFERROR(VLOOKUP($A101,Auxiliar_OPEX_CustosUnit!$A$4:$BT$129,COLUMN(Auxiliar_OPEX_CustosUnit!AO$2),0),0)</f>
        <v>0</v>
      </c>
      <c r="CR101" s="1">
        <f>IFERROR(VLOOKUP($A101,Auxiliar_OPEX_CustosUnit!$A$4:$BT$129,COLUMN(Auxiliar_OPEX_CustosUnit!AP$2),0),0)</f>
        <v>0</v>
      </c>
      <c r="CS101" s="1">
        <f>IFERROR(VLOOKUP($A101,Auxiliar_OPEX_CustosUnit!$A$4:$BT$129,COLUMN(Auxiliar_OPEX_CustosUnit!AQ$2),0),0)</f>
        <v>0</v>
      </c>
      <c r="CT101" s="1">
        <f>IFERROR(VLOOKUP($A101,Auxiliar_OPEX_CustosUnit!$A$4:$BT$129,COLUMN(Auxiliar_OPEX_CustosUnit!AR$2),0),0)</f>
        <v>0</v>
      </c>
      <c r="CU101" s="1">
        <f>IFERROR(VLOOKUP($A101,Auxiliar_OPEX_CustosUnit!$A$4:$BT$129,COLUMN(Auxiliar_OPEX_CustosUnit!AS$2),0),0)</f>
        <v>0</v>
      </c>
      <c r="CV101" s="1">
        <f>IFERROR(VLOOKUP($A101,Auxiliar_OPEX_CustosUnit!$A$4:$BT$129,COLUMN(Auxiliar_OPEX_CustosUnit!AT$2),0),0)</f>
        <v>0</v>
      </c>
      <c r="CW101" s="1">
        <f>IFERROR(VLOOKUP($A101,Auxiliar_OPEX_CustosUnit!$A$4:$BT$129,COLUMN(Auxiliar_OPEX_CustosUnit!AU$2),0),0)</f>
        <v>0</v>
      </c>
      <c r="CX101" s="1">
        <f>IFERROR(VLOOKUP($A101,Auxiliar_OPEX_CustosUnit!$A$4:$BT$129,COLUMN(Auxiliar_OPEX_CustosUnit!AV$2),0),0)</f>
        <v>0</v>
      </c>
      <c r="CY101" s="1">
        <f>IFERROR(VLOOKUP($A101,Auxiliar_OPEX_CustosUnit!$A$4:$BT$129,COLUMN(Auxiliar_OPEX_CustosUnit!AW$2),0),0)</f>
        <v>0</v>
      </c>
      <c r="CZ101" s="1">
        <f>IFERROR(VLOOKUP($A101,Auxiliar_OPEX_CustosUnit!$A$4:$BT$129,COLUMN(Auxiliar_OPEX_CustosUnit!AX$2),0),0)</f>
        <v>0</v>
      </c>
      <c r="DA101" s="1">
        <f>IFERROR(VLOOKUP($A101,Auxiliar_OPEX_CustosUnit!$A$4:$BT$129,COLUMN(Auxiliar_OPEX_CustosUnit!AY$2),0),0)</f>
        <v>0</v>
      </c>
      <c r="DB101" s="1">
        <f>IFERROR(VLOOKUP($A101,Auxiliar_OPEX_CustosUnit!$A$4:$BT$129,COLUMN(Auxiliar_OPEX_CustosUnit!AZ$2),0),0)</f>
        <v>0</v>
      </c>
      <c r="DC101" s="1">
        <f>IFERROR(VLOOKUP($A101,Auxiliar_OPEX_CustosUnit!$A$4:$BT$129,COLUMN(Auxiliar_OPEX_CustosUnit!BA$2),0),0)</f>
        <v>0</v>
      </c>
      <c r="DD101" s="1">
        <f>IFERROR(VLOOKUP($A101,Auxiliar_OPEX_CustosUnit!$A$4:$BT$129,COLUMN(Auxiliar_OPEX_CustosUnit!BB$2),0),0)</f>
        <v>0</v>
      </c>
    </row>
    <row r="102" spans="1:108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0"/>
        <v>0</v>
      </c>
      <c r="CG102" s="51">
        <f t="shared" ca="1" si="10"/>
        <v>0</v>
      </c>
      <c r="CH102" s="51">
        <f t="shared" ca="1" si="10"/>
        <v>0</v>
      </c>
      <c r="CI102" s="51">
        <f t="shared" ca="1" si="10"/>
        <v>0</v>
      </c>
      <c r="CJ102" s="51">
        <f t="shared" ca="1" si="10"/>
        <v>0</v>
      </c>
      <c r="CK102" s="51">
        <f t="shared" ca="1" si="10"/>
        <v>0</v>
      </c>
      <c r="CM102" s="1">
        <f>IFERROR(VLOOKUP($A102,Auxiliar_OPEX_CustosUnit!$A$4:$BT$129,COLUMN(Auxiliar_OPEX_CustosUnit!AK$2),0),0)</f>
        <v>0</v>
      </c>
      <c r="CN102" s="1">
        <f>IFERROR(VLOOKUP($A102,Auxiliar_OPEX_CustosUnit!$A$4:$BT$129,COLUMN(Auxiliar_OPEX_CustosUnit!AL$2),0),0)</f>
        <v>0</v>
      </c>
      <c r="CO102" s="1">
        <f>IFERROR(VLOOKUP($A102,Auxiliar_OPEX_CustosUnit!$A$4:$BT$129,COLUMN(Auxiliar_OPEX_CustosUnit!AM$2),0)*(1-DRE_Auxiliar!$A$111),0)</f>
        <v>0</v>
      </c>
      <c r="CP102" s="1">
        <f>IFERROR(VLOOKUP($A102,Auxiliar_OPEX_CustosUnit!$A$4:$BT$129,COLUMN(Auxiliar_OPEX_CustosUnit!AN$2),0),0)</f>
        <v>0</v>
      </c>
      <c r="CQ102" s="1">
        <f>IFERROR(VLOOKUP($A102,Auxiliar_OPEX_CustosUnit!$A$4:$BT$129,COLUMN(Auxiliar_OPEX_CustosUnit!AO$2),0),0)</f>
        <v>0</v>
      </c>
      <c r="CR102" s="1">
        <f>IFERROR(VLOOKUP($A102,Auxiliar_OPEX_CustosUnit!$A$4:$BT$129,COLUMN(Auxiliar_OPEX_CustosUnit!AP$2),0),0)</f>
        <v>0</v>
      </c>
      <c r="CS102" s="1">
        <f>IFERROR(VLOOKUP($A102,Auxiliar_OPEX_CustosUnit!$A$4:$BT$129,COLUMN(Auxiliar_OPEX_CustosUnit!AQ$2),0),0)</f>
        <v>0</v>
      </c>
      <c r="CT102" s="1">
        <f>IFERROR(VLOOKUP($A102,Auxiliar_OPEX_CustosUnit!$A$4:$BT$129,COLUMN(Auxiliar_OPEX_CustosUnit!AR$2),0),0)</f>
        <v>0</v>
      </c>
      <c r="CU102" s="1">
        <f>IFERROR(VLOOKUP($A102,Auxiliar_OPEX_CustosUnit!$A$4:$BT$129,COLUMN(Auxiliar_OPEX_CustosUnit!AS$2),0),0)</f>
        <v>0</v>
      </c>
      <c r="CV102" s="1">
        <f>IFERROR(VLOOKUP($A102,Auxiliar_OPEX_CustosUnit!$A$4:$BT$129,COLUMN(Auxiliar_OPEX_CustosUnit!AT$2),0),0)</f>
        <v>0</v>
      </c>
      <c r="CW102" s="1">
        <f>IFERROR(VLOOKUP($A102,Auxiliar_OPEX_CustosUnit!$A$4:$BT$129,COLUMN(Auxiliar_OPEX_CustosUnit!AU$2),0),0)</f>
        <v>0</v>
      </c>
      <c r="CX102" s="1">
        <f>IFERROR(VLOOKUP($A102,Auxiliar_OPEX_CustosUnit!$A$4:$BT$129,COLUMN(Auxiliar_OPEX_CustosUnit!AV$2),0),0)</f>
        <v>0</v>
      </c>
      <c r="CY102" s="1">
        <f>IFERROR(VLOOKUP($A102,Auxiliar_OPEX_CustosUnit!$A$4:$BT$129,COLUMN(Auxiliar_OPEX_CustosUnit!AW$2),0),0)</f>
        <v>0</v>
      </c>
      <c r="CZ102" s="1">
        <f>IFERROR(VLOOKUP($A102,Auxiliar_OPEX_CustosUnit!$A$4:$BT$129,COLUMN(Auxiliar_OPEX_CustosUnit!AX$2),0),0)</f>
        <v>0</v>
      </c>
      <c r="DA102" s="1">
        <f>IFERROR(VLOOKUP($A102,Auxiliar_OPEX_CustosUnit!$A$4:$BT$129,COLUMN(Auxiliar_OPEX_CustosUnit!AY$2),0),0)</f>
        <v>0</v>
      </c>
      <c r="DB102" s="1">
        <f>IFERROR(VLOOKUP($A102,Auxiliar_OPEX_CustosUnit!$A$4:$BT$129,COLUMN(Auxiliar_OPEX_CustosUnit!AZ$2),0),0)</f>
        <v>0</v>
      </c>
      <c r="DC102" s="1">
        <f>IFERROR(VLOOKUP($A102,Auxiliar_OPEX_CustosUnit!$A$4:$BT$129,COLUMN(Auxiliar_OPEX_CustosUnit!BA$2),0),0)</f>
        <v>0</v>
      </c>
      <c r="DD102" s="1">
        <f>IFERROR(VLOOKUP($A102,Auxiliar_OPEX_CustosUnit!$A$4:$BT$129,COLUMN(Auxiliar_OPEX_CustosUnit!BB$2),0),0)</f>
        <v>0</v>
      </c>
    </row>
    <row r="103" spans="1:108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874.45016094324887</v>
      </c>
      <c r="E103" s="51">
        <f ca="1">SUMPRODUCT($CM103:$DD103,INDIRECT(ADDRESS(E$2,$DH$2)):INDIRECT(ADDRESS(E$2,$DY$2)))</f>
        <v>874.45016094324887</v>
      </c>
      <c r="F103" s="51">
        <f ca="1">SUMPRODUCT($CM103:$DD103,INDIRECT(ADDRESS(F$2,$DH$2)):INDIRECT(ADDRESS(F$2,$DY$2)))</f>
        <v>874.45016094324887</v>
      </c>
      <c r="G103" s="51">
        <f ca="1">SUMPRODUCT($CM103:$DD103,INDIRECT(ADDRESS(G$2,$DH$2)):INDIRECT(ADDRESS(G$2,$DY$2)))</f>
        <v>874.45016094324887</v>
      </c>
      <c r="H103" s="51">
        <f ca="1">SUMPRODUCT($CM103:$DD103,INDIRECT(ADDRESS(H$2,$DH$2)):INDIRECT(ADDRESS(H$2,$DY$2)))</f>
        <v>874.45016094324887</v>
      </c>
      <c r="I103" s="51">
        <f ca="1">SUMPRODUCT($CM103:$DD103,INDIRECT(ADDRESS(I$2,$DH$2)):INDIRECT(ADDRESS(I$2,$DY$2)))</f>
        <v>874.45016094324887</v>
      </c>
      <c r="J103" s="51">
        <f ca="1">SUMPRODUCT($CM103:$DD103,INDIRECT(ADDRESS(J$2,$DH$2)):INDIRECT(ADDRESS(J$2,$DY$2)))</f>
        <v>874.45016094324887</v>
      </c>
      <c r="K103" s="51">
        <f ca="1">SUMPRODUCT($CM103:$DD103,INDIRECT(ADDRESS(K$2,$DH$2)):INDIRECT(ADDRESS(K$2,$DY$2)))</f>
        <v>874.45016094324887</v>
      </c>
      <c r="L103" s="51">
        <f ca="1">SUMPRODUCT($CM103:$DD103,INDIRECT(ADDRESS(L$2,$DH$2)):INDIRECT(ADDRESS(L$2,$DY$2)))</f>
        <v>874.45016094324887</v>
      </c>
      <c r="M103" s="51">
        <f ca="1">SUMPRODUCT($CM103:$DD103,INDIRECT(ADDRESS(M$2,$DH$2)):INDIRECT(ADDRESS(M$2,$DY$2)))</f>
        <v>874.45016094324887</v>
      </c>
      <c r="N103" s="51">
        <f ca="1">SUMPRODUCT($CM103:$DD103,INDIRECT(ADDRESS(N$2,$DH$2)):INDIRECT(ADDRESS(N$2,$DY$2)))</f>
        <v>874.45016094324887</v>
      </c>
      <c r="O103" s="51">
        <f ca="1">SUMPRODUCT($CM103:$DD103,INDIRECT(ADDRESS(O$2,$DH$2)):INDIRECT(ADDRESS(O$2,$DY$2)))</f>
        <v>874.45016094324887</v>
      </c>
      <c r="P103" s="51">
        <f ca="1">SUMPRODUCT($CM103:$DD103,INDIRECT(ADDRESS(P$2,$DH$2)):INDIRECT(ADDRESS(P$2,$DY$2)))</f>
        <v>874.45016094324887</v>
      </c>
      <c r="Q103" s="51">
        <f ca="1">SUMPRODUCT($CM103:$DD103,INDIRECT(ADDRESS(Q$2,$DH$2)):INDIRECT(ADDRESS(Q$2,$DY$2)))</f>
        <v>874.45016094324887</v>
      </c>
      <c r="R103" s="51">
        <f ca="1">SUMPRODUCT($CM103:$DD103,INDIRECT(ADDRESS(R$2,$DH$2)):INDIRECT(ADDRESS(R$2,$DY$2)))</f>
        <v>874.45016094324887</v>
      </c>
      <c r="S103" s="51">
        <f ca="1">SUMPRODUCT($CM103:$DD103,INDIRECT(ADDRESS(S$2,$DH$2)):INDIRECT(ADDRESS(S$2,$DY$2)))</f>
        <v>874.45016094324887</v>
      </c>
      <c r="T103" s="51">
        <f ca="1">SUMPRODUCT($CM103:$DD103,INDIRECT(ADDRESS(T$2,$DH$2)):INDIRECT(ADDRESS(T$2,$DY$2)))</f>
        <v>874.45016094324887</v>
      </c>
      <c r="U103" s="51">
        <f ca="1">SUMPRODUCT($CM103:$DD103,INDIRECT(ADDRESS(U$2,$DH$2)):INDIRECT(ADDRESS(U$2,$DY$2)))</f>
        <v>874.45016094324887</v>
      </c>
      <c r="V103" s="51">
        <f ca="1">SUMPRODUCT($CM103:$DD103,INDIRECT(ADDRESS(V$2,$DH$2)):INDIRECT(ADDRESS(V$2,$DY$2)))</f>
        <v>874.45016094324887</v>
      </c>
      <c r="W103" s="51">
        <f ca="1">SUMPRODUCT($CM103:$DD103,INDIRECT(ADDRESS(W$2,$DH$2)):INDIRECT(ADDRESS(W$2,$DY$2)))</f>
        <v>874.45016094324887</v>
      </c>
      <c r="X103" s="51">
        <f ca="1">SUMPRODUCT($CM103:$DD103,INDIRECT(ADDRESS(X$2,$DH$2)):INDIRECT(ADDRESS(X$2,$DY$2)))</f>
        <v>874.45016094324887</v>
      </c>
      <c r="Y103" s="51">
        <f ca="1">SUMPRODUCT($CM103:$DD103,INDIRECT(ADDRESS(Y$2,$DH$2)):INDIRECT(ADDRESS(Y$2,$DY$2)))</f>
        <v>874.45016094324887</v>
      </c>
      <c r="Z103" s="51">
        <f ca="1">SUMPRODUCT($CM103:$DD103,INDIRECT(ADDRESS(Z$2,$DH$2)):INDIRECT(ADDRESS(Z$2,$DY$2)))</f>
        <v>874.45016094324887</v>
      </c>
      <c r="AA103" s="51">
        <f ca="1">SUMPRODUCT($CM103:$DD103,INDIRECT(ADDRESS(AA$2,$DH$2)):INDIRECT(ADDRESS(AA$2,$DY$2)))</f>
        <v>874.45016094324887</v>
      </c>
      <c r="AB103" s="51">
        <f ca="1">SUMPRODUCT($CM103:$DD103,INDIRECT(ADDRESS(AB$2,$DH$2)):INDIRECT(ADDRESS(AB$2,$DY$2)))</f>
        <v>874.45016094324887</v>
      </c>
      <c r="AC103" s="51">
        <f ca="1">SUMPRODUCT($CM103:$DD103,INDIRECT(ADDRESS(AC$2,$DH$2)):INDIRECT(ADDRESS(AC$2,$DY$2)))</f>
        <v>874.45016094324887</v>
      </c>
      <c r="AD103" s="51">
        <f ca="1">SUMPRODUCT($CM103:$DD103,INDIRECT(ADDRESS(AD$2,$DH$2)):INDIRECT(ADDRESS(AD$2,$DY$2)))</f>
        <v>874.45016094324887</v>
      </c>
      <c r="AE103" s="51">
        <f ca="1">SUMPRODUCT($CM103:$DD103,INDIRECT(ADDRESS(AE$2,$DH$2)):INDIRECT(ADDRESS(AE$2,$DY$2)))</f>
        <v>874.45016094324887</v>
      </c>
      <c r="AF103" s="51">
        <f ca="1">SUMPRODUCT($CM103:$DD103,INDIRECT(ADDRESS(AF$2,$DH$2)):INDIRECT(ADDRESS(AF$2,$DY$2)))</f>
        <v>874.45016094324887</v>
      </c>
      <c r="AG103" s="51">
        <f ca="1">SUMPRODUCT($CM103:$DD103,INDIRECT(ADDRESS(AG$2,$DH$2)):INDIRECT(ADDRESS(AG$2,$DY$2)))</f>
        <v>874.45016094324887</v>
      </c>
      <c r="AH103" s="51">
        <f ca="1">SUMPRODUCT($CM103:$DD103,INDIRECT(ADDRESS(AH$2,$DH$2)):INDIRECT(ADDRESS(AH$2,$DY$2)))</f>
        <v>874.45016094324887</v>
      </c>
      <c r="AI103" s="51">
        <f ca="1">SUMPRODUCT($CM103:$DD103,INDIRECT(ADDRESS(AI$2,$DH$2)):INDIRECT(ADDRESS(AI$2,$DY$2)))</f>
        <v>874.45016094324887</v>
      </c>
      <c r="AJ103" s="51">
        <f ca="1">SUMPRODUCT($CM103:$DD103,INDIRECT(ADDRESS(AJ$2,$DH$2)):INDIRECT(ADDRESS(AJ$2,$DY$2)))</f>
        <v>874.45016094324887</v>
      </c>
      <c r="AK103" s="51">
        <f ca="1">SUMPRODUCT($CM103:$DD103,INDIRECT(ADDRESS(AK$2,$DH$2)):INDIRECT(ADDRESS(AK$2,$DY$2)))</f>
        <v>874.45016094324887</v>
      </c>
      <c r="AL103" s="51">
        <f ca="1">SUMPRODUCT($CM103:$DD103,INDIRECT(ADDRESS(AL$2,$DH$2)):INDIRECT(ADDRESS(AL$2,$DY$2)))</f>
        <v>874.45016094324887</v>
      </c>
      <c r="AM103" s="51">
        <f ca="1">SUMPRODUCT($CM103:$DD103,INDIRECT(ADDRESS(AM$2,$DH$2)):INDIRECT(ADDRESS(AM$2,$DY$2)))</f>
        <v>874.45016094324887</v>
      </c>
      <c r="AN103" s="51">
        <f ca="1">SUMPRODUCT($CM103:$DD103,INDIRECT(ADDRESS(AN$2,$DH$2)):INDIRECT(ADDRESS(AN$2,$DY$2)))</f>
        <v>874.45016094324887</v>
      </c>
      <c r="AO103" s="51">
        <f ca="1">SUMPRODUCT($CM103:$DD103,INDIRECT(ADDRESS(AO$2,$DH$2)):INDIRECT(ADDRESS(AO$2,$DY$2)))</f>
        <v>874.45016094324887</v>
      </c>
      <c r="AP103" s="51">
        <f ca="1">SUMPRODUCT($CM103:$DD103,INDIRECT(ADDRESS(AP$2,$DH$2)):INDIRECT(ADDRESS(AP$2,$DY$2)))</f>
        <v>874.45016094324887</v>
      </c>
      <c r="AQ103" s="51">
        <f ca="1">SUMPRODUCT($CM103:$DD103,INDIRECT(ADDRESS(AQ$2,$DH$2)):INDIRECT(ADDRESS(AQ$2,$DY$2)))</f>
        <v>874.45016094324887</v>
      </c>
      <c r="AR103" s="51">
        <f ca="1">SUMPRODUCT($CM103:$DD103,INDIRECT(ADDRESS(AR$2,$DH$2)):INDIRECT(ADDRESS(AR$2,$DY$2)))</f>
        <v>874.45016094324887</v>
      </c>
      <c r="AS103" s="51">
        <f ca="1">SUMPRODUCT($CM103:$DD103,INDIRECT(ADDRESS(AS$2,$DH$2)):INDIRECT(ADDRESS(AS$2,$DY$2)))</f>
        <v>874.45016094324887</v>
      </c>
      <c r="AT103" s="51">
        <f ca="1">SUMPRODUCT($CM103:$DD103,INDIRECT(ADDRESS(AT$2,$DH$2)):INDIRECT(ADDRESS(AT$2,$DY$2)))</f>
        <v>874.45016094324887</v>
      </c>
      <c r="AU103" s="51">
        <f ca="1">SUMPRODUCT($CM103:$DD103,INDIRECT(ADDRESS(AU$2,$DH$2)):INDIRECT(ADDRESS(AU$2,$DY$2)))</f>
        <v>874.45016094324887</v>
      </c>
      <c r="AV103" s="51">
        <f ca="1">SUMPRODUCT($CM103:$DD103,INDIRECT(ADDRESS(AV$2,$DH$2)):INDIRECT(ADDRESS(AV$2,$DY$2)))</f>
        <v>874.45016094324887</v>
      </c>
      <c r="AW103" s="51">
        <f ca="1">SUMPRODUCT($CM103:$DD103,INDIRECT(ADDRESS(AW$2,$DH$2)):INDIRECT(ADDRESS(AW$2,$DY$2)))</f>
        <v>874.45016094324887</v>
      </c>
      <c r="AX103" s="51">
        <f ca="1">SUMPRODUCT($CM103:$DD103,INDIRECT(ADDRESS(AX$2,$DH$2)):INDIRECT(ADDRESS(AX$2,$DY$2)))</f>
        <v>874.45016094324887</v>
      </c>
      <c r="AY103" s="51">
        <f ca="1">SUMPRODUCT($CM103:$DD103,INDIRECT(ADDRESS(AY$2,$DH$2)):INDIRECT(ADDRESS(AY$2,$DY$2)))</f>
        <v>874.45016094324887</v>
      </c>
      <c r="AZ103" s="51">
        <f ca="1">SUMPRODUCT($CM103:$DD103,INDIRECT(ADDRESS(AZ$2,$DH$2)):INDIRECT(ADDRESS(AZ$2,$DY$2)))</f>
        <v>874.45016094324887</v>
      </c>
      <c r="BA103" s="51">
        <f ca="1">SUMPRODUCT($CM103:$DD103,INDIRECT(ADDRESS(BA$2,$DH$2)):INDIRECT(ADDRESS(BA$2,$DY$2)))</f>
        <v>874.45016094324887</v>
      </c>
      <c r="BB103" s="51">
        <f ca="1">SUMPRODUCT($CM103:$DD103,INDIRECT(ADDRESS(BB$2,$DH$2)):INDIRECT(ADDRESS(BB$2,$DY$2)))</f>
        <v>874.45016094324887</v>
      </c>
      <c r="BC103" s="51">
        <f ca="1">SUMPRODUCT($CM103:$DD103,INDIRECT(ADDRESS(BC$2,$DH$2)):INDIRECT(ADDRESS(BC$2,$DY$2)))</f>
        <v>874.45016094324887</v>
      </c>
      <c r="BD103" s="51">
        <f ca="1">SUMPRODUCT($CM103:$DD103,INDIRECT(ADDRESS(BD$2,$DH$2)):INDIRECT(ADDRESS(BD$2,$DY$2)))</f>
        <v>874.45016094324887</v>
      </c>
      <c r="BE103" s="51">
        <f ca="1">SUMPRODUCT($CM103:$DD103,INDIRECT(ADDRESS(BE$2,$DH$2)):INDIRECT(ADDRESS(BE$2,$DY$2)))</f>
        <v>874.45016094324887</v>
      </c>
      <c r="BF103" s="51">
        <f ca="1">SUMPRODUCT($CM103:$DD103,INDIRECT(ADDRESS(BF$2,$DH$2)):INDIRECT(ADDRESS(BF$2,$DY$2)))</f>
        <v>874.45016094324887</v>
      </c>
      <c r="BG103" s="51">
        <f ca="1">SUMPRODUCT($CM103:$DD103,INDIRECT(ADDRESS(BG$2,$DH$2)):INDIRECT(ADDRESS(BG$2,$DY$2)))</f>
        <v>874.45016094324887</v>
      </c>
      <c r="BH103" s="51">
        <f ca="1">SUMPRODUCT($CM103:$DD103,INDIRECT(ADDRESS(BH$2,$DH$2)):INDIRECT(ADDRESS(BH$2,$DY$2)))</f>
        <v>874.45016094324887</v>
      </c>
      <c r="BI103" s="51">
        <f ca="1">SUMPRODUCT($CM103:$DD103,INDIRECT(ADDRESS(BI$2,$DH$2)):INDIRECT(ADDRESS(BI$2,$DY$2)))</f>
        <v>874.45016094324887</v>
      </c>
      <c r="BJ103" s="51">
        <f ca="1">SUMPRODUCT($CM103:$DD103,INDIRECT(ADDRESS(BJ$2,$DH$2)):INDIRECT(ADDRESS(BJ$2,$DY$2)))</f>
        <v>874.45016094324887</v>
      </c>
      <c r="BK103" s="51">
        <f ca="1">SUMPRODUCT($CM103:$DD103,INDIRECT(ADDRESS(BK$2,$DH$2)):INDIRECT(ADDRESS(BK$2,$DY$2)))</f>
        <v>874.45016094324887</v>
      </c>
      <c r="BL103" s="51">
        <f ca="1">SUMPRODUCT($CM103:$DD103,INDIRECT(ADDRESS(BL$2,$DH$2)):INDIRECT(ADDRESS(BL$2,$DY$2)))</f>
        <v>874.45016094324887</v>
      </c>
      <c r="BM103" s="51">
        <f ca="1">SUMPRODUCT($CM103:$DD103,INDIRECT(ADDRESS(BM$2,$DH$2)):INDIRECT(ADDRESS(BM$2,$DY$2)))</f>
        <v>874.45016094324887</v>
      </c>
      <c r="BN103" s="51">
        <f ca="1">SUMPRODUCT($CM103:$DD103,INDIRECT(ADDRESS(BN$2,$DH$2)):INDIRECT(ADDRESS(BN$2,$DY$2)))</f>
        <v>874.45016094324887</v>
      </c>
      <c r="BO103" s="51">
        <f ca="1">SUMPRODUCT($CM103:$DD103,INDIRECT(ADDRESS(BO$2,$DH$2)):INDIRECT(ADDRESS(BO$2,$DY$2)))</f>
        <v>874.45016094324887</v>
      </c>
      <c r="BP103" s="51">
        <f ca="1">SUMPRODUCT($CM103:$DD103,INDIRECT(ADDRESS(BP$2,$DH$2)):INDIRECT(ADDRESS(BP$2,$DY$2)))</f>
        <v>874.45016094324887</v>
      </c>
      <c r="BQ103" s="51">
        <f ca="1">SUMPRODUCT($CM103:$DD103,INDIRECT(ADDRESS(BQ$2,$DH$2)):INDIRECT(ADDRESS(BQ$2,$DY$2)))</f>
        <v>874.45016094324887</v>
      </c>
      <c r="BR103" s="51">
        <f ca="1">SUMPRODUCT($CM103:$DD103,INDIRECT(ADDRESS(BR$2,$DH$2)):INDIRECT(ADDRESS(BR$2,$DY$2)))</f>
        <v>874.45016094324887</v>
      </c>
      <c r="BS103" s="51">
        <f ca="1">SUMPRODUCT($CM103:$DD103,INDIRECT(ADDRESS(BS$2,$DH$2)):INDIRECT(ADDRESS(BS$2,$DY$2)))</f>
        <v>874.45016094324887</v>
      </c>
      <c r="BT103" s="51">
        <f ca="1">SUMPRODUCT($CM103:$DD103,INDIRECT(ADDRESS(BT$2,$DH$2)):INDIRECT(ADDRESS(BT$2,$DY$2)))</f>
        <v>874.45016094324887</v>
      </c>
      <c r="BU103" s="51">
        <f ca="1">SUMPRODUCT($CM103:$DD103,INDIRECT(ADDRESS(BU$2,$DH$2)):INDIRECT(ADDRESS(BU$2,$DY$2)))</f>
        <v>874.45016094324887</v>
      </c>
      <c r="BV103" s="51">
        <f ca="1">SUMPRODUCT($CM103:$DD103,INDIRECT(ADDRESS(BV$2,$DH$2)):INDIRECT(ADDRESS(BV$2,$DY$2)))</f>
        <v>874.45016094324887</v>
      </c>
      <c r="BW103" s="51">
        <f ca="1">SUMPRODUCT($CM103:$DD103,INDIRECT(ADDRESS(BW$2,$DH$2)):INDIRECT(ADDRESS(BW$2,$DY$2)))</f>
        <v>874.45016094324887</v>
      </c>
      <c r="BX103" s="51">
        <f ca="1">SUMPRODUCT($CM103:$DD103,INDIRECT(ADDRESS(BX$2,$DH$2)):INDIRECT(ADDRESS(BX$2,$DY$2)))</f>
        <v>874.45016094324887</v>
      </c>
      <c r="BY103" s="51">
        <f ca="1">SUMPRODUCT($CM103:$DD103,INDIRECT(ADDRESS(BY$2,$DH$2)):INDIRECT(ADDRESS(BY$2,$DY$2)))</f>
        <v>874.45016094324887</v>
      </c>
      <c r="BZ103" s="51">
        <f ca="1">SUMPRODUCT($CM103:$DD103,INDIRECT(ADDRESS(BZ$2,$DH$2)):INDIRECT(ADDRESS(BZ$2,$DY$2)))</f>
        <v>874.45016094324887</v>
      </c>
      <c r="CA103" s="51">
        <f ca="1">SUMPRODUCT($CM103:$DD103,INDIRECT(ADDRESS(CA$2,$DH$2)):INDIRECT(ADDRESS(CA$2,$DY$2)))</f>
        <v>874.45016094324887</v>
      </c>
      <c r="CB103" s="51">
        <f ca="1">SUMPRODUCT($CM103:$DD103,INDIRECT(ADDRESS(CB$2,$DH$2)):INDIRECT(ADDRESS(CB$2,$DY$2)))</f>
        <v>874.45016094324887</v>
      </c>
      <c r="CC103" s="51">
        <f ca="1">SUMPRODUCT($CM103:$DD103,INDIRECT(ADDRESS(CC$2,$DH$2)):INDIRECT(ADDRESS(CC$2,$DY$2)))</f>
        <v>874.45016094324887</v>
      </c>
      <c r="CD103" s="51">
        <f ca="1">SUMPRODUCT($CM103:$DD103,INDIRECT(ADDRESS(CD$2,$DH$2)):INDIRECT(ADDRESS(CD$2,$DY$2)))</f>
        <v>874.45016094324887</v>
      </c>
      <c r="CF103" s="51">
        <f t="shared" ca="1" si="10"/>
        <v>10493.401931318986</v>
      </c>
      <c r="CG103" s="51">
        <f t="shared" ca="1" si="10"/>
        <v>10493.401931318986</v>
      </c>
      <c r="CH103" s="51">
        <f t="shared" ca="1" si="10"/>
        <v>10493.401931318986</v>
      </c>
      <c r="CI103" s="51">
        <f t="shared" ca="1" si="10"/>
        <v>10493.401931318986</v>
      </c>
      <c r="CJ103" s="51">
        <f t="shared" ca="1" si="10"/>
        <v>10493.401931318986</v>
      </c>
      <c r="CK103" s="51">
        <f t="shared" ca="1" si="10"/>
        <v>10493.401931318986</v>
      </c>
      <c r="CM103" s="1">
        <f>IFERROR(VLOOKUP($A103,Auxiliar_OPEX_CustosUnit!$A$4:$BT$129,COLUMN(Auxiliar_OPEX_CustosUnit!AK$2),0),0)</f>
        <v>0</v>
      </c>
      <c r="CN103" s="1">
        <f>IFERROR(VLOOKUP($A103,Auxiliar_OPEX_CustosUnit!$A$4:$BT$129,COLUMN(Auxiliar_OPEX_CustosUnit!AL$2),0),0)</f>
        <v>0</v>
      </c>
      <c r="CO103" s="1">
        <f>IFERROR(VLOOKUP($A103,Auxiliar_OPEX_CustosUnit!$A$4:$BT$129,COLUMN(Auxiliar_OPEX_CustosUnit!AM$2),0)*(1-DRE_Auxiliar!$A$111),0)</f>
        <v>259.62617304053919</v>
      </c>
      <c r="CP103" s="1">
        <f>IFERROR(VLOOKUP($A103,Auxiliar_OPEX_CustosUnit!$A$4:$BT$129,COLUMN(Auxiliar_OPEX_CustosUnit!AN$2),0),0)</f>
        <v>0</v>
      </c>
      <c r="CQ103" s="1">
        <f>IFERROR(VLOOKUP($A103,Auxiliar_OPEX_CustosUnit!$A$4:$BT$129,COLUMN(Auxiliar_OPEX_CustosUnit!AO$2),0),0)</f>
        <v>0</v>
      </c>
      <c r="CR103" s="1">
        <f>IFERROR(VLOOKUP($A103,Auxiliar_OPEX_CustosUnit!$A$4:$BT$129,COLUMN(Auxiliar_OPEX_CustosUnit!AP$2),0),0)</f>
        <v>0</v>
      </c>
      <c r="CS103" s="1">
        <f>IFERROR(VLOOKUP($A103,Auxiliar_OPEX_CustosUnit!$A$4:$BT$129,COLUMN(Auxiliar_OPEX_CustosUnit!AQ$2),0),0)</f>
        <v>0</v>
      </c>
      <c r="CT103" s="1">
        <f>IFERROR(VLOOKUP($A103,Auxiliar_OPEX_CustosUnit!$A$4:$BT$129,COLUMN(Auxiliar_OPEX_CustosUnit!AR$2),0),0)</f>
        <v>51.235332325225798</v>
      </c>
      <c r="CU103" s="1">
        <f>IFERROR(VLOOKUP($A103,Auxiliar_OPEX_CustosUnit!$A$4:$BT$129,COLUMN(Auxiliar_OPEX_CustosUnit!AS$2),0),0)</f>
        <v>0</v>
      </c>
      <c r="CV103" s="1">
        <f>IFERROR(VLOOKUP($A103,Auxiliar_OPEX_CustosUnit!$A$4:$BT$129,COLUMN(Auxiliar_OPEX_CustosUnit!AT$2),0),0)</f>
        <v>0</v>
      </c>
      <c r="CW103" s="1">
        <f>IFERROR(VLOOKUP($A103,Auxiliar_OPEX_CustosUnit!$A$4:$BT$129,COLUMN(Auxiliar_OPEX_CustosUnit!AU$2),0),0)</f>
        <v>0</v>
      </c>
      <c r="CX103" s="1">
        <f>IFERROR(VLOOKUP($A103,Auxiliar_OPEX_CustosUnit!$A$4:$BT$129,COLUMN(Auxiliar_OPEX_CustosUnit!AV$2),0),0)</f>
        <v>0</v>
      </c>
      <c r="CY103" s="1">
        <f>IFERROR(VLOOKUP($A103,Auxiliar_OPEX_CustosUnit!$A$4:$BT$129,COLUMN(Auxiliar_OPEX_CustosUnit!AW$2),0),0)</f>
        <v>0</v>
      </c>
      <c r="CZ103" s="1">
        <f>IFERROR(VLOOKUP($A103,Auxiliar_OPEX_CustosUnit!$A$4:$BT$129,COLUMN(Auxiliar_OPEX_CustosUnit!AX$2),0),0)</f>
        <v>0</v>
      </c>
      <c r="DA103" s="1">
        <f>IFERROR(VLOOKUP($A103,Auxiliar_OPEX_CustosUnit!$A$4:$BT$129,COLUMN(Auxiliar_OPEX_CustosUnit!AY$2),0),0)</f>
        <v>0</v>
      </c>
      <c r="DB103" s="1">
        <f>IFERROR(VLOOKUP($A103,Auxiliar_OPEX_CustosUnit!$A$4:$BT$129,COLUMN(Auxiliar_OPEX_CustosUnit!AZ$2),0),0)</f>
        <v>0</v>
      </c>
      <c r="DC103" s="1">
        <f>IFERROR(VLOOKUP($A103,Auxiliar_OPEX_CustosUnit!$A$4:$BT$129,COLUMN(Auxiliar_OPEX_CustosUnit!BA$2),0),0)</f>
        <v>0</v>
      </c>
      <c r="DD103" s="1">
        <f>IFERROR(VLOOKUP($A103,Auxiliar_OPEX_CustosUnit!$A$4:$BT$129,COLUMN(Auxiliar_OPEX_CustosUnit!BB$2),0),0)</f>
        <v>0</v>
      </c>
    </row>
    <row r="104" spans="1:108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821.77894040218553</v>
      </c>
      <c r="E104" s="51">
        <f ca="1">SUMPRODUCT($CM104:$DD104,INDIRECT(ADDRESS(E$2,$DH$2)):INDIRECT(ADDRESS(E$2,$DY$2)))</f>
        <v>821.77894040218553</v>
      </c>
      <c r="F104" s="51">
        <f ca="1">SUMPRODUCT($CM104:$DD104,INDIRECT(ADDRESS(F$2,$DH$2)):INDIRECT(ADDRESS(F$2,$DY$2)))</f>
        <v>821.77894040218553</v>
      </c>
      <c r="G104" s="51">
        <f ca="1">SUMPRODUCT($CM104:$DD104,INDIRECT(ADDRESS(G$2,$DH$2)):INDIRECT(ADDRESS(G$2,$DY$2)))</f>
        <v>821.77894040218553</v>
      </c>
      <c r="H104" s="51">
        <f ca="1">SUMPRODUCT($CM104:$DD104,INDIRECT(ADDRESS(H$2,$DH$2)):INDIRECT(ADDRESS(H$2,$DY$2)))</f>
        <v>821.77894040218553</v>
      </c>
      <c r="I104" s="51">
        <f ca="1">SUMPRODUCT($CM104:$DD104,INDIRECT(ADDRESS(I$2,$DH$2)):INDIRECT(ADDRESS(I$2,$DY$2)))</f>
        <v>821.77894040218553</v>
      </c>
      <c r="J104" s="51">
        <f ca="1">SUMPRODUCT($CM104:$DD104,INDIRECT(ADDRESS(J$2,$DH$2)):INDIRECT(ADDRESS(J$2,$DY$2)))</f>
        <v>821.77894040218553</v>
      </c>
      <c r="K104" s="51">
        <f ca="1">SUMPRODUCT($CM104:$DD104,INDIRECT(ADDRESS(K$2,$DH$2)):INDIRECT(ADDRESS(K$2,$DY$2)))</f>
        <v>821.77894040218553</v>
      </c>
      <c r="L104" s="51">
        <f ca="1">SUMPRODUCT($CM104:$DD104,INDIRECT(ADDRESS(L$2,$DH$2)):INDIRECT(ADDRESS(L$2,$DY$2)))</f>
        <v>821.77894040218553</v>
      </c>
      <c r="M104" s="51">
        <f ca="1">SUMPRODUCT($CM104:$DD104,INDIRECT(ADDRESS(M$2,$DH$2)):INDIRECT(ADDRESS(M$2,$DY$2)))</f>
        <v>821.77894040218553</v>
      </c>
      <c r="N104" s="51">
        <f ca="1">SUMPRODUCT($CM104:$DD104,INDIRECT(ADDRESS(N$2,$DH$2)):INDIRECT(ADDRESS(N$2,$DY$2)))</f>
        <v>821.77894040218553</v>
      </c>
      <c r="O104" s="51">
        <f ca="1">SUMPRODUCT($CM104:$DD104,INDIRECT(ADDRESS(O$2,$DH$2)):INDIRECT(ADDRESS(O$2,$DY$2)))</f>
        <v>821.77894040218553</v>
      </c>
      <c r="P104" s="51">
        <f ca="1">SUMPRODUCT($CM104:$DD104,INDIRECT(ADDRESS(P$2,$DH$2)):INDIRECT(ADDRESS(P$2,$DY$2)))</f>
        <v>821.77894040218553</v>
      </c>
      <c r="Q104" s="51">
        <f ca="1">SUMPRODUCT($CM104:$DD104,INDIRECT(ADDRESS(Q$2,$DH$2)):INDIRECT(ADDRESS(Q$2,$DY$2)))</f>
        <v>821.77894040218553</v>
      </c>
      <c r="R104" s="51">
        <f ca="1">SUMPRODUCT($CM104:$DD104,INDIRECT(ADDRESS(R$2,$DH$2)):INDIRECT(ADDRESS(R$2,$DY$2)))</f>
        <v>821.77894040218553</v>
      </c>
      <c r="S104" s="51">
        <f ca="1">SUMPRODUCT($CM104:$DD104,INDIRECT(ADDRESS(S$2,$DH$2)):INDIRECT(ADDRESS(S$2,$DY$2)))</f>
        <v>821.77894040218553</v>
      </c>
      <c r="T104" s="51">
        <f ca="1">SUMPRODUCT($CM104:$DD104,INDIRECT(ADDRESS(T$2,$DH$2)):INDIRECT(ADDRESS(T$2,$DY$2)))</f>
        <v>821.77894040218553</v>
      </c>
      <c r="U104" s="51">
        <f ca="1">SUMPRODUCT($CM104:$DD104,INDIRECT(ADDRESS(U$2,$DH$2)):INDIRECT(ADDRESS(U$2,$DY$2)))</f>
        <v>821.77894040218553</v>
      </c>
      <c r="V104" s="51">
        <f ca="1">SUMPRODUCT($CM104:$DD104,INDIRECT(ADDRESS(V$2,$DH$2)):INDIRECT(ADDRESS(V$2,$DY$2)))</f>
        <v>821.77894040218553</v>
      </c>
      <c r="W104" s="51">
        <f ca="1">SUMPRODUCT($CM104:$DD104,INDIRECT(ADDRESS(W$2,$DH$2)):INDIRECT(ADDRESS(W$2,$DY$2)))</f>
        <v>821.77894040218553</v>
      </c>
      <c r="X104" s="51">
        <f ca="1">SUMPRODUCT($CM104:$DD104,INDIRECT(ADDRESS(X$2,$DH$2)):INDIRECT(ADDRESS(X$2,$DY$2)))</f>
        <v>821.77894040218553</v>
      </c>
      <c r="Y104" s="51">
        <f ca="1">SUMPRODUCT($CM104:$DD104,INDIRECT(ADDRESS(Y$2,$DH$2)):INDIRECT(ADDRESS(Y$2,$DY$2)))</f>
        <v>821.77894040218553</v>
      </c>
      <c r="Z104" s="51">
        <f ca="1">SUMPRODUCT($CM104:$DD104,INDIRECT(ADDRESS(Z$2,$DH$2)):INDIRECT(ADDRESS(Z$2,$DY$2)))</f>
        <v>821.77894040218553</v>
      </c>
      <c r="AA104" s="51">
        <f ca="1">SUMPRODUCT($CM104:$DD104,INDIRECT(ADDRESS(AA$2,$DH$2)):INDIRECT(ADDRESS(AA$2,$DY$2)))</f>
        <v>821.77894040218553</v>
      </c>
      <c r="AB104" s="51">
        <f ca="1">SUMPRODUCT($CM104:$DD104,INDIRECT(ADDRESS(AB$2,$DH$2)):INDIRECT(ADDRESS(AB$2,$DY$2)))</f>
        <v>821.77894040218553</v>
      </c>
      <c r="AC104" s="51">
        <f ca="1">SUMPRODUCT($CM104:$DD104,INDIRECT(ADDRESS(AC$2,$DH$2)):INDIRECT(ADDRESS(AC$2,$DY$2)))</f>
        <v>821.77894040218553</v>
      </c>
      <c r="AD104" s="51">
        <f ca="1">SUMPRODUCT($CM104:$DD104,INDIRECT(ADDRESS(AD$2,$DH$2)):INDIRECT(ADDRESS(AD$2,$DY$2)))</f>
        <v>821.77894040218553</v>
      </c>
      <c r="AE104" s="51">
        <f ca="1">SUMPRODUCT($CM104:$DD104,INDIRECT(ADDRESS(AE$2,$DH$2)):INDIRECT(ADDRESS(AE$2,$DY$2)))</f>
        <v>821.77894040218553</v>
      </c>
      <c r="AF104" s="51">
        <f ca="1">SUMPRODUCT($CM104:$DD104,INDIRECT(ADDRESS(AF$2,$DH$2)):INDIRECT(ADDRESS(AF$2,$DY$2)))</f>
        <v>821.77894040218553</v>
      </c>
      <c r="AG104" s="51">
        <f ca="1">SUMPRODUCT($CM104:$DD104,INDIRECT(ADDRESS(AG$2,$DH$2)):INDIRECT(ADDRESS(AG$2,$DY$2)))</f>
        <v>821.77894040218553</v>
      </c>
      <c r="AH104" s="51">
        <f ca="1">SUMPRODUCT($CM104:$DD104,INDIRECT(ADDRESS(AH$2,$DH$2)):INDIRECT(ADDRESS(AH$2,$DY$2)))</f>
        <v>821.77894040218553</v>
      </c>
      <c r="AI104" s="51">
        <f ca="1">SUMPRODUCT($CM104:$DD104,INDIRECT(ADDRESS(AI$2,$DH$2)):INDIRECT(ADDRESS(AI$2,$DY$2)))</f>
        <v>821.77894040218553</v>
      </c>
      <c r="AJ104" s="51">
        <f ca="1">SUMPRODUCT($CM104:$DD104,INDIRECT(ADDRESS(AJ$2,$DH$2)):INDIRECT(ADDRESS(AJ$2,$DY$2)))</f>
        <v>821.77894040218553</v>
      </c>
      <c r="AK104" s="51">
        <f ca="1">SUMPRODUCT($CM104:$DD104,INDIRECT(ADDRESS(AK$2,$DH$2)):INDIRECT(ADDRESS(AK$2,$DY$2)))</f>
        <v>821.77894040218553</v>
      </c>
      <c r="AL104" s="51">
        <f ca="1">SUMPRODUCT($CM104:$DD104,INDIRECT(ADDRESS(AL$2,$DH$2)):INDIRECT(ADDRESS(AL$2,$DY$2)))</f>
        <v>821.77894040218553</v>
      </c>
      <c r="AM104" s="51">
        <f ca="1">SUMPRODUCT($CM104:$DD104,INDIRECT(ADDRESS(AM$2,$DH$2)):INDIRECT(ADDRESS(AM$2,$DY$2)))</f>
        <v>821.77894040218553</v>
      </c>
      <c r="AN104" s="51">
        <f ca="1">SUMPRODUCT($CM104:$DD104,INDIRECT(ADDRESS(AN$2,$DH$2)):INDIRECT(ADDRESS(AN$2,$DY$2)))</f>
        <v>821.77894040218553</v>
      </c>
      <c r="AO104" s="51">
        <f ca="1">SUMPRODUCT($CM104:$DD104,INDIRECT(ADDRESS(AO$2,$DH$2)):INDIRECT(ADDRESS(AO$2,$DY$2)))</f>
        <v>821.77894040218553</v>
      </c>
      <c r="AP104" s="51">
        <f ca="1">SUMPRODUCT($CM104:$DD104,INDIRECT(ADDRESS(AP$2,$DH$2)):INDIRECT(ADDRESS(AP$2,$DY$2)))</f>
        <v>821.77894040218553</v>
      </c>
      <c r="AQ104" s="51">
        <f ca="1">SUMPRODUCT($CM104:$DD104,INDIRECT(ADDRESS(AQ$2,$DH$2)):INDIRECT(ADDRESS(AQ$2,$DY$2)))</f>
        <v>821.77894040218553</v>
      </c>
      <c r="AR104" s="51">
        <f ca="1">SUMPRODUCT($CM104:$DD104,INDIRECT(ADDRESS(AR$2,$DH$2)):INDIRECT(ADDRESS(AR$2,$DY$2)))</f>
        <v>821.77894040218553</v>
      </c>
      <c r="AS104" s="51">
        <f ca="1">SUMPRODUCT($CM104:$DD104,INDIRECT(ADDRESS(AS$2,$DH$2)):INDIRECT(ADDRESS(AS$2,$DY$2)))</f>
        <v>821.77894040218553</v>
      </c>
      <c r="AT104" s="51">
        <f ca="1">SUMPRODUCT($CM104:$DD104,INDIRECT(ADDRESS(AT$2,$DH$2)):INDIRECT(ADDRESS(AT$2,$DY$2)))</f>
        <v>821.77894040218553</v>
      </c>
      <c r="AU104" s="51">
        <f ca="1">SUMPRODUCT($CM104:$DD104,INDIRECT(ADDRESS(AU$2,$DH$2)):INDIRECT(ADDRESS(AU$2,$DY$2)))</f>
        <v>821.77894040218553</v>
      </c>
      <c r="AV104" s="51">
        <f ca="1">SUMPRODUCT($CM104:$DD104,INDIRECT(ADDRESS(AV$2,$DH$2)):INDIRECT(ADDRESS(AV$2,$DY$2)))</f>
        <v>821.77894040218553</v>
      </c>
      <c r="AW104" s="51">
        <f ca="1">SUMPRODUCT($CM104:$DD104,INDIRECT(ADDRESS(AW$2,$DH$2)):INDIRECT(ADDRESS(AW$2,$DY$2)))</f>
        <v>821.77894040218553</v>
      </c>
      <c r="AX104" s="51">
        <f ca="1">SUMPRODUCT($CM104:$DD104,INDIRECT(ADDRESS(AX$2,$DH$2)):INDIRECT(ADDRESS(AX$2,$DY$2)))</f>
        <v>821.77894040218553</v>
      </c>
      <c r="AY104" s="51">
        <f ca="1">SUMPRODUCT($CM104:$DD104,INDIRECT(ADDRESS(AY$2,$DH$2)):INDIRECT(ADDRESS(AY$2,$DY$2)))</f>
        <v>821.77894040218553</v>
      </c>
      <c r="AZ104" s="51">
        <f ca="1">SUMPRODUCT($CM104:$DD104,INDIRECT(ADDRESS(AZ$2,$DH$2)):INDIRECT(ADDRESS(AZ$2,$DY$2)))</f>
        <v>821.77894040218553</v>
      </c>
      <c r="BA104" s="51">
        <f ca="1">SUMPRODUCT($CM104:$DD104,INDIRECT(ADDRESS(BA$2,$DH$2)):INDIRECT(ADDRESS(BA$2,$DY$2)))</f>
        <v>821.77894040218553</v>
      </c>
      <c r="BB104" s="51">
        <f ca="1">SUMPRODUCT($CM104:$DD104,INDIRECT(ADDRESS(BB$2,$DH$2)):INDIRECT(ADDRESS(BB$2,$DY$2)))</f>
        <v>821.77894040218553</v>
      </c>
      <c r="BC104" s="51">
        <f ca="1">SUMPRODUCT($CM104:$DD104,INDIRECT(ADDRESS(BC$2,$DH$2)):INDIRECT(ADDRESS(BC$2,$DY$2)))</f>
        <v>821.77894040218553</v>
      </c>
      <c r="BD104" s="51">
        <f ca="1">SUMPRODUCT($CM104:$DD104,INDIRECT(ADDRESS(BD$2,$DH$2)):INDIRECT(ADDRESS(BD$2,$DY$2)))</f>
        <v>821.77894040218553</v>
      </c>
      <c r="BE104" s="51">
        <f ca="1">SUMPRODUCT($CM104:$DD104,INDIRECT(ADDRESS(BE$2,$DH$2)):INDIRECT(ADDRESS(BE$2,$DY$2)))</f>
        <v>821.77894040218553</v>
      </c>
      <c r="BF104" s="51">
        <f ca="1">SUMPRODUCT($CM104:$DD104,INDIRECT(ADDRESS(BF$2,$DH$2)):INDIRECT(ADDRESS(BF$2,$DY$2)))</f>
        <v>821.77894040218553</v>
      </c>
      <c r="BG104" s="51">
        <f ca="1">SUMPRODUCT($CM104:$DD104,INDIRECT(ADDRESS(BG$2,$DH$2)):INDIRECT(ADDRESS(BG$2,$DY$2)))</f>
        <v>821.77894040218553</v>
      </c>
      <c r="BH104" s="51">
        <f ca="1">SUMPRODUCT($CM104:$DD104,INDIRECT(ADDRESS(BH$2,$DH$2)):INDIRECT(ADDRESS(BH$2,$DY$2)))</f>
        <v>821.77894040218553</v>
      </c>
      <c r="BI104" s="51">
        <f ca="1">SUMPRODUCT($CM104:$DD104,INDIRECT(ADDRESS(BI$2,$DH$2)):INDIRECT(ADDRESS(BI$2,$DY$2)))</f>
        <v>821.77894040218553</v>
      </c>
      <c r="BJ104" s="51">
        <f ca="1">SUMPRODUCT($CM104:$DD104,INDIRECT(ADDRESS(BJ$2,$DH$2)):INDIRECT(ADDRESS(BJ$2,$DY$2)))</f>
        <v>821.77894040218553</v>
      </c>
      <c r="BK104" s="51">
        <f ca="1">SUMPRODUCT($CM104:$DD104,INDIRECT(ADDRESS(BK$2,$DH$2)):INDIRECT(ADDRESS(BK$2,$DY$2)))</f>
        <v>821.77894040218553</v>
      </c>
      <c r="BL104" s="51">
        <f ca="1">SUMPRODUCT($CM104:$DD104,INDIRECT(ADDRESS(BL$2,$DH$2)):INDIRECT(ADDRESS(BL$2,$DY$2)))</f>
        <v>821.77894040218553</v>
      </c>
      <c r="BM104" s="51">
        <f ca="1">SUMPRODUCT($CM104:$DD104,INDIRECT(ADDRESS(BM$2,$DH$2)):INDIRECT(ADDRESS(BM$2,$DY$2)))</f>
        <v>821.77894040218553</v>
      </c>
      <c r="BN104" s="51">
        <f ca="1">SUMPRODUCT($CM104:$DD104,INDIRECT(ADDRESS(BN$2,$DH$2)):INDIRECT(ADDRESS(BN$2,$DY$2)))</f>
        <v>821.77894040218553</v>
      </c>
      <c r="BO104" s="51">
        <f ca="1">SUMPRODUCT($CM104:$DD104,INDIRECT(ADDRESS(BO$2,$DH$2)):INDIRECT(ADDRESS(BO$2,$DY$2)))</f>
        <v>821.77894040218553</v>
      </c>
      <c r="BP104" s="51">
        <f ca="1">SUMPRODUCT($CM104:$DD104,INDIRECT(ADDRESS(BP$2,$DH$2)):INDIRECT(ADDRESS(BP$2,$DY$2)))</f>
        <v>821.77894040218553</v>
      </c>
      <c r="BQ104" s="51">
        <f ca="1">SUMPRODUCT($CM104:$DD104,INDIRECT(ADDRESS(BQ$2,$DH$2)):INDIRECT(ADDRESS(BQ$2,$DY$2)))</f>
        <v>821.77894040218553</v>
      </c>
      <c r="BR104" s="51">
        <f ca="1">SUMPRODUCT($CM104:$DD104,INDIRECT(ADDRESS(BR$2,$DH$2)):INDIRECT(ADDRESS(BR$2,$DY$2)))</f>
        <v>821.77894040218553</v>
      </c>
      <c r="BS104" s="51">
        <f ca="1">SUMPRODUCT($CM104:$DD104,INDIRECT(ADDRESS(BS$2,$DH$2)):INDIRECT(ADDRESS(BS$2,$DY$2)))</f>
        <v>821.77894040218553</v>
      </c>
      <c r="BT104" s="51">
        <f ca="1">SUMPRODUCT($CM104:$DD104,INDIRECT(ADDRESS(BT$2,$DH$2)):INDIRECT(ADDRESS(BT$2,$DY$2)))</f>
        <v>821.77894040218553</v>
      </c>
      <c r="BU104" s="51">
        <f ca="1">SUMPRODUCT($CM104:$DD104,INDIRECT(ADDRESS(BU$2,$DH$2)):INDIRECT(ADDRESS(BU$2,$DY$2)))</f>
        <v>821.77894040218553</v>
      </c>
      <c r="BV104" s="51">
        <f ca="1">SUMPRODUCT($CM104:$DD104,INDIRECT(ADDRESS(BV$2,$DH$2)):INDIRECT(ADDRESS(BV$2,$DY$2)))</f>
        <v>821.77894040218553</v>
      </c>
      <c r="BW104" s="51">
        <f ca="1">SUMPRODUCT($CM104:$DD104,INDIRECT(ADDRESS(BW$2,$DH$2)):INDIRECT(ADDRESS(BW$2,$DY$2)))</f>
        <v>821.77894040218553</v>
      </c>
      <c r="BX104" s="51">
        <f ca="1">SUMPRODUCT($CM104:$DD104,INDIRECT(ADDRESS(BX$2,$DH$2)):INDIRECT(ADDRESS(BX$2,$DY$2)))</f>
        <v>821.77894040218553</v>
      </c>
      <c r="BY104" s="51">
        <f ca="1">SUMPRODUCT($CM104:$DD104,INDIRECT(ADDRESS(BY$2,$DH$2)):INDIRECT(ADDRESS(BY$2,$DY$2)))</f>
        <v>821.77894040218553</v>
      </c>
      <c r="BZ104" s="51">
        <f ca="1">SUMPRODUCT($CM104:$DD104,INDIRECT(ADDRESS(BZ$2,$DH$2)):INDIRECT(ADDRESS(BZ$2,$DY$2)))</f>
        <v>821.77894040218553</v>
      </c>
      <c r="CA104" s="51">
        <f ca="1">SUMPRODUCT($CM104:$DD104,INDIRECT(ADDRESS(CA$2,$DH$2)):INDIRECT(ADDRESS(CA$2,$DY$2)))</f>
        <v>821.77894040218553</v>
      </c>
      <c r="CB104" s="51">
        <f ca="1">SUMPRODUCT($CM104:$DD104,INDIRECT(ADDRESS(CB$2,$DH$2)):INDIRECT(ADDRESS(CB$2,$DY$2)))</f>
        <v>821.77894040218553</v>
      </c>
      <c r="CC104" s="51">
        <f ca="1">SUMPRODUCT($CM104:$DD104,INDIRECT(ADDRESS(CC$2,$DH$2)):INDIRECT(ADDRESS(CC$2,$DY$2)))</f>
        <v>821.77894040218553</v>
      </c>
      <c r="CD104" s="51">
        <f ca="1">SUMPRODUCT($CM104:$DD104,INDIRECT(ADDRESS(CD$2,$DH$2)):INDIRECT(ADDRESS(CD$2,$DY$2)))</f>
        <v>821.77894040218553</v>
      </c>
      <c r="CF104" s="51">
        <f t="shared" ca="1" si="10"/>
        <v>9861.34728482623</v>
      </c>
      <c r="CG104" s="51">
        <f t="shared" ca="1" si="10"/>
        <v>9861.34728482623</v>
      </c>
      <c r="CH104" s="51">
        <f t="shared" ca="1" si="10"/>
        <v>9861.34728482623</v>
      </c>
      <c r="CI104" s="51">
        <f t="shared" ca="1" si="10"/>
        <v>9861.34728482623</v>
      </c>
      <c r="CJ104" s="51">
        <f t="shared" ca="1" si="10"/>
        <v>9861.34728482623</v>
      </c>
      <c r="CK104" s="51">
        <f t="shared" ca="1" si="10"/>
        <v>9861.34728482623</v>
      </c>
      <c r="CM104" s="1">
        <f>IFERROR(VLOOKUP($A104,Auxiliar_OPEX_CustosUnit!$A$4:$BT$129,COLUMN(Auxiliar_OPEX_CustosUnit!AK$2),0),0)</f>
        <v>0</v>
      </c>
      <c r="CN104" s="1">
        <f>IFERROR(VLOOKUP($A104,Auxiliar_OPEX_CustosUnit!$A$4:$BT$129,COLUMN(Auxiliar_OPEX_CustosUnit!AL$2),0),0)</f>
        <v>0</v>
      </c>
      <c r="CO104" s="1">
        <f>IFERROR(VLOOKUP($A104,Auxiliar_OPEX_CustosUnit!$A$4:$BT$129,COLUMN(Auxiliar_OPEX_CustosUnit!AM$2),0)*(1-DRE_Auxiliar!$A$111),0)</f>
        <v>117.50019213487793</v>
      </c>
      <c r="CP104" s="1">
        <f>IFERROR(VLOOKUP($A104,Auxiliar_OPEX_CustosUnit!$A$4:$BT$129,COLUMN(Auxiliar_OPEX_CustosUnit!AN$2),0),0)</f>
        <v>0</v>
      </c>
      <c r="CQ104" s="1">
        <f>IFERROR(VLOOKUP($A104,Auxiliar_OPEX_CustosUnit!$A$4:$BT$129,COLUMN(Auxiliar_OPEX_CustosUnit!AO$2),0),0)</f>
        <v>0</v>
      </c>
      <c r="CR104" s="1">
        <f>IFERROR(VLOOKUP($A104,Auxiliar_OPEX_CustosUnit!$A$4:$BT$129,COLUMN(Auxiliar_OPEX_CustosUnit!AP$2),0),0)</f>
        <v>0</v>
      </c>
      <c r="CS104" s="1">
        <f>IFERROR(VLOOKUP($A104,Auxiliar_OPEX_CustosUnit!$A$4:$BT$129,COLUMN(Auxiliar_OPEX_CustosUnit!AQ$2),0),0)</f>
        <v>0</v>
      </c>
      <c r="CT104" s="1">
        <f>IFERROR(VLOOKUP($A104,Auxiliar_OPEX_CustosUnit!$A$4:$BT$129,COLUMN(Auxiliar_OPEX_CustosUnit!AR$2),0),0)</f>
        <v>58.6898956889423</v>
      </c>
      <c r="CU104" s="1">
        <f>IFERROR(VLOOKUP($A104,Auxiliar_OPEX_CustosUnit!$A$4:$BT$129,COLUMN(Auxiliar_OPEX_CustosUnit!AS$2),0),0)</f>
        <v>0</v>
      </c>
      <c r="CV104" s="1">
        <f>IFERROR(VLOOKUP($A104,Auxiliar_OPEX_CustosUnit!$A$4:$BT$129,COLUMN(Auxiliar_OPEX_CustosUnit!AT$2),0),0)</f>
        <v>0</v>
      </c>
      <c r="CW104" s="1">
        <f>IFERROR(VLOOKUP($A104,Auxiliar_OPEX_CustosUnit!$A$4:$BT$129,COLUMN(Auxiliar_OPEX_CustosUnit!AU$2),0),0)</f>
        <v>0</v>
      </c>
      <c r="CX104" s="1">
        <f>IFERROR(VLOOKUP($A104,Auxiliar_OPEX_CustosUnit!$A$4:$BT$129,COLUMN(Auxiliar_OPEX_CustosUnit!AV$2),0),0)</f>
        <v>0</v>
      </c>
      <c r="CY104" s="1">
        <f>IFERROR(VLOOKUP($A104,Auxiliar_OPEX_CustosUnit!$A$4:$BT$129,COLUMN(Auxiliar_OPEX_CustosUnit!AW$2),0),0)</f>
        <v>0</v>
      </c>
      <c r="CZ104" s="1">
        <f>IFERROR(VLOOKUP($A104,Auxiliar_OPEX_CustosUnit!$A$4:$BT$129,COLUMN(Auxiliar_OPEX_CustosUnit!AX$2),0),0)</f>
        <v>0</v>
      </c>
      <c r="DA104" s="1">
        <f>IFERROR(VLOOKUP($A104,Auxiliar_OPEX_CustosUnit!$A$4:$BT$129,COLUMN(Auxiliar_OPEX_CustosUnit!AY$2),0),0)</f>
        <v>0</v>
      </c>
      <c r="DB104" s="1">
        <f>IFERROR(VLOOKUP($A104,Auxiliar_OPEX_CustosUnit!$A$4:$BT$129,COLUMN(Auxiliar_OPEX_CustosUnit!AZ$2),0),0)</f>
        <v>0</v>
      </c>
      <c r="DC104" s="1">
        <f>IFERROR(VLOOKUP($A104,Auxiliar_OPEX_CustosUnit!$A$4:$BT$129,COLUMN(Auxiliar_OPEX_CustosUnit!BA$2),0),0)</f>
        <v>0</v>
      </c>
      <c r="DD104" s="1">
        <f>IFERROR(VLOOKUP($A104,Auxiliar_OPEX_CustosUnit!$A$4:$BT$129,COLUMN(Auxiliar_OPEX_CustosUnit!BB$2),0),0)</f>
        <v>0</v>
      </c>
    </row>
    <row r="105" spans="1:108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4329.4330115504163</v>
      </c>
      <c r="E105" s="51">
        <f ca="1">SUMPRODUCT($CM105:$DD105,INDIRECT(ADDRESS(E$2,$DH$2)):INDIRECT(ADDRESS(E$2,$DY$2)))</f>
        <v>4329.4330115504163</v>
      </c>
      <c r="F105" s="51">
        <f ca="1">SUMPRODUCT($CM105:$DD105,INDIRECT(ADDRESS(F$2,$DH$2)):INDIRECT(ADDRESS(F$2,$DY$2)))</f>
        <v>4329.4330115504163</v>
      </c>
      <c r="G105" s="51">
        <f ca="1">SUMPRODUCT($CM105:$DD105,INDIRECT(ADDRESS(G$2,$DH$2)):INDIRECT(ADDRESS(G$2,$DY$2)))</f>
        <v>4329.4330115504163</v>
      </c>
      <c r="H105" s="51">
        <f ca="1">SUMPRODUCT($CM105:$DD105,INDIRECT(ADDRESS(H$2,$DH$2)):INDIRECT(ADDRESS(H$2,$DY$2)))</f>
        <v>4329.4330115504163</v>
      </c>
      <c r="I105" s="51">
        <f ca="1">SUMPRODUCT($CM105:$DD105,INDIRECT(ADDRESS(I$2,$DH$2)):INDIRECT(ADDRESS(I$2,$DY$2)))</f>
        <v>4329.4330115504163</v>
      </c>
      <c r="J105" s="51">
        <f ca="1">SUMPRODUCT($CM105:$DD105,INDIRECT(ADDRESS(J$2,$DH$2)):INDIRECT(ADDRESS(J$2,$DY$2)))</f>
        <v>4329.4330115504163</v>
      </c>
      <c r="K105" s="51">
        <f ca="1">SUMPRODUCT($CM105:$DD105,INDIRECT(ADDRESS(K$2,$DH$2)):INDIRECT(ADDRESS(K$2,$DY$2)))</f>
        <v>4329.4330115504163</v>
      </c>
      <c r="L105" s="51">
        <f ca="1">SUMPRODUCT($CM105:$DD105,INDIRECT(ADDRESS(L$2,$DH$2)):INDIRECT(ADDRESS(L$2,$DY$2)))</f>
        <v>4329.4330115504163</v>
      </c>
      <c r="M105" s="51">
        <f ca="1">SUMPRODUCT($CM105:$DD105,INDIRECT(ADDRESS(M$2,$DH$2)):INDIRECT(ADDRESS(M$2,$DY$2)))</f>
        <v>4329.4330115504163</v>
      </c>
      <c r="N105" s="51">
        <f ca="1">SUMPRODUCT($CM105:$DD105,INDIRECT(ADDRESS(N$2,$DH$2)):INDIRECT(ADDRESS(N$2,$DY$2)))</f>
        <v>4329.4330115504163</v>
      </c>
      <c r="O105" s="51">
        <f ca="1">SUMPRODUCT($CM105:$DD105,INDIRECT(ADDRESS(O$2,$DH$2)):INDIRECT(ADDRESS(O$2,$DY$2)))</f>
        <v>4329.4330115504163</v>
      </c>
      <c r="P105" s="51">
        <f ca="1">SUMPRODUCT($CM105:$DD105,INDIRECT(ADDRESS(P$2,$DH$2)):INDIRECT(ADDRESS(P$2,$DY$2)))</f>
        <v>4329.4330115504163</v>
      </c>
      <c r="Q105" s="51">
        <f ca="1">SUMPRODUCT($CM105:$DD105,INDIRECT(ADDRESS(Q$2,$DH$2)):INDIRECT(ADDRESS(Q$2,$DY$2)))</f>
        <v>4329.4330115504163</v>
      </c>
      <c r="R105" s="51">
        <f ca="1">SUMPRODUCT($CM105:$DD105,INDIRECT(ADDRESS(R$2,$DH$2)):INDIRECT(ADDRESS(R$2,$DY$2)))</f>
        <v>4329.4330115504163</v>
      </c>
      <c r="S105" s="51">
        <f ca="1">SUMPRODUCT($CM105:$DD105,INDIRECT(ADDRESS(S$2,$DH$2)):INDIRECT(ADDRESS(S$2,$DY$2)))</f>
        <v>4329.4330115504163</v>
      </c>
      <c r="T105" s="51">
        <f ca="1">SUMPRODUCT($CM105:$DD105,INDIRECT(ADDRESS(T$2,$DH$2)):INDIRECT(ADDRESS(T$2,$DY$2)))</f>
        <v>4329.4330115504163</v>
      </c>
      <c r="U105" s="51">
        <f ca="1">SUMPRODUCT($CM105:$DD105,INDIRECT(ADDRESS(U$2,$DH$2)):INDIRECT(ADDRESS(U$2,$DY$2)))</f>
        <v>4329.4330115504163</v>
      </c>
      <c r="V105" s="51">
        <f ca="1">SUMPRODUCT($CM105:$DD105,INDIRECT(ADDRESS(V$2,$DH$2)):INDIRECT(ADDRESS(V$2,$DY$2)))</f>
        <v>4329.4330115504163</v>
      </c>
      <c r="W105" s="51">
        <f ca="1">SUMPRODUCT($CM105:$DD105,INDIRECT(ADDRESS(W$2,$DH$2)):INDIRECT(ADDRESS(W$2,$DY$2)))</f>
        <v>4329.4330115504163</v>
      </c>
      <c r="X105" s="51">
        <f ca="1">SUMPRODUCT($CM105:$DD105,INDIRECT(ADDRESS(X$2,$DH$2)):INDIRECT(ADDRESS(X$2,$DY$2)))</f>
        <v>4329.4330115504163</v>
      </c>
      <c r="Y105" s="51">
        <f ca="1">SUMPRODUCT($CM105:$DD105,INDIRECT(ADDRESS(Y$2,$DH$2)):INDIRECT(ADDRESS(Y$2,$DY$2)))</f>
        <v>4329.4330115504163</v>
      </c>
      <c r="Z105" s="51">
        <f ca="1">SUMPRODUCT($CM105:$DD105,INDIRECT(ADDRESS(Z$2,$DH$2)):INDIRECT(ADDRESS(Z$2,$DY$2)))</f>
        <v>4329.4330115504163</v>
      </c>
      <c r="AA105" s="51">
        <f ca="1">SUMPRODUCT($CM105:$DD105,INDIRECT(ADDRESS(AA$2,$DH$2)):INDIRECT(ADDRESS(AA$2,$DY$2)))</f>
        <v>4329.4330115504163</v>
      </c>
      <c r="AB105" s="51">
        <f ca="1">SUMPRODUCT($CM105:$DD105,INDIRECT(ADDRESS(AB$2,$DH$2)):INDIRECT(ADDRESS(AB$2,$DY$2)))</f>
        <v>4329.4330115504163</v>
      </c>
      <c r="AC105" s="51">
        <f ca="1">SUMPRODUCT($CM105:$DD105,INDIRECT(ADDRESS(AC$2,$DH$2)):INDIRECT(ADDRESS(AC$2,$DY$2)))</f>
        <v>4329.4330115504163</v>
      </c>
      <c r="AD105" s="51">
        <f ca="1">SUMPRODUCT($CM105:$DD105,INDIRECT(ADDRESS(AD$2,$DH$2)):INDIRECT(ADDRESS(AD$2,$DY$2)))</f>
        <v>4329.4330115504163</v>
      </c>
      <c r="AE105" s="51">
        <f ca="1">SUMPRODUCT($CM105:$DD105,INDIRECT(ADDRESS(AE$2,$DH$2)):INDIRECT(ADDRESS(AE$2,$DY$2)))</f>
        <v>4329.4330115504163</v>
      </c>
      <c r="AF105" s="51">
        <f ca="1">SUMPRODUCT($CM105:$DD105,INDIRECT(ADDRESS(AF$2,$DH$2)):INDIRECT(ADDRESS(AF$2,$DY$2)))</f>
        <v>4329.4330115504163</v>
      </c>
      <c r="AG105" s="51">
        <f ca="1">SUMPRODUCT($CM105:$DD105,INDIRECT(ADDRESS(AG$2,$DH$2)):INDIRECT(ADDRESS(AG$2,$DY$2)))</f>
        <v>4329.4330115504163</v>
      </c>
      <c r="AH105" s="51">
        <f ca="1">SUMPRODUCT($CM105:$DD105,INDIRECT(ADDRESS(AH$2,$DH$2)):INDIRECT(ADDRESS(AH$2,$DY$2)))</f>
        <v>4329.4330115504163</v>
      </c>
      <c r="AI105" s="51">
        <f ca="1">SUMPRODUCT($CM105:$DD105,INDIRECT(ADDRESS(AI$2,$DH$2)):INDIRECT(ADDRESS(AI$2,$DY$2)))</f>
        <v>4329.4330115504163</v>
      </c>
      <c r="AJ105" s="51">
        <f ca="1">SUMPRODUCT($CM105:$DD105,INDIRECT(ADDRESS(AJ$2,$DH$2)):INDIRECT(ADDRESS(AJ$2,$DY$2)))</f>
        <v>4329.4330115504163</v>
      </c>
      <c r="AK105" s="51">
        <f ca="1">SUMPRODUCT($CM105:$DD105,INDIRECT(ADDRESS(AK$2,$DH$2)):INDIRECT(ADDRESS(AK$2,$DY$2)))</f>
        <v>4329.4330115504163</v>
      </c>
      <c r="AL105" s="51">
        <f ca="1">SUMPRODUCT($CM105:$DD105,INDIRECT(ADDRESS(AL$2,$DH$2)):INDIRECT(ADDRESS(AL$2,$DY$2)))</f>
        <v>4329.4330115504163</v>
      </c>
      <c r="AM105" s="51">
        <f ca="1">SUMPRODUCT($CM105:$DD105,INDIRECT(ADDRESS(AM$2,$DH$2)):INDIRECT(ADDRESS(AM$2,$DY$2)))</f>
        <v>4329.4330115504163</v>
      </c>
      <c r="AN105" s="51">
        <f ca="1">SUMPRODUCT($CM105:$DD105,INDIRECT(ADDRESS(AN$2,$DH$2)):INDIRECT(ADDRESS(AN$2,$DY$2)))</f>
        <v>4329.4330115504163</v>
      </c>
      <c r="AO105" s="51">
        <f ca="1">SUMPRODUCT($CM105:$DD105,INDIRECT(ADDRESS(AO$2,$DH$2)):INDIRECT(ADDRESS(AO$2,$DY$2)))</f>
        <v>4329.4330115504163</v>
      </c>
      <c r="AP105" s="51">
        <f ca="1">SUMPRODUCT($CM105:$DD105,INDIRECT(ADDRESS(AP$2,$DH$2)):INDIRECT(ADDRESS(AP$2,$DY$2)))</f>
        <v>4329.4330115504163</v>
      </c>
      <c r="AQ105" s="51">
        <f ca="1">SUMPRODUCT($CM105:$DD105,INDIRECT(ADDRESS(AQ$2,$DH$2)):INDIRECT(ADDRESS(AQ$2,$DY$2)))</f>
        <v>4329.4330115504163</v>
      </c>
      <c r="AR105" s="51">
        <f ca="1">SUMPRODUCT($CM105:$DD105,INDIRECT(ADDRESS(AR$2,$DH$2)):INDIRECT(ADDRESS(AR$2,$DY$2)))</f>
        <v>4329.4330115504163</v>
      </c>
      <c r="AS105" s="51">
        <f ca="1">SUMPRODUCT($CM105:$DD105,INDIRECT(ADDRESS(AS$2,$DH$2)):INDIRECT(ADDRESS(AS$2,$DY$2)))</f>
        <v>4329.4330115504163</v>
      </c>
      <c r="AT105" s="51">
        <f ca="1">SUMPRODUCT($CM105:$DD105,INDIRECT(ADDRESS(AT$2,$DH$2)):INDIRECT(ADDRESS(AT$2,$DY$2)))</f>
        <v>4329.4330115504163</v>
      </c>
      <c r="AU105" s="51">
        <f ca="1">SUMPRODUCT($CM105:$DD105,INDIRECT(ADDRESS(AU$2,$DH$2)):INDIRECT(ADDRESS(AU$2,$DY$2)))</f>
        <v>4329.4330115504163</v>
      </c>
      <c r="AV105" s="51">
        <f ca="1">SUMPRODUCT($CM105:$DD105,INDIRECT(ADDRESS(AV$2,$DH$2)):INDIRECT(ADDRESS(AV$2,$DY$2)))</f>
        <v>4329.4330115504163</v>
      </c>
      <c r="AW105" s="51">
        <f ca="1">SUMPRODUCT($CM105:$DD105,INDIRECT(ADDRESS(AW$2,$DH$2)):INDIRECT(ADDRESS(AW$2,$DY$2)))</f>
        <v>4329.4330115504163</v>
      </c>
      <c r="AX105" s="51">
        <f ca="1">SUMPRODUCT($CM105:$DD105,INDIRECT(ADDRESS(AX$2,$DH$2)):INDIRECT(ADDRESS(AX$2,$DY$2)))</f>
        <v>4329.4330115504163</v>
      </c>
      <c r="AY105" s="51">
        <f ca="1">SUMPRODUCT($CM105:$DD105,INDIRECT(ADDRESS(AY$2,$DH$2)):INDIRECT(ADDRESS(AY$2,$DY$2)))</f>
        <v>4329.4330115504163</v>
      </c>
      <c r="AZ105" s="51">
        <f ca="1">SUMPRODUCT($CM105:$DD105,INDIRECT(ADDRESS(AZ$2,$DH$2)):INDIRECT(ADDRESS(AZ$2,$DY$2)))</f>
        <v>4329.4330115504163</v>
      </c>
      <c r="BA105" s="51">
        <f ca="1">SUMPRODUCT($CM105:$DD105,INDIRECT(ADDRESS(BA$2,$DH$2)):INDIRECT(ADDRESS(BA$2,$DY$2)))</f>
        <v>4329.4330115504163</v>
      </c>
      <c r="BB105" s="51">
        <f ca="1">SUMPRODUCT($CM105:$DD105,INDIRECT(ADDRESS(BB$2,$DH$2)):INDIRECT(ADDRESS(BB$2,$DY$2)))</f>
        <v>4329.4330115504163</v>
      </c>
      <c r="BC105" s="51">
        <f ca="1">SUMPRODUCT($CM105:$DD105,INDIRECT(ADDRESS(BC$2,$DH$2)):INDIRECT(ADDRESS(BC$2,$DY$2)))</f>
        <v>4329.4330115504163</v>
      </c>
      <c r="BD105" s="51">
        <f ca="1">SUMPRODUCT($CM105:$DD105,INDIRECT(ADDRESS(BD$2,$DH$2)):INDIRECT(ADDRESS(BD$2,$DY$2)))</f>
        <v>4329.4330115504163</v>
      </c>
      <c r="BE105" s="51">
        <f ca="1">SUMPRODUCT($CM105:$DD105,INDIRECT(ADDRESS(BE$2,$DH$2)):INDIRECT(ADDRESS(BE$2,$DY$2)))</f>
        <v>4329.4330115504163</v>
      </c>
      <c r="BF105" s="51">
        <f ca="1">SUMPRODUCT($CM105:$DD105,INDIRECT(ADDRESS(BF$2,$DH$2)):INDIRECT(ADDRESS(BF$2,$DY$2)))</f>
        <v>4329.4330115504163</v>
      </c>
      <c r="BG105" s="51">
        <f ca="1">SUMPRODUCT($CM105:$DD105,INDIRECT(ADDRESS(BG$2,$DH$2)):INDIRECT(ADDRESS(BG$2,$DY$2)))</f>
        <v>4329.4330115504163</v>
      </c>
      <c r="BH105" s="51">
        <f ca="1">SUMPRODUCT($CM105:$DD105,INDIRECT(ADDRESS(BH$2,$DH$2)):INDIRECT(ADDRESS(BH$2,$DY$2)))</f>
        <v>4329.4330115504163</v>
      </c>
      <c r="BI105" s="51">
        <f ca="1">SUMPRODUCT($CM105:$DD105,INDIRECT(ADDRESS(BI$2,$DH$2)):INDIRECT(ADDRESS(BI$2,$DY$2)))</f>
        <v>4329.4330115504163</v>
      </c>
      <c r="BJ105" s="51">
        <f ca="1">SUMPRODUCT($CM105:$DD105,INDIRECT(ADDRESS(BJ$2,$DH$2)):INDIRECT(ADDRESS(BJ$2,$DY$2)))</f>
        <v>4329.4330115504163</v>
      </c>
      <c r="BK105" s="51">
        <f ca="1">SUMPRODUCT($CM105:$DD105,INDIRECT(ADDRESS(BK$2,$DH$2)):INDIRECT(ADDRESS(BK$2,$DY$2)))</f>
        <v>4329.4330115504163</v>
      </c>
      <c r="BL105" s="51">
        <f ca="1">SUMPRODUCT($CM105:$DD105,INDIRECT(ADDRESS(BL$2,$DH$2)):INDIRECT(ADDRESS(BL$2,$DY$2)))</f>
        <v>4329.4330115504163</v>
      </c>
      <c r="BM105" s="51">
        <f ca="1">SUMPRODUCT($CM105:$DD105,INDIRECT(ADDRESS(BM$2,$DH$2)):INDIRECT(ADDRESS(BM$2,$DY$2)))</f>
        <v>4329.4330115504163</v>
      </c>
      <c r="BN105" s="51">
        <f ca="1">SUMPRODUCT($CM105:$DD105,INDIRECT(ADDRESS(BN$2,$DH$2)):INDIRECT(ADDRESS(BN$2,$DY$2)))</f>
        <v>4329.4330115504163</v>
      </c>
      <c r="BO105" s="51">
        <f ca="1">SUMPRODUCT($CM105:$DD105,INDIRECT(ADDRESS(BO$2,$DH$2)):INDIRECT(ADDRESS(BO$2,$DY$2)))</f>
        <v>4329.4330115504163</v>
      </c>
      <c r="BP105" s="51">
        <f ca="1">SUMPRODUCT($CM105:$DD105,INDIRECT(ADDRESS(BP$2,$DH$2)):INDIRECT(ADDRESS(BP$2,$DY$2)))</f>
        <v>4329.4330115504163</v>
      </c>
      <c r="BQ105" s="51">
        <f ca="1">SUMPRODUCT($CM105:$DD105,INDIRECT(ADDRESS(BQ$2,$DH$2)):INDIRECT(ADDRESS(BQ$2,$DY$2)))</f>
        <v>4329.4330115504163</v>
      </c>
      <c r="BR105" s="51">
        <f ca="1">SUMPRODUCT($CM105:$DD105,INDIRECT(ADDRESS(BR$2,$DH$2)):INDIRECT(ADDRESS(BR$2,$DY$2)))</f>
        <v>4329.4330115504163</v>
      </c>
      <c r="BS105" s="51">
        <f ca="1">SUMPRODUCT($CM105:$DD105,INDIRECT(ADDRESS(BS$2,$DH$2)):INDIRECT(ADDRESS(BS$2,$DY$2)))</f>
        <v>4329.4330115504163</v>
      </c>
      <c r="BT105" s="51">
        <f ca="1">SUMPRODUCT($CM105:$DD105,INDIRECT(ADDRESS(BT$2,$DH$2)):INDIRECT(ADDRESS(BT$2,$DY$2)))</f>
        <v>4329.4330115504163</v>
      </c>
      <c r="BU105" s="51">
        <f ca="1">SUMPRODUCT($CM105:$DD105,INDIRECT(ADDRESS(BU$2,$DH$2)):INDIRECT(ADDRESS(BU$2,$DY$2)))</f>
        <v>4329.4330115504163</v>
      </c>
      <c r="BV105" s="51">
        <f ca="1">SUMPRODUCT($CM105:$DD105,INDIRECT(ADDRESS(BV$2,$DH$2)):INDIRECT(ADDRESS(BV$2,$DY$2)))</f>
        <v>4329.4330115504163</v>
      </c>
      <c r="BW105" s="51">
        <f ca="1">SUMPRODUCT($CM105:$DD105,INDIRECT(ADDRESS(BW$2,$DH$2)):INDIRECT(ADDRESS(BW$2,$DY$2)))</f>
        <v>4329.4330115504163</v>
      </c>
      <c r="BX105" s="51">
        <f ca="1">SUMPRODUCT($CM105:$DD105,INDIRECT(ADDRESS(BX$2,$DH$2)):INDIRECT(ADDRESS(BX$2,$DY$2)))</f>
        <v>4329.4330115504163</v>
      </c>
      <c r="BY105" s="51">
        <f ca="1">SUMPRODUCT($CM105:$DD105,INDIRECT(ADDRESS(BY$2,$DH$2)):INDIRECT(ADDRESS(BY$2,$DY$2)))</f>
        <v>4329.4330115504163</v>
      </c>
      <c r="BZ105" s="51">
        <f ca="1">SUMPRODUCT($CM105:$DD105,INDIRECT(ADDRESS(BZ$2,$DH$2)):INDIRECT(ADDRESS(BZ$2,$DY$2)))</f>
        <v>4329.4330115504163</v>
      </c>
      <c r="CA105" s="51">
        <f ca="1">SUMPRODUCT($CM105:$DD105,INDIRECT(ADDRESS(CA$2,$DH$2)):INDIRECT(ADDRESS(CA$2,$DY$2)))</f>
        <v>4329.4330115504163</v>
      </c>
      <c r="CB105" s="51">
        <f ca="1">SUMPRODUCT($CM105:$DD105,INDIRECT(ADDRESS(CB$2,$DH$2)):INDIRECT(ADDRESS(CB$2,$DY$2)))</f>
        <v>4329.4330115504163</v>
      </c>
      <c r="CC105" s="51">
        <f ca="1">SUMPRODUCT($CM105:$DD105,INDIRECT(ADDRESS(CC$2,$DH$2)):INDIRECT(ADDRESS(CC$2,$DY$2)))</f>
        <v>4329.4330115504163</v>
      </c>
      <c r="CD105" s="51">
        <f ca="1">SUMPRODUCT($CM105:$DD105,INDIRECT(ADDRESS(CD$2,$DH$2)):INDIRECT(ADDRESS(CD$2,$DY$2)))</f>
        <v>4329.4330115504163</v>
      </c>
      <c r="CF105" s="51">
        <f t="shared" ca="1" si="10"/>
        <v>51953.196138604981</v>
      </c>
      <c r="CG105" s="51">
        <f t="shared" ca="1" si="10"/>
        <v>51953.196138604981</v>
      </c>
      <c r="CH105" s="51">
        <f t="shared" ca="1" si="10"/>
        <v>51953.196138604981</v>
      </c>
      <c r="CI105" s="51">
        <f t="shared" ca="1" si="10"/>
        <v>51953.196138604981</v>
      </c>
      <c r="CJ105" s="51">
        <f t="shared" ca="1" si="10"/>
        <v>51953.196138604981</v>
      </c>
      <c r="CK105" s="51">
        <f t="shared" ca="1" si="10"/>
        <v>51953.196138604981</v>
      </c>
      <c r="CM105" s="1">
        <f>IFERROR(VLOOKUP($A105,Auxiliar_OPEX_CustosUnit!$A$4:$BT$129,COLUMN(Auxiliar_OPEX_CustosUnit!AK$2),0),0)</f>
        <v>0</v>
      </c>
      <c r="CN105" s="1">
        <f>IFERROR(VLOOKUP($A105,Auxiliar_OPEX_CustosUnit!$A$4:$BT$129,COLUMN(Auxiliar_OPEX_CustosUnit!AL$2),0),0)</f>
        <v>0</v>
      </c>
      <c r="CO105" s="1">
        <f>IFERROR(VLOOKUP($A105,Auxiliar_OPEX_CustosUnit!$A$4:$BT$129,COLUMN(Auxiliar_OPEX_CustosUnit!AM$2),0)*(1-DRE_Auxiliar!$A$111),0)</f>
        <v>3991.0195001182096</v>
      </c>
      <c r="CP105" s="1">
        <f>IFERROR(VLOOKUP($A105,Auxiliar_OPEX_CustosUnit!$A$4:$BT$129,COLUMN(Auxiliar_OPEX_CustosUnit!AN$2),0),0)</f>
        <v>0</v>
      </c>
      <c r="CQ105" s="1">
        <f>IFERROR(VLOOKUP($A105,Auxiliar_OPEX_CustosUnit!$A$4:$BT$129,COLUMN(Auxiliar_OPEX_CustosUnit!AO$2),0),0)</f>
        <v>0</v>
      </c>
      <c r="CR105" s="1">
        <f>IFERROR(VLOOKUP($A105,Auxiliar_OPEX_CustosUnit!$A$4:$BT$129,COLUMN(Auxiliar_OPEX_CustosUnit!AP$2),0),0)</f>
        <v>0</v>
      </c>
      <c r="CS105" s="1">
        <f>IFERROR(VLOOKUP($A105,Auxiliar_OPEX_CustosUnit!$A$4:$BT$129,COLUMN(Auxiliar_OPEX_CustosUnit!AQ$2),0),0)</f>
        <v>0</v>
      </c>
      <c r="CT105" s="1">
        <f>IFERROR(VLOOKUP($A105,Auxiliar_OPEX_CustosUnit!$A$4:$BT$129,COLUMN(Auxiliar_OPEX_CustosUnit!AR$2),0),0)</f>
        <v>28.201125952683899</v>
      </c>
      <c r="CU105" s="1">
        <f>IFERROR(VLOOKUP($A105,Auxiliar_OPEX_CustosUnit!$A$4:$BT$129,COLUMN(Auxiliar_OPEX_CustosUnit!AS$2),0),0)</f>
        <v>0</v>
      </c>
      <c r="CV105" s="1">
        <f>IFERROR(VLOOKUP($A105,Auxiliar_OPEX_CustosUnit!$A$4:$BT$129,COLUMN(Auxiliar_OPEX_CustosUnit!AT$2),0),0)</f>
        <v>0</v>
      </c>
      <c r="CW105" s="1">
        <f>IFERROR(VLOOKUP($A105,Auxiliar_OPEX_CustosUnit!$A$4:$BT$129,COLUMN(Auxiliar_OPEX_CustosUnit!AU$2),0),0)</f>
        <v>0</v>
      </c>
      <c r="CX105" s="1">
        <f>IFERROR(VLOOKUP($A105,Auxiliar_OPEX_CustosUnit!$A$4:$BT$129,COLUMN(Auxiliar_OPEX_CustosUnit!AV$2),0),0)</f>
        <v>0</v>
      </c>
      <c r="CY105" s="1">
        <f>IFERROR(VLOOKUP($A105,Auxiliar_OPEX_CustosUnit!$A$4:$BT$129,COLUMN(Auxiliar_OPEX_CustosUnit!AW$2),0),0)</f>
        <v>0</v>
      </c>
      <c r="CZ105" s="1">
        <f>IFERROR(VLOOKUP($A105,Auxiliar_OPEX_CustosUnit!$A$4:$BT$129,COLUMN(Auxiliar_OPEX_CustosUnit!AX$2),0),0)</f>
        <v>0</v>
      </c>
      <c r="DA105" s="1">
        <f>IFERROR(VLOOKUP($A105,Auxiliar_OPEX_CustosUnit!$A$4:$BT$129,COLUMN(Auxiliar_OPEX_CustosUnit!AY$2),0),0)</f>
        <v>0</v>
      </c>
      <c r="DB105" s="1">
        <f>IFERROR(VLOOKUP($A105,Auxiliar_OPEX_CustosUnit!$A$4:$BT$129,COLUMN(Auxiliar_OPEX_CustosUnit!AZ$2),0),0)</f>
        <v>0</v>
      </c>
      <c r="DC105" s="1">
        <f>IFERROR(VLOOKUP($A105,Auxiliar_OPEX_CustosUnit!$A$4:$BT$129,COLUMN(Auxiliar_OPEX_CustosUnit!BA$2),0),0)</f>
        <v>0</v>
      </c>
      <c r="DD105" s="1">
        <f>IFERROR(VLOOKUP($A105,Auxiliar_OPEX_CustosUnit!$A$4:$BT$129,COLUMN(Auxiliar_OPEX_CustosUnit!BB$2),0),0)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810827.65683730331</v>
      </c>
      <c r="E106" s="51">
        <f ca="1">SUMPRODUCT($CM106:$DD106,INDIRECT(ADDRESS(E$2,$DH$2)):INDIRECT(ADDRESS(E$2,$DY$2)))</f>
        <v>810827.65683730331</v>
      </c>
      <c r="F106" s="51">
        <f ca="1">SUMPRODUCT($CM106:$DD106,INDIRECT(ADDRESS(F$2,$DH$2)):INDIRECT(ADDRESS(F$2,$DY$2)))</f>
        <v>810827.65683730331</v>
      </c>
      <c r="G106" s="51">
        <f ca="1">SUMPRODUCT($CM106:$DD106,INDIRECT(ADDRESS(G$2,$DH$2)):INDIRECT(ADDRESS(G$2,$DY$2)))</f>
        <v>810827.65683730331</v>
      </c>
      <c r="H106" s="51">
        <f ca="1">SUMPRODUCT($CM106:$DD106,INDIRECT(ADDRESS(H$2,$DH$2)):INDIRECT(ADDRESS(H$2,$DY$2)))</f>
        <v>810827.65683730331</v>
      </c>
      <c r="I106" s="51">
        <f ca="1">SUMPRODUCT($CM106:$DD106,INDIRECT(ADDRESS(I$2,$DH$2)):INDIRECT(ADDRESS(I$2,$DY$2)))</f>
        <v>810827.65683730331</v>
      </c>
      <c r="J106" s="51">
        <f ca="1">SUMPRODUCT($CM106:$DD106,INDIRECT(ADDRESS(J$2,$DH$2)):INDIRECT(ADDRESS(J$2,$DY$2)))</f>
        <v>810827.65683730331</v>
      </c>
      <c r="K106" s="51">
        <f ca="1">SUMPRODUCT($CM106:$DD106,INDIRECT(ADDRESS(K$2,$DH$2)):INDIRECT(ADDRESS(K$2,$DY$2)))</f>
        <v>810833.26114294981</v>
      </c>
      <c r="L106" s="51">
        <f ca="1">SUMPRODUCT($CM106:$DD106,INDIRECT(ADDRESS(L$2,$DH$2)):INDIRECT(ADDRESS(L$2,$DY$2)))</f>
        <v>810833.26114294981</v>
      </c>
      <c r="M106" s="51">
        <f ca="1">SUMPRODUCT($CM106:$DD106,INDIRECT(ADDRESS(M$2,$DH$2)):INDIRECT(ADDRESS(M$2,$DY$2)))</f>
        <v>810833.26114294981</v>
      </c>
      <c r="N106" s="51">
        <f ca="1">SUMPRODUCT($CM106:$DD106,INDIRECT(ADDRESS(N$2,$DH$2)):INDIRECT(ADDRESS(N$2,$DY$2)))</f>
        <v>810833.26114294981</v>
      </c>
      <c r="O106" s="51">
        <f ca="1">SUMPRODUCT($CM106:$DD106,INDIRECT(ADDRESS(O$2,$DH$2)):INDIRECT(ADDRESS(O$2,$DY$2)))</f>
        <v>810833.26114294981</v>
      </c>
      <c r="P106" s="51">
        <f ca="1">SUMPRODUCT($CM106:$DD106,INDIRECT(ADDRESS(P$2,$DH$2)):INDIRECT(ADDRESS(P$2,$DY$2)))</f>
        <v>810833.26114294981</v>
      </c>
      <c r="Q106" s="51">
        <f ca="1">SUMPRODUCT($CM106:$DD106,INDIRECT(ADDRESS(Q$2,$DH$2)):INDIRECT(ADDRESS(Q$2,$DY$2)))</f>
        <v>810833.26114294981</v>
      </c>
      <c r="R106" s="51">
        <f ca="1">SUMPRODUCT($CM106:$DD106,INDIRECT(ADDRESS(R$2,$DH$2)):INDIRECT(ADDRESS(R$2,$DY$2)))</f>
        <v>810833.26114294981</v>
      </c>
      <c r="S106" s="51">
        <f ca="1">SUMPRODUCT($CM106:$DD106,INDIRECT(ADDRESS(S$2,$DH$2)):INDIRECT(ADDRESS(S$2,$DY$2)))</f>
        <v>810833.26114294981</v>
      </c>
      <c r="T106" s="51">
        <f ca="1">SUMPRODUCT($CM106:$DD106,INDIRECT(ADDRESS(T$2,$DH$2)):INDIRECT(ADDRESS(T$2,$DY$2)))</f>
        <v>810833.26114294981</v>
      </c>
      <c r="U106" s="51">
        <f ca="1">SUMPRODUCT($CM106:$DD106,INDIRECT(ADDRESS(U$2,$DH$2)):INDIRECT(ADDRESS(U$2,$DY$2)))</f>
        <v>810833.26114294981</v>
      </c>
      <c r="V106" s="51">
        <f ca="1">SUMPRODUCT($CM106:$DD106,INDIRECT(ADDRESS(V$2,$DH$2)):INDIRECT(ADDRESS(V$2,$DY$2)))</f>
        <v>810833.26114294981</v>
      </c>
      <c r="W106" s="51">
        <f ca="1">SUMPRODUCT($CM106:$DD106,INDIRECT(ADDRESS(W$2,$DH$2)):INDIRECT(ADDRESS(W$2,$DY$2)))</f>
        <v>810844.5599934702</v>
      </c>
      <c r="X106" s="51">
        <f ca="1">SUMPRODUCT($CM106:$DD106,INDIRECT(ADDRESS(X$2,$DH$2)):INDIRECT(ADDRESS(X$2,$DY$2)))</f>
        <v>810844.5599934702</v>
      </c>
      <c r="Y106" s="51">
        <f ca="1">SUMPRODUCT($CM106:$DD106,INDIRECT(ADDRESS(Y$2,$DH$2)):INDIRECT(ADDRESS(Y$2,$DY$2)))</f>
        <v>810844.5599934702</v>
      </c>
      <c r="Z106" s="51">
        <f ca="1">SUMPRODUCT($CM106:$DD106,INDIRECT(ADDRESS(Z$2,$DH$2)):INDIRECT(ADDRESS(Z$2,$DY$2)))</f>
        <v>810844.5599934702</v>
      </c>
      <c r="AA106" s="51">
        <f ca="1">SUMPRODUCT($CM106:$DD106,INDIRECT(ADDRESS(AA$2,$DH$2)):INDIRECT(ADDRESS(AA$2,$DY$2)))</f>
        <v>810844.5599934702</v>
      </c>
      <c r="AB106" s="51">
        <f ca="1">SUMPRODUCT($CM106:$DD106,INDIRECT(ADDRESS(AB$2,$DH$2)):INDIRECT(ADDRESS(AB$2,$DY$2)))</f>
        <v>810844.5599934702</v>
      </c>
      <c r="AC106" s="51">
        <f ca="1">SUMPRODUCT($CM106:$DD106,INDIRECT(ADDRESS(AC$2,$DH$2)):INDIRECT(ADDRESS(AC$2,$DY$2)))</f>
        <v>810844.5599934702</v>
      </c>
      <c r="AD106" s="51">
        <f ca="1">SUMPRODUCT($CM106:$DD106,INDIRECT(ADDRESS(AD$2,$DH$2)):INDIRECT(ADDRESS(AD$2,$DY$2)))</f>
        <v>810844.5599934702</v>
      </c>
      <c r="AE106" s="51">
        <f ca="1">SUMPRODUCT($CM106:$DD106,INDIRECT(ADDRESS(AE$2,$DH$2)):INDIRECT(ADDRESS(AE$2,$DY$2)))</f>
        <v>810844.5599934702</v>
      </c>
      <c r="AF106" s="51">
        <f ca="1">SUMPRODUCT($CM106:$DD106,INDIRECT(ADDRESS(AF$2,$DH$2)):INDIRECT(ADDRESS(AF$2,$DY$2)))</f>
        <v>810844.5599934702</v>
      </c>
      <c r="AG106" s="51">
        <f ca="1">SUMPRODUCT($CM106:$DD106,INDIRECT(ADDRESS(AG$2,$DH$2)):INDIRECT(ADDRESS(AG$2,$DY$2)))</f>
        <v>810844.5599934702</v>
      </c>
      <c r="AH106" s="51">
        <f ca="1">SUMPRODUCT($CM106:$DD106,INDIRECT(ADDRESS(AH$2,$DH$2)):INDIRECT(ADDRESS(AH$2,$DY$2)))</f>
        <v>810844.5599934702</v>
      </c>
      <c r="AI106" s="51">
        <f ca="1">SUMPRODUCT($CM106:$DD106,INDIRECT(ADDRESS(AI$2,$DH$2)):INDIRECT(ADDRESS(AI$2,$DY$2)))</f>
        <v>810856.26298391656</v>
      </c>
      <c r="AJ106" s="51">
        <f ca="1">SUMPRODUCT($CM106:$DD106,INDIRECT(ADDRESS(AJ$2,$DH$2)):INDIRECT(ADDRESS(AJ$2,$DY$2)))</f>
        <v>810856.26298391656</v>
      </c>
      <c r="AK106" s="51">
        <f ca="1">SUMPRODUCT($CM106:$DD106,INDIRECT(ADDRESS(AK$2,$DH$2)):INDIRECT(ADDRESS(AK$2,$DY$2)))</f>
        <v>810856.26298391656</v>
      </c>
      <c r="AL106" s="51">
        <f ca="1">SUMPRODUCT($CM106:$DD106,INDIRECT(ADDRESS(AL$2,$DH$2)):INDIRECT(ADDRESS(AL$2,$DY$2)))</f>
        <v>810856.26298391656</v>
      </c>
      <c r="AM106" s="51">
        <f ca="1">SUMPRODUCT($CM106:$DD106,INDIRECT(ADDRESS(AM$2,$DH$2)):INDIRECT(ADDRESS(AM$2,$DY$2)))</f>
        <v>810856.26298391656</v>
      </c>
      <c r="AN106" s="51">
        <f ca="1">SUMPRODUCT($CM106:$DD106,INDIRECT(ADDRESS(AN$2,$DH$2)):INDIRECT(ADDRESS(AN$2,$DY$2)))</f>
        <v>810856.26298391656</v>
      </c>
      <c r="AO106" s="51">
        <f ca="1">SUMPRODUCT($CM106:$DD106,INDIRECT(ADDRESS(AO$2,$DH$2)):INDIRECT(ADDRESS(AO$2,$DY$2)))</f>
        <v>810856.26298391656</v>
      </c>
      <c r="AP106" s="51">
        <f ca="1">SUMPRODUCT($CM106:$DD106,INDIRECT(ADDRESS(AP$2,$DH$2)):INDIRECT(ADDRESS(AP$2,$DY$2)))</f>
        <v>810856.26298391656</v>
      </c>
      <c r="AQ106" s="51">
        <f ca="1">SUMPRODUCT($CM106:$DD106,INDIRECT(ADDRESS(AQ$2,$DH$2)):INDIRECT(ADDRESS(AQ$2,$DY$2)))</f>
        <v>810856.26298391656</v>
      </c>
      <c r="AR106" s="51">
        <f ca="1">SUMPRODUCT($CM106:$DD106,INDIRECT(ADDRESS(AR$2,$DH$2)):INDIRECT(ADDRESS(AR$2,$DY$2)))</f>
        <v>810856.26298391656</v>
      </c>
      <c r="AS106" s="51">
        <f ca="1">SUMPRODUCT($CM106:$DD106,INDIRECT(ADDRESS(AS$2,$DH$2)):INDIRECT(ADDRESS(AS$2,$DY$2)))</f>
        <v>810856.26298391656</v>
      </c>
      <c r="AT106" s="51">
        <f ca="1">SUMPRODUCT($CM106:$DD106,INDIRECT(ADDRESS(AT$2,$DH$2)):INDIRECT(ADDRESS(AT$2,$DY$2)))</f>
        <v>810856.26298391656</v>
      </c>
      <c r="AU106" s="51">
        <f ca="1">SUMPRODUCT($CM106:$DD106,INDIRECT(ADDRESS(AU$2,$DH$2)):INDIRECT(ADDRESS(AU$2,$DY$2)))</f>
        <v>810853.25037181517</v>
      </c>
      <c r="AV106" s="51">
        <f ca="1">SUMPRODUCT($CM106:$DD106,INDIRECT(ADDRESS(AV$2,$DH$2)):INDIRECT(ADDRESS(AV$2,$DY$2)))</f>
        <v>810853.25037181517</v>
      </c>
      <c r="AW106" s="51">
        <f ca="1">SUMPRODUCT($CM106:$DD106,INDIRECT(ADDRESS(AW$2,$DH$2)):INDIRECT(ADDRESS(AW$2,$DY$2)))</f>
        <v>810853.25037181517</v>
      </c>
      <c r="AX106" s="51">
        <f ca="1">SUMPRODUCT($CM106:$DD106,INDIRECT(ADDRESS(AX$2,$DH$2)):INDIRECT(ADDRESS(AX$2,$DY$2)))</f>
        <v>810853.25037181517</v>
      </c>
      <c r="AY106" s="51">
        <f ca="1">SUMPRODUCT($CM106:$DD106,INDIRECT(ADDRESS(AY$2,$DH$2)):INDIRECT(ADDRESS(AY$2,$DY$2)))</f>
        <v>810853.25037181517</v>
      </c>
      <c r="AZ106" s="51">
        <f ca="1">SUMPRODUCT($CM106:$DD106,INDIRECT(ADDRESS(AZ$2,$DH$2)):INDIRECT(ADDRESS(AZ$2,$DY$2)))</f>
        <v>810853.25037181517</v>
      </c>
      <c r="BA106" s="51">
        <f ca="1">SUMPRODUCT($CM106:$DD106,INDIRECT(ADDRESS(BA$2,$DH$2)):INDIRECT(ADDRESS(BA$2,$DY$2)))</f>
        <v>810853.25037181517</v>
      </c>
      <c r="BB106" s="51">
        <f ca="1">SUMPRODUCT($CM106:$DD106,INDIRECT(ADDRESS(BB$2,$DH$2)):INDIRECT(ADDRESS(BB$2,$DY$2)))</f>
        <v>810853.25037181517</v>
      </c>
      <c r="BC106" s="51">
        <f ca="1">SUMPRODUCT($CM106:$DD106,INDIRECT(ADDRESS(BC$2,$DH$2)):INDIRECT(ADDRESS(BC$2,$DY$2)))</f>
        <v>810853.25037181517</v>
      </c>
      <c r="BD106" s="51">
        <f ca="1">SUMPRODUCT($CM106:$DD106,INDIRECT(ADDRESS(BD$2,$DH$2)):INDIRECT(ADDRESS(BD$2,$DY$2)))</f>
        <v>810853.25037181517</v>
      </c>
      <c r="BE106" s="51">
        <f ca="1">SUMPRODUCT($CM106:$DD106,INDIRECT(ADDRESS(BE$2,$DH$2)):INDIRECT(ADDRESS(BE$2,$DY$2)))</f>
        <v>810853.25037181517</v>
      </c>
      <c r="BF106" s="51">
        <f ca="1">SUMPRODUCT($CM106:$DD106,INDIRECT(ADDRESS(BF$2,$DH$2)):INDIRECT(ADDRESS(BF$2,$DY$2)))</f>
        <v>810853.25037181517</v>
      </c>
      <c r="BG106" s="51">
        <f ca="1">SUMPRODUCT($CM106:$DD106,INDIRECT(ADDRESS(BG$2,$DH$2)):INDIRECT(ADDRESS(BG$2,$DY$2)))</f>
        <v>810854.37097483128</v>
      </c>
      <c r="BH106" s="51">
        <f ca="1">SUMPRODUCT($CM106:$DD106,INDIRECT(ADDRESS(BH$2,$DH$2)):INDIRECT(ADDRESS(BH$2,$DY$2)))</f>
        <v>810854.37097483128</v>
      </c>
      <c r="BI106" s="51">
        <f ca="1">SUMPRODUCT($CM106:$DD106,INDIRECT(ADDRESS(BI$2,$DH$2)):INDIRECT(ADDRESS(BI$2,$DY$2)))</f>
        <v>810854.37097483128</v>
      </c>
      <c r="BJ106" s="51">
        <f ca="1">SUMPRODUCT($CM106:$DD106,INDIRECT(ADDRESS(BJ$2,$DH$2)):INDIRECT(ADDRESS(BJ$2,$DY$2)))</f>
        <v>810854.37097483128</v>
      </c>
      <c r="BK106" s="51">
        <f ca="1">SUMPRODUCT($CM106:$DD106,INDIRECT(ADDRESS(BK$2,$DH$2)):INDIRECT(ADDRESS(BK$2,$DY$2)))</f>
        <v>810854.37097483128</v>
      </c>
      <c r="BL106" s="51">
        <f ca="1">SUMPRODUCT($CM106:$DD106,INDIRECT(ADDRESS(BL$2,$DH$2)):INDIRECT(ADDRESS(BL$2,$DY$2)))</f>
        <v>810854.37097483128</v>
      </c>
      <c r="BM106" s="51">
        <f ca="1">SUMPRODUCT($CM106:$DD106,INDIRECT(ADDRESS(BM$2,$DH$2)):INDIRECT(ADDRESS(BM$2,$DY$2)))</f>
        <v>810854.37097483128</v>
      </c>
      <c r="BN106" s="51">
        <f ca="1">SUMPRODUCT($CM106:$DD106,INDIRECT(ADDRESS(BN$2,$DH$2)):INDIRECT(ADDRESS(BN$2,$DY$2)))</f>
        <v>810854.37097483128</v>
      </c>
      <c r="BO106" s="51">
        <f ca="1">SUMPRODUCT($CM106:$DD106,INDIRECT(ADDRESS(BO$2,$DH$2)):INDIRECT(ADDRESS(BO$2,$DY$2)))</f>
        <v>810854.37097483128</v>
      </c>
      <c r="BP106" s="51">
        <f ca="1">SUMPRODUCT($CM106:$DD106,INDIRECT(ADDRESS(BP$2,$DH$2)):INDIRECT(ADDRESS(BP$2,$DY$2)))</f>
        <v>810854.37097483128</v>
      </c>
      <c r="BQ106" s="51">
        <f ca="1">SUMPRODUCT($CM106:$DD106,INDIRECT(ADDRESS(BQ$2,$DH$2)):INDIRECT(ADDRESS(BQ$2,$DY$2)))</f>
        <v>810854.37097483128</v>
      </c>
      <c r="BR106" s="51">
        <f ca="1">SUMPRODUCT($CM106:$DD106,INDIRECT(ADDRESS(BR$2,$DH$2)):INDIRECT(ADDRESS(BR$2,$DY$2)))</f>
        <v>810854.37097483128</v>
      </c>
      <c r="BS106" s="51">
        <f ca="1">SUMPRODUCT($CM106:$DD106,INDIRECT(ADDRESS(BS$2,$DH$2)):INDIRECT(ADDRESS(BS$2,$DY$2)))</f>
        <v>810865.14056285622</v>
      </c>
      <c r="BT106" s="51">
        <f ca="1">SUMPRODUCT($CM106:$DD106,INDIRECT(ADDRESS(BT$2,$DH$2)):INDIRECT(ADDRESS(BT$2,$DY$2)))</f>
        <v>810865.14056285622</v>
      </c>
      <c r="BU106" s="51">
        <f ca="1">SUMPRODUCT($CM106:$DD106,INDIRECT(ADDRESS(BU$2,$DH$2)):INDIRECT(ADDRESS(BU$2,$DY$2)))</f>
        <v>810865.14056285622</v>
      </c>
      <c r="BV106" s="51">
        <f ca="1">SUMPRODUCT($CM106:$DD106,INDIRECT(ADDRESS(BV$2,$DH$2)):INDIRECT(ADDRESS(BV$2,$DY$2)))</f>
        <v>810865.14056285622</v>
      </c>
      <c r="BW106" s="51">
        <f ca="1">SUMPRODUCT($CM106:$DD106,INDIRECT(ADDRESS(BW$2,$DH$2)):INDIRECT(ADDRESS(BW$2,$DY$2)))</f>
        <v>810865.14056285622</v>
      </c>
      <c r="BX106" s="51">
        <f ca="1">SUMPRODUCT($CM106:$DD106,INDIRECT(ADDRESS(BX$2,$DH$2)):INDIRECT(ADDRESS(BX$2,$DY$2)))</f>
        <v>810865.14056285622</v>
      </c>
      <c r="BY106" s="51">
        <f ca="1">SUMPRODUCT($CM106:$DD106,INDIRECT(ADDRESS(BY$2,$DH$2)):INDIRECT(ADDRESS(BY$2,$DY$2)))</f>
        <v>810865.14056285622</v>
      </c>
      <c r="BZ106" s="51">
        <f ca="1">SUMPRODUCT($CM106:$DD106,INDIRECT(ADDRESS(BZ$2,$DH$2)):INDIRECT(ADDRESS(BZ$2,$DY$2)))</f>
        <v>810865.14056285622</v>
      </c>
      <c r="CA106" s="51">
        <f ca="1">SUMPRODUCT($CM106:$DD106,INDIRECT(ADDRESS(CA$2,$DH$2)):INDIRECT(ADDRESS(CA$2,$DY$2)))</f>
        <v>810865.14056285622</v>
      </c>
      <c r="CB106" s="51">
        <f ca="1">SUMPRODUCT($CM106:$DD106,INDIRECT(ADDRESS(CB$2,$DH$2)):INDIRECT(ADDRESS(CB$2,$DY$2)))</f>
        <v>810865.14056285622</v>
      </c>
      <c r="CC106" s="51">
        <f ca="1">SUMPRODUCT($CM106:$DD106,INDIRECT(ADDRESS(CC$2,$DH$2)):INDIRECT(ADDRESS(CC$2,$DY$2)))</f>
        <v>810865.14056285622</v>
      </c>
      <c r="CD106" s="51">
        <f ca="1">SUMPRODUCT($CM106:$DD106,INDIRECT(ADDRESS(CD$2,$DH$2)):INDIRECT(ADDRESS(CD$2,$DY$2)))</f>
        <v>810865.14056285622</v>
      </c>
      <c r="CF106" s="51">
        <f t="shared" ca="1" si="10"/>
        <v>9729959.903575873</v>
      </c>
      <c r="CG106" s="51">
        <f t="shared" ca="1" si="10"/>
        <v>9730055.6279679984</v>
      </c>
      <c r="CH106" s="51">
        <f t="shared" ca="1" si="10"/>
        <v>9730193.2348738741</v>
      </c>
      <c r="CI106" s="51">
        <f t="shared" ca="1" si="10"/>
        <v>9730260.0927464925</v>
      </c>
      <c r="CJ106" s="51">
        <f t="shared" ca="1" si="10"/>
        <v>9730244.6074768621</v>
      </c>
      <c r="CK106" s="51">
        <f t="shared" ca="1" si="10"/>
        <v>9730306.2996381018</v>
      </c>
      <c r="CM106" s="1">
        <f>IFERROR(VLOOKUP($A106,Auxiliar_OPEX_CustosUnit!$A$4:$BT$129,COLUMN(Auxiliar_OPEX_CustosUnit!AK$2),0),0)</f>
        <v>0</v>
      </c>
      <c r="CN106" s="1">
        <f>IFERROR(VLOOKUP($A106,Auxiliar_OPEX_CustosUnit!$A$4:$BT$129,COLUMN(Auxiliar_OPEX_CustosUnit!AL$2),0),0)</f>
        <v>0</v>
      </c>
      <c r="CO106" s="1">
        <f>IFERROR(VLOOKUP($A106,Auxiliar_OPEX_CustosUnit!$A$4:$BT$129,COLUMN(Auxiliar_OPEX_CustosUnit!AM$2),0)*(1-DRE_Auxiliar!$A$111),0)</f>
        <v>810347.98908310465</v>
      </c>
      <c r="CP106" s="1">
        <f>IFERROR(VLOOKUP($A106,Auxiliar_OPEX_CustosUnit!$A$4:$BT$129,COLUMN(Auxiliar_OPEX_CustosUnit!AN$2),0),0)</f>
        <v>0</v>
      </c>
      <c r="CQ106" s="1">
        <f>IFERROR(VLOOKUP($A106,Auxiliar_OPEX_CustosUnit!$A$4:$BT$129,COLUMN(Auxiliar_OPEX_CustosUnit!AO$2),0),0)</f>
        <v>0</v>
      </c>
      <c r="CR106" s="1">
        <f>IFERROR(VLOOKUP($A106,Auxiliar_OPEX_CustosUnit!$A$4:$BT$129,COLUMN(Auxiliar_OPEX_CustosUnit!AP$2),0),0)</f>
        <v>0</v>
      </c>
      <c r="CS106" s="1">
        <f>IFERROR(VLOOKUP($A106,Auxiliar_OPEX_CustosUnit!$A$4:$BT$129,COLUMN(Auxiliar_OPEX_CustosUnit!AQ$2),0),0)</f>
        <v>0</v>
      </c>
      <c r="CT106" s="1">
        <f>IFERROR(VLOOKUP($A106,Auxiliar_OPEX_CustosUnit!$A$4:$BT$129,COLUMN(Auxiliar_OPEX_CustosUnit!AR$2),0),0)</f>
        <v>0</v>
      </c>
      <c r="CU106" s="1">
        <f>IFERROR(VLOOKUP($A106,Auxiliar_OPEX_CustosUnit!$A$4:$BT$129,COLUMN(Auxiliar_OPEX_CustosUnit!AS$2),0),0)</f>
        <v>2.5113494984221201</v>
      </c>
      <c r="CV106" s="1">
        <f>IFERROR(VLOOKUP($A106,Auxiliar_OPEX_CustosUnit!$A$4:$BT$129,COLUMN(Auxiliar_OPEX_CustosUnit!AT$2),0),0)</f>
        <v>0</v>
      </c>
      <c r="CW106" s="1">
        <f>IFERROR(VLOOKUP($A106,Auxiliar_OPEX_CustosUnit!$A$4:$BT$129,COLUMN(Auxiliar_OPEX_CustosUnit!AU$2),0),0)</f>
        <v>0</v>
      </c>
      <c r="CX106" s="1">
        <f>IFERROR(VLOOKUP($A106,Auxiliar_OPEX_CustosUnit!$A$4:$BT$129,COLUMN(Auxiliar_OPEX_CustosUnit!AV$2),0),0)</f>
        <v>0</v>
      </c>
      <c r="CY106" s="1">
        <f>IFERROR(VLOOKUP($A106,Auxiliar_OPEX_CustosUnit!$A$4:$BT$129,COLUMN(Auxiliar_OPEX_CustosUnit!AW$2),0),0)</f>
        <v>0</v>
      </c>
      <c r="CZ106" s="1">
        <f>IFERROR(VLOOKUP($A106,Auxiliar_OPEX_CustosUnit!$A$4:$BT$129,COLUMN(Auxiliar_OPEX_CustosUnit!AX$2),0),0)</f>
        <v>0</v>
      </c>
      <c r="DA106" s="1">
        <f>IFERROR(VLOOKUP($A106,Auxiliar_OPEX_CustosUnit!$A$4:$BT$129,COLUMN(Auxiliar_OPEX_CustosUnit!AY$2),0),0)</f>
        <v>0</v>
      </c>
      <c r="DB106" s="1">
        <f>IFERROR(VLOOKUP($A106,Auxiliar_OPEX_CustosUnit!$A$4:$BT$129,COLUMN(Auxiliar_OPEX_CustosUnit!AZ$2),0),0)</f>
        <v>0</v>
      </c>
      <c r="DC106" s="1">
        <f>IFERROR(VLOOKUP($A106,Auxiliar_OPEX_CustosUnit!$A$4:$BT$129,COLUMN(Auxiliar_OPEX_CustosUnit!BA$2),0),0)</f>
        <v>0</v>
      </c>
      <c r="DD106" s="1">
        <f>IFERROR(VLOOKUP($A106,Auxiliar_OPEX_CustosUnit!$A$4:$BT$129,COLUMN(Auxiliar_OPEX_CustosUnit!BB$2),0),0)</f>
        <v>0</v>
      </c>
    </row>
    <row r="107" spans="1:108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1788.2956060624085</v>
      </c>
      <c r="E107" s="51">
        <f ca="1">SUMPRODUCT($CM107:$DD107,INDIRECT(ADDRESS(E$2,$DH$2)):INDIRECT(ADDRESS(E$2,$DY$2)))</f>
        <v>1788.2956060624085</v>
      </c>
      <c r="F107" s="51">
        <f ca="1">SUMPRODUCT($CM107:$DD107,INDIRECT(ADDRESS(F$2,$DH$2)):INDIRECT(ADDRESS(F$2,$DY$2)))</f>
        <v>1788.2956060624085</v>
      </c>
      <c r="G107" s="51">
        <f ca="1">SUMPRODUCT($CM107:$DD107,INDIRECT(ADDRESS(G$2,$DH$2)):INDIRECT(ADDRESS(G$2,$DY$2)))</f>
        <v>1788.2956060624085</v>
      </c>
      <c r="H107" s="51">
        <f ca="1">SUMPRODUCT($CM107:$DD107,INDIRECT(ADDRESS(H$2,$DH$2)):INDIRECT(ADDRESS(H$2,$DY$2)))</f>
        <v>1788.2956060624085</v>
      </c>
      <c r="I107" s="51">
        <f ca="1">SUMPRODUCT($CM107:$DD107,INDIRECT(ADDRESS(I$2,$DH$2)):INDIRECT(ADDRESS(I$2,$DY$2)))</f>
        <v>1788.2956060624085</v>
      </c>
      <c r="J107" s="51">
        <f ca="1">SUMPRODUCT($CM107:$DD107,INDIRECT(ADDRESS(J$2,$DH$2)):INDIRECT(ADDRESS(J$2,$DY$2)))</f>
        <v>1788.2956060624085</v>
      </c>
      <c r="K107" s="51">
        <f ca="1">SUMPRODUCT($CM107:$DD107,INDIRECT(ADDRESS(K$2,$DH$2)):INDIRECT(ADDRESS(K$2,$DY$2)))</f>
        <v>1789.8127449451129</v>
      </c>
      <c r="L107" s="51">
        <f ca="1">SUMPRODUCT($CM107:$DD107,INDIRECT(ADDRESS(L$2,$DH$2)):INDIRECT(ADDRESS(L$2,$DY$2)))</f>
        <v>1789.8127449451129</v>
      </c>
      <c r="M107" s="51">
        <f ca="1">SUMPRODUCT($CM107:$DD107,INDIRECT(ADDRESS(M$2,$DH$2)):INDIRECT(ADDRESS(M$2,$DY$2)))</f>
        <v>1789.8127449451129</v>
      </c>
      <c r="N107" s="51">
        <f ca="1">SUMPRODUCT($CM107:$DD107,INDIRECT(ADDRESS(N$2,$DH$2)):INDIRECT(ADDRESS(N$2,$DY$2)))</f>
        <v>1789.8127449451129</v>
      </c>
      <c r="O107" s="51">
        <f ca="1">SUMPRODUCT($CM107:$DD107,INDIRECT(ADDRESS(O$2,$DH$2)):INDIRECT(ADDRESS(O$2,$DY$2)))</f>
        <v>1789.8127449451129</v>
      </c>
      <c r="P107" s="51">
        <f ca="1">SUMPRODUCT($CM107:$DD107,INDIRECT(ADDRESS(P$2,$DH$2)):INDIRECT(ADDRESS(P$2,$DY$2)))</f>
        <v>1789.8127449451129</v>
      </c>
      <c r="Q107" s="51">
        <f ca="1">SUMPRODUCT($CM107:$DD107,INDIRECT(ADDRESS(Q$2,$DH$2)):INDIRECT(ADDRESS(Q$2,$DY$2)))</f>
        <v>1789.8127449451129</v>
      </c>
      <c r="R107" s="51">
        <f ca="1">SUMPRODUCT($CM107:$DD107,INDIRECT(ADDRESS(R$2,$DH$2)):INDIRECT(ADDRESS(R$2,$DY$2)))</f>
        <v>1789.8127449451129</v>
      </c>
      <c r="S107" s="51">
        <f ca="1">SUMPRODUCT($CM107:$DD107,INDIRECT(ADDRESS(S$2,$DH$2)):INDIRECT(ADDRESS(S$2,$DY$2)))</f>
        <v>1789.8127449451129</v>
      </c>
      <c r="T107" s="51">
        <f ca="1">SUMPRODUCT($CM107:$DD107,INDIRECT(ADDRESS(T$2,$DH$2)):INDIRECT(ADDRESS(T$2,$DY$2)))</f>
        <v>1789.8127449451129</v>
      </c>
      <c r="U107" s="51">
        <f ca="1">SUMPRODUCT($CM107:$DD107,INDIRECT(ADDRESS(U$2,$DH$2)):INDIRECT(ADDRESS(U$2,$DY$2)))</f>
        <v>1789.8127449451129</v>
      </c>
      <c r="V107" s="51">
        <f ca="1">SUMPRODUCT($CM107:$DD107,INDIRECT(ADDRESS(V$2,$DH$2)):INDIRECT(ADDRESS(V$2,$DY$2)))</f>
        <v>1789.8127449451129</v>
      </c>
      <c r="W107" s="51">
        <f ca="1">SUMPRODUCT($CM107:$DD107,INDIRECT(ADDRESS(W$2,$DH$2)):INDIRECT(ADDRESS(W$2,$DY$2)))</f>
        <v>1791.3888166316669</v>
      </c>
      <c r="X107" s="51">
        <f ca="1">SUMPRODUCT($CM107:$DD107,INDIRECT(ADDRESS(X$2,$DH$2)):INDIRECT(ADDRESS(X$2,$DY$2)))</f>
        <v>1791.3888166316669</v>
      </c>
      <c r="Y107" s="51">
        <f ca="1">SUMPRODUCT($CM107:$DD107,INDIRECT(ADDRESS(Y$2,$DH$2)):INDIRECT(ADDRESS(Y$2,$DY$2)))</f>
        <v>1791.3888166316669</v>
      </c>
      <c r="Z107" s="51">
        <f ca="1">SUMPRODUCT($CM107:$DD107,INDIRECT(ADDRESS(Z$2,$DH$2)):INDIRECT(ADDRESS(Z$2,$DY$2)))</f>
        <v>1791.3888166316669</v>
      </c>
      <c r="AA107" s="51">
        <f ca="1">SUMPRODUCT($CM107:$DD107,INDIRECT(ADDRESS(AA$2,$DH$2)):INDIRECT(ADDRESS(AA$2,$DY$2)))</f>
        <v>1791.3888166316669</v>
      </c>
      <c r="AB107" s="51">
        <f ca="1">SUMPRODUCT($CM107:$DD107,INDIRECT(ADDRESS(AB$2,$DH$2)):INDIRECT(ADDRESS(AB$2,$DY$2)))</f>
        <v>1791.3888166316669</v>
      </c>
      <c r="AC107" s="51">
        <f ca="1">SUMPRODUCT($CM107:$DD107,INDIRECT(ADDRESS(AC$2,$DH$2)):INDIRECT(ADDRESS(AC$2,$DY$2)))</f>
        <v>1791.3888166316669</v>
      </c>
      <c r="AD107" s="51">
        <f ca="1">SUMPRODUCT($CM107:$DD107,INDIRECT(ADDRESS(AD$2,$DH$2)):INDIRECT(ADDRESS(AD$2,$DY$2)))</f>
        <v>1791.3888166316669</v>
      </c>
      <c r="AE107" s="51">
        <f ca="1">SUMPRODUCT($CM107:$DD107,INDIRECT(ADDRESS(AE$2,$DH$2)):INDIRECT(ADDRESS(AE$2,$DY$2)))</f>
        <v>1791.3888166316669</v>
      </c>
      <c r="AF107" s="51">
        <f ca="1">SUMPRODUCT($CM107:$DD107,INDIRECT(ADDRESS(AF$2,$DH$2)):INDIRECT(ADDRESS(AF$2,$DY$2)))</f>
        <v>1791.3888166316669</v>
      </c>
      <c r="AG107" s="51">
        <f ca="1">SUMPRODUCT($CM107:$DD107,INDIRECT(ADDRESS(AG$2,$DH$2)):INDIRECT(ADDRESS(AG$2,$DY$2)))</f>
        <v>1791.3888166316669</v>
      </c>
      <c r="AH107" s="51">
        <f ca="1">SUMPRODUCT($CM107:$DD107,INDIRECT(ADDRESS(AH$2,$DH$2)):INDIRECT(ADDRESS(AH$2,$DY$2)))</f>
        <v>1791.3888166316669</v>
      </c>
      <c r="AI107" s="51">
        <f ca="1">SUMPRODUCT($CM107:$DD107,INDIRECT(ADDRESS(AI$2,$DH$2)):INDIRECT(ADDRESS(AI$2,$DY$2)))</f>
        <v>1793.1292523736588</v>
      </c>
      <c r="AJ107" s="51">
        <f ca="1">SUMPRODUCT($CM107:$DD107,INDIRECT(ADDRESS(AJ$2,$DH$2)):INDIRECT(ADDRESS(AJ$2,$DY$2)))</f>
        <v>1793.1292523736588</v>
      </c>
      <c r="AK107" s="51">
        <f ca="1">SUMPRODUCT($CM107:$DD107,INDIRECT(ADDRESS(AK$2,$DH$2)):INDIRECT(ADDRESS(AK$2,$DY$2)))</f>
        <v>1793.1292523736588</v>
      </c>
      <c r="AL107" s="51">
        <f ca="1">SUMPRODUCT($CM107:$DD107,INDIRECT(ADDRESS(AL$2,$DH$2)):INDIRECT(ADDRESS(AL$2,$DY$2)))</f>
        <v>1793.1292523736588</v>
      </c>
      <c r="AM107" s="51">
        <f ca="1">SUMPRODUCT($CM107:$DD107,INDIRECT(ADDRESS(AM$2,$DH$2)):INDIRECT(ADDRESS(AM$2,$DY$2)))</f>
        <v>1793.1292523736588</v>
      </c>
      <c r="AN107" s="51">
        <f ca="1">SUMPRODUCT($CM107:$DD107,INDIRECT(ADDRESS(AN$2,$DH$2)):INDIRECT(ADDRESS(AN$2,$DY$2)))</f>
        <v>1793.1292523736588</v>
      </c>
      <c r="AO107" s="51">
        <f ca="1">SUMPRODUCT($CM107:$DD107,INDIRECT(ADDRESS(AO$2,$DH$2)):INDIRECT(ADDRESS(AO$2,$DY$2)))</f>
        <v>1793.1292523736588</v>
      </c>
      <c r="AP107" s="51">
        <f ca="1">SUMPRODUCT($CM107:$DD107,INDIRECT(ADDRESS(AP$2,$DH$2)):INDIRECT(ADDRESS(AP$2,$DY$2)))</f>
        <v>1793.1292523736588</v>
      </c>
      <c r="AQ107" s="51">
        <f ca="1">SUMPRODUCT($CM107:$DD107,INDIRECT(ADDRESS(AQ$2,$DH$2)):INDIRECT(ADDRESS(AQ$2,$DY$2)))</f>
        <v>1793.1292523736588</v>
      </c>
      <c r="AR107" s="51">
        <f ca="1">SUMPRODUCT($CM107:$DD107,INDIRECT(ADDRESS(AR$2,$DH$2)):INDIRECT(ADDRESS(AR$2,$DY$2)))</f>
        <v>1793.1292523736588</v>
      </c>
      <c r="AS107" s="51">
        <f ca="1">SUMPRODUCT($CM107:$DD107,INDIRECT(ADDRESS(AS$2,$DH$2)):INDIRECT(ADDRESS(AS$2,$DY$2)))</f>
        <v>1793.1292523736588</v>
      </c>
      <c r="AT107" s="51">
        <f ca="1">SUMPRODUCT($CM107:$DD107,INDIRECT(ADDRESS(AT$2,$DH$2)):INDIRECT(ADDRESS(AT$2,$DY$2)))</f>
        <v>1793.1292523736588</v>
      </c>
      <c r="AU107" s="51">
        <f ca="1">SUMPRODUCT($CM107:$DD107,INDIRECT(ADDRESS(AU$2,$DH$2)):INDIRECT(ADDRESS(AU$2,$DY$2)))</f>
        <v>1794.9394256382984</v>
      </c>
      <c r="AV107" s="51">
        <f ca="1">SUMPRODUCT($CM107:$DD107,INDIRECT(ADDRESS(AV$2,$DH$2)):INDIRECT(ADDRESS(AV$2,$DY$2)))</f>
        <v>1794.9394256382984</v>
      </c>
      <c r="AW107" s="51">
        <f ca="1">SUMPRODUCT($CM107:$DD107,INDIRECT(ADDRESS(AW$2,$DH$2)):INDIRECT(ADDRESS(AW$2,$DY$2)))</f>
        <v>1794.9394256382984</v>
      </c>
      <c r="AX107" s="51">
        <f ca="1">SUMPRODUCT($CM107:$DD107,INDIRECT(ADDRESS(AX$2,$DH$2)):INDIRECT(ADDRESS(AX$2,$DY$2)))</f>
        <v>1794.9394256382984</v>
      </c>
      <c r="AY107" s="51">
        <f ca="1">SUMPRODUCT($CM107:$DD107,INDIRECT(ADDRESS(AY$2,$DH$2)):INDIRECT(ADDRESS(AY$2,$DY$2)))</f>
        <v>1794.9394256382984</v>
      </c>
      <c r="AZ107" s="51">
        <f ca="1">SUMPRODUCT($CM107:$DD107,INDIRECT(ADDRESS(AZ$2,$DH$2)):INDIRECT(ADDRESS(AZ$2,$DY$2)))</f>
        <v>1794.9394256382984</v>
      </c>
      <c r="BA107" s="51">
        <f ca="1">SUMPRODUCT($CM107:$DD107,INDIRECT(ADDRESS(BA$2,$DH$2)):INDIRECT(ADDRESS(BA$2,$DY$2)))</f>
        <v>1794.9394256382984</v>
      </c>
      <c r="BB107" s="51">
        <f ca="1">SUMPRODUCT($CM107:$DD107,INDIRECT(ADDRESS(BB$2,$DH$2)):INDIRECT(ADDRESS(BB$2,$DY$2)))</f>
        <v>1794.9394256382984</v>
      </c>
      <c r="BC107" s="51">
        <f ca="1">SUMPRODUCT($CM107:$DD107,INDIRECT(ADDRESS(BC$2,$DH$2)):INDIRECT(ADDRESS(BC$2,$DY$2)))</f>
        <v>1794.9394256382984</v>
      </c>
      <c r="BD107" s="51">
        <f ca="1">SUMPRODUCT($CM107:$DD107,INDIRECT(ADDRESS(BD$2,$DH$2)):INDIRECT(ADDRESS(BD$2,$DY$2)))</f>
        <v>1794.9394256382984</v>
      </c>
      <c r="BE107" s="51">
        <f ca="1">SUMPRODUCT($CM107:$DD107,INDIRECT(ADDRESS(BE$2,$DH$2)):INDIRECT(ADDRESS(BE$2,$DY$2)))</f>
        <v>1794.9394256382984</v>
      </c>
      <c r="BF107" s="51">
        <f ca="1">SUMPRODUCT($CM107:$DD107,INDIRECT(ADDRESS(BF$2,$DH$2)):INDIRECT(ADDRESS(BF$2,$DY$2)))</f>
        <v>1794.9394256382984</v>
      </c>
      <c r="BG107" s="51">
        <f ca="1">SUMPRODUCT($CM107:$DD107,INDIRECT(ADDRESS(BG$2,$DH$2)):INDIRECT(ADDRESS(BG$2,$DY$2)))</f>
        <v>1796.6531764046786</v>
      </c>
      <c r="BH107" s="51">
        <f ca="1">SUMPRODUCT($CM107:$DD107,INDIRECT(ADDRESS(BH$2,$DH$2)):INDIRECT(ADDRESS(BH$2,$DY$2)))</f>
        <v>1796.6531764046786</v>
      </c>
      <c r="BI107" s="51">
        <f ca="1">SUMPRODUCT($CM107:$DD107,INDIRECT(ADDRESS(BI$2,$DH$2)):INDIRECT(ADDRESS(BI$2,$DY$2)))</f>
        <v>1796.6531764046786</v>
      </c>
      <c r="BJ107" s="51">
        <f ca="1">SUMPRODUCT($CM107:$DD107,INDIRECT(ADDRESS(BJ$2,$DH$2)):INDIRECT(ADDRESS(BJ$2,$DY$2)))</f>
        <v>1796.6531764046786</v>
      </c>
      <c r="BK107" s="51">
        <f ca="1">SUMPRODUCT($CM107:$DD107,INDIRECT(ADDRESS(BK$2,$DH$2)):INDIRECT(ADDRESS(BK$2,$DY$2)))</f>
        <v>1796.6531764046786</v>
      </c>
      <c r="BL107" s="51">
        <f ca="1">SUMPRODUCT($CM107:$DD107,INDIRECT(ADDRESS(BL$2,$DH$2)):INDIRECT(ADDRESS(BL$2,$DY$2)))</f>
        <v>1796.6531764046786</v>
      </c>
      <c r="BM107" s="51">
        <f ca="1">SUMPRODUCT($CM107:$DD107,INDIRECT(ADDRESS(BM$2,$DH$2)):INDIRECT(ADDRESS(BM$2,$DY$2)))</f>
        <v>1796.6531764046786</v>
      </c>
      <c r="BN107" s="51">
        <f ca="1">SUMPRODUCT($CM107:$DD107,INDIRECT(ADDRESS(BN$2,$DH$2)):INDIRECT(ADDRESS(BN$2,$DY$2)))</f>
        <v>1796.6531764046786</v>
      </c>
      <c r="BO107" s="51">
        <f ca="1">SUMPRODUCT($CM107:$DD107,INDIRECT(ADDRESS(BO$2,$DH$2)):INDIRECT(ADDRESS(BO$2,$DY$2)))</f>
        <v>1796.6531764046786</v>
      </c>
      <c r="BP107" s="51">
        <f ca="1">SUMPRODUCT($CM107:$DD107,INDIRECT(ADDRESS(BP$2,$DH$2)):INDIRECT(ADDRESS(BP$2,$DY$2)))</f>
        <v>1796.6531764046786</v>
      </c>
      <c r="BQ107" s="51">
        <f ca="1">SUMPRODUCT($CM107:$DD107,INDIRECT(ADDRESS(BQ$2,$DH$2)):INDIRECT(ADDRESS(BQ$2,$DY$2)))</f>
        <v>1796.6531764046786</v>
      </c>
      <c r="BR107" s="51">
        <f ca="1">SUMPRODUCT($CM107:$DD107,INDIRECT(ADDRESS(BR$2,$DH$2)):INDIRECT(ADDRESS(BR$2,$DY$2)))</f>
        <v>1796.6531764046786</v>
      </c>
      <c r="BS107" s="51">
        <f ca="1">SUMPRODUCT($CM107:$DD107,INDIRECT(ADDRESS(BS$2,$DH$2)):INDIRECT(ADDRESS(BS$2,$DY$2)))</f>
        <v>1798.2391686726685</v>
      </c>
      <c r="BT107" s="51">
        <f ca="1">SUMPRODUCT($CM107:$DD107,INDIRECT(ADDRESS(BT$2,$DH$2)):INDIRECT(ADDRESS(BT$2,$DY$2)))</f>
        <v>1798.2391686726685</v>
      </c>
      <c r="BU107" s="51">
        <f ca="1">SUMPRODUCT($CM107:$DD107,INDIRECT(ADDRESS(BU$2,$DH$2)):INDIRECT(ADDRESS(BU$2,$DY$2)))</f>
        <v>1798.2391686726685</v>
      </c>
      <c r="BV107" s="51">
        <f ca="1">SUMPRODUCT($CM107:$DD107,INDIRECT(ADDRESS(BV$2,$DH$2)):INDIRECT(ADDRESS(BV$2,$DY$2)))</f>
        <v>1798.2391686726685</v>
      </c>
      <c r="BW107" s="51">
        <f ca="1">SUMPRODUCT($CM107:$DD107,INDIRECT(ADDRESS(BW$2,$DH$2)):INDIRECT(ADDRESS(BW$2,$DY$2)))</f>
        <v>1798.2391686726685</v>
      </c>
      <c r="BX107" s="51">
        <f ca="1">SUMPRODUCT($CM107:$DD107,INDIRECT(ADDRESS(BX$2,$DH$2)):INDIRECT(ADDRESS(BX$2,$DY$2)))</f>
        <v>1798.2391686726685</v>
      </c>
      <c r="BY107" s="51">
        <f ca="1">SUMPRODUCT($CM107:$DD107,INDIRECT(ADDRESS(BY$2,$DH$2)):INDIRECT(ADDRESS(BY$2,$DY$2)))</f>
        <v>1798.2391686726685</v>
      </c>
      <c r="BZ107" s="51">
        <f ca="1">SUMPRODUCT($CM107:$DD107,INDIRECT(ADDRESS(BZ$2,$DH$2)):INDIRECT(ADDRESS(BZ$2,$DY$2)))</f>
        <v>1798.2391686726685</v>
      </c>
      <c r="CA107" s="51">
        <f ca="1">SUMPRODUCT($CM107:$DD107,INDIRECT(ADDRESS(CA$2,$DH$2)):INDIRECT(ADDRESS(CA$2,$DY$2)))</f>
        <v>1798.2391686726685</v>
      </c>
      <c r="CB107" s="51">
        <f ca="1">SUMPRODUCT($CM107:$DD107,INDIRECT(ADDRESS(CB$2,$DH$2)):INDIRECT(ADDRESS(CB$2,$DY$2)))</f>
        <v>1798.2391686726685</v>
      </c>
      <c r="CC107" s="51">
        <f ca="1">SUMPRODUCT($CM107:$DD107,INDIRECT(ADDRESS(CC$2,$DH$2)):INDIRECT(ADDRESS(CC$2,$DY$2)))</f>
        <v>1798.2391686726685</v>
      </c>
      <c r="CD107" s="51">
        <f ca="1">SUMPRODUCT($CM107:$DD107,INDIRECT(ADDRESS(CD$2,$DH$2)):INDIRECT(ADDRESS(CD$2,$DY$2)))</f>
        <v>1798.2391686726685</v>
      </c>
      <c r="CF107" s="51">
        <f t="shared" ca="1" si="10"/>
        <v>21467.132967162426</v>
      </c>
      <c r="CG107" s="51">
        <f t="shared" ca="1" si="10"/>
        <v>21485.633297774126</v>
      </c>
      <c r="CH107" s="51">
        <f t="shared" ca="1" si="10"/>
        <v>21505.367978289964</v>
      </c>
      <c r="CI107" s="51">
        <f t="shared" ca="1" si="10"/>
        <v>21526.601894807107</v>
      </c>
      <c r="CJ107" s="51">
        <f t="shared" ca="1" si="10"/>
        <v>21547.841861491477</v>
      </c>
      <c r="CK107" s="51">
        <f t="shared" ca="1" si="10"/>
        <v>21567.768078196092</v>
      </c>
      <c r="CM107" s="1">
        <f>IFERROR(VLOOKUP($A107,Auxiliar_OPEX_CustosUnit!$A$4:$BT$129,COLUMN(Auxiliar_OPEX_CustosUnit!AK$2),0),0)</f>
        <v>0</v>
      </c>
      <c r="CN107" s="1">
        <f>IFERROR(VLOOKUP($A107,Auxiliar_OPEX_CustosUnit!$A$4:$BT$129,COLUMN(Auxiliar_OPEX_CustosUnit!AL$2),0),0)</f>
        <v>0</v>
      </c>
      <c r="CO107" s="1">
        <f>IFERROR(VLOOKUP($A107,Auxiliar_OPEX_CustosUnit!$A$4:$BT$129,COLUMN(Auxiliar_OPEX_CustosUnit!AM$2),0)*(1-DRE_Auxiliar!$A$111),0)</f>
        <v>653.498074580089</v>
      </c>
      <c r="CP107" s="1">
        <f>IFERROR(VLOOKUP($A107,Auxiliar_OPEX_CustosUnit!$A$4:$BT$129,COLUMN(Auxiliar_OPEX_CustosUnit!AN$2),0),0)</f>
        <v>0</v>
      </c>
      <c r="CQ107" s="1">
        <f>IFERROR(VLOOKUP($A107,Auxiliar_OPEX_CustosUnit!$A$4:$BT$129,COLUMN(Auxiliar_OPEX_CustosUnit!AO$2),0),0)</f>
        <v>0</v>
      </c>
      <c r="CR107" s="1">
        <f>IFERROR(VLOOKUP($A107,Auxiliar_OPEX_CustosUnit!$A$4:$BT$129,COLUMN(Auxiliar_OPEX_CustosUnit!AP$2),0),0)</f>
        <v>0</v>
      </c>
      <c r="CS107" s="1">
        <f>IFERROR(VLOOKUP($A107,Auxiliar_OPEX_CustosUnit!$A$4:$BT$129,COLUMN(Auxiliar_OPEX_CustosUnit!AQ$2),0),0)</f>
        <v>0</v>
      </c>
      <c r="CT107" s="1">
        <f>IFERROR(VLOOKUP($A107,Auxiliar_OPEX_CustosUnit!$A$4:$BT$129,COLUMN(Auxiliar_OPEX_CustosUnit!AR$2),0),0)</f>
        <v>0</v>
      </c>
      <c r="CU107" s="1">
        <f>IFERROR(VLOOKUP($A107,Auxiliar_OPEX_CustosUnit!$A$4:$BT$129,COLUMN(Auxiliar_OPEX_CustosUnit!AS$2),0),0)</f>
        <v>0</v>
      </c>
      <c r="CV107" s="1">
        <f>IFERROR(VLOOKUP($A107,Auxiliar_OPEX_CustosUnit!$A$4:$BT$129,COLUMN(Auxiliar_OPEX_CustosUnit!AT$2),0),0)</f>
        <v>30.670203553576201</v>
      </c>
      <c r="CW107" s="1">
        <f>IFERROR(VLOOKUP($A107,Auxiliar_OPEX_CustosUnit!$A$4:$BT$129,COLUMN(Auxiliar_OPEX_CustosUnit!AU$2),0),0)</f>
        <v>0</v>
      </c>
      <c r="CX107" s="1">
        <f>IFERROR(VLOOKUP($A107,Auxiliar_OPEX_CustosUnit!$A$4:$BT$129,COLUMN(Auxiliar_OPEX_CustosUnit!AV$2),0),0)</f>
        <v>0</v>
      </c>
      <c r="CY107" s="1">
        <f>IFERROR(VLOOKUP($A107,Auxiliar_OPEX_CustosUnit!$A$4:$BT$129,COLUMN(Auxiliar_OPEX_CustosUnit!AW$2),0),0)</f>
        <v>0</v>
      </c>
      <c r="CZ107" s="1">
        <f>IFERROR(VLOOKUP($A107,Auxiliar_OPEX_CustosUnit!$A$4:$BT$129,COLUMN(Auxiliar_OPEX_CustosUnit!AX$2),0),0)</f>
        <v>0</v>
      </c>
      <c r="DA107" s="1">
        <f>IFERROR(VLOOKUP($A107,Auxiliar_OPEX_CustosUnit!$A$4:$BT$129,COLUMN(Auxiliar_OPEX_CustosUnit!AY$2),0),0)</f>
        <v>0</v>
      </c>
      <c r="DB107" s="1">
        <f>IFERROR(VLOOKUP($A107,Auxiliar_OPEX_CustosUnit!$A$4:$BT$129,COLUMN(Auxiliar_OPEX_CustosUnit!AZ$2),0),0)</f>
        <v>0</v>
      </c>
      <c r="DC107" s="1">
        <f>IFERROR(VLOOKUP($A107,Auxiliar_OPEX_CustosUnit!$A$4:$BT$129,COLUMN(Auxiliar_OPEX_CustosUnit!BA$2),0),0)</f>
        <v>0</v>
      </c>
      <c r="DD107" s="1">
        <f>IFERROR(VLOOKUP($A107,Auxiliar_OPEX_CustosUnit!$A$4:$BT$129,COLUMN(Auxiliar_OPEX_CustosUnit!BB$2),0),0)</f>
        <v>0</v>
      </c>
    </row>
    <row r="108" spans="1:108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82095.106373484683</v>
      </c>
      <c r="E108" s="51">
        <f ca="1">SUMPRODUCT($CM108:$DD108,INDIRECT(ADDRESS(E$2,$DH$2)):INDIRECT(ADDRESS(E$2,$DY$2)))</f>
        <v>82095.106373484683</v>
      </c>
      <c r="F108" s="51">
        <f ca="1">SUMPRODUCT($CM108:$DD108,INDIRECT(ADDRESS(F$2,$DH$2)):INDIRECT(ADDRESS(F$2,$DY$2)))</f>
        <v>82095.106373484683</v>
      </c>
      <c r="G108" s="51">
        <f ca="1">SUMPRODUCT($CM108:$DD108,INDIRECT(ADDRESS(G$2,$DH$2)):INDIRECT(ADDRESS(G$2,$DY$2)))</f>
        <v>82095.106373484683</v>
      </c>
      <c r="H108" s="51">
        <f ca="1">SUMPRODUCT($CM108:$DD108,INDIRECT(ADDRESS(H$2,$DH$2)):INDIRECT(ADDRESS(H$2,$DY$2)))</f>
        <v>82095.106373484683</v>
      </c>
      <c r="I108" s="51">
        <f ca="1">SUMPRODUCT($CM108:$DD108,INDIRECT(ADDRESS(I$2,$DH$2)):INDIRECT(ADDRESS(I$2,$DY$2)))</f>
        <v>82095.106373484683</v>
      </c>
      <c r="J108" s="51">
        <f ca="1">SUMPRODUCT($CM108:$DD108,INDIRECT(ADDRESS(J$2,$DH$2)):INDIRECT(ADDRESS(J$2,$DY$2)))</f>
        <v>82095.106373484683</v>
      </c>
      <c r="K108" s="51">
        <f ca="1">SUMPRODUCT($CM108:$DD108,INDIRECT(ADDRESS(K$2,$DH$2)):INDIRECT(ADDRESS(K$2,$DY$2)))</f>
        <v>82097.73009933022</v>
      </c>
      <c r="L108" s="51">
        <f ca="1">SUMPRODUCT($CM108:$DD108,INDIRECT(ADDRESS(L$2,$DH$2)):INDIRECT(ADDRESS(L$2,$DY$2)))</f>
        <v>82097.73009933022</v>
      </c>
      <c r="M108" s="51">
        <f ca="1">SUMPRODUCT($CM108:$DD108,INDIRECT(ADDRESS(M$2,$DH$2)):INDIRECT(ADDRESS(M$2,$DY$2)))</f>
        <v>82097.73009933022</v>
      </c>
      <c r="N108" s="51">
        <f ca="1">SUMPRODUCT($CM108:$DD108,INDIRECT(ADDRESS(N$2,$DH$2)):INDIRECT(ADDRESS(N$2,$DY$2)))</f>
        <v>82097.73009933022</v>
      </c>
      <c r="O108" s="51">
        <f ca="1">SUMPRODUCT($CM108:$DD108,INDIRECT(ADDRESS(O$2,$DH$2)):INDIRECT(ADDRESS(O$2,$DY$2)))</f>
        <v>82097.73009933022</v>
      </c>
      <c r="P108" s="51">
        <f ca="1">SUMPRODUCT($CM108:$DD108,INDIRECT(ADDRESS(P$2,$DH$2)):INDIRECT(ADDRESS(P$2,$DY$2)))</f>
        <v>82097.73009933022</v>
      </c>
      <c r="Q108" s="51">
        <f ca="1">SUMPRODUCT($CM108:$DD108,INDIRECT(ADDRESS(Q$2,$DH$2)):INDIRECT(ADDRESS(Q$2,$DY$2)))</f>
        <v>82097.73009933022</v>
      </c>
      <c r="R108" s="51">
        <f ca="1">SUMPRODUCT($CM108:$DD108,INDIRECT(ADDRESS(R$2,$DH$2)):INDIRECT(ADDRESS(R$2,$DY$2)))</f>
        <v>82097.73009933022</v>
      </c>
      <c r="S108" s="51">
        <f ca="1">SUMPRODUCT($CM108:$DD108,INDIRECT(ADDRESS(S$2,$DH$2)):INDIRECT(ADDRESS(S$2,$DY$2)))</f>
        <v>82097.73009933022</v>
      </c>
      <c r="T108" s="51">
        <f ca="1">SUMPRODUCT($CM108:$DD108,INDIRECT(ADDRESS(T$2,$DH$2)):INDIRECT(ADDRESS(T$2,$DY$2)))</f>
        <v>82097.73009933022</v>
      </c>
      <c r="U108" s="51">
        <f ca="1">SUMPRODUCT($CM108:$DD108,INDIRECT(ADDRESS(U$2,$DH$2)):INDIRECT(ADDRESS(U$2,$DY$2)))</f>
        <v>82097.73009933022</v>
      </c>
      <c r="V108" s="51">
        <f ca="1">SUMPRODUCT($CM108:$DD108,INDIRECT(ADDRESS(V$2,$DH$2)):INDIRECT(ADDRESS(V$2,$DY$2)))</f>
        <v>82097.73009933022</v>
      </c>
      <c r="W108" s="51">
        <f ca="1">SUMPRODUCT($CM108:$DD108,INDIRECT(ADDRESS(W$2,$DH$2)):INDIRECT(ADDRESS(W$2,$DY$2)))</f>
        <v>82100.455743017548</v>
      </c>
      <c r="X108" s="51">
        <f ca="1">SUMPRODUCT($CM108:$DD108,INDIRECT(ADDRESS(X$2,$DH$2)):INDIRECT(ADDRESS(X$2,$DY$2)))</f>
        <v>82100.455743017548</v>
      </c>
      <c r="Y108" s="51">
        <f ca="1">SUMPRODUCT($CM108:$DD108,INDIRECT(ADDRESS(Y$2,$DH$2)):INDIRECT(ADDRESS(Y$2,$DY$2)))</f>
        <v>82100.455743017548</v>
      </c>
      <c r="Z108" s="51">
        <f ca="1">SUMPRODUCT($CM108:$DD108,INDIRECT(ADDRESS(Z$2,$DH$2)):INDIRECT(ADDRESS(Z$2,$DY$2)))</f>
        <v>82100.455743017548</v>
      </c>
      <c r="AA108" s="51">
        <f ca="1">SUMPRODUCT($CM108:$DD108,INDIRECT(ADDRESS(AA$2,$DH$2)):INDIRECT(ADDRESS(AA$2,$DY$2)))</f>
        <v>82100.455743017548</v>
      </c>
      <c r="AB108" s="51">
        <f ca="1">SUMPRODUCT($CM108:$DD108,INDIRECT(ADDRESS(AB$2,$DH$2)):INDIRECT(ADDRESS(AB$2,$DY$2)))</f>
        <v>82100.455743017548</v>
      </c>
      <c r="AC108" s="51">
        <f ca="1">SUMPRODUCT($CM108:$DD108,INDIRECT(ADDRESS(AC$2,$DH$2)):INDIRECT(ADDRESS(AC$2,$DY$2)))</f>
        <v>82100.455743017548</v>
      </c>
      <c r="AD108" s="51">
        <f ca="1">SUMPRODUCT($CM108:$DD108,INDIRECT(ADDRESS(AD$2,$DH$2)):INDIRECT(ADDRESS(AD$2,$DY$2)))</f>
        <v>82100.455743017548</v>
      </c>
      <c r="AE108" s="51">
        <f ca="1">SUMPRODUCT($CM108:$DD108,INDIRECT(ADDRESS(AE$2,$DH$2)):INDIRECT(ADDRESS(AE$2,$DY$2)))</f>
        <v>82100.455743017548</v>
      </c>
      <c r="AF108" s="51">
        <f ca="1">SUMPRODUCT($CM108:$DD108,INDIRECT(ADDRESS(AF$2,$DH$2)):INDIRECT(ADDRESS(AF$2,$DY$2)))</f>
        <v>82100.455743017548</v>
      </c>
      <c r="AG108" s="51">
        <f ca="1">SUMPRODUCT($CM108:$DD108,INDIRECT(ADDRESS(AG$2,$DH$2)):INDIRECT(ADDRESS(AG$2,$DY$2)))</f>
        <v>82100.455743017548</v>
      </c>
      <c r="AH108" s="51">
        <f ca="1">SUMPRODUCT($CM108:$DD108,INDIRECT(ADDRESS(AH$2,$DH$2)):INDIRECT(ADDRESS(AH$2,$DY$2)))</f>
        <v>82100.455743017548</v>
      </c>
      <c r="AI108" s="51">
        <f ca="1">SUMPRODUCT($CM108:$DD108,INDIRECT(ADDRESS(AI$2,$DH$2)):INDIRECT(ADDRESS(AI$2,$DY$2)))</f>
        <v>82103.465636370631</v>
      </c>
      <c r="AJ108" s="51">
        <f ca="1">SUMPRODUCT($CM108:$DD108,INDIRECT(ADDRESS(AJ$2,$DH$2)):INDIRECT(ADDRESS(AJ$2,$DY$2)))</f>
        <v>82103.465636370631</v>
      </c>
      <c r="AK108" s="51">
        <f ca="1">SUMPRODUCT($CM108:$DD108,INDIRECT(ADDRESS(AK$2,$DH$2)):INDIRECT(ADDRESS(AK$2,$DY$2)))</f>
        <v>82103.465636370631</v>
      </c>
      <c r="AL108" s="51">
        <f ca="1">SUMPRODUCT($CM108:$DD108,INDIRECT(ADDRESS(AL$2,$DH$2)):INDIRECT(ADDRESS(AL$2,$DY$2)))</f>
        <v>82103.465636370631</v>
      </c>
      <c r="AM108" s="51">
        <f ca="1">SUMPRODUCT($CM108:$DD108,INDIRECT(ADDRESS(AM$2,$DH$2)):INDIRECT(ADDRESS(AM$2,$DY$2)))</f>
        <v>82103.465636370631</v>
      </c>
      <c r="AN108" s="51">
        <f ca="1">SUMPRODUCT($CM108:$DD108,INDIRECT(ADDRESS(AN$2,$DH$2)):INDIRECT(ADDRESS(AN$2,$DY$2)))</f>
        <v>82103.465636370631</v>
      </c>
      <c r="AO108" s="51">
        <f ca="1">SUMPRODUCT($CM108:$DD108,INDIRECT(ADDRESS(AO$2,$DH$2)):INDIRECT(ADDRESS(AO$2,$DY$2)))</f>
        <v>82103.465636370631</v>
      </c>
      <c r="AP108" s="51">
        <f ca="1">SUMPRODUCT($CM108:$DD108,INDIRECT(ADDRESS(AP$2,$DH$2)):INDIRECT(ADDRESS(AP$2,$DY$2)))</f>
        <v>82103.465636370631</v>
      </c>
      <c r="AQ108" s="51">
        <f ca="1">SUMPRODUCT($CM108:$DD108,INDIRECT(ADDRESS(AQ$2,$DH$2)):INDIRECT(ADDRESS(AQ$2,$DY$2)))</f>
        <v>82103.465636370631</v>
      </c>
      <c r="AR108" s="51">
        <f ca="1">SUMPRODUCT($CM108:$DD108,INDIRECT(ADDRESS(AR$2,$DH$2)):INDIRECT(ADDRESS(AR$2,$DY$2)))</f>
        <v>82103.465636370631</v>
      </c>
      <c r="AS108" s="51">
        <f ca="1">SUMPRODUCT($CM108:$DD108,INDIRECT(ADDRESS(AS$2,$DH$2)):INDIRECT(ADDRESS(AS$2,$DY$2)))</f>
        <v>82103.465636370631</v>
      </c>
      <c r="AT108" s="51">
        <f ca="1">SUMPRODUCT($CM108:$DD108,INDIRECT(ADDRESS(AT$2,$DH$2)):INDIRECT(ADDRESS(AT$2,$DY$2)))</f>
        <v>82103.465636370631</v>
      </c>
      <c r="AU108" s="51">
        <f ca="1">SUMPRODUCT($CM108:$DD108,INDIRECT(ADDRESS(AU$2,$DH$2)):INDIRECT(ADDRESS(AU$2,$DY$2)))</f>
        <v>82106.596133145504</v>
      </c>
      <c r="AV108" s="51">
        <f ca="1">SUMPRODUCT($CM108:$DD108,INDIRECT(ADDRESS(AV$2,$DH$2)):INDIRECT(ADDRESS(AV$2,$DY$2)))</f>
        <v>82106.596133145504</v>
      </c>
      <c r="AW108" s="51">
        <f ca="1">SUMPRODUCT($CM108:$DD108,INDIRECT(ADDRESS(AW$2,$DH$2)):INDIRECT(ADDRESS(AW$2,$DY$2)))</f>
        <v>82106.596133145504</v>
      </c>
      <c r="AX108" s="51">
        <f ca="1">SUMPRODUCT($CM108:$DD108,INDIRECT(ADDRESS(AX$2,$DH$2)):INDIRECT(ADDRESS(AX$2,$DY$2)))</f>
        <v>82106.596133145504</v>
      </c>
      <c r="AY108" s="51">
        <f ca="1">SUMPRODUCT($CM108:$DD108,INDIRECT(ADDRESS(AY$2,$DH$2)):INDIRECT(ADDRESS(AY$2,$DY$2)))</f>
        <v>82106.596133145504</v>
      </c>
      <c r="AZ108" s="51">
        <f ca="1">SUMPRODUCT($CM108:$DD108,INDIRECT(ADDRESS(AZ$2,$DH$2)):INDIRECT(ADDRESS(AZ$2,$DY$2)))</f>
        <v>82106.596133145504</v>
      </c>
      <c r="BA108" s="51">
        <f ca="1">SUMPRODUCT($CM108:$DD108,INDIRECT(ADDRESS(BA$2,$DH$2)):INDIRECT(ADDRESS(BA$2,$DY$2)))</f>
        <v>82106.596133145504</v>
      </c>
      <c r="BB108" s="51">
        <f ca="1">SUMPRODUCT($CM108:$DD108,INDIRECT(ADDRESS(BB$2,$DH$2)):INDIRECT(ADDRESS(BB$2,$DY$2)))</f>
        <v>82106.596133145504</v>
      </c>
      <c r="BC108" s="51">
        <f ca="1">SUMPRODUCT($CM108:$DD108,INDIRECT(ADDRESS(BC$2,$DH$2)):INDIRECT(ADDRESS(BC$2,$DY$2)))</f>
        <v>82106.596133145504</v>
      </c>
      <c r="BD108" s="51">
        <f ca="1">SUMPRODUCT($CM108:$DD108,INDIRECT(ADDRESS(BD$2,$DH$2)):INDIRECT(ADDRESS(BD$2,$DY$2)))</f>
        <v>82106.596133145504</v>
      </c>
      <c r="BE108" s="51">
        <f ca="1">SUMPRODUCT($CM108:$DD108,INDIRECT(ADDRESS(BE$2,$DH$2)):INDIRECT(ADDRESS(BE$2,$DY$2)))</f>
        <v>82106.596133145504</v>
      </c>
      <c r="BF108" s="51">
        <f ca="1">SUMPRODUCT($CM108:$DD108,INDIRECT(ADDRESS(BF$2,$DH$2)):INDIRECT(ADDRESS(BF$2,$DY$2)))</f>
        <v>82106.596133145504</v>
      </c>
      <c r="BG108" s="51">
        <f ca="1">SUMPRODUCT($CM108:$DD108,INDIRECT(ADDRESS(BG$2,$DH$2)):INDIRECT(ADDRESS(BG$2,$DY$2)))</f>
        <v>82109.559877750435</v>
      </c>
      <c r="BH108" s="51">
        <f ca="1">SUMPRODUCT($CM108:$DD108,INDIRECT(ADDRESS(BH$2,$DH$2)):INDIRECT(ADDRESS(BH$2,$DY$2)))</f>
        <v>82109.559877750435</v>
      </c>
      <c r="BI108" s="51">
        <f ca="1">SUMPRODUCT($CM108:$DD108,INDIRECT(ADDRESS(BI$2,$DH$2)):INDIRECT(ADDRESS(BI$2,$DY$2)))</f>
        <v>82109.559877750435</v>
      </c>
      <c r="BJ108" s="51">
        <f ca="1">SUMPRODUCT($CM108:$DD108,INDIRECT(ADDRESS(BJ$2,$DH$2)):INDIRECT(ADDRESS(BJ$2,$DY$2)))</f>
        <v>82109.559877750435</v>
      </c>
      <c r="BK108" s="51">
        <f ca="1">SUMPRODUCT($CM108:$DD108,INDIRECT(ADDRESS(BK$2,$DH$2)):INDIRECT(ADDRESS(BK$2,$DY$2)))</f>
        <v>82109.559877750435</v>
      </c>
      <c r="BL108" s="51">
        <f ca="1">SUMPRODUCT($CM108:$DD108,INDIRECT(ADDRESS(BL$2,$DH$2)):INDIRECT(ADDRESS(BL$2,$DY$2)))</f>
        <v>82109.559877750435</v>
      </c>
      <c r="BM108" s="51">
        <f ca="1">SUMPRODUCT($CM108:$DD108,INDIRECT(ADDRESS(BM$2,$DH$2)):INDIRECT(ADDRESS(BM$2,$DY$2)))</f>
        <v>82109.559877750435</v>
      </c>
      <c r="BN108" s="51">
        <f ca="1">SUMPRODUCT($CM108:$DD108,INDIRECT(ADDRESS(BN$2,$DH$2)):INDIRECT(ADDRESS(BN$2,$DY$2)))</f>
        <v>82109.559877750435</v>
      </c>
      <c r="BO108" s="51">
        <f ca="1">SUMPRODUCT($CM108:$DD108,INDIRECT(ADDRESS(BO$2,$DH$2)):INDIRECT(ADDRESS(BO$2,$DY$2)))</f>
        <v>82109.559877750435</v>
      </c>
      <c r="BP108" s="51">
        <f ca="1">SUMPRODUCT($CM108:$DD108,INDIRECT(ADDRESS(BP$2,$DH$2)):INDIRECT(ADDRESS(BP$2,$DY$2)))</f>
        <v>82109.559877750435</v>
      </c>
      <c r="BQ108" s="51">
        <f ca="1">SUMPRODUCT($CM108:$DD108,INDIRECT(ADDRESS(BQ$2,$DH$2)):INDIRECT(ADDRESS(BQ$2,$DY$2)))</f>
        <v>82109.559877750435</v>
      </c>
      <c r="BR108" s="51">
        <f ca="1">SUMPRODUCT($CM108:$DD108,INDIRECT(ADDRESS(BR$2,$DH$2)):INDIRECT(ADDRESS(BR$2,$DY$2)))</f>
        <v>82109.559877750435</v>
      </c>
      <c r="BS108" s="51">
        <f ca="1">SUMPRODUCT($CM108:$DD108,INDIRECT(ADDRESS(BS$2,$DH$2)):INDIRECT(ADDRESS(BS$2,$DY$2)))</f>
        <v>82112.302677998843</v>
      </c>
      <c r="BT108" s="51">
        <f ca="1">SUMPRODUCT($CM108:$DD108,INDIRECT(ADDRESS(BT$2,$DH$2)):INDIRECT(ADDRESS(BT$2,$DY$2)))</f>
        <v>82112.302677998843</v>
      </c>
      <c r="BU108" s="51">
        <f ca="1">SUMPRODUCT($CM108:$DD108,INDIRECT(ADDRESS(BU$2,$DH$2)):INDIRECT(ADDRESS(BU$2,$DY$2)))</f>
        <v>82112.302677998843</v>
      </c>
      <c r="BV108" s="51">
        <f ca="1">SUMPRODUCT($CM108:$DD108,INDIRECT(ADDRESS(BV$2,$DH$2)):INDIRECT(ADDRESS(BV$2,$DY$2)))</f>
        <v>82112.302677998843</v>
      </c>
      <c r="BW108" s="51">
        <f ca="1">SUMPRODUCT($CM108:$DD108,INDIRECT(ADDRESS(BW$2,$DH$2)):INDIRECT(ADDRESS(BW$2,$DY$2)))</f>
        <v>82112.302677998843</v>
      </c>
      <c r="BX108" s="51">
        <f ca="1">SUMPRODUCT($CM108:$DD108,INDIRECT(ADDRESS(BX$2,$DH$2)):INDIRECT(ADDRESS(BX$2,$DY$2)))</f>
        <v>82112.302677998843</v>
      </c>
      <c r="BY108" s="51">
        <f ca="1">SUMPRODUCT($CM108:$DD108,INDIRECT(ADDRESS(BY$2,$DH$2)):INDIRECT(ADDRESS(BY$2,$DY$2)))</f>
        <v>82112.302677998843</v>
      </c>
      <c r="BZ108" s="51">
        <f ca="1">SUMPRODUCT($CM108:$DD108,INDIRECT(ADDRESS(BZ$2,$DH$2)):INDIRECT(ADDRESS(BZ$2,$DY$2)))</f>
        <v>82112.302677998843</v>
      </c>
      <c r="CA108" s="51">
        <f ca="1">SUMPRODUCT($CM108:$DD108,INDIRECT(ADDRESS(CA$2,$DH$2)):INDIRECT(ADDRESS(CA$2,$DY$2)))</f>
        <v>82112.302677998843</v>
      </c>
      <c r="CB108" s="51">
        <f ca="1">SUMPRODUCT($CM108:$DD108,INDIRECT(ADDRESS(CB$2,$DH$2)):INDIRECT(ADDRESS(CB$2,$DY$2)))</f>
        <v>82112.302677998843</v>
      </c>
      <c r="CC108" s="51">
        <f ca="1">SUMPRODUCT($CM108:$DD108,INDIRECT(ADDRESS(CC$2,$DH$2)):INDIRECT(ADDRESS(CC$2,$DY$2)))</f>
        <v>82112.302677998843</v>
      </c>
      <c r="CD108" s="51">
        <f ca="1">SUMPRODUCT($CM108:$DD108,INDIRECT(ADDRESS(CD$2,$DH$2)):INDIRECT(ADDRESS(CD$2,$DY$2)))</f>
        <v>82112.302677998843</v>
      </c>
      <c r="CF108" s="51">
        <f t="shared" ca="1" si="10"/>
        <v>985154.39511104382</v>
      </c>
      <c r="CG108" s="51">
        <f t="shared" ca="1" si="10"/>
        <v>985186.38941039937</v>
      </c>
      <c r="CH108" s="51">
        <f t="shared" ca="1" si="10"/>
        <v>985220.51838297572</v>
      </c>
      <c r="CI108" s="51">
        <f t="shared" ca="1" si="10"/>
        <v>985257.24012032198</v>
      </c>
      <c r="CJ108" s="51">
        <f t="shared" ca="1" si="10"/>
        <v>985293.97232077084</v>
      </c>
      <c r="CK108" s="51">
        <f t="shared" ca="1" si="10"/>
        <v>985328.43253424717</v>
      </c>
      <c r="CM108" s="1">
        <f>IFERROR(VLOOKUP($A108,Auxiliar_OPEX_CustosUnit!$A$4:$BT$129,COLUMN(Auxiliar_OPEX_CustosUnit!AK$2),0),0)</f>
        <v>0</v>
      </c>
      <c r="CN108" s="1">
        <f>IFERROR(VLOOKUP($A108,Auxiliar_OPEX_CustosUnit!$A$4:$BT$129,COLUMN(Auxiliar_OPEX_CustosUnit!AL$2),0),0)</f>
        <v>0</v>
      </c>
      <c r="CO108" s="1">
        <f>IFERROR(VLOOKUP($A108,Auxiliar_OPEX_CustosUnit!$A$4:$BT$129,COLUMN(Auxiliar_OPEX_CustosUnit!AM$2),0)*(1-DRE_Auxiliar!$A$111),0)</f>
        <v>80132.598097713286</v>
      </c>
      <c r="CP108" s="1">
        <f>IFERROR(VLOOKUP($A108,Auxiliar_OPEX_CustosUnit!$A$4:$BT$129,COLUMN(Auxiliar_OPEX_CustosUnit!AN$2),0),0)</f>
        <v>0</v>
      </c>
      <c r="CQ108" s="1">
        <f>IFERROR(VLOOKUP($A108,Auxiliar_OPEX_CustosUnit!$A$4:$BT$129,COLUMN(Auxiliar_OPEX_CustosUnit!AO$2),0),0)</f>
        <v>0</v>
      </c>
      <c r="CR108" s="1">
        <f>IFERROR(VLOOKUP($A108,Auxiliar_OPEX_CustosUnit!$A$4:$BT$129,COLUMN(Auxiliar_OPEX_CustosUnit!AP$2),0),0)</f>
        <v>0</v>
      </c>
      <c r="CS108" s="1">
        <f>IFERROR(VLOOKUP($A108,Auxiliar_OPEX_CustosUnit!$A$4:$BT$129,COLUMN(Auxiliar_OPEX_CustosUnit!AQ$2),0),0)</f>
        <v>0</v>
      </c>
      <c r="CT108" s="1">
        <f>IFERROR(VLOOKUP($A108,Auxiliar_OPEX_CustosUnit!$A$4:$BT$129,COLUMN(Auxiliar_OPEX_CustosUnit!AR$2),0),0)</f>
        <v>0</v>
      </c>
      <c r="CU108" s="1">
        <f>IFERROR(VLOOKUP($A108,Auxiliar_OPEX_CustosUnit!$A$4:$BT$129,COLUMN(Auxiliar_OPEX_CustosUnit!AS$2),0),0)</f>
        <v>0</v>
      </c>
      <c r="CV108" s="1">
        <f>IFERROR(VLOOKUP($A108,Auxiliar_OPEX_CustosUnit!$A$4:$BT$129,COLUMN(Auxiliar_OPEX_CustosUnit!AT$2),0),0)</f>
        <v>53.0407642100378</v>
      </c>
      <c r="CW108" s="1">
        <f>IFERROR(VLOOKUP($A108,Auxiliar_OPEX_CustosUnit!$A$4:$BT$129,COLUMN(Auxiliar_OPEX_CustosUnit!AU$2),0),0)</f>
        <v>0</v>
      </c>
      <c r="CX108" s="1">
        <f>IFERROR(VLOOKUP($A108,Auxiliar_OPEX_CustosUnit!$A$4:$BT$129,COLUMN(Auxiliar_OPEX_CustosUnit!AV$2),0),0)</f>
        <v>0</v>
      </c>
      <c r="CY108" s="1">
        <f>IFERROR(VLOOKUP($A108,Auxiliar_OPEX_CustosUnit!$A$4:$BT$129,COLUMN(Auxiliar_OPEX_CustosUnit!AW$2),0),0)</f>
        <v>0</v>
      </c>
      <c r="CZ108" s="1">
        <f>IFERROR(VLOOKUP($A108,Auxiliar_OPEX_CustosUnit!$A$4:$BT$129,COLUMN(Auxiliar_OPEX_CustosUnit!AX$2),0),0)</f>
        <v>0</v>
      </c>
      <c r="DA108" s="1">
        <f>IFERROR(VLOOKUP($A108,Auxiliar_OPEX_CustosUnit!$A$4:$BT$129,COLUMN(Auxiliar_OPEX_CustosUnit!AY$2),0),0)</f>
        <v>0</v>
      </c>
      <c r="DB108" s="1">
        <f>IFERROR(VLOOKUP($A108,Auxiliar_OPEX_CustosUnit!$A$4:$BT$129,COLUMN(Auxiliar_OPEX_CustosUnit!AZ$2),0),0)</f>
        <v>0</v>
      </c>
      <c r="DC108" s="1">
        <f>IFERROR(VLOOKUP($A108,Auxiliar_OPEX_CustosUnit!$A$4:$BT$129,COLUMN(Auxiliar_OPEX_CustosUnit!BA$2),0),0)</f>
        <v>0</v>
      </c>
      <c r="DD108" s="1">
        <f>IFERROR(VLOOKUP($A108,Auxiliar_OPEX_CustosUnit!$A$4:$BT$129,COLUMN(Auxiliar_OPEX_CustosUnit!BB$2),0),0)</f>
        <v>0</v>
      </c>
    </row>
    <row r="109" spans="1:108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129935.77573989051</v>
      </c>
      <c r="E109" s="51">
        <f ca="1">SUMPRODUCT($CM109:$DD109,INDIRECT(ADDRESS(E$2,$DH$2)):INDIRECT(ADDRESS(E$2,$DY$2)))</f>
        <v>129935.77573989051</v>
      </c>
      <c r="F109" s="51">
        <f ca="1">SUMPRODUCT($CM109:$DD109,INDIRECT(ADDRESS(F$2,$DH$2)):INDIRECT(ADDRESS(F$2,$DY$2)))</f>
        <v>129935.77573989051</v>
      </c>
      <c r="G109" s="51">
        <f ca="1">SUMPRODUCT($CM109:$DD109,INDIRECT(ADDRESS(G$2,$DH$2)):INDIRECT(ADDRESS(G$2,$DY$2)))</f>
        <v>129935.77573989051</v>
      </c>
      <c r="H109" s="51">
        <f ca="1">SUMPRODUCT($CM109:$DD109,INDIRECT(ADDRESS(H$2,$DH$2)):INDIRECT(ADDRESS(H$2,$DY$2)))</f>
        <v>129935.77573989051</v>
      </c>
      <c r="I109" s="51">
        <f ca="1">SUMPRODUCT($CM109:$DD109,INDIRECT(ADDRESS(I$2,$DH$2)):INDIRECT(ADDRESS(I$2,$DY$2)))</f>
        <v>129935.77573989051</v>
      </c>
      <c r="J109" s="51">
        <f ca="1">SUMPRODUCT($CM109:$DD109,INDIRECT(ADDRESS(J$2,$DH$2)):INDIRECT(ADDRESS(J$2,$DY$2)))</f>
        <v>129935.77573989051</v>
      </c>
      <c r="K109" s="51">
        <f ca="1">SUMPRODUCT($CM109:$DD109,INDIRECT(ADDRESS(K$2,$DH$2)):INDIRECT(ADDRESS(K$2,$DY$2)))</f>
        <v>129937.30239487732</v>
      </c>
      <c r="L109" s="51">
        <f ca="1">SUMPRODUCT($CM109:$DD109,INDIRECT(ADDRESS(L$2,$DH$2)):INDIRECT(ADDRESS(L$2,$DY$2)))</f>
        <v>129937.30239487732</v>
      </c>
      <c r="M109" s="51">
        <f ca="1">SUMPRODUCT($CM109:$DD109,INDIRECT(ADDRESS(M$2,$DH$2)):INDIRECT(ADDRESS(M$2,$DY$2)))</f>
        <v>129937.30239487732</v>
      </c>
      <c r="N109" s="51">
        <f ca="1">SUMPRODUCT($CM109:$DD109,INDIRECT(ADDRESS(N$2,$DH$2)):INDIRECT(ADDRESS(N$2,$DY$2)))</f>
        <v>129937.30239487732</v>
      </c>
      <c r="O109" s="51">
        <f ca="1">SUMPRODUCT($CM109:$DD109,INDIRECT(ADDRESS(O$2,$DH$2)):INDIRECT(ADDRESS(O$2,$DY$2)))</f>
        <v>129937.30239487732</v>
      </c>
      <c r="P109" s="51">
        <f ca="1">SUMPRODUCT($CM109:$DD109,INDIRECT(ADDRESS(P$2,$DH$2)):INDIRECT(ADDRESS(P$2,$DY$2)))</f>
        <v>129937.30239487732</v>
      </c>
      <c r="Q109" s="51">
        <f ca="1">SUMPRODUCT($CM109:$DD109,INDIRECT(ADDRESS(Q$2,$DH$2)):INDIRECT(ADDRESS(Q$2,$DY$2)))</f>
        <v>129937.30239487732</v>
      </c>
      <c r="R109" s="51">
        <f ca="1">SUMPRODUCT($CM109:$DD109,INDIRECT(ADDRESS(R$2,$DH$2)):INDIRECT(ADDRESS(R$2,$DY$2)))</f>
        <v>129937.30239487732</v>
      </c>
      <c r="S109" s="51">
        <f ca="1">SUMPRODUCT($CM109:$DD109,INDIRECT(ADDRESS(S$2,$DH$2)):INDIRECT(ADDRESS(S$2,$DY$2)))</f>
        <v>129937.30239487732</v>
      </c>
      <c r="T109" s="51">
        <f ca="1">SUMPRODUCT($CM109:$DD109,INDIRECT(ADDRESS(T$2,$DH$2)):INDIRECT(ADDRESS(T$2,$DY$2)))</f>
        <v>129937.30239487732</v>
      </c>
      <c r="U109" s="51">
        <f ca="1">SUMPRODUCT($CM109:$DD109,INDIRECT(ADDRESS(U$2,$DH$2)):INDIRECT(ADDRESS(U$2,$DY$2)))</f>
        <v>129937.30239487732</v>
      </c>
      <c r="V109" s="51">
        <f ca="1">SUMPRODUCT($CM109:$DD109,INDIRECT(ADDRESS(V$2,$DH$2)):INDIRECT(ADDRESS(V$2,$DY$2)))</f>
        <v>129937.30239487732</v>
      </c>
      <c r="W109" s="51">
        <f ca="1">SUMPRODUCT($CM109:$DD109,INDIRECT(ADDRESS(W$2,$DH$2)):INDIRECT(ADDRESS(W$2,$DY$2)))</f>
        <v>129938.88835231817</v>
      </c>
      <c r="X109" s="51">
        <f ca="1">SUMPRODUCT($CM109:$DD109,INDIRECT(ADDRESS(X$2,$DH$2)):INDIRECT(ADDRESS(X$2,$DY$2)))</f>
        <v>129938.88835231817</v>
      </c>
      <c r="Y109" s="51">
        <f ca="1">SUMPRODUCT($CM109:$DD109,INDIRECT(ADDRESS(Y$2,$DH$2)):INDIRECT(ADDRESS(Y$2,$DY$2)))</f>
        <v>129938.88835231817</v>
      </c>
      <c r="Z109" s="51">
        <f ca="1">SUMPRODUCT($CM109:$DD109,INDIRECT(ADDRESS(Z$2,$DH$2)):INDIRECT(ADDRESS(Z$2,$DY$2)))</f>
        <v>129938.88835231817</v>
      </c>
      <c r="AA109" s="51">
        <f ca="1">SUMPRODUCT($CM109:$DD109,INDIRECT(ADDRESS(AA$2,$DH$2)):INDIRECT(ADDRESS(AA$2,$DY$2)))</f>
        <v>129938.88835231817</v>
      </c>
      <c r="AB109" s="51">
        <f ca="1">SUMPRODUCT($CM109:$DD109,INDIRECT(ADDRESS(AB$2,$DH$2)):INDIRECT(ADDRESS(AB$2,$DY$2)))</f>
        <v>129938.88835231817</v>
      </c>
      <c r="AC109" s="51">
        <f ca="1">SUMPRODUCT($CM109:$DD109,INDIRECT(ADDRESS(AC$2,$DH$2)):INDIRECT(ADDRESS(AC$2,$DY$2)))</f>
        <v>129938.88835231817</v>
      </c>
      <c r="AD109" s="51">
        <f ca="1">SUMPRODUCT($CM109:$DD109,INDIRECT(ADDRESS(AD$2,$DH$2)):INDIRECT(ADDRESS(AD$2,$DY$2)))</f>
        <v>129938.88835231817</v>
      </c>
      <c r="AE109" s="51">
        <f ca="1">SUMPRODUCT($CM109:$DD109,INDIRECT(ADDRESS(AE$2,$DH$2)):INDIRECT(ADDRESS(AE$2,$DY$2)))</f>
        <v>129938.88835231817</v>
      </c>
      <c r="AF109" s="51">
        <f ca="1">SUMPRODUCT($CM109:$DD109,INDIRECT(ADDRESS(AF$2,$DH$2)):INDIRECT(ADDRESS(AF$2,$DY$2)))</f>
        <v>129938.88835231817</v>
      </c>
      <c r="AG109" s="51">
        <f ca="1">SUMPRODUCT($CM109:$DD109,INDIRECT(ADDRESS(AG$2,$DH$2)):INDIRECT(ADDRESS(AG$2,$DY$2)))</f>
        <v>129938.88835231817</v>
      </c>
      <c r="AH109" s="51">
        <f ca="1">SUMPRODUCT($CM109:$DD109,INDIRECT(ADDRESS(AH$2,$DH$2)):INDIRECT(ADDRESS(AH$2,$DY$2)))</f>
        <v>129938.88835231817</v>
      </c>
      <c r="AI109" s="51">
        <f ca="1">SUMPRODUCT($CM109:$DD109,INDIRECT(ADDRESS(AI$2,$DH$2)):INDIRECT(ADDRESS(AI$2,$DY$2)))</f>
        <v>129940.63970477181</v>
      </c>
      <c r="AJ109" s="51">
        <f ca="1">SUMPRODUCT($CM109:$DD109,INDIRECT(ADDRESS(AJ$2,$DH$2)):INDIRECT(ADDRESS(AJ$2,$DY$2)))</f>
        <v>129940.63970477181</v>
      </c>
      <c r="AK109" s="51">
        <f ca="1">SUMPRODUCT($CM109:$DD109,INDIRECT(ADDRESS(AK$2,$DH$2)):INDIRECT(ADDRESS(AK$2,$DY$2)))</f>
        <v>129940.63970477181</v>
      </c>
      <c r="AL109" s="51">
        <f ca="1">SUMPRODUCT($CM109:$DD109,INDIRECT(ADDRESS(AL$2,$DH$2)):INDIRECT(ADDRESS(AL$2,$DY$2)))</f>
        <v>129940.63970477181</v>
      </c>
      <c r="AM109" s="51">
        <f ca="1">SUMPRODUCT($CM109:$DD109,INDIRECT(ADDRESS(AM$2,$DH$2)):INDIRECT(ADDRESS(AM$2,$DY$2)))</f>
        <v>129940.63970477181</v>
      </c>
      <c r="AN109" s="51">
        <f ca="1">SUMPRODUCT($CM109:$DD109,INDIRECT(ADDRESS(AN$2,$DH$2)):INDIRECT(ADDRESS(AN$2,$DY$2)))</f>
        <v>129940.63970477181</v>
      </c>
      <c r="AO109" s="51">
        <f ca="1">SUMPRODUCT($CM109:$DD109,INDIRECT(ADDRESS(AO$2,$DH$2)):INDIRECT(ADDRESS(AO$2,$DY$2)))</f>
        <v>129940.63970477181</v>
      </c>
      <c r="AP109" s="51">
        <f ca="1">SUMPRODUCT($CM109:$DD109,INDIRECT(ADDRESS(AP$2,$DH$2)):INDIRECT(ADDRESS(AP$2,$DY$2)))</f>
        <v>129940.63970477181</v>
      </c>
      <c r="AQ109" s="51">
        <f ca="1">SUMPRODUCT($CM109:$DD109,INDIRECT(ADDRESS(AQ$2,$DH$2)):INDIRECT(ADDRESS(AQ$2,$DY$2)))</f>
        <v>129940.63970477181</v>
      </c>
      <c r="AR109" s="51">
        <f ca="1">SUMPRODUCT($CM109:$DD109,INDIRECT(ADDRESS(AR$2,$DH$2)):INDIRECT(ADDRESS(AR$2,$DY$2)))</f>
        <v>129940.63970477181</v>
      </c>
      <c r="AS109" s="51">
        <f ca="1">SUMPRODUCT($CM109:$DD109,INDIRECT(ADDRESS(AS$2,$DH$2)):INDIRECT(ADDRESS(AS$2,$DY$2)))</f>
        <v>129940.63970477181</v>
      </c>
      <c r="AT109" s="51">
        <f ca="1">SUMPRODUCT($CM109:$DD109,INDIRECT(ADDRESS(AT$2,$DH$2)):INDIRECT(ADDRESS(AT$2,$DY$2)))</f>
        <v>129940.63970477181</v>
      </c>
      <c r="AU109" s="51">
        <f ca="1">SUMPRODUCT($CM109:$DD109,INDIRECT(ADDRESS(AU$2,$DH$2)):INDIRECT(ADDRESS(AU$2,$DY$2)))</f>
        <v>129942.46123216984</v>
      </c>
      <c r="AV109" s="51">
        <f ca="1">SUMPRODUCT($CM109:$DD109,INDIRECT(ADDRESS(AV$2,$DH$2)):INDIRECT(ADDRESS(AV$2,$DY$2)))</f>
        <v>129942.46123216984</v>
      </c>
      <c r="AW109" s="51">
        <f ca="1">SUMPRODUCT($CM109:$DD109,INDIRECT(ADDRESS(AW$2,$DH$2)):INDIRECT(ADDRESS(AW$2,$DY$2)))</f>
        <v>129942.46123216984</v>
      </c>
      <c r="AX109" s="51">
        <f ca="1">SUMPRODUCT($CM109:$DD109,INDIRECT(ADDRESS(AX$2,$DH$2)):INDIRECT(ADDRESS(AX$2,$DY$2)))</f>
        <v>129942.46123216984</v>
      </c>
      <c r="AY109" s="51">
        <f ca="1">SUMPRODUCT($CM109:$DD109,INDIRECT(ADDRESS(AY$2,$DH$2)):INDIRECT(ADDRESS(AY$2,$DY$2)))</f>
        <v>129942.46123216984</v>
      </c>
      <c r="AZ109" s="51">
        <f ca="1">SUMPRODUCT($CM109:$DD109,INDIRECT(ADDRESS(AZ$2,$DH$2)):INDIRECT(ADDRESS(AZ$2,$DY$2)))</f>
        <v>129942.46123216984</v>
      </c>
      <c r="BA109" s="51">
        <f ca="1">SUMPRODUCT($CM109:$DD109,INDIRECT(ADDRESS(BA$2,$DH$2)):INDIRECT(ADDRESS(BA$2,$DY$2)))</f>
        <v>129942.46123216984</v>
      </c>
      <c r="BB109" s="51">
        <f ca="1">SUMPRODUCT($CM109:$DD109,INDIRECT(ADDRESS(BB$2,$DH$2)):INDIRECT(ADDRESS(BB$2,$DY$2)))</f>
        <v>129942.46123216984</v>
      </c>
      <c r="BC109" s="51">
        <f ca="1">SUMPRODUCT($CM109:$DD109,INDIRECT(ADDRESS(BC$2,$DH$2)):INDIRECT(ADDRESS(BC$2,$DY$2)))</f>
        <v>129942.46123216984</v>
      </c>
      <c r="BD109" s="51">
        <f ca="1">SUMPRODUCT($CM109:$DD109,INDIRECT(ADDRESS(BD$2,$DH$2)):INDIRECT(ADDRESS(BD$2,$DY$2)))</f>
        <v>129942.46123216984</v>
      </c>
      <c r="BE109" s="51">
        <f ca="1">SUMPRODUCT($CM109:$DD109,INDIRECT(ADDRESS(BE$2,$DH$2)):INDIRECT(ADDRESS(BE$2,$DY$2)))</f>
        <v>129942.46123216984</v>
      </c>
      <c r="BF109" s="51">
        <f ca="1">SUMPRODUCT($CM109:$DD109,INDIRECT(ADDRESS(BF$2,$DH$2)):INDIRECT(ADDRESS(BF$2,$DY$2)))</f>
        <v>129942.46123216984</v>
      </c>
      <c r="BG109" s="51">
        <f ca="1">SUMPRODUCT($CM109:$DD109,INDIRECT(ADDRESS(BG$2,$DH$2)):INDIRECT(ADDRESS(BG$2,$DY$2)))</f>
        <v>129944.18573226898</v>
      </c>
      <c r="BH109" s="51">
        <f ca="1">SUMPRODUCT($CM109:$DD109,INDIRECT(ADDRESS(BH$2,$DH$2)):INDIRECT(ADDRESS(BH$2,$DY$2)))</f>
        <v>129944.18573226898</v>
      </c>
      <c r="BI109" s="51">
        <f ca="1">SUMPRODUCT($CM109:$DD109,INDIRECT(ADDRESS(BI$2,$DH$2)):INDIRECT(ADDRESS(BI$2,$DY$2)))</f>
        <v>129944.18573226898</v>
      </c>
      <c r="BJ109" s="51">
        <f ca="1">SUMPRODUCT($CM109:$DD109,INDIRECT(ADDRESS(BJ$2,$DH$2)):INDIRECT(ADDRESS(BJ$2,$DY$2)))</f>
        <v>129944.18573226898</v>
      </c>
      <c r="BK109" s="51">
        <f ca="1">SUMPRODUCT($CM109:$DD109,INDIRECT(ADDRESS(BK$2,$DH$2)):INDIRECT(ADDRESS(BK$2,$DY$2)))</f>
        <v>129944.18573226898</v>
      </c>
      <c r="BL109" s="51">
        <f ca="1">SUMPRODUCT($CM109:$DD109,INDIRECT(ADDRESS(BL$2,$DH$2)):INDIRECT(ADDRESS(BL$2,$DY$2)))</f>
        <v>129944.18573226898</v>
      </c>
      <c r="BM109" s="51">
        <f ca="1">SUMPRODUCT($CM109:$DD109,INDIRECT(ADDRESS(BM$2,$DH$2)):INDIRECT(ADDRESS(BM$2,$DY$2)))</f>
        <v>129944.18573226898</v>
      </c>
      <c r="BN109" s="51">
        <f ca="1">SUMPRODUCT($CM109:$DD109,INDIRECT(ADDRESS(BN$2,$DH$2)):INDIRECT(ADDRESS(BN$2,$DY$2)))</f>
        <v>129944.18573226898</v>
      </c>
      <c r="BO109" s="51">
        <f ca="1">SUMPRODUCT($CM109:$DD109,INDIRECT(ADDRESS(BO$2,$DH$2)):INDIRECT(ADDRESS(BO$2,$DY$2)))</f>
        <v>129944.18573226898</v>
      </c>
      <c r="BP109" s="51">
        <f ca="1">SUMPRODUCT($CM109:$DD109,INDIRECT(ADDRESS(BP$2,$DH$2)):INDIRECT(ADDRESS(BP$2,$DY$2)))</f>
        <v>129944.18573226898</v>
      </c>
      <c r="BQ109" s="51">
        <f ca="1">SUMPRODUCT($CM109:$DD109,INDIRECT(ADDRESS(BQ$2,$DH$2)):INDIRECT(ADDRESS(BQ$2,$DY$2)))</f>
        <v>129944.18573226898</v>
      </c>
      <c r="BR109" s="51">
        <f ca="1">SUMPRODUCT($CM109:$DD109,INDIRECT(ADDRESS(BR$2,$DH$2)):INDIRECT(ADDRESS(BR$2,$DY$2)))</f>
        <v>129944.18573226898</v>
      </c>
      <c r="BS109" s="51">
        <f ca="1">SUMPRODUCT($CM109:$DD109,INDIRECT(ADDRESS(BS$2,$DH$2)):INDIRECT(ADDRESS(BS$2,$DY$2)))</f>
        <v>129945.78167251714</v>
      </c>
      <c r="BT109" s="51">
        <f ca="1">SUMPRODUCT($CM109:$DD109,INDIRECT(ADDRESS(BT$2,$DH$2)):INDIRECT(ADDRESS(BT$2,$DY$2)))</f>
        <v>129945.78167251714</v>
      </c>
      <c r="BU109" s="51">
        <f ca="1">SUMPRODUCT($CM109:$DD109,INDIRECT(ADDRESS(BU$2,$DH$2)):INDIRECT(ADDRESS(BU$2,$DY$2)))</f>
        <v>129945.78167251714</v>
      </c>
      <c r="BV109" s="51">
        <f ca="1">SUMPRODUCT($CM109:$DD109,INDIRECT(ADDRESS(BV$2,$DH$2)):INDIRECT(ADDRESS(BV$2,$DY$2)))</f>
        <v>129945.78167251714</v>
      </c>
      <c r="BW109" s="51">
        <f ca="1">SUMPRODUCT($CM109:$DD109,INDIRECT(ADDRESS(BW$2,$DH$2)):INDIRECT(ADDRESS(BW$2,$DY$2)))</f>
        <v>129945.78167251714</v>
      </c>
      <c r="BX109" s="51">
        <f ca="1">SUMPRODUCT($CM109:$DD109,INDIRECT(ADDRESS(BX$2,$DH$2)):INDIRECT(ADDRESS(BX$2,$DY$2)))</f>
        <v>129945.78167251714</v>
      </c>
      <c r="BY109" s="51">
        <f ca="1">SUMPRODUCT($CM109:$DD109,INDIRECT(ADDRESS(BY$2,$DH$2)):INDIRECT(ADDRESS(BY$2,$DY$2)))</f>
        <v>129945.78167251714</v>
      </c>
      <c r="BZ109" s="51">
        <f ca="1">SUMPRODUCT($CM109:$DD109,INDIRECT(ADDRESS(BZ$2,$DH$2)):INDIRECT(ADDRESS(BZ$2,$DY$2)))</f>
        <v>129945.78167251714</v>
      </c>
      <c r="CA109" s="51">
        <f ca="1">SUMPRODUCT($CM109:$DD109,INDIRECT(ADDRESS(CA$2,$DH$2)):INDIRECT(ADDRESS(CA$2,$DY$2)))</f>
        <v>129945.78167251714</v>
      </c>
      <c r="CB109" s="51">
        <f ca="1">SUMPRODUCT($CM109:$DD109,INDIRECT(ADDRESS(CB$2,$DH$2)):INDIRECT(ADDRESS(CB$2,$DY$2)))</f>
        <v>129945.78167251714</v>
      </c>
      <c r="CC109" s="51">
        <f ca="1">SUMPRODUCT($CM109:$DD109,INDIRECT(ADDRESS(CC$2,$DH$2)):INDIRECT(ADDRESS(CC$2,$DY$2)))</f>
        <v>129945.78167251714</v>
      </c>
      <c r="CD109" s="51">
        <f ca="1">SUMPRODUCT($CM109:$DD109,INDIRECT(ADDRESS(CD$2,$DH$2)):INDIRECT(ADDRESS(CD$2,$DY$2)))</f>
        <v>129945.78167251714</v>
      </c>
      <c r="CF109" s="51">
        <f t="shared" ca="1" si="10"/>
        <v>1559236.9421536205</v>
      </c>
      <c r="CG109" s="51">
        <f t="shared" ca="1" si="10"/>
        <v>1559255.5585257323</v>
      </c>
      <c r="CH109" s="51">
        <f t="shared" ca="1" si="10"/>
        <v>1559275.4169900864</v>
      </c>
      <c r="CI109" s="51">
        <f t="shared" ca="1" si="10"/>
        <v>1559296.7840942517</v>
      </c>
      <c r="CJ109" s="51">
        <f t="shared" ca="1" si="10"/>
        <v>1559318.1572865339</v>
      </c>
      <c r="CK109" s="51">
        <f t="shared" ca="1" si="10"/>
        <v>1559338.2084884683</v>
      </c>
      <c r="CM109" s="1">
        <f>IFERROR(VLOOKUP($A109,Auxiliar_OPEX_CustosUnit!$A$4:$BT$129,COLUMN(Auxiliar_OPEX_CustosUnit!AK$2),0),0)</f>
        <v>0</v>
      </c>
      <c r="CN109" s="1">
        <f>IFERROR(VLOOKUP($A109,Auxiliar_OPEX_CustosUnit!$A$4:$BT$129,COLUMN(Auxiliar_OPEX_CustosUnit!AL$2),0),0)</f>
        <v>0</v>
      </c>
      <c r="CO109" s="1">
        <f>IFERROR(VLOOKUP($A109,Auxiliar_OPEX_CustosUnit!$A$4:$BT$129,COLUMN(Auxiliar_OPEX_CustosUnit!AM$2),0)*(1-DRE_Auxiliar!$A$111),0)</f>
        <v>128793.86030274477</v>
      </c>
      <c r="CP109" s="1">
        <f>IFERROR(VLOOKUP($A109,Auxiliar_OPEX_CustosUnit!$A$4:$BT$129,COLUMN(Auxiliar_OPEX_CustosUnit!AN$2),0),0)</f>
        <v>0</v>
      </c>
      <c r="CQ109" s="1">
        <f>IFERROR(VLOOKUP($A109,Auxiliar_OPEX_CustosUnit!$A$4:$BT$129,COLUMN(Auxiliar_OPEX_CustosUnit!AO$2),0),0)</f>
        <v>0</v>
      </c>
      <c r="CR109" s="1">
        <f>IFERROR(VLOOKUP($A109,Auxiliar_OPEX_CustosUnit!$A$4:$BT$129,COLUMN(Auxiliar_OPEX_CustosUnit!AP$2),0),0)</f>
        <v>0</v>
      </c>
      <c r="CS109" s="1">
        <f>IFERROR(VLOOKUP($A109,Auxiliar_OPEX_CustosUnit!$A$4:$BT$129,COLUMN(Auxiliar_OPEX_CustosUnit!AQ$2),0),0)</f>
        <v>0</v>
      </c>
      <c r="CT109" s="1">
        <f>IFERROR(VLOOKUP($A109,Auxiliar_OPEX_CustosUnit!$A$4:$BT$129,COLUMN(Auxiliar_OPEX_CustosUnit!AR$2),0),0)</f>
        <v>0</v>
      </c>
      <c r="CU109" s="1">
        <f>IFERROR(VLOOKUP($A109,Auxiliar_OPEX_CustosUnit!$A$4:$BT$129,COLUMN(Auxiliar_OPEX_CustosUnit!AS$2),0),0)</f>
        <v>0</v>
      </c>
      <c r="CV109" s="1">
        <f>IFERROR(VLOOKUP($A109,Auxiliar_OPEX_CustosUnit!$A$4:$BT$129,COLUMN(Auxiliar_OPEX_CustosUnit!AT$2),0),0)</f>
        <v>30.8625793823173</v>
      </c>
      <c r="CW109" s="1">
        <f>IFERROR(VLOOKUP($A109,Auxiliar_OPEX_CustosUnit!$A$4:$BT$129,COLUMN(Auxiliar_OPEX_CustosUnit!AU$2),0),0)</f>
        <v>0</v>
      </c>
      <c r="CX109" s="1">
        <f>IFERROR(VLOOKUP($A109,Auxiliar_OPEX_CustosUnit!$A$4:$BT$129,COLUMN(Auxiliar_OPEX_CustosUnit!AV$2),0),0)</f>
        <v>0</v>
      </c>
      <c r="CY109" s="1">
        <f>IFERROR(VLOOKUP($A109,Auxiliar_OPEX_CustosUnit!$A$4:$BT$129,COLUMN(Auxiliar_OPEX_CustosUnit!AW$2),0),0)</f>
        <v>0</v>
      </c>
      <c r="CZ109" s="1">
        <f>IFERROR(VLOOKUP($A109,Auxiliar_OPEX_CustosUnit!$A$4:$BT$129,COLUMN(Auxiliar_OPEX_CustosUnit!AX$2),0),0)</f>
        <v>0</v>
      </c>
      <c r="DA109" s="1">
        <f>IFERROR(VLOOKUP($A109,Auxiliar_OPEX_CustosUnit!$A$4:$BT$129,COLUMN(Auxiliar_OPEX_CustosUnit!AY$2),0),0)</f>
        <v>0</v>
      </c>
      <c r="DB109" s="1">
        <f>IFERROR(VLOOKUP($A109,Auxiliar_OPEX_CustosUnit!$A$4:$BT$129,COLUMN(Auxiliar_OPEX_CustosUnit!AZ$2),0),0)</f>
        <v>0</v>
      </c>
      <c r="DC109" s="1">
        <f>IFERROR(VLOOKUP($A109,Auxiliar_OPEX_CustosUnit!$A$4:$BT$129,COLUMN(Auxiliar_OPEX_CustosUnit!BA$2),0),0)</f>
        <v>0</v>
      </c>
      <c r="DD109" s="1">
        <f>IFERROR(VLOOKUP($A109,Auxiliar_OPEX_CustosUnit!$A$4:$BT$129,COLUMN(Auxiliar_OPEX_CustosUnit!BB$2),0),0)</f>
        <v>0</v>
      </c>
    </row>
    <row r="110" spans="1:108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0"/>
        <v>0</v>
      </c>
      <c r="CG110" s="51">
        <f t="shared" ca="1" si="10"/>
        <v>0</v>
      </c>
      <c r="CH110" s="51">
        <f t="shared" ca="1" si="10"/>
        <v>0</v>
      </c>
      <c r="CI110" s="51">
        <f t="shared" ca="1" si="10"/>
        <v>0</v>
      </c>
      <c r="CJ110" s="51">
        <f t="shared" ca="1" si="10"/>
        <v>0</v>
      </c>
      <c r="CK110" s="51">
        <f t="shared" ca="1" si="10"/>
        <v>0</v>
      </c>
      <c r="CM110" s="1" t="str">
        <f>IFERROR(VLOOKUP($A110,Auxiliar_OPEX_CustosUnit!$A$4:$BT$129,COLUMN(Auxiliar_OPEX_CustosUnit!AK$2),0),0)</f>
        <v/>
      </c>
      <c r="CN110" s="1" t="str">
        <f>IFERROR(VLOOKUP($A110,Auxiliar_OPEX_CustosUnit!$A$4:$BT$129,COLUMN(Auxiliar_OPEX_CustosUnit!AL$2),0),0)</f>
        <v/>
      </c>
      <c r="CO110" s="1">
        <f>IFERROR(VLOOKUP($A110,Auxiliar_OPEX_CustosUnit!$A$4:$BT$129,COLUMN(Auxiliar_OPEX_CustosUnit!AM$2),0)*(1-DRE_Auxiliar!$A$111),0)</f>
        <v>0</v>
      </c>
      <c r="CP110" s="1" t="str">
        <f>IFERROR(VLOOKUP($A110,Auxiliar_OPEX_CustosUnit!$A$4:$BT$129,COLUMN(Auxiliar_OPEX_CustosUnit!AN$2),0),0)</f>
        <v/>
      </c>
      <c r="CQ110" s="1" t="str">
        <f>IFERROR(VLOOKUP($A110,Auxiliar_OPEX_CustosUnit!$A$4:$BT$129,COLUMN(Auxiliar_OPEX_CustosUnit!AO$2),0),0)</f>
        <v/>
      </c>
      <c r="CR110" s="1" t="str">
        <f>IFERROR(VLOOKUP($A110,Auxiliar_OPEX_CustosUnit!$A$4:$BT$129,COLUMN(Auxiliar_OPEX_CustosUnit!AP$2),0),0)</f>
        <v/>
      </c>
      <c r="CS110" s="1" t="str">
        <f>IFERROR(VLOOKUP($A110,Auxiliar_OPEX_CustosUnit!$A$4:$BT$129,COLUMN(Auxiliar_OPEX_CustosUnit!AQ$2),0),0)</f>
        <v/>
      </c>
      <c r="CT110" s="1" t="str">
        <f>IFERROR(VLOOKUP($A110,Auxiliar_OPEX_CustosUnit!$A$4:$BT$129,COLUMN(Auxiliar_OPEX_CustosUnit!AR$2),0),0)</f>
        <v/>
      </c>
      <c r="CU110" s="1" t="str">
        <f>IFERROR(VLOOKUP($A110,Auxiliar_OPEX_CustosUnit!$A$4:$BT$129,COLUMN(Auxiliar_OPEX_CustosUnit!AS$2),0),0)</f>
        <v/>
      </c>
      <c r="CV110" s="1" t="str">
        <f>IFERROR(VLOOKUP($A110,Auxiliar_OPEX_CustosUnit!$A$4:$BT$129,COLUMN(Auxiliar_OPEX_CustosUnit!AT$2),0),0)</f>
        <v/>
      </c>
      <c r="CW110" s="1" t="str">
        <f>IFERROR(VLOOKUP($A110,Auxiliar_OPEX_CustosUnit!$A$4:$BT$129,COLUMN(Auxiliar_OPEX_CustosUnit!AU$2),0),0)</f>
        <v/>
      </c>
      <c r="CX110" s="1" t="str">
        <f>IFERROR(VLOOKUP($A110,Auxiliar_OPEX_CustosUnit!$A$4:$BT$129,COLUMN(Auxiliar_OPEX_CustosUnit!AV$2),0),0)</f>
        <v/>
      </c>
      <c r="CY110" s="1" t="str">
        <f>IFERROR(VLOOKUP($A110,Auxiliar_OPEX_CustosUnit!$A$4:$BT$129,COLUMN(Auxiliar_OPEX_CustosUnit!AW$2),0),0)</f>
        <v/>
      </c>
      <c r="CZ110" s="1" t="str">
        <f>IFERROR(VLOOKUP($A110,Auxiliar_OPEX_CustosUnit!$A$4:$BT$129,COLUMN(Auxiliar_OPEX_CustosUnit!AX$2),0),0)</f>
        <v/>
      </c>
      <c r="DA110" s="1" t="str">
        <f>IFERROR(VLOOKUP($A110,Auxiliar_OPEX_CustosUnit!$A$4:$BT$129,COLUMN(Auxiliar_OPEX_CustosUnit!AY$2),0),0)</f>
        <v/>
      </c>
      <c r="DB110" s="1" t="str">
        <f>IFERROR(VLOOKUP($A110,Auxiliar_OPEX_CustosUnit!$A$4:$BT$129,COLUMN(Auxiliar_OPEX_CustosUnit!AZ$2),0),0)</f>
        <v/>
      </c>
      <c r="DC110" s="1" t="str">
        <f>IFERROR(VLOOKUP($A110,Auxiliar_OPEX_CustosUnit!$A$4:$BT$129,COLUMN(Auxiliar_OPEX_CustosUnit!BA$2),0),0)</f>
        <v/>
      </c>
      <c r="DD110" s="1" t="str">
        <f>IFERROR(VLOOKUP($A110,Auxiliar_OPEX_CustosUnit!$A$4:$BT$129,COLUMN(Auxiliar_OPEX_CustosUnit!BB$2),0),0)</f>
        <v/>
      </c>
    </row>
    <row r="111" spans="1:108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0"/>
        <v>0</v>
      </c>
      <c r="CG111" s="51">
        <f t="shared" ca="1" si="10"/>
        <v>0</v>
      </c>
      <c r="CH111" s="51">
        <f t="shared" ca="1" si="10"/>
        <v>0</v>
      </c>
      <c r="CI111" s="51">
        <f t="shared" ca="1" si="10"/>
        <v>0</v>
      </c>
      <c r="CJ111" s="51">
        <f t="shared" ca="1" si="10"/>
        <v>0</v>
      </c>
      <c r="CK111" s="51">
        <f t="shared" ca="1" si="10"/>
        <v>0</v>
      </c>
      <c r="CM111" s="1" t="str">
        <f>IFERROR(VLOOKUP($A111,Auxiliar_OPEX_CustosUnit!$A$4:$BT$129,COLUMN(Auxiliar_OPEX_CustosUnit!AK$2),0),0)</f>
        <v/>
      </c>
      <c r="CN111" s="1" t="str">
        <f>IFERROR(VLOOKUP($A111,Auxiliar_OPEX_CustosUnit!$A$4:$BT$129,COLUMN(Auxiliar_OPEX_CustosUnit!AL$2),0),0)</f>
        <v/>
      </c>
      <c r="CO111" s="1">
        <f>IFERROR(VLOOKUP($A111,Auxiliar_OPEX_CustosUnit!$A$4:$BT$129,COLUMN(Auxiliar_OPEX_CustosUnit!AM$2),0)*(1-DRE_Auxiliar!$A$111),0)</f>
        <v>0</v>
      </c>
      <c r="CP111" s="1" t="str">
        <f>IFERROR(VLOOKUP($A111,Auxiliar_OPEX_CustosUnit!$A$4:$BT$129,COLUMN(Auxiliar_OPEX_CustosUnit!AN$2),0),0)</f>
        <v/>
      </c>
      <c r="CQ111" s="1" t="str">
        <f>IFERROR(VLOOKUP($A111,Auxiliar_OPEX_CustosUnit!$A$4:$BT$129,COLUMN(Auxiliar_OPEX_CustosUnit!AO$2),0),0)</f>
        <v/>
      </c>
      <c r="CR111" s="1" t="str">
        <f>IFERROR(VLOOKUP($A111,Auxiliar_OPEX_CustosUnit!$A$4:$BT$129,COLUMN(Auxiliar_OPEX_CustosUnit!AP$2),0),0)</f>
        <v/>
      </c>
      <c r="CS111" s="1" t="str">
        <f>IFERROR(VLOOKUP($A111,Auxiliar_OPEX_CustosUnit!$A$4:$BT$129,COLUMN(Auxiliar_OPEX_CustosUnit!AQ$2),0),0)</f>
        <v/>
      </c>
      <c r="CT111" s="1" t="str">
        <f>IFERROR(VLOOKUP($A111,Auxiliar_OPEX_CustosUnit!$A$4:$BT$129,COLUMN(Auxiliar_OPEX_CustosUnit!AR$2),0),0)</f>
        <v/>
      </c>
      <c r="CU111" s="1" t="str">
        <f>IFERROR(VLOOKUP($A111,Auxiliar_OPEX_CustosUnit!$A$4:$BT$129,COLUMN(Auxiliar_OPEX_CustosUnit!AS$2),0),0)</f>
        <v/>
      </c>
      <c r="CV111" s="1" t="str">
        <f>IFERROR(VLOOKUP($A111,Auxiliar_OPEX_CustosUnit!$A$4:$BT$129,COLUMN(Auxiliar_OPEX_CustosUnit!AT$2),0),0)</f>
        <v/>
      </c>
      <c r="CW111" s="1" t="str">
        <f>IFERROR(VLOOKUP($A111,Auxiliar_OPEX_CustosUnit!$A$4:$BT$129,COLUMN(Auxiliar_OPEX_CustosUnit!AU$2),0),0)</f>
        <v/>
      </c>
      <c r="CX111" s="1" t="str">
        <f>IFERROR(VLOOKUP($A111,Auxiliar_OPEX_CustosUnit!$A$4:$BT$129,COLUMN(Auxiliar_OPEX_CustosUnit!AV$2),0),0)</f>
        <v/>
      </c>
      <c r="CY111" s="1" t="str">
        <f>IFERROR(VLOOKUP($A111,Auxiliar_OPEX_CustosUnit!$A$4:$BT$129,COLUMN(Auxiliar_OPEX_CustosUnit!AW$2),0),0)</f>
        <v/>
      </c>
      <c r="CZ111" s="1" t="str">
        <f>IFERROR(VLOOKUP($A111,Auxiliar_OPEX_CustosUnit!$A$4:$BT$129,COLUMN(Auxiliar_OPEX_CustosUnit!AX$2),0),0)</f>
        <v/>
      </c>
      <c r="DA111" s="1" t="str">
        <f>IFERROR(VLOOKUP($A111,Auxiliar_OPEX_CustosUnit!$A$4:$BT$129,COLUMN(Auxiliar_OPEX_CustosUnit!AY$2),0),0)</f>
        <v/>
      </c>
      <c r="DB111" s="1" t="str">
        <f>IFERROR(VLOOKUP($A111,Auxiliar_OPEX_CustosUnit!$A$4:$BT$129,COLUMN(Auxiliar_OPEX_CustosUnit!AZ$2),0),0)</f>
        <v/>
      </c>
      <c r="DC111" s="1" t="str">
        <f>IFERROR(VLOOKUP($A111,Auxiliar_OPEX_CustosUnit!$A$4:$BT$129,COLUMN(Auxiliar_OPEX_CustosUnit!BA$2),0),0)</f>
        <v/>
      </c>
      <c r="DD111" s="1" t="str">
        <f>IFERROR(VLOOKUP($A111,Auxiliar_OPEX_CustosUnit!$A$4:$BT$129,COLUMN(Auxiliar_OPEX_CustosUnit!BB$2),0),0)</f>
        <v/>
      </c>
    </row>
    <row r="112" spans="1:108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116425.91277870465</v>
      </c>
      <c r="E112" s="51">
        <f ca="1">SUMPRODUCT($CM112:$DD112,INDIRECT(ADDRESS(E$2,$DH$2)):INDIRECT(ADDRESS(E$2,$DY$2)))</f>
        <v>116425.91277870465</v>
      </c>
      <c r="F112" s="51">
        <f ca="1">SUMPRODUCT($CM112:$DD112,INDIRECT(ADDRESS(F$2,$DH$2)):INDIRECT(ADDRESS(F$2,$DY$2)))</f>
        <v>116425.91277870465</v>
      </c>
      <c r="G112" s="51">
        <f ca="1">SUMPRODUCT($CM112:$DD112,INDIRECT(ADDRESS(G$2,$DH$2)):INDIRECT(ADDRESS(G$2,$DY$2)))</f>
        <v>116425.91277870465</v>
      </c>
      <c r="H112" s="51">
        <f ca="1">SUMPRODUCT($CM112:$DD112,INDIRECT(ADDRESS(H$2,$DH$2)):INDIRECT(ADDRESS(H$2,$DY$2)))</f>
        <v>116425.91277870465</v>
      </c>
      <c r="I112" s="51">
        <f ca="1">SUMPRODUCT($CM112:$DD112,INDIRECT(ADDRESS(I$2,$DH$2)):INDIRECT(ADDRESS(I$2,$DY$2)))</f>
        <v>116425.91277870465</v>
      </c>
      <c r="J112" s="51">
        <f ca="1">SUMPRODUCT($CM112:$DD112,INDIRECT(ADDRESS(J$2,$DH$2)):INDIRECT(ADDRESS(J$2,$DY$2)))</f>
        <v>116425.91277870465</v>
      </c>
      <c r="K112" s="51">
        <f ca="1">SUMPRODUCT($CM112:$DD112,INDIRECT(ADDRESS(K$2,$DH$2)):INDIRECT(ADDRESS(K$2,$DY$2)))</f>
        <v>116428.32579081647</v>
      </c>
      <c r="L112" s="51">
        <f ca="1">SUMPRODUCT($CM112:$DD112,INDIRECT(ADDRESS(L$2,$DH$2)):INDIRECT(ADDRESS(L$2,$DY$2)))</f>
        <v>116428.32579081647</v>
      </c>
      <c r="M112" s="51">
        <f ca="1">SUMPRODUCT($CM112:$DD112,INDIRECT(ADDRESS(M$2,$DH$2)):INDIRECT(ADDRESS(M$2,$DY$2)))</f>
        <v>116428.32579081647</v>
      </c>
      <c r="N112" s="51">
        <f ca="1">SUMPRODUCT($CM112:$DD112,INDIRECT(ADDRESS(N$2,$DH$2)):INDIRECT(ADDRESS(N$2,$DY$2)))</f>
        <v>116428.32579081647</v>
      </c>
      <c r="O112" s="51">
        <f ca="1">SUMPRODUCT($CM112:$DD112,INDIRECT(ADDRESS(O$2,$DH$2)):INDIRECT(ADDRESS(O$2,$DY$2)))</f>
        <v>116428.32579081647</v>
      </c>
      <c r="P112" s="51">
        <f ca="1">SUMPRODUCT($CM112:$DD112,INDIRECT(ADDRESS(P$2,$DH$2)):INDIRECT(ADDRESS(P$2,$DY$2)))</f>
        <v>116428.32579081647</v>
      </c>
      <c r="Q112" s="51">
        <f ca="1">SUMPRODUCT($CM112:$DD112,INDIRECT(ADDRESS(Q$2,$DH$2)):INDIRECT(ADDRESS(Q$2,$DY$2)))</f>
        <v>116428.32579081647</v>
      </c>
      <c r="R112" s="51">
        <f ca="1">SUMPRODUCT($CM112:$DD112,INDIRECT(ADDRESS(R$2,$DH$2)):INDIRECT(ADDRESS(R$2,$DY$2)))</f>
        <v>116428.32579081647</v>
      </c>
      <c r="S112" s="51">
        <f ca="1">SUMPRODUCT($CM112:$DD112,INDIRECT(ADDRESS(S$2,$DH$2)):INDIRECT(ADDRESS(S$2,$DY$2)))</f>
        <v>116428.32579081647</v>
      </c>
      <c r="T112" s="51">
        <f ca="1">SUMPRODUCT($CM112:$DD112,INDIRECT(ADDRESS(T$2,$DH$2)):INDIRECT(ADDRESS(T$2,$DY$2)))</f>
        <v>116428.32579081647</v>
      </c>
      <c r="U112" s="51">
        <f ca="1">SUMPRODUCT($CM112:$DD112,INDIRECT(ADDRESS(U$2,$DH$2)):INDIRECT(ADDRESS(U$2,$DY$2)))</f>
        <v>116428.32579081647</v>
      </c>
      <c r="V112" s="51">
        <f ca="1">SUMPRODUCT($CM112:$DD112,INDIRECT(ADDRESS(V$2,$DH$2)):INDIRECT(ADDRESS(V$2,$DY$2)))</f>
        <v>116428.32579081647</v>
      </c>
      <c r="W112" s="51">
        <f ca="1">SUMPRODUCT($CM112:$DD112,INDIRECT(ADDRESS(W$2,$DH$2)):INDIRECT(ADDRESS(W$2,$DY$2)))</f>
        <v>116430.83253565844</v>
      </c>
      <c r="X112" s="51">
        <f ca="1">SUMPRODUCT($CM112:$DD112,INDIRECT(ADDRESS(X$2,$DH$2)):INDIRECT(ADDRESS(X$2,$DY$2)))</f>
        <v>116430.83253565844</v>
      </c>
      <c r="Y112" s="51">
        <f ca="1">SUMPRODUCT($CM112:$DD112,INDIRECT(ADDRESS(Y$2,$DH$2)):INDIRECT(ADDRESS(Y$2,$DY$2)))</f>
        <v>116430.83253565844</v>
      </c>
      <c r="Z112" s="51">
        <f ca="1">SUMPRODUCT($CM112:$DD112,INDIRECT(ADDRESS(Z$2,$DH$2)):INDIRECT(ADDRESS(Z$2,$DY$2)))</f>
        <v>116430.83253565844</v>
      </c>
      <c r="AA112" s="51">
        <f ca="1">SUMPRODUCT($CM112:$DD112,INDIRECT(ADDRESS(AA$2,$DH$2)):INDIRECT(ADDRESS(AA$2,$DY$2)))</f>
        <v>116430.83253565844</v>
      </c>
      <c r="AB112" s="51">
        <f ca="1">SUMPRODUCT($CM112:$DD112,INDIRECT(ADDRESS(AB$2,$DH$2)):INDIRECT(ADDRESS(AB$2,$DY$2)))</f>
        <v>116430.83253565844</v>
      </c>
      <c r="AC112" s="51">
        <f ca="1">SUMPRODUCT($CM112:$DD112,INDIRECT(ADDRESS(AC$2,$DH$2)):INDIRECT(ADDRESS(AC$2,$DY$2)))</f>
        <v>116430.83253565844</v>
      </c>
      <c r="AD112" s="51">
        <f ca="1">SUMPRODUCT($CM112:$DD112,INDIRECT(ADDRESS(AD$2,$DH$2)):INDIRECT(ADDRESS(AD$2,$DY$2)))</f>
        <v>116430.83253565844</v>
      </c>
      <c r="AE112" s="51">
        <f ca="1">SUMPRODUCT($CM112:$DD112,INDIRECT(ADDRESS(AE$2,$DH$2)):INDIRECT(ADDRESS(AE$2,$DY$2)))</f>
        <v>116430.83253565844</v>
      </c>
      <c r="AF112" s="51">
        <f ca="1">SUMPRODUCT($CM112:$DD112,INDIRECT(ADDRESS(AF$2,$DH$2)):INDIRECT(ADDRESS(AF$2,$DY$2)))</f>
        <v>116430.83253565844</v>
      </c>
      <c r="AG112" s="51">
        <f ca="1">SUMPRODUCT($CM112:$DD112,INDIRECT(ADDRESS(AG$2,$DH$2)):INDIRECT(ADDRESS(AG$2,$DY$2)))</f>
        <v>116430.83253565844</v>
      </c>
      <c r="AH112" s="51">
        <f ca="1">SUMPRODUCT($CM112:$DD112,INDIRECT(ADDRESS(AH$2,$DH$2)):INDIRECT(ADDRESS(AH$2,$DY$2)))</f>
        <v>116430.83253565844</v>
      </c>
      <c r="AI112" s="51">
        <f ca="1">SUMPRODUCT($CM112:$DD112,INDIRECT(ADDRESS(AI$2,$DH$2)):INDIRECT(ADDRESS(AI$2,$DY$2)))</f>
        <v>116433.60070182513</v>
      </c>
      <c r="AJ112" s="51">
        <f ca="1">SUMPRODUCT($CM112:$DD112,INDIRECT(ADDRESS(AJ$2,$DH$2)):INDIRECT(ADDRESS(AJ$2,$DY$2)))</f>
        <v>116433.60070182513</v>
      </c>
      <c r="AK112" s="51">
        <f ca="1">SUMPRODUCT($CM112:$DD112,INDIRECT(ADDRESS(AK$2,$DH$2)):INDIRECT(ADDRESS(AK$2,$DY$2)))</f>
        <v>116433.60070182513</v>
      </c>
      <c r="AL112" s="51">
        <f ca="1">SUMPRODUCT($CM112:$DD112,INDIRECT(ADDRESS(AL$2,$DH$2)):INDIRECT(ADDRESS(AL$2,$DY$2)))</f>
        <v>116433.60070182513</v>
      </c>
      <c r="AM112" s="51">
        <f ca="1">SUMPRODUCT($CM112:$DD112,INDIRECT(ADDRESS(AM$2,$DH$2)):INDIRECT(ADDRESS(AM$2,$DY$2)))</f>
        <v>116433.60070182513</v>
      </c>
      <c r="AN112" s="51">
        <f ca="1">SUMPRODUCT($CM112:$DD112,INDIRECT(ADDRESS(AN$2,$DH$2)):INDIRECT(ADDRESS(AN$2,$DY$2)))</f>
        <v>116433.60070182513</v>
      </c>
      <c r="AO112" s="51">
        <f ca="1">SUMPRODUCT($CM112:$DD112,INDIRECT(ADDRESS(AO$2,$DH$2)):INDIRECT(ADDRESS(AO$2,$DY$2)))</f>
        <v>116433.60070182513</v>
      </c>
      <c r="AP112" s="51">
        <f ca="1">SUMPRODUCT($CM112:$DD112,INDIRECT(ADDRESS(AP$2,$DH$2)):INDIRECT(ADDRESS(AP$2,$DY$2)))</f>
        <v>116433.60070182513</v>
      </c>
      <c r="AQ112" s="51">
        <f ca="1">SUMPRODUCT($CM112:$DD112,INDIRECT(ADDRESS(AQ$2,$DH$2)):INDIRECT(ADDRESS(AQ$2,$DY$2)))</f>
        <v>116433.60070182513</v>
      </c>
      <c r="AR112" s="51">
        <f ca="1">SUMPRODUCT($CM112:$DD112,INDIRECT(ADDRESS(AR$2,$DH$2)):INDIRECT(ADDRESS(AR$2,$DY$2)))</f>
        <v>116433.60070182513</v>
      </c>
      <c r="AS112" s="51">
        <f ca="1">SUMPRODUCT($CM112:$DD112,INDIRECT(ADDRESS(AS$2,$DH$2)):INDIRECT(ADDRESS(AS$2,$DY$2)))</f>
        <v>116433.60070182513</v>
      </c>
      <c r="AT112" s="51">
        <f ca="1">SUMPRODUCT($CM112:$DD112,INDIRECT(ADDRESS(AT$2,$DH$2)):INDIRECT(ADDRESS(AT$2,$DY$2)))</f>
        <v>116433.60070182513</v>
      </c>
      <c r="AU112" s="51">
        <f ca="1">SUMPRODUCT($CM112:$DD112,INDIRECT(ADDRESS(AU$2,$DH$2)):INDIRECT(ADDRESS(AU$2,$DY$2)))</f>
        <v>116436.47978564657</v>
      </c>
      <c r="AV112" s="51">
        <f ca="1">SUMPRODUCT($CM112:$DD112,INDIRECT(ADDRESS(AV$2,$DH$2)):INDIRECT(ADDRESS(AV$2,$DY$2)))</f>
        <v>116436.47978564657</v>
      </c>
      <c r="AW112" s="51">
        <f ca="1">SUMPRODUCT($CM112:$DD112,INDIRECT(ADDRESS(AW$2,$DH$2)):INDIRECT(ADDRESS(AW$2,$DY$2)))</f>
        <v>116436.47978564657</v>
      </c>
      <c r="AX112" s="51">
        <f ca="1">SUMPRODUCT($CM112:$DD112,INDIRECT(ADDRESS(AX$2,$DH$2)):INDIRECT(ADDRESS(AX$2,$DY$2)))</f>
        <v>116436.47978564657</v>
      </c>
      <c r="AY112" s="51">
        <f ca="1">SUMPRODUCT($CM112:$DD112,INDIRECT(ADDRESS(AY$2,$DH$2)):INDIRECT(ADDRESS(AY$2,$DY$2)))</f>
        <v>116436.47978564657</v>
      </c>
      <c r="AZ112" s="51">
        <f ca="1">SUMPRODUCT($CM112:$DD112,INDIRECT(ADDRESS(AZ$2,$DH$2)):INDIRECT(ADDRESS(AZ$2,$DY$2)))</f>
        <v>116436.47978564657</v>
      </c>
      <c r="BA112" s="51">
        <f ca="1">SUMPRODUCT($CM112:$DD112,INDIRECT(ADDRESS(BA$2,$DH$2)):INDIRECT(ADDRESS(BA$2,$DY$2)))</f>
        <v>116436.47978564657</v>
      </c>
      <c r="BB112" s="51">
        <f ca="1">SUMPRODUCT($CM112:$DD112,INDIRECT(ADDRESS(BB$2,$DH$2)):INDIRECT(ADDRESS(BB$2,$DY$2)))</f>
        <v>116436.47978564657</v>
      </c>
      <c r="BC112" s="51">
        <f ca="1">SUMPRODUCT($CM112:$DD112,INDIRECT(ADDRESS(BC$2,$DH$2)):INDIRECT(ADDRESS(BC$2,$DY$2)))</f>
        <v>116436.47978564657</v>
      </c>
      <c r="BD112" s="51">
        <f ca="1">SUMPRODUCT($CM112:$DD112,INDIRECT(ADDRESS(BD$2,$DH$2)):INDIRECT(ADDRESS(BD$2,$DY$2)))</f>
        <v>116436.47978564657</v>
      </c>
      <c r="BE112" s="51">
        <f ca="1">SUMPRODUCT($CM112:$DD112,INDIRECT(ADDRESS(BE$2,$DH$2)):INDIRECT(ADDRESS(BE$2,$DY$2)))</f>
        <v>116436.47978564657</v>
      </c>
      <c r="BF112" s="51">
        <f ca="1">SUMPRODUCT($CM112:$DD112,INDIRECT(ADDRESS(BF$2,$DH$2)):INDIRECT(ADDRESS(BF$2,$DY$2)))</f>
        <v>116436.47978564657</v>
      </c>
      <c r="BG112" s="51">
        <f ca="1">SUMPRODUCT($CM112:$DD112,INDIRECT(ADDRESS(BG$2,$DH$2)):INDIRECT(ADDRESS(BG$2,$DY$2)))</f>
        <v>116439.20550931174</v>
      </c>
      <c r="BH112" s="51">
        <f ca="1">SUMPRODUCT($CM112:$DD112,INDIRECT(ADDRESS(BH$2,$DH$2)):INDIRECT(ADDRESS(BH$2,$DY$2)))</f>
        <v>116439.20550931174</v>
      </c>
      <c r="BI112" s="51">
        <f ca="1">SUMPRODUCT($CM112:$DD112,INDIRECT(ADDRESS(BI$2,$DH$2)):INDIRECT(ADDRESS(BI$2,$DY$2)))</f>
        <v>116439.20550931174</v>
      </c>
      <c r="BJ112" s="51">
        <f ca="1">SUMPRODUCT($CM112:$DD112,INDIRECT(ADDRESS(BJ$2,$DH$2)):INDIRECT(ADDRESS(BJ$2,$DY$2)))</f>
        <v>116439.20550931174</v>
      </c>
      <c r="BK112" s="51">
        <f ca="1">SUMPRODUCT($CM112:$DD112,INDIRECT(ADDRESS(BK$2,$DH$2)):INDIRECT(ADDRESS(BK$2,$DY$2)))</f>
        <v>116439.20550931174</v>
      </c>
      <c r="BL112" s="51">
        <f ca="1">SUMPRODUCT($CM112:$DD112,INDIRECT(ADDRESS(BL$2,$DH$2)):INDIRECT(ADDRESS(BL$2,$DY$2)))</f>
        <v>116439.20550931174</v>
      </c>
      <c r="BM112" s="51">
        <f ca="1">SUMPRODUCT($CM112:$DD112,INDIRECT(ADDRESS(BM$2,$DH$2)):INDIRECT(ADDRESS(BM$2,$DY$2)))</f>
        <v>116439.20550931174</v>
      </c>
      <c r="BN112" s="51">
        <f ca="1">SUMPRODUCT($CM112:$DD112,INDIRECT(ADDRESS(BN$2,$DH$2)):INDIRECT(ADDRESS(BN$2,$DY$2)))</f>
        <v>116439.20550931174</v>
      </c>
      <c r="BO112" s="51">
        <f ca="1">SUMPRODUCT($CM112:$DD112,INDIRECT(ADDRESS(BO$2,$DH$2)):INDIRECT(ADDRESS(BO$2,$DY$2)))</f>
        <v>116439.20550931174</v>
      </c>
      <c r="BP112" s="51">
        <f ca="1">SUMPRODUCT($CM112:$DD112,INDIRECT(ADDRESS(BP$2,$DH$2)):INDIRECT(ADDRESS(BP$2,$DY$2)))</f>
        <v>116439.20550931174</v>
      </c>
      <c r="BQ112" s="51">
        <f ca="1">SUMPRODUCT($CM112:$DD112,INDIRECT(ADDRESS(BQ$2,$DH$2)):INDIRECT(ADDRESS(BQ$2,$DY$2)))</f>
        <v>116439.20550931174</v>
      </c>
      <c r="BR112" s="51">
        <f ca="1">SUMPRODUCT($CM112:$DD112,INDIRECT(ADDRESS(BR$2,$DH$2)):INDIRECT(ADDRESS(BR$2,$DY$2)))</f>
        <v>116439.20550931174</v>
      </c>
      <c r="BS112" s="51">
        <f ca="1">SUMPRODUCT($CM112:$DD112,INDIRECT(ADDRESS(BS$2,$DH$2)):INDIRECT(ADDRESS(BS$2,$DY$2)))</f>
        <v>116441.72803285626</v>
      </c>
      <c r="BT112" s="51">
        <f ca="1">SUMPRODUCT($CM112:$DD112,INDIRECT(ADDRESS(BT$2,$DH$2)):INDIRECT(ADDRESS(BT$2,$DY$2)))</f>
        <v>116441.72803285626</v>
      </c>
      <c r="BU112" s="51">
        <f ca="1">SUMPRODUCT($CM112:$DD112,INDIRECT(ADDRESS(BU$2,$DH$2)):INDIRECT(ADDRESS(BU$2,$DY$2)))</f>
        <v>116441.72803285626</v>
      </c>
      <c r="BV112" s="51">
        <f ca="1">SUMPRODUCT($CM112:$DD112,INDIRECT(ADDRESS(BV$2,$DH$2)):INDIRECT(ADDRESS(BV$2,$DY$2)))</f>
        <v>116441.72803285626</v>
      </c>
      <c r="BW112" s="51">
        <f ca="1">SUMPRODUCT($CM112:$DD112,INDIRECT(ADDRESS(BW$2,$DH$2)):INDIRECT(ADDRESS(BW$2,$DY$2)))</f>
        <v>116441.72803285626</v>
      </c>
      <c r="BX112" s="51">
        <f ca="1">SUMPRODUCT($CM112:$DD112,INDIRECT(ADDRESS(BX$2,$DH$2)):INDIRECT(ADDRESS(BX$2,$DY$2)))</f>
        <v>116441.72803285626</v>
      </c>
      <c r="BY112" s="51">
        <f ca="1">SUMPRODUCT($CM112:$DD112,INDIRECT(ADDRESS(BY$2,$DH$2)):INDIRECT(ADDRESS(BY$2,$DY$2)))</f>
        <v>116441.72803285626</v>
      </c>
      <c r="BZ112" s="51">
        <f ca="1">SUMPRODUCT($CM112:$DD112,INDIRECT(ADDRESS(BZ$2,$DH$2)):INDIRECT(ADDRESS(BZ$2,$DY$2)))</f>
        <v>116441.72803285626</v>
      </c>
      <c r="CA112" s="51">
        <f ca="1">SUMPRODUCT($CM112:$DD112,INDIRECT(ADDRESS(CA$2,$DH$2)):INDIRECT(ADDRESS(CA$2,$DY$2)))</f>
        <v>116441.72803285626</v>
      </c>
      <c r="CB112" s="51">
        <f ca="1">SUMPRODUCT($CM112:$DD112,INDIRECT(ADDRESS(CB$2,$DH$2)):INDIRECT(ADDRESS(CB$2,$DY$2)))</f>
        <v>116441.72803285626</v>
      </c>
      <c r="CC112" s="51">
        <f ca="1">SUMPRODUCT($CM112:$DD112,INDIRECT(ADDRESS(CC$2,$DH$2)):INDIRECT(ADDRESS(CC$2,$DY$2)))</f>
        <v>116441.72803285626</v>
      </c>
      <c r="CD112" s="51">
        <f ca="1">SUMPRODUCT($CM112:$DD112,INDIRECT(ADDRESS(CD$2,$DH$2)):INDIRECT(ADDRESS(CD$2,$DY$2)))</f>
        <v>116441.72803285626</v>
      </c>
      <c r="CF112" s="51">
        <f t="shared" ca="1" si="10"/>
        <v>1397123.0184050149</v>
      </c>
      <c r="CG112" s="51">
        <f t="shared" ca="1" si="10"/>
        <v>1397152.4432140077</v>
      </c>
      <c r="CH112" s="51">
        <f t="shared" ca="1" si="10"/>
        <v>1397183.8312587352</v>
      </c>
      <c r="CI112" s="51">
        <f t="shared" ca="1" si="10"/>
        <v>1397217.6038410086</v>
      </c>
      <c r="CJ112" s="51">
        <f t="shared" ca="1" si="10"/>
        <v>1397251.3860460846</v>
      </c>
      <c r="CK112" s="51">
        <f t="shared" ca="1" si="10"/>
        <v>1397283.0787294635</v>
      </c>
      <c r="CM112" s="1">
        <f>IFERROR(VLOOKUP($A112,Auxiliar_OPEX_CustosUnit!$A$4:$BT$129,COLUMN(Auxiliar_OPEX_CustosUnit!AK$2),0),0)</f>
        <v>0</v>
      </c>
      <c r="CN112" s="1">
        <f>IFERROR(VLOOKUP($A112,Auxiliar_OPEX_CustosUnit!$A$4:$BT$129,COLUMN(Auxiliar_OPEX_CustosUnit!AL$2),0),0)</f>
        <v>0</v>
      </c>
      <c r="CO112" s="1">
        <f>IFERROR(VLOOKUP($A112,Auxiliar_OPEX_CustosUnit!$A$4:$BT$129,COLUMN(Auxiliar_OPEX_CustosUnit!AM$2),0)*(1-DRE_Auxiliar!$A$111),0)</f>
        <v>114621.01527119467</v>
      </c>
      <c r="CP112" s="1">
        <f>IFERROR(VLOOKUP($A112,Auxiliar_OPEX_CustosUnit!$A$4:$BT$129,COLUMN(Auxiliar_OPEX_CustosUnit!AN$2),0),0)</f>
        <v>0</v>
      </c>
      <c r="CQ112" s="1">
        <f>IFERROR(VLOOKUP($A112,Auxiliar_OPEX_CustosUnit!$A$4:$BT$129,COLUMN(Auxiliar_OPEX_CustosUnit!AO$2),0),0)</f>
        <v>0</v>
      </c>
      <c r="CR112" s="1">
        <f>IFERROR(VLOOKUP($A112,Auxiliar_OPEX_CustosUnit!$A$4:$BT$129,COLUMN(Auxiliar_OPEX_CustosUnit!AP$2),0),0)</f>
        <v>0</v>
      </c>
      <c r="CS112" s="1">
        <f>IFERROR(VLOOKUP($A112,Auxiliar_OPEX_CustosUnit!$A$4:$BT$129,COLUMN(Auxiliar_OPEX_CustosUnit!AQ$2),0),0)</f>
        <v>0</v>
      </c>
      <c r="CT112" s="1">
        <f>IFERROR(VLOOKUP($A112,Auxiliar_OPEX_CustosUnit!$A$4:$BT$129,COLUMN(Auxiliar_OPEX_CustosUnit!AR$2),0),0)</f>
        <v>0</v>
      </c>
      <c r="CU112" s="1">
        <f>IFERROR(VLOOKUP($A112,Auxiliar_OPEX_CustosUnit!$A$4:$BT$129,COLUMN(Auxiliar_OPEX_CustosUnit!AS$2),0),0)</f>
        <v>0</v>
      </c>
      <c r="CV112" s="1">
        <f>IFERROR(VLOOKUP($A112,Auxiliar_OPEX_CustosUnit!$A$4:$BT$129,COLUMN(Auxiliar_OPEX_CustosUnit!AT$2),0),0)</f>
        <v>48.781013716485603</v>
      </c>
      <c r="CW112" s="1">
        <f>IFERROR(VLOOKUP($A112,Auxiliar_OPEX_CustosUnit!$A$4:$BT$129,COLUMN(Auxiliar_OPEX_CustosUnit!AU$2),0),0)</f>
        <v>0</v>
      </c>
      <c r="CX112" s="1">
        <f>IFERROR(VLOOKUP($A112,Auxiliar_OPEX_CustosUnit!$A$4:$BT$129,COLUMN(Auxiliar_OPEX_CustosUnit!AV$2),0),0)</f>
        <v>0</v>
      </c>
      <c r="CY112" s="1">
        <f>IFERROR(VLOOKUP($A112,Auxiliar_OPEX_CustosUnit!$A$4:$BT$129,COLUMN(Auxiliar_OPEX_CustosUnit!AW$2),0),0)</f>
        <v>0</v>
      </c>
      <c r="CZ112" s="1">
        <f>IFERROR(VLOOKUP($A112,Auxiliar_OPEX_CustosUnit!$A$4:$BT$129,COLUMN(Auxiliar_OPEX_CustosUnit!AX$2),0),0)</f>
        <v>0</v>
      </c>
      <c r="DA112" s="1">
        <f>IFERROR(VLOOKUP($A112,Auxiliar_OPEX_CustosUnit!$A$4:$BT$129,COLUMN(Auxiliar_OPEX_CustosUnit!AY$2),0),0)</f>
        <v>0</v>
      </c>
      <c r="DB112" s="1">
        <f>IFERROR(VLOOKUP($A112,Auxiliar_OPEX_CustosUnit!$A$4:$BT$129,COLUMN(Auxiliar_OPEX_CustosUnit!AZ$2),0),0)</f>
        <v>0</v>
      </c>
      <c r="DC112" s="1">
        <f>IFERROR(VLOOKUP($A112,Auxiliar_OPEX_CustosUnit!$A$4:$BT$129,COLUMN(Auxiliar_OPEX_CustosUnit!BA$2),0),0)</f>
        <v>0</v>
      </c>
      <c r="DD112" s="1">
        <f>IFERROR(VLOOKUP($A112,Auxiliar_OPEX_CustosUnit!$A$4:$BT$129,COLUMN(Auxiliar_OPEX_CustosUnit!BB$2),0),0)</f>
        <v>0</v>
      </c>
    </row>
    <row r="113" spans="1:108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0"/>
        <v>0</v>
      </c>
      <c r="CG113" s="51">
        <f t="shared" ca="1" si="10"/>
        <v>0</v>
      </c>
      <c r="CH113" s="51">
        <f t="shared" ca="1" si="10"/>
        <v>0</v>
      </c>
      <c r="CI113" s="51">
        <f t="shared" ca="1" si="10"/>
        <v>0</v>
      </c>
      <c r="CJ113" s="51">
        <f t="shared" ca="1" si="10"/>
        <v>0</v>
      </c>
      <c r="CK113" s="51">
        <f t="shared" ca="1" si="10"/>
        <v>0</v>
      </c>
      <c r="CM113" s="1" t="str">
        <f>IFERROR(VLOOKUP($A113,Auxiliar_OPEX_CustosUnit!$A$4:$BT$129,COLUMN(Auxiliar_OPEX_CustosUnit!AK$2),0),0)</f>
        <v/>
      </c>
      <c r="CN113" s="1" t="str">
        <f>IFERROR(VLOOKUP($A113,Auxiliar_OPEX_CustosUnit!$A$4:$BT$129,COLUMN(Auxiliar_OPEX_CustosUnit!AL$2),0),0)</f>
        <v/>
      </c>
      <c r="CO113" s="1">
        <f>IFERROR(VLOOKUP($A113,Auxiliar_OPEX_CustosUnit!$A$4:$BT$129,COLUMN(Auxiliar_OPEX_CustosUnit!AM$2),0)*(1-DRE_Auxiliar!$A$111),0)</f>
        <v>0</v>
      </c>
      <c r="CP113" s="1" t="str">
        <f>IFERROR(VLOOKUP($A113,Auxiliar_OPEX_CustosUnit!$A$4:$BT$129,COLUMN(Auxiliar_OPEX_CustosUnit!AN$2),0),0)</f>
        <v/>
      </c>
      <c r="CQ113" s="1" t="str">
        <f>IFERROR(VLOOKUP($A113,Auxiliar_OPEX_CustosUnit!$A$4:$BT$129,COLUMN(Auxiliar_OPEX_CustosUnit!AO$2),0),0)</f>
        <v/>
      </c>
      <c r="CR113" s="1" t="str">
        <f>IFERROR(VLOOKUP($A113,Auxiliar_OPEX_CustosUnit!$A$4:$BT$129,COLUMN(Auxiliar_OPEX_CustosUnit!AP$2),0),0)</f>
        <v/>
      </c>
      <c r="CS113" s="1" t="str">
        <f>IFERROR(VLOOKUP($A113,Auxiliar_OPEX_CustosUnit!$A$4:$BT$129,COLUMN(Auxiliar_OPEX_CustosUnit!AQ$2),0),0)</f>
        <v/>
      </c>
      <c r="CT113" s="1" t="str">
        <f>IFERROR(VLOOKUP($A113,Auxiliar_OPEX_CustosUnit!$A$4:$BT$129,COLUMN(Auxiliar_OPEX_CustosUnit!AR$2),0),0)</f>
        <v/>
      </c>
      <c r="CU113" s="1" t="str">
        <f>IFERROR(VLOOKUP($A113,Auxiliar_OPEX_CustosUnit!$A$4:$BT$129,COLUMN(Auxiliar_OPEX_CustosUnit!AS$2),0),0)</f>
        <v/>
      </c>
      <c r="CV113" s="1" t="str">
        <f>IFERROR(VLOOKUP($A113,Auxiliar_OPEX_CustosUnit!$A$4:$BT$129,COLUMN(Auxiliar_OPEX_CustosUnit!AT$2),0),0)</f>
        <v/>
      </c>
      <c r="CW113" s="1" t="str">
        <f>IFERROR(VLOOKUP($A113,Auxiliar_OPEX_CustosUnit!$A$4:$BT$129,COLUMN(Auxiliar_OPEX_CustosUnit!AU$2),0),0)</f>
        <v/>
      </c>
      <c r="CX113" s="1" t="str">
        <f>IFERROR(VLOOKUP($A113,Auxiliar_OPEX_CustosUnit!$A$4:$BT$129,COLUMN(Auxiliar_OPEX_CustosUnit!AV$2),0),0)</f>
        <v/>
      </c>
      <c r="CY113" s="1" t="str">
        <f>IFERROR(VLOOKUP($A113,Auxiliar_OPEX_CustosUnit!$A$4:$BT$129,COLUMN(Auxiliar_OPEX_CustosUnit!AW$2),0),0)</f>
        <v/>
      </c>
      <c r="CZ113" s="1" t="str">
        <f>IFERROR(VLOOKUP($A113,Auxiliar_OPEX_CustosUnit!$A$4:$BT$129,COLUMN(Auxiliar_OPEX_CustosUnit!AX$2),0),0)</f>
        <v/>
      </c>
      <c r="DA113" s="1" t="str">
        <f>IFERROR(VLOOKUP($A113,Auxiliar_OPEX_CustosUnit!$A$4:$BT$129,COLUMN(Auxiliar_OPEX_CustosUnit!AY$2),0),0)</f>
        <v/>
      </c>
      <c r="DB113" s="1" t="str">
        <f>IFERROR(VLOOKUP($A113,Auxiliar_OPEX_CustosUnit!$A$4:$BT$129,COLUMN(Auxiliar_OPEX_CustosUnit!AZ$2),0),0)</f>
        <v/>
      </c>
      <c r="DC113" s="1" t="str">
        <f>IFERROR(VLOOKUP($A113,Auxiliar_OPEX_CustosUnit!$A$4:$BT$129,COLUMN(Auxiliar_OPEX_CustosUnit!BA$2),0),0)</f>
        <v/>
      </c>
      <c r="DD113" s="1" t="str">
        <f>IFERROR(VLOOKUP($A113,Auxiliar_OPEX_CustosUnit!$A$4:$BT$129,COLUMN(Auxiliar_OPEX_CustosUnit!BB$2),0),0)</f>
        <v/>
      </c>
    </row>
    <row r="114" spans="1:108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63530.239174273054</v>
      </c>
      <c r="E114" s="51">
        <f ca="1">SUMPRODUCT($CM114:$DD114,INDIRECT(ADDRESS(E$2,$DH$2)):INDIRECT(ADDRESS(E$2,$DY$2)))</f>
        <v>63530.239174273054</v>
      </c>
      <c r="F114" s="51">
        <f ca="1">SUMPRODUCT($CM114:$DD114,INDIRECT(ADDRESS(F$2,$DH$2)):INDIRECT(ADDRESS(F$2,$DY$2)))</f>
        <v>63530.239174273054</v>
      </c>
      <c r="G114" s="51">
        <f ca="1">SUMPRODUCT($CM114:$DD114,INDIRECT(ADDRESS(G$2,$DH$2)):INDIRECT(ADDRESS(G$2,$DY$2)))</f>
        <v>63530.239174273054</v>
      </c>
      <c r="H114" s="51">
        <f ca="1">SUMPRODUCT($CM114:$DD114,INDIRECT(ADDRESS(H$2,$DH$2)):INDIRECT(ADDRESS(H$2,$DY$2)))</f>
        <v>63530.239174273054</v>
      </c>
      <c r="I114" s="51">
        <f ca="1">SUMPRODUCT($CM114:$DD114,INDIRECT(ADDRESS(I$2,$DH$2)):INDIRECT(ADDRESS(I$2,$DY$2)))</f>
        <v>63530.239174273054</v>
      </c>
      <c r="J114" s="51">
        <f ca="1">SUMPRODUCT($CM114:$DD114,INDIRECT(ADDRESS(J$2,$DH$2)):INDIRECT(ADDRESS(J$2,$DY$2)))</f>
        <v>63530.239174273054</v>
      </c>
      <c r="K114" s="51">
        <f ca="1">SUMPRODUCT($CM114:$DD114,INDIRECT(ADDRESS(K$2,$DH$2)):INDIRECT(ADDRESS(K$2,$DY$2)))</f>
        <v>63531.348480122775</v>
      </c>
      <c r="L114" s="51">
        <f ca="1">SUMPRODUCT($CM114:$DD114,INDIRECT(ADDRESS(L$2,$DH$2)):INDIRECT(ADDRESS(L$2,$DY$2)))</f>
        <v>63531.348480122775</v>
      </c>
      <c r="M114" s="51">
        <f ca="1">SUMPRODUCT($CM114:$DD114,INDIRECT(ADDRESS(M$2,$DH$2)):INDIRECT(ADDRESS(M$2,$DY$2)))</f>
        <v>63531.348480122775</v>
      </c>
      <c r="N114" s="51">
        <f ca="1">SUMPRODUCT($CM114:$DD114,INDIRECT(ADDRESS(N$2,$DH$2)):INDIRECT(ADDRESS(N$2,$DY$2)))</f>
        <v>63531.348480122775</v>
      </c>
      <c r="O114" s="51">
        <f ca="1">SUMPRODUCT($CM114:$DD114,INDIRECT(ADDRESS(O$2,$DH$2)):INDIRECT(ADDRESS(O$2,$DY$2)))</f>
        <v>63531.348480122775</v>
      </c>
      <c r="P114" s="51">
        <f ca="1">SUMPRODUCT($CM114:$DD114,INDIRECT(ADDRESS(P$2,$DH$2)):INDIRECT(ADDRESS(P$2,$DY$2)))</f>
        <v>63531.348480122775</v>
      </c>
      <c r="Q114" s="51">
        <f ca="1">SUMPRODUCT($CM114:$DD114,INDIRECT(ADDRESS(Q$2,$DH$2)):INDIRECT(ADDRESS(Q$2,$DY$2)))</f>
        <v>63531.348480122775</v>
      </c>
      <c r="R114" s="51">
        <f ca="1">SUMPRODUCT($CM114:$DD114,INDIRECT(ADDRESS(R$2,$DH$2)):INDIRECT(ADDRESS(R$2,$DY$2)))</f>
        <v>63531.348480122775</v>
      </c>
      <c r="S114" s="51">
        <f ca="1">SUMPRODUCT($CM114:$DD114,INDIRECT(ADDRESS(S$2,$DH$2)):INDIRECT(ADDRESS(S$2,$DY$2)))</f>
        <v>63531.348480122775</v>
      </c>
      <c r="T114" s="51">
        <f ca="1">SUMPRODUCT($CM114:$DD114,INDIRECT(ADDRESS(T$2,$DH$2)):INDIRECT(ADDRESS(T$2,$DY$2)))</f>
        <v>63531.348480122775</v>
      </c>
      <c r="U114" s="51">
        <f ca="1">SUMPRODUCT($CM114:$DD114,INDIRECT(ADDRESS(U$2,$DH$2)):INDIRECT(ADDRESS(U$2,$DY$2)))</f>
        <v>63531.348480122775</v>
      </c>
      <c r="V114" s="51">
        <f ca="1">SUMPRODUCT($CM114:$DD114,INDIRECT(ADDRESS(V$2,$DH$2)):INDIRECT(ADDRESS(V$2,$DY$2)))</f>
        <v>63531.348480122775</v>
      </c>
      <c r="W114" s="51">
        <f ca="1">SUMPRODUCT($CM114:$DD114,INDIRECT(ADDRESS(W$2,$DH$2)):INDIRECT(ADDRESS(W$2,$DY$2)))</f>
        <v>63532.50087662477</v>
      </c>
      <c r="X114" s="51">
        <f ca="1">SUMPRODUCT($CM114:$DD114,INDIRECT(ADDRESS(X$2,$DH$2)):INDIRECT(ADDRESS(X$2,$DY$2)))</f>
        <v>63532.50087662477</v>
      </c>
      <c r="Y114" s="51">
        <f ca="1">SUMPRODUCT($CM114:$DD114,INDIRECT(ADDRESS(Y$2,$DH$2)):INDIRECT(ADDRESS(Y$2,$DY$2)))</f>
        <v>63532.50087662477</v>
      </c>
      <c r="Z114" s="51">
        <f ca="1">SUMPRODUCT($CM114:$DD114,INDIRECT(ADDRESS(Z$2,$DH$2)):INDIRECT(ADDRESS(Z$2,$DY$2)))</f>
        <v>63532.50087662477</v>
      </c>
      <c r="AA114" s="51">
        <f ca="1">SUMPRODUCT($CM114:$DD114,INDIRECT(ADDRESS(AA$2,$DH$2)):INDIRECT(ADDRESS(AA$2,$DY$2)))</f>
        <v>63532.50087662477</v>
      </c>
      <c r="AB114" s="51">
        <f ca="1">SUMPRODUCT($CM114:$DD114,INDIRECT(ADDRESS(AB$2,$DH$2)):INDIRECT(ADDRESS(AB$2,$DY$2)))</f>
        <v>63532.50087662477</v>
      </c>
      <c r="AC114" s="51">
        <f ca="1">SUMPRODUCT($CM114:$DD114,INDIRECT(ADDRESS(AC$2,$DH$2)):INDIRECT(ADDRESS(AC$2,$DY$2)))</f>
        <v>63532.50087662477</v>
      </c>
      <c r="AD114" s="51">
        <f ca="1">SUMPRODUCT($CM114:$DD114,INDIRECT(ADDRESS(AD$2,$DH$2)):INDIRECT(ADDRESS(AD$2,$DY$2)))</f>
        <v>63532.50087662477</v>
      </c>
      <c r="AE114" s="51">
        <f ca="1">SUMPRODUCT($CM114:$DD114,INDIRECT(ADDRESS(AE$2,$DH$2)):INDIRECT(ADDRESS(AE$2,$DY$2)))</f>
        <v>63532.50087662477</v>
      </c>
      <c r="AF114" s="51">
        <f ca="1">SUMPRODUCT($CM114:$DD114,INDIRECT(ADDRESS(AF$2,$DH$2)):INDIRECT(ADDRESS(AF$2,$DY$2)))</f>
        <v>63532.50087662477</v>
      </c>
      <c r="AG114" s="51">
        <f ca="1">SUMPRODUCT($CM114:$DD114,INDIRECT(ADDRESS(AG$2,$DH$2)):INDIRECT(ADDRESS(AG$2,$DY$2)))</f>
        <v>63532.50087662477</v>
      </c>
      <c r="AH114" s="51">
        <f ca="1">SUMPRODUCT($CM114:$DD114,INDIRECT(ADDRESS(AH$2,$DH$2)):INDIRECT(ADDRESS(AH$2,$DY$2)))</f>
        <v>63532.50087662477</v>
      </c>
      <c r="AI114" s="51">
        <f ca="1">SUMPRODUCT($CM114:$DD114,INDIRECT(ADDRESS(AI$2,$DH$2)):INDIRECT(ADDRESS(AI$2,$DY$2)))</f>
        <v>63533.773453296337</v>
      </c>
      <c r="AJ114" s="51">
        <f ca="1">SUMPRODUCT($CM114:$DD114,INDIRECT(ADDRESS(AJ$2,$DH$2)):INDIRECT(ADDRESS(AJ$2,$DY$2)))</f>
        <v>63533.773453296337</v>
      </c>
      <c r="AK114" s="51">
        <f ca="1">SUMPRODUCT($CM114:$DD114,INDIRECT(ADDRESS(AK$2,$DH$2)):INDIRECT(ADDRESS(AK$2,$DY$2)))</f>
        <v>63533.773453296337</v>
      </c>
      <c r="AL114" s="51">
        <f ca="1">SUMPRODUCT($CM114:$DD114,INDIRECT(ADDRESS(AL$2,$DH$2)):INDIRECT(ADDRESS(AL$2,$DY$2)))</f>
        <v>63533.773453296337</v>
      </c>
      <c r="AM114" s="51">
        <f ca="1">SUMPRODUCT($CM114:$DD114,INDIRECT(ADDRESS(AM$2,$DH$2)):INDIRECT(ADDRESS(AM$2,$DY$2)))</f>
        <v>63533.773453296337</v>
      </c>
      <c r="AN114" s="51">
        <f ca="1">SUMPRODUCT($CM114:$DD114,INDIRECT(ADDRESS(AN$2,$DH$2)):INDIRECT(ADDRESS(AN$2,$DY$2)))</f>
        <v>63533.773453296337</v>
      </c>
      <c r="AO114" s="51">
        <f ca="1">SUMPRODUCT($CM114:$DD114,INDIRECT(ADDRESS(AO$2,$DH$2)):INDIRECT(ADDRESS(AO$2,$DY$2)))</f>
        <v>63533.773453296337</v>
      </c>
      <c r="AP114" s="51">
        <f ca="1">SUMPRODUCT($CM114:$DD114,INDIRECT(ADDRESS(AP$2,$DH$2)):INDIRECT(ADDRESS(AP$2,$DY$2)))</f>
        <v>63533.773453296337</v>
      </c>
      <c r="AQ114" s="51">
        <f ca="1">SUMPRODUCT($CM114:$DD114,INDIRECT(ADDRESS(AQ$2,$DH$2)):INDIRECT(ADDRESS(AQ$2,$DY$2)))</f>
        <v>63533.773453296337</v>
      </c>
      <c r="AR114" s="51">
        <f ca="1">SUMPRODUCT($CM114:$DD114,INDIRECT(ADDRESS(AR$2,$DH$2)):INDIRECT(ADDRESS(AR$2,$DY$2)))</f>
        <v>63533.773453296337</v>
      </c>
      <c r="AS114" s="51">
        <f ca="1">SUMPRODUCT($CM114:$DD114,INDIRECT(ADDRESS(AS$2,$DH$2)):INDIRECT(ADDRESS(AS$2,$DY$2)))</f>
        <v>63533.773453296337</v>
      </c>
      <c r="AT114" s="51">
        <f ca="1">SUMPRODUCT($CM114:$DD114,INDIRECT(ADDRESS(AT$2,$DH$2)):INDIRECT(ADDRESS(AT$2,$DY$2)))</f>
        <v>63533.773453296337</v>
      </c>
      <c r="AU114" s="51">
        <f ca="1">SUMPRODUCT($CM114:$DD114,INDIRECT(ADDRESS(AU$2,$DH$2)):INDIRECT(ADDRESS(AU$2,$DY$2)))</f>
        <v>63535.097020844674</v>
      </c>
      <c r="AV114" s="51">
        <f ca="1">SUMPRODUCT($CM114:$DD114,INDIRECT(ADDRESS(AV$2,$DH$2)):INDIRECT(ADDRESS(AV$2,$DY$2)))</f>
        <v>63535.097020844674</v>
      </c>
      <c r="AW114" s="51">
        <f ca="1">SUMPRODUCT($CM114:$DD114,INDIRECT(ADDRESS(AW$2,$DH$2)):INDIRECT(ADDRESS(AW$2,$DY$2)))</f>
        <v>63535.097020844674</v>
      </c>
      <c r="AX114" s="51">
        <f ca="1">SUMPRODUCT($CM114:$DD114,INDIRECT(ADDRESS(AX$2,$DH$2)):INDIRECT(ADDRESS(AX$2,$DY$2)))</f>
        <v>63535.097020844674</v>
      </c>
      <c r="AY114" s="51">
        <f ca="1">SUMPRODUCT($CM114:$DD114,INDIRECT(ADDRESS(AY$2,$DH$2)):INDIRECT(ADDRESS(AY$2,$DY$2)))</f>
        <v>63535.097020844674</v>
      </c>
      <c r="AZ114" s="51">
        <f ca="1">SUMPRODUCT($CM114:$DD114,INDIRECT(ADDRESS(AZ$2,$DH$2)):INDIRECT(ADDRESS(AZ$2,$DY$2)))</f>
        <v>63535.097020844674</v>
      </c>
      <c r="BA114" s="51">
        <f ca="1">SUMPRODUCT($CM114:$DD114,INDIRECT(ADDRESS(BA$2,$DH$2)):INDIRECT(ADDRESS(BA$2,$DY$2)))</f>
        <v>63535.097020844674</v>
      </c>
      <c r="BB114" s="51">
        <f ca="1">SUMPRODUCT($CM114:$DD114,INDIRECT(ADDRESS(BB$2,$DH$2)):INDIRECT(ADDRESS(BB$2,$DY$2)))</f>
        <v>63535.097020844674</v>
      </c>
      <c r="BC114" s="51">
        <f ca="1">SUMPRODUCT($CM114:$DD114,INDIRECT(ADDRESS(BC$2,$DH$2)):INDIRECT(ADDRESS(BC$2,$DY$2)))</f>
        <v>63535.097020844674</v>
      </c>
      <c r="BD114" s="51">
        <f ca="1">SUMPRODUCT($CM114:$DD114,INDIRECT(ADDRESS(BD$2,$DH$2)):INDIRECT(ADDRESS(BD$2,$DY$2)))</f>
        <v>63535.097020844674</v>
      </c>
      <c r="BE114" s="51">
        <f ca="1">SUMPRODUCT($CM114:$DD114,INDIRECT(ADDRESS(BE$2,$DH$2)):INDIRECT(ADDRESS(BE$2,$DY$2)))</f>
        <v>63535.097020844674</v>
      </c>
      <c r="BF114" s="51">
        <f ca="1">SUMPRODUCT($CM114:$DD114,INDIRECT(ADDRESS(BF$2,$DH$2)):INDIRECT(ADDRESS(BF$2,$DY$2)))</f>
        <v>63535.097020844674</v>
      </c>
      <c r="BG114" s="51">
        <f ca="1">SUMPRODUCT($CM114:$DD114,INDIRECT(ADDRESS(BG$2,$DH$2)):INDIRECT(ADDRESS(BG$2,$DY$2)))</f>
        <v>63536.350085921164</v>
      </c>
      <c r="BH114" s="51">
        <f ca="1">SUMPRODUCT($CM114:$DD114,INDIRECT(ADDRESS(BH$2,$DH$2)):INDIRECT(ADDRESS(BH$2,$DY$2)))</f>
        <v>63536.350085921164</v>
      </c>
      <c r="BI114" s="51">
        <f ca="1">SUMPRODUCT($CM114:$DD114,INDIRECT(ADDRESS(BI$2,$DH$2)):INDIRECT(ADDRESS(BI$2,$DY$2)))</f>
        <v>63536.350085921164</v>
      </c>
      <c r="BJ114" s="51">
        <f ca="1">SUMPRODUCT($CM114:$DD114,INDIRECT(ADDRESS(BJ$2,$DH$2)):INDIRECT(ADDRESS(BJ$2,$DY$2)))</f>
        <v>63536.350085921164</v>
      </c>
      <c r="BK114" s="51">
        <f ca="1">SUMPRODUCT($CM114:$DD114,INDIRECT(ADDRESS(BK$2,$DH$2)):INDIRECT(ADDRESS(BK$2,$DY$2)))</f>
        <v>63536.350085921164</v>
      </c>
      <c r="BL114" s="51">
        <f ca="1">SUMPRODUCT($CM114:$DD114,INDIRECT(ADDRESS(BL$2,$DH$2)):INDIRECT(ADDRESS(BL$2,$DY$2)))</f>
        <v>63536.350085921164</v>
      </c>
      <c r="BM114" s="51">
        <f ca="1">SUMPRODUCT($CM114:$DD114,INDIRECT(ADDRESS(BM$2,$DH$2)):INDIRECT(ADDRESS(BM$2,$DY$2)))</f>
        <v>63536.350085921164</v>
      </c>
      <c r="BN114" s="51">
        <f ca="1">SUMPRODUCT($CM114:$DD114,INDIRECT(ADDRESS(BN$2,$DH$2)):INDIRECT(ADDRESS(BN$2,$DY$2)))</f>
        <v>63536.350085921164</v>
      </c>
      <c r="BO114" s="51">
        <f ca="1">SUMPRODUCT($CM114:$DD114,INDIRECT(ADDRESS(BO$2,$DH$2)):INDIRECT(ADDRESS(BO$2,$DY$2)))</f>
        <v>63536.350085921164</v>
      </c>
      <c r="BP114" s="51">
        <f ca="1">SUMPRODUCT($CM114:$DD114,INDIRECT(ADDRESS(BP$2,$DH$2)):INDIRECT(ADDRESS(BP$2,$DY$2)))</f>
        <v>63536.350085921164</v>
      </c>
      <c r="BQ114" s="51">
        <f ca="1">SUMPRODUCT($CM114:$DD114,INDIRECT(ADDRESS(BQ$2,$DH$2)):INDIRECT(ADDRESS(BQ$2,$DY$2)))</f>
        <v>63536.350085921164</v>
      </c>
      <c r="BR114" s="51">
        <f ca="1">SUMPRODUCT($CM114:$DD114,INDIRECT(ADDRESS(BR$2,$DH$2)):INDIRECT(ADDRESS(BR$2,$DY$2)))</f>
        <v>63536.350085921164</v>
      </c>
      <c r="BS114" s="51">
        <f ca="1">SUMPRODUCT($CM114:$DD114,INDIRECT(ADDRESS(BS$2,$DH$2)):INDIRECT(ADDRESS(BS$2,$DY$2)))</f>
        <v>63537.50973618163</v>
      </c>
      <c r="BT114" s="51">
        <f ca="1">SUMPRODUCT($CM114:$DD114,INDIRECT(ADDRESS(BT$2,$DH$2)):INDIRECT(ADDRESS(BT$2,$DY$2)))</f>
        <v>63537.50973618163</v>
      </c>
      <c r="BU114" s="51">
        <f ca="1">SUMPRODUCT($CM114:$DD114,INDIRECT(ADDRESS(BU$2,$DH$2)):INDIRECT(ADDRESS(BU$2,$DY$2)))</f>
        <v>63537.50973618163</v>
      </c>
      <c r="BV114" s="51">
        <f ca="1">SUMPRODUCT($CM114:$DD114,INDIRECT(ADDRESS(BV$2,$DH$2)):INDIRECT(ADDRESS(BV$2,$DY$2)))</f>
        <v>63537.50973618163</v>
      </c>
      <c r="BW114" s="51">
        <f ca="1">SUMPRODUCT($CM114:$DD114,INDIRECT(ADDRESS(BW$2,$DH$2)):INDIRECT(ADDRESS(BW$2,$DY$2)))</f>
        <v>63537.50973618163</v>
      </c>
      <c r="BX114" s="51">
        <f ca="1">SUMPRODUCT($CM114:$DD114,INDIRECT(ADDRESS(BX$2,$DH$2)):INDIRECT(ADDRESS(BX$2,$DY$2)))</f>
        <v>63537.50973618163</v>
      </c>
      <c r="BY114" s="51">
        <f ca="1">SUMPRODUCT($CM114:$DD114,INDIRECT(ADDRESS(BY$2,$DH$2)):INDIRECT(ADDRESS(BY$2,$DY$2)))</f>
        <v>63537.50973618163</v>
      </c>
      <c r="BZ114" s="51">
        <f ca="1">SUMPRODUCT($CM114:$DD114,INDIRECT(ADDRESS(BZ$2,$DH$2)):INDIRECT(ADDRESS(BZ$2,$DY$2)))</f>
        <v>63537.50973618163</v>
      </c>
      <c r="CA114" s="51">
        <f ca="1">SUMPRODUCT($CM114:$DD114,INDIRECT(ADDRESS(CA$2,$DH$2)):INDIRECT(ADDRESS(CA$2,$DY$2)))</f>
        <v>63537.50973618163</v>
      </c>
      <c r="CB114" s="51">
        <f ca="1">SUMPRODUCT($CM114:$DD114,INDIRECT(ADDRESS(CB$2,$DH$2)):INDIRECT(ADDRESS(CB$2,$DY$2)))</f>
        <v>63537.50973618163</v>
      </c>
      <c r="CC114" s="51">
        <f ca="1">SUMPRODUCT($CM114:$DD114,INDIRECT(ADDRESS(CC$2,$DH$2)):INDIRECT(ADDRESS(CC$2,$DY$2)))</f>
        <v>63537.50973618163</v>
      </c>
      <c r="CD114" s="51">
        <f ca="1">SUMPRODUCT($CM114:$DD114,INDIRECT(ADDRESS(CD$2,$DH$2)):INDIRECT(ADDRESS(CD$2,$DY$2)))</f>
        <v>63537.50973618163</v>
      </c>
      <c r="CF114" s="51">
        <f t="shared" ca="1" si="10"/>
        <v>762368.41662052507</v>
      </c>
      <c r="CG114" s="51">
        <f t="shared" ca="1" si="10"/>
        <v>762381.94374398305</v>
      </c>
      <c r="CH114" s="51">
        <f t="shared" ca="1" si="10"/>
        <v>762396.37340285513</v>
      </c>
      <c r="CI114" s="51">
        <f t="shared" ca="1" si="10"/>
        <v>762411.89927729778</v>
      </c>
      <c r="CJ114" s="51">
        <f t="shared" ca="1" si="10"/>
        <v>762427.42957551847</v>
      </c>
      <c r="CK114" s="51">
        <f t="shared" ca="1" si="10"/>
        <v>762441.99928235624</v>
      </c>
      <c r="CM114" s="1">
        <f>IFERROR(VLOOKUP($A114,Auxiliar_OPEX_CustosUnit!$A$4:$BT$129,COLUMN(Auxiliar_OPEX_CustosUnit!AK$2),0),0)</f>
        <v>0</v>
      </c>
      <c r="CN114" s="1">
        <f>IFERROR(VLOOKUP($A114,Auxiliar_OPEX_CustosUnit!$A$4:$BT$129,COLUMN(Auxiliar_OPEX_CustosUnit!AL$2),0),0)</f>
        <v>0</v>
      </c>
      <c r="CO114" s="1">
        <f>IFERROR(VLOOKUP($A114,Auxiliar_OPEX_CustosUnit!$A$4:$BT$129,COLUMN(Auxiliar_OPEX_CustosUnit!AM$2),0)*(1-DRE_Auxiliar!$A$111),0)</f>
        <v>62700.494742651572</v>
      </c>
      <c r="CP114" s="1">
        <f>IFERROR(VLOOKUP($A114,Auxiliar_OPEX_CustosUnit!$A$4:$BT$129,COLUMN(Auxiliar_OPEX_CustosUnit!AN$2),0),0)</f>
        <v>0</v>
      </c>
      <c r="CQ114" s="1">
        <f>IFERROR(VLOOKUP($A114,Auxiliar_OPEX_CustosUnit!$A$4:$BT$129,COLUMN(Auxiliar_OPEX_CustosUnit!AO$2),0),0)</f>
        <v>0</v>
      </c>
      <c r="CR114" s="1">
        <f>IFERROR(VLOOKUP($A114,Auxiliar_OPEX_CustosUnit!$A$4:$BT$129,COLUMN(Auxiliar_OPEX_CustosUnit!AP$2),0),0)</f>
        <v>0</v>
      </c>
      <c r="CS114" s="1">
        <f>IFERROR(VLOOKUP($A114,Auxiliar_OPEX_CustosUnit!$A$4:$BT$129,COLUMN(Auxiliar_OPEX_CustosUnit!AQ$2),0),0)</f>
        <v>0</v>
      </c>
      <c r="CT114" s="1">
        <f>IFERROR(VLOOKUP($A114,Auxiliar_OPEX_CustosUnit!$A$4:$BT$129,COLUMN(Auxiliar_OPEX_CustosUnit!AR$2),0),0)</f>
        <v>0</v>
      </c>
      <c r="CU114" s="1">
        <f>IFERROR(VLOOKUP($A114,Auxiliar_OPEX_CustosUnit!$A$4:$BT$129,COLUMN(Auxiliar_OPEX_CustosUnit!AS$2),0),0)</f>
        <v>0</v>
      </c>
      <c r="CV114" s="1">
        <f>IFERROR(VLOOKUP($A114,Auxiliar_OPEX_CustosUnit!$A$4:$BT$129,COLUMN(Auxiliar_OPEX_CustosUnit!AT$2),0),0)</f>
        <v>22.425525178958999</v>
      </c>
      <c r="CW114" s="1">
        <f>IFERROR(VLOOKUP($A114,Auxiliar_OPEX_CustosUnit!$A$4:$BT$129,COLUMN(Auxiliar_OPEX_CustosUnit!AU$2),0),0)</f>
        <v>0</v>
      </c>
      <c r="CX114" s="1">
        <f>IFERROR(VLOOKUP($A114,Auxiliar_OPEX_CustosUnit!$A$4:$BT$129,COLUMN(Auxiliar_OPEX_CustosUnit!AV$2),0),0)</f>
        <v>0</v>
      </c>
      <c r="CY114" s="1">
        <f>IFERROR(VLOOKUP($A114,Auxiliar_OPEX_CustosUnit!$A$4:$BT$129,COLUMN(Auxiliar_OPEX_CustosUnit!AW$2),0),0)</f>
        <v>0</v>
      </c>
      <c r="CZ114" s="1">
        <f>IFERROR(VLOOKUP($A114,Auxiliar_OPEX_CustosUnit!$A$4:$BT$129,COLUMN(Auxiliar_OPEX_CustosUnit!AX$2),0),0)</f>
        <v>0</v>
      </c>
      <c r="DA114" s="1">
        <f>IFERROR(VLOOKUP($A114,Auxiliar_OPEX_CustosUnit!$A$4:$BT$129,COLUMN(Auxiliar_OPEX_CustosUnit!AY$2),0),0)</f>
        <v>0</v>
      </c>
      <c r="DB114" s="1">
        <f>IFERROR(VLOOKUP($A114,Auxiliar_OPEX_CustosUnit!$A$4:$BT$129,COLUMN(Auxiliar_OPEX_CustosUnit!AZ$2),0),0)</f>
        <v>0</v>
      </c>
      <c r="DC114" s="1">
        <f>IFERROR(VLOOKUP($A114,Auxiliar_OPEX_CustosUnit!$A$4:$BT$129,COLUMN(Auxiliar_OPEX_CustosUnit!BA$2),0),0)</f>
        <v>0</v>
      </c>
      <c r="DD114" s="1">
        <f>IFERROR(VLOOKUP($A114,Auxiliar_OPEX_CustosUnit!$A$4:$BT$129,COLUMN(Auxiliar_OPEX_CustosUnit!BB$2),0),0)</f>
        <v>0</v>
      </c>
    </row>
    <row r="115" spans="1:108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0"/>
        <v>0</v>
      </c>
      <c r="CG115" s="51">
        <f t="shared" ca="1" si="10"/>
        <v>0</v>
      </c>
      <c r="CH115" s="51">
        <f t="shared" ca="1" si="10"/>
        <v>0</v>
      </c>
      <c r="CI115" s="51">
        <f t="shared" ca="1" si="10"/>
        <v>0</v>
      </c>
      <c r="CJ115" s="51">
        <f t="shared" ca="1" si="10"/>
        <v>0</v>
      </c>
      <c r="CK115" s="51">
        <f t="shared" ca="1" si="10"/>
        <v>0</v>
      </c>
      <c r="CM115" s="1" t="str">
        <f>IFERROR(VLOOKUP($A115,Auxiliar_OPEX_CustosUnit!$A$4:$BT$129,COLUMN(Auxiliar_OPEX_CustosUnit!AK$2),0),0)</f>
        <v/>
      </c>
      <c r="CN115" s="1" t="str">
        <f>IFERROR(VLOOKUP($A115,Auxiliar_OPEX_CustosUnit!$A$4:$BT$129,COLUMN(Auxiliar_OPEX_CustosUnit!AL$2),0),0)</f>
        <v/>
      </c>
      <c r="CO115" s="1">
        <f>IFERROR(VLOOKUP($A115,Auxiliar_OPEX_CustosUnit!$A$4:$BT$129,COLUMN(Auxiliar_OPEX_CustosUnit!AM$2),0)*(1-DRE_Auxiliar!$A$111),0)</f>
        <v>0</v>
      </c>
      <c r="CP115" s="1" t="str">
        <f>IFERROR(VLOOKUP($A115,Auxiliar_OPEX_CustosUnit!$A$4:$BT$129,COLUMN(Auxiliar_OPEX_CustosUnit!AN$2),0),0)</f>
        <v/>
      </c>
      <c r="CQ115" s="1" t="str">
        <f>IFERROR(VLOOKUP($A115,Auxiliar_OPEX_CustosUnit!$A$4:$BT$129,COLUMN(Auxiliar_OPEX_CustosUnit!AO$2),0),0)</f>
        <v/>
      </c>
      <c r="CR115" s="1" t="str">
        <f>IFERROR(VLOOKUP($A115,Auxiliar_OPEX_CustosUnit!$A$4:$BT$129,COLUMN(Auxiliar_OPEX_CustosUnit!AP$2),0),0)</f>
        <v/>
      </c>
      <c r="CS115" s="1" t="str">
        <f>IFERROR(VLOOKUP($A115,Auxiliar_OPEX_CustosUnit!$A$4:$BT$129,COLUMN(Auxiliar_OPEX_CustosUnit!AQ$2),0),0)</f>
        <v/>
      </c>
      <c r="CT115" s="1" t="str">
        <f>IFERROR(VLOOKUP($A115,Auxiliar_OPEX_CustosUnit!$A$4:$BT$129,COLUMN(Auxiliar_OPEX_CustosUnit!AR$2),0),0)</f>
        <v/>
      </c>
      <c r="CU115" s="1" t="str">
        <f>IFERROR(VLOOKUP($A115,Auxiliar_OPEX_CustosUnit!$A$4:$BT$129,COLUMN(Auxiliar_OPEX_CustosUnit!AS$2),0),0)</f>
        <v/>
      </c>
      <c r="CV115" s="1" t="str">
        <f>IFERROR(VLOOKUP($A115,Auxiliar_OPEX_CustosUnit!$A$4:$BT$129,COLUMN(Auxiliar_OPEX_CustosUnit!AT$2),0),0)</f>
        <v/>
      </c>
      <c r="CW115" s="1" t="str">
        <f>IFERROR(VLOOKUP($A115,Auxiliar_OPEX_CustosUnit!$A$4:$BT$129,COLUMN(Auxiliar_OPEX_CustosUnit!AU$2),0),0)</f>
        <v/>
      </c>
      <c r="CX115" s="1" t="str">
        <f>IFERROR(VLOOKUP($A115,Auxiliar_OPEX_CustosUnit!$A$4:$BT$129,COLUMN(Auxiliar_OPEX_CustosUnit!AV$2),0),0)</f>
        <v/>
      </c>
      <c r="CY115" s="1" t="str">
        <f>IFERROR(VLOOKUP($A115,Auxiliar_OPEX_CustosUnit!$A$4:$BT$129,COLUMN(Auxiliar_OPEX_CustosUnit!AW$2),0),0)</f>
        <v/>
      </c>
      <c r="CZ115" s="1" t="str">
        <f>IFERROR(VLOOKUP($A115,Auxiliar_OPEX_CustosUnit!$A$4:$BT$129,COLUMN(Auxiliar_OPEX_CustosUnit!AX$2),0),0)</f>
        <v/>
      </c>
      <c r="DA115" s="1" t="str">
        <f>IFERROR(VLOOKUP($A115,Auxiliar_OPEX_CustosUnit!$A$4:$BT$129,COLUMN(Auxiliar_OPEX_CustosUnit!AY$2),0),0)</f>
        <v/>
      </c>
      <c r="DB115" s="1" t="str">
        <f>IFERROR(VLOOKUP($A115,Auxiliar_OPEX_CustosUnit!$A$4:$BT$129,COLUMN(Auxiliar_OPEX_CustosUnit!AZ$2),0),0)</f>
        <v/>
      </c>
      <c r="DC115" s="1" t="str">
        <f>IFERROR(VLOOKUP($A115,Auxiliar_OPEX_CustosUnit!$A$4:$BT$129,COLUMN(Auxiliar_OPEX_CustosUnit!BA$2),0),0)</f>
        <v/>
      </c>
      <c r="DD115" s="1" t="str">
        <f>IFERROR(VLOOKUP($A115,Auxiliar_OPEX_CustosUnit!$A$4:$BT$129,COLUMN(Auxiliar_OPEX_CustosUnit!BB$2),0),0)</f>
        <v/>
      </c>
    </row>
    <row r="116" spans="1:108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107218.68026113771</v>
      </c>
      <c r="E116" s="51">
        <f ca="1">SUMPRODUCT($CM116:$DD116,INDIRECT(ADDRESS(E$2,$DH$2)):INDIRECT(ADDRESS(E$2,$DY$2)))</f>
        <v>107218.68026113771</v>
      </c>
      <c r="F116" s="51">
        <f ca="1">SUMPRODUCT($CM116:$DD116,INDIRECT(ADDRESS(F$2,$DH$2)):INDIRECT(ADDRESS(F$2,$DY$2)))</f>
        <v>107218.68026113771</v>
      </c>
      <c r="G116" s="51">
        <f ca="1">SUMPRODUCT($CM116:$DD116,INDIRECT(ADDRESS(G$2,$DH$2)):INDIRECT(ADDRESS(G$2,$DY$2)))</f>
        <v>107218.68026113771</v>
      </c>
      <c r="H116" s="51">
        <f ca="1">SUMPRODUCT($CM116:$DD116,INDIRECT(ADDRESS(H$2,$DH$2)):INDIRECT(ADDRESS(H$2,$DY$2)))</f>
        <v>107218.68026113771</v>
      </c>
      <c r="I116" s="51">
        <f ca="1">SUMPRODUCT($CM116:$DD116,INDIRECT(ADDRESS(I$2,$DH$2)):INDIRECT(ADDRESS(I$2,$DY$2)))</f>
        <v>107218.68026113771</v>
      </c>
      <c r="J116" s="51">
        <f ca="1">SUMPRODUCT($CM116:$DD116,INDIRECT(ADDRESS(J$2,$DH$2)):INDIRECT(ADDRESS(J$2,$DY$2)))</f>
        <v>107218.68026113771</v>
      </c>
      <c r="K116" s="51">
        <f ca="1">SUMPRODUCT($CM116:$DD116,INDIRECT(ADDRESS(K$2,$DH$2)):INDIRECT(ADDRESS(K$2,$DY$2)))</f>
        <v>107231.91111259451</v>
      </c>
      <c r="L116" s="51">
        <f ca="1">SUMPRODUCT($CM116:$DD116,INDIRECT(ADDRESS(L$2,$DH$2)):INDIRECT(ADDRESS(L$2,$DY$2)))</f>
        <v>107231.91111259451</v>
      </c>
      <c r="M116" s="51">
        <f ca="1">SUMPRODUCT($CM116:$DD116,INDIRECT(ADDRESS(M$2,$DH$2)):INDIRECT(ADDRESS(M$2,$DY$2)))</f>
        <v>107231.91111259451</v>
      </c>
      <c r="N116" s="51">
        <f ca="1">SUMPRODUCT($CM116:$DD116,INDIRECT(ADDRESS(N$2,$DH$2)):INDIRECT(ADDRESS(N$2,$DY$2)))</f>
        <v>107231.91111259451</v>
      </c>
      <c r="O116" s="51">
        <f ca="1">SUMPRODUCT($CM116:$DD116,INDIRECT(ADDRESS(O$2,$DH$2)):INDIRECT(ADDRESS(O$2,$DY$2)))</f>
        <v>107231.91111259451</v>
      </c>
      <c r="P116" s="51">
        <f ca="1">SUMPRODUCT($CM116:$DD116,INDIRECT(ADDRESS(P$2,$DH$2)):INDIRECT(ADDRESS(P$2,$DY$2)))</f>
        <v>107231.91111259451</v>
      </c>
      <c r="Q116" s="51">
        <f ca="1">SUMPRODUCT($CM116:$DD116,INDIRECT(ADDRESS(Q$2,$DH$2)):INDIRECT(ADDRESS(Q$2,$DY$2)))</f>
        <v>107231.91111259451</v>
      </c>
      <c r="R116" s="51">
        <f ca="1">SUMPRODUCT($CM116:$DD116,INDIRECT(ADDRESS(R$2,$DH$2)):INDIRECT(ADDRESS(R$2,$DY$2)))</f>
        <v>107231.91111259451</v>
      </c>
      <c r="S116" s="51">
        <f ca="1">SUMPRODUCT($CM116:$DD116,INDIRECT(ADDRESS(S$2,$DH$2)):INDIRECT(ADDRESS(S$2,$DY$2)))</f>
        <v>107231.91111259451</v>
      </c>
      <c r="T116" s="51">
        <f ca="1">SUMPRODUCT($CM116:$DD116,INDIRECT(ADDRESS(T$2,$DH$2)):INDIRECT(ADDRESS(T$2,$DY$2)))</f>
        <v>107231.91111259451</v>
      </c>
      <c r="U116" s="51">
        <f ca="1">SUMPRODUCT($CM116:$DD116,INDIRECT(ADDRESS(U$2,$DH$2)):INDIRECT(ADDRESS(U$2,$DY$2)))</f>
        <v>107231.91111259451</v>
      </c>
      <c r="V116" s="51">
        <f ca="1">SUMPRODUCT($CM116:$DD116,INDIRECT(ADDRESS(V$2,$DH$2)):INDIRECT(ADDRESS(V$2,$DY$2)))</f>
        <v>107231.91111259451</v>
      </c>
      <c r="W116" s="51">
        <f ca="1">SUMPRODUCT($CM116:$DD116,INDIRECT(ADDRESS(W$2,$DH$2)):INDIRECT(ADDRESS(W$2,$DY$2)))</f>
        <v>107257.64433806081</v>
      </c>
      <c r="X116" s="51">
        <f ca="1">SUMPRODUCT($CM116:$DD116,INDIRECT(ADDRESS(X$2,$DH$2)):INDIRECT(ADDRESS(X$2,$DY$2)))</f>
        <v>107257.64433806081</v>
      </c>
      <c r="Y116" s="51">
        <f ca="1">SUMPRODUCT($CM116:$DD116,INDIRECT(ADDRESS(Y$2,$DH$2)):INDIRECT(ADDRESS(Y$2,$DY$2)))</f>
        <v>107257.64433806081</v>
      </c>
      <c r="Z116" s="51">
        <f ca="1">SUMPRODUCT($CM116:$DD116,INDIRECT(ADDRESS(Z$2,$DH$2)):INDIRECT(ADDRESS(Z$2,$DY$2)))</f>
        <v>107257.64433806081</v>
      </c>
      <c r="AA116" s="51">
        <f ca="1">SUMPRODUCT($CM116:$DD116,INDIRECT(ADDRESS(AA$2,$DH$2)):INDIRECT(ADDRESS(AA$2,$DY$2)))</f>
        <v>107257.64433806081</v>
      </c>
      <c r="AB116" s="51">
        <f ca="1">SUMPRODUCT($CM116:$DD116,INDIRECT(ADDRESS(AB$2,$DH$2)):INDIRECT(ADDRESS(AB$2,$DY$2)))</f>
        <v>107257.64433806081</v>
      </c>
      <c r="AC116" s="51">
        <f ca="1">SUMPRODUCT($CM116:$DD116,INDIRECT(ADDRESS(AC$2,$DH$2)):INDIRECT(ADDRESS(AC$2,$DY$2)))</f>
        <v>107257.64433806081</v>
      </c>
      <c r="AD116" s="51">
        <f ca="1">SUMPRODUCT($CM116:$DD116,INDIRECT(ADDRESS(AD$2,$DH$2)):INDIRECT(ADDRESS(AD$2,$DY$2)))</f>
        <v>107257.64433806081</v>
      </c>
      <c r="AE116" s="51">
        <f ca="1">SUMPRODUCT($CM116:$DD116,INDIRECT(ADDRESS(AE$2,$DH$2)):INDIRECT(ADDRESS(AE$2,$DY$2)))</f>
        <v>107257.64433806081</v>
      </c>
      <c r="AF116" s="51">
        <f ca="1">SUMPRODUCT($CM116:$DD116,INDIRECT(ADDRESS(AF$2,$DH$2)):INDIRECT(ADDRESS(AF$2,$DY$2)))</f>
        <v>107257.64433806081</v>
      </c>
      <c r="AG116" s="51">
        <f ca="1">SUMPRODUCT($CM116:$DD116,INDIRECT(ADDRESS(AG$2,$DH$2)):INDIRECT(ADDRESS(AG$2,$DY$2)))</f>
        <v>107257.64433806081</v>
      </c>
      <c r="AH116" s="51">
        <f ca="1">SUMPRODUCT($CM116:$DD116,INDIRECT(ADDRESS(AH$2,$DH$2)):INDIRECT(ADDRESS(AH$2,$DY$2)))</f>
        <v>107257.64433806081</v>
      </c>
      <c r="AI116" s="51">
        <f ca="1">SUMPRODUCT($CM116:$DD116,INDIRECT(ADDRESS(AI$2,$DH$2)):INDIRECT(ADDRESS(AI$2,$DY$2)))</f>
        <v>107278.02271127954</v>
      </c>
      <c r="AJ116" s="51">
        <f ca="1">SUMPRODUCT($CM116:$DD116,INDIRECT(ADDRESS(AJ$2,$DH$2)):INDIRECT(ADDRESS(AJ$2,$DY$2)))</f>
        <v>107278.02271127954</v>
      </c>
      <c r="AK116" s="51">
        <f ca="1">SUMPRODUCT($CM116:$DD116,INDIRECT(ADDRESS(AK$2,$DH$2)):INDIRECT(ADDRESS(AK$2,$DY$2)))</f>
        <v>107278.02271127954</v>
      </c>
      <c r="AL116" s="51">
        <f ca="1">SUMPRODUCT($CM116:$DD116,INDIRECT(ADDRESS(AL$2,$DH$2)):INDIRECT(ADDRESS(AL$2,$DY$2)))</f>
        <v>107278.02271127954</v>
      </c>
      <c r="AM116" s="51">
        <f ca="1">SUMPRODUCT($CM116:$DD116,INDIRECT(ADDRESS(AM$2,$DH$2)):INDIRECT(ADDRESS(AM$2,$DY$2)))</f>
        <v>107278.02271127954</v>
      </c>
      <c r="AN116" s="51">
        <f ca="1">SUMPRODUCT($CM116:$DD116,INDIRECT(ADDRESS(AN$2,$DH$2)):INDIRECT(ADDRESS(AN$2,$DY$2)))</f>
        <v>107278.02271127954</v>
      </c>
      <c r="AO116" s="51">
        <f ca="1">SUMPRODUCT($CM116:$DD116,INDIRECT(ADDRESS(AO$2,$DH$2)):INDIRECT(ADDRESS(AO$2,$DY$2)))</f>
        <v>107278.02271127954</v>
      </c>
      <c r="AP116" s="51">
        <f ca="1">SUMPRODUCT($CM116:$DD116,INDIRECT(ADDRESS(AP$2,$DH$2)):INDIRECT(ADDRESS(AP$2,$DY$2)))</f>
        <v>107278.02271127954</v>
      </c>
      <c r="AQ116" s="51">
        <f ca="1">SUMPRODUCT($CM116:$DD116,INDIRECT(ADDRESS(AQ$2,$DH$2)):INDIRECT(ADDRESS(AQ$2,$DY$2)))</f>
        <v>107278.02271127954</v>
      </c>
      <c r="AR116" s="51">
        <f ca="1">SUMPRODUCT($CM116:$DD116,INDIRECT(ADDRESS(AR$2,$DH$2)):INDIRECT(ADDRESS(AR$2,$DY$2)))</f>
        <v>107278.02271127954</v>
      </c>
      <c r="AS116" s="51">
        <f ca="1">SUMPRODUCT($CM116:$DD116,INDIRECT(ADDRESS(AS$2,$DH$2)):INDIRECT(ADDRESS(AS$2,$DY$2)))</f>
        <v>107278.02271127954</v>
      </c>
      <c r="AT116" s="51">
        <f ca="1">SUMPRODUCT($CM116:$DD116,INDIRECT(ADDRESS(AT$2,$DH$2)):INDIRECT(ADDRESS(AT$2,$DY$2)))</f>
        <v>107278.02271127954</v>
      </c>
      <c r="AU116" s="51">
        <f ca="1">SUMPRODUCT($CM116:$DD116,INDIRECT(ADDRESS(AU$2,$DH$2)):INDIRECT(ADDRESS(AU$2,$DY$2)))</f>
        <v>107299.2271656084</v>
      </c>
      <c r="AV116" s="51">
        <f ca="1">SUMPRODUCT($CM116:$DD116,INDIRECT(ADDRESS(AV$2,$DH$2)):INDIRECT(ADDRESS(AV$2,$DY$2)))</f>
        <v>107299.2271656084</v>
      </c>
      <c r="AW116" s="51">
        <f ca="1">SUMPRODUCT($CM116:$DD116,INDIRECT(ADDRESS(AW$2,$DH$2)):INDIRECT(ADDRESS(AW$2,$DY$2)))</f>
        <v>107299.2271656084</v>
      </c>
      <c r="AX116" s="51">
        <f ca="1">SUMPRODUCT($CM116:$DD116,INDIRECT(ADDRESS(AX$2,$DH$2)):INDIRECT(ADDRESS(AX$2,$DY$2)))</f>
        <v>107299.2271656084</v>
      </c>
      <c r="AY116" s="51">
        <f ca="1">SUMPRODUCT($CM116:$DD116,INDIRECT(ADDRESS(AY$2,$DH$2)):INDIRECT(ADDRESS(AY$2,$DY$2)))</f>
        <v>107299.2271656084</v>
      </c>
      <c r="AZ116" s="51">
        <f ca="1">SUMPRODUCT($CM116:$DD116,INDIRECT(ADDRESS(AZ$2,$DH$2)):INDIRECT(ADDRESS(AZ$2,$DY$2)))</f>
        <v>107299.2271656084</v>
      </c>
      <c r="BA116" s="51">
        <f ca="1">SUMPRODUCT($CM116:$DD116,INDIRECT(ADDRESS(BA$2,$DH$2)):INDIRECT(ADDRESS(BA$2,$DY$2)))</f>
        <v>107299.2271656084</v>
      </c>
      <c r="BB116" s="51">
        <f ca="1">SUMPRODUCT($CM116:$DD116,INDIRECT(ADDRESS(BB$2,$DH$2)):INDIRECT(ADDRESS(BB$2,$DY$2)))</f>
        <v>107299.2271656084</v>
      </c>
      <c r="BC116" s="51">
        <f ca="1">SUMPRODUCT($CM116:$DD116,INDIRECT(ADDRESS(BC$2,$DH$2)):INDIRECT(ADDRESS(BC$2,$DY$2)))</f>
        <v>107299.2271656084</v>
      </c>
      <c r="BD116" s="51">
        <f ca="1">SUMPRODUCT($CM116:$DD116,INDIRECT(ADDRESS(BD$2,$DH$2)):INDIRECT(ADDRESS(BD$2,$DY$2)))</f>
        <v>107299.2271656084</v>
      </c>
      <c r="BE116" s="51">
        <f ca="1">SUMPRODUCT($CM116:$DD116,INDIRECT(ADDRESS(BE$2,$DH$2)):INDIRECT(ADDRESS(BE$2,$DY$2)))</f>
        <v>107299.2271656084</v>
      </c>
      <c r="BF116" s="51">
        <f ca="1">SUMPRODUCT($CM116:$DD116,INDIRECT(ADDRESS(BF$2,$DH$2)):INDIRECT(ADDRESS(BF$2,$DY$2)))</f>
        <v>107299.2271656084</v>
      </c>
      <c r="BG116" s="51">
        <f ca="1">SUMPRODUCT($CM116:$DD116,INDIRECT(ADDRESS(BG$2,$DH$2)):INDIRECT(ADDRESS(BG$2,$DY$2)))</f>
        <v>107316.55488441559</v>
      </c>
      <c r="BH116" s="51">
        <f ca="1">SUMPRODUCT($CM116:$DD116,INDIRECT(ADDRESS(BH$2,$DH$2)):INDIRECT(ADDRESS(BH$2,$DY$2)))</f>
        <v>107316.55488441559</v>
      </c>
      <c r="BI116" s="51">
        <f ca="1">SUMPRODUCT($CM116:$DD116,INDIRECT(ADDRESS(BI$2,$DH$2)):INDIRECT(ADDRESS(BI$2,$DY$2)))</f>
        <v>107316.55488441559</v>
      </c>
      <c r="BJ116" s="51">
        <f ca="1">SUMPRODUCT($CM116:$DD116,INDIRECT(ADDRESS(BJ$2,$DH$2)):INDIRECT(ADDRESS(BJ$2,$DY$2)))</f>
        <v>107316.55488441559</v>
      </c>
      <c r="BK116" s="51">
        <f ca="1">SUMPRODUCT($CM116:$DD116,INDIRECT(ADDRESS(BK$2,$DH$2)):INDIRECT(ADDRESS(BK$2,$DY$2)))</f>
        <v>107316.55488441559</v>
      </c>
      <c r="BL116" s="51">
        <f ca="1">SUMPRODUCT($CM116:$DD116,INDIRECT(ADDRESS(BL$2,$DH$2)):INDIRECT(ADDRESS(BL$2,$DY$2)))</f>
        <v>107316.55488441559</v>
      </c>
      <c r="BM116" s="51">
        <f ca="1">SUMPRODUCT($CM116:$DD116,INDIRECT(ADDRESS(BM$2,$DH$2)):INDIRECT(ADDRESS(BM$2,$DY$2)))</f>
        <v>107316.55488441559</v>
      </c>
      <c r="BN116" s="51">
        <f ca="1">SUMPRODUCT($CM116:$DD116,INDIRECT(ADDRESS(BN$2,$DH$2)):INDIRECT(ADDRESS(BN$2,$DY$2)))</f>
        <v>107316.55488441559</v>
      </c>
      <c r="BO116" s="51">
        <f ca="1">SUMPRODUCT($CM116:$DD116,INDIRECT(ADDRESS(BO$2,$DH$2)):INDIRECT(ADDRESS(BO$2,$DY$2)))</f>
        <v>107316.55488441559</v>
      </c>
      <c r="BP116" s="51">
        <f ca="1">SUMPRODUCT($CM116:$DD116,INDIRECT(ADDRESS(BP$2,$DH$2)):INDIRECT(ADDRESS(BP$2,$DY$2)))</f>
        <v>107316.55488441559</v>
      </c>
      <c r="BQ116" s="51">
        <f ca="1">SUMPRODUCT($CM116:$DD116,INDIRECT(ADDRESS(BQ$2,$DH$2)):INDIRECT(ADDRESS(BQ$2,$DY$2)))</f>
        <v>107316.55488441559</v>
      </c>
      <c r="BR116" s="51">
        <f ca="1">SUMPRODUCT($CM116:$DD116,INDIRECT(ADDRESS(BR$2,$DH$2)):INDIRECT(ADDRESS(BR$2,$DY$2)))</f>
        <v>107316.55488441559</v>
      </c>
      <c r="BS116" s="51">
        <f ca="1">SUMPRODUCT($CM116:$DD116,INDIRECT(ADDRESS(BS$2,$DH$2)):INDIRECT(ADDRESS(BS$2,$DY$2)))</f>
        <v>107332.5774871243</v>
      </c>
      <c r="BT116" s="51">
        <f ca="1">SUMPRODUCT($CM116:$DD116,INDIRECT(ADDRESS(BT$2,$DH$2)):INDIRECT(ADDRESS(BT$2,$DY$2)))</f>
        <v>107332.5774871243</v>
      </c>
      <c r="BU116" s="51">
        <f ca="1">SUMPRODUCT($CM116:$DD116,INDIRECT(ADDRESS(BU$2,$DH$2)):INDIRECT(ADDRESS(BU$2,$DY$2)))</f>
        <v>107332.5774871243</v>
      </c>
      <c r="BV116" s="51">
        <f ca="1">SUMPRODUCT($CM116:$DD116,INDIRECT(ADDRESS(BV$2,$DH$2)):INDIRECT(ADDRESS(BV$2,$DY$2)))</f>
        <v>107332.5774871243</v>
      </c>
      <c r="BW116" s="51">
        <f ca="1">SUMPRODUCT($CM116:$DD116,INDIRECT(ADDRESS(BW$2,$DH$2)):INDIRECT(ADDRESS(BW$2,$DY$2)))</f>
        <v>107332.5774871243</v>
      </c>
      <c r="BX116" s="51">
        <f ca="1">SUMPRODUCT($CM116:$DD116,INDIRECT(ADDRESS(BX$2,$DH$2)):INDIRECT(ADDRESS(BX$2,$DY$2)))</f>
        <v>107332.5774871243</v>
      </c>
      <c r="BY116" s="51">
        <f ca="1">SUMPRODUCT($CM116:$DD116,INDIRECT(ADDRESS(BY$2,$DH$2)):INDIRECT(ADDRESS(BY$2,$DY$2)))</f>
        <v>107332.5774871243</v>
      </c>
      <c r="BZ116" s="51">
        <f ca="1">SUMPRODUCT($CM116:$DD116,INDIRECT(ADDRESS(BZ$2,$DH$2)):INDIRECT(ADDRESS(BZ$2,$DY$2)))</f>
        <v>107332.5774871243</v>
      </c>
      <c r="CA116" s="51">
        <f ca="1">SUMPRODUCT($CM116:$DD116,INDIRECT(ADDRESS(CA$2,$DH$2)):INDIRECT(ADDRESS(CA$2,$DY$2)))</f>
        <v>107332.5774871243</v>
      </c>
      <c r="CB116" s="51">
        <f ca="1">SUMPRODUCT($CM116:$DD116,INDIRECT(ADDRESS(CB$2,$DH$2)):INDIRECT(ADDRESS(CB$2,$DY$2)))</f>
        <v>107332.5774871243</v>
      </c>
      <c r="CC116" s="51">
        <f ca="1">SUMPRODUCT($CM116:$DD116,INDIRECT(ADDRESS(CC$2,$DH$2)):INDIRECT(ADDRESS(CC$2,$DY$2)))</f>
        <v>107332.5774871243</v>
      </c>
      <c r="CD116" s="51">
        <f ca="1">SUMPRODUCT($CM116:$DD116,INDIRECT(ADDRESS(CD$2,$DH$2)):INDIRECT(ADDRESS(CD$2,$DY$2)))</f>
        <v>107332.5774871243</v>
      </c>
      <c r="CF116" s="51">
        <f t="shared" ca="1" si="10"/>
        <v>1286690.3173909362</v>
      </c>
      <c r="CG116" s="51">
        <f t="shared" ca="1" si="10"/>
        <v>1286911.599478466</v>
      </c>
      <c r="CH116" s="51">
        <f t="shared" ca="1" si="10"/>
        <v>1287193.6239228237</v>
      </c>
      <c r="CI116" s="51">
        <f t="shared" ca="1" si="10"/>
        <v>1287442.2948069989</v>
      </c>
      <c r="CJ116" s="51">
        <f t="shared" ca="1" si="10"/>
        <v>1287677.3645813367</v>
      </c>
      <c r="CK116" s="51">
        <f t="shared" ca="1" si="10"/>
        <v>1287878.7716265309</v>
      </c>
      <c r="CM116" s="1">
        <f>IFERROR(VLOOKUP($A116,Auxiliar_OPEX_CustosUnit!$A$4:$BT$129,COLUMN(Auxiliar_OPEX_CustosUnit!AK$2),0),0)</f>
        <v>0</v>
      </c>
      <c r="CN116" s="1">
        <f>IFERROR(VLOOKUP($A116,Auxiliar_OPEX_CustosUnit!$A$4:$BT$129,COLUMN(Auxiliar_OPEX_CustosUnit!AL$2),0),0)</f>
        <v>0</v>
      </c>
      <c r="CO116" s="1">
        <f>IFERROR(VLOOKUP($A116,Auxiliar_OPEX_CustosUnit!$A$4:$BT$129,COLUMN(Auxiliar_OPEX_CustosUnit!AM$2),0)*(1-DRE_Auxiliar!$A$111),0)</f>
        <v>106003.26974243592</v>
      </c>
      <c r="CP116" s="1">
        <f>IFERROR(VLOOKUP($A116,Auxiliar_OPEX_CustosUnit!$A$4:$BT$129,COLUMN(Auxiliar_OPEX_CustosUnit!AN$2),0),0)</f>
        <v>0</v>
      </c>
      <c r="CQ116" s="1">
        <f>IFERROR(VLOOKUP($A116,Auxiliar_OPEX_CustosUnit!$A$4:$BT$129,COLUMN(Auxiliar_OPEX_CustosUnit!AO$2),0),0)</f>
        <v>19.924762601668601</v>
      </c>
      <c r="CR116" s="1">
        <f>IFERROR(VLOOKUP($A116,Auxiliar_OPEX_CustosUnit!$A$4:$BT$129,COLUMN(Auxiliar_OPEX_CustosUnit!AP$2),0),0)</f>
        <v>0</v>
      </c>
      <c r="CS116" s="1">
        <f>IFERROR(VLOOKUP($A116,Auxiliar_OPEX_CustosUnit!$A$4:$BT$129,COLUMN(Auxiliar_OPEX_CustosUnit!AQ$2),0),0)</f>
        <v>0</v>
      </c>
      <c r="CT116" s="1">
        <f>IFERROR(VLOOKUP($A116,Auxiliar_OPEX_CustosUnit!$A$4:$BT$129,COLUMN(Auxiliar_OPEX_CustosUnit!AR$2),0),0)</f>
        <v>0</v>
      </c>
      <c r="CU116" s="1">
        <f>IFERROR(VLOOKUP($A116,Auxiliar_OPEX_CustosUnit!$A$4:$BT$129,COLUMN(Auxiliar_OPEX_CustosUnit!AS$2),0),0)</f>
        <v>0</v>
      </c>
      <c r="CV116" s="1">
        <f>IFERROR(VLOOKUP($A116,Auxiliar_OPEX_CustosUnit!$A$4:$BT$129,COLUMN(Auxiliar_OPEX_CustosUnit!AT$2),0),0)</f>
        <v>0</v>
      </c>
      <c r="CW116" s="1">
        <f>IFERROR(VLOOKUP($A116,Auxiliar_OPEX_CustosUnit!$A$4:$BT$129,COLUMN(Auxiliar_OPEX_CustosUnit!AU$2),0),0)</f>
        <v>0</v>
      </c>
      <c r="CX116" s="1">
        <f>IFERROR(VLOOKUP($A116,Auxiliar_OPEX_CustosUnit!$A$4:$BT$129,COLUMN(Auxiliar_OPEX_CustosUnit!AV$2),0),0)</f>
        <v>0</v>
      </c>
      <c r="CY116" s="1">
        <f>IFERROR(VLOOKUP($A116,Auxiliar_OPEX_CustosUnit!$A$4:$BT$129,COLUMN(Auxiliar_OPEX_CustosUnit!AW$2),0),0)</f>
        <v>0</v>
      </c>
      <c r="CZ116" s="1">
        <f>IFERROR(VLOOKUP($A116,Auxiliar_OPEX_CustosUnit!$A$4:$BT$129,COLUMN(Auxiliar_OPEX_CustosUnit!AX$2),0),0)</f>
        <v>0</v>
      </c>
      <c r="DA116" s="1">
        <f>IFERROR(VLOOKUP($A116,Auxiliar_OPEX_CustosUnit!$A$4:$BT$129,COLUMN(Auxiliar_OPEX_CustosUnit!AY$2),0),0)</f>
        <v>0</v>
      </c>
      <c r="DB116" s="1">
        <f>IFERROR(VLOOKUP($A116,Auxiliar_OPEX_CustosUnit!$A$4:$BT$129,COLUMN(Auxiliar_OPEX_CustosUnit!AZ$2),0),0)</f>
        <v>0</v>
      </c>
      <c r="DC116" s="1">
        <f>IFERROR(VLOOKUP($A116,Auxiliar_OPEX_CustosUnit!$A$4:$BT$129,COLUMN(Auxiliar_OPEX_CustosUnit!BA$2),0),0)</f>
        <v>0</v>
      </c>
      <c r="DD116" s="1">
        <f>IFERROR(VLOOKUP($A116,Auxiliar_OPEX_CustosUnit!$A$4:$BT$129,COLUMN(Auxiliar_OPEX_CustosUnit!BB$2),0),0)</f>
        <v>0</v>
      </c>
    </row>
    <row r="117" spans="1:108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46460.462064446787</v>
      </c>
      <c r="E117" s="51">
        <f ca="1">SUMPRODUCT($CM117:$DD117,INDIRECT(ADDRESS(E$2,$DH$2)):INDIRECT(ADDRESS(E$2,$DY$2)))</f>
        <v>46460.462064446787</v>
      </c>
      <c r="F117" s="51">
        <f ca="1">SUMPRODUCT($CM117:$DD117,INDIRECT(ADDRESS(F$2,$DH$2)):INDIRECT(ADDRESS(F$2,$DY$2)))</f>
        <v>46460.462064446787</v>
      </c>
      <c r="G117" s="51">
        <f ca="1">SUMPRODUCT($CM117:$DD117,INDIRECT(ADDRESS(G$2,$DH$2)):INDIRECT(ADDRESS(G$2,$DY$2)))</f>
        <v>46460.462064446787</v>
      </c>
      <c r="H117" s="51">
        <f ca="1">SUMPRODUCT($CM117:$DD117,INDIRECT(ADDRESS(H$2,$DH$2)):INDIRECT(ADDRESS(H$2,$DY$2)))</f>
        <v>46460.462064446787</v>
      </c>
      <c r="I117" s="51">
        <f ca="1">SUMPRODUCT($CM117:$DD117,INDIRECT(ADDRESS(I$2,$DH$2)):INDIRECT(ADDRESS(I$2,$DY$2)))</f>
        <v>46460.462064446787</v>
      </c>
      <c r="J117" s="51">
        <f ca="1">SUMPRODUCT($CM117:$DD117,INDIRECT(ADDRESS(J$2,$DH$2)):INDIRECT(ADDRESS(J$2,$DY$2)))</f>
        <v>46460.462064446787</v>
      </c>
      <c r="K117" s="51">
        <f ca="1">SUMPRODUCT($CM117:$DD117,INDIRECT(ADDRESS(K$2,$DH$2)):INDIRECT(ADDRESS(K$2,$DY$2)))</f>
        <v>46463.989777793569</v>
      </c>
      <c r="L117" s="51">
        <f ca="1">SUMPRODUCT($CM117:$DD117,INDIRECT(ADDRESS(L$2,$DH$2)):INDIRECT(ADDRESS(L$2,$DY$2)))</f>
        <v>46463.989777793569</v>
      </c>
      <c r="M117" s="51">
        <f ca="1">SUMPRODUCT($CM117:$DD117,INDIRECT(ADDRESS(M$2,$DH$2)):INDIRECT(ADDRESS(M$2,$DY$2)))</f>
        <v>46463.989777793569</v>
      </c>
      <c r="N117" s="51">
        <f ca="1">SUMPRODUCT($CM117:$DD117,INDIRECT(ADDRESS(N$2,$DH$2)):INDIRECT(ADDRESS(N$2,$DY$2)))</f>
        <v>46463.989777793569</v>
      </c>
      <c r="O117" s="51">
        <f ca="1">SUMPRODUCT($CM117:$DD117,INDIRECT(ADDRESS(O$2,$DH$2)):INDIRECT(ADDRESS(O$2,$DY$2)))</f>
        <v>46463.989777793569</v>
      </c>
      <c r="P117" s="51">
        <f ca="1">SUMPRODUCT($CM117:$DD117,INDIRECT(ADDRESS(P$2,$DH$2)):INDIRECT(ADDRESS(P$2,$DY$2)))</f>
        <v>46463.989777793569</v>
      </c>
      <c r="Q117" s="51">
        <f ca="1">SUMPRODUCT($CM117:$DD117,INDIRECT(ADDRESS(Q$2,$DH$2)):INDIRECT(ADDRESS(Q$2,$DY$2)))</f>
        <v>46463.989777793569</v>
      </c>
      <c r="R117" s="51">
        <f ca="1">SUMPRODUCT($CM117:$DD117,INDIRECT(ADDRESS(R$2,$DH$2)):INDIRECT(ADDRESS(R$2,$DY$2)))</f>
        <v>46463.989777793569</v>
      </c>
      <c r="S117" s="51">
        <f ca="1">SUMPRODUCT($CM117:$DD117,INDIRECT(ADDRESS(S$2,$DH$2)):INDIRECT(ADDRESS(S$2,$DY$2)))</f>
        <v>46463.989777793569</v>
      </c>
      <c r="T117" s="51">
        <f ca="1">SUMPRODUCT($CM117:$DD117,INDIRECT(ADDRESS(T$2,$DH$2)):INDIRECT(ADDRESS(T$2,$DY$2)))</f>
        <v>46463.989777793569</v>
      </c>
      <c r="U117" s="51">
        <f ca="1">SUMPRODUCT($CM117:$DD117,INDIRECT(ADDRESS(U$2,$DH$2)):INDIRECT(ADDRESS(U$2,$DY$2)))</f>
        <v>46463.989777793569</v>
      </c>
      <c r="V117" s="51">
        <f ca="1">SUMPRODUCT($CM117:$DD117,INDIRECT(ADDRESS(V$2,$DH$2)):INDIRECT(ADDRESS(V$2,$DY$2)))</f>
        <v>46463.989777793569</v>
      </c>
      <c r="W117" s="51">
        <f ca="1">SUMPRODUCT($CM117:$DD117,INDIRECT(ADDRESS(W$2,$DH$2)):INDIRECT(ADDRESS(W$2,$DY$2)))</f>
        <v>46470.850972118802</v>
      </c>
      <c r="X117" s="51">
        <f ca="1">SUMPRODUCT($CM117:$DD117,INDIRECT(ADDRESS(X$2,$DH$2)):INDIRECT(ADDRESS(X$2,$DY$2)))</f>
        <v>46470.850972118802</v>
      </c>
      <c r="Y117" s="51">
        <f ca="1">SUMPRODUCT($CM117:$DD117,INDIRECT(ADDRESS(Y$2,$DH$2)):INDIRECT(ADDRESS(Y$2,$DY$2)))</f>
        <v>46470.850972118802</v>
      </c>
      <c r="Z117" s="51">
        <f ca="1">SUMPRODUCT($CM117:$DD117,INDIRECT(ADDRESS(Z$2,$DH$2)):INDIRECT(ADDRESS(Z$2,$DY$2)))</f>
        <v>46470.850972118802</v>
      </c>
      <c r="AA117" s="51">
        <f ca="1">SUMPRODUCT($CM117:$DD117,INDIRECT(ADDRESS(AA$2,$DH$2)):INDIRECT(ADDRESS(AA$2,$DY$2)))</f>
        <v>46470.850972118802</v>
      </c>
      <c r="AB117" s="51">
        <f ca="1">SUMPRODUCT($CM117:$DD117,INDIRECT(ADDRESS(AB$2,$DH$2)):INDIRECT(ADDRESS(AB$2,$DY$2)))</f>
        <v>46470.850972118802</v>
      </c>
      <c r="AC117" s="51">
        <f ca="1">SUMPRODUCT($CM117:$DD117,INDIRECT(ADDRESS(AC$2,$DH$2)):INDIRECT(ADDRESS(AC$2,$DY$2)))</f>
        <v>46470.850972118802</v>
      </c>
      <c r="AD117" s="51">
        <f ca="1">SUMPRODUCT($CM117:$DD117,INDIRECT(ADDRESS(AD$2,$DH$2)):INDIRECT(ADDRESS(AD$2,$DY$2)))</f>
        <v>46470.850972118802</v>
      </c>
      <c r="AE117" s="51">
        <f ca="1">SUMPRODUCT($CM117:$DD117,INDIRECT(ADDRESS(AE$2,$DH$2)):INDIRECT(ADDRESS(AE$2,$DY$2)))</f>
        <v>46470.850972118802</v>
      </c>
      <c r="AF117" s="51">
        <f ca="1">SUMPRODUCT($CM117:$DD117,INDIRECT(ADDRESS(AF$2,$DH$2)):INDIRECT(ADDRESS(AF$2,$DY$2)))</f>
        <v>46470.850972118802</v>
      </c>
      <c r="AG117" s="51">
        <f ca="1">SUMPRODUCT($CM117:$DD117,INDIRECT(ADDRESS(AG$2,$DH$2)):INDIRECT(ADDRESS(AG$2,$DY$2)))</f>
        <v>46470.850972118802</v>
      </c>
      <c r="AH117" s="51">
        <f ca="1">SUMPRODUCT($CM117:$DD117,INDIRECT(ADDRESS(AH$2,$DH$2)):INDIRECT(ADDRESS(AH$2,$DY$2)))</f>
        <v>46470.850972118802</v>
      </c>
      <c r="AI117" s="51">
        <f ca="1">SUMPRODUCT($CM117:$DD117,INDIRECT(ADDRESS(AI$2,$DH$2)):INDIRECT(ADDRESS(AI$2,$DY$2)))</f>
        <v>46476.284413755129</v>
      </c>
      <c r="AJ117" s="51">
        <f ca="1">SUMPRODUCT($CM117:$DD117,INDIRECT(ADDRESS(AJ$2,$DH$2)):INDIRECT(ADDRESS(AJ$2,$DY$2)))</f>
        <v>46476.284413755129</v>
      </c>
      <c r="AK117" s="51">
        <f ca="1">SUMPRODUCT($CM117:$DD117,INDIRECT(ADDRESS(AK$2,$DH$2)):INDIRECT(ADDRESS(AK$2,$DY$2)))</f>
        <v>46476.284413755129</v>
      </c>
      <c r="AL117" s="51">
        <f ca="1">SUMPRODUCT($CM117:$DD117,INDIRECT(ADDRESS(AL$2,$DH$2)):INDIRECT(ADDRESS(AL$2,$DY$2)))</f>
        <v>46476.284413755129</v>
      </c>
      <c r="AM117" s="51">
        <f ca="1">SUMPRODUCT($CM117:$DD117,INDIRECT(ADDRESS(AM$2,$DH$2)):INDIRECT(ADDRESS(AM$2,$DY$2)))</f>
        <v>46476.284413755129</v>
      </c>
      <c r="AN117" s="51">
        <f ca="1">SUMPRODUCT($CM117:$DD117,INDIRECT(ADDRESS(AN$2,$DH$2)):INDIRECT(ADDRESS(AN$2,$DY$2)))</f>
        <v>46476.284413755129</v>
      </c>
      <c r="AO117" s="51">
        <f ca="1">SUMPRODUCT($CM117:$DD117,INDIRECT(ADDRESS(AO$2,$DH$2)):INDIRECT(ADDRESS(AO$2,$DY$2)))</f>
        <v>46476.284413755129</v>
      </c>
      <c r="AP117" s="51">
        <f ca="1">SUMPRODUCT($CM117:$DD117,INDIRECT(ADDRESS(AP$2,$DH$2)):INDIRECT(ADDRESS(AP$2,$DY$2)))</f>
        <v>46476.284413755129</v>
      </c>
      <c r="AQ117" s="51">
        <f ca="1">SUMPRODUCT($CM117:$DD117,INDIRECT(ADDRESS(AQ$2,$DH$2)):INDIRECT(ADDRESS(AQ$2,$DY$2)))</f>
        <v>46476.284413755129</v>
      </c>
      <c r="AR117" s="51">
        <f ca="1">SUMPRODUCT($CM117:$DD117,INDIRECT(ADDRESS(AR$2,$DH$2)):INDIRECT(ADDRESS(AR$2,$DY$2)))</f>
        <v>46476.284413755129</v>
      </c>
      <c r="AS117" s="51">
        <f ca="1">SUMPRODUCT($CM117:$DD117,INDIRECT(ADDRESS(AS$2,$DH$2)):INDIRECT(ADDRESS(AS$2,$DY$2)))</f>
        <v>46476.284413755129</v>
      </c>
      <c r="AT117" s="51">
        <f ca="1">SUMPRODUCT($CM117:$DD117,INDIRECT(ADDRESS(AT$2,$DH$2)):INDIRECT(ADDRESS(AT$2,$DY$2)))</f>
        <v>46476.284413755129</v>
      </c>
      <c r="AU117" s="51">
        <f ca="1">SUMPRODUCT($CM117:$DD117,INDIRECT(ADDRESS(AU$2,$DH$2)):INDIRECT(ADDRESS(AU$2,$DY$2)))</f>
        <v>46481.938111613614</v>
      </c>
      <c r="AV117" s="51">
        <f ca="1">SUMPRODUCT($CM117:$DD117,INDIRECT(ADDRESS(AV$2,$DH$2)):INDIRECT(ADDRESS(AV$2,$DY$2)))</f>
        <v>46481.938111613614</v>
      </c>
      <c r="AW117" s="51">
        <f ca="1">SUMPRODUCT($CM117:$DD117,INDIRECT(ADDRESS(AW$2,$DH$2)):INDIRECT(ADDRESS(AW$2,$DY$2)))</f>
        <v>46481.938111613614</v>
      </c>
      <c r="AX117" s="51">
        <f ca="1">SUMPRODUCT($CM117:$DD117,INDIRECT(ADDRESS(AX$2,$DH$2)):INDIRECT(ADDRESS(AX$2,$DY$2)))</f>
        <v>46481.938111613614</v>
      </c>
      <c r="AY117" s="51">
        <f ca="1">SUMPRODUCT($CM117:$DD117,INDIRECT(ADDRESS(AY$2,$DH$2)):INDIRECT(ADDRESS(AY$2,$DY$2)))</f>
        <v>46481.938111613614</v>
      </c>
      <c r="AZ117" s="51">
        <f ca="1">SUMPRODUCT($CM117:$DD117,INDIRECT(ADDRESS(AZ$2,$DH$2)):INDIRECT(ADDRESS(AZ$2,$DY$2)))</f>
        <v>46481.938111613614</v>
      </c>
      <c r="BA117" s="51">
        <f ca="1">SUMPRODUCT($CM117:$DD117,INDIRECT(ADDRESS(BA$2,$DH$2)):INDIRECT(ADDRESS(BA$2,$DY$2)))</f>
        <v>46481.938111613614</v>
      </c>
      <c r="BB117" s="51">
        <f ca="1">SUMPRODUCT($CM117:$DD117,INDIRECT(ADDRESS(BB$2,$DH$2)):INDIRECT(ADDRESS(BB$2,$DY$2)))</f>
        <v>46481.938111613614</v>
      </c>
      <c r="BC117" s="51">
        <f ca="1">SUMPRODUCT($CM117:$DD117,INDIRECT(ADDRESS(BC$2,$DH$2)):INDIRECT(ADDRESS(BC$2,$DY$2)))</f>
        <v>46481.938111613614</v>
      </c>
      <c r="BD117" s="51">
        <f ca="1">SUMPRODUCT($CM117:$DD117,INDIRECT(ADDRESS(BD$2,$DH$2)):INDIRECT(ADDRESS(BD$2,$DY$2)))</f>
        <v>46481.938111613614</v>
      </c>
      <c r="BE117" s="51">
        <f ca="1">SUMPRODUCT($CM117:$DD117,INDIRECT(ADDRESS(BE$2,$DH$2)):INDIRECT(ADDRESS(BE$2,$DY$2)))</f>
        <v>46481.938111613614</v>
      </c>
      <c r="BF117" s="51">
        <f ca="1">SUMPRODUCT($CM117:$DD117,INDIRECT(ADDRESS(BF$2,$DH$2)):INDIRECT(ADDRESS(BF$2,$DY$2)))</f>
        <v>46481.938111613614</v>
      </c>
      <c r="BG117" s="51">
        <f ca="1">SUMPRODUCT($CM117:$DD117,INDIRECT(ADDRESS(BG$2,$DH$2)):INDIRECT(ADDRESS(BG$2,$DY$2)))</f>
        <v>46486.558163853268</v>
      </c>
      <c r="BH117" s="51">
        <f ca="1">SUMPRODUCT($CM117:$DD117,INDIRECT(ADDRESS(BH$2,$DH$2)):INDIRECT(ADDRESS(BH$2,$DY$2)))</f>
        <v>46486.558163853268</v>
      </c>
      <c r="BI117" s="51">
        <f ca="1">SUMPRODUCT($CM117:$DD117,INDIRECT(ADDRESS(BI$2,$DH$2)):INDIRECT(ADDRESS(BI$2,$DY$2)))</f>
        <v>46486.558163853268</v>
      </c>
      <c r="BJ117" s="51">
        <f ca="1">SUMPRODUCT($CM117:$DD117,INDIRECT(ADDRESS(BJ$2,$DH$2)):INDIRECT(ADDRESS(BJ$2,$DY$2)))</f>
        <v>46486.558163853268</v>
      </c>
      <c r="BK117" s="51">
        <f ca="1">SUMPRODUCT($CM117:$DD117,INDIRECT(ADDRESS(BK$2,$DH$2)):INDIRECT(ADDRESS(BK$2,$DY$2)))</f>
        <v>46486.558163853268</v>
      </c>
      <c r="BL117" s="51">
        <f ca="1">SUMPRODUCT($CM117:$DD117,INDIRECT(ADDRESS(BL$2,$DH$2)):INDIRECT(ADDRESS(BL$2,$DY$2)))</f>
        <v>46486.558163853268</v>
      </c>
      <c r="BM117" s="51">
        <f ca="1">SUMPRODUCT($CM117:$DD117,INDIRECT(ADDRESS(BM$2,$DH$2)):INDIRECT(ADDRESS(BM$2,$DY$2)))</f>
        <v>46486.558163853268</v>
      </c>
      <c r="BN117" s="51">
        <f ca="1">SUMPRODUCT($CM117:$DD117,INDIRECT(ADDRESS(BN$2,$DH$2)):INDIRECT(ADDRESS(BN$2,$DY$2)))</f>
        <v>46486.558163853268</v>
      </c>
      <c r="BO117" s="51">
        <f ca="1">SUMPRODUCT($CM117:$DD117,INDIRECT(ADDRESS(BO$2,$DH$2)):INDIRECT(ADDRESS(BO$2,$DY$2)))</f>
        <v>46486.558163853268</v>
      </c>
      <c r="BP117" s="51">
        <f ca="1">SUMPRODUCT($CM117:$DD117,INDIRECT(ADDRESS(BP$2,$DH$2)):INDIRECT(ADDRESS(BP$2,$DY$2)))</f>
        <v>46486.558163853268</v>
      </c>
      <c r="BQ117" s="51">
        <f ca="1">SUMPRODUCT($CM117:$DD117,INDIRECT(ADDRESS(BQ$2,$DH$2)):INDIRECT(ADDRESS(BQ$2,$DY$2)))</f>
        <v>46486.558163853268</v>
      </c>
      <c r="BR117" s="51">
        <f ca="1">SUMPRODUCT($CM117:$DD117,INDIRECT(ADDRESS(BR$2,$DH$2)):INDIRECT(ADDRESS(BR$2,$DY$2)))</f>
        <v>46486.558163853268</v>
      </c>
      <c r="BS117" s="51">
        <f ca="1">SUMPRODUCT($CM117:$DD117,INDIRECT(ADDRESS(BS$2,$DH$2)):INDIRECT(ADDRESS(BS$2,$DY$2)))</f>
        <v>46490.830235806483</v>
      </c>
      <c r="BT117" s="51">
        <f ca="1">SUMPRODUCT($CM117:$DD117,INDIRECT(ADDRESS(BT$2,$DH$2)):INDIRECT(ADDRESS(BT$2,$DY$2)))</f>
        <v>46490.830235806483</v>
      </c>
      <c r="BU117" s="51">
        <f ca="1">SUMPRODUCT($CM117:$DD117,INDIRECT(ADDRESS(BU$2,$DH$2)):INDIRECT(ADDRESS(BU$2,$DY$2)))</f>
        <v>46490.830235806483</v>
      </c>
      <c r="BV117" s="51">
        <f ca="1">SUMPRODUCT($CM117:$DD117,INDIRECT(ADDRESS(BV$2,$DH$2)):INDIRECT(ADDRESS(BV$2,$DY$2)))</f>
        <v>46490.830235806483</v>
      </c>
      <c r="BW117" s="51">
        <f ca="1">SUMPRODUCT($CM117:$DD117,INDIRECT(ADDRESS(BW$2,$DH$2)):INDIRECT(ADDRESS(BW$2,$DY$2)))</f>
        <v>46490.830235806483</v>
      </c>
      <c r="BX117" s="51">
        <f ca="1">SUMPRODUCT($CM117:$DD117,INDIRECT(ADDRESS(BX$2,$DH$2)):INDIRECT(ADDRESS(BX$2,$DY$2)))</f>
        <v>46490.830235806483</v>
      </c>
      <c r="BY117" s="51">
        <f ca="1">SUMPRODUCT($CM117:$DD117,INDIRECT(ADDRESS(BY$2,$DH$2)):INDIRECT(ADDRESS(BY$2,$DY$2)))</f>
        <v>46490.830235806483</v>
      </c>
      <c r="BZ117" s="51">
        <f ca="1">SUMPRODUCT($CM117:$DD117,INDIRECT(ADDRESS(BZ$2,$DH$2)):INDIRECT(ADDRESS(BZ$2,$DY$2)))</f>
        <v>46490.830235806483</v>
      </c>
      <c r="CA117" s="51">
        <f ca="1">SUMPRODUCT($CM117:$DD117,INDIRECT(ADDRESS(CA$2,$DH$2)):INDIRECT(ADDRESS(CA$2,$DY$2)))</f>
        <v>46490.830235806483</v>
      </c>
      <c r="CB117" s="51">
        <f ca="1">SUMPRODUCT($CM117:$DD117,INDIRECT(ADDRESS(CB$2,$DH$2)):INDIRECT(ADDRESS(CB$2,$DY$2)))</f>
        <v>46490.830235806483</v>
      </c>
      <c r="CC117" s="51">
        <f ca="1">SUMPRODUCT($CM117:$DD117,INDIRECT(ADDRESS(CC$2,$DH$2)):INDIRECT(ADDRESS(CC$2,$DY$2)))</f>
        <v>46490.830235806483</v>
      </c>
      <c r="CD117" s="51">
        <f ca="1">SUMPRODUCT($CM117:$DD117,INDIRECT(ADDRESS(CD$2,$DH$2)):INDIRECT(ADDRESS(CD$2,$DY$2)))</f>
        <v>46490.830235806483</v>
      </c>
      <c r="CF117" s="51">
        <f t="shared" ref="CF117:CK129" ca="1" si="11">SUMPRODUCT($D117:$CD117,N($D$1:$CD$1=CF$1))</f>
        <v>557543.18334009533</v>
      </c>
      <c r="CG117" s="51">
        <f t="shared" ca="1" si="11"/>
        <v>557602.18330514897</v>
      </c>
      <c r="CH117" s="51">
        <f t="shared" ca="1" si="11"/>
        <v>557677.37887360714</v>
      </c>
      <c r="CI117" s="51">
        <f t="shared" ca="1" si="11"/>
        <v>557743.68145435397</v>
      </c>
      <c r="CJ117" s="51">
        <f t="shared" ca="1" si="11"/>
        <v>557806.35760056158</v>
      </c>
      <c r="CK117" s="51">
        <f t="shared" ca="1" si="11"/>
        <v>557860.05832600524</v>
      </c>
      <c r="CM117" s="1">
        <f>IFERROR(VLOOKUP($A117,Auxiliar_OPEX_CustosUnit!$A$4:$BT$129,COLUMN(Auxiliar_OPEX_CustosUnit!AK$2),0),0)</f>
        <v>0</v>
      </c>
      <c r="CN117" s="1">
        <f>IFERROR(VLOOKUP($A117,Auxiliar_OPEX_CustosUnit!$A$4:$BT$129,COLUMN(Auxiliar_OPEX_CustosUnit!AL$2),0),0)</f>
        <v>0</v>
      </c>
      <c r="CO117" s="1">
        <f>IFERROR(VLOOKUP($A117,Auxiliar_OPEX_CustosUnit!$A$4:$BT$129,COLUMN(Auxiliar_OPEX_CustosUnit!AM$2),0)*(1-DRE_Auxiliar!$A$111),0)</f>
        <v>46136.39978299442</v>
      </c>
      <c r="CP117" s="1">
        <f>IFERROR(VLOOKUP($A117,Auxiliar_OPEX_CustosUnit!$A$4:$BT$129,COLUMN(Auxiliar_OPEX_CustosUnit!AN$2),0),0)</f>
        <v>0</v>
      </c>
      <c r="CQ117" s="1">
        <f>IFERROR(VLOOKUP($A117,Auxiliar_OPEX_CustosUnit!$A$4:$BT$129,COLUMN(Auxiliar_OPEX_CustosUnit!AO$2),0),0)</f>
        <v>5.3124964172518903</v>
      </c>
      <c r="CR117" s="1">
        <f>IFERROR(VLOOKUP($A117,Auxiliar_OPEX_CustosUnit!$A$4:$BT$129,COLUMN(Auxiliar_OPEX_CustosUnit!AP$2),0),0)</f>
        <v>0</v>
      </c>
      <c r="CS117" s="1">
        <f>IFERROR(VLOOKUP($A117,Auxiliar_OPEX_CustosUnit!$A$4:$BT$129,COLUMN(Auxiliar_OPEX_CustosUnit!AQ$2),0),0)</f>
        <v>0</v>
      </c>
      <c r="CT117" s="1">
        <f>IFERROR(VLOOKUP($A117,Auxiliar_OPEX_CustosUnit!$A$4:$BT$129,COLUMN(Auxiliar_OPEX_CustosUnit!AR$2),0),0)</f>
        <v>0</v>
      </c>
      <c r="CU117" s="1">
        <f>IFERROR(VLOOKUP($A117,Auxiliar_OPEX_CustosUnit!$A$4:$BT$129,COLUMN(Auxiliar_OPEX_CustosUnit!AS$2),0),0)</f>
        <v>0</v>
      </c>
      <c r="CV117" s="1">
        <f>IFERROR(VLOOKUP($A117,Auxiliar_OPEX_CustosUnit!$A$4:$BT$129,COLUMN(Auxiliar_OPEX_CustosUnit!AT$2),0),0)</f>
        <v>0</v>
      </c>
      <c r="CW117" s="1">
        <f>IFERROR(VLOOKUP($A117,Auxiliar_OPEX_CustosUnit!$A$4:$BT$129,COLUMN(Auxiliar_OPEX_CustosUnit!AU$2),0),0)</f>
        <v>0</v>
      </c>
      <c r="CX117" s="1">
        <f>IFERROR(VLOOKUP($A117,Auxiliar_OPEX_CustosUnit!$A$4:$BT$129,COLUMN(Auxiliar_OPEX_CustosUnit!AV$2),0),0)</f>
        <v>0</v>
      </c>
      <c r="CY117" s="1">
        <f>IFERROR(VLOOKUP($A117,Auxiliar_OPEX_CustosUnit!$A$4:$BT$129,COLUMN(Auxiliar_OPEX_CustosUnit!AW$2),0),0)</f>
        <v>0</v>
      </c>
      <c r="CZ117" s="1">
        <f>IFERROR(VLOOKUP($A117,Auxiliar_OPEX_CustosUnit!$A$4:$BT$129,COLUMN(Auxiliar_OPEX_CustosUnit!AX$2),0),0)</f>
        <v>0</v>
      </c>
      <c r="DA117" s="1">
        <f>IFERROR(VLOOKUP($A117,Auxiliar_OPEX_CustosUnit!$A$4:$BT$129,COLUMN(Auxiliar_OPEX_CustosUnit!AY$2),0),0)</f>
        <v>0</v>
      </c>
      <c r="DB117" s="1">
        <f>IFERROR(VLOOKUP($A117,Auxiliar_OPEX_CustosUnit!$A$4:$BT$129,COLUMN(Auxiliar_OPEX_CustosUnit!AZ$2),0),0)</f>
        <v>0</v>
      </c>
      <c r="DC117" s="1">
        <f>IFERROR(VLOOKUP($A117,Auxiliar_OPEX_CustosUnit!$A$4:$BT$129,COLUMN(Auxiliar_OPEX_CustosUnit!BA$2),0),0)</f>
        <v>0</v>
      </c>
      <c r="DD117" s="1">
        <f>IFERROR(VLOOKUP($A117,Auxiliar_OPEX_CustosUnit!$A$4:$BT$129,COLUMN(Auxiliar_OPEX_CustosUnit!BB$2),0),0)</f>
        <v>0</v>
      </c>
    </row>
    <row r="118" spans="1:108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45001.433681608134</v>
      </c>
      <c r="E118" s="51">
        <f ca="1">SUMPRODUCT($CM118:$DD118,INDIRECT(ADDRESS(E$2,$DH$2)):INDIRECT(ADDRESS(E$2,$DY$2)))</f>
        <v>45001.433681608134</v>
      </c>
      <c r="F118" s="51">
        <f ca="1">SUMPRODUCT($CM118:$DD118,INDIRECT(ADDRESS(F$2,$DH$2)):INDIRECT(ADDRESS(F$2,$DY$2)))</f>
        <v>45001.433681608134</v>
      </c>
      <c r="G118" s="51">
        <f ca="1">SUMPRODUCT($CM118:$DD118,INDIRECT(ADDRESS(G$2,$DH$2)):INDIRECT(ADDRESS(G$2,$DY$2)))</f>
        <v>45001.433681608134</v>
      </c>
      <c r="H118" s="51">
        <f ca="1">SUMPRODUCT($CM118:$DD118,INDIRECT(ADDRESS(H$2,$DH$2)):INDIRECT(ADDRESS(H$2,$DY$2)))</f>
        <v>45001.433681608134</v>
      </c>
      <c r="I118" s="51">
        <f ca="1">SUMPRODUCT($CM118:$DD118,INDIRECT(ADDRESS(I$2,$DH$2)):INDIRECT(ADDRESS(I$2,$DY$2)))</f>
        <v>45001.433681608134</v>
      </c>
      <c r="J118" s="51">
        <f ca="1">SUMPRODUCT($CM118:$DD118,INDIRECT(ADDRESS(J$2,$DH$2)):INDIRECT(ADDRESS(J$2,$DY$2)))</f>
        <v>45001.433681608134</v>
      </c>
      <c r="K118" s="51">
        <f ca="1">SUMPRODUCT($CM118:$DD118,INDIRECT(ADDRESS(K$2,$DH$2)):INDIRECT(ADDRESS(K$2,$DY$2)))</f>
        <v>45008.749148774579</v>
      </c>
      <c r="L118" s="51">
        <f ca="1">SUMPRODUCT($CM118:$DD118,INDIRECT(ADDRESS(L$2,$DH$2)):INDIRECT(ADDRESS(L$2,$DY$2)))</f>
        <v>45008.749148774579</v>
      </c>
      <c r="M118" s="51">
        <f ca="1">SUMPRODUCT($CM118:$DD118,INDIRECT(ADDRESS(M$2,$DH$2)):INDIRECT(ADDRESS(M$2,$DY$2)))</f>
        <v>45008.749148774579</v>
      </c>
      <c r="N118" s="51">
        <f ca="1">SUMPRODUCT($CM118:$DD118,INDIRECT(ADDRESS(N$2,$DH$2)):INDIRECT(ADDRESS(N$2,$DY$2)))</f>
        <v>45008.749148774579</v>
      </c>
      <c r="O118" s="51">
        <f ca="1">SUMPRODUCT($CM118:$DD118,INDIRECT(ADDRESS(O$2,$DH$2)):INDIRECT(ADDRESS(O$2,$DY$2)))</f>
        <v>45008.749148774579</v>
      </c>
      <c r="P118" s="51">
        <f ca="1">SUMPRODUCT($CM118:$DD118,INDIRECT(ADDRESS(P$2,$DH$2)):INDIRECT(ADDRESS(P$2,$DY$2)))</f>
        <v>45008.749148774579</v>
      </c>
      <c r="Q118" s="51">
        <f ca="1">SUMPRODUCT($CM118:$DD118,INDIRECT(ADDRESS(Q$2,$DH$2)):INDIRECT(ADDRESS(Q$2,$DY$2)))</f>
        <v>45008.749148774579</v>
      </c>
      <c r="R118" s="51">
        <f ca="1">SUMPRODUCT($CM118:$DD118,INDIRECT(ADDRESS(R$2,$DH$2)):INDIRECT(ADDRESS(R$2,$DY$2)))</f>
        <v>45008.749148774579</v>
      </c>
      <c r="S118" s="51">
        <f ca="1">SUMPRODUCT($CM118:$DD118,INDIRECT(ADDRESS(S$2,$DH$2)):INDIRECT(ADDRESS(S$2,$DY$2)))</f>
        <v>45008.749148774579</v>
      </c>
      <c r="T118" s="51">
        <f ca="1">SUMPRODUCT($CM118:$DD118,INDIRECT(ADDRESS(T$2,$DH$2)):INDIRECT(ADDRESS(T$2,$DY$2)))</f>
        <v>45008.749148774579</v>
      </c>
      <c r="U118" s="51">
        <f ca="1">SUMPRODUCT($CM118:$DD118,INDIRECT(ADDRESS(U$2,$DH$2)):INDIRECT(ADDRESS(U$2,$DY$2)))</f>
        <v>45008.749148774579</v>
      </c>
      <c r="V118" s="51">
        <f ca="1">SUMPRODUCT($CM118:$DD118,INDIRECT(ADDRESS(V$2,$DH$2)):INDIRECT(ADDRESS(V$2,$DY$2)))</f>
        <v>45008.749148774579</v>
      </c>
      <c r="W118" s="51">
        <f ca="1">SUMPRODUCT($CM118:$DD118,INDIRECT(ADDRESS(W$2,$DH$2)):INDIRECT(ADDRESS(W$2,$DY$2)))</f>
        <v>45022.977300802457</v>
      </c>
      <c r="X118" s="51">
        <f ca="1">SUMPRODUCT($CM118:$DD118,INDIRECT(ADDRESS(X$2,$DH$2)):INDIRECT(ADDRESS(X$2,$DY$2)))</f>
        <v>45022.977300802457</v>
      </c>
      <c r="Y118" s="51">
        <f ca="1">SUMPRODUCT($CM118:$DD118,INDIRECT(ADDRESS(Y$2,$DH$2)):INDIRECT(ADDRESS(Y$2,$DY$2)))</f>
        <v>45022.977300802457</v>
      </c>
      <c r="Z118" s="51">
        <f ca="1">SUMPRODUCT($CM118:$DD118,INDIRECT(ADDRESS(Z$2,$DH$2)):INDIRECT(ADDRESS(Z$2,$DY$2)))</f>
        <v>45022.977300802457</v>
      </c>
      <c r="AA118" s="51">
        <f ca="1">SUMPRODUCT($CM118:$DD118,INDIRECT(ADDRESS(AA$2,$DH$2)):INDIRECT(ADDRESS(AA$2,$DY$2)))</f>
        <v>45022.977300802457</v>
      </c>
      <c r="AB118" s="51">
        <f ca="1">SUMPRODUCT($CM118:$DD118,INDIRECT(ADDRESS(AB$2,$DH$2)):INDIRECT(ADDRESS(AB$2,$DY$2)))</f>
        <v>45022.977300802457</v>
      </c>
      <c r="AC118" s="51">
        <f ca="1">SUMPRODUCT($CM118:$DD118,INDIRECT(ADDRESS(AC$2,$DH$2)):INDIRECT(ADDRESS(AC$2,$DY$2)))</f>
        <v>45022.977300802457</v>
      </c>
      <c r="AD118" s="51">
        <f ca="1">SUMPRODUCT($CM118:$DD118,INDIRECT(ADDRESS(AD$2,$DH$2)):INDIRECT(ADDRESS(AD$2,$DY$2)))</f>
        <v>45022.977300802457</v>
      </c>
      <c r="AE118" s="51">
        <f ca="1">SUMPRODUCT($CM118:$DD118,INDIRECT(ADDRESS(AE$2,$DH$2)):INDIRECT(ADDRESS(AE$2,$DY$2)))</f>
        <v>45022.977300802457</v>
      </c>
      <c r="AF118" s="51">
        <f ca="1">SUMPRODUCT($CM118:$DD118,INDIRECT(ADDRESS(AF$2,$DH$2)):INDIRECT(ADDRESS(AF$2,$DY$2)))</f>
        <v>45022.977300802457</v>
      </c>
      <c r="AG118" s="51">
        <f ca="1">SUMPRODUCT($CM118:$DD118,INDIRECT(ADDRESS(AG$2,$DH$2)):INDIRECT(ADDRESS(AG$2,$DY$2)))</f>
        <v>45022.977300802457</v>
      </c>
      <c r="AH118" s="51">
        <f ca="1">SUMPRODUCT($CM118:$DD118,INDIRECT(ADDRESS(AH$2,$DH$2)):INDIRECT(ADDRESS(AH$2,$DY$2)))</f>
        <v>45022.977300802457</v>
      </c>
      <c r="AI118" s="51">
        <f ca="1">SUMPRODUCT($CM118:$DD118,INDIRECT(ADDRESS(AI$2,$DH$2)):INDIRECT(ADDRESS(AI$2,$DY$2)))</f>
        <v>45034.24470265289</v>
      </c>
      <c r="AJ118" s="51">
        <f ca="1">SUMPRODUCT($CM118:$DD118,INDIRECT(ADDRESS(AJ$2,$DH$2)):INDIRECT(ADDRESS(AJ$2,$DY$2)))</f>
        <v>45034.24470265289</v>
      </c>
      <c r="AK118" s="51">
        <f ca="1">SUMPRODUCT($CM118:$DD118,INDIRECT(ADDRESS(AK$2,$DH$2)):INDIRECT(ADDRESS(AK$2,$DY$2)))</f>
        <v>45034.24470265289</v>
      </c>
      <c r="AL118" s="51">
        <f ca="1">SUMPRODUCT($CM118:$DD118,INDIRECT(ADDRESS(AL$2,$DH$2)):INDIRECT(ADDRESS(AL$2,$DY$2)))</f>
        <v>45034.24470265289</v>
      </c>
      <c r="AM118" s="51">
        <f ca="1">SUMPRODUCT($CM118:$DD118,INDIRECT(ADDRESS(AM$2,$DH$2)):INDIRECT(ADDRESS(AM$2,$DY$2)))</f>
        <v>45034.24470265289</v>
      </c>
      <c r="AN118" s="51">
        <f ca="1">SUMPRODUCT($CM118:$DD118,INDIRECT(ADDRESS(AN$2,$DH$2)):INDIRECT(ADDRESS(AN$2,$DY$2)))</f>
        <v>45034.24470265289</v>
      </c>
      <c r="AO118" s="51">
        <f ca="1">SUMPRODUCT($CM118:$DD118,INDIRECT(ADDRESS(AO$2,$DH$2)):INDIRECT(ADDRESS(AO$2,$DY$2)))</f>
        <v>45034.24470265289</v>
      </c>
      <c r="AP118" s="51">
        <f ca="1">SUMPRODUCT($CM118:$DD118,INDIRECT(ADDRESS(AP$2,$DH$2)):INDIRECT(ADDRESS(AP$2,$DY$2)))</f>
        <v>45034.24470265289</v>
      </c>
      <c r="AQ118" s="51">
        <f ca="1">SUMPRODUCT($CM118:$DD118,INDIRECT(ADDRESS(AQ$2,$DH$2)):INDIRECT(ADDRESS(AQ$2,$DY$2)))</f>
        <v>45034.24470265289</v>
      </c>
      <c r="AR118" s="51">
        <f ca="1">SUMPRODUCT($CM118:$DD118,INDIRECT(ADDRESS(AR$2,$DH$2)):INDIRECT(ADDRESS(AR$2,$DY$2)))</f>
        <v>45034.24470265289</v>
      </c>
      <c r="AS118" s="51">
        <f ca="1">SUMPRODUCT($CM118:$DD118,INDIRECT(ADDRESS(AS$2,$DH$2)):INDIRECT(ADDRESS(AS$2,$DY$2)))</f>
        <v>45034.24470265289</v>
      </c>
      <c r="AT118" s="51">
        <f ca="1">SUMPRODUCT($CM118:$DD118,INDIRECT(ADDRESS(AT$2,$DH$2)):INDIRECT(ADDRESS(AT$2,$DY$2)))</f>
        <v>45034.24470265289</v>
      </c>
      <c r="AU118" s="51">
        <f ca="1">SUMPRODUCT($CM118:$DD118,INDIRECT(ADDRESS(AU$2,$DH$2)):INDIRECT(ADDRESS(AU$2,$DY$2)))</f>
        <v>45045.968852828089</v>
      </c>
      <c r="AV118" s="51">
        <f ca="1">SUMPRODUCT($CM118:$DD118,INDIRECT(ADDRESS(AV$2,$DH$2)):INDIRECT(ADDRESS(AV$2,$DY$2)))</f>
        <v>45045.968852828089</v>
      </c>
      <c r="AW118" s="51">
        <f ca="1">SUMPRODUCT($CM118:$DD118,INDIRECT(ADDRESS(AW$2,$DH$2)):INDIRECT(ADDRESS(AW$2,$DY$2)))</f>
        <v>45045.968852828089</v>
      </c>
      <c r="AX118" s="51">
        <f ca="1">SUMPRODUCT($CM118:$DD118,INDIRECT(ADDRESS(AX$2,$DH$2)):INDIRECT(ADDRESS(AX$2,$DY$2)))</f>
        <v>45045.968852828089</v>
      </c>
      <c r="AY118" s="51">
        <f ca="1">SUMPRODUCT($CM118:$DD118,INDIRECT(ADDRESS(AY$2,$DH$2)):INDIRECT(ADDRESS(AY$2,$DY$2)))</f>
        <v>45045.968852828089</v>
      </c>
      <c r="AZ118" s="51">
        <f ca="1">SUMPRODUCT($CM118:$DD118,INDIRECT(ADDRESS(AZ$2,$DH$2)):INDIRECT(ADDRESS(AZ$2,$DY$2)))</f>
        <v>45045.968852828089</v>
      </c>
      <c r="BA118" s="51">
        <f ca="1">SUMPRODUCT($CM118:$DD118,INDIRECT(ADDRESS(BA$2,$DH$2)):INDIRECT(ADDRESS(BA$2,$DY$2)))</f>
        <v>45045.968852828089</v>
      </c>
      <c r="BB118" s="51">
        <f ca="1">SUMPRODUCT($CM118:$DD118,INDIRECT(ADDRESS(BB$2,$DH$2)):INDIRECT(ADDRESS(BB$2,$DY$2)))</f>
        <v>45045.968852828089</v>
      </c>
      <c r="BC118" s="51">
        <f ca="1">SUMPRODUCT($CM118:$DD118,INDIRECT(ADDRESS(BC$2,$DH$2)):INDIRECT(ADDRESS(BC$2,$DY$2)))</f>
        <v>45045.968852828089</v>
      </c>
      <c r="BD118" s="51">
        <f ca="1">SUMPRODUCT($CM118:$DD118,INDIRECT(ADDRESS(BD$2,$DH$2)):INDIRECT(ADDRESS(BD$2,$DY$2)))</f>
        <v>45045.968852828089</v>
      </c>
      <c r="BE118" s="51">
        <f ca="1">SUMPRODUCT($CM118:$DD118,INDIRECT(ADDRESS(BE$2,$DH$2)):INDIRECT(ADDRESS(BE$2,$DY$2)))</f>
        <v>45045.968852828089</v>
      </c>
      <c r="BF118" s="51">
        <f ca="1">SUMPRODUCT($CM118:$DD118,INDIRECT(ADDRESS(BF$2,$DH$2)):INDIRECT(ADDRESS(BF$2,$DY$2)))</f>
        <v>45045.968852828089</v>
      </c>
      <c r="BG118" s="51">
        <f ca="1">SUMPRODUCT($CM118:$DD118,INDIRECT(ADDRESS(BG$2,$DH$2)):INDIRECT(ADDRESS(BG$2,$DY$2)))</f>
        <v>45055.54951801939</v>
      </c>
      <c r="BH118" s="51">
        <f ca="1">SUMPRODUCT($CM118:$DD118,INDIRECT(ADDRESS(BH$2,$DH$2)):INDIRECT(ADDRESS(BH$2,$DY$2)))</f>
        <v>45055.54951801939</v>
      </c>
      <c r="BI118" s="51">
        <f ca="1">SUMPRODUCT($CM118:$DD118,INDIRECT(ADDRESS(BI$2,$DH$2)):INDIRECT(ADDRESS(BI$2,$DY$2)))</f>
        <v>45055.54951801939</v>
      </c>
      <c r="BJ118" s="51">
        <f ca="1">SUMPRODUCT($CM118:$DD118,INDIRECT(ADDRESS(BJ$2,$DH$2)):INDIRECT(ADDRESS(BJ$2,$DY$2)))</f>
        <v>45055.54951801939</v>
      </c>
      <c r="BK118" s="51">
        <f ca="1">SUMPRODUCT($CM118:$DD118,INDIRECT(ADDRESS(BK$2,$DH$2)):INDIRECT(ADDRESS(BK$2,$DY$2)))</f>
        <v>45055.54951801939</v>
      </c>
      <c r="BL118" s="51">
        <f ca="1">SUMPRODUCT($CM118:$DD118,INDIRECT(ADDRESS(BL$2,$DH$2)):INDIRECT(ADDRESS(BL$2,$DY$2)))</f>
        <v>45055.54951801939</v>
      </c>
      <c r="BM118" s="51">
        <f ca="1">SUMPRODUCT($CM118:$DD118,INDIRECT(ADDRESS(BM$2,$DH$2)):INDIRECT(ADDRESS(BM$2,$DY$2)))</f>
        <v>45055.54951801939</v>
      </c>
      <c r="BN118" s="51">
        <f ca="1">SUMPRODUCT($CM118:$DD118,INDIRECT(ADDRESS(BN$2,$DH$2)):INDIRECT(ADDRESS(BN$2,$DY$2)))</f>
        <v>45055.54951801939</v>
      </c>
      <c r="BO118" s="51">
        <f ca="1">SUMPRODUCT($CM118:$DD118,INDIRECT(ADDRESS(BO$2,$DH$2)):INDIRECT(ADDRESS(BO$2,$DY$2)))</f>
        <v>45055.54951801939</v>
      </c>
      <c r="BP118" s="51">
        <f ca="1">SUMPRODUCT($CM118:$DD118,INDIRECT(ADDRESS(BP$2,$DH$2)):INDIRECT(ADDRESS(BP$2,$DY$2)))</f>
        <v>45055.54951801939</v>
      </c>
      <c r="BQ118" s="51">
        <f ca="1">SUMPRODUCT($CM118:$DD118,INDIRECT(ADDRESS(BQ$2,$DH$2)):INDIRECT(ADDRESS(BQ$2,$DY$2)))</f>
        <v>45055.54951801939</v>
      </c>
      <c r="BR118" s="51">
        <f ca="1">SUMPRODUCT($CM118:$DD118,INDIRECT(ADDRESS(BR$2,$DH$2)):INDIRECT(ADDRESS(BR$2,$DY$2)))</f>
        <v>45055.54951801939</v>
      </c>
      <c r="BS118" s="51">
        <f ca="1">SUMPRODUCT($CM118:$DD118,INDIRECT(ADDRESS(BS$2,$DH$2)):INDIRECT(ADDRESS(BS$2,$DY$2)))</f>
        <v>45064.408571755979</v>
      </c>
      <c r="BT118" s="51">
        <f ca="1">SUMPRODUCT($CM118:$DD118,INDIRECT(ADDRESS(BT$2,$DH$2)):INDIRECT(ADDRESS(BT$2,$DY$2)))</f>
        <v>45064.408571755979</v>
      </c>
      <c r="BU118" s="51">
        <f ca="1">SUMPRODUCT($CM118:$DD118,INDIRECT(ADDRESS(BU$2,$DH$2)):INDIRECT(ADDRESS(BU$2,$DY$2)))</f>
        <v>45064.408571755979</v>
      </c>
      <c r="BV118" s="51">
        <f ca="1">SUMPRODUCT($CM118:$DD118,INDIRECT(ADDRESS(BV$2,$DH$2)):INDIRECT(ADDRESS(BV$2,$DY$2)))</f>
        <v>45064.408571755979</v>
      </c>
      <c r="BW118" s="51">
        <f ca="1">SUMPRODUCT($CM118:$DD118,INDIRECT(ADDRESS(BW$2,$DH$2)):INDIRECT(ADDRESS(BW$2,$DY$2)))</f>
        <v>45064.408571755979</v>
      </c>
      <c r="BX118" s="51">
        <f ca="1">SUMPRODUCT($CM118:$DD118,INDIRECT(ADDRESS(BX$2,$DH$2)):INDIRECT(ADDRESS(BX$2,$DY$2)))</f>
        <v>45064.408571755979</v>
      </c>
      <c r="BY118" s="51">
        <f ca="1">SUMPRODUCT($CM118:$DD118,INDIRECT(ADDRESS(BY$2,$DH$2)):INDIRECT(ADDRESS(BY$2,$DY$2)))</f>
        <v>45064.408571755979</v>
      </c>
      <c r="BZ118" s="51">
        <f ca="1">SUMPRODUCT($CM118:$DD118,INDIRECT(ADDRESS(BZ$2,$DH$2)):INDIRECT(ADDRESS(BZ$2,$DY$2)))</f>
        <v>45064.408571755979</v>
      </c>
      <c r="CA118" s="51">
        <f ca="1">SUMPRODUCT($CM118:$DD118,INDIRECT(ADDRESS(CA$2,$DH$2)):INDIRECT(ADDRESS(CA$2,$DY$2)))</f>
        <v>45064.408571755979</v>
      </c>
      <c r="CB118" s="51">
        <f ca="1">SUMPRODUCT($CM118:$DD118,INDIRECT(ADDRESS(CB$2,$DH$2)):INDIRECT(ADDRESS(CB$2,$DY$2)))</f>
        <v>45064.408571755979</v>
      </c>
      <c r="CC118" s="51">
        <f ca="1">SUMPRODUCT($CM118:$DD118,INDIRECT(ADDRESS(CC$2,$DH$2)):INDIRECT(ADDRESS(CC$2,$DY$2)))</f>
        <v>45064.408571755979</v>
      </c>
      <c r="CD118" s="51">
        <f ca="1">SUMPRODUCT($CM118:$DD118,INDIRECT(ADDRESS(CD$2,$DH$2)):INDIRECT(ADDRESS(CD$2,$DY$2)))</f>
        <v>45064.408571755979</v>
      </c>
      <c r="CF118" s="51">
        <f t="shared" ca="1" si="11"/>
        <v>540053.78151512984</v>
      </c>
      <c r="CG118" s="51">
        <f t="shared" ca="1" si="11"/>
        <v>540176.13054543443</v>
      </c>
      <c r="CH118" s="51">
        <f t="shared" ca="1" si="11"/>
        <v>540332.06461888179</v>
      </c>
      <c r="CI118" s="51">
        <f t="shared" ca="1" si="11"/>
        <v>540469.55718271073</v>
      </c>
      <c r="CJ118" s="51">
        <f t="shared" ca="1" si="11"/>
        <v>540599.52955989353</v>
      </c>
      <c r="CK118" s="51">
        <f t="shared" ca="1" si="11"/>
        <v>540710.88948491565</v>
      </c>
      <c r="CM118" s="1">
        <f>IFERROR(VLOOKUP($A118,Auxiliar_OPEX_CustosUnit!$A$4:$BT$129,COLUMN(Auxiliar_OPEX_CustosUnit!AK$2),0),0)</f>
        <v>0</v>
      </c>
      <c r="CN118" s="1">
        <f>IFERROR(VLOOKUP($A118,Auxiliar_OPEX_CustosUnit!$A$4:$BT$129,COLUMN(Auxiliar_OPEX_CustosUnit!AL$2),0),0)</f>
        <v>0</v>
      </c>
      <c r="CO118" s="1">
        <f>IFERROR(VLOOKUP($A118,Auxiliar_OPEX_CustosUnit!$A$4:$BT$129,COLUMN(Auxiliar_OPEX_CustosUnit!AM$2),0)*(1-DRE_Auxiliar!$A$111),0)</f>
        <v>44329.421319263252</v>
      </c>
      <c r="CP118" s="1">
        <f>IFERROR(VLOOKUP($A118,Auxiliar_OPEX_CustosUnit!$A$4:$BT$129,COLUMN(Auxiliar_OPEX_CustosUnit!AN$2),0),0)</f>
        <v>0</v>
      </c>
      <c r="CQ118" s="1">
        <f>IFERROR(VLOOKUP($A118,Auxiliar_OPEX_CustosUnit!$A$4:$BT$129,COLUMN(Auxiliar_OPEX_CustosUnit!AO$2),0),0)</f>
        <v>11.0165961040144</v>
      </c>
      <c r="CR118" s="1">
        <f>IFERROR(VLOOKUP($A118,Auxiliar_OPEX_CustosUnit!$A$4:$BT$129,COLUMN(Auxiliar_OPEX_CustosUnit!AP$2),0),0)</f>
        <v>0</v>
      </c>
      <c r="CS118" s="1">
        <f>IFERROR(VLOOKUP($A118,Auxiliar_OPEX_CustosUnit!$A$4:$BT$129,COLUMN(Auxiliar_OPEX_CustosUnit!AQ$2),0),0)</f>
        <v>0</v>
      </c>
      <c r="CT118" s="1">
        <f>IFERROR(VLOOKUP($A118,Auxiliar_OPEX_CustosUnit!$A$4:$BT$129,COLUMN(Auxiliar_OPEX_CustosUnit!AR$2),0),0)</f>
        <v>0</v>
      </c>
      <c r="CU118" s="1">
        <f>IFERROR(VLOOKUP($A118,Auxiliar_OPEX_CustosUnit!$A$4:$BT$129,COLUMN(Auxiliar_OPEX_CustosUnit!AS$2),0),0)</f>
        <v>0</v>
      </c>
      <c r="CV118" s="1">
        <f>IFERROR(VLOOKUP($A118,Auxiliar_OPEX_CustosUnit!$A$4:$BT$129,COLUMN(Auxiliar_OPEX_CustosUnit!AT$2),0),0)</f>
        <v>0</v>
      </c>
      <c r="CW118" s="1">
        <f>IFERROR(VLOOKUP($A118,Auxiliar_OPEX_CustosUnit!$A$4:$BT$129,COLUMN(Auxiliar_OPEX_CustosUnit!AU$2),0),0)</f>
        <v>0</v>
      </c>
      <c r="CX118" s="1">
        <f>IFERROR(VLOOKUP($A118,Auxiliar_OPEX_CustosUnit!$A$4:$BT$129,COLUMN(Auxiliar_OPEX_CustosUnit!AV$2),0),0)</f>
        <v>0</v>
      </c>
      <c r="CY118" s="1">
        <f>IFERROR(VLOOKUP($A118,Auxiliar_OPEX_CustosUnit!$A$4:$BT$129,COLUMN(Auxiliar_OPEX_CustosUnit!AW$2),0),0)</f>
        <v>0</v>
      </c>
      <c r="CZ118" s="1">
        <f>IFERROR(VLOOKUP($A118,Auxiliar_OPEX_CustosUnit!$A$4:$BT$129,COLUMN(Auxiliar_OPEX_CustosUnit!AX$2),0),0)</f>
        <v>0</v>
      </c>
      <c r="DA118" s="1">
        <f>IFERROR(VLOOKUP($A118,Auxiliar_OPEX_CustosUnit!$A$4:$BT$129,COLUMN(Auxiliar_OPEX_CustosUnit!AY$2),0),0)</f>
        <v>0</v>
      </c>
      <c r="DB118" s="1">
        <f>IFERROR(VLOOKUP($A118,Auxiliar_OPEX_CustosUnit!$A$4:$BT$129,COLUMN(Auxiliar_OPEX_CustosUnit!AZ$2),0),0)</f>
        <v>0</v>
      </c>
      <c r="DC118" s="1">
        <f>IFERROR(VLOOKUP($A118,Auxiliar_OPEX_CustosUnit!$A$4:$BT$129,COLUMN(Auxiliar_OPEX_CustosUnit!BA$2),0),0)</f>
        <v>0</v>
      </c>
      <c r="DD118" s="1">
        <f>IFERROR(VLOOKUP($A118,Auxiliar_OPEX_CustosUnit!$A$4:$BT$129,COLUMN(Auxiliar_OPEX_CustosUnit!BB$2),0),0)</f>
        <v>0</v>
      </c>
    </row>
    <row r="119" spans="1:108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309368.43929379823</v>
      </c>
      <c r="E119" s="51">
        <f ca="1">SUMPRODUCT($CM119:$DD119,INDIRECT(ADDRESS(E$2,$DH$2)):INDIRECT(ADDRESS(E$2,$DY$2)))</f>
        <v>310107.6360256598</v>
      </c>
      <c r="F119" s="51">
        <f ca="1">SUMPRODUCT($CM119:$DD119,INDIRECT(ADDRESS(F$2,$DH$2)):INDIRECT(ADDRESS(F$2,$DY$2)))</f>
        <v>310858.37640563742</v>
      </c>
      <c r="G119" s="51">
        <f ca="1">SUMPRODUCT($CM119:$DD119,INDIRECT(ADDRESS(G$2,$DH$2)):INDIRECT(ADDRESS(G$2,$DY$2)))</f>
        <v>311628.37749874557</v>
      </c>
      <c r="H119" s="51">
        <f ca="1">SUMPRODUCT($CM119:$DD119,INDIRECT(ADDRESS(H$2,$DH$2)):INDIRECT(ADDRESS(H$2,$DY$2)))</f>
        <v>312426.20974709367</v>
      </c>
      <c r="I119" s="51">
        <f ca="1">SUMPRODUCT($CM119:$DD119,INDIRECT(ADDRESS(I$2,$DH$2)):INDIRECT(ADDRESS(I$2,$DY$2)))</f>
        <v>313015.90762333525</v>
      </c>
      <c r="J119" s="51">
        <f ca="1">SUMPRODUCT($CM119:$DD119,INDIRECT(ADDRESS(J$2,$DH$2)):INDIRECT(ADDRESS(J$2,$DY$2)))</f>
        <v>313261.30935557251</v>
      </c>
      <c r="K119" s="51">
        <f ca="1">SUMPRODUCT($CM119:$DD119,INDIRECT(ADDRESS(K$2,$DH$2)):INDIRECT(ADDRESS(K$2,$DY$2)))</f>
        <v>318028.08242567617</v>
      </c>
      <c r="L119" s="51">
        <f ca="1">SUMPRODUCT($CM119:$DD119,INDIRECT(ADDRESS(L$2,$DH$2)):INDIRECT(ADDRESS(L$2,$DY$2)))</f>
        <v>318683.99804331257</v>
      </c>
      <c r="M119" s="51">
        <f ca="1">SUMPRODUCT($CM119:$DD119,INDIRECT(ADDRESS(M$2,$DH$2)):INDIRECT(ADDRESS(M$2,$DY$2)))</f>
        <v>319596.52859318018</v>
      </c>
      <c r="N119" s="51">
        <f ca="1">SUMPRODUCT($CM119:$DD119,INDIRECT(ADDRESS(N$2,$DH$2)):INDIRECT(ADDRESS(N$2,$DY$2)))</f>
        <v>320540.76185693056</v>
      </c>
      <c r="O119" s="51">
        <f ca="1">SUMPRODUCT($CM119:$DD119,INDIRECT(ADDRESS(O$2,$DH$2)):INDIRECT(ADDRESS(O$2,$DY$2)))</f>
        <v>321439.17152950494</v>
      </c>
      <c r="P119" s="51">
        <f ca="1">SUMPRODUCT($CM119:$DD119,INDIRECT(ADDRESS(P$2,$DH$2)):INDIRECT(ADDRESS(P$2,$DY$2)))</f>
        <v>322284.06531556969</v>
      </c>
      <c r="Q119" s="51">
        <f ca="1">SUMPRODUCT($CM119:$DD119,INDIRECT(ADDRESS(Q$2,$DH$2)):INDIRECT(ADDRESS(Q$2,$DY$2)))</f>
        <v>323130.39119612938</v>
      </c>
      <c r="R119" s="51">
        <f ca="1">SUMPRODUCT($CM119:$DD119,INDIRECT(ADDRESS(R$2,$DH$2)):INDIRECT(ADDRESS(R$2,$DY$2)))</f>
        <v>323953.52385939704</v>
      </c>
      <c r="S119" s="51">
        <f ca="1">SUMPRODUCT($CM119:$DD119,INDIRECT(ADDRESS(S$2,$DH$2)):INDIRECT(ADDRESS(S$2,$DY$2)))</f>
        <v>324772.87201276957</v>
      </c>
      <c r="T119" s="51">
        <f ca="1">SUMPRODUCT($CM119:$DD119,INDIRECT(ADDRESS(T$2,$DH$2)):INDIRECT(ADDRESS(T$2,$DY$2)))</f>
        <v>325574.94605977391</v>
      </c>
      <c r="U119" s="51">
        <f ca="1">SUMPRODUCT($CM119:$DD119,INDIRECT(ADDRESS(U$2,$DH$2)):INDIRECT(ADDRESS(U$2,$DY$2)))</f>
        <v>326032.88370168512</v>
      </c>
      <c r="V119" s="51">
        <f ca="1">SUMPRODUCT($CM119:$DD119,INDIRECT(ADDRESS(V$2,$DH$2)):INDIRECT(ADDRESS(V$2,$DY$2)))</f>
        <v>326183.84087389492</v>
      </c>
      <c r="W119" s="51">
        <f ca="1">SUMPRODUCT($CM119:$DD119,INDIRECT(ADDRESS(W$2,$DH$2)):INDIRECT(ADDRESS(W$2,$DY$2)))</f>
        <v>331003.02862907958</v>
      </c>
      <c r="X119" s="51">
        <f ca="1">SUMPRODUCT($CM119:$DD119,INDIRECT(ADDRESS(X$2,$DH$2)):INDIRECT(ADDRESS(X$2,$DY$2)))</f>
        <v>331702.86715795886</v>
      </c>
      <c r="Y119" s="51">
        <f ca="1">SUMPRODUCT($CM119:$DD119,INDIRECT(ADDRESS(Y$2,$DH$2)):INDIRECT(ADDRESS(Y$2,$DY$2)))</f>
        <v>332720.25758254994</v>
      </c>
      <c r="Z119" s="51">
        <f ca="1">SUMPRODUCT($CM119:$DD119,INDIRECT(ADDRESS(Z$2,$DH$2)):INDIRECT(ADDRESS(Z$2,$DY$2)))</f>
        <v>333783.33990099293</v>
      </c>
      <c r="AA119" s="51">
        <f ca="1">SUMPRODUCT($CM119:$DD119,INDIRECT(ADDRESS(AA$2,$DH$2)):INDIRECT(ADDRESS(AA$2,$DY$2)))</f>
        <v>334786.59087473841</v>
      </c>
      <c r="AB119" s="51">
        <f ca="1">SUMPRODUCT($CM119:$DD119,INDIRECT(ADDRESS(AB$2,$DH$2)):INDIRECT(ADDRESS(AB$2,$DY$2)))</f>
        <v>335802.80048215832</v>
      </c>
      <c r="AC119" s="51">
        <f ca="1">SUMPRODUCT($CM119:$DD119,INDIRECT(ADDRESS(AC$2,$DH$2)):INDIRECT(ADDRESS(AC$2,$DY$2)))</f>
        <v>336849.7614723877</v>
      </c>
      <c r="AD119" s="51">
        <f ca="1">SUMPRODUCT($CM119:$DD119,INDIRECT(ADDRESS(AD$2,$DH$2)):INDIRECT(ADDRESS(AD$2,$DY$2)))</f>
        <v>337870.16388097079</v>
      </c>
      <c r="AE119" s="51">
        <f ca="1">SUMPRODUCT($CM119:$DD119,INDIRECT(ADDRESS(AE$2,$DH$2)):INDIRECT(ADDRESS(AE$2,$DY$2)))</f>
        <v>338901.3225884086</v>
      </c>
      <c r="AF119" s="51">
        <f ca="1">SUMPRODUCT($CM119:$DD119,INDIRECT(ADDRESS(AF$2,$DH$2)):INDIRECT(ADDRESS(AF$2,$DY$2)))</f>
        <v>339913.92323754448</v>
      </c>
      <c r="AG119" s="51">
        <f ca="1">SUMPRODUCT($CM119:$DD119,INDIRECT(ADDRESS(AG$2,$DH$2)):INDIRECT(ADDRESS(AG$2,$DY$2)))</f>
        <v>340472.57171001693</v>
      </c>
      <c r="AH119" s="51">
        <f ca="1">SUMPRODUCT($CM119:$DD119,INDIRECT(ADDRESS(AH$2,$DH$2)):INDIRECT(ADDRESS(AH$2,$DY$2)))</f>
        <v>340664.77552069863</v>
      </c>
      <c r="AI119" s="51">
        <f ca="1">SUMPRODUCT($CM119:$DD119,INDIRECT(ADDRESS(AI$2,$DH$2)):INDIRECT(ADDRESS(AI$2,$DY$2)))</f>
        <v>345859.21035434661</v>
      </c>
      <c r="AJ119" s="51">
        <f ca="1">SUMPRODUCT($CM119:$DD119,INDIRECT(ADDRESS(AJ$2,$DH$2)):INDIRECT(ADDRESS(AJ$2,$DY$2)))</f>
        <v>346687.16596623021</v>
      </c>
      <c r="AK119" s="51">
        <f ca="1">SUMPRODUCT($CM119:$DD119,INDIRECT(ADDRESS(AK$2,$DH$2)):INDIRECT(ADDRESS(AK$2,$DY$2)))</f>
        <v>347697.27290932729</v>
      </c>
      <c r="AL119" s="51">
        <f ca="1">SUMPRODUCT($CM119:$DD119,INDIRECT(ADDRESS(AL$2,$DH$2)):INDIRECT(ADDRESS(AL$2,$DY$2)))</f>
        <v>348720.09525270853</v>
      </c>
      <c r="AM119" s="51">
        <f ca="1">SUMPRODUCT($CM119:$DD119,INDIRECT(ADDRESS(AM$2,$DH$2)):INDIRECT(ADDRESS(AM$2,$DY$2)))</f>
        <v>349685.49433739821</v>
      </c>
      <c r="AN119" s="51">
        <f ca="1">SUMPRODUCT($CM119:$DD119,INDIRECT(ADDRESS(AN$2,$DH$2)):INDIRECT(ADDRESS(AN$2,$DY$2)))</f>
        <v>350696.62231269013</v>
      </c>
      <c r="AO119" s="51">
        <f ca="1">SUMPRODUCT($CM119:$DD119,INDIRECT(ADDRESS(AO$2,$DH$2)):INDIRECT(ADDRESS(AO$2,$DY$2)))</f>
        <v>351720.29841098434</v>
      </c>
      <c r="AP119" s="51">
        <f ca="1">SUMPRODUCT($CM119:$DD119,INDIRECT(ADDRESS(AP$2,$DH$2)):INDIRECT(ADDRESS(AP$2,$DY$2)))</f>
        <v>352705.87101550453</v>
      </c>
      <c r="AQ119" s="51">
        <f ca="1">SUMPRODUCT($CM119:$DD119,INDIRECT(ADDRESS(AQ$2,$DH$2)):INDIRECT(ADDRESS(AQ$2,$DY$2)))</f>
        <v>353665.90369676973</v>
      </c>
      <c r="AR119" s="51">
        <f ca="1">SUMPRODUCT($CM119:$DD119,INDIRECT(ADDRESS(AR$2,$DH$2)):INDIRECT(ADDRESS(AR$2,$DY$2)))</f>
        <v>354651.30215248349</v>
      </c>
      <c r="AS119" s="51">
        <f ca="1">SUMPRODUCT($CM119:$DD119,INDIRECT(ADDRESS(AS$2,$DH$2)):INDIRECT(ADDRESS(AS$2,$DY$2)))</f>
        <v>355299.39164649637</v>
      </c>
      <c r="AT119" s="51">
        <f ca="1">SUMPRODUCT($CM119:$DD119,INDIRECT(ADDRESS(AT$2,$DH$2)):INDIRECT(ADDRESS(AT$2,$DY$2)))</f>
        <v>355640.73224466474</v>
      </c>
      <c r="AU119" s="51">
        <f ca="1">SUMPRODUCT($CM119:$DD119,INDIRECT(ADDRESS(AU$2,$DH$2)):INDIRECT(ADDRESS(AU$2,$DY$2)))</f>
        <v>359578.23600241006</v>
      </c>
      <c r="AV119" s="51">
        <f ca="1">SUMPRODUCT($CM119:$DD119,INDIRECT(ADDRESS(AV$2,$DH$2)):INDIRECT(ADDRESS(AV$2,$DY$2)))</f>
        <v>360470.023879132</v>
      </c>
      <c r="AW119" s="51">
        <f ca="1">SUMPRODUCT($CM119:$DD119,INDIRECT(ADDRESS(AW$2,$DH$2)):INDIRECT(ADDRESS(AW$2,$DY$2)))</f>
        <v>361612.52715445531</v>
      </c>
      <c r="AX119" s="51">
        <f ca="1">SUMPRODUCT($CM119:$DD119,INDIRECT(ADDRESS(AX$2,$DH$2)):INDIRECT(ADDRESS(AX$2,$DY$2)))</f>
        <v>362749.97863005067</v>
      </c>
      <c r="AY119" s="51">
        <f ca="1">SUMPRODUCT($CM119:$DD119,INDIRECT(ADDRESS(AY$2,$DH$2)):INDIRECT(ADDRESS(AY$2,$DY$2)))</f>
        <v>363741.9860925125</v>
      </c>
      <c r="AZ119" s="51">
        <f ca="1">SUMPRODUCT($CM119:$DD119,INDIRECT(ADDRESS(AZ$2,$DH$2)):INDIRECT(ADDRESS(AZ$2,$DY$2)))</f>
        <v>364763.61375793105</v>
      </c>
      <c r="BA119" s="51">
        <f ca="1">SUMPRODUCT($CM119:$DD119,INDIRECT(ADDRESS(BA$2,$DH$2)):INDIRECT(ADDRESS(BA$2,$DY$2)))</f>
        <v>365752.15334443282</v>
      </c>
      <c r="BB119" s="51">
        <f ca="1">SUMPRODUCT($CM119:$DD119,INDIRECT(ADDRESS(BB$2,$DH$2)):INDIRECT(ADDRESS(BB$2,$DY$2)))</f>
        <v>366788.40833467536</v>
      </c>
      <c r="BC119" s="51">
        <f ca="1">SUMPRODUCT($CM119:$DD119,INDIRECT(ADDRESS(BC$2,$DH$2)):INDIRECT(ADDRESS(BC$2,$DY$2)))</f>
        <v>367785.33105141972</v>
      </c>
      <c r="BD119" s="51">
        <f ca="1">SUMPRODUCT($CM119:$DD119,INDIRECT(ADDRESS(BD$2,$DH$2)):INDIRECT(ADDRESS(BD$2,$DY$2)))</f>
        <v>368753.10660404316</v>
      </c>
      <c r="BE119" s="51">
        <f ca="1">SUMPRODUCT($CM119:$DD119,INDIRECT(ADDRESS(BE$2,$DH$2)):INDIRECT(ADDRESS(BE$2,$DY$2)))</f>
        <v>369271.42326258938</v>
      </c>
      <c r="BF119" s="51">
        <f ca="1">SUMPRODUCT($CM119:$DD119,INDIRECT(ADDRESS(BF$2,$DH$2)):INDIRECT(ADDRESS(BF$2,$DY$2)))</f>
        <v>369445.1402736599</v>
      </c>
      <c r="BG119" s="51">
        <f ca="1">SUMPRODUCT($CM119:$DD119,INDIRECT(ADDRESS(BG$2,$DH$2)):INDIRECT(ADDRESS(BG$2,$DY$2)))</f>
        <v>373671.95321024605</v>
      </c>
      <c r="BH119" s="51">
        <f ca="1">SUMPRODUCT($CM119:$DD119,INDIRECT(ADDRESS(BH$2,$DH$2)):INDIRECT(ADDRESS(BH$2,$DY$2)))</f>
        <v>374653.66724017955</v>
      </c>
      <c r="BI119" s="51">
        <f ca="1">SUMPRODUCT($CM119:$DD119,INDIRECT(ADDRESS(BI$2,$DH$2)):INDIRECT(ADDRESS(BI$2,$DY$2)))</f>
        <v>375667.05596767599</v>
      </c>
      <c r="BJ119" s="51">
        <f ca="1">SUMPRODUCT($CM119:$DD119,INDIRECT(ADDRESS(BJ$2,$DH$2)):INDIRECT(ADDRESS(BJ$2,$DY$2)))</f>
        <v>376683.55075499701</v>
      </c>
      <c r="BK119" s="51">
        <f ca="1">SUMPRODUCT($CM119:$DD119,INDIRECT(ADDRESS(BK$2,$DH$2)):INDIRECT(ADDRESS(BK$2,$DY$2)))</f>
        <v>377601.13821496058</v>
      </c>
      <c r="BL119" s="51">
        <f ca="1">SUMPRODUCT($CM119:$DD119,INDIRECT(ADDRESS(BL$2,$DH$2)):INDIRECT(ADDRESS(BL$2,$DY$2)))</f>
        <v>378514.57338873565</v>
      </c>
      <c r="BM119" s="51">
        <f ca="1">SUMPRODUCT($CM119:$DD119,INDIRECT(ADDRESS(BM$2,$DH$2)):INDIRECT(ADDRESS(BM$2,$DY$2)))</f>
        <v>379302.4171862182</v>
      </c>
      <c r="BN119" s="51">
        <f ca="1">SUMPRODUCT($CM119:$DD119,INDIRECT(ADDRESS(BN$2,$DH$2)):INDIRECT(ADDRESS(BN$2,$DY$2)))</f>
        <v>380074.41080180142</v>
      </c>
      <c r="BO119" s="51">
        <f ca="1">SUMPRODUCT($CM119:$DD119,INDIRECT(ADDRESS(BO$2,$DH$2)):INDIRECT(ADDRESS(BO$2,$DY$2)))</f>
        <v>380874.27895540593</v>
      </c>
      <c r="BP119" s="51">
        <f ca="1">SUMPRODUCT($CM119:$DD119,INDIRECT(ADDRESS(BP$2,$DH$2)):INDIRECT(ADDRESS(BP$2,$DY$2)))</f>
        <v>381625.5225399289</v>
      </c>
      <c r="BQ119" s="51">
        <f ca="1">SUMPRODUCT($CM119:$DD119,INDIRECT(ADDRESS(BQ$2,$DH$2)):INDIRECT(ADDRESS(BQ$2,$DY$2)))</f>
        <v>382181.52596309746</v>
      </c>
      <c r="BR119" s="51">
        <f ca="1">SUMPRODUCT($CM119:$DD119,INDIRECT(ADDRESS(BR$2,$DH$2)):INDIRECT(ADDRESS(BR$2,$DY$2)))</f>
        <v>382520.10181448678</v>
      </c>
      <c r="BS119" s="51">
        <f ca="1">SUMPRODUCT($CM119:$DD119,INDIRECT(ADDRESS(BS$2,$DH$2)):INDIRECT(ADDRESS(BS$2,$DY$2)))</f>
        <v>387297.21114078164</v>
      </c>
      <c r="BT119" s="51">
        <f ca="1">SUMPRODUCT($CM119:$DD119,INDIRECT(ADDRESS(BT$2,$DH$2)):INDIRECT(ADDRESS(BT$2,$DY$2)))</f>
        <v>388106.78576727444</v>
      </c>
      <c r="BU119" s="51">
        <f ca="1">SUMPRODUCT($CM119:$DD119,INDIRECT(ADDRESS(BU$2,$DH$2)):INDIRECT(ADDRESS(BU$2,$DY$2)))</f>
        <v>388965.60097476421</v>
      </c>
      <c r="BV119" s="51">
        <f ca="1">SUMPRODUCT($CM119:$DD119,INDIRECT(ADDRESS(BV$2,$DH$2)):INDIRECT(ADDRESS(BV$2,$DY$2)))</f>
        <v>389828.48771186167</v>
      </c>
      <c r="BW119" s="51">
        <f ca="1">SUMPRODUCT($CM119:$DD119,INDIRECT(ADDRESS(BW$2,$DH$2)):INDIRECT(ADDRESS(BW$2,$DY$2)))</f>
        <v>390650.73905418895</v>
      </c>
      <c r="BX119" s="51">
        <f ca="1">SUMPRODUCT($CM119:$DD119,INDIRECT(ADDRESS(BX$2,$DH$2)):INDIRECT(ADDRESS(BX$2,$DY$2)))</f>
        <v>391684.18858009868</v>
      </c>
      <c r="BY119" s="51">
        <f ca="1">SUMPRODUCT($CM119:$DD119,INDIRECT(ADDRESS(BY$2,$DH$2)):INDIRECT(ADDRESS(BY$2,$DY$2)))</f>
        <v>392649.44096249994</v>
      </c>
      <c r="BZ119" s="51">
        <f ca="1">SUMPRODUCT($CM119:$DD119,INDIRECT(ADDRESS(BZ$2,$DH$2)):INDIRECT(ADDRESS(BZ$2,$DY$2)))</f>
        <v>393598.75488929776</v>
      </c>
      <c r="CA119" s="51">
        <f ca="1">SUMPRODUCT($CM119:$DD119,INDIRECT(ADDRESS(CA$2,$DH$2)):INDIRECT(ADDRESS(CA$2,$DY$2)))</f>
        <v>394576.9093276239</v>
      </c>
      <c r="CB119" s="51">
        <f ca="1">SUMPRODUCT($CM119:$DD119,INDIRECT(ADDRESS(CB$2,$DH$2)):INDIRECT(ADDRESS(CB$2,$DY$2)))</f>
        <v>395506.43919686857</v>
      </c>
      <c r="CC119" s="51">
        <f ca="1">SUMPRODUCT($CM119:$DD119,INDIRECT(ADDRESS(CC$2,$DH$2)):INDIRECT(ADDRESS(CC$2,$DY$2)))</f>
        <v>396201.68587642122</v>
      </c>
      <c r="CD119" s="51">
        <f ca="1">SUMPRODUCT($CM119:$DD119,INDIRECT(ADDRESS(CD$2,$DH$2)):INDIRECT(ADDRESS(CD$2,$DY$2)))</f>
        <v>396662.29672774323</v>
      </c>
      <c r="CF119" s="51">
        <f t="shared" ca="1" si="11"/>
        <v>3778954.7983984468</v>
      </c>
      <c r="CG119" s="51">
        <f t="shared" ca="1" si="11"/>
        <v>3935928.6071645394</v>
      </c>
      <c r="CH119" s="51">
        <f t="shared" ca="1" si="11"/>
        <v>4109124.5577121968</v>
      </c>
      <c r="CI119" s="51">
        <f t="shared" ca="1" si="11"/>
        <v>4282532.8732381538</v>
      </c>
      <c r="CJ119" s="51">
        <f t="shared" ca="1" si="11"/>
        <v>4450836.5420168107</v>
      </c>
      <c r="CK119" s="51">
        <f t="shared" ca="1" si="11"/>
        <v>4609941.655298545</v>
      </c>
      <c r="CM119" s="1">
        <f>IFERROR(VLOOKUP($A119,Auxiliar_OPEX_CustosUnit!$A$4:$BT$129,COLUMN(Auxiliar_OPEX_CustosUnit!AK$2),0),0)</f>
        <v>0</v>
      </c>
      <c r="CN119" s="1">
        <f>IFERROR(VLOOKUP($A119,Auxiliar_OPEX_CustosUnit!$A$4:$BT$129,COLUMN(Auxiliar_OPEX_CustosUnit!AL$2),0),0)</f>
        <v>0</v>
      </c>
      <c r="CO119" s="1">
        <f>IFERROR(VLOOKUP($A119,Auxiliar_OPEX_CustosUnit!$A$4:$BT$129,COLUMN(Auxiliar_OPEX_CustosUnit!AM$2),0)*(1-DRE_Auxiliar!$A$111),0)</f>
        <v>131.20620257073077</v>
      </c>
      <c r="CP119" s="1">
        <f>IFERROR(VLOOKUP($A119,Auxiliar_OPEX_CustosUnit!$A$4:$BT$129,COLUMN(Auxiliar_OPEX_CustosUnit!AN$2),0),0)</f>
        <v>0</v>
      </c>
      <c r="CQ119" s="1">
        <f>IFERROR(VLOOKUP($A119,Auxiliar_OPEX_CustosUnit!$A$4:$BT$129,COLUMN(Auxiliar_OPEX_CustosUnit!AO$2),0),0)</f>
        <v>15.4232345456202</v>
      </c>
      <c r="CR119" s="1">
        <f>IFERROR(VLOOKUP($A119,Auxiliar_OPEX_CustosUnit!$A$4:$BT$129,COLUMN(Auxiliar_OPEX_CustosUnit!AP$2),0),0)</f>
        <v>0</v>
      </c>
      <c r="CS119" s="1">
        <f>IFERROR(VLOOKUP($A119,Auxiliar_OPEX_CustosUnit!$A$4:$BT$129,COLUMN(Auxiliar_OPEX_CustosUnit!AQ$2),0),0)</f>
        <v>0</v>
      </c>
      <c r="CT119" s="1">
        <f>IFERROR(VLOOKUP($A119,Auxiliar_OPEX_CustosUnit!$A$4:$BT$129,COLUMN(Auxiliar_OPEX_CustosUnit!AR$2),0),0)</f>
        <v>0</v>
      </c>
      <c r="CU119" s="1">
        <f>IFERROR(VLOOKUP($A119,Auxiliar_OPEX_CustosUnit!$A$4:$BT$129,COLUMN(Auxiliar_OPEX_CustosUnit!AS$2),0),0)</f>
        <v>0</v>
      </c>
      <c r="CV119" s="1">
        <f>IFERROR(VLOOKUP($A119,Auxiliar_OPEX_CustosUnit!$A$4:$BT$129,COLUMN(Auxiliar_OPEX_CustosUnit!AT$2),0),0)</f>
        <v>0</v>
      </c>
      <c r="CW119" s="1">
        <f>IFERROR(VLOOKUP($A119,Auxiliar_OPEX_CustosUnit!$A$4:$BT$129,COLUMN(Auxiliar_OPEX_CustosUnit!AU$2),0),0)</f>
        <v>0</v>
      </c>
      <c r="CX119" s="1">
        <f>IFERROR(VLOOKUP($A119,Auxiliar_OPEX_CustosUnit!$A$4:$BT$129,COLUMN(Auxiliar_OPEX_CustosUnit!AV$2),0),0)</f>
        <v>0</v>
      </c>
      <c r="CY119" s="1">
        <f>IFERROR(VLOOKUP($A119,Auxiliar_OPEX_CustosUnit!$A$4:$BT$129,COLUMN(Auxiliar_OPEX_CustosUnit!AW$2),0),0)</f>
        <v>0</v>
      </c>
      <c r="CZ119" s="1">
        <f>IFERROR(VLOOKUP($A119,Auxiliar_OPEX_CustosUnit!$A$4:$BT$129,COLUMN(Auxiliar_OPEX_CustosUnit!AX$2),0),0)</f>
        <v>0</v>
      </c>
      <c r="DA119" s="1">
        <f>IFERROR(VLOOKUP($A119,Auxiliar_OPEX_CustosUnit!$A$4:$BT$129,COLUMN(Auxiliar_OPEX_CustosUnit!AY$2),0),0)</f>
        <v>0</v>
      </c>
      <c r="DB119" s="1">
        <f>IFERROR(VLOOKUP($A119,Auxiliar_OPEX_CustosUnit!$A$4:$BT$129,COLUMN(Auxiliar_OPEX_CustosUnit!AZ$2),0),0)</f>
        <v>0</v>
      </c>
      <c r="DC119" s="1">
        <f>IFERROR(VLOOKUP($A119,Auxiliar_OPEX_CustosUnit!$A$4:$BT$129,COLUMN(Auxiliar_OPEX_CustosUnit!BA$2),0),0)</f>
        <v>8.7769980291469998E-2</v>
      </c>
      <c r="DD119" s="1">
        <f>IFERROR(VLOOKUP($A119,Auxiliar_OPEX_CustosUnit!$A$4:$BT$129,COLUMN(Auxiliar_OPEX_CustosUnit!BB$2),0),0)</f>
        <v>140.52291804458801</v>
      </c>
    </row>
    <row r="120" spans="1:108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1434645.0664851873</v>
      </c>
      <c r="E120" s="51">
        <f ca="1">SUMPRODUCT($CM120:$DD120,INDIRECT(ADDRESS(E$2,$DH$2)):INDIRECT(ADDRESS(E$2,$DY$2)))</f>
        <v>1440491.8435722401</v>
      </c>
      <c r="F120" s="51">
        <f ca="1">SUMPRODUCT($CM120:$DD120,INDIRECT(ADDRESS(F$2,$DH$2)):INDIRECT(ADDRESS(F$2,$DY$2)))</f>
        <v>1446429.9267140916</v>
      </c>
      <c r="G120" s="51">
        <f ca="1">SUMPRODUCT($CM120:$DD120,INDIRECT(ADDRESS(G$2,$DH$2)):INDIRECT(ADDRESS(G$2,$DY$2)))</f>
        <v>1452520.3550860526</v>
      </c>
      <c r="H120" s="51">
        <f ca="1">SUMPRODUCT($CM120:$DD120,INDIRECT(ADDRESS(H$2,$DH$2)):INDIRECT(ADDRESS(H$2,$DY$2)))</f>
        <v>1458830.9177656332</v>
      </c>
      <c r="I120" s="51">
        <f ca="1">SUMPRODUCT($CM120:$DD120,INDIRECT(ADDRESS(I$2,$DH$2)):INDIRECT(ADDRESS(I$2,$DY$2)))</f>
        <v>1463495.2133211754</v>
      </c>
      <c r="J120" s="51">
        <f ca="1">SUMPRODUCT($CM120:$DD120,INDIRECT(ADDRESS(J$2,$DH$2)):INDIRECT(ADDRESS(J$2,$DY$2)))</f>
        <v>1465436.2516988132</v>
      </c>
      <c r="K120" s="51">
        <f ca="1">SUMPRODUCT($CM120:$DD120,INDIRECT(ADDRESS(K$2,$DH$2)):INDIRECT(ADDRESS(K$2,$DY$2)))</f>
        <v>1467459.4433154324</v>
      </c>
      <c r="L120" s="51">
        <f ca="1">SUMPRODUCT($CM120:$DD120,INDIRECT(ADDRESS(L$2,$DH$2)):INDIRECT(ADDRESS(L$2,$DY$2)))</f>
        <v>1472647.4971026548</v>
      </c>
      <c r="M120" s="51">
        <f ca="1">SUMPRODUCT($CM120:$DD120,INDIRECT(ADDRESS(M$2,$DH$2)):INDIRECT(ADDRESS(M$2,$DY$2)))</f>
        <v>1479865.2815979479</v>
      </c>
      <c r="N120" s="51">
        <f ca="1">SUMPRODUCT($CM120:$DD120,INDIRECT(ADDRESS(N$2,$DH$2)):INDIRECT(ADDRESS(N$2,$DY$2)))</f>
        <v>1487333.823020508</v>
      </c>
      <c r="O120" s="51">
        <f ca="1">SUMPRODUCT($CM120:$DD120,INDIRECT(ADDRESS(O$2,$DH$2)):INDIRECT(ADDRESS(O$2,$DY$2)))</f>
        <v>1494439.9165163031</v>
      </c>
      <c r="P120" s="51">
        <f ca="1">SUMPRODUCT($CM120:$DD120,INDIRECT(ADDRESS(P$2,$DH$2)):INDIRECT(ADDRESS(P$2,$DY$2)))</f>
        <v>1501122.718829182</v>
      </c>
      <c r="Q120" s="51">
        <f ca="1">SUMPRODUCT($CM120:$DD120,INDIRECT(ADDRESS(Q$2,$DH$2)):INDIRECT(ADDRESS(Q$2,$DY$2)))</f>
        <v>1507816.848488244</v>
      </c>
      <c r="R120" s="51">
        <f ca="1">SUMPRODUCT($CM120:$DD120,INDIRECT(ADDRESS(R$2,$DH$2)):INDIRECT(ADDRESS(R$2,$DY$2)))</f>
        <v>1514327.5282406807</v>
      </c>
      <c r="S120" s="51">
        <f ca="1">SUMPRODUCT($CM120:$DD120,INDIRECT(ADDRESS(S$2,$DH$2)):INDIRECT(ADDRESS(S$2,$DY$2)))</f>
        <v>1520808.2738973789</v>
      </c>
      <c r="T120" s="51">
        <f ca="1">SUMPRODUCT($CM120:$DD120,INDIRECT(ADDRESS(T$2,$DH$2)):INDIRECT(ADDRESS(T$2,$DY$2)))</f>
        <v>1527152.3876603483</v>
      </c>
      <c r="U120" s="51">
        <f ca="1">SUMPRODUCT($CM120:$DD120,INDIRECT(ADDRESS(U$2,$DH$2)):INDIRECT(ADDRESS(U$2,$DY$2)))</f>
        <v>1530774.5077220572</v>
      </c>
      <c r="V120" s="51">
        <f ca="1">SUMPRODUCT($CM120:$DD120,INDIRECT(ADDRESS(V$2,$DH$2)):INDIRECT(ADDRESS(V$2,$DY$2)))</f>
        <v>1531968.5240069777</v>
      </c>
      <c r="W120" s="51">
        <f ca="1">SUMPRODUCT($CM120:$DD120,INDIRECT(ADDRESS(W$2,$DH$2)):INDIRECT(ADDRESS(W$2,$DY$2)))</f>
        <v>1534017.4033012397</v>
      </c>
      <c r="X120" s="51">
        <f ca="1">SUMPRODUCT($CM120:$DD120,INDIRECT(ADDRESS(X$2,$DH$2)):INDIRECT(ADDRESS(X$2,$DY$2)))</f>
        <v>1539552.8713287886</v>
      </c>
      <c r="Y120" s="51">
        <f ca="1">SUMPRODUCT($CM120:$DD120,INDIRECT(ADDRESS(Y$2,$DH$2)):INDIRECT(ADDRESS(Y$2,$DY$2)))</f>
        <v>1547600.05926495</v>
      </c>
      <c r="Z120" s="51">
        <f ca="1">SUMPRODUCT($CM120:$DD120,INDIRECT(ADDRESS(Z$2,$DH$2)):INDIRECT(ADDRESS(Z$2,$DY$2)))</f>
        <v>1556008.6534499794</v>
      </c>
      <c r="AA120" s="51">
        <f ca="1">SUMPRODUCT($CM120:$DD120,INDIRECT(ADDRESS(AA$2,$DH$2)):INDIRECT(ADDRESS(AA$2,$DY$2)))</f>
        <v>1563944.0034766037</v>
      </c>
      <c r="AB120" s="51">
        <f ca="1">SUMPRODUCT($CM120:$DD120,INDIRECT(ADDRESS(AB$2,$DH$2)):INDIRECT(ADDRESS(AB$2,$DY$2)))</f>
        <v>1571981.8515787495</v>
      </c>
      <c r="AC120" s="51">
        <f ca="1">SUMPRODUCT($CM120:$DD120,INDIRECT(ADDRESS(AC$2,$DH$2)):INDIRECT(ADDRESS(AC$2,$DY$2)))</f>
        <v>1580262.93192565</v>
      </c>
      <c r="AD120" s="51">
        <f ca="1">SUMPRODUCT($CM120:$DD120,INDIRECT(ADDRESS(AD$2,$DH$2)):INDIRECT(ADDRESS(AD$2,$DY$2)))</f>
        <v>1588333.9435588487</v>
      </c>
      <c r="AE120" s="51">
        <f ca="1">SUMPRODUCT($CM120:$DD120,INDIRECT(ADDRESS(AE$2,$DH$2)):INDIRECT(ADDRESS(AE$2,$DY$2)))</f>
        <v>1596490.0336007774</v>
      </c>
      <c r="AF120" s="51">
        <f ca="1">SUMPRODUCT($CM120:$DD120,INDIRECT(ADDRESS(AF$2,$DH$2)):INDIRECT(ADDRESS(AF$2,$DY$2)))</f>
        <v>1604499.3361565301</v>
      </c>
      <c r="AG120" s="51">
        <f ca="1">SUMPRODUCT($CM120:$DD120,INDIRECT(ADDRESS(AG$2,$DH$2)):INDIRECT(ADDRESS(AG$2,$DY$2)))</f>
        <v>1608918.0422300047</v>
      </c>
      <c r="AH120" s="51">
        <f ca="1">SUMPRODUCT($CM120:$DD120,INDIRECT(ADDRESS(AH$2,$DH$2)):INDIRECT(ADDRESS(AH$2,$DY$2)))</f>
        <v>1610438.3044117759</v>
      </c>
      <c r="AI120" s="51">
        <f ca="1">SUMPRODUCT($CM120:$DD120,INDIRECT(ADDRESS(AI$2,$DH$2)):INDIRECT(ADDRESS(AI$2,$DY$2)))</f>
        <v>1613551.7329461826</v>
      </c>
      <c r="AJ120" s="51">
        <f ca="1">SUMPRODUCT($CM120:$DD120,INDIRECT(ADDRESS(AJ$2,$DH$2)):INDIRECT(ADDRESS(AJ$2,$DY$2)))</f>
        <v>1620100.5604666546</v>
      </c>
      <c r="AK120" s="51">
        <f ca="1">SUMPRODUCT($CM120:$DD120,INDIRECT(ADDRESS(AK$2,$DH$2)):INDIRECT(ADDRESS(AK$2,$DY$2)))</f>
        <v>1628090.1387153303</v>
      </c>
      <c r="AL120" s="51">
        <f ca="1">SUMPRODUCT($CM120:$DD120,INDIRECT(ADDRESS(AL$2,$DH$2)):INDIRECT(ADDRESS(AL$2,$DY$2)))</f>
        <v>1636180.2911519445</v>
      </c>
      <c r="AM120" s="51">
        <f ca="1">SUMPRODUCT($CM120:$DD120,INDIRECT(ADDRESS(AM$2,$DH$2)):INDIRECT(ADDRESS(AM$2,$DY$2)))</f>
        <v>1643816.2465139369</v>
      </c>
      <c r="AN120" s="51">
        <f ca="1">SUMPRODUCT($CM120:$DD120,INDIRECT(ADDRESS(AN$2,$DH$2)):INDIRECT(ADDRESS(AN$2,$DY$2)))</f>
        <v>1651813.9007556252</v>
      </c>
      <c r="AO120" s="51">
        <f ca="1">SUMPRODUCT($CM120:$DD120,INDIRECT(ADDRESS(AO$2,$DH$2)):INDIRECT(ADDRESS(AO$2,$DY$2)))</f>
        <v>1659910.806082841</v>
      </c>
      <c r="AP120" s="51">
        <f ca="1">SUMPRODUCT($CM120:$DD120,INDIRECT(ADDRESS(AP$2,$DH$2)):INDIRECT(ADDRESS(AP$2,$DY$2)))</f>
        <v>1667706.3266436858</v>
      </c>
      <c r="AQ120" s="51">
        <f ca="1">SUMPRODUCT($CM120:$DD120,INDIRECT(ADDRESS(AQ$2,$DH$2)):INDIRECT(ADDRESS(AQ$2,$DY$2)))</f>
        <v>1675299.8357079204</v>
      </c>
      <c r="AR120" s="51">
        <f ca="1">SUMPRODUCT($CM120:$DD120,INDIRECT(ADDRESS(AR$2,$DH$2)):INDIRECT(ADDRESS(AR$2,$DY$2)))</f>
        <v>1683093.978815095</v>
      </c>
      <c r="AS120" s="51">
        <f ca="1">SUMPRODUCT($CM120:$DD120,INDIRECT(ADDRESS(AS$2,$DH$2)):INDIRECT(ADDRESS(AS$2,$DY$2)))</f>
        <v>1688220.1308131039</v>
      </c>
      <c r="AT120" s="51">
        <f ca="1">SUMPRODUCT($CM120:$DD120,INDIRECT(ADDRESS(AT$2,$DH$2)):INDIRECT(ADDRESS(AT$2,$DY$2)))</f>
        <v>1690920.0106992421</v>
      </c>
      <c r="AU120" s="51">
        <f ca="1">SUMPRODUCT($CM120:$DD120,INDIRECT(ADDRESS(AU$2,$DH$2)):INDIRECT(ADDRESS(AU$2,$DY$2)))</f>
        <v>1694454.2941887591</v>
      </c>
      <c r="AV120" s="51">
        <f ca="1">SUMPRODUCT($CM120:$DD120,INDIRECT(ADDRESS(AV$2,$DH$2)):INDIRECT(ADDRESS(AV$2,$DY$2)))</f>
        <v>1701508.0116896445</v>
      </c>
      <c r="AW120" s="51">
        <f ca="1">SUMPRODUCT($CM120:$DD120,INDIRECT(ADDRESS(AW$2,$DH$2)):INDIRECT(ADDRESS(AW$2,$DY$2)))</f>
        <v>1710544.7967349743</v>
      </c>
      <c r="AX120" s="51">
        <f ca="1">SUMPRODUCT($CM120:$DD120,INDIRECT(ADDRESS(AX$2,$DH$2)):INDIRECT(ADDRESS(AX$2,$DY$2)))</f>
        <v>1719541.6238832732</v>
      </c>
      <c r="AY120" s="51">
        <f ca="1">SUMPRODUCT($CM120:$DD120,INDIRECT(ADDRESS(AY$2,$DH$2)):INDIRECT(ADDRESS(AY$2,$DY$2)))</f>
        <v>1727388.0418281963</v>
      </c>
      <c r="AZ120" s="51">
        <f ca="1">SUMPRODUCT($CM120:$DD120,INDIRECT(ADDRESS(AZ$2,$DH$2)):INDIRECT(ADDRESS(AZ$2,$DY$2)))</f>
        <v>1735468.7447969799</v>
      </c>
      <c r="BA120" s="51">
        <f ca="1">SUMPRODUCT($CM120:$DD120,INDIRECT(ADDRESS(BA$2,$DH$2)):INDIRECT(ADDRESS(BA$2,$DY$2)))</f>
        <v>1743287.73310534</v>
      </c>
      <c r="BB120" s="51">
        <f ca="1">SUMPRODUCT($CM120:$DD120,INDIRECT(ADDRESS(BB$2,$DH$2)):INDIRECT(ADDRESS(BB$2,$DY$2)))</f>
        <v>1751484.1328892459</v>
      </c>
      <c r="BC120" s="51">
        <f ca="1">SUMPRODUCT($CM120:$DD120,INDIRECT(ADDRESS(BC$2,$DH$2)):INDIRECT(ADDRESS(BC$2,$DY$2)))</f>
        <v>1759369.4287064294</v>
      </c>
      <c r="BD120" s="51">
        <f ca="1">SUMPRODUCT($CM120:$DD120,INDIRECT(ADDRESS(BD$2,$DH$2)):INDIRECT(ADDRESS(BD$2,$DY$2)))</f>
        <v>1767024.1810647612</v>
      </c>
      <c r="BE120" s="51">
        <f ca="1">SUMPRODUCT($CM120:$DD120,INDIRECT(ADDRESS(BE$2,$DH$2)):INDIRECT(ADDRESS(BE$2,$DY$2)))</f>
        <v>1771123.8771705518</v>
      </c>
      <c r="BF120" s="51">
        <f ca="1">SUMPRODUCT($CM120:$DD120,INDIRECT(ADDRESS(BF$2,$DH$2)):INDIRECT(ADDRESS(BF$2,$DY$2)))</f>
        <v>1772497.9154964527</v>
      </c>
      <c r="BG120" s="51">
        <f ca="1">SUMPRODUCT($CM120:$DD120,INDIRECT(ADDRESS(BG$2,$DH$2)):INDIRECT(ADDRESS(BG$2,$DY$2)))</f>
        <v>1777214.9482462772</v>
      </c>
      <c r="BH120" s="51">
        <f ca="1">SUMPRODUCT($CM120:$DD120,INDIRECT(ADDRESS(BH$2,$DH$2)):INDIRECT(ADDRESS(BH$2,$DY$2)))</f>
        <v>1784979.9488866329</v>
      </c>
      <c r="BI120" s="51">
        <f ca="1">SUMPRODUCT($CM120:$DD120,INDIRECT(ADDRESS(BI$2,$DH$2)):INDIRECT(ADDRESS(BI$2,$DY$2)))</f>
        <v>1792995.4848553627</v>
      </c>
      <c r="BJ120" s="51">
        <f ca="1">SUMPRODUCT($CM120:$DD120,INDIRECT(ADDRESS(BJ$2,$DH$2)):INDIRECT(ADDRESS(BJ$2,$DY$2)))</f>
        <v>1801035.5886267228</v>
      </c>
      <c r="BK120" s="51">
        <f ca="1">SUMPRODUCT($CM120:$DD120,INDIRECT(ADDRESS(BK$2,$DH$2)):INDIRECT(ADDRESS(BK$2,$DY$2)))</f>
        <v>1808293.3714401985</v>
      </c>
      <c r="BL120" s="51">
        <f ca="1">SUMPRODUCT($CM120:$DD120,INDIRECT(ADDRESS(BL$2,$DH$2)):INDIRECT(ADDRESS(BL$2,$DY$2)))</f>
        <v>1815518.3111813234</v>
      </c>
      <c r="BM120" s="51">
        <f ca="1">SUMPRODUCT($CM120:$DD120,INDIRECT(ADDRESS(BM$2,$DH$2)):INDIRECT(ADDRESS(BM$2,$DY$2)))</f>
        <v>1821749.8688502777</v>
      </c>
      <c r="BN120" s="51">
        <f ca="1">SUMPRODUCT($CM120:$DD120,INDIRECT(ADDRESS(BN$2,$DH$2)):INDIRECT(ADDRESS(BN$2,$DY$2)))</f>
        <v>1827856.0573497536</v>
      </c>
      <c r="BO120" s="51">
        <f ca="1">SUMPRODUCT($CM120:$DD120,INDIRECT(ADDRESS(BO$2,$DH$2)):INDIRECT(ADDRESS(BO$2,$DY$2)))</f>
        <v>1834182.7232988582</v>
      </c>
      <c r="BP120" s="51">
        <f ca="1">SUMPRODUCT($CM120:$DD120,INDIRECT(ADDRESS(BP$2,$DH$2)):INDIRECT(ADDRESS(BP$2,$DY$2)))</f>
        <v>1840124.7866055004</v>
      </c>
      <c r="BQ120" s="51">
        <f ca="1">SUMPRODUCT($CM120:$DD120,INDIRECT(ADDRESS(BQ$2,$DH$2)):INDIRECT(ADDRESS(BQ$2,$DY$2)))</f>
        <v>1844522.571301759</v>
      </c>
      <c r="BR120" s="51">
        <f ca="1">SUMPRODUCT($CM120:$DD120,INDIRECT(ADDRESS(BR$2,$DH$2)):INDIRECT(ADDRESS(BR$2,$DY$2)))</f>
        <v>1847200.5830472214</v>
      </c>
      <c r="BS120" s="51">
        <f ca="1">SUMPRODUCT($CM120:$DD120,INDIRECT(ADDRESS(BS$2,$DH$2)):INDIRECT(ADDRESS(BS$2,$DY$2)))</f>
        <v>1850615.9618730464</v>
      </c>
      <c r="BT120" s="51">
        <f ca="1">SUMPRODUCT($CM120:$DD120,INDIRECT(ADDRESS(BT$2,$DH$2)):INDIRECT(ADDRESS(BT$2,$DY$2)))</f>
        <v>1857019.4024896156</v>
      </c>
      <c r="BU120" s="51">
        <f ca="1">SUMPRODUCT($CM120:$DD120,INDIRECT(ADDRESS(BU$2,$DH$2)):INDIRECT(ADDRESS(BU$2,$DY$2)))</f>
        <v>1863812.3181786754</v>
      </c>
      <c r="BV120" s="51">
        <f ca="1">SUMPRODUCT($CM120:$DD120,INDIRECT(ADDRESS(BV$2,$DH$2)):INDIRECT(ADDRESS(BV$2,$DY$2)))</f>
        <v>1870637.4381849258</v>
      </c>
      <c r="BW120" s="51">
        <f ca="1">SUMPRODUCT($CM120:$DD120,INDIRECT(ADDRESS(BW$2,$DH$2)):INDIRECT(ADDRESS(BW$2,$DY$2)))</f>
        <v>1877141.1470095178</v>
      </c>
      <c r="BX120" s="51">
        <f ca="1">SUMPRODUCT($CM120:$DD120,INDIRECT(ADDRESS(BX$2,$DH$2)):INDIRECT(ADDRESS(BX$2,$DY$2)))</f>
        <v>1885315.356591719</v>
      </c>
      <c r="BY120" s="51">
        <f ca="1">SUMPRODUCT($CM120:$DD120,INDIRECT(ADDRESS(BY$2,$DH$2)):INDIRECT(ADDRESS(BY$2,$DY$2)))</f>
        <v>1892950.151592009</v>
      </c>
      <c r="BZ120" s="51">
        <f ca="1">SUMPRODUCT($CM120:$DD120,INDIRECT(ADDRESS(BZ$2,$DH$2)):INDIRECT(ADDRESS(BZ$2,$DY$2)))</f>
        <v>1900458.8792099515</v>
      </c>
      <c r="CA120" s="51">
        <f ca="1">SUMPRODUCT($CM120:$DD120,INDIRECT(ADDRESS(CA$2,$DH$2)):INDIRECT(ADDRESS(CA$2,$DY$2)))</f>
        <v>1908195.7247763567</v>
      </c>
      <c r="CB120" s="51">
        <f ca="1">SUMPRODUCT($CM120:$DD120,INDIRECT(ADDRESS(CB$2,$DH$2)):INDIRECT(ADDRESS(CB$2,$DY$2)))</f>
        <v>1915547.9677002996</v>
      </c>
      <c r="CC120" s="51">
        <f ca="1">SUMPRODUCT($CM120:$DD120,INDIRECT(ADDRESS(CC$2,$DH$2)):INDIRECT(ADDRESS(CC$2,$DY$2)))</f>
        <v>1921047.1158710732</v>
      </c>
      <c r="CD120" s="51">
        <f ca="1">SUMPRODUCT($CM120:$DD120,INDIRECT(ADDRESS(CD$2,$DH$2)):INDIRECT(ADDRESS(CD$2,$DY$2)))</f>
        <v>1924690.380046194</v>
      </c>
      <c r="CF120" s="51">
        <f t="shared" ca="1" si="11"/>
        <v>17563595.536196042</v>
      </c>
      <c r="CG120" s="51">
        <f t="shared" ca="1" si="11"/>
        <v>18375093.779666431</v>
      </c>
      <c r="CH120" s="51">
        <f t="shared" ca="1" si="11"/>
        <v>19302663.413256384</v>
      </c>
      <c r="CI120" s="51">
        <f t="shared" ca="1" si="11"/>
        <v>20270401.757842362</v>
      </c>
      <c r="CJ120" s="51">
        <f t="shared" ca="1" si="11"/>
        <v>21264775.355284955</v>
      </c>
      <c r="CK120" s="51">
        <f t="shared" ca="1" si="11"/>
        <v>22150381.169370472</v>
      </c>
      <c r="CM120" s="1">
        <f>IFERROR(VLOOKUP($A120,Auxiliar_OPEX_CustosUnit!$A$4:$BT$129,COLUMN(Auxiliar_OPEX_CustosUnit!AK$2),0),0)</f>
        <v>0</v>
      </c>
      <c r="CN120" s="1">
        <f>IFERROR(VLOOKUP($A120,Auxiliar_OPEX_CustosUnit!$A$4:$BT$129,COLUMN(Auxiliar_OPEX_CustosUnit!AL$2),0),0)</f>
        <v>0</v>
      </c>
      <c r="CO120" s="1">
        <f>IFERROR(VLOOKUP($A120,Auxiliar_OPEX_CustosUnit!$A$4:$BT$129,COLUMN(Auxiliar_OPEX_CustosUnit!AM$2),0)*(1-DRE_Auxiliar!$A$111),0)</f>
        <v>28433.518290548724</v>
      </c>
      <c r="CP120" s="1">
        <f>IFERROR(VLOOKUP($A120,Auxiliar_OPEX_CustosUnit!$A$4:$BT$129,COLUMN(Auxiliar_OPEX_CustosUnit!AN$2),0),0)</f>
        <v>0</v>
      </c>
      <c r="CQ120" s="1">
        <f>IFERROR(VLOOKUP($A120,Auxiliar_OPEX_CustosUnit!$A$4:$BT$129,COLUMN(Auxiliar_OPEX_CustosUnit!AO$2),0),0)</f>
        <v>4.4066384416057902</v>
      </c>
      <c r="CR120" s="1">
        <f>IFERROR(VLOOKUP($A120,Auxiliar_OPEX_CustosUnit!$A$4:$BT$129,COLUMN(Auxiliar_OPEX_CustosUnit!AP$2),0),0)</f>
        <v>0</v>
      </c>
      <c r="CS120" s="1">
        <f>IFERROR(VLOOKUP($A120,Auxiliar_OPEX_CustosUnit!$A$4:$BT$129,COLUMN(Auxiliar_OPEX_CustosUnit!AQ$2),0),0)</f>
        <v>0</v>
      </c>
      <c r="CT120" s="1">
        <f>IFERROR(VLOOKUP($A120,Auxiliar_OPEX_CustosUnit!$A$4:$BT$129,COLUMN(Auxiliar_OPEX_CustosUnit!AR$2),0),0)</f>
        <v>0</v>
      </c>
      <c r="CU120" s="1">
        <f>IFERROR(VLOOKUP($A120,Auxiliar_OPEX_CustosUnit!$A$4:$BT$129,COLUMN(Auxiliar_OPEX_CustosUnit!AS$2),0),0)</f>
        <v>0</v>
      </c>
      <c r="CV120" s="1">
        <f>IFERROR(VLOOKUP($A120,Auxiliar_OPEX_CustosUnit!$A$4:$BT$129,COLUMN(Auxiliar_OPEX_CustosUnit!AT$2),0),0)</f>
        <v>0</v>
      </c>
      <c r="CW120" s="1">
        <f>IFERROR(VLOOKUP($A120,Auxiliar_OPEX_CustosUnit!$A$4:$BT$129,COLUMN(Auxiliar_OPEX_CustosUnit!AU$2),0),0)</f>
        <v>0</v>
      </c>
      <c r="CX120" s="1">
        <f>IFERROR(VLOOKUP($A120,Auxiliar_OPEX_CustosUnit!$A$4:$BT$129,COLUMN(Auxiliar_OPEX_CustosUnit!AV$2),0),0)</f>
        <v>0</v>
      </c>
      <c r="CY120" s="1">
        <f>IFERROR(VLOOKUP($A120,Auxiliar_OPEX_CustosUnit!$A$4:$BT$129,COLUMN(Auxiliar_OPEX_CustosUnit!AW$2),0),0)</f>
        <v>0</v>
      </c>
      <c r="CZ120" s="1">
        <f>IFERROR(VLOOKUP($A120,Auxiliar_OPEX_CustosUnit!$A$4:$BT$129,COLUMN(Auxiliar_OPEX_CustosUnit!AX$2),0),0)</f>
        <v>0</v>
      </c>
      <c r="DA120" s="1">
        <f>IFERROR(VLOOKUP($A120,Auxiliar_OPEX_CustosUnit!$A$4:$BT$129,COLUMN(Auxiliar_OPEX_CustosUnit!AY$2),0),0)</f>
        <v>0</v>
      </c>
      <c r="DB120" s="1">
        <f>IFERROR(VLOOKUP($A120,Auxiliar_OPEX_CustosUnit!$A$4:$BT$129,COLUMN(Auxiliar_OPEX_CustosUnit!AZ$2),0),0)</f>
        <v>0</v>
      </c>
      <c r="DC120" s="1">
        <f>IFERROR(VLOOKUP($A120,Auxiliar_OPEX_CustosUnit!$A$4:$BT$129,COLUMN(Auxiliar_OPEX_CustosUnit!BA$2),0),0)</f>
        <v>0.69422859650219004</v>
      </c>
      <c r="DD120" s="1">
        <f>IFERROR(VLOOKUP($A120,Auxiliar_OPEX_CustosUnit!$A$4:$BT$129,COLUMN(Auxiliar_OPEX_CustosUnit!BB$2),0),0)</f>
        <v>0</v>
      </c>
    </row>
    <row r="121" spans="1:108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1851087.1528481389</v>
      </c>
      <c r="E121" s="51">
        <f ca="1">SUMPRODUCT($CM121:$DD121,INDIRECT(ADDRESS(E$2,$DH$2)):INDIRECT(ADDRESS(E$2,$DY$2)))</f>
        <v>1851087.1528481389</v>
      </c>
      <c r="F121" s="51">
        <f ca="1">SUMPRODUCT($CM121:$DD121,INDIRECT(ADDRESS(F$2,$DH$2)):INDIRECT(ADDRESS(F$2,$DY$2)))</f>
        <v>1851087.1528481389</v>
      </c>
      <c r="G121" s="51">
        <f ca="1">SUMPRODUCT($CM121:$DD121,INDIRECT(ADDRESS(G$2,$DH$2)):INDIRECT(ADDRESS(G$2,$DY$2)))</f>
        <v>1851087.1528481389</v>
      </c>
      <c r="H121" s="51">
        <f ca="1">SUMPRODUCT($CM121:$DD121,INDIRECT(ADDRESS(H$2,$DH$2)):INDIRECT(ADDRESS(H$2,$DY$2)))</f>
        <v>1851087.1528481389</v>
      </c>
      <c r="I121" s="51">
        <f ca="1">SUMPRODUCT($CM121:$DD121,INDIRECT(ADDRESS(I$2,$DH$2)):INDIRECT(ADDRESS(I$2,$DY$2)))</f>
        <v>1851087.1528481389</v>
      </c>
      <c r="J121" s="51">
        <f ca="1">SUMPRODUCT($CM121:$DD121,INDIRECT(ADDRESS(J$2,$DH$2)):INDIRECT(ADDRESS(J$2,$DY$2)))</f>
        <v>1851087.1528481389</v>
      </c>
      <c r="K121" s="51">
        <f ca="1">SUMPRODUCT($CM121:$DD121,INDIRECT(ADDRESS(K$2,$DH$2)):INDIRECT(ADDRESS(K$2,$DY$2)))</f>
        <v>1851087.1528481389</v>
      </c>
      <c r="L121" s="51">
        <f ca="1">SUMPRODUCT($CM121:$DD121,INDIRECT(ADDRESS(L$2,$DH$2)):INDIRECT(ADDRESS(L$2,$DY$2)))</f>
        <v>1851087.1528481389</v>
      </c>
      <c r="M121" s="51">
        <f ca="1">SUMPRODUCT($CM121:$DD121,INDIRECT(ADDRESS(M$2,$DH$2)):INDIRECT(ADDRESS(M$2,$DY$2)))</f>
        <v>1851087.1528481389</v>
      </c>
      <c r="N121" s="51">
        <f ca="1">SUMPRODUCT($CM121:$DD121,INDIRECT(ADDRESS(N$2,$DH$2)):INDIRECT(ADDRESS(N$2,$DY$2)))</f>
        <v>1851087.1528481389</v>
      </c>
      <c r="O121" s="51">
        <f ca="1">SUMPRODUCT($CM121:$DD121,INDIRECT(ADDRESS(O$2,$DH$2)):INDIRECT(ADDRESS(O$2,$DY$2)))</f>
        <v>1851087.1528481389</v>
      </c>
      <c r="P121" s="51">
        <f ca="1">SUMPRODUCT($CM121:$DD121,INDIRECT(ADDRESS(P$2,$DH$2)):INDIRECT(ADDRESS(P$2,$DY$2)))</f>
        <v>1851087.1528481389</v>
      </c>
      <c r="Q121" s="51">
        <f ca="1">SUMPRODUCT($CM121:$DD121,INDIRECT(ADDRESS(Q$2,$DH$2)):INDIRECT(ADDRESS(Q$2,$DY$2)))</f>
        <v>1851087.1528481389</v>
      </c>
      <c r="R121" s="51">
        <f ca="1">SUMPRODUCT($CM121:$DD121,INDIRECT(ADDRESS(R$2,$DH$2)):INDIRECT(ADDRESS(R$2,$DY$2)))</f>
        <v>1851087.1528481389</v>
      </c>
      <c r="S121" s="51">
        <f ca="1">SUMPRODUCT($CM121:$DD121,INDIRECT(ADDRESS(S$2,$DH$2)):INDIRECT(ADDRESS(S$2,$DY$2)))</f>
        <v>1851087.1528481389</v>
      </c>
      <c r="T121" s="51">
        <f ca="1">SUMPRODUCT($CM121:$DD121,INDIRECT(ADDRESS(T$2,$DH$2)):INDIRECT(ADDRESS(T$2,$DY$2)))</f>
        <v>1851087.1528481389</v>
      </c>
      <c r="U121" s="51">
        <f ca="1">SUMPRODUCT($CM121:$DD121,INDIRECT(ADDRESS(U$2,$DH$2)):INDIRECT(ADDRESS(U$2,$DY$2)))</f>
        <v>1851087.1528481389</v>
      </c>
      <c r="V121" s="51">
        <f ca="1">SUMPRODUCT($CM121:$DD121,INDIRECT(ADDRESS(V$2,$DH$2)):INDIRECT(ADDRESS(V$2,$DY$2)))</f>
        <v>1851087.1528481389</v>
      </c>
      <c r="W121" s="51">
        <f ca="1">SUMPRODUCT($CM121:$DD121,INDIRECT(ADDRESS(W$2,$DH$2)):INDIRECT(ADDRESS(W$2,$DY$2)))</f>
        <v>1851087.1528481389</v>
      </c>
      <c r="X121" s="51">
        <f ca="1">SUMPRODUCT($CM121:$DD121,INDIRECT(ADDRESS(X$2,$DH$2)):INDIRECT(ADDRESS(X$2,$DY$2)))</f>
        <v>1851087.1528481389</v>
      </c>
      <c r="Y121" s="51">
        <f ca="1">SUMPRODUCT($CM121:$DD121,INDIRECT(ADDRESS(Y$2,$DH$2)):INDIRECT(ADDRESS(Y$2,$DY$2)))</f>
        <v>1851087.1528481389</v>
      </c>
      <c r="Z121" s="51">
        <f ca="1">SUMPRODUCT($CM121:$DD121,INDIRECT(ADDRESS(Z$2,$DH$2)):INDIRECT(ADDRESS(Z$2,$DY$2)))</f>
        <v>1851087.1528481389</v>
      </c>
      <c r="AA121" s="51">
        <f ca="1">SUMPRODUCT($CM121:$DD121,INDIRECT(ADDRESS(AA$2,$DH$2)):INDIRECT(ADDRESS(AA$2,$DY$2)))</f>
        <v>1851087.1528481389</v>
      </c>
      <c r="AB121" s="51">
        <f ca="1">SUMPRODUCT($CM121:$DD121,INDIRECT(ADDRESS(AB$2,$DH$2)):INDIRECT(ADDRESS(AB$2,$DY$2)))</f>
        <v>1851087.1528481389</v>
      </c>
      <c r="AC121" s="51">
        <f ca="1">SUMPRODUCT($CM121:$DD121,INDIRECT(ADDRESS(AC$2,$DH$2)):INDIRECT(ADDRESS(AC$2,$DY$2)))</f>
        <v>1851087.1528481389</v>
      </c>
      <c r="AD121" s="51">
        <f ca="1">SUMPRODUCT($CM121:$DD121,INDIRECT(ADDRESS(AD$2,$DH$2)):INDIRECT(ADDRESS(AD$2,$DY$2)))</f>
        <v>1851087.1528481389</v>
      </c>
      <c r="AE121" s="51">
        <f ca="1">SUMPRODUCT($CM121:$DD121,INDIRECT(ADDRESS(AE$2,$DH$2)):INDIRECT(ADDRESS(AE$2,$DY$2)))</f>
        <v>1851087.1528481389</v>
      </c>
      <c r="AF121" s="51">
        <f ca="1">SUMPRODUCT($CM121:$DD121,INDIRECT(ADDRESS(AF$2,$DH$2)):INDIRECT(ADDRESS(AF$2,$DY$2)))</f>
        <v>1851087.1528481389</v>
      </c>
      <c r="AG121" s="51">
        <f ca="1">SUMPRODUCT($CM121:$DD121,INDIRECT(ADDRESS(AG$2,$DH$2)):INDIRECT(ADDRESS(AG$2,$DY$2)))</f>
        <v>1851087.1528481389</v>
      </c>
      <c r="AH121" s="51">
        <f ca="1">SUMPRODUCT($CM121:$DD121,INDIRECT(ADDRESS(AH$2,$DH$2)):INDIRECT(ADDRESS(AH$2,$DY$2)))</f>
        <v>1851087.1528481389</v>
      </c>
      <c r="AI121" s="51">
        <f ca="1">SUMPRODUCT($CM121:$DD121,INDIRECT(ADDRESS(AI$2,$DH$2)):INDIRECT(ADDRESS(AI$2,$DY$2)))</f>
        <v>1851087.1528481389</v>
      </c>
      <c r="AJ121" s="51">
        <f ca="1">SUMPRODUCT($CM121:$DD121,INDIRECT(ADDRESS(AJ$2,$DH$2)):INDIRECT(ADDRESS(AJ$2,$DY$2)))</f>
        <v>1851087.1528481389</v>
      </c>
      <c r="AK121" s="51">
        <f ca="1">SUMPRODUCT($CM121:$DD121,INDIRECT(ADDRESS(AK$2,$DH$2)):INDIRECT(ADDRESS(AK$2,$DY$2)))</f>
        <v>1851087.1528481389</v>
      </c>
      <c r="AL121" s="51">
        <f ca="1">SUMPRODUCT($CM121:$DD121,INDIRECT(ADDRESS(AL$2,$DH$2)):INDIRECT(ADDRESS(AL$2,$DY$2)))</f>
        <v>1851087.1528481389</v>
      </c>
      <c r="AM121" s="51">
        <f ca="1">SUMPRODUCT($CM121:$DD121,INDIRECT(ADDRESS(AM$2,$DH$2)):INDIRECT(ADDRESS(AM$2,$DY$2)))</f>
        <v>1851087.1528481389</v>
      </c>
      <c r="AN121" s="51">
        <f ca="1">SUMPRODUCT($CM121:$DD121,INDIRECT(ADDRESS(AN$2,$DH$2)):INDIRECT(ADDRESS(AN$2,$DY$2)))</f>
        <v>1851087.1528481389</v>
      </c>
      <c r="AO121" s="51">
        <f ca="1">SUMPRODUCT($CM121:$DD121,INDIRECT(ADDRESS(AO$2,$DH$2)):INDIRECT(ADDRESS(AO$2,$DY$2)))</f>
        <v>1851087.1528481389</v>
      </c>
      <c r="AP121" s="51">
        <f ca="1">SUMPRODUCT($CM121:$DD121,INDIRECT(ADDRESS(AP$2,$DH$2)):INDIRECT(ADDRESS(AP$2,$DY$2)))</f>
        <v>1851087.1528481389</v>
      </c>
      <c r="AQ121" s="51">
        <f ca="1">SUMPRODUCT($CM121:$DD121,INDIRECT(ADDRESS(AQ$2,$DH$2)):INDIRECT(ADDRESS(AQ$2,$DY$2)))</f>
        <v>1851087.1528481389</v>
      </c>
      <c r="AR121" s="51">
        <f ca="1">SUMPRODUCT($CM121:$DD121,INDIRECT(ADDRESS(AR$2,$DH$2)):INDIRECT(ADDRESS(AR$2,$DY$2)))</f>
        <v>1851087.1528481389</v>
      </c>
      <c r="AS121" s="51">
        <f ca="1">SUMPRODUCT($CM121:$DD121,INDIRECT(ADDRESS(AS$2,$DH$2)):INDIRECT(ADDRESS(AS$2,$DY$2)))</f>
        <v>1851087.1528481389</v>
      </c>
      <c r="AT121" s="51">
        <f ca="1">SUMPRODUCT($CM121:$DD121,INDIRECT(ADDRESS(AT$2,$DH$2)):INDIRECT(ADDRESS(AT$2,$DY$2)))</f>
        <v>1851087.1528481389</v>
      </c>
      <c r="AU121" s="51">
        <f ca="1">SUMPRODUCT($CM121:$DD121,INDIRECT(ADDRESS(AU$2,$DH$2)):INDIRECT(ADDRESS(AU$2,$DY$2)))</f>
        <v>1851087.1528481389</v>
      </c>
      <c r="AV121" s="51">
        <f ca="1">SUMPRODUCT($CM121:$DD121,INDIRECT(ADDRESS(AV$2,$DH$2)):INDIRECT(ADDRESS(AV$2,$DY$2)))</f>
        <v>1851087.1528481389</v>
      </c>
      <c r="AW121" s="51">
        <f ca="1">SUMPRODUCT($CM121:$DD121,INDIRECT(ADDRESS(AW$2,$DH$2)):INDIRECT(ADDRESS(AW$2,$DY$2)))</f>
        <v>1851087.1528481389</v>
      </c>
      <c r="AX121" s="51">
        <f ca="1">SUMPRODUCT($CM121:$DD121,INDIRECT(ADDRESS(AX$2,$DH$2)):INDIRECT(ADDRESS(AX$2,$DY$2)))</f>
        <v>1851087.1528481389</v>
      </c>
      <c r="AY121" s="51">
        <f ca="1">SUMPRODUCT($CM121:$DD121,INDIRECT(ADDRESS(AY$2,$DH$2)):INDIRECT(ADDRESS(AY$2,$DY$2)))</f>
        <v>1851087.1528481389</v>
      </c>
      <c r="AZ121" s="51">
        <f ca="1">SUMPRODUCT($CM121:$DD121,INDIRECT(ADDRESS(AZ$2,$DH$2)):INDIRECT(ADDRESS(AZ$2,$DY$2)))</f>
        <v>1851087.1528481389</v>
      </c>
      <c r="BA121" s="51">
        <f ca="1">SUMPRODUCT($CM121:$DD121,INDIRECT(ADDRESS(BA$2,$DH$2)):INDIRECT(ADDRESS(BA$2,$DY$2)))</f>
        <v>1851087.1528481389</v>
      </c>
      <c r="BB121" s="51">
        <f ca="1">SUMPRODUCT($CM121:$DD121,INDIRECT(ADDRESS(BB$2,$DH$2)):INDIRECT(ADDRESS(BB$2,$DY$2)))</f>
        <v>1851087.1528481389</v>
      </c>
      <c r="BC121" s="51">
        <f ca="1">SUMPRODUCT($CM121:$DD121,INDIRECT(ADDRESS(BC$2,$DH$2)):INDIRECT(ADDRESS(BC$2,$DY$2)))</f>
        <v>1851087.1528481389</v>
      </c>
      <c r="BD121" s="51">
        <f ca="1">SUMPRODUCT($CM121:$DD121,INDIRECT(ADDRESS(BD$2,$DH$2)):INDIRECT(ADDRESS(BD$2,$DY$2)))</f>
        <v>1851087.1528481389</v>
      </c>
      <c r="BE121" s="51">
        <f ca="1">SUMPRODUCT($CM121:$DD121,INDIRECT(ADDRESS(BE$2,$DH$2)):INDIRECT(ADDRESS(BE$2,$DY$2)))</f>
        <v>1851087.1528481389</v>
      </c>
      <c r="BF121" s="51">
        <f ca="1">SUMPRODUCT($CM121:$DD121,INDIRECT(ADDRESS(BF$2,$DH$2)):INDIRECT(ADDRESS(BF$2,$DY$2)))</f>
        <v>1851087.1528481389</v>
      </c>
      <c r="BG121" s="51">
        <f ca="1">SUMPRODUCT($CM121:$DD121,INDIRECT(ADDRESS(BG$2,$DH$2)):INDIRECT(ADDRESS(BG$2,$DY$2)))</f>
        <v>1851087.1528481389</v>
      </c>
      <c r="BH121" s="51">
        <f ca="1">SUMPRODUCT($CM121:$DD121,INDIRECT(ADDRESS(BH$2,$DH$2)):INDIRECT(ADDRESS(BH$2,$DY$2)))</f>
        <v>1851087.1528481389</v>
      </c>
      <c r="BI121" s="51">
        <f ca="1">SUMPRODUCT($CM121:$DD121,INDIRECT(ADDRESS(BI$2,$DH$2)):INDIRECT(ADDRESS(BI$2,$DY$2)))</f>
        <v>1851087.1528481389</v>
      </c>
      <c r="BJ121" s="51">
        <f ca="1">SUMPRODUCT($CM121:$DD121,INDIRECT(ADDRESS(BJ$2,$DH$2)):INDIRECT(ADDRESS(BJ$2,$DY$2)))</f>
        <v>1851087.1528481389</v>
      </c>
      <c r="BK121" s="51">
        <f ca="1">SUMPRODUCT($CM121:$DD121,INDIRECT(ADDRESS(BK$2,$DH$2)):INDIRECT(ADDRESS(BK$2,$DY$2)))</f>
        <v>1851087.1528481389</v>
      </c>
      <c r="BL121" s="51">
        <f ca="1">SUMPRODUCT($CM121:$DD121,INDIRECT(ADDRESS(BL$2,$DH$2)):INDIRECT(ADDRESS(BL$2,$DY$2)))</f>
        <v>1851087.1528481389</v>
      </c>
      <c r="BM121" s="51">
        <f ca="1">SUMPRODUCT($CM121:$DD121,INDIRECT(ADDRESS(BM$2,$DH$2)):INDIRECT(ADDRESS(BM$2,$DY$2)))</f>
        <v>1851087.1528481389</v>
      </c>
      <c r="BN121" s="51">
        <f ca="1">SUMPRODUCT($CM121:$DD121,INDIRECT(ADDRESS(BN$2,$DH$2)):INDIRECT(ADDRESS(BN$2,$DY$2)))</f>
        <v>1851087.1528481389</v>
      </c>
      <c r="BO121" s="51">
        <f ca="1">SUMPRODUCT($CM121:$DD121,INDIRECT(ADDRESS(BO$2,$DH$2)):INDIRECT(ADDRESS(BO$2,$DY$2)))</f>
        <v>1851087.1528481389</v>
      </c>
      <c r="BP121" s="51">
        <f ca="1">SUMPRODUCT($CM121:$DD121,INDIRECT(ADDRESS(BP$2,$DH$2)):INDIRECT(ADDRESS(BP$2,$DY$2)))</f>
        <v>1851087.1528481389</v>
      </c>
      <c r="BQ121" s="51">
        <f ca="1">SUMPRODUCT($CM121:$DD121,INDIRECT(ADDRESS(BQ$2,$DH$2)):INDIRECT(ADDRESS(BQ$2,$DY$2)))</f>
        <v>1851087.1528481389</v>
      </c>
      <c r="BR121" s="51">
        <f ca="1">SUMPRODUCT($CM121:$DD121,INDIRECT(ADDRESS(BR$2,$DH$2)):INDIRECT(ADDRESS(BR$2,$DY$2)))</f>
        <v>1851087.1528481389</v>
      </c>
      <c r="BS121" s="51">
        <f ca="1">SUMPRODUCT($CM121:$DD121,INDIRECT(ADDRESS(BS$2,$DH$2)):INDIRECT(ADDRESS(BS$2,$DY$2)))</f>
        <v>1851087.1528481389</v>
      </c>
      <c r="BT121" s="51">
        <f ca="1">SUMPRODUCT($CM121:$DD121,INDIRECT(ADDRESS(BT$2,$DH$2)):INDIRECT(ADDRESS(BT$2,$DY$2)))</f>
        <v>1851087.1528481389</v>
      </c>
      <c r="BU121" s="51">
        <f ca="1">SUMPRODUCT($CM121:$DD121,INDIRECT(ADDRESS(BU$2,$DH$2)):INDIRECT(ADDRESS(BU$2,$DY$2)))</f>
        <v>1851087.1528481389</v>
      </c>
      <c r="BV121" s="51">
        <f ca="1">SUMPRODUCT($CM121:$DD121,INDIRECT(ADDRESS(BV$2,$DH$2)):INDIRECT(ADDRESS(BV$2,$DY$2)))</f>
        <v>1851087.1528481389</v>
      </c>
      <c r="BW121" s="51">
        <f ca="1">SUMPRODUCT($CM121:$DD121,INDIRECT(ADDRESS(BW$2,$DH$2)):INDIRECT(ADDRESS(BW$2,$DY$2)))</f>
        <v>1851087.1528481389</v>
      </c>
      <c r="BX121" s="51">
        <f ca="1">SUMPRODUCT($CM121:$DD121,INDIRECT(ADDRESS(BX$2,$DH$2)):INDIRECT(ADDRESS(BX$2,$DY$2)))</f>
        <v>1851087.1528481389</v>
      </c>
      <c r="BY121" s="51">
        <f ca="1">SUMPRODUCT($CM121:$DD121,INDIRECT(ADDRESS(BY$2,$DH$2)):INDIRECT(ADDRESS(BY$2,$DY$2)))</f>
        <v>1851087.1528481389</v>
      </c>
      <c r="BZ121" s="51">
        <f ca="1">SUMPRODUCT($CM121:$DD121,INDIRECT(ADDRESS(BZ$2,$DH$2)):INDIRECT(ADDRESS(BZ$2,$DY$2)))</f>
        <v>1851087.1528481389</v>
      </c>
      <c r="CA121" s="51">
        <f ca="1">SUMPRODUCT($CM121:$DD121,INDIRECT(ADDRESS(CA$2,$DH$2)):INDIRECT(ADDRESS(CA$2,$DY$2)))</f>
        <v>1851087.1528481389</v>
      </c>
      <c r="CB121" s="51">
        <f ca="1">SUMPRODUCT($CM121:$DD121,INDIRECT(ADDRESS(CB$2,$DH$2)):INDIRECT(ADDRESS(CB$2,$DY$2)))</f>
        <v>1851087.1528481389</v>
      </c>
      <c r="CC121" s="51">
        <f ca="1">SUMPRODUCT($CM121:$DD121,INDIRECT(ADDRESS(CC$2,$DH$2)):INDIRECT(ADDRESS(CC$2,$DY$2)))</f>
        <v>1851087.1528481389</v>
      </c>
      <c r="CD121" s="51">
        <f ca="1">SUMPRODUCT($CM121:$DD121,INDIRECT(ADDRESS(CD$2,$DH$2)):INDIRECT(ADDRESS(CD$2,$DY$2)))</f>
        <v>1851087.1528481389</v>
      </c>
      <c r="CF121" s="51">
        <f t="shared" ca="1" si="11"/>
        <v>22213045.834177669</v>
      </c>
      <c r="CG121" s="51">
        <f t="shared" ca="1" si="11"/>
        <v>22213045.834177669</v>
      </c>
      <c r="CH121" s="51">
        <f t="shared" ca="1" si="11"/>
        <v>22213045.834177669</v>
      </c>
      <c r="CI121" s="51">
        <f t="shared" ca="1" si="11"/>
        <v>22213045.834177669</v>
      </c>
      <c r="CJ121" s="51">
        <f t="shared" ca="1" si="11"/>
        <v>22213045.834177669</v>
      </c>
      <c r="CK121" s="51">
        <f t="shared" ca="1" si="11"/>
        <v>22213045.834177669</v>
      </c>
      <c r="CM121" s="1">
        <f>IFERROR(VLOOKUP($A121,Auxiliar_OPEX_CustosUnit!$A$4:$BT$129,COLUMN(Auxiliar_OPEX_CustosUnit!AK$2),0),0)</f>
        <v>0</v>
      </c>
      <c r="CN121" s="1">
        <f>IFERROR(VLOOKUP($A121,Auxiliar_OPEX_CustosUnit!$A$4:$BT$129,COLUMN(Auxiliar_OPEX_CustosUnit!AL$2),0),0)</f>
        <v>0</v>
      </c>
      <c r="CO121" s="1">
        <f>IFERROR(VLOOKUP($A121,Auxiliar_OPEX_CustosUnit!$A$4:$BT$129,COLUMN(Auxiliar_OPEX_CustosUnit!AM$2),0)*(1-DRE_Auxiliar!$A$111),0)</f>
        <v>1851087.1528481389</v>
      </c>
      <c r="CP121" s="1">
        <f>IFERROR(VLOOKUP($A121,Auxiliar_OPEX_CustosUnit!$A$4:$BT$129,COLUMN(Auxiliar_OPEX_CustosUnit!AN$2),0),0)</f>
        <v>0</v>
      </c>
      <c r="CQ121" s="1">
        <f>IFERROR(VLOOKUP($A121,Auxiliar_OPEX_CustosUnit!$A$4:$BT$129,COLUMN(Auxiliar_OPEX_CustosUnit!AO$2),0),0)</f>
        <v>0</v>
      </c>
      <c r="CR121" s="1">
        <f>IFERROR(VLOOKUP($A121,Auxiliar_OPEX_CustosUnit!$A$4:$BT$129,COLUMN(Auxiliar_OPEX_CustosUnit!AP$2),0),0)</f>
        <v>0</v>
      </c>
      <c r="CS121" s="1">
        <f>IFERROR(VLOOKUP($A121,Auxiliar_OPEX_CustosUnit!$A$4:$BT$129,COLUMN(Auxiliar_OPEX_CustosUnit!AQ$2),0),0)</f>
        <v>0</v>
      </c>
      <c r="CT121" s="1">
        <f>IFERROR(VLOOKUP($A121,Auxiliar_OPEX_CustosUnit!$A$4:$BT$129,COLUMN(Auxiliar_OPEX_CustosUnit!AR$2),0),0)</f>
        <v>0</v>
      </c>
      <c r="CU121" s="1">
        <f>IFERROR(VLOOKUP($A121,Auxiliar_OPEX_CustosUnit!$A$4:$BT$129,COLUMN(Auxiliar_OPEX_CustosUnit!AS$2),0),0)</f>
        <v>0</v>
      </c>
      <c r="CV121" s="1">
        <f>IFERROR(VLOOKUP($A121,Auxiliar_OPEX_CustosUnit!$A$4:$BT$129,COLUMN(Auxiliar_OPEX_CustosUnit!AT$2),0),0)</f>
        <v>0</v>
      </c>
      <c r="CW121" s="1">
        <f>IFERROR(VLOOKUP($A121,Auxiliar_OPEX_CustosUnit!$A$4:$BT$129,COLUMN(Auxiliar_OPEX_CustosUnit!AU$2),0),0)</f>
        <v>0</v>
      </c>
      <c r="CX121" s="1">
        <f>IFERROR(VLOOKUP($A121,Auxiliar_OPEX_CustosUnit!$A$4:$BT$129,COLUMN(Auxiliar_OPEX_CustosUnit!AV$2),0),0)</f>
        <v>0</v>
      </c>
      <c r="CY121" s="1">
        <f>IFERROR(VLOOKUP($A121,Auxiliar_OPEX_CustosUnit!$A$4:$BT$129,COLUMN(Auxiliar_OPEX_CustosUnit!AW$2),0),0)</f>
        <v>0</v>
      </c>
      <c r="CZ121" s="1">
        <f>IFERROR(VLOOKUP($A121,Auxiliar_OPEX_CustosUnit!$A$4:$BT$129,COLUMN(Auxiliar_OPEX_CustosUnit!AX$2),0),0)</f>
        <v>0</v>
      </c>
      <c r="DA121" s="1">
        <f>IFERROR(VLOOKUP($A121,Auxiliar_OPEX_CustosUnit!$A$4:$BT$129,COLUMN(Auxiliar_OPEX_CustosUnit!AY$2),0),0)</f>
        <v>0</v>
      </c>
      <c r="DB121" s="1">
        <f>IFERROR(VLOOKUP($A121,Auxiliar_OPEX_CustosUnit!$A$4:$BT$129,COLUMN(Auxiliar_OPEX_CustosUnit!AZ$2),0),0)</f>
        <v>0</v>
      </c>
      <c r="DC121" s="1">
        <f>IFERROR(VLOOKUP($A121,Auxiliar_OPEX_CustosUnit!$A$4:$BT$129,COLUMN(Auxiliar_OPEX_CustosUnit!BA$2),0),0)</f>
        <v>0</v>
      </c>
      <c r="DD121" s="1">
        <f>IFERROR(VLOOKUP($A121,Auxiliar_OPEX_CustosUnit!$A$4:$BT$129,COLUMN(Auxiliar_OPEX_CustosUnit!BB$2),0),0)</f>
        <v>0</v>
      </c>
    </row>
    <row r="122" spans="1:108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193553.57282486567</v>
      </c>
      <c r="E122" s="51">
        <f ca="1">SUMPRODUCT($CM122:$DD122,INDIRECT(ADDRESS(E$2,$DH$2)):INDIRECT(ADDRESS(E$2,$DY$2)))</f>
        <v>193553.57282486567</v>
      </c>
      <c r="F122" s="51">
        <f ca="1">SUMPRODUCT($CM122:$DD122,INDIRECT(ADDRESS(F$2,$DH$2)):INDIRECT(ADDRESS(F$2,$DY$2)))</f>
        <v>193553.57282486567</v>
      </c>
      <c r="G122" s="51">
        <f ca="1">SUMPRODUCT($CM122:$DD122,INDIRECT(ADDRESS(G$2,$DH$2)):INDIRECT(ADDRESS(G$2,$DY$2)))</f>
        <v>193553.57282486567</v>
      </c>
      <c r="H122" s="51">
        <f ca="1">SUMPRODUCT($CM122:$DD122,INDIRECT(ADDRESS(H$2,$DH$2)):INDIRECT(ADDRESS(H$2,$DY$2)))</f>
        <v>193553.57282486567</v>
      </c>
      <c r="I122" s="51">
        <f ca="1">SUMPRODUCT($CM122:$DD122,INDIRECT(ADDRESS(I$2,$DH$2)):INDIRECT(ADDRESS(I$2,$DY$2)))</f>
        <v>193553.57282486567</v>
      </c>
      <c r="J122" s="51">
        <f ca="1">SUMPRODUCT($CM122:$DD122,INDIRECT(ADDRESS(J$2,$DH$2)):INDIRECT(ADDRESS(J$2,$DY$2)))</f>
        <v>193553.57282486567</v>
      </c>
      <c r="K122" s="51">
        <f ca="1">SUMPRODUCT($CM122:$DD122,INDIRECT(ADDRESS(K$2,$DH$2)):INDIRECT(ADDRESS(K$2,$DY$2)))</f>
        <v>193555.60593950059</v>
      </c>
      <c r="L122" s="51">
        <f ca="1">SUMPRODUCT($CM122:$DD122,INDIRECT(ADDRESS(L$2,$DH$2)):INDIRECT(ADDRESS(L$2,$DY$2)))</f>
        <v>193555.60593950059</v>
      </c>
      <c r="M122" s="51">
        <f ca="1">SUMPRODUCT($CM122:$DD122,INDIRECT(ADDRESS(M$2,$DH$2)):INDIRECT(ADDRESS(M$2,$DY$2)))</f>
        <v>193555.60593950059</v>
      </c>
      <c r="N122" s="51">
        <f ca="1">SUMPRODUCT($CM122:$DD122,INDIRECT(ADDRESS(N$2,$DH$2)):INDIRECT(ADDRESS(N$2,$DY$2)))</f>
        <v>193555.60593950059</v>
      </c>
      <c r="O122" s="51">
        <f ca="1">SUMPRODUCT($CM122:$DD122,INDIRECT(ADDRESS(O$2,$DH$2)):INDIRECT(ADDRESS(O$2,$DY$2)))</f>
        <v>193555.60593950059</v>
      </c>
      <c r="P122" s="51">
        <f ca="1">SUMPRODUCT($CM122:$DD122,INDIRECT(ADDRESS(P$2,$DH$2)):INDIRECT(ADDRESS(P$2,$DY$2)))</f>
        <v>193555.60593950059</v>
      </c>
      <c r="Q122" s="51">
        <f ca="1">SUMPRODUCT($CM122:$DD122,INDIRECT(ADDRESS(Q$2,$DH$2)):INDIRECT(ADDRESS(Q$2,$DY$2)))</f>
        <v>193555.60593950059</v>
      </c>
      <c r="R122" s="51">
        <f ca="1">SUMPRODUCT($CM122:$DD122,INDIRECT(ADDRESS(R$2,$DH$2)):INDIRECT(ADDRESS(R$2,$DY$2)))</f>
        <v>193555.60593950059</v>
      </c>
      <c r="S122" s="51">
        <f ca="1">SUMPRODUCT($CM122:$DD122,INDIRECT(ADDRESS(S$2,$DH$2)):INDIRECT(ADDRESS(S$2,$DY$2)))</f>
        <v>193555.60593950059</v>
      </c>
      <c r="T122" s="51">
        <f ca="1">SUMPRODUCT($CM122:$DD122,INDIRECT(ADDRESS(T$2,$DH$2)):INDIRECT(ADDRESS(T$2,$DY$2)))</f>
        <v>193555.60593950059</v>
      </c>
      <c r="U122" s="51">
        <f ca="1">SUMPRODUCT($CM122:$DD122,INDIRECT(ADDRESS(U$2,$DH$2)):INDIRECT(ADDRESS(U$2,$DY$2)))</f>
        <v>193555.60593950059</v>
      </c>
      <c r="V122" s="51">
        <f ca="1">SUMPRODUCT($CM122:$DD122,INDIRECT(ADDRESS(V$2,$DH$2)):INDIRECT(ADDRESS(V$2,$DY$2)))</f>
        <v>193555.60593950059</v>
      </c>
      <c r="W122" s="51">
        <f ca="1">SUMPRODUCT($CM122:$DD122,INDIRECT(ADDRESS(W$2,$DH$2)):INDIRECT(ADDRESS(W$2,$DY$2)))</f>
        <v>193559.56022751218</v>
      </c>
      <c r="X122" s="51">
        <f ca="1">SUMPRODUCT($CM122:$DD122,INDIRECT(ADDRESS(X$2,$DH$2)):INDIRECT(ADDRESS(X$2,$DY$2)))</f>
        <v>193559.56022751218</v>
      </c>
      <c r="Y122" s="51">
        <f ca="1">SUMPRODUCT($CM122:$DD122,INDIRECT(ADDRESS(Y$2,$DH$2)):INDIRECT(ADDRESS(Y$2,$DY$2)))</f>
        <v>193559.56022751218</v>
      </c>
      <c r="Z122" s="51">
        <f ca="1">SUMPRODUCT($CM122:$DD122,INDIRECT(ADDRESS(Z$2,$DH$2)):INDIRECT(ADDRESS(Z$2,$DY$2)))</f>
        <v>193559.56022751218</v>
      </c>
      <c r="AA122" s="51">
        <f ca="1">SUMPRODUCT($CM122:$DD122,INDIRECT(ADDRESS(AA$2,$DH$2)):INDIRECT(ADDRESS(AA$2,$DY$2)))</f>
        <v>193559.56022751218</v>
      </c>
      <c r="AB122" s="51">
        <f ca="1">SUMPRODUCT($CM122:$DD122,INDIRECT(ADDRESS(AB$2,$DH$2)):INDIRECT(ADDRESS(AB$2,$DY$2)))</f>
        <v>193559.56022751218</v>
      </c>
      <c r="AC122" s="51">
        <f ca="1">SUMPRODUCT($CM122:$DD122,INDIRECT(ADDRESS(AC$2,$DH$2)):INDIRECT(ADDRESS(AC$2,$DY$2)))</f>
        <v>193559.56022751218</v>
      </c>
      <c r="AD122" s="51">
        <f ca="1">SUMPRODUCT($CM122:$DD122,INDIRECT(ADDRESS(AD$2,$DH$2)):INDIRECT(ADDRESS(AD$2,$DY$2)))</f>
        <v>193559.56022751218</v>
      </c>
      <c r="AE122" s="51">
        <f ca="1">SUMPRODUCT($CM122:$DD122,INDIRECT(ADDRESS(AE$2,$DH$2)):INDIRECT(ADDRESS(AE$2,$DY$2)))</f>
        <v>193559.56022751218</v>
      </c>
      <c r="AF122" s="51">
        <f ca="1">SUMPRODUCT($CM122:$DD122,INDIRECT(ADDRESS(AF$2,$DH$2)):INDIRECT(ADDRESS(AF$2,$DY$2)))</f>
        <v>193559.56022751218</v>
      </c>
      <c r="AG122" s="51">
        <f ca="1">SUMPRODUCT($CM122:$DD122,INDIRECT(ADDRESS(AG$2,$DH$2)):INDIRECT(ADDRESS(AG$2,$DY$2)))</f>
        <v>193559.56022751218</v>
      </c>
      <c r="AH122" s="51">
        <f ca="1">SUMPRODUCT($CM122:$DD122,INDIRECT(ADDRESS(AH$2,$DH$2)):INDIRECT(ADDRESS(AH$2,$DY$2)))</f>
        <v>193559.56022751218</v>
      </c>
      <c r="AI122" s="51">
        <f ca="1">SUMPRODUCT($CM122:$DD122,INDIRECT(ADDRESS(AI$2,$DH$2)):INDIRECT(ADDRESS(AI$2,$DY$2)))</f>
        <v>193562.69166383444</v>
      </c>
      <c r="AJ122" s="51">
        <f ca="1">SUMPRODUCT($CM122:$DD122,INDIRECT(ADDRESS(AJ$2,$DH$2)):INDIRECT(ADDRESS(AJ$2,$DY$2)))</f>
        <v>193562.69166383444</v>
      </c>
      <c r="AK122" s="51">
        <f ca="1">SUMPRODUCT($CM122:$DD122,INDIRECT(ADDRESS(AK$2,$DH$2)):INDIRECT(ADDRESS(AK$2,$DY$2)))</f>
        <v>193562.69166383444</v>
      </c>
      <c r="AL122" s="51">
        <f ca="1">SUMPRODUCT($CM122:$DD122,INDIRECT(ADDRESS(AL$2,$DH$2)):INDIRECT(ADDRESS(AL$2,$DY$2)))</f>
        <v>193562.69166383444</v>
      </c>
      <c r="AM122" s="51">
        <f ca="1">SUMPRODUCT($CM122:$DD122,INDIRECT(ADDRESS(AM$2,$DH$2)):INDIRECT(ADDRESS(AM$2,$DY$2)))</f>
        <v>193562.69166383444</v>
      </c>
      <c r="AN122" s="51">
        <f ca="1">SUMPRODUCT($CM122:$DD122,INDIRECT(ADDRESS(AN$2,$DH$2)):INDIRECT(ADDRESS(AN$2,$DY$2)))</f>
        <v>193562.69166383444</v>
      </c>
      <c r="AO122" s="51">
        <f ca="1">SUMPRODUCT($CM122:$DD122,INDIRECT(ADDRESS(AO$2,$DH$2)):INDIRECT(ADDRESS(AO$2,$DY$2)))</f>
        <v>193562.69166383444</v>
      </c>
      <c r="AP122" s="51">
        <f ca="1">SUMPRODUCT($CM122:$DD122,INDIRECT(ADDRESS(AP$2,$DH$2)):INDIRECT(ADDRESS(AP$2,$DY$2)))</f>
        <v>193562.69166383444</v>
      </c>
      <c r="AQ122" s="51">
        <f ca="1">SUMPRODUCT($CM122:$DD122,INDIRECT(ADDRESS(AQ$2,$DH$2)):INDIRECT(ADDRESS(AQ$2,$DY$2)))</f>
        <v>193562.69166383444</v>
      </c>
      <c r="AR122" s="51">
        <f ca="1">SUMPRODUCT($CM122:$DD122,INDIRECT(ADDRESS(AR$2,$DH$2)):INDIRECT(ADDRESS(AR$2,$DY$2)))</f>
        <v>193562.69166383444</v>
      </c>
      <c r="AS122" s="51">
        <f ca="1">SUMPRODUCT($CM122:$DD122,INDIRECT(ADDRESS(AS$2,$DH$2)):INDIRECT(ADDRESS(AS$2,$DY$2)))</f>
        <v>193562.69166383444</v>
      </c>
      <c r="AT122" s="51">
        <f ca="1">SUMPRODUCT($CM122:$DD122,INDIRECT(ADDRESS(AT$2,$DH$2)):INDIRECT(ADDRESS(AT$2,$DY$2)))</f>
        <v>193562.69166383444</v>
      </c>
      <c r="AU122" s="51">
        <f ca="1">SUMPRODUCT($CM122:$DD122,INDIRECT(ADDRESS(AU$2,$DH$2)):INDIRECT(ADDRESS(AU$2,$DY$2)))</f>
        <v>193565.95003965113</v>
      </c>
      <c r="AV122" s="51">
        <f ca="1">SUMPRODUCT($CM122:$DD122,INDIRECT(ADDRESS(AV$2,$DH$2)):INDIRECT(ADDRESS(AV$2,$DY$2)))</f>
        <v>193565.95003965113</v>
      </c>
      <c r="AW122" s="51">
        <f ca="1">SUMPRODUCT($CM122:$DD122,INDIRECT(ADDRESS(AW$2,$DH$2)):INDIRECT(ADDRESS(AW$2,$DY$2)))</f>
        <v>193565.95003965113</v>
      </c>
      <c r="AX122" s="51">
        <f ca="1">SUMPRODUCT($CM122:$DD122,INDIRECT(ADDRESS(AX$2,$DH$2)):INDIRECT(ADDRESS(AX$2,$DY$2)))</f>
        <v>193565.95003965113</v>
      </c>
      <c r="AY122" s="51">
        <f ca="1">SUMPRODUCT($CM122:$DD122,INDIRECT(ADDRESS(AY$2,$DH$2)):INDIRECT(ADDRESS(AY$2,$DY$2)))</f>
        <v>193565.95003965113</v>
      </c>
      <c r="AZ122" s="51">
        <f ca="1">SUMPRODUCT($CM122:$DD122,INDIRECT(ADDRESS(AZ$2,$DH$2)):INDIRECT(ADDRESS(AZ$2,$DY$2)))</f>
        <v>193565.95003965113</v>
      </c>
      <c r="BA122" s="51">
        <f ca="1">SUMPRODUCT($CM122:$DD122,INDIRECT(ADDRESS(BA$2,$DH$2)):INDIRECT(ADDRESS(BA$2,$DY$2)))</f>
        <v>193565.95003965113</v>
      </c>
      <c r="BB122" s="51">
        <f ca="1">SUMPRODUCT($CM122:$DD122,INDIRECT(ADDRESS(BB$2,$DH$2)):INDIRECT(ADDRESS(BB$2,$DY$2)))</f>
        <v>193565.95003965113</v>
      </c>
      <c r="BC122" s="51">
        <f ca="1">SUMPRODUCT($CM122:$DD122,INDIRECT(ADDRESS(BC$2,$DH$2)):INDIRECT(ADDRESS(BC$2,$DY$2)))</f>
        <v>193565.95003965113</v>
      </c>
      <c r="BD122" s="51">
        <f ca="1">SUMPRODUCT($CM122:$DD122,INDIRECT(ADDRESS(BD$2,$DH$2)):INDIRECT(ADDRESS(BD$2,$DY$2)))</f>
        <v>193565.95003965113</v>
      </c>
      <c r="BE122" s="51">
        <f ca="1">SUMPRODUCT($CM122:$DD122,INDIRECT(ADDRESS(BE$2,$DH$2)):INDIRECT(ADDRESS(BE$2,$DY$2)))</f>
        <v>193565.95003965113</v>
      </c>
      <c r="BF122" s="51">
        <f ca="1">SUMPRODUCT($CM122:$DD122,INDIRECT(ADDRESS(BF$2,$DH$2)):INDIRECT(ADDRESS(BF$2,$DY$2)))</f>
        <v>193565.95003965113</v>
      </c>
      <c r="BG122" s="51">
        <f ca="1">SUMPRODUCT($CM122:$DD122,INDIRECT(ADDRESS(BG$2,$DH$2)):INDIRECT(ADDRESS(BG$2,$DY$2)))</f>
        <v>193568.61269812108</v>
      </c>
      <c r="BH122" s="51">
        <f ca="1">SUMPRODUCT($CM122:$DD122,INDIRECT(ADDRESS(BH$2,$DH$2)):INDIRECT(ADDRESS(BH$2,$DY$2)))</f>
        <v>193568.61269812108</v>
      </c>
      <c r="BI122" s="51">
        <f ca="1">SUMPRODUCT($CM122:$DD122,INDIRECT(ADDRESS(BI$2,$DH$2)):INDIRECT(ADDRESS(BI$2,$DY$2)))</f>
        <v>193568.61269812108</v>
      </c>
      <c r="BJ122" s="51">
        <f ca="1">SUMPRODUCT($CM122:$DD122,INDIRECT(ADDRESS(BJ$2,$DH$2)):INDIRECT(ADDRESS(BJ$2,$DY$2)))</f>
        <v>193568.61269812108</v>
      </c>
      <c r="BK122" s="51">
        <f ca="1">SUMPRODUCT($CM122:$DD122,INDIRECT(ADDRESS(BK$2,$DH$2)):INDIRECT(ADDRESS(BK$2,$DY$2)))</f>
        <v>193568.61269812108</v>
      </c>
      <c r="BL122" s="51">
        <f ca="1">SUMPRODUCT($CM122:$DD122,INDIRECT(ADDRESS(BL$2,$DH$2)):INDIRECT(ADDRESS(BL$2,$DY$2)))</f>
        <v>193568.61269812108</v>
      </c>
      <c r="BM122" s="51">
        <f ca="1">SUMPRODUCT($CM122:$DD122,INDIRECT(ADDRESS(BM$2,$DH$2)):INDIRECT(ADDRESS(BM$2,$DY$2)))</f>
        <v>193568.61269812108</v>
      </c>
      <c r="BN122" s="51">
        <f ca="1">SUMPRODUCT($CM122:$DD122,INDIRECT(ADDRESS(BN$2,$DH$2)):INDIRECT(ADDRESS(BN$2,$DY$2)))</f>
        <v>193568.61269812108</v>
      </c>
      <c r="BO122" s="51">
        <f ca="1">SUMPRODUCT($CM122:$DD122,INDIRECT(ADDRESS(BO$2,$DH$2)):INDIRECT(ADDRESS(BO$2,$DY$2)))</f>
        <v>193568.61269812108</v>
      </c>
      <c r="BP122" s="51">
        <f ca="1">SUMPRODUCT($CM122:$DD122,INDIRECT(ADDRESS(BP$2,$DH$2)):INDIRECT(ADDRESS(BP$2,$DY$2)))</f>
        <v>193568.61269812108</v>
      </c>
      <c r="BQ122" s="51">
        <f ca="1">SUMPRODUCT($CM122:$DD122,INDIRECT(ADDRESS(BQ$2,$DH$2)):INDIRECT(ADDRESS(BQ$2,$DY$2)))</f>
        <v>193568.61269812108</v>
      </c>
      <c r="BR122" s="51">
        <f ca="1">SUMPRODUCT($CM122:$DD122,INDIRECT(ADDRESS(BR$2,$DH$2)):INDIRECT(ADDRESS(BR$2,$DY$2)))</f>
        <v>193568.61269812108</v>
      </c>
      <c r="BS122" s="51">
        <f ca="1">SUMPRODUCT($CM122:$DD122,INDIRECT(ADDRESS(BS$2,$DH$2)):INDIRECT(ADDRESS(BS$2,$DY$2)))</f>
        <v>193571.07480633556</v>
      </c>
      <c r="BT122" s="51">
        <f ca="1">SUMPRODUCT($CM122:$DD122,INDIRECT(ADDRESS(BT$2,$DH$2)):INDIRECT(ADDRESS(BT$2,$DY$2)))</f>
        <v>193571.07480633556</v>
      </c>
      <c r="BU122" s="51">
        <f ca="1">SUMPRODUCT($CM122:$DD122,INDIRECT(ADDRESS(BU$2,$DH$2)):INDIRECT(ADDRESS(BU$2,$DY$2)))</f>
        <v>193571.07480633556</v>
      </c>
      <c r="BV122" s="51">
        <f ca="1">SUMPRODUCT($CM122:$DD122,INDIRECT(ADDRESS(BV$2,$DH$2)):INDIRECT(ADDRESS(BV$2,$DY$2)))</f>
        <v>193571.07480633556</v>
      </c>
      <c r="BW122" s="51">
        <f ca="1">SUMPRODUCT($CM122:$DD122,INDIRECT(ADDRESS(BW$2,$DH$2)):INDIRECT(ADDRESS(BW$2,$DY$2)))</f>
        <v>193571.07480633556</v>
      </c>
      <c r="BX122" s="51">
        <f ca="1">SUMPRODUCT($CM122:$DD122,INDIRECT(ADDRESS(BX$2,$DH$2)):INDIRECT(ADDRESS(BX$2,$DY$2)))</f>
        <v>193571.07480633556</v>
      </c>
      <c r="BY122" s="51">
        <f ca="1">SUMPRODUCT($CM122:$DD122,INDIRECT(ADDRESS(BY$2,$DH$2)):INDIRECT(ADDRESS(BY$2,$DY$2)))</f>
        <v>193571.07480633556</v>
      </c>
      <c r="BZ122" s="51">
        <f ca="1">SUMPRODUCT($CM122:$DD122,INDIRECT(ADDRESS(BZ$2,$DH$2)):INDIRECT(ADDRESS(BZ$2,$DY$2)))</f>
        <v>193571.07480633556</v>
      </c>
      <c r="CA122" s="51">
        <f ca="1">SUMPRODUCT($CM122:$DD122,INDIRECT(ADDRESS(CA$2,$DH$2)):INDIRECT(ADDRESS(CA$2,$DY$2)))</f>
        <v>193571.07480633556</v>
      </c>
      <c r="CB122" s="51">
        <f ca="1">SUMPRODUCT($CM122:$DD122,INDIRECT(ADDRESS(CB$2,$DH$2)):INDIRECT(ADDRESS(CB$2,$DY$2)))</f>
        <v>193571.07480633556</v>
      </c>
      <c r="CC122" s="51">
        <f ca="1">SUMPRODUCT($CM122:$DD122,INDIRECT(ADDRESS(CC$2,$DH$2)):INDIRECT(ADDRESS(CC$2,$DY$2)))</f>
        <v>193571.07480633556</v>
      </c>
      <c r="CD122" s="51">
        <f ca="1">SUMPRODUCT($CM122:$DD122,INDIRECT(ADDRESS(CD$2,$DH$2)):INDIRECT(ADDRESS(CD$2,$DY$2)))</f>
        <v>193571.07480633556</v>
      </c>
      <c r="CF122" s="51">
        <f t="shared" ca="1" si="11"/>
        <v>2322653.039471562</v>
      </c>
      <c r="CG122" s="51">
        <f t="shared" ca="1" si="11"/>
        <v>2322687.0427140649</v>
      </c>
      <c r="CH122" s="51">
        <f t="shared" ca="1" si="11"/>
        <v>2322730.3799117575</v>
      </c>
      <c r="CI122" s="51">
        <f t="shared" ca="1" si="11"/>
        <v>2322768.5918450975</v>
      </c>
      <c r="CJ122" s="51">
        <f t="shared" ca="1" si="11"/>
        <v>2322804.7137681628</v>
      </c>
      <c r="CK122" s="51">
        <f t="shared" ca="1" si="11"/>
        <v>2322835.6629185253</v>
      </c>
      <c r="CM122" s="1">
        <f>IFERROR(VLOOKUP($A122,Auxiliar_OPEX_CustosUnit!$A$4:$BT$129,COLUMN(Auxiliar_OPEX_CustosUnit!AK$2),0),0)</f>
        <v>0</v>
      </c>
      <c r="CN122" s="1">
        <f>IFERROR(VLOOKUP($A122,Auxiliar_OPEX_CustosUnit!$A$4:$BT$129,COLUMN(Auxiliar_OPEX_CustosUnit!AL$2),0),0)</f>
        <v>0</v>
      </c>
      <c r="CO122" s="1">
        <f>IFERROR(VLOOKUP($A122,Auxiliar_OPEX_CustosUnit!$A$4:$BT$129,COLUMN(Auxiliar_OPEX_CustosUnit!AM$2),0)*(1-DRE_Auxiliar!$A$111),0)</f>
        <v>193366.80714912279</v>
      </c>
      <c r="CP122" s="1">
        <f>IFERROR(VLOOKUP($A122,Auxiliar_OPEX_CustosUnit!$A$4:$BT$129,COLUMN(Auxiliar_OPEX_CustosUnit!AN$2),0),0)</f>
        <v>0</v>
      </c>
      <c r="CQ122" s="1">
        <f>IFERROR(VLOOKUP($A122,Auxiliar_OPEX_CustosUnit!$A$4:$BT$129,COLUMN(Auxiliar_OPEX_CustosUnit!AO$2),0),0)</f>
        <v>3.0617323892277</v>
      </c>
      <c r="CR122" s="1">
        <f>IFERROR(VLOOKUP($A122,Auxiliar_OPEX_CustosUnit!$A$4:$BT$129,COLUMN(Auxiliar_OPEX_CustosUnit!AP$2),0),0)</f>
        <v>0</v>
      </c>
      <c r="CS122" s="1">
        <f>IFERROR(VLOOKUP($A122,Auxiliar_OPEX_CustosUnit!$A$4:$BT$129,COLUMN(Auxiliar_OPEX_CustosUnit!AQ$2),0),0)</f>
        <v>0</v>
      </c>
      <c r="CT122" s="1">
        <f>IFERROR(VLOOKUP($A122,Auxiliar_OPEX_CustosUnit!$A$4:$BT$129,COLUMN(Auxiliar_OPEX_CustosUnit!AR$2),0),0)</f>
        <v>0</v>
      </c>
      <c r="CU122" s="1">
        <f>IFERROR(VLOOKUP($A122,Auxiliar_OPEX_CustosUnit!$A$4:$BT$129,COLUMN(Auxiliar_OPEX_CustosUnit!AS$2),0),0)</f>
        <v>0</v>
      </c>
      <c r="CV122" s="1">
        <f>IFERROR(VLOOKUP($A122,Auxiliar_OPEX_CustosUnit!$A$4:$BT$129,COLUMN(Auxiliar_OPEX_CustosUnit!AT$2),0),0)</f>
        <v>0</v>
      </c>
      <c r="CW122" s="1">
        <f>IFERROR(VLOOKUP($A122,Auxiliar_OPEX_CustosUnit!$A$4:$BT$129,COLUMN(Auxiliar_OPEX_CustosUnit!AU$2),0),0)</f>
        <v>0</v>
      </c>
      <c r="CX122" s="1">
        <f>IFERROR(VLOOKUP($A122,Auxiliar_OPEX_CustosUnit!$A$4:$BT$129,COLUMN(Auxiliar_OPEX_CustosUnit!AV$2),0),0)</f>
        <v>0</v>
      </c>
      <c r="CY122" s="1">
        <f>IFERROR(VLOOKUP($A122,Auxiliar_OPEX_CustosUnit!$A$4:$BT$129,COLUMN(Auxiliar_OPEX_CustosUnit!AW$2),0),0)</f>
        <v>0</v>
      </c>
      <c r="CZ122" s="1">
        <f>IFERROR(VLOOKUP($A122,Auxiliar_OPEX_CustosUnit!$A$4:$BT$129,COLUMN(Auxiliar_OPEX_CustosUnit!AX$2),0),0)</f>
        <v>0</v>
      </c>
      <c r="DA122" s="1">
        <f>IFERROR(VLOOKUP($A122,Auxiliar_OPEX_CustosUnit!$A$4:$BT$129,COLUMN(Auxiliar_OPEX_CustosUnit!AY$2),0),0)</f>
        <v>0</v>
      </c>
      <c r="DB122" s="1">
        <f>IFERROR(VLOOKUP($A122,Auxiliar_OPEX_CustosUnit!$A$4:$BT$129,COLUMN(Auxiliar_OPEX_CustosUnit!AZ$2),0),0)</f>
        <v>0</v>
      </c>
      <c r="DC122" s="1">
        <f>IFERROR(VLOOKUP($A122,Auxiliar_OPEX_CustosUnit!$A$4:$BT$129,COLUMN(Auxiliar_OPEX_CustosUnit!BA$2),0),0)</f>
        <v>0</v>
      </c>
      <c r="DD122" s="1">
        <f>IFERROR(VLOOKUP($A122,Auxiliar_OPEX_CustosUnit!$A$4:$BT$129,COLUMN(Auxiliar_OPEX_CustosUnit!BB$2),0),0)</f>
        <v>0</v>
      </c>
    </row>
    <row r="123" spans="1:108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63552.291413743063</v>
      </c>
      <c r="E123" s="51">
        <f ca="1">SUMPRODUCT($CM123:$DD123,INDIRECT(ADDRESS(E$2,$DH$2)):INDIRECT(ADDRESS(E$2,$DY$2)))</f>
        <v>63552.291413743063</v>
      </c>
      <c r="F123" s="51">
        <f ca="1">SUMPRODUCT($CM123:$DD123,INDIRECT(ADDRESS(F$2,$DH$2)):INDIRECT(ADDRESS(F$2,$DY$2)))</f>
        <v>63552.291413743063</v>
      </c>
      <c r="G123" s="51">
        <f ca="1">SUMPRODUCT($CM123:$DD123,INDIRECT(ADDRESS(G$2,$DH$2)):INDIRECT(ADDRESS(G$2,$DY$2)))</f>
        <v>63552.291413743063</v>
      </c>
      <c r="H123" s="51">
        <f ca="1">SUMPRODUCT($CM123:$DD123,INDIRECT(ADDRESS(H$2,$DH$2)):INDIRECT(ADDRESS(H$2,$DY$2)))</f>
        <v>63552.291413743063</v>
      </c>
      <c r="I123" s="51">
        <f ca="1">SUMPRODUCT($CM123:$DD123,INDIRECT(ADDRESS(I$2,$DH$2)):INDIRECT(ADDRESS(I$2,$DY$2)))</f>
        <v>63552.291413743063</v>
      </c>
      <c r="J123" s="51">
        <f ca="1">SUMPRODUCT($CM123:$DD123,INDIRECT(ADDRESS(J$2,$DH$2)):INDIRECT(ADDRESS(J$2,$DY$2)))</f>
        <v>63552.291413743063</v>
      </c>
      <c r="K123" s="51">
        <f ca="1">SUMPRODUCT($CM123:$DD123,INDIRECT(ADDRESS(K$2,$DH$2)):INDIRECT(ADDRESS(K$2,$DY$2)))</f>
        <v>63556.036055076227</v>
      </c>
      <c r="L123" s="51">
        <f ca="1">SUMPRODUCT($CM123:$DD123,INDIRECT(ADDRESS(L$2,$DH$2)):INDIRECT(ADDRESS(L$2,$DY$2)))</f>
        <v>63556.036055076227</v>
      </c>
      <c r="M123" s="51">
        <f ca="1">SUMPRODUCT($CM123:$DD123,INDIRECT(ADDRESS(M$2,$DH$2)):INDIRECT(ADDRESS(M$2,$DY$2)))</f>
        <v>63556.036055076227</v>
      </c>
      <c r="N123" s="51">
        <f ca="1">SUMPRODUCT($CM123:$DD123,INDIRECT(ADDRESS(N$2,$DH$2)):INDIRECT(ADDRESS(N$2,$DY$2)))</f>
        <v>63556.036055076227</v>
      </c>
      <c r="O123" s="51">
        <f ca="1">SUMPRODUCT($CM123:$DD123,INDIRECT(ADDRESS(O$2,$DH$2)):INDIRECT(ADDRESS(O$2,$DY$2)))</f>
        <v>63556.036055076227</v>
      </c>
      <c r="P123" s="51">
        <f ca="1">SUMPRODUCT($CM123:$DD123,INDIRECT(ADDRESS(P$2,$DH$2)):INDIRECT(ADDRESS(P$2,$DY$2)))</f>
        <v>63556.036055076227</v>
      </c>
      <c r="Q123" s="51">
        <f ca="1">SUMPRODUCT($CM123:$DD123,INDIRECT(ADDRESS(Q$2,$DH$2)):INDIRECT(ADDRESS(Q$2,$DY$2)))</f>
        <v>63556.036055076227</v>
      </c>
      <c r="R123" s="51">
        <f ca="1">SUMPRODUCT($CM123:$DD123,INDIRECT(ADDRESS(R$2,$DH$2)):INDIRECT(ADDRESS(R$2,$DY$2)))</f>
        <v>63556.036055076227</v>
      </c>
      <c r="S123" s="51">
        <f ca="1">SUMPRODUCT($CM123:$DD123,INDIRECT(ADDRESS(S$2,$DH$2)):INDIRECT(ADDRESS(S$2,$DY$2)))</f>
        <v>63556.036055076227</v>
      </c>
      <c r="T123" s="51">
        <f ca="1">SUMPRODUCT($CM123:$DD123,INDIRECT(ADDRESS(T$2,$DH$2)):INDIRECT(ADDRESS(T$2,$DY$2)))</f>
        <v>63556.036055076227</v>
      </c>
      <c r="U123" s="51">
        <f ca="1">SUMPRODUCT($CM123:$DD123,INDIRECT(ADDRESS(U$2,$DH$2)):INDIRECT(ADDRESS(U$2,$DY$2)))</f>
        <v>63556.036055076227</v>
      </c>
      <c r="V123" s="51">
        <f ca="1">SUMPRODUCT($CM123:$DD123,INDIRECT(ADDRESS(V$2,$DH$2)):INDIRECT(ADDRESS(V$2,$DY$2)))</f>
        <v>63556.036055076227</v>
      </c>
      <c r="W123" s="51">
        <f ca="1">SUMPRODUCT($CM123:$DD123,INDIRECT(ADDRESS(W$2,$DH$2)):INDIRECT(ADDRESS(W$2,$DY$2)))</f>
        <v>63563.319161536252</v>
      </c>
      <c r="X123" s="51">
        <f ca="1">SUMPRODUCT($CM123:$DD123,INDIRECT(ADDRESS(X$2,$DH$2)):INDIRECT(ADDRESS(X$2,$DY$2)))</f>
        <v>63563.319161536252</v>
      </c>
      <c r="Y123" s="51">
        <f ca="1">SUMPRODUCT($CM123:$DD123,INDIRECT(ADDRESS(Y$2,$DH$2)):INDIRECT(ADDRESS(Y$2,$DY$2)))</f>
        <v>63563.319161536252</v>
      </c>
      <c r="Z123" s="51">
        <f ca="1">SUMPRODUCT($CM123:$DD123,INDIRECT(ADDRESS(Z$2,$DH$2)):INDIRECT(ADDRESS(Z$2,$DY$2)))</f>
        <v>63563.319161536252</v>
      </c>
      <c r="AA123" s="51">
        <f ca="1">SUMPRODUCT($CM123:$DD123,INDIRECT(ADDRESS(AA$2,$DH$2)):INDIRECT(ADDRESS(AA$2,$DY$2)))</f>
        <v>63563.319161536252</v>
      </c>
      <c r="AB123" s="51">
        <f ca="1">SUMPRODUCT($CM123:$DD123,INDIRECT(ADDRESS(AB$2,$DH$2)):INDIRECT(ADDRESS(AB$2,$DY$2)))</f>
        <v>63563.319161536252</v>
      </c>
      <c r="AC123" s="51">
        <f ca="1">SUMPRODUCT($CM123:$DD123,INDIRECT(ADDRESS(AC$2,$DH$2)):INDIRECT(ADDRESS(AC$2,$DY$2)))</f>
        <v>63563.319161536252</v>
      </c>
      <c r="AD123" s="51">
        <f ca="1">SUMPRODUCT($CM123:$DD123,INDIRECT(ADDRESS(AD$2,$DH$2)):INDIRECT(ADDRESS(AD$2,$DY$2)))</f>
        <v>63563.319161536252</v>
      </c>
      <c r="AE123" s="51">
        <f ca="1">SUMPRODUCT($CM123:$DD123,INDIRECT(ADDRESS(AE$2,$DH$2)):INDIRECT(ADDRESS(AE$2,$DY$2)))</f>
        <v>63563.319161536252</v>
      </c>
      <c r="AF123" s="51">
        <f ca="1">SUMPRODUCT($CM123:$DD123,INDIRECT(ADDRESS(AF$2,$DH$2)):INDIRECT(ADDRESS(AF$2,$DY$2)))</f>
        <v>63563.319161536252</v>
      </c>
      <c r="AG123" s="51">
        <f ca="1">SUMPRODUCT($CM123:$DD123,INDIRECT(ADDRESS(AG$2,$DH$2)):INDIRECT(ADDRESS(AG$2,$DY$2)))</f>
        <v>63563.319161536252</v>
      </c>
      <c r="AH123" s="51">
        <f ca="1">SUMPRODUCT($CM123:$DD123,INDIRECT(ADDRESS(AH$2,$DH$2)):INDIRECT(ADDRESS(AH$2,$DY$2)))</f>
        <v>63563.319161536252</v>
      </c>
      <c r="AI123" s="51">
        <f ca="1">SUMPRODUCT($CM123:$DD123,INDIRECT(ADDRESS(AI$2,$DH$2)):INDIRECT(ADDRESS(AI$2,$DY$2)))</f>
        <v>63569.086719195453</v>
      </c>
      <c r="AJ123" s="51">
        <f ca="1">SUMPRODUCT($CM123:$DD123,INDIRECT(ADDRESS(AJ$2,$DH$2)):INDIRECT(ADDRESS(AJ$2,$DY$2)))</f>
        <v>63569.086719195453</v>
      </c>
      <c r="AK123" s="51">
        <f ca="1">SUMPRODUCT($CM123:$DD123,INDIRECT(ADDRESS(AK$2,$DH$2)):INDIRECT(ADDRESS(AK$2,$DY$2)))</f>
        <v>63569.086719195453</v>
      </c>
      <c r="AL123" s="51">
        <f ca="1">SUMPRODUCT($CM123:$DD123,INDIRECT(ADDRESS(AL$2,$DH$2)):INDIRECT(ADDRESS(AL$2,$DY$2)))</f>
        <v>63569.086719195453</v>
      </c>
      <c r="AM123" s="51">
        <f ca="1">SUMPRODUCT($CM123:$DD123,INDIRECT(ADDRESS(AM$2,$DH$2)):INDIRECT(ADDRESS(AM$2,$DY$2)))</f>
        <v>63569.086719195453</v>
      </c>
      <c r="AN123" s="51">
        <f ca="1">SUMPRODUCT($CM123:$DD123,INDIRECT(ADDRESS(AN$2,$DH$2)):INDIRECT(ADDRESS(AN$2,$DY$2)))</f>
        <v>63569.086719195453</v>
      </c>
      <c r="AO123" s="51">
        <f ca="1">SUMPRODUCT($CM123:$DD123,INDIRECT(ADDRESS(AO$2,$DH$2)):INDIRECT(ADDRESS(AO$2,$DY$2)))</f>
        <v>63569.086719195453</v>
      </c>
      <c r="AP123" s="51">
        <f ca="1">SUMPRODUCT($CM123:$DD123,INDIRECT(ADDRESS(AP$2,$DH$2)):INDIRECT(ADDRESS(AP$2,$DY$2)))</f>
        <v>63569.086719195453</v>
      </c>
      <c r="AQ123" s="51">
        <f ca="1">SUMPRODUCT($CM123:$DD123,INDIRECT(ADDRESS(AQ$2,$DH$2)):INDIRECT(ADDRESS(AQ$2,$DY$2)))</f>
        <v>63569.086719195453</v>
      </c>
      <c r="AR123" s="51">
        <f ca="1">SUMPRODUCT($CM123:$DD123,INDIRECT(ADDRESS(AR$2,$DH$2)):INDIRECT(ADDRESS(AR$2,$DY$2)))</f>
        <v>63569.086719195453</v>
      </c>
      <c r="AS123" s="51">
        <f ca="1">SUMPRODUCT($CM123:$DD123,INDIRECT(ADDRESS(AS$2,$DH$2)):INDIRECT(ADDRESS(AS$2,$DY$2)))</f>
        <v>63569.086719195453</v>
      </c>
      <c r="AT123" s="51">
        <f ca="1">SUMPRODUCT($CM123:$DD123,INDIRECT(ADDRESS(AT$2,$DH$2)):INDIRECT(ADDRESS(AT$2,$DY$2)))</f>
        <v>63569.086719195453</v>
      </c>
      <c r="AU123" s="51">
        <f ca="1">SUMPRODUCT($CM123:$DD123,INDIRECT(ADDRESS(AU$2,$DH$2)):INDIRECT(ADDRESS(AU$2,$DY$2)))</f>
        <v>63575.088077187138</v>
      </c>
      <c r="AV123" s="51">
        <f ca="1">SUMPRODUCT($CM123:$DD123,INDIRECT(ADDRESS(AV$2,$DH$2)):INDIRECT(ADDRESS(AV$2,$DY$2)))</f>
        <v>63575.088077187138</v>
      </c>
      <c r="AW123" s="51">
        <f ca="1">SUMPRODUCT($CM123:$DD123,INDIRECT(ADDRESS(AW$2,$DH$2)):INDIRECT(ADDRESS(AW$2,$DY$2)))</f>
        <v>63575.088077187138</v>
      </c>
      <c r="AX123" s="51">
        <f ca="1">SUMPRODUCT($CM123:$DD123,INDIRECT(ADDRESS(AX$2,$DH$2)):INDIRECT(ADDRESS(AX$2,$DY$2)))</f>
        <v>63575.088077187138</v>
      </c>
      <c r="AY123" s="51">
        <f ca="1">SUMPRODUCT($CM123:$DD123,INDIRECT(ADDRESS(AY$2,$DH$2)):INDIRECT(ADDRESS(AY$2,$DY$2)))</f>
        <v>63575.088077187138</v>
      </c>
      <c r="AZ123" s="51">
        <f ca="1">SUMPRODUCT($CM123:$DD123,INDIRECT(ADDRESS(AZ$2,$DH$2)):INDIRECT(ADDRESS(AZ$2,$DY$2)))</f>
        <v>63575.088077187138</v>
      </c>
      <c r="BA123" s="51">
        <f ca="1">SUMPRODUCT($CM123:$DD123,INDIRECT(ADDRESS(BA$2,$DH$2)):INDIRECT(ADDRESS(BA$2,$DY$2)))</f>
        <v>63575.088077187138</v>
      </c>
      <c r="BB123" s="51">
        <f ca="1">SUMPRODUCT($CM123:$DD123,INDIRECT(ADDRESS(BB$2,$DH$2)):INDIRECT(ADDRESS(BB$2,$DY$2)))</f>
        <v>63575.088077187138</v>
      </c>
      <c r="BC123" s="51">
        <f ca="1">SUMPRODUCT($CM123:$DD123,INDIRECT(ADDRESS(BC$2,$DH$2)):INDIRECT(ADDRESS(BC$2,$DY$2)))</f>
        <v>63575.088077187138</v>
      </c>
      <c r="BD123" s="51">
        <f ca="1">SUMPRODUCT($CM123:$DD123,INDIRECT(ADDRESS(BD$2,$DH$2)):INDIRECT(ADDRESS(BD$2,$DY$2)))</f>
        <v>63575.088077187138</v>
      </c>
      <c r="BE123" s="51">
        <f ca="1">SUMPRODUCT($CM123:$DD123,INDIRECT(ADDRESS(BE$2,$DH$2)):INDIRECT(ADDRESS(BE$2,$DY$2)))</f>
        <v>63575.088077187138</v>
      </c>
      <c r="BF123" s="51">
        <f ca="1">SUMPRODUCT($CM123:$DD123,INDIRECT(ADDRESS(BF$2,$DH$2)):INDIRECT(ADDRESS(BF$2,$DY$2)))</f>
        <v>63575.088077187138</v>
      </c>
      <c r="BG123" s="51">
        <f ca="1">SUMPRODUCT($CM123:$DD123,INDIRECT(ADDRESS(BG$2,$DH$2)):INDIRECT(ADDRESS(BG$2,$DY$2)))</f>
        <v>63579.992228085255</v>
      </c>
      <c r="BH123" s="51">
        <f ca="1">SUMPRODUCT($CM123:$DD123,INDIRECT(ADDRESS(BH$2,$DH$2)):INDIRECT(ADDRESS(BH$2,$DY$2)))</f>
        <v>63579.992228085255</v>
      </c>
      <c r="BI123" s="51">
        <f ca="1">SUMPRODUCT($CM123:$DD123,INDIRECT(ADDRESS(BI$2,$DH$2)):INDIRECT(ADDRESS(BI$2,$DY$2)))</f>
        <v>63579.992228085255</v>
      </c>
      <c r="BJ123" s="51">
        <f ca="1">SUMPRODUCT($CM123:$DD123,INDIRECT(ADDRESS(BJ$2,$DH$2)):INDIRECT(ADDRESS(BJ$2,$DY$2)))</f>
        <v>63579.992228085255</v>
      </c>
      <c r="BK123" s="51">
        <f ca="1">SUMPRODUCT($CM123:$DD123,INDIRECT(ADDRESS(BK$2,$DH$2)):INDIRECT(ADDRESS(BK$2,$DY$2)))</f>
        <v>63579.992228085255</v>
      </c>
      <c r="BL123" s="51">
        <f ca="1">SUMPRODUCT($CM123:$DD123,INDIRECT(ADDRESS(BL$2,$DH$2)):INDIRECT(ADDRESS(BL$2,$DY$2)))</f>
        <v>63579.992228085255</v>
      </c>
      <c r="BM123" s="51">
        <f ca="1">SUMPRODUCT($CM123:$DD123,INDIRECT(ADDRESS(BM$2,$DH$2)):INDIRECT(ADDRESS(BM$2,$DY$2)))</f>
        <v>63579.992228085255</v>
      </c>
      <c r="BN123" s="51">
        <f ca="1">SUMPRODUCT($CM123:$DD123,INDIRECT(ADDRESS(BN$2,$DH$2)):INDIRECT(ADDRESS(BN$2,$DY$2)))</f>
        <v>63579.992228085255</v>
      </c>
      <c r="BO123" s="51">
        <f ca="1">SUMPRODUCT($CM123:$DD123,INDIRECT(ADDRESS(BO$2,$DH$2)):INDIRECT(ADDRESS(BO$2,$DY$2)))</f>
        <v>63579.992228085255</v>
      </c>
      <c r="BP123" s="51">
        <f ca="1">SUMPRODUCT($CM123:$DD123,INDIRECT(ADDRESS(BP$2,$DH$2)):INDIRECT(ADDRESS(BP$2,$DY$2)))</f>
        <v>63579.992228085255</v>
      </c>
      <c r="BQ123" s="51">
        <f ca="1">SUMPRODUCT($CM123:$DD123,INDIRECT(ADDRESS(BQ$2,$DH$2)):INDIRECT(ADDRESS(BQ$2,$DY$2)))</f>
        <v>63579.992228085255</v>
      </c>
      <c r="BR123" s="51">
        <f ca="1">SUMPRODUCT($CM123:$DD123,INDIRECT(ADDRESS(BR$2,$DH$2)):INDIRECT(ADDRESS(BR$2,$DY$2)))</f>
        <v>63579.992228085255</v>
      </c>
      <c r="BS123" s="51">
        <f ca="1">SUMPRODUCT($CM123:$DD123,INDIRECT(ADDRESS(BS$2,$DH$2)):INDIRECT(ADDRESS(BS$2,$DY$2)))</f>
        <v>63584.527000511938</v>
      </c>
      <c r="BT123" s="51">
        <f ca="1">SUMPRODUCT($CM123:$DD123,INDIRECT(ADDRESS(BT$2,$DH$2)):INDIRECT(ADDRESS(BT$2,$DY$2)))</f>
        <v>63584.527000511938</v>
      </c>
      <c r="BU123" s="51">
        <f ca="1">SUMPRODUCT($CM123:$DD123,INDIRECT(ADDRESS(BU$2,$DH$2)):INDIRECT(ADDRESS(BU$2,$DY$2)))</f>
        <v>63584.527000511938</v>
      </c>
      <c r="BV123" s="51">
        <f ca="1">SUMPRODUCT($CM123:$DD123,INDIRECT(ADDRESS(BV$2,$DH$2)):INDIRECT(ADDRESS(BV$2,$DY$2)))</f>
        <v>63584.527000511938</v>
      </c>
      <c r="BW123" s="51">
        <f ca="1">SUMPRODUCT($CM123:$DD123,INDIRECT(ADDRESS(BW$2,$DH$2)):INDIRECT(ADDRESS(BW$2,$DY$2)))</f>
        <v>63584.527000511938</v>
      </c>
      <c r="BX123" s="51">
        <f ca="1">SUMPRODUCT($CM123:$DD123,INDIRECT(ADDRESS(BX$2,$DH$2)):INDIRECT(ADDRESS(BX$2,$DY$2)))</f>
        <v>63584.527000511938</v>
      </c>
      <c r="BY123" s="51">
        <f ca="1">SUMPRODUCT($CM123:$DD123,INDIRECT(ADDRESS(BY$2,$DH$2)):INDIRECT(ADDRESS(BY$2,$DY$2)))</f>
        <v>63584.527000511938</v>
      </c>
      <c r="BZ123" s="51">
        <f ca="1">SUMPRODUCT($CM123:$DD123,INDIRECT(ADDRESS(BZ$2,$DH$2)):INDIRECT(ADDRESS(BZ$2,$DY$2)))</f>
        <v>63584.527000511938</v>
      </c>
      <c r="CA123" s="51">
        <f ca="1">SUMPRODUCT($CM123:$DD123,INDIRECT(ADDRESS(CA$2,$DH$2)):INDIRECT(ADDRESS(CA$2,$DY$2)))</f>
        <v>63584.527000511938</v>
      </c>
      <c r="CB123" s="51">
        <f ca="1">SUMPRODUCT($CM123:$DD123,INDIRECT(ADDRESS(CB$2,$DH$2)):INDIRECT(ADDRESS(CB$2,$DY$2)))</f>
        <v>63584.527000511938</v>
      </c>
      <c r="CC123" s="51">
        <f ca="1">SUMPRODUCT($CM123:$DD123,INDIRECT(ADDRESS(CC$2,$DH$2)):INDIRECT(ADDRESS(CC$2,$DY$2)))</f>
        <v>63584.527000511938</v>
      </c>
      <c r="CD123" s="51">
        <f ca="1">SUMPRODUCT($CM123:$DD123,INDIRECT(ADDRESS(CD$2,$DH$2)):INDIRECT(ADDRESS(CD$2,$DY$2)))</f>
        <v>63584.527000511938</v>
      </c>
      <c r="CF123" s="51">
        <f t="shared" ca="1" si="11"/>
        <v>762646.22017158242</v>
      </c>
      <c r="CG123" s="51">
        <f t="shared" ca="1" si="11"/>
        <v>762708.84819321497</v>
      </c>
      <c r="CH123" s="51">
        <f t="shared" ca="1" si="11"/>
        <v>762788.66772673104</v>
      </c>
      <c r="CI123" s="51">
        <f t="shared" ca="1" si="11"/>
        <v>762859.04742030404</v>
      </c>
      <c r="CJ123" s="51">
        <f t="shared" ca="1" si="11"/>
        <v>762925.57768073631</v>
      </c>
      <c r="CK123" s="51">
        <f t="shared" ca="1" si="11"/>
        <v>762982.58059915667</v>
      </c>
      <c r="CM123" s="1">
        <f>IFERROR(VLOOKUP($A123,Auxiliar_OPEX_CustosUnit!$A$4:$BT$129,COLUMN(Auxiliar_OPEX_CustosUnit!AK$2),0),0)</f>
        <v>0</v>
      </c>
      <c r="CN123" s="1">
        <f>IFERROR(VLOOKUP($A123,Auxiliar_OPEX_CustosUnit!$A$4:$BT$129,COLUMN(Auxiliar_OPEX_CustosUnit!AL$2),0),0)</f>
        <v>0</v>
      </c>
      <c r="CO123" s="1">
        <f>IFERROR(VLOOKUP($A123,Auxiliar_OPEX_CustosUnit!$A$4:$BT$129,COLUMN(Auxiliar_OPEX_CustosUnit!AM$2),0)*(1-DRE_Auxiliar!$A$111),0)</f>
        <v>63208.301725705962</v>
      </c>
      <c r="CP123" s="1">
        <f>IFERROR(VLOOKUP($A123,Auxiliar_OPEX_CustosUnit!$A$4:$BT$129,COLUMN(Auxiliar_OPEX_CustosUnit!AN$2),0),0)</f>
        <v>0</v>
      </c>
      <c r="CQ123" s="1">
        <f>IFERROR(VLOOKUP($A123,Auxiliar_OPEX_CustosUnit!$A$4:$BT$129,COLUMN(Auxiliar_OPEX_CustosUnit!AO$2),0),0)</f>
        <v>5.6391752137229298</v>
      </c>
      <c r="CR123" s="1">
        <f>IFERROR(VLOOKUP($A123,Auxiliar_OPEX_CustosUnit!$A$4:$BT$129,COLUMN(Auxiliar_OPEX_CustosUnit!AP$2),0),0)</f>
        <v>0</v>
      </c>
      <c r="CS123" s="1">
        <f>IFERROR(VLOOKUP($A123,Auxiliar_OPEX_CustosUnit!$A$4:$BT$129,COLUMN(Auxiliar_OPEX_CustosUnit!AQ$2),0),0)</f>
        <v>0</v>
      </c>
      <c r="CT123" s="1">
        <f>IFERROR(VLOOKUP($A123,Auxiliar_OPEX_CustosUnit!$A$4:$BT$129,COLUMN(Auxiliar_OPEX_CustosUnit!AR$2),0),0)</f>
        <v>0</v>
      </c>
      <c r="CU123" s="1">
        <f>IFERROR(VLOOKUP($A123,Auxiliar_OPEX_CustosUnit!$A$4:$BT$129,COLUMN(Auxiliar_OPEX_CustosUnit!AS$2),0),0)</f>
        <v>0</v>
      </c>
      <c r="CV123" s="1">
        <f>IFERROR(VLOOKUP($A123,Auxiliar_OPEX_CustosUnit!$A$4:$BT$129,COLUMN(Auxiliar_OPEX_CustosUnit!AT$2),0),0)</f>
        <v>0</v>
      </c>
      <c r="CW123" s="1">
        <f>IFERROR(VLOOKUP($A123,Auxiliar_OPEX_CustosUnit!$A$4:$BT$129,COLUMN(Auxiliar_OPEX_CustosUnit!AU$2),0),0)</f>
        <v>0</v>
      </c>
      <c r="CX123" s="1">
        <f>IFERROR(VLOOKUP($A123,Auxiliar_OPEX_CustosUnit!$A$4:$BT$129,COLUMN(Auxiliar_OPEX_CustosUnit!AV$2),0),0)</f>
        <v>0</v>
      </c>
      <c r="CY123" s="1">
        <f>IFERROR(VLOOKUP($A123,Auxiliar_OPEX_CustosUnit!$A$4:$BT$129,COLUMN(Auxiliar_OPEX_CustosUnit!AW$2),0),0)</f>
        <v>0</v>
      </c>
      <c r="CZ123" s="1">
        <f>IFERROR(VLOOKUP($A123,Auxiliar_OPEX_CustosUnit!$A$4:$BT$129,COLUMN(Auxiliar_OPEX_CustosUnit!AX$2),0),0)</f>
        <v>0</v>
      </c>
      <c r="DA123" s="1">
        <f>IFERROR(VLOOKUP($A123,Auxiliar_OPEX_CustosUnit!$A$4:$BT$129,COLUMN(Auxiliar_OPEX_CustosUnit!AY$2),0),0)</f>
        <v>0</v>
      </c>
      <c r="DB123" s="1">
        <f>IFERROR(VLOOKUP($A123,Auxiliar_OPEX_CustosUnit!$A$4:$BT$129,COLUMN(Auxiliar_OPEX_CustosUnit!AZ$2),0),0)</f>
        <v>0</v>
      </c>
      <c r="DC123" s="1">
        <f>IFERROR(VLOOKUP($A123,Auxiliar_OPEX_CustosUnit!$A$4:$BT$129,COLUMN(Auxiliar_OPEX_CustosUnit!BA$2),0),0)</f>
        <v>0</v>
      </c>
      <c r="DD123" s="1">
        <f>IFERROR(VLOOKUP($A123,Auxiliar_OPEX_CustosUnit!$A$4:$BT$129,COLUMN(Auxiliar_OPEX_CustosUnit!BB$2),0),0)</f>
        <v>0</v>
      </c>
    </row>
    <row r="124" spans="1:108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7067.1219839896739</v>
      </c>
      <c r="E124" s="51">
        <f ca="1">SUMPRODUCT($CM124:$DD124,INDIRECT(ADDRESS(E$2,$DH$2)):INDIRECT(ADDRESS(E$2,$DY$2)))</f>
        <v>7067.1219839896739</v>
      </c>
      <c r="F124" s="51">
        <f ca="1">SUMPRODUCT($CM124:$DD124,INDIRECT(ADDRESS(F$2,$DH$2)):INDIRECT(ADDRESS(F$2,$DY$2)))</f>
        <v>7067.1219839896739</v>
      </c>
      <c r="G124" s="51">
        <f ca="1">SUMPRODUCT($CM124:$DD124,INDIRECT(ADDRESS(G$2,$DH$2)):INDIRECT(ADDRESS(G$2,$DY$2)))</f>
        <v>7067.1219839896739</v>
      </c>
      <c r="H124" s="51">
        <f ca="1">SUMPRODUCT($CM124:$DD124,INDIRECT(ADDRESS(H$2,$DH$2)):INDIRECT(ADDRESS(H$2,$DY$2)))</f>
        <v>7067.1219839896739</v>
      </c>
      <c r="I124" s="51">
        <f ca="1">SUMPRODUCT($CM124:$DD124,INDIRECT(ADDRESS(I$2,$DH$2)):INDIRECT(ADDRESS(I$2,$DY$2)))</f>
        <v>7067.1219839896739</v>
      </c>
      <c r="J124" s="51">
        <f ca="1">SUMPRODUCT($CM124:$DD124,INDIRECT(ADDRESS(J$2,$DH$2)):INDIRECT(ADDRESS(J$2,$DY$2)))</f>
        <v>7067.1219839896739</v>
      </c>
      <c r="K124" s="51">
        <f ca="1">SUMPRODUCT($CM124:$DD124,INDIRECT(ADDRESS(K$2,$DH$2)):INDIRECT(ADDRESS(K$2,$DY$2)))</f>
        <v>7069.8189528850389</v>
      </c>
      <c r="L124" s="51">
        <f ca="1">SUMPRODUCT($CM124:$DD124,INDIRECT(ADDRESS(L$2,$DH$2)):INDIRECT(ADDRESS(L$2,$DY$2)))</f>
        <v>7069.8189528850389</v>
      </c>
      <c r="M124" s="51">
        <f ca="1">SUMPRODUCT($CM124:$DD124,INDIRECT(ADDRESS(M$2,$DH$2)):INDIRECT(ADDRESS(M$2,$DY$2)))</f>
        <v>7069.8189528850389</v>
      </c>
      <c r="N124" s="51">
        <f ca="1">SUMPRODUCT($CM124:$DD124,INDIRECT(ADDRESS(N$2,$DH$2)):INDIRECT(ADDRESS(N$2,$DY$2)))</f>
        <v>7069.8189528850389</v>
      </c>
      <c r="O124" s="51">
        <f ca="1">SUMPRODUCT($CM124:$DD124,INDIRECT(ADDRESS(O$2,$DH$2)):INDIRECT(ADDRESS(O$2,$DY$2)))</f>
        <v>7069.8189528850389</v>
      </c>
      <c r="P124" s="51">
        <f ca="1">SUMPRODUCT($CM124:$DD124,INDIRECT(ADDRESS(P$2,$DH$2)):INDIRECT(ADDRESS(P$2,$DY$2)))</f>
        <v>7069.8189528850389</v>
      </c>
      <c r="Q124" s="51">
        <f ca="1">SUMPRODUCT($CM124:$DD124,INDIRECT(ADDRESS(Q$2,$DH$2)):INDIRECT(ADDRESS(Q$2,$DY$2)))</f>
        <v>7069.8189528850389</v>
      </c>
      <c r="R124" s="51">
        <f ca="1">SUMPRODUCT($CM124:$DD124,INDIRECT(ADDRESS(R$2,$DH$2)):INDIRECT(ADDRESS(R$2,$DY$2)))</f>
        <v>7069.8189528850389</v>
      </c>
      <c r="S124" s="51">
        <f ca="1">SUMPRODUCT($CM124:$DD124,INDIRECT(ADDRESS(S$2,$DH$2)):INDIRECT(ADDRESS(S$2,$DY$2)))</f>
        <v>7069.8189528850389</v>
      </c>
      <c r="T124" s="51">
        <f ca="1">SUMPRODUCT($CM124:$DD124,INDIRECT(ADDRESS(T$2,$DH$2)):INDIRECT(ADDRESS(T$2,$DY$2)))</f>
        <v>7069.8189528850389</v>
      </c>
      <c r="U124" s="51">
        <f ca="1">SUMPRODUCT($CM124:$DD124,INDIRECT(ADDRESS(U$2,$DH$2)):INDIRECT(ADDRESS(U$2,$DY$2)))</f>
        <v>7069.8189528850389</v>
      </c>
      <c r="V124" s="51">
        <f ca="1">SUMPRODUCT($CM124:$DD124,INDIRECT(ADDRESS(V$2,$DH$2)):INDIRECT(ADDRESS(V$2,$DY$2)))</f>
        <v>7069.8189528850389</v>
      </c>
      <c r="W124" s="51">
        <f ca="1">SUMPRODUCT($CM124:$DD124,INDIRECT(ADDRESS(W$2,$DH$2)):INDIRECT(ADDRESS(W$2,$DY$2)))</f>
        <v>7075.0643982659813</v>
      </c>
      <c r="X124" s="51">
        <f ca="1">SUMPRODUCT($CM124:$DD124,INDIRECT(ADDRESS(X$2,$DH$2)):INDIRECT(ADDRESS(X$2,$DY$2)))</f>
        <v>7075.0643982659813</v>
      </c>
      <c r="Y124" s="51">
        <f ca="1">SUMPRODUCT($CM124:$DD124,INDIRECT(ADDRESS(Y$2,$DH$2)):INDIRECT(ADDRESS(Y$2,$DY$2)))</f>
        <v>7075.0643982659813</v>
      </c>
      <c r="Z124" s="51">
        <f ca="1">SUMPRODUCT($CM124:$DD124,INDIRECT(ADDRESS(Z$2,$DH$2)):INDIRECT(ADDRESS(Z$2,$DY$2)))</f>
        <v>7075.0643982659813</v>
      </c>
      <c r="AA124" s="51">
        <f ca="1">SUMPRODUCT($CM124:$DD124,INDIRECT(ADDRESS(AA$2,$DH$2)):INDIRECT(ADDRESS(AA$2,$DY$2)))</f>
        <v>7075.0643982659813</v>
      </c>
      <c r="AB124" s="51">
        <f ca="1">SUMPRODUCT($CM124:$DD124,INDIRECT(ADDRESS(AB$2,$DH$2)):INDIRECT(ADDRESS(AB$2,$DY$2)))</f>
        <v>7075.0643982659813</v>
      </c>
      <c r="AC124" s="51">
        <f ca="1">SUMPRODUCT($CM124:$DD124,INDIRECT(ADDRESS(AC$2,$DH$2)):INDIRECT(ADDRESS(AC$2,$DY$2)))</f>
        <v>7075.0643982659813</v>
      </c>
      <c r="AD124" s="51">
        <f ca="1">SUMPRODUCT($CM124:$DD124,INDIRECT(ADDRESS(AD$2,$DH$2)):INDIRECT(ADDRESS(AD$2,$DY$2)))</f>
        <v>7075.0643982659813</v>
      </c>
      <c r="AE124" s="51">
        <f ca="1">SUMPRODUCT($CM124:$DD124,INDIRECT(ADDRESS(AE$2,$DH$2)):INDIRECT(ADDRESS(AE$2,$DY$2)))</f>
        <v>7075.0643982659813</v>
      </c>
      <c r="AF124" s="51">
        <f ca="1">SUMPRODUCT($CM124:$DD124,INDIRECT(ADDRESS(AF$2,$DH$2)):INDIRECT(ADDRESS(AF$2,$DY$2)))</f>
        <v>7075.0643982659813</v>
      </c>
      <c r="AG124" s="51">
        <f ca="1">SUMPRODUCT($CM124:$DD124,INDIRECT(ADDRESS(AG$2,$DH$2)):INDIRECT(ADDRESS(AG$2,$DY$2)))</f>
        <v>7075.0643982659813</v>
      </c>
      <c r="AH124" s="51">
        <f ca="1">SUMPRODUCT($CM124:$DD124,INDIRECT(ADDRESS(AH$2,$DH$2)):INDIRECT(ADDRESS(AH$2,$DY$2)))</f>
        <v>7075.0643982659813</v>
      </c>
      <c r="AI124" s="51">
        <f ca="1">SUMPRODUCT($CM124:$DD124,INDIRECT(ADDRESS(AI$2,$DH$2)):INDIRECT(ADDRESS(AI$2,$DY$2)))</f>
        <v>7079.2183137481761</v>
      </c>
      <c r="AJ124" s="51">
        <f ca="1">SUMPRODUCT($CM124:$DD124,INDIRECT(ADDRESS(AJ$2,$DH$2)):INDIRECT(ADDRESS(AJ$2,$DY$2)))</f>
        <v>7079.2183137481761</v>
      </c>
      <c r="AK124" s="51">
        <f ca="1">SUMPRODUCT($CM124:$DD124,INDIRECT(ADDRESS(AK$2,$DH$2)):INDIRECT(ADDRESS(AK$2,$DY$2)))</f>
        <v>7079.2183137481761</v>
      </c>
      <c r="AL124" s="51">
        <f ca="1">SUMPRODUCT($CM124:$DD124,INDIRECT(ADDRESS(AL$2,$DH$2)):INDIRECT(ADDRESS(AL$2,$DY$2)))</f>
        <v>7079.2183137481761</v>
      </c>
      <c r="AM124" s="51">
        <f ca="1">SUMPRODUCT($CM124:$DD124,INDIRECT(ADDRESS(AM$2,$DH$2)):INDIRECT(ADDRESS(AM$2,$DY$2)))</f>
        <v>7079.2183137481761</v>
      </c>
      <c r="AN124" s="51">
        <f ca="1">SUMPRODUCT($CM124:$DD124,INDIRECT(ADDRESS(AN$2,$DH$2)):INDIRECT(ADDRESS(AN$2,$DY$2)))</f>
        <v>7079.2183137481761</v>
      </c>
      <c r="AO124" s="51">
        <f ca="1">SUMPRODUCT($CM124:$DD124,INDIRECT(ADDRESS(AO$2,$DH$2)):INDIRECT(ADDRESS(AO$2,$DY$2)))</f>
        <v>7079.2183137481761</v>
      </c>
      <c r="AP124" s="51">
        <f ca="1">SUMPRODUCT($CM124:$DD124,INDIRECT(ADDRESS(AP$2,$DH$2)):INDIRECT(ADDRESS(AP$2,$DY$2)))</f>
        <v>7079.2183137481761</v>
      </c>
      <c r="AQ124" s="51">
        <f ca="1">SUMPRODUCT($CM124:$DD124,INDIRECT(ADDRESS(AQ$2,$DH$2)):INDIRECT(ADDRESS(AQ$2,$DY$2)))</f>
        <v>7079.2183137481761</v>
      </c>
      <c r="AR124" s="51">
        <f ca="1">SUMPRODUCT($CM124:$DD124,INDIRECT(ADDRESS(AR$2,$DH$2)):INDIRECT(ADDRESS(AR$2,$DY$2)))</f>
        <v>7079.2183137481761</v>
      </c>
      <c r="AS124" s="51">
        <f ca="1">SUMPRODUCT($CM124:$DD124,INDIRECT(ADDRESS(AS$2,$DH$2)):INDIRECT(ADDRESS(AS$2,$DY$2)))</f>
        <v>7079.2183137481761</v>
      </c>
      <c r="AT124" s="51">
        <f ca="1">SUMPRODUCT($CM124:$DD124,INDIRECT(ADDRESS(AT$2,$DH$2)):INDIRECT(ADDRESS(AT$2,$DY$2)))</f>
        <v>7079.2183137481761</v>
      </c>
      <c r="AU124" s="51">
        <f ca="1">SUMPRODUCT($CM124:$DD124,INDIRECT(ADDRESS(AU$2,$DH$2)):INDIRECT(ADDRESS(AU$2,$DY$2)))</f>
        <v>7083.5406171127661</v>
      </c>
      <c r="AV124" s="51">
        <f ca="1">SUMPRODUCT($CM124:$DD124,INDIRECT(ADDRESS(AV$2,$DH$2)):INDIRECT(ADDRESS(AV$2,$DY$2)))</f>
        <v>7083.5406171127661</v>
      </c>
      <c r="AW124" s="51">
        <f ca="1">SUMPRODUCT($CM124:$DD124,INDIRECT(ADDRESS(AW$2,$DH$2)):INDIRECT(ADDRESS(AW$2,$DY$2)))</f>
        <v>7083.5406171127661</v>
      </c>
      <c r="AX124" s="51">
        <f ca="1">SUMPRODUCT($CM124:$DD124,INDIRECT(ADDRESS(AX$2,$DH$2)):INDIRECT(ADDRESS(AX$2,$DY$2)))</f>
        <v>7083.5406171127661</v>
      </c>
      <c r="AY124" s="51">
        <f ca="1">SUMPRODUCT($CM124:$DD124,INDIRECT(ADDRESS(AY$2,$DH$2)):INDIRECT(ADDRESS(AY$2,$DY$2)))</f>
        <v>7083.5406171127661</v>
      </c>
      <c r="AZ124" s="51">
        <f ca="1">SUMPRODUCT($CM124:$DD124,INDIRECT(ADDRESS(AZ$2,$DH$2)):INDIRECT(ADDRESS(AZ$2,$DY$2)))</f>
        <v>7083.5406171127661</v>
      </c>
      <c r="BA124" s="51">
        <f ca="1">SUMPRODUCT($CM124:$DD124,INDIRECT(ADDRESS(BA$2,$DH$2)):INDIRECT(ADDRESS(BA$2,$DY$2)))</f>
        <v>7083.5406171127661</v>
      </c>
      <c r="BB124" s="51">
        <f ca="1">SUMPRODUCT($CM124:$DD124,INDIRECT(ADDRESS(BB$2,$DH$2)):INDIRECT(ADDRESS(BB$2,$DY$2)))</f>
        <v>7083.5406171127661</v>
      </c>
      <c r="BC124" s="51">
        <f ca="1">SUMPRODUCT($CM124:$DD124,INDIRECT(ADDRESS(BC$2,$DH$2)):INDIRECT(ADDRESS(BC$2,$DY$2)))</f>
        <v>7083.5406171127661</v>
      </c>
      <c r="BD124" s="51">
        <f ca="1">SUMPRODUCT($CM124:$DD124,INDIRECT(ADDRESS(BD$2,$DH$2)):INDIRECT(ADDRESS(BD$2,$DY$2)))</f>
        <v>7083.5406171127661</v>
      </c>
      <c r="BE124" s="51">
        <f ca="1">SUMPRODUCT($CM124:$DD124,INDIRECT(ADDRESS(BE$2,$DH$2)):INDIRECT(ADDRESS(BE$2,$DY$2)))</f>
        <v>7083.5406171127661</v>
      </c>
      <c r="BF124" s="51">
        <f ca="1">SUMPRODUCT($CM124:$DD124,INDIRECT(ADDRESS(BF$2,$DH$2)):INDIRECT(ADDRESS(BF$2,$DY$2)))</f>
        <v>7083.5406171127661</v>
      </c>
      <c r="BG124" s="51">
        <f ca="1">SUMPRODUCT($CM124:$DD124,INDIRECT(ADDRESS(BG$2,$DH$2)):INDIRECT(ADDRESS(BG$2,$DY$2)))</f>
        <v>7087.0726890132901</v>
      </c>
      <c r="BH124" s="51">
        <f ca="1">SUMPRODUCT($CM124:$DD124,INDIRECT(ADDRESS(BH$2,$DH$2)):INDIRECT(ADDRESS(BH$2,$DY$2)))</f>
        <v>7087.0726890132901</v>
      </c>
      <c r="BI124" s="51">
        <f ca="1">SUMPRODUCT($CM124:$DD124,INDIRECT(ADDRESS(BI$2,$DH$2)):INDIRECT(ADDRESS(BI$2,$DY$2)))</f>
        <v>7087.0726890132901</v>
      </c>
      <c r="BJ124" s="51">
        <f ca="1">SUMPRODUCT($CM124:$DD124,INDIRECT(ADDRESS(BJ$2,$DH$2)):INDIRECT(ADDRESS(BJ$2,$DY$2)))</f>
        <v>7087.0726890132901</v>
      </c>
      <c r="BK124" s="51">
        <f ca="1">SUMPRODUCT($CM124:$DD124,INDIRECT(ADDRESS(BK$2,$DH$2)):INDIRECT(ADDRESS(BK$2,$DY$2)))</f>
        <v>7087.0726890132901</v>
      </c>
      <c r="BL124" s="51">
        <f ca="1">SUMPRODUCT($CM124:$DD124,INDIRECT(ADDRESS(BL$2,$DH$2)):INDIRECT(ADDRESS(BL$2,$DY$2)))</f>
        <v>7087.0726890132901</v>
      </c>
      <c r="BM124" s="51">
        <f ca="1">SUMPRODUCT($CM124:$DD124,INDIRECT(ADDRESS(BM$2,$DH$2)):INDIRECT(ADDRESS(BM$2,$DY$2)))</f>
        <v>7087.0726890132901</v>
      </c>
      <c r="BN124" s="51">
        <f ca="1">SUMPRODUCT($CM124:$DD124,INDIRECT(ADDRESS(BN$2,$DH$2)):INDIRECT(ADDRESS(BN$2,$DY$2)))</f>
        <v>7087.0726890132901</v>
      </c>
      <c r="BO124" s="51">
        <f ca="1">SUMPRODUCT($CM124:$DD124,INDIRECT(ADDRESS(BO$2,$DH$2)):INDIRECT(ADDRESS(BO$2,$DY$2)))</f>
        <v>7087.0726890132901</v>
      </c>
      <c r="BP124" s="51">
        <f ca="1">SUMPRODUCT($CM124:$DD124,INDIRECT(ADDRESS(BP$2,$DH$2)):INDIRECT(ADDRESS(BP$2,$DY$2)))</f>
        <v>7087.0726890132901</v>
      </c>
      <c r="BQ124" s="51">
        <f ca="1">SUMPRODUCT($CM124:$DD124,INDIRECT(ADDRESS(BQ$2,$DH$2)):INDIRECT(ADDRESS(BQ$2,$DY$2)))</f>
        <v>7087.0726890132901</v>
      </c>
      <c r="BR124" s="51">
        <f ca="1">SUMPRODUCT($CM124:$DD124,INDIRECT(ADDRESS(BR$2,$DH$2)):INDIRECT(ADDRESS(BR$2,$DY$2)))</f>
        <v>7087.0726890132901</v>
      </c>
      <c r="BS124" s="51">
        <f ca="1">SUMPRODUCT($CM124:$DD124,INDIRECT(ADDRESS(BS$2,$DH$2)):INDIRECT(ADDRESS(BS$2,$DY$2)))</f>
        <v>7090.3387268241804</v>
      </c>
      <c r="BT124" s="51">
        <f ca="1">SUMPRODUCT($CM124:$DD124,INDIRECT(ADDRESS(BT$2,$DH$2)):INDIRECT(ADDRESS(BT$2,$DY$2)))</f>
        <v>7090.3387268241804</v>
      </c>
      <c r="BU124" s="51">
        <f ca="1">SUMPRODUCT($CM124:$DD124,INDIRECT(ADDRESS(BU$2,$DH$2)):INDIRECT(ADDRESS(BU$2,$DY$2)))</f>
        <v>7090.3387268241804</v>
      </c>
      <c r="BV124" s="51">
        <f ca="1">SUMPRODUCT($CM124:$DD124,INDIRECT(ADDRESS(BV$2,$DH$2)):INDIRECT(ADDRESS(BV$2,$DY$2)))</f>
        <v>7090.3387268241804</v>
      </c>
      <c r="BW124" s="51">
        <f ca="1">SUMPRODUCT($CM124:$DD124,INDIRECT(ADDRESS(BW$2,$DH$2)):INDIRECT(ADDRESS(BW$2,$DY$2)))</f>
        <v>7090.3387268241804</v>
      </c>
      <c r="BX124" s="51">
        <f ca="1">SUMPRODUCT($CM124:$DD124,INDIRECT(ADDRESS(BX$2,$DH$2)):INDIRECT(ADDRESS(BX$2,$DY$2)))</f>
        <v>7090.3387268241804</v>
      </c>
      <c r="BY124" s="51">
        <f ca="1">SUMPRODUCT($CM124:$DD124,INDIRECT(ADDRESS(BY$2,$DH$2)):INDIRECT(ADDRESS(BY$2,$DY$2)))</f>
        <v>7090.3387268241804</v>
      </c>
      <c r="BZ124" s="51">
        <f ca="1">SUMPRODUCT($CM124:$DD124,INDIRECT(ADDRESS(BZ$2,$DH$2)):INDIRECT(ADDRESS(BZ$2,$DY$2)))</f>
        <v>7090.3387268241804</v>
      </c>
      <c r="CA124" s="51">
        <f ca="1">SUMPRODUCT($CM124:$DD124,INDIRECT(ADDRESS(CA$2,$DH$2)):INDIRECT(ADDRESS(CA$2,$DY$2)))</f>
        <v>7090.3387268241804</v>
      </c>
      <c r="CB124" s="51">
        <f ca="1">SUMPRODUCT($CM124:$DD124,INDIRECT(ADDRESS(CB$2,$DH$2)):INDIRECT(ADDRESS(CB$2,$DY$2)))</f>
        <v>7090.3387268241804</v>
      </c>
      <c r="CC124" s="51">
        <f ca="1">SUMPRODUCT($CM124:$DD124,INDIRECT(ADDRESS(CC$2,$DH$2)):INDIRECT(ADDRESS(CC$2,$DY$2)))</f>
        <v>7090.3387268241804</v>
      </c>
      <c r="CD124" s="51">
        <f ca="1">SUMPRODUCT($CM124:$DD124,INDIRECT(ADDRESS(CD$2,$DH$2)):INDIRECT(ADDRESS(CD$2,$DY$2)))</f>
        <v>7090.3387268241804</v>
      </c>
      <c r="CF124" s="51">
        <f t="shared" ca="1" si="11"/>
        <v>84818.948652352905</v>
      </c>
      <c r="CG124" s="51">
        <f t="shared" ca="1" si="11"/>
        <v>84864.054661525181</v>
      </c>
      <c r="CH124" s="51">
        <f t="shared" ca="1" si="11"/>
        <v>84921.542356602746</v>
      </c>
      <c r="CI124" s="51">
        <f t="shared" ca="1" si="11"/>
        <v>84972.231281801069</v>
      </c>
      <c r="CJ124" s="51">
        <f t="shared" ca="1" si="11"/>
        <v>85020.147764855836</v>
      </c>
      <c r="CK124" s="51">
        <f t="shared" ca="1" si="11"/>
        <v>85061.202457213934</v>
      </c>
      <c r="CM124" s="1">
        <f>IFERROR(VLOOKUP($A124,Auxiliar_OPEX_CustosUnit!$A$4:$BT$129,COLUMN(Auxiliar_OPEX_CustosUnit!AK$2),0),0)</f>
        <v>0</v>
      </c>
      <c r="CN124" s="1">
        <f>IFERROR(VLOOKUP($A124,Auxiliar_OPEX_CustosUnit!$A$4:$BT$129,COLUMN(Auxiliar_OPEX_CustosUnit!AL$2),0),0)</f>
        <v>0</v>
      </c>
      <c r="CO124" s="1">
        <f>IFERROR(VLOOKUP($A124,Auxiliar_OPEX_CustosUnit!$A$4:$BT$129,COLUMN(Auxiliar_OPEX_CustosUnit!AM$2),0)*(1-DRE_Auxiliar!$A$111),0)</f>
        <v>6819.3734264051936</v>
      </c>
      <c r="CP124" s="1">
        <f>IFERROR(VLOOKUP($A124,Auxiliar_OPEX_CustosUnit!$A$4:$BT$129,COLUMN(Auxiliar_OPEX_CustosUnit!AN$2),0),0)</f>
        <v>0</v>
      </c>
      <c r="CQ124" s="1">
        <f>IFERROR(VLOOKUP($A124,Auxiliar_OPEX_CustosUnit!$A$4:$BT$129,COLUMN(Auxiliar_OPEX_CustosUnit!AO$2),0),0)</f>
        <v>4.06145176368</v>
      </c>
      <c r="CR124" s="1">
        <f>IFERROR(VLOOKUP($A124,Auxiliar_OPEX_CustosUnit!$A$4:$BT$129,COLUMN(Auxiliar_OPEX_CustosUnit!AP$2),0),0)</f>
        <v>0</v>
      </c>
      <c r="CS124" s="1">
        <f>IFERROR(VLOOKUP($A124,Auxiliar_OPEX_CustosUnit!$A$4:$BT$129,COLUMN(Auxiliar_OPEX_CustosUnit!AQ$2),0),0)</f>
        <v>0</v>
      </c>
      <c r="CT124" s="1">
        <f>IFERROR(VLOOKUP($A124,Auxiliar_OPEX_CustosUnit!$A$4:$BT$129,COLUMN(Auxiliar_OPEX_CustosUnit!AR$2),0),0)</f>
        <v>0</v>
      </c>
      <c r="CU124" s="1">
        <f>IFERROR(VLOOKUP($A124,Auxiliar_OPEX_CustosUnit!$A$4:$BT$129,COLUMN(Auxiliar_OPEX_CustosUnit!AS$2),0),0)</f>
        <v>0</v>
      </c>
      <c r="CV124" s="1">
        <f>IFERROR(VLOOKUP($A124,Auxiliar_OPEX_CustosUnit!$A$4:$BT$129,COLUMN(Auxiliar_OPEX_CustosUnit!AT$2),0),0)</f>
        <v>0</v>
      </c>
      <c r="CW124" s="1">
        <f>IFERROR(VLOOKUP($A124,Auxiliar_OPEX_CustosUnit!$A$4:$BT$129,COLUMN(Auxiliar_OPEX_CustosUnit!AU$2),0),0)</f>
        <v>0</v>
      </c>
      <c r="CX124" s="1">
        <f>IFERROR(VLOOKUP($A124,Auxiliar_OPEX_CustosUnit!$A$4:$BT$129,COLUMN(Auxiliar_OPEX_CustosUnit!AV$2),0),0)</f>
        <v>0</v>
      </c>
      <c r="CY124" s="1">
        <f>IFERROR(VLOOKUP($A124,Auxiliar_OPEX_CustosUnit!$A$4:$BT$129,COLUMN(Auxiliar_OPEX_CustosUnit!AW$2),0),0)</f>
        <v>0</v>
      </c>
      <c r="CZ124" s="1">
        <f>IFERROR(VLOOKUP($A124,Auxiliar_OPEX_CustosUnit!$A$4:$BT$129,COLUMN(Auxiliar_OPEX_CustosUnit!AX$2),0),0)</f>
        <v>0</v>
      </c>
      <c r="DA124" s="1">
        <f>IFERROR(VLOOKUP($A124,Auxiliar_OPEX_CustosUnit!$A$4:$BT$129,COLUMN(Auxiliar_OPEX_CustosUnit!AY$2),0),0)</f>
        <v>0</v>
      </c>
      <c r="DB124" s="1">
        <f>IFERROR(VLOOKUP($A124,Auxiliar_OPEX_CustosUnit!$A$4:$BT$129,COLUMN(Auxiliar_OPEX_CustosUnit!AZ$2),0),0)</f>
        <v>0</v>
      </c>
      <c r="DC124" s="1">
        <f>IFERROR(VLOOKUP($A124,Auxiliar_OPEX_CustosUnit!$A$4:$BT$129,COLUMN(Auxiliar_OPEX_CustosUnit!BA$2),0),0)</f>
        <v>0</v>
      </c>
      <c r="DD124" s="1">
        <f>IFERROR(VLOOKUP($A124,Auxiliar_OPEX_CustosUnit!$A$4:$BT$129,COLUMN(Auxiliar_OPEX_CustosUnit!BB$2),0),0)</f>
        <v>0</v>
      </c>
    </row>
    <row r="125" spans="1:108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128.83293088329009</v>
      </c>
      <c r="E125" s="51">
        <f ca="1">SUMPRODUCT($CM125:$DD125,INDIRECT(ADDRESS(E$2,$DH$2)):INDIRECT(ADDRESS(E$2,$DY$2)))</f>
        <v>128.83293088329009</v>
      </c>
      <c r="F125" s="51">
        <f ca="1">SUMPRODUCT($CM125:$DD125,INDIRECT(ADDRESS(F$2,$DH$2)):INDIRECT(ADDRESS(F$2,$DY$2)))</f>
        <v>128.83293088329009</v>
      </c>
      <c r="G125" s="51">
        <f ca="1">SUMPRODUCT($CM125:$DD125,INDIRECT(ADDRESS(G$2,$DH$2)):INDIRECT(ADDRESS(G$2,$DY$2)))</f>
        <v>128.83293088329009</v>
      </c>
      <c r="H125" s="51">
        <f ca="1">SUMPRODUCT($CM125:$DD125,INDIRECT(ADDRESS(H$2,$DH$2)):INDIRECT(ADDRESS(H$2,$DY$2)))</f>
        <v>128.83293088329009</v>
      </c>
      <c r="I125" s="51">
        <f ca="1">SUMPRODUCT($CM125:$DD125,INDIRECT(ADDRESS(I$2,$DH$2)):INDIRECT(ADDRESS(I$2,$DY$2)))</f>
        <v>128.83293088329009</v>
      </c>
      <c r="J125" s="51">
        <f ca="1">SUMPRODUCT($CM125:$DD125,INDIRECT(ADDRESS(J$2,$DH$2)):INDIRECT(ADDRESS(J$2,$DY$2)))</f>
        <v>128.83293088329009</v>
      </c>
      <c r="K125" s="51">
        <f ca="1">SUMPRODUCT($CM125:$DD125,INDIRECT(ADDRESS(K$2,$DH$2)):INDIRECT(ADDRESS(K$2,$DY$2)))</f>
        <v>130.13888808184493</v>
      </c>
      <c r="L125" s="51">
        <f ca="1">SUMPRODUCT($CM125:$DD125,INDIRECT(ADDRESS(L$2,$DH$2)):INDIRECT(ADDRESS(L$2,$DY$2)))</f>
        <v>130.13888808184493</v>
      </c>
      <c r="M125" s="51">
        <f ca="1">SUMPRODUCT($CM125:$DD125,INDIRECT(ADDRESS(M$2,$DH$2)):INDIRECT(ADDRESS(M$2,$DY$2)))</f>
        <v>130.13888808184493</v>
      </c>
      <c r="N125" s="51">
        <f ca="1">SUMPRODUCT($CM125:$DD125,INDIRECT(ADDRESS(N$2,$DH$2)):INDIRECT(ADDRESS(N$2,$DY$2)))</f>
        <v>130.13888808184493</v>
      </c>
      <c r="O125" s="51">
        <f ca="1">SUMPRODUCT($CM125:$DD125,INDIRECT(ADDRESS(O$2,$DH$2)):INDIRECT(ADDRESS(O$2,$DY$2)))</f>
        <v>130.13888808184493</v>
      </c>
      <c r="P125" s="51">
        <f ca="1">SUMPRODUCT($CM125:$DD125,INDIRECT(ADDRESS(P$2,$DH$2)):INDIRECT(ADDRESS(P$2,$DY$2)))</f>
        <v>130.13888808184493</v>
      </c>
      <c r="Q125" s="51">
        <f ca="1">SUMPRODUCT($CM125:$DD125,INDIRECT(ADDRESS(Q$2,$DH$2)):INDIRECT(ADDRESS(Q$2,$DY$2)))</f>
        <v>130.13888808184493</v>
      </c>
      <c r="R125" s="51">
        <f ca="1">SUMPRODUCT($CM125:$DD125,INDIRECT(ADDRESS(R$2,$DH$2)):INDIRECT(ADDRESS(R$2,$DY$2)))</f>
        <v>130.13888808184493</v>
      </c>
      <c r="S125" s="51">
        <f ca="1">SUMPRODUCT($CM125:$DD125,INDIRECT(ADDRESS(S$2,$DH$2)):INDIRECT(ADDRESS(S$2,$DY$2)))</f>
        <v>130.13888808184493</v>
      </c>
      <c r="T125" s="51">
        <f ca="1">SUMPRODUCT($CM125:$DD125,INDIRECT(ADDRESS(T$2,$DH$2)):INDIRECT(ADDRESS(T$2,$DY$2)))</f>
        <v>130.13888808184493</v>
      </c>
      <c r="U125" s="51">
        <f ca="1">SUMPRODUCT($CM125:$DD125,INDIRECT(ADDRESS(U$2,$DH$2)):INDIRECT(ADDRESS(U$2,$DY$2)))</f>
        <v>130.13888808184493</v>
      </c>
      <c r="V125" s="51">
        <f ca="1">SUMPRODUCT($CM125:$DD125,INDIRECT(ADDRESS(V$2,$DH$2)):INDIRECT(ADDRESS(V$2,$DY$2)))</f>
        <v>130.13888808184493</v>
      </c>
      <c r="W125" s="51">
        <f ca="1">SUMPRODUCT($CM125:$DD125,INDIRECT(ADDRESS(W$2,$DH$2)):INDIRECT(ADDRESS(W$2,$DY$2)))</f>
        <v>132.67889778186091</v>
      </c>
      <c r="X125" s="51">
        <f ca="1">SUMPRODUCT($CM125:$DD125,INDIRECT(ADDRESS(X$2,$DH$2)):INDIRECT(ADDRESS(X$2,$DY$2)))</f>
        <v>132.67889778186091</v>
      </c>
      <c r="Y125" s="51">
        <f ca="1">SUMPRODUCT($CM125:$DD125,INDIRECT(ADDRESS(Y$2,$DH$2)):INDIRECT(ADDRESS(Y$2,$DY$2)))</f>
        <v>132.67889778186091</v>
      </c>
      <c r="Z125" s="51">
        <f ca="1">SUMPRODUCT($CM125:$DD125,INDIRECT(ADDRESS(Z$2,$DH$2)):INDIRECT(ADDRESS(Z$2,$DY$2)))</f>
        <v>132.67889778186091</v>
      </c>
      <c r="AA125" s="51">
        <f ca="1">SUMPRODUCT($CM125:$DD125,INDIRECT(ADDRESS(AA$2,$DH$2)):INDIRECT(ADDRESS(AA$2,$DY$2)))</f>
        <v>132.67889778186091</v>
      </c>
      <c r="AB125" s="51">
        <f ca="1">SUMPRODUCT($CM125:$DD125,INDIRECT(ADDRESS(AB$2,$DH$2)):INDIRECT(ADDRESS(AB$2,$DY$2)))</f>
        <v>132.67889778186091</v>
      </c>
      <c r="AC125" s="51">
        <f ca="1">SUMPRODUCT($CM125:$DD125,INDIRECT(ADDRESS(AC$2,$DH$2)):INDIRECT(ADDRESS(AC$2,$DY$2)))</f>
        <v>132.67889778186091</v>
      </c>
      <c r="AD125" s="51">
        <f ca="1">SUMPRODUCT($CM125:$DD125,INDIRECT(ADDRESS(AD$2,$DH$2)):INDIRECT(ADDRESS(AD$2,$DY$2)))</f>
        <v>132.67889778186091</v>
      </c>
      <c r="AE125" s="51">
        <f ca="1">SUMPRODUCT($CM125:$DD125,INDIRECT(ADDRESS(AE$2,$DH$2)):INDIRECT(ADDRESS(AE$2,$DY$2)))</f>
        <v>132.67889778186091</v>
      </c>
      <c r="AF125" s="51">
        <f ca="1">SUMPRODUCT($CM125:$DD125,INDIRECT(ADDRESS(AF$2,$DH$2)):INDIRECT(ADDRESS(AF$2,$DY$2)))</f>
        <v>132.67889778186091</v>
      </c>
      <c r="AG125" s="51">
        <f ca="1">SUMPRODUCT($CM125:$DD125,INDIRECT(ADDRESS(AG$2,$DH$2)):INDIRECT(ADDRESS(AG$2,$DY$2)))</f>
        <v>132.67889778186091</v>
      </c>
      <c r="AH125" s="51">
        <f ca="1">SUMPRODUCT($CM125:$DD125,INDIRECT(ADDRESS(AH$2,$DH$2)):INDIRECT(ADDRESS(AH$2,$DY$2)))</f>
        <v>132.67889778186091</v>
      </c>
      <c r="AI125" s="51">
        <f ca="1">SUMPRODUCT($CM125:$DD125,INDIRECT(ADDRESS(AI$2,$DH$2)):INDIRECT(ADDRESS(AI$2,$DY$2)))</f>
        <v>134.69035436020107</v>
      </c>
      <c r="AJ125" s="51">
        <f ca="1">SUMPRODUCT($CM125:$DD125,INDIRECT(ADDRESS(AJ$2,$DH$2)):INDIRECT(ADDRESS(AJ$2,$DY$2)))</f>
        <v>134.69035436020107</v>
      </c>
      <c r="AK125" s="51">
        <f ca="1">SUMPRODUCT($CM125:$DD125,INDIRECT(ADDRESS(AK$2,$DH$2)):INDIRECT(ADDRESS(AK$2,$DY$2)))</f>
        <v>134.69035436020107</v>
      </c>
      <c r="AL125" s="51">
        <f ca="1">SUMPRODUCT($CM125:$DD125,INDIRECT(ADDRESS(AL$2,$DH$2)):INDIRECT(ADDRESS(AL$2,$DY$2)))</f>
        <v>134.69035436020107</v>
      </c>
      <c r="AM125" s="51">
        <f ca="1">SUMPRODUCT($CM125:$DD125,INDIRECT(ADDRESS(AM$2,$DH$2)):INDIRECT(ADDRESS(AM$2,$DY$2)))</f>
        <v>134.69035436020107</v>
      </c>
      <c r="AN125" s="51">
        <f ca="1">SUMPRODUCT($CM125:$DD125,INDIRECT(ADDRESS(AN$2,$DH$2)):INDIRECT(ADDRESS(AN$2,$DY$2)))</f>
        <v>134.69035436020107</v>
      </c>
      <c r="AO125" s="51">
        <f ca="1">SUMPRODUCT($CM125:$DD125,INDIRECT(ADDRESS(AO$2,$DH$2)):INDIRECT(ADDRESS(AO$2,$DY$2)))</f>
        <v>134.69035436020107</v>
      </c>
      <c r="AP125" s="51">
        <f ca="1">SUMPRODUCT($CM125:$DD125,INDIRECT(ADDRESS(AP$2,$DH$2)):INDIRECT(ADDRESS(AP$2,$DY$2)))</f>
        <v>134.69035436020107</v>
      </c>
      <c r="AQ125" s="51">
        <f ca="1">SUMPRODUCT($CM125:$DD125,INDIRECT(ADDRESS(AQ$2,$DH$2)):INDIRECT(ADDRESS(AQ$2,$DY$2)))</f>
        <v>134.69035436020107</v>
      </c>
      <c r="AR125" s="51">
        <f ca="1">SUMPRODUCT($CM125:$DD125,INDIRECT(ADDRESS(AR$2,$DH$2)):INDIRECT(ADDRESS(AR$2,$DY$2)))</f>
        <v>134.69035436020107</v>
      </c>
      <c r="AS125" s="51">
        <f ca="1">SUMPRODUCT($CM125:$DD125,INDIRECT(ADDRESS(AS$2,$DH$2)):INDIRECT(ADDRESS(AS$2,$DY$2)))</f>
        <v>134.69035436020107</v>
      </c>
      <c r="AT125" s="51">
        <f ca="1">SUMPRODUCT($CM125:$DD125,INDIRECT(ADDRESS(AT$2,$DH$2)):INDIRECT(ADDRESS(AT$2,$DY$2)))</f>
        <v>134.69035436020107</v>
      </c>
      <c r="AU125" s="51">
        <f ca="1">SUMPRODUCT($CM125:$DD125,INDIRECT(ADDRESS(AU$2,$DH$2)):INDIRECT(ADDRESS(AU$2,$DY$2)))</f>
        <v>136.7833496494776</v>
      </c>
      <c r="AV125" s="51">
        <f ca="1">SUMPRODUCT($CM125:$DD125,INDIRECT(ADDRESS(AV$2,$DH$2)):INDIRECT(ADDRESS(AV$2,$DY$2)))</f>
        <v>136.7833496494776</v>
      </c>
      <c r="AW125" s="51">
        <f ca="1">SUMPRODUCT($CM125:$DD125,INDIRECT(ADDRESS(AW$2,$DH$2)):INDIRECT(ADDRESS(AW$2,$DY$2)))</f>
        <v>136.7833496494776</v>
      </c>
      <c r="AX125" s="51">
        <f ca="1">SUMPRODUCT($CM125:$DD125,INDIRECT(ADDRESS(AX$2,$DH$2)):INDIRECT(ADDRESS(AX$2,$DY$2)))</f>
        <v>136.7833496494776</v>
      </c>
      <c r="AY125" s="51">
        <f ca="1">SUMPRODUCT($CM125:$DD125,INDIRECT(ADDRESS(AY$2,$DH$2)):INDIRECT(ADDRESS(AY$2,$DY$2)))</f>
        <v>136.7833496494776</v>
      </c>
      <c r="AZ125" s="51">
        <f ca="1">SUMPRODUCT($CM125:$DD125,INDIRECT(ADDRESS(AZ$2,$DH$2)):INDIRECT(ADDRESS(AZ$2,$DY$2)))</f>
        <v>136.7833496494776</v>
      </c>
      <c r="BA125" s="51">
        <f ca="1">SUMPRODUCT($CM125:$DD125,INDIRECT(ADDRESS(BA$2,$DH$2)):INDIRECT(ADDRESS(BA$2,$DY$2)))</f>
        <v>136.7833496494776</v>
      </c>
      <c r="BB125" s="51">
        <f ca="1">SUMPRODUCT($CM125:$DD125,INDIRECT(ADDRESS(BB$2,$DH$2)):INDIRECT(ADDRESS(BB$2,$DY$2)))</f>
        <v>136.7833496494776</v>
      </c>
      <c r="BC125" s="51">
        <f ca="1">SUMPRODUCT($CM125:$DD125,INDIRECT(ADDRESS(BC$2,$DH$2)):INDIRECT(ADDRESS(BC$2,$DY$2)))</f>
        <v>136.7833496494776</v>
      </c>
      <c r="BD125" s="51">
        <f ca="1">SUMPRODUCT($CM125:$DD125,INDIRECT(ADDRESS(BD$2,$DH$2)):INDIRECT(ADDRESS(BD$2,$DY$2)))</f>
        <v>136.7833496494776</v>
      </c>
      <c r="BE125" s="51">
        <f ca="1">SUMPRODUCT($CM125:$DD125,INDIRECT(ADDRESS(BE$2,$DH$2)):INDIRECT(ADDRESS(BE$2,$DY$2)))</f>
        <v>136.7833496494776</v>
      </c>
      <c r="BF125" s="51">
        <f ca="1">SUMPRODUCT($CM125:$DD125,INDIRECT(ADDRESS(BF$2,$DH$2)):INDIRECT(ADDRESS(BF$2,$DY$2)))</f>
        <v>136.7833496494776</v>
      </c>
      <c r="BG125" s="51">
        <f ca="1">SUMPRODUCT($CM125:$DD125,INDIRECT(ADDRESS(BG$2,$DH$2)):INDIRECT(ADDRESS(BG$2,$DY$2)))</f>
        <v>138.49368999942772</v>
      </c>
      <c r="BH125" s="51">
        <f ca="1">SUMPRODUCT($CM125:$DD125,INDIRECT(ADDRESS(BH$2,$DH$2)):INDIRECT(ADDRESS(BH$2,$DY$2)))</f>
        <v>138.49368999942772</v>
      </c>
      <c r="BI125" s="51">
        <f ca="1">SUMPRODUCT($CM125:$DD125,INDIRECT(ADDRESS(BI$2,$DH$2)):INDIRECT(ADDRESS(BI$2,$DY$2)))</f>
        <v>138.49368999942772</v>
      </c>
      <c r="BJ125" s="51">
        <f ca="1">SUMPRODUCT($CM125:$DD125,INDIRECT(ADDRESS(BJ$2,$DH$2)):INDIRECT(ADDRESS(BJ$2,$DY$2)))</f>
        <v>138.49368999942772</v>
      </c>
      <c r="BK125" s="51">
        <f ca="1">SUMPRODUCT($CM125:$DD125,INDIRECT(ADDRESS(BK$2,$DH$2)):INDIRECT(ADDRESS(BK$2,$DY$2)))</f>
        <v>138.49368999942772</v>
      </c>
      <c r="BL125" s="51">
        <f ca="1">SUMPRODUCT($CM125:$DD125,INDIRECT(ADDRESS(BL$2,$DH$2)):INDIRECT(ADDRESS(BL$2,$DY$2)))</f>
        <v>138.49368999942772</v>
      </c>
      <c r="BM125" s="51">
        <f ca="1">SUMPRODUCT($CM125:$DD125,INDIRECT(ADDRESS(BM$2,$DH$2)):INDIRECT(ADDRESS(BM$2,$DY$2)))</f>
        <v>138.49368999942772</v>
      </c>
      <c r="BN125" s="51">
        <f ca="1">SUMPRODUCT($CM125:$DD125,INDIRECT(ADDRESS(BN$2,$DH$2)):INDIRECT(ADDRESS(BN$2,$DY$2)))</f>
        <v>138.49368999942772</v>
      </c>
      <c r="BO125" s="51">
        <f ca="1">SUMPRODUCT($CM125:$DD125,INDIRECT(ADDRESS(BO$2,$DH$2)):INDIRECT(ADDRESS(BO$2,$DY$2)))</f>
        <v>138.49368999942772</v>
      </c>
      <c r="BP125" s="51">
        <f ca="1">SUMPRODUCT($CM125:$DD125,INDIRECT(ADDRESS(BP$2,$DH$2)):INDIRECT(ADDRESS(BP$2,$DY$2)))</f>
        <v>138.49368999942772</v>
      </c>
      <c r="BQ125" s="51">
        <f ca="1">SUMPRODUCT($CM125:$DD125,INDIRECT(ADDRESS(BQ$2,$DH$2)):INDIRECT(ADDRESS(BQ$2,$DY$2)))</f>
        <v>138.49368999942772</v>
      </c>
      <c r="BR125" s="51">
        <f ca="1">SUMPRODUCT($CM125:$DD125,INDIRECT(ADDRESS(BR$2,$DH$2)):INDIRECT(ADDRESS(BR$2,$DY$2)))</f>
        <v>138.49368999942772</v>
      </c>
      <c r="BS125" s="51">
        <f ca="1">SUMPRODUCT($CM125:$DD125,INDIRECT(ADDRESS(BS$2,$DH$2)):INDIRECT(ADDRESS(BS$2,$DY$2)))</f>
        <v>140.07520827248393</v>
      </c>
      <c r="BT125" s="51">
        <f ca="1">SUMPRODUCT($CM125:$DD125,INDIRECT(ADDRESS(BT$2,$DH$2)):INDIRECT(ADDRESS(BT$2,$DY$2)))</f>
        <v>140.07520827248393</v>
      </c>
      <c r="BU125" s="51">
        <f ca="1">SUMPRODUCT($CM125:$DD125,INDIRECT(ADDRESS(BU$2,$DH$2)):INDIRECT(ADDRESS(BU$2,$DY$2)))</f>
        <v>140.07520827248393</v>
      </c>
      <c r="BV125" s="51">
        <f ca="1">SUMPRODUCT($CM125:$DD125,INDIRECT(ADDRESS(BV$2,$DH$2)):INDIRECT(ADDRESS(BV$2,$DY$2)))</f>
        <v>140.07520827248393</v>
      </c>
      <c r="BW125" s="51">
        <f ca="1">SUMPRODUCT($CM125:$DD125,INDIRECT(ADDRESS(BW$2,$DH$2)):INDIRECT(ADDRESS(BW$2,$DY$2)))</f>
        <v>140.07520827248393</v>
      </c>
      <c r="BX125" s="51">
        <f ca="1">SUMPRODUCT($CM125:$DD125,INDIRECT(ADDRESS(BX$2,$DH$2)):INDIRECT(ADDRESS(BX$2,$DY$2)))</f>
        <v>140.07520827248393</v>
      </c>
      <c r="BY125" s="51">
        <f ca="1">SUMPRODUCT($CM125:$DD125,INDIRECT(ADDRESS(BY$2,$DH$2)):INDIRECT(ADDRESS(BY$2,$DY$2)))</f>
        <v>140.07520827248393</v>
      </c>
      <c r="BZ125" s="51">
        <f ca="1">SUMPRODUCT($CM125:$DD125,INDIRECT(ADDRESS(BZ$2,$DH$2)):INDIRECT(ADDRESS(BZ$2,$DY$2)))</f>
        <v>140.07520827248393</v>
      </c>
      <c r="CA125" s="51">
        <f ca="1">SUMPRODUCT($CM125:$DD125,INDIRECT(ADDRESS(CA$2,$DH$2)):INDIRECT(ADDRESS(CA$2,$DY$2)))</f>
        <v>140.07520827248393</v>
      </c>
      <c r="CB125" s="51">
        <f ca="1">SUMPRODUCT($CM125:$DD125,INDIRECT(ADDRESS(CB$2,$DH$2)):INDIRECT(ADDRESS(CB$2,$DY$2)))</f>
        <v>140.07520827248393</v>
      </c>
      <c r="CC125" s="51">
        <f ca="1">SUMPRODUCT($CM125:$DD125,INDIRECT(ADDRESS(CC$2,$DH$2)):INDIRECT(ADDRESS(CC$2,$DY$2)))</f>
        <v>140.07520827248393</v>
      </c>
      <c r="CD125" s="51">
        <f ca="1">SUMPRODUCT($CM125:$DD125,INDIRECT(ADDRESS(CD$2,$DH$2)):INDIRECT(ADDRESS(CD$2,$DY$2)))</f>
        <v>140.07520827248393</v>
      </c>
      <c r="CF125" s="51">
        <f t="shared" ca="1" si="11"/>
        <v>1552.5249565922554</v>
      </c>
      <c r="CG125" s="51">
        <f t="shared" ca="1" si="11"/>
        <v>1574.3667054822195</v>
      </c>
      <c r="CH125" s="51">
        <f t="shared" ca="1" si="11"/>
        <v>1602.2040562740319</v>
      </c>
      <c r="CI125" s="51">
        <f t="shared" ca="1" si="11"/>
        <v>1626.749228768796</v>
      </c>
      <c r="CJ125" s="51">
        <f t="shared" ca="1" si="11"/>
        <v>1649.9518975434817</v>
      </c>
      <c r="CK125" s="51">
        <f t="shared" ca="1" si="11"/>
        <v>1669.8318713584135</v>
      </c>
      <c r="CM125" s="1">
        <f>IFERROR(VLOOKUP($A125,Auxiliar_OPEX_CustosUnit!$A$4:$BT$129,COLUMN(Auxiliar_OPEX_CustosUnit!AK$2),0),0)</f>
        <v>0</v>
      </c>
      <c r="CN125" s="1">
        <f>IFERROR(VLOOKUP($A125,Auxiliar_OPEX_CustosUnit!$A$4:$BT$129,COLUMN(Auxiliar_OPEX_CustosUnit!AL$2),0),0)</f>
        <v>0</v>
      </c>
      <c r="CO125" s="1">
        <f>IFERROR(VLOOKUP($A125,Auxiliar_OPEX_CustosUnit!$A$4:$BT$129,COLUMN(Auxiliar_OPEX_CustosUnit!AM$2),0)*(1-DRE_Auxiliar!$A$111),0)</f>
        <v>8.8652839574818287</v>
      </c>
      <c r="CP125" s="1">
        <f>IFERROR(VLOOKUP($A125,Auxiliar_OPEX_CustosUnit!$A$4:$BT$129,COLUMN(Auxiliar_OPEX_CustosUnit!AN$2),0),0)</f>
        <v>0</v>
      </c>
      <c r="CQ125" s="1">
        <f>IFERROR(VLOOKUP($A125,Auxiliar_OPEX_CustosUnit!$A$4:$BT$129,COLUMN(Auxiliar_OPEX_CustosUnit!AO$2),0),0)</f>
        <v>1.9666827364886601</v>
      </c>
      <c r="CR125" s="1">
        <f>IFERROR(VLOOKUP($A125,Auxiliar_OPEX_CustosUnit!$A$4:$BT$129,COLUMN(Auxiliar_OPEX_CustosUnit!AP$2),0),0)</f>
        <v>0</v>
      </c>
      <c r="CS125" s="1">
        <f>IFERROR(VLOOKUP($A125,Auxiliar_OPEX_CustosUnit!$A$4:$BT$129,COLUMN(Auxiliar_OPEX_CustosUnit!AQ$2),0),0)</f>
        <v>0</v>
      </c>
      <c r="CT125" s="1">
        <f>IFERROR(VLOOKUP($A125,Auxiliar_OPEX_CustosUnit!$A$4:$BT$129,COLUMN(Auxiliar_OPEX_CustosUnit!AR$2),0),0)</f>
        <v>0</v>
      </c>
      <c r="CU125" s="1">
        <f>IFERROR(VLOOKUP($A125,Auxiliar_OPEX_CustosUnit!$A$4:$BT$129,COLUMN(Auxiliar_OPEX_CustosUnit!AS$2),0),0)</f>
        <v>0</v>
      </c>
      <c r="CV125" s="1">
        <f>IFERROR(VLOOKUP($A125,Auxiliar_OPEX_CustosUnit!$A$4:$BT$129,COLUMN(Auxiliar_OPEX_CustosUnit!AT$2),0),0)</f>
        <v>0</v>
      </c>
      <c r="CW125" s="1">
        <f>IFERROR(VLOOKUP($A125,Auxiliar_OPEX_CustosUnit!$A$4:$BT$129,COLUMN(Auxiliar_OPEX_CustosUnit!AU$2),0),0)</f>
        <v>0</v>
      </c>
      <c r="CX125" s="1">
        <f>IFERROR(VLOOKUP($A125,Auxiliar_OPEX_CustosUnit!$A$4:$BT$129,COLUMN(Auxiliar_OPEX_CustosUnit!AV$2),0),0)</f>
        <v>0</v>
      </c>
      <c r="CY125" s="1">
        <f>IFERROR(VLOOKUP($A125,Auxiliar_OPEX_CustosUnit!$A$4:$BT$129,COLUMN(Auxiliar_OPEX_CustosUnit!AW$2),0),0)</f>
        <v>0</v>
      </c>
      <c r="CZ125" s="1">
        <f>IFERROR(VLOOKUP($A125,Auxiliar_OPEX_CustosUnit!$A$4:$BT$129,COLUMN(Auxiliar_OPEX_CustosUnit!AX$2),0),0)</f>
        <v>0</v>
      </c>
      <c r="DA125" s="1">
        <f>IFERROR(VLOOKUP($A125,Auxiliar_OPEX_CustosUnit!$A$4:$BT$129,COLUMN(Auxiliar_OPEX_CustosUnit!AY$2),0),0)</f>
        <v>0</v>
      </c>
      <c r="DB125" s="1">
        <f>IFERROR(VLOOKUP($A125,Auxiliar_OPEX_CustosUnit!$A$4:$BT$129,COLUMN(Auxiliar_OPEX_CustosUnit!AZ$2),0),0)</f>
        <v>0</v>
      </c>
      <c r="DC125" s="1">
        <f>IFERROR(VLOOKUP($A125,Auxiliar_OPEX_CustosUnit!$A$4:$BT$129,COLUMN(Auxiliar_OPEX_CustosUnit!BA$2),0),0)</f>
        <v>0</v>
      </c>
      <c r="DD125" s="1">
        <f>IFERROR(VLOOKUP($A125,Auxiliar_OPEX_CustosUnit!$A$4:$BT$129,COLUMN(Auxiliar_OPEX_CustosUnit!BB$2),0),0)</f>
        <v>0</v>
      </c>
    </row>
    <row r="126" spans="1:108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97898.782359926307</v>
      </c>
      <c r="E126" s="51">
        <f ca="1">SUMPRODUCT($CM126:$DD126,INDIRECT(ADDRESS(E$2,$DH$2)):INDIRECT(ADDRESS(E$2,$DY$2)))</f>
        <v>97898.782359926307</v>
      </c>
      <c r="F126" s="51">
        <f ca="1">SUMPRODUCT($CM126:$DD126,INDIRECT(ADDRESS(F$2,$DH$2)):INDIRECT(ADDRESS(F$2,$DY$2)))</f>
        <v>97898.782359926307</v>
      </c>
      <c r="G126" s="51">
        <f ca="1">SUMPRODUCT($CM126:$DD126,INDIRECT(ADDRESS(G$2,$DH$2)):INDIRECT(ADDRESS(G$2,$DY$2)))</f>
        <v>97898.782359926307</v>
      </c>
      <c r="H126" s="51">
        <f ca="1">SUMPRODUCT($CM126:$DD126,INDIRECT(ADDRESS(H$2,$DH$2)):INDIRECT(ADDRESS(H$2,$DY$2)))</f>
        <v>97898.782359926307</v>
      </c>
      <c r="I126" s="51">
        <f ca="1">SUMPRODUCT($CM126:$DD126,INDIRECT(ADDRESS(I$2,$DH$2)):INDIRECT(ADDRESS(I$2,$DY$2)))</f>
        <v>97898.782359926307</v>
      </c>
      <c r="J126" s="51">
        <f ca="1">SUMPRODUCT($CM126:$DD126,INDIRECT(ADDRESS(J$2,$DH$2)):INDIRECT(ADDRESS(J$2,$DY$2)))</f>
        <v>97898.782359926307</v>
      </c>
      <c r="K126" s="51">
        <f ca="1">SUMPRODUCT($CM126:$DD126,INDIRECT(ADDRESS(K$2,$DH$2)):INDIRECT(ADDRESS(K$2,$DY$2)))</f>
        <v>97903.981218592598</v>
      </c>
      <c r="L126" s="51">
        <f ca="1">SUMPRODUCT($CM126:$DD126,INDIRECT(ADDRESS(L$2,$DH$2)):INDIRECT(ADDRESS(L$2,$DY$2)))</f>
        <v>97903.981218592598</v>
      </c>
      <c r="M126" s="51">
        <f ca="1">SUMPRODUCT($CM126:$DD126,INDIRECT(ADDRESS(M$2,$DH$2)):INDIRECT(ADDRESS(M$2,$DY$2)))</f>
        <v>97903.981218592598</v>
      </c>
      <c r="N126" s="51">
        <f ca="1">SUMPRODUCT($CM126:$DD126,INDIRECT(ADDRESS(N$2,$DH$2)):INDIRECT(ADDRESS(N$2,$DY$2)))</f>
        <v>97903.981218592598</v>
      </c>
      <c r="O126" s="51">
        <f ca="1">SUMPRODUCT($CM126:$DD126,INDIRECT(ADDRESS(O$2,$DH$2)):INDIRECT(ADDRESS(O$2,$DY$2)))</f>
        <v>97903.981218592598</v>
      </c>
      <c r="P126" s="51">
        <f ca="1">SUMPRODUCT($CM126:$DD126,INDIRECT(ADDRESS(P$2,$DH$2)):INDIRECT(ADDRESS(P$2,$DY$2)))</f>
        <v>97903.981218592598</v>
      </c>
      <c r="Q126" s="51">
        <f ca="1">SUMPRODUCT($CM126:$DD126,INDIRECT(ADDRESS(Q$2,$DH$2)):INDIRECT(ADDRESS(Q$2,$DY$2)))</f>
        <v>97903.981218592598</v>
      </c>
      <c r="R126" s="51">
        <f ca="1">SUMPRODUCT($CM126:$DD126,INDIRECT(ADDRESS(R$2,$DH$2)):INDIRECT(ADDRESS(R$2,$DY$2)))</f>
        <v>97903.981218592598</v>
      </c>
      <c r="S126" s="51">
        <f ca="1">SUMPRODUCT($CM126:$DD126,INDIRECT(ADDRESS(S$2,$DH$2)):INDIRECT(ADDRESS(S$2,$DY$2)))</f>
        <v>97903.981218592598</v>
      </c>
      <c r="T126" s="51">
        <f ca="1">SUMPRODUCT($CM126:$DD126,INDIRECT(ADDRESS(T$2,$DH$2)):INDIRECT(ADDRESS(T$2,$DY$2)))</f>
        <v>97903.981218592598</v>
      </c>
      <c r="U126" s="51">
        <f ca="1">SUMPRODUCT($CM126:$DD126,INDIRECT(ADDRESS(U$2,$DH$2)):INDIRECT(ADDRESS(U$2,$DY$2)))</f>
        <v>97903.981218592598</v>
      </c>
      <c r="V126" s="51">
        <f ca="1">SUMPRODUCT($CM126:$DD126,INDIRECT(ADDRESS(V$2,$DH$2)):INDIRECT(ADDRESS(V$2,$DY$2)))</f>
        <v>97903.981218592598</v>
      </c>
      <c r="W126" s="51">
        <f ca="1">SUMPRODUCT($CM126:$DD126,INDIRECT(ADDRESS(W$2,$DH$2)):INDIRECT(ADDRESS(W$2,$DY$2)))</f>
        <v>97914.092691967075</v>
      </c>
      <c r="X126" s="51">
        <f ca="1">SUMPRODUCT($CM126:$DD126,INDIRECT(ADDRESS(X$2,$DH$2)):INDIRECT(ADDRESS(X$2,$DY$2)))</f>
        <v>97914.092691967075</v>
      </c>
      <c r="Y126" s="51">
        <f ca="1">SUMPRODUCT($CM126:$DD126,INDIRECT(ADDRESS(Y$2,$DH$2)):INDIRECT(ADDRESS(Y$2,$DY$2)))</f>
        <v>97914.092691967075</v>
      </c>
      <c r="Z126" s="51">
        <f ca="1">SUMPRODUCT($CM126:$DD126,INDIRECT(ADDRESS(Z$2,$DH$2)):INDIRECT(ADDRESS(Z$2,$DY$2)))</f>
        <v>97914.092691967075</v>
      </c>
      <c r="AA126" s="51">
        <f ca="1">SUMPRODUCT($CM126:$DD126,INDIRECT(ADDRESS(AA$2,$DH$2)):INDIRECT(ADDRESS(AA$2,$DY$2)))</f>
        <v>97914.092691967075</v>
      </c>
      <c r="AB126" s="51">
        <f ca="1">SUMPRODUCT($CM126:$DD126,INDIRECT(ADDRESS(AB$2,$DH$2)):INDIRECT(ADDRESS(AB$2,$DY$2)))</f>
        <v>97914.092691967075</v>
      </c>
      <c r="AC126" s="51">
        <f ca="1">SUMPRODUCT($CM126:$DD126,INDIRECT(ADDRESS(AC$2,$DH$2)):INDIRECT(ADDRESS(AC$2,$DY$2)))</f>
        <v>97914.092691967075</v>
      </c>
      <c r="AD126" s="51">
        <f ca="1">SUMPRODUCT($CM126:$DD126,INDIRECT(ADDRESS(AD$2,$DH$2)):INDIRECT(ADDRESS(AD$2,$DY$2)))</f>
        <v>97914.092691967075</v>
      </c>
      <c r="AE126" s="51">
        <f ca="1">SUMPRODUCT($CM126:$DD126,INDIRECT(ADDRESS(AE$2,$DH$2)):INDIRECT(ADDRESS(AE$2,$DY$2)))</f>
        <v>97914.092691967075</v>
      </c>
      <c r="AF126" s="51">
        <f ca="1">SUMPRODUCT($CM126:$DD126,INDIRECT(ADDRESS(AF$2,$DH$2)):INDIRECT(ADDRESS(AF$2,$DY$2)))</f>
        <v>97914.092691967075</v>
      </c>
      <c r="AG126" s="51">
        <f ca="1">SUMPRODUCT($CM126:$DD126,INDIRECT(ADDRESS(AG$2,$DH$2)):INDIRECT(ADDRESS(AG$2,$DY$2)))</f>
        <v>97914.092691967075</v>
      </c>
      <c r="AH126" s="51">
        <f ca="1">SUMPRODUCT($CM126:$DD126,INDIRECT(ADDRESS(AH$2,$DH$2)):INDIRECT(ADDRESS(AH$2,$DY$2)))</f>
        <v>97914.092691967075</v>
      </c>
      <c r="AI126" s="51">
        <f ca="1">SUMPRODUCT($CM126:$DD126,INDIRECT(ADDRESS(AI$2,$DH$2)):INDIRECT(ADDRESS(AI$2,$DY$2)))</f>
        <v>97922.100058882119</v>
      </c>
      <c r="AJ126" s="51">
        <f ca="1">SUMPRODUCT($CM126:$DD126,INDIRECT(ADDRESS(AJ$2,$DH$2)):INDIRECT(ADDRESS(AJ$2,$DY$2)))</f>
        <v>97922.100058882119</v>
      </c>
      <c r="AK126" s="51">
        <f ca="1">SUMPRODUCT($CM126:$DD126,INDIRECT(ADDRESS(AK$2,$DH$2)):INDIRECT(ADDRESS(AK$2,$DY$2)))</f>
        <v>97922.100058882119</v>
      </c>
      <c r="AL126" s="51">
        <f ca="1">SUMPRODUCT($CM126:$DD126,INDIRECT(ADDRESS(AL$2,$DH$2)):INDIRECT(ADDRESS(AL$2,$DY$2)))</f>
        <v>97922.100058882119</v>
      </c>
      <c r="AM126" s="51">
        <f ca="1">SUMPRODUCT($CM126:$DD126,INDIRECT(ADDRESS(AM$2,$DH$2)):INDIRECT(ADDRESS(AM$2,$DY$2)))</f>
        <v>97922.100058882119</v>
      </c>
      <c r="AN126" s="51">
        <f ca="1">SUMPRODUCT($CM126:$DD126,INDIRECT(ADDRESS(AN$2,$DH$2)):INDIRECT(ADDRESS(AN$2,$DY$2)))</f>
        <v>97922.100058882119</v>
      </c>
      <c r="AO126" s="51">
        <f ca="1">SUMPRODUCT($CM126:$DD126,INDIRECT(ADDRESS(AO$2,$DH$2)):INDIRECT(ADDRESS(AO$2,$DY$2)))</f>
        <v>97922.100058882119</v>
      </c>
      <c r="AP126" s="51">
        <f ca="1">SUMPRODUCT($CM126:$DD126,INDIRECT(ADDRESS(AP$2,$DH$2)):INDIRECT(ADDRESS(AP$2,$DY$2)))</f>
        <v>97922.100058882119</v>
      </c>
      <c r="AQ126" s="51">
        <f ca="1">SUMPRODUCT($CM126:$DD126,INDIRECT(ADDRESS(AQ$2,$DH$2)):INDIRECT(ADDRESS(AQ$2,$DY$2)))</f>
        <v>97922.100058882119</v>
      </c>
      <c r="AR126" s="51">
        <f ca="1">SUMPRODUCT($CM126:$DD126,INDIRECT(ADDRESS(AR$2,$DH$2)):INDIRECT(ADDRESS(AR$2,$DY$2)))</f>
        <v>97922.100058882119</v>
      </c>
      <c r="AS126" s="51">
        <f ca="1">SUMPRODUCT($CM126:$DD126,INDIRECT(ADDRESS(AS$2,$DH$2)):INDIRECT(ADDRESS(AS$2,$DY$2)))</f>
        <v>97922.100058882119</v>
      </c>
      <c r="AT126" s="51">
        <f ca="1">SUMPRODUCT($CM126:$DD126,INDIRECT(ADDRESS(AT$2,$DH$2)):INDIRECT(ADDRESS(AT$2,$DY$2)))</f>
        <v>97922.100058882119</v>
      </c>
      <c r="AU126" s="51">
        <f ca="1">SUMPRODUCT($CM126:$DD126,INDIRECT(ADDRESS(AU$2,$DH$2)):INDIRECT(ADDRESS(AU$2,$DY$2)))</f>
        <v>97930.432021606626</v>
      </c>
      <c r="AV126" s="51">
        <f ca="1">SUMPRODUCT($CM126:$DD126,INDIRECT(ADDRESS(AV$2,$DH$2)):INDIRECT(ADDRESS(AV$2,$DY$2)))</f>
        <v>97930.432021606626</v>
      </c>
      <c r="AW126" s="51">
        <f ca="1">SUMPRODUCT($CM126:$DD126,INDIRECT(ADDRESS(AW$2,$DH$2)):INDIRECT(ADDRESS(AW$2,$DY$2)))</f>
        <v>97930.432021606626</v>
      </c>
      <c r="AX126" s="51">
        <f ca="1">SUMPRODUCT($CM126:$DD126,INDIRECT(ADDRESS(AX$2,$DH$2)):INDIRECT(ADDRESS(AX$2,$DY$2)))</f>
        <v>97930.432021606626</v>
      </c>
      <c r="AY126" s="51">
        <f ca="1">SUMPRODUCT($CM126:$DD126,INDIRECT(ADDRESS(AY$2,$DH$2)):INDIRECT(ADDRESS(AY$2,$DY$2)))</f>
        <v>97930.432021606626</v>
      </c>
      <c r="AZ126" s="51">
        <f ca="1">SUMPRODUCT($CM126:$DD126,INDIRECT(ADDRESS(AZ$2,$DH$2)):INDIRECT(ADDRESS(AZ$2,$DY$2)))</f>
        <v>97930.432021606626</v>
      </c>
      <c r="BA126" s="51">
        <f ca="1">SUMPRODUCT($CM126:$DD126,INDIRECT(ADDRESS(BA$2,$DH$2)):INDIRECT(ADDRESS(BA$2,$DY$2)))</f>
        <v>97930.432021606626</v>
      </c>
      <c r="BB126" s="51">
        <f ca="1">SUMPRODUCT($CM126:$DD126,INDIRECT(ADDRESS(BB$2,$DH$2)):INDIRECT(ADDRESS(BB$2,$DY$2)))</f>
        <v>97930.432021606626</v>
      </c>
      <c r="BC126" s="51">
        <f ca="1">SUMPRODUCT($CM126:$DD126,INDIRECT(ADDRESS(BC$2,$DH$2)):INDIRECT(ADDRESS(BC$2,$DY$2)))</f>
        <v>97930.432021606626</v>
      </c>
      <c r="BD126" s="51">
        <f ca="1">SUMPRODUCT($CM126:$DD126,INDIRECT(ADDRESS(BD$2,$DH$2)):INDIRECT(ADDRESS(BD$2,$DY$2)))</f>
        <v>97930.432021606626</v>
      </c>
      <c r="BE126" s="51">
        <f ca="1">SUMPRODUCT($CM126:$DD126,INDIRECT(ADDRESS(BE$2,$DH$2)):INDIRECT(ADDRESS(BE$2,$DY$2)))</f>
        <v>97930.432021606626</v>
      </c>
      <c r="BF126" s="51">
        <f ca="1">SUMPRODUCT($CM126:$DD126,INDIRECT(ADDRESS(BF$2,$DH$2)):INDIRECT(ADDRESS(BF$2,$DY$2)))</f>
        <v>97930.432021606626</v>
      </c>
      <c r="BG126" s="51">
        <f ca="1">SUMPRODUCT($CM126:$DD126,INDIRECT(ADDRESS(BG$2,$DH$2)):INDIRECT(ADDRESS(BG$2,$DY$2)))</f>
        <v>97937.240681002571</v>
      </c>
      <c r="BH126" s="51">
        <f ca="1">SUMPRODUCT($CM126:$DD126,INDIRECT(ADDRESS(BH$2,$DH$2)):INDIRECT(ADDRESS(BH$2,$DY$2)))</f>
        <v>97937.240681002571</v>
      </c>
      <c r="BI126" s="51">
        <f ca="1">SUMPRODUCT($CM126:$DD126,INDIRECT(ADDRESS(BI$2,$DH$2)):INDIRECT(ADDRESS(BI$2,$DY$2)))</f>
        <v>97937.240681002571</v>
      </c>
      <c r="BJ126" s="51">
        <f ca="1">SUMPRODUCT($CM126:$DD126,INDIRECT(ADDRESS(BJ$2,$DH$2)):INDIRECT(ADDRESS(BJ$2,$DY$2)))</f>
        <v>97937.240681002571</v>
      </c>
      <c r="BK126" s="51">
        <f ca="1">SUMPRODUCT($CM126:$DD126,INDIRECT(ADDRESS(BK$2,$DH$2)):INDIRECT(ADDRESS(BK$2,$DY$2)))</f>
        <v>97937.240681002571</v>
      </c>
      <c r="BL126" s="51">
        <f ca="1">SUMPRODUCT($CM126:$DD126,INDIRECT(ADDRESS(BL$2,$DH$2)):INDIRECT(ADDRESS(BL$2,$DY$2)))</f>
        <v>97937.240681002571</v>
      </c>
      <c r="BM126" s="51">
        <f ca="1">SUMPRODUCT($CM126:$DD126,INDIRECT(ADDRESS(BM$2,$DH$2)):INDIRECT(ADDRESS(BM$2,$DY$2)))</f>
        <v>97937.240681002571</v>
      </c>
      <c r="BN126" s="51">
        <f ca="1">SUMPRODUCT($CM126:$DD126,INDIRECT(ADDRESS(BN$2,$DH$2)):INDIRECT(ADDRESS(BN$2,$DY$2)))</f>
        <v>97937.240681002571</v>
      </c>
      <c r="BO126" s="51">
        <f ca="1">SUMPRODUCT($CM126:$DD126,INDIRECT(ADDRESS(BO$2,$DH$2)):INDIRECT(ADDRESS(BO$2,$DY$2)))</f>
        <v>97937.240681002571</v>
      </c>
      <c r="BP126" s="51">
        <f ca="1">SUMPRODUCT($CM126:$DD126,INDIRECT(ADDRESS(BP$2,$DH$2)):INDIRECT(ADDRESS(BP$2,$DY$2)))</f>
        <v>97937.240681002571</v>
      </c>
      <c r="BQ126" s="51">
        <f ca="1">SUMPRODUCT($CM126:$DD126,INDIRECT(ADDRESS(BQ$2,$DH$2)):INDIRECT(ADDRESS(BQ$2,$DY$2)))</f>
        <v>97937.240681002571</v>
      </c>
      <c r="BR126" s="51">
        <f ca="1">SUMPRODUCT($CM126:$DD126,INDIRECT(ADDRESS(BR$2,$DH$2)):INDIRECT(ADDRESS(BR$2,$DY$2)))</f>
        <v>97937.240681002571</v>
      </c>
      <c r="BS126" s="51">
        <f ca="1">SUMPRODUCT($CM126:$DD126,INDIRECT(ADDRESS(BS$2,$DH$2)):INDIRECT(ADDRESS(BS$2,$DY$2)))</f>
        <v>97943.536515191372</v>
      </c>
      <c r="BT126" s="51">
        <f ca="1">SUMPRODUCT($CM126:$DD126,INDIRECT(ADDRESS(BT$2,$DH$2)):INDIRECT(ADDRESS(BT$2,$DY$2)))</f>
        <v>97943.536515191372</v>
      </c>
      <c r="BU126" s="51">
        <f ca="1">SUMPRODUCT($CM126:$DD126,INDIRECT(ADDRESS(BU$2,$DH$2)):INDIRECT(ADDRESS(BU$2,$DY$2)))</f>
        <v>97943.536515191372</v>
      </c>
      <c r="BV126" s="51">
        <f ca="1">SUMPRODUCT($CM126:$DD126,INDIRECT(ADDRESS(BV$2,$DH$2)):INDIRECT(ADDRESS(BV$2,$DY$2)))</f>
        <v>97943.536515191372</v>
      </c>
      <c r="BW126" s="51">
        <f ca="1">SUMPRODUCT($CM126:$DD126,INDIRECT(ADDRESS(BW$2,$DH$2)):INDIRECT(ADDRESS(BW$2,$DY$2)))</f>
        <v>97943.536515191372</v>
      </c>
      <c r="BX126" s="51">
        <f ca="1">SUMPRODUCT($CM126:$DD126,INDIRECT(ADDRESS(BX$2,$DH$2)):INDIRECT(ADDRESS(BX$2,$DY$2)))</f>
        <v>97943.536515191372</v>
      </c>
      <c r="BY126" s="51">
        <f ca="1">SUMPRODUCT($CM126:$DD126,INDIRECT(ADDRESS(BY$2,$DH$2)):INDIRECT(ADDRESS(BY$2,$DY$2)))</f>
        <v>97943.536515191372</v>
      </c>
      <c r="BZ126" s="51">
        <f ca="1">SUMPRODUCT($CM126:$DD126,INDIRECT(ADDRESS(BZ$2,$DH$2)):INDIRECT(ADDRESS(BZ$2,$DY$2)))</f>
        <v>97943.536515191372</v>
      </c>
      <c r="CA126" s="51">
        <f ca="1">SUMPRODUCT($CM126:$DD126,INDIRECT(ADDRESS(CA$2,$DH$2)):INDIRECT(ADDRESS(CA$2,$DY$2)))</f>
        <v>97943.536515191372</v>
      </c>
      <c r="CB126" s="51">
        <f ca="1">SUMPRODUCT($CM126:$DD126,INDIRECT(ADDRESS(CB$2,$DH$2)):INDIRECT(ADDRESS(CB$2,$DY$2)))</f>
        <v>97943.536515191372</v>
      </c>
      <c r="CC126" s="51">
        <f ca="1">SUMPRODUCT($CM126:$DD126,INDIRECT(ADDRESS(CC$2,$DH$2)):INDIRECT(ADDRESS(CC$2,$DY$2)))</f>
        <v>97943.536515191372</v>
      </c>
      <c r="CD126" s="51">
        <f ca="1">SUMPRODUCT($CM126:$DD126,INDIRECT(ADDRESS(CD$2,$DH$2)):INDIRECT(ADDRESS(CD$2,$DY$2)))</f>
        <v>97943.536515191372</v>
      </c>
      <c r="CF126" s="51">
        <f t="shared" ca="1" si="11"/>
        <v>1174811.382612447</v>
      </c>
      <c r="CG126" s="51">
        <f t="shared" ca="1" si="11"/>
        <v>1174898.3319899833</v>
      </c>
      <c r="CH126" s="51">
        <f t="shared" ca="1" si="11"/>
        <v>1175009.1491381801</v>
      </c>
      <c r="CI126" s="51">
        <f t="shared" ca="1" si="11"/>
        <v>1175106.860520208</v>
      </c>
      <c r="CJ126" s="51">
        <f t="shared" ca="1" si="11"/>
        <v>1175199.2275562594</v>
      </c>
      <c r="CK126" s="51">
        <f t="shared" ca="1" si="11"/>
        <v>1175278.3673429752</v>
      </c>
      <c r="CM126" s="1">
        <f>IFERROR(VLOOKUP($A126,Auxiliar_OPEX_CustosUnit!$A$4:$BT$129,COLUMN(Auxiliar_OPEX_CustosUnit!AK$2),0),0)</f>
        <v>0</v>
      </c>
      <c r="CN126" s="1">
        <f>IFERROR(VLOOKUP($A126,Auxiliar_OPEX_CustosUnit!$A$4:$BT$129,COLUMN(Auxiliar_OPEX_CustosUnit!AL$2),0),0)</f>
        <v>0</v>
      </c>
      <c r="CO126" s="1">
        <f>IFERROR(VLOOKUP($A126,Auxiliar_OPEX_CustosUnit!$A$4:$BT$129,COLUMN(Auxiliar_OPEX_CustosUnit!AM$2),0)*(1-DRE_Auxiliar!$A$111),0)</f>
        <v>97421.205574419873</v>
      </c>
      <c r="CP126" s="1">
        <f>IFERROR(VLOOKUP($A126,Auxiliar_OPEX_CustosUnit!$A$4:$BT$129,COLUMN(Auxiliar_OPEX_CustosUnit!AN$2),0),0)</f>
        <v>0</v>
      </c>
      <c r="CQ126" s="1">
        <f>IFERROR(VLOOKUP($A126,Auxiliar_OPEX_CustosUnit!$A$4:$BT$129,COLUMN(Auxiliar_OPEX_CustosUnit!AO$2),0),0)</f>
        <v>7.8291276312529501</v>
      </c>
      <c r="CR126" s="1">
        <f>IFERROR(VLOOKUP($A126,Auxiliar_OPEX_CustosUnit!$A$4:$BT$129,COLUMN(Auxiliar_OPEX_CustosUnit!AP$2),0),0)</f>
        <v>0</v>
      </c>
      <c r="CS126" s="1">
        <f>IFERROR(VLOOKUP($A126,Auxiliar_OPEX_CustosUnit!$A$4:$BT$129,COLUMN(Auxiliar_OPEX_CustosUnit!AQ$2),0),0)</f>
        <v>0</v>
      </c>
      <c r="CT126" s="1">
        <f>IFERROR(VLOOKUP($A126,Auxiliar_OPEX_CustosUnit!$A$4:$BT$129,COLUMN(Auxiliar_OPEX_CustosUnit!AR$2),0),0)</f>
        <v>0</v>
      </c>
      <c r="CU126" s="1">
        <f>IFERROR(VLOOKUP($A126,Auxiliar_OPEX_CustosUnit!$A$4:$BT$129,COLUMN(Auxiliar_OPEX_CustosUnit!AS$2),0),0)</f>
        <v>0</v>
      </c>
      <c r="CV126" s="1">
        <f>IFERROR(VLOOKUP($A126,Auxiliar_OPEX_CustosUnit!$A$4:$BT$129,COLUMN(Auxiliar_OPEX_CustosUnit!AT$2),0),0)</f>
        <v>0</v>
      </c>
      <c r="CW126" s="1">
        <f>IFERROR(VLOOKUP($A126,Auxiliar_OPEX_CustosUnit!$A$4:$BT$129,COLUMN(Auxiliar_OPEX_CustosUnit!AU$2),0),0)</f>
        <v>0</v>
      </c>
      <c r="CX126" s="1">
        <f>IFERROR(VLOOKUP($A126,Auxiliar_OPEX_CustosUnit!$A$4:$BT$129,COLUMN(Auxiliar_OPEX_CustosUnit!AV$2),0),0)</f>
        <v>0</v>
      </c>
      <c r="CY126" s="1">
        <f>IFERROR(VLOOKUP($A126,Auxiliar_OPEX_CustosUnit!$A$4:$BT$129,COLUMN(Auxiliar_OPEX_CustosUnit!AW$2),0),0)</f>
        <v>0</v>
      </c>
      <c r="CZ126" s="1">
        <f>IFERROR(VLOOKUP($A126,Auxiliar_OPEX_CustosUnit!$A$4:$BT$129,COLUMN(Auxiliar_OPEX_CustosUnit!AX$2),0),0)</f>
        <v>0</v>
      </c>
      <c r="DA126" s="1">
        <f>IFERROR(VLOOKUP($A126,Auxiliar_OPEX_CustosUnit!$A$4:$BT$129,COLUMN(Auxiliar_OPEX_CustosUnit!AY$2),0),0)</f>
        <v>0</v>
      </c>
      <c r="DB126" s="1">
        <f>IFERROR(VLOOKUP($A126,Auxiliar_OPEX_CustosUnit!$A$4:$BT$129,COLUMN(Auxiliar_OPEX_CustosUnit!AZ$2),0),0)</f>
        <v>0</v>
      </c>
      <c r="DC126" s="1">
        <f>IFERROR(VLOOKUP($A126,Auxiliar_OPEX_CustosUnit!$A$4:$BT$129,COLUMN(Auxiliar_OPEX_CustosUnit!BA$2),0),0)</f>
        <v>0</v>
      </c>
      <c r="DD126" s="1">
        <f>IFERROR(VLOOKUP($A126,Auxiliar_OPEX_CustosUnit!$A$4:$BT$129,COLUMN(Auxiliar_OPEX_CustosUnit!BB$2),0),0)</f>
        <v>0</v>
      </c>
    </row>
    <row r="127" spans="1:108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5598.5415596337134</v>
      </c>
      <c r="E127" s="51">
        <f ca="1">SUMPRODUCT($CM127:$DD127,INDIRECT(ADDRESS(E$2,$DH$2)):INDIRECT(ADDRESS(E$2,$DY$2)))</f>
        <v>5598.5415596337134</v>
      </c>
      <c r="F127" s="51">
        <f ca="1">SUMPRODUCT($CM127:$DD127,INDIRECT(ADDRESS(F$2,$DH$2)):INDIRECT(ADDRESS(F$2,$DY$2)))</f>
        <v>5598.5415596337134</v>
      </c>
      <c r="G127" s="51">
        <f ca="1">SUMPRODUCT($CM127:$DD127,INDIRECT(ADDRESS(G$2,$DH$2)):INDIRECT(ADDRESS(G$2,$DY$2)))</f>
        <v>5598.5415596337134</v>
      </c>
      <c r="H127" s="51">
        <f ca="1">SUMPRODUCT($CM127:$DD127,INDIRECT(ADDRESS(H$2,$DH$2)):INDIRECT(ADDRESS(H$2,$DY$2)))</f>
        <v>5598.5415596337134</v>
      </c>
      <c r="I127" s="51">
        <f ca="1">SUMPRODUCT($CM127:$DD127,INDIRECT(ADDRESS(I$2,$DH$2)):INDIRECT(ADDRESS(I$2,$DY$2)))</f>
        <v>5598.5415596337134</v>
      </c>
      <c r="J127" s="51">
        <f ca="1">SUMPRODUCT($CM127:$DD127,INDIRECT(ADDRESS(J$2,$DH$2)):INDIRECT(ADDRESS(J$2,$DY$2)))</f>
        <v>5598.5415596337134</v>
      </c>
      <c r="K127" s="51">
        <f ca="1">SUMPRODUCT($CM127:$DD127,INDIRECT(ADDRESS(K$2,$DH$2)):INDIRECT(ADDRESS(K$2,$DY$2)))</f>
        <v>5655.5296822902874</v>
      </c>
      <c r="L127" s="51">
        <f ca="1">SUMPRODUCT($CM127:$DD127,INDIRECT(ADDRESS(L$2,$DH$2)):INDIRECT(ADDRESS(L$2,$DY$2)))</f>
        <v>5655.5296822902874</v>
      </c>
      <c r="M127" s="51">
        <f ca="1">SUMPRODUCT($CM127:$DD127,INDIRECT(ADDRESS(M$2,$DH$2)):INDIRECT(ADDRESS(M$2,$DY$2)))</f>
        <v>5655.5296822902874</v>
      </c>
      <c r="N127" s="51">
        <f ca="1">SUMPRODUCT($CM127:$DD127,INDIRECT(ADDRESS(N$2,$DH$2)):INDIRECT(ADDRESS(N$2,$DY$2)))</f>
        <v>5655.5296822902874</v>
      </c>
      <c r="O127" s="51">
        <f ca="1">SUMPRODUCT($CM127:$DD127,INDIRECT(ADDRESS(O$2,$DH$2)):INDIRECT(ADDRESS(O$2,$DY$2)))</f>
        <v>5655.5296822902874</v>
      </c>
      <c r="P127" s="51">
        <f ca="1">SUMPRODUCT($CM127:$DD127,INDIRECT(ADDRESS(P$2,$DH$2)):INDIRECT(ADDRESS(P$2,$DY$2)))</f>
        <v>5655.5296822902874</v>
      </c>
      <c r="Q127" s="51">
        <f ca="1">SUMPRODUCT($CM127:$DD127,INDIRECT(ADDRESS(Q$2,$DH$2)):INDIRECT(ADDRESS(Q$2,$DY$2)))</f>
        <v>5655.5296822902874</v>
      </c>
      <c r="R127" s="51">
        <f ca="1">SUMPRODUCT($CM127:$DD127,INDIRECT(ADDRESS(R$2,$DH$2)):INDIRECT(ADDRESS(R$2,$DY$2)))</f>
        <v>5655.5296822902874</v>
      </c>
      <c r="S127" s="51">
        <f ca="1">SUMPRODUCT($CM127:$DD127,INDIRECT(ADDRESS(S$2,$DH$2)):INDIRECT(ADDRESS(S$2,$DY$2)))</f>
        <v>5655.5296822902874</v>
      </c>
      <c r="T127" s="51">
        <f ca="1">SUMPRODUCT($CM127:$DD127,INDIRECT(ADDRESS(T$2,$DH$2)):INDIRECT(ADDRESS(T$2,$DY$2)))</f>
        <v>5655.5296822902874</v>
      </c>
      <c r="U127" s="51">
        <f ca="1">SUMPRODUCT($CM127:$DD127,INDIRECT(ADDRESS(U$2,$DH$2)):INDIRECT(ADDRESS(U$2,$DY$2)))</f>
        <v>5655.5296822902874</v>
      </c>
      <c r="V127" s="51">
        <f ca="1">SUMPRODUCT($CM127:$DD127,INDIRECT(ADDRESS(V$2,$DH$2)):INDIRECT(ADDRESS(V$2,$DY$2)))</f>
        <v>5655.5296822902874</v>
      </c>
      <c r="W127" s="51">
        <f ca="1">SUMPRODUCT($CM127:$DD127,INDIRECT(ADDRESS(W$2,$DH$2)):INDIRECT(ADDRESS(W$2,$DY$2)))</f>
        <v>5707.3471161000653</v>
      </c>
      <c r="X127" s="51">
        <f ca="1">SUMPRODUCT($CM127:$DD127,INDIRECT(ADDRESS(X$2,$DH$2)):INDIRECT(ADDRESS(X$2,$DY$2)))</f>
        <v>5707.3471161000653</v>
      </c>
      <c r="Y127" s="51">
        <f ca="1">SUMPRODUCT($CM127:$DD127,INDIRECT(ADDRESS(Y$2,$DH$2)):INDIRECT(ADDRESS(Y$2,$DY$2)))</f>
        <v>5707.3471161000653</v>
      </c>
      <c r="Z127" s="51">
        <f ca="1">SUMPRODUCT($CM127:$DD127,INDIRECT(ADDRESS(Z$2,$DH$2)):INDIRECT(ADDRESS(Z$2,$DY$2)))</f>
        <v>5707.3471161000653</v>
      </c>
      <c r="AA127" s="51">
        <f ca="1">SUMPRODUCT($CM127:$DD127,INDIRECT(ADDRESS(AA$2,$DH$2)):INDIRECT(ADDRESS(AA$2,$DY$2)))</f>
        <v>5707.3471161000653</v>
      </c>
      <c r="AB127" s="51">
        <f ca="1">SUMPRODUCT($CM127:$DD127,INDIRECT(ADDRESS(AB$2,$DH$2)):INDIRECT(ADDRESS(AB$2,$DY$2)))</f>
        <v>5707.3471161000653</v>
      </c>
      <c r="AC127" s="51">
        <f ca="1">SUMPRODUCT($CM127:$DD127,INDIRECT(ADDRESS(AC$2,$DH$2)):INDIRECT(ADDRESS(AC$2,$DY$2)))</f>
        <v>5707.3471161000653</v>
      </c>
      <c r="AD127" s="51">
        <f ca="1">SUMPRODUCT($CM127:$DD127,INDIRECT(ADDRESS(AD$2,$DH$2)):INDIRECT(ADDRESS(AD$2,$DY$2)))</f>
        <v>5707.3471161000653</v>
      </c>
      <c r="AE127" s="51">
        <f ca="1">SUMPRODUCT($CM127:$DD127,INDIRECT(ADDRESS(AE$2,$DH$2)):INDIRECT(ADDRESS(AE$2,$DY$2)))</f>
        <v>5707.3471161000653</v>
      </c>
      <c r="AF127" s="51">
        <f ca="1">SUMPRODUCT($CM127:$DD127,INDIRECT(ADDRESS(AF$2,$DH$2)):INDIRECT(ADDRESS(AF$2,$DY$2)))</f>
        <v>5707.3471161000653</v>
      </c>
      <c r="AG127" s="51">
        <f ca="1">SUMPRODUCT($CM127:$DD127,INDIRECT(ADDRESS(AG$2,$DH$2)):INDIRECT(ADDRESS(AG$2,$DY$2)))</f>
        <v>5707.3471161000653</v>
      </c>
      <c r="AH127" s="51">
        <f ca="1">SUMPRODUCT($CM127:$DD127,INDIRECT(ADDRESS(AH$2,$DH$2)):INDIRECT(ADDRESS(AH$2,$DY$2)))</f>
        <v>5707.3471161000653</v>
      </c>
      <c r="AI127" s="51">
        <f ca="1">SUMPRODUCT($CM127:$DD127,INDIRECT(ADDRESS(AI$2,$DH$2)):INDIRECT(ADDRESS(AI$2,$DY$2)))</f>
        <v>5762.7589403073962</v>
      </c>
      <c r="AJ127" s="51">
        <f ca="1">SUMPRODUCT($CM127:$DD127,INDIRECT(ADDRESS(AJ$2,$DH$2)):INDIRECT(ADDRESS(AJ$2,$DY$2)))</f>
        <v>5762.7589403073962</v>
      </c>
      <c r="AK127" s="51">
        <f ca="1">SUMPRODUCT($CM127:$DD127,INDIRECT(ADDRESS(AK$2,$DH$2)):INDIRECT(ADDRESS(AK$2,$DY$2)))</f>
        <v>5762.7589403073962</v>
      </c>
      <c r="AL127" s="51">
        <f ca="1">SUMPRODUCT($CM127:$DD127,INDIRECT(ADDRESS(AL$2,$DH$2)):INDIRECT(ADDRESS(AL$2,$DY$2)))</f>
        <v>5762.7589403073962</v>
      </c>
      <c r="AM127" s="51">
        <f ca="1">SUMPRODUCT($CM127:$DD127,INDIRECT(ADDRESS(AM$2,$DH$2)):INDIRECT(ADDRESS(AM$2,$DY$2)))</f>
        <v>5762.7589403073962</v>
      </c>
      <c r="AN127" s="51">
        <f ca="1">SUMPRODUCT($CM127:$DD127,INDIRECT(ADDRESS(AN$2,$DH$2)):INDIRECT(ADDRESS(AN$2,$DY$2)))</f>
        <v>5762.7589403073962</v>
      </c>
      <c r="AO127" s="51">
        <f ca="1">SUMPRODUCT($CM127:$DD127,INDIRECT(ADDRESS(AO$2,$DH$2)):INDIRECT(ADDRESS(AO$2,$DY$2)))</f>
        <v>5762.7589403073962</v>
      </c>
      <c r="AP127" s="51">
        <f ca="1">SUMPRODUCT($CM127:$DD127,INDIRECT(ADDRESS(AP$2,$DH$2)):INDIRECT(ADDRESS(AP$2,$DY$2)))</f>
        <v>5762.7589403073962</v>
      </c>
      <c r="AQ127" s="51">
        <f ca="1">SUMPRODUCT($CM127:$DD127,INDIRECT(ADDRESS(AQ$2,$DH$2)):INDIRECT(ADDRESS(AQ$2,$DY$2)))</f>
        <v>5762.7589403073962</v>
      </c>
      <c r="AR127" s="51">
        <f ca="1">SUMPRODUCT($CM127:$DD127,INDIRECT(ADDRESS(AR$2,$DH$2)):INDIRECT(ADDRESS(AR$2,$DY$2)))</f>
        <v>5762.7589403073962</v>
      </c>
      <c r="AS127" s="51">
        <f ca="1">SUMPRODUCT($CM127:$DD127,INDIRECT(ADDRESS(AS$2,$DH$2)):INDIRECT(ADDRESS(AS$2,$DY$2)))</f>
        <v>5762.7589403073962</v>
      </c>
      <c r="AT127" s="51">
        <f ca="1">SUMPRODUCT($CM127:$DD127,INDIRECT(ADDRESS(AT$2,$DH$2)):INDIRECT(ADDRESS(AT$2,$DY$2)))</f>
        <v>5762.7589403073962</v>
      </c>
      <c r="AU127" s="51">
        <f ca="1">SUMPRODUCT($CM127:$DD127,INDIRECT(ADDRESS(AU$2,$DH$2)):INDIRECT(ADDRESS(AU$2,$DY$2)))</f>
        <v>5811.2250662060205</v>
      </c>
      <c r="AV127" s="51">
        <f ca="1">SUMPRODUCT($CM127:$DD127,INDIRECT(ADDRESS(AV$2,$DH$2)):INDIRECT(ADDRESS(AV$2,$DY$2)))</f>
        <v>5811.2250662060205</v>
      </c>
      <c r="AW127" s="51">
        <f ca="1">SUMPRODUCT($CM127:$DD127,INDIRECT(ADDRESS(AW$2,$DH$2)):INDIRECT(ADDRESS(AW$2,$DY$2)))</f>
        <v>5811.2250662060205</v>
      </c>
      <c r="AX127" s="51">
        <f ca="1">SUMPRODUCT($CM127:$DD127,INDIRECT(ADDRESS(AX$2,$DH$2)):INDIRECT(ADDRESS(AX$2,$DY$2)))</f>
        <v>5811.2250662060205</v>
      </c>
      <c r="AY127" s="51">
        <f ca="1">SUMPRODUCT($CM127:$DD127,INDIRECT(ADDRESS(AY$2,$DH$2)):INDIRECT(ADDRESS(AY$2,$DY$2)))</f>
        <v>5811.2250662060205</v>
      </c>
      <c r="AZ127" s="51">
        <f ca="1">SUMPRODUCT($CM127:$DD127,INDIRECT(ADDRESS(AZ$2,$DH$2)):INDIRECT(ADDRESS(AZ$2,$DY$2)))</f>
        <v>5811.2250662060205</v>
      </c>
      <c r="BA127" s="51">
        <f ca="1">SUMPRODUCT($CM127:$DD127,INDIRECT(ADDRESS(BA$2,$DH$2)):INDIRECT(ADDRESS(BA$2,$DY$2)))</f>
        <v>5811.2250662060205</v>
      </c>
      <c r="BB127" s="51">
        <f ca="1">SUMPRODUCT($CM127:$DD127,INDIRECT(ADDRESS(BB$2,$DH$2)):INDIRECT(ADDRESS(BB$2,$DY$2)))</f>
        <v>5811.2250662060205</v>
      </c>
      <c r="BC127" s="51">
        <f ca="1">SUMPRODUCT($CM127:$DD127,INDIRECT(ADDRESS(BC$2,$DH$2)):INDIRECT(ADDRESS(BC$2,$DY$2)))</f>
        <v>5811.2250662060205</v>
      </c>
      <c r="BD127" s="51">
        <f ca="1">SUMPRODUCT($CM127:$DD127,INDIRECT(ADDRESS(BD$2,$DH$2)):INDIRECT(ADDRESS(BD$2,$DY$2)))</f>
        <v>5811.2250662060205</v>
      </c>
      <c r="BE127" s="51">
        <f ca="1">SUMPRODUCT($CM127:$DD127,INDIRECT(ADDRESS(BE$2,$DH$2)):INDIRECT(ADDRESS(BE$2,$DY$2)))</f>
        <v>5811.2250662060205</v>
      </c>
      <c r="BF127" s="51">
        <f ca="1">SUMPRODUCT($CM127:$DD127,INDIRECT(ADDRESS(BF$2,$DH$2)):INDIRECT(ADDRESS(BF$2,$DY$2)))</f>
        <v>5811.2250662060205</v>
      </c>
      <c r="BG127" s="51">
        <f ca="1">SUMPRODUCT($CM127:$DD127,INDIRECT(ADDRESS(BG$2,$DH$2)):INDIRECT(ADDRESS(BG$2,$DY$2)))</f>
        <v>5858.8621505608471</v>
      </c>
      <c r="BH127" s="51">
        <f ca="1">SUMPRODUCT($CM127:$DD127,INDIRECT(ADDRESS(BH$2,$DH$2)):INDIRECT(ADDRESS(BH$2,$DY$2)))</f>
        <v>5858.8621505608471</v>
      </c>
      <c r="BI127" s="51">
        <f ca="1">SUMPRODUCT($CM127:$DD127,INDIRECT(ADDRESS(BI$2,$DH$2)):INDIRECT(ADDRESS(BI$2,$DY$2)))</f>
        <v>5858.8621505608471</v>
      </c>
      <c r="BJ127" s="51">
        <f ca="1">SUMPRODUCT($CM127:$DD127,INDIRECT(ADDRESS(BJ$2,$DH$2)):INDIRECT(ADDRESS(BJ$2,$DY$2)))</f>
        <v>5858.8621505608471</v>
      </c>
      <c r="BK127" s="51">
        <f ca="1">SUMPRODUCT($CM127:$DD127,INDIRECT(ADDRESS(BK$2,$DH$2)):INDIRECT(ADDRESS(BK$2,$DY$2)))</f>
        <v>5858.8621505608471</v>
      </c>
      <c r="BL127" s="51">
        <f ca="1">SUMPRODUCT($CM127:$DD127,INDIRECT(ADDRESS(BL$2,$DH$2)):INDIRECT(ADDRESS(BL$2,$DY$2)))</f>
        <v>5858.8621505608471</v>
      </c>
      <c r="BM127" s="51">
        <f ca="1">SUMPRODUCT($CM127:$DD127,INDIRECT(ADDRESS(BM$2,$DH$2)):INDIRECT(ADDRESS(BM$2,$DY$2)))</f>
        <v>5858.8621505608471</v>
      </c>
      <c r="BN127" s="51">
        <f ca="1">SUMPRODUCT($CM127:$DD127,INDIRECT(ADDRESS(BN$2,$DH$2)):INDIRECT(ADDRESS(BN$2,$DY$2)))</f>
        <v>5858.8621505608471</v>
      </c>
      <c r="BO127" s="51">
        <f ca="1">SUMPRODUCT($CM127:$DD127,INDIRECT(ADDRESS(BO$2,$DH$2)):INDIRECT(ADDRESS(BO$2,$DY$2)))</f>
        <v>5858.8621505608471</v>
      </c>
      <c r="BP127" s="51">
        <f ca="1">SUMPRODUCT($CM127:$DD127,INDIRECT(ADDRESS(BP$2,$DH$2)):INDIRECT(ADDRESS(BP$2,$DY$2)))</f>
        <v>5858.8621505608471</v>
      </c>
      <c r="BQ127" s="51">
        <f ca="1">SUMPRODUCT($CM127:$DD127,INDIRECT(ADDRESS(BQ$2,$DH$2)):INDIRECT(ADDRESS(BQ$2,$DY$2)))</f>
        <v>5858.8621505608471</v>
      </c>
      <c r="BR127" s="51">
        <f ca="1">SUMPRODUCT($CM127:$DD127,INDIRECT(ADDRESS(BR$2,$DH$2)):INDIRECT(ADDRESS(BR$2,$DY$2)))</f>
        <v>5858.8621505608471</v>
      </c>
      <c r="BS127" s="51">
        <f ca="1">SUMPRODUCT($CM127:$DD127,INDIRECT(ADDRESS(BS$2,$DH$2)):INDIRECT(ADDRESS(BS$2,$DY$2)))</f>
        <v>5909.1392450113326</v>
      </c>
      <c r="BT127" s="51">
        <f ca="1">SUMPRODUCT($CM127:$DD127,INDIRECT(ADDRESS(BT$2,$DH$2)):INDIRECT(ADDRESS(BT$2,$DY$2)))</f>
        <v>5909.1392450113326</v>
      </c>
      <c r="BU127" s="51">
        <f ca="1">SUMPRODUCT($CM127:$DD127,INDIRECT(ADDRESS(BU$2,$DH$2)):INDIRECT(ADDRESS(BU$2,$DY$2)))</f>
        <v>5909.1392450113326</v>
      </c>
      <c r="BV127" s="51">
        <f ca="1">SUMPRODUCT($CM127:$DD127,INDIRECT(ADDRESS(BV$2,$DH$2)):INDIRECT(ADDRESS(BV$2,$DY$2)))</f>
        <v>5909.1392450113326</v>
      </c>
      <c r="BW127" s="51">
        <f ca="1">SUMPRODUCT($CM127:$DD127,INDIRECT(ADDRESS(BW$2,$DH$2)):INDIRECT(ADDRESS(BW$2,$DY$2)))</f>
        <v>5909.1392450113326</v>
      </c>
      <c r="BX127" s="51">
        <f ca="1">SUMPRODUCT($CM127:$DD127,INDIRECT(ADDRESS(BX$2,$DH$2)):INDIRECT(ADDRESS(BX$2,$DY$2)))</f>
        <v>5909.1392450113326</v>
      </c>
      <c r="BY127" s="51">
        <f ca="1">SUMPRODUCT($CM127:$DD127,INDIRECT(ADDRESS(BY$2,$DH$2)):INDIRECT(ADDRESS(BY$2,$DY$2)))</f>
        <v>5909.1392450113326</v>
      </c>
      <c r="BZ127" s="51">
        <f ca="1">SUMPRODUCT($CM127:$DD127,INDIRECT(ADDRESS(BZ$2,$DH$2)):INDIRECT(ADDRESS(BZ$2,$DY$2)))</f>
        <v>5909.1392450113326</v>
      </c>
      <c r="CA127" s="51">
        <f ca="1">SUMPRODUCT($CM127:$DD127,INDIRECT(ADDRESS(CA$2,$DH$2)):INDIRECT(ADDRESS(CA$2,$DY$2)))</f>
        <v>5909.1392450113326</v>
      </c>
      <c r="CB127" s="51">
        <f ca="1">SUMPRODUCT($CM127:$DD127,INDIRECT(ADDRESS(CB$2,$DH$2)):INDIRECT(ADDRESS(CB$2,$DY$2)))</f>
        <v>5909.1392450113326</v>
      </c>
      <c r="CC127" s="51">
        <f ca="1">SUMPRODUCT($CM127:$DD127,INDIRECT(ADDRESS(CC$2,$DH$2)):INDIRECT(ADDRESS(CC$2,$DY$2)))</f>
        <v>5909.1392450113326</v>
      </c>
      <c r="CD127" s="51">
        <f ca="1">SUMPRODUCT($CM127:$DD127,INDIRECT(ADDRESS(CD$2,$DH$2)):INDIRECT(ADDRESS(CD$2,$DY$2)))</f>
        <v>5909.1392450113326</v>
      </c>
      <c r="CF127" s="51">
        <f t="shared" ca="1" si="11"/>
        <v>67467.439328887427</v>
      </c>
      <c r="CG127" s="51">
        <f t="shared" ca="1" si="11"/>
        <v>68125.443356532342</v>
      </c>
      <c r="CH127" s="51">
        <f t="shared" ca="1" si="11"/>
        <v>68765.22451423743</v>
      </c>
      <c r="CI127" s="51">
        <f t="shared" ca="1" si="11"/>
        <v>69395.437913181857</v>
      </c>
      <c r="CJ127" s="51">
        <f t="shared" ca="1" si="11"/>
        <v>69972.886216246377</v>
      </c>
      <c r="CK127" s="51">
        <f t="shared" ca="1" si="11"/>
        <v>70557.731278982596</v>
      </c>
      <c r="CM127" s="1">
        <f>IFERROR(VLOOKUP($A127,Auxiliar_OPEX_CustosUnit!$A$4:$BT$129,COLUMN(Auxiliar_OPEX_CustosUnit!AK$2),0),0)</f>
        <v>0</v>
      </c>
      <c r="CN127" s="1">
        <f>IFERROR(VLOOKUP($A127,Auxiliar_OPEX_CustosUnit!$A$4:$BT$129,COLUMN(Auxiliar_OPEX_CustosUnit!AL$2),0),0)</f>
        <v>0</v>
      </c>
      <c r="CO127" s="1">
        <f>IFERROR(VLOOKUP($A127,Auxiliar_OPEX_CustosUnit!$A$4:$BT$129,COLUMN(Auxiliar_OPEX_CustosUnit!AM$2),0)*(1-DRE_Auxiliar!$A$111),0)</f>
        <v>4412.9413477242806</v>
      </c>
      <c r="CP127" s="1">
        <f>IFERROR(VLOOKUP($A127,Auxiliar_OPEX_CustosUnit!$A$4:$BT$129,COLUMN(Auxiliar_OPEX_CustosUnit!AN$2),0),0)</f>
        <v>0</v>
      </c>
      <c r="CQ127" s="1">
        <f>IFERROR(VLOOKUP($A127,Auxiliar_OPEX_CustosUnit!$A$4:$BT$129,COLUMN(Auxiliar_OPEX_CustosUnit!AO$2),0),0)</f>
        <v>0</v>
      </c>
      <c r="CR127" s="1">
        <f>IFERROR(VLOOKUP($A127,Auxiliar_OPEX_CustosUnit!$A$4:$BT$129,COLUMN(Auxiliar_OPEX_CustosUnit!AP$2),0),0)</f>
        <v>0</v>
      </c>
      <c r="CS127" s="1">
        <f>IFERROR(VLOOKUP($A127,Auxiliar_OPEX_CustosUnit!$A$4:$BT$129,COLUMN(Auxiliar_OPEX_CustosUnit!AQ$2),0),0)</f>
        <v>1.9727124990173599</v>
      </c>
      <c r="CT127" s="1">
        <f>IFERROR(VLOOKUP($A127,Auxiliar_OPEX_CustosUnit!$A$4:$BT$129,COLUMN(Auxiliar_OPEX_CustosUnit!AR$2),0),0)</f>
        <v>0</v>
      </c>
      <c r="CU127" s="1">
        <f>IFERROR(VLOOKUP($A127,Auxiliar_OPEX_CustosUnit!$A$4:$BT$129,COLUMN(Auxiliar_OPEX_CustosUnit!AS$2),0),0)</f>
        <v>0</v>
      </c>
      <c r="CV127" s="1">
        <f>IFERROR(VLOOKUP($A127,Auxiliar_OPEX_CustosUnit!$A$4:$BT$129,COLUMN(Auxiliar_OPEX_CustosUnit!AT$2),0),0)</f>
        <v>0</v>
      </c>
      <c r="CW127" s="1">
        <f>IFERROR(VLOOKUP($A127,Auxiliar_OPEX_CustosUnit!$A$4:$BT$129,COLUMN(Auxiliar_OPEX_CustosUnit!AU$2),0),0)</f>
        <v>0</v>
      </c>
      <c r="CX127" s="1">
        <f>IFERROR(VLOOKUP($A127,Auxiliar_OPEX_CustosUnit!$A$4:$BT$129,COLUMN(Auxiliar_OPEX_CustosUnit!AV$2),0),0)</f>
        <v>0</v>
      </c>
      <c r="CY127" s="1">
        <f>IFERROR(VLOOKUP($A127,Auxiliar_OPEX_CustosUnit!$A$4:$BT$129,COLUMN(Auxiliar_OPEX_CustosUnit!AW$2),0),0)</f>
        <v>0</v>
      </c>
      <c r="CZ127" s="1">
        <f>IFERROR(VLOOKUP($A127,Auxiliar_OPEX_CustosUnit!$A$4:$BT$129,COLUMN(Auxiliar_OPEX_CustosUnit!AX$2),0),0)</f>
        <v>0</v>
      </c>
      <c r="DA127" s="1">
        <f>IFERROR(VLOOKUP($A127,Auxiliar_OPEX_CustosUnit!$A$4:$BT$129,COLUMN(Auxiliar_OPEX_CustosUnit!AY$2),0),0)</f>
        <v>0</v>
      </c>
      <c r="DB127" s="1">
        <f>IFERROR(VLOOKUP($A127,Auxiliar_OPEX_CustosUnit!$A$4:$BT$129,COLUMN(Auxiliar_OPEX_CustosUnit!AZ$2),0),0)</f>
        <v>0</v>
      </c>
      <c r="DC127" s="1">
        <f>IFERROR(VLOOKUP($A127,Auxiliar_OPEX_CustosUnit!$A$4:$BT$129,COLUMN(Auxiliar_OPEX_CustosUnit!BA$2),0),0)</f>
        <v>0</v>
      </c>
      <c r="DD127" s="1">
        <f>IFERROR(VLOOKUP($A127,Auxiliar_OPEX_CustosUnit!$A$4:$BT$129,COLUMN(Auxiliar_OPEX_CustosUnit!BB$2),0),0)</f>
        <v>0</v>
      </c>
    </row>
    <row r="128" spans="1:108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1061008.8788794782</v>
      </c>
      <c r="E128" s="51">
        <f ca="1">SUMPRODUCT($CM128:$DD128,INDIRECT(ADDRESS(E$2,$DH$2)):INDIRECT(ADDRESS(E$2,$DY$2)))</f>
        <v>1061008.8788794782</v>
      </c>
      <c r="F128" s="51">
        <f ca="1">SUMPRODUCT($CM128:$DD128,INDIRECT(ADDRESS(F$2,$DH$2)):INDIRECT(ADDRESS(F$2,$DY$2)))</f>
        <v>1061008.8788794782</v>
      </c>
      <c r="G128" s="51">
        <f ca="1">SUMPRODUCT($CM128:$DD128,INDIRECT(ADDRESS(G$2,$DH$2)):INDIRECT(ADDRESS(G$2,$DY$2)))</f>
        <v>1061008.8788794782</v>
      </c>
      <c r="H128" s="51">
        <f ca="1">SUMPRODUCT($CM128:$DD128,INDIRECT(ADDRESS(H$2,$DH$2)):INDIRECT(ADDRESS(H$2,$DY$2)))</f>
        <v>1061008.8788794782</v>
      </c>
      <c r="I128" s="51">
        <f ca="1">SUMPRODUCT($CM128:$DD128,INDIRECT(ADDRESS(I$2,$DH$2)):INDIRECT(ADDRESS(I$2,$DY$2)))</f>
        <v>1061008.8788794782</v>
      </c>
      <c r="J128" s="51">
        <f ca="1">SUMPRODUCT($CM128:$DD128,INDIRECT(ADDRESS(J$2,$DH$2)):INDIRECT(ADDRESS(J$2,$DY$2)))</f>
        <v>1061008.8788794782</v>
      </c>
      <c r="K128" s="51">
        <f ca="1">SUMPRODUCT($CM128:$DD128,INDIRECT(ADDRESS(K$2,$DH$2)):INDIRECT(ADDRESS(K$2,$DY$2)))</f>
        <v>1061107.1221024645</v>
      </c>
      <c r="L128" s="51">
        <f ca="1">SUMPRODUCT($CM128:$DD128,INDIRECT(ADDRESS(L$2,$DH$2)):INDIRECT(ADDRESS(L$2,$DY$2)))</f>
        <v>1061107.1221024645</v>
      </c>
      <c r="M128" s="51">
        <f ca="1">SUMPRODUCT($CM128:$DD128,INDIRECT(ADDRESS(M$2,$DH$2)):INDIRECT(ADDRESS(M$2,$DY$2)))</f>
        <v>1061107.1221024645</v>
      </c>
      <c r="N128" s="51">
        <f ca="1">SUMPRODUCT($CM128:$DD128,INDIRECT(ADDRESS(N$2,$DH$2)):INDIRECT(ADDRESS(N$2,$DY$2)))</f>
        <v>1061107.1221024645</v>
      </c>
      <c r="O128" s="51">
        <f ca="1">SUMPRODUCT($CM128:$DD128,INDIRECT(ADDRESS(O$2,$DH$2)):INDIRECT(ADDRESS(O$2,$DY$2)))</f>
        <v>1061107.1221024645</v>
      </c>
      <c r="P128" s="51">
        <f ca="1">SUMPRODUCT($CM128:$DD128,INDIRECT(ADDRESS(P$2,$DH$2)):INDIRECT(ADDRESS(P$2,$DY$2)))</f>
        <v>1061107.1221024645</v>
      </c>
      <c r="Q128" s="51">
        <f ca="1">SUMPRODUCT($CM128:$DD128,INDIRECT(ADDRESS(Q$2,$DH$2)):INDIRECT(ADDRESS(Q$2,$DY$2)))</f>
        <v>1061107.1221024645</v>
      </c>
      <c r="R128" s="51">
        <f ca="1">SUMPRODUCT($CM128:$DD128,INDIRECT(ADDRESS(R$2,$DH$2)):INDIRECT(ADDRESS(R$2,$DY$2)))</f>
        <v>1061107.1221024645</v>
      </c>
      <c r="S128" s="51">
        <f ca="1">SUMPRODUCT($CM128:$DD128,INDIRECT(ADDRESS(S$2,$DH$2)):INDIRECT(ADDRESS(S$2,$DY$2)))</f>
        <v>1061107.1221024645</v>
      </c>
      <c r="T128" s="51">
        <f ca="1">SUMPRODUCT($CM128:$DD128,INDIRECT(ADDRESS(T$2,$DH$2)):INDIRECT(ADDRESS(T$2,$DY$2)))</f>
        <v>1061107.1221024645</v>
      </c>
      <c r="U128" s="51">
        <f ca="1">SUMPRODUCT($CM128:$DD128,INDIRECT(ADDRESS(U$2,$DH$2)):INDIRECT(ADDRESS(U$2,$DY$2)))</f>
        <v>1061107.1221024645</v>
      </c>
      <c r="V128" s="51">
        <f ca="1">SUMPRODUCT($CM128:$DD128,INDIRECT(ADDRESS(V$2,$DH$2)):INDIRECT(ADDRESS(V$2,$DY$2)))</f>
        <v>1061107.1221024645</v>
      </c>
      <c r="W128" s="51">
        <f ca="1">SUMPRODUCT($CM128:$DD128,INDIRECT(ADDRESS(W$2,$DH$2)):INDIRECT(ADDRESS(W$2,$DY$2)))</f>
        <v>1061196.4514480727</v>
      </c>
      <c r="X128" s="51">
        <f ca="1">SUMPRODUCT($CM128:$DD128,INDIRECT(ADDRESS(X$2,$DH$2)):INDIRECT(ADDRESS(X$2,$DY$2)))</f>
        <v>1061196.4514480727</v>
      </c>
      <c r="Y128" s="51">
        <f ca="1">SUMPRODUCT($CM128:$DD128,INDIRECT(ADDRESS(Y$2,$DH$2)):INDIRECT(ADDRESS(Y$2,$DY$2)))</f>
        <v>1061196.4514480727</v>
      </c>
      <c r="Z128" s="51">
        <f ca="1">SUMPRODUCT($CM128:$DD128,INDIRECT(ADDRESS(Z$2,$DH$2)):INDIRECT(ADDRESS(Z$2,$DY$2)))</f>
        <v>1061196.4514480727</v>
      </c>
      <c r="AA128" s="51">
        <f ca="1">SUMPRODUCT($CM128:$DD128,INDIRECT(ADDRESS(AA$2,$DH$2)):INDIRECT(ADDRESS(AA$2,$DY$2)))</f>
        <v>1061196.4514480727</v>
      </c>
      <c r="AB128" s="51">
        <f ca="1">SUMPRODUCT($CM128:$DD128,INDIRECT(ADDRESS(AB$2,$DH$2)):INDIRECT(ADDRESS(AB$2,$DY$2)))</f>
        <v>1061196.4514480727</v>
      </c>
      <c r="AC128" s="51">
        <f ca="1">SUMPRODUCT($CM128:$DD128,INDIRECT(ADDRESS(AC$2,$DH$2)):INDIRECT(ADDRESS(AC$2,$DY$2)))</f>
        <v>1061196.4514480727</v>
      </c>
      <c r="AD128" s="51">
        <f ca="1">SUMPRODUCT($CM128:$DD128,INDIRECT(ADDRESS(AD$2,$DH$2)):INDIRECT(ADDRESS(AD$2,$DY$2)))</f>
        <v>1061196.4514480727</v>
      </c>
      <c r="AE128" s="51">
        <f ca="1">SUMPRODUCT($CM128:$DD128,INDIRECT(ADDRESS(AE$2,$DH$2)):INDIRECT(ADDRESS(AE$2,$DY$2)))</f>
        <v>1061196.4514480727</v>
      </c>
      <c r="AF128" s="51">
        <f ca="1">SUMPRODUCT($CM128:$DD128,INDIRECT(ADDRESS(AF$2,$DH$2)):INDIRECT(ADDRESS(AF$2,$DY$2)))</f>
        <v>1061196.4514480727</v>
      </c>
      <c r="AG128" s="51">
        <f ca="1">SUMPRODUCT($CM128:$DD128,INDIRECT(ADDRESS(AG$2,$DH$2)):INDIRECT(ADDRESS(AG$2,$DY$2)))</f>
        <v>1061196.4514480727</v>
      </c>
      <c r="AH128" s="51">
        <f ca="1">SUMPRODUCT($CM128:$DD128,INDIRECT(ADDRESS(AH$2,$DH$2)):INDIRECT(ADDRESS(AH$2,$DY$2)))</f>
        <v>1061196.4514480727</v>
      </c>
      <c r="AI128" s="51">
        <f ca="1">SUMPRODUCT($CM128:$DD128,INDIRECT(ADDRESS(AI$2,$DH$2)):INDIRECT(ADDRESS(AI$2,$DY$2)))</f>
        <v>1061291.9772514843</v>
      </c>
      <c r="AJ128" s="51">
        <f ca="1">SUMPRODUCT($CM128:$DD128,INDIRECT(ADDRESS(AJ$2,$DH$2)):INDIRECT(ADDRESS(AJ$2,$DY$2)))</f>
        <v>1061291.9772514843</v>
      </c>
      <c r="AK128" s="51">
        <f ca="1">SUMPRODUCT($CM128:$DD128,INDIRECT(ADDRESS(AK$2,$DH$2)):INDIRECT(ADDRESS(AK$2,$DY$2)))</f>
        <v>1061291.9772514843</v>
      </c>
      <c r="AL128" s="51">
        <f ca="1">SUMPRODUCT($CM128:$DD128,INDIRECT(ADDRESS(AL$2,$DH$2)):INDIRECT(ADDRESS(AL$2,$DY$2)))</f>
        <v>1061291.9772514843</v>
      </c>
      <c r="AM128" s="51">
        <f ca="1">SUMPRODUCT($CM128:$DD128,INDIRECT(ADDRESS(AM$2,$DH$2)):INDIRECT(ADDRESS(AM$2,$DY$2)))</f>
        <v>1061291.9772514843</v>
      </c>
      <c r="AN128" s="51">
        <f ca="1">SUMPRODUCT($CM128:$DD128,INDIRECT(ADDRESS(AN$2,$DH$2)):INDIRECT(ADDRESS(AN$2,$DY$2)))</f>
        <v>1061291.9772514843</v>
      </c>
      <c r="AO128" s="51">
        <f ca="1">SUMPRODUCT($CM128:$DD128,INDIRECT(ADDRESS(AO$2,$DH$2)):INDIRECT(ADDRESS(AO$2,$DY$2)))</f>
        <v>1061291.9772514843</v>
      </c>
      <c r="AP128" s="51">
        <f ca="1">SUMPRODUCT($CM128:$DD128,INDIRECT(ADDRESS(AP$2,$DH$2)):INDIRECT(ADDRESS(AP$2,$DY$2)))</f>
        <v>1061291.9772514843</v>
      </c>
      <c r="AQ128" s="51">
        <f ca="1">SUMPRODUCT($CM128:$DD128,INDIRECT(ADDRESS(AQ$2,$DH$2)):INDIRECT(ADDRESS(AQ$2,$DY$2)))</f>
        <v>1061291.9772514843</v>
      </c>
      <c r="AR128" s="51">
        <f ca="1">SUMPRODUCT($CM128:$DD128,INDIRECT(ADDRESS(AR$2,$DH$2)):INDIRECT(ADDRESS(AR$2,$DY$2)))</f>
        <v>1061291.9772514843</v>
      </c>
      <c r="AS128" s="51">
        <f ca="1">SUMPRODUCT($CM128:$DD128,INDIRECT(ADDRESS(AS$2,$DH$2)):INDIRECT(ADDRESS(AS$2,$DY$2)))</f>
        <v>1061291.9772514843</v>
      </c>
      <c r="AT128" s="51">
        <f ca="1">SUMPRODUCT($CM128:$DD128,INDIRECT(ADDRESS(AT$2,$DH$2)):INDIRECT(ADDRESS(AT$2,$DY$2)))</f>
        <v>1061291.9772514843</v>
      </c>
      <c r="AU128" s="51">
        <f ca="1">SUMPRODUCT($CM128:$DD128,INDIRECT(ADDRESS(AU$2,$DH$2)):INDIRECT(ADDRESS(AU$2,$DY$2)))</f>
        <v>1061375.5291951522</v>
      </c>
      <c r="AV128" s="51">
        <f ca="1">SUMPRODUCT($CM128:$DD128,INDIRECT(ADDRESS(AV$2,$DH$2)):INDIRECT(ADDRESS(AV$2,$DY$2)))</f>
        <v>1061375.5291951522</v>
      </c>
      <c r="AW128" s="51">
        <f ca="1">SUMPRODUCT($CM128:$DD128,INDIRECT(ADDRESS(AW$2,$DH$2)):INDIRECT(ADDRESS(AW$2,$DY$2)))</f>
        <v>1061375.5291951522</v>
      </c>
      <c r="AX128" s="51">
        <f ca="1">SUMPRODUCT($CM128:$DD128,INDIRECT(ADDRESS(AX$2,$DH$2)):INDIRECT(ADDRESS(AX$2,$DY$2)))</f>
        <v>1061375.5291951522</v>
      </c>
      <c r="AY128" s="51">
        <f ca="1">SUMPRODUCT($CM128:$DD128,INDIRECT(ADDRESS(AY$2,$DH$2)):INDIRECT(ADDRESS(AY$2,$DY$2)))</f>
        <v>1061375.5291951522</v>
      </c>
      <c r="AZ128" s="51">
        <f ca="1">SUMPRODUCT($CM128:$DD128,INDIRECT(ADDRESS(AZ$2,$DH$2)):INDIRECT(ADDRESS(AZ$2,$DY$2)))</f>
        <v>1061375.5291951522</v>
      </c>
      <c r="BA128" s="51">
        <f ca="1">SUMPRODUCT($CM128:$DD128,INDIRECT(ADDRESS(BA$2,$DH$2)):INDIRECT(ADDRESS(BA$2,$DY$2)))</f>
        <v>1061375.5291951522</v>
      </c>
      <c r="BB128" s="51">
        <f ca="1">SUMPRODUCT($CM128:$DD128,INDIRECT(ADDRESS(BB$2,$DH$2)):INDIRECT(ADDRESS(BB$2,$DY$2)))</f>
        <v>1061375.5291951522</v>
      </c>
      <c r="BC128" s="51">
        <f ca="1">SUMPRODUCT($CM128:$DD128,INDIRECT(ADDRESS(BC$2,$DH$2)):INDIRECT(ADDRESS(BC$2,$DY$2)))</f>
        <v>1061375.5291951522</v>
      </c>
      <c r="BD128" s="51">
        <f ca="1">SUMPRODUCT($CM128:$DD128,INDIRECT(ADDRESS(BD$2,$DH$2)):INDIRECT(ADDRESS(BD$2,$DY$2)))</f>
        <v>1061375.5291951522</v>
      </c>
      <c r="BE128" s="51">
        <f ca="1">SUMPRODUCT($CM128:$DD128,INDIRECT(ADDRESS(BE$2,$DH$2)):INDIRECT(ADDRESS(BE$2,$DY$2)))</f>
        <v>1061375.5291951522</v>
      </c>
      <c r="BF128" s="51">
        <f ca="1">SUMPRODUCT($CM128:$DD128,INDIRECT(ADDRESS(BF$2,$DH$2)):INDIRECT(ADDRESS(BF$2,$DY$2)))</f>
        <v>1061375.5291951522</v>
      </c>
      <c r="BG128" s="51">
        <f ca="1">SUMPRODUCT($CM128:$DD128,INDIRECT(ADDRESS(BG$2,$DH$2)):INDIRECT(ADDRESS(BG$2,$DY$2)))</f>
        <v>1061457.6519337604</v>
      </c>
      <c r="BH128" s="51">
        <f ca="1">SUMPRODUCT($CM128:$DD128,INDIRECT(ADDRESS(BH$2,$DH$2)):INDIRECT(ADDRESS(BH$2,$DY$2)))</f>
        <v>1061457.6519337604</v>
      </c>
      <c r="BI128" s="51">
        <f ca="1">SUMPRODUCT($CM128:$DD128,INDIRECT(ADDRESS(BI$2,$DH$2)):INDIRECT(ADDRESS(BI$2,$DY$2)))</f>
        <v>1061457.6519337604</v>
      </c>
      <c r="BJ128" s="51">
        <f ca="1">SUMPRODUCT($CM128:$DD128,INDIRECT(ADDRESS(BJ$2,$DH$2)):INDIRECT(ADDRESS(BJ$2,$DY$2)))</f>
        <v>1061457.6519337604</v>
      </c>
      <c r="BK128" s="51">
        <f ca="1">SUMPRODUCT($CM128:$DD128,INDIRECT(ADDRESS(BK$2,$DH$2)):INDIRECT(ADDRESS(BK$2,$DY$2)))</f>
        <v>1061457.6519337604</v>
      </c>
      <c r="BL128" s="51">
        <f ca="1">SUMPRODUCT($CM128:$DD128,INDIRECT(ADDRESS(BL$2,$DH$2)):INDIRECT(ADDRESS(BL$2,$DY$2)))</f>
        <v>1061457.6519337604</v>
      </c>
      <c r="BM128" s="51">
        <f ca="1">SUMPRODUCT($CM128:$DD128,INDIRECT(ADDRESS(BM$2,$DH$2)):INDIRECT(ADDRESS(BM$2,$DY$2)))</f>
        <v>1061457.6519337604</v>
      </c>
      <c r="BN128" s="51">
        <f ca="1">SUMPRODUCT($CM128:$DD128,INDIRECT(ADDRESS(BN$2,$DH$2)):INDIRECT(ADDRESS(BN$2,$DY$2)))</f>
        <v>1061457.6519337604</v>
      </c>
      <c r="BO128" s="51">
        <f ca="1">SUMPRODUCT($CM128:$DD128,INDIRECT(ADDRESS(BO$2,$DH$2)):INDIRECT(ADDRESS(BO$2,$DY$2)))</f>
        <v>1061457.6519337604</v>
      </c>
      <c r="BP128" s="51">
        <f ca="1">SUMPRODUCT($CM128:$DD128,INDIRECT(ADDRESS(BP$2,$DH$2)):INDIRECT(ADDRESS(BP$2,$DY$2)))</f>
        <v>1061457.6519337604</v>
      </c>
      <c r="BQ128" s="51">
        <f ca="1">SUMPRODUCT($CM128:$DD128,INDIRECT(ADDRESS(BQ$2,$DH$2)):INDIRECT(ADDRESS(BQ$2,$DY$2)))</f>
        <v>1061457.6519337604</v>
      </c>
      <c r="BR128" s="51">
        <f ca="1">SUMPRODUCT($CM128:$DD128,INDIRECT(ADDRESS(BR$2,$DH$2)):INDIRECT(ADDRESS(BR$2,$DY$2)))</f>
        <v>1061457.6519337604</v>
      </c>
      <c r="BS128" s="51">
        <f ca="1">SUMPRODUCT($CM128:$DD128,INDIRECT(ADDRESS(BS$2,$DH$2)):INDIRECT(ADDRESS(BS$2,$DY$2)))</f>
        <v>1061544.3258505512</v>
      </c>
      <c r="BT128" s="51">
        <f ca="1">SUMPRODUCT($CM128:$DD128,INDIRECT(ADDRESS(BT$2,$DH$2)):INDIRECT(ADDRESS(BT$2,$DY$2)))</f>
        <v>1061544.3258505512</v>
      </c>
      <c r="BU128" s="51">
        <f ca="1">SUMPRODUCT($CM128:$DD128,INDIRECT(ADDRESS(BU$2,$DH$2)):INDIRECT(ADDRESS(BU$2,$DY$2)))</f>
        <v>1061544.3258505512</v>
      </c>
      <c r="BV128" s="51">
        <f ca="1">SUMPRODUCT($CM128:$DD128,INDIRECT(ADDRESS(BV$2,$DH$2)):INDIRECT(ADDRESS(BV$2,$DY$2)))</f>
        <v>1061544.3258505512</v>
      </c>
      <c r="BW128" s="51">
        <f ca="1">SUMPRODUCT($CM128:$DD128,INDIRECT(ADDRESS(BW$2,$DH$2)):INDIRECT(ADDRESS(BW$2,$DY$2)))</f>
        <v>1061544.3258505512</v>
      </c>
      <c r="BX128" s="51">
        <f ca="1">SUMPRODUCT($CM128:$DD128,INDIRECT(ADDRESS(BX$2,$DH$2)):INDIRECT(ADDRESS(BX$2,$DY$2)))</f>
        <v>1061544.3258505512</v>
      </c>
      <c r="BY128" s="51">
        <f ca="1">SUMPRODUCT($CM128:$DD128,INDIRECT(ADDRESS(BY$2,$DH$2)):INDIRECT(ADDRESS(BY$2,$DY$2)))</f>
        <v>1061544.3258505512</v>
      </c>
      <c r="BZ128" s="51">
        <f ca="1">SUMPRODUCT($CM128:$DD128,INDIRECT(ADDRESS(BZ$2,$DH$2)):INDIRECT(ADDRESS(BZ$2,$DY$2)))</f>
        <v>1061544.3258505512</v>
      </c>
      <c r="CA128" s="51">
        <f ca="1">SUMPRODUCT($CM128:$DD128,INDIRECT(ADDRESS(CA$2,$DH$2)):INDIRECT(ADDRESS(CA$2,$DY$2)))</f>
        <v>1061544.3258505512</v>
      </c>
      <c r="CB128" s="51">
        <f ca="1">SUMPRODUCT($CM128:$DD128,INDIRECT(ADDRESS(CB$2,$DH$2)):INDIRECT(ADDRESS(CB$2,$DY$2)))</f>
        <v>1061544.3258505512</v>
      </c>
      <c r="CC128" s="51">
        <f ca="1">SUMPRODUCT($CM128:$DD128,INDIRECT(ADDRESS(CC$2,$DH$2)):INDIRECT(ADDRESS(CC$2,$DY$2)))</f>
        <v>1061544.3258505512</v>
      </c>
      <c r="CD128" s="51">
        <f ca="1">SUMPRODUCT($CM128:$DD128,INDIRECT(ADDRESS(CD$2,$DH$2)):INDIRECT(ADDRESS(CD$2,$DY$2)))</f>
        <v>1061544.3258505512</v>
      </c>
      <c r="CF128" s="51">
        <f t="shared" ca="1" si="11"/>
        <v>12732597.762668673</v>
      </c>
      <c r="CG128" s="51">
        <f t="shared" ca="1" si="11"/>
        <v>12733732.111957613</v>
      </c>
      <c r="CH128" s="51">
        <f t="shared" ca="1" si="11"/>
        <v>12734835.046393933</v>
      </c>
      <c r="CI128" s="51">
        <f t="shared" ca="1" si="11"/>
        <v>12735921.48673615</v>
      </c>
      <c r="CJ128" s="51">
        <f t="shared" ca="1" si="11"/>
        <v>12736916.964034863</v>
      </c>
      <c r="CK128" s="51">
        <f t="shared" ca="1" si="11"/>
        <v>12737925.192789081</v>
      </c>
      <c r="CM128" s="1">
        <f>IFERROR(VLOOKUP($A128,Auxiliar_OPEX_CustosUnit!$A$4:$BT$129,COLUMN(Auxiliar_OPEX_CustosUnit!AK$2),0),0)</f>
        <v>0</v>
      </c>
      <c r="CN128" s="1">
        <f>IFERROR(VLOOKUP($A128,Auxiliar_OPEX_CustosUnit!$A$4:$BT$129,COLUMN(Auxiliar_OPEX_CustosUnit!AL$2),0),0)</f>
        <v>0</v>
      </c>
      <c r="CO128" s="1">
        <f>IFERROR(VLOOKUP($A128,Auxiliar_OPEX_CustosUnit!$A$4:$BT$129,COLUMN(Auxiliar_OPEX_CustosUnit!AM$2),0)*(1-DRE_Auxiliar!$A$111),0)</f>
        <v>1058964.9935826554</v>
      </c>
      <c r="CP128" s="1">
        <f>IFERROR(VLOOKUP($A128,Auxiliar_OPEX_CustosUnit!$A$4:$BT$129,COLUMN(Auxiliar_OPEX_CustosUnit!AN$2),0),0)</f>
        <v>0</v>
      </c>
      <c r="CQ128" s="1">
        <f>IFERROR(VLOOKUP($A128,Auxiliar_OPEX_CustosUnit!$A$4:$BT$129,COLUMN(Auxiliar_OPEX_CustosUnit!AO$2),0),0)</f>
        <v>0</v>
      </c>
      <c r="CR128" s="1">
        <f>IFERROR(VLOOKUP($A128,Auxiliar_OPEX_CustosUnit!$A$4:$BT$129,COLUMN(Auxiliar_OPEX_CustosUnit!AP$2),0),0)</f>
        <v>0</v>
      </c>
      <c r="CS128" s="1">
        <f>IFERROR(VLOOKUP($A128,Auxiliar_OPEX_CustosUnit!$A$4:$BT$129,COLUMN(Auxiliar_OPEX_CustosUnit!AQ$2),0),0)</f>
        <v>3.4008074822341401</v>
      </c>
      <c r="CT128" s="1">
        <f>IFERROR(VLOOKUP($A128,Auxiliar_OPEX_CustosUnit!$A$4:$BT$129,COLUMN(Auxiliar_OPEX_CustosUnit!AR$2),0),0)</f>
        <v>0</v>
      </c>
      <c r="CU128" s="1">
        <f>IFERROR(VLOOKUP($A128,Auxiliar_OPEX_CustosUnit!$A$4:$BT$129,COLUMN(Auxiliar_OPEX_CustosUnit!AS$2),0),0)</f>
        <v>0</v>
      </c>
      <c r="CV128" s="1">
        <f>IFERROR(VLOOKUP($A128,Auxiliar_OPEX_CustosUnit!$A$4:$BT$129,COLUMN(Auxiliar_OPEX_CustosUnit!AT$2),0),0)</f>
        <v>0</v>
      </c>
      <c r="CW128" s="1">
        <f>IFERROR(VLOOKUP($A128,Auxiliar_OPEX_CustosUnit!$A$4:$BT$129,COLUMN(Auxiliar_OPEX_CustosUnit!AU$2),0),0)</f>
        <v>0</v>
      </c>
      <c r="CX128" s="1">
        <f>IFERROR(VLOOKUP($A128,Auxiliar_OPEX_CustosUnit!$A$4:$BT$129,COLUMN(Auxiliar_OPEX_CustosUnit!AV$2),0),0)</f>
        <v>0</v>
      </c>
      <c r="CY128" s="1">
        <f>IFERROR(VLOOKUP($A128,Auxiliar_OPEX_CustosUnit!$A$4:$BT$129,COLUMN(Auxiliar_OPEX_CustosUnit!AW$2),0),0)</f>
        <v>0</v>
      </c>
      <c r="CZ128" s="1">
        <f>IFERROR(VLOOKUP($A128,Auxiliar_OPEX_CustosUnit!$A$4:$BT$129,COLUMN(Auxiliar_OPEX_CustosUnit!AX$2),0),0)</f>
        <v>0</v>
      </c>
      <c r="DA128" s="1">
        <f>IFERROR(VLOOKUP($A128,Auxiliar_OPEX_CustosUnit!$A$4:$BT$129,COLUMN(Auxiliar_OPEX_CustosUnit!AY$2),0),0)</f>
        <v>0</v>
      </c>
      <c r="DB128" s="1">
        <f>IFERROR(VLOOKUP($A128,Auxiliar_OPEX_CustosUnit!$A$4:$BT$129,COLUMN(Auxiliar_OPEX_CustosUnit!AZ$2),0),0)</f>
        <v>0</v>
      </c>
      <c r="DC128" s="1">
        <f>IFERROR(VLOOKUP($A128,Auxiliar_OPEX_CustosUnit!$A$4:$BT$129,COLUMN(Auxiliar_OPEX_CustosUnit!BA$2),0),0)</f>
        <v>0</v>
      </c>
      <c r="DD128" s="1">
        <f>IFERROR(VLOOKUP($A128,Auxiliar_OPEX_CustosUnit!$A$4:$BT$129,COLUMN(Auxiliar_OPEX_CustosUnit!BB$2),0),0)</f>
        <v>0</v>
      </c>
    </row>
    <row r="129" spans="1:108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1"/>
        <v>0</v>
      </c>
      <c r="CG129" s="51">
        <f t="shared" ca="1" si="11"/>
        <v>0</v>
      </c>
      <c r="CH129" s="51">
        <f t="shared" ca="1" si="11"/>
        <v>0</v>
      </c>
      <c r="CI129" s="51">
        <f t="shared" ca="1" si="11"/>
        <v>0</v>
      </c>
      <c r="CJ129" s="51">
        <f t="shared" ca="1" si="11"/>
        <v>0</v>
      </c>
      <c r="CK129" s="51">
        <f t="shared" ca="1" si="11"/>
        <v>0</v>
      </c>
      <c r="CM129" s="1" t="str">
        <f>IFERROR(VLOOKUP($A129,Auxiliar_OPEX_CustosUnit!$A$4:$BT$129,COLUMN(Auxiliar_OPEX_CustosUnit!AK$2),0),0)</f>
        <v/>
      </c>
      <c r="CN129" s="1" t="str">
        <f>IFERROR(VLOOKUP($A129,Auxiliar_OPEX_CustosUnit!$A$4:$BT$129,COLUMN(Auxiliar_OPEX_CustosUnit!AL$2),0),0)</f>
        <v/>
      </c>
      <c r="CO129" s="1">
        <f>IFERROR(VLOOKUP($A129,Auxiliar_OPEX_CustosUnit!$A$4:$BT$129,COLUMN(Auxiliar_OPEX_CustosUnit!AM$2),0)*(1-DRE_Auxiliar!$A$111),0)</f>
        <v>0</v>
      </c>
      <c r="CP129" s="1" t="str">
        <f>IFERROR(VLOOKUP($A129,Auxiliar_OPEX_CustosUnit!$A$4:$BT$129,COLUMN(Auxiliar_OPEX_CustosUnit!AN$2),0),0)</f>
        <v/>
      </c>
      <c r="CQ129" s="1" t="str">
        <f>IFERROR(VLOOKUP($A129,Auxiliar_OPEX_CustosUnit!$A$4:$BT$129,COLUMN(Auxiliar_OPEX_CustosUnit!AO$2),0),0)</f>
        <v/>
      </c>
      <c r="CR129" s="1" t="str">
        <f>IFERROR(VLOOKUP($A129,Auxiliar_OPEX_CustosUnit!$A$4:$BT$129,COLUMN(Auxiliar_OPEX_CustosUnit!AP$2),0),0)</f>
        <v/>
      </c>
      <c r="CS129" s="1" t="str">
        <f>IFERROR(VLOOKUP($A129,Auxiliar_OPEX_CustosUnit!$A$4:$BT$129,COLUMN(Auxiliar_OPEX_CustosUnit!AQ$2),0),0)</f>
        <v/>
      </c>
      <c r="CT129" s="1" t="str">
        <f>IFERROR(VLOOKUP($A129,Auxiliar_OPEX_CustosUnit!$A$4:$BT$129,COLUMN(Auxiliar_OPEX_CustosUnit!AR$2),0),0)</f>
        <v/>
      </c>
      <c r="CU129" s="1" t="str">
        <f>IFERROR(VLOOKUP($A129,Auxiliar_OPEX_CustosUnit!$A$4:$BT$129,COLUMN(Auxiliar_OPEX_CustosUnit!AS$2),0),0)</f>
        <v/>
      </c>
      <c r="CV129" s="1" t="str">
        <f>IFERROR(VLOOKUP($A129,Auxiliar_OPEX_CustosUnit!$A$4:$BT$129,COLUMN(Auxiliar_OPEX_CustosUnit!AT$2),0),0)</f>
        <v/>
      </c>
      <c r="CW129" s="1" t="str">
        <f>IFERROR(VLOOKUP($A129,Auxiliar_OPEX_CustosUnit!$A$4:$BT$129,COLUMN(Auxiliar_OPEX_CustosUnit!AU$2),0),0)</f>
        <v/>
      </c>
      <c r="CX129" s="1" t="str">
        <f>IFERROR(VLOOKUP($A129,Auxiliar_OPEX_CustosUnit!$A$4:$BT$129,COLUMN(Auxiliar_OPEX_CustosUnit!AV$2),0),0)</f>
        <v/>
      </c>
      <c r="CY129" s="1" t="str">
        <f>IFERROR(VLOOKUP($A129,Auxiliar_OPEX_CustosUnit!$A$4:$BT$129,COLUMN(Auxiliar_OPEX_CustosUnit!AW$2),0),0)</f>
        <v/>
      </c>
      <c r="CZ129" s="1" t="str">
        <f>IFERROR(VLOOKUP($A129,Auxiliar_OPEX_CustosUnit!$A$4:$BT$129,COLUMN(Auxiliar_OPEX_CustosUnit!AX$2),0),0)</f>
        <v/>
      </c>
      <c r="DA129" s="1" t="str">
        <f>IFERROR(VLOOKUP($A129,Auxiliar_OPEX_CustosUnit!$A$4:$BT$129,COLUMN(Auxiliar_OPEX_CustosUnit!AY$2),0),0)</f>
        <v/>
      </c>
      <c r="DB129" s="1" t="str">
        <f>IFERROR(VLOOKUP($A129,Auxiliar_OPEX_CustosUnit!$A$4:$BT$129,COLUMN(Auxiliar_OPEX_CustosUnit!AZ$2),0),0)</f>
        <v/>
      </c>
      <c r="DC129" s="1" t="str">
        <f>IFERROR(VLOOKUP($A129,Auxiliar_OPEX_CustosUnit!$A$4:$BT$129,COLUMN(Auxiliar_OPEX_CustosUnit!BA$2),0),0)</f>
        <v/>
      </c>
      <c r="DD129" s="1" t="str">
        <f>IFERROR(VLOOKUP($A129,Auxiliar_OPEX_CustosUnit!$A$4:$BT$129,COLUMN(Auxiliar_OPEX_CustosUnit!BB$2),0),0)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1F000000}"/>
  <pageMargins left="0.511811024" right="0.511811024" top="0.78740157499999996" bottom="0.78740157499999996" header="0.31496062000000002" footer="0.31496062000000002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7" filterMode="1">
    <tabColor theme="0" tint="-0.14999847407452621"/>
  </sheetPr>
  <dimension ref="A1:GH130"/>
  <sheetViews>
    <sheetView showGridLines="0" workbookViewId="0">
      <pane xSplit="3" ySplit="3" topLeftCell="D47" activePane="bottomRight" state="frozen"/>
      <selection activeCell="BN5" sqref="BN5"/>
      <selection pane="topRight" activeCell="BN5" sqref="BN5"/>
      <selection pane="bottomLeft" activeCell="BN5" sqref="BN5"/>
      <selection pane="bottomRight" activeCell="H47" sqref="H47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hidden="1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55124.069845986909</v>
      </c>
      <c r="E4" s="51">
        <f ca="1">SUMPRODUCT($CM4:$DD4,INDIRECT(ADDRESS(E$2,$DH$2)):INDIRECT(ADDRESS(E$2,$DY$2)))</f>
        <v>55124.069845986909</v>
      </c>
      <c r="F4" s="51">
        <f ca="1">SUMPRODUCT($CM4:$DD4,INDIRECT(ADDRESS(F$2,$DH$2)):INDIRECT(ADDRESS(F$2,$DY$2)))</f>
        <v>55124.069845986909</v>
      </c>
      <c r="G4" s="51">
        <f ca="1">SUMPRODUCT($CM4:$DD4,INDIRECT(ADDRESS(G$2,$DH$2)):INDIRECT(ADDRESS(G$2,$DY$2)))</f>
        <v>55124.069845986909</v>
      </c>
      <c r="H4" s="51">
        <f ca="1">SUMPRODUCT($CM4:$DD4,INDIRECT(ADDRESS(H$2,$DH$2)):INDIRECT(ADDRESS(H$2,$DY$2)))</f>
        <v>55124.069845986909</v>
      </c>
      <c r="I4" s="51">
        <f ca="1">SUMPRODUCT($CM4:$DD4,INDIRECT(ADDRESS(I$2,$DH$2)):INDIRECT(ADDRESS(I$2,$DY$2)))</f>
        <v>55124.069845986909</v>
      </c>
      <c r="J4" s="51">
        <f ca="1">SUMPRODUCT($CM4:$DD4,INDIRECT(ADDRESS(J$2,$DH$2)):INDIRECT(ADDRESS(J$2,$DY$2)))</f>
        <v>55124.069845986909</v>
      </c>
      <c r="K4" s="51">
        <f ca="1">SUMPRODUCT($CM4:$DD4,INDIRECT(ADDRESS(K$2,$DH$2)):INDIRECT(ADDRESS(K$2,$DY$2)))</f>
        <v>55132.268297884431</v>
      </c>
      <c r="L4" s="51">
        <f ca="1">SUMPRODUCT($CM4:$DD4,INDIRECT(ADDRESS(L$2,$DH$2)):INDIRECT(ADDRESS(L$2,$DY$2)))</f>
        <v>55132.268297884431</v>
      </c>
      <c r="M4" s="51">
        <f ca="1">SUMPRODUCT($CM4:$DD4,INDIRECT(ADDRESS(M$2,$DH$2)):INDIRECT(ADDRESS(M$2,$DY$2)))</f>
        <v>55132.268297884431</v>
      </c>
      <c r="N4" s="51">
        <f ca="1">SUMPRODUCT($CM4:$DD4,INDIRECT(ADDRESS(N$2,$DH$2)):INDIRECT(ADDRESS(N$2,$DY$2)))</f>
        <v>55132.268297884431</v>
      </c>
      <c r="O4" s="51">
        <f ca="1">SUMPRODUCT($CM4:$DD4,INDIRECT(ADDRESS(O$2,$DH$2)):INDIRECT(ADDRESS(O$2,$DY$2)))</f>
        <v>55132.268297884431</v>
      </c>
      <c r="P4" s="51">
        <f ca="1">SUMPRODUCT($CM4:$DD4,INDIRECT(ADDRESS(P$2,$DH$2)):INDIRECT(ADDRESS(P$2,$DY$2)))</f>
        <v>55132.268297884431</v>
      </c>
      <c r="Q4" s="51">
        <f ca="1">SUMPRODUCT($CM4:$DD4,INDIRECT(ADDRESS(Q$2,$DH$2)):INDIRECT(ADDRESS(Q$2,$DY$2)))</f>
        <v>55132.268297884431</v>
      </c>
      <c r="R4" s="51">
        <f ca="1">SUMPRODUCT($CM4:$DD4,INDIRECT(ADDRESS(R$2,$DH$2)):INDIRECT(ADDRESS(R$2,$DY$2)))</f>
        <v>55132.268297884431</v>
      </c>
      <c r="S4" s="51">
        <f ca="1">SUMPRODUCT($CM4:$DD4,INDIRECT(ADDRESS(S$2,$DH$2)):INDIRECT(ADDRESS(S$2,$DY$2)))</f>
        <v>55132.268297884431</v>
      </c>
      <c r="T4" s="51">
        <f ca="1">SUMPRODUCT($CM4:$DD4,INDIRECT(ADDRESS(T$2,$DH$2)):INDIRECT(ADDRESS(T$2,$DY$2)))</f>
        <v>55132.268297884431</v>
      </c>
      <c r="U4" s="51">
        <f ca="1">SUMPRODUCT($CM4:$DD4,INDIRECT(ADDRESS(U$2,$DH$2)):INDIRECT(ADDRESS(U$2,$DY$2)))</f>
        <v>55132.268297884431</v>
      </c>
      <c r="V4" s="51">
        <f ca="1">SUMPRODUCT($CM4:$DD4,INDIRECT(ADDRESS(V$2,$DH$2)):INDIRECT(ADDRESS(V$2,$DY$2)))</f>
        <v>55132.268297884431</v>
      </c>
      <c r="W4" s="51">
        <f ca="1">SUMPRODUCT($CM4:$DD4,INDIRECT(ADDRESS(W$2,$DH$2)):INDIRECT(ADDRESS(W$2,$DY$2)))</f>
        <v>55140.785216181474</v>
      </c>
      <c r="X4" s="51">
        <f ca="1">SUMPRODUCT($CM4:$DD4,INDIRECT(ADDRESS(X$2,$DH$2)):INDIRECT(ADDRESS(X$2,$DY$2)))</f>
        <v>55140.785216181474</v>
      </c>
      <c r="Y4" s="51">
        <f ca="1">SUMPRODUCT($CM4:$DD4,INDIRECT(ADDRESS(Y$2,$DH$2)):INDIRECT(ADDRESS(Y$2,$DY$2)))</f>
        <v>55140.785216181474</v>
      </c>
      <c r="Z4" s="51">
        <f ca="1">SUMPRODUCT($CM4:$DD4,INDIRECT(ADDRESS(Z$2,$DH$2)):INDIRECT(ADDRESS(Z$2,$DY$2)))</f>
        <v>55140.785216181474</v>
      </c>
      <c r="AA4" s="51">
        <f ca="1">SUMPRODUCT($CM4:$DD4,INDIRECT(ADDRESS(AA$2,$DH$2)):INDIRECT(ADDRESS(AA$2,$DY$2)))</f>
        <v>55140.785216181474</v>
      </c>
      <c r="AB4" s="51">
        <f ca="1">SUMPRODUCT($CM4:$DD4,INDIRECT(ADDRESS(AB$2,$DH$2)):INDIRECT(ADDRESS(AB$2,$DY$2)))</f>
        <v>55140.785216181474</v>
      </c>
      <c r="AC4" s="51">
        <f ca="1">SUMPRODUCT($CM4:$DD4,INDIRECT(ADDRESS(AC$2,$DH$2)):INDIRECT(ADDRESS(AC$2,$DY$2)))</f>
        <v>55140.785216181474</v>
      </c>
      <c r="AD4" s="51">
        <f ca="1">SUMPRODUCT($CM4:$DD4,INDIRECT(ADDRESS(AD$2,$DH$2)):INDIRECT(ADDRESS(AD$2,$DY$2)))</f>
        <v>55140.785216181474</v>
      </c>
      <c r="AE4" s="51">
        <f ca="1">SUMPRODUCT($CM4:$DD4,INDIRECT(ADDRESS(AE$2,$DH$2)):INDIRECT(ADDRESS(AE$2,$DY$2)))</f>
        <v>55140.785216181474</v>
      </c>
      <c r="AF4" s="51">
        <f ca="1">SUMPRODUCT($CM4:$DD4,INDIRECT(ADDRESS(AF$2,$DH$2)):INDIRECT(ADDRESS(AF$2,$DY$2)))</f>
        <v>55140.785216181474</v>
      </c>
      <c r="AG4" s="51">
        <f ca="1">SUMPRODUCT($CM4:$DD4,INDIRECT(ADDRESS(AG$2,$DH$2)):INDIRECT(ADDRESS(AG$2,$DY$2)))</f>
        <v>55140.785216181474</v>
      </c>
      <c r="AH4" s="51">
        <f ca="1">SUMPRODUCT($CM4:$DD4,INDIRECT(ADDRESS(AH$2,$DH$2)):INDIRECT(ADDRESS(AH$2,$DY$2)))</f>
        <v>55140.785216181474</v>
      </c>
      <c r="AI4" s="51">
        <f ca="1">SUMPRODUCT($CM4:$DD4,INDIRECT(ADDRESS(AI$2,$DH$2)):INDIRECT(ADDRESS(AI$2,$DY$2)))</f>
        <v>55150.19033978229</v>
      </c>
      <c r="AJ4" s="51">
        <f ca="1">SUMPRODUCT($CM4:$DD4,INDIRECT(ADDRESS(AJ$2,$DH$2)):INDIRECT(ADDRESS(AJ$2,$DY$2)))</f>
        <v>55150.19033978229</v>
      </c>
      <c r="AK4" s="51">
        <f ca="1">SUMPRODUCT($CM4:$DD4,INDIRECT(ADDRESS(AK$2,$DH$2)):INDIRECT(ADDRESS(AK$2,$DY$2)))</f>
        <v>55150.19033978229</v>
      </c>
      <c r="AL4" s="51">
        <f ca="1">SUMPRODUCT($CM4:$DD4,INDIRECT(ADDRESS(AL$2,$DH$2)):INDIRECT(ADDRESS(AL$2,$DY$2)))</f>
        <v>55150.19033978229</v>
      </c>
      <c r="AM4" s="51">
        <f ca="1">SUMPRODUCT($CM4:$DD4,INDIRECT(ADDRESS(AM$2,$DH$2)):INDIRECT(ADDRESS(AM$2,$DY$2)))</f>
        <v>55150.19033978229</v>
      </c>
      <c r="AN4" s="51">
        <f ca="1">SUMPRODUCT($CM4:$DD4,INDIRECT(ADDRESS(AN$2,$DH$2)):INDIRECT(ADDRESS(AN$2,$DY$2)))</f>
        <v>55150.19033978229</v>
      </c>
      <c r="AO4" s="51">
        <f ca="1">SUMPRODUCT($CM4:$DD4,INDIRECT(ADDRESS(AO$2,$DH$2)):INDIRECT(ADDRESS(AO$2,$DY$2)))</f>
        <v>55150.19033978229</v>
      </c>
      <c r="AP4" s="51">
        <f ca="1">SUMPRODUCT($CM4:$DD4,INDIRECT(ADDRESS(AP$2,$DH$2)):INDIRECT(ADDRESS(AP$2,$DY$2)))</f>
        <v>55150.19033978229</v>
      </c>
      <c r="AQ4" s="51">
        <f ca="1">SUMPRODUCT($CM4:$DD4,INDIRECT(ADDRESS(AQ$2,$DH$2)):INDIRECT(ADDRESS(AQ$2,$DY$2)))</f>
        <v>55150.19033978229</v>
      </c>
      <c r="AR4" s="51">
        <f ca="1">SUMPRODUCT($CM4:$DD4,INDIRECT(ADDRESS(AR$2,$DH$2)):INDIRECT(ADDRESS(AR$2,$DY$2)))</f>
        <v>55150.19033978229</v>
      </c>
      <c r="AS4" s="51">
        <f ca="1">SUMPRODUCT($CM4:$DD4,INDIRECT(ADDRESS(AS$2,$DH$2)):INDIRECT(ADDRESS(AS$2,$DY$2)))</f>
        <v>55150.19033978229</v>
      </c>
      <c r="AT4" s="51">
        <f ca="1">SUMPRODUCT($CM4:$DD4,INDIRECT(ADDRESS(AT$2,$DH$2)):INDIRECT(ADDRESS(AT$2,$DY$2)))</f>
        <v>55150.19033978229</v>
      </c>
      <c r="AU4" s="51">
        <f ca="1">SUMPRODUCT($CM4:$DD4,INDIRECT(ADDRESS(AU$2,$DH$2)):INDIRECT(ADDRESS(AU$2,$DY$2)))</f>
        <v>55159.972317296357</v>
      </c>
      <c r="AV4" s="51">
        <f ca="1">SUMPRODUCT($CM4:$DD4,INDIRECT(ADDRESS(AV$2,$DH$2)):INDIRECT(ADDRESS(AV$2,$DY$2)))</f>
        <v>55159.972317296357</v>
      </c>
      <c r="AW4" s="51">
        <f ca="1">SUMPRODUCT($CM4:$DD4,INDIRECT(ADDRESS(AW$2,$DH$2)):INDIRECT(ADDRESS(AW$2,$DY$2)))</f>
        <v>55159.972317296357</v>
      </c>
      <c r="AX4" s="51">
        <f ca="1">SUMPRODUCT($CM4:$DD4,INDIRECT(ADDRESS(AX$2,$DH$2)):INDIRECT(ADDRESS(AX$2,$DY$2)))</f>
        <v>55159.972317296357</v>
      </c>
      <c r="AY4" s="51">
        <f ca="1">SUMPRODUCT($CM4:$DD4,INDIRECT(ADDRESS(AY$2,$DH$2)):INDIRECT(ADDRESS(AY$2,$DY$2)))</f>
        <v>55159.972317296357</v>
      </c>
      <c r="AZ4" s="51">
        <f ca="1">SUMPRODUCT($CM4:$DD4,INDIRECT(ADDRESS(AZ$2,$DH$2)):INDIRECT(ADDRESS(AZ$2,$DY$2)))</f>
        <v>55159.972317296357</v>
      </c>
      <c r="BA4" s="51">
        <f ca="1">SUMPRODUCT($CM4:$DD4,INDIRECT(ADDRESS(BA$2,$DH$2)):INDIRECT(ADDRESS(BA$2,$DY$2)))</f>
        <v>55159.972317296357</v>
      </c>
      <c r="BB4" s="51">
        <f ca="1">SUMPRODUCT($CM4:$DD4,INDIRECT(ADDRESS(BB$2,$DH$2)):INDIRECT(ADDRESS(BB$2,$DY$2)))</f>
        <v>55159.972317296357</v>
      </c>
      <c r="BC4" s="51">
        <f ca="1">SUMPRODUCT($CM4:$DD4,INDIRECT(ADDRESS(BC$2,$DH$2)):INDIRECT(ADDRESS(BC$2,$DY$2)))</f>
        <v>55159.972317296357</v>
      </c>
      <c r="BD4" s="51">
        <f ca="1">SUMPRODUCT($CM4:$DD4,INDIRECT(ADDRESS(BD$2,$DH$2)):INDIRECT(ADDRESS(BD$2,$DY$2)))</f>
        <v>55159.972317296357</v>
      </c>
      <c r="BE4" s="51">
        <f ca="1">SUMPRODUCT($CM4:$DD4,INDIRECT(ADDRESS(BE$2,$DH$2)):INDIRECT(ADDRESS(BE$2,$DY$2)))</f>
        <v>55159.972317296357</v>
      </c>
      <c r="BF4" s="51">
        <f ca="1">SUMPRODUCT($CM4:$DD4,INDIRECT(ADDRESS(BF$2,$DH$2)):INDIRECT(ADDRESS(BF$2,$DY$2)))</f>
        <v>55159.972317296357</v>
      </c>
      <c r="BG4" s="51">
        <f ca="1">SUMPRODUCT($CM4:$DD4,INDIRECT(ADDRESS(BG$2,$DH$2)):INDIRECT(ADDRESS(BG$2,$DY$2)))</f>
        <v>55169.233238219735</v>
      </c>
      <c r="BH4" s="51">
        <f ca="1">SUMPRODUCT($CM4:$DD4,INDIRECT(ADDRESS(BH$2,$DH$2)):INDIRECT(ADDRESS(BH$2,$DY$2)))</f>
        <v>55169.233238219735</v>
      </c>
      <c r="BI4" s="51">
        <f ca="1">SUMPRODUCT($CM4:$DD4,INDIRECT(ADDRESS(BI$2,$DH$2)):INDIRECT(ADDRESS(BI$2,$DY$2)))</f>
        <v>55169.233238219735</v>
      </c>
      <c r="BJ4" s="51">
        <f ca="1">SUMPRODUCT($CM4:$DD4,INDIRECT(ADDRESS(BJ$2,$DH$2)):INDIRECT(ADDRESS(BJ$2,$DY$2)))</f>
        <v>55169.233238219735</v>
      </c>
      <c r="BK4" s="51">
        <f ca="1">SUMPRODUCT($CM4:$DD4,INDIRECT(ADDRESS(BK$2,$DH$2)):INDIRECT(ADDRESS(BK$2,$DY$2)))</f>
        <v>55169.233238219735</v>
      </c>
      <c r="BL4" s="51">
        <f ca="1">SUMPRODUCT($CM4:$DD4,INDIRECT(ADDRESS(BL$2,$DH$2)):INDIRECT(ADDRESS(BL$2,$DY$2)))</f>
        <v>55169.233238219735</v>
      </c>
      <c r="BM4" s="51">
        <f ca="1">SUMPRODUCT($CM4:$DD4,INDIRECT(ADDRESS(BM$2,$DH$2)):INDIRECT(ADDRESS(BM$2,$DY$2)))</f>
        <v>55169.233238219735</v>
      </c>
      <c r="BN4" s="51">
        <f ca="1">SUMPRODUCT($CM4:$DD4,INDIRECT(ADDRESS(BN$2,$DH$2)):INDIRECT(ADDRESS(BN$2,$DY$2)))</f>
        <v>55169.233238219735</v>
      </c>
      <c r="BO4" s="51">
        <f ca="1">SUMPRODUCT($CM4:$DD4,INDIRECT(ADDRESS(BO$2,$DH$2)):INDIRECT(ADDRESS(BO$2,$DY$2)))</f>
        <v>55169.233238219735</v>
      </c>
      <c r="BP4" s="51">
        <f ca="1">SUMPRODUCT($CM4:$DD4,INDIRECT(ADDRESS(BP$2,$DH$2)):INDIRECT(ADDRESS(BP$2,$DY$2)))</f>
        <v>55169.233238219735</v>
      </c>
      <c r="BQ4" s="51">
        <f ca="1">SUMPRODUCT($CM4:$DD4,INDIRECT(ADDRESS(BQ$2,$DH$2)):INDIRECT(ADDRESS(BQ$2,$DY$2)))</f>
        <v>55169.233238219735</v>
      </c>
      <c r="BR4" s="51">
        <f ca="1">SUMPRODUCT($CM4:$DD4,INDIRECT(ADDRESS(BR$2,$DH$2)):INDIRECT(ADDRESS(BR$2,$DY$2)))</f>
        <v>55169.233238219735</v>
      </c>
      <c r="BS4" s="51">
        <f ca="1">SUMPRODUCT($CM4:$DD4,INDIRECT(ADDRESS(BS$2,$DH$2)):INDIRECT(ADDRESS(BS$2,$DY$2)))</f>
        <v>55177.803766249293</v>
      </c>
      <c r="BT4" s="51">
        <f ca="1">SUMPRODUCT($CM4:$DD4,INDIRECT(ADDRESS(BT$2,$DH$2)):INDIRECT(ADDRESS(BT$2,$DY$2)))</f>
        <v>55177.803766249293</v>
      </c>
      <c r="BU4" s="51">
        <f ca="1">SUMPRODUCT($CM4:$DD4,INDIRECT(ADDRESS(BU$2,$DH$2)):INDIRECT(ADDRESS(BU$2,$DY$2)))</f>
        <v>55177.803766249293</v>
      </c>
      <c r="BV4" s="51">
        <f ca="1">SUMPRODUCT($CM4:$DD4,INDIRECT(ADDRESS(BV$2,$DH$2)):INDIRECT(ADDRESS(BV$2,$DY$2)))</f>
        <v>55177.803766249293</v>
      </c>
      <c r="BW4" s="51">
        <f ca="1">SUMPRODUCT($CM4:$DD4,INDIRECT(ADDRESS(BW$2,$DH$2)):INDIRECT(ADDRESS(BW$2,$DY$2)))</f>
        <v>55177.803766249293</v>
      </c>
      <c r="BX4" s="51">
        <f ca="1">SUMPRODUCT($CM4:$DD4,INDIRECT(ADDRESS(BX$2,$DH$2)):INDIRECT(ADDRESS(BX$2,$DY$2)))</f>
        <v>55177.803766249293</v>
      </c>
      <c r="BY4" s="51">
        <f ca="1">SUMPRODUCT($CM4:$DD4,INDIRECT(ADDRESS(BY$2,$DH$2)):INDIRECT(ADDRESS(BY$2,$DY$2)))</f>
        <v>55177.803766249293</v>
      </c>
      <c r="BZ4" s="51">
        <f ca="1">SUMPRODUCT($CM4:$DD4,INDIRECT(ADDRESS(BZ$2,$DH$2)):INDIRECT(ADDRESS(BZ$2,$DY$2)))</f>
        <v>55177.803766249293</v>
      </c>
      <c r="CA4" s="51">
        <f ca="1">SUMPRODUCT($CM4:$DD4,INDIRECT(ADDRESS(CA$2,$DH$2)):INDIRECT(ADDRESS(CA$2,$DY$2)))</f>
        <v>55177.803766249293</v>
      </c>
      <c r="CB4" s="51">
        <f ca="1">SUMPRODUCT($CM4:$DD4,INDIRECT(ADDRESS(CB$2,$DH$2)):INDIRECT(ADDRESS(CB$2,$DY$2)))</f>
        <v>55177.803766249293</v>
      </c>
      <c r="CC4" s="51">
        <f ca="1">SUMPRODUCT($CM4:$DD4,INDIRECT(ADDRESS(CC$2,$DH$2)):INDIRECT(ADDRESS(CC$2,$DY$2)))</f>
        <v>55177.803766249293</v>
      </c>
      <c r="CD4" s="51">
        <f ca="1">SUMPRODUCT($CM4:$DD4,INDIRECT(ADDRESS(CD$2,$DH$2)):INDIRECT(ADDRESS(CD$2,$DY$2)))</f>
        <v>55177.803766249293</v>
      </c>
      <c r="CF4" s="51">
        <f ca="1">SUMPRODUCT($D4:$CD4,N($D$1:$CD$1=CF$1))</f>
        <v>661529.83041133045</v>
      </c>
      <c r="CG4" s="51">
        <f t="shared" ref="CG4:CK19" ca="1" si="3">SUMPRODUCT($D4:$CD4,N($D$1:$CD$1=CG$1))</f>
        <v>661629.80416609824</v>
      </c>
      <c r="CH4" s="51">
        <f t="shared" ca="1" si="3"/>
        <v>661736.44821218168</v>
      </c>
      <c r="CI4" s="51">
        <f t="shared" ca="1" si="3"/>
        <v>661851.19396495773</v>
      </c>
      <c r="CJ4" s="51">
        <f t="shared" ca="1" si="3"/>
        <v>661965.97241217329</v>
      </c>
      <c r="CK4" s="51">
        <f t="shared" ca="1" si="3"/>
        <v>662073.65149878466</v>
      </c>
      <c r="CL4" s="82"/>
      <c r="CM4" s="1">
        <f>IFERROR(VLOOKUP($A4,Auxiliar_OPEX_CustosUnit!$A$4:$BT$129,COLUMN(Auxiliar_OPEX_CustosUnit!BC$2),0),0)</f>
        <v>0</v>
      </c>
      <c r="CN4" s="1">
        <f>IFERROR(VLOOKUP($A4,Auxiliar_OPEX_CustosUnit!$A$4:$BT$129,COLUMN(Auxiliar_OPEX_CustosUnit!BD$2),0),0)</f>
        <v>0</v>
      </c>
      <c r="CO4" s="1">
        <f>IFERROR(VLOOKUP($A4,Auxiliar_OPEX_CustosUnit!$A$4:$BT$129,COLUMN(Auxiliar_OPEX_CustosUnit!BE$2),0)*(1-DRE_Auxiliar!$A$172),0)</f>
        <v>54543.985405559608</v>
      </c>
      <c r="CP4" s="1">
        <f>IFERROR(VLOOKUP($A4,Auxiliar_OPEX_CustosUnit!$A$4:$BT$129,COLUMN(Auxiliar_OPEX_CustosUnit!BF$2),0),0)</f>
        <v>41.434602887664298</v>
      </c>
      <c r="CQ4" s="1">
        <f>IFERROR(VLOOKUP($A4,Auxiliar_OPEX_CustosUnit!$A$4:$BT$129,COLUMN(Auxiliar_OPEX_CustosUnit!BG$2),0),0)</f>
        <v>0</v>
      </c>
      <c r="CR4" s="1">
        <f>IFERROR(VLOOKUP($A4,Auxiliar_OPEX_CustosUnit!$A$4:$BT$129,COLUMN(Auxiliar_OPEX_CustosUnit!BH$2),0),0)</f>
        <v>0</v>
      </c>
      <c r="CS4" s="1">
        <f>IFERROR(VLOOKUP($A4,Auxiliar_OPEX_CustosUnit!$A$4:$BT$129,COLUMN(Auxiliar_OPEX_CustosUnit!BI$2),0),0)</f>
        <v>0</v>
      </c>
      <c r="CT4" s="1">
        <f>IFERROR(VLOOKUP($A4,Auxiliar_OPEX_CustosUnit!$A$4:$BT$129,COLUMN(Auxiliar_OPEX_CustosUnit!BJ$2),0),0)</f>
        <v>0</v>
      </c>
      <c r="CU4" s="1">
        <f>IFERROR(VLOOKUP($A4,Auxiliar_OPEX_CustosUnit!$A$4:$BT$129,COLUMN(Auxiliar_OPEX_CustosUnit!BK$2),0),0)</f>
        <v>0</v>
      </c>
      <c r="CV4" s="1">
        <f>IFERROR(VLOOKUP($A4,Auxiliar_OPEX_CustosUnit!$A$4:$BT$129,COLUMN(Auxiliar_OPEX_CustosUnit!BL$2),0),0)</f>
        <v>0</v>
      </c>
      <c r="CW4" s="1">
        <f>IFERROR(VLOOKUP($A4,Auxiliar_OPEX_CustosUnit!$A$4:$BT$129,COLUMN(Auxiliar_OPEX_CustosUnit!BM$2),0),0)</f>
        <v>0</v>
      </c>
      <c r="CX4" s="1">
        <f>IFERROR(VLOOKUP($A4,Auxiliar_OPEX_CustosUnit!$A$4:$BT$129,COLUMN(Auxiliar_OPEX_CustosUnit!BN$2),0),0)</f>
        <v>0</v>
      </c>
      <c r="CY4" s="1">
        <f>IFERROR(VLOOKUP($A4,Auxiliar_OPEX_CustosUnit!$A$4:$BT$129,COLUMN(Auxiliar_OPEX_CustosUnit!BO$2),0),0)</f>
        <v>0</v>
      </c>
      <c r="CZ4" s="1">
        <f>IFERROR(VLOOKUP($A4,Auxiliar_OPEX_CustosUnit!$A$4:$BT$129,COLUMN(Auxiliar_OPEX_CustosUnit!BP$2),0),0)</f>
        <v>0</v>
      </c>
      <c r="DA4" s="1">
        <f>IFERROR(VLOOKUP($A4,Auxiliar_OPEX_CustosUnit!$A$4:$BT$129,COLUMN(Auxiliar_OPEX_CustosUnit!BQ$2),0),0)</f>
        <v>0</v>
      </c>
      <c r="DB4" s="1">
        <f>IFERROR(VLOOKUP($A4,Auxiliar_OPEX_CustosUnit!$A$4:$BT$129,COLUMN(Auxiliar_OPEX_CustosUnit!BR$2),0),0)</f>
        <v>0</v>
      </c>
      <c r="DC4" s="1">
        <f>IFERROR(VLOOKUP($A4,Auxiliar_OPEX_CustosUnit!$A$4:$BT$129,COLUMN(Auxiliar_OPEX_CustosUnit!BS$2),0),0)</f>
        <v>0</v>
      </c>
      <c r="DD4" s="1">
        <f>IFERROR(VLOOKUP($A4,Auxiliar_OPEX_CustosUnit!$A$4:$BT$129,COLUMN(Auxiliar_OPEX_CustosUnit!BT$2),0),0)</f>
        <v>0</v>
      </c>
      <c r="DG4" s="60">
        <v>43252</v>
      </c>
      <c r="DH4" s="1">
        <v>1</v>
      </c>
      <c r="DI4" s="1">
        <f>INDEX(Auxiliar_OPEX_Drivers!$B$2:$CH$18,MATCH(Auxiliar_OPEX_O!DI$3,Auxiliar_OPEX_Drivers!$B$2:$B$18,0),MATCH($DG4,Auxiliar_OPEX_Drivers!$B$2:$CH$2,0))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INDEX(Auxiliar_OPEX_Drivers!$B$2:$CH$18,MATCH(Auxiliar_OPEX_O!DK$3,Auxiliar_OPEX_Drivers!$B$2:$B$18,0),MATCH($DG4,Auxiliar_OPEX_Drivers!$B$2:$CH$2,0))</f>
        <v>14</v>
      </c>
      <c r="DL4" s="1">
        <f>INDEX(Auxiliar_OPEX_Drivers!$B$2:$CH$18,MATCH(Auxiliar_OPEX_O!DL$3,Auxiliar_OPEX_Drivers!$B$2:$B$18,0),MATCH($DG4,Auxiliar_OPEX_Drivers!$B$2:$CH$2,0))</f>
        <v>61</v>
      </c>
      <c r="DM4" s="1">
        <f>INDEX(Auxiliar_OPEX_Drivers!$B$2:$CH$18,MATCH(Auxiliar_OPEX_O!DM$3,Auxiliar_OPEX_Drivers!$B$2:$B$18,0),MATCH($DG4,Auxiliar_OPEX_Drivers!$B$2:$CH$2,0))</f>
        <v>13</v>
      </c>
      <c r="DN4" s="1">
        <f>INDEX(Auxiliar_OPEX_Drivers!$B$2:$CH$18,MATCH(Auxiliar_OPEX_O!DN$3,Auxiliar_OPEX_Drivers!$B$2:$B$18,0),MATCH($DG4,Auxiliar_OPEX_Drivers!$B$2:$CH$2,0))</f>
        <v>601</v>
      </c>
      <c r="DO4" s="1">
        <f>INDEX(Auxiliar_OPEX_Drivers!$B$2:$CH$18,MATCH(Auxiliar_OPEX_O!DO$3,Auxiliar_OPEX_Drivers!$B$2:$B$18,0),MATCH($DG4,Auxiliar_OPEX_Drivers!$B$2:$CH$2,0))</f>
        <v>12</v>
      </c>
      <c r="DP4" s="1">
        <f>INDEX(Auxiliar_OPEX_Drivers!$B$2:$CH$18,MATCH(Auxiliar_OPEX_O!DP$3,Auxiliar_OPEX_Drivers!$B$2:$B$18,0),MATCH($DG4,Auxiliar_OPEX_Drivers!$B$2:$CH$2,0))</f>
        <v>191</v>
      </c>
      <c r="DQ4" s="1">
        <f>INDEX(Auxiliar_OPEX_Drivers!$B$2:$CH$18,MATCH(Auxiliar_OPEX_O!DQ$3,Auxiliar_OPEX_Drivers!$B$2:$B$18,0),MATCH($DG4,Auxiliar_OPEX_Drivers!$B$2:$CH$2,0))</f>
        <v>37</v>
      </c>
      <c r="DR4" s="1">
        <f>INDEX(Auxiliar_OPEX_Drivers!$B$2:$CH$18,MATCH(Auxiliar_OPEX_O!DR$3,Auxiliar_OPEX_Drivers!$B$2:$B$18,0),MATCH($DG4,Auxiliar_OPEX_Drivers!$B$2:$CH$2,0))</f>
        <v>16510766.287303299</v>
      </c>
      <c r="DS4" s="1">
        <f>INDEX(Auxiliar_OPEX_Drivers!$B$2:$CH$18,MATCH(Auxiliar_OPEX_O!DS$3,Auxiliar_OPEX_Drivers!$B$2:$B$18,0),MATCH($DG4,Auxiliar_OPEX_Drivers!$B$2:$CH$2,0))</f>
        <v>94141.583333333299</v>
      </c>
      <c r="DT4" s="1">
        <f>INDEX(Auxiliar_OPEX_Drivers!$B$2:$CH$18,MATCH(Auxiliar_OPEX_O!DT$3,Auxiliar_OPEX_Drivers!$B$2:$B$18,0),MATCH($DG4,Auxiliar_OPEX_Drivers!$B$2:$CH$2,0))</f>
        <v>10287.021009246746</v>
      </c>
      <c r="DU4" s="1">
        <f>INDEX(Auxiliar_OPEX_Drivers!$B$2:$CH$18,MATCH(Auxiliar_OPEX_O!DU$3,Auxiliar_OPEX_Drivers!$B$2:$B$18,0),MATCH($DG4,Auxiliar_OPEX_Drivers!$B$2:$CH$2,0))</f>
        <v>4165.8171413809532</v>
      </c>
      <c r="DV4" s="1">
        <f>INDEX(Auxiliar_OPEX_Drivers!$B$2:$CH$18,MATCH(Auxiliar_OPEX_O!DV$3,Auxiliar_OPEX_Drivers!$B$2:$B$18,0),MATCH($DG4,Auxiliar_OPEX_Drivers!$B$2:$CH$2,0))</f>
        <v>2005527.1568425801</v>
      </c>
      <c r="DW4" s="1">
        <f>INDEX(Auxiliar_OPEX_Drivers!$B$2:$CH$18,MATCH(Auxiliar_OPEX_O!DW$3,Auxiliar_OPEX_Drivers!$B$2:$B$18,0),MATCH($DG4,Auxiliar_OPEX_Drivers!$B$2:$CH$2,0))</f>
        <v>10126.15684258008</v>
      </c>
      <c r="DX4" s="1">
        <f>INDEX(Auxiliar_OPEX_Drivers!$B$2:$CH$18,MATCH(Auxiliar_OPEX_O!DX$3,Auxiliar_OPEX_Drivers!$B$2:$B$18,0),MATCH($DG4,Auxiliar_OPEX_Drivers!$B$2:$CH$2,0))</f>
        <v>2025187.0210092468</v>
      </c>
      <c r="DY4" s="1">
        <f>INDEX(Auxiliar_OPEX_Drivers!$B$2:$CH$18,MATCH(Auxiliar_OPEX_O!DY$3,Auxiliar_OPEX_Drivers!$B$2:$B$18,0),MATCH($DG4,Auxiliar_OPEX_Drivers!$B$2:$CH$2,0))</f>
        <v>929</v>
      </c>
    </row>
    <row r="5" spans="1:190" hidden="1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26387.25036937097</v>
      </c>
      <c r="E5" s="51">
        <f ca="1">SUMPRODUCT($CM5:$DD5,INDIRECT(ADDRESS(E$2,$DH$2)):INDIRECT(ADDRESS(E$2,$DY$2)))</f>
        <v>26387.25036937097</v>
      </c>
      <c r="F5" s="51">
        <f ca="1">SUMPRODUCT($CM5:$DD5,INDIRECT(ADDRESS(F$2,$DH$2)):INDIRECT(ADDRESS(F$2,$DY$2)))</f>
        <v>26387.25036937097</v>
      </c>
      <c r="G5" s="51">
        <f ca="1">SUMPRODUCT($CM5:$DD5,INDIRECT(ADDRESS(G$2,$DH$2)):INDIRECT(ADDRESS(G$2,$DY$2)))</f>
        <v>26387.25036937097</v>
      </c>
      <c r="H5" s="51">
        <f ca="1">SUMPRODUCT($CM5:$DD5,INDIRECT(ADDRESS(H$2,$DH$2)):INDIRECT(ADDRESS(H$2,$DY$2)))</f>
        <v>26387.25036937097</v>
      </c>
      <c r="I5" s="51">
        <f ca="1">SUMPRODUCT($CM5:$DD5,INDIRECT(ADDRESS(I$2,$DH$2)):INDIRECT(ADDRESS(I$2,$DY$2)))</f>
        <v>26387.25036937097</v>
      </c>
      <c r="J5" s="51">
        <f ca="1">SUMPRODUCT($CM5:$DD5,INDIRECT(ADDRESS(J$2,$DH$2)):INDIRECT(ADDRESS(J$2,$DY$2)))</f>
        <v>26387.25036937097</v>
      </c>
      <c r="K5" s="51">
        <f ca="1">SUMPRODUCT($CM5:$DD5,INDIRECT(ADDRESS(K$2,$DH$2)):INDIRECT(ADDRESS(K$2,$DY$2)))</f>
        <v>26387.25036937097</v>
      </c>
      <c r="L5" s="51">
        <f ca="1">SUMPRODUCT($CM5:$DD5,INDIRECT(ADDRESS(L$2,$DH$2)):INDIRECT(ADDRESS(L$2,$DY$2)))</f>
        <v>26387.25036937097</v>
      </c>
      <c r="M5" s="51">
        <f ca="1">SUMPRODUCT($CM5:$DD5,INDIRECT(ADDRESS(M$2,$DH$2)):INDIRECT(ADDRESS(M$2,$DY$2)))</f>
        <v>26387.25036937097</v>
      </c>
      <c r="N5" s="51">
        <f ca="1">SUMPRODUCT($CM5:$DD5,INDIRECT(ADDRESS(N$2,$DH$2)):INDIRECT(ADDRESS(N$2,$DY$2)))</f>
        <v>26387.25036937097</v>
      </c>
      <c r="O5" s="51">
        <f ca="1">SUMPRODUCT($CM5:$DD5,INDIRECT(ADDRESS(O$2,$DH$2)):INDIRECT(ADDRESS(O$2,$DY$2)))</f>
        <v>26387.25036937097</v>
      </c>
      <c r="P5" s="51">
        <f ca="1">SUMPRODUCT($CM5:$DD5,INDIRECT(ADDRESS(P$2,$DH$2)):INDIRECT(ADDRESS(P$2,$DY$2)))</f>
        <v>26387.25036937097</v>
      </c>
      <c r="Q5" s="51">
        <f ca="1">SUMPRODUCT($CM5:$DD5,INDIRECT(ADDRESS(Q$2,$DH$2)):INDIRECT(ADDRESS(Q$2,$DY$2)))</f>
        <v>26387.25036937097</v>
      </c>
      <c r="R5" s="51">
        <f ca="1">SUMPRODUCT($CM5:$DD5,INDIRECT(ADDRESS(R$2,$DH$2)):INDIRECT(ADDRESS(R$2,$DY$2)))</f>
        <v>26387.25036937097</v>
      </c>
      <c r="S5" s="51">
        <f ca="1">SUMPRODUCT($CM5:$DD5,INDIRECT(ADDRESS(S$2,$DH$2)):INDIRECT(ADDRESS(S$2,$DY$2)))</f>
        <v>26387.25036937097</v>
      </c>
      <c r="T5" s="51">
        <f ca="1">SUMPRODUCT($CM5:$DD5,INDIRECT(ADDRESS(T$2,$DH$2)):INDIRECT(ADDRESS(T$2,$DY$2)))</f>
        <v>26387.25036937097</v>
      </c>
      <c r="U5" s="51">
        <f ca="1">SUMPRODUCT($CM5:$DD5,INDIRECT(ADDRESS(U$2,$DH$2)):INDIRECT(ADDRESS(U$2,$DY$2)))</f>
        <v>26387.25036937097</v>
      </c>
      <c r="V5" s="51">
        <f ca="1">SUMPRODUCT($CM5:$DD5,INDIRECT(ADDRESS(V$2,$DH$2)):INDIRECT(ADDRESS(V$2,$DY$2)))</f>
        <v>26387.25036937097</v>
      </c>
      <c r="W5" s="51">
        <f ca="1">SUMPRODUCT($CM5:$DD5,INDIRECT(ADDRESS(W$2,$DH$2)):INDIRECT(ADDRESS(W$2,$DY$2)))</f>
        <v>26387.25036937097</v>
      </c>
      <c r="X5" s="51">
        <f ca="1">SUMPRODUCT($CM5:$DD5,INDIRECT(ADDRESS(X$2,$DH$2)):INDIRECT(ADDRESS(X$2,$DY$2)))</f>
        <v>26387.25036937097</v>
      </c>
      <c r="Y5" s="51">
        <f ca="1">SUMPRODUCT($CM5:$DD5,INDIRECT(ADDRESS(Y$2,$DH$2)):INDIRECT(ADDRESS(Y$2,$DY$2)))</f>
        <v>26387.25036937097</v>
      </c>
      <c r="Z5" s="51">
        <f ca="1">SUMPRODUCT($CM5:$DD5,INDIRECT(ADDRESS(Z$2,$DH$2)):INDIRECT(ADDRESS(Z$2,$DY$2)))</f>
        <v>26387.25036937097</v>
      </c>
      <c r="AA5" s="51">
        <f ca="1">SUMPRODUCT($CM5:$DD5,INDIRECT(ADDRESS(AA$2,$DH$2)):INDIRECT(ADDRESS(AA$2,$DY$2)))</f>
        <v>26387.25036937097</v>
      </c>
      <c r="AB5" s="51">
        <f ca="1">SUMPRODUCT($CM5:$DD5,INDIRECT(ADDRESS(AB$2,$DH$2)):INDIRECT(ADDRESS(AB$2,$DY$2)))</f>
        <v>26387.25036937097</v>
      </c>
      <c r="AC5" s="51">
        <f ca="1">SUMPRODUCT($CM5:$DD5,INDIRECT(ADDRESS(AC$2,$DH$2)):INDIRECT(ADDRESS(AC$2,$DY$2)))</f>
        <v>26387.25036937097</v>
      </c>
      <c r="AD5" s="51">
        <f ca="1">SUMPRODUCT($CM5:$DD5,INDIRECT(ADDRESS(AD$2,$DH$2)):INDIRECT(ADDRESS(AD$2,$DY$2)))</f>
        <v>26387.25036937097</v>
      </c>
      <c r="AE5" s="51">
        <f ca="1">SUMPRODUCT($CM5:$DD5,INDIRECT(ADDRESS(AE$2,$DH$2)):INDIRECT(ADDRESS(AE$2,$DY$2)))</f>
        <v>26387.25036937097</v>
      </c>
      <c r="AF5" s="51">
        <f ca="1">SUMPRODUCT($CM5:$DD5,INDIRECT(ADDRESS(AF$2,$DH$2)):INDIRECT(ADDRESS(AF$2,$DY$2)))</f>
        <v>26387.25036937097</v>
      </c>
      <c r="AG5" s="51">
        <f ca="1">SUMPRODUCT($CM5:$DD5,INDIRECT(ADDRESS(AG$2,$DH$2)):INDIRECT(ADDRESS(AG$2,$DY$2)))</f>
        <v>26387.25036937097</v>
      </c>
      <c r="AH5" s="51">
        <f ca="1">SUMPRODUCT($CM5:$DD5,INDIRECT(ADDRESS(AH$2,$DH$2)):INDIRECT(ADDRESS(AH$2,$DY$2)))</f>
        <v>26387.25036937097</v>
      </c>
      <c r="AI5" s="51">
        <f ca="1">SUMPRODUCT($CM5:$DD5,INDIRECT(ADDRESS(AI$2,$DH$2)):INDIRECT(ADDRESS(AI$2,$DY$2)))</f>
        <v>26387.25036937097</v>
      </c>
      <c r="AJ5" s="51">
        <f ca="1">SUMPRODUCT($CM5:$DD5,INDIRECT(ADDRESS(AJ$2,$DH$2)):INDIRECT(ADDRESS(AJ$2,$DY$2)))</f>
        <v>26387.25036937097</v>
      </c>
      <c r="AK5" s="51">
        <f ca="1">SUMPRODUCT($CM5:$DD5,INDIRECT(ADDRESS(AK$2,$DH$2)):INDIRECT(ADDRESS(AK$2,$DY$2)))</f>
        <v>26387.25036937097</v>
      </c>
      <c r="AL5" s="51">
        <f ca="1">SUMPRODUCT($CM5:$DD5,INDIRECT(ADDRESS(AL$2,$DH$2)):INDIRECT(ADDRESS(AL$2,$DY$2)))</f>
        <v>26387.25036937097</v>
      </c>
      <c r="AM5" s="51">
        <f ca="1">SUMPRODUCT($CM5:$DD5,INDIRECT(ADDRESS(AM$2,$DH$2)):INDIRECT(ADDRESS(AM$2,$DY$2)))</f>
        <v>26387.25036937097</v>
      </c>
      <c r="AN5" s="51">
        <f ca="1">SUMPRODUCT($CM5:$DD5,INDIRECT(ADDRESS(AN$2,$DH$2)):INDIRECT(ADDRESS(AN$2,$DY$2)))</f>
        <v>26387.25036937097</v>
      </c>
      <c r="AO5" s="51">
        <f ca="1">SUMPRODUCT($CM5:$DD5,INDIRECT(ADDRESS(AO$2,$DH$2)):INDIRECT(ADDRESS(AO$2,$DY$2)))</f>
        <v>26387.25036937097</v>
      </c>
      <c r="AP5" s="51">
        <f ca="1">SUMPRODUCT($CM5:$DD5,INDIRECT(ADDRESS(AP$2,$DH$2)):INDIRECT(ADDRESS(AP$2,$DY$2)))</f>
        <v>26387.25036937097</v>
      </c>
      <c r="AQ5" s="51">
        <f ca="1">SUMPRODUCT($CM5:$DD5,INDIRECT(ADDRESS(AQ$2,$DH$2)):INDIRECT(ADDRESS(AQ$2,$DY$2)))</f>
        <v>26387.25036937097</v>
      </c>
      <c r="AR5" s="51">
        <f ca="1">SUMPRODUCT($CM5:$DD5,INDIRECT(ADDRESS(AR$2,$DH$2)):INDIRECT(ADDRESS(AR$2,$DY$2)))</f>
        <v>26387.25036937097</v>
      </c>
      <c r="AS5" s="51">
        <f ca="1">SUMPRODUCT($CM5:$DD5,INDIRECT(ADDRESS(AS$2,$DH$2)):INDIRECT(ADDRESS(AS$2,$DY$2)))</f>
        <v>26387.25036937097</v>
      </c>
      <c r="AT5" s="51">
        <f ca="1">SUMPRODUCT($CM5:$DD5,INDIRECT(ADDRESS(AT$2,$DH$2)):INDIRECT(ADDRESS(AT$2,$DY$2)))</f>
        <v>26387.25036937097</v>
      </c>
      <c r="AU5" s="51">
        <f ca="1">SUMPRODUCT($CM5:$DD5,INDIRECT(ADDRESS(AU$2,$DH$2)):INDIRECT(ADDRESS(AU$2,$DY$2)))</f>
        <v>26387.25036937097</v>
      </c>
      <c r="AV5" s="51">
        <f ca="1">SUMPRODUCT($CM5:$DD5,INDIRECT(ADDRESS(AV$2,$DH$2)):INDIRECT(ADDRESS(AV$2,$DY$2)))</f>
        <v>26387.25036937097</v>
      </c>
      <c r="AW5" s="51">
        <f ca="1">SUMPRODUCT($CM5:$DD5,INDIRECT(ADDRESS(AW$2,$DH$2)):INDIRECT(ADDRESS(AW$2,$DY$2)))</f>
        <v>26387.25036937097</v>
      </c>
      <c r="AX5" s="51">
        <f ca="1">SUMPRODUCT($CM5:$DD5,INDIRECT(ADDRESS(AX$2,$DH$2)):INDIRECT(ADDRESS(AX$2,$DY$2)))</f>
        <v>26387.25036937097</v>
      </c>
      <c r="AY5" s="51">
        <f ca="1">SUMPRODUCT($CM5:$DD5,INDIRECT(ADDRESS(AY$2,$DH$2)):INDIRECT(ADDRESS(AY$2,$DY$2)))</f>
        <v>26387.25036937097</v>
      </c>
      <c r="AZ5" s="51">
        <f ca="1">SUMPRODUCT($CM5:$DD5,INDIRECT(ADDRESS(AZ$2,$DH$2)):INDIRECT(ADDRESS(AZ$2,$DY$2)))</f>
        <v>26387.25036937097</v>
      </c>
      <c r="BA5" s="51">
        <f ca="1">SUMPRODUCT($CM5:$DD5,INDIRECT(ADDRESS(BA$2,$DH$2)):INDIRECT(ADDRESS(BA$2,$DY$2)))</f>
        <v>26387.25036937097</v>
      </c>
      <c r="BB5" s="51">
        <f ca="1">SUMPRODUCT($CM5:$DD5,INDIRECT(ADDRESS(BB$2,$DH$2)):INDIRECT(ADDRESS(BB$2,$DY$2)))</f>
        <v>26387.25036937097</v>
      </c>
      <c r="BC5" s="51">
        <f ca="1">SUMPRODUCT($CM5:$DD5,INDIRECT(ADDRESS(BC$2,$DH$2)):INDIRECT(ADDRESS(BC$2,$DY$2)))</f>
        <v>26387.25036937097</v>
      </c>
      <c r="BD5" s="51">
        <f ca="1">SUMPRODUCT($CM5:$DD5,INDIRECT(ADDRESS(BD$2,$DH$2)):INDIRECT(ADDRESS(BD$2,$DY$2)))</f>
        <v>26387.25036937097</v>
      </c>
      <c r="BE5" s="51">
        <f ca="1">SUMPRODUCT($CM5:$DD5,INDIRECT(ADDRESS(BE$2,$DH$2)):INDIRECT(ADDRESS(BE$2,$DY$2)))</f>
        <v>26387.25036937097</v>
      </c>
      <c r="BF5" s="51">
        <f ca="1">SUMPRODUCT($CM5:$DD5,INDIRECT(ADDRESS(BF$2,$DH$2)):INDIRECT(ADDRESS(BF$2,$DY$2)))</f>
        <v>26387.25036937097</v>
      </c>
      <c r="BG5" s="51">
        <f ca="1">SUMPRODUCT($CM5:$DD5,INDIRECT(ADDRESS(BG$2,$DH$2)):INDIRECT(ADDRESS(BG$2,$DY$2)))</f>
        <v>26387.25036937097</v>
      </c>
      <c r="BH5" s="51">
        <f ca="1">SUMPRODUCT($CM5:$DD5,INDIRECT(ADDRESS(BH$2,$DH$2)):INDIRECT(ADDRESS(BH$2,$DY$2)))</f>
        <v>26387.25036937097</v>
      </c>
      <c r="BI5" s="51">
        <f ca="1">SUMPRODUCT($CM5:$DD5,INDIRECT(ADDRESS(BI$2,$DH$2)):INDIRECT(ADDRESS(BI$2,$DY$2)))</f>
        <v>26387.25036937097</v>
      </c>
      <c r="BJ5" s="51">
        <f ca="1">SUMPRODUCT($CM5:$DD5,INDIRECT(ADDRESS(BJ$2,$DH$2)):INDIRECT(ADDRESS(BJ$2,$DY$2)))</f>
        <v>26387.25036937097</v>
      </c>
      <c r="BK5" s="51">
        <f ca="1">SUMPRODUCT($CM5:$DD5,INDIRECT(ADDRESS(BK$2,$DH$2)):INDIRECT(ADDRESS(BK$2,$DY$2)))</f>
        <v>26387.25036937097</v>
      </c>
      <c r="BL5" s="51">
        <f ca="1">SUMPRODUCT($CM5:$DD5,INDIRECT(ADDRESS(BL$2,$DH$2)):INDIRECT(ADDRESS(BL$2,$DY$2)))</f>
        <v>26387.25036937097</v>
      </c>
      <c r="BM5" s="51">
        <f ca="1">SUMPRODUCT($CM5:$DD5,INDIRECT(ADDRESS(BM$2,$DH$2)):INDIRECT(ADDRESS(BM$2,$DY$2)))</f>
        <v>26387.25036937097</v>
      </c>
      <c r="BN5" s="51">
        <f ca="1">SUMPRODUCT($CM5:$DD5,INDIRECT(ADDRESS(BN$2,$DH$2)):INDIRECT(ADDRESS(BN$2,$DY$2)))</f>
        <v>26387.25036937097</v>
      </c>
      <c r="BO5" s="51">
        <f ca="1">SUMPRODUCT($CM5:$DD5,INDIRECT(ADDRESS(BO$2,$DH$2)):INDIRECT(ADDRESS(BO$2,$DY$2)))</f>
        <v>26387.25036937097</v>
      </c>
      <c r="BP5" s="51">
        <f ca="1">SUMPRODUCT($CM5:$DD5,INDIRECT(ADDRESS(BP$2,$DH$2)):INDIRECT(ADDRESS(BP$2,$DY$2)))</f>
        <v>26387.25036937097</v>
      </c>
      <c r="BQ5" s="51">
        <f ca="1">SUMPRODUCT($CM5:$DD5,INDIRECT(ADDRESS(BQ$2,$DH$2)):INDIRECT(ADDRESS(BQ$2,$DY$2)))</f>
        <v>26387.25036937097</v>
      </c>
      <c r="BR5" s="51">
        <f ca="1">SUMPRODUCT($CM5:$DD5,INDIRECT(ADDRESS(BR$2,$DH$2)):INDIRECT(ADDRESS(BR$2,$DY$2)))</f>
        <v>26387.25036937097</v>
      </c>
      <c r="BS5" s="51">
        <f ca="1">SUMPRODUCT($CM5:$DD5,INDIRECT(ADDRESS(BS$2,$DH$2)):INDIRECT(ADDRESS(BS$2,$DY$2)))</f>
        <v>26387.25036937097</v>
      </c>
      <c r="BT5" s="51">
        <f ca="1">SUMPRODUCT($CM5:$DD5,INDIRECT(ADDRESS(BT$2,$DH$2)):INDIRECT(ADDRESS(BT$2,$DY$2)))</f>
        <v>26387.25036937097</v>
      </c>
      <c r="BU5" s="51">
        <f ca="1">SUMPRODUCT($CM5:$DD5,INDIRECT(ADDRESS(BU$2,$DH$2)):INDIRECT(ADDRESS(BU$2,$DY$2)))</f>
        <v>26387.25036937097</v>
      </c>
      <c r="BV5" s="51">
        <f ca="1">SUMPRODUCT($CM5:$DD5,INDIRECT(ADDRESS(BV$2,$DH$2)):INDIRECT(ADDRESS(BV$2,$DY$2)))</f>
        <v>26387.25036937097</v>
      </c>
      <c r="BW5" s="51">
        <f ca="1">SUMPRODUCT($CM5:$DD5,INDIRECT(ADDRESS(BW$2,$DH$2)):INDIRECT(ADDRESS(BW$2,$DY$2)))</f>
        <v>26387.25036937097</v>
      </c>
      <c r="BX5" s="51">
        <f ca="1">SUMPRODUCT($CM5:$DD5,INDIRECT(ADDRESS(BX$2,$DH$2)):INDIRECT(ADDRESS(BX$2,$DY$2)))</f>
        <v>26387.25036937097</v>
      </c>
      <c r="BY5" s="51">
        <f ca="1">SUMPRODUCT($CM5:$DD5,INDIRECT(ADDRESS(BY$2,$DH$2)):INDIRECT(ADDRESS(BY$2,$DY$2)))</f>
        <v>26387.25036937097</v>
      </c>
      <c r="BZ5" s="51">
        <f ca="1">SUMPRODUCT($CM5:$DD5,INDIRECT(ADDRESS(BZ$2,$DH$2)):INDIRECT(ADDRESS(BZ$2,$DY$2)))</f>
        <v>26387.25036937097</v>
      </c>
      <c r="CA5" s="51">
        <f ca="1">SUMPRODUCT($CM5:$DD5,INDIRECT(ADDRESS(CA$2,$DH$2)):INDIRECT(ADDRESS(CA$2,$DY$2)))</f>
        <v>26387.25036937097</v>
      </c>
      <c r="CB5" s="51">
        <f ca="1">SUMPRODUCT($CM5:$DD5,INDIRECT(ADDRESS(CB$2,$DH$2)):INDIRECT(ADDRESS(CB$2,$DY$2)))</f>
        <v>26387.25036937097</v>
      </c>
      <c r="CC5" s="51">
        <f ca="1">SUMPRODUCT($CM5:$DD5,INDIRECT(ADDRESS(CC$2,$DH$2)):INDIRECT(ADDRESS(CC$2,$DY$2)))</f>
        <v>26387.25036937097</v>
      </c>
      <c r="CD5" s="51">
        <f ca="1">SUMPRODUCT($CM5:$DD5,INDIRECT(ADDRESS(CD$2,$DH$2)):INDIRECT(ADDRESS(CD$2,$DY$2)))</f>
        <v>26387.25036937097</v>
      </c>
      <c r="CF5" s="51">
        <f t="shared" ref="CF5:CK20" ca="1" si="4">SUMPRODUCT($D5:$CD5,N($D$1:$CD$1=CF$1))</f>
        <v>316647.00443245162</v>
      </c>
      <c r="CG5" s="51">
        <f t="shared" ca="1" si="3"/>
        <v>316647.00443245162</v>
      </c>
      <c r="CH5" s="51">
        <f t="shared" ca="1" si="3"/>
        <v>316647.00443245162</v>
      </c>
      <c r="CI5" s="51">
        <f t="shared" ca="1" si="3"/>
        <v>316647.00443245162</v>
      </c>
      <c r="CJ5" s="51">
        <f t="shared" ca="1" si="3"/>
        <v>316647.00443245162</v>
      </c>
      <c r="CK5" s="51">
        <f t="shared" ca="1" si="3"/>
        <v>316647.00443245162</v>
      </c>
      <c r="CL5" s="82"/>
      <c r="CM5" s="1">
        <f>IFERROR(VLOOKUP($A5,Auxiliar_OPEX_CustosUnit!$A$4:$BT$129,COLUMN(Auxiliar_OPEX_CustosUnit!BC$2),0),0)</f>
        <v>0</v>
      </c>
      <c r="CN5" s="1">
        <f>IFERROR(VLOOKUP($A5,Auxiliar_OPEX_CustosUnit!$A$4:$BT$129,COLUMN(Auxiliar_OPEX_CustosUnit!BD$2),0),0)</f>
        <v>0</v>
      </c>
      <c r="CO5" s="1">
        <f>IFERROR(VLOOKUP($A5,Auxiliar_OPEX_CustosUnit!$A$4:$BT$129,COLUMN(Auxiliar_OPEX_CustosUnit!BE$2),0)*(1-DRE_Auxiliar!$A$172),0)*80%</f>
        <v>25227.081488516371</v>
      </c>
      <c r="CP5" s="1">
        <f>IFERROR(VLOOKUP($A5,Auxiliar_OPEX_CustosUnit!$A$4:$BT$129,COLUMN(Auxiliar_OPEX_CustosUnit!BF$2),0),0)</f>
        <v>0</v>
      </c>
      <c r="CQ5" s="1">
        <f>IFERROR(VLOOKUP($A5,Auxiliar_OPEX_CustosUnit!$A$4:$BT$129,COLUMN(Auxiliar_OPEX_CustosUnit!BG$2),0),0)</f>
        <v>0</v>
      </c>
      <c r="CR5" s="1">
        <f>IFERROR(VLOOKUP($A5,Auxiliar_OPEX_CustosUnit!$A$4:$BT$129,COLUMN(Auxiliar_OPEX_CustosUnit!BH$2),0),0)</f>
        <v>89.2437600657384</v>
      </c>
      <c r="CS5" s="1">
        <f>IFERROR(VLOOKUP($A5,Auxiliar_OPEX_CustosUnit!$A$4:$BT$129,COLUMN(Auxiliar_OPEX_CustosUnit!BI$2),0),0)</f>
        <v>0</v>
      </c>
      <c r="CT5" s="1">
        <f>IFERROR(VLOOKUP($A5,Auxiliar_OPEX_CustosUnit!$A$4:$BT$129,COLUMN(Auxiliar_OPEX_CustosUnit!BJ$2),0),0)</f>
        <v>0</v>
      </c>
      <c r="CU5" s="1">
        <f>IFERROR(VLOOKUP($A5,Auxiliar_OPEX_CustosUnit!$A$4:$BT$129,COLUMN(Auxiliar_OPEX_CustosUnit!BK$2),0),0)</f>
        <v>0</v>
      </c>
      <c r="CV5" s="1">
        <f>IFERROR(VLOOKUP($A5,Auxiliar_OPEX_CustosUnit!$A$4:$BT$129,COLUMN(Auxiliar_OPEX_CustosUnit!BL$2),0),0)</f>
        <v>0</v>
      </c>
      <c r="CW5" s="1">
        <f>IFERROR(VLOOKUP($A5,Auxiliar_OPEX_CustosUnit!$A$4:$BT$129,COLUMN(Auxiliar_OPEX_CustosUnit!BM$2),0),0)</f>
        <v>0</v>
      </c>
      <c r="CX5" s="1">
        <f>IFERROR(VLOOKUP($A5,Auxiliar_OPEX_CustosUnit!$A$4:$BT$129,COLUMN(Auxiliar_OPEX_CustosUnit!BN$2),0),0)</f>
        <v>0</v>
      </c>
      <c r="CY5" s="1">
        <f>IFERROR(VLOOKUP($A5,Auxiliar_OPEX_CustosUnit!$A$4:$BT$129,COLUMN(Auxiliar_OPEX_CustosUnit!BO$2),0),0)</f>
        <v>0</v>
      </c>
      <c r="CZ5" s="1">
        <f>IFERROR(VLOOKUP($A5,Auxiliar_OPEX_CustosUnit!$A$4:$BT$129,COLUMN(Auxiliar_OPEX_CustosUnit!BP$2),0),0)</f>
        <v>0</v>
      </c>
      <c r="DA5" s="1">
        <f>IFERROR(VLOOKUP($A5,Auxiliar_OPEX_CustosUnit!$A$4:$BT$129,COLUMN(Auxiliar_OPEX_CustosUnit!BQ$2),0),0)</f>
        <v>0</v>
      </c>
      <c r="DB5" s="1">
        <f>IFERROR(VLOOKUP($A5,Auxiliar_OPEX_CustosUnit!$A$4:$BT$129,COLUMN(Auxiliar_OPEX_CustosUnit!BR$2),0),0)</f>
        <v>0</v>
      </c>
      <c r="DC5" s="1">
        <f>IFERROR(VLOOKUP($A5,Auxiliar_OPEX_CustosUnit!$A$4:$BT$129,COLUMN(Auxiliar_OPEX_CustosUnit!BS$2),0),0)</f>
        <v>0</v>
      </c>
      <c r="DD5" s="1">
        <f>IFERROR(VLOOKUP($A5,Auxiliar_OPEX_CustosUnit!$A$4:$BT$129,COLUMN(Auxiliar_OPEX_CustosUnit!BT$2),0),0)</f>
        <v>0</v>
      </c>
      <c r="DG5" s="60">
        <v>43282</v>
      </c>
      <c r="DH5" s="1">
        <v>1</v>
      </c>
      <c r="DI5" s="1">
        <f>INDEX(Auxiliar_OPEX_Drivers!$B$2:$CH$18,MATCH(Auxiliar_OPEX_O!DI$3,Auxiliar_OPEX_Drivers!$B$2:$B$18,0),MATCH($DG5,Auxiliar_OPEX_Drivers!$B$2:$CH$2,0))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INDEX(Auxiliar_OPEX_Drivers!$B$2:$CH$18,MATCH(Auxiliar_OPEX_O!DK$3,Auxiliar_OPEX_Drivers!$B$2:$B$18,0),MATCH($DG5,Auxiliar_OPEX_Drivers!$B$2:$CH$2,0))</f>
        <v>14</v>
      </c>
      <c r="DL5" s="1">
        <f>INDEX(Auxiliar_OPEX_Drivers!$B$2:$CH$18,MATCH(Auxiliar_OPEX_O!DL$3,Auxiliar_OPEX_Drivers!$B$2:$B$18,0),MATCH($DG5,Auxiliar_OPEX_Drivers!$B$2:$CH$2,0))</f>
        <v>61</v>
      </c>
      <c r="DM5" s="1">
        <f>INDEX(Auxiliar_OPEX_Drivers!$B$2:$CH$18,MATCH(Auxiliar_OPEX_O!DM$3,Auxiliar_OPEX_Drivers!$B$2:$B$18,0),MATCH($DG5,Auxiliar_OPEX_Drivers!$B$2:$CH$2,0))</f>
        <v>13</v>
      </c>
      <c r="DN5" s="1">
        <f>INDEX(Auxiliar_OPEX_Drivers!$B$2:$CH$18,MATCH(Auxiliar_OPEX_O!DN$3,Auxiliar_OPEX_Drivers!$B$2:$B$18,0),MATCH($DG5,Auxiliar_OPEX_Drivers!$B$2:$CH$2,0))</f>
        <v>601</v>
      </c>
      <c r="DO5" s="1">
        <f>INDEX(Auxiliar_OPEX_Drivers!$B$2:$CH$18,MATCH(Auxiliar_OPEX_O!DO$3,Auxiliar_OPEX_Drivers!$B$2:$B$18,0),MATCH($DG5,Auxiliar_OPEX_Drivers!$B$2:$CH$2,0))</f>
        <v>12</v>
      </c>
      <c r="DP5" s="1">
        <f>INDEX(Auxiliar_OPEX_Drivers!$B$2:$CH$18,MATCH(Auxiliar_OPEX_O!DP$3,Auxiliar_OPEX_Drivers!$B$2:$B$18,0),MATCH($DG5,Auxiliar_OPEX_Drivers!$B$2:$CH$2,0))</f>
        <v>191</v>
      </c>
      <c r="DQ5" s="1">
        <f>INDEX(Auxiliar_OPEX_Drivers!$B$2:$CH$18,MATCH(Auxiliar_OPEX_O!DQ$3,Auxiliar_OPEX_Drivers!$B$2:$B$18,0),MATCH($DG5,Auxiliar_OPEX_Drivers!$B$2:$CH$2,0))</f>
        <v>37</v>
      </c>
      <c r="DR5" s="1">
        <f>INDEX(Auxiliar_OPEX_Drivers!$B$2:$CH$18,MATCH(Auxiliar_OPEX_O!DR$3,Auxiliar_OPEX_Drivers!$B$2:$B$18,0),MATCH($DG5,Auxiliar_OPEX_Drivers!$B$2:$CH$2,0))</f>
        <v>16600043.683031943</v>
      </c>
      <c r="DS5" s="1">
        <f>INDEX(Auxiliar_OPEX_Drivers!$B$2:$CH$18,MATCH(Auxiliar_OPEX_O!DS$3,Auxiliar_OPEX_Drivers!$B$2:$B$18,0),MATCH($DG5,Auxiliar_OPEX_Drivers!$B$2:$CH$2,0))</f>
        <v>89277.395728643198</v>
      </c>
      <c r="DT5" s="1">
        <f>INDEX(Auxiliar_OPEX_Drivers!$B$2:$CH$18,MATCH(Auxiliar_OPEX_O!DT$3,Auxiliar_OPEX_Drivers!$B$2:$B$18,0),MATCH($DG5,Auxiliar_OPEX_Drivers!$B$2:$CH$2,0))</f>
        <v>9927.9767328966082</v>
      </c>
      <c r="DU5" s="1">
        <f>INDEX(Auxiliar_OPEX_Drivers!$B$2:$CH$18,MATCH(Auxiliar_OPEX_O!DU$3,Auxiliar_OPEX_Drivers!$B$2:$B$18,0),MATCH($DG5,Auxiliar_OPEX_Drivers!$B$2:$CH$2,0))</f>
        <v>4165.8171413809378</v>
      </c>
      <c r="DV5" s="1">
        <f>INDEX(Auxiliar_OPEX_Drivers!$B$2:$CH$18,MATCH(Auxiliar_OPEX_O!DV$3,Auxiliar_OPEX_Drivers!$B$2:$B$18,0),MATCH($DG5,Auxiliar_OPEX_Drivers!$B$2:$CH$2,0))</f>
        <v>2013883.04940881</v>
      </c>
      <c r="DW5" s="1">
        <f>INDEX(Auxiliar_OPEX_Drivers!$B$2:$CH$18,MATCH(Auxiliar_OPEX_O!DW$3,Auxiliar_OPEX_Drivers!$B$2:$B$18,0),MATCH($DG5,Auxiliar_OPEX_Drivers!$B$2:$CH$2,0))</f>
        <v>9751.8925662299407</v>
      </c>
      <c r="DX5" s="1">
        <f>INDEX(Auxiliar_OPEX_Drivers!$B$2:$CH$18,MATCH(Auxiliar_OPEX_O!DX$3,Auxiliar_OPEX_Drivers!$B$2:$B$18,0),MATCH($DG5,Auxiliar_OPEX_Drivers!$B$2:$CH$2,0))</f>
        <v>2033608.9977421432</v>
      </c>
      <c r="DY5" s="1">
        <f>INDEX(Auxiliar_OPEX_Drivers!$B$2:$CH$18,MATCH(Auxiliar_OPEX_O!DY$3,Auxiliar_OPEX_Drivers!$B$2:$B$18,0),MATCH($DG5,Auxiliar_OPEX_Drivers!$B$2:$CH$2,0))</f>
        <v>929</v>
      </c>
    </row>
    <row r="6" spans="1:190" hidden="1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826.88272273793655</v>
      </c>
      <c r="E6" s="51">
        <f ca="1">SUMPRODUCT($CM6:$DD6,INDIRECT(ADDRESS(E$2,$DH$2)):INDIRECT(ADDRESS(E$2,$DY$2)))</f>
        <v>826.88272273793655</v>
      </c>
      <c r="F6" s="51">
        <f ca="1">SUMPRODUCT($CM6:$DD6,INDIRECT(ADDRESS(F$2,$DH$2)):INDIRECT(ADDRESS(F$2,$DY$2)))</f>
        <v>826.88272273793655</v>
      </c>
      <c r="G6" s="51">
        <f ca="1">SUMPRODUCT($CM6:$DD6,INDIRECT(ADDRESS(G$2,$DH$2)):INDIRECT(ADDRESS(G$2,$DY$2)))</f>
        <v>826.88272273793655</v>
      </c>
      <c r="H6" s="51">
        <f ca="1">SUMPRODUCT($CM6:$DD6,INDIRECT(ADDRESS(H$2,$DH$2)):INDIRECT(ADDRESS(H$2,$DY$2)))</f>
        <v>826.88272273793655</v>
      </c>
      <c r="I6" s="51">
        <f ca="1">SUMPRODUCT($CM6:$DD6,INDIRECT(ADDRESS(I$2,$DH$2)):INDIRECT(ADDRESS(I$2,$DY$2)))</f>
        <v>826.88272273793655</v>
      </c>
      <c r="J6" s="51">
        <f ca="1">SUMPRODUCT($CM6:$DD6,INDIRECT(ADDRESS(J$2,$DH$2)):INDIRECT(ADDRESS(J$2,$DY$2)))</f>
        <v>826.88272273793655</v>
      </c>
      <c r="K6" s="51">
        <f ca="1">SUMPRODUCT($CM6:$DD6,INDIRECT(ADDRESS(K$2,$DH$2)):INDIRECT(ADDRESS(K$2,$DY$2)))</f>
        <v>826.88272273793655</v>
      </c>
      <c r="L6" s="51">
        <f ca="1">SUMPRODUCT($CM6:$DD6,INDIRECT(ADDRESS(L$2,$DH$2)):INDIRECT(ADDRESS(L$2,$DY$2)))</f>
        <v>826.88272273793655</v>
      </c>
      <c r="M6" s="51">
        <f ca="1">SUMPRODUCT($CM6:$DD6,INDIRECT(ADDRESS(M$2,$DH$2)):INDIRECT(ADDRESS(M$2,$DY$2)))</f>
        <v>826.88272273793655</v>
      </c>
      <c r="N6" s="51">
        <f ca="1">SUMPRODUCT($CM6:$DD6,INDIRECT(ADDRESS(N$2,$DH$2)):INDIRECT(ADDRESS(N$2,$DY$2)))</f>
        <v>826.88272273793655</v>
      </c>
      <c r="O6" s="51">
        <f ca="1">SUMPRODUCT($CM6:$DD6,INDIRECT(ADDRESS(O$2,$DH$2)):INDIRECT(ADDRESS(O$2,$DY$2)))</f>
        <v>826.88272273793655</v>
      </c>
      <c r="P6" s="51">
        <f ca="1">SUMPRODUCT($CM6:$DD6,INDIRECT(ADDRESS(P$2,$DH$2)):INDIRECT(ADDRESS(P$2,$DY$2)))</f>
        <v>826.88272273793655</v>
      </c>
      <c r="Q6" s="51">
        <f ca="1">SUMPRODUCT($CM6:$DD6,INDIRECT(ADDRESS(Q$2,$DH$2)):INDIRECT(ADDRESS(Q$2,$DY$2)))</f>
        <v>826.88272273793655</v>
      </c>
      <c r="R6" s="51">
        <f ca="1">SUMPRODUCT($CM6:$DD6,INDIRECT(ADDRESS(R$2,$DH$2)):INDIRECT(ADDRESS(R$2,$DY$2)))</f>
        <v>826.88272273793655</v>
      </c>
      <c r="S6" s="51">
        <f ca="1">SUMPRODUCT($CM6:$DD6,INDIRECT(ADDRESS(S$2,$DH$2)):INDIRECT(ADDRESS(S$2,$DY$2)))</f>
        <v>826.88272273793655</v>
      </c>
      <c r="T6" s="51">
        <f ca="1">SUMPRODUCT($CM6:$DD6,INDIRECT(ADDRESS(T$2,$DH$2)):INDIRECT(ADDRESS(T$2,$DY$2)))</f>
        <v>826.88272273793655</v>
      </c>
      <c r="U6" s="51">
        <f ca="1">SUMPRODUCT($CM6:$DD6,INDIRECT(ADDRESS(U$2,$DH$2)):INDIRECT(ADDRESS(U$2,$DY$2)))</f>
        <v>826.88272273793655</v>
      </c>
      <c r="V6" s="51">
        <f ca="1">SUMPRODUCT($CM6:$DD6,INDIRECT(ADDRESS(V$2,$DH$2)):INDIRECT(ADDRESS(V$2,$DY$2)))</f>
        <v>826.88272273793655</v>
      </c>
      <c r="W6" s="51">
        <f ca="1">SUMPRODUCT($CM6:$DD6,INDIRECT(ADDRESS(W$2,$DH$2)):INDIRECT(ADDRESS(W$2,$DY$2)))</f>
        <v>826.88272273793655</v>
      </c>
      <c r="X6" s="51">
        <f ca="1">SUMPRODUCT($CM6:$DD6,INDIRECT(ADDRESS(X$2,$DH$2)):INDIRECT(ADDRESS(X$2,$DY$2)))</f>
        <v>826.88272273793655</v>
      </c>
      <c r="Y6" s="51">
        <f ca="1">SUMPRODUCT($CM6:$DD6,INDIRECT(ADDRESS(Y$2,$DH$2)):INDIRECT(ADDRESS(Y$2,$DY$2)))</f>
        <v>826.88272273793655</v>
      </c>
      <c r="Z6" s="51">
        <f ca="1">SUMPRODUCT($CM6:$DD6,INDIRECT(ADDRESS(Z$2,$DH$2)):INDIRECT(ADDRESS(Z$2,$DY$2)))</f>
        <v>826.88272273793655</v>
      </c>
      <c r="AA6" s="51">
        <f ca="1">SUMPRODUCT($CM6:$DD6,INDIRECT(ADDRESS(AA$2,$DH$2)):INDIRECT(ADDRESS(AA$2,$DY$2)))</f>
        <v>826.88272273793655</v>
      </c>
      <c r="AB6" s="51">
        <f ca="1">SUMPRODUCT($CM6:$DD6,INDIRECT(ADDRESS(AB$2,$DH$2)):INDIRECT(ADDRESS(AB$2,$DY$2)))</f>
        <v>826.88272273793655</v>
      </c>
      <c r="AC6" s="51">
        <f ca="1">SUMPRODUCT($CM6:$DD6,INDIRECT(ADDRESS(AC$2,$DH$2)):INDIRECT(ADDRESS(AC$2,$DY$2)))</f>
        <v>826.88272273793655</v>
      </c>
      <c r="AD6" s="51">
        <f ca="1">SUMPRODUCT($CM6:$DD6,INDIRECT(ADDRESS(AD$2,$DH$2)):INDIRECT(ADDRESS(AD$2,$DY$2)))</f>
        <v>826.88272273793655</v>
      </c>
      <c r="AE6" s="51">
        <f ca="1">SUMPRODUCT($CM6:$DD6,INDIRECT(ADDRESS(AE$2,$DH$2)):INDIRECT(ADDRESS(AE$2,$DY$2)))</f>
        <v>826.88272273793655</v>
      </c>
      <c r="AF6" s="51">
        <f ca="1">SUMPRODUCT($CM6:$DD6,INDIRECT(ADDRESS(AF$2,$DH$2)):INDIRECT(ADDRESS(AF$2,$DY$2)))</f>
        <v>826.88272273793655</v>
      </c>
      <c r="AG6" s="51">
        <f ca="1">SUMPRODUCT($CM6:$DD6,INDIRECT(ADDRESS(AG$2,$DH$2)):INDIRECT(ADDRESS(AG$2,$DY$2)))</f>
        <v>826.88272273793655</v>
      </c>
      <c r="AH6" s="51">
        <f ca="1">SUMPRODUCT($CM6:$DD6,INDIRECT(ADDRESS(AH$2,$DH$2)):INDIRECT(ADDRESS(AH$2,$DY$2)))</f>
        <v>826.88272273793655</v>
      </c>
      <c r="AI6" s="51">
        <f ca="1">SUMPRODUCT($CM6:$DD6,INDIRECT(ADDRESS(AI$2,$DH$2)):INDIRECT(ADDRESS(AI$2,$DY$2)))</f>
        <v>826.88272273793655</v>
      </c>
      <c r="AJ6" s="51">
        <f ca="1">SUMPRODUCT($CM6:$DD6,INDIRECT(ADDRESS(AJ$2,$DH$2)):INDIRECT(ADDRESS(AJ$2,$DY$2)))</f>
        <v>826.88272273793655</v>
      </c>
      <c r="AK6" s="51">
        <f ca="1">SUMPRODUCT($CM6:$DD6,INDIRECT(ADDRESS(AK$2,$DH$2)):INDIRECT(ADDRESS(AK$2,$DY$2)))</f>
        <v>826.88272273793655</v>
      </c>
      <c r="AL6" s="51">
        <f ca="1">SUMPRODUCT($CM6:$DD6,INDIRECT(ADDRESS(AL$2,$DH$2)):INDIRECT(ADDRESS(AL$2,$DY$2)))</f>
        <v>826.88272273793655</v>
      </c>
      <c r="AM6" s="51">
        <f ca="1">SUMPRODUCT($CM6:$DD6,INDIRECT(ADDRESS(AM$2,$DH$2)):INDIRECT(ADDRESS(AM$2,$DY$2)))</f>
        <v>826.88272273793655</v>
      </c>
      <c r="AN6" s="51">
        <f ca="1">SUMPRODUCT($CM6:$DD6,INDIRECT(ADDRESS(AN$2,$DH$2)):INDIRECT(ADDRESS(AN$2,$DY$2)))</f>
        <v>826.88272273793655</v>
      </c>
      <c r="AO6" s="51">
        <f ca="1">SUMPRODUCT($CM6:$DD6,INDIRECT(ADDRESS(AO$2,$DH$2)):INDIRECT(ADDRESS(AO$2,$DY$2)))</f>
        <v>826.88272273793655</v>
      </c>
      <c r="AP6" s="51">
        <f ca="1">SUMPRODUCT($CM6:$DD6,INDIRECT(ADDRESS(AP$2,$DH$2)):INDIRECT(ADDRESS(AP$2,$DY$2)))</f>
        <v>826.88272273793655</v>
      </c>
      <c r="AQ6" s="51">
        <f ca="1">SUMPRODUCT($CM6:$DD6,INDIRECT(ADDRESS(AQ$2,$DH$2)):INDIRECT(ADDRESS(AQ$2,$DY$2)))</f>
        <v>826.88272273793655</v>
      </c>
      <c r="AR6" s="51">
        <f ca="1">SUMPRODUCT($CM6:$DD6,INDIRECT(ADDRESS(AR$2,$DH$2)):INDIRECT(ADDRESS(AR$2,$DY$2)))</f>
        <v>826.88272273793655</v>
      </c>
      <c r="AS6" s="51">
        <f ca="1">SUMPRODUCT($CM6:$DD6,INDIRECT(ADDRESS(AS$2,$DH$2)):INDIRECT(ADDRESS(AS$2,$DY$2)))</f>
        <v>826.88272273793655</v>
      </c>
      <c r="AT6" s="51">
        <f ca="1">SUMPRODUCT($CM6:$DD6,INDIRECT(ADDRESS(AT$2,$DH$2)):INDIRECT(ADDRESS(AT$2,$DY$2)))</f>
        <v>826.88272273793655</v>
      </c>
      <c r="AU6" s="51">
        <f ca="1">SUMPRODUCT($CM6:$DD6,INDIRECT(ADDRESS(AU$2,$DH$2)):INDIRECT(ADDRESS(AU$2,$DY$2)))</f>
        <v>826.88272273793655</v>
      </c>
      <c r="AV6" s="51">
        <f ca="1">SUMPRODUCT($CM6:$DD6,INDIRECT(ADDRESS(AV$2,$DH$2)):INDIRECT(ADDRESS(AV$2,$DY$2)))</f>
        <v>826.88272273793655</v>
      </c>
      <c r="AW6" s="51">
        <f ca="1">SUMPRODUCT($CM6:$DD6,INDIRECT(ADDRESS(AW$2,$DH$2)):INDIRECT(ADDRESS(AW$2,$DY$2)))</f>
        <v>826.88272273793655</v>
      </c>
      <c r="AX6" s="51">
        <f ca="1">SUMPRODUCT($CM6:$DD6,INDIRECT(ADDRESS(AX$2,$DH$2)):INDIRECT(ADDRESS(AX$2,$DY$2)))</f>
        <v>826.88272273793655</v>
      </c>
      <c r="AY6" s="51">
        <f ca="1">SUMPRODUCT($CM6:$DD6,INDIRECT(ADDRESS(AY$2,$DH$2)):INDIRECT(ADDRESS(AY$2,$DY$2)))</f>
        <v>826.88272273793655</v>
      </c>
      <c r="AZ6" s="51">
        <f ca="1">SUMPRODUCT($CM6:$DD6,INDIRECT(ADDRESS(AZ$2,$DH$2)):INDIRECT(ADDRESS(AZ$2,$DY$2)))</f>
        <v>826.88272273793655</v>
      </c>
      <c r="BA6" s="51">
        <f ca="1">SUMPRODUCT($CM6:$DD6,INDIRECT(ADDRESS(BA$2,$DH$2)):INDIRECT(ADDRESS(BA$2,$DY$2)))</f>
        <v>826.88272273793655</v>
      </c>
      <c r="BB6" s="51">
        <f ca="1">SUMPRODUCT($CM6:$DD6,INDIRECT(ADDRESS(BB$2,$DH$2)):INDIRECT(ADDRESS(BB$2,$DY$2)))</f>
        <v>826.88272273793655</v>
      </c>
      <c r="BC6" s="51">
        <f ca="1">SUMPRODUCT($CM6:$DD6,INDIRECT(ADDRESS(BC$2,$DH$2)):INDIRECT(ADDRESS(BC$2,$DY$2)))</f>
        <v>826.88272273793655</v>
      </c>
      <c r="BD6" s="51">
        <f ca="1">SUMPRODUCT($CM6:$DD6,INDIRECT(ADDRESS(BD$2,$DH$2)):INDIRECT(ADDRESS(BD$2,$DY$2)))</f>
        <v>826.88272273793655</v>
      </c>
      <c r="BE6" s="51">
        <f ca="1">SUMPRODUCT($CM6:$DD6,INDIRECT(ADDRESS(BE$2,$DH$2)):INDIRECT(ADDRESS(BE$2,$DY$2)))</f>
        <v>826.88272273793655</v>
      </c>
      <c r="BF6" s="51">
        <f ca="1">SUMPRODUCT($CM6:$DD6,INDIRECT(ADDRESS(BF$2,$DH$2)):INDIRECT(ADDRESS(BF$2,$DY$2)))</f>
        <v>826.88272273793655</v>
      </c>
      <c r="BG6" s="51">
        <f ca="1">SUMPRODUCT($CM6:$DD6,INDIRECT(ADDRESS(BG$2,$DH$2)):INDIRECT(ADDRESS(BG$2,$DY$2)))</f>
        <v>826.88272273793655</v>
      </c>
      <c r="BH6" s="51">
        <f ca="1">SUMPRODUCT($CM6:$DD6,INDIRECT(ADDRESS(BH$2,$DH$2)):INDIRECT(ADDRESS(BH$2,$DY$2)))</f>
        <v>826.88272273793655</v>
      </c>
      <c r="BI6" s="51">
        <f ca="1">SUMPRODUCT($CM6:$DD6,INDIRECT(ADDRESS(BI$2,$DH$2)):INDIRECT(ADDRESS(BI$2,$DY$2)))</f>
        <v>826.88272273793655</v>
      </c>
      <c r="BJ6" s="51">
        <f ca="1">SUMPRODUCT($CM6:$DD6,INDIRECT(ADDRESS(BJ$2,$DH$2)):INDIRECT(ADDRESS(BJ$2,$DY$2)))</f>
        <v>826.88272273793655</v>
      </c>
      <c r="BK6" s="51">
        <f ca="1">SUMPRODUCT($CM6:$DD6,INDIRECT(ADDRESS(BK$2,$DH$2)):INDIRECT(ADDRESS(BK$2,$DY$2)))</f>
        <v>826.88272273793655</v>
      </c>
      <c r="BL6" s="51">
        <f ca="1">SUMPRODUCT($CM6:$DD6,INDIRECT(ADDRESS(BL$2,$DH$2)):INDIRECT(ADDRESS(BL$2,$DY$2)))</f>
        <v>826.88272273793655</v>
      </c>
      <c r="BM6" s="51">
        <f ca="1">SUMPRODUCT($CM6:$DD6,INDIRECT(ADDRESS(BM$2,$DH$2)):INDIRECT(ADDRESS(BM$2,$DY$2)))</f>
        <v>826.88272273793655</v>
      </c>
      <c r="BN6" s="51">
        <f ca="1">SUMPRODUCT($CM6:$DD6,INDIRECT(ADDRESS(BN$2,$DH$2)):INDIRECT(ADDRESS(BN$2,$DY$2)))</f>
        <v>826.88272273793655</v>
      </c>
      <c r="BO6" s="51">
        <f ca="1">SUMPRODUCT($CM6:$DD6,INDIRECT(ADDRESS(BO$2,$DH$2)):INDIRECT(ADDRESS(BO$2,$DY$2)))</f>
        <v>826.88272273793655</v>
      </c>
      <c r="BP6" s="51">
        <f ca="1">SUMPRODUCT($CM6:$DD6,INDIRECT(ADDRESS(BP$2,$DH$2)):INDIRECT(ADDRESS(BP$2,$DY$2)))</f>
        <v>826.88272273793655</v>
      </c>
      <c r="BQ6" s="51">
        <f ca="1">SUMPRODUCT($CM6:$DD6,INDIRECT(ADDRESS(BQ$2,$DH$2)):INDIRECT(ADDRESS(BQ$2,$DY$2)))</f>
        <v>826.88272273793655</v>
      </c>
      <c r="BR6" s="51">
        <f ca="1">SUMPRODUCT($CM6:$DD6,INDIRECT(ADDRESS(BR$2,$DH$2)):INDIRECT(ADDRESS(BR$2,$DY$2)))</f>
        <v>826.88272273793655</v>
      </c>
      <c r="BS6" s="51">
        <f ca="1">SUMPRODUCT($CM6:$DD6,INDIRECT(ADDRESS(BS$2,$DH$2)):INDIRECT(ADDRESS(BS$2,$DY$2)))</f>
        <v>826.88272273793655</v>
      </c>
      <c r="BT6" s="51">
        <f ca="1">SUMPRODUCT($CM6:$DD6,INDIRECT(ADDRESS(BT$2,$DH$2)):INDIRECT(ADDRESS(BT$2,$DY$2)))</f>
        <v>826.88272273793655</v>
      </c>
      <c r="BU6" s="51">
        <f ca="1">SUMPRODUCT($CM6:$DD6,INDIRECT(ADDRESS(BU$2,$DH$2)):INDIRECT(ADDRESS(BU$2,$DY$2)))</f>
        <v>826.88272273793655</v>
      </c>
      <c r="BV6" s="51">
        <f ca="1">SUMPRODUCT($CM6:$DD6,INDIRECT(ADDRESS(BV$2,$DH$2)):INDIRECT(ADDRESS(BV$2,$DY$2)))</f>
        <v>826.88272273793655</v>
      </c>
      <c r="BW6" s="51">
        <f ca="1">SUMPRODUCT($CM6:$DD6,INDIRECT(ADDRESS(BW$2,$DH$2)):INDIRECT(ADDRESS(BW$2,$DY$2)))</f>
        <v>826.88272273793655</v>
      </c>
      <c r="BX6" s="51">
        <f ca="1">SUMPRODUCT($CM6:$DD6,INDIRECT(ADDRESS(BX$2,$DH$2)):INDIRECT(ADDRESS(BX$2,$DY$2)))</f>
        <v>826.88272273793655</v>
      </c>
      <c r="BY6" s="51">
        <f ca="1">SUMPRODUCT($CM6:$DD6,INDIRECT(ADDRESS(BY$2,$DH$2)):INDIRECT(ADDRESS(BY$2,$DY$2)))</f>
        <v>826.88272273793655</v>
      </c>
      <c r="BZ6" s="51">
        <f ca="1">SUMPRODUCT($CM6:$DD6,INDIRECT(ADDRESS(BZ$2,$DH$2)):INDIRECT(ADDRESS(BZ$2,$DY$2)))</f>
        <v>826.88272273793655</v>
      </c>
      <c r="CA6" s="51">
        <f ca="1">SUMPRODUCT($CM6:$DD6,INDIRECT(ADDRESS(CA$2,$DH$2)):INDIRECT(ADDRESS(CA$2,$DY$2)))</f>
        <v>826.88272273793655</v>
      </c>
      <c r="CB6" s="51">
        <f ca="1">SUMPRODUCT($CM6:$DD6,INDIRECT(ADDRESS(CB$2,$DH$2)):INDIRECT(ADDRESS(CB$2,$DY$2)))</f>
        <v>826.88272273793655</v>
      </c>
      <c r="CC6" s="51">
        <f ca="1">SUMPRODUCT($CM6:$DD6,INDIRECT(ADDRESS(CC$2,$DH$2)):INDIRECT(ADDRESS(CC$2,$DY$2)))</f>
        <v>826.88272273793655</v>
      </c>
      <c r="CD6" s="51">
        <f ca="1">SUMPRODUCT($CM6:$DD6,INDIRECT(ADDRESS(CD$2,$DH$2)):INDIRECT(ADDRESS(CD$2,$DY$2)))</f>
        <v>826.88272273793655</v>
      </c>
      <c r="CF6" s="51">
        <f t="shared" ca="1" si="4"/>
        <v>9922.5926728552422</v>
      </c>
      <c r="CG6" s="51">
        <f t="shared" ca="1" si="3"/>
        <v>9922.5926728552422</v>
      </c>
      <c r="CH6" s="51">
        <f t="shared" ca="1" si="3"/>
        <v>9922.5926728552422</v>
      </c>
      <c r="CI6" s="51">
        <f t="shared" ca="1" si="3"/>
        <v>9922.5926728552422</v>
      </c>
      <c r="CJ6" s="51">
        <f t="shared" ca="1" si="3"/>
        <v>9922.5926728552422</v>
      </c>
      <c r="CK6" s="51">
        <f t="shared" ca="1" si="3"/>
        <v>9922.5926728552422</v>
      </c>
      <c r="CL6" s="82"/>
      <c r="CM6" s="1">
        <f>IFERROR(VLOOKUP($A6,Auxiliar_OPEX_CustosUnit!$A$4:$BT$129,COLUMN(Auxiliar_OPEX_CustosUnit!BC$2),0),0)</f>
        <v>0</v>
      </c>
      <c r="CN6" s="1">
        <f>IFERROR(VLOOKUP($A6,Auxiliar_OPEX_CustosUnit!$A$4:$BT$129,COLUMN(Auxiliar_OPEX_CustosUnit!BD$2),0),0)</f>
        <v>0</v>
      </c>
      <c r="CO6" s="1">
        <f>IFERROR(VLOOKUP($A6,Auxiliar_OPEX_CustosUnit!$A$4:$BT$129,COLUMN(Auxiliar_OPEX_CustosUnit!BE$2),0)*(1-DRE_Auxiliar!$A$172),0)*80%</f>
        <v>169.45369025366446</v>
      </c>
      <c r="CP6" s="1">
        <f>IFERROR(VLOOKUP($A6,Auxiliar_OPEX_CustosUnit!$A$4:$BT$129,COLUMN(Auxiliar_OPEX_CustosUnit!BF$2),0),0)</f>
        <v>0</v>
      </c>
      <c r="CQ6" s="1">
        <f>IFERROR(VLOOKUP($A6,Auxiliar_OPEX_CustosUnit!$A$4:$BT$129,COLUMN(Auxiliar_OPEX_CustosUnit!BG$2),0),0)</f>
        <v>0</v>
      </c>
      <c r="CR6" s="1">
        <f>IFERROR(VLOOKUP($A6,Auxiliar_OPEX_CustosUnit!$A$4:$BT$129,COLUMN(Auxiliar_OPEX_CustosUnit!BH$2),0),0)</f>
        <v>50.571464037251701</v>
      </c>
      <c r="CS6" s="1">
        <f>IFERROR(VLOOKUP($A6,Auxiliar_OPEX_CustosUnit!$A$4:$BT$129,COLUMN(Auxiliar_OPEX_CustosUnit!BI$2),0),0)</f>
        <v>0</v>
      </c>
      <c r="CT6" s="1">
        <f>IFERROR(VLOOKUP($A6,Auxiliar_OPEX_CustosUnit!$A$4:$BT$129,COLUMN(Auxiliar_OPEX_CustosUnit!BJ$2),0),0)</f>
        <v>0</v>
      </c>
      <c r="CU6" s="1">
        <f>IFERROR(VLOOKUP($A6,Auxiliar_OPEX_CustosUnit!$A$4:$BT$129,COLUMN(Auxiliar_OPEX_CustosUnit!BK$2),0),0)</f>
        <v>0</v>
      </c>
      <c r="CV6" s="1">
        <f>IFERROR(VLOOKUP($A6,Auxiliar_OPEX_CustosUnit!$A$4:$BT$129,COLUMN(Auxiliar_OPEX_CustosUnit!BL$2),0),0)</f>
        <v>0</v>
      </c>
      <c r="CW6" s="1">
        <f>IFERROR(VLOOKUP($A6,Auxiliar_OPEX_CustosUnit!$A$4:$BT$129,COLUMN(Auxiliar_OPEX_CustosUnit!BM$2),0),0)</f>
        <v>0</v>
      </c>
      <c r="CX6" s="1">
        <f>IFERROR(VLOOKUP($A6,Auxiliar_OPEX_CustosUnit!$A$4:$BT$129,COLUMN(Auxiliar_OPEX_CustosUnit!BN$2),0),0)</f>
        <v>0</v>
      </c>
      <c r="CY6" s="1">
        <f>IFERROR(VLOOKUP($A6,Auxiliar_OPEX_CustosUnit!$A$4:$BT$129,COLUMN(Auxiliar_OPEX_CustosUnit!BO$2),0),0)</f>
        <v>0</v>
      </c>
      <c r="CZ6" s="1">
        <f>IFERROR(VLOOKUP($A6,Auxiliar_OPEX_CustosUnit!$A$4:$BT$129,COLUMN(Auxiliar_OPEX_CustosUnit!BP$2),0),0)</f>
        <v>0</v>
      </c>
      <c r="DA6" s="1">
        <f>IFERROR(VLOOKUP($A6,Auxiliar_OPEX_CustosUnit!$A$4:$BT$129,COLUMN(Auxiliar_OPEX_CustosUnit!BQ$2),0),0)</f>
        <v>0</v>
      </c>
      <c r="DB6" s="1">
        <f>IFERROR(VLOOKUP($A6,Auxiliar_OPEX_CustosUnit!$A$4:$BT$129,COLUMN(Auxiliar_OPEX_CustosUnit!BR$2),0),0)</f>
        <v>0</v>
      </c>
      <c r="DC6" s="1">
        <f>IFERROR(VLOOKUP($A6,Auxiliar_OPEX_CustosUnit!$A$4:$BT$129,COLUMN(Auxiliar_OPEX_CustosUnit!BS$2),0),0)</f>
        <v>0</v>
      </c>
      <c r="DD6" s="1">
        <f>IFERROR(VLOOKUP($A6,Auxiliar_OPEX_CustosUnit!$A$4:$BT$129,COLUMN(Auxiliar_OPEX_CustosUnit!BT$2),0),0)</f>
        <v>0</v>
      </c>
      <c r="DG6" s="60">
        <v>43313</v>
      </c>
      <c r="DH6" s="1">
        <v>1</v>
      </c>
      <c r="DI6" s="1">
        <f>INDEX(Auxiliar_OPEX_Drivers!$B$2:$CH$18,MATCH(Auxiliar_OPEX_O!DI$3,Auxiliar_OPEX_Drivers!$B$2:$B$18,0),MATCH($DG6,Auxiliar_OPEX_Drivers!$B$2:$CH$2,0))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INDEX(Auxiliar_OPEX_Drivers!$B$2:$CH$18,MATCH(Auxiliar_OPEX_O!DK$3,Auxiliar_OPEX_Drivers!$B$2:$B$18,0),MATCH($DG6,Auxiliar_OPEX_Drivers!$B$2:$CH$2,0))</f>
        <v>14</v>
      </c>
      <c r="DL6" s="1">
        <f>INDEX(Auxiliar_OPEX_Drivers!$B$2:$CH$18,MATCH(Auxiliar_OPEX_O!DL$3,Auxiliar_OPEX_Drivers!$B$2:$B$18,0),MATCH($DG6,Auxiliar_OPEX_Drivers!$B$2:$CH$2,0))</f>
        <v>61</v>
      </c>
      <c r="DM6" s="1">
        <f>INDEX(Auxiliar_OPEX_Drivers!$B$2:$CH$18,MATCH(Auxiliar_OPEX_O!DM$3,Auxiliar_OPEX_Drivers!$B$2:$B$18,0),MATCH($DG6,Auxiliar_OPEX_Drivers!$B$2:$CH$2,0))</f>
        <v>13</v>
      </c>
      <c r="DN6" s="1">
        <f>INDEX(Auxiliar_OPEX_Drivers!$B$2:$CH$18,MATCH(Auxiliar_OPEX_O!DN$3,Auxiliar_OPEX_Drivers!$B$2:$B$18,0),MATCH($DG6,Auxiliar_OPEX_Drivers!$B$2:$CH$2,0))</f>
        <v>601</v>
      </c>
      <c r="DO6" s="1">
        <f>INDEX(Auxiliar_OPEX_Drivers!$B$2:$CH$18,MATCH(Auxiliar_OPEX_O!DO$3,Auxiliar_OPEX_Drivers!$B$2:$B$18,0),MATCH($DG6,Auxiliar_OPEX_Drivers!$B$2:$CH$2,0))</f>
        <v>12</v>
      </c>
      <c r="DP6" s="1">
        <f>INDEX(Auxiliar_OPEX_Drivers!$B$2:$CH$18,MATCH(Auxiliar_OPEX_O!DP$3,Auxiliar_OPEX_Drivers!$B$2:$B$18,0),MATCH($DG6,Auxiliar_OPEX_Drivers!$B$2:$CH$2,0))</f>
        <v>191</v>
      </c>
      <c r="DQ6" s="1">
        <f>INDEX(Auxiliar_OPEX_Drivers!$B$2:$CH$18,MATCH(Auxiliar_OPEX_O!DQ$3,Auxiliar_OPEX_Drivers!$B$2:$B$18,0),MATCH($DG6,Auxiliar_OPEX_Drivers!$B$2:$CH$2,0))</f>
        <v>37</v>
      </c>
      <c r="DR6" s="1">
        <f>INDEX(Auxiliar_OPEX_Drivers!$B$2:$CH$18,MATCH(Auxiliar_OPEX_O!DR$3,Auxiliar_OPEX_Drivers!$B$2:$B$18,0),MATCH($DG6,Auxiliar_OPEX_Drivers!$B$2:$CH$2,0))</f>
        <v>16691174.078760587</v>
      </c>
      <c r="DS6" s="1">
        <f>INDEX(Auxiliar_OPEX_Drivers!$B$2:$CH$18,MATCH(Auxiliar_OPEX_O!DS$3,Auxiliar_OPEX_Drivers!$B$2:$B$18,0),MATCH($DG6,Auxiliar_OPEX_Drivers!$B$2:$CH$2,0))</f>
        <v>91130.395728643198</v>
      </c>
      <c r="DT6" s="1">
        <f>INDEX(Auxiliar_OPEX_Drivers!$B$2:$CH$18,MATCH(Auxiliar_OPEX_O!DT$3,Auxiliar_OPEX_Drivers!$B$2:$B$18,0),MATCH($DG6,Auxiliar_OPEX_Drivers!$B$2:$CH$2,0))</f>
        <v>10292.498331486147</v>
      </c>
      <c r="DU6" s="1">
        <f>INDEX(Auxiliar_OPEX_Drivers!$B$2:$CH$18,MATCH(Auxiliar_OPEX_O!DU$3,Auxiliar_OPEX_Drivers!$B$2:$B$18,0),MATCH($DG6,Auxiliar_OPEX_Drivers!$B$2:$CH$2,0))</f>
        <v>4213.211339970394</v>
      </c>
      <c r="DV6" s="1">
        <f>INDEX(Auxiliar_OPEX_Drivers!$B$2:$CH$18,MATCH(Auxiliar_OPEX_O!DV$3,Auxiliar_OPEX_Drivers!$B$2:$B$18,0),MATCH($DG6,Auxiliar_OPEX_Drivers!$B$2:$CH$2,0))</f>
        <v>2022371.9185736296</v>
      </c>
      <c r="DW6" s="1">
        <f>INDEX(Auxiliar_OPEX_Drivers!$B$2:$CH$18,MATCH(Auxiliar_OPEX_O!DW$3,Auxiliar_OPEX_Drivers!$B$2:$B$18,0),MATCH($DG6,Auxiliar_OPEX_Drivers!$B$2:$CH$2,0))</f>
        <v>10089.869164819474</v>
      </c>
      <c r="DX6" s="1">
        <f>INDEX(Auxiliar_OPEX_Drivers!$B$2:$CH$18,MATCH(Auxiliar_OPEX_O!DX$3,Auxiliar_OPEX_Drivers!$B$2:$B$18,0),MATCH($DG6,Auxiliar_OPEX_Drivers!$B$2:$CH$2,0))</f>
        <v>2042162.4960736292</v>
      </c>
      <c r="DY6" s="1">
        <f>INDEX(Auxiliar_OPEX_Drivers!$B$2:$CH$18,MATCH(Auxiliar_OPEX_O!DY$3,Auxiliar_OPEX_Drivers!$B$2:$B$18,0),MATCH($DG6,Auxiliar_OPEX_Drivers!$B$2:$CH$2,0))</f>
        <v>929</v>
      </c>
    </row>
    <row r="7" spans="1:190" hidden="1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857.98849244330972</v>
      </c>
      <c r="E7" s="51">
        <f ca="1">SUMPRODUCT($CM7:$DD7,INDIRECT(ADDRESS(E$2,$DH$2)):INDIRECT(ADDRESS(E$2,$DY$2)))</f>
        <v>857.98849244330972</v>
      </c>
      <c r="F7" s="51">
        <f ca="1">SUMPRODUCT($CM7:$DD7,INDIRECT(ADDRESS(F$2,$DH$2)):INDIRECT(ADDRESS(F$2,$DY$2)))</f>
        <v>857.98849244330972</v>
      </c>
      <c r="G7" s="51">
        <f ca="1">SUMPRODUCT($CM7:$DD7,INDIRECT(ADDRESS(G$2,$DH$2)):INDIRECT(ADDRESS(G$2,$DY$2)))</f>
        <v>857.98849244330972</v>
      </c>
      <c r="H7" s="51">
        <f ca="1">SUMPRODUCT($CM7:$DD7,INDIRECT(ADDRESS(H$2,$DH$2)):INDIRECT(ADDRESS(H$2,$DY$2)))</f>
        <v>857.98849244330972</v>
      </c>
      <c r="I7" s="51">
        <f ca="1">SUMPRODUCT($CM7:$DD7,INDIRECT(ADDRESS(I$2,$DH$2)):INDIRECT(ADDRESS(I$2,$DY$2)))</f>
        <v>857.98849244330972</v>
      </c>
      <c r="J7" s="51">
        <f ca="1">SUMPRODUCT($CM7:$DD7,INDIRECT(ADDRESS(J$2,$DH$2)):INDIRECT(ADDRESS(J$2,$DY$2)))</f>
        <v>857.98849244330972</v>
      </c>
      <c r="K7" s="51">
        <f ca="1">SUMPRODUCT($CM7:$DD7,INDIRECT(ADDRESS(K$2,$DH$2)):INDIRECT(ADDRESS(K$2,$DY$2)))</f>
        <v>857.98849244330972</v>
      </c>
      <c r="L7" s="51">
        <f ca="1">SUMPRODUCT($CM7:$DD7,INDIRECT(ADDRESS(L$2,$DH$2)):INDIRECT(ADDRESS(L$2,$DY$2)))</f>
        <v>857.98849244330972</v>
      </c>
      <c r="M7" s="51">
        <f ca="1">SUMPRODUCT($CM7:$DD7,INDIRECT(ADDRESS(M$2,$DH$2)):INDIRECT(ADDRESS(M$2,$DY$2)))</f>
        <v>857.98849244330972</v>
      </c>
      <c r="N7" s="51">
        <f ca="1">SUMPRODUCT($CM7:$DD7,INDIRECT(ADDRESS(N$2,$DH$2)):INDIRECT(ADDRESS(N$2,$DY$2)))</f>
        <v>857.98849244330972</v>
      </c>
      <c r="O7" s="51">
        <f ca="1">SUMPRODUCT($CM7:$DD7,INDIRECT(ADDRESS(O$2,$DH$2)):INDIRECT(ADDRESS(O$2,$DY$2)))</f>
        <v>857.98849244330972</v>
      </c>
      <c r="P7" s="51">
        <f ca="1">SUMPRODUCT($CM7:$DD7,INDIRECT(ADDRESS(P$2,$DH$2)):INDIRECT(ADDRESS(P$2,$DY$2)))</f>
        <v>857.98849244330972</v>
      </c>
      <c r="Q7" s="51">
        <f ca="1">SUMPRODUCT($CM7:$DD7,INDIRECT(ADDRESS(Q$2,$DH$2)):INDIRECT(ADDRESS(Q$2,$DY$2)))</f>
        <v>857.98849244330972</v>
      </c>
      <c r="R7" s="51">
        <f ca="1">SUMPRODUCT($CM7:$DD7,INDIRECT(ADDRESS(R$2,$DH$2)):INDIRECT(ADDRESS(R$2,$DY$2)))</f>
        <v>857.98849244330972</v>
      </c>
      <c r="S7" s="51">
        <f ca="1">SUMPRODUCT($CM7:$DD7,INDIRECT(ADDRESS(S$2,$DH$2)):INDIRECT(ADDRESS(S$2,$DY$2)))</f>
        <v>857.98849244330972</v>
      </c>
      <c r="T7" s="51">
        <f ca="1">SUMPRODUCT($CM7:$DD7,INDIRECT(ADDRESS(T$2,$DH$2)):INDIRECT(ADDRESS(T$2,$DY$2)))</f>
        <v>857.98849244330972</v>
      </c>
      <c r="U7" s="51">
        <f ca="1">SUMPRODUCT($CM7:$DD7,INDIRECT(ADDRESS(U$2,$DH$2)):INDIRECT(ADDRESS(U$2,$DY$2)))</f>
        <v>857.98849244330972</v>
      </c>
      <c r="V7" s="51">
        <f ca="1">SUMPRODUCT($CM7:$DD7,INDIRECT(ADDRESS(V$2,$DH$2)):INDIRECT(ADDRESS(V$2,$DY$2)))</f>
        <v>857.98849244330972</v>
      </c>
      <c r="W7" s="51">
        <f ca="1">SUMPRODUCT($CM7:$DD7,INDIRECT(ADDRESS(W$2,$DH$2)):INDIRECT(ADDRESS(W$2,$DY$2)))</f>
        <v>857.98849244330972</v>
      </c>
      <c r="X7" s="51">
        <f ca="1">SUMPRODUCT($CM7:$DD7,INDIRECT(ADDRESS(X$2,$DH$2)):INDIRECT(ADDRESS(X$2,$DY$2)))</f>
        <v>857.98849244330972</v>
      </c>
      <c r="Y7" s="51">
        <f ca="1">SUMPRODUCT($CM7:$DD7,INDIRECT(ADDRESS(Y$2,$DH$2)):INDIRECT(ADDRESS(Y$2,$DY$2)))</f>
        <v>857.98849244330972</v>
      </c>
      <c r="Z7" s="51">
        <f ca="1">SUMPRODUCT($CM7:$DD7,INDIRECT(ADDRESS(Z$2,$DH$2)):INDIRECT(ADDRESS(Z$2,$DY$2)))</f>
        <v>857.98849244330972</v>
      </c>
      <c r="AA7" s="51">
        <f ca="1">SUMPRODUCT($CM7:$DD7,INDIRECT(ADDRESS(AA$2,$DH$2)):INDIRECT(ADDRESS(AA$2,$DY$2)))</f>
        <v>857.98849244330972</v>
      </c>
      <c r="AB7" s="51">
        <f ca="1">SUMPRODUCT($CM7:$DD7,INDIRECT(ADDRESS(AB$2,$DH$2)):INDIRECT(ADDRESS(AB$2,$DY$2)))</f>
        <v>857.98849244330972</v>
      </c>
      <c r="AC7" s="51">
        <f ca="1">SUMPRODUCT($CM7:$DD7,INDIRECT(ADDRESS(AC$2,$DH$2)):INDIRECT(ADDRESS(AC$2,$DY$2)))</f>
        <v>857.98849244330972</v>
      </c>
      <c r="AD7" s="51">
        <f ca="1">SUMPRODUCT($CM7:$DD7,INDIRECT(ADDRESS(AD$2,$DH$2)):INDIRECT(ADDRESS(AD$2,$DY$2)))</f>
        <v>857.98849244330972</v>
      </c>
      <c r="AE7" s="51">
        <f ca="1">SUMPRODUCT($CM7:$DD7,INDIRECT(ADDRESS(AE$2,$DH$2)):INDIRECT(ADDRESS(AE$2,$DY$2)))</f>
        <v>857.98849244330972</v>
      </c>
      <c r="AF7" s="51">
        <f ca="1">SUMPRODUCT($CM7:$DD7,INDIRECT(ADDRESS(AF$2,$DH$2)):INDIRECT(ADDRESS(AF$2,$DY$2)))</f>
        <v>857.98849244330972</v>
      </c>
      <c r="AG7" s="51">
        <f ca="1">SUMPRODUCT($CM7:$DD7,INDIRECT(ADDRESS(AG$2,$DH$2)):INDIRECT(ADDRESS(AG$2,$DY$2)))</f>
        <v>857.98849244330972</v>
      </c>
      <c r="AH7" s="51">
        <f ca="1">SUMPRODUCT($CM7:$DD7,INDIRECT(ADDRESS(AH$2,$DH$2)):INDIRECT(ADDRESS(AH$2,$DY$2)))</f>
        <v>857.98849244330972</v>
      </c>
      <c r="AI7" s="51">
        <f ca="1">SUMPRODUCT($CM7:$DD7,INDIRECT(ADDRESS(AI$2,$DH$2)):INDIRECT(ADDRESS(AI$2,$DY$2)))</f>
        <v>857.98849244330972</v>
      </c>
      <c r="AJ7" s="51">
        <f ca="1">SUMPRODUCT($CM7:$DD7,INDIRECT(ADDRESS(AJ$2,$DH$2)):INDIRECT(ADDRESS(AJ$2,$DY$2)))</f>
        <v>857.98849244330972</v>
      </c>
      <c r="AK7" s="51">
        <f ca="1">SUMPRODUCT($CM7:$DD7,INDIRECT(ADDRESS(AK$2,$DH$2)):INDIRECT(ADDRESS(AK$2,$DY$2)))</f>
        <v>857.98849244330972</v>
      </c>
      <c r="AL7" s="51">
        <f ca="1">SUMPRODUCT($CM7:$DD7,INDIRECT(ADDRESS(AL$2,$DH$2)):INDIRECT(ADDRESS(AL$2,$DY$2)))</f>
        <v>857.98849244330972</v>
      </c>
      <c r="AM7" s="51">
        <f ca="1">SUMPRODUCT($CM7:$DD7,INDIRECT(ADDRESS(AM$2,$DH$2)):INDIRECT(ADDRESS(AM$2,$DY$2)))</f>
        <v>857.98849244330972</v>
      </c>
      <c r="AN7" s="51">
        <f ca="1">SUMPRODUCT($CM7:$DD7,INDIRECT(ADDRESS(AN$2,$DH$2)):INDIRECT(ADDRESS(AN$2,$DY$2)))</f>
        <v>857.98849244330972</v>
      </c>
      <c r="AO7" s="51">
        <f ca="1">SUMPRODUCT($CM7:$DD7,INDIRECT(ADDRESS(AO$2,$DH$2)):INDIRECT(ADDRESS(AO$2,$DY$2)))</f>
        <v>857.98849244330972</v>
      </c>
      <c r="AP7" s="51">
        <f ca="1">SUMPRODUCT($CM7:$DD7,INDIRECT(ADDRESS(AP$2,$DH$2)):INDIRECT(ADDRESS(AP$2,$DY$2)))</f>
        <v>857.98849244330972</v>
      </c>
      <c r="AQ7" s="51">
        <f ca="1">SUMPRODUCT($CM7:$DD7,INDIRECT(ADDRESS(AQ$2,$DH$2)):INDIRECT(ADDRESS(AQ$2,$DY$2)))</f>
        <v>857.98849244330972</v>
      </c>
      <c r="AR7" s="51">
        <f ca="1">SUMPRODUCT($CM7:$DD7,INDIRECT(ADDRESS(AR$2,$DH$2)):INDIRECT(ADDRESS(AR$2,$DY$2)))</f>
        <v>857.98849244330972</v>
      </c>
      <c r="AS7" s="51">
        <f ca="1">SUMPRODUCT($CM7:$DD7,INDIRECT(ADDRESS(AS$2,$DH$2)):INDIRECT(ADDRESS(AS$2,$DY$2)))</f>
        <v>857.98849244330972</v>
      </c>
      <c r="AT7" s="51">
        <f ca="1">SUMPRODUCT($CM7:$DD7,INDIRECT(ADDRESS(AT$2,$DH$2)):INDIRECT(ADDRESS(AT$2,$DY$2)))</f>
        <v>857.98849244330972</v>
      </c>
      <c r="AU7" s="51">
        <f ca="1">SUMPRODUCT($CM7:$DD7,INDIRECT(ADDRESS(AU$2,$DH$2)):INDIRECT(ADDRESS(AU$2,$DY$2)))</f>
        <v>857.98849244330972</v>
      </c>
      <c r="AV7" s="51">
        <f ca="1">SUMPRODUCT($CM7:$DD7,INDIRECT(ADDRESS(AV$2,$DH$2)):INDIRECT(ADDRESS(AV$2,$DY$2)))</f>
        <v>857.98849244330972</v>
      </c>
      <c r="AW7" s="51">
        <f ca="1">SUMPRODUCT($CM7:$DD7,INDIRECT(ADDRESS(AW$2,$DH$2)):INDIRECT(ADDRESS(AW$2,$DY$2)))</f>
        <v>857.98849244330972</v>
      </c>
      <c r="AX7" s="51">
        <f ca="1">SUMPRODUCT($CM7:$DD7,INDIRECT(ADDRESS(AX$2,$DH$2)):INDIRECT(ADDRESS(AX$2,$DY$2)))</f>
        <v>857.98849244330972</v>
      </c>
      <c r="AY7" s="51">
        <f ca="1">SUMPRODUCT($CM7:$DD7,INDIRECT(ADDRESS(AY$2,$DH$2)):INDIRECT(ADDRESS(AY$2,$DY$2)))</f>
        <v>857.98849244330972</v>
      </c>
      <c r="AZ7" s="51">
        <f ca="1">SUMPRODUCT($CM7:$DD7,INDIRECT(ADDRESS(AZ$2,$DH$2)):INDIRECT(ADDRESS(AZ$2,$DY$2)))</f>
        <v>857.98849244330972</v>
      </c>
      <c r="BA7" s="51">
        <f ca="1">SUMPRODUCT($CM7:$DD7,INDIRECT(ADDRESS(BA$2,$DH$2)):INDIRECT(ADDRESS(BA$2,$DY$2)))</f>
        <v>857.98849244330972</v>
      </c>
      <c r="BB7" s="51">
        <f ca="1">SUMPRODUCT($CM7:$DD7,INDIRECT(ADDRESS(BB$2,$DH$2)):INDIRECT(ADDRESS(BB$2,$DY$2)))</f>
        <v>857.98849244330972</v>
      </c>
      <c r="BC7" s="51">
        <f ca="1">SUMPRODUCT($CM7:$DD7,INDIRECT(ADDRESS(BC$2,$DH$2)):INDIRECT(ADDRESS(BC$2,$DY$2)))</f>
        <v>857.98849244330972</v>
      </c>
      <c r="BD7" s="51">
        <f ca="1">SUMPRODUCT($CM7:$DD7,INDIRECT(ADDRESS(BD$2,$DH$2)):INDIRECT(ADDRESS(BD$2,$DY$2)))</f>
        <v>857.98849244330972</v>
      </c>
      <c r="BE7" s="51">
        <f ca="1">SUMPRODUCT($CM7:$DD7,INDIRECT(ADDRESS(BE$2,$DH$2)):INDIRECT(ADDRESS(BE$2,$DY$2)))</f>
        <v>857.98849244330972</v>
      </c>
      <c r="BF7" s="51">
        <f ca="1">SUMPRODUCT($CM7:$DD7,INDIRECT(ADDRESS(BF$2,$DH$2)):INDIRECT(ADDRESS(BF$2,$DY$2)))</f>
        <v>857.98849244330972</v>
      </c>
      <c r="BG7" s="51">
        <f ca="1">SUMPRODUCT($CM7:$DD7,INDIRECT(ADDRESS(BG$2,$DH$2)):INDIRECT(ADDRESS(BG$2,$DY$2)))</f>
        <v>857.98849244330972</v>
      </c>
      <c r="BH7" s="51">
        <f ca="1">SUMPRODUCT($CM7:$DD7,INDIRECT(ADDRESS(BH$2,$DH$2)):INDIRECT(ADDRESS(BH$2,$DY$2)))</f>
        <v>857.98849244330972</v>
      </c>
      <c r="BI7" s="51">
        <f ca="1">SUMPRODUCT($CM7:$DD7,INDIRECT(ADDRESS(BI$2,$DH$2)):INDIRECT(ADDRESS(BI$2,$DY$2)))</f>
        <v>857.98849244330972</v>
      </c>
      <c r="BJ7" s="51">
        <f ca="1">SUMPRODUCT($CM7:$DD7,INDIRECT(ADDRESS(BJ$2,$DH$2)):INDIRECT(ADDRESS(BJ$2,$DY$2)))</f>
        <v>857.98849244330972</v>
      </c>
      <c r="BK7" s="51">
        <f ca="1">SUMPRODUCT($CM7:$DD7,INDIRECT(ADDRESS(BK$2,$DH$2)):INDIRECT(ADDRESS(BK$2,$DY$2)))</f>
        <v>857.98849244330972</v>
      </c>
      <c r="BL7" s="51">
        <f ca="1">SUMPRODUCT($CM7:$DD7,INDIRECT(ADDRESS(BL$2,$DH$2)):INDIRECT(ADDRESS(BL$2,$DY$2)))</f>
        <v>857.98849244330972</v>
      </c>
      <c r="BM7" s="51">
        <f ca="1">SUMPRODUCT($CM7:$DD7,INDIRECT(ADDRESS(BM$2,$DH$2)):INDIRECT(ADDRESS(BM$2,$DY$2)))</f>
        <v>857.98849244330972</v>
      </c>
      <c r="BN7" s="51">
        <f ca="1">SUMPRODUCT($CM7:$DD7,INDIRECT(ADDRESS(BN$2,$DH$2)):INDIRECT(ADDRESS(BN$2,$DY$2)))</f>
        <v>857.98849244330972</v>
      </c>
      <c r="BO7" s="51">
        <f ca="1">SUMPRODUCT($CM7:$DD7,INDIRECT(ADDRESS(BO$2,$DH$2)):INDIRECT(ADDRESS(BO$2,$DY$2)))</f>
        <v>857.98849244330972</v>
      </c>
      <c r="BP7" s="51">
        <f ca="1">SUMPRODUCT($CM7:$DD7,INDIRECT(ADDRESS(BP$2,$DH$2)):INDIRECT(ADDRESS(BP$2,$DY$2)))</f>
        <v>857.98849244330972</v>
      </c>
      <c r="BQ7" s="51">
        <f ca="1">SUMPRODUCT($CM7:$DD7,INDIRECT(ADDRESS(BQ$2,$DH$2)):INDIRECT(ADDRESS(BQ$2,$DY$2)))</f>
        <v>857.98849244330972</v>
      </c>
      <c r="BR7" s="51">
        <f ca="1">SUMPRODUCT($CM7:$DD7,INDIRECT(ADDRESS(BR$2,$DH$2)):INDIRECT(ADDRESS(BR$2,$DY$2)))</f>
        <v>857.98849244330972</v>
      </c>
      <c r="BS7" s="51">
        <f ca="1">SUMPRODUCT($CM7:$DD7,INDIRECT(ADDRESS(BS$2,$DH$2)):INDIRECT(ADDRESS(BS$2,$DY$2)))</f>
        <v>857.98849244330972</v>
      </c>
      <c r="BT7" s="51">
        <f ca="1">SUMPRODUCT($CM7:$DD7,INDIRECT(ADDRESS(BT$2,$DH$2)):INDIRECT(ADDRESS(BT$2,$DY$2)))</f>
        <v>857.98849244330972</v>
      </c>
      <c r="BU7" s="51">
        <f ca="1">SUMPRODUCT($CM7:$DD7,INDIRECT(ADDRESS(BU$2,$DH$2)):INDIRECT(ADDRESS(BU$2,$DY$2)))</f>
        <v>857.98849244330972</v>
      </c>
      <c r="BV7" s="51">
        <f ca="1">SUMPRODUCT($CM7:$DD7,INDIRECT(ADDRESS(BV$2,$DH$2)):INDIRECT(ADDRESS(BV$2,$DY$2)))</f>
        <v>857.98849244330972</v>
      </c>
      <c r="BW7" s="51">
        <f ca="1">SUMPRODUCT($CM7:$DD7,INDIRECT(ADDRESS(BW$2,$DH$2)):INDIRECT(ADDRESS(BW$2,$DY$2)))</f>
        <v>857.98849244330972</v>
      </c>
      <c r="BX7" s="51">
        <f ca="1">SUMPRODUCT($CM7:$DD7,INDIRECT(ADDRESS(BX$2,$DH$2)):INDIRECT(ADDRESS(BX$2,$DY$2)))</f>
        <v>857.98849244330972</v>
      </c>
      <c r="BY7" s="51">
        <f ca="1">SUMPRODUCT($CM7:$DD7,INDIRECT(ADDRESS(BY$2,$DH$2)):INDIRECT(ADDRESS(BY$2,$DY$2)))</f>
        <v>857.98849244330972</v>
      </c>
      <c r="BZ7" s="51">
        <f ca="1">SUMPRODUCT($CM7:$DD7,INDIRECT(ADDRESS(BZ$2,$DH$2)):INDIRECT(ADDRESS(BZ$2,$DY$2)))</f>
        <v>857.98849244330972</v>
      </c>
      <c r="CA7" s="51">
        <f ca="1">SUMPRODUCT($CM7:$DD7,INDIRECT(ADDRESS(CA$2,$DH$2)):INDIRECT(ADDRESS(CA$2,$DY$2)))</f>
        <v>857.98849244330972</v>
      </c>
      <c r="CB7" s="51">
        <f ca="1">SUMPRODUCT($CM7:$DD7,INDIRECT(ADDRESS(CB$2,$DH$2)):INDIRECT(ADDRESS(CB$2,$DY$2)))</f>
        <v>857.98849244330972</v>
      </c>
      <c r="CC7" s="51">
        <f ca="1">SUMPRODUCT($CM7:$DD7,INDIRECT(ADDRESS(CC$2,$DH$2)):INDIRECT(ADDRESS(CC$2,$DY$2)))</f>
        <v>857.98849244330972</v>
      </c>
      <c r="CD7" s="51">
        <f ca="1">SUMPRODUCT($CM7:$DD7,INDIRECT(ADDRESS(CD$2,$DH$2)):INDIRECT(ADDRESS(CD$2,$DY$2)))</f>
        <v>857.98849244330972</v>
      </c>
      <c r="CF7" s="51">
        <f t="shared" ca="1" si="4"/>
        <v>10295.861909319718</v>
      </c>
      <c r="CG7" s="51">
        <f t="shared" ca="1" si="3"/>
        <v>10295.861909319718</v>
      </c>
      <c r="CH7" s="51">
        <f t="shared" ca="1" si="3"/>
        <v>10295.861909319718</v>
      </c>
      <c r="CI7" s="51">
        <f t="shared" ca="1" si="3"/>
        <v>10295.861909319718</v>
      </c>
      <c r="CJ7" s="51">
        <f t="shared" ca="1" si="3"/>
        <v>10295.861909319718</v>
      </c>
      <c r="CK7" s="51">
        <f t="shared" ca="1" si="3"/>
        <v>10295.861909319718</v>
      </c>
      <c r="CL7" s="82"/>
      <c r="CM7" s="1">
        <f>IFERROR(VLOOKUP($A7,Auxiliar_OPEX_CustosUnit!$A$4:$BT$129,COLUMN(Auxiliar_OPEX_CustosUnit!BC$2),0),0)</f>
        <v>0</v>
      </c>
      <c r="CN7" s="1">
        <f>IFERROR(VLOOKUP($A7,Auxiliar_OPEX_CustosUnit!$A$4:$BT$129,COLUMN(Auxiliar_OPEX_CustosUnit!BD$2),0),0)</f>
        <v>0</v>
      </c>
      <c r="CO7" s="1">
        <f>IFERROR(VLOOKUP($A7,Auxiliar_OPEX_CustosUnit!$A$4:$BT$129,COLUMN(Auxiliar_OPEX_CustosUnit!BE$2),0)*(1-DRE_Auxiliar!$A$172),0)*80%</f>
        <v>277.90405201601021</v>
      </c>
      <c r="CP7" s="1">
        <f>IFERROR(VLOOKUP($A7,Auxiliar_OPEX_CustosUnit!$A$4:$BT$129,COLUMN(Auxiliar_OPEX_CustosUnit!BF$2),0),0)</f>
        <v>0</v>
      </c>
      <c r="CQ7" s="1">
        <f>IFERROR(VLOOKUP($A7,Auxiliar_OPEX_CustosUnit!$A$4:$BT$129,COLUMN(Auxiliar_OPEX_CustosUnit!BG$2),0),0)</f>
        <v>0</v>
      </c>
      <c r="CR7" s="1">
        <f>IFERROR(VLOOKUP($A7,Auxiliar_OPEX_CustosUnit!$A$4:$BT$129,COLUMN(Auxiliar_OPEX_CustosUnit!BH$2),0),0)</f>
        <v>44.6218800328692</v>
      </c>
      <c r="CS7" s="1">
        <f>IFERROR(VLOOKUP($A7,Auxiliar_OPEX_CustosUnit!$A$4:$BT$129,COLUMN(Auxiliar_OPEX_CustosUnit!BI$2),0),0)</f>
        <v>0</v>
      </c>
      <c r="CT7" s="1">
        <f>IFERROR(VLOOKUP($A7,Auxiliar_OPEX_CustosUnit!$A$4:$BT$129,COLUMN(Auxiliar_OPEX_CustosUnit!BJ$2),0),0)</f>
        <v>0</v>
      </c>
      <c r="CU7" s="1">
        <f>IFERROR(VLOOKUP($A7,Auxiliar_OPEX_CustosUnit!$A$4:$BT$129,COLUMN(Auxiliar_OPEX_CustosUnit!BK$2),0),0)</f>
        <v>0</v>
      </c>
      <c r="CV7" s="1">
        <f>IFERROR(VLOOKUP($A7,Auxiliar_OPEX_CustosUnit!$A$4:$BT$129,COLUMN(Auxiliar_OPEX_CustosUnit!BL$2),0),0)</f>
        <v>0</v>
      </c>
      <c r="CW7" s="1">
        <f>IFERROR(VLOOKUP($A7,Auxiliar_OPEX_CustosUnit!$A$4:$BT$129,COLUMN(Auxiliar_OPEX_CustosUnit!BM$2),0),0)</f>
        <v>0</v>
      </c>
      <c r="CX7" s="1">
        <f>IFERROR(VLOOKUP($A7,Auxiliar_OPEX_CustosUnit!$A$4:$BT$129,COLUMN(Auxiliar_OPEX_CustosUnit!BN$2),0),0)</f>
        <v>0</v>
      </c>
      <c r="CY7" s="1">
        <f>IFERROR(VLOOKUP($A7,Auxiliar_OPEX_CustosUnit!$A$4:$BT$129,COLUMN(Auxiliar_OPEX_CustosUnit!BO$2),0),0)</f>
        <v>0</v>
      </c>
      <c r="CZ7" s="1">
        <f>IFERROR(VLOOKUP($A7,Auxiliar_OPEX_CustosUnit!$A$4:$BT$129,COLUMN(Auxiliar_OPEX_CustosUnit!BP$2),0),0)</f>
        <v>0</v>
      </c>
      <c r="DA7" s="1">
        <f>IFERROR(VLOOKUP($A7,Auxiliar_OPEX_CustosUnit!$A$4:$BT$129,COLUMN(Auxiliar_OPEX_CustosUnit!BQ$2),0),0)</f>
        <v>0</v>
      </c>
      <c r="DB7" s="1">
        <f>IFERROR(VLOOKUP($A7,Auxiliar_OPEX_CustosUnit!$A$4:$BT$129,COLUMN(Auxiliar_OPEX_CustosUnit!BR$2),0),0)</f>
        <v>0</v>
      </c>
      <c r="DC7" s="1">
        <f>IFERROR(VLOOKUP($A7,Auxiliar_OPEX_CustosUnit!$A$4:$BT$129,COLUMN(Auxiliar_OPEX_CustosUnit!BS$2),0),0)</f>
        <v>0</v>
      </c>
      <c r="DD7" s="1">
        <f>IFERROR(VLOOKUP($A7,Auxiliar_OPEX_CustosUnit!$A$4:$BT$129,COLUMN(Auxiliar_OPEX_CustosUnit!BT$2),0),0)</f>
        <v>0</v>
      </c>
      <c r="DG7" s="60">
        <v>43344</v>
      </c>
      <c r="DH7" s="1">
        <v>1</v>
      </c>
      <c r="DI7" s="1">
        <f>INDEX(Auxiliar_OPEX_Drivers!$B$2:$CH$18,MATCH(Auxiliar_OPEX_O!DI$3,Auxiliar_OPEX_Drivers!$B$2:$B$18,0),MATCH($DG7,Auxiliar_OPEX_Drivers!$B$2:$CH$2,0))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INDEX(Auxiliar_OPEX_Drivers!$B$2:$CH$18,MATCH(Auxiliar_OPEX_O!DK$3,Auxiliar_OPEX_Drivers!$B$2:$B$18,0),MATCH($DG7,Auxiliar_OPEX_Drivers!$B$2:$CH$2,0))</f>
        <v>14</v>
      </c>
      <c r="DL7" s="1">
        <f>INDEX(Auxiliar_OPEX_Drivers!$B$2:$CH$18,MATCH(Auxiliar_OPEX_O!DL$3,Auxiliar_OPEX_Drivers!$B$2:$B$18,0),MATCH($DG7,Auxiliar_OPEX_Drivers!$B$2:$CH$2,0))</f>
        <v>61</v>
      </c>
      <c r="DM7" s="1">
        <f>INDEX(Auxiliar_OPEX_Drivers!$B$2:$CH$18,MATCH(Auxiliar_OPEX_O!DM$3,Auxiliar_OPEX_Drivers!$B$2:$B$18,0),MATCH($DG7,Auxiliar_OPEX_Drivers!$B$2:$CH$2,0))</f>
        <v>13</v>
      </c>
      <c r="DN7" s="1">
        <f>INDEX(Auxiliar_OPEX_Drivers!$B$2:$CH$18,MATCH(Auxiliar_OPEX_O!DN$3,Auxiliar_OPEX_Drivers!$B$2:$B$18,0),MATCH($DG7,Auxiliar_OPEX_Drivers!$B$2:$CH$2,0))</f>
        <v>601</v>
      </c>
      <c r="DO7" s="1">
        <f>INDEX(Auxiliar_OPEX_Drivers!$B$2:$CH$18,MATCH(Auxiliar_OPEX_O!DO$3,Auxiliar_OPEX_Drivers!$B$2:$B$18,0),MATCH($DG7,Auxiliar_OPEX_Drivers!$B$2:$CH$2,0))</f>
        <v>12</v>
      </c>
      <c r="DP7" s="1">
        <f>INDEX(Auxiliar_OPEX_Drivers!$B$2:$CH$18,MATCH(Auxiliar_OPEX_O!DP$3,Auxiliar_OPEX_Drivers!$B$2:$B$18,0),MATCH($DG7,Auxiliar_OPEX_Drivers!$B$2:$CH$2,0))</f>
        <v>191</v>
      </c>
      <c r="DQ7" s="1">
        <f>INDEX(Auxiliar_OPEX_Drivers!$B$2:$CH$18,MATCH(Auxiliar_OPEX_O!DQ$3,Auxiliar_OPEX_Drivers!$B$2:$B$18,0),MATCH($DG7,Auxiliar_OPEX_Drivers!$B$2:$CH$2,0))</f>
        <v>37</v>
      </c>
      <c r="DR7" s="1">
        <f>INDEX(Auxiliar_OPEX_Drivers!$B$2:$CH$18,MATCH(Auxiliar_OPEX_O!DR$3,Auxiliar_OPEX_Drivers!$B$2:$B$18,0),MATCH($DG7,Auxiliar_OPEX_Drivers!$B$2:$CH$2,0))</f>
        <v>16775744.045427253</v>
      </c>
      <c r="DS7" s="1">
        <f>INDEX(Auxiliar_OPEX_Drivers!$B$2:$CH$18,MATCH(Auxiliar_OPEX_O!DS$3,Auxiliar_OPEX_Drivers!$B$2:$B$18,0),MATCH($DG7,Auxiliar_OPEX_Drivers!$B$2:$CH$2,0))</f>
        <v>84569.966666666704</v>
      </c>
      <c r="DT7" s="1">
        <f>INDEX(Auxiliar_OPEX_Drivers!$B$2:$CH$18,MATCH(Auxiliar_OPEX_O!DT$3,Auxiliar_OPEX_Drivers!$B$2:$B$18,0),MATCH($DG7,Auxiliar_OPEX_Drivers!$B$2:$CH$2,0))</f>
        <v>10703.943671071595</v>
      </c>
      <c r="DU7" s="1">
        <f>INDEX(Auxiliar_OPEX_Drivers!$B$2:$CH$18,MATCH(Auxiliar_OPEX_O!DU$3,Auxiliar_OPEX_Drivers!$B$2:$B$18,0),MATCH($DG7,Auxiliar_OPEX_Drivers!$B$2:$CH$2,0))</f>
        <v>4165.8171413809196</v>
      </c>
      <c r="DV7" s="1">
        <f>INDEX(Auxiliar_OPEX_Drivers!$B$2:$CH$18,MATCH(Auxiliar_OPEX_O!DV$3,Auxiliar_OPEX_Drivers!$B$2:$B$18,0),MATCH($DG7,Auxiliar_OPEX_Drivers!$B$2:$CH$2,0))</f>
        <v>2031107.8330780345</v>
      </c>
      <c r="DW7" s="1">
        <f>INDEX(Auxiliar_OPEX_Drivers!$B$2:$CH$18,MATCH(Auxiliar_OPEX_O!DW$3,Auxiliar_OPEX_Drivers!$B$2:$B$18,0),MATCH($DG7,Auxiliar_OPEX_Drivers!$B$2:$CH$2,0))</f>
        <v>10542.914504404929</v>
      </c>
      <c r="DX7" s="1">
        <f>INDEX(Auxiliar_OPEX_Drivers!$B$2:$CH$18,MATCH(Auxiliar_OPEX_O!DX$3,Auxiliar_OPEX_Drivers!$B$2:$B$18,0),MATCH($DG7,Auxiliar_OPEX_Drivers!$B$2:$CH$2,0))</f>
        <v>2050935.4397447011</v>
      </c>
      <c r="DY7" s="1">
        <f>INDEX(Auxiliar_OPEX_Drivers!$B$2:$CH$18,MATCH(Auxiliar_OPEX_O!DY$3,Auxiliar_OPEX_Drivers!$B$2:$B$18,0),MATCH($DG7,Auxiliar_OPEX_Drivers!$B$2:$CH$2,0))</f>
        <v>929</v>
      </c>
    </row>
    <row r="8" spans="1:190" hidden="1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2791.5844918219077</v>
      </c>
      <c r="E8" s="51">
        <f ca="1">SUMPRODUCT($CM8:$DD8,INDIRECT(ADDRESS(E$2,$DH$2)):INDIRECT(ADDRESS(E$2,$DY$2)))</f>
        <v>2791.5844918219077</v>
      </c>
      <c r="F8" s="51">
        <f ca="1">SUMPRODUCT($CM8:$DD8,INDIRECT(ADDRESS(F$2,$DH$2)):INDIRECT(ADDRESS(F$2,$DY$2)))</f>
        <v>2791.5844918219077</v>
      </c>
      <c r="G8" s="51">
        <f ca="1">SUMPRODUCT($CM8:$DD8,INDIRECT(ADDRESS(G$2,$DH$2)):INDIRECT(ADDRESS(G$2,$DY$2)))</f>
        <v>2791.5844918219077</v>
      </c>
      <c r="H8" s="51">
        <f ca="1">SUMPRODUCT($CM8:$DD8,INDIRECT(ADDRESS(H$2,$DH$2)):INDIRECT(ADDRESS(H$2,$DY$2)))</f>
        <v>2791.5844918219077</v>
      </c>
      <c r="I8" s="51">
        <f ca="1">SUMPRODUCT($CM8:$DD8,INDIRECT(ADDRESS(I$2,$DH$2)):INDIRECT(ADDRESS(I$2,$DY$2)))</f>
        <v>2791.5844918219077</v>
      </c>
      <c r="J8" s="51">
        <f ca="1">SUMPRODUCT($CM8:$DD8,INDIRECT(ADDRESS(J$2,$DH$2)):INDIRECT(ADDRESS(J$2,$DY$2)))</f>
        <v>2791.5844918219077</v>
      </c>
      <c r="K8" s="51">
        <f ca="1">SUMPRODUCT($CM8:$DD8,INDIRECT(ADDRESS(K$2,$DH$2)):INDIRECT(ADDRESS(K$2,$DY$2)))</f>
        <v>2800.2182764991712</v>
      </c>
      <c r="L8" s="51">
        <f ca="1">SUMPRODUCT($CM8:$DD8,INDIRECT(ADDRESS(L$2,$DH$2)):INDIRECT(ADDRESS(L$2,$DY$2)))</f>
        <v>2800.2182764991712</v>
      </c>
      <c r="M8" s="51">
        <f ca="1">SUMPRODUCT($CM8:$DD8,INDIRECT(ADDRESS(M$2,$DH$2)):INDIRECT(ADDRESS(M$2,$DY$2)))</f>
        <v>2800.2182764991712</v>
      </c>
      <c r="N8" s="51">
        <f ca="1">SUMPRODUCT($CM8:$DD8,INDIRECT(ADDRESS(N$2,$DH$2)):INDIRECT(ADDRESS(N$2,$DY$2)))</f>
        <v>2800.2182764991712</v>
      </c>
      <c r="O8" s="51">
        <f ca="1">SUMPRODUCT($CM8:$DD8,INDIRECT(ADDRESS(O$2,$DH$2)):INDIRECT(ADDRESS(O$2,$DY$2)))</f>
        <v>2800.2182764991712</v>
      </c>
      <c r="P8" s="51">
        <f ca="1">SUMPRODUCT($CM8:$DD8,INDIRECT(ADDRESS(P$2,$DH$2)):INDIRECT(ADDRESS(P$2,$DY$2)))</f>
        <v>2800.2182764991712</v>
      </c>
      <c r="Q8" s="51">
        <f ca="1">SUMPRODUCT($CM8:$DD8,INDIRECT(ADDRESS(Q$2,$DH$2)):INDIRECT(ADDRESS(Q$2,$DY$2)))</f>
        <v>2800.2182764991712</v>
      </c>
      <c r="R8" s="51">
        <f ca="1">SUMPRODUCT($CM8:$DD8,INDIRECT(ADDRESS(R$2,$DH$2)):INDIRECT(ADDRESS(R$2,$DY$2)))</f>
        <v>2800.2182764991712</v>
      </c>
      <c r="S8" s="51">
        <f ca="1">SUMPRODUCT($CM8:$DD8,INDIRECT(ADDRESS(S$2,$DH$2)):INDIRECT(ADDRESS(S$2,$DY$2)))</f>
        <v>2800.2182764991712</v>
      </c>
      <c r="T8" s="51">
        <f ca="1">SUMPRODUCT($CM8:$DD8,INDIRECT(ADDRESS(T$2,$DH$2)):INDIRECT(ADDRESS(T$2,$DY$2)))</f>
        <v>2800.2182764991712</v>
      </c>
      <c r="U8" s="51">
        <f ca="1">SUMPRODUCT($CM8:$DD8,INDIRECT(ADDRESS(U$2,$DH$2)):INDIRECT(ADDRESS(U$2,$DY$2)))</f>
        <v>2800.2182764991712</v>
      </c>
      <c r="V8" s="51">
        <f ca="1">SUMPRODUCT($CM8:$DD8,INDIRECT(ADDRESS(V$2,$DH$2)):INDIRECT(ADDRESS(V$2,$DY$2)))</f>
        <v>2800.2182764991712</v>
      </c>
      <c r="W8" s="51">
        <f ca="1">SUMPRODUCT($CM8:$DD8,INDIRECT(ADDRESS(W$2,$DH$2)):INDIRECT(ADDRESS(W$2,$DY$2)))</f>
        <v>2817.0104783051461</v>
      </c>
      <c r="X8" s="51">
        <f ca="1">SUMPRODUCT($CM8:$DD8,INDIRECT(ADDRESS(X$2,$DH$2)):INDIRECT(ADDRESS(X$2,$DY$2)))</f>
        <v>2817.0104783051461</v>
      </c>
      <c r="Y8" s="51">
        <f ca="1">SUMPRODUCT($CM8:$DD8,INDIRECT(ADDRESS(Y$2,$DH$2)):INDIRECT(ADDRESS(Y$2,$DY$2)))</f>
        <v>2817.0104783051461</v>
      </c>
      <c r="Z8" s="51">
        <f ca="1">SUMPRODUCT($CM8:$DD8,INDIRECT(ADDRESS(Z$2,$DH$2)):INDIRECT(ADDRESS(Z$2,$DY$2)))</f>
        <v>2817.0104783051461</v>
      </c>
      <c r="AA8" s="51">
        <f ca="1">SUMPRODUCT($CM8:$DD8,INDIRECT(ADDRESS(AA$2,$DH$2)):INDIRECT(ADDRESS(AA$2,$DY$2)))</f>
        <v>2817.0104783051461</v>
      </c>
      <c r="AB8" s="51">
        <f ca="1">SUMPRODUCT($CM8:$DD8,INDIRECT(ADDRESS(AB$2,$DH$2)):INDIRECT(ADDRESS(AB$2,$DY$2)))</f>
        <v>2817.0104783051461</v>
      </c>
      <c r="AC8" s="51">
        <f ca="1">SUMPRODUCT($CM8:$DD8,INDIRECT(ADDRESS(AC$2,$DH$2)):INDIRECT(ADDRESS(AC$2,$DY$2)))</f>
        <v>2817.0104783051461</v>
      </c>
      <c r="AD8" s="51">
        <f ca="1">SUMPRODUCT($CM8:$DD8,INDIRECT(ADDRESS(AD$2,$DH$2)):INDIRECT(ADDRESS(AD$2,$DY$2)))</f>
        <v>2817.0104783051461</v>
      </c>
      <c r="AE8" s="51">
        <f ca="1">SUMPRODUCT($CM8:$DD8,INDIRECT(ADDRESS(AE$2,$DH$2)):INDIRECT(ADDRESS(AE$2,$DY$2)))</f>
        <v>2817.0104783051461</v>
      </c>
      <c r="AF8" s="51">
        <f ca="1">SUMPRODUCT($CM8:$DD8,INDIRECT(ADDRESS(AF$2,$DH$2)):INDIRECT(ADDRESS(AF$2,$DY$2)))</f>
        <v>2817.0104783051461</v>
      </c>
      <c r="AG8" s="51">
        <f ca="1">SUMPRODUCT($CM8:$DD8,INDIRECT(ADDRESS(AG$2,$DH$2)):INDIRECT(ADDRESS(AG$2,$DY$2)))</f>
        <v>2817.0104783051461</v>
      </c>
      <c r="AH8" s="51">
        <f ca="1">SUMPRODUCT($CM8:$DD8,INDIRECT(ADDRESS(AH$2,$DH$2)):INDIRECT(ADDRESS(AH$2,$DY$2)))</f>
        <v>2817.0104783051461</v>
      </c>
      <c r="AI8" s="51">
        <f ca="1">SUMPRODUCT($CM8:$DD8,INDIRECT(ADDRESS(AI$2,$DH$2)):INDIRECT(ADDRESS(AI$2,$DY$2)))</f>
        <v>2830.3083742884692</v>
      </c>
      <c r="AJ8" s="51">
        <f ca="1">SUMPRODUCT($CM8:$DD8,INDIRECT(ADDRESS(AJ$2,$DH$2)):INDIRECT(ADDRESS(AJ$2,$DY$2)))</f>
        <v>2830.3083742884692</v>
      </c>
      <c r="AK8" s="51">
        <f ca="1">SUMPRODUCT($CM8:$DD8,INDIRECT(ADDRESS(AK$2,$DH$2)):INDIRECT(ADDRESS(AK$2,$DY$2)))</f>
        <v>2830.3083742884692</v>
      </c>
      <c r="AL8" s="51">
        <f ca="1">SUMPRODUCT($CM8:$DD8,INDIRECT(ADDRESS(AL$2,$DH$2)):INDIRECT(ADDRESS(AL$2,$DY$2)))</f>
        <v>2830.3083742884692</v>
      </c>
      <c r="AM8" s="51">
        <f ca="1">SUMPRODUCT($CM8:$DD8,INDIRECT(ADDRESS(AM$2,$DH$2)):INDIRECT(ADDRESS(AM$2,$DY$2)))</f>
        <v>2830.3083742884692</v>
      </c>
      <c r="AN8" s="51">
        <f ca="1">SUMPRODUCT($CM8:$DD8,INDIRECT(ADDRESS(AN$2,$DH$2)):INDIRECT(ADDRESS(AN$2,$DY$2)))</f>
        <v>2830.3083742884692</v>
      </c>
      <c r="AO8" s="51">
        <f ca="1">SUMPRODUCT($CM8:$DD8,INDIRECT(ADDRESS(AO$2,$DH$2)):INDIRECT(ADDRESS(AO$2,$DY$2)))</f>
        <v>2830.3083742884692</v>
      </c>
      <c r="AP8" s="51">
        <f ca="1">SUMPRODUCT($CM8:$DD8,INDIRECT(ADDRESS(AP$2,$DH$2)):INDIRECT(ADDRESS(AP$2,$DY$2)))</f>
        <v>2830.3083742884692</v>
      </c>
      <c r="AQ8" s="51">
        <f ca="1">SUMPRODUCT($CM8:$DD8,INDIRECT(ADDRESS(AQ$2,$DH$2)):INDIRECT(ADDRESS(AQ$2,$DY$2)))</f>
        <v>2830.3083742884692</v>
      </c>
      <c r="AR8" s="51">
        <f ca="1">SUMPRODUCT($CM8:$DD8,INDIRECT(ADDRESS(AR$2,$DH$2)):INDIRECT(ADDRESS(AR$2,$DY$2)))</f>
        <v>2830.3083742884692</v>
      </c>
      <c r="AS8" s="51">
        <f ca="1">SUMPRODUCT($CM8:$DD8,INDIRECT(ADDRESS(AS$2,$DH$2)):INDIRECT(ADDRESS(AS$2,$DY$2)))</f>
        <v>2830.3083742884692</v>
      </c>
      <c r="AT8" s="51">
        <f ca="1">SUMPRODUCT($CM8:$DD8,INDIRECT(ADDRESS(AT$2,$DH$2)):INDIRECT(ADDRESS(AT$2,$DY$2)))</f>
        <v>2830.3083742884692</v>
      </c>
      <c r="AU8" s="51">
        <f ca="1">SUMPRODUCT($CM8:$DD8,INDIRECT(ADDRESS(AU$2,$DH$2)):INDIRECT(ADDRESS(AU$2,$DY$2)))</f>
        <v>2844.1453290356358</v>
      </c>
      <c r="AV8" s="51">
        <f ca="1">SUMPRODUCT($CM8:$DD8,INDIRECT(ADDRESS(AV$2,$DH$2)):INDIRECT(ADDRESS(AV$2,$DY$2)))</f>
        <v>2844.1453290356358</v>
      </c>
      <c r="AW8" s="51">
        <f ca="1">SUMPRODUCT($CM8:$DD8,INDIRECT(ADDRESS(AW$2,$DH$2)):INDIRECT(ADDRESS(AW$2,$DY$2)))</f>
        <v>2844.1453290356358</v>
      </c>
      <c r="AX8" s="51">
        <f ca="1">SUMPRODUCT($CM8:$DD8,INDIRECT(ADDRESS(AX$2,$DH$2)):INDIRECT(ADDRESS(AX$2,$DY$2)))</f>
        <v>2844.1453290356358</v>
      </c>
      <c r="AY8" s="51">
        <f ca="1">SUMPRODUCT($CM8:$DD8,INDIRECT(ADDRESS(AY$2,$DH$2)):INDIRECT(ADDRESS(AY$2,$DY$2)))</f>
        <v>2844.1453290356358</v>
      </c>
      <c r="AZ8" s="51">
        <f ca="1">SUMPRODUCT($CM8:$DD8,INDIRECT(ADDRESS(AZ$2,$DH$2)):INDIRECT(ADDRESS(AZ$2,$DY$2)))</f>
        <v>2844.1453290356358</v>
      </c>
      <c r="BA8" s="51">
        <f ca="1">SUMPRODUCT($CM8:$DD8,INDIRECT(ADDRESS(BA$2,$DH$2)):INDIRECT(ADDRESS(BA$2,$DY$2)))</f>
        <v>2844.1453290356358</v>
      </c>
      <c r="BB8" s="51">
        <f ca="1">SUMPRODUCT($CM8:$DD8,INDIRECT(ADDRESS(BB$2,$DH$2)):INDIRECT(ADDRESS(BB$2,$DY$2)))</f>
        <v>2844.1453290356358</v>
      </c>
      <c r="BC8" s="51">
        <f ca="1">SUMPRODUCT($CM8:$DD8,INDIRECT(ADDRESS(BC$2,$DH$2)):INDIRECT(ADDRESS(BC$2,$DY$2)))</f>
        <v>2844.1453290356358</v>
      </c>
      <c r="BD8" s="51">
        <f ca="1">SUMPRODUCT($CM8:$DD8,INDIRECT(ADDRESS(BD$2,$DH$2)):INDIRECT(ADDRESS(BD$2,$DY$2)))</f>
        <v>2844.1453290356358</v>
      </c>
      <c r="BE8" s="51">
        <f ca="1">SUMPRODUCT($CM8:$DD8,INDIRECT(ADDRESS(BE$2,$DH$2)):INDIRECT(ADDRESS(BE$2,$DY$2)))</f>
        <v>2844.1453290356358</v>
      </c>
      <c r="BF8" s="51">
        <f ca="1">SUMPRODUCT($CM8:$DD8,INDIRECT(ADDRESS(BF$2,$DH$2)):INDIRECT(ADDRESS(BF$2,$DY$2)))</f>
        <v>2844.1453290356358</v>
      </c>
      <c r="BG8" s="51">
        <f ca="1">SUMPRODUCT($CM8:$DD8,INDIRECT(ADDRESS(BG$2,$DH$2)):INDIRECT(ADDRESS(BG$2,$DY$2)))</f>
        <v>2855.4525221983563</v>
      </c>
      <c r="BH8" s="51">
        <f ca="1">SUMPRODUCT($CM8:$DD8,INDIRECT(ADDRESS(BH$2,$DH$2)):INDIRECT(ADDRESS(BH$2,$DY$2)))</f>
        <v>2855.4525221983563</v>
      </c>
      <c r="BI8" s="51">
        <f ca="1">SUMPRODUCT($CM8:$DD8,INDIRECT(ADDRESS(BI$2,$DH$2)):INDIRECT(ADDRESS(BI$2,$DY$2)))</f>
        <v>2855.4525221983563</v>
      </c>
      <c r="BJ8" s="51">
        <f ca="1">SUMPRODUCT($CM8:$DD8,INDIRECT(ADDRESS(BJ$2,$DH$2)):INDIRECT(ADDRESS(BJ$2,$DY$2)))</f>
        <v>2855.4525221983563</v>
      </c>
      <c r="BK8" s="51">
        <f ca="1">SUMPRODUCT($CM8:$DD8,INDIRECT(ADDRESS(BK$2,$DH$2)):INDIRECT(ADDRESS(BK$2,$DY$2)))</f>
        <v>2855.4525221983563</v>
      </c>
      <c r="BL8" s="51">
        <f ca="1">SUMPRODUCT($CM8:$DD8,INDIRECT(ADDRESS(BL$2,$DH$2)):INDIRECT(ADDRESS(BL$2,$DY$2)))</f>
        <v>2855.4525221983563</v>
      </c>
      <c r="BM8" s="51">
        <f ca="1">SUMPRODUCT($CM8:$DD8,INDIRECT(ADDRESS(BM$2,$DH$2)):INDIRECT(ADDRESS(BM$2,$DY$2)))</f>
        <v>2855.4525221983563</v>
      </c>
      <c r="BN8" s="51">
        <f ca="1">SUMPRODUCT($CM8:$DD8,INDIRECT(ADDRESS(BN$2,$DH$2)):INDIRECT(ADDRESS(BN$2,$DY$2)))</f>
        <v>2855.4525221983563</v>
      </c>
      <c r="BO8" s="51">
        <f ca="1">SUMPRODUCT($CM8:$DD8,INDIRECT(ADDRESS(BO$2,$DH$2)):INDIRECT(ADDRESS(BO$2,$DY$2)))</f>
        <v>2855.4525221983563</v>
      </c>
      <c r="BP8" s="51">
        <f ca="1">SUMPRODUCT($CM8:$DD8,INDIRECT(ADDRESS(BP$2,$DH$2)):INDIRECT(ADDRESS(BP$2,$DY$2)))</f>
        <v>2855.4525221983563</v>
      </c>
      <c r="BQ8" s="51">
        <f ca="1">SUMPRODUCT($CM8:$DD8,INDIRECT(ADDRESS(BQ$2,$DH$2)):INDIRECT(ADDRESS(BQ$2,$DY$2)))</f>
        <v>2855.4525221983563</v>
      </c>
      <c r="BR8" s="51">
        <f ca="1">SUMPRODUCT($CM8:$DD8,INDIRECT(ADDRESS(BR$2,$DH$2)):INDIRECT(ADDRESS(BR$2,$DY$2)))</f>
        <v>2855.4525221983563</v>
      </c>
      <c r="BS8" s="51">
        <f ca="1">SUMPRODUCT($CM8:$DD8,INDIRECT(ADDRESS(BS$2,$DH$2)):INDIRECT(ADDRESS(BS$2,$DY$2)))</f>
        <v>2865.9080625850052</v>
      </c>
      <c r="BT8" s="51">
        <f ca="1">SUMPRODUCT($CM8:$DD8,INDIRECT(ADDRESS(BT$2,$DH$2)):INDIRECT(ADDRESS(BT$2,$DY$2)))</f>
        <v>2865.9080625850052</v>
      </c>
      <c r="BU8" s="51">
        <f ca="1">SUMPRODUCT($CM8:$DD8,INDIRECT(ADDRESS(BU$2,$DH$2)):INDIRECT(ADDRESS(BU$2,$DY$2)))</f>
        <v>2865.9080625850052</v>
      </c>
      <c r="BV8" s="51">
        <f ca="1">SUMPRODUCT($CM8:$DD8,INDIRECT(ADDRESS(BV$2,$DH$2)):INDIRECT(ADDRESS(BV$2,$DY$2)))</f>
        <v>2865.9080625850052</v>
      </c>
      <c r="BW8" s="51">
        <f ca="1">SUMPRODUCT($CM8:$DD8,INDIRECT(ADDRESS(BW$2,$DH$2)):INDIRECT(ADDRESS(BW$2,$DY$2)))</f>
        <v>2865.9080625850052</v>
      </c>
      <c r="BX8" s="51">
        <f ca="1">SUMPRODUCT($CM8:$DD8,INDIRECT(ADDRESS(BX$2,$DH$2)):INDIRECT(ADDRESS(BX$2,$DY$2)))</f>
        <v>2865.9080625850052</v>
      </c>
      <c r="BY8" s="51">
        <f ca="1">SUMPRODUCT($CM8:$DD8,INDIRECT(ADDRESS(BY$2,$DH$2)):INDIRECT(ADDRESS(BY$2,$DY$2)))</f>
        <v>2865.9080625850052</v>
      </c>
      <c r="BZ8" s="51">
        <f ca="1">SUMPRODUCT($CM8:$DD8,INDIRECT(ADDRESS(BZ$2,$DH$2)):INDIRECT(ADDRESS(BZ$2,$DY$2)))</f>
        <v>2865.9080625850052</v>
      </c>
      <c r="CA8" s="51">
        <f ca="1">SUMPRODUCT($CM8:$DD8,INDIRECT(ADDRESS(CA$2,$DH$2)):INDIRECT(ADDRESS(CA$2,$DY$2)))</f>
        <v>2865.9080625850052</v>
      </c>
      <c r="CB8" s="51">
        <f ca="1">SUMPRODUCT($CM8:$DD8,INDIRECT(ADDRESS(CB$2,$DH$2)):INDIRECT(ADDRESS(CB$2,$DY$2)))</f>
        <v>2865.9080625850052</v>
      </c>
      <c r="CC8" s="51">
        <f ca="1">SUMPRODUCT($CM8:$DD8,INDIRECT(ADDRESS(CC$2,$DH$2)):INDIRECT(ADDRESS(CC$2,$DY$2)))</f>
        <v>2865.9080625850052</v>
      </c>
      <c r="CD8" s="51">
        <f ca="1">SUMPRODUCT($CM8:$DD8,INDIRECT(ADDRESS(CD$2,$DH$2)):INDIRECT(ADDRESS(CD$2,$DY$2)))</f>
        <v>2865.9080625850052</v>
      </c>
      <c r="CF8" s="51">
        <f t="shared" ca="1" si="4"/>
        <v>33542.182825249205</v>
      </c>
      <c r="CG8" s="51">
        <f t="shared" ca="1" si="3"/>
        <v>33686.580327019925</v>
      </c>
      <c r="CH8" s="51">
        <f t="shared" ca="1" si="3"/>
        <v>33870.615219578372</v>
      </c>
      <c r="CI8" s="51">
        <f t="shared" ca="1" si="3"/>
        <v>34032.885265197467</v>
      </c>
      <c r="CJ8" s="51">
        <f t="shared" ca="1" si="3"/>
        <v>34186.279914241233</v>
      </c>
      <c r="CK8" s="51">
        <f t="shared" ca="1" si="3"/>
        <v>34317.707968313516</v>
      </c>
      <c r="CL8" s="82"/>
      <c r="CM8" s="1">
        <f>IFERROR(VLOOKUP($A8,Auxiliar_OPEX_CustosUnit!$A$4:$BT$129,COLUMN(Auxiliar_OPEX_CustosUnit!BC$2),0),0)</f>
        <v>0</v>
      </c>
      <c r="CN8" s="1">
        <f>IFERROR(VLOOKUP($A8,Auxiliar_OPEX_CustosUnit!$A$4:$BT$129,COLUMN(Auxiliar_OPEX_CustosUnit!BD$2),0),0)</f>
        <v>0</v>
      </c>
      <c r="CO8" s="1">
        <f>IFERROR(VLOOKUP($A8,Auxiliar_OPEX_CustosUnit!$A$4:$BT$129,COLUMN(Auxiliar_OPEX_CustosUnit!BE$2),0)*(1-DRE_Auxiliar!$A$172),0)</f>
        <v>1998.4690413756209</v>
      </c>
      <c r="CP8" s="1">
        <f>IFERROR(VLOOKUP($A8,Auxiliar_OPEX_CustosUnit!$A$4:$BT$129,COLUMN(Auxiliar_OPEX_CustosUnit!BF$2),0),0)</f>
        <v>0</v>
      </c>
      <c r="CQ8" s="1">
        <f>IFERROR(VLOOKUP($A8,Auxiliar_OPEX_CustosUnit!$A$4:$BT$129,COLUMN(Auxiliar_OPEX_CustosUnit!BG$2),0),0)</f>
        <v>13.001892630266999</v>
      </c>
      <c r="CR8" s="1">
        <f>IFERROR(VLOOKUP($A8,Auxiliar_OPEX_CustosUnit!$A$4:$BT$129,COLUMN(Auxiliar_OPEX_CustosUnit!BH$2),0),0)</f>
        <v>0</v>
      </c>
      <c r="CS8" s="1">
        <f>IFERROR(VLOOKUP($A8,Auxiliar_OPEX_CustosUnit!$A$4:$BT$129,COLUMN(Auxiliar_OPEX_CustosUnit!BI$2),0),0)</f>
        <v>0</v>
      </c>
      <c r="CT8" s="1">
        <f>IFERROR(VLOOKUP($A8,Auxiliar_OPEX_CustosUnit!$A$4:$BT$129,COLUMN(Auxiliar_OPEX_CustosUnit!BJ$2),0),0)</f>
        <v>0</v>
      </c>
      <c r="CU8" s="1">
        <f>IFERROR(VLOOKUP($A8,Auxiliar_OPEX_CustosUnit!$A$4:$BT$129,COLUMN(Auxiliar_OPEX_CustosUnit!BK$2),0),0)</f>
        <v>0</v>
      </c>
      <c r="CV8" s="1">
        <f>IFERROR(VLOOKUP($A8,Auxiliar_OPEX_CustosUnit!$A$4:$BT$129,COLUMN(Auxiliar_OPEX_CustosUnit!BL$2),0),0)</f>
        <v>0</v>
      </c>
      <c r="CW8" s="1">
        <f>IFERROR(VLOOKUP($A8,Auxiliar_OPEX_CustosUnit!$A$4:$BT$129,COLUMN(Auxiliar_OPEX_CustosUnit!BM$2),0),0)</f>
        <v>0</v>
      </c>
      <c r="CX8" s="1">
        <f>IFERROR(VLOOKUP($A8,Auxiliar_OPEX_CustosUnit!$A$4:$BT$129,COLUMN(Auxiliar_OPEX_CustosUnit!BN$2),0),0)</f>
        <v>0</v>
      </c>
      <c r="CY8" s="1">
        <f>IFERROR(VLOOKUP($A8,Auxiliar_OPEX_CustosUnit!$A$4:$BT$129,COLUMN(Auxiliar_OPEX_CustosUnit!BO$2),0),0)</f>
        <v>0</v>
      </c>
      <c r="CZ8" s="1">
        <f>IFERROR(VLOOKUP($A8,Auxiliar_OPEX_CustosUnit!$A$4:$BT$129,COLUMN(Auxiliar_OPEX_CustosUnit!BP$2),0),0)</f>
        <v>0</v>
      </c>
      <c r="DA8" s="1">
        <f>IFERROR(VLOOKUP($A8,Auxiliar_OPEX_CustosUnit!$A$4:$BT$129,COLUMN(Auxiliar_OPEX_CustosUnit!BQ$2),0),0)</f>
        <v>0</v>
      </c>
      <c r="DB8" s="1">
        <f>IFERROR(VLOOKUP($A8,Auxiliar_OPEX_CustosUnit!$A$4:$BT$129,COLUMN(Auxiliar_OPEX_CustosUnit!BR$2),0),0)</f>
        <v>0</v>
      </c>
      <c r="DC8" s="1">
        <f>IFERROR(VLOOKUP($A8,Auxiliar_OPEX_CustosUnit!$A$4:$BT$129,COLUMN(Auxiliar_OPEX_CustosUnit!BS$2),0),0)</f>
        <v>0</v>
      </c>
      <c r="DD8" s="1">
        <f>IFERROR(VLOOKUP($A8,Auxiliar_OPEX_CustosUnit!$A$4:$BT$129,COLUMN(Auxiliar_OPEX_CustosUnit!BT$2),0),0)</f>
        <v>0</v>
      </c>
      <c r="DG8" s="60">
        <v>43374</v>
      </c>
      <c r="DH8" s="1">
        <v>1</v>
      </c>
      <c r="DI8" s="1">
        <f>INDEX(Auxiliar_OPEX_Drivers!$B$2:$CH$18,MATCH(Auxiliar_OPEX_O!DI$3,Auxiliar_OPEX_Drivers!$B$2:$B$18,0),MATCH($DG8,Auxiliar_OPEX_Drivers!$B$2:$CH$2,0))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INDEX(Auxiliar_OPEX_Drivers!$B$2:$CH$18,MATCH(Auxiliar_OPEX_O!DK$3,Auxiliar_OPEX_Drivers!$B$2:$B$18,0),MATCH($DG8,Auxiliar_OPEX_Drivers!$B$2:$CH$2,0))</f>
        <v>14</v>
      </c>
      <c r="DL8" s="1">
        <f>INDEX(Auxiliar_OPEX_Drivers!$B$2:$CH$18,MATCH(Auxiliar_OPEX_O!DL$3,Auxiliar_OPEX_Drivers!$B$2:$B$18,0),MATCH($DG8,Auxiliar_OPEX_Drivers!$B$2:$CH$2,0))</f>
        <v>61</v>
      </c>
      <c r="DM8" s="1">
        <f>INDEX(Auxiliar_OPEX_Drivers!$B$2:$CH$18,MATCH(Auxiliar_OPEX_O!DM$3,Auxiliar_OPEX_Drivers!$B$2:$B$18,0),MATCH($DG8,Auxiliar_OPEX_Drivers!$B$2:$CH$2,0))</f>
        <v>13</v>
      </c>
      <c r="DN8" s="1">
        <f>INDEX(Auxiliar_OPEX_Drivers!$B$2:$CH$18,MATCH(Auxiliar_OPEX_O!DN$3,Auxiliar_OPEX_Drivers!$B$2:$B$18,0),MATCH($DG8,Auxiliar_OPEX_Drivers!$B$2:$CH$2,0))</f>
        <v>601</v>
      </c>
      <c r="DO8" s="1">
        <f>INDEX(Auxiliar_OPEX_Drivers!$B$2:$CH$18,MATCH(Auxiliar_OPEX_O!DO$3,Auxiliar_OPEX_Drivers!$B$2:$B$18,0),MATCH($DG8,Auxiliar_OPEX_Drivers!$B$2:$CH$2,0))</f>
        <v>12</v>
      </c>
      <c r="DP8" s="1">
        <f>INDEX(Auxiliar_OPEX_Drivers!$B$2:$CH$18,MATCH(Auxiliar_OPEX_O!DP$3,Auxiliar_OPEX_Drivers!$B$2:$B$18,0),MATCH($DG8,Auxiliar_OPEX_Drivers!$B$2:$CH$2,0))</f>
        <v>191</v>
      </c>
      <c r="DQ8" s="1">
        <f>INDEX(Auxiliar_OPEX_Drivers!$B$2:$CH$18,MATCH(Auxiliar_OPEX_O!DQ$3,Auxiliar_OPEX_Drivers!$B$2:$B$18,0),MATCH($DG8,Auxiliar_OPEX_Drivers!$B$2:$CH$2,0))</f>
        <v>37</v>
      </c>
      <c r="DR8" s="1">
        <f>INDEX(Auxiliar_OPEX_Drivers!$B$2:$CH$18,MATCH(Auxiliar_OPEX_O!DR$3,Auxiliar_OPEX_Drivers!$B$2:$B$18,0),MATCH($DG8,Auxiliar_OPEX_Drivers!$B$2:$CH$2,0))</f>
        <v>16867236.217674039</v>
      </c>
      <c r="DS8" s="1">
        <f>INDEX(Auxiliar_OPEX_Drivers!$B$2:$CH$18,MATCH(Auxiliar_OPEX_O!DS$3,Auxiliar_OPEX_Drivers!$B$2:$B$18,0),MATCH($DG8,Auxiliar_OPEX_Drivers!$B$2:$CH$2,0))</f>
        <v>91492.172246786795</v>
      </c>
      <c r="DT8" s="1">
        <f>INDEX(Auxiliar_OPEX_Drivers!$B$2:$CH$18,MATCH(Auxiliar_OPEX_O!DT$3,Auxiliar_OPEX_Drivers!$B$2:$B$18,0),MATCH($DG8,Auxiliar_OPEX_Drivers!$B$2:$CH$2,0))</f>
        <v>10993.035632896723</v>
      </c>
      <c r="DU8" s="1">
        <f>INDEX(Auxiliar_OPEX_Drivers!$B$2:$CH$18,MATCH(Auxiliar_OPEX_O!DU$3,Auxiliar_OPEX_Drivers!$B$2:$B$18,0),MATCH($DG8,Auxiliar_OPEX_Drivers!$B$2:$CH$2,0))</f>
        <v>4165.8171413809832</v>
      </c>
      <c r="DV8" s="1">
        <f>INDEX(Auxiliar_OPEX_Drivers!$B$2:$CH$18,MATCH(Auxiliar_OPEX_O!DV$3,Auxiliar_OPEX_Drivers!$B$2:$B$18,0),MATCH($DG8,Auxiliar_OPEX_Drivers!$B$2:$CH$2,0))</f>
        <v>2040143.7595442645</v>
      </c>
      <c r="DW8" s="1">
        <f>INDEX(Auxiliar_OPEX_Drivers!$B$2:$CH$18,MATCH(Auxiliar_OPEX_O!DW$3,Auxiliar_OPEX_Drivers!$B$2:$B$18,0),MATCH($DG8,Auxiliar_OPEX_Drivers!$B$2:$CH$2,0))</f>
        <v>10828.926466230054</v>
      </c>
      <c r="DX8" s="1">
        <f>INDEX(Auxiliar_OPEX_Drivers!$B$2:$CH$18,MATCH(Auxiliar_OPEX_O!DX$3,Auxiliar_OPEX_Drivers!$B$2:$B$18,0),MATCH($DG8,Auxiliar_OPEX_Drivers!$B$2:$CH$2,0))</f>
        <v>2060025.4753775978</v>
      </c>
      <c r="DY8" s="1">
        <f>INDEX(Auxiliar_OPEX_Drivers!$B$2:$CH$18,MATCH(Auxiliar_OPEX_O!DY$3,Auxiliar_OPEX_Drivers!$B$2:$B$18,0),MATCH($DG8,Auxiliar_OPEX_Drivers!$B$2:$CH$2,0))</f>
        <v>929</v>
      </c>
    </row>
    <row r="9" spans="1:190" hidden="1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4506.8120687357759</v>
      </c>
      <c r="E9" s="51">
        <f ca="1">SUMPRODUCT($CM9:$DD9,INDIRECT(ADDRESS(E$2,$DH$2)):INDIRECT(ADDRESS(E$2,$DY$2)))</f>
        <v>4506.8120687357759</v>
      </c>
      <c r="F9" s="51">
        <f ca="1">SUMPRODUCT($CM9:$DD9,INDIRECT(ADDRESS(F$2,$DH$2)):INDIRECT(ADDRESS(F$2,$DY$2)))</f>
        <v>4506.8120687357759</v>
      </c>
      <c r="G9" s="51">
        <f ca="1">SUMPRODUCT($CM9:$DD9,INDIRECT(ADDRESS(G$2,$DH$2)):INDIRECT(ADDRESS(G$2,$DY$2)))</f>
        <v>4506.8120687357759</v>
      </c>
      <c r="H9" s="51">
        <f ca="1">SUMPRODUCT($CM9:$DD9,INDIRECT(ADDRESS(H$2,$DH$2)):INDIRECT(ADDRESS(H$2,$DY$2)))</f>
        <v>4506.8120687357759</v>
      </c>
      <c r="I9" s="51">
        <f ca="1">SUMPRODUCT($CM9:$DD9,INDIRECT(ADDRESS(I$2,$DH$2)):INDIRECT(ADDRESS(I$2,$DY$2)))</f>
        <v>4506.8120687357759</v>
      </c>
      <c r="J9" s="51">
        <f ca="1">SUMPRODUCT($CM9:$DD9,INDIRECT(ADDRESS(J$2,$DH$2)):INDIRECT(ADDRESS(J$2,$DY$2)))</f>
        <v>4506.8120687357759</v>
      </c>
      <c r="K9" s="51">
        <f ca="1">SUMPRODUCT($CM9:$DD9,INDIRECT(ADDRESS(K$2,$DH$2)):INDIRECT(ADDRESS(K$2,$DY$2)))</f>
        <v>4525.4627065861341</v>
      </c>
      <c r="L9" s="51">
        <f ca="1">SUMPRODUCT($CM9:$DD9,INDIRECT(ADDRESS(L$2,$DH$2)):INDIRECT(ADDRESS(L$2,$DY$2)))</f>
        <v>4525.4627065861341</v>
      </c>
      <c r="M9" s="51">
        <f ca="1">SUMPRODUCT($CM9:$DD9,INDIRECT(ADDRESS(M$2,$DH$2)):INDIRECT(ADDRESS(M$2,$DY$2)))</f>
        <v>4525.4627065861341</v>
      </c>
      <c r="N9" s="51">
        <f ca="1">SUMPRODUCT($CM9:$DD9,INDIRECT(ADDRESS(N$2,$DH$2)):INDIRECT(ADDRESS(N$2,$DY$2)))</f>
        <v>4525.4627065861341</v>
      </c>
      <c r="O9" s="51">
        <f ca="1">SUMPRODUCT($CM9:$DD9,INDIRECT(ADDRESS(O$2,$DH$2)):INDIRECT(ADDRESS(O$2,$DY$2)))</f>
        <v>4525.4627065861341</v>
      </c>
      <c r="P9" s="51">
        <f ca="1">SUMPRODUCT($CM9:$DD9,INDIRECT(ADDRESS(P$2,$DH$2)):INDIRECT(ADDRESS(P$2,$DY$2)))</f>
        <v>4525.4627065861341</v>
      </c>
      <c r="Q9" s="51">
        <f ca="1">SUMPRODUCT($CM9:$DD9,INDIRECT(ADDRESS(Q$2,$DH$2)):INDIRECT(ADDRESS(Q$2,$DY$2)))</f>
        <v>4525.4627065861341</v>
      </c>
      <c r="R9" s="51">
        <f ca="1">SUMPRODUCT($CM9:$DD9,INDIRECT(ADDRESS(R$2,$DH$2)):INDIRECT(ADDRESS(R$2,$DY$2)))</f>
        <v>4525.4627065861341</v>
      </c>
      <c r="S9" s="51">
        <f ca="1">SUMPRODUCT($CM9:$DD9,INDIRECT(ADDRESS(S$2,$DH$2)):INDIRECT(ADDRESS(S$2,$DY$2)))</f>
        <v>4525.4627065861341</v>
      </c>
      <c r="T9" s="51">
        <f ca="1">SUMPRODUCT($CM9:$DD9,INDIRECT(ADDRESS(T$2,$DH$2)):INDIRECT(ADDRESS(T$2,$DY$2)))</f>
        <v>4525.4627065861341</v>
      </c>
      <c r="U9" s="51">
        <f ca="1">SUMPRODUCT($CM9:$DD9,INDIRECT(ADDRESS(U$2,$DH$2)):INDIRECT(ADDRESS(U$2,$DY$2)))</f>
        <v>4525.4627065861341</v>
      </c>
      <c r="V9" s="51">
        <f ca="1">SUMPRODUCT($CM9:$DD9,INDIRECT(ADDRESS(V$2,$DH$2)):INDIRECT(ADDRESS(V$2,$DY$2)))</f>
        <v>4525.4627065861341</v>
      </c>
      <c r="W9" s="51">
        <f ca="1">SUMPRODUCT($CM9:$DD9,INDIRECT(ADDRESS(W$2,$DH$2)):INDIRECT(ADDRESS(W$2,$DY$2)))</f>
        <v>4542.4211208533507</v>
      </c>
      <c r="X9" s="51">
        <f ca="1">SUMPRODUCT($CM9:$DD9,INDIRECT(ADDRESS(X$2,$DH$2)):INDIRECT(ADDRESS(X$2,$DY$2)))</f>
        <v>4542.4211208533507</v>
      </c>
      <c r="Y9" s="51">
        <f ca="1">SUMPRODUCT($CM9:$DD9,INDIRECT(ADDRESS(Y$2,$DH$2)):INDIRECT(ADDRESS(Y$2,$DY$2)))</f>
        <v>4542.4211208533507</v>
      </c>
      <c r="Z9" s="51">
        <f ca="1">SUMPRODUCT($CM9:$DD9,INDIRECT(ADDRESS(Z$2,$DH$2)):INDIRECT(ADDRESS(Z$2,$DY$2)))</f>
        <v>4542.4211208533507</v>
      </c>
      <c r="AA9" s="51">
        <f ca="1">SUMPRODUCT($CM9:$DD9,INDIRECT(ADDRESS(AA$2,$DH$2)):INDIRECT(ADDRESS(AA$2,$DY$2)))</f>
        <v>4542.4211208533507</v>
      </c>
      <c r="AB9" s="51">
        <f ca="1">SUMPRODUCT($CM9:$DD9,INDIRECT(ADDRESS(AB$2,$DH$2)):INDIRECT(ADDRESS(AB$2,$DY$2)))</f>
        <v>4542.4211208533507</v>
      </c>
      <c r="AC9" s="51">
        <f ca="1">SUMPRODUCT($CM9:$DD9,INDIRECT(ADDRESS(AC$2,$DH$2)):INDIRECT(ADDRESS(AC$2,$DY$2)))</f>
        <v>4542.4211208533507</v>
      </c>
      <c r="AD9" s="51">
        <f ca="1">SUMPRODUCT($CM9:$DD9,INDIRECT(ADDRESS(AD$2,$DH$2)):INDIRECT(ADDRESS(AD$2,$DY$2)))</f>
        <v>4542.4211208533507</v>
      </c>
      <c r="AE9" s="51">
        <f ca="1">SUMPRODUCT($CM9:$DD9,INDIRECT(ADDRESS(AE$2,$DH$2)):INDIRECT(ADDRESS(AE$2,$DY$2)))</f>
        <v>4542.4211208533507</v>
      </c>
      <c r="AF9" s="51">
        <f ca="1">SUMPRODUCT($CM9:$DD9,INDIRECT(ADDRESS(AF$2,$DH$2)):INDIRECT(ADDRESS(AF$2,$DY$2)))</f>
        <v>4542.4211208533507</v>
      </c>
      <c r="AG9" s="51">
        <f ca="1">SUMPRODUCT($CM9:$DD9,INDIRECT(ADDRESS(AG$2,$DH$2)):INDIRECT(ADDRESS(AG$2,$DY$2)))</f>
        <v>4542.4211208533507</v>
      </c>
      <c r="AH9" s="51">
        <f ca="1">SUMPRODUCT($CM9:$DD9,INDIRECT(ADDRESS(AH$2,$DH$2)):INDIRECT(ADDRESS(AH$2,$DY$2)))</f>
        <v>4542.4211208533507</v>
      </c>
      <c r="AI9" s="51">
        <f ca="1">SUMPRODUCT($CM9:$DD9,INDIRECT(ADDRESS(AI$2,$DH$2)):INDIRECT(ADDRESS(AI$2,$DY$2)))</f>
        <v>4560.555879777532</v>
      </c>
      <c r="AJ9" s="51">
        <f ca="1">SUMPRODUCT($CM9:$DD9,INDIRECT(ADDRESS(AJ$2,$DH$2)):INDIRECT(ADDRESS(AJ$2,$DY$2)))</f>
        <v>4560.555879777532</v>
      </c>
      <c r="AK9" s="51">
        <f ca="1">SUMPRODUCT($CM9:$DD9,INDIRECT(ADDRESS(AK$2,$DH$2)):INDIRECT(ADDRESS(AK$2,$DY$2)))</f>
        <v>4560.555879777532</v>
      </c>
      <c r="AL9" s="51">
        <f ca="1">SUMPRODUCT($CM9:$DD9,INDIRECT(ADDRESS(AL$2,$DH$2)):INDIRECT(ADDRESS(AL$2,$DY$2)))</f>
        <v>4560.555879777532</v>
      </c>
      <c r="AM9" s="51">
        <f ca="1">SUMPRODUCT($CM9:$DD9,INDIRECT(ADDRESS(AM$2,$DH$2)):INDIRECT(ADDRESS(AM$2,$DY$2)))</f>
        <v>4560.555879777532</v>
      </c>
      <c r="AN9" s="51">
        <f ca="1">SUMPRODUCT($CM9:$DD9,INDIRECT(ADDRESS(AN$2,$DH$2)):INDIRECT(ADDRESS(AN$2,$DY$2)))</f>
        <v>4560.555879777532</v>
      </c>
      <c r="AO9" s="51">
        <f ca="1">SUMPRODUCT($CM9:$DD9,INDIRECT(ADDRESS(AO$2,$DH$2)):INDIRECT(ADDRESS(AO$2,$DY$2)))</f>
        <v>4560.555879777532</v>
      </c>
      <c r="AP9" s="51">
        <f ca="1">SUMPRODUCT($CM9:$DD9,INDIRECT(ADDRESS(AP$2,$DH$2)):INDIRECT(ADDRESS(AP$2,$DY$2)))</f>
        <v>4560.555879777532</v>
      </c>
      <c r="AQ9" s="51">
        <f ca="1">SUMPRODUCT($CM9:$DD9,INDIRECT(ADDRESS(AQ$2,$DH$2)):INDIRECT(ADDRESS(AQ$2,$DY$2)))</f>
        <v>4560.555879777532</v>
      </c>
      <c r="AR9" s="51">
        <f ca="1">SUMPRODUCT($CM9:$DD9,INDIRECT(ADDRESS(AR$2,$DH$2)):INDIRECT(ADDRESS(AR$2,$DY$2)))</f>
        <v>4560.555879777532</v>
      </c>
      <c r="AS9" s="51">
        <f ca="1">SUMPRODUCT($CM9:$DD9,INDIRECT(ADDRESS(AS$2,$DH$2)):INDIRECT(ADDRESS(AS$2,$DY$2)))</f>
        <v>4560.555879777532</v>
      </c>
      <c r="AT9" s="51">
        <f ca="1">SUMPRODUCT($CM9:$DD9,INDIRECT(ADDRESS(AT$2,$DH$2)):INDIRECT(ADDRESS(AT$2,$DY$2)))</f>
        <v>4560.555879777532</v>
      </c>
      <c r="AU9" s="51">
        <f ca="1">SUMPRODUCT($CM9:$DD9,INDIRECT(ADDRESS(AU$2,$DH$2)):INDIRECT(ADDRESS(AU$2,$DY$2)))</f>
        <v>4576.4175035687285</v>
      </c>
      <c r="AV9" s="51">
        <f ca="1">SUMPRODUCT($CM9:$DD9,INDIRECT(ADDRESS(AV$2,$DH$2)):INDIRECT(ADDRESS(AV$2,$DY$2)))</f>
        <v>4576.4175035687285</v>
      </c>
      <c r="AW9" s="51">
        <f ca="1">SUMPRODUCT($CM9:$DD9,INDIRECT(ADDRESS(AW$2,$DH$2)):INDIRECT(ADDRESS(AW$2,$DY$2)))</f>
        <v>4576.4175035687285</v>
      </c>
      <c r="AX9" s="51">
        <f ca="1">SUMPRODUCT($CM9:$DD9,INDIRECT(ADDRESS(AX$2,$DH$2)):INDIRECT(ADDRESS(AX$2,$DY$2)))</f>
        <v>4576.4175035687285</v>
      </c>
      <c r="AY9" s="51">
        <f ca="1">SUMPRODUCT($CM9:$DD9,INDIRECT(ADDRESS(AY$2,$DH$2)):INDIRECT(ADDRESS(AY$2,$DY$2)))</f>
        <v>4576.4175035687285</v>
      </c>
      <c r="AZ9" s="51">
        <f ca="1">SUMPRODUCT($CM9:$DD9,INDIRECT(ADDRESS(AZ$2,$DH$2)):INDIRECT(ADDRESS(AZ$2,$DY$2)))</f>
        <v>4576.4175035687285</v>
      </c>
      <c r="BA9" s="51">
        <f ca="1">SUMPRODUCT($CM9:$DD9,INDIRECT(ADDRESS(BA$2,$DH$2)):INDIRECT(ADDRESS(BA$2,$DY$2)))</f>
        <v>4576.4175035687285</v>
      </c>
      <c r="BB9" s="51">
        <f ca="1">SUMPRODUCT($CM9:$DD9,INDIRECT(ADDRESS(BB$2,$DH$2)):INDIRECT(ADDRESS(BB$2,$DY$2)))</f>
        <v>4576.4175035687285</v>
      </c>
      <c r="BC9" s="51">
        <f ca="1">SUMPRODUCT($CM9:$DD9,INDIRECT(ADDRESS(BC$2,$DH$2)):INDIRECT(ADDRESS(BC$2,$DY$2)))</f>
        <v>4576.4175035687285</v>
      </c>
      <c r="BD9" s="51">
        <f ca="1">SUMPRODUCT($CM9:$DD9,INDIRECT(ADDRESS(BD$2,$DH$2)):INDIRECT(ADDRESS(BD$2,$DY$2)))</f>
        <v>4576.4175035687285</v>
      </c>
      <c r="BE9" s="51">
        <f ca="1">SUMPRODUCT($CM9:$DD9,INDIRECT(ADDRESS(BE$2,$DH$2)):INDIRECT(ADDRESS(BE$2,$DY$2)))</f>
        <v>4576.4175035687285</v>
      </c>
      <c r="BF9" s="51">
        <f ca="1">SUMPRODUCT($CM9:$DD9,INDIRECT(ADDRESS(BF$2,$DH$2)):INDIRECT(ADDRESS(BF$2,$DY$2)))</f>
        <v>4576.4175035687285</v>
      </c>
      <c r="BG9" s="51">
        <f ca="1">SUMPRODUCT($CM9:$DD9,INDIRECT(ADDRESS(BG$2,$DH$2)):INDIRECT(ADDRESS(BG$2,$DY$2)))</f>
        <v>4592.0078049707063</v>
      </c>
      <c r="BH9" s="51">
        <f ca="1">SUMPRODUCT($CM9:$DD9,INDIRECT(ADDRESS(BH$2,$DH$2)):INDIRECT(ADDRESS(BH$2,$DY$2)))</f>
        <v>4592.0078049707063</v>
      </c>
      <c r="BI9" s="51">
        <f ca="1">SUMPRODUCT($CM9:$DD9,INDIRECT(ADDRESS(BI$2,$DH$2)):INDIRECT(ADDRESS(BI$2,$DY$2)))</f>
        <v>4592.0078049707063</v>
      </c>
      <c r="BJ9" s="51">
        <f ca="1">SUMPRODUCT($CM9:$DD9,INDIRECT(ADDRESS(BJ$2,$DH$2)):INDIRECT(ADDRESS(BJ$2,$DY$2)))</f>
        <v>4592.0078049707063</v>
      </c>
      <c r="BK9" s="51">
        <f ca="1">SUMPRODUCT($CM9:$DD9,INDIRECT(ADDRESS(BK$2,$DH$2)):INDIRECT(ADDRESS(BK$2,$DY$2)))</f>
        <v>4592.0078049707063</v>
      </c>
      <c r="BL9" s="51">
        <f ca="1">SUMPRODUCT($CM9:$DD9,INDIRECT(ADDRESS(BL$2,$DH$2)):INDIRECT(ADDRESS(BL$2,$DY$2)))</f>
        <v>4592.0078049707063</v>
      </c>
      <c r="BM9" s="51">
        <f ca="1">SUMPRODUCT($CM9:$DD9,INDIRECT(ADDRESS(BM$2,$DH$2)):INDIRECT(ADDRESS(BM$2,$DY$2)))</f>
        <v>4592.0078049707063</v>
      </c>
      <c r="BN9" s="51">
        <f ca="1">SUMPRODUCT($CM9:$DD9,INDIRECT(ADDRESS(BN$2,$DH$2)):INDIRECT(ADDRESS(BN$2,$DY$2)))</f>
        <v>4592.0078049707063</v>
      </c>
      <c r="BO9" s="51">
        <f ca="1">SUMPRODUCT($CM9:$DD9,INDIRECT(ADDRESS(BO$2,$DH$2)):INDIRECT(ADDRESS(BO$2,$DY$2)))</f>
        <v>4592.0078049707063</v>
      </c>
      <c r="BP9" s="51">
        <f ca="1">SUMPRODUCT($CM9:$DD9,INDIRECT(ADDRESS(BP$2,$DH$2)):INDIRECT(ADDRESS(BP$2,$DY$2)))</f>
        <v>4592.0078049707063</v>
      </c>
      <c r="BQ9" s="51">
        <f ca="1">SUMPRODUCT($CM9:$DD9,INDIRECT(ADDRESS(BQ$2,$DH$2)):INDIRECT(ADDRESS(BQ$2,$DY$2)))</f>
        <v>4592.0078049707063</v>
      </c>
      <c r="BR9" s="51">
        <f ca="1">SUMPRODUCT($CM9:$DD9,INDIRECT(ADDRESS(BR$2,$DH$2)):INDIRECT(ADDRESS(BR$2,$DY$2)))</f>
        <v>4592.0078049707063</v>
      </c>
      <c r="BS9" s="51">
        <f ca="1">SUMPRODUCT($CM9:$DD9,INDIRECT(ADDRESS(BS$2,$DH$2)):INDIRECT(ADDRESS(BS$2,$DY$2)))</f>
        <v>4608.4621087282649</v>
      </c>
      <c r="BT9" s="51">
        <f ca="1">SUMPRODUCT($CM9:$DD9,INDIRECT(ADDRESS(BT$2,$DH$2)):INDIRECT(ADDRESS(BT$2,$DY$2)))</f>
        <v>4608.4621087282649</v>
      </c>
      <c r="BU9" s="51">
        <f ca="1">SUMPRODUCT($CM9:$DD9,INDIRECT(ADDRESS(BU$2,$DH$2)):INDIRECT(ADDRESS(BU$2,$DY$2)))</f>
        <v>4608.4621087282649</v>
      </c>
      <c r="BV9" s="51">
        <f ca="1">SUMPRODUCT($CM9:$DD9,INDIRECT(ADDRESS(BV$2,$DH$2)):INDIRECT(ADDRESS(BV$2,$DY$2)))</f>
        <v>4608.4621087282649</v>
      </c>
      <c r="BW9" s="51">
        <f ca="1">SUMPRODUCT($CM9:$DD9,INDIRECT(ADDRESS(BW$2,$DH$2)):INDIRECT(ADDRESS(BW$2,$DY$2)))</f>
        <v>4608.4621087282649</v>
      </c>
      <c r="BX9" s="51">
        <f ca="1">SUMPRODUCT($CM9:$DD9,INDIRECT(ADDRESS(BX$2,$DH$2)):INDIRECT(ADDRESS(BX$2,$DY$2)))</f>
        <v>4608.4621087282649</v>
      </c>
      <c r="BY9" s="51">
        <f ca="1">SUMPRODUCT($CM9:$DD9,INDIRECT(ADDRESS(BY$2,$DH$2)):INDIRECT(ADDRESS(BY$2,$DY$2)))</f>
        <v>4608.4621087282649</v>
      </c>
      <c r="BZ9" s="51">
        <f ca="1">SUMPRODUCT($CM9:$DD9,INDIRECT(ADDRESS(BZ$2,$DH$2)):INDIRECT(ADDRESS(BZ$2,$DY$2)))</f>
        <v>4608.4621087282649</v>
      </c>
      <c r="CA9" s="51">
        <f ca="1">SUMPRODUCT($CM9:$DD9,INDIRECT(ADDRESS(CA$2,$DH$2)):INDIRECT(ADDRESS(CA$2,$DY$2)))</f>
        <v>4608.4621087282649</v>
      </c>
      <c r="CB9" s="51">
        <f ca="1">SUMPRODUCT($CM9:$DD9,INDIRECT(ADDRESS(CB$2,$DH$2)):INDIRECT(ADDRESS(CB$2,$DY$2)))</f>
        <v>4608.4621087282649</v>
      </c>
      <c r="CC9" s="51">
        <f ca="1">SUMPRODUCT($CM9:$DD9,INDIRECT(ADDRESS(CC$2,$DH$2)):INDIRECT(ADDRESS(CC$2,$DY$2)))</f>
        <v>4608.4621087282649</v>
      </c>
      <c r="CD9" s="51">
        <f ca="1">SUMPRODUCT($CM9:$DD9,INDIRECT(ADDRESS(CD$2,$DH$2)):INDIRECT(ADDRESS(CD$2,$DY$2)))</f>
        <v>4608.4621087282649</v>
      </c>
      <c r="CF9" s="51">
        <f t="shared" ca="1" si="4"/>
        <v>54174.998014081109</v>
      </c>
      <c r="CG9" s="51">
        <f t="shared" ca="1" si="3"/>
        <v>54390.3445503697</v>
      </c>
      <c r="CH9" s="51">
        <f t="shared" ca="1" si="3"/>
        <v>54599.727244861111</v>
      </c>
      <c r="CI9" s="51">
        <f t="shared" ca="1" si="3"/>
        <v>54805.978676286366</v>
      </c>
      <c r="CJ9" s="51">
        <f t="shared" ca="1" si="3"/>
        <v>54994.961549834639</v>
      </c>
      <c r="CK9" s="51">
        <f t="shared" ca="1" si="3"/>
        <v>55186.365178436274</v>
      </c>
      <c r="CL9" s="82"/>
      <c r="CM9" s="1">
        <f>IFERROR(VLOOKUP($A9,Auxiliar_OPEX_CustosUnit!$A$4:$BT$129,COLUMN(Auxiliar_OPEX_CustosUnit!BC$2),0),0)</f>
        <v>0</v>
      </c>
      <c r="CN9" s="1">
        <f>IFERROR(VLOOKUP($A9,Auxiliar_OPEX_CustosUnit!$A$4:$BT$129,COLUMN(Auxiliar_OPEX_CustosUnit!BD$2),0),0)</f>
        <v>0</v>
      </c>
      <c r="CO9" s="1">
        <f>IFERROR(VLOOKUP($A9,Auxiliar_OPEX_CustosUnit!$A$4:$BT$129,COLUMN(Auxiliar_OPEX_CustosUnit!BE$2),0)*(1-DRE_Auxiliar!$A$172),0)</f>
        <v>4118.7978798689901</v>
      </c>
      <c r="CP9" s="1">
        <f>IFERROR(VLOOKUP($A9,Auxiliar_OPEX_CustosUnit!$A$4:$BT$129,COLUMN(Auxiliar_OPEX_CustosUnit!BF$2),0),0)</f>
        <v>0</v>
      </c>
      <c r="CQ9" s="1">
        <f>IFERROR(VLOOKUP($A9,Auxiliar_OPEX_CustosUnit!$A$4:$BT$129,COLUMN(Auxiliar_OPEX_CustosUnit!BG$2),0),0)</f>
        <v>0</v>
      </c>
      <c r="CR9" s="1">
        <f>IFERROR(VLOOKUP($A9,Auxiliar_OPEX_CustosUnit!$A$4:$BT$129,COLUMN(Auxiliar_OPEX_CustosUnit!BH$2),0),0)</f>
        <v>0</v>
      </c>
      <c r="CS9" s="1">
        <f>IFERROR(VLOOKUP($A9,Auxiliar_OPEX_CustosUnit!$A$4:$BT$129,COLUMN(Auxiliar_OPEX_CustosUnit!BI$2),0),0)</f>
        <v>0.64561429095971001</v>
      </c>
      <c r="CT9" s="1">
        <f>IFERROR(VLOOKUP($A9,Auxiliar_OPEX_CustosUnit!$A$4:$BT$129,COLUMN(Auxiliar_OPEX_CustosUnit!BJ$2),0),0)</f>
        <v>0</v>
      </c>
      <c r="CU9" s="1">
        <f>IFERROR(VLOOKUP($A9,Auxiliar_OPEX_CustosUnit!$A$4:$BT$129,COLUMN(Auxiliar_OPEX_CustosUnit!BK$2),0),0)</f>
        <v>0</v>
      </c>
      <c r="CV9" s="1">
        <f>IFERROR(VLOOKUP($A9,Auxiliar_OPEX_CustosUnit!$A$4:$BT$129,COLUMN(Auxiliar_OPEX_CustosUnit!BL$2),0),0)</f>
        <v>0</v>
      </c>
      <c r="CW9" s="1">
        <f>IFERROR(VLOOKUP($A9,Auxiliar_OPEX_CustosUnit!$A$4:$BT$129,COLUMN(Auxiliar_OPEX_CustosUnit!BM$2),0),0)</f>
        <v>0</v>
      </c>
      <c r="CX9" s="1">
        <f>IFERROR(VLOOKUP($A9,Auxiliar_OPEX_CustosUnit!$A$4:$BT$129,COLUMN(Auxiliar_OPEX_CustosUnit!BN$2),0),0)</f>
        <v>0</v>
      </c>
      <c r="CY9" s="1">
        <f>IFERROR(VLOOKUP($A9,Auxiliar_OPEX_CustosUnit!$A$4:$BT$129,COLUMN(Auxiliar_OPEX_CustosUnit!BO$2),0),0)</f>
        <v>0</v>
      </c>
      <c r="CZ9" s="1">
        <f>IFERROR(VLOOKUP($A9,Auxiliar_OPEX_CustosUnit!$A$4:$BT$129,COLUMN(Auxiliar_OPEX_CustosUnit!BP$2),0),0)</f>
        <v>0</v>
      </c>
      <c r="DA9" s="1">
        <f>IFERROR(VLOOKUP($A9,Auxiliar_OPEX_CustosUnit!$A$4:$BT$129,COLUMN(Auxiliar_OPEX_CustosUnit!BQ$2),0),0)</f>
        <v>0</v>
      </c>
      <c r="DB9" s="1">
        <f>IFERROR(VLOOKUP($A9,Auxiliar_OPEX_CustosUnit!$A$4:$BT$129,COLUMN(Auxiliar_OPEX_CustosUnit!BR$2),0),0)</f>
        <v>0</v>
      </c>
      <c r="DC9" s="1">
        <f>IFERROR(VLOOKUP($A9,Auxiliar_OPEX_CustosUnit!$A$4:$BT$129,COLUMN(Auxiliar_OPEX_CustosUnit!BS$2),0),0)</f>
        <v>0</v>
      </c>
      <c r="DD9" s="1">
        <f>IFERROR(VLOOKUP($A9,Auxiliar_OPEX_CustosUnit!$A$4:$BT$129,COLUMN(Auxiliar_OPEX_CustosUnit!BT$2),0),0)</f>
        <v>0</v>
      </c>
      <c r="DG9" s="60">
        <v>43405</v>
      </c>
      <c r="DH9" s="1">
        <v>1</v>
      </c>
      <c r="DI9" s="1">
        <f>INDEX(Auxiliar_OPEX_Drivers!$B$2:$CH$18,MATCH(Auxiliar_OPEX_O!DI$3,Auxiliar_OPEX_Drivers!$B$2:$B$18,0),MATCH($DG9,Auxiliar_OPEX_Drivers!$B$2:$CH$2,0))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INDEX(Auxiliar_OPEX_Drivers!$B$2:$CH$18,MATCH(Auxiliar_OPEX_O!DK$3,Auxiliar_OPEX_Drivers!$B$2:$B$18,0),MATCH($DG9,Auxiliar_OPEX_Drivers!$B$2:$CH$2,0))</f>
        <v>14</v>
      </c>
      <c r="DL9" s="1">
        <f>INDEX(Auxiliar_OPEX_Drivers!$B$2:$CH$18,MATCH(Auxiliar_OPEX_O!DL$3,Auxiliar_OPEX_Drivers!$B$2:$B$18,0),MATCH($DG9,Auxiliar_OPEX_Drivers!$B$2:$CH$2,0))</f>
        <v>61</v>
      </c>
      <c r="DM9" s="1">
        <f>INDEX(Auxiliar_OPEX_Drivers!$B$2:$CH$18,MATCH(Auxiliar_OPEX_O!DM$3,Auxiliar_OPEX_Drivers!$B$2:$B$18,0),MATCH($DG9,Auxiliar_OPEX_Drivers!$B$2:$CH$2,0))</f>
        <v>13</v>
      </c>
      <c r="DN9" s="1">
        <f>INDEX(Auxiliar_OPEX_Drivers!$B$2:$CH$18,MATCH(Auxiliar_OPEX_O!DN$3,Auxiliar_OPEX_Drivers!$B$2:$B$18,0),MATCH($DG9,Auxiliar_OPEX_Drivers!$B$2:$CH$2,0))</f>
        <v>601</v>
      </c>
      <c r="DO9" s="1">
        <f>INDEX(Auxiliar_OPEX_Drivers!$B$2:$CH$18,MATCH(Auxiliar_OPEX_O!DO$3,Auxiliar_OPEX_Drivers!$B$2:$B$18,0),MATCH($DG9,Auxiliar_OPEX_Drivers!$B$2:$CH$2,0))</f>
        <v>12</v>
      </c>
      <c r="DP9" s="1">
        <f>INDEX(Auxiliar_OPEX_Drivers!$B$2:$CH$18,MATCH(Auxiliar_OPEX_O!DP$3,Auxiliar_OPEX_Drivers!$B$2:$B$18,0),MATCH($DG9,Auxiliar_OPEX_Drivers!$B$2:$CH$2,0))</f>
        <v>191</v>
      </c>
      <c r="DQ9" s="1">
        <f>INDEX(Auxiliar_OPEX_Drivers!$B$2:$CH$18,MATCH(Auxiliar_OPEX_O!DQ$3,Auxiliar_OPEX_Drivers!$B$2:$B$18,0),MATCH($DG9,Auxiliar_OPEX_Drivers!$B$2:$CH$2,0))</f>
        <v>37</v>
      </c>
      <c r="DR9" s="1">
        <f>INDEX(Auxiliar_OPEX_Drivers!$B$2:$CH$18,MATCH(Auxiliar_OPEX_O!DR$3,Auxiliar_OPEX_Drivers!$B$2:$B$18,0),MATCH($DG9,Auxiliar_OPEX_Drivers!$B$2:$CH$2,0))</f>
        <v>16962021.634340707</v>
      </c>
      <c r="DS9" s="1">
        <f>INDEX(Auxiliar_OPEX_Drivers!$B$2:$CH$18,MATCH(Auxiliar_OPEX_O!DS$3,Auxiliar_OPEX_Drivers!$B$2:$B$18,0),MATCH($DG9,Auxiliar_OPEX_Drivers!$B$2:$CH$2,0))</f>
        <v>94785.416666666701</v>
      </c>
      <c r="DT9" s="1">
        <f>INDEX(Auxiliar_OPEX_Drivers!$B$2:$CH$18,MATCH(Auxiliar_OPEX_O!DT$3,Auxiliar_OPEX_Drivers!$B$2:$B$18,0),MATCH($DG9,Auxiliar_OPEX_Drivers!$B$2:$CH$2,0))</f>
        <v>8998.6739051700733</v>
      </c>
      <c r="DU9" s="1">
        <f>INDEX(Auxiliar_OPEX_Drivers!$B$2:$CH$18,MATCH(Auxiliar_OPEX_O!DU$3,Auxiliar_OPEX_Drivers!$B$2:$B$18,0),MATCH($DG9,Auxiliar_OPEX_Drivers!$B$2:$CH$2,0))</f>
        <v>1844.1863373040217</v>
      </c>
      <c r="DV9" s="1">
        <f>INDEX(Auxiliar_OPEX_Drivers!$B$2:$CH$18,MATCH(Auxiliar_OPEX_O!DV$3,Auxiliar_OPEX_Drivers!$B$2:$B$18,0),MATCH($DG9,Auxiliar_OPEX_Drivers!$B$2:$CH$2,0))</f>
        <v>2046840.2242827679</v>
      </c>
      <c r="DW9" s="1">
        <f>INDEX(Auxiliar_OPEX_Drivers!$B$2:$CH$18,MATCH(Auxiliar_OPEX_O!DW$3,Auxiliar_OPEX_Drivers!$B$2:$B$18,0),MATCH($DG9,Auxiliar_OPEX_Drivers!$B$2:$CH$2,0))</f>
        <v>8866.4647385034023</v>
      </c>
      <c r="DX9" s="1">
        <f>INDEX(Auxiliar_OPEX_Drivers!$B$2:$CH$18,MATCH(Auxiliar_OPEX_O!DX$3,Auxiliar_OPEX_Drivers!$B$2:$B$18,0),MATCH($DG9,Auxiliar_OPEX_Drivers!$B$2:$CH$2,0))</f>
        <v>2066744.1492827679</v>
      </c>
      <c r="DY9" s="1">
        <f>INDEX(Auxiliar_OPEX_Drivers!$B$2:$CH$18,MATCH(Auxiliar_OPEX_O!DY$3,Auxiliar_OPEX_Drivers!$B$2:$B$18,0),MATCH($DG9,Auxiliar_OPEX_Drivers!$B$2:$CH$2,0))</f>
        <v>929</v>
      </c>
    </row>
    <row r="10" spans="1:190" hidden="1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4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L10" s="82"/>
      <c r="CM10" s="1" t="str">
        <f>IFERROR(VLOOKUP($A10,Auxiliar_OPEX_CustosUnit!$A$4:$BT$129,COLUMN(Auxiliar_OPEX_CustosUnit!BC$2),0),0)</f>
        <v/>
      </c>
      <c r="CN10" s="1" t="str">
        <f>IFERROR(VLOOKUP($A10,Auxiliar_OPEX_CustosUnit!$A$4:$BT$129,COLUMN(Auxiliar_OPEX_CustosUnit!BD$2),0),0)</f>
        <v/>
      </c>
      <c r="CO10" s="1">
        <f>IFERROR(VLOOKUP($A10,Auxiliar_OPEX_CustosUnit!$A$4:$BT$129,COLUMN(Auxiliar_OPEX_CustosUnit!BE$2),0)*(1-DRE_Auxiliar!$A$172),0)</f>
        <v>0</v>
      </c>
      <c r="CP10" s="1" t="str">
        <f>IFERROR(VLOOKUP($A10,Auxiliar_OPEX_CustosUnit!$A$4:$BT$129,COLUMN(Auxiliar_OPEX_CustosUnit!BF$2),0),0)</f>
        <v/>
      </c>
      <c r="CQ10" s="1" t="str">
        <f>IFERROR(VLOOKUP($A10,Auxiliar_OPEX_CustosUnit!$A$4:$BT$129,COLUMN(Auxiliar_OPEX_CustosUnit!BG$2),0),0)</f>
        <v/>
      </c>
      <c r="CR10" s="1" t="str">
        <f>IFERROR(VLOOKUP($A10,Auxiliar_OPEX_CustosUnit!$A$4:$BT$129,COLUMN(Auxiliar_OPEX_CustosUnit!BH$2),0),0)</f>
        <v/>
      </c>
      <c r="CS10" s="1" t="str">
        <f>IFERROR(VLOOKUP($A10,Auxiliar_OPEX_CustosUnit!$A$4:$BT$129,COLUMN(Auxiliar_OPEX_CustosUnit!BI$2),0),0)</f>
        <v/>
      </c>
      <c r="CT10" s="1" t="str">
        <f>IFERROR(VLOOKUP($A10,Auxiliar_OPEX_CustosUnit!$A$4:$BT$129,COLUMN(Auxiliar_OPEX_CustosUnit!BJ$2),0),0)</f>
        <v/>
      </c>
      <c r="CU10" s="1" t="str">
        <f>IFERROR(VLOOKUP($A10,Auxiliar_OPEX_CustosUnit!$A$4:$BT$129,COLUMN(Auxiliar_OPEX_CustosUnit!BK$2),0),0)</f>
        <v/>
      </c>
      <c r="CV10" s="1" t="str">
        <f>IFERROR(VLOOKUP($A10,Auxiliar_OPEX_CustosUnit!$A$4:$BT$129,COLUMN(Auxiliar_OPEX_CustosUnit!BL$2),0),0)</f>
        <v/>
      </c>
      <c r="CW10" s="1" t="str">
        <f>IFERROR(VLOOKUP($A10,Auxiliar_OPEX_CustosUnit!$A$4:$BT$129,COLUMN(Auxiliar_OPEX_CustosUnit!BM$2),0),0)</f>
        <v/>
      </c>
      <c r="CX10" s="1" t="str">
        <f>IFERROR(VLOOKUP($A10,Auxiliar_OPEX_CustosUnit!$A$4:$BT$129,COLUMN(Auxiliar_OPEX_CustosUnit!BN$2),0),0)</f>
        <v/>
      </c>
      <c r="CY10" s="1" t="str">
        <f>IFERROR(VLOOKUP($A10,Auxiliar_OPEX_CustosUnit!$A$4:$BT$129,COLUMN(Auxiliar_OPEX_CustosUnit!BO$2),0),0)</f>
        <v/>
      </c>
      <c r="CZ10" s="1" t="str">
        <f>IFERROR(VLOOKUP($A10,Auxiliar_OPEX_CustosUnit!$A$4:$BT$129,COLUMN(Auxiliar_OPEX_CustosUnit!BP$2),0),0)</f>
        <v/>
      </c>
      <c r="DA10" s="1" t="str">
        <f>IFERROR(VLOOKUP($A10,Auxiliar_OPEX_CustosUnit!$A$4:$BT$129,COLUMN(Auxiliar_OPEX_CustosUnit!BQ$2),0),0)</f>
        <v/>
      </c>
      <c r="DB10" s="1" t="str">
        <f>IFERROR(VLOOKUP($A10,Auxiliar_OPEX_CustosUnit!$A$4:$BT$129,COLUMN(Auxiliar_OPEX_CustosUnit!BR$2),0),0)</f>
        <v/>
      </c>
      <c r="DC10" s="1" t="str">
        <f>IFERROR(VLOOKUP($A10,Auxiliar_OPEX_CustosUnit!$A$4:$BT$129,COLUMN(Auxiliar_OPEX_CustosUnit!BS$2),0),0)</f>
        <v/>
      </c>
      <c r="DD10" s="1" t="str">
        <f>IFERROR(VLOOKUP($A10,Auxiliar_OPEX_CustosUnit!$A$4:$BT$129,COLUMN(Auxiliar_OPEX_CustosUnit!BT$2),0),0)</f>
        <v/>
      </c>
      <c r="DG10" s="60">
        <v>43435</v>
      </c>
      <c r="DH10" s="1">
        <v>1</v>
      </c>
      <c r="DI10" s="1">
        <f>INDEX(Auxiliar_OPEX_Drivers!$B$2:$CH$18,MATCH(Auxiliar_OPEX_O!DI$3,Auxiliar_OPEX_Drivers!$B$2:$B$18,0),MATCH($DG10,Auxiliar_OPEX_Drivers!$B$2:$CH$2,0))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INDEX(Auxiliar_OPEX_Drivers!$B$2:$CH$18,MATCH(Auxiliar_OPEX_O!DK$3,Auxiliar_OPEX_Drivers!$B$2:$B$18,0),MATCH($DG10,Auxiliar_OPEX_Drivers!$B$2:$CH$2,0))</f>
        <v>14</v>
      </c>
      <c r="DL10" s="1">
        <f>INDEX(Auxiliar_OPEX_Drivers!$B$2:$CH$18,MATCH(Auxiliar_OPEX_O!DL$3,Auxiliar_OPEX_Drivers!$B$2:$B$18,0),MATCH($DG10,Auxiliar_OPEX_Drivers!$B$2:$CH$2,0))</f>
        <v>61</v>
      </c>
      <c r="DM10" s="1">
        <f>INDEX(Auxiliar_OPEX_Drivers!$B$2:$CH$18,MATCH(Auxiliar_OPEX_O!DM$3,Auxiliar_OPEX_Drivers!$B$2:$B$18,0),MATCH($DG10,Auxiliar_OPEX_Drivers!$B$2:$CH$2,0))</f>
        <v>13</v>
      </c>
      <c r="DN10" s="1">
        <f>INDEX(Auxiliar_OPEX_Drivers!$B$2:$CH$18,MATCH(Auxiliar_OPEX_O!DN$3,Auxiliar_OPEX_Drivers!$B$2:$B$18,0),MATCH($DG10,Auxiliar_OPEX_Drivers!$B$2:$CH$2,0))</f>
        <v>601</v>
      </c>
      <c r="DO10" s="1">
        <f>INDEX(Auxiliar_OPEX_Drivers!$B$2:$CH$18,MATCH(Auxiliar_OPEX_O!DO$3,Auxiliar_OPEX_Drivers!$B$2:$B$18,0),MATCH($DG10,Auxiliar_OPEX_Drivers!$B$2:$CH$2,0))</f>
        <v>12</v>
      </c>
      <c r="DP10" s="1">
        <f>INDEX(Auxiliar_OPEX_Drivers!$B$2:$CH$18,MATCH(Auxiliar_OPEX_O!DP$3,Auxiliar_OPEX_Drivers!$B$2:$B$18,0),MATCH($DG10,Auxiliar_OPEX_Drivers!$B$2:$CH$2,0))</f>
        <v>191</v>
      </c>
      <c r="DQ10" s="1">
        <f>INDEX(Auxiliar_OPEX_Drivers!$B$2:$CH$18,MATCH(Auxiliar_OPEX_O!DQ$3,Auxiliar_OPEX_Drivers!$B$2:$B$18,0),MATCH($DG10,Auxiliar_OPEX_Drivers!$B$2:$CH$2,0))</f>
        <v>37</v>
      </c>
      <c r="DR10" s="1">
        <f>INDEX(Auxiliar_OPEX_Drivers!$B$2:$CH$18,MATCH(Auxiliar_OPEX_O!DR$3,Auxiliar_OPEX_Drivers!$B$2:$B$18,0),MATCH($DG10,Auxiliar_OPEX_Drivers!$B$2:$CH$2,0))</f>
        <v>17050279.471007373</v>
      </c>
      <c r="DS10" s="1">
        <f>INDEX(Auxiliar_OPEX_Drivers!$B$2:$CH$18,MATCH(Auxiliar_OPEX_O!DS$3,Auxiliar_OPEX_Drivers!$B$2:$B$18,0),MATCH($DG10,Auxiliar_OPEX_Drivers!$B$2:$CH$2,0))</f>
        <v>88257.836666666699</v>
      </c>
      <c r="DT10" s="1">
        <f>INDEX(Auxiliar_OPEX_Drivers!$B$2:$CH$18,MATCH(Auxiliar_OPEX_O!DT$3,Auxiliar_OPEX_Drivers!$B$2:$B$18,0),MATCH($DG10,Auxiliar_OPEX_Drivers!$B$2:$CH$2,0))</f>
        <v>4779.9643083234996</v>
      </c>
      <c r="DU10" s="1">
        <f>INDEX(Auxiliar_OPEX_Drivers!$B$2:$CH$18,MATCH(Auxiliar_OPEX_O!DU$3,Auxiliar_OPEX_Drivers!$B$2:$B$18,0),MATCH($DG10,Auxiliar_OPEX_Drivers!$B$2:$CH$2,0))</f>
        <v>1164.6846385495248</v>
      </c>
      <c r="DV10" s="1">
        <f>INDEX(Auxiliar_OPEX_Drivers!$B$2:$CH$18,MATCH(Auxiliar_OPEX_O!DV$3,Auxiliar_OPEX_Drivers!$B$2:$B$18,0),MATCH($DG10,Auxiliar_OPEX_Drivers!$B$2:$CH$2,0))</f>
        <v>2049653.6239244249</v>
      </c>
      <c r="DW10" s="1">
        <f>INDEX(Auxiliar_OPEX_Drivers!$B$2:$CH$18,MATCH(Auxiliar_OPEX_O!DW$3,Auxiliar_OPEX_Drivers!$B$2:$B$18,0),MATCH($DG10,Auxiliar_OPEX_Drivers!$B$2:$CH$2,0))</f>
        <v>4686.3996416568525</v>
      </c>
      <c r="DX10" s="1">
        <f>INDEX(Auxiliar_OPEX_Drivers!$B$2:$CH$18,MATCH(Auxiliar_OPEX_O!DX$3,Auxiliar_OPEX_Drivers!$B$2:$B$18,0),MATCH($DG10,Auxiliar_OPEX_Drivers!$B$2:$CH$2,0))</f>
        <v>2069540.1135910917</v>
      </c>
      <c r="DY10" s="1">
        <f>INDEX(Auxiliar_OPEX_Drivers!$B$2:$CH$18,MATCH(Auxiliar_OPEX_O!DY$3,Auxiliar_OPEX_Drivers!$B$2:$B$18,0),MATCH($DG10,Auxiliar_OPEX_Drivers!$B$2:$CH$2,0))</f>
        <v>929</v>
      </c>
    </row>
    <row r="11" spans="1:190" hidden="1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4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L11" s="82"/>
      <c r="CM11" s="1" t="str">
        <f>IFERROR(VLOOKUP($A11,Auxiliar_OPEX_CustosUnit!$A$4:$BT$129,COLUMN(Auxiliar_OPEX_CustosUnit!BC$2),0),0)</f>
        <v/>
      </c>
      <c r="CN11" s="1" t="str">
        <f>IFERROR(VLOOKUP($A11,Auxiliar_OPEX_CustosUnit!$A$4:$BT$129,COLUMN(Auxiliar_OPEX_CustosUnit!BD$2),0),0)</f>
        <v/>
      </c>
      <c r="CO11" s="1">
        <f>IFERROR(VLOOKUP($A11,Auxiliar_OPEX_CustosUnit!$A$4:$BT$129,COLUMN(Auxiliar_OPEX_CustosUnit!BE$2),0)*(1-DRE_Auxiliar!$A$172),0)</f>
        <v>0</v>
      </c>
      <c r="CP11" s="1" t="str">
        <f>IFERROR(VLOOKUP($A11,Auxiliar_OPEX_CustosUnit!$A$4:$BT$129,COLUMN(Auxiliar_OPEX_CustosUnit!BF$2),0),0)</f>
        <v/>
      </c>
      <c r="CQ11" s="1" t="str">
        <f>IFERROR(VLOOKUP($A11,Auxiliar_OPEX_CustosUnit!$A$4:$BT$129,COLUMN(Auxiliar_OPEX_CustosUnit!BG$2),0),0)</f>
        <v/>
      </c>
      <c r="CR11" s="1" t="str">
        <f>IFERROR(VLOOKUP($A11,Auxiliar_OPEX_CustosUnit!$A$4:$BT$129,COLUMN(Auxiliar_OPEX_CustosUnit!BH$2),0),0)</f>
        <v/>
      </c>
      <c r="CS11" s="1" t="str">
        <f>IFERROR(VLOOKUP($A11,Auxiliar_OPEX_CustosUnit!$A$4:$BT$129,COLUMN(Auxiliar_OPEX_CustosUnit!BI$2),0),0)</f>
        <v/>
      </c>
      <c r="CT11" s="1" t="str">
        <f>IFERROR(VLOOKUP($A11,Auxiliar_OPEX_CustosUnit!$A$4:$BT$129,COLUMN(Auxiliar_OPEX_CustosUnit!BJ$2),0),0)</f>
        <v/>
      </c>
      <c r="CU11" s="1" t="str">
        <f>IFERROR(VLOOKUP($A11,Auxiliar_OPEX_CustosUnit!$A$4:$BT$129,COLUMN(Auxiliar_OPEX_CustosUnit!BK$2),0),0)</f>
        <v/>
      </c>
      <c r="CV11" s="1" t="str">
        <f>IFERROR(VLOOKUP($A11,Auxiliar_OPEX_CustosUnit!$A$4:$BT$129,COLUMN(Auxiliar_OPEX_CustosUnit!BL$2),0),0)</f>
        <v/>
      </c>
      <c r="CW11" s="1" t="str">
        <f>IFERROR(VLOOKUP($A11,Auxiliar_OPEX_CustosUnit!$A$4:$BT$129,COLUMN(Auxiliar_OPEX_CustosUnit!BM$2),0),0)</f>
        <v/>
      </c>
      <c r="CX11" s="1" t="str">
        <f>IFERROR(VLOOKUP($A11,Auxiliar_OPEX_CustosUnit!$A$4:$BT$129,COLUMN(Auxiliar_OPEX_CustosUnit!BN$2),0),0)</f>
        <v/>
      </c>
      <c r="CY11" s="1" t="str">
        <f>IFERROR(VLOOKUP($A11,Auxiliar_OPEX_CustosUnit!$A$4:$BT$129,COLUMN(Auxiliar_OPEX_CustosUnit!BO$2),0),0)</f>
        <v/>
      </c>
      <c r="CZ11" s="1" t="str">
        <f>IFERROR(VLOOKUP($A11,Auxiliar_OPEX_CustosUnit!$A$4:$BT$129,COLUMN(Auxiliar_OPEX_CustosUnit!BP$2),0),0)</f>
        <v/>
      </c>
      <c r="DA11" s="1" t="str">
        <f>IFERROR(VLOOKUP($A11,Auxiliar_OPEX_CustosUnit!$A$4:$BT$129,COLUMN(Auxiliar_OPEX_CustosUnit!BQ$2),0),0)</f>
        <v/>
      </c>
      <c r="DB11" s="1" t="str">
        <f>IFERROR(VLOOKUP($A11,Auxiliar_OPEX_CustosUnit!$A$4:$BT$129,COLUMN(Auxiliar_OPEX_CustosUnit!BR$2),0),0)</f>
        <v/>
      </c>
      <c r="DC11" s="1" t="str">
        <f>IFERROR(VLOOKUP($A11,Auxiliar_OPEX_CustosUnit!$A$4:$BT$129,COLUMN(Auxiliar_OPEX_CustosUnit!BS$2),0),0)</f>
        <v/>
      </c>
      <c r="DD11" s="1" t="str">
        <f>IFERROR(VLOOKUP($A11,Auxiliar_OPEX_CustosUnit!$A$4:$BT$129,COLUMN(Auxiliar_OPEX_CustosUnit!BT$2),0),0)</f>
        <v/>
      </c>
      <c r="DG11" s="60">
        <v>43466</v>
      </c>
      <c r="DH11" s="1">
        <v>1</v>
      </c>
      <c r="DI11" s="1">
        <f>INDEX(Auxiliar_OPEX_Drivers!$B$2:$CH$18,MATCH(Auxiliar_OPEX_O!DI$3,Auxiliar_OPEX_Drivers!$B$2:$B$18,0),MATCH($DG11,Auxiliar_OPEX_Drivers!$B$2:$CH$2,0))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INDEX(Auxiliar_OPEX_Drivers!$B$2:$CH$18,MATCH(Auxiliar_OPEX_O!DK$3,Auxiliar_OPEX_Drivers!$B$2:$B$18,0),MATCH($DG11,Auxiliar_OPEX_Drivers!$B$2:$CH$2,0))</f>
        <v>14.197864859951647</v>
      </c>
      <c r="DL11" s="1">
        <f>INDEX(Auxiliar_OPEX_Drivers!$B$2:$CH$18,MATCH(Auxiliar_OPEX_O!DL$3,Auxiliar_OPEX_Drivers!$B$2:$B$18,0),MATCH($DG11,Auxiliar_OPEX_Drivers!$B$2:$CH$2,0))</f>
        <v>61.664040607223974</v>
      </c>
      <c r="DM11" s="1">
        <f>INDEX(Auxiliar_OPEX_Drivers!$B$2:$CH$18,MATCH(Auxiliar_OPEX_O!DM$3,Auxiliar_OPEX_Drivers!$B$2:$B$18,0),MATCH($DG11,Auxiliar_OPEX_Drivers!$B$2:$CH$2,0))</f>
        <v>13</v>
      </c>
      <c r="DN11" s="1">
        <f>INDEX(Auxiliar_OPEX_Drivers!$B$2:$CH$18,MATCH(Auxiliar_OPEX_O!DN$3,Auxiliar_OPEX_Drivers!$B$2:$B$18,0),MATCH($DG11,Auxiliar_OPEX_Drivers!$B$2:$CH$2,0))</f>
        <v>629.88820478653656</v>
      </c>
      <c r="DO11" s="1">
        <f>INDEX(Auxiliar_OPEX_Drivers!$B$2:$CH$18,MATCH(Auxiliar_OPEX_O!DO$3,Auxiliar_OPEX_Drivers!$B$2:$B$18,0),MATCH($DG11,Auxiliar_OPEX_Drivers!$B$2:$CH$2,0))</f>
        <v>12</v>
      </c>
      <c r="DP11" s="1">
        <f>INDEX(Auxiliar_OPEX_Drivers!$B$2:$CH$18,MATCH(Auxiliar_OPEX_O!DP$3,Auxiliar_OPEX_Drivers!$B$2:$B$18,0),MATCH($DG11,Auxiliar_OPEX_Drivers!$B$2:$CH$2,0))</f>
        <v>193.23159128191017</v>
      </c>
      <c r="DQ11" s="1">
        <f>INDEX(Auxiliar_OPEX_Drivers!$B$2:$CH$18,MATCH(Auxiliar_OPEX_O!DQ$3,Auxiliar_OPEX_Drivers!$B$2:$B$18,0),MATCH($DG11,Auxiliar_OPEX_Drivers!$B$2:$CH$2,0))</f>
        <v>37.049466214987916</v>
      </c>
      <c r="DR11" s="1">
        <f>INDEX(Auxiliar_OPEX_Drivers!$B$2:$CH$18,MATCH(Auxiliar_OPEX_O!DR$3,Auxiliar_OPEX_Drivers!$B$2:$B$18,0),MATCH($DG11,Auxiliar_OPEX_Drivers!$B$2:$CH$2,0))</f>
        <v>17151448.82683662</v>
      </c>
      <c r="DS11" s="1">
        <f>INDEX(Auxiliar_OPEX_Drivers!$B$2:$CH$18,MATCH(Auxiliar_OPEX_O!DS$3,Auxiliar_OPEX_Drivers!$B$2:$B$18,0),MATCH($DG11,Auxiliar_OPEX_Drivers!$B$2:$CH$2,0))</f>
        <v>101169.355829248</v>
      </c>
      <c r="DT11" s="1">
        <f>INDEX(Auxiliar_OPEX_Drivers!$B$2:$CH$18,MATCH(Auxiliar_OPEX_O!DT$3,Auxiliar_OPEX_Drivers!$B$2:$B$18,0),MATCH($DG11,Auxiliar_OPEX_Drivers!$B$2:$CH$2,0))</f>
        <v>5750.0867350203907</v>
      </c>
      <c r="DU11" s="1">
        <f>INDEX(Auxiliar_OPEX_Drivers!$B$2:$CH$18,MATCH(Auxiliar_OPEX_O!DU$3,Auxiliar_OPEX_Drivers!$B$2:$B$18,0),MATCH($DG11,Auxiliar_OPEX_Drivers!$B$2:$CH$2,0))</f>
        <v>3089.9394516869088</v>
      </c>
      <c r="DV11" s="1">
        <f>INDEX(Auxiliar_OPEX_Drivers!$B$2:$CH$18,MATCH(Auxiliar_OPEX_O!DV$3,Auxiliar_OPEX_Drivers!$B$2:$B$18,0),MATCH($DG11,Auxiliar_OPEX_Drivers!$B$2:$CH$2,0))</f>
        <v>2052578.3904927785</v>
      </c>
      <c r="DW11" s="1">
        <f>INDEX(Auxiliar_OPEX_Drivers!$B$2:$CH$18,MATCH(Auxiliar_OPEX_O!DW$3,Auxiliar_OPEX_Drivers!$B$2:$B$18,0),MATCH($DG11,Auxiliar_OPEX_Drivers!$B$2:$CH$2,0))</f>
        <v>5663.766568353717</v>
      </c>
      <c r="DX11" s="1">
        <f>INDEX(Auxiliar_OPEX_Drivers!$B$2:$CH$18,MATCH(Auxiliar_OPEX_O!DX$3,Auxiliar_OPEX_Drivers!$B$2:$B$18,0),MATCH($DG11,Auxiliar_OPEX_Drivers!$B$2:$CH$2,0))</f>
        <v>2072450.2003261119</v>
      </c>
      <c r="DY11" s="1">
        <f>INDEX(Auxiliar_OPEX_Drivers!$B$2:$CH$18,MATCH(Auxiliar_OPEX_O!DY$3,Auxiliar_OPEX_Drivers!$B$2:$B$18,0),MATCH($DG11,Auxiliar_OPEX_Drivers!$B$2:$CH$2,0))</f>
        <v>961.03116775061017</v>
      </c>
    </row>
    <row r="12" spans="1:190" hidden="1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24645.519371686347</v>
      </c>
      <c r="E12" s="51">
        <f ca="1">SUMPRODUCT($CM12:$DD12,INDIRECT(ADDRESS(E$2,$DH$2)):INDIRECT(ADDRESS(E$2,$DY$2)))</f>
        <v>24645.519371686347</v>
      </c>
      <c r="F12" s="51">
        <f ca="1">SUMPRODUCT($CM12:$DD12,INDIRECT(ADDRESS(F$2,$DH$2)):INDIRECT(ADDRESS(F$2,$DY$2)))</f>
        <v>24645.519371686347</v>
      </c>
      <c r="G12" s="51">
        <f ca="1">SUMPRODUCT($CM12:$DD12,INDIRECT(ADDRESS(G$2,$DH$2)):INDIRECT(ADDRESS(G$2,$DY$2)))</f>
        <v>24645.519371686347</v>
      </c>
      <c r="H12" s="51">
        <f ca="1">SUMPRODUCT($CM12:$DD12,INDIRECT(ADDRESS(H$2,$DH$2)):INDIRECT(ADDRESS(H$2,$DY$2)))</f>
        <v>24645.519371686347</v>
      </c>
      <c r="I12" s="51">
        <f ca="1">SUMPRODUCT($CM12:$DD12,INDIRECT(ADDRESS(I$2,$DH$2)):INDIRECT(ADDRESS(I$2,$DY$2)))</f>
        <v>24645.519371686347</v>
      </c>
      <c r="J12" s="51">
        <f ca="1">SUMPRODUCT($CM12:$DD12,INDIRECT(ADDRESS(J$2,$DH$2)):INDIRECT(ADDRESS(J$2,$DY$2)))</f>
        <v>24645.519371686347</v>
      </c>
      <c r="K12" s="51">
        <f ca="1">SUMPRODUCT($CM12:$DD12,INDIRECT(ADDRESS(K$2,$DH$2)):INDIRECT(ADDRESS(K$2,$DY$2)))</f>
        <v>24703.336349022458</v>
      </c>
      <c r="L12" s="51">
        <f ca="1">SUMPRODUCT($CM12:$DD12,INDIRECT(ADDRESS(L$2,$DH$2)):INDIRECT(ADDRESS(L$2,$DY$2)))</f>
        <v>24703.336349022458</v>
      </c>
      <c r="M12" s="51">
        <f ca="1">SUMPRODUCT($CM12:$DD12,INDIRECT(ADDRESS(M$2,$DH$2)):INDIRECT(ADDRESS(M$2,$DY$2)))</f>
        <v>24703.336349022458</v>
      </c>
      <c r="N12" s="51">
        <f ca="1">SUMPRODUCT($CM12:$DD12,INDIRECT(ADDRESS(N$2,$DH$2)):INDIRECT(ADDRESS(N$2,$DY$2)))</f>
        <v>24703.336349022458</v>
      </c>
      <c r="O12" s="51">
        <f ca="1">SUMPRODUCT($CM12:$DD12,INDIRECT(ADDRESS(O$2,$DH$2)):INDIRECT(ADDRESS(O$2,$DY$2)))</f>
        <v>24703.336349022458</v>
      </c>
      <c r="P12" s="51">
        <f ca="1">SUMPRODUCT($CM12:$DD12,INDIRECT(ADDRESS(P$2,$DH$2)):INDIRECT(ADDRESS(P$2,$DY$2)))</f>
        <v>24703.336349022458</v>
      </c>
      <c r="Q12" s="51">
        <f ca="1">SUMPRODUCT($CM12:$DD12,INDIRECT(ADDRESS(Q$2,$DH$2)):INDIRECT(ADDRESS(Q$2,$DY$2)))</f>
        <v>24703.336349022458</v>
      </c>
      <c r="R12" s="51">
        <f ca="1">SUMPRODUCT($CM12:$DD12,INDIRECT(ADDRESS(R$2,$DH$2)):INDIRECT(ADDRESS(R$2,$DY$2)))</f>
        <v>24703.336349022458</v>
      </c>
      <c r="S12" s="51">
        <f ca="1">SUMPRODUCT($CM12:$DD12,INDIRECT(ADDRESS(S$2,$DH$2)):INDIRECT(ADDRESS(S$2,$DY$2)))</f>
        <v>24703.336349022458</v>
      </c>
      <c r="T12" s="51">
        <f ca="1">SUMPRODUCT($CM12:$DD12,INDIRECT(ADDRESS(T$2,$DH$2)):INDIRECT(ADDRESS(T$2,$DY$2)))</f>
        <v>24703.336349022458</v>
      </c>
      <c r="U12" s="51">
        <f ca="1">SUMPRODUCT($CM12:$DD12,INDIRECT(ADDRESS(U$2,$DH$2)):INDIRECT(ADDRESS(U$2,$DY$2)))</f>
        <v>24703.336349022458</v>
      </c>
      <c r="V12" s="51">
        <f ca="1">SUMPRODUCT($CM12:$DD12,INDIRECT(ADDRESS(V$2,$DH$2)):INDIRECT(ADDRESS(V$2,$DY$2)))</f>
        <v>24703.336349022458</v>
      </c>
      <c r="W12" s="51">
        <f ca="1">SUMPRODUCT($CM12:$DD12,INDIRECT(ADDRESS(W$2,$DH$2)):INDIRECT(ADDRESS(W$2,$DY$2)))</f>
        <v>24755.907433250832</v>
      </c>
      <c r="X12" s="51">
        <f ca="1">SUMPRODUCT($CM12:$DD12,INDIRECT(ADDRESS(X$2,$DH$2)):INDIRECT(ADDRESS(X$2,$DY$2)))</f>
        <v>24755.907433250832</v>
      </c>
      <c r="Y12" s="51">
        <f ca="1">SUMPRODUCT($CM12:$DD12,INDIRECT(ADDRESS(Y$2,$DH$2)):INDIRECT(ADDRESS(Y$2,$DY$2)))</f>
        <v>24755.907433250832</v>
      </c>
      <c r="Z12" s="51">
        <f ca="1">SUMPRODUCT($CM12:$DD12,INDIRECT(ADDRESS(Z$2,$DH$2)):INDIRECT(ADDRESS(Z$2,$DY$2)))</f>
        <v>24755.907433250832</v>
      </c>
      <c r="AA12" s="51">
        <f ca="1">SUMPRODUCT($CM12:$DD12,INDIRECT(ADDRESS(AA$2,$DH$2)):INDIRECT(ADDRESS(AA$2,$DY$2)))</f>
        <v>24755.907433250832</v>
      </c>
      <c r="AB12" s="51">
        <f ca="1">SUMPRODUCT($CM12:$DD12,INDIRECT(ADDRESS(AB$2,$DH$2)):INDIRECT(ADDRESS(AB$2,$DY$2)))</f>
        <v>24755.907433250832</v>
      </c>
      <c r="AC12" s="51">
        <f ca="1">SUMPRODUCT($CM12:$DD12,INDIRECT(ADDRESS(AC$2,$DH$2)):INDIRECT(ADDRESS(AC$2,$DY$2)))</f>
        <v>24755.907433250832</v>
      </c>
      <c r="AD12" s="51">
        <f ca="1">SUMPRODUCT($CM12:$DD12,INDIRECT(ADDRESS(AD$2,$DH$2)):INDIRECT(ADDRESS(AD$2,$DY$2)))</f>
        <v>24755.907433250832</v>
      </c>
      <c r="AE12" s="51">
        <f ca="1">SUMPRODUCT($CM12:$DD12,INDIRECT(ADDRESS(AE$2,$DH$2)):INDIRECT(ADDRESS(AE$2,$DY$2)))</f>
        <v>24755.907433250832</v>
      </c>
      <c r="AF12" s="51">
        <f ca="1">SUMPRODUCT($CM12:$DD12,INDIRECT(ADDRESS(AF$2,$DH$2)):INDIRECT(ADDRESS(AF$2,$DY$2)))</f>
        <v>24755.907433250832</v>
      </c>
      <c r="AG12" s="51">
        <f ca="1">SUMPRODUCT($CM12:$DD12,INDIRECT(ADDRESS(AG$2,$DH$2)):INDIRECT(ADDRESS(AG$2,$DY$2)))</f>
        <v>24755.907433250832</v>
      </c>
      <c r="AH12" s="51">
        <f ca="1">SUMPRODUCT($CM12:$DD12,INDIRECT(ADDRESS(AH$2,$DH$2)):INDIRECT(ADDRESS(AH$2,$DY$2)))</f>
        <v>24755.907433250832</v>
      </c>
      <c r="AI12" s="51">
        <f ca="1">SUMPRODUCT($CM12:$DD12,INDIRECT(ADDRESS(AI$2,$DH$2)):INDIRECT(ADDRESS(AI$2,$DY$2)))</f>
        <v>24812.125185915793</v>
      </c>
      <c r="AJ12" s="51">
        <f ca="1">SUMPRODUCT($CM12:$DD12,INDIRECT(ADDRESS(AJ$2,$DH$2)):INDIRECT(ADDRESS(AJ$2,$DY$2)))</f>
        <v>24812.125185915793</v>
      </c>
      <c r="AK12" s="51">
        <f ca="1">SUMPRODUCT($CM12:$DD12,INDIRECT(ADDRESS(AK$2,$DH$2)):INDIRECT(ADDRESS(AK$2,$DY$2)))</f>
        <v>24812.125185915793</v>
      </c>
      <c r="AL12" s="51">
        <f ca="1">SUMPRODUCT($CM12:$DD12,INDIRECT(ADDRESS(AL$2,$DH$2)):INDIRECT(ADDRESS(AL$2,$DY$2)))</f>
        <v>24812.125185915793</v>
      </c>
      <c r="AM12" s="51">
        <f ca="1">SUMPRODUCT($CM12:$DD12,INDIRECT(ADDRESS(AM$2,$DH$2)):INDIRECT(ADDRESS(AM$2,$DY$2)))</f>
        <v>24812.125185915793</v>
      </c>
      <c r="AN12" s="51">
        <f ca="1">SUMPRODUCT($CM12:$DD12,INDIRECT(ADDRESS(AN$2,$DH$2)):INDIRECT(ADDRESS(AN$2,$DY$2)))</f>
        <v>24812.125185915793</v>
      </c>
      <c r="AO12" s="51">
        <f ca="1">SUMPRODUCT($CM12:$DD12,INDIRECT(ADDRESS(AO$2,$DH$2)):INDIRECT(ADDRESS(AO$2,$DY$2)))</f>
        <v>24812.125185915793</v>
      </c>
      <c r="AP12" s="51">
        <f ca="1">SUMPRODUCT($CM12:$DD12,INDIRECT(ADDRESS(AP$2,$DH$2)):INDIRECT(ADDRESS(AP$2,$DY$2)))</f>
        <v>24812.125185915793</v>
      </c>
      <c r="AQ12" s="51">
        <f ca="1">SUMPRODUCT($CM12:$DD12,INDIRECT(ADDRESS(AQ$2,$DH$2)):INDIRECT(ADDRESS(AQ$2,$DY$2)))</f>
        <v>24812.125185915793</v>
      </c>
      <c r="AR12" s="51">
        <f ca="1">SUMPRODUCT($CM12:$DD12,INDIRECT(ADDRESS(AR$2,$DH$2)):INDIRECT(ADDRESS(AR$2,$DY$2)))</f>
        <v>24812.125185915793</v>
      </c>
      <c r="AS12" s="51">
        <f ca="1">SUMPRODUCT($CM12:$DD12,INDIRECT(ADDRESS(AS$2,$DH$2)):INDIRECT(ADDRESS(AS$2,$DY$2)))</f>
        <v>24812.125185915793</v>
      </c>
      <c r="AT12" s="51">
        <f ca="1">SUMPRODUCT($CM12:$DD12,INDIRECT(ADDRESS(AT$2,$DH$2)):INDIRECT(ADDRESS(AT$2,$DY$2)))</f>
        <v>24812.125185915793</v>
      </c>
      <c r="AU12" s="51">
        <f ca="1">SUMPRODUCT($CM12:$DD12,INDIRECT(ADDRESS(AU$2,$DH$2)):INDIRECT(ADDRESS(AU$2,$DY$2)))</f>
        <v>24861.2962196685</v>
      </c>
      <c r="AV12" s="51">
        <f ca="1">SUMPRODUCT($CM12:$DD12,INDIRECT(ADDRESS(AV$2,$DH$2)):INDIRECT(ADDRESS(AV$2,$DY$2)))</f>
        <v>24861.2962196685</v>
      </c>
      <c r="AW12" s="51">
        <f ca="1">SUMPRODUCT($CM12:$DD12,INDIRECT(ADDRESS(AW$2,$DH$2)):INDIRECT(ADDRESS(AW$2,$DY$2)))</f>
        <v>24861.2962196685</v>
      </c>
      <c r="AX12" s="51">
        <f ca="1">SUMPRODUCT($CM12:$DD12,INDIRECT(ADDRESS(AX$2,$DH$2)):INDIRECT(ADDRESS(AX$2,$DY$2)))</f>
        <v>24861.2962196685</v>
      </c>
      <c r="AY12" s="51">
        <f ca="1">SUMPRODUCT($CM12:$DD12,INDIRECT(ADDRESS(AY$2,$DH$2)):INDIRECT(ADDRESS(AY$2,$DY$2)))</f>
        <v>24861.2962196685</v>
      </c>
      <c r="AZ12" s="51">
        <f ca="1">SUMPRODUCT($CM12:$DD12,INDIRECT(ADDRESS(AZ$2,$DH$2)):INDIRECT(ADDRESS(AZ$2,$DY$2)))</f>
        <v>24861.2962196685</v>
      </c>
      <c r="BA12" s="51">
        <f ca="1">SUMPRODUCT($CM12:$DD12,INDIRECT(ADDRESS(BA$2,$DH$2)):INDIRECT(ADDRESS(BA$2,$DY$2)))</f>
        <v>24861.2962196685</v>
      </c>
      <c r="BB12" s="51">
        <f ca="1">SUMPRODUCT($CM12:$DD12,INDIRECT(ADDRESS(BB$2,$DH$2)):INDIRECT(ADDRESS(BB$2,$DY$2)))</f>
        <v>24861.2962196685</v>
      </c>
      <c r="BC12" s="51">
        <f ca="1">SUMPRODUCT($CM12:$DD12,INDIRECT(ADDRESS(BC$2,$DH$2)):INDIRECT(ADDRESS(BC$2,$DY$2)))</f>
        <v>24861.2962196685</v>
      </c>
      <c r="BD12" s="51">
        <f ca="1">SUMPRODUCT($CM12:$DD12,INDIRECT(ADDRESS(BD$2,$DH$2)):INDIRECT(ADDRESS(BD$2,$DY$2)))</f>
        <v>24861.2962196685</v>
      </c>
      <c r="BE12" s="51">
        <f ca="1">SUMPRODUCT($CM12:$DD12,INDIRECT(ADDRESS(BE$2,$DH$2)):INDIRECT(ADDRESS(BE$2,$DY$2)))</f>
        <v>24861.2962196685</v>
      </c>
      <c r="BF12" s="51">
        <f ca="1">SUMPRODUCT($CM12:$DD12,INDIRECT(ADDRESS(BF$2,$DH$2)):INDIRECT(ADDRESS(BF$2,$DY$2)))</f>
        <v>24861.2962196685</v>
      </c>
      <c r="BG12" s="51">
        <f ca="1">SUMPRODUCT($CM12:$DD12,INDIRECT(ADDRESS(BG$2,$DH$2)):INDIRECT(ADDRESS(BG$2,$DY$2)))</f>
        <v>24909.626154014633</v>
      </c>
      <c r="BH12" s="51">
        <f ca="1">SUMPRODUCT($CM12:$DD12,INDIRECT(ADDRESS(BH$2,$DH$2)):INDIRECT(ADDRESS(BH$2,$DY$2)))</f>
        <v>24909.626154014633</v>
      </c>
      <c r="BI12" s="51">
        <f ca="1">SUMPRODUCT($CM12:$DD12,INDIRECT(ADDRESS(BI$2,$DH$2)):INDIRECT(ADDRESS(BI$2,$DY$2)))</f>
        <v>24909.626154014633</v>
      </c>
      <c r="BJ12" s="51">
        <f ca="1">SUMPRODUCT($CM12:$DD12,INDIRECT(ADDRESS(BJ$2,$DH$2)):INDIRECT(ADDRESS(BJ$2,$DY$2)))</f>
        <v>24909.626154014633</v>
      </c>
      <c r="BK12" s="51">
        <f ca="1">SUMPRODUCT($CM12:$DD12,INDIRECT(ADDRESS(BK$2,$DH$2)):INDIRECT(ADDRESS(BK$2,$DY$2)))</f>
        <v>24909.626154014633</v>
      </c>
      <c r="BL12" s="51">
        <f ca="1">SUMPRODUCT($CM12:$DD12,INDIRECT(ADDRESS(BL$2,$DH$2)):INDIRECT(ADDRESS(BL$2,$DY$2)))</f>
        <v>24909.626154014633</v>
      </c>
      <c r="BM12" s="51">
        <f ca="1">SUMPRODUCT($CM12:$DD12,INDIRECT(ADDRESS(BM$2,$DH$2)):INDIRECT(ADDRESS(BM$2,$DY$2)))</f>
        <v>24909.626154014633</v>
      </c>
      <c r="BN12" s="51">
        <f ca="1">SUMPRODUCT($CM12:$DD12,INDIRECT(ADDRESS(BN$2,$DH$2)):INDIRECT(ADDRESS(BN$2,$DY$2)))</f>
        <v>24909.626154014633</v>
      </c>
      <c r="BO12" s="51">
        <f ca="1">SUMPRODUCT($CM12:$DD12,INDIRECT(ADDRESS(BO$2,$DH$2)):INDIRECT(ADDRESS(BO$2,$DY$2)))</f>
        <v>24909.626154014633</v>
      </c>
      <c r="BP12" s="51">
        <f ca="1">SUMPRODUCT($CM12:$DD12,INDIRECT(ADDRESS(BP$2,$DH$2)):INDIRECT(ADDRESS(BP$2,$DY$2)))</f>
        <v>24909.626154014633</v>
      </c>
      <c r="BQ12" s="51">
        <f ca="1">SUMPRODUCT($CM12:$DD12,INDIRECT(ADDRESS(BQ$2,$DH$2)):INDIRECT(ADDRESS(BQ$2,$DY$2)))</f>
        <v>24909.626154014633</v>
      </c>
      <c r="BR12" s="51">
        <f ca="1">SUMPRODUCT($CM12:$DD12,INDIRECT(ADDRESS(BR$2,$DH$2)):INDIRECT(ADDRESS(BR$2,$DY$2)))</f>
        <v>24909.626154014633</v>
      </c>
      <c r="BS12" s="51">
        <f ca="1">SUMPRODUCT($CM12:$DD12,INDIRECT(ADDRESS(BS$2,$DH$2)):INDIRECT(ADDRESS(BS$2,$DY$2)))</f>
        <v>24960.634495663064</v>
      </c>
      <c r="BT12" s="51">
        <f ca="1">SUMPRODUCT($CM12:$DD12,INDIRECT(ADDRESS(BT$2,$DH$2)):INDIRECT(ADDRESS(BT$2,$DY$2)))</f>
        <v>24960.634495663064</v>
      </c>
      <c r="BU12" s="51">
        <f ca="1">SUMPRODUCT($CM12:$DD12,INDIRECT(ADDRESS(BU$2,$DH$2)):INDIRECT(ADDRESS(BU$2,$DY$2)))</f>
        <v>24960.634495663064</v>
      </c>
      <c r="BV12" s="51">
        <f ca="1">SUMPRODUCT($CM12:$DD12,INDIRECT(ADDRESS(BV$2,$DH$2)):INDIRECT(ADDRESS(BV$2,$DY$2)))</f>
        <v>24960.634495663064</v>
      </c>
      <c r="BW12" s="51">
        <f ca="1">SUMPRODUCT($CM12:$DD12,INDIRECT(ADDRESS(BW$2,$DH$2)):INDIRECT(ADDRESS(BW$2,$DY$2)))</f>
        <v>24960.634495663064</v>
      </c>
      <c r="BX12" s="51">
        <f ca="1">SUMPRODUCT($CM12:$DD12,INDIRECT(ADDRESS(BX$2,$DH$2)):INDIRECT(ADDRESS(BX$2,$DY$2)))</f>
        <v>24960.634495663064</v>
      </c>
      <c r="BY12" s="51">
        <f ca="1">SUMPRODUCT($CM12:$DD12,INDIRECT(ADDRESS(BY$2,$DH$2)):INDIRECT(ADDRESS(BY$2,$DY$2)))</f>
        <v>24960.634495663064</v>
      </c>
      <c r="BZ12" s="51">
        <f ca="1">SUMPRODUCT($CM12:$DD12,INDIRECT(ADDRESS(BZ$2,$DH$2)):INDIRECT(ADDRESS(BZ$2,$DY$2)))</f>
        <v>24960.634495663064</v>
      </c>
      <c r="CA12" s="51">
        <f ca="1">SUMPRODUCT($CM12:$DD12,INDIRECT(ADDRESS(CA$2,$DH$2)):INDIRECT(ADDRESS(CA$2,$DY$2)))</f>
        <v>24960.634495663064</v>
      </c>
      <c r="CB12" s="51">
        <f ca="1">SUMPRODUCT($CM12:$DD12,INDIRECT(ADDRESS(CB$2,$DH$2)):INDIRECT(ADDRESS(CB$2,$DY$2)))</f>
        <v>24960.634495663064</v>
      </c>
      <c r="CC12" s="51">
        <f ca="1">SUMPRODUCT($CM12:$DD12,INDIRECT(ADDRESS(CC$2,$DH$2)):INDIRECT(ADDRESS(CC$2,$DY$2)))</f>
        <v>24960.634495663064</v>
      </c>
      <c r="CD12" s="51">
        <f ca="1">SUMPRODUCT($CM12:$DD12,INDIRECT(ADDRESS(CD$2,$DH$2)):INDIRECT(ADDRESS(CD$2,$DY$2)))</f>
        <v>24960.634495663064</v>
      </c>
      <c r="CF12" s="51">
        <f t="shared" ca="1" si="4"/>
        <v>296035.31734691677</v>
      </c>
      <c r="CG12" s="51">
        <f t="shared" ca="1" si="3"/>
        <v>296702.89160941134</v>
      </c>
      <c r="CH12" s="51">
        <f t="shared" ca="1" si="3"/>
        <v>297351.97796233481</v>
      </c>
      <c r="CI12" s="51">
        <f t="shared" ca="1" si="3"/>
        <v>297991.35739975306</v>
      </c>
      <c r="CJ12" s="51">
        <f t="shared" ca="1" si="3"/>
        <v>298577.20430775266</v>
      </c>
      <c r="CK12" s="51">
        <f t="shared" ca="1" si="3"/>
        <v>299170.55555641768</v>
      </c>
      <c r="CL12" s="82"/>
      <c r="CM12" s="1">
        <f>IFERROR(VLOOKUP($A12,Auxiliar_OPEX_CustosUnit!$A$4:$BT$129,COLUMN(Auxiliar_OPEX_CustosUnit!BC$2),0),0)</f>
        <v>0</v>
      </c>
      <c r="CN12" s="1">
        <f>IFERROR(VLOOKUP($A12,Auxiliar_OPEX_CustosUnit!$A$4:$BT$129,COLUMN(Auxiliar_OPEX_CustosUnit!BD$2),0),0)</f>
        <v>0</v>
      </c>
      <c r="CO12" s="1">
        <f>IFERROR(VLOOKUP($A12,Auxiliar_OPEX_CustosUnit!$A$4:$BT$129,COLUMN(Auxiliar_OPEX_CustosUnit!BE$2),0)*(1-DRE_Auxiliar!$A$172),0)</f>
        <v>23442.675386199313</v>
      </c>
      <c r="CP12" s="1">
        <f>IFERROR(VLOOKUP($A12,Auxiliar_OPEX_CustosUnit!$A$4:$BT$129,COLUMN(Auxiliar_OPEX_CustosUnit!BF$2),0),0)</f>
        <v>0</v>
      </c>
      <c r="CQ12" s="1">
        <f>IFERROR(VLOOKUP($A12,Auxiliar_OPEX_CustosUnit!$A$4:$BT$129,COLUMN(Auxiliar_OPEX_CustosUnit!BG$2),0),0)</f>
        <v>0</v>
      </c>
      <c r="CR12" s="1">
        <f>IFERROR(VLOOKUP($A12,Auxiliar_OPEX_CustosUnit!$A$4:$BT$129,COLUMN(Auxiliar_OPEX_CustosUnit!BH$2),0),0)</f>
        <v>0</v>
      </c>
      <c r="CS12" s="1">
        <f>IFERROR(VLOOKUP($A12,Auxiliar_OPEX_CustosUnit!$A$4:$BT$129,COLUMN(Auxiliar_OPEX_CustosUnit!BI$2),0),0)</f>
        <v>2.0014043019751</v>
      </c>
      <c r="CT12" s="1">
        <f>IFERROR(VLOOKUP($A12,Auxiliar_OPEX_CustosUnit!$A$4:$BT$129,COLUMN(Auxiliar_OPEX_CustosUnit!BJ$2),0),0)</f>
        <v>0</v>
      </c>
      <c r="CU12" s="1">
        <f>IFERROR(VLOOKUP($A12,Auxiliar_OPEX_CustosUnit!$A$4:$BT$129,COLUMN(Auxiliar_OPEX_CustosUnit!BK$2),0),0)</f>
        <v>0</v>
      </c>
      <c r="CV12" s="1">
        <f>IFERROR(VLOOKUP($A12,Auxiliar_OPEX_CustosUnit!$A$4:$BT$129,COLUMN(Auxiliar_OPEX_CustosUnit!BL$2),0),0)</f>
        <v>0</v>
      </c>
      <c r="CW12" s="1">
        <f>IFERROR(VLOOKUP($A12,Auxiliar_OPEX_CustosUnit!$A$4:$BT$129,COLUMN(Auxiliar_OPEX_CustosUnit!BM$2),0),0)</f>
        <v>0</v>
      </c>
      <c r="CX12" s="1">
        <f>IFERROR(VLOOKUP($A12,Auxiliar_OPEX_CustosUnit!$A$4:$BT$129,COLUMN(Auxiliar_OPEX_CustosUnit!BN$2),0),0)</f>
        <v>0</v>
      </c>
      <c r="CY12" s="1">
        <f>IFERROR(VLOOKUP($A12,Auxiliar_OPEX_CustosUnit!$A$4:$BT$129,COLUMN(Auxiliar_OPEX_CustosUnit!BO$2),0),0)</f>
        <v>0</v>
      </c>
      <c r="CZ12" s="1">
        <f>IFERROR(VLOOKUP($A12,Auxiliar_OPEX_CustosUnit!$A$4:$BT$129,COLUMN(Auxiliar_OPEX_CustosUnit!BP$2),0),0)</f>
        <v>0</v>
      </c>
      <c r="DA12" s="1">
        <f>IFERROR(VLOOKUP($A12,Auxiliar_OPEX_CustosUnit!$A$4:$BT$129,COLUMN(Auxiliar_OPEX_CustosUnit!BQ$2),0),0)</f>
        <v>0</v>
      </c>
      <c r="DB12" s="1">
        <f>IFERROR(VLOOKUP($A12,Auxiliar_OPEX_CustosUnit!$A$4:$BT$129,COLUMN(Auxiliar_OPEX_CustosUnit!BR$2),0),0)</f>
        <v>0</v>
      </c>
      <c r="DC12" s="1">
        <f>IFERROR(VLOOKUP($A12,Auxiliar_OPEX_CustosUnit!$A$4:$BT$129,COLUMN(Auxiliar_OPEX_CustosUnit!BS$2),0),0)</f>
        <v>0</v>
      </c>
      <c r="DD12" s="1">
        <f>IFERROR(VLOOKUP($A12,Auxiliar_OPEX_CustosUnit!$A$4:$BT$129,COLUMN(Auxiliar_OPEX_CustosUnit!BT$2),0),0)</f>
        <v>0</v>
      </c>
      <c r="DG12" s="60">
        <v>43497</v>
      </c>
      <c r="DH12" s="1">
        <v>1</v>
      </c>
      <c r="DI12" s="1">
        <f>INDEX(Auxiliar_OPEX_Drivers!$B$2:$CH$18,MATCH(Auxiliar_OPEX_O!DI$3,Auxiliar_OPEX_Drivers!$B$2:$B$18,0),MATCH($DG12,Auxiliar_OPEX_Drivers!$B$2:$CH$2,0))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INDEX(Auxiliar_OPEX_Drivers!$B$2:$CH$18,MATCH(Auxiliar_OPEX_O!DK$3,Auxiliar_OPEX_Drivers!$B$2:$B$18,0),MATCH($DG12,Auxiliar_OPEX_Drivers!$B$2:$CH$2,0))</f>
        <v>14.197864859951647</v>
      </c>
      <c r="DL12" s="1">
        <f>INDEX(Auxiliar_OPEX_Drivers!$B$2:$CH$18,MATCH(Auxiliar_OPEX_O!DL$3,Auxiliar_OPEX_Drivers!$B$2:$B$18,0),MATCH($DG12,Auxiliar_OPEX_Drivers!$B$2:$CH$2,0))</f>
        <v>61.664040607223974</v>
      </c>
      <c r="DM12" s="1">
        <f>INDEX(Auxiliar_OPEX_Drivers!$B$2:$CH$18,MATCH(Auxiliar_OPEX_O!DM$3,Auxiliar_OPEX_Drivers!$B$2:$B$18,0),MATCH($DG12,Auxiliar_OPEX_Drivers!$B$2:$CH$2,0))</f>
        <v>13</v>
      </c>
      <c r="DN12" s="1">
        <f>INDEX(Auxiliar_OPEX_Drivers!$B$2:$CH$18,MATCH(Auxiliar_OPEX_O!DN$3,Auxiliar_OPEX_Drivers!$B$2:$B$18,0),MATCH($DG12,Auxiliar_OPEX_Drivers!$B$2:$CH$2,0))</f>
        <v>629.88820478653656</v>
      </c>
      <c r="DO12" s="1">
        <f>INDEX(Auxiliar_OPEX_Drivers!$B$2:$CH$18,MATCH(Auxiliar_OPEX_O!DO$3,Auxiliar_OPEX_Drivers!$B$2:$B$18,0),MATCH($DG12,Auxiliar_OPEX_Drivers!$B$2:$CH$2,0))</f>
        <v>12</v>
      </c>
      <c r="DP12" s="1">
        <f>INDEX(Auxiliar_OPEX_Drivers!$B$2:$CH$18,MATCH(Auxiliar_OPEX_O!DP$3,Auxiliar_OPEX_Drivers!$B$2:$B$18,0),MATCH($DG12,Auxiliar_OPEX_Drivers!$B$2:$CH$2,0))</f>
        <v>193.23159128191017</v>
      </c>
      <c r="DQ12" s="1">
        <f>INDEX(Auxiliar_OPEX_Drivers!$B$2:$CH$18,MATCH(Auxiliar_OPEX_O!DQ$3,Auxiliar_OPEX_Drivers!$B$2:$B$18,0),MATCH($DG12,Auxiliar_OPEX_Drivers!$B$2:$CH$2,0))</f>
        <v>37.049466214987916</v>
      </c>
      <c r="DR12" s="1">
        <f>INDEX(Auxiliar_OPEX_Drivers!$B$2:$CH$18,MATCH(Auxiliar_OPEX_O!DR$3,Auxiliar_OPEX_Drivers!$B$2:$B$18,0),MATCH($DG12,Auxiliar_OPEX_Drivers!$B$2:$CH$2,0))</f>
        <v>17250595.830169953</v>
      </c>
      <c r="DS12" s="1">
        <f>INDEX(Auxiliar_OPEX_Drivers!$B$2:$CH$18,MATCH(Auxiliar_OPEX_O!DS$3,Auxiliar_OPEX_Drivers!$B$2:$B$18,0),MATCH($DG12,Auxiliar_OPEX_Drivers!$B$2:$CH$2,0))</f>
        <v>99147.003333333298</v>
      </c>
      <c r="DT12" s="1">
        <f>INDEX(Auxiliar_OPEX_Drivers!$B$2:$CH$18,MATCH(Auxiliar_OPEX_O!DT$3,Auxiliar_OPEX_Drivers!$B$2:$B$18,0),MATCH($DG12,Auxiliar_OPEX_Drivers!$B$2:$CH$2,0))</f>
        <v>8960.1202565865005</v>
      </c>
      <c r="DU12" s="1">
        <f>INDEX(Auxiliar_OPEX_Drivers!$B$2:$CH$18,MATCH(Auxiliar_OPEX_O!DU$3,Auxiliar_OPEX_Drivers!$B$2:$B$18,0),MATCH($DG12,Auxiliar_OPEX_Drivers!$B$2:$CH$2,0))</f>
        <v>4165.817141380935</v>
      </c>
      <c r="DV12" s="1">
        <f>INDEX(Auxiliar_OPEX_Drivers!$B$2:$CH$18,MATCH(Auxiliar_OPEX_O!DV$3,Auxiliar_OPEX_Drivers!$B$2:$B$18,0),MATCH($DG12,Auxiliar_OPEX_Drivers!$B$2:$CH$2,0))</f>
        <v>2060014.5569258262</v>
      </c>
      <c r="DW12" s="1">
        <f>INDEX(Auxiliar_OPEX_Drivers!$B$2:$CH$18,MATCH(Auxiliar_OPEX_O!DW$3,Auxiliar_OPEX_Drivers!$B$2:$B$18,0),MATCH($DG12,Auxiliar_OPEX_Drivers!$B$2:$CH$2,0))</f>
        <v>8832.1664330475742</v>
      </c>
      <c r="DX12" s="1">
        <f>INDEX(Auxiliar_OPEX_Drivers!$B$2:$CH$18,MATCH(Auxiliar_OPEX_O!DX$3,Auxiliar_OPEX_Drivers!$B$2:$B$18,0),MATCH($DG12,Auxiliar_OPEX_Drivers!$B$2:$CH$2,0))</f>
        <v>2079923.3205826986</v>
      </c>
      <c r="DY12" s="1">
        <f>INDEX(Auxiliar_OPEX_Drivers!$B$2:$CH$18,MATCH(Auxiliar_OPEX_O!DY$3,Auxiliar_OPEX_Drivers!$B$2:$B$18,0),MATCH($DG12,Auxiliar_OPEX_Drivers!$B$2:$CH$2,0))</f>
        <v>961.03116775061017</v>
      </c>
    </row>
    <row r="13" spans="1:190" hidden="1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34025.742054625836</v>
      </c>
      <c r="E13" s="51">
        <f ca="1">SUMPRODUCT($CM13:$DD13,INDIRECT(ADDRESS(E$2,$DH$2)):INDIRECT(ADDRESS(E$2,$DY$2)))</f>
        <v>34025.742054625836</v>
      </c>
      <c r="F13" s="51">
        <f ca="1">SUMPRODUCT($CM13:$DD13,INDIRECT(ADDRESS(F$2,$DH$2)):INDIRECT(ADDRESS(F$2,$DY$2)))</f>
        <v>34025.742054625836</v>
      </c>
      <c r="G13" s="51">
        <f ca="1">SUMPRODUCT($CM13:$DD13,INDIRECT(ADDRESS(G$2,$DH$2)):INDIRECT(ADDRESS(G$2,$DY$2)))</f>
        <v>34025.742054625836</v>
      </c>
      <c r="H13" s="51">
        <f ca="1">SUMPRODUCT($CM13:$DD13,INDIRECT(ADDRESS(H$2,$DH$2)):INDIRECT(ADDRESS(H$2,$DY$2)))</f>
        <v>34025.742054625836</v>
      </c>
      <c r="I13" s="51">
        <f ca="1">SUMPRODUCT($CM13:$DD13,INDIRECT(ADDRESS(I$2,$DH$2)):INDIRECT(ADDRESS(I$2,$DY$2)))</f>
        <v>34025.742054625836</v>
      </c>
      <c r="J13" s="51">
        <f ca="1">SUMPRODUCT($CM13:$DD13,INDIRECT(ADDRESS(J$2,$DH$2)):INDIRECT(ADDRESS(J$2,$DY$2)))</f>
        <v>34025.742054625836</v>
      </c>
      <c r="K13" s="51">
        <f ca="1">SUMPRODUCT($CM13:$DD13,INDIRECT(ADDRESS(K$2,$DH$2)):INDIRECT(ADDRESS(K$2,$DY$2)))</f>
        <v>34131.677677615873</v>
      </c>
      <c r="L13" s="51">
        <f ca="1">SUMPRODUCT($CM13:$DD13,INDIRECT(ADDRESS(L$2,$DH$2)):INDIRECT(ADDRESS(L$2,$DY$2)))</f>
        <v>34131.677677615873</v>
      </c>
      <c r="M13" s="51">
        <f ca="1">SUMPRODUCT($CM13:$DD13,INDIRECT(ADDRESS(M$2,$DH$2)):INDIRECT(ADDRESS(M$2,$DY$2)))</f>
        <v>34131.677677615873</v>
      </c>
      <c r="N13" s="51">
        <f ca="1">SUMPRODUCT($CM13:$DD13,INDIRECT(ADDRESS(N$2,$DH$2)):INDIRECT(ADDRESS(N$2,$DY$2)))</f>
        <v>34131.677677615873</v>
      </c>
      <c r="O13" s="51">
        <f ca="1">SUMPRODUCT($CM13:$DD13,INDIRECT(ADDRESS(O$2,$DH$2)):INDIRECT(ADDRESS(O$2,$DY$2)))</f>
        <v>34131.677677615873</v>
      </c>
      <c r="P13" s="51">
        <f ca="1">SUMPRODUCT($CM13:$DD13,INDIRECT(ADDRESS(P$2,$DH$2)):INDIRECT(ADDRESS(P$2,$DY$2)))</f>
        <v>34131.677677615873</v>
      </c>
      <c r="Q13" s="51">
        <f ca="1">SUMPRODUCT($CM13:$DD13,INDIRECT(ADDRESS(Q$2,$DH$2)):INDIRECT(ADDRESS(Q$2,$DY$2)))</f>
        <v>34131.677677615873</v>
      </c>
      <c r="R13" s="51">
        <f ca="1">SUMPRODUCT($CM13:$DD13,INDIRECT(ADDRESS(R$2,$DH$2)):INDIRECT(ADDRESS(R$2,$DY$2)))</f>
        <v>34131.677677615873</v>
      </c>
      <c r="S13" s="51">
        <f ca="1">SUMPRODUCT($CM13:$DD13,INDIRECT(ADDRESS(S$2,$DH$2)):INDIRECT(ADDRESS(S$2,$DY$2)))</f>
        <v>34131.677677615873</v>
      </c>
      <c r="T13" s="51">
        <f ca="1">SUMPRODUCT($CM13:$DD13,INDIRECT(ADDRESS(T$2,$DH$2)):INDIRECT(ADDRESS(T$2,$DY$2)))</f>
        <v>34131.677677615873</v>
      </c>
      <c r="U13" s="51">
        <f ca="1">SUMPRODUCT($CM13:$DD13,INDIRECT(ADDRESS(U$2,$DH$2)):INDIRECT(ADDRESS(U$2,$DY$2)))</f>
        <v>34131.677677615873</v>
      </c>
      <c r="V13" s="51">
        <f ca="1">SUMPRODUCT($CM13:$DD13,INDIRECT(ADDRESS(V$2,$DH$2)):INDIRECT(ADDRESS(V$2,$DY$2)))</f>
        <v>34131.677677615873</v>
      </c>
      <c r="W13" s="51">
        <f ca="1">SUMPRODUCT($CM13:$DD13,INDIRECT(ADDRESS(W$2,$DH$2)):INDIRECT(ADDRESS(W$2,$DY$2)))</f>
        <v>34228.00147065366</v>
      </c>
      <c r="X13" s="51">
        <f ca="1">SUMPRODUCT($CM13:$DD13,INDIRECT(ADDRESS(X$2,$DH$2)):INDIRECT(ADDRESS(X$2,$DY$2)))</f>
        <v>34228.00147065366</v>
      </c>
      <c r="Y13" s="51">
        <f ca="1">SUMPRODUCT($CM13:$DD13,INDIRECT(ADDRESS(Y$2,$DH$2)):INDIRECT(ADDRESS(Y$2,$DY$2)))</f>
        <v>34228.00147065366</v>
      </c>
      <c r="Z13" s="51">
        <f ca="1">SUMPRODUCT($CM13:$DD13,INDIRECT(ADDRESS(Z$2,$DH$2)):INDIRECT(ADDRESS(Z$2,$DY$2)))</f>
        <v>34228.00147065366</v>
      </c>
      <c r="AA13" s="51">
        <f ca="1">SUMPRODUCT($CM13:$DD13,INDIRECT(ADDRESS(AA$2,$DH$2)):INDIRECT(ADDRESS(AA$2,$DY$2)))</f>
        <v>34228.00147065366</v>
      </c>
      <c r="AB13" s="51">
        <f ca="1">SUMPRODUCT($CM13:$DD13,INDIRECT(ADDRESS(AB$2,$DH$2)):INDIRECT(ADDRESS(AB$2,$DY$2)))</f>
        <v>34228.00147065366</v>
      </c>
      <c r="AC13" s="51">
        <f ca="1">SUMPRODUCT($CM13:$DD13,INDIRECT(ADDRESS(AC$2,$DH$2)):INDIRECT(ADDRESS(AC$2,$DY$2)))</f>
        <v>34228.00147065366</v>
      </c>
      <c r="AD13" s="51">
        <f ca="1">SUMPRODUCT($CM13:$DD13,INDIRECT(ADDRESS(AD$2,$DH$2)):INDIRECT(ADDRESS(AD$2,$DY$2)))</f>
        <v>34228.00147065366</v>
      </c>
      <c r="AE13" s="51">
        <f ca="1">SUMPRODUCT($CM13:$DD13,INDIRECT(ADDRESS(AE$2,$DH$2)):INDIRECT(ADDRESS(AE$2,$DY$2)))</f>
        <v>34228.00147065366</v>
      </c>
      <c r="AF13" s="51">
        <f ca="1">SUMPRODUCT($CM13:$DD13,INDIRECT(ADDRESS(AF$2,$DH$2)):INDIRECT(ADDRESS(AF$2,$DY$2)))</f>
        <v>34228.00147065366</v>
      </c>
      <c r="AG13" s="51">
        <f ca="1">SUMPRODUCT($CM13:$DD13,INDIRECT(ADDRESS(AG$2,$DH$2)):INDIRECT(ADDRESS(AG$2,$DY$2)))</f>
        <v>34228.00147065366</v>
      </c>
      <c r="AH13" s="51">
        <f ca="1">SUMPRODUCT($CM13:$DD13,INDIRECT(ADDRESS(AH$2,$DH$2)):INDIRECT(ADDRESS(AH$2,$DY$2)))</f>
        <v>34228.00147065366</v>
      </c>
      <c r="AI13" s="51">
        <f ca="1">SUMPRODUCT($CM13:$DD13,INDIRECT(ADDRESS(AI$2,$DH$2)):INDIRECT(ADDRESS(AI$2,$DY$2)))</f>
        <v>34331.006901343011</v>
      </c>
      <c r="AJ13" s="51">
        <f ca="1">SUMPRODUCT($CM13:$DD13,INDIRECT(ADDRESS(AJ$2,$DH$2)):INDIRECT(ADDRESS(AJ$2,$DY$2)))</f>
        <v>34331.006901343011</v>
      </c>
      <c r="AK13" s="51">
        <f ca="1">SUMPRODUCT($CM13:$DD13,INDIRECT(ADDRESS(AK$2,$DH$2)):INDIRECT(ADDRESS(AK$2,$DY$2)))</f>
        <v>34331.006901343011</v>
      </c>
      <c r="AL13" s="51">
        <f ca="1">SUMPRODUCT($CM13:$DD13,INDIRECT(ADDRESS(AL$2,$DH$2)):INDIRECT(ADDRESS(AL$2,$DY$2)))</f>
        <v>34331.006901343011</v>
      </c>
      <c r="AM13" s="51">
        <f ca="1">SUMPRODUCT($CM13:$DD13,INDIRECT(ADDRESS(AM$2,$DH$2)):INDIRECT(ADDRESS(AM$2,$DY$2)))</f>
        <v>34331.006901343011</v>
      </c>
      <c r="AN13" s="51">
        <f ca="1">SUMPRODUCT($CM13:$DD13,INDIRECT(ADDRESS(AN$2,$DH$2)):INDIRECT(ADDRESS(AN$2,$DY$2)))</f>
        <v>34331.006901343011</v>
      </c>
      <c r="AO13" s="51">
        <f ca="1">SUMPRODUCT($CM13:$DD13,INDIRECT(ADDRESS(AO$2,$DH$2)):INDIRECT(ADDRESS(AO$2,$DY$2)))</f>
        <v>34331.006901343011</v>
      </c>
      <c r="AP13" s="51">
        <f ca="1">SUMPRODUCT($CM13:$DD13,INDIRECT(ADDRESS(AP$2,$DH$2)):INDIRECT(ADDRESS(AP$2,$DY$2)))</f>
        <v>34331.006901343011</v>
      </c>
      <c r="AQ13" s="51">
        <f ca="1">SUMPRODUCT($CM13:$DD13,INDIRECT(ADDRESS(AQ$2,$DH$2)):INDIRECT(ADDRESS(AQ$2,$DY$2)))</f>
        <v>34331.006901343011</v>
      </c>
      <c r="AR13" s="51">
        <f ca="1">SUMPRODUCT($CM13:$DD13,INDIRECT(ADDRESS(AR$2,$DH$2)):INDIRECT(ADDRESS(AR$2,$DY$2)))</f>
        <v>34331.006901343011</v>
      </c>
      <c r="AS13" s="51">
        <f ca="1">SUMPRODUCT($CM13:$DD13,INDIRECT(ADDRESS(AS$2,$DH$2)):INDIRECT(ADDRESS(AS$2,$DY$2)))</f>
        <v>34331.006901343011</v>
      </c>
      <c r="AT13" s="51">
        <f ca="1">SUMPRODUCT($CM13:$DD13,INDIRECT(ADDRESS(AT$2,$DH$2)):INDIRECT(ADDRESS(AT$2,$DY$2)))</f>
        <v>34331.006901343011</v>
      </c>
      <c r="AU13" s="51">
        <f ca="1">SUMPRODUCT($CM13:$DD13,INDIRECT(ADDRESS(AU$2,$DH$2)):INDIRECT(ADDRESS(AU$2,$DY$2)))</f>
        <v>34421.10092447701</v>
      </c>
      <c r="AV13" s="51">
        <f ca="1">SUMPRODUCT($CM13:$DD13,INDIRECT(ADDRESS(AV$2,$DH$2)):INDIRECT(ADDRESS(AV$2,$DY$2)))</f>
        <v>34421.10092447701</v>
      </c>
      <c r="AW13" s="51">
        <f ca="1">SUMPRODUCT($CM13:$DD13,INDIRECT(ADDRESS(AW$2,$DH$2)):INDIRECT(ADDRESS(AW$2,$DY$2)))</f>
        <v>34421.10092447701</v>
      </c>
      <c r="AX13" s="51">
        <f ca="1">SUMPRODUCT($CM13:$DD13,INDIRECT(ADDRESS(AX$2,$DH$2)):INDIRECT(ADDRESS(AX$2,$DY$2)))</f>
        <v>34421.10092447701</v>
      </c>
      <c r="AY13" s="51">
        <f ca="1">SUMPRODUCT($CM13:$DD13,INDIRECT(ADDRESS(AY$2,$DH$2)):INDIRECT(ADDRESS(AY$2,$DY$2)))</f>
        <v>34421.10092447701</v>
      </c>
      <c r="AZ13" s="51">
        <f ca="1">SUMPRODUCT($CM13:$DD13,INDIRECT(ADDRESS(AZ$2,$DH$2)):INDIRECT(ADDRESS(AZ$2,$DY$2)))</f>
        <v>34421.10092447701</v>
      </c>
      <c r="BA13" s="51">
        <f ca="1">SUMPRODUCT($CM13:$DD13,INDIRECT(ADDRESS(BA$2,$DH$2)):INDIRECT(ADDRESS(BA$2,$DY$2)))</f>
        <v>34421.10092447701</v>
      </c>
      <c r="BB13" s="51">
        <f ca="1">SUMPRODUCT($CM13:$DD13,INDIRECT(ADDRESS(BB$2,$DH$2)):INDIRECT(ADDRESS(BB$2,$DY$2)))</f>
        <v>34421.10092447701</v>
      </c>
      <c r="BC13" s="51">
        <f ca="1">SUMPRODUCT($CM13:$DD13,INDIRECT(ADDRESS(BC$2,$DH$2)):INDIRECT(ADDRESS(BC$2,$DY$2)))</f>
        <v>34421.10092447701</v>
      </c>
      <c r="BD13" s="51">
        <f ca="1">SUMPRODUCT($CM13:$DD13,INDIRECT(ADDRESS(BD$2,$DH$2)):INDIRECT(ADDRESS(BD$2,$DY$2)))</f>
        <v>34421.10092447701</v>
      </c>
      <c r="BE13" s="51">
        <f ca="1">SUMPRODUCT($CM13:$DD13,INDIRECT(ADDRESS(BE$2,$DH$2)):INDIRECT(ADDRESS(BE$2,$DY$2)))</f>
        <v>34421.10092447701</v>
      </c>
      <c r="BF13" s="51">
        <f ca="1">SUMPRODUCT($CM13:$DD13,INDIRECT(ADDRESS(BF$2,$DH$2)):INDIRECT(ADDRESS(BF$2,$DY$2)))</f>
        <v>34421.10092447701</v>
      </c>
      <c r="BG13" s="51">
        <f ca="1">SUMPRODUCT($CM13:$DD13,INDIRECT(ADDRESS(BG$2,$DH$2)):INDIRECT(ADDRESS(BG$2,$DY$2)))</f>
        <v>34509.653836440244</v>
      </c>
      <c r="BH13" s="51">
        <f ca="1">SUMPRODUCT($CM13:$DD13,INDIRECT(ADDRESS(BH$2,$DH$2)):INDIRECT(ADDRESS(BH$2,$DY$2)))</f>
        <v>34509.653836440244</v>
      </c>
      <c r="BI13" s="51">
        <f ca="1">SUMPRODUCT($CM13:$DD13,INDIRECT(ADDRESS(BI$2,$DH$2)):INDIRECT(ADDRESS(BI$2,$DY$2)))</f>
        <v>34509.653836440244</v>
      </c>
      <c r="BJ13" s="51">
        <f ca="1">SUMPRODUCT($CM13:$DD13,INDIRECT(ADDRESS(BJ$2,$DH$2)):INDIRECT(ADDRESS(BJ$2,$DY$2)))</f>
        <v>34509.653836440244</v>
      </c>
      <c r="BK13" s="51">
        <f ca="1">SUMPRODUCT($CM13:$DD13,INDIRECT(ADDRESS(BK$2,$DH$2)):INDIRECT(ADDRESS(BK$2,$DY$2)))</f>
        <v>34509.653836440244</v>
      </c>
      <c r="BL13" s="51">
        <f ca="1">SUMPRODUCT($CM13:$DD13,INDIRECT(ADDRESS(BL$2,$DH$2)):INDIRECT(ADDRESS(BL$2,$DY$2)))</f>
        <v>34509.653836440244</v>
      </c>
      <c r="BM13" s="51">
        <f ca="1">SUMPRODUCT($CM13:$DD13,INDIRECT(ADDRESS(BM$2,$DH$2)):INDIRECT(ADDRESS(BM$2,$DY$2)))</f>
        <v>34509.653836440244</v>
      </c>
      <c r="BN13" s="51">
        <f ca="1">SUMPRODUCT($CM13:$DD13,INDIRECT(ADDRESS(BN$2,$DH$2)):INDIRECT(ADDRESS(BN$2,$DY$2)))</f>
        <v>34509.653836440244</v>
      </c>
      <c r="BO13" s="51">
        <f ca="1">SUMPRODUCT($CM13:$DD13,INDIRECT(ADDRESS(BO$2,$DH$2)):INDIRECT(ADDRESS(BO$2,$DY$2)))</f>
        <v>34509.653836440244</v>
      </c>
      <c r="BP13" s="51">
        <f ca="1">SUMPRODUCT($CM13:$DD13,INDIRECT(ADDRESS(BP$2,$DH$2)):INDIRECT(ADDRESS(BP$2,$DY$2)))</f>
        <v>34509.653836440244</v>
      </c>
      <c r="BQ13" s="51">
        <f ca="1">SUMPRODUCT($CM13:$DD13,INDIRECT(ADDRESS(BQ$2,$DH$2)):INDIRECT(ADDRESS(BQ$2,$DY$2)))</f>
        <v>34509.653836440244</v>
      </c>
      <c r="BR13" s="51">
        <f ca="1">SUMPRODUCT($CM13:$DD13,INDIRECT(ADDRESS(BR$2,$DH$2)):INDIRECT(ADDRESS(BR$2,$DY$2)))</f>
        <v>34509.653836440244</v>
      </c>
      <c r="BS13" s="51">
        <f ca="1">SUMPRODUCT($CM13:$DD13,INDIRECT(ADDRESS(BS$2,$DH$2)):INDIRECT(ADDRESS(BS$2,$DY$2)))</f>
        <v>34603.114281783179</v>
      </c>
      <c r="BT13" s="51">
        <f ca="1">SUMPRODUCT($CM13:$DD13,INDIRECT(ADDRESS(BT$2,$DH$2)):INDIRECT(ADDRESS(BT$2,$DY$2)))</f>
        <v>34603.114281783179</v>
      </c>
      <c r="BU13" s="51">
        <f ca="1">SUMPRODUCT($CM13:$DD13,INDIRECT(ADDRESS(BU$2,$DH$2)):INDIRECT(ADDRESS(BU$2,$DY$2)))</f>
        <v>34603.114281783179</v>
      </c>
      <c r="BV13" s="51">
        <f ca="1">SUMPRODUCT($CM13:$DD13,INDIRECT(ADDRESS(BV$2,$DH$2)):INDIRECT(ADDRESS(BV$2,$DY$2)))</f>
        <v>34603.114281783179</v>
      </c>
      <c r="BW13" s="51">
        <f ca="1">SUMPRODUCT($CM13:$DD13,INDIRECT(ADDRESS(BW$2,$DH$2)):INDIRECT(ADDRESS(BW$2,$DY$2)))</f>
        <v>34603.114281783179</v>
      </c>
      <c r="BX13" s="51">
        <f ca="1">SUMPRODUCT($CM13:$DD13,INDIRECT(ADDRESS(BX$2,$DH$2)):INDIRECT(ADDRESS(BX$2,$DY$2)))</f>
        <v>34603.114281783179</v>
      </c>
      <c r="BY13" s="51">
        <f ca="1">SUMPRODUCT($CM13:$DD13,INDIRECT(ADDRESS(BY$2,$DH$2)):INDIRECT(ADDRESS(BY$2,$DY$2)))</f>
        <v>34603.114281783179</v>
      </c>
      <c r="BZ13" s="51">
        <f ca="1">SUMPRODUCT($CM13:$DD13,INDIRECT(ADDRESS(BZ$2,$DH$2)):INDIRECT(ADDRESS(BZ$2,$DY$2)))</f>
        <v>34603.114281783179</v>
      </c>
      <c r="CA13" s="51">
        <f ca="1">SUMPRODUCT($CM13:$DD13,INDIRECT(ADDRESS(CA$2,$DH$2)):INDIRECT(ADDRESS(CA$2,$DY$2)))</f>
        <v>34603.114281783179</v>
      </c>
      <c r="CB13" s="51">
        <f ca="1">SUMPRODUCT($CM13:$DD13,INDIRECT(ADDRESS(CB$2,$DH$2)):INDIRECT(ADDRESS(CB$2,$DY$2)))</f>
        <v>34603.114281783179</v>
      </c>
      <c r="CC13" s="51">
        <f ca="1">SUMPRODUCT($CM13:$DD13,INDIRECT(ADDRESS(CC$2,$DH$2)):INDIRECT(ADDRESS(CC$2,$DY$2)))</f>
        <v>34603.114281783179</v>
      </c>
      <c r="CD13" s="51">
        <f ca="1">SUMPRODUCT($CM13:$DD13,INDIRECT(ADDRESS(CD$2,$DH$2)):INDIRECT(ADDRESS(CD$2,$DY$2)))</f>
        <v>34603.114281783179</v>
      </c>
      <c r="CF13" s="51">
        <f t="shared" ca="1" si="4"/>
        <v>408838.58277046029</v>
      </c>
      <c r="CG13" s="51">
        <f t="shared" ca="1" si="3"/>
        <v>410061.75109657948</v>
      </c>
      <c r="CH13" s="51">
        <f t="shared" ca="1" si="3"/>
        <v>411251.04480129067</v>
      </c>
      <c r="CI13" s="51">
        <f t="shared" ca="1" si="3"/>
        <v>412422.55293178605</v>
      </c>
      <c r="CJ13" s="51">
        <f t="shared" ca="1" si="3"/>
        <v>413495.97565354028</v>
      </c>
      <c r="CK13" s="51">
        <f t="shared" ca="1" si="3"/>
        <v>414583.14826399757</v>
      </c>
      <c r="CL13" s="82"/>
      <c r="CM13" s="1">
        <f>IFERROR(VLOOKUP($A13,Auxiliar_OPEX_CustosUnit!$A$4:$BT$129,COLUMN(Auxiliar_OPEX_CustosUnit!BC$2),0),0)</f>
        <v>0</v>
      </c>
      <c r="CN13" s="1">
        <f>IFERROR(VLOOKUP($A13,Auxiliar_OPEX_CustosUnit!$A$4:$BT$129,COLUMN(Auxiliar_OPEX_CustosUnit!BD$2),0),0)</f>
        <v>0</v>
      </c>
      <c r="CO13" s="1">
        <f>IFERROR(VLOOKUP($A13,Auxiliar_OPEX_CustosUnit!$A$4:$BT$129,COLUMN(Auxiliar_OPEX_CustosUnit!BE$2),0)*(1-DRE_Auxiliar!$A$172),0)</f>
        <v>31821.821461862495</v>
      </c>
      <c r="CP13" s="1">
        <f>IFERROR(VLOOKUP($A13,Auxiliar_OPEX_CustosUnit!$A$4:$BT$129,COLUMN(Auxiliar_OPEX_CustosUnit!BF$2),0),0)</f>
        <v>0</v>
      </c>
      <c r="CQ13" s="1">
        <f>IFERROR(VLOOKUP($A13,Auxiliar_OPEX_CustosUnit!$A$4:$BT$129,COLUMN(Auxiliar_OPEX_CustosUnit!BG$2),0),0)</f>
        <v>0</v>
      </c>
      <c r="CR13" s="1">
        <f>IFERROR(VLOOKUP($A13,Auxiliar_OPEX_CustosUnit!$A$4:$BT$129,COLUMN(Auxiliar_OPEX_CustosUnit!BH$2),0),0)</f>
        <v>0</v>
      </c>
      <c r="CS13" s="1">
        <f>IFERROR(VLOOKUP($A13,Auxiliar_OPEX_CustosUnit!$A$4:$BT$129,COLUMN(Auxiliar_OPEX_CustosUnit!BI$2),0),0)</f>
        <v>3.6670891726511501</v>
      </c>
      <c r="CT13" s="1">
        <f>IFERROR(VLOOKUP($A13,Auxiliar_OPEX_CustosUnit!$A$4:$BT$129,COLUMN(Auxiliar_OPEX_CustosUnit!BJ$2),0),0)</f>
        <v>0</v>
      </c>
      <c r="CU13" s="1">
        <f>IFERROR(VLOOKUP($A13,Auxiliar_OPEX_CustosUnit!$A$4:$BT$129,COLUMN(Auxiliar_OPEX_CustosUnit!BK$2),0),0)</f>
        <v>0</v>
      </c>
      <c r="CV13" s="1">
        <f>IFERROR(VLOOKUP($A13,Auxiliar_OPEX_CustosUnit!$A$4:$BT$129,COLUMN(Auxiliar_OPEX_CustosUnit!BL$2),0),0)</f>
        <v>0</v>
      </c>
      <c r="CW13" s="1">
        <f>IFERROR(VLOOKUP($A13,Auxiliar_OPEX_CustosUnit!$A$4:$BT$129,COLUMN(Auxiliar_OPEX_CustosUnit!BM$2),0),0)</f>
        <v>0</v>
      </c>
      <c r="CX13" s="1">
        <f>IFERROR(VLOOKUP($A13,Auxiliar_OPEX_CustosUnit!$A$4:$BT$129,COLUMN(Auxiliar_OPEX_CustosUnit!BN$2),0),0)</f>
        <v>0</v>
      </c>
      <c r="CY13" s="1">
        <f>IFERROR(VLOOKUP($A13,Auxiliar_OPEX_CustosUnit!$A$4:$BT$129,COLUMN(Auxiliar_OPEX_CustosUnit!BO$2),0),0)</f>
        <v>0</v>
      </c>
      <c r="CZ13" s="1">
        <f>IFERROR(VLOOKUP($A13,Auxiliar_OPEX_CustosUnit!$A$4:$BT$129,COLUMN(Auxiliar_OPEX_CustosUnit!BP$2),0),0)</f>
        <v>0</v>
      </c>
      <c r="DA13" s="1">
        <f>IFERROR(VLOOKUP($A13,Auxiliar_OPEX_CustosUnit!$A$4:$BT$129,COLUMN(Auxiliar_OPEX_CustosUnit!BQ$2),0),0)</f>
        <v>0</v>
      </c>
      <c r="DB13" s="1">
        <f>IFERROR(VLOOKUP($A13,Auxiliar_OPEX_CustosUnit!$A$4:$BT$129,COLUMN(Auxiliar_OPEX_CustosUnit!BR$2),0),0)</f>
        <v>0</v>
      </c>
      <c r="DC13" s="1">
        <f>IFERROR(VLOOKUP($A13,Auxiliar_OPEX_CustosUnit!$A$4:$BT$129,COLUMN(Auxiliar_OPEX_CustosUnit!BS$2),0),0)</f>
        <v>0</v>
      </c>
      <c r="DD13" s="1">
        <f>IFERROR(VLOOKUP($A13,Auxiliar_OPEX_CustosUnit!$A$4:$BT$129,COLUMN(Auxiliar_OPEX_CustosUnit!BT$2),0),0)</f>
        <v>0</v>
      </c>
      <c r="DG13" s="60">
        <v>43525</v>
      </c>
      <c r="DH13" s="1">
        <v>1</v>
      </c>
      <c r="DI13" s="1">
        <f>INDEX(Auxiliar_OPEX_Drivers!$B$2:$CH$18,MATCH(Auxiliar_OPEX_O!DI$3,Auxiliar_OPEX_Drivers!$B$2:$B$18,0),MATCH($DG13,Auxiliar_OPEX_Drivers!$B$2:$CH$2,0))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INDEX(Auxiliar_OPEX_Drivers!$B$2:$CH$18,MATCH(Auxiliar_OPEX_O!DK$3,Auxiliar_OPEX_Drivers!$B$2:$B$18,0),MATCH($DG13,Auxiliar_OPEX_Drivers!$B$2:$CH$2,0))</f>
        <v>14.197864859951647</v>
      </c>
      <c r="DL13" s="1">
        <f>INDEX(Auxiliar_OPEX_Drivers!$B$2:$CH$18,MATCH(Auxiliar_OPEX_O!DL$3,Auxiliar_OPEX_Drivers!$B$2:$B$18,0),MATCH($DG13,Auxiliar_OPEX_Drivers!$B$2:$CH$2,0))</f>
        <v>61.664040607223974</v>
      </c>
      <c r="DM13" s="1">
        <f>INDEX(Auxiliar_OPEX_Drivers!$B$2:$CH$18,MATCH(Auxiliar_OPEX_O!DM$3,Auxiliar_OPEX_Drivers!$B$2:$B$18,0),MATCH($DG13,Auxiliar_OPEX_Drivers!$B$2:$CH$2,0))</f>
        <v>13</v>
      </c>
      <c r="DN13" s="1">
        <f>INDEX(Auxiliar_OPEX_Drivers!$B$2:$CH$18,MATCH(Auxiliar_OPEX_O!DN$3,Auxiliar_OPEX_Drivers!$B$2:$B$18,0),MATCH($DG13,Auxiliar_OPEX_Drivers!$B$2:$CH$2,0))</f>
        <v>629.88820478653656</v>
      </c>
      <c r="DO13" s="1">
        <f>INDEX(Auxiliar_OPEX_Drivers!$B$2:$CH$18,MATCH(Auxiliar_OPEX_O!DO$3,Auxiliar_OPEX_Drivers!$B$2:$B$18,0),MATCH($DG13,Auxiliar_OPEX_Drivers!$B$2:$CH$2,0))</f>
        <v>12</v>
      </c>
      <c r="DP13" s="1">
        <f>INDEX(Auxiliar_OPEX_Drivers!$B$2:$CH$18,MATCH(Auxiliar_OPEX_O!DP$3,Auxiliar_OPEX_Drivers!$B$2:$B$18,0),MATCH($DG13,Auxiliar_OPEX_Drivers!$B$2:$CH$2,0))</f>
        <v>193.23159128191017</v>
      </c>
      <c r="DQ13" s="1">
        <f>INDEX(Auxiliar_OPEX_Drivers!$B$2:$CH$18,MATCH(Auxiliar_OPEX_O!DQ$3,Auxiliar_OPEX_Drivers!$B$2:$B$18,0),MATCH($DG13,Auxiliar_OPEX_Drivers!$B$2:$CH$2,0))</f>
        <v>37.049466214987916</v>
      </c>
      <c r="DR13" s="1">
        <f>INDEX(Auxiliar_OPEX_Drivers!$B$2:$CH$18,MATCH(Auxiliar_OPEX_O!DR$3,Auxiliar_OPEX_Drivers!$B$2:$B$18,0),MATCH($DG13,Auxiliar_OPEX_Drivers!$B$2:$CH$2,0))</f>
        <v>17336963.877247054</v>
      </c>
      <c r="DS13" s="1">
        <f>INDEX(Auxiliar_OPEX_Drivers!$B$2:$CH$18,MATCH(Auxiliar_OPEX_O!DS$3,Auxiliar_OPEX_Drivers!$B$2:$B$18,0),MATCH($DG13,Auxiliar_OPEX_Drivers!$B$2:$CH$2,0))</f>
        <v>86368.047077099007</v>
      </c>
      <c r="DT13" s="1">
        <f>INDEX(Auxiliar_OPEX_Drivers!$B$2:$CH$18,MATCH(Auxiliar_OPEX_O!DT$3,Auxiliar_OPEX_Drivers!$B$2:$B$18,0),MATCH($DG13,Auxiliar_OPEX_Drivers!$B$2:$CH$2,0))</f>
        <v>11535.841230193446</v>
      </c>
      <c r="DU13" s="1">
        <f>INDEX(Auxiliar_OPEX_Drivers!$B$2:$CH$18,MATCH(Auxiliar_OPEX_O!DU$3,Auxiliar_OPEX_Drivers!$B$2:$B$18,0),MATCH($DG13,Auxiliar_OPEX_Drivers!$B$2:$CH$2,0))</f>
        <v>4165.817141381096</v>
      </c>
      <c r="DV13" s="1">
        <f>INDEX(Auxiliar_OPEX_Drivers!$B$2:$CH$18,MATCH(Auxiliar_OPEX_O!DV$3,Auxiliar_OPEX_Drivers!$B$2:$B$18,0),MATCH($DG13,Auxiliar_OPEX_Drivers!$B$2:$CH$2,0))</f>
        <v>2070327.2900338741</v>
      </c>
      <c r="DW13" s="1">
        <f>INDEX(Auxiliar_OPEX_Drivers!$B$2:$CH$18,MATCH(Auxiliar_OPEX_O!DW$3,Auxiliar_OPEX_Drivers!$B$2:$B$18,0),MATCH($DG13,Auxiliar_OPEX_Drivers!$B$2:$CH$2,0))</f>
        <v>11371.733108047991</v>
      </c>
      <c r="DX13" s="1">
        <f>INDEX(Auxiliar_OPEX_Drivers!$B$2:$CH$18,MATCH(Auxiliar_OPEX_O!DX$3,Auxiliar_OPEX_Drivers!$B$2:$B$18,0),MATCH($DG13,Auxiliar_OPEX_Drivers!$B$2:$CH$2,0))</f>
        <v>2090320.1618128917</v>
      </c>
      <c r="DY13" s="1">
        <f>INDEX(Auxiliar_OPEX_Drivers!$B$2:$CH$18,MATCH(Auxiliar_OPEX_O!DY$3,Auxiliar_OPEX_Drivers!$B$2:$B$18,0),MATCH($DG13,Auxiliar_OPEX_Drivers!$B$2:$CH$2,0))</f>
        <v>961.03116775061017</v>
      </c>
    </row>
    <row r="14" spans="1:190" hidden="1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24739.286177189089</v>
      </c>
      <c r="E14" s="51">
        <f ca="1">SUMPRODUCT($CM14:$DD14,INDIRECT(ADDRESS(E$2,$DH$2)):INDIRECT(ADDRESS(E$2,$DY$2)))</f>
        <v>24739.286177189089</v>
      </c>
      <c r="F14" s="51">
        <f ca="1">SUMPRODUCT($CM14:$DD14,INDIRECT(ADDRESS(F$2,$DH$2)):INDIRECT(ADDRESS(F$2,$DY$2)))</f>
        <v>24739.286177189089</v>
      </c>
      <c r="G14" s="51">
        <f ca="1">SUMPRODUCT($CM14:$DD14,INDIRECT(ADDRESS(G$2,$DH$2)):INDIRECT(ADDRESS(G$2,$DY$2)))</f>
        <v>24739.286177189089</v>
      </c>
      <c r="H14" s="51">
        <f ca="1">SUMPRODUCT($CM14:$DD14,INDIRECT(ADDRESS(H$2,$DH$2)):INDIRECT(ADDRESS(H$2,$DY$2)))</f>
        <v>24739.286177189089</v>
      </c>
      <c r="I14" s="51">
        <f ca="1">SUMPRODUCT($CM14:$DD14,INDIRECT(ADDRESS(I$2,$DH$2)):INDIRECT(ADDRESS(I$2,$DY$2)))</f>
        <v>24739.286177189089</v>
      </c>
      <c r="J14" s="51">
        <f ca="1">SUMPRODUCT($CM14:$DD14,INDIRECT(ADDRESS(J$2,$DH$2)):INDIRECT(ADDRESS(J$2,$DY$2)))</f>
        <v>24739.286177189089</v>
      </c>
      <c r="K14" s="51">
        <f ca="1">SUMPRODUCT($CM14:$DD14,INDIRECT(ADDRESS(K$2,$DH$2)):INDIRECT(ADDRESS(K$2,$DY$2)))</f>
        <v>24778.146335370133</v>
      </c>
      <c r="L14" s="51">
        <f ca="1">SUMPRODUCT($CM14:$DD14,INDIRECT(ADDRESS(L$2,$DH$2)):INDIRECT(ADDRESS(L$2,$DY$2)))</f>
        <v>24778.146335370133</v>
      </c>
      <c r="M14" s="51">
        <f ca="1">SUMPRODUCT($CM14:$DD14,INDIRECT(ADDRESS(M$2,$DH$2)):INDIRECT(ADDRESS(M$2,$DY$2)))</f>
        <v>24778.146335370133</v>
      </c>
      <c r="N14" s="51">
        <f ca="1">SUMPRODUCT($CM14:$DD14,INDIRECT(ADDRESS(N$2,$DH$2)):INDIRECT(ADDRESS(N$2,$DY$2)))</f>
        <v>24778.146335370133</v>
      </c>
      <c r="O14" s="51">
        <f ca="1">SUMPRODUCT($CM14:$DD14,INDIRECT(ADDRESS(O$2,$DH$2)):INDIRECT(ADDRESS(O$2,$DY$2)))</f>
        <v>24778.146335370133</v>
      </c>
      <c r="P14" s="51">
        <f ca="1">SUMPRODUCT($CM14:$DD14,INDIRECT(ADDRESS(P$2,$DH$2)):INDIRECT(ADDRESS(P$2,$DY$2)))</f>
        <v>24778.146335370133</v>
      </c>
      <c r="Q14" s="51">
        <f ca="1">SUMPRODUCT($CM14:$DD14,INDIRECT(ADDRESS(Q$2,$DH$2)):INDIRECT(ADDRESS(Q$2,$DY$2)))</f>
        <v>24778.146335370133</v>
      </c>
      <c r="R14" s="51">
        <f ca="1">SUMPRODUCT($CM14:$DD14,INDIRECT(ADDRESS(R$2,$DH$2)):INDIRECT(ADDRESS(R$2,$DY$2)))</f>
        <v>24778.146335370133</v>
      </c>
      <c r="S14" s="51">
        <f ca="1">SUMPRODUCT($CM14:$DD14,INDIRECT(ADDRESS(S$2,$DH$2)):INDIRECT(ADDRESS(S$2,$DY$2)))</f>
        <v>24778.146335370133</v>
      </c>
      <c r="T14" s="51">
        <f ca="1">SUMPRODUCT($CM14:$DD14,INDIRECT(ADDRESS(T$2,$DH$2)):INDIRECT(ADDRESS(T$2,$DY$2)))</f>
        <v>24778.146335370133</v>
      </c>
      <c r="U14" s="51">
        <f ca="1">SUMPRODUCT($CM14:$DD14,INDIRECT(ADDRESS(U$2,$DH$2)):INDIRECT(ADDRESS(U$2,$DY$2)))</f>
        <v>24778.146335370133</v>
      </c>
      <c r="V14" s="51">
        <f ca="1">SUMPRODUCT($CM14:$DD14,INDIRECT(ADDRESS(V$2,$DH$2)):INDIRECT(ADDRESS(V$2,$DY$2)))</f>
        <v>24778.146335370133</v>
      </c>
      <c r="W14" s="51">
        <f ca="1">SUMPRODUCT($CM14:$DD14,INDIRECT(ADDRESS(W$2,$DH$2)):INDIRECT(ADDRESS(W$2,$DY$2)))</f>
        <v>24813.48060469707</v>
      </c>
      <c r="X14" s="51">
        <f ca="1">SUMPRODUCT($CM14:$DD14,INDIRECT(ADDRESS(X$2,$DH$2)):INDIRECT(ADDRESS(X$2,$DY$2)))</f>
        <v>24813.48060469707</v>
      </c>
      <c r="Y14" s="51">
        <f ca="1">SUMPRODUCT($CM14:$DD14,INDIRECT(ADDRESS(Y$2,$DH$2)):INDIRECT(ADDRESS(Y$2,$DY$2)))</f>
        <v>24813.48060469707</v>
      </c>
      <c r="Z14" s="51">
        <f ca="1">SUMPRODUCT($CM14:$DD14,INDIRECT(ADDRESS(Z$2,$DH$2)):INDIRECT(ADDRESS(Z$2,$DY$2)))</f>
        <v>24813.48060469707</v>
      </c>
      <c r="AA14" s="51">
        <f ca="1">SUMPRODUCT($CM14:$DD14,INDIRECT(ADDRESS(AA$2,$DH$2)):INDIRECT(ADDRESS(AA$2,$DY$2)))</f>
        <v>24813.48060469707</v>
      </c>
      <c r="AB14" s="51">
        <f ca="1">SUMPRODUCT($CM14:$DD14,INDIRECT(ADDRESS(AB$2,$DH$2)):INDIRECT(ADDRESS(AB$2,$DY$2)))</f>
        <v>24813.48060469707</v>
      </c>
      <c r="AC14" s="51">
        <f ca="1">SUMPRODUCT($CM14:$DD14,INDIRECT(ADDRESS(AC$2,$DH$2)):INDIRECT(ADDRESS(AC$2,$DY$2)))</f>
        <v>24813.48060469707</v>
      </c>
      <c r="AD14" s="51">
        <f ca="1">SUMPRODUCT($CM14:$DD14,INDIRECT(ADDRESS(AD$2,$DH$2)):INDIRECT(ADDRESS(AD$2,$DY$2)))</f>
        <v>24813.48060469707</v>
      </c>
      <c r="AE14" s="51">
        <f ca="1">SUMPRODUCT($CM14:$DD14,INDIRECT(ADDRESS(AE$2,$DH$2)):INDIRECT(ADDRESS(AE$2,$DY$2)))</f>
        <v>24813.48060469707</v>
      </c>
      <c r="AF14" s="51">
        <f ca="1">SUMPRODUCT($CM14:$DD14,INDIRECT(ADDRESS(AF$2,$DH$2)):INDIRECT(ADDRESS(AF$2,$DY$2)))</f>
        <v>24813.48060469707</v>
      </c>
      <c r="AG14" s="51">
        <f ca="1">SUMPRODUCT($CM14:$DD14,INDIRECT(ADDRESS(AG$2,$DH$2)):INDIRECT(ADDRESS(AG$2,$DY$2)))</f>
        <v>24813.48060469707</v>
      </c>
      <c r="AH14" s="51">
        <f ca="1">SUMPRODUCT($CM14:$DD14,INDIRECT(ADDRESS(AH$2,$DH$2)):INDIRECT(ADDRESS(AH$2,$DY$2)))</f>
        <v>24813.48060469707</v>
      </c>
      <c r="AI14" s="51">
        <f ca="1">SUMPRODUCT($CM14:$DD14,INDIRECT(ADDRESS(AI$2,$DH$2)):INDIRECT(ADDRESS(AI$2,$DY$2)))</f>
        <v>24851.265886145509</v>
      </c>
      <c r="AJ14" s="51">
        <f ca="1">SUMPRODUCT($CM14:$DD14,INDIRECT(ADDRESS(AJ$2,$DH$2)):INDIRECT(ADDRESS(AJ$2,$DY$2)))</f>
        <v>24851.265886145509</v>
      </c>
      <c r="AK14" s="51">
        <f ca="1">SUMPRODUCT($CM14:$DD14,INDIRECT(ADDRESS(AK$2,$DH$2)):INDIRECT(ADDRESS(AK$2,$DY$2)))</f>
        <v>24851.265886145509</v>
      </c>
      <c r="AL14" s="51">
        <f ca="1">SUMPRODUCT($CM14:$DD14,INDIRECT(ADDRESS(AL$2,$DH$2)):INDIRECT(ADDRESS(AL$2,$DY$2)))</f>
        <v>24851.265886145509</v>
      </c>
      <c r="AM14" s="51">
        <f ca="1">SUMPRODUCT($CM14:$DD14,INDIRECT(ADDRESS(AM$2,$DH$2)):INDIRECT(ADDRESS(AM$2,$DY$2)))</f>
        <v>24851.265886145509</v>
      </c>
      <c r="AN14" s="51">
        <f ca="1">SUMPRODUCT($CM14:$DD14,INDIRECT(ADDRESS(AN$2,$DH$2)):INDIRECT(ADDRESS(AN$2,$DY$2)))</f>
        <v>24851.265886145509</v>
      </c>
      <c r="AO14" s="51">
        <f ca="1">SUMPRODUCT($CM14:$DD14,INDIRECT(ADDRESS(AO$2,$DH$2)):INDIRECT(ADDRESS(AO$2,$DY$2)))</f>
        <v>24851.265886145509</v>
      </c>
      <c r="AP14" s="51">
        <f ca="1">SUMPRODUCT($CM14:$DD14,INDIRECT(ADDRESS(AP$2,$DH$2)):INDIRECT(ADDRESS(AP$2,$DY$2)))</f>
        <v>24851.265886145509</v>
      </c>
      <c r="AQ14" s="51">
        <f ca="1">SUMPRODUCT($CM14:$DD14,INDIRECT(ADDRESS(AQ$2,$DH$2)):INDIRECT(ADDRESS(AQ$2,$DY$2)))</f>
        <v>24851.265886145509</v>
      </c>
      <c r="AR14" s="51">
        <f ca="1">SUMPRODUCT($CM14:$DD14,INDIRECT(ADDRESS(AR$2,$DH$2)):INDIRECT(ADDRESS(AR$2,$DY$2)))</f>
        <v>24851.265886145509</v>
      </c>
      <c r="AS14" s="51">
        <f ca="1">SUMPRODUCT($CM14:$DD14,INDIRECT(ADDRESS(AS$2,$DH$2)):INDIRECT(ADDRESS(AS$2,$DY$2)))</f>
        <v>24851.265886145509</v>
      </c>
      <c r="AT14" s="51">
        <f ca="1">SUMPRODUCT($CM14:$DD14,INDIRECT(ADDRESS(AT$2,$DH$2)):INDIRECT(ADDRESS(AT$2,$DY$2)))</f>
        <v>24851.265886145509</v>
      </c>
      <c r="AU14" s="51">
        <f ca="1">SUMPRODUCT($CM14:$DD14,INDIRECT(ADDRESS(AU$2,$DH$2)):INDIRECT(ADDRESS(AU$2,$DY$2)))</f>
        <v>24884.31490111645</v>
      </c>
      <c r="AV14" s="51">
        <f ca="1">SUMPRODUCT($CM14:$DD14,INDIRECT(ADDRESS(AV$2,$DH$2)):INDIRECT(ADDRESS(AV$2,$DY$2)))</f>
        <v>24884.31490111645</v>
      </c>
      <c r="AW14" s="51">
        <f ca="1">SUMPRODUCT($CM14:$DD14,INDIRECT(ADDRESS(AW$2,$DH$2)):INDIRECT(ADDRESS(AW$2,$DY$2)))</f>
        <v>24884.31490111645</v>
      </c>
      <c r="AX14" s="51">
        <f ca="1">SUMPRODUCT($CM14:$DD14,INDIRECT(ADDRESS(AX$2,$DH$2)):INDIRECT(ADDRESS(AX$2,$DY$2)))</f>
        <v>24884.31490111645</v>
      </c>
      <c r="AY14" s="51">
        <f ca="1">SUMPRODUCT($CM14:$DD14,INDIRECT(ADDRESS(AY$2,$DH$2)):INDIRECT(ADDRESS(AY$2,$DY$2)))</f>
        <v>24884.31490111645</v>
      </c>
      <c r="AZ14" s="51">
        <f ca="1">SUMPRODUCT($CM14:$DD14,INDIRECT(ADDRESS(AZ$2,$DH$2)):INDIRECT(ADDRESS(AZ$2,$DY$2)))</f>
        <v>24884.31490111645</v>
      </c>
      <c r="BA14" s="51">
        <f ca="1">SUMPRODUCT($CM14:$DD14,INDIRECT(ADDRESS(BA$2,$DH$2)):INDIRECT(ADDRESS(BA$2,$DY$2)))</f>
        <v>24884.31490111645</v>
      </c>
      <c r="BB14" s="51">
        <f ca="1">SUMPRODUCT($CM14:$DD14,INDIRECT(ADDRESS(BB$2,$DH$2)):INDIRECT(ADDRESS(BB$2,$DY$2)))</f>
        <v>24884.31490111645</v>
      </c>
      <c r="BC14" s="51">
        <f ca="1">SUMPRODUCT($CM14:$DD14,INDIRECT(ADDRESS(BC$2,$DH$2)):INDIRECT(ADDRESS(BC$2,$DY$2)))</f>
        <v>24884.31490111645</v>
      </c>
      <c r="BD14" s="51">
        <f ca="1">SUMPRODUCT($CM14:$DD14,INDIRECT(ADDRESS(BD$2,$DH$2)):INDIRECT(ADDRESS(BD$2,$DY$2)))</f>
        <v>24884.31490111645</v>
      </c>
      <c r="BE14" s="51">
        <f ca="1">SUMPRODUCT($CM14:$DD14,INDIRECT(ADDRESS(BE$2,$DH$2)):INDIRECT(ADDRESS(BE$2,$DY$2)))</f>
        <v>24884.31490111645</v>
      </c>
      <c r="BF14" s="51">
        <f ca="1">SUMPRODUCT($CM14:$DD14,INDIRECT(ADDRESS(BF$2,$DH$2)):INDIRECT(ADDRESS(BF$2,$DY$2)))</f>
        <v>24884.31490111645</v>
      </c>
      <c r="BG14" s="51">
        <f ca="1">SUMPRODUCT($CM14:$DD14,INDIRECT(ADDRESS(BG$2,$DH$2)):INDIRECT(ADDRESS(BG$2,$DY$2)))</f>
        <v>24916.798593279254</v>
      </c>
      <c r="BH14" s="51">
        <f ca="1">SUMPRODUCT($CM14:$DD14,INDIRECT(ADDRESS(BH$2,$DH$2)):INDIRECT(ADDRESS(BH$2,$DY$2)))</f>
        <v>24916.798593279254</v>
      </c>
      <c r="BI14" s="51">
        <f ca="1">SUMPRODUCT($CM14:$DD14,INDIRECT(ADDRESS(BI$2,$DH$2)):INDIRECT(ADDRESS(BI$2,$DY$2)))</f>
        <v>24916.798593279254</v>
      </c>
      <c r="BJ14" s="51">
        <f ca="1">SUMPRODUCT($CM14:$DD14,INDIRECT(ADDRESS(BJ$2,$DH$2)):INDIRECT(ADDRESS(BJ$2,$DY$2)))</f>
        <v>24916.798593279254</v>
      </c>
      <c r="BK14" s="51">
        <f ca="1">SUMPRODUCT($CM14:$DD14,INDIRECT(ADDRESS(BK$2,$DH$2)):INDIRECT(ADDRESS(BK$2,$DY$2)))</f>
        <v>24916.798593279254</v>
      </c>
      <c r="BL14" s="51">
        <f ca="1">SUMPRODUCT($CM14:$DD14,INDIRECT(ADDRESS(BL$2,$DH$2)):INDIRECT(ADDRESS(BL$2,$DY$2)))</f>
        <v>24916.798593279254</v>
      </c>
      <c r="BM14" s="51">
        <f ca="1">SUMPRODUCT($CM14:$DD14,INDIRECT(ADDRESS(BM$2,$DH$2)):INDIRECT(ADDRESS(BM$2,$DY$2)))</f>
        <v>24916.798593279254</v>
      </c>
      <c r="BN14" s="51">
        <f ca="1">SUMPRODUCT($CM14:$DD14,INDIRECT(ADDRESS(BN$2,$DH$2)):INDIRECT(ADDRESS(BN$2,$DY$2)))</f>
        <v>24916.798593279254</v>
      </c>
      <c r="BO14" s="51">
        <f ca="1">SUMPRODUCT($CM14:$DD14,INDIRECT(ADDRESS(BO$2,$DH$2)):INDIRECT(ADDRESS(BO$2,$DY$2)))</f>
        <v>24916.798593279254</v>
      </c>
      <c r="BP14" s="51">
        <f ca="1">SUMPRODUCT($CM14:$DD14,INDIRECT(ADDRESS(BP$2,$DH$2)):INDIRECT(ADDRESS(BP$2,$DY$2)))</f>
        <v>24916.798593279254</v>
      </c>
      <c r="BQ14" s="51">
        <f ca="1">SUMPRODUCT($CM14:$DD14,INDIRECT(ADDRESS(BQ$2,$DH$2)):INDIRECT(ADDRESS(BQ$2,$DY$2)))</f>
        <v>24916.798593279254</v>
      </c>
      <c r="BR14" s="51">
        <f ca="1">SUMPRODUCT($CM14:$DD14,INDIRECT(ADDRESS(BR$2,$DH$2)):INDIRECT(ADDRESS(BR$2,$DY$2)))</f>
        <v>24916.798593279254</v>
      </c>
      <c r="BS14" s="51">
        <f ca="1">SUMPRODUCT($CM14:$DD14,INDIRECT(ADDRESS(BS$2,$DH$2)):INDIRECT(ADDRESS(BS$2,$DY$2)))</f>
        <v>24951.082506350111</v>
      </c>
      <c r="BT14" s="51">
        <f ca="1">SUMPRODUCT($CM14:$DD14,INDIRECT(ADDRESS(BT$2,$DH$2)):INDIRECT(ADDRESS(BT$2,$DY$2)))</f>
        <v>24951.082506350111</v>
      </c>
      <c r="BU14" s="51">
        <f ca="1">SUMPRODUCT($CM14:$DD14,INDIRECT(ADDRESS(BU$2,$DH$2)):INDIRECT(ADDRESS(BU$2,$DY$2)))</f>
        <v>24951.082506350111</v>
      </c>
      <c r="BV14" s="51">
        <f ca="1">SUMPRODUCT($CM14:$DD14,INDIRECT(ADDRESS(BV$2,$DH$2)):INDIRECT(ADDRESS(BV$2,$DY$2)))</f>
        <v>24951.082506350111</v>
      </c>
      <c r="BW14" s="51">
        <f ca="1">SUMPRODUCT($CM14:$DD14,INDIRECT(ADDRESS(BW$2,$DH$2)):INDIRECT(ADDRESS(BW$2,$DY$2)))</f>
        <v>24951.082506350111</v>
      </c>
      <c r="BX14" s="51">
        <f ca="1">SUMPRODUCT($CM14:$DD14,INDIRECT(ADDRESS(BX$2,$DH$2)):INDIRECT(ADDRESS(BX$2,$DY$2)))</f>
        <v>24951.082506350111</v>
      </c>
      <c r="BY14" s="51">
        <f ca="1">SUMPRODUCT($CM14:$DD14,INDIRECT(ADDRESS(BY$2,$DH$2)):INDIRECT(ADDRESS(BY$2,$DY$2)))</f>
        <v>24951.082506350111</v>
      </c>
      <c r="BZ14" s="51">
        <f ca="1">SUMPRODUCT($CM14:$DD14,INDIRECT(ADDRESS(BZ$2,$DH$2)):INDIRECT(ADDRESS(BZ$2,$DY$2)))</f>
        <v>24951.082506350111</v>
      </c>
      <c r="CA14" s="51">
        <f ca="1">SUMPRODUCT($CM14:$DD14,INDIRECT(ADDRESS(CA$2,$DH$2)):INDIRECT(ADDRESS(CA$2,$DY$2)))</f>
        <v>24951.082506350111</v>
      </c>
      <c r="CB14" s="51">
        <f ca="1">SUMPRODUCT($CM14:$DD14,INDIRECT(ADDRESS(CB$2,$DH$2)):INDIRECT(ADDRESS(CB$2,$DY$2)))</f>
        <v>24951.082506350111</v>
      </c>
      <c r="CC14" s="51">
        <f ca="1">SUMPRODUCT($CM14:$DD14,INDIRECT(ADDRESS(CC$2,$DH$2)):INDIRECT(ADDRESS(CC$2,$DY$2)))</f>
        <v>24951.082506350111</v>
      </c>
      <c r="CD14" s="51">
        <f ca="1">SUMPRODUCT($CM14:$DD14,INDIRECT(ADDRESS(CD$2,$DH$2)):INDIRECT(ADDRESS(CD$2,$DY$2)))</f>
        <v>24951.082506350111</v>
      </c>
      <c r="CF14" s="51">
        <f t="shared" ca="1" si="4"/>
        <v>297065.73491717433</v>
      </c>
      <c r="CG14" s="51">
        <f t="shared" ca="1" si="3"/>
        <v>297514.42737107631</v>
      </c>
      <c r="CH14" s="51">
        <f t="shared" ca="1" si="3"/>
        <v>297950.69366360706</v>
      </c>
      <c r="CI14" s="51">
        <f t="shared" ca="1" si="3"/>
        <v>298380.43570860079</v>
      </c>
      <c r="CJ14" s="51">
        <f t="shared" ca="1" si="3"/>
        <v>298774.19727421144</v>
      </c>
      <c r="CK14" s="51">
        <f t="shared" ca="1" si="3"/>
        <v>299173.00268470543</v>
      </c>
      <c r="CL14" s="82"/>
      <c r="CM14" s="1">
        <f>IFERROR(VLOOKUP($A14,Auxiliar_OPEX_CustosUnit!$A$4:$BT$129,COLUMN(Auxiliar_OPEX_CustosUnit!BC$2),0),0)</f>
        <v>0</v>
      </c>
      <c r="CN14" s="1">
        <f>IFERROR(VLOOKUP($A14,Auxiliar_OPEX_CustosUnit!$A$4:$BT$129,COLUMN(Auxiliar_OPEX_CustosUnit!BD$2),0),0)</f>
        <v>0</v>
      </c>
      <c r="CO14" s="1">
        <f>IFERROR(VLOOKUP($A14,Auxiliar_OPEX_CustosUnit!$A$4:$BT$129,COLUMN(Auxiliar_OPEX_CustosUnit!BE$2),0)*(1-DRE_Auxiliar!$A$172),0)</f>
        <v>23930.826280169404</v>
      </c>
      <c r="CP14" s="1">
        <f>IFERROR(VLOOKUP($A14,Auxiliar_OPEX_CustosUnit!$A$4:$BT$129,COLUMN(Auxiliar_OPEX_CustosUnit!BF$2),0),0)</f>
        <v>0</v>
      </c>
      <c r="CQ14" s="1">
        <f>IFERROR(VLOOKUP($A14,Auxiliar_OPEX_CustosUnit!$A$4:$BT$129,COLUMN(Auxiliar_OPEX_CustosUnit!BG$2),0),0)</f>
        <v>0</v>
      </c>
      <c r="CR14" s="1">
        <f>IFERROR(VLOOKUP($A14,Auxiliar_OPEX_CustosUnit!$A$4:$BT$129,COLUMN(Auxiliar_OPEX_CustosUnit!BH$2),0),0)</f>
        <v>0</v>
      </c>
      <c r="CS14" s="1">
        <f>IFERROR(VLOOKUP($A14,Auxiliar_OPEX_CustosUnit!$A$4:$BT$129,COLUMN(Auxiliar_OPEX_CustosUnit!BI$2),0),0)</f>
        <v>1.34519117640547</v>
      </c>
      <c r="CT14" s="1">
        <f>IFERROR(VLOOKUP($A14,Auxiliar_OPEX_CustosUnit!$A$4:$BT$129,COLUMN(Auxiliar_OPEX_CustosUnit!BJ$2),0),0)</f>
        <v>0</v>
      </c>
      <c r="CU14" s="1">
        <f>IFERROR(VLOOKUP($A14,Auxiliar_OPEX_CustosUnit!$A$4:$BT$129,COLUMN(Auxiliar_OPEX_CustosUnit!BK$2),0),0)</f>
        <v>0</v>
      </c>
      <c r="CV14" s="1">
        <f>IFERROR(VLOOKUP($A14,Auxiliar_OPEX_CustosUnit!$A$4:$BT$129,COLUMN(Auxiliar_OPEX_CustosUnit!BL$2),0),0)</f>
        <v>0</v>
      </c>
      <c r="CW14" s="1">
        <f>IFERROR(VLOOKUP($A14,Auxiliar_OPEX_CustosUnit!$A$4:$BT$129,COLUMN(Auxiliar_OPEX_CustosUnit!BM$2),0),0)</f>
        <v>0</v>
      </c>
      <c r="CX14" s="1">
        <f>IFERROR(VLOOKUP($A14,Auxiliar_OPEX_CustosUnit!$A$4:$BT$129,COLUMN(Auxiliar_OPEX_CustosUnit!BN$2),0),0)</f>
        <v>0</v>
      </c>
      <c r="CY14" s="1">
        <f>IFERROR(VLOOKUP($A14,Auxiliar_OPEX_CustosUnit!$A$4:$BT$129,COLUMN(Auxiliar_OPEX_CustosUnit!BO$2),0),0)</f>
        <v>0</v>
      </c>
      <c r="CZ14" s="1">
        <f>IFERROR(VLOOKUP($A14,Auxiliar_OPEX_CustosUnit!$A$4:$BT$129,COLUMN(Auxiliar_OPEX_CustosUnit!BP$2),0),0)</f>
        <v>0</v>
      </c>
      <c r="DA14" s="1">
        <f>IFERROR(VLOOKUP($A14,Auxiliar_OPEX_CustosUnit!$A$4:$BT$129,COLUMN(Auxiliar_OPEX_CustosUnit!BQ$2),0),0)</f>
        <v>0</v>
      </c>
      <c r="DB14" s="1">
        <f>IFERROR(VLOOKUP($A14,Auxiliar_OPEX_CustosUnit!$A$4:$BT$129,COLUMN(Auxiliar_OPEX_CustosUnit!BR$2),0),0)</f>
        <v>0</v>
      </c>
      <c r="DC14" s="1">
        <f>IFERROR(VLOOKUP($A14,Auxiliar_OPEX_CustosUnit!$A$4:$BT$129,COLUMN(Auxiliar_OPEX_CustosUnit!BS$2),0),0)</f>
        <v>0</v>
      </c>
      <c r="DD14" s="1">
        <f>IFERROR(VLOOKUP($A14,Auxiliar_OPEX_CustosUnit!$A$4:$BT$129,COLUMN(Auxiliar_OPEX_CustosUnit!BT$2),0),0)</f>
        <v>0</v>
      </c>
      <c r="DG14" s="60">
        <v>43556</v>
      </c>
      <c r="DH14" s="1">
        <v>1</v>
      </c>
      <c r="DI14" s="1">
        <f>INDEX(Auxiliar_OPEX_Drivers!$B$2:$CH$18,MATCH(Auxiliar_OPEX_O!DI$3,Auxiliar_OPEX_Drivers!$B$2:$B$18,0),MATCH($DG14,Auxiliar_OPEX_Drivers!$B$2:$CH$2,0))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INDEX(Auxiliar_OPEX_Drivers!$B$2:$CH$18,MATCH(Auxiliar_OPEX_O!DK$3,Auxiliar_OPEX_Drivers!$B$2:$B$18,0),MATCH($DG14,Auxiliar_OPEX_Drivers!$B$2:$CH$2,0))</f>
        <v>14.197864859951647</v>
      </c>
      <c r="DL14" s="1">
        <f>INDEX(Auxiliar_OPEX_Drivers!$B$2:$CH$18,MATCH(Auxiliar_OPEX_O!DL$3,Auxiliar_OPEX_Drivers!$B$2:$B$18,0),MATCH($DG14,Auxiliar_OPEX_Drivers!$B$2:$CH$2,0))</f>
        <v>61.664040607223974</v>
      </c>
      <c r="DM14" s="1">
        <f>INDEX(Auxiliar_OPEX_Drivers!$B$2:$CH$18,MATCH(Auxiliar_OPEX_O!DM$3,Auxiliar_OPEX_Drivers!$B$2:$B$18,0),MATCH($DG14,Auxiliar_OPEX_Drivers!$B$2:$CH$2,0))</f>
        <v>13</v>
      </c>
      <c r="DN14" s="1">
        <f>INDEX(Auxiliar_OPEX_Drivers!$B$2:$CH$18,MATCH(Auxiliar_OPEX_O!DN$3,Auxiliar_OPEX_Drivers!$B$2:$B$18,0),MATCH($DG14,Auxiliar_OPEX_Drivers!$B$2:$CH$2,0))</f>
        <v>629.88820478653656</v>
      </c>
      <c r="DO14" s="1">
        <f>INDEX(Auxiliar_OPEX_Drivers!$B$2:$CH$18,MATCH(Auxiliar_OPEX_O!DO$3,Auxiliar_OPEX_Drivers!$B$2:$B$18,0),MATCH($DG14,Auxiliar_OPEX_Drivers!$B$2:$CH$2,0))</f>
        <v>12</v>
      </c>
      <c r="DP14" s="1">
        <f>INDEX(Auxiliar_OPEX_Drivers!$B$2:$CH$18,MATCH(Auxiliar_OPEX_O!DP$3,Auxiliar_OPEX_Drivers!$B$2:$B$18,0),MATCH($DG14,Auxiliar_OPEX_Drivers!$B$2:$CH$2,0))</f>
        <v>193.23159128191017</v>
      </c>
      <c r="DQ14" s="1">
        <f>INDEX(Auxiliar_OPEX_Drivers!$B$2:$CH$18,MATCH(Auxiliar_OPEX_O!DQ$3,Auxiliar_OPEX_Drivers!$B$2:$B$18,0),MATCH($DG14,Auxiliar_OPEX_Drivers!$B$2:$CH$2,0))</f>
        <v>37.049466214987916</v>
      </c>
      <c r="DR14" s="1">
        <f>INDEX(Auxiliar_OPEX_Drivers!$B$2:$CH$18,MATCH(Auxiliar_OPEX_O!DR$3,Auxiliar_OPEX_Drivers!$B$2:$B$18,0),MATCH($DG14,Auxiliar_OPEX_Drivers!$B$2:$CH$2,0))</f>
        <v>17430877.547247056</v>
      </c>
      <c r="DS14" s="1">
        <f>INDEX(Auxiliar_OPEX_Drivers!$B$2:$CH$18,MATCH(Auxiliar_OPEX_O!DS$3,Auxiliar_OPEX_Drivers!$B$2:$B$18,0),MATCH($DG14,Auxiliar_OPEX_Drivers!$B$2:$CH$2,0))</f>
        <v>93913.67</v>
      </c>
      <c r="DT14" s="1">
        <f>INDEX(Auxiliar_OPEX_Drivers!$B$2:$CH$18,MATCH(Auxiliar_OPEX_O!DT$3,Auxiliar_OPEX_Drivers!$B$2:$B$18,0),MATCH($DG14,Auxiliar_OPEX_Drivers!$B$2:$CH$2,0))</f>
        <v>11823.043474713939</v>
      </c>
      <c r="DU14" s="1">
        <f>INDEX(Auxiliar_OPEX_Drivers!$B$2:$CH$18,MATCH(Auxiliar_OPEX_O!DU$3,Auxiliar_OPEX_Drivers!$B$2:$B$18,0),MATCH($DG14,Auxiliar_OPEX_Drivers!$B$2:$CH$2,0))</f>
        <v>4165.8171413808432</v>
      </c>
      <c r="DV14" s="1">
        <f>INDEX(Auxiliar_OPEX_Drivers!$B$2:$CH$18,MATCH(Auxiliar_OPEX_O!DV$3,Auxiliar_OPEX_Drivers!$B$2:$B$18,0),MATCH($DG14,Auxiliar_OPEX_Drivers!$B$2:$CH$2,0))</f>
        <v>2081039.1843419215</v>
      </c>
      <c r="DW14" s="1">
        <f>INDEX(Auxiliar_OPEX_Drivers!$B$2:$CH$18,MATCH(Auxiliar_OPEX_O!DW$3,Auxiliar_OPEX_Drivers!$B$2:$B$18,0),MATCH($DG14,Auxiliar_OPEX_Drivers!$B$2:$CH$2,0))</f>
        <v>11696.894308047275</v>
      </c>
      <c r="DX14" s="1">
        <f>INDEX(Auxiliar_OPEX_Drivers!$B$2:$CH$18,MATCH(Auxiliar_OPEX_O!DX$3,Auxiliar_OPEX_Drivers!$B$2:$B$18,0),MATCH($DG14,Auxiliar_OPEX_Drivers!$B$2:$CH$2,0))</f>
        <v>2101078.2052876055</v>
      </c>
      <c r="DY14" s="1">
        <f>INDEX(Auxiliar_OPEX_Drivers!$B$2:$CH$18,MATCH(Auxiliar_OPEX_O!DY$3,Auxiliar_OPEX_Drivers!$B$2:$B$18,0),MATCH($DG14,Auxiliar_OPEX_Drivers!$B$2:$CH$2,0))</f>
        <v>961.03116775061017</v>
      </c>
    </row>
    <row r="15" spans="1:190" hidden="1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6217.9992447487693</v>
      </c>
      <c r="E15" s="51">
        <f ca="1">SUMPRODUCT($CM15:$DD15,INDIRECT(ADDRESS(E$2,$DH$2)):INDIRECT(ADDRESS(E$2,$DY$2)))</f>
        <v>6217.9992447487693</v>
      </c>
      <c r="F15" s="51">
        <f ca="1">SUMPRODUCT($CM15:$DD15,INDIRECT(ADDRESS(F$2,$DH$2)):INDIRECT(ADDRESS(F$2,$DY$2)))</f>
        <v>6217.9992447487693</v>
      </c>
      <c r="G15" s="51">
        <f ca="1">SUMPRODUCT($CM15:$DD15,INDIRECT(ADDRESS(G$2,$DH$2)):INDIRECT(ADDRESS(G$2,$DY$2)))</f>
        <v>6217.9992447487693</v>
      </c>
      <c r="H15" s="51">
        <f ca="1">SUMPRODUCT($CM15:$DD15,INDIRECT(ADDRESS(H$2,$DH$2)):INDIRECT(ADDRESS(H$2,$DY$2)))</f>
        <v>6217.9992447487693</v>
      </c>
      <c r="I15" s="51">
        <f ca="1">SUMPRODUCT($CM15:$DD15,INDIRECT(ADDRESS(I$2,$DH$2)):INDIRECT(ADDRESS(I$2,$DY$2)))</f>
        <v>6217.9992447487693</v>
      </c>
      <c r="J15" s="51">
        <f ca="1">SUMPRODUCT($CM15:$DD15,INDIRECT(ADDRESS(J$2,$DH$2)):INDIRECT(ADDRESS(J$2,$DY$2)))</f>
        <v>6217.9992447487693</v>
      </c>
      <c r="K15" s="51">
        <f ca="1">SUMPRODUCT($CM15:$DD15,INDIRECT(ADDRESS(K$2,$DH$2)):INDIRECT(ADDRESS(K$2,$DY$2)))</f>
        <v>6235.8727726886964</v>
      </c>
      <c r="L15" s="51">
        <f ca="1">SUMPRODUCT($CM15:$DD15,INDIRECT(ADDRESS(L$2,$DH$2)):INDIRECT(ADDRESS(L$2,$DY$2)))</f>
        <v>6235.8727726886964</v>
      </c>
      <c r="M15" s="51">
        <f ca="1">SUMPRODUCT($CM15:$DD15,INDIRECT(ADDRESS(M$2,$DH$2)):INDIRECT(ADDRESS(M$2,$DY$2)))</f>
        <v>6235.8727726886964</v>
      </c>
      <c r="N15" s="51">
        <f ca="1">SUMPRODUCT($CM15:$DD15,INDIRECT(ADDRESS(N$2,$DH$2)):INDIRECT(ADDRESS(N$2,$DY$2)))</f>
        <v>6235.8727726886964</v>
      </c>
      <c r="O15" s="51">
        <f ca="1">SUMPRODUCT($CM15:$DD15,INDIRECT(ADDRESS(O$2,$DH$2)):INDIRECT(ADDRESS(O$2,$DY$2)))</f>
        <v>6235.8727726886964</v>
      </c>
      <c r="P15" s="51">
        <f ca="1">SUMPRODUCT($CM15:$DD15,INDIRECT(ADDRESS(P$2,$DH$2)):INDIRECT(ADDRESS(P$2,$DY$2)))</f>
        <v>6235.8727726886964</v>
      </c>
      <c r="Q15" s="51">
        <f ca="1">SUMPRODUCT($CM15:$DD15,INDIRECT(ADDRESS(Q$2,$DH$2)):INDIRECT(ADDRESS(Q$2,$DY$2)))</f>
        <v>6235.8727726886964</v>
      </c>
      <c r="R15" s="51">
        <f ca="1">SUMPRODUCT($CM15:$DD15,INDIRECT(ADDRESS(R$2,$DH$2)):INDIRECT(ADDRESS(R$2,$DY$2)))</f>
        <v>6235.8727726886964</v>
      </c>
      <c r="S15" s="51">
        <f ca="1">SUMPRODUCT($CM15:$DD15,INDIRECT(ADDRESS(S$2,$DH$2)):INDIRECT(ADDRESS(S$2,$DY$2)))</f>
        <v>6235.8727726886964</v>
      </c>
      <c r="T15" s="51">
        <f ca="1">SUMPRODUCT($CM15:$DD15,INDIRECT(ADDRESS(T$2,$DH$2)):INDIRECT(ADDRESS(T$2,$DY$2)))</f>
        <v>6235.8727726886964</v>
      </c>
      <c r="U15" s="51">
        <f ca="1">SUMPRODUCT($CM15:$DD15,INDIRECT(ADDRESS(U$2,$DH$2)):INDIRECT(ADDRESS(U$2,$DY$2)))</f>
        <v>6235.8727726886964</v>
      </c>
      <c r="V15" s="51">
        <f ca="1">SUMPRODUCT($CM15:$DD15,INDIRECT(ADDRESS(V$2,$DH$2)):INDIRECT(ADDRESS(V$2,$DY$2)))</f>
        <v>6235.8727726886964</v>
      </c>
      <c r="W15" s="51">
        <f ca="1">SUMPRODUCT($CM15:$DD15,INDIRECT(ADDRESS(W$2,$DH$2)):INDIRECT(ADDRESS(W$2,$DY$2)))</f>
        <v>6252.1245863614458</v>
      </c>
      <c r="X15" s="51">
        <f ca="1">SUMPRODUCT($CM15:$DD15,INDIRECT(ADDRESS(X$2,$DH$2)):INDIRECT(ADDRESS(X$2,$DY$2)))</f>
        <v>6252.1245863614458</v>
      </c>
      <c r="Y15" s="51">
        <f ca="1">SUMPRODUCT($CM15:$DD15,INDIRECT(ADDRESS(Y$2,$DH$2)):INDIRECT(ADDRESS(Y$2,$DY$2)))</f>
        <v>6252.1245863614458</v>
      </c>
      <c r="Z15" s="51">
        <f ca="1">SUMPRODUCT($CM15:$DD15,INDIRECT(ADDRESS(Z$2,$DH$2)):INDIRECT(ADDRESS(Z$2,$DY$2)))</f>
        <v>6252.1245863614458</v>
      </c>
      <c r="AA15" s="51">
        <f ca="1">SUMPRODUCT($CM15:$DD15,INDIRECT(ADDRESS(AA$2,$DH$2)):INDIRECT(ADDRESS(AA$2,$DY$2)))</f>
        <v>6252.1245863614458</v>
      </c>
      <c r="AB15" s="51">
        <f ca="1">SUMPRODUCT($CM15:$DD15,INDIRECT(ADDRESS(AB$2,$DH$2)):INDIRECT(ADDRESS(AB$2,$DY$2)))</f>
        <v>6252.1245863614458</v>
      </c>
      <c r="AC15" s="51">
        <f ca="1">SUMPRODUCT($CM15:$DD15,INDIRECT(ADDRESS(AC$2,$DH$2)):INDIRECT(ADDRESS(AC$2,$DY$2)))</f>
        <v>6252.1245863614458</v>
      </c>
      <c r="AD15" s="51">
        <f ca="1">SUMPRODUCT($CM15:$DD15,INDIRECT(ADDRESS(AD$2,$DH$2)):INDIRECT(ADDRESS(AD$2,$DY$2)))</f>
        <v>6252.1245863614458</v>
      </c>
      <c r="AE15" s="51">
        <f ca="1">SUMPRODUCT($CM15:$DD15,INDIRECT(ADDRESS(AE$2,$DH$2)):INDIRECT(ADDRESS(AE$2,$DY$2)))</f>
        <v>6252.1245863614458</v>
      </c>
      <c r="AF15" s="51">
        <f ca="1">SUMPRODUCT($CM15:$DD15,INDIRECT(ADDRESS(AF$2,$DH$2)):INDIRECT(ADDRESS(AF$2,$DY$2)))</f>
        <v>6252.1245863614458</v>
      </c>
      <c r="AG15" s="51">
        <f ca="1">SUMPRODUCT($CM15:$DD15,INDIRECT(ADDRESS(AG$2,$DH$2)):INDIRECT(ADDRESS(AG$2,$DY$2)))</f>
        <v>6252.1245863614458</v>
      </c>
      <c r="AH15" s="51">
        <f ca="1">SUMPRODUCT($CM15:$DD15,INDIRECT(ADDRESS(AH$2,$DH$2)):INDIRECT(ADDRESS(AH$2,$DY$2)))</f>
        <v>6252.1245863614458</v>
      </c>
      <c r="AI15" s="51">
        <f ca="1">SUMPRODUCT($CM15:$DD15,INDIRECT(ADDRESS(AI$2,$DH$2)):INDIRECT(ADDRESS(AI$2,$DY$2)))</f>
        <v>6269.5037303304534</v>
      </c>
      <c r="AJ15" s="51">
        <f ca="1">SUMPRODUCT($CM15:$DD15,INDIRECT(ADDRESS(AJ$2,$DH$2)):INDIRECT(ADDRESS(AJ$2,$DY$2)))</f>
        <v>6269.5037303304534</v>
      </c>
      <c r="AK15" s="51">
        <f ca="1">SUMPRODUCT($CM15:$DD15,INDIRECT(ADDRESS(AK$2,$DH$2)):INDIRECT(ADDRESS(AK$2,$DY$2)))</f>
        <v>6269.5037303304534</v>
      </c>
      <c r="AL15" s="51">
        <f ca="1">SUMPRODUCT($CM15:$DD15,INDIRECT(ADDRESS(AL$2,$DH$2)):INDIRECT(ADDRESS(AL$2,$DY$2)))</f>
        <v>6269.5037303304534</v>
      </c>
      <c r="AM15" s="51">
        <f ca="1">SUMPRODUCT($CM15:$DD15,INDIRECT(ADDRESS(AM$2,$DH$2)):INDIRECT(ADDRESS(AM$2,$DY$2)))</f>
        <v>6269.5037303304534</v>
      </c>
      <c r="AN15" s="51">
        <f ca="1">SUMPRODUCT($CM15:$DD15,INDIRECT(ADDRESS(AN$2,$DH$2)):INDIRECT(ADDRESS(AN$2,$DY$2)))</f>
        <v>6269.5037303304534</v>
      </c>
      <c r="AO15" s="51">
        <f ca="1">SUMPRODUCT($CM15:$DD15,INDIRECT(ADDRESS(AO$2,$DH$2)):INDIRECT(ADDRESS(AO$2,$DY$2)))</f>
        <v>6269.5037303304534</v>
      </c>
      <c r="AP15" s="51">
        <f ca="1">SUMPRODUCT($CM15:$DD15,INDIRECT(ADDRESS(AP$2,$DH$2)):INDIRECT(ADDRESS(AP$2,$DY$2)))</f>
        <v>6269.5037303304534</v>
      </c>
      <c r="AQ15" s="51">
        <f ca="1">SUMPRODUCT($CM15:$DD15,INDIRECT(ADDRESS(AQ$2,$DH$2)):INDIRECT(ADDRESS(AQ$2,$DY$2)))</f>
        <v>6269.5037303304534</v>
      </c>
      <c r="AR15" s="51">
        <f ca="1">SUMPRODUCT($CM15:$DD15,INDIRECT(ADDRESS(AR$2,$DH$2)):INDIRECT(ADDRESS(AR$2,$DY$2)))</f>
        <v>6269.5037303304534</v>
      </c>
      <c r="AS15" s="51">
        <f ca="1">SUMPRODUCT($CM15:$DD15,INDIRECT(ADDRESS(AS$2,$DH$2)):INDIRECT(ADDRESS(AS$2,$DY$2)))</f>
        <v>6269.5037303304534</v>
      </c>
      <c r="AT15" s="51">
        <f ca="1">SUMPRODUCT($CM15:$DD15,INDIRECT(ADDRESS(AT$2,$DH$2)):INDIRECT(ADDRESS(AT$2,$DY$2)))</f>
        <v>6269.5037303304534</v>
      </c>
      <c r="AU15" s="51">
        <f ca="1">SUMPRODUCT($CM15:$DD15,INDIRECT(ADDRESS(AU$2,$DH$2)):INDIRECT(ADDRESS(AU$2,$DY$2)))</f>
        <v>6284.70445313035</v>
      </c>
      <c r="AV15" s="51">
        <f ca="1">SUMPRODUCT($CM15:$DD15,INDIRECT(ADDRESS(AV$2,$DH$2)):INDIRECT(ADDRESS(AV$2,$DY$2)))</f>
        <v>6284.70445313035</v>
      </c>
      <c r="AW15" s="51">
        <f ca="1">SUMPRODUCT($CM15:$DD15,INDIRECT(ADDRESS(AW$2,$DH$2)):INDIRECT(ADDRESS(AW$2,$DY$2)))</f>
        <v>6284.70445313035</v>
      </c>
      <c r="AX15" s="51">
        <f ca="1">SUMPRODUCT($CM15:$DD15,INDIRECT(ADDRESS(AX$2,$DH$2)):INDIRECT(ADDRESS(AX$2,$DY$2)))</f>
        <v>6284.70445313035</v>
      </c>
      <c r="AY15" s="51">
        <f ca="1">SUMPRODUCT($CM15:$DD15,INDIRECT(ADDRESS(AY$2,$DH$2)):INDIRECT(ADDRESS(AY$2,$DY$2)))</f>
        <v>6284.70445313035</v>
      </c>
      <c r="AZ15" s="51">
        <f ca="1">SUMPRODUCT($CM15:$DD15,INDIRECT(ADDRESS(AZ$2,$DH$2)):INDIRECT(ADDRESS(AZ$2,$DY$2)))</f>
        <v>6284.70445313035</v>
      </c>
      <c r="BA15" s="51">
        <f ca="1">SUMPRODUCT($CM15:$DD15,INDIRECT(ADDRESS(BA$2,$DH$2)):INDIRECT(ADDRESS(BA$2,$DY$2)))</f>
        <v>6284.70445313035</v>
      </c>
      <c r="BB15" s="51">
        <f ca="1">SUMPRODUCT($CM15:$DD15,INDIRECT(ADDRESS(BB$2,$DH$2)):INDIRECT(ADDRESS(BB$2,$DY$2)))</f>
        <v>6284.70445313035</v>
      </c>
      <c r="BC15" s="51">
        <f ca="1">SUMPRODUCT($CM15:$DD15,INDIRECT(ADDRESS(BC$2,$DH$2)):INDIRECT(ADDRESS(BC$2,$DY$2)))</f>
        <v>6284.70445313035</v>
      </c>
      <c r="BD15" s="51">
        <f ca="1">SUMPRODUCT($CM15:$DD15,INDIRECT(ADDRESS(BD$2,$DH$2)):INDIRECT(ADDRESS(BD$2,$DY$2)))</f>
        <v>6284.70445313035</v>
      </c>
      <c r="BE15" s="51">
        <f ca="1">SUMPRODUCT($CM15:$DD15,INDIRECT(ADDRESS(BE$2,$DH$2)):INDIRECT(ADDRESS(BE$2,$DY$2)))</f>
        <v>6284.70445313035</v>
      </c>
      <c r="BF15" s="51">
        <f ca="1">SUMPRODUCT($CM15:$DD15,INDIRECT(ADDRESS(BF$2,$DH$2)):INDIRECT(ADDRESS(BF$2,$DY$2)))</f>
        <v>6284.70445313035</v>
      </c>
      <c r="BG15" s="51">
        <f ca="1">SUMPRODUCT($CM15:$DD15,INDIRECT(ADDRESS(BG$2,$DH$2)):INDIRECT(ADDRESS(BG$2,$DY$2)))</f>
        <v>6299.6451586405783</v>
      </c>
      <c r="BH15" s="51">
        <f ca="1">SUMPRODUCT($CM15:$DD15,INDIRECT(ADDRESS(BH$2,$DH$2)):INDIRECT(ADDRESS(BH$2,$DY$2)))</f>
        <v>6299.6451586405783</v>
      </c>
      <c r="BI15" s="51">
        <f ca="1">SUMPRODUCT($CM15:$DD15,INDIRECT(ADDRESS(BI$2,$DH$2)):INDIRECT(ADDRESS(BI$2,$DY$2)))</f>
        <v>6299.6451586405783</v>
      </c>
      <c r="BJ15" s="51">
        <f ca="1">SUMPRODUCT($CM15:$DD15,INDIRECT(ADDRESS(BJ$2,$DH$2)):INDIRECT(ADDRESS(BJ$2,$DY$2)))</f>
        <v>6299.6451586405783</v>
      </c>
      <c r="BK15" s="51">
        <f ca="1">SUMPRODUCT($CM15:$DD15,INDIRECT(ADDRESS(BK$2,$DH$2)):INDIRECT(ADDRESS(BK$2,$DY$2)))</f>
        <v>6299.6451586405783</v>
      </c>
      <c r="BL15" s="51">
        <f ca="1">SUMPRODUCT($CM15:$DD15,INDIRECT(ADDRESS(BL$2,$DH$2)):INDIRECT(ADDRESS(BL$2,$DY$2)))</f>
        <v>6299.6451586405783</v>
      </c>
      <c r="BM15" s="51">
        <f ca="1">SUMPRODUCT($CM15:$DD15,INDIRECT(ADDRESS(BM$2,$DH$2)):INDIRECT(ADDRESS(BM$2,$DY$2)))</f>
        <v>6299.6451586405783</v>
      </c>
      <c r="BN15" s="51">
        <f ca="1">SUMPRODUCT($CM15:$DD15,INDIRECT(ADDRESS(BN$2,$DH$2)):INDIRECT(ADDRESS(BN$2,$DY$2)))</f>
        <v>6299.6451586405783</v>
      </c>
      <c r="BO15" s="51">
        <f ca="1">SUMPRODUCT($CM15:$DD15,INDIRECT(ADDRESS(BO$2,$DH$2)):INDIRECT(ADDRESS(BO$2,$DY$2)))</f>
        <v>6299.6451586405783</v>
      </c>
      <c r="BP15" s="51">
        <f ca="1">SUMPRODUCT($CM15:$DD15,INDIRECT(ADDRESS(BP$2,$DH$2)):INDIRECT(ADDRESS(BP$2,$DY$2)))</f>
        <v>6299.6451586405783</v>
      </c>
      <c r="BQ15" s="51">
        <f ca="1">SUMPRODUCT($CM15:$DD15,INDIRECT(ADDRESS(BQ$2,$DH$2)):INDIRECT(ADDRESS(BQ$2,$DY$2)))</f>
        <v>6299.6451586405783</v>
      </c>
      <c r="BR15" s="51">
        <f ca="1">SUMPRODUCT($CM15:$DD15,INDIRECT(ADDRESS(BR$2,$DH$2)):INDIRECT(ADDRESS(BR$2,$DY$2)))</f>
        <v>6299.6451586405783</v>
      </c>
      <c r="BS15" s="51">
        <f ca="1">SUMPRODUCT($CM15:$DD15,INDIRECT(ADDRESS(BS$2,$DH$2)):INDIRECT(ADDRESS(BS$2,$DY$2)))</f>
        <v>6315.4138664082393</v>
      </c>
      <c r="BT15" s="51">
        <f ca="1">SUMPRODUCT($CM15:$DD15,INDIRECT(ADDRESS(BT$2,$DH$2)):INDIRECT(ADDRESS(BT$2,$DY$2)))</f>
        <v>6315.4138664082393</v>
      </c>
      <c r="BU15" s="51">
        <f ca="1">SUMPRODUCT($CM15:$DD15,INDIRECT(ADDRESS(BU$2,$DH$2)):INDIRECT(ADDRESS(BU$2,$DY$2)))</f>
        <v>6315.4138664082393</v>
      </c>
      <c r="BV15" s="51">
        <f ca="1">SUMPRODUCT($CM15:$DD15,INDIRECT(ADDRESS(BV$2,$DH$2)):INDIRECT(ADDRESS(BV$2,$DY$2)))</f>
        <v>6315.4138664082393</v>
      </c>
      <c r="BW15" s="51">
        <f ca="1">SUMPRODUCT($CM15:$DD15,INDIRECT(ADDRESS(BW$2,$DH$2)):INDIRECT(ADDRESS(BW$2,$DY$2)))</f>
        <v>6315.4138664082393</v>
      </c>
      <c r="BX15" s="51">
        <f ca="1">SUMPRODUCT($CM15:$DD15,INDIRECT(ADDRESS(BX$2,$DH$2)):INDIRECT(ADDRESS(BX$2,$DY$2)))</f>
        <v>6315.4138664082393</v>
      </c>
      <c r="BY15" s="51">
        <f ca="1">SUMPRODUCT($CM15:$DD15,INDIRECT(ADDRESS(BY$2,$DH$2)):INDIRECT(ADDRESS(BY$2,$DY$2)))</f>
        <v>6315.4138664082393</v>
      </c>
      <c r="BZ15" s="51">
        <f ca="1">SUMPRODUCT($CM15:$DD15,INDIRECT(ADDRESS(BZ$2,$DH$2)):INDIRECT(ADDRESS(BZ$2,$DY$2)))</f>
        <v>6315.4138664082393</v>
      </c>
      <c r="CA15" s="51">
        <f ca="1">SUMPRODUCT($CM15:$DD15,INDIRECT(ADDRESS(CA$2,$DH$2)):INDIRECT(ADDRESS(CA$2,$DY$2)))</f>
        <v>6315.4138664082393</v>
      </c>
      <c r="CB15" s="51">
        <f ca="1">SUMPRODUCT($CM15:$DD15,INDIRECT(ADDRESS(CB$2,$DH$2)):INDIRECT(ADDRESS(CB$2,$DY$2)))</f>
        <v>6315.4138664082393</v>
      </c>
      <c r="CC15" s="51">
        <f ca="1">SUMPRODUCT($CM15:$DD15,INDIRECT(ADDRESS(CC$2,$DH$2)):INDIRECT(ADDRESS(CC$2,$DY$2)))</f>
        <v>6315.4138664082393</v>
      </c>
      <c r="CD15" s="51">
        <f ca="1">SUMPRODUCT($CM15:$DD15,INDIRECT(ADDRESS(CD$2,$DH$2)):INDIRECT(ADDRESS(CD$2,$DY$2)))</f>
        <v>6315.4138664082393</v>
      </c>
      <c r="CF15" s="51">
        <f t="shared" ca="1" si="4"/>
        <v>74705.358576684856</v>
      </c>
      <c r="CG15" s="51">
        <f t="shared" ca="1" si="3"/>
        <v>74911.732340628092</v>
      </c>
      <c r="CH15" s="51">
        <f t="shared" ca="1" si="3"/>
        <v>75112.390756182402</v>
      </c>
      <c r="CI15" s="51">
        <f t="shared" ca="1" si="3"/>
        <v>75310.048377964922</v>
      </c>
      <c r="CJ15" s="51">
        <f t="shared" ca="1" si="3"/>
        <v>75491.156965115326</v>
      </c>
      <c r="CK15" s="51">
        <f t="shared" ca="1" si="3"/>
        <v>75674.585442525262</v>
      </c>
      <c r="CL15" s="82"/>
      <c r="CM15" s="1">
        <f>IFERROR(VLOOKUP($A15,Auxiliar_OPEX_CustosUnit!$A$4:$BT$129,COLUMN(Auxiliar_OPEX_CustosUnit!BC$2),0),0)</f>
        <v>0</v>
      </c>
      <c r="CN15" s="1">
        <f>IFERROR(VLOOKUP($A15,Auxiliar_OPEX_CustosUnit!$A$4:$BT$129,COLUMN(Auxiliar_OPEX_CustosUnit!BD$2),0),0)</f>
        <v>0</v>
      </c>
      <c r="CO15" s="1">
        <f>IFERROR(VLOOKUP($A15,Auxiliar_OPEX_CustosUnit!$A$4:$BT$129,COLUMN(Auxiliar_OPEX_CustosUnit!BE$2),0)*(1-DRE_Auxiliar!$A$172),0)</f>
        <v>5846.1523137514305</v>
      </c>
      <c r="CP15" s="1">
        <f>IFERROR(VLOOKUP($A15,Auxiliar_OPEX_CustosUnit!$A$4:$BT$129,COLUMN(Auxiliar_OPEX_CustosUnit!BF$2),0),0)</f>
        <v>0</v>
      </c>
      <c r="CQ15" s="1">
        <f>IFERROR(VLOOKUP($A15,Auxiliar_OPEX_CustosUnit!$A$4:$BT$129,COLUMN(Auxiliar_OPEX_CustosUnit!BG$2),0),0)</f>
        <v>0</v>
      </c>
      <c r="CR15" s="1">
        <f>IFERROR(VLOOKUP($A15,Auxiliar_OPEX_CustosUnit!$A$4:$BT$129,COLUMN(Auxiliar_OPEX_CustosUnit!BH$2),0),0)</f>
        <v>0</v>
      </c>
      <c r="CS15" s="1">
        <f>IFERROR(VLOOKUP($A15,Auxiliar_OPEX_CustosUnit!$A$4:$BT$129,COLUMN(Auxiliar_OPEX_CustosUnit!BI$2),0),0)</f>
        <v>0.61871369550305999</v>
      </c>
      <c r="CT15" s="1">
        <f>IFERROR(VLOOKUP($A15,Auxiliar_OPEX_CustosUnit!$A$4:$BT$129,COLUMN(Auxiliar_OPEX_CustosUnit!BJ$2),0),0)</f>
        <v>0</v>
      </c>
      <c r="CU15" s="1">
        <f>IFERROR(VLOOKUP($A15,Auxiliar_OPEX_CustosUnit!$A$4:$BT$129,COLUMN(Auxiliar_OPEX_CustosUnit!BK$2),0),0)</f>
        <v>0</v>
      </c>
      <c r="CV15" s="1">
        <f>IFERROR(VLOOKUP($A15,Auxiliar_OPEX_CustosUnit!$A$4:$BT$129,COLUMN(Auxiliar_OPEX_CustosUnit!BL$2),0),0)</f>
        <v>0</v>
      </c>
      <c r="CW15" s="1">
        <f>IFERROR(VLOOKUP($A15,Auxiliar_OPEX_CustosUnit!$A$4:$BT$129,COLUMN(Auxiliar_OPEX_CustosUnit!BM$2),0),0)</f>
        <v>0</v>
      </c>
      <c r="CX15" s="1">
        <f>IFERROR(VLOOKUP($A15,Auxiliar_OPEX_CustosUnit!$A$4:$BT$129,COLUMN(Auxiliar_OPEX_CustosUnit!BN$2),0),0)</f>
        <v>0</v>
      </c>
      <c r="CY15" s="1">
        <f>IFERROR(VLOOKUP($A15,Auxiliar_OPEX_CustosUnit!$A$4:$BT$129,COLUMN(Auxiliar_OPEX_CustosUnit!BO$2),0),0)</f>
        <v>0</v>
      </c>
      <c r="CZ15" s="1">
        <f>IFERROR(VLOOKUP($A15,Auxiliar_OPEX_CustosUnit!$A$4:$BT$129,COLUMN(Auxiliar_OPEX_CustosUnit!BP$2),0),0)</f>
        <v>0</v>
      </c>
      <c r="DA15" s="1">
        <f>IFERROR(VLOOKUP($A15,Auxiliar_OPEX_CustosUnit!$A$4:$BT$129,COLUMN(Auxiliar_OPEX_CustosUnit!BQ$2),0),0)</f>
        <v>0</v>
      </c>
      <c r="DB15" s="1">
        <f>IFERROR(VLOOKUP($A15,Auxiliar_OPEX_CustosUnit!$A$4:$BT$129,COLUMN(Auxiliar_OPEX_CustosUnit!BR$2),0),0)</f>
        <v>0</v>
      </c>
      <c r="DC15" s="1">
        <f>IFERROR(VLOOKUP($A15,Auxiliar_OPEX_CustosUnit!$A$4:$BT$129,COLUMN(Auxiliar_OPEX_CustosUnit!BS$2),0),0)</f>
        <v>0</v>
      </c>
      <c r="DD15" s="1">
        <f>IFERROR(VLOOKUP($A15,Auxiliar_OPEX_CustosUnit!$A$4:$BT$129,COLUMN(Auxiliar_OPEX_CustosUnit!BT$2),0),0)</f>
        <v>0</v>
      </c>
      <c r="DG15" s="60">
        <v>43586</v>
      </c>
      <c r="DH15" s="1">
        <v>1</v>
      </c>
      <c r="DI15" s="1">
        <f>INDEX(Auxiliar_OPEX_Drivers!$B$2:$CH$18,MATCH(Auxiliar_OPEX_O!DI$3,Auxiliar_OPEX_Drivers!$B$2:$B$18,0),MATCH($DG15,Auxiliar_OPEX_Drivers!$B$2:$CH$2,0))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INDEX(Auxiliar_OPEX_Drivers!$B$2:$CH$18,MATCH(Auxiliar_OPEX_O!DK$3,Auxiliar_OPEX_Drivers!$B$2:$B$18,0),MATCH($DG15,Auxiliar_OPEX_Drivers!$B$2:$CH$2,0))</f>
        <v>14.197864859951647</v>
      </c>
      <c r="DL15" s="1">
        <f>INDEX(Auxiliar_OPEX_Drivers!$B$2:$CH$18,MATCH(Auxiliar_OPEX_O!DL$3,Auxiliar_OPEX_Drivers!$B$2:$B$18,0),MATCH($DG15,Auxiliar_OPEX_Drivers!$B$2:$CH$2,0))</f>
        <v>61.664040607223974</v>
      </c>
      <c r="DM15" s="1">
        <f>INDEX(Auxiliar_OPEX_Drivers!$B$2:$CH$18,MATCH(Auxiliar_OPEX_O!DM$3,Auxiliar_OPEX_Drivers!$B$2:$B$18,0),MATCH($DG15,Auxiliar_OPEX_Drivers!$B$2:$CH$2,0))</f>
        <v>13</v>
      </c>
      <c r="DN15" s="1">
        <f>INDEX(Auxiliar_OPEX_Drivers!$B$2:$CH$18,MATCH(Auxiliar_OPEX_O!DN$3,Auxiliar_OPEX_Drivers!$B$2:$B$18,0),MATCH($DG15,Auxiliar_OPEX_Drivers!$B$2:$CH$2,0))</f>
        <v>629.88820478653656</v>
      </c>
      <c r="DO15" s="1">
        <f>INDEX(Auxiliar_OPEX_Drivers!$B$2:$CH$18,MATCH(Auxiliar_OPEX_O!DO$3,Auxiliar_OPEX_Drivers!$B$2:$B$18,0),MATCH($DG15,Auxiliar_OPEX_Drivers!$B$2:$CH$2,0))</f>
        <v>12</v>
      </c>
      <c r="DP15" s="1">
        <f>INDEX(Auxiliar_OPEX_Drivers!$B$2:$CH$18,MATCH(Auxiliar_OPEX_O!DP$3,Auxiliar_OPEX_Drivers!$B$2:$B$18,0),MATCH($DG15,Auxiliar_OPEX_Drivers!$B$2:$CH$2,0))</f>
        <v>193.23159128191017</v>
      </c>
      <c r="DQ15" s="1">
        <f>INDEX(Auxiliar_OPEX_Drivers!$B$2:$CH$18,MATCH(Auxiliar_OPEX_O!DQ$3,Auxiliar_OPEX_Drivers!$B$2:$B$18,0),MATCH($DG15,Auxiliar_OPEX_Drivers!$B$2:$CH$2,0))</f>
        <v>37.049466214987916</v>
      </c>
      <c r="DR15" s="1">
        <f>INDEX(Auxiliar_OPEX_Drivers!$B$2:$CH$18,MATCH(Auxiliar_OPEX_O!DR$3,Auxiliar_OPEX_Drivers!$B$2:$B$18,0),MATCH($DG15,Auxiliar_OPEX_Drivers!$B$2:$CH$2,0))</f>
        <v>17533617.217247058</v>
      </c>
      <c r="DS15" s="1">
        <f>INDEX(Auxiliar_OPEX_Drivers!$B$2:$CH$18,MATCH(Auxiliar_OPEX_O!DS$3,Auxiliar_OPEX_Drivers!$B$2:$B$18,0),MATCH($DG15,Auxiliar_OPEX_Drivers!$B$2:$CH$2,0))</f>
        <v>102739.67</v>
      </c>
      <c r="DT15" s="1">
        <f>INDEX(Auxiliar_OPEX_Drivers!$B$2:$CH$18,MATCH(Auxiliar_OPEX_O!DT$3,Auxiliar_OPEX_Drivers!$B$2:$B$18,0),MATCH($DG15,Auxiliar_OPEX_Drivers!$B$2:$CH$2,0))</f>
        <v>11938.956184459255</v>
      </c>
      <c r="DU15" s="1">
        <f>INDEX(Auxiliar_OPEX_Drivers!$B$2:$CH$18,MATCH(Auxiliar_OPEX_O!DU$3,Auxiliar_OPEX_Drivers!$B$2:$B$18,0),MATCH($DG15,Auxiliar_OPEX_Drivers!$B$2:$CH$2,0))</f>
        <v>4165.8171413810987</v>
      </c>
      <c r="DV15" s="1">
        <f>INDEX(Auxiliar_OPEX_Drivers!$B$2:$CH$18,MATCH(Auxiliar_OPEX_O!DV$3,Auxiliar_OPEX_Drivers!$B$2:$B$18,0),MATCH($DG15,Auxiliar_OPEX_Drivers!$B$2:$CH$2,0))</f>
        <v>2091203.1646999693</v>
      </c>
      <c r="DW15" s="1">
        <f>INDEX(Auxiliar_OPEX_Drivers!$B$2:$CH$18,MATCH(Auxiliar_OPEX_O!DW$3,Auxiliar_OPEX_Drivers!$B$2:$B$18,0),MATCH($DG15,Auxiliar_OPEX_Drivers!$B$2:$CH$2,0))</f>
        <v>11796.980358047993</v>
      </c>
      <c r="DX15" s="1">
        <f>INDEX(Auxiliar_OPEX_Drivers!$B$2:$CH$18,MATCH(Auxiliar_OPEX_O!DX$3,Auxiliar_OPEX_Drivers!$B$2:$B$18,0),MATCH($DG15,Auxiliar_OPEX_Drivers!$B$2:$CH$2,0))</f>
        <v>2111314.1614720649</v>
      </c>
      <c r="DY15" s="1">
        <f>INDEX(Auxiliar_OPEX_Drivers!$B$2:$CH$18,MATCH(Auxiliar_OPEX_O!DY$3,Auxiliar_OPEX_Drivers!$B$2:$B$18,0),MATCH($DG15,Auxiliar_OPEX_Drivers!$B$2:$CH$2,0))</f>
        <v>961.03116775061017</v>
      </c>
    </row>
    <row r="16" spans="1:190" hidden="1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4479.7247152129958</v>
      </c>
      <c r="E16" s="51">
        <f ca="1">SUMPRODUCT($CM16:$DD16,INDIRECT(ADDRESS(E$2,$DH$2)):INDIRECT(ADDRESS(E$2,$DY$2)))</f>
        <v>4479.7247152129958</v>
      </c>
      <c r="F16" s="51">
        <f ca="1">SUMPRODUCT($CM16:$DD16,INDIRECT(ADDRESS(F$2,$DH$2)):INDIRECT(ADDRESS(F$2,$DY$2)))</f>
        <v>4479.7247152129958</v>
      </c>
      <c r="G16" s="51">
        <f ca="1">SUMPRODUCT($CM16:$DD16,INDIRECT(ADDRESS(G$2,$DH$2)):INDIRECT(ADDRESS(G$2,$DY$2)))</f>
        <v>4479.7247152129958</v>
      </c>
      <c r="H16" s="51">
        <f ca="1">SUMPRODUCT($CM16:$DD16,INDIRECT(ADDRESS(H$2,$DH$2)):INDIRECT(ADDRESS(H$2,$DY$2)))</f>
        <v>4479.7247152129958</v>
      </c>
      <c r="I16" s="51">
        <f ca="1">SUMPRODUCT($CM16:$DD16,INDIRECT(ADDRESS(I$2,$DH$2)):INDIRECT(ADDRESS(I$2,$DY$2)))</f>
        <v>4479.7247152129958</v>
      </c>
      <c r="J16" s="51">
        <f ca="1">SUMPRODUCT($CM16:$DD16,INDIRECT(ADDRESS(J$2,$DH$2)):INDIRECT(ADDRESS(J$2,$DY$2)))</f>
        <v>4479.7247152129958</v>
      </c>
      <c r="K16" s="51">
        <f ca="1">SUMPRODUCT($CM16:$DD16,INDIRECT(ADDRESS(K$2,$DH$2)):INDIRECT(ADDRESS(K$2,$DY$2)))</f>
        <v>4499.2301739648292</v>
      </c>
      <c r="L16" s="51">
        <f ca="1">SUMPRODUCT($CM16:$DD16,INDIRECT(ADDRESS(L$2,$DH$2)):INDIRECT(ADDRESS(L$2,$DY$2)))</f>
        <v>4499.2301739648292</v>
      </c>
      <c r="M16" s="51">
        <f ca="1">SUMPRODUCT($CM16:$DD16,INDIRECT(ADDRESS(M$2,$DH$2)):INDIRECT(ADDRESS(M$2,$DY$2)))</f>
        <v>4499.2301739648292</v>
      </c>
      <c r="N16" s="51">
        <f ca="1">SUMPRODUCT($CM16:$DD16,INDIRECT(ADDRESS(N$2,$DH$2)):INDIRECT(ADDRESS(N$2,$DY$2)))</f>
        <v>4499.2301739648292</v>
      </c>
      <c r="O16" s="51">
        <f ca="1">SUMPRODUCT($CM16:$DD16,INDIRECT(ADDRESS(O$2,$DH$2)):INDIRECT(ADDRESS(O$2,$DY$2)))</f>
        <v>4499.2301739648292</v>
      </c>
      <c r="P16" s="51">
        <f ca="1">SUMPRODUCT($CM16:$DD16,INDIRECT(ADDRESS(P$2,$DH$2)):INDIRECT(ADDRESS(P$2,$DY$2)))</f>
        <v>4499.2301739648292</v>
      </c>
      <c r="Q16" s="51">
        <f ca="1">SUMPRODUCT($CM16:$DD16,INDIRECT(ADDRESS(Q$2,$DH$2)):INDIRECT(ADDRESS(Q$2,$DY$2)))</f>
        <v>4499.2301739648292</v>
      </c>
      <c r="R16" s="51">
        <f ca="1">SUMPRODUCT($CM16:$DD16,INDIRECT(ADDRESS(R$2,$DH$2)):INDIRECT(ADDRESS(R$2,$DY$2)))</f>
        <v>4499.2301739648292</v>
      </c>
      <c r="S16" s="51">
        <f ca="1">SUMPRODUCT($CM16:$DD16,INDIRECT(ADDRESS(S$2,$DH$2)):INDIRECT(ADDRESS(S$2,$DY$2)))</f>
        <v>4499.2301739648292</v>
      </c>
      <c r="T16" s="51">
        <f ca="1">SUMPRODUCT($CM16:$DD16,INDIRECT(ADDRESS(T$2,$DH$2)):INDIRECT(ADDRESS(T$2,$DY$2)))</f>
        <v>4499.2301739648292</v>
      </c>
      <c r="U16" s="51">
        <f ca="1">SUMPRODUCT($CM16:$DD16,INDIRECT(ADDRESS(U$2,$DH$2)):INDIRECT(ADDRESS(U$2,$DY$2)))</f>
        <v>4499.2301739648292</v>
      </c>
      <c r="V16" s="51">
        <f ca="1">SUMPRODUCT($CM16:$DD16,INDIRECT(ADDRESS(V$2,$DH$2)):INDIRECT(ADDRESS(V$2,$DY$2)))</f>
        <v>4499.2301739648292</v>
      </c>
      <c r="W16" s="51">
        <f ca="1">SUMPRODUCT($CM16:$DD16,INDIRECT(ADDRESS(W$2,$DH$2)):INDIRECT(ADDRESS(W$2,$DY$2)))</f>
        <v>4516.9658488859595</v>
      </c>
      <c r="X16" s="51">
        <f ca="1">SUMPRODUCT($CM16:$DD16,INDIRECT(ADDRESS(X$2,$DH$2)):INDIRECT(ADDRESS(X$2,$DY$2)))</f>
        <v>4516.9658488859595</v>
      </c>
      <c r="Y16" s="51">
        <f ca="1">SUMPRODUCT($CM16:$DD16,INDIRECT(ADDRESS(Y$2,$DH$2)):INDIRECT(ADDRESS(Y$2,$DY$2)))</f>
        <v>4516.9658488859595</v>
      </c>
      <c r="Z16" s="51">
        <f ca="1">SUMPRODUCT($CM16:$DD16,INDIRECT(ADDRESS(Z$2,$DH$2)):INDIRECT(ADDRESS(Z$2,$DY$2)))</f>
        <v>4516.9658488859595</v>
      </c>
      <c r="AA16" s="51">
        <f ca="1">SUMPRODUCT($CM16:$DD16,INDIRECT(ADDRESS(AA$2,$DH$2)):INDIRECT(ADDRESS(AA$2,$DY$2)))</f>
        <v>4516.9658488859595</v>
      </c>
      <c r="AB16" s="51">
        <f ca="1">SUMPRODUCT($CM16:$DD16,INDIRECT(ADDRESS(AB$2,$DH$2)):INDIRECT(ADDRESS(AB$2,$DY$2)))</f>
        <v>4516.9658488859595</v>
      </c>
      <c r="AC16" s="51">
        <f ca="1">SUMPRODUCT($CM16:$DD16,INDIRECT(ADDRESS(AC$2,$DH$2)):INDIRECT(ADDRESS(AC$2,$DY$2)))</f>
        <v>4516.9658488859595</v>
      </c>
      <c r="AD16" s="51">
        <f ca="1">SUMPRODUCT($CM16:$DD16,INDIRECT(ADDRESS(AD$2,$DH$2)):INDIRECT(ADDRESS(AD$2,$DY$2)))</f>
        <v>4516.9658488859595</v>
      </c>
      <c r="AE16" s="51">
        <f ca="1">SUMPRODUCT($CM16:$DD16,INDIRECT(ADDRESS(AE$2,$DH$2)):INDIRECT(ADDRESS(AE$2,$DY$2)))</f>
        <v>4516.9658488859595</v>
      </c>
      <c r="AF16" s="51">
        <f ca="1">SUMPRODUCT($CM16:$DD16,INDIRECT(ADDRESS(AF$2,$DH$2)):INDIRECT(ADDRESS(AF$2,$DY$2)))</f>
        <v>4516.9658488859595</v>
      </c>
      <c r="AG16" s="51">
        <f ca="1">SUMPRODUCT($CM16:$DD16,INDIRECT(ADDRESS(AG$2,$DH$2)):INDIRECT(ADDRESS(AG$2,$DY$2)))</f>
        <v>4516.9658488859595</v>
      </c>
      <c r="AH16" s="51">
        <f ca="1">SUMPRODUCT($CM16:$DD16,INDIRECT(ADDRESS(AH$2,$DH$2)):INDIRECT(ADDRESS(AH$2,$DY$2)))</f>
        <v>4516.9658488859595</v>
      </c>
      <c r="AI16" s="51">
        <f ca="1">SUMPRODUCT($CM16:$DD16,INDIRECT(ADDRESS(AI$2,$DH$2)):INDIRECT(ADDRESS(AI$2,$DY$2)))</f>
        <v>4535.9317842608325</v>
      </c>
      <c r="AJ16" s="51">
        <f ca="1">SUMPRODUCT($CM16:$DD16,INDIRECT(ADDRESS(AJ$2,$DH$2)):INDIRECT(ADDRESS(AJ$2,$DY$2)))</f>
        <v>4535.9317842608325</v>
      </c>
      <c r="AK16" s="51">
        <f ca="1">SUMPRODUCT($CM16:$DD16,INDIRECT(ADDRESS(AK$2,$DH$2)):INDIRECT(ADDRESS(AK$2,$DY$2)))</f>
        <v>4535.9317842608325</v>
      </c>
      <c r="AL16" s="51">
        <f ca="1">SUMPRODUCT($CM16:$DD16,INDIRECT(ADDRESS(AL$2,$DH$2)):INDIRECT(ADDRESS(AL$2,$DY$2)))</f>
        <v>4535.9317842608325</v>
      </c>
      <c r="AM16" s="51">
        <f ca="1">SUMPRODUCT($CM16:$DD16,INDIRECT(ADDRESS(AM$2,$DH$2)):INDIRECT(ADDRESS(AM$2,$DY$2)))</f>
        <v>4535.9317842608325</v>
      </c>
      <c r="AN16" s="51">
        <f ca="1">SUMPRODUCT($CM16:$DD16,INDIRECT(ADDRESS(AN$2,$DH$2)):INDIRECT(ADDRESS(AN$2,$DY$2)))</f>
        <v>4535.9317842608325</v>
      </c>
      <c r="AO16" s="51">
        <f ca="1">SUMPRODUCT($CM16:$DD16,INDIRECT(ADDRESS(AO$2,$DH$2)):INDIRECT(ADDRESS(AO$2,$DY$2)))</f>
        <v>4535.9317842608325</v>
      </c>
      <c r="AP16" s="51">
        <f ca="1">SUMPRODUCT($CM16:$DD16,INDIRECT(ADDRESS(AP$2,$DH$2)):INDIRECT(ADDRESS(AP$2,$DY$2)))</f>
        <v>4535.9317842608325</v>
      </c>
      <c r="AQ16" s="51">
        <f ca="1">SUMPRODUCT($CM16:$DD16,INDIRECT(ADDRESS(AQ$2,$DH$2)):INDIRECT(ADDRESS(AQ$2,$DY$2)))</f>
        <v>4535.9317842608325</v>
      </c>
      <c r="AR16" s="51">
        <f ca="1">SUMPRODUCT($CM16:$DD16,INDIRECT(ADDRESS(AR$2,$DH$2)):INDIRECT(ADDRESS(AR$2,$DY$2)))</f>
        <v>4535.9317842608325</v>
      </c>
      <c r="AS16" s="51">
        <f ca="1">SUMPRODUCT($CM16:$DD16,INDIRECT(ADDRESS(AS$2,$DH$2)):INDIRECT(ADDRESS(AS$2,$DY$2)))</f>
        <v>4535.9317842608325</v>
      </c>
      <c r="AT16" s="51">
        <f ca="1">SUMPRODUCT($CM16:$DD16,INDIRECT(ADDRESS(AT$2,$DH$2)):INDIRECT(ADDRESS(AT$2,$DY$2)))</f>
        <v>4535.9317842608325</v>
      </c>
      <c r="AU16" s="51">
        <f ca="1">SUMPRODUCT($CM16:$DD16,INDIRECT(ADDRESS(AU$2,$DH$2)):INDIRECT(ADDRESS(AU$2,$DY$2)))</f>
        <v>4552.5203991424587</v>
      </c>
      <c r="AV16" s="51">
        <f ca="1">SUMPRODUCT($CM16:$DD16,INDIRECT(ADDRESS(AV$2,$DH$2)):INDIRECT(ADDRESS(AV$2,$DY$2)))</f>
        <v>4552.5203991424587</v>
      </c>
      <c r="AW16" s="51">
        <f ca="1">SUMPRODUCT($CM16:$DD16,INDIRECT(ADDRESS(AW$2,$DH$2)):INDIRECT(ADDRESS(AW$2,$DY$2)))</f>
        <v>4552.5203991424587</v>
      </c>
      <c r="AX16" s="51">
        <f ca="1">SUMPRODUCT($CM16:$DD16,INDIRECT(ADDRESS(AX$2,$DH$2)):INDIRECT(ADDRESS(AX$2,$DY$2)))</f>
        <v>4552.5203991424587</v>
      </c>
      <c r="AY16" s="51">
        <f ca="1">SUMPRODUCT($CM16:$DD16,INDIRECT(ADDRESS(AY$2,$DH$2)):INDIRECT(ADDRESS(AY$2,$DY$2)))</f>
        <v>4552.5203991424587</v>
      </c>
      <c r="AZ16" s="51">
        <f ca="1">SUMPRODUCT($CM16:$DD16,INDIRECT(ADDRESS(AZ$2,$DH$2)):INDIRECT(ADDRESS(AZ$2,$DY$2)))</f>
        <v>4552.5203991424587</v>
      </c>
      <c r="BA16" s="51">
        <f ca="1">SUMPRODUCT($CM16:$DD16,INDIRECT(ADDRESS(BA$2,$DH$2)):INDIRECT(ADDRESS(BA$2,$DY$2)))</f>
        <v>4552.5203991424587</v>
      </c>
      <c r="BB16" s="51">
        <f ca="1">SUMPRODUCT($CM16:$DD16,INDIRECT(ADDRESS(BB$2,$DH$2)):INDIRECT(ADDRESS(BB$2,$DY$2)))</f>
        <v>4552.5203991424587</v>
      </c>
      <c r="BC16" s="51">
        <f ca="1">SUMPRODUCT($CM16:$DD16,INDIRECT(ADDRESS(BC$2,$DH$2)):INDIRECT(ADDRESS(BC$2,$DY$2)))</f>
        <v>4552.5203991424587</v>
      </c>
      <c r="BD16" s="51">
        <f ca="1">SUMPRODUCT($CM16:$DD16,INDIRECT(ADDRESS(BD$2,$DH$2)):INDIRECT(ADDRESS(BD$2,$DY$2)))</f>
        <v>4552.5203991424587</v>
      </c>
      <c r="BE16" s="51">
        <f ca="1">SUMPRODUCT($CM16:$DD16,INDIRECT(ADDRESS(BE$2,$DH$2)):INDIRECT(ADDRESS(BE$2,$DY$2)))</f>
        <v>4552.5203991424587</v>
      </c>
      <c r="BF16" s="51">
        <f ca="1">SUMPRODUCT($CM16:$DD16,INDIRECT(ADDRESS(BF$2,$DH$2)):INDIRECT(ADDRESS(BF$2,$DY$2)))</f>
        <v>4552.5203991424587</v>
      </c>
      <c r="BG16" s="51">
        <f ca="1">SUMPRODUCT($CM16:$DD16,INDIRECT(ADDRESS(BG$2,$DH$2)):INDIRECT(ADDRESS(BG$2,$DY$2)))</f>
        <v>4568.8252560253604</v>
      </c>
      <c r="BH16" s="51">
        <f ca="1">SUMPRODUCT($CM16:$DD16,INDIRECT(ADDRESS(BH$2,$DH$2)):INDIRECT(ADDRESS(BH$2,$DY$2)))</f>
        <v>4568.8252560253604</v>
      </c>
      <c r="BI16" s="51">
        <f ca="1">SUMPRODUCT($CM16:$DD16,INDIRECT(ADDRESS(BI$2,$DH$2)):INDIRECT(ADDRESS(BI$2,$DY$2)))</f>
        <v>4568.8252560253604</v>
      </c>
      <c r="BJ16" s="51">
        <f ca="1">SUMPRODUCT($CM16:$DD16,INDIRECT(ADDRESS(BJ$2,$DH$2)):INDIRECT(ADDRESS(BJ$2,$DY$2)))</f>
        <v>4568.8252560253604</v>
      </c>
      <c r="BK16" s="51">
        <f ca="1">SUMPRODUCT($CM16:$DD16,INDIRECT(ADDRESS(BK$2,$DH$2)):INDIRECT(ADDRESS(BK$2,$DY$2)))</f>
        <v>4568.8252560253604</v>
      </c>
      <c r="BL16" s="51">
        <f ca="1">SUMPRODUCT($CM16:$DD16,INDIRECT(ADDRESS(BL$2,$DH$2)):INDIRECT(ADDRESS(BL$2,$DY$2)))</f>
        <v>4568.8252560253604</v>
      </c>
      <c r="BM16" s="51">
        <f ca="1">SUMPRODUCT($CM16:$DD16,INDIRECT(ADDRESS(BM$2,$DH$2)):INDIRECT(ADDRESS(BM$2,$DY$2)))</f>
        <v>4568.8252560253604</v>
      </c>
      <c r="BN16" s="51">
        <f ca="1">SUMPRODUCT($CM16:$DD16,INDIRECT(ADDRESS(BN$2,$DH$2)):INDIRECT(ADDRESS(BN$2,$DY$2)))</f>
        <v>4568.8252560253604</v>
      </c>
      <c r="BO16" s="51">
        <f ca="1">SUMPRODUCT($CM16:$DD16,INDIRECT(ADDRESS(BO$2,$DH$2)):INDIRECT(ADDRESS(BO$2,$DY$2)))</f>
        <v>4568.8252560253604</v>
      </c>
      <c r="BP16" s="51">
        <f ca="1">SUMPRODUCT($CM16:$DD16,INDIRECT(ADDRESS(BP$2,$DH$2)):INDIRECT(ADDRESS(BP$2,$DY$2)))</f>
        <v>4568.8252560253604</v>
      </c>
      <c r="BQ16" s="51">
        <f ca="1">SUMPRODUCT($CM16:$DD16,INDIRECT(ADDRESS(BQ$2,$DH$2)):INDIRECT(ADDRESS(BQ$2,$DY$2)))</f>
        <v>4568.8252560253604</v>
      </c>
      <c r="BR16" s="51">
        <f ca="1">SUMPRODUCT($CM16:$DD16,INDIRECT(ADDRESS(BR$2,$DH$2)):INDIRECT(ADDRESS(BR$2,$DY$2)))</f>
        <v>4568.8252560253604</v>
      </c>
      <c r="BS16" s="51">
        <f ca="1">SUMPRODUCT($CM16:$DD16,INDIRECT(ADDRESS(BS$2,$DH$2)):INDIRECT(ADDRESS(BS$2,$DY$2)))</f>
        <v>4586.0337153718074</v>
      </c>
      <c r="BT16" s="51">
        <f ca="1">SUMPRODUCT($CM16:$DD16,INDIRECT(ADDRESS(BT$2,$DH$2)):INDIRECT(ADDRESS(BT$2,$DY$2)))</f>
        <v>4586.0337153718074</v>
      </c>
      <c r="BU16" s="51">
        <f ca="1">SUMPRODUCT($CM16:$DD16,INDIRECT(ADDRESS(BU$2,$DH$2)):INDIRECT(ADDRESS(BU$2,$DY$2)))</f>
        <v>4586.0337153718074</v>
      </c>
      <c r="BV16" s="51">
        <f ca="1">SUMPRODUCT($CM16:$DD16,INDIRECT(ADDRESS(BV$2,$DH$2)):INDIRECT(ADDRESS(BV$2,$DY$2)))</f>
        <v>4586.0337153718074</v>
      </c>
      <c r="BW16" s="51">
        <f ca="1">SUMPRODUCT($CM16:$DD16,INDIRECT(ADDRESS(BW$2,$DH$2)):INDIRECT(ADDRESS(BW$2,$DY$2)))</f>
        <v>4586.0337153718074</v>
      </c>
      <c r="BX16" s="51">
        <f ca="1">SUMPRODUCT($CM16:$DD16,INDIRECT(ADDRESS(BX$2,$DH$2)):INDIRECT(ADDRESS(BX$2,$DY$2)))</f>
        <v>4586.0337153718074</v>
      </c>
      <c r="BY16" s="51">
        <f ca="1">SUMPRODUCT($CM16:$DD16,INDIRECT(ADDRESS(BY$2,$DH$2)):INDIRECT(ADDRESS(BY$2,$DY$2)))</f>
        <v>4586.0337153718074</v>
      </c>
      <c r="BZ16" s="51">
        <f ca="1">SUMPRODUCT($CM16:$DD16,INDIRECT(ADDRESS(BZ$2,$DH$2)):INDIRECT(ADDRESS(BZ$2,$DY$2)))</f>
        <v>4586.0337153718074</v>
      </c>
      <c r="CA16" s="51">
        <f ca="1">SUMPRODUCT($CM16:$DD16,INDIRECT(ADDRESS(CA$2,$DH$2)):INDIRECT(ADDRESS(CA$2,$DY$2)))</f>
        <v>4586.0337153718074</v>
      </c>
      <c r="CB16" s="51">
        <f ca="1">SUMPRODUCT($CM16:$DD16,INDIRECT(ADDRESS(CB$2,$DH$2)):INDIRECT(ADDRESS(CB$2,$DY$2)))</f>
        <v>4586.0337153718074</v>
      </c>
      <c r="CC16" s="51">
        <f ca="1">SUMPRODUCT($CM16:$DD16,INDIRECT(ADDRESS(CC$2,$DH$2)):INDIRECT(ADDRESS(CC$2,$DY$2)))</f>
        <v>4586.0337153718074</v>
      </c>
      <c r="CD16" s="51">
        <f ca="1">SUMPRODUCT($CM16:$DD16,INDIRECT(ADDRESS(CD$2,$DH$2)):INDIRECT(ADDRESS(CD$2,$DY$2)))</f>
        <v>4586.0337153718074</v>
      </c>
      <c r="CF16" s="51">
        <f t="shared" ca="1" si="4"/>
        <v>53854.223876315133</v>
      </c>
      <c r="CG16" s="51">
        <f t="shared" ca="1" si="3"/>
        <v>54079.440462183586</v>
      </c>
      <c r="CH16" s="51">
        <f t="shared" ca="1" si="3"/>
        <v>54298.419863505871</v>
      </c>
      <c r="CI16" s="51">
        <f t="shared" ca="1" si="3"/>
        <v>54514.124485538116</v>
      </c>
      <c r="CJ16" s="51">
        <f t="shared" ca="1" si="3"/>
        <v>54711.769074124008</v>
      </c>
      <c r="CK16" s="51">
        <f t="shared" ca="1" si="3"/>
        <v>54911.945369036555</v>
      </c>
      <c r="CL16" s="82"/>
      <c r="CM16" s="1">
        <f>IFERROR(VLOOKUP($A16,Auxiliar_OPEX_CustosUnit!$A$4:$BT$129,COLUMN(Auxiliar_OPEX_CustosUnit!BC$2),0),0)</f>
        <v>0</v>
      </c>
      <c r="CN16" s="1">
        <f>IFERROR(VLOOKUP($A16,Auxiliar_OPEX_CustosUnit!$A$4:$BT$129,COLUMN(Auxiliar_OPEX_CustosUnit!BD$2),0),0)</f>
        <v>0</v>
      </c>
      <c r="CO16" s="1">
        <f>IFERROR(VLOOKUP($A16,Auxiliar_OPEX_CustosUnit!$A$4:$BT$129,COLUMN(Auxiliar_OPEX_CustosUnit!BE$2),0)*(1-DRE_Auxiliar!$A$172),0)</f>
        <v>4073.9265426898155</v>
      </c>
      <c r="CP16" s="1">
        <f>IFERROR(VLOOKUP($A16,Auxiliar_OPEX_CustosUnit!$A$4:$BT$129,COLUMN(Auxiliar_OPEX_CustosUnit!BF$2),0),0)</f>
        <v>0</v>
      </c>
      <c r="CQ16" s="1">
        <f>IFERROR(VLOOKUP($A16,Auxiliar_OPEX_CustosUnit!$A$4:$BT$129,COLUMN(Auxiliar_OPEX_CustosUnit!BG$2),0),0)</f>
        <v>0</v>
      </c>
      <c r="CR16" s="1">
        <f>IFERROR(VLOOKUP($A16,Auxiliar_OPEX_CustosUnit!$A$4:$BT$129,COLUMN(Auxiliar_OPEX_CustosUnit!BH$2),0),0)</f>
        <v>0</v>
      </c>
      <c r="CS16" s="1">
        <f>IFERROR(VLOOKUP($A16,Auxiliar_OPEX_CustosUnit!$A$4:$BT$129,COLUMN(Auxiliar_OPEX_CustosUnit!BI$2),0),0)</f>
        <v>0.67520494596202996</v>
      </c>
      <c r="CT16" s="1">
        <f>IFERROR(VLOOKUP($A16,Auxiliar_OPEX_CustosUnit!$A$4:$BT$129,COLUMN(Auxiliar_OPEX_CustosUnit!BJ$2),0),0)</f>
        <v>0</v>
      </c>
      <c r="CU16" s="1">
        <f>IFERROR(VLOOKUP($A16,Auxiliar_OPEX_CustosUnit!$A$4:$BT$129,COLUMN(Auxiliar_OPEX_CustosUnit!BK$2),0),0)</f>
        <v>0</v>
      </c>
      <c r="CV16" s="1">
        <f>IFERROR(VLOOKUP($A16,Auxiliar_OPEX_CustosUnit!$A$4:$BT$129,COLUMN(Auxiliar_OPEX_CustosUnit!BL$2),0),0)</f>
        <v>0</v>
      </c>
      <c r="CW16" s="1">
        <f>IFERROR(VLOOKUP($A16,Auxiliar_OPEX_CustosUnit!$A$4:$BT$129,COLUMN(Auxiliar_OPEX_CustosUnit!BM$2),0),0)</f>
        <v>0</v>
      </c>
      <c r="CX16" s="1">
        <f>IFERROR(VLOOKUP($A16,Auxiliar_OPEX_CustosUnit!$A$4:$BT$129,COLUMN(Auxiliar_OPEX_CustosUnit!BN$2),0),0)</f>
        <v>0</v>
      </c>
      <c r="CY16" s="1">
        <f>IFERROR(VLOOKUP($A16,Auxiliar_OPEX_CustosUnit!$A$4:$BT$129,COLUMN(Auxiliar_OPEX_CustosUnit!BO$2),0),0)</f>
        <v>0</v>
      </c>
      <c r="CZ16" s="1">
        <f>IFERROR(VLOOKUP($A16,Auxiliar_OPEX_CustosUnit!$A$4:$BT$129,COLUMN(Auxiliar_OPEX_CustosUnit!BP$2),0),0)</f>
        <v>0</v>
      </c>
      <c r="DA16" s="1">
        <f>IFERROR(VLOOKUP($A16,Auxiliar_OPEX_CustosUnit!$A$4:$BT$129,COLUMN(Auxiliar_OPEX_CustosUnit!BQ$2),0),0)</f>
        <v>0</v>
      </c>
      <c r="DB16" s="1">
        <f>IFERROR(VLOOKUP($A16,Auxiliar_OPEX_CustosUnit!$A$4:$BT$129,COLUMN(Auxiliar_OPEX_CustosUnit!BR$2),0),0)</f>
        <v>0</v>
      </c>
      <c r="DC16" s="1">
        <f>IFERROR(VLOOKUP($A16,Auxiliar_OPEX_CustosUnit!$A$4:$BT$129,COLUMN(Auxiliar_OPEX_CustosUnit!BS$2),0),0)</f>
        <v>0</v>
      </c>
      <c r="DD16" s="1">
        <f>IFERROR(VLOOKUP($A16,Auxiliar_OPEX_CustosUnit!$A$4:$BT$129,COLUMN(Auxiliar_OPEX_CustosUnit!BT$2),0),0)</f>
        <v>0</v>
      </c>
      <c r="DG16" s="60">
        <v>43617</v>
      </c>
      <c r="DH16" s="1">
        <v>1</v>
      </c>
      <c r="DI16" s="1">
        <f>INDEX(Auxiliar_OPEX_Drivers!$B$2:$CH$18,MATCH(Auxiliar_OPEX_O!DI$3,Auxiliar_OPEX_Drivers!$B$2:$B$18,0),MATCH($DG16,Auxiliar_OPEX_Drivers!$B$2:$CH$2,0))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INDEX(Auxiliar_OPEX_Drivers!$B$2:$CH$18,MATCH(Auxiliar_OPEX_O!DK$3,Auxiliar_OPEX_Drivers!$B$2:$B$18,0),MATCH($DG16,Auxiliar_OPEX_Drivers!$B$2:$CH$2,0))</f>
        <v>14.197864859951647</v>
      </c>
      <c r="DL16" s="1">
        <f>INDEX(Auxiliar_OPEX_Drivers!$B$2:$CH$18,MATCH(Auxiliar_OPEX_O!DL$3,Auxiliar_OPEX_Drivers!$B$2:$B$18,0),MATCH($DG16,Auxiliar_OPEX_Drivers!$B$2:$CH$2,0))</f>
        <v>61.664040607223974</v>
      </c>
      <c r="DM16" s="1">
        <f>INDEX(Auxiliar_OPEX_Drivers!$B$2:$CH$18,MATCH(Auxiliar_OPEX_O!DM$3,Auxiliar_OPEX_Drivers!$B$2:$B$18,0),MATCH($DG16,Auxiliar_OPEX_Drivers!$B$2:$CH$2,0))</f>
        <v>13</v>
      </c>
      <c r="DN16" s="1">
        <f>INDEX(Auxiliar_OPEX_Drivers!$B$2:$CH$18,MATCH(Auxiliar_OPEX_O!DN$3,Auxiliar_OPEX_Drivers!$B$2:$B$18,0),MATCH($DG16,Auxiliar_OPEX_Drivers!$B$2:$CH$2,0))</f>
        <v>629.88820478653656</v>
      </c>
      <c r="DO16" s="1">
        <f>INDEX(Auxiliar_OPEX_Drivers!$B$2:$CH$18,MATCH(Auxiliar_OPEX_O!DO$3,Auxiliar_OPEX_Drivers!$B$2:$B$18,0),MATCH($DG16,Auxiliar_OPEX_Drivers!$B$2:$CH$2,0))</f>
        <v>12</v>
      </c>
      <c r="DP16" s="1">
        <f>INDEX(Auxiliar_OPEX_Drivers!$B$2:$CH$18,MATCH(Auxiliar_OPEX_O!DP$3,Auxiliar_OPEX_Drivers!$B$2:$B$18,0),MATCH($DG16,Auxiliar_OPEX_Drivers!$B$2:$CH$2,0))</f>
        <v>193.23159128191017</v>
      </c>
      <c r="DQ16" s="1">
        <f>INDEX(Auxiliar_OPEX_Drivers!$B$2:$CH$18,MATCH(Auxiliar_OPEX_O!DQ$3,Auxiliar_OPEX_Drivers!$B$2:$B$18,0),MATCH($DG16,Auxiliar_OPEX_Drivers!$B$2:$CH$2,0))</f>
        <v>37.049466214987916</v>
      </c>
      <c r="DR16" s="1">
        <f>INDEX(Auxiliar_OPEX_Drivers!$B$2:$CH$18,MATCH(Auxiliar_OPEX_O!DR$3,Auxiliar_OPEX_Drivers!$B$2:$B$18,0),MATCH($DG16,Auxiliar_OPEX_Drivers!$B$2:$CH$2,0))</f>
        <v>17623137.997007709</v>
      </c>
      <c r="DS16" s="1">
        <f>INDEX(Auxiliar_OPEX_Drivers!$B$2:$CH$18,MATCH(Auxiliar_OPEX_O!DS$3,Auxiliar_OPEX_Drivers!$B$2:$B$18,0),MATCH($DG16,Auxiliar_OPEX_Drivers!$B$2:$CH$2,0))</f>
        <v>89520.779760649893</v>
      </c>
      <c r="DT16" s="1">
        <f>INDEX(Auxiliar_OPEX_Drivers!$B$2:$CH$18,MATCH(Auxiliar_OPEX_O!DT$3,Auxiliar_OPEX_Drivers!$B$2:$B$18,0),MATCH($DG16,Auxiliar_OPEX_Drivers!$B$2:$CH$2,0))</f>
        <v>11313.227364515838</v>
      </c>
      <c r="DU16" s="1">
        <f>INDEX(Auxiliar_OPEX_Drivers!$B$2:$CH$18,MATCH(Auxiliar_OPEX_O!DU$3,Auxiliar_OPEX_Drivers!$B$2:$B$18,0),MATCH($DG16,Auxiliar_OPEX_Drivers!$B$2:$CH$2,0))</f>
        <v>3443.1208145158898</v>
      </c>
      <c r="DV16" s="1">
        <f>INDEX(Auxiliar_OPEX_Drivers!$B$2:$CH$18,MATCH(Auxiliar_OPEX_O!DV$3,Auxiliar_OPEX_Drivers!$B$2:$B$18,0),MATCH($DG16,Auxiliar_OPEX_Drivers!$B$2:$CH$2,0))</f>
        <v>2100724.7637311518</v>
      </c>
      <c r="DW16" s="1">
        <f>INDEX(Auxiliar_OPEX_Drivers!$B$2:$CH$18,MATCH(Auxiliar_OPEX_O!DW$3,Auxiliar_OPEX_Drivers!$B$2:$B$18,0),MATCH($DG16,Auxiliar_OPEX_Drivers!$B$2:$CH$2,0))</f>
        <v>11137.599031182506</v>
      </c>
      <c r="DX16" s="1">
        <f>INDEX(Auxiliar_OPEX_Drivers!$B$2:$CH$18,MATCH(Auxiliar_OPEX_O!DX$3,Auxiliar_OPEX_Drivers!$B$2:$B$18,0),MATCH($DG16,Auxiliar_OPEX_Drivers!$B$2:$CH$2,0))</f>
        <v>2120940.3888365808</v>
      </c>
      <c r="DY16" s="1">
        <f>INDEX(Auxiliar_OPEX_Drivers!$B$2:$CH$18,MATCH(Auxiliar_OPEX_O!DY$3,Auxiliar_OPEX_Drivers!$B$2:$B$18,0),MATCH($DG16,Auxiliar_OPEX_Drivers!$B$2:$CH$2,0))</f>
        <v>961.03116775061017</v>
      </c>
    </row>
    <row r="17" spans="1:129" hidden="1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45831.627471913358</v>
      </c>
      <c r="E17" s="51">
        <f ca="1">SUMPRODUCT($CM17:$DD17,INDIRECT(ADDRESS(E$2,$DH$2)):INDIRECT(ADDRESS(E$2,$DY$2)))</f>
        <v>45831.627471913358</v>
      </c>
      <c r="F17" s="51">
        <f ca="1">SUMPRODUCT($CM17:$DD17,INDIRECT(ADDRESS(F$2,$DH$2)):INDIRECT(ADDRESS(F$2,$DY$2)))</f>
        <v>45831.627471913358</v>
      </c>
      <c r="G17" s="51">
        <f ca="1">SUMPRODUCT($CM17:$DD17,INDIRECT(ADDRESS(G$2,$DH$2)):INDIRECT(ADDRESS(G$2,$DY$2)))</f>
        <v>45831.627471913358</v>
      </c>
      <c r="H17" s="51">
        <f ca="1">SUMPRODUCT($CM17:$DD17,INDIRECT(ADDRESS(H$2,$DH$2)):INDIRECT(ADDRESS(H$2,$DY$2)))</f>
        <v>45831.627471913358</v>
      </c>
      <c r="I17" s="51">
        <f ca="1">SUMPRODUCT($CM17:$DD17,INDIRECT(ADDRESS(I$2,$DH$2)):INDIRECT(ADDRESS(I$2,$DY$2)))</f>
        <v>45831.627471913358</v>
      </c>
      <c r="J17" s="51">
        <f ca="1">SUMPRODUCT($CM17:$DD17,INDIRECT(ADDRESS(J$2,$DH$2)):INDIRECT(ADDRESS(J$2,$DY$2)))</f>
        <v>45831.627471913358</v>
      </c>
      <c r="K17" s="51">
        <f ca="1">SUMPRODUCT($CM17:$DD17,INDIRECT(ADDRESS(K$2,$DH$2)):INDIRECT(ADDRESS(K$2,$DY$2)))</f>
        <v>45870.016701488683</v>
      </c>
      <c r="L17" s="51">
        <f ca="1">SUMPRODUCT($CM17:$DD17,INDIRECT(ADDRESS(L$2,$DH$2)):INDIRECT(ADDRESS(L$2,$DY$2)))</f>
        <v>45870.016701488683</v>
      </c>
      <c r="M17" s="51">
        <f ca="1">SUMPRODUCT($CM17:$DD17,INDIRECT(ADDRESS(M$2,$DH$2)):INDIRECT(ADDRESS(M$2,$DY$2)))</f>
        <v>45870.016701488683</v>
      </c>
      <c r="N17" s="51">
        <f ca="1">SUMPRODUCT($CM17:$DD17,INDIRECT(ADDRESS(N$2,$DH$2)):INDIRECT(ADDRESS(N$2,$DY$2)))</f>
        <v>45870.016701488683</v>
      </c>
      <c r="O17" s="51">
        <f ca="1">SUMPRODUCT($CM17:$DD17,INDIRECT(ADDRESS(O$2,$DH$2)):INDIRECT(ADDRESS(O$2,$DY$2)))</f>
        <v>45870.016701488683</v>
      </c>
      <c r="P17" s="51">
        <f ca="1">SUMPRODUCT($CM17:$DD17,INDIRECT(ADDRESS(P$2,$DH$2)):INDIRECT(ADDRESS(P$2,$DY$2)))</f>
        <v>45870.016701488683</v>
      </c>
      <c r="Q17" s="51">
        <f ca="1">SUMPRODUCT($CM17:$DD17,INDIRECT(ADDRESS(Q$2,$DH$2)):INDIRECT(ADDRESS(Q$2,$DY$2)))</f>
        <v>45870.016701488683</v>
      </c>
      <c r="R17" s="51">
        <f ca="1">SUMPRODUCT($CM17:$DD17,INDIRECT(ADDRESS(R$2,$DH$2)):INDIRECT(ADDRESS(R$2,$DY$2)))</f>
        <v>45870.016701488683</v>
      </c>
      <c r="S17" s="51">
        <f ca="1">SUMPRODUCT($CM17:$DD17,INDIRECT(ADDRESS(S$2,$DH$2)):INDIRECT(ADDRESS(S$2,$DY$2)))</f>
        <v>45870.016701488683</v>
      </c>
      <c r="T17" s="51">
        <f ca="1">SUMPRODUCT($CM17:$DD17,INDIRECT(ADDRESS(T$2,$DH$2)):INDIRECT(ADDRESS(T$2,$DY$2)))</f>
        <v>45870.016701488683</v>
      </c>
      <c r="U17" s="51">
        <f ca="1">SUMPRODUCT($CM17:$DD17,INDIRECT(ADDRESS(U$2,$DH$2)):INDIRECT(ADDRESS(U$2,$DY$2)))</f>
        <v>45870.016701488683</v>
      </c>
      <c r="V17" s="51">
        <f ca="1">SUMPRODUCT($CM17:$DD17,INDIRECT(ADDRESS(V$2,$DH$2)):INDIRECT(ADDRESS(V$2,$DY$2)))</f>
        <v>45870.016701488683</v>
      </c>
      <c r="W17" s="51">
        <f ca="1">SUMPRODUCT($CM17:$DD17,INDIRECT(ADDRESS(W$2,$DH$2)):INDIRECT(ADDRESS(W$2,$DY$2)))</f>
        <v>45904.922770855366</v>
      </c>
      <c r="X17" s="51">
        <f ca="1">SUMPRODUCT($CM17:$DD17,INDIRECT(ADDRESS(X$2,$DH$2)):INDIRECT(ADDRESS(X$2,$DY$2)))</f>
        <v>45904.922770855366</v>
      </c>
      <c r="Y17" s="51">
        <f ca="1">SUMPRODUCT($CM17:$DD17,INDIRECT(ADDRESS(Y$2,$DH$2)):INDIRECT(ADDRESS(Y$2,$DY$2)))</f>
        <v>45904.922770855366</v>
      </c>
      <c r="Z17" s="51">
        <f ca="1">SUMPRODUCT($CM17:$DD17,INDIRECT(ADDRESS(Z$2,$DH$2)):INDIRECT(ADDRESS(Z$2,$DY$2)))</f>
        <v>45904.922770855366</v>
      </c>
      <c r="AA17" s="51">
        <f ca="1">SUMPRODUCT($CM17:$DD17,INDIRECT(ADDRESS(AA$2,$DH$2)):INDIRECT(ADDRESS(AA$2,$DY$2)))</f>
        <v>45904.922770855366</v>
      </c>
      <c r="AB17" s="51">
        <f ca="1">SUMPRODUCT($CM17:$DD17,INDIRECT(ADDRESS(AB$2,$DH$2)):INDIRECT(ADDRESS(AB$2,$DY$2)))</f>
        <v>45904.922770855366</v>
      </c>
      <c r="AC17" s="51">
        <f ca="1">SUMPRODUCT($CM17:$DD17,INDIRECT(ADDRESS(AC$2,$DH$2)):INDIRECT(ADDRESS(AC$2,$DY$2)))</f>
        <v>45904.922770855366</v>
      </c>
      <c r="AD17" s="51">
        <f ca="1">SUMPRODUCT($CM17:$DD17,INDIRECT(ADDRESS(AD$2,$DH$2)):INDIRECT(ADDRESS(AD$2,$DY$2)))</f>
        <v>45904.922770855366</v>
      </c>
      <c r="AE17" s="51">
        <f ca="1">SUMPRODUCT($CM17:$DD17,INDIRECT(ADDRESS(AE$2,$DH$2)):INDIRECT(ADDRESS(AE$2,$DY$2)))</f>
        <v>45904.922770855366</v>
      </c>
      <c r="AF17" s="51">
        <f ca="1">SUMPRODUCT($CM17:$DD17,INDIRECT(ADDRESS(AF$2,$DH$2)):INDIRECT(ADDRESS(AF$2,$DY$2)))</f>
        <v>45904.922770855366</v>
      </c>
      <c r="AG17" s="51">
        <f ca="1">SUMPRODUCT($CM17:$DD17,INDIRECT(ADDRESS(AG$2,$DH$2)):INDIRECT(ADDRESS(AG$2,$DY$2)))</f>
        <v>45904.922770855366</v>
      </c>
      <c r="AH17" s="51">
        <f ca="1">SUMPRODUCT($CM17:$DD17,INDIRECT(ADDRESS(AH$2,$DH$2)):INDIRECT(ADDRESS(AH$2,$DY$2)))</f>
        <v>45904.922770855366</v>
      </c>
      <c r="AI17" s="51">
        <f ca="1">SUMPRODUCT($CM17:$DD17,INDIRECT(ADDRESS(AI$2,$DH$2)):INDIRECT(ADDRESS(AI$2,$DY$2)))</f>
        <v>45942.250149640975</v>
      </c>
      <c r="AJ17" s="51">
        <f ca="1">SUMPRODUCT($CM17:$DD17,INDIRECT(ADDRESS(AJ$2,$DH$2)):INDIRECT(ADDRESS(AJ$2,$DY$2)))</f>
        <v>45942.250149640975</v>
      </c>
      <c r="AK17" s="51">
        <f ca="1">SUMPRODUCT($CM17:$DD17,INDIRECT(ADDRESS(AK$2,$DH$2)):INDIRECT(ADDRESS(AK$2,$DY$2)))</f>
        <v>45942.250149640975</v>
      </c>
      <c r="AL17" s="51">
        <f ca="1">SUMPRODUCT($CM17:$DD17,INDIRECT(ADDRESS(AL$2,$DH$2)):INDIRECT(ADDRESS(AL$2,$DY$2)))</f>
        <v>45942.250149640975</v>
      </c>
      <c r="AM17" s="51">
        <f ca="1">SUMPRODUCT($CM17:$DD17,INDIRECT(ADDRESS(AM$2,$DH$2)):INDIRECT(ADDRESS(AM$2,$DY$2)))</f>
        <v>45942.250149640975</v>
      </c>
      <c r="AN17" s="51">
        <f ca="1">SUMPRODUCT($CM17:$DD17,INDIRECT(ADDRESS(AN$2,$DH$2)):INDIRECT(ADDRESS(AN$2,$DY$2)))</f>
        <v>45942.250149640975</v>
      </c>
      <c r="AO17" s="51">
        <f ca="1">SUMPRODUCT($CM17:$DD17,INDIRECT(ADDRESS(AO$2,$DH$2)):INDIRECT(ADDRESS(AO$2,$DY$2)))</f>
        <v>45942.250149640975</v>
      </c>
      <c r="AP17" s="51">
        <f ca="1">SUMPRODUCT($CM17:$DD17,INDIRECT(ADDRESS(AP$2,$DH$2)):INDIRECT(ADDRESS(AP$2,$DY$2)))</f>
        <v>45942.250149640975</v>
      </c>
      <c r="AQ17" s="51">
        <f ca="1">SUMPRODUCT($CM17:$DD17,INDIRECT(ADDRESS(AQ$2,$DH$2)):INDIRECT(ADDRESS(AQ$2,$DY$2)))</f>
        <v>45942.250149640975</v>
      </c>
      <c r="AR17" s="51">
        <f ca="1">SUMPRODUCT($CM17:$DD17,INDIRECT(ADDRESS(AR$2,$DH$2)):INDIRECT(ADDRESS(AR$2,$DY$2)))</f>
        <v>45942.250149640975</v>
      </c>
      <c r="AS17" s="51">
        <f ca="1">SUMPRODUCT($CM17:$DD17,INDIRECT(ADDRESS(AS$2,$DH$2)):INDIRECT(ADDRESS(AS$2,$DY$2)))</f>
        <v>45942.250149640975</v>
      </c>
      <c r="AT17" s="51">
        <f ca="1">SUMPRODUCT($CM17:$DD17,INDIRECT(ADDRESS(AT$2,$DH$2)):INDIRECT(ADDRESS(AT$2,$DY$2)))</f>
        <v>45942.250149640975</v>
      </c>
      <c r="AU17" s="51">
        <f ca="1">SUMPRODUCT($CM17:$DD17,INDIRECT(ADDRESS(AU$2,$DH$2)):INDIRECT(ADDRESS(AU$2,$DY$2)))</f>
        <v>45974.898658611186</v>
      </c>
      <c r="AV17" s="51">
        <f ca="1">SUMPRODUCT($CM17:$DD17,INDIRECT(ADDRESS(AV$2,$DH$2)):INDIRECT(ADDRESS(AV$2,$DY$2)))</f>
        <v>45974.898658611186</v>
      </c>
      <c r="AW17" s="51">
        <f ca="1">SUMPRODUCT($CM17:$DD17,INDIRECT(ADDRESS(AW$2,$DH$2)):INDIRECT(ADDRESS(AW$2,$DY$2)))</f>
        <v>45974.898658611186</v>
      </c>
      <c r="AX17" s="51">
        <f ca="1">SUMPRODUCT($CM17:$DD17,INDIRECT(ADDRESS(AX$2,$DH$2)):INDIRECT(ADDRESS(AX$2,$DY$2)))</f>
        <v>45974.898658611186</v>
      </c>
      <c r="AY17" s="51">
        <f ca="1">SUMPRODUCT($CM17:$DD17,INDIRECT(ADDRESS(AY$2,$DH$2)):INDIRECT(ADDRESS(AY$2,$DY$2)))</f>
        <v>45974.898658611186</v>
      </c>
      <c r="AZ17" s="51">
        <f ca="1">SUMPRODUCT($CM17:$DD17,INDIRECT(ADDRESS(AZ$2,$DH$2)):INDIRECT(ADDRESS(AZ$2,$DY$2)))</f>
        <v>45974.898658611186</v>
      </c>
      <c r="BA17" s="51">
        <f ca="1">SUMPRODUCT($CM17:$DD17,INDIRECT(ADDRESS(BA$2,$DH$2)):INDIRECT(ADDRESS(BA$2,$DY$2)))</f>
        <v>45974.898658611186</v>
      </c>
      <c r="BB17" s="51">
        <f ca="1">SUMPRODUCT($CM17:$DD17,INDIRECT(ADDRESS(BB$2,$DH$2)):INDIRECT(ADDRESS(BB$2,$DY$2)))</f>
        <v>45974.898658611186</v>
      </c>
      <c r="BC17" s="51">
        <f ca="1">SUMPRODUCT($CM17:$DD17,INDIRECT(ADDRESS(BC$2,$DH$2)):INDIRECT(ADDRESS(BC$2,$DY$2)))</f>
        <v>45974.898658611186</v>
      </c>
      <c r="BD17" s="51">
        <f ca="1">SUMPRODUCT($CM17:$DD17,INDIRECT(ADDRESS(BD$2,$DH$2)):INDIRECT(ADDRESS(BD$2,$DY$2)))</f>
        <v>45974.898658611186</v>
      </c>
      <c r="BE17" s="51">
        <f ca="1">SUMPRODUCT($CM17:$DD17,INDIRECT(ADDRESS(BE$2,$DH$2)):INDIRECT(ADDRESS(BE$2,$DY$2)))</f>
        <v>45974.898658611186</v>
      </c>
      <c r="BF17" s="51">
        <f ca="1">SUMPRODUCT($CM17:$DD17,INDIRECT(ADDRESS(BF$2,$DH$2)):INDIRECT(ADDRESS(BF$2,$DY$2)))</f>
        <v>45974.898658611186</v>
      </c>
      <c r="BG17" s="51">
        <f ca="1">SUMPRODUCT($CM17:$DD17,INDIRECT(ADDRESS(BG$2,$DH$2)):INDIRECT(ADDRESS(BG$2,$DY$2)))</f>
        <v>46006.988695663589</v>
      </c>
      <c r="BH17" s="51">
        <f ca="1">SUMPRODUCT($CM17:$DD17,INDIRECT(ADDRESS(BH$2,$DH$2)):INDIRECT(ADDRESS(BH$2,$DY$2)))</f>
        <v>46006.988695663589</v>
      </c>
      <c r="BI17" s="51">
        <f ca="1">SUMPRODUCT($CM17:$DD17,INDIRECT(ADDRESS(BI$2,$DH$2)):INDIRECT(ADDRESS(BI$2,$DY$2)))</f>
        <v>46006.988695663589</v>
      </c>
      <c r="BJ17" s="51">
        <f ca="1">SUMPRODUCT($CM17:$DD17,INDIRECT(ADDRESS(BJ$2,$DH$2)):INDIRECT(ADDRESS(BJ$2,$DY$2)))</f>
        <v>46006.988695663589</v>
      </c>
      <c r="BK17" s="51">
        <f ca="1">SUMPRODUCT($CM17:$DD17,INDIRECT(ADDRESS(BK$2,$DH$2)):INDIRECT(ADDRESS(BK$2,$DY$2)))</f>
        <v>46006.988695663589</v>
      </c>
      <c r="BL17" s="51">
        <f ca="1">SUMPRODUCT($CM17:$DD17,INDIRECT(ADDRESS(BL$2,$DH$2)):INDIRECT(ADDRESS(BL$2,$DY$2)))</f>
        <v>46006.988695663589</v>
      </c>
      <c r="BM17" s="51">
        <f ca="1">SUMPRODUCT($CM17:$DD17,INDIRECT(ADDRESS(BM$2,$DH$2)):INDIRECT(ADDRESS(BM$2,$DY$2)))</f>
        <v>46006.988695663589</v>
      </c>
      <c r="BN17" s="51">
        <f ca="1">SUMPRODUCT($CM17:$DD17,INDIRECT(ADDRESS(BN$2,$DH$2)):INDIRECT(ADDRESS(BN$2,$DY$2)))</f>
        <v>46006.988695663589</v>
      </c>
      <c r="BO17" s="51">
        <f ca="1">SUMPRODUCT($CM17:$DD17,INDIRECT(ADDRESS(BO$2,$DH$2)):INDIRECT(ADDRESS(BO$2,$DY$2)))</f>
        <v>46006.988695663589</v>
      </c>
      <c r="BP17" s="51">
        <f ca="1">SUMPRODUCT($CM17:$DD17,INDIRECT(ADDRESS(BP$2,$DH$2)):INDIRECT(ADDRESS(BP$2,$DY$2)))</f>
        <v>46006.988695663589</v>
      </c>
      <c r="BQ17" s="51">
        <f ca="1">SUMPRODUCT($CM17:$DD17,INDIRECT(ADDRESS(BQ$2,$DH$2)):INDIRECT(ADDRESS(BQ$2,$DY$2)))</f>
        <v>46006.988695663589</v>
      </c>
      <c r="BR17" s="51">
        <f ca="1">SUMPRODUCT($CM17:$DD17,INDIRECT(ADDRESS(BR$2,$DH$2)):INDIRECT(ADDRESS(BR$2,$DY$2)))</f>
        <v>46006.988695663589</v>
      </c>
      <c r="BS17" s="51">
        <f ca="1">SUMPRODUCT($CM17:$DD17,INDIRECT(ADDRESS(BS$2,$DH$2)):INDIRECT(ADDRESS(BS$2,$DY$2)))</f>
        <v>46040.857137564562</v>
      </c>
      <c r="BT17" s="51">
        <f ca="1">SUMPRODUCT($CM17:$DD17,INDIRECT(ADDRESS(BT$2,$DH$2)):INDIRECT(ADDRESS(BT$2,$DY$2)))</f>
        <v>46040.857137564562</v>
      </c>
      <c r="BU17" s="51">
        <f ca="1">SUMPRODUCT($CM17:$DD17,INDIRECT(ADDRESS(BU$2,$DH$2)):INDIRECT(ADDRESS(BU$2,$DY$2)))</f>
        <v>46040.857137564562</v>
      </c>
      <c r="BV17" s="51">
        <f ca="1">SUMPRODUCT($CM17:$DD17,INDIRECT(ADDRESS(BV$2,$DH$2)):INDIRECT(ADDRESS(BV$2,$DY$2)))</f>
        <v>46040.857137564562</v>
      </c>
      <c r="BW17" s="51">
        <f ca="1">SUMPRODUCT($CM17:$DD17,INDIRECT(ADDRESS(BW$2,$DH$2)):INDIRECT(ADDRESS(BW$2,$DY$2)))</f>
        <v>46040.857137564562</v>
      </c>
      <c r="BX17" s="51">
        <f ca="1">SUMPRODUCT($CM17:$DD17,INDIRECT(ADDRESS(BX$2,$DH$2)):INDIRECT(ADDRESS(BX$2,$DY$2)))</f>
        <v>46040.857137564562</v>
      </c>
      <c r="BY17" s="51">
        <f ca="1">SUMPRODUCT($CM17:$DD17,INDIRECT(ADDRESS(BY$2,$DH$2)):INDIRECT(ADDRESS(BY$2,$DY$2)))</f>
        <v>46040.857137564562</v>
      </c>
      <c r="BZ17" s="51">
        <f ca="1">SUMPRODUCT($CM17:$DD17,INDIRECT(ADDRESS(BZ$2,$DH$2)):INDIRECT(ADDRESS(BZ$2,$DY$2)))</f>
        <v>46040.857137564562</v>
      </c>
      <c r="CA17" s="51">
        <f ca="1">SUMPRODUCT($CM17:$DD17,INDIRECT(ADDRESS(CA$2,$DH$2)):INDIRECT(ADDRESS(CA$2,$DY$2)))</f>
        <v>46040.857137564562</v>
      </c>
      <c r="CB17" s="51">
        <f ca="1">SUMPRODUCT($CM17:$DD17,INDIRECT(ADDRESS(CB$2,$DH$2)):INDIRECT(ADDRESS(CB$2,$DY$2)))</f>
        <v>46040.857137564562</v>
      </c>
      <c r="CC17" s="51">
        <f ca="1">SUMPRODUCT($CM17:$DD17,INDIRECT(ADDRESS(CC$2,$DH$2)):INDIRECT(ADDRESS(CC$2,$DY$2)))</f>
        <v>46040.857137564562</v>
      </c>
      <c r="CD17" s="51">
        <f ca="1">SUMPRODUCT($CM17:$DD17,INDIRECT(ADDRESS(CD$2,$DH$2)):INDIRECT(ADDRESS(CD$2,$DY$2)))</f>
        <v>46040.857137564562</v>
      </c>
      <c r="CF17" s="51">
        <f t="shared" ca="1" si="4"/>
        <v>550171.475810837</v>
      </c>
      <c r="CG17" s="51">
        <f t="shared" ca="1" si="3"/>
        <v>550614.73076469766</v>
      </c>
      <c r="CH17" s="51">
        <f t="shared" ca="1" si="3"/>
        <v>551045.71014419233</v>
      </c>
      <c r="CI17" s="51">
        <f t="shared" ca="1" si="3"/>
        <v>551470.2443405427</v>
      </c>
      <c r="CJ17" s="51">
        <f t="shared" ca="1" si="3"/>
        <v>551859.23408859619</v>
      </c>
      <c r="CK17" s="51">
        <f t="shared" ca="1" si="3"/>
        <v>552253.20655746793</v>
      </c>
      <c r="CL17" s="82"/>
      <c r="CM17" s="1">
        <f>IFERROR(VLOOKUP($A17,Auxiliar_OPEX_CustosUnit!$A$4:$BT$129,COLUMN(Auxiliar_OPEX_CustosUnit!BC$2),0),0)</f>
        <v>0</v>
      </c>
      <c r="CN17" s="1">
        <f>IFERROR(VLOOKUP($A17,Auxiliar_OPEX_CustosUnit!$A$4:$BT$129,COLUMN(Auxiliar_OPEX_CustosUnit!BD$2),0),0)</f>
        <v>0</v>
      </c>
      <c r="CO17" s="1">
        <f>IFERROR(VLOOKUP($A17,Auxiliar_OPEX_CustosUnit!$A$4:$BT$129,COLUMN(Auxiliar_OPEX_CustosUnit!BE$2),0)*(1-DRE_Auxiliar!$A$172),0)</f>
        <v>45032.964933162555</v>
      </c>
      <c r="CP17" s="1">
        <f>IFERROR(VLOOKUP($A17,Auxiliar_OPEX_CustosUnit!$A$4:$BT$129,COLUMN(Auxiliar_OPEX_CustosUnit!BF$2),0),0)</f>
        <v>0</v>
      </c>
      <c r="CQ17" s="1">
        <f>IFERROR(VLOOKUP($A17,Auxiliar_OPEX_CustosUnit!$A$4:$BT$129,COLUMN(Auxiliar_OPEX_CustosUnit!BG$2),0),0)</f>
        <v>0</v>
      </c>
      <c r="CR17" s="1">
        <f>IFERROR(VLOOKUP($A17,Auxiliar_OPEX_CustosUnit!$A$4:$BT$129,COLUMN(Auxiliar_OPEX_CustosUnit!BH$2),0),0)</f>
        <v>0</v>
      </c>
      <c r="CS17" s="1">
        <f>IFERROR(VLOOKUP($A17,Auxiliar_OPEX_CustosUnit!$A$4:$BT$129,COLUMN(Auxiliar_OPEX_CustosUnit!BI$2),0),0)</f>
        <v>1.3288894155587401</v>
      </c>
      <c r="CT17" s="1">
        <f>IFERROR(VLOOKUP($A17,Auxiliar_OPEX_CustosUnit!$A$4:$BT$129,COLUMN(Auxiliar_OPEX_CustosUnit!BJ$2),0),0)</f>
        <v>0</v>
      </c>
      <c r="CU17" s="1">
        <f>IFERROR(VLOOKUP($A17,Auxiliar_OPEX_CustosUnit!$A$4:$BT$129,COLUMN(Auxiliar_OPEX_CustosUnit!BK$2),0),0)</f>
        <v>0</v>
      </c>
      <c r="CV17" s="1">
        <f>IFERROR(VLOOKUP($A17,Auxiliar_OPEX_CustosUnit!$A$4:$BT$129,COLUMN(Auxiliar_OPEX_CustosUnit!BL$2),0),0)</f>
        <v>0</v>
      </c>
      <c r="CW17" s="1">
        <f>IFERROR(VLOOKUP($A17,Auxiliar_OPEX_CustosUnit!$A$4:$BT$129,COLUMN(Auxiliar_OPEX_CustosUnit!BM$2),0),0)</f>
        <v>0</v>
      </c>
      <c r="CX17" s="1">
        <f>IFERROR(VLOOKUP($A17,Auxiliar_OPEX_CustosUnit!$A$4:$BT$129,COLUMN(Auxiliar_OPEX_CustosUnit!BN$2),0),0)</f>
        <v>0</v>
      </c>
      <c r="CY17" s="1">
        <f>IFERROR(VLOOKUP($A17,Auxiliar_OPEX_CustosUnit!$A$4:$BT$129,COLUMN(Auxiliar_OPEX_CustosUnit!BO$2),0),0)</f>
        <v>0</v>
      </c>
      <c r="CZ17" s="1">
        <f>IFERROR(VLOOKUP($A17,Auxiliar_OPEX_CustosUnit!$A$4:$BT$129,COLUMN(Auxiliar_OPEX_CustosUnit!BP$2),0),0)</f>
        <v>0</v>
      </c>
      <c r="DA17" s="1">
        <f>IFERROR(VLOOKUP($A17,Auxiliar_OPEX_CustosUnit!$A$4:$BT$129,COLUMN(Auxiliar_OPEX_CustosUnit!BQ$2),0),0)</f>
        <v>0</v>
      </c>
      <c r="DB17" s="1">
        <f>IFERROR(VLOOKUP($A17,Auxiliar_OPEX_CustosUnit!$A$4:$BT$129,COLUMN(Auxiliar_OPEX_CustosUnit!BR$2),0),0)</f>
        <v>0</v>
      </c>
      <c r="DC17" s="1">
        <f>IFERROR(VLOOKUP($A17,Auxiliar_OPEX_CustosUnit!$A$4:$BT$129,COLUMN(Auxiliar_OPEX_CustosUnit!BS$2),0),0)</f>
        <v>0</v>
      </c>
      <c r="DD17" s="1">
        <f>IFERROR(VLOOKUP($A17,Auxiliar_OPEX_CustosUnit!$A$4:$BT$129,COLUMN(Auxiliar_OPEX_CustosUnit!BT$2),0),0)</f>
        <v>0</v>
      </c>
      <c r="DG17" s="60">
        <v>43647</v>
      </c>
      <c r="DH17" s="1">
        <v>1</v>
      </c>
      <c r="DI17" s="1">
        <f>INDEX(Auxiliar_OPEX_Drivers!$B$2:$CH$18,MATCH(Auxiliar_OPEX_O!DI$3,Auxiliar_OPEX_Drivers!$B$2:$B$18,0),MATCH($DG17,Auxiliar_OPEX_Drivers!$B$2:$CH$2,0))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INDEX(Auxiliar_OPEX_Drivers!$B$2:$CH$18,MATCH(Auxiliar_OPEX_O!DK$3,Auxiliar_OPEX_Drivers!$B$2:$B$18,0),MATCH($DG17,Auxiliar_OPEX_Drivers!$B$2:$CH$2,0))</f>
        <v>14.197864859951647</v>
      </c>
      <c r="DL17" s="1">
        <f>INDEX(Auxiliar_OPEX_Drivers!$B$2:$CH$18,MATCH(Auxiliar_OPEX_O!DL$3,Auxiliar_OPEX_Drivers!$B$2:$B$18,0),MATCH($DG17,Auxiliar_OPEX_Drivers!$B$2:$CH$2,0))</f>
        <v>61.664040607223974</v>
      </c>
      <c r="DM17" s="1">
        <f>INDEX(Auxiliar_OPEX_Drivers!$B$2:$CH$18,MATCH(Auxiliar_OPEX_O!DM$3,Auxiliar_OPEX_Drivers!$B$2:$B$18,0),MATCH($DG17,Auxiliar_OPEX_Drivers!$B$2:$CH$2,0))</f>
        <v>13</v>
      </c>
      <c r="DN17" s="1">
        <f>INDEX(Auxiliar_OPEX_Drivers!$B$2:$CH$18,MATCH(Auxiliar_OPEX_O!DN$3,Auxiliar_OPEX_Drivers!$B$2:$B$18,0),MATCH($DG17,Auxiliar_OPEX_Drivers!$B$2:$CH$2,0))</f>
        <v>629.88820478653656</v>
      </c>
      <c r="DO17" s="1">
        <f>INDEX(Auxiliar_OPEX_Drivers!$B$2:$CH$18,MATCH(Auxiliar_OPEX_O!DO$3,Auxiliar_OPEX_Drivers!$B$2:$B$18,0),MATCH($DG17,Auxiliar_OPEX_Drivers!$B$2:$CH$2,0))</f>
        <v>12</v>
      </c>
      <c r="DP17" s="1">
        <f>INDEX(Auxiliar_OPEX_Drivers!$B$2:$CH$18,MATCH(Auxiliar_OPEX_O!DP$3,Auxiliar_OPEX_Drivers!$B$2:$B$18,0),MATCH($DG17,Auxiliar_OPEX_Drivers!$B$2:$CH$2,0))</f>
        <v>193.23159128191017</v>
      </c>
      <c r="DQ17" s="1">
        <f>INDEX(Auxiliar_OPEX_Drivers!$B$2:$CH$18,MATCH(Auxiliar_OPEX_O!DQ$3,Auxiliar_OPEX_Drivers!$B$2:$B$18,0),MATCH($DG17,Auxiliar_OPEX_Drivers!$B$2:$CH$2,0))</f>
        <v>37.049466214987916</v>
      </c>
      <c r="DR17" s="1">
        <f>INDEX(Auxiliar_OPEX_Drivers!$B$2:$CH$18,MATCH(Auxiliar_OPEX_O!DR$3,Auxiliar_OPEX_Drivers!$B$2:$B$18,0),MATCH($DG17,Auxiliar_OPEX_Drivers!$B$2:$CH$2,0))</f>
        <v>17707105.299441587</v>
      </c>
      <c r="DS17" s="1">
        <f>INDEX(Auxiliar_OPEX_Drivers!$B$2:$CH$18,MATCH(Auxiliar_OPEX_O!DS$3,Auxiliar_OPEX_Drivers!$B$2:$B$18,0),MATCH($DG17,Auxiliar_OPEX_Drivers!$B$2:$CH$2,0))</f>
        <v>83967.302433877107</v>
      </c>
      <c r="DT17" s="1">
        <f>INDEX(Auxiliar_OPEX_Drivers!$B$2:$CH$18,MATCH(Auxiliar_OPEX_O!DT$3,Auxiliar_OPEX_Drivers!$B$2:$B$18,0),MATCH($DG17,Auxiliar_OPEX_Drivers!$B$2:$CH$2,0))</f>
        <v>11118.543814515499</v>
      </c>
      <c r="DU17" s="1">
        <f>INDEX(Auxiliar_OPEX_Drivers!$B$2:$CH$18,MATCH(Auxiliar_OPEX_O!DU$3,Auxiliar_OPEX_Drivers!$B$2:$B$18,0),MATCH($DG17,Auxiliar_OPEX_Drivers!$B$2:$CH$2,0))</f>
        <v>3443.1208145157839</v>
      </c>
      <c r="DV17" s="1">
        <f>INDEX(Auxiliar_OPEX_Drivers!$B$2:$CH$18,MATCH(Auxiliar_OPEX_O!DV$3,Auxiliar_OPEX_Drivers!$B$2:$B$18,0),MATCH($DG17,Auxiliar_OPEX_Drivers!$B$2:$CH$2,0))</f>
        <v>2110256.2392123342</v>
      </c>
      <c r="DW17" s="1">
        <f>INDEX(Auxiliar_OPEX_Drivers!$B$2:$CH$18,MATCH(Auxiliar_OPEX_O!DW$3,Auxiliar_OPEX_Drivers!$B$2:$B$18,0),MATCH($DG17,Auxiliar_OPEX_Drivers!$B$2:$CH$2,0))</f>
        <v>10927.475481182169</v>
      </c>
      <c r="DX17" s="1">
        <f>INDEX(Auxiliar_OPEX_Drivers!$B$2:$CH$18,MATCH(Auxiliar_OPEX_O!DX$3,Auxiliar_OPEX_Drivers!$B$2:$B$18,0),MATCH($DG17,Auxiliar_OPEX_Drivers!$B$2:$CH$2,0))</f>
        <v>2130582.9326510965</v>
      </c>
      <c r="DY17" s="1">
        <f>INDEX(Auxiliar_OPEX_Drivers!$B$2:$CH$18,MATCH(Auxiliar_OPEX_O!DY$3,Auxiliar_OPEX_Drivers!$B$2:$B$18,0),MATCH($DG17,Auxiliar_OPEX_Drivers!$B$2:$CH$2,0))</f>
        <v>961.03116775061017</v>
      </c>
    </row>
    <row r="18" spans="1:129" hidden="1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928.05267116098162</v>
      </c>
      <c r="E18" s="51">
        <f ca="1">SUMPRODUCT($CM18:$DD18,INDIRECT(ADDRESS(E$2,$DH$2)):INDIRECT(ADDRESS(E$2,$DY$2)))</f>
        <v>928.05267116098162</v>
      </c>
      <c r="F18" s="51">
        <f ca="1">SUMPRODUCT($CM18:$DD18,INDIRECT(ADDRESS(F$2,$DH$2)):INDIRECT(ADDRESS(F$2,$DY$2)))</f>
        <v>928.05267116098162</v>
      </c>
      <c r="G18" s="51">
        <f ca="1">SUMPRODUCT($CM18:$DD18,INDIRECT(ADDRESS(G$2,$DH$2)):INDIRECT(ADDRESS(G$2,$DY$2)))</f>
        <v>928.05267116098162</v>
      </c>
      <c r="H18" s="51">
        <f ca="1">SUMPRODUCT($CM18:$DD18,INDIRECT(ADDRESS(H$2,$DH$2)):INDIRECT(ADDRESS(H$2,$DY$2)))</f>
        <v>928.05267116098162</v>
      </c>
      <c r="I18" s="51">
        <f ca="1">SUMPRODUCT($CM18:$DD18,INDIRECT(ADDRESS(I$2,$DH$2)):INDIRECT(ADDRESS(I$2,$DY$2)))</f>
        <v>928.05267116098162</v>
      </c>
      <c r="J18" s="51">
        <f ca="1">SUMPRODUCT($CM18:$DD18,INDIRECT(ADDRESS(J$2,$DH$2)):INDIRECT(ADDRESS(J$2,$DY$2)))</f>
        <v>928.05267116098162</v>
      </c>
      <c r="K18" s="51">
        <f ca="1">SUMPRODUCT($CM18:$DD18,INDIRECT(ADDRESS(K$2,$DH$2)):INDIRECT(ADDRESS(K$2,$DY$2)))</f>
        <v>952.2985003664478</v>
      </c>
      <c r="L18" s="51">
        <f ca="1">SUMPRODUCT($CM18:$DD18,INDIRECT(ADDRESS(L$2,$DH$2)):INDIRECT(ADDRESS(L$2,$DY$2)))</f>
        <v>952.2985003664478</v>
      </c>
      <c r="M18" s="51">
        <f ca="1">SUMPRODUCT($CM18:$DD18,INDIRECT(ADDRESS(M$2,$DH$2)):INDIRECT(ADDRESS(M$2,$DY$2)))</f>
        <v>952.2985003664478</v>
      </c>
      <c r="N18" s="51">
        <f ca="1">SUMPRODUCT($CM18:$DD18,INDIRECT(ADDRESS(N$2,$DH$2)):INDIRECT(ADDRESS(N$2,$DY$2)))</f>
        <v>952.2985003664478</v>
      </c>
      <c r="O18" s="51">
        <f ca="1">SUMPRODUCT($CM18:$DD18,INDIRECT(ADDRESS(O$2,$DH$2)):INDIRECT(ADDRESS(O$2,$DY$2)))</f>
        <v>952.2985003664478</v>
      </c>
      <c r="P18" s="51">
        <f ca="1">SUMPRODUCT($CM18:$DD18,INDIRECT(ADDRESS(P$2,$DH$2)):INDIRECT(ADDRESS(P$2,$DY$2)))</f>
        <v>952.2985003664478</v>
      </c>
      <c r="Q18" s="51">
        <f ca="1">SUMPRODUCT($CM18:$DD18,INDIRECT(ADDRESS(Q$2,$DH$2)):INDIRECT(ADDRESS(Q$2,$DY$2)))</f>
        <v>952.2985003664478</v>
      </c>
      <c r="R18" s="51">
        <f ca="1">SUMPRODUCT($CM18:$DD18,INDIRECT(ADDRESS(R$2,$DH$2)):INDIRECT(ADDRESS(R$2,$DY$2)))</f>
        <v>952.2985003664478</v>
      </c>
      <c r="S18" s="51">
        <f ca="1">SUMPRODUCT($CM18:$DD18,INDIRECT(ADDRESS(S$2,$DH$2)):INDIRECT(ADDRESS(S$2,$DY$2)))</f>
        <v>952.2985003664478</v>
      </c>
      <c r="T18" s="51">
        <f ca="1">SUMPRODUCT($CM18:$DD18,INDIRECT(ADDRESS(T$2,$DH$2)):INDIRECT(ADDRESS(T$2,$DY$2)))</f>
        <v>952.2985003664478</v>
      </c>
      <c r="U18" s="51">
        <f ca="1">SUMPRODUCT($CM18:$DD18,INDIRECT(ADDRESS(U$2,$DH$2)):INDIRECT(ADDRESS(U$2,$DY$2)))</f>
        <v>952.2985003664478</v>
      </c>
      <c r="V18" s="51">
        <f ca="1">SUMPRODUCT($CM18:$DD18,INDIRECT(ADDRESS(V$2,$DH$2)):INDIRECT(ADDRESS(V$2,$DY$2)))</f>
        <v>952.2985003664478</v>
      </c>
      <c r="W18" s="51">
        <f ca="1">SUMPRODUCT($CM18:$DD18,INDIRECT(ADDRESS(W$2,$DH$2)):INDIRECT(ADDRESS(W$2,$DY$2)))</f>
        <v>974.34443891382875</v>
      </c>
      <c r="X18" s="51">
        <f ca="1">SUMPRODUCT($CM18:$DD18,INDIRECT(ADDRESS(X$2,$DH$2)):INDIRECT(ADDRESS(X$2,$DY$2)))</f>
        <v>974.34443891382875</v>
      </c>
      <c r="Y18" s="51">
        <f ca="1">SUMPRODUCT($CM18:$DD18,INDIRECT(ADDRESS(Y$2,$DH$2)):INDIRECT(ADDRESS(Y$2,$DY$2)))</f>
        <v>974.34443891382875</v>
      </c>
      <c r="Z18" s="51">
        <f ca="1">SUMPRODUCT($CM18:$DD18,INDIRECT(ADDRESS(Z$2,$DH$2)):INDIRECT(ADDRESS(Z$2,$DY$2)))</f>
        <v>974.34443891382875</v>
      </c>
      <c r="AA18" s="51">
        <f ca="1">SUMPRODUCT($CM18:$DD18,INDIRECT(ADDRESS(AA$2,$DH$2)):INDIRECT(ADDRESS(AA$2,$DY$2)))</f>
        <v>974.34443891382875</v>
      </c>
      <c r="AB18" s="51">
        <f ca="1">SUMPRODUCT($CM18:$DD18,INDIRECT(ADDRESS(AB$2,$DH$2)):INDIRECT(ADDRESS(AB$2,$DY$2)))</f>
        <v>974.34443891382875</v>
      </c>
      <c r="AC18" s="51">
        <f ca="1">SUMPRODUCT($CM18:$DD18,INDIRECT(ADDRESS(AC$2,$DH$2)):INDIRECT(ADDRESS(AC$2,$DY$2)))</f>
        <v>974.34443891382875</v>
      </c>
      <c r="AD18" s="51">
        <f ca="1">SUMPRODUCT($CM18:$DD18,INDIRECT(ADDRESS(AD$2,$DH$2)):INDIRECT(ADDRESS(AD$2,$DY$2)))</f>
        <v>974.34443891382875</v>
      </c>
      <c r="AE18" s="51">
        <f ca="1">SUMPRODUCT($CM18:$DD18,INDIRECT(ADDRESS(AE$2,$DH$2)):INDIRECT(ADDRESS(AE$2,$DY$2)))</f>
        <v>974.34443891382875</v>
      </c>
      <c r="AF18" s="51">
        <f ca="1">SUMPRODUCT($CM18:$DD18,INDIRECT(ADDRESS(AF$2,$DH$2)):INDIRECT(ADDRESS(AF$2,$DY$2)))</f>
        <v>974.34443891382875</v>
      </c>
      <c r="AG18" s="51">
        <f ca="1">SUMPRODUCT($CM18:$DD18,INDIRECT(ADDRESS(AG$2,$DH$2)):INDIRECT(ADDRESS(AG$2,$DY$2)))</f>
        <v>974.34443891382875</v>
      </c>
      <c r="AH18" s="51">
        <f ca="1">SUMPRODUCT($CM18:$DD18,INDIRECT(ADDRESS(AH$2,$DH$2)):INDIRECT(ADDRESS(AH$2,$DY$2)))</f>
        <v>974.34443891382875</v>
      </c>
      <c r="AI18" s="51">
        <f ca="1">SUMPRODUCT($CM18:$DD18,INDIRECT(ADDRESS(AI$2,$DH$2)):INDIRECT(ADDRESS(AI$2,$DY$2)))</f>
        <v>997.91962551526467</v>
      </c>
      <c r="AJ18" s="51">
        <f ca="1">SUMPRODUCT($CM18:$DD18,INDIRECT(ADDRESS(AJ$2,$DH$2)):INDIRECT(ADDRESS(AJ$2,$DY$2)))</f>
        <v>997.91962551526467</v>
      </c>
      <c r="AK18" s="51">
        <f ca="1">SUMPRODUCT($CM18:$DD18,INDIRECT(ADDRESS(AK$2,$DH$2)):INDIRECT(ADDRESS(AK$2,$DY$2)))</f>
        <v>997.91962551526467</v>
      </c>
      <c r="AL18" s="51">
        <f ca="1">SUMPRODUCT($CM18:$DD18,INDIRECT(ADDRESS(AL$2,$DH$2)):INDIRECT(ADDRESS(AL$2,$DY$2)))</f>
        <v>997.91962551526467</v>
      </c>
      <c r="AM18" s="51">
        <f ca="1">SUMPRODUCT($CM18:$DD18,INDIRECT(ADDRESS(AM$2,$DH$2)):INDIRECT(ADDRESS(AM$2,$DY$2)))</f>
        <v>997.91962551526467</v>
      </c>
      <c r="AN18" s="51">
        <f ca="1">SUMPRODUCT($CM18:$DD18,INDIRECT(ADDRESS(AN$2,$DH$2)):INDIRECT(ADDRESS(AN$2,$DY$2)))</f>
        <v>997.91962551526467</v>
      </c>
      <c r="AO18" s="51">
        <f ca="1">SUMPRODUCT($CM18:$DD18,INDIRECT(ADDRESS(AO$2,$DH$2)):INDIRECT(ADDRESS(AO$2,$DY$2)))</f>
        <v>997.91962551526467</v>
      </c>
      <c r="AP18" s="51">
        <f ca="1">SUMPRODUCT($CM18:$DD18,INDIRECT(ADDRESS(AP$2,$DH$2)):INDIRECT(ADDRESS(AP$2,$DY$2)))</f>
        <v>997.91962551526467</v>
      </c>
      <c r="AQ18" s="51">
        <f ca="1">SUMPRODUCT($CM18:$DD18,INDIRECT(ADDRESS(AQ$2,$DH$2)):INDIRECT(ADDRESS(AQ$2,$DY$2)))</f>
        <v>997.91962551526467</v>
      </c>
      <c r="AR18" s="51">
        <f ca="1">SUMPRODUCT($CM18:$DD18,INDIRECT(ADDRESS(AR$2,$DH$2)):INDIRECT(ADDRESS(AR$2,$DY$2)))</f>
        <v>997.91962551526467</v>
      </c>
      <c r="AS18" s="51">
        <f ca="1">SUMPRODUCT($CM18:$DD18,INDIRECT(ADDRESS(AS$2,$DH$2)):INDIRECT(ADDRESS(AS$2,$DY$2)))</f>
        <v>997.91962551526467</v>
      </c>
      <c r="AT18" s="51">
        <f ca="1">SUMPRODUCT($CM18:$DD18,INDIRECT(ADDRESS(AT$2,$DH$2)):INDIRECT(ADDRESS(AT$2,$DY$2)))</f>
        <v>997.91962551526467</v>
      </c>
      <c r="AU18" s="51">
        <f ca="1">SUMPRODUCT($CM18:$DD18,INDIRECT(ADDRESS(AU$2,$DH$2)):INDIRECT(ADDRESS(AU$2,$DY$2)))</f>
        <v>1018.5397364438199</v>
      </c>
      <c r="AV18" s="51">
        <f ca="1">SUMPRODUCT($CM18:$DD18,INDIRECT(ADDRESS(AV$2,$DH$2)):INDIRECT(ADDRESS(AV$2,$DY$2)))</f>
        <v>1018.5397364438199</v>
      </c>
      <c r="AW18" s="51">
        <f ca="1">SUMPRODUCT($CM18:$DD18,INDIRECT(ADDRESS(AW$2,$DH$2)):INDIRECT(ADDRESS(AW$2,$DY$2)))</f>
        <v>1018.5397364438199</v>
      </c>
      <c r="AX18" s="51">
        <f ca="1">SUMPRODUCT($CM18:$DD18,INDIRECT(ADDRESS(AX$2,$DH$2)):INDIRECT(ADDRESS(AX$2,$DY$2)))</f>
        <v>1018.5397364438199</v>
      </c>
      <c r="AY18" s="51">
        <f ca="1">SUMPRODUCT($CM18:$DD18,INDIRECT(ADDRESS(AY$2,$DH$2)):INDIRECT(ADDRESS(AY$2,$DY$2)))</f>
        <v>1018.5397364438199</v>
      </c>
      <c r="AZ18" s="51">
        <f ca="1">SUMPRODUCT($CM18:$DD18,INDIRECT(ADDRESS(AZ$2,$DH$2)):INDIRECT(ADDRESS(AZ$2,$DY$2)))</f>
        <v>1018.5397364438199</v>
      </c>
      <c r="BA18" s="51">
        <f ca="1">SUMPRODUCT($CM18:$DD18,INDIRECT(ADDRESS(BA$2,$DH$2)):INDIRECT(ADDRESS(BA$2,$DY$2)))</f>
        <v>1018.5397364438199</v>
      </c>
      <c r="BB18" s="51">
        <f ca="1">SUMPRODUCT($CM18:$DD18,INDIRECT(ADDRESS(BB$2,$DH$2)):INDIRECT(ADDRESS(BB$2,$DY$2)))</f>
        <v>1018.5397364438199</v>
      </c>
      <c r="BC18" s="51">
        <f ca="1">SUMPRODUCT($CM18:$DD18,INDIRECT(ADDRESS(BC$2,$DH$2)):INDIRECT(ADDRESS(BC$2,$DY$2)))</f>
        <v>1018.5397364438199</v>
      </c>
      <c r="BD18" s="51">
        <f ca="1">SUMPRODUCT($CM18:$DD18,INDIRECT(ADDRESS(BD$2,$DH$2)):INDIRECT(ADDRESS(BD$2,$DY$2)))</f>
        <v>1018.5397364438199</v>
      </c>
      <c r="BE18" s="51">
        <f ca="1">SUMPRODUCT($CM18:$DD18,INDIRECT(ADDRESS(BE$2,$DH$2)):INDIRECT(ADDRESS(BE$2,$DY$2)))</f>
        <v>1018.5397364438199</v>
      </c>
      <c r="BF18" s="51">
        <f ca="1">SUMPRODUCT($CM18:$DD18,INDIRECT(ADDRESS(BF$2,$DH$2)):INDIRECT(ADDRESS(BF$2,$DY$2)))</f>
        <v>1018.5397364438199</v>
      </c>
      <c r="BG18" s="51">
        <f ca="1">SUMPRODUCT($CM18:$DD18,INDIRECT(ADDRESS(BG$2,$DH$2)):INDIRECT(ADDRESS(BG$2,$DY$2)))</f>
        <v>1038.8071282663911</v>
      </c>
      <c r="BH18" s="51">
        <f ca="1">SUMPRODUCT($CM18:$DD18,INDIRECT(ADDRESS(BH$2,$DH$2)):INDIRECT(ADDRESS(BH$2,$DY$2)))</f>
        <v>1038.8071282663911</v>
      </c>
      <c r="BI18" s="51">
        <f ca="1">SUMPRODUCT($CM18:$DD18,INDIRECT(ADDRESS(BI$2,$DH$2)):INDIRECT(ADDRESS(BI$2,$DY$2)))</f>
        <v>1038.8071282663911</v>
      </c>
      <c r="BJ18" s="51">
        <f ca="1">SUMPRODUCT($CM18:$DD18,INDIRECT(ADDRESS(BJ$2,$DH$2)):INDIRECT(ADDRESS(BJ$2,$DY$2)))</f>
        <v>1038.8071282663911</v>
      </c>
      <c r="BK18" s="51">
        <f ca="1">SUMPRODUCT($CM18:$DD18,INDIRECT(ADDRESS(BK$2,$DH$2)):INDIRECT(ADDRESS(BK$2,$DY$2)))</f>
        <v>1038.8071282663911</v>
      </c>
      <c r="BL18" s="51">
        <f ca="1">SUMPRODUCT($CM18:$DD18,INDIRECT(ADDRESS(BL$2,$DH$2)):INDIRECT(ADDRESS(BL$2,$DY$2)))</f>
        <v>1038.8071282663911</v>
      </c>
      <c r="BM18" s="51">
        <f ca="1">SUMPRODUCT($CM18:$DD18,INDIRECT(ADDRESS(BM$2,$DH$2)):INDIRECT(ADDRESS(BM$2,$DY$2)))</f>
        <v>1038.8071282663911</v>
      </c>
      <c r="BN18" s="51">
        <f ca="1">SUMPRODUCT($CM18:$DD18,INDIRECT(ADDRESS(BN$2,$DH$2)):INDIRECT(ADDRESS(BN$2,$DY$2)))</f>
        <v>1038.8071282663911</v>
      </c>
      <c r="BO18" s="51">
        <f ca="1">SUMPRODUCT($CM18:$DD18,INDIRECT(ADDRESS(BO$2,$DH$2)):INDIRECT(ADDRESS(BO$2,$DY$2)))</f>
        <v>1038.8071282663911</v>
      </c>
      <c r="BP18" s="51">
        <f ca="1">SUMPRODUCT($CM18:$DD18,INDIRECT(ADDRESS(BP$2,$DH$2)):INDIRECT(ADDRESS(BP$2,$DY$2)))</f>
        <v>1038.8071282663911</v>
      </c>
      <c r="BQ18" s="51">
        <f ca="1">SUMPRODUCT($CM18:$DD18,INDIRECT(ADDRESS(BQ$2,$DH$2)):INDIRECT(ADDRESS(BQ$2,$DY$2)))</f>
        <v>1038.8071282663911</v>
      </c>
      <c r="BR18" s="51">
        <f ca="1">SUMPRODUCT($CM18:$DD18,INDIRECT(ADDRESS(BR$2,$DH$2)):INDIRECT(ADDRESS(BR$2,$DY$2)))</f>
        <v>1038.8071282663911</v>
      </c>
      <c r="BS18" s="51">
        <f ca="1">SUMPRODUCT($CM18:$DD18,INDIRECT(ADDRESS(BS$2,$DH$2)):INDIRECT(ADDRESS(BS$2,$DY$2)))</f>
        <v>1060.1977231512174</v>
      </c>
      <c r="BT18" s="51">
        <f ca="1">SUMPRODUCT($CM18:$DD18,INDIRECT(ADDRESS(BT$2,$DH$2)):INDIRECT(ADDRESS(BT$2,$DY$2)))</f>
        <v>1060.1977231512174</v>
      </c>
      <c r="BU18" s="51">
        <f ca="1">SUMPRODUCT($CM18:$DD18,INDIRECT(ADDRESS(BU$2,$DH$2)):INDIRECT(ADDRESS(BU$2,$DY$2)))</f>
        <v>1060.1977231512174</v>
      </c>
      <c r="BV18" s="51">
        <f ca="1">SUMPRODUCT($CM18:$DD18,INDIRECT(ADDRESS(BV$2,$DH$2)):INDIRECT(ADDRESS(BV$2,$DY$2)))</f>
        <v>1060.1977231512174</v>
      </c>
      <c r="BW18" s="51">
        <f ca="1">SUMPRODUCT($CM18:$DD18,INDIRECT(ADDRESS(BW$2,$DH$2)):INDIRECT(ADDRESS(BW$2,$DY$2)))</f>
        <v>1060.1977231512174</v>
      </c>
      <c r="BX18" s="51">
        <f ca="1">SUMPRODUCT($CM18:$DD18,INDIRECT(ADDRESS(BX$2,$DH$2)):INDIRECT(ADDRESS(BX$2,$DY$2)))</f>
        <v>1060.1977231512174</v>
      </c>
      <c r="BY18" s="51">
        <f ca="1">SUMPRODUCT($CM18:$DD18,INDIRECT(ADDRESS(BY$2,$DH$2)):INDIRECT(ADDRESS(BY$2,$DY$2)))</f>
        <v>1060.1977231512174</v>
      </c>
      <c r="BZ18" s="51">
        <f ca="1">SUMPRODUCT($CM18:$DD18,INDIRECT(ADDRESS(BZ$2,$DH$2)):INDIRECT(ADDRESS(BZ$2,$DY$2)))</f>
        <v>1060.1977231512174</v>
      </c>
      <c r="CA18" s="51">
        <f ca="1">SUMPRODUCT($CM18:$DD18,INDIRECT(ADDRESS(CA$2,$DH$2)):INDIRECT(ADDRESS(CA$2,$DY$2)))</f>
        <v>1060.1977231512174</v>
      </c>
      <c r="CB18" s="51">
        <f ca="1">SUMPRODUCT($CM18:$DD18,INDIRECT(ADDRESS(CB$2,$DH$2)):INDIRECT(ADDRESS(CB$2,$DY$2)))</f>
        <v>1060.1977231512174</v>
      </c>
      <c r="CC18" s="51">
        <f ca="1">SUMPRODUCT($CM18:$DD18,INDIRECT(ADDRESS(CC$2,$DH$2)):INDIRECT(ADDRESS(CC$2,$DY$2)))</f>
        <v>1060.1977231512174</v>
      </c>
      <c r="CD18" s="51">
        <f ca="1">SUMPRODUCT($CM18:$DD18,INDIRECT(ADDRESS(CD$2,$DH$2)):INDIRECT(ADDRESS(CD$2,$DY$2)))</f>
        <v>1060.1977231512174</v>
      </c>
      <c r="CF18" s="51">
        <f t="shared" ca="1" si="4"/>
        <v>11257.861199959108</v>
      </c>
      <c r="CG18" s="51">
        <f t="shared" ca="1" si="3"/>
        <v>11537.811697134281</v>
      </c>
      <c r="CH18" s="51">
        <f t="shared" ca="1" si="3"/>
        <v>11810.009199973123</v>
      </c>
      <c r="CI18" s="51">
        <f t="shared" ca="1" si="3"/>
        <v>12078.136060825951</v>
      </c>
      <c r="CJ18" s="51">
        <f t="shared" ca="1" si="3"/>
        <v>12323.813796438695</v>
      </c>
      <c r="CK18" s="51">
        <f t="shared" ca="1" si="3"/>
        <v>12572.638513620826</v>
      </c>
      <c r="CL18" s="82"/>
      <c r="CM18" s="1">
        <f>IFERROR(VLOOKUP($A18,Auxiliar_OPEX_CustosUnit!$A$4:$BT$129,COLUMN(Auxiliar_OPEX_CustosUnit!BC$2),0),0)</f>
        <v>0</v>
      </c>
      <c r="CN18" s="1">
        <f>IFERROR(VLOOKUP($A18,Auxiliar_OPEX_CustosUnit!$A$4:$BT$129,COLUMN(Auxiliar_OPEX_CustosUnit!BD$2),0),0)</f>
        <v>0</v>
      </c>
      <c r="CO18" s="1">
        <f>IFERROR(VLOOKUP($A18,Auxiliar_OPEX_CustosUnit!$A$4:$BT$129,COLUMN(Auxiliar_OPEX_CustosUnit!BE$2),0)*(1-DRE_Auxiliar!$A$172),0)</f>
        <v>423.63422563416196</v>
      </c>
      <c r="CP18" s="1">
        <f>IFERROR(VLOOKUP($A18,Auxiliar_OPEX_CustosUnit!$A$4:$BT$129,COLUMN(Auxiliar_OPEX_CustosUnit!BF$2),0),0)</f>
        <v>0</v>
      </c>
      <c r="CQ18" s="1">
        <f>IFERROR(VLOOKUP($A18,Auxiliar_OPEX_CustosUnit!$A$4:$BT$129,COLUMN(Auxiliar_OPEX_CustosUnit!BG$2),0),0)</f>
        <v>0</v>
      </c>
      <c r="CR18" s="1">
        <f>IFERROR(VLOOKUP($A18,Auxiliar_OPEX_CustosUnit!$A$4:$BT$129,COLUMN(Auxiliar_OPEX_CustosUnit!BH$2),0),0)</f>
        <v>0</v>
      </c>
      <c r="CS18" s="1">
        <f>IFERROR(VLOOKUP($A18,Auxiliar_OPEX_CustosUnit!$A$4:$BT$129,COLUMN(Auxiliar_OPEX_CustosUnit!BI$2),0),0)</f>
        <v>0.83929857824762</v>
      </c>
      <c r="CT18" s="1">
        <f>IFERROR(VLOOKUP($A18,Auxiliar_OPEX_CustosUnit!$A$4:$BT$129,COLUMN(Auxiliar_OPEX_CustosUnit!BJ$2),0),0)</f>
        <v>0</v>
      </c>
      <c r="CU18" s="1">
        <f>IFERROR(VLOOKUP($A18,Auxiliar_OPEX_CustosUnit!$A$4:$BT$129,COLUMN(Auxiliar_OPEX_CustosUnit!BK$2),0),0)</f>
        <v>0</v>
      </c>
      <c r="CV18" s="1">
        <f>IFERROR(VLOOKUP($A18,Auxiliar_OPEX_CustosUnit!$A$4:$BT$129,COLUMN(Auxiliar_OPEX_CustosUnit!BL$2),0),0)</f>
        <v>0</v>
      </c>
      <c r="CW18" s="1">
        <f>IFERROR(VLOOKUP($A18,Auxiliar_OPEX_CustosUnit!$A$4:$BT$129,COLUMN(Auxiliar_OPEX_CustosUnit!BM$2),0),0)</f>
        <v>0</v>
      </c>
      <c r="CX18" s="1">
        <f>IFERROR(VLOOKUP($A18,Auxiliar_OPEX_CustosUnit!$A$4:$BT$129,COLUMN(Auxiliar_OPEX_CustosUnit!BN$2),0),0)</f>
        <v>0</v>
      </c>
      <c r="CY18" s="1">
        <f>IFERROR(VLOOKUP($A18,Auxiliar_OPEX_CustosUnit!$A$4:$BT$129,COLUMN(Auxiliar_OPEX_CustosUnit!BO$2),0),0)</f>
        <v>0</v>
      </c>
      <c r="CZ18" s="1">
        <f>IFERROR(VLOOKUP($A18,Auxiliar_OPEX_CustosUnit!$A$4:$BT$129,COLUMN(Auxiliar_OPEX_CustosUnit!BP$2),0),0)</f>
        <v>0</v>
      </c>
      <c r="DA18" s="1">
        <f>IFERROR(VLOOKUP($A18,Auxiliar_OPEX_CustosUnit!$A$4:$BT$129,COLUMN(Auxiliar_OPEX_CustosUnit!BQ$2),0),0)</f>
        <v>0</v>
      </c>
      <c r="DB18" s="1">
        <f>IFERROR(VLOOKUP($A18,Auxiliar_OPEX_CustosUnit!$A$4:$BT$129,COLUMN(Auxiliar_OPEX_CustosUnit!BR$2),0),0)</f>
        <v>0</v>
      </c>
      <c r="DC18" s="1">
        <f>IFERROR(VLOOKUP($A18,Auxiliar_OPEX_CustosUnit!$A$4:$BT$129,COLUMN(Auxiliar_OPEX_CustosUnit!BS$2),0),0)</f>
        <v>0</v>
      </c>
      <c r="DD18" s="1">
        <f>IFERROR(VLOOKUP($A18,Auxiliar_OPEX_CustosUnit!$A$4:$BT$129,COLUMN(Auxiliar_OPEX_CustosUnit!BT$2),0),0)</f>
        <v>0</v>
      </c>
      <c r="DG18" s="60">
        <v>43678</v>
      </c>
      <c r="DH18" s="1">
        <v>1</v>
      </c>
      <c r="DI18" s="1">
        <f>INDEX(Auxiliar_OPEX_Drivers!$B$2:$CH$18,MATCH(Auxiliar_OPEX_O!DI$3,Auxiliar_OPEX_Drivers!$B$2:$B$18,0),MATCH($DG18,Auxiliar_OPEX_Drivers!$B$2:$CH$2,0))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INDEX(Auxiliar_OPEX_Drivers!$B$2:$CH$18,MATCH(Auxiliar_OPEX_O!DK$3,Auxiliar_OPEX_Drivers!$B$2:$B$18,0),MATCH($DG18,Auxiliar_OPEX_Drivers!$B$2:$CH$2,0))</f>
        <v>14.197864859951647</v>
      </c>
      <c r="DL18" s="1">
        <f>INDEX(Auxiliar_OPEX_Drivers!$B$2:$CH$18,MATCH(Auxiliar_OPEX_O!DL$3,Auxiliar_OPEX_Drivers!$B$2:$B$18,0),MATCH($DG18,Auxiliar_OPEX_Drivers!$B$2:$CH$2,0))</f>
        <v>61.664040607223974</v>
      </c>
      <c r="DM18" s="1">
        <f>INDEX(Auxiliar_OPEX_Drivers!$B$2:$CH$18,MATCH(Auxiliar_OPEX_O!DM$3,Auxiliar_OPEX_Drivers!$B$2:$B$18,0),MATCH($DG18,Auxiliar_OPEX_Drivers!$B$2:$CH$2,0))</f>
        <v>13</v>
      </c>
      <c r="DN18" s="1">
        <f>INDEX(Auxiliar_OPEX_Drivers!$B$2:$CH$18,MATCH(Auxiliar_OPEX_O!DN$3,Auxiliar_OPEX_Drivers!$B$2:$B$18,0),MATCH($DG18,Auxiliar_OPEX_Drivers!$B$2:$CH$2,0))</f>
        <v>629.88820478653656</v>
      </c>
      <c r="DO18" s="1">
        <f>INDEX(Auxiliar_OPEX_Drivers!$B$2:$CH$18,MATCH(Auxiliar_OPEX_O!DO$3,Auxiliar_OPEX_Drivers!$B$2:$B$18,0),MATCH($DG18,Auxiliar_OPEX_Drivers!$B$2:$CH$2,0))</f>
        <v>12</v>
      </c>
      <c r="DP18" s="1">
        <f>INDEX(Auxiliar_OPEX_Drivers!$B$2:$CH$18,MATCH(Auxiliar_OPEX_O!DP$3,Auxiliar_OPEX_Drivers!$B$2:$B$18,0),MATCH($DG18,Auxiliar_OPEX_Drivers!$B$2:$CH$2,0))</f>
        <v>193.23159128191017</v>
      </c>
      <c r="DQ18" s="1">
        <f>INDEX(Auxiliar_OPEX_Drivers!$B$2:$CH$18,MATCH(Auxiliar_OPEX_O!DQ$3,Auxiliar_OPEX_Drivers!$B$2:$B$18,0),MATCH($DG18,Auxiliar_OPEX_Drivers!$B$2:$CH$2,0))</f>
        <v>37.049466214987916</v>
      </c>
      <c r="DR18" s="1">
        <f>INDEX(Auxiliar_OPEX_Drivers!$B$2:$CH$18,MATCH(Auxiliar_OPEX_O!DR$3,Auxiliar_OPEX_Drivers!$B$2:$B$18,0),MATCH($DG18,Auxiliar_OPEX_Drivers!$B$2:$CH$2,0))</f>
        <v>17794632.863749523</v>
      </c>
      <c r="DS18" s="1">
        <f>INDEX(Auxiliar_OPEX_Drivers!$B$2:$CH$18,MATCH(Auxiliar_OPEX_O!DS$3,Auxiliar_OPEX_Drivers!$B$2:$B$18,0),MATCH($DG18,Auxiliar_OPEX_Drivers!$B$2:$CH$2,0))</f>
        <v>87527.564307935099</v>
      </c>
      <c r="DT18" s="1">
        <f>INDEX(Auxiliar_OPEX_Drivers!$B$2:$CH$18,MATCH(Auxiliar_OPEX_O!DT$3,Auxiliar_OPEX_Drivers!$B$2:$B$18,0),MATCH($DG18,Auxiliar_OPEX_Drivers!$B$2:$CH$2,0))</f>
        <v>11079.293814516046</v>
      </c>
      <c r="DU18" s="1">
        <f>INDEX(Auxiliar_OPEX_Drivers!$B$2:$CH$18,MATCH(Auxiliar_OPEX_O!DU$3,Auxiliar_OPEX_Drivers!$B$2:$B$18,0),MATCH($DG18,Auxiliar_OPEX_Drivers!$B$2:$CH$2,0))</f>
        <v>3443.1208145159562</v>
      </c>
      <c r="DV18" s="1">
        <f>INDEX(Auxiliar_OPEX_Drivers!$B$2:$CH$18,MATCH(Auxiliar_OPEX_O!DV$3,Auxiliar_OPEX_Drivers!$B$2:$B$18,0),MATCH($DG18,Auxiliar_OPEX_Drivers!$B$2:$CH$2,0))</f>
        <v>2119513.9246935169</v>
      </c>
      <c r="DW18" s="1">
        <f>INDEX(Auxiliar_OPEX_Drivers!$B$2:$CH$18,MATCH(Auxiliar_OPEX_O!DW$3,Auxiliar_OPEX_Drivers!$B$2:$B$18,0),MATCH($DG18,Auxiliar_OPEX_Drivers!$B$2:$CH$2,0))</f>
        <v>10858.685481182712</v>
      </c>
      <c r="DX18" s="1">
        <f>INDEX(Auxiliar_OPEX_Drivers!$B$2:$CH$18,MATCH(Auxiliar_OPEX_O!DX$3,Auxiliar_OPEX_Drivers!$B$2:$B$18,0),MATCH($DG18,Auxiliar_OPEX_Drivers!$B$2:$CH$2,0))</f>
        <v>2139961.2264656126</v>
      </c>
      <c r="DY18" s="1">
        <f>INDEX(Auxiliar_OPEX_Drivers!$B$2:$CH$18,MATCH(Auxiliar_OPEX_O!DY$3,Auxiliar_OPEX_Drivers!$B$2:$B$18,0),MATCH($DG18,Auxiliar_OPEX_Drivers!$B$2:$CH$2,0))</f>
        <v>961.03116775061017</v>
      </c>
    </row>
    <row r="19" spans="1:129" hidden="1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10088.953956446538</v>
      </c>
      <c r="E19" s="51">
        <f ca="1">SUMPRODUCT($CM19:$DD19,INDIRECT(ADDRESS(E$2,$DH$2)):INDIRECT(ADDRESS(E$2,$DY$2)))</f>
        <v>10088.953956446538</v>
      </c>
      <c r="F19" s="51">
        <f ca="1">SUMPRODUCT($CM19:$DD19,INDIRECT(ADDRESS(F$2,$DH$2)):INDIRECT(ADDRESS(F$2,$DY$2)))</f>
        <v>10088.953956446538</v>
      </c>
      <c r="G19" s="51">
        <f ca="1">SUMPRODUCT($CM19:$DD19,INDIRECT(ADDRESS(G$2,$DH$2)):INDIRECT(ADDRESS(G$2,$DY$2)))</f>
        <v>10088.953956446538</v>
      </c>
      <c r="H19" s="51">
        <f ca="1">SUMPRODUCT($CM19:$DD19,INDIRECT(ADDRESS(H$2,$DH$2)):INDIRECT(ADDRESS(H$2,$DY$2)))</f>
        <v>10088.953956446538</v>
      </c>
      <c r="I19" s="51">
        <f ca="1">SUMPRODUCT($CM19:$DD19,INDIRECT(ADDRESS(I$2,$DH$2)):INDIRECT(ADDRESS(I$2,$DY$2)))</f>
        <v>10088.953956446538</v>
      </c>
      <c r="J19" s="51">
        <f ca="1">SUMPRODUCT($CM19:$DD19,INDIRECT(ADDRESS(J$2,$DH$2)):INDIRECT(ADDRESS(J$2,$DY$2)))</f>
        <v>10088.953956446538</v>
      </c>
      <c r="K19" s="51">
        <f ca="1">SUMPRODUCT($CM19:$DD19,INDIRECT(ADDRESS(K$2,$DH$2)):INDIRECT(ADDRESS(K$2,$DY$2)))</f>
        <v>10121.709139171231</v>
      </c>
      <c r="L19" s="51">
        <f ca="1">SUMPRODUCT($CM19:$DD19,INDIRECT(ADDRESS(L$2,$DH$2)):INDIRECT(ADDRESS(L$2,$DY$2)))</f>
        <v>10121.709139171231</v>
      </c>
      <c r="M19" s="51">
        <f ca="1">SUMPRODUCT($CM19:$DD19,INDIRECT(ADDRESS(M$2,$DH$2)):INDIRECT(ADDRESS(M$2,$DY$2)))</f>
        <v>10121.709139171231</v>
      </c>
      <c r="N19" s="51">
        <f ca="1">SUMPRODUCT($CM19:$DD19,INDIRECT(ADDRESS(N$2,$DH$2)):INDIRECT(ADDRESS(N$2,$DY$2)))</f>
        <v>10121.709139171231</v>
      </c>
      <c r="O19" s="51">
        <f ca="1">SUMPRODUCT($CM19:$DD19,INDIRECT(ADDRESS(O$2,$DH$2)):INDIRECT(ADDRESS(O$2,$DY$2)))</f>
        <v>10121.709139171231</v>
      </c>
      <c r="P19" s="51">
        <f ca="1">SUMPRODUCT($CM19:$DD19,INDIRECT(ADDRESS(P$2,$DH$2)):INDIRECT(ADDRESS(P$2,$DY$2)))</f>
        <v>10121.709139171231</v>
      </c>
      <c r="Q19" s="51">
        <f ca="1">SUMPRODUCT($CM19:$DD19,INDIRECT(ADDRESS(Q$2,$DH$2)):INDIRECT(ADDRESS(Q$2,$DY$2)))</f>
        <v>10121.709139171231</v>
      </c>
      <c r="R19" s="51">
        <f ca="1">SUMPRODUCT($CM19:$DD19,INDIRECT(ADDRESS(R$2,$DH$2)):INDIRECT(ADDRESS(R$2,$DY$2)))</f>
        <v>10121.709139171231</v>
      </c>
      <c r="S19" s="51">
        <f ca="1">SUMPRODUCT($CM19:$DD19,INDIRECT(ADDRESS(S$2,$DH$2)):INDIRECT(ADDRESS(S$2,$DY$2)))</f>
        <v>10121.709139171231</v>
      </c>
      <c r="T19" s="51">
        <f ca="1">SUMPRODUCT($CM19:$DD19,INDIRECT(ADDRESS(T$2,$DH$2)):INDIRECT(ADDRESS(T$2,$DY$2)))</f>
        <v>10121.709139171231</v>
      </c>
      <c r="U19" s="51">
        <f ca="1">SUMPRODUCT($CM19:$DD19,INDIRECT(ADDRESS(U$2,$DH$2)):INDIRECT(ADDRESS(U$2,$DY$2)))</f>
        <v>10121.709139171231</v>
      </c>
      <c r="V19" s="51">
        <f ca="1">SUMPRODUCT($CM19:$DD19,INDIRECT(ADDRESS(V$2,$DH$2)):INDIRECT(ADDRESS(V$2,$DY$2)))</f>
        <v>10121.709139171231</v>
      </c>
      <c r="W19" s="51">
        <f ca="1">SUMPRODUCT($CM19:$DD19,INDIRECT(ADDRESS(W$2,$DH$2)):INDIRECT(ADDRESS(W$2,$DY$2)))</f>
        <v>10151.492354228028</v>
      </c>
      <c r="X19" s="51">
        <f ca="1">SUMPRODUCT($CM19:$DD19,INDIRECT(ADDRESS(X$2,$DH$2)):INDIRECT(ADDRESS(X$2,$DY$2)))</f>
        <v>10151.492354228028</v>
      </c>
      <c r="Y19" s="51">
        <f ca="1">SUMPRODUCT($CM19:$DD19,INDIRECT(ADDRESS(Y$2,$DH$2)):INDIRECT(ADDRESS(Y$2,$DY$2)))</f>
        <v>10151.492354228028</v>
      </c>
      <c r="Z19" s="51">
        <f ca="1">SUMPRODUCT($CM19:$DD19,INDIRECT(ADDRESS(Z$2,$DH$2)):INDIRECT(ADDRESS(Z$2,$DY$2)))</f>
        <v>10151.492354228028</v>
      </c>
      <c r="AA19" s="51">
        <f ca="1">SUMPRODUCT($CM19:$DD19,INDIRECT(ADDRESS(AA$2,$DH$2)):INDIRECT(ADDRESS(AA$2,$DY$2)))</f>
        <v>10151.492354228028</v>
      </c>
      <c r="AB19" s="51">
        <f ca="1">SUMPRODUCT($CM19:$DD19,INDIRECT(ADDRESS(AB$2,$DH$2)):INDIRECT(ADDRESS(AB$2,$DY$2)))</f>
        <v>10151.492354228028</v>
      </c>
      <c r="AC19" s="51">
        <f ca="1">SUMPRODUCT($CM19:$DD19,INDIRECT(ADDRESS(AC$2,$DH$2)):INDIRECT(ADDRESS(AC$2,$DY$2)))</f>
        <v>10151.492354228028</v>
      </c>
      <c r="AD19" s="51">
        <f ca="1">SUMPRODUCT($CM19:$DD19,INDIRECT(ADDRESS(AD$2,$DH$2)):INDIRECT(ADDRESS(AD$2,$DY$2)))</f>
        <v>10151.492354228028</v>
      </c>
      <c r="AE19" s="51">
        <f ca="1">SUMPRODUCT($CM19:$DD19,INDIRECT(ADDRESS(AE$2,$DH$2)):INDIRECT(ADDRESS(AE$2,$DY$2)))</f>
        <v>10151.492354228028</v>
      </c>
      <c r="AF19" s="51">
        <f ca="1">SUMPRODUCT($CM19:$DD19,INDIRECT(ADDRESS(AF$2,$DH$2)):INDIRECT(ADDRESS(AF$2,$DY$2)))</f>
        <v>10151.492354228028</v>
      </c>
      <c r="AG19" s="51">
        <f ca="1">SUMPRODUCT($CM19:$DD19,INDIRECT(ADDRESS(AG$2,$DH$2)):INDIRECT(ADDRESS(AG$2,$DY$2)))</f>
        <v>10151.492354228028</v>
      </c>
      <c r="AH19" s="51">
        <f ca="1">SUMPRODUCT($CM19:$DD19,INDIRECT(ADDRESS(AH$2,$DH$2)):INDIRECT(ADDRESS(AH$2,$DY$2)))</f>
        <v>10151.492354228028</v>
      </c>
      <c r="AI19" s="51">
        <f ca="1">SUMPRODUCT($CM19:$DD19,INDIRECT(ADDRESS(AI$2,$DH$2)):INDIRECT(ADDRESS(AI$2,$DY$2)))</f>
        <v>10183.341524588623</v>
      </c>
      <c r="AJ19" s="51">
        <f ca="1">SUMPRODUCT($CM19:$DD19,INDIRECT(ADDRESS(AJ$2,$DH$2)):INDIRECT(ADDRESS(AJ$2,$DY$2)))</f>
        <v>10183.341524588623</v>
      </c>
      <c r="AK19" s="51">
        <f ca="1">SUMPRODUCT($CM19:$DD19,INDIRECT(ADDRESS(AK$2,$DH$2)):INDIRECT(ADDRESS(AK$2,$DY$2)))</f>
        <v>10183.341524588623</v>
      </c>
      <c r="AL19" s="51">
        <f ca="1">SUMPRODUCT($CM19:$DD19,INDIRECT(ADDRESS(AL$2,$DH$2)):INDIRECT(ADDRESS(AL$2,$DY$2)))</f>
        <v>10183.341524588623</v>
      </c>
      <c r="AM19" s="51">
        <f ca="1">SUMPRODUCT($CM19:$DD19,INDIRECT(ADDRESS(AM$2,$DH$2)):INDIRECT(ADDRESS(AM$2,$DY$2)))</f>
        <v>10183.341524588623</v>
      </c>
      <c r="AN19" s="51">
        <f ca="1">SUMPRODUCT($CM19:$DD19,INDIRECT(ADDRESS(AN$2,$DH$2)):INDIRECT(ADDRESS(AN$2,$DY$2)))</f>
        <v>10183.341524588623</v>
      </c>
      <c r="AO19" s="51">
        <f ca="1">SUMPRODUCT($CM19:$DD19,INDIRECT(ADDRESS(AO$2,$DH$2)):INDIRECT(ADDRESS(AO$2,$DY$2)))</f>
        <v>10183.341524588623</v>
      </c>
      <c r="AP19" s="51">
        <f ca="1">SUMPRODUCT($CM19:$DD19,INDIRECT(ADDRESS(AP$2,$DH$2)):INDIRECT(ADDRESS(AP$2,$DY$2)))</f>
        <v>10183.341524588623</v>
      </c>
      <c r="AQ19" s="51">
        <f ca="1">SUMPRODUCT($CM19:$DD19,INDIRECT(ADDRESS(AQ$2,$DH$2)):INDIRECT(ADDRESS(AQ$2,$DY$2)))</f>
        <v>10183.341524588623</v>
      </c>
      <c r="AR19" s="51">
        <f ca="1">SUMPRODUCT($CM19:$DD19,INDIRECT(ADDRESS(AR$2,$DH$2)):INDIRECT(ADDRESS(AR$2,$DY$2)))</f>
        <v>10183.341524588623</v>
      </c>
      <c r="AS19" s="51">
        <f ca="1">SUMPRODUCT($CM19:$DD19,INDIRECT(ADDRESS(AS$2,$DH$2)):INDIRECT(ADDRESS(AS$2,$DY$2)))</f>
        <v>10183.341524588623</v>
      </c>
      <c r="AT19" s="51">
        <f ca="1">SUMPRODUCT($CM19:$DD19,INDIRECT(ADDRESS(AT$2,$DH$2)):INDIRECT(ADDRESS(AT$2,$DY$2)))</f>
        <v>10183.341524588623</v>
      </c>
      <c r="AU19" s="51">
        <f ca="1">SUMPRODUCT($CM19:$DD19,INDIRECT(ADDRESS(AU$2,$DH$2)):INDIRECT(ADDRESS(AU$2,$DY$2)))</f>
        <v>10211.198501371911</v>
      </c>
      <c r="AV19" s="51">
        <f ca="1">SUMPRODUCT($CM19:$DD19,INDIRECT(ADDRESS(AV$2,$DH$2)):INDIRECT(ADDRESS(AV$2,$DY$2)))</f>
        <v>10211.198501371911</v>
      </c>
      <c r="AW19" s="51">
        <f ca="1">SUMPRODUCT($CM19:$DD19,INDIRECT(ADDRESS(AW$2,$DH$2)):INDIRECT(ADDRESS(AW$2,$DY$2)))</f>
        <v>10211.198501371911</v>
      </c>
      <c r="AX19" s="51">
        <f ca="1">SUMPRODUCT($CM19:$DD19,INDIRECT(ADDRESS(AX$2,$DH$2)):INDIRECT(ADDRESS(AX$2,$DY$2)))</f>
        <v>10211.198501371911</v>
      </c>
      <c r="AY19" s="51">
        <f ca="1">SUMPRODUCT($CM19:$DD19,INDIRECT(ADDRESS(AY$2,$DH$2)):INDIRECT(ADDRESS(AY$2,$DY$2)))</f>
        <v>10211.198501371911</v>
      </c>
      <c r="AZ19" s="51">
        <f ca="1">SUMPRODUCT($CM19:$DD19,INDIRECT(ADDRESS(AZ$2,$DH$2)):INDIRECT(ADDRESS(AZ$2,$DY$2)))</f>
        <v>10211.198501371911</v>
      </c>
      <c r="BA19" s="51">
        <f ca="1">SUMPRODUCT($CM19:$DD19,INDIRECT(ADDRESS(BA$2,$DH$2)):INDIRECT(ADDRESS(BA$2,$DY$2)))</f>
        <v>10211.198501371911</v>
      </c>
      <c r="BB19" s="51">
        <f ca="1">SUMPRODUCT($CM19:$DD19,INDIRECT(ADDRESS(BB$2,$DH$2)):INDIRECT(ADDRESS(BB$2,$DY$2)))</f>
        <v>10211.198501371911</v>
      </c>
      <c r="BC19" s="51">
        <f ca="1">SUMPRODUCT($CM19:$DD19,INDIRECT(ADDRESS(BC$2,$DH$2)):INDIRECT(ADDRESS(BC$2,$DY$2)))</f>
        <v>10211.198501371911</v>
      </c>
      <c r="BD19" s="51">
        <f ca="1">SUMPRODUCT($CM19:$DD19,INDIRECT(ADDRESS(BD$2,$DH$2)):INDIRECT(ADDRESS(BD$2,$DY$2)))</f>
        <v>10211.198501371911</v>
      </c>
      <c r="BE19" s="51">
        <f ca="1">SUMPRODUCT($CM19:$DD19,INDIRECT(ADDRESS(BE$2,$DH$2)):INDIRECT(ADDRESS(BE$2,$DY$2)))</f>
        <v>10211.198501371911</v>
      </c>
      <c r="BF19" s="51">
        <f ca="1">SUMPRODUCT($CM19:$DD19,INDIRECT(ADDRESS(BF$2,$DH$2)):INDIRECT(ADDRESS(BF$2,$DY$2)))</f>
        <v>10211.198501371911</v>
      </c>
      <c r="BG19" s="51">
        <f ca="1">SUMPRODUCT($CM19:$DD19,INDIRECT(ADDRESS(BG$2,$DH$2)):INDIRECT(ADDRESS(BG$2,$DY$2)))</f>
        <v>10238.578968209134</v>
      </c>
      <c r="BH19" s="51">
        <f ca="1">SUMPRODUCT($CM19:$DD19,INDIRECT(ADDRESS(BH$2,$DH$2)):INDIRECT(ADDRESS(BH$2,$DY$2)))</f>
        <v>10238.578968209134</v>
      </c>
      <c r="BI19" s="51">
        <f ca="1">SUMPRODUCT($CM19:$DD19,INDIRECT(ADDRESS(BI$2,$DH$2)):INDIRECT(ADDRESS(BI$2,$DY$2)))</f>
        <v>10238.578968209134</v>
      </c>
      <c r="BJ19" s="51">
        <f ca="1">SUMPRODUCT($CM19:$DD19,INDIRECT(ADDRESS(BJ$2,$DH$2)):INDIRECT(ADDRESS(BJ$2,$DY$2)))</f>
        <v>10238.578968209134</v>
      </c>
      <c r="BK19" s="51">
        <f ca="1">SUMPRODUCT($CM19:$DD19,INDIRECT(ADDRESS(BK$2,$DH$2)):INDIRECT(ADDRESS(BK$2,$DY$2)))</f>
        <v>10238.578968209134</v>
      </c>
      <c r="BL19" s="51">
        <f ca="1">SUMPRODUCT($CM19:$DD19,INDIRECT(ADDRESS(BL$2,$DH$2)):INDIRECT(ADDRESS(BL$2,$DY$2)))</f>
        <v>10238.578968209134</v>
      </c>
      <c r="BM19" s="51">
        <f ca="1">SUMPRODUCT($CM19:$DD19,INDIRECT(ADDRESS(BM$2,$DH$2)):INDIRECT(ADDRESS(BM$2,$DY$2)))</f>
        <v>10238.578968209134</v>
      </c>
      <c r="BN19" s="51">
        <f ca="1">SUMPRODUCT($CM19:$DD19,INDIRECT(ADDRESS(BN$2,$DH$2)):INDIRECT(ADDRESS(BN$2,$DY$2)))</f>
        <v>10238.578968209134</v>
      </c>
      <c r="BO19" s="51">
        <f ca="1">SUMPRODUCT($CM19:$DD19,INDIRECT(ADDRESS(BO$2,$DH$2)):INDIRECT(ADDRESS(BO$2,$DY$2)))</f>
        <v>10238.578968209134</v>
      </c>
      <c r="BP19" s="51">
        <f ca="1">SUMPRODUCT($CM19:$DD19,INDIRECT(ADDRESS(BP$2,$DH$2)):INDIRECT(ADDRESS(BP$2,$DY$2)))</f>
        <v>10238.578968209134</v>
      </c>
      <c r="BQ19" s="51">
        <f ca="1">SUMPRODUCT($CM19:$DD19,INDIRECT(ADDRESS(BQ$2,$DH$2)):INDIRECT(ADDRESS(BQ$2,$DY$2)))</f>
        <v>10238.578968209134</v>
      </c>
      <c r="BR19" s="51">
        <f ca="1">SUMPRODUCT($CM19:$DD19,INDIRECT(ADDRESS(BR$2,$DH$2)):INDIRECT(ADDRESS(BR$2,$DY$2)))</f>
        <v>10238.578968209134</v>
      </c>
      <c r="BS19" s="51">
        <f ca="1">SUMPRODUCT($CM19:$DD19,INDIRECT(ADDRESS(BS$2,$DH$2)):INDIRECT(ADDRESS(BS$2,$DY$2)))</f>
        <v>10267.476839183348</v>
      </c>
      <c r="BT19" s="51">
        <f ca="1">SUMPRODUCT($CM19:$DD19,INDIRECT(ADDRESS(BT$2,$DH$2)):INDIRECT(ADDRESS(BT$2,$DY$2)))</f>
        <v>10267.476839183348</v>
      </c>
      <c r="BU19" s="51">
        <f ca="1">SUMPRODUCT($CM19:$DD19,INDIRECT(ADDRESS(BU$2,$DH$2)):INDIRECT(ADDRESS(BU$2,$DY$2)))</f>
        <v>10267.476839183348</v>
      </c>
      <c r="BV19" s="51">
        <f ca="1">SUMPRODUCT($CM19:$DD19,INDIRECT(ADDRESS(BV$2,$DH$2)):INDIRECT(ADDRESS(BV$2,$DY$2)))</f>
        <v>10267.476839183348</v>
      </c>
      <c r="BW19" s="51">
        <f ca="1">SUMPRODUCT($CM19:$DD19,INDIRECT(ADDRESS(BW$2,$DH$2)):INDIRECT(ADDRESS(BW$2,$DY$2)))</f>
        <v>10267.476839183348</v>
      </c>
      <c r="BX19" s="51">
        <f ca="1">SUMPRODUCT($CM19:$DD19,INDIRECT(ADDRESS(BX$2,$DH$2)):INDIRECT(ADDRESS(BX$2,$DY$2)))</f>
        <v>10267.476839183348</v>
      </c>
      <c r="BY19" s="51">
        <f ca="1">SUMPRODUCT($CM19:$DD19,INDIRECT(ADDRESS(BY$2,$DH$2)):INDIRECT(ADDRESS(BY$2,$DY$2)))</f>
        <v>10267.476839183348</v>
      </c>
      <c r="BZ19" s="51">
        <f ca="1">SUMPRODUCT($CM19:$DD19,INDIRECT(ADDRESS(BZ$2,$DH$2)):INDIRECT(ADDRESS(BZ$2,$DY$2)))</f>
        <v>10267.476839183348</v>
      </c>
      <c r="CA19" s="51">
        <f ca="1">SUMPRODUCT($CM19:$DD19,INDIRECT(ADDRESS(CA$2,$DH$2)):INDIRECT(ADDRESS(CA$2,$DY$2)))</f>
        <v>10267.476839183348</v>
      </c>
      <c r="CB19" s="51">
        <f ca="1">SUMPRODUCT($CM19:$DD19,INDIRECT(ADDRESS(CB$2,$DH$2)):INDIRECT(ADDRESS(CB$2,$DY$2)))</f>
        <v>10267.476839183348</v>
      </c>
      <c r="CC19" s="51">
        <f ca="1">SUMPRODUCT($CM19:$DD19,INDIRECT(ADDRESS(CC$2,$DH$2)):INDIRECT(ADDRESS(CC$2,$DY$2)))</f>
        <v>10267.476839183348</v>
      </c>
      <c r="CD19" s="51">
        <f ca="1">SUMPRODUCT($CM19:$DD19,INDIRECT(ADDRESS(CD$2,$DH$2)):INDIRECT(ADDRESS(CD$2,$DY$2)))</f>
        <v>10267.476839183348</v>
      </c>
      <c r="CF19" s="51">
        <f t="shared" ca="1" si="4"/>
        <v>121231.22339098192</v>
      </c>
      <c r="CG19" s="51">
        <f t="shared" ca="1" si="3"/>
        <v>121609.42574533877</v>
      </c>
      <c r="CH19" s="51">
        <f t="shared" ca="1" si="3"/>
        <v>121977.15410253934</v>
      </c>
      <c r="CI19" s="51">
        <f t="shared" ca="1" si="3"/>
        <v>122339.3831789799</v>
      </c>
      <c r="CJ19" s="51">
        <f t="shared" ca="1" si="3"/>
        <v>122671.28435064902</v>
      </c>
      <c r="CK19" s="51">
        <f t="shared" ca="1" si="3"/>
        <v>123007.4369733807</v>
      </c>
      <c r="CL19" s="82"/>
      <c r="CM19" s="1">
        <f>IFERROR(VLOOKUP($A19,Auxiliar_OPEX_CustosUnit!$A$4:$BT$129,COLUMN(Auxiliar_OPEX_CustosUnit!BC$2),0),0)</f>
        <v>0</v>
      </c>
      <c r="CN19" s="1">
        <f>IFERROR(VLOOKUP($A19,Auxiliar_OPEX_CustosUnit!$A$4:$BT$129,COLUMN(Auxiliar_OPEX_CustosUnit!BD$2),0),0)</f>
        <v>0</v>
      </c>
      <c r="CO19" s="1">
        <f>IFERROR(VLOOKUP($A19,Auxiliar_OPEX_CustosUnit!$A$4:$BT$129,COLUMN(Auxiliar_OPEX_CustosUnit!BE$2),0)*(1-DRE_Auxiliar!$A$172),0)</f>
        <v>9407.5040372492458</v>
      </c>
      <c r="CP19" s="1">
        <f>IFERROR(VLOOKUP($A19,Auxiliar_OPEX_CustosUnit!$A$4:$BT$129,COLUMN(Auxiliar_OPEX_CustosUnit!BF$2),0),0)</f>
        <v>0</v>
      </c>
      <c r="CQ19" s="1">
        <f>IFERROR(VLOOKUP($A19,Auxiliar_OPEX_CustosUnit!$A$4:$BT$129,COLUMN(Auxiliar_OPEX_CustosUnit!BG$2),0),0)</f>
        <v>0</v>
      </c>
      <c r="CR19" s="1">
        <f>IFERROR(VLOOKUP($A19,Auxiliar_OPEX_CustosUnit!$A$4:$BT$129,COLUMN(Auxiliar_OPEX_CustosUnit!BH$2),0),0)</f>
        <v>0</v>
      </c>
      <c r="CS19" s="1">
        <f>IFERROR(VLOOKUP($A19,Auxiliar_OPEX_CustosUnit!$A$4:$BT$129,COLUMN(Auxiliar_OPEX_CustosUnit!BI$2),0),0)</f>
        <v>1.1338600984979901</v>
      </c>
      <c r="CT19" s="1">
        <f>IFERROR(VLOOKUP($A19,Auxiliar_OPEX_CustosUnit!$A$4:$BT$129,COLUMN(Auxiliar_OPEX_CustosUnit!BJ$2),0),0)</f>
        <v>0</v>
      </c>
      <c r="CU19" s="1">
        <f>IFERROR(VLOOKUP($A19,Auxiliar_OPEX_CustosUnit!$A$4:$BT$129,COLUMN(Auxiliar_OPEX_CustosUnit!BK$2),0),0)</f>
        <v>0</v>
      </c>
      <c r="CV19" s="1">
        <f>IFERROR(VLOOKUP($A19,Auxiliar_OPEX_CustosUnit!$A$4:$BT$129,COLUMN(Auxiliar_OPEX_CustosUnit!BL$2),0),0)</f>
        <v>0</v>
      </c>
      <c r="CW19" s="1">
        <f>IFERROR(VLOOKUP($A19,Auxiliar_OPEX_CustosUnit!$A$4:$BT$129,COLUMN(Auxiliar_OPEX_CustosUnit!BM$2),0),0)</f>
        <v>0</v>
      </c>
      <c r="CX19" s="1">
        <f>IFERROR(VLOOKUP($A19,Auxiliar_OPEX_CustosUnit!$A$4:$BT$129,COLUMN(Auxiliar_OPEX_CustosUnit!BN$2),0),0)</f>
        <v>0</v>
      </c>
      <c r="CY19" s="1">
        <f>IFERROR(VLOOKUP($A19,Auxiliar_OPEX_CustosUnit!$A$4:$BT$129,COLUMN(Auxiliar_OPEX_CustosUnit!BO$2),0),0)</f>
        <v>0</v>
      </c>
      <c r="CZ19" s="1">
        <f>IFERROR(VLOOKUP($A19,Auxiliar_OPEX_CustosUnit!$A$4:$BT$129,COLUMN(Auxiliar_OPEX_CustosUnit!BP$2),0),0)</f>
        <v>0</v>
      </c>
      <c r="DA19" s="1">
        <f>IFERROR(VLOOKUP($A19,Auxiliar_OPEX_CustosUnit!$A$4:$BT$129,COLUMN(Auxiliar_OPEX_CustosUnit!BQ$2),0),0)</f>
        <v>0</v>
      </c>
      <c r="DB19" s="1">
        <f>IFERROR(VLOOKUP($A19,Auxiliar_OPEX_CustosUnit!$A$4:$BT$129,COLUMN(Auxiliar_OPEX_CustosUnit!BR$2),0),0)</f>
        <v>0</v>
      </c>
      <c r="DC19" s="1">
        <f>IFERROR(VLOOKUP($A19,Auxiliar_OPEX_CustosUnit!$A$4:$BT$129,COLUMN(Auxiliar_OPEX_CustosUnit!BS$2),0),0)</f>
        <v>0</v>
      </c>
      <c r="DD19" s="1">
        <f>IFERROR(VLOOKUP($A19,Auxiliar_OPEX_CustosUnit!$A$4:$BT$129,COLUMN(Auxiliar_OPEX_CustosUnit!BT$2),0),0)</f>
        <v>0</v>
      </c>
      <c r="DG19" s="60">
        <v>43709</v>
      </c>
      <c r="DH19" s="1">
        <v>1</v>
      </c>
      <c r="DI19" s="1">
        <f>INDEX(Auxiliar_OPEX_Drivers!$B$2:$CH$18,MATCH(Auxiliar_OPEX_O!DI$3,Auxiliar_OPEX_Drivers!$B$2:$B$18,0),MATCH($DG19,Auxiliar_OPEX_Drivers!$B$2:$CH$2,0))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INDEX(Auxiliar_OPEX_Drivers!$B$2:$CH$18,MATCH(Auxiliar_OPEX_O!DK$3,Auxiliar_OPEX_Drivers!$B$2:$B$18,0),MATCH($DG19,Auxiliar_OPEX_Drivers!$B$2:$CH$2,0))</f>
        <v>14.197864859951647</v>
      </c>
      <c r="DL19" s="1">
        <f>INDEX(Auxiliar_OPEX_Drivers!$B$2:$CH$18,MATCH(Auxiliar_OPEX_O!DL$3,Auxiliar_OPEX_Drivers!$B$2:$B$18,0),MATCH($DG19,Auxiliar_OPEX_Drivers!$B$2:$CH$2,0))</f>
        <v>61.664040607223974</v>
      </c>
      <c r="DM19" s="1">
        <f>INDEX(Auxiliar_OPEX_Drivers!$B$2:$CH$18,MATCH(Auxiliar_OPEX_O!DM$3,Auxiliar_OPEX_Drivers!$B$2:$B$18,0),MATCH($DG19,Auxiliar_OPEX_Drivers!$B$2:$CH$2,0))</f>
        <v>13</v>
      </c>
      <c r="DN19" s="1">
        <f>INDEX(Auxiliar_OPEX_Drivers!$B$2:$CH$18,MATCH(Auxiliar_OPEX_O!DN$3,Auxiliar_OPEX_Drivers!$B$2:$B$18,0),MATCH($DG19,Auxiliar_OPEX_Drivers!$B$2:$CH$2,0))</f>
        <v>629.88820478653656</v>
      </c>
      <c r="DO19" s="1">
        <f>INDEX(Auxiliar_OPEX_Drivers!$B$2:$CH$18,MATCH(Auxiliar_OPEX_O!DO$3,Auxiliar_OPEX_Drivers!$B$2:$B$18,0),MATCH($DG19,Auxiliar_OPEX_Drivers!$B$2:$CH$2,0))</f>
        <v>12</v>
      </c>
      <c r="DP19" s="1">
        <f>INDEX(Auxiliar_OPEX_Drivers!$B$2:$CH$18,MATCH(Auxiliar_OPEX_O!DP$3,Auxiliar_OPEX_Drivers!$B$2:$B$18,0),MATCH($DG19,Auxiliar_OPEX_Drivers!$B$2:$CH$2,0))</f>
        <v>193.23159128191017</v>
      </c>
      <c r="DQ19" s="1">
        <f>INDEX(Auxiliar_OPEX_Drivers!$B$2:$CH$18,MATCH(Auxiliar_OPEX_O!DQ$3,Auxiliar_OPEX_Drivers!$B$2:$B$18,0),MATCH($DG19,Auxiliar_OPEX_Drivers!$B$2:$CH$2,0))</f>
        <v>37.049466214987916</v>
      </c>
      <c r="DR19" s="1">
        <f>INDEX(Auxiliar_OPEX_Drivers!$B$2:$CH$18,MATCH(Auxiliar_OPEX_O!DR$3,Auxiliar_OPEX_Drivers!$B$2:$B$18,0),MATCH($DG19,Auxiliar_OPEX_Drivers!$B$2:$CH$2,0))</f>
        <v>17891827.928057458</v>
      </c>
      <c r="DS19" s="1">
        <f>INDEX(Auxiliar_OPEX_Drivers!$B$2:$CH$18,MATCH(Auxiliar_OPEX_O!DS$3,Auxiliar_OPEX_Drivers!$B$2:$B$18,0),MATCH($DG19,Auxiliar_OPEX_Drivers!$B$2:$CH$2,0))</f>
        <v>97195.064307935099</v>
      </c>
      <c r="DT19" s="1">
        <f>INDEX(Auxiliar_OPEX_Drivers!$B$2:$CH$18,MATCH(Auxiliar_OPEX_O!DT$3,Auxiliar_OPEX_Drivers!$B$2:$B$18,0),MATCH($DG19,Auxiliar_OPEX_Drivers!$B$2:$CH$2,0))</f>
        <v>11162.175314516175</v>
      </c>
      <c r="DU19" s="1">
        <f>INDEX(Auxiliar_OPEX_Drivers!$B$2:$CH$18,MATCH(Auxiliar_OPEX_O!DU$3,Auxiliar_OPEX_Drivers!$B$2:$B$18,0),MATCH($DG19,Auxiliar_OPEX_Drivers!$B$2:$CH$2,0))</f>
        <v>3443.1208145159949</v>
      </c>
      <c r="DV19" s="1">
        <f>INDEX(Auxiliar_OPEX_Drivers!$B$2:$CH$18,MATCH(Auxiliar_OPEX_O!DV$3,Auxiliar_OPEX_Drivers!$B$2:$B$18,0),MATCH($DG19,Auxiliar_OPEX_Drivers!$B$2:$CH$2,0))</f>
        <v>2128763.3816746995</v>
      </c>
      <c r="DW19" s="1">
        <f>INDEX(Auxiliar_OPEX_Drivers!$B$2:$CH$18,MATCH(Auxiliar_OPEX_O!DW$3,Auxiliar_OPEX_Drivers!$B$2:$B$18,0),MATCH($DG19,Auxiliar_OPEX_Drivers!$B$2:$CH$2,0))</f>
        <v>10986.456981182841</v>
      </c>
      <c r="DX19" s="1">
        <f>INDEX(Auxiliar_OPEX_Drivers!$B$2:$CH$18,MATCH(Auxiliar_OPEX_O!DX$3,Auxiliar_OPEX_Drivers!$B$2:$B$18,0),MATCH($DG19,Auxiliar_OPEX_Drivers!$B$2:$CH$2,0))</f>
        <v>2149296.4017801285</v>
      </c>
      <c r="DY19" s="1">
        <f>INDEX(Auxiliar_OPEX_Drivers!$B$2:$CH$18,MATCH(Auxiliar_OPEX_O!DY$3,Auxiliar_OPEX_Drivers!$B$2:$B$18,0),MATCH($DG19,Auxiliar_OPEX_Drivers!$B$2:$CH$2,0))</f>
        <v>961.03116775061017</v>
      </c>
    </row>
    <row r="20" spans="1:129" hidden="1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2207.9025056164628</v>
      </c>
      <c r="E20" s="51">
        <f ca="1">SUMPRODUCT($CM20:$DD20,INDIRECT(ADDRESS(E$2,$DH$2)):INDIRECT(ADDRESS(E$2,$DY$2)))</f>
        <v>2207.9025056164628</v>
      </c>
      <c r="F20" s="51">
        <f ca="1">SUMPRODUCT($CM20:$DD20,INDIRECT(ADDRESS(F$2,$DH$2)):INDIRECT(ADDRESS(F$2,$DY$2)))</f>
        <v>2207.9025056164628</v>
      </c>
      <c r="G20" s="51">
        <f ca="1">SUMPRODUCT($CM20:$DD20,INDIRECT(ADDRESS(G$2,$DH$2)):INDIRECT(ADDRESS(G$2,$DY$2)))</f>
        <v>2207.9025056164628</v>
      </c>
      <c r="H20" s="51">
        <f ca="1">SUMPRODUCT($CM20:$DD20,INDIRECT(ADDRESS(H$2,$DH$2)):INDIRECT(ADDRESS(H$2,$DY$2)))</f>
        <v>2207.9025056164628</v>
      </c>
      <c r="I20" s="51">
        <f ca="1">SUMPRODUCT($CM20:$DD20,INDIRECT(ADDRESS(I$2,$DH$2)):INDIRECT(ADDRESS(I$2,$DY$2)))</f>
        <v>2207.9025056164628</v>
      </c>
      <c r="J20" s="51">
        <f ca="1">SUMPRODUCT($CM20:$DD20,INDIRECT(ADDRESS(J$2,$DH$2)):INDIRECT(ADDRESS(J$2,$DY$2)))</f>
        <v>2207.9025056164628</v>
      </c>
      <c r="K20" s="51">
        <f ca="1">SUMPRODUCT($CM20:$DD20,INDIRECT(ADDRESS(K$2,$DH$2)):INDIRECT(ADDRESS(K$2,$DY$2)))</f>
        <v>2207.9025056164628</v>
      </c>
      <c r="L20" s="51">
        <f ca="1">SUMPRODUCT($CM20:$DD20,INDIRECT(ADDRESS(L$2,$DH$2)):INDIRECT(ADDRESS(L$2,$DY$2)))</f>
        <v>2207.9025056164628</v>
      </c>
      <c r="M20" s="51">
        <f ca="1">SUMPRODUCT($CM20:$DD20,INDIRECT(ADDRESS(M$2,$DH$2)):INDIRECT(ADDRESS(M$2,$DY$2)))</f>
        <v>2207.9025056164628</v>
      </c>
      <c r="N20" s="51">
        <f ca="1">SUMPRODUCT($CM20:$DD20,INDIRECT(ADDRESS(N$2,$DH$2)):INDIRECT(ADDRESS(N$2,$DY$2)))</f>
        <v>2207.9025056164628</v>
      </c>
      <c r="O20" s="51">
        <f ca="1">SUMPRODUCT($CM20:$DD20,INDIRECT(ADDRESS(O$2,$DH$2)):INDIRECT(ADDRESS(O$2,$DY$2)))</f>
        <v>2207.9025056164628</v>
      </c>
      <c r="P20" s="51">
        <f ca="1">SUMPRODUCT($CM20:$DD20,INDIRECT(ADDRESS(P$2,$DH$2)):INDIRECT(ADDRESS(P$2,$DY$2)))</f>
        <v>2207.9025056164628</v>
      </c>
      <c r="Q20" s="51">
        <f ca="1">SUMPRODUCT($CM20:$DD20,INDIRECT(ADDRESS(Q$2,$DH$2)):INDIRECT(ADDRESS(Q$2,$DY$2)))</f>
        <v>2207.9025056164628</v>
      </c>
      <c r="R20" s="51">
        <f ca="1">SUMPRODUCT($CM20:$DD20,INDIRECT(ADDRESS(R$2,$DH$2)):INDIRECT(ADDRESS(R$2,$DY$2)))</f>
        <v>2207.9025056164628</v>
      </c>
      <c r="S20" s="51">
        <f ca="1">SUMPRODUCT($CM20:$DD20,INDIRECT(ADDRESS(S$2,$DH$2)):INDIRECT(ADDRESS(S$2,$DY$2)))</f>
        <v>2207.9025056164628</v>
      </c>
      <c r="T20" s="51">
        <f ca="1">SUMPRODUCT($CM20:$DD20,INDIRECT(ADDRESS(T$2,$DH$2)):INDIRECT(ADDRESS(T$2,$DY$2)))</f>
        <v>2207.9025056164628</v>
      </c>
      <c r="U20" s="51">
        <f ca="1">SUMPRODUCT($CM20:$DD20,INDIRECT(ADDRESS(U$2,$DH$2)):INDIRECT(ADDRESS(U$2,$DY$2)))</f>
        <v>2207.9025056164628</v>
      </c>
      <c r="V20" s="51">
        <f ca="1">SUMPRODUCT($CM20:$DD20,INDIRECT(ADDRESS(V$2,$DH$2)):INDIRECT(ADDRESS(V$2,$DY$2)))</f>
        <v>2207.9025056164628</v>
      </c>
      <c r="W20" s="51">
        <f ca="1">SUMPRODUCT($CM20:$DD20,INDIRECT(ADDRESS(W$2,$DH$2)):INDIRECT(ADDRESS(W$2,$DY$2)))</f>
        <v>2207.9025056164628</v>
      </c>
      <c r="X20" s="51">
        <f ca="1">SUMPRODUCT($CM20:$DD20,INDIRECT(ADDRESS(X$2,$DH$2)):INDIRECT(ADDRESS(X$2,$DY$2)))</f>
        <v>2207.9025056164628</v>
      </c>
      <c r="Y20" s="51">
        <f ca="1">SUMPRODUCT($CM20:$DD20,INDIRECT(ADDRESS(Y$2,$DH$2)):INDIRECT(ADDRESS(Y$2,$DY$2)))</f>
        <v>2207.9025056164628</v>
      </c>
      <c r="Z20" s="51">
        <f ca="1">SUMPRODUCT($CM20:$DD20,INDIRECT(ADDRESS(Z$2,$DH$2)):INDIRECT(ADDRESS(Z$2,$DY$2)))</f>
        <v>2207.9025056164628</v>
      </c>
      <c r="AA20" s="51">
        <f ca="1">SUMPRODUCT($CM20:$DD20,INDIRECT(ADDRESS(AA$2,$DH$2)):INDIRECT(ADDRESS(AA$2,$DY$2)))</f>
        <v>2207.9025056164628</v>
      </c>
      <c r="AB20" s="51">
        <f ca="1">SUMPRODUCT($CM20:$DD20,INDIRECT(ADDRESS(AB$2,$DH$2)):INDIRECT(ADDRESS(AB$2,$DY$2)))</f>
        <v>2207.9025056164628</v>
      </c>
      <c r="AC20" s="51">
        <f ca="1">SUMPRODUCT($CM20:$DD20,INDIRECT(ADDRESS(AC$2,$DH$2)):INDIRECT(ADDRESS(AC$2,$DY$2)))</f>
        <v>2207.9025056164628</v>
      </c>
      <c r="AD20" s="51">
        <f ca="1">SUMPRODUCT($CM20:$DD20,INDIRECT(ADDRESS(AD$2,$DH$2)):INDIRECT(ADDRESS(AD$2,$DY$2)))</f>
        <v>2207.9025056164628</v>
      </c>
      <c r="AE20" s="51">
        <f ca="1">SUMPRODUCT($CM20:$DD20,INDIRECT(ADDRESS(AE$2,$DH$2)):INDIRECT(ADDRESS(AE$2,$DY$2)))</f>
        <v>2207.9025056164628</v>
      </c>
      <c r="AF20" s="51">
        <f ca="1">SUMPRODUCT($CM20:$DD20,INDIRECT(ADDRESS(AF$2,$DH$2)):INDIRECT(ADDRESS(AF$2,$DY$2)))</f>
        <v>2207.9025056164628</v>
      </c>
      <c r="AG20" s="51">
        <f ca="1">SUMPRODUCT($CM20:$DD20,INDIRECT(ADDRESS(AG$2,$DH$2)):INDIRECT(ADDRESS(AG$2,$DY$2)))</f>
        <v>2207.9025056164628</v>
      </c>
      <c r="AH20" s="51">
        <f ca="1">SUMPRODUCT($CM20:$DD20,INDIRECT(ADDRESS(AH$2,$DH$2)):INDIRECT(ADDRESS(AH$2,$DY$2)))</f>
        <v>2207.9025056164628</v>
      </c>
      <c r="AI20" s="51">
        <f ca="1">SUMPRODUCT($CM20:$DD20,INDIRECT(ADDRESS(AI$2,$DH$2)):INDIRECT(ADDRESS(AI$2,$DY$2)))</f>
        <v>2207.9025056164628</v>
      </c>
      <c r="AJ20" s="51">
        <f ca="1">SUMPRODUCT($CM20:$DD20,INDIRECT(ADDRESS(AJ$2,$DH$2)):INDIRECT(ADDRESS(AJ$2,$DY$2)))</f>
        <v>2207.9025056164628</v>
      </c>
      <c r="AK20" s="51">
        <f ca="1">SUMPRODUCT($CM20:$DD20,INDIRECT(ADDRESS(AK$2,$DH$2)):INDIRECT(ADDRESS(AK$2,$DY$2)))</f>
        <v>2207.9025056164628</v>
      </c>
      <c r="AL20" s="51">
        <f ca="1">SUMPRODUCT($CM20:$DD20,INDIRECT(ADDRESS(AL$2,$DH$2)):INDIRECT(ADDRESS(AL$2,$DY$2)))</f>
        <v>2207.9025056164628</v>
      </c>
      <c r="AM20" s="51">
        <f ca="1">SUMPRODUCT($CM20:$DD20,INDIRECT(ADDRESS(AM$2,$DH$2)):INDIRECT(ADDRESS(AM$2,$DY$2)))</f>
        <v>2207.9025056164628</v>
      </c>
      <c r="AN20" s="51">
        <f ca="1">SUMPRODUCT($CM20:$DD20,INDIRECT(ADDRESS(AN$2,$DH$2)):INDIRECT(ADDRESS(AN$2,$DY$2)))</f>
        <v>2207.9025056164628</v>
      </c>
      <c r="AO20" s="51">
        <f ca="1">SUMPRODUCT($CM20:$DD20,INDIRECT(ADDRESS(AO$2,$DH$2)):INDIRECT(ADDRESS(AO$2,$DY$2)))</f>
        <v>2207.9025056164628</v>
      </c>
      <c r="AP20" s="51">
        <f ca="1">SUMPRODUCT($CM20:$DD20,INDIRECT(ADDRESS(AP$2,$DH$2)):INDIRECT(ADDRESS(AP$2,$DY$2)))</f>
        <v>2207.9025056164628</v>
      </c>
      <c r="AQ20" s="51">
        <f ca="1">SUMPRODUCT($CM20:$DD20,INDIRECT(ADDRESS(AQ$2,$DH$2)):INDIRECT(ADDRESS(AQ$2,$DY$2)))</f>
        <v>2207.9025056164628</v>
      </c>
      <c r="AR20" s="51">
        <f ca="1">SUMPRODUCT($CM20:$DD20,INDIRECT(ADDRESS(AR$2,$DH$2)):INDIRECT(ADDRESS(AR$2,$DY$2)))</f>
        <v>2207.9025056164628</v>
      </c>
      <c r="AS20" s="51">
        <f ca="1">SUMPRODUCT($CM20:$DD20,INDIRECT(ADDRESS(AS$2,$DH$2)):INDIRECT(ADDRESS(AS$2,$DY$2)))</f>
        <v>2207.9025056164628</v>
      </c>
      <c r="AT20" s="51">
        <f ca="1">SUMPRODUCT($CM20:$DD20,INDIRECT(ADDRESS(AT$2,$DH$2)):INDIRECT(ADDRESS(AT$2,$DY$2)))</f>
        <v>2207.9025056164628</v>
      </c>
      <c r="AU20" s="51">
        <f ca="1">SUMPRODUCT($CM20:$DD20,INDIRECT(ADDRESS(AU$2,$DH$2)):INDIRECT(ADDRESS(AU$2,$DY$2)))</f>
        <v>2207.9025056164628</v>
      </c>
      <c r="AV20" s="51">
        <f ca="1">SUMPRODUCT($CM20:$DD20,INDIRECT(ADDRESS(AV$2,$DH$2)):INDIRECT(ADDRESS(AV$2,$DY$2)))</f>
        <v>2207.9025056164628</v>
      </c>
      <c r="AW20" s="51">
        <f ca="1">SUMPRODUCT($CM20:$DD20,INDIRECT(ADDRESS(AW$2,$DH$2)):INDIRECT(ADDRESS(AW$2,$DY$2)))</f>
        <v>2207.9025056164628</v>
      </c>
      <c r="AX20" s="51">
        <f ca="1">SUMPRODUCT($CM20:$DD20,INDIRECT(ADDRESS(AX$2,$DH$2)):INDIRECT(ADDRESS(AX$2,$DY$2)))</f>
        <v>2207.9025056164628</v>
      </c>
      <c r="AY20" s="51">
        <f ca="1">SUMPRODUCT($CM20:$DD20,INDIRECT(ADDRESS(AY$2,$DH$2)):INDIRECT(ADDRESS(AY$2,$DY$2)))</f>
        <v>2207.9025056164628</v>
      </c>
      <c r="AZ20" s="51">
        <f ca="1">SUMPRODUCT($CM20:$DD20,INDIRECT(ADDRESS(AZ$2,$DH$2)):INDIRECT(ADDRESS(AZ$2,$DY$2)))</f>
        <v>2207.9025056164628</v>
      </c>
      <c r="BA20" s="51">
        <f ca="1">SUMPRODUCT($CM20:$DD20,INDIRECT(ADDRESS(BA$2,$DH$2)):INDIRECT(ADDRESS(BA$2,$DY$2)))</f>
        <v>2207.9025056164628</v>
      </c>
      <c r="BB20" s="51">
        <f ca="1">SUMPRODUCT($CM20:$DD20,INDIRECT(ADDRESS(BB$2,$DH$2)):INDIRECT(ADDRESS(BB$2,$DY$2)))</f>
        <v>2207.9025056164628</v>
      </c>
      <c r="BC20" s="51">
        <f ca="1">SUMPRODUCT($CM20:$DD20,INDIRECT(ADDRESS(BC$2,$DH$2)):INDIRECT(ADDRESS(BC$2,$DY$2)))</f>
        <v>2207.9025056164628</v>
      </c>
      <c r="BD20" s="51">
        <f ca="1">SUMPRODUCT($CM20:$DD20,INDIRECT(ADDRESS(BD$2,$DH$2)):INDIRECT(ADDRESS(BD$2,$DY$2)))</f>
        <v>2207.9025056164628</v>
      </c>
      <c r="BE20" s="51">
        <f ca="1">SUMPRODUCT($CM20:$DD20,INDIRECT(ADDRESS(BE$2,$DH$2)):INDIRECT(ADDRESS(BE$2,$DY$2)))</f>
        <v>2207.9025056164628</v>
      </c>
      <c r="BF20" s="51">
        <f ca="1">SUMPRODUCT($CM20:$DD20,INDIRECT(ADDRESS(BF$2,$DH$2)):INDIRECT(ADDRESS(BF$2,$DY$2)))</f>
        <v>2207.9025056164628</v>
      </c>
      <c r="BG20" s="51">
        <f ca="1">SUMPRODUCT($CM20:$DD20,INDIRECT(ADDRESS(BG$2,$DH$2)):INDIRECT(ADDRESS(BG$2,$DY$2)))</f>
        <v>2207.9025056164628</v>
      </c>
      <c r="BH20" s="51">
        <f ca="1">SUMPRODUCT($CM20:$DD20,INDIRECT(ADDRESS(BH$2,$DH$2)):INDIRECT(ADDRESS(BH$2,$DY$2)))</f>
        <v>2207.9025056164628</v>
      </c>
      <c r="BI20" s="51">
        <f ca="1">SUMPRODUCT($CM20:$DD20,INDIRECT(ADDRESS(BI$2,$DH$2)):INDIRECT(ADDRESS(BI$2,$DY$2)))</f>
        <v>2207.9025056164628</v>
      </c>
      <c r="BJ20" s="51">
        <f ca="1">SUMPRODUCT($CM20:$DD20,INDIRECT(ADDRESS(BJ$2,$DH$2)):INDIRECT(ADDRESS(BJ$2,$DY$2)))</f>
        <v>2207.9025056164628</v>
      </c>
      <c r="BK20" s="51">
        <f ca="1">SUMPRODUCT($CM20:$DD20,INDIRECT(ADDRESS(BK$2,$DH$2)):INDIRECT(ADDRESS(BK$2,$DY$2)))</f>
        <v>2207.9025056164628</v>
      </c>
      <c r="BL20" s="51">
        <f ca="1">SUMPRODUCT($CM20:$DD20,INDIRECT(ADDRESS(BL$2,$DH$2)):INDIRECT(ADDRESS(BL$2,$DY$2)))</f>
        <v>2207.9025056164628</v>
      </c>
      <c r="BM20" s="51">
        <f ca="1">SUMPRODUCT($CM20:$DD20,INDIRECT(ADDRESS(BM$2,$DH$2)):INDIRECT(ADDRESS(BM$2,$DY$2)))</f>
        <v>2207.9025056164628</v>
      </c>
      <c r="BN20" s="51">
        <f ca="1">SUMPRODUCT($CM20:$DD20,INDIRECT(ADDRESS(BN$2,$DH$2)):INDIRECT(ADDRESS(BN$2,$DY$2)))</f>
        <v>2207.9025056164628</v>
      </c>
      <c r="BO20" s="51">
        <f ca="1">SUMPRODUCT($CM20:$DD20,INDIRECT(ADDRESS(BO$2,$DH$2)):INDIRECT(ADDRESS(BO$2,$DY$2)))</f>
        <v>2207.9025056164628</v>
      </c>
      <c r="BP20" s="51">
        <f ca="1">SUMPRODUCT($CM20:$DD20,INDIRECT(ADDRESS(BP$2,$DH$2)):INDIRECT(ADDRESS(BP$2,$DY$2)))</f>
        <v>2207.9025056164628</v>
      </c>
      <c r="BQ20" s="51">
        <f ca="1">SUMPRODUCT($CM20:$DD20,INDIRECT(ADDRESS(BQ$2,$DH$2)):INDIRECT(ADDRESS(BQ$2,$DY$2)))</f>
        <v>2207.9025056164628</v>
      </c>
      <c r="BR20" s="51">
        <f ca="1">SUMPRODUCT($CM20:$DD20,INDIRECT(ADDRESS(BR$2,$DH$2)):INDIRECT(ADDRESS(BR$2,$DY$2)))</f>
        <v>2207.9025056164628</v>
      </c>
      <c r="BS20" s="51">
        <f ca="1">SUMPRODUCT($CM20:$DD20,INDIRECT(ADDRESS(BS$2,$DH$2)):INDIRECT(ADDRESS(BS$2,$DY$2)))</f>
        <v>2207.9025056164628</v>
      </c>
      <c r="BT20" s="51">
        <f ca="1">SUMPRODUCT($CM20:$DD20,INDIRECT(ADDRESS(BT$2,$DH$2)):INDIRECT(ADDRESS(BT$2,$DY$2)))</f>
        <v>2207.9025056164628</v>
      </c>
      <c r="BU20" s="51">
        <f ca="1">SUMPRODUCT($CM20:$DD20,INDIRECT(ADDRESS(BU$2,$DH$2)):INDIRECT(ADDRESS(BU$2,$DY$2)))</f>
        <v>2207.9025056164628</v>
      </c>
      <c r="BV20" s="51">
        <f ca="1">SUMPRODUCT($CM20:$DD20,INDIRECT(ADDRESS(BV$2,$DH$2)):INDIRECT(ADDRESS(BV$2,$DY$2)))</f>
        <v>2207.9025056164628</v>
      </c>
      <c r="BW20" s="51">
        <f ca="1">SUMPRODUCT($CM20:$DD20,INDIRECT(ADDRESS(BW$2,$DH$2)):INDIRECT(ADDRESS(BW$2,$DY$2)))</f>
        <v>2207.9025056164628</v>
      </c>
      <c r="BX20" s="51">
        <f ca="1">SUMPRODUCT($CM20:$DD20,INDIRECT(ADDRESS(BX$2,$DH$2)):INDIRECT(ADDRESS(BX$2,$DY$2)))</f>
        <v>2207.9025056164628</v>
      </c>
      <c r="BY20" s="51">
        <f ca="1">SUMPRODUCT($CM20:$DD20,INDIRECT(ADDRESS(BY$2,$DH$2)):INDIRECT(ADDRESS(BY$2,$DY$2)))</f>
        <v>2207.9025056164628</v>
      </c>
      <c r="BZ20" s="51">
        <f ca="1">SUMPRODUCT($CM20:$DD20,INDIRECT(ADDRESS(BZ$2,$DH$2)):INDIRECT(ADDRESS(BZ$2,$DY$2)))</f>
        <v>2207.9025056164628</v>
      </c>
      <c r="CA20" s="51">
        <f ca="1">SUMPRODUCT($CM20:$DD20,INDIRECT(ADDRESS(CA$2,$DH$2)):INDIRECT(ADDRESS(CA$2,$DY$2)))</f>
        <v>2207.9025056164628</v>
      </c>
      <c r="CB20" s="51">
        <f ca="1">SUMPRODUCT($CM20:$DD20,INDIRECT(ADDRESS(CB$2,$DH$2)):INDIRECT(ADDRESS(CB$2,$DY$2)))</f>
        <v>2207.9025056164628</v>
      </c>
      <c r="CC20" s="51">
        <f ca="1">SUMPRODUCT($CM20:$DD20,INDIRECT(ADDRESS(CC$2,$DH$2)):INDIRECT(ADDRESS(CC$2,$DY$2)))</f>
        <v>2207.9025056164628</v>
      </c>
      <c r="CD20" s="51">
        <f ca="1">SUMPRODUCT($CM20:$DD20,INDIRECT(ADDRESS(CD$2,$DH$2)):INDIRECT(ADDRESS(CD$2,$DY$2)))</f>
        <v>2207.9025056164628</v>
      </c>
      <c r="CF20" s="51">
        <f t="shared" ca="1" si="4"/>
        <v>26494.830067397546</v>
      </c>
      <c r="CG20" s="51">
        <f t="shared" ca="1" si="4"/>
        <v>26494.830067397546</v>
      </c>
      <c r="CH20" s="51">
        <f t="shared" ca="1" si="4"/>
        <v>26494.830067397546</v>
      </c>
      <c r="CI20" s="51">
        <f t="shared" ca="1" si="4"/>
        <v>26494.830067397546</v>
      </c>
      <c r="CJ20" s="51">
        <f t="shared" ca="1" si="4"/>
        <v>26494.830067397546</v>
      </c>
      <c r="CK20" s="51">
        <f t="shared" ca="1" si="4"/>
        <v>26494.830067397546</v>
      </c>
      <c r="CL20" s="82"/>
      <c r="CM20" s="1">
        <f>IFERROR(VLOOKUP($A20,Auxiliar_OPEX_CustosUnit!$A$4:$BT$129,COLUMN(Auxiliar_OPEX_CustosUnit!BC$2),0),0)</f>
        <v>0</v>
      </c>
      <c r="CN20" s="1">
        <f>IFERROR(VLOOKUP($A20,Auxiliar_OPEX_CustosUnit!$A$4:$BT$129,COLUMN(Auxiliar_OPEX_CustosUnit!BD$2),0),0)</f>
        <v>0</v>
      </c>
      <c r="CO20" s="1">
        <f>IFERROR(VLOOKUP($A20,Auxiliar_OPEX_CustosUnit!$A$4:$BT$129,COLUMN(Auxiliar_OPEX_CustosUnit!BE$2),0)*(1-DRE_Auxiliar!$A$172),0)</f>
        <v>2207.9025056164628</v>
      </c>
      <c r="CP20" s="1">
        <f>IFERROR(VLOOKUP($A20,Auxiliar_OPEX_CustosUnit!$A$4:$BT$129,COLUMN(Auxiliar_OPEX_CustosUnit!BF$2),0),0)</f>
        <v>0</v>
      </c>
      <c r="CQ20" s="1">
        <f>IFERROR(VLOOKUP($A20,Auxiliar_OPEX_CustosUnit!$A$4:$BT$129,COLUMN(Auxiliar_OPEX_CustosUnit!BG$2),0),0)</f>
        <v>0</v>
      </c>
      <c r="CR20" s="1">
        <f>IFERROR(VLOOKUP($A20,Auxiliar_OPEX_CustosUnit!$A$4:$BT$129,COLUMN(Auxiliar_OPEX_CustosUnit!BH$2),0),0)</f>
        <v>0</v>
      </c>
      <c r="CS20" s="1">
        <f>IFERROR(VLOOKUP($A20,Auxiliar_OPEX_CustosUnit!$A$4:$BT$129,COLUMN(Auxiliar_OPEX_CustosUnit!BI$2),0),0)</f>
        <v>0</v>
      </c>
      <c r="CT20" s="1">
        <f>IFERROR(VLOOKUP($A20,Auxiliar_OPEX_CustosUnit!$A$4:$BT$129,COLUMN(Auxiliar_OPEX_CustosUnit!BJ$2),0),0)</f>
        <v>0</v>
      </c>
      <c r="CU20" s="1">
        <f>IFERROR(VLOOKUP($A20,Auxiliar_OPEX_CustosUnit!$A$4:$BT$129,COLUMN(Auxiliar_OPEX_CustosUnit!BK$2),0),0)</f>
        <v>0</v>
      </c>
      <c r="CV20" s="1">
        <f>IFERROR(VLOOKUP($A20,Auxiliar_OPEX_CustosUnit!$A$4:$BT$129,COLUMN(Auxiliar_OPEX_CustosUnit!BL$2),0),0)</f>
        <v>0</v>
      </c>
      <c r="CW20" s="1">
        <f>IFERROR(VLOOKUP($A20,Auxiliar_OPEX_CustosUnit!$A$4:$BT$129,COLUMN(Auxiliar_OPEX_CustosUnit!BM$2),0),0)</f>
        <v>0</v>
      </c>
      <c r="CX20" s="1">
        <f>IFERROR(VLOOKUP($A20,Auxiliar_OPEX_CustosUnit!$A$4:$BT$129,COLUMN(Auxiliar_OPEX_CustosUnit!BN$2),0),0)</f>
        <v>0</v>
      </c>
      <c r="CY20" s="1">
        <f>IFERROR(VLOOKUP($A20,Auxiliar_OPEX_CustosUnit!$A$4:$BT$129,COLUMN(Auxiliar_OPEX_CustosUnit!BO$2),0),0)</f>
        <v>0</v>
      </c>
      <c r="CZ20" s="1">
        <f>IFERROR(VLOOKUP($A20,Auxiliar_OPEX_CustosUnit!$A$4:$BT$129,COLUMN(Auxiliar_OPEX_CustosUnit!BP$2),0),0)</f>
        <v>0</v>
      </c>
      <c r="DA20" s="1">
        <f>IFERROR(VLOOKUP($A20,Auxiliar_OPEX_CustosUnit!$A$4:$BT$129,COLUMN(Auxiliar_OPEX_CustosUnit!BQ$2),0),0)</f>
        <v>0</v>
      </c>
      <c r="DB20" s="1">
        <f>IFERROR(VLOOKUP($A20,Auxiliar_OPEX_CustosUnit!$A$4:$BT$129,COLUMN(Auxiliar_OPEX_CustosUnit!BR$2),0),0)</f>
        <v>0</v>
      </c>
      <c r="DC20" s="1">
        <f>IFERROR(VLOOKUP($A20,Auxiliar_OPEX_CustosUnit!$A$4:$BT$129,COLUMN(Auxiliar_OPEX_CustosUnit!BS$2),0),0)</f>
        <v>0</v>
      </c>
      <c r="DD20" s="1">
        <f>IFERROR(VLOOKUP($A20,Auxiliar_OPEX_CustosUnit!$A$4:$BT$129,COLUMN(Auxiliar_OPEX_CustosUnit!BT$2),0),0)</f>
        <v>0</v>
      </c>
      <c r="DG20" s="60">
        <v>43739</v>
      </c>
      <c r="DH20" s="1">
        <v>1</v>
      </c>
      <c r="DI20" s="1">
        <f>INDEX(Auxiliar_OPEX_Drivers!$B$2:$CH$18,MATCH(Auxiliar_OPEX_O!DI$3,Auxiliar_OPEX_Drivers!$B$2:$B$18,0),MATCH($DG20,Auxiliar_OPEX_Drivers!$B$2:$CH$2,0))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INDEX(Auxiliar_OPEX_Drivers!$B$2:$CH$18,MATCH(Auxiliar_OPEX_O!DK$3,Auxiliar_OPEX_Drivers!$B$2:$B$18,0),MATCH($DG20,Auxiliar_OPEX_Drivers!$B$2:$CH$2,0))</f>
        <v>14.197864859951647</v>
      </c>
      <c r="DL20" s="1">
        <f>INDEX(Auxiliar_OPEX_Drivers!$B$2:$CH$18,MATCH(Auxiliar_OPEX_O!DL$3,Auxiliar_OPEX_Drivers!$B$2:$B$18,0),MATCH($DG20,Auxiliar_OPEX_Drivers!$B$2:$CH$2,0))</f>
        <v>61.664040607223974</v>
      </c>
      <c r="DM20" s="1">
        <f>INDEX(Auxiliar_OPEX_Drivers!$B$2:$CH$18,MATCH(Auxiliar_OPEX_O!DM$3,Auxiliar_OPEX_Drivers!$B$2:$B$18,0),MATCH($DG20,Auxiliar_OPEX_Drivers!$B$2:$CH$2,0))</f>
        <v>13</v>
      </c>
      <c r="DN20" s="1">
        <f>INDEX(Auxiliar_OPEX_Drivers!$B$2:$CH$18,MATCH(Auxiliar_OPEX_O!DN$3,Auxiliar_OPEX_Drivers!$B$2:$B$18,0),MATCH($DG20,Auxiliar_OPEX_Drivers!$B$2:$CH$2,0))</f>
        <v>629.88820478653656</v>
      </c>
      <c r="DO20" s="1">
        <f>INDEX(Auxiliar_OPEX_Drivers!$B$2:$CH$18,MATCH(Auxiliar_OPEX_O!DO$3,Auxiliar_OPEX_Drivers!$B$2:$B$18,0),MATCH($DG20,Auxiliar_OPEX_Drivers!$B$2:$CH$2,0))</f>
        <v>12</v>
      </c>
      <c r="DP20" s="1">
        <f>INDEX(Auxiliar_OPEX_Drivers!$B$2:$CH$18,MATCH(Auxiliar_OPEX_O!DP$3,Auxiliar_OPEX_Drivers!$B$2:$B$18,0),MATCH($DG20,Auxiliar_OPEX_Drivers!$B$2:$CH$2,0))</f>
        <v>193.23159128191017</v>
      </c>
      <c r="DQ20" s="1">
        <f>INDEX(Auxiliar_OPEX_Drivers!$B$2:$CH$18,MATCH(Auxiliar_OPEX_O!DQ$3,Auxiliar_OPEX_Drivers!$B$2:$B$18,0),MATCH($DG20,Auxiliar_OPEX_Drivers!$B$2:$CH$2,0))</f>
        <v>37.049466214987916</v>
      </c>
      <c r="DR20" s="1">
        <f>INDEX(Auxiliar_OPEX_Drivers!$B$2:$CH$18,MATCH(Auxiliar_OPEX_O!DR$3,Auxiliar_OPEX_Drivers!$B$2:$B$18,0),MATCH($DG20,Auxiliar_OPEX_Drivers!$B$2:$CH$2,0))</f>
        <v>17986328.992365394</v>
      </c>
      <c r="DS20" s="1">
        <f>INDEX(Auxiliar_OPEX_Drivers!$B$2:$CH$18,MATCH(Auxiliar_OPEX_O!DS$3,Auxiliar_OPEX_Drivers!$B$2:$B$18,0),MATCH($DG20,Auxiliar_OPEX_Drivers!$B$2:$CH$2,0))</f>
        <v>94501.064307935099</v>
      </c>
      <c r="DT20" s="1">
        <f>INDEX(Auxiliar_OPEX_Drivers!$B$2:$CH$18,MATCH(Auxiliar_OPEX_O!DT$3,Auxiliar_OPEX_Drivers!$B$2:$B$18,0),MATCH($DG20,Auxiliar_OPEX_Drivers!$B$2:$CH$2,0))</f>
        <v>11011.364214516048</v>
      </c>
      <c r="DU20" s="1">
        <f>INDEX(Auxiliar_OPEX_Drivers!$B$2:$CH$18,MATCH(Auxiliar_OPEX_O!DU$3,Auxiliar_OPEX_Drivers!$B$2:$B$18,0),MATCH($DG20,Auxiliar_OPEX_Drivers!$B$2:$CH$2,0))</f>
        <v>3443.1208145159549</v>
      </c>
      <c r="DV20" s="1">
        <f>INDEX(Auxiliar_OPEX_Drivers!$B$2:$CH$18,MATCH(Auxiliar_OPEX_O!DV$3,Auxiliar_OPEX_Drivers!$B$2:$B$18,0),MATCH($DG20,Auxiliar_OPEX_Drivers!$B$2:$CH$2,0))</f>
        <v>2137804.6075558821</v>
      </c>
      <c r="DW20" s="1">
        <f>INDEX(Auxiliar_OPEX_Drivers!$B$2:$CH$18,MATCH(Auxiliar_OPEX_O!DW$3,Auxiliar_OPEX_Drivers!$B$2:$B$18,0),MATCH($DG20,Auxiliar_OPEX_Drivers!$B$2:$CH$2,0))</f>
        <v>10834.225881182714</v>
      </c>
      <c r="DX20" s="1">
        <f>INDEX(Auxiliar_OPEX_Drivers!$B$2:$CH$18,MATCH(Auxiliar_OPEX_O!DX$3,Auxiliar_OPEX_Drivers!$B$2:$B$18,0),MATCH($DG20,Auxiliar_OPEX_Drivers!$B$2:$CH$2,0))</f>
        <v>2158434.7659946447</v>
      </c>
      <c r="DY20" s="1">
        <f>INDEX(Auxiliar_OPEX_Drivers!$B$2:$CH$18,MATCH(Auxiliar_OPEX_O!DY$3,Auxiliar_OPEX_Drivers!$B$2:$B$18,0),MATCH($DG20,Auxiliar_OPEX_Drivers!$B$2:$CH$2,0))</f>
        <v>961.03116775061017</v>
      </c>
    </row>
    <row r="21" spans="1:129" hidden="1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8391.5117877053453</v>
      </c>
      <c r="E21" s="51">
        <f ca="1">SUMPRODUCT($CM21:$DD21,INDIRECT(ADDRESS(E$2,$DH$2)):INDIRECT(ADDRESS(E$2,$DY$2)))</f>
        <v>8391.5117877053453</v>
      </c>
      <c r="F21" s="51">
        <f ca="1">SUMPRODUCT($CM21:$DD21,INDIRECT(ADDRESS(F$2,$DH$2)):INDIRECT(ADDRESS(F$2,$DY$2)))</f>
        <v>8391.5117877053453</v>
      </c>
      <c r="G21" s="51">
        <f ca="1">SUMPRODUCT($CM21:$DD21,INDIRECT(ADDRESS(G$2,$DH$2)):INDIRECT(ADDRESS(G$2,$DY$2)))</f>
        <v>8391.5117877053453</v>
      </c>
      <c r="H21" s="51">
        <f ca="1">SUMPRODUCT($CM21:$DD21,INDIRECT(ADDRESS(H$2,$DH$2)):INDIRECT(ADDRESS(H$2,$DY$2)))</f>
        <v>8391.5117877053453</v>
      </c>
      <c r="I21" s="51">
        <f ca="1">SUMPRODUCT($CM21:$DD21,INDIRECT(ADDRESS(I$2,$DH$2)):INDIRECT(ADDRESS(I$2,$DY$2)))</f>
        <v>8391.5117877053453</v>
      </c>
      <c r="J21" s="51">
        <f ca="1">SUMPRODUCT($CM21:$DD21,INDIRECT(ADDRESS(J$2,$DH$2)):INDIRECT(ADDRESS(J$2,$DY$2)))</f>
        <v>8391.5117877053453</v>
      </c>
      <c r="K21" s="51">
        <f ca="1">SUMPRODUCT($CM21:$DD21,INDIRECT(ADDRESS(K$2,$DH$2)):INDIRECT(ADDRESS(K$2,$DY$2)))</f>
        <v>8407.7185788268926</v>
      </c>
      <c r="L21" s="51">
        <f ca="1">SUMPRODUCT($CM21:$DD21,INDIRECT(ADDRESS(L$2,$DH$2)):INDIRECT(ADDRESS(L$2,$DY$2)))</f>
        <v>8407.7185788268926</v>
      </c>
      <c r="M21" s="51">
        <f ca="1">SUMPRODUCT($CM21:$DD21,INDIRECT(ADDRESS(M$2,$DH$2)):INDIRECT(ADDRESS(M$2,$DY$2)))</f>
        <v>8407.7185788268926</v>
      </c>
      <c r="N21" s="51">
        <f ca="1">SUMPRODUCT($CM21:$DD21,INDIRECT(ADDRESS(N$2,$DH$2)):INDIRECT(ADDRESS(N$2,$DY$2)))</f>
        <v>8407.7185788268926</v>
      </c>
      <c r="O21" s="51">
        <f ca="1">SUMPRODUCT($CM21:$DD21,INDIRECT(ADDRESS(O$2,$DH$2)):INDIRECT(ADDRESS(O$2,$DY$2)))</f>
        <v>8407.7185788268926</v>
      </c>
      <c r="P21" s="51">
        <f ca="1">SUMPRODUCT($CM21:$DD21,INDIRECT(ADDRESS(P$2,$DH$2)):INDIRECT(ADDRESS(P$2,$DY$2)))</f>
        <v>8407.7185788268926</v>
      </c>
      <c r="Q21" s="51">
        <f ca="1">SUMPRODUCT($CM21:$DD21,INDIRECT(ADDRESS(Q$2,$DH$2)):INDIRECT(ADDRESS(Q$2,$DY$2)))</f>
        <v>8407.7185788268926</v>
      </c>
      <c r="R21" s="51">
        <f ca="1">SUMPRODUCT($CM21:$DD21,INDIRECT(ADDRESS(R$2,$DH$2)):INDIRECT(ADDRESS(R$2,$DY$2)))</f>
        <v>8407.7185788268926</v>
      </c>
      <c r="S21" s="51">
        <f ca="1">SUMPRODUCT($CM21:$DD21,INDIRECT(ADDRESS(S$2,$DH$2)):INDIRECT(ADDRESS(S$2,$DY$2)))</f>
        <v>8407.7185788268926</v>
      </c>
      <c r="T21" s="51">
        <f ca="1">SUMPRODUCT($CM21:$DD21,INDIRECT(ADDRESS(T$2,$DH$2)):INDIRECT(ADDRESS(T$2,$DY$2)))</f>
        <v>8407.7185788268926</v>
      </c>
      <c r="U21" s="51">
        <f ca="1">SUMPRODUCT($CM21:$DD21,INDIRECT(ADDRESS(U$2,$DH$2)):INDIRECT(ADDRESS(U$2,$DY$2)))</f>
        <v>8407.7185788268926</v>
      </c>
      <c r="V21" s="51">
        <f ca="1">SUMPRODUCT($CM21:$DD21,INDIRECT(ADDRESS(V$2,$DH$2)):INDIRECT(ADDRESS(V$2,$DY$2)))</f>
        <v>8407.7185788268926</v>
      </c>
      <c r="W21" s="51">
        <f ca="1">SUMPRODUCT($CM21:$DD21,INDIRECT(ADDRESS(W$2,$DH$2)):INDIRECT(ADDRESS(W$2,$DY$2)))</f>
        <v>8422.7919218802181</v>
      </c>
      <c r="X21" s="51">
        <f ca="1">SUMPRODUCT($CM21:$DD21,INDIRECT(ADDRESS(X$2,$DH$2)):INDIRECT(ADDRESS(X$2,$DY$2)))</f>
        <v>8422.7919218802181</v>
      </c>
      <c r="Y21" s="51">
        <f ca="1">SUMPRODUCT($CM21:$DD21,INDIRECT(ADDRESS(Y$2,$DH$2)):INDIRECT(ADDRESS(Y$2,$DY$2)))</f>
        <v>8422.7919218802181</v>
      </c>
      <c r="Z21" s="51">
        <f ca="1">SUMPRODUCT($CM21:$DD21,INDIRECT(ADDRESS(Z$2,$DH$2)):INDIRECT(ADDRESS(Z$2,$DY$2)))</f>
        <v>8422.7919218802181</v>
      </c>
      <c r="AA21" s="51">
        <f ca="1">SUMPRODUCT($CM21:$DD21,INDIRECT(ADDRESS(AA$2,$DH$2)):INDIRECT(ADDRESS(AA$2,$DY$2)))</f>
        <v>8422.7919218802181</v>
      </c>
      <c r="AB21" s="51">
        <f ca="1">SUMPRODUCT($CM21:$DD21,INDIRECT(ADDRESS(AB$2,$DH$2)):INDIRECT(ADDRESS(AB$2,$DY$2)))</f>
        <v>8422.7919218802181</v>
      </c>
      <c r="AC21" s="51">
        <f ca="1">SUMPRODUCT($CM21:$DD21,INDIRECT(ADDRESS(AC$2,$DH$2)):INDIRECT(ADDRESS(AC$2,$DY$2)))</f>
        <v>8422.7919218802181</v>
      </c>
      <c r="AD21" s="51">
        <f ca="1">SUMPRODUCT($CM21:$DD21,INDIRECT(ADDRESS(AD$2,$DH$2)):INDIRECT(ADDRESS(AD$2,$DY$2)))</f>
        <v>8422.7919218802181</v>
      </c>
      <c r="AE21" s="51">
        <f ca="1">SUMPRODUCT($CM21:$DD21,INDIRECT(ADDRESS(AE$2,$DH$2)):INDIRECT(ADDRESS(AE$2,$DY$2)))</f>
        <v>8422.7919218802181</v>
      </c>
      <c r="AF21" s="51">
        <f ca="1">SUMPRODUCT($CM21:$DD21,INDIRECT(ADDRESS(AF$2,$DH$2)):INDIRECT(ADDRESS(AF$2,$DY$2)))</f>
        <v>8422.7919218802181</v>
      </c>
      <c r="AG21" s="51">
        <f ca="1">SUMPRODUCT($CM21:$DD21,INDIRECT(ADDRESS(AG$2,$DH$2)):INDIRECT(ADDRESS(AG$2,$DY$2)))</f>
        <v>8422.7919218802181</v>
      </c>
      <c r="AH21" s="51">
        <f ca="1">SUMPRODUCT($CM21:$DD21,INDIRECT(ADDRESS(AH$2,$DH$2)):INDIRECT(ADDRESS(AH$2,$DY$2)))</f>
        <v>8422.7919218802181</v>
      </c>
      <c r="AI21" s="51">
        <f ca="1">SUMPRODUCT($CM21:$DD21,INDIRECT(ADDRESS(AI$2,$DH$2)):INDIRECT(ADDRESS(AI$2,$DY$2)))</f>
        <v>8438.8579617741434</v>
      </c>
      <c r="AJ21" s="51">
        <f ca="1">SUMPRODUCT($CM21:$DD21,INDIRECT(ADDRESS(AJ$2,$DH$2)):INDIRECT(ADDRESS(AJ$2,$DY$2)))</f>
        <v>8438.8579617741434</v>
      </c>
      <c r="AK21" s="51">
        <f ca="1">SUMPRODUCT($CM21:$DD21,INDIRECT(ADDRESS(AK$2,$DH$2)):INDIRECT(ADDRESS(AK$2,$DY$2)))</f>
        <v>8438.8579617741434</v>
      </c>
      <c r="AL21" s="51">
        <f ca="1">SUMPRODUCT($CM21:$DD21,INDIRECT(ADDRESS(AL$2,$DH$2)):INDIRECT(ADDRESS(AL$2,$DY$2)))</f>
        <v>8438.8579617741434</v>
      </c>
      <c r="AM21" s="51">
        <f ca="1">SUMPRODUCT($CM21:$DD21,INDIRECT(ADDRESS(AM$2,$DH$2)):INDIRECT(ADDRESS(AM$2,$DY$2)))</f>
        <v>8438.8579617741434</v>
      </c>
      <c r="AN21" s="51">
        <f ca="1">SUMPRODUCT($CM21:$DD21,INDIRECT(ADDRESS(AN$2,$DH$2)):INDIRECT(ADDRESS(AN$2,$DY$2)))</f>
        <v>8438.8579617741434</v>
      </c>
      <c r="AO21" s="51">
        <f ca="1">SUMPRODUCT($CM21:$DD21,INDIRECT(ADDRESS(AO$2,$DH$2)):INDIRECT(ADDRESS(AO$2,$DY$2)))</f>
        <v>8438.8579617741434</v>
      </c>
      <c r="AP21" s="51">
        <f ca="1">SUMPRODUCT($CM21:$DD21,INDIRECT(ADDRESS(AP$2,$DH$2)):INDIRECT(ADDRESS(AP$2,$DY$2)))</f>
        <v>8438.8579617741434</v>
      </c>
      <c r="AQ21" s="51">
        <f ca="1">SUMPRODUCT($CM21:$DD21,INDIRECT(ADDRESS(AQ$2,$DH$2)):INDIRECT(ADDRESS(AQ$2,$DY$2)))</f>
        <v>8438.8579617741434</v>
      </c>
      <c r="AR21" s="51">
        <f ca="1">SUMPRODUCT($CM21:$DD21,INDIRECT(ADDRESS(AR$2,$DH$2)):INDIRECT(ADDRESS(AR$2,$DY$2)))</f>
        <v>8438.8579617741434</v>
      </c>
      <c r="AS21" s="51">
        <f ca="1">SUMPRODUCT($CM21:$DD21,INDIRECT(ADDRESS(AS$2,$DH$2)):INDIRECT(ADDRESS(AS$2,$DY$2)))</f>
        <v>8438.8579617741434</v>
      </c>
      <c r="AT21" s="51">
        <f ca="1">SUMPRODUCT($CM21:$DD21,INDIRECT(ADDRESS(AT$2,$DH$2)):INDIRECT(ADDRESS(AT$2,$DY$2)))</f>
        <v>8438.8579617741434</v>
      </c>
      <c r="AU21" s="51">
        <f ca="1">SUMPRODUCT($CM21:$DD21,INDIRECT(ADDRESS(AU$2,$DH$2)):INDIRECT(ADDRESS(AU$2,$DY$2)))</f>
        <v>8452.3756379635415</v>
      </c>
      <c r="AV21" s="51">
        <f ca="1">SUMPRODUCT($CM21:$DD21,INDIRECT(ADDRESS(AV$2,$DH$2)):INDIRECT(ADDRESS(AV$2,$DY$2)))</f>
        <v>8452.3756379635415</v>
      </c>
      <c r="AW21" s="51">
        <f ca="1">SUMPRODUCT($CM21:$DD21,INDIRECT(ADDRESS(AW$2,$DH$2)):INDIRECT(ADDRESS(AW$2,$DY$2)))</f>
        <v>8452.3756379635415</v>
      </c>
      <c r="AX21" s="51">
        <f ca="1">SUMPRODUCT($CM21:$DD21,INDIRECT(ADDRESS(AX$2,$DH$2)):INDIRECT(ADDRESS(AX$2,$DY$2)))</f>
        <v>8452.3756379635415</v>
      </c>
      <c r="AY21" s="51">
        <f ca="1">SUMPRODUCT($CM21:$DD21,INDIRECT(ADDRESS(AY$2,$DH$2)):INDIRECT(ADDRESS(AY$2,$DY$2)))</f>
        <v>8452.3756379635415</v>
      </c>
      <c r="AZ21" s="51">
        <f ca="1">SUMPRODUCT($CM21:$DD21,INDIRECT(ADDRESS(AZ$2,$DH$2)):INDIRECT(ADDRESS(AZ$2,$DY$2)))</f>
        <v>8452.3756379635415</v>
      </c>
      <c r="BA21" s="51">
        <f ca="1">SUMPRODUCT($CM21:$DD21,INDIRECT(ADDRESS(BA$2,$DH$2)):INDIRECT(ADDRESS(BA$2,$DY$2)))</f>
        <v>8452.3756379635415</v>
      </c>
      <c r="BB21" s="51">
        <f ca="1">SUMPRODUCT($CM21:$DD21,INDIRECT(ADDRESS(BB$2,$DH$2)):INDIRECT(ADDRESS(BB$2,$DY$2)))</f>
        <v>8452.3756379635415</v>
      </c>
      <c r="BC21" s="51">
        <f ca="1">SUMPRODUCT($CM21:$DD21,INDIRECT(ADDRESS(BC$2,$DH$2)):INDIRECT(ADDRESS(BC$2,$DY$2)))</f>
        <v>8452.3756379635415</v>
      </c>
      <c r="BD21" s="51">
        <f ca="1">SUMPRODUCT($CM21:$DD21,INDIRECT(ADDRESS(BD$2,$DH$2)):INDIRECT(ADDRESS(BD$2,$DY$2)))</f>
        <v>8452.3756379635415</v>
      </c>
      <c r="BE21" s="51">
        <f ca="1">SUMPRODUCT($CM21:$DD21,INDIRECT(ADDRESS(BE$2,$DH$2)):INDIRECT(ADDRESS(BE$2,$DY$2)))</f>
        <v>8452.3756379635415</v>
      </c>
      <c r="BF21" s="51">
        <f ca="1">SUMPRODUCT($CM21:$DD21,INDIRECT(ADDRESS(BF$2,$DH$2)):INDIRECT(ADDRESS(BF$2,$DY$2)))</f>
        <v>8452.3756379635415</v>
      </c>
      <c r="BG21" s="51">
        <f ca="1">SUMPRODUCT($CM21:$DD21,INDIRECT(ADDRESS(BG$2,$DH$2)):INDIRECT(ADDRESS(BG$2,$DY$2)))</f>
        <v>8465.8140556698218</v>
      </c>
      <c r="BH21" s="51">
        <f ca="1">SUMPRODUCT($CM21:$DD21,INDIRECT(ADDRESS(BH$2,$DH$2)):INDIRECT(ADDRESS(BH$2,$DY$2)))</f>
        <v>8465.8140556698218</v>
      </c>
      <c r="BI21" s="51">
        <f ca="1">SUMPRODUCT($CM21:$DD21,INDIRECT(ADDRESS(BI$2,$DH$2)):INDIRECT(ADDRESS(BI$2,$DY$2)))</f>
        <v>8465.8140556698218</v>
      </c>
      <c r="BJ21" s="51">
        <f ca="1">SUMPRODUCT($CM21:$DD21,INDIRECT(ADDRESS(BJ$2,$DH$2)):INDIRECT(ADDRESS(BJ$2,$DY$2)))</f>
        <v>8465.8140556698218</v>
      </c>
      <c r="BK21" s="51">
        <f ca="1">SUMPRODUCT($CM21:$DD21,INDIRECT(ADDRESS(BK$2,$DH$2)):INDIRECT(ADDRESS(BK$2,$DY$2)))</f>
        <v>8465.8140556698218</v>
      </c>
      <c r="BL21" s="51">
        <f ca="1">SUMPRODUCT($CM21:$DD21,INDIRECT(ADDRESS(BL$2,$DH$2)):INDIRECT(ADDRESS(BL$2,$DY$2)))</f>
        <v>8465.8140556698218</v>
      </c>
      <c r="BM21" s="51">
        <f ca="1">SUMPRODUCT($CM21:$DD21,INDIRECT(ADDRESS(BM$2,$DH$2)):INDIRECT(ADDRESS(BM$2,$DY$2)))</f>
        <v>8465.8140556698218</v>
      </c>
      <c r="BN21" s="51">
        <f ca="1">SUMPRODUCT($CM21:$DD21,INDIRECT(ADDRESS(BN$2,$DH$2)):INDIRECT(ADDRESS(BN$2,$DY$2)))</f>
        <v>8465.8140556698218</v>
      </c>
      <c r="BO21" s="51">
        <f ca="1">SUMPRODUCT($CM21:$DD21,INDIRECT(ADDRESS(BO$2,$DH$2)):INDIRECT(ADDRESS(BO$2,$DY$2)))</f>
        <v>8465.8140556698218</v>
      </c>
      <c r="BP21" s="51">
        <f ca="1">SUMPRODUCT($CM21:$DD21,INDIRECT(ADDRESS(BP$2,$DH$2)):INDIRECT(ADDRESS(BP$2,$DY$2)))</f>
        <v>8465.8140556698218</v>
      </c>
      <c r="BQ21" s="51">
        <f ca="1">SUMPRODUCT($CM21:$DD21,INDIRECT(ADDRESS(BQ$2,$DH$2)):INDIRECT(ADDRESS(BQ$2,$DY$2)))</f>
        <v>8465.8140556698218</v>
      </c>
      <c r="BR21" s="51">
        <f ca="1">SUMPRODUCT($CM21:$DD21,INDIRECT(ADDRESS(BR$2,$DH$2)):INDIRECT(ADDRESS(BR$2,$DY$2)))</f>
        <v>8465.8140556698218</v>
      </c>
      <c r="BS21" s="51">
        <f ca="1">SUMPRODUCT($CM21:$DD21,INDIRECT(ADDRESS(BS$2,$DH$2)):INDIRECT(ADDRESS(BS$2,$DY$2)))</f>
        <v>8480.3847263022435</v>
      </c>
      <c r="BT21" s="51">
        <f ca="1">SUMPRODUCT($CM21:$DD21,INDIRECT(ADDRESS(BT$2,$DH$2)):INDIRECT(ADDRESS(BT$2,$DY$2)))</f>
        <v>8480.3847263022435</v>
      </c>
      <c r="BU21" s="51">
        <f ca="1">SUMPRODUCT($CM21:$DD21,INDIRECT(ADDRESS(BU$2,$DH$2)):INDIRECT(ADDRESS(BU$2,$DY$2)))</f>
        <v>8480.3847263022435</v>
      </c>
      <c r="BV21" s="51">
        <f ca="1">SUMPRODUCT($CM21:$DD21,INDIRECT(ADDRESS(BV$2,$DH$2)):INDIRECT(ADDRESS(BV$2,$DY$2)))</f>
        <v>8480.3847263022435</v>
      </c>
      <c r="BW21" s="51">
        <f ca="1">SUMPRODUCT($CM21:$DD21,INDIRECT(ADDRESS(BW$2,$DH$2)):INDIRECT(ADDRESS(BW$2,$DY$2)))</f>
        <v>8480.3847263022435</v>
      </c>
      <c r="BX21" s="51">
        <f ca="1">SUMPRODUCT($CM21:$DD21,INDIRECT(ADDRESS(BX$2,$DH$2)):INDIRECT(ADDRESS(BX$2,$DY$2)))</f>
        <v>8480.3847263022435</v>
      </c>
      <c r="BY21" s="51">
        <f ca="1">SUMPRODUCT($CM21:$DD21,INDIRECT(ADDRESS(BY$2,$DH$2)):INDIRECT(ADDRESS(BY$2,$DY$2)))</f>
        <v>8480.3847263022435</v>
      </c>
      <c r="BZ21" s="51">
        <f ca="1">SUMPRODUCT($CM21:$DD21,INDIRECT(ADDRESS(BZ$2,$DH$2)):INDIRECT(ADDRESS(BZ$2,$DY$2)))</f>
        <v>8480.3847263022435</v>
      </c>
      <c r="CA21" s="51">
        <f ca="1">SUMPRODUCT($CM21:$DD21,INDIRECT(ADDRESS(CA$2,$DH$2)):INDIRECT(ADDRESS(CA$2,$DY$2)))</f>
        <v>8480.3847263022435</v>
      </c>
      <c r="CB21" s="51">
        <f ca="1">SUMPRODUCT($CM21:$DD21,INDIRECT(ADDRESS(CB$2,$DH$2)):INDIRECT(ADDRESS(CB$2,$DY$2)))</f>
        <v>8480.3847263022435</v>
      </c>
      <c r="CC21" s="51">
        <f ca="1">SUMPRODUCT($CM21:$DD21,INDIRECT(ADDRESS(CC$2,$DH$2)):INDIRECT(ADDRESS(CC$2,$DY$2)))</f>
        <v>8480.3847263022435</v>
      </c>
      <c r="CD21" s="51">
        <f ca="1">SUMPRODUCT($CM21:$DD21,INDIRECT(ADDRESS(CD$2,$DH$2)):INDIRECT(ADDRESS(CD$2,$DY$2)))</f>
        <v>8480.3847263022435</v>
      </c>
      <c r="CF21" s="51">
        <f t="shared" ref="CF21:CK36" ca="1" si="5">SUMPRODUCT($D21:$CD21,N($D$1:$CD$1=CF$1))</f>
        <v>100779.1754080719</v>
      </c>
      <c r="CG21" s="51">
        <f t="shared" ca="1" si="5"/>
        <v>100967.98966118931</v>
      </c>
      <c r="CH21" s="51">
        <f t="shared" ca="1" si="5"/>
        <v>101153.83326203228</v>
      </c>
      <c r="CI21" s="51">
        <f t="shared" ca="1" si="5"/>
        <v>101333.88392223672</v>
      </c>
      <c r="CJ21" s="51">
        <f t="shared" ca="1" si="5"/>
        <v>101495.6997440939</v>
      </c>
      <c r="CK21" s="51">
        <f t="shared" ca="1" si="5"/>
        <v>101662.62202119998</v>
      </c>
      <c r="CL21" s="82"/>
      <c r="CM21" s="1">
        <f>IFERROR(VLOOKUP($A21,Auxiliar_OPEX_CustosUnit!$A$4:$BT$129,COLUMN(Auxiliar_OPEX_CustosUnit!BC$2),0),0)</f>
        <v>0</v>
      </c>
      <c r="CN21" s="1">
        <f>IFERROR(VLOOKUP($A21,Auxiliar_OPEX_CustosUnit!$A$4:$BT$129,COLUMN(Auxiliar_OPEX_CustosUnit!BD$2),0),0)</f>
        <v>0</v>
      </c>
      <c r="CO21" s="1">
        <f>IFERROR(VLOOKUP($A21,Auxiliar_OPEX_CustosUnit!$A$4:$BT$129,COLUMN(Auxiliar_OPEX_CustosUnit!BE$2),0)*(1-DRE_Auxiliar!$A$172),0)</f>
        <v>8026.5920246341229</v>
      </c>
      <c r="CP21" s="1">
        <f>IFERROR(VLOOKUP($A21,Auxiliar_OPEX_CustosUnit!$A$4:$BT$129,COLUMN(Auxiliar_OPEX_CustosUnit!BF$2),0),0)</f>
        <v>0</v>
      </c>
      <c r="CQ21" s="1">
        <f>IFERROR(VLOOKUP($A21,Auxiliar_OPEX_CustosUnit!$A$4:$BT$129,COLUMN(Auxiliar_OPEX_CustosUnit!BG$2),0),0)</f>
        <v>0</v>
      </c>
      <c r="CR21" s="1">
        <f>IFERROR(VLOOKUP($A21,Auxiliar_OPEX_CustosUnit!$A$4:$BT$129,COLUMN(Auxiliar_OPEX_CustosUnit!BH$2),0),0)</f>
        <v>0</v>
      </c>
      <c r="CS21" s="1">
        <f>IFERROR(VLOOKUP($A21,Auxiliar_OPEX_CustosUnit!$A$4:$BT$129,COLUMN(Auxiliar_OPEX_CustosUnit!BI$2),0),0)</f>
        <v>0.44385982503479998</v>
      </c>
      <c r="CT21" s="1">
        <f>IFERROR(VLOOKUP($A21,Auxiliar_OPEX_CustosUnit!$A$4:$BT$129,COLUMN(Auxiliar_OPEX_CustosUnit!BJ$2),0),0)</f>
        <v>0</v>
      </c>
      <c r="CU21" s="1">
        <f>IFERROR(VLOOKUP($A21,Auxiliar_OPEX_CustosUnit!$A$4:$BT$129,COLUMN(Auxiliar_OPEX_CustosUnit!BK$2),0),0)</f>
        <v>0</v>
      </c>
      <c r="CV21" s="1">
        <f>IFERROR(VLOOKUP($A21,Auxiliar_OPEX_CustosUnit!$A$4:$BT$129,COLUMN(Auxiliar_OPEX_CustosUnit!BL$2),0),0)</f>
        <v>0</v>
      </c>
      <c r="CW21" s="1">
        <f>IFERROR(VLOOKUP($A21,Auxiliar_OPEX_CustosUnit!$A$4:$BT$129,COLUMN(Auxiliar_OPEX_CustosUnit!BM$2),0),0)</f>
        <v>0</v>
      </c>
      <c r="CX21" s="1">
        <f>IFERROR(VLOOKUP($A21,Auxiliar_OPEX_CustosUnit!$A$4:$BT$129,COLUMN(Auxiliar_OPEX_CustosUnit!BN$2),0),0)</f>
        <v>0</v>
      </c>
      <c r="CY21" s="1">
        <f>IFERROR(VLOOKUP($A21,Auxiliar_OPEX_CustosUnit!$A$4:$BT$129,COLUMN(Auxiliar_OPEX_CustosUnit!BO$2),0),0)</f>
        <v>0</v>
      </c>
      <c r="CZ21" s="1">
        <f>IFERROR(VLOOKUP($A21,Auxiliar_OPEX_CustosUnit!$A$4:$BT$129,COLUMN(Auxiliar_OPEX_CustosUnit!BP$2),0),0)</f>
        <v>0</v>
      </c>
      <c r="DA21" s="1">
        <f>IFERROR(VLOOKUP($A21,Auxiliar_OPEX_CustosUnit!$A$4:$BT$129,COLUMN(Auxiliar_OPEX_CustosUnit!BQ$2),0),0)</f>
        <v>0</v>
      </c>
      <c r="DB21" s="1">
        <f>IFERROR(VLOOKUP($A21,Auxiliar_OPEX_CustosUnit!$A$4:$BT$129,COLUMN(Auxiliar_OPEX_CustosUnit!BR$2),0),0)</f>
        <v>0</v>
      </c>
      <c r="DC21" s="1">
        <f>IFERROR(VLOOKUP($A21,Auxiliar_OPEX_CustosUnit!$A$4:$BT$129,COLUMN(Auxiliar_OPEX_CustosUnit!BS$2),0),0)</f>
        <v>0</v>
      </c>
      <c r="DD21" s="1">
        <f>IFERROR(VLOOKUP($A21,Auxiliar_OPEX_CustosUnit!$A$4:$BT$129,COLUMN(Auxiliar_OPEX_CustosUnit!BT$2),0),0)</f>
        <v>0.10566201100679</v>
      </c>
      <c r="DG21" s="60">
        <v>43770</v>
      </c>
      <c r="DH21" s="1">
        <v>1</v>
      </c>
      <c r="DI21" s="1">
        <f>INDEX(Auxiliar_OPEX_Drivers!$B$2:$CH$18,MATCH(Auxiliar_OPEX_O!DI$3,Auxiliar_OPEX_Drivers!$B$2:$B$18,0),MATCH($DG21,Auxiliar_OPEX_Drivers!$B$2:$CH$2,0))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INDEX(Auxiliar_OPEX_Drivers!$B$2:$CH$18,MATCH(Auxiliar_OPEX_O!DK$3,Auxiliar_OPEX_Drivers!$B$2:$B$18,0),MATCH($DG21,Auxiliar_OPEX_Drivers!$B$2:$CH$2,0))</f>
        <v>14.197864859951647</v>
      </c>
      <c r="DL21" s="1">
        <f>INDEX(Auxiliar_OPEX_Drivers!$B$2:$CH$18,MATCH(Auxiliar_OPEX_O!DL$3,Auxiliar_OPEX_Drivers!$B$2:$B$18,0),MATCH($DG21,Auxiliar_OPEX_Drivers!$B$2:$CH$2,0))</f>
        <v>61.664040607223974</v>
      </c>
      <c r="DM21" s="1">
        <f>INDEX(Auxiliar_OPEX_Drivers!$B$2:$CH$18,MATCH(Auxiliar_OPEX_O!DM$3,Auxiliar_OPEX_Drivers!$B$2:$B$18,0),MATCH($DG21,Auxiliar_OPEX_Drivers!$B$2:$CH$2,0))</f>
        <v>13</v>
      </c>
      <c r="DN21" s="1">
        <f>INDEX(Auxiliar_OPEX_Drivers!$B$2:$CH$18,MATCH(Auxiliar_OPEX_O!DN$3,Auxiliar_OPEX_Drivers!$B$2:$B$18,0),MATCH($DG21,Auxiliar_OPEX_Drivers!$B$2:$CH$2,0))</f>
        <v>629.88820478653656</v>
      </c>
      <c r="DO21" s="1">
        <f>INDEX(Auxiliar_OPEX_Drivers!$B$2:$CH$18,MATCH(Auxiliar_OPEX_O!DO$3,Auxiliar_OPEX_Drivers!$B$2:$B$18,0),MATCH($DG21,Auxiliar_OPEX_Drivers!$B$2:$CH$2,0))</f>
        <v>12</v>
      </c>
      <c r="DP21" s="1">
        <f>INDEX(Auxiliar_OPEX_Drivers!$B$2:$CH$18,MATCH(Auxiliar_OPEX_O!DP$3,Auxiliar_OPEX_Drivers!$B$2:$B$18,0),MATCH($DG21,Auxiliar_OPEX_Drivers!$B$2:$CH$2,0))</f>
        <v>193.23159128191017</v>
      </c>
      <c r="DQ21" s="1">
        <f>INDEX(Auxiliar_OPEX_Drivers!$B$2:$CH$18,MATCH(Auxiliar_OPEX_O!DQ$3,Auxiliar_OPEX_Drivers!$B$2:$B$18,0),MATCH($DG21,Auxiliar_OPEX_Drivers!$B$2:$CH$2,0))</f>
        <v>37.049466214987916</v>
      </c>
      <c r="DR21" s="1">
        <f>INDEX(Auxiliar_OPEX_Drivers!$B$2:$CH$18,MATCH(Auxiliar_OPEX_O!DR$3,Auxiliar_OPEX_Drivers!$B$2:$B$18,0),MATCH($DG21,Auxiliar_OPEX_Drivers!$B$2:$CH$2,0))</f>
        <v>18072710.556673329</v>
      </c>
      <c r="DS21" s="1">
        <f>INDEX(Auxiliar_OPEX_Drivers!$B$2:$CH$18,MATCH(Auxiliar_OPEX_O!DS$3,Auxiliar_OPEX_Drivers!$B$2:$B$18,0),MATCH($DG21,Auxiliar_OPEX_Drivers!$B$2:$CH$2,0))</f>
        <v>86381.564307935099</v>
      </c>
      <c r="DT21" s="1">
        <f>INDEX(Auxiliar_OPEX_Drivers!$B$2:$CH$18,MATCH(Auxiliar_OPEX_O!DT$3,Auxiliar_OPEX_Drivers!$B$2:$B$18,0),MATCH($DG21,Auxiliar_OPEX_Drivers!$B$2:$CH$2,0))</f>
        <v>7467.4745897222047</v>
      </c>
      <c r="DU21" s="1">
        <f>INDEX(Auxiliar_OPEX_Drivers!$B$2:$CH$18,MATCH(Auxiliar_OPEX_O!DU$3,Auxiliar_OPEX_Drivers!$B$2:$B$18,0),MATCH($DG21,Auxiliar_OPEX_Drivers!$B$2:$CH$2,0))</f>
        <v>1154.8662397223932</v>
      </c>
      <c r="DV21" s="1">
        <f>INDEX(Auxiliar_OPEX_Drivers!$B$2:$CH$18,MATCH(Auxiliar_OPEX_O!DV$3,Auxiliar_OPEX_Drivers!$B$2:$B$18,0),MATCH($DG21,Auxiliar_OPEX_Drivers!$B$2:$CH$2,0))</f>
        <v>2142974.7538122712</v>
      </c>
      <c r="DW21" s="1">
        <f>INDEX(Auxiliar_OPEX_Drivers!$B$2:$CH$18,MATCH(Auxiliar_OPEX_O!DW$3,Auxiliar_OPEX_Drivers!$B$2:$B$18,0),MATCH($DG21,Auxiliar_OPEX_Drivers!$B$2:$CH$2,0))</f>
        <v>7340.1462563888726</v>
      </c>
      <c r="DX21" s="1">
        <f>INDEX(Auxiliar_OPEX_Drivers!$B$2:$CH$18,MATCH(Auxiliar_OPEX_O!DX$3,Auxiliar_OPEX_Drivers!$B$2:$B$18,0),MATCH($DG21,Auxiliar_OPEX_Drivers!$B$2:$CH$2,0))</f>
        <v>2163652.240584367</v>
      </c>
      <c r="DY21" s="1">
        <f>INDEX(Auxiliar_OPEX_Drivers!$B$2:$CH$18,MATCH(Auxiliar_OPEX_O!DY$3,Auxiliar_OPEX_Drivers!$B$2:$B$18,0),MATCH($DG21,Auxiliar_OPEX_Drivers!$B$2:$CH$2,0))</f>
        <v>961.03116775061017</v>
      </c>
    </row>
    <row r="22" spans="1:129" hidden="1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7509.6453002336084</v>
      </c>
      <c r="E22" s="51">
        <f ca="1">SUMPRODUCT($CM22:$DD22,INDIRECT(ADDRESS(E$2,$DH$2)):INDIRECT(ADDRESS(E$2,$DY$2)))</f>
        <v>7509.6453002336084</v>
      </c>
      <c r="F22" s="51">
        <f ca="1">SUMPRODUCT($CM22:$DD22,INDIRECT(ADDRESS(F$2,$DH$2)):INDIRECT(ADDRESS(F$2,$DY$2)))</f>
        <v>7509.6453002336084</v>
      </c>
      <c r="G22" s="51">
        <f ca="1">SUMPRODUCT($CM22:$DD22,INDIRECT(ADDRESS(G$2,$DH$2)):INDIRECT(ADDRESS(G$2,$DY$2)))</f>
        <v>7509.6453002336084</v>
      </c>
      <c r="H22" s="51">
        <f ca="1">SUMPRODUCT($CM22:$DD22,INDIRECT(ADDRESS(H$2,$DH$2)):INDIRECT(ADDRESS(H$2,$DY$2)))</f>
        <v>7509.6453002336084</v>
      </c>
      <c r="I22" s="51">
        <f ca="1">SUMPRODUCT($CM22:$DD22,INDIRECT(ADDRESS(I$2,$DH$2)):INDIRECT(ADDRESS(I$2,$DY$2)))</f>
        <v>7509.6453002336084</v>
      </c>
      <c r="J22" s="51">
        <f ca="1">SUMPRODUCT($CM22:$DD22,INDIRECT(ADDRESS(J$2,$DH$2)):INDIRECT(ADDRESS(J$2,$DY$2)))</f>
        <v>7509.6453002336084</v>
      </c>
      <c r="K22" s="51">
        <f ca="1">SUMPRODUCT($CM22:$DD22,INDIRECT(ADDRESS(K$2,$DH$2)):INDIRECT(ADDRESS(K$2,$DY$2)))</f>
        <v>7509.6453002336084</v>
      </c>
      <c r="L22" s="51">
        <f ca="1">SUMPRODUCT($CM22:$DD22,INDIRECT(ADDRESS(L$2,$DH$2)):INDIRECT(ADDRESS(L$2,$DY$2)))</f>
        <v>7509.6453002336084</v>
      </c>
      <c r="M22" s="51">
        <f ca="1">SUMPRODUCT($CM22:$DD22,INDIRECT(ADDRESS(M$2,$DH$2)):INDIRECT(ADDRESS(M$2,$DY$2)))</f>
        <v>7509.6453002336084</v>
      </c>
      <c r="N22" s="51">
        <f ca="1">SUMPRODUCT($CM22:$DD22,INDIRECT(ADDRESS(N$2,$DH$2)):INDIRECT(ADDRESS(N$2,$DY$2)))</f>
        <v>7509.6453002336084</v>
      </c>
      <c r="O22" s="51">
        <f ca="1">SUMPRODUCT($CM22:$DD22,INDIRECT(ADDRESS(O$2,$DH$2)):INDIRECT(ADDRESS(O$2,$DY$2)))</f>
        <v>7509.6453002336084</v>
      </c>
      <c r="P22" s="51">
        <f ca="1">SUMPRODUCT($CM22:$DD22,INDIRECT(ADDRESS(P$2,$DH$2)):INDIRECT(ADDRESS(P$2,$DY$2)))</f>
        <v>7509.6453002336084</v>
      </c>
      <c r="Q22" s="51">
        <f ca="1">SUMPRODUCT($CM22:$DD22,INDIRECT(ADDRESS(Q$2,$DH$2)):INDIRECT(ADDRESS(Q$2,$DY$2)))</f>
        <v>7509.6453002336084</v>
      </c>
      <c r="R22" s="51">
        <f ca="1">SUMPRODUCT($CM22:$DD22,INDIRECT(ADDRESS(R$2,$DH$2)):INDIRECT(ADDRESS(R$2,$DY$2)))</f>
        <v>7509.6453002336084</v>
      </c>
      <c r="S22" s="51">
        <f ca="1">SUMPRODUCT($CM22:$DD22,INDIRECT(ADDRESS(S$2,$DH$2)):INDIRECT(ADDRESS(S$2,$DY$2)))</f>
        <v>7509.6453002336084</v>
      </c>
      <c r="T22" s="51">
        <f ca="1">SUMPRODUCT($CM22:$DD22,INDIRECT(ADDRESS(T$2,$DH$2)):INDIRECT(ADDRESS(T$2,$DY$2)))</f>
        <v>7509.6453002336084</v>
      </c>
      <c r="U22" s="51">
        <f ca="1">SUMPRODUCT($CM22:$DD22,INDIRECT(ADDRESS(U$2,$DH$2)):INDIRECT(ADDRESS(U$2,$DY$2)))</f>
        <v>7509.6453002336084</v>
      </c>
      <c r="V22" s="51">
        <f ca="1">SUMPRODUCT($CM22:$DD22,INDIRECT(ADDRESS(V$2,$DH$2)):INDIRECT(ADDRESS(V$2,$DY$2)))</f>
        <v>7509.6453002336084</v>
      </c>
      <c r="W22" s="51">
        <f ca="1">SUMPRODUCT($CM22:$DD22,INDIRECT(ADDRESS(W$2,$DH$2)):INDIRECT(ADDRESS(W$2,$DY$2)))</f>
        <v>7509.6453002336084</v>
      </c>
      <c r="X22" s="51">
        <f ca="1">SUMPRODUCT($CM22:$DD22,INDIRECT(ADDRESS(X$2,$DH$2)):INDIRECT(ADDRESS(X$2,$DY$2)))</f>
        <v>7509.6453002336084</v>
      </c>
      <c r="Y22" s="51">
        <f ca="1">SUMPRODUCT($CM22:$DD22,INDIRECT(ADDRESS(Y$2,$DH$2)):INDIRECT(ADDRESS(Y$2,$DY$2)))</f>
        <v>7509.6453002336084</v>
      </c>
      <c r="Z22" s="51">
        <f ca="1">SUMPRODUCT($CM22:$DD22,INDIRECT(ADDRESS(Z$2,$DH$2)):INDIRECT(ADDRESS(Z$2,$DY$2)))</f>
        <v>7509.6453002336084</v>
      </c>
      <c r="AA22" s="51">
        <f ca="1">SUMPRODUCT($CM22:$DD22,INDIRECT(ADDRESS(AA$2,$DH$2)):INDIRECT(ADDRESS(AA$2,$DY$2)))</f>
        <v>7509.6453002336084</v>
      </c>
      <c r="AB22" s="51">
        <f ca="1">SUMPRODUCT($CM22:$DD22,INDIRECT(ADDRESS(AB$2,$DH$2)):INDIRECT(ADDRESS(AB$2,$DY$2)))</f>
        <v>7509.6453002336084</v>
      </c>
      <c r="AC22" s="51">
        <f ca="1">SUMPRODUCT($CM22:$DD22,INDIRECT(ADDRESS(AC$2,$DH$2)):INDIRECT(ADDRESS(AC$2,$DY$2)))</f>
        <v>7509.6453002336084</v>
      </c>
      <c r="AD22" s="51">
        <f ca="1">SUMPRODUCT($CM22:$DD22,INDIRECT(ADDRESS(AD$2,$DH$2)):INDIRECT(ADDRESS(AD$2,$DY$2)))</f>
        <v>7509.6453002336084</v>
      </c>
      <c r="AE22" s="51">
        <f ca="1">SUMPRODUCT($CM22:$DD22,INDIRECT(ADDRESS(AE$2,$DH$2)):INDIRECT(ADDRESS(AE$2,$DY$2)))</f>
        <v>7509.6453002336084</v>
      </c>
      <c r="AF22" s="51">
        <f ca="1">SUMPRODUCT($CM22:$DD22,INDIRECT(ADDRESS(AF$2,$DH$2)):INDIRECT(ADDRESS(AF$2,$DY$2)))</f>
        <v>7509.6453002336084</v>
      </c>
      <c r="AG22" s="51">
        <f ca="1">SUMPRODUCT($CM22:$DD22,INDIRECT(ADDRESS(AG$2,$DH$2)):INDIRECT(ADDRESS(AG$2,$DY$2)))</f>
        <v>7509.6453002336084</v>
      </c>
      <c r="AH22" s="51">
        <f ca="1">SUMPRODUCT($CM22:$DD22,INDIRECT(ADDRESS(AH$2,$DH$2)):INDIRECT(ADDRESS(AH$2,$DY$2)))</f>
        <v>7509.6453002336084</v>
      </c>
      <c r="AI22" s="51">
        <f ca="1">SUMPRODUCT($CM22:$DD22,INDIRECT(ADDRESS(AI$2,$DH$2)):INDIRECT(ADDRESS(AI$2,$DY$2)))</f>
        <v>7509.6453002336084</v>
      </c>
      <c r="AJ22" s="51">
        <f ca="1">SUMPRODUCT($CM22:$DD22,INDIRECT(ADDRESS(AJ$2,$DH$2)):INDIRECT(ADDRESS(AJ$2,$DY$2)))</f>
        <v>7509.6453002336084</v>
      </c>
      <c r="AK22" s="51">
        <f ca="1">SUMPRODUCT($CM22:$DD22,INDIRECT(ADDRESS(AK$2,$DH$2)):INDIRECT(ADDRESS(AK$2,$DY$2)))</f>
        <v>7509.6453002336084</v>
      </c>
      <c r="AL22" s="51">
        <f ca="1">SUMPRODUCT($CM22:$DD22,INDIRECT(ADDRESS(AL$2,$DH$2)):INDIRECT(ADDRESS(AL$2,$DY$2)))</f>
        <v>7509.6453002336084</v>
      </c>
      <c r="AM22" s="51">
        <f ca="1">SUMPRODUCT($CM22:$DD22,INDIRECT(ADDRESS(AM$2,$DH$2)):INDIRECT(ADDRESS(AM$2,$DY$2)))</f>
        <v>7509.6453002336084</v>
      </c>
      <c r="AN22" s="51">
        <f ca="1">SUMPRODUCT($CM22:$DD22,INDIRECT(ADDRESS(AN$2,$DH$2)):INDIRECT(ADDRESS(AN$2,$DY$2)))</f>
        <v>7509.6453002336084</v>
      </c>
      <c r="AO22" s="51">
        <f ca="1">SUMPRODUCT($CM22:$DD22,INDIRECT(ADDRESS(AO$2,$DH$2)):INDIRECT(ADDRESS(AO$2,$DY$2)))</f>
        <v>7509.6453002336084</v>
      </c>
      <c r="AP22" s="51">
        <f ca="1">SUMPRODUCT($CM22:$DD22,INDIRECT(ADDRESS(AP$2,$DH$2)):INDIRECT(ADDRESS(AP$2,$DY$2)))</f>
        <v>7509.6453002336084</v>
      </c>
      <c r="AQ22" s="51">
        <f ca="1">SUMPRODUCT($CM22:$DD22,INDIRECT(ADDRESS(AQ$2,$DH$2)):INDIRECT(ADDRESS(AQ$2,$DY$2)))</f>
        <v>7509.6453002336084</v>
      </c>
      <c r="AR22" s="51">
        <f ca="1">SUMPRODUCT($CM22:$DD22,INDIRECT(ADDRESS(AR$2,$DH$2)):INDIRECT(ADDRESS(AR$2,$DY$2)))</f>
        <v>7509.6453002336084</v>
      </c>
      <c r="AS22" s="51">
        <f ca="1">SUMPRODUCT($CM22:$DD22,INDIRECT(ADDRESS(AS$2,$DH$2)):INDIRECT(ADDRESS(AS$2,$DY$2)))</f>
        <v>7509.6453002336084</v>
      </c>
      <c r="AT22" s="51">
        <f ca="1">SUMPRODUCT($CM22:$DD22,INDIRECT(ADDRESS(AT$2,$DH$2)):INDIRECT(ADDRESS(AT$2,$DY$2)))</f>
        <v>7509.6453002336084</v>
      </c>
      <c r="AU22" s="51">
        <f ca="1">SUMPRODUCT($CM22:$DD22,INDIRECT(ADDRESS(AU$2,$DH$2)):INDIRECT(ADDRESS(AU$2,$DY$2)))</f>
        <v>7509.6453002336084</v>
      </c>
      <c r="AV22" s="51">
        <f ca="1">SUMPRODUCT($CM22:$DD22,INDIRECT(ADDRESS(AV$2,$DH$2)):INDIRECT(ADDRESS(AV$2,$DY$2)))</f>
        <v>7509.6453002336084</v>
      </c>
      <c r="AW22" s="51">
        <f ca="1">SUMPRODUCT($CM22:$DD22,INDIRECT(ADDRESS(AW$2,$DH$2)):INDIRECT(ADDRESS(AW$2,$DY$2)))</f>
        <v>7509.6453002336084</v>
      </c>
      <c r="AX22" s="51">
        <f ca="1">SUMPRODUCT($CM22:$DD22,INDIRECT(ADDRESS(AX$2,$DH$2)):INDIRECT(ADDRESS(AX$2,$DY$2)))</f>
        <v>7509.6453002336084</v>
      </c>
      <c r="AY22" s="51">
        <f ca="1">SUMPRODUCT($CM22:$DD22,INDIRECT(ADDRESS(AY$2,$DH$2)):INDIRECT(ADDRESS(AY$2,$DY$2)))</f>
        <v>7509.6453002336084</v>
      </c>
      <c r="AZ22" s="51">
        <f ca="1">SUMPRODUCT($CM22:$DD22,INDIRECT(ADDRESS(AZ$2,$DH$2)):INDIRECT(ADDRESS(AZ$2,$DY$2)))</f>
        <v>7509.6453002336084</v>
      </c>
      <c r="BA22" s="51">
        <f ca="1">SUMPRODUCT($CM22:$DD22,INDIRECT(ADDRESS(BA$2,$DH$2)):INDIRECT(ADDRESS(BA$2,$DY$2)))</f>
        <v>7509.6453002336084</v>
      </c>
      <c r="BB22" s="51">
        <f ca="1">SUMPRODUCT($CM22:$DD22,INDIRECT(ADDRESS(BB$2,$DH$2)):INDIRECT(ADDRESS(BB$2,$DY$2)))</f>
        <v>7509.6453002336084</v>
      </c>
      <c r="BC22" s="51">
        <f ca="1">SUMPRODUCT($CM22:$DD22,INDIRECT(ADDRESS(BC$2,$DH$2)):INDIRECT(ADDRESS(BC$2,$DY$2)))</f>
        <v>7509.6453002336084</v>
      </c>
      <c r="BD22" s="51">
        <f ca="1">SUMPRODUCT($CM22:$DD22,INDIRECT(ADDRESS(BD$2,$DH$2)):INDIRECT(ADDRESS(BD$2,$DY$2)))</f>
        <v>7509.6453002336084</v>
      </c>
      <c r="BE22" s="51">
        <f ca="1">SUMPRODUCT($CM22:$DD22,INDIRECT(ADDRESS(BE$2,$DH$2)):INDIRECT(ADDRESS(BE$2,$DY$2)))</f>
        <v>7509.6453002336084</v>
      </c>
      <c r="BF22" s="51">
        <f ca="1">SUMPRODUCT($CM22:$DD22,INDIRECT(ADDRESS(BF$2,$DH$2)):INDIRECT(ADDRESS(BF$2,$DY$2)))</f>
        <v>7509.6453002336084</v>
      </c>
      <c r="BG22" s="51">
        <f ca="1">SUMPRODUCT($CM22:$DD22,INDIRECT(ADDRESS(BG$2,$DH$2)):INDIRECT(ADDRESS(BG$2,$DY$2)))</f>
        <v>7509.6453002336084</v>
      </c>
      <c r="BH22" s="51">
        <f ca="1">SUMPRODUCT($CM22:$DD22,INDIRECT(ADDRESS(BH$2,$DH$2)):INDIRECT(ADDRESS(BH$2,$DY$2)))</f>
        <v>7509.6453002336084</v>
      </c>
      <c r="BI22" s="51">
        <f ca="1">SUMPRODUCT($CM22:$DD22,INDIRECT(ADDRESS(BI$2,$DH$2)):INDIRECT(ADDRESS(BI$2,$DY$2)))</f>
        <v>7509.6453002336084</v>
      </c>
      <c r="BJ22" s="51">
        <f ca="1">SUMPRODUCT($CM22:$DD22,INDIRECT(ADDRESS(BJ$2,$DH$2)):INDIRECT(ADDRESS(BJ$2,$DY$2)))</f>
        <v>7509.6453002336084</v>
      </c>
      <c r="BK22" s="51">
        <f ca="1">SUMPRODUCT($CM22:$DD22,INDIRECT(ADDRESS(BK$2,$DH$2)):INDIRECT(ADDRESS(BK$2,$DY$2)))</f>
        <v>7509.6453002336084</v>
      </c>
      <c r="BL22" s="51">
        <f ca="1">SUMPRODUCT($CM22:$DD22,INDIRECT(ADDRESS(BL$2,$DH$2)):INDIRECT(ADDRESS(BL$2,$DY$2)))</f>
        <v>7509.6453002336084</v>
      </c>
      <c r="BM22" s="51">
        <f ca="1">SUMPRODUCT($CM22:$DD22,INDIRECT(ADDRESS(BM$2,$DH$2)):INDIRECT(ADDRESS(BM$2,$DY$2)))</f>
        <v>7509.6453002336084</v>
      </c>
      <c r="BN22" s="51">
        <f ca="1">SUMPRODUCT($CM22:$DD22,INDIRECT(ADDRESS(BN$2,$DH$2)):INDIRECT(ADDRESS(BN$2,$DY$2)))</f>
        <v>7509.6453002336084</v>
      </c>
      <c r="BO22" s="51">
        <f ca="1">SUMPRODUCT($CM22:$DD22,INDIRECT(ADDRESS(BO$2,$DH$2)):INDIRECT(ADDRESS(BO$2,$DY$2)))</f>
        <v>7509.6453002336084</v>
      </c>
      <c r="BP22" s="51">
        <f ca="1">SUMPRODUCT($CM22:$DD22,INDIRECT(ADDRESS(BP$2,$DH$2)):INDIRECT(ADDRESS(BP$2,$DY$2)))</f>
        <v>7509.6453002336084</v>
      </c>
      <c r="BQ22" s="51">
        <f ca="1">SUMPRODUCT($CM22:$DD22,INDIRECT(ADDRESS(BQ$2,$DH$2)):INDIRECT(ADDRESS(BQ$2,$DY$2)))</f>
        <v>7509.6453002336084</v>
      </c>
      <c r="BR22" s="51">
        <f ca="1">SUMPRODUCT($CM22:$DD22,INDIRECT(ADDRESS(BR$2,$DH$2)):INDIRECT(ADDRESS(BR$2,$DY$2)))</f>
        <v>7509.6453002336084</v>
      </c>
      <c r="BS22" s="51">
        <f ca="1">SUMPRODUCT($CM22:$DD22,INDIRECT(ADDRESS(BS$2,$DH$2)):INDIRECT(ADDRESS(BS$2,$DY$2)))</f>
        <v>7509.6453002336084</v>
      </c>
      <c r="BT22" s="51">
        <f ca="1">SUMPRODUCT($CM22:$DD22,INDIRECT(ADDRESS(BT$2,$DH$2)):INDIRECT(ADDRESS(BT$2,$DY$2)))</f>
        <v>7509.6453002336084</v>
      </c>
      <c r="BU22" s="51">
        <f ca="1">SUMPRODUCT($CM22:$DD22,INDIRECT(ADDRESS(BU$2,$DH$2)):INDIRECT(ADDRESS(BU$2,$DY$2)))</f>
        <v>7509.6453002336084</v>
      </c>
      <c r="BV22" s="51">
        <f ca="1">SUMPRODUCT($CM22:$DD22,INDIRECT(ADDRESS(BV$2,$DH$2)):INDIRECT(ADDRESS(BV$2,$DY$2)))</f>
        <v>7509.6453002336084</v>
      </c>
      <c r="BW22" s="51">
        <f ca="1">SUMPRODUCT($CM22:$DD22,INDIRECT(ADDRESS(BW$2,$DH$2)):INDIRECT(ADDRESS(BW$2,$DY$2)))</f>
        <v>7509.6453002336084</v>
      </c>
      <c r="BX22" s="51">
        <f ca="1">SUMPRODUCT($CM22:$DD22,INDIRECT(ADDRESS(BX$2,$DH$2)):INDIRECT(ADDRESS(BX$2,$DY$2)))</f>
        <v>7509.6453002336084</v>
      </c>
      <c r="BY22" s="51">
        <f ca="1">SUMPRODUCT($CM22:$DD22,INDIRECT(ADDRESS(BY$2,$DH$2)):INDIRECT(ADDRESS(BY$2,$DY$2)))</f>
        <v>7509.6453002336084</v>
      </c>
      <c r="BZ22" s="51">
        <f ca="1">SUMPRODUCT($CM22:$DD22,INDIRECT(ADDRESS(BZ$2,$DH$2)):INDIRECT(ADDRESS(BZ$2,$DY$2)))</f>
        <v>7509.6453002336084</v>
      </c>
      <c r="CA22" s="51">
        <f ca="1">SUMPRODUCT($CM22:$DD22,INDIRECT(ADDRESS(CA$2,$DH$2)):INDIRECT(ADDRESS(CA$2,$DY$2)))</f>
        <v>7509.6453002336084</v>
      </c>
      <c r="CB22" s="51">
        <f ca="1">SUMPRODUCT($CM22:$DD22,INDIRECT(ADDRESS(CB$2,$DH$2)):INDIRECT(ADDRESS(CB$2,$DY$2)))</f>
        <v>7509.6453002336084</v>
      </c>
      <c r="CC22" s="51">
        <f ca="1">SUMPRODUCT($CM22:$DD22,INDIRECT(ADDRESS(CC$2,$DH$2)):INDIRECT(ADDRESS(CC$2,$DY$2)))</f>
        <v>7509.6453002336084</v>
      </c>
      <c r="CD22" s="51">
        <f ca="1">SUMPRODUCT($CM22:$DD22,INDIRECT(ADDRESS(CD$2,$DH$2)):INDIRECT(ADDRESS(CD$2,$DY$2)))</f>
        <v>7509.6453002336084</v>
      </c>
      <c r="CF22" s="51">
        <f t="shared" ca="1" si="5"/>
        <v>90115.743602803283</v>
      </c>
      <c r="CG22" s="51">
        <f t="shared" ca="1" si="5"/>
        <v>90115.743602803283</v>
      </c>
      <c r="CH22" s="51">
        <f t="shared" ca="1" si="5"/>
        <v>90115.743602803283</v>
      </c>
      <c r="CI22" s="51">
        <f t="shared" ca="1" si="5"/>
        <v>90115.743602803283</v>
      </c>
      <c r="CJ22" s="51">
        <f t="shared" ca="1" si="5"/>
        <v>90115.743602803283</v>
      </c>
      <c r="CK22" s="51">
        <f t="shared" ca="1" si="5"/>
        <v>90115.743602803283</v>
      </c>
      <c r="CL22" s="82"/>
      <c r="CM22" s="1">
        <f>IFERROR(VLOOKUP($A22,Auxiliar_OPEX_CustosUnit!$A$4:$BT$129,COLUMN(Auxiliar_OPEX_CustosUnit!BC$2),0),0)</f>
        <v>0</v>
      </c>
      <c r="CN22" s="1">
        <f>IFERROR(VLOOKUP($A22,Auxiliar_OPEX_CustosUnit!$A$4:$BT$129,COLUMN(Auxiliar_OPEX_CustosUnit!BD$2),0),0)</f>
        <v>0</v>
      </c>
      <c r="CO22" s="1">
        <f>IFERROR(VLOOKUP($A22,Auxiliar_OPEX_CustosUnit!$A$4:$BT$129,COLUMN(Auxiliar_OPEX_CustosUnit!BE$2),0)*(1-DRE_Auxiliar!$A$172),0)</f>
        <v>7509.6453002336084</v>
      </c>
      <c r="CP22" s="1">
        <f>IFERROR(VLOOKUP($A22,Auxiliar_OPEX_CustosUnit!$A$4:$BT$129,COLUMN(Auxiliar_OPEX_CustosUnit!BF$2),0),0)</f>
        <v>0</v>
      </c>
      <c r="CQ22" s="1">
        <f>IFERROR(VLOOKUP($A22,Auxiliar_OPEX_CustosUnit!$A$4:$BT$129,COLUMN(Auxiliar_OPEX_CustosUnit!BG$2),0),0)</f>
        <v>0</v>
      </c>
      <c r="CR22" s="1">
        <f>IFERROR(VLOOKUP($A22,Auxiliar_OPEX_CustosUnit!$A$4:$BT$129,COLUMN(Auxiliar_OPEX_CustosUnit!BH$2),0),0)</f>
        <v>0</v>
      </c>
      <c r="CS22" s="1">
        <f>IFERROR(VLOOKUP($A22,Auxiliar_OPEX_CustosUnit!$A$4:$BT$129,COLUMN(Auxiliar_OPEX_CustosUnit!BI$2),0),0)</f>
        <v>0</v>
      </c>
      <c r="CT22" s="1">
        <f>IFERROR(VLOOKUP($A22,Auxiliar_OPEX_CustosUnit!$A$4:$BT$129,COLUMN(Auxiliar_OPEX_CustosUnit!BJ$2),0),0)</f>
        <v>0</v>
      </c>
      <c r="CU22" s="1">
        <f>IFERROR(VLOOKUP($A22,Auxiliar_OPEX_CustosUnit!$A$4:$BT$129,COLUMN(Auxiliar_OPEX_CustosUnit!BK$2),0),0)</f>
        <v>0</v>
      </c>
      <c r="CV22" s="1">
        <f>IFERROR(VLOOKUP($A22,Auxiliar_OPEX_CustosUnit!$A$4:$BT$129,COLUMN(Auxiliar_OPEX_CustosUnit!BL$2),0),0)</f>
        <v>0</v>
      </c>
      <c r="CW22" s="1">
        <f>IFERROR(VLOOKUP($A22,Auxiliar_OPEX_CustosUnit!$A$4:$BT$129,COLUMN(Auxiliar_OPEX_CustosUnit!BM$2),0),0)</f>
        <v>0</v>
      </c>
      <c r="CX22" s="1">
        <f>IFERROR(VLOOKUP($A22,Auxiliar_OPEX_CustosUnit!$A$4:$BT$129,COLUMN(Auxiliar_OPEX_CustosUnit!BN$2),0),0)</f>
        <v>0</v>
      </c>
      <c r="CY22" s="1">
        <f>IFERROR(VLOOKUP($A22,Auxiliar_OPEX_CustosUnit!$A$4:$BT$129,COLUMN(Auxiliar_OPEX_CustosUnit!BO$2),0),0)</f>
        <v>0</v>
      </c>
      <c r="CZ22" s="1">
        <f>IFERROR(VLOOKUP($A22,Auxiliar_OPEX_CustosUnit!$A$4:$BT$129,COLUMN(Auxiliar_OPEX_CustosUnit!BP$2),0),0)</f>
        <v>0</v>
      </c>
      <c r="DA22" s="1">
        <f>IFERROR(VLOOKUP($A22,Auxiliar_OPEX_CustosUnit!$A$4:$BT$129,COLUMN(Auxiliar_OPEX_CustosUnit!BQ$2),0),0)</f>
        <v>0</v>
      </c>
      <c r="DB22" s="1">
        <f>IFERROR(VLOOKUP($A22,Auxiliar_OPEX_CustosUnit!$A$4:$BT$129,COLUMN(Auxiliar_OPEX_CustosUnit!BR$2),0),0)</f>
        <v>0</v>
      </c>
      <c r="DC22" s="1">
        <f>IFERROR(VLOOKUP($A22,Auxiliar_OPEX_CustosUnit!$A$4:$BT$129,COLUMN(Auxiliar_OPEX_CustosUnit!BS$2),0),0)</f>
        <v>0</v>
      </c>
      <c r="DD22" s="1">
        <f>IFERROR(VLOOKUP($A22,Auxiliar_OPEX_CustosUnit!$A$4:$BT$129,COLUMN(Auxiliar_OPEX_CustosUnit!BT$2),0),0)</f>
        <v>0</v>
      </c>
      <c r="DG22" s="60">
        <v>43800</v>
      </c>
      <c r="DH22" s="1">
        <v>1</v>
      </c>
      <c r="DI22" s="1">
        <f>INDEX(Auxiliar_OPEX_Drivers!$B$2:$CH$18,MATCH(Auxiliar_OPEX_O!DI$3,Auxiliar_OPEX_Drivers!$B$2:$B$18,0),MATCH($DG22,Auxiliar_OPEX_Drivers!$B$2:$CH$2,0))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INDEX(Auxiliar_OPEX_Drivers!$B$2:$CH$18,MATCH(Auxiliar_OPEX_O!DK$3,Auxiliar_OPEX_Drivers!$B$2:$B$18,0),MATCH($DG22,Auxiliar_OPEX_Drivers!$B$2:$CH$2,0))</f>
        <v>14.197864859951647</v>
      </c>
      <c r="DL22" s="1">
        <f>INDEX(Auxiliar_OPEX_Drivers!$B$2:$CH$18,MATCH(Auxiliar_OPEX_O!DL$3,Auxiliar_OPEX_Drivers!$B$2:$B$18,0),MATCH($DG22,Auxiliar_OPEX_Drivers!$B$2:$CH$2,0))</f>
        <v>61.664040607223974</v>
      </c>
      <c r="DM22" s="1">
        <f>INDEX(Auxiliar_OPEX_Drivers!$B$2:$CH$18,MATCH(Auxiliar_OPEX_O!DM$3,Auxiliar_OPEX_Drivers!$B$2:$B$18,0),MATCH($DG22,Auxiliar_OPEX_Drivers!$B$2:$CH$2,0))</f>
        <v>13</v>
      </c>
      <c r="DN22" s="1">
        <f>INDEX(Auxiliar_OPEX_Drivers!$B$2:$CH$18,MATCH(Auxiliar_OPEX_O!DN$3,Auxiliar_OPEX_Drivers!$B$2:$B$18,0),MATCH($DG22,Auxiliar_OPEX_Drivers!$B$2:$CH$2,0))</f>
        <v>629.88820478653656</v>
      </c>
      <c r="DO22" s="1">
        <f>INDEX(Auxiliar_OPEX_Drivers!$B$2:$CH$18,MATCH(Auxiliar_OPEX_O!DO$3,Auxiliar_OPEX_Drivers!$B$2:$B$18,0),MATCH($DG22,Auxiliar_OPEX_Drivers!$B$2:$CH$2,0))</f>
        <v>12</v>
      </c>
      <c r="DP22" s="1">
        <f>INDEX(Auxiliar_OPEX_Drivers!$B$2:$CH$18,MATCH(Auxiliar_OPEX_O!DP$3,Auxiliar_OPEX_Drivers!$B$2:$B$18,0),MATCH($DG22,Auxiliar_OPEX_Drivers!$B$2:$CH$2,0))</f>
        <v>193.23159128191017</v>
      </c>
      <c r="DQ22" s="1">
        <f>INDEX(Auxiliar_OPEX_Drivers!$B$2:$CH$18,MATCH(Auxiliar_OPEX_O!DQ$3,Auxiliar_OPEX_Drivers!$B$2:$B$18,0),MATCH($DG22,Auxiliar_OPEX_Drivers!$B$2:$CH$2,0))</f>
        <v>37.049466214987916</v>
      </c>
      <c r="DR22" s="1">
        <f>INDEX(Auxiliar_OPEX_Drivers!$B$2:$CH$18,MATCH(Auxiliar_OPEX_O!DR$3,Auxiliar_OPEX_Drivers!$B$2:$B$18,0),MATCH($DG22,Auxiliar_OPEX_Drivers!$B$2:$CH$2,0))</f>
        <v>18151498.441950116</v>
      </c>
      <c r="DS22" s="1">
        <f>INDEX(Auxiliar_OPEX_Drivers!$B$2:$CH$18,MATCH(Auxiliar_OPEX_O!DS$3,Auxiliar_OPEX_Drivers!$B$2:$B$18,0),MATCH($DG22,Auxiliar_OPEX_Drivers!$B$2:$CH$2,0))</f>
        <v>78787.885276785499</v>
      </c>
      <c r="DT22" s="1">
        <f>INDEX(Auxiliar_OPEX_Drivers!$B$2:$CH$18,MATCH(Auxiliar_OPEX_O!DT$3,Auxiliar_OPEX_Drivers!$B$2:$B$18,0),MATCH($DG22,Auxiliar_OPEX_Drivers!$B$2:$CH$2,0))</f>
        <v>3672.9180369932642</v>
      </c>
      <c r="DU22" s="1">
        <f>INDEX(Auxiliar_OPEX_Drivers!$B$2:$CH$18,MATCH(Auxiliar_OPEX_O!DU$3,Auxiliar_OPEX_Drivers!$B$2:$B$18,0),MATCH($DG22,Auxiliar_OPEX_Drivers!$B$2:$CH$2,0))</f>
        <v>613.91040532651937</v>
      </c>
      <c r="DV22" s="1">
        <f>INDEX(Auxiliar_OPEX_Drivers!$B$2:$CH$18,MATCH(Auxiliar_OPEX_O!DV$3,Auxiliar_OPEX_Drivers!$B$2:$B$18,0),MATCH($DG22,Auxiliar_OPEX_Drivers!$B$2:$CH$2,0))</f>
        <v>2144661.905015931</v>
      </c>
      <c r="DW22" s="1">
        <f>INDEX(Auxiliar_OPEX_Drivers!$B$2:$CH$18,MATCH(Auxiliar_OPEX_O!DW$3,Auxiliar_OPEX_Drivers!$B$2:$B$18,0),MATCH($DG22,Auxiliar_OPEX_Drivers!$B$2:$CH$2,0))</f>
        <v>3560.1512036599297</v>
      </c>
      <c r="DX22" s="1">
        <f>INDEX(Auxiliar_OPEX_Drivers!$B$2:$CH$18,MATCH(Auxiliar_OPEX_O!DX$3,Auxiliar_OPEX_Drivers!$B$2:$B$18,0),MATCH($DG22,Auxiliar_OPEX_Drivers!$B$2:$CH$2,0))</f>
        <v>2165372.1586213601</v>
      </c>
      <c r="DY22" s="1">
        <f>INDEX(Auxiliar_OPEX_Drivers!$B$2:$CH$18,MATCH(Auxiliar_OPEX_O!DY$3,Auxiliar_OPEX_Drivers!$B$2:$B$18,0),MATCH($DG22,Auxiliar_OPEX_Drivers!$B$2:$CH$2,0))</f>
        <v>961.03116775061017</v>
      </c>
    </row>
    <row r="23" spans="1:129" hidden="1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5"/>
        <v>0</v>
      </c>
      <c r="CG23" s="51">
        <f t="shared" ca="1" si="5"/>
        <v>0</v>
      </c>
      <c r="CH23" s="51">
        <f t="shared" ca="1" si="5"/>
        <v>0</v>
      </c>
      <c r="CI23" s="51">
        <f t="shared" ca="1" si="5"/>
        <v>0</v>
      </c>
      <c r="CJ23" s="51">
        <f t="shared" ca="1" si="5"/>
        <v>0</v>
      </c>
      <c r="CK23" s="51">
        <f t="shared" ca="1" si="5"/>
        <v>0</v>
      </c>
      <c r="CL23" s="82"/>
      <c r="CM23" s="1" t="str">
        <f>IFERROR(VLOOKUP($A23,Auxiliar_OPEX_CustosUnit!$A$4:$BT$129,COLUMN(Auxiliar_OPEX_CustosUnit!BC$2),0),0)</f>
        <v/>
      </c>
      <c r="CN23" s="1" t="str">
        <f>IFERROR(VLOOKUP($A23,Auxiliar_OPEX_CustosUnit!$A$4:$BT$129,COLUMN(Auxiliar_OPEX_CustosUnit!BD$2),0),0)</f>
        <v/>
      </c>
      <c r="CO23" s="1">
        <f>IFERROR(VLOOKUP($A23,Auxiliar_OPEX_CustosUnit!$A$4:$BT$129,COLUMN(Auxiliar_OPEX_CustosUnit!BE$2),0)*(1-DRE_Auxiliar!$A$172),0)</f>
        <v>0</v>
      </c>
      <c r="CP23" s="1" t="str">
        <f>IFERROR(VLOOKUP($A23,Auxiliar_OPEX_CustosUnit!$A$4:$BT$129,COLUMN(Auxiliar_OPEX_CustosUnit!BF$2),0),0)</f>
        <v/>
      </c>
      <c r="CQ23" s="1" t="str">
        <f>IFERROR(VLOOKUP($A23,Auxiliar_OPEX_CustosUnit!$A$4:$BT$129,COLUMN(Auxiliar_OPEX_CustosUnit!BG$2),0),0)</f>
        <v/>
      </c>
      <c r="CR23" s="1" t="str">
        <f>IFERROR(VLOOKUP($A23,Auxiliar_OPEX_CustosUnit!$A$4:$BT$129,COLUMN(Auxiliar_OPEX_CustosUnit!BH$2),0),0)</f>
        <v/>
      </c>
      <c r="CS23" s="1" t="str">
        <f>IFERROR(VLOOKUP($A23,Auxiliar_OPEX_CustosUnit!$A$4:$BT$129,COLUMN(Auxiliar_OPEX_CustosUnit!BI$2),0),0)</f>
        <v/>
      </c>
      <c r="CT23" s="1" t="str">
        <f>IFERROR(VLOOKUP($A23,Auxiliar_OPEX_CustosUnit!$A$4:$BT$129,COLUMN(Auxiliar_OPEX_CustosUnit!BJ$2),0),0)</f>
        <v/>
      </c>
      <c r="CU23" s="1" t="str">
        <f>IFERROR(VLOOKUP($A23,Auxiliar_OPEX_CustosUnit!$A$4:$BT$129,COLUMN(Auxiliar_OPEX_CustosUnit!BK$2),0),0)</f>
        <v/>
      </c>
      <c r="CV23" s="1" t="str">
        <f>IFERROR(VLOOKUP($A23,Auxiliar_OPEX_CustosUnit!$A$4:$BT$129,COLUMN(Auxiliar_OPEX_CustosUnit!BL$2),0),0)</f>
        <v/>
      </c>
      <c r="CW23" s="1" t="str">
        <f>IFERROR(VLOOKUP($A23,Auxiliar_OPEX_CustosUnit!$A$4:$BT$129,COLUMN(Auxiliar_OPEX_CustosUnit!BM$2),0),0)</f>
        <v/>
      </c>
      <c r="CX23" s="1" t="str">
        <f>IFERROR(VLOOKUP($A23,Auxiliar_OPEX_CustosUnit!$A$4:$BT$129,COLUMN(Auxiliar_OPEX_CustosUnit!BN$2),0),0)</f>
        <v/>
      </c>
      <c r="CY23" s="1" t="str">
        <f>IFERROR(VLOOKUP($A23,Auxiliar_OPEX_CustosUnit!$A$4:$BT$129,COLUMN(Auxiliar_OPEX_CustosUnit!BO$2),0),0)</f>
        <v/>
      </c>
      <c r="CZ23" s="1" t="str">
        <f>IFERROR(VLOOKUP($A23,Auxiliar_OPEX_CustosUnit!$A$4:$BT$129,COLUMN(Auxiliar_OPEX_CustosUnit!BP$2),0),0)</f>
        <v/>
      </c>
      <c r="DA23" s="1" t="str">
        <f>IFERROR(VLOOKUP($A23,Auxiliar_OPEX_CustosUnit!$A$4:$BT$129,COLUMN(Auxiliar_OPEX_CustosUnit!BQ$2),0),0)</f>
        <v/>
      </c>
      <c r="DB23" s="1" t="str">
        <f>IFERROR(VLOOKUP($A23,Auxiliar_OPEX_CustosUnit!$A$4:$BT$129,COLUMN(Auxiliar_OPEX_CustosUnit!BR$2),0),0)</f>
        <v/>
      </c>
      <c r="DC23" s="1" t="str">
        <f>IFERROR(VLOOKUP($A23,Auxiliar_OPEX_CustosUnit!$A$4:$BT$129,COLUMN(Auxiliar_OPEX_CustosUnit!BS$2),0),0)</f>
        <v/>
      </c>
      <c r="DD23" s="1" t="str">
        <f>IFERROR(VLOOKUP($A23,Auxiliar_OPEX_CustosUnit!$A$4:$BT$129,COLUMN(Auxiliar_OPEX_CustosUnit!BT$2),0),0)</f>
        <v/>
      </c>
      <c r="DG23" s="60">
        <v>43831</v>
      </c>
      <c r="DH23" s="1">
        <v>1</v>
      </c>
      <c r="DI23" s="1">
        <f>INDEX(Auxiliar_OPEX_Drivers!$B$2:$CH$18,MATCH(Auxiliar_OPEX_O!DI$3,Auxiliar_OPEX_Drivers!$B$2:$B$18,0),MATCH($DG23,Auxiliar_OPEX_Drivers!$B$2:$CH$2,0))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INDEX(Auxiliar_OPEX_Drivers!$B$2:$CH$18,MATCH(Auxiliar_OPEX_O!DK$3,Auxiliar_OPEX_Drivers!$B$2:$B$18,0),MATCH($DG23,Auxiliar_OPEX_Drivers!$B$2:$CH$2,0))</f>
        <v>14.403415720910379</v>
      </c>
      <c r="DL23" s="1">
        <f>INDEX(Auxiliar_OPEX_Drivers!$B$2:$CH$18,MATCH(Auxiliar_OPEX_O!DL$3,Auxiliar_OPEX_Drivers!$B$2:$B$18,0),MATCH($DG23,Auxiliar_OPEX_Drivers!$B$2:$CH$2,0))</f>
        <v>62.955560410032106</v>
      </c>
      <c r="DM23" s="1">
        <f>INDEX(Auxiliar_OPEX_Drivers!$B$2:$CH$18,MATCH(Auxiliar_OPEX_O!DM$3,Auxiliar_OPEX_Drivers!$B$2:$B$18,0),MATCH($DG23,Auxiliar_OPEX_Drivers!$B$2:$CH$2,0))</f>
        <v>13</v>
      </c>
      <c r="DN23" s="1">
        <f>INDEX(Auxiliar_OPEX_Drivers!$B$2:$CH$18,MATCH(Auxiliar_OPEX_O!DN$3,Auxiliar_OPEX_Drivers!$B$2:$B$18,0),MATCH($DG23,Auxiliar_OPEX_Drivers!$B$2:$CH$2,0))</f>
        <v>656.15530343146793</v>
      </c>
      <c r="DO23" s="1">
        <f>INDEX(Auxiliar_OPEX_Drivers!$B$2:$CH$18,MATCH(Auxiliar_OPEX_O!DO$3,Auxiliar_OPEX_Drivers!$B$2:$B$18,0),MATCH($DG23,Auxiliar_OPEX_Drivers!$B$2:$CH$2,0))</f>
        <v>12</v>
      </c>
      <c r="DP23" s="1">
        <f>INDEX(Auxiliar_OPEX_Drivers!$B$2:$CH$18,MATCH(Auxiliar_OPEX_O!DP$3,Auxiliar_OPEX_Drivers!$B$2:$B$18,0),MATCH($DG23,Auxiliar_OPEX_Drivers!$B$2:$CH$2,0))</f>
        <v>197.73070641005256</v>
      </c>
      <c r="DQ23" s="1">
        <f>INDEX(Auxiliar_OPEX_Drivers!$B$2:$CH$18,MATCH(Auxiliar_OPEX_O!DQ$3,Auxiliar_OPEX_Drivers!$B$2:$B$18,0),MATCH($DG23,Auxiliar_OPEX_Drivers!$B$2:$CH$2,0))</f>
        <v>37.100853930227593</v>
      </c>
      <c r="DR23" s="1">
        <f>INDEX(Auxiliar_OPEX_Drivers!$B$2:$CH$18,MATCH(Auxiliar_OPEX_O!DR$3,Auxiliar_OPEX_Drivers!$B$2:$B$18,0),MATCH($DG23,Auxiliar_OPEX_Drivers!$B$2:$CH$2,0))</f>
        <v>18238834.45055994</v>
      </c>
      <c r="DS23" s="1">
        <f>INDEX(Auxiliar_OPEX_Drivers!$B$2:$CH$18,MATCH(Auxiliar_OPEX_O!DS$3,Auxiliar_OPEX_Drivers!$B$2:$B$18,0),MATCH($DG23,Auxiliar_OPEX_Drivers!$B$2:$CH$2,0))</f>
        <v>87336.008609823999</v>
      </c>
      <c r="DT23" s="1">
        <f>INDEX(Auxiliar_OPEX_Drivers!$B$2:$CH$18,MATCH(Auxiliar_OPEX_O!DT$3,Auxiliar_OPEX_Drivers!$B$2:$B$18,0),MATCH($DG23,Auxiliar_OPEX_Drivers!$B$2:$CH$2,0))</f>
        <v>5785.1055472871449</v>
      </c>
      <c r="DU23" s="1">
        <f>INDEX(Auxiliar_OPEX_Drivers!$B$2:$CH$18,MATCH(Auxiliar_OPEX_O!DU$3,Auxiliar_OPEX_Drivers!$B$2:$B$18,0),MATCH($DG23,Auxiliar_OPEX_Drivers!$B$2:$CH$2,0))</f>
        <v>2795.2532372873407</v>
      </c>
      <c r="DV23" s="1">
        <f>INDEX(Auxiliar_OPEX_Drivers!$B$2:$CH$18,MATCH(Auxiliar_OPEX_O!DV$3,Auxiliar_OPEX_Drivers!$B$2:$B$18,0),MATCH($DG23,Auxiliar_OPEX_Drivers!$B$2:$CH$2,0))</f>
        <v>2147610.1252298849</v>
      </c>
      <c r="DW23" s="1">
        <f>INDEX(Auxiliar_OPEX_Drivers!$B$2:$CH$18,MATCH(Auxiliar_OPEX_O!DW$3,Auxiliar_OPEX_Drivers!$B$2:$B$18,0),MATCH($DG23,Auxiliar_OPEX_Drivers!$B$2:$CH$2,0))</f>
        <v>5687.2202139538194</v>
      </c>
      <c r="DX23" s="1">
        <f>INDEX(Auxiliar_OPEX_Drivers!$B$2:$CH$18,MATCH(Auxiliar_OPEX_O!DX$3,Auxiliar_OPEX_Drivers!$B$2:$B$18,0),MATCH($DG23,Auxiliar_OPEX_Drivers!$B$2:$CH$2,0))</f>
        <v>2168315.2641686471</v>
      </c>
      <c r="DY23" s="1">
        <f>INDEX(Auxiliar_OPEX_Drivers!$B$2:$CH$18,MATCH(Auxiliar_OPEX_O!DY$3,Auxiliar_OPEX_Drivers!$B$2:$B$18,0),MATCH($DG23,Auxiliar_OPEX_Drivers!$B$2:$CH$2,0))</f>
        <v>993.3458399026905</v>
      </c>
    </row>
    <row r="24" spans="1:129" hidden="1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3244.1735189993642</v>
      </c>
      <c r="E24" s="51">
        <f ca="1">SUMPRODUCT($CM24:$DD24,INDIRECT(ADDRESS(E$2,$DH$2)):INDIRECT(ADDRESS(E$2,$DY$2)))</f>
        <v>3244.1735189993642</v>
      </c>
      <c r="F24" s="51">
        <f ca="1">SUMPRODUCT($CM24:$DD24,INDIRECT(ADDRESS(F$2,$DH$2)):INDIRECT(ADDRESS(F$2,$DY$2)))</f>
        <v>3244.1735189993642</v>
      </c>
      <c r="G24" s="51">
        <f ca="1">SUMPRODUCT($CM24:$DD24,INDIRECT(ADDRESS(G$2,$DH$2)):INDIRECT(ADDRESS(G$2,$DY$2)))</f>
        <v>3244.1735189993642</v>
      </c>
      <c r="H24" s="51">
        <f ca="1">SUMPRODUCT($CM24:$DD24,INDIRECT(ADDRESS(H$2,$DH$2)):INDIRECT(ADDRESS(H$2,$DY$2)))</f>
        <v>3244.1735189993642</v>
      </c>
      <c r="I24" s="51">
        <f ca="1">SUMPRODUCT($CM24:$DD24,INDIRECT(ADDRESS(I$2,$DH$2)):INDIRECT(ADDRESS(I$2,$DY$2)))</f>
        <v>3244.1735189993642</v>
      </c>
      <c r="J24" s="51">
        <f ca="1">SUMPRODUCT($CM24:$DD24,INDIRECT(ADDRESS(J$2,$DH$2)):INDIRECT(ADDRESS(J$2,$DY$2)))</f>
        <v>3244.1735189993642</v>
      </c>
      <c r="K24" s="51">
        <f ca="1">SUMPRODUCT($CM24:$DD24,INDIRECT(ADDRESS(K$2,$DH$2)):INDIRECT(ADDRESS(K$2,$DY$2)))</f>
        <v>3253.4988379245437</v>
      </c>
      <c r="L24" s="51">
        <f ca="1">SUMPRODUCT($CM24:$DD24,INDIRECT(ADDRESS(L$2,$DH$2)):INDIRECT(ADDRESS(L$2,$DY$2)))</f>
        <v>3253.4988379245437</v>
      </c>
      <c r="M24" s="51">
        <f ca="1">SUMPRODUCT($CM24:$DD24,INDIRECT(ADDRESS(M$2,$DH$2)):INDIRECT(ADDRESS(M$2,$DY$2)))</f>
        <v>3253.4988379245437</v>
      </c>
      <c r="N24" s="51">
        <f ca="1">SUMPRODUCT($CM24:$DD24,INDIRECT(ADDRESS(N$2,$DH$2)):INDIRECT(ADDRESS(N$2,$DY$2)))</f>
        <v>3253.4988379245437</v>
      </c>
      <c r="O24" s="51">
        <f ca="1">SUMPRODUCT($CM24:$DD24,INDIRECT(ADDRESS(O$2,$DH$2)):INDIRECT(ADDRESS(O$2,$DY$2)))</f>
        <v>3253.4988379245437</v>
      </c>
      <c r="P24" s="51">
        <f ca="1">SUMPRODUCT($CM24:$DD24,INDIRECT(ADDRESS(P$2,$DH$2)):INDIRECT(ADDRESS(P$2,$DY$2)))</f>
        <v>3253.4988379245437</v>
      </c>
      <c r="Q24" s="51">
        <f ca="1">SUMPRODUCT($CM24:$DD24,INDIRECT(ADDRESS(Q$2,$DH$2)):INDIRECT(ADDRESS(Q$2,$DY$2)))</f>
        <v>3253.4988379245437</v>
      </c>
      <c r="R24" s="51">
        <f ca="1">SUMPRODUCT($CM24:$DD24,INDIRECT(ADDRESS(R$2,$DH$2)):INDIRECT(ADDRESS(R$2,$DY$2)))</f>
        <v>3253.4988379245437</v>
      </c>
      <c r="S24" s="51">
        <f ca="1">SUMPRODUCT($CM24:$DD24,INDIRECT(ADDRESS(S$2,$DH$2)):INDIRECT(ADDRESS(S$2,$DY$2)))</f>
        <v>3253.4988379245437</v>
      </c>
      <c r="T24" s="51">
        <f ca="1">SUMPRODUCT($CM24:$DD24,INDIRECT(ADDRESS(T$2,$DH$2)):INDIRECT(ADDRESS(T$2,$DY$2)))</f>
        <v>3253.4988379245437</v>
      </c>
      <c r="U24" s="51">
        <f ca="1">SUMPRODUCT($CM24:$DD24,INDIRECT(ADDRESS(U$2,$DH$2)):INDIRECT(ADDRESS(U$2,$DY$2)))</f>
        <v>3253.4988379245437</v>
      </c>
      <c r="V24" s="51">
        <f ca="1">SUMPRODUCT($CM24:$DD24,INDIRECT(ADDRESS(V$2,$DH$2)):INDIRECT(ADDRESS(V$2,$DY$2)))</f>
        <v>3253.4988379245437</v>
      </c>
      <c r="W24" s="51">
        <f ca="1">SUMPRODUCT($CM24:$DD24,INDIRECT(ADDRESS(W$2,$DH$2)):INDIRECT(ADDRESS(W$2,$DY$2)))</f>
        <v>3261.978045058152</v>
      </c>
      <c r="X24" s="51">
        <f ca="1">SUMPRODUCT($CM24:$DD24,INDIRECT(ADDRESS(X$2,$DH$2)):INDIRECT(ADDRESS(X$2,$DY$2)))</f>
        <v>3261.978045058152</v>
      </c>
      <c r="Y24" s="51">
        <f ca="1">SUMPRODUCT($CM24:$DD24,INDIRECT(ADDRESS(Y$2,$DH$2)):INDIRECT(ADDRESS(Y$2,$DY$2)))</f>
        <v>3261.978045058152</v>
      </c>
      <c r="Z24" s="51">
        <f ca="1">SUMPRODUCT($CM24:$DD24,INDIRECT(ADDRESS(Z$2,$DH$2)):INDIRECT(ADDRESS(Z$2,$DY$2)))</f>
        <v>3261.978045058152</v>
      </c>
      <c r="AA24" s="51">
        <f ca="1">SUMPRODUCT($CM24:$DD24,INDIRECT(ADDRESS(AA$2,$DH$2)):INDIRECT(ADDRESS(AA$2,$DY$2)))</f>
        <v>3261.978045058152</v>
      </c>
      <c r="AB24" s="51">
        <f ca="1">SUMPRODUCT($CM24:$DD24,INDIRECT(ADDRESS(AB$2,$DH$2)):INDIRECT(ADDRESS(AB$2,$DY$2)))</f>
        <v>3261.978045058152</v>
      </c>
      <c r="AC24" s="51">
        <f ca="1">SUMPRODUCT($CM24:$DD24,INDIRECT(ADDRESS(AC$2,$DH$2)):INDIRECT(ADDRESS(AC$2,$DY$2)))</f>
        <v>3261.978045058152</v>
      </c>
      <c r="AD24" s="51">
        <f ca="1">SUMPRODUCT($CM24:$DD24,INDIRECT(ADDRESS(AD$2,$DH$2)):INDIRECT(ADDRESS(AD$2,$DY$2)))</f>
        <v>3261.978045058152</v>
      </c>
      <c r="AE24" s="51">
        <f ca="1">SUMPRODUCT($CM24:$DD24,INDIRECT(ADDRESS(AE$2,$DH$2)):INDIRECT(ADDRESS(AE$2,$DY$2)))</f>
        <v>3261.978045058152</v>
      </c>
      <c r="AF24" s="51">
        <f ca="1">SUMPRODUCT($CM24:$DD24,INDIRECT(ADDRESS(AF$2,$DH$2)):INDIRECT(ADDRESS(AF$2,$DY$2)))</f>
        <v>3261.978045058152</v>
      </c>
      <c r="AG24" s="51">
        <f ca="1">SUMPRODUCT($CM24:$DD24,INDIRECT(ADDRESS(AG$2,$DH$2)):INDIRECT(ADDRESS(AG$2,$DY$2)))</f>
        <v>3261.978045058152</v>
      </c>
      <c r="AH24" s="51">
        <f ca="1">SUMPRODUCT($CM24:$DD24,INDIRECT(ADDRESS(AH$2,$DH$2)):INDIRECT(ADDRESS(AH$2,$DY$2)))</f>
        <v>3261.978045058152</v>
      </c>
      <c r="AI24" s="51">
        <f ca="1">SUMPRODUCT($CM24:$DD24,INDIRECT(ADDRESS(AI$2,$DH$2)):INDIRECT(ADDRESS(AI$2,$DY$2)))</f>
        <v>3271.0454245202432</v>
      </c>
      <c r="AJ24" s="51">
        <f ca="1">SUMPRODUCT($CM24:$DD24,INDIRECT(ADDRESS(AJ$2,$DH$2)):INDIRECT(ADDRESS(AJ$2,$DY$2)))</f>
        <v>3271.0454245202432</v>
      </c>
      <c r="AK24" s="51">
        <f ca="1">SUMPRODUCT($CM24:$DD24,INDIRECT(ADDRESS(AK$2,$DH$2)):INDIRECT(ADDRESS(AK$2,$DY$2)))</f>
        <v>3271.0454245202432</v>
      </c>
      <c r="AL24" s="51">
        <f ca="1">SUMPRODUCT($CM24:$DD24,INDIRECT(ADDRESS(AL$2,$DH$2)):INDIRECT(ADDRESS(AL$2,$DY$2)))</f>
        <v>3271.0454245202432</v>
      </c>
      <c r="AM24" s="51">
        <f ca="1">SUMPRODUCT($CM24:$DD24,INDIRECT(ADDRESS(AM$2,$DH$2)):INDIRECT(ADDRESS(AM$2,$DY$2)))</f>
        <v>3271.0454245202432</v>
      </c>
      <c r="AN24" s="51">
        <f ca="1">SUMPRODUCT($CM24:$DD24,INDIRECT(ADDRESS(AN$2,$DH$2)):INDIRECT(ADDRESS(AN$2,$DY$2)))</f>
        <v>3271.0454245202432</v>
      </c>
      <c r="AO24" s="51">
        <f ca="1">SUMPRODUCT($CM24:$DD24,INDIRECT(ADDRESS(AO$2,$DH$2)):INDIRECT(ADDRESS(AO$2,$DY$2)))</f>
        <v>3271.0454245202432</v>
      </c>
      <c r="AP24" s="51">
        <f ca="1">SUMPRODUCT($CM24:$DD24,INDIRECT(ADDRESS(AP$2,$DH$2)):INDIRECT(ADDRESS(AP$2,$DY$2)))</f>
        <v>3271.0454245202432</v>
      </c>
      <c r="AQ24" s="51">
        <f ca="1">SUMPRODUCT($CM24:$DD24,INDIRECT(ADDRESS(AQ$2,$DH$2)):INDIRECT(ADDRESS(AQ$2,$DY$2)))</f>
        <v>3271.0454245202432</v>
      </c>
      <c r="AR24" s="51">
        <f ca="1">SUMPRODUCT($CM24:$DD24,INDIRECT(ADDRESS(AR$2,$DH$2)):INDIRECT(ADDRESS(AR$2,$DY$2)))</f>
        <v>3271.0454245202432</v>
      </c>
      <c r="AS24" s="51">
        <f ca="1">SUMPRODUCT($CM24:$DD24,INDIRECT(ADDRESS(AS$2,$DH$2)):INDIRECT(ADDRESS(AS$2,$DY$2)))</f>
        <v>3271.0454245202432</v>
      </c>
      <c r="AT24" s="51">
        <f ca="1">SUMPRODUCT($CM24:$DD24,INDIRECT(ADDRESS(AT$2,$DH$2)):INDIRECT(ADDRESS(AT$2,$DY$2)))</f>
        <v>3271.0454245202432</v>
      </c>
      <c r="AU24" s="51">
        <f ca="1">SUMPRODUCT($CM24:$DD24,INDIRECT(ADDRESS(AU$2,$DH$2)):INDIRECT(ADDRESS(AU$2,$DY$2)))</f>
        <v>3278.9762364158414</v>
      </c>
      <c r="AV24" s="51">
        <f ca="1">SUMPRODUCT($CM24:$DD24,INDIRECT(ADDRESS(AV$2,$DH$2)):INDIRECT(ADDRESS(AV$2,$DY$2)))</f>
        <v>3278.9762364158414</v>
      </c>
      <c r="AW24" s="51">
        <f ca="1">SUMPRODUCT($CM24:$DD24,INDIRECT(ADDRESS(AW$2,$DH$2)):INDIRECT(ADDRESS(AW$2,$DY$2)))</f>
        <v>3278.9762364158414</v>
      </c>
      <c r="AX24" s="51">
        <f ca="1">SUMPRODUCT($CM24:$DD24,INDIRECT(ADDRESS(AX$2,$DH$2)):INDIRECT(ADDRESS(AX$2,$DY$2)))</f>
        <v>3278.9762364158414</v>
      </c>
      <c r="AY24" s="51">
        <f ca="1">SUMPRODUCT($CM24:$DD24,INDIRECT(ADDRESS(AY$2,$DH$2)):INDIRECT(ADDRESS(AY$2,$DY$2)))</f>
        <v>3278.9762364158414</v>
      </c>
      <c r="AZ24" s="51">
        <f ca="1">SUMPRODUCT($CM24:$DD24,INDIRECT(ADDRESS(AZ$2,$DH$2)):INDIRECT(ADDRESS(AZ$2,$DY$2)))</f>
        <v>3278.9762364158414</v>
      </c>
      <c r="BA24" s="51">
        <f ca="1">SUMPRODUCT($CM24:$DD24,INDIRECT(ADDRESS(BA$2,$DH$2)):INDIRECT(ADDRESS(BA$2,$DY$2)))</f>
        <v>3278.9762364158414</v>
      </c>
      <c r="BB24" s="51">
        <f ca="1">SUMPRODUCT($CM24:$DD24,INDIRECT(ADDRESS(BB$2,$DH$2)):INDIRECT(ADDRESS(BB$2,$DY$2)))</f>
        <v>3278.9762364158414</v>
      </c>
      <c r="BC24" s="51">
        <f ca="1">SUMPRODUCT($CM24:$DD24,INDIRECT(ADDRESS(BC$2,$DH$2)):INDIRECT(ADDRESS(BC$2,$DY$2)))</f>
        <v>3278.9762364158414</v>
      </c>
      <c r="BD24" s="51">
        <f ca="1">SUMPRODUCT($CM24:$DD24,INDIRECT(ADDRESS(BD$2,$DH$2)):INDIRECT(ADDRESS(BD$2,$DY$2)))</f>
        <v>3278.9762364158414</v>
      </c>
      <c r="BE24" s="51">
        <f ca="1">SUMPRODUCT($CM24:$DD24,INDIRECT(ADDRESS(BE$2,$DH$2)):INDIRECT(ADDRESS(BE$2,$DY$2)))</f>
        <v>3278.9762364158414</v>
      </c>
      <c r="BF24" s="51">
        <f ca="1">SUMPRODUCT($CM24:$DD24,INDIRECT(ADDRESS(BF$2,$DH$2)):INDIRECT(ADDRESS(BF$2,$DY$2)))</f>
        <v>3278.9762364158414</v>
      </c>
      <c r="BG24" s="51">
        <f ca="1">SUMPRODUCT($CM24:$DD24,INDIRECT(ADDRESS(BG$2,$DH$2)):INDIRECT(ADDRESS(BG$2,$DY$2)))</f>
        <v>3286.7713871168303</v>
      </c>
      <c r="BH24" s="51">
        <f ca="1">SUMPRODUCT($CM24:$DD24,INDIRECT(ADDRESS(BH$2,$DH$2)):INDIRECT(ADDRESS(BH$2,$DY$2)))</f>
        <v>3286.7713871168303</v>
      </c>
      <c r="BI24" s="51">
        <f ca="1">SUMPRODUCT($CM24:$DD24,INDIRECT(ADDRESS(BI$2,$DH$2)):INDIRECT(ADDRESS(BI$2,$DY$2)))</f>
        <v>3286.7713871168303</v>
      </c>
      <c r="BJ24" s="51">
        <f ca="1">SUMPRODUCT($CM24:$DD24,INDIRECT(ADDRESS(BJ$2,$DH$2)):INDIRECT(ADDRESS(BJ$2,$DY$2)))</f>
        <v>3286.7713871168303</v>
      </c>
      <c r="BK24" s="51">
        <f ca="1">SUMPRODUCT($CM24:$DD24,INDIRECT(ADDRESS(BK$2,$DH$2)):INDIRECT(ADDRESS(BK$2,$DY$2)))</f>
        <v>3286.7713871168303</v>
      </c>
      <c r="BL24" s="51">
        <f ca="1">SUMPRODUCT($CM24:$DD24,INDIRECT(ADDRESS(BL$2,$DH$2)):INDIRECT(ADDRESS(BL$2,$DY$2)))</f>
        <v>3286.7713871168303</v>
      </c>
      <c r="BM24" s="51">
        <f ca="1">SUMPRODUCT($CM24:$DD24,INDIRECT(ADDRESS(BM$2,$DH$2)):INDIRECT(ADDRESS(BM$2,$DY$2)))</f>
        <v>3286.7713871168303</v>
      </c>
      <c r="BN24" s="51">
        <f ca="1">SUMPRODUCT($CM24:$DD24,INDIRECT(ADDRESS(BN$2,$DH$2)):INDIRECT(ADDRESS(BN$2,$DY$2)))</f>
        <v>3286.7713871168303</v>
      </c>
      <c r="BO24" s="51">
        <f ca="1">SUMPRODUCT($CM24:$DD24,INDIRECT(ADDRESS(BO$2,$DH$2)):INDIRECT(ADDRESS(BO$2,$DY$2)))</f>
        <v>3286.7713871168303</v>
      </c>
      <c r="BP24" s="51">
        <f ca="1">SUMPRODUCT($CM24:$DD24,INDIRECT(ADDRESS(BP$2,$DH$2)):INDIRECT(ADDRESS(BP$2,$DY$2)))</f>
        <v>3286.7713871168303</v>
      </c>
      <c r="BQ24" s="51">
        <f ca="1">SUMPRODUCT($CM24:$DD24,INDIRECT(ADDRESS(BQ$2,$DH$2)):INDIRECT(ADDRESS(BQ$2,$DY$2)))</f>
        <v>3286.7713871168303</v>
      </c>
      <c r="BR24" s="51">
        <f ca="1">SUMPRODUCT($CM24:$DD24,INDIRECT(ADDRESS(BR$2,$DH$2)):INDIRECT(ADDRESS(BR$2,$DY$2)))</f>
        <v>3286.7713871168303</v>
      </c>
      <c r="BS24" s="51">
        <f ca="1">SUMPRODUCT($CM24:$DD24,INDIRECT(ADDRESS(BS$2,$DH$2)):INDIRECT(ADDRESS(BS$2,$DY$2)))</f>
        <v>3294.99853899561</v>
      </c>
      <c r="BT24" s="51">
        <f ca="1">SUMPRODUCT($CM24:$DD24,INDIRECT(ADDRESS(BT$2,$DH$2)):INDIRECT(ADDRESS(BT$2,$DY$2)))</f>
        <v>3294.99853899561</v>
      </c>
      <c r="BU24" s="51">
        <f ca="1">SUMPRODUCT($CM24:$DD24,INDIRECT(ADDRESS(BU$2,$DH$2)):INDIRECT(ADDRESS(BU$2,$DY$2)))</f>
        <v>3294.99853899561</v>
      </c>
      <c r="BV24" s="51">
        <f ca="1">SUMPRODUCT($CM24:$DD24,INDIRECT(ADDRESS(BV$2,$DH$2)):INDIRECT(ADDRESS(BV$2,$DY$2)))</f>
        <v>3294.99853899561</v>
      </c>
      <c r="BW24" s="51">
        <f ca="1">SUMPRODUCT($CM24:$DD24,INDIRECT(ADDRESS(BW$2,$DH$2)):INDIRECT(ADDRESS(BW$2,$DY$2)))</f>
        <v>3294.99853899561</v>
      </c>
      <c r="BX24" s="51">
        <f ca="1">SUMPRODUCT($CM24:$DD24,INDIRECT(ADDRESS(BX$2,$DH$2)):INDIRECT(ADDRESS(BX$2,$DY$2)))</f>
        <v>3294.99853899561</v>
      </c>
      <c r="BY24" s="51">
        <f ca="1">SUMPRODUCT($CM24:$DD24,INDIRECT(ADDRESS(BY$2,$DH$2)):INDIRECT(ADDRESS(BY$2,$DY$2)))</f>
        <v>3294.99853899561</v>
      </c>
      <c r="BZ24" s="51">
        <f ca="1">SUMPRODUCT($CM24:$DD24,INDIRECT(ADDRESS(BZ$2,$DH$2)):INDIRECT(ADDRESS(BZ$2,$DY$2)))</f>
        <v>3294.99853899561</v>
      </c>
      <c r="CA24" s="51">
        <f ca="1">SUMPRODUCT($CM24:$DD24,INDIRECT(ADDRESS(CA$2,$DH$2)):INDIRECT(ADDRESS(CA$2,$DY$2)))</f>
        <v>3294.99853899561</v>
      </c>
      <c r="CB24" s="51">
        <f ca="1">SUMPRODUCT($CM24:$DD24,INDIRECT(ADDRESS(CB$2,$DH$2)):INDIRECT(ADDRESS(CB$2,$DY$2)))</f>
        <v>3294.99853899561</v>
      </c>
      <c r="CC24" s="51">
        <f ca="1">SUMPRODUCT($CM24:$DD24,INDIRECT(ADDRESS(CC$2,$DH$2)):INDIRECT(ADDRESS(CC$2,$DY$2)))</f>
        <v>3294.99853899561</v>
      </c>
      <c r="CD24" s="51">
        <f ca="1">SUMPRODUCT($CM24:$DD24,INDIRECT(ADDRESS(CD$2,$DH$2)):INDIRECT(ADDRESS(CD$2,$DY$2)))</f>
        <v>3294.99853899561</v>
      </c>
      <c r="CF24" s="51">
        <f t="shared" ca="1" si="5"/>
        <v>38976.70882261826</v>
      </c>
      <c r="CG24" s="51">
        <f t="shared" ca="1" si="5"/>
        <v>39084.38209076257</v>
      </c>
      <c r="CH24" s="51">
        <f t="shared" ca="1" si="5"/>
        <v>39189.073438008279</v>
      </c>
      <c r="CI24" s="51">
        <f t="shared" ca="1" si="5"/>
        <v>39292.199153720911</v>
      </c>
      <c r="CJ24" s="51">
        <f t="shared" ca="1" si="5"/>
        <v>39386.69059049504</v>
      </c>
      <c r="CK24" s="51">
        <f t="shared" ca="1" si="5"/>
        <v>39482.392404795864</v>
      </c>
      <c r="CL24" s="82"/>
      <c r="CM24" s="1">
        <f>IFERROR(VLOOKUP($A24,Auxiliar_OPEX_CustosUnit!$A$4:$BT$129,COLUMN(Auxiliar_OPEX_CustosUnit!BC$2),0),0)</f>
        <v>0</v>
      </c>
      <c r="CN24" s="1">
        <f>IFERROR(VLOOKUP($A24,Auxiliar_OPEX_CustosUnit!$A$4:$BT$129,COLUMN(Auxiliar_OPEX_CustosUnit!BD$2),0),0)</f>
        <v>0</v>
      </c>
      <c r="CO24" s="1">
        <f>IFERROR(VLOOKUP($A24,Auxiliar_OPEX_CustosUnit!$A$4:$BT$129,COLUMN(Auxiliar_OPEX_CustosUnit!BE$2),0)*(1-DRE_Auxiliar!$A$172),0)</f>
        <v>3050.1664245659686</v>
      </c>
      <c r="CP24" s="1">
        <f>IFERROR(VLOOKUP($A24,Auxiliar_OPEX_CustosUnit!$A$4:$BT$129,COLUMN(Auxiliar_OPEX_CustosUnit!BF$2),0),0)</f>
        <v>0</v>
      </c>
      <c r="CQ24" s="1">
        <f>IFERROR(VLOOKUP($A24,Auxiliar_OPEX_CustosUnit!$A$4:$BT$129,COLUMN(Auxiliar_OPEX_CustosUnit!BG$2),0),0)</f>
        <v>0</v>
      </c>
      <c r="CR24" s="1">
        <f>IFERROR(VLOOKUP($A24,Auxiliar_OPEX_CustosUnit!$A$4:$BT$129,COLUMN(Auxiliar_OPEX_CustosUnit!BH$2),0),0)</f>
        <v>0</v>
      </c>
      <c r="CS24" s="1">
        <f>IFERROR(VLOOKUP($A24,Auxiliar_OPEX_CustosUnit!$A$4:$BT$129,COLUMN(Auxiliar_OPEX_CustosUnit!BI$2),0),0)</f>
        <v>0.32280714547986</v>
      </c>
      <c r="CT24" s="1">
        <f>IFERROR(VLOOKUP($A24,Auxiliar_OPEX_CustosUnit!$A$4:$BT$129,COLUMN(Auxiliar_OPEX_CustosUnit!BJ$2),0),0)</f>
        <v>0</v>
      </c>
      <c r="CU24" s="1">
        <f>IFERROR(VLOOKUP($A24,Auxiliar_OPEX_CustosUnit!$A$4:$BT$129,COLUMN(Auxiliar_OPEX_CustosUnit!BK$2),0),0)</f>
        <v>0</v>
      </c>
      <c r="CV24" s="1">
        <f>IFERROR(VLOOKUP($A24,Auxiliar_OPEX_CustosUnit!$A$4:$BT$129,COLUMN(Auxiliar_OPEX_CustosUnit!BL$2),0),0)</f>
        <v>0</v>
      </c>
      <c r="CW24" s="1">
        <f>IFERROR(VLOOKUP($A24,Auxiliar_OPEX_CustosUnit!$A$4:$BT$129,COLUMN(Auxiliar_OPEX_CustosUnit!BM$2),0),0)</f>
        <v>0</v>
      </c>
      <c r="CX24" s="1">
        <f>IFERROR(VLOOKUP($A24,Auxiliar_OPEX_CustosUnit!$A$4:$BT$129,COLUMN(Auxiliar_OPEX_CustosUnit!BN$2),0),0)</f>
        <v>0</v>
      </c>
      <c r="CY24" s="1">
        <f>IFERROR(VLOOKUP($A24,Auxiliar_OPEX_CustosUnit!$A$4:$BT$129,COLUMN(Auxiliar_OPEX_CustosUnit!BO$2),0),0)</f>
        <v>0</v>
      </c>
      <c r="CZ24" s="1">
        <f>IFERROR(VLOOKUP($A24,Auxiliar_OPEX_CustosUnit!$A$4:$BT$129,COLUMN(Auxiliar_OPEX_CustosUnit!BP$2),0),0)</f>
        <v>0</v>
      </c>
      <c r="DA24" s="1">
        <f>IFERROR(VLOOKUP($A24,Auxiliar_OPEX_CustosUnit!$A$4:$BT$129,COLUMN(Auxiliar_OPEX_CustosUnit!BQ$2),0),0)</f>
        <v>0</v>
      </c>
      <c r="DB24" s="1">
        <f>IFERROR(VLOOKUP($A24,Auxiliar_OPEX_CustosUnit!$A$4:$BT$129,COLUMN(Auxiliar_OPEX_CustosUnit!BR$2),0),0)</f>
        <v>0</v>
      </c>
      <c r="DC24" s="1">
        <f>IFERROR(VLOOKUP($A24,Auxiliar_OPEX_CustosUnit!$A$4:$BT$129,COLUMN(Auxiliar_OPEX_CustosUnit!BS$2),0),0)</f>
        <v>0</v>
      </c>
      <c r="DD24" s="1">
        <f>IFERROR(VLOOKUP($A24,Auxiliar_OPEX_CustosUnit!$A$4:$BT$129,COLUMN(Auxiliar_OPEX_CustosUnit!BT$2),0),0)</f>
        <v>0</v>
      </c>
      <c r="DG24" s="60">
        <v>43862</v>
      </c>
      <c r="DH24" s="1">
        <v>1</v>
      </c>
      <c r="DI24" s="1">
        <f>INDEX(Auxiliar_OPEX_Drivers!$B$2:$CH$18,MATCH(Auxiliar_OPEX_O!DI$3,Auxiliar_OPEX_Drivers!$B$2:$B$18,0),MATCH($DG24,Auxiliar_OPEX_Drivers!$B$2:$CH$2,0))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INDEX(Auxiliar_OPEX_Drivers!$B$2:$CH$18,MATCH(Auxiliar_OPEX_O!DK$3,Auxiliar_OPEX_Drivers!$B$2:$B$18,0),MATCH($DG24,Auxiliar_OPEX_Drivers!$B$2:$CH$2,0))</f>
        <v>14.403415720910379</v>
      </c>
      <c r="DL24" s="1">
        <f>INDEX(Auxiliar_OPEX_Drivers!$B$2:$CH$18,MATCH(Auxiliar_OPEX_O!DL$3,Auxiliar_OPEX_Drivers!$B$2:$B$18,0),MATCH($DG24,Auxiliar_OPEX_Drivers!$B$2:$CH$2,0))</f>
        <v>62.955560410032106</v>
      </c>
      <c r="DM24" s="1">
        <f>INDEX(Auxiliar_OPEX_Drivers!$B$2:$CH$18,MATCH(Auxiliar_OPEX_O!DM$3,Auxiliar_OPEX_Drivers!$B$2:$B$18,0),MATCH($DG24,Auxiliar_OPEX_Drivers!$B$2:$CH$2,0))</f>
        <v>13</v>
      </c>
      <c r="DN24" s="1">
        <f>INDEX(Auxiliar_OPEX_Drivers!$B$2:$CH$18,MATCH(Auxiliar_OPEX_O!DN$3,Auxiliar_OPEX_Drivers!$B$2:$B$18,0),MATCH($DG24,Auxiliar_OPEX_Drivers!$B$2:$CH$2,0))</f>
        <v>656.15530343146793</v>
      </c>
      <c r="DO24" s="1">
        <f>INDEX(Auxiliar_OPEX_Drivers!$B$2:$CH$18,MATCH(Auxiliar_OPEX_O!DO$3,Auxiliar_OPEX_Drivers!$B$2:$B$18,0),MATCH($DG24,Auxiliar_OPEX_Drivers!$B$2:$CH$2,0))</f>
        <v>12</v>
      </c>
      <c r="DP24" s="1">
        <f>INDEX(Auxiliar_OPEX_Drivers!$B$2:$CH$18,MATCH(Auxiliar_OPEX_O!DP$3,Auxiliar_OPEX_Drivers!$B$2:$B$18,0),MATCH($DG24,Auxiliar_OPEX_Drivers!$B$2:$CH$2,0))</f>
        <v>197.73070641005256</v>
      </c>
      <c r="DQ24" s="1">
        <f>INDEX(Auxiliar_OPEX_Drivers!$B$2:$CH$18,MATCH(Auxiliar_OPEX_O!DQ$3,Auxiliar_OPEX_Drivers!$B$2:$B$18,0),MATCH($DG24,Auxiliar_OPEX_Drivers!$B$2:$CH$2,0))</f>
        <v>37.100853930227593</v>
      </c>
      <c r="DR24" s="1">
        <f>INDEX(Auxiliar_OPEX_Drivers!$B$2:$CH$18,MATCH(Auxiliar_OPEX_O!DR$3,Auxiliar_OPEX_Drivers!$B$2:$B$18,0),MATCH($DG24,Auxiliar_OPEX_Drivers!$B$2:$CH$2,0))</f>
        <v>18328232.003507439</v>
      </c>
      <c r="DS24" s="1">
        <f>INDEX(Auxiliar_OPEX_Drivers!$B$2:$CH$18,MATCH(Auxiliar_OPEX_O!DS$3,Auxiliar_OPEX_Drivers!$B$2:$B$18,0),MATCH($DG24,Auxiliar_OPEX_Drivers!$B$2:$CH$2,0))</f>
        <v>89397.552947497505</v>
      </c>
      <c r="DT24" s="1">
        <f>INDEX(Auxiliar_OPEX_Drivers!$B$2:$CH$18,MATCH(Auxiliar_OPEX_O!DT$3,Auxiliar_OPEX_Drivers!$B$2:$B$18,0),MATCH($DG24,Auxiliar_OPEX_Drivers!$B$2:$CH$2,0))</f>
        <v>9459.5523074657503</v>
      </c>
      <c r="DU24" s="1">
        <f>INDEX(Auxiliar_OPEX_Drivers!$B$2:$CH$18,MATCH(Auxiliar_OPEX_O!DU$3,Auxiliar_OPEX_Drivers!$B$2:$B$18,0),MATCH($DG24,Auxiliar_OPEX_Drivers!$B$2:$CH$2,0))</f>
        <v>4224.6045076282326</v>
      </c>
      <c r="DV24" s="1">
        <f>INDEX(Auxiliar_OPEX_Drivers!$B$2:$CH$18,MATCH(Auxiliar_OPEX_O!DV$3,Auxiliar_OPEX_Drivers!$B$2:$B$18,0),MATCH($DG24,Auxiliar_OPEX_Drivers!$B$2:$CH$2,0))</f>
        <v>2155532.54907418</v>
      </c>
      <c r="DW24" s="1">
        <f>INDEX(Auxiliar_OPEX_Drivers!$B$2:$CH$18,MATCH(Auxiliar_OPEX_O!DW$3,Auxiliar_OPEX_Drivers!$B$2:$B$18,0),MATCH($DG24,Auxiliar_OPEX_Drivers!$B$2:$CH$2,0))</f>
        <v>9318.4238442950518</v>
      </c>
      <c r="DX24" s="1">
        <f>INDEX(Auxiliar_OPEX_Drivers!$B$2:$CH$18,MATCH(Auxiliar_OPEX_O!DX$3,Auxiliar_OPEX_Drivers!$B$2:$B$18,0),MATCH($DG24,Auxiliar_OPEX_Drivers!$B$2:$CH$2,0))</f>
        <v>2176288.8164761132</v>
      </c>
      <c r="DY24" s="1">
        <f>INDEX(Auxiliar_OPEX_Drivers!$B$2:$CH$18,MATCH(Auxiliar_OPEX_O!DY$3,Auxiliar_OPEX_Drivers!$B$2:$B$18,0),MATCH($DG24,Auxiliar_OPEX_Drivers!$B$2:$CH$2,0))</f>
        <v>993.3458399026905</v>
      </c>
    </row>
    <row r="25" spans="1:129" hidden="1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97.003547216697925</v>
      </c>
      <c r="E25" s="51">
        <f ca="1">SUMPRODUCT($CM25:$DD25,INDIRECT(ADDRESS(E$2,$DH$2)):INDIRECT(ADDRESS(E$2,$DY$2)))</f>
        <v>97.003547216697925</v>
      </c>
      <c r="F25" s="51">
        <f ca="1">SUMPRODUCT($CM25:$DD25,INDIRECT(ADDRESS(F$2,$DH$2)):INDIRECT(ADDRESS(F$2,$DY$2)))</f>
        <v>97.003547216697925</v>
      </c>
      <c r="G25" s="51">
        <f ca="1">SUMPRODUCT($CM25:$DD25,INDIRECT(ADDRESS(G$2,$DH$2)):INDIRECT(ADDRESS(G$2,$DY$2)))</f>
        <v>97.003547216697925</v>
      </c>
      <c r="H25" s="51">
        <f ca="1">SUMPRODUCT($CM25:$DD25,INDIRECT(ADDRESS(H$2,$DH$2)):INDIRECT(ADDRESS(H$2,$DY$2)))</f>
        <v>97.003547216697925</v>
      </c>
      <c r="I25" s="51">
        <f ca="1">SUMPRODUCT($CM25:$DD25,INDIRECT(ADDRESS(I$2,$DH$2)):INDIRECT(ADDRESS(I$2,$DY$2)))</f>
        <v>97.003547216697925</v>
      </c>
      <c r="J25" s="51">
        <f ca="1">SUMPRODUCT($CM25:$DD25,INDIRECT(ADDRESS(J$2,$DH$2)):INDIRECT(ADDRESS(J$2,$DY$2)))</f>
        <v>97.003547216697925</v>
      </c>
      <c r="K25" s="51">
        <f ca="1">SUMPRODUCT($CM25:$DD25,INDIRECT(ADDRESS(K$2,$DH$2)):INDIRECT(ADDRESS(K$2,$DY$2)))</f>
        <v>101.66620667928768</v>
      </c>
      <c r="L25" s="51">
        <f ca="1">SUMPRODUCT($CM25:$DD25,INDIRECT(ADDRESS(L$2,$DH$2)):INDIRECT(ADDRESS(L$2,$DY$2)))</f>
        <v>101.66620667928768</v>
      </c>
      <c r="M25" s="51">
        <f ca="1">SUMPRODUCT($CM25:$DD25,INDIRECT(ADDRESS(M$2,$DH$2)):INDIRECT(ADDRESS(M$2,$DY$2)))</f>
        <v>101.66620667928768</v>
      </c>
      <c r="N25" s="51">
        <f ca="1">SUMPRODUCT($CM25:$DD25,INDIRECT(ADDRESS(N$2,$DH$2)):INDIRECT(ADDRESS(N$2,$DY$2)))</f>
        <v>101.66620667928768</v>
      </c>
      <c r="O25" s="51">
        <f ca="1">SUMPRODUCT($CM25:$DD25,INDIRECT(ADDRESS(O$2,$DH$2)):INDIRECT(ADDRESS(O$2,$DY$2)))</f>
        <v>101.66620667928768</v>
      </c>
      <c r="P25" s="51">
        <f ca="1">SUMPRODUCT($CM25:$DD25,INDIRECT(ADDRESS(P$2,$DH$2)):INDIRECT(ADDRESS(P$2,$DY$2)))</f>
        <v>101.66620667928768</v>
      </c>
      <c r="Q25" s="51">
        <f ca="1">SUMPRODUCT($CM25:$DD25,INDIRECT(ADDRESS(Q$2,$DH$2)):INDIRECT(ADDRESS(Q$2,$DY$2)))</f>
        <v>101.66620667928768</v>
      </c>
      <c r="R25" s="51">
        <f ca="1">SUMPRODUCT($CM25:$DD25,INDIRECT(ADDRESS(R$2,$DH$2)):INDIRECT(ADDRESS(R$2,$DY$2)))</f>
        <v>101.66620667928768</v>
      </c>
      <c r="S25" s="51">
        <f ca="1">SUMPRODUCT($CM25:$DD25,INDIRECT(ADDRESS(S$2,$DH$2)):INDIRECT(ADDRESS(S$2,$DY$2)))</f>
        <v>101.66620667928768</v>
      </c>
      <c r="T25" s="51">
        <f ca="1">SUMPRODUCT($CM25:$DD25,INDIRECT(ADDRESS(T$2,$DH$2)):INDIRECT(ADDRESS(T$2,$DY$2)))</f>
        <v>101.66620667928768</v>
      </c>
      <c r="U25" s="51">
        <f ca="1">SUMPRODUCT($CM25:$DD25,INDIRECT(ADDRESS(U$2,$DH$2)):INDIRECT(ADDRESS(U$2,$DY$2)))</f>
        <v>101.66620667928768</v>
      </c>
      <c r="V25" s="51">
        <f ca="1">SUMPRODUCT($CM25:$DD25,INDIRECT(ADDRESS(V$2,$DH$2)):INDIRECT(ADDRESS(V$2,$DY$2)))</f>
        <v>101.66620667928768</v>
      </c>
      <c r="W25" s="51">
        <f ca="1">SUMPRODUCT($CM25:$DD25,INDIRECT(ADDRESS(W$2,$DH$2)):INDIRECT(ADDRESS(W$2,$DY$2)))</f>
        <v>105.90581024609178</v>
      </c>
      <c r="X25" s="51">
        <f ca="1">SUMPRODUCT($CM25:$DD25,INDIRECT(ADDRESS(X$2,$DH$2)):INDIRECT(ADDRESS(X$2,$DY$2)))</f>
        <v>105.90581024609178</v>
      </c>
      <c r="Y25" s="51">
        <f ca="1">SUMPRODUCT($CM25:$DD25,INDIRECT(ADDRESS(Y$2,$DH$2)):INDIRECT(ADDRESS(Y$2,$DY$2)))</f>
        <v>105.90581024609178</v>
      </c>
      <c r="Z25" s="51">
        <f ca="1">SUMPRODUCT($CM25:$DD25,INDIRECT(ADDRESS(Z$2,$DH$2)):INDIRECT(ADDRESS(Z$2,$DY$2)))</f>
        <v>105.90581024609178</v>
      </c>
      <c r="AA25" s="51">
        <f ca="1">SUMPRODUCT($CM25:$DD25,INDIRECT(ADDRESS(AA$2,$DH$2)):INDIRECT(ADDRESS(AA$2,$DY$2)))</f>
        <v>105.90581024609178</v>
      </c>
      <c r="AB25" s="51">
        <f ca="1">SUMPRODUCT($CM25:$DD25,INDIRECT(ADDRESS(AB$2,$DH$2)):INDIRECT(ADDRESS(AB$2,$DY$2)))</f>
        <v>105.90581024609178</v>
      </c>
      <c r="AC25" s="51">
        <f ca="1">SUMPRODUCT($CM25:$DD25,INDIRECT(ADDRESS(AC$2,$DH$2)):INDIRECT(ADDRESS(AC$2,$DY$2)))</f>
        <v>105.90581024609178</v>
      </c>
      <c r="AD25" s="51">
        <f ca="1">SUMPRODUCT($CM25:$DD25,INDIRECT(ADDRESS(AD$2,$DH$2)):INDIRECT(ADDRESS(AD$2,$DY$2)))</f>
        <v>105.90581024609178</v>
      </c>
      <c r="AE25" s="51">
        <f ca="1">SUMPRODUCT($CM25:$DD25,INDIRECT(ADDRESS(AE$2,$DH$2)):INDIRECT(ADDRESS(AE$2,$DY$2)))</f>
        <v>105.90581024609178</v>
      </c>
      <c r="AF25" s="51">
        <f ca="1">SUMPRODUCT($CM25:$DD25,INDIRECT(ADDRESS(AF$2,$DH$2)):INDIRECT(ADDRESS(AF$2,$DY$2)))</f>
        <v>105.90581024609178</v>
      </c>
      <c r="AG25" s="51">
        <f ca="1">SUMPRODUCT($CM25:$DD25,INDIRECT(ADDRESS(AG$2,$DH$2)):INDIRECT(ADDRESS(AG$2,$DY$2)))</f>
        <v>105.90581024609178</v>
      </c>
      <c r="AH25" s="51">
        <f ca="1">SUMPRODUCT($CM25:$DD25,INDIRECT(ADDRESS(AH$2,$DH$2)):INDIRECT(ADDRESS(AH$2,$DY$2)))</f>
        <v>105.90581024609178</v>
      </c>
      <c r="AI25" s="51">
        <f ca="1">SUMPRODUCT($CM25:$DD25,INDIRECT(ADDRESS(AI$2,$DH$2)):INDIRECT(ADDRESS(AI$2,$DY$2)))</f>
        <v>110.43949997713723</v>
      </c>
      <c r="AJ25" s="51">
        <f ca="1">SUMPRODUCT($CM25:$DD25,INDIRECT(ADDRESS(AJ$2,$DH$2)):INDIRECT(ADDRESS(AJ$2,$DY$2)))</f>
        <v>110.43949997713723</v>
      </c>
      <c r="AK25" s="51">
        <f ca="1">SUMPRODUCT($CM25:$DD25,INDIRECT(ADDRESS(AK$2,$DH$2)):INDIRECT(ADDRESS(AK$2,$DY$2)))</f>
        <v>110.43949997713723</v>
      </c>
      <c r="AL25" s="51">
        <f ca="1">SUMPRODUCT($CM25:$DD25,INDIRECT(ADDRESS(AL$2,$DH$2)):INDIRECT(ADDRESS(AL$2,$DY$2)))</f>
        <v>110.43949997713723</v>
      </c>
      <c r="AM25" s="51">
        <f ca="1">SUMPRODUCT($CM25:$DD25,INDIRECT(ADDRESS(AM$2,$DH$2)):INDIRECT(ADDRESS(AM$2,$DY$2)))</f>
        <v>110.43949997713723</v>
      </c>
      <c r="AN25" s="51">
        <f ca="1">SUMPRODUCT($CM25:$DD25,INDIRECT(ADDRESS(AN$2,$DH$2)):INDIRECT(ADDRESS(AN$2,$DY$2)))</f>
        <v>110.43949997713723</v>
      </c>
      <c r="AO25" s="51">
        <f ca="1">SUMPRODUCT($CM25:$DD25,INDIRECT(ADDRESS(AO$2,$DH$2)):INDIRECT(ADDRESS(AO$2,$DY$2)))</f>
        <v>110.43949997713723</v>
      </c>
      <c r="AP25" s="51">
        <f ca="1">SUMPRODUCT($CM25:$DD25,INDIRECT(ADDRESS(AP$2,$DH$2)):INDIRECT(ADDRESS(AP$2,$DY$2)))</f>
        <v>110.43949997713723</v>
      </c>
      <c r="AQ25" s="51">
        <f ca="1">SUMPRODUCT($CM25:$DD25,INDIRECT(ADDRESS(AQ$2,$DH$2)):INDIRECT(ADDRESS(AQ$2,$DY$2)))</f>
        <v>110.43949997713723</v>
      </c>
      <c r="AR25" s="51">
        <f ca="1">SUMPRODUCT($CM25:$DD25,INDIRECT(ADDRESS(AR$2,$DH$2)):INDIRECT(ADDRESS(AR$2,$DY$2)))</f>
        <v>110.43949997713723</v>
      </c>
      <c r="AS25" s="51">
        <f ca="1">SUMPRODUCT($CM25:$DD25,INDIRECT(ADDRESS(AS$2,$DH$2)):INDIRECT(ADDRESS(AS$2,$DY$2)))</f>
        <v>110.43949997713723</v>
      </c>
      <c r="AT25" s="51">
        <f ca="1">SUMPRODUCT($CM25:$DD25,INDIRECT(ADDRESS(AT$2,$DH$2)):INDIRECT(ADDRESS(AT$2,$DY$2)))</f>
        <v>110.43949997713723</v>
      </c>
      <c r="AU25" s="51">
        <f ca="1">SUMPRODUCT($CM25:$DD25,INDIRECT(ADDRESS(AU$2,$DH$2)):INDIRECT(ADDRESS(AU$2,$DY$2)))</f>
        <v>114.40490592493643</v>
      </c>
      <c r="AV25" s="51">
        <f ca="1">SUMPRODUCT($CM25:$DD25,INDIRECT(ADDRESS(AV$2,$DH$2)):INDIRECT(ADDRESS(AV$2,$DY$2)))</f>
        <v>114.40490592493643</v>
      </c>
      <c r="AW25" s="51">
        <f ca="1">SUMPRODUCT($CM25:$DD25,INDIRECT(ADDRESS(AW$2,$DH$2)):INDIRECT(ADDRESS(AW$2,$DY$2)))</f>
        <v>114.40490592493643</v>
      </c>
      <c r="AX25" s="51">
        <f ca="1">SUMPRODUCT($CM25:$DD25,INDIRECT(ADDRESS(AX$2,$DH$2)):INDIRECT(ADDRESS(AX$2,$DY$2)))</f>
        <v>114.40490592493643</v>
      </c>
      <c r="AY25" s="51">
        <f ca="1">SUMPRODUCT($CM25:$DD25,INDIRECT(ADDRESS(AY$2,$DH$2)):INDIRECT(ADDRESS(AY$2,$DY$2)))</f>
        <v>114.40490592493643</v>
      </c>
      <c r="AZ25" s="51">
        <f ca="1">SUMPRODUCT($CM25:$DD25,INDIRECT(ADDRESS(AZ$2,$DH$2)):INDIRECT(ADDRESS(AZ$2,$DY$2)))</f>
        <v>114.40490592493643</v>
      </c>
      <c r="BA25" s="51">
        <f ca="1">SUMPRODUCT($CM25:$DD25,INDIRECT(ADDRESS(BA$2,$DH$2)):INDIRECT(ADDRESS(BA$2,$DY$2)))</f>
        <v>114.40490592493643</v>
      </c>
      <c r="BB25" s="51">
        <f ca="1">SUMPRODUCT($CM25:$DD25,INDIRECT(ADDRESS(BB$2,$DH$2)):INDIRECT(ADDRESS(BB$2,$DY$2)))</f>
        <v>114.40490592493643</v>
      </c>
      <c r="BC25" s="51">
        <f ca="1">SUMPRODUCT($CM25:$DD25,INDIRECT(ADDRESS(BC$2,$DH$2)):INDIRECT(ADDRESS(BC$2,$DY$2)))</f>
        <v>114.40490592493643</v>
      </c>
      <c r="BD25" s="51">
        <f ca="1">SUMPRODUCT($CM25:$DD25,INDIRECT(ADDRESS(BD$2,$DH$2)):INDIRECT(ADDRESS(BD$2,$DY$2)))</f>
        <v>114.40490592493643</v>
      </c>
      <c r="BE25" s="51">
        <f ca="1">SUMPRODUCT($CM25:$DD25,INDIRECT(ADDRESS(BE$2,$DH$2)):INDIRECT(ADDRESS(BE$2,$DY$2)))</f>
        <v>114.40490592493643</v>
      </c>
      <c r="BF25" s="51">
        <f ca="1">SUMPRODUCT($CM25:$DD25,INDIRECT(ADDRESS(BF$2,$DH$2)):INDIRECT(ADDRESS(BF$2,$DY$2)))</f>
        <v>114.40490592493643</v>
      </c>
      <c r="BG25" s="51">
        <f ca="1">SUMPRODUCT($CM25:$DD25,INDIRECT(ADDRESS(BG$2,$DH$2)):INDIRECT(ADDRESS(BG$2,$DY$2)))</f>
        <v>118.30248127543094</v>
      </c>
      <c r="BH25" s="51">
        <f ca="1">SUMPRODUCT($CM25:$DD25,INDIRECT(ADDRESS(BH$2,$DH$2)):INDIRECT(ADDRESS(BH$2,$DY$2)))</f>
        <v>118.30248127543094</v>
      </c>
      <c r="BI25" s="51">
        <f ca="1">SUMPRODUCT($CM25:$DD25,INDIRECT(ADDRESS(BI$2,$DH$2)):INDIRECT(ADDRESS(BI$2,$DY$2)))</f>
        <v>118.30248127543094</v>
      </c>
      <c r="BJ25" s="51">
        <f ca="1">SUMPRODUCT($CM25:$DD25,INDIRECT(ADDRESS(BJ$2,$DH$2)):INDIRECT(ADDRESS(BJ$2,$DY$2)))</f>
        <v>118.30248127543094</v>
      </c>
      <c r="BK25" s="51">
        <f ca="1">SUMPRODUCT($CM25:$DD25,INDIRECT(ADDRESS(BK$2,$DH$2)):INDIRECT(ADDRESS(BK$2,$DY$2)))</f>
        <v>118.30248127543094</v>
      </c>
      <c r="BL25" s="51">
        <f ca="1">SUMPRODUCT($CM25:$DD25,INDIRECT(ADDRESS(BL$2,$DH$2)):INDIRECT(ADDRESS(BL$2,$DY$2)))</f>
        <v>118.30248127543094</v>
      </c>
      <c r="BM25" s="51">
        <f ca="1">SUMPRODUCT($CM25:$DD25,INDIRECT(ADDRESS(BM$2,$DH$2)):INDIRECT(ADDRESS(BM$2,$DY$2)))</f>
        <v>118.30248127543094</v>
      </c>
      <c r="BN25" s="51">
        <f ca="1">SUMPRODUCT($CM25:$DD25,INDIRECT(ADDRESS(BN$2,$DH$2)):INDIRECT(ADDRESS(BN$2,$DY$2)))</f>
        <v>118.30248127543094</v>
      </c>
      <c r="BO25" s="51">
        <f ca="1">SUMPRODUCT($CM25:$DD25,INDIRECT(ADDRESS(BO$2,$DH$2)):INDIRECT(ADDRESS(BO$2,$DY$2)))</f>
        <v>118.30248127543094</v>
      </c>
      <c r="BP25" s="51">
        <f ca="1">SUMPRODUCT($CM25:$DD25,INDIRECT(ADDRESS(BP$2,$DH$2)):INDIRECT(ADDRESS(BP$2,$DY$2)))</f>
        <v>118.30248127543094</v>
      </c>
      <c r="BQ25" s="51">
        <f ca="1">SUMPRODUCT($CM25:$DD25,INDIRECT(ADDRESS(BQ$2,$DH$2)):INDIRECT(ADDRESS(BQ$2,$DY$2)))</f>
        <v>118.30248127543094</v>
      </c>
      <c r="BR25" s="51">
        <f ca="1">SUMPRODUCT($CM25:$DD25,INDIRECT(ADDRESS(BR$2,$DH$2)):INDIRECT(ADDRESS(BR$2,$DY$2)))</f>
        <v>118.30248127543094</v>
      </c>
      <c r="BS25" s="51">
        <f ca="1">SUMPRODUCT($CM25:$DD25,INDIRECT(ADDRESS(BS$2,$DH$2)):INDIRECT(ADDRESS(BS$2,$DY$2)))</f>
        <v>122.41605721482068</v>
      </c>
      <c r="BT25" s="51">
        <f ca="1">SUMPRODUCT($CM25:$DD25,INDIRECT(ADDRESS(BT$2,$DH$2)):INDIRECT(ADDRESS(BT$2,$DY$2)))</f>
        <v>122.41605721482068</v>
      </c>
      <c r="BU25" s="51">
        <f ca="1">SUMPRODUCT($CM25:$DD25,INDIRECT(ADDRESS(BU$2,$DH$2)):INDIRECT(ADDRESS(BU$2,$DY$2)))</f>
        <v>122.41605721482068</v>
      </c>
      <c r="BV25" s="51">
        <f ca="1">SUMPRODUCT($CM25:$DD25,INDIRECT(ADDRESS(BV$2,$DH$2)):INDIRECT(ADDRESS(BV$2,$DY$2)))</f>
        <v>122.41605721482068</v>
      </c>
      <c r="BW25" s="51">
        <f ca="1">SUMPRODUCT($CM25:$DD25,INDIRECT(ADDRESS(BW$2,$DH$2)):INDIRECT(ADDRESS(BW$2,$DY$2)))</f>
        <v>122.41605721482068</v>
      </c>
      <c r="BX25" s="51">
        <f ca="1">SUMPRODUCT($CM25:$DD25,INDIRECT(ADDRESS(BX$2,$DH$2)):INDIRECT(ADDRESS(BX$2,$DY$2)))</f>
        <v>122.41605721482068</v>
      </c>
      <c r="BY25" s="51">
        <f ca="1">SUMPRODUCT($CM25:$DD25,INDIRECT(ADDRESS(BY$2,$DH$2)):INDIRECT(ADDRESS(BY$2,$DY$2)))</f>
        <v>122.41605721482068</v>
      </c>
      <c r="BZ25" s="51">
        <f ca="1">SUMPRODUCT($CM25:$DD25,INDIRECT(ADDRESS(BZ$2,$DH$2)):INDIRECT(ADDRESS(BZ$2,$DY$2)))</f>
        <v>122.41605721482068</v>
      </c>
      <c r="CA25" s="51">
        <f ca="1">SUMPRODUCT($CM25:$DD25,INDIRECT(ADDRESS(CA$2,$DH$2)):INDIRECT(ADDRESS(CA$2,$DY$2)))</f>
        <v>122.41605721482068</v>
      </c>
      <c r="CB25" s="51">
        <f ca="1">SUMPRODUCT($CM25:$DD25,INDIRECT(ADDRESS(CB$2,$DH$2)):INDIRECT(ADDRESS(CB$2,$DY$2)))</f>
        <v>122.41605721482068</v>
      </c>
      <c r="CC25" s="51">
        <f ca="1">SUMPRODUCT($CM25:$DD25,INDIRECT(ADDRESS(CC$2,$DH$2)):INDIRECT(ADDRESS(CC$2,$DY$2)))</f>
        <v>122.41605721482068</v>
      </c>
      <c r="CD25" s="51">
        <f ca="1">SUMPRODUCT($CM25:$DD25,INDIRECT(ADDRESS(CD$2,$DH$2)):INDIRECT(ADDRESS(CD$2,$DY$2)))</f>
        <v>122.41605721482068</v>
      </c>
      <c r="CF25" s="51">
        <f t="shared" ca="1" si="5"/>
        <v>1187.3558639133239</v>
      </c>
      <c r="CG25" s="51">
        <f t="shared" ca="1" si="5"/>
        <v>1241.1924979854725</v>
      </c>
      <c r="CH25" s="51">
        <f t="shared" ca="1" si="5"/>
        <v>1293.5381716083286</v>
      </c>
      <c r="CI25" s="51">
        <f t="shared" ca="1" si="5"/>
        <v>1345.1010294646426</v>
      </c>
      <c r="CJ25" s="51">
        <f t="shared" ca="1" si="5"/>
        <v>1392.3467478517096</v>
      </c>
      <c r="CK25" s="51">
        <f t="shared" ca="1" si="5"/>
        <v>1440.1976550021202</v>
      </c>
      <c r="CL25" s="82"/>
      <c r="CM25" s="1">
        <f>IFERROR(VLOOKUP($A25,Auxiliar_OPEX_CustosUnit!$A$4:$BT$129,COLUMN(Auxiliar_OPEX_CustosUnit!BC$2),0),0)</f>
        <v>0</v>
      </c>
      <c r="CN25" s="1">
        <f>IFERROR(VLOOKUP($A25,Auxiliar_OPEX_CustosUnit!$A$4:$BT$129,COLUMN(Auxiliar_OPEX_CustosUnit!BD$2),0),0)</f>
        <v>0</v>
      </c>
      <c r="CO25" s="1">
        <f>IFERROR(VLOOKUP($A25,Auxiliar_OPEX_CustosUnit!$A$4:$BT$129,COLUMN(Auxiliar_OPEX_CustosUnit!BE$2),0)*(1-DRE_Auxiliar!$A$172),0)</f>
        <v>0</v>
      </c>
      <c r="CP25" s="1">
        <f>IFERROR(VLOOKUP($A25,Auxiliar_OPEX_CustosUnit!$A$4:$BT$129,COLUMN(Auxiliar_OPEX_CustosUnit!BF$2),0),0)</f>
        <v>0</v>
      </c>
      <c r="CQ25" s="1">
        <f>IFERROR(VLOOKUP($A25,Auxiliar_OPEX_CustosUnit!$A$4:$BT$129,COLUMN(Auxiliar_OPEX_CustosUnit!BG$2),0),0)</f>
        <v>0</v>
      </c>
      <c r="CR25" s="1">
        <f>IFERROR(VLOOKUP($A25,Auxiliar_OPEX_CustosUnit!$A$4:$BT$129,COLUMN(Auxiliar_OPEX_CustosUnit!BH$2),0),0)</f>
        <v>0</v>
      </c>
      <c r="CS25" s="1">
        <f>IFERROR(VLOOKUP($A25,Auxiliar_OPEX_CustosUnit!$A$4:$BT$129,COLUMN(Auxiliar_OPEX_CustosUnit!BI$2),0),0)</f>
        <v>0.16140357273993</v>
      </c>
      <c r="CT25" s="1">
        <f>IFERROR(VLOOKUP($A25,Auxiliar_OPEX_CustosUnit!$A$4:$BT$129,COLUMN(Auxiliar_OPEX_CustosUnit!BJ$2),0),0)</f>
        <v>0</v>
      </c>
      <c r="CU25" s="1">
        <f>IFERROR(VLOOKUP($A25,Auxiliar_OPEX_CustosUnit!$A$4:$BT$129,COLUMN(Auxiliar_OPEX_CustosUnit!BK$2),0),0)</f>
        <v>0</v>
      </c>
      <c r="CV25" s="1">
        <f>IFERROR(VLOOKUP($A25,Auxiliar_OPEX_CustosUnit!$A$4:$BT$129,COLUMN(Auxiliar_OPEX_CustosUnit!BL$2),0),0)</f>
        <v>0</v>
      </c>
      <c r="CW25" s="1">
        <f>IFERROR(VLOOKUP($A25,Auxiliar_OPEX_CustosUnit!$A$4:$BT$129,COLUMN(Auxiliar_OPEX_CustosUnit!BM$2),0),0)</f>
        <v>0</v>
      </c>
      <c r="CX25" s="1">
        <f>IFERROR(VLOOKUP($A25,Auxiliar_OPEX_CustosUnit!$A$4:$BT$129,COLUMN(Auxiliar_OPEX_CustosUnit!BN$2),0),0)</f>
        <v>0</v>
      </c>
      <c r="CY25" s="1">
        <f>IFERROR(VLOOKUP($A25,Auxiliar_OPEX_CustosUnit!$A$4:$BT$129,COLUMN(Auxiliar_OPEX_CustosUnit!BO$2),0),0)</f>
        <v>0</v>
      </c>
      <c r="CZ25" s="1">
        <f>IFERROR(VLOOKUP($A25,Auxiliar_OPEX_CustosUnit!$A$4:$BT$129,COLUMN(Auxiliar_OPEX_CustosUnit!BP$2),0),0)</f>
        <v>0</v>
      </c>
      <c r="DA25" s="1">
        <f>IFERROR(VLOOKUP($A25,Auxiliar_OPEX_CustosUnit!$A$4:$BT$129,COLUMN(Auxiliar_OPEX_CustosUnit!BQ$2),0),0)</f>
        <v>0</v>
      </c>
      <c r="DB25" s="1">
        <f>IFERROR(VLOOKUP($A25,Auxiliar_OPEX_CustosUnit!$A$4:$BT$129,COLUMN(Auxiliar_OPEX_CustosUnit!BR$2),0),0)</f>
        <v>0</v>
      </c>
      <c r="DC25" s="1">
        <f>IFERROR(VLOOKUP($A25,Auxiliar_OPEX_CustosUnit!$A$4:$BT$129,COLUMN(Auxiliar_OPEX_CustosUnit!BS$2),0),0)</f>
        <v>0</v>
      </c>
      <c r="DD25" s="1">
        <f>IFERROR(VLOOKUP($A25,Auxiliar_OPEX_CustosUnit!$A$4:$BT$129,COLUMN(Auxiliar_OPEX_CustosUnit!BT$2),0),0)</f>
        <v>0</v>
      </c>
      <c r="DG25" s="60">
        <v>43891</v>
      </c>
      <c r="DH25" s="1">
        <v>1</v>
      </c>
      <c r="DI25" s="1">
        <f>INDEX(Auxiliar_OPEX_Drivers!$B$2:$CH$18,MATCH(Auxiliar_OPEX_O!DI$3,Auxiliar_OPEX_Drivers!$B$2:$B$18,0),MATCH($DG25,Auxiliar_OPEX_Drivers!$B$2:$CH$2,0))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INDEX(Auxiliar_OPEX_Drivers!$B$2:$CH$18,MATCH(Auxiliar_OPEX_O!DK$3,Auxiliar_OPEX_Drivers!$B$2:$B$18,0),MATCH($DG25,Auxiliar_OPEX_Drivers!$B$2:$CH$2,0))</f>
        <v>14.403415720910379</v>
      </c>
      <c r="DL25" s="1">
        <f>INDEX(Auxiliar_OPEX_Drivers!$B$2:$CH$18,MATCH(Auxiliar_OPEX_O!DL$3,Auxiliar_OPEX_Drivers!$B$2:$B$18,0),MATCH($DG25,Auxiliar_OPEX_Drivers!$B$2:$CH$2,0))</f>
        <v>62.955560410032106</v>
      </c>
      <c r="DM25" s="1">
        <f>INDEX(Auxiliar_OPEX_Drivers!$B$2:$CH$18,MATCH(Auxiliar_OPEX_O!DM$3,Auxiliar_OPEX_Drivers!$B$2:$B$18,0),MATCH($DG25,Auxiliar_OPEX_Drivers!$B$2:$CH$2,0))</f>
        <v>13</v>
      </c>
      <c r="DN25" s="1">
        <f>INDEX(Auxiliar_OPEX_Drivers!$B$2:$CH$18,MATCH(Auxiliar_OPEX_O!DN$3,Auxiliar_OPEX_Drivers!$B$2:$B$18,0),MATCH($DG25,Auxiliar_OPEX_Drivers!$B$2:$CH$2,0))</f>
        <v>656.15530343146793</v>
      </c>
      <c r="DO25" s="1">
        <f>INDEX(Auxiliar_OPEX_Drivers!$B$2:$CH$18,MATCH(Auxiliar_OPEX_O!DO$3,Auxiliar_OPEX_Drivers!$B$2:$B$18,0),MATCH($DG25,Auxiliar_OPEX_Drivers!$B$2:$CH$2,0))</f>
        <v>12</v>
      </c>
      <c r="DP25" s="1">
        <f>INDEX(Auxiliar_OPEX_Drivers!$B$2:$CH$18,MATCH(Auxiliar_OPEX_O!DP$3,Auxiliar_OPEX_Drivers!$B$2:$B$18,0),MATCH($DG25,Auxiliar_OPEX_Drivers!$B$2:$CH$2,0))</f>
        <v>197.73070641005256</v>
      </c>
      <c r="DQ25" s="1">
        <f>INDEX(Auxiliar_OPEX_Drivers!$B$2:$CH$18,MATCH(Auxiliar_OPEX_O!DQ$3,Auxiliar_OPEX_Drivers!$B$2:$B$18,0),MATCH($DG25,Auxiliar_OPEX_Drivers!$B$2:$CH$2,0))</f>
        <v>37.100853930227593</v>
      </c>
      <c r="DR25" s="1">
        <f>INDEX(Auxiliar_OPEX_Drivers!$B$2:$CH$18,MATCH(Auxiliar_OPEX_O!DR$3,Auxiliar_OPEX_Drivers!$B$2:$B$18,0),MATCH($DG25,Auxiliar_OPEX_Drivers!$B$2:$CH$2,0))</f>
        <v>18421613.567815375</v>
      </c>
      <c r="DS25" s="1">
        <f>INDEX(Auxiliar_OPEX_Drivers!$B$2:$CH$18,MATCH(Auxiliar_OPEX_O!DS$3,Auxiliar_OPEX_Drivers!$B$2:$B$18,0),MATCH($DG25,Auxiliar_OPEX_Drivers!$B$2:$CH$2,0))</f>
        <v>93381.564307935099</v>
      </c>
      <c r="DT25" s="1">
        <f>INDEX(Auxiliar_OPEX_Drivers!$B$2:$CH$18,MATCH(Auxiliar_OPEX_O!DT$3,Auxiliar_OPEX_Drivers!$B$2:$B$18,0),MATCH($DG25,Auxiliar_OPEX_Drivers!$B$2:$CH$2,0))</f>
        <v>12730.553526758225</v>
      </c>
      <c r="DU25" s="1">
        <f>INDEX(Auxiliar_OPEX_Drivers!$B$2:$CH$18,MATCH(Auxiliar_OPEX_O!DU$3,Auxiliar_OPEX_Drivers!$B$2:$B$18,0),MATCH($DG25,Auxiliar_OPEX_Drivers!$B$2:$CH$2,0))</f>
        <v>4383.0981644592603</v>
      </c>
      <c r="DV25" s="1">
        <f>INDEX(Auxiliar_OPEX_Drivers!$B$2:$CH$18,MATCH(Auxiliar_OPEX_O!DV$3,Auxiliar_OPEX_Drivers!$B$2:$B$18,0),MATCH($DG25,Auxiliar_OPEX_Drivers!$B$2:$CH$2,0))</f>
        <v>2167035.8024753062</v>
      </c>
      <c r="DW25" s="1">
        <f>INDEX(Auxiliar_OPEX_Drivers!$B$2:$CH$18,MATCH(Auxiliar_OPEX_O!DW$3,Auxiliar_OPEX_Drivers!$B$2:$B$18,0),MATCH($DG25,Auxiliar_OPEX_Drivers!$B$2:$CH$2,0))</f>
        <v>12562.253401125861</v>
      </c>
      <c r="DX25" s="1">
        <f>INDEX(Auxiliar_OPEX_Drivers!$B$2:$CH$18,MATCH(Auxiliar_OPEX_O!DX$3,Auxiliar_OPEX_Drivers!$B$2:$B$18,0),MATCH($DG25,Auxiliar_OPEX_Drivers!$B$2:$CH$2,0))</f>
        <v>2187880.3700028714</v>
      </c>
      <c r="DY25" s="1">
        <f>INDEX(Auxiliar_OPEX_Drivers!$B$2:$CH$18,MATCH(Auxiliar_OPEX_O!DY$3,Auxiliar_OPEX_Drivers!$B$2:$B$18,0),MATCH($DG25,Auxiliar_OPEX_Drivers!$B$2:$CH$2,0))</f>
        <v>993.3458399026905</v>
      </c>
    </row>
    <row r="26" spans="1:129" hidden="1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926.08135854390002</v>
      </c>
      <c r="E26" s="51">
        <f ca="1">SUMPRODUCT($CM26:$DD26,INDIRECT(ADDRESS(E$2,$DH$2)):INDIRECT(ADDRESS(E$2,$DY$2)))</f>
        <v>926.08135854390002</v>
      </c>
      <c r="F26" s="51">
        <f ca="1">SUMPRODUCT($CM26:$DD26,INDIRECT(ADDRESS(F$2,$DH$2)):INDIRECT(ADDRESS(F$2,$DY$2)))</f>
        <v>926.08135854390002</v>
      </c>
      <c r="G26" s="51">
        <f ca="1">SUMPRODUCT($CM26:$DD26,INDIRECT(ADDRESS(G$2,$DH$2)):INDIRECT(ADDRESS(G$2,$DY$2)))</f>
        <v>926.08135854390002</v>
      </c>
      <c r="H26" s="51">
        <f ca="1">SUMPRODUCT($CM26:$DD26,INDIRECT(ADDRESS(H$2,$DH$2)):INDIRECT(ADDRESS(H$2,$DY$2)))</f>
        <v>926.08135854390002</v>
      </c>
      <c r="I26" s="51">
        <f ca="1">SUMPRODUCT($CM26:$DD26,INDIRECT(ADDRESS(I$2,$DH$2)):INDIRECT(ADDRESS(I$2,$DY$2)))</f>
        <v>926.08135854390002</v>
      </c>
      <c r="J26" s="51">
        <f ca="1">SUMPRODUCT($CM26:$DD26,INDIRECT(ADDRESS(J$2,$DH$2)):INDIRECT(ADDRESS(J$2,$DY$2)))</f>
        <v>926.08135854390002</v>
      </c>
      <c r="K26" s="51">
        <f ca="1">SUMPRODUCT($CM26:$DD26,INDIRECT(ADDRESS(K$2,$DH$2)):INDIRECT(ADDRESS(K$2,$DY$2)))</f>
        <v>962.45010235209975</v>
      </c>
      <c r="L26" s="51">
        <f ca="1">SUMPRODUCT($CM26:$DD26,INDIRECT(ADDRESS(L$2,$DH$2)):INDIRECT(ADDRESS(L$2,$DY$2)))</f>
        <v>962.45010235209975</v>
      </c>
      <c r="M26" s="51">
        <f ca="1">SUMPRODUCT($CM26:$DD26,INDIRECT(ADDRESS(M$2,$DH$2)):INDIRECT(ADDRESS(M$2,$DY$2)))</f>
        <v>962.45010235209975</v>
      </c>
      <c r="N26" s="51">
        <f ca="1">SUMPRODUCT($CM26:$DD26,INDIRECT(ADDRESS(N$2,$DH$2)):INDIRECT(ADDRESS(N$2,$DY$2)))</f>
        <v>962.45010235209975</v>
      </c>
      <c r="O26" s="51">
        <f ca="1">SUMPRODUCT($CM26:$DD26,INDIRECT(ADDRESS(O$2,$DH$2)):INDIRECT(ADDRESS(O$2,$DY$2)))</f>
        <v>962.45010235209975</v>
      </c>
      <c r="P26" s="51">
        <f ca="1">SUMPRODUCT($CM26:$DD26,INDIRECT(ADDRESS(P$2,$DH$2)):INDIRECT(ADDRESS(P$2,$DY$2)))</f>
        <v>962.45010235209975</v>
      </c>
      <c r="Q26" s="51">
        <f ca="1">SUMPRODUCT($CM26:$DD26,INDIRECT(ADDRESS(Q$2,$DH$2)):INDIRECT(ADDRESS(Q$2,$DY$2)))</f>
        <v>962.45010235209975</v>
      </c>
      <c r="R26" s="51">
        <f ca="1">SUMPRODUCT($CM26:$DD26,INDIRECT(ADDRESS(R$2,$DH$2)):INDIRECT(ADDRESS(R$2,$DY$2)))</f>
        <v>962.45010235209975</v>
      </c>
      <c r="S26" s="51">
        <f ca="1">SUMPRODUCT($CM26:$DD26,INDIRECT(ADDRESS(S$2,$DH$2)):INDIRECT(ADDRESS(S$2,$DY$2)))</f>
        <v>962.45010235209975</v>
      </c>
      <c r="T26" s="51">
        <f ca="1">SUMPRODUCT($CM26:$DD26,INDIRECT(ADDRESS(T$2,$DH$2)):INDIRECT(ADDRESS(T$2,$DY$2)))</f>
        <v>962.45010235209975</v>
      </c>
      <c r="U26" s="51">
        <f ca="1">SUMPRODUCT($CM26:$DD26,INDIRECT(ADDRESS(U$2,$DH$2)):INDIRECT(ADDRESS(U$2,$DY$2)))</f>
        <v>962.45010235209975</v>
      </c>
      <c r="V26" s="51">
        <f ca="1">SUMPRODUCT($CM26:$DD26,INDIRECT(ADDRESS(V$2,$DH$2)):INDIRECT(ADDRESS(V$2,$DY$2)))</f>
        <v>962.45010235209975</v>
      </c>
      <c r="W26" s="51">
        <f ca="1">SUMPRODUCT($CM26:$DD26,INDIRECT(ADDRESS(W$2,$DH$2)):INDIRECT(ADDRESS(W$2,$DY$2)))</f>
        <v>995.5190101731713</v>
      </c>
      <c r="X26" s="51">
        <f ca="1">SUMPRODUCT($CM26:$DD26,INDIRECT(ADDRESS(X$2,$DH$2)):INDIRECT(ADDRESS(X$2,$DY$2)))</f>
        <v>995.5190101731713</v>
      </c>
      <c r="Y26" s="51">
        <f ca="1">SUMPRODUCT($CM26:$DD26,INDIRECT(ADDRESS(Y$2,$DH$2)):INDIRECT(ADDRESS(Y$2,$DY$2)))</f>
        <v>995.5190101731713</v>
      </c>
      <c r="Z26" s="51">
        <f ca="1">SUMPRODUCT($CM26:$DD26,INDIRECT(ADDRESS(Z$2,$DH$2)):INDIRECT(ADDRESS(Z$2,$DY$2)))</f>
        <v>995.5190101731713</v>
      </c>
      <c r="AA26" s="51">
        <f ca="1">SUMPRODUCT($CM26:$DD26,INDIRECT(ADDRESS(AA$2,$DH$2)):INDIRECT(ADDRESS(AA$2,$DY$2)))</f>
        <v>995.5190101731713</v>
      </c>
      <c r="AB26" s="51">
        <f ca="1">SUMPRODUCT($CM26:$DD26,INDIRECT(ADDRESS(AB$2,$DH$2)):INDIRECT(ADDRESS(AB$2,$DY$2)))</f>
        <v>995.5190101731713</v>
      </c>
      <c r="AC26" s="51">
        <f ca="1">SUMPRODUCT($CM26:$DD26,INDIRECT(ADDRESS(AC$2,$DH$2)):INDIRECT(ADDRESS(AC$2,$DY$2)))</f>
        <v>995.5190101731713</v>
      </c>
      <c r="AD26" s="51">
        <f ca="1">SUMPRODUCT($CM26:$DD26,INDIRECT(ADDRESS(AD$2,$DH$2)):INDIRECT(ADDRESS(AD$2,$DY$2)))</f>
        <v>995.5190101731713</v>
      </c>
      <c r="AE26" s="51">
        <f ca="1">SUMPRODUCT($CM26:$DD26,INDIRECT(ADDRESS(AE$2,$DH$2)):INDIRECT(ADDRESS(AE$2,$DY$2)))</f>
        <v>995.5190101731713</v>
      </c>
      <c r="AF26" s="51">
        <f ca="1">SUMPRODUCT($CM26:$DD26,INDIRECT(ADDRESS(AF$2,$DH$2)):INDIRECT(ADDRESS(AF$2,$DY$2)))</f>
        <v>995.5190101731713</v>
      </c>
      <c r="AG26" s="51">
        <f ca="1">SUMPRODUCT($CM26:$DD26,INDIRECT(ADDRESS(AG$2,$DH$2)):INDIRECT(ADDRESS(AG$2,$DY$2)))</f>
        <v>995.5190101731713</v>
      </c>
      <c r="AH26" s="51">
        <f ca="1">SUMPRODUCT($CM26:$DD26,INDIRECT(ADDRESS(AH$2,$DH$2)):INDIRECT(ADDRESS(AH$2,$DY$2)))</f>
        <v>995.5190101731713</v>
      </c>
      <c r="AI26" s="51">
        <f ca="1">SUMPRODUCT($CM26:$DD26,INDIRECT(ADDRESS(AI$2,$DH$2)):INDIRECT(ADDRESS(AI$2,$DY$2)))</f>
        <v>1030.8817900753256</v>
      </c>
      <c r="AJ26" s="51">
        <f ca="1">SUMPRODUCT($CM26:$DD26,INDIRECT(ADDRESS(AJ$2,$DH$2)):INDIRECT(ADDRESS(AJ$2,$DY$2)))</f>
        <v>1030.8817900753256</v>
      </c>
      <c r="AK26" s="51">
        <f ca="1">SUMPRODUCT($CM26:$DD26,INDIRECT(ADDRESS(AK$2,$DH$2)):INDIRECT(ADDRESS(AK$2,$DY$2)))</f>
        <v>1030.8817900753256</v>
      </c>
      <c r="AL26" s="51">
        <f ca="1">SUMPRODUCT($CM26:$DD26,INDIRECT(ADDRESS(AL$2,$DH$2)):INDIRECT(ADDRESS(AL$2,$DY$2)))</f>
        <v>1030.8817900753256</v>
      </c>
      <c r="AM26" s="51">
        <f ca="1">SUMPRODUCT($CM26:$DD26,INDIRECT(ADDRESS(AM$2,$DH$2)):INDIRECT(ADDRESS(AM$2,$DY$2)))</f>
        <v>1030.8817900753256</v>
      </c>
      <c r="AN26" s="51">
        <f ca="1">SUMPRODUCT($CM26:$DD26,INDIRECT(ADDRESS(AN$2,$DH$2)):INDIRECT(ADDRESS(AN$2,$DY$2)))</f>
        <v>1030.8817900753256</v>
      </c>
      <c r="AO26" s="51">
        <f ca="1">SUMPRODUCT($CM26:$DD26,INDIRECT(ADDRESS(AO$2,$DH$2)):INDIRECT(ADDRESS(AO$2,$DY$2)))</f>
        <v>1030.8817900753256</v>
      </c>
      <c r="AP26" s="51">
        <f ca="1">SUMPRODUCT($CM26:$DD26,INDIRECT(ADDRESS(AP$2,$DH$2)):INDIRECT(ADDRESS(AP$2,$DY$2)))</f>
        <v>1030.8817900753256</v>
      </c>
      <c r="AQ26" s="51">
        <f ca="1">SUMPRODUCT($CM26:$DD26,INDIRECT(ADDRESS(AQ$2,$DH$2)):INDIRECT(ADDRESS(AQ$2,$DY$2)))</f>
        <v>1030.8817900753256</v>
      </c>
      <c r="AR26" s="51">
        <f ca="1">SUMPRODUCT($CM26:$DD26,INDIRECT(ADDRESS(AR$2,$DH$2)):INDIRECT(ADDRESS(AR$2,$DY$2)))</f>
        <v>1030.8817900753256</v>
      </c>
      <c r="AS26" s="51">
        <f ca="1">SUMPRODUCT($CM26:$DD26,INDIRECT(ADDRESS(AS$2,$DH$2)):INDIRECT(ADDRESS(AS$2,$DY$2)))</f>
        <v>1030.8817900753256</v>
      </c>
      <c r="AT26" s="51">
        <f ca="1">SUMPRODUCT($CM26:$DD26,INDIRECT(ADDRESS(AT$2,$DH$2)):INDIRECT(ADDRESS(AT$2,$DY$2)))</f>
        <v>1030.8817900753256</v>
      </c>
      <c r="AU26" s="51">
        <f ca="1">SUMPRODUCT($CM26:$DD26,INDIRECT(ADDRESS(AU$2,$DH$2)):INDIRECT(ADDRESS(AU$2,$DY$2)))</f>
        <v>1061.8119564681588</v>
      </c>
      <c r="AV26" s="51">
        <f ca="1">SUMPRODUCT($CM26:$DD26,INDIRECT(ADDRESS(AV$2,$DH$2)):INDIRECT(ADDRESS(AV$2,$DY$2)))</f>
        <v>1061.8119564681588</v>
      </c>
      <c r="AW26" s="51">
        <f ca="1">SUMPRODUCT($CM26:$DD26,INDIRECT(ADDRESS(AW$2,$DH$2)):INDIRECT(ADDRESS(AW$2,$DY$2)))</f>
        <v>1061.8119564681588</v>
      </c>
      <c r="AX26" s="51">
        <f ca="1">SUMPRODUCT($CM26:$DD26,INDIRECT(ADDRESS(AX$2,$DH$2)):INDIRECT(ADDRESS(AX$2,$DY$2)))</f>
        <v>1061.8119564681588</v>
      </c>
      <c r="AY26" s="51">
        <f ca="1">SUMPRODUCT($CM26:$DD26,INDIRECT(ADDRESS(AY$2,$DH$2)):INDIRECT(ADDRESS(AY$2,$DY$2)))</f>
        <v>1061.8119564681588</v>
      </c>
      <c r="AZ26" s="51">
        <f ca="1">SUMPRODUCT($CM26:$DD26,INDIRECT(ADDRESS(AZ$2,$DH$2)):INDIRECT(ADDRESS(AZ$2,$DY$2)))</f>
        <v>1061.8119564681588</v>
      </c>
      <c r="BA26" s="51">
        <f ca="1">SUMPRODUCT($CM26:$DD26,INDIRECT(ADDRESS(BA$2,$DH$2)):INDIRECT(ADDRESS(BA$2,$DY$2)))</f>
        <v>1061.8119564681588</v>
      </c>
      <c r="BB26" s="51">
        <f ca="1">SUMPRODUCT($CM26:$DD26,INDIRECT(ADDRESS(BB$2,$DH$2)):INDIRECT(ADDRESS(BB$2,$DY$2)))</f>
        <v>1061.8119564681588</v>
      </c>
      <c r="BC26" s="51">
        <f ca="1">SUMPRODUCT($CM26:$DD26,INDIRECT(ADDRESS(BC$2,$DH$2)):INDIRECT(ADDRESS(BC$2,$DY$2)))</f>
        <v>1061.8119564681588</v>
      </c>
      <c r="BD26" s="51">
        <f ca="1">SUMPRODUCT($CM26:$DD26,INDIRECT(ADDRESS(BD$2,$DH$2)):INDIRECT(ADDRESS(BD$2,$DY$2)))</f>
        <v>1061.8119564681588</v>
      </c>
      <c r="BE26" s="51">
        <f ca="1">SUMPRODUCT($CM26:$DD26,INDIRECT(ADDRESS(BE$2,$DH$2)):INDIRECT(ADDRESS(BE$2,$DY$2)))</f>
        <v>1061.8119564681588</v>
      </c>
      <c r="BF26" s="51">
        <f ca="1">SUMPRODUCT($CM26:$DD26,INDIRECT(ADDRESS(BF$2,$DH$2)):INDIRECT(ADDRESS(BF$2,$DY$2)))</f>
        <v>1061.8119564681588</v>
      </c>
      <c r="BG26" s="51">
        <f ca="1">SUMPRODUCT($CM26:$DD26,INDIRECT(ADDRESS(BG$2,$DH$2)):INDIRECT(ADDRESS(BG$2,$DY$2)))</f>
        <v>1092.2130442020157</v>
      </c>
      <c r="BH26" s="51">
        <f ca="1">SUMPRODUCT($CM26:$DD26,INDIRECT(ADDRESS(BH$2,$DH$2)):INDIRECT(ADDRESS(BH$2,$DY$2)))</f>
        <v>1092.2130442020157</v>
      </c>
      <c r="BI26" s="51">
        <f ca="1">SUMPRODUCT($CM26:$DD26,INDIRECT(ADDRESS(BI$2,$DH$2)):INDIRECT(ADDRESS(BI$2,$DY$2)))</f>
        <v>1092.2130442020157</v>
      </c>
      <c r="BJ26" s="51">
        <f ca="1">SUMPRODUCT($CM26:$DD26,INDIRECT(ADDRESS(BJ$2,$DH$2)):INDIRECT(ADDRESS(BJ$2,$DY$2)))</f>
        <v>1092.2130442020157</v>
      </c>
      <c r="BK26" s="51">
        <f ca="1">SUMPRODUCT($CM26:$DD26,INDIRECT(ADDRESS(BK$2,$DH$2)):INDIRECT(ADDRESS(BK$2,$DY$2)))</f>
        <v>1092.2130442020157</v>
      </c>
      <c r="BL26" s="51">
        <f ca="1">SUMPRODUCT($CM26:$DD26,INDIRECT(ADDRESS(BL$2,$DH$2)):INDIRECT(ADDRESS(BL$2,$DY$2)))</f>
        <v>1092.2130442020157</v>
      </c>
      <c r="BM26" s="51">
        <f ca="1">SUMPRODUCT($CM26:$DD26,INDIRECT(ADDRESS(BM$2,$DH$2)):INDIRECT(ADDRESS(BM$2,$DY$2)))</f>
        <v>1092.2130442020157</v>
      </c>
      <c r="BN26" s="51">
        <f ca="1">SUMPRODUCT($CM26:$DD26,INDIRECT(ADDRESS(BN$2,$DH$2)):INDIRECT(ADDRESS(BN$2,$DY$2)))</f>
        <v>1092.2130442020157</v>
      </c>
      <c r="BO26" s="51">
        <f ca="1">SUMPRODUCT($CM26:$DD26,INDIRECT(ADDRESS(BO$2,$DH$2)):INDIRECT(ADDRESS(BO$2,$DY$2)))</f>
        <v>1092.2130442020157</v>
      </c>
      <c r="BP26" s="51">
        <f ca="1">SUMPRODUCT($CM26:$DD26,INDIRECT(ADDRESS(BP$2,$DH$2)):INDIRECT(ADDRESS(BP$2,$DY$2)))</f>
        <v>1092.2130442020157</v>
      </c>
      <c r="BQ26" s="51">
        <f ca="1">SUMPRODUCT($CM26:$DD26,INDIRECT(ADDRESS(BQ$2,$DH$2)):INDIRECT(ADDRESS(BQ$2,$DY$2)))</f>
        <v>1092.2130442020157</v>
      </c>
      <c r="BR26" s="51">
        <f ca="1">SUMPRODUCT($CM26:$DD26,INDIRECT(ADDRESS(BR$2,$DH$2)):INDIRECT(ADDRESS(BR$2,$DY$2)))</f>
        <v>1092.2130442020157</v>
      </c>
      <c r="BS26" s="51">
        <f ca="1">SUMPRODUCT($CM26:$DD26,INDIRECT(ADDRESS(BS$2,$DH$2)):INDIRECT(ADDRESS(BS$2,$DY$2)))</f>
        <v>1124.2989365292553</v>
      </c>
      <c r="BT26" s="51">
        <f ca="1">SUMPRODUCT($CM26:$DD26,INDIRECT(ADDRESS(BT$2,$DH$2)):INDIRECT(ADDRESS(BT$2,$DY$2)))</f>
        <v>1124.2989365292553</v>
      </c>
      <c r="BU26" s="51">
        <f ca="1">SUMPRODUCT($CM26:$DD26,INDIRECT(ADDRESS(BU$2,$DH$2)):INDIRECT(ADDRESS(BU$2,$DY$2)))</f>
        <v>1124.2989365292553</v>
      </c>
      <c r="BV26" s="51">
        <f ca="1">SUMPRODUCT($CM26:$DD26,INDIRECT(ADDRESS(BV$2,$DH$2)):INDIRECT(ADDRESS(BV$2,$DY$2)))</f>
        <v>1124.2989365292553</v>
      </c>
      <c r="BW26" s="51">
        <f ca="1">SUMPRODUCT($CM26:$DD26,INDIRECT(ADDRESS(BW$2,$DH$2)):INDIRECT(ADDRESS(BW$2,$DY$2)))</f>
        <v>1124.2989365292553</v>
      </c>
      <c r="BX26" s="51">
        <f ca="1">SUMPRODUCT($CM26:$DD26,INDIRECT(ADDRESS(BX$2,$DH$2)):INDIRECT(ADDRESS(BX$2,$DY$2)))</f>
        <v>1124.2989365292553</v>
      </c>
      <c r="BY26" s="51">
        <f ca="1">SUMPRODUCT($CM26:$DD26,INDIRECT(ADDRESS(BY$2,$DH$2)):INDIRECT(ADDRESS(BY$2,$DY$2)))</f>
        <v>1124.2989365292553</v>
      </c>
      <c r="BZ26" s="51">
        <f ca="1">SUMPRODUCT($CM26:$DD26,INDIRECT(ADDRESS(BZ$2,$DH$2)):INDIRECT(ADDRESS(BZ$2,$DY$2)))</f>
        <v>1124.2989365292553</v>
      </c>
      <c r="CA26" s="51">
        <f ca="1">SUMPRODUCT($CM26:$DD26,INDIRECT(ADDRESS(CA$2,$DH$2)):INDIRECT(ADDRESS(CA$2,$DY$2)))</f>
        <v>1124.2989365292553</v>
      </c>
      <c r="CB26" s="51">
        <f ca="1">SUMPRODUCT($CM26:$DD26,INDIRECT(ADDRESS(CB$2,$DH$2)):INDIRECT(ADDRESS(CB$2,$DY$2)))</f>
        <v>1124.2989365292553</v>
      </c>
      <c r="CC26" s="51">
        <f ca="1">SUMPRODUCT($CM26:$DD26,INDIRECT(ADDRESS(CC$2,$DH$2)):INDIRECT(ADDRESS(CC$2,$DY$2)))</f>
        <v>1124.2989365292553</v>
      </c>
      <c r="CD26" s="51">
        <f ca="1">SUMPRODUCT($CM26:$DD26,INDIRECT(ADDRESS(CD$2,$DH$2)):INDIRECT(ADDRESS(CD$2,$DY$2)))</f>
        <v>1124.2989365292553</v>
      </c>
      <c r="CF26" s="51">
        <f t="shared" ca="1" si="5"/>
        <v>11294.820021567801</v>
      </c>
      <c r="CG26" s="51">
        <f t="shared" ca="1" si="5"/>
        <v>11714.745767330554</v>
      </c>
      <c r="CH26" s="51">
        <f t="shared" ca="1" si="5"/>
        <v>12123.042021588828</v>
      </c>
      <c r="CI26" s="51">
        <f t="shared" ca="1" si="5"/>
        <v>12525.232312868071</v>
      </c>
      <c r="CJ26" s="51">
        <f t="shared" ca="1" si="5"/>
        <v>12893.748916287186</v>
      </c>
      <c r="CK26" s="51">
        <f t="shared" ca="1" si="5"/>
        <v>13266.985992060389</v>
      </c>
      <c r="CL26" s="82"/>
      <c r="CM26" s="1">
        <f>IFERROR(VLOOKUP($A26,Auxiliar_OPEX_CustosUnit!$A$4:$BT$129,COLUMN(Auxiliar_OPEX_CustosUnit!BC$2),0),0)</f>
        <v>0</v>
      </c>
      <c r="CN26" s="1">
        <f>IFERROR(VLOOKUP($A26,Auxiliar_OPEX_CustosUnit!$A$4:$BT$129,COLUMN(Auxiliar_OPEX_CustosUnit!BD$2),0),0)</f>
        <v>0</v>
      </c>
      <c r="CO26" s="1">
        <f>IFERROR(VLOOKUP($A26,Auxiliar_OPEX_CustosUnit!$A$4:$BT$129,COLUMN(Auxiliar_OPEX_CustosUnit!BE$2),0)*(1-DRE_Auxiliar!$A$172),0)</f>
        <v>169.45369025366463</v>
      </c>
      <c r="CP26" s="1">
        <f>IFERROR(VLOOKUP($A26,Auxiliar_OPEX_CustosUnit!$A$4:$BT$129,COLUMN(Auxiliar_OPEX_CustosUnit!BF$2),0),0)</f>
        <v>0</v>
      </c>
      <c r="CQ26" s="1">
        <f>IFERROR(VLOOKUP($A26,Auxiliar_OPEX_CustosUnit!$A$4:$BT$129,COLUMN(Auxiliar_OPEX_CustosUnit!BG$2),0),0)</f>
        <v>0</v>
      </c>
      <c r="CR26" s="1">
        <f>IFERROR(VLOOKUP($A26,Auxiliar_OPEX_CustosUnit!$A$4:$BT$129,COLUMN(Auxiliar_OPEX_CustosUnit!BH$2),0),0)</f>
        <v>0</v>
      </c>
      <c r="CS26" s="1">
        <f>IFERROR(VLOOKUP($A26,Auxiliar_OPEX_CustosUnit!$A$4:$BT$129,COLUMN(Auxiliar_OPEX_CustosUnit!BI$2),0),0)</f>
        <v>1.25894786737144</v>
      </c>
      <c r="CT26" s="1">
        <f>IFERROR(VLOOKUP($A26,Auxiliar_OPEX_CustosUnit!$A$4:$BT$129,COLUMN(Auxiliar_OPEX_CustosUnit!BJ$2),0),0)</f>
        <v>0</v>
      </c>
      <c r="CU26" s="1">
        <f>IFERROR(VLOOKUP($A26,Auxiliar_OPEX_CustosUnit!$A$4:$BT$129,COLUMN(Auxiliar_OPEX_CustosUnit!BK$2),0),0)</f>
        <v>0</v>
      </c>
      <c r="CV26" s="1">
        <f>IFERROR(VLOOKUP($A26,Auxiliar_OPEX_CustosUnit!$A$4:$BT$129,COLUMN(Auxiliar_OPEX_CustosUnit!BL$2),0),0)</f>
        <v>0</v>
      </c>
      <c r="CW26" s="1">
        <f>IFERROR(VLOOKUP($A26,Auxiliar_OPEX_CustosUnit!$A$4:$BT$129,COLUMN(Auxiliar_OPEX_CustosUnit!BM$2),0),0)</f>
        <v>0</v>
      </c>
      <c r="CX26" s="1">
        <f>IFERROR(VLOOKUP($A26,Auxiliar_OPEX_CustosUnit!$A$4:$BT$129,COLUMN(Auxiliar_OPEX_CustosUnit!BN$2),0),0)</f>
        <v>0</v>
      </c>
      <c r="CY26" s="1">
        <f>IFERROR(VLOOKUP($A26,Auxiliar_OPEX_CustosUnit!$A$4:$BT$129,COLUMN(Auxiliar_OPEX_CustosUnit!BO$2),0),0)</f>
        <v>0</v>
      </c>
      <c r="CZ26" s="1">
        <f>IFERROR(VLOOKUP($A26,Auxiliar_OPEX_CustosUnit!$A$4:$BT$129,COLUMN(Auxiliar_OPEX_CustosUnit!BP$2),0),0)</f>
        <v>0</v>
      </c>
      <c r="DA26" s="1">
        <f>IFERROR(VLOOKUP($A26,Auxiliar_OPEX_CustosUnit!$A$4:$BT$129,COLUMN(Auxiliar_OPEX_CustosUnit!BQ$2),0),0)</f>
        <v>0</v>
      </c>
      <c r="DB26" s="1">
        <f>IFERROR(VLOOKUP($A26,Auxiliar_OPEX_CustosUnit!$A$4:$BT$129,COLUMN(Auxiliar_OPEX_CustosUnit!BR$2),0),0)</f>
        <v>0</v>
      </c>
      <c r="DC26" s="1">
        <f>IFERROR(VLOOKUP($A26,Auxiliar_OPEX_CustosUnit!$A$4:$BT$129,COLUMN(Auxiliar_OPEX_CustosUnit!BS$2),0),0)</f>
        <v>0</v>
      </c>
      <c r="DD26" s="1">
        <f>IFERROR(VLOOKUP($A26,Auxiliar_OPEX_CustosUnit!$A$4:$BT$129,COLUMN(Auxiliar_OPEX_CustosUnit!BT$2),0),0)</f>
        <v>0</v>
      </c>
      <c r="DG26" s="60">
        <v>43922</v>
      </c>
      <c r="DH26" s="1">
        <v>1</v>
      </c>
      <c r="DI26" s="1">
        <f>INDEX(Auxiliar_OPEX_Drivers!$B$2:$CH$18,MATCH(Auxiliar_OPEX_O!DI$3,Auxiliar_OPEX_Drivers!$B$2:$B$18,0),MATCH($DG26,Auxiliar_OPEX_Drivers!$B$2:$CH$2,0))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INDEX(Auxiliar_OPEX_Drivers!$B$2:$CH$18,MATCH(Auxiliar_OPEX_O!DK$3,Auxiliar_OPEX_Drivers!$B$2:$B$18,0),MATCH($DG26,Auxiliar_OPEX_Drivers!$B$2:$CH$2,0))</f>
        <v>14.403415720910379</v>
      </c>
      <c r="DL26" s="1">
        <f>INDEX(Auxiliar_OPEX_Drivers!$B$2:$CH$18,MATCH(Auxiliar_OPEX_O!DL$3,Auxiliar_OPEX_Drivers!$B$2:$B$18,0),MATCH($DG26,Auxiliar_OPEX_Drivers!$B$2:$CH$2,0))</f>
        <v>62.955560410032106</v>
      </c>
      <c r="DM26" s="1">
        <f>INDEX(Auxiliar_OPEX_Drivers!$B$2:$CH$18,MATCH(Auxiliar_OPEX_O!DM$3,Auxiliar_OPEX_Drivers!$B$2:$B$18,0),MATCH($DG26,Auxiliar_OPEX_Drivers!$B$2:$CH$2,0))</f>
        <v>13</v>
      </c>
      <c r="DN26" s="1">
        <f>INDEX(Auxiliar_OPEX_Drivers!$B$2:$CH$18,MATCH(Auxiliar_OPEX_O!DN$3,Auxiliar_OPEX_Drivers!$B$2:$B$18,0),MATCH($DG26,Auxiliar_OPEX_Drivers!$B$2:$CH$2,0))</f>
        <v>656.15530343146793</v>
      </c>
      <c r="DO26" s="1">
        <f>INDEX(Auxiliar_OPEX_Drivers!$B$2:$CH$18,MATCH(Auxiliar_OPEX_O!DO$3,Auxiliar_OPEX_Drivers!$B$2:$B$18,0),MATCH($DG26,Auxiliar_OPEX_Drivers!$B$2:$CH$2,0))</f>
        <v>12</v>
      </c>
      <c r="DP26" s="1">
        <f>INDEX(Auxiliar_OPEX_Drivers!$B$2:$CH$18,MATCH(Auxiliar_OPEX_O!DP$3,Auxiliar_OPEX_Drivers!$B$2:$B$18,0),MATCH($DG26,Auxiliar_OPEX_Drivers!$B$2:$CH$2,0))</f>
        <v>197.73070641005256</v>
      </c>
      <c r="DQ26" s="1">
        <f>INDEX(Auxiliar_OPEX_Drivers!$B$2:$CH$18,MATCH(Auxiliar_OPEX_O!DQ$3,Auxiliar_OPEX_Drivers!$B$2:$B$18,0),MATCH($DG26,Auxiliar_OPEX_Drivers!$B$2:$CH$2,0))</f>
        <v>37.100853930227593</v>
      </c>
      <c r="DR26" s="1">
        <f>INDEX(Auxiliar_OPEX_Drivers!$B$2:$CH$18,MATCH(Auxiliar_OPEX_O!DR$3,Auxiliar_OPEX_Drivers!$B$2:$B$18,0),MATCH($DG26,Auxiliar_OPEX_Drivers!$B$2:$CH$2,0))</f>
        <v>18521995.13212331</v>
      </c>
      <c r="DS26" s="1">
        <f>INDEX(Auxiliar_OPEX_Drivers!$B$2:$CH$18,MATCH(Auxiliar_OPEX_O!DS$3,Auxiliar_OPEX_Drivers!$B$2:$B$18,0),MATCH($DG26,Auxiliar_OPEX_Drivers!$B$2:$CH$2,0))</f>
        <v>100381.564307935</v>
      </c>
      <c r="DT26" s="1">
        <f>INDEX(Auxiliar_OPEX_Drivers!$B$2:$CH$18,MATCH(Auxiliar_OPEX_O!DT$3,Auxiliar_OPEX_Drivers!$B$2:$B$18,0),MATCH($DG26,Auxiliar_OPEX_Drivers!$B$2:$CH$2,0))</f>
        <v>13177.140334459313</v>
      </c>
      <c r="DU26" s="1">
        <f>INDEX(Auxiliar_OPEX_Drivers!$B$2:$CH$18,MATCH(Auxiliar_OPEX_O!DU$3,Auxiliar_OPEX_Drivers!$B$2:$B$18,0),MATCH($DG26,Auxiliar_OPEX_Drivers!$B$2:$CH$2,0))</f>
        <v>4383.0981644593003</v>
      </c>
      <c r="DV26" s="1">
        <f>INDEX(Auxiliar_OPEX_Drivers!$B$2:$CH$18,MATCH(Auxiliar_OPEX_O!DV$3,Auxiliar_OPEX_Drivers!$B$2:$B$18,0),MATCH($DG26,Auxiliar_OPEX_Drivers!$B$2:$CH$2,0))</f>
        <v>2179092.0944764321</v>
      </c>
      <c r="DW26" s="1">
        <f>INDEX(Auxiliar_OPEX_Drivers!$B$2:$CH$18,MATCH(Auxiliar_OPEX_O!DW$3,Auxiliar_OPEX_Drivers!$B$2:$B$18,0),MATCH($DG26,Auxiliar_OPEX_Drivers!$B$2:$CH$2,0))</f>
        <v>13041.292001125979</v>
      </c>
      <c r="DX26" s="1">
        <f>INDEX(Auxiliar_OPEX_Drivers!$B$2:$CH$18,MATCH(Auxiliar_OPEX_O!DX$3,Auxiliar_OPEX_Drivers!$B$2:$B$18,0),MATCH($DG26,Auxiliar_OPEX_Drivers!$B$2:$CH$2,0))</f>
        <v>2199992.5103373309</v>
      </c>
      <c r="DY26" s="1">
        <f>INDEX(Auxiliar_OPEX_Drivers!$B$2:$CH$18,MATCH(Auxiliar_OPEX_O!DY$3,Auxiliar_OPEX_Drivers!$B$2:$B$18,0),MATCH($DG26,Auxiliar_OPEX_Drivers!$B$2:$CH$2,0))</f>
        <v>993.3458399026905</v>
      </c>
    </row>
    <row r="27" spans="1:129" hidden="1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17610.43738727743</v>
      </c>
      <c r="E27" s="51">
        <f ca="1">SUMPRODUCT($CM27:$DD27,INDIRECT(ADDRESS(E$2,$DH$2)):INDIRECT(ADDRESS(E$2,$DY$2)))</f>
        <v>17610.43738727743</v>
      </c>
      <c r="F27" s="51">
        <f ca="1">SUMPRODUCT($CM27:$DD27,INDIRECT(ADDRESS(F$2,$DH$2)):INDIRECT(ADDRESS(F$2,$DY$2)))</f>
        <v>17610.43738727743</v>
      </c>
      <c r="G27" s="51">
        <f ca="1">SUMPRODUCT($CM27:$DD27,INDIRECT(ADDRESS(G$2,$DH$2)):INDIRECT(ADDRESS(G$2,$DY$2)))</f>
        <v>17610.43738727743</v>
      </c>
      <c r="H27" s="51">
        <f ca="1">SUMPRODUCT($CM27:$DD27,INDIRECT(ADDRESS(H$2,$DH$2)):INDIRECT(ADDRESS(H$2,$DY$2)))</f>
        <v>17610.43738727743</v>
      </c>
      <c r="I27" s="51">
        <f ca="1">SUMPRODUCT($CM27:$DD27,INDIRECT(ADDRESS(I$2,$DH$2)):INDIRECT(ADDRESS(I$2,$DY$2)))</f>
        <v>17610.43738727743</v>
      </c>
      <c r="J27" s="51">
        <f ca="1">SUMPRODUCT($CM27:$DD27,INDIRECT(ADDRESS(J$2,$DH$2)):INDIRECT(ADDRESS(J$2,$DY$2)))</f>
        <v>17610.43738727743</v>
      </c>
      <c r="K27" s="51">
        <f ca="1">SUMPRODUCT($CM27:$DD27,INDIRECT(ADDRESS(K$2,$DH$2)):INDIRECT(ADDRESS(K$2,$DY$2)))</f>
        <v>17660.794109473398</v>
      </c>
      <c r="L27" s="51">
        <f ca="1">SUMPRODUCT($CM27:$DD27,INDIRECT(ADDRESS(L$2,$DH$2)):INDIRECT(ADDRESS(L$2,$DY$2)))</f>
        <v>17660.794109473398</v>
      </c>
      <c r="M27" s="51">
        <f ca="1">SUMPRODUCT($CM27:$DD27,INDIRECT(ADDRESS(M$2,$DH$2)):INDIRECT(ADDRESS(M$2,$DY$2)))</f>
        <v>17660.794109473398</v>
      </c>
      <c r="N27" s="51">
        <f ca="1">SUMPRODUCT($CM27:$DD27,INDIRECT(ADDRESS(N$2,$DH$2)):INDIRECT(ADDRESS(N$2,$DY$2)))</f>
        <v>17660.794109473398</v>
      </c>
      <c r="O27" s="51">
        <f ca="1">SUMPRODUCT($CM27:$DD27,INDIRECT(ADDRESS(O$2,$DH$2)):INDIRECT(ADDRESS(O$2,$DY$2)))</f>
        <v>17660.794109473398</v>
      </c>
      <c r="P27" s="51">
        <f ca="1">SUMPRODUCT($CM27:$DD27,INDIRECT(ADDRESS(P$2,$DH$2)):INDIRECT(ADDRESS(P$2,$DY$2)))</f>
        <v>17660.794109473398</v>
      </c>
      <c r="Q27" s="51">
        <f ca="1">SUMPRODUCT($CM27:$DD27,INDIRECT(ADDRESS(Q$2,$DH$2)):INDIRECT(ADDRESS(Q$2,$DY$2)))</f>
        <v>17660.794109473398</v>
      </c>
      <c r="R27" s="51">
        <f ca="1">SUMPRODUCT($CM27:$DD27,INDIRECT(ADDRESS(R$2,$DH$2)):INDIRECT(ADDRESS(R$2,$DY$2)))</f>
        <v>17660.794109473398</v>
      </c>
      <c r="S27" s="51">
        <f ca="1">SUMPRODUCT($CM27:$DD27,INDIRECT(ADDRESS(S$2,$DH$2)):INDIRECT(ADDRESS(S$2,$DY$2)))</f>
        <v>17660.794109473398</v>
      </c>
      <c r="T27" s="51">
        <f ca="1">SUMPRODUCT($CM27:$DD27,INDIRECT(ADDRESS(T$2,$DH$2)):INDIRECT(ADDRESS(T$2,$DY$2)))</f>
        <v>17660.794109473398</v>
      </c>
      <c r="U27" s="51">
        <f ca="1">SUMPRODUCT($CM27:$DD27,INDIRECT(ADDRESS(U$2,$DH$2)):INDIRECT(ADDRESS(U$2,$DY$2)))</f>
        <v>17660.794109473398</v>
      </c>
      <c r="V27" s="51">
        <f ca="1">SUMPRODUCT($CM27:$DD27,INDIRECT(ADDRESS(V$2,$DH$2)):INDIRECT(ADDRESS(V$2,$DY$2)))</f>
        <v>17660.794109473398</v>
      </c>
      <c r="W27" s="51">
        <f ca="1">SUMPRODUCT($CM27:$DD27,INDIRECT(ADDRESS(W$2,$DH$2)):INDIRECT(ADDRESS(W$2,$DY$2)))</f>
        <v>17706.58182799488</v>
      </c>
      <c r="X27" s="51">
        <f ca="1">SUMPRODUCT($CM27:$DD27,INDIRECT(ADDRESS(X$2,$DH$2)):INDIRECT(ADDRESS(X$2,$DY$2)))</f>
        <v>17706.58182799488</v>
      </c>
      <c r="Y27" s="51">
        <f ca="1">SUMPRODUCT($CM27:$DD27,INDIRECT(ADDRESS(Y$2,$DH$2)):INDIRECT(ADDRESS(Y$2,$DY$2)))</f>
        <v>17706.58182799488</v>
      </c>
      <c r="Z27" s="51">
        <f ca="1">SUMPRODUCT($CM27:$DD27,INDIRECT(ADDRESS(Z$2,$DH$2)):INDIRECT(ADDRESS(Z$2,$DY$2)))</f>
        <v>17706.58182799488</v>
      </c>
      <c r="AA27" s="51">
        <f ca="1">SUMPRODUCT($CM27:$DD27,INDIRECT(ADDRESS(AA$2,$DH$2)):INDIRECT(ADDRESS(AA$2,$DY$2)))</f>
        <v>17706.58182799488</v>
      </c>
      <c r="AB27" s="51">
        <f ca="1">SUMPRODUCT($CM27:$DD27,INDIRECT(ADDRESS(AB$2,$DH$2)):INDIRECT(ADDRESS(AB$2,$DY$2)))</f>
        <v>17706.58182799488</v>
      </c>
      <c r="AC27" s="51">
        <f ca="1">SUMPRODUCT($CM27:$DD27,INDIRECT(ADDRESS(AC$2,$DH$2)):INDIRECT(ADDRESS(AC$2,$DY$2)))</f>
        <v>17706.58182799488</v>
      </c>
      <c r="AD27" s="51">
        <f ca="1">SUMPRODUCT($CM27:$DD27,INDIRECT(ADDRESS(AD$2,$DH$2)):INDIRECT(ADDRESS(AD$2,$DY$2)))</f>
        <v>17706.58182799488</v>
      </c>
      <c r="AE27" s="51">
        <f ca="1">SUMPRODUCT($CM27:$DD27,INDIRECT(ADDRESS(AE$2,$DH$2)):INDIRECT(ADDRESS(AE$2,$DY$2)))</f>
        <v>17706.58182799488</v>
      </c>
      <c r="AF27" s="51">
        <f ca="1">SUMPRODUCT($CM27:$DD27,INDIRECT(ADDRESS(AF$2,$DH$2)):INDIRECT(ADDRESS(AF$2,$DY$2)))</f>
        <v>17706.58182799488</v>
      </c>
      <c r="AG27" s="51">
        <f ca="1">SUMPRODUCT($CM27:$DD27,INDIRECT(ADDRESS(AG$2,$DH$2)):INDIRECT(ADDRESS(AG$2,$DY$2)))</f>
        <v>17706.58182799488</v>
      </c>
      <c r="AH27" s="51">
        <f ca="1">SUMPRODUCT($CM27:$DD27,INDIRECT(ADDRESS(AH$2,$DH$2)):INDIRECT(ADDRESS(AH$2,$DY$2)))</f>
        <v>17706.58182799488</v>
      </c>
      <c r="AI27" s="51">
        <f ca="1">SUMPRODUCT($CM27:$DD27,INDIRECT(ADDRESS(AI$2,$DH$2)):INDIRECT(ADDRESS(AI$2,$DY$2)))</f>
        <v>17755.545677090173</v>
      </c>
      <c r="AJ27" s="51">
        <f ca="1">SUMPRODUCT($CM27:$DD27,INDIRECT(ADDRESS(AJ$2,$DH$2)):INDIRECT(ADDRESS(AJ$2,$DY$2)))</f>
        <v>17755.545677090173</v>
      </c>
      <c r="AK27" s="51">
        <f ca="1">SUMPRODUCT($CM27:$DD27,INDIRECT(ADDRESS(AK$2,$DH$2)):INDIRECT(ADDRESS(AK$2,$DY$2)))</f>
        <v>17755.545677090173</v>
      </c>
      <c r="AL27" s="51">
        <f ca="1">SUMPRODUCT($CM27:$DD27,INDIRECT(ADDRESS(AL$2,$DH$2)):INDIRECT(ADDRESS(AL$2,$DY$2)))</f>
        <v>17755.545677090173</v>
      </c>
      <c r="AM27" s="51">
        <f ca="1">SUMPRODUCT($CM27:$DD27,INDIRECT(ADDRESS(AM$2,$DH$2)):INDIRECT(ADDRESS(AM$2,$DY$2)))</f>
        <v>17755.545677090173</v>
      </c>
      <c r="AN27" s="51">
        <f ca="1">SUMPRODUCT($CM27:$DD27,INDIRECT(ADDRESS(AN$2,$DH$2)):INDIRECT(ADDRESS(AN$2,$DY$2)))</f>
        <v>17755.545677090173</v>
      </c>
      <c r="AO27" s="51">
        <f ca="1">SUMPRODUCT($CM27:$DD27,INDIRECT(ADDRESS(AO$2,$DH$2)):INDIRECT(ADDRESS(AO$2,$DY$2)))</f>
        <v>17755.545677090173</v>
      </c>
      <c r="AP27" s="51">
        <f ca="1">SUMPRODUCT($CM27:$DD27,INDIRECT(ADDRESS(AP$2,$DH$2)):INDIRECT(ADDRESS(AP$2,$DY$2)))</f>
        <v>17755.545677090173</v>
      </c>
      <c r="AQ27" s="51">
        <f ca="1">SUMPRODUCT($CM27:$DD27,INDIRECT(ADDRESS(AQ$2,$DH$2)):INDIRECT(ADDRESS(AQ$2,$DY$2)))</f>
        <v>17755.545677090173</v>
      </c>
      <c r="AR27" s="51">
        <f ca="1">SUMPRODUCT($CM27:$DD27,INDIRECT(ADDRESS(AR$2,$DH$2)):INDIRECT(ADDRESS(AR$2,$DY$2)))</f>
        <v>17755.545677090173</v>
      </c>
      <c r="AS27" s="51">
        <f ca="1">SUMPRODUCT($CM27:$DD27,INDIRECT(ADDRESS(AS$2,$DH$2)):INDIRECT(ADDRESS(AS$2,$DY$2)))</f>
        <v>17755.545677090173</v>
      </c>
      <c r="AT27" s="51">
        <f ca="1">SUMPRODUCT($CM27:$DD27,INDIRECT(ADDRESS(AT$2,$DH$2)):INDIRECT(ADDRESS(AT$2,$DY$2)))</f>
        <v>17755.545677090173</v>
      </c>
      <c r="AU27" s="51">
        <f ca="1">SUMPRODUCT($CM27:$DD27,INDIRECT(ADDRESS(AU$2,$DH$2)):INDIRECT(ADDRESS(AU$2,$DY$2)))</f>
        <v>17798.372061326401</v>
      </c>
      <c r="AV27" s="51">
        <f ca="1">SUMPRODUCT($CM27:$DD27,INDIRECT(ADDRESS(AV$2,$DH$2)):INDIRECT(ADDRESS(AV$2,$DY$2)))</f>
        <v>17798.372061326401</v>
      </c>
      <c r="AW27" s="51">
        <f ca="1">SUMPRODUCT($CM27:$DD27,INDIRECT(ADDRESS(AW$2,$DH$2)):INDIRECT(ADDRESS(AW$2,$DY$2)))</f>
        <v>17798.372061326401</v>
      </c>
      <c r="AX27" s="51">
        <f ca="1">SUMPRODUCT($CM27:$DD27,INDIRECT(ADDRESS(AX$2,$DH$2)):INDIRECT(ADDRESS(AX$2,$DY$2)))</f>
        <v>17798.372061326401</v>
      </c>
      <c r="AY27" s="51">
        <f ca="1">SUMPRODUCT($CM27:$DD27,INDIRECT(ADDRESS(AY$2,$DH$2)):INDIRECT(ADDRESS(AY$2,$DY$2)))</f>
        <v>17798.372061326401</v>
      </c>
      <c r="AZ27" s="51">
        <f ca="1">SUMPRODUCT($CM27:$DD27,INDIRECT(ADDRESS(AZ$2,$DH$2)):INDIRECT(ADDRESS(AZ$2,$DY$2)))</f>
        <v>17798.372061326401</v>
      </c>
      <c r="BA27" s="51">
        <f ca="1">SUMPRODUCT($CM27:$DD27,INDIRECT(ADDRESS(BA$2,$DH$2)):INDIRECT(ADDRESS(BA$2,$DY$2)))</f>
        <v>17798.372061326401</v>
      </c>
      <c r="BB27" s="51">
        <f ca="1">SUMPRODUCT($CM27:$DD27,INDIRECT(ADDRESS(BB$2,$DH$2)):INDIRECT(ADDRESS(BB$2,$DY$2)))</f>
        <v>17798.372061326401</v>
      </c>
      <c r="BC27" s="51">
        <f ca="1">SUMPRODUCT($CM27:$DD27,INDIRECT(ADDRESS(BC$2,$DH$2)):INDIRECT(ADDRESS(BC$2,$DY$2)))</f>
        <v>17798.372061326401</v>
      </c>
      <c r="BD27" s="51">
        <f ca="1">SUMPRODUCT($CM27:$DD27,INDIRECT(ADDRESS(BD$2,$DH$2)):INDIRECT(ADDRESS(BD$2,$DY$2)))</f>
        <v>17798.372061326401</v>
      </c>
      <c r="BE27" s="51">
        <f ca="1">SUMPRODUCT($CM27:$DD27,INDIRECT(ADDRESS(BE$2,$DH$2)):INDIRECT(ADDRESS(BE$2,$DY$2)))</f>
        <v>17798.372061326401</v>
      </c>
      <c r="BF27" s="51">
        <f ca="1">SUMPRODUCT($CM27:$DD27,INDIRECT(ADDRESS(BF$2,$DH$2)):INDIRECT(ADDRESS(BF$2,$DY$2)))</f>
        <v>17798.372061326401</v>
      </c>
      <c r="BG27" s="51">
        <f ca="1">SUMPRODUCT($CM27:$DD27,INDIRECT(ADDRESS(BG$2,$DH$2)):INDIRECT(ADDRESS(BG$2,$DY$2)))</f>
        <v>17840.465875111742</v>
      </c>
      <c r="BH27" s="51">
        <f ca="1">SUMPRODUCT($CM27:$DD27,INDIRECT(ADDRESS(BH$2,$DH$2)):INDIRECT(ADDRESS(BH$2,$DY$2)))</f>
        <v>17840.465875111742</v>
      </c>
      <c r="BI27" s="51">
        <f ca="1">SUMPRODUCT($CM27:$DD27,INDIRECT(ADDRESS(BI$2,$DH$2)):INDIRECT(ADDRESS(BI$2,$DY$2)))</f>
        <v>17840.465875111742</v>
      </c>
      <c r="BJ27" s="51">
        <f ca="1">SUMPRODUCT($CM27:$DD27,INDIRECT(ADDRESS(BJ$2,$DH$2)):INDIRECT(ADDRESS(BJ$2,$DY$2)))</f>
        <v>17840.465875111742</v>
      </c>
      <c r="BK27" s="51">
        <f ca="1">SUMPRODUCT($CM27:$DD27,INDIRECT(ADDRESS(BK$2,$DH$2)):INDIRECT(ADDRESS(BK$2,$DY$2)))</f>
        <v>17840.465875111742</v>
      </c>
      <c r="BL27" s="51">
        <f ca="1">SUMPRODUCT($CM27:$DD27,INDIRECT(ADDRESS(BL$2,$DH$2)):INDIRECT(ADDRESS(BL$2,$DY$2)))</f>
        <v>17840.465875111742</v>
      </c>
      <c r="BM27" s="51">
        <f ca="1">SUMPRODUCT($CM27:$DD27,INDIRECT(ADDRESS(BM$2,$DH$2)):INDIRECT(ADDRESS(BM$2,$DY$2)))</f>
        <v>17840.465875111742</v>
      </c>
      <c r="BN27" s="51">
        <f ca="1">SUMPRODUCT($CM27:$DD27,INDIRECT(ADDRESS(BN$2,$DH$2)):INDIRECT(ADDRESS(BN$2,$DY$2)))</f>
        <v>17840.465875111742</v>
      </c>
      <c r="BO27" s="51">
        <f ca="1">SUMPRODUCT($CM27:$DD27,INDIRECT(ADDRESS(BO$2,$DH$2)):INDIRECT(ADDRESS(BO$2,$DY$2)))</f>
        <v>17840.465875111742</v>
      </c>
      <c r="BP27" s="51">
        <f ca="1">SUMPRODUCT($CM27:$DD27,INDIRECT(ADDRESS(BP$2,$DH$2)):INDIRECT(ADDRESS(BP$2,$DY$2)))</f>
        <v>17840.465875111742</v>
      </c>
      <c r="BQ27" s="51">
        <f ca="1">SUMPRODUCT($CM27:$DD27,INDIRECT(ADDRESS(BQ$2,$DH$2)):INDIRECT(ADDRESS(BQ$2,$DY$2)))</f>
        <v>17840.465875111742</v>
      </c>
      <c r="BR27" s="51">
        <f ca="1">SUMPRODUCT($CM27:$DD27,INDIRECT(ADDRESS(BR$2,$DH$2)):INDIRECT(ADDRESS(BR$2,$DY$2)))</f>
        <v>17840.465875111742</v>
      </c>
      <c r="BS27" s="51">
        <f ca="1">SUMPRODUCT($CM27:$DD27,INDIRECT(ADDRESS(BS$2,$DH$2)):INDIRECT(ADDRESS(BS$2,$DY$2)))</f>
        <v>17884.892495257151</v>
      </c>
      <c r="BT27" s="51">
        <f ca="1">SUMPRODUCT($CM27:$DD27,INDIRECT(ADDRESS(BT$2,$DH$2)):INDIRECT(ADDRESS(BT$2,$DY$2)))</f>
        <v>17884.892495257151</v>
      </c>
      <c r="BU27" s="51">
        <f ca="1">SUMPRODUCT($CM27:$DD27,INDIRECT(ADDRESS(BU$2,$DH$2)):INDIRECT(ADDRESS(BU$2,$DY$2)))</f>
        <v>17884.892495257151</v>
      </c>
      <c r="BV27" s="51">
        <f ca="1">SUMPRODUCT($CM27:$DD27,INDIRECT(ADDRESS(BV$2,$DH$2)):INDIRECT(ADDRESS(BV$2,$DY$2)))</f>
        <v>17884.892495257151</v>
      </c>
      <c r="BW27" s="51">
        <f ca="1">SUMPRODUCT($CM27:$DD27,INDIRECT(ADDRESS(BW$2,$DH$2)):INDIRECT(ADDRESS(BW$2,$DY$2)))</f>
        <v>17884.892495257151</v>
      </c>
      <c r="BX27" s="51">
        <f ca="1">SUMPRODUCT($CM27:$DD27,INDIRECT(ADDRESS(BX$2,$DH$2)):INDIRECT(ADDRESS(BX$2,$DY$2)))</f>
        <v>17884.892495257151</v>
      </c>
      <c r="BY27" s="51">
        <f ca="1">SUMPRODUCT($CM27:$DD27,INDIRECT(ADDRESS(BY$2,$DH$2)):INDIRECT(ADDRESS(BY$2,$DY$2)))</f>
        <v>17884.892495257151</v>
      </c>
      <c r="BZ27" s="51">
        <f ca="1">SUMPRODUCT($CM27:$DD27,INDIRECT(ADDRESS(BZ$2,$DH$2)):INDIRECT(ADDRESS(BZ$2,$DY$2)))</f>
        <v>17884.892495257151</v>
      </c>
      <c r="CA27" s="51">
        <f ca="1">SUMPRODUCT($CM27:$DD27,INDIRECT(ADDRESS(CA$2,$DH$2)):INDIRECT(ADDRESS(CA$2,$DY$2)))</f>
        <v>17884.892495257151</v>
      </c>
      <c r="CB27" s="51">
        <f ca="1">SUMPRODUCT($CM27:$DD27,INDIRECT(ADDRESS(CB$2,$DH$2)):INDIRECT(ADDRESS(CB$2,$DY$2)))</f>
        <v>17884.892495257151</v>
      </c>
      <c r="CC27" s="51">
        <f ca="1">SUMPRODUCT($CM27:$DD27,INDIRECT(ADDRESS(CC$2,$DH$2)):INDIRECT(ADDRESS(CC$2,$DY$2)))</f>
        <v>17884.892495257151</v>
      </c>
      <c r="CD27" s="51">
        <f ca="1">SUMPRODUCT($CM27:$DD27,INDIRECT(ADDRESS(CD$2,$DH$2)):INDIRECT(ADDRESS(CD$2,$DY$2)))</f>
        <v>17884.892495257151</v>
      </c>
      <c r="CF27" s="51">
        <f t="shared" ca="1" si="5"/>
        <v>211577.03225830907</v>
      </c>
      <c r="CG27" s="51">
        <f t="shared" ca="1" si="5"/>
        <v>212158.46790628816</v>
      </c>
      <c r="CH27" s="51">
        <f t="shared" ca="1" si="5"/>
        <v>212723.80118141504</v>
      </c>
      <c r="CI27" s="51">
        <f t="shared" ca="1" si="5"/>
        <v>213280.68004626324</v>
      </c>
      <c r="CJ27" s="51">
        <f t="shared" ca="1" si="5"/>
        <v>213790.93380484357</v>
      </c>
      <c r="CK27" s="51">
        <f t="shared" ca="1" si="5"/>
        <v>214307.72360206788</v>
      </c>
      <c r="CL27" s="82"/>
      <c r="CM27" s="1">
        <f>IFERROR(VLOOKUP($A27,Auxiliar_OPEX_CustosUnit!$A$4:$BT$129,COLUMN(Auxiliar_OPEX_CustosUnit!BC$2),0),0)</f>
        <v>0</v>
      </c>
      <c r="CN27" s="1">
        <f>IFERROR(VLOOKUP($A27,Auxiliar_OPEX_CustosUnit!$A$4:$BT$129,COLUMN(Auxiliar_OPEX_CustosUnit!BD$2),0),0)</f>
        <v>0</v>
      </c>
      <c r="CO27" s="1">
        <f>IFERROR(VLOOKUP($A27,Auxiliar_OPEX_CustosUnit!$A$4:$BT$129,COLUMN(Auxiliar_OPEX_CustosUnit!BE$2),0)*(1-DRE_Auxiliar!$A$172),0)</f>
        <v>16562.799077337106</v>
      </c>
      <c r="CP27" s="1">
        <f>IFERROR(VLOOKUP($A27,Auxiliar_OPEX_CustosUnit!$A$4:$BT$129,COLUMN(Auxiliar_OPEX_CustosUnit!BF$2),0),0)</f>
        <v>0</v>
      </c>
      <c r="CQ27" s="1">
        <f>IFERROR(VLOOKUP($A27,Auxiliar_OPEX_CustosUnit!$A$4:$BT$129,COLUMN(Auxiliar_OPEX_CustosUnit!BG$2),0),0)</f>
        <v>0</v>
      </c>
      <c r="CR27" s="1">
        <f>IFERROR(VLOOKUP($A27,Auxiliar_OPEX_CustosUnit!$A$4:$BT$129,COLUMN(Auxiliar_OPEX_CustosUnit!BH$2),0),0)</f>
        <v>0</v>
      </c>
      <c r="CS27" s="1">
        <f>IFERROR(VLOOKUP($A27,Auxiliar_OPEX_CustosUnit!$A$4:$BT$129,COLUMN(Auxiliar_OPEX_CustosUnit!BI$2),0),0)</f>
        <v>1.7431585855912199</v>
      </c>
      <c r="CT27" s="1">
        <f>IFERROR(VLOOKUP($A27,Auxiliar_OPEX_CustosUnit!$A$4:$BT$129,COLUMN(Auxiliar_OPEX_CustosUnit!BJ$2),0),0)</f>
        <v>0</v>
      </c>
      <c r="CU27" s="1">
        <f>IFERROR(VLOOKUP($A27,Auxiliar_OPEX_CustosUnit!$A$4:$BT$129,COLUMN(Auxiliar_OPEX_CustosUnit!BK$2),0),0)</f>
        <v>0</v>
      </c>
      <c r="CV27" s="1">
        <f>IFERROR(VLOOKUP($A27,Auxiliar_OPEX_CustosUnit!$A$4:$BT$129,COLUMN(Auxiliar_OPEX_CustosUnit!BL$2),0),0)</f>
        <v>0</v>
      </c>
      <c r="CW27" s="1">
        <f>IFERROR(VLOOKUP($A27,Auxiliar_OPEX_CustosUnit!$A$4:$BT$129,COLUMN(Auxiliar_OPEX_CustosUnit!BM$2),0),0)</f>
        <v>0</v>
      </c>
      <c r="CX27" s="1">
        <f>IFERROR(VLOOKUP($A27,Auxiliar_OPEX_CustosUnit!$A$4:$BT$129,COLUMN(Auxiliar_OPEX_CustosUnit!BN$2),0),0)</f>
        <v>0</v>
      </c>
      <c r="CY27" s="1">
        <f>IFERROR(VLOOKUP($A27,Auxiliar_OPEX_CustosUnit!$A$4:$BT$129,COLUMN(Auxiliar_OPEX_CustosUnit!BO$2),0),0)</f>
        <v>0</v>
      </c>
      <c r="CZ27" s="1">
        <f>IFERROR(VLOOKUP($A27,Auxiliar_OPEX_CustosUnit!$A$4:$BT$129,COLUMN(Auxiliar_OPEX_CustosUnit!BP$2),0),0)</f>
        <v>0</v>
      </c>
      <c r="DA27" s="1">
        <f>IFERROR(VLOOKUP($A27,Auxiliar_OPEX_CustosUnit!$A$4:$BT$129,COLUMN(Auxiliar_OPEX_CustosUnit!BQ$2),0),0)</f>
        <v>0</v>
      </c>
      <c r="DB27" s="1">
        <f>IFERROR(VLOOKUP($A27,Auxiliar_OPEX_CustosUnit!$A$4:$BT$129,COLUMN(Auxiliar_OPEX_CustosUnit!BR$2),0),0)</f>
        <v>0</v>
      </c>
      <c r="DC27" s="1">
        <f>IFERROR(VLOOKUP($A27,Auxiliar_OPEX_CustosUnit!$A$4:$BT$129,COLUMN(Auxiliar_OPEX_CustosUnit!BS$2),0),0)</f>
        <v>0</v>
      </c>
      <c r="DD27" s="1">
        <f>IFERROR(VLOOKUP($A27,Auxiliar_OPEX_CustosUnit!$A$4:$BT$129,COLUMN(Auxiliar_OPEX_CustosUnit!BT$2),0),0)</f>
        <v>0</v>
      </c>
      <c r="DG27" s="60">
        <v>43952</v>
      </c>
      <c r="DH27" s="1">
        <v>1</v>
      </c>
      <c r="DI27" s="1">
        <f>INDEX(Auxiliar_OPEX_Drivers!$B$2:$CH$18,MATCH(Auxiliar_OPEX_O!DI$3,Auxiliar_OPEX_Drivers!$B$2:$B$18,0),MATCH($DG27,Auxiliar_OPEX_Drivers!$B$2:$CH$2,0))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INDEX(Auxiliar_OPEX_Drivers!$B$2:$CH$18,MATCH(Auxiliar_OPEX_O!DK$3,Auxiliar_OPEX_Drivers!$B$2:$B$18,0),MATCH($DG27,Auxiliar_OPEX_Drivers!$B$2:$CH$2,0))</f>
        <v>14.403415720910379</v>
      </c>
      <c r="DL27" s="1">
        <f>INDEX(Auxiliar_OPEX_Drivers!$B$2:$CH$18,MATCH(Auxiliar_OPEX_O!DL$3,Auxiliar_OPEX_Drivers!$B$2:$B$18,0),MATCH($DG27,Auxiliar_OPEX_Drivers!$B$2:$CH$2,0))</f>
        <v>62.955560410032106</v>
      </c>
      <c r="DM27" s="1">
        <f>INDEX(Auxiliar_OPEX_Drivers!$B$2:$CH$18,MATCH(Auxiliar_OPEX_O!DM$3,Auxiliar_OPEX_Drivers!$B$2:$B$18,0),MATCH($DG27,Auxiliar_OPEX_Drivers!$B$2:$CH$2,0))</f>
        <v>13</v>
      </c>
      <c r="DN27" s="1">
        <f>INDEX(Auxiliar_OPEX_Drivers!$B$2:$CH$18,MATCH(Auxiliar_OPEX_O!DN$3,Auxiliar_OPEX_Drivers!$B$2:$B$18,0),MATCH($DG27,Auxiliar_OPEX_Drivers!$B$2:$CH$2,0))</f>
        <v>656.15530343146793</v>
      </c>
      <c r="DO27" s="1">
        <f>INDEX(Auxiliar_OPEX_Drivers!$B$2:$CH$18,MATCH(Auxiliar_OPEX_O!DO$3,Auxiliar_OPEX_Drivers!$B$2:$B$18,0),MATCH($DG27,Auxiliar_OPEX_Drivers!$B$2:$CH$2,0))</f>
        <v>12</v>
      </c>
      <c r="DP27" s="1">
        <f>INDEX(Auxiliar_OPEX_Drivers!$B$2:$CH$18,MATCH(Auxiliar_OPEX_O!DP$3,Auxiliar_OPEX_Drivers!$B$2:$B$18,0),MATCH($DG27,Auxiliar_OPEX_Drivers!$B$2:$CH$2,0))</f>
        <v>197.73070641005256</v>
      </c>
      <c r="DQ27" s="1">
        <f>INDEX(Auxiliar_OPEX_Drivers!$B$2:$CH$18,MATCH(Auxiliar_OPEX_O!DQ$3,Auxiliar_OPEX_Drivers!$B$2:$B$18,0),MATCH($DG27,Auxiliar_OPEX_Drivers!$B$2:$CH$2,0))</f>
        <v>37.100853930227593</v>
      </c>
      <c r="DR27" s="1">
        <f>INDEX(Auxiliar_OPEX_Drivers!$B$2:$CH$18,MATCH(Auxiliar_OPEX_O!DR$3,Auxiliar_OPEX_Drivers!$B$2:$B$18,0),MATCH($DG27,Auxiliar_OPEX_Drivers!$B$2:$CH$2,0))</f>
        <v>18619250.217247065</v>
      </c>
      <c r="DS27" s="1">
        <f>INDEX(Auxiliar_OPEX_Drivers!$B$2:$CH$18,MATCH(Auxiliar_OPEX_O!DS$3,Auxiliar_OPEX_Drivers!$B$2:$B$18,0),MATCH($DG27,Auxiliar_OPEX_Drivers!$B$2:$CH$2,0))</f>
        <v>97255.085123755402</v>
      </c>
      <c r="DT27" s="1">
        <f>INDEX(Auxiliar_OPEX_Drivers!$B$2:$CH$18,MATCH(Auxiliar_OPEX_O!DT$3,Auxiliar_OPEX_Drivers!$B$2:$B$18,0),MATCH($DG27,Auxiliar_OPEX_Drivers!$B$2:$CH$2,0))</f>
        <v>13133.456864793539</v>
      </c>
      <c r="DU27" s="1">
        <f>INDEX(Auxiliar_OPEX_Drivers!$B$2:$CH$18,MATCH(Auxiliar_OPEX_O!DU$3,Auxiliar_OPEX_Drivers!$B$2:$B$18,0),MATCH($DG27,Auxiliar_OPEX_Drivers!$B$2:$CH$2,0))</f>
        <v>4383.0981644593094</v>
      </c>
      <c r="DV27" s="1">
        <f>INDEX(Auxiliar_OPEX_Drivers!$B$2:$CH$18,MATCH(Auxiliar_OPEX_O!DV$3,Auxiliar_OPEX_Drivers!$B$2:$B$18,0),MATCH($DG27,Auxiliar_OPEX_Drivers!$B$2:$CH$2,0))</f>
        <v>2190440.9734775578</v>
      </c>
      <c r="DW27" s="1">
        <f>INDEX(Auxiliar_OPEX_Drivers!$B$2:$CH$18,MATCH(Auxiliar_OPEX_O!DW$3,Auxiliar_OPEX_Drivers!$B$2:$B$18,0),MATCH($DG27,Auxiliar_OPEX_Drivers!$B$2:$CH$2,0))</f>
        <v>12981.879001126004</v>
      </c>
      <c r="DX27" s="1">
        <f>INDEX(Auxiliar_OPEX_Drivers!$B$2:$CH$18,MATCH(Auxiliar_OPEX_O!DX$3,Auxiliar_OPEX_Drivers!$B$2:$B$18,0),MATCH($DG27,Auxiliar_OPEX_Drivers!$B$2:$CH$2,0))</f>
        <v>2211422.9672021242</v>
      </c>
      <c r="DY27" s="1">
        <f>INDEX(Auxiliar_OPEX_Drivers!$B$2:$CH$18,MATCH(Auxiliar_OPEX_O!DY$3,Auxiliar_OPEX_Drivers!$B$2:$B$18,0),MATCH($DG27,Auxiliar_OPEX_Drivers!$B$2:$CH$2,0))</f>
        <v>993.3458399026905</v>
      </c>
    </row>
    <row r="28" spans="1:129" hidden="1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24848.596775821774</v>
      </c>
      <c r="E28" s="51">
        <f ca="1">SUMPRODUCT($CM28:$DD28,INDIRECT(ADDRESS(E$2,$DH$2)):INDIRECT(ADDRESS(E$2,$DY$2)))</f>
        <v>24848.596775821774</v>
      </c>
      <c r="F28" s="51">
        <f ca="1">SUMPRODUCT($CM28:$DD28,INDIRECT(ADDRESS(F$2,$DH$2)):INDIRECT(ADDRESS(F$2,$DY$2)))</f>
        <v>24848.596775821774</v>
      </c>
      <c r="G28" s="51">
        <f ca="1">SUMPRODUCT($CM28:$DD28,INDIRECT(ADDRESS(G$2,$DH$2)):INDIRECT(ADDRESS(G$2,$DY$2)))</f>
        <v>24848.596775821774</v>
      </c>
      <c r="H28" s="51">
        <f ca="1">SUMPRODUCT($CM28:$DD28,INDIRECT(ADDRESS(H$2,$DH$2)):INDIRECT(ADDRESS(H$2,$DY$2)))</f>
        <v>24848.596775821774</v>
      </c>
      <c r="I28" s="51">
        <f ca="1">SUMPRODUCT($CM28:$DD28,INDIRECT(ADDRESS(I$2,$DH$2)):INDIRECT(ADDRESS(I$2,$DY$2)))</f>
        <v>24848.596775821774</v>
      </c>
      <c r="J28" s="51">
        <f ca="1">SUMPRODUCT($CM28:$DD28,INDIRECT(ADDRESS(J$2,$DH$2)):INDIRECT(ADDRESS(J$2,$DY$2)))</f>
        <v>24848.596775821774</v>
      </c>
      <c r="K28" s="51">
        <f ca="1">SUMPRODUCT($CM28:$DD28,INDIRECT(ADDRESS(K$2,$DH$2)):INDIRECT(ADDRESS(K$2,$DY$2)))</f>
        <v>25139.080460341105</v>
      </c>
      <c r="L28" s="51">
        <f ca="1">SUMPRODUCT($CM28:$DD28,INDIRECT(ADDRESS(L$2,$DH$2)):INDIRECT(ADDRESS(L$2,$DY$2)))</f>
        <v>25139.080460341105</v>
      </c>
      <c r="M28" s="51">
        <f ca="1">SUMPRODUCT($CM28:$DD28,INDIRECT(ADDRESS(M$2,$DH$2)):INDIRECT(ADDRESS(M$2,$DY$2)))</f>
        <v>25139.080460341105</v>
      </c>
      <c r="N28" s="51">
        <f ca="1">SUMPRODUCT($CM28:$DD28,INDIRECT(ADDRESS(N$2,$DH$2)):INDIRECT(ADDRESS(N$2,$DY$2)))</f>
        <v>25139.080460341105</v>
      </c>
      <c r="O28" s="51">
        <f ca="1">SUMPRODUCT($CM28:$DD28,INDIRECT(ADDRESS(O$2,$DH$2)):INDIRECT(ADDRESS(O$2,$DY$2)))</f>
        <v>25139.080460341105</v>
      </c>
      <c r="P28" s="51">
        <f ca="1">SUMPRODUCT($CM28:$DD28,INDIRECT(ADDRESS(P$2,$DH$2)):INDIRECT(ADDRESS(P$2,$DY$2)))</f>
        <v>25139.080460341105</v>
      </c>
      <c r="Q28" s="51">
        <f ca="1">SUMPRODUCT($CM28:$DD28,INDIRECT(ADDRESS(Q$2,$DH$2)):INDIRECT(ADDRESS(Q$2,$DY$2)))</f>
        <v>25139.080460341105</v>
      </c>
      <c r="R28" s="51">
        <f ca="1">SUMPRODUCT($CM28:$DD28,INDIRECT(ADDRESS(R$2,$DH$2)):INDIRECT(ADDRESS(R$2,$DY$2)))</f>
        <v>25139.080460341105</v>
      </c>
      <c r="S28" s="51">
        <f ca="1">SUMPRODUCT($CM28:$DD28,INDIRECT(ADDRESS(S$2,$DH$2)):INDIRECT(ADDRESS(S$2,$DY$2)))</f>
        <v>25139.080460341105</v>
      </c>
      <c r="T28" s="51">
        <f ca="1">SUMPRODUCT($CM28:$DD28,INDIRECT(ADDRESS(T$2,$DH$2)):INDIRECT(ADDRESS(T$2,$DY$2)))</f>
        <v>25139.080460341105</v>
      </c>
      <c r="U28" s="51">
        <f ca="1">SUMPRODUCT($CM28:$DD28,INDIRECT(ADDRESS(U$2,$DH$2)):INDIRECT(ADDRESS(U$2,$DY$2)))</f>
        <v>25139.080460341105</v>
      </c>
      <c r="V28" s="51">
        <f ca="1">SUMPRODUCT($CM28:$DD28,INDIRECT(ADDRESS(V$2,$DH$2)):INDIRECT(ADDRESS(V$2,$DY$2)))</f>
        <v>25139.080460341105</v>
      </c>
      <c r="W28" s="51">
        <f ca="1">SUMPRODUCT($CM28:$DD28,INDIRECT(ADDRESS(W$2,$DH$2)):INDIRECT(ADDRESS(W$2,$DY$2)))</f>
        <v>25403.207762552996</v>
      </c>
      <c r="X28" s="51">
        <f ca="1">SUMPRODUCT($CM28:$DD28,INDIRECT(ADDRESS(X$2,$DH$2)):INDIRECT(ADDRESS(X$2,$DY$2)))</f>
        <v>25403.207762552996</v>
      </c>
      <c r="Y28" s="51">
        <f ca="1">SUMPRODUCT($CM28:$DD28,INDIRECT(ADDRESS(Y$2,$DH$2)):INDIRECT(ADDRESS(Y$2,$DY$2)))</f>
        <v>25403.207762552996</v>
      </c>
      <c r="Z28" s="51">
        <f ca="1">SUMPRODUCT($CM28:$DD28,INDIRECT(ADDRESS(Z$2,$DH$2)):INDIRECT(ADDRESS(Z$2,$DY$2)))</f>
        <v>25403.207762552996</v>
      </c>
      <c r="AA28" s="51">
        <f ca="1">SUMPRODUCT($CM28:$DD28,INDIRECT(ADDRESS(AA$2,$DH$2)):INDIRECT(ADDRESS(AA$2,$DY$2)))</f>
        <v>25403.207762552996</v>
      </c>
      <c r="AB28" s="51">
        <f ca="1">SUMPRODUCT($CM28:$DD28,INDIRECT(ADDRESS(AB$2,$DH$2)):INDIRECT(ADDRESS(AB$2,$DY$2)))</f>
        <v>25403.207762552996</v>
      </c>
      <c r="AC28" s="51">
        <f ca="1">SUMPRODUCT($CM28:$DD28,INDIRECT(ADDRESS(AC$2,$DH$2)):INDIRECT(ADDRESS(AC$2,$DY$2)))</f>
        <v>25403.207762552996</v>
      </c>
      <c r="AD28" s="51">
        <f ca="1">SUMPRODUCT($CM28:$DD28,INDIRECT(ADDRESS(AD$2,$DH$2)):INDIRECT(ADDRESS(AD$2,$DY$2)))</f>
        <v>25403.207762552996</v>
      </c>
      <c r="AE28" s="51">
        <f ca="1">SUMPRODUCT($CM28:$DD28,INDIRECT(ADDRESS(AE$2,$DH$2)):INDIRECT(ADDRESS(AE$2,$DY$2)))</f>
        <v>25403.207762552996</v>
      </c>
      <c r="AF28" s="51">
        <f ca="1">SUMPRODUCT($CM28:$DD28,INDIRECT(ADDRESS(AF$2,$DH$2)):INDIRECT(ADDRESS(AF$2,$DY$2)))</f>
        <v>25403.207762552996</v>
      </c>
      <c r="AG28" s="51">
        <f ca="1">SUMPRODUCT($CM28:$DD28,INDIRECT(ADDRESS(AG$2,$DH$2)):INDIRECT(ADDRESS(AG$2,$DY$2)))</f>
        <v>25403.207762552996</v>
      </c>
      <c r="AH28" s="51">
        <f ca="1">SUMPRODUCT($CM28:$DD28,INDIRECT(ADDRESS(AH$2,$DH$2)):INDIRECT(ADDRESS(AH$2,$DY$2)))</f>
        <v>25403.207762552996</v>
      </c>
      <c r="AI28" s="51">
        <f ca="1">SUMPRODUCT($CM28:$DD28,INDIRECT(ADDRESS(AI$2,$DH$2)):INDIRECT(ADDRESS(AI$2,$DY$2)))</f>
        <v>25685.656632797123</v>
      </c>
      <c r="AJ28" s="51">
        <f ca="1">SUMPRODUCT($CM28:$DD28,INDIRECT(ADDRESS(AJ$2,$DH$2)):INDIRECT(ADDRESS(AJ$2,$DY$2)))</f>
        <v>25685.656632797123</v>
      </c>
      <c r="AK28" s="51">
        <f ca="1">SUMPRODUCT($CM28:$DD28,INDIRECT(ADDRESS(AK$2,$DH$2)):INDIRECT(ADDRESS(AK$2,$DY$2)))</f>
        <v>25685.656632797123</v>
      </c>
      <c r="AL28" s="51">
        <f ca="1">SUMPRODUCT($CM28:$DD28,INDIRECT(ADDRESS(AL$2,$DH$2)):INDIRECT(ADDRESS(AL$2,$DY$2)))</f>
        <v>25685.656632797123</v>
      </c>
      <c r="AM28" s="51">
        <f ca="1">SUMPRODUCT($CM28:$DD28,INDIRECT(ADDRESS(AM$2,$DH$2)):INDIRECT(ADDRESS(AM$2,$DY$2)))</f>
        <v>25685.656632797123</v>
      </c>
      <c r="AN28" s="51">
        <f ca="1">SUMPRODUCT($CM28:$DD28,INDIRECT(ADDRESS(AN$2,$DH$2)):INDIRECT(ADDRESS(AN$2,$DY$2)))</f>
        <v>25685.656632797123</v>
      </c>
      <c r="AO28" s="51">
        <f ca="1">SUMPRODUCT($CM28:$DD28,INDIRECT(ADDRESS(AO$2,$DH$2)):INDIRECT(ADDRESS(AO$2,$DY$2)))</f>
        <v>25685.656632797123</v>
      </c>
      <c r="AP28" s="51">
        <f ca="1">SUMPRODUCT($CM28:$DD28,INDIRECT(ADDRESS(AP$2,$DH$2)):INDIRECT(ADDRESS(AP$2,$DY$2)))</f>
        <v>25685.656632797123</v>
      </c>
      <c r="AQ28" s="51">
        <f ca="1">SUMPRODUCT($CM28:$DD28,INDIRECT(ADDRESS(AQ$2,$DH$2)):INDIRECT(ADDRESS(AQ$2,$DY$2)))</f>
        <v>25685.656632797123</v>
      </c>
      <c r="AR28" s="51">
        <f ca="1">SUMPRODUCT($CM28:$DD28,INDIRECT(ADDRESS(AR$2,$DH$2)):INDIRECT(ADDRESS(AR$2,$DY$2)))</f>
        <v>25685.656632797123</v>
      </c>
      <c r="AS28" s="51">
        <f ca="1">SUMPRODUCT($CM28:$DD28,INDIRECT(ADDRESS(AS$2,$DH$2)):INDIRECT(ADDRESS(AS$2,$DY$2)))</f>
        <v>25685.656632797123</v>
      </c>
      <c r="AT28" s="51">
        <f ca="1">SUMPRODUCT($CM28:$DD28,INDIRECT(ADDRESS(AT$2,$DH$2)):INDIRECT(ADDRESS(AT$2,$DY$2)))</f>
        <v>25685.656632797123</v>
      </c>
      <c r="AU28" s="51">
        <f ca="1">SUMPRODUCT($CM28:$DD28,INDIRECT(ADDRESS(AU$2,$DH$2)):INDIRECT(ADDRESS(AU$2,$DY$2)))</f>
        <v>25932.701423345003</v>
      </c>
      <c r="AV28" s="51">
        <f ca="1">SUMPRODUCT($CM28:$DD28,INDIRECT(ADDRESS(AV$2,$DH$2)):INDIRECT(ADDRESS(AV$2,$DY$2)))</f>
        <v>25932.701423345003</v>
      </c>
      <c r="AW28" s="51">
        <f ca="1">SUMPRODUCT($CM28:$DD28,INDIRECT(ADDRESS(AW$2,$DH$2)):INDIRECT(ADDRESS(AW$2,$DY$2)))</f>
        <v>25932.701423345003</v>
      </c>
      <c r="AX28" s="51">
        <f ca="1">SUMPRODUCT($CM28:$DD28,INDIRECT(ADDRESS(AX$2,$DH$2)):INDIRECT(ADDRESS(AX$2,$DY$2)))</f>
        <v>25932.701423345003</v>
      </c>
      <c r="AY28" s="51">
        <f ca="1">SUMPRODUCT($CM28:$DD28,INDIRECT(ADDRESS(AY$2,$DH$2)):INDIRECT(ADDRESS(AY$2,$DY$2)))</f>
        <v>25932.701423345003</v>
      </c>
      <c r="AZ28" s="51">
        <f ca="1">SUMPRODUCT($CM28:$DD28,INDIRECT(ADDRESS(AZ$2,$DH$2)):INDIRECT(ADDRESS(AZ$2,$DY$2)))</f>
        <v>25932.701423345003</v>
      </c>
      <c r="BA28" s="51">
        <f ca="1">SUMPRODUCT($CM28:$DD28,INDIRECT(ADDRESS(BA$2,$DH$2)):INDIRECT(ADDRESS(BA$2,$DY$2)))</f>
        <v>25932.701423345003</v>
      </c>
      <c r="BB28" s="51">
        <f ca="1">SUMPRODUCT($CM28:$DD28,INDIRECT(ADDRESS(BB$2,$DH$2)):INDIRECT(ADDRESS(BB$2,$DY$2)))</f>
        <v>25932.701423345003</v>
      </c>
      <c r="BC28" s="51">
        <f ca="1">SUMPRODUCT($CM28:$DD28,INDIRECT(ADDRESS(BC$2,$DH$2)):INDIRECT(ADDRESS(BC$2,$DY$2)))</f>
        <v>25932.701423345003</v>
      </c>
      <c r="BD28" s="51">
        <f ca="1">SUMPRODUCT($CM28:$DD28,INDIRECT(ADDRESS(BD$2,$DH$2)):INDIRECT(ADDRESS(BD$2,$DY$2)))</f>
        <v>25932.701423345003</v>
      </c>
      <c r="BE28" s="51">
        <f ca="1">SUMPRODUCT($CM28:$DD28,INDIRECT(ADDRESS(BE$2,$DH$2)):INDIRECT(ADDRESS(BE$2,$DY$2)))</f>
        <v>25932.701423345003</v>
      </c>
      <c r="BF28" s="51">
        <f ca="1">SUMPRODUCT($CM28:$DD28,INDIRECT(ADDRESS(BF$2,$DH$2)):INDIRECT(ADDRESS(BF$2,$DY$2)))</f>
        <v>25932.701423345003</v>
      </c>
      <c r="BG28" s="51">
        <f ca="1">SUMPRODUCT($CM28:$DD28,INDIRECT(ADDRESS(BG$2,$DH$2)):INDIRECT(ADDRESS(BG$2,$DY$2)))</f>
        <v>26175.520367680809</v>
      </c>
      <c r="BH28" s="51">
        <f ca="1">SUMPRODUCT($CM28:$DD28,INDIRECT(ADDRESS(BH$2,$DH$2)):INDIRECT(ADDRESS(BH$2,$DY$2)))</f>
        <v>26175.520367680809</v>
      </c>
      <c r="BI28" s="51">
        <f ca="1">SUMPRODUCT($CM28:$DD28,INDIRECT(ADDRESS(BI$2,$DH$2)):INDIRECT(ADDRESS(BI$2,$DY$2)))</f>
        <v>26175.520367680809</v>
      </c>
      <c r="BJ28" s="51">
        <f ca="1">SUMPRODUCT($CM28:$DD28,INDIRECT(ADDRESS(BJ$2,$DH$2)):INDIRECT(ADDRESS(BJ$2,$DY$2)))</f>
        <v>26175.520367680809</v>
      </c>
      <c r="BK28" s="51">
        <f ca="1">SUMPRODUCT($CM28:$DD28,INDIRECT(ADDRESS(BK$2,$DH$2)):INDIRECT(ADDRESS(BK$2,$DY$2)))</f>
        <v>26175.520367680809</v>
      </c>
      <c r="BL28" s="51">
        <f ca="1">SUMPRODUCT($CM28:$DD28,INDIRECT(ADDRESS(BL$2,$DH$2)):INDIRECT(ADDRESS(BL$2,$DY$2)))</f>
        <v>26175.520367680809</v>
      </c>
      <c r="BM28" s="51">
        <f ca="1">SUMPRODUCT($CM28:$DD28,INDIRECT(ADDRESS(BM$2,$DH$2)):INDIRECT(ADDRESS(BM$2,$DY$2)))</f>
        <v>26175.520367680809</v>
      </c>
      <c r="BN28" s="51">
        <f ca="1">SUMPRODUCT($CM28:$DD28,INDIRECT(ADDRESS(BN$2,$DH$2)):INDIRECT(ADDRESS(BN$2,$DY$2)))</f>
        <v>26175.520367680809</v>
      </c>
      <c r="BO28" s="51">
        <f ca="1">SUMPRODUCT($CM28:$DD28,INDIRECT(ADDRESS(BO$2,$DH$2)):INDIRECT(ADDRESS(BO$2,$DY$2)))</f>
        <v>26175.520367680809</v>
      </c>
      <c r="BP28" s="51">
        <f ca="1">SUMPRODUCT($CM28:$DD28,INDIRECT(ADDRESS(BP$2,$DH$2)):INDIRECT(ADDRESS(BP$2,$DY$2)))</f>
        <v>26175.520367680809</v>
      </c>
      <c r="BQ28" s="51">
        <f ca="1">SUMPRODUCT($CM28:$DD28,INDIRECT(ADDRESS(BQ$2,$DH$2)):INDIRECT(ADDRESS(BQ$2,$DY$2)))</f>
        <v>26175.520367680809</v>
      </c>
      <c r="BR28" s="51">
        <f ca="1">SUMPRODUCT($CM28:$DD28,INDIRECT(ADDRESS(BR$2,$DH$2)):INDIRECT(ADDRESS(BR$2,$DY$2)))</f>
        <v>26175.520367680809</v>
      </c>
      <c r="BS28" s="51">
        <f ca="1">SUMPRODUCT($CM28:$DD28,INDIRECT(ADDRESS(BS$2,$DH$2)):INDIRECT(ADDRESS(BS$2,$DY$2)))</f>
        <v>26431.796148704783</v>
      </c>
      <c r="BT28" s="51">
        <f ca="1">SUMPRODUCT($CM28:$DD28,INDIRECT(ADDRESS(BT$2,$DH$2)):INDIRECT(ADDRESS(BT$2,$DY$2)))</f>
        <v>26431.796148704783</v>
      </c>
      <c r="BU28" s="51">
        <f ca="1">SUMPRODUCT($CM28:$DD28,INDIRECT(ADDRESS(BU$2,$DH$2)):INDIRECT(ADDRESS(BU$2,$DY$2)))</f>
        <v>26431.796148704783</v>
      </c>
      <c r="BV28" s="51">
        <f ca="1">SUMPRODUCT($CM28:$DD28,INDIRECT(ADDRESS(BV$2,$DH$2)):INDIRECT(ADDRESS(BV$2,$DY$2)))</f>
        <v>26431.796148704783</v>
      </c>
      <c r="BW28" s="51">
        <f ca="1">SUMPRODUCT($CM28:$DD28,INDIRECT(ADDRESS(BW$2,$DH$2)):INDIRECT(ADDRESS(BW$2,$DY$2)))</f>
        <v>26431.796148704783</v>
      </c>
      <c r="BX28" s="51">
        <f ca="1">SUMPRODUCT($CM28:$DD28,INDIRECT(ADDRESS(BX$2,$DH$2)):INDIRECT(ADDRESS(BX$2,$DY$2)))</f>
        <v>26431.796148704783</v>
      </c>
      <c r="BY28" s="51">
        <f ca="1">SUMPRODUCT($CM28:$DD28,INDIRECT(ADDRESS(BY$2,$DH$2)):INDIRECT(ADDRESS(BY$2,$DY$2)))</f>
        <v>26431.796148704783</v>
      </c>
      <c r="BZ28" s="51">
        <f ca="1">SUMPRODUCT($CM28:$DD28,INDIRECT(ADDRESS(BZ$2,$DH$2)):INDIRECT(ADDRESS(BZ$2,$DY$2)))</f>
        <v>26431.796148704783</v>
      </c>
      <c r="CA28" s="51">
        <f ca="1">SUMPRODUCT($CM28:$DD28,INDIRECT(ADDRESS(CA$2,$DH$2)):INDIRECT(ADDRESS(CA$2,$DY$2)))</f>
        <v>26431.796148704783</v>
      </c>
      <c r="CB28" s="51">
        <f ca="1">SUMPRODUCT($CM28:$DD28,INDIRECT(ADDRESS(CB$2,$DH$2)):INDIRECT(ADDRESS(CB$2,$DY$2)))</f>
        <v>26431.796148704783</v>
      </c>
      <c r="CC28" s="51">
        <f ca="1">SUMPRODUCT($CM28:$DD28,INDIRECT(ADDRESS(CC$2,$DH$2)):INDIRECT(ADDRESS(CC$2,$DY$2)))</f>
        <v>26431.796148704783</v>
      </c>
      <c r="CD28" s="51">
        <f ca="1">SUMPRODUCT($CM28:$DD28,INDIRECT(ADDRESS(CD$2,$DH$2)):INDIRECT(ADDRESS(CD$2,$DY$2)))</f>
        <v>26431.796148704783</v>
      </c>
      <c r="CF28" s="51">
        <f t="shared" ca="1" si="5"/>
        <v>299635.57973245793</v>
      </c>
      <c r="CG28" s="51">
        <f t="shared" ca="1" si="5"/>
        <v>302989.60203515273</v>
      </c>
      <c r="CH28" s="51">
        <f t="shared" ca="1" si="5"/>
        <v>306250.73750185664</v>
      </c>
      <c r="CI28" s="51">
        <f t="shared" ca="1" si="5"/>
        <v>309463.10354630492</v>
      </c>
      <c r="CJ28" s="51">
        <f t="shared" ca="1" si="5"/>
        <v>312406.51180181908</v>
      </c>
      <c r="CK28" s="51">
        <f t="shared" ca="1" si="5"/>
        <v>315387.62331728957</v>
      </c>
      <c r="CL28" s="82"/>
      <c r="CM28" s="1">
        <f>IFERROR(VLOOKUP($A28,Auxiliar_OPEX_CustosUnit!$A$4:$BT$129,COLUMN(Auxiliar_OPEX_CustosUnit!BC$2),0),0)</f>
        <v>0</v>
      </c>
      <c r="CN28" s="1">
        <f>IFERROR(VLOOKUP($A28,Auxiliar_OPEX_CustosUnit!$A$4:$BT$129,COLUMN(Auxiliar_OPEX_CustosUnit!BD$2),0),0)</f>
        <v>0</v>
      </c>
      <c r="CO28" s="1">
        <f>IFERROR(VLOOKUP($A28,Auxiliar_OPEX_CustosUnit!$A$4:$BT$129,COLUMN(Auxiliar_OPEX_CustosUnit!BE$2),0)*(1-DRE_Auxiliar!$A$172),0)</f>
        <v>18805.275784221634</v>
      </c>
      <c r="CP28" s="1">
        <f>IFERROR(VLOOKUP($A28,Auxiliar_OPEX_CustosUnit!$A$4:$BT$129,COLUMN(Auxiliar_OPEX_CustosUnit!BF$2),0),0)</f>
        <v>0</v>
      </c>
      <c r="CQ28" s="1">
        <f>IFERROR(VLOOKUP($A28,Auxiliar_OPEX_CustosUnit!$A$4:$BT$129,COLUMN(Auxiliar_OPEX_CustosUnit!BG$2),0),0)</f>
        <v>0</v>
      </c>
      <c r="CR28" s="1">
        <f>IFERROR(VLOOKUP($A28,Auxiliar_OPEX_CustosUnit!$A$4:$BT$129,COLUMN(Auxiliar_OPEX_CustosUnit!BH$2),0),0)</f>
        <v>0</v>
      </c>
      <c r="CS28" s="1">
        <f>IFERROR(VLOOKUP($A28,Auxiliar_OPEX_CustosUnit!$A$4:$BT$129,COLUMN(Auxiliar_OPEX_CustosUnit!BI$2),0),0)</f>
        <v>10.055442581697401</v>
      </c>
      <c r="CT28" s="1">
        <f>IFERROR(VLOOKUP($A28,Auxiliar_OPEX_CustosUnit!$A$4:$BT$129,COLUMN(Auxiliar_OPEX_CustosUnit!BJ$2),0),0)</f>
        <v>0</v>
      </c>
      <c r="CU28" s="1">
        <f>IFERROR(VLOOKUP($A28,Auxiliar_OPEX_CustosUnit!$A$4:$BT$129,COLUMN(Auxiliar_OPEX_CustosUnit!BK$2),0),0)</f>
        <v>0</v>
      </c>
      <c r="CV28" s="1">
        <f>IFERROR(VLOOKUP($A28,Auxiliar_OPEX_CustosUnit!$A$4:$BT$129,COLUMN(Auxiliar_OPEX_CustosUnit!BL$2),0),0)</f>
        <v>0</v>
      </c>
      <c r="CW28" s="1">
        <f>IFERROR(VLOOKUP($A28,Auxiliar_OPEX_CustosUnit!$A$4:$BT$129,COLUMN(Auxiliar_OPEX_CustosUnit!BM$2),0),0)</f>
        <v>0</v>
      </c>
      <c r="CX28" s="1">
        <f>IFERROR(VLOOKUP($A28,Auxiliar_OPEX_CustosUnit!$A$4:$BT$129,COLUMN(Auxiliar_OPEX_CustosUnit!BN$2),0),0)</f>
        <v>0</v>
      </c>
      <c r="CY28" s="1">
        <f>IFERROR(VLOOKUP($A28,Auxiliar_OPEX_CustosUnit!$A$4:$BT$129,COLUMN(Auxiliar_OPEX_CustosUnit!BO$2),0),0)</f>
        <v>0</v>
      </c>
      <c r="CZ28" s="1">
        <f>IFERROR(VLOOKUP($A28,Auxiliar_OPEX_CustosUnit!$A$4:$BT$129,COLUMN(Auxiliar_OPEX_CustosUnit!BP$2),0),0)</f>
        <v>0</v>
      </c>
      <c r="DA28" s="1">
        <f>IFERROR(VLOOKUP($A28,Auxiliar_OPEX_CustosUnit!$A$4:$BT$129,COLUMN(Auxiliar_OPEX_CustosUnit!BQ$2),0),0)</f>
        <v>0</v>
      </c>
      <c r="DB28" s="1">
        <f>IFERROR(VLOOKUP($A28,Auxiliar_OPEX_CustosUnit!$A$4:$BT$129,COLUMN(Auxiliar_OPEX_CustosUnit!BR$2),0),0)</f>
        <v>0</v>
      </c>
      <c r="DC28" s="1">
        <f>IFERROR(VLOOKUP($A28,Auxiliar_OPEX_CustosUnit!$A$4:$BT$129,COLUMN(Auxiliar_OPEX_CustosUnit!BS$2),0),0)</f>
        <v>0</v>
      </c>
      <c r="DD28" s="1">
        <f>IFERROR(VLOOKUP($A28,Auxiliar_OPEX_CustosUnit!$A$4:$BT$129,COLUMN(Auxiliar_OPEX_CustosUnit!BT$2),0),0)</f>
        <v>0</v>
      </c>
      <c r="DG28" s="60">
        <v>43983</v>
      </c>
      <c r="DH28" s="1">
        <v>1</v>
      </c>
      <c r="DI28" s="1">
        <f>INDEX(Auxiliar_OPEX_Drivers!$B$2:$CH$18,MATCH(Auxiliar_OPEX_O!DI$3,Auxiliar_OPEX_Drivers!$B$2:$B$18,0),MATCH($DG28,Auxiliar_OPEX_Drivers!$B$2:$CH$2,0))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INDEX(Auxiliar_OPEX_Drivers!$B$2:$CH$18,MATCH(Auxiliar_OPEX_O!DK$3,Auxiliar_OPEX_Drivers!$B$2:$B$18,0),MATCH($DG28,Auxiliar_OPEX_Drivers!$B$2:$CH$2,0))</f>
        <v>14.403415720910379</v>
      </c>
      <c r="DL28" s="1">
        <f>INDEX(Auxiliar_OPEX_Drivers!$B$2:$CH$18,MATCH(Auxiliar_OPEX_O!DL$3,Auxiliar_OPEX_Drivers!$B$2:$B$18,0),MATCH($DG28,Auxiliar_OPEX_Drivers!$B$2:$CH$2,0))</f>
        <v>62.955560410032106</v>
      </c>
      <c r="DM28" s="1">
        <f>INDEX(Auxiliar_OPEX_Drivers!$B$2:$CH$18,MATCH(Auxiliar_OPEX_O!DM$3,Auxiliar_OPEX_Drivers!$B$2:$B$18,0),MATCH($DG28,Auxiliar_OPEX_Drivers!$B$2:$CH$2,0))</f>
        <v>13</v>
      </c>
      <c r="DN28" s="1">
        <f>INDEX(Auxiliar_OPEX_Drivers!$B$2:$CH$18,MATCH(Auxiliar_OPEX_O!DN$3,Auxiliar_OPEX_Drivers!$B$2:$B$18,0),MATCH($DG28,Auxiliar_OPEX_Drivers!$B$2:$CH$2,0))</f>
        <v>656.15530343146793</v>
      </c>
      <c r="DO28" s="1">
        <f>INDEX(Auxiliar_OPEX_Drivers!$B$2:$CH$18,MATCH(Auxiliar_OPEX_O!DO$3,Auxiliar_OPEX_Drivers!$B$2:$B$18,0),MATCH($DG28,Auxiliar_OPEX_Drivers!$B$2:$CH$2,0))</f>
        <v>12</v>
      </c>
      <c r="DP28" s="1">
        <f>INDEX(Auxiliar_OPEX_Drivers!$B$2:$CH$18,MATCH(Auxiliar_OPEX_O!DP$3,Auxiliar_OPEX_Drivers!$B$2:$B$18,0),MATCH($DG28,Auxiliar_OPEX_Drivers!$B$2:$CH$2,0))</f>
        <v>197.73070641005256</v>
      </c>
      <c r="DQ28" s="1">
        <f>INDEX(Auxiliar_OPEX_Drivers!$B$2:$CH$18,MATCH(Auxiliar_OPEX_O!DQ$3,Auxiliar_OPEX_Drivers!$B$2:$B$18,0),MATCH($DG28,Auxiliar_OPEX_Drivers!$B$2:$CH$2,0))</f>
        <v>37.100853930227593</v>
      </c>
      <c r="DR28" s="1">
        <f>INDEX(Auxiliar_OPEX_Drivers!$B$2:$CH$18,MATCH(Auxiliar_OPEX_O!DR$3,Auxiliar_OPEX_Drivers!$B$2:$B$18,0),MATCH($DG28,Auxiliar_OPEX_Drivers!$B$2:$CH$2,0))</f>
        <v>18692083.174331605</v>
      </c>
      <c r="DS28" s="1">
        <f>INDEX(Auxiliar_OPEX_Drivers!$B$2:$CH$18,MATCH(Auxiliar_OPEX_O!DS$3,Auxiliar_OPEX_Drivers!$B$2:$B$18,0),MATCH($DG28,Auxiliar_OPEX_Drivers!$B$2:$CH$2,0))</f>
        <v>72832.957084540496</v>
      </c>
      <c r="DT28" s="1">
        <f>INDEX(Auxiliar_OPEX_Drivers!$B$2:$CH$18,MATCH(Auxiliar_OPEX_O!DT$3,Auxiliar_OPEX_Drivers!$B$2:$B$18,0),MATCH($DG28,Auxiliar_OPEX_Drivers!$B$2:$CH$2,0))</f>
        <v>13229.442616871875</v>
      </c>
      <c r="DU28" s="1">
        <f>INDEX(Auxiliar_OPEX_Drivers!$B$2:$CH$18,MATCH(Auxiliar_OPEX_O!DU$3,Auxiliar_OPEX_Drivers!$B$2:$B$18,0),MATCH($DG28,Auxiliar_OPEX_Drivers!$B$2:$CH$2,0))</f>
        <v>4535.7506902054065</v>
      </c>
      <c r="DV28" s="1">
        <f>INDEX(Auxiliar_OPEX_Drivers!$B$2:$CH$18,MATCH(Auxiliar_OPEX_O!DV$3,Auxiliar_OPEX_Drivers!$B$2:$B$18,0),MATCH($DG28,Auxiliar_OPEX_Drivers!$B$2:$CH$2,0))</f>
        <v>2201884.6235944298</v>
      </c>
      <c r="DW28" s="1">
        <f>INDEX(Auxiliar_OPEX_Drivers!$B$2:$CH$18,MATCH(Auxiliar_OPEX_O!DW$3,Auxiliar_OPEX_Drivers!$B$2:$B$18,0),MATCH($DG28,Auxiliar_OPEX_Drivers!$B$2:$CH$2,0))</f>
        <v>13059.650116871873</v>
      </c>
      <c r="DX28" s="1">
        <f>INDEX(Auxiliar_OPEX_Drivers!$B$2:$CH$18,MATCH(Auxiliar_OPEX_O!DX$3,Auxiliar_OPEX_Drivers!$B$2:$B$18,0),MATCH($DG28,Auxiliar_OPEX_Drivers!$B$2:$CH$2,0))</f>
        <v>2223001.0671862559</v>
      </c>
      <c r="DY28" s="1">
        <f>INDEX(Auxiliar_OPEX_Drivers!$B$2:$CH$18,MATCH(Auxiliar_OPEX_O!DY$3,Auxiliar_OPEX_Drivers!$B$2:$B$18,0),MATCH($DG28,Auxiliar_OPEX_Drivers!$B$2:$CH$2,0))</f>
        <v>993.3458399026905</v>
      </c>
    </row>
    <row r="29" spans="1:129" hidden="1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520.63777285085985</v>
      </c>
      <c r="E29" s="51">
        <f ca="1">SUMPRODUCT($CM29:$DD29,INDIRECT(ADDRESS(E$2,$DH$2)):INDIRECT(ADDRESS(E$2,$DY$2)))</f>
        <v>520.63777285085985</v>
      </c>
      <c r="F29" s="51">
        <f ca="1">SUMPRODUCT($CM29:$DD29,INDIRECT(ADDRESS(F$2,$DH$2)):INDIRECT(ADDRESS(F$2,$DY$2)))</f>
        <v>520.63777285085985</v>
      </c>
      <c r="G29" s="51">
        <f ca="1">SUMPRODUCT($CM29:$DD29,INDIRECT(ADDRESS(G$2,$DH$2)):INDIRECT(ADDRESS(G$2,$DY$2)))</f>
        <v>520.63777285085985</v>
      </c>
      <c r="H29" s="51">
        <f ca="1">SUMPRODUCT($CM29:$DD29,INDIRECT(ADDRESS(H$2,$DH$2)):INDIRECT(ADDRESS(H$2,$DY$2)))</f>
        <v>520.63777285085985</v>
      </c>
      <c r="I29" s="51">
        <f ca="1">SUMPRODUCT($CM29:$DD29,INDIRECT(ADDRESS(I$2,$DH$2)):INDIRECT(ADDRESS(I$2,$DY$2)))</f>
        <v>520.63777285085985</v>
      </c>
      <c r="J29" s="51">
        <f ca="1">SUMPRODUCT($CM29:$DD29,INDIRECT(ADDRESS(J$2,$DH$2)):INDIRECT(ADDRESS(J$2,$DY$2)))</f>
        <v>520.63777285085985</v>
      </c>
      <c r="K29" s="51">
        <f ca="1">SUMPRODUCT($CM29:$DD29,INDIRECT(ADDRESS(K$2,$DH$2)):INDIRECT(ADDRESS(K$2,$DY$2)))</f>
        <v>525.30043231344962</v>
      </c>
      <c r="L29" s="51">
        <f ca="1">SUMPRODUCT($CM29:$DD29,INDIRECT(ADDRESS(L$2,$DH$2)):INDIRECT(ADDRESS(L$2,$DY$2)))</f>
        <v>525.30043231344962</v>
      </c>
      <c r="M29" s="51">
        <f ca="1">SUMPRODUCT($CM29:$DD29,INDIRECT(ADDRESS(M$2,$DH$2)):INDIRECT(ADDRESS(M$2,$DY$2)))</f>
        <v>525.30043231344962</v>
      </c>
      <c r="N29" s="51">
        <f ca="1">SUMPRODUCT($CM29:$DD29,INDIRECT(ADDRESS(N$2,$DH$2)):INDIRECT(ADDRESS(N$2,$DY$2)))</f>
        <v>525.30043231344962</v>
      </c>
      <c r="O29" s="51">
        <f ca="1">SUMPRODUCT($CM29:$DD29,INDIRECT(ADDRESS(O$2,$DH$2)):INDIRECT(ADDRESS(O$2,$DY$2)))</f>
        <v>525.30043231344962</v>
      </c>
      <c r="P29" s="51">
        <f ca="1">SUMPRODUCT($CM29:$DD29,INDIRECT(ADDRESS(P$2,$DH$2)):INDIRECT(ADDRESS(P$2,$DY$2)))</f>
        <v>525.30043231344962</v>
      </c>
      <c r="Q29" s="51">
        <f ca="1">SUMPRODUCT($CM29:$DD29,INDIRECT(ADDRESS(Q$2,$DH$2)):INDIRECT(ADDRESS(Q$2,$DY$2)))</f>
        <v>525.30043231344962</v>
      </c>
      <c r="R29" s="51">
        <f ca="1">SUMPRODUCT($CM29:$DD29,INDIRECT(ADDRESS(R$2,$DH$2)):INDIRECT(ADDRESS(R$2,$DY$2)))</f>
        <v>525.30043231344962</v>
      </c>
      <c r="S29" s="51">
        <f ca="1">SUMPRODUCT($CM29:$DD29,INDIRECT(ADDRESS(S$2,$DH$2)):INDIRECT(ADDRESS(S$2,$DY$2)))</f>
        <v>525.30043231344962</v>
      </c>
      <c r="T29" s="51">
        <f ca="1">SUMPRODUCT($CM29:$DD29,INDIRECT(ADDRESS(T$2,$DH$2)):INDIRECT(ADDRESS(T$2,$DY$2)))</f>
        <v>525.30043231344962</v>
      </c>
      <c r="U29" s="51">
        <f ca="1">SUMPRODUCT($CM29:$DD29,INDIRECT(ADDRESS(U$2,$DH$2)):INDIRECT(ADDRESS(U$2,$DY$2)))</f>
        <v>525.30043231344962</v>
      </c>
      <c r="V29" s="51">
        <f ca="1">SUMPRODUCT($CM29:$DD29,INDIRECT(ADDRESS(V$2,$DH$2)):INDIRECT(ADDRESS(V$2,$DY$2)))</f>
        <v>525.30043231344962</v>
      </c>
      <c r="W29" s="51">
        <f ca="1">SUMPRODUCT($CM29:$DD29,INDIRECT(ADDRESS(W$2,$DH$2)):INDIRECT(ADDRESS(W$2,$DY$2)))</f>
        <v>529.54003588025375</v>
      </c>
      <c r="X29" s="51">
        <f ca="1">SUMPRODUCT($CM29:$DD29,INDIRECT(ADDRESS(X$2,$DH$2)):INDIRECT(ADDRESS(X$2,$DY$2)))</f>
        <v>529.54003588025375</v>
      </c>
      <c r="Y29" s="51">
        <f ca="1">SUMPRODUCT($CM29:$DD29,INDIRECT(ADDRESS(Y$2,$DH$2)):INDIRECT(ADDRESS(Y$2,$DY$2)))</f>
        <v>529.54003588025375</v>
      </c>
      <c r="Z29" s="51">
        <f ca="1">SUMPRODUCT($CM29:$DD29,INDIRECT(ADDRESS(Z$2,$DH$2)):INDIRECT(ADDRESS(Z$2,$DY$2)))</f>
        <v>529.54003588025375</v>
      </c>
      <c r="AA29" s="51">
        <f ca="1">SUMPRODUCT($CM29:$DD29,INDIRECT(ADDRESS(AA$2,$DH$2)):INDIRECT(ADDRESS(AA$2,$DY$2)))</f>
        <v>529.54003588025375</v>
      </c>
      <c r="AB29" s="51">
        <f ca="1">SUMPRODUCT($CM29:$DD29,INDIRECT(ADDRESS(AB$2,$DH$2)):INDIRECT(ADDRESS(AB$2,$DY$2)))</f>
        <v>529.54003588025375</v>
      </c>
      <c r="AC29" s="51">
        <f ca="1">SUMPRODUCT($CM29:$DD29,INDIRECT(ADDRESS(AC$2,$DH$2)):INDIRECT(ADDRESS(AC$2,$DY$2)))</f>
        <v>529.54003588025375</v>
      </c>
      <c r="AD29" s="51">
        <f ca="1">SUMPRODUCT($CM29:$DD29,INDIRECT(ADDRESS(AD$2,$DH$2)):INDIRECT(ADDRESS(AD$2,$DY$2)))</f>
        <v>529.54003588025375</v>
      </c>
      <c r="AE29" s="51">
        <f ca="1">SUMPRODUCT($CM29:$DD29,INDIRECT(ADDRESS(AE$2,$DH$2)):INDIRECT(ADDRESS(AE$2,$DY$2)))</f>
        <v>529.54003588025375</v>
      </c>
      <c r="AF29" s="51">
        <f ca="1">SUMPRODUCT($CM29:$DD29,INDIRECT(ADDRESS(AF$2,$DH$2)):INDIRECT(ADDRESS(AF$2,$DY$2)))</f>
        <v>529.54003588025375</v>
      </c>
      <c r="AG29" s="51">
        <f ca="1">SUMPRODUCT($CM29:$DD29,INDIRECT(ADDRESS(AG$2,$DH$2)):INDIRECT(ADDRESS(AG$2,$DY$2)))</f>
        <v>529.54003588025375</v>
      </c>
      <c r="AH29" s="51">
        <f ca="1">SUMPRODUCT($CM29:$DD29,INDIRECT(ADDRESS(AH$2,$DH$2)):INDIRECT(ADDRESS(AH$2,$DY$2)))</f>
        <v>529.54003588025375</v>
      </c>
      <c r="AI29" s="51">
        <f ca="1">SUMPRODUCT($CM29:$DD29,INDIRECT(ADDRESS(AI$2,$DH$2)):INDIRECT(ADDRESS(AI$2,$DY$2)))</f>
        <v>534.07372561129921</v>
      </c>
      <c r="AJ29" s="51">
        <f ca="1">SUMPRODUCT($CM29:$DD29,INDIRECT(ADDRESS(AJ$2,$DH$2)):INDIRECT(ADDRESS(AJ$2,$DY$2)))</f>
        <v>534.07372561129921</v>
      </c>
      <c r="AK29" s="51">
        <f ca="1">SUMPRODUCT($CM29:$DD29,INDIRECT(ADDRESS(AK$2,$DH$2)):INDIRECT(ADDRESS(AK$2,$DY$2)))</f>
        <v>534.07372561129921</v>
      </c>
      <c r="AL29" s="51">
        <f ca="1">SUMPRODUCT($CM29:$DD29,INDIRECT(ADDRESS(AL$2,$DH$2)):INDIRECT(ADDRESS(AL$2,$DY$2)))</f>
        <v>534.07372561129921</v>
      </c>
      <c r="AM29" s="51">
        <f ca="1">SUMPRODUCT($CM29:$DD29,INDIRECT(ADDRESS(AM$2,$DH$2)):INDIRECT(ADDRESS(AM$2,$DY$2)))</f>
        <v>534.07372561129921</v>
      </c>
      <c r="AN29" s="51">
        <f ca="1">SUMPRODUCT($CM29:$DD29,INDIRECT(ADDRESS(AN$2,$DH$2)):INDIRECT(ADDRESS(AN$2,$DY$2)))</f>
        <v>534.07372561129921</v>
      </c>
      <c r="AO29" s="51">
        <f ca="1">SUMPRODUCT($CM29:$DD29,INDIRECT(ADDRESS(AO$2,$DH$2)):INDIRECT(ADDRESS(AO$2,$DY$2)))</f>
        <v>534.07372561129921</v>
      </c>
      <c r="AP29" s="51">
        <f ca="1">SUMPRODUCT($CM29:$DD29,INDIRECT(ADDRESS(AP$2,$DH$2)):INDIRECT(ADDRESS(AP$2,$DY$2)))</f>
        <v>534.07372561129921</v>
      </c>
      <c r="AQ29" s="51">
        <f ca="1">SUMPRODUCT($CM29:$DD29,INDIRECT(ADDRESS(AQ$2,$DH$2)):INDIRECT(ADDRESS(AQ$2,$DY$2)))</f>
        <v>534.07372561129921</v>
      </c>
      <c r="AR29" s="51">
        <f ca="1">SUMPRODUCT($CM29:$DD29,INDIRECT(ADDRESS(AR$2,$DH$2)):INDIRECT(ADDRESS(AR$2,$DY$2)))</f>
        <v>534.07372561129921</v>
      </c>
      <c r="AS29" s="51">
        <f ca="1">SUMPRODUCT($CM29:$DD29,INDIRECT(ADDRESS(AS$2,$DH$2)):INDIRECT(ADDRESS(AS$2,$DY$2)))</f>
        <v>534.07372561129921</v>
      </c>
      <c r="AT29" s="51">
        <f ca="1">SUMPRODUCT($CM29:$DD29,INDIRECT(ADDRESS(AT$2,$DH$2)):INDIRECT(ADDRESS(AT$2,$DY$2)))</f>
        <v>534.07372561129921</v>
      </c>
      <c r="AU29" s="51">
        <f ca="1">SUMPRODUCT($CM29:$DD29,INDIRECT(ADDRESS(AU$2,$DH$2)):INDIRECT(ADDRESS(AU$2,$DY$2)))</f>
        <v>538.03913155909845</v>
      </c>
      <c r="AV29" s="51">
        <f ca="1">SUMPRODUCT($CM29:$DD29,INDIRECT(ADDRESS(AV$2,$DH$2)):INDIRECT(ADDRESS(AV$2,$DY$2)))</f>
        <v>538.03913155909845</v>
      </c>
      <c r="AW29" s="51">
        <f ca="1">SUMPRODUCT($CM29:$DD29,INDIRECT(ADDRESS(AW$2,$DH$2)):INDIRECT(ADDRESS(AW$2,$DY$2)))</f>
        <v>538.03913155909845</v>
      </c>
      <c r="AX29" s="51">
        <f ca="1">SUMPRODUCT($CM29:$DD29,INDIRECT(ADDRESS(AX$2,$DH$2)):INDIRECT(ADDRESS(AX$2,$DY$2)))</f>
        <v>538.03913155909845</v>
      </c>
      <c r="AY29" s="51">
        <f ca="1">SUMPRODUCT($CM29:$DD29,INDIRECT(ADDRESS(AY$2,$DH$2)):INDIRECT(ADDRESS(AY$2,$DY$2)))</f>
        <v>538.03913155909845</v>
      </c>
      <c r="AZ29" s="51">
        <f ca="1">SUMPRODUCT($CM29:$DD29,INDIRECT(ADDRESS(AZ$2,$DH$2)):INDIRECT(ADDRESS(AZ$2,$DY$2)))</f>
        <v>538.03913155909845</v>
      </c>
      <c r="BA29" s="51">
        <f ca="1">SUMPRODUCT($CM29:$DD29,INDIRECT(ADDRESS(BA$2,$DH$2)):INDIRECT(ADDRESS(BA$2,$DY$2)))</f>
        <v>538.03913155909845</v>
      </c>
      <c r="BB29" s="51">
        <f ca="1">SUMPRODUCT($CM29:$DD29,INDIRECT(ADDRESS(BB$2,$DH$2)):INDIRECT(ADDRESS(BB$2,$DY$2)))</f>
        <v>538.03913155909845</v>
      </c>
      <c r="BC29" s="51">
        <f ca="1">SUMPRODUCT($CM29:$DD29,INDIRECT(ADDRESS(BC$2,$DH$2)):INDIRECT(ADDRESS(BC$2,$DY$2)))</f>
        <v>538.03913155909845</v>
      </c>
      <c r="BD29" s="51">
        <f ca="1">SUMPRODUCT($CM29:$DD29,INDIRECT(ADDRESS(BD$2,$DH$2)):INDIRECT(ADDRESS(BD$2,$DY$2)))</f>
        <v>538.03913155909845</v>
      </c>
      <c r="BE29" s="51">
        <f ca="1">SUMPRODUCT($CM29:$DD29,INDIRECT(ADDRESS(BE$2,$DH$2)):INDIRECT(ADDRESS(BE$2,$DY$2)))</f>
        <v>538.03913155909845</v>
      </c>
      <c r="BF29" s="51">
        <f ca="1">SUMPRODUCT($CM29:$DD29,INDIRECT(ADDRESS(BF$2,$DH$2)):INDIRECT(ADDRESS(BF$2,$DY$2)))</f>
        <v>538.03913155909845</v>
      </c>
      <c r="BG29" s="51">
        <f ca="1">SUMPRODUCT($CM29:$DD29,INDIRECT(ADDRESS(BG$2,$DH$2)):INDIRECT(ADDRESS(BG$2,$DY$2)))</f>
        <v>541.93670690959289</v>
      </c>
      <c r="BH29" s="51">
        <f ca="1">SUMPRODUCT($CM29:$DD29,INDIRECT(ADDRESS(BH$2,$DH$2)):INDIRECT(ADDRESS(BH$2,$DY$2)))</f>
        <v>541.93670690959289</v>
      </c>
      <c r="BI29" s="51">
        <f ca="1">SUMPRODUCT($CM29:$DD29,INDIRECT(ADDRESS(BI$2,$DH$2)):INDIRECT(ADDRESS(BI$2,$DY$2)))</f>
        <v>541.93670690959289</v>
      </c>
      <c r="BJ29" s="51">
        <f ca="1">SUMPRODUCT($CM29:$DD29,INDIRECT(ADDRESS(BJ$2,$DH$2)):INDIRECT(ADDRESS(BJ$2,$DY$2)))</f>
        <v>541.93670690959289</v>
      </c>
      <c r="BK29" s="51">
        <f ca="1">SUMPRODUCT($CM29:$DD29,INDIRECT(ADDRESS(BK$2,$DH$2)):INDIRECT(ADDRESS(BK$2,$DY$2)))</f>
        <v>541.93670690959289</v>
      </c>
      <c r="BL29" s="51">
        <f ca="1">SUMPRODUCT($CM29:$DD29,INDIRECT(ADDRESS(BL$2,$DH$2)):INDIRECT(ADDRESS(BL$2,$DY$2)))</f>
        <v>541.93670690959289</v>
      </c>
      <c r="BM29" s="51">
        <f ca="1">SUMPRODUCT($CM29:$DD29,INDIRECT(ADDRESS(BM$2,$DH$2)):INDIRECT(ADDRESS(BM$2,$DY$2)))</f>
        <v>541.93670690959289</v>
      </c>
      <c r="BN29" s="51">
        <f ca="1">SUMPRODUCT($CM29:$DD29,INDIRECT(ADDRESS(BN$2,$DH$2)):INDIRECT(ADDRESS(BN$2,$DY$2)))</f>
        <v>541.93670690959289</v>
      </c>
      <c r="BO29" s="51">
        <f ca="1">SUMPRODUCT($CM29:$DD29,INDIRECT(ADDRESS(BO$2,$DH$2)):INDIRECT(ADDRESS(BO$2,$DY$2)))</f>
        <v>541.93670690959289</v>
      </c>
      <c r="BP29" s="51">
        <f ca="1">SUMPRODUCT($CM29:$DD29,INDIRECT(ADDRESS(BP$2,$DH$2)):INDIRECT(ADDRESS(BP$2,$DY$2)))</f>
        <v>541.93670690959289</v>
      </c>
      <c r="BQ29" s="51">
        <f ca="1">SUMPRODUCT($CM29:$DD29,INDIRECT(ADDRESS(BQ$2,$DH$2)):INDIRECT(ADDRESS(BQ$2,$DY$2)))</f>
        <v>541.93670690959289</v>
      </c>
      <c r="BR29" s="51">
        <f ca="1">SUMPRODUCT($CM29:$DD29,INDIRECT(ADDRESS(BR$2,$DH$2)):INDIRECT(ADDRESS(BR$2,$DY$2)))</f>
        <v>541.93670690959289</v>
      </c>
      <c r="BS29" s="51">
        <f ca="1">SUMPRODUCT($CM29:$DD29,INDIRECT(ADDRESS(BS$2,$DH$2)):INDIRECT(ADDRESS(BS$2,$DY$2)))</f>
        <v>546.05028284898265</v>
      </c>
      <c r="BT29" s="51">
        <f ca="1">SUMPRODUCT($CM29:$DD29,INDIRECT(ADDRESS(BT$2,$DH$2)):INDIRECT(ADDRESS(BT$2,$DY$2)))</f>
        <v>546.05028284898265</v>
      </c>
      <c r="BU29" s="51">
        <f ca="1">SUMPRODUCT($CM29:$DD29,INDIRECT(ADDRESS(BU$2,$DH$2)):INDIRECT(ADDRESS(BU$2,$DY$2)))</f>
        <v>546.05028284898265</v>
      </c>
      <c r="BV29" s="51">
        <f ca="1">SUMPRODUCT($CM29:$DD29,INDIRECT(ADDRESS(BV$2,$DH$2)):INDIRECT(ADDRESS(BV$2,$DY$2)))</f>
        <v>546.05028284898265</v>
      </c>
      <c r="BW29" s="51">
        <f ca="1">SUMPRODUCT($CM29:$DD29,INDIRECT(ADDRESS(BW$2,$DH$2)):INDIRECT(ADDRESS(BW$2,$DY$2)))</f>
        <v>546.05028284898265</v>
      </c>
      <c r="BX29" s="51">
        <f ca="1">SUMPRODUCT($CM29:$DD29,INDIRECT(ADDRESS(BX$2,$DH$2)):INDIRECT(ADDRESS(BX$2,$DY$2)))</f>
        <v>546.05028284898265</v>
      </c>
      <c r="BY29" s="51">
        <f ca="1">SUMPRODUCT($CM29:$DD29,INDIRECT(ADDRESS(BY$2,$DH$2)):INDIRECT(ADDRESS(BY$2,$DY$2)))</f>
        <v>546.05028284898265</v>
      </c>
      <c r="BZ29" s="51">
        <f ca="1">SUMPRODUCT($CM29:$DD29,INDIRECT(ADDRESS(BZ$2,$DH$2)):INDIRECT(ADDRESS(BZ$2,$DY$2)))</f>
        <v>546.05028284898265</v>
      </c>
      <c r="CA29" s="51">
        <f ca="1">SUMPRODUCT($CM29:$DD29,INDIRECT(ADDRESS(CA$2,$DH$2)):INDIRECT(ADDRESS(CA$2,$DY$2)))</f>
        <v>546.05028284898265</v>
      </c>
      <c r="CB29" s="51">
        <f ca="1">SUMPRODUCT($CM29:$DD29,INDIRECT(ADDRESS(CB$2,$DH$2)):INDIRECT(ADDRESS(CB$2,$DY$2)))</f>
        <v>546.05028284898265</v>
      </c>
      <c r="CC29" s="51">
        <f ca="1">SUMPRODUCT($CM29:$DD29,INDIRECT(ADDRESS(CC$2,$DH$2)):INDIRECT(ADDRESS(CC$2,$DY$2)))</f>
        <v>546.05028284898265</v>
      </c>
      <c r="CD29" s="51">
        <f ca="1">SUMPRODUCT($CM29:$DD29,INDIRECT(ADDRESS(CD$2,$DH$2)):INDIRECT(ADDRESS(CD$2,$DY$2)))</f>
        <v>546.05028284898265</v>
      </c>
      <c r="CF29" s="51">
        <f t="shared" ca="1" si="5"/>
        <v>6270.9665715232677</v>
      </c>
      <c r="CG29" s="51">
        <f t="shared" ca="1" si="5"/>
        <v>6324.8032055954154</v>
      </c>
      <c r="CH29" s="51">
        <f t="shared" ca="1" si="5"/>
        <v>6377.1488792182699</v>
      </c>
      <c r="CI29" s="51">
        <f t="shared" ca="1" si="5"/>
        <v>6428.7117370745882</v>
      </c>
      <c r="CJ29" s="51">
        <f t="shared" ca="1" si="5"/>
        <v>6475.9574554616556</v>
      </c>
      <c r="CK29" s="51">
        <f t="shared" ca="1" si="5"/>
        <v>6523.8083626120633</v>
      </c>
      <c r="CL29" s="82"/>
      <c r="CM29" s="1">
        <f>IFERROR(VLOOKUP($A29,Auxiliar_OPEX_CustosUnit!$A$4:$BT$129,COLUMN(Auxiliar_OPEX_CustosUnit!BC$2),0),0)</f>
        <v>0</v>
      </c>
      <c r="CN29" s="1">
        <f>IFERROR(VLOOKUP($A29,Auxiliar_OPEX_CustosUnit!$A$4:$BT$129,COLUMN(Auxiliar_OPEX_CustosUnit!BD$2),0),0)</f>
        <v>0</v>
      </c>
      <c r="CO29" s="1">
        <f>IFERROR(VLOOKUP($A29,Auxiliar_OPEX_CustosUnit!$A$4:$BT$129,COLUMN(Auxiliar_OPEX_CustosUnit!BE$2),0)*(1-DRE_Auxiliar!$A$172),0)</f>
        <v>423.63422563416196</v>
      </c>
      <c r="CP29" s="1">
        <f>IFERROR(VLOOKUP($A29,Auxiliar_OPEX_CustosUnit!$A$4:$BT$129,COLUMN(Auxiliar_OPEX_CustosUnit!BF$2),0),0)</f>
        <v>0</v>
      </c>
      <c r="CQ29" s="1">
        <f>IFERROR(VLOOKUP($A29,Auxiliar_OPEX_CustosUnit!$A$4:$BT$129,COLUMN(Auxiliar_OPEX_CustosUnit!BG$2),0),0)</f>
        <v>0</v>
      </c>
      <c r="CR29" s="1">
        <f>IFERROR(VLOOKUP($A29,Auxiliar_OPEX_CustosUnit!$A$4:$BT$129,COLUMN(Auxiliar_OPEX_CustosUnit!BH$2),0),0)</f>
        <v>0</v>
      </c>
      <c r="CS29" s="1">
        <f>IFERROR(VLOOKUP($A29,Auxiliar_OPEX_CustosUnit!$A$4:$BT$129,COLUMN(Auxiliar_OPEX_CustosUnit!BI$2),0),0)</f>
        <v>0.16140357273993</v>
      </c>
      <c r="CT29" s="1">
        <f>IFERROR(VLOOKUP($A29,Auxiliar_OPEX_CustosUnit!$A$4:$BT$129,COLUMN(Auxiliar_OPEX_CustosUnit!BJ$2),0),0)</f>
        <v>0</v>
      </c>
      <c r="CU29" s="1">
        <f>IFERROR(VLOOKUP($A29,Auxiliar_OPEX_CustosUnit!$A$4:$BT$129,COLUMN(Auxiliar_OPEX_CustosUnit!BK$2),0),0)</f>
        <v>0</v>
      </c>
      <c r="CV29" s="1">
        <f>IFERROR(VLOOKUP($A29,Auxiliar_OPEX_CustosUnit!$A$4:$BT$129,COLUMN(Auxiliar_OPEX_CustosUnit!BL$2),0),0)</f>
        <v>0</v>
      </c>
      <c r="CW29" s="1">
        <f>IFERROR(VLOOKUP($A29,Auxiliar_OPEX_CustosUnit!$A$4:$BT$129,COLUMN(Auxiliar_OPEX_CustosUnit!BM$2),0),0)</f>
        <v>0</v>
      </c>
      <c r="CX29" s="1">
        <f>IFERROR(VLOOKUP($A29,Auxiliar_OPEX_CustosUnit!$A$4:$BT$129,COLUMN(Auxiliar_OPEX_CustosUnit!BN$2),0),0)</f>
        <v>0</v>
      </c>
      <c r="CY29" s="1">
        <f>IFERROR(VLOOKUP($A29,Auxiliar_OPEX_CustosUnit!$A$4:$BT$129,COLUMN(Auxiliar_OPEX_CustosUnit!BO$2),0),0)</f>
        <v>0</v>
      </c>
      <c r="CZ29" s="1">
        <f>IFERROR(VLOOKUP($A29,Auxiliar_OPEX_CustosUnit!$A$4:$BT$129,COLUMN(Auxiliar_OPEX_CustosUnit!BP$2),0),0)</f>
        <v>0</v>
      </c>
      <c r="DA29" s="1">
        <f>IFERROR(VLOOKUP($A29,Auxiliar_OPEX_CustosUnit!$A$4:$BT$129,COLUMN(Auxiliar_OPEX_CustosUnit!BQ$2),0),0)</f>
        <v>0</v>
      </c>
      <c r="DB29" s="1">
        <f>IFERROR(VLOOKUP($A29,Auxiliar_OPEX_CustosUnit!$A$4:$BT$129,COLUMN(Auxiliar_OPEX_CustosUnit!BR$2),0),0)</f>
        <v>0</v>
      </c>
      <c r="DC29" s="1">
        <f>IFERROR(VLOOKUP($A29,Auxiliar_OPEX_CustosUnit!$A$4:$BT$129,COLUMN(Auxiliar_OPEX_CustosUnit!BS$2),0),0)</f>
        <v>0</v>
      </c>
      <c r="DD29" s="1">
        <f>IFERROR(VLOOKUP($A29,Auxiliar_OPEX_CustosUnit!$A$4:$BT$129,COLUMN(Auxiliar_OPEX_CustosUnit!BT$2),0),0)</f>
        <v>0</v>
      </c>
      <c r="DG29" s="60">
        <v>44013</v>
      </c>
      <c r="DH29" s="1">
        <v>1</v>
      </c>
      <c r="DI29" s="1">
        <f>INDEX(Auxiliar_OPEX_Drivers!$B$2:$CH$18,MATCH(Auxiliar_OPEX_O!DI$3,Auxiliar_OPEX_Drivers!$B$2:$B$18,0),MATCH($DG29,Auxiliar_OPEX_Drivers!$B$2:$CH$2,0))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INDEX(Auxiliar_OPEX_Drivers!$B$2:$CH$18,MATCH(Auxiliar_OPEX_O!DK$3,Auxiliar_OPEX_Drivers!$B$2:$B$18,0),MATCH($DG29,Auxiliar_OPEX_Drivers!$B$2:$CH$2,0))</f>
        <v>14.403415720910379</v>
      </c>
      <c r="DL29" s="1">
        <f>INDEX(Auxiliar_OPEX_Drivers!$B$2:$CH$18,MATCH(Auxiliar_OPEX_O!DL$3,Auxiliar_OPEX_Drivers!$B$2:$B$18,0),MATCH($DG29,Auxiliar_OPEX_Drivers!$B$2:$CH$2,0))</f>
        <v>62.955560410032106</v>
      </c>
      <c r="DM29" s="1">
        <f>INDEX(Auxiliar_OPEX_Drivers!$B$2:$CH$18,MATCH(Auxiliar_OPEX_O!DM$3,Auxiliar_OPEX_Drivers!$B$2:$B$18,0),MATCH($DG29,Auxiliar_OPEX_Drivers!$B$2:$CH$2,0))</f>
        <v>13</v>
      </c>
      <c r="DN29" s="1">
        <f>INDEX(Auxiliar_OPEX_Drivers!$B$2:$CH$18,MATCH(Auxiliar_OPEX_O!DN$3,Auxiliar_OPEX_Drivers!$B$2:$B$18,0),MATCH($DG29,Auxiliar_OPEX_Drivers!$B$2:$CH$2,0))</f>
        <v>656.15530343146793</v>
      </c>
      <c r="DO29" s="1">
        <f>INDEX(Auxiliar_OPEX_Drivers!$B$2:$CH$18,MATCH(Auxiliar_OPEX_O!DO$3,Auxiliar_OPEX_Drivers!$B$2:$B$18,0),MATCH($DG29,Auxiliar_OPEX_Drivers!$B$2:$CH$2,0))</f>
        <v>12</v>
      </c>
      <c r="DP29" s="1">
        <f>INDEX(Auxiliar_OPEX_Drivers!$B$2:$CH$18,MATCH(Auxiliar_OPEX_O!DP$3,Auxiliar_OPEX_Drivers!$B$2:$B$18,0),MATCH($DG29,Auxiliar_OPEX_Drivers!$B$2:$CH$2,0))</f>
        <v>197.73070641005256</v>
      </c>
      <c r="DQ29" s="1">
        <f>INDEX(Auxiliar_OPEX_Drivers!$B$2:$CH$18,MATCH(Auxiliar_OPEX_O!DQ$3,Auxiliar_OPEX_Drivers!$B$2:$B$18,0),MATCH($DG29,Auxiliar_OPEX_Drivers!$B$2:$CH$2,0))</f>
        <v>37.100853930227593</v>
      </c>
      <c r="DR29" s="1">
        <f>INDEX(Auxiliar_OPEX_Drivers!$B$2:$CH$18,MATCH(Auxiliar_OPEX_O!DR$3,Auxiliar_OPEX_Drivers!$B$2:$B$18,0),MATCH($DG29,Auxiliar_OPEX_Drivers!$B$2:$CH$2,0))</f>
        <v>18768733.446960922</v>
      </c>
      <c r="DS29" s="1">
        <f>INDEX(Auxiliar_OPEX_Drivers!$B$2:$CH$18,MATCH(Auxiliar_OPEX_O!DS$3,Auxiliar_OPEX_Drivers!$B$2:$B$18,0),MATCH($DG29,Auxiliar_OPEX_Drivers!$B$2:$CH$2,0))</f>
        <v>76650.272629318002</v>
      </c>
      <c r="DT29" s="1">
        <f>INDEX(Auxiliar_OPEX_Drivers!$B$2:$CH$18,MATCH(Auxiliar_OPEX_O!DT$3,Auxiliar_OPEX_Drivers!$B$2:$B$18,0),MATCH($DG29,Auxiliar_OPEX_Drivers!$B$2:$CH$2,0))</f>
        <v>13356.463316872365</v>
      </c>
      <c r="DU29" s="1">
        <f>INDEX(Auxiliar_OPEX_Drivers!$B$2:$CH$18,MATCH(Auxiliar_OPEX_O!DU$3,Auxiliar_OPEX_Drivers!$B$2:$B$18,0),MATCH($DG29,Auxiliar_OPEX_Drivers!$B$2:$CH$2,0))</f>
        <v>4535.7506902055766</v>
      </c>
      <c r="DV29" s="1">
        <f>INDEX(Auxiliar_OPEX_Drivers!$B$2:$CH$18,MATCH(Auxiliar_OPEX_O!DV$3,Auxiliar_OPEX_Drivers!$B$2:$B$18,0),MATCH($DG29,Auxiliar_OPEX_Drivers!$B$2:$CH$2,0))</f>
        <v>2213655.109411302</v>
      </c>
      <c r="DW29" s="1">
        <f>INDEX(Auxiliar_OPEX_Drivers!$B$2:$CH$18,MATCH(Auxiliar_OPEX_O!DW$3,Auxiliar_OPEX_Drivers!$B$2:$B$18,0),MATCH($DG29,Auxiliar_OPEX_Drivers!$B$2:$CH$2,0))</f>
        <v>13166.485816872364</v>
      </c>
      <c r="DX29" s="1">
        <f>INDEX(Auxiliar_OPEX_Drivers!$B$2:$CH$18,MATCH(Auxiliar_OPEX_O!DX$3,Auxiliar_OPEX_Drivers!$B$2:$B$18,0),MATCH($DG29,Auxiliar_OPEX_Drivers!$B$2:$CH$2,0))</f>
        <v>2234929.5305031287</v>
      </c>
      <c r="DY29" s="1">
        <f>INDEX(Auxiliar_OPEX_Drivers!$B$2:$CH$18,MATCH(Auxiliar_OPEX_O!DY$3,Auxiliar_OPEX_Drivers!$B$2:$B$18,0),MATCH($DG29,Auxiliar_OPEX_Drivers!$B$2:$CH$2,0))</f>
        <v>993.3458399026905</v>
      </c>
    </row>
    <row r="30" spans="1:129" hidden="1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6908.3931913031638</v>
      </c>
      <c r="E30" s="51">
        <f ca="1">SUMPRODUCT($CM30:$DD30,INDIRECT(ADDRESS(E$2,$DH$2)):INDIRECT(ADDRESS(E$2,$DY$2)))</f>
        <v>6908.3931913031638</v>
      </c>
      <c r="F30" s="51">
        <f ca="1">SUMPRODUCT($CM30:$DD30,INDIRECT(ADDRESS(F$2,$DH$2)):INDIRECT(ADDRESS(F$2,$DY$2)))</f>
        <v>6908.3931913031638</v>
      </c>
      <c r="G30" s="51">
        <f ca="1">SUMPRODUCT($CM30:$DD30,INDIRECT(ADDRESS(G$2,$DH$2)):INDIRECT(ADDRESS(G$2,$DY$2)))</f>
        <v>6908.3931913031638</v>
      </c>
      <c r="H30" s="51">
        <f ca="1">SUMPRODUCT($CM30:$DD30,INDIRECT(ADDRESS(H$2,$DH$2)):INDIRECT(ADDRESS(H$2,$DY$2)))</f>
        <v>6908.3931913031638</v>
      </c>
      <c r="I30" s="51">
        <f ca="1">SUMPRODUCT($CM30:$DD30,INDIRECT(ADDRESS(I$2,$DH$2)):INDIRECT(ADDRESS(I$2,$DY$2)))</f>
        <v>6908.3931913031638</v>
      </c>
      <c r="J30" s="51">
        <f ca="1">SUMPRODUCT($CM30:$DD30,INDIRECT(ADDRESS(J$2,$DH$2)):INDIRECT(ADDRESS(J$2,$DY$2)))</f>
        <v>6908.3931913031638</v>
      </c>
      <c r="K30" s="51">
        <f ca="1">SUMPRODUCT($CM30:$DD30,INDIRECT(ADDRESS(K$2,$DH$2)):INDIRECT(ADDRESS(K$2,$DY$2)))</f>
        <v>6918.6510421208604</v>
      </c>
      <c r="L30" s="51">
        <f ca="1">SUMPRODUCT($CM30:$DD30,INDIRECT(ADDRESS(L$2,$DH$2)):INDIRECT(ADDRESS(L$2,$DY$2)))</f>
        <v>6918.6510421208604</v>
      </c>
      <c r="M30" s="51">
        <f ca="1">SUMPRODUCT($CM30:$DD30,INDIRECT(ADDRESS(M$2,$DH$2)):INDIRECT(ADDRESS(M$2,$DY$2)))</f>
        <v>6918.6510421208604</v>
      </c>
      <c r="N30" s="51">
        <f ca="1">SUMPRODUCT($CM30:$DD30,INDIRECT(ADDRESS(N$2,$DH$2)):INDIRECT(ADDRESS(N$2,$DY$2)))</f>
        <v>6918.6510421208604</v>
      </c>
      <c r="O30" s="51">
        <f ca="1">SUMPRODUCT($CM30:$DD30,INDIRECT(ADDRESS(O$2,$DH$2)):INDIRECT(ADDRESS(O$2,$DY$2)))</f>
        <v>6918.6510421208604</v>
      </c>
      <c r="P30" s="51">
        <f ca="1">SUMPRODUCT($CM30:$DD30,INDIRECT(ADDRESS(P$2,$DH$2)):INDIRECT(ADDRESS(P$2,$DY$2)))</f>
        <v>6918.6510421208604</v>
      </c>
      <c r="Q30" s="51">
        <f ca="1">SUMPRODUCT($CM30:$DD30,INDIRECT(ADDRESS(Q$2,$DH$2)):INDIRECT(ADDRESS(Q$2,$DY$2)))</f>
        <v>6918.6510421208604</v>
      </c>
      <c r="R30" s="51">
        <f ca="1">SUMPRODUCT($CM30:$DD30,INDIRECT(ADDRESS(R$2,$DH$2)):INDIRECT(ADDRESS(R$2,$DY$2)))</f>
        <v>6918.6510421208604</v>
      </c>
      <c r="S30" s="51">
        <f ca="1">SUMPRODUCT($CM30:$DD30,INDIRECT(ADDRESS(S$2,$DH$2)):INDIRECT(ADDRESS(S$2,$DY$2)))</f>
        <v>6918.6510421208604</v>
      </c>
      <c r="T30" s="51">
        <f ca="1">SUMPRODUCT($CM30:$DD30,INDIRECT(ADDRESS(T$2,$DH$2)):INDIRECT(ADDRESS(T$2,$DY$2)))</f>
        <v>6918.6510421208604</v>
      </c>
      <c r="U30" s="51">
        <f ca="1">SUMPRODUCT($CM30:$DD30,INDIRECT(ADDRESS(U$2,$DH$2)):INDIRECT(ADDRESS(U$2,$DY$2)))</f>
        <v>6918.6510421208604</v>
      </c>
      <c r="V30" s="51">
        <f ca="1">SUMPRODUCT($CM30:$DD30,INDIRECT(ADDRESS(V$2,$DH$2)):INDIRECT(ADDRESS(V$2,$DY$2)))</f>
        <v>6918.6510421208604</v>
      </c>
      <c r="W30" s="51">
        <f ca="1">SUMPRODUCT($CM30:$DD30,INDIRECT(ADDRESS(W$2,$DH$2)):INDIRECT(ADDRESS(W$2,$DY$2)))</f>
        <v>6927.9781699678297</v>
      </c>
      <c r="X30" s="51">
        <f ca="1">SUMPRODUCT($CM30:$DD30,INDIRECT(ADDRESS(X$2,$DH$2)):INDIRECT(ADDRESS(X$2,$DY$2)))</f>
        <v>6927.9781699678297</v>
      </c>
      <c r="Y30" s="51">
        <f ca="1">SUMPRODUCT($CM30:$DD30,INDIRECT(ADDRESS(Y$2,$DH$2)):INDIRECT(ADDRESS(Y$2,$DY$2)))</f>
        <v>6927.9781699678297</v>
      </c>
      <c r="Z30" s="51">
        <f ca="1">SUMPRODUCT($CM30:$DD30,INDIRECT(ADDRESS(Z$2,$DH$2)):INDIRECT(ADDRESS(Z$2,$DY$2)))</f>
        <v>6927.9781699678297</v>
      </c>
      <c r="AA30" s="51">
        <f ca="1">SUMPRODUCT($CM30:$DD30,INDIRECT(ADDRESS(AA$2,$DH$2)):INDIRECT(ADDRESS(AA$2,$DY$2)))</f>
        <v>6927.9781699678297</v>
      </c>
      <c r="AB30" s="51">
        <f ca="1">SUMPRODUCT($CM30:$DD30,INDIRECT(ADDRESS(AB$2,$DH$2)):INDIRECT(ADDRESS(AB$2,$DY$2)))</f>
        <v>6927.9781699678297</v>
      </c>
      <c r="AC30" s="51">
        <f ca="1">SUMPRODUCT($CM30:$DD30,INDIRECT(ADDRESS(AC$2,$DH$2)):INDIRECT(ADDRESS(AC$2,$DY$2)))</f>
        <v>6927.9781699678297</v>
      </c>
      <c r="AD30" s="51">
        <f ca="1">SUMPRODUCT($CM30:$DD30,INDIRECT(ADDRESS(AD$2,$DH$2)):INDIRECT(ADDRESS(AD$2,$DY$2)))</f>
        <v>6927.9781699678297</v>
      </c>
      <c r="AE30" s="51">
        <f ca="1">SUMPRODUCT($CM30:$DD30,INDIRECT(ADDRESS(AE$2,$DH$2)):INDIRECT(ADDRESS(AE$2,$DY$2)))</f>
        <v>6927.9781699678297</v>
      </c>
      <c r="AF30" s="51">
        <f ca="1">SUMPRODUCT($CM30:$DD30,INDIRECT(ADDRESS(AF$2,$DH$2)):INDIRECT(ADDRESS(AF$2,$DY$2)))</f>
        <v>6927.9781699678297</v>
      </c>
      <c r="AG30" s="51">
        <f ca="1">SUMPRODUCT($CM30:$DD30,INDIRECT(ADDRESS(AG$2,$DH$2)):INDIRECT(ADDRESS(AG$2,$DY$2)))</f>
        <v>6927.9781699678297</v>
      </c>
      <c r="AH30" s="51">
        <f ca="1">SUMPRODUCT($CM30:$DD30,INDIRECT(ADDRESS(AH$2,$DH$2)):INDIRECT(ADDRESS(AH$2,$DY$2)))</f>
        <v>6927.9781699678297</v>
      </c>
      <c r="AI30" s="51">
        <f ca="1">SUMPRODUCT($CM30:$DD30,INDIRECT(ADDRESS(AI$2,$DH$2)):INDIRECT(ADDRESS(AI$2,$DY$2)))</f>
        <v>6937.9522873761298</v>
      </c>
      <c r="AJ30" s="51">
        <f ca="1">SUMPRODUCT($CM30:$DD30,INDIRECT(ADDRESS(AJ$2,$DH$2)):INDIRECT(ADDRESS(AJ$2,$DY$2)))</f>
        <v>6937.9522873761298</v>
      </c>
      <c r="AK30" s="51">
        <f ca="1">SUMPRODUCT($CM30:$DD30,INDIRECT(ADDRESS(AK$2,$DH$2)):INDIRECT(ADDRESS(AK$2,$DY$2)))</f>
        <v>6937.9522873761298</v>
      </c>
      <c r="AL30" s="51">
        <f ca="1">SUMPRODUCT($CM30:$DD30,INDIRECT(ADDRESS(AL$2,$DH$2)):INDIRECT(ADDRESS(AL$2,$DY$2)))</f>
        <v>6937.9522873761298</v>
      </c>
      <c r="AM30" s="51">
        <f ca="1">SUMPRODUCT($CM30:$DD30,INDIRECT(ADDRESS(AM$2,$DH$2)):INDIRECT(ADDRESS(AM$2,$DY$2)))</f>
        <v>6937.9522873761298</v>
      </c>
      <c r="AN30" s="51">
        <f ca="1">SUMPRODUCT($CM30:$DD30,INDIRECT(ADDRESS(AN$2,$DH$2)):INDIRECT(ADDRESS(AN$2,$DY$2)))</f>
        <v>6937.9522873761298</v>
      </c>
      <c r="AO30" s="51">
        <f ca="1">SUMPRODUCT($CM30:$DD30,INDIRECT(ADDRESS(AO$2,$DH$2)):INDIRECT(ADDRESS(AO$2,$DY$2)))</f>
        <v>6937.9522873761298</v>
      </c>
      <c r="AP30" s="51">
        <f ca="1">SUMPRODUCT($CM30:$DD30,INDIRECT(ADDRESS(AP$2,$DH$2)):INDIRECT(ADDRESS(AP$2,$DY$2)))</f>
        <v>6937.9522873761298</v>
      </c>
      <c r="AQ30" s="51">
        <f ca="1">SUMPRODUCT($CM30:$DD30,INDIRECT(ADDRESS(AQ$2,$DH$2)):INDIRECT(ADDRESS(AQ$2,$DY$2)))</f>
        <v>6937.9522873761298</v>
      </c>
      <c r="AR30" s="51">
        <f ca="1">SUMPRODUCT($CM30:$DD30,INDIRECT(ADDRESS(AR$2,$DH$2)):INDIRECT(ADDRESS(AR$2,$DY$2)))</f>
        <v>6937.9522873761298</v>
      </c>
      <c r="AS30" s="51">
        <f ca="1">SUMPRODUCT($CM30:$DD30,INDIRECT(ADDRESS(AS$2,$DH$2)):INDIRECT(ADDRESS(AS$2,$DY$2)))</f>
        <v>6937.9522873761298</v>
      </c>
      <c r="AT30" s="51">
        <f ca="1">SUMPRODUCT($CM30:$DD30,INDIRECT(ADDRESS(AT$2,$DH$2)):INDIRECT(ADDRESS(AT$2,$DY$2)))</f>
        <v>6937.9522873761298</v>
      </c>
      <c r="AU30" s="51">
        <f ca="1">SUMPRODUCT($CM30:$DD30,INDIRECT(ADDRESS(AU$2,$DH$2)):INDIRECT(ADDRESS(AU$2,$DY$2)))</f>
        <v>6946.6761804612879</v>
      </c>
      <c r="AV30" s="51">
        <f ca="1">SUMPRODUCT($CM30:$DD30,INDIRECT(ADDRESS(AV$2,$DH$2)):INDIRECT(ADDRESS(AV$2,$DY$2)))</f>
        <v>6946.6761804612879</v>
      </c>
      <c r="AW30" s="51">
        <f ca="1">SUMPRODUCT($CM30:$DD30,INDIRECT(ADDRESS(AW$2,$DH$2)):INDIRECT(ADDRESS(AW$2,$DY$2)))</f>
        <v>6946.6761804612879</v>
      </c>
      <c r="AX30" s="51">
        <f ca="1">SUMPRODUCT($CM30:$DD30,INDIRECT(ADDRESS(AX$2,$DH$2)):INDIRECT(ADDRESS(AX$2,$DY$2)))</f>
        <v>6946.6761804612879</v>
      </c>
      <c r="AY30" s="51">
        <f ca="1">SUMPRODUCT($CM30:$DD30,INDIRECT(ADDRESS(AY$2,$DH$2)):INDIRECT(ADDRESS(AY$2,$DY$2)))</f>
        <v>6946.6761804612879</v>
      </c>
      <c r="AZ30" s="51">
        <f ca="1">SUMPRODUCT($CM30:$DD30,INDIRECT(ADDRESS(AZ$2,$DH$2)):INDIRECT(ADDRESS(AZ$2,$DY$2)))</f>
        <v>6946.6761804612879</v>
      </c>
      <c r="BA30" s="51">
        <f ca="1">SUMPRODUCT($CM30:$DD30,INDIRECT(ADDRESS(BA$2,$DH$2)):INDIRECT(ADDRESS(BA$2,$DY$2)))</f>
        <v>6946.6761804612879</v>
      </c>
      <c r="BB30" s="51">
        <f ca="1">SUMPRODUCT($CM30:$DD30,INDIRECT(ADDRESS(BB$2,$DH$2)):INDIRECT(ADDRESS(BB$2,$DY$2)))</f>
        <v>6946.6761804612879</v>
      </c>
      <c r="BC30" s="51">
        <f ca="1">SUMPRODUCT($CM30:$DD30,INDIRECT(ADDRESS(BC$2,$DH$2)):INDIRECT(ADDRESS(BC$2,$DY$2)))</f>
        <v>6946.6761804612879</v>
      </c>
      <c r="BD30" s="51">
        <f ca="1">SUMPRODUCT($CM30:$DD30,INDIRECT(ADDRESS(BD$2,$DH$2)):INDIRECT(ADDRESS(BD$2,$DY$2)))</f>
        <v>6946.6761804612879</v>
      </c>
      <c r="BE30" s="51">
        <f ca="1">SUMPRODUCT($CM30:$DD30,INDIRECT(ADDRESS(BE$2,$DH$2)):INDIRECT(ADDRESS(BE$2,$DY$2)))</f>
        <v>6946.6761804612879</v>
      </c>
      <c r="BF30" s="51">
        <f ca="1">SUMPRODUCT($CM30:$DD30,INDIRECT(ADDRESS(BF$2,$DH$2)):INDIRECT(ADDRESS(BF$2,$DY$2)))</f>
        <v>6946.6761804612879</v>
      </c>
      <c r="BG30" s="51">
        <f ca="1">SUMPRODUCT($CM30:$DD30,INDIRECT(ADDRESS(BG$2,$DH$2)):INDIRECT(ADDRESS(BG$2,$DY$2)))</f>
        <v>6955.2508462323758</v>
      </c>
      <c r="BH30" s="51">
        <f ca="1">SUMPRODUCT($CM30:$DD30,INDIRECT(ADDRESS(BH$2,$DH$2)):INDIRECT(ADDRESS(BH$2,$DY$2)))</f>
        <v>6955.2508462323758</v>
      </c>
      <c r="BI30" s="51">
        <f ca="1">SUMPRODUCT($CM30:$DD30,INDIRECT(ADDRESS(BI$2,$DH$2)):INDIRECT(ADDRESS(BI$2,$DY$2)))</f>
        <v>6955.2508462323758</v>
      </c>
      <c r="BJ30" s="51">
        <f ca="1">SUMPRODUCT($CM30:$DD30,INDIRECT(ADDRESS(BJ$2,$DH$2)):INDIRECT(ADDRESS(BJ$2,$DY$2)))</f>
        <v>6955.2508462323758</v>
      </c>
      <c r="BK30" s="51">
        <f ca="1">SUMPRODUCT($CM30:$DD30,INDIRECT(ADDRESS(BK$2,$DH$2)):INDIRECT(ADDRESS(BK$2,$DY$2)))</f>
        <v>6955.2508462323758</v>
      </c>
      <c r="BL30" s="51">
        <f ca="1">SUMPRODUCT($CM30:$DD30,INDIRECT(ADDRESS(BL$2,$DH$2)):INDIRECT(ADDRESS(BL$2,$DY$2)))</f>
        <v>6955.2508462323758</v>
      </c>
      <c r="BM30" s="51">
        <f ca="1">SUMPRODUCT($CM30:$DD30,INDIRECT(ADDRESS(BM$2,$DH$2)):INDIRECT(ADDRESS(BM$2,$DY$2)))</f>
        <v>6955.2508462323758</v>
      </c>
      <c r="BN30" s="51">
        <f ca="1">SUMPRODUCT($CM30:$DD30,INDIRECT(ADDRESS(BN$2,$DH$2)):INDIRECT(ADDRESS(BN$2,$DY$2)))</f>
        <v>6955.2508462323758</v>
      </c>
      <c r="BO30" s="51">
        <f ca="1">SUMPRODUCT($CM30:$DD30,INDIRECT(ADDRESS(BO$2,$DH$2)):INDIRECT(ADDRESS(BO$2,$DY$2)))</f>
        <v>6955.2508462323758</v>
      </c>
      <c r="BP30" s="51">
        <f ca="1">SUMPRODUCT($CM30:$DD30,INDIRECT(ADDRESS(BP$2,$DH$2)):INDIRECT(ADDRESS(BP$2,$DY$2)))</f>
        <v>6955.2508462323758</v>
      </c>
      <c r="BQ30" s="51">
        <f ca="1">SUMPRODUCT($CM30:$DD30,INDIRECT(ADDRESS(BQ$2,$DH$2)):INDIRECT(ADDRESS(BQ$2,$DY$2)))</f>
        <v>6955.2508462323758</v>
      </c>
      <c r="BR30" s="51">
        <f ca="1">SUMPRODUCT($CM30:$DD30,INDIRECT(ADDRESS(BR$2,$DH$2)):INDIRECT(ADDRESS(BR$2,$DY$2)))</f>
        <v>6955.2508462323758</v>
      </c>
      <c r="BS30" s="51">
        <f ca="1">SUMPRODUCT($CM30:$DD30,INDIRECT(ADDRESS(BS$2,$DH$2)):INDIRECT(ADDRESS(BS$2,$DY$2)))</f>
        <v>6964.3007132990324</v>
      </c>
      <c r="BT30" s="51">
        <f ca="1">SUMPRODUCT($CM30:$DD30,INDIRECT(ADDRESS(BT$2,$DH$2)):INDIRECT(ADDRESS(BT$2,$DY$2)))</f>
        <v>6964.3007132990324</v>
      </c>
      <c r="BU30" s="51">
        <f ca="1">SUMPRODUCT($CM30:$DD30,INDIRECT(ADDRESS(BU$2,$DH$2)):INDIRECT(ADDRESS(BU$2,$DY$2)))</f>
        <v>6964.3007132990324</v>
      </c>
      <c r="BV30" s="51">
        <f ca="1">SUMPRODUCT($CM30:$DD30,INDIRECT(ADDRESS(BV$2,$DH$2)):INDIRECT(ADDRESS(BV$2,$DY$2)))</f>
        <v>6964.3007132990324</v>
      </c>
      <c r="BW30" s="51">
        <f ca="1">SUMPRODUCT($CM30:$DD30,INDIRECT(ADDRESS(BW$2,$DH$2)):INDIRECT(ADDRESS(BW$2,$DY$2)))</f>
        <v>6964.3007132990324</v>
      </c>
      <c r="BX30" s="51">
        <f ca="1">SUMPRODUCT($CM30:$DD30,INDIRECT(ADDRESS(BX$2,$DH$2)):INDIRECT(ADDRESS(BX$2,$DY$2)))</f>
        <v>6964.3007132990324</v>
      </c>
      <c r="BY30" s="51">
        <f ca="1">SUMPRODUCT($CM30:$DD30,INDIRECT(ADDRESS(BY$2,$DH$2)):INDIRECT(ADDRESS(BY$2,$DY$2)))</f>
        <v>6964.3007132990324</v>
      </c>
      <c r="BZ30" s="51">
        <f ca="1">SUMPRODUCT($CM30:$DD30,INDIRECT(ADDRESS(BZ$2,$DH$2)):INDIRECT(ADDRESS(BZ$2,$DY$2)))</f>
        <v>6964.3007132990324</v>
      </c>
      <c r="CA30" s="51">
        <f ca="1">SUMPRODUCT($CM30:$DD30,INDIRECT(ADDRESS(CA$2,$DH$2)):INDIRECT(ADDRESS(CA$2,$DY$2)))</f>
        <v>6964.3007132990324</v>
      </c>
      <c r="CB30" s="51">
        <f ca="1">SUMPRODUCT($CM30:$DD30,INDIRECT(ADDRESS(CB$2,$DH$2)):INDIRECT(ADDRESS(CB$2,$DY$2)))</f>
        <v>6964.3007132990324</v>
      </c>
      <c r="CC30" s="51">
        <f ca="1">SUMPRODUCT($CM30:$DD30,INDIRECT(ADDRESS(CC$2,$DH$2)):INDIRECT(ADDRESS(CC$2,$DY$2)))</f>
        <v>6964.3007132990324</v>
      </c>
      <c r="CD30" s="51">
        <f ca="1">SUMPRODUCT($CM30:$DD30,INDIRECT(ADDRESS(CD$2,$DH$2)):INDIRECT(ADDRESS(CD$2,$DY$2)))</f>
        <v>6964.3007132990324</v>
      </c>
      <c r="CF30" s="51">
        <f t="shared" ca="1" si="5"/>
        <v>82952.007549726462</v>
      </c>
      <c r="CG30" s="51">
        <f t="shared" ca="1" si="5"/>
        <v>83070.448144685157</v>
      </c>
      <c r="CH30" s="51">
        <f t="shared" ca="1" si="5"/>
        <v>83185.608626655448</v>
      </c>
      <c r="CI30" s="51">
        <f t="shared" ca="1" si="5"/>
        <v>83299.046913939354</v>
      </c>
      <c r="CJ30" s="51">
        <f t="shared" ca="1" si="5"/>
        <v>83402.987494390894</v>
      </c>
      <c r="CK30" s="51">
        <f t="shared" ca="1" si="5"/>
        <v>83508.259490121796</v>
      </c>
      <c r="CL30" s="82"/>
      <c r="CM30" s="1">
        <f>IFERROR(VLOOKUP($A30,Auxiliar_OPEX_CustosUnit!$A$4:$BT$129,COLUMN(Auxiliar_OPEX_CustosUnit!BC$2),0),0)</f>
        <v>0</v>
      </c>
      <c r="CN30" s="1">
        <f>IFERROR(VLOOKUP($A30,Auxiliar_OPEX_CustosUnit!$A$4:$BT$129,COLUMN(Auxiliar_OPEX_CustosUnit!BD$2),0),0)</f>
        <v>0</v>
      </c>
      <c r="CO30" s="1">
        <f>IFERROR(VLOOKUP($A30,Auxiliar_OPEX_CustosUnit!$A$4:$BT$129,COLUMN(Auxiliar_OPEX_CustosUnit!BE$2),0)*(1-DRE_Auxiliar!$A$172),0)</f>
        <v>6694.9853874264318</v>
      </c>
      <c r="CP30" s="1">
        <f>IFERROR(VLOOKUP($A30,Auxiliar_OPEX_CustosUnit!$A$4:$BT$129,COLUMN(Auxiliar_OPEX_CustosUnit!BF$2),0),0)</f>
        <v>0</v>
      </c>
      <c r="CQ30" s="1">
        <f>IFERROR(VLOOKUP($A30,Auxiliar_OPEX_CustosUnit!$A$4:$BT$129,COLUMN(Auxiliar_OPEX_CustosUnit!BG$2),0),0)</f>
        <v>0</v>
      </c>
      <c r="CR30" s="1">
        <f>IFERROR(VLOOKUP($A30,Auxiliar_OPEX_CustosUnit!$A$4:$BT$129,COLUMN(Auxiliar_OPEX_CustosUnit!BH$2),0),0)</f>
        <v>0</v>
      </c>
      <c r="CS30" s="1">
        <f>IFERROR(VLOOKUP($A30,Auxiliar_OPEX_CustosUnit!$A$4:$BT$129,COLUMN(Auxiliar_OPEX_CustosUnit!BI$2),0),0)</f>
        <v>0.35508786002783999</v>
      </c>
      <c r="CT30" s="1">
        <f>IFERROR(VLOOKUP($A30,Auxiliar_OPEX_CustosUnit!$A$4:$BT$129,COLUMN(Auxiliar_OPEX_CustosUnit!BJ$2),0),0)</f>
        <v>0</v>
      </c>
      <c r="CU30" s="1">
        <f>IFERROR(VLOOKUP($A30,Auxiliar_OPEX_CustosUnit!$A$4:$BT$129,COLUMN(Auxiliar_OPEX_CustosUnit!BK$2),0),0)</f>
        <v>0</v>
      </c>
      <c r="CV30" s="1">
        <f>IFERROR(VLOOKUP($A30,Auxiliar_OPEX_CustosUnit!$A$4:$BT$129,COLUMN(Auxiliar_OPEX_CustosUnit!BL$2),0),0)</f>
        <v>0</v>
      </c>
      <c r="CW30" s="1">
        <f>IFERROR(VLOOKUP($A30,Auxiliar_OPEX_CustosUnit!$A$4:$BT$129,COLUMN(Auxiliar_OPEX_CustosUnit!BM$2),0),0)</f>
        <v>0</v>
      </c>
      <c r="CX30" s="1">
        <f>IFERROR(VLOOKUP($A30,Auxiliar_OPEX_CustosUnit!$A$4:$BT$129,COLUMN(Auxiliar_OPEX_CustosUnit!BN$2),0),0)</f>
        <v>0</v>
      </c>
      <c r="CY30" s="1">
        <f>IFERROR(VLOOKUP($A30,Auxiliar_OPEX_CustosUnit!$A$4:$BT$129,COLUMN(Auxiliar_OPEX_CustosUnit!BO$2),0),0)</f>
        <v>0</v>
      </c>
      <c r="CZ30" s="1">
        <f>IFERROR(VLOOKUP($A30,Auxiliar_OPEX_CustosUnit!$A$4:$BT$129,COLUMN(Auxiliar_OPEX_CustosUnit!BP$2),0),0)</f>
        <v>0</v>
      </c>
      <c r="DA30" s="1">
        <f>IFERROR(VLOOKUP($A30,Auxiliar_OPEX_CustosUnit!$A$4:$BT$129,COLUMN(Auxiliar_OPEX_CustosUnit!BQ$2),0),0)</f>
        <v>0</v>
      </c>
      <c r="DB30" s="1">
        <f>IFERROR(VLOOKUP($A30,Auxiliar_OPEX_CustosUnit!$A$4:$BT$129,COLUMN(Auxiliar_OPEX_CustosUnit!BR$2),0),0)</f>
        <v>0</v>
      </c>
      <c r="DC30" s="1">
        <f>IFERROR(VLOOKUP($A30,Auxiliar_OPEX_CustosUnit!$A$4:$BT$129,COLUMN(Auxiliar_OPEX_CustosUnit!BS$2),0),0)</f>
        <v>0</v>
      </c>
      <c r="DD30" s="1">
        <f>IFERROR(VLOOKUP($A30,Auxiliar_OPEX_CustosUnit!$A$4:$BT$129,COLUMN(Auxiliar_OPEX_CustosUnit!BT$2),0),0)</f>
        <v>0</v>
      </c>
      <c r="DG30" s="60">
        <v>44044</v>
      </c>
      <c r="DH30" s="1">
        <v>1</v>
      </c>
      <c r="DI30" s="1">
        <f>INDEX(Auxiliar_OPEX_Drivers!$B$2:$CH$18,MATCH(Auxiliar_OPEX_O!DI$3,Auxiliar_OPEX_Drivers!$B$2:$B$18,0),MATCH($DG30,Auxiliar_OPEX_Drivers!$B$2:$CH$2,0))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INDEX(Auxiliar_OPEX_Drivers!$B$2:$CH$18,MATCH(Auxiliar_OPEX_O!DK$3,Auxiliar_OPEX_Drivers!$B$2:$B$18,0),MATCH($DG30,Auxiliar_OPEX_Drivers!$B$2:$CH$2,0))</f>
        <v>14.403415720910379</v>
      </c>
      <c r="DL30" s="1">
        <f>INDEX(Auxiliar_OPEX_Drivers!$B$2:$CH$18,MATCH(Auxiliar_OPEX_O!DL$3,Auxiliar_OPEX_Drivers!$B$2:$B$18,0),MATCH($DG30,Auxiliar_OPEX_Drivers!$B$2:$CH$2,0))</f>
        <v>62.955560410032106</v>
      </c>
      <c r="DM30" s="1">
        <f>INDEX(Auxiliar_OPEX_Drivers!$B$2:$CH$18,MATCH(Auxiliar_OPEX_O!DM$3,Auxiliar_OPEX_Drivers!$B$2:$B$18,0),MATCH($DG30,Auxiliar_OPEX_Drivers!$B$2:$CH$2,0))</f>
        <v>13</v>
      </c>
      <c r="DN30" s="1">
        <f>INDEX(Auxiliar_OPEX_Drivers!$B$2:$CH$18,MATCH(Auxiliar_OPEX_O!DN$3,Auxiliar_OPEX_Drivers!$B$2:$B$18,0),MATCH($DG30,Auxiliar_OPEX_Drivers!$B$2:$CH$2,0))</f>
        <v>656.15530343146793</v>
      </c>
      <c r="DO30" s="1">
        <f>INDEX(Auxiliar_OPEX_Drivers!$B$2:$CH$18,MATCH(Auxiliar_OPEX_O!DO$3,Auxiliar_OPEX_Drivers!$B$2:$B$18,0),MATCH($DG30,Auxiliar_OPEX_Drivers!$B$2:$CH$2,0))</f>
        <v>12</v>
      </c>
      <c r="DP30" s="1">
        <f>INDEX(Auxiliar_OPEX_Drivers!$B$2:$CH$18,MATCH(Auxiliar_OPEX_O!DP$3,Auxiliar_OPEX_Drivers!$B$2:$B$18,0),MATCH($DG30,Auxiliar_OPEX_Drivers!$B$2:$CH$2,0))</f>
        <v>197.73070641005256</v>
      </c>
      <c r="DQ30" s="1">
        <f>INDEX(Auxiliar_OPEX_Drivers!$B$2:$CH$18,MATCH(Auxiliar_OPEX_O!DQ$3,Auxiliar_OPEX_Drivers!$B$2:$B$18,0),MATCH($DG30,Auxiliar_OPEX_Drivers!$B$2:$CH$2,0))</f>
        <v>37.100853930227593</v>
      </c>
      <c r="DR30" s="1">
        <f>INDEX(Auxiliar_OPEX_Drivers!$B$2:$CH$18,MATCH(Auxiliar_OPEX_O!DR$3,Auxiliar_OPEX_Drivers!$B$2:$B$18,0),MATCH($DG30,Auxiliar_OPEX_Drivers!$B$2:$CH$2,0))</f>
        <v>18835486.311508488</v>
      </c>
      <c r="DS30" s="1">
        <f>INDEX(Auxiliar_OPEX_Drivers!$B$2:$CH$18,MATCH(Auxiliar_OPEX_O!DS$3,Auxiliar_OPEX_Drivers!$B$2:$B$18,0),MATCH($DG30,Auxiliar_OPEX_Drivers!$B$2:$CH$2,0))</f>
        <v>66752.864547566598</v>
      </c>
      <c r="DT30" s="1">
        <f>INDEX(Auxiliar_OPEX_Drivers!$B$2:$CH$18,MATCH(Auxiliar_OPEX_O!DT$3,Auxiliar_OPEX_Drivers!$B$2:$B$18,0),MATCH($DG30,Auxiliar_OPEX_Drivers!$B$2:$CH$2,0))</f>
        <v>13266.870316872282</v>
      </c>
      <c r="DU30" s="1">
        <f>INDEX(Auxiliar_OPEX_Drivers!$B$2:$CH$18,MATCH(Auxiliar_OPEX_O!DU$3,Auxiliar_OPEX_Drivers!$B$2:$B$18,0),MATCH($DG30,Auxiliar_OPEX_Drivers!$B$2:$CH$2,0))</f>
        <v>4535.7506902055484</v>
      </c>
      <c r="DV30" s="1">
        <f>INDEX(Auxiliar_OPEX_Drivers!$B$2:$CH$18,MATCH(Auxiliar_OPEX_O!DV$3,Auxiliar_OPEX_Drivers!$B$2:$B$18,0),MATCH($DG30,Auxiliar_OPEX_Drivers!$B$2:$CH$2,0))</f>
        <v>2225098.1472281744</v>
      </c>
      <c r="DW30" s="1">
        <f>INDEX(Auxiliar_OPEX_Drivers!$B$2:$CH$18,MATCH(Auxiliar_OPEX_O!DW$3,Auxiliar_OPEX_Drivers!$B$2:$B$18,0),MATCH($DG30,Auxiliar_OPEX_Drivers!$B$2:$CH$2,0))</f>
        <v>13044.03781687228</v>
      </c>
      <c r="DX30" s="1">
        <f>INDEX(Auxiliar_OPEX_Drivers!$B$2:$CH$18,MATCH(Auxiliar_OPEX_O!DX$3,Auxiliar_OPEX_Drivers!$B$2:$B$18,0),MATCH($DG30,Auxiliar_OPEX_Drivers!$B$2:$CH$2,0))</f>
        <v>2246555.400820001</v>
      </c>
      <c r="DY30" s="1">
        <f>INDEX(Auxiliar_OPEX_Drivers!$B$2:$CH$18,MATCH(Auxiliar_OPEX_O!DY$3,Auxiliar_OPEX_Drivers!$B$2:$B$18,0),MATCH($DG30,Auxiliar_OPEX_Drivers!$B$2:$CH$2,0))</f>
        <v>993.3458399026905</v>
      </c>
    </row>
    <row r="31" spans="1:129" hidden="1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11654.539048401659</v>
      </c>
      <c r="E31" s="51">
        <f ca="1">SUMPRODUCT($CM31:$DD31,INDIRECT(ADDRESS(E$2,$DH$2)):INDIRECT(ADDRESS(E$2,$DY$2)))</f>
        <v>11654.539048401659</v>
      </c>
      <c r="F31" s="51">
        <f ca="1">SUMPRODUCT($CM31:$DD31,INDIRECT(ADDRESS(F$2,$DH$2)):INDIRECT(ADDRESS(F$2,$DY$2)))</f>
        <v>11654.539048401659</v>
      </c>
      <c r="G31" s="51">
        <f ca="1">SUMPRODUCT($CM31:$DD31,INDIRECT(ADDRESS(G$2,$DH$2)):INDIRECT(ADDRESS(G$2,$DY$2)))</f>
        <v>11654.539048401659</v>
      </c>
      <c r="H31" s="51">
        <f ca="1">SUMPRODUCT($CM31:$DD31,INDIRECT(ADDRESS(H$2,$DH$2)):INDIRECT(ADDRESS(H$2,$DY$2)))</f>
        <v>11654.539048401659</v>
      </c>
      <c r="I31" s="51">
        <f ca="1">SUMPRODUCT($CM31:$DD31,INDIRECT(ADDRESS(I$2,$DH$2)):INDIRECT(ADDRESS(I$2,$DY$2)))</f>
        <v>11654.539048401659</v>
      </c>
      <c r="J31" s="51">
        <f ca="1">SUMPRODUCT($CM31:$DD31,INDIRECT(ADDRESS(J$2,$DH$2)):INDIRECT(ADDRESS(J$2,$DY$2)))</f>
        <v>11654.539048401659</v>
      </c>
      <c r="K31" s="51">
        <f ca="1">SUMPRODUCT($CM31:$DD31,INDIRECT(ADDRESS(K$2,$DH$2)):INDIRECT(ADDRESS(K$2,$DY$2)))</f>
        <v>11654.539048401659</v>
      </c>
      <c r="L31" s="51">
        <f ca="1">SUMPRODUCT($CM31:$DD31,INDIRECT(ADDRESS(L$2,$DH$2)):INDIRECT(ADDRESS(L$2,$DY$2)))</f>
        <v>11654.539048401659</v>
      </c>
      <c r="M31" s="51">
        <f ca="1">SUMPRODUCT($CM31:$DD31,INDIRECT(ADDRESS(M$2,$DH$2)):INDIRECT(ADDRESS(M$2,$DY$2)))</f>
        <v>11654.539048401659</v>
      </c>
      <c r="N31" s="51">
        <f ca="1">SUMPRODUCT($CM31:$DD31,INDIRECT(ADDRESS(N$2,$DH$2)):INDIRECT(ADDRESS(N$2,$DY$2)))</f>
        <v>11654.539048401659</v>
      </c>
      <c r="O31" s="51">
        <f ca="1">SUMPRODUCT($CM31:$DD31,INDIRECT(ADDRESS(O$2,$DH$2)):INDIRECT(ADDRESS(O$2,$DY$2)))</f>
        <v>11654.539048401659</v>
      </c>
      <c r="P31" s="51">
        <f ca="1">SUMPRODUCT($CM31:$DD31,INDIRECT(ADDRESS(P$2,$DH$2)):INDIRECT(ADDRESS(P$2,$DY$2)))</f>
        <v>11654.539048401659</v>
      </c>
      <c r="Q31" s="51">
        <f ca="1">SUMPRODUCT($CM31:$DD31,INDIRECT(ADDRESS(Q$2,$DH$2)):INDIRECT(ADDRESS(Q$2,$DY$2)))</f>
        <v>11654.539048401659</v>
      </c>
      <c r="R31" s="51">
        <f ca="1">SUMPRODUCT($CM31:$DD31,INDIRECT(ADDRESS(R$2,$DH$2)):INDIRECT(ADDRESS(R$2,$DY$2)))</f>
        <v>11654.539048401659</v>
      </c>
      <c r="S31" s="51">
        <f ca="1">SUMPRODUCT($CM31:$DD31,INDIRECT(ADDRESS(S$2,$DH$2)):INDIRECT(ADDRESS(S$2,$DY$2)))</f>
        <v>11654.539048401659</v>
      </c>
      <c r="T31" s="51">
        <f ca="1">SUMPRODUCT($CM31:$DD31,INDIRECT(ADDRESS(T$2,$DH$2)):INDIRECT(ADDRESS(T$2,$DY$2)))</f>
        <v>11654.539048401659</v>
      </c>
      <c r="U31" s="51">
        <f ca="1">SUMPRODUCT($CM31:$DD31,INDIRECT(ADDRESS(U$2,$DH$2)):INDIRECT(ADDRESS(U$2,$DY$2)))</f>
        <v>11654.539048401659</v>
      </c>
      <c r="V31" s="51">
        <f ca="1">SUMPRODUCT($CM31:$DD31,INDIRECT(ADDRESS(V$2,$DH$2)):INDIRECT(ADDRESS(V$2,$DY$2)))</f>
        <v>11654.539048401659</v>
      </c>
      <c r="W31" s="51">
        <f ca="1">SUMPRODUCT($CM31:$DD31,INDIRECT(ADDRESS(W$2,$DH$2)):INDIRECT(ADDRESS(W$2,$DY$2)))</f>
        <v>11654.539048401659</v>
      </c>
      <c r="X31" s="51">
        <f ca="1">SUMPRODUCT($CM31:$DD31,INDIRECT(ADDRESS(X$2,$DH$2)):INDIRECT(ADDRESS(X$2,$DY$2)))</f>
        <v>11654.539048401659</v>
      </c>
      <c r="Y31" s="51">
        <f ca="1">SUMPRODUCT($CM31:$DD31,INDIRECT(ADDRESS(Y$2,$DH$2)):INDIRECT(ADDRESS(Y$2,$DY$2)))</f>
        <v>11654.539048401659</v>
      </c>
      <c r="Z31" s="51">
        <f ca="1">SUMPRODUCT($CM31:$DD31,INDIRECT(ADDRESS(Z$2,$DH$2)):INDIRECT(ADDRESS(Z$2,$DY$2)))</f>
        <v>11654.539048401659</v>
      </c>
      <c r="AA31" s="51">
        <f ca="1">SUMPRODUCT($CM31:$DD31,INDIRECT(ADDRESS(AA$2,$DH$2)):INDIRECT(ADDRESS(AA$2,$DY$2)))</f>
        <v>11654.539048401659</v>
      </c>
      <c r="AB31" s="51">
        <f ca="1">SUMPRODUCT($CM31:$DD31,INDIRECT(ADDRESS(AB$2,$DH$2)):INDIRECT(ADDRESS(AB$2,$DY$2)))</f>
        <v>11654.539048401659</v>
      </c>
      <c r="AC31" s="51">
        <f ca="1">SUMPRODUCT($CM31:$DD31,INDIRECT(ADDRESS(AC$2,$DH$2)):INDIRECT(ADDRESS(AC$2,$DY$2)))</f>
        <v>11654.539048401659</v>
      </c>
      <c r="AD31" s="51">
        <f ca="1">SUMPRODUCT($CM31:$DD31,INDIRECT(ADDRESS(AD$2,$DH$2)):INDIRECT(ADDRESS(AD$2,$DY$2)))</f>
        <v>11654.539048401659</v>
      </c>
      <c r="AE31" s="51">
        <f ca="1">SUMPRODUCT($CM31:$DD31,INDIRECT(ADDRESS(AE$2,$DH$2)):INDIRECT(ADDRESS(AE$2,$DY$2)))</f>
        <v>11654.539048401659</v>
      </c>
      <c r="AF31" s="51">
        <f ca="1">SUMPRODUCT($CM31:$DD31,INDIRECT(ADDRESS(AF$2,$DH$2)):INDIRECT(ADDRESS(AF$2,$DY$2)))</f>
        <v>11654.539048401659</v>
      </c>
      <c r="AG31" s="51">
        <f ca="1">SUMPRODUCT($CM31:$DD31,INDIRECT(ADDRESS(AG$2,$DH$2)):INDIRECT(ADDRESS(AG$2,$DY$2)))</f>
        <v>11654.539048401659</v>
      </c>
      <c r="AH31" s="51">
        <f ca="1">SUMPRODUCT($CM31:$DD31,INDIRECT(ADDRESS(AH$2,$DH$2)):INDIRECT(ADDRESS(AH$2,$DY$2)))</f>
        <v>11654.539048401659</v>
      </c>
      <c r="AI31" s="51">
        <f ca="1">SUMPRODUCT($CM31:$DD31,INDIRECT(ADDRESS(AI$2,$DH$2)):INDIRECT(ADDRESS(AI$2,$DY$2)))</f>
        <v>11654.539048401659</v>
      </c>
      <c r="AJ31" s="51">
        <f ca="1">SUMPRODUCT($CM31:$DD31,INDIRECT(ADDRESS(AJ$2,$DH$2)):INDIRECT(ADDRESS(AJ$2,$DY$2)))</f>
        <v>11654.539048401659</v>
      </c>
      <c r="AK31" s="51">
        <f ca="1">SUMPRODUCT($CM31:$DD31,INDIRECT(ADDRESS(AK$2,$DH$2)):INDIRECT(ADDRESS(AK$2,$DY$2)))</f>
        <v>11654.539048401659</v>
      </c>
      <c r="AL31" s="51">
        <f ca="1">SUMPRODUCT($CM31:$DD31,INDIRECT(ADDRESS(AL$2,$DH$2)):INDIRECT(ADDRESS(AL$2,$DY$2)))</f>
        <v>11654.539048401659</v>
      </c>
      <c r="AM31" s="51">
        <f ca="1">SUMPRODUCT($CM31:$DD31,INDIRECT(ADDRESS(AM$2,$DH$2)):INDIRECT(ADDRESS(AM$2,$DY$2)))</f>
        <v>11654.539048401659</v>
      </c>
      <c r="AN31" s="51">
        <f ca="1">SUMPRODUCT($CM31:$DD31,INDIRECT(ADDRESS(AN$2,$DH$2)):INDIRECT(ADDRESS(AN$2,$DY$2)))</f>
        <v>11654.539048401659</v>
      </c>
      <c r="AO31" s="51">
        <f ca="1">SUMPRODUCT($CM31:$DD31,INDIRECT(ADDRESS(AO$2,$DH$2)):INDIRECT(ADDRESS(AO$2,$DY$2)))</f>
        <v>11654.539048401659</v>
      </c>
      <c r="AP31" s="51">
        <f ca="1">SUMPRODUCT($CM31:$DD31,INDIRECT(ADDRESS(AP$2,$DH$2)):INDIRECT(ADDRESS(AP$2,$DY$2)))</f>
        <v>11654.539048401659</v>
      </c>
      <c r="AQ31" s="51">
        <f ca="1">SUMPRODUCT($CM31:$DD31,INDIRECT(ADDRESS(AQ$2,$DH$2)):INDIRECT(ADDRESS(AQ$2,$DY$2)))</f>
        <v>11654.539048401659</v>
      </c>
      <c r="AR31" s="51">
        <f ca="1">SUMPRODUCT($CM31:$DD31,INDIRECT(ADDRESS(AR$2,$DH$2)):INDIRECT(ADDRESS(AR$2,$DY$2)))</f>
        <v>11654.539048401659</v>
      </c>
      <c r="AS31" s="51">
        <f ca="1">SUMPRODUCT($CM31:$DD31,INDIRECT(ADDRESS(AS$2,$DH$2)):INDIRECT(ADDRESS(AS$2,$DY$2)))</f>
        <v>11654.539048401659</v>
      </c>
      <c r="AT31" s="51">
        <f ca="1">SUMPRODUCT($CM31:$DD31,INDIRECT(ADDRESS(AT$2,$DH$2)):INDIRECT(ADDRESS(AT$2,$DY$2)))</f>
        <v>11654.539048401659</v>
      </c>
      <c r="AU31" s="51">
        <f ca="1">SUMPRODUCT($CM31:$DD31,INDIRECT(ADDRESS(AU$2,$DH$2)):INDIRECT(ADDRESS(AU$2,$DY$2)))</f>
        <v>11654.539048401659</v>
      </c>
      <c r="AV31" s="51">
        <f ca="1">SUMPRODUCT($CM31:$DD31,INDIRECT(ADDRESS(AV$2,$DH$2)):INDIRECT(ADDRESS(AV$2,$DY$2)))</f>
        <v>11654.539048401659</v>
      </c>
      <c r="AW31" s="51">
        <f ca="1">SUMPRODUCT($CM31:$DD31,INDIRECT(ADDRESS(AW$2,$DH$2)):INDIRECT(ADDRESS(AW$2,$DY$2)))</f>
        <v>11654.539048401659</v>
      </c>
      <c r="AX31" s="51">
        <f ca="1">SUMPRODUCT($CM31:$DD31,INDIRECT(ADDRESS(AX$2,$DH$2)):INDIRECT(ADDRESS(AX$2,$DY$2)))</f>
        <v>11654.539048401659</v>
      </c>
      <c r="AY31" s="51">
        <f ca="1">SUMPRODUCT($CM31:$DD31,INDIRECT(ADDRESS(AY$2,$DH$2)):INDIRECT(ADDRESS(AY$2,$DY$2)))</f>
        <v>11654.539048401659</v>
      </c>
      <c r="AZ31" s="51">
        <f ca="1">SUMPRODUCT($CM31:$DD31,INDIRECT(ADDRESS(AZ$2,$DH$2)):INDIRECT(ADDRESS(AZ$2,$DY$2)))</f>
        <v>11654.539048401659</v>
      </c>
      <c r="BA31" s="51">
        <f ca="1">SUMPRODUCT($CM31:$DD31,INDIRECT(ADDRESS(BA$2,$DH$2)):INDIRECT(ADDRESS(BA$2,$DY$2)))</f>
        <v>11654.539048401659</v>
      </c>
      <c r="BB31" s="51">
        <f ca="1">SUMPRODUCT($CM31:$DD31,INDIRECT(ADDRESS(BB$2,$DH$2)):INDIRECT(ADDRESS(BB$2,$DY$2)))</f>
        <v>11654.539048401659</v>
      </c>
      <c r="BC31" s="51">
        <f ca="1">SUMPRODUCT($CM31:$DD31,INDIRECT(ADDRESS(BC$2,$DH$2)):INDIRECT(ADDRESS(BC$2,$DY$2)))</f>
        <v>11654.539048401659</v>
      </c>
      <c r="BD31" s="51">
        <f ca="1">SUMPRODUCT($CM31:$DD31,INDIRECT(ADDRESS(BD$2,$DH$2)):INDIRECT(ADDRESS(BD$2,$DY$2)))</f>
        <v>11654.539048401659</v>
      </c>
      <c r="BE31" s="51">
        <f ca="1">SUMPRODUCT($CM31:$DD31,INDIRECT(ADDRESS(BE$2,$DH$2)):INDIRECT(ADDRESS(BE$2,$DY$2)))</f>
        <v>11654.539048401659</v>
      </c>
      <c r="BF31" s="51">
        <f ca="1">SUMPRODUCT($CM31:$DD31,INDIRECT(ADDRESS(BF$2,$DH$2)):INDIRECT(ADDRESS(BF$2,$DY$2)))</f>
        <v>11654.539048401659</v>
      </c>
      <c r="BG31" s="51">
        <f ca="1">SUMPRODUCT($CM31:$DD31,INDIRECT(ADDRESS(BG$2,$DH$2)):INDIRECT(ADDRESS(BG$2,$DY$2)))</f>
        <v>11654.539048401659</v>
      </c>
      <c r="BH31" s="51">
        <f ca="1">SUMPRODUCT($CM31:$DD31,INDIRECT(ADDRESS(BH$2,$DH$2)):INDIRECT(ADDRESS(BH$2,$DY$2)))</f>
        <v>11654.539048401659</v>
      </c>
      <c r="BI31" s="51">
        <f ca="1">SUMPRODUCT($CM31:$DD31,INDIRECT(ADDRESS(BI$2,$DH$2)):INDIRECT(ADDRESS(BI$2,$DY$2)))</f>
        <v>11654.539048401659</v>
      </c>
      <c r="BJ31" s="51">
        <f ca="1">SUMPRODUCT($CM31:$DD31,INDIRECT(ADDRESS(BJ$2,$DH$2)):INDIRECT(ADDRESS(BJ$2,$DY$2)))</f>
        <v>11654.539048401659</v>
      </c>
      <c r="BK31" s="51">
        <f ca="1">SUMPRODUCT($CM31:$DD31,INDIRECT(ADDRESS(BK$2,$DH$2)):INDIRECT(ADDRESS(BK$2,$DY$2)))</f>
        <v>11654.539048401659</v>
      </c>
      <c r="BL31" s="51">
        <f ca="1">SUMPRODUCT($CM31:$DD31,INDIRECT(ADDRESS(BL$2,$DH$2)):INDIRECT(ADDRESS(BL$2,$DY$2)))</f>
        <v>11654.539048401659</v>
      </c>
      <c r="BM31" s="51">
        <f ca="1">SUMPRODUCT($CM31:$DD31,INDIRECT(ADDRESS(BM$2,$DH$2)):INDIRECT(ADDRESS(BM$2,$DY$2)))</f>
        <v>11654.539048401659</v>
      </c>
      <c r="BN31" s="51">
        <f ca="1">SUMPRODUCT($CM31:$DD31,INDIRECT(ADDRESS(BN$2,$DH$2)):INDIRECT(ADDRESS(BN$2,$DY$2)))</f>
        <v>11654.539048401659</v>
      </c>
      <c r="BO31" s="51">
        <f ca="1">SUMPRODUCT($CM31:$DD31,INDIRECT(ADDRESS(BO$2,$DH$2)):INDIRECT(ADDRESS(BO$2,$DY$2)))</f>
        <v>11654.539048401659</v>
      </c>
      <c r="BP31" s="51">
        <f ca="1">SUMPRODUCT($CM31:$DD31,INDIRECT(ADDRESS(BP$2,$DH$2)):INDIRECT(ADDRESS(BP$2,$DY$2)))</f>
        <v>11654.539048401659</v>
      </c>
      <c r="BQ31" s="51">
        <f ca="1">SUMPRODUCT($CM31:$DD31,INDIRECT(ADDRESS(BQ$2,$DH$2)):INDIRECT(ADDRESS(BQ$2,$DY$2)))</f>
        <v>11654.539048401659</v>
      </c>
      <c r="BR31" s="51">
        <f ca="1">SUMPRODUCT($CM31:$DD31,INDIRECT(ADDRESS(BR$2,$DH$2)):INDIRECT(ADDRESS(BR$2,$DY$2)))</f>
        <v>11654.539048401659</v>
      </c>
      <c r="BS31" s="51">
        <f ca="1">SUMPRODUCT($CM31:$DD31,INDIRECT(ADDRESS(BS$2,$DH$2)):INDIRECT(ADDRESS(BS$2,$DY$2)))</f>
        <v>11654.539048401659</v>
      </c>
      <c r="BT31" s="51">
        <f ca="1">SUMPRODUCT($CM31:$DD31,INDIRECT(ADDRESS(BT$2,$DH$2)):INDIRECT(ADDRESS(BT$2,$DY$2)))</f>
        <v>11654.539048401659</v>
      </c>
      <c r="BU31" s="51">
        <f ca="1">SUMPRODUCT($CM31:$DD31,INDIRECT(ADDRESS(BU$2,$DH$2)):INDIRECT(ADDRESS(BU$2,$DY$2)))</f>
        <v>11654.539048401659</v>
      </c>
      <c r="BV31" s="51">
        <f ca="1">SUMPRODUCT($CM31:$DD31,INDIRECT(ADDRESS(BV$2,$DH$2)):INDIRECT(ADDRESS(BV$2,$DY$2)))</f>
        <v>11654.539048401659</v>
      </c>
      <c r="BW31" s="51">
        <f ca="1">SUMPRODUCT($CM31:$DD31,INDIRECT(ADDRESS(BW$2,$DH$2)):INDIRECT(ADDRESS(BW$2,$DY$2)))</f>
        <v>11654.539048401659</v>
      </c>
      <c r="BX31" s="51">
        <f ca="1">SUMPRODUCT($CM31:$DD31,INDIRECT(ADDRESS(BX$2,$DH$2)):INDIRECT(ADDRESS(BX$2,$DY$2)))</f>
        <v>11654.539048401659</v>
      </c>
      <c r="BY31" s="51">
        <f ca="1">SUMPRODUCT($CM31:$DD31,INDIRECT(ADDRESS(BY$2,$DH$2)):INDIRECT(ADDRESS(BY$2,$DY$2)))</f>
        <v>11654.539048401659</v>
      </c>
      <c r="BZ31" s="51">
        <f ca="1">SUMPRODUCT($CM31:$DD31,INDIRECT(ADDRESS(BZ$2,$DH$2)):INDIRECT(ADDRESS(BZ$2,$DY$2)))</f>
        <v>11654.539048401659</v>
      </c>
      <c r="CA31" s="51">
        <f ca="1">SUMPRODUCT($CM31:$DD31,INDIRECT(ADDRESS(CA$2,$DH$2)):INDIRECT(ADDRESS(CA$2,$DY$2)))</f>
        <v>11654.539048401659</v>
      </c>
      <c r="CB31" s="51">
        <f ca="1">SUMPRODUCT($CM31:$DD31,INDIRECT(ADDRESS(CB$2,$DH$2)):INDIRECT(ADDRESS(CB$2,$DY$2)))</f>
        <v>11654.539048401659</v>
      </c>
      <c r="CC31" s="51">
        <f ca="1">SUMPRODUCT($CM31:$DD31,INDIRECT(ADDRESS(CC$2,$DH$2)):INDIRECT(ADDRESS(CC$2,$DY$2)))</f>
        <v>11654.539048401659</v>
      </c>
      <c r="CD31" s="51">
        <f ca="1">SUMPRODUCT($CM31:$DD31,INDIRECT(ADDRESS(CD$2,$DH$2)):INDIRECT(ADDRESS(CD$2,$DY$2)))</f>
        <v>11654.539048401659</v>
      </c>
      <c r="CF31" s="51">
        <f t="shared" ca="1" si="5"/>
        <v>139854.46858081987</v>
      </c>
      <c r="CG31" s="51">
        <f t="shared" ca="1" si="5"/>
        <v>139854.46858081987</v>
      </c>
      <c r="CH31" s="51">
        <f t="shared" ca="1" si="5"/>
        <v>139854.46858081987</v>
      </c>
      <c r="CI31" s="51">
        <f t="shared" ca="1" si="5"/>
        <v>139854.46858081987</v>
      </c>
      <c r="CJ31" s="51">
        <f t="shared" ca="1" si="5"/>
        <v>139854.46858081987</v>
      </c>
      <c r="CK31" s="51">
        <f t="shared" ca="1" si="5"/>
        <v>139854.46858081987</v>
      </c>
      <c r="CL31" s="82"/>
      <c r="CM31" s="1">
        <f>IFERROR(VLOOKUP($A31,Auxiliar_OPEX_CustosUnit!$A$4:$BT$129,COLUMN(Auxiliar_OPEX_CustosUnit!BC$2),0),0)</f>
        <v>0</v>
      </c>
      <c r="CN31" s="1">
        <f>IFERROR(VLOOKUP($A31,Auxiliar_OPEX_CustosUnit!$A$4:$BT$129,COLUMN(Auxiliar_OPEX_CustosUnit!BD$2),0),0)</f>
        <v>0</v>
      </c>
      <c r="CO31" s="1">
        <f>IFERROR(VLOOKUP($A31,Auxiliar_OPEX_CustosUnit!$A$4:$BT$129,COLUMN(Auxiliar_OPEX_CustosUnit!BE$2),0)*(1-DRE_Auxiliar!$A$172),0)</f>
        <v>11654.539048401659</v>
      </c>
      <c r="CP31" s="1">
        <f>IFERROR(VLOOKUP($A31,Auxiliar_OPEX_CustosUnit!$A$4:$BT$129,COLUMN(Auxiliar_OPEX_CustosUnit!BF$2),0),0)</f>
        <v>0</v>
      </c>
      <c r="CQ31" s="1">
        <f>IFERROR(VLOOKUP($A31,Auxiliar_OPEX_CustosUnit!$A$4:$BT$129,COLUMN(Auxiliar_OPEX_CustosUnit!BG$2),0),0)</f>
        <v>0</v>
      </c>
      <c r="CR31" s="1">
        <f>IFERROR(VLOOKUP($A31,Auxiliar_OPEX_CustosUnit!$A$4:$BT$129,COLUMN(Auxiliar_OPEX_CustosUnit!BH$2),0),0)</f>
        <v>0</v>
      </c>
      <c r="CS31" s="1">
        <f>IFERROR(VLOOKUP($A31,Auxiliar_OPEX_CustosUnit!$A$4:$BT$129,COLUMN(Auxiliar_OPEX_CustosUnit!BI$2),0),0)</f>
        <v>0</v>
      </c>
      <c r="CT31" s="1">
        <f>IFERROR(VLOOKUP($A31,Auxiliar_OPEX_CustosUnit!$A$4:$BT$129,COLUMN(Auxiliar_OPEX_CustosUnit!BJ$2),0),0)</f>
        <v>0</v>
      </c>
      <c r="CU31" s="1">
        <f>IFERROR(VLOOKUP($A31,Auxiliar_OPEX_CustosUnit!$A$4:$BT$129,COLUMN(Auxiliar_OPEX_CustosUnit!BK$2),0),0)</f>
        <v>0</v>
      </c>
      <c r="CV31" s="1">
        <f>IFERROR(VLOOKUP($A31,Auxiliar_OPEX_CustosUnit!$A$4:$BT$129,COLUMN(Auxiliar_OPEX_CustosUnit!BL$2),0),0)</f>
        <v>0</v>
      </c>
      <c r="CW31" s="1">
        <f>IFERROR(VLOOKUP($A31,Auxiliar_OPEX_CustosUnit!$A$4:$BT$129,COLUMN(Auxiliar_OPEX_CustosUnit!BM$2),0),0)</f>
        <v>0</v>
      </c>
      <c r="CX31" s="1">
        <f>IFERROR(VLOOKUP($A31,Auxiliar_OPEX_CustosUnit!$A$4:$BT$129,COLUMN(Auxiliar_OPEX_CustosUnit!BN$2),0),0)</f>
        <v>0</v>
      </c>
      <c r="CY31" s="1">
        <f>IFERROR(VLOOKUP($A31,Auxiliar_OPEX_CustosUnit!$A$4:$BT$129,COLUMN(Auxiliar_OPEX_CustosUnit!BO$2),0),0)</f>
        <v>0</v>
      </c>
      <c r="CZ31" s="1">
        <f>IFERROR(VLOOKUP($A31,Auxiliar_OPEX_CustosUnit!$A$4:$BT$129,COLUMN(Auxiliar_OPEX_CustosUnit!BP$2),0),0)</f>
        <v>0</v>
      </c>
      <c r="DA31" s="1">
        <f>IFERROR(VLOOKUP($A31,Auxiliar_OPEX_CustosUnit!$A$4:$BT$129,COLUMN(Auxiliar_OPEX_CustosUnit!BQ$2),0),0)</f>
        <v>0</v>
      </c>
      <c r="DB31" s="1">
        <f>IFERROR(VLOOKUP($A31,Auxiliar_OPEX_CustosUnit!$A$4:$BT$129,COLUMN(Auxiliar_OPEX_CustosUnit!BR$2),0),0)</f>
        <v>0</v>
      </c>
      <c r="DC31" s="1">
        <f>IFERROR(VLOOKUP($A31,Auxiliar_OPEX_CustosUnit!$A$4:$BT$129,COLUMN(Auxiliar_OPEX_CustosUnit!BS$2),0),0)</f>
        <v>0</v>
      </c>
      <c r="DD31" s="1">
        <f>IFERROR(VLOOKUP($A31,Auxiliar_OPEX_CustosUnit!$A$4:$BT$129,COLUMN(Auxiliar_OPEX_CustosUnit!BT$2),0),0)</f>
        <v>0</v>
      </c>
      <c r="DG31" s="60">
        <v>44075</v>
      </c>
      <c r="DH31" s="1">
        <v>1</v>
      </c>
      <c r="DI31" s="1">
        <f>INDEX(Auxiliar_OPEX_Drivers!$B$2:$CH$18,MATCH(Auxiliar_OPEX_O!DI$3,Auxiliar_OPEX_Drivers!$B$2:$B$18,0),MATCH($DG31,Auxiliar_OPEX_Drivers!$B$2:$CH$2,0))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INDEX(Auxiliar_OPEX_Drivers!$B$2:$CH$18,MATCH(Auxiliar_OPEX_O!DK$3,Auxiliar_OPEX_Drivers!$B$2:$B$18,0),MATCH($DG31,Auxiliar_OPEX_Drivers!$B$2:$CH$2,0))</f>
        <v>14.403415720910379</v>
      </c>
      <c r="DL31" s="1">
        <f>INDEX(Auxiliar_OPEX_Drivers!$B$2:$CH$18,MATCH(Auxiliar_OPEX_O!DL$3,Auxiliar_OPEX_Drivers!$B$2:$B$18,0),MATCH($DG31,Auxiliar_OPEX_Drivers!$B$2:$CH$2,0))</f>
        <v>62.955560410032106</v>
      </c>
      <c r="DM31" s="1">
        <f>INDEX(Auxiliar_OPEX_Drivers!$B$2:$CH$18,MATCH(Auxiliar_OPEX_O!DM$3,Auxiliar_OPEX_Drivers!$B$2:$B$18,0),MATCH($DG31,Auxiliar_OPEX_Drivers!$B$2:$CH$2,0))</f>
        <v>13</v>
      </c>
      <c r="DN31" s="1">
        <f>INDEX(Auxiliar_OPEX_Drivers!$B$2:$CH$18,MATCH(Auxiliar_OPEX_O!DN$3,Auxiliar_OPEX_Drivers!$B$2:$B$18,0),MATCH($DG31,Auxiliar_OPEX_Drivers!$B$2:$CH$2,0))</f>
        <v>656.15530343146793</v>
      </c>
      <c r="DO31" s="1">
        <f>INDEX(Auxiliar_OPEX_Drivers!$B$2:$CH$18,MATCH(Auxiliar_OPEX_O!DO$3,Auxiliar_OPEX_Drivers!$B$2:$B$18,0),MATCH($DG31,Auxiliar_OPEX_Drivers!$B$2:$CH$2,0))</f>
        <v>12</v>
      </c>
      <c r="DP31" s="1">
        <f>INDEX(Auxiliar_OPEX_Drivers!$B$2:$CH$18,MATCH(Auxiliar_OPEX_O!DP$3,Auxiliar_OPEX_Drivers!$B$2:$B$18,0),MATCH($DG31,Auxiliar_OPEX_Drivers!$B$2:$CH$2,0))</f>
        <v>197.73070641005256</v>
      </c>
      <c r="DQ31" s="1">
        <f>INDEX(Auxiliar_OPEX_Drivers!$B$2:$CH$18,MATCH(Auxiliar_OPEX_O!DQ$3,Auxiliar_OPEX_Drivers!$B$2:$B$18,0),MATCH($DG31,Auxiliar_OPEX_Drivers!$B$2:$CH$2,0))</f>
        <v>37.100853930227593</v>
      </c>
      <c r="DR31" s="1">
        <f>INDEX(Auxiliar_OPEX_Drivers!$B$2:$CH$18,MATCH(Auxiliar_OPEX_O!DR$3,Auxiliar_OPEX_Drivers!$B$2:$B$18,0),MATCH($DG31,Auxiliar_OPEX_Drivers!$B$2:$CH$2,0))</f>
        <v>18896287.910375424</v>
      </c>
      <c r="DS31" s="1">
        <f>INDEX(Auxiliar_OPEX_Drivers!$B$2:$CH$18,MATCH(Auxiliar_OPEX_O!DS$3,Auxiliar_OPEX_Drivers!$B$2:$B$18,0),MATCH($DG31,Auxiliar_OPEX_Drivers!$B$2:$CH$2,0))</f>
        <v>60801.598866937202</v>
      </c>
      <c r="DT31" s="1">
        <f>INDEX(Auxiliar_OPEX_Drivers!$B$2:$CH$18,MATCH(Auxiliar_OPEX_O!DT$3,Auxiliar_OPEX_Drivers!$B$2:$B$18,0),MATCH($DG31,Auxiliar_OPEX_Drivers!$B$2:$CH$2,0))</f>
        <v>13457.421316872291</v>
      </c>
      <c r="DU31" s="1">
        <f>INDEX(Auxiliar_OPEX_Drivers!$B$2:$CH$18,MATCH(Auxiliar_OPEX_O!DU$3,Auxiliar_OPEX_Drivers!$B$2:$B$18,0),MATCH($DG31,Auxiliar_OPEX_Drivers!$B$2:$CH$2,0))</f>
        <v>4535.750690205552</v>
      </c>
      <c r="DV31" s="1">
        <f>INDEX(Auxiliar_OPEX_Drivers!$B$2:$CH$18,MATCH(Auxiliar_OPEX_O!DV$3,Auxiliar_OPEX_Drivers!$B$2:$B$18,0),MATCH($DG31,Auxiliar_OPEX_Drivers!$B$2:$CH$2,0))</f>
        <v>2236706.2610450466</v>
      </c>
      <c r="DW31" s="1">
        <f>INDEX(Auxiliar_OPEX_Drivers!$B$2:$CH$18,MATCH(Auxiliar_OPEX_O!DW$3,Auxiliar_OPEX_Drivers!$B$2:$B$18,0),MATCH($DG31,Auxiliar_OPEX_Drivers!$B$2:$CH$2,0))</f>
        <v>13281.11381687229</v>
      </c>
      <c r="DX31" s="1">
        <f>INDEX(Auxiliar_OPEX_Drivers!$B$2:$CH$18,MATCH(Auxiliar_OPEX_O!DX$3,Auxiliar_OPEX_Drivers!$B$2:$B$18,0),MATCH($DG31,Auxiliar_OPEX_Drivers!$B$2:$CH$2,0))</f>
        <v>2258303.8221368734</v>
      </c>
      <c r="DY31" s="1">
        <f>INDEX(Auxiliar_OPEX_Drivers!$B$2:$CH$18,MATCH(Auxiliar_OPEX_O!DY$3,Auxiliar_OPEX_Drivers!$B$2:$B$18,0),MATCH($DG31,Auxiliar_OPEX_Drivers!$B$2:$CH$2,0))</f>
        <v>993.3458399026905</v>
      </c>
    </row>
    <row r="32" spans="1:129" hidden="1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7388.3820645055512</v>
      </c>
      <c r="E32" s="51">
        <f ca="1">SUMPRODUCT($CM32:$DD32,INDIRECT(ADDRESS(E$2,$DH$2)):INDIRECT(ADDRESS(E$2,$DY$2)))</f>
        <v>7388.3820645055512</v>
      </c>
      <c r="F32" s="51">
        <f ca="1">SUMPRODUCT($CM32:$DD32,INDIRECT(ADDRESS(F$2,$DH$2)):INDIRECT(ADDRESS(F$2,$DY$2)))</f>
        <v>7388.3820645055512</v>
      </c>
      <c r="G32" s="51">
        <f ca="1">SUMPRODUCT($CM32:$DD32,INDIRECT(ADDRESS(G$2,$DH$2)):INDIRECT(ADDRESS(G$2,$DY$2)))</f>
        <v>7388.3820645055512</v>
      </c>
      <c r="H32" s="51">
        <f ca="1">SUMPRODUCT($CM32:$DD32,INDIRECT(ADDRESS(H$2,$DH$2)):INDIRECT(ADDRESS(H$2,$DY$2)))</f>
        <v>7388.3820645055512</v>
      </c>
      <c r="I32" s="51">
        <f ca="1">SUMPRODUCT($CM32:$DD32,INDIRECT(ADDRESS(I$2,$DH$2)):INDIRECT(ADDRESS(I$2,$DY$2)))</f>
        <v>7388.3820645055512</v>
      </c>
      <c r="J32" s="51">
        <f ca="1">SUMPRODUCT($CM32:$DD32,INDIRECT(ADDRESS(J$2,$DH$2)):INDIRECT(ADDRESS(J$2,$DY$2)))</f>
        <v>7388.3820645055512</v>
      </c>
      <c r="K32" s="51">
        <f ca="1">SUMPRODUCT($CM32:$DD32,INDIRECT(ADDRESS(K$2,$DH$2)):INDIRECT(ADDRESS(K$2,$DY$2)))</f>
        <v>7410.7628299259823</v>
      </c>
      <c r="L32" s="51">
        <f ca="1">SUMPRODUCT($CM32:$DD32,INDIRECT(ADDRESS(L$2,$DH$2)):INDIRECT(ADDRESS(L$2,$DY$2)))</f>
        <v>7410.7628299259823</v>
      </c>
      <c r="M32" s="51">
        <f ca="1">SUMPRODUCT($CM32:$DD32,INDIRECT(ADDRESS(M$2,$DH$2)):INDIRECT(ADDRESS(M$2,$DY$2)))</f>
        <v>7410.7628299259823</v>
      </c>
      <c r="N32" s="51">
        <f ca="1">SUMPRODUCT($CM32:$DD32,INDIRECT(ADDRESS(N$2,$DH$2)):INDIRECT(ADDRESS(N$2,$DY$2)))</f>
        <v>7410.7628299259823</v>
      </c>
      <c r="O32" s="51">
        <f ca="1">SUMPRODUCT($CM32:$DD32,INDIRECT(ADDRESS(O$2,$DH$2)):INDIRECT(ADDRESS(O$2,$DY$2)))</f>
        <v>7410.7628299259823</v>
      </c>
      <c r="P32" s="51">
        <f ca="1">SUMPRODUCT($CM32:$DD32,INDIRECT(ADDRESS(P$2,$DH$2)):INDIRECT(ADDRESS(P$2,$DY$2)))</f>
        <v>7410.7628299259823</v>
      </c>
      <c r="Q32" s="51">
        <f ca="1">SUMPRODUCT($CM32:$DD32,INDIRECT(ADDRESS(Q$2,$DH$2)):INDIRECT(ADDRESS(Q$2,$DY$2)))</f>
        <v>7410.7628299259823</v>
      </c>
      <c r="R32" s="51">
        <f ca="1">SUMPRODUCT($CM32:$DD32,INDIRECT(ADDRESS(R$2,$DH$2)):INDIRECT(ADDRESS(R$2,$DY$2)))</f>
        <v>7410.7628299259823</v>
      </c>
      <c r="S32" s="51">
        <f ca="1">SUMPRODUCT($CM32:$DD32,INDIRECT(ADDRESS(S$2,$DH$2)):INDIRECT(ADDRESS(S$2,$DY$2)))</f>
        <v>7410.7628299259823</v>
      </c>
      <c r="T32" s="51">
        <f ca="1">SUMPRODUCT($CM32:$DD32,INDIRECT(ADDRESS(T$2,$DH$2)):INDIRECT(ADDRESS(T$2,$DY$2)))</f>
        <v>7410.7628299259823</v>
      </c>
      <c r="U32" s="51">
        <f ca="1">SUMPRODUCT($CM32:$DD32,INDIRECT(ADDRESS(U$2,$DH$2)):INDIRECT(ADDRESS(U$2,$DY$2)))</f>
        <v>7410.7628299259823</v>
      </c>
      <c r="V32" s="51">
        <f ca="1">SUMPRODUCT($CM32:$DD32,INDIRECT(ADDRESS(V$2,$DH$2)):INDIRECT(ADDRESS(V$2,$DY$2)))</f>
        <v>7410.7628299259823</v>
      </c>
      <c r="W32" s="51">
        <f ca="1">SUMPRODUCT($CM32:$DD32,INDIRECT(ADDRESS(W$2,$DH$2)):INDIRECT(ADDRESS(W$2,$DY$2)))</f>
        <v>7431.1129270466408</v>
      </c>
      <c r="X32" s="51">
        <f ca="1">SUMPRODUCT($CM32:$DD32,INDIRECT(ADDRESS(X$2,$DH$2)):INDIRECT(ADDRESS(X$2,$DY$2)))</f>
        <v>7431.1129270466408</v>
      </c>
      <c r="Y32" s="51">
        <f ca="1">SUMPRODUCT($CM32:$DD32,INDIRECT(ADDRESS(Y$2,$DH$2)):INDIRECT(ADDRESS(Y$2,$DY$2)))</f>
        <v>7431.1129270466408</v>
      </c>
      <c r="Z32" s="51">
        <f ca="1">SUMPRODUCT($CM32:$DD32,INDIRECT(ADDRESS(Z$2,$DH$2)):INDIRECT(ADDRESS(Z$2,$DY$2)))</f>
        <v>7431.1129270466408</v>
      </c>
      <c r="AA32" s="51">
        <f ca="1">SUMPRODUCT($CM32:$DD32,INDIRECT(ADDRESS(AA$2,$DH$2)):INDIRECT(ADDRESS(AA$2,$DY$2)))</f>
        <v>7431.1129270466408</v>
      </c>
      <c r="AB32" s="51">
        <f ca="1">SUMPRODUCT($CM32:$DD32,INDIRECT(ADDRESS(AB$2,$DH$2)):INDIRECT(ADDRESS(AB$2,$DY$2)))</f>
        <v>7431.1129270466408</v>
      </c>
      <c r="AC32" s="51">
        <f ca="1">SUMPRODUCT($CM32:$DD32,INDIRECT(ADDRESS(AC$2,$DH$2)):INDIRECT(ADDRESS(AC$2,$DY$2)))</f>
        <v>7431.1129270466408</v>
      </c>
      <c r="AD32" s="51">
        <f ca="1">SUMPRODUCT($CM32:$DD32,INDIRECT(ADDRESS(AD$2,$DH$2)):INDIRECT(ADDRESS(AD$2,$DY$2)))</f>
        <v>7431.1129270466408</v>
      </c>
      <c r="AE32" s="51">
        <f ca="1">SUMPRODUCT($CM32:$DD32,INDIRECT(ADDRESS(AE$2,$DH$2)):INDIRECT(ADDRESS(AE$2,$DY$2)))</f>
        <v>7431.1129270466408</v>
      </c>
      <c r="AF32" s="51">
        <f ca="1">SUMPRODUCT($CM32:$DD32,INDIRECT(ADDRESS(AF$2,$DH$2)):INDIRECT(ADDRESS(AF$2,$DY$2)))</f>
        <v>7431.1129270466408</v>
      </c>
      <c r="AG32" s="51">
        <f ca="1">SUMPRODUCT($CM32:$DD32,INDIRECT(ADDRESS(AG$2,$DH$2)):INDIRECT(ADDRESS(AG$2,$DY$2)))</f>
        <v>7431.1129270466408</v>
      </c>
      <c r="AH32" s="51">
        <f ca="1">SUMPRODUCT($CM32:$DD32,INDIRECT(ADDRESS(AH$2,$DH$2)):INDIRECT(ADDRESS(AH$2,$DY$2)))</f>
        <v>7431.1129270466408</v>
      </c>
      <c r="AI32" s="51">
        <f ca="1">SUMPRODUCT($CM32:$DD32,INDIRECT(ADDRESS(AI$2,$DH$2)):INDIRECT(ADDRESS(AI$2,$DY$2)))</f>
        <v>7452.874637755659</v>
      </c>
      <c r="AJ32" s="51">
        <f ca="1">SUMPRODUCT($CM32:$DD32,INDIRECT(ADDRESS(AJ$2,$DH$2)):INDIRECT(ADDRESS(AJ$2,$DY$2)))</f>
        <v>7452.874637755659</v>
      </c>
      <c r="AK32" s="51">
        <f ca="1">SUMPRODUCT($CM32:$DD32,INDIRECT(ADDRESS(AK$2,$DH$2)):INDIRECT(ADDRESS(AK$2,$DY$2)))</f>
        <v>7452.874637755659</v>
      </c>
      <c r="AL32" s="51">
        <f ca="1">SUMPRODUCT($CM32:$DD32,INDIRECT(ADDRESS(AL$2,$DH$2)):INDIRECT(ADDRESS(AL$2,$DY$2)))</f>
        <v>7452.874637755659</v>
      </c>
      <c r="AM32" s="51">
        <f ca="1">SUMPRODUCT($CM32:$DD32,INDIRECT(ADDRESS(AM$2,$DH$2)):INDIRECT(ADDRESS(AM$2,$DY$2)))</f>
        <v>7452.874637755659</v>
      </c>
      <c r="AN32" s="51">
        <f ca="1">SUMPRODUCT($CM32:$DD32,INDIRECT(ADDRESS(AN$2,$DH$2)):INDIRECT(ADDRESS(AN$2,$DY$2)))</f>
        <v>7452.874637755659</v>
      </c>
      <c r="AO32" s="51">
        <f ca="1">SUMPRODUCT($CM32:$DD32,INDIRECT(ADDRESS(AO$2,$DH$2)):INDIRECT(ADDRESS(AO$2,$DY$2)))</f>
        <v>7452.874637755659</v>
      </c>
      <c r="AP32" s="51">
        <f ca="1">SUMPRODUCT($CM32:$DD32,INDIRECT(ADDRESS(AP$2,$DH$2)):INDIRECT(ADDRESS(AP$2,$DY$2)))</f>
        <v>7452.874637755659</v>
      </c>
      <c r="AQ32" s="51">
        <f ca="1">SUMPRODUCT($CM32:$DD32,INDIRECT(ADDRESS(AQ$2,$DH$2)):INDIRECT(ADDRESS(AQ$2,$DY$2)))</f>
        <v>7452.874637755659</v>
      </c>
      <c r="AR32" s="51">
        <f ca="1">SUMPRODUCT($CM32:$DD32,INDIRECT(ADDRESS(AR$2,$DH$2)):INDIRECT(ADDRESS(AR$2,$DY$2)))</f>
        <v>7452.874637755659</v>
      </c>
      <c r="AS32" s="51">
        <f ca="1">SUMPRODUCT($CM32:$DD32,INDIRECT(ADDRESS(AS$2,$DH$2)):INDIRECT(ADDRESS(AS$2,$DY$2)))</f>
        <v>7452.874637755659</v>
      </c>
      <c r="AT32" s="51">
        <f ca="1">SUMPRODUCT($CM32:$DD32,INDIRECT(ADDRESS(AT$2,$DH$2)):INDIRECT(ADDRESS(AT$2,$DY$2)))</f>
        <v>7452.874637755659</v>
      </c>
      <c r="AU32" s="51">
        <f ca="1">SUMPRODUCT($CM32:$DD32,INDIRECT(ADDRESS(AU$2,$DH$2)):INDIRECT(ADDRESS(AU$2,$DY$2)))</f>
        <v>7471.908586305095</v>
      </c>
      <c r="AV32" s="51">
        <f ca="1">SUMPRODUCT($CM32:$DD32,INDIRECT(ADDRESS(AV$2,$DH$2)):INDIRECT(ADDRESS(AV$2,$DY$2)))</f>
        <v>7471.908586305095</v>
      </c>
      <c r="AW32" s="51">
        <f ca="1">SUMPRODUCT($CM32:$DD32,INDIRECT(ADDRESS(AW$2,$DH$2)):INDIRECT(ADDRESS(AW$2,$DY$2)))</f>
        <v>7471.908586305095</v>
      </c>
      <c r="AX32" s="51">
        <f ca="1">SUMPRODUCT($CM32:$DD32,INDIRECT(ADDRESS(AX$2,$DH$2)):INDIRECT(ADDRESS(AX$2,$DY$2)))</f>
        <v>7471.908586305095</v>
      </c>
      <c r="AY32" s="51">
        <f ca="1">SUMPRODUCT($CM32:$DD32,INDIRECT(ADDRESS(AY$2,$DH$2)):INDIRECT(ADDRESS(AY$2,$DY$2)))</f>
        <v>7471.908586305095</v>
      </c>
      <c r="AZ32" s="51">
        <f ca="1">SUMPRODUCT($CM32:$DD32,INDIRECT(ADDRESS(AZ$2,$DH$2)):INDIRECT(ADDRESS(AZ$2,$DY$2)))</f>
        <v>7471.908586305095</v>
      </c>
      <c r="BA32" s="51">
        <f ca="1">SUMPRODUCT($CM32:$DD32,INDIRECT(ADDRESS(BA$2,$DH$2)):INDIRECT(ADDRESS(BA$2,$DY$2)))</f>
        <v>7471.908586305095</v>
      </c>
      <c r="BB32" s="51">
        <f ca="1">SUMPRODUCT($CM32:$DD32,INDIRECT(ADDRESS(BB$2,$DH$2)):INDIRECT(ADDRESS(BB$2,$DY$2)))</f>
        <v>7471.908586305095</v>
      </c>
      <c r="BC32" s="51">
        <f ca="1">SUMPRODUCT($CM32:$DD32,INDIRECT(ADDRESS(BC$2,$DH$2)):INDIRECT(ADDRESS(BC$2,$DY$2)))</f>
        <v>7471.908586305095</v>
      </c>
      <c r="BD32" s="51">
        <f ca="1">SUMPRODUCT($CM32:$DD32,INDIRECT(ADDRESS(BD$2,$DH$2)):INDIRECT(ADDRESS(BD$2,$DY$2)))</f>
        <v>7471.908586305095</v>
      </c>
      <c r="BE32" s="51">
        <f ca="1">SUMPRODUCT($CM32:$DD32,INDIRECT(ADDRESS(BE$2,$DH$2)):INDIRECT(ADDRESS(BE$2,$DY$2)))</f>
        <v>7471.908586305095</v>
      </c>
      <c r="BF32" s="51">
        <f ca="1">SUMPRODUCT($CM32:$DD32,INDIRECT(ADDRESS(BF$2,$DH$2)):INDIRECT(ADDRESS(BF$2,$DY$2)))</f>
        <v>7471.908586305095</v>
      </c>
      <c r="BG32" s="51">
        <f ca="1">SUMPRODUCT($CM32:$DD32,INDIRECT(ADDRESS(BG$2,$DH$2)):INDIRECT(ADDRESS(BG$2,$DY$2)))</f>
        <v>7490.6169479874679</v>
      </c>
      <c r="BH32" s="51">
        <f ca="1">SUMPRODUCT($CM32:$DD32,INDIRECT(ADDRESS(BH$2,$DH$2)):INDIRECT(ADDRESS(BH$2,$DY$2)))</f>
        <v>7490.6169479874679</v>
      </c>
      <c r="BI32" s="51">
        <f ca="1">SUMPRODUCT($CM32:$DD32,INDIRECT(ADDRESS(BI$2,$DH$2)):INDIRECT(ADDRESS(BI$2,$DY$2)))</f>
        <v>7490.6169479874679</v>
      </c>
      <c r="BJ32" s="51">
        <f ca="1">SUMPRODUCT($CM32:$DD32,INDIRECT(ADDRESS(BJ$2,$DH$2)):INDIRECT(ADDRESS(BJ$2,$DY$2)))</f>
        <v>7490.6169479874679</v>
      </c>
      <c r="BK32" s="51">
        <f ca="1">SUMPRODUCT($CM32:$DD32,INDIRECT(ADDRESS(BK$2,$DH$2)):INDIRECT(ADDRESS(BK$2,$DY$2)))</f>
        <v>7490.6169479874679</v>
      </c>
      <c r="BL32" s="51">
        <f ca="1">SUMPRODUCT($CM32:$DD32,INDIRECT(ADDRESS(BL$2,$DH$2)):INDIRECT(ADDRESS(BL$2,$DY$2)))</f>
        <v>7490.6169479874679</v>
      </c>
      <c r="BM32" s="51">
        <f ca="1">SUMPRODUCT($CM32:$DD32,INDIRECT(ADDRESS(BM$2,$DH$2)):INDIRECT(ADDRESS(BM$2,$DY$2)))</f>
        <v>7490.6169479874679</v>
      </c>
      <c r="BN32" s="51">
        <f ca="1">SUMPRODUCT($CM32:$DD32,INDIRECT(ADDRESS(BN$2,$DH$2)):INDIRECT(ADDRESS(BN$2,$DY$2)))</f>
        <v>7490.6169479874679</v>
      </c>
      <c r="BO32" s="51">
        <f ca="1">SUMPRODUCT($CM32:$DD32,INDIRECT(ADDRESS(BO$2,$DH$2)):INDIRECT(ADDRESS(BO$2,$DY$2)))</f>
        <v>7490.6169479874679</v>
      </c>
      <c r="BP32" s="51">
        <f ca="1">SUMPRODUCT($CM32:$DD32,INDIRECT(ADDRESS(BP$2,$DH$2)):INDIRECT(ADDRESS(BP$2,$DY$2)))</f>
        <v>7490.6169479874679</v>
      </c>
      <c r="BQ32" s="51">
        <f ca="1">SUMPRODUCT($CM32:$DD32,INDIRECT(ADDRESS(BQ$2,$DH$2)):INDIRECT(ADDRESS(BQ$2,$DY$2)))</f>
        <v>7490.6169479874679</v>
      </c>
      <c r="BR32" s="51">
        <f ca="1">SUMPRODUCT($CM32:$DD32,INDIRECT(ADDRESS(BR$2,$DH$2)):INDIRECT(ADDRESS(BR$2,$DY$2)))</f>
        <v>7490.6169479874679</v>
      </c>
      <c r="BS32" s="51">
        <f ca="1">SUMPRODUCT($CM32:$DD32,INDIRECT(ADDRESS(BS$2,$DH$2)):INDIRECT(ADDRESS(BS$2,$DY$2)))</f>
        <v>7510.3621124965384</v>
      </c>
      <c r="BT32" s="51">
        <f ca="1">SUMPRODUCT($CM32:$DD32,INDIRECT(ADDRESS(BT$2,$DH$2)):INDIRECT(ADDRESS(BT$2,$DY$2)))</f>
        <v>7510.3621124965384</v>
      </c>
      <c r="BU32" s="51">
        <f ca="1">SUMPRODUCT($CM32:$DD32,INDIRECT(ADDRESS(BU$2,$DH$2)):INDIRECT(ADDRESS(BU$2,$DY$2)))</f>
        <v>7510.3621124965384</v>
      </c>
      <c r="BV32" s="51">
        <f ca="1">SUMPRODUCT($CM32:$DD32,INDIRECT(ADDRESS(BV$2,$DH$2)):INDIRECT(ADDRESS(BV$2,$DY$2)))</f>
        <v>7510.3621124965384</v>
      </c>
      <c r="BW32" s="51">
        <f ca="1">SUMPRODUCT($CM32:$DD32,INDIRECT(ADDRESS(BW$2,$DH$2)):INDIRECT(ADDRESS(BW$2,$DY$2)))</f>
        <v>7510.3621124965384</v>
      </c>
      <c r="BX32" s="51">
        <f ca="1">SUMPRODUCT($CM32:$DD32,INDIRECT(ADDRESS(BX$2,$DH$2)):INDIRECT(ADDRESS(BX$2,$DY$2)))</f>
        <v>7510.3621124965384</v>
      </c>
      <c r="BY32" s="51">
        <f ca="1">SUMPRODUCT($CM32:$DD32,INDIRECT(ADDRESS(BY$2,$DH$2)):INDIRECT(ADDRESS(BY$2,$DY$2)))</f>
        <v>7510.3621124965384</v>
      </c>
      <c r="BZ32" s="51">
        <f ca="1">SUMPRODUCT($CM32:$DD32,INDIRECT(ADDRESS(BZ$2,$DH$2)):INDIRECT(ADDRESS(BZ$2,$DY$2)))</f>
        <v>7510.3621124965384</v>
      </c>
      <c r="CA32" s="51">
        <f ca="1">SUMPRODUCT($CM32:$DD32,INDIRECT(ADDRESS(CA$2,$DH$2)):INDIRECT(ADDRESS(CA$2,$DY$2)))</f>
        <v>7510.3621124965384</v>
      </c>
      <c r="CB32" s="51">
        <f ca="1">SUMPRODUCT($CM32:$DD32,INDIRECT(ADDRESS(CB$2,$DH$2)):INDIRECT(ADDRESS(CB$2,$DY$2)))</f>
        <v>7510.3621124965384</v>
      </c>
      <c r="CC32" s="51">
        <f ca="1">SUMPRODUCT($CM32:$DD32,INDIRECT(ADDRESS(CC$2,$DH$2)):INDIRECT(ADDRESS(CC$2,$DY$2)))</f>
        <v>7510.3621124965384</v>
      </c>
      <c r="CD32" s="51">
        <f ca="1">SUMPRODUCT($CM32:$DD32,INDIRECT(ADDRESS(CD$2,$DH$2)):INDIRECT(ADDRESS(CD$2,$DY$2)))</f>
        <v>7510.3621124965384</v>
      </c>
      <c r="CF32" s="51">
        <f t="shared" ca="1" si="5"/>
        <v>88772.488601168778</v>
      </c>
      <c r="CG32" s="51">
        <f t="shared" ca="1" si="5"/>
        <v>89030.904444715066</v>
      </c>
      <c r="CH32" s="51">
        <f t="shared" ca="1" si="5"/>
        <v>89282.163678104756</v>
      </c>
      <c r="CI32" s="51">
        <f t="shared" ca="1" si="5"/>
        <v>89529.6653958151</v>
      </c>
      <c r="CJ32" s="51">
        <f t="shared" ca="1" si="5"/>
        <v>89756.44484407299</v>
      </c>
      <c r="CK32" s="51">
        <f t="shared" ca="1" si="5"/>
        <v>89986.129198394978</v>
      </c>
      <c r="CL32" s="82"/>
      <c r="CM32" s="1">
        <f>IFERROR(VLOOKUP($A32,Auxiliar_OPEX_CustosUnit!$A$4:$BT$129,COLUMN(Auxiliar_OPEX_CustosUnit!BC$2),0),0)</f>
        <v>0</v>
      </c>
      <c r="CN32" s="1">
        <f>IFERROR(VLOOKUP($A32,Auxiliar_OPEX_CustosUnit!$A$4:$BT$129,COLUMN(Auxiliar_OPEX_CustosUnit!BD$2),0),0)</f>
        <v>0</v>
      </c>
      <c r="CO32" s="1">
        <f>IFERROR(VLOOKUP($A32,Auxiliar_OPEX_CustosUnit!$A$4:$BT$129,COLUMN(Auxiliar_OPEX_CustosUnit!BE$2),0)*(1-DRE_Auxiliar!$A$172),0)</f>
        <v>6922.7650378654098</v>
      </c>
      <c r="CP32" s="1">
        <f>IFERROR(VLOOKUP($A32,Auxiliar_OPEX_CustosUnit!$A$4:$BT$129,COLUMN(Auxiliar_OPEX_CustosUnit!BF$2),0),0)</f>
        <v>0</v>
      </c>
      <c r="CQ32" s="1">
        <f>IFERROR(VLOOKUP($A32,Auxiliar_OPEX_CustosUnit!$A$4:$BT$129,COLUMN(Auxiliar_OPEX_CustosUnit!BG$2),0),0)</f>
        <v>0</v>
      </c>
      <c r="CR32" s="1">
        <f>IFERROR(VLOOKUP($A32,Auxiliar_OPEX_CustosUnit!$A$4:$BT$129,COLUMN(Auxiliar_OPEX_CustosUnit!BH$2),0),0)</f>
        <v>0</v>
      </c>
      <c r="CS32" s="1">
        <f>IFERROR(VLOOKUP($A32,Auxiliar_OPEX_CustosUnit!$A$4:$BT$129,COLUMN(Auxiliar_OPEX_CustosUnit!BI$2),0),0)</f>
        <v>0.77473714915165004</v>
      </c>
      <c r="CT32" s="1">
        <f>IFERROR(VLOOKUP($A32,Auxiliar_OPEX_CustosUnit!$A$4:$BT$129,COLUMN(Auxiliar_OPEX_CustosUnit!BJ$2),0),0)</f>
        <v>0</v>
      </c>
      <c r="CU32" s="1">
        <f>IFERROR(VLOOKUP($A32,Auxiliar_OPEX_CustosUnit!$A$4:$BT$129,COLUMN(Auxiliar_OPEX_CustosUnit!BK$2),0),0)</f>
        <v>0</v>
      </c>
      <c r="CV32" s="1">
        <f>IFERROR(VLOOKUP($A32,Auxiliar_OPEX_CustosUnit!$A$4:$BT$129,COLUMN(Auxiliar_OPEX_CustosUnit!BL$2),0),0)</f>
        <v>0</v>
      </c>
      <c r="CW32" s="1">
        <f>IFERROR(VLOOKUP($A32,Auxiliar_OPEX_CustosUnit!$A$4:$BT$129,COLUMN(Auxiliar_OPEX_CustosUnit!BM$2),0),0)</f>
        <v>0</v>
      </c>
      <c r="CX32" s="1">
        <f>IFERROR(VLOOKUP($A32,Auxiliar_OPEX_CustosUnit!$A$4:$BT$129,COLUMN(Auxiliar_OPEX_CustosUnit!BN$2),0),0)</f>
        <v>0</v>
      </c>
      <c r="CY32" s="1">
        <f>IFERROR(VLOOKUP($A32,Auxiliar_OPEX_CustosUnit!$A$4:$BT$129,COLUMN(Auxiliar_OPEX_CustosUnit!BO$2),0),0)</f>
        <v>0</v>
      </c>
      <c r="CZ32" s="1">
        <f>IFERROR(VLOOKUP($A32,Auxiliar_OPEX_CustosUnit!$A$4:$BT$129,COLUMN(Auxiliar_OPEX_CustosUnit!BP$2),0),0)</f>
        <v>0</v>
      </c>
      <c r="DA32" s="1">
        <f>IFERROR(VLOOKUP($A32,Auxiliar_OPEX_CustosUnit!$A$4:$BT$129,COLUMN(Auxiliar_OPEX_CustosUnit!BQ$2),0),0)</f>
        <v>0</v>
      </c>
      <c r="DB32" s="1">
        <f>IFERROR(VLOOKUP($A32,Auxiliar_OPEX_CustosUnit!$A$4:$BT$129,COLUMN(Auxiliar_OPEX_CustosUnit!BR$2),0),0)</f>
        <v>0</v>
      </c>
      <c r="DC32" s="1">
        <f>IFERROR(VLOOKUP($A32,Auxiliar_OPEX_CustosUnit!$A$4:$BT$129,COLUMN(Auxiliar_OPEX_CustosUnit!BS$2),0),0)</f>
        <v>0</v>
      </c>
      <c r="DD32" s="1">
        <f>IFERROR(VLOOKUP($A32,Auxiliar_OPEX_CustosUnit!$A$4:$BT$129,COLUMN(Auxiliar_OPEX_CustosUnit!BT$2),0),0)</f>
        <v>0</v>
      </c>
      <c r="DG32" s="60">
        <v>44105</v>
      </c>
      <c r="DH32" s="1">
        <v>1</v>
      </c>
      <c r="DI32" s="1">
        <f>INDEX(Auxiliar_OPEX_Drivers!$B$2:$CH$18,MATCH(Auxiliar_OPEX_O!DI$3,Auxiliar_OPEX_Drivers!$B$2:$B$18,0),MATCH($DG32,Auxiliar_OPEX_Drivers!$B$2:$CH$2,0))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INDEX(Auxiliar_OPEX_Drivers!$B$2:$CH$18,MATCH(Auxiliar_OPEX_O!DK$3,Auxiliar_OPEX_Drivers!$B$2:$B$18,0),MATCH($DG32,Auxiliar_OPEX_Drivers!$B$2:$CH$2,0))</f>
        <v>14.403415720910379</v>
      </c>
      <c r="DL32" s="1">
        <f>INDEX(Auxiliar_OPEX_Drivers!$B$2:$CH$18,MATCH(Auxiliar_OPEX_O!DL$3,Auxiliar_OPEX_Drivers!$B$2:$B$18,0),MATCH($DG32,Auxiliar_OPEX_Drivers!$B$2:$CH$2,0))</f>
        <v>62.955560410032106</v>
      </c>
      <c r="DM32" s="1">
        <f>INDEX(Auxiliar_OPEX_Drivers!$B$2:$CH$18,MATCH(Auxiliar_OPEX_O!DM$3,Auxiliar_OPEX_Drivers!$B$2:$B$18,0),MATCH($DG32,Auxiliar_OPEX_Drivers!$B$2:$CH$2,0))</f>
        <v>13</v>
      </c>
      <c r="DN32" s="1">
        <f>INDEX(Auxiliar_OPEX_Drivers!$B$2:$CH$18,MATCH(Auxiliar_OPEX_O!DN$3,Auxiliar_OPEX_Drivers!$B$2:$B$18,0),MATCH($DG32,Auxiliar_OPEX_Drivers!$B$2:$CH$2,0))</f>
        <v>656.15530343146793</v>
      </c>
      <c r="DO32" s="1">
        <f>INDEX(Auxiliar_OPEX_Drivers!$B$2:$CH$18,MATCH(Auxiliar_OPEX_O!DO$3,Auxiliar_OPEX_Drivers!$B$2:$B$18,0),MATCH($DG32,Auxiliar_OPEX_Drivers!$B$2:$CH$2,0))</f>
        <v>12</v>
      </c>
      <c r="DP32" s="1">
        <f>INDEX(Auxiliar_OPEX_Drivers!$B$2:$CH$18,MATCH(Auxiliar_OPEX_O!DP$3,Auxiliar_OPEX_Drivers!$B$2:$B$18,0),MATCH($DG32,Auxiliar_OPEX_Drivers!$B$2:$CH$2,0))</f>
        <v>197.73070641005256</v>
      </c>
      <c r="DQ32" s="1">
        <f>INDEX(Auxiliar_OPEX_Drivers!$B$2:$CH$18,MATCH(Auxiliar_OPEX_O!DQ$3,Auxiliar_OPEX_Drivers!$B$2:$B$18,0),MATCH($DG32,Auxiliar_OPEX_Drivers!$B$2:$CH$2,0))</f>
        <v>37.100853930227593</v>
      </c>
      <c r="DR32" s="1">
        <f>INDEX(Auxiliar_OPEX_Drivers!$B$2:$CH$18,MATCH(Auxiliar_OPEX_O!DR$3,Auxiliar_OPEX_Drivers!$B$2:$B$18,0),MATCH($DG32,Auxiliar_OPEX_Drivers!$B$2:$CH$2,0))</f>
        <v>18961746.47129976</v>
      </c>
      <c r="DS32" s="1">
        <f>INDEX(Auxiliar_OPEX_Drivers!$B$2:$CH$18,MATCH(Auxiliar_OPEX_O!DS$3,Auxiliar_OPEX_Drivers!$B$2:$B$18,0),MATCH($DG32,Auxiliar_OPEX_Drivers!$B$2:$CH$2,0))</f>
        <v>65458.560924336598</v>
      </c>
      <c r="DT32" s="1">
        <f>INDEX(Auxiliar_OPEX_Drivers!$B$2:$CH$18,MATCH(Auxiliar_OPEX_O!DT$3,Auxiliar_OPEX_Drivers!$B$2:$B$18,0),MATCH($DG32,Auxiliar_OPEX_Drivers!$B$2:$CH$2,0))</f>
        <v>13361.981616871908</v>
      </c>
      <c r="DU32" s="1">
        <f>INDEX(Auxiliar_OPEX_Drivers!$B$2:$CH$18,MATCH(Auxiliar_OPEX_O!DU$3,Auxiliar_OPEX_Drivers!$B$2:$B$18,0),MATCH($DG32,Auxiliar_OPEX_Drivers!$B$2:$CH$2,0))</f>
        <v>4535.7506902054192</v>
      </c>
      <c r="DV32" s="1">
        <f>INDEX(Auxiliar_OPEX_Drivers!$B$2:$CH$18,MATCH(Auxiliar_OPEX_O!DV$3,Auxiliar_OPEX_Drivers!$B$2:$B$18,0),MATCH($DG32,Auxiliar_OPEX_Drivers!$B$2:$CH$2,0))</f>
        <v>2248096.1351619186</v>
      </c>
      <c r="DW32" s="1">
        <f>INDEX(Auxiliar_OPEX_Drivers!$B$2:$CH$18,MATCH(Auxiliar_OPEX_O!DW$3,Auxiliar_OPEX_Drivers!$B$2:$B$18,0),MATCH($DG32,Auxiliar_OPEX_Drivers!$B$2:$CH$2,0))</f>
        <v>13182.874116871908</v>
      </c>
      <c r="DX32" s="1">
        <f>INDEX(Auxiliar_OPEX_Drivers!$B$2:$CH$18,MATCH(Auxiliar_OPEX_O!DX$3,Auxiliar_OPEX_Drivers!$B$2:$B$18,0),MATCH($DG32,Auxiliar_OPEX_Drivers!$B$2:$CH$2,0))</f>
        <v>2269840.8037537453</v>
      </c>
      <c r="DY32" s="1">
        <f>INDEX(Auxiliar_OPEX_Drivers!$B$2:$CH$18,MATCH(Auxiliar_OPEX_O!DY$3,Auxiliar_OPEX_Drivers!$B$2:$B$18,0),MATCH($DG32,Auxiliar_OPEX_Drivers!$B$2:$CH$2,0))</f>
        <v>993.3458399026905</v>
      </c>
    </row>
    <row r="33" spans="1:129" hidden="1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22851.185983456213</v>
      </c>
      <c r="E33" s="51">
        <f ca="1">SUMPRODUCT($CM33:$DD33,INDIRECT(ADDRESS(E$2,$DH$2)):INDIRECT(ADDRESS(E$2,$DY$2)))</f>
        <v>22851.185983456213</v>
      </c>
      <c r="F33" s="51">
        <f ca="1">SUMPRODUCT($CM33:$DD33,INDIRECT(ADDRESS(F$2,$DH$2)):INDIRECT(ADDRESS(F$2,$DY$2)))</f>
        <v>22851.185983456213</v>
      </c>
      <c r="G33" s="51">
        <f ca="1">SUMPRODUCT($CM33:$DD33,INDIRECT(ADDRESS(G$2,$DH$2)):INDIRECT(ADDRESS(G$2,$DY$2)))</f>
        <v>22851.185983456213</v>
      </c>
      <c r="H33" s="51">
        <f ca="1">SUMPRODUCT($CM33:$DD33,INDIRECT(ADDRESS(H$2,$DH$2)):INDIRECT(ADDRESS(H$2,$DY$2)))</f>
        <v>22851.185983456213</v>
      </c>
      <c r="I33" s="51">
        <f ca="1">SUMPRODUCT($CM33:$DD33,INDIRECT(ADDRESS(I$2,$DH$2)):INDIRECT(ADDRESS(I$2,$DY$2)))</f>
        <v>22851.185983456213</v>
      </c>
      <c r="J33" s="51">
        <f ca="1">SUMPRODUCT($CM33:$DD33,INDIRECT(ADDRESS(J$2,$DH$2)):INDIRECT(ADDRESS(J$2,$DY$2)))</f>
        <v>22851.185983456213</v>
      </c>
      <c r="K33" s="51">
        <f ca="1">SUMPRODUCT($CM33:$DD33,INDIRECT(ADDRESS(K$2,$DH$2)):INDIRECT(ADDRESS(K$2,$DY$2)))</f>
        <v>22851.185983456213</v>
      </c>
      <c r="L33" s="51">
        <f ca="1">SUMPRODUCT($CM33:$DD33,INDIRECT(ADDRESS(L$2,$DH$2)):INDIRECT(ADDRESS(L$2,$DY$2)))</f>
        <v>22851.185983456213</v>
      </c>
      <c r="M33" s="51">
        <f ca="1">SUMPRODUCT($CM33:$DD33,INDIRECT(ADDRESS(M$2,$DH$2)):INDIRECT(ADDRESS(M$2,$DY$2)))</f>
        <v>22851.185983456213</v>
      </c>
      <c r="N33" s="51">
        <f ca="1">SUMPRODUCT($CM33:$DD33,INDIRECT(ADDRESS(N$2,$DH$2)):INDIRECT(ADDRESS(N$2,$DY$2)))</f>
        <v>22851.185983456213</v>
      </c>
      <c r="O33" s="51">
        <f ca="1">SUMPRODUCT($CM33:$DD33,INDIRECT(ADDRESS(O$2,$DH$2)):INDIRECT(ADDRESS(O$2,$DY$2)))</f>
        <v>22851.185983456213</v>
      </c>
      <c r="P33" s="51">
        <f ca="1">SUMPRODUCT($CM33:$DD33,INDIRECT(ADDRESS(P$2,$DH$2)):INDIRECT(ADDRESS(P$2,$DY$2)))</f>
        <v>22851.185983456213</v>
      </c>
      <c r="Q33" s="51">
        <f ca="1">SUMPRODUCT($CM33:$DD33,INDIRECT(ADDRESS(Q$2,$DH$2)):INDIRECT(ADDRESS(Q$2,$DY$2)))</f>
        <v>22851.185983456213</v>
      </c>
      <c r="R33" s="51">
        <f ca="1">SUMPRODUCT($CM33:$DD33,INDIRECT(ADDRESS(R$2,$DH$2)):INDIRECT(ADDRESS(R$2,$DY$2)))</f>
        <v>22851.185983456213</v>
      </c>
      <c r="S33" s="51">
        <f ca="1">SUMPRODUCT($CM33:$DD33,INDIRECT(ADDRESS(S$2,$DH$2)):INDIRECT(ADDRESS(S$2,$DY$2)))</f>
        <v>22851.185983456213</v>
      </c>
      <c r="T33" s="51">
        <f ca="1">SUMPRODUCT($CM33:$DD33,INDIRECT(ADDRESS(T$2,$DH$2)):INDIRECT(ADDRESS(T$2,$DY$2)))</f>
        <v>22851.185983456213</v>
      </c>
      <c r="U33" s="51">
        <f ca="1">SUMPRODUCT($CM33:$DD33,INDIRECT(ADDRESS(U$2,$DH$2)):INDIRECT(ADDRESS(U$2,$DY$2)))</f>
        <v>22851.185983456213</v>
      </c>
      <c r="V33" s="51">
        <f ca="1">SUMPRODUCT($CM33:$DD33,INDIRECT(ADDRESS(V$2,$DH$2)):INDIRECT(ADDRESS(V$2,$DY$2)))</f>
        <v>22851.185983456213</v>
      </c>
      <c r="W33" s="51">
        <f ca="1">SUMPRODUCT($CM33:$DD33,INDIRECT(ADDRESS(W$2,$DH$2)):INDIRECT(ADDRESS(W$2,$DY$2)))</f>
        <v>22851.185983456213</v>
      </c>
      <c r="X33" s="51">
        <f ca="1">SUMPRODUCT($CM33:$DD33,INDIRECT(ADDRESS(X$2,$DH$2)):INDIRECT(ADDRESS(X$2,$DY$2)))</f>
        <v>22851.185983456213</v>
      </c>
      <c r="Y33" s="51">
        <f ca="1">SUMPRODUCT($CM33:$DD33,INDIRECT(ADDRESS(Y$2,$DH$2)):INDIRECT(ADDRESS(Y$2,$DY$2)))</f>
        <v>22851.185983456213</v>
      </c>
      <c r="Z33" s="51">
        <f ca="1">SUMPRODUCT($CM33:$DD33,INDIRECT(ADDRESS(Z$2,$DH$2)):INDIRECT(ADDRESS(Z$2,$DY$2)))</f>
        <v>22851.185983456213</v>
      </c>
      <c r="AA33" s="51">
        <f ca="1">SUMPRODUCT($CM33:$DD33,INDIRECT(ADDRESS(AA$2,$DH$2)):INDIRECT(ADDRESS(AA$2,$DY$2)))</f>
        <v>22851.185983456213</v>
      </c>
      <c r="AB33" s="51">
        <f ca="1">SUMPRODUCT($CM33:$DD33,INDIRECT(ADDRESS(AB$2,$DH$2)):INDIRECT(ADDRESS(AB$2,$DY$2)))</f>
        <v>22851.185983456213</v>
      </c>
      <c r="AC33" s="51">
        <f ca="1">SUMPRODUCT($CM33:$DD33,INDIRECT(ADDRESS(AC$2,$DH$2)):INDIRECT(ADDRESS(AC$2,$DY$2)))</f>
        <v>22851.185983456213</v>
      </c>
      <c r="AD33" s="51">
        <f ca="1">SUMPRODUCT($CM33:$DD33,INDIRECT(ADDRESS(AD$2,$DH$2)):INDIRECT(ADDRESS(AD$2,$DY$2)))</f>
        <v>22851.185983456213</v>
      </c>
      <c r="AE33" s="51">
        <f ca="1">SUMPRODUCT($CM33:$DD33,INDIRECT(ADDRESS(AE$2,$DH$2)):INDIRECT(ADDRESS(AE$2,$DY$2)))</f>
        <v>22851.185983456213</v>
      </c>
      <c r="AF33" s="51">
        <f ca="1">SUMPRODUCT($CM33:$DD33,INDIRECT(ADDRESS(AF$2,$DH$2)):INDIRECT(ADDRESS(AF$2,$DY$2)))</f>
        <v>22851.185983456213</v>
      </c>
      <c r="AG33" s="51">
        <f ca="1">SUMPRODUCT($CM33:$DD33,INDIRECT(ADDRESS(AG$2,$DH$2)):INDIRECT(ADDRESS(AG$2,$DY$2)))</f>
        <v>22851.185983456213</v>
      </c>
      <c r="AH33" s="51">
        <f ca="1">SUMPRODUCT($CM33:$DD33,INDIRECT(ADDRESS(AH$2,$DH$2)):INDIRECT(ADDRESS(AH$2,$DY$2)))</f>
        <v>22851.185983456213</v>
      </c>
      <c r="AI33" s="51">
        <f ca="1">SUMPRODUCT($CM33:$DD33,INDIRECT(ADDRESS(AI$2,$DH$2)):INDIRECT(ADDRESS(AI$2,$DY$2)))</f>
        <v>22851.185983456213</v>
      </c>
      <c r="AJ33" s="51">
        <f ca="1">SUMPRODUCT($CM33:$DD33,INDIRECT(ADDRESS(AJ$2,$DH$2)):INDIRECT(ADDRESS(AJ$2,$DY$2)))</f>
        <v>22851.185983456213</v>
      </c>
      <c r="AK33" s="51">
        <f ca="1">SUMPRODUCT($CM33:$DD33,INDIRECT(ADDRESS(AK$2,$DH$2)):INDIRECT(ADDRESS(AK$2,$DY$2)))</f>
        <v>22851.185983456213</v>
      </c>
      <c r="AL33" s="51">
        <f ca="1">SUMPRODUCT($CM33:$DD33,INDIRECT(ADDRESS(AL$2,$DH$2)):INDIRECT(ADDRESS(AL$2,$DY$2)))</f>
        <v>22851.185983456213</v>
      </c>
      <c r="AM33" s="51">
        <f ca="1">SUMPRODUCT($CM33:$DD33,INDIRECT(ADDRESS(AM$2,$DH$2)):INDIRECT(ADDRESS(AM$2,$DY$2)))</f>
        <v>22851.185983456213</v>
      </c>
      <c r="AN33" s="51">
        <f ca="1">SUMPRODUCT($CM33:$DD33,INDIRECT(ADDRESS(AN$2,$DH$2)):INDIRECT(ADDRESS(AN$2,$DY$2)))</f>
        <v>22851.185983456213</v>
      </c>
      <c r="AO33" s="51">
        <f ca="1">SUMPRODUCT($CM33:$DD33,INDIRECT(ADDRESS(AO$2,$DH$2)):INDIRECT(ADDRESS(AO$2,$DY$2)))</f>
        <v>22851.185983456213</v>
      </c>
      <c r="AP33" s="51">
        <f ca="1">SUMPRODUCT($CM33:$DD33,INDIRECT(ADDRESS(AP$2,$DH$2)):INDIRECT(ADDRESS(AP$2,$DY$2)))</f>
        <v>22851.185983456213</v>
      </c>
      <c r="AQ33" s="51">
        <f ca="1">SUMPRODUCT($CM33:$DD33,INDIRECT(ADDRESS(AQ$2,$DH$2)):INDIRECT(ADDRESS(AQ$2,$DY$2)))</f>
        <v>22851.185983456213</v>
      </c>
      <c r="AR33" s="51">
        <f ca="1">SUMPRODUCT($CM33:$DD33,INDIRECT(ADDRESS(AR$2,$DH$2)):INDIRECT(ADDRESS(AR$2,$DY$2)))</f>
        <v>22851.185983456213</v>
      </c>
      <c r="AS33" s="51">
        <f ca="1">SUMPRODUCT($CM33:$DD33,INDIRECT(ADDRESS(AS$2,$DH$2)):INDIRECT(ADDRESS(AS$2,$DY$2)))</f>
        <v>22851.185983456213</v>
      </c>
      <c r="AT33" s="51">
        <f ca="1">SUMPRODUCT($CM33:$DD33,INDIRECT(ADDRESS(AT$2,$DH$2)):INDIRECT(ADDRESS(AT$2,$DY$2)))</f>
        <v>22851.185983456213</v>
      </c>
      <c r="AU33" s="51">
        <f ca="1">SUMPRODUCT($CM33:$DD33,INDIRECT(ADDRESS(AU$2,$DH$2)):INDIRECT(ADDRESS(AU$2,$DY$2)))</f>
        <v>22851.185983456213</v>
      </c>
      <c r="AV33" s="51">
        <f ca="1">SUMPRODUCT($CM33:$DD33,INDIRECT(ADDRESS(AV$2,$DH$2)):INDIRECT(ADDRESS(AV$2,$DY$2)))</f>
        <v>22851.185983456213</v>
      </c>
      <c r="AW33" s="51">
        <f ca="1">SUMPRODUCT($CM33:$DD33,INDIRECT(ADDRESS(AW$2,$DH$2)):INDIRECT(ADDRESS(AW$2,$DY$2)))</f>
        <v>22851.185983456213</v>
      </c>
      <c r="AX33" s="51">
        <f ca="1">SUMPRODUCT($CM33:$DD33,INDIRECT(ADDRESS(AX$2,$DH$2)):INDIRECT(ADDRESS(AX$2,$DY$2)))</f>
        <v>22851.185983456213</v>
      </c>
      <c r="AY33" s="51">
        <f ca="1">SUMPRODUCT($CM33:$DD33,INDIRECT(ADDRESS(AY$2,$DH$2)):INDIRECT(ADDRESS(AY$2,$DY$2)))</f>
        <v>22851.185983456213</v>
      </c>
      <c r="AZ33" s="51">
        <f ca="1">SUMPRODUCT($CM33:$DD33,INDIRECT(ADDRESS(AZ$2,$DH$2)):INDIRECT(ADDRESS(AZ$2,$DY$2)))</f>
        <v>22851.185983456213</v>
      </c>
      <c r="BA33" s="51">
        <f ca="1">SUMPRODUCT($CM33:$DD33,INDIRECT(ADDRESS(BA$2,$DH$2)):INDIRECT(ADDRESS(BA$2,$DY$2)))</f>
        <v>22851.185983456213</v>
      </c>
      <c r="BB33" s="51">
        <f ca="1">SUMPRODUCT($CM33:$DD33,INDIRECT(ADDRESS(BB$2,$DH$2)):INDIRECT(ADDRESS(BB$2,$DY$2)))</f>
        <v>22851.185983456213</v>
      </c>
      <c r="BC33" s="51">
        <f ca="1">SUMPRODUCT($CM33:$DD33,INDIRECT(ADDRESS(BC$2,$DH$2)):INDIRECT(ADDRESS(BC$2,$DY$2)))</f>
        <v>22851.185983456213</v>
      </c>
      <c r="BD33" s="51">
        <f ca="1">SUMPRODUCT($CM33:$DD33,INDIRECT(ADDRESS(BD$2,$DH$2)):INDIRECT(ADDRESS(BD$2,$DY$2)))</f>
        <v>22851.185983456213</v>
      </c>
      <c r="BE33" s="51">
        <f ca="1">SUMPRODUCT($CM33:$DD33,INDIRECT(ADDRESS(BE$2,$DH$2)):INDIRECT(ADDRESS(BE$2,$DY$2)))</f>
        <v>22851.185983456213</v>
      </c>
      <c r="BF33" s="51">
        <f ca="1">SUMPRODUCT($CM33:$DD33,INDIRECT(ADDRESS(BF$2,$DH$2)):INDIRECT(ADDRESS(BF$2,$DY$2)))</f>
        <v>22851.185983456213</v>
      </c>
      <c r="BG33" s="51">
        <f ca="1">SUMPRODUCT($CM33:$DD33,INDIRECT(ADDRESS(BG$2,$DH$2)):INDIRECT(ADDRESS(BG$2,$DY$2)))</f>
        <v>22851.185983456213</v>
      </c>
      <c r="BH33" s="51">
        <f ca="1">SUMPRODUCT($CM33:$DD33,INDIRECT(ADDRESS(BH$2,$DH$2)):INDIRECT(ADDRESS(BH$2,$DY$2)))</f>
        <v>22851.185983456213</v>
      </c>
      <c r="BI33" s="51">
        <f ca="1">SUMPRODUCT($CM33:$DD33,INDIRECT(ADDRESS(BI$2,$DH$2)):INDIRECT(ADDRESS(BI$2,$DY$2)))</f>
        <v>22851.185983456213</v>
      </c>
      <c r="BJ33" s="51">
        <f ca="1">SUMPRODUCT($CM33:$DD33,INDIRECT(ADDRESS(BJ$2,$DH$2)):INDIRECT(ADDRESS(BJ$2,$DY$2)))</f>
        <v>22851.185983456213</v>
      </c>
      <c r="BK33" s="51">
        <f ca="1">SUMPRODUCT($CM33:$DD33,INDIRECT(ADDRESS(BK$2,$DH$2)):INDIRECT(ADDRESS(BK$2,$DY$2)))</f>
        <v>22851.185983456213</v>
      </c>
      <c r="BL33" s="51">
        <f ca="1">SUMPRODUCT($CM33:$DD33,INDIRECT(ADDRESS(BL$2,$DH$2)):INDIRECT(ADDRESS(BL$2,$DY$2)))</f>
        <v>22851.185983456213</v>
      </c>
      <c r="BM33" s="51">
        <f ca="1">SUMPRODUCT($CM33:$DD33,INDIRECT(ADDRESS(BM$2,$DH$2)):INDIRECT(ADDRESS(BM$2,$DY$2)))</f>
        <v>22851.185983456213</v>
      </c>
      <c r="BN33" s="51">
        <f ca="1">SUMPRODUCT($CM33:$DD33,INDIRECT(ADDRESS(BN$2,$DH$2)):INDIRECT(ADDRESS(BN$2,$DY$2)))</f>
        <v>22851.185983456213</v>
      </c>
      <c r="BO33" s="51">
        <f ca="1">SUMPRODUCT($CM33:$DD33,INDIRECT(ADDRESS(BO$2,$DH$2)):INDIRECT(ADDRESS(BO$2,$DY$2)))</f>
        <v>22851.185983456213</v>
      </c>
      <c r="BP33" s="51">
        <f ca="1">SUMPRODUCT($CM33:$DD33,INDIRECT(ADDRESS(BP$2,$DH$2)):INDIRECT(ADDRESS(BP$2,$DY$2)))</f>
        <v>22851.185983456213</v>
      </c>
      <c r="BQ33" s="51">
        <f ca="1">SUMPRODUCT($CM33:$DD33,INDIRECT(ADDRESS(BQ$2,$DH$2)):INDIRECT(ADDRESS(BQ$2,$DY$2)))</f>
        <v>22851.185983456213</v>
      </c>
      <c r="BR33" s="51">
        <f ca="1">SUMPRODUCT($CM33:$DD33,INDIRECT(ADDRESS(BR$2,$DH$2)):INDIRECT(ADDRESS(BR$2,$DY$2)))</f>
        <v>22851.185983456213</v>
      </c>
      <c r="BS33" s="51">
        <f ca="1">SUMPRODUCT($CM33:$DD33,INDIRECT(ADDRESS(BS$2,$DH$2)):INDIRECT(ADDRESS(BS$2,$DY$2)))</f>
        <v>22851.185983456213</v>
      </c>
      <c r="BT33" s="51">
        <f ca="1">SUMPRODUCT($CM33:$DD33,INDIRECT(ADDRESS(BT$2,$DH$2)):INDIRECT(ADDRESS(BT$2,$DY$2)))</f>
        <v>22851.185983456213</v>
      </c>
      <c r="BU33" s="51">
        <f ca="1">SUMPRODUCT($CM33:$DD33,INDIRECT(ADDRESS(BU$2,$DH$2)):INDIRECT(ADDRESS(BU$2,$DY$2)))</f>
        <v>22851.185983456213</v>
      </c>
      <c r="BV33" s="51">
        <f ca="1">SUMPRODUCT($CM33:$DD33,INDIRECT(ADDRESS(BV$2,$DH$2)):INDIRECT(ADDRESS(BV$2,$DY$2)))</f>
        <v>22851.185983456213</v>
      </c>
      <c r="BW33" s="51">
        <f ca="1">SUMPRODUCT($CM33:$DD33,INDIRECT(ADDRESS(BW$2,$DH$2)):INDIRECT(ADDRESS(BW$2,$DY$2)))</f>
        <v>22851.185983456213</v>
      </c>
      <c r="BX33" s="51">
        <f ca="1">SUMPRODUCT($CM33:$DD33,INDIRECT(ADDRESS(BX$2,$DH$2)):INDIRECT(ADDRESS(BX$2,$DY$2)))</f>
        <v>22851.185983456213</v>
      </c>
      <c r="BY33" s="51">
        <f ca="1">SUMPRODUCT($CM33:$DD33,INDIRECT(ADDRESS(BY$2,$DH$2)):INDIRECT(ADDRESS(BY$2,$DY$2)))</f>
        <v>22851.185983456213</v>
      </c>
      <c r="BZ33" s="51">
        <f ca="1">SUMPRODUCT($CM33:$DD33,INDIRECT(ADDRESS(BZ$2,$DH$2)):INDIRECT(ADDRESS(BZ$2,$DY$2)))</f>
        <v>22851.185983456213</v>
      </c>
      <c r="CA33" s="51">
        <f ca="1">SUMPRODUCT($CM33:$DD33,INDIRECT(ADDRESS(CA$2,$DH$2)):INDIRECT(ADDRESS(CA$2,$DY$2)))</f>
        <v>22851.185983456213</v>
      </c>
      <c r="CB33" s="51">
        <f ca="1">SUMPRODUCT($CM33:$DD33,INDIRECT(ADDRESS(CB$2,$DH$2)):INDIRECT(ADDRESS(CB$2,$DY$2)))</f>
        <v>22851.185983456213</v>
      </c>
      <c r="CC33" s="51">
        <f ca="1">SUMPRODUCT($CM33:$DD33,INDIRECT(ADDRESS(CC$2,$DH$2)):INDIRECT(ADDRESS(CC$2,$DY$2)))</f>
        <v>22851.185983456213</v>
      </c>
      <c r="CD33" s="51">
        <f ca="1">SUMPRODUCT($CM33:$DD33,INDIRECT(ADDRESS(CD$2,$DH$2)):INDIRECT(ADDRESS(CD$2,$DY$2)))</f>
        <v>22851.185983456213</v>
      </c>
      <c r="CF33" s="51">
        <f t="shared" ca="1" si="5"/>
        <v>274214.23180147453</v>
      </c>
      <c r="CG33" s="51">
        <f t="shared" ca="1" si="5"/>
        <v>274214.23180147453</v>
      </c>
      <c r="CH33" s="51">
        <f t="shared" ca="1" si="5"/>
        <v>274214.23180147453</v>
      </c>
      <c r="CI33" s="51">
        <f t="shared" ca="1" si="5"/>
        <v>274214.23180147453</v>
      </c>
      <c r="CJ33" s="51">
        <f t="shared" ca="1" si="5"/>
        <v>274214.23180147453</v>
      </c>
      <c r="CK33" s="51">
        <f t="shared" ca="1" si="5"/>
        <v>274214.23180147453</v>
      </c>
      <c r="CL33" s="82"/>
      <c r="CM33" s="1">
        <f>IFERROR(VLOOKUP($A33,Auxiliar_OPEX_CustosUnit!$A$4:$BT$129,COLUMN(Auxiliar_OPEX_CustosUnit!BC$2),0),0)</f>
        <v>0</v>
      </c>
      <c r="CN33" s="1">
        <f>IFERROR(VLOOKUP($A33,Auxiliar_OPEX_CustosUnit!$A$4:$BT$129,COLUMN(Auxiliar_OPEX_CustosUnit!BD$2),0),0)</f>
        <v>0</v>
      </c>
      <c r="CO33" s="1">
        <f>IFERROR(VLOOKUP($A33,Auxiliar_OPEX_CustosUnit!$A$4:$BT$129,COLUMN(Auxiliar_OPEX_CustosUnit!BE$2),0)*(1-DRE_Auxiliar!$A$172),0)</f>
        <v>22851.185983456213</v>
      </c>
      <c r="CP33" s="1">
        <f>IFERROR(VLOOKUP($A33,Auxiliar_OPEX_CustosUnit!$A$4:$BT$129,COLUMN(Auxiliar_OPEX_CustosUnit!BF$2),0),0)</f>
        <v>0</v>
      </c>
      <c r="CQ33" s="1">
        <f>IFERROR(VLOOKUP($A33,Auxiliar_OPEX_CustosUnit!$A$4:$BT$129,COLUMN(Auxiliar_OPEX_CustosUnit!BG$2),0),0)</f>
        <v>0</v>
      </c>
      <c r="CR33" s="1">
        <f>IFERROR(VLOOKUP($A33,Auxiliar_OPEX_CustosUnit!$A$4:$BT$129,COLUMN(Auxiliar_OPEX_CustosUnit!BH$2),0),0)</f>
        <v>0</v>
      </c>
      <c r="CS33" s="1">
        <f>IFERROR(VLOOKUP($A33,Auxiliar_OPEX_CustosUnit!$A$4:$BT$129,COLUMN(Auxiliar_OPEX_CustosUnit!BI$2),0),0)</f>
        <v>0</v>
      </c>
      <c r="CT33" s="1">
        <f>IFERROR(VLOOKUP($A33,Auxiliar_OPEX_CustosUnit!$A$4:$BT$129,COLUMN(Auxiliar_OPEX_CustosUnit!BJ$2),0),0)</f>
        <v>0</v>
      </c>
      <c r="CU33" s="1">
        <f>IFERROR(VLOOKUP($A33,Auxiliar_OPEX_CustosUnit!$A$4:$BT$129,COLUMN(Auxiliar_OPEX_CustosUnit!BK$2),0),0)</f>
        <v>0</v>
      </c>
      <c r="CV33" s="1">
        <f>IFERROR(VLOOKUP($A33,Auxiliar_OPEX_CustosUnit!$A$4:$BT$129,COLUMN(Auxiliar_OPEX_CustosUnit!BL$2),0),0)</f>
        <v>0</v>
      </c>
      <c r="CW33" s="1">
        <f>IFERROR(VLOOKUP($A33,Auxiliar_OPEX_CustosUnit!$A$4:$BT$129,COLUMN(Auxiliar_OPEX_CustosUnit!BM$2),0),0)</f>
        <v>0</v>
      </c>
      <c r="CX33" s="1">
        <f>IFERROR(VLOOKUP($A33,Auxiliar_OPEX_CustosUnit!$A$4:$BT$129,COLUMN(Auxiliar_OPEX_CustosUnit!BN$2),0),0)</f>
        <v>0</v>
      </c>
      <c r="CY33" s="1">
        <f>IFERROR(VLOOKUP($A33,Auxiliar_OPEX_CustosUnit!$A$4:$BT$129,COLUMN(Auxiliar_OPEX_CustosUnit!BO$2),0),0)</f>
        <v>0</v>
      </c>
      <c r="CZ33" s="1">
        <f>IFERROR(VLOOKUP($A33,Auxiliar_OPEX_CustosUnit!$A$4:$BT$129,COLUMN(Auxiliar_OPEX_CustosUnit!BP$2),0),0)</f>
        <v>0</v>
      </c>
      <c r="DA33" s="1">
        <f>IFERROR(VLOOKUP($A33,Auxiliar_OPEX_CustosUnit!$A$4:$BT$129,COLUMN(Auxiliar_OPEX_CustosUnit!BQ$2),0),0)</f>
        <v>0</v>
      </c>
      <c r="DB33" s="1">
        <f>IFERROR(VLOOKUP($A33,Auxiliar_OPEX_CustosUnit!$A$4:$BT$129,COLUMN(Auxiliar_OPEX_CustosUnit!BR$2),0),0)</f>
        <v>0</v>
      </c>
      <c r="DC33" s="1">
        <f>IFERROR(VLOOKUP($A33,Auxiliar_OPEX_CustosUnit!$A$4:$BT$129,COLUMN(Auxiliar_OPEX_CustosUnit!BS$2),0),0)</f>
        <v>0</v>
      </c>
      <c r="DD33" s="1">
        <f>IFERROR(VLOOKUP($A33,Auxiliar_OPEX_CustosUnit!$A$4:$BT$129,COLUMN(Auxiliar_OPEX_CustosUnit!BT$2),0),0)</f>
        <v>0</v>
      </c>
      <c r="DG33" s="60">
        <v>44136</v>
      </c>
      <c r="DH33" s="1">
        <v>1</v>
      </c>
      <c r="DI33" s="1">
        <f>INDEX(Auxiliar_OPEX_Drivers!$B$2:$CH$18,MATCH(Auxiliar_OPEX_O!DI$3,Auxiliar_OPEX_Drivers!$B$2:$B$18,0),MATCH($DG33,Auxiliar_OPEX_Drivers!$B$2:$CH$2,0))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INDEX(Auxiliar_OPEX_Drivers!$B$2:$CH$18,MATCH(Auxiliar_OPEX_O!DK$3,Auxiliar_OPEX_Drivers!$B$2:$B$18,0),MATCH($DG33,Auxiliar_OPEX_Drivers!$B$2:$CH$2,0))</f>
        <v>14.403415720910379</v>
      </c>
      <c r="DL33" s="1">
        <f>INDEX(Auxiliar_OPEX_Drivers!$B$2:$CH$18,MATCH(Auxiliar_OPEX_O!DL$3,Auxiliar_OPEX_Drivers!$B$2:$B$18,0),MATCH($DG33,Auxiliar_OPEX_Drivers!$B$2:$CH$2,0))</f>
        <v>62.955560410032106</v>
      </c>
      <c r="DM33" s="1">
        <f>INDEX(Auxiliar_OPEX_Drivers!$B$2:$CH$18,MATCH(Auxiliar_OPEX_O!DM$3,Auxiliar_OPEX_Drivers!$B$2:$B$18,0),MATCH($DG33,Auxiliar_OPEX_Drivers!$B$2:$CH$2,0))</f>
        <v>13</v>
      </c>
      <c r="DN33" s="1">
        <f>INDEX(Auxiliar_OPEX_Drivers!$B$2:$CH$18,MATCH(Auxiliar_OPEX_O!DN$3,Auxiliar_OPEX_Drivers!$B$2:$B$18,0),MATCH($DG33,Auxiliar_OPEX_Drivers!$B$2:$CH$2,0))</f>
        <v>656.15530343146793</v>
      </c>
      <c r="DO33" s="1">
        <f>INDEX(Auxiliar_OPEX_Drivers!$B$2:$CH$18,MATCH(Auxiliar_OPEX_O!DO$3,Auxiliar_OPEX_Drivers!$B$2:$B$18,0),MATCH($DG33,Auxiliar_OPEX_Drivers!$B$2:$CH$2,0))</f>
        <v>12</v>
      </c>
      <c r="DP33" s="1">
        <f>INDEX(Auxiliar_OPEX_Drivers!$B$2:$CH$18,MATCH(Auxiliar_OPEX_O!DP$3,Auxiliar_OPEX_Drivers!$B$2:$B$18,0),MATCH($DG33,Auxiliar_OPEX_Drivers!$B$2:$CH$2,0))</f>
        <v>197.73070641005256</v>
      </c>
      <c r="DQ33" s="1">
        <f>INDEX(Auxiliar_OPEX_Drivers!$B$2:$CH$18,MATCH(Auxiliar_OPEX_O!DQ$3,Auxiliar_OPEX_Drivers!$B$2:$B$18,0),MATCH($DG33,Auxiliar_OPEX_Drivers!$B$2:$CH$2,0))</f>
        <v>37.100853930227593</v>
      </c>
      <c r="DR33" s="1">
        <f>INDEX(Auxiliar_OPEX_Drivers!$B$2:$CH$18,MATCH(Auxiliar_OPEX_O!DR$3,Auxiliar_OPEX_Drivers!$B$2:$B$18,0),MATCH($DG33,Auxiliar_OPEX_Drivers!$B$2:$CH$2,0))</f>
        <v>19035593.47129976</v>
      </c>
      <c r="DS33" s="1">
        <f>INDEX(Auxiliar_OPEX_Drivers!$B$2:$CH$18,MATCH(Auxiliar_OPEX_O!DS$3,Auxiliar_OPEX_Drivers!$B$2:$B$18,0),MATCH($DG33,Auxiliar_OPEX_Drivers!$B$2:$CH$2,0))</f>
        <v>73847</v>
      </c>
      <c r="DT33" s="1">
        <f>INDEX(Auxiliar_OPEX_Drivers!$B$2:$CH$18,MATCH(Auxiliar_OPEX_O!DT$3,Auxiliar_OPEX_Drivers!$B$2:$B$18,0),MATCH($DG33,Auxiliar_OPEX_Drivers!$B$2:$CH$2,0))</f>
        <v>8566.915095313303</v>
      </c>
      <c r="DU33" s="1">
        <f>INDEX(Auxiliar_OPEX_Drivers!$B$2:$CH$18,MATCH(Auxiliar_OPEX_O!DU$3,Auxiliar_OPEX_Drivers!$B$2:$B$18,0),MATCH($DG33,Auxiliar_OPEX_Drivers!$B$2:$CH$2,0))</f>
        <v>1887.6170686465584</v>
      </c>
      <c r="DV33" s="1">
        <f>INDEX(Auxiliar_OPEX_Drivers!$B$2:$CH$18,MATCH(Auxiliar_OPEX_O!DV$3,Auxiliar_OPEX_Drivers!$B$2:$B$18,0),MATCH($DG33,Auxiliar_OPEX_Drivers!$B$2:$CH$2,0))</f>
        <v>2254345.754757232</v>
      </c>
      <c r="DW33" s="1">
        <f>INDEX(Auxiliar_OPEX_Drivers!$B$2:$CH$18,MATCH(Auxiliar_OPEX_O!DW$3,Auxiliar_OPEX_Drivers!$B$2:$B$18,0),MATCH($DG33,Auxiliar_OPEX_Drivers!$B$2:$CH$2,0))</f>
        <v>8419.6195953133029</v>
      </c>
      <c r="DX33" s="1">
        <f>INDEX(Auxiliar_OPEX_Drivers!$B$2:$CH$18,MATCH(Auxiliar_OPEX_O!DX$3,Auxiliar_OPEX_Drivers!$B$2:$B$18,0),MATCH($DG33,Auxiliar_OPEX_Drivers!$B$2:$CH$2,0))</f>
        <v>2276205.7188490583</v>
      </c>
      <c r="DY33" s="1">
        <f>INDEX(Auxiliar_OPEX_Drivers!$B$2:$CH$18,MATCH(Auxiliar_OPEX_O!DY$3,Auxiliar_OPEX_Drivers!$B$2:$B$18,0),MATCH($DG33,Auxiliar_OPEX_Drivers!$B$2:$CH$2,0))</f>
        <v>993.3458399026905</v>
      </c>
    </row>
    <row r="34" spans="1:129" hidden="1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2901.4651629120326</v>
      </c>
      <c r="E34" s="51">
        <f ca="1">SUMPRODUCT($CM34:$DD34,INDIRECT(ADDRESS(E$2,$DH$2)):INDIRECT(ADDRESS(E$2,$DY$2)))</f>
        <v>2901.4651629120326</v>
      </c>
      <c r="F34" s="51">
        <f ca="1">SUMPRODUCT($CM34:$DD34,INDIRECT(ADDRESS(F$2,$DH$2)):INDIRECT(ADDRESS(F$2,$DY$2)))</f>
        <v>2901.4651629120326</v>
      </c>
      <c r="G34" s="51">
        <f ca="1">SUMPRODUCT($CM34:$DD34,INDIRECT(ADDRESS(G$2,$DH$2)):INDIRECT(ADDRESS(G$2,$DY$2)))</f>
        <v>2901.4651629120326</v>
      </c>
      <c r="H34" s="51">
        <f ca="1">SUMPRODUCT($CM34:$DD34,INDIRECT(ADDRESS(H$2,$DH$2)):INDIRECT(ADDRESS(H$2,$DY$2)))</f>
        <v>2901.4651629120326</v>
      </c>
      <c r="I34" s="51">
        <f ca="1">SUMPRODUCT($CM34:$DD34,INDIRECT(ADDRESS(I$2,$DH$2)):INDIRECT(ADDRESS(I$2,$DY$2)))</f>
        <v>2901.4651629120326</v>
      </c>
      <c r="J34" s="51">
        <f ca="1">SUMPRODUCT($CM34:$DD34,INDIRECT(ADDRESS(J$2,$DH$2)):INDIRECT(ADDRESS(J$2,$DY$2)))</f>
        <v>2901.4651629120326</v>
      </c>
      <c r="K34" s="51">
        <f ca="1">SUMPRODUCT($CM34:$DD34,INDIRECT(ADDRESS(K$2,$DH$2)):INDIRECT(ADDRESS(K$2,$DY$2)))</f>
        <v>2901.4651629120326</v>
      </c>
      <c r="L34" s="51">
        <f ca="1">SUMPRODUCT($CM34:$DD34,INDIRECT(ADDRESS(L$2,$DH$2)):INDIRECT(ADDRESS(L$2,$DY$2)))</f>
        <v>2901.4651629120326</v>
      </c>
      <c r="M34" s="51">
        <f ca="1">SUMPRODUCT($CM34:$DD34,INDIRECT(ADDRESS(M$2,$DH$2)):INDIRECT(ADDRESS(M$2,$DY$2)))</f>
        <v>2901.4651629120326</v>
      </c>
      <c r="N34" s="51">
        <f ca="1">SUMPRODUCT($CM34:$DD34,INDIRECT(ADDRESS(N$2,$DH$2)):INDIRECT(ADDRESS(N$2,$DY$2)))</f>
        <v>2901.4651629120326</v>
      </c>
      <c r="O34" s="51">
        <f ca="1">SUMPRODUCT($CM34:$DD34,INDIRECT(ADDRESS(O$2,$DH$2)):INDIRECT(ADDRESS(O$2,$DY$2)))</f>
        <v>2901.4651629120326</v>
      </c>
      <c r="P34" s="51">
        <f ca="1">SUMPRODUCT($CM34:$DD34,INDIRECT(ADDRESS(P$2,$DH$2)):INDIRECT(ADDRESS(P$2,$DY$2)))</f>
        <v>2901.4651629120326</v>
      </c>
      <c r="Q34" s="51">
        <f ca="1">SUMPRODUCT($CM34:$DD34,INDIRECT(ADDRESS(Q$2,$DH$2)):INDIRECT(ADDRESS(Q$2,$DY$2)))</f>
        <v>2901.4651629120326</v>
      </c>
      <c r="R34" s="51">
        <f ca="1">SUMPRODUCT($CM34:$DD34,INDIRECT(ADDRESS(R$2,$DH$2)):INDIRECT(ADDRESS(R$2,$DY$2)))</f>
        <v>2901.4651629120326</v>
      </c>
      <c r="S34" s="51">
        <f ca="1">SUMPRODUCT($CM34:$DD34,INDIRECT(ADDRESS(S$2,$DH$2)):INDIRECT(ADDRESS(S$2,$DY$2)))</f>
        <v>2901.4651629120326</v>
      </c>
      <c r="T34" s="51">
        <f ca="1">SUMPRODUCT($CM34:$DD34,INDIRECT(ADDRESS(T$2,$DH$2)):INDIRECT(ADDRESS(T$2,$DY$2)))</f>
        <v>2901.4651629120326</v>
      </c>
      <c r="U34" s="51">
        <f ca="1">SUMPRODUCT($CM34:$DD34,INDIRECT(ADDRESS(U$2,$DH$2)):INDIRECT(ADDRESS(U$2,$DY$2)))</f>
        <v>2901.4651629120326</v>
      </c>
      <c r="V34" s="51">
        <f ca="1">SUMPRODUCT($CM34:$DD34,INDIRECT(ADDRESS(V$2,$DH$2)):INDIRECT(ADDRESS(V$2,$DY$2)))</f>
        <v>2901.4651629120326</v>
      </c>
      <c r="W34" s="51">
        <f ca="1">SUMPRODUCT($CM34:$DD34,INDIRECT(ADDRESS(W$2,$DH$2)):INDIRECT(ADDRESS(W$2,$DY$2)))</f>
        <v>2901.4651629120326</v>
      </c>
      <c r="X34" s="51">
        <f ca="1">SUMPRODUCT($CM34:$DD34,INDIRECT(ADDRESS(X$2,$DH$2)):INDIRECT(ADDRESS(X$2,$DY$2)))</f>
        <v>2901.4651629120326</v>
      </c>
      <c r="Y34" s="51">
        <f ca="1">SUMPRODUCT($CM34:$DD34,INDIRECT(ADDRESS(Y$2,$DH$2)):INDIRECT(ADDRESS(Y$2,$DY$2)))</f>
        <v>2901.4651629120326</v>
      </c>
      <c r="Z34" s="51">
        <f ca="1">SUMPRODUCT($CM34:$DD34,INDIRECT(ADDRESS(Z$2,$DH$2)):INDIRECT(ADDRESS(Z$2,$DY$2)))</f>
        <v>2901.4651629120326</v>
      </c>
      <c r="AA34" s="51">
        <f ca="1">SUMPRODUCT($CM34:$DD34,INDIRECT(ADDRESS(AA$2,$DH$2)):INDIRECT(ADDRESS(AA$2,$DY$2)))</f>
        <v>2901.4651629120326</v>
      </c>
      <c r="AB34" s="51">
        <f ca="1">SUMPRODUCT($CM34:$DD34,INDIRECT(ADDRESS(AB$2,$DH$2)):INDIRECT(ADDRESS(AB$2,$DY$2)))</f>
        <v>2901.4651629120326</v>
      </c>
      <c r="AC34" s="51">
        <f ca="1">SUMPRODUCT($CM34:$DD34,INDIRECT(ADDRESS(AC$2,$DH$2)):INDIRECT(ADDRESS(AC$2,$DY$2)))</f>
        <v>2901.4651629120326</v>
      </c>
      <c r="AD34" s="51">
        <f ca="1">SUMPRODUCT($CM34:$DD34,INDIRECT(ADDRESS(AD$2,$DH$2)):INDIRECT(ADDRESS(AD$2,$DY$2)))</f>
        <v>2901.4651629120326</v>
      </c>
      <c r="AE34" s="51">
        <f ca="1">SUMPRODUCT($CM34:$DD34,INDIRECT(ADDRESS(AE$2,$DH$2)):INDIRECT(ADDRESS(AE$2,$DY$2)))</f>
        <v>2901.4651629120326</v>
      </c>
      <c r="AF34" s="51">
        <f ca="1">SUMPRODUCT($CM34:$DD34,INDIRECT(ADDRESS(AF$2,$DH$2)):INDIRECT(ADDRESS(AF$2,$DY$2)))</f>
        <v>2901.4651629120326</v>
      </c>
      <c r="AG34" s="51">
        <f ca="1">SUMPRODUCT($CM34:$DD34,INDIRECT(ADDRESS(AG$2,$DH$2)):INDIRECT(ADDRESS(AG$2,$DY$2)))</f>
        <v>2901.4651629120326</v>
      </c>
      <c r="AH34" s="51">
        <f ca="1">SUMPRODUCT($CM34:$DD34,INDIRECT(ADDRESS(AH$2,$DH$2)):INDIRECT(ADDRESS(AH$2,$DY$2)))</f>
        <v>2901.4651629120326</v>
      </c>
      <c r="AI34" s="51">
        <f ca="1">SUMPRODUCT($CM34:$DD34,INDIRECT(ADDRESS(AI$2,$DH$2)):INDIRECT(ADDRESS(AI$2,$DY$2)))</f>
        <v>2901.4651629120326</v>
      </c>
      <c r="AJ34" s="51">
        <f ca="1">SUMPRODUCT($CM34:$DD34,INDIRECT(ADDRESS(AJ$2,$DH$2)):INDIRECT(ADDRESS(AJ$2,$DY$2)))</f>
        <v>2901.4651629120326</v>
      </c>
      <c r="AK34" s="51">
        <f ca="1">SUMPRODUCT($CM34:$DD34,INDIRECT(ADDRESS(AK$2,$DH$2)):INDIRECT(ADDRESS(AK$2,$DY$2)))</f>
        <v>2901.4651629120326</v>
      </c>
      <c r="AL34" s="51">
        <f ca="1">SUMPRODUCT($CM34:$DD34,INDIRECT(ADDRESS(AL$2,$DH$2)):INDIRECT(ADDRESS(AL$2,$DY$2)))</f>
        <v>2901.4651629120326</v>
      </c>
      <c r="AM34" s="51">
        <f ca="1">SUMPRODUCT($CM34:$DD34,INDIRECT(ADDRESS(AM$2,$DH$2)):INDIRECT(ADDRESS(AM$2,$DY$2)))</f>
        <v>2901.4651629120326</v>
      </c>
      <c r="AN34" s="51">
        <f ca="1">SUMPRODUCT($CM34:$DD34,INDIRECT(ADDRESS(AN$2,$DH$2)):INDIRECT(ADDRESS(AN$2,$DY$2)))</f>
        <v>2901.4651629120326</v>
      </c>
      <c r="AO34" s="51">
        <f ca="1">SUMPRODUCT($CM34:$DD34,INDIRECT(ADDRESS(AO$2,$DH$2)):INDIRECT(ADDRESS(AO$2,$DY$2)))</f>
        <v>2901.4651629120326</v>
      </c>
      <c r="AP34" s="51">
        <f ca="1">SUMPRODUCT($CM34:$DD34,INDIRECT(ADDRESS(AP$2,$DH$2)):INDIRECT(ADDRESS(AP$2,$DY$2)))</f>
        <v>2901.4651629120326</v>
      </c>
      <c r="AQ34" s="51">
        <f ca="1">SUMPRODUCT($CM34:$DD34,INDIRECT(ADDRESS(AQ$2,$DH$2)):INDIRECT(ADDRESS(AQ$2,$DY$2)))</f>
        <v>2901.4651629120326</v>
      </c>
      <c r="AR34" s="51">
        <f ca="1">SUMPRODUCT($CM34:$DD34,INDIRECT(ADDRESS(AR$2,$DH$2)):INDIRECT(ADDRESS(AR$2,$DY$2)))</f>
        <v>2901.4651629120326</v>
      </c>
      <c r="AS34" s="51">
        <f ca="1">SUMPRODUCT($CM34:$DD34,INDIRECT(ADDRESS(AS$2,$DH$2)):INDIRECT(ADDRESS(AS$2,$DY$2)))</f>
        <v>2901.4651629120326</v>
      </c>
      <c r="AT34" s="51">
        <f ca="1">SUMPRODUCT($CM34:$DD34,INDIRECT(ADDRESS(AT$2,$DH$2)):INDIRECT(ADDRESS(AT$2,$DY$2)))</f>
        <v>2901.4651629120326</v>
      </c>
      <c r="AU34" s="51">
        <f ca="1">SUMPRODUCT($CM34:$DD34,INDIRECT(ADDRESS(AU$2,$DH$2)):INDIRECT(ADDRESS(AU$2,$DY$2)))</f>
        <v>2901.4651629120326</v>
      </c>
      <c r="AV34" s="51">
        <f ca="1">SUMPRODUCT($CM34:$DD34,INDIRECT(ADDRESS(AV$2,$DH$2)):INDIRECT(ADDRESS(AV$2,$DY$2)))</f>
        <v>2901.4651629120326</v>
      </c>
      <c r="AW34" s="51">
        <f ca="1">SUMPRODUCT($CM34:$DD34,INDIRECT(ADDRESS(AW$2,$DH$2)):INDIRECT(ADDRESS(AW$2,$DY$2)))</f>
        <v>2901.4651629120326</v>
      </c>
      <c r="AX34" s="51">
        <f ca="1">SUMPRODUCT($CM34:$DD34,INDIRECT(ADDRESS(AX$2,$DH$2)):INDIRECT(ADDRESS(AX$2,$DY$2)))</f>
        <v>2901.4651629120326</v>
      </c>
      <c r="AY34" s="51">
        <f ca="1">SUMPRODUCT($CM34:$DD34,INDIRECT(ADDRESS(AY$2,$DH$2)):INDIRECT(ADDRESS(AY$2,$DY$2)))</f>
        <v>2901.4651629120326</v>
      </c>
      <c r="AZ34" s="51">
        <f ca="1">SUMPRODUCT($CM34:$DD34,INDIRECT(ADDRESS(AZ$2,$DH$2)):INDIRECT(ADDRESS(AZ$2,$DY$2)))</f>
        <v>2901.4651629120326</v>
      </c>
      <c r="BA34" s="51">
        <f ca="1">SUMPRODUCT($CM34:$DD34,INDIRECT(ADDRESS(BA$2,$DH$2)):INDIRECT(ADDRESS(BA$2,$DY$2)))</f>
        <v>2901.4651629120326</v>
      </c>
      <c r="BB34" s="51">
        <f ca="1">SUMPRODUCT($CM34:$DD34,INDIRECT(ADDRESS(BB$2,$DH$2)):INDIRECT(ADDRESS(BB$2,$DY$2)))</f>
        <v>2901.4651629120326</v>
      </c>
      <c r="BC34" s="51">
        <f ca="1">SUMPRODUCT($CM34:$DD34,INDIRECT(ADDRESS(BC$2,$DH$2)):INDIRECT(ADDRESS(BC$2,$DY$2)))</f>
        <v>2901.4651629120326</v>
      </c>
      <c r="BD34" s="51">
        <f ca="1">SUMPRODUCT($CM34:$DD34,INDIRECT(ADDRESS(BD$2,$DH$2)):INDIRECT(ADDRESS(BD$2,$DY$2)))</f>
        <v>2901.4651629120326</v>
      </c>
      <c r="BE34" s="51">
        <f ca="1">SUMPRODUCT($CM34:$DD34,INDIRECT(ADDRESS(BE$2,$DH$2)):INDIRECT(ADDRESS(BE$2,$DY$2)))</f>
        <v>2901.4651629120326</v>
      </c>
      <c r="BF34" s="51">
        <f ca="1">SUMPRODUCT($CM34:$DD34,INDIRECT(ADDRESS(BF$2,$DH$2)):INDIRECT(ADDRESS(BF$2,$DY$2)))</f>
        <v>2901.4651629120326</v>
      </c>
      <c r="BG34" s="51">
        <f ca="1">SUMPRODUCT($CM34:$DD34,INDIRECT(ADDRESS(BG$2,$DH$2)):INDIRECT(ADDRESS(BG$2,$DY$2)))</f>
        <v>2901.4651629120326</v>
      </c>
      <c r="BH34" s="51">
        <f ca="1">SUMPRODUCT($CM34:$DD34,INDIRECT(ADDRESS(BH$2,$DH$2)):INDIRECT(ADDRESS(BH$2,$DY$2)))</f>
        <v>2901.4651629120326</v>
      </c>
      <c r="BI34" s="51">
        <f ca="1">SUMPRODUCT($CM34:$DD34,INDIRECT(ADDRESS(BI$2,$DH$2)):INDIRECT(ADDRESS(BI$2,$DY$2)))</f>
        <v>2901.4651629120326</v>
      </c>
      <c r="BJ34" s="51">
        <f ca="1">SUMPRODUCT($CM34:$DD34,INDIRECT(ADDRESS(BJ$2,$DH$2)):INDIRECT(ADDRESS(BJ$2,$DY$2)))</f>
        <v>2901.4651629120326</v>
      </c>
      <c r="BK34" s="51">
        <f ca="1">SUMPRODUCT($CM34:$DD34,INDIRECT(ADDRESS(BK$2,$DH$2)):INDIRECT(ADDRESS(BK$2,$DY$2)))</f>
        <v>2901.4651629120326</v>
      </c>
      <c r="BL34" s="51">
        <f ca="1">SUMPRODUCT($CM34:$DD34,INDIRECT(ADDRESS(BL$2,$DH$2)):INDIRECT(ADDRESS(BL$2,$DY$2)))</f>
        <v>2901.4651629120326</v>
      </c>
      <c r="BM34" s="51">
        <f ca="1">SUMPRODUCT($CM34:$DD34,INDIRECT(ADDRESS(BM$2,$DH$2)):INDIRECT(ADDRESS(BM$2,$DY$2)))</f>
        <v>2901.4651629120326</v>
      </c>
      <c r="BN34" s="51">
        <f ca="1">SUMPRODUCT($CM34:$DD34,INDIRECT(ADDRESS(BN$2,$DH$2)):INDIRECT(ADDRESS(BN$2,$DY$2)))</f>
        <v>2901.4651629120326</v>
      </c>
      <c r="BO34" s="51">
        <f ca="1">SUMPRODUCT($CM34:$DD34,INDIRECT(ADDRESS(BO$2,$DH$2)):INDIRECT(ADDRESS(BO$2,$DY$2)))</f>
        <v>2901.4651629120326</v>
      </c>
      <c r="BP34" s="51">
        <f ca="1">SUMPRODUCT($CM34:$DD34,INDIRECT(ADDRESS(BP$2,$DH$2)):INDIRECT(ADDRESS(BP$2,$DY$2)))</f>
        <v>2901.4651629120326</v>
      </c>
      <c r="BQ34" s="51">
        <f ca="1">SUMPRODUCT($CM34:$DD34,INDIRECT(ADDRESS(BQ$2,$DH$2)):INDIRECT(ADDRESS(BQ$2,$DY$2)))</f>
        <v>2901.4651629120326</v>
      </c>
      <c r="BR34" s="51">
        <f ca="1">SUMPRODUCT($CM34:$DD34,INDIRECT(ADDRESS(BR$2,$DH$2)):INDIRECT(ADDRESS(BR$2,$DY$2)))</f>
        <v>2901.4651629120326</v>
      </c>
      <c r="BS34" s="51">
        <f ca="1">SUMPRODUCT($CM34:$DD34,INDIRECT(ADDRESS(BS$2,$DH$2)):INDIRECT(ADDRESS(BS$2,$DY$2)))</f>
        <v>2901.4651629120326</v>
      </c>
      <c r="BT34" s="51">
        <f ca="1">SUMPRODUCT($CM34:$DD34,INDIRECT(ADDRESS(BT$2,$DH$2)):INDIRECT(ADDRESS(BT$2,$DY$2)))</f>
        <v>2901.4651629120326</v>
      </c>
      <c r="BU34" s="51">
        <f ca="1">SUMPRODUCT($CM34:$DD34,INDIRECT(ADDRESS(BU$2,$DH$2)):INDIRECT(ADDRESS(BU$2,$DY$2)))</f>
        <v>2901.4651629120326</v>
      </c>
      <c r="BV34" s="51">
        <f ca="1">SUMPRODUCT($CM34:$DD34,INDIRECT(ADDRESS(BV$2,$DH$2)):INDIRECT(ADDRESS(BV$2,$DY$2)))</f>
        <v>2901.4651629120326</v>
      </c>
      <c r="BW34" s="51">
        <f ca="1">SUMPRODUCT($CM34:$DD34,INDIRECT(ADDRESS(BW$2,$DH$2)):INDIRECT(ADDRESS(BW$2,$DY$2)))</f>
        <v>2901.4651629120326</v>
      </c>
      <c r="BX34" s="51">
        <f ca="1">SUMPRODUCT($CM34:$DD34,INDIRECT(ADDRESS(BX$2,$DH$2)):INDIRECT(ADDRESS(BX$2,$DY$2)))</f>
        <v>2901.4651629120326</v>
      </c>
      <c r="BY34" s="51">
        <f ca="1">SUMPRODUCT($CM34:$DD34,INDIRECT(ADDRESS(BY$2,$DH$2)):INDIRECT(ADDRESS(BY$2,$DY$2)))</f>
        <v>2901.4651629120326</v>
      </c>
      <c r="BZ34" s="51">
        <f ca="1">SUMPRODUCT($CM34:$DD34,INDIRECT(ADDRESS(BZ$2,$DH$2)):INDIRECT(ADDRESS(BZ$2,$DY$2)))</f>
        <v>2901.4651629120326</v>
      </c>
      <c r="CA34" s="51">
        <f ca="1">SUMPRODUCT($CM34:$DD34,INDIRECT(ADDRESS(CA$2,$DH$2)):INDIRECT(ADDRESS(CA$2,$DY$2)))</f>
        <v>2901.4651629120326</v>
      </c>
      <c r="CB34" s="51">
        <f ca="1">SUMPRODUCT($CM34:$DD34,INDIRECT(ADDRESS(CB$2,$DH$2)):INDIRECT(ADDRESS(CB$2,$DY$2)))</f>
        <v>2901.4651629120326</v>
      </c>
      <c r="CC34" s="51">
        <f ca="1">SUMPRODUCT($CM34:$DD34,INDIRECT(ADDRESS(CC$2,$DH$2)):INDIRECT(ADDRESS(CC$2,$DY$2)))</f>
        <v>2901.4651629120326</v>
      </c>
      <c r="CD34" s="51">
        <f ca="1">SUMPRODUCT($CM34:$DD34,INDIRECT(ADDRESS(CD$2,$DH$2)):INDIRECT(ADDRESS(CD$2,$DY$2)))</f>
        <v>2901.4651629120326</v>
      </c>
      <c r="CF34" s="51">
        <f t="shared" ca="1" si="5"/>
        <v>34817.581954944399</v>
      </c>
      <c r="CG34" s="51">
        <f t="shared" ca="1" si="5"/>
        <v>34817.581954944399</v>
      </c>
      <c r="CH34" s="51">
        <f t="shared" ca="1" si="5"/>
        <v>34817.581954944399</v>
      </c>
      <c r="CI34" s="51">
        <f t="shared" ca="1" si="5"/>
        <v>34817.581954944399</v>
      </c>
      <c r="CJ34" s="51">
        <f t="shared" ca="1" si="5"/>
        <v>34817.581954944399</v>
      </c>
      <c r="CK34" s="51">
        <f t="shared" ca="1" si="5"/>
        <v>34817.581954944399</v>
      </c>
      <c r="CL34" s="82"/>
      <c r="CM34" s="1">
        <f>IFERROR(VLOOKUP($A34,Auxiliar_OPEX_CustosUnit!$A$4:$BT$129,COLUMN(Auxiliar_OPEX_CustosUnit!BC$2),0),0)</f>
        <v>0</v>
      </c>
      <c r="CN34" s="1">
        <f>IFERROR(VLOOKUP($A34,Auxiliar_OPEX_CustosUnit!$A$4:$BT$129,COLUMN(Auxiliar_OPEX_CustosUnit!BD$2),0),0)</f>
        <v>0</v>
      </c>
      <c r="CO34" s="1">
        <f>IFERROR(VLOOKUP($A34,Auxiliar_OPEX_CustosUnit!$A$4:$BT$129,COLUMN(Auxiliar_OPEX_CustosUnit!BE$2),0)*(1-DRE_Auxiliar!$A$172),0)</f>
        <v>2901.4651629120326</v>
      </c>
      <c r="CP34" s="1">
        <f>IFERROR(VLOOKUP($A34,Auxiliar_OPEX_CustosUnit!$A$4:$BT$129,COLUMN(Auxiliar_OPEX_CustosUnit!BF$2),0),0)</f>
        <v>0</v>
      </c>
      <c r="CQ34" s="1">
        <f>IFERROR(VLOOKUP($A34,Auxiliar_OPEX_CustosUnit!$A$4:$BT$129,COLUMN(Auxiliar_OPEX_CustosUnit!BG$2),0),0)</f>
        <v>0</v>
      </c>
      <c r="CR34" s="1">
        <f>IFERROR(VLOOKUP($A34,Auxiliar_OPEX_CustosUnit!$A$4:$BT$129,COLUMN(Auxiliar_OPEX_CustosUnit!BH$2),0),0)</f>
        <v>0</v>
      </c>
      <c r="CS34" s="1">
        <f>IFERROR(VLOOKUP($A34,Auxiliar_OPEX_CustosUnit!$A$4:$BT$129,COLUMN(Auxiliar_OPEX_CustosUnit!BI$2),0),0)</f>
        <v>0</v>
      </c>
      <c r="CT34" s="1">
        <f>IFERROR(VLOOKUP($A34,Auxiliar_OPEX_CustosUnit!$A$4:$BT$129,COLUMN(Auxiliar_OPEX_CustosUnit!BJ$2),0),0)</f>
        <v>0</v>
      </c>
      <c r="CU34" s="1">
        <f>IFERROR(VLOOKUP($A34,Auxiliar_OPEX_CustosUnit!$A$4:$BT$129,COLUMN(Auxiliar_OPEX_CustosUnit!BK$2),0),0)</f>
        <v>0</v>
      </c>
      <c r="CV34" s="1">
        <f>IFERROR(VLOOKUP($A34,Auxiliar_OPEX_CustosUnit!$A$4:$BT$129,COLUMN(Auxiliar_OPEX_CustosUnit!BL$2),0),0)</f>
        <v>0</v>
      </c>
      <c r="CW34" s="1">
        <f>IFERROR(VLOOKUP($A34,Auxiliar_OPEX_CustosUnit!$A$4:$BT$129,COLUMN(Auxiliar_OPEX_CustosUnit!BM$2),0),0)</f>
        <v>0</v>
      </c>
      <c r="CX34" s="1">
        <f>IFERROR(VLOOKUP($A34,Auxiliar_OPEX_CustosUnit!$A$4:$BT$129,COLUMN(Auxiliar_OPEX_CustosUnit!BN$2),0),0)</f>
        <v>0</v>
      </c>
      <c r="CY34" s="1">
        <f>IFERROR(VLOOKUP($A34,Auxiliar_OPEX_CustosUnit!$A$4:$BT$129,COLUMN(Auxiliar_OPEX_CustosUnit!BO$2),0),0)</f>
        <v>0</v>
      </c>
      <c r="CZ34" s="1">
        <f>IFERROR(VLOOKUP($A34,Auxiliar_OPEX_CustosUnit!$A$4:$BT$129,COLUMN(Auxiliar_OPEX_CustosUnit!BP$2),0),0)</f>
        <v>0</v>
      </c>
      <c r="DA34" s="1">
        <f>IFERROR(VLOOKUP($A34,Auxiliar_OPEX_CustosUnit!$A$4:$BT$129,COLUMN(Auxiliar_OPEX_CustosUnit!BQ$2),0),0)</f>
        <v>0</v>
      </c>
      <c r="DB34" s="1">
        <f>IFERROR(VLOOKUP($A34,Auxiliar_OPEX_CustosUnit!$A$4:$BT$129,COLUMN(Auxiliar_OPEX_CustosUnit!BR$2),0),0)</f>
        <v>0</v>
      </c>
      <c r="DC34" s="1">
        <f>IFERROR(VLOOKUP($A34,Auxiliar_OPEX_CustosUnit!$A$4:$BT$129,COLUMN(Auxiliar_OPEX_CustosUnit!BS$2),0),0)</f>
        <v>0</v>
      </c>
      <c r="DD34" s="1">
        <f>IFERROR(VLOOKUP($A34,Auxiliar_OPEX_CustosUnit!$A$4:$BT$129,COLUMN(Auxiliar_OPEX_CustosUnit!BT$2),0),0)</f>
        <v>0</v>
      </c>
      <c r="DG34" s="60">
        <v>44166</v>
      </c>
      <c r="DH34" s="1">
        <v>1</v>
      </c>
      <c r="DI34" s="1">
        <f>INDEX(Auxiliar_OPEX_Drivers!$B$2:$CH$18,MATCH(Auxiliar_OPEX_O!DI$3,Auxiliar_OPEX_Drivers!$B$2:$B$18,0),MATCH($DG34,Auxiliar_OPEX_Drivers!$B$2:$CH$2,0))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INDEX(Auxiliar_OPEX_Drivers!$B$2:$CH$18,MATCH(Auxiliar_OPEX_O!DK$3,Auxiliar_OPEX_Drivers!$B$2:$B$18,0),MATCH($DG34,Auxiliar_OPEX_Drivers!$B$2:$CH$2,0))</f>
        <v>14.403415720910379</v>
      </c>
      <c r="DL34" s="1">
        <f>INDEX(Auxiliar_OPEX_Drivers!$B$2:$CH$18,MATCH(Auxiliar_OPEX_O!DL$3,Auxiliar_OPEX_Drivers!$B$2:$B$18,0),MATCH($DG34,Auxiliar_OPEX_Drivers!$B$2:$CH$2,0))</f>
        <v>62.955560410032106</v>
      </c>
      <c r="DM34" s="1">
        <f>INDEX(Auxiliar_OPEX_Drivers!$B$2:$CH$18,MATCH(Auxiliar_OPEX_O!DM$3,Auxiliar_OPEX_Drivers!$B$2:$B$18,0),MATCH($DG34,Auxiliar_OPEX_Drivers!$B$2:$CH$2,0))</f>
        <v>13</v>
      </c>
      <c r="DN34" s="1">
        <f>INDEX(Auxiliar_OPEX_Drivers!$B$2:$CH$18,MATCH(Auxiliar_OPEX_O!DN$3,Auxiliar_OPEX_Drivers!$B$2:$B$18,0),MATCH($DG34,Auxiliar_OPEX_Drivers!$B$2:$CH$2,0))</f>
        <v>656.15530343146793</v>
      </c>
      <c r="DO34" s="1">
        <f>INDEX(Auxiliar_OPEX_Drivers!$B$2:$CH$18,MATCH(Auxiliar_OPEX_O!DO$3,Auxiliar_OPEX_Drivers!$B$2:$B$18,0),MATCH($DG34,Auxiliar_OPEX_Drivers!$B$2:$CH$2,0))</f>
        <v>12</v>
      </c>
      <c r="DP34" s="1">
        <f>INDEX(Auxiliar_OPEX_Drivers!$B$2:$CH$18,MATCH(Auxiliar_OPEX_O!DP$3,Auxiliar_OPEX_Drivers!$B$2:$B$18,0),MATCH($DG34,Auxiliar_OPEX_Drivers!$B$2:$CH$2,0))</f>
        <v>197.73070641005256</v>
      </c>
      <c r="DQ34" s="1">
        <f>INDEX(Auxiliar_OPEX_Drivers!$B$2:$CH$18,MATCH(Auxiliar_OPEX_O!DQ$3,Auxiliar_OPEX_Drivers!$B$2:$B$18,0),MATCH($DG34,Auxiliar_OPEX_Drivers!$B$2:$CH$2,0))</f>
        <v>37.100853930227593</v>
      </c>
      <c r="DR34" s="1">
        <f>INDEX(Auxiliar_OPEX_Drivers!$B$2:$CH$18,MATCH(Auxiliar_OPEX_O!DR$3,Auxiliar_OPEX_Drivers!$B$2:$B$18,0),MATCH($DG34,Auxiliar_OPEX_Drivers!$B$2:$CH$2,0))</f>
        <v>19112740.47129976</v>
      </c>
      <c r="DS34" s="1">
        <f>INDEX(Auxiliar_OPEX_Drivers!$B$2:$CH$18,MATCH(Auxiliar_OPEX_O!DS$3,Auxiliar_OPEX_Drivers!$B$2:$B$18,0),MATCH($DG34,Auxiliar_OPEX_Drivers!$B$2:$CH$2,0))</f>
        <v>77147</v>
      </c>
      <c r="DT34" s="1">
        <f>INDEX(Auxiliar_OPEX_Drivers!$B$2:$CH$18,MATCH(Auxiliar_OPEX_O!DT$3,Auxiliar_OPEX_Drivers!$B$2:$B$18,0),MATCH($DG34,Auxiliar_OPEX_Drivers!$B$2:$CH$2,0))</f>
        <v>4094.8581957454162</v>
      </c>
      <c r="DU34" s="1">
        <f>INDEX(Auxiliar_OPEX_Drivers!$B$2:$CH$18,MATCH(Auxiliar_OPEX_O!DU$3,Auxiliar_OPEX_Drivers!$B$2:$B$18,0),MATCH($DG34,Auxiliar_OPEX_Drivers!$B$2:$CH$2,0))</f>
        <v>1009.5745157453019</v>
      </c>
      <c r="DV34" s="1">
        <f>INDEX(Auxiliar_OPEX_Drivers!$B$2:$CH$18,MATCH(Auxiliar_OPEX_O!DV$3,Auxiliar_OPEX_Drivers!$B$2:$B$18,0),MATCH($DG34,Auxiliar_OPEX_Drivers!$B$2:$CH$2,0))</f>
        <v>2256439.8594529773</v>
      </c>
      <c r="DW34" s="1">
        <f>INDEX(Auxiliar_OPEX_Drivers!$B$2:$CH$18,MATCH(Auxiliar_OPEX_O!DW$3,Auxiliar_OPEX_Drivers!$B$2:$B$18,0),MATCH($DG34,Auxiliar_OPEX_Drivers!$B$2:$CH$2,0))</f>
        <v>3967.1046957454173</v>
      </c>
      <c r="DX34" s="1">
        <f>INDEX(Auxiliar_OPEX_Drivers!$B$2:$CH$18,MATCH(Auxiliar_OPEX_O!DX$3,Auxiliar_OPEX_Drivers!$B$2:$B$18,0),MATCH($DG34,Auxiliar_OPEX_Drivers!$B$2:$CH$2,0))</f>
        <v>2278395.5770448036</v>
      </c>
      <c r="DY34" s="1">
        <f>INDEX(Auxiliar_OPEX_Drivers!$B$2:$CH$18,MATCH(Auxiliar_OPEX_O!DY$3,Auxiliar_OPEX_Drivers!$B$2:$B$18,0),MATCH($DG34,Auxiliar_OPEX_Drivers!$B$2:$CH$2,0))</f>
        <v>993.3458399026905</v>
      </c>
    </row>
    <row r="35" spans="1:129" hidden="1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3623.3294466645157</v>
      </c>
      <c r="E35" s="51">
        <f ca="1">SUMPRODUCT($CM35:$DD35,INDIRECT(ADDRESS(E$2,$DH$2)):INDIRECT(ADDRESS(E$2,$DY$2)))</f>
        <v>3623.3294466645157</v>
      </c>
      <c r="F35" s="51">
        <f ca="1">SUMPRODUCT($CM35:$DD35,INDIRECT(ADDRESS(F$2,$DH$2)):INDIRECT(ADDRESS(F$2,$DY$2)))</f>
        <v>3623.3294466645157</v>
      </c>
      <c r="G35" s="51">
        <f ca="1">SUMPRODUCT($CM35:$DD35,INDIRECT(ADDRESS(G$2,$DH$2)):INDIRECT(ADDRESS(G$2,$DY$2)))</f>
        <v>3623.3294466645157</v>
      </c>
      <c r="H35" s="51">
        <f ca="1">SUMPRODUCT($CM35:$DD35,INDIRECT(ADDRESS(H$2,$DH$2)):INDIRECT(ADDRESS(H$2,$DY$2)))</f>
        <v>3623.3294466645157</v>
      </c>
      <c r="I35" s="51">
        <f ca="1">SUMPRODUCT($CM35:$DD35,INDIRECT(ADDRESS(I$2,$DH$2)):INDIRECT(ADDRESS(I$2,$DY$2)))</f>
        <v>3623.3294466645157</v>
      </c>
      <c r="J35" s="51">
        <f ca="1">SUMPRODUCT($CM35:$DD35,INDIRECT(ADDRESS(J$2,$DH$2)):INDIRECT(ADDRESS(J$2,$DY$2)))</f>
        <v>3623.3294466645157</v>
      </c>
      <c r="K35" s="51">
        <f ca="1">SUMPRODUCT($CM35:$DD35,INDIRECT(ADDRESS(K$2,$DH$2)):INDIRECT(ADDRESS(K$2,$DY$2)))</f>
        <v>3625.5830654047672</v>
      </c>
      <c r="L35" s="51">
        <f ca="1">SUMPRODUCT($CM35:$DD35,INDIRECT(ADDRESS(L$2,$DH$2)):INDIRECT(ADDRESS(L$2,$DY$2)))</f>
        <v>3625.5830654047672</v>
      </c>
      <c r="M35" s="51">
        <f ca="1">SUMPRODUCT($CM35:$DD35,INDIRECT(ADDRESS(M$2,$DH$2)):INDIRECT(ADDRESS(M$2,$DY$2)))</f>
        <v>3625.5830654047672</v>
      </c>
      <c r="N35" s="51">
        <f ca="1">SUMPRODUCT($CM35:$DD35,INDIRECT(ADDRESS(N$2,$DH$2)):INDIRECT(ADDRESS(N$2,$DY$2)))</f>
        <v>3625.5830654047672</v>
      </c>
      <c r="O35" s="51">
        <f ca="1">SUMPRODUCT($CM35:$DD35,INDIRECT(ADDRESS(O$2,$DH$2)):INDIRECT(ADDRESS(O$2,$DY$2)))</f>
        <v>3625.5830654047672</v>
      </c>
      <c r="P35" s="51">
        <f ca="1">SUMPRODUCT($CM35:$DD35,INDIRECT(ADDRESS(P$2,$DH$2)):INDIRECT(ADDRESS(P$2,$DY$2)))</f>
        <v>3625.5830654047672</v>
      </c>
      <c r="Q35" s="51">
        <f ca="1">SUMPRODUCT($CM35:$DD35,INDIRECT(ADDRESS(Q$2,$DH$2)):INDIRECT(ADDRESS(Q$2,$DY$2)))</f>
        <v>3625.5830654047672</v>
      </c>
      <c r="R35" s="51">
        <f ca="1">SUMPRODUCT($CM35:$DD35,INDIRECT(ADDRESS(R$2,$DH$2)):INDIRECT(ADDRESS(R$2,$DY$2)))</f>
        <v>3625.5830654047672</v>
      </c>
      <c r="S35" s="51">
        <f ca="1">SUMPRODUCT($CM35:$DD35,INDIRECT(ADDRESS(S$2,$DH$2)):INDIRECT(ADDRESS(S$2,$DY$2)))</f>
        <v>3625.5830654047672</v>
      </c>
      <c r="T35" s="51">
        <f ca="1">SUMPRODUCT($CM35:$DD35,INDIRECT(ADDRESS(T$2,$DH$2)):INDIRECT(ADDRESS(T$2,$DY$2)))</f>
        <v>3625.5830654047672</v>
      </c>
      <c r="U35" s="51">
        <f ca="1">SUMPRODUCT($CM35:$DD35,INDIRECT(ADDRESS(U$2,$DH$2)):INDIRECT(ADDRESS(U$2,$DY$2)))</f>
        <v>3625.5830654047672</v>
      </c>
      <c r="V35" s="51">
        <f ca="1">SUMPRODUCT($CM35:$DD35,INDIRECT(ADDRESS(V$2,$DH$2)):INDIRECT(ADDRESS(V$2,$DY$2)))</f>
        <v>3625.5830654047672</v>
      </c>
      <c r="W35" s="51">
        <f ca="1">SUMPRODUCT($CM35:$DD35,INDIRECT(ADDRESS(W$2,$DH$2)):INDIRECT(ADDRESS(W$2,$DY$2)))</f>
        <v>3627.6322071287227</v>
      </c>
      <c r="X35" s="51">
        <f ca="1">SUMPRODUCT($CM35:$DD35,INDIRECT(ADDRESS(X$2,$DH$2)):INDIRECT(ADDRESS(X$2,$DY$2)))</f>
        <v>3627.6322071287227</v>
      </c>
      <c r="Y35" s="51">
        <f ca="1">SUMPRODUCT($CM35:$DD35,INDIRECT(ADDRESS(Y$2,$DH$2)):INDIRECT(ADDRESS(Y$2,$DY$2)))</f>
        <v>3627.6322071287227</v>
      </c>
      <c r="Z35" s="51">
        <f ca="1">SUMPRODUCT($CM35:$DD35,INDIRECT(ADDRESS(Z$2,$DH$2)):INDIRECT(ADDRESS(Z$2,$DY$2)))</f>
        <v>3627.6322071287227</v>
      </c>
      <c r="AA35" s="51">
        <f ca="1">SUMPRODUCT($CM35:$DD35,INDIRECT(ADDRESS(AA$2,$DH$2)):INDIRECT(ADDRESS(AA$2,$DY$2)))</f>
        <v>3627.6322071287227</v>
      </c>
      <c r="AB35" s="51">
        <f ca="1">SUMPRODUCT($CM35:$DD35,INDIRECT(ADDRESS(AB$2,$DH$2)):INDIRECT(ADDRESS(AB$2,$DY$2)))</f>
        <v>3627.6322071287227</v>
      </c>
      <c r="AC35" s="51">
        <f ca="1">SUMPRODUCT($CM35:$DD35,INDIRECT(ADDRESS(AC$2,$DH$2)):INDIRECT(ADDRESS(AC$2,$DY$2)))</f>
        <v>3627.6322071287227</v>
      </c>
      <c r="AD35" s="51">
        <f ca="1">SUMPRODUCT($CM35:$DD35,INDIRECT(ADDRESS(AD$2,$DH$2)):INDIRECT(ADDRESS(AD$2,$DY$2)))</f>
        <v>3627.6322071287227</v>
      </c>
      <c r="AE35" s="51">
        <f ca="1">SUMPRODUCT($CM35:$DD35,INDIRECT(ADDRESS(AE$2,$DH$2)):INDIRECT(ADDRESS(AE$2,$DY$2)))</f>
        <v>3627.6322071287227</v>
      </c>
      <c r="AF35" s="51">
        <f ca="1">SUMPRODUCT($CM35:$DD35,INDIRECT(ADDRESS(AF$2,$DH$2)):INDIRECT(ADDRESS(AF$2,$DY$2)))</f>
        <v>3627.6322071287227</v>
      </c>
      <c r="AG35" s="51">
        <f ca="1">SUMPRODUCT($CM35:$DD35,INDIRECT(ADDRESS(AG$2,$DH$2)):INDIRECT(ADDRESS(AG$2,$DY$2)))</f>
        <v>3627.6322071287227</v>
      </c>
      <c r="AH35" s="51">
        <f ca="1">SUMPRODUCT($CM35:$DD35,INDIRECT(ADDRESS(AH$2,$DH$2)):INDIRECT(ADDRESS(AH$2,$DY$2)))</f>
        <v>3627.6322071287227</v>
      </c>
      <c r="AI35" s="51">
        <f ca="1">SUMPRODUCT($CM35:$DD35,INDIRECT(ADDRESS(AI$2,$DH$2)):INDIRECT(ADDRESS(AI$2,$DY$2)))</f>
        <v>3629.823490498728</v>
      </c>
      <c r="AJ35" s="51">
        <f ca="1">SUMPRODUCT($CM35:$DD35,INDIRECT(ADDRESS(AJ$2,$DH$2)):INDIRECT(ADDRESS(AJ$2,$DY$2)))</f>
        <v>3629.823490498728</v>
      </c>
      <c r="AK35" s="51">
        <f ca="1">SUMPRODUCT($CM35:$DD35,INDIRECT(ADDRESS(AK$2,$DH$2)):INDIRECT(ADDRESS(AK$2,$DY$2)))</f>
        <v>3629.823490498728</v>
      </c>
      <c r="AL35" s="51">
        <f ca="1">SUMPRODUCT($CM35:$DD35,INDIRECT(ADDRESS(AL$2,$DH$2)):INDIRECT(ADDRESS(AL$2,$DY$2)))</f>
        <v>3629.823490498728</v>
      </c>
      <c r="AM35" s="51">
        <f ca="1">SUMPRODUCT($CM35:$DD35,INDIRECT(ADDRESS(AM$2,$DH$2)):INDIRECT(ADDRESS(AM$2,$DY$2)))</f>
        <v>3629.823490498728</v>
      </c>
      <c r="AN35" s="51">
        <f ca="1">SUMPRODUCT($CM35:$DD35,INDIRECT(ADDRESS(AN$2,$DH$2)):INDIRECT(ADDRESS(AN$2,$DY$2)))</f>
        <v>3629.823490498728</v>
      </c>
      <c r="AO35" s="51">
        <f ca="1">SUMPRODUCT($CM35:$DD35,INDIRECT(ADDRESS(AO$2,$DH$2)):INDIRECT(ADDRESS(AO$2,$DY$2)))</f>
        <v>3629.823490498728</v>
      </c>
      <c r="AP35" s="51">
        <f ca="1">SUMPRODUCT($CM35:$DD35,INDIRECT(ADDRESS(AP$2,$DH$2)):INDIRECT(ADDRESS(AP$2,$DY$2)))</f>
        <v>3629.823490498728</v>
      </c>
      <c r="AQ35" s="51">
        <f ca="1">SUMPRODUCT($CM35:$DD35,INDIRECT(ADDRESS(AQ$2,$DH$2)):INDIRECT(ADDRESS(AQ$2,$DY$2)))</f>
        <v>3629.823490498728</v>
      </c>
      <c r="AR35" s="51">
        <f ca="1">SUMPRODUCT($CM35:$DD35,INDIRECT(ADDRESS(AR$2,$DH$2)):INDIRECT(ADDRESS(AR$2,$DY$2)))</f>
        <v>3629.823490498728</v>
      </c>
      <c r="AS35" s="51">
        <f ca="1">SUMPRODUCT($CM35:$DD35,INDIRECT(ADDRESS(AS$2,$DH$2)):INDIRECT(ADDRESS(AS$2,$DY$2)))</f>
        <v>3629.823490498728</v>
      </c>
      <c r="AT35" s="51">
        <f ca="1">SUMPRODUCT($CM35:$DD35,INDIRECT(ADDRESS(AT$2,$DH$2)):INDIRECT(ADDRESS(AT$2,$DY$2)))</f>
        <v>3629.823490498728</v>
      </c>
      <c r="AU35" s="51">
        <f ca="1">SUMPRODUCT($CM35:$DD35,INDIRECT(ADDRESS(AU$2,$DH$2)):INDIRECT(ADDRESS(AU$2,$DY$2)))</f>
        <v>3631.7401033734977</v>
      </c>
      <c r="AV35" s="51">
        <f ca="1">SUMPRODUCT($CM35:$DD35,INDIRECT(ADDRESS(AV$2,$DH$2)):INDIRECT(ADDRESS(AV$2,$DY$2)))</f>
        <v>3631.7401033734977</v>
      </c>
      <c r="AW35" s="51">
        <f ca="1">SUMPRODUCT($CM35:$DD35,INDIRECT(ADDRESS(AW$2,$DH$2)):INDIRECT(ADDRESS(AW$2,$DY$2)))</f>
        <v>3631.7401033734977</v>
      </c>
      <c r="AX35" s="51">
        <f ca="1">SUMPRODUCT($CM35:$DD35,INDIRECT(ADDRESS(AX$2,$DH$2)):INDIRECT(ADDRESS(AX$2,$DY$2)))</f>
        <v>3631.7401033734977</v>
      </c>
      <c r="AY35" s="51">
        <f ca="1">SUMPRODUCT($CM35:$DD35,INDIRECT(ADDRESS(AY$2,$DH$2)):INDIRECT(ADDRESS(AY$2,$DY$2)))</f>
        <v>3631.7401033734977</v>
      </c>
      <c r="AZ35" s="51">
        <f ca="1">SUMPRODUCT($CM35:$DD35,INDIRECT(ADDRESS(AZ$2,$DH$2)):INDIRECT(ADDRESS(AZ$2,$DY$2)))</f>
        <v>3631.7401033734977</v>
      </c>
      <c r="BA35" s="51">
        <f ca="1">SUMPRODUCT($CM35:$DD35,INDIRECT(ADDRESS(BA$2,$DH$2)):INDIRECT(ADDRESS(BA$2,$DY$2)))</f>
        <v>3631.7401033734977</v>
      </c>
      <c r="BB35" s="51">
        <f ca="1">SUMPRODUCT($CM35:$DD35,INDIRECT(ADDRESS(BB$2,$DH$2)):INDIRECT(ADDRESS(BB$2,$DY$2)))</f>
        <v>3631.7401033734977</v>
      </c>
      <c r="BC35" s="51">
        <f ca="1">SUMPRODUCT($CM35:$DD35,INDIRECT(ADDRESS(BC$2,$DH$2)):INDIRECT(ADDRESS(BC$2,$DY$2)))</f>
        <v>3631.7401033734977</v>
      </c>
      <c r="BD35" s="51">
        <f ca="1">SUMPRODUCT($CM35:$DD35,INDIRECT(ADDRESS(BD$2,$DH$2)):INDIRECT(ADDRESS(BD$2,$DY$2)))</f>
        <v>3631.7401033734977</v>
      </c>
      <c r="BE35" s="51">
        <f ca="1">SUMPRODUCT($CM35:$DD35,INDIRECT(ADDRESS(BE$2,$DH$2)):INDIRECT(ADDRESS(BE$2,$DY$2)))</f>
        <v>3631.7401033734977</v>
      </c>
      <c r="BF35" s="51">
        <f ca="1">SUMPRODUCT($CM35:$DD35,INDIRECT(ADDRESS(BF$2,$DH$2)):INDIRECT(ADDRESS(BF$2,$DY$2)))</f>
        <v>3631.7401033734977</v>
      </c>
      <c r="BG35" s="51">
        <f ca="1">SUMPRODUCT($CM35:$DD35,INDIRECT(ADDRESS(BG$2,$DH$2)):INDIRECT(ADDRESS(BG$2,$DY$2)))</f>
        <v>3633.62393145957</v>
      </c>
      <c r="BH35" s="51">
        <f ca="1">SUMPRODUCT($CM35:$DD35,INDIRECT(ADDRESS(BH$2,$DH$2)):INDIRECT(ADDRESS(BH$2,$DY$2)))</f>
        <v>3633.62393145957</v>
      </c>
      <c r="BI35" s="51">
        <f ca="1">SUMPRODUCT($CM35:$DD35,INDIRECT(ADDRESS(BI$2,$DH$2)):INDIRECT(ADDRESS(BI$2,$DY$2)))</f>
        <v>3633.62393145957</v>
      </c>
      <c r="BJ35" s="51">
        <f ca="1">SUMPRODUCT($CM35:$DD35,INDIRECT(ADDRESS(BJ$2,$DH$2)):INDIRECT(ADDRESS(BJ$2,$DY$2)))</f>
        <v>3633.62393145957</v>
      </c>
      <c r="BK35" s="51">
        <f ca="1">SUMPRODUCT($CM35:$DD35,INDIRECT(ADDRESS(BK$2,$DH$2)):INDIRECT(ADDRESS(BK$2,$DY$2)))</f>
        <v>3633.62393145957</v>
      </c>
      <c r="BL35" s="51">
        <f ca="1">SUMPRODUCT($CM35:$DD35,INDIRECT(ADDRESS(BL$2,$DH$2)):INDIRECT(ADDRESS(BL$2,$DY$2)))</f>
        <v>3633.62393145957</v>
      </c>
      <c r="BM35" s="51">
        <f ca="1">SUMPRODUCT($CM35:$DD35,INDIRECT(ADDRESS(BM$2,$DH$2)):INDIRECT(ADDRESS(BM$2,$DY$2)))</f>
        <v>3633.62393145957</v>
      </c>
      <c r="BN35" s="51">
        <f ca="1">SUMPRODUCT($CM35:$DD35,INDIRECT(ADDRESS(BN$2,$DH$2)):INDIRECT(ADDRESS(BN$2,$DY$2)))</f>
        <v>3633.62393145957</v>
      </c>
      <c r="BO35" s="51">
        <f ca="1">SUMPRODUCT($CM35:$DD35,INDIRECT(ADDRESS(BO$2,$DH$2)):INDIRECT(ADDRESS(BO$2,$DY$2)))</f>
        <v>3633.62393145957</v>
      </c>
      <c r="BP35" s="51">
        <f ca="1">SUMPRODUCT($CM35:$DD35,INDIRECT(ADDRESS(BP$2,$DH$2)):INDIRECT(ADDRESS(BP$2,$DY$2)))</f>
        <v>3633.62393145957</v>
      </c>
      <c r="BQ35" s="51">
        <f ca="1">SUMPRODUCT($CM35:$DD35,INDIRECT(ADDRESS(BQ$2,$DH$2)):INDIRECT(ADDRESS(BQ$2,$DY$2)))</f>
        <v>3633.62393145957</v>
      </c>
      <c r="BR35" s="51">
        <f ca="1">SUMPRODUCT($CM35:$DD35,INDIRECT(ADDRESS(BR$2,$DH$2)):INDIRECT(ADDRESS(BR$2,$DY$2)))</f>
        <v>3633.62393145957</v>
      </c>
      <c r="BS35" s="51">
        <f ca="1">SUMPRODUCT($CM35:$DD35,INDIRECT(ADDRESS(BS$2,$DH$2)):INDIRECT(ADDRESS(BS$2,$DY$2)))</f>
        <v>3635.6121598302748</v>
      </c>
      <c r="BT35" s="51">
        <f ca="1">SUMPRODUCT($CM35:$DD35,INDIRECT(ADDRESS(BT$2,$DH$2)):INDIRECT(ADDRESS(BT$2,$DY$2)))</f>
        <v>3635.6121598302748</v>
      </c>
      <c r="BU35" s="51">
        <f ca="1">SUMPRODUCT($CM35:$DD35,INDIRECT(ADDRESS(BU$2,$DH$2)):INDIRECT(ADDRESS(BU$2,$DY$2)))</f>
        <v>3635.6121598302748</v>
      </c>
      <c r="BV35" s="51">
        <f ca="1">SUMPRODUCT($CM35:$DD35,INDIRECT(ADDRESS(BV$2,$DH$2)):INDIRECT(ADDRESS(BV$2,$DY$2)))</f>
        <v>3635.6121598302748</v>
      </c>
      <c r="BW35" s="51">
        <f ca="1">SUMPRODUCT($CM35:$DD35,INDIRECT(ADDRESS(BW$2,$DH$2)):INDIRECT(ADDRESS(BW$2,$DY$2)))</f>
        <v>3635.6121598302748</v>
      </c>
      <c r="BX35" s="51">
        <f ca="1">SUMPRODUCT($CM35:$DD35,INDIRECT(ADDRESS(BX$2,$DH$2)):INDIRECT(ADDRESS(BX$2,$DY$2)))</f>
        <v>3635.6121598302748</v>
      </c>
      <c r="BY35" s="51">
        <f ca="1">SUMPRODUCT($CM35:$DD35,INDIRECT(ADDRESS(BY$2,$DH$2)):INDIRECT(ADDRESS(BY$2,$DY$2)))</f>
        <v>3635.6121598302748</v>
      </c>
      <c r="BZ35" s="51">
        <f ca="1">SUMPRODUCT($CM35:$DD35,INDIRECT(ADDRESS(BZ$2,$DH$2)):INDIRECT(ADDRESS(BZ$2,$DY$2)))</f>
        <v>3635.6121598302748</v>
      </c>
      <c r="CA35" s="51">
        <f ca="1">SUMPRODUCT($CM35:$DD35,INDIRECT(ADDRESS(CA$2,$DH$2)):INDIRECT(ADDRESS(CA$2,$DY$2)))</f>
        <v>3635.6121598302748</v>
      </c>
      <c r="CB35" s="51">
        <f ca="1">SUMPRODUCT($CM35:$DD35,INDIRECT(ADDRESS(CB$2,$DH$2)):INDIRECT(ADDRESS(CB$2,$DY$2)))</f>
        <v>3635.6121598302748</v>
      </c>
      <c r="CC35" s="51">
        <f ca="1">SUMPRODUCT($CM35:$DD35,INDIRECT(ADDRESS(CC$2,$DH$2)):INDIRECT(ADDRESS(CC$2,$DY$2)))</f>
        <v>3635.6121598302748</v>
      </c>
      <c r="CD35" s="51">
        <f ca="1">SUMPRODUCT($CM35:$DD35,INDIRECT(ADDRESS(CD$2,$DH$2)):INDIRECT(ADDRESS(CD$2,$DY$2)))</f>
        <v>3635.6121598302748</v>
      </c>
      <c r="CF35" s="51">
        <f t="shared" ca="1" si="5"/>
        <v>43491.221453675447</v>
      </c>
      <c r="CG35" s="51">
        <f t="shared" ca="1" si="5"/>
        <v>43517.242493476981</v>
      </c>
      <c r="CH35" s="51">
        <f t="shared" ca="1" si="5"/>
        <v>43542.542902394693</v>
      </c>
      <c r="CI35" s="51">
        <f t="shared" ca="1" si="5"/>
        <v>43567.46495035859</v>
      </c>
      <c r="CJ35" s="51">
        <f t="shared" ca="1" si="5"/>
        <v>43590.30038091234</v>
      </c>
      <c r="CK35" s="51">
        <f t="shared" ca="1" si="5"/>
        <v>43613.428319368373</v>
      </c>
      <c r="CL35" s="82"/>
      <c r="CM35" s="1">
        <f>IFERROR(VLOOKUP($A35,Auxiliar_OPEX_CustosUnit!$A$4:$BT$129,COLUMN(Auxiliar_OPEX_CustosUnit!BC$2),0),0)</f>
        <v>0</v>
      </c>
      <c r="CN35" s="1">
        <f>IFERROR(VLOOKUP($A35,Auxiliar_OPEX_CustosUnit!$A$4:$BT$129,COLUMN(Auxiliar_OPEX_CustosUnit!BD$2),0),0)</f>
        <v>0</v>
      </c>
      <c r="CO35" s="1">
        <f>IFERROR(VLOOKUP($A35,Auxiliar_OPEX_CustosUnit!$A$4:$BT$129,COLUMN(Auxiliar_OPEX_CustosUnit!BE$2),0)*(1-DRE_Auxiliar!$A$172),0)</f>
        <v>3576.4443988431112</v>
      </c>
      <c r="CP35" s="1">
        <f>IFERROR(VLOOKUP($A35,Auxiliar_OPEX_CustosUnit!$A$4:$BT$129,COLUMN(Auxiliar_OPEX_CustosUnit!BF$2),0),0)</f>
        <v>0</v>
      </c>
      <c r="CQ35" s="1">
        <f>IFERROR(VLOOKUP($A35,Auxiliar_OPEX_CustosUnit!$A$4:$BT$129,COLUMN(Auxiliar_OPEX_CustosUnit!BG$2),0),0)</f>
        <v>0</v>
      </c>
      <c r="CR35" s="1">
        <f>IFERROR(VLOOKUP($A35,Auxiliar_OPEX_CustosUnit!$A$4:$BT$129,COLUMN(Auxiliar_OPEX_CustosUnit!BH$2),0),0)</f>
        <v>0</v>
      </c>
      <c r="CS35" s="1">
        <f>IFERROR(VLOOKUP($A35,Auxiliar_OPEX_CustosUnit!$A$4:$BT$129,COLUMN(Auxiliar_OPEX_CustosUnit!BI$2),0),0)</f>
        <v>7.8011726824300007E-2</v>
      </c>
      <c r="CT35" s="1">
        <f>IFERROR(VLOOKUP($A35,Auxiliar_OPEX_CustosUnit!$A$4:$BT$129,COLUMN(Auxiliar_OPEX_CustosUnit!BJ$2),0),0)</f>
        <v>0</v>
      </c>
      <c r="CU35" s="1">
        <f>IFERROR(VLOOKUP($A35,Auxiliar_OPEX_CustosUnit!$A$4:$BT$129,COLUMN(Auxiliar_OPEX_CustosUnit!BK$2),0),0)</f>
        <v>0</v>
      </c>
      <c r="CV35" s="1">
        <f>IFERROR(VLOOKUP($A35,Auxiliar_OPEX_CustosUnit!$A$4:$BT$129,COLUMN(Auxiliar_OPEX_CustosUnit!BL$2),0),0)</f>
        <v>0</v>
      </c>
      <c r="CW35" s="1">
        <f>IFERROR(VLOOKUP($A35,Auxiliar_OPEX_CustosUnit!$A$4:$BT$129,COLUMN(Auxiliar_OPEX_CustosUnit!BM$2),0),0)</f>
        <v>0</v>
      </c>
      <c r="CX35" s="1">
        <f>IFERROR(VLOOKUP($A35,Auxiliar_OPEX_CustosUnit!$A$4:$BT$129,COLUMN(Auxiliar_OPEX_CustosUnit!BN$2),0),0)</f>
        <v>0</v>
      </c>
      <c r="CY35" s="1">
        <f>IFERROR(VLOOKUP($A35,Auxiliar_OPEX_CustosUnit!$A$4:$BT$129,COLUMN(Auxiliar_OPEX_CustosUnit!BO$2),0),0)</f>
        <v>0</v>
      </c>
      <c r="CZ35" s="1">
        <f>IFERROR(VLOOKUP($A35,Auxiliar_OPEX_CustosUnit!$A$4:$BT$129,COLUMN(Auxiliar_OPEX_CustosUnit!BP$2),0),0)</f>
        <v>0</v>
      </c>
      <c r="DA35" s="1">
        <f>IFERROR(VLOOKUP($A35,Auxiliar_OPEX_CustosUnit!$A$4:$BT$129,COLUMN(Auxiliar_OPEX_CustosUnit!BQ$2),0),0)</f>
        <v>0</v>
      </c>
      <c r="DB35" s="1">
        <f>IFERROR(VLOOKUP($A35,Auxiliar_OPEX_CustosUnit!$A$4:$BT$129,COLUMN(Auxiliar_OPEX_CustosUnit!BR$2),0),0)</f>
        <v>0</v>
      </c>
      <c r="DC35" s="1">
        <f>IFERROR(VLOOKUP($A35,Auxiliar_OPEX_CustosUnit!$A$4:$BT$129,COLUMN(Auxiliar_OPEX_CustosUnit!BS$2),0),0)</f>
        <v>0</v>
      </c>
      <c r="DD35" s="1">
        <f>IFERROR(VLOOKUP($A35,Auxiliar_OPEX_CustosUnit!$A$4:$BT$129,COLUMN(Auxiliar_OPEX_CustosUnit!BT$2),0),0)</f>
        <v>0</v>
      </c>
      <c r="DG35" s="60">
        <v>44197</v>
      </c>
      <c r="DH35" s="1">
        <v>1</v>
      </c>
      <c r="DI35" s="1">
        <f>INDEX(Auxiliar_OPEX_Drivers!$B$2:$CH$18,MATCH(Auxiliar_OPEX_O!DI$3,Auxiliar_OPEX_Drivers!$B$2:$B$18,0),MATCH($DG35,Auxiliar_OPEX_Drivers!$B$2:$CH$2,0))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INDEX(Auxiliar_OPEX_Drivers!$B$2:$CH$18,MATCH(Auxiliar_OPEX_O!DK$3,Auxiliar_OPEX_Drivers!$B$2:$B$18,0),MATCH($DG35,Auxiliar_OPEX_Drivers!$B$2:$CH$2,0))</f>
        <v>14.630402899388219</v>
      </c>
      <c r="DL35" s="1">
        <f>INDEX(Auxiliar_OPEX_Drivers!$B$2:$CH$18,MATCH(Auxiliar_OPEX_O!DL$3,Auxiliar_OPEX_Drivers!$B$2:$B$18,0),MATCH($DG35,Auxiliar_OPEX_Drivers!$B$2:$CH$2,0))</f>
        <v>63.978326584270974</v>
      </c>
      <c r="DM35" s="1">
        <f>INDEX(Auxiliar_OPEX_Drivers!$B$2:$CH$18,MATCH(Auxiliar_OPEX_O!DM$3,Auxiliar_OPEX_Drivers!$B$2:$B$18,0),MATCH($DG35,Auxiliar_OPEX_Drivers!$B$2:$CH$2,0))</f>
        <v>13</v>
      </c>
      <c r="DN35" s="1">
        <f>INDEX(Auxiliar_OPEX_Drivers!$B$2:$CH$18,MATCH(Auxiliar_OPEX_O!DN$3,Auxiliar_OPEX_Drivers!$B$2:$B$18,0),MATCH($DG35,Auxiliar_OPEX_Drivers!$B$2:$CH$2,0))</f>
        <v>684.24445693707594</v>
      </c>
      <c r="DO35" s="1">
        <f>INDEX(Auxiliar_OPEX_Drivers!$B$2:$CH$18,MATCH(Auxiliar_OPEX_O!DO$3,Auxiliar_OPEX_Drivers!$B$2:$B$18,0),MATCH($DG35,Auxiliar_OPEX_Drivers!$B$2:$CH$2,0))</f>
        <v>12</v>
      </c>
      <c r="DP35" s="1">
        <f>INDEX(Auxiliar_OPEX_Drivers!$B$2:$CH$18,MATCH(Auxiliar_OPEX_O!DP$3,Auxiliar_OPEX_Drivers!$B$2:$B$18,0),MATCH($DG35,Auxiliar_OPEX_Drivers!$B$2:$CH$2,0))</f>
        <v>202.39074693956513</v>
      </c>
      <c r="DQ35" s="1">
        <f>INDEX(Auxiliar_OPEX_Drivers!$B$2:$CH$18,MATCH(Auxiliar_OPEX_O!DQ$3,Auxiliar_OPEX_Drivers!$B$2:$B$18,0),MATCH($DG35,Auxiliar_OPEX_Drivers!$B$2:$CH$2,0))</f>
        <v>37.157600724847057</v>
      </c>
      <c r="DR35" s="1">
        <f>INDEX(Auxiliar_OPEX_Drivers!$B$2:$CH$18,MATCH(Auxiliar_OPEX_O!DR$3,Auxiliar_OPEX_Drivers!$B$2:$B$18,0),MATCH($DG35,Auxiliar_OPEX_Drivers!$B$2:$CH$2,0))</f>
        <v>19188654.753937282</v>
      </c>
      <c r="DS35" s="1">
        <f>INDEX(Auxiliar_OPEX_Drivers!$B$2:$CH$18,MATCH(Auxiliar_OPEX_O!DS$3,Auxiliar_OPEX_Drivers!$B$2:$B$18,0),MATCH($DG35,Auxiliar_OPEX_Drivers!$B$2:$CH$2,0))</f>
        <v>75914.282637522003</v>
      </c>
      <c r="DT35" s="1">
        <f>INDEX(Auxiliar_OPEX_Drivers!$B$2:$CH$18,MATCH(Auxiliar_OPEX_O!DT$3,Auxiliar_OPEX_Drivers!$B$2:$B$18,0),MATCH($DG35,Auxiliar_OPEX_Drivers!$B$2:$CH$2,0))</f>
        <v>7257.2389969681062</v>
      </c>
      <c r="DU35" s="1">
        <f>INDEX(Auxiliar_OPEX_Drivers!$B$2:$CH$18,MATCH(Auxiliar_OPEX_O!DU$3,Auxiliar_OPEX_Drivers!$B$2:$B$18,0),MATCH($DG35,Auxiliar_OPEX_Drivers!$B$2:$CH$2,0))</f>
        <v>3169.5146336349981</v>
      </c>
      <c r="DV35" s="1">
        <f>INDEX(Auxiliar_OPEX_Drivers!$B$2:$CH$18,MATCH(Auxiliar_OPEX_O!DV$3,Auxiliar_OPEX_Drivers!$B$2:$B$18,0),MATCH($DG35,Auxiliar_OPEX_Drivers!$B$2:$CH$2,0))</f>
        <v>2260863.5229499456</v>
      </c>
      <c r="DW35" s="1">
        <f>INDEX(Auxiliar_OPEX_Drivers!$B$2:$CH$18,MATCH(Auxiliar_OPEX_O!DW$3,Auxiliar_OPEX_Drivers!$B$2:$B$18,0),MATCH($DG35,Auxiliar_OPEX_Drivers!$B$2:$CH$2,0))</f>
        <v>7162.6634969681072</v>
      </c>
      <c r="DX35" s="1">
        <f>INDEX(Auxiliar_OPEX_Drivers!$B$2:$CH$18,MATCH(Auxiliar_OPEX_O!DX$3,Auxiliar_OPEX_Drivers!$B$2:$B$18,0),MATCH($DG35,Auxiliar_OPEX_Drivers!$B$2:$CH$2,0))</f>
        <v>2282873.8160417718</v>
      </c>
      <c r="DY35" s="1">
        <f>INDEX(Auxiliar_OPEX_Drivers!$B$2:$CH$18,MATCH(Auxiliar_OPEX_O!DY$3,Auxiliar_OPEX_Drivers!$B$2:$B$18,0),MATCH($DG35,Auxiliar_OPEX_Drivers!$B$2:$CH$2,0))</f>
        <v>1027.4015340851474</v>
      </c>
    </row>
    <row r="36" spans="1:129" hidden="1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10670.530476509863</v>
      </c>
      <c r="E36" s="51">
        <f ca="1">SUMPRODUCT($CM36:$DD36,INDIRECT(ADDRESS(E$2,$DH$2)):INDIRECT(ADDRESS(E$2,$DY$2)))</f>
        <v>10670.530476509863</v>
      </c>
      <c r="F36" s="51">
        <f ca="1">SUMPRODUCT($CM36:$DD36,INDIRECT(ADDRESS(F$2,$DH$2)):INDIRECT(ADDRESS(F$2,$DY$2)))</f>
        <v>10670.530476509863</v>
      </c>
      <c r="G36" s="51">
        <f ca="1">SUMPRODUCT($CM36:$DD36,INDIRECT(ADDRESS(G$2,$DH$2)):INDIRECT(ADDRESS(G$2,$DY$2)))</f>
        <v>10670.530476509863</v>
      </c>
      <c r="H36" s="51">
        <f ca="1">SUMPRODUCT($CM36:$DD36,INDIRECT(ADDRESS(H$2,$DH$2)):INDIRECT(ADDRESS(H$2,$DY$2)))</f>
        <v>10670.530476509863</v>
      </c>
      <c r="I36" s="51">
        <f ca="1">SUMPRODUCT($CM36:$DD36,INDIRECT(ADDRESS(I$2,$DH$2)):INDIRECT(ADDRESS(I$2,$DY$2)))</f>
        <v>10670.530476509863</v>
      </c>
      <c r="J36" s="51">
        <f ca="1">SUMPRODUCT($CM36:$DD36,INDIRECT(ADDRESS(J$2,$DH$2)):INDIRECT(ADDRESS(J$2,$DY$2)))</f>
        <v>10670.530476509863</v>
      </c>
      <c r="K36" s="51">
        <f ca="1">SUMPRODUCT($CM36:$DD36,INDIRECT(ADDRESS(K$2,$DH$2)):INDIRECT(ADDRESS(K$2,$DY$2)))</f>
        <v>10680.850496120394</v>
      </c>
      <c r="L36" s="51">
        <f ca="1">SUMPRODUCT($CM36:$DD36,INDIRECT(ADDRESS(L$2,$DH$2)):INDIRECT(ADDRESS(L$2,$DY$2)))</f>
        <v>10680.850496120394</v>
      </c>
      <c r="M36" s="51">
        <f ca="1">SUMPRODUCT($CM36:$DD36,INDIRECT(ADDRESS(M$2,$DH$2)):INDIRECT(ADDRESS(M$2,$DY$2)))</f>
        <v>10680.850496120394</v>
      </c>
      <c r="N36" s="51">
        <f ca="1">SUMPRODUCT($CM36:$DD36,INDIRECT(ADDRESS(N$2,$DH$2)):INDIRECT(ADDRESS(N$2,$DY$2)))</f>
        <v>10680.850496120394</v>
      </c>
      <c r="O36" s="51">
        <f ca="1">SUMPRODUCT($CM36:$DD36,INDIRECT(ADDRESS(O$2,$DH$2)):INDIRECT(ADDRESS(O$2,$DY$2)))</f>
        <v>10680.850496120394</v>
      </c>
      <c r="P36" s="51">
        <f ca="1">SUMPRODUCT($CM36:$DD36,INDIRECT(ADDRESS(P$2,$DH$2)):INDIRECT(ADDRESS(P$2,$DY$2)))</f>
        <v>10680.850496120394</v>
      </c>
      <c r="Q36" s="51">
        <f ca="1">SUMPRODUCT($CM36:$DD36,INDIRECT(ADDRESS(Q$2,$DH$2)):INDIRECT(ADDRESS(Q$2,$DY$2)))</f>
        <v>10680.850496120394</v>
      </c>
      <c r="R36" s="51">
        <f ca="1">SUMPRODUCT($CM36:$DD36,INDIRECT(ADDRESS(R$2,$DH$2)):INDIRECT(ADDRESS(R$2,$DY$2)))</f>
        <v>10680.850496120394</v>
      </c>
      <c r="S36" s="51">
        <f ca="1">SUMPRODUCT($CM36:$DD36,INDIRECT(ADDRESS(S$2,$DH$2)):INDIRECT(ADDRESS(S$2,$DY$2)))</f>
        <v>10680.850496120394</v>
      </c>
      <c r="T36" s="51">
        <f ca="1">SUMPRODUCT($CM36:$DD36,INDIRECT(ADDRESS(T$2,$DH$2)):INDIRECT(ADDRESS(T$2,$DY$2)))</f>
        <v>10680.850496120394</v>
      </c>
      <c r="U36" s="51">
        <f ca="1">SUMPRODUCT($CM36:$DD36,INDIRECT(ADDRESS(U$2,$DH$2)):INDIRECT(ADDRESS(U$2,$DY$2)))</f>
        <v>10680.850496120394</v>
      </c>
      <c r="V36" s="51">
        <f ca="1">SUMPRODUCT($CM36:$DD36,INDIRECT(ADDRESS(V$2,$DH$2)):INDIRECT(ADDRESS(V$2,$DY$2)))</f>
        <v>10680.850496120394</v>
      </c>
      <c r="W36" s="51">
        <f ca="1">SUMPRODUCT($CM36:$DD36,INDIRECT(ADDRESS(W$2,$DH$2)):INDIRECT(ADDRESS(W$2,$DY$2)))</f>
        <v>10690.23415201492</v>
      </c>
      <c r="X36" s="51">
        <f ca="1">SUMPRODUCT($CM36:$DD36,INDIRECT(ADDRESS(X$2,$DH$2)):INDIRECT(ADDRESS(X$2,$DY$2)))</f>
        <v>10690.23415201492</v>
      </c>
      <c r="Y36" s="51">
        <f ca="1">SUMPRODUCT($CM36:$DD36,INDIRECT(ADDRESS(Y$2,$DH$2)):INDIRECT(ADDRESS(Y$2,$DY$2)))</f>
        <v>10690.23415201492</v>
      </c>
      <c r="Z36" s="51">
        <f ca="1">SUMPRODUCT($CM36:$DD36,INDIRECT(ADDRESS(Z$2,$DH$2)):INDIRECT(ADDRESS(Z$2,$DY$2)))</f>
        <v>10690.23415201492</v>
      </c>
      <c r="AA36" s="51">
        <f ca="1">SUMPRODUCT($CM36:$DD36,INDIRECT(ADDRESS(AA$2,$DH$2)):INDIRECT(ADDRESS(AA$2,$DY$2)))</f>
        <v>10690.23415201492</v>
      </c>
      <c r="AB36" s="51">
        <f ca="1">SUMPRODUCT($CM36:$DD36,INDIRECT(ADDRESS(AB$2,$DH$2)):INDIRECT(ADDRESS(AB$2,$DY$2)))</f>
        <v>10690.23415201492</v>
      </c>
      <c r="AC36" s="51">
        <f ca="1">SUMPRODUCT($CM36:$DD36,INDIRECT(ADDRESS(AC$2,$DH$2)):INDIRECT(ADDRESS(AC$2,$DY$2)))</f>
        <v>10690.23415201492</v>
      </c>
      <c r="AD36" s="51">
        <f ca="1">SUMPRODUCT($CM36:$DD36,INDIRECT(ADDRESS(AD$2,$DH$2)):INDIRECT(ADDRESS(AD$2,$DY$2)))</f>
        <v>10690.23415201492</v>
      </c>
      <c r="AE36" s="51">
        <f ca="1">SUMPRODUCT($CM36:$DD36,INDIRECT(ADDRESS(AE$2,$DH$2)):INDIRECT(ADDRESS(AE$2,$DY$2)))</f>
        <v>10690.23415201492</v>
      </c>
      <c r="AF36" s="51">
        <f ca="1">SUMPRODUCT($CM36:$DD36,INDIRECT(ADDRESS(AF$2,$DH$2)):INDIRECT(ADDRESS(AF$2,$DY$2)))</f>
        <v>10690.23415201492</v>
      </c>
      <c r="AG36" s="51">
        <f ca="1">SUMPRODUCT($CM36:$DD36,INDIRECT(ADDRESS(AG$2,$DH$2)):INDIRECT(ADDRESS(AG$2,$DY$2)))</f>
        <v>10690.23415201492</v>
      </c>
      <c r="AH36" s="51">
        <f ca="1">SUMPRODUCT($CM36:$DD36,INDIRECT(ADDRESS(AH$2,$DH$2)):INDIRECT(ADDRESS(AH$2,$DY$2)))</f>
        <v>10690.23415201492</v>
      </c>
      <c r="AI36" s="51">
        <f ca="1">SUMPRODUCT($CM36:$DD36,INDIRECT(ADDRESS(AI$2,$DH$2)):INDIRECT(ADDRESS(AI$2,$DY$2)))</f>
        <v>10700.268718619634</v>
      </c>
      <c r="AJ36" s="51">
        <f ca="1">SUMPRODUCT($CM36:$DD36,INDIRECT(ADDRESS(AJ$2,$DH$2)):INDIRECT(ADDRESS(AJ$2,$DY$2)))</f>
        <v>10700.268718619634</v>
      </c>
      <c r="AK36" s="51">
        <f ca="1">SUMPRODUCT($CM36:$DD36,INDIRECT(ADDRESS(AK$2,$DH$2)):INDIRECT(ADDRESS(AK$2,$DY$2)))</f>
        <v>10700.268718619634</v>
      </c>
      <c r="AL36" s="51">
        <f ca="1">SUMPRODUCT($CM36:$DD36,INDIRECT(ADDRESS(AL$2,$DH$2)):INDIRECT(ADDRESS(AL$2,$DY$2)))</f>
        <v>10700.268718619634</v>
      </c>
      <c r="AM36" s="51">
        <f ca="1">SUMPRODUCT($CM36:$DD36,INDIRECT(ADDRESS(AM$2,$DH$2)):INDIRECT(ADDRESS(AM$2,$DY$2)))</f>
        <v>10700.268718619634</v>
      </c>
      <c r="AN36" s="51">
        <f ca="1">SUMPRODUCT($CM36:$DD36,INDIRECT(ADDRESS(AN$2,$DH$2)):INDIRECT(ADDRESS(AN$2,$DY$2)))</f>
        <v>10700.268718619634</v>
      </c>
      <c r="AO36" s="51">
        <f ca="1">SUMPRODUCT($CM36:$DD36,INDIRECT(ADDRESS(AO$2,$DH$2)):INDIRECT(ADDRESS(AO$2,$DY$2)))</f>
        <v>10700.268718619634</v>
      </c>
      <c r="AP36" s="51">
        <f ca="1">SUMPRODUCT($CM36:$DD36,INDIRECT(ADDRESS(AP$2,$DH$2)):INDIRECT(ADDRESS(AP$2,$DY$2)))</f>
        <v>10700.268718619634</v>
      </c>
      <c r="AQ36" s="51">
        <f ca="1">SUMPRODUCT($CM36:$DD36,INDIRECT(ADDRESS(AQ$2,$DH$2)):INDIRECT(ADDRESS(AQ$2,$DY$2)))</f>
        <v>10700.268718619634</v>
      </c>
      <c r="AR36" s="51">
        <f ca="1">SUMPRODUCT($CM36:$DD36,INDIRECT(ADDRESS(AR$2,$DH$2)):INDIRECT(ADDRESS(AR$2,$DY$2)))</f>
        <v>10700.268718619634</v>
      </c>
      <c r="AS36" s="51">
        <f ca="1">SUMPRODUCT($CM36:$DD36,INDIRECT(ADDRESS(AS$2,$DH$2)):INDIRECT(ADDRESS(AS$2,$DY$2)))</f>
        <v>10700.268718619634</v>
      </c>
      <c r="AT36" s="51">
        <f ca="1">SUMPRODUCT($CM36:$DD36,INDIRECT(ADDRESS(AT$2,$DH$2)):INDIRECT(ADDRESS(AT$2,$DY$2)))</f>
        <v>10700.268718619634</v>
      </c>
      <c r="AU36" s="51">
        <f ca="1">SUMPRODUCT($CM36:$DD36,INDIRECT(ADDRESS(AU$2,$DH$2)):INDIRECT(ADDRESS(AU$2,$DY$2)))</f>
        <v>10709.045483784097</v>
      </c>
      <c r="AV36" s="51">
        <f ca="1">SUMPRODUCT($CM36:$DD36,INDIRECT(ADDRESS(AV$2,$DH$2)):INDIRECT(ADDRESS(AV$2,$DY$2)))</f>
        <v>10709.045483784097</v>
      </c>
      <c r="AW36" s="51">
        <f ca="1">SUMPRODUCT($CM36:$DD36,INDIRECT(ADDRESS(AW$2,$DH$2)):INDIRECT(ADDRESS(AW$2,$DY$2)))</f>
        <v>10709.045483784097</v>
      </c>
      <c r="AX36" s="51">
        <f ca="1">SUMPRODUCT($CM36:$DD36,INDIRECT(ADDRESS(AX$2,$DH$2)):INDIRECT(ADDRESS(AX$2,$DY$2)))</f>
        <v>10709.045483784097</v>
      </c>
      <c r="AY36" s="51">
        <f ca="1">SUMPRODUCT($CM36:$DD36,INDIRECT(ADDRESS(AY$2,$DH$2)):INDIRECT(ADDRESS(AY$2,$DY$2)))</f>
        <v>10709.045483784097</v>
      </c>
      <c r="AZ36" s="51">
        <f ca="1">SUMPRODUCT($CM36:$DD36,INDIRECT(ADDRESS(AZ$2,$DH$2)):INDIRECT(ADDRESS(AZ$2,$DY$2)))</f>
        <v>10709.045483784097</v>
      </c>
      <c r="BA36" s="51">
        <f ca="1">SUMPRODUCT($CM36:$DD36,INDIRECT(ADDRESS(BA$2,$DH$2)):INDIRECT(ADDRESS(BA$2,$DY$2)))</f>
        <v>10709.045483784097</v>
      </c>
      <c r="BB36" s="51">
        <f ca="1">SUMPRODUCT($CM36:$DD36,INDIRECT(ADDRESS(BB$2,$DH$2)):INDIRECT(ADDRESS(BB$2,$DY$2)))</f>
        <v>10709.045483784097</v>
      </c>
      <c r="BC36" s="51">
        <f ca="1">SUMPRODUCT($CM36:$DD36,INDIRECT(ADDRESS(BC$2,$DH$2)):INDIRECT(ADDRESS(BC$2,$DY$2)))</f>
        <v>10709.045483784097</v>
      </c>
      <c r="BD36" s="51">
        <f ca="1">SUMPRODUCT($CM36:$DD36,INDIRECT(ADDRESS(BD$2,$DH$2)):INDIRECT(ADDRESS(BD$2,$DY$2)))</f>
        <v>10709.045483784097</v>
      </c>
      <c r="BE36" s="51">
        <f ca="1">SUMPRODUCT($CM36:$DD36,INDIRECT(ADDRESS(BE$2,$DH$2)):INDIRECT(ADDRESS(BE$2,$DY$2)))</f>
        <v>10709.045483784097</v>
      </c>
      <c r="BF36" s="51">
        <f ca="1">SUMPRODUCT($CM36:$DD36,INDIRECT(ADDRESS(BF$2,$DH$2)):INDIRECT(ADDRESS(BF$2,$DY$2)))</f>
        <v>10709.045483784097</v>
      </c>
      <c r="BG36" s="51">
        <f ca="1">SUMPRODUCT($CM36:$DD36,INDIRECT(ADDRESS(BG$2,$DH$2)):INDIRECT(ADDRESS(BG$2,$DY$2)))</f>
        <v>10717.672117226524</v>
      </c>
      <c r="BH36" s="51">
        <f ca="1">SUMPRODUCT($CM36:$DD36,INDIRECT(ADDRESS(BH$2,$DH$2)):INDIRECT(ADDRESS(BH$2,$DY$2)))</f>
        <v>10717.672117226524</v>
      </c>
      <c r="BI36" s="51">
        <f ca="1">SUMPRODUCT($CM36:$DD36,INDIRECT(ADDRESS(BI$2,$DH$2)):INDIRECT(ADDRESS(BI$2,$DY$2)))</f>
        <v>10717.672117226524</v>
      </c>
      <c r="BJ36" s="51">
        <f ca="1">SUMPRODUCT($CM36:$DD36,INDIRECT(ADDRESS(BJ$2,$DH$2)):INDIRECT(ADDRESS(BJ$2,$DY$2)))</f>
        <v>10717.672117226524</v>
      </c>
      <c r="BK36" s="51">
        <f ca="1">SUMPRODUCT($CM36:$DD36,INDIRECT(ADDRESS(BK$2,$DH$2)):INDIRECT(ADDRESS(BK$2,$DY$2)))</f>
        <v>10717.672117226524</v>
      </c>
      <c r="BL36" s="51">
        <f ca="1">SUMPRODUCT($CM36:$DD36,INDIRECT(ADDRESS(BL$2,$DH$2)):INDIRECT(ADDRESS(BL$2,$DY$2)))</f>
        <v>10717.672117226524</v>
      </c>
      <c r="BM36" s="51">
        <f ca="1">SUMPRODUCT($CM36:$DD36,INDIRECT(ADDRESS(BM$2,$DH$2)):INDIRECT(ADDRESS(BM$2,$DY$2)))</f>
        <v>10717.672117226524</v>
      </c>
      <c r="BN36" s="51">
        <f ca="1">SUMPRODUCT($CM36:$DD36,INDIRECT(ADDRESS(BN$2,$DH$2)):INDIRECT(ADDRESS(BN$2,$DY$2)))</f>
        <v>10717.672117226524</v>
      </c>
      <c r="BO36" s="51">
        <f ca="1">SUMPRODUCT($CM36:$DD36,INDIRECT(ADDRESS(BO$2,$DH$2)):INDIRECT(ADDRESS(BO$2,$DY$2)))</f>
        <v>10717.672117226524</v>
      </c>
      <c r="BP36" s="51">
        <f ca="1">SUMPRODUCT($CM36:$DD36,INDIRECT(ADDRESS(BP$2,$DH$2)):INDIRECT(ADDRESS(BP$2,$DY$2)))</f>
        <v>10717.672117226524</v>
      </c>
      <c r="BQ36" s="51">
        <f ca="1">SUMPRODUCT($CM36:$DD36,INDIRECT(ADDRESS(BQ$2,$DH$2)):INDIRECT(ADDRESS(BQ$2,$DY$2)))</f>
        <v>10717.672117226524</v>
      </c>
      <c r="BR36" s="51">
        <f ca="1">SUMPRODUCT($CM36:$DD36,INDIRECT(ADDRESS(BR$2,$DH$2)):INDIRECT(ADDRESS(BR$2,$DY$2)))</f>
        <v>10717.672117226524</v>
      </c>
      <c r="BS36" s="51">
        <f ca="1">SUMPRODUCT($CM36:$DD36,INDIRECT(ADDRESS(BS$2,$DH$2)):INDIRECT(ADDRESS(BS$2,$DY$2)))</f>
        <v>10726.776831972373</v>
      </c>
      <c r="BT36" s="51">
        <f ca="1">SUMPRODUCT($CM36:$DD36,INDIRECT(ADDRESS(BT$2,$DH$2)):INDIRECT(ADDRESS(BT$2,$DY$2)))</f>
        <v>10726.776831972373</v>
      </c>
      <c r="BU36" s="51">
        <f ca="1">SUMPRODUCT($CM36:$DD36,INDIRECT(ADDRESS(BU$2,$DH$2)):INDIRECT(ADDRESS(BU$2,$DY$2)))</f>
        <v>10726.776831972373</v>
      </c>
      <c r="BV36" s="51">
        <f ca="1">SUMPRODUCT($CM36:$DD36,INDIRECT(ADDRESS(BV$2,$DH$2)):INDIRECT(ADDRESS(BV$2,$DY$2)))</f>
        <v>10726.776831972373</v>
      </c>
      <c r="BW36" s="51">
        <f ca="1">SUMPRODUCT($CM36:$DD36,INDIRECT(ADDRESS(BW$2,$DH$2)):INDIRECT(ADDRESS(BW$2,$DY$2)))</f>
        <v>10726.776831972373</v>
      </c>
      <c r="BX36" s="51">
        <f ca="1">SUMPRODUCT($CM36:$DD36,INDIRECT(ADDRESS(BX$2,$DH$2)):INDIRECT(ADDRESS(BX$2,$DY$2)))</f>
        <v>10726.776831972373</v>
      </c>
      <c r="BY36" s="51">
        <f ca="1">SUMPRODUCT($CM36:$DD36,INDIRECT(ADDRESS(BY$2,$DH$2)):INDIRECT(ADDRESS(BY$2,$DY$2)))</f>
        <v>10726.776831972373</v>
      </c>
      <c r="BZ36" s="51">
        <f ca="1">SUMPRODUCT($CM36:$DD36,INDIRECT(ADDRESS(BZ$2,$DH$2)):INDIRECT(ADDRESS(BZ$2,$DY$2)))</f>
        <v>10726.776831972373</v>
      </c>
      <c r="CA36" s="51">
        <f ca="1">SUMPRODUCT($CM36:$DD36,INDIRECT(ADDRESS(CA$2,$DH$2)):INDIRECT(ADDRESS(CA$2,$DY$2)))</f>
        <v>10726.776831972373</v>
      </c>
      <c r="CB36" s="51">
        <f ca="1">SUMPRODUCT($CM36:$DD36,INDIRECT(ADDRESS(CB$2,$DH$2)):INDIRECT(ADDRESS(CB$2,$DY$2)))</f>
        <v>10726.776831972373</v>
      </c>
      <c r="CC36" s="51">
        <f ca="1">SUMPRODUCT($CM36:$DD36,INDIRECT(ADDRESS(CC$2,$DH$2)):INDIRECT(ADDRESS(CC$2,$DY$2)))</f>
        <v>10726.776831972373</v>
      </c>
      <c r="CD36" s="51">
        <f ca="1">SUMPRODUCT($CM36:$DD36,INDIRECT(ADDRESS(CD$2,$DH$2)):INDIRECT(ADDRESS(CD$2,$DY$2)))</f>
        <v>10726.776831972373</v>
      </c>
      <c r="CF36" s="51">
        <f t="shared" ca="1" si="5"/>
        <v>128097.96581617105</v>
      </c>
      <c r="CG36" s="51">
        <f t="shared" ca="1" si="5"/>
        <v>128217.12423291735</v>
      </c>
      <c r="CH36" s="51">
        <f t="shared" ca="1" si="5"/>
        <v>128332.98265720258</v>
      </c>
      <c r="CI36" s="51">
        <f t="shared" ca="1" si="5"/>
        <v>128447.10844925792</v>
      </c>
      <c r="CJ36" s="51">
        <f t="shared" ca="1" si="5"/>
        <v>128551.6789726213</v>
      </c>
      <c r="CK36" s="51">
        <f t="shared" ca="1" si="5"/>
        <v>128657.58898044752</v>
      </c>
      <c r="CL36" s="82"/>
      <c r="CM36" s="1">
        <f>IFERROR(VLOOKUP($A36,Auxiliar_OPEX_CustosUnit!$A$4:$BT$129,COLUMN(Auxiliar_OPEX_CustosUnit!BC$2),0),0)</f>
        <v>0</v>
      </c>
      <c r="CN36" s="1">
        <f>IFERROR(VLOOKUP($A36,Auxiliar_OPEX_CustosUnit!$A$4:$BT$129,COLUMN(Auxiliar_OPEX_CustosUnit!BD$2),0),0)</f>
        <v>0</v>
      </c>
      <c r="CO36" s="1">
        <f>IFERROR(VLOOKUP($A36,Auxiliar_OPEX_CustosUnit!$A$4:$BT$129,COLUMN(Auxiliar_OPEX_CustosUnit!BE$2),0)*(1-DRE_Auxiliar!$A$172),0)</f>
        <v>10455.829292003576</v>
      </c>
      <c r="CP36" s="1">
        <f>IFERROR(VLOOKUP($A36,Auxiliar_OPEX_CustosUnit!$A$4:$BT$129,COLUMN(Auxiliar_OPEX_CustosUnit!BF$2),0),0)</f>
        <v>0</v>
      </c>
      <c r="CQ36" s="1">
        <f>IFERROR(VLOOKUP($A36,Auxiliar_OPEX_CustosUnit!$A$4:$BT$129,COLUMN(Auxiliar_OPEX_CustosUnit!BG$2),0),0)</f>
        <v>0</v>
      </c>
      <c r="CR36" s="1">
        <f>IFERROR(VLOOKUP($A36,Auxiliar_OPEX_CustosUnit!$A$4:$BT$129,COLUMN(Auxiliar_OPEX_CustosUnit!BH$2),0),0)</f>
        <v>0</v>
      </c>
      <c r="CS36" s="1">
        <f>IFERROR(VLOOKUP($A36,Auxiliar_OPEX_CustosUnit!$A$4:$BT$129,COLUMN(Auxiliar_OPEX_CustosUnit!BI$2),0),0)</f>
        <v>0.35723990766437003</v>
      </c>
      <c r="CT36" s="1">
        <f>IFERROR(VLOOKUP($A36,Auxiliar_OPEX_CustosUnit!$A$4:$BT$129,COLUMN(Auxiliar_OPEX_CustosUnit!BJ$2),0),0)</f>
        <v>0</v>
      </c>
      <c r="CU36" s="1">
        <f>IFERROR(VLOOKUP($A36,Auxiliar_OPEX_CustosUnit!$A$4:$BT$129,COLUMN(Auxiliar_OPEX_CustosUnit!BK$2),0),0)</f>
        <v>0</v>
      </c>
      <c r="CV36" s="1">
        <f>IFERROR(VLOOKUP($A36,Auxiliar_OPEX_CustosUnit!$A$4:$BT$129,COLUMN(Auxiliar_OPEX_CustosUnit!BL$2),0),0)</f>
        <v>0</v>
      </c>
      <c r="CW36" s="1">
        <f>IFERROR(VLOOKUP($A36,Auxiliar_OPEX_CustosUnit!$A$4:$BT$129,COLUMN(Auxiliar_OPEX_CustosUnit!BM$2),0),0)</f>
        <v>0</v>
      </c>
      <c r="CX36" s="1">
        <f>IFERROR(VLOOKUP($A36,Auxiliar_OPEX_CustosUnit!$A$4:$BT$129,COLUMN(Auxiliar_OPEX_CustosUnit!BN$2),0),0)</f>
        <v>0</v>
      </c>
      <c r="CY36" s="1">
        <f>IFERROR(VLOOKUP($A36,Auxiliar_OPEX_CustosUnit!$A$4:$BT$129,COLUMN(Auxiliar_OPEX_CustosUnit!BO$2),0),0)</f>
        <v>0</v>
      </c>
      <c r="CZ36" s="1">
        <f>IFERROR(VLOOKUP($A36,Auxiliar_OPEX_CustosUnit!$A$4:$BT$129,COLUMN(Auxiliar_OPEX_CustosUnit!BP$2),0),0)</f>
        <v>0</v>
      </c>
      <c r="DA36" s="1">
        <f>IFERROR(VLOOKUP($A36,Auxiliar_OPEX_CustosUnit!$A$4:$BT$129,COLUMN(Auxiliar_OPEX_CustosUnit!BQ$2),0),0)</f>
        <v>0</v>
      </c>
      <c r="DB36" s="1">
        <f>IFERROR(VLOOKUP($A36,Auxiliar_OPEX_CustosUnit!$A$4:$BT$129,COLUMN(Auxiliar_OPEX_CustosUnit!BR$2),0),0)</f>
        <v>0</v>
      </c>
      <c r="DC36" s="1">
        <f>IFERROR(VLOOKUP($A36,Auxiliar_OPEX_CustosUnit!$A$4:$BT$129,COLUMN(Auxiliar_OPEX_CustosUnit!BS$2),0),0)</f>
        <v>0</v>
      </c>
      <c r="DD36" s="1">
        <f>IFERROR(VLOOKUP($A36,Auxiliar_OPEX_CustosUnit!$A$4:$BT$129,COLUMN(Auxiliar_OPEX_CustosUnit!BT$2),0),0)</f>
        <v>0</v>
      </c>
      <c r="DG36" s="60">
        <v>44228</v>
      </c>
      <c r="DH36" s="1">
        <v>1</v>
      </c>
      <c r="DI36" s="1">
        <f>INDEX(Auxiliar_OPEX_Drivers!$B$2:$CH$18,MATCH(Auxiliar_OPEX_O!DI$3,Auxiliar_OPEX_Drivers!$B$2:$B$18,0),MATCH($DG36,Auxiliar_OPEX_Drivers!$B$2:$CH$2,0))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INDEX(Auxiliar_OPEX_Drivers!$B$2:$CH$18,MATCH(Auxiliar_OPEX_O!DK$3,Auxiliar_OPEX_Drivers!$B$2:$B$18,0),MATCH($DG36,Auxiliar_OPEX_Drivers!$B$2:$CH$2,0))</f>
        <v>14.630402899388219</v>
      </c>
      <c r="DL36" s="1">
        <f>INDEX(Auxiliar_OPEX_Drivers!$B$2:$CH$18,MATCH(Auxiliar_OPEX_O!DL$3,Auxiliar_OPEX_Drivers!$B$2:$B$18,0),MATCH($DG36,Auxiliar_OPEX_Drivers!$B$2:$CH$2,0))</f>
        <v>63.978326584270974</v>
      </c>
      <c r="DM36" s="1">
        <f>INDEX(Auxiliar_OPEX_Drivers!$B$2:$CH$18,MATCH(Auxiliar_OPEX_O!DM$3,Auxiliar_OPEX_Drivers!$B$2:$B$18,0),MATCH($DG36,Auxiliar_OPEX_Drivers!$B$2:$CH$2,0))</f>
        <v>13</v>
      </c>
      <c r="DN36" s="1">
        <f>INDEX(Auxiliar_OPEX_Drivers!$B$2:$CH$18,MATCH(Auxiliar_OPEX_O!DN$3,Auxiliar_OPEX_Drivers!$B$2:$B$18,0),MATCH($DG36,Auxiliar_OPEX_Drivers!$B$2:$CH$2,0))</f>
        <v>684.24445693707594</v>
      </c>
      <c r="DO36" s="1">
        <f>INDEX(Auxiliar_OPEX_Drivers!$B$2:$CH$18,MATCH(Auxiliar_OPEX_O!DO$3,Auxiliar_OPEX_Drivers!$B$2:$B$18,0),MATCH($DG36,Auxiliar_OPEX_Drivers!$B$2:$CH$2,0))</f>
        <v>12</v>
      </c>
      <c r="DP36" s="1">
        <f>INDEX(Auxiliar_OPEX_Drivers!$B$2:$CH$18,MATCH(Auxiliar_OPEX_O!DP$3,Auxiliar_OPEX_Drivers!$B$2:$B$18,0),MATCH($DG36,Auxiliar_OPEX_Drivers!$B$2:$CH$2,0))</f>
        <v>202.39074693956513</v>
      </c>
      <c r="DQ36" s="1">
        <f>INDEX(Auxiliar_OPEX_Drivers!$B$2:$CH$18,MATCH(Auxiliar_OPEX_O!DQ$3,Auxiliar_OPEX_Drivers!$B$2:$B$18,0),MATCH($DG36,Auxiliar_OPEX_Drivers!$B$2:$CH$2,0))</f>
        <v>37.157600724847057</v>
      </c>
      <c r="DR36" s="1">
        <f>INDEX(Auxiliar_OPEX_Drivers!$B$2:$CH$18,MATCH(Auxiliar_OPEX_O!DR$3,Auxiliar_OPEX_Drivers!$B$2:$B$18,0),MATCH($DG36,Auxiliar_OPEX_Drivers!$B$2:$CH$2,0))</f>
        <v>19259441.198937282</v>
      </c>
      <c r="DS36" s="1">
        <f>INDEX(Auxiliar_OPEX_Drivers!$B$2:$CH$18,MATCH(Auxiliar_OPEX_O!DS$3,Auxiliar_OPEX_Drivers!$B$2:$B$18,0),MATCH($DG36,Auxiliar_OPEX_Drivers!$B$2:$CH$2,0))</f>
        <v>70786.445000000007</v>
      </c>
      <c r="DT36" s="1">
        <f>INDEX(Auxiliar_OPEX_Drivers!$B$2:$CH$18,MATCH(Auxiliar_OPEX_O!DT$3,Auxiliar_OPEX_Drivers!$B$2:$B$18,0),MATCH($DG36,Auxiliar_OPEX_Drivers!$B$2:$CH$2,0))</f>
        <v>10865.24368006091</v>
      </c>
      <c r="DU36" s="1">
        <f>INDEX(Auxiliar_OPEX_Drivers!$B$2:$CH$18,MATCH(Auxiliar_OPEX_O!DU$3,Auxiliar_OPEX_Drivers!$B$2:$B$18,0),MATCH($DG36,Auxiliar_OPEX_Drivers!$B$2:$CH$2,0))</f>
        <v>4535.7506902056348</v>
      </c>
      <c r="DV36" s="1">
        <f>INDEX(Auxiliar_OPEX_Drivers!$B$2:$CH$18,MATCH(Auxiliar_OPEX_O!DV$3,Auxiliar_OPEX_Drivers!$B$2:$B$18,0),MATCH($DG36,Auxiliar_OPEX_Drivers!$B$2:$CH$2,0))</f>
        <v>2270190.8891634848</v>
      </c>
      <c r="DW36" s="1">
        <f>INDEX(Auxiliar_OPEX_Drivers!$B$2:$CH$18,MATCH(Auxiliar_OPEX_O!DW$3,Auxiliar_OPEX_Drivers!$B$2:$B$18,0),MATCH($DG36,Auxiliar_OPEX_Drivers!$B$2:$CH$2,0))</f>
        <v>10723.366213539155</v>
      </c>
      <c r="DX36" s="1">
        <f>INDEX(Auxiliar_OPEX_Drivers!$B$2:$CH$18,MATCH(Auxiliar_OPEX_O!DX$3,Auxiliar_OPEX_Drivers!$B$2:$B$18,0),MATCH($DG36,Auxiliar_OPEX_Drivers!$B$2:$CH$2,0))</f>
        <v>2292307.0597218331</v>
      </c>
      <c r="DY36" s="1">
        <f>INDEX(Auxiliar_OPEX_Drivers!$B$2:$CH$18,MATCH(Auxiliar_OPEX_O!DY$3,Auxiliar_OPEX_Drivers!$B$2:$B$18,0),MATCH($DG36,Auxiliar_OPEX_Drivers!$B$2:$CH$2,0))</f>
        <v>1027.4015340851474</v>
      </c>
    </row>
    <row r="37" spans="1:129" hidden="1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ref="CF37:CK52" ca="1" si="6">SUMPRODUCT($D37:$CD37,N($D$1:$CD$1=CF$1))</f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L37" s="82"/>
      <c r="CM37" s="1" t="str">
        <f>IFERROR(VLOOKUP($A37,Auxiliar_OPEX_CustosUnit!$A$4:$BT$129,COLUMN(Auxiliar_OPEX_CustosUnit!BC$2),0),0)</f>
        <v/>
      </c>
      <c r="CN37" s="1" t="str">
        <f>IFERROR(VLOOKUP($A37,Auxiliar_OPEX_CustosUnit!$A$4:$BT$129,COLUMN(Auxiliar_OPEX_CustosUnit!BD$2),0),0)</f>
        <v/>
      </c>
      <c r="CO37" s="1">
        <f>IFERROR(VLOOKUP($A37,Auxiliar_OPEX_CustosUnit!$A$4:$BT$129,COLUMN(Auxiliar_OPEX_CustosUnit!BE$2),0)*(1-DRE_Auxiliar!$A$172),0)</f>
        <v>0</v>
      </c>
      <c r="CP37" s="1" t="str">
        <f>IFERROR(VLOOKUP($A37,Auxiliar_OPEX_CustosUnit!$A$4:$BT$129,COLUMN(Auxiliar_OPEX_CustosUnit!BF$2),0),0)</f>
        <v/>
      </c>
      <c r="CQ37" s="1" t="str">
        <f>IFERROR(VLOOKUP($A37,Auxiliar_OPEX_CustosUnit!$A$4:$BT$129,COLUMN(Auxiliar_OPEX_CustosUnit!BG$2),0),0)</f>
        <v/>
      </c>
      <c r="CR37" s="1" t="str">
        <f>IFERROR(VLOOKUP($A37,Auxiliar_OPEX_CustosUnit!$A$4:$BT$129,COLUMN(Auxiliar_OPEX_CustosUnit!BH$2),0),0)</f>
        <v/>
      </c>
      <c r="CS37" s="1" t="str">
        <f>IFERROR(VLOOKUP($A37,Auxiliar_OPEX_CustosUnit!$A$4:$BT$129,COLUMN(Auxiliar_OPEX_CustosUnit!BI$2),0),0)</f>
        <v/>
      </c>
      <c r="CT37" s="1" t="str">
        <f>IFERROR(VLOOKUP($A37,Auxiliar_OPEX_CustosUnit!$A$4:$BT$129,COLUMN(Auxiliar_OPEX_CustosUnit!BJ$2),0),0)</f>
        <v/>
      </c>
      <c r="CU37" s="1" t="str">
        <f>IFERROR(VLOOKUP($A37,Auxiliar_OPEX_CustosUnit!$A$4:$BT$129,COLUMN(Auxiliar_OPEX_CustosUnit!BK$2),0),0)</f>
        <v/>
      </c>
      <c r="CV37" s="1" t="str">
        <f>IFERROR(VLOOKUP($A37,Auxiliar_OPEX_CustosUnit!$A$4:$BT$129,COLUMN(Auxiliar_OPEX_CustosUnit!BL$2),0),0)</f>
        <v/>
      </c>
      <c r="CW37" s="1" t="str">
        <f>IFERROR(VLOOKUP($A37,Auxiliar_OPEX_CustosUnit!$A$4:$BT$129,COLUMN(Auxiliar_OPEX_CustosUnit!BM$2),0),0)</f>
        <v/>
      </c>
      <c r="CX37" s="1" t="str">
        <f>IFERROR(VLOOKUP($A37,Auxiliar_OPEX_CustosUnit!$A$4:$BT$129,COLUMN(Auxiliar_OPEX_CustosUnit!BN$2),0),0)</f>
        <v/>
      </c>
      <c r="CY37" s="1" t="str">
        <f>IFERROR(VLOOKUP($A37,Auxiliar_OPEX_CustosUnit!$A$4:$BT$129,COLUMN(Auxiliar_OPEX_CustosUnit!BO$2),0),0)</f>
        <v/>
      </c>
      <c r="CZ37" s="1" t="str">
        <f>IFERROR(VLOOKUP($A37,Auxiliar_OPEX_CustosUnit!$A$4:$BT$129,COLUMN(Auxiliar_OPEX_CustosUnit!BP$2),0),0)</f>
        <v/>
      </c>
      <c r="DA37" s="1" t="str">
        <f>IFERROR(VLOOKUP($A37,Auxiliar_OPEX_CustosUnit!$A$4:$BT$129,COLUMN(Auxiliar_OPEX_CustosUnit!BQ$2),0),0)</f>
        <v/>
      </c>
      <c r="DB37" s="1" t="str">
        <f>IFERROR(VLOOKUP($A37,Auxiliar_OPEX_CustosUnit!$A$4:$BT$129,COLUMN(Auxiliar_OPEX_CustosUnit!BR$2),0),0)</f>
        <v/>
      </c>
      <c r="DC37" s="1" t="str">
        <f>IFERROR(VLOOKUP($A37,Auxiliar_OPEX_CustosUnit!$A$4:$BT$129,COLUMN(Auxiliar_OPEX_CustosUnit!BS$2),0),0)</f>
        <v/>
      </c>
      <c r="DD37" s="1" t="str">
        <f>IFERROR(VLOOKUP($A37,Auxiliar_OPEX_CustosUnit!$A$4:$BT$129,COLUMN(Auxiliar_OPEX_CustosUnit!BT$2),0),0)</f>
        <v/>
      </c>
      <c r="DG37" s="60">
        <v>44256</v>
      </c>
      <c r="DH37" s="1">
        <v>1</v>
      </c>
      <c r="DI37" s="1">
        <f>INDEX(Auxiliar_OPEX_Drivers!$B$2:$CH$18,MATCH(Auxiliar_OPEX_O!DI$3,Auxiliar_OPEX_Drivers!$B$2:$B$18,0),MATCH($DG37,Auxiliar_OPEX_Drivers!$B$2:$CH$2,0))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INDEX(Auxiliar_OPEX_Drivers!$B$2:$CH$18,MATCH(Auxiliar_OPEX_O!DK$3,Auxiliar_OPEX_Drivers!$B$2:$B$18,0),MATCH($DG37,Auxiliar_OPEX_Drivers!$B$2:$CH$2,0))</f>
        <v>14.630402899388219</v>
      </c>
      <c r="DL37" s="1">
        <f>INDEX(Auxiliar_OPEX_Drivers!$B$2:$CH$18,MATCH(Auxiliar_OPEX_O!DL$3,Auxiliar_OPEX_Drivers!$B$2:$B$18,0),MATCH($DG37,Auxiliar_OPEX_Drivers!$B$2:$CH$2,0))</f>
        <v>63.978326584270974</v>
      </c>
      <c r="DM37" s="1">
        <f>INDEX(Auxiliar_OPEX_Drivers!$B$2:$CH$18,MATCH(Auxiliar_OPEX_O!DM$3,Auxiliar_OPEX_Drivers!$B$2:$B$18,0),MATCH($DG37,Auxiliar_OPEX_Drivers!$B$2:$CH$2,0))</f>
        <v>13</v>
      </c>
      <c r="DN37" s="1">
        <f>INDEX(Auxiliar_OPEX_Drivers!$B$2:$CH$18,MATCH(Auxiliar_OPEX_O!DN$3,Auxiliar_OPEX_Drivers!$B$2:$B$18,0),MATCH($DG37,Auxiliar_OPEX_Drivers!$B$2:$CH$2,0))</f>
        <v>684.24445693707594</v>
      </c>
      <c r="DO37" s="1">
        <f>INDEX(Auxiliar_OPEX_Drivers!$B$2:$CH$18,MATCH(Auxiliar_OPEX_O!DO$3,Auxiliar_OPEX_Drivers!$B$2:$B$18,0),MATCH($DG37,Auxiliar_OPEX_Drivers!$B$2:$CH$2,0))</f>
        <v>12</v>
      </c>
      <c r="DP37" s="1">
        <f>INDEX(Auxiliar_OPEX_Drivers!$B$2:$CH$18,MATCH(Auxiliar_OPEX_O!DP$3,Auxiliar_OPEX_Drivers!$B$2:$B$18,0),MATCH($DG37,Auxiliar_OPEX_Drivers!$B$2:$CH$2,0))</f>
        <v>202.39074693956513</v>
      </c>
      <c r="DQ37" s="1">
        <f>INDEX(Auxiliar_OPEX_Drivers!$B$2:$CH$18,MATCH(Auxiliar_OPEX_O!DQ$3,Auxiliar_OPEX_Drivers!$B$2:$B$18,0),MATCH($DG37,Auxiliar_OPEX_Drivers!$B$2:$CH$2,0))</f>
        <v>37.157600724847057</v>
      </c>
      <c r="DR37" s="1">
        <f>INDEX(Auxiliar_OPEX_Drivers!$B$2:$CH$18,MATCH(Auxiliar_OPEX_O!DR$3,Auxiliar_OPEX_Drivers!$B$2:$B$18,0),MATCH($DG37,Auxiliar_OPEX_Drivers!$B$2:$CH$2,0))</f>
        <v>19349941.198937282</v>
      </c>
      <c r="DS37" s="1">
        <f>INDEX(Auxiliar_OPEX_Drivers!$B$2:$CH$18,MATCH(Auxiliar_OPEX_O!DS$3,Auxiliar_OPEX_Drivers!$B$2:$B$18,0),MATCH($DG37,Auxiliar_OPEX_Drivers!$B$2:$CH$2,0))</f>
        <v>90500</v>
      </c>
      <c r="DT37" s="1">
        <f>INDEX(Auxiliar_OPEX_Drivers!$B$2:$CH$18,MATCH(Auxiliar_OPEX_O!DT$3,Auxiliar_OPEX_Drivers!$B$2:$B$18,0),MATCH($DG37,Auxiliar_OPEX_Drivers!$B$2:$CH$2,0))</f>
        <v>12599.569783685802</v>
      </c>
      <c r="DU37" s="1">
        <f>INDEX(Auxiliar_OPEX_Drivers!$B$2:$CH$18,MATCH(Auxiliar_OPEX_O!DU$3,Auxiliar_OPEX_Drivers!$B$2:$B$18,0),MATCH($DG37,Auxiliar_OPEX_Drivers!$B$2:$CH$2,0))</f>
        <v>4535.7506902054456</v>
      </c>
      <c r="DV37" s="1">
        <f>INDEX(Auxiliar_OPEX_Drivers!$B$2:$CH$18,MATCH(Auxiliar_OPEX_O!DV$3,Auxiliar_OPEX_Drivers!$B$2:$B$18,0),MATCH($DG37,Auxiliar_OPEX_Drivers!$B$2:$CH$2,0))</f>
        <v>2281555.0857770233</v>
      </c>
      <c r="DW37" s="1">
        <f>INDEX(Auxiliar_OPEX_Drivers!$B$2:$CH$18,MATCH(Auxiliar_OPEX_O!DW$3,Auxiliar_OPEX_Drivers!$B$2:$B$18,0),MATCH($DG37,Auxiliar_OPEX_Drivers!$B$2:$CH$2,0))</f>
        <v>12423.19661353869</v>
      </c>
      <c r="DX37" s="1">
        <f>INDEX(Auxiliar_OPEX_Drivers!$B$2:$CH$18,MATCH(Auxiliar_OPEX_O!DX$3,Auxiliar_OPEX_Drivers!$B$2:$B$18,0),MATCH($DG37,Auxiliar_OPEX_Drivers!$B$2:$CH$2,0))</f>
        <v>2303815.6295055188</v>
      </c>
      <c r="DY37" s="1">
        <f>INDEX(Auxiliar_OPEX_Drivers!$B$2:$CH$18,MATCH(Auxiliar_OPEX_O!DY$3,Auxiliar_OPEX_Drivers!$B$2:$B$18,0),MATCH($DG37,Auxiliar_OPEX_Drivers!$B$2:$CH$2,0))</f>
        <v>1027.4015340851474</v>
      </c>
    </row>
    <row r="38" spans="1:129" hidden="1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30717.722834969623</v>
      </c>
      <c r="E38" s="51">
        <f ca="1">SUMPRODUCT($CM38:$DD38,INDIRECT(ADDRESS(E$2,$DH$2)):INDIRECT(ADDRESS(E$2,$DY$2)))</f>
        <v>30717.722834969623</v>
      </c>
      <c r="F38" s="51">
        <f ca="1">SUMPRODUCT($CM38:$DD38,INDIRECT(ADDRESS(F$2,$DH$2)):INDIRECT(ADDRESS(F$2,$DY$2)))</f>
        <v>30717.722834969623</v>
      </c>
      <c r="G38" s="51">
        <f ca="1">SUMPRODUCT($CM38:$DD38,INDIRECT(ADDRESS(G$2,$DH$2)):INDIRECT(ADDRESS(G$2,$DY$2)))</f>
        <v>30717.722834969623</v>
      </c>
      <c r="H38" s="51">
        <f ca="1">SUMPRODUCT($CM38:$DD38,INDIRECT(ADDRESS(H$2,$DH$2)):INDIRECT(ADDRESS(H$2,$DY$2)))</f>
        <v>30717.722834969623</v>
      </c>
      <c r="I38" s="51">
        <f ca="1">SUMPRODUCT($CM38:$DD38,INDIRECT(ADDRESS(I$2,$DH$2)):INDIRECT(ADDRESS(I$2,$DY$2)))</f>
        <v>30717.722834969623</v>
      </c>
      <c r="J38" s="51">
        <f ca="1">SUMPRODUCT($CM38:$DD38,INDIRECT(ADDRESS(J$2,$DH$2)):INDIRECT(ADDRESS(J$2,$DY$2)))</f>
        <v>30717.722834969623</v>
      </c>
      <c r="K38" s="51">
        <f ca="1">SUMPRODUCT($CM38:$DD38,INDIRECT(ADDRESS(K$2,$DH$2)):INDIRECT(ADDRESS(K$2,$DY$2)))</f>
        <v>30783.155489427965</v>
      </c>
      <c r="L38" s="51">
        <f ca="1">SUMPRODUCT($CM38:$DD38,INDIRECT(ADDRESS(L$2,$DH$2)):INDIRECT(ADDRESS(L$2,$DY$2)))</f>
        <v>30783.155489427965</v>
      </c>
      <c r="M38" s="51">
        <f ca="1">SUMPRODUCT($CM38:$DD38,INDIRECT(ADDRESS(M$2,$DH$2)):INDIRECT(ADDRESS(M$2,$DY$2)))</f>
        <v>30783.155489427965</v>
      </c>
      <c r="N38" s="51">
        <f ca="1">SUMPRODUCT($CM38:$DD38,INDIRECT(ADDRESS(N$2,$DH$2)):INDIRECT(ADDRESS(N$2,$DY$2)))</f>
        <v>30783.155489427965</v>
      </c>
      <c r="O38" s="51">
        <f ca="1">SUMPRODUCT($CM38:$DD38,INDIRECT(ADDRESS(O$2,$DH$2)):INDIRECT(ADDRESS(O$2,$DY$2)))</f>
        <v>30783.155489427965</v>
      </c>
      <c r="P38" s="51">
        <f ca="1">SUMPRODUCT($CM38:$DD38,INDIRECT(ADDRESS(P$2,$DH$2)):INDIRECT(ADDRESS(P$2,$DY$2)))</f>
        <v>30783.155489427965</v>
      </c>
      <c r="Q38" s="51">
        <f ca="1">SUMPRODUCT($CM38:$DD38,INDIRECT(ADDRESS(Q$2,$DH$2)):INDIRECT(ADDRESS(Q$2,$DY$2)))</f>
        <v>30783.155489427965</v>
      </c>
      <c r="R38" s="51">
        <f ca="1">SUMPRODUCT($CM38:$DD38,INDIRECT(ADDRESS(R$2,$DH$2)):INDIRECT(ADDRESS(R$2,$DY$2)))</f>
        <v>30783.155489427965</v>
      </c>
      <c r="S38" s="51">
        <f ca="1">SUMPRODUCT($CM38:$DD38,INDIRECT(ADDRESS(S$2,$DH$2)):INDIRECT(ADDRESS(S$2,$DY$2)))</f>
        <v>30783.155489427965</v>
      </c>
      <c r="T38" s="51">
        <f ca="1">SUMPRODUCT($CM38:$DD38,INDIRECT(ADDRESS(T$2,$DH$2)):INDIRECT(ADDRESS(T$2,$DY$2)))</f>
        <v>30783.155489427965</v>
      </c>
      <c r="U38" s="51">
        <f ca="1">SUMPRODUCT($CM38:$DD38,INDIRECT(ADDRESS(U$2,$DH$2)):INDIRECT(ADDRESS(U$2,$DY$2)))</f>
        <v>30783.155489427965</v>
      </c>
      <c r="V38" s="51">
        <f ca="1">SUMPRODUCT($CM38:$DD38,INDIRECT(ADDRESS(V$2,$DH$2)):INDIRECT(ADDRESS(V$2,$DY$2)))</f>
        <v>30783.155489427965</v>
      </c>
      <c r="W38" s="51">
        <f ca="1">SUMPRODUCT($CM38:$DD38,INDIRECT(ADDRESS(W$2,$DH$2)):INDIRECT(ADDRESS(W$2,$DY$2)))</f>
        <v>30842.651259482114</v>
      </c>
      <c r="X38" s="51">
        <f ca="1">SUMPRODUCT($CM38:$DD38,INDIRECT(ADDRESS(X$2,$DH$2)):INDIRECT(ADDRESS(X$2,$DY$2)))</f>
        <v>30842.651259482114</v>
      </c>
      <c r="Y38" s="51">
        <f ca="1">SUMPRODUCT($CM38:$DD38,INDIRECT(ADDRESS(Y$2,$DH$2)):INDIRECT(ADDRESS(Y$2,$DY$2)))</f>
        <v>30842.651259482114</v>
      </c>
      <c r="Z38" s="51">
        <f ca="1">SUMPRODUCT($CM38:$DD38,INDIRECT(ADDRESS(Z$2,$DH$2)):INDIRECT(ADDRESS(Z$2,$DY$2)))</f>
        <v>30842.651259482114</v>
      </c>
      <c r="AA38" s="51">
        <f ca="1">SUMPRODUCT($CM38:$DD38,INDIRECT(ADDRESS(AA$2,$DH$2)):INDIRECT(ADDRESS(AA$2,$DY$2)))</f>
        <v>30842.651259482114</v>
      </c>
      <c r="AB38" s="51">
        <f ca="1">SUMPRODUCT($CM38:$DD38,INDIRECT(ADDRESS(AB$2,$DH$2)):INDIRECT(ADDRESS(AB$2,$DY$2)))</f>
        <v>30842.651259482114</v>
      </c>
      <c r="AC38" s="51">
        <f ca="1">SUMPRODUCT($CM38:$DD38,INDIRECT(ADDRESS(AC$2,$DH$2)):INDIRECT(ADDRESS(AC$2,$DY$2)))</f>
        <v>30842.651259482114</v>
      </c>
      <c r="AD38" s="51">
        <f ca="1">SUMPRODUCT($CM38:$DD38,INDIRECT(ADDRESS(AD$2,$DH$2)):INDIRECT(ADDRESS(AD$2,$DY$2)))</f>
        <v>30842.651259482114</v>
      </c>
      <c r="AE38" s="51">
        <f ca="1">SUMPRODUCT($CM38:$DD38,INDIRECT(ADDRESS(AE$2,$DH$2)):INDIRECT(ADDRESS(AE$2,$DY$2)))</f>
        <v>30842.651259482114</v>
      </c>
      <c r="AF38" s="51">
        <f ca="1">SUMPRODUCT($CM38:$DD38,INDIRECT(ADDRESS(AF$2,$DH$2)):INDIRECT(ADDRESS(AF$2,$DY$2)))</f>
        <v>30842.651259482114</v>
      </c>
      <c r="AG38" s="51">
        <f ca="1">SUMPRODUCT($CM38:$DD38,INDIRECT(ADDRESS(AG$2,$DH$2)):INDIRECT(ADDRESS(AG$2,$DY$2)))</f>
        <v>30842.651259482114</v>
      </c>
      <c r="AH38" s="51">
        <f ca="1">SUMPRODUCT($CM38:$DD38,INDIRECT(ADDRESS(AH$2,$DH$2)):INDIRECT(ADDRESS(AH$2,$DY$2)))</f>
        <v>30842.651259482114</v>
      </c>
      <c r="AI38" s="51">
        <f ca="1">SUMPRODUCT($CM38:$DD38,INDIRECT(ADDRESS(AI$2,$DH$2)):INDIRECT(ADDRESS(AI$2,$DY$2)))</f>
        <v>30906.274038707787</v>
      </c>
      <c r="AJ38" s="51">
        <f ca="1">SUMPRODUCT($CM38:$DD38,INDIRECT(ADDRESS(AJ$2,$DH$2)):INDIRECT(ADDRESS(AJ$2,$DY$2)))</f>
        <v>30906.274038707787</v>
      </c>
      <c r="AK38" s="51">
        <f ca="1">SUMPRODUCT($CM38:$DD38,INDIRECT(ADDRESS(AK$2,$DH$2)):INDIRECT(ADDRESS(AK$2,$DY$2)))</f>
        <v>30906.274038707787</v>
      </c>
      <c r="AL38" s="51">
        <f ca="1">SUMPRODUCT($CM38:$DD38,INDIRECT(ADDRESS(AL$2,$DH$2)):INDIRECT(ADDRESS(AL$2,$DY$2)))</f>
        <v>30906.274038707787</v>
      </c>
      <c r="AM38" s="51">
        <f ca="1">SUMPRODUCT($CM38:$DD38,INDIRECT(ADDRESS(AM$2,$DH$2)):INDIRECT(ADDRESS(AM$2,$DY$2)))</f>
        <v>30906.274038707787</v>
      </c>
      <c r="AN38" s="51">
        <f ca="1">SUMPRODUCT($CM38:$DD38,INDIRECT(ADDRESS(AN$2,$DH$2)):INDIRECT(ADDRESS(AN$2,$DY$2)))</f>
        <v>30906.274038707787</v>
      </c>
      <c r="AO38" s="51">
        <f ca="1">SUMPRODUCT($CM38:$DD38,INDIRECT(ADDRESS(AO$2,$DH$2)):INDIRECT(ADDRESS(AO$2,$DY$2)))</f>
        <v>30906.274038707787</v>
      </c>
      <c r="AP38" s="51">
        <f ca="1">SUMPRODUCT($CM38:$DD38,INDIRECT(ADDRESS(AP$2,$DH$2)):INDIRECT(ADDRESS(AP$2,$DY$2)))</f>
        <v>30906.274038707787</v>
      </c>
      <c r="AQ38" s="51">
        <f ca="1">SUMPRODUCT($CM38:$DD38,INDIRECT(ADDRESS(AQ$2,$DH$2)):INDIRECT(ADDRESS(AQ$2,$DY$2)))</f>
        <v>30906.274038707787</v>
      </c>
      <c r="AR38" s="51">
        <f ca="1">SUMPRODUCT($CM38:$DD38,INDIRECT(ADDRESS(AR$2,$DH$2)):INDIRECT(ADDRESS(AR$2,$DY$2)))</f>
        <v>30906.274038707787</v>
      </c>
      <c r="AS38" s="51">
        <f ca="1">SUMPRODUCT($CM38:$DD38,INDIRECT(ADDRESS(AS$2,$DH$2)):INDIRECT(ADDRESS(AS$2,$DY$2)))</f>
        <v>30906.274038707787</v>
      </c>
      <c r="AT38" s="51">
        <f ca="1">SUMPRODUCT($CM38:$DD38,INDIRECT(ADDRESS(AT$2,$DH$2)):INDIRECT(ADDRESS(AT$2,$DY$2)))</f>
        <v>30906.274038707787</v>
      </c>
      <c r="AU38" s="51">
        <f ca="1">SUMPRODUCT($CM38:$DD38,INDIRECT(ADDRESS(AU$2,$DH$2)):INDIRECT(ADDRESS(AU$2,$DY$2)))</f>
        <v>30961.921902175236</v>
      </c>
      <c r="AV38" s="51">
        <f ca="1">SUMPRODUCT($CM38:$DD38,INDIRECT(ADDRESS(AV$2,$DH$2)):INDIRECT(ADDRESS(AV$2,$DY$2)))</f>
        <v>30961.921902175236</v>
      </c>
      <c r="AW38" s="51">
        <f ca="1">SUMPRODUCT($CM38:$DD38,INDIRECT(ADDRESS(AW$2,$DH$2)):INDIRECT(ADDRESS(AW$2,$DY$2)))</f>
        <v>30961.921902175236</v>
      </c>
      <c r="AX38" s="51">
        <f ca="1">SUMPRODUCT($CM38:$DD38,INDIRECT(ADDRESS(AX$2,$DH$2)):INDIRECT(ADDRESS(AX$2,$DY$2)))</f>
        <v>30961.921902175236</v>
      </c>
      <c r="AY38" s="51">
        <f ca="1">SUMPRODUCT($CM38:$DD38,INDIRECT(ADDRESS(AY$2,$DH$2)):INDIRECT(ADDRESS(AY$2,$DY$2)))</f>
        <v>30961.921902175236</v>
      </c>
      <c r="AZ38" s="51">
        <f ca="1">SUMPRODUCT($CM38:$DD38,INDIRECT(ADDRESS(AZ$2,$DH$2)):INDIRECT(ADDRESS(AZ$2,$DY$2)))</f>
        <v>30961.921902175236</v>
      </c>
      <c r="BA38" s="51">
        <f ca="1">SUMPRODUCT($CM38:$DD38,INDIRECT(ADDRESS(BA$2,$DH$2)):INDIRECT(ADDRESS(BA$2,$DY$2)))</f>
        <v>30961.921902175236</v>
      </c>
      <c r="BB38" s="51">
        <f ca="1">SUMPRODUCT($CM38:$DD38,INDIRECT(ADDRESS(BB$2,$DH$2)):INDIRECT(ADDRESS(BB$2,$DY$2)))</f>
        <v>30961.921902175236</v>
      </c>
      <c r="BC38" s="51">
        <f ca="1">SUMPRODUCT($CM38:$DD38,INDIRECT(ADDRESS(BC$2,$DH$2)):INDIRECT(ADDRESS(BC$2,$DY$2)))</f>
        <v>30961.921902175236</v>
      </c>
      <c r="BD38" s="51">
        <f ca="1">SUMPRODUCT($CM38:$DD38,INDIRECT(ADDRESS(BD$2,$DH$2)):INDIRECT(ADDRESS(BD$2,$DY$2)))</f>
        <v>30961.921902175236</v>
      </c>
      <c r="BE38" s="51">
        <f ca="1">SUMPRODUCT($CM38:$DD38,INDIRECT(ADDRESS(BE$2,$DH$2)):INDIRECT(ADDRESS(BE$2,$DY$2)))</f>
        <v>30961.921902175236</v>
      </c>
      <c r="BF38" s="51">
        <f ca="1">SUMPRODUCT($CM38:$DD38,INDIRECT(ADDRESS(BF$2,$DH$2)):INDIRECT(ADDRESS(BF$2,$DY$2)))</f>
        <v>30961.921902175236</v>
      </c>
      <c r="BG38" s="51">
        <f ca="1">SUMPRODUCT($CM38:$DD38,INDIRECT(ADDRESS(BG$2,$DH$2)):INDIRECT(ADDRESS(BG$2,$DY$2)))</f>
        <v>31016.617876260505</v>
      </c>
      <c r="BH38" s="51">
        <f ca="1">SUMPRODUCT($CM38:$DD38,INDIRECT(ADDRESS(BH$2,$DH$2)):INDIRECT(ADDRESS(BH$2,$DY$2)))</f>
        <v>31016.617876260505</v>
      </c>
      <c r="BI38" s="51">
        <f ca="1">SUMPRODUCT($CM38:$DD38,INDIRECT(ADDRESS(BI$2,$DH$2)):INDIRECT(ADDRESS(BI$2,$DY$2)))</f>
        <v>31016.617876260505</v>
      </c>
      <c r="BJ38" s="51">
        <f ca="1">SUMPRODUCT($CM38:$DD38,INDIRECT(ADDRESS(BJ$2,$DH$2)):INDIRECT(ADDRESS(BJ$2,$DY$2)))</f>
        <v>31016.617876260505</v>
      </c>
      <c r="BK38" s="51">
        <f ca="1">SUMPRODUCT($CM38:$DD38,INDIRECT(ADDRESS(BK$2,$DH$2)):INDIRECT(ADDRESS(BK$2,$DY$2)))</f>
        <v>31016.617876260505</v>
      </c>
      <c r="BL38" s="51">
        <f ca="1">SUMPRODUCT($CM38:$DD38,INDIRECT(ADDRESS(BL$2,$DH$2)):INDIRECT(ADDRESS(BL$2,$DY$2)))</f>
        <v>31016.617876260505</v>
      </c>
      <c r="BM38" s="51">
        <f ca="1">SUMPRODUCT($CM38:$DD38,INDIRECT(ADDRESS(BM$2,$DH$2)):INDIRECT(ADDRESS(BM$2,$DY$2)))</f>
        <v>31016.617876260505</v>
      </c>
      <c r="BN38" s="51">
        <f ca="1">SUMPRODUCT($CM38:$DD38,INDIRECT(ADDRESS(BN$2,$DH$2)):INDIRECT(ADDRESS(BN$2,$DY$2)))</f>
        <v>31016.617876260505</v>
      </c>
      <c r="BO38" s="51">
        <f ca="1">SUMPRODUCT($CM38:$DD38,INDIRECT(ADDRESS(BO$2,$DH$2)):INDIRECT(ADDRESS(BO$2,$DY$2)))</f>
        <v>31016.617876260505</v>
      </c>
      <c r="BP38" s="51">
        <f ca="1">SUMPRODUCT($CM38:$DD38,INDIRECT(ADDRESS(BP$2,$DH$2)):INDIRECT(ADDRESS(BP$2,$DY$2)))</f>
        <v>31016.617876260505</v>
      </c>
      <c r="BQ38" s="51">
        <f ca="1">SUMPRODUCT($CM38:$DD38,INDIRECT(ADDRESS(BQ$2,$DH$2)):INDIRECT(ADDRESS(BQ$2,$DY$2)))</f>
        <v>31016.617876260505</v>
      </c>
      <c r="BR38" s="51">
        <f ca="1">SUMPRODUCT($CM38:$DD38,INDIRECT(ADDRESS(BR$2,$DH$2)):INDIRECT(ADDRESS(BR$2,$DY$2)))</f>
        <v>31016.617876260505</v>
      </c>
      <c r="BS38" s="51">
        <f ca="1">SUMPRODUCT($CM38:$DD38,INDIRECT(ADDRESS(BS$2,$DH$2)):INDIRECT(ADDRESS(BS$2,$DY$2)))</f>
        <v>31074.345058609942</v>
      </c>
      <c r="BT38" s="51">
        <f ca="1">SUMPRODUCT($CM38:$DD38,INDIRECT(ADDRESS(BT$2,$DH$2)):INDIRECT(ADDRESS(BT$2,$DY$2)))</f>
        <v>31074.345058609942</v>
      </c>
      <c r="BU38" s="51">
        <f ca="1">SUMPRODUCT($CM38:$DD38,INDIRECT(ADDRESS(BU$2,$DH$2)):INDIRECT(ADDRESS(BU$2,$DY$2)))</f>
        <v>31074.345058609942</v>
      </c>
      <c r="BV38" s="51">
        <f ca="1">SUMPRODUCT($CM38:$DD38,INDIRECT(ADDRESS(BV$2,$DH$2)):INDIRECT(ADDRESS(BV$2,$DY$2)))</f>
        <v>31074.345058609942</v>
      </c>
      <c r="BW38" s="51">
        <f ca="1">SUMPRODUCT($CM38:$DD38,INDIRECT(ADDRESS(BW$2,$DH$2)):INDIRECT(ADDRESS(BW$2,$DY$2)))</f>
        <v>31074.345058609942</v>
      </c>
      <c r="BX38" s="51">
        <f ca="1">SUMPRODUCT($CM38:$DD38,INDIRECT(ADDRESS(BX$2,$DH$2)):INDIRECT(ADDRESS(BX$2,$DY$2)))</f>
        <v>31074.345058609942</v>
      </c>
      <c r="BY38" s="51">
        <f ca="1">SUMPRODUCT($CM38:$DD38,INDIRECT(ADDRESS(BY$2,$DH$2)):INDIRECT(ADDRESS(BY$2,$DY$2)))</f>
        <v>31074.345058609942</v>
      </c>
      <c r="BZ38" s="51">
        <f ca="1">SUMPRODUCT($CM38:$DD38,INDIRECT(ADDRESS(BZ$2,$DH$2)):INDIRECT(ADDRESS(BZ$2,$DY$2)))</f>
        <v>31074.345058609942</v>
      </c>
      <c r="CA38" s="51">
        <f ca="1">SUMPRODUCT($CM38:$DD38,INDIRECT(ADDRESS(CA$2,$DH$2)):INDIRECT(ADDRESS(CA$2,$DY$2)))</f>
        <v>31074.345058609942</v>
      </c>
      <c r="CB38" s="51">
        <f ca="1">SUMPRODUCT($CM38:$DD38,INDIRECT(ADDRESS(CB$2,$DH$2)):INDIRECT(ADDRESS(CB$2,$DY$2)))</f>
        <v>31074.345058609942</v>
      </c>
      <c r="CC38" s="51">
        <f ca="1">SUMPRODUCT($CM38:$DD38,INDIRECT(ADDRESS(CC$2,$DH$2)):INDIRECT(ADDRESS(CC$2,$DY$2)))</f>
        <v>31074.345058609942</v>
      </c>
      <c r="CD38" s="51">
        <f ca="1">SUMPRODUCT($CM38:$DD38,INDIRECT(ADDRESS(CD$2,$DH$2)):INDIRECT(ADDRESS(CD$2,$DY$2)))</f>
        <v>31074.345058609942</v>
      </c>
      <c r="CF38" s="51">
        <f t="shared" ca="1" si="6"/>
        <v>368939.83729192725</v>
      </c>
      <c r="CG38" s="51">
        <f t="shared" ca="1" si="6"/>
        <v>369695.34472340642</v>
      </c>
      <c r="CH38" s="51">
        <f t="shared" ca="1" si="6"/>
        <v>370429.9290099137</v>
      </c>
      <c r="CI38" s="51">
        <f t="shared" ca="1" si="6"/>
        <v>371153.52778183069</v>
      </c>
      <c r="CJ38" s="51">
        <f t="shared" ca="1" si="6"/>
        <v>371816.54269652913</v>
      </c>
      <c r="CK38" s="51">
        <f t="shared" ca="1" si="6"/>
        <v>372488.05042687332</v>
      </c>
      <c r="CL38" s="82"/>
      <c r="CM38" s="1">
        <f>IFERROR(VLOOKUP($A38,Auxiliar_OPEX_CustosUnit!$A$4:$BT$129,COLUMN(Auxiliar_OPEX_CustosUnit!BC$2),0),0)</f>
        <v>0</v>
      </c>
      <c r="CN38" s="1">
        <f>IFERROR(VLOOKUP($A38,Auxiliar_OPEX_CustosUnit!$A$4:$BT$129,COLUMN(Auxiliar_OPEX_CustosUnit!BD$2),0),0)</f>
        <v>0</v>
      </c>
      <c r="CO38" s="1">
        <f>IFERROR(VLOOKUP($A38,Auxiliar_OPEX_CustosUnit!$A$4:$BT$129,COLUMN(Auxiliar_OPEX_CustosUnit!BE$2),0)*(1-DRE_Auxiliar!$A$172),0)</f>
        <v>29356.439722361982</v>
      </c>
      <c r="CP38" s="1">
        <f>IFERROR(VLOOKUP($A38,Auxiliar_OPEX_CustosUnit!$A$4:$BT$129,COLUMN(Auxiliar_OPEX_CustosUnit!BF$2),0),0)</f>
        <v>0</v>
      </c>
      <c r="CQ38" s="1">
        <f>IFERROR(VLOOKUP($A38,Auxiliar_OPEX_CustosUnit!$A$4:$BT$129,COLUMN(Auxiliar_OPEX_CustosUnit!BG$2),0),0)</f>
        <v>0</v>
      </c>
      <c r="CR38" s="1">
        <f>IFERROR(VLOOKUP($A38,Auxiliar_OPEX_CustosUnit!$A$4:$BT$129,COLUMN(Auxiliar_OPEX_CustosUnit!BH$2),0),0)</f>
        <v>0</v>
      </c>
      <c r="CS38" s="1">
        <f>IFERROR(VLOOKUP($A38,Auxiliar_OPEX_CustosUnit!$A$4:$BT$129,COLUMN(Auxiliar_OPEX_CustosUnit!BI$2),0),0)</f>
        <v>2.2650301374503199</v>
      </c>
      <c r="CT38" s="1">
        <f>IFERROR(VLOOKUP($A38,Auxiliar_OPEX_CustosUnit!$A$4:$BT$129,COLUMN(Auxiliar_OPEX_CustosUnit!BJ$2),0),0)</f>
        <v>0</v>
      </c>
      <c r="CU38" s="1">
        <f>IFERROR(VLOOKUP($A38,Auxiliar_OPEX_CustosUnit!$A$4:$BT$129,COLUMN(Auxiliar_OPEX_CustosUnit!BK$2),0),0)</f>
        <v>0</v>
      </c>
      <c r="CV38" s="1">
        <f>IFERROR(VLOOKUP($A38,Auxiliar_OPEX_CustosUnit!$A$4:$BT$129,COLUMN(Auxiliar_OPEX_CustosUnit!BL$2),0),0)</f>
        <v>0</v>
      </c>
      <c r="CW38" s="1">
        <f>IFERROR(VLOOKUP($A38,Auxiliar_OPEX_CustosUnit!$A$4:$BT$129,COLUMN(Auxiliar_OPEX_CustosUnit!BM$2),0),0)</f>
        <v>0</v>
      </c>
      <c r="CX38" s="1">
        <f>IFERROR(VLOOKUP($A38,Auxiliar_OPEX_CustosUnit!$A$4:$BT$129,COLUMN(Auxiliar_OPEX_CustosUnit!BN$2),0),0)</f>
        <v>0</v>
      </c>
      <c r="CY38" s="1">
        <f>IFERROR(VLOOKUP($A38,Auxiliar_OPEX_CustosUnit!$A$4:$BT$129,COLUMN(Auxiliar_OPEX_CustosUnit!BO$2),0),0)</f>
        <v>0</v>
      </c>
      <c r="CZ38" s="1">
        <f>IFERROR(VLOOKUP($A38,Auxiliar_OPEX_CustosUnit!$A$4:$BT$129,COLUMN(Auxiliar_OPEX_CustosUnit!BP$2),0),0)</f>
        <v>0</v>
      </c>
      <c r="DA38" s="1">
        <f>IFERROR(VLOOKUP($A38,Auxiliar_OPEX_CustosUnit!$A$4:$BT$129,COLUMN(Auxiliar_OPEX_CustosUnit!BQ$2),0),0)</f>
        <v>0</v>
      </c>
      <c r="DB38" s="1">
        <f>IFERROR(VLOOKUP($A38,Auxiliar_OPEX_CustosUnit!$A$4:$BT$129,COLUMN(Auxiliar_OPEX_CustosUnit!BR$2),0),0)</f>
        <v>0</v>
      </c>
      <c r="DC38" s="1">
        <f>IFERROR(VLOOKUP($A38,Auxiliar_OPEX_CustosUnit!$A$4:$BT$129,COLUMN(Auxiliar_OPEX_CustosUnit!BS$2),0),0)</f>
        <v>0</v>
      </c>
      <c r="DD38" s="1">
        <f>IFERROR(VLOOKUP($A38,Auxiliar_OPEX_CustosUnit!$A$4:$BT$129,COLUMN(Auxiliar_OPEX_CustosUnit!BT$2),0),0)</f>
        <v>0</v>
      </c>
      <c r="DG38" s="60">
        <v>44287</v>
      </c>
      <c r="DH38" s="1">
        <v>1</v>
      </c>
      <c r="DI38" s="1">
        <f>INDEX(Auxiliar_OPEX_Drivers!$B$2:$CH$18,MATCH(Auxiliar_OPEX_O!DI$3,Auxiliar_OPEX_Drivers!$B$2:$B$18,0),MATCH($DG38,Auxiliar_OPEX_Drivers!$B$2:$CH$2,0))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INDEX(Auxiliar_OPEX_Drivers!$B$2:$CH$18,MATCH(Auxiliar_OPEX_O!DK$3,Auxiliar_OPEX_Drivers!$B$2:$B$18,0),MATCH($DG38,Auxiliar_OPEX_Drivers!$B$2:$CH$2,0))</f>
        <v>14.630402899388219</v>
      </c>
      <c r="DL38" s="1">
        <f>INDEX(Auxiliar_OPEX_Drivers!$B$2:$CH$18,MATCH(Auxiliar_OPEX_O!DL$3,Auxiliar_OPEX_Drivers!$B$2:$B$18,0),MATCH($DG38,Auxiliar_OPEX_Drivers!$B$2:$CH$2,0))</f>
        <v>63.978326584270974</v>
      </c>
      <c r="DM38" s="1">
        <f>INDEX(Auxiliar_OPEX_Drivers!$B$2:$CH$18,MATCH(Auxiliar_OPEX_O!DM$3,Auxiliar_OPEX_Drivers!$B$2:$B$18,0),MATCH($DG38,Auxiliar_OPEX_Drivers!$B$2:$CH$2,0))</f>
        <v>13</v>
      </c>
      <c r="DN38" s="1">
        <f>INDEX(Auxiliar_OPEX_Drivers!$B$2:$CH$18,MATCH(Auxiliar_OPEX_O!DN$3,Auxiliar_OPEX_Drivers!$B$2:$B$18,0),MATCH($DG38,Auxiliar_OPEX_Drivers!$B$2:$CH$2,0))</f>
        <v>684.24445693707594</v>
      </c>
      <c r="DO38" s="1">
        <f>INDEX(Auxiliar_OPEX_Drivers!$B$2:$CH$18,MATCH(Auxiliar_OPEX_O!DO$3,Auxiliar_OPEX_Drivers!$B$2:$B$18,0),MATCH($DG38,Auxiliar_OPEX_Drivers!$B$2:$CH$2,0))</f>
        <v>12</v>
      </c>
      <c r="DP38" s="1">
        <f>INDEX(Auxiliar_OPEX_Drivers!$B$2:$CH$18,MATCH(Auxiliar_OPEX_O!DP$3,Auxiliar_OPEX_Drivers!$B$2:$B$18,0),MATCH($DG38,Auxiliar_OPEX_Drivers!$B$2:$CH$2,0))</f>
        <v>202.39074693956513</v>
      </c>
      <c r="DQ38" s="1">
        <f>INDEX(Auxiliar_OPEX_Drivers!$B$2:$CH$18,MATCH(Auxiliar_OPEX_O!DQ$3,Auxiliar_OPEX_Drivers!$B$2:$B$18,0),MATCH($DG38,Auxiliar_OPEX_Drivers!$B$2:$CH$2,0))</f>
        <v>37.157600724847057</v>
      </c>
      <c r="DR38" s="1">
        <f>INDEX(Auxiliar_OPEX_Drivers!$B$2:$CH$18,MATCH(Auxiliar_OPEX_O!DR$3,Auxiliar_OPEX_Drivers!$B$2:$B$18,0),MATCH($DG38,Auxiliar_OPEX_Drivers!$B$2:$CH$2,0))</f>
        <v>19440941.198937282</v>
      </c>
      <c r="DS38" s="1">
        <f>INDEX(Auxiliar_OPEX_Drivers!$B$2:$CH$18,MATCH(Auxiliar_OPEX_O!DS$3,Auxiliar_OPEX_Drivers!$B$2:$B$18,0),MATCH($DG38,Auxiliar_OPEX_Drivers!$B$2:$CH$2,0))</f>
        <v>91000</v>
      </c>
      <c r="DT38" s="1">
        <f>INDEX(Auxiliar_OPEX_Drivers!$B$2:$CH$18,MATCH(Auxiliar_OPEX_O!DT$3,Auxiliar_OPEX_Drivers!$B$2:$B$18,0),MATCH($DG38,Auxiliar_OPEX_Drivers!$B$2:$CH$2,0))</f>
        <v>12670.441643538832</v>
      </c>
      <c r="DU38" s="1">
        <f>INDEX(Auxiliar_OPEX_Drivers!$B$2:$CH$18,MATCH(Auxiliar_OPEX_O!DU$3,Auxiliar_OPEX_Drivers!$B$2:$B$18,0),MATCH($DG38,Auxiliar_OPEX_Drivers!$B$2:$CH$2,0))</f>
        <v>4535.7506902054984</v>
      </c>
      <c r="DV38" s="1">
        <f>INDEX(Auxiliar_OPEX_Drivers!$B$2:$CH$18,MATCH(Auxiliar_OPEX_O!DV$3,Auxiliar_OPEX_Drivers!$B$2:$B$18,0),MATCH($DG38,Auxiliar_OPEX_Drivers!$B$2:$CH$2,0))</f>
        <v>2293092.5099205622</v>
      </c>
      <c r="DW38" s="1">
        <f>INDEX(Auxiliar_OPEX_Drivers!$B$2:$CH$18,MATCH(Auxiliar_OPEX_O!DW$3,Auxiliar_OPEX_Drivers!$B$2:$B$18,0),MATCH($DG38,Auxiliar_OPEX_Drivers!$B$2:$CH$2,0))</f>
        <v>12522.424143538832</v>
      </c>
      <c r="DX38" s="1">
        <f>INDEX(Auxiliar_OPEX_Drivers!$B$2:$CH$18,MATCH(Auxiliar_OPEX_O!DX$3,Auxiliar_OPEX_Drivers!$B$2:$B$18,0),MATCH($DG38,Auxiliar_OPEX_Drivers!$B$2:$CH$2,0))</f>
        <v>2315469.0711490577</v>
      </c>
      <c r="DY38" s="1">
        <f>INDEX(Auxiliar_OPEX_Drivers!$B$2:$CH$18,MATCH(Auxiliar_OPEX_O!DY$3,Auxiliar_OPEX_Drivers!$B$2:$B$18,0),MATCH($DG38,Auxiliar_OPEX_Drivers!$B$2:$CH$2,0))</f>
        <v>1027.4015340851474</v>
      </c>
    </row>
    <row r="39" spans="1:129" hidden="1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11088.383182674561</v>
      </c>
      <c r="E39" s="51">
        <f ca="1">SUMPRODUCT($CM39:$DD39,INDIRECT(ADDRESS(E$2,$DH$2)):INDIRECT(ADDRESS(E$2,$DY$2)))</f>
        <v>11088.383182674561</v>
      </c>
      <c r="F39" s="51">
        <f ca="1">SUMPRODUCT($CM39:$DD39,INDIRECT(ADDRESS(F$2,$DH$2)):INDIRECT(ADDRESS(F$2,$DY$2)))</f>
        <v>11088.383182674561</v>
      </c>
      <c r="G39" s="51">
        <f ca="1">SUMPRODUCT($CM39:$DD39,INDIRECT(ADDRESS(G$2,$DH$2)):INDIRECT(ADDRESS(G$2,$DY$2)))</f>
        <v>11088.383182674561</v>
      </c>
      <c r="H39" s="51">
        <f ca="1">SUMPRODUCT($CM39:$DD39,INDIRECT(ADDRESS(H$2,$DH$2)):INDIRECT(ADDRESS(H$2,$DY$2)))</f>
        <v>11088.383182674561</v>
      </c>
      <c r="I39" s="51">
        <f ca="1">SUMPRODUCT($CM39:$DD39,INDIRECT(ADDRESS(I$2,$DH$2)):INDIRECT(ADDRESS(I$2,$DY$2)))</f>
        <v>11088.383182674561</v>
      </c>
      <c r="J39" s="51">
        <f ca="1">SUMPRODUCT($CM39:$DD39,INDIRECT(ADDRESS(J$2,$DH$2)):INDIRECT(ADDRESS(J$2,$DY$2)))</f>
        <v>11088.383182674561</v>
      </c>
      <c r="K39" s="51">
        <f ca="1">SUMPRODUCT($CM39:$DD39,INDIRECT(ADDRESS(K$2,$DH$2)):INDIRECT(ADDRESS(K$2,$DY$2)))</f>
        <v>11150.396553527004</v>
      </c>
      <c r="L39" s="51">
        <f ca="1">SUMPRODUCT($CM39:$DD39,INDIRECT(ADDRESS(L$2,$DH$2)):INDIRECT(ADDRESS(L$2,$DY$2)))</f>
        <v>11150.396553527004</v>
      </c>
      <c r="M39" s="51">
        <f ca="1">SUMPRODUCT($CM39:$DD39,INDIRECT(ADDRESS(M$2,$DH$2)):INDIRECT(ADDRESS(M$2,$DY$2)))</f>
        <v>11150.396553527004</v>
      </c>
      <c r="N39" s="51">
        <f ca="1">SUMPRODUCT($CM39:$DD39,INDIRECT(ADDRESS(N$2,$DH$2)):INDIRECT(ADDRESS(N$2,$DY$2)))</f>
        <v>11150.396553527004</v>
      </c>
      <c r="O39" s="51">
        <f ca="1">SUMPRODUCT($CM39:$DD39,INDIRECT(ADDRESS(O$2,$DH$2)):INDIRECT(ADDRESS(O$2,$DY$2)))</f>
        <v>11150.396553527004</v>
      </c>
      <c r="P39" s="51">
        <f ca="1">SUMPRODUCT($CM39:$DD39,INDIRECT(ADDRESS(P$2,$DH$2)):INDIRECT(ADDRESS(P$2,$DY$2)))</f>
        <v>11150.396553527004</v>
      </c>
      <c r="Q39" s="51">
        <f ca="1">SUMPRODUCT($CM39:$DD39,INDIRECT(ADDRESS(Q$2,$DH$2)):INDIRECT(ADDRESS(Q$2,$DY$2)))</f>
        <v>11150.396553527004</v>
      </c>
      <c r="R39" s="51">
        <f ca="1">SUMPRODUCT($CM39:$DD39,INDIRECT(ADDRESS(R$2,$DH$2)):INDIRECT(ADDRESS(R$2,$DY$2)))</f>
        <v>11150.396553527004</v>
      </c>
      <c r="S39" s="51">
        <f ca="1">SUMPRODUCT($CM39:$DD39,INDIRECT(ADDRESS(S$2,$DH$2)):INDIRECT(ADDRESS(S$2,$DY$2)))</f>
        <v>11150.396553527004</v>
      </c>
      <c r="T39" s="51">
        <f ca="1">SUMPRODUCT($CM39:$DD39,INDIRECT(ADDRESS(T$2,$DH$2)):INDIRECT(ADDRESS(T$2,$DY$2)))</f>
        <v>11150.396553527004</v>
      </c>
      <c r="U39" s="51">
        <f ca="1">SUMPRODUCT($CM39:$DD39,INDIRECT(ADDRESS(U$2,$DH$2)):INDIRECT(ADDRESS(U$2,$DY$2)))</f>
        <v>11150.396553527004</v>
      </c>
      <c r="V39" s="51">
        <f ca="1">SUMPRODUCT($CM39:$DD39,INDIRECT(ADDRESS(V$2,$DH$2)):INDIRECT(ADDRESS(V$2,$DY$2)))</f>
        <v>11150.396553527004</v>
      </c>
      <c r="W39" s="51">
        <f ca="1">SUMPRODUCT($CM39:$DD39,INDIRECT(ADDRESS(W$2,$DH$2)):INDIRECT(ADDRESS(W$2,$DY$2)))</f>
        <v>11206.783280965497</v>
      </c>
      <c r="X39" s="51">
        <f ca="1">SUMPRODUCT($CM39:$DD39,INDIRECT(ADDRESS(X$2,$DH$2)):INDIRECT(ADDRESS(X$2,$DY$2)))</f>
        <v>11206.783280965497</v>
      </c>
      <c r="Y39" s="51">
        <f ca="1">SUMPRODUCT($CM39:$DD39,INDIRECT(ADDRESS(Y$2,$DH$2)):INDIRECT(ADDRESS(Y$2,$DY$2)))</f>
        <v>11206.783280965497</v>
      </c>
      <c r="Z39" s="51">
        <f ca="1">SUMPRODUCT($CM39:$DD39,INDIRECT(ADDRESS(Z$2,$DH$2)):INDIRECT(ADDRESS(Z$2,$DY$2)))</f>
        <v>11206.783280965497</v>
      </c>
      <c r="AA39" s="51">
        <f ca="1">SUMPRODUCT($CM39:$DD39,INDIRECT(ADDRESS(AA$2,$DH$2)):INDIRECT(ADDRESS(AA$2,$DY$2)))</f>
        <v>11206.783280965497</v>
      </c>
      <c r="AB39" s="51">
        <f ca="1">SUMPRODUCT($CM39:$DD39,INDIRECT(ADDRESS(AB$2,$DH$2)):INDIRECT(ADDRESS(AB$2,$DY$2)))</f>
        <v>11206.783280965497</v>
      </c>
      <c r="AC39" s="51">
        <f ca="1">SUMPRODUCT($CM39:$DD39,INDIRECT(ADDRESS(AC$2,$DH$2)):INDIRECT(ADDRESS(AC$2,$DY$2)))</f>
        <v>11206.783280965497</v>
      </c>
      <c r="AD39" s="51">
        <f ca="1">SUMPRODUCT($CM39:$DD39,INDIRECT(ADDRESS(AD$2,$DH$2)):INDIRECT(ADDRESS(AD$2,$DY$2)))</f>
        <v>11206.783280965497</v>
      </c>
      <c r="AE39" s="51">
        <f ca="1">SUMPRODUCT($CM39:$DD39,INDIRECT(ADDRESS(AE$2,$DH$2)):INDIRECT(ADDRESS(AE$2,$DY$2)))</f>
        <v>11206.783280965497</v>
      </c>
      <c r="AF39" s="51">
        <f ca="1">SUMPRODUCT($CM39:$DD39,INDIRECT(ADDRESS(AF$2,$DH$2)):INDIRECT(ADDRESS(AF$2,$DY$2)))</f>
        <v>11206.783280965497</v>
      </c>
      <c r="AG39" s="51">
        <f ca="1">SUMPRODUCT($CM39:$DD39,INDIRECT(ADDRESS(AG$2,$DH$2)):INDIRECT(ADDRESS(AG$2,$DY$2)))</f>
        <v>11206.783280965497</v>
      </c>
      <c r="AH39" s="51">
        <f ca="1">SUMPRODUCT($CM39:$DD39,INDIRECT(ADDRESS(AH$2,$DH$2)):INDIRECT(ADDRESS(AH$2,$DY$2)))</f>
        <v>11206.783280965497</v>
      </c>
      <c r="AI39" s="51">
        <f ca="1">SUMPRODUCT($CM39:$DD39,INDIRECT(ADDRESS(AI$2,$DH$2)):INDIRECT(ADDRESS(AI$2,$DY$2)))</f>
        <v>11267.0813543884</v>
      </c>
      <c r="AJ39" s="51">
        <f ca="1">SUMPRODUCT($CM39:$DD39,INDIRECT(ADDRESS(AJ$2,$DH$2)):INDIRECT(ADDRESS(AJ$2,$DY$2)))</f>
        <v>11267.0813543884</v>
      </c>
      <c r="AK39" s="51">
        <f ca="1">SUMPRODUCT($CM39:$DD39,INDIRECT(ADDRESS(AK$2,$DH$2)):INDIRECT(ADDRESS(AK$2,$DY$2)))</f>
        <v>11267.0813543884</v>
      </c>
      <c r="AL39" s="51">
        <f ca="1">SUMPRODUCT($CM39:$DD39,INDIRECT(ADDRESS(AL$2,$DH$2)):INDIRECT(ADDRESS(AL$2,$DY$2)))</f>
        <v>11267.0813543884</v>
      </c>
      <c r="AM39" s="51">
        <f ca="1">SUMPRODUCT($CM39:$DD39,INDIRECT(ADDRESS(AM$2,$DH$2)):INDIRECT(ADDRESS(AM$2,$DY$2)))</f>
        <v>11267.0813543884</v>
      </c>
      <c r="AN39" s="51">
        <f ca="1">SUMPRODUCT($CM39:$DD39,INDIRECT(ADDRESS(AN$2,$DH$2)):INDIRECT(ADDRESS(AN$2,$DY$2)))</f>
        <v>11267.0813543884</v>
      </c>
      <c r="AO39" s="51">
        <f ca="1">SUMPRODUCT($CM39:$DD39,INDIRECT(ADDRESS(AO$2,$DH$2)):INDIRECT(ADDRESS(AO$2,$DY$2)))</f>
        <v>11267.0813543884</v>
      </c>
      <c r="AP39" s="51">
        <f ca="1">SUMPRODUCT($CM39:$DD39,INDIRECT(ADDRESS(AP$2,$DH$2)):INDIRECT(ADDRESS(AP$2,$DY$2)))</f>
        <v>11267.0813543884</v>
      </c>
      <c r="AQ39" s="51">
        <f ca="1">SUMPRODUCT($CM39:$DD39,INDIRECT(ADDRESS(AQ$2,$DH$2)):INDIRECT(ADDRESS(AQ$2,$DY$2)))</f>
        <v>11267.0813543884</v>
      </c>
      <c r="AR39" s="51">
        <f ca="1">SUMPRODUCT($CM39:$DD39,INDIRECT(ADDRESS(AR$2,$DH$2)):INDIRECT(ADDRESS(AR$2,$DY$2)))</f>
        <v>11267.0813543884</v>
      </c>
      <c r="AS39" s="51">
        <f ca="1">SUMPRODUCT($CM39:$DD39,INDIRECT(ADDRESS(AS$2,$DH$2)):INDIRECT(ADDRESS(AS$2,$DY$2)))</f>
        <v>11267.0813543884</v>
      </c>
      <c r="AT39" s="51">
        <f ca="1">SUMPRODUCT($CM39:$DD39,INDIRECT(ADDRESS(AT$2,$DH$2)):INDIRECT(ADDRESS(AT$2,$DY$2)))</f>
        <v>11267.0813543884</v>
      </c>
      <c r="AU39" s="51">
        <f ca="1">SUMPRODUCT($CM39:$DD39,INDIRECT(ADDRESS(AU$2,$DH$2)):INDIRECT(ADDRESS(AU$2,$DY$2)))</f>
        <v>11319.821253494129</v>
      </c>
      <c r="AV39" s="51">
        <f ca="1">SUMPRODUCT($CM39:$DD39,INDIRECT(ADDRESS(AV$2,$DH$2)):INDIRECT(ADDRESS(AV$2,$DY$2)))</f>
        <v>11319.821253494129</v>
      </c>
      <c r="AW39" s="51">
        <f ca="1">SUMPRODUCT($CM39:$DD39,INDIRECT(ADDRESS(AW$2,$DH$2)):INDIRECT(ADDRESS(AW$2,$DY$2)))</f>
        <v>11319.821253494129</v>
      </c>
      <c r="AX39" s="51">
        <f ca="1">SUMPRODUCT($CM39:$DD39,INDIRECT(ADDRESS(AX$2,$DH$2)):INDIRECT(ADDRESS(AX$2,$DY$2)))</f>
        <v>11319.821253494129</v>
      </c>
      <c r="AY39" s="51">
        <f ca="1">SUMPRODUCT($CM39:$DD39,INDIRECT(ADDRESS(AY$2,$DH$2)):INDIRECT(ADDRESS(AY$2,$DY$2)))</f>
        <v>11319.821253494129</v>
      </c>
      <c r="AZ39" s="51">
        <f ca="1">SUMPRODUCT($CM39:$DD39,INDIRECT(ADDRESS(AZ$2,$DH$2)):INDIRECT(ADDRESS(AZ$2,$DY$2)))</f>
        <v>11319.821253494129</v>
      </c>
      <c r="BA39" s="51">
        <f ca="1">SUMPRODUCT($CM39:$DD39,INDIRECT(ADDRESS(BA$2,$DH$2)):INDIRECT(ADDRESS(BA$2,$DY$2)))</f>
        <v>11319.821253494129</v>
      </c>
      <c r="BB39" s="51">
        <f ca="1">SUMPRODUCT($CM39:$DD39,INDIRECT(ADDRESS(BB$2,$DH$2)):INDIRECT(ADDRESS(BB$2,$DY$2)))</f>
        <v>11319.821253494129</v>
      </c>
      <c r="BC39" s="51">
        <f ca="1">SUMPRODUCT($CM39:$DD39,INDIRECT(ADDRESS(BC$2,$DH$2)):INDIRECT(ADDRESS(BC$2,$DY$2)))</f>
        <v>11319.821253494129</v>
      </c>
      <c r="BD39" s="51">
        <f ca="1">SUMPRODUCT($CM39:$DD39,INDIRECT(ADDRESS(BD$2,$DH$2)):INDIRECT(ADDRESS(BD$2,$DY$2)))</f>
        <v>11319.821253494129</v>
      </c>
      <c r="BE39" s="51">
        <f ca="1">SUMPRODUCT($CM39:$DD39,INDIRECT(ADDRESS(BE$2,$DH$2)):INDIRECT(ADDRESS(BE$2,$DY$2)))</f>
        <v>11319.821253494129</v>
      </c>
      <c r="BF39" s="51">
        <f ca="1">SUMPRODUCT($CM39:$DD39,INDIRECT(ADDRESS(BF$2,$DH$2)):INDIRECT(ADDRESS(BF$2,$DY$2)))</f>
        <v>11319.821253494129</v>
      </c>
      <c r="BG39" s="51">
        <f ca="1">SUMPRODUCT($CM39:$DD39,INDIRECT(ADDRESS(BG$2,$DH$2)):INDIRECT(ADDRESS(BG$2,$DY$2)))</f>
        <v>11371.659005655705</v>
      </c>
      <c r="BH39" s="51">
        <f ca="1">SUMPRODUCT($CM39:$DD39,INDIRECT(ADDRESS(BH$2,$DH$2)):INDIRECT(ADDRESS(BH$2,$DY$2)))</f>
        <v>11371.659005655705</v>
      </c>
      <c r="BI39" s="51">
        <f ca="1">SUMPRODUCT($CM39:$DD39,INDIRECT(ADDRESS(BI$2,$DH$2)):INDIRECT(ADDRESS(BI$2,$DY$2)))</f>
        <v>11371.659005655705</v>
      </c>
      <c r="BJ39" s="51">
        <f ca="1">SUMPRODUCT($CM39:$DD39,INDIRECT(ADDRESS(BJ$2,$DH$2)):INDIRECT(ADDRESS(BJ$2,$DY$2)))</f>
        <v>11371.659005655705</v>
      </c>
      <c r="BK39" s="51">
        <f ca="1">SUMPRODUCT($CM39:$DD39,INDIRECT(ADDRESS(BK$2,$DH$2)):INDIRECT(ADDRESS(BK$2,$DY$2)))</f>
        <v>11371.659005655705</v>
      </c>
      <c r="BL39" s="51">
        <f ca="1">SUMPRODUCT($CM39:$DD39,INDIRECT(ADDRESS(BL$2,$DH$2)):INDIRECT(ADDRESS(BL$2,$DY$2)))</f>
        <v>11371.659005655705</v>
      </c>
      <c r="BM39" s="51">
        <f ca="1">SUMPRODUCT($CM39:$DD39,INDIRECT(ADDRESS(BM$2,$DH$2)):INDIRECT(ADDRESS(BM$2,$DY$2)))</f>
        <v>11371.659005655705</v>
      </c>
      <c r="BN39" s="51">
        <f ca="1">SUMPRODUCT($CM39:$DD39,INDIRECT(ADDRESS(BN$2,$DH$2)):INDIRECT(ADDRESS(BN$2,$DY$2)))</f>
        <v>11371.659005655705</v>
      </c>
      <c r="BO39" s="51">
        <f ca="1">SUMPRODUCT($CM39:$DD39,INDIRECT(ADDRESS(BO$2,$DH$2)):INDIRECT(ADDRESS(BO$2,$DY$2)))</f>
        <v>11371.659005655705</v>
      </c>
      <c r="BP39" s="51">
        <f ca="1">SUMPRODUCT($CM39:$DD39,INDIRECT(ADDRESS(BP$2,$DH$2)):INDIRECT(ADDRESS(BP$2,$DY$2)))</f>
        <v>11371.659005655705</v>
      </c>
      <c r="BQ39" s="51">
        <f ca="1">SUMPRODUCT($CM39:$DD39,INDIRECT(ADDRESS(BQ$2,$DH$2)):INDIRECT(ADDRESS(BQ$2,$DY$2)))</f>
        <v>11371.659005655705</v>
      </c>
      <c r="BR39" s="51">
        <f ca="1">SUMPRODUCT($CM39:$DD39,INDIRECT(ADDRESS(BR$2,$DH$2)):INDIRECT(ADDRESS(BR$2,$DY$2)))</f>
        <v>11371.659005655705</v>
      </c>
      <c r="BS39" s="51">
        <f ca="1">SUMPRODUCT($CM39:$DD39,INDIRECT(ADDRESS(BS$2,$DH$2)):INDIRECT(ADDRESS(BS$2,$DY$2)))</f>
        <v>11426.369565649587</v>
      </c>
      <c r="BT39" s="51">
        <f ca="1">SUMPRODUCT($CM39:$DD39,INDIRECT(ADDRESS(BT$2,$DH$2)):INDIRECT(ADDRESS(BT$2,$DY$2)))</f>
        <v>11426.369565649587</v>
      </c>
      <c r="BU39" s="51">
        <f ca="1">SUMPRODUCT($CM39:$DD39,INDIRECT(ADDRESS(BU$2,$DH$2)):INDIRECT(ADDRESS(BU$2,$DY$2)))</f>
        <v>11426.369565649587</v>
      </c>
      <c r="BV39" s="51">
        <f ca="1">SUMPRODUCT($CM39:$DD39,INDIRECT(ADDRESS(BV$2,$DH$2)):INDIRECT(ADDRESS(BV$2,$DY$2)))</f>
        <v>11426.369565649587</v>
      </c>
      <c r="BW39" s="51">
        <f ca="1">SUMPRODUCT($CM39:$DD39,INDIRECT(ADDRESS(BW$2,$DH$2)):INDIRECT(ADDRESS(BW$2,$DY$2)))</f>
        <v>11426.369565649587</v>
      </c>
      <c r="BX39" s="51">
        <f ca="1">SUMPRODUCT($CM39:$DD39,INDIRECT(ADDRESS(BX$2,$DH$2)):INDIRECT(ADDRESS(BX$2,$DY$2)))</f>
        <v>11426.369565649587</v>
      </c>
      <c r="BY39" s="51">
        <f ca="1">SUMPRODUCT($CM39:$DD39,INDIRECT(ADDRESS(BY$2,$DH$2)):INDIRECT(ADDRESS(BY$2,$DY$2)))</f>
        <v>11426.369565649587</v>
      </c>
      <c r="BZ39" s="51">
        <f ca="1">SUMPRODUCT($CM39:$DD39,INDIRECT(ADDRESS(BZ$2,$DH$2)):INDIRECT(ADDRESS(BZ$2,$DY$2)))</f>
        <v>11426.369565649587</v>
      </c>
      <c r="CA39" s="51">
        <f ca="1">SUMPRODUCT($CM39:$DD39,INDIRECT(ADDRESS(CA$2,$DH$2)):INDIRECT(ADDRESS(CA$2,$DY$2)))</f>
        <v>11426.369565649587</v>
      </c>
      <c r="CB39" s="51">
        <f ca="1">SUMPRODUCT($CM39:$DD39,INDIRECT(ADDRESS(CB$2,$DH$2)):INDIRECT(ADDRESS(CB$2,$DY$2)))</f>
        <v>11426.369565649587</v>
      </c>
      <c r="CC39" s="51">
        <f ca="1">SUMPRODUCT($CM39:$DD39,INDIRECT(ADDRESS(CC$2,$DH$2)):INDIRECT(ADDRESS(CC$2,$DY$2)))</f>
        <v>11426.369565649587</v>
      </c>
      <c r="CD39" s="51">
        <f ca="1">SUMPRODUCT($CM39:$DD39,INDIRECT(ADDRESS(CD$2,$DH$2)):INDIRECT(ADDRESS(CD$2,$DY$2)))</f>
        <v>11426.369565649587</v>
      </c>
      <c r="CF39" s="51">
        <f t="shared" ca="1" si="6"/>
        <v>133370.66504635697</v>
      </c>
      <c r="CG39" s="51">
        <f t="shared" ca="1" si="6"/>
        <v>134086.69227951649</v>
      </c>
      <c r="CH39" s="51">
        <f t="shared" ca="1" si="6"/>
        <v>134782.88973870047</v>
      </c>
      <c r="CI39" s="51">
        <f t="shared" ca="1" si="6"/>
        <v>135468.67574818945</v>
      </c>
      <c r="CJ39" s="51">
        <f t="shared" ca="1" si="6"/>
        <v>136097.04380273743</v>
      </c>
      <c r="CK39" s="51">
        <f t="shared" ca="1" si="6"/>
        <v>136733.46086783786</v>
      </c>
      <c r="CL39" s="82"/>
      <c r="CM39" s="1">
        <f>IFERROR(VLOOKUP($A39,Auxiliar_OPEX_CustosUnit!$A$4:$BT$129,COLUMN(Auxiliar_OPEX_CustosUnit!BC$2),0),0)</f>
        <v>0</v>
      </c>
      <c r="CN39" s="1">
        <f>IFERROR(VLOOKUP($A39,Auxiliar_OPEX_CustosUnit!$A$4:$BT$129,COLUMN(Auxiliar_OPEX_CustosUnit!BD$2),0),0)</f>
        <v>0</v>
      </c>
      <c r="CO39" s="1">
        <f>IFERROR(VLOOKUP($A39,Auxiliar_OPEX_CustosUnit!$A$4:$BT$129,COLUMN(Auxiliar_OPEX_CustosUnit!BE$2),0)*(1-DRE_Auxiliar!$A$172),0)</f>
        <v>9798.236004692495</v>
      </c>
      <c r="CP39" s="1">
        <f>IFERROR(VLOOKUP($A39,Auxiliar_OPEX_CustosUnit!$A$4:$BT$129,COLUMN(Auxiliar_OPEX_CustosUnit!BF$2),0),0)</f>
        <v>0</v>
      </c>
      <c r="CQ39" s="1">
        <f>IFERROR(VLOOKUP($A39,Auxiliar_OPEX_CustosUnit!$A$4:$BT$129,COLUMN(Auxiliar_OPEX_CustosUnit!BG$2),0),0)</f>
        <v>0</v>
      </c>
      <c r="CR39" s="1">
        <f>IFERROR(VLOOKUP($A39,Auxiliar_OPEX_CustosUnit!$A$4:$BT$129,COLUMN(Auxiliar_OPEX_CustosUnit!BH$2),0),0)</f>
        <v>0</v>
      </c>
      <c r="CS39" s="1">
        <f>IFERROR(VLOOKUP($A39,Auxiliar_OPEX_CustosUnit!$A$4:$BT$129,COLUMN(Auxiliar_OPEX_CustosUnit!BI$2),0),0)</f>
        <v>2.1466675174410401</v>
      </c>
      <c r="CT39" s="1">
        <f>IFERROR(VLOOKUP($A39,Auxiliar_OPEX_CustosUnit!$A$4:$BT$129,COLUMN(Auxiliar_OPEX_CustosUnit!BJ$2),0),0)</f>
        <v>0</v>
      </c>
      <c r="CU39" s="1">
        <f>IFERROR(VLOOKUP($A39,Auxiliar_OPEX_CustosUnit!$A$4:$BT$129,COLUMN(Auxiliar_OPEX_CustosUnit!BK$2),0),0)</f>
        <v>0</v>
      </c>
      <c r="CV39" s="1">
        <f>IFERROR(VLOOKUP($A39,Auxiliar_OPEX_CustosUnit!$A$4:$BT$129,COLUMN(Auxiliar_OPEX_CustosUnit!BL$2),0),0)</f>
        <v>0</v>
      </c>
      <c r="CW39" s="1">
        <f>IFERROR(VLOOKUP($A39,Auxiliar_OPEX_CustosUnit!$A$4:$BT$129,COLUMN(Auxiliar_OPEX_CustosUnit!BM$2),0),0)</f>
        <v>0</v>
      </c>
      <c r="CX39" s="1">
        <f>IFERROR(VLOOKUP($A39,Auxiliar_OPEX_CustosUnit!$A$4:$BT$129,COLUMN(Auxiliar_OPEX_CustosUnit!BN$2),0),0)</f>
        <v>0</v>
      </c>
      <c r="CY39" s="1">
        <f>IFERROR(VLOOKUP($A39,Auxiliar_OPEX_CustosUnit!$A$4:$BT$129,COLUMN(Auxiliar_OPEX_CustosUnit!BO$2),0),0)</f>
        <v>0</v>
      </c>
      <c r="CZ39" s="1">
        <f>IFERROR(VLOOKUP($A39,Auxiliar_OPEX_CustosUnit!$A$4:$BT$129,COLUMN(Auxiliar_OPEX_CustosUnit!BP$2),0),0)</f>
        <v>0</v>
      </c>
      <c r="DA39" s="1">
        <f>IFERROR(VLOOKUP($A39,Auxiliar_OPEX_CustosUnit!$A$4:$BT$129,COLUMN(Auxiliar_OPEX_CustosUnit!BQ$2),0),0)</f>
        <v>0</v>
      </c>
      <c r="DB39" s="1">
        <f>IFERROR(VLOOKUP($A39,Auxiliar_OPEX_CustosUnit!$A$4:$BT$129,COLUMN(Auxiliar_OPEX_CustosUnit!BR$2),0),0)</f>
        <v>0</v>
      </c>
      <c r="DC39" s="1">
        <f>IFERROR(VLOOKUP($A39,Auxiliar_OPEX_CustosUnit!$A$4:$BT$129,COLUMN(Auxiliar_OPEX_CustosUnit!BS$2),0),0)</f>
        <v>0</v>
      </c>
      <c r="DD39" s="1">
        <f>IFERROR(VLOOKUP($A39,Auxiliar_OPEX_CustosUnit!$A$4:$BT$129,COLUMN(Auxiliar_OPEX_CustosUnit!BT$2),0),0)</f>
        <v>0</v>
      </c>
      <c r="DG39" s="60">
        <v>44317</v>
      </c>
      <c r="DH39" s="1">
        <v>1</v>
      </c>
      <c r="DI39" s="1">
        <f>INDEX(Auxiliar_OPEX_Drivers!$B$2:$CH$18,MATCH(Auxiliar_OPEX_O!DI$3,Auxiliar_OPEX_Drivers!$B$2:$B$18,0),MATCH($DG39,Auxiliar_OPEX_Drivers!$B$2:$CH$2,0))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INDEX(Auxiliar_OPEX_Drivers!$B$2:$CH$18,MATCH(Auxiliar_OPEX_O!DK$3,Auxiliar_OPEX_Drivers!$B$2:$B$18,0),MATCH($DG39,Auxiliar_OPEX_Drivers!$B$2:$CH$2,0))</f>
        <v>14.630402899388219</v>
      </c>
      <c r="DL39" s="1">
        <f>INDEX(Auxiliar_OPEX_Drivers!$B$2:$CH$18,MATCH(Auxiliar_OPEX_O!DL$3,Auxiliar_OPEX_Drivers!$B$2:$B$18,0),MATCH($DG39,Auxiliar_OPEX_Drivers!$B$2:$CH$2,0))</f>
        <v>63.978326584270974</v>
      </c>
      <c r="DM39" s="1">
        <f>INDEX(Auxiliar_OPEX_Drivers!$B$2:$CH$18,MATCH(Auxiliar_OPEX_O!DM$3,Auxiliar_OPEX_Drivers!$B$2:$B$18,0),MATCH($DG39,Auxiliar_OPEX_Drivers!$B$2:$CH$2,0))</f>
        <v>13</v>
      </c>
      <c r="DN39" s="1">
        <f>INDEX(Auxiliar_OPEX_Drivers!$B$2:$CH$18,MATCH(Auxiliar_OPEX_O!DN$3,Auxiliar_OPEX_Drivers!$B$2:$B$18,0),MATCH($DG39,Auxiliar_OPEX_Drivers!$B$2:$CH$2,0))</f>
        <v>684.24445693707594</v>
      </c>
      <c r="DO39" s="1">
        <f>INDEX(Auxiliar_OPEX_Drivers!$B$2:$CH$18,MATCH(Auxiliar_OPEX_O!DO$3,Auxiliar_OPEX_Drivers!$B$2:$B$18,0),MATCH($DG39,Auxiliar_OPEX_Drivers!$B$2:$CH$2,0))</f>
        <v>12</v>
      </c>
      <c r="DP39" s="1">
        <f>INDEX(Auxiliar_OPEX_Drivers!$B$2:$CH$18,MATCH(Auxiliar_OPEX_O!DP$3,Auxiliar_OPEX_Drivers!$B$2:$B$18,0),MATCH($DG39,Auxiliar_OPEX_Drivers!$B$2:$CH$2,0))</f>
        <v>202.39074693956513</v>
      </c>
      <c r="DQ39" s="1">
        <f>INDEX(Auxiliar_OPEX_Drivers!$B$2:$CH$18,MATCH(Auxiliar_OPEX_O!DQ$3,Auxiliar_OPEX_Drivers!$B$2:$B$18,0),MATCH($DG39,Auxiliar_OPEX_Drivers!$B$2:$CH$2,0))</f>
        <v>37.157600724847057</v>
      </c>
      <c r="DR39" s="1">
        <f>INDEX(Auxiliar_OPEX_Drivers!$B$2:$CH$18,MATCH(Auxiliar_OPEX_O!DR$3,Auxiliar_OPEX_Drivers!$B$2:$B$18,0),MATCH($DG39,Auxiliar_OPEX_Drivers!$B$2:$CH$2,0))</f>
        <v>19527141.198937282</v>
      </c>
      <c r="DS39" s="1">
        <f>INDEX(Auxiliar_OPEX_Drivers!$B$2:$CH$18,MATCH(Auxiliar_OPEX_O!DS$3,Auxiliar_OPEX_Drivers!$B$2:$B$18,0),MATCH($DG39,Auxiliar_OPEX_Drivers!$B$2:$CH$2,0))</f>
        <v>86200</v>
      </c>
      <c r="DT39" s="1">
        <f>INDEX(Auxiliar_OPEX_Drivers!$B$2:$CH$18,MATCH(Auxiliar_OPEX_O!DT$3,Auxiliar_OPEX_Drivers!$B$2:$B$18,0),MATCH($DG39,Auxiliar_OPEX_Drivers!$B$2:$CH$2,0))</f>
        <v>12660.194502309003</v>
      </c>
      <c r="DU39" s="1">
        <f>INDEX(Auxiliar_OPEX_Drivers!$B$2:$CH$18,MATCH(Auxiliar_OPEX_O!DU$3,Auxiliar_OPEX_Drivers!$B$2:$B$18,0),MATCH($DG39,Auxiliar_OPEX_Drivers!$B$2:$CH$2,0))</f>
        <v>4535.750690205442</v>
      </c>
      <c r="DV39" s="1">
        <f>INDEX(Auxiliar_OPEX_Drivers!$B$2:$CH$18,MATCH(Auxiliar_OPEX_O!DV$3,Auxiliar_OPEX_Drivers!$B$2:$B$18,0),MATCH($DG39,Auxiliar_OPEX_Drivers!$B$2:$CH$2,0))</f>
        <v>2303953.6125641009</v>
      </c>
      <c r="DW39" s="1">
        <f>INDEX(Auxiliar_OPEX_Drivers!$B$2:$CH$18,MATCH(Auxiliar_OPEX_O!DW$3,Auxiliar_OPEX_Drivers!$B$2:$B$18,0),MATCH($DG39,Auxiliar_OPEX_Drivers!$B$2:$CH$2,0))</f>
        <v>12494.102643538674</v>
      </c>
      <c r="DX39" s="1">
        <f>INDEX(Auxiliar_OPEX_Drivers!$B$2:$CH$18,MATCH(Auxiliar_OPEX_O!DX$3,Auxiliar_OPEX_Drivers!$B$2:$B$18,0),MATCH($DG39,Auxiliar_OPEX_Drivers!$B$2:$CH$2,0))</f>
        <v>2326468.2656513667</v>
      </c>
      <c r="DY39" s="1">
        <f>INDEX(Auxiliar_OPEX_Drivers!$B$2:$CH$18,MATCH(Auxiliar_OPEX_O!DY$3,Auxiliar_OPEX_Drivers!$B$2:$B$18,0),MATCH($DG39,Auxiliar_OPEX_Drivers!$B$2:$CH$2,0))</f>
        <v>1027.4015340851474</v>
      </c>
    </row>
    <row r="40" spans="1:129" hidden="1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4299.1378808763875</v>
      </c>
      <c r="E40" s="51">
        <f ca="1">SUMPRODUCT($CM40:$DD40,INDIRECT(ADDRESS(E$2,$DH$2)):INDIRECT(ADDRESS(E$2,$DY$2)))</f>
        <v>4299.1378808763875</v>
      </c>
      <c r="F40" s="51">
        <f ca="1">SUMPRODUCT($CM40:$DD40,INDIRECT(ADDRESS(F$2,$DH$2)):INDIRECT(ADDRESS(F$2,$DY$2)))</f>
        <v>4299.1378808763875</v>
      </c>
      <c r="G40" s="51">
        <f ca="1">SUMPRODUCT($CM40:$DD40,INDIRECT(ADDRESS(G$2,$DH$2)):INDIRECT(ADDRESS(G$2,$DY$2)))</f>
        <v>4299.1378808763875</v>
      </c>
      <c r="H40" s="51">
        <f ca="1">SUMPRODUCT($CM40:$DD40,INDIRECT(ADDRESS(H$2,$DH$2)):INDIRECT(ADDRESS(H$2,$DY$2)))</f>
        <v>4299.1378808763875</v>
      </c>
      <c r="I40" s="51">
        <f ca="1">SUMPRODUCT($CM40:$DD40,INDIRECT(ADDRESS(I$2,$DH$2)):INDIRECT(ADDRESS(I$2,$DY$2)))</f>
        <v>4299.1378808763875</v>
      </c>
      <c r="J40" s="51">
        <f ca="1">SUMPRODUCT($CM40:$DD40,INDIRECT(ADDRESS(J$2,$DH$2)):INDIRECT(ADDRESS(J$2,$DY$2)))</f>
        <v>4299.1378808763875</v>
      </c>
      <c r="K40" s="51">
        <f ca="1">SUMPRODUCT($CM40:$DD40,INDIRECT(ADDRESS(K$2,$DH$2)):INDIRECT(ADDRESS(K$2,$DY$2)))</f>
        <v>4322.4511781893361</v>
      </c>
      <c r="L40" s="51">
        <f ca="1">SUMPRODUCT($CM40:$DD40,INDIRECT(ADDRESS(L$2,$DH$2)):INDIRECT(ADDRESS(L$2,$DY$2)))</f>
        <v>4322.4511781893361</v>
      </c>
      <c r="M40" s="51">
        <f ca="1">SUMPRODUCT($CM40:$DD40,INDIRECT(ADDRESS(M$2,$DH$2)):INDIRECT(ADDRESS(M$2,$DY$2)))</f>
        <v>4322.4511781893361</v>
      </c>
      <c r="N40" s="51">
        <f ca="1">SUMPRODUCT($CM40:$DD40,INDIRECT(ADDRESS(N$2,$DH$2)):INDIRECT(ADDRESS(N$2,$DY$2)))</f>
        <v>4322.4511781893361</v>
      </c>
      <c r="O40" s="51">
        <f ca="1">SUMPRODUCT($CM40:$DD40,INDIRECT(ADDRESS(O$2,$DH$2)):INDIRECT(ADDRESS(O$2,$DY$2)))</f>
        <v>4322.4511781893361</v>
      </c>
      <c r="P40" s="51">
        <f ca="1">SUMPRODUCT($CM40:$DD40,INDIRECT(ADDRESS(P$2,$DH$2)):INDIRECT(ADDRESS(P$2,$DY$2)))</f>
        <v>4322.4511781893361</v>
      </c>
      <c r="Q40" s="51">
        <f ca="1">SUMPRODUCT($CM40:$DD40,INDIRECT(ADDRESS(Q$2,$DH$2)):INDIRECT(ADDRESS(Q$2,$DY$2)))</f>
        <v>4322.4511781893361</v>
      </c>
      <c r="R40" s="51">
        <f ca="1">SUMPRODUCT($CM40:$DD40,INDIRECT(ADDRESS(R$2,$DH$2)):INDIRECT(ADDRESS(R$2,$DY$2)))</f>
        <v>4322.4511781893361</v>
      </c>
      <c r="S40" s="51">
        <f ca="1">SUMPRODUCT($CM40:$DD40,INDIRECT(ADDRESS(S$2,$DH$2)):INDIRECT(ADDRESS(S$2,$DY$2)))</f>
        <v>4322.4511781893361</v>
      </c>
      <c r="T40" s="51">
        <f ca="1">SUMPRODUCT($CM40:$DD40,INDIRECT(ADDRESS(T$2,$DH$2)):INDIRECT(ADDRESS(T$2,$DY$2)))</f>
        <v>4322.4511781893361</v>
      </c>
      <c r="U40" s="51">
        <f ca="1">SUMPRODUCT($CM40:$DD40,INDIRECT(ADDRESS(U$2,$DH$2)):INDIRECT(ADDRESS(U$2,$DY$2)))</f>
        <v>4322.4511781893361</v>
      </c>
      <c r="V40" s="51">
        <f ca="1">SUMPRODUCT($CM40:$DD40,INDIRECT(ADDRESS(V$2,$DH$2)):INDIRECT(ADDRESS(V$2,$DY$2)))</f>
        <v>4322.4511781893361</v>
      </c>
      <c r="W40" s="51">
        <f ca="1">SUMPRODUCT($CM40:$DD40,INDIRECT(ADDRESS(W$2,$DH$2)):INDIRECT(ADDRESS(W$2,$DY$2)))</f>
        <v>4343.6491960233561</v>
      </c>
      <c r="X40" s="51">
        <f ca="1">SUMPRODUCT($CM40:$DD40,INDIRECT(ADDRESS(X$2,$DH$2)):INDIRECT(ADDRESS(X$2,$DY$2)))</f>
        <v>4343.6491960233561</v>
      </c>
      <c r="Y40" s="51">
        <f ca="1">SUMPRODUCT($CM40:$DD40,INDIRECT(ADDRESS(Y$2,$DH$2)):INDIRECT(ADDRESS(Y$2,$DY$2)))</f>
        <v>4343.6491960233561</v>
      </c>
      <c r="Z40" s="51">
        <f ca="1">SUMPRODUCT($CM40:$DD40,INDIRECT(ADDRESS(Z$2,$DH$2)):INDIRECT(ADDRESS(Z$2,$DY$2)))</f>
        <v>4343.6491960233561</v>
      </c>
      <c r="AA40" s="51">
        <f ca="1">SUMPRODUCT($CM40:$DD40,INDIRECT(ADDRESS(AA$2,$DH$2)):INDIRECT(ADDRESS(AA$2,$DY$2)))</f>
        <v>4343.6491960233561</v>
      </c>
      <c r="AB40" s="51">
        <f ca="1">SUMPRODUCT($CM40:$DD40,INDIRECT(ADDRESS(AB$2,$DH$2)):INDIRECT(ADDRESS(AB$2,$DY$2)))</f>
        <v>4343.6491960233561</v>
      </c>
      <c r="AC40" s="51">
        <f ca="1">SUMPRODUCT($CM40:$DD40,INDIRECT(ADDRESS(AC$2,$DH$2)):INDIRECT(ADDRESS(AC$2,$DY$2)))</f>
        <v>4343.6491960233561</v>
      </c>
      <c r="AD40" s="51">
        <f ca="1">SUMPRODUCT($CM40:$DD40,INDIRECT(ADDRESS(AD$2,$DH$2)):INDIRECT(ADDRESS(AD$2,$DY$2)))</f>
        <v>4343.6491960233561</v>
      </c>
      <c r="AE40" s="51">
        <f ca="1">SUMPRODUCT($CM40:$DD40,INDIRECT(ADDRESS(AE$2,$DH$2)):INDIRECT(ADDRESS(AE$2,$DY$2)))</f>
        <v>4343.6491960233561</v>
      </c>
      <c r="AF40" s="51">
        <f ca="1">SUMPRODUCT($CM40:$DD40,INDIRECT(ADDRESS(AF$2,$DH$2)):INDIRECT(ADDRESS(AF$2,$DY$2)))</f>
        <v>4343.6491960233561</v>
      </c>
      <c r="AG40" s="51">
        <f ca="1">SUMPRODUCT($CM40:$DD40,INDIRECT(ADDRESS(AG$2,$DH$2)):INDIRECT(ADDRESS(AG$2,$DY$2)))</f>
        <v>4343.6491960233561</v>
      </c>
      <c r="AH40" s="51">
        <f ca="1">SUMPRODUCT($CM40:$DD40,INDIRECT(ADDRESS(AH$2,$DH$2)):INDIRECT(ADDRESS(AH$2,$DY$2)))</f>
        <v>4343.6491960233561</v>
      </c>
      <c r="AI40" s="51">
        <f ca="1">SUMPRODUCT($CM40:$DD40,INDIRECT(ADDRESS(AI$2,$DH$2)):INDIRECT(ADDRESS(AI$2,$DY$2)))</f>
        <v>4366.3176446785837</v>
      </c>
      <c r="AJ40" s="51">
        <f ca="1">SUMPRODUCT($CM40:$DD40,INDIRECT(ADDRESS(AJ$2,$DH$2)):INDIRECT(ADDRESS(AJ$2,$DY$2)))</f>
        <v>4366.3176446785837</v>
      </c>
      <c r="AK40" s="51">
        <f ca="1">SUMPRODUCT($CM40:$DD40,INDIRECT(ADDRESS(AK$2,$DH$2)):INDIRECT(ADDRESS(AK$2,$DY$2)))</f>
        <v>4366.3176446785837</v>
      </c>
      <c r="AL40" s="51">
        <f ca="1">SUMPRODUCT($CM40:$DD40,INDIRECT(ADDRESS(AL$2,$DH$2)):INDIRECT(ADDRESS(AL$2,$DY$2)))</f>
        <v>4366.3176446785837</v>
      </c>
      <c r="AM40" s="51">
        <f ca="1">SUMPRODUCT($CM40:$DD40,INDIRECT(ADDRESS(AM$2,$DH$2)):INDIRECT(ADDRESS(AM$2,$DY$2)))</f>
        <v>4366.3176446785837</v>
      </c>
      <c r="AN40" s="51">
        <f ca="1">SUMPRODUCT($CM40:$DD40,INDIRECT(ADDRESS(AN$2,$DH$2)):INDIRECT(ADDRESS(AN$2,$DY$2)))</f>
        <v>4366.3176446785837</v>
      </c>
      <c r="AO40" s="51">
        <f ca="1">SUMPRODUCT($CM40:$DD40,INDIRECT(ADDRESS(AO$2,$DH$2)):INDIRECT(ADDRESS(AO$2,$DY$2)))</f>
        <v>4366.3176446785837</v>
      </c>
      <c r="AP40" s="51">
        <f ca="1">SUMPRODUCT($CM40:$DD40,INDIRECT(ADDRESS(AP$2,$DH$2)):INDIRECT(ADDRESS(AP$2,$DY$2)))</f>
        <v>4366.3176446785837</v>
      </c>
      <c r="AQ40" s="51">
        <f ca="1">SUMPRODUCT($CM40:$DD40,INDIRECT(ADDRESS(AQ$2,$DH$2)):INDIRECT(ADDRESS(AQ$2,$DY$2)))</f>
        <v>4366.3176446785837</v>
      </c>
      <c r="AR40" s="51">
        <f ca="1">SUMPRODUCT($CM40:$DD40,INDIRECT(ADDRESS(AR$2,$DH$2)):INDIRECT(ADDRESS(AR$2,$DY$2)))</f>
        <v>4366.3176446785837</v>
      </c>
      <c r="AS40" s="51">
        <f ca="1">SUMPRODUCT($CM40:$DD40,INDIRECT(ADDRESS(AS$2,$DH$2)):INDIRECT(ADDRESS(AS$2,$DY$2)))</f>
        <v>4366.3176446785837</v>
      </c>
      <c r="AT40" s="51">
        <f ca="1">SUMPRODUCT($CM40:$DD40,INDIRECT(ADDRESS(AT$2,$DH$2)):INDIRECT(ADDRESS(AT$2,$DY$2)))</f>
        <v>4366.3176446785837</v>
      </c>
      <c r="AU40" s="51">
        <f ca="1">SUMPRODUCT($CM40:$DD40,INDIRECT(ADDRESS(AU$2,$DH$2)):INDIRECT(ADDRESS(AU$2,$DY$2)))</f>
        <v>4386.1446744175792</v>
      </c>
      <c r="AV40" s="51">
        <f ca="1">SUMPRODUCT($CM40:$DD40,INDIRECT(ADDRESS(AV$2,$DH$2)):INDIRECT(ADDRESS(AV$2,$DY$2)))</f>
        <v>4386.1446744175792</v>
      </c>
      <c r="AW40" s="51">
        <f ca="1">SUMPRODUCT($CM40:$DD40,INDIRECT(ADDRESS(AW$2,$DH$2)):INDIRECT(ADDRESS(AW$2,$DY$2)))</f>
        <v>4386.1446744175792</v>
      </c>
      <c r="AX40" s="51">
        <f ca="1">SUMPRODUCT($CM40:$DD40,INDIRECT(ADDRESS(AX$2,$DH$2)):INDIRECT(ADDRESS(AX$2,$DY$2)))</f>
        <v>4386.1446744175792</v>
      </c>
      <c r="AY40" s="51">
        <f ca="1">SUMPRODUCT($CM40:$DD40,INDIRECT(ADDRESS(AY$2,$DH$2)):INDIRECT(ADDRESS(AY$2,$DY$2)))</f>
        <v>4386.1446744175792</v>
      </c>
      <c r="AZ40" s="51">
        <f ca="1">SUMPRODUCT($CM40:$DD40,INDIRECT(ADDRESS(AZ$2,$DH$2)):INDIRECT(ADDRESS(AZ$2,$DY$2)))</f>
        <v>4386.1446744175792</v>
      </c>
      <c r="BA40" s="51">
        <f ca="1">SUMPRODUCT($CM40:$DD40,INDIRECT(ADDRESS(BA$2,$DH$2)):INDIRECT(ADDRESS(BA$2,$DY$2)))</f>
        <v>4386.1446744175792</v>
      </c>
      <c r="BB40" s="51">
        <f ca="1">SUMPRODUCT($CM40:$DD40,INDIRECT(ADDRESS(BB$2,$DH$2)):INDIRECT(ADDRESS(BB$2,$DY$2)))</f>
        <v>4386.1446744175792</v>
      </c>
      <c r="BC40" s="51">
        <f ca="1">SUMPRODUCT($CM40:$DD40,INDIRECT(ADDRESS(BC$2,$DH$2)):INDIRECT(ADDRESS(BC$2,$DY$2)))</f>
        <v>4386.1446744175792</v>
      </c>
      <c r="BD40" s="51">
        <f ca="1">SUMPRODUCT($CM40:$DD40,INDIRECT(ADDRESS(BD$2,$DH$2)):INDIRECT(ADDRESS(BD$2,$DY$2)))</f>
        <v>4386.1446744175792</v>
      </c>
      <c r="BE40" s="51">
        <f ca="1">SUMPRODUCT($CM40:$DD40,INDIRECT(ADDRESS(BE$2,$DH$2)):INDIRECT(ADDRESS(BE$2,$DY$2)))</f>
        <v>4386.1446744175792</v>
      </c>
      <c r="BF40" s="51">
        <f ca="1">SUMPRODUCT($CM40:$DD40,INDIRECT(ADDRESS(BF$2,$DH$2)):INDIRECT(ADDRESS(BF$2,$DY$2)))</f>
        <v>4386.1446744175792</v>
      </c>
      <c r="BG40" s="51">
        <f ca="1">SUMPRODUCT($CM40:$DD40,INDIRECT(ADDRESS(BG$2,$DH$2)):INDIRECT(ADDRESS(BG$2,$DY$2)))</f>
        <v>4405.6325511700516</v>
      </c>
      <c r="BH40" s="51">
        <f ca="1">SUMPRODUCT($CM40:$DD40,INDIRECT(ADDRESS(BH$2,$DH$2)):INDIRECT(ADDRESS(BH$2,$DY$2)))</f>
        <v>4405.6325511700516</v>
      </c>
      <c r="BI40" s="51">
        <f ca="1">SUMPRODUCT($CM40:$DD40,INDIRECT(ADDRESS(BI$2,$DH$2)):INDIRECT(ADDRESS(BI$2,$DY$2)))</f>
        <v>4405.6325511700516</v>
      </c>
      <c r="BJ40" s="51">
        <f ca="1">SUMPRODUCT($CM40:$DD40,INDIRECT(ADDRESS(BJ$2,$DH$2)):INDIRECT(ADDRESS(BJ$2,$DY$2)))</f>
        <v>4405.6325511700516</v>
      </c>
      <c r="BK40" s="51">
        <f ca="1">SUMPRODUCT($CM40:$DD40,INDIRECT(ADDRESS(BK$2,$DH$2)):INDIRECT(ADDRESS(BK$2,$DY$2)))</f>
        <v>4405.6325511700516</v>
      </c>
      <c r="BL40" s="51">
        <f ca="1">SUMPRODUCT($CM40:$DD40,INDIRECT(ADDRESS(BL$2,$DH$2)):INDIRECT(ADDRESS(BL$2,$DY$2)))</f>
        <v>4405.6325511700516</v>
      </c>
      <c r="BM40" s="51">
        <f ca="1">SUMPRODUCT($CM40:$DD40,INDIRECT(ADDRESS(BM$2,$DH$2)):INDIRECT(ADDRESS(BM$2,$DY$2)))</f>
        <v>4405.6325511700516</v>
      </c>
      <c r="BN40" s="51">
        <f ca="1">SUMPRODUCT($CM40:$DD40,INDIRECT(ADDRESS(BN$2,$DH$2)):INDIRECT(ADDRESS(BN$2,$DY$2)))</f>
        <v>4405.6325511700516</v>
      </c>
      <c r="BO40" s="51">
        <f ca="1">SUMPRODUCT($CM40:$DD40,INDIRECT(ADDRESS(BO$2,$DH$2)):INDIRECT(ADDRESS(BO$2,$DY$2)))</f>
        <v>4405.6325511700516</v>
      </c>
      <c r="BP40" s="51">
        <f ca="1">SUMPRODUCT($CM40:$DD40,INDIRECT(ADDRESS(BP$2,$DH$2)):INDIRECT(ADDRESS(BP$2,$DY$2)))</f>
        <v>4405.6325511700516</v>
      </c>
      <c r="BQ40" s="51">
        <f ca="1">SUMPRODUCT($CM40:$DD40,INDIRECT(ADDRESS(BQ$2,$DH$2)):INDIRECT(ADDRESS(BQ$2,$DY$2)))</f>
        <v>4405.6325511700516</v>
      </c>
      <c r="BR40" s="51">
        <f ca="1">SUMPRODUCT($CM40:$DD40,INDIRECT(ADDRESS(BR$2,$DH$2)):INDIRECT(ADDRESS(BR$2,$DY$2)))</f>
        <v>4405.6325511700516</v>
      </c>
      <c r="BS40" s="51">
        <f ca="1">SUMPRODUCT($CM40:$DD40,INDIRECT(ADDRESS(BS$2,$DH$2)):INDIRECT(ADDRESS(BS$2,$DY$2)))</f>
        <v>4426.2004308670003</v>
      </c>
      <c r="BT40" s="51">
        <f ca="1">SUMPRODUCT($CM40:$DD40,INDIRECT(ADDRESS(BT$2,$DH$2)):INDIRECT(ADDRESS(BT$2,$DY$2)))</f>
        <v>4426.2004308670003</v>
      </c>
      <c r="BU40" s="51">
        <f ca="1">SUMPRODUCT($CM40:$DD40,INDIRECT(ADDRESS(BU$2,$DH$2)):INDIRECT(ADDRESS(BU$2,$DY$2)))</f>
        <v>4426.2004308670003</v>
      </c>
      <c r="BV40" s="51">
        <f ca="1">SUMPRODUCT($CM40:$DD40,INDIRECT(ADDRESS(BV$2,$DH$2)):INDIRECT(ADDRESS(BV$2,$DY$2)))</f>
        <v>4426.2004308670003</v>
      </c>
      <c r="BW40" s="51">
        <f ca="1">SUMPRODUCT($CM40:$DD40,INDIRECT(ADDRESS(BW$2,$DH$2)):INDIRECT(ADDRESS(BW$2,$DY$2)))</f>
        <v>4426.2004308670003</v>
      </c>
      <c r="BX40" s="51">
        <f ca="1">SUMPRODUCT($CM40:$DD40,INDIRECT(ADDRESS(BX$2,$DH$2)):INDIRECT(ADDRESS(BX$2,$DY$2)))</f>
        <v>4426.2004308670003</v>
      </c>
      <c r="BY40" s="51">
        <f ca="1">SUMPRODUCT($CM40:$DD40,INDIRECT(ADDRESS(BY$2,$DH$2)):INDIRECT(ADDRESS(BY$2,$DY$2)))</f>
        <v>4426.2004308670003</v>
      </c>
      <c r="BZ40" s="51">
        <f ca="1">SUMPRODUCT($CM40:$DD40,INDIRECT(ADDRESS(BZ$2,$DH$2)):INDIRECT(ADDRESS(BZ$2,$DY$2)))</f>
        <v>4426.2004308670003</v>
      </c>
      <c r="CA40" s="51">
        <f ca="1">SUMPRODUCT($CM40:$DD40,INDIRECT(ADDRESS(CA$2,$DH$2)):INDIRECT(ADDRESS(CA$2,$DY$2)))</f>
        <v>4426.2004308670003</v>
      </c>
      <c r="CB40" s="51">
        <f ca="1">SUMPRODUCT($CM40:$DD40,INDIRECT(ADDRESS(CB$2,$DH$2)):INDIRECT(ADDRESS(CB$2,$DY$2)))</f>
        <v>4426.2004308670003</v>
      </c>
      <c r="CC40" s="51">
        <f ca="1">SUMPRODUCT($CM40:$DD40,INDIRECT(ADDRESS(CC$2,$DH$2)):INDIRECT(ADDRESS(CC$2,$DY$2)))</f>
        <v>4426.2004308670003</v>
      </c>
      <c r="CD40" s="51">
        <f ca="1">SUMPRODUCT($CM40:$DD40,INDIRECT(ADDRESS(CD$2,$DH$2)):INDIRECT(ADDRESS(CD$2,$DY$2)))</f>
        <v>4426.2004308670003</v>
      </c>
      <c r="CF40" s="51">
        <f t="shared" ca="1" si="6"/>
        <v>51706.221057081399</v>
      </c>
      <c r="CG40" s="51">
        <f t="shared" ca="1" si="6"/>
        <v>51975.40422744213</v>
      </c>
      <c r="CH40" s="51">
        <f t="shared" ca="1" si="6"/>
        <v>52237.132595556395</v>
      </c>
      <c r="CI40" s="51">
        <f t="shared" ca="1" si="6"/>
        <v>52494.946884837977</v>
      </c>
      <c r="CJ40" s="51">
        <f t="shared" ca="1" si="6"/>
        <v>52731.175476773293</v>
      </c>
      <c r="CK40" s="51">
        <f t="shared" ca="1" si="6"/>
        <v>52970.430012525365</v>
      </c>
      <c r="CL40" s="82"/>
      <c r="CM40" s="1">
        <f>IFERROR(VLOOKUP($A40,Auxiliar_OPEX_CustosUnit!$A$4:$BT$129,COLUMN(Auxiliar_OPEX_CustosUnit!BC$2),0),0)</f>
        <v>0</v>
      </c>
      <c r="CN40" s="1">
        <f>IFERROR(VLOOKUP($A40,Auxiliar_OPEX_CustosUnit!$A$4:$BT$129,COLUMN(Auxiliar_OPEX_CustosUnit!BD$2),0),0)</f>
        <v>0</v>
      </c>
      <c r="CO40" s="1">
        <f>IFERROR(VLOOKUP($A40,Auxiliar_OPEX_CustosUnit!$A$4:$BT$129,COLUMN(Auxiliar_OPEX_CustosUnit!BE$2),0)*(1-DRE_Auxiliar!$A$172),0)</f>
        <v>3814.1201447929043</v>
      </c>
      <c r="CP40" s="1">
        <f>IFERROR(VLOOKUP($A40,Auxiliar_OPEX_CustosUnit!$A$4:$BT$129,COLUMN(Auxiliar_OPEX_CustosUnit!BF$2),0),0)</f>
        <v>0</v>
      </c>
      <c r="CQ40" s="1">
        <f>IFERROR(VLOOKUP($A40,Auxiliar_OPEX_CustosUnit!$A$4:$BT$129,COLUMN(Auxiliar_OPEX_CustosUnit!BG$2),0),0)</f>
        <v>0</v>
      </c>
      <c r="CR40" s="1">
        <f>IFERROR(VLOOKUP($A40,Auxiliar_OPEX_CustosUnit!$A$4:$BT$129,COLUMN(Auxiliar_OPEX_CustosUnit!BH$2),0),0)</f>
        <v>0</v>
      </c>
      <c r="CS40" s="1">
        <f>IFERROR(VLOOKUP($A40,Auxiliar_OPEX_CustosUnit!$A$4:$BT$129,COLUMN(Auxiliar_OPEX_CustosUnit!BI$2),0),0)</f>
        <v>0.80701786369964001</v>
      </c>
      <c r="CT40" s="1">
        <f>IFERROR(VLOOKUP($A40,Auxiliar_OPEX_CustosUnit!$A$4:$BT$129,COLUMN(Auxiliar_OPEX_CustosUnit!BJ$2),0),0)</f>
        <v>0</v>
      </c>
      <c r="CU40" s="1">
        <f>IFERROR(VLOOKUP($A40,Auxiliar_OPEX_CustosUnit!$A$4:$BT$129,COLUMN(Auxiliar_OPEX_CustosUnit!BK$2),0),0)</f>
        <v>0</v>
      </c>
      <c r="CV40" s="1">
        <f>IFERROR(VLOOKUP($A40,Auxiliar_OPEX_CustosUnit!$A$4:$BT$129,COLUMN(Auxiliar_OPEX_CustosUnit!BL$2),0),0)</f>
        <v>0</v>
      </c>
      <c r="CW40" s="1">
        <f>IFERROR(VLOOKUP($A40,Auxiliar_OPEX_CustosUnit!$A$4:$BT$129,COLUMN(Auxiliar_OPEX_CustosUnit!BM$2),0),0)</f>
        <v>0</v>
      </c>
      <c r="CX40" s="1">
        <f>IFERROR(VLOOKUP($A40,Auxiliar_OPEX_CustosUnit!$A$4:$BT$129,COLUMN(Auxiliar_OPEX_CustosUnit!BN$2),0),0)</f>
        <v>0</v>
      </c>
      <c r="CY40" s="1">
        <f>IFERROR(VLOOKUP($A40,Auxiliar_OPEX_CustosUnit!$A$4:$BT$129,COLUMN(Auxiliar_OPEX_CustosUnit!BO$2),0),0)</f>
        <v>0</v>
      </c>
      <c r="CZ40" s="1">
        <f>IFERROR(VLOOKUP($A40,Auxiliar_OPEX_CustosUnit!$A$4:$BT$129,COLUMN(Auxiliar_OPEX_CustosUnit!BP$2),0),0)</f>
        <v>0</v>
      </c>
      <c r="DA40" s="1">
        <f>IFERROR(VLOOKUP($A40,Auxiliar_OPEX_CustosUnit!$A$4:$BT$129,COLUMN(Auxiliar_OPEX_CustosUnit!BQ$2),0),0)</f>
        <v>0</v>
      </c>
      <c r="DB40" s="1">
        <f>IFERROR(VLOOKUP($A40,Auxiliar_OPEX_CustosUnit!$A$4:$BT$129,COLUMN(Auxiliar_OPEX_CustosUnit!BR$2),0),0)</f>
        <v>0</v>
      </c>
      <c r="DC40" s="1">
        <f>IFERROR(VLOOKUP($A40,Auxiliar_OPEX_CustosUnit!$A$4:$BT$129,COLUMN(Auxiliar_OPEX_CustosUnit!BS$2),0),0)</f>
        <v>0</v>
      </c>
      <c r="DD40" s="1">
        <f>IFERROR(VLOOKUP($A40,Auxiliar_OPEX_CustosUnit!$A$4:$BT$129,COLUMN(Auxiliar_OPEX_CustosUnit!BT$2),0),0)</f>
        <v>0</v>
      </c>
      <c r="DG40" s="60">
        <v>44348</v>
      </c>
      <c r="DH40" s="1">
        <v>1</v>
      </c>
      <c r="DI40" s="1">
        <f>INDEX(Auxiliar_OPEX_Drivers!$B$2:$CH$18,MATCH(Auxiliar_OPEX_O!DI$3,Auxiliar_OPEX_Drivers!$B$2:$B$18,0),MATCH($DG40,Auxiliar_OPEX_Drivers!$B$2:$CH$2,0))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INDEX(Auxiliar_OPEX_Drivers!$B$2:$CH$18,MATCH(Auxiliar_OPEX_O!DK$3,Auxiliar_OPEX_Drivers!$B$2:$B$18,0),MATCH($DG40,Auxiliar_OPEX_Drivers!$B$2:$CH$2,0))</f>
        <v>14.630402899388219</v>
      </c>
      <c r="DL40" s="1">
        <f>INDEX(Auxiliar_OPEX_Drivers!$B$2:$CH$18,MATCH(Auxiliar_OPEX_O!DL$3,Auxiliar_OPEX_Drivers!$B$2:$B$18,0),MATCH($DG40,Auxiliar_OPEX_Drivers!$B$2:$CH$2,0))</f>
        <v>63.978326584270974</v>
      </c>
      <c r="DM40" s="1">
        <f>INDEX(Auxiliar_OPEX_Drivers!$B$2:$CH$18,MATCH(Auxiliar_OPEX_O!DM$3,Auxiliar_OPEX_Drivers!$B$2:$B$18,0),MATCH($DG40,Auxiliar_OPEX_Drivers!$B$2:$CH$2,0))</f>
        <v>13</v>
      </c>
      <c r="DN40" s="1">
        <f>INDEX(Auxiliar_OPEX_Drivers!$B$2:$CH$18,MATCH(Auxiliar_OPEX_O!DN$3,Auxiliar_OPEX_Drivers!$B$2:$B$18,0),MATCH($DG40,Auxiliar_OPEX_Drivers!$B$2:$CH$2,0))</f>
        <v>684.24445693707594</v>
      </c>
      <c r="DO40" s="1">
        <f>INDEX(Auxiliar_OPEX_Drivers!$B$2:$CH$18,MATCH(Auxiliar_OPEX_O!DO$3,Auxiliar_OPEX_Drivers!$B$2:$B$18,0),MATCH($DG40,Auxiliar_OPEX_Drivers!$B$2:$CH$2,0))</f>
        <v>12</v>
      </c>
      <c r="DP40" s="1">
        <f>INDEX(Auxiliar_OPEX_Drivers!$B$2:$CH$18,MATCH(Auxiliar_OPEX_O!DP$3,Auxiliar_OPEX_Drivers!$B$2:$B$18,0),MATCH($DG40,Auxiliar_OPEX_Drivers!$B$2:$CH$2,0))</f>
        <v>202.39074693956513</v>
      </c>
      <c r="DQ40" s="1">
        <f>INDEX(Auxiliar_OPEX_Drivers!$B$2:$CH$18,MATCH(Auxiliar_OPEX_O!DQ$3,Auxiliar_OPEX_Drivers!$B$2:$B$18,0),MATCH($DG40,Auxiliar_OPEX_Drivers!$B$2:$CH$2,0))</f>
        <v>37.157600724847057</v>
      </c>
      <c r="DR40" s="1">
        <f>INDEX(Auxiliar_OPEX_Drivers!$B$2:$CH$18,MATCH(Auxiliar_OPEX_O!DR$3,Auxiliar_OPEX_Drivers!$B$2:$B$18,0),MATCH($DG40,Auxiliar_OPEX_Drivers!$B$2:$CH$2,0))</f>
        <v>19603711.198937282</v>
      </c>
      <c r="DS40" s="1">
        <f>INDEX(Auxiliar_OPEX_Drivers!$B$2:$CH$18,MATCH(Auxiliar_OPEX_O!DS$3,Auxiliar_OPEX_Drivers!$B$2:$B$18,0),MATCH($DG40,Auxiliar_OPEX_Drivers!$B$2:$CH$2,0))</f>
        <v>76570</v>
      </c>
      <c r="DT40" s="1">
        <f>INDEX(Auxiliar_OPEX_Drivers!$B$2:$CH$18,MATCH(Auxiliar_OPEX_O!DT$3,Auxiliar_OPEX_Drivers!$B$2:$B$18,0),MATCH($DG40,Auxiliar_OPEX_Drivers!$B$2:$CH$2,0))</f>
        <v>13164.202829419481</v>
      </c>
      <c r="DU40" s="1">
        <f>INDEX(Auxiliar_OPEX_Drivers!$B$2:$CH$18,MATCH(Auxiliar_OPEX_O!DU$3,Auxiliar_OPEX_Drivers!$B$2:$B$18,0),MATCH($DG40,Auxiliar_OPEX_Drivers!$B$2:$CH$2,0))</f>
        <v>5209.7013327525519</v>
      </c>
      <c r="DV40" s="1">
        <f>INDEX(Auxiliar_OPEX_Drivers!$B$2:$CH$18,MATCH(Auxiliar_OPEX_O!DV$3,Auxiliar_OPEX_Drivers!$B$2:$B$18,0),MATCH($DG40,Auxiliar_OPEX_Drivers!$B$2:$CH$2,0))</f>
        <v>2315320.064560187</v>
      </c>
      <c r="DW40" s="1">
        <f>INDEX(Auxiliar_OPEX_Drivers!$B$2:$CH$18,MATCH(Auxiliar_OPEX_O!DW$3,Auxiliar_OPEX_Drivers!$B$2:$B$18,0),MATCH($DG40,Auxiliar_OPEX_Drivers!$B$2:$CH$2,0))</f>
        <v>12982.451996086145</v>
      </c>
      <c r="DX40" s="1">
        <f>INDEX(Auxiliar_OPEX_Drivers!$B$2:$CH$18,MATCH(Auxiliar_OPEX_O!DX$3,Auxiliar_OPEX_Drivers!$B$2:$B$18,0),MATCH($DG40,Auxiliar_OPEX_Drivers!$B$2:$CH$2,0))</f>
        <v>2337988.4684807858</v>
      </c>
      <c r="DY40" s="1">
        <f>INDEX(Auxiliar_OPEX_Drivers!$B$2:$CH$18,MATCH(Auxiliar_OPEX_O!DY$3,Auxiliar_OPEX_Drivers!$B$2:$B$18,0),MATCH($DG40,Auxiliar_OPEX_Drivers!$B$2:$CH$2,0))</f>
        <v>1027.4015340851474</v>
      </c>
    </row>
    <row r="41" spans="1:129" hidden="1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16558.038938132198</v>
      </c>
      <c r="E41" s="51">
        <f ca="1">SUMPRODUCT($CM41:$DD41,INDIRECT(ADDRESS(E$2,$DH$2)):INDIRECT(ADDRESS(E$2,$DY$2)))</f>
        <v>16558.038938132198</v>
      </c>
      <c r="F41" s="51">
        <f ca="1">SUMPRODUCT($CM41:$DD41,INDIRECT(ADDRESS(F$2,$DH$2)):INDIRECT(ADDRESS(F$2,$DY$2)))</f>
        <v>16558.038938132198</v>
      </c>
      <c r="G41" s="51">
        <f ca="1">SUMPRODUCT($CM41:$DD41,INDIRECT(ADDRESS(G$2,$DH$2)):INDIRECT(ADDRESS(G$2,$DY$2)))</f>
        <v>16558.038938132198</v>
      </c>
      <c r="H41" s="51">
        <f ca="1">SUMPRODUCT($CM41:$DD41,INDIRECT(ADDRESS(H$2,$DH$2)):INDIRECT(ADDRESS(H$2,$DY$2)))</f>
        <v>16558.038938132198</v>
      </c>
      <c r="I41" s="51">
        <f ca="1">SUMPRODUCT($CM41:$DD41,INDIRECT(ADDRESS(I$2,$DH$2)):INDIRECT(ADDRESS(I$2,$DY$2)))</f>
        <v>16558.038938132198</v>
      </c>
      <c r="J41" s="51">
        <f ca="1">SUMPRODUCT($CM41:$DD41,INDIRECT(ADDRESS(J$2,$DH$2)):INDIRECT(ADDRESS(J$2,$DY$2)))</f>
        <v>16558.038938132198</v>
      </c>
      <c r="K41" s="51">
        <f ca="1">SUMPRODUCT($CM41:$DD41,INDIRECT(ADDRESS(K$2,$DH$2)):INDIRECT(ADDRESS(K$2,$DY$2)))</f>
        <v>16658.752382524137</v>
      </c>
      <c r="L41" s="51">
        <f ca="1">SUMPRODUCT($CM41:$DD41,INDIRECT(ADDRESS(L$2,$DH$2)):INDIRECT(ADDRESS(L$2,$DY$2)))</f>
        <v>16658.752382524137</v>
      </c>
      <c r="M41" s="51">
        <f ca="1">SUMPRODUCT($CM41:$DD41,INDIRECT(ADDRESS(M$2,$DH$2)):INDIRECT(ADDRESS(M$2,$DY$2)))</f>
        <v>16658.752382524137</v>
      </c>
      <c r="N41" s="51">
        <f ca="1">SUMPRODUCT($CM41:$DD41,INDIRECT(ADDRESS(N$2,$DH$2)):INDIRECT(ADDRESS(N$2,$DY$2)))</f>
        <v>16658.752382524137</v>
      </c>
      <c r="O41" s="51">
        <f ca="1">SUMPRODUCT($CM41:$DD41,INDIRECT(ADDRESS(O$2,$DH$2)):INDIRECT(ADDRESS(O$2,$DY$2)))</f>
        <v>16658.752382524137</v>
      </c>
      <c r="P41" s="51">
        <f ca="1">SUMPRODUCT($CM41:$DD41,INDIRECT(ADDRESS(P$2,$DH$2)):INDIRECT(ADDRESS(P$2,$DY$2)))</f>
        <v>16658.752382524137</v>
      </c>
      <c r="Q41" s="51">
        <f ca="1">SUMPRODUCT($CM41:$DD41,INDIRECT(ADDRESS(Q$2,$DH$2)):INDIRECT(ADDRESS(Q$2,$DY$2)))</f>
        <v>16658.752382524137</v>
      </c>
      <c r="R41" s="51">
        <f ca="1">SUMPRODUCT($CM41:$DD41,INDIRECT(ADDRESS(R$2,$DH$2)):INDIRECT(ADDRESS(R$2,$DY$2)))</f>
        <v>16658.752382524137</v>
      </c>
      <c r="S41" s="51">
        <f ca="1">SUMPRODUCT($CM41:$DD41,INDIRECT(ADDRESS(S$2,$DH$2)):INDIRECT(ADDRESS(S$2,$DY$2)))</f>
        <v>16658.752382524137</v>
      </c>
      <c r="T41" s="51">
        <f ca="1">SUMPRODUCT($CM41:$DD41,INDIRECT(ADDRESS(T$2,$DH$2)):INDIRECT(ADDRESS(T$2,$DY$2)))</f>
        <v>16658.752382524137</v>
      </c>
      <c r="U41" s="51">
        <f ca="1">SUMPRODUCT($CM41:$DD41,INDIRECT(ADDRESS(U$2,$DH$2)):INDIRECT(ADDRESS(U$2,$DY$2)))</f>
        <v>16658.752382524137</v>
      </c>
      <c r="V41" s="51">
        <f ca="1">SUMPRODUCT($CM41:$DD41,INDIRECT(ADDRESS(V$2,$DH$2)):INDIRECT(ADDRESS(V$2,$DY$2)))</f>
        <v>16658.752382524137</v>
      </c>
      <c r="W41" s="51">
        <f ca="1">SUMPRODUCT($CM41:$DD41,INDIRECT(ADDRESS(W$2,$DH$2)):INDIRECT(ADDRESS(W$2,$DY$2)))</f>
        <v>16750.327819567105</v>
      </c>
      <c r="X41" s="51">
        <f ca="1">SUMPRODUCT($CM41:$DD41,INDIRECT(ADDRESS(X$2,$DH$2)):INDIRECT(ADDRESS(X$2,$DY$2)))</f>
        <v>16750.327819567105</v>
      </c>
      <c r="Y41" s="51">
        <f ca="1">SUMPRODUCT($CM41:$DD41,INDIRECT(ADDRESS(Y$2,$DH$2)):INDIRECT(ADDRESS(Y$2,$DY$2)))</f>
        <v>16750.327819567105</v>
      </c>
      <c r="Z41" s="51">
        <f ca="1">SUMPRODUCT($CM41:$DD41,INDIRECT(ADDRESS(Z$2,$DH$2)):INDIRECT(ADDRESS(Z$2,$DY$2)))</f>
        <v>16750.327819567105</v>
      </c>
      <c r="AA41" s="51">
        <f ca="1">SUMPRODUCT($CM41:$DD41,INDIRECT(ADDRESS(AA$2,$DH$2)):INDIRECT(ADDRESS(AA$2,$DY$2)))</f>
        <v>16750.327819567105</v>
      </c>
      <c r="AB41" s="51">
        <f ca="1">SUMPRODUCT($CM41:$DD41,INDIRECT(ADDRESS(AB$2,$DH$2)):INDIRECT(ADDRESS(AB$2,$DY$2)))</f>
        <v>16750.327819567105</v>
      </c>
      <c r="AC41" s="51">
        <f ca="1">SUMPRODUCT($CM41:$DD41,INDIRECT(ADDRESS(AC$2,$DH$2)):INDIRECT(ADDRESS(AC$2,$DY$2)))</f>
        <v>16750.327819567105</v>
      </c>
      <c r="AD41" s="51">
        <f ca="1">SUMPRODUCT($CM41:$DD41,INDIRECT(ADDRESS(AD$2,$DH$2)):INDIRECT(ADDRESS(AD$2,$DY$2)))</f>
        <v>16750.327819567105</v>
      </c>
      <c r="AE41" s="51">
        <f ca="1">SUMPRODUCT($CM41:$DD41,INDIRECT(ADDRESS(AE$2,$DH$2)):INDIRECT(ADDRESS(AE$2,$DY$2)))</f>
        <v>16750.327819567105</v>
      </c>
      <c r="AF41" s="51">
        <f ca="1">SUMPRODUCT($CM41:$DD41,INDIRECT(ADDRESS(AF$2,$DH$2)):INDIRECT(ADDRESS(AF$2,$DY$2)))</f>
        <v>16750.327819567105</v>
      </c>
      <c r="AG41" s="51">
        <f ca="1">SUMPRODUCT($CM41:$DD41,INDIRECT(ADDRESS(AG$2,$DH$2)):INDIRECT(ADDRESS(AG$2,$DY$2)))</f>
        <v>16750.327819567105</v>
      </c>
      <c r="AH41" s="51">
        <f ca="1">SUMPRODUCT($CM41:$DD41,INDIRECT(ADDRESS(AH$2,$DH$2)):INDIRECT(ADDRESS(AH$2,$DY$2)))</f>
        <v>16750.327819567105</v>
      </c>
      <c r="AI41" s="51">
        <f ca="1">SUMPRODUCT($CM41:$DD41,INDIRECT(ADDRESS(AI$2,$DH$2)):INDIRECT(ADDRESS(AI$2,$DY$2)))</f>
        <v>16848.255517757683</v>
      </c>
      <c r="AJ41" s="51">
        <f ca="1">SUMPRODUCT($CM41:$DD41,INDIRECT(ADDRESS(AJ$2,$DH$2)):INDIRECT(ADDRESS(AJ$2,$DY$2)))</f>
        <v>16848.255517757683</v>
      </c>
      <c r="AK41" s="51">
        <f ca="1">SUMPRODUCT($CM41:$DD41,INDIRECT(ADDRESS(AK$2,$DH$2)):INDIRECT(ADDRESS(AK$2,$DY$2)))</f>
        <v>16848.255517757683</v>
      </c>
      <c r="AL41" s="51">
        <f ca="1">SUMPRODUCT($CM41:$DD41,INDIRECT(ADDRESS(AL$2,$DH$2)):INDIRECT(ADDRESS(AL$2,$DY$2)))</f>
        <v>16848.255517757683</v>
      </c>
      <c r="AM41" s="51">
        <f ca="1">SUMPRODUCT($CM41:$DD41,INDIRECT(ADDRESS(AM$2,$DH$2)):INDIRECT(ADDRESS(AM$2,$DY$2)))</f>
        <v>16848.255517757683</v>
      </c>
      <c r="AN41" s="51">
        <f ca="1">SUMPRODUCT($CM41:$DD41,INDIRECT(ADDRESS(AN$2,$DH$2)):INDIRECT(ADDRESS(AN$2,$DY$2)))</f>
        <v>16848.255517757683</v>
      </c>
      <c r="AO41" s="51">
        <f ca="1">SUMPRODUCT($CM41:$DD41,INDIRECT(ADDRESS(AO$2,$DH$2)):INDIRECT(ADDRESS(AO$2,$DY$2)))</f>
        <v>16848.255517757683</v>
      </c>
      <c r="AP41" s="51">
        <f ca="1">SUMPRODUCT($CM41:$DD41,INDIRECT(ADDRESS(AP$2,$DH$2)):INDIRECT(ADDRESS(AP$2,$DY$2)))</f>
        <v>16848.255517757683</v>
      </c>
      <c r="AQ41" s="51">
        <f ca="1">SUMPRODUCT($CM41:$DD41,INDIRECT(ADDRESS(AQ$2,$DH$2)):INDIRECT(ADDRESS(AQ$2,$DY$2)))</f>
        <v>16848.255517757683</v>
      </c>
      <c r="AR41" s="51">
        <f ca="1">SUMPRODUCT($CM41:$DD41,INDIRECT(ADDRESS(AR$2,$DH$2)):INDIRECT(ADDRESS(AR$2,$DY$2)))</f>
        <v>16848.255517757683</v>
      </c>
      <c r="AS41" s="51">
        <f ca="1">SUMPRODUCT($CM41:$DD41,INDIRECT(ADDRESS(AS$2,$DH$2)):INDIRECT(ADDRESS(AS$2,$DY$2)))</f>
        <v>16848.255517757683</v>
      </c>
      <c r="AT41" s="51">
        <f ca="1">SUMPRODUCT($CM41:$DD41,INDIRECT(ADDRESS(AT$2,$DH$2)):INDIRECT(ADDRESS(AT$2,$DY$2)))</f>
        <v>16848.255517757683</v>
      </c>
      <c r="AU41" s="51">
        <f ca="1">SUMPRODUCT($CM41:$DD41,INDIRECT(ADDRESS(AU$2,$DH$2)):INDIRECT(ADDRESS(AU$2,$DY$2)))</f>
        <v>16933.908286230144</v>
      </c>
      <c r="AV41" s="51">
        <f ca="1">SUMPRODUCT($CM41:$DD41,INDIRECT(ADDRESS(AV$2,$DH$2)):INDIRECT(ADDRESS(AV$2,$DY$2)))</f>
        <v>16933.908286230144</v>
      </c>
      <c r="AW41" s="51">
        <f ca="1">SUMPRODUCT($CM41:$DD41,INDIRECT(ADDRESS(AW$2,$DH$2)):INDIRECT(ADDRESS(AW$2,$DY$2)))</f>
        <v>16933.908286230144</v>
      </c>
      <c r="AX41" s="51">
        <f ca="1">SUMPRODUCT($CM41:$DD41,INDIRECT(ADDRESS(AX$2,$DH$2)):INDIRECT(ADDRESS(AX$2,$DY$2)))</f>
        <v>16933.908286230144</v>
      </c>
      <c r="AY41" s="51">
        <f ca="1">SUMPRODUCT($CM41:$DD41,INDIRECT(ADDRESS(AY$2,$DH$2)):INDIRECT(ADDRESS(AY$2,$DY$2)))</f>
        <v>16933.908286230144</v>
      </c>
      <c r="AZ41" s="51">
        <f ca="1">SUMPRODUCT($CM41:$DD41,INDIRECT(ADDRESS(AZ$2,$DH$2)):INDIRECT(ADDRESS(AZ$2,$DY$2)))</f>
        <v>16933.908286230144</v>
      </c>
      <c r="BA41" s="51">
        <f ca="1">SUMPRODUCT($CM41:$DD41,INDIRECT(ADDRESS(BA$2,$DH$2)):INDIRECT(ADDRESS(BA$2,$DY$2)))</f>
        <v>16933.908286230144</v>
      </c>
      <c r="BB41" s="51">
        <f ca="1">SUMPRODUCT($CM41:$DD41,INDIRECT(ADDRESS(BB$2,$DH$2)):INDIRECT(ADDRESS(BB$2,$DY$2)))</f>
        <v>16933.908286230144</v>
      </c>
      <c r="BC41" s="51">
        <f ca="1">SUMPRODUCT($CM41:$DD41,INDIRECT(ADDRESS(BC$2,$DH$2)):INDIRECT(ADDRESS(BC$2,$DY$2)))</f>
        <v>16933.908286230144</v>
      </c>
      <c r="BD41" s="51">
        <f ca="1">SUMPRODUCT($CM41:$DD41,INDIRECT(ADDRESS(BD$2,$DH$2)):INDIRECT(ADDRESS(BD$2,$DY$2)))</f>
        <v>16933.908286230144</v>
      </c>
      <c r="BE41" s="51">
        <f ca="1">SUMPRODUCT($CM41:$DD41,INDIRECT(ADDRESS(BE$2,$DH$2)):INDIRECT(ADDRESS(BE$2,$DY$2)))</f>
        <v>16933.908286230144</v>
      </c>
      <c r="BF41" s="51">
        <f ca="1">SUMPRODUCT($CM41:$DD41,INDIRECT(ADDRESS(BF$2,$DH$2)):INDIRECT(ADDRESS(BF$2,$DY$2)))</f>
        <v>16933.908286230144</v>
      </c>
      <c r="BG41" s="51">
        <f ca="1">SUMPRODUCT($CM41:$DD41,INDIRECT(ADDRESS(BG$2,$DH$2)):INDIRECT(ADDRESS(BG$2,$DY$2)))</f>
        <v>17018.095913800826</v>
      </c>
      <c r="BH41" s="51">
        <f ca="1">SUMPRODUCT($CM41:$DD41,INDIRECT(ADDRESS(BH$2,$DH$2)):INDIRECT(ADDRESS(BH$2,$DY$2)))</f>
        <v>17018.095913800826</v>
      </c>
      <c r="BI41" s="51">
        <f ca="1">SUMPRODUCT($CM41:$DD41,INDIRECT(ADDRESS(BI$2,$DH$2)):INDIRECT(ADDRESS(BI$2,$DY$2)))</f>
        <v>17018.095913800826</v>
      </c>
      <c r="BJ41" s="51">
        <f ca="1">SUMPRODUCT($CM41:$DD41,INDIRECT(ADDRESS(BJ$2,$DH$2)):INDIRECT(ADDRESS(BJ$2,$DY$2)))</f>
        <v>17018.095913800826</v>
      </c>
      <c r="BK41" s="51">
        <f ca="1">SUMPRODUCT($CM41:$DD41,INDIRECT(ADDRESS(BK$2,$DH$2)):INDIRECT(ADDRESS(BK$2,$DY$2)))</f>
        <v>17018.095913800826</v>
      </c>
      <c r="BL41" s="51">
        <f ca="1">SUMPRODUCT($CM41:$DD41,INDIRECT(ADDRESS(BL$2,$DH$2)):INDIRECT(ADDRESS(BL$2,$DY$2)))</f>
        <v>17018.095913800826</v>
      </c>
      <c r="BM41" s="51">
        <f ca="1">SUMPRODUCT($CM41:$DD41,INDIRECT(ADDRESS(BM$2,$DH$2)):INDIRECT(ADDRESS(BM$2,$DY$2)))</f>
        <v>17018.095913800826</v>
      </c>
      <c r="BN41" s="51">
        <f ca="1">SUMPRODUCT($CM41:$DD41,INDIRECT(ADDRESS(BN$2,$DH$2)):INDIRECT(ADDRESS(BN$2,$DY$2)))</f>
        <v>17018.095913800826</v>
      </c>
      <c r="BO41" s="51">
        <f ca="1">SUMPRODUCT($CM41:$DD41,INDIRECT(ADDRESS(BO$2,$DH$2)):INDIRECT(ADDRESS(BO$2,$DY$2)))</f>
        <v>17018.095913800826</v>
      </c>
      <c r="BP41" s="51">
        <f ca="1">SUMPRODUCT($CM41:$DD41,INDIRECT(ADDRESS(BP$2,$DH$2)):INDIRECT(ADDRESS(BP$2,$DY$2)))</f>
        <v>17018.095913800826</v>
      </c>
      <c r="BQ41" s="51">
        <f ca="1">SUMPRODUCT($CM41:$DD41,INDIRECT(ADDRESS(BQ$2,$DH$2)):INDIRECT(ADDRESS(BQ$2,$DY$2)))</f>
        <v>17018.095913800826</v>
      </c>
      <c r="BR41" s="51">
        <f ca="1">SUMPRODUCT($CM41:$DD41,INDIRECT(ADDRESS(BR$2,$DH$2)):INDIRECT(ADDRESS(BR$2,$DY$2)))</f>
        <v>17018.095913800826</v>
      </c>
      <c r="BS41" s="51">
        <f ca="1">SUMPRODUCT($CM41:$DD41,INDIRECT(ADDRESS(BS$2,$DH$2)):INDIRECT(ADDRESS(BS$2,$DY$2)))</f>
        <v>17106.949154091642</v>
      </c>
      <c r="BT41" s="51">
        <f ca="1">SUMPRODUCT($CM41:$DD41,INDIRECT(ADDRESS(BT$2,$DH$2)):INDIRECT(ADDRESS(BT$2,$DY$2)))</f>
        <v>17106.949154091642</v>
      </c>
      <c r="BU41" s="51">
        <f ca="1">SUMPRODUCT($CM41:$DD41,INDIRECT(ADDRESS(BU$2,$DH$2)):INDIRECT(ADDRESS(BU$2,$DY$2)))</f>
        <v>17106.949154091642</v>
      </c>
      <c r="BV41" s="51">
        <f ca="1">SUMPRODUCT($CM41:$DD41,INDIRECT(ADDRESS(BV$2,$DH$2)):INDIRECT(ADDRESS(BV$2,$DY$2)))</f>
        <v>17106.949154091642</v>
      </c>
      <c r="BW41" s="51">
        <f ca="1">SUMPRODUCT($CM41:$DD41,INDIRECT(ADDRESS(BW$2,$DH$2)):INDIRECT(ADDRESS(BW$2,$DY$2)))</f>
        <v>17106.949154091642</v>
      </c>
      <c r="BX41" s="51">
        <f ca="1">SUMPRODUCT($CM41:$DD41,INDIRECT(ADDRESS(BX$2,$DH$2)):INDIRECT(ADDRESS(BX$2,$DY$2)))</f>
        <v>17106.949154091642</v>
      </c>
      <c r="BY41" s="51">
        <f ca="1">SUMPRODUCT($CM41:$DD41,INDIRECT(ADDRESS(BY$2,$DH$2)):INDIRECT(ADDRESS(BY$2,$DY$2)))</f>
        <v>17106.949154091642</v>
      </c>
      <c r="BZ41" s="51">
        <f ca="1">SUMPRODUCT($CM41:$DD41,INDIRECT(ADDRESS(BZ$2,$DH$2)):INDIRECT(ADDRESS(BZ$2,$DY$2)))</f>
        <v>17106.949154091642</v>
      </c>
      <c r="CA41" s="51">
        <f ca="1">SUMPRODUCT($CM41:$DD41,INDIRECT(ADDRESS(CA$2,$DH$2)):INDIRECT(ADDRESS(CA$2,$DY$2)))</f>
        <v>17106.949154091642</v>
      </c>
      <c r="CB41" s="51">
        <f ca="1">SUMPRODUCT($CM41:$DD41,INDIRECT(ADDRESS(CB$2,$DH$2)):INDIRECT(ADDRESS(CB$2,$DY$2)))</f>
        <v>17106.949154091642</v>
      </c>
      <c r="CC41" s="51">
        <f ca="1">SUMPRODUCT($CM41:$DD41,INDIRECT(ADDRESS(CC$2,$DH$2)):INDIRECT(ADDRESS(CC$2,$DY$2)))</f>
        <v>17106.949154091642</v>
      </c>
      <c r="CD41" s="51">
        <f ca="1">SUMPRODUCT($CM41:$DD41,INDIRECT(ADDRESS(CD$2,$DH$2)):INDIRECT(ADDRESS(CD$2,$DY$2)))</f>
        <v>17106.949154091642</v>
      </c>
      <c r="CF41" s="51">
        <f t="shared" ca="1" si="6"/>
        <v>199200.03447954607</v>
      </c>
      <c r="CG41" s="51">
        <f t="shared" ca="1" si="6"/>
        <v>200362.90577550454</v>
      </c>
      <c r="CH41" s="51">
        <f t="shared" ca="1" si="6"/>
        <v>201493.57232575808</v>
      </c>
      <c r="CI41" s="51">
        <f t="shared" ca="1" si="6"/>
        <v>202607.33005545451</v>
      </c>
      <c r="CJ41" s="51">
        <f t="shared" ca="1" si="6"/>
        <v>203627.8375726151</v>
      </c>
      <c r="CK41" s="51">
        <f t="shared" ca="1" si="6"/>
        <v>204661.41716706401</v>
      </c>
      <c r="CL41" s="82"/>
      <c r="CM41" s="1">
        <f>IFERROR(VLOOKUP($A41,Auxiliar_OPEX_CustosUnit!$A$4:$BT$129,COLUMN(Auxiliar_OPEX_CustosUnit!BC$2),0),0)</f>
        <v>0</v>
      </c>
      <c r="CN41" s="1">
        <f>IFERROR(VLOOKUP($A41,Auxiliar_OPEX_CustosUnit!$A$4:$BT$129,COLUMN(Auxiliar_OPEX_CustosUnit!BD$2),0),0)</f>
        <v>0</v>
      </c>
      <c r="CO41" s="1">
        <f>IFERROR(VLOOKUP($A41,Auxiliar_OPEX_CustosUnit!$A$4:$BT$129,COLUMN(Auxiliar_OPEX_CustosUnit!BE$2),0)*(1-DRE_Auxiliar!$A$172),0)</f>
        <v>14462.762318251553</v>
      </c>
      <c r="CP41" s="1">
        <f>IFERROR(VLOOKUP($A41,Auxiliar_OPEX_CustosUnit!$A$4:$BT$129,COLUMN(Auxiliar_OPEX_CustosUnit!BF$2),0),0)</f>
        <v>0</v>
      </c>
      <c r="CQ41" s="1">
        <f>IFERROR(VLOOKUP($A41,Auxiliar_OPEX_CustosUnit!$A$4:$BT$129,COLUMN(Auxiliar_OPEX_CustosUnit!BG$2),0),0)</f>
        <v>0</v>
      </c>
      <c r="CR41" s="1">
        <f>IFERROR(VLOOKUP($A41,Auxiliar_OPEX_CustosUnit!$A$4:$BT$129,COLUMN(Auxiliar_OPEX_CustosUnit!BH$2),0),0)</f>
        <v>0</v>
      </c>
      <c r="CS41" s="1">
        <f>IFERROR(VLOOKUP($A41,Auxiliar_OPEX_CustosUnit!$A$4:$BT$129,COLUMN(Auxiliar_OPEX_CustosUnit!BI$2),0),0)</f>
        <v>3.4863171711824399</v>
      </c>
      <c r="CT41" s="1">
        <f>IFERROR(VLOOKUP($A41,Auxiliar_OPEX_CustosUnit!$A$4:$BT$129,COLUMN(Auxiliar_OPEX_CustosUnit!BJ$2),0),0)</f>
        <v>0</v>
      </c>
      <c r="CU41" s="1">
        <f>IFERROR(VLOOKUP($A41,Auxiliar_OPEX_CustosUnit!$A$4:$BT$129,COLUMN(Auxiliar_OPEX_CustosUnit!BK$2),0),0)</f>
        <v>0</v>
      </c>
      <c r="CV41" s="1">
        <f>IFERROR(VLOOKUP($A41,Auxiliar_OPEX_CustosUnit!$A$4:$BT$129,COLUMN(Auxiliar_OPEX_CustosUnit!BL$2),0),0)</f>
        <v>0</v>
      </c>
      <c r="CW41" s="1">
        <f>IFERROR(VLOOKUP($A41,Auxiliar_OPEX_CustosUnit!$A$4:$BT$129,COLUMN(Auxiliar_OPEX_CustosUnit!BM$2),0),0)</f>
        <v>0</v>
      </c>
      <c r="CX41" s="1">
        <f>IFERROR(VLOOKUP($A41,Auxiliar_OPEX_CustosUnit!$A$4:$BT$129,COLUMN(Auxiliar_OPEX_CustosUnit!BN$2),0),0)</f>
        <v>0</v>
      </c>
      <c r="CY41" s="1">
        <f>IFERROR(VLOOKUP($A41,Auxiliar_OPEX_CustosUnit!$A$4:$BT$129,COLUMN(Auxiliar_OPEX_CustosUnit!BO$2),0),0)</f>
        <v>0</v>
      </c>
      <c r="CZ41" s="1">
        <f>IFERROR(VLOOKUP($A41,Auxiliar_OPEX_CustosUnit!$A$4:$BT$129,COLUMN(Auxiliar_OPEX_CustosUnit!BP$2),0),0)</f>
        <v>0</v>
      </c>
      <c r="DA41" s="1">
        <f>IFERROR(VLOOKUP($A41,Auxiliar_OPEX_CustosUnit!$A$4:$BT$129,COLUMN(Auxiliar_OPEX_CustosUnit!BQ$2),0),0)</f>
        <v>0</v>
      </c>
      <c r="DB41" s="1">
        <f>IFERROR(VLOOKUP($A41,Auxiliar_OPEX_CustosUnit!$A$4:$BT$129,COLUMN(Auxiliar_OPEX_CustosUnit!BR$2),0),0)</f>
        <v>0</v>
      </c>
      <c r="DC41" s="1">
        <f>IFERROR(VLOOKUP($A41,Auxiliar_OPEX_CustosUnit!$A$4:$BT$129,COLUMN(Auxiliar_OPEX_CustosUnit!BS$2),0),0)</f>
        <v>0</v>
      </c>
      <c r="DD41" s="1">
        <f>IFERROR(VLOOKUP($A41,Auxiliar_OPEX_CustosUnit!$A$4:$BT$129,COLUMN(Auxiliar_OPEX_CustosUnit!BT$2),0),0)</f>
        <v>0</v>
      </c>
      <c r="DG41" s="60">
        <v>44378</v>
      </c>
      <c r="DH41" s="1">
        <v>1</v>
      </c>
      <c r="DI41" s="1">
        <f>INDEX(Auxiliar_OPEX_Drivers!$B$2:$CH$18,MATCH(Auxiliar_OPEX_O!DI$3,Auxiliar_OPEX_Drivers!$B$2:$B$18,0),MATCH($DG41,Auxiliar_OPEX_Drivers!$B$2:$CH$2,0))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INDEX(Auxiliar_OPEX_Drivers!$B$2:$CH$18,MATCH(Auxiliar_OPEX_O!DK$3,Auxiliar_OPEX_Drivers!$B$2:$B$18,0),MATCH($DG41,Auxiliar_OPEX_Drivers!$B$2:$CH$2,0))</f>
        <v>14.630402899388219</v>
      </c>
      <c r="DL41" s="1">
        <f>INDEX(Auxiliar_OPEX_Drivers!$B$2:$CH$18,MATCH(Auxiliar_OPEX_O!DL$3,Auxiliar_OPEX_Drivers!$B$2:$B$18,0),MATCH($DG41,Auxiliar_OPEX_Drivers!$B$2:$CH$2,0))</f>
        <v>63.978326584270974</v>
      </c>
      <c r="DM41" s="1">
        <f>INDEX(Auxiliar_OPEX_Drivers!$B$2:$CH$18,MATCH(Auxiliar_OPEX_O!DM$3,Auxiliar_OPEX_Drivers!$B$2:$B$18,0),MATCH($DG41,Auxiliar_OPEX_Drivers!$B$2:$CH$2,0))</f>
        <v>13</v>
      </c>
      <c r="DN41" s="1">
        <f>INDEX(Auxiliar_OPEX_Drivers!$B$2:$CH$18,MATCH(Auxiliar_OPEX_O!DN$3,Auxiliar_OPEX_Drivers!$B$2:$B$18,0),MATCH($DG41,Auxiliar_OPEX_Drivers!$B$2:$CH$2,0))</f>
        <v>684.24445693707594</v>
      </c>
      <c r="DO41" s="1">
        <f>INDEX(Auxiliar_OPEX_Drivers!$B$2:$CH$18,MATCH(Auxiliar_OPEX_O!DO$3,Auxiliar_OPEX_Drivers!$B$2:$B$18,0),MATCH($DG41,Auxiliar_OPEX_Drivers!$B$2:$CH$2,0))</f>
        <v>12</v>
      </c>
      <c r="DP41" s="1">
        <f>INDEX(Auxiliar_OPEX_Drivers!$B$2:$CH$18,MATCH(Auxiliar_OPEX_O!DP$3,Auxiliar_OPEX_Drivers!$B$2:$B$18,0),MATCH($DG41,Auxiliar_OPEX_Drivers!$B$2:$CH$2,0))</f>
        <v>202.39074693956513</v>
      </c>
      <c r="DQ41" s="1">
        <f>INDEX(Auxiliar_OPEX_Drivers!$B$2:$CH$18,MATCH(Auxiliar_OPEX_O!DQ$3,Auxiliar_OPEX_Drivers!$B$2:$B$18,0),MATCH($DG41,Auxiliar_OPEX_Drivers!$B$2:$CH$2,0))</f>
        <v>37.157600724847057</v>
      </c>
      <c r="DR41" s="1">
        <f>INDEX(Auxiliar_OPEX_Drivers!$B$2:$CH$18,MATCH(Auxiliar_OPEX_O!DR$3,Auxiliar_OPEX_Drivers!$B$2:$B$18,0),MATCH($DG41,Auxiliar_OPEX_Drivers!$B$2:$CH$2,0))</f>
        <v>19686101.198937282</v>
      </c>
      <c r="DS41" s="1">
        <f>INDEX(Auxiliar_OPEX_Drivers!$B$2:$CH$18,MATCH(Auxiliar_OPEX_O!DS$3,Auxiliar_OPEX_Drivers!$B$2:$B$18,0),MATCH($DG41,Auxiliar_OPEX_Drivers!$B$2:$CH$2,0))</f>
        <v>82390</v>
      </c>
      <c r="DT41" s="1">
        <f>INDEX(Auxiliar_OPEX_Drivers!$B$2:$CH$18,MATCH(Auxiliar_OPEX_O!DT$3,Auxiliar_OPEX_Drivers!$B$2:$B$18,0),MATCH($DG41,Auxiliar_OPEX_Drivers!$B$2:$CH$2,0))</f>
        <v>13091.168829418777</v>
      </c>
      <c r="DU41" s="1">
        <f>INDEX(Auxiliar_OPEX_Drivers!$B$2:$CH$18,MATCH(Auxiliar_OPEX_O!DU$3,Auxiliar_OPEX_Drivers!$B$2:$B$18,0),MATCH($DG41,Auxiliar_OPEX_Drivers!$B$2:$CH$2,0))</f>
        <v>5209.70133275227</v>
      </c>
      <c r="DV41" s="1">
        <f>INDEX(Auxiliar_OPEX_Drivers!$B$2:$CH$18,MATCH(Auxiliar_OPEX_O!DV$3,Auxiliar_OPEX_Drivers!$B$2:$B$18,0),MATCH($DG41,Auxiliar_OPEX_Drivers!$B$2:$CH$2,0))</f>
        <v>2326822.9025562722</v>
      </c>
      <c r="DW41" s="1">
        <f>INDEX(Auxiliar_OPEX_Drivers!$B$2:$CH$18,MATCH(Auxiliar_OPEX_O!DW$3,Auxiliar_OPEX_Drivers!$B$2:$B$18,0),MATCH($DG41,Auxiliar_OPEX_Drivers!$B$2:$CH$2,0))</f>
        <v>12898.837996085442</v>
      </c>
      <c r="DX41" s="1">
        <f>INDEX(Auxiliar_OPEX_Drivers!$B$2:$CH$18,MATCH(Auxiliar_OPEX_O!DX$3,Auxiliar_OPEX_Drivers!$B$2:$B$18,0),MATCH($DG41,Auxiliar_OPEX_Drivers!$B$2:$CH$2,0))</f>
        <v>2349651.637310205</v>
      </c>
      <c r="DY41" s="1">
        <f>INDEX(Auxiliar_OPEX_Drivers!$B$2:$CH$18,MATCH(Auxiliar_OPEX_O!DY$3,Auxiliar_OPEX_Drivers!$B$2:$B$18,0),MATCH($DG41,Auxiliar_OPEX_Drivers!$B$2:$CH$2,0))</f>
        <v>1027.4015340851474</v>
      </c>
    </row>
    <row r="42" spans="1:129" hidden="1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L42" s="82"/>
      <c r="CM42" s="1" t="str">
        <f>IFERROR(VLOOKUP($A42,Auxiliar_OPEX_CustosUnit!$A$4:$BT$129,COLUMN(Auxiliar_OPEX_CustosUnit!BC$2),0),0)</f>
        <v/>
      </c>
      <c r="CN42" s="1" t="str">
        <f>IFERROR(VLOOKUP($A42,Auxiliar_OPEX_CustosUnit!$A$4:$BT$129,COLUMN(Auxiliar_OPEX_CustosUnit!BD$2),0),0)</f>
        <v/>
      </c>
      <c r="CO42" s="1">
        <f>IFERROR(VLOOKUP($A42,Auxiliar_OPEX_CustosUnit!$A$4:$BT$129,COLUMN(Auxiliar_OPEX_CustosUnit!BE$2),0)*(1-DRE_Auxiliar!$A$172),0)</f>
        <v>0</v>
      </c>
      <c r="CP42" s="1" t="str">
        <f>IFERROR(VLOOKUP($A42,Auxiliar_OPEX_CustosUnit!$A$4:$BT$129,COLUMN(Auxiliar_OPEX_CustosUnit!BF$2),0),0)</f>
        <v/>
      </c>
      <c r="CQ42" s="1" t="str">
        <f>IFERROR(VLOOKUP($A42,Auxiliar_OPEX_CustosUnit!$A$4:$BT$129,COLUMN(Auxiliar_OPEX_CustosUnit!BG$2),0),0)</f>
        <v/>
      </c>
      <c r="CR42" s="1" t="str">
        <f>IFERROR(VLOOKUP($A42,Auxiliar_OPEX_CustosUnit!$A$4:$BT$129,COLUMN(Auxiliar_OPEX_CustosUnit!BH$2),0),0)</f>
        <v/>
      </c>
      <c r="CS42" s="1" t="str">
        <f>IFERROR(VLOOKUP($A42,Auxiliar_OPEX_CustosUnit!$A$4:$BT$129,COLUMN(Auxiliar_OPEX_CustosUnit!BI$2),0),0)</f>
        <v/>
      </c>
      <c r="CT42" s="1" t="str">
        <f>IFERROR(VLOOKUP($A42,Auxiliar_OPEX_CustosUnit!$A$4:$BT$129,COLUMN(Auxiliar_OPEX_CustosUnit!BJ$2),0),0)</f>
        <v/>
      </c>
      <c r="CU42" s="1" t="str">
        <f>IFERROR(VLOOKUP($A42,Auxiliar_OPEX_CustosUnit!$A$4:$BT$129,COLUMN(Auxiliar_OPEX_CustosUnit!BK$2),0),0)</f>
        <v/>
      </c>
      <c r="CV42" s="1" t="str">
        <f>IFERROR(VLOOKUP($A42,Auxiliar_OPEX_CustosUnit!$A$4:$BT$129,COLUMN(Auxiliar_OPEX_CustosUnit!BL$2),0),0)</f>
        <v/>
      </c>
      <c r="CW42" s="1" t="str">
        <f>IFERROR(VLOOKUP($A42,Auxiliar_OPEX_CustosUnit!$A$4:$BT$129,COLUMN(Auxiliar_OPEX_CustosUnit!BM$2),0),0)</f>
        <v/>
      </c>
      <c r="CX42" s="1" t="str">
        <f>IFERROR(VLOOKUP($A42,Auxiliar_OPEX_CustosUnit!$A$4:$BT$129,COLUMN(Auxiliar_OPEX_CustosUnit!BN$2),0),0)</f>
        <v/>
      </c>
      <c r="CY42" s="1" t="str">
        <f>IFERROR(VLOOKUP($A42,Auxiliar_OPEX_CustosUnit!$A$4:$BT$129,COLUMN(Auxiliar_OPEX_CustosUnit!BO$2),0),0)</f>
        <v/>
      </c>
      <c r="CZ42" s="1" t="str">
        <f>IFERROR(VLOOKUP($A42,Auxiliar_OPEX_CustosUnit!$A$4:$BT$129,COLUMN(Auxiliar_OPEX_CustosUnit!BP$2),0),0)</f>
        <v/>
      </c>
      <c r="DA42" s="1" t="str">
        <f>IFERROR(VLOOKUP($A42,Auxiliar_OPEX_CustosUnit!$A$4:$BT$129,COLUMN(Auxiliar_OPEX_CustosUnit!BQ$2),0),0)</f>
        <v/>
      </c>
      <c r="DB42" s="1" t="str">
        <f>IFERROR(VLOOKUP($A42,Auxiliar_OPEX_CustosUnit!$A$4:$BT$129,COLUMN(Auxiliar_OPEX_CustosUnit!BR$2),0),0)</f>
        <v/>
      </c>
      <c r="DC42" s="1" t="str">
        <f>IFERROR(VLOOKUP($A42,Auxiliar_OPEX_CustosUnit!$A$4:$BT$129,COLUMN(Auxiliar_OPEX_CustosUnit!BS$2),0),0)</f>
        <v/>
      </c>
      <c r="DD42" s="1" t="str">
        <f>IFERROR(VLOOKUP($A42,Auxiliar_OPEX_CustosUnit!$A$4:$BT$129,COLUMN(Auxiliar_OPEX_CustosUnit!BT$2),0),0)</f>
        <v/>
      </c>
      <c r="DG42" s="60">
        <v>44409</v>
      </c>
      <c r="DH42" s="1">
        <v>1</v>
      </c>
      <c r="DI42" s="1">
        <f>INDEX(Auxiliar_OPEX_Drivers!$B$2:$CH$18,MATCH(Auxiliar_OPEX_O!DI$3,Auxiliar_OPEX_Drivers!$B$2:$B$18,0),MATCH($DG42,Auxiliar_OPEX_Drivers!$B$2:$CH$2,0))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INDEX(Auxiliar_OPEX_Drivers!$B$2:$CH$18,MATCH(Auxiliar_OPEX_O!DK$3,Auxiliar_OPEX_Drivers!$B$2:$B$18,0),MATCH($DG42,Auxiliar_OPEX_Drivers!$B$2:$CH$2,0))</f>
        <v>14.630402899388219</v>
      </c>
      <c r="DL42" s="1">
        <f>INDEX(Auxiliar_OPEX_Drivers!$B$2:$CH$18,MATCH(Auxiliar_OPEX_O!DL$3,Auxiliar_OPEX_Drivers!$B$2:$B$18,0),MATCH($DG42,Auxiliar_OPEX_Drivers!$B$2:$CH$2,0))</f>
        <v>63.978326584270974</v>
      </c>
      <c r="DM42" s="1">
        <f>INDEX(Auxiliar_OPEX_Drivers!$B$2:$CH$18,MATCH(Auxiliar_OPEX_O!DM$3,Auxiliar_OPEX_Drivers!$B$2:$B$18,0),MATCH($DG42,Auxiliar_OPEX_Drivers!$B$2:$CH$2,0))</f>
        <v>13</v>
      </c>
      <c r="DN42" s="1">
        <f>INDEX(Auxiliar_OPEX_Drivers!$B$2:$CH$18,MATCH(Auxiliar_OPEX_O!DN$3,Auxiliar_OPEX_Drivers!$B$2:$B$18,0),MATCH($DG42,Auxiliar_OPEX_Drivers!$B$2:$CH$2,0))</f>
        <v>684.24445693707594</v>
      </c>
      <c r="DO42" s="1">
        <f>INDEX(Auxiliar_OPEX_Drivers!$B$2:$CH$18,MATCH(Auxiliar_OPEX_O!DO$3,Auxiliar_OPEX_Drivers!$B$2:$B$18,0),MATCH($DG42,Auxiliar_OPEX_Drivers!$B$2:$CH$2,0))</f>
        <v>12</v>
      </c>
      <c r="DP42" s="1">
        <f>INDEX(Auxiliar_OPEX_Drivers!$B$2:$CH$18,MATCH(Auxiliar_OPEX_O!DP$3,Auxiliar_OPEX_Drivers!$B$2:$B$18,0),MATCH($DG42,Auxiliar_OPEX_Drivers!$B$2:$CH$2,0))</f>
        <v>202.39074693956513</v>
      </c>
      <c r="DQ42" s="1">
        <f>INDEX(Auxiliar_OPEX_Drivers!$B$2:$CH$18,MATCH(Auxiliar_OPEX_O!DQ$3,Auxiliar_OPEX_Drivers!$B$2:$B$18,0),MATCH($DG42,Auxiliar_OPEX_Drivers!$B$2:$CH$2,0))</f>
        <v>37.157600724847057</v>
      </c>
      <c r="DR42" s="1">
        <f>INDEX(Auxiliar_OPEX_Drivers!$B$2:$CH$18,MATCH(Auxiliar_OPEX_O!DR$3,Auxiliar_OPEX_Drivers!$B$2:$B$18,0),MATCH($DG42,Auxiliar_OPEX_Drivers!$B$2:$CH$2,0))</f>
        <v>19768313.518937282</v>
      </c>
      <c r="DS42" s="1">
        <f>INDEX(Auxiliar_OPEX_Drivers!$B$2:$CH$18,MATCH(Auxiliar_OPEX_O!DS$3,Auxiliar_OPEX_Drivers!$B$2:$B$18,0),MATCH($DG42,Auxiliar_OPEX_Drivers!$B$2:$CH$2,0))</f>
        <v>82212.320000000007</v>
      </c>
      <c r="DT42" s="1">
        <f>INDEX(Auxiliar_OPEX_Drivers!$B$2:$CH$18,MATCH(Auxiliar_OPEX_O!DT$3,Auxiliar_OPEX_Drivers!$B$2:$B$18,0),MATCH($DG42,Auxiliar_OPEX_Drivers!$B$2:$CH$2,0))</f>
        <v>12870.039829419247</v>
      </c>
      <c r="DU42" s="1">
        <f>INDEX(Auxiliar_OPEX_Drivers!$B$2:$CH$18,MATCH(Auxiliar_OPEX_O!DU$3,Auxiliar_OPEX_Drivers!$B$2:$B$18,0),MATCH($DG42,Auxiliar_OPEX_Drivers!$B$2:$CH$2,0))</f>
        <v>5209.7013327524619</v>
      </c>
      <c r="DV42" s="1">
        <f>INDEX(Auxiliar_OPEX_Drivers!$B$2:$CH$18,MATCH(Auxiliar_OPEX_O!DV$3,Auxiliar_OPEX_Drivers!$B$2:$B$18,0),MATCH($DG42,Auxiliar_OPEX_Drivers!$B$2:$CH$2,0))</f>
        <v>2337879.0915523581</v>
      </c>
      <c r="DW42" s="1">
        <f>INDEX(Auxiliar_OPEX_Drivers!$B$2:$CH$18,MATCH(Auxiliar_OPEX_O!DW$3,Auxiliar_OPEX_Drivers!$B$2:$B$18,0),MATCH($DG42,Auxiliar_OPEX_Drivers!$B$2:$CH$2,0))</f>
        <v>12657.188996085915</v>
      </c>
      <c r="DX42" s="1">
        <f>INDEX(Auxiliar_OPEX_Drivers!$B$2:$CH$18,MATCH(Auxiliar_OPEX_O!DX$3,Auxiliar_OPEX_Drivers!$B$2:$B$18,0),MATCH($DG42,Auxiliar_OPEX_Drivers!$B$2:$CH$2,0))</f>
        <v>2360880.677139624</v>
      </c>
      <c r="DY42" s="1">
        <f>INDEX(Auxiliar_OPEX_Drivers!$B$2:$CH$18,MATCH(Auxiliar_OPEX_O!DY$3,Auxiliar_OPEX_Drivers!$B$2:$B$18,0),MATCH($DG42,Auxiliar_OPEX_Drivers!$B$2:$CH$2,0))</f>
        <v>1027.4015340851474</v>
      </c>
    </row>
    <row r="43" spans="1:129" hidden="1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2324.3397846461003</v>
      </c>
      <c r="E43" s="51">
        <f ca="1">SUMPRODUCT($CM43:$DD43,INDIRECT(ADDRESS(E$2,$DH$2)):INDIRECT(ADDRESS(E$2,$DY$2)))</f>
        <v>2324.3397846461003</v>
      </c>
      <c r="F43" s="51">
        <f ca="1">SUMPRODUCT($CM43:$DD43,INDIRECT(ADDRESS(F$2,$DH$2)):INDIRECT(ADDRESS(F$2,$DY$2)))</f>
        <v>2324.3397846461003</v>
      </c>
      <c r="G43" s="51">
        <f ca="1">SUMPRODUCT($CM43:$DD43,INDIRECT(ADDRESS(G$2,$DH$2)):INDIRECT(ADDRESS(G$2,$DY$2)))</f>
        <v>2324.3397846461003</v>
      </c>
      <c r="H43" s="51">
        <f ca="1">SUMPRODUCT($CM43:$DD43,INDIRECT(ADDRESS(H$2,$DH$2)):INDIRECT(ADDRESS(H$2,$DY$2)))</f>
        <v>2324.3397846461003</v>
      </c>
      <c r="I43" s="51">
        <f ca="1">SUMPRODUCT($CM43:$DD43,INDIRECT(ADDRESS(I$2,$DH$2)):INDIRECT(ADDRESS(I$2,$DY$2)))</f>
        <v>2324.3397846461003</v>
      </c>
      <c r="J43" s="51">
        <f ca="1">SUMPRODUCT($CM43:$DD43,INDIRECT(ADDRESS(J$2,$DH$2)):INDIRECT(ADDRESS(J$2,$DY$2)))</f>
        <v>2324.3397846461003</v>
      </c>
      <c r="K43" s="51">
        <f ca="1">SUMPRODUCT($CM43:$DD43,INDIRECT(ADDRESS(K$2,$DH$2)):INDIRECT(ADDRESS(K$2,$DY$2)))</f>
        <v>2324.3397846461003</v>
      </c>
      <c r="L43" s="51">
        <f ca="1">SUMPRODUCT($CM43:$DD43,INDIRECT(ADDRESS(L$2,$DH$2)):INDIRECT(ADDRESS(L$2,$DY$2)))</f>
        <v>2324.3397846461003</v>
      </c>
      <c r="M43" s="51">
        <f ca="1">SUMPRODUCT($CM43:$DD43,INDIRECT(ADDRESS(M$2,$DH$2)):INDIRECT(ADDRESS(M$2,$DY$2)))</f>
        <v>2324.3397846461003</v>
      </c>
      <c r="N43" s="51">
        <f ca="1">SUMPRODUCT($CM43:$DD43,INDIRECT(ADDRESS(N$2,$DH$2)):INDIRECT(ADDRESS(N$2,$DY$2)))</f>
        <v>2324.3397846461003</v>
      </c>
      <c r="O43" s="51">
        <f ca="1">SUMPRODUCT($CM43:$DD43,INDIRECT(ADDRESS(O$2,$DH$2)):INDIRECT(ADDRESS(O$2,$DY$2)))</f>
        <v>2324.3397846461003</v>
      </c>
      <c r="P43" s="51">
        <f ca="1">SUMPRODUCT($CM43:$DD43,INDIRECT(ADDRESS(P$2,$DH$2)):INDIRECT(ADDRESS(P$2,$DY$2)))</f>
        <v>2324.3397846461003</v>
      </c>
      <c r="Q43" s="51">
        <f ca="1">SUMPRODUCT($CM43:$DD43,INDIRECT(ADDRESS(Q$2,$DH$2)):INDIRECT(ADDRESS(Q$2,$DY$2)))</f>
        <v>2324.3397846461003</v>
      </c>
      <c r="R43" s="51">
        <f ca="1">SUMPRODUCT($CM43:$DD43,INDIRECT(ADDRESS(R$2,$DH$2)):INDIRECT(ADDRESS(R$2,$DY$2)))</f>
        <v>2324.3397846461003</v>
      </c>
      <c r="S43" s="51">
        <f ca="1">SUMPRODUCT($CM43:$DD43,INDIRECT(ADDRESS(S$2,$DH$2)):INDIRECT(ADDRESS(S$2,$DY$2)))</f>
        <v>2324.3397846461003</v>
      </c>
      <c r="T43" s="51">
        <f ca="1">SUMPRODUCT($CM43:$DD43,INDIRECT(ADDRESS(T$2,$DH$2)):INDIRECT(ADDRESS(T$2,$DY$2)))</f>
        <v>2324.3397846461003</v>
      </c>
      <c r="U43" s="51">
        <f ca="1">SUMPRODUCT($CM43:$DD43,INDIRECT(ADDRESS(U$2,$DH$2)):INDIRECT(ADDRESS(U$2,$DY$2)))</f>
        <v>2324.3397846461003</v>
      </c>
      <c r="V43" s="51">
        <f ca="1">SUMPRODUCT($CM43:$DD43,INDIRECT(ADDRESS(V$2,$DH$2)):INDIRECT(ADDRESS(V$2,$DY$2)))</f>
        <v>2324.3397846461003</v>
      </c>
      <c r="W43" s="51">
        <f ca="1">SUMPRODUCT($CM43:$DD43,INDIRECT(ADDRESS(W$2,$DH$2)):INDIRECT(ADDRESS(W$2,$DY$2)))</f>
        <v>2324.3397846461003</v>
      </c>
      <c r="X43" s="51">
        <f ca="1">SUMPRODUCT($CM43:$DD43,INDIRECT(ADDRESS(X$2,$DH$2)):INDIRECT(ADDRESS(X$2,$DY$2)))</f>
        <v>2324.3397846461003</v>
      </c>
      <c r="Y43" s="51">
        <f ca="1">SUMPRODUCT($CM43:$DD43,INDIRECT(ADDRESS(Y$2,$DH$2)):INDIRECT(ADDRESS(Y$2,$DY$2)))</f>
        <v>2324.3397846461003</v>
      </c>
      <c r="Z43" s="51">
        <f ca="1">SUMPRODUCT($CM43:$DD43,INDIRECT(ADDRESS(Z$2,$DH$2)):INDIRECT(ADDRESS(Z$2,$DY$2)))</f>
        <v>2324.3397846461003</v>
      </c>
      <c r="AA43" s="51">
        <f ca="1">SUMPRODUCT($CM43:$DD43,INDIRECT(ADDRESS(AA$2,$DH$2)):INDIRECT(ADDRESS(AA$2,$DY$2)))</f>
        <v>2324.3397846461003</v>
      </c>
      <c r="AB43" s="51">
        <f ca="1">SUMPRODUCT($CM43:$DD43,INDIRECT(ADDRESS(AB$2,$DH$2)):INDIRECT(ADDRESS(AB$2,$DY$2)))</f>
        <v>2324.3397846461003</v>
      </c>
      <c r="AC43" s="51">
        <f ca="1">SUMPRODUCT($CM43:$DD43,INDIRECT(ADDRESS(AC$2,$DH$2)):INDIRECT(ADDRESS(AC$2,$DY$2)))</f>
        <v>2324.3397846461003</v>
      </c>
      <c r="AD43" s="51">
        <f ca="1">SUMPRODUCT($CM43:$DD43,INDIRECT(ADDRESS(AD$2,$DH$2)):INDIRECT(ADDRESS(AD$2,$DY$2)))</f>
        <v>2324.3397846461003</v>
      </c>
      <c r="AE43" s="51">
        <f ca="1">SUMPRODUCT($CM43:$DD43,INDIRECT(ADDRESS(AE$2,$DH$2)):INDIRECT(ADDRESS(AE$2,$DY$2)))</f>
        <v>2324.3397846461003</v>
      </c>
      <c r="AF43" s="51">
        <f ca="1">SUMPRODUCT($CM43:$DD43,INDIRECT(ADDRESS(AF$2,$DH$2)):INDIRECT(ADDRESS(AF$2,$DY$2)))</f>
        <v>2324.3397846461003</v>
      </c>
      <c r="AG43" s="51">
        <f ca="1">SUMPRODUCT($CM43:$DD43,INDIRECT(ADDRESS(AG$2,$DH$2)):INDIRECT(ADDRESS(AG$2,$DY$2)))</f>
        <v>2324.3397846461003</v>
      </c>
      <c r="AH43" s="51">
        <f ca="1">SUMPRODUCT($CM43:$DD43,INDIRECT(ADDRESS(AH$2,$DH$2)):INDIRECT(ADDRESS(AH$2,$DY$2)))</f>
        <v>2324.3397846461003</v>
      </c>
      <c r="AI43" s="51">
        <f ca="1">SUMPRODUCT($CM43:$DD43,INDIRECT(ADDRESS(AI$2,$DH$2)):INDIRECT(ADDRESS(AI$2,$DY$2)))</f>
        <v>2324.3397846461003</v>
      </c>
      <c r="AJ43" s="51">
        <f ca="1">SUMPRODUCT($CM43:$DD43,INDIRECT(ADDRESS(AJ$2,$DH$2)):INDIRECT(ADDRESS(AJ$2,$DY$2)))</f>
        <v>2324.3397846461003</v>
      </c>
      <c r="AK43" s="51">
        <f ca="1">SUMPRODUCT($CM43:$DD43,INDIRECT(ADDRESS(AK$2,$DH$2)):INDIRECT(ADDRESS(AK$2,$DY$2)))</f>
        <v>2324.3397846461003</v>
      </c>
      <c r="AL43" s="51">
        <f ca="1">SUMPRODUCT($CM43:$DD43,INDIRECT(ADDRESS(AL$2,$DH$2)):INDIRECT(ADDRESS(AL$2,$DY$2)))</f>
        <v>2324.3397846461003</v>
      </c>
      <c r="AM43" s="51">
        <f ca="1">SUMPRODUCT($CM43:$DD43,INDIRECT(ADDRESS(AM$2,$DH$2)):INDIRECT(ADDRESS(AM$2,$DY$2)))</f>
        <v>2324.3397846461003</v>
      </c>
      <c r="AN43" s="51">
        <f ca="1">SUMPRODUCT($CM43:$DD43,INDIRECT(ADDRESS(AN$2,$DH$2)):INDIRECT(ADDRESS(AN$2,$DY$2)))</f>
        <v>2324.3397846461003</v>
      </c>
      <c r="AO43" s="51">
        <f ca="1">SUMPRODUCT($CM43:$DD43,INDIRECT(ADDRESS(AO$2,$DH$2)):INDIRECT(ADDRESS(AO$2,$DY$2)))</f>
        <v>2324.3397846461003</v>
      </c>
      <c r="AP43" s="51">
        <f ca="1">SUMPRODUCT($CM43:$DD43,INDIRECT(ADDRESS(AP$2,$DH$2)):INDIRECT(ADDRESS(AP$2,$DY$2)))</f>
        <v>2324.3397846461003</v>
      </c>
      <c r="AQ43" s="51">
        <f ca="1">SUMPRODUCT($CM43:$DD43,INDIRECT(ADDRESS(AQ$2,$DH$2)):INDIRECT(ADDRESS(AQ$2,$DY$2)))</f>
        <v>2324.3397846461003</v>
      </c>
      <c r="AR43" s="51">
        <f ca="1">SUMPRODUCT($CM43:$DD43,INDIRECT(ADDRESS(AR$2,$DH$2)):INDIRECT(ADDRESS(AR$2,$DY$2)))</f>
        <v>2324.3397846461003</v>
      </c>
      <c r="AS43" s="51">
        <f ca="1">SUMPRODUCT($CM43:$DD43,INDIRECT(ADDRESS(AS$2,$DH$2)):INDIRECT(ADDRESS(AS$2,$DY$2)))</f>
        <v>2324.3397846461003</v>
      </c>
      <c r="AT43" s="51">
        <f ca="1">SUMPRODUCT($CM43:$DD43,INDIRECT(ADDRESS(AT$2,$DH$2)):INDIRECT(ADDRESS(AT$2,$DY$2)))</f>
        <v>2324.3397846461003</v>
      </c>
      <c r="AU43" s="51">
        <f ca="1">SUMPRODUCT($CM43:$DD43,INDIRECT(ADDRESS(AU$2,$DH$2)):INDIRECT(ADDRESS(AU$2,$DY$2)))</f>
        <v>2324.3397846461003</v>
      </c>
      <c r="AV43" s="51">
        <f ca="1">SUMPRODUCT($CM43:$DD43,INDIRECT(ADDRESS(AV$2,$DH$2)):INDIRECT(ADDRESS(AV$2,$DY$2)))</f>
        <v>2324.3397846461003</v>
      </c>
      <c r="AW43" s="51">
        <f ca="1">SUMPRODUCT($CM43:$DD43,INDIRECT(ADDRESS(AW$2,$DH$2)):INDIRECT(ADDRESS(AW$2,$DY$2)))</f>
        <v>2324.3397846461003</v>
      </c>
      <c r="AX43" s="51">
        <f ca="1">SUMPRODUCT($CM43:$DD43,INDIRECT(ADDRESS(AX$2,$DH$2)):INDIRECT(ADDRESS(AX$2,$DY$2)))</f>
        <v>2324.3397846461003</v>
      </c>
      <c r="AY43" s="51">
        <f ca="1">SUMPRODUCT($CM43:$DD43,INDIRECT(ADDRESS(AY$2,$DH$2)):INDIRECT(ADDRESS(AY$2,$DY$2)))</f>
        <v>2324.3397846461003</v>
      </c>
      <c r="AZ43" s="51">
        <f ca="1">SUMPRODUCT($CM43:$DD43,INDIRECT(ADDRESS(AZ$2,$DH$2)):INDIRECT(ADDRESS(AZ$2,$DY$2)))</f>
        <v>2324.3397846461003</v>
      </c>
      <c r="BA43" s="51">
        <f ca="1">SUMPRODUCT($CM43:$DD43,INDIRECT(ADDRESS(BA$2,$DH$2)):INDIRECT(ADDRESS(BA$2,$DY$2)))</f>
        <v>2324.3397846461003</v>
      </c>
      <c r="BB43" s="51">
        <f ca="1">SUMPRODUCT($CM43:$DD43,INDIRECT(ADDRESS(BB$2,$DH$2)):INDIRECT(ADDRESS(BB$2,$DY$2)))</f>
        <v>2324.3397846461003</v>
      </c>
      <c r="BC43" s="51">
        <f ca="1">SUMPRODUCT($CM43:$DD43,INDIRECT(ADDRESS(BC$2,$DH$2)):INDIRECT(ADDRESS(BC$2,$DY$2)))</f>
        <v>2324.3397846461003</v>
      </c>
      <c r="BD43" s="51">
        <f ca="1">SUMPRODUCT($CM43:$DD43,INDIRECT(ADDRESS(BD$2,$DH$2)):INDIRECT(ADDRESS(BD$2,$DY$2)))</f>
        <v>2324.3397846461003</v>
      </c>
      <c r="BE43" s="51">
        <f ca="1">SUMPRODUCT($CM43:$DD43,INDIRECT(ADDRESS(BE$2,$DH$2)):INDIRECT(ADDRESS(BE$2,$DY$2)))</f>
        <v>2324.3397846461003</v>
      </c>
      <c r="BF43" s="51">
        <f ca="1">SUMPRODUCT($CM43:$DD43,INDIRECT(ADDRESS(BF$2,$DH$2)):INDIRECT(ADDRESS(BF$2,$DY$2)))</f>
        <v>2324.3397846461003</v>
      </c>
      <c r="BG43" s="51">
        <f ca="1">SUMPRODUCT($CM43:$DD43,INDIRECT(ADDRESS(BG$2,$DH$2)):INDIRECT(ADDRESS(BG$2,$DY$2)))</f>
        <v>2324.3397846461003</v>
      </c>
      <c r="BH43" s="51">
        <f ca="1">SUMPRODUCT($CM43:$DD43,INDIRECT(ADDRESS(BH$2,$DH$2)):INDIRECT(ADDRESS(BH$2,$DY$2)))</f>
        <v>2324.3397846461003</v>
      </c>
      <c r="BI43" s="51">
        <f ca="1">SUMPRODUCT($CM43:$DD43,INDIRECT(ADDRESS(BI$2,$DH$2)):INDIRECT(ADDRESS(BI$2,$DY$2)))</f>
        <v>2324.3397846461003</v>
      </c>
      <c r="BJ43" s="51">
        <f ca="1">SUMPRODUCT($CM43:$DD43,INDIRECT(ADDRESS(BJ$2,$DH$2)):INDIRECT(ADDRESS(BJ$2,$DY$2)))</f>
        <v>2324.3397846461003</v>
      </c>
      <c r="BK43" s="51">
        <f ca="1">SUMPRODUCT($CM43:$DD43,INDIRECT(ADDRESS(BK$2,$DH$2)):INDIRECT(ADDRESS(BK$2,$DY$2)))</f>
        <v>2324.3397846461003</v>
      </c>
      <c r="BL43" s="51">
        <f ca="1">SUMPRODUCT($CM43:$DD43,INDIRECT(ADDRESS(BL$2,$DH$2)):INDIRECT(ADDRESS(BL$2,$DY$2)))</f>
        <v>2324.3397846461003</v>
      </c>
      <c r="BM43" s="51">
        <f ca="1">SUMPRODUCT($CM43:$DD43,INDIRECT(ADDRESS(BM$2,$DH$2)):INDIRECT(ADDRESS(BM$2,$DY$2)))</f>
        <v>2324.3397846461003</v>
      </c>
      <c r="BN43" s="51">
        <f ca="1">SUMPRODUCT($CM43:$DD43,INDIRECT(ADDRESS(BN$2,$DH$2)):INDIRECT(ADDRESS(BN$2,$DY$2)))</f>
        <v>2324.3397846461003</v>
      </c>
      <c r="BO43" s="51">
        <f ca="1">SUMPRODUCT($CM43:$DD43,INDIRECT(ADDRESS(BO$2,$DH$2)):INDIRECT(ADDRESS(BO$2,$DY$2)))</f>
        <v>2324.3397846461003</v>
      </c>
      <c r="BP43" s="51">
        <f ca="1">SUMPRODUCT($CM43:$DD43,INDIRECT(ADDRESS(BP$2,$DH$2)):INDIRECT(ADDRESS(BP$2,$DY$2)))</f>
        <v>2324.3397846461003</v>
      </c>
      <c r="BQ43" s="51">
        <f ca="1">SUMPRODUCT($CM43:$DD43,INDIRECT(ADDRESS(BQ$2,$DH$2)):INDIRECT(ADDRESS(BQ$2,$DY$2)))</f>
        <v>2324.3397846461003</v>
      </c>
      <c r="BR43" s="51">
        <f ca="1">SUMPRODUCT($CM43:$DD43,INDIRECT(ADDRESS(BR$2,$DH$2)):INDIRECT(ADDRESS(BR$2,$DY$2)))</f>
        <v>2324.3397846461003</v>
      </c>
      <c r="BS43" s="51">
        <f ca="1">SUMPRODUCT($CM43:$DD43,INDIRECT(ADDRESS(BS$2,$DH$2)):INDIRECT(ADDRESS(BS$2,$DY$2)))</f>
        <v>2324.3397846461003</v>
      </c>
      <c r="BT43" s="51">
        <f ca="1">SUMPRODUCT($CM43:$DD43,INDIRECT(ADDRESS(BT$2,$DH$2)):INDIRECT(ADDRESS(BT$2,$DY$2)))</f>
        <v>2324.3397846461003</v>
      </c>
      <c r="BU43" s="51">
        <f ca="1">SUMPRODUCT($CM43:$DD43,INDIRECT(ADDRESS(BU$2,$DH$2)):INDIRECT(ADDRESS(BU$2,$DY$2)))</f>
        <v>2324.3397846461003</v>
      </c>
      <c r="BV43" s="51">
        <f ca="1">SUMPRODUCT($CM43:$DD43,INDIRECT(ADDRESS(BV$2,$DH$2)):INDIRECT(ADDRESS(BV$2,$DY$2)))</f>
        <v>2324.3397846461003</v>
      </c>
      <c r="BW43" s="51">
        <f ca="1">SUMPRODUCT($CM43:$DD43,INDIRECT(ADDRESS(BW$2,$DH$2)):INDIRECT(ADDRESS(BW$2,$DY$2)))</f>
        <v>2324.3397846461003</v>
      </c>
      <c r="BX43" s="51">
        <f ca="1">SUMPRODUCT($CM43:$DD43,INDIRECT(ADDRESS(BX$2,$DH$2)):INDIRECT(ADDRESS(BX$2,$DY$2)))</f>
        <v>2324.3397846461003</v>
      </c>
      <c r="BY43" s="51">
        <f ca="1">SUMPRODUCT($CM43:$DD43,INDIRECT(ADDRESS(BY$2,$DH$2)):INDIRECT(ADDRESS(BY$2,$DY$2)))</f>
        <v>2324.3397846461003</v>
      </c>
      <c r="BZ43" s="51">
        <f ca="1">SUMPRODUCT($CM43:$DD43,INDIRECT(ADDRESS(BZ$2,$DH$2)):INDIRECT(ADDRESS(BZ$2,$DY$2)))</f>
        <v>2324.3397846461003</v>
      </c>
      <c r="CA43" s="51">
        <f ca="1">SUMPRODUCT($CM43:$DD43,INDIRECT(ADDRESS(CA$2,$DH$2)):INDIRECT(ADDRESS(CA$2,$DY$2)))</f>
        <v>2324.3397846461003</v>
      </c>
      <c r="CB43" s="51">
        <f ca="1">SUMPRODUCT($CM43:$DD43,INDIRECT(ADDRESS(CB$2,$DH$2)):INDIRECT(ADDRESS(CB$2,$DY$2)))</f>
        <v>2324.3397846461003</v>
      </c>
      <c r="CC43" s="51">
        <f ca="1">SUMPRODUCT($CM43:$DD43,INDIRECT(ADDRESS(CC$2,$DH$2)):INDIRECT(ADDRESS(CC$2,$DY$2)))</f>
        <v>2324.3397846461003</v>
      </c>
      <c r="CD43" s="51">
        <f ca="1">SUMPRODUCT($CM43:$DD43,INDIRECT(ADDRESS(CD$2,$DH$2)):INDIRECT(ADDRESS(CD$2,$DY$2)))</f>
        <v>2324.3397846461003</v>
      </c>
      <c r="CF43" s="51">
        <f t="shared" ca="1" si="6"/>
        <v>27892.077415753211</v>
      </c>
      <c r="CG43" s="51">
        <f t="shared" ca="1" si="6"/>
        <v>27892.077415753211</v>
      </c>
      <c r="CH43" s="51">
        <f t="shared" ca="1" si="6"/>
        <v>27892.077415753211</v>
      </c>
      <c r="CI43" s="51">
        <f t="shared" ca="1" si="6"/>
        <v>27892.077415753211</v>
      </c>
      <c r="CJ43" s="51">
        <f t="shared" ca="1" si="6"/>
        <v>27892.077415753211</v>
      </c>
      <c r="CK43" s="51">
        <f t="shared" ca="1" si="6"/>
        <v>27892.077415753211</v>
      </c>
      <c r="CL43" s="82"/>
      <c r="CM43" s="1">
        <f>IFERROR(VLOOKUP($A43,Auxiliar_OPEX_CustosUnit!$A$4:$BT$129,COLUMN(Auxiliar_OPEX_CustosUnit!BC$2),0),0)</f>
        <v>0</v>
      </c>
      <c r="CN43" s="1">
        <f>IFERROR(VLOOKUP($A43,Auxiliar_OPEX_CustosUnit!$A$4:$BT$129,COLUMN(Auxiliar_OPEX_CustosUnit!BD$2),0),0)</f>
        <v>0</v>
      </c>
      <c r="CO43" s="1">
        <f>IFERROR(VLOOKUP($A43,Auxiliar_OPEX_CustosUnit!$A$4:$BT$129,COLUMN(Auxiliar_OPEX_CustosUnit!BE$2),0)*(1-DRE_Auxiliar!$A$172),0)</f>
        <v>2324.3397846461003</v>
      </c>
      <c r="CP43" s="1">
        <f>IFERROR(VLOOKUP($A43,Auxiliar_OPEX_CustosUnit!$A$4:$BT$129,COLUMN(Auxiliar_OPEX_CustosUnit!BF$2),0),0)</f>
        <v>0</v>
      </c>
      <c r="CQ43" s="1">
        <f>IFERROR(VLOOKUP($A43,Auxiliar_OPEX_CustosUnit!$A$4:$BT$129,COLUMN(Auxiliar_OPEX_CustosUnit!BG$2),0),0)</f>
        <v>0</v>
      </c>
      <c r="CR43" s="1">
        <f>IFERROR(VLOOKUP($A43,Auxiliar_OPEX_CustosUnit!$A$4:$BT$129,COLUMN(Auxiliar_OPEX_CustosUnit!BH$2),0),0)</f>
        <v>0</v>
      </c>
      <c r="CS43" s="1">
        <f>IFERROR(VLOOKUP($A43,Auxiliar_OPEX_CustosUnit!$A$4:$BT$129,COLUMN(Auxiliar_OPEX_CustosUnit!BI$2),0),0)</f>
        <v>0</v>
      </c>
      <c r="CT43" s="1">
        <f>IFERROR(VLOOKUP($A43,Auxiliar_OPEX_CustosUnit!$A$4:$BT$129,COLUMN(Auxiliar_OPEX_CustosUnit!BJ$2),0),0)</f>
        <v>0</v>
      </c>
      <c r="CU43" s="1">
        <f>IFERROR(VLOOKUP($A43,Auxiliar_OPEX_CustosUnit!$A$4:$BT$129,COLUMN(Auxiliar_OPEX_CustosUnit!BK$2),0),0)</f>
        <v>0</v>
      </c>
      <c r="CV43" s="1">
        <f>IFERROR(VLOOKUP($A43,Auxiliar_OPEX_CustosUnit!$A$4:$BT$129,COLUMN(Auxiliar_OPEX_CustosUnit!BL$2),0),0)</f>
        <v>0</v>
      </c>
      <c r="CW43" s="1">
        <f>IFERROR(VLOOKUP($A43,Auxiliar_OPEX_CustosUnit!$A$4:$BT$129,COLUMN(Auxiliar_OPEX_CustosUnit!BM$2),0),0)</f>
        <v>0</v>
      </c>
      <c r="CX43" s="1">
        <f>IFERROR(VLOOKUP($A43,Auxiliar_OPEX_CustosUnit!$A$4:$BT$129,COLUMN(Auxiliar_OPEX_CustosUnit!BN$2),0),0)</f>
        <v>0</v>
      </c>
      <c r="CY43" s="1">
        <f>IFERROR(VLOOKUP($A43,Auxiliar_OPEX_CustosUnit!$A$4:$BT$129,COLUMN(Auxiliar_OPEX_CustosUnit!BO$2),0),0)</f>
        <v>0</v>
      </c>
      <c r="CZ43" s="1">
        <f>IFERROR(VLOOKUP($A43,Auxiliar_OPEX_CustosUnit!$A$4:$BT$129,COLUMN(Auxiliar_OPEX_CustosUnit!BP$2),0),0)</f>
        <v>0</v>
      </c>
      <c r="DA43" s="1">
        <f>IFERROR(VLOOKUP($A43,Auxiliar_OPEX_CustosUnit!$A$4:$BT$129,COLUMN(Auxiliar_OPEX_CustosUnit!BQ$2),0),0)</f>
        <v>0</v>
      </c>
      <c r="DB43" s="1">
        <f>IFERROR(VLOOKUP($A43,Auxiliar_OPEX_CustosUnit!$A$4:$BT$129,COLUMN(Auxiliar_OPEX_CustosUnit!BR$2),0),0)</f>
        <v>0</v>
      </c>
      <c r="DC43" s="1">
        <f>IFERROR(VLOOKUP($A43,Auxiliar_OPEX_CustosUnit!$A$4:$BT$129,COLUMN(Auxiliar_OPEX_CustosUnit!BS$2),0),0)</f>
        <v>0</v>
      </c>
      <c r="DD43" s="1">
        <f>IFERROR(VLOOKUP($A43,Auxiliar_OPEX_CustosUnit!$A$4:$BT$129,COLUMN(Auxiliar_OPEX_CustosUnit!BT$2),0),0)</f>
        <v>0</v>
      </c>
      <c r="DG43" s="60">
        <v>44440</v>
      </c>
      <c r="DH43" s="1">
        <v>1</v>
      </c>
      <c r="DI43" s="1">
        <f>INDEX(Auxiliar_OPEX_Drivers!$B$2:$CH$18,MATCH(Auxiliar_OPEX_O!DI$3,Auxiliar_OPEX_Drivers!$B$2:$B$18,0),MATCH($DG43,Auxiliar_OPEX_Drivers!$B$2:$CH$2,0))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INDEX(Auxiliar_OPEX_Drivers!$B$2:$CH$18,MATCH(Auxiliar_OPEX_O!DK$3,Auxiliar_OPEX_Drivers!$B$2:$B$18,0),MATCH($DG43,Auxiliar_OPEX_Drivers!$B$2:$CH$2,0))</f>
        <v>14.630402899388219</v>
      </c>
      <c r="DL43" s="1">
        <f>INDEX(Auxiliar_OPEX_Drivers!$B$2:$CH$18,MATCH(Auxiliar_OPEX_O!DL$3,Auxiliar_OPEX_Drivers!$B$2:$B$18,0),MATCH($DG43,Auxiliar_OPEX_Drivers!$B$2:$CH$2,0))</f>
        <v>63.978326584270974</v>
      </c>
      <c r="DM43" s="1">
        <f>INDEX(Auxiliar_OPEX_Drivers!$B$2:$CH$18,MATCH(Auxiliar_OPEX_O!DM$3,Auxiliar_OPEX_Drivers!$B$2:$B$18,0),MATCH($DG43,Auxiliar_OPEX_Drivers!$B$2:$CH$2,0))</f>
        <v>13</v>
      </c>
      <c r="DN43" s="1">
        <f>INDEX(Auxiliar_OPEX_Drivers!$B$2:$CH$18,MATCH(Auxiliar_OPEX_O!DN$3,Auxiliar_OPEX_Drivers!$B$2:$B$18,0),MATCH($DG43,Auxiliar_OPEX_Drivers!$B$2:$CH$2,0))</f>
        <v>684.24445693707594</v>
      </c>
      <c r="DO43" s="1">
        <f>INDEX(Auxiliar_OPEX_Drivers!$B$2:$CH$18,MATCH(Auxiliar_OPEX_O!DO$3,Auxiliar_OPEX_Drivers!$B$2:$B$18,0),MATCH($DG43,Auxiliar_OPEX_Drivers!$B$2:$CH$2,0))</f>
        <v>12</v>
      </c>
      <c r="DP43" s="1">
        <f>INDEX(Auxiliar_OPEX_Drivers!$B$2:$CH$18,MATCH(Auxiliar_OPEX_O!DP$3,Auxiliar_OPEX_Drivers!$B$2:$B$18,0),MATCH($DG43,Auxiliar_OPEX_Drivers!$B$2:$CH$2,0))</f>
        <v>202.39074693956513</v>
      </c>
      <c r="DQ43" s="1">
        <f>INDEX(Auxiliar_OPEX_Drivers!$B$2:$CH$18,MATCH(Auxiliar_OPEX_O!DQ$3,Auxiliar_OPEX_Drivers!$B$2:$B$18,0),MATCH($DG43,Auxiliar_OPEX_Drivers!$B$2:$CH$2,0))</f>
        <v>37.157600724847057</v>
      </c>
      <c r="DR43" s="1">
        <f>INDEX(Auxiliar_OPEX_Drivers!$B$2:$CH$18,MATCH(Auxiliar_OPEX_O!DR$3,Auxiliar_OPEX_Drivers!$B$2:$B$18,0),MATCH($DG43,Auxiliar_OPEX_Drivers!$B$2:$CH$2,0))</f>
        <v>19843722.018937282</v>
      </c>
      <c r="DS43" s="1">
        <f>INDEX(Auxiliar_OPEX_Drivers!$B$2:$CH$18,MATCH(Auxiliar_OPEX_O!DS$3,Auxiliar_OPEX_Drivers!$B$2:$B$18,0),MATCH($DG43,Auxiliar_OPEX_Drivers!$B$2:$CH$2,0))</f>
        <v>75408.5</v>
      </c>
      <c r="DT43" s="1">
        <f>INDEX(Auxiliar_OPEX_Drivers!$B$2:$CH$18,MATCH(Auxiliar_OPEX_O!DT$3,Auxiliar_OPEX_Drivers!$B$2:$B$18,0),MATCH($DG43,Auxiliar_OPEX_Drivers!$B$2:$CH$2,0))</f>
        <v>12713.052829419357</v>
      </c>
      <c r="DU43" s="1">
        <f>INDEX(Auxiliar_OPEX_Drivers!$B$2:$CH$18,MATCH(Auxiliar_OPEX_O!DU$3,Auxiliar_OPEX_Drivers!$B$2:$B$18,0),MATCH($DG43,Auxiliar_OPEX_Drivers!$B$2:$CH$2,0))</f>
        <v>5209.7013327525065</v>
      </c>
      <c r="DV43" s="1">
        <f>INDEX(Auxiliar_OPEX_Drivers!$B$2:$CH$18,MATCH(Auxiliar_OPEX_O!DV$3,Auxiliar_OPEX_Drivers!$B$2:$B$18,0),MATCH($DG43,Auxiliar_OPEX_Drivers!$B$2:$CH$2,0))</f>
        <v>2348676.7735484443</v>
      </c>
      <c r="DW43" s="1">
        <f>INDEX(Auxiliar_OPEX_Drivers!$B$2:$CH$18,MATCH(Auxiliar_OPEX_O!DW$3,Auxiliar_OPEX_Drivers!$B$2:$B$18,0),MATCH($DG43,Auxiliar_OPEX_Drivers!$B$2:$CH$2,0))</f>
        <v>12536.681996086023</v>
      </c>
      <c r="DX43" s="1">
        <f>INDEX(Auxiliar_OPEX_Drivers!$B$2:$CH$18,MATCH(Auxiliar_OPEX_O!DX$3,Auxiliar_OPEX_Drivers!$B$2:$B$18,0),MATCH($DG43,Auxiliar_OPEX_Drivers!$B$2:$CH$2,0))</f>
        <v>2371818.7299690433</v>
      </c>
      <c r="DY43" s="1">
        <f>INDEX(Auxiliar_OPEX_Drivers!$B$2:$CH$18,MATCH(Auxiliar_OPEX_O!DY$3,Auxiliar_OPEX_Drivers!$B$2:$B$18,0),MATCH($DG43,Auxiliar_OPEX_Drivers!$B$2:$CH$2,0))</f>
        <v>1027.4015340851474</v>
      </c>
    </row>
    <row r="44" spans="1:129" hidden="1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-1089.1722845589536</v>
      </c>
      <c r="E44" s="51">
        <f ca="1">SUMPRODUCT($CM44:$DD44,INDIRECT(ADDRESS(E$2,$DH$2)):INDIRECT(ADDRESS(E$2,$DY$2)))</f>
        <v>-1089.1722845589536</v>
      </c>
      <c r="F44" s="51">
        <f ca="1">SUMPRODUCT($CM44:$DD44,INDIRECT(ADDRESS(F$2,$DH$2)):INDIRECT(ADDRESS(F$2,$DY$2)))</f>
        <v>-1089.1722845589536</v>
      </c>
      <c r="G44" s="51">
        <f ca="1">SUMPRODUCT($CM44:$DD44,INDIRECT(ADDRESS(G$2,$DH$2)):INDIRECT(ADDRESS(G$2,$DY$2)))</f>
        <v>-1089.1722845589536</v>
      </c>
      <c r="H44" s="51">
        <f ca="1">SUMPRODUCT($CM44:$DD44,INDIRECT(ADDRESS(H$2,$DH$2)):INDIRECT(ADDRESS(H$2,$DY$2)))</f>
        <v>-1089.1722845589536</v>
      </c>
      <c r="I44" s="51">
        <f ca="1">SUMPRODUCT($CM44:$DD44,INDIRECT(ADDRESS(I$2,$DH$2)):INDIRECT(ADDRESS(I$2,$DY$2)))</f>
        <v>-1089.1722845589536</v>
      </c>
      <c r="J44" s="51">
        <f ca="1">SUMPRODUCT($CM44:$DD44,INDIRECT(ADDRESS(J$2,$DH$2)):INDIRECT(ADDRESS(J$2,$DY$2)))</f>
        <v>-1089.1722845589536</v>
      </c>
      <c r="K44" s="51">
        <f ca="1">SUMPRODUCT($CM44:$DD44,INDIRECT(ADDRESS(K$2,$DH$2)):INDIRECT(ADDRESS(K$2,$DY$2)))</f>
        <v>-1084.5096250963638</v>
      </c>
      <c r="L44" s="51">
        <f ca="1">SUMPRODUCT($CM44:$DD44,INDIRECT(ADDRESS(L$2,$DH$2)):INDIRECT(ADDRESS(L$2,$DY$2)))</f>
        <v>-1084.5096250963638</v>
      </c>
      <c r="M44" s="51">
        <f ca="1">SUMPRODUCT($CM44:$DD44,INDIRECT(ADDRESS(M$2,$DH$2)):INDIRECT(ADDRESS(M$2,$DY$2)))</f>
        <v>-1084.5096250963638</v>
      </c>
      <c r="N44" s="51">
        <f ca="1">SUMPRODUCT($CM44:$DD44,INDIRECT(ADDRESS(N$2,$DH$2)):INDIRECT(ADDRESS(N$2,$DY$2)))</f>
        <v>-1084.5096250963638</v>
      </c>
      <c r="O44" s="51">
        <f ca="1">SUMPRODUCT($CM44:$DD44,INDIRECT(ADDRESS(O$2,$DH$2)):INDIRECT(ADDRESS(O$2,$DY$2)))</f>
        <v>-1084.5096250963638</v>
      </c>
      <c r="P44" s="51">
        <f ca="1">SUMPRODUCT($CM44:$DD44,INDIRECT(ADDRESS(P$2,$DH$2)):INDIRECT(ADDRESS(P$2,$DY$2)))</f>
        <v>-1084.5096250963638</v>
      </c>
      <c r="Q44" s="51">
        <f ca="1">SUMPRODUCT($CM44:$DD44,INDIRECT(ADDRESS(Q$2,$DH$2)):INDIRECT(ADDRESS(Q$2,$DY$2)))</f>
        <v>-1084.5096250963638</v>
      </c>
      <c r="R44" s="51">
        <f ca="1">SUMPRODUCT($CM44:$DD44,INDIRECT(ADDRESS(R$2,$DH$2)):INDIRECT(ADDRESS(R$2,$DY$2)))</f>
        <v>-1084.5096250963638</v>
      </c>
      <c r="S44" s="51">
        <f ca="1">SUMPRODUCT($CM44:$DD44,INDIRECT(ADDRESS(S$2,$DH$2)):INDIRECT(ADDRESS(S$2,$DY$2)))</f>
        <v>-1084.5096250963638</v>
      </c>
      <c r="T44" s="51">
        <f ca="1">SUMPRODUCT($CM44:$DD44,INDIRECT(ADDRESS(T$2,$DH$2)):INDIRECT(ADDRESS(T$2,$DY$2)))</f>
        <v>-1084.5096250963638</v>
      </c>
      <c r="U44" s="51">
        <f ca="1">SUMPRODUCT($CM44:$DD44,INDIRECT(ADDRESS(U$2,$DH$2)):INDIRECT(ADDRESS(U$2,$DY$2)))</f>
        <v>-1084.5096250963638</v>
      </c>
      <c r="V44" s="51">
        <f ca="1">SUMPRODUCT($CM44:$DD44,INDIRECT(ADDRESS(V$2,$DH$2)):INDIRECT(ADDRESS(V$2,$DY$2)))</f>
        <v>-1084.5096250963638</v>
      </c>
      <c r="W44" s="51">
        <f ca="1">SUMPRODUCT($CM44:$DD44,INDIRECT(ADDRESS(W$2,$DH$2)):INDIRECT(ADDRESS(W$2,$DY$2)))</f>
        <v>-1080.2700215295597</v>
      </c>
      <c r="X44" s="51">
        <f ca="1">SUMPRODUCT($CM44:$DD44,INDIRECT(ADDRESS(X$2,$DH$2)):INDIRECT(ADDRESS(X$2,$DY$2)))</f>
        <v>-1080.2700215295597</v>
      </c>
      <c r="Y44" s="51">
        <f ca="1">SUMPRODUCT($CM44:$DD44,INDIRECT(ADDRESS(Y$2,$DH$2)):INDIRECT(ADDRESS(Y$2,$DY$2)))</f>
        <v>-1080.2700215295597</v>
      </c>
      <c r="Z44" s="51">
        <f ca="1">SUMPRODUCT($CM44:$DD44,INDIRECT(ADDRESS(Z$2,$DH$2)):INDIRECT(ADDRESS(Z$2,$DY$2)))</f>
        <v>-1080.2700215295597</v>
      </c>
      <c r="AA44" s="51">
        <f ca="1">SUMPRODUCT($CM44:$DD44,INDIRECT(ADDRESS(AA$2,$DH$2)):INDIRECT(ADDRESS(AA$2,$DY$2)))</f>
        <v>-1080.2700215295597</v>
      </c>
      <c r="AB44" s="51">
        <f ca="1">SUMPRODUCT($CM44:$DD44,INDIRECT(ADDRESS(AB$2,$DH$2)):INDIRECT(ADDRESS(AB$2,$DY$2)))</f>
        <v>-1080.2700215295597</v>
      </c>
      <c r="AC44" s="51">
        <f ca="1">SUMPRODUCT($CM44:$DD44,INDIRECT(ADDRESS(AC$2,$DH$2)):INDIRECT(ADDRESS(AC$2,$DY$2)))</f>
        <v>-1080.2700215295597</v>
      </c>
      <c r="AD44" s="51">
        <f ca="1">SUMPRODUCT($CM44:$DD44,INDIRECT(ADDRESS(AD$2,$DH$2)):INDIRECT(ADDRESS(AD$2,$DY$2)))</f>
        <v>-1080.2700215295597</v>
      </c>
      <c r="AE44" s="51">
        <f ca="1">SUMPRODUCT($CM44:$DD44,INDIRECT(ADDRESS(AE$2,$DH$2)):INDIRECT(ADDRESS(AE$2,$DY$2)))</f>
        <v>-1080.2700215295597</v>
      </c>
      <c r="AF44" s="51">
        <f ca="1">SUMPRODUCT($CM44:$DD44,INDIRECT(ADDRESS(AF$2,$DH$2)):INDIRECT(ADDRESS(AF$2,$DY$2)))</f>
        <v>-1080.2700215295597</v>
      </c>
      <c r="AG44" s="51">
        <f ca="1">SUMPRODUCT($CM44:$DD44,INDIRECT(ADDRESS(AG$2,$DH$2)):INDIRECT(ADDRESS(AG$2,$DY$2)))</f>
        <v>-1080.2700215295597</v>
      </c>
      <c r="AH44" s="51">
        <f ca="1">SUMPRODUCT($CM44:$DD44,INDIRECT(ADDRESS(AH$2,$DH$2)):INDIRECT(ADDRESS(AH$2,$DY$2)))</f>
        <v>-1080.2700215295597</v>
      </c>
      <c r="AI44" s="51">
        <f ca="1">SUMPRODUCT($CM44:$DD44,INDIRECT(ADDRESS(AI$2,$DH$2)):INDIRECT(ADDRESS(AI$2,$DY$2)))</f>
        <v>-1075.7363317985141</v>
      </c>
      <c r="AJ44" s="51">
        <f ca="1">SUMPRODUCT($CM44:$DD44,INDIRECT(ADDRESS(AJ$2,$DH$2)):INDIRECT(ADDRESS(AJ$2,$DY$2)))</f>
        <v>-1075.7363317985141</v>
      </c>
      <c r="AK44" s="51">
        <f ca="1">SUMPRODUCT($CM44:$DD44,INDIRECT(ADDRESS(AK$2,$DH$2)):INDIRECT(ADDRESS(AK$2,$DY$2)))</f>
        <v>-1075.7363317985141</v>
      </c>
      <c r="AL44" s="51">
        <f ca="1">SUMPRODUCT($CM44:$DD44,INDIRECT(ADDRESS(AL$2,$DH$2)):INDIRECT(ADDRESS(AL$2,$DY$2)))</f>
        <v>-1075.7363317985141</v>
      </c>
      <c r="AM44" s="51">
        <f ca="1">SUMPRODUCT($CM44:$DD44,INDIRECT(ADDRESS(AM$2,$DH$2)):INDIRECT(ADDRESS(AM$2,$DY$2)))</f>
        <v>-1075.7363317985141</v>
      </c>
      <c r="AN44" s="51">
        <f ca="1">SUMPRODUCT($CM44:$DD44,INDIRECT(ADDRESS(AN$2,$DH$2)):INDIRECT(ADDRESS(AN$2,$DY$2)))</f>
        <v>-1075.7363317985141</v>
      </c>
      <c r="AO44" s="51">
        <f ca="1">SUMPRODUCT($CM44:$DD44,INDIRECT(ADDRESS(AO$2,$DH$2)):INDIRECT(ADDRESS(AO$2,$DY$2)))</f>
        <v>-1075.7363317985141</v>
      </c>
      <c r="AP44" s="51">
        <f ca="1">SUMPRODUCT($CM44:$DD44,INDIRECT(ADDRESS(AP$2,$DH$2)):INDIRECT(ADDRESS(AP$2,$DY$2)))</f>
        <v>-1075.7363317985141</v>
      </c>
      <c r="AQ44" s="51">
        <f ca="1">SUMPRODUCT($CM44:$DD44,INDIRECT(ADDRESS(AQ$2,$DH$2)):INDIRECT(ADDRESS(AQ$2,$DY$2)))</f>
        <v>-1075.7363317985141</v>
      </c>
      <c r="AR44" s="51">
        <f ca="1">SUMPRODUCT($CM44:$DD44,INDIRECT(ADDRESS(AR$2,$DH$2)):INDIRECT(ADDRESS(AR$2,$DY$2)))</f>
        <v>-1075.7363317985141</v>
      </c>
      <c r="AS44" s="51">
        <f ca="1">SUMPRODUCT($CM44:$DD44,INDIRECT(ADDRESS(AS$2,$DH$2)):INDIRECT(ADDRESS(AS$2,$DY$2)))</f>
        <v>-1075.7363317985141</v>
      </c>
      <c r="AT44" s="51">
        <f ca="1">SUMPRODUCT($CM44:$DD44,INDIRECT(ADDRESS(AT$2,$DH$2)):INDIRECT(ADDRESS(AT$2,$DY$2)))</f>
        <v>-1075.7363317985141</v>
      </c>
      <c r="AU44" s="51">
        <f ca="1">SUMPRODUCT($CM44:$DD44,INDIRECT(ADDRESS(AU$2,$DH$2)):INDIRECT(ADDRESS(AU$2,$DY$2)))</f>
        <v>-1071.770925850715</v>
      </c>
      <c r="AV44" s="51">
        <f ca="1">SUMPRODUCT($CM44:$DD44,INDIRECT(ADDRESS(AV$2,$DH$2)):INDIRECT(ADDRESS(AV$2,$DY$2)))</f>
        <v>-1071.770925850715</v>
      </c>
      <c r="AW44" s="51">
        <f ca="1">SUMPRODUCT($CM44:$DD44,INDIRECT(ADDRESS(AW$2,$DH$2)):INDIRECT(ADDRESS(AW$2,$DY$2)))</f>
        <v>-1071.770925850715</v>
      </c>
      <c r="AX44" s="51">
        <f ca="1">SUMPRODUCT($CM44:$DD44,INDIRECT(ADDRESS(AX$2,$DH$2)):INDIRECT(ADDRESS(AX$2,$DY$2)))</f>
        <v>-1071.770925850715</v>
      </c>
      <c r="AY44" s="51">
        <f ca="1">SUMPRODUCT($CM44:$DD44,INDIRECT(ADDRESS(AY$2,$DH$2)):INDIRECT(ADDRESS(AY$2,$DY$2)))</f>
        <v>-1071.770925850715</v>
      </c>
      <c r="AZ44" s="51">
        <f ca="1">SUMPRODUCT($CM44:$DD44,INDIRECT(ADDRESS(AZ$2,$DH$2)):INDIRECT(ADDRESS(AZ$2,$DY$2)))</f>
        <v>-1071.770925850715</v>
      </c>
      <c r="BA44" s="51">
        <f ca="1">SUMPRODUCT($CM44:$DD44,INDIRECT(ADDRESS(BA$2,$DH$2)):INDIRECT(ADDRESS(BA$2,$DY$2)))</f>
        <v>-1071.770925850715</v>
      </c>
      <c r="BB44" s="51">
        <f ca="1">SUMPRODUCT($CM44:$DD44,INDIRECT(ADDRESS(BB$2,$DH$2)):INDIRECT(ADDRESS(BB$2,$DY$2)))</f>
        <v>-1071.770925850715</v>
      </c>
      <c r="BC44" s="51">
        <f ca="1">SUMPRODUCT($CM44:$DD44,INDIRECT(ADDRESS(BC$2,$DH$2)):INDIRECT(ADDRESS(BC$2,$DY$2)))</f>
        <v>-1071.770925850715</v>
      </c>
      <c r="BD44" s="51">
        <f ca="1">SUMPRODUCT($CM44:$DD44,INDIRECT(ADDRESS(BD$2,$DH$2)):INDIRECT(ADDRESS(BD$2,$DY$2)))</f>
        <v>-1071.770925850715</v>
      </c>
      <c r="BE44" s="51">
        <f ca="1">SUMPRODUCT($CM44:$DD44,INDIRECT(ADDRESS(BE$2,$DH$2)):INDIRECT(ADDRESS(BE$2,$DY$2)))</f>
        <v>-1071.770925850715</v>
      </c>
      <c r="BF44" s="51">
        <f ca="1">SUMPRODUCT($CM44:$DD44,INDIRECT(ADDRESS(BF$2,$DH$2)):INDIRECT(ADDRESS(BF$2,$DY$2)))</f>
        <v>-1071.770925850715</v>
      </c>
      <c r="BG44" s="51">
        <f ca="1">SUMPRODUCT($CM44:$DD44,INDIRECT(ADDRESS(BG$2,$DH$2)):INDIRECT(ADDRESS(BG$2,$DY$2)))</f>
        <v>-1067.8733505002206</v>
      </c>
      <c r="BH44" s="51">
        <f ca="1">SUMPRODUCT($CM44:$DD44,INDIRECT(ADDRESS(BH$2,$DH$2)):INDIRECT(ADDRESS(BH$2,$DY$2)))</f>
        <v>-1067.8733505002206</v>
      </c>
      <c r="BI44" s="51">
        <f ca="1">SUMPRODUCT($CM44:$DD44,INDIRECT(ADDRESS(BI$2,$DH$2)):INDIRECT(ADDRESS(BI$2,$DY$2)))</f>
        <v>-1067.8733505002206</v>
      </c>
      <c r="BJ44" s="51">
        <f ca="1">SUMPRODUCT($CM44:$DD44,INDIRECT(ADDRESS(BJ$2,$DH$2)):INDIRECT(ADDRESS(BJ$2,$DY$2)))</f>
        <v>-1067.8733505002206</v>
      </c>
      <c r="BK44" s="51">
        <f ca="1">SUMPRODUCT($CM44:$DD44,INDIRECT(ADDRESS(BK$2,$DH$2)):INDIRECT(ADDRESS(BK$2,$DY$2)))</f>
        <v>-1067.8733505002206</v>
      </c>
      <c r="BL44" s="51">
        <f ca="1">SUMPRODUCT($CM44:$DD44,INDIRECT(ADDRESS(BL$2,$DH$2)):INDIRECT(ADDRESS(BL$2,$DY$2)))</f>
        <v>-1067.8733505002206</v>
      </c>
      <c r="BM44" s="51">
        <f ca="1">SUMPRODUCT($CM44:$DD44,INDIRECT(ADDRESS(BM$2,$DH$2)):INDIRECT(ADDRESS(BM$2,$DY$2)))</f>
        <v>-1067.8733505002206</v>
      </c>
      <c r="BN44" s="51">
        <f ca="1">SUMPRODUCT($CM44:$DD44,INDIRECT(ADDRESS(BN$2,$DH$2)):INDIRECT(ADDRESS(BN$2,$DY$2)))</f>
        <v>-1067.8733505002206</v>
      </c>
      <c r="BO44" s="51">
        <f ca="1">SUMPRODUCT($CM44:$DD44,INDIRECT(ADDRESS(BO$2,$DH$2)):INDIRECT(ADDRESS(BO$2,$DY$2)))</f>
        <v>-1067.8733505002206</v>
      </c>
      <c r="BP44" s="51">
        <f ca="1">SUMPRODUCT($CM44:$DD44,INDIRECT(ADDRESS(BP$2,$DH$2)):INDIRECT(ADDRESS(BP$2,$DY$2)))</f>
        <v>-1067.8733505002206</v>
      </c>
      <c r="BQ44" s="51">
        <f ca="1">SUMPRODUCT($CM44:$DD44,INDIRECT(ADDRESS(BQ$2,$DH$2)):INDIRECT(ADDRESS(BQ$2,$DY$2)))</f>
        <v>-1067.8733505002206</v>
      </c>
      <c r="BR44" s="51">
        <f ca="1">SUMPRODUCT($CM44:$DD44,INDIRECT(ADDRESS(BR$2,$DH$2)):INDIRECT(ADDRESS(BR$2,$DY$2)))</f>
        <v>-1067.8733505002206</v>
      </c>
      <c r="BS44" s="51">
        <f ca="1">SUMPRODUCT($CM44:$DD44,INDIRECT(ADDRESS(BS$2,$DH$2)):INDIRECT(ADDRESS(BS$2,$DY$2)))</f>
        <v>-1063.7597745608307</v>
      </c>
      <c r="BT44" s="51">
        <f ca="1">SUMPRODUCT($CM44:$DD44,INDIRECT(ADDRESS(BT$2,$DH$2)):INDIRECT(ADDRESS(BT$2,$DY$2)))</f>
        <v>-1063.7597745608307</v>
      </c>
      <c r="BU44" s="51">
        <f ca="1">SUMPRODUCT($CM44:$DD44,INDIRECT(ADDRESS(BU$2,$DH$2)):INDIRECT(ADDRESS(BU$2,$DY$2)))</f>
        <v>-1063.7597745608307</v>
      </c>
      <c r="BV44" s="51">
        <f ca="1">SUMPRODUCT($CM44:$DD44,INDIRECT(ADDRESS(BV$2,$DH$2)):INDIRECT(ADDRESS(BV$2,$DY$2)))</f>
        <v>-1063.7597745608307</v>
      </c>
      <c r="BW44" s="51">
        <f ca="1">SUMPRODUCT($CM44:$DD44,INDIRECT(ADDRESS(BW$2,$DH$2)):INDIRECT(ADDRESS(BW$2,$DY$2)))</f>
        <v>-1063.7597745608307</v>
      </c>
      <c r="BX44" s="51">
        <f ca="1">SUMPRODUCT($CM44:$DD44,INDIRECT(ADDRESS(BX$2,$DH$2)):INDIRECT(ADDRESS(BX$2,$DY$2)))</f>
        <v>-1063.7597745608307</v>
      </c>
      <c r="BY44" s="51">
        <f ca="1">SUMPRODUCT($CM44:$DD44,INDIRECT(ADDRESS(BY$2,$DH$2)):INDIRECT(ADDRESS(BY$2,$DY$2)))</f>
        <v>-1063.7597745608307</v>
      </c>
      <c r="BZ44" s="51">
        <f ca="1">SUMPRODUCT($CM44:$DD44,INDIRECT(ADDRESS(BZ$2,$DH$2)):INDIRECT(ADDRESS(BZ$2,$DY$2)))</f>
        <v>-1063.7597745608307</v>
      </c>
      <c r="CA44" s="51">
        <f ca="1">SUMPRODUCT($CM44:$DD44,INDIRECT(ADDRESS(CA$2,$DH$2)):INDIRECT(ADDRESS(CA$2,$DY$2)))</f>
        <v>-1063.7597745608307</v>
      </c>
      <c r="CB44" s="51">
        <f ca="1">SUMPRODUCT($CM44:$DD44,INDIRECT(ADDRESS(CB$2,$DH$2)):INDIRECT(ADDRESS(CB$2,$DY$2)))</f>
        <v>-1063.7597745608307</v>
      </c>
      <c r="CC44" s="51">
        <f ca="1">SUMPRODUCT($CM44:$DD44,INDIRECT(ADDRESS(CC$2,$DH$2)):INDIRECT(ADDRESS(CC$2,$DY$2)))</f>
        <v>-1063.7597745608307</v>
      </c>
      <c r="CD44" s="51">
        <f ca="1">SUMPRODUCT($CM44:$DD44,INDIRECT(ADDRESS(CD$2,$DH$2)):INDIRECT(ADDRESS(CD$2,$DY$2)))</f>
        <v>-1063.7597745608307</v>
      </c>
      <c r="CF44" s="51">
        <f t="shared" ca="1" si="6"/>
        <v>-13046.754117394494</v>
      </c>
      <c r="CG44" s="51">
        <f t="shared" ca="1" si="6"/>
        <v>-12992.917483322341</v>
      </c>
      <c r="CH44" s="51">
        <f t="shared" ca="1" si="6"/>
        <v>-12940.571809699491</v>
      </c>
      <c r="CI44" s="51">
        <f t="shared" ca="1" si="6"/>
        <v>-12889.008951843174</v>
      </c>
      <c r="CJ44" s="51">
        <f t="shared" ca="1" si="6"/>
        <v>-12841.763233456106</v>
      </c>
      <c r="CK44" s="51">
        <f t="shared" ca="1" si="6"/>
        <v>-12793.912326305697</v>
      </c>
      <c r="CL44" s="82"/>
      <c r="CM44" s="1">
        <f>IFERROR(VLOOKUP($A44,Auxiliar_OPEX_CustosUnit!$A$4:$BT$129,COLUMN(Auxiliar_OPEX_CustosUnit!BC$2),0),0)</f>
        <v>0</v>
      </c>
      <c r="CN44" s="1">
        <f>IFERROR(VLOOKUP($A44,Auxiliar_OPEX_CustosUnit!$A$4:$BT$129,COLUMN(Auxiliar_OPEX_CustosUnit!BD$2),0),0)</f>
        <v>0</v>
      </c>
      <c r="CO44" s="1">
        <f>IFERROR(VLOOKUP($A44,Auxiliar_OPEX_CustosUnit!$A$4:$BT$129,COLUMN(Auxiliar_OPEX_CustosUnit!BE$2),0)*(1-DRE_Auxiliar!$A$172),0)</f>
        <v>-1186.1758317756514</v>
      </c>
      <c r="CP44" s="1">
        <f>IFERROR(VLOOKUP($A44,Auxiliar_OPEX_CustosUnit!$A$4:$BT$129,COLUMN(Auxiliar_OPEX_CustosUnit!BF$2),0),0)</f>
        <v>0</v>
      </c>
      <c r="CQ44" s="1">
        <f>IFERROR(VLOOKUP($A44,Auxiliar_OPEX_CustosUnit!$A$4:$BT$129,COLUMN(Auxiliar_OPEX_CustosUnit!BG$2),0),0)</f>
        <v>0</v>
      </c>
      <c r="CR44" s="1">
        <f>IFERROR(VLOOKUP($A44,Auxiliar_OPEX_CustosUnit!$A$4:$BT$129,COLUMN(Auxiliar_OPEX_CustosUnit!BH$2),0),0)</f>
        <v>0</v>
      </c>
      <c r="CS44" s="1">
        <f>IFERROR(VLOOKUP($A44,Auxiliar_OPEX_CustosUnit!$A$4:$BT$129,COLUMN(Auxiliar_OPEX_CustosUnit!BI$2),0),0)</f>
        <v>0.16140357273993</v>
      </c>
      <c r="CT44" s="1">
        <f>IFERROR(VLOOKUP($A44,Auxiliar_OPEX_CustosUnit!$A$4:$BT$129,COLUMN(Auxiliar_OPEX_CustosUnit!BJ$2),0),0)</f>
        <v>0</v>
      </c>
      <c r="CU44" s="1">
        <f>IFERROR(VLOOKUP($A44,Auxiliar_OPEX_CustosUnit!$A$4:$BT$129,COLUMN(Auxiliar_OPEX_CustosUnit!BK$2),0),0)</f>
        <v>0</v>
      </c>
      <c r="CV44" s="1">
        <f>IFERROR(VLOOKUP($A44,Auxiliar_OPEX_CustosUnit!$A$4:$BT$129,COLUMN(Auxiliar_OPEX_CustosUnit!BL$2),0),0)</f>
        <v>0</v>
      </c>
      <c r="CW44" s="1">
        <f>IFERROR(VLOOKUP($A44,Auxiliar_OPEX_CustosUnit!$A$4:$BT$129,COLUMN(Auxiliar_OPEX_CustosUnit!BM$2),0),0)</f>
        <v>0</v>
      </c>
      <c r="CX44" s="1">
        <f>IFERROR(VLOOKUP($A44,Auxiliar_OPEX_CustosUnit!$A$4:$BT$129,COLUMN(Auxiliar_OPEX_CustosUnit!BN$2),0),0)</f>
        <v>0</v>
      </c>
      <c r="CY44" s="1">
        <f>IFERROR(VLOOKUP($A44,Auxiliar_OPEX_CustosUnit!$A$4:$BT$129,COLUMN(Auxiliar_OPEX_CustosUnit!BO$2),0),0)</f>
        <v>0</v>
      </c>
      <c r="CZ44" s="1">
        <f>IFERROR(VLOOKUP($A44,Auxiliar_OPEX_CustosUnit!$A$4:$BT$129,COLUMN(Auxiliar_OPEX_CustosUnit!BP$2),0),0)</f>
        <v>0</v>
      </c>
      <c r="DA44" s="1">
        <f>IFERROR(VLOOKUP($A44,Auxiliar_OPEX_CustosUnit!$A$4:$BT$129,COLUMN(Auxiliar_OPEX_CustosUnit!BQ$2),0),0)</f>
        <v>0</v>
      </c>
      <c r="DB44" s="1">
        <f>IFERROR(VLOOKUP($A44,Auxiliar_OPEX_CustosUnit!$A$4:$BT$129,COLUMN(Auxiliar_OPEX_CustosUnit!BR$2),0),0)</f>
        <v>0</v>
      </c>
      <c r="DC44" s="1">
        <f>IFERROR(VLOOKUP($A44,Auxiliar_OPEX_CustosUnit!$A$4:$BT$129,COLUMN(Auxiliar_OPEX_CustosUnit!BS$2),0),0)</f>
        <v>0</v>
      </c>
      <c r="DD44" s="1">
        <f>IFERROR(VLOOKUP($A44,Auxiliar_OPEX_CustosUnit!$A$4:$BT$129,COLUMN(Auxiliar_OPEX_CustosUnit!BT$2),0),0)</f>
        <v>0</v>
      </c>
      <c r="DG44" s="60">
        <v>44470</v>
      </c>
      <c r="DH44" s="1">
        <v>1</v>
      </c>
      <c r="DI44" s="1">
        <f>INDEX(Auxiliar_OPEX_Drivers!$B$2:$CH$18,MATCH(Auxiliar_OPEX_O!DI$3,Auxiliar_OPEX_Drivers!$B$2:$B$18,0),MATCH($DG44,Auxiliar_OPEX_Drivers!$B$2:$CH$2,0))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INDEX(Auxiliar_OPEX_Drivers!$B$2:$CH$18,MATCH(Auxiliar_OPEX_O!DK$3,Auxiliar_OPEX_Drivers!$B$2:$B$18,0),MATCH($DG44,Auxiliar_OPEX_Drivers!$B$2:$CH$2,0))</f>
        <v>14.630402899388219</v>
      </c>
      <c r="DL44" s="1">
        <f>INDEX(Auxiliar_OPEX_Drivers!$B$2:$CH$18,MATCH(Auxiliar_OPEX_O!DL$3,Auxiliar_OPEX_Drivers!$B$2:$B$18,0),MATCH($DG44,Auxiliar_OPEX_Drivers!$B$2:$CH$2,0))</f>
        <v>63.978326584270974</v>
      </c>
      <c r="DM44" s="1">
        <f>INDEX(Auxiliar_OPEX_Drivers!$B$2:$CH$18,MATCH(Auxiliar_OPEX_O!DM$3,Auxiliar_OPEX_Drivers!$B$2:$B$18,0),MATCH($DG44,Auxiliar_OPEX_Drivers!$B$2:$CH$2,0))</f>
        <v>13</v>
      </c>
      <c r="DN44" s="1">
        <f>INDEX(Auxiliar_OPEX_Drivers!$B$2:$CH$18,MATCH(Auxiliar_OPEX_O!DN$3,Auxiliar_OPEX_Drivers!$B$2:$B$18,0),MATCH($DG44,Auxiliar_OPEX_Drivers!$B$2:$CH$2,0))</f>
        <v>684.24445693707594</v>
      </c>
      <c r="DO44" s="1">
        <f>INDEX(Auxiliar_OPEX_Drivers!$B$2:$CH$18,MATCH(Auxiliar_OPEX_O!DO$3,Auxiliar_OPEX_Drivers!$B$2:$B$18,0),MATCH($DG44,Auxiliar_OPEX_Drivers!$B$2:$CH$2,0))</f>
        <v>12</v>
      </c>
      <c r="DP44" s="1">
        <f>INDEX(Auxiliar_OPEX_Drivers!$B$2:$CH$18,MATCH(Auxiliar_OPEX_O!DP$3,Auxiliar_OPEX_Drivers!$B$2:$B$18,0),MATCH($DG44,Auxiliar_OPEX_Drivers!$B$2:$CH$2,0))</f>
        <v>202.39074693956513</v>
      </c>
      <c r="DQ44" s="1">
        <f>INDEX(Auxiliar_OPEX_Drivers!$B$2:$CH$18,MATCH(Auxiliar_OPEX_O!DQ$3,Auxiliar_OPEX_Drivers!$B$2:$B$18,0),MATCH($DG44,Auxiliar_OPEX_Drivers!$B$2:$CH$2,0))</f>
        <v>37.157600724847057</v>
      </c>
      <c r="DR44" s="1">
        <f>INDEX(Auxiliar_OPEX_Drivers!$B$2:$CH$18,MATCH(Auxiliar_OPEX_O!DR$3,Auxiliar_OPEX_Drivers!$B$2:$B$18,0),MATCH($DG44,Auxiliar_OPEX_Drivers!$B$2:$CH$2,0))</f>
        <v>19925030.518937282</v>
      </c>
      <c r="DS44" s="1">
        <f>INDEX(Auxiliar_OPEX_Drivers!$B$2:$CH$18,MATCH(Auxiliar_OPEX_O!DS$3,Auxiliar_OPEX_Drivers!$B$2:$B$18,0),MATCH($DG44,Auxiliar_OPEX_Drivers!$B$2:$CH$2,0))</f>
        <v>81308.5</v>
      </c>
      <c r="DT44" s="1">
        <f>INDEX(Auxiliar_OPEX_Drivers!$B$2:$CH$18,MATCH(Auxiliar_OPEX_O!DT$3,Auxiliar_OPEX_Drivers!$B$2:$B$18,0),MATCH($DG44,Auxiliar_OPEX_Drivers!$B$2:$CH$2,0))</f>
        <v>13052.055679418378</v>
      </c>
      <c r="DU44" s="1">
        <f>INDEX(Auxiliar_OPEX_Drivers!$B$2:$CH$18,MATCH(Auxiliar_OPEX_O!DU$3,Auxiliar_OPEX_Drivers!$B$2:$B$18,0),MATCH($DG44,Auxiliar_OPEX_Drivers!$B$2:$CH$2,0))</f>
        <v>5209.701332752109</v>
      </c>
      <c r="DV44" s="1">
        <f>INDEX(Auxiliar_OPEX_Drivers!$B$2:$CH$18,MATCH(Auxiliar_OPEX_O!DV$3,Auxiliar_OPEX_Drivers!$B$2:$B$18,0),MATCH($DG44,Auxiliar_OPEX_Drivers!$B$2:$CH$2,0))</f>
        <v>2359766.5733945295</v>
      </c>
      <c r="DW44" s="1">
        <f>INDEX(Auxiliar_OPEX_Drivers!$B$2:$CH$18,MATCH(Auxiliar_OPEX_O!DW$3,Auxiliar_OPEX_Drivers!$B$2:$B$18,0),MATCH($DG44,Auxiliar_OPEX_Drivers!$B$2:$CH$2,0))</f>
        <v>12882.799846085043</v>
      </c>
      <c r="DX44" s="1">
        <f>INDEX(Auxiliar_OPEX_Drivers!$B$2:$CH$18,MATCH(Auxiliar_OPEX_O!DX$3,Auxiliar_OPEX_Drivers!$B$2:$B$18,0),MATCH($DG44,Auxiliar_OPEX_Drivers!$B$2:$CH$2,0))</f>
        <v>2383045.7856484619</v>
      </c>
      <c r="DY44" s="1">
        <f>INDEX(Auxiliar_OPEX_Drivers!$B$2:$CH$18,MATCH(Auxiliar_OPEX_O!DY$3,Auxiliar_OPEX_Drivers!$B$2:$B$18,0),MATCH($DG44,Auxiliar_OPEX_Drivers!$B$2:$CH$2,0))</f>
        <v>1027.4015340851474</v>
      </c>
    </row>
    <row r="45" spans="1:129" hidden="1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767585.89887571312</v>
      </c>
      <c r="E45" s="51">
        <f ca="1">SUMPRODUCT($CM45:$DD45,INDIRECT(ADDRESS(E$2,$DH$2)):INDIRECT(ADDRESS(E$2,$DY$2)))</f>
        <v>767585.89887571312</v>
      </c>
      <c r="F45" s="51">
        <f ca="1">SUMPRODUCT($CM45:$DD45,INDIRECT(ADDRESS(F$2,$DH$2)):INDIRECT(ADDRESS(F$2,$DY$2)))</f>
        <v>767585.89887571312</v>
      </c>
      <c r="G45" s="51">
        <f ca="1">SUMPRODUCT($CM45:$DD45,INDIRECT(ADDRESS(G$2,$DH$2)):INDIRECT(ADDRESS(G$2,$DY$2)))</f>
        <v>767585.89887571312</v>
      </c>
      <c r="H45" s="51">
        <f ca="1">SUMPRODUCT($CM45:$DD45,INDIRECT(ADDRESS(H$2,$DH$2)):INDIRECT(ADDRESS(H$2,$DY$2)))</f>
        <v>767585.89887571312</v>
      </c>
      <c r="I45" s="51">
        <f ca="1">SUMPRODUCT($CM45:$DD45,INDIRECT(ADDRESS(I$2,$DH$2)):INDIRECT(ADDRESS(I$2,$DY$2)))</f>
        <v>767585.89887571312</v>
      </c>
      <c r="J45" s="51">
        <f ca="1">SUMPRODUCT($CM45:$DD45,INDIRECT(ADDRESS(J$2,$DH$2)):INDIRECT(ADDRESS(J$2,$DY$2)))</f>
        <v>767585.89887571312</v>
      </c>
      <c r="K45" s="51">
        <f ca="1">SUMPRODUCT($CM45:$DD45,INDIRECT(ADDRESS(K$2,$DH$2)):INDIRECT(ADDRESS(K$2,$DY$2)))</f>
        <v>769055.33404053713</v>
      </c>
      <c r="L45" s="51">
        <f ca="1">SUMPRODUCT($CM45:$DD45,INDIRECT(ADDRESS(L$2,$DH$2)):INDIRECT(ADDRESS(L$2,$DY$2)))</f>
        <v>769055.33404053713</v>
      </c>
      <c r="M45" s="51">
        <f ca="1">SUMPRODUCT($CM45:$DD45,INDIRECT(ADDRESS(M$2,$DH$2)):INDIRECT(ADDRESS(M$2,$DY$2)))</f>
        <v>769055.33404053713</v>
      </c>
      <c r="N45" s="51">
        <f ca="1">SUMPRODUCT($CM45:$DD45,INDIRECT(ADDRESS(N$2,$DH$2)):INDIRECT(ADDRESS(N$2,$DY$2)))</f>
        <v>769055.33404053713</v>
      </c>
      <c r="O45" s="51">
        <f ca="1">SUMPRODUCT($CM45:$DD45,INDIRECT(ADDRESS(O$2,$DH$2)):INDIRECT(ADDRESS(O$2,$DY$2)))</f>
        <v>769055.33404053713</v>
      </c>
      <c r="P45" s="51">
        <f ca="1">SUMPRODUCT($CM45:$DD45,INDIRECT(ADDRESS(P$2,$DH$2)):INDIRECT(ADDRESS(P$2,$DY$2)))</f>
        <v>769055.33404053713</v>
      </c>
      <c r="Q45" s="51">
        <f ca="1">SUMPRODUCT($CM45:$DD45,INDIRECT(ADDRESS(Q$2,$DH$2)):INDIRECT(ADDRESS(Q$2,$DY$2)))</f>
        <v>769055.33404053713</v>
      </c>
      <c r="R45" s="51">
        <f ca="1">SUMPRODUCT($CM45:$DD45,INDIRECT(ADDRESS(R$2,$DH$2)):INDIRECT(ADDRESS(R$2,$DY$2)))</f>
        <v>769055.33404053713</v>
      </c>
      <c r="S45" s="51">
        <f ca="1">SUMPRODUCT($CM45:$DD45,INDIRECT(ADDRESS(S$2,$DH$2)):INDIRECT(ADDRESS(S$2,$DY$2)))</f>
        <v>769055.33404053713</v>
      </c>
      <c r="T45" s="51">
        <f ca="1">SUMPRODUCT($CM45:$DD45,INDIRECT(ADDRESS(T$2,$DH$2)):INDIRECT(ADDRESS(T$2,$DY$2)))</f>
        <v>769055.33404053713</v>
      </c>
      <c r="U45" s="51">
        <f ca="1">SUMPRODUCT($CM45:$DD45,INDIRECT(ADDRESS(U$2,$DH$2)):INDIRECT(ADDRESS(U$2,$DY$2)))</f>
        <v>769055.33404053713</v>
      </c>
      <c r="V45" s="51">
        <f ca="1">SUMPRODUCT($CM45:$DD45,INDIRECT(ADDRESS(V$2,$DH$2)):INDIRECT(ADDRESS(V$2,$DY$2)))</f>
        <v>769055.33404053713</v>
      </c>
      <c r="W45" s="51">
        <f ca="1">SUMPRODUCT($CM45:$DD45,INDIRECT(ADDRESS(W$2,$DH$2)):INDIRECT(ADDRESS(W$2,$DY$2)))</f>
        <v>770535.91771871853</v>
      </c>
      <c r="X45" s="51">
        <f ca="1">SUMPRODUCT($CM45:$DD45,INDIRECT(ADDRESS(X$2,$DH$2)):INDIRECT(ADDRESS(X$2,$DY$2)))</f>
        <v>770535.91771871853</v>
      </c>
      <c r="Y45" s="51">
        <f ca="1">SUMPRODUCT($CM45:$DD45,INDIRECT(ADDRESS(Y$2,$DH$2)):INDIRECT(ADDRESS(Y$2,$DY$2)))</f>
        <v>770535.91771871853</v>
      </c>
      <c r="Z45" s="51">
        <f ca="1">SUMPRODUCT($CM45:$DD45,INDIRECT(ADDRESS(Z$2,$DH$2)):INDIRECT(ADDRESS(Z$2,$DY$2)))</f>
        <v>770535.91771871853</v>
      </c>
      <c r="AA45" s="51">
        <f ca="1">SUMPRODUCT($CM45:$DD45,INDIRECT(ADDRESS(AA$2,$DH$2)):INDIRECT(ADDRESS(AA$2,$DY$2)))</f>
        <v>770535.91771871853</v>
      </c>
      <c r="AB45" s="51">
        <f ca="1">SUMPRODUCT($CM45:$DD45,INDIRECT(ADDRESS(AB$2,$DH$2)):INDIRECT(ADDRESS(AB$2,$DY$2)))</f>
        <v>770535.91771871853</v>
      </c>
      <c r="AC45" s="51">
        <f ca="1">SUMPRODUCT($CM45:$DD45,INDIRECT(ADDRESS(AC$2,$DH$2)):INDIRECT(ADDRESS(AC$2,$DY$2)))</f>
        <v>770535.91771871853</v>
      </c>
      <c r="AD45" s="51">
        <f ca="1">SUMPRODUCT($CM45:$DD45,INDIRECT(ADDRESS(AD$2,$DH$2)):INDIRECT(ADDRESS(AD$2,$DY$2)))</f>
        <v>770535.91771871853</v>
      </c>
      <c r="AE45" s="51">
        <f ca="1">SUMPRODUCT($CM45:$DD45,INDIRECT(ADDRESS(AE$2,$DH$2)):INDIRECT(ADDRESS(AE$2,$DY$2)))</f>
        <v>770535.91771871853</v>
      </c>
      <c r="AF45" s="51">
        <f ca="1">SUMPRODUCT($CM45:$DD45,INDIRECT(ADDRESS(AF$2,$DH$2)):INDIRECT(ADDRESS(AF$2,$DY$2)))</f>
        <v>770535.91771871853</v>
      </c>
      <c r="AG45" s="51">
        <f ca="1">SUMPRODUCT($CM45:$DD45,INDIRECT(ADDRESS(AG$2,$DH$2)):INDIRECT(ADDRESS(AG$2,$DY$2)))</f>
        <v>770535.91771871853</v>
      </c>
      <c r="AH45" s="51">
        <f ca="1">SUMPRODUCT($CM45:$DD45,INDIRECT(ADDRESS(AH$2,$DH$2)):INDIRECT(ADDRESS(AH$2,$DY$2)))</f>
        <v>770535.91771871853</v>
      </c>
      <c r="AI45" s="51">
        <f ca="1">SUMPRODUCT($CM45:$DD45,INDIRECT(ADDRESS(AI$2,$DH$2)):INDIRECT(ADDRESS(AI$2,$DY$2)))</f>
        <v>772096.53368094866</v>
      </c>
      <c r="AJ45" s="51">
        <f ca="1">SUMPRODUCT($CM45:$DD45,INDIRECT(ADDRESS(AJ$2,$DH$2)):INDIRECT(ADDRESS(AJ$2,$DY$2)))</f>
        <v>772096.53368094866</v>
      </c>
      <c r="AK45" s="51">
        <f ca="1">SUMPRODUCT($CM45:$DD45,INDIRECT(ADDRESS(AK$2,$DH$2)):INDIRECT(ADDRESS(AK$2,$DY$2)))</f>
        <v>772096.53368094866</v>
      </c>
      <c r="AL45" s="51">
        <f ca="1">SUMPRODUCT($CM45:$DD45,INDIRECT(ADDRESS(AL$2,$DH$2)):INDIRECT(ADDRESS(AL$2,$DY$2)))</f>
        <v>772096.53368094866</v>
      </c>
      <c r="AM45" s="51">
        <f ca="1">SUMPRODUCT($CM45:$DD45,INDIRECT(ADDRESS(AM$2,$DH$2)):INDIRECT(ADDRESS(AM$2,$DY$2)))</f>
        <v>772096.53368094866</v>
      </c>
      <c r="AN45" s="51">
        <f ca="1">SUMPRODUCT($CM45:$DD45,INDIRECT(ADDRESS(AN$2,$DH$2)):INDIRECT(ADDRESS(AN$2,$DY$2)))</f>
        <v>772096.53368094866</v>
      </c>
      <c r="AO45" s="51">
        <f ca="1">SUMPRODUCT($CM45:$DD45,INDIRECT(ADDRESS(AO$2,$DH$2)):INDIRECT(ADDRESS(AO$2,$DY$2)))</f>
        <v>772096.53368094866</v>
      </c>
      <c r="AP45" s="51">
        <f ca="1">SUMPRODUCT($CM45:$DD45,INDIRECT(ADDRESS(AP$2,$DH$2)):INDIRECT(ADDRESS(AP$2,$DY$2)))</f>
        <v>772096.53368094866</v>
      </c>
      <c r="AQ45" s="51">
        <f ca="1">SUMPRODUCT($CM45:$DD45,INDIRECT(ADDRESS(AQ$2,$DH$2)):INDIRECT(ADDRESS(AQ$2,$DY$2)))</f>
        <v>772096.53368094866</v>
      </c>
      <c r="AR45" s="51">
        <f ca="1">SUMPRODUCT($CM45:$DD45,INDIRECT(ADDRESS(AR$2,$DH$2)):INDIRECT(ADDRESS(AR$2,$DY$2)))</f>
        <v>772096.53368094866</v>
      </c>
      <c r="AS45" s="51">
        <f ca="1">SUMPRODUCT($CM45:$DD45,INDIRECT(ADDRESS(AS$2,$DH$2)):INDIRECT(ADDRESS(AS$2,$DY$2)))</f>
        <v>772096.53368094866</v>
      </c>
      <c r="AT45" s="51">
        <f ca="1">SUMPRODUCT($CM45:$DD45,INDIRECT(ADDRESS(AT$2,$DH$2)):INDIRECT(ADDRESS(AT$2,$DY$2)))</f>
        <v>772096.53368094866</v>
      </c>
      <c r="AU45" s="51">
        <f ca="1">SUMPRODUCT($CM45:$DD45,INDIRECT(ADDRESS(AU$2,$DH$2)):INDIRECT(ADDRESS(AU$2,$DY$2)))</f>
        <v>773232.39801304962</v>
      </c>
      <c r="AV45" s="51">
        <f ca="1">SUMPRODUCT($CM45:$DD45,INDIRECT(ADDRESS(AV$2,$DH$2)):INDIRECT(ADDRESS(AV$2,$DY$2)))</f>
        <v>773232.39801304962</v>
      </c>
      <c r="AW45" s="51">
        <f ca="1">SUMPRODUCT($CM45:$DD45,INDIRECT(ADDRESS(AW$2,$DH$2)):INDIRECT(ADDRESS(AW$2,$DY$2)))</f>
        <v>773232.39801304962</v>
      </c>
      <c r="AX45" s="51">
        <f ca="1">SUMPRODUCT($CM45:$DD45,INDIRECT(ADDRESS(AX$2,$DH$2)):INDIRECT(ADDRESS(AX$2,$DY$2)))</f>
        <v>773232.39801304962</v>
      </c>
      <c r="AY45" s="51">
        <f ca="1">SUMPRODUCT($CM45:$DD45,INDIRECT(ADDRESS(AY$2,$DH$2)):INDIRECT(ADDRESS(AY$2,$DY$2)))</f>
        <v>773232.39801304962</v>
      </c>
      <c r="AZ45" s="51">
        <f ca="1">SUMPRODUCT($CM45:$DD45,INDIRECT(ADDRESS(AZ$2,$DH$2)):INDIRECT(ADDRESS(AZ$2,$DY$2)))</f>
        <v>773232.39801304962</v>
      </c>
      <c r="BA45" s="51">
        <f ca="1">SUMPRODUCT($CM45:$DD45,INDIRECT(ADDRESS(BA$2,$DH$2)):INDIRECT(ADDRESS(BA$2,$DY$2)))</f>
        <v>773232.39801304962</v>
      </c>
      <c r="BB45" s="51">
        <f ca="1">SUMPRODUCT($CM45:$DD45,INDIRECT(ADDRESS(BB$2,$DH$2)):INDIRECT(ADDRESS(BB$2,$DY$2)))</f>
        <v>773232.39801304962</v>
      </c>
      <c r="BC45" s="51">
        <f ca="1">SUMPRODUCT($CM45:$DD45,INDIRECT(ADDRESS(BC$2,$DH$2)):INDIRECT(ADDRESS(BC$2,$DY$2)))</f>
        <v>773232.39801304962</v>
      </c>
      <c r="BD45" s="51">
        <f ca="1">SUMPRODUCT($CM45:$DD45,INDIRECT(ADDRESS(BD$2,$DH$2)):INDIRECT(ADDRESS(BD$2,$DY$2)))</f>
        <v>773232.39801304962</v>
      </c>
      <c r="BE45" s="51">
        <f ca="1">SUMPRODUCT($CM45:$DD45,INDIRECT(ADDRESS(BE$2,$DH$2)):INDIRECT(ADDRESS(BE$2,$DY$2)))</f>
        <v>773232.39801304962</v>
      </c>
      <c r="BF45" s="51">
        <f ca="1">SUMPRODUCT($CM45:$DD45,INDIRECT(ADDRESS(BF$2,$DH$2)):INDIRECT(ADDRESS(BF$2,$DY$2)))</f>
        <v>773232.39801304962</v>
      </c>
      <c r="BG45" s="51">
        <f ca="1">SUMPRODUCT($CM45:$DD45,INDIRECT(ADDRESS(BG$2,$DH$2)):INDIRECT(ADDRESS(BG$2,$DY$2)))</f>
        <v>774413.97562815703</v>
      </c>
      <c r="BH45" s="51">
        <f ca="1">SUMPRODUCT($CM45:$DD45,INDIRECT(ADDRESS(BH$2,$DH$2)):INDIRECT(ADDRESS(BH$2,$DY$2)))</f>
        <v>774413.97562815703</v>
      </c>
      <c r="BI45" s="51">
        <f ca="1">SUMPRODUCT($CM45:$DD45,INDIRECT(ADDRESS(BI$2,$DH$2)):INDIRECT(ADDRESS(BI$2,$DY$2)))</f>
        <v>774413.97562815703</v>
      </c>
      <c r="BJ45" s="51">
        <f ca="1">SUMPRODUCT($CM45:$DD45,INDIRECT(ADDRESS(BJ$2,$DH$2)):INDIRECT(ADDRESS(BJ$2,$DY$2)))</f>
        <v>774413.97562815703</v>
      </c>
      <c r="BK45" s="51">
        <f ca="1">SUMPRODUCT($CM45:$DD45,INDIRECT(ADDRESS(BK$2,$DH$2)):INDIRECT(ADDRESS(BK$2,$DY$2)))</f>
        <v>774413.97562815703</v>
      </c>
      <c r="BL45" s="51">
        <f ca="1">SUMPRODUCT($CM45:$DD45,INDIRECT(ADDRESS(BL$2,$DH$2)):INDIRECT(ADDRESS(BL$2,$DY$2)))</f>
        <v>774413.97562815703</v>
      </c>
      <c r="BM45" s="51">
        <f ca="1">SUMPRODUCT($CM45:$DD45,INDIRECT(ADDRESS(BM$2,$DH$2)):INDIRECT(ADDRESS(BM$2,$DY$2)))</f>
        <v>774413.97562815703</v>
      </c>
      <c r="BN45" s="51">
        <f ca="1">SUMPRODUCT($CM45:$DD45,INDIRECT(ADDRESS(BN$2,$DH$2)):INDIRECT(ADDRESS(BN$2,$DY$2)))</f>
        <v>774413.97562815703</v>
      </c>
      <c r="BO45" s="51">
        <f ca="1">SUMPRODUCT($CM45:$DD45,INDIRECT(ADDRESS(BO$2,$DH$2)):INDIRECT(ADDRESS(BO$2,$DY$2)))</f>
        <v>774413.97562815703</v>
      </c>
      <c r="BP45" s="51">
        <f ca="1">SUMPRODUCT($CM45:$DD45,INDIRECT(ADDRESS(BP$2,$DH$2)):INDIRECT(ADDRESS(BP$2,$DY$2)))</f>
        <v>774413.97562815703</v>
      </c>
      <c r="BQ45" s="51">
        <f ca="1">SUMPRODUCT($CM45:$DD45,INDIRECT(ADDRESS(BQ$2,$DH$2)):INDIRECT(ADDRESS(BQ$2,$DY$2)))</f>
        <v>774413.97562815703</v>
      </c>
      <c r="BR45" s="51">
        <f ca="1">SUMPRODUCT($CM45:$DD45,INDIRECT(ADDRESS(BR$2,$DH$2)):INDIRECT(ADDRESS(BR$2,$DY$2)))</f>
        <v>774413.97562815703</v>
      </c>
      <c r="BS45" s="51">
        <f ca="1">SUMPRODUCT($CM45:$DD45,INDIRECT(ADDRESS(BS$2,$DH$2)):INDIRECT(ADDRESS(BS$2,$DY$2)))</f>
        <v>775827.14315365499</v>
      </c>
      <c r="BT45" s="51">
        <f ca="1">SUMPRODUCT($CM45:$DD45,INDIRECT(ADDRESS(BT$2,$DH$2)):INDIRECT(ADDRESS(BT$2,$DY$2)))</f>
        <v>775827.14315365499</v>
      </c>
      <c r="BU45" s="51">
        <f ca="1">SUMPRODUCT($CM45:$DD45,INDIRECT(ADDRESS(BU$2,$DH$2)):INDIRECT(ADDRESS(BU$2,$DY$2)))</f>
        <v>775827.14315365499</v>
      </c>
      <c r="BV45" s="51">
        <f ca="1">SUMPRODUCT($CM45:$DD45,INDIRECT(ADDRESS(BV$2,$DH$2)):INDIRECT(ADDRESS(BV$2,$DY$2)))</f>
        <v>775827.14315365499</v>
      </c>
      <c r="BW45" s="51">
        <f ca="1">SUMPRODUCT($CM45:$DD45,INDIRECT(ADDRESS(BW$2,$DH$2)):INDIRECT(ADDRESS(BW$2,$DY$2)))</f>
        <v>775827.14315365499</v>
      </c>
      <c r="BX45" s="51">
        <f ca="1">SUMPRODUCT($CM45:$DD45,INDIRECT(ADDRESS(BX$2,$DH$2)):INDIRECT(ADDRESS(BX$2,$DY$2)))</f>
        <v>775827.14315365499</v>
      </c>
      <c r="BY45" s="51">
        <f ca="1">SUMPRODUCT($CM45:$DD45,INDIRECT(ADDRESS(BY$2,$DH$2)):INDIRECT(ADDRESS(BY$2,$DY$2)))</f>
        <v>775827.14315365499</v>
      </c>
      <c r="BZ45" s="51">
        <f ca="1">SUMPRODUCT($CM45:$DD45,INDIRECT(ADDRESS(BZ$2,$DH$2)):INDIRECT(ADDRESS(BZ$2,$DY$2)))</f>
        <v>775827.14315365499</v>
      </c>
      <c r="CA45" s="51">
        <f ca="1">SUMPRODUCT($CM45:$DD45,INDIRECT(ADDRESS(CA$2,$DH$2)):INDIRECT(ADDRESS(CA$2,$DY$2)))</f>
        <v>775827.14315365499</v>
      </c>
      <c r="CB45" s="51">
        <f ca="1">SUMPRODUCT($CM45:$DD45,INDIRECT(ADDRESS(CB$2,$DH$2)):INDIRECT(ADDRESS(CB$2,$DY$2)))</f>
        <v>775827.14315365499</v>
      </c>
      <c r="CC45" s="51">
        <f ca="1">SUMPRODUCT($CM45:$DD45,INDIRECT(ADDRESS(CC$2,$DH$2)):INDIRECT(ADDRESS(CC$2,$DY$2)))</f>
        <v>775827.14315365499</v>
      </c>
      <c r="CD45" s="51">
        <f ca="1">SUMPRODUCT($CM45:$DD45,INDIRECT(ADDRESS(CD$2,$DH$2)):INDIRECT(ADDRESS(CD$2,$DY$2)))</f>
        <v>775827.14315365499</v>
      </c>
      <c r="CF45" s="51">
        <f t="shared" ca="1" si="6"/>
        <v>9218377.962332679</v>
      </c>
      <c r="CG45" s="51">
        <f t="shared" ca="1" si="6"/>
        <v>9236066.9268773533</v>
      </c>
      <c r="CH45" s="51">
        <f t="shared" ca="1" si="6"/>
        <v>9254234.0924357735</v>
      </c>
      <c r="CI45" s="51">
        <f t="shared" ca="1" si="6"/>
        <v>9270837.7258318886</v>
      </c>
      <c r="CJ45" s="51">
        <f t="shared" ca="1" si="6"/>
        <v>9284696.6642321311</v>
      </c>
      <c r="CK45" s="51">
        <f t="shared" ca="1" si="6"/>
        <v>9300033.5451653749</v>
      </c>
      <c r="CL45" s="82"/>
      <c r="CM45" s="1">
        <f>IFERROR(VLOOKUP($A45,Auxiliar_OPEX_CustosUnit!$A$4:$BT$129,COLUMN(Auxiliar_OPEX_CustosUnit!BC$2),0),0)</f>
        <v>0</v>
      </c>
      <c r="CN45" s="1">
        <f>IFERROR(VLOOKUP($A45,Auxiliar_OPEX_CustosUnit!$A$4:$BT$129,COLUMN(Auxiliar_OPEX_CustosUnit!BD$2),0),0)</f>
        <v>0</v>
      </c>
      <c r="CO45" s="1">
        <f>IFERROR(VLOOKUP($A45,Auxiliar_OPEX_CustosUnit!$A$4:$BT$129,COLUMN(Auxiliar_OPEX_CustosUnit!BE$2),0)*(1-DRE_Auxiliar!$A$172),0)</f>
        <v>725120.77916099795</v>
      </c>
      <c r="CP45" s="1">
        <f>IFERROR(VLOOKUP($A45,Auxiliar_OPEX_CustosUnit!$A$4:$BT$129,COLUMN(Auxiliar_OPEX_CustosUnit!BF$2),0),0)</f>
        <v>0</v>
      </c>
      <c r="CQ45" s="1">
        <f>IFERROR(VLOOKUP($A45,Auxiliar_OPEX_CustosUnit!$A$4:$BT$129,COLUMN(Auxiliar_OPEX_CustosUnit!BG$2),0),0)</f>
        <v>0</v>
      </c>
      <c r="CR45" s="1">
        <f>IFERROR(VLOOKUP($A45,Auxiliar_OPEX_CustosUnit!$A$4:$BT$129,COLUMN(Auxiliar_OPEX_CustosUnit!BH$2),0),0)</f>
        <v>0</v>
      </c>
      <c r="CS45" s="1">
        <f>IFERROR(VLOOKUP($A45,Auxiliar_OPEX_CustosUnit!$A$4:$BT$129,COLUMN(Auxiliar_OPEX_CustosUnit!BI$2),0),0)</f>
        <v>0.64561429095971001</v>
      </c>
      <c r="CT45" s="1">
        <f>IFERROR(VLOOKUP($A45,Auxiliar_OPEX_CustosUnit!$A$4:$BT$129,COLUMN(Auxiliar_OPEX_CustosUnit!BJ$2),0),0)</f>
        <v>0</v>
      </c>
      <c r="CU45" s="1">
        <f>IFERROR(VLOOKUP($A45,Auxiliar_OPEX_CustosUnit!$A$4:$BT$129,COLUMN(Auxiliar_OPEX_CustosUnit!BK$2),0),0)</f>
        <v>0</v>
      </c>
      <c r="CV45" s="1">
        <f>IFERROR(VLOOKUP($A45,Auxiliar_OPEX_CustosUnit!$A$4:$BT$129,COLUMN(Auxiliar_OPEX_CustosUnit!BL$2),0),0)</f>
        <v>0</v>
      </c>
      <c r="CW45" s="1">
        <f>IFERROR(VLOOKUP($A45,Auxiliar_OPEX_CustosUnit!$A$4:$BT$129,COLUMN(Auxiliar_OPEX_CustosUnit!BM$2),0),0)</f>
        <v>0</v>
      </c>
      <c r="CX45" s="1">
        <f>IFERROR(VLOOKUP($A45,Auxiliar_OPEX_CustosUnit!$A$4:$BT$129,COLUMN(Auxiliar_OPEX_CustosUnit!BN$2),0),0)</f>
        <v>0</v>
      </c>
      <c r="CY45" s="1">
        <f>IFERROR(VLOOKUP($A45,Auxiliar_OPEX_CustosUnit!$A$4:$BT$129,COLUMN(Auxiliar_OPEX_CustosUnit!BO$2),0),0)</f>
        <v>0</v>
      </c>
      <c r="CZ45" s="1">
        <f>IFERROR(VLOOKUP($A45,Auxiliar_OPEX_CustosUnit!$A$4:$BT$129,COLUMN(Auxiliar_OPEX_CustosUnit!BP$2),0),0)</f>
        <v>0</v>
      </c>
      <c r="DA45" s="1">
        <f>IFERROR(VLOOKUP($A45,Auxiliar_OPEX_CustosUnit!$A$4:$BT$129,COLUMN(Auxiliar_OPEX_CustosUnit!BQ$2),0),0)</f>
        <v>0</v>
      </c>
      <c r="DB45" s="1">
        <f>IFERROR(VLOOKUP($A45,Auxiliar_OPEX_CustosUnit!$A$4:$BT$129,COLUMN(Auxiliar_OPEX_CustosUnit!BR$2),0),0)</f>
        <v>0</v>
      </c>
      <c r="DC45" s="1">
        <f>IFERROR(VLOOKUP($A45,Auxiliar_OPEX_CustosUnit!$A$4:$BT$129,COLUMN(Auxiliar_OPEX_CustosUnit!BS$2),0),0)</f>
        <v>0</v>
      </c>
      <c r="DD45" s="1">
        <f>IFERROR(VLOOKUP($A45,Auxiliar_OPEX_CustosUnit!$A$4:$BT$129,COLUMN(Auxiliar_OPEX_CustosUnit!BT$2),0),0)</f>
        <v>45.292901534820601</v>
      </c>
      <c r="DG45" s="60">
        <v>44501</v>
      </c>
      <c r="DH45" s="1">
        <v>1</v>
      </c>
      <c r="DI45" s="1">
        <f>INDEX(Auxiliar_OPEX_Drivers!$B$2:$CH$18,MATCH(Auxiliar_OPEX_O!DI$3,Auxiliar_OPEX_Drivers!$B$2:$B$18,0),MATCH($DG45,Auxiliar_OPEX_Drivers!$B$2:$CH$2,0))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INDEX(Auxiliar_OPEX_Drivers!$B$2:$CH$18,MATCH(Auxiliar_OPEX_O!DK$3,Auxiliar_OPEX_Drivers!$B$2:$B$18,0),MATCH($DG45,Auxiliar_OPEX_Drivers!$B$2:$CH$2,0))</f>
        <v>14.630402899388219</v>
      </c>
      <c r="DL45" s="1">
        <f>INDEX(Auxiliar_OPEX_Drivers!$B$2:$CH$18,MATCH(Auxiliar_OPEX_O!DL$3,Auxiliar_OPEX_Drivers!$B$2:$B$18,0),MATCH($DG45,Auxiliar_OPEX_Drivers!$B$2:$CH$2,0))</f>
        <v>63.978326584270974</v>
      </c>
      <c r="DM45" s="1">
        <f>INDEX(Auxiliar_OPEX_Drivers!$B$2:$CH$18,MATCH(Auxiliar_OPEX_O!DM$3,Auxiliar_OPEX_Drivers!$B$2:$B$18,0),MATCH($DG45,Auxiliar_OPEX_Drivers!$B$2:$CH$2,0))</f>
        <v>13</v>
      </c>
      <c r="DN45" s="1">
        <f>INDEX(Auxiliar_OPEX_Drivers!$B$2:$CH$18,MATCH(Auxiliar_OPEX_O!DN$3,Auxiliar_OPEX_Drivers!$B$2:$B$18,0),MATCH($DG45,Auxiliar_OPEX_Drivers!$B$2:$CH$2,0))</f>
        <v>684.24445693707594</v>
      </c>
      <c r="DO45" s="1">
        <f>INDEX(Auxiliar_OPEX_Drivers!$B$2:$CH$18,MATCH(Auxiliar_OPEX_O!DO$3,Auxiliar_OPEX_Drivers!$B$2:$B$18,0),MATCH($DG45,Auxiliar_OPEX_Drivers!$B$2:$CH$2,0))</f>
        <v>12</v>
      </c>
      <c r="DP45" s="1">
        <f>INDEX(Auxiliar_OPEX_Drivers!$B$2:$CH$18,MATCH(Auxiliar_OPEX_O!DP$3,Auxiliar_OPEX_Drivers!$B$2:$B$18,0),MATCH($DG45,Auxiliar_OPEX_Drivers!$B$2:$CH$2,0))</f>
        <v>202.39074693956513</v>
      </c>
      <c r="DQ45" s="1">
        <f>INDEX(Auxiliar_OPEX_Drivers!$B$2:$CH$18,MATCH(Auxiliar_OPEX_O!DQ$3,Auxiliar_OPEX_Drivers!$B$2:$B$18,0),MATCH($DG45,Auxiliar_OPEX_Drivers!$B$2:$CH$2,0))</f>
        <v>37.157600724847057</v>
      </c>
      <c r="DR45" s="1">
        <f>INDEX(Auxiliar_OPEX_Drivers!$B$2:$CH$18,MATCH(Auxiliar_OPEX_O!DR$3,Auxiliar_OPEX_Drivers!$B$2:$B$18,0),MATCH($DG45,Auxiliar_OPEX_Drivers!$B$2:$CH$2,0))</f>
        <v>20006339.018937282</v>
      </c>
      <c r="DS45" s="1">
        <f>INDEX(Auxiliar_OPEX_Drivers!$B$2:$CH$18,MATCH(Auxiliar_OPEX_O!DS$3,Auxiliar_OPEX_Drivers!$B$2:$B$18,0),MATCH($DG45,Auxiliar_OPEX_Drivers!$B$2:$CH$2,0))</f>
        <v>81308.5</v>
      </c>
      <c r="DT45" s="1">
        <f>INDEX(Auxiliar_OPEX_Drivers!$B$2:$CH$18,MATCH(Auxiliar_OPEX_O!DT$3,Auxiliar_OPEX_Drivers!$B$2:$B$18,0),MATCH($DG45,Auxiliar_OPEX_Drivers!$B$2:$CH$2,0))</f>
        <v>9585.9539653605043</v>
      </c>
      <c r="DU45" s="1">
        <f>INDEX(Auxiliar_OPEX_Drivers!$B$2:$CH$18,MATCH(Auxiliar_OPEX_O!DU$3,Auxiliar_OPEX_Drivers!$B$2:$B$18,0),MATCH($DG45,Auxiliar_OPEX_Drivers!$B$2:$CH$2,0))</f>
        <v>2705.2983186934862</v>
      </c>
      <c r="DV45" s="1">
        <f>INDEX(Auxiliar_OPEX_Drivers!$B$2:$CH$18,MATCH(Auxiliar_OPEX_O!DV$3,Auxiliar_OPEX_Drivers!$B$2:$B$18,0),MATCH($DG45,Auxiliar_OPEX_Drivers!$B$2:$CH$2,0))</f>
        <v>2367060.9405265567</v>
      </c>
      <c r="DW45" s="1">
        <f>INDEX(Auxiliar_OPEX_Drivers!$B$2:$CH$18,MATCH(Auxiliar_OPEX_O!DW$3,Auxiliar_OPEX_Drivers!$B$2:$B$18,0),MATCH($DG45,Auxiliar_OPEX_Drivers!$B$2:$CH$2,0))</f>
        <v>9464.3671320271678</v>
      </c>
      <c r="DX45" s="1">
        <f>INDEX(Auxiliar_OPEX_Drivers!$B$2:$CH$18,MATCH(Auxiliar_OPEX_O!DX$3,Auxiliar_OPEX_Drivers!$B$2:$B$18,0),MATCH($DG45,Auxiliar_OPEX_Drivers!$B$2:$CH$2,0))</f>
        <v>2390429.7396138222</v>
      </c>
      <c r="DY45" s="1">
        <f>INDEX(Auxiliar_OPEX_Drivers!$B$2:$CH$18,MATCH(Auxiliar_OPEX_O!DY$3,Auxiliar_OPEX_Drivers!$B$2:$B$18,0),MATCH($DG45,Auxiliar_OPEX_Drivers!$B$2:$CH$2,0))</f>
        <v>1027.4015340851474</v>
      </c>
    </row>
    <row r="46" spans="1:129" hidden="1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1900.1957574165622</v>
      </c>
      <c r="E46" s="51">
        <f ca="1">SUMPRODUCT($CM46:$DD46,INDIRECT(ADDRESS(E$2,$DH$2)):INDIRECT(ADDRESS(E$2,$DY$2)))</f>
        <v>1900.1957574165622</v>
      </c>
      <c r="F46" s="51">
        <f ca="1">SUMPRODUCT($CM46:$DD46,INDIRECT(ADDRESS(F$2,$DH$2)):INDIRECT(ADDRESS(F$2,$DY$2)))</f>
        <v>1900.1957574165622</v>
      </c>
      <c r="G46" s="51">
        <f ca="1">SUMPRODUCT($CM46:$DD46,INDIRECT(ADDRESS(G$2,$DH$2)):INDIRECT(ADDRESS(G$2,$DY$2)))</f>
        <v>1900.1957574165622</v>
      </c>
      <c r="H46" s="51">
        <f ca="1">SUMPRODUCT($CM46:$DD46,INDIRECT(ADDRESS(H$2,$DH$2)):INDIRECT(ADDRESS(H$2,$DY$2)))</f>
        <v>1900.1957574165622</v>
      </c>
      <c r="I46" s="51">
        <f ca="1">SUMPRODUCT($CM46:$DD46,INDIRECT(ADDRESS(I$2,$DH$2)):INDIRECT(ADDRESS(I$2,$DY$2)))</f>
        <v>1900.1957574165622</v>
      </c>
      <c r="J46" s="51">
        <f ca="1">SUMPRODUCT($CM46:$DD46,INDIRECT(ADDRESS(J$2,$DH$2)):INDIRECT(ADDRESS(J$2,$DY$2)))</f>
        <v>1900.1957574165622</v>
      </c>
      <c r="K46" s="51">
        <f ca="1">SUMPRODUCT($CM46:$DD46,INDIRECT(ADDRESS(K$2,$DH$2)):INDIRECT(ADDRESS(K$2,$DY$2)))</f>
        <v>1960.0643049162136</v>
      </c>
      <c r="L46" s="51">
        <f ca="1">SUMPRODUCT($CM46:$DD46,INDIRECT(ADDRESS(L$2,$DH$2)):INDIRECT(ADDRESS(L$2,$DY$2)))</f>
        <v>1960.0643049162136</v>
      </c>
      <c r="M46" s="51">
        <f ca="1">SUMPRODUCT($CM46:$DD46,INDIRECT(ADDRESS(M$2,$DH$2)):INDIRECT(ADDRESS(M$2,$DY$2)))</f>
        <v>1960.0643049162136</v>
      </c>
      <c r="N46" s="51">
        <f ca="1">SUMPRODUCT($CM46:$DD46,INDIRECT(ADDRESS(N$2,$DH$2)):INDIRECT(ADDRESS(N$2,$DY$2)))</f>
        <v>1960.0643049162136</v>
      </c>
      <c r="O46" s="51">
        <f ca="1">SUMPRODUCT($CM46:$DD46,INDIRECT(ADDRESS(O$2,$DH$2)):INDIRECT(ADDRESS(O$2,$DY$2)))</f>
        <v>1960.0643049162136</v>
      </c>
      <c r="P46" s="51">
        <f ca="1">SUMPRODUCT($CM46:$DD46,INDIRECT(ADDRESS(P$2,$DH$2)):INDIRECT(ADDRESS(P$2,$DY$2)))</f>
        <v>1960.0643049162136</v>
      </c>
      <c r="Q46" s="51">
        <f ca="1">SUMPRODUCT($CM46:$DD46,INDIRECT(ADDRESS(Q$2,$DH$2)):INDIRECT(ADDRESS(Q$2,$DY$2)))</f>
        <v>1960.0643049162136</v>
      </c>
      <c r="R46" s="51">
        <f ca="1">SUMPRODUCT($CM46:$DD46,INDIRECT(ADDRESS(R$2,$DH$2)):INDIRECT(ADDRESS(R$2,$DY$2)))</f>
        <v>1960.0643049162136</v>
      </c>
      <c r="S46" s="51">
        <f ca="1">SUMPRODUCT($CM46:$DD46,INDIRECT(ADDRESS(S$2,$DH$2)):INDIRECT(ADDRESS(S$2,$DY$2)))</f>
        <v>1960.0643049162136</v>
      </c>
      <c r="T46" s="51">
        <f ca="1">SUMPRODUCT($CM46:$DD46,INDIRECT(ADDRESS(T$2,$DH$2)):INDIRECT(ADDRESS(T$2,$DY$2)))</f>
        <v>1960.0643049162136</v>
      </c>
      <c r="U46" s="51">
        <f ca="1">SUMPRODUCT($CM46:$DD46,INDIRECT(ADDRESS(U$2,$DH$2)):INDIRECT(ADDRESS(U$2,$DY$2)))</f>
        <v>1960.0643049162136</v>
      </c>
      <c r="V46" s="51">
        <f ca="1">SUMPRODUCT($CM46:$DD46,INDIRECT(ADDRESS(V$2,$DH$2)):INDIRECT(ADDRESS(V$2,$DY$2)))</f>
        <v>1960.0643049162136</v>
      </c>
      <c r="W46" s="51">
        <f ca="1">SUMPRODUCT($CM46:$DD46,INDIRECT(ADDRESS(W$2,$DH$2)):INDIRECT(ADDRESS(W$2,$DY$2)))</f>
        <v>2014.500814713977</v>
      </c>
      <c r="X46" s="51">
        <f ca="1">SUMPRODUCT($CM46:$DD46,INDIRECT(ADDRESS(X$2,$DH$2)):INDIRECT(ADDRESS(X$2,$DY$2)))</f>
        <v>2014.500814713977</v>
      </c>
      <c r="Y46" s="51">
        <f ca="1">SUMPRODUCT($CM46:$DD46,INDIRECT(ADDRESS(Y$2,$DH$2)):INDIRECT(ADDRESS(Y$2,$DY$2)))</f>
        <v>2014.500814713977</v>
      </c>
      <c r="Z46" s="51">
        <f ca="1">SUMPRODUCT($CM46:$DD46,INDIRECT(ADDRESS(Z$2,$DH$2)):INDIRECT(ADDRESS(Z$2,$DY$2)))</f>
        <v>2014.500814713977</v>
      </c>
      <c r="AA46" s="51">
        <f ca="1">SUMPRODUCT($CM46:$DD46,INDIRECT(ADDRESS(AA$2,$DH$2)):INDIRECT(ADDRESS(AA$2,$DY$2)))</f>
        <v>2014.500814713977</v>
      </c>
      <c r="AB46" s="51">
        <f ca="1">SUMPRODUCT($CM46:$DD46,INDIRECT(ADDRESS(AB$2,$DH$2)):INDIRECT(ADDRESS(AB$2,$DY$2)))</f>
        <v>2014.500814713977</v>
      </c>
      <c r="AC46" s="51">
        <f ca="1">SUMPRODUCT($CM46:$DD46,INDIRECT(ADDRESS(AC$2,$DH$2)):INDIRECT(ADDRESS(AC$2,$DY$2)))</f>
        <v>2014.500814713977</v>
      </c>
      <c r="AD46" s="51">
        <f ca="1">SUMPRODUCT($CM46:$DD46,INDIRECT(ADDRESS(AD$2,$DH$2)):INDIRECT(ADDRESS(AD$2,$DY$2)))</f>
        <v>2014.500814713977</v>
      </c>
      <c r="AE46" s="51">
        <f ca="1">SUMPRODUCT($CM46:$DD46,INDIRECT(ADDRESS(AE$2,$DH$2)):INDIRECT(ADDRESS(AE$2,$DY$2)))</f>
        <v>2014.500814713977</v>
      </c>
      <c r="AF46" s="51">
        <f ca="1">SUMPRODUCT($CM46:$DD46,INDIRECT(ADDRESS(AF$2,$DH$2)):INDIRECT(ADDRESS(AF$2,$DY$2)))</f>
        <v>2014.500814713977</v>
      </c>
      <c r="AG46" s="51">
        <f ca="1">SUMPRODUCT($CM46:$DD46,INDIRECT(ADDRESS(AG$2,$DH$2)):INDIRECT(ADDRESS(AG$2,$DY$2)))</f>
        <v>2014.500814713977</v>
      </c>
      <c r="AH46" s="51">
        <f ca="1">SUMPRODUCT($CM46:$DD46,INDIRECT(ADDRESS(AH$2,$DH$2)):INDIRECT(ADDRESS(AH$2,$DY$2)))</f>
        <v>2014.500814713977</v>
      </c>
      <c r="AI46" s="51">
        <f ca="1">SUMPRODUCT($CM46:$DD46,INDIRECT(ADDRESS(AI$2,$DH$2)):INDIRECT(ADDRESS(AI$2,$DY$2)))</f>
        <v>2072.7133908606002</v>
      </c>
      <c r="AJ46" s="51">
        <f ca="1">SUMPRODUCT($CM46:$DD46,INDIRECT(ADDRESS(AJ$2,$DH$2)):INDIRECT(ADDRESS(AJ$2,$DY$2)))</f>
        <v>2072.7133908606002</v>
      </c>
      <c r="AK46" s="51">
        <f ca="1">SUMPRODUCT($CM46:$DD46,INDIRECT(ADDRESS(AK$2,$DH$2)):INDIRECT(ADDRESS(AK$2,$DY$2)))</f>
        <v>2072.7133908606002</v>
      </c>
      <c r="AL46" s="51">
        <f ca="1">SUMPRODUCT($CM46:$DD46,INDIRECT(ADDRESS(AL$2,$DH$2)):INDIRECT(ADDRESS(AL$2,$DY$2)))</f>
        <v>2072.7133908606002</v>
      </c>
      <c r="AM46" s="51">
        <f ca="1">SUMPRODUCT($CM46:$DD46,INDIRECT(ADDRESS(AM$2,$DH$2)):INDIRECT(ADDRESS(AM$2,$DY$2)))</f>
        <v>2072.7133908606002</v>
      </c>
      <c r="AN46" s="51">
        <f ca="1">SUMPRODUCT($CM46:$DD46,INDIRECT(ADDRESS(AN$2,$DH$2)):INDIRECT(ADDRESS(AN$2,$DY$2)))</f>
        <v>2072.7133908606002</v>
      </c>
      <c r="AO46" s="51">
        <f ca="1">SUMPRODUCT($CM46:$DD46,INDIRECT(ADDRESS(AO$2,$DH$2)):INDIRECT(ADDRESS(AO$2,$DY$2)))</f>
        <v>2072.7133908606002</v>
      </c>
      <c r="AP46" s="51">
        <f ca="1">SUMPRODUCT($CM46:$DD46,INDIRECT(ADDRESS(AP$2,$DH$2)):INDIRECT(ADDRESS(AP$2,$DY$2)))</f>
        <v>2072.7133908606002</v>
      </c>
      <c r="AQ46" s="51">
        <f ca="1">SUMPRODUCT($CM46:$DD46,INDIRECT(ADDRESS(AQ$2,$DH$2)):INDIRECT(ADDRESS(AQ$2,$DY$2)))</f>
        <v>2072.7133908606002</v>
      </c>
      <c r="AR46" s="51">
        <f ca="1">SUMPRODUCT($CM46:$DD46,INDIRECT(ADDRESS(AR$2,$DH$2)):INDIRECT(ADDRESS(AR$2,$DY$2)))</f>
        <v>2072.7133908606002</v>
      </c>
      <c r="AS46" s="51">
        <f ca="1">SUMPRODUCT($CM46:$DD46,INDIRECT(ADDRESS(AS$2,$DH$2)):INDIRECT(ADDRESS(AS$2,$DY$2)))</f>
        <v>2072.7133908606002</v>
      </c>
      <c r="AT46" s="51">
        <f ca="1">SUMPRODUCT($CM46:$DD46,INDIRECT(ADDRESS(AT$2,$DH$2)):INDIRECT(ADDRESS(AT$2,$DY$2)))</f>
        <v>2072.7133908606002</v>
      </c>
      <c r="AU46" s="51">
        <f ca="1">SUMPRODUCT($CM46:$DD46,INDIRECT(ADDRESS(AU$2,$DH$2)):INDIRECT(ADDRESS(AU$2,$DY$2)))</f>
        <v>2123.6292032303409</v>
      </c>
      <c r="AV46" s="51">
        <f ca="1">SUMPRODUCT($CM46:$DD46,INDIRECT(ADDRESS(AV$2,$DH$2)):INDIRECT(ADDRESS(AV$2,$DY$2)))</f>
        <v>2123.6292032303409</v>
      </c>
      <c r="AW46" s="51">
        <f ca="1">SUMPRODUCT($CM46:$DD46,INDIRECT(ADDRESS(AW$2,$DH$2)):INDIRECT(ADDRESS(AW$2,$DY$2)))</f>
        <v>2123.6292032303409</v>
      </c>
      <c r="AX46" s="51">
        <f ca="1">SUMPRODUCT($CM46:$DD46,INDIRECT(ADDRESS(AX$2,$DH$2)):INDIRECT(ADDRESS(AX$2,$DY$2)))</f>
        <v>2123.6292032303409</v>
      </c>
      <c r="AY46" s="51">
        <f ca="1">SUMPRODUCT($CM46:$DD46,INDIRECT(ADDRESS(AY$2,$DH$2)):INDIRECT(ADDRESS(AY$2,$DY$2)))</f>
        <v>2123.6292032303409</v>
      </c>
      <c r="AZ46" s="51">
        <f ca="1">SUMPRODUCT($CM46:$DD46,INDIRECT(ADDRESS(AZ$2,$DH$2)):INDIRECT(ADDRESS(AZ$2,$DY$2)))</f>
        <v>2123.6292032303409</v>
      </c>
      <c r="BA46" s="51">
        <f ca="1">SUMPRODUCT($CM46:$DD46,INDIRECT(ADDRESS(BA$2,$DH$2)):INDIRECT(ADDRESS(BA$2,$DY$2)))</f>
        <v>2123.6292032303409</v>
      </c>
      <c r="BB46" s="51">
        <f ca="1">SUMPRODUCT($CM46:$DD46,INDIRECT(ADDRESS(BB$2,$DH$2)):INDIRECT(ADDRESS(BB$2,$DY$2)))</f>
        <v>2123.6292032303409</v>
      </c>
      <c r="BC46" s="51">
        <f ca="1">SUMPRODUCT($CM46:$DD46,INDIRECT(ADDRESS(BC$2,$DH$2)):INDIRECT(ADDRESS(BC$2,$DY$2)))</f>
        <v>2123.6292032303409</v>
      </c>
      <c r="BD46" s="51">
        <f ca="1">SUMPRODUCT($CM46:$DD46,INDIRECT(ADDRESS(BD$2,$DH$2)):INDIRECT(ADDRESS(BD$2,$DY$2)))</f>
        <v>2123.6292032303409</v>
      </c>
      <c r="BE46" s="51">
        <f ca="1">SUMPRODUCT($CM46:$DD46,INDIRECT(ADDRESS(BE$2,$DH$2)):INDIRECT(ADDRESS(BE$2,$DY$2)))</f>
        <v>2123.6292032303409</v>
      </c>
      <c r="BF46" s="51">
        <f ca="1">SUMPRODUCT($CM46:$DD46,INDIRECT(ADDRESS(BF$2,$DH$2)):INDIRECT(ADDRESS(BF$2,$DY$2)))</f>
        <v>2123.6292032303409</v>
      </c>
      <c r="BG46" s="51">
        <f ca="1">SUMPRODUCT($CM46:$DD46,INDIRECT(ADDRESS(BG$2,$DH$2)):INDIRECT(ADDRESS(BG$2,$DY$2)))</f>
        <v>2173.6740707306894</v>
      </c>
      <c r="BH46" s="51">
        <f ca="1">SUMPRODUCT($CM46:$DD46,INDIRECT(ADDRESS(BH$2,$DH$2)):INDIRECT(ADDRESS(BH$2,$DY$2)))</f>
        <v>2173.6740707306894</v>
      </c>
      <c r="BI46" s="51">
        <f ca="1">SUMPRODUCT($CM46:$DD46,INDIRECT(ADDRESS(BI$2,$DH$2)):INDIRECT(ADDRESS(BI$2,$DY$2)))</f>
        <v>2173.6740707306894</v>
      </c>
      <c r="BJ46" s="51">
        <f ca="1">SUMPRODUCT($CM46:$DD46,INDIRECT(ADDRESS(BJ$2,$DH$2)):INDIRECT(ADDRESS(BJ$2,$DY$2)))</f>
        <v>2173.6740707306894</v>
      </c>
      <c r="BK46" s="51">
        <f ca="1">SUMPRODUCT($CM46:$DD46,INDIRECT(ADDRESS(BK$2,$DH$2)):INDIRECT(ADDRESS(BK$2,$DY$2)))</f>
        <v>2173.6740707306894</v>
      </c>
      <c r="BL46" s="51">
        <f ca="1">SUMPRODUCT($CM46:$DD46,INDIRECT(ADDRESS(BL$2,$DH$2)):INDIRECT(ADDRESS(BL$2,$DY$2)))</f>
        <v>2173.6740707306894</v>
      </c>
      <c r="BM46" s="51">
        <f ca="1">SUMPRODUCT($CM46:$DD46,INDIRECT(ADDRESS(BM$2,$DH$2)):INDIRECT(ADDRESS(BM$2,$DY$2)))</f>
        <v>2173.6740707306894</v>
      </c>
      <c r="BN46" s="51">
        <f ca="1">SUMPRODUCT($CM46:$DD46,INDIRECT(ADDRESS(BN$2,$DH$2)):INDIRECT(ADDRESS(BN$2,$DY$2)))</f>
        <v>2173.6740707306894</v>
      </c>
      <c r="BO46" s="51">
        <f ca="1">SUMPRODUCT($CM46:$DD46,INDIRECT(ADDRESS(BO$2,$DH$2)):INDIRECT(ADDRESS(BO$2,$DY$2)))</f>
        <v>2173.6740707306894</v>
      </c>
      <c r="BP46" s="51">
        <f ca="1">SUMPRODUCT($CM46:$DD46,INDIRECT(ADDRESS(BP$2,$DH$2)):INDIRECT(ADDRESS(BP$2,$DY$2)))</f>
        <v>2173.6740707306894</v>
      </c>
      <c r="BQ46" s="51">
        <f ca="1">SUMPRODUCT($CM46:$DD46,INDIRECT(ADDRESS(BQ$2,$DH$2)):INDIRECT(ADDRESS(BQ$2,$DY$2)))</f>
        <v>2173.6740707306894</v>
      </c>
      <c r="BR46" s="51">
        <f ca="1">SUMPRODUCT($CM46:$DD46,INDIRECT(ADDRESS(BR$2,$DH$2)):INDIRECT(ADDRESS(BR$2,$DY$2)))</f>
        <v>2173.6740707306894</v>
      </c>
      <c r="BS46" s="51">
        <f ca="1">SUMPRODUCT($CM46:$DD46,INDIRECT(ADDRESS(BS$2,$DH$2)):INDIRECT(ADDRESS(BS$2,$DY$2)))</f>
        <v>2226.4923857924532</v>
      </c>
      <c r="BT46" s="51">
        <f ca="1">SUMPRODUCT($CM46:$DD46,INDIRECT(ADDRESS(BT$2,$DH$2)):INDIRECT(ADDRESS(BT$2,$DY$2)))</f>
        <v>2226.4923857924532</v>
      </c>
      <c r="BU46" s="51">
        <f ca="1">SUMPRODUCT($CM46:$DD46,INDIRECT(ADDRESS(BU$2,$DH$2)):INDIRECT(ADDRESS(BU$2,$DY$2)))</f>
        <v>2226.4923857924532</v>
      </c>
      <c r="BV46" s="51">
        <f ca="1">SUMPRODUCT($CM46:$DD46,INDIRECT(ADDRESS(BV$2,$DH$2)):INDIRECT(ADDRESS(BV$2,$DY$2)))</f>
        <v>2226.4923857924532</v>
      </c>
      <c r="BW46" s="51">
        <f ca="1">SUMPRODUCT($CM46:$DD46,INDIRECT(ADDRESS(BW$2,$DH$2)):INDIRECT(ADDRESS(BW$2,$DY$2)))</f>
        <v>2226.4923857924532</v>
      </c>
      <c r="BX46" s="51">
        <f ca="1">SUMPRODUCT($CM46:$DD46,INDIRECT(ADDRESS(BX$2,$DH$2)):INDIRECT(ADDRESS(BX$2,$DY$2)))</f>
        <v>2226.4923857924532</v>
      </c>
      <c r="BY46" s="51">
        <f ca="1">SUMPRODUCT($CM46:$DD46,INDIRECT(ADDRESS(BY$2,$DH$2)):INDIRECT(ADDRESS(BY$2,$DY$2)))</f>
        <v>2226.4923857924532</v>
      </c>
      <c r="BZ46" s="51">
        <f ca="1">SUMPRODUCT($CM46:$DD46,INDIRECT(ADDRESS(BZ$2,$DH$2)):INDIRECT(ADDRESS(BZ$2,$DY$2)))</f>
        <v>2226.4923857924532</v>
      </c>
      <c r="CA46" s="51">
        <f ca="1">SUMPRODUCT($CM46:$DD46,INDIRECT(ADDRESS(CA$2,$DH$2)):INDIRECT(ADDRESS(CA$2,$DY$2)))</f>
        <v>2226.4923857924532</v>
      </c>
      <c r="CB46" s="51">
        <f ca="1">SUMPRODUCT($CM46:$DD46,INDIRECT(ADDRESS(CB$2,$DH$2)):INDIRECT(ADDRESS(CB$2,$DY$2)))</f>
        <v>2226.4923857924532</v>
      </c>
      <c r="CC46" s="51">
        <f ca="1">SUMPRODUCT($CM46:$DD46,INDIRECT(ADDRESS(CC$2,$DH$2)):INDIRECT(ADDRESS(CC$2,$DY$2)))</f>
        <v>2226.4923857924532</v>
      </c>
      <c r="CD46" s="51">
        <f ca="1">SUMPRODUCT($CM46:$DD46,INDIRECT(ADDRESS(CD$2,$DH$2)):INDIRECT(ADDRESS(CD$2,$DY$2)))</f>
        <v>2226.4923857924532</v>
      </c>
      <c r="CF46" s="51">
        <f t="shared" ca="1" si="6"/>
        <v>23101.691826497005</v>
      </c>
      <c r="CG46" s="51">
        <f t="shared" ca="1" si="6"/>
        <v>23792.954207983385</v>
      </c>
      <c r="CH46" s="51">
        <f t="shared" ca="1" si="6"/>
        <v>24465.072657300847</v>
      </c>
      <c r="CI46" s="51">
        <f t="shared" ca="1" si="6"/>
        <v>25127.139752175899</v>
      </c>
      <c r="CJ46" s="51">
        <f t="shared" ca="1" si="6"/>
        <v>25733.774776265833</v>
      </c>
      <c r="CK46" s="51">
        <f t="shared" ca="1" si="6"/>
        <v>26348.180424077087</v>
      </c>
      <c r="CL46" s="82"/>
      <c r="CM46" s="1">
        <f>IFERROR(VLOOKUP($A46,Auxiliar_OPEX_CustosUnit!$A$4:$BT$129,COLUMN(Auxiliar_OPEX_CustosUnit!BC$2),0),0)</f>
        <v>0</v>
      </c>
      <c r="CN46" s="1">
        <f>IFERROR(VLOOKUP($A46,Auxiliar_OPEX_CustosUnit!$A$4:$BT$129,COLUMN(Auxiliar_OPEX_CustosUnit!BD$2),0),0)</f>
        <v>0</v>
      </c>
      <c r="CO46" s="1">
        <f>IFERROR(VLOOKUP($A46,Auxiliar_OPEX_CustosUnit!$A$4:$BT$129,COLUMN(Auxiliar_OPEX_CustosUnit!BE$2),0)*(1-DRE_Auxiliar!$A$172),0)</f>
        <v>654.67021115417936</v>
      </c>
      <c r="CP46" s="1">
        <f>IFERROR(VLOOKUP($A46,Auxiliar_OPEX_CustosUnit!$A$4:$BT$129,COLUMN(Auxiliar_OPEX_CustosUnit!BF$2),0),0)</f>
        <v>0</v>
      </c>
      <c r="CQ46" s="1">
        <f>IFERROR(VLOOKUP($A46,Auxiliar_OPEX_CustosUnit!$A$4:$BT$129,COLUMN(Auxiliar_OPEX_CustosUnit!BG$2),0),0)</f>
        <v>0</v>
      </c>
      <c r="CR46" s="1">
        <f>IFERROR(VLOOKUP($A46,Auxiliar_OPEX_CustosUnit!$A$4:$BT$129,COLUMN(Auxiliar_OPEX_CustosUnit!BH$2),0),0)</f>
        <v>0</v>
      </c>
      <c r="CS46" s="1">
        <f>IFERROR(VLOOKUP($A46,Auxiliar_OPEX_CustosUnit!$A$4:$BT$129,COLUMN(Auxiliar_OPEX_CustosUnit!BI$2),0),0)</f>
        <v>2.0724218739806699</v>
      </c>
      <c r="CT46" s="1">
        <f>IFERROR(VLOOKUP($A46,Auxiliar_OPEX_CustosUnit!$A$4:$BT$129,COLUMN(Auxiliar_OPEX_CustosUnit!BJ$2),0),0)</f>
        <v>0</v>
      </c>
      <c r="CU46" s="1">
        <f>IFERROR(VLOOKUP($A46,Auxiliar_OPEX_CustosUnit!$A$4:$BT$129,COLUMN(Auxiliar_OPEX_CustosUnit!BK$2),0),0)</f>
        <v>0</v>
      </c>
      <c r="CV46" s="1">
        <f>IFERROR(VLOOKUP($A46,Auxiliar_OPEX_CustosUnit!$A$4:$BT$129,COLUMN(Auxiliar_OPEX_CustosUnit!BL$2),0),0)</f>
        <v>0</v>
      </c>
      <c r="CW46" s="1">
        <f>IFERROR(VLOOKUP($A46,Auxiliar_OPEX_CustosUnit!$A$4:$BT$129,COLUMN(Auxiliar_OPEX_CustosUnit!BM$2),0),0)</f>
        <v>0</v>
      </c>
      <c r="CX46" s="1">
        <f>IFERROR(VLOOKUP($A46,Auxiliar_OPEX_CustosUnit!$A$4:$BT$129,COLUMN(Auxiliar_OPEX_CustosUnit!BN$2),0),0)</f>
        <v>0</v>
      </c>
      <c r="CY46" s="1">
        <f>IFERROR(VLOOKUP($A46,Auxiliar_OPEX_CustosUnit!$A$4:$BT$129,COLUMN(Auxiliar_OPEX_CustosUnit!BO$2),0),0)</f>
        <v>0</v>
      </c>
      <c r="CZ46" s="1">
        <f>IFERROR(VLOOKUP($A46,Auxiliar_OPEX_CustosUnit!$A$4:$BT$129,COLUMN(Auxiliar_OPEX_CustosUnit!BP$2),0),0)</f>
        <v>0</v>
      </c>
      <c r="DA46" s="1">
        <f>IFERROR(VLOOKUP($A46,Auxiliar_OPEX_CustosUnit!$A$4:$BT$129,COLUMN(Auxiliar_OPEX_CustosUnit!BQ$2),0),0)</f>
        <v>0</v>
      </c>
      <c r="DB46" s="1">
        <f>IFERROR(VLOOKUP($A46,Auxiliar_OPEX_CustosUnit!$A$4:$BT$129,COLUMN(Auxiliar_OPEX_CustosUnit!BR$2),0),0)</f>
        <v>0</v>
      </c>
      <c r="DC46" s="1">
        <f>IFERROR(VLOOKUP($A46,Auxiliar_OPEX_CustosUnit!$A$4:$BT$129,COLUMN(Auxiliar_OPEX_CustosUnit!BS$2),0),0)</f>
        <v>0</v>
      </c>
      <c r="DD46" s="1">
        <f>IFERROR(VLOOKUP($A46,Auxiliar_OPEX_CustosUnit!$A$4:$BT$129,COLUMN(Auxiliar_OPEX_CustosUnit!BT$2),0),0)</f>
        <v>0</v>
      </c>
      <c r="DG46" s="60">
        <v>44531</v>
      </c>
      <c r="DH46" s="1">
        <v>1</v>
      </c>
      <c r="DI46" s="1">
        <f>INDEX(Auxiliar_OPEX_Drivers!$B$2:$CH$18,MATCH(Auxiliar_OPEX_O!DI$3,Auxiliar_OPEX_Drivers!$B$2:$B$18,0),MATCH($DG46,Auxiliar_OPEX_Drivers!$B$2:$CH$2,0))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INDEX(Auxiliar_OPEX_Drivers!$B$2:$CH$18,MATCH(Auxiliar_OPEX_O!DK$3,Auxiliar_OPEX_Drivers!$B$2:$B$18,0),MATCH($DG46,Auxiliar_OPEX_Drivers!$B$2:$CH$2,0))</f>
        <v>14.630402899388219</v>
      </c>
      <c r="DL46" s="1">
        <f>INDEX(Auxiliar_OPEX_Drivers!$B$2:$CH$18,MATCH(Auxiliar_OPEX_O!DL$3,Auxiliar_OPEX_Drivers!$B$2:$B$18,0),MATCH($DG46,Auxiliar_OPEX_Drivers!$B$2:$CH$2,0))</f>
        <v>63.978326584270974</v>
      </c>
      <c r="DM46" s="1">
        <f>INDEX(Auxiliar_OPEX_Drivers!$B$2:$CH$18,MATCH(Auxiliar_OPEX_O!DM$3,Auxiliar_OPEX_Drivers!$B$2:$B$18,0),MATCH($DG46,Auxiliar_OPEX_Drivers!$B$2:$CH$2,0))</f>
        <v>13</v>
      </c>
      <c r="DN46" s="1">
        <f>INDEX(Auxiliar_OPEX_Drivers!$B$2:$CH$18,MATCH(Auxiliar_OPEX_O!DN$3,Auxiliar_OPEX_Drivers!$B$2:$B$18,0),MATCH($DG46,Auxiliar_OPEX_Drivers!$B$2:$CH$2,0))</f>
        <v>684.24445693707594</v>
      </c>
      <c r="DO46" s="1">
        <f>INDEX(Auxiliar_OPEX_Drivers!$B$2:$CH$18,MATCH(Auxiliar_OPEX_O!DO$3,Auxiliar_OPEX_Drivers!$B$2:$B$18,0),MATCH($DG46,Auxiliar_OPEX_Drivers!$B$2:$CH$2,0))</f>
        <v>12</v>
      </c>
      <c r="DP46" s="1">
        <f>INDEX(Auxiliar_OPEX_Drivers!$B$2:$CH$18,MATCH(Auxiliar_OPEX_O!DP$3,Auxiliar_OPEX_Drivers!$B$2:$B$18,0),MATCH($DG46,Auxiliar_OPEX_Drivers!$B$2:$CH$2,0))</f>
        <v>202.39074693956513</v>
      </c>
      <c r="DQ46" s="1">
        <f>INDEX(Auxiliar_OPEX_Drivers!$B$2:$CH$18,MATCH(Auxiliar_OPEX_O!DQ$3,Auxiliar_OPEX_Drivers!$B$2:$B$18,0),MATCH($DG46,Auxiliar_OPEX_Drivers!$B$2:$CH$2,0))</f>
        <v>37.157600724847057</v>
      </c>
      <c r="DR46" s="1">
        <f>INDEX(Auxiliar_OPEX_Drivers!$B$2:$CH$18,MATCH(Auxiliar_OPEX_O!DR$3,Auxiliar_OPEX_Drivers!$B$2:$B$18,0),MATCH($DG46,Auxiliar_OPEX_Drivers!$B$2:$CH$2,0))</f>
        <v>20084047.907238193</v>
      </c>
      <c r="DS46" s="1">
        <f>INDEX(Auxiliar_OPEX_Drivers!$B$2:$CH$18,MATCH(Auxiliar_OPEX_O!DS$3,Auxiliar_OPEX_Drivers!$B$2:$B$18,0),MATCH($DG46,Auxiliar_OPEX_Drivers!$B$2:$CH$2,0))</f>
        <v>77708.888300912004</v>
      </c>
      <c r="DT46" s="1">
        <f>INDEX(Auxiliar_OPEX_Drivers!$B$2:$CH$18,MATCH(Auxiliar_OPEX_O!DT$3,Auxiliar_OPEX_Drivers!$B$2:$B$18,0),MATCH($DG46,Auxiliar_OPEX_Drivers!$B$2:$CH$2,0))</f>
        <v>5794.0358301883953</v>
      </c>
      <c r="DU46" s="1">
        <f>INDEX(Auxiliar_OPEX_Drivers!$B$2:$CH$18,MATCH(Auxiliar_OPEX_O!DU$3,Auxiliar_OPEX_Drivers!$B$2:$B$18,0),MATCH($DG46,Auxiliar_OPEX_Drivers!$B$2:$CH$2,0))</f>
        <v>1889.8962801882963</v>
      </c>
      <c r="DV46" s="1">
        <f>INDEX(Auxiliar_OPEX_Drivers!$B$2:$CH$18,MATCH(Auxiliar_OPEX_O!DV$3,Auxiliar_OPEX_Drivers!$B$2:$B$18,0),MATCH($DG46,Auxiliar_OPEX_Drivers!$B$2:$CH$2,0))</f>
        <v>2370857.9585234113</v>
      </c>
      <c r="DW46" s="1">
        <f>INDEX(Auxiliar_OPEX_Drivers!$B$2:$CH$18,MATCH(Auxiliar_OPEX_O!DW$3,Auxiliar_OPEX_Drivers!$B$2:$B$18,0),MATCH($DG46,Auxiliar_OPEX_Drivers!$B$2:$CH$2,0))</f>
        <v>5670.0179968550619</v>
      </c>
      <c r="DX46" s="1">
        <f>INDEX(Auxiliar_OPEX_Drivers!$B$2:$CH$18,MATCH(Auxiliar_OPEX_O!DX$3,Auxiliar_OPEX_Drivers!$B$2:$B$18,0),MATCH($DG46,Auxiliar_OPEX_Drivers!$B$2:$CH$2,0))</f>
        <v>2394318.7754440103</v>
      </c>
      <c r="DY46" s="1">
        <f>INDEX(Auxiliar_OPEX_Drivers!$B$2:$CH$18,MATCH(Auxiliar_OPEX_O!DY$3,Auxiliar_OPEX_Drivers!$B$2:$B$18,0),MATCH($DG46,Auxiliar_OPEX_Drivers!$B$2:$CH$2,0))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60002.197159435789</v>
      </c>
      <c r="E47" s="51">
        <f ca="1">SUMPRODUCT($CM47:$DD47,INDIRECT(ADDRESS(E$2,$DH$2)):INDIRECT(ADDRESS(E$2,$DY$2)))</f>
        <v>57975.724492840774</v>
      </c>
      <c r="F47" s="51">
        <f ca="1">SUMPRODUCT($CM47:$DD47,INDIRECT(ADDRESS(F$2,$DH$2)):INDIRECT(ADDRESS(F$2,$DY$2)))</f>
        <v>59805.715710997261</v>
      </c>
      <c r="G47" s="51">
        <f ca="1">SUMPRODUCT($CM47:$DD47,INDIRECT(ADDRESS(G$2,$DH$2)):INDIRECT(ADDRESS(G$2,$DY$2)))</f>
        <v>62258.752389654983</v>
      </c>
      <c r="H47" s="51">
        <f ca="1">SUMPRODUCT($CM47:$DD47,INDIRECT(ADDRESS(H$2,$DH$2)):INDIRECT(ADDRESS(H$2,$DY$2)))</f>
        <v>63807.378479780673</v>
      </c>
      <c r="I47" s="51">
        <f ca="1">SUMPRODUCT($CM47:$DD47,INDIRECT(ADDRESS(I$2,$DH$2)):INDIRECT(ADDRESS(I$2,$DY$2)))</f>
        <v>53181.531179419108</v>
      </c>
      <c r="J47" s="51">
        <f ca="1">SUMPRODUCT($CM47:$DD47,INDIRECT(ADDRESS(J$2,$DH$2)):INDIRECT(ADDRESS(J$2,$DY$2)))</f>
        <v>30548.359384463627</v>
      </c>
      <c r="K47" s="51">
        <f ca="1">SUMPRODUCT($CM47:$DD47,INDIRECT(ADDRESS(K$2,$DH$2)):INDIRECT(ADDRESS(K$2,$DY$2)))</f>
        <v>35866.986255501928</v>
      </c>
      <c r="L47" s="51">
        <f ca="1">SUMPRODUCT($CM47:$DD47,INDIRECT(ADDRESS(L$2,$DH$2)):INDIRECT(ADDRESS(L$2,$DY$2)))</f>
        <v>53022.445989090447</v>
      </c>
      <c r="M47" s="51">
        <f ca="1">SUMPRODUCT($CM47:$DD47,INDIRECT(ADDRESS(M$2,$DH$2)):INDIRECT(ADDRESS(M$2,$DY$2)))</f>
        <v>66773.0569265589</v>
      </c>
      <c r="N47" s="51">
        <f ca="1">SUMPRODUCT($CM47:$DD47,INDIRECT(ADDRESS(N$2,$DH$2)):INDIRECT(ADDRESS(N$2,$DY$2)))</f>
        <v>68533.658527282692</v>
      </c>
      <c r="O47" s="51">
        <f ca="1">SUMPRODUCT($CM47:$DD47,INDIRECT(ADDRESS(O$2,$DH$2)):INDIRECT(ADDRESS(O$2,$DY$2)))</f>
        <v>69075.579457091575</v>
      </c>
      <c r="P47" s="51">
        <f ca="1">SUMPRODUCT($CM47:$DD47,INDIRECT(ADDRESS(P$2,$DH$2)):INDIRECT(ADDRESS(P$2,$DY$2)))</f>
        <v>65505.32624247278</v>
      </c>
      <c r="Q47" s="51">
        <f ca="1">SUMPRODUCT($CM47:$DD47,INDIRECT(ADDRESS(Q$2,$DH$2)):INDIRECT(ADDRESS(Q$2,$DY$2)))</f>
        <v>64367.601758490149</v>
      </c>
      <c r="R47" s="51">
        <f ca="1">SUMPRODUCT($CM47:$DD47,INDIRECT(ADDRESS(R$2,$DH$2)):INDIRECT(ADDRESS(R$2,$DY$2)))</f>
        <v>63995.134858647551</v>
      </c>
      <c r="S47" s="51">
        <f ca="1">SUMPRODUCT($CM47:$DD47,INDIRECT(ADDRESS(S$2,$DH$2)):INDIRECT(ADDRESS(S$2,$DY$2)))</f>
        <v>64686.960043902123</v>
      </c>
      <c r="T47" s="51">
        <f ca="1">SUMPRODUCT($CM47:$DD47,INDIRECT(ADDRESS(T$2,$DH$2)):INDIRECT(ADDRESS(T$2,$DY$2)))</f>
        <v>63862.697129566848</v>
      </c>
      <c r="U47" s="51">
        <f ca="1">SUMPRODUCT($CM47:$DD47,INDIRECT(ADDRESS(U$2,$DH$2)):INDIRECT(ADDRESS(U$2,$DY$2)))</f>
        <v>44943.828025620991</v>
      </c>
      <c r="V47" s="51">
        <f ca="1">SUMPRODUCT($CM47:$DD47,INDIRECT(ADDRESS(V$2,$DH$2)):INDIRECT(ADDRESS(V$2,$DY$2)))</f>
        <v>24476.855519131186</v>
      </c>
      <c r="W47" s="51">
        <f ca="1">SUMPRODUCT($CM47:$DD47,INDIRECT(ADDRESS(W$2,$DH$2)):INDIRECT(ADDRESS(W$2,$DY$2)))</f>
        <v>36047.655303161177</v>
      </c>
      <c r="X47" s="51">
        <f ca="1">SUMPRODUCT($CM47:$DD47,INDIRECT(ADDRESS(X$2,$DH$2)):INDIRECT(ADDRESS(X$2,$DY$2)))</f>
        <v>55708.989201999299</v>
      </c>
      <c r="Y47" s="51">
        <f ca="1">SUMPRODUCT($CM47:$DD47,INDIRECT(ADDRESS(Y$2,$DH$2)):INDIRECT(ADDRESS(Y$2,$DY$2)))</f>
        <v>73272.866781009463</v>
      </c>
      <c r="Z47" s="51">
        <f ca="1">SUMPRODUCT($CM47:$DD47,INDIRECT(ADDRESS(Z$2,$DH$2)):INDIRECT(ADDRESS(Z$2,$DY$2)))</f>
        <v>75866.645269865287</v>
      </c>
      <c r="AA47" s="51">
        <f ca="1">SUMPRODUCT($CM47:$DD47,INDIRECT(ADDRESS(AA$2,$DH$2)):INDIRECT(ADDRESS(AA$2,$DY$2)))</f>
        <v>75544.950606098559</v>
      </c>
      <c r="AB47" s="51">
        <f ca="1">SUMPRODUCT($CM47:$DD47,INDIRECT(ADDRESS(AB$2,$DH$2)):INDIRECT(ADDRESS(AB$2,$DY$2)))</f>
        <v>75966.046206903789</v>
      </c>
      <c r="AC47" s="51">
        <f ca="1">SUMPRODUCT($CM47:$DD47,INDIRECT(ADDRESS(AC$2,$DH$2)):INDIRECT(ADDRESS(AC$2,$DY$2)))</f>
        <v>76544.513454643456</v>
      </c>
      <c r="AD47" s="51">
        <f ca="1">SUMPRODUCT($CM47:$DD47,INDIRECT(ADDRESS(AD$2,$DH$2)):INDIRECT(ADDRESS(AD$2,$DY$2)))</f>
        <v>75881.512626727796</v>
      </c>
      <c r="AE47" s="51">
        <f ca="1">SUMPRODUCT($CM47:$DD47,INDIRECT(ADDRESS(AE$2,$DH$2)):INDIRECT(ADDRESS(AE$2,$DY$2)))</f>
        <v>77165.172500950575</v>
      </c>
      <c r="AF47" s="51">
        <f ca="1">SUMPRODUCT($CM47:$DD47,INDIRECT(ADDRESS(AF$2,$DH$2)):INDIRECT(ADDRESS(AF$2,$DY$2)))</f>
        <v>76633.248725679485</v>
      </c>
      <c r="AG47" s="51">
        <f ca="1">SUMPRODUCT($CM47:$DD47,INDIRECT(ADDRESS(AG$2,$DH$2)):INDIRECT(ADDRESS(AG$2,$DY$2)))</f>
        <v>50842.36858583078</v>
      </c>
      <c r="AH47" s="51">
        <f ca="1">SUMPRODUCT($CM47:$DD47,INDIRECT(ADDRESS(AH$2,$DH$2)):INDIRECT(ADDRESS(AH$2,$DY$2)))</f>
        <v>26734.00369037893</v>
      </c>
      <c r="AI47" s="51">
        <f ca="1">SUMPRODUCT($CM47:$DD47,INDIRECT(ADDRESS(AI$2,$DH$2)):INDIRECT(ADDRESS(AI$2,$DY$2)))</f>
        <v>44092.114926062233</v>
      </c>
      <c r="AJ47" s="51">
        <f ca="1">SUMPRODUCT($CM47:$DD47,INDIRECT(ADDRESS(AJ$2,$DH$2)):INDIRECT(ADDRESS(AJ$2,$DY$2)))</f>
        <v>63371.718096767509</v>
      </c>
      <c r="AK47" s="51">
        <f ca="1">SUMPRODUCT($CM47:$DD47,INDIRECT(ADDRESS(AK$2,$DH$2)):INDIRECT(ADDRESS(AK$2,$DY$2)))</f>
        <v>72575.534921175626</v>
      </c>
      <c r="AL47" s="51">
        <f ca="1">SUMPRODUCT($CM47:$DD47,INDIRECT(ADDRESS(AL$2,$DH$2)):INDIRECT(ADDRESS(AL$2,$DY$2)))</f>
        <v>73112.807351448675</v>
      </c>
      <c r="AM47" s="51">
        <f ca="1">SUMPRODUCT($CM47:$DD47,INDIRECT(ADDRESS(AM$2,$DH$2)):INDIRECT(ADDRESS(AM$2,$DY$2)))</f>
        <v>72959.459171422015</v>
      </c>
      <c r="AN47" s="51">
        <f ca="1">SUMPRODUCT($CM47:$DD47,INDIRECT(ADDRESS(AN$2,$DH$2)):INDIRECT(ADDRESS(AN$2,$DY$2)))</f>
        <v>75603.651196206629</v>
      </c>
      <c r="AO47" s="51">
        <f ca="1">SUMPRODUCT($CM47:$DD47,INDIRECT(ADDRESS(AO$2,$DH$2)):INDIRECT(ADDRESS(AO$2,$DY$2)))</f>
        <v>75150.919006005337</v>
      </c>
      <c r="AP47" s="51">
        <f ca="1">SUMPRODUCT($CM47:$DD47,INDIRECT(ADDRESS(AP$2,$DH$2)):INDIRECT(ADDRESS(AP$2,$DY$2)))</f>
        <v>73842.498394279814</v>
      </c>
      <c r="AQ47" s="51">
        <f ca="1">SUMPRODUCT($CM47:$DD47,INDIRECT(ADDRESS(AQ$2,$DH$2)):INDIRECT(ADDRESS(AQ$2,$DY$2)))</f>
        <v>73190.007208066017</v>
      </c>
      <c r="AR47" s="51">
        <f ca="1">SUMPRODUCT($CM47:$DD47,INDIRECT(ADDRESS(AR$2,$DH$2)):INDIRECT(ADDRESS(AR$2,$DY$2)))</f>
        <v>75064.079639674383</v>
      </c>
      <c r="AS47" s="51">
        <f ca="1">SUMPRODUCT($CM47:$DD47,INDIRECT(ADDRESS(AS$2,$DH$2)):INDIRECT(ADDRESS(AS$2,$DY$2)))</f>
        <v>56554.804522132326</v>
      </c>
      <c r="AT47" s="51">
        <f ca="1">SUMPRODUCT($CM47:$DD47,INDIRECT(ADDRESS(AT$2,$DH$2)):INDIRECT(ADDRESS(AT$2,$DY$2)))</f>
        <v>36010.11111743447</v>
      </c>
      <c r="AU47" s="51">
        <f ca="1">SUMPRODUCT($CM47:$DD47,INDIRECT(ADDRESS(AU$2,$DH$2)):INDIRECT(ADDRESS(AU$2,$DY$2)))</f>
        <v>47328.260341276444</v>
      </c>
      <c r="AV47" s="51">
        <f ca="1">SUMPRODUCT($CM47:$DD47,INDIRECT(ADDRESS(AV$2,$DH$2)):INDIRECT(ADDRESS(AV$2,$DY$2)))</f>
        <v>67281.707036330365</v>
      </c>
      <c r="AW47" s="51">
        <f ca="1">SUMPRODUCT($CM47:$DD47,INDIRECT(ADDRESS(AW$2,$DH$2)):INDIRECT(ADDRESS(AW$2,$DY$2)))</f>
        <v>80720.379647937822</v>
      </c>
      <c r="AX47" s="51">
        <f ca="1">SUMPRODUCT($CM47:$DD47,INDIRECT(ADDRESS(AX$2,$DH$2)):INDIRECT(ADDRESS(AX$2,$DY$2)))</f>
        <v>80196.884702770549</v>
      </c>
      <c r="AY47" s="51">
        <f ca="1">SUMPRODUCT($CM47:$DD47,INDIRECT(ADDRESS(AY$2,$DH$2)):INDIRECT(ADDRESS(AY$2,$DY$2)))</f>
        <v>74628.964786842349</v>
      </c>
      <c r="AZ47" s="51">
        <f ca="1">SUMPRODUCT($CM47:$DD47,INDIRECT(ADDRESS(AZ$2,$DH$2)):INDIRECT(ADDRESS(AZ$2,$DY$2)))</f>
        <v>76259.294007708566</v>
      </c>
      <c r="BA47" s="51">
        <f ca="1">SUMPRODUCT($CM47:$DD47,INDIRECT(ADDRESS(BA$2,$DH$2)):INDIRECT(ADDRESS(BA$2,$DY$2)))</f>
        <v>72972.330272919629</v>
      </c>
      <c r="BB47" s="51">
        <f ca="1">SUMPRODUCT($CM47:$DD47,INDIRECT(ADDRESS(BB$2,$DH$2)):INDIRECT(ADDRESS(BB$2,$DY$2)))</f>
        <v>76995.56568448896</v>
      </c>
      <c r="BC47" s="51">
        <f ca="1">SUMPRODUCT($CM47:$DD47,INDIRECT(ADDRESS(BC$2,$DH$2)):INDIRECT(ADDRESS(BC$2,$DY$2)))</f>
        <v>75454.887947172305</v>
      </c>
      <c r="BD47" s="51">
        <f ca="1">SUMPRODUCT($CM47:$DD47,INDIRECT(ADDRESS(BD$2,$DH$2)):INDIRECT(ADDRESS(BD$2,$DY$2)))</f>
        <v>73949.395039178155</v>
      </c>
      <c r="BE47" s="51">
        <f ca="1">SUMPRODUCT($CM47:$DD47,INDIRECT(ADDRESS(BE$2,$DH$2)):INDIRECT(ADDRESS(BE$2,$DY$2)))</f>
        <v>48474.620897029075</v>
      </c>
      <c r="BF47" s="51">
        <f ca="1">SUMPRODUCT($CM47:$DD47,INDIRECT(ADDRESS(BF$2,$DH$2)):INDIRECT(ADDRESS(BF$2,$DY$2)))</f>
        <v>25634.272488338382</v>
      </c>
      <c r="BG47" s="51">
        <f ca="1">SUMPRODUCT($CM47:$DD47,INDIRECT(ADDRESS(BG$2,$DH$2)):INDIRECT(ADDRESS(BG$2,$DY$2)))</f>
        <v>56512.121108401298</v>
      </c>
      <c r="BH47" s="51">
        <f ca="1">SUMPRODUCT($CM47:$DD47,INDIRECT(ADDRESS(BH$2,$DH$2)):INDIRECT(ADDRESS(BH$2,$DY$2)))</f>
        <v>72789.497304644552</v>
      </c>
      <c r="BI47" s="51">
        <f ca="1">SUMPRODUCT($CM47:$DD47,INDIRECT(ADDRESS(BI$2,$DH$2)):INDIRECT(ADDRESS(BI$2,$DY$2)))</f>
        <v>72789.497304638629</v>
      </c>
      <c r="BJ47" s="51">
        <f ca="1">SUMPRODUCT($CM47:$DD47,INDIRECT(ADDRESS(BJ$2,$DH$2)):INDIRECT(ADDRESS(BJ$2,$DY$2)))</f>
        <v>72789.497304644421</v>
      </c>
      <c r="BK47" s="51">
        <f ca="1">SUMPRODUCT($CM47:$DD47,INDIRECT(ADDRESS(BK$2,$DH$2)):INDIRECT(ADDRESS(BK$2,$DY$2)))</f>
        <v>70082.222265785516</v>
      </c>
      <c r="BL47" s="51">
        <f ca="1">SUMPRODUCT($CM47:$DD47,INDIRECT(ADDRESS(BL$2,$DH$2)):INDIRECT(ADDRESS(BL$2,$DY$2)))</f>
        <v>69647.316620278783</v>
      </c>
      <c r="BM47" s="51">
        <f ca="1">SUMPRODUCT($CM47:$DD47,INDIRECT(ADDRESS(BM$2,$DH$2)):INDIRECT(ADDRESS(BM$2,$DY$2)))</f>
        <v>62262.322770559906</v>
      </c>
      <c r="BN47" s="51">
        <f ca="1">SUMPRODUCT($CM47:$DD47,INDIRECT(ADDRESS(BN$2,$DH$2)):INDIRECT(ADDRESS(BN$2,$DY$2)))</f>
        <v>62262.322770563711</v>
      </c>
      <c r="BO47" s="51">
        <f ca="1">SUMPRODUCT($CM47:$DD47,INDIRECT(ADDRESS(BO$2,$DH$2)):INDIRECT(ADDRESS(BO$2,$DY$2)))</f>
        <v>64969.597809416722</v>
      </c>
      <c r="BP47" s="51">
        <f ca="1">SUMPRODUCT($CM47:$DD47,INDIRECT(ADDRESS(BP$2,$DH$2)):INDIRECT(ADDRESS(BP$2,$DY$2)))</f>
        <v>62262.322770562329</v>
      </c>
      <c r="BQ47" s="51">
        <f ca="1">SUMPRODUCT($CM47:$DD47,INDIRECT(ADDRESS(BQ$2,$DH$2)):INDIRECT(ADDRESS(BQ$2,$DY$2)))</f>
        <v>52486.625409327731</v>
      </c>
      <c r="BR47" s="51">
        <f ca="1">SUMPRODUCT($CM47:$DD47,INDIRECT(ADDRESS(BR$2,$DH$2)):INDIRECT(ADDRESS(BR$2,$DY$2)))</f>
        <v>37443.697496458393</v>
      </c>
      <c r="BS47" s="51">
        <f ca="1">SUMPRODUCT($CM47:$DD47,INDIRECT(ADDRESS(BS$2,$DH$2)):INDIRECT(ADDRESS(BS$2,$DY$2)))</f>
        <v>48069.663386612003</v>
      </c>
      <c r="BT47" s="51">
        <f ca="1">SUMPRODUCT($CM47:$DD47,INDIRECT(ADDRESS(BT$2,$DH$2)):INDIRECT(ADDRESS(BT$2,$DY$2)))</f>
        <v>63877.558118911482</v>
      </c>
      <c r="BU47" s="51">
        <f ca="1">SUMPRODUCT($CM47:$DD47,INDIRECT(ADDRESS(BU$2,$DH$2)):INDIRECT(ADDRESS(BU$2,$DY$2)))</f>
        <v>65020.761520221437</v>
      </c>
      <c r="BV47" s="51">
        <f ca="1">SUMPRODUCT($CM47:$DD47,INDIRECT(ADDRESS(BV$2,$DH$2)):INDIRECT(ADDRESS(BV$2,$DY$2)))</f>
        <v>65020.761520220076</v>
      </c>
      <c r="BW47" s="51">
        <f ca="1">SUMPRODUCT($CM47:$DD47,INDIRECT(ADDRESS(BW$2,$DH$2)):INDIRECT(ADDRESS(BW$2,$DY$2)))</f>
        <v>64283.930253387138</v>
      </c>
      <c r="BX47" s="51">
        <f ca="1">SUMPRODUCT($CM47:$DD47,INDIRECT(ADDRESS(BX$2,$DH$2)):INDIRECT(ADDRESS(BX$2,$DY$2)))</f>
        <v>77075.571515009637</v>
      </c>
      <c r="BY47" s="51">
        <f ca="1">SUMPRODUCT($CM47:$DD47,INDIRECT(ADDRESS(BY$2,$DH$2)):INDIRECT(ADDRESS(BY$2,$DY$2)))</f>
        <v>71661.021437303425</v>
      </c>
      <c r="BZ47" s="51">
        <f ca="1">SUMPRODUCT($CM47:$DD47,INDIRECT(ADDRESS(BZ$2,$DH$2)):INDIRECT(ADDRESS(BZ$2,$DY$2)))</f>
        <v>71661.021437305288</v>
      </c>
      <c r="CA47" s="51">
        <f ca="1">SUMPRODUCT($CM47:$DD47,INDIRECT(ADDRESS(CA$2,$DH$2)):INDIRECT(ADDRESS(CA$2,$DY$2)))</f>
        <v>74368.296476160904</v>
      </c>
      <c r="CB47" s="51">
        <f ca="1">SUMPRODUCT($CM47:$DD47,INDIRECT(ADDRESS(CB$2,$DH$2)):INDIRECT(ADDRESS(CB$2,$DY$2)))</f>
        <v>71661.021437304924</v>
      </c>
      <c r="CC47" s="51">
        <f ca="1">SUMPRODUCT($CM47:$DD47,INDIRECT(ADDRESS(CC$2,$DH$2)):INDIRECT(ADDRESS(CC$2,$DY$2)))</f>
        <v>59476.750764136603</v>
      </c>
      <c r="CD47" s="51">
        <f ca="1">SUMPRODUCT($CM47:$DD47,INDIRECT(ADDRESS(CD$2,$DH$2)):INDIRECT(ADDRESS(CD$2,$DY$2)))</f>
        <v>43496.776242618507</v>
      </c>
      <c r="CF47" s="51">
        <f t="shared" ca="1" si="6"/>
        <v>680851.38595211762</v>
      </c>
      <c r="CG47" s="51">
        <f t="shared" ca="1" si="6"/>
        <v>708279.51073996536</v>
      </c>
      <c r="CH47" s="51">
        <f t="shared" ca="1" si="6"/>
        <v>785878.50025799091</v>
      </c>
      <c r="CI47" s="51">
        <f t="shared" ca="1" si="6"/>
        <v>815572.26759895647</v>
      </c>
      <c r="CJ47" s="51">
        <f t="shared" ca="1" si="6"/>
        <v>794703.20162494946</v>
      </c>
      <c r="CK47" s="51">
        <f t="shared" ca="1" si="6"/>
        <v>717606.8804465197</v>
      </c>
      <c r="CL47" s="82"/>
      <c r="CM47" s="1">
        <f>IFERROR(VLOOKUP($A47,Auxiliar_OPEX_CustosUnit!$A$4:$BT$129,COLUMN(Auxiliar_OPEX_CustosUnit!BC$2),0),0)</f>
        <v>0</v>
      </c>
      <c r="CN47" s="1">
        <f>IFERROR(VLOOKUP($A47,Auxiliar_OPEX_CustosUnit!$A$4:$BT$129,COLUMN(Auxiliar_OPEX_CustosUnit!BD$2),0),0)</f>
        <v>0</v>
      </c>
      <c r="CO47" s="1">
        <f>IFERROR(VLOOKUP($A47,Auxiliar_OPEX_CustosUnit!$A$4:$BT$129,COLUMN(Auxiliar_OPEX_CustosUnit!BE$2),0)*(1-DRE_Auxiliar!$A$172),0)</f>
        <v>2894.8282267104237</v>
      </c>
      <c r="CP47" s="1">
        <f>IFERROR(VLOOKUP($A47,Auxiliar_OPEX_CustosUnit!$A$4:$BT$129,COLUMN(Auxiliar_OPEX_CustosUnit!BF$2),0),0)</f>
        <v>0</v>
      </c>
      <c r="CQ47" s="1">
        <f>IFERROR(VLOOKUP($A47,Auxiliar_OPEX_CustosUnit!$A$4:$BT$129,COLUMN(Auxiliar_OPEX_CustosUnit!BG$2),0),0)</f>
        <v>0</v>
      </c>
      <c r="CR47" s="1">
        <f>IFERROR(VLOOKUP($A47,Auxiliar_OPEX_CustosUnit!$A$4:$BT$129,COLUMN(Auxiliar_OPEX_CustosUnit!BH$2),0),0)</f>
        <v>0</v>
      </c>
      <c r="CS47" s="1">
        <f>IFERROR(VLOOKUP($A47,Auxiliar_OPEX_CustosUnit!$A$4:$BT$129,COLUMN(Auxiliar_OPEX_CustosUnit!BI$2),0),0)</f>
        <v>0</v>
      </c>
      <c r="CT47" s="1">
        <f>IFERROR(VLOOKUP($A47,Auxiliar_OPEX_CustosUnit!$A$4:$BT$129,COLUMN(Auxiliar_OPEX_CustosUnit!BJ$2),0),0)</f>
        <v>0</v>
      </c>
      <c r="CU47" s="1">
        <f>IFERROR(VLOOKUP($A47,Auxiliar_OPEX_CustosUnit!$A$4:$BT$129,COLUMN(Auxiliar_OPEX_CustosUnit!BK$2),0),0)</f>
        <v>11.9308147321926</v>
      </c>
      <c r="CV47" s="1">
        <f>IFERROR(VLOOKUP($A47,Auxiliar_OPEX_CustosUnit!$A$4:$BT$129,COLUMN(Auxiliar_OPEX_CustosUnit!BL$2),0),0)</f>
        <v>0</v>
      </c>
      <c r="CW47" s="1">
        <f>IFERROR(VLOOKUP($A47,Auxiliar_OPEX_CustosUnit!$A$4:$BT$129,COLUMN(Auxiliar_OPEX_CustosUnit!BM$2),0),0)</f>
        <v>0</v>
      </c>
      <c r="CX47" s="1">
        <f>IFERROR(VLOOKUP($A47,Auxiliar_OPEX_CustosUnit!$A$4:$BT$129,COLUMN(Auxiliar_OPEX_CustosUnit!BN$2),0),0)</f>
        <v>0</v>
      </c>
      <c r="CY47" s="1">
        <f>IFERROR(VLOOKUP($A47,Auxiliar_OPEX_CustosUnit!$A$4:$BT$129,COLUMN(Auxiliar_OPEX_CustosUnit!BO$2),0),0)</f>
        <v>0</v>
      </c>
      <c r="CZ47" s="1">
        <f>IFERROR(VLOOKUP($A47,Auxiliar_OPEX_CustosUnit!$A$4:$BT$129,COLUMN(Auxiliar_OPEX_CustosUnit!BP$2),0),0)</f>
        <v>0</v>
      </c>
      <c r="DA47" s="1">
        <f>IFERROR(VLOOKUP($A47,Auxiliar_OPEX_CustosUnit!$A$4:$BT$129,COLUMN(Auxiliar_OPEX_CustosUnit!BQ$2),0),0)</f>
        <v>0</v>
      </c>
      <c r="DB47" s="1">
        <f>IFERROR(VLOOKUP($A47,Auxiliar_OPEX_CustosUnit!$A$4:$BT$129,COLUMN(Auxiliar_OPEX_CustosUnit!BR$2),0),0)</f>
        <v>5.4145500777081201</v>
      </c>
      <c r="DC47" s="1">
        <f>IFERROR(VLOOKUP($A47,Auxiliar_OPEX_CustosUnit!$A$4:$BT$129,COLUMN(Auxiliar_OPEX_CustosUnit!BS$2),0),0)</f>
        <v>0</v>
      </c>
      <c r="DD47" s="1">
        <f>IFERROR(VLOOKUP($A47,Auxiliar_OPEX_CustosUnit!$A$4:$BT$129,COLUMN(Auxiliar_OPEX_CustosUnit!BT$2),0),0)</f>
        <v>0</v>
      </c>
      <c r="DG47" s="60">
        <v>44562</v>
      </c>
      <c r="DH47" s="1">
        <v>1</v>
      </c>
      <c r="DI47" s="1">
        <f>INDEX(Auxiliar_OPEX_Drivers!$B$2:$CH$18,MATCH(Auxiliar_OPEX_O!DI$3,Auxiliar_OPEX_Drivers!$B$2:$B$18,0),MATCH($DG47,Auxiliar_OPEX_Drivers!$B$2:$CH$2,0))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INDEX(Auxiliar_OPEX_Drivers!$B$2:$CH$18,MATCH(Auxiliar_OPEX_O!DK$3,Auxiliar_OPEX_Drivers!$B$2:$B$18,0),MATCH($DG47,Auxiliar_OPEX_Drivers!$B$2:$CH$2,0))</f>
        <v>14.866485227498957</v>
      </c>
      <c r="DL47" s="1">
        <f>INDEX(Auxiliar_OPEX_Drivers!$B$2:$CH$18,MATCH(Auxiliar_OPEX_O!DL$3,Auxiliar_OPEX_Drivers!$B$2:$B$18,0),MATCH($DG47,Auxiliar_OPEX_Drivers!$B$2:$CH$2,0))</f>
        <v>65.042552781229105</v>
      </c>
      <c r="DM47" s="1">
        <f>INDEX(Auxiliar_OPEX_Drivers!$B$2:$CH$18,MATCH(Auxiliar_OPEX_O!DM$3,Auxiliar_OPEX_Drivers!$B$2:$B$18,0),MATCH($DG47,Auxiliar_OPEX_Drivers!$B$2:$CH$2,0))</f>
        <v>13</v>
      </c>
      <c r="DN47" s="1">
        <f>INDEX(Auxiliar_OPEX_Drivers!$B$2:$CH$18,MATCH(Auxiliar_OPEX_O!DN$3,Auxiliar_OPEX_Drivers!$B$2:$B$18,0),MATCH($DG47,Auxiliar_OPEX_Drivers!$B$2:$CH$2,0))</f>
        <v>708.81272318102492</v>
      </c>
      <c r="DO47" s="1">
        <f>INDEX(Auxiliar_OPEX_Drivers!$B$2:$CH$18,MATCH(Auxiliar_OPEX_O!DO$3,Auxiliar_OPEX_Drivers!$B$2:$B$18,0),MATCH($DG47,Auxiliar_OPEX_Drivers!$B$2:$CH$2,0))</f>
        <v>12</v>
      </c>
      <c r="DP47" s="1">
        <f>INDEX(Auxiliar_OPEX_Drivers!$B$2:$CH$18,MATCH(Auxiliar_OPEX_O!DP$3,Auxiliar_OPEX_Drivers!$B$2:$B$18,0),MATCH($DG47,Auxiliar_OPEX_Drivers!$B$2:$CH$2,0))</f>
        <v>201.1911480373401</v>
      </c>
      <c r="DQ47" s="1">
        <f>INDEX(Auxiliar_OPEX_Drivers!$B$2:$CH$18,MATCH(Auxiliar_OPEX_O!DQ$3,Auxiliar_OPEX_Drivers!$B$2:$B$18,0),MATCH($DG47,Auxiliar_OPEX_Drivers!$B$2:$CH$2,0))</f>
        <v>37.216621306874742</v>
      </c>
      <c r="DR47" s="1">
        <f>INDEX(Auxiliar_OPEX_Drivers!$B$2:$CH$18,MATCH(Auxiliar_OPEX_O!DR$3,Auxiliar_OPEX_Drivers!$B$2:$B$18,0),MATCH($DG47,Auxiliar_OPEX_Drivers!$B$2:$CH$2,0))</f>
        <v>20172381.684168223</v>
      </c>
      <c r="DS47" s="1">
        <f>INDEX(Auxiliar_OPEX_Drivers!$B$2:$CH$18,MATCH(Auxiliar_OPEX_O!DS$3,Auxiliar_OPEX_Drivers!$B$2:$B$18,0),MATCH($DG47,Auxiliar_OPEX_Drivers!$B$2:$CH$2,0))</f>
        <v>88333.776930029999</v>
      </c>
      <c r="DT47" s="1">
        <f>INDEX(Auxiliar_OPEX_Drivers!$B$2:$CH$18,MATCH(Auxiliar_OPEX_O!DT$3,Auxiliar_OPEX_Drivers!$B$2:$B$18,0),MATCH($DG47,Auxiliar_OPEX_Drivers!$B$2:$CH$2,0))</f>
        <v>7863.1953892850906</v>
      </c>
      <c r="DU47" s="1">
        <f>INDEX(Auxiliar_OPEX_Drivers!$B$2:$CH$18,MATCH(Auxiliar_OPEX_O!DU$3,Auxiliar_OPEX_Drivers!$B$2:$B$18,0),MATCH($DG47,Auxiliar_OPEX_Drivers!$B$2:$CH$2,0))</f>
        <v>4200.2020559521907</v>
      </c>
      <c r="DV47" s="1">
        <f>INDEX(Auxiliar_OPEX_Drivers!$B$2:$CH$18,MATCH(Auxiliar_OPEX_O!DV$3,Auxiliar_OPEX_Drivers!$B$2:$B$18,0),MATCH($DG47,Auxiliar_OPEX_Drivers!$B$2:$CH$2,0))</f>
        <v>2375881.9410793637</v>
      </c>
      <c r="DW47" s="1">
        <f>INDEX(Auxiliar_OPEX_Drivers!$B$2:$CH$18,MATCH(Auxiliar_OPEX_O!DW$3,Auxiliar_OPEX_Drivers!$B$2:$B$18,0),MATCH($DG47,Auxiliar_OPEX_Drivers!$B$2:$CH$2,0))</f>
        <v>7762.9825559517585</v>
      </c>
      <c r="DX47" s="1">
        <f>INDEX(Auxiliar_OPEX_Drivers!$B$2:$CH$18,MATCH(Auxiliar_OPEX_O!DX$3,Auxiliar_OPEX_Drivers!$B$2:$B$18,0),MATCH($DG47,Auxiliar_OPEX_Drivers!$B$2:$CH$2,0))</f>
        <v>2399402.970833296</v>
      </c>
      <c r="DY47" s="1">
        <f>INDEX(Auxiliar_OPEX_Drivers!$B$2:$CH$18,MATCH(Auxiliar_OPEX_O!DY$3,Auxiliar_OPEX_Drivers!$B$2:$B$18,0),MATCH($DG47,Auxiliar_OPEX_Drivers!$B$2:$CH$2,0))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413186.01074772136</v>
      </c>
      <c r="E48" s="51">
        <f ca="1">SUMPRODUCT($CM48:$DD48,INDIRECT(ADDRESS(E$2,$DH$2)):INDIRECT(ADDRESS(E$2,$DY$2)))</f>
        <v>397914.59379116795</v>
      </c>
      <c r="F48" s="51">
        <f ca="1">SUMPRODUCT($CM48:$DD48,INDIRECT(ADDRESS(F$2,$DH$2)):INDIRECT(ADDRESS(F$2,$DY$2)))</f>
        <v>411705.33441154653</v>
      </c>
      <c r="G48" s="51">
        <f ca="1">SUMPRODUCT($CM48:$DD48,INDIRECT(ADDRESS(G$2,$DH$2)):INDIRECT(ADDRESS(G$2,$DY$2)))</f>
        <v>430191.32070044399</v>
      </c>
      <c r="H48" s="51">
        <f ca="1">SUMPRODUCT($CM48:$DD48,INDIRECT(ADDRESS(H$2,$DH$2)):INDIRECT(ADDRESS(H$2,$DY$2)))</f>
        <v>441861.70497058751</v>
      </c>
      <c r="I48" s="51">
        <f ca="1">SUMPRODUCT($CM48:$DD48,INDIRECT(ADDRESS(I$2,$DH$2)):INDIRECT(ADDRESS(I$2,$DY$2)))</f>
        <v>361785.74474895484</v>
      </c>
      <c r="J48" s="51">
        <f ca="1">SUMPRODUCT($CM48:$DD48,INDIRECT(ADDRESS(J$2,$DH$2)):INDIRECT(ADDRESS(J$2,$DY$2)))</f>
        <v>191223.06742904201</v>
      </c>
      <c r="K48" s="51">
        <f ca="1">SUMPRODUCT($CM48:$DD48,INDIRECT(ADDRESS(K$2,$DH$2)):INDIRECT(ADDRESS(K$2,$DY$2)))</f>
        <v>231103.38409375443</v>
      </c>
      <c r="L48" s="51">
        <f ca="1">SUMPRODUCT($CM48:$DD48,INDIRECT(ADDRESS(L$2,$DH$2)):INDIRECT(ADDRESS(L$2,$DY$2)))</f>
        <v>360386.24242768827</v>
      </c>
      <c r="M48" s="51">
        <f ca="1">SUMPRODUCT($CM48:$DD48,INDIRECT(ADDRESS(M$2,$DH$2)):INDIRECT(ADDRESS(M$2,$DY$2)))</f>
        <v>464010.29642801307</v>
      </c>
      <c r="N48" s="51">
        <f ca="1">SUMPRODUCT($CM48:$DD48,INDIRECT(ADDRESS(N$2,$DH$2)):INDIRECT(ADDRESS(N$2,$DY$2)))</f>
        <v>477278.11966700351</v>
      </c>
      <c r="O48" s="51">
        <f ca="1">SUMPRODUCT($CM48:$DD48,INDIRECT(ADDRESS(O$2,$DH$2)):INDIRECT(ADDRESS(O$2,$DY$2)))</f>
        <v>481362.01411720616</v>
      </c>
      <c r="P48" s="51">
        <f ca="1">SUMPRODUCT($CM48:$DD48,INDIRECT(ADDRESS(P$2,$DH$2)):INDIRECT(ADDRESS(P$2,$DY$2)))</f>
        <v>454456.7287019674</v>
      </c>
      <c r="Q48" s="51">
        <f ca="1">SUMPRODUCT($CM48:$DD48,INDIRECT(ADDRESS(Q$2,$DH$2)):INDIRECT(ADDRESS(Q$2,$DY$2)))</f>
        <v>445882.88249965367</v>
      </c>
      <c r="R48" s="51">
        <f ca="1">SUMPRODUCT($CM48:$DD48,INDIRECT(ADDRESS(R$2,$DH$2)):INDIRECT(ADDRESS(R$2,$DY$2)))</f>
        <v>443075.98684111581</v>
      </c>
      <c r="S48" s="51">
        <f ca="1">SUMPRODUCT($CM48:$DD48,INDIRECT(ADDRESS(S$2,$DH$2)):INDIRECT(ADDRESS(S$2,$DY$2)))</f>
        <v>448289.55376418686</v>
      </c>
      <c r="T48" s="51">
        <f ca="1">SUMPRODUCT($CM48:$DD48,INDIRECT(ADDRESS(T$2,$DH$2)):INDIRECT(ADDRESS(T$2,$DY$2)))</f>
        <v>442077.9414122728</v>
      </c>
      <c r="U48" s="51">
        <f ca="1">SUMPRODUCT($CM48:$DD48,INDIRECT(ADDRESS(U$2,$DH$2)):INDIRECT(ADDRESS(U$2,$DY$2)))</f>
        <v>299506.10059970093</v>
      </c>
      <c r="V48" s="51">
        <f ca="1">SUMPRODUCT($CM48:$DD48,INDIRECT(ADDRESS(V$2,$DH$2)):INDIRECT(ADDRESS(V$2,$DY$2)))</f>
        <v>145267.81446969396</v>
      </c>
      <c r="W48" s="51">
        <f ca="1">SUMPRODUCT($CM48:$DD48,INDIRECT(ADDRESS(W$2,$DH$2)):INDIRECT(ADDRESS(W$2,$DY$2)))</f>
        <v>232060.38272745602</v>
      </c>
      <c r="X48" s="51">
        <f ca="1">SUMPRODUCT($CM48:$DD48,INDIRECT(ADDRESS(X$2,$DH$2)):INDIRECT(ADDRESS(X$2,$DY$2)))</f>
        <v>380227.4085357443</v>
      </c>
      <c r="Y48" s="51">
        <f ca="1">SUMPRODUCT($CM48:$DD48,INDIRECT(ADDRESS(Y$2,$DH$2)):INDIRECT(ADDRESS(Y$2,$DY$2)))</f>
        <v>512588.08741606172</v>
      </c>
      <c r="Z48" s="51">
        <f ca="1">SUMPRODUCT($CM48:$DD48,INDIRECT(ADDRESS(Z$2,$DH$2)):INDIRECT(ADDRESS(Z$2,$DY$2)))</f>
        <v>532134.69835693971</v>
      </c>
      <c r="AA48" s="51">
        <f ca="1">SUMPRODUCT($CM48:$DD48,INDIRECT(ADDRESS(AA$2,$DH$2)):INDIRECT(ADDRESS(AA$2,$DY$2)))</f>
        <v>529710.42023858009</v>
      </c>
      <c r="AB48" s="51">
        <f ca="1">SUMPRODUCT($CM48:$DD48,INDIRECT(ADDRESS(AB$2,$DH$2)):INDIRECT(ADDRESS(AB$2,$DY$2)))</f>
        <v>532883.77984242432</v>
      </c>
      <c r="AC48" s="51">
        <f ca="1">SUMPRODUCT($CM48:$DD48,INDIRECT(ADDRESS(AC$2,$DH$2)):INDIRECT(ADDRESS(AC$2,$DY$2)))</f>
        <v>537243.08588270051</v>
      </c>
      <c r="AD48" s="51">
        <f ca="1">SUMPRODUCT($CM48:$DD48,INDIRECT(ADDRESS(AD$2,$DH$2)):INDIRECT(ADDRESS(AD$2,$DY$2)))</f>
        <v>532246.73816356121</v>
      </c>
      <c r="AE48" s="51">
        <f ca="1">SUMPRODUCT($CM48:$DD48,INDIRECT(ADDRESS(AE$2,$DH$2)):INDIRECT(ADDRESS(AE$2,$DY$2)))</f>
        <v>541920.34762930917</v>
      </c>
      <c r="AF48" s="51">
        <f ca="1">SUMPRODUCT($CM48:$DD48,INDIRECT(ADDRESS(AF$2,$DH$2)):INDIRECT(ADDRESS(AF$2,$DY$2)))</f>
        <v>537911.79133581719</v>
      </c>
      <c r="AG48" s="51">
        <f ca="1">SUMPRODUCT($CM48:$DD48,INDIRECT(ADDRESS(AG$2,$DH$2)):INDIRECT(ADDRESS(AG$2,$DY$2)))</f>
        <v>343552.75023712293</v>
      </c>
      <c r="AH48" s="51">
        <f ca="1">SUMPRODUCT($CM48:$DD48,INDIRECT(ADDRESS(AH$2,$DH$2)):INDIRECT(ADDRESS(AH$2,$DY$2)))</f>
        <v>161873.07671959349</v>
      </c>
      <c r="AI48" s="51">
        <f ca="1">SUMPRODUCT($CM48:$DD48,INDIRECT(ADDRESS(AI$2,$DH$2)):INDIRECT(ADDRESS(AI$2,$DY$2)))</f>
        <v>292264.12375877355</v>
      </c>
      <c r="AJ48" s="51">
        <f ca="1">SUMPRODUCT($CM48:$DD48,INDIRECT(ADDRESS(AJ$2,$DH$2)):INDIRECT(ADDRESS(AJ$2,$DY$2)))</f>
        <v>437554.44206908176</v>
      </c>
      <c r="AK48" s="51">
        <f ca="1">SUMPRODUCT($CM48:$DD48,INDIRECT(ADDRESS(AK$2,$DH$2)):INDIRECT(ADDRESS(AK$2,$DY$2)))</f>
        <v>506914.03750514833</v>
      </c>
      <c r="AL48" s="51">
        <f ca="1">SUMPRODUCT($CM48:$DD48,INDIRECT(ADDRESS(AL$2,$DH$2)):INDIRECT(ADDRESS(AL$2,$DY$2)))</f>
        <v>510962.90104878886</v>
      </c>
      <c r="AM48" s="51">
        <f ca="1">SUMPRODUCT($CM48:$DD48,INDIRECT(ADDRESS(AM$2,$DH$2)):INDIRECT(ADDRESS(AM$2,$DY$2)))</f>
        <v>509807.27529803506</v>
      </c>
      <c r="AN48" s="51">
        <f ca="1">SUMPRODUCT($CM48:$DD48,INDIRECT(ADDRESS(AN$2,$DH$2)):INDIRECT(ADDRESS(AN$2,$DY$2)))</f>
        <v>529733.80062913103</v>
      </c>
      <c r="AO48" s="51">
        <f ca="1">SUMPRODUCT($CM48:$DD48,INDIRECT(ADDRESS(AO$2,$DH$2)):INDIRECT(ADDRESS(AO$2,$DY$2)))</f>
        <v>526322.02895306167</v>
      </c>
      <c r="AP48" s="51">
        <f ca="1">SUMPRODUCT($CM48:$DD48,INDIRECT(ADDRESS(AP$2,$DH$2)):INDIRECT(ADDRESS(AP$2,$DY$2)))</f>
        <v>516461.82355992252</v>
      </c>
      <c r="AQ48" s="51">
        <f ca="1">SUMPRODUCT($CM48:$DD48,INDIRECT(ADDRESS(AQ$2,$DH$2)):INDIRECT(ADDRESS(AQ$2,$DY$2)))</f>
        <v>511544.67608026287</v>
      </c>
      <c r="AR48" s="51">
        <f ca="1">SUMPRODUCT($CM48:$DD48,INDIRECT(ADDRESS(AR$2,$DH$2)):INDIRECT(ADDRESS(AR$2,$DY$2)))</f>
        <v>525667.61096196622</v>
      </c>
      <c r="AS48" s="51">
        <f ca="1">SUMPRODUCT($CM48:$DD48,INDIRECT(ADDRESS(AS$2,$DH$2)):INDIRECT(ADDRESS(AS$2,$DY$2)))</f>
        <v>386182.45404717402</v>
      </c>
      <c r="AT48" s="51">
        <f ca="1">SUMPRODUCT($CM48:$DD48,INDIRECT(ADDRESS(AT$2,$DH$2)):INDIRECT(ADDRESS(AT$2,$DY$2)))</f>
        <v>231358.46633710701</v>
      </c>
      <c r="AU48" s="51">
        <f ca="1">SUMPRODUCT($CM48:$DD48,INDIRECT(ADDRESS(AU$2,$DH$2)):INDIRECT(ADDRESS(AU$2,$DY$2)))</f>
        <v>316759.44227036013</v>
      </c>
      <c r="AV48" s="51">
        <f ca="1">SUMPRODUCT($CM48:$DD48,INDIRECT(ADDRESS(AV$2,$DH$2)):INDIRECT(ADDRESS(AV$2,$DY$2)))</f>
        <v>467127.8184264187</v>
      </c>
      <c r="AW48" s="51">
        <f ca="1">SUMPRODUCT($CM48:$DD48,INDIRECT(ADDRESS(AW$2,$DH$2)):INDIRECT(ADDRESS(AW$2,$DY$2)))</f>
        <v>568401.11768058827</v>
      </c>
      <c r="AX48" s="51">
        <f ca="1">SUMPRODUCT($CM48:$DD48,INDIRECT(ADDRESS(AX$2,$DH$2)):INDIRECT(ADDRESS(AX$2,$DY$2)))</f>
        <v>564456.08071360539</v>
      </c>
      <c r="AY48" s="51">
        <f ca="1">SUMPRODUCT($CM48:$DD48,INDIRECT(ADDRESS(AY$2,$DH$2)):INDIRECT(ADDRESS(AY$2,$DY$2)))</f>
        <v>522496.45894396713</v>
      </c>
      <c r="AZ48" s="51">
        <f ca="1">SUMPRODUCT($CM48:$DD48,INDIRECT(ADDRESS(AZ$2,$DH$2)):INDIRECT(ADDRESS(AZ$2,$DY$2)))</f>
        <v>534782.55473924614</v>
      </c>
      <c r="BA48" s="51">
        <f ca="1">SUMPRODUCT($CM48:$DD48,INDIRECT(ADDRESS(BA$2,$DH$2)):INDIRECT(ADDRESS(BA$2,$DY$2)))</f>
        <v>510012.127512426</v>
      </c>
      <c r="BB48" s="51">
        <f ca="1">SUMPRODUCT($CM48:$DD48,INDIRECT(ADDRESS(BB$2,$DH$2)):INDIRECT(ADDRESS(BB$2,$DY$2)))</f>
        <v>540331.06864459603</v>
      </c>
      <c r="BC48" s="51">
        <f ca="1">SUMPRODUCT($CM48:$DD48,INDIRECT(ADDRESS(BC$2,$DH$2)):INDIRECT(ADDRESS(BC$2,$DY$2)))</f>
        <v>528720.58284328727</v>
      </c>
      <c r="BD48" s="51">
        <f ca="1">SUMPRODUCT($CM48:$DD48,INDIRECT(ADDRESS(BD$2,$DH$2)):INDIRECT(ADDRESS(BD$2,$DY$2)))</f>
        <v>517375.24850835971</v>
      </c>
      <c r="BE48" s="51">
        <f ca="1">SUMPRODUCT($CM48:$DD48,INDIRECT(ADDRESS(BE$2,$DH$2)):INDIRECT(ADDRESS(BE$2,$DY$2)))</f>
        <v>325398.36956408975</v>
      </c>
      <c r="BF48" s="51">
        <f ca="1">SUMPRODUCT($CM48:$DD48,INDIRECT(ADDRESS(BF$2,$DH$2)):INDIRECT(ADDRESS(BF$2,$DY$2)))</f>
        <v>153274.41757013297</v>
      </c>
      <c r="BG48" s="51">
        <f ca="1">SUMPRODUCT($CM48:$DD48,INDIRECT(ADDRESS(BG$2,$DH$2)):INDIRECT(ADDRESS(BG$2,$DY$2)))</f>
        <v>385928.53035975876</v>
      </c>
      <c r="BH48" s="51">
        <f ca="1">SUMPRODUCT($CM48:$DD48,INDIRECT(ADDRESS(BH$2,$DH$2)):INDIRECT(ADDRESS(BH$2,$DY$2)))</f>
        <v>508594.18627960008</v>
      </c>
      <c r="BI48" s="51">
        <f ca="1">SUMPRODUCT($CM48:$DD48,INDIRECT(ADDRESS(BI$2,$DH$2)):INDIRECT(ADDRESS(BI$2,$DY$2)))</f>
        <v>508594.18627955543</v>
      </c>
      <c r="BJ48" s="51">
        <f ca="1">SUMPRODUCT($CM48:$DD48,INDIRECT(ADDRESS(BJ$2,$DH$2)):INDIRECT(ADDRESS(BJ$2,$DY$2)))</f>
        <v>508594.18627959909</v>
      </c>
      <c r="BK48" s="51">
        <f ca="1">SUMPRODUCT($CM48:$DD48,INDIRECT(ADDRESS(BK$2,$DH$2)):INDIRECT(ADDRESS(BK$2,$DY$2)))</f>
        <v>488192.26987776003</v>
      </c>
      <c r="BL48" s="51">
        <f ca="1">SUMPRODUCT($CM48:$DD48,INDIRECT(ADDRESS(BL$2,$DH$2)):INDIRECT(ADDRESS(BL$2,$DY$2)))</f>
        <v>484914.83832944703</v>
      </c>
      <c r="BM48" s="51">
        <f ca="1">SUMPRODUCT($CM48:$DD48,INDIRECT(ADDRESS(BM$2,$DH$2)):INDIRECT(ADDRESS(BM$2,$DY$2)))</f>
        <v>429261.82007771952</v>
      </c>
      <c r="BN48" s="51">
        <f ca="1">SUMPRODUCT($CM48:$DD48,INDIRECT(ADDRESS(BN$2,$DH$2)):INDIRECT(ADDRESS(BN$2,$DY$2)))</f>
        <v>429261.82007774821</v>
      </c>
      <c r="BO48" s="51">
        <f ca="1">SUMPRODUCT($CM48:$DD48,INDIRECT(ADDRESS(BO$2,$DH$2)):INDIRECT(ADDRESS(BO$2,$DY$2)))</f>
        <v>449663.73647954297</v>
      </c>
      <c r="BP48" s="51">
        <f ca="1">SUMPRODUCT($CM48:$DD48,INDIRECT(ADDRESS(BP$2,$DH$2)):INDIRECT(ADDRESS(BP$2,$DY$2)))</f>
        <v>429261.82007773779</v>
      </c>
      <c r="BQ48" s="51">
        <f ca="1">SUMPRODUCT($CM48:$DD48,INDIRECT(ADDRESS(BQ$2,$DH$2)):INDIRECT(ADDRESS(BQ$2,$DY$2)))</f>
        <v>355592.55579136824</v>
      </c>
      <c r="BR48" s="51">
        <f ca="1">SUMPRODUCT($CM48:$DD48,INDIRECT(ADDRESS(BR$2,$DH$2)):INDIRECT(ADDRESS(BR$2,$DY$2)))</f>
        <v>242229.65275710143</v>
      </c>
      <c r="BS48" s="51">
        <f ca="1">SUMPRODUCT($CM48:$DD48,INDIRECT(ADDRESS(BS$2,$DH$2)):INDIRECT(ADDRESS(BS$2,$DY$2)))</f>
        <v>321920.93898858537</v>
      </c>
      <c r="BT48" s="51">
        <f ca="1">SUMPRODUCT($CM48:$DD48,INDIRECT(ADDRESS(BT$2,$DH$2)):INDIRECT(ADDRESS(BT$2,$DY$2)))</f>
        <v>441048.60137540504</v>
      </c>
      <c r="BU48" s="51">
        <f ca="1">SUMPRODUCT($CM48:$DD48,INDIRECT(ADDRESS(BU$2,$DH$2)):INDIRECT(ADDRESS(BU$2,$DY$2)))</f>
        <v>449663.73647954082</v>
      </c>
      <c r="BV48" s="51">
        <f ca="1">SUMPRODUCT($CM48:$DD48,INDIRECT(ADDRESS(BV$2,$DH$2)):INDIRECT(ADDRESS(BV$2,$DY$2)))</f>
        <v>449663.73647953058</v>
      </c>
      <c r="BW48" s="51">
        <f ca="1">SUMPRODUCT($CM48:$DD48,INDIRECT(ADDRESS(BW$2,$DH$2)):INDIRECT(ADDRESS(BW$2,$DY$2)))</f>
        <v>444111.00552592822</v>
      </c>
      <c r="BX48" s="51">
        <f ca="1">SUMPRODUCT($CM48:$DD48,INDIRECT(ADDRESS(BX$2,$DH$2)):INDIRECT(ADDRESS(BX$2,$DY$2)))</f>
        <v>540508.30240786495</v>
      </c>
      <c r="BY48" s="51">
        <f ca="1">SUMPRODUCT($CM48:$DD48,INDIRECT(ADDRESS(BY$2,$DH$2)):INDIRECT(ADDRESS(BY$2,$DY$2)))</f>
        <v>499704.46960427397</v>
      </c>
      <c r="BZ48" s="51">
        <f ca="1">SUMPRODUCT($CM48:$DD48,INDIRECT(ADDRESS(BZ$2,$DH$2)):INDIRECT(ADDRESS(BZ$2,$DY$2)))</f>
        <v>499704.469604288</v>
      </c>
      <c r="CA48" s="51">
        <f ca="1">SUMPRODUCT($CM48:$DD48,INDIRECT(ADDRESS(CA$2,$DH$2)):INDIRECT(ADDRESS(CA$2,$DY$2)))</f>
        <v>520106.38600610232</v>
      </c>
      <c r="CB48" s="51">
        <f ca="1">SUMPRODUCT($CM48:$DD48,INDIRECT(ADDRESS(CB$2,$DH$2)):INDIRECT(ADDRESS(CB$2,$DY$2)))</f>
        <v>499704.46960428526</v>
      </c>
      <c r="CC48" s="51">
        <f ca="1">SUMPRODUCT($CM48:$DD48,INDIRECT(ADDRESS(CC$2,$DH$2)):INDIRECT(ADDRESS(CC$2,$DY$2)))</f>
        <v>407884.29318211571</v>
      </c>
      <c r="CD48" s="51">
        <f ca="1">SUMPRODUCT($CM48:$DD48,INDIRECT(ADDRESS(CD$2,$DH$2)):INDIRECT(ADDRESS(CD$2,$DY$2)))</f>
        <v>287459.84438693617</v>
      </c>
      <c r="CF48" s="51">
        <f t="shared" ca="1" si="6"/>
        <v>4662007.8335331297</v>
      </c>
      <c r="CG48" s="51">
        <f t="shared" ca="1" si="6"/>
        <v>4865278.0055633727</v>
      </c>
      <c r="CH48" s="51">
        <f t="shared" ca="1" si="6"/>
        <v>5445134.3494903548</v>
      </c>
      <c r="CI48" s="51">
        <f t="shared" ca="1" si="6"/>
        <v>5666511.7786035649</v>
      </c>
      <c r="CJ48" s="51">
        <f t="shared" ca="1" si="6"/>
        <v>5509797.7284584101</v>
      </c>
      <c r="CK48" s="51">
        <f t="shared" ca="1" si="6"/>
        <v>4926594.2624396551</v>
      </c>
      <c r="CL48" s="82"/>
      <c r="CM48" s="1">
        <f>IFERROR(VLOOKUP($A48,Auxiliar_OPEX_CustosUnit!$A$4:$BT$129,COLUMN(Auxiliar_OPEX_CustosUnit!BC$2),0),0)</f>
        <v>0</v>
      </c>
      <c r="CN48" s="1">
        <f>IFERROR(VLOOKUP($A48,Auxiliar_OPEX_CustosUnit!$A$4:$BT$129,COLUMN(Auxiliar_OPEX_CustosUnit!BD$2),0),0)</f>
        <v>0</v>
      </c>
      <c r="CO48" s="1">
        <f>IFERROR(VLOOKUP($A48,Auxiliar_OPEX_CustosUnit!$A$4:$BT$129,COLUMN(Auxiliar_OPEX_CustosUnit!BE$2),0)*(1-DRE_Auxiliar!$A$172),0)</f>
        <v>0</v>
      </c>
      <c r="CP48" s="1">
        <f>IFERROR(VLOOKUP($A48,Auxiliar_OPEX_CustosUnit!$A$4:$BT$129,COLUMN(Auxiliar_OPEX_CustosUnit!BF$2),0),0)</f>
        <v>0</v>
      </c>
      <c r="CQ48" s="1">
        <f>IFERROR(VLOOKUP($A48,Auxiliar_OPEX_CustosUnit!$A$4:$BT$129,COLUMN(Auxiliar_OPEX_CustosUnit!BG$2),0),0)</f>
        <v>0</v>
      </c>
      <c r="CR48" s="1">
        <f>IFERROR(VLOOKUP($A48,Auxiliar_OPEX_CustosUnit!$A$4:$BT$129,COLUMN(Auxiliar_OPEX_CustosUnit!BH$2),0),0)</f>
        <v>0</v>
      </c>
      <c r="CS48" s="1">
        <f>IFERROR(VLOOKUP($A48,Auxiliar_OPEX_CustosUnit!$A$4:$BT$129,COLUMN(Auxiliar_OPEX_CustosUnit!BI$2),0),0)</f>
        <v>0</v>
      </c>
      <c r="CT48" s="1">
        <f>IFERROR(VLOOKUP($A48,Auxiliar_OPEX_CustosUnit!$A$4:$BT$129,COLUMN(Auxiliar_OPEX_CustosUnit!BJ$2),0),0)</f>
        <v>0</v>
      </c>
      <c r="CU48" s="1">
        <f>IFERROR(VLOOKUP($A48,Auxiliar_OPEX_CustosUnit!$A$4:$BT$129,COLUMN(Auxiliar_OPEX_CustosUnit!BK$2),0),0)</f>
        <v>0</v>
      </c>
      <c r="CV48" s="1">
        <f>IFERROR(VLOOKUP($A48,Auxiliar_OPEX_CustosUnit!$A$4:$BT$129,COLUMN(Auxiliar_OPEX_CustosUnit!BL$2),0),0)</f>
        <v>0</v>
      </c>
      <c r="CW48" s="1">
        <f>IFERROR(VLOOKUP($A48,Auxiliar_OPEX_CustosUnit!$A$4:$BT$129,COLUMN(Auxiliar_OPEX_CustosUnit!BM$2),0),0)</f>
        <v>0</v>
      </c>
      <c r="CX48" s="1">
        <f>IFERROR(VLOOKUP($A48,Auxiliar_OPEX_CustosUnit!$A$4:$BT$129,COLUMN(Auxiliar_OPEX_CustosUnit!BN$2),0),0)</f>
        <v>0</v>
      </c>
      <c r="CY48" s="1">
        <f>IFERROR(VLOOKUP($A48,Auxiliar_OPEX_CustosUnit!$A$4:$BT$129,COLUMN(Auxiliar_OPEX_CustosUnit!BO$2),0),0)</f>
        <v>0</v>
      </c>
      <c r="CZ48" s="1">
        <f>IFERROR(VLOOKUP($A48,Auxiliar_OPEX_CustosUnit!$A$4:$BT$129,COLUMN(Auxiliar_OPEX_CustosUnit!BP$2),0),0)</f>
        <v>0</v>
      </c>
      <c r="DA48" s="1">
        <f>IFERROR(VLOOKUP($A48,Auxiliar_OPEX_CustosUnit!$A$4:$BT$129,COLUMN(Auxiliar_OPEX_CustosUnit!BQ$2),0),0)</f>
        <v>0</v>
      </c>
      <c r="DB48" s="1">
        <f>IFERROR(VLOOKUP($A48,Auxiliar_OPEX_CustosUnit!$A$4:$BT$129,COLUMN(Auxiliar_OPEX_CustosUnit!BR$2),0),0)</f>
        <v>40.803832803605303</v>
      </c>
      <c r="DC48" s="1">
        <f>IFERROR(VLOOKUP($A48,Auxiliar_OPEX_CustosUnit!$A$4:$BT$129,COLUMN(Auxiliar_OPEX_CustosUnit!BS$2),0),0)</f>
        <v>0</v>
      </c>
      <c r="DD48" s="1">
        <f>IFERROR(VLOOKUP($A48,Auxiliar_OPEX_CustosUnit!$A$4:$BT$129,COLUMN(Auxiliar_OPEX_CustosUnit!BT$2),0),0)</f>
        <v>0</v>
      </c>
      <c r="DG48" s="60">
        <v>44593</v>
      </c>
      <c r="DH48" s="1">
        <v>1</v>
      </c>
      <c r="DI48" s="1">
        <f>INDEX(Auxiliar_OPEX_Drivers!$B$2:$CH$18,MATCH(Auxiliar_OPEX_O!DI$3,Auxiliar_OPEX_Drivers!$B$2:$B$18,0),MATCH($DG48,Auxiliar_OPEX_Drivers!$B$2:$CH$2,0))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INDEX(Auxiliar_OPEX_Drivers!$B$2:$CH$18,MATCH(Auxiliar_OPEX_O!DK$3,Auxiliar_OPEX_Drivers!$B$2:$B$18,0),MATCH($DG48,Auxiliar_OPEX_Drivers!$B$2:$CH$2,0))</f>
        <v>14.866485227498957</v>
      </c>
      <c r="DL48" s="1">
        <f>INDEX(Auxiliar_OPEX_Drivers!$B$2:$CH$18,MATCH(Auxiliar_OPEX_O!DL$3,Auxiliar_OPEX_Drivers!$B$2:$B$18,0),MATCH($DG48,Auxiliar_OPEX_Drivers!$B$2:$CH$2,0))</f>
        <v>65.042552781229105</v>
      </c>
      <c r="DM48" s="1">
        <f>INDEX(Auxiliar_OPEX_Drivers!$B$2:$CH$18,MATCH(Auxiliar_OPEX_O!DM$3,Auxiliar_OPEX_Drivers!$B$2:$B$18,0),MATCH($DG48,Auxiliar_OPEX_Drivers!$B$2:$CH$2,0))</f>
        <v>13</v>
      </c>
      <c r="DN48" s="1">
        <f>INDEX(Auxiliar_OPEX_Drivers!$B$2:$CH$18,MATCH(Auxiliar_OPEX_O!DN$3,Auxiliar_OPEX_Drivers!$B$2:$B$18,0),MATCH($DG48,Auxiliar_OPEX_Drivers!$B$2:$CH$2,0))</f>
        <v>708.81272318102492</v>
      </c>
      <c r="DO48" s="1">
        <f>INDEX(Auxiliar_OPEX_Drivers!$B$2:$CH$18,MATCH(Auxiliar_OPEX_O!DO$3,Auxiliar_OPEX_Drivers!$B$2:$B$18,0),MATCH($DG48,Auxiliar_OPEX_Drivers!$B$2:$CH$2,0))</f>
        <v>12</v>
      </c>
      <c r="DP48" s="1">
        <f>INDEX(Auxiliar_OPEX_Drivers!$B$2:$CH$18,MATCH(Auxiliar_OPEX_O!DP$3,Auxiliar_OPEX_Drivers!$B$2:$B$18,0),MATCH($DG48,Auxiliar_OPEX_Drivers!$B$2:$CH$2,0))</f>
        <v>201.1911480373401</v>
      </c>
      <c r="DQ48" s="1">
        <f>INDEX(Auxiliar_OPEX_Drivers!$B$2:$CH$18,MATCH(Auxiliar_OPEX_O!DQ$3,Auxiliar_OPEX_Drivers!$B$2:$B$18,0),MATCH($DG48,Auxiliar_OPEX_Drivers!$B$2:$CH$2,0))</f>
        <v>37.216621306874742</v>
      </c>
      <c r="DR48" s="1">
        <f>INDEX(Auxiliar_OPEX_Drivers!$B$2:$CH$18,MATCH(Auxiliar_OPEX_O!DR$3,Auxiliar_OPEX_Drivers!$B$2:$B$18,0),MATCH($DG48,Auxiliar_OPEX_Drivers!$B$2:$CH$2,0))</f>
        <v>20267690.184168223</v>
      </c>
      <c r="DS48" s="1">
        <f>INDEX(Auxiliar_OPEX_Drivers!$B$2:$CH$18,MATCH(Auxiliar_OPEX_O!DS$3,Auxiliar_OPEX_Drivers!$B$2:$B$18,0),MATCH($DG48,Auxiliar_OPEX_Drivers!$B$2:$CH$2,0))</f>
        <v>95308.5</v>
      </c>
      <c r="DT48" s="1">
        <f>INDEX(Auxiliar_OPEX_Drivers!$B$2:$CH$18,MATCH(Auxiliar_OPEX_O!DT$3,Auxiliar_OPEX_Drivers!$B$2:$B$18,0),MATCH($DG48,Auxiliar_OPEX_Drivers!$B$2:$CH$2,0))</f>
        <v>11592.511301932838</v>
      </c>
      <c r="DU48" s="1">
        <f>INDEX(Auxiliar_OPEX_Drivers!$B$2:$CH$18,MATCH(Auxiliar_OPEX_O!DU$3,Auxiliar_OPEX_Drivers!$B$2:$B$18,0),MATCH($DG48,Auxiliar_OPEX_Drivers!$B$2:$CH$2,0))</f>
        <v>5491.2552835859333</v>
      </c>
      <c r="DV48" s="1">
        <f>INDEX(Auxiliar_OPEX_Drivers!$B$2:$CH$18,MATCH(Auxiliar_OPEX_O!DV$3,Auxiliar_OPEX_Drivers!$B$2:$B$18,0),MATCH($DG48,Auxiliar_OPEX_Drivers!$B$2:$CH$2,0))</f>
        <v>2385934.0768629499</v>
      </c>
      <c r="DW48" s="1">
        <f>INDEX(Auxiliar_OPEX_Drivers!$B$2:$CH$18,MATCH(Auxiliar_OPEX_O!DW$3,Auxiliar_OPEX_Drivers!$B$2:$B$18,0),MATCH($DG48,Auxiliar_OPEX_Drivers!$B$2:$CH$2,0))</f>
        <v>11448.135783586113</v>
      </c>
      <c r="DX48" s="1">
        <f>INDEX(Auxiliar_OPEX_Drivers!$B$2:$CH$18,MATCH(Auxiliar_OPEX_O!DX$3,Auxiliar_OPEX_Drivers!$B$2:$B$18,0),MATCH($DG48,Auxiliar_OPEX_Drivers!$B$2:$CH$2,0))</f>
        <v>2409563.4821352288</v>
      </c>
      <c r="DY48" s="1">
        <f>INDEX(Auxiliar_OPEX_Drivers!$B$2:$CH$18,MATCH(Auxiliar_OPEX_O!DY$3,Auxiliar_OPEX_Drivers!$B$2:$B$18,0),MATCH($DG48,Auxiliar_OPEX_Drivers!$B$2:$CH$2,0))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426262.1097420209</v>
      </c>
      <c r="E49" s="51">
        <f ca="1">SUMPRODUCT($CM49:$DD49,INDIRECT(ADDRESS(E$2,$DH$2)):INDIRECT(ADDRESS(E$2,$DY$2)))</f>
        <v>413819.56756912742</v>
      </c>
      <c r="F49" s="51">
        <f ca="1">SUMPRODUCT($CM49:$DD49,INDIRECT(ADDRESS(F$2,$DH$2)):INDIRECT(ADDRESS(F$2,$DY$2)))</f>
        <v>425055.7136486083</v>
      </c>
      <c r="G49" s="51">
        <f ca="1">SUMPRODUCT($CM49:$DD49,INDIRECT(ADDRESS(G$2,$DH$2)):INDIRECT(ADDRESS(G$2,$DY$2)))</f>
        <v>440117.35885556677</v>
      </c>
      <c r="H49" s="51">
        <f ca="1">SUMPRODUCT($CM49:$DD49,INDIRECT(ADDRESS(H$2,$DH$2)):INDIRECT(ADDRESS(H$2,$DY$2)))</f>
        <v>449625.92304893845</v>
      </c>
      <c r="I49" s="51">
        <f ca="1">SUMPRODUCT($CM49:$DD49,INDIRECT(ADDRESS(I$2,$DH$2)):INDIRECT(ADDRESS(I$2,$DY$2)))</f>
        <v>384383.22062471841</v>
      </c>
      <c r="J49" s="51">
        <f ca="1">SUMPRODUCT($CM49:$DD49,INDIRECT(ADDRESS(J$2,$DH$2)):INDIRECT(ADDRESS(J$2,$DY$2)))</f>
        <v>245415.54580369155</v>
      </c>
      <c r="K49" s="51">
        <f ca="1">SUMPRODUCT($CM49:$DD49,INDIRECT(ADDRESS(K$2,$DH$2)):INDIRECT(ADDRESS(K$2,$DY$2)))</f>
        <v>277924.50575131539</v>
      </c>
      <c r="L49" s="51">
        <f ca="1">SUMPRODUCT($CM49:$DD49,INDIRECT(ADDRESS(L$2,$DH$2)):INDIRECT(ADDRESS(L$2,$DY$2)))</f>
        <v>383259.02851554903</v>
      </c>
      <c r="M49" s="51">
        <f ca="1">SUMPRODUCT($CM49:$DD49,INDIRECT(ADDRESS(M$2,$DH$2)):INDIRECT(ADDRESS(M$2,$DY$2)))</f>
        <v>467687.77967160544</v>
      </c>
      <c r="N49" s="51">
        <f ca="1">SUMPRODUCT($CM49:$DD49,INDIRECT(ADDRESS(N$2,$DH$2)):INDIRECT(ADDRESS(N$2,$DY$2)))</f>
        <v>478497.87350004952</v>
      </c>
      <c r="O49" s="51">
        <f ca="1">SUMPRODUCT($CM49:$DD49,INDIRECT(ADDRESS(O$2,$DH$2)):INDIRECT(ADDRESS(O$2,$DY$2)))</f>
        <v>481825.26800907607</v>
      </c>
      <c r="P49" s="51">
        <f ca="1">SUMPRODUCT($CM49:$DD49,INDIRECT(ADDRESS(P$2,$DH$2)):INDIRECT(ADDRESS(P$2,$DY$2)))</f>
        <v>459903.91327131662</v>
      </c>
      <c r="Q49" s="51">
        <f ca="1">SUMPRODUCT($CM49:$DD49,INDIRECT(ADDRESS(Q$2,$DH$2)):INDIRECT(ADDRESS(Q$2,$DY$2)))</f>
        <v>452918.28493966325</v>
      </c>
      <c r="R49" s="51">
        <f ca="1">SUMPRODUCT($CM49:$DD49,INDIRECT(ADDRESS(R$2,$DH$2)):INDIRECT(ADDRESS(R$2,$DY$2)))</f>
        <v>450631.33817462967</v>
      </c>
      <c r="S49" s="51">
        <f ca="1">SUMPRODUCT($CM49:$DD49,INDIRECT(ADDRESS(S$2,$DH$2)):INDIRECT(ADDRESS(S$2,$DY$2)))</f>
        <v>454879.14481209277</v>
      </c>
      <c r="T49" s="51">
        <f ca="1">SUMPRODUCT($CM49:$DD49,INDIRECT(ADDRESS(T$2,$DH$2)):INDIRECT(ADDRESS(T$2,$DY$2)))</f>
        <v>449818.17051807418</v>
      </c>
      <c r="U49" s="51">
        <f ca="1">SUMPRODUCT($CM49:$DD49,INDIRECT(ADDRESS(U$2,$DH$2)):INDIRECT(ADDRESS(U$2,$DY$2)))</f>
        <v>333656.31421984651</v>
      </c>
      <c r="V49" s="51">
        <f ca="1">SUMPRODUCT($CM49:$DD49,INDIRECT(ADDRESS(V$2,$DH$2)):INDIRECT(ADDRESS(V$2,$DY$2)))</f>
        <v>207989.10302999895</v>
      </c>
      <c r="W49" s="51">
        <f ca="1">SUMPRODUCT($CM49:$DD49,INDIRECT(ADDRESS(W$2,$DH$2)):INDIRECT(ADDRESS(W$2,$DY$2)))</f>
        <v>278736.62207671907</v>
      </c>
      <c r="X49" s="51">
        <f ca="1">SUMPRODUCT($CM49:$DD49,INDIRECT(ADDRESS(X$2,$DH$2)):INDIRECT(ADDRESS(X$2,$DY$2)))</f>
        <v>399457.21221558534</v>
      </c>
      <c r="Y49" s="51">
        <f ca="1">SUMPRODUCT($CM49:$DD49,INDIRECT(ADDRESS(Y$2,$DH$2)):INDIRECT(ADDRESS(Y$2,$DY$2)))</f>
        <v>507299.42055070784</v>
      </c>
      <c r="Z49" s="51">
        <f ca="1">SUMPRODUCT($CM49:$DD49,INDIRECT(ADDRESS(Z$2,$DH$2)):INDIRECT(ADDRESS(Z$2,$DY$2)))</f>
        <v>523225.22047228261</v>
      </c>
      <c r="AA49" s="51">
        <f ca="1">SUMPRODUCT($CM49:$DD49,INDIRECT(ADDRESS(AA$2,$DH$2)):INDIRECT(ADDRESS(AA$2,$DY$2)))</f>
        <v>521250.01523675484</v>
      </c>
      <c r="AB49" s="51">
        <f ca="1">SUMPRODUCT($CM49:$DD49,INDIRECT(ADDRESS(AB$2,$DH$2)):INDIRECT(ADDRESS(AB$2,$DY$2)))</f>
        <v>523835.54222569906</v>
      </c>
      <c r="AC49" s="51">
        <f ca="1">SUMPRODUCT($CM49:$DD49,INDIRECT(ADDRESS(AC$2,$DH$2)):INDIRECT(ADDRESS(AC$2,$DY$2)))</f>
        <v>527387.33112682053</v>
      </c>
      <c r="AD49" s="51">
        <f ca="1">SUMPRODUCT($CM49:$DD49,INDIRECT(ADDRESS(AD$2,$DH$2)):INDIRECT(ADDRESS(AD$2,$DY$2)))</f>
        <v>523316.50604341843</v>
      </c>
      <c r="AE49" s="51">
        <f ca="1">SUMPRODUCT($CM49:$DD49,INDIRECT(ADDRESS(AE$2,$DH$2)):INDIRECT(ADDRESS(AE$2,$DY$2)))</f>
        <v>531198.17767114635</v>
      </c>
      <c r="AF49" s="51">
        <f ca="1">SUMPRODUCT($CM49:$DD49,INDIRECT(ADDRESS(AF$2,$DH$2)):INDIRECT(ADDRESS(AF$2,$DY$2)))</f>
        <v>527932.16569098178</v>
      </c>
      <c r="AG49" s="51">
        <f ca="1">SUMPRODUCT($CM49:$DD49,INDIRECT(ADDRESS(AG$2,$DH$2)):INDIRECT(ADDRESS(AG$2,$DY$2)))</f>
        <v>369576.1616323106</v>
      </c>
      <c r="AH49" s="51">
        <f ca="1">SUMPRODUCT($CM49:$DD49,INDIRECT(ADDRESS(AH$2,$DH$2)):INDIRECT(ADDRESS(AH$2,$DY$2)))</f>
        <v>221550.80117423602</v>
      </c>
      <c r="AI49" s="51">
        <f ca="1">SUMPRODUCT($CM49:$DD49,INDIRECT(ADDRESS(AI$2,$DH$2)):INDIRECT(ADDRESS(AI$2,$DY$2)))</f>
        <v>327821.78251452983</v>
      </c>
      <c r="AJ49" s="51">
        <f ca="1">SUMPRODUCT($CM49:$DD49,INDIRECT(ADDRESS(AJ$2,$DH$2)):INDIRECT(ADDRESS(AJ$2,$DY$2)))</f>
        <v>446198.54598266043</v>
      </c>
      <c r="AK49" s="51">
        <f ca="1">SUMPRODUCT($CM49:$DD49,INDIRECT(ADDRESS(AK$2,$DH$2)):INDIRECT(ADDRESS(AK$2,$DY$2)))</f>
        <v>502709.98128452623</v>
      </c>
      <c r="AL49" s="51">
        <f ca="1">SUMPRODUCT($CM49:$DD49,INDIRECT(ADDRESS(AL$2,$DH$2)):INDIRECT(ADDRESS(AL$2,$DY$2)))</f>
        <v>506008.83400640282</v>
      </c>
      <c r="AM49" s="51">
        <f ca="1">SUMPRODUCT($CM49:$DD49,INDIRECT(ADDRESS(AM$2,$DH$2)):INDIRECT(ADDRESS(AM$2,$DY$2)))</f>
        <v>505067.27618103905</v>
      </c>
      <c r="AN49" s="51">
        <f ca="1">SUMPRODUCT($CM49:$DD49,INDIRECT(ADDRESS(AN$2,$DH$2)):INDIRECT(ADDRESS(AN$2,$DY$2)))</f>
        <v>521302.61521321669</v>
      </c>
      <c r="AO49" s="51">
        <f ca="1">SUMPRODUCT($CM49:$DD49,INDIRECT(ADDRESS(AO$2,$DH$2)):INDIRECT(ADDRESS(AO$2,$DY$2)))</f>
        <v>518522.83956538071</v>
      </c>
      <c r="AP49" s="51">
        <f ca="1">SUMPRODUCT($CM49:$DD49,INDIRECT(ADDRESS(AP$2,$DH$2)):INDIRECT(ADDRESS(AP$2,$DY$2)))</f>
        <v>510489.13700938597</v>
      </c>
      <c r="AQ49" s="51">
        <f ca="1">SUMPRODUCT($CM49:$DD49,INDIRECT(ADDRESS(AQ$2,$DH$2)):INDIRECT(ADDRESS(AQ$2,$DY$2)))</f>
        <v>506482.84112603328</v>
      </c>
      <c r="AR49" s="51">
        <f ca="1">SUMPRODUCT($CM49:$DD49,INDIRECT(ADDRESS(AR$2,$DH$2)):INDIRECT(ADDRESS(AR$2,$DY$2)))</f>
        <v>517989.64585610863</v>
      </c>
      <c r="AS49" s="51">
        <f ca="1">SUMPRODUCT($CM49:$DD49,INDIRECT(ADDRESS(AS$2,$DH$2)):INDIRECT(ADDRESS(AS$2,$DY$2)))</f>
        <v>404342.69663440034</v>
      </c>
      <c r="AT49" s="51">
        <f ca="1">SUMPRODUCT($CM49:$DD49,INDIRECT(ADDRESS(AT$2,$DH$2)):INDIRECT(ADDRESS(AT$2,$DY$2)))</f>
        <v>278198.27912955527</v>
      </c>
      <c r="AU49" s="51">
        <f ca="1">SUMPRODUCT($CM49:$DD49,INDIRECT(ADDRESS(AU$2,$DH$2)):INDIRECT(ADDRESS(AU$2,$DY$2)))</f>
        <v>347770.95555665286</v>
      </c>
      <c r="AV49" s="51">
        <f ca="1">SUMPRODUCT($CM49:$DD49,INDIRECT(ADDRESS(AV$2,$DH$2)):INDIRECT(ADDRESS(AV$2,$DY$2)))</f>
        <v>470285.1182642841</v>
      </c>
      <c r="AW49" s="51">
        <f ca="1">SUMPRODUCT($CM49:$DD49,INDIRECT(ADDRESS(AW$2,$DH$2)):INDIRECT(ADDRESS(AW$2,$DY$2)))</f>
        <v>552798.56809955405</v>
      </c>
      <c r="AX49" s="51">
        <f ca="1">SUMPRODUCT($CM49:$DD49,INDIRECT(ADDRESS(AX$2,$DH$2)):INDIRECT(ADDRESS(AX$2,$DY$2)))</f>
        <v>549584.30913622701</v>
      </c>
      <c r="AY49" s="51">
        <f ca="1">SUMPRODUCT($CM49:$DD49,INDIRECT(ADDRESS(AY$2,$DH$2)):INDIRECT(ADDRESS(AY$2,$DY$2)))</f>
        <v>515397.28085242782</v>
      </c>
      <c r="AZ49" s="51">
        <f ca="1">SUMPRODUCT($CM49:$DD49,INDIRECT(ADDRESS(AZ$2,$DH$2)):INDIRECT(ADDRESS(AZ$2,$DY$2)))</f>
        <v>525407.50226854638</v>
      </c>
      <c r="BA49" s="51">
        <f ca="1">SUMPRODUCT($CM49:$DD49,INDIRECT(ADDRESS(BA$2,$DH$2)):INDIRECT(ADDRESS(BA$2,$DY$2)))</f>
        <v>505225.54493694229</v>
      </c>
      <c r="BB49" s="51">
        <f ca="1">SUMPRODUCT($CM49:$DD49,INDIRECT(ADDRESS(BB$2,$DH$2)):INDIRECT(ADDRESS(BB$2,$DY$2)))</f>
        <v>529928.21036397794</v>
      </c>
      <c r="BC49" s="51">
        <f ca="1">SUMPRODUCT($CM49:$DD49,INDIRECT(ADDRESS(BC$2,$DH$2)):INDIRECT(ADDRESS(BC$2,$DY$2)))</f>
        <v>520468.44905685366</v>
      </c>
      <c r="BD49" s="51">
        <f ca="1">SUMPRODUCT($CM49:$DD49,INDIRECT(ADDRESS(BD$2,$DH$2)):INDIRECT(ADDRESS(BD$2,$DY$2)))</f>
        <v>511224.72260176961</v>
      </c>
      <c r="BE49" s="51">
        <f ca="1">SUMPRODUCT($CM49:$DD49,INDIRECT(ADDRESS(BE$2,$DH$2)):INDIRECT(ADDRESS(BE$2,$DY$2)))</f>
        <v>354809.60936897399</v>
      </c>
      <c r="BF49" s="51">
        <f ca="1">SUMPRODUCT($CM49:$DD49,INDIRECT(ADDRESS(BF$2,$DH$2)):INDIRECT(ADDRESS(BF$2,$DY$2)))</f>
        <v>214569.87013961302</v>
      </c>
      <c r="BG49" s="51">
        <f ca="1">SUMPRODUCT($CM49:$DD49,INDIRECT(ADDRESS(BG$2,$DH$2)):INDIRECT(ADDRESS(BG$2,$DY$2)))</f>
        <v>404130.3856477954</v>
      </c>
      <c r="BH49" s="51">
        <f ca="1">SUMPRODUCT($CM49:$DD49,INDIRECT(ADDRESS(BH$2,$DH$2)):INDIRECT(ADDRESS(BH$2,$DY$2)))</f>
        <v>504073.47549272905</v>
      </c>
      <c r="BI49" s="51">
        <f ca="1">SUMPRODUCT($CM49:$DD49,INDIRECT(ADDRESS(BI$2,$DH$2)):INDIRECT(ADDRESS(BI$2,$DY$2)))</f>
        <v>504073.47549269267</v>
      </c>
      <c r="BJ49" s="51">
        <f ca="1">SUMPRODUCT($CM49:$DD49,INDIRECT(ADDRESS(BJ$2,$DH$2)):INDIRECT(ADDRESS(BJ$2,$DY$2)))</f>
        <v>504073.47549272823</v>
      </c>
      <c r="BK49" s="51">
        <f ca="1">SUMPRODUCT($CM49:$DD49,INDIRECT(ADDRESS(BK$2,$DH$2)):INDIRECT(ADDRESS(BK$2,$DY$2)))</f>
        <v>487450.8067541346</v>
      </c>
      <c r="BL49" s="51">
        <f ca="1">SUMPRODUCT($CM49:$DD49,INDIRECT(ADDRESS(BL$2,$DH$2)):INDIRECT(ADDRESS(BL$2,$DY$2)))</f>
        <v>484780.48609072325</v>
      </c>
      <c r="BM49" s="51">
        <f ca="1">SUMPRODUCT($CM49:$DD49,INDIRECT(ADDRESS(BM$2,$DH$2)):INDIRECT(ADDRESS(BM$2,$DY$2)))</f>
        <v>439436.62385344924</v>
      </c>
      <c r="BN49" s="51">
        <f ca="1">SUMPRODUCT($CM49:$DD49,INDIRECT(ADDRESS(BN$2,$DH$2)):INDIRECT(ADDRESS(BN$2,$DY$2)))</f>
        <v>439436.62385347259</v>
      </c>
      <c r="BO49" s="51">
        <f ca="1">SUMPRODUCT($CM49:$DD49,INDIRECT(ADDRESS(BO$2,$DH$2)):INDIRECT(ADDRESS(BO$2,$DY$2)))</f>
        <v>456059.29259203013</v>
      </c>
      <c r="BP49" s="51">
        <f ca="1">SUMPRODUCT($CM49:$DD49,INDIRECT(ADDRESS(BP$2,$DH$2)):INDIRECT(ADDRESS(BP$2,$DY$2)))</f>
        <v>439436.62385346415</v>
      </c>
      <c r="BQ49" s="51">
        <f ca="1">SUMPRODUCT($CM49:$DD49,INDIRECT(ADDRESS(BQ$2,$DH$2)):INDIRECT(ADDRESS(BQ$2,$DY$2)))</f>
        <v>379413.8420554836</v>
      </c>
      <c r="BR49" s="51">
        <f ca="1">SUMPRODUCT($CM49:$DD49,INDIRECT(ADDRESS(BR$2,$DH$2)):INDIRECT(ADDRESS(BR$2,$DY$2)))</f>
        <v>287050.26467046584</v>
      </c>
      <c r="BS49" s="51">
        <f ca="1">SUMPRODUCT($CM49:$DD49,INDIRECT(ADDRESS(BS$2,$DH$2)):INDIRECT(ADDRESS(BS$2,$DY$2)))</f>
        <v>352010.42470473831</v>
      </c>
      <c r="BT49" s="51">
        <f ca="1">SUMPRODUCT($CM49:$DD49,INDIRECT(ADDRESS(BT$2,$DH$2)):INDIRECT(ADDRESS(BT$2,$DY$2)))</f>
        <v>449070.89836105722</v>
      </c>
      <c r="BU49" s="51">
        <f ca="1">SUMPRODUCT($CM49:$DD49,INDIRECT(ADDRESS(BU$2,$DH$2)):INDIRECT(ADDRESS(BU$2,$DY$2)))</f>
        <v>456090.16724510037</v>
      </c>
      <c r="BV49" s="51">
        <f ca="1">SUMPRODUCT($CM49:$DD49,INDIRECT(ADDRESS(BV$2,$DH$2)):INDIRECT(ADDRESS(BV$2,$DY$2)))</f>
        <v>456090.16724509205</v>
      </c>
      <c r="BW49" s="51">
        <f ca="1">SUMPRODUCT($CM49:$DD49,INDIRECT(ADDRESS(BW$2,$DH$2)):INDIRECT(ADDRESS(BW$2,$DY$2)))</f>
        <v>451566.02326673776</v>
      </c>
      <c r="BX49" s="51">
        <f ca="1">SUMPRODUCT($CM49:$DD49,INDIRECT(ADDRESS(BX$2,$DH$2)):INDIRECT(ADDRESS(BX$2,$DY$2)))</f>
        <v>530106.70061309997</v>
      </c>
      <c r="BY49" s="51">
        <f ca="1">SUMPRODUCT($CM49:$DD49,INDIRECT(ADDRESS(BY$2,$DH$2)):INDIRECT(ADDRESS(BY$2,$DY$2)))</f>
        <v>496861.36313598382</v>
      </c>
      <c r="BZ49" s="51">
        <f ca="1">SUMPRODUCT($CM49:$DD49,INDIRECT(ADDRESS(BZ$2,$DH$2)):INDIRECT(ADDRESS(BZ$2,$DY$2)))</f>
        <v>496861.36313599523</v>
      </c>
      <c r="CA49" s="51">
        <f ca="1">SUMPRODUCT($CM49:$DD49,INDIRECT(ADDRESS(CA$2,$DH$2)):INDIRECT(ADDRESS(CA$2,$DY$2)))</f>
        <v>513484.03187456867</v>
      </c>
      <c r="CB49" s="51">
        <f ca="1">SUMPRODUCT($CM49:$DD49,INDIRECT(ADDRESS(CB$2,$DH$2)):INDIRECT(ADDRESS(CB$2,$DY$2)))</f>
        <v>496861.36313599296</v>
      </c>
      <c r="CC49" s="51">
        <f ca="1">SUMPRODUCT($CM49:$DD49,INDIRECT(ADDRESS(CC$2,$DH$2)):INDIRECT(ADDRESS(CC$2,$DY$2)))</f>
        <v>422049.94120273943</v>
      </c>
      <c r="CD49" s="51">
        <f ca="1">SUMPRODUCT($CM49:$DD49,INDIRECT(ADDRESS(CD$2,$DH$2)):INDIRECT(ADDRESS(CD$2,$DY$2)))</f>
        <v>323932.8976406182</v>
      </c>
      <c r="CF49" s="51">
        <f t="shared" ca="1" si="6"/>
        <v>4873873.8947402667</v>
      </c>
      <c r="CG49" s="51">
        <f t="shared" ca="1" si="6"/>
        <v>5039764.7595176715</v>
      </c>
      <c r="CH49" s="51">
        <f t="shared" ca="1" si="6"/>
        <v>5512603.1055337712</v>
      </c>
      <c r="CI49" s="51">
        <f t="shared" ca="1" si="6"/>
        <v>5693164.286443226</v>
      </c>
      <c r="CJ49" s="51">
        <f t="shared" ca="1" si="6"/>
        <v>5565435.527616756</v>
      </c>
      <c r="CK49" s="51">
        <f t="shared" ca="1" si="6"/>
        <v>5090441.4377918141</v>
      </c>
      <c r="CL49" s="82"/>
      <c r="CM49" s="1">
        <f>IFERROR(VLOOKUP($A49,Auxiliar_OPEX_CustosUnit!$A$4:$BT$129,COLUMN(Auxiliar_OPEX_CustosUnit!BC$2),0),0)</f>
        <v>0</v>
      </c>
      <c r="CN49" s="1">
        <f>IFERROR(VLOOKUP($A49,Auxiliar_OPEX_CustosUnit!$A$4:$BT$129,COLUMN(Auxiliar_OPEX_CustosUnit!BD$2),0),0)</f>
        <v>0</v>
      </c>
      <c r="CO49" s="1">
        <f>IFERROR(VLOOKUP($A49,Auxiliar_OPEX_CustosUnit!$A$4:$BT$129,COLUMN(Auxiliar_OPEX_CustosUnit!BE$2),0)*(1-DRE_Auxiliar!$A$172),0)</f>
        <v>88239.478914381922</v>
      </c>
      <c r="CP49" s="1">
        <f>IFERROR(VLOOKUP($A49,Auxiliar_OPEX_CustosUnit!$A$4:$BT$129,COLUMN(Auxiliar_OPEX_CustosUnit!BF$2),0),0)</f>
        <v>0</v>
      </c>
      <c r="CQ49" s="1">
        <f>IFERROR(VLOOKUP($A49,Auxiliar_OPEX_CustosUnit!$A$4:$BT$129,COLUMN(Auxiliar_OPEX_CustosUnit!BG$2),0),0)</f>
        <v>0</v>
      </c>
      <c r="CR49" s="1">
        <f>IFERROR(VLOOKUP($A49,Auxiliar_OPEX_CustosUnit!$A$4:$BT$129,COLUMN(Auxiliar_OPEX_CustosUnit!BH$2),0),0)</f>
        <v>0</v>
      </c>
      <c r="CS49" s="1">
        <f>IFERROR(VLOOKUP($A49,Auxiliar_OPEX_CustosUnit!$A$4:$BT$129,COLUMN(Auxiliar_OPEX_CustosUnit!BI$2),0),0)</f>
        <v>0</v>
      </c>
      <c r="CT49" s="1">
        <f>IFERROR(VLOOKUP($A49,Auxiliar_OPEX_CustosUnit!$A$4:$BT$129,COLUMN(Auxiliar_OPEX_CustosUnit!BJ$2),0),0)</f>
        <v>0</v>
      </c>
      <c r="CU49" s="1">
        <f>IFERROR(VLOOKUP($A49,Auxiliar_OPEX_CustosUnit!$A$4:$BT$129,COLUMN(Auxiliar_OPEX_CustosUnit!BK$2),0),0)</f>
        <v>7.1996295797714502</v>
      </c>
      <c r="CV49" s="1">
        <f>IFERROR(VLOOKUP($A49,Auxiliar_OPEX_CustosUnit!$A$4:$BT$129,COLUMN(Auxiliar_OPEX_CustosUnit!BL$2),0),0)</f>
        <v>0</v>
      </c>
      <c r="CW49" s="1">
        <f>IFERROR(VLOOKUP($A49,Auxiliar_OPEX_CustosUnit!$A$4:$BT$129,COLUMN(Auxiliar_OPEX_CustosUnit!BM$2),0),0)</f>
        <v>0</v>
      </c>
      <c r="CX49" s="1">
        <f>IFERROR(VLOOKUP($A49,Auxiliar_OPEX_CustosUnit!$A$4:$BT$129,COLUMN(Auxiliar_OPEX_CustosUnit!BN$2),0),0)</f>
        <v>0</v>
      </c>
      <c r="CY49" s="1">
        <f>IFERROR(VLOOKUP($A49,Auxiliar_OPEX_CustosUnit!$A$4:$BT$129,COLUMN(Auxiliar_OPEX_CustosUnit!BO$2),0),0)</f>
        <v>0</v>
      </c>
      <c r="CZ49" s="1">
        <f>IFERROR(VLOOKUP($A49,Auxiliar_OPEX_CustosUnit!$A$4:$BT$129,COLUMN(Auxiliar_OPEX_CustosUnit!BP$2),0),0)</f>
        <v>0</v>
      </c>
      <c r="DA49" s="1">
        <f>IFERROR(VLOOKUP($A49,Auxiliar_OPEX_CustosUnit!$A$4:$BT$129,COLUMN(Auxiliar_OPEX_CustosUnit!BQ$2),0),0)</f>
        <v>0</v>
      </c>
      <c r="DB49" s="1">
        <f>IFERROR(VLOOKUP($A49,Auxiliar_OPEX_CustosUnit!$A$4:$BT$129,COLUMN(Auxiliar_OPEX_CustosUnit!BR$2),0),0)</f>
        <v>33.245337477127897</v>
      </c>
      <c r="DC49" s="1">
        <f>IFERROR(VLOOKUP($A49,Auxiliar_OPEX_CustosUnit!$A$4:$BT$129,COLUMN(Auxiliar_OPEX_CustosUnit!BS$2),0),0)</f>
        <v>0</v>
      </c>
      <c r="DD49" s="1">
        <f>IFERROR(VLOOKUP($A49,Auxiliar_OPEX_CustosUnit!$A$4:$BT$129,COLUMN(Auxiliar_OPEX_CustosUnit!BT$2),0),0)</f>
        <v>0</v>
      </c>
      <c r="DG49" s="60">
        <v>44621</v>
      </c>
      <c r="DH49" s="1">
        <v>1</v>
      </c>
      <c r="DI49" s="1">
        <f>INDEX(Auxiliar_OPEX_Drivers!$B$2:$CH$18,MATCH(Auxiliar_OPEX_O!DI$3,Auxiliar_OPEX_Drivers!$B$2:$B$18,0),MATCH($DG49,Auxiliar_OPEX_Drivers!$B$2:$CH$2,0))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INDEX(Auxiliar_OPEX_Drivers!$B$2:$CH$18,MATCH(Auxiliar_OPEX_O!DK$3,Auxiliar_OPEX_Drivers!$B$2:$B$18,0),MATCH($DG49,Auxiliar_OPEX_Drivers!$B$2:$CH$2,0))</f>
        <v>14.866485227498957</v>
      </c>
      <c r="DL49" s="1">
        <f>INDEX(Auxiliar_OPEX_Drivers!$B$2:$CH$18,MATCH(Auxiliar_OPEX_O!DL$3,Auxiliar_OPEX_Drivers!$B$2:$B$18,0),MATCH($DG49,Auxiliar_OPEX_Drivers!$B$2:$CH$2,0))</f>
        <v>65.042552781229105</v>
      </c>
      <c r="DM49" s="1">
        <f>INDEX(Auxiliar_OPEX_Drivers!$B$2:$CH$18,MATCH(Auxiliar_OPEX_O!DM$3,Auxiliar_OPEX_Drivers!$B$2:$B$18,0),MATCH($DG49,Auxiliar_OPEX_Drivers!$B$2:$CH$2,0))</f>
        <v>13</v>
      </c>
      <c r="DN49" s="1">
        <f>INDEX(Auxiliar_OPEX_Drivers!$B$2:$CH$18,MATCH(Auxiliar_OPEX_O!DN$3,Auxiliar_OPEX_Drivers!$B$2:$B$18,0),MATCH($DG49,Auxiliar_OPEX_Drivers!$B$2:$CH$2,0))</f>
        <v>708.81272318102492</v>
      </c>
      <c r="DO49" s="1">
        <f>INDEX(Auxiliar_OPEX_Drivers!$B$2:$CH$18,MATCH(Auxiliar_OPEX_O!DO$3,Auxiliar_OPEX_Drivers!$B$2:$B$18,0),MATCH($DG49,Auxiliar_OPEX_Drivers!$B$2:$CH$2,0))</f>
        <v>12</v>
      </c>
      <c r="DP49" s="1">
        <f>INDEX(Auxiliar_OPEX_Drivers!$B$2:$CH$18,MATCH(Auxiliar_OPEX_O!DP$3,Auxiliar_OPEX_Drivers!$B$2:$B$18,0),MATCH($DG49,Auxiliar_OPEX_Drivers!$B$2:$CH$2,0))</f>
        <v>201.1911480373401</v>
      </c>
      <c r="DQ49" s="1">
        <f>INDEX(Auxiliar_OPEX_Drivers!$B$2:$CH$18,MATCH(Auxiliar_OPEX_O!DQ$3,Auxiliar_OPEX_Drivers!$B$2:$B$18,0),MATCH($DG49,Auxiliar_OPEX_Drivers!$B$2:$CH$2,0))</f>
        <v>37.216621306874742</v>
      </c>
      <c r="DR49" s="1">
        <f>INDEX(Auxiliar_OPEX_Drivers!$B$2:$CH$18,MATCH(Auxiliar_OPEX_O!DR$3,Auxiliar_OPEX_Drivers!$B$2:$B$18,0),MATCH($DG49,Auxiliar_OPEX_Drivers!$B$2:$CH$2,0))</f>
        <v>20360176.515471574</v>
      </c>
      <c r="DS49" s="1">
        <f>INDEX(Auxiliar_OPEX_Drivers!$B$2:$CH$18,MATCH(Auxiliar_OPEX_O!DS$3,Auxiliar_OPEX_Drivers!$B$2:$B$18,0),MATCH($DG49,Auxiliar_OPEX_Drivers!$B$2:$CH$2,0))</f>
        <v>92486.331303351006</v>
      </c>
      <c r="DT49" s="1">
        <f>INDEX(Auxiliar_OPEX_Drivers!$B$2:$CH$18,MATCH(Auxiliar_OPEX_O!DT$3,Auxiliar_OPEX_Drivers!$B$2:$B$18,0),MATCH($DG49,Auxiliar_OPEX_Drivers!$B$2:$CH$2,0))</f>
        <v>14108.016427817869</v>
      </c>
      <c r="DU49" s="1">
        <f>INDEX(Auxiliar_OPEX_Drivers!$B$2:$CH$18,MATCH(Auxiliar_OPEX_O!DU$3,Auxiliar_OPEX_Drivers!$B$2:$B$18,0),MATCH($DG49,Auxiliar_OPEX_Drivers!$B$2:$CH$2,0))</f>
        <v>5209.7013327524637</v>
      </c>
      <c r="DV49" s="1">
        <f>INDEX(Auxiliar_OPEX_Drivers!$B$2:$CH$18,MATCH(Auxiliar_OPEX_O!DV$3,Auxiliar_OPEX_Drivers!$B$2:$B$18,0),MATCH($DG49,Auxiliar_OPEX_Drivers!$B$2:$CH$2,0))</f>
        <v>2398805.1681957021</v>
      </c>
      <c r="DW49" s="1">
        <f>INDEX(Auxiliar_OPEX_Drivers!$B$2:$CH$18,MATCH(Auxiliar_OPEX_O!DW$3,Auxiliar_OPEX_Drivers!$B$2:$B$18,0),MATCH($DG49,Auxiliar_OPEX_Drivers!$B$2:$CH$2,0))</f>
        <v>13930.091332752594</v>
      </c>
      <c r="DX49" s="1">
        <f>INDEX(Auxiliar_OPEX_Drivers!$B$2:$CH$18,MATCH(Auxiliar_OPEX_O!DX$3,Auxiliar_OPEX_Drivers!$B$2:$B$18,0),MATCH($DG49,Auxiliar_OPEX_Drivers!$B$2:$CH$2,0))</f>
        <v>2422580.4985630466</v>
      </c>
      <c r="DY49" s="1">
        <f>INDEX(Auxiliar_OPEX_Drivers!$B$2:$CH$18,MATCH(Auxiliar_OPEX_O!DY$3,Auxiliar_OPEX_Drivers!$B$2:$B$18,0),MATCH($DG49,Auxiliar_OPEX_Drivers!$B$2:$CH$2,0))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390775.86200387857</v>
      </c>
      <c r="E50" s="51">
        <f ca="1">SUMPRODUCT($CM50:$DD50,INDIRECT(ADDRESS(E$2,$DH$2)):INDIRECT(ADDRESS(E$2,$DY$2)))</f>
        <v>383167.10561206762</v>
      </c>
      <c r="F50" s="51">
        <f ca="1">SUMPRODUCT($CM50:$DD50,INDIRECT(ADDRESS(F$2,$DH$2)):INDIRECT(ADDRESS(F$2,$DY$2)))</f>
        <v>390038.13703905547</v>
      </c>
      <c r="G50" s="51">
        <f ca="1">SUMPRODUCT($CM50:$DD50,INDIRECT(ADDRESS(G$2,$DH$2)):INDIRECT(ADDRESS(G$2,$DY$2)))</f>
        <v>399248.50479567802</v>
      </c>
      <c r="H50" s="51">
        <f ca="1">SUMPRODUCT($CM50:$DD50,INDIRECT(ADDRESS(H$2,$DH$2)):INDIRECT(ADDRESS(H$2,$DY$2)))</f>
        <v>405063.10020375112</v>
      </c>
      <c r="I50" s="51">
        <f ca="1">SUMPRODUCT($CM50:$DD50,INDIRECT(ADDRESS(I$2,$DH$2)):INDIRECT(ADDRESS(I$2,$DY$2)))</f>
        <v>365166.44386202958</v>
      </c>
      <c r="J50" s="51">
        <f ca="1">SUMPRODUCT($CM50:$DD50,INDIRECT(ADDRESS(J$2,$DH$2)):INDIRECT(ADDRESS(J$2,$DY$2)))</f>
        <v>280186.12638694624</v>
      </c>
      <c r="K50" s="51">
        <f ca="1">SUMPRODUCT($CM50:$DD50,INDIRECT(ADDRESS(K$2,$DH$2)):INDIRECT(ADDRESS(K$2,$DY$2)))</f>
        <v>300063.47535916907</v>
      </c>
      <c r="L50" s="51">
        <f ca="1">SUMPRODUCT($CM50:$DD50,INDIRECT(ADDRESS(L$2,$DH$2)):INDIRECT(ADDRESS(L$2,$DY$2)))</f>
        <v>364476.73691167915</v>
      </c>
      <c r="M50" s="51">
        <f ca="1">SUMPRODUCT($CM50:$DD50,INDIRECT(ADDRESS(M$2,$DH$2)):INDIRECT(ADDRESS(M$2,$DY$2)))</f>
        <v>416105.88078637316</v>
      </c>
      <c r="N50" s="51">
        <f ca="1">SUMPRODUCT($CM50:$DD50,INDIRECT(ADDRESS(N$2,$DH$2)):INDIRECT(ADDRESS(N$2,$DY$2)))</f>
        <v>422716.37640457868</v>
      </c>
      <c r="O50" s="51">
        <f ca="1">SUMPRODUCT($CM50:$DD50,INDIRECT(ADDRESS(O$2,$DH$2)):INDIRECT(ADDRESS(O$2,$DY$2)))</f>
        <v>424751.11608131358</v>
      </c>
      <c r="P50" s="51">
        <f ca="1">SUMPRODUCT($CM50:$DD50,INDIRECT(ADDRESS(P$2,$DH$2)):INDIRECT(ADDRESS(P$2,$DY$2)))</f>
        <v>411345.95774144866</v>
      </c>
      <c r="Q50" s="51">
        <f ca="1">SUMPRODUCT($CM50:$DD50,INDIRECT(ADDRESS(Q$2,$DH$2)):INDIRECT(ADDRESS(Q$2,$DY$2)))</f>
        <v>407074.16637592873</v>
      </c>
      <c r="R50" s="51">
        <f ca="1">SUMPRODUCT($CM50:$DD50,INDIRECT(ADDRESS(R$2,$DH$2)):INDIRECT(ADDRESS(R$2,$DY$2)))</f>
        <v>405675.67235642771</v>
      </c>
      <c r="S50" s="51">
        <f ca="1">SUMPRODUCT($CM50:$DD50,INDIRECT(ADDRESS(S$2,$DH$2)):INDIRECT(ADDRESS(S$2,$DY$2)))</f>
        <v>408273.25454299938</v>
      </c>
      <c r="T50" s="51">
        <f ca="1">SUMPRODUCT($CM50:$DD50,INDIRECT(ADDRESS(T$2,$DH$2)):INDIRECT(ADDRESS(T$2,$DY$2)))</f>
        <v>405178.41106380301</v>
      </c>
      <c r="U50" s="51">
        <f ca="1">SUMPRODUCT($CM50:$DD50,INDIRECT(ADDRESS(U$2,$DH$2)):INDIRECT(ADDRESS(U$2,$DY$2)))</f>
        <v>334144.11161659966</v>
      </c>
      <c r="V50" s="51">
        <f ca="1">SUMPRODUCT($CM50:$DD50,INDIRECT(ADDRESS(V$2,$DH$2)):INDIRECT(ADDRESS(V$2,$DY$2)))</f>
        <v>257297.17928593259</v>
      </c>
      <c r="W50" s="51">
        <f ca="1">SUMPRODUCT($CM50:$DD50,INDIRECT(ADDRESS(W$2,$DH$2)):INDIRECT(ADDRESS(W$2,$DY$2)))</f>
        <v>300555.55619307724</v>
      </c>
      <c r="X50" s="51">
        <f ca="1">SUMPRODUCT($CM50:$DD50,INDIRECT(ADDRESS(X$2,$DH$2)):INDIRECT(ADDRESS(X$2,$DY$2)))</f>
        <v>374377.57335636666</v>
      </c>
      <c r="Y50" s="51">
        <f ca="1">SUMPRODUCT($CM50:$DD50,INDIRECT(ADDRESS(Y$2,$DH$2)):INDIRECT(ADDRESS(Y$2,$DY$2)))</f>
        <v>440324.31322472444</v>
      </c>
      <c r="Z50" s="51">
        <f ca="1">SUMPRODUCT($CM50:$DD50,INDIRECT(ADDRESS(Z$2,$DH$2)):INDIRECT(ADDRESS(Z$2,$DY$2)))</f>
        <v>450063.12144126161</v>
      </c>
      <c r="AA50" s="51">
        <f ca="1">SUMPRODUCT($CM50:$DD50,INDIRECT(ADDRESS(AA$2,$DH$2)):INDIRECT(ADDRESS(AA$2,$DY$2)))</f>
        <v>448855.26092110993</v>
      </c>
      <c r="AB50" s="51">
        <f ca="1">SUMPRODUCT($CM50:$DD50,INDIRECT(ADDRESS(AB$2,$DH$2)):INDIRECT(ADDRESS(AB$2,$DY$2)))</f>
        <v>450436.34015154134</v>
      </c>
      <c r="AC50" s="51">
        <f ca="1">SUMPRODUCT($CM50:$DD50,INDIRECT(ADDRESS(AC$2,$DH$2)):INDIRECT(ADDRESS(AC$2,$DY$2)))</f>
        <v>452608.29955728451</v>
      </c>
      <c r="AD50" s="51">
        <f ca="1">SUMPRODUCT($CM50:$DD50,INDIRECT(ADDRESS(AD$2,$DH$2)):INDIRECT(ADDRESS(AD$2,$DY$2)))</f>
        <v>450118.94360872614</v>
      </c>
      <c r="AE50" s="51">
        <f ca="1">SUMPRODUCT($CM50:$DD50,INDIRECT(ADDRESS(AE$2,$DH$2)):INDIRECT(ADDRESS(AE$2,$DY$2)))</f>
        <v>454938.67566527292</v>
      </c>
      <c r="AF50" s="51">
        <f ca="1">SUMPRODUCT($CM50:$DD50,INDIRECT(ADDRESS(AF$2,$DH$2)):INDIRECT(ADDRESS(AF$2,$DY$2)))</f>
        <v>452941.47210473806</v>
      </c>
      <c r="AG50" s="51">
        <f ca="1">SUMPRODUCT($CM50:$DD50,INDIRECT(ADDRESS(AG$2,$DH$2)):INDIRECT(ADDRESS(AG$2,$DY$2)))</f>
        <v>356104.97026125109</v>
      </c>
      <c r="AH50" s="51">
        <f ca="1">SUMPRODUCT($CM50:$DD50,INDIRECT(ADDRESS(AH$2,$DH$2)):INDIRECT(ADDRESS(AH$2,$DY$2)))</f>
        <v>265585.77475559601</v>
      </c>
      <c r="AI50" s="51">
        <f ca="1">SUMPRODUCT($CM50:$DD50,INDIRECT(ADDRESS(AI$2,$DH$2)):INDIRECT(ADDRESS(AI$2,$DY$2)))</f>
        <v>330566.99154544796</v>
      </c>
      <c r="AJ50" s="51">
        <f ca="1">SUMPRODUCT($CM50:$DD50,INDIRECT(ADDRESS(AJ$2,$DH$2)):INDIRECT(ADDRESS(AJ$2,$DY$2)))</f>
        <v>402955.73197843158</v>
      </c>
      <c r="AK50" s="51">
        <f ca="1">SUMPRODUCT($CM50:$DD50,INDIRECT(ADDRESS(AK$2,$DH$2)):INDIRECT(ADDRESS(AK$2,$DY$2)))</f>
        <v>437513.11893270013</v>
      </c>
      <c r="AL50" s="51">
        <f ca="1">SUMPRODUCT($CM50:$DD50,INDIRECT(ADDRESS(AL$2,$DH$2)):INDIRECT(ADDRESS(AL$2,$DY$2)))</f>
        <v>439530.40498119779</v>
      </c>
      <c r="AM50" s="51">
        <f ca="1">SUMPRODUCT($CM50:$DD50,INDIRECT(ADDRESS(AM$2,$DH$2)):INDIRECT(ADDRESS(AM$2,$DY$2)))</f>
        <v>438954.63163661526</v>
      </c>
      <c r="AN50" s="51">
        <f ca="1">SUMPRODUCT($CM50:$DD50,INDIRECT(ADDRESS(AN$2,$DH$2)):INDIRECT(ADDRESS(AN$2,$DY$2)))</f>
        <v>448882.72654823354</v>
      </c>
      <c r="AO50" s="51">
        <f ca="1">SUMPRODUCT($CM50:$DD50,INDIRECT(ADDRESS(AO$2,$DH$2)):INDIRECT(ADDRESS(AO$2,$DY$2)))</f>
        <v>447182.86204832862</v>
      </c>
      <c r="AP50" s="51">
        <f ca="1">SUMPRODUCT($CM50:$DD50,INDIRECT(ADDRESS(AP$2,$DH$2)):INDIRECT(ADDRESS(AP$2,$DY$2)))</f>
        <v>442270.16134589503</v>
      </c>
      <c r="AQ50" s="51">
        <f ca="1">SUMPRODUCT($CM50:$DD50,INDIRECT(ADDRESS(AQ$2,$DH$2)):INDIRECT(ADDRESS(AQ$2,$DY$2)))</f>
        <v>439820.26573884184</v>
      </c>
      <c r="AR50" s="51">
        <f ca="1">SUMPRODUCT($CM50:$DD50,INDIRECT(ADDRESS(AR$2,$DH$2)):INDIRECT(ADDRESS(AR$2,$DY$2)))</f>
        <v>446856.80801635305</v>
      </c>
      <c r="AS50" s="51">
        <f ca="1">SUMPRODUCT($CM50:$DD50,INDIRECT(ADDRESS(AS$2,$DH$2)):INDIRECT(ADDRESS(AS$2,$DY$2)))</f>
        <v>377360.40291802038</v>
      </c>
      <c r="AT50" s="51">
        <f ca="1">SUMPRODUCT($CM50:$DD50,INDIRECT(ADDRESS(AT$2,$DH$2)):INDIRECT(ADDRESS(AT$2,$DY$2)))</f>
        <v>300221.65348526952</v>
      </c>
      <c r="AU50" s="51">
        <f ca="1">SUMPRODUCT($CM50:$DD50,INDIRECT(ADDRESS(AU$2,$DH$2)):INDIRECT(ADDRESS(AU$2,$DY$2)))</f>
        <v>342767.34814312716</v>
      </c>
      <c r="AV50" s="51">
        <f ca="1">SUMPRODUCT($CM50:$DD50,INDIRECT(ADDRESS(AV$2,$DH$2)):INDIRECT(ADDRESS(AV$2,$DY$2)))</f>
        <v>417686.15538011212</v>
      </c>
      <c r="AW50" s="51">
        <f ca="1">SUMPRODUCT($CM50:$DD50,INDIRECT(ADDRESS(AW$2,$DH$2)):INDIRECT(ADDRESS(AW$2,$DY$2)))</f>
        <v>468144.07066146238</v>
      </c>
      <c r="AX50" s="51">
        <f ca="1">SUMPRODUCT($CM50:$DD50,INDIRECT(ADDRESS(AX$2,$DH$2)):INDIRECT(ADDRESS(AX$2,$DY$2)))</f>
        <v>466178.51466074178</v>
      </c>
      <c r="AY50" s="51">
        <f ca="1">SUMPRODUCT($CM50:$DD50,INDIRECT(ADDRESS(AY$2,$DH$2)):INDIRECT(ADDRESS(AY$2,$DY$2)))</f>
        <v>445272.75711080444</v>
      </c>
      <c r="AZ50" s="51">
        <f ca="1">SUMPRODUCT($CM50:$DD50,INDIRECT(ADDRESS(AZ$2,$DH$2)):INDIRECT(ADDRESS(AZ$2,$DY$2)))</f>
        <v>451394.12162980647</v>
      </c>
      <c r="BA50" s="51">
        <f ca="1">SUMPRODUCT($CM50:$DD50,INDIRECT(ADDRESS(BA$2,$DH$2)):INDIRECT(ADDRESS(BA$2,$DY$2)))</f>
        <v>439052.6246340691</v>
      </c>
      <c r="BB50" s="51">
        <f ca="1">SUMPRODUCT($CM50:$DD50,INDIRECT(ADDRESS(BB$2,$DH$2)):INDIRECT(ADDRESS(BB$2,$DY$2)))</f>
        <v>454158.58616918023</v>
      </c>
      <c r="BC50" s="51">
        <f ca="1">SUMPRODUCT($CM50:$DD50,INDIRECT(ADDRESS(BC$2,$DH$2)):INDIRECT(ADDRESS(BC$2,$DY$2)))</f>
        <v>448373.8342824321</v>
      </c>
      <c r="BD50" s="51">
        <f ca="1">SUMPRODUCT($CM50:$DD50,INDIRECT(ADDRESS(BD$2,$DH$2)):INDIRECT(ADDRESS(BD$2,$DY$2)))</f>
        <v>442721.19017064467</v>
      </c>
      <c r="BE50" s="51">
        <f ca="1">SUMPRODUCT($CM50:$DD50,INDIRECT(ADDRESS(BE$2,$DH$2)):INDIRECT(ADDRESS(BE$2,$DY$2)))</f>
        <v>347071.56519460044</v>
      </c>
      <c r="BF50" s="51">
        <f ca="1">SUMPRODUCT($CM50:$DD50,INDIRECT(ADDRESS(BF$2,$DH$2)):INDIRECT(ADDRESS(BF$2,$DY$2)))</f>
        <v>261313.36583145778</v>
      </c>
      <c r="BG50" s="51">
        <f ca="1">SUMPRODUCT($CM50:$DD50,INDIRECT(ADDRESS(BG$2,$DH$2)):INDIRECT(ADDRESS(BG$2,$DY$2)))</f>
        <v>377231.33214992273</v>
      </c>
      <c r="BH50" s="51">
        <f ca="1">SUMPRODUCT($CM50:$DD50,INDIRECT(ADDRESS(BH$2,$DH$2)):INDIRECT(ADDRESS(BH$2,$DY$2)))</f>
        <v>438347.6710064332</v>
      </c>
      <c r="BI50" s="51">
        <f ca="1">SUMPRODUCT($CM50:$DD50,INDIRECT(ADDRESS(BI$2,$DH$2)):INDIRECT(ADDRESS(BI$2,$DY$2)))</f>
        <v>438347.67100641096</v>
      </c>
      <c r="BJ50" s="51">
        <f ca="1">SUMPRODUCT($CM50:$DD50,INDIRECT(ADDRESS(BJ$2,$DH$2)):INDIRECT(ADDRESS(BJ$2,$DY$2)))</f>
        <v>438347.67100643273</v>
      </c>
      <c r="BK50" s="51">
        <f ca="1">SUMPRODUCT($CM50:$DD50,INDIRECT(ADDRESS(BK$2,$DH$2)):INDIRECT(ADDRESS(BK$2,$DY$2)))</f>
        <v>428182.71956353006</v>
      </c>
      <c r="BL50" s="51">
        <f ca="1">SUMPRODUCT($CM50:$DD50,INDIRECT(ADDRESS(BL$2,$DH$2)):INDIRECT(ADDRESS(BL$2,$DY$2)))</f>
        <v>426549.78803445882</v>
      </c>
      <c r="BM50" s="51">
        <f ca="1">SUMPRODUCT($CM50:$DD50,INDIRECT(ADDRESS(BM$2,$DH$2)):INDIRECT(ADDRESS(BM$2,$DY$2)))</f>
        <v>398821.49932679639</v>
      </c>
      <c r="BN50" s="51">
        <f ca="1">SUMPRODUCT($CM50:$DD50,INDIRECT(ADDRESS(BN$2,$DH$2)):INDIRECT(ADDRESS(BN$2,$DY$2)))</f>
        <v>398821.49932681059</v>
      </c>
      <c r="BO50" s="51">
        <f ca="1">SUMPRODUCT($CM50:$DD50,INDIRECT(ADDRESS(BO$2,$DH$2)):INDIRECT(ADDRESS(BO$2,$DY$2)))</f>
        <v>408986.45076969126</v>
      </c>
      <c r="BP50" s="51">
        <f ca="1">SUMPRODUCT($CM50:$DD50,INDIRECT(ADDRESS(BP$2,$DH$2)):INDIRECT(ADDRESS(BP$2,$DY$2)))</f>
        <v>398821.49932680547</v>
      </c>
      <c r="BQ50" s="51">
        <f ca="1">SUMPRODUCT($CM50:$DD50,INDIRECT(ADDRESS(BQ$2,$DH$2)):INDIRECT(ADDRESS(BQ$2,$DY$2)))</f>
        <v>362116.88395852514</v>
      </c>
      <c r="BR50" s="51">
        <f ca="1">SUMPRODUCT($CM50:$DD50,INDIRECT(ADDRESS(BR$2,$DH$2)):INDIRECT(ADDRESS(BR$2,$DY$2)))</f>
        <v>305635.50338263297</v>
      </c>
      <c r="BS50" s="51">
        <f ca="1">SUMPRODUCT($CM50:$DD50,INDIRECT(ADDRESS(BS$2,$DH$2)):INDIRECT(ADDRESS(BS$2,$DY$2)))</f>
        <v>345355.05682298064</v>
      </c>
      <c r="BT50" s="51">
        <f ca="1">SUMPRODUCT($CM50:$DD50,INDIRECT(ADDRESS(BT$2,$DH$2)):INDIRECT(ADDRESS(BT$2,$DY$2)))</f>
        <v>404708.64301645081</v>
      </c>
      <c r="BU50" s="51">
        <f ca="1">SUMPRODUCT($CM50:$DD50,INDIRECT(ADDRESS(BU$2,$DH$2)):INDIRECT(ADDRESS(BU$2,$DY$2)))</f>
        <v>409001.00596328126</v>
      </c>
      <c r="BV50" s="51">
        <f ca="1">SUMPRODUCT($CM50:$DD50,INDIRECT(ADDRESS(BV$2,$DH$2)):INDIRECT(ADDRESS(BV$2,$DY$2)))</f>
        <v>409001.00596327614</v>
      </c>
      <c r="BW50" s="51">
        <f ca="1">SUMPRODUCT($CM50:$DD50,INDIRECT(ADDRESS(BW$2,$DH$2)):INDIRECT(ADDRESS(BW$2,$DY$2)))</f>
        <v>406234.44034232385</v>
      </c>
      <c r="BX50" s="51">
        <f ca="1">SUMPRODUCT($CM50:$DD50,INDIRECT(ADDRESS(BX$2,$DH$2)):INDIRECT(ADDRESS(BX$2,$DY$2)))</f>
        <v>454262.95995451254</v>
      </c>
      <c r="BY50" s="51">
        <f ca="1">SUMPRODUCT($CM50:$DD50,INDIRECT(ADDRESS(BY$2,$DH$2)):INDIRECT(ADDRESS(BY$2,$DY$2)))</f>
        <v>433933.05706875061</v>
      </c>
      <c r="BZ50" s="51">
        <f ca="1">SUMPRODUCT($CM50:$DD50,INDIRECT(ADDRESS(BZ$2,$DH$2)):INDIRECT(ADDRESS(BZ$2,$DY$2)))</f>
        <v>433933.0570687576</v>
      </c>
      <c r="CA50" s="51">
        <f ca="1">SUMPRODUCT($CM50:$DD50,INDIRECT(ADDRESS(CA$2,$DH$2)):INDIRECT(ADDRESS(CA$2,$DY$2)))</f>
        <v>444098.00851164793</v>
      </c>
      <c r="CB50" s="51">
        <f ca="1">SUMPRODUCT($CM50:$DD50,INDIRECT(ADDRESS(CB$2,$DH$2)):INDIRECT(ADDRESS(CB$2,$DY$2)))</f>
        <v>433933.0570687562</v>
      </c>
      <c r="CC50" s="51">
        <f ca="1">SUMPRODUCT($CM50:$DD50,INDIRECT(ADDRESS(CC$2,$DH$2)):INDIRECT(ADDRESS(CC$2,$DY$2)))</f>
        <v>388185.01965762465</v>
      </c>
      <c r="CD50" s="51">
        <f ca="1">SUMPRODUCT($CM50:$DD50,INDIRECT(ADDRESS(CD$2,$DH$2)):INDIRECT(ADDRESS(CD$2,$DY$2)))</f>
        <v>328185.32892117114</v>
      </c>
      <c r="CF50" s="51">
        <f t="shared" ca="1" si="6"/>
        <v>4541758.86544652</v>
      </c>
      <c r="CG50" s="51">
        <f t="shared" ca="1" si="6"/>
        <v>4643164.5781196803</v>
      </c>
      <c r="CH50" s="51">
        <f t="shared" ca="1" si="6"/>
        <v>4932255.3551788023</v>
      </c>
      <c r="CI50" s="51">
        <f t="shared" ca="1" si="6"/>
        <v>5042643.7260571904</v>
      </c>
      <c r="CJ50" s="51">
        <f t="shared" ca="1" si="6"/>
        <v>4964542.3526449203</v>
      </c>
      <c r="CK50" s="51">
        <f t="shared" ca="1" si="6"/>
        <v>4674053.2762340326</v>
      </c>
      <c r="CL50" s="82"/>
      <c r="CM50" s="1">
        <f>IFERROR(VLOOKUP($A50,Auxiliar_OPEX_CustosUnit!$A$4:$BT$129,COLUMN(Auxiliar_OPEX_CustosUnit!BC$2),0),0)</f>
        <v>0</v>
      </c>
      <c r="CN50" s="1">
        <f>IFERROR(VLOOKUP($A50,Auxiliar_OPEX_CustosUnit!$A$4:$BT$129,COLUMN(Auxiliar_OPEX_CustosUnit!BD$2),0),0)</f>
        <v>0</v>
      </c>
      <c r="CO50" s="1">
        <f>IFERROR(VLOOKUP($A50,Auxiliar_OPEX_CustosUnit!$A$4:$BT$129,COLUMN(Auxiliar_OPEX_CustosUnit!BE$2),0)*(1-DRE_Auxiliar!$A$172),0)</f>
        <v>184263.80157042647</v>
      </c>
      <c r="CP50" s="1">
        <f>IFERROR(VLOOKUP($A50,Auxiliar_OPEX_CustosUnit!$A$4:$BT$129,COLUMN(Auxiliar_OPEX_CustosUnit!BF$2),0),0)</f>
        <v>0</v>
      </c>
      <c r="CQ50" s="1">
        <f>IFERROR(VLOOKUP($A50,Auxiliar_OPEX_CustosUnit!$A$4:$BT$129,COLUMN(Auxiliar_OPEX_CustosUnit!BG$2),0),0)</f>
        <v>0</v>
      </c>
      <c r="CR50" s="1">
        <f>IFERROR(VLOOKUP($A50,Auxiliar_OPEX_CustosUnit!$A$4:$BT$129,COLUMN(Auxiliar_OPEX_CustosUnit!BH$2),0),0)</f>
        <v>0</v>
      </c>
      <c r="CS50" s="1">
        <f>IFERROR(VLOOKUP($A50,Auxiliar_OPEX_CustosUnit!$A$4:$BT$129,COLUMN(Auxiliar_OPEX_CustosUnit!BI$2),0),0)</f>
        <v>0</v>
      </c>
      <c r="CT50" s="1">
        <f>IFERROR(VLOOKUP($A50,Auxiliar_OPEX_CustosUnit!$A$4:$BT$129,COLUMN(Auxiliar_OPEX_CustosUnit!BJ$2),0),0)</f>
        <v>0</v>
      </c>
      <c r="CU50" s="1">
        <f>IFERROR(VLOOKUP($A50,Auxiliar_OPEX_CustosUnit!$A$4:$BT$129,COLUMN(Auxiliar_OPEX_CustosUnit!BK$2),0),0)</f>
        <v>3.3941110876065399</v>
      </c>
      <c r="CV50" s="1">
        <f>IFERROR(VLOOKUP($A50,Auxiliar_OPEX_CustosUnit!$A$4:$BT$129,COLUMN(Auxiliar_OPEX_CustosUnit!BL$2),0),0)</f>
        <v>0</v>
      </c>
      <c r="CW50" s="1">
        <f>IFERROR(VLOOKUP($A50,Auxiliar_OPEX_CustosUnit!$A$4:$BT$129,COLUMN(Auxiliar_OPEX_CustosUnit!BM$2),0),0)</f>
        <v>0</v>
      </c>
      <c r="CX50" s="1">
        <f>IFERROR(VLOOKUP($A50,Auxiliar_OPEX_CustosUnit!$A$4:$BT$129,COLUMN(Auxiliar_OPEX_CustosUnit!BN$2),0),0)</f>
        <v>0</v>
      </c>
      <c r="CY50" s="1">
        <f>IFERROR(VLOOKUP($A50,Auxiliar_OPEX_CustosUnit!$A$4:$BT$129,COLUMN(Auxiliar_OPEX_CustosUnit!BO$2),0),0)</f>
        <v>0</v>
      </c>
      <c r="CZ50" s="1">
        <f>IFERROR(VLOOKUP($A50,Auxiliar_OPEX_CustosUnit!$A$4:$BT$129,COLUMN(Auxiliar_OPEX_CustosUnit!BP$2),0),0)</f>
        <v>0</v>
      </c>
      <c r="DA50" s="1">
        <f>IFERROR(VLOOKUP($A50,Auxiliar_OPEX_CustosUnit!$A$4:$BT$129,COLUMN(Auxiliar_OPEX_CustosUnit!BQ$2),0),0)</f>
        <v>0</v>
      </c>
      <c r="DB50" s="1">
        <f>IFERROR(VLOOKUP($A50,Auxiliar_OPEX_CustosUnit!$A$4:$BT$129,COLUMN(Auxiliar_OPEX_CustosUnit!BR$2),0),0)</f>
        <v>20.329902885769101</v>
      </c>
      <c r="DC50" s="1">
        <f>IFERROR(VLOOKUP($A50,Auxiliar_OPEX_CustosUnit!$A$4:$BT$129,COLUMN(Auxiliar_OPEX_CustosUnit!BS$2),0),0)</f>
        <v>0</v>
      </c>
      <c r="DD50" s="1">
        <f>IFERROR(VLOOKUP($A50,Auxiliar_OPEX_CustosUnit!$A$4:$BT$129,COLUMN(Auxiliar_OPEX_CustosUnit!BT$2),0),0)</f>
        <v>0</v>
      </c>
      <c r="DG50" s="60">
        <v>44652</v>
      </c>
      <c r="DH50" s="1">
        <v>1</v>
      </c>
      <c r="DI50" s="1">
        <f>INDEX(Auxiliar_OPEX_Drivers!$B$2:$CH$18,MATCH(Auxiliar_OPEX_O!DI$3,Auxiliar_OPEX_Drivers!$B$2:$B$18,0),MATCH($DG50,Auxiliar_OPEX_Drivers!$B$2:$CH$2,0))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INDEX(Auxiliar_OPEX_Drivers!$B$2:$CH$18,MATCH(Auxiliar_OPEX_O!DK$3,Auxiliar_OPEX_Drivers!$B$2:$B$18,0),MATCH($DG50,Auxiliar_OPEX_Drivers!$B$2:$CH$2,0))</f>
        <v>14.866485227498957</v>
      </c>
      <c r="DL50" s="1">
        <f>INDEX(Auxiliar_OPEX_Drivers!$B$2:$CH$18,MATCH(Auxiliar_OPEX_O!DL$3,Auxiliar_OPEX_Drivers!$B$2:$B$18,0),MATCH($DG50,Auxiliar_OPEX_Drivers!$B$2:$CH$2,0))</f>
        <v>65.042552781229105</v>
      </c>
      <c r="DM50" s="1">
        <f>INDEX(Auxiliar_OPEX_Drivers!$B$2:$CH$18,MATCH(Auxiliar_OPEX_O!DM$3,Auxiliar_OPEX_Drivers!$B$2:$B$18,0),MATCH($DG50,Auxiliar_OPEX_Drivers!$B$2:$CH$2,0))</f>
        <v>13</v>
      </c>
      <c r="DN50" s="1">
        <f>INDEX(Auxiliar_OPEX_Drivers!$B$2:$CH$18,MATCH(Auxiliar_OPEX_O!DN$3,Auxiliar_OPEX_Drivers!$B$2:$B$18,0),MATCH($DG50,Auxiliar_OPEX_Drivers!$B$2:$CH$2,0))</f>
        <v>708.81272318102492</v>
      </c>
      <c r="DO50" s="1">
        <f>INDEX(Auxiliar_OPEX_Drivers!$B$2:$CH$18,MATCH(Auxiliar_OPEX_O!DO$3,Auxiliar_OPEX_Drivers!$B$2:$B$18,0),MATCH($DG50,Auxiliar_OPEX_Drivers!$B$2:$CH$2,0))</f>
        <v>12</v>
      </c>
      <c r="DP50" s="1">
        <f>INDEX(Auxiliar_OPEX_Drivers!$B$2:$CH$18,MATCH(Auxiliar_OPEX_O!DP$3,Auxiliar_OPEX_Drivers!$B$2:$B$18,0),MATCH($DG50,Auxiliar_OPEX_Drivers!$B$2:$CH$2,0))</f>
        <v>201.1911480373401</v>
      </c>
      <c r="DQ50" s="1">
        <f>INDEX(Auxiliar_OPEX_Drivers!$B$2:$CH$18,MATCH(Auxiliar_OPEX_O!DQ$3,Auxiliar_OPEX_Drivers!$B$2:$B$18,0),MATCH($DG50,Auxiliar_OPEX_Drivers!$B$2:$CH$2,0))</f>
        <v>37.216621306874742</v>
      </c>
      <c r="DR50" s="1">
        <f>INDEX(Auxiliar_OPEX_Drivers!$B$2:$CH$18,MATCH(Auxiliar_OPEX_O!DR$3,Auxiliar_OPEX_Drivers!$B$2:$B$18,0),MATCH($DG50,Auxiliar_OPEX_Drivers!$B$2:$CH$2,0))</f>
        <v>20456837.25934542</v>
      </c>
      <c r="DS50" s="1">
        <f>INDEX(Auxiliar_OPEX_Drivers!$B$2:$CH$18,MATCH(Auxiliar_OPEX_O!DS$3,Auxiliar_OPEX_Drivers!$B$2:$B$18,0),MATCH($DG50,Auxiliar_OPEX_Drivers!$B$2:$CH$2,0))</f>
        <v>96660.743873844505</v>
      </c>
      <c r="DT50" s="1">
        <f>INDEX(Auxiliar_OPEX_Drivers!$B$2:$CH$18,MATCH(Auxiliar_OPEX_O!DT$3,Auxiliar_OPEX_Drivers!$B$2:$B$18,0),MATCH($DG50,Auxiliar_OPEX_Drivers!$B$2:$CH$2,0))</f>
        <v>13976.459166085146</v>
      </c>
      <c r="DU50" s="1">
        <f>INDEX(Auxiliar_OPEX_Drivers!$B$2:$CH$18,MATCH(Auxiliar_OPEX_O!DU$3,Auxiliar_OPEX_Drivers!$B$2:$B$18,0),MATCH($DG50,Auxiliar_OPEX_Drivers!$B$2:$CH$2,0))</f>
        <v>5209.7013327521709</v>
      </c>
      <c r="DV50" s="1">
        <f>INDEX(Auxiliar_OPEX_Drivers!$B$2:$CH$18,MATCH(Auxiliar_OPEX_O!DV$3,Auxiliar_OPEX_Drivers!$B$2:$B$18,0),MATCH($DG50,Auxiliar_OPEX_Drivers!$B$2:$CH$2,0))</f>
        <v>2411653.5765284542</v>
      </c>
      <c r="DW50" s="1">
        <f>INDEX(Auxiliar_OPEX_Drivers!$B$2:$CH$18,MATCH(Auxiliar_OPEX_O!DW$3,Auxiliar_OPEX_Drivers!$B$2:$B$18,0),MATCH($DG50,Auxiliar_OPEX_Drivers!$B$2:$CH$2,0))</f>
        <v>13833.408332751815</v>
      </c>
      <c r="DX50" s="1">
        <f>INDEX(Auxiliar_OPEX_Drivers!$B$2:$CH$18,MATCH(Auxiliar_OPEX_O!DX$3,Auxiliar_OPEX_Drivers!$B$2:$B$18,0),MATCH($DG50,Auxiliar_OPEX_Drivers!$B$2:$CH$2,0))</f>
        <v>2435539.9577291319</v>
      </c>
      <c r="DY50" s="1">
        <f>INDEX(Auxiliar_OPEX_Drivers!$B$2:$CH$18,MATCH(Auxiliar_OPEX_O!DY$3,Auxiliar_OPEX_Drivers!$B$2:$B$18,0),MATCH($DG50,Auxiliar_OPEX_Drivers!$B$2:$CH$2,0))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1513.4831664973215</v>
      </c>
      <c r="E51" s="51">
        <f ca="1">SUMPRODUCT($CM51:$DD51,INDIRECT(ADDRESS(E$2,$DH$2)):INDIRECT(ADDRESS(E$2,$DY$2)))</f>
        <v>1513.4831664973215</v>
      </c>
      <c r="F51" s="51">
        <f ca="1">SUMPRODUCT($CM51:$DD51,INDIRECT(ADDRESS(F$2,$DH$2)):INDIRECT(ADDRESS(F$2,$DY$2)))</f>
        <v>1513.4831664973215</v>
      </c>
      <c r="G51" s="51">
        <f ca="1">SUMPRODUCT($CM51:$DD51,INDIRECT(ADDRESS(G$2,$DH$2)):INDIRECT(ADDRESS(G$2,$DY$2)))</f>
        <v>1513.4831664973215</v>
      </c>
      <c r="H51" s="51">
        <f ca="1">SUMPRODUCT($CM51:$DD51,INDIRECT(ADDRESS(H$2,$DH$2)):INDIRECT(ADDRESS(H$2,$DY$2)))</f>
        <v>1513.4831664973215</v>
      </c>
      <c r="I51" s="51">
        <f ca="1">SUMPRODUCT($CM51:$DD51,INDIRECT(ADDRESS(I$2,$DH$2)):INDIRECT(ADDRESS(I$2,$DY$2)))</f>
        <v>1513.4831664973215</v>
      </c>
      <c r="J51" s="51">
        <f ca="1">SUMPRODUCT($CM51:$DD51,INDIRECT(ADDRESS(J$2,$DH$2)):INDIRECT(ADDRESS(J$2,$DY$2)))</f>
        <v>1513.4831664973215</v>
      </c>
      <c r="K51" s="51">
        <f ca="1">SUMPRODUCT($CM51:$DD51,INDIRECT(ADDRESS(K$2,$DH$2)):INDIRECT(ADDRESS(K$2,$DY$2)))</f>
        <v>1523.1231448592416</v>
      </c>
      <c r="L51" s="51">
        <f ca="1">SUMPRODUCT($CM51:$DD51,INDIRECT(ADDRESS(L$2,$DH$2)):INDIRECT(ADDRESS(L$2,$DY$2)))</f>
        <v>1523.1231448592416</v>
      </c>
      <c r="M51" s="51">
        <f ca="1">SUMPRODUCT($CM51:$DD51,INDIRECT(ADDRESS(M$2,$DH$2)):INDIRECT(ADDRESS(M$2,$DY$2)))</f>
        <v>1523.1231448592416</v>
      </c>
      <c r="N51" s="51">
        <f ca="1">SUMPRODUCT($CM51:$DD51,INDIRECT(ADDRESS(N$2,$DH$2)):INDIRECT(ADDRESS(N$2,$DY$2)))</f>
        <v>1523.1231448592416</v>
      </c>
      <c r="O51" s="51">
        <f ca="1">SUMPRODUCT($CM51:$DD51,INDIRECT(ADDRESS(O$2,$DH$2)):INDIRECT(ADDRESS(O$2,$DY$2)))</f>
        <v>1523.1231448592416</v>
      </c>
      <c r="P51" s="51">
        <f ca="1">SUMPRODUCT($CM51:$DD51,INDIRECT(ADDRESS(P$2,$DH$2)):INDIRECT(ADDRESS(P$2,$DY$2)))</f>
        <v>1523.1231448592416</v>
      </c>
      <c r="Q51" s="51">
        <f ca="1">SUMPRODUCT($CM51:$DD51,INDIRECT(ADDRESS(Q$2,$DH$2)):INDIRECT(ADDRESS(Q$2,$DY$2)))</f>
        <v>1523.1231448592416</v>
      </c>
      <c r="R51" s="51">
        <f ca="1">SUMPRODUCT($CM51:$DD51,INDIRECT(ADDRESS(R$2,$DH$2)):INDIRECT(ADDRESS(R$2,$DY$2)))</f>
        <v>1523.1231448592416</v>
      </c>
      <c r="S51" s="51">
        <f ca="1">SUMPRODUCT($CM51:$DD51,INDIRECT(ADDRESS(S$2,$DH$2)):INDIRECT(ADDRESS(S$2,$DY$2)))</f>
        <v>1523.1231448592416</v>
      </c>
      <c r="T51" s="51">
        <f ca="1">SUMPRODUCT($CM51:$DD51,INDIRECT(ADDRESS(T$2,$DH$2)):INDIRECT(ADDRESS(T$2,$DY$2)))</f>
        <v>1523.1231448592416</v>
      </c>
      <c r="U51" s="51">
        <f ca="1">SUMPRODUCT($CM51:$DD51,INDIRECT(ADDRESS(U$2,$DH$2)):INDIRECT(ADDRESS(U$2,$DY$2)))</f>
        <v>1523.1231448592416</v>
      </c>
      <c r="V51" s="51">
        <f ca="1">SUMPRODUCT($CM51:$DD51,INDIRECT(ADDRESS(V$2,$DH$2)):INDIRECT(ADDRESS(V$2,$DY$2)))</f>
        <v>1523.1231448592416</v>
      </c>
      <c r="W51" s="51">
        <f ca="1">SUMPRODUCT($CM51:$DD51,INDIRECT(ADDRESS(W$2,$DH$2)):INDIRECT(ADDRESS(W$2,$DY$2)))</f>
        <v>1542.5583222748644</v>
      </c>
      <c r="X51" s="51">
        <f ca="1">SUMPRODUCT($CM51:$DD51,INDIRECT(ADDRESS(X$2,$DH$2)):INDIRECT(ADDRESS(X$2,$DY$2)))</f>
        <v>1542.5583222748644</v>
      </c>
      <c r="Y51" s="51">
        <f ca="1">SUMPRODUCT($CM51:$DD51,INDIRECT(ADDRESS(Y$2,$DH$2)):INDIRECT(ADDRESS(Y$2,$DY$2)))</f>
        <v>1542.5583222748644</v>
      </c>
      <c r="Z51" s="51">
        <f ca="1">SUMPRODUCT($CM51:$DD51,INDIRECT(ADDRESS(Z$2,$DH$2)):INDIRECT(ADDRESS(Z$2,$DY$2)))</f>
        <v>1542.5583222748644</v>
      </c>
      <c r="AA51" s="51">
        <f ca="1">SUMPRODUCT($CM51:$DD51,INDIRECT(ADDRESS(AA$2,$DH$2)):INDIRECT(ADDRESS(AA$2,$DY$2)))</f>
        <v>1542.5583222748644</v>
      </c>
      <c r="AB51" s="51">
        <f ca="1">SUMPRODUCT($CM51:$DD51,INDIRECT(ADDRESS(AB$2,$DH$2)):INDIRECT(ADDRESS(AB$2,$DY$2)))</f>
        <v>1542.5583222748644</v>
      </c>
      <c r="AC51" s="51">
        <f ca="1">SUMPRODUCT($CM51:$DD51,INDIRECT(ADDRESS(AC$2,$DH$2)):INDIRECT(ADDRESS(AC$2,$DY$2)))</f>
        <v>1542.5583222748644</v>
      </c>
      <c r="AD51" s="51">
        <f ca="1">SUMPRODUCT($CM51:$DD51,INDIRECT(ADDRESS(AD$2,$DH$2)):INDIRECT(ADDRESS(AD$2,$DY$2)))</f>
        <v>1542.5583222748644</v>
      </c>
      <c r="AE51" s="51">
        <f ca="1">SUMPRODUCT($CM51:$DD51,INDIRECT(ADDRESS(AE$2,$DH$2)):INDIRECT(ADDRESS(AE$2,$DY$2)))</f>
        <v>1542.5583222748644</v>
      </c>
      <c r="AF51" s="51">
        <f ca="1">SUMPRODUCT($CM51:$DD51,INDIRECT(ADDRESS(AF$2,$DH$2)):INDIRECT(ADDRESS(AF$2,$DY$2)))</f>
        <v>1542.5583222748644</v>
      </c>
      <c r="AG51" s="51">
        <f ca="1">SUMPRODUCT($CM51:$DD51,INDIRECT(ADDRESS(AG$2,$DH$2)):INDIRECT(ADDRESS(AG$2,$DY$2)))</f>
        <v>1542.5583222748644</v>
      </c>
      <c r="AH51" s="51">
        <f ca="1">SUMPRODUCT($CM51:$DD51,INDIRECT(ADDRESS(AH$2,$DH$2)):INDIRECT(ADDRESS(AH$2,$DY$2)))</f>
        <v>1542.5583222748644</v>
      </c>
      <c r="AI51" s="51">
        <f ca="1">SUMPRODUCT($CM51:$DD51,INDIRECT(ADDRESS(AI$2,$DH$2)):INDIRECT(ADDRESS(AI$2,$DY$2)))</f>
        <v>1562.688661658392</v>
      </c>
      <c r="AJ51" s="51">
        <f ca="1">SUMPRODUCT($CM51:$DD51,INDIRECT(ADDRESS(AJ$2,$DH$2)):INDIRECT(ADDRESS(AJ$2,$DY$2)))</f>
        <v>1562.688661658392</v>
      </c>
      <c r="AK51" s="51">
        <f ca="1">SUMPRODUCT($CM51:$DD51,INDIRECT(ADDRESS(AK$2,$DH$2)):INDIRECT(ADDRESS(AK$2,$DY$2)))</f>
        <v>1562.688661658392</v>
      </c>
      <c r="AL51" s="51">
        <f ca="1">SUMPRODUCT($CM51:$DD51,INDIRECT(ADDRESS(AL$2,$DH$2)):INDIRECT(ADDRESS(AL$2,$DY$2)))</f>
        <v>1562.688661658392</v>
      </c>
      <c r="AM51" s="51">
        <f ca="1">SUMPRODUCT($CM51:$DD51,INDIRECT(ADDRESS(AM$2,$DH$2)):INDIRECT(ADDRESS(AM$2,$DY$2)))</f>
        <v>1562.688661658392</v>
      </c>
      <c r="AN51" s="51">
        <f ca="1">SUMPRODUCT($CM51:$DD51,INDIRECT(ADDRESS(AN$2,$DH$2)):INDIRECT(ADDRESS(AN$2,$DY$2)))</f>
        <v>1562.688661658392</v>
      </c>
      <c r="AO51" s="51">
        <f ca="1">SUMPRODUCT($CM51:$DD51,INDIRECT(ADDRESS(AO$2,$DH$2)):INDIRECT(ADDRESS(AO$2,$DY$2)))</f>
        <v>1562.688661658392</v>
      </c>
      <c r="AP51" s="51">
        <f ca="1">SUMPRODUCT($CM51:$DD51,INDIRECT(ADDRESS(AP$2,$DH$2)):INDIRECT(ADDRESS(AP$2,$DY$2)))</f>
        <v>1562.688661658392</v>
      </c>
      <c r="AQ51" s="51">
        <f ca="1">SUMPRODUCT($CM51:$DD51,INDIRECT(ADDRESS(AQ$2,$DH$2)):INDIRECT(ADDRESS(AQ$2,$DY$2)))</f>
        <v>1562.688661658392</v>
      </c>
      <c r="AR51" s="51">
        <f ca="1">SUMPRODUCT($CM51:$DD51,INDIRECT(ADDRESS(AR$2,$DH$2)):INDIRECT(ADDRESS(AR$2,$DY$2)))</f>
        <v>1562.688661658392</v>
      </c>
      <c r="AS51" s="51">
        <f ca="1">SUMPRODUCT($CM51:$DD51,INDIRECT(ADDRESS(AS$2,$DH$2)):INDIRECT(ADDRESS(AS$2,$DY$2)))</f>
        <v>1562.688661658392</v>
      </c>
      <c r="AT51" s="51">
        <f ca="1">SUMPRODUCT($CM51:$DD51,INDIRECT(ADDRESS(AT$2,$DH$2)):INDIRECT(ADDRESS(AT$2,$DY$2)))</f>
        <v>1562.688661658392</v>
      </c>
      <c r="AU51" s="51">
        <f ca="1">SUMPRODUCT($CM51:$DD51,INDIRECT(ADDRESS(AU$2,$DH$2)):INDIRECT(ADDRESS(AU$2,$DY$2)))</f>
        <v>1557.5066610141994</v>
      </c>
      <c r="AV51" s="51">
        <f ca="1">SUMPRODUCT($CM51:$DD51,INDIRECT(ADDRESS(AV$2,$DH$2)):INDIRECT(ADDRESS(AV$2,$DY$2)))</f>
        <v>1557.5066610141994</v>
      </c>
      <c r="AW51" s="51">
        <f ca="1">SUMPRODUCT($CM51:$DD51,INDIRECT(ADDRESS(AW$2,$DH$2)):INDIRECT(ADDRESS(AW$2,$DY$2)))</f>
        <v>1557.5066610141994</v>
      </c>
      <c r="AX51" s="51">
        <f ca="1">SUMPRODUCT($CM51:$DD51,INDIRECT(ADDRESS(AX$2,$DH$2)):INDIRECT(ADDRESS(AX$2,$DY$2)))</f>
        <v>1557.5066610141994</v>
      </c>
      <c r="AY51" s="51">
        <f ca="1">SUMPRODUCT($CM51:$DD51,INDIRECT(ADDRESS(AY$2,$DH$2)):INDIRECT(ADDRESS(AY$2,$DY$2)))</f>
        <v>1557.5066610141994</v>
      </c>
      <c r="AZ51" s="51">
        <f ca="1">SUMPRODUCT($CM51:$DD51,INDIRECT(ADDRESS(AZ$2,$DH$2)):INDIRECT(ADDRESS(AZ$2,$DY$2)))</f>
        <v>1557.5066610141994</v>
      </c>
      <c r="BA51" s="51">
        <f ca="1">SUMPRODUCT($CM51:$DD51,INDIRECT(ADDRESS(BA$2,$DH$2)):INDIRECT(ADDRESS(BA$2,$DY$2)))</f>
        <v>1557.5066610141994</v>
      </c>
      <c r="BB51" s="51">
        <f ca="1">SUMPRODUCT($CM51:$DD51,INDIRECT(ADDRESS(BB$2,$DH$2)):INDIRECT(ADDRESS(BB$2,$DY$2)))</f>
        <v>1557.5066610141994</v>
      </c>
      <c r="BC51" s="51">
        <f ca="1">SUMPRODUCT($CM51:$DD51,INDIRECT(ADDRESS(BC$2,$DH$2)):INDIRECT(ADDRESS(BC$2,$DY$2)))</f>
        <v>1557.5066610141994</v>
      </c>
      <c r="BD51" s="51">
        <f ca="1">SUMPRODUCT($CM51:$DD51,INDIRECT(ADDRESS(BD$2,$DH$2)):INDIRECT(ADDRESS(BD$2,$DY$2)))</f>
        <v>1557.5066610141994</v>
      </c>
      <c r="BE51" s="51">
        <f ca="1">SUMPRODUCT($CM51:$DD51,INDIRECT(ADDRESS(BE$2,$DH$2)):INDIRECT(ADDRESS(BE$2,$DY$2)))</f>
        <v>1557.5066610141994</v>
      </c>
      <c r="BF51" s="51">
        <f ca="1">SUMPRODUCT($CM51:$DD51,INDIRECT(ADDRESS(BF$2,$DH$2)):INDIRECT(ADDRESS(BF$2,$DY$2)))</f>
        <v>1557.5066610141994</v>
      </c>
      <c r="BG51" s="51">
        <f ca="1">SUMPRODUCT($CM51:$DD51,INDIRECT(ADDRESS(BG$2,$DH$2)):INDIRECT(ADDRESS(BG$2,$DY$2)))</f>
        <v>1559.4342127054301</v>
      </c>
      <c r="BH51" s="51">
        <f ca="1">SUMPRODUCT($CM51:$DD51,INDIRECT(ADDRESS(BH$2,$DH$2)):INDIRECT(ADDRESS(BH$2,$DY$2)))</f>
        <v>1559.4342127054301</v>
      </c>
      <c r="BI51" s="51">
        <f ca="1">SUMPRODUCT($CM51:$DD51,INDIRECT(ADDRESS(BI$2,$DH$2)):INDIRECT(ADDRESS(BI$2,$DY$2)))</f>
        <v>1559.4342127054301</v>
      </c>
      <c r="BJ51" s="51">
        <f ca="1">SUMPRODUCT($CM51:$DD51,INDIRECT(ADDRESS(BJ$2,$DH$2)):INDIRECT(ADDRESS(BJ$2,$DY$2)))</f>
        <v>1559.4342127054301</v>
      </c>
      <c r="BK51" s="51">
        <f ca="1">SUMPRODUCT($CM51:$DD51,INDIRECT(ADDRESS(BK$2,$DH$2)):INDIRECT(ADDRESS(BK$2,$DY$2)))</f>
        <v>1559.4342127054301</v>
      </c>
      <c r="BL51" s="51">
        <f ca="1">SUMPRODUCT($CM51:$DD51,INDIRECT(ADDRESS(BL$2,$DH$2)):INDIRECT(ADDRESS(BL$2,$DY$2)))</f>
        <v>1559.4342127054301</v>
      </c>
      <c r="BM51" s="51">
        <f ca="1">SUMPRODUCT($CM51:$DD51,INDIRECT(ADDRESS(BM$2,$DH$2)):INDIRECT(ADDRESS(BM$2,$DY$2)))</f>
        <v>1559.4342127054301</v>
      </c>
      <c r="BN51" s="51">
        <f ca="1">SUMPRODUCT($CM51:$DD51,INDIRECT(ADDRESS(BN$2,$DH$2)):INDIRECT(ADDRESS(BN$2,$DY$2)))</f>
        <v>1559.4342127054301</v>
      </c>
      <c r="BO51" s="51">
        <f ca="1">SUMPRODUCT($CM51:$DD51,INDIRECT(ADDRESS(BO$2,$DH$2)):INDIRECT(ADDRESS(BO$2,$DY$2)))</f>
        <v>1559.4342127054301</v>
      </c>
      <c r="BP51" s="51">
        <f ca="1">SUMPRODUCT($CM51:$DD51,INDIRECT(ADDRESS(BP$2,$DH$2)):INDIRECT(ADDRESS(BP$2,$DY$2)))</f>
        <v>1559.4342127054301</v>
      </c>
      <c r="BQ51" s="51">
        <f ca="1">SUMPRODUCT($CM51:$DD51,INDIRECT(ADDRESS(BQ$2,$DH$2)):INDIRECT(ADDRESS(BQ$2,$DY$2)))</f>
        <v>1559.4342127054301</v>
      </c>
      <c r="BR51" s="51">
        <f ca="1">SUMPRODUCT($CM51:$DD51,INDIRECT(ADDRESS(BR$2,$DH$2)):INDIRECT(ADDRESS(BR$2,$DY$2)))</f>
        <v>1559.4342127054301</v>
      </c>
      <c r="BS51" s="51">
        <f ca="1">SUMPRODUCT($CM51:$DD51,INDIRECT(ADDRESS(BS$2,$DH$2)):INDIRECT(ADDRESS(BS$2,$DY$2)))</f>
        <v>1577.9590045486202</v>
      </c>
      <c r="BT51" s="51">
        <f ca="1">SUMPRODUCT($CM51:$DD51,INDIRECT(ADDRESS(BT$2,$DH$2)):INDIRECT(ADDRESS(BT$2,$DY$2)))</f>
        <v>1577.9590045486202</v>
      </c>
      <c r="BU51" s="51">
        <f ca="1">SUMPRODUCT($CM51:$DD51,INDIRECT(ADDRESS(BU$2,$DH$2)):INDIRECT(ADDRESS(BU$2,$DY$2)))</f>
        <v>1577.9590045486202</v>
      </c>
      <c r="BV51" s="51">
        <f ca="1">SUMPRODUCT($CM51:$DD51,INDIRECT(ADDRESS(BV$2,$DH$2)):INDIRECT(ADDRESS(BV$2,$DY$2)))</f>
        <v>1577.9590045486202</v>
      </c>
      <c r="BW51" s="51">
        <f ca="1">SUMPRODUCT($CM51:$DD51,INDIRECT(ADDRESS(BW$2,$DH$2)):INDIRECT(ADDRESS(BW$2,$DY$2)))</f>
        <v>1577.9590045486202</v>
      </c>
      <c r="BX51" s="51">
        <f ca="1">SUMPRODUCT($CM51:$DD51,INDIRECT(ADDRESS(BX$2,$DH$2)):INDIRECT(ADDRESS(BX$2,$DY$2)))</f>
        <v>1577.9590045486202</v>
      </c>
      <c r="BY51" s="51">
        <f ca="1">SUMPRODUCT($CM51:$DD51,INDIRECT(ADDRESS(BY$2,$DH$2)):INDIRECT(ADDRESS(BY$2,$DY$2)))</f>
        <v>1577.9590045486202</v>
      </c>
      <c r="BZ51" s="51">
        <f ca="1">SUMPRODUCT($CM51:$DD51,INDIRECT(ADDRESS(BZ$2,$DH$2)):INDIRECT(ADDRESS(BZ$2,$DY$2)))</f>
        <v>1577.9590045486202</v>
      </c>
      <c r="CA51" s="51">
        <f ca="1">SUMPRODUCT($CM51:$DD51,INDIRECT(ADDRESS(CA$2,$DH$2)):INDIRECT(ADDRESS(CA$2,$DY$2)))</f>
        <v>1577.9590045486202</v>
      </c>
      <c r="CB51" s="51">
        <f ca="1">SUMPRODUCT($CM51:$DD51,INDIRECT(ADDRESS(CB$2,$DH$2)):INDIRECT(ADDRESS(CB$2,$DY$2)))</f>
        <v>1577.9590045486202</v>
      </c>
      <c r="CC51" s="51">
        <f ca="1">SUMPRODUCT($CM51:$DD51,INDIRECT(ADDRESS(CC$2,$DH$2)):INDIRECT(ADDRESS(CC$2,$DY$2)))</f>
        <v>1577.9590045486202</v>
      </c>
      <c r="CD51" s="51">
        <f ca="1">SUMPRODUCT($CM51:$DD51,INDIRECT(ADDRESS(CD$2,$DH$2)):INDIRECT(ADDRESS(CD$2,$DY$2)))</f>
        <v>1577.9590045486202</v>
      </c>
      <c r="CF51" s="51">
        <f t="shared" ca="1" si="6"/>
        <v>18209.997889777453</v>
      </c>
      <c r="CG51" s="51">
        <f t="shared" ca="1" si="6"/>
        <v>18374.653625389015</v>
      </c>
      <c r="CH51" s="51">
        <f t="shared" ca="1" si="6"/>
        <v>18611.351564216009</v>
      </c>
      <c r="CI51" s="51">
        <f t="shared" ca="1" si="6"/>
        <v>18726.353936679738</v>
      </c>
      <c r="CJ51" s="51">
        <f t="shared" ca="1" si="6"/>
        <v>18699.717690626545</v>
      </c>
      <c r="CK51" s="51">
        <f t="shared" ca="1" si="6"/>
        <v>18805.834511681111</v>
      </c>
      <c r="CL51" s="82"/>
      <c r="CM51" s="1">
        <f>IFERROR(VLOOKUP($A51,Auxiliar_OPEX_CustosUnit!$A$4:$BT$129,COLUMN(Auxiliar_OPEX_CustosUnit!BC$2),0),0)</f>
        <v>0</v>
      </c>
      <c r="CN51" s="1">
        <f>IFERROR(VLOOKUP($A51,Auxiliar_OPEX_CustosUnit!$A$4:$BT$129,COLUMN(Auxiliar_OPEX_CustosUnit!BD$2),0),0)</f>
        <v>0</v>
      </c>
      <c r="CO51" s="1">
        <f>IFERROR(VLOOKUP($A51,Auxiliar_OPEX_CustosUnit!$A$4:$BT$129,COLUMN(Auxiliar_OPEX_CustosUnit!BE$2),0)*(1-DRE_Auxiliar!$A$172),0)</f>
        <v>688.40561665551331</v>
      </c>
      <c r="CP51" s="1">
        <f>IFERROR(VLOOKUP($A51,Auxiliar_OPEX_CustosUnit!$A$4:$BT$129,COLUMN(Auxiliar_OPEX_CustosUnit!BF$2),0),0)</f>
        <v>0</v>
      </c>
      <c r="CQ51" s="1">
        <f>IFERROR(VLOOKUP($A51,Auxiliar_OPEX_CustosUnit!$A$4:$BT$129,COLUMN(Auxiliar_OPEX_CustosUnit!BG$2),0),0)</f>
        <v>0</v>
      </c>
      <c r="CR51" s="1">
        <f>IFERROR(VLOOKUP($A51,Auxiliar_OPEX_CustosUnit!$A$4:$BT$129,COLUMN(Auxiliar_OPEX_CustosUnit!BH$2),0),0)</f>
        <v>0</v>
      </c>
      <c r="CS51" s="1">
        <f>IFERROR(VLOOKUP($A51,Auxiliar_OPEX_CustosUnit!$A$4:$BT$129,COLUMN(Auxiliar_OPEX_CustosUnit!BI$2),0),0)</f>
        <v>0</v>
      </c>
      <c r="CT51" s="1">
        <f>IFERROR(VLOOKUP($A51,Auxiliar_OPEX_CustosUnit!$A$4:$BT$129,COLUMN(Auxiliar_OPEX_CustosUnit!BJ$2),0),0)</f>
        <v>0</v>
      </c>
      <c r="CU51" s="1">
        <f>IFERROR(VLOOKUP($A51,Auxiliar_OPEX_CustosUnit!$A$4:$BT$129,COLUMN(Auxiliar_OPEX_CustosUnit!BK$2),0),0)</f>
        <v>4.3197777478628696</v>
      </c>
      <c r="CV51" s="1">
        <f>IFERROR(VLOOKUP($A51,Auxiliar_OPEX_CustosUnit!$A$4:$BT$129,COLUMN(Auxiliar_OPEX_CustosUnit!BL$2),0),0)</f>
        <v>0</v>
      </c>
      <c r="CW51" s="1">
        <f>IFERROR(VLOOKUP($A51,Auxiliar_OPEX_CustosUnit!$A$4:$BT$129,COLUMN(Auxiliar_OPEX_CustosUnit!BM$2),0),0)</f>
        <v>0</v>
      </c>
      <c r="CX51" s="1">
        <f>IFERROR(VLOOKUP($A51,Auxiliar_OPEX_CustosUnit!$A$4:$BT$129,COLUMN(Auxiliar_OPEX_CustosUnit!BN$2),0),0)</f>
        <v>0</v>
      </c>
      <c r="CY51" s="1">
        <f>IFERROR(VLOOKUP($A51,Auxiliar_OPEX_CustosUnit!$A$4:$BT$129,COLUMN(Auxiliar_OPEX_CustosUnit!BO$2),0),0)</f>
        <v>0</v>
      </c>
      <c r="CZ51" s="1">
        <f>IFERROR(VLOOKUP($A51,Auxiliar_OPEX_CustosUnit!$A$4:$BT$129,COLUMN(Auxiliar_OPEX_CustosUnit!BP$2),0),0)</f>
        <v>0</v>
      </c>
      <c r="DA51" s="1">
        <f>IFERROR(VLOOKUP($A51,Auxiliar_OPEX_CustosUnit!$A$4:$BT$129,COLUMN(Auxiliar_OPEX_CustosUnit!BQ$2),0),0)</f>
        <v>0</v>
      </c>
      <c r="DB51" s="1">
        <f>IFERROR(VLOOKUP($A51,Auxiliar_OPEX_CustosUnit!$A$4:$BT$129,COLUMN(Auxiliar_OPEX_CustosUnit!BR$2),0),0)</f>
        <v>0</v>
      </c>
      <c r="DC51" s="1">
        <f>IFERROR(VLOOKUP($A51,Auxiliar_OPEX_CustosUnit!$A$4:$BT$129,COLUMN(Auxiliar_OPEX_CustosUnit!BS$2),0),0)</f>
        <v>0</v>
      </c>
      <c r="DD51" s="1">
        <f>IFERROR(VLOOKUP($A51,Auxiliar_OPEX_CustosUnit!$A$4:$BT$129,COLUMN(Auxiliar_OPEX_CustosUnit!BT$2),0),0)</f>
        <v>0</v>
      </c>
      <c r="DG51" s="60">
        <v>44682</v>
      </c>
      <c r="DH51" s="1">
        <v>1</v>
      </c>
      <c r="DI51" s="1">
        <f>INDEX(Auxiliar_OPEX_Drivers!$B$2:$CH$18,MATCH(Auxiliar_OPEX_O!DI$3,Auxiliar_OPEX_Drivers!$B$2:$B$18,0),MATCH($DG51,Auxiliar_OPEX_Drivers!$B$2:$CH$2,0))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INDEX(Auxiliar_OPEX_Drivers!$B$2:$CH$18,MATCH(Auxiliar_OPEX_O!DK$3,Auxiliar_OPEX_Drivers!$B$2:$B$18,0),MATCH($DG51,Auxiliar_OPEX_Drivers!$B$2:$CH$2,0))</f>
        <v>14.866485227498957</v>
      </c>
      <c r="DL51" s="1">
        <f>INDEX(Auxiliar_OPEX_Drivers!$B$2:$CH$18,MATCH(Auxiliar_OPEX_O!DL$3,Auxiliar_OPEX_Drivers!$B$2:$B$18,0),MATCH($DG51,Auxiliar_OPEX_Drivers!$B$2:$CH$2,0))</f>
        <v>65.042552781229105</v>
      </c>
      <c r="DM51" s="1">
        <f>INDEX(Auxiliar_OPEX_Drivers!$B$2:$CH$18,MATCH(Auxiliar_OPEX_O!DM$3,Auxiliar_OPEX_Drivers!$B$2:$B$18,0),MATCH($DG51,Auxiliar_OPEX_Drivers!$B$2:$CH$2,0))</f>
        <v>13</v>
      </c>
      <c r="DN51" s="1">
        <f>INDEX(Auxiliar_OPEX_Drivers!$B$2:$CH$18,MATCH(Auxiliar_OPEX_O!DN$3,Auxiliar_OPEX_Drivers!$B$2:$B$18,0),MATCH($DG51,Auxiliar_OPEX_Drivers!$B$2:$CH$2,0))</f>
        <v>708.81272318102492</v>
      </c>
      <c r="DO51" s="1">
        <f>INDEX(Auxiliar_OPEX_Drivers!$B$2:$CH$18,MATCH(Auxiliar_OPEX_O!DO$3,Auxiliar_OPEX_Drivers!$B$2:$B$18,0),MATCH($DG51,Auxiliar_OPEX_Drivers!$B$2:$CH$2,0))</f>
        <v>12</v>
      </c>
      <c r="DP51" s="1">
        <f>INDEX(Auxiliar_OPEX_Drivers!$B$2:$CH$18,MATCH(Auxiliar_OPEX_O!DP$3,Auxiliar_OPEX_Drivers!$B$2:$B$18,0),MATCH($DG51,Auxiliar_OPEX_Drivers!$B$2:$CH$2,0))</f>
        <v>201.1911480373401</v>
      </c>
      <c r="DQ51" s="1">
        <f>INDEX(Auxiliar_OPEX_Drivers!$B$2:$CH$18,MATCH(Auxiliar_OPEX_O!DQ$3,Auxiliar_OPEX_Drivers!$B$2:$B$18,0),MATCH($DG51,Auxiliar_OPEX_Drivers!$B$2:$CH$2,0))</f>
        <v>37.216621306874742</v>
      </c>
      <c r="DR51" s="1">
        <f>INDEX(Auxiliar_OPEX_Drivers!$B$2:$CH$18,MATCH(Auxiliar_OPEX_O!DR$3,Auxiliar_OPEX_Drivers!$B$2:$B$18,0),MATCH($DG51,Auxiliar_OPEX_Drivers!$B$2:$CH$2,0))</f>
        <v>20540293.196478385</v>
      </c>
      <c r="DS51" s="1">
        <f>INDEX(Auxiliar_OPEX_Drivers!$B$2:$CH$18,MATCH(Auxiliar_OPEX_O!DS$3,Auxiliar_OPEX_Drivers!$B$2:$B$18,0),MATCH($DG51,Auxiliar_OPEX_Drivers!$B$2:$CH$2,0))</f>
        <v>83455.937132966006</v>
      </c>
      <c r="DT51" s="1">
        <f>INDEX(Auxiliar_OPEX_Drivers!$B$2:$CH$18,MATCH(Auxiliar_OPEX_O!DT$3,Auxiliar_OPEX_Drivers!$B$2:$B$18,0),MATCH($DG51,Auxiliar_OPEX_Drivers!$B$2:$CH$2,0))</f>
        <v>12963.354850342754</v>
      </c>
      <c r="DU51" s="1">
        <f>INDEX(Auxiliar_OPEX_Drivers!$B$2:$CH$18,MATCH(Auxiliar_OPEX_O!DU$3,Auxiliar_OPEX_Drivers!$B$2:$B$18,0),MATCH($DG51,Auxiliar_OPEX_Drivers!$B$2:$CH$2,0))</f>
        <v>5209.7013327526083</v>
      </c>
      <c r="DV51" s="1">
        <f>INDEX(Auxiliar_OPEX_Drivers!$B$2:$CH$18,MATCH(Auxiliar_OPEX_O!DV$3,Auxiliar_OPEX_Drivers!$B$2:$B$18,0),MATCH($DG51,Auxiliar_OPEX_Drivers!$B$2:$CH$2,0))</f>
        <v>2422825.6593612069</v>
      </c>
      <c r="DW51" s="1">
        <f>INDEX(Auxiliar_OPEX_Drivers!$B$2:$CH$18,MATCH(Auxiliar_OPEX_O!DW$3,Auxiliar_OPEX_Drivers!$B$2:$B$18,0),MATCH($DG51,Auxiliar_OPEX_Drivers!$B$2:$CH$2,0))</f>
        <v>12805.082832752931</v>
      </c>
      <c r="DX51" s="1">
        <f>INDEX(Auxiliar_OPEX_Drivers!$B$2:$CH$18,MATCH(Auxiliar_OPEX_O!DX$3,Auxiliar_OPEX_Drivers!$B$2:$B$18,0),MATCH($DG51,Auxiliar_OPEX_Drivers!$B$2:$CH$2,0))</f>
        <v>2446842.3125794744</v>
      </c>
      <c r="DY51" s="1">
        <f>INDEX(Auxiliar_OPEX_Drivers!$B$2:$CH$18,MATCH(Auxiliar_OPEX_O!DY$3,Auxiliar_OPEX_Drivers!$B$2:$B$18,0),MATCH($DG51,Auxiliar_OPEX_Drivers!$B$2:$CH$2,0))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0</v>
      </c>
      <c r="E52" s="51">
        <f ca="1">SUMPRODUCT($CM52:$DD52,INDIRECT(ADDRESS(E$2,$DH$2)):INDIRECT(ADDRESS(E$2,$DY$2)))</f>
        <v>0</v>
      </c>
      <c r="F52" s="51">
        <f ca="1">SUMPRODUCT($CM52:$DD52,INDIRECT(ADDRESS(F$2,$DH$2)):INDIRECT(ADDRESS(F$2,$DY$2)))</f>
        <v>0</v>
      </c>
      <c r="G52" s="51">
        <f ca="1">SUMPRODUCT($CM52:$DD52,INDIRECT(ADDRESS(G$2,$DH$2)):INDIRECT(ADDRESS(G$2,$DY$2)))</f>
        <v>0</v>
      </c>
      <c r="H52" s="51">
        <f ca="1">SUMPRODUCT($CM52:$DD52,INDIRECT(ADDRESS(H$2,$DH$2)):INDIRECT(ADDRESS(H$2,$DY$2)))</f>
        <v>0</v>
      </c>
      <c r="I52" s="51">
        <f ca="1">SUMPRODUCT($CM52:$DD52,INDIRECT(ADDRESS(I$2,$DH$2)):INDIRECT(ADDRESS(I$2,$DY$2)))</f>
        <v>0</v>
      </c>
      <c r="J52" s="51">
        <f ca="1">SUMPRODUCT($CM52:$DD52,INDIRECT(ADDRESS(J$2,$DH$2)):INDIRECT(ADDRESS(J$2,$DY$2)))</f>
        <v>0</v>
      </c>
      <c r="K52" s="51">
        <f ca="1">SUMPRODUCT($CM52:$DD52,INDIRECT(ADDRESS(K$2,$DH$2)):INDIRECT(ADDRESS(K$2,$DY$2)))</f>
        <v>0</v>
      </c>
      <c r="L52" s="51">
        <f ca="1">SUMPRODUCT($CM52:$DD52,INDIRECT(ADDRESS(L$2,$DH$2)):INDIRECT(ADDRESS(L$2,$DY$2)))</f>
        <v>0</v>
      </c>
      <c r="M52" s="51">
        <f ca="1">SUMPRODUCT($CM52:$DD52,INDIRECT(ADDRESS(M$2,$DH$2)):INDIRECT(ADDRESS(M$2,$DY$2)))</f>
        <v>0</v>
      </c>
      <c r="N52" s="51">
        <f ca="1">SUMPRODUCT($CM52:$DD52,INDIRECT(ADDRESS(N$2,$DH$2)):INDIRECT(ADDRESS(N$2,$DY$2)))</f>
        <v>0</v>
      </c>
      <c r="O52" s="51">
        <f ca="1">SUMPRODUCT($CM52:$DD52,INDIRECT(ADDRESS(O$2,$DH$2)):INDIRECT(ADDRESS(O$2,$DY$2)))</f>
        <v>0</v>
      </c>
      <c r="P52" s="51">
        <f ca="1">SUMPRODUCT($CM52:$DD52,INDIRECT(ADDRESS(P$2,$DH$2)):INDIRECT(ADDRESS(P$2,$DY$2)))</f>
        <v>0</v>
      </c>
      <c r="Q52" s="51">
        <f ca="1">SUMPRODUCT($CM52:$DD52,INDIRECT(ADDRESS(Q$2,$DH$2)):INDIRECT(ADDRESS(Q$2,$DY$2)))</f>
        <v>0</v>
      </c>
      <c r="R52" s="51">
        <f ca="1">SUMPRODUCT($CM52:$DD52,INDIRECT(ADDRESS(R$2,$DH$2)):INDIRECT(ADDRESS(R$2,$DY$2)))</f>
        <v>0</v>
      </c>
      <c r="S52" s="51">
        <f ca="1">SUMPRODUCT($CM52:$DD52,INDIRECT(ADDRESS(S$2,$DH$2)):INDIRECT(ADDRESS(S$2,$DY$2)))</f>
        <v>0</v>
      </c>
      <c r="T52" s="51">
        <f ca="1">SUMPRODUCT($CM52:$DD52,INDIRECT(ADDRESS(T$2,$DH$2)):INDIRECT(ADDRESS(T$2,$DY$2)))</f>
        <v>0</v>
      </c>
      <c r="U52" s="51">
        <f ca="1">SUMPRODUCT($CM52:$DD52,INDIRECT(ADDRESS(U$2,$DH$2)):INDIRECT(ADDRESS(U$2,$DY$2)))</f>
        <v>0</v>
      </c>
      <c r="V52" s="51">
        <f ca="1">SUMPRODUCT($CM52:$DD52,INDIRECT(ADDRESS(V$2,$DH$2)):INDIRECT(ADDRESS(V$2,$DY$2)))</f>
        <v>0</v>
      </c>
      <c r="W52" s="51">
        <f ca="1">SUMPRODUCT($CM52:$DD52,INDIRECT(ADDRESS(W$2,$DH$2)):INDIRECT(ADDRESS(W$2,$DY$2)))</f>
        <v>0</v>
      </c>
      <c r="X52" s="51">
        <f ca="1">SUMPRODUCT($CM52:$DD52,INDIRECT(ADDRESS(X$2,$DH$2)):INDIRECT(ADDRESS(X$2,$DY$2)))</f>
        <v>0</v>
      </c>
      <c r="Y52" s="51">
        <f ca="1">SUMPRODUCT($CM52:$DD52,INDIRECT(ADDRESS(Y$2,$DH$2)):INDIRECT(ADDRESS(Y$2,$DY$2)))</f>
        <v>0</v>
      </c>
      <c r="Z52" s="51">
        <f ca="1">SUMPRODUCT($CM52:$DD52,INDIRECT(ADDRESS(Z$2,$DH$2)):INDIRECT(ADDRESS(Z$2,$DY$2)))</f>
        <v>0</v>
      </c>
      <c r="AA52" s="51">
        <f ca="1">SUMPRODUCT($CM52:$DD52,INDIRECT(ADDRESS(AA$2,$DH$2)):INDIRECT(ADDRESS(AA$2,$DY$2)))</f>
        <v>0</v>
      </c>
      <c r="AB52" s="51">
        <f ca="1">SUMPRODUCT($CM52:$DD52,INDIRECT(ADDRESS(AB$2,$DH$2)):INDIRECT(ADDRESS(AB$2,$DY$2)))</f>
        <v>0</v>
      </c>
      <c r="AC52" s="51">
        <f ca="1">SUMPRODUCT($CM52:$DD52,INDIRECT(ADDRESS(AC$2,$DH$2)):INDIRECT(ADDRESS(AC$2,$DY$2)))</f>
        <v>0</v>
      </c>
      <c r="AD52" s="51">
        <f ca="1">SUMPRODUCT($CM52:$DD52,INDIRECT(ADDRESS(AD$2,$DH$2)):INDIRECT(ADDRESS(AD$2,$DY$2)))</f>
        <v>0</v>
      </c>
      <c r="AE52" s="51">
        <f ca="1">SUMPRODUCT($CM52:$DD52,INDIRECT(ADDRESS(AE$2,$DH$2)):INDIRECT(ADDRESS(AE$2,$DY$2)))</f>
        <v>0</v>
      </c>
      <c r="AF52" s="51">
        <f ca="1">SUMPRODUCT($CM52:$DD52,INDIRECT(ADDRESS(AF$2,$DH$2)):INDIRECT(ADDRESS(AF$2,$DY$2)))</f>
        <v>0</v>
      </c>
      <c r="AG52" s="51">
        <f ca="1">SUMPRODUCT($CM52:$DD52,INDIRECT(ADDRESS(AG$2,$DH$2)):INDIRECT(ADDRESS(AG$2,$DY$2)))</f>
        <v>0</v>
      </c>
      <c r="AH52" s="51">
        <f ca="1">SUMPRODUCT($CM52:$DD52,INDIRECT(ADDRESS(AH$2,$DH$2)):INDIRECT(ADDRESS(AH$2,$DY$2)))</f>
        <v>0</v>
      </c>
      <c r="AI52" s="51">
        <f ca="1">SUMPRODUCT($CM52:$DD52,INDIRECT(ADDRESS(AI$2,$DH$2)):INDIRECT(ADDRESS(AI$2,$DY$2)))</f>
        <v>0</v>
      </c>
      <c r="AJ52" s="51">
        <f ca="1">SUMPRODUCT($CM52:$DD52,INDIRECT(ADDRESS(AJ$2,$DH$2)):INDIRECT(ADDRESS(AJ$2,$DY$2)))</f>
        <v>0</v>
      </c>
      <c r="AK52" s="51">
        <f ca="1">SUMPRODUCT($CM52:$DD52,INDIRECT(ADDRESS(AK$2,$DH$2)):INDIRECT(ADDRESS(AK$2,$DY$2)))</f>
        <v>0</v>
      </c>
      <c r="AL52" s="51">
        <f ca="1">SUMPRODUCT($CM52:$DD52,INDIRECT(ADDRESS(AL$2,$DH$2)):INDIRECT(ADDRESS(AL$2,$DY$2)))</f>
        <v>0</v>
      </c>
      <c r="AM52" s="51">
        <f ca="1">SUMPRODUCT($CM52:$DD52,INDIRECT(ADDRESS(AM$2,$DH$2)):INDIRECT(ADDRESS(AM$2,$DY$2)))</f>
        <v>0</v>
      </c>
      <c r="AN52" s="51">
        <f ca="1">SUMPRODUCT($CM52:$DD52,INDIRECT(ADDRESS(AN$2,$DH$2)):INDIRECT(ADDRESS(AN$2,$DY$2)))</f>
        <v>0</v>
      </c>
      <c r="AO52" s="51">
        <f ca="1">SUMPRODUCT($CM52:$DD52,INDIRECT(ADDRESS(AO$2,$DH$2)):INDIRECT(ADDRESS(AO$2,$DY$2)))</f>
        <v>0</v>
      </c>
      <c r="AP52" s="51">
        <f ca="1">SUMPRODUCT($CM52:$DD52,INDIRECT(ADDRESS(AP$2,$DH$2)):INDIRECT(ADDRESS(AP$2,$DY$2)))</f>
        <v>0</v>
      </c>
      <c r="AQ52" s="51">
        <f ca="1">SUMPRODUCT($CM52:$DD52,INDIRECT(ADDRESS(AQ$2,$DH$2)):INDIRECT(ADDRESS(AQ$2,$DY$2)))</f>
        <v>0</v>
      </c>
      <c r="AR52" s="51">
        <f ca="1">SUMPRODUCT($CM52:$DD52,INDIRECT(ADDRESS(AR$2,$DH$2)):INDIRECT(ADDRESS(AR$2,$DY$2)))</f>
        <v>0</v>
      </c>
      <c r="AS52" s="51">
        <f ca="1">SUMPRODUCT($CM52:$DD52,INDIRECT(ADDRESS(AS$2,$DH$2)):INDIRECT(ADDRESS(AS$2,$DY$2)))</f>
        <v>0</v>
      </c>
      <c r="AT52" s="51">
        <f ca="1">SUMPRODUCT($CM52:$DD52,INDIRECT(ADDRESS(AT$2,$DH$2)):INDIRECT(ADDRESS(AT$2,$DY$2)))</f>
        <v>0</v>
      </c>
      <c r="AU52" s="51">
        <f ca="1">SUMPRODUCT($CM52:$DD52,INDIRECT(ADDRESS(AU$2,$DH$2)):INDIRECT(ADDRESS(AU$2,$DY$2)))</f>
        <v>0</v>
      </c>
      <c r="AV52" s="51">
        <f ca="1">SUMPRODUCT($CM52:$DD52,INDIRECT(ADDRESS(AV$2,$DH$2)):INDIRECT(ADDRESS(AV$2,$DY$2)))</f>
        <v>0</v>
      </c>
      <c r="AW52" s="51">
        <f ca="1">SUMPRODUCT($CM52:$DD52,INDIRECT(ADDRESS(AW$2,$DH$2)):INDIRECT(ADDRESS(AW$2,$DY$2)))</f>
        <v>0</v>
      </c>
      <c r="AX52" s="51">
        <f ca="1">SUMPRODUCT($CM52:$DD52,INDIRECT(ADDRESS(AX$2,$DH$2)):INDIRECT(ADDRESS(AX$2,$DY$2)))</f>
        <v>0</v>
      </c>
      <c r="AY52" s="51">
        <f ca="1">SUMPRODUCT($CM52:$DD52,INDIRECT(ADDRESS(AY$2,$DH$2)):INDIRECT(ADDRESS(AY$2,$DY$2)))</f>
        <v>0</v>
      </c>
      <c r="AZ52" s="51">
        <f ca="1">SUMPRODUCT($CM52:$DD52,INDIRECT(ADDRESS(AZ$2,$DH$2)):INDIRECT(ADDRESS(AZ$2,$DY$2)))</f>
        <v>0</v>
      </c>
      <c r="BA52" s="51">
        <f ca="1">SUMPRODUCT($CM52:$DD52,INDIRECT(ADDRESS(BA$2,$DH$2)):INDIRECT(ADDRESS(BA$2,$DY$2)))</f>
        <v>0</v>
      </c>
      <c r="BB52" s="51">
        <f ca="1">SUMPRODUCT($CM52:$DD52,INDIRECT(ADDRESS(BB$2,$DH$2)):INDIRECT(ADDRESS(BB$2,$DY$2)))</f>
        <v>0</v>
      </c>
      <c r="BC52" s="51">
        <f ca="1">SUMPRODUCT($CM52:$DD52,INDIRECT(ADDRESS(BC$2,$DH$2)):INDIRECT(ADDRESS(BC$2,$DY$2)))</f>
        <v>0</v>
      </c>
      <c r="BD52" s="51">
        <f ca="1">SUMPRODUCT($CM52:$DD52,INDIRECT(ADDRESS(BD$2,$DH$2)):INDIRECT(ADDRESS(BD$2,$DY$2)))</f>
        <v>0</v>
      </c>
      <c r="BE52" s="51">
        <f ca="1">SUMPRODUCT($CM52:$DD52,INDIRECT(ADDRESS(BE$2,$DH$2)):INDIRECT(ADDRESS(BE$2,$DY$2)))</f>
        <v>0</v>
      </c>
      <c r="BF52" s="51">
        <f ca="1">SUMPRODUCT($CM52:$DD52,INDIRECT(ADDRESS(BF$2,$DH$2)):INDIRECT(ADDRESS(BF$2,$DY$2)))</f>
        <v>0</v>
      </c>
      <c r="BG52" s="51">
        <f ca="1">SUMPRODUCT($CM52:$DD52,INDIRECT(ADDRESS(BG$2,$DH$2)):INDIRECT(ADDRESS(BG$2,$DY$2)))</f>
        <v>0</v>
      </c>
      <c r="BH52" s="51">
        <f ca="1">SUMPRODUCT($CM52:$DD52,INDIRECT(ADDRESS(BH$2,$DH$2)):INDIRECT(ADDRESS(BH$2,$DY$2)))</f>
        <v>0</v>
      </c>
      <c r="BI52" s="51">
        <f ca="1">SUMPRODUCT($CM52:$DD52,INDIRECT(ADDRESS(BI$2,$DH$2)):INDIRECT(ADDRESS(BI$2,$DY$2)))</f>
        <v>0</v>
      </c>
      <c r="BJ52" s="51">
        <f ca="1">SUMPRODUCT($CM52:$DD52,INDIRECT(ADDRESS(BJ$2,$DH$2)):INDIRECT(ADDRESS(BJ$2,$DY$2)))</f>
        <v>0</v>
      </c>
      <c r="BK52" s="51">
        <f ca="1">SUMPRODUCT($CM52:$DD52,INDIRECT(ADDRESS(BK$2,$DH$2)):INDIRECT(ADDRESS(BK$2,$DY$2)))</f>
        <v>0</v>
      </c>
      <c r="BL52" s="51">
        <f ca="1">SUMPRODUCT($CM52:$DD52,INDIRECT(ADDRESS(BL$2,$DH$2)):INDIRECT(ADDRESS(BL$2,$DY$2)))</f>
        <v>0</v>
      </c>
      <c r="BM52" s="51">
        <f ca="1">SUMPRODUCT($CM52:$DD52,INDIRECT(ADDRESS(BM$2,$DH$2)):INDIRECT(ADDRESS(BM$2,$DY$2)))</f>
        <v>0</v>
      </c>
      <c r="BN52" s="51">
        <f ca="1">SUMPRODUCT($CM52:$DD52,INDIRECT(ADDRESS(BN$2,$DH$2)):INDIRECT(ADDRESS(BN$2,$DY$2)))</f>
        <v>0</v>
      </c>
      <c r="BO52" s="51">
        <f ca="1">SUMPRODUCT($CM52:$DD52,INDIRECT(ADDRESS(BO$2,$DH$2)):INDIRECT(ADDRESS(BO$2,$DY$2)))</f>
        <v>0</v>
      </c>
      <c r="BP52" s="51">
        <f ca="1">SUMPRODUCT($CM52:$DD52,INDIRECT(ADDRESS(BP$2,$DH$2)):INDIRECT(ADDRESS(BP$2,$DY$2)))</f>
        <v>0</v>
      </c>
      <c r="BQ52" s="51">
        <f ca="1">SUMPRODUCT($CM52:$DD52,INDIRECT(ADDRESS(BQ$2,$DH$2)):INDIRECT(ADDRESS(BQ$2,$DY$2)))</f>
        <v>0</v>
      </c>
      <c r="BR52" s="51">
        <f ca="1">SUMPRODUCT($CM52:$DD52,INDIRECT(ADDRESS(BR$2,$DH$2)):INDIRECT(ADDRESS(BR$2,$DY$2)))</f>
        <v>0</v>
      </c>
      <c r="BS52" s="51">
        <f ca="1">SUMPRODUCT($CM52:$DD52,INDIRECT(ADDRESS(BS$2,$DH$2)):INDIRECT(ADDRESS(BS$2,$DY$2)))</f>
        <v>0</v>
      </c>
      <c r="BT52" s="51">
        <f ca="1">SUMPRODUCT($CM52:$DD52,INDIRECT(ADDRESS(BT$2,$DH$2)):INDIRECT(ADDRESS(BT$2,$DY$2)))</f>
        <v>0</v>
      </c>
      <c r="BU52" s="51">
        <f ca="1">SUMPRODUCT($CM52:$DD52,INDIRECT(ADDRESS(BU$2,$DH$2)):INDIRECT(ADDRESS(BU$2,$DY$2)))</f>
        <v>0</v>
      </c>
      <c r="BV52" s="51">
        <f ca="1">SUMPRODUCT($CM52:$DD52,INDIRECT(ADDRESS(BV$2,$DH$2)):INDIRECT(ADDRESS(BV$2,$DY$2)))</f>
        <v>0</v>
      </c>
      <c r="BW52" s="51">
        <f ca="1">SUMPRODUCT($CM52:$DD52,INDIRECT(ADDRESS(BW$2,$DH$2)):INDIRECT(ADDRESS(BW$2,$DY$2)))</f>
        <v>0</v>
      </c>
      <c r="BX52" s="51">
        <f ca="1">SUMPRODUCT($CM52:$DD52,INDIRECT(ADDRESS(BX$2,$DH$2)):INDIRECT(ADDRESS(BX$2,$DY$2)))</f>
        <v>0</v>
      </c>
      <c r="BY52" s="51">
        <f ca="1">SUMPRODUCT($CM52:$DD52,INDIRECT(ADDRESS(BY$2,$DH$2)):INDIRECT(ADDRESS(BY$2,$DY$2)))</f>
        <v>0</v>
      </c>
      <c r="BZ52" s="51">
        <f ca="1">SUMPRODUCT($CM52:$DD52,INDIRECT(ADDRESS(BZ$2,$DH$2)):INDIRECT(ADDRESS(BZ$2,$DY$2)))</f>
        <v>0</v>
      </c>
      <c r="CA52" s="51">
        <f ca="1">SUMPRODUCT($CM52:$DD52,INDIRECT(ADDRESS(CA$2,$DH$2)):INDIRECT(ADDRESS(CA$2,$DY$2)))</f>
        <v>0</v>
      </c>
      <c r="CB52" s="51">
        <f ca="1">SUMPRODUCT($CM52:$DD52,INDIRECT(ADDRESS(CB$2,$DH$2)):INDIRECT(ADDRESS(CB$2,$DY$2)))</f>
        <v>0</v>
      </c>
      <c r="CC52" s="51">
        <f ca="1">SUMPRODUCT($CM52:$DD52,INDIRECT(ADDRESS(CC$2,$DH$2)):INDIRECT(ADDRESS(CC$2,$DY$2)))</f>
        <v>0</v>
      </c>
      <c r="CD52" s="51">
        <f ca="1">SUMPRODUCT($CM52:$DD52,INDIRECT(ADDRESS(CD$2,$DH$2)):INDIRECT(ADDRESS(CD$2,$DY$2)))</f>
        <v>0</v>
      </c>
      <c r="CF52" s="51">
        <f t="shared" ca="1" si="6"/>
        <v>0</v>
      </c>
      <c r="CG52" s="51">
        <f t="shared" ca="1" si="6"/>
        <v>0</v>
      </c>
      <c r="CH52" s="51">
        <f t="shared" ca="1" si="6"/>
        <v>0</v>
      </c>
      <c r="CI52" s="51">
        <f t="shared" ca="1" si="6"/>
        <v>0</v>
      </c>
      <c r="CJ52" s="51">
        <f t="shared" ca="1" si="6"/>
        <v>0</v>
      </c>
      <c r="CK52" s="51">
        <f t="shared" ca="1" si="6"/>
        <v>0</v>
      </c>
      <c r="CL52" s="82"/>
      <c r="CM52" s="1">
        <f>IFERROR(VLOOKUP($A52,Auxiliar_OPEX_CustosUnit!$A$4:$BT$129,COLUMN(Auxiliar_OPEX_CustosUnit!BC$2),0),0)</f>
        <v>0</v>
      </c>
      <c r="CN52" s="1">
        <f>IFERROR(VLOOKUP($A52,Auxiliar_OPEX_CustosUnit!$A$4:$BT$129,COLUMN(Auxiliar_OPEX_CustosUnit!BD$2),0),0)</f>
        <v>0</v>
      </c>
      <c r="CO52" s="1">
        <f>IFERROR(VLOOKUP($A52,Auxiliar_OPEX_CustosUnit!$A$4:$BT$129,COLUMN(Auxiliar_OPEX_CustosUnit!BE$2),0)*(1-DRE_Auxiliar!$A$172),0)</f>
        <v>0</v>
      </c>
      <c r="CP52" s="1">
        <f>IFERROR(VLOOKUP($A52,Auxiliar_OPEX_CustosUnit!$A$4:$BT$129,COLUMN(Auxiliar_OPEX_CustosUnit!BF$2),0),0)</f>
        <v>0</v>
      </c>
      <c r="CQ52" s="1">
        <f>IFERROR(VLOOKUP($A52,Auxiliar_OPEX_CustosUnit!$A$4:$BT$129,COLUMN(Auxiliar_OPEX_CustosUnit!BG$2),0),0)</f>
        <v>0</v>
      </c>
      <c r="CR52" s="1">
        <f>IFERROR(VLOOKUP($A52,Auxiliar_OPEX_CustosUnit!$A$4:$BT$129,COLUMN(Auxiliar_OPEX_CustosUnit!BH$2),0),0)</f>
        <v>0</v>
      </c>
      <c r="CS52" s="1">
        <f>IFERROR(VLOOKUP($A52,Auxiliar_OPEX_CustosUnit!$A$4:$BT$129,COLUMN(Auxiliar_OPEX_CustosUnit!BI$2),0),0)</f>
        <v>0</v>
      </c>
      <c r="CT52" s="1">
        <f>IFERROR(VLOOKUP($A52,Auxiliar_OPEX_CustosUnit!$A$4:$BT$129,COLUMN(Auxiliar_OPEX_CustosUnit!BJ$2),0),0)</f>
        <v>0</v>
      </c>
      <c r="CU52" s="1">
        <f>IFERROR(VLOOKUP($A52,Auxiliar_OPEX_CustosUnit!$A$4:$BT$129,COLUMN(Auxiliar_OPEX_CustosUnit!BK$2),0),0)</f>
        <v>0</v>
      </c>
      <c r="CV52" s="1">
        <f>IFERROR(VLOOKUP($A52,Auxiliar_OPEX_CustosUnit!$A$4:$BT$129,COLUMN(Auxiliar_OPEX_CustosUnit!BL$2),0),0)</f>
        <v>0</v>
      </c>
      <c r="CW52" s="1">
        <f>IFERROR(VLOOKUP($A52,Auxiliar_OPEX_CustosUnit!$A$4:$BT$129,COLUMN(Auxiliar_OPEX_CustosUnit!BM$2),0),0)</f>
        <v>0</v>
      </c>
      <c r="CX52" s="1">
        <f>IFERROR(VLOOKUP($A52,Auxiliar_OPEX_CustosUnit!$A$4:$BT$129,COLUMN(Auxiliar_OPEX_CustosUnit!BN$2),0),0)</f>
        <v>0</v>
      </c>
      <c r="CY52" s="1">
        <f>IFERROR(VLOOKUP($A52,Auxiliar_OPEX_CustosUnit!$A$4:$BT$129,COLUMN(Auxiliar_OPEX_CustosUnit!BO$2),0),0)</f>
        <v>0</v>
      </c>
      <c r="CZ52" s="1">
        <f>IFERROR(VLOOKUP($A52,Auxiliar_OPEX_CustosUnit!$A$4:$BT$129,COLUMN(Auxiliar_OPEX_CustosUnit!BP$2),0),0)</f>
        <v>0</v>
      </c>
      <c r="DA52" s="1">
        <f>IFERROR(VLOOKUP($A52,Auxiliar_OPEX_CustosUnit!$A$4:$BT$129,COLUMN(Auxiliar_OPEX_CustosUnit!BQ$2),0),0)</f>
        <v>0</v>
      </c>
      <c r="DB52" s="1">
        <f>IFERROR(VLOOKUP($A52,Auxiliar_OPEX_CustosUnit!$A$4:$BT$129,COLUMN(Auxiliar_OPEX_CustosUnit!BR$2),0),0)</f>
        <v>0</v>
      </c>
      <c r="DC52" s="1">
        <f>IFERROR(VLOOKUP($A52,Auxiliar_OPEX_CustosUnit!$A$4:$BT$129,COLUMN(Auxiliar_OPEX_CustosUnit!BS$2),0),0)</f>
        <v>0</v>
      </c>
      <c r="DD52" s="1">
        <f>IFERROR(VLOOKUP($A52,Auxiliar_OPEX_CustosUnit!$A$4:$BT$129,COLUMN(Auxiliar_OPEX_CustosUnit!BT$2),0),0)</f>
        <v>0</v>
      </c>
      <c r="DG52" s="60">
        <v>44713</v>
      </c>
      <c r="DH52" s="1">
        <v>1</v>
      </c>
      <c r="DI52" s="1">
        <f>INDEX(Auxiliar_OPEX_Drivers!$B$2:$CH$18,MATCH(Auxiliar_OPEX_O!DI$3,Auxiliar_OPEX_Drivers!$B$2:$B$18,0),MATCH($DG52,Auxiliar_OPEX_Drivers!$B$2:$CH$2,0))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INDEX(Auxiliar_OPEX_Drivers!$B$2:$CH$18,MATCH(Auxiliar_OPEX_O!DK$3,Auxiliar_OPEX_Drivers!$B$2:$B$18,0),MATCH($DG52,Auxiliar_OPEX_Drivers!$B$2:$CH$2,0))</f>
        <v>14.866485227498957</v>
      </c>
      <c r="DL52" s="1">
        <f>INDEX(Auxiliar_OPEX_Drivers!$B$2:$CH$18,MATCH(Auxiliar_OPEX_O!DL$3,Auxiliar_OPEX_Drivers!$B$2:$B$18,0),MATCH($DG52,Auxiliar_OPEX_Drivers!$B$2:$CH$2,0))</f>
        <v>65.042552781229105</v>
      </c>
      <c r="DM52" s="1">
        <f>INDEX(Auxiliar_OPEX_Drivers!$B$2:$CH$18,MATCH(Auxiliar_OPEX_O!DM$3,Auxiliar_OPEX_Drivers!$B$2:$B$18,0),MATCH($DG52,Auxiliar_OPEX_Drivers!$B$2:$CH$2,0))</f>
        <v>13</v>
      </c>
      <c r="DN52" s="1">
        <f>INDEX(Auxiliar_OPEX_Drivers!$B$2:$CH$18,MATCH(Auxiliar_OPEX_O!DN$3,Auxiliar_OPEX_Drivers!$B$2:$B$18,0),MATCH($DG52,Auxiliar_OPEX_Drivers!$B$2:$CH$2,0))</f>
        <v>708.81272318102492</v>
      </c>
      <c r="DO52" s="1">
        <f>INDEX(Auxiliar_OPEX_Drivers!$B$2:$CH$18,MATCH(Auxiliar_OPEX_O!DO$3,Auxiliar_OPEX_Drivers!$B$2:$B$18,0),MATCH($DG52,Auxiliar_OPEX_Drivers!$B$2:$CH$2,0))</f>
        <v>12</v>
      </c>
      <c r="DP52" s="1">
        <f>INDEX(Auxiliar_OPEX_Drivers!$B$2:$CH$18,MATCH(Auxiliar_OPEX_O!DP$3,Auxiliar_OPEX_Drivers!$B$2:$B$18,0),MATCH($DG52,Auxiliar_OPEX_Drivers!$B$2:$CH$2,0))</f>
        <v>201.1911480373401</v>
      </c>
      <c r="DQ52" s="1">
        <f>INDEX(Auxiliar_OPEX_Drivers!$B$2:$CH$18,MATCH(Auxiliar_OPEX_O!DQ$3,Auxiliar_OPEX_Drivers!$B$2:$B$18,0),MATCH($DG52,Auxiliar_OPEX_Drivers!$B$2:$CH$2,0))</f>
        <v>37.216621306874742</v>
      </c>
      <c r="DR52" s="1">
        <f>INDEX(Auxiliar_OPEX_Drivers!$B$2:$CH$18,MATCH(Auxiliar_OPEX_O!DR$3,Auxiliar_OPEX_Drivers!$B$2:$B$18,0),MATCH($DG52,Auxiliar_OPEX_Drivers!$B$2:$CH$2,0))</f>
        <v>20599425.696478385</v>
      </c>
      <c r="DS52" s="1">
        <f>INDEX(Auxiliar_OPEX_Drivers!$B$2:$CH$18,MATCH(Auxiliar_OPEX_O!DS$3,Auxiliar_OPEX_Drivers!$B$2:$B$18,0),MATCH($DG52,Auxiliar_OPEX_Drivers!$B$2:$CH$2,0))</f>
        <v>59132.5</v>
      </c>
      <c r="DT52" s="1">
        <f>INDEX(Auxiliar_OPEX_Drivers!$B$2:$CH$18,MATCH(Auxiliar_OPEX_O!DT$3,Auxiliar_OPEX_Drivers!$B$2:$B$18,0),MATCH($DG52,Auxiliar_OPEX_Drivers!$B$2:$CH$2,0))</f>
        <v>13283.83017913318</v>
      </c>
      <c r="DU52" s="1">
        <f>INDEX(Auxiliar_OPEX_Drivers!$B$2:$CH$18,MATCH(Auxiliar_OPEX_O!DU$3,Auxiliar_OPEX_Drivers!$B$2:$B$18,0),MATCH($DG52,Auxiliar_OPEX_Drivers!$B$2:$CH$2,0))</f>
        <v>5357.7288457999302</v>
      </c>
      <c r="DV52" s="1">
        <f>INDEX(Auxiliar_OPEX_Drivers!$B$2:$CH$18,MATCH(Auxiliar_OPEX_O!DV$3,Auxiliar_OPEX_Drivers!$B$2:$B$18,0),MATCH($DG52,Auxiliar_OPEX_Drivers!$B$2:$CH$2,0))</f>
        <v>2434315.8437070069</v>
      </c>
      <c r="DW52" s="1">
        <f>INDEX(Auxiliar_OPEX_Drivers!$B$2:$CH$18,MATCH(Auxiliar_OPEX_O!DW$3,Auxiliar_OPEX_Drivers!$B$2:$B$18,0),MATCH($DG52,Auxiliar_OPEX_Drivers!$B$2:$CH$2,0))</f>
        <v>13106.184345799848</v>
      </c>
      <c r="DX52" s="1">
        <f>INDEX(Auxiliar_OPEX_Drivers!$B$2:$CH$18,MATCH(Auxiliar_OPEX_O!DX$3,Auxiliar_OPEX_Drivers!$B$2:$B$18,0),MATCH($DG52,Auxiliar_OPEX_Drivers!$B$2:$CH$2,0))</f>
        <v>2458482.1427586079</v>
      </c>
      <c r="DY52" s="1">
        <f>INDEX(Auxiliar_OPEX_Drivers!$B$2:$CH$18,MATCH(Auxiliar_OPEX_O!DY$3,Auxiliar_OPEX_Drivers!$B$2:$B$18,0),MATCH($DG52,Auxiliar_OPEX_Drivers!$B$2:$CH$2,0))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795612.61432494316</v>
      </c>
      <c r="E53" s="51">
        <f ca="1">SUMPRODUCT($CM53:$DD53,INDIRECT(ADDRESS(E$2,$DH$2)):INDIRECT(ADDRESS(E$2,$DY$2)))</f>
        <v>782974.17979427893</v>
      </c>
      <c r="F53" s="51">
        <f ca="1">SUMPRODUCT($CM53:$DD53,INDIRECT(ADDRESS(F$2,$DH$2)):INDIRECT(ADDRESS(F$2,$DY$2)))</f>
        <v>794387.22502484813</v>
      </c>
      <c r="G53" s="51">
        <f ca="1">SUMPRODUCT($CM53:$DD53,INDIRECT(ADDRESS(G$2,$DH$2)):INDIRECT(ADDRESS(G$2,$DY$2)))</f>
        <v>809685.99711074354</v>
      </c>
      <c r="H53" s="51">
        <f ca="1">SUMPRODUCT($CM53:$DD53,INDIRECT(ADDRESS(H$2,$DH$2)):INDIRECT(ADDRESS(H$2,$DY$2)))</f>
        <v>819344.2618261606</v>
      </c>
      <c r="I53" s="51">
        <f ca="1">SUMPRODUCT($CM53:$DD53,INDIRECT(ADDRESS(I$2,$DH$2)):INDIRECT(ADDRESS(I$2,$DY$2)))</f>
        <v>753074.39416290587</v>
      </c>
      <c r="J53" s="51">
        <f ca="1">SUMPRODUCT($CM53:$DD53,INDIRECT(ADDRESS(J$2,$DH$2)):INDIRECT(ADDRESS(J$2,$DY$2)))</f>
        <v>611918.8460683669</v>
      </c>
      <c r="K53" s="51">
        <f ca="1">SUMPRODUCT($CM53:$DD53,INDIRECT(ADDRESS(K$2,$DH$2)):INDIRECT(ADDRESS(K$2,$DY$2)))</f>
        <v>644936.15289953002</v>
      </c>
      <c r="L53" s="51">
        <f ca="1">SUMPRODUCT($CM53:$DD53,INDIRECT(ADDRESS(L$2,$DH$2)):INDIRECT(ADDRESS(L$2,$DY$2)))</f>
        <v>751929.03677134356</v>
      </c>
      <c r="M53" s="51">
        <f ca="1">SUMPRODUCT($CM53:$DD53,INDIRECT(ADDRESS(M$2,$DH$2)):INDIRECT(ADDRESS(M$2,$DY$2)))</f>
        <v>837687.01365135517</v>
      </c>
      <c r="N53" s="51">
        <f ca="1">SUMPRODUCT($CM53:$DD53,INDIRECT(ADDRESS(N$2,$DH$2)):INDIRECT(ADDRESS(N$2,$DY$2)))</f>
        <v>848667.29896786902</v>
      </c>
      <c r="O53" s="51">
        <f ca="1">SUMPRODUCT($CM53:$DD53,INDIRECT(ADDRESS(O$2,$DH$2)):INDIRECT(ADDRESS(O$2,$DY$2)))</f>
        <v>852047.0791667772</v>
      </c>
      <c r="P53" s="51">
        <f ca="1">SUMPRODUCT($CM53:$DD53,INDIRECT(ADDRESS(P$2,$DH$2)):INDIRECT(ADDRESS(P$2,$DY$2)))</f>
        <v>829780.59995160461</v>
      </c>
      <c r="Q53" s="51">
        <f ca="1">SUMPRODUCT($CM53:$DD53,INDIRECT(ADDRESS(Q$2,$DH$2)):INDIRECT(ADDRESS(Q$2,$DY$2)))</f>
        <v>822684.99158649961</v>
      </c>
      <c r="R53" s="51">
        <f ca="1">SUMPRODUCT($CM53:$DD53,INDIRECT(ADDRESS(R$2,$DH$2)):INDIRECT(ADDRESS(R$2,$DY$2)))</f>
        <v>820362.03968781466</v>
      </c>
      <c r="S53" s="51">
        <f ca="1">SUMPRODUCT($CM53:$DD53,INDIRECT(ADDRESS(S$2,$DH$2)):INDIRECT(ADDRESS(S$2,$DY$2)))</f>
        <v>824676.7227598523</v>
      </c>
      <c r="T53" s="51">
        <f ca="1">SUMPRODUCT($CM53:$DD53,INDIRECT(ADDRESS(T$2,$DH$2)):INDIRECT(ADDRESS(T$2,$DY$2)))</f>
        <v>819536.06971744797</v>
      </c>
      <c r="U53" s="51">
        <f ca="1">SUMPRODUCT($CM53:$DD53,INDIRECT(ADDRESS(U$2,$DH$2)):INDIRECT(ADDRESS(U$2,$DY$2)))</f>
        <v>701545.38940583915</v>
      </c>
      <c r="V53" s="51">
        <f ca="1">SUMPRODUCT($CM53:$DD53,INDIRECT(ADDRESS(V$2,$DH$2)):INDIRECT(ADDRESS(V$2,$DY$2)))</f>
        <v>573899.70420703117</v>
      </c>
      <c r="W53" s="51">
        <f ca="1">SUMPRODUCT($CM53:$DD53,INDIRECT(ADDRESS(W$2,$DH$2)):INDIRECT(ADDRESS(W$2,$DY$2)))</f>
        <v>645754.06662319379</v>
      </c>
      <c r="X53" s="51">
        <f ca="1">SUMPRODUCT($CM53:$DD53,INDIRECT(ADDRESS(X$2,$DH$2)):INDIRECT(ADDRESS(X$2,$DY$2)))</f>
        <v>768375.25237228069</v>
      </c>
      <c r="Y53" s="51">
        <f ca="1">SUMPRODUCT($CM53:$DD53,INDIRECT(ADDRESS(Y$2,$DH$2)):INDIRECT(ADDRESS(Y$2,$DY$2)))</f>
        <v>877915.30220670719</v>
      </c>
      <c r="Z53" s="51">
        <f ca="1">SUMPRODUCT($CM53:$DD53,INDIRECT(ADDRESS(Z$2,$DH$2)):INDIRECT(ADDRESS(Z$2,$DY$2)))</f>
        <v>894091.83404887142</v>
      </c>
      <c r="AA53" s="51">
        <f ca="1">SUMPRODUCT($CM53:$DD53,INDIRECT(ADDRESS(AA$2,$DH$2)):INDIRECT(ADDRESS(AA$2,$DY$2)))</f>
        <v>892085.5316625128</v>
      </c>
      <c r="AB53" s="51">
        <f ca="1">SUMPRODUCT($CM53:$DD53,INDIRECT(ADDRESS(AB$2,$DH$2)):INDIRECT(ADDRESS(AB$2,$DY$2)))</f>
        <v>894711.76455953484</v>
      </c>
      <c r="AC53" s="51">
        <f ca="1">SUMPRODUCT($CM53:$DD53,INDIRECT(ADDRESS(AC$2,$DH$2)):INDIRECT(ADDRESS(AC$2,$DY$2)))</f>
        <v>898319.47196127125</v>
      </c>
      <c r="AD53" s="51">
        <f ca="1">SUMPRODUCT($CM53:$DD53,INDIRECT(ADDRESS(AD$2,$DH$2)):INDIRECT(ADDRESS(AD$2,$DY$2)))</f>
        <v>894184.55679783726</v>
      </c>
      <c r="AE53" s="51">
        <f ca="1">SUMPRODUCT($CM53:$DD53,INDIRECT(ADDRESS(AE$2,$DH$2)):INDIRECT(ADDRESS(AE$2,$DY$2)))</f>
        <v>902190.31554674008</v>
      </c>
      <c r="AF53" s="51">
        <f ca="1">SUMPRODUCT($CM53:$DD53,INDIRECT(ADDRESS(AF$2,$DH$2)):INDIRECT(ADDRESS(AF$2,$DY$2)))</f>
        <v>898872.88426829933</v>
      </c>
      <c r="AG53" s="51">
        <f ca="1">SUMPRODUCT($CM53:$DD53,INDIRECT(ADDRESS(AG$2,$DH$2)):INDIRECT(ADDRESS(AG$2,$DY$2)))</f>
        <v>738023.76179610984</v>
      </c>
      <c r="AH53" s="51">
        <f ca="1">SUMPRODUCT($CM53:$DD53,INDIRECT(ADDRESS(AH$2,$DH$2)):INDIRECT(ADDRESS(AH$2,$DY$2)))</f>
        <v>587667.92606480862</v>
      </c>
      <c r="AI53" s="51">
        <f ca="1">SUMPRODUCT($CM53:$DD53,INDIRECT(ADDRESS(AI$2,$DH$2)):INDIRECT(ADDRESS(AI$2,$DY$2)))</f>
        <v>695604.77356367081</v>
      </c>
      <c r="AJ53" s="51">
        <f ca="1">SUMPRODUCT($CM53:$DD53,INDIRECT(ADDRESS(AJ$2,$DH$2)):INDIRECT(ADDRESS(AJ$2,$DY$2)))</f>
        <v>815845.23200496926</v>
      </c>
      <c r="AK53" s="51">
        <f ca="1">SUMPRODUCT($CM53:$DD53,INDIRECT(ADDRESS(AK$2,$DH$2)):INDIRECT(ADDRESS(AK$2,$DY$2)))</f>
        <v>873246.36959986109</v>
      </c>
      <c r="AL53" s="51">
        <f ca="1">SUMPRODUCT($CM53:$DD53,INDIRECT(ADDRESS(AL$2,$DH$2)):INDIRECT(ADDRESS(AL$2,$DY$2)))</f>
        <v>876597.15865666396</v>
      </c>
      <c r="AM53" s="51">
        <f ca="1">SUMPRODUCT($CM53:$DD53,INDIRECT(ADDRESS(AM$2,$DH$2)):INDIRECT(ADDRESS(AM$2,$DY$2)))</f>
        <v>875640.77717389772</v>
      </c>
      <c r="AN53" s="51">
        <f ca="1">SUMPRODUCT($CM53:$DD53,INDIRECT(ADDRESS(AN$2,$DH$2)):INDIRECT(ADDRESS(AN$2,$DY$2)))</f>
        <v>892131.72143513779</v>
      </c>
      <c r="AO53" s="51">
        <f ca="1">SUMPRODUCT($CM53:$DD53,INDIRECT(ADDRESS(AO$2,$DH$2)):INDIRECT(ADDRESS(AO$2,$DY$2)))</f>
        <v>889308.18167558243</v>
      </c>
      <c r="AP53" s="51">
        <f ca="1">SUMPRODUCT($CM53:$DD53,INDIRECT(ADDRESS(AP$2,$DH$2)):INDIRECT(ADDRESS(AP$2,$DY$2)))</f>
        <v>881147.99846045417</v>
      </c>
      <c r="AQ53" s="51">
        <f ca="1">SUMPRODUCT($CM53:$DD53,INDIRECT(ADDRESS(AQ$2,$DH$2)):INDIRECT(ADDRESS(AQ$2,$DY$2)))</f>
        <v>877078.62842910085</v>
      </c>
      <c r="AR53" s="51">
        <f ca="1">SUMPRODUCT($CM53:$DD53,INDIRECT(ADDRESS(AR$2,$DH$2)):INDIRECT(ADDRESS(AR$2,$DY$2)))</f>
        <v>888766.59349423158</v>
      </c>
      <c r="AS53" s="51">
        <f ca="1">SUMPRODUCT($CM53:$DD53,INDIRECT(ADDRESS(AS$2,$DH$2)):INDIRECT(ADDRESS(AS$2,$DY$2)))</f>
        <v>773330.41434449446</v>
      </c>
      <c r="AT53" s="51">
        <f ca="1">SUMPRODUCT($CM53:$DD53,INDIRECT(ADDRESS(AT$2,$DH$2)):INDIRECT(ADDRESS(AT$2,$DY$2)))</f>
        <v>645200.00981052907</v>
      </c>
      <c r="AU53" s="51">
        <f ca="1">SUMPRODUCT($CM53:$DD53,INDIRECT(ADDRESS(AU$2,$DH$2)):INDIRECT(ADDRESS(AU$2,$DY$2)))</f>
        <v>715869.88484139717</v>
      </c>
      <c r="AV53" s="51">
        <f ca="1">SUMPRODUCT($CM53:$DD53,INDIRECT(ADDRESS(AV$2,$DH$2)):INDIRECT(ADDRESS(AV$2,$DY$2)))</f>
        <v>840312.88072955003</v>
      </c>
      <c r="AW53" s="51">
        <f ca="1">SUMPRODUCT($CM53:$DD53,INDIRECT(ADDRESS(AW$2,$DH$2)):INDIRECT(ADDRESS(AW$2,$DY$2)))</f>
        <v>924125.40225060843</v>
      </c>
      <c r="AX53" s="51">
        <f ca="1">SUMPRODUCT($CM53:$DD53,INDIRECT(ADDRESS(AX$2,$DH$2)):INDIRECT(ADDRESS(AX$2,$DY$2)))</f>
        <v>920860.53877591528</v>
      </c>
      <c r="AY53" s="51">
        <f ca="1">SUMPRODUCT($CM53:$DD53,INDIRECT(ADDRESS(AY$2,$DH$2)):INDIRECT(ADDRESS(AY$2,$DY$2)))</f>
        <v>886135.27823357645</v>
      </c>
      <c r="AZ53" s="51">
        <f ca="1">SUMPRODUCT($CM53:$DD53,INDIRECT(ADDRESS(AZ$2,$DH$2)):INDIRECT(ADDRESS(AZ$2,$DY$2)))</f>
        <v>896303.09814104531</v>
      </c>
      <c r="BA53" s="51">
        <f ca="1">SUMPRODUCT($CM53:$DD53,INDIRECT(ADDRESS(BA$2,$DH$2)):INDIRECT(ADDRESS(BA$2,$DY$2)))</f>
        <v>875803.40098174498</v>
      </c>
      <c r="BB53" s="51">
        <f ca="1">SUMPRODUCT($CM53:$DD53,INDIRECT(ADDRESS(BB$2,$DH$2)):INDIRECT(ADDRESS(BB$2,$DY$2)))</f>
        <v>900894.97916523239</v>
      </c>
      <c r="BC53" s="51">
        <f ca="1">SUMPRODUCT($CM53:$DD53,INDIRECT(ADDRESS(BC$2,$DH$2)):INDIRECT(ADDRESS(BC$2,$DY$2)))</f>
        <v>891286.28567683417</v>
      </c>
      <c r="BD53" s="51">
        <f ca="1">SUMPRODUCT($CM53:$DD53,INDIRECT(ADDRESS(BD$2,$DH$2)):INDIRECT(ADDRESS(BD$2,$DY$2)))</f>
        <v>881897.02824064414</v>
      </c>
      <c r="BE53" s="51">
        <f ca="1">SUMPRODUCT($CM53:$DD53,INDIRECT(ADDRESS(BE$2,$DH$2)):INDIRECT(ADDRESS(BE$2,$DY$2)))</f>
        <v>723019.35350744112</v>
      </c>
      <c r="BF53" s="51">
        <f ca="1">SUMPRODUCT($CM53:$DD53,INDIRECT(ADDRESS(BF$2,$DH$2)):INDIRECT(ADDRESS(BF$2,$DY$2)))</f>
        <v>580571.71393190697</v>
      </c>
      <c r="BG53" s="51">
        <f ca="1">SUMPRODUCT($CM53:$DD53,INDIRECT(ADDRESS(BG$2,$DH$2)):INDIRECT(ADDRESS(BG$2,$DY$2)))</f>
        <v>773115.93099709239</v>
      </c>
      <c r="BH53" s="51">
        <f ca="1">SUMPRODUCT($CM53:$DD53,INDIRECT(ADDRESS(BH$2,$DH$2)):INDIRECT(ADDRESS(BH$2,$DY$2)))</f>
        <v>874632.50054099597</v>
      </c>
      <c r="BI53" s="51">
        <f ca="1">SUMPRODUCT($CM53:$DD53,INDIRECT(ADDRESS(BI$2,$DH$2)):INDIRECT(ADDRESS(BI$2,$DY$2)))</f>
        <v>874632.50054095907</v>
      </c>
      <c r="BJ53" s="51">
        <f ca="1">SUMPRODUCT($CM53:$DD53,INDIRECT(ADDRESS(BJ$2,$DH$2)):INDIRECT(ADDRESS(BJ$2,$DY$2)))</f>
        <v>874632.50054099527</v>
      </c>
      <c r="BK53" s="51">
        <f ca="1">SUMPRODUCT($CM53:$DD53,INDIRECT(ADDRESS(BK$2,$DH$2)):INDIRECT(ADDRESS(BK$2,$DY$2)))</f>
        <v>857748.12854864518</v>
      </c>
      <c r="BL53" s="51">
        <f ca="1">SUMPRODUCT($CM53:$DD53,INDIRECT(ADDRESS(BL$2,$DH$2)):INDIRECT(ADDRESS(BL$2,$DY$2)))</f>
        <v>855035.76700616814</v>
      </c>
      <c r="BM53" s="51">
        <f ca="1">SUMPRODUCT($CM53:$DD53,INDIRECT(ADDRESS(BM$2,$DH$2)):INDIRECT(ADDRESS(BM$2,$DY$2)))</f>
        <v>808978.02203008824</v>
      </c>
      <c r="BN53" s="51">
        <f ca="1">SUMPRODUCT($CM53:$DD53,INDIRECT(ADDRESS(BN$2,$DH$2)):INDIRECT(ADDRESS(BN$2,$DY$2)))</f>
        <v>808978.02203011187</v>
      </c>
      <c r="BO53" s="51">
        <f ca="1">SUMPRODUCT($CM53:$DD53,INDIRECT(ADDRESS(BO$2,$DH$2)):INDIRECT(ADDRESS(BO$2,$DY$2)))</f>
        <v>825862.39402242517</v>
      </c>
      <c r="BP53" s="51">
        <f ca="1">SUMPRODUCT($CM53:$DD53,INDIRECT(ADDRESS(BP$2,$DH$2)):INDIRECT(ADDRESS(BP$2,$DY$2)))</f>
        <v>808978.02203010325</v>
      </c>
      <c r="BQ53" s="51">
        <f ca="1">SUMPRODUCT($CM53:$DD53,INDIRECT(ADDRESS(BQ$2,$DH$2)):INDIRECT(ADDRESS(BQ$2,$DY$2)))</f>
        <v>748010.25615387026</v>
      </c>
      <c r="BR53" s="51">
        <f ca="1">SUMPRODUCT($CM53:$DD53,INDIRECT(ADDRESS(BR$2,$DH$2)):INDIRECT(ADDRESS(BR$2,$DY$2)))</f>
        <v>654192.52907060867</v>
      </c>
      <c r="BS53" s="51">
        <f ca="1">SUMPRODUCT($CM53:$DD53,INDIRECT(ADDRESS(BS$2,$DH$2)):INDIRECT(ADDRESS(BS$2,$DY$2)))</f>
        <v>720168.74505160353</v>
      </c>
      <c r="BT53" s="51">
        <f ca="1">SUMPRODUCT($CM53:$DD53,INDIRECT(ADDRESS(BT$2,$DH$2)):INDIRECT(ADDRESS(BT$2,$DY$2)))</f>
        <v>818757.31519871124</v>
      </c>
      <c r="BU53" s="51">
        <f ca="1">SUMPRODUCT($CM53:$DD53,INDIRECT(ADDRESS(BU$2,$DH$2)):INDIRECT(ADDRESS(BU$2,$DY$2)))</f>
        <v>825887.09374488099</v>
      </c>
      <c r="BV53" s="51">
        <f ca="1">SUMPRODUCT($CM53:$DD53,INDIRECT(ADDRESS(BV$2,$DH$2)):INDIRECT(ADDRESS(BV$2,$DY$2)))</f>
        <v>825887.09374487249</v>
      </c>
      <c r="BW53" s="51">
        <f ca="1">SUMPRODUCT($CM53:$DD53,INDIRECT(ADDRESS(BW$2,$DH$2)):INDIRECT(ADDRESS(BW$2,$DY$2)))</f>
        <v>821291.72274405777</v>
      </c>
      <c r="BX53" s="51">
        <f ca="1">SUMPRODUCT($CM53:$DD53,INDIRECT(ADDRESS(BX$2,$DH$2)):INDIRECT(ADDRESS(BX$2,$DY$2)))</f>
        <v>901068.92541237664</v>
      </c>
      <c r="BY53" s="51">
        <f ca="1">SUMPRODUCT($CM53:$DD53,INDIRECT(ADDRESS(BY$2,$DH$2)):INDIRECT(ADDRESS(BY$2,$DY$2)))</f>
        <v>867300.18142774887</v>
      </c>
      <c r="BZ53" s="51">
        <f ca="1">SUMPRODUCT($CM53:$DD53,INDIRECT(ADDRESS(BZ$2,$DH$2)):INDIRECT(ADDRESS(BZ$2,$DY$2)))</f>
        <v>867300.18142776052</v>
      </c>
      <c r="CA53" s="51">
        <f ca="1">SUMPRODUCT($CM53:$DD53,INDIRECT(ADDRESS(CA$2,$DH$2)):INDIRECT(ADDRESS(CA$2,$DY$2)))</f>
        <v>884184.55342008988</v>
      </c>
      <c r="CB53" s="51">
        <f ca="1">SUMPRODUCT($CM53:$DD53,INDIRECT(ADDRESS(CB$2,$DH$2)):INDIRECT(ADDRESS(CB$2,$DY$2)))</f>
        <v>867300.18142775819</v>
      </c>
      <c r="CC53" s="51">
        <f ca="1">SUMPRODUCT($CM53:$DD53,INDIRECT(ADDRESS(CC$2,$DH$2)):INDIRECT(ADDRESS(CC$2,$DY$2)))</f>
        <v>791310.94666276523</v>
      </c>
      <c r="CD53" s="51">
        <f ca="1">SUMPRODUCT($CM53:$DD53,INDIRECT(ADDRESS(CD$2,$DH$2)):INDIRECT(ADDRESS(CD$2,$DY$2)))</f>
        <v>691649.17223023088</v>
      </c>
      <c r="CF53" s="51">
        <f t="shared" ref="CF53:CK68" ca="1" si="7">SUMPRODUCT($D53:$CD53,N($D$1:$CD$1=CF$1))</f>
        <v>9302264.0997691229</v>
      </c>
      <c r="CG53" s="51">
        <f t="shared" ca="1" si="7"/>
        <v>9470707.5042296555</v>
      </c>
      <c r="CH53" s="51">
        <f t="shared" ca="1" si="7"/>
        <v>9950904.9919936638</v>
      </c>
      <c r="CI53" s="51">
        <f t="shared" ca="1" si="7"/>
        <v>10134267.532480577</v>
      </c>
      <c r="CJ53" s="51">
        <f t="shared" ca="1" si="7"/>
        <v>10004537.420813536</v>
      </c>
      <c r="CK53" s="51">
        <f t="shared" ca="1" si="7"/>
        <v>9522026.9828274995</v>
      </c>
      <c r="CL53" s="82"/>
      <c r="CM53" s="1">
        <f>IFERROR(VLOOKUP($A53,Auxiliar_OPEX_CustosUnit!$A$4:$BT$129,COLUMN(Auxiliar_OPEX_CustosUnit!BC$2),0),0)</f>
        <v>0</v>
      </c>
      <c r="CN53" s="1">
        <f>IFERROR(VLOOKUP($A53,Auxiliar_OPEX_CustosUnit!$A$4:$BT$129,COLUMN(Auxiliar_OPEX_CustosUnit!BD$2),0),0)</f>
        <v>0</v>
      </c>
      <c r="CO53" s="1">
        <f>IFERROR(VLOOKUP($A53,Auxiliar_OPEX_CustosUnit!$A$4:$BT$129,COLUMN(Auxiliar_OPEX_CustosUnit!BE$2),0)*(1-DRE_Auxiliar!$A$172),0)</f>
        <v>452564.91295976087</v>
      </c>
      <c r="CP53" s="1">
        <f>IFERROR(VLOOKUP($A53,Auxiliar_OPEX_CustosUnit!$A$4:$BT$129,COLUMN(Auxiliar_OPEX_CustosUnit!BF$2),0),0)</f>
        <v>0</v>
      </c>
      <c r="CQ53" s="1">
        <f>IFERROR(VLOOKUP($A53,Auxiliar_OPEX_CustosUnit!$A$4:$BT$129,COLUMN(Auxiliar_OPEX_CustosUnit!BG$2),0),0)</f>
        <v>0</v>
      </c>
      <c r="CR53" s="1">
        <f>IFERROR(VLOOKUP($A53,Auxiliar_OPEX_CustosUnit!$A$4:$BT$129,COLUMN(Auxiliar_OPEX_CustosUnit!BH$2),0),0)</f>
        <v>0</v>
      </c>
      <c r="CS53" s="1">
        <f>IFERROR(VLOOKUP($A53,Auxiliar_OPEX_CustosUnit!$A$4:$BT$129,COLUMN(Auxiliar_OPEX_CustosUnit!BI$2),0),0)</f>
        <v>0</v>
      </c>
      <c r="CT53" s="1">
        <f>IFERROR(VLOOKUP($A53,Auxiliar_OPEX_CustosUnit!$A$4:$BT$129,COLUMN(Auxiliar_OPEX_CustosUnit!BJ$2),0),0)</f>
        <v>0</v>
      </c>
      <c r="CU53" s="1">
        <f>IFERROR(VLOOKUP($A53,Auxiliar_OPEX_CustosUnit!$A$4:$BT$129,COLUMN(Auxiliar_OPEX_CustosUnit!BK$2),0),0)</f>
        <v>5.7597036638171604</v>
      </c>
      <c r="CV53" s="1">
        <f>IFERROR(VLOOKUP($A53,Auxiliar_OPEX_CustosUnit!$A$4:$BT$129,COLUMN(Auxiliar_OPEX_CustosUnit!BL$2),0),0)</f>
        <v>0</v>
      </c>
      <c r="CW53" s="1">
        <f>IFERROR(VLOOKUP($A53,Auxiliar_OPEX_CustosUnit!$A$4:$BT$129,COLUMN(Auxiliar_OPEX_CustosUnit!BM$2),0),0)</f>
        <v>0</v>
      </c>
      <c r="CX53" s="1">
        <f>IFERROR(VLOOKUP($A53,Auxiliar_OPEX_CustosUnit!$A$4:$BT$129,COLUMN(Auxiliar_OPEX_CustosUnit!BN$2),0),0)</f>
        <v>0</v>
      </c>
      <c r="CY53" s="1">
        <f>IFERROR(VLOOKUP($A53,Auxiliar_OPEX_CustosUnit!$A$4:$BT$129,COLUMN(Auxiliar_OPEX_CustosUnit!BO$2),0),0)</f>
        <v>0</v>
      </c>
      <c r="CZ53" s="1">
        <f>IFERROR(VLOOKUP($A53,Auxiliar_OPEX_CustosUnit!$A$4:$BT$129,COLUMN(Auxiliar_OPEX_CustosUnit!BP$2),0),0)</f>
        <v>0</v>
      </c>
      <c r="DA53" s="1">
        <f>IFERROR(VLOOKUP($A53,Auxiliar_OPEX_CustosUnit!$A$4:$BT$129,COLUMN(Auxiliar_OPEX_CustosUnit!BQ$2),0),0)</f>
        <v>0</v>
      </c>
      <c r="DB53" s="1">
        <f>IFERROR(VLOOKUP($A53,Auxiliar_OPEX_CustosUnit!$A$4:$BT$129,COLUMN(Auxiliar_OPEX_CustosUnit!BR$2),0),0)</f>
        <v>33.768743984639599</v>
      </c>
      <c r="DC53" s="1">
        <f>IFERROR(VLOOKUP($A53,Auxiliar_OPEX_CustosUnit!$A$4:$BT$129,COLUMN(Auxiliar_OPEX_CustosUnit!BS$2),0),0)</f>
        <v>0</v>
      </c>
      <c r="DD53" s="1">
        <f>IFERROR(VLOOKUP($A53,Auxiliar_OPEX_CustosUnit!$A$4:$BT$129,COLUMN(Auxiliar_OPEX_CustosUnit!BT$2),0),0)</f>
        <v>0</v>
      </c>
      <c r="DG53" s="60">
        <v>44743</v>
      </c>
      <c r="DH53" s="1">
        <v>1</v>
      </c>
      <c r="DI53" s="1">
        <f>INDEX(Auxiliar_OPEX_Drivers!$B$2:$CH$18,MATCH(Auxiliar_OPEX_O!DI$3,Auxiliar_OPEX_Drivers!$B$2:$B$18,0),MATCH($DG53,Auxiliar_OPEX_Drivers!$B$2:$CH$2,0))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INDEX(Auxiliar_OPEX_Drivers!$B$2:$CH$18,MATCH(Auxiliar_OPEX_O!DK$3,Auxiliar_OPEX_Drivers!$B$2:$B$18,0),MATCH($DG53,Auxiliar_OPEX_Drivers!$B$2:$CH$2,0))</f>
        <v>14.866485227498957</v>
      </c>
      <c r="DL53" s="1">
        <f>INDEX(Auxiliar_OPEX_Drivers!$B$2:$CH$18,MATCH(Auxiliar_OPEX_O!DL$3,Auxiliar_OPEX_Drivers!$B$2:$B$18,0),MATCH($DG53,Auxiliar_OPEX_Drivers!$B$2:$CH$2,0))</f>
        <v>65.042552781229105</v>
      </c>
      <c r="DM53" s="1">
        <f>INDEX(Auxiliar_OPEX_Drivers!$B$2:$CH$18,MATCH(Auxiliar_OPEX_O!DM$3,Auxiliar_OPEX_Drivers!$B$2:$B$18,0),MATCH($DG53,Auxiliar_OPEX_Drivers!$B$2:$CH$2,0))</f>
        <v>13</v>
      </c>
      <c r="DN53" s="1">
        <f>INDEX(Auxiliar_OPEX_Drivers!$B$2:$CH$18,MATCH(Auxiliar_OPEX_O!DN$3,Auxiliar_OPEX_Drivers!$B$2:$B$18,0),MATCH($DG53,Auxiliar_OPEX_Drivers!$B$2:$CH$2,0))</f>
        <v>708.81272318102492</v>
      </c>
      <c r="DO53" s="1">
        <f>INDEX(Auxiliar_OPEX_Drivers!$B$2:$CH$18,MATCH(Auxiliar_OPEX_O!DO$3,Auxiliar_OPEX_Drivers!$B$2:$B$18,0),MATCH($DG53,Auxiliar_OPEX_Drivers!$B$2:$CH$2,0))</f>
        <v>12</v>
      </c>
      <c r="DP53" s="1">
        <f>INDEX(Auxiliar_OPEX_Drivers!$B$2:$CH$18,MATCH(Auxiliar_OPEX_O!DP$3,Auxiliar_OPEX_Drivers!$B$2:$B$18,0),MATCH($DG53,Auxiliar_OPEX_Drivers!$B$2:$CH$2,0))</f>
        <v>201.1911480373401</v>
      </c>
      <c r="DQ53" s="1">
        <f>INDEX(Auxiliar_OPEX_Drivers!$B$2:$CH$18,MATCH(Auxiliar_OPEX_O!DQ$3,Auxiliar_OPEX_Drivers!$B$2:$B$18,0),MATCH($DG53,Auxiliar_OPEX_Drivers!$B$2:$CH$2,0))</f>
        <v>37.216621306874742</v>
      </c>
      <c r="DR53" s="1">
        <f>INDEX(Auxiliar_OPEX_Drivers!$B$2:$CH$18,MATCH(Auxiliar_OPEX_O!DR$3,Auxiliar_OPEX_Drivers!$B$2:$B$18,0),MATCH($DG53,Auxiliar_OPEX_Drivers!$B$2:$CH$2,0))</f>
        <v>20653358.196478385</v>
      </c>
      <c r="DS53" s="1">
        <f>INDEX(Auxiliar_OPEX_Drivers!$B$2:$CH$18,MATCH(Auxiliar_OPEX_O!DS$3,Auxiliar_OPEX_Drivers!$B$2:$B$18,0),MATCH($DG53,Auxiliar_OPEX_Drivers!$B$2:$CH$2,0))</f>
        <v>53932.5</v>
      </c>
      <c r="DT53" s="1">
        <f>INDEX(Auxiliar_OPEX_Drivers!$B$2:$CH$18,MATCH(Auxiliar_OPEX_O!DT$3,Auxiliar_OPEX_Drivers!$B$2:$B$18,0),MATCH($DG53,Auxiliar_OPEX_Drivers!$B$2:$CH$2,0))</f>
        <v>12690.843892855401</v>
      </c>
      <c r="DU53" s="1">
        <f>INDEX(Auxiliar_OPEX_Drivers!$B$2:$CH$18,MATCH(Auxiliar_OPEX_O!DU$3,Auxiliar_OPEX_Drivers!$B$2:$B$18,0),MATCH($DG53,Auxiliar_OPEX_Drivers!$B$2:$CH$2,0))</f>
        <v>5117.8045595221311</v>
      </c>
      <c r="DV53" s="1">
        <f>INDEX(Auxiliar_OPEX_Drivers!$B$2:$CH$18,MATCH(Auxiliar_OPEX_O!DV$3,Auxiliar_OPEX_Drivers!$B$2:$B$18,0),MATCH($DG53,Auxiliar_OPEX_Drivers!$B$2:$CH$2,0))</f>
        <v>2445418.9667665288</v>
      </c>
      <c r="DW53" s="1">
        <f>INDEX(Auxiliar_OPEX_Drivers!$B$2:$CH$18,MATCH(Auxiliar_OPEX_O!DW$3,Auxiliar_OPEX_Drivers!$B$2:$B$18,0),MATCH($DG53,Auxiliar_OPEX_Drivers!$B$2:$CH$2,0))</f>
        <v>12499.123059522068</v>
      </c>
      <c r="DX53" s="1">
        <f>INDEX(Auxiliar_OPEX_Drivers!$B$2:$CH$18,MATCH(Auxiliar_OPEX_O!DX$3,Auxiliar_OPEX_Drivers!$B$2:$B$18,0),MATCH($DG53,Auxiliar_OPEX_Drivers!$B$2:$CH$2,0))</f>
        <v>2469744.986651463</v>
      </c>
      <c r="DY53" s="1">
        <f>INDEX(Auxiliar_OPEX_Drivers!$B$2:$CH$18,MATCH(Auxiliar_OPEX_O!DY$3,Auxiliar_OPEX_Drivers!$B$2:$B$18,0),MATCH($DG53,Auxiliar_OPEX_Drivers!$B$2:$CH$2,0))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20581.132494907739</v>
      </c>
      <c r="E54" s="51">
        <f ca="1">SUMPRODUCT($CM54:$DD54,INDIRECT(ADDRESS(E$2,$DH$2)):INDIRECT(ADDRESS(E$2,$DY$2)))</f>
        <v>20040.73978381573</v>
      </c>
      <c r="F54" s="51">
        <f ca="1">SUMPRODUCT($CM54:$DD54,INDIRECT(ADDRESS(F$2,$DH$2)):INDIRECT(ADDRESS(F$2,$DY$2)))</f>
        <v>20528.737441990794</v>
      </c>
      <c r="G54" s="51">
        <f ca="1">SUMPRODUCT($CM54:$DD54,INDIRECT(ADDRESS(G$2,$DH$2)):INDIRECT(ADDRESS(G$2,$DY$2)))</f>
        <v>21182.880556299526</v>
      </c>
      <c r="H54" s="51">
        <f ca="1">SUMPRODUCT($CM54:$DD54,INDIRECT(ADDRESS(H$2,$DH$2)):INDIRECT(ADDRESS(H$2,$DY$2)))</f>
        <v>21595.847513666373</v>
      </c>
      <c r="I54" s="51">
        <f ca="1">SUMPRODUCT($CM54:$DD54,INDIRECT(ADDRESS(I$2,$DH$2)):INDIRECT(ADDRESS(I$2,$DY$2)))</f>
        <v>18762.288233569951</v>
      </c>
      <c r="J54" s="51">
        <f ca="1">SUMPRODUCT($CM54:$DD54,INDIRECT(ADDRESS(J$2,$DH$2)):INDIRECT(ADDRESS(J$2,$DY$2)))</f>
        <v>12726.775754915136</v>
      </c>
      <c r="K54" s="51">
        <f ca="1">SUMPRODUCT($CM54:$DD54,INDIRECT(ADDRESS(K$2,$DH$2)):INDIRECT(ADDRESS(K$2,$DY$2)))</f>
        <v>14147.583019295444</v>
      </c>
      <c r="L54" s="51">
        <f ca="1">SUMPRODUCT($CM54:$DD54,INDIRECT(ADDRESS(L$2,$DH$2)):INDIRECT(ADDRESS(L$2,$DY$2)))</f>
        <v>18722.372281585733</v>
      </c>
      <c r="M54" s="51">
        <f ca="1">SUMPRODUCT($CM54:$DD54,INDIRECT(ADDRESS(M$2,$DH$2)):INDIRECT(ADDRESS(M$2,$DY$2)))</f>
        <v>22389.201864910665</v>
      </c>
      <c r="N54" s="51">
        <f ca="1">SUMPRODUCT($CM54:$DD54,INDIRECT(ADDRESS(N$2,$DH$2)):INDIRECT(ADDRESS(N$2,$DY$2)))</f>
        <v>22858.695625103675</v>
      </c>
      <c r="O54" s="51">
        <f ca="1">SUMPRODUCT($CM54:$DD54,INDIRECT(ADDRESS(O$2,$DH$2)):INDIRECT(ADDRESS(O$2,$DY$2)))</f>
        <v>23003.207873052714</v>
      </c>
      <c r="P54" s="51">
        <f ca="1">SUMPRODUCT($CM54:$DD54,INDIRECT(ADDRESS(P$2,$DH$2)):INDIRECT(ADDRESS(P$2,$DY$2)))</f>
        <v>22051.140349154364</v>
      </c>
      <c r="Q54" s="51">
        <f ca="1">SUMPRODUCT($CM54:$DD54,INDIRECT(ADDRESS(Q$2,$DH$2)):INDIRECT(ADDRESS(Q$2,$DY$2)))</f>
        <v>21747.747153425662</v>
      </c>
      <c r="R54" s="51">
        <f ca="1">SUMPRODUCT($CM54:$DD54,INDIRECT(ADDRESS(R$2,$DH$2)):INDIRECT(ADDRESS(R$2,$DY$2)))</f>
        <v>21648.422646800966</v>
      </c>
      <c r="S54" s="51">
        <f ca="1">SUMPRODUCT($CM54:$DD54,INDIRECT(ADDRESS(S$2,$DH$2)):INDIRECT(ADDRESS(S$2,$DY$2)))</f>
        <v>21832.909362868853</v>
      </c>
      <c r="T54" s="51">
        <f ca="1">SUMPRODUCT($CM54:$DD54,INDIRECT(ADDRESS(T$2,$DH$2)):INDIRECT(ADDRESS(T$2,$DY$2)))</f>
        <v>21613.105919046113</v>
      </c>
      <c r="U54" s="51">
        <f ca="1">SUMPRODUCT($CM54:$DD54,INDIRECT(ADDRESS(U$2,$DH$2)):INDIRECT(ADDRESS(U$2,$DY$2)))</f>
        <v>16568.074157993869</v>
      </c>
      <c r="V54" s="51">
        <f ca="1">SUMPRODUCT($CM54:$DD54,INDIRECT(ADDRESS(V$2,$DH$2)):INDIRECT(ADDRESS(V$2,$DY$2)))</f>
        <v>11110.214822929902</v>
      </c>
      <c r="W54" s="51">
        <f ca="1">SUMPRODUCT($CM54:$DD54,INDIRECT(ADDRESS(W$2,$DH$2)):INDIRECT(ADDRESS(W$2,$DY$2)))</f>
        <v>14200.815326232721</v>
      </c>
      <c r="X54" s="51">
        <f ca="1">SUMPRODUCT($CM54:$DD54,INDIRECT(ADDRESS(X$2,$DH$2)):INDIRECT(ADDRESS(X$2,$DY$2)))</f>
        <v>19443.837699256241</v>
      </c>
      <c r="Y54" s="51">
        <f ca="1">SUMPRODUCT($CM54:$DD54,INDIRECT(ADDRESS(Y$2,$DH$2)):INDIRECT(ADDRESS(Y$2,$DY$2)))</f>
        <v>24127.538386992295</v>
      </c>
      <c r="Z54" s="51">
        <f ca="1">SUMPRODUCT($CM54:$DD54,INDIRECT(ADDRESS(Z$2,$DH$2)):INDIRECT(ADDRESS(Z$2,$DY$2)))</f>
        <v>24819.212650687186</v>
      </c>
      <c r="AA54" s="51">
        <f ca="1">SUMPRODUCT($CM54:$DD54,INDIRECT(ADDRESS(AA$2,$DH$2)):INDIRECT(ADDRESS(AA$2,$DY$2)))</f>
        <v>24733.427407016054</v>
      </c>
      <c r="AB54" s="51">
        <f ca="1">SUMPRODUCT($CM54:$DD54,INDIRECT(ADDRESS(AB$2,$DH$2)):INDIRECT(ADDRESS(AB$2,$DY$2)))</f>
        <v>24845.719567230786</v>
      </c>
      <c r="AC54" s="51">
        <f ca="1">SUMPRODUCT($CM54:$DD54,INDIRECT(ADDRESS(AC$2,$DH$2)):INDIRECT(ADDRESS(AC$2,$DY$2)))</f>
        <v>24999.977499961366</v>
      </c>
      <c r="AD54" s="51">
        <f ca="1">SUMPRODUCT($CM54:$DD54,INDIRECT(ADDRESS(AD$2,$DH$2)):INDIRECT(ADDRESS(AD$2,$DY$2)))</f>
        <v>24823.177279183852</v>
      </c>
      <c r="AE54" s="51">
        <f ca="1">SUMPRODUCT($CM54:$DD54,INDIRECT(ADDRESS(AE$2,$DH$2)):INDIRECT(ADDRESS(AE$2,$DY$2)))</f>
        <v>25165.486578976597</v>
      </c>
      <c r="AF54" s="51">
        <f ca="1">SUMPRODUCT($CM54:$DD54,INDIRECT(ADDRESS(AF$2,$DH$2)):INDIRECT(ADDRESS(AF$2,$DY$2)))</f>
        <v>25023.640238904307</v>
      </c>
      <c r="AG54" s="51">
        <f ca="1">SUMPRODUCT($CM54:$DD54,INDIRECT(ADDRESS(AG$2,$DH$2)):INDIRECT(ADDRESS(AG$2,$DY$2)))</f>
        <v>18146.072201611296</v>
      </c>
      <c r="AH54" s="51">
        <f ca="1">SUMPRODUCT($CM54:$DD54,INDIRECT(ADDRESS(AH$2,$DH$2)):INDIRECT(ADDRESS(AH$2,$DY$2)))</f>
        <v>11717.174896157449</v>
      </c>
      <c r="AI54" s="51">
        <f ca="1">SUMPRODUCT($CM54:$DD54,INDIRECT(ADDRESS(AI$2,$DH$2)):INDIRECT(ADDRESS(AI$2,$DY$2)))</f>
        <v>16351.239222104363</v>
      </c>
      <c r="AJ54" s="51">
        <f ca="1">SUMPRODUCT($CM54:$DD54,INDIRECT(ADDRESS(AJ$2,$DH$2)):INDIRECT(ADDRESS(AJ$2,$DY$2)))</f>
        <v>21492.466734292455</v>
      </c>
      <c r="AK54" s="51">
        <f ca="1">SUMPRODUCT($CM54:$DD54,INDIRECT(ADDRESS(AK$2,$DH$2)):INDIRECT(ADDRESS(AK$2,$DY$2)))</f>
        <v>23946.817887467958</v>
      </c>
      <c r="AL54" s="51">
        <f ca="1">SUMPRODUCT($CM54:$DD54,INDIRECT(ADDRESS(AL$2,$DH$2)):INDIRECT(ADDRESS(AL$2,$DY$2)))</f>
        <v>24090.09053554077</v>
      </c>
      <c r="AM54" s="51">
        <f ca="1">SUMPRODUCT($CM54:$DD54,INDIRECT(ADDRESS(AM$2,$DH$2)):INDIRECT(ADDRESS(AM$2,$DY$2)))</f>
        <v>24049.197687533662</v>
      </c>
      <c r="AN54" s="51">
        <f ca="1">SUMPRODUCT($CM54:$DD54,INDIRECT(ADDRESS(AN$2,$DH$2)):INDIRECT(ADDRESS(AN$2,$DY$2)))</f>
        <v>24754.315560809562</v>
      </c>
      <c r="AO54" s="51">
        <f ca="1">SUMPRODUCT($CM54:$DD54,INDIRECT(ADDRESS(AO$2,$DH$2)):INDIRECT(ADDRESS(AO$2,$DY$2)))</f>
        <v>24633.586976755883</v>
      </c>
      <c r="AP54" s="51">
        <f ca="1">SUMPRODUCT($CM54:$DD54,INDIRECT(ADDRESS(AP$2,$DH$2)):INDIRECT(ADDRESS(AP$2,$DY$2)))</f>
        <v>24284.674813629073</v>
      </c>
      <c r="AQ54" s="51">
        <f ca="1">SUMPRODUCT($CM54:$DD54,INDIRECT(ADDRESS(AQ$2,$DH$2)):INDIRECT(ADDRESS(AQ$2,$DY$2)))</f>
        <v>24110.677163972065</v>
      </c>
      <c r="AR54" s="51">
        <f ca="1">SUMPRODUCT($CM54:$DD54,INDIRECT(ADDRESS(AR$2,$DH$2)):INDIRECT(ADDRESS(AR$2,$DY$2)))</f>
        <v>24610.429812400962</v>
      </c>
      <c r="AS54" s="51">
        <f ca="1">SUMPRODUCT($CM54:$DD54,INDIRECT(ADDRESS(AS$2,$DH$2)):INDIRECT(ADDRESS(AS$2,$DY$2)))</f>
        <v>19674.623114389731</v>
      </c>
      <c r="AT54" s="51">
        <f ca="1">SUMPRODUCT($CM54:$DD54,INDIRECT(ADDRESS(AT$2,$DH$2)):INDIRECT(ADDRESS(AT$2,$DY$2)))</f>
        <v>14196.038206470284</v>
      </c>
      <c r="AU54" s="51">
        <f ca="1">SUMPRODUCT($CM54:$DD54,INDIRECT(ADDRESS(AU$2,$DH$2)):INDIRECT(ADDRESS(AU$2,$DY$2)))</f>
        <v>17212.863813194766</v>
      </c>
      <c r="AV54" s="51">
        <f ca="1">SUMPRODUCT($CM54:$DD54,INDIRECT(ADDRESS(AV$2,$DH$2)):INDIRECT(ADDRESS(AV$2,$DY$2)))</f>
        <v>22533.78293187583</v>
      </c>
      <c r="AW54" s="51">
        <f ca="1">SUMPRODUCT($CM54:$DD54,INDIRECT(ADDRESS(AW$2,$DH$2)):INDIRECT(ADDRESS(AW$2,$DY$2)))</f>
        <v>26117.428961637834</v>
      </c>
      <c r="AX54" s="51">
        <f ca="1">SUMPRODUCT($CM54:$DD54,INDIRECT(ADDRESS(AX$2,$DH$2)):INDIRECT(ADDRESS(AX$2,$DY$2)))</f>
        <v>25977.830309593228</v>
      </c>
      <c r="AY54" s="51">
        <f ca="1">SUMPRODUCT($CM54:$DD54,INDIRECT(ADDRESS(AY$2,$DH$2)):INDIRECT(ADDRESS(AY$2,$DY$2)))</f>
        <v>24493.051665345702</v>
      </c>
      <c r="AZ54" s="51">
        <f ca="1">SUMPRODUCT($CM54:$DD54,INDIRECT(ADDRESS(AZ$2,$DH$2)):INDIRECT(ADDRESS(AZ$2,$DY$2)))</f>
        <v>24927.806124243361</v>
      </c>
      <c r="BA54" s="51">
        <f ca="1">SUMPRODUCT($CM54:$DD54,INDIRECT(ADDRESS(BA$2,$DH$2)):INDIRECT(ADDRESS(BA$2,$DY$2)))</f>
        <v>24051.282461632974</v>
      </c>
      <c r="BB54" s="51">
        <f ca="1">SUMPRODUCT($CM54:$DD54,INDIRECT(ADDRESS(BB$2,$DH$2)):INDIRECT(ADDRESS(BB$2,$DY$2)))</f>
        <v>25124.145238051467</v>
      </c>
      <c r="BC54" s="51">
        <f ca="1">SUMPRODUCT($CM54:$DD54,INDIRECT(ADDRESS(BC$2,$DH$2)):INDIRECT(ADDRESS(BC$2,$DY$2)))</f>
        <v>24713.29784143369</v>
      </c>
      <c r="BD54" s="51">
        <f ca="1">SUMPRODUCT($CM54:$DD54,INDIRECT(ADDRESS(BD$2,$DH$2)):INDIRECT(ADDRESS(BD$2,$DY$2)))</f>
        <v>24311.833065968585</v>
      </c>
      <c r="BE54" s="51">
        <f ca="1">SUMPRODUCT($CM54:$DD54,INDIRECT(ADDRESS(BE$2,$DH$2)):INDIRECT(ADDRESS(BE$2,$DY$2)))</f>
        <v>17518.559961395469</v>
      </c>
      <c r="BF54" s="51">
        <f ca="1">SUMPRODUCT($CM54:$DD54,INDIRECT(ADDRESS(BF$2,$DH$2)):INDIRECT(ADDRESS(BF$2,$DY$2)))</f>
        <v>11427.800385744598</v>
      </c>
      <c r="BG54" s="51">
        <f ca="1">SUMPRODUCT($CM54:$DD54,INDIRECT(ADDRESS(BG$2,$DH$2)):INDIRECT(ADDRESS(BG$2,$DY$2)))</f>
        <v>19662.394588729898</v>
      </c>
      <c r="BH54" s="51">
        <f ca="1">SUMPRODUCT($CM54:$DD54,INDIRECT(ADDRESS(BH$2,$DH$2)):INDIRECT(ADDRESS(BH$2,$DY$2)))</f>
        <v>24003.028241061445</v>
      </c>
      <c r="BI54" s="51">
        <f ca="1">SUMPRODUCT($CM54:$DD54,INDIRECT(ADDRESS(BI$2,$DH$2)):INDIRECT(ADDRESS(BI$2,$DY$2)))</f>
        <v>24003.028241059867</v>
      </c>
      <c r="BJ54" s="51">
        <f ca="1">SUMPRODUCT($CM54:$DD54,INDIRECT(ADDRESS(BJ$2,$DH$2)):INDIRECT(ADDRESS(BJ$2,$DY$2)))</f>
        <v>24003.028241061409</v>
      </c>
      <c r="BK54" s="51">
        <f ca="1">SUMPRODUCT($CM54:$DD54,INDIRECT(ADDRESS(BK$2,$DH$2)):INDIRECT(ADDRESS(BK$2,$DY$2)))</f>
        <v>23281.088230699035</v>
      </c>
      <c r="BL54" s="51">
        <f ca="1">SUMPRODUCT($CM54:$DD54,INDIRECT(ADDRESS(BL$2,$DH$2)):INDIRECT(ADDRESS(BL$2,$DY$2)))</f>
        <v>23165.113391897237</v>
      </c>
      <c r="BM54" s="51">
        <f ca="1">SUMPRODUCT($CM54:$DD54,INDIRECT(ADDRESS(BM$2,$DH$2)):INDIRECT(ADDRESS(BM$2,$DY$2)))</f>
        <v>21195.781698638864</v>
      </c>
      <c r="BN54" s="51">
        <f ca="1">SUMPRODUCT($CM54:$DD54,INDIRECT(ADDRESS(BN$2,$DH$2)):INDIRECT(ADDRESS(BN$2,$DY$2)))</f>
        <v>21195.781698639879</v>
      </c>
      <c r="BO54" s="51">
        <f ca="1">SUMPRODUCT($CM54:$DD54,INDIRECT(ADDRESS(BO$2,$DH$2)):INDIRECT(ADDRESS(BO$2,$DY$2)))</f>
        <v>21917.721709000685</v>
      </c>
      <c r="BP54" s="51">
        <f ca="1">SUMPRODUCT($CM54:$DD54,INDIRECT(ADDRESS(BP$2,$DH$2)):INDIRECT(ADDRESS(BP$2,$DY$2)))</f>
        <v>21195.781698639512</v>
      </c>
      <c r="BQ54" s="51">
        <f ca="1">SUMPRODUCT($CM54:$DD54,INDIRECT(ADDRESS(BQ$2,$DH$2)):INDIRECT(ADDRESS(BQ$2,$DY$2)))</f>
        <v>18588.929068976944</v>
      </c>
      <c r="BR54" s="51">
        <f ca="1">SUMPRODUCT($CM54:$DD54,INDIRECT(ADDRESS(BR$2,$DH$2)):INDIRECT(ADDRESS(BR$2,$DY$2)))</f>
        <v>14577.481625545108</v>
      </c>
      <c r="BS54" s="51">
        <f ca="1">SUMPRODUCT($CM54:$DD54,INDIRECT(ADDRESS(BS$2,$DH$2)):INDIRECT(ADDRESS(BS$2,$DY$2)))</f>
        <v>17415.889688522773</v>
      </c>
      <c r="BT54" s="51">
        <f ca="1">SUMPRODUCT($CM54:$DD54,INDIRECT(ADDRESS(BT$2,$DH$2)):INDIRECT(ADDRESS(BT$2,$DY$2)))</f>
        <v>21631.328283802646</v>
      </c>
      <c r="BU54" s="51">
        <f ca="1">SUMPRODUCT($CM54:$DD54,INDIRECT(ADDRESS(BU$2,$DH$2)):INDIRECT(ADDRESS(BU$2,$DY$2)))</f>
        <v>21936.182524151969</v>
      </c>
      <c r="BV54" s="51">
        <f ca="1">SUMPRODUCT($CM54:$DD54,INDIRECT(ADDRESS(BV$2,$DH$2)):INDIRECT(ADDRESS(BV$2,$DY$2)))</f>
        <v>21936.182524151609</v>
      </c>
      <c r="BW54" s="51">
        <f ca="1">SUMPRODUCT($CM54:$DD54,INDIRECT(ADDRESS(BW$2,$DH$2)):INDIRECT(ADDRESS(BW$2,$DY$2)))</f>
        <v>21739.694186329489</v>
      </c>
      <c r="BX54" s="51">
        <f ca="1">SUMPRODUCT($CM54:$DD54,INDIRECT(ADDRESS(BX$2,$DH$2)):INDIRECT(ADDRESS(BX$2,$DY$2)))</f>
        <v>25150.798522762165</v>
      </c>
      <c r="BY54" s="51">
        <f ca="1">SUMPRODUCT($CM54:$DD54,INDIRECT(ADDRESS(BY$2,$DH$2)):INDIRECT(ADDRESS(BY$2,$DY$2)))</f>
        <v>23706.918502040502</v>
      </c>
      <c r="BZ54" s="51">
        <f ca="1">SUMPRODUCT($CM54:$DD54,INDIRECT(ADDRESS(BZ$2,$DH$2)):INDIRECT(ADDRESS(BZ$2,$DY$2)))</f>
        <v>23706.918502041</v>
      </c>
      <c r="CA54" s="51">
        <f ca="1">SUMPRODUCT($CM54:$DD54,INDIRECT(ADDRESS(CA$2,$DH$2)):INDIRECT(ADDRESS(CA$2,$DY$2)))</f>
        <v>24428.858512402498</v>
      </c>
      <c r="CB54" s="51">
        <f ca="1">SUMPRODUCT($CM54:$DD54,INDIRECT(ADDRESS(CB$2,$DH$2)):INDIRECT(ADDRESS(CB$2,$DY$2)))</f>
        <v>23706.918502040902</v>
      </c>
      <c r="CC54" s="51">
        <f ca="1">SUMPRODUCT($CM54:$DD54,INDIRECT(ADDRESS(CC$2,$DH$2)):INDIRECT(ADDRESS(CC$2,$DY$2)))</f>
        <v>20457.779655862676</v>
      </c>
      <c r="CD54" s="51">
        <f ca="1">SUMPRODUCT($CM54:$DD54,INDIRECT(ADDRESS(CD$2,$DH$2)):INDIRECT(ADDRESS(CD$2,$DY$2)))</f>
        <v>16196.45311679117</v>
      </c>
      <c r="CF54" s="51">
        <f t="shared" ca="1" si="7"/>
        <v>236539.46244311347</v>
      </c>
      <c r="CG54" s="51">
        <f t="shared" ca="1" si="7"/>
        <v>243896.44588240422</v>
      </c>
      <c r="CH54" s="51">
        <f t="shared" ca="1" si="7"/>
        <v>264651.0603289649</v>
      </c>
      <c r="CI54" s="51">
        <f t="shared" ca="1" si="7"/>
        <v>272599.303330075</v>
      </c>
      <c r="CJ54" s="51">
        <f t="shared" ca="1" si="7"/>
        <v>267027.29262108175</v>
      </c>
      <c r="CK54" s="51">
        <f t="shared" ca="1" si="7"/>
        <v>246495.86809829672</v>
      </c>
      <c r="CL54" s="82"/>
      <c r="CM54" s="1">
        <f>IFERROR(VLOOKUP($A54,Auxiliar_OPEX_CustosUnit!$A$4:$BT$129,COLUMN(Auxiliar_OPEX_CustosUnit!BC$2),0),0)</f>
        <v>0</v>
      </c>
      <c r="CN54" s="1">
        <f>IFERROR(VLOOKUP($A54,Auxiliar_OPEX_CustosUnit!$A$4:$BT$129,COLUMN(Auxiliar_OPEX_CustosUnit!BD$2),0),0)</f>
        <v>0</v>
      </c>
      <c r="CO54" s="1">
        <f>IFERROR(VLOOKUP($A54,Auxiliar_OPEX_CustosUnit!$A$4:$BT$129,COLUMN(Auxiliar_OPEX_CustosUnit!BE$2),0)*(1-DRE_Auxiliar!$A$172),0)</f>
        <v>5137.9488576179492</v>
      </c>
      <c r="CP54" s="1">
        <f>IFERROR(VLOOKUP($A54,Auxiliar_OPEX_CustosUnit!$A$4:$BT$129,COLUMN(Auxiliar_OPEX_CustosUnit!BF$2),0),0)</f>
        <v>0</v>
      </c>
      <c r="CQ54" s="1">
        <f>IFERROR(VLOOKUP($A54,Auxiliar_OPEX_CustosUnit!$A$4:$BT$129,COLUMN(Auxiliar_OPEX_CustosUnit!BG$2),0),0)</f>
        <v>0</v>
      </c>
      <c r="CR54" s="1">
        <f>IFERROR(VLOOKUP($A54,Auxiliar_OPEX_CustosUnit!$A$4:$BT$129,COLUMN(Auxiliar_OPEX_CustosUnit!BH$2),0),0)</f>
        <v>0</v>
      </c>
      <c r="CS54" s="1">
        <f>IFERROR(VLOOKUP($A54,Auxiliar_OPEX_CustosUnit!$A$4:$BT$129,COLUMN(Auxiliar_OPEX_CustosUnit!BI$2),0),0)</f>
        <v>0</v>
      </c>
      <c r="CT54" s="1">
        <f>IFERROR(VLOOKUP($A54,Auxiliar_OPEX_CustosUnit!$A$4:$BT$129,COLUMN(Auxiliar_OPEX_CustosUnit!BJ$2),0),0)</f>
        <v>0</v>
      </c>
      <c r="CU54" s="1">
        <f>IFERROR(VLOOKUP($A54,Auxiliar_OPEX_CustosUnit!$A$4:$BT$129,COLUMN(Auxiliar_OPEX_CustosUnit!BK$2),0),0)</f>
        <v>4.3048590868550702</v>
      </c>
      <c r="CV54" s="1">
        <f>IFERROR(VLOOKUP($A54,Auxiliar_OPEX_CustosUnit!$A$4:$BT$129,COLUMN(Auxiliar_OPEX_CustosUnit!BL$2),0),0)</f>
        <v>0</v>
      </c>
      <c r="CW54" s="1">
        <f>IFERROR(VLOOKUP($A54,Auxiliar_OPEX_CustosUnit!$A$4:$BT$129,COLUMN(Auxiliar_OPEX_CustosUnit!BM$2),0),0)</f>
        <v>0</v>
      </c>
      <c r="CX54" s="1">
        <f>IFERROR(VLOOKUP($A54,Auxiliar_OPEX_CustosUnit!$A$4:$BT$129,COLUMN(Auxiliar_OPEX_CustosUnit!BN$2),0),0)</f>
        <v>0</v>
      </c>
      <c r="CY54" s="1">
        <f>IFERROR(VLOOKUP($A54,Auxiliar_OPEX_CustosUnit!$A$4:$BT$129,COLUMN(Auxiliar_OPEX_CustosUnit!BO$2),0),0)</f>
        <v>0</v>
      </c>
      <c r="CZ54" s="1">
        <f>IFERROR(VLOOKUP($A54,Auxiliar_OPEX_CustosUnit!$A$4:$BT$129,COLUMN(Auxiliar_OPEX_CustosUnit!BP$2),0),0)</f>
        <v>0</v>
      </c>
      <c r="DA54" s="1">
        <f>IFERROR(VLOOKUP($A54,Auxiliar_OPEX_CustosUnit!$A$4:$BT$129,COLUMN(Auxiliar_OPEX_CustosUnit!BQ$2),0),0)</f>
        <v>0</v>
      </c>
      <c r="DB54" s="1">
        <f>IFERROR(VLOOKUP($A54,Auxiliar_OPEX_CustosUnit!$A$4:$BT$129,COLUMN(Auxiliar_OPEX_CustosUnit!BR$2),0),0)</f>
        <v>1.44388002072217</v>
      </c>
      <c r="DC54" s="1">
        <f>IFERROR(VLOOKUP($A54,Auxiliar_OPEX_CustosUnit!$A$4:$BT$129,COLUMN(Auxiliar_OPEX_CustosUnit!BS$2),0),0)</f>
        <v>0</v>
      </c>
      <c r="DD54" s="1">
        <f>IFERROR(VLOOKUP($A54,Auxiliar_OPEX_CustosUnit!$A$4:$BT$129,COLUMN(Auxiliar_OPEX_CustosUnit!BT$2),0),0)</f>
        <v>0</v>
      </c>
      <c r="DG54" s="60">
        <v>44774</v>
      </c>
      <c r="DH54" s="1">
        <v>1</v>
      </c>
      <c r="DI54" s="1">
        <f>INDEX(Auxiliar_OPEX_Drivers!$B$2:$CH$18,MATCH(Auxiliar_OPEX_O!DI$3,Auxiliar_OPEX_Drivers!$B$2:$B$18,0),MATCH($DG54,Auxiliar_OPEX_Drivers!$B$2:$CH$2,0))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INDEX(Auxiliar_OPEX_Drivers!$B$2:$CH$18,MATCH(Auxiliar_OPEX_O!DK$3,Auxiliar_OPEX_Drivers!$B$2:$B$18,0),MATCH($DG54,Auxiliar_OPEX_Drivers!$B$2:$CH$2,0))</f>
        <v>14.866485227498957</v>
      </c>
      <c r="DL54" s="1">
        <f>INDEX(Auxiliar_OPEX_Drivers!$B$2:$CH$18,MATCH(Auxiliar_OPEX_O!DL$3,Auxiliar_OPEX_Drivers!$B$2:$B$18,0),MATCH($DG54,Auxiliar_OPEX_Drivers!$B$2:$CH$2,0))</f>
        <v>65.042552781229105</v>
      </c>
      <c r="DM54" s="1">
        <f>INDEX(Auxiliar_OPEX_Drivers!$B$2:$CH$18,MATCH(Auxiliar_OPEX_O!DM$3,Auxiliar_OPEX_Drivers!$B$2:$B$18,0),MATCH($DG54,Auxiliar_OPEX_Drivers!$B$2:$CH$2,0))</f>
        <v>13</v>
      </c>
      <c r="DN54" s="1">
        <f>INDEX(Auxiliar_OPEX_Drivers!$B$2:$CH$18,MATCH(Auxiliar_OPEX_O!DN$3,Auxiliar_OPEX_Drivers!$B$2:$B$18,0),MATCH($DG54,Auxiliar_OPEX_Drivers!$B$2:$CH$2,0))</f>
        <v>708.81272318102492</v>
      </c>
      <c r="DO54" s="1">
        <f>INDEX(Auxiliar_OPEX_Drivers!$B$2:$CH$18,MATCH(Auxiliar_OPEX_O!DO$3,Auxiliar_OPEX_Drivers!$B$2:$B$18,0),MATCH($DG54,Auxiliar_OPEX_Drivers!$B$2:$CH$2,0))</f>
        <v>12</v>
      </c>
      <c r="DP54" s="1">
        <f>INDEX(Auxiliar_OPEX_Drivers!$B$2:$CH$18,MATCH(Auxiliar_OPEX_O!DP$3,Auxiliar_OPEX_Drivers!$B$2:$B$18,0),MATCH($DG54,Auxiliar_OPEX_Drivers!$B$2:$CH$2,0))</f>
        <v>201.1911480373401</v>
      </c>
      <c r="DQ54" s="1">
        <f>INDEX(Auxiliar_OPEX_Drivers!$B$2:$CH$18,MATCH(Auxiliar_OPEX_O!DQ$3,Auxiliar_OPEX_Drivers!$B$2:$B$18,0),MATCH($DG54,Auxiliar_OPEX_Drivers!$B$2:$CH$2,0))</f>
        <v>37.216621306874742</v>
      </c>
      <c r="DR54" s="1">
        <f>INDEX(Auxiliar_OPEX_Drivers!$B$2:$CH$18,MATCH(Auxiliar_OPEX_O!DR$3,Auxiliar_OPEX_Drivers!$B$2:$B$18,0),MATCH($DG54,Auxiliar_OPEX_Drivers!$B$2:$CH$2,0))</f>
        <v>20711012.196478385</v>
      </c>
      <c r="DS54" s="1">
        <f>INDEX(Auxiliar_OPEX_Drivers!$B$2:$CH$18,MATCH(Auxiliar_OPEX_O!DS$3,Auxiliar_OPEX_Drivers!$B$2:$B$18,0),MATCH($DG54,Auxiliar_OPEX_Drivers!$B$2:$CH$2,0))</f>
        <v>57654</v>
      </c>
      <c r="DT54" s="1">
        <f>INDEX(Auxiliar_OPEX_Drivers!$B$2:$CH$18,MATCH(Auxiliar_OPEX_O!DT$3,Auxiliar_OPEX_Drivers!$B$2:$B$18,0),MATCH($DG54,Auxiliar_OPEX_Drivers!$B$2:$CH$2,0))</f>
        <v>13447.485392856137</v>
      </c>
      <c r="DU54" s="1">
        <f>INDEX(Auxiliar_OPEX_Drivers!$B$2:$CH$18,MATCH(Auxiliar_OPEX_O!DU$3,Auxiliar_OPEX_Drivers!$B$2:$B$18,0),MATCH($DG54,Auxiliar_OPEX_Drivers!$B$2:$CH$2,0))</f>
        <v>5117.8045595224185</v>
      </c>
      <c r="DV54" s="1">
        <f>INDEX(Auxiliar_OPEX_Drivers!$B$2:$CH$18,MATCH(Auxiliar_OPEX_O!DV$3,Auxiliar_OPEX_Drivers!$B$2:$B$18,0),MATCH($DG54,Auxiliar_OPEX_Drivers!$B$2:$CH$2,0))</f>
        <v>2457060.1313260514</v>
      </c>
      <c r="DW54" s="1">
        <f>INDEX(Auxiliar_OPEX_Drivers!$B$2:$CH$18,MATCH(Auxiliar_OPEX_O!DW$3,Auxiliar_OPEX_Drivers!$B$2:$B$18,0),MATCH($DG54,Auxiliar_OPEX_Drivers!$B$2:$CH$2,0))</f>
        <v>13242.164559522802</v>
      </c>
      <c r="DX54" s="1">
        <f>INDEX(Auxiliar_OPEX_Drivers!$B$2:$CH$18,MATCH(Auxiliar_OPEX_O!DX$3,Auxiliar_OPEX_Drivers!$B$2:$B$18,0),MATCH($DG54,Auxiliar_OPEX_Drivers!$B$2:$CH$2,0))</f>
        <v>2481551.4720443189</v>
      </c>
      <c r="DY54" s="1">
        <f>INDEX(Auxiliar_OPEX_Drivers!$B$2:$CH$18,MATCH(Auxiliar_OPEX_O!DY$3,Auxiliar_OPEX_Drivers!$B$2:$B$18,0),MATCH($DG54,Auxiliar_OPEX_Drivers!$B$2:$CH$2,0))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15767.692214780634</v>
      </c>
      <c r="E55" s="51">
        <f ca="1">SUMPRODUCT($CM55:$DD55,INDIRECT(ADDRESS(E$2,$DH$2)):INDIRECT(ADDRESS(E$2,$DY$2)))</f>
        <v>15666.368581450883</v>
      </c>
      <c r="F55" s="51">
        <f ca="1">SUMPRODUCT($CM55:$DD55,INDIRECT(ADDRESS(F$2,$DH$2)):INDIRECT(ADDRESS(F$2,$DY$2)))</f>
        <v>15757.868142358708</v>
      </c>
      <c r="G55" s="51">
        <f ca="1">SUMPRODUCT($CM55:$DD55,INDIRECT(ADDRESS(G$2,$DH$2)):INDIRECT(ADDRESS(G$2,$DY$2)))</f>
        <v>15880.519976291596</v>
      </c>
      <c r="H55" s="51">
        <f ca="1">SUMPRODUCT($CM55:$DD55,INDIRECT(ADDRESS(H$2,$DH$2)):INDIRECT(ADDRESS(H$2,$DY$2)))</f>
        <v>15957.951280797881</v>
      </c>
      <c r="I55" s="51">
        <f ca="1">SUMPRODUCT($CM55:$DD55,INDIRECT(ADDRESS(I$2,$DH$2)):INDIRECT(ADDRESS(I$2,$DY$2)))</f>
        <v>15426.658915779795</v>
      </c>
      <c r="J55" s="51">
        <f ca="1">SUMPRODUCT($CM55:$DD55,INDIRECT(ADDRESS(J$2,$DH$2)):INDIRECT(ADDRESS(J$2,$DY$2)))</f>
        <v>14295.000326032005</v>
      </c>
      <c r="K55" s="51">
        <f ca="1">SUMPRODUCT($CM55:$DD55,INDIRECT(ADDRESS(K$2,$DH$2)):INDIRECT(ADDRESS(K$2,$DY$2)))</f>
        <v>14564.610468945468</v>
      </c>
      <c r="L55" s="51">
        <f ca="1">SUMPRODUCT($CM55:$DD55,INDIRECT(ADDRESS(L$2,$DH$2)):INDIRECT(ADDRESS(L$2,$DY$2)))</f>
        <v>15422.383455624908</v>
      </c>
      <c r="M55" s="51">
        <f ca="1">SUMPRODUCT($CM55:$DD55,INDIRECT(ADDRESS(M$2,$DH$2)):INDIRECT(ADDRESS(M$2,$DY$2)))</f>
        <v>16109.914002498339</v>
      </c>
      <c r="N55" s="51">
        <f ca="1">SUMPRODUCT($CM55:$DD55,INDIRECT(ADDRESS(N$2,$DH$2)):INDIRECT(ADDRESS(N$2,$DY$2)))</f>
        <v>16197.94408253453</v>
      </c>
      <c r="O55" s="51">
        <f ca="1">SUMPRODUCT($CM55:$DD55,INDIRECT(ADDRESS(O$2,$DH$2)):INDIRECT(ADDRESS(O$2,$DY$2)))</f>
        <v>16225.040129024976</v>
      </c>
      <c r="P55" s="51">
        <f ca="1">SUMPRODUCT($CM55:$DD55,INDIRECT(ADDRESS(P$2,$DH$2)):INDIRECT(ADDRESS(P$2,$DY$2)))</f>
        <v>16046.527468294033</v>
      </c>
      <c r="Q55" s="51">
        <f ca="1">SUMPRODUCT($CM55:$DD55,INDIRECT(ADDRESS(Q$2,$DH$2)):INDIRECT(ADDRESS(Q$2,$DY$2)))</f>
        <v>15989.641244094901</v>
      </c>
      <c r="R55" s="51">
        <f ca="1">SUMPRODUCT($CM55:$DD55,INDIRECT(ADDRESS(R$2,$DH$2)):INDIRECT(ADDRESS(R$2,$DY$2)))</f>
        <v>15971.01789910277</v>
      </c>
      <c r="S55" s="51">
        <f ca="1">SUMPRODUCT($CM55:$DD55,INDIRECT(ADDRESS(S$2,$DH$2)):INDIRECT(ADDRESS(S$2,$DY$2)))</f>
        <v>16005.6091583655</v>
      </c>
      <c r="T55" s="51">
        <f ca="1">SUMPRODUCT($CM55:$DD55,INDIRECT(ADDRESS(T$2,$DH$2)):INDIRECT(ADDRESS(T$2,$DY$2)))</f>
        <v>15964.396012648735</v>
      </c>
      <c r="U55" s="51">
        <f ca="1">SUMPRODUCT($CM55:$DD55,INDIRECT(ADDRESS(U$2,$DH$2)):INDIRECT(ADDRESS(U$2,$DY$2)))</f>
        <v>15018.452557451428</v>
      </c>
      <c r="V55" s="51">
        <f ca="1">SUMPRODUCT($CM55:$DD55,INDIRECT(ADDRESS(V$2,$DH$2)):INDIRECT(ADDRESS(V$2,$DY$2)))</f>
        <v>13995.103932126924</v>
      </c>
      <c r="W55" s="51">
        <f ca="1">SUMPRODUCT($CM55:$DD55,INDIRECT(ADDRESS(W$2,$DH$2)):INDIRECT(ADDRESS(W$2,$DY$2)))</f>
        <v>14581.060755224087</v>
      </c>
      <c r="X55" s="51">
        <f ca="1">SUMPRODUCT($CM55:$DD55,INDIRECT(ADDRESS(X$2,$DH$2)):INDIRECT(ADDRESS(X$2,$DY$2)))</f>
        <v>15564.127450166008</v>
      </c>
      <c r="Y55" s="51">
        <f ca="1">SUMPRODUCT($CM55:$DD55,INDIRECT(ADDRESS(Y$2,$DH$2)):INDIRECT(ADDRESS(Y$2,$DY$2)))</f>
        <v>16442.32132911653</v>
      </c>
      <c r="Z55" s="51">
        <f ca="1">SUMPRODUCT($CM55:$DD55,INDIRECT(ADDRESS(Z$2,$DH$2)):INDIRECT(ADDRESS(Z$2,$DY$2)))</f>
        <v>16572.010253559321</v>
      </c>
      <c r="AA55" s="51">
        <f ca="1">SUMPRODUCT($CM55:$DD55,INDIRECT(ADDRESS(AA$2,$DH$2)):INDIRECT(ADDRESS(AA$2,$DY$2)))</f>
        <v>16555.925520370984</v>
      </c>
      <c r="AB55" s="51">
        <f ca="1">SUMPRODUCT($CM55:$DD55,INDIRECT(ADDRESS(AB$2,$DH$2)):INDIRECT(ADDRESS(AB$2,$DY$2)))</f>
        <v>16576.980300411247</v>
      </c>
      <c r="AC55" s="51">
        <f ca="1">SUMPRODUCT($CM55:$DD55,INDIRECT(ADDRESS(AC$2,$DH$2)):INDIRECT(ADDRESS(AC$2,$DY$2)))</f>
        <v>16605.903662798231</v>
      </c>
      <c r="AD55" s="51">
        <f ca="1">SUMPRODUCT($CM55:$DD55,INDIRECT(ADDRESS(AD$2,$DH$2)):INDIRECT(ADDRESS(AD$2,$DY$2)))</f>
        <v>16572.753621402448</v>
      </c>
      <c r="AE55" s="51">
        <f ca="1">SUMPRODUCT($CM55:$DD55,INDIRECT(ADDRESS(AE$2,$DH$2)):INDIRECT(ADDRESS(AE$2,$DY$2)))</f>
        <v>16636.936615113587</v>
      </c>
      <c r="AF55" s="51">
        <f ca="1">SUMPRODUCT($CM55:$DD55,INDIRECT(ADDRESS(AF$2,$DH$2)):INDIRECT(ADDRESS(AF$2,$DY$2)))</f>
        <v>16610.340426350034</v>
      </c>
      <c r="AG55" s="51">
        <f ca="1">SUMPRODUCT($CM55:$DD55,INDIRECT(ADDRESS(AG$2,$DH$2)):INDIRECT(ADDRESS(AG$2,$DY$2)))</f>
        <v>15320.796419357579</v>
      </c>
      <c r="AH55" s="51">
        <f ca="1">SUMPRODUCT($CM55:$DD55,INDIRECT(ADDRESS(AH$2,$DH$2)):INDIRECT(ADDRESS(AH$2,$DY$2)))</f>
        <v>14115.378174584968</v>
      </c>
      <c r="AI55" s="51">
        <f ca="1">SUMPRODUCT($CM55:$DD55,INDIRECT(ADDRESS(AI$2,$DH$2)):INDIRECT(ADDRESS(AI$2,$DY$2)))</f>
        <v>14990.965857312936</v>
      </c>
      <c r="AJ55" s="51">
        <f ca="1">SUMPRODUCT($CM55:$DD55,INDIRECT(ADDRESS(AJ$2,$DH$2)):INDIRECT(ADDRESS(AJ$2,$DY$2)))</f>
        <v>15954.946015848214</v>
      </c>
      <c r="AK55" s="51">
        <f ca="1">SUMPRODUCT($CM55:$DD55,INDIRECT(ADDRESS(AK$2,$DH$2)):INDIRECT(ADDRESS(AK$2,$DY$2)))</f>
        <v>16415.136857068628</v>
      </c>
      <c r="AL55" s="51">
        <f ca="1">SUMPRODUCT($CM55:$DD55,INDIRECT(ADDRESS(AL$2,$DH$2)):INDIRECT(ADDRESS(AL$2,$DY$2)))</f>
        <v>16442.000478582282</v>
      </c>
      <c r="AM55" s="51">
        <f ca="1">SUMPRODUCT($CM55:$DD55,INDIRECT(ADDRESS(AM$2,$DH$2)):INDIRECT(ADDRESS(AM$2,$DY$2)))</f>
        <v>16434.333069580945</v>
      </c>
      <c r="AN55" s="51">
        <f ca="1">SUMPRODUCT($CM55:$DD55,INDIRECT(ADDRESS(AN$2,$DH$2)):INDIRECT(ADDRESS(AN$2,$DY$2)))</f>
        <v>16566.542670820181</v>
      </c>
      <c r="AO55" s="51">
        <f ca="1">SUMPRODUCT($CM55:$DD55,INDIRECT(ADDRESS(AO$2,$DH$2)):INDIRECT(ADDRESS(AO$2,$DY$2)))</f>
        <v>16543.906061310114</v>
      </c>
      <c r="AP55" s="51">
        <f ca="1">SUMPRODUCT($CM55:$DD55,INDIRECT(ADDRESS(AP$2,$DH$2)):INDIRECT(ADDRESS(AP$2,$DY$2)))</f>
        <v>16478.485030723838</v>
      </c>
      <c r="AQ55" s="51">
        <f ca="1">SUMPRODUCT($CM55:$DD55,INDIRECT(ADDRESS(AQ$2,$DH$2)):INDIRECT(ADDRESS(AQ$2,$DY$2)))</f>
        <v>16445.860471413147</v>
      </c>
      <c r="AR55" s="51">
        <f ca="1">SUMPRODUCT($CM55:$DD55,INDIRECT(ADDRESS(AR$2,$DH$2)):INDIRECT(ADDRESS(AR$2,$DY$2)))</f>
        <v>16539.564092993569</v>
      </c>
      <c r="AS55" s="51">
        <f ca="1">SUMPRODUCT($CM55:$DD55,INDIRECT(ADDRESS(AS$2,$DH$2)):INDIRECT(ADDRESS(AS$2,$DY$2)))</f>
        <v>15614.100337116452</v>
      </c>
      <c r="AT55" s="51">
        <f ca="1">SUMPRODUCT($CM55:$DD55,INDIRECT(ADDRESS(AT$2,$DH$2)):INDIRECT(ADDRESS(AT$2,$DY$2)))</f>
        <v>14586.865666881542</v>
      </c>
      <c r="AU55" s="51">
        <f ca="1">SUMPRODUCT($CM55:$DD55,INDIRECT(ADDRESS(AU$2,$DH$2)):INDIRECT(ADDRESS(AU$2,$DY$2)))</f>
        <v>15150.795577923051</v>
      </c>
      <c r="AV55" s="51">
        <f ca="1">SUMPRODUCT($CM55:$DD55,INDIRECT(ADDRESS(AV$2,$DH$2)):INDIRECT(ADDRESS(AV$2,$DY$2)))</f>
        <v>16148.467912675762</v>
      </c>
      <c r="AW55" s="51">
        <f ca="1">SUMPRODUCT($CM55:$DD55,INDIRECT(ADDRESS(AW$2,$DH$2)):INDIRECT(ADDRESS(AW$2,$DY$2)))</f>
        <v>16820.401543256146</v>
      </c>
      <c r="AX55" s="51">
        <f ca="1">SUMPRODUCT($CM55:$DD55,INDIRECT(ADDRESS(AX$2,$DH$2)):INDIRECT(ADDRESS(AX$2,$DY$2)))</f>
        <v>16794.22679599778</v>
      </c>
      <c r="AY55" s="51">
        <f ca="1">SUMPRODUCT($CM55:$DD55,INDIRECT(ADDRESS(AY$2,$DH$2)):INDIRECT(ADDRESS(AY$2,$DY$2)))</f>
        <v>16515.830800201365</v>
      </c>
      <c r="AZ55" s="51">
        <f ca="1">SUMPRODUCT($CM55:$DD55,INDIRECT(ADDRESS(AZ$2,$DH$2)):INDIRECT(ADDRESS(AZ$2,$DY$2)))</f>
        <v>16597.347261244679</v>
      </c>
      <c r="BA55" s="51">
        <f ca="1">SUMPRODUCT($CM55:$DD55,INDIRECT(ADDRESS(BA$2,$DH$2)):INDIRECT(ADDRESS(BA$2,$DY$2)))</f>
        <v>16432.999074505227</v>
      </c>
      <c r="BB55" s="51">
        <f ca="1">SUMPRODUCT($CM55:$DD55,INDIRECT(ADDRESS(BB$2,$DH$2)):INDIRECT(ADDRESS(BB$2,$DY$2)))</f>
        <v>16634.160845083697</v>
      </c>
      <c r="BC55" s="51">
        <f ca="1">SUMPRODUCT($CM55:$DD55,INDIRECT(ADDRESS(BC$2,$DH$2)):INDIRECT(ADDRESS(BC$2,$DY$2)))</f>
        <v>16557.126958217865</v>
      </c>
      <c r="BD55" s="51">
        <f ca="1">SUMPRODUCT($CM55:$DD55,INDIRECT(ADDRESS(BD$2,$DH$2)):INDIRECT(ADDRESS(BD$2,$DY$2)))</f>
        <v>16481.852312818155</v>
      </c>
      <c r="BE55" s="51">
        <f ca="1">SUMPRODUCT($CM55:$DD55,INDIRECT(ADDRESS(BE$2,$DH$2)):INDIRECT(ADDRESS(BE$2,$DY$2)))</f>
        <v>15208.113605710683</v>
      </c>
      <c r="BF55" s="51">
        <f ca="1">SUMPRODUCT($CM55:$DD55,INDIRECT(ADDRESS(BF$2,$DH$2)):INDIRECT(ADDRESS(BF$2,$DY$2)))</f>
        <v>14066.096185276132</v>
      </c>
      <c r="BG55" s="51">
        <f ca="1">SUMPRODUCT($CM55:$DD55,INDIRECT(ADDRESS(BG$2,$DH$2)):INDIRECT(ADDRESS(BG$2,$DY$2)))</f>
        <v>15610.724206719944</v>
      </c>
      <c r="BH55" s="51">
        <f ca="1">SUMPRODUCT($CM55:$DD55,INDIRECT(ADDRESS(BH$2,$DH$2)):INDIRECT(ADDRESS(BH$2,$DY$2)))</f>
        <v>16424.593016532119</v>
      </c>
      <c r="BI55" s="51">
        <f ca="1">SUMPRODUCT($CM55:$DD55,INDIRECT(ADDRESS(BI$2,$DH$2)):INDIRECT(ADDRESS(BI$2,$DY$2)))</f>
        <v>16424.593016531824</v>
      </c>
      <c r="BJ55" s="51">
        <f ca="1">SUMPRODUCT($CM55:$DD55,INDIRECT(ADDRESS(BJ$2,$DH$2)):INDIRECT(ADDRESS(BJ$2,$DY$2)))</f>
        <v>16424.593016532112</v>
      </c>
      <c r="BK55" s="51">
        <f ca="1">SUMPRODUCT($CM55:$DD55,INDIRECT(ADDRESS(BK$2,$DH$2)):INDIRECT(ADDRESS(BK$2,$DY$2)))</f>
        <v>16289.229264589167</v>
      </c>
      <c r="BL55" s="51">
        <f ca="1">SUMPRODUCT($CM55:$DD55,INDIRECT(ADDRESS(BL$2,$DH$2)):INDIRECT(ADDRESS(BL$2,$DY$2)))</f>
        <v>16267.483982313828</v>
      </c>
      <c r="BM55" s="51">
        <f ca="1">SUMPRODUCT($CM55:$DD55,INDIRECT(ADDRESS(BM$2,$DH$2)):INDIRECT(ADDRESS(BM$2,$DY$2)))</f>
        <v>15898.23428982788</v>
      </c>
      <c r="BN55" s="51">
        <f ca="1">SUMPRODUCT($CM55:$DD55,INDIRECT(ADDRESS(BN$2,$DH$2)):INDIRECT(ADDRESS(BN$2,$DY$2)))</f>
        <v>15898.234289828069</v>
      </c>
      <c r="BO55" s="51">
        <f ca="1">SUMPRODUCT($CM55:$DD55,INDIRECT(ADDRESS(BO$2,$DH$2)):INDIRECT(ADDRESS(BO$2,$DY$2)))</f>
        <v>16033.598041770721</v>
      </c>
      <c r="BP55" s="51">
        <f ca="1">SUMPRODUCT($CM55:$DD55,INDIRECT(ADDRESS(BP$2,$DH$2)):INDIRECT(ADDRESS(BP$2,$DY$2)))</f>
        <v>15898.234289828</v>
      </c>
      <c r="BQ55" s="51">
        <f ca="1">SUMPRODUCT($CM55:$DD55,INDIRECT(ADDRESS(BQ$2,$DH$2)):INDIRECT(ADDRESS(BQ$2,$DY$2)))</f>
        <v>15409.449421766263</v>
      </c>
      <c r="BR55" s="51">
        <f ca="1">SUMPRODUCT($CM55:$DD55,INDIRECT(ADDRESS(BR$2,$DH$2)):INDIRECT(ADDRESS(BR$2,$DY$2)))</f>
        <v>14657.303026122785</v>
      </c>
      <c r="BS55" s="51">
        <f ca="1">SUMPRODUCT($CM55:$DD55,INDIRECT(ADDRESS(BS$2,$DH$2)):INDIRECT(ADDRESS(BS$2,$DY$2)))</f>
        <v>15195.670734051013</v>
      </c>
      <c r="BT55" s="51">
        <f ca="1">SUMPRODUCT($CM55:$DD55,INDIRECT(ADDRESS(BT$2,$DH$2)):INDIRECT(ADDRESS(BT$2,$DY$2)))</f>
        <v>15986.065470665999</v>
      </c>
      <c r="BU55" s="51">
        <f ca="1">SUMPRODUCT($CM55:$DD55,INDIRECT(ADDRESS(BU$2,$DH$2)):INDIRECT(ADDRESS(BU$2,$DY$2)))</f>
        <v>16043.225640731498</v>
      </c>
      <c r="BV55" s="51">
        <f ca="1">SUMPRODUCT($CM55:$DD55,INDIRECT(ADDRESS(BV$2,$DH$2)):INDIRECT(ADDRESS(BV$2,$DY$2)))</f>
        <v>16043.225640731429</v>
      </c>
      <c r="BW55" s="51">
        <f ca="1">SUMPRODUCT($CM55:$DD55,INDIRECT(ADDRESS(BW$2,$DH$2)):INDIRECT(ADDRESS(BW$2,$DY$2)))</f>
        <v>16006.384077389783</v>
      </c>
      <c r="BX55" s="51">
        <f ca="1">SUMPRODUCT($CM55:$DD55,INDIRECT(ADDRESS(BX$2,$DH$2)):INDIRECT(ADDRESS(BX$2,$DY$2)))</f>
        <v>16645.966140470915</v>
      </c>
      <c r="BY55" s="51">
        <f ca="1">SUMPRODUCT($CM55:$DD55,INDIRECT(ADDRESS(BY$2,$DH$2)):INDIRECT(ADDRESS(BY$2,$DY$2)))</f>
        <v>16375.238636585602</v>
      </c>
      <c r="BZ55" s="51">
        <f ca="1">SUMPRODUCT($CM55:$DD55,INDIRECT(ADDRESS(BZ$2,$DH$2)):INDIRECT(ADDRESS(BZ$2,$DY$2)))</f>
        <v>16375.238636585695</v>
      </c>
      <c r="CA55" s="51">
        <f ca="1">SUMPRODUCT($CM55:$DD55,INDIRECT(ADDRESS(CA$2,$DH$2)):INDIRECT(ADDRESS(CA$2,$DY$2)))</f>
        <v>16510.602388528478</v>
      </c>
      <c r="CB55" s="51">
        <f ca="1">SUMPRODUCT($CM55:$DD55,INDIRECT(ADDRESS(CB$2,$DH$2)):INDIRECT(ADDRESS(CB$2,$DY$2)))</f>
        <v>16375.238636585676</v>
      </c>
      <c r="CC55" s="51">
        <f ca="1">SUMPRODUCT($CM55:$DD55,INDIRECT(ADDRESS(CC$2,$DH$2)):INDIRECT(ADDRESS(CC$2,$DY$2)))</f>
        <v>15766.025102927251</v>
      </c>
      <c r="CD55" s="51">
        <f ca="1">SUMPRODUCT($CM55:$DD55,INDIRECT(ADDRESS(CD$2,$DH$2)):INDIRECT(ADDRESS(CD$2,$DY$2)))</f>
        <v>14967.026376851334</v>
      </c>
      <c r="CF55" s="51">
        <f t="shared" ca="1" si="7"/>
        <v>187271.95157611973</v>
      </c>
      <c r="CG55" s="51">
        <f t="shared" ca="1" si="7"/>
        <v>188706.19358052121</v>
      </c>
      <c r="CH55" s="51">
        <f t="shared" ca="1" si="7"/>
        <v>192676.47149841112</v>
      </c>
      <c r="CI55" s="51">
        <f t="shared" ca="1" si="7"/>
        <v>194205.04696131297</v>
      </c>
      <c r="CJ55" s="51">
        <f t="shared" ca="1" si="7"/>
        <v>193151.42876376159</v>
      </c>
      <c r="CK55" s="51">
        <f t="shared" ca="1" si="7"/>
        <v>189337.10890502727</v>
      </c>
      <c r="CL55" s="82"/>
      <c r="CM55" s="1">
        <f>IFERROR(VLOOKUP($A55,Auxiliar_OPEX_CustosUnit!$A$4:$BT$129,COLUMN(Auxiliar_OPEX_CustosUnit!BC$2),0),0)</f>
        <v>0</v>
      </c>
      <c r="CN55" s="1">
        <f>IFERROR(VLOOKUP($A55,Auxiliar_OPEX_CustosUnit!$A$4:$BT$129,COLUMN(Auxiliar_OPEX_CustosUnit!BD$2),0),0)</f>
        <v>0</v>
      </c>
      <c r="CO55" s="1">
        <f>IFERROR(VLOOKUP($A55,Auxiliar_OPEX_CustosUnit!$A$4:$BT$129,COLUMN(Auxiliar_OPEX_CustosUnit!BE$2),0)*(1-DRE_Auxiliar!$A$172),0)</f>
        <v>12597.458459361837</v>
      </c>
      <c r="CP55" s="1">
        <f>IFERROR(VLOOKUP($A55,Auxiliar_OPEX_CustosUnit!$A$4:$BT$129,COLUMN(Auxiliar_OPEX_CustosUnit!BF$2),0),0)</f>
        <v>0</v>
      </c>
      <c r="CQ55" s="1">
        <f>IFERROR(VLOOKUP($A55,Auxiliar_OPEX_CustosUnit!$A$4:$BT$129,COLUMN(Auxiliar_OPEX_CustosUnit!BG$2),0),0)</f>
        <v>0</v>
      </c>
      <c r="CR55" s="1">
        <f>IFERROR(VLOOKUP($A55,Auxiliar_OPEX_CustosUnit!$A$4:$BT$129,COLUMN(Auxiliar_OPEX_CustosUnit!BH$2),0),0)</f>
        <v>0</v>
      </c>
      <c r="CS55" s="1">
        <f>IFERROR(VLOOKUP($A55,Auxiliar_OPEX_CustosUnit!$A$4:$BT$129,COLUMN(Auxiliar_OPEX_CustosUnit!BI$2),0),0)</f>
        <v>0</v>
      </c>
      <c r="CT55" s="1">
        <f>IFERROR(VLOOKUP($A55,Auxiliar_OPEX_CustosUnit!$A$4:$BT$129,COLUMN(Auxiliar_OPEX_CustosUnit!BJ$2),0),0)</f>
        <v>0</v>
      </c>
      <c r="CU55" s="1">
        <f>IFERROR(VLOOKUP($A55,Auxiliar_OPEX_CustosUnit!$A$4:$BT$129,COLUMN(Auxiliar_OPEX_CustosUnit!BK$2),0),0)</f>
        <v>2.2450502066750202</v>
      </c>
      <c r="CV55" s="1">
        <f>IFERROR(VLOOKUP($A55,Auxiliar_OPEX_CustosUnit!$A$4:$BT$129,COLUMN(Auxiliar_OPEX_CustosUnit!BL$2),0),0)</f>
        <v>0</v>
      </c>
      <c r="CW55" s="1">
        <f>IFERROR(VLOOKUP($A55,Auxiliar_OPEX_CustosUnit!$A$4:$BT$129,COLUMN(Auxiliar_OPEX_CustosUnit!BM$2),0),0)</f>
        <v>0</v>
      </c>
      <c r="CX55" s="1">
        <f>IFERROR(VLOOKUP($A55,Auxiliar_OPEX_CustosUnit!$A$4:$BT$129,COLUMN(Auxiliar_OPEX_CustosUnit!BN$2),0),0)</f>
        <v>0</v>
      </c>
      <c r="CY55" s="1">
        <f>IFERROR(VLOOKUP($A55,Auxiliar_OPEX_CustosUnit!$A$4:$BT$129,COLUMN(Auxiliar_OPEX_CustosUnit!BO$2),0),0)</f>
        <v>0</v>
      </c>
      <c r="CZ55" s="1">
        <f>IFERROR(VLOOKUP($A55,Auxiliar_OPEX_CustosUnit!$A$4:$BT$129,COLUMN(Auxiliar_OPEX_CustosUnit!BP$2),0),0)</f>
        <v>0</v>
      </c>
      <c r="DA55" s="1">
        <f>IFERROR(VLOOKUP($A55,Auxiliar_OPEX_CustosUnit!$A$4:$BT$129,COLUMN(Auxiliar_OPEX_CustosUnit!BQ$2),0),0)</f>
        <v>0</v>
      </c>
      <c r="DB55" s="1">
        <f>IFERROR(VLOOKUP($A55,Auxiliar_OPEX_CustosUnit!$A$4:$BT$129,COLUMN(Auxiliar_OPEX_CustosUnit!BR$2),0),0)</f>
        <v>0.27072750388541</v>
      </c>
      <c r="DC55" s="1">
        <f>IFERROR(VLOOKUP($A55,Auxiliar_OPEX_CustosUnit!$A$4:$BT$129,COLUMN(Auxiliar_OPEX_CustosUnit!BS$2),0),0)</f>
        <v>0</v>
      </c>
      <c r="DD55" s="1">
        <f>IFERROR(VLOOKUP($A55,Auxiliar_OPEX_CustosUnit!$A$4:$BT$129,COLUMN(Auxiliar_OPEX_CustosUnit!BT$2),0),0)</f>
        <v>0</v>
      </c>
      <c r="DG55" s="60">
        <v>44805</v>
      </c>
      <c r="DH55" s="1">
        <v>1</v>
      </c>
      <c r="DI55" s="1">
        <f>INDEX(Auxiliar_OPEX_Drivers!$B$2:$CH$18,MATCH(Auxiliar_OPEX_O!DI$3,Auxiliar_OPEX_Drivers!$B$2:$B$18,0),MATCH($DG55,Auxiliar_OPEX_Drivers!$B$2:$CH$2,0))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INDEX(Auxiliar_OPEX_Drivers!$B$2:$CH$18,MATCH(Auxiliar_OPEX_O!DK$3,Auxiliar_OPEX_Drivers!$B$2:$B$18,0),MATCH($DG55,Auxiliar_OPEX_Drivers!$B$2:$CH$2,0))</f>
        <v>14.866485227498957</v>
      </c>
      <c r="DL55" s="1">
        <f>INDEX(Auxiliar_OPEX_Drivers!$B$2:$CH$18,MATCH(Auxiliar_OPEX_O!DL$3,Auxiliar_OPEX_Drivers!$B$2:$B$18,0),MATCH($DG55,Auxiliar_OPEX_Drivers!$B$2:$CH$2,0))</f>
        <v>65.042552781229105</v>
      </c>
      <c r="DM55" s="1">
        <f>INDEX(Auxiliar_OPEX_Drivers!$B$2:$CH$18,MATCH(Auxiliar_OPEX_O!DM$3,Auxiliar_OPEX_Drivers!$B$2:$B$18,0),MATCH($DG55,Auxiliar_OPEX_Drivers!$B$2:$CH$2,0))</f>
        <v>13</v>
      </c>
      <c r="DN55" s="1">
        <f>INDEX(Auxiliar_OPEX_Drivers!$B$2:$CH$18,MATCH(Auxiliar_OPEX_O!DN$3,Auxiliar_OPEX_Drivers!$B$2:$B$18,0),MATCH($DG55,Auxiliar_OPEX_Drivers!$B$2:$CH$2,0))</f>
        <v>708.81272318102492</v>
      </c>
      <c r="DO55" s="1">
        <f>INDEX(Auxiliar_OPEX_Drivers!$B$2:$CH$18,MATCH(Auxiliar_OPEX_O!DO$3,Auxiliar_OPEX_Drivers!$B$2:$B$18,0),MATCH($DG55,Auxiliar_OPEX_Drivers!$B$2:$CH$2,0))</f>
        <v>12</v>
      </c>
      <c r="DP55" s="1">
        <f>INDEX(Auxiliar_OPEX_Drivers!$B$2:$CH$18,MATCH(Auxiliar_OPEX_O!DP$3,Auxiliar_OPEX_Drivers!$B$2:$B$18,0),MATCH($DG55,Auxiliar_OPEX_Drivers!$B$2:$CH$2,0))</f>
        <v>201.1911480373401</v>
      </c>
      <c r="DQ55" s="1">
        <f>INDEX(Auxiliar_OPEX_Drivers!$B$2:$CH$18,MATCH(Auxiliar_OPEX_O!DQ$3,Auxiliar_OPEX_Drivers!$B$2:$B$18,0),MATCH($DG55,Auxiliar_OPEX_Drivers!$B$2:$CH$2,0))</f>
        <v>37.216621306874742</v>
      </c>
      <c r="DR55" s="1">
        <f>INDEX(Auxiliar_OPEX_Drivers!$B$2:$CH$18,MATCH(Auxiliar_OPEX_O!DR$3,Auxiliar_OPEX_Drivers!$B$2:$B$18,0),MATCH($DG55,Auxiliar_OPEX_Drivers!$B$2:$CH$2,0))</f>
        <v>20761453.196478385</v>
      </c>
      <c r="DS55" s="1">
        <f>INDEX(Auxiliar_OPEX_Drivers!$B$2:$CH$18,MATCH(Auxiliar_OPEX_O!DS$3,Auxiliar_OPEX_Drivers!$B$2:$B$18,0),MATCH($DG55,Auxiliar_OPEX_Drivers!$B$2:$CH$2,0))</f>
        <v>50441</v>
      </c>
      <c r="DT55" s="1">
        <f>INDEX(Auxiliar_OPEX_Drivers!$B$2:$CH$18,MATCH(Auxiliar_OPEX_O!DT$3,Auxiliar_OPEX_Drivers!$B$2:$B$18,0),MATCH($DG55,Auxiliar_OPEX_Drivers!$B$2:$CH$2,0))</f>
        <v>13133.356392855161</v>
      </c>
      <c r="DU55" s="1">
        <f>INDEX(Auxiliar_OPEX_Drivers!$B$2:$CH$18,MATCH(Auxiliar_OPEX_O!DU$3,Auxiliar_OPEX_Drivers!$B$2:$B$18,0),MATCH($DG55,Auxiliar_OPEX_Drivers!$B$2:$CH$2,0))</f>
        <v>5117.8045595220383</v>
      </c>
      <c r="DV55" s="1">
        <f>INDEX(Auxiliar_OPEX_Drivers!$B$2:$CH$18,MATCH(Auxiliar_OPEX_O!DV$3,Auxiliar_OPEX_Drivers!$B$2:$B$18,0),MATCH($DG55,Auxiliar_OPEX_Drivers!$B$2:$CH$2,0))</f>
        <v>2468278.7518855734</v>
      </c>
      <c r="DW55" s="1">
        <f>INDEX(Auxiliar_OPEX_Drivers!$B$2:$CH$18,MATCH(Auxiliar_OPEX_O!DW$3,Auxiliar_OPEX_Drivers!$B$2:$B$18,0),MATCH($DG55,Auxiliar_OPEX_Drivers!$B$2:$CH$2,0))</f>
        <v>12957.620559521827</v>
      </c>
      <c r="DX55" s="1">
        <f>INDEX(Auxiliar_OPEX_Drivers!$B$2:$CH$18,MATCH(Auxiliar_OPEX_O!DX$3,Auxiliar_OPEX_Drivers!$B$2:$B$18,0),MATCH($DG55,Auxiliar_OPEX_Drivers!$B$2:$CH$2,0))</f>
        <v>2492909.8284371742</v>
      </c>
      <c r="DY55" s="1">
        <f>INDEX(Auxiliar_OPEX_Drivers!$B$2:$CH$18,MATCH(Auxiliar_OPEX_O!DY$3,Auxiliar_OPEX_Drivers!$B$2:$B$18,0),MATCH($DG55,Auxiliar_OPEX_Drivers!$B$2:$CH$2,0))</f>
        <v>1052.1295305339679</v>
      </c>
    </row>
    <row r="56" spans="1:129" hidden="1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20748.573948248151</v>
      </c>
      <c r="E56" s="51">
        <f ca="1">SUMPRODUCT($CM56:$DD56,INDIRECT(ADDRESS(E$2,$DH$2)):INDIRECT(ADDRESS(E$2,$DY$2)))</f>
        <v>20748.573948248151</v>
      </c>
      <c r="F56" s="51">
        <f ca="1">SUMPRODUCT($CM56:$DD56,INDIRECT(ADDRESS(F$2,$DH$2)):INDIRECT(ADDRESS(F$2,$DY$2)))</f>
        <v>20748.573948248151</v>
      </c>
      <c r="G56" s="51">
        <f ca="1">SUMPRODUCT($CM56:$DD56,INDIRECT(ADDRESS(G$2,$DH$2)):INDIRECT(ADDRESS(G$2,$DY$2)))</f>
        <v>20748.573948248151</v>
      </c>
      <c r="H56" s="51">
        <f ca="1">SUMPRODUCT($CM56:$DD56,INDIRECT(ADDRESS(H$2,$DH$2)):INDIRECT(ADDRESS(H$2,$DY$2)))</f>
        <v>20748.573948248151</v>
      </c>
      <c r="I56" s="51">
        <f ca="1">SUMPRODUCT($CM56:$DD56,INDIRECT(ADDRESS(I$2,$DH$2)):INDIRECT(ADDRESS(I$2,$DY$2)))</f>
        <v>20748.573948248151</v>
      </c>
      <c r="J56" s="51">
        <f ca="1">SUMPRODUCT($CM56:$DD56,INDIRECT(ADDRESS(J$2,$DH$2)):INDIRECT(ADDRESS(J$2,$DY$2)))</f>
        <v>20748.573948248151</v>
      </c>
      <c r="K56" s="51">
        <f ca="1">SUMPRODUCT($CM56:$DD56,INDIRECT(ADDRESS(K$2,$DH$2)):INDIRECT(ADDRESS(K$2,$DY$2)))</f>
        <v>20878.662147254407</v>
      </c>
      <c r="L56" s="51">
        <f ca="1">SUMPRODUCT($CM56:$DD56,INDIRECT(ADDRESS(L$2,$DH$2)):INDIRECT(ADDRESS(L$2,$DY$2)))</f>
        <v>20878.662147254407</v>
      </c>
      <c r="M56" s="51">
        <f ca="1">SUMPRODUCT($CM56:$DD56,INDIRECT(ADDRESS(M$2,$DH$2)):INDIRECT(ADDRESS(M$2,$DY$2)))</f>
        <v>20878.662147254407</v>
      </c>
      <c r="N56" s="51">
        <f ca="1">SUMPRODUCT($CM56:$DD56,INDIRECT(ADDRESS(N$2,$DH$2)):INDIRECT(ADDRESS(N$2,$DY$2)))</f>
        <v>20878.662147254407</v>
      </c>
      <c r="O56" s="51">
        <f ca="1">SUMPRODUCT($CM56:$DD56,INDIRECT(ADDRESS(O$2,$DH$2)):INDIRECT(ADDRESS(O$2,$DY$2)))</f>
        <v>20878.662147254407</v>
      </c>
      <c r="P56" s="51">
        <f ca="1">SUMPRODUCT($CM56:$DD56,INDIRECT(ADDRESS(P$2,$DH$2)):INDIRECT(ADDRESS(P$2,$DY$2)))</f>
        <v>20878.662147254407</v>
      </c>
      <c r="Q56" s="51">
        <f ca="1">SUMPRODUCT($CM56:$DD56,INDIRECT(ADDRESS(Q$2,$DH$2)):INDIRECT(ADDRESS(Q$2,$DY$2)))</f>
        <v>20878.662147254407</v>
      </c>
      <c r="R56" s="51">
        <f ca="1">SUMPRODUCT($CM56:$DD56,INDIRECT(ADDRESS(R$2,$DH$2)):INDIRECT(ADDRESS(R$2,$DY$2)))</f>
        <v>20878.662147254407</v>
      </c>
      <c r="S56" s="51">
        <f ca="1">SUMPRODUCT($CM56:$DD56,INDIRECT(ADDRESS(S$2,$DH$2)):INDIRECT(ADDRESS(S$2,$DY$2)))</f>
        <v>20878.662147254407</v>
      </c>
      <c r="T56" s="51">
        <f ca="1">SUMPRODUCT($CM56:$DD56,INDIRECT(ADDRESS(T$2,$DH$2)):INDIRECT(ADDRESS(T$2,$DY$2)))</f>
        <v>20878.662147254407</v>
      </c>
      <c r="U56" s="51">
        <f ca="1">SUMPRODUCT($CM56:$DD56,INDIRECT(ADDRESS(U$2,$DH$2)):INDIRECT(ADDRESS(U$2,$DY$2)))</f>
        <v>20878.662147254407</v>
      </c>
      <c r="V56" s="51">
        <f ca="1">SUMPRODUCT($CM56:$DD56,INDIRECT(ADDRESS(V$2,$DH$2)):INDIRECT(ADDRESS(V$2,$DY$2)))</f>
        <v>20878.662147254407</v>
      </c>
      <c r="W56" s="51">
        <f ca="1">SUMPRODUCT($CM56:$DD56,INDIRECT(ADDRESS(W$2,$DH$2)):INDIRECT(ADDRESS(W$2,$DY$2)))</f>
        <v>20996.947086768236</v>
      </c>
      <c r="X56" s="51">
        <f ca="1">SUMPRODUCT($CM56:$DD56,INDIRECT(ADDRESS(X$2,$DH$2)):INDIRECT(ADDRESS(X$2,$DY$2)))</f>
        <v>20996.947086768236</v>
      </c>
      <c r="Y56" s="51">
        <f ca="1">SUMPRODUCT($CM56:$DD56,INDIRECT(ADDRESS(Y$2,$DH$2)):INDIRECT(ADDRESS(Y$2,$DY$2)))</f>
        <v>20996.947086768236</v>
      </c>
      <c r="Z56" s="51">
        <f ca="1">SUMPRODUCT($CM56:$DD56,INDIRECT(ADDRESS(Z$2,$DH$2)):INDIRECT(ADDRESS(Z$2,$DY$2)))</f>
        <v>20996.947086768236</v>
      </c>
      <c r="AA56" s="51">
        <f ca="1">SUMPRODUCT($CM56:$DD56,INDIRECT(ADDRESS(AA$2,$DH$2)):INDIRECT(ADDRESS(AA$2,$DY$2)))</f>
        <v>20996.947086768236</v>
      </c>
      <c r="AB56" s="51">
        <f ca="1">SUMPRODUCT($CM56:$DD56,INDIRECT(ADDRESS(AB$2,$DH$2)):INDIRECT(ADDRESS(AB$2,$DY$2)))</f>
        <v>20996.947086768236</v>
      </c>
      <c r="AC56" s="51">
        <f ca="1">SUMPRODUCT($CM56:$DD56,INDIRECT(ADDRESS(AC$2,$DH$2)):INDIRECT(ADDRESS(AC$2,$DY$2)))</f>
        <v>20996.947086768236</v>
      </c>
      <c r="AD56" s="51">
        <f ca="1">SUMPRODUCT($CM56:$DD56,INDIRECT(ADDRESS(AD$2,$DH$2)):INDIRECT(ADDRESS(AD$2,$DY$2)))</f>
        <v>20996.947086768236</v>
      </c>
      <c r="AE56" s="51">
        <f ca="1">SUMPRODUCT($CM56:$DD56,INDIRECT(ADDRESS(AE$2,$DH$2)):INDIRECT(ADDRESS(AE$2,$DY$2)))</f>
        <v>20996.947086768236</v>
      </c>
      <c r="AF56" s="51">
        <f ca="1">SUMPRODUCT($CM56:$DD56,INDIRECT(ADDRESS(AF$2,$DH$2)):INDIRECT(ADDRESS(AF$2,$DY$2)))</f>
        <v>20996.947086768236</v>
      </c>
      <c r="AG56" s="51">
        <f ca="1">SUMPRODUCT($CM56:$DD56,INDIRECT(ADDRESS(AG$2,$DH$2)):INDIRECT(ADDRESS(AG$2,$DY$2)))</f>
        <v>20996.947086768236</v>
      </c>
      <c r="AH56" s="51">
        <f ca="1">SUMPRODUCT($CM56:$DD56,INDIRECT(ADDRESS(AH$2,$DH$2)):INDIRECT(ADDRESS(AH$2,$DY$2)))</f>
        <v>20996.947086768236</v>
      </c>
      <c r="AI56" s="51">
        <f ca="1">SUMPRODUCT($CM56:$DD56,INDIRECT(ADDRESS(AI$2,$DH$2)):INDIRECT(ADDRESS(AI$2,$DY$2)))</f>
        <v>21123.437030264402</v>
      </c>
      <c r="AJ56" s="51">
        <f ca="1">SUMPRODUCT($CM56:$DD56,INDIRECT(ADDRESS(AJ$2,$DH$2)):INDIRECT(ADDRESS(AJ$2,$DY$2)))</f>
        <v>21123.437030264402</v>
      </c>
      <c r="AK56" s="51">
        <f ca="1">SUMPRODUCT($CM56:$DD56,INDIRECT(ADDRESS(AK$2,$DH$2)):INDIRECT(ADDRESS(AK$2,$DY$2)))</f>
        <v>21123.437030264402</v>
      </c>
      <c r="AL56" s="51">
        <f ca="1">SUMPRODUCT($CM56:$DD56,INDIRECT(ADDRESS(AL$2,$DH$2)):INDIRECT(ADDRESS(AL$2,$DY$2)))</f>
        <v>21123.437030264402</v>
      </c>
      <c r="AM56" s="51">
        <f ca="1">SUMPRODUCT($CM56:$DD56,INDIRECT(ADDRESS(AM$2,$DH$2)):INDIRECT(ADDRESS(AM$2,$DY$2)))</f>
        <v>21123.437030264402</v>
      </c>
      <c r="AN56" s="51">
        <f ca="1">SUMPRODUCT($CM56:$DD56,INDIRECT(ADDRESS(AN$2,$DH$2)):INDIRECT(ADDRESS(AN$2,$DY$2)))</f>
        <v>21123.437030264402</v>
      </c>
      <c r="AO56" s="51">
        <f ca="1">SUMPRODUCT($CM56:$DD56,INDIRECT(ADDRESS(AO$2,$DH$2)):INDIRECT(ADDRESS(AO$2,$DY$2)))</f>
        <v>21123.437030264402</v>
      </c>
      <c r="AP56" s="51">
        <f ca="1">SUMPRODUCT($CM56:$DD56,INDIRECT(ADDRESS(AP$2,$DH$2)):INDIRECT(ADDRESS(AP$2,$DY$2)))</f>
        <v>21123.437030264402</v>
      </c>
      <c r="AQ56" s="51">
        <f ca="1">SUMPRODUCT($CM56:$DD56,INDIRECT(ADDRESS(AQ$2,$DH$2)):INDIRECT(ADDRESS(AQ$2,$DY$2)))</f>
        <v>21123.437030264402</v>
      </c>
      <c r="AR56" s="51">
        <f ca="1">SUMPRODUCT($CM56:$DD56,INDIRECT(ADDRESS(AR$2,$DH$2)):INDIRECT(ADDRESS(AR$2,$DY$2)))</f>
        <v>21123.437030264402</v>
      </c>
      <c r="AS56" s="51">
        <f ca="1">SUMPRODUCT($CM56:$DD56,INDIRECT(ADDRESS(AS$2,$DH$2)):INDIRECT(ADDRESS(AS$2,$DY$2)))</f>
        <v>21123.437030264402</v>
      </c>
      <c r="AT56" s="51">
        <f ca="1">SUMPRODUCT($CM56:$DD56,INDIRECT(ADDRESS(AT$2,$DH$2)):INDIRECT(ADDRESS(AT$2,$DY$2)))</f>
        <v>21123.437030264402</v>
      </c>
      <c r="AU56" s="51">
        <f ca="1">SUMPRODUCT($CM56:$DD56,INDIRECT(ADDRESS(AU$2,$DH$2)):INDIRECT(ADDRESS(AU$2,$DY$2)))</f>
        <v>21234.071856208</v>
      </c>
      <c r="AV56" s="51">
        <f ca="1">SUMPRODUCT($CM56:$DD56,INDIRECT(ADDRESS(AV$2,$DH$2)):INDIRECT(ADDRESS(AV$2,$DY$2)))</f>
        <v>21234.071856208</v>
      </c>
      <c r="AW56" s="51">
        <f ca="1">SUMPRODUCT($CM56:$DD56,INDIRECT(ADDRESS(AW$2,$DH$2)):INDIRECT(ADDRESS(AW$2,$DY$2)))</f>
        <v>21234.071856208</v>
      </c>
      <c r="AX56" s="51">
        <f ca="1">SUMPRODUCT($CM56:$DD56,INDIRECT(ADDRESS(AX$2,$DH$2)):INDIRECT(ADDRESS(AX$2,$DY$2)))</f>
        <v>21234.071856208</v>
      </c>
      <c r="AY56" s="51">
        <f ca="1">SUMPRODUCT($CM56:$DD56,INDIRECT(ADDRESS(AY$2,$DH$2)):INDIRECT(ADDRESS(AY$2,$DY$2)))</f>
        <v>21234.071856208</v>
      </c>
      <c r="AZ56" s="51">
        <f ca="1">SUMPRODUCT($CM56:$DD56,INDIRECT(ADDRESS(AZ$2,$DH$2)):INDIRECT(ADDRESS(AZ$2,$DY$2)))</f>
        <v>21234.071856208</v>
      </c>
      <c r="BA56" s="51">
        <f ca="1">SUMPRODUCT($CM56:$DD56,INDIRECT(ADDRESS(BA$2,$DH$2)):INDIRECT(ADDRESS(BA$2,$DY$2)))</f>
        <v>21234.071856208</v>
      </c>
      <c r="BB56" s="51">
        <f ca="1">SUMPRODUCT($CM56:$DD56,INDIRECT(ADDRESS(BB$2,$DH$2)):INDIRECT(ADDRESS(BB$2,$DY$2)))</f>
        <v>21234.071856208</v>
      </c>
      <c r="BC56" s="51">
        <f ca="1">SUMPRODUCT($CM56:$DD56,INDIRECT(ADDRESS(BC$2,$DH$2)):INDIRECT(ADDRESS(BC$2,$DY$2)))</f>
        <v>21234.071856208</v>
      </c>
      <c r="BD56" s="51">
        <f ca="1">SUMPRODUCT($CM56:$DD56,INDIRECT(ADDRESS(BD$2,$DH$2)):INDIRECT(ADDRESS(BD$2,$DY$2)))</f>
        <v>21234.071856208</v>
      </c>
      <c r="BE56" s="51">
        <f ca="1">SUMPRODUCT($CM56:$DD56,INDIRECT(ADDRESS(BE$2,$DH$2)):INDIRECT(ADDRESS(BE$2,$DY$2)))</f>
        <v>21234.071856208</v>
      </c>
      <c r="BF56" s="51">
        <f ca="1">SUMPRODUCT($CM56:$DD56,INDIRECT(ADDRESS(BF$2,$DH$2)):INDIRECT(ADDRESS(BF$2,$DY$2)))</f>
        <v>21234.071856208</v>
      </c>
      <c r="BG56" s="51">
        <f ca="1">SUMPRODUCT($CM56:$DD56,INDIRECT(ADDRESS(BG$2,$DH$2)):INDIRECT(ADDRESS(BG$2,$DY$2)))</f>
        <v>21342.814208486794</v>
      </c>
      <c r="BH56" s="51">
        <f ca="1">SUMPRODUCT($CM56:$DD56,INDIRECT(ADDRESS(BH$2,$DH$2)):INDIRECT(ADDRESS(BH$2,$DY$2)))</f>
        <v>21342.814208486794</v>
      </c>
      <c r="BI56" s="51">
        <f ca="1">SUMPRODUCT($CM56:$DD56,INDIRECT(ADDRESS(BI$2,$DH$2)):INDIRECT(ADDRESS(BI$2,$DY$2)))</f>
        <v>21342.814208486794</v>
      </c>
      <c r="BJ56" s="51">
        <f ca="1">SUMPRODUCT($CM56:$DD56,INDIRECT(ADDRESS(BJ$2,$DH$2)):INDIRECT(ADDRESS(BJ$2,$DY$2)))</f>
        <v>21342.814208486794</v>
      </c>
      <c r="BK56" s="51">
        <f ca="1">SUMPRODUCT($CM56:$DD56,INDIRECT(ADDRESS(BK$2,$DH$2)):INDIRECT(ADDRESS(BK$2,$DY$2)))</f>
        <v>21342.814208486794</v>
      </c>
      <c r="BL56" s="51">
        <f ca="1">SUMPRODUCT($CM56:$DD56,INDIRECT(ADDRESS(BL$2,$DH$2)):INDIRECT(ADDRESS(BL$2,$DY$2)))</f>
        <v>21342.814208486794</v>
      </c>
      <c r="BM56" s="51">
        <f ca="1">SUMPRODUCT($CM56:$DD56,INDIRECT(ADDRESS(BM$2,$DH$2)):INDIRECT(ADDRESS(BM$2,$DY$2)))</f>
        <v>21342.814208486794</v>
      </c>
      <c r="BN56" s="51">
        <f ca="1">SUMPRODUCT($CM56:$DD56,INDIRECT(ADDRESS(BN$2,$DH$2)):INDIRECT(ADDRESS(BN$2,$DY$2)))</f>
        <v>21342.814208486794</v>
      </c>
      <c r="BO56" s="51">
        <f ca="1">SUMPRODUCT($CM56:$DD56,INDIRECT(ADDRESS(BO$2,$DH$2)):INDIRECT(ADDRESS(BO$2,$DY$2)))</f>
        <v>21342.814208486794</v>
      </c>
      <c r="BP56" s="51">
        <f ca="1">SUMPRODUCT($CM56:$DD56,INDIRECT(ADDRESS(BP$2,$DH$2)):INDIRECT(ADDRESS(BP$2,$DY$2)))</f>
        <v>21342.814208486794</v>
      </c>
      <c r="BQ56" s="51">
        <f ca="1">SUMPRODUCT($CM56:$DD56,INDIRECT(ADDRESS(BQ$2,$DH$2)):INDIRECT(ADDRESS(BQ$2,$DY$2)))</f>
        <v>21342.814208486794</v>
      </c>
      <c r="BR56" s="51">
        <f ca="1">SUMPRODUCT($CM56:$DD56,INDIRECT(ADDRESS(BR$2,$DH$2)):INDIRECT(ADDRESS(BR$2,$DY$2)))</f>
        <v>21342.814208486794</v>
      </c>
      <c r="BS56" s="51">
        <f ca="1">SUMPRODUCT($CM56:$DD56,INDIRECT(ADDRESS(BS$2,$DH$2)):INDIRECT(ADDRESS(BS$2,$DY$2)))</f>
        <v>21457.582977195765</v>
      </c>
      <c r="BT56" s="51">
        <f ca="1">SUMPRODUCT($CM56:$DD56,INDIRECT(ADDRESS(BT$2,$DH$2)):INDIRECT(ADDRESS(BT$2,$DY$2)))</f>
        <v>21457.582977195765</v>
      </c>
      <c r="BU56" s="51">
        <f ca="1">SUMPRODUCT($CM56:$DD56,INDIRECT(ADDRESS(BU$2,$DH$2)):INDIRECT(ADDRESS(BU$2,$DY$2)))</f>
        <v>21457.582977195765</v>
      </c>
      <c r="BV56" s="51">
        <f ca="1">SUMPRODUCT($CM56:$DD56,INDIRECT(ADDRESS(BV$2,$DH$2)):INDIRECT(ADDRESS(BV$2,$DY$2)))</f>
        <v>21457.582977195765</v>
      </c>
      <c r="BW56" s="51">
        <f ca="1">SUMPRODUCT($CM56:$DD56,INDIRECT(ADDRESS(BW$2,$DH$2)):INDIRECT(ADDRESS(BW$2,$DY$2)))</f>
        <v>21457.582977195765</v>
      </c>
      <c r="BX56" s="51">
        <f ca="1">SUMPRODUCT($CM56:$DD56,INDIRECT(ADDRESS(BX$2,$DH$2)):INDIRECT(ADDRESS(BX$2,$DY$2)))</f>
        <v>21457.582977195765</v>
      </c>
      <c r="BY56" s="51">
        <f ca="1">SUMPRODUCT($CM56:$DD56,INDIRECT(ADDRESS(BY$2,$DH$2)):INDIRECT(ADDRESS(BY$2,$DY$2)))</f>
        <v>21457.582977195765</v>
      </c>
      <c r="BZ56" s="51">
        <f ca="1">SUMPRODUCT($CM56:$DD56,INDIRECT(ADDRESS(BZ$2,$DH$2)):INDIRECT(ADDRESS(BZ$2,$DY$2)))</f>
        <v>21457.582977195765</v>
      </c>
      <c r="CA56" s="51">
        <f ca="1">SUMPRODUCT($CM56:$DD56,INDIRECT(ADDRESS(CA$2,$DH$2)):INDIRECT(ADDRESS(CA$2,$DY$2)))</f>
        <v>21457.582977195765</v>
      </c>
      <c r="CB56" s="51">
        <f ca="1">SUMPRODUCT($CM56:$DD56,INDIRECT(ADDRESS(CB$2,$DH$2)):INDIRECT(ADDRESS(CB$2,$DY$2)))</f>
        <v>21457.582977195765</v>
      </c>
      <c r="CC56" s="51">
        <f ca="1">SUMPRODUCT($CM56:$DD56,INDIRECT(ADDRESS(CC$2,$DH$2)):INDIRECT(ADDRESS(CC$2,$DY$2)))</f>
        <v>21457.582977195765</v>
      </c>
      <c r="CD56" s="51">
        <f ca="1">SUMPRODUCT($CM56:$DD56,INDIRECT(ADDRESS(CD$2,$DH$2)):INDIRECT(ADDRESS(CD$2,$DY$2)))</f>
        <v>21457.582977195765</v>
      </c>
      <c r="CF56" s="51">
        <f t="shared" ca="1" si="7"/>
        <v>249633.328374009</v>
      </c>
      <c r="CG56" s="51">
        <f t="shared" ca="1" si="7"/>
        <v>251135.37046462198</v>
      </c>
      <c r="CH56" s="51">
        <f t="shared" ca="1" si="7"/>
        <v>252595.81475869971</v>
      </c>
      <c r="CI56" s="51">
        <f t="shared" ca="1" si="7"/>
        <v>254034.41849289084</v>
      </c>
      <c r="CJ56" s="51">
        <f t="shared" ca="1" si="7"/>
        <v>255352.57403588993</v>
      </c>
      <c r="CK56" s="51">
        <f t="shared" ca="1" si="7"/>
        <v>256687.61434538636</v>
      </c>
      <c r="CL56" s="82"/>
      <c r="CM56" s="1">
        <f>IFERROR(VLOOKUP($A56,Auxiliar_OPEX_CustosUnit!$A$4:$BT$129,COLUMN(Auxiliar_OPEX_CustosUnit!BC$2),0),0)</f>
        <v>0</v>
      </c>
      <c r="CN56" s="1">
        <f>IFERROR(VLOOKUP($A56,Auxiliar_OPEX_CustosUnit!$A$4:$BT$129,COLUMN(Auxiliar_OPEX_CustosUnit!BD$2),0),0)</f>
        <v>0</v>
      </c>
      <c r="CO56" s="1">
        <f>IFERROR(VLOOKUP($A56,Auxiliar_OPEX_CustosUnit!$A$4:$BT$129,COLUMN(Auxiliar_OPEX_CustosUnit!BE$2),0)*(1-DRE_Auxiliar!$A$172),0)</f>
        <v>18042.17498090232</v>
      </c>
      <c r="CP56" s="1">
        <f>IFERROR(VLOOKUP($A56,Auxiliar_OPEX_CustosUnit!$A$4:$BT$129,COLUMN(Auxiliar_OPEX_CustosUnit!BF$2),0),0)</f>
        <v>0</v>
      </c>
      <c r="CQ56" s="1">
        <f>IFERROR(VLOOKUP($A56,Auxiliar_OPEX_CustosUnit!$A$4:$BT$129,COLUMN(Auxiliar_OPEX_CustosUnit!BG$2),0),0)</f>
        <v>0</v>
      </c>
      <c r="CR56" s="1">
        <f>IFERROR(VLOOKUP($A56,Auxiliar_OPEX_CustosUnit!$A$4:$BT$129,COLUMN(Auxiliar_OPEX_CustosUnit!BH$2),0),0)</f>
        <v>0</v>
      </c>
      <c r="CS56" s="1">
        <f>IFERROR(VLOOKUP($A56,Auxiliar_OPEX_CustosUnit!$A$4:$BT$129,COLUMN(Auxiliar_OPEX_CustosUnit!BI$2),0),0)</f>
        <v>4.5031596794439803</v>
      </c>
      <c r="CT56" s="1">
        <f>IFERROR(VLOOKUP($A56,Auxiliar_OPEX_CustosUnit!$A$4:$BT$129,COLUMN(Auxiliar_OPEX_CustosUnit!BJ$2),0),0)</f>
        <v>0</v>
      </c>
      <c r="CU56" s="1">
        <f>IFERROR(VLOOKUP($A56,Auxiliar_OPEX_CustosUnit!$A$4:$BT$129,COLUMN(Auxiliar_OPEX_CustosUnit!BK$2),0),0)</f>
        <v>0</v>
      </c>
      <c r="CV56" s="1">
        <f>IFERROR(VLOOKUP($A56,Auxiliar_OPEX_CustosUnit!$A$4:$BT$129,COLUMN(Auxiliar_OPEX_CustosUnit!BL$2),0),0)</f>
        <v>0</v>
      </c>
      <c r="CW56" s="1">
        <f>IFERROR(VLOOKUP($A56,Auxiliar_OPEX_CustosUnit!$A$4:$BT$129,COLUMN(Auxiliar_OPEX_CustosUnit!BM$2),0),0)</f>
        <v>0</v>
      </c>
      <c r="CX56" s="1">
        <f>IFERROR(VLOOKUP($A56,Auxiliar_OPEX_CustosUnit!$A$4:$BT$129,COLUMN(Auxiliar_OPEX_CustosUnit!BN$2),0),0)</f>
        <v>0</v>
      </c>
      <c r="CY56" s="1">
        <f>IFERROR(VLOOKUP($A56,Auxiliar_OPEX_CustosUnit!$A$4:$BT$129,COLUMN(Auxiliar_OPEX_CustosUnit!BO$2),0),0)</f>
        <v>0</v>
      </c>
      <c r="CZ56" s="1">
        <f>IFERROR(VLOOKUP($A56,Auxiliar_OPEX_CustosUnit!$A$4:$BT$129,COLUMN(Auxiliar_OPEX_CustosUnit!BP$2),0),0)</f>
        <v>0</v>
      </c>
      <c r="DA56" s="1">
        <f>IFERROR(VLOOKUP($A56,Auxiliar_OPEX_CustosUnit!$A$4:$BT$129,COLUMN(Auxiliar_OPEX_CustosUnit!BQ$2),0),0)</f>
        <v>0</v>
      </c>
      <c r="DB56" s="1">
        <f>IFERROR(VLOOKUP($A56,Auxiliar_OPEX_CustosUnit!$A$4:$BT$129,COLUMN(Auxiliar_OPEX_CustosUnit!BR$2),0),0)</f>
        <v>0</v>
      </c>
      <c r="DC56" s="1">
        <f>IFERROR(VLOOKUP($A56,Auxiliar_OPEX_CustosUnit!$A$4:$BT$129,COLUMN(Auxiliar_OPEX_CustosUnit!BS$2),0),0)</f>
        <v>0</v>
      </c>
      <c r="DD56" s="1">
        <f>IFERROR(VLOOKUP($A56,Auxiliar_OPEX_CustosUnit!$A$4:$BT$129,COLUMN(Auxiliar_OPEX_CustosUnit!BT$2),0),0)</f>
        <v>0</v>
      </c>
      <c r="DG56" s="60">
        <v>44835</v>
      </c>
      <c r="DH56" s="1">
        <v>1</v>
      </c>
      <c r="DI56" s="1">
        <f>INDEX(Auxiliar_OPEX_Drivers!$B$2:$CH$18,MATCH(Auxiliar_OPEX_O!DI$3,Auxiliar_OPEX_Drivers!$B$2:$B$18,0),MATCH($DG56,Auxiliar_OPEX_Drivers!$B$2:$CH$2,0))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INDEX(Auxiliar_OPEX_Drivers!$B$2:$CH$18,MATCH(Auxiliar_OPEX_O!DK$3,Auxiliar_OPEX_Drivers!$B$2:$B$18,0),MATCH($DG56,Auxiliar_OPEX_Drivers!$B$2:$CH$2,0))</f>
        <v>14.866485227498957</v>
      </c>
      <c r="DL56" s="1">
        <f>INDEX(Auxiliar_OPEX_Drivers!$B$2:$CH$18,MATCH(Auxiliar_OPEX_O!DL$3,Auxiliar_OPEX_Drivers!$B$2:$B$18,0),MATCH($DG56,Auxiliar_OPEX_Drivers!$B$2:$CH$2,0))</f>
        <v>65.042552781229105</v>
      </c>
      <c r="DM56" s="1">
        <f>INDEX(Auxiliar_OPEX_Drivers!$B$2:$CH$18,MATCH(Auxiliar_OPEX_O!DM$3,Auxiliar_OPEX_Drivers!$B$2:$B$18,0),MATCH($DG56,Auxiliar_OPEX_Drivers!$B$2:$CH$2,0))</f>
        <v>13</v>
      </c>
      <c r="DN56" s="1">
        <f>INDEX(Auxiliar_OPEX_Drivers!$B$2:$CH$18,MATCH(Auxiliar_OPEX_O!DN$3,Auxiliar_OPEX_Drivers!$B$2:$B$18,0),MATCH($DG56,Auxiliar_OPEX_Drivers!$B$2:$CH$2,0))</f>
        <v>708.81272318102492</v>
      </c>
      <c r="DO56" s="1">
        <f>INDEX(Auxiliar_OPEX_Drivers!$B$2:$CH$18,MATCH(Auxiliar_OPEX_O!DO$3,Auxiliar_OPEX_Drivers!$B$2:$B$18,0),MATCH($DG56,Auxiliar_OPEX_Drivers!$B$2:$CH$2,0))</f>
        <v>12</v>
      </c>
      <c r="DP56" s="1">
        <f>INDEX(Auxiliar_OPEX_Drivers!$B$2:$CH$18,MATCH(Auxiliar_OPEX_O!DP$3,Auxiliar_OPEX_Drivers!$B$2:$B$18,0),MATCH($DG56,Auxiliar_OPEX_Drivers!$B$2:$CH$2,0))</f>
        <v>201.1911480373401</v>
      </c>
      <c r="DQ56" s="1">
        <f>INDEX(Auxiliar_OPEX_Drivers!$B$2:$CH$18,MATCH(Auxiliar_OPEX_O!DQ$3,Auxiliar_OPEX_Drivers!$B$2:$B$18,0),MATCH($DG56,Auxiliar_OPEX_Drivers!$B$2:$CH$2,0))</f>
        <v>37.216621306874742</v>
      </c>
      <c r="DR56" s="1">
        <f>INDEX(Auxiliar_OPEX_Drivers!$B$2:$CH$18,MATCH(Auxiliar_OPEX_O!DR$3,Auxiliar_OPEX_Drivers!$B$2:$B$18,0),MATCH($DG56,Auxiliar_OPEX_Drivers!$B$2:$CH$2,0))</f>
        <v>20810810.196478385</v>
      </c>
      <c r="DS56" s="1">
        <f>INDEX(Auxiliar_OPEX_Drivers!$B$2:$CH$18,MATCH(Auxiliar_OPEX_O!DS$3,Auxiliar_OPEX_Drivers!$B$2:$B$18,0),MATCH($DG56,Auxiliar_OPEX_Drivers!$B$2:$CH$2,0))</f>
        <v>49357</v>
      </c>
      <c r="DT56" s="1">
        <f>INDEX(Auxiliar_OPEX_Drivers!$B$2:$CH$18,MATCH(Auxiliar_OPEX_O!DT$3,Auxiliar_OPEX_Drivers!$B$2:$B$18,0),MATCH($DG56,Auxiliar_OPEX_Drivers!$B$2:$CH$2,0))</f>
        <v>12851.270592855581</v>
      </c>
      <c r="DU56" s="1">
        <f>INDEX(Auxiliar_OPEX_Drivers!$B$2:$CH$18,MATCH(Auxiliar_OPEX_O!DU$3,Auxiliar_OPEX_Drivers!$B$2:$B$18,0),MATCH($DG56,Auxiliar_OPEX_Drivers!$B$2:$CH$2,0))</f>
        <v>5117.8045595222056</v>
      </c>
      <c r="DV56" s="1">
        <f>INDEX(Auxiliar_OPEX_Drivers!$B$2:$CH$18,MATCH(Auxiliar_OPEX_O!DV$3,Auxiliar_OPEX_Drivers!$B$2:$B$18,0),MATCH($DG56,Auxiliar_OPEX_Drivers!$B$2:$CH$2,0))</f>
        <v>2479165.3266450958</v>
      </c>
      <c r="DW56" s="1">
        <f>INDEX(Auxiliar_OPEX_Drivers!$B$2:$CH$18,MATCH(Auxiliar_OPEX_O!DW$3,Auxiliar_OPEX_Drivers!$B$2:$B$18,0),MATCH($DG56,Auxiliar_OPEX_Drivers!$B$2:$CH$2,0))</f>
        <v>12679.574759522247</v>
      </c>
      <c r="DX56" s="1">
        <f>INDEX(Auxiliar_OPEX_Drivers!$B$2:$CH$18,MATCH(Auxiliar_OPEX_O!DX$3,Auxiliar_OPEX_Drivers!$B$2:$B$18,0),MATCH($DG56,Auxiliar_OPEX_Drivers!$B$2:$CH$2,0))</f>
        <v>2503936.09903003</v>
      </c>
      <c r="DY56" s="1">
        <f>INDEX(Auxiliar_OPEX_Drivers!$B$2:$CH$18,MATCH(Auxiliar_OPEX_O!DY$3,Auxiliar_OPEX_Drivers!$B$2:$B$18,0),MATCH($DG56,Auxiliar_OPEX_Drivers!$B$2:$CH$2,0))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4955.618532839514</v>
      </c>
      <c r="E57" s="51">
        <f ca="1">SUMPRODUCT($CM57:$DD57,INDIRECT(ADDRESS(E$2,$DH$2)):INDIRECT(ADDRESS(E$2,$DY$2)))</f>
        <v>4955.618532839514</v>
      </c>
      <c r="F57" s="51">
        <f ca="1">SUMPRODUCT($CM57:$DD57,INDIRECT(ADDRESS(F$2,$DH$2)):INDIRECT(ADDRESS(F$2,$DY$2)))</f>
        <v>4955.618532839514</v>
      </c>
      <c r="G57" s="51">
        <f ca="1">SUMPRODUCT($CM57:$DD57,INDIRECT(ADDRESS(G$2,$DH$2)):INDIRECT(ADDRESS(G$2,$DY$2)))</f>
        <v>4955.618532839514</v>
      </c>
      <c r="H57" s="51">
        <f ca="1">SUMPRODUCT($CM57:$DD57,INDIRECT(ADDRESS(H$2,$DH$2)):INDIRECT(ADDRESS(H$2,$DY$2)))</f>
        <v>4955.618532839514</v>
      </c>
      <c r="I57" s="51">
        <f ca="1">SUMPRODUCT($CM57:$DD57,INDIRECT(ADDRESS(I$2,$DH$2)):INDIRECT(ADDRESS(I$2,$DY$2)))</f>
        <v>4955.618532839514</v>
      </c>
      <c r="J57" s="51">
        <f ca="1">SUMPRODUCT($CM57:$DD57,INDIRECT(ADDRESS(J$2,$DH$2)):INDIRECT(ADDRESS(J$2,$DY$2)))</f>
        <v>4955.618532839514</v>
      </c>
      <c r="K57" s="51">
        <f ca="1">SUMPRODUCT($CM57:$DD57,INDIRECT(ADDRESS(K$2,$DH$2)):INDIRECT(ADDRESS(K$2,$DY$2)))</f>
        <v>4965.9333096867686</v>
      </c>
      <c r="L57" s="51">
        <f ca="1">SUMPRODUCT($CM57:$DD57,INDIRECT(ADDRESS(L$2,$DH$2)):INDIRECT(ADDRESS(L$2,$DY$2)))</f>
        <v>4965.9333096867686</v>
      </c>
      <c r="M57" s="51">
        <f ca="1">SUMPRODUCT($CM57:$DD57,INDIRECT(ADDRESS(M$2,$DH$2)):INDIRECT(ADDRESS(M$2,$DY$2)))</f>
        <v>4965.9333096867686</v>
      </c>
      <c r="N57" s="51">
        <f ca="1">SUMPRODUCT($CM57:$DD57,INDIRECT(ADDRESS(N$2,$DH$2)):INDIRECT(ADDRESS(N$2,$DY$2)))</f>
        <v>4965.9333096867686</v>
      </c>
      <c r="O57" s="51">
        <f ca="1">SUMPRODUCT($CM57:$DD57,INDIRECT(ADDRESS(O$2,$DH$2)):INDIRECT(ADDRESS(O$2,$DY$2)))</f>
        <v>4965.9333096867686</v>
      </c>
      <c r="P57" s="51">
        <f ca="1">SUMPRODUCT($CM57:$DD57,INDIRECT(ADDRESS(P$2,$DH$2)):INDIRECT(ADDRESS(P$2,$DY$2)))</f>
        <v>4965.9333096867686</v>
      </c>
      <c r="Q57" s="51">
        <f ca="1">SUMPRODUCT($CM57:$DD57,INDIRECT(ADDRESS(Q$2,$DH$2)):INDIRECT(ADDRESS(Q$2,$DY$2)))</f>
        <v>4965.9333096867686</v>
      </c>
      <c r="R57" s="51">
        <f ca="1">SUMPRODUCT($CM57:$DD57,INDIRECT(ADDRESS(R$2,$DH$2)):INDIRECT(ADDRESS(R$2,$DY$2)))</f>
        <v>4965.9333096867686</v>
      </c>
      <c r="S57" s="51">
        <f ca="1">SUMPRODUCT($CM57:$DD57,INDIRECT(ADDRESS(S$2,$DH$2)):INDIRECT(ADDRESS(S$2,$DY$2)))</f>
        <v>4965.9333096867686</v>
      </c>
      <c r="T57" s="51">
        <f ca="1">SUMPRODUCT($CM57:$DD57,INDIRECT(ADDRESS(T$2,$DH$2)):INDIRECT(ADDRESS(T$2,$DY$2)))</f>
        <v>4965.9333096867686</v>
      </c>
      <c r="U57" s="51">
        <f ca="1">SUMPRODUCT($CM57:$DD57,INDIRECT(ADDRESS(U$2,$DH$2)):INDIRECT(ADDRESS(U$2,$DY$2)))</f>
        <v>4965.9333096867686</v>
      </c>
      <c r="V57" s="51">
        <f ca="1">SUMPRODUCT($CM57:$DD57,INDIRECT(ADDRESS(V$2,$DH$2)):INDIRECT(ADDRESS(V$2,$DY$2)))</f>
        <v>4965.9333096867686</v>
      </c>
      <c r="W57" s="51">
        <f ca="1">SUMPRODUCT($CM57:$DD57,INDIRECT(ADDRESS(W$2,$DH$2)):INDIRECT(ADDRESS(W$2,$DY$2)))</f>
        <v>4986.7289495214854</v>
      </c>
      <c r="X57" s="51">
        <f ca="1">SUMPRODUCT($CM57:$DD57,INDIRECT(ADDRESS(X$2,$DH$2)):INDIRECT(ADDRESS(X$2,$DY$2)))</f>
        <v>4986.7289495214854</v>
      </c>
      <c r="Y57" s="51">
        <f ca="1">SUMPRODUCT($CM57:$DD57,INDIRECT(ADDRESS(Y$2,$DH$2)):INDIRECT(ADDRESS(Y$2,$DY$2)))</f>
        <v>4986.7289495214854</v>
      </c>
      <c r="Z57" s="51">
        <f ca="1">SUMPRODUCT($CM57:$DD57,INDIRECT(ADDRESS(Z$2,$DH$2)):INDIRECT(ADDRESS(Z$2,$DY$2)))</f>
        <v>4986.7289495214854</v>
      </c>
      <c r="AA57" s="51">
        <f ca="1">SUMPRODUCT($CM57:$DD57,INDIRECT(ADDRESS(AA$2,$DH$2)):INDIRECT(ADDRESS(AA$2,$DY$2)))</f>
        <v>4986.7289495214854</v>
      </c>
      <c r="AB57" s="51">
        <f ca="1">SUMPRODUCT($CM57:$DD57,INDIRECT(ADDRESS(AB$2,$DH$2)):INDIRECT(ADDRESS(AB$2,$DY$2)))</f>
        <v>4986.7289495214854</v>
      </c>
      <c r="AC57" s="51">
        <f ca="1">SUMPRODUCT($CM57:$DD57,INDIRECT(ADDRESS(AC$2,$DH$2)):INDIRECT(ADDRESS(AC$2,$DY$2)))</f>
        <v>4986.7289495214854</v>
      </c>
      <c r="AD57" s="51">
        <f ca="1">SUMPRODUCT($CM57:$DD57,INDIRECT(ADDRESS(AD$2,$DH$2)):INDIRECT(ADDRESS(AD$2,$DY$2)))</f>
        <v>4986.7289495214854</v>
      </c>
      <c r="AE57" s="51">
        <f ca="1">SUMPRODUCT($CM57:$DD57,INDIRECT(ADDRESS(AE$2,$DH$2)):INDIRECT(ADDRESS(AE$2,$DY$2)))</f>
        <v>4986.7289495214854</v>
      </c>
      <c r="AF57" s="51">
        <f ca="1">SUMPRODUCT($CM57:$DD57,INDIRECT(ADDRESS(AF$2,$DH$2)):INDIRECT(ADDRESS(AF$2,$DY$2)))</f>
        <v>4986.7289495214854</v>
      </c>
      <c r="AG57" s="51">
        <f ca="1">SUMPRODUCT($CM57:$DD57,INDIRECT(ADDRESS(AG$2,$DH$2)):INDIRECT(ADDRESS(AG$2,$DY$2)))</f>
        <v>4986.7289495214854</v>
      </c>
      <c r="AH57" s="51">
        <f ca="1">SUMPRODUCT($CM57:$DD57,INDIRECT(ADDRESS(AH$2,$DH$2)):INDIRECT(ADDRESS(AH$2,$DY$2)))</f>
        <v>4986.7289495214854</v>
      </c>
      <c r="AI57" s="51">
        <f ca="1">SUMPRODUCT($CM57:$DD57,INDIRECT(ADDRESS(AI$2,$DH$2)):INDIRECT(ADDRESS(AI$2,$DY$2)))</f>
        <v>5008.2684126618597</v>
      </c>
      <c r="AJ57" s="51">
        <f ca="1">SUMPRODUCT($CM57:$DD57,INDIRECT(ADDRESS(AJ$2,$DH$2)):INDIRECT(ADDRESS(AJ$2,$DY$2)))</f>
        <v>5008.2684126618597</v>
      </c>
      <c r="AK57" s="51">
        <f ca="1">SUMPRODUCT($CM57:$DD57,INDIRECT(ADDRESS(AK$2,$DH$2)):INDIRECT(ADDRESS(AK$2,$DY$2)))</f>
        <v>5008.2684126618597</v>
      </c>
      <c r="AL57" s="51">
        <f ca="1">SUMPRODUCT($CM57:$DD57,INDIRECT(ADDRESS(AL$2,$DH$2)):INDIRECT(ADDRESS(AL$2,$DY$2)))</f>
        <v>5008.2684126618597</v>
      </c>
      <c r="AM57" s="51">
        <f ca="1">SUMPRODUCT($CM57:$DD57,INDIRECT(ADDRESS(AM$2,$DH$2)):INDIRECT(ADDRESS(AM$2,$DY$2)))</f>
        <v>5008.2684126618597</v>
      </c>
      <c r="AN57" s="51">
        <f ca="1">SUMPRODUCT($CM57:$DD57,INDIRECT(ADDRESS(AN$2,$DH$2)):INDIRECT(ADDRESS(AN$2,$DY$2)))</f>
        <v>5008.2684126618597</v>
      </c>
      <c r="AO57" s="51">
        <f ca="1">SUMPRODUCT($CM57:$DD57,INDIRECT(ADDRESS(AO$2,$DH$2)):INDIRECT(ADDRESS(AO$2,$DY$2)))</f>
        <v>5008.2684126618597</v>
      </c>
      <c r="AP57" s="51">
        <f ca="1">SUMPRODUCT($CM57:$DD57,INDIRECT(ADDRESS(AP$2,$DH$2)):INDIRECT(ADDRESS(AP$2,$DY$2)))</f>
        <v>5008.2684126618597</v>
      </c>
      <c r="AQ57" s="51">
        <f ca="1">SUMPRODUCT($CM57:$DD57,INDIRECT(ADDRESS(AQ$2,$DH$2)):INDIRECT(ADDRESS(AQ$2,$DY$2)))</f>
        <v>5008.2684126618597</v>
      </c>
      <c r="AR57" s="51">
        <f ca="1">SUMPRODUCT($CM57:$DD57,INDIRECT(ADDRESS(AR$2,$DH$2)):INDIRECT(ADDRESS(AR$2,$DY$2)))</f>
        <v>5008.2684126618597</v>
      </c>
      <c r="AS57" s="51">
        <f ca="1">SUMPRODUCT($CM57:$DD57,INDIRECT(ADDRESS(AS$2,$DH$2)):INDIRECT(ADDRESS(AS$2,$DY$2)))</f>
        <v>5008.2684126618597</v>
      </c>
      <c r="AT57" s="51">
        <f ca="1">SUMPRODUCT($CM57:$DD57,INDIRECT(ADDRESS(AT$2,$DH$2)):INDIRECT(ADDRESS(AT$2,$DY$2)))</f>
        <v>5008.2684126618597</v>
      </c>
      <c r="AU57" s="51">
        <f ca="1">SUMPRODUCT($CM57:$DD57,INDIRECT(ADDRESS(AU$2,$DH$2)):INDIRECT(ADDRESS(AU$2,$DY$2)))</f>
        <v>5002.7236719725734</v>
      </c>
      <c r="AV57" s="51">
        <f ca="1">SUMPRODUCT($CM57:$DD57,INDIRECT(ADDRESS(AV$2,$DH$2)):INDIRECT(ADDRESS(AV$2,$DY$2)))</f>
        <v>5002.7236719725734</v>
      </c>
      <c r="AW57" s="51">
        <f ca="1">SUMPRODUCT($CM57:$DD57,INDIRECT(ADDRESS(AW$2,$DH$2)):INDIRECT(ADDRESS(AW$2,$DY$2)))</f>
        <v>5002.7236719725734</v>
      </c>
      <c r="AX57" s="51">
        <f ca="1">SUMPRODUCT($CM57:$DD57,INDIRECT(ADDRESS(AX$2,$DH$2)):INDIRECT(ADDRESS(AX$2,$DY$2)))</f>
        <v>5002.7236719725734</v>
      </c>
      <c r="AY57" s="51">
        <f ca="1">SUMPRODUCT($CM57:$DD57,INDIRECT(ADDRESS(AY$2,$DH$2)):INDIRECT(ADDRESS(AY$2,$DY$2)))</f>
        <v>5002.7236719725734</v>
      </c>
      <c r="AZ57" s="51">
        <f ca="1">SUMPRODUCT($CM57:$DD57,INDIRECT(ADDRESS(AZ$2,$DH$2)):INDIRECT(ADDRESS(AZ$2,$DY$2)))</f>
        <v>5002.7236719725734</v>
      </c>
      <c r="BA57" s="51">
        <f ca="1">SUMPRODUCT($CM57:$DD57,INDIRECT(ADDRESS(BA$2,$DH$2)):INDIRECT(ADDRESS(BA$2,$DY$2)))</f>
        <v>5002.7236719725734</v>
      </c>
      <c r="BB57" s="51">
        <f ca="1">SUMPRODUCT($CM57:$DD57,INDIRECT(ADDRESS(BB$2,$DH$2)):INDIRECT(ADDRESS(BB$2,$DY$2)))</f>
        <v>5002.7236719725734</v>
      </c>
      <c r="BC57" s="51">
        <f ca="1">SUMPRODUCT($CM57:$DD57,INDIRECT(ADDRESS(BC$2,$DH$2)):INDIRECT(ADDRESS(BC$2,$DY$2)))</f>
        <v>5002.7236719725734</v>
      </c>
      <c r="BD57" s="51">
        <f ca="1">SUMPRODUCT($CM57:$DD57,INDIRECT(ADDRESS(BD$2,$DH$2)):INDIRECT(ADDRESS(BD$2,$DY$2)))</f>
        <v>5002.7236719725734</v>
      </c>
      <c r="BE57" s="51">
        <f ca="1">SUMPRODUCT($CM57:$DD57,INDIRECT(ADDRESS(BE$2,$DH$2)):INDIRECT(ADDRESS(BE$2,$DY$2)))</f>
        <v>5002.7236719725734</v>
      </c>
      <c r="BF57" s="51">
        <f ca="1">SUMPRODUCT($CM57:$DD57,INDIRECT(ADDRESS(BF$2,$DH$2)):INDIRECT(ADDRESS(BF$2,$DY$2)))</f>
        <v>5002.7236719725734</v>
      </c>
      <c r="BG57" s="51">
        <f ca="1">SUMPRODUCT($CM57:$DD57,INDIRECT(ADDRESS(BG$2,$DH$2)):INDIRECT(ADDRESS(BG$2,$DY$2)))</f>
        <v>5004.7861522821904</v>
      </c>
      <c r="BH57" s="51">
        <f ca="1">SUMPRODUCT($CM57:$DD57,INDIRECT(ADDRESS(BH$2,$DH$2)):INDIRECT(ADDRESS(BH$2,$DY$2)))</f>
        <v>5004.7861522821904</v>
      </c>
      <c r="BI57" s="51">
        <f ca="1">SUMPRODUCT($CM57:$DD57,INDIRECT(ADDRESS(BI$2,$DH$2)):INDIRECT(ADDRESS(BI$2,$DY$2)))</f>
        <v>5004.7861522821904</v>
      </c>
      <c r="BJ57" s="51">
        <f ca="1">SUMPRODUCT($CM57:$DD57,INDIRECT(ADDRESS(BJ$2,$DH$2)):INDIRECT(ADDRESS(BJ$2,$DY$2)))</f>
        <v>5004.7861522821904</v>
      </c>
      <c r="BK57" s="51">
        <f ca="1">SUMPRODUCT($CM57:$DD57,INDIRECT(ADDRESS(BK$2,$DH$2)):INDIRECT(ADDRESS(BK$2,$DY$2)))</f>
        <v>5004.7861522821904</v>
      </c>
      <c r="BL57" s="51">
        <f ca="1">SUMPRODUCT($CM57:$DD57,INDIRECT(ADDRESS(BL$2,$DH$2)):INDIRECT(ADDRESS(BL$2,$DY$2)))</f>
        <v>5004.7861522821904</v>
      </c>
      <c r="BM57" s="51">
        <f ca="1">SUMPRODUCT($CM57:$DD57,INDIRECT(ADDRESS(BM$2,$DH$2)):INDIRECT(ADDRESS(BM$2,$DY$2)))</f>
        <v>5004.7861522821904</v>
      </c>
      <c r="BN57" s="51">
        <f ca="1">SUMPRODUCT($CM57:$DD57,INDIRECT(ADDRESS(BN$2,$DH$2)):INDIRECT(ADDRESS(BN$2,$DY$2)))</f>
        <v>5004.7861522821904</v>
      </c>
      <c r="BO57" s="51">
        <f ca="1">SUMPRODUCT($CM57:$DD57,INDIRECT(ADDRESS(BO$2,$DH$2)):INDIRECT(ADDRESS(BO$2,$DY$2)))</f>
        <v>5004.7861522821904</v>
      </c>
      <c r="BP57" s="51">
        <f ca="1">SUMPRODUCT($CM57:$DD57,INDIRECT(ADDRESS(BP$2,$DH$2)):INDIRECT(ADDRESS(BP$2,$DY$2)))</f>
        <v>5004.7861522821904</v>
      </c>
      <c r="BQ57" s="51">
        <f ca="1">SUMPRODUCT($CM57:$DD57,INDIRECT(ADDRESS(BQ$2,$DH$2)):INDIRECT(ADDRESS(BQ$2,$DY$2)))</f>
        <v>5004.7861522821904</v>
      </c>
      <c r="BR57" s="51">
        <f ca="1">SUMPRODUCT($CM57:$DD57,INDIRECT(ADDRESS(BR$2,$DH$2)):INDIRECT(ADDRESS(BR$2,$DY$2)))</f>
        <v>5004.7861522821904</v>
      </c>
      <c r="BS57" s="51">
        <f ca="1">SUMPRODUCT($CM57:$DD57,INDIRECT(ADDRESS(BS$2,$DH$2)):INDIRECT(ADDRESS(BS$2,$DY$2)))</f>
        <v>5024.6076795544041</v>
      </c>
      <c r="BT57" s="51">
        <f ca="1">SUMPRODUCT($CM57:$DD57,INDIRECT(ADDRESS(BT$2,$DH$2)):INDIRECT(ADDRESS(BT$2,$DY$2)))</f>
        <v>5024.6076795544041</v>
      </c>
      <c r="BU57" s="51">
        <f ca="1">SUMPRODUCT($CM57:$DD57,INDIRECT(ADDRESS(BU$2,$DH$2)):INDIRECT(ADDRESS(BU$2,$DY$2)))</f>
        <v>5024.6076795544041</v>
      </c>
      <c r="BV57" s="51">
        <f ca="1">SUMPRODUCT($CM57:$DD57,INDIRECT(ADDRESS(BV$2,$DH$2)):INDIRECT(ADDRESS(BV$2,$DY$2)))</f>
        <v>5024.6076795544041</v>
      </c>
      <c r="BW57" s="51">
        <f ca="1">SUMPRODUCT($CM57:$DD57,INDIRECT(ADDRESS(BW$2,$DH$2)):INDIRECT(ADDRESS(BW$2,$DY$2)))</f>
        <v>5024.6076795544041</v>
      </c>
      <c r="BX57" s="51">
        <f ca="1">SUMPRODUCT($CM57:$DD57,INDIRECT(ADDRESS(BX$2,$DH$2)):INDIRECT(ADDRESS(BX$2,$DY$2)))</f>
        <v>5024.6076795544041</v>
      </c>
      <c r="BY57" s="51">
        <f ca="1">SUMPRODUCT($CM57:$DD57,INDIRECT(ADDRESS(BY$2,$DH$2)):INDIRECT(ADDRESS(BY$2,$DY$2)))</f>
        <v>5024.6076795544041</v>
      </c>
      <c r="BZ57" s="51">
        <f ca="1">SUMPRODUCT($CM57:$DD57,INDIRECT(ADDRESS(BZ$2,$DH$2)):INDIRECT(ADDRESS(BZ$2,$DY$2)))</f>
        <v>5024.6076795544041</v>
      </c>
      <c r="CA57" s="51">
        <f ca="1">SUMPRODUCT($CM57:$DD57,INDIRECT(ADDRESS(CA$2,$DH$2)):INDIRECT(ADDRESS(CA$2,$DY$2)))</f>
        <v>5024.6076795544041</v>
      </c>
      <c r="CB57" s="51">
        <f ca="1">SUMPRODUCT($CM57:$DD57,INDIRECT(ADDRESS(CB$2,$DH$2)):INDIRECT(ADDRESS(CB$2,$DY$2)))</f>
        <v>5024.6076795544041</v>
      </c>
      <c r="CC57" s="51">
        <f ca="1">SUMPRODUCT($CM57:$DD57,INDIRECT(ADDRESS(CC$2,$DH$2)):INDIRECT(ADDRESS(CC$2,$DY$2)))</f>
        <v>5024.6076795544041</v>
      </c>
      <c r="CD57" s="51">
        <f ca="1">SUMPRODUCT($CM57:$DD57,INDIRECT(ADDRESS(CD$2,$DH$2)):INDIRECT(ADDRESS(CD$2,$DY$2)))</f>
        <v>5024.6076795544041</v>
      </c>
      <c r="CF57" s="51">
        <f t="shared" ca="1" si="7"/>
        <v>59518.996278310449</v>
      </c>
      <c r="CG57" s="51">
        <f t="shared" ca="1" si="7"/>
        <v>59695.177915414817</v>
      </c>
      <c r="CH57" s="51">
        <f t="shared" ca="1" si="7"/>
        <v>59948.444709959709</v>
      </c>
      <c r="CI57" s="51">
        <f t="shared" ca="1" si="7"/>
        <v>60071.4972484959</v>
      </c>
      <c r="CJ57" s="51">
        <f t="shared" ca="1" si="7"/>
        <v>60042.996465218966</v>
      </c>
      <c r="CK57" s="51">
        <f t="shared" ca="1" si="7"/>
        <v>60156.541463747366</v>
      </c>
      <c r="CL57" s="82"/>
      <c r="CM57" s="1">
        <f>IFERROR(VLOOKUP($A57,Auxiliar_OPEX_CustosUnit!$A$4:$BT$129,COLUMN(Auxiliar_OPEX_CustosUnit!BC$2),0),0)</f>
        <v>0</v>
      </c>
      <c r="CN57" s="1">
        <f>IFERROR(VLOOKUP($A57,Auxiliar_OPEX_CustosUnit!$A$4:$BT$129,COLUMN(Auxiliar_OPEX_CustosUnit!BD$2),0),0)</f>
        <v>0</v>
      </c>
      <c r="CO57" s="1">
        <f>IFERROR(VLOOKUP($A57,Auxiliar_OPEX_CustosUnit!$A$4:$BT$129,COLUMN(Auxiliar_OPEX_CustosUnit!BE$2),0)*(1-DRE_Auxiliar!$A$172),0)</f>
        <v>4072.7855545087796</v>
      </c>
      <c r="CP57" s="1">
        <f>IFERROR(VLOOKUP($A57,Auxiliar_OPEX_CustosUnit!$A$4:$BT$129,COLUMN(Auxiliar_OPEX_CustosUnit!BF$2),0),0)</f>
        <v>0</v>
      </c>
      <c r="CQ57" s="1">
        <f>IFERROR(VLOOKUP($A57,Auxiliar_OPEX_CustosUnit!$A$4:$BT$129,COLUMN(Auxiliar_OPEX_CustosUnit!BG$2),0),0)</f>
        <v>0</v>
      </c>
      <c r="CR57" s="1">
        <f>IFERROR(VLOOKUP($A57,Auxiliar_OPEX_CustosUnit!$A$4:$BT$129,COLUMN(Auxiliar_OPEX_CustosUnit!BH$2),0),0)</f>
        <v>0</v>
      </c>
      <c r="CS57" s="1">
        <f>IFERROR(VLOOKUP($A57,Auxiliar_OPEX_CustosUnit!$A$4:$BT$129,COLUMN(Auxiliar_OPEX_CustosUnit!BI$2),0),0)</f>
        <v>0</v>
      </c>
      <c r="CT57" s="1">
        <f>IFERROR(VLOOKUP($A57,Auxiliar_OPEX_CustosUnit!$A$4:$BT$129,COLUMN(Auxiliar_OPEX_CustosUnit!BJ$2),0),0)</f>
        <v>0</v>
      </c>
      <c r="CU57" s="1">
        <f>IFERROR(VLOOKUP($A57,Auxiliar_OPEX_CustosUnit!$A$4:$BT$129,COLUMN(Auxiliar_OPEX_CustosUnit!BK$2),0),0)</f>
        <v>4.6221621902132703</v>
      </c>
      <c r="CV57" s="1">
        <f>IFERROR(VLOOKUP($A57,Auxiliar_OPEX_CustosUnit!$A$4:$BT$129,COLUMN(Auxiliar_OPEX_CustosUnit!BL$2),0),0)</f>
        <v>0</v>
      </c>
      <c r="CW57" s="1">
        <f>IFERROR(VLOOKUP($A57,Auxiliar_OPEX_CustosUnit!$A$4:$BT$129,COLUMN(Auxiliar_OPEX_CustosUnit!BM$2),0),0)</f>
        <v>0</v>
      </c>
      <c r="CX57" s="1">
        <f>IFERROR(VLOOKUP($A57,Auxiliar_OPEX_CustosUnit!$A$4:$BT$129,COLUMN(Auxiliar_OPEX_CustosUnit!BN$2),0),0)</f>
        <v>0</v>
      </c>
      <c r="CY57" s="1">
        <f>IFERROR(VLOOKUP($A57,Auxiliar_OPEX_CustosUnit!$A$4:$BT$129,COLUMN(Auxiliar_OPEX_CustosUnit!BO$2),0),0)</f>
        <v>0</v>
      </c>
      <c r="CZ57" s="1">
        <f>IFERROR(VLOOKUP($A57,Auxiliar_OPEX_CustosUnit!$A$4:$BT$129,COLUMN(Auxiliar_OPEX_CustosUnit!BP$2),0),0)</f>
        <v>0</v>
      </c>
      <c r="DA57" s="1">
        <f>IFERROR(VLOOKUP($A57,Auxiliar_OPEX_CustosUnit!$A$4:$BT$129,COLUMN(Auxiliar_OPEX_CustosUnit!BQ$2),0),0)</f>
        <v>0</v>
      </c>
      <c r="DB57" s="1">
        <f>IFERROR(VLOOKUP($A57,Auxiliar_OPEX_CustosUnit!$A$4:$BT$129,COLUMN(Auxiliar_OPEX_CustosUnit!BR$2),0),0)</f>
        <v>0</v>
      </c>
      <c r="DC57" s="1">
        <f>IFERROR(VLOOKUP($A57,Auxiliar_OPEX_CustosUnit!$A$4:$BT$129,COLUMN(Auxiliar_OPEX_CustosUnit!BS$2),0),0)</f>
        <v>0</v>
      </c>
      <c r="DD57" s="1">
        <f>IFERROR(VLOOKUP($A57,Auxiliar_OPEX_CustosUnit!$A$4:$BT$129,COLUMN(Auxiliar_OPEX_CustosUnit!BT$2),0),0)</f>
        <v>0</v>
      </c>
      <c r="DG57" s="60">
        <v>44866</v>
      </c>
      <c r="DH57" s="1">
        <v>1</v>
      </c>
      <c r="DI57" s="1">
        <f>INDEX(Auxiliar_OPEX_Drivers!$B$2:$CH$18,MATCH(Auxiliar_OPEX_O!DI$3,Auxiliar_OPEX_Drivers!$B$2:$B$18,0),MATCH($DG57,Auxiliar_OPEX_Drivers!$B$2:$CH$2,0))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INDEX(Auxiliar_OPEX_Drivers!$B$2:$CH$18,MATCH(Auxiliar_OPEX_O!DK$3,Auxiliar_OPEX_Drivers!$B$2:$B$18,0),MATCH($DG57,Auxiliar_OPEX_Drivers!$B$2:$CH$2,0))</f>
        <v>14.866485227498957</v>
      </c>
      <c r="DL57" s="1">
        <f>INDEX(Auxiliar_OPEX_Drivers!$B$2:$CH$18,MATCH(Auxiliar_OPEX_O!DL$3,Auxiliar_OPEX_Drivers!$B$2:$B$18,0),MATCH($DG57,Auxiliar_OPEX_Drivers!$B$2:$CH$2,0))</f>
        <v>65.042552781229105</v>
      </c>
      <c r="DM57" s="1">
        <f>INDEX(Auxiliar_OPEX_Drivers!$B$2:$CH$18,MATCH(Auxiliar_OPEX_O!DM$3,Auxiliar_OPEX_Drivers!$B$2:$B$18,0),MATCH($DG57,Auxiliar_OPEX_Drivers!$B$2:$CH$2,0))</f>
        <v>13</v>
      </c>
      <c r="DN57" s="1">
        <f>INDEX(Auxiliar_OPEX_Drivers!$B$2:$CH$18,MATCH(Auxiliar_OPEX_O!DN$3,Auxiliar_OPEX_Drivers!$B$2:$B$18,0),MATCH($DG57,Auxiliar_OPEX_Drivers!$B$2:$CH$2,0))</f>
        <v>708.81272318102492</v>
      </c>
      <c r="DO57" s="1">
        <f>INDEX(Auxiliar_OPEX_Drivers!$B$2:$CH$18,MATCH(Auxiliar_OPEX_O!DO$3,Auxiliar_OPEX_Drivers!$B$2:$B$18,0),MATCH($DG57,Auxiliar_OPEX_Drivers!$B$2:$CH$2,0))</f>
        <v>12</v>
      </c>
      <c r="DP57" s="1">
        <f>INDEX(Auxiliar_OPEX_Drivers!$B$2:$CH$18,MATCH(Auxiliar_OPEX_O!DP$3,Auxiliar_OPEX_Drivers!$B$2:$B$18,0),MATCH($DG57,Auxiliar_OPEX_Drivers!$B$2:$CH$2,0))</f>
        <v>201.1911480373401</v>
      </c>
      <c r="DQ57" s="1">
        <f>INDEX(Auxiliar_OPEX_Drivers!$B$2:$CH$18,MATCH(Auxiliar_OPEX_O!DQ$3,Auxiliar_OPEX_Drivers!$B$2:$B$18,0),MATCH($DG57,Auxiliar_OPEX_Drivers!$B$2:$CH$2,0))</f>
        <v>37.216621306874742</v>
      </c>
      <c r="DR57" s="1">
        <f>INDEX(Auxiliar_OPEX_Drivers!$B$2:$CH$18,MATCH(Auxiliar_OPEX_O!DR$3,Auxiliar_OPEX_Drivers!$B$2:$B$18,0),MATCH($DG57,Auxiliar_OPEX_Drivers!$B$2:$CH$2,0))</f>
        <v>20863254.196478385</v>
      </c>
      <c r="DS57" s="1">
        <f>INDEX(Auxiliar_OPEX_Drivers!$B$2:$CH$18,MATCH(Auxiliar_OPEX_O!DS$3,Auxiliar_OPEX_Drivers!$B$2:$B$18,0),MATCH($DG57,Auxiliar_OPEX_Drivers!$B$2:$CH$2,0))</f>
        <v>52444</v>
      </c>
      <c r="DT57" s="1">
        <f>INDEX(Auxiliar_OPEX_Drivers!$B$2:$CH$18,MATCH(Auxiliar_OPEX_O!DT$3,Auxiliar_OPEX_Drivers!$B$2:$B$18,0),MATCH($DG57,Auxiliar_OPEX_Drivers!$B$2:$CH$2,0))</f>
        <v>8107.3979142410699</v>
      </c>
      <c r="DU57" s="1">
        <f>INDEX(Auxiliar_OPEX_Drivers!$B$2:$CH$18,MATCH(Auxiliar_OPEX_O!DU$3,Auxiliar_OPEX_Drivers!$B$2:$B$18,0),MATCH($DG57,Auxiliar_OPEX_Drivers!$B$2:$CH$2,0))</f>
        <v>2571.7718809076264</v>
      </c>
      <c r="DV57" s="1">
        <f>INDEX(Auxiliar_OPEX_Drivers!$B$2:$CH$18,MATCH(Auxiliar_OPEX_O!DV$3,Auxiliar_OPEX_Drivers!$B$2:$B$18,0),MATCH($DG57,Auxiliar_OPEX_Drivers!$B$2:$CH$2,0))</f>
        <v>2484970.0277260034</v>
      </c>
      <c r="DW57" s="1">
        <f>INDEX(Auxiliar_OPEX_Drivers!$B$2:$CH$18,MATCH(Auxiliar_OPEX_O!DW$3,Auxiliar_OPEX_Drivers!$B$2:$B$18,0),MATCH($DG57,Auxiliar_OPEX_Drivers!$B$2:$CH$2,0))</f>
        <v>7974.7010809077356</v>
      </c>
      <c r="DX57" s="1">
        <f>INDEX(Auxiliar_OPEX_Drivers!$B$2:$CH$18,MATCH(Auxiliar_OPEX_O!DX$3,Auxiliar_OPEX_Drivers!$B$2:$B$18,0),MATCH($DG57,Auxiliar_OPEX_Drivers!$B$2:$CH$2,0))</f>
        <v>2509841.496944271</v>
      </c>
      <c r="DY57" s="1">
        <f>INDEX(Auxiliar_OPEX_Drivers!$B$2:$CH$18,MATCH(Auxiliar_OPEX_O!DY$3,Auxiliar_OPEX_Drivers!$B$2:$B$18,0),MATCH($DG57,Auxiliar_OPEX_Drivers!$B$2:$CH$2,0))</f>
        <v>1052.1295305339679</v>
      </c>
    </row>
    <row r="58" spans="1:129" hidden="1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13573.862345577523</v>
      </c>
      <c r="E58" s="51">
        <f ca="1">SUMPRODUCT($CM58:$DD58,INDIRECT(ADDRESS(E$2,$DH$2)):INDIRECT(ADDRESS(E$2,$DY$2)))</f>
        <v>13573.862345577523</v>
      </c>
      <c r="F58" s="51">
        <f ca="1">SUMPRODUCT($CM58:$DD58,INDIRECT(ADDRESS(F$2,$DH$2)):INDIRECT(ADDRESS(F$2,$DY$2)))</f>
        <v>13573.862345577523</v>
      </c>
      <c r="G58" s="51">
        <f ca="1">SUMPRODUCT($CM58:$DD58,INDIRECT(ADDRESS(G$2,$DH$2)):INDIRECT(ADDRESS(G$2,$DY$2)))</f>
        <v>13573.862345577523</v>
      </c>
      <c r="H58" s="51">
        <f ca="1">SUMPRODUCT($CM58:$DD58,INDIRECT(ADDRESS(H$2,$DH$2)):INDIRECT(ADDRESS(H$2,$DY$2)))</f>
        <v>13573.862345577523</v>
      </c>
      <c r="I58" s="51">
        <f ca="1">SUMPRODUCT($CM58:$DD58,INDIRECT(ADDRESS(I$2,$DH$2)):INDIRECT(ADDRESS(I$2,$DY$2)))</f>
        <v>13573.862345577523</v>
      </c>
      <c r="J58" s="51">
        <f ca="1">SUMPRODUCT($CM58:$DD58,INDIRECT(ADDRESS(J$2,$DH$2)):INDIRECT(ADDRESS(J$2,$DY$2)))</f>
        <v>13573.862345577523</v>
      </c>
      <c r="K58" s="51">
        <f ca="1">SUMPRODUCT($CM58:$DD58,INDIRECT(ADDRESS(K$2,$DH$2)):INDIRECT(ADDRESS(K$2,$DY$2)))</f>
        <v>13649.397428871476</v>
      </c>
      <c r="L58" s="51">
        <f ca="1">SUMPRODUCT($CM58:$DD58,INDIRECT(ADDRESS(L$2,$DH$2)):INDIRECT(ADDRESS(L$2,$DY$2)))</f>
        <v>13649.397428871476</v>
      </c>
      <c r="M58" s="51">
        <f ca="1">SUMPRODUCT($CM58:$DD58,INDIRECT(ADDRESS(M$2,$DH$2)):INDIRECT(ADDRESS(M$2,$DY$2)))</f>
        <v>13649.397428871476</v>
      </c>
      <c r="N58" s="51">
        <f ca="1">SUMPRODUCT($CM58:$DD58,INDIRECT(ADDRESS(N$2,$DH$2)):INDIRECT(ADDRESS(N$2,$DY$2)))</f>
        <v>13649.397428871476</v>
      </c>
      <c r="O58" s="51">
        <f ca="1">SUMPRODUCT($CM58:$DD58,INDIRECT(ADDRESS(O$2,$DH$2)):INDIRECT(ADDRESS(O$2,$DY$2)))</f>
        <v>13649.397428871476</v>
      </c>
      <c r="P58" s="51">
        <f ca="1">SUMPRODUCT($CM58:$DD58,INDIRECT(ADDRESS(P$2,$DH$2)):INDIRECT(ADDRESS(P$2,$DY$2)))</f>
        <v>13649.397428871476</v>
      </c>
      <c r="Q58" s="51">
        <f ca="1">SUMPRODUCT($CM58:$DD58,INDIRECT(ADDRESS(Q$2,$DH$2)):INDIRECT(ADDRESS(Q$2,$DY$2)))</f>
        <v>13649.397428871476</v>
      </c>
      <c r="R58" s="51">
        <f ca="1">SUMPRODUCT($CM58:$DD58,INDIRECT(ADDRESS(R$2,$DH$2)):INDIRECT(ADDRESS(R$2,$DY$2)))</f>
        <v>13649.397428871476</v>
      </c>
      <c r="S58" s="51">
        <f ca="1">SUMPRODUCT($CM58:$DD58,INDIRECT(ADDRESS(S$2,$DH$2)):INDIRECT(ADDRESS(S$2,$DY$2)))</f>
        <v>13649.397428871476</v>
      </c>
      <c r="T58" s="51">
        <f ca="1">SUMPRODUCT($CM58:$DD58,INDIRECT(ADDRESS(T$2,$DH$2)):INDIRECT(ADDRESS(T$2,$DY$2)))</f>
        <v>13649.397428871476</v>
      </c>
      <c r="U58" s="51">
        <f ca="1">SUMPRODUCT($CM58:$DD58,INDIRECT(ADDRESS(U$2,$DH$2)):INDIRECT(ADDRESS(U$2,$DY$2)))</f>
        <v>13649.397428871476</v>
      </c>
      <c r="V58" s="51">
        <f ca="1">SUMPRODUCT($CM58:$DD58,INDIRECT(ADDRESS(V$2,$DH$2)):INDIRECT(ADDRESS(V$2,$DY$2)))</f>
        <v>13649.397428871476</v>
      </c>
      <c r="W58" s="51">
        <f ca="1">SUMPRODUCT($CM58:$DD58,INDIRECT(ADDRESS(W$2,$DH$2)):INDIRECT(ADDRESS(W$2,$DY$2)))</f>
        <v>13718.079006653701</v>
      </c>
      <c r="X58" s="51">
        <f ca="1">SUMPRODUCT($CM58:$DD58,INDIRECT(ADDRESS(X$2,$DH$2)):INDIRECT(ADDRESS(X$2,$DY$2)))</f>
        <v>13718.079006653701</v>
      </c>
      <c r="Y58" s="51">
        <f ca="1">SUMPRODUCT($CM58:$DD58,INDIRECT(ADDRESS(Y$2,$DH$2)):INDIRECT(ADDRESS(Y$2,$DY$2)))</f>
        <v>13718.079006653701</v>
      </c>
      <c r="Z58" s="51">
        <f ca="1">SUMPRODUCT($CM58:$DD58,INDIRECT(ADDRESS(Z$2,$DH$2)):INDIRECT(ADDRESS(Z$2,$DY$2)))</f>
        <v>13718.079006653701</v>
      </c>
      <c r="AA58" s="51">
        <f ca="1">SUMPRODUCT($CM58:$DD58,INDIRECT(ADDRESS(AA$2,$DH$2)):INDIRECT(ADDRESS(AA$2,$DY$2)))</f>
        <v>13718.079006653701</v>
      </c>
      <c r="AB58" s="51">
        <f ca="1">SUMPRODUCT($CM58:$DD58,INDIRECT(ADDRESS(AB$2,$DH$2)):INDIRECT(ADDRESS(AB$2,$DY$2)))</f>
        <v>13718.079006653701</v>
      </c>
      <c r="AC58" s="51">
        <f ca="1">SUMPRODUCT($CM58:$DD58,INDIRECT(ADDRESS(AC$2,$DH$2)):INDIRECT(ADDRESS(AC$2,$DY$2)))</f>
        <v>13718.079006653701</v>
      </c>
      <c r="AD58" s="51">
        <f ca="1">SUMPRODUCT($CM58:$DD58,INDIRECT(ADDRESS(AD$2,$DH$2)):INDIRECT(ADDRESS(AD$2,$DY$2)))</f>
        <v>13718.079006653701</v>
      </c>
      <c r="AE58" s="51">
        <f ca="1">SUMPRODUCT($CM58:$DD58,INDIRECT(ADDRESS(AE$2,$DH$2)):INDIRECT(ADDRESS(AE$2,$DY$2)))</f>
        <v>13718.079006653701</v>
      </c>
      <c r="AF58" s="51">
        <f ca="1">SUMPRODUCT($CM58:$DD58,INDIRECT(ADDRESS(AF$2,$DH$2)):INDIRECT(ADDRESS(AF$2,$DY$2)))</f>
        <v>13718.079006653701</v>
      </c>
      <c r="AG58" s="51">
        <f ca="1">SUMPRODUCT($CM58:$DD58,INDIRECT(ADDRESS(AG$2,$DH$2)):INDIRECT(ADDRESS(AG$2,$DY$2)))</f>
        <v>13718.079006653701</v>
      </c>
      <c r="AH58" s="51">
        <f ca="1">SUMPRODUCT($CM58:$DD58,INDIRECT(ADDRESS(AH$2,$DH$2)):INDIRECT(ADDRESS(AH$2,$DY$2)))</f>
        <v>13718.079006653701</v>
      </c>
      <c r="AI58" s="51">
        <f ca="1">SUMPRODUCT($CM58:$DD58,INDIRECT(ADDRESS(AI$2,$DH$2)):INDIRECT(ADDRESS(AI$2,$DY$2)))</f>
        <v>13791.524780296637</v>
      </c>
      <c r="AJ58" s="51">
        <f ca="1">SUMPRODUCT($CM58:$DD58,INDIRECT(ADDRESS(AJ$2,$DH$2)):INDIRECT(ADDRESS(AJ$2,$DY$2)))</f>
        <v>13791.524780296637</v>
      </c>
      <c r="AK58" s="51">
        <f ca="1">SUMPRODUCT($CM58:$DD58,INDIRECT(ADDRESS(AK$2,$DH$2)):INDIRECT(ADDRESS(AK$2,$DY$2)))</f>
        <v>13791.524780296637</v>
      </c>
      <c r="AL58" s="51">
        <f ca="1">SUMPRODUCT($CM58:$DD58,INDIRECT(ADDRESS(AL$2,$DH$2)):INDIRECT(ADDRESS(AL$2,$DY$2)))</f>
        <v>13791.524780296637</v>
      </c>
      <c r="AM58" s="51">
        <f ca="1">SUMPRODUCT($CM58:$DD58,INDIRECT(ADDRESS(AM$2,$DH$2)):INDIRECT(ADDRESS(AM$2,$DY$2)))</f>
        <v>13791.524780296637</v>
      </c>
      <c r="AN58" s="51">
        <f ca="1">SUMPRODUCT($CM58:$DD58,INDIRECT(ADDRESS(AN$2,$DH$2)):INDIRECT(ADDRESS(AN$2,$DY$2)))</f>
        <v>13791.524780296637</v>
      </c>
      <c r="AO58" s="51">
        <f ca="1">SUMPRODUCT($CM58:$DD58,INDIRECT(ADDRESS(AO$2,$DH$2)):INDIRECT(ADDRESS(AO$2,$DY$2)))</f>
        <v>13791.524780296637</v>
      </c>
      <c r="AP58" s="51">
        <f ca="1">SUMPRODUCT($CM58:$DD58,INDIRECT(ADDRESS(AP$2,$DH$2)):INDIRECT(ADDRESS(AP$2,$DY$2)))</f>
        <v>13791.524780296637</v>
      </c>
      <c r="AQ58" s="51">
        <f ca="1">SUMPRODUCT($CM58:$DD58,INDIRECT(ADDRESS(AQ$2,$DH$2)):INDIRECT(ADDRESS(AQ$2,$DY$2)))</f>
        <v>13791.524780296637</v>
      </c>
      <c r="AR58" s="51">
        <f ca="1">SUMPRODUCT($CM58:$DD58,INDIRECT(ADDRESS(AR$2,$DH$2)):INDIRECT(ADDRESS(AR$2,$DY$2)))</f>
        <v>13791.524780296637</v>
      </c>
      <c r="AS58" s="51">
        <f ca="1">SUMPRODUCT($CM58:$DD58,INDIRECT(ADDRESS(AS$2,$DH$2)):INDIRECT(ADDRESS(AS$2,$DY$2)))</f>
        <v>13791.524780296637</v>
      </c>
      <c r="AT58" s="51">
        <f ca="1">SUMPRODUCT($CM58:$DD58,INDIRECT(ADDRESS(AT$2,$DH$2)):INDIRECT(ADDRESS(AT$2,$DY$2)))</f>
        <v>13791.524780296637</v>
      </c>
      <c r="AU58" s="51">
        <f ca="1">SUMPRODUCT($CM58:$DD58,INDIRECT(ADDRESS(AU$2,$DH$2)):INDIRECT(ADDRESS(AU$2,$DY$2)))</f>
        <v>13855.764356650983</v>
      </c>
      <c r="AV58" s="51">
        <f ca="1">SUMPRODUCT($CM58:$DD58,INDIRECT(ADDRESS(AV$2,$DH$2)):INDIRECT(ADDRESS(AV$2,$DY$2)))</f>
        <v>13855.764356650983</v>
      </c>
      <c r="AW58" s="51">
        <f ca="1">SUMPRODUCT($CM58:$DD58,INDIRECT(ADDRESS(AW$2,$DH$2)):INDIRECT(ADDRESS(AW$2,$DY$2)))</f>
        <v>13855.764356650983</v>
      </c>
      <c r="AX58" s="51">
        <f ca="1">SUMPRODUCT($CM58:$DD58,INDIRECT(ADDRESS(AX$2,$DH$2)):INDIRECT(ADDRESS(AX$2,$DY$2)))</f>
        <v>13855.764356650983</v>
      </c>
      <c r="AY58" s="51">
        <f ca="1">SUMPRODUCT($CM58:$DD58,INDIRECT(ADDRESS(AY$2,$DH$2)):INDIRECT(ADDRESS(AY$2,$DY$2)))</f>
        <v>13855.764356650983</v>
      </c>
      <c r="AZ58" s="51">
        <f ca="1">SUMPRODUCT($CM58:$DD58,INDIRECT(ADDRESS(AZ$2,$DH$2)):INDIRECT(ADDRESS(AZ$2,$DY$2)))</f>
        <v>13855.764356650983</v>
      </c>
      <c r="BA58" s="51">
        <f ca="1">SUMPRODUCT($CM58:$DD58,INDIRECT(ADDRESS(BA$2,$DH$2)):INDIRECT(ADDRESS(BA$2,$DY$2)))</f>
        <v>13855.764356650983</v>
      </c>
      <c r="BB58" s="51">
        <f ca="1">SUMPRODUCT($CM58:$DD58,INDIRECT(ADDRESS(BB$2,$DH$2)):INDIRECT(ADDRESS(BB$2,$DY$2)))</f>
        <v>13855.764356650983</v>
      </c>
      <c r="BC58" s="51">
        <f ca="1">SUMPRODUCT($CM58:$DD58,INDIRECT(ADDRESS(BC$2,$DH$2)):INDIRECT(ADDRESS(BC$2,$DY$2)))</f>
        <v>13855.764356650983</v>
      </c>
      <c r="BD58" s="51">
        <f ca="1">SUMPRODUCT($CM58:$DD58,INDIRECT(ADDRESS(BD$2,$DH$2)):INDIRECT(ADDRESS(BD$2,$DY$2)))</f>
        <v>13855.764356650983</v>
      </c>
      <c r="BE58" s="51">
        <f ca="1">SUMPRODUCT($CM58:$DD58,INDIRECT(ADDRESS(BE$2,$DH$2)):INDIRECT(ADDRESS(BE$2,$DY$2)))</f>
        <v>13855.764356650983</v>
      </c>
      <c r="BF58" s="51">
        <f ca="1">SUMPRODUCT($CM58:$DD58,INDIRECT(ADDRESS(BF$2,$DH$2)):INDIRECT(ADDRESS(BF$2,$DY$2)))</f>
        <v>13855.764356650983</v>
      </c>
      <c r="BG58" s="51">
        <f ca="1">SUMPRODUCT($CM58:$DD58,INDIRECT(ADDRESS(BG$2,$DH$2)):INDIRECT(ADDRESS(BG$2,$DY$2)))</f>
        <v>13918.905077328993</v>
      </c>
      <c r="BH58" s="51">
        <f ca="1">SUMPRODUCT($CM58:$DD58,INDIRECT(ADDRESS(BH$2,$DH$2)):INDIRECT(ADDRESS(BH$2,$DY$2)))</f>
        <v>13918.905077328993</v>
      </c>
      <c r="BI58" s="51">
        <f ca="1">SUMPRODUCT($CM58:$DD58,INDIRECT(ADDRESS(BI$2,$DH$2)):INDIRECT(ADDRESS(BI$2,$DY$2)))</f>
        <v>13918.905077328993</v>
      </c>
      <c r="BJ58" s="51">
        <f ca="1">SUMPRODUCT($CM58:$DD58,INDIRECT(ADDRESS(BJ$2,$DH$2)):INDIRECT(ADDRESS(BJ$2,$DY$2)))</f>
        <v>13918.905077328993</v>
      </c>
      <c r="BK58" s="51">
        <f ca="1">SUMPRODUCT($CM58:$DD58,INDIRECT(ADDRESS(BK$2,$DH$2)):INDIRECT(ADDRESS(BK$2,$DY$2)))</f>
        <v>13918.905077328993</v>
      </c>
      <c r="BL58" s="51">
        <f ca="1">SUMPRODUCT($CM58:$DD58,INDIRECT(ADDRESS(BL$2,$DH$2)):INDIRECT(ADDRESS(BL$2,$DY$2)))</f>
        <v>13918.905077328993</v>
      </c>
      <c r="BM58" s="51">
        <f ca="1">SUMPRODUCT($CM58:$DD58,INDIRECT(ADDRESS(BM$2,$DH$2)):INDIRECT(ADDRESS(BM$2,$DY$2)))</f>
        <v>13918.905077328993</v>
      </c>
      <c r="BN58" s="51">
        <f ca="1">SUMPRODUCT($CM58:$DD58,INDIRECT(ADDRESS(BN$2,$DH$2)):INDIRECT(ADDRESS(BN$2,$DY$2)))</f>
        <v>13918.905077328993</v>
      </c>
      <c r="BO58" s="51">
        <f ca="1">SUMPRODUCT($CM58:$DD58,INDIRECT(ADDRESS(BO$2,$DH$2)):INDIRECT(ADDRESS(BO$2,$DY$2)))</f>
        <v>13918.905077328993</v>
      </c>
      <c r="BP58" s="51">
        <f ca="1">SUMPRODUCT($CM58:$DD58,INDIRECT(ADDRESS(BP$2,$DH$2)):INDIRECT(ADDRESS(BP$2,$DY$2)))</f>
        <v>13918.905077328993</v>
      </c>
      <c r="BQ58" s="51">
        <f ca="1">SUMPRODUCT($CM58:$DD58,INDIRECT(ADDRESS(BQ$2,$DH$2)):INDIRECT(ADDRESS(BQ$2,$DY$2)))</f>
        <v>13918.905077328993</v>
      </c>
      <c r="BR58" s="51">
        <f ca="1">SUMPRODUCT($CM58:$DD58,INDIRECT(ADDRESS(BR$2,$DH$2)):INDIRECT(ADDRESS(BR$2,$DY$2)))</f>
        <v>13918.905077328993</v>
      </c>
      <c r="BS58" s="51">
        <f ca="1">SUMPRODUCT($CM58:$DD58,INDIRECT(ADDRESS(BS$2,$DH$2)):INDIRECT(ADDRESS(BS$2,$DY$2)))</f>
        <v>13985.545007547105</v>
      </c>
      <c r="BT58" s="51">
        <f ca="1">SUMPRODUCT($CM58:$DD58,INDIRECT(ADDRESS(BT$2,$DH$2)):INDIRECT(ADDRESS(BT$2,$DY$2)))</f>
        <v>13985.545007547105</v>
      </c>
      <c r="BU58" s="51">
        <f ca="1">SUMPRODUCT($CM58:$DD58,INDIRECT(ADDRESS(BU$2,$DH$2)):INDIRECT(ADDRESS(BU$2,$DY$2)))</f>
        <v>13985.545007547105</v>
      </c>
      <c r="BV58" s="51">
        <f ca="1">SUMPRODUCT($CM58:$DD58,INDIRECT(ADDRESS(BV$2,$DH$2)):INDIRECT(ADDRESS(BV$2,$DY$2)))</f>
        <v>13985.545007547105</v>
      </c>
      <c r="BW58" s="51">
        <f ca="1">SUMPRODUCT($CM58:$DD58,INDIRECT(ADDRESS(BW$2,$DH$2)):INDIRECT(ADDRESS(BW$2,$DY$2)))</f>
        <v>13985.545007547105</v>
      </c>
      <c r="BX58" s="51">
        <f ca="1">SUMPRODUCT($CM58:$DD58,INDIRECT(ADDRESS(BX$2,$DH$2)):INDIRECT(ADDRESS(BX$2,$DY$2)))</f>
        <v>13985.545007547105</v>
      </c>
      <c r="BY58" s="51">
        <f ca="1">SUMPRODUCT($CM58:$DD58,INDIRECT(ADDRESS(BY$2,$DH$2)):INDIRECT(ADDRESS(BY$2,$DY$2)))</f>
        <v>13985.545007547105</v>
      </c>
      <c r="BZ58" s="51">
        <f ca="1">SUMPRODUCT($CM58:$DD58,INDIRECT(ADDRESS(BZ$2,$DH$2)):INDIRECT(ADDRESS(BZ$2,$DY$2)))</f>
        <v>13985.545007547105</v>
      </c>
      <c r="CA58" s="51">
        <f ca="1">SUMPRODUCT($CM58:$DD58,INDIRECT(ADDRESS(CA$2,$DH$2)):INDIRECT(ADDRESS(CA$2,$DY$2)))</f>
        <v>13985.545007547105</v>
      </c>
      <c r="CB58" s="51">
        <f ca="1">SUMPRODUCT($CM58:$DD58,INDIRECT(ADDRESS(CB$2,$DH$2)):INDIRECT(ADDRESS(CB$2,$DY$2)))</f>
        <v>13985.545007547105</v>
      </c>
      <c r="CC58" s="51">
        <f ca="1">SUMPRODUCT($CM58:$DD58,INDIRECT(ADDRESS(CC$2,$DH$2)):INDIRECT(ADDRESS(CC$2,$DY$2)))</f>
        <v>13985.545007547105</v>
      </c>
      <c r="CD58" s="51">
        <f ca="1">SUMPRODUCT($CM58:$DD58,INDIRECT(ADDRESS(CD$2,$DH$2)):INDIRECT(ADDRESS(CD$2,$DY$2)))</f>
        <v>13985.545007547105</v>
      </c>
      <c r="CF58" s="51">
        <f t="shared" ca="1" si="7"/>
        <v>163264.02356340006</v>
      </c>
      <c r="CG58" s="51">
        <f t="shared" ca="1" si="7"/>
        <v>164136.1770353688</v>
      </c>
      <c r="CH58" s="51">
        <f t="shared" ca="1" si="7"/>
        <v>164984.17694805909</v>
      </c>
      <c r="CI58" s="51">
        <f t="shared" ca="1" si="7"/>
        <v>165819.49524533137</v>
      </c>
      <c r="CJ58" s="51">
        <f t="shared" ca="1" si="7"/>
        <v>166584.87588320184</v>
      </c>
      <c r="CK58" s="51">
        <f t="shared" ca="1" si="7"/>
        <v>167360.06057903846</v>
      </c>
      <c r="CL58" s="82"/>
      <c r="CM58" s="1">
        <f>IFERROR(VLOOKUP($A58,Auxiliar_OPEX_CustosUnit!$A$4:$BT$129,COLUMN(Auxiliar_OPEX_CustosUnit!BC$2),0),0)</f>
        <v>0</v>
      </c>
      <c r="CN58" s="1">
        <f>IFERROR(VLOOKUP($A58,Auxiliar_OPEX_CustosUnit!$A$4:$BT$129,COLUMN(Auxiliar_OPEX_CustosUnit!BD$2),0),0)</f>
        <v>0</v>
      </c>
      <c r="CO58" s="1">
        <f>IFERROR(VLOOKUP($A58,Auxiliar_OPEX_CustosUnit!$A$4:$BT$129,COLUMN(Auxiliar_OPEX_CustosUnit!BE$2),0)*(1-DRE_Auxiliar!$A$172),0)</f>
        <v>12002.404880667038</v>
      </c>
      <c r="CP58" s="1">
        <f>IFERROR(VLOOKUP($A58,Auxiliar_OPEX_CustosUnit!$A$4:$BT$129,COLUMN(Auxiliar_OPEX_CustosUnit!BF$2),0),0)</f>
        <v>0</v>
      </c>
      <c r="CQ58" s="1">
        <f>IFERROR(VLOOKUP($A58,Auxiliar_OPEX_CustosUnit!$A$4:$BT$129,COLUMN(Auxiliar_OPEX_CustosUnit!BG$2),0),0)</f>
        <v>0</v>
      </c>
      <c r="CR58" s="1">
        <f>IFERROR(VLOOKUP($A58,Auxiliar_OPEX_CustosUnit!$A$4:$BT$129,COLUMN(Auxiliar_OPEX_CustosUnit!BH$2),0),0)</f>
        <v>0</v>
      </c>
      <c r="CS58" s="1">
        <f>IFERROR(VLOOKUP($A58,Auxiliar_OPEX_CustosUnit!$A$4:$BT$129,COLUMN(Auxiliar_OPEX_CustosUnit!BI$2),0),0)</f>
        <v>2.6147378783868298</v>
      </c>
      <c r="CT58" s="1">
        <f>IFERROR(VLOOKUP($A58,Auxiliar_OPEX_CustosUnit!$A$4:$BT$129,COLUMN(Auxiliar_OPEX_CustosUnit!BJ$2),0),0)</f>
        <v>0</v>
      </c>
      <c r="CU58" s="1">
        <f>IFERROR(VLOOKUP($A58,Auxiliar_OPEX_CustosUnit!$A$4:$BT$129,COLUMN(Auxiliar_OPEX_CustosUnit!BK$2),0),0)</f>
        <v>0</v>
      </c>
      <c r="CV58" s="1">
        <f>IFERROR(VLOOKUP($A58,Auxiliar_OPEX_CustosUnit!$A$4:$BT$129,COLUMN(Auxiliar_OPEX_CustosUnit!BL$2),0),0)</f>
        <v>0</v>
      </c>
      <c r="CW58" s="1">
        <f>IFERROR(VLOOKUP($A58,Auxiliar_OPEX_CustosUnit!$A$4:$BT$129,COLUMN(Auxiliar_OPEX_CustosUnit!BM$2),0),0)</f>
        <v>0</v>
      </c>
      <c r="CX58" s="1">
        <f>IFERROR(VLOOKUP($A58,Auxiliar_OPEX_CustosUnit!$A$4:$BT$129,COLUMN(Auxiliar_OPEX_CustosUnit!BN$2),0),0)</f>
        <v>0</v>
      </c>
      <c r="CY58" s="1">
        <f>IFERROR(VLOOKUP($A58,Auxiliar_OPEX_CustosUnit!$A$4:$BT$129,COLUMN(Auxiliar_OPEX_CustosUnit!BO$2),0),0)</f>
        <v>0</v>
      </c>
      <c r="CZ58" s="1">
        <f>IFERROR(VLOOKUP($A58,Auxiliar_OPEX_CustosUnit!$A$4:$BT$129,COLUMN(Auxiliar_OPEX_CustosUnit!BP$2),0),0)</f>
        <v>0</v>
      </c>
      <c r="DA58" s="1">
        <f>IFERROR(VLOOKUP($A58,Auxiliar_OPEX_CustosUnit!$A$4:$BT$129,COLUMN(Auxiliar_OPEX_CustosUnit!BQ$2),0),0)</f>
        <v>0</v>
      </c>
      <c r="DB58" s="1">
        <f>IFERROR(VLOOKUP($A58,Auxiliar_OPEX_CustosUnit!$A$4:$BT$129,COLUMN(Auxiliar_OPEX_CustosUnit!BR$2),0),0)</f>
        <v>0</v>
      </c>
      <c r="DC58" s="1">
        <f>IFERROR(VLOOKUP($A58,Auxiliar_OPEX_CustosUnit!$A$4:$BT$129,COLUMN(Auxiliar_OPEX_CustosUnit!BS$2),0),0)</f>
        <v>0</v>
      </c>
      <c r="DD58" s="1">
        <f>IFERROR(VLOOKUP($A58,Auxiliar_OPEX_CustosUnit!$A$4:$BT$129,COLUMN(Auxiliar_OPEX_CustosUnit!BT$2),0),0)</f>
        <v>0</v>
      </c>
      <c r="DG58" s="60">
        <v>44896</v>
      </c>
      <c r="DH58" s="1">
        <v>1</v>
      </c>
      <c r="DI58" s="1">
        <f>INDEX(Auxiliar_OPEX_Drivers!$B$2:$CH$18,MATCH(Auxiliar_OPEX_O!DI$3,Auxiliar_OPEX_Drivers!$B$2:$B$18,0),MATCH($DG58,Auxiliar_OPEX_Drivers!$B$2:$CH$2,0))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INDEX(Auxiliar_OPEX_Drivers!$B$2:$CH$18,MATCH(Auxiliar_OPEX_O!DK$3,Auxiliar_OPEX_Drivers!$B$2:$B$18,0),MATCH($DG58,Auxiliar_OPEX_Drivers!$B$2:$CH$2,0))</f>
        <v>14.866485227498957</v>
      </c>
      <c r="DL58" s="1">
        <f>INDEX(Auxiliar_OPEX_Drivers!$B$2:$CH$18,MATCH(Auxiliar_OPEX_O!DL$3,Auxiliar_OPEX_Drivers!$B$2:$B$18,0),MATCH($DG58,Auxiliar_OPEX_Drivers!$B$2:$CH$2,0))</f>
        <v>65.042552781229105</v>
      </c>
      <c r="DM58" s="1">
        <f>INDEX(Auxiliar_OPEX_Drivers!$B$2:$CH$18,MATCH(Auxiliar_OPEX_O!DM$3,Auxiliar_OPEX_Drivers!$B$2:$B$18,0),MATCH($DG58,Auxiliar_OPEX_Drivers!$B$2:$CH$2,0))</f>
        <v>13</v>
      </c>
      <c r="DN58" s="1">
        <f>INDEX(Auxiliar_OPEX_Drivers!$B$2:$CH$18,MATCH(Auxiliar_OPEX_O!DN$3,Auxiliar_OPEX_Drivers!$B$2:$B$18,0),MATCH($DG58,Auxiliar_OPEX_Drivers!$B$2:$CH$2,0))</f>
        <v>708.81272318102492</v>
      </c>
      <c r="DO58" s="1">
        <f>INDEX(Auxiliar_OPEX_Drivers!$B$2:$CH$18,MATCH(Auxiliar_OPEX_O!DO$3,Auxiliar_OPEX_Drivers!$B$2:$B$18,0),MATCH($DG58,Auxiliar_OPEX_Drivers!$B$2:$CH$2,0))</f>
        <v>12</v>
      </c>
      <c r="DP58" s="1">
        <f>INDEX(Auxiliar_OPEX_Drivers!$B$2:$CH$18,MATCH(Auxiliar_OPEX_O!DP$3,Auxiliar_OPEX_Drivers!$B$2:$B$18,0),MATCH($DG58,Auxiliar_OPEX_Drivers!$B$2:$CH$2,0))</f>
        <v>201.1911480373401</v>
      </c>
      <c r="DQ58" s="1">
        <f>INDEX(Auxiliar_OPEX_Drivers!$B$2:$CH$18,MATCH(Auxiliar_OPEX_O!DQ$3,Auxiliar_OPEX_Drivers!$B$2:$B$18,0),MATCH($DG58,Auxiliar_OPEX_Drivers!$B$2:$CH$2,0))</f>
        <v>37.216621306874742</v>
      </c>
      <c r="DR58" s="1">
        <f>INDEX(Auxiliar_OPEX_Drivers!$B$2:$CH$18,MATCH(Auxiliar_OPEX_O!DR$3,Auxiliar_OPEX_Drivers!$B$2:$B$18,0),MATCH($DG58,Auxiliar_OPEX_Drivers!$B$2:$CH$2,0))</f>
        <v>20919548.196478385</v>
      </c>
      <c r="DS58" s="1">
        <f>INDEX(Auxiliar_OPEX_Drivers!$B$2:$CH$18,MATCH(Auxiliar_OPEX_O!DS$3,Auxiliar_OPEX_Drivers!$B$2:$B$18,0),MATCH($DG58,Auxiliar_OPEX_Drivers!$B$2:$CH$2,0))</f>
        <v>56294</v>
      </c>
      <c r="DT58" s="1">
        <f>INDEX(Auxiliar_OPEX_Drivers!$B$2:$CH$18,MATCH(Auxiliar_OPEX_O!DT$3,Auxiliar_OPEX_Drivers!$B$2:$B$18,0),MATCH($DG58,Auxiliar_OPEX_Drivers!$B$2:$CH$2,0))</f>
        <v>3884.2303757351383</v>
      </c>
      <c r="DU58" s="1">
        <f>INDEX(Auxiliar_OPEX_Drivers!$B$2:$CH$18,MATCH(Auxiliar_OPEX_O!DU$3,Auxiliar_OPEX_Drivers!$B$2:$B$18,0),MATCH($DG58,Auxiliar_OPEX_Drivers!$B$2:$CH$2,0))</f>
        <v>1756.3698424021577</v>
      </c>
      <c r="DV58" s="1">
        <f>INDEX(Auxiliar_OPEX_Drivers!$B$2:$CH$18,MATCH(Auxiliar_OPEX_O!DV$3,Auxiliar_OPEX_Drivers!$B$2:$B$18,0),MATCH($DG58,Auxiliar_OPEX_Drivers!$B$2:$CH$2,0))</f>
        <v>2486853.4007684058</v>
      </c>
      <c r="DW58" s="1">
        <f>INDEX(Auxiliar_OPEX_Drivers!$B$2:$CH$18,MATCH(Auxiliar_OPEX_O!DW$3,Auxiliar_OPEX_Drivers!$B$2:$B$18,0),MATCH($DG58,Auxiliar_OPEX_Drivers!$B$2:$CH$2,0))</f>
        <v>3756.3730424017936</v>
      </c>
      <c r="DX58" s="1">
        <f>INDEX(Auxiliar_OPEX_Drivers!$B$2:$CH$18,MATCH(Auxiliar_OPEX_O!DX$3,Auxiliar_OPEX_Drivers!$B$2:$B$18,0),MATCH($DG58,Auxiliar_OPEX_Drivers!$B$2:$CH$2,0))</f>
        <v>2511820.7273200061</v>
      </c>
      <c r="DY58" s="1">
        <f>INDEX(Auxiliar_OPEX_Drivers!$B$2:$CH$18,MATCH(Auxiliar_OPEX_O!DY$3,Auxiliar_OPEX_Drivers!$B$2:$B$18,0),MATCH($DG58,Auxiliar_OPEX_Drivers!$B$2:$CH$2,0))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3836.3228857056779</v>
      </c>
      <c r="E59" s="51">
        <f ca="1">SUMPRODUCT($CM59:$DD59,INDIRECT(ADDRESS(E$2,$DH$2)):INDIRECT(ADDRESS(E$2,$DY$2)))</f>
        <v>3836.3228857056779</v>
      </c>
      <c r="F59" s="51">
        <f ca="1">SUMPRODUCT($CM59:$DD59,INDIRECT(ADDRESS(F$2,$DH$2)):INDIRECT(ADDRESS(F$2,$DY$2)))</f>
        <v>3836.3228857056779</v>
      </c>
      <c r="G59" s="51">
        <f ca="1">SUMPRODUCT($CM59:$DD59,INDIRECT(ADDRESS(G$2,$DH$2)):INDIRECT(ADDRESS(G$2,$DY$2)))</f>
        <v>3836.3228857056779</v>
      </c>
      <c r="H59" s="51">
        <f ca="1">SUMPRODUCT($CM59:$DD59,INDIRECT(ADDRESS(H$2,$DH$2)):INDIRECT(ADDRESS(H$2,$DY$2)))</f>
        <v>3836.3228857056779</v>
      </c>
      <c r="I59" s="51">
        <f ca="1">SUMPRODUCT($CM59:$DD59,INDIRECT(ADDRESS(I$2,$DH$2)):INDIRECT(ADDRESS(I$2,$DY$2)))</f>
        <v>3836.3228857056779</v>
      </c>
      <c r="J59" s="51">
        <f ca="1">SUMPRODUCT($CM59:$DD59,INDIRECT(ADDRESS(J$2,$DH$2)):INDIRECT(ADDRESS(J$2,$DY$2)))</f>
        <v>3836.3228857056779</v>
      </c>
      <c r="K59" s="51">
        <f ca="1">SUMPRODUCT($CM59:$DD59,INDIRECT(ADDRESS(K$2,$DH$2)):INDIRECT(ADDRESS(K$2,$DY$2)))</f>
        <v>3843.5580337512406</v>
      </c>
      <c r="L59" s="51">
        <f ca="1">SUMPRODUCT($CM59:$DD59,INDIRECT(ADDRESS(L$2,$DH$2)):INDIRECT(ADDRESS(L$2,$DY$2)))</f>
        <v>3843.5580337512406</v>
      </c>
      <c r="M59" s="51">
        <f ca="1">SUMPRODUCT($CM59:$DD59,INDIRECT(ADDRESS(M$2,$DH$2)):INDIRECT(ADDRESS(M$2,$DY$2)))</f>
        <v>3843.5580337512406</v>
      </c>
      <c r="N59" s="51">
        <f ca="1">SUMPRODUCT($CM59:$DD59,INDIRECT(ADDRESS(N$2,$DH$2)):INDIRECT(ADDRESS(N$2,$DY$2)))</f>
        <v>3843.5580337512406</v>
      </c>
      <c r="O59" s="51">
        <f ca="1">SUMPRODUCT($CM59:$DD59,INDIRECT(ADDRESS(O$2,$DH$2)):INDIRECT(ADDRESS(O$2,$DY$2)))</f>
        <v>3843.5580337512406</v>
      </c>
      <c r="P59" s="51">
        <f ca="1">SUMPRODUCT($CM59:$DD59,INDIRECT(ADDRESS(P$2,$DH$2)):INDIRECT(ADDRESS(P$2,$DY$2)))</f>
        <v>3843.5580337512406</v>
      </c>
      <c r="Q59" s="51">
        <f ca="1">SUMPRODUCT($CM59:$DD59,INDIRECT(ADDRESS(Q$2,$DH$2)):INDIRECT(ADDRESS(Q$2,$DY$2)))</f>
        <v>3843.5580337512406</v>
      </c>
      <c r="R59" s="51">
        <f ca="1">SUMPRODUCT($CM59:$DD59,INDIRECT(ADDRESS(R$2,$DH$2)):INDIRECT(ADDRESS(R$2,$DY$2)))</f>
        <v>3843.5580337512406</v>
      </c>
      <c r="S59" s="51">
        <f ca="1">SUMPRODUCT($CM59:$DD59,INDIRECT(ADDRESS(S$2,$DH$2)):INDIRECT(ADDRESS(S$2,$DY$2)))</f>
        <v>3843.5580337512406</v>
      </c>
      <c r="T59" s="51">
        <f ca="1">SUMPRODUCT($CM59:$DD59,INDIRECT(ADDRESS(T$2,$DH$2)):INDIRECT(ADDRESS(T$2,$DY$2)))</f>
        <v>3843.5580337512406</v>
      </c>
      <c r="U59" s="51">
        <f ca="1">SUMPRODUCT($CM59:$DD59,INDIRECT(ADDRESS(U$2,$DH$2)):INDIRECT(ADDRESS(U$2,$DY$2)))</f>
        <v>3843.5580337512406</v>
      </c>
      <c r="V59" s="51">
        <f ca="1">SUMPRODUCT($CM59:$DD59,INDIRECT(ADDRESS(V$2,$DH$2)):INDIRECT(ADDRESS(V$2,$DY$2)))</f>
        <v>3843.5580337512406</v>
      </c>
      <c r="W59" s="51">
        <f ca="1">SUMPRODUCT($CM59:$DD59,INDIRECT(ADDRESS(W$2,$DH$2)):INDIRECT(ADDRESS(W$2,$DY$2)))</f>
        <v>3858.1448285151446</v>
      </c>
      <c r="X59" s="51">
        <f ca="1">SUMPRODUCT($CM59:$DD59,INDIRECT(ADDRESS(X$2,$DH$2)):INDIRECT(ADDRESS(X$2,$DY$2)))</f>
        <v>3858.1448285151446</v>
      </c>
      <c r="Y59" s="51">
        <f ca="1">SUMPRODUCT($CM59:$DD59,INDIRECT(ADDRESS(Y$2,$DH$2)):INDIRECT(ADDRESS(Y$2,$DY$2)))</f>
        <v>3858.1448285151446</v>
      </c>
      <c r="Z59" s="51">
        <f ca="1">SUMPRODUCT($CM59:$DD59,INDIRECT(ADDRESS(Z$2,$DH$2)):INDIRECT(ADDRESS(Z$2,$DY$2)))</f>
        <v>3858.1448285151446</v>
      </c>
      <c r="AA59" s="51">
        <f ca="1">SUMPRODUCT($CM59:$DD59,INDIRECT(ADDRESS(AA$2,$DH$2)):INDIRECT(ADDRESS(AA$2,$DY$2)))</f>
        <v>3858.1448285151446</v>
      </c>
      <c r="AB59" s="51">
        <f ca="1">SUMPRODUCT($CM59:$DD59,INDIRECT(ADDRESS(AB$2,$DH$2)):INDIRECT(ADDRESS(AB$2,$DY$2)))</f>
        <v>3858.1448285151446</v>
      </c>
      <c r="AC59" s="51">
        <f ca="1">SUMPRODUCT($CM59:$DD59,INDIRECT(ADDRESS(AC$2,$DH$2)):INDIRECT(ADDRESS(AC$2,$DY$2)))</f>
        <v>3858.1448285151446</v>
      </c>
      <c r="AD59" s="51">
        <f ca="1">SUMPRODUCT($CM59:$DD59,INDIRECT(ADDRESS(AD$2,$DH$2)):INDIRECT(ADDRESS(AD$2,$DY$2)))</f>
        <v>3858.1448285151446</v>
      </c>
      <c r="AE59" s="51">
        <f ca="1">SUMPRODUCT($CM59:$DD59,INDIRECT(ADDRESS(AE$2,$DH$2)):INDIRECT(ADDRESS(AE$2,$DY$2)))</f>
        <v>3858.1448285151446</v>
      </c>
      <c r="AF59" s="51">
        <f ca="1">SUMPRODUCT($CM59:$DD59,INDIRECT(ADDRESS(AF$2,$DH$2)):INDIRECT(ADDRESS(AF$2,$DY$2)))</f>
        <v>3858.1448285151446</v>
      </c>
      <c r="AG59" s="51">
        <f ca="1">SUMPRODUCT($CM59:$DD59,INDIRECT(ADDRESS(AG$2,$DH$2)):INDIRECT(ADDRESS(AG$2,$DY$2)))</f>
        <v>3858.1448285151446</v>
      </c>
      <c r="AH59" s="51">
        <f ca="1">SUMPRODUCT($CM59:$DD59,INDIRECT(ADDRESS(AH$2,$DH$2)):INDIRECT(ADDRESS(AH$2,$DY$2)))</f>
        <v>3858.1448285151446</v>
      </c>
      <c r="AI59" s="51">
        <f ca="1">SUMPRODUCT($CM59:$DD59,INDIRECT(ADDRESS(AI$2,$DH$2)):INDIRECT(ADDRESS(AI$2,$DY$2)))</f>
        <v>3873.2533671631741</v>
      </c>
      <c r="AJ59" s="51">
        <f ca="1">SUMPRODUCT($CM59:$DD59,INDIRECT(ADDRESS(AJ$2,$DH$2)):INDIRECT(ADDRESS(AJ$2,$DY$2)))</f>
        <v>3873.2533671631741</v>
      </c>
      <c r="AK59" s="51">
        <f ca="1">SUMPRODUCT($CM59:$DD59,INDIRECT(ADDRESS(AK$2,$DH$2)):INDIRECT(ADDRESS(AK$2,$DY$2)))</f>
        <v>3873.2533671631741</v>
      </c>
      <c r="AL59" s="51">
        <f ca="1">SUMPRODUCT($CM59:$DD59,INDIRECT(ADDRESS(AL$2,$DH$2)):INDIRECT(ADDRESS(AL$2,$DY$2)))</f>
        <v>3873.2533671631741</v>
      </c>
      <c r="AM59" s="51">
        <f ca="1">SUMPRODUCT($CM59:$DD59,INDIRECT(ADDRESS(AM$2,$DH$2)):INDIRECT(ADDRESS(AM$2,$DY$2)))</f>
        <v>3873.2533671631741</v>
      </c>
      <c r="AN59" s="51">
        <f ca="1">SUMPRODUCT($CM59:$DD59,INDIRECT(ADDRESS(AN$2,$DH$2)):INDIRECT(ADDRESS(AN$2,$DY$2)))</f>
        <v>3873.2533671631741</v>
      </c>
      <c r="AO59" s="51">
        <f ca="1">SUMPRODUCT($CM59:$DD59,INDIRECT(ADDRESS(AO$2,$DH$2)):INDIRECT(ADDRESS(AO$2,$DY$2)))</f>
        <v>3873.2533671631741</v>
      </c>
      <c r="AP59" s="51">
        <f ca="1">SUMPRODUCT($CM59:$DD59,INDIRECT(ADDRESS(AP$2,$DH$2)):INDIRECT(ADDRESS(AP$2,$DY$2)))</f>
        <v>3873.2533671631741</v>
      </c>
      <c r="AQ59" s="51">
        <f ca="1">SUMPRODUCT($CM59:$DD59,INDIRECT(ADDRESS(AQ$2,$DH$2)):INDIRECT(ADDRESS(AQ$2,$DY$2)))</f>
        <v>3873.2533671631741</v>
      </c>
      <c r="AR59" s="51">
        <f ca="1">SUMPRODUCT($CM59:$DD59,INDIRECT(ADDRESS(AR$2,$DH$2)):INDIRECT(ADDRESS(AR$2,$DY$2)))</f>
        <v>3873.2533671631741</v>
      </c>
      <c r="AS59" s="51">
        <f ca="1">SUMPRODUCT($CM59:$DD59,INDIRECT(ADDRESS(AS$2,$DH$2)):INDIRECT(ADDRESS(AS$2,$DY$2)))</f>
        <v>3873.2533671631741</v>
      </c>
      <c r="AT59" s="51">
        <f ca="1">SUMPRODUCT($CM59:$DD59,INDIRECT(ADDRESS(AT$2,$DH$2)):INDIRECT(ADDRESS(AT$2,$DY$2)))</f>
        <v>3873.2533671631741</v>
      </c>
      <c r="AU59" s="51">
        <f ca="1">SUMPRODUCT($CM59:$DD59,INDIRECT(ADDRESS(AU$2,$DH$2)):INDIRECT(ADDRESS(AU$2,$DY$2)))</f>
        <v>3869.3640906082564</v>
      </c>
      <c r="AV59" s="51">
        <f ca="1">SUMPRODUCT($CM59:$DD59,INDIRECT(ADDRESS(AV$2,$DH$2)):INDIRECT(ADDRESS(AV$2,$DY$2)))</f>
        <v>3869.3640906082564</v>
      </c>
      <c r="AW59" s="51">
        <f ca="1">SUMPRODUCT($CM59:$DD59,INDIRECT(ADDRESS(AW$2,$DH$2)):INDIRECT(ADDRESS(AW$2,$DY$2)))</f>
        <v>3869.3640906082564</v>
      </c>
      <c r="AX59" s="51">
        <f ca="1">SUMPRODUCT($CM59:$DD59,INDIRECT(ADDRESS(AX$2,$DH$2)):INDIRECT(ADDRESS(AX$2,$DY$2)))</f>
        <v>3869.3640906082564</v>
      </c>
      <c r="AY59" s="51">
        <f ca="1">SUMPRODUCT($CM59:$DD59,INDIRECT(ADDRESS(AY$2,$DH$2)):INDIRECT(ADDRESS(AY$2,$DY$2)))</f>
        <v>3869.3640906082564</v>
      </c>
      <c r="AZ59" s="51">
        <f ca="1">SUMPRODUCT($CM59:$DD59,INDIRECT(ADDRESS(AZ$2,$DH$2)):INDIRECT(ADDRESS(AZ$2,$DY$2)))</f>
        <v>3869.3640906082564</v>
      </c>
      <c r="BA59" s="51">
        <f ca="1">SUMPRODUCT($CM59:$DD59,INDIRECT(ADDRESS(BA$2,$DH$2)):INDIRECT(ADDRESS(BA$2,$DY$2)))</f>
        <v>3869.3640906082564</v>
      </c>
      <c r="BB59" s="51">
        <f ca="1">SUMPRODUCT($CM59:$DD59,INDIRECT(ADDRESS(BB$2,$DH$2)):INDIRECT(ADDRESS(BB$2,$DY$2)))</f>
        <v>3869.3640906082564</v>
      </c>
      <c r="BC59" s="51">
        <f ca="1">SUMPRODUCT($CM59:$DD59,INDIRECT(ADDRESS(BC$2,$DH$2)):INDIRECT(ADDRESS(BC$2,$DY$2)))</f>
        <v>3869.3640906082564</v>
      </c>
      <c r="BD59" s="51">
        <f ca="1">SUMPRODUCT($CM59:$DD59,INDIRECT(ADDRESS(BD$2,$DH$2)):INDIRECT(ADDRESS(BD$2,$DY$2)))</f>
        <v>3869.3640906082564</v>
      </c>
      <c r="BE59" s="51">
        <f ca="1">SUMPRODUCT($CM59:$DD59,INDIRECT(ADDRESS(BE$2,$DH$2)):INDIRECT(ADDRESS(BE$2,$DY$2)))</f>
        <v>3869.3640906082564</v>
      </c>
      <c r="BF59" s="51">
        <f ca="1">SUMPRODUCT($CM59:$DD59,INDIRECT(ADDRESS(BF$2,$DH$2)):INDIRECT(ADDRESS(BF$2,$DY$2)))</f>
        <v>3869.3640906082564</v>
      </c>
      <c r="BG59" s="51">
        <f ca="1">SUMPRODUCT($CM59:$DD59,INDIRECT(ADDRESS(BG$2,$DH$2)):INDIRECT(ADDRESS(BG$2,$DY$2)))</f>
        <v>3870.8107869936566</v>
      </c>
      <c r="BH59" s="51">
        <f ca="1">SUMPRODUCT($CM59:$DD59,INDIRECT(ADDRESS(BH$2,$DH$2)):INDIRECT(ADDRESS(BH$2,$DY$2)))</f>
        <v>3870.8107869936566</v>
      </c>
      <c r="BI59" s="51">
        <f ca="1">SUMPRODUCT($CM59:$DD59,INDIRECT(ADDRESS(BI$2,$DH$2)):INDIRECT(ADDRESS(BI$2,$DY$2)))</f>
        <v>3870.8107869936566</v>
      </c>
      <c r="BJ59" s="51">
        <f ca="1">SUMPRODUCT($CM59:$DD59,INDIRECT(ADDRESS(BJ$2,$DH$2)):INDIRECT(ADDRESS(BJ$2,$DY$2)))</f>
        <v>3870.8107869936566</v>
      </c>
      <c r="BK59" s="51">
        <f ca="1">SUMPRODUCT($CM59:$DD59,INDIRECT(ADDRESS(BK$2,$DH$2)):INDIRECT(ADDRESS(BK$2,$DY$2)))</f>
        <v>3870.8107869936566</v>
      </c>
      <c r="BL59" s="51">
        <f ca="1">SUMPRODUCT($CM59:$DD59,INDIRECT(ADDRESS(BL$2,$DH$2)):INDIRECT(ADDRESS(BL$2,$DY$2)))</f>
        <v>3870.8107869936566</v>
      </c>
      <c r="BM59" s="51">
        <f ca="1">SUMPRODUCT($CM59:$DD59,INDIRECT(ADDRESS(BM$2,$DH$2)):INDIRECT(ADDRESS(BM$2,$DY$2)))</f>
        <v>3870.8107869936566</v>
      </c>
      <c r="BN59" s="51">
        <f ca="1">SUMPRODUCT($CM59:$DD59,INDIRECT(ADDRESS(BN$2,$DH$2)):INDIRECT(ADDRESS(BN$2,$DY$2)))</f>
        <v>3870.8107869936566</v>
      </c>
      <c r="BO59" s="51">
        <f ca="1">SUMPRODUCT($CM59:$DD59,INDIRECT(ADDRESS(BO$2,$DH$2)):INDIRECT(ADDRESS(BO$2,$DY$2)))</f>
        <v>3870.8107869936566</v>
      </c>
      <c r="BP59" s="51">
        <f ca="1">SUMPRODUCT($CM59:$DD59,INDIRECT(ADDRESS(BP$2,$DH$2)):INDIRECT(ADDRESS(BP$2,$DY$2)))</f>
        <v>3870.8107869936566</v>
      </c>
      <c r="BQ59" s="51">
        <f ca="1">SUMPRODUCT($CM59:$DD59,INDIRECT(ADDRESS(BQ$2,$DH$2)):INDIRECT(ADDRESS(BQ$2,$DY$2)))</f>
        <v>3870.8107869936566</v>
      </c>
      <c r="BR59" s="51">
        <f ca="1">SUMPRODUCT($CM59:$DD59,INDIRECT(ADDRESS(BR$2,$DH$2)):INDIRECT(ADDRESS(BR$2,$DY$2)))</f>
        <v>3870.8107869936566</v>
      </c>
      <c r="BS59" s="51">
        <f ca="1">SUMPRODUCT($CM59:$DD59,INDIRECT(ADDRESS(BS$2,$DH$2)):INDIRECT(ADDRESS(BS$2,$DY$2)))</f>
        <v>3884.7143048716794</v>
      </c>
      <c r="BT59" s="51">
        <f ca="1">SUMPRODUCT($CM59:$DD59,INDIRECT(ADDRESS(BT$2,$DH$2)):INDIRECT(ADDRESS(BT$2,$DY$2)))</f>
        <v>3884.7143048716794</v>
      </c>
      <c r="BU59" s="51">
        <f ca="1">SUMPRODUCT($CM59:$DD59,INDIRECT(ADDRESS(BU$2,$DH$2)):INDIRECT(ADDRESS(BU$2,$DY$2)))</f>
        <v>3884.7143048716794</v>
      </c>
      <c r="BV59" s="51">
        <f ca="1">SUMPRODUCT($CM59:$DD59,INDIRECT(ADDRESS(BV$2,$DH$2)):INDIRECT(ADDRESS(BV$2,$DY$2)))</f>
        <v>3884.7143048716794</v>
      </c>
      <c r="BW59" s="51">
        <f ca="1">SUMPRODUCT($CM59:$DD59,INDIRECT(ADDRESS(BW$2,$DH$2)):INDIRECT(ADDRESS(BW$2,$DY$2)))</f>
        <v>3884.7143048716794</v>
      </c>
      <c r="BX59" s="51">
        <f ca="1">SUMPRODUCT($CM59:$DD59,INDIRECT(ADDRESS(BX$2,$DH$2)):INDIRECT(ADDRESS(BX$2,$DY$2)))</f>
        <v>3884.7143048716794</v>
      </c>
      <c r="BY59" s="51">
        <f ca="1">SUMPRODUCT($CM59:$DD59,INDIRECT(ADDRESS(BY$2,$DH$2)):INDIRECT(ADDRESS(BY$2,$DY$2)))</f>
        <v>3884.7143048716794</v>
      </c>
      <c r="BZ59" s="51">
        <f ca="1">SUMPRODUCT($CM59:$DD59,INDIRECT(ADDRESS(BZ$2,$DH$2)):INDIRECT(ADDRESS(BZ$2,$DY$2)))</f>
        <v>3884.7143048716794</v>
      </c>
      <c r="CA59" s="51">
        <f ca="1">SUMPRODUCT($CM59:$DD59,INDIRECT(ADDRESS(CA$2,$DH$2)):INDIRECT(ADDRESS(CA$2,$DY$2)))</f>
        <v>3884.7143048716794</v>
      </c>
      <c r="CB59" s="51">
        <f ca="1">SUMPRODUCT($CM59:$DD59,INDIRECT(ADDRESS(CB$2,$DH$2)):INDIRECT(ADDRESS(CB$2,$DY$2)))</f>
        <v>3884.7143048716794</v>
      </c>
      <c r="CC59" s="51">
        <f ca="1">SUMPRODUCT($CM59:$DD59,INDIRECT(ADDRESS(CC$2,$DH$2)):INDIRECT(ADDRESS(CC$2,$DY$2)))</f>
        <v>3884.7143048716794</v>
      </c>
      <c r="CD59" s="51">
        <f ca="1">SUMPRODUCT($CM59:$DD59,INDIRECT(ADDRESS(CD$2,$DH$2)):INDIRECT(ADDRESS(CD$2,$DY$2)))</f>
        <v>3884.7143048716794</v>
      </c>
      <c r="CF59" s="51">
        <f t="shared" ca="1" si="7"/>
        <v>46072.050368695956</v>
      </c>
      <c r="CG59" s="51">
        <f t="shared" ca="1" si="7"/>
        <v>46195.630378834401</v>
      </c>
      <c r="CH59" s="51">
        <f t="shared" ca="1" si="7"/>
        <v>46373.280635421892</v>
      </c>
      <c r="CI59" s="51">
        <f t="shared" ca="1" si="7"/>
        <v>46459.594023183512</v>
      </c>
      <c r="CJ59" s="51">
        <f t="shared" ca="1" si="7"/>
        <v>46439.602569226088</v>
      </c>
      <c r="CK59" s="51">
        <f t="shared" ca="1" si="7"/>
        <v>46519.247033314008</v>
      </c>
      <c r="CL59" s="82"/>
      <c r="CM59" s="1">
        <f>IFERROR(VLOOKUP($A59,Auxiliar_OPEX_CustosUnit!$A$4:$BT$129,COLUMN(Auxiliar_OPEX_CustosUnit!BC$2),0),0)</f>
        <v>0</v>
      </c>
      <c r="CN59" s="1">
        <f>IFERROR(VLOOKUP($A59,Auxiliar_OPEX_CustosUnit!$A$4:$BT$129,COLUMN(Auxiliar_OPEX_CustosUnit!BD$2),0),0)</f>
        <v>0</v>
      </c>
      <c r="CO59" s="1">
        <f>IFERROR(VLOOKUP($A59,Auxiliar_OPEX_CustosUnit!$A$4:$BT$129,COLUMN(Auxiliar_OPEX_CustosUnit!BE$2),0)*(1-DRE_Auxiliar!$A$172),0)</f>
        <v>3217.072717494048</v>
      </c>
      <c r="CP59" s="1">
        <f>IFERROR(VLOOKUP($A59,Auxiliar_OPEX_CustosUnit!$A$4:$BT$129,COLUMN(Auxiliar_OPEX_CustosUnit!BF$2),0),0)</f>
        <v>0</v>
      </c>
      <c r="CQ59" s="1">
        <f>IFERROR(VLOOKUP($A59,Auxiliar_OPEX_CustosUnit!$A$4:$BT$129,COLUMN(Auxiliar_OPEX_CustosUnit!BG$2),0),0)</f>
        <v>0</v>
      </c>
      <c r="CR59" s="1">
        <f>IFERROR(VLOOKUP($A59,Auxiliar_OPEX_CustosUnit!$A$4:$BT$129,COLUMN(Auxiliar_OPEX_CustosUnit!BH$2),0),0)</f>
        <v>0</v>
      </c>
      <c r="CS59" s="1">
        <f>IFERROR(VLOOKUP($A59,Auxiliar_OPEX_CustosUnit!$A$4:$BT$129,COLUMN(Auxiliar_OPEX_CustosUnit!BI$2),0),0)</f>
        <v>0</v>
      </c>
      <c r="CT59" s="1">
        <f>IFERROR(VLOOKUP($A59,Auxiliar_OPEX_CustosUnit!$A$4:$BT$129,COLUMN(Auxiliar_OPEX_CustosUnit!BJ$2),0),0)</f>
        <v>0</v>
      </c>
      <c r="CU59" s="1">
        <f>IFERROR(VLOOKUP($A59,Auxiliar_OPEX_CustosUnit!$A$4:$BT$129,COLUMN(Auxiliar_OPEX_CustosUnit!BK$2),0),0)</f>
        <v>3.2421474775478001</v>
      </c>
      <c r="CV59" s="1">
        <f>IFERROR(VLOOKUP($A59,Auxiliar_OPEX_CustosUnit!$A$4:$BT$129,COLUMN(Auxiliar_OPEX_CustosUnit!BL$2),0),0)</f>
        <v>0</v>
      </c>
      <c r="CW59" s="1">
        <f>IFERROR(VLOOKUP($A59,Auxiliar_OPEX_CustosUnit!$A$4:$BT$129,COLUMN(Auxiliar_OPEX_CustosUnit!BM$2),0),0)</f>
        <v>0</v>
      </c>
      <c r="CX59" s="1">
        <f>IFERROR(VLOOKUP($A59,Auxiliar_OPEX_CustosUnit!$A$4:$BT$129,COLUMN(Auxiliar_OPEX_CustosUnit!BN$2),0),0)</f>
        <v>0</v>
      </c>
      <c r="CY59" s="1">
        <f>IFERROR(VLOOKUP($A59,Auxiliar_OPEX_CustosUnit!$A$4:$BT$129,COLUMN(Auxiliar_OPEX_CustosUnit!BO$2),0),0)</f>
        <v>0</v>
      </c>
      <c r="CZ59" s="1">
        <f>IFERROR(VLOOKUP($A59,Auxiliar_OPEX_CustosUnit!$A$4:$BT$129,COLUMN(Auxiliar_OPEX_CustosUnit!BP$2),0),0)</f>
        <v>0</v>
      </c>
      <c r="DA59" s="1">
        <f>IFERROR(VLOOKUP($A59,Auxiliar_OPEX_CustosUnit!$A$4:$BT$129,COLUMN(Auxiliar_OPEX_CustosUnit!BQ$2),0),0)</f>
        <v>0</v>
      </c>
      <c r="DB59" s="1">
        <f>IFERROR(VLOOKUP($A59,Auxiliar_OPEX_CustosUnit!$A$4:$BT$129,COLUMN(Auxiliar_OPEX_CustosUnit!BR$2),0),0)</f>
        <v>0</v>
      </c>
      <c r="DC59" s="1">
        <f>IFERROR(VLOOKUP($A59,Auxiliar_OPEX_CustosUnit!$A$4:$BT$129,COLUMN(Auxiliar_OPEX_CustosUnit!BS$2),0),0)</f>
        <v>0</v>
      </c>
      <c r="DD59" s="1">
        <f>IFERROR(VLOOKUP($A59,Auxiliar_OPEX_CustosUnit!$A$4:$BT$129,COLUMN(Auxiliar_OPEX_CustosUnit!BT$2),0),0)</f>
        <v>0</v>
      </c>
      <c r="DG59" s="60">
        <v>44927</v>
      </c>
      <c r="DH59" s="1">
        <v>1</v>
      </c>
      <c r="DI59" s="1">
        <f>INDEX(Auxiliar_OPEX_Drivers!$B$2:$CH$18,MATCH(Auxiliar_OPEX_O!DI$3,Auxiliar_OPEX_Drivers!$B$2:$B$18,0),MATCH($DG59,Auxiliar_OPEX_Drivers!$B$2:$CH$2,0))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INDEX(Auxiliar_OPEX_Drivers!$B$2:$CH$18,MATCH(Auxiliar_OPEX_O!DK$3,Auxiliar_OPEX_Drivers!$B$2:$B$18,0),MATCH($DG59,Auxiliar_OPEX_Drivers!$B$2:$CH$2,0))</f>
        <v>15.089992158372311</v>
      </c>
      <c r="DL59" s="1">
        <f>INDEX(Auxiliar_OPEX_Drivers!$B$2:$CH$18,MATCH(Auxiliar_OPEX_O!DL$3,Auxiliar_OPEX_Drivers!$B$2:$B$18,0),MATCH($DG59,Auxiliar_OPEX_Drivers!$B$2:$CH$2,0))</f>
        <v>65.91221025989482</v>
      </c>
      <c r="DM59" s="1">
        <f>INDEX(Auxiliar_OPEX_Drivers!$B$2:$CH$18,MATCH(Auxiliar_OPEX_O!DM$3,Auxiliar_OPEX_Drivers!$B$2:$B$18,0),MATCH($DG59,Auxiliar_OPEX_Drivers!$B$2:$CH$2,0))</f>
        <v>13</v>
      </c>
      <c r="DN59" s="1">
        <f>INDEX(Auxiliar_OPEX_Drivers!$B$2:$CH$18,MATCH(Auxiliar_OPEX_O!DN$3,Auxiliar_OPEX_Drivers!$B$2:$B$18,0),MATCH($DG59,Auxiliar_OPEX_Drivers!$B$2:$CH$2,0))</f>
        <v>732.96073480388213</v>
      </c>
      <c r="DO59" s="1">
        <f>INDEX(Auxiliar_OPEX_Drivers!$B$2:$CH$18,MATCH(Auxiliar_OPEX_O!DO$3,Auxiliar_OPEX_Drivers!$B$2:$B$18,0),MATCH($DG59,Auxiliar_OPEX_Drivers!$B$2:$CH$2,0))</f>
        <v>12</v>
      </c>
      <c r="DP59" s="1">
        <f>INDEX(Auxiliar_OPEX_Drivers!$B$2:$CH$18,MATCH(Auxiliar_OPEX_O!DP$3,Auxiliar_OPEX_Drivers!$B$2:$B$18,0),MATCH($DG59,Auxiliar_OPEX_Drivers!$B$2:$CH$2,0))</f>
        <v>201.63736351501933</v>
      </c>
      <c r="DQ59" s="1">
        <f>INDEX(Auxiliar_OPEX_Drivers!$B$2:$CH$18,MATCH(Auxiliar_OPEX_O!DQ$3,Auxiliar_OPEX_Drivers!$B$2:$B$18,0),MATCH($DG59,Auxiliar_OPEX_Drivers!$B$2:$CH$2,0))</f>
        <v>37.272498039593074</v>
      </c>
      <c r="DR59" s="1">
        <f>INDEX(Auxiliar_OPEX_Drivers!$B$2:$CH$18,MATCH(Auxiliar_OPEX_O!DR$3,Auxiliar_OPEX_Drivers!$B$2:$B$18,0),MATCH($DG59,Auxiliar_OPEX_Drivers!$B$2:$CH$2,0))</f>
        <v>20998714.863145053</v>
      </c>
      <c r="DS59" s="1">
        <f>INDEX(Auxiliar_OPEX_Drivers!$B$2:$CH$18,MATCH(Auxiliar_OPEX_O!DS$3,Auxiliar_OPEX_Drivers!$B$2:$B$18,0),MATCH($DG59,Auxiliar_OPEX_Drivers!$B$2:$CH$2,0))</f>
        <v>79166.666666666701</v>
      </c>
      <c r="DT59" s="1">
        <f>INDEX(Auxiliar_OPEX_Drivers!$B$2:$CH$18,MATCH(Auxiliar_OPEX_O!DT$3,Auxiliar_OPEX_Drivers!$B$2:$B$18,0),MATCH($DG59,Auxiliar_OPEX_Drivers!$B$2:$CH$2,0))</f>
        <v>9568.118897572007</v>
      </c>
      <c r="DU59" s="1">
        <f>INDEX(Auxiliar_OPEX_Drivers!$B$2:$CH$18,MATCH(Auxiliar_OPEX_O!DU$3,Auxiliar_OPEX_Drivers!$B$2:$B$18,0),MATCH($DG59,Auxiliar_OPEX_Drivers!$B$2:$CH$2,0))</f>
        <v>4791.4774301710731</v>
      </c>
      <c r="DV59" s="1">
        <f>INDEX(Auxiliar_OPEX_Drivers!$B$2:$CH$18,MATCH(Auxiliar_OPEX_O!DV$3,Auxiliar_OPEX_Drivers!$B$2:$B$18,0),MATCH($DG59,Auxiliar_OPEX_Drivers!$B$2:$CH$2,0))</f>
        <v>2493572.5448652431</v>
      </c>
      <c r="DW59" s="1">
        <f>INDEX(Auxiliar_OPEX_Drivers!$B$2:$CH$18,MATCH(Auxiliar_OPEX_O!DW$3,Auxiliar_OPEX_Drivers!$B$2:$B$18,0),MATCH($DG59,Auxiliar_OPEX_Drivers!$B$2:$CH$2,0))</f>
        <v>9458.1440968373754</v>
      </c>
      <c r="DX59" s="1">
        <f>INDEX(Auxiliar_OPEX_Drivers!$B$2:$CH$18,MATCH(Auxiliar_OPEX_O!DX$3,Auxiliar_OPEX_Drivers!$B$2:$B$18,0),MATCH($DG59,Auxiliar_OPEX_Drivers!$B$2:$CH$2,0))</f>
        <v>2518609.8462175783</v>
      </c>
      <c r="DY59" s="1">
        <f>INDEX(Auxiliar_OPEX_Drivers!$B$2:$CH$18,MATCH(Auxiliar_OPEX_O!DY$3,Auxiliar_OPEX_Drivers!$B$2:$B$18,0),MATCH($DG59,Auxiliar_OPEX_Drivers!$B$2:$CH$2,0))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13814.225052069336</v>
      </c>
      <c r="E60" s="51">
        <f ca="1">SUMPRODUCT($CM60:$DD60,INDIRECT(ADDRESS(E$2,$DH$2)):INDIRECT(ADDRESS(E$2,$DY$2)))</f>
        <v>13712.901418739584</v>
      </c>
      <c r="F60" s="51">
        <f ca="1">SUMPRODUCT($CM60:$DD60,INDIRECT(ADDRESS(F$2,$DH$2)):INDIRECT(ADDRESS(F$2,$DY$2)))</f>
        <v>13804.400979647409</v>
      </c>
      <c r="G60" s="51">
        <f ca="1">SUMPRODUCT($CM60:$DD60,INDIRECT(ADDRESS(G$2,$DH$2)):INDIRECT(ADDRESS(G$2,$DY$2)))</f>
        <v>13927.052813580298</v>
      </c>
      <c r="H60" s="51">
        <f ca="1">SUMPRODUCT($CM60:$DD60,INDIRECT(ADDRESS(H$2,$DH$2)):INDIRECT(ADDRESS(H$2,$DY$2)))</f>
        <v>14004.484118086582</v>
      </c>
      <c r="I60" s="51">
        <f ca="1">SUMPRODUCT($CM60:$DD60,INDIRECT(ADDRESS(I$2,$DH$2)):INDIRECT(ADDRESS(I$2,$DY$2)))</f>
        <v>13473.191753068497</v>
      </c>
      <c r="J60" s="51">
        <f ca="1">SUMPRODUCT($CM60:$DD60,INDIRECT(ADDRESS(J$2,$DH$2)):INDIRECT(ADDRESS(J$2,$DY$2)))</f>
        <v>12341.533163320706</v>
      </c>
      <c r="K60" s="51">
        <f ca="1">SUMPRODUCT($CM60:$DD60,INDIRECT(ADDRESS(K$2,$DH$2)):INDIRECT(ADDRESS(K$2,$DY$2)))</f>
        <v>12616.316394051129</v>
      </c>
      <c r="L60" s="51">
        <f ca="1">SUMPRODUCT($CM60:$DD60,INDIRECT(ADDRESS(L$2,$DH$2)):INDIRECT(ADDRESS(L$2,$DY$2)))</f>
        <v>13474.089380730569</v>
      </c>
      <c r="M60" s="51">
        <f ca="1">SUMPRODUCT($CM60:$DD60,INDIRECT(ADDRESS(M$2,$DH$2)):INDIRECT(ADDRESS(M$2,$DY$2)))</f>
        <v>14161.619927604002</v>
      </c>
      <c r="N60" s="51">
        <f ca="1">SUMPRODUCT($CM60:$DD60,INDIRECT(ADDRESS(N$2,$DH$2)):INDIRECT(ADDRESS(N$2,$DY$2)))</f>
        <v>14249.650007640192</v>
      </c>
      <c r="O60" s="51">
        <f ca="1">SUMPRODUCT($CM60:$DD60,INDIRECT(ADDRESS(O$2,$DH$2)):INDIRECT(ADDRESS(O$2,$DY$2)))</f>
        <v>14276.746054130637</v>
      </c>
      <c r="P60" s="51">
        <f ca="1">SUMPRODUCT($CM60:$DD60,INDIRECT(ADDRESS(P$2,$DH$2)):INDIRECT(ADDRESS(P$2,$DY$2)))</f>
        <v>14098.233393399694</v>
      </c>
      <c r="Q60" s="51">
        <f ca="1">SUMPRODUCT($CM60:$DD60,INDIRECT(ADDRESS(Q$2,$DH$2)):INDIRECT(ADDRESS(Q$2,$DY$2)))</f>
        <v>14041.347169200562</v>
      </c>
      <c r="R60" s="51">
        <f ca="1">SUMPRODUCT($CM60:$DD60,INDIRECT(ADDRESS(R$2,$DH$2)):INDIRECT(ADDRESS(R$2,$DY$2)))</f>
        <v>14022.723824208431</v>
      </c>
      <c r="S60" s="51">
        <f ca="1">SUMPRODUCT($CM60:$DD60,INDIRECT(ADDRESS(S$2,$DH$2)):INDIRECT(ADDRESS(S$2,$DY$2)))</f>
        <v>14057.315083471161</v>
      </c>
      <c r="T60" s="51">
        <f ca="1">SUMPRODUCT($CM60:$DD60,INDIRECT(ADDRESS(T$2,$DH$2)):INDIRECT(ADDRESS(T$2,$DY$2)))</f>
        <v>14016.101937754396</v>
      </c>
      <c r="U60" s="51">
        <f ca="1">SUMPRODUCT($CM60:$DD60,INDIRECT(ADDRESS(U$2,$DH$2)):INDIRECT(ADDRESS(U$2,$DY$2)))</f>
        <v>13070.15848255709</v>
      </c>
      <c r="V60" s="51">
        <f ca="1">SUMPRODUCT($CM60:$DD60,INDIRECT(ADDRESS(V$2,$DH$2)):INDIRECT(ADDRESS(V$2,$DY$2)))</f>
        <v>12046.809857232583</v>
      </c>
      <c r="W60" s="51">
        <f ca="1">SUMPRODUCT($CM60:$DD60,INDIRECT(ADDRESS(W$2,$DH$2)):INDIRECT(ADDRESS(W$2,$DY$2)))</f>
        <v>12643.196151821756</v>
      </c>
      <c r="X60" s="51">
        <f ca="1">SUMPRODUCT($CM60:$DD60,INDIRECT(ADDRESS(X$2,$DH$2)):INDIRECT(ADDRESS(X$2,$DY$2)))</f>
        <v>13626.262846763677</v>
      </c>
      <c r="Y60" s="51">
        <f ca="1">SUMPRODUCT($CM60:$DD60,INDIRECT(ADDRESS(Y$2,$DH$2)):INDIRECT(ADDRESS(Y$2,$DY$2)))</f>
        <v>14504.456725714197</v>
      </c>
      <c r="Z60" s="51">
        <f ca="1">SUMPRODUCT($CM60:$DD60,INDIRECT(ADDRESS(Z$2,$DH$2)):INDIRECT(ADDRESS(Z$2,$DY$2)))</f>
        <v>14634.145650156992</v>
      </c>
      <c r="AA60" s="51">
        <f ca="1">SUMPRODUCT($CM60:$DD60,INDIRECT(ADDRESS(AA$2,$DH$2)):INDIRECT(ADDRESS(AA$2,$DY$2)))</f>
        <v>14618.060916968654</v>
      </c>
      <c r="AB60" s="51">
        <f ca="1">SUMPRODUCT($CM60:$DD60,INDIRECT(ADDRESS(AB$2,$DH$2)):INDIRECT(ADDRESS(AB$2,$DY$2)))</f>
        <v>14639.115697008916</v>
      </c>
      <c r="AC60" s="51">
        <f ca="1">SUMPRODUCT($CM60:$DD60,INDIRECT(ADDRESS(AC$2,$DH$2)):INDIRECT(ADDRESS(AC$2,$DY$2)))</f>
        <v>14668.0390593959</v>
      </c>
      <c r="AD60" s="51">
        <f ca="1">SUMPRODUCT($CM60:$DD60,INDIRECT(ADDRESS(AD$2,$DH$2)):INDIRECT(ADDRESS(AD$2,$DY$2)))</f>
        <v>14634.889018000116</v>
      </c>
      <c r="AE60" s="51">
        <f ca="1">SUMPRODUCT($CM60:$DD60,INDIRECT(ADDRESS(AE$2,$DH$2)):INDIRECT(ADDRESS(AE$2,$DY$2)))</f>
        <v>14699.072011711256</v>
      </c>
      <c r="AF60" s="51">
        <f ca="1">SUMPRODUCT($CM60:$DD60,INDIRECT(ADDRESS(AF$2,$DH$2)):INDIRECT(ADDRESS(AF$2,$DY$2)))</f>
        <v>14672.475822947701</v>
      </c>
      <c r="AG60" s="51">
        <f ca="1">SUMPRODUCT($CM60:$DD60,INDIRECT(ADDRESS(AG$2,$DH$2)):INDIRECT(ADDRESS(AG$2,$DY$2)))</f>
        <v>13382.931815955248</v>
      </c>
      <c r="AH60" s="51">
        <f ca="1">SUMPRODUCT($CM60:$DD60,INDIRECT(ADDRESS(AH$2,$DH$2)):INDIRECT(ADDRESS(AH$2,$DY$2)))</f>
        <v>12177.513571182637</v>
      </c>
      <c r="AI60" s="51">
        <f ca="1">SUMPRODUCT($CM60:$DD60,INDIRECT(ADDRESS(AI$2,$DH$2)):INDIRECT(ADDRESS(AI$2,$DY$2)))</f>
        <v>13063.903769176359</v>
      </c>
      <c r="AJ60" s="51">
        <f ca="1">SUMPRODUCT($CM60:$DD60,INDIRECT(ADDRESS(AJ$2,$DH$2)):INDIRECT(ADDRESS(AJ$2,$DY$2)))</f>
        <v>14027.883927711639</v>
      </c>
      <c r="AK60" s="51">
        <f ca="1">SUMPRODUCT($CM60:$DD60,INDIRECT(ADDRESS(AK$2,$DH$2)):INDIRECT(ADDRESS(AK$2,$DY$2)))</f>
        <v>14488.074768932049</v>
      </c>
      <c r="AL60" s="51">
        <f ca="1">SUMPRODUCT($CM60:$DD60,INDIRECT(ADDRESS(AL$2,$DH$2)):INDIRECT(ADDRESS(AL$2,$DY$2)))</f>
        <v>14514.938390445703</v>
      </c>
      <c r="AM60" s="51">
        <f ca="1">SUMPRODUCT($CM60:$DD60,INDIRECT(ADDRESS(AM$2,$DH$2)):INDIRECT(ADDRESS(AM$2,$DY$2)))</f>
        <v>14507.27098144437</v>
      </c>
      <c r="AN60" s="51">
        <f ca="1">SUMPRODUCT($CM60:$DD60,INDIRECT(ADDRESS(AN$2,$DH$2)):INDIRECT(ADDRESS(AN$2,$DY$2)))</f>
        <v>14639.480582683602</v>
      </c>
      <c r="AO60" s="51">
        <f ca="1">SUMPRODUCT($CM60:$DD60,INDIRECT(ADDRESS(AO$2,$DH$2)):INDIRECT(ADDRESS(AO$2,$DY$2)))</f>
        <v>14616.843973173538</v>
      </c>
      <c r="AP60" s="51">
        <f ca="1">SUMPRODUCT($CM60:$DD60,INDIRECT(ADDRESS(AP$2,$DH$2)):INDIRECT(ADDRESS(AP$2,$DY$2)))</f>
        <v>14551.42294258726</v>
      </c>
      <c r="AQ60" s="51">
        <f ca="1">SUMPRODUCT($CM60:$DD60,INDIRECT(ADDRESS(AQ$2,$DH$2)):INDIRECT(ADDRESS(AQ$2,$DY$2)))</f>
        <v>14518.798383276569</v>
      </c>
      <c r="AR60" s="51">
        <f ca="1">SUMPRODUCT($CM60:$DD60,INDIRECT(ADDRESS(AR$2,$DH$2)):INDIRECT(ADDRESS(AR$2,$DY$2)))</f>
        <v>14612.50200485699</v>
      </c>
      <c r="AS60" s="51">
        <f ca="1">SUMPRODUCT($CM60:$DD60,INDIRECT(ADDRESS(AS$2,$DH$2)):INDIRECT(ADDRESS(AS$2,$DY$2)))</f>
        <v>13687.038248979874</v>
      </c>
      <c r="AT60" s="51">
        <f ca="1">SUMPRODUCT($CM60:$DD60,INDIRECT(ADDRESS(AT$2,$DH$2)):INDIRECT(ADDRESS(AT$2,$DY$2)))</f>
        <v>12659.803578744964</v>
      </c>
      <c r="AU60" s="51">
        <f ca="1">SUMPRODUCT($CM60:$DD60,INDIRECT(ADDRESS(AU$2,$DH$2)):INDIRECT(ADDRESS(AU$2,$DY$2)))</f>
        <v>13220.95268018364</v>
      </c>
      <c r="AV60" s="51">
        <f ca="1">SUMPRODUCT($CM60:$DD60,INDIRECT(ADDRESS(AV$2,$DH$2)):INDIRECT(ADDRESS(AV$2,$DY$2)))</f>
        <v>14218.625014936351</v>
      </c>
      <c r="AW60" s="51">
        <f ca="1">SUMPRODUCT($CM60:$DD60,INDIRECT(ADDRESS(AW$2,$DH$2)):INDIRECT(ADDRESS(AW$2,$DY$2)))</f>
        <v>14890.558645516734</v>
      </c>
      <c r="AX60" s="51">
        <f ca="1">SUMPRODUCT($CM60:$DD60,INDIRECT(ADDRESS(AX$2,$DH$2)):INDIRECT(ADDRESS(AX$2,$DY$2)))</f>
        <v>14864.383898258369</v>
      </c>
      <c r="AY60" s="51">
        <f ca="1">SUMPRODUCT($CM60:$DD60,INDIRECT(ADDRESS(AY$2,$DH$2)):INDIRECT(ADDRESS(AY$2,$DY$2)))</f>
        <v>14585.987902461957</v>
      </c>
      <c r="AZ60" s="51">
        <f ca="1">SUMPRODUCT($CM60:$DD60,INDIRECT(ADDRESS(AZ$2,$DH$2)):INDIRECT(ADDRESS(AZ$2,$DY$2)))</f>
        <v>14667.504363505268</v>
      </c>
      <c r="BA60" s="51">
        <f ca="1">SUMPRODUCT($CM60:$DD60,INDIRECT(ADDRESS(BA$2,$DH$2)):INDIRECT(ADDRESS(BA$2,$DY$2)))</f>
        <v>14503.156176765819</v>
      </c>
      <c r="BB60" s="51">
        <f ca="1">SUMPRODUCT($CM60:$DD60,INDIRECT(ADDRESS(BB$2,$DH$2)):INDIRECT(ADDRESS(BB$2,$DY$2)))</f>
        <v>14704.317947344289</v>
      </c>
      <c r="BC60" s="51">
        <f ca="1">SUMPRODUCT($CM60:$DD60,INDIRECT(ADDRESS(BC$2,$DH$2)):INDIRECT(ADDRESS(BC$2,$DY$2)))</f>
        <v>14627.284060478454</v>
      </c>
      <c r="BD60" s="51">
        <f ca="1">SUMPRODUCT($CM60:$DD60,INDIRECT(ADDRESS(BD$2,$DH$2)):INDIRECT(ADDRESS(BD$2,$DY$2)))</f>
        <v>14552.009415078746</v>
      </c>
      <c r="BE60" s="51">
        <f ca="1">SUMPRODUCT($CM60:$DD60,INDIRECT(ADDRESS(BE$2,$DH$2)):INDIRECT(ADDRESS(BE$2,$DY$2)))</f>
        <v>13278.270707971273</v>
      </c>
      <c r="BF60" s="51">
        <f ca="1">SUMPRODUCT($CM60:$DD60,INDIRECT(ADDRESS(BF$2,$DH$2)):INDIRECT(ADDRESS(BF$2,$DY$2)))</f>
        <v>12136.253287536721</v>
      </c>
      <c r="BG60" s="51">
        <f ca="1">SUMPRODUCT($CM60:$DD60,INDIRECT(ADDRESS(BG$2,$DH$2)):INDIRECT(ADDRESS(BG$2,$DY$2)))</f>
        <v>13681.915688290952</v>
      </c>
      <c r="BH60" s="51">
        <f ca="1">SUMPRODUCT($CM60:$DD60,INDIRECT(ADDRESS(BH$2,$DH$2)):INDIRECT(ADDRESS(BH$2,$DY$2)))</f>
        <v>14495.784498103127</v>
      </c>
      <c r="BI60" s="51">
        <f ca="1">SUMPRODUCT($CM60:$DD60,INDIRECT(ADDRESS(BI$2,$DH$2)):INDIRECT(ADDRESS(BI$2,$DY$2)))</f>
        <v>14495.784498102832</v>
      </c>
      <c r="BJ60" s="51">
        <f ca="1">SUMPRODUCT($CM60:$DD60,INDIRECT(ADDRESS(BJ$2,$DH$2)):INDIRECT(ADDRESS(BJ$2,$DY$2)))</f>
        <v>14495.784498103121</v>
      </c>
      <c r="BK60" s="51">
        <f ca="1">SUMPRODUCT($CM60:$DD60,INDIRECT(ADDRESS(BK$2,$DH$2)):INDIRECT(ADDRESS(BK$2,$DY$2)))</f>
        <v>14360.420746160175</v>
      </c>
      <c r="BL60" s="51">
        <f ca="1">SUMPRODUCT($CM60:$DD60,INDIRECT(ADDRESS(BL$2,$DH$2)):INDIRECT(ADDRESS(BL$2,$DY$2)))</f>
        <v>14338.675463884836</v>
      </c>
      <c r="BM60" s="51">
        <f ca="1">SUMPRODUCT($CM60:$DD60,INDIRECT(ADDRESS(BM$2,$DH$2)):INDIRECT(ADDRESS(BM$2,$DY$2)))</f>
        <v>13969.425771398888</v>
      </c>
      <c r="BN60" s="51">
        <f ca="1">SUMPRODUCT($CM60:$DD60,INDIRECT(ADDRESS(BN$2,$DH$2)):INDIRECT(ADDRESS(BN$2,$DY$2)))</f>
        <v>13969.425771399077</v>
      </c>
      <c r="BO60" s="51">
        <f ca="1">SUMPRODUCT($CM60:$DD60,INDIRECT(ADDRESS(BO$2,$DH$2)):INDIRECT(ADDRESS(BO$2,$DY$2)))</f>
        <v>14104.789523341729</v>
      </c>
      <c r="BP60" s="51">
        <f ca="1">SUMPRODUCT($CM60:$DD60,INDIRECT(ADDRESS(BP$2,$DH$2)):INDIRECT(ADDRESS(BP$2,$DY$2)))</f>
        <v>13969.425771399008</v>
      </c>
      <c r="BQ60" s="51">
        <f ca="1">SUMPRODUCT($CM60:$DD60,INDIRECT(ADDRESS(BQ$2,$DH$2)):INDIRECT(ADDRESS(BQ$2,$DY$2)))</f>
        <v>13480.640903337271</v>
      </c>
      <c r="BR60" s="51">
        <f ca="1">SUMPRODUCT($CM60:$DD60,INDIRECT(ADDRESS(BR$2,$DH$2)):INDIRECT(ADDRESS(BR$2,$DY$2)))</f>
        <v>12728.494507693793</v>
      </c>
      <c r="BS60" s="51">
        <f ca="1">SUMPRODUCT($CM60:$DD60,INDIRECT(ADDRESS(BS$2,$DH$2)):INDIRECT(ADDRESS(BS$2,$DY$2)))</f>
        <v>13276.803148204843</v>
      </c>
      <c r="BT60" s="51">
        <f ca="1">SUMPRODUCT($CM60:$DD60,INDIRECT(ADDRESS(BT$2,$DH$2)):INDIRECT(ADDRESS(BT$2,$DY$2)))</f>
        <v>14067.197884819829</v>
      </c>
      <c r="BU60" s="51">
        <f ca="1">SUMPRODUCT($CM60:$DD60,INDIRECT(ADDRESS(BU$2,$DH$2)):INDIRECT(ADDRESS(BU$2,$DY$2)))</f>
        <v>14124.358054885328</v>
      </c>
      <c r="BV60" s="51">
        <f ca="1">SUMPRODUCT($CM60:$DD60,INDIRECT(ADDRESS(BV$2,$DH$2)):INDIRECT(ADDRESS(BV$2,$DY$2)))</f>
        <v>14124.358054885259</v>
      </c>
      <c r="BW60" s="51">
        <f ca="1">SUMPRODUCT($CM60:$DD60,INDIRECT(ADDRESS(BW$2,$DH$2)):INDIRECT(ADDRESS(BW$2,$DY$2)))</f>
        <v>14087.516491543611</v>
      </c>
      <c r="BX60" s="51">
        <f ca="1">SUMPRODUCT($CM60:$DD60,INDIRECT(ADDRESS(BX$2,$DH$2)):INDIRECT(ADDRESS(BX$2,$DY$2)))</f>
        <v>14727.098554624747</v>
      </c>
      <c r="BY60" s="51">
        <f ca="1">SUMPRODUCT($CM60:$DD60,INDIRECT(ADDRESS(BY$2,$DH$2)):INDIRECT(ADDRESS(BY$2,$DY$2)))</f>
        <v>14456.371050739432</v>
      </c>
      <c r="BZ60" s="51">
        <f ca="1">SUMPRODUCT($CM60:$DD60,INDIRECT(ADDRESS(BZ$2,$DH$2)):INDIRECT(ADDRESS(BZ$2,$DY$2)))</f>
        <v>14456.371050739524</v>
      </c>
      <c r="CA60" s="51">
        <f ca="1">SUMPRODUCT($CM60:$DD60,INDIRECT(ADDRESS(CA$2,$DH$2)):INDIRECT(ADDRESS(CA$2,$DY$2)))</f>
        <v>14591.734802682306</v>
      </c>
      <c r="CB60" s="51">
        <f ca="1">SUMPRODUCT($CM60:$DD60,INDIRECT(ADDRESS(CB$2,$DH$2)):INDIRECT(ADDRESS(CB$2,$DY$2)))</f>
        <v>14456.371050739506</v>
      </c>
      <c r="CC60" s="51">
        <f ca="1">SUMPRODUCT($CM60:$DD60,INDIRECT(ADDRESS(CC$2,$DH$2)):INDIRECT(ADDRESS(CC$2,$DY$2)))</f>
        <v>13847.157517081081</v>
      </c>
      <c r="CD60" s="51">
        <f ca="1">SUMPRODUCT($CM60:$DD60,INDIRECT(ADDRESS(CD$2,$DH$2)):INDIRECT(ADDRESS(CD$2,$DY$2)))</f>
        <v>13048.158791005164</v>
      </c>
      <c r="CF60" s="51">
        <f t="shared" ca="1" si="7"/>
        <v>163856.21106266894</v>
      </c>
      <c r="CG60" s="51">
        <f t="shared" ca="1" si="7"/>
        <v>165378.8120392492</v>
      </c>
      <c r="CH60" s="51">
        <f t="shared" ca="1" si="7"/>
        <v>169476.10883391189</v>
      </c>
      <c r="CI60" s="51">
        <f t="shared" ca="1" si="7"/>
        <v>171066.39785565983</v>
      </c>
      <c r="CJ60" s="51">
        <f t="shared" ca="1" si="7"/>
        <v>169998.48588744077</v>
      </c>
      <c r="CK60" s="51">
        <f t="shared" ca="1" si="7"/>
        <v>166241.11134679348</v>
      </c>
      <c r="CL60" s="82"/>
      <c r="CM60" s="1">
        <f>IFERROR(VLOOKUP($A60,Auxiliar_OPEX_CustosUnit!$A$4:$BT$129,COLUMN(Auxiliar_OPEX_CustosUnit!BC$2),0),0)</f>
        <v>0</v>
      </c>
      <c r="CN60" s="1">
        <f>IFERROR(VLOOKUP($A60,Auxiliar_OPEX_CustosUnit!$A$4:$BT$129,COLUMN(Auxiliar_OPEX_CustosUnit!BD$2),0),0)</f>
        <v>0</v>
      </c>
      <c r="CO60" s="1">
        <f>IFERROR(VLOOKUP($A60,Auxiliar_OPEX_CustosUnit!$A$4:$BT$129,COLUMN(Auxiliar_OPEX_CustosUnit!BE$2),0)*(1-DRE_Auxiliar!$A$172),0)</f>
        <v>10201.231109761144</v>
      </c>
      <c r="CP60" s="1">
        <f>IFERROR(VLOOKUP($A60,Auxiliar_OPEX_CustosUnit!$A$4:$BT$129,COLUMN(Auxiliar_OPEX_CustosUnit!BF$2),0),0)</f>
        <v>0</v>
      </c>
      <c r="CQ60" s="1">
        <f>IFERROR(VLOOKUP($A60,Auxiliar_OPEX_CustosUnit!$A$4:$BT$129,COLUMN(Auxiliar_OPEX_CustosUnit!BG$2),0),0)</f>
        <v>0</v>
      </c>
      <c r="CR60" s="1">
        <f>IFERROR(VLOOKUP($A60,Auxiliar_OPEX_CustosUnit!$A$4:$BT$129,COLUMN(Auxiliar_OPEX_CustosUnit!BH$2),0),0)</f>
        <v>0</v>
      </c>
      <c r="CS60" s="1">
        <f>IFERROR(VLOOKUP($A60,Auxiliar_OPEX_CustosUnit!$A$4:$BT$129,COLUMN(Auxiliar_OPEX_CustosUnit!BI$2),0),0)</f>
        <v>0</v>
      </c>
      <c r="CT60" s="1">
        <f>IFERROR(VLOOKUP($A60,Auxiliar_OPEX_CustosUnit!$A$4:$BT$129,COLUMN(Auxiliar_OPEX_CustosUnit!BJ$2),0),0)</f>
        <v>0</v>
      </c>
      <c r="CU60" s="1">
        <f>IFERROR(VLOOKUP($A60,Auxiliar_OPEX_CustosUnit!$A$4:$BT$129,COLUMN(Auxiliar_OPEX_CustosUnit!BK$2),0),0)</f>
        <v>4.5631663683996004</v>
      </c>
      <c r="CV60" s="1">
        <f>IFERROR(VLOOKUP($A60,Auxiliar_OPEX_CustosUnit!$A$4:$BT$129,COLUMN(Auxiliar_OPEX_CustosUnit!BL$2),0),0)</f>
        <v>0</v>
      </c>
      <c r="CW60" s="1">
        <f>IFERROR(VLOOKUP($A60,Auxiliar_OPEX_CustosUnit!$A$4:$BT$129,COLUMN(Auxiliar_OPEX_CustosUnit!BM$2),0),0)</f>
        <v>0</v>
      </c>
      <c r="CX60" s="1">
        <f>IFERROR(VLOOKUP($A60,Auxiliar_OPEX_CustosUnit!$A$4:$BT$129,COLUMN(Auxiliar_OPEX_CustosUnit!BN$2),0),0)</f>
        <v>0</v>
      </c>
      <c r="CY60" s="1">
        <f>IFERROR(VLOOKUP($A60,Auxiliar_OPEX_CustosUnit!$A$4:$BT$129,COLUMN(Auxiliar_OPEX_CustosUnit!BO$2),0),0)</f>
        <v>0</v>
      </c>
      <c r="CZ60" s="1">
        <f>IFERROR(VLOOKUP($A60,Auxiliar_OPEX_CustosUnit!$A$4:$BT$129,COLUMN(Auxiliar_OPEX_CustosUnit!BP$2),0),0)</f>
        <v>0</v>
      </c>
      <c r="DA60" s="1">
        <f>IFERROR(VLOOKUP($A60,Auxiliar_OPEX_CustosUnit!$A$4:$BT$129,COLUMN(Auxiliar_OPEX_CustosUnit!BQ$2),0),0)</f>
        <v>0</v>
      </c>
      <c r="DB60" s="1">
        <f>IFERROR(VLOOKUP($A60,Auxiliar_OPEX_CustosUnit!$A$4:$BT$129,COLUMN(Auxiliar_OPEX_CustosUnit!BR$2),0),0)</f>
        <v>0.27072750388541</v>
      </c>
      <c r="DC60" s="1">
        <f>IFERROR(VLOOKUP($A60,Auxiliar_OPEX_CustosUnit!$A$4:$BT$129,COLUMN(Auxiliar_OPEX_CustosUnit!BS$2),0),0)</f>
        <v>0</v>
      </c>
      <c r="DD60" s="1">
        <f>IFERROR(VLOOKUP($A60,Auxiliar_OPEX_CustosUnit!$A$4:$BT$129,COLUMN(Auxiliar_OPEX_CustosUnit!BT$2),0),0)</f>
        <v>0</v>
      </c>
      <c r="DG60" s="60">
        <v>44958</v>
      </c>
      <c r="DH60" s="1">
        <v>1</v>
      </c>
      <c r="DI60" s="1">
        <f>INDEX(Auxiliar_OPEX_Drivers!$B$2:$CH$18,MATCH(Auxiliar_OPEX_O!DI$3,Auxiliar_OPEX_Drivers!$B$2:$B$18,0),MATCH($DG60,Auxiliar_OPEX_Drivers!$B$2:$CH$2,0))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INDEX(Auxiliar_OPEX_Drivers!$B$2:$CH$18,MATCH(Auxiliar_OPEX_O!DK$3,Auxiliar_OPEX_Drivers!$B$2:$B$18,0),MATCH($DG60,Auxiliar_OPEX_Drivers!$B$2:$CH$2,0))</f>
        <v>15.089992158372311</v>
      </c>
      <c r="DL60" s="1">
        <f>INDEX(Auxiliar_OPEX_Drivers!$B$2:$CH$18,MATCH(Auxiliar_OPEX_O!DL$3,Auxiliar_OPEX_Drivers!$B$2:$B$18,0),MATCH($DG60,Auxiliar_OPEX_Drivers!$B$2:$CH$2,0))</f>
        <v>65.91221025989482</v>
      </c>
      <c r="DM60" s="1">
        <f>INDEX(Auxiliar_OPEX_Drivers!$B$2:$CH$18,MATCH(Auxiliar_OPEX_O!DM$3,Auxiliar_OPEX_Drivers!$B$2:$B$18,0),MATCH($DG60,Auxiliar_OPEX_Drivers!$B$2:$CH$2,0))</f>
        <v>13</v>
      </c>
      <c r="DN60" s="1">
        <f>INDEX(Auxiliar_OPEX_Drivers!$B$2:$CH$18,MATCH(Auxiliar_OPEX_O!DN$3,Auxiliar_OPEX_Drivers!$B$2:$B$18,0),MATCH($DG60,Auxiliar_OPEX_Drivers!$B$2:$CH$2,0))</f>
        <v>732.96073480388213</v>
      </c>
      <c r="DO60" s="1">
        <f>INDEX(Auxiliar_OPEX_Drivers!$B$2:$CH$18,MATCH(Auxiliar_OPEX_O!DO$3,Auxiliar_OPEX_Drivers!$B$2:$B$18,0),MATCH($DG60,Auxiliar_OPEX_Drivers!$B$2:$CH$2,0))</f>
        <v>12</v>
      </c>
      <c r="DP60" s="1">
        <f>INDEX(Auxiliar_OPEX_Drivers!$B$2:$CH$18,MATCH(Auxiliar_OPEX_O!DP$3,Auxiliar_OPEX_Drivers!$B$2:$B$18,0),MATCH($DG60,Auxiliar_OPEX_Drivers!$B$2:$CH$2,0))</f>
        <v>201.63736351501933</v>
      </c>
      <c r="DQ60" s="1">
        <f>INDEX(Auxiliar_OPEX_Drivers!$B$2:$CH$18,MATCH(Auxiliar_OPEX_O!DQ$3,Auxiliar_OPEX_Drivers!$B$2:$B$18,0),MATCH($DG60,Auxiliar_OPEX_Drivers!$B$2:$CH$2,0))</f>
        <v>37.272498039593074</v>
      </c>
      <c r="DR60" s="1">
        <f>INDEX(Auxiliar_OPEX_Drivers!$B$2:$CH$18,MATCH(Auxiliar_OPEX_O!DR$3,Auxiliar_OPEX_Drivers!$B$2:$B$18,0),MATCH($DG60,Auxiliar_OPEX_Drivers!$B$2:$CH$2,0))</f>
        <v>21077881.529811721</v>
      </c>
      <c r="DS60" s="1">
        <f>INDEX(Auxiliar_OPEX_Drivers!$B$2:$CH$18,MATCH(Auxiliar_OPEX_O!DS$3,Auxiliar_OPEX_Drivers!$B$2:$B$18,0),MATCH($DG60,Auxiliar_OPEX_Drivers!$B$2:$CH$2,0))</f>
        <v>79166.666666666701</v>
      </c>
      <c r="DT60" s="1">
        <f>INDEX(Auxiliar_OPEX_Drivers!$B$2:$CH$18,MATCH(Auxiliar_OPEX_O!DT$3,Auxiliar_OPEX_Drivers!$B$2:$B$18,0),MATCH($DG60,Auxiliar_OPEX_Drivers!$B$2:$CH$2,0))</f>
        <v>12617.077479491352</v>
      </c>
      <c r="DU60" s="1">
        <f>INDEX(Auxiliar_OPEX_Drivers!$B$2:$CH$18,MATCH(Auxiliar_OPEX_O!DU$3,Auxiliar_OPEX_Drivers!$B$2:$B$18,0),MATCH($DG60,Auxiliar_OPEX_Drivers!$B$2:$CH$2,0))</f>
        <v>6297.7061957436799</v>
      </c>
      <c r="DV60" s="1">
        <f>INDEX(Auxiliar_OPEX_Drivers!$B$2:$CH$18,MATCH(Auxiliar_OPEX_O!DV$3,Auxiliar_OPEX_Drivers!$B$2:$B$18,0),MATCH($DG60,Auxiliar_OPEX_Drivers!$B$2:$CH$2,0))</f>
        <v>2504640.9177276539</v>
      </c>
      <c r="DW60" s="1">
        <f>INDEX(Auxiliar_OPEX_Drivers!$B$2:$CH$18,MATCH(Auxiliar_OPEX_O!DW$3,Auxiliar_OPEX_Drivers!$B$2:$B$18,0),MATCH($DG60,Auxiliar_OPEX_Drivers!$B$2:$CH$2,0))</f>
        <v>12464.372862410666</v>
      </c>
      <c r="DX60" s="1">
        <f>INDEX(Auxiliar_OPEX_Drivers!$B$2:$CH$18,MATCH(Auxiliar_OPEX_O!DX$3,Auxiliar_OPEX_Drivers!$B$2:$B$18,0),MATCH($DG60,Auxiliar_OPEX_Drivers!$B$2:$CH$2,0))</f>
        <v>2529794.9236970698</v>
      </c>
      <c r="DY60" s="1">
        <f>INDEX(Auxiliar_OPEX_Drivers!$B$2:$CH$18,MATCH(Auxiliar_OPEX_O!DY$3,Auxiliar_OPEX_Drivers!$B$2:$B$18,0),MATCH($DG60,Auxiliar_OPEX_Drivers!$B$2:$CH$2,0))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5882.5477545876311</v>
      </c>
      <c r="E61" s="51">
        <f ca="1">SUMPRODUCT($CM61:$DD61,INDIRECT(ADDRESS(E$2,$DH$2)):INDIRECT(ADDRESS(E$2,$DY$2)))</f>
        <v>5882.5477545876311</v>
      </c>
      <c r="F61" s="51">
        <f ca="1">SUMPRODUCT($CM61:$DD61,INDIRECT(ADDRESS(F$2,$DH$2)):INDIRECT(ADDRESS(F$2,$DY$2)))</f>
        <v>5882.5477545876311</v>
      </c>
      <c r="G61" s="51">
        <f ca="1">SUMPRODUCT($CM61:$DD61,INDIRECT(ADDRESS(G$2,$DH$2)):INDIRECT(ADDRESS(G$2,$DY$2)))</f>
        <v>5882.5477545876311</v>
      </c>
      <c r="H61" s="51">
        <f ca="1">SUMPRODUCT($CM61:$DD61,INDIRECT(ADDRESS(H$2,$DH$2)):INDIRECT(ADDRESS(H$2,$DY$2)))</f>
        <v>5882.5477545876311</v>
      </c>
      <c r="I61" s="51">
        <f ca="1">SUMPRODUCT($CM61:$DD61,INDIRECT(ADDRESS(I$2,$DH$2)):INDIRECT(ADDRESS(I$2,$DY$2)))</f>
        <v>5882.5477545876311</v>
      </c>
      <c r="J61" s="51">
        <f ca="1">SUMPRODUCT($CM61:$DD61,INDIRECT(ADDRESS(J$2,$DH$2)):INDIRECT(ADDRESS(J$2,$DY$2)))</f>
        <v>5882.5477545876311</v>
      </c>
      <c r="K61" s="51">
        <f ca="1">SUMPRODUCT($CM61:$DD61,INDIRECT(ADDRESS(K$2,$DH$2)):INDIRECT(ADDRESS(K$2,$DY$2)))</f>
        <v>5892.2901577196471</v>
      </c>
      <c r="L61" s="51">
        <f ca="1">SUMPRODUCT($CM61:$DD61,INDIRECT(ADDRESS(L$2,$DH$2)):INDIRECT(ADDRESS(L$2,$DY$2)))</f>
        <v>5892.2901577196471</v>
      </c>
      <c r="M61" s="51">
        <f ca="1">SUMPRODUCT($CM61:$DD61,INDIRECT(ADDRESS(M$2,$DH$2)):INDIRECT(ADDRESS(M$2,$DY$2)))</f>
        <v>5892.2901577196471</v>
      </c>
      <c r="N61" s="51">
        <f ca="1">SUMPRODUCT($CM61:$DD61,INDIRECT(ADDRESS(N$2,$DH$2)):INDIRECT(ADDRESS(N$2,$DY$2)))</f>
        <v>5892.2901577196471</v>
      </c>
      <c r="O61" s="51">
        <f ca="1">SUMPRODUCT($CM61:$DD61,INDIRECT(ADDRESS(O$2,$DH$2)):INDIRECT(ADDRESS(O$2,$DY$2)))</f>
        <v>5892.2901577196471</v>
      </c>
      <c r="P61" s="51">
        <f ca="1">SUMPRODUCT($CM61:$DD61,INDIRECT(ADDRESS(P$2,$DH$2)):INDIRECT(ADDRESS(P$2,$DY$2)))</f>
        <v>5892.2901577196471</v>
      </c>
      <c r="Q61" s="51">
        <f ca="1">SUMPRODUCT($CM61:$DD61,INDIRECT(ADDRESS(Q$2,$DH$2)):INDIRECT(ADDRESS(Q$2,$DY$2)))</f>
        <v>5892.2901577196471</v>
      </c>
      <c r="R61" s="51">
        <f ca="1">SUMPRODUCT($CM61:$DD61,INDIRECT(ADDRESS(R$2,$DH$2)):INDIRECT(ADDRESS(R$2,$DY$2)))</f>
        <v>5892.2901577196471</v>
      </c>
      <c r="S61" s="51">
        <f ca="1">SUMPRODUCT($CM61:$DD61,INDIRECT(ADDRESS(S$2,$DH$2)):INDIRECT(ADDRESS(S$2,$DY$2)))</f>
        <v>5892.2901577196471</v>
      </c>
      <c r="T61" s="51">
        <f ca="1">SUMPRODUCT($CM61:$DD61,INDIRECT(ADDRESS(T$2,$DH$2)):INDIRECT(ADDRESS(T$2,$DY$2)))</f>
        <v>5892.2901577196471</v>
      </c>
      <c r="U61" s="51">
        <f ca="1">SUMPRODUCT($CM61:$DD61,INDIRECT(ADDRESS(U$2,$DH$2)):INDIRECT(ADDRESS(U$2,$DY$2)))</f>
        <v>5892.2901577196471</v>
      </c>
      <c r="V61" s="51">
        <f ca="1">SUMPRODUCT($CM61:$DD61,INDIRECT(ADDRESS(V$2,$DH$2)):INDIRECT(ADDRESS(V$2,$DY$2)))</f>
        <v>5892.2901577196471</v>
      </c>
      <c r="W61" s="51">
        <f ca="1">SUMPRODUCT($CM61:$DD61,INDIRECT(ADDRESS(W$2,$DH$2)):INDIRECT(ADDRESS(W$2,$DY$2)))</f>
        <v>5911.9318338953108</v>
      </c>
      <c r="X61" s="51">
        <f ca="1">SUMPRODUCT($CM61:$DD61,INDIRECT(ADDRESS(X$2,$DH$2)):INDIRECT(ADDRESS(X$2,$DY$2)))</f>
        <v>5911.9318338953108</v>
      </c>
      <c r="Y61" s="51">
        <f ca="1">SUMPRODUCT($CM61:$DD61,INDIRECT(ADDRESS(Y$2,$DH$2)):INDIRECT(ADDRESS(Y$2,$DY$2)))</f>
        <v>5911.9318338953108</v>
      </c>
      <c r="Z61" s="51">
        <f ca="1">SUMPRODUCT($CM61:$DD61,INDIRECT(ADDRESS(Z$2,$DH$2)):INDIRECT(ADDRESS(Z$2,$DY$2)))</f>
        <v>5911.9318338953108</v>
      </c>
      <c r="AA61" s="51">
        <f ca="1">SUMPRODUCT($CM61:$DD61,INDIRECT(ADDRESS(AA$2,$DH$2)):INDIRECT(ADDRESS(AA$2,$DY$2)))</f>
        <v>5911.9318338953108</v>
      </c>
      <c r="AB61" s="51">
        <f ca="1">SUMPRODUCT($CM61:$DD61,INDIRECT(ADDRESS(AB$2,$DH$2)):INDIRECT(ADDRESS(AB$2,$DY$2)))</f>
        <v>5911.9318338953108</v>
      </c>
      <c r="AC61" s="51">
        <f ca="1">SUMPRODUCT($CM61:$DD61,INDIRECT(ADDRESS(AC$2,$DH$2)):INDIRECT(ADDRESS(AC$2,$DY$2)))</f>
        <v>5911.9318338953108</v>
      </c>
      <c r="AD61" s="51">
        <f ca="1">SUMPRODUCT($CM61:$DD61,INDIRECT(ADDRESS(AD$2,$DH$2)):INDIRECT(ADDRESS(AD$2,$DY$2)))</f>
        <v>5911.9318338953108</v>
      </c>
      <c r="AE61" s="51">
        <f ca="1">SUMPRODUCT($CM61:$DD61,INDIRECT(ADDRESS(AE$2,$DH$2)):INDIRECT(ADDRESS(AE$2,$DY$2)))</f>
        <v>5911.9318338953108</v>
      </c>
      <c r="AF61" s="51">
        <f ca="1">SUMPRODUCT($CM61:$DD61,INDIRECT(ADDRESS(AF$2,$DH$2)):INDIRECT(ADDRESS(AF$2,$DY$2)))</f>
        <v>5911.9318338953108</v>
      </c>
      <c r="AG61" s="51">
        <f ca="1">SUMPRODUCT($CM61:$DD61,INDIRECT(ADDRESS(AG$2,$DH$2)):INDIRECT(ADDRESS(AG$2,$DY$2)))</f>
        <v>5911.9318338953108</v>
      </c>
      <c r="AH61" s="51">
        <f ca="1">SUMPRODUCT($CM61:$DD61,INDIRECT(ADDRESS(AH$2,$DH$2)):INDIRECT(ADDRESS(AH$2,$DY$2)))</f>
        <v>5911.9318338953108</v>
      </c>
      <c r="AI61" s="51">
        <f ca="1">SUMPRODUCT($CM61:$DD61,INDIRECT(ADDRESS(AI$2,$DH$2)):INDIRECT(ADDRESS(AI$2,$DY$2)))</f>
        <v>5932.2760581347884</v>
      </c>
      <c r="AJ61" s="51">
        <f ca="1">SUMPRODUCT($CM61:$DD61,INDIRECT(ADDRESS(AJ$2,$DH$2)):INDIRECT(ADDRESS(AJ$2,$DY$2)))</f>
        <v>5932.2760581347884</v>
      </c>
      <c r="AK61" s="51">
        <f ca="1">SUMPRODUCT($CM61:$DD61,INDIRECT(ADDRESS(AK$2,$DH$2)):INDIRECT(ADDRESS(AK$2,$DY$2)))</f>
        <v>5932.2760581347884</v>
      </c>
      <c r="AL61" s="51">
        <f ca="1">SUMPRODUCT($CM61:$DD61,INDIRECT(ADDRESS(AL$2,$DH$2)):INDIRECT(ADDRESS(AL$2,$DY$2)))</f>
        <v>5932.2760581347884</v>
      </c>
      <c r="AM61" s="51">
        <f ca="1">SUMPRODUCT($CM61:$DD61,INDIRECT(ADDRESS(AM$2,$DH$2)):INDIRECT(ADDRESS(AM$2,$DY$2)))</f>
        <v>5932.2760581347884</v>
      </c>
      <c r="AN61" s="51">
        <f ca="1">SUMPRODUCT($CM61:$DD61,INDIRECT(ADDRESS(AN$2,$DH$2)):INDIRECT(ADDRESS(AN$2,$DY$2)))</f>
        <v>5932.2760581347884</v>
      </c>
      <c r="AO61" s="51">
        <f ca="1">SUMPRODUCT($CM61:$DD61,INDIRECT(ADDRESS(AO$2,$DH$2)):INDIRECT(ADDRESS(AO$2,$DY$2)))</f>
        <v>5932.2760581347884</v>
      </c>
      <c r="AP61" s="51">
        <f ca="1">SUMPRODUCT($CM61:$DD61,INDIRECT(ADDRESS(AP$2,$DH$2)):INDIRECT(ADDRESS(AP$2,$DY$2)))</f>
        <v>5932.2760581347884</v>
      </c>
      <c r="AQ61" s="51">
        <f ca="1">SUMPRODUCT($CM61:$DD61,INDIRECT(ADDRESS(AQ$2,$DH$2)):INDIRECT(ADDRESS(AQ$2,$DY$2)))</f>
        <v>5932.2760581347884</v>
      </c>
      <c r="AR61" s="51">
        <f ca="1">SUMPRODUCT($CM61:$DD61,INDIRECT(ADDRESS(AR$2,$DH$2)):INDIRECT(ADDRESS(AR$2,$DY$2)))</f>
        <v>5932.2760581347884</v>
      </c>
      <c r="AS61" s="51">
        <f ca="1">SUMPRODUCT($CM61:$DD61,INDIRECT(ADDRESS(AS$2,$DH$2)):INDIRECT(ADDRESS(AS$2,$DY$2)))</f>
        <v>5932.2760581347884</v>
      </c>
      <c r="AT61" s="51">
        <f ca="1">SUMPRODUCT($CM61:$DD61,INDIRECT(ADDRESS(AT$2,$DH$2)):INDIRECT(ADDRESS(AT$2,$DY$2)))</f>
        <v>5932.2760581347884</v>
      </c>
      <c r="AU61" s="51">
        <f ca="1">SUMPRODUCT($CM61:$DD61,INDIRECT(ADDRESS(AU$2,$DH$2)):INDIRECT(ADDRESS(AU$2,$DY$2)))</f>
        <v>5927.0389987337512</v>
      </c>
      <c r="AV61" s="51">
        <f ca="1">SUMPRODUCT($CM61:$DD61,INDIRECT(ADDRESS(AV$2,$DH$2)):INDIRECT(ADDRESS(AV$2,$DY$2)))</f>
        <v>5927.0389987337512</v>
      </c>
      <c r="AW61" s="51">
        <f ca="1">SUMPRODUCT($CM61:$DD61,INDIRECT(ADDRESS(AW$2,$DH$2)):INDIRECT(ADDRESS(AW$2,$DY$2)))</f>
        <v>5927.0389987337512</v>
      </c>
      <c r="AX61" s="51">
        <f ca="1">SUMPRODUCT($CM61:$DD61,INDIRECT(ADDRESS(AX$2,$DH$2)):INDIRECT(ADDRESS(AX$2,$DY$2)))</f>
        <v>5927.0389987337512</v>
      </c>
      <c r="AY61" s="51">
        <f ca="1">SUMPRODUCT($CM61:$DD61,INDIRECT(ADDRESS(AY$2,$DH$2)):INDIRECT(ADDRESS(AY$2,$DY$2)))</f>
        <v>5927.0389987337512</v>
      </c>
      <c r="AZ61" s="51">
        <f ca="1">SUMPRODUCT($CM61:$DD61,INDIRECT(ADDRESS(AZ$2,$DH$2)):INDIRECT(ADDRESS(AZ$2,$DY$2)))</f>
        <v>5927.0389987337512</v>
      </c>
      <c r="BA61" s="51">
        <f ca="1">SUMPRODUCT($CM61:$DD61,INDIRECT(ADDRESS(BA$2,$DH$2)):INDIRECT(ADDRESS(BA$2,$DY$2)))</f>
        <v>5927.0389987337512</v>
      </c>
      <c r="BB61" s="51">
        <f ca="1">SUMPRODUCT($CM61:$DD61,INDIRECT(ADDRESS(BB$2,$DH$2)):INDIRECT(ADDRESS(BB$2,$DY$2)))</f>
        <v>5927.0389987337512</v>
      </c>
      <c r="BC61" s="51">
        <f ca="1">SUMPRODUCT($CM61:$DD61,INDIRECT(ADDRESS(BC$2,$DH$2)):INDIRECT(ADDRESS(BC$2,$DY$2)))</f>
        <v>5927.0389987337512</v>
      </c>
      <c r="BD61" s="51">
        <f ca="1">SUMPRODUCT($CM61:$DD61,INDIRECT(ADDRESS(BD$2,$DH$2)):INDIRECT(ADDRESS(BD$2,$DY$2)))</f>
        <v>5927.0389987337512</v>
      </c>
      <c r="BE61" s="51">
        <f ca="1">SUMPRODUCT($CM61:$DD61,INDIRECT(ADDRESS(BE$2,$DH$2)):INDIRECT(ADDRESS(BE$2,$DY$2)))</f>
        <v>5927.0389987337512</v>
      </c>
      <c r="BF61" s="51">
        <f ca="1">SUMPRODUCT($CM61:$DD61,INDIRECT(ADDRESS(BF$2,$DH$2)):INDIRECT(ADDRESS(BF$2,$DY$2)))</f>
        <v>5927.0389987337512</v>
      </c>
      <c r="BG61" s="51">
        <f ca="1">SUMPRODUCT($CM61:$DD61,INDIRECT(ADDRESS(BG$2,$DH$2)):INDIRECT(ADDRESS(BG$2,$DY$2)))</f>
        <v>5928.9870306617013</v>
      </c>
      <c r="BH61" s="51">
        <f ca="1">SUMPRODUCT($CM61:$DD61,INDIRECT(ADDRESS(BH$2,$DH$2)):INDIRECT(ADDRESS(BH$2,$DY$2)))</f>
        <v>5928.9870306617013</v>
      </c>
      <c r="BI61" s="51">
        <f ca="1">SUMPRODUCT($CM61:$DD61,INDIRECT(ADDRESS(BI$2,$DH$2)):INDIRECT(ADDRESS(BI$2,$DY$2)))</f>
        <v>5928.9870306617013</v>
      </c>
      <c r="BJ61" s="51">
        <f ca="1">SUMPRODUCT($CM61:$DD61,INDIRECT(ADDRESS(BJ$2,$DH$2)):INDIRECT(ADDRESS(BJ$2,$DY$2)))</f>
        <v>5928.9870306617013</v>
      </c>
      <c r="BK61" s="51">
        <f ca="1">SUMPRODUCT($CM61:$DD61,INDIRECT(ADDRESS(BK$2,$DH$2)):INDIRECT(ADDRESS(BK$2,$DY$2)))</f>
        <v>5928.9870306617013</v>
      </c>
      <c r="BL61" s="51">
        <f ca="1">SUMPRODUCT($CM61:$DD61,INDIRECT(ADDRESS(BL$2,$DH$2)):INDIRECT(ADDRESS(BL$2,$DY$2)))</f>
        <v>5928.9870306617013</v>
      </c>
      <c r="BM61" s="51">
        <f ca="1">SUMPRODUCT($CM61:$DD61,INDIRECT(ADDRESS(BM$2,$DH$2)):INDIRECT(ADDRESS(BM$2,$DY$2)))</f>
        <v>5928.9870306617013</v>
      </c>
      <c r="BN61" s="51">
        <f ca="1">SUMPRODUCT($CM61:$DD61,INDIRECT(ADDRESS(BN$2,$DH$2)):INDIRECT(ADDRESS(BN$2,$DY$2)))</f>
        <v>5928.9870306617013</v>
      </c>
      <c r="BO61" s="51">
        <f ca="1">SUMPRODUCT($CM61:$DD61,INDIRECT(ADDRESS(BO$2,$DH$2)):INDIRECT(ADDRESS(BO$2,$DY$2)))</f>
        <v>5928.9870306617013</v>
      </c>
      <c r="BP61" s="51">
        <f ca="1">SUMPRODUCT($CM61:$DD61,INDIRECT(ADDRESS(BP$2,$DH$2)):INDIRECT(ADDRESS(BP$2,$DY$2)))</f>
        <v>5928.9870306617013</v>
      </c>
      <c r="BQ61" s="51">
        <f ca="1">SUMPRODUCT($CM61:$DD61,INDIRECT(ADDRESS(BQ$2,$DH$2)):INDIRECT(ADDRESS(BQ$2,$DY$2)))</f>
        <v>5928.9870306617013</v>
      </c>
      <c r="BR61" s="51">
        <f ca="1">SUMPRODUCT($CM61:$DD61,INDIRECT(ADDRESS(BR$2,$DH$2)):INDIRECT(ADDRESS(BR$2,$DY$2)))</f>
        <v>5928.9870306617013</v>
      </c>
      <c r="BS61" s="51">
        <f ca="1">SUMPRODUCT($CM61:$DD61,INDIRECT(ADDRESS(BS$2,$DH$2)):INDIRECT(ADDRESS(BS$2,$DY$2)))</f>
        <v>5947.7086484182255</v>
      </c>
      <c r="BT61" s="51">
        <f ca="1">SUMPRODUCT($CM61:$DD61,INDIRECT(ADDRESS(BT$2,$DH$2)):INDIRECT(ADDRESS(BT$2,$DY$2)))</f>
        <v>5947.7086484182255</v>
      </c>
      <c r="BU61" s="51">
        <f ca="1">SUMPRODUCT($CM61:$DD61,INDIRECT(ADDRESS(BU$2,$DH$2)):INDIRECT(ADDRESS(BU$2,$DY$2)))</f>
        <v>5947.7086484182255</v>
      </c>
      <c r="BV61" s="51">
        <f ca="1">SUMPRODUCT($CM61:$DD61,INDIRECT(ADDRESS(BV$2,$DH$2)):INDIRECT(ADDRESS(BV$2,$DY$2)))</f>
        <v>5947.7086484182255</v>
      </c>
      <c r="BW61" s="51">
        <f ca="1">SUMPRODUCT($CM61:$DD61,INDIRECT(ADDRESS(BW$2,$DH$2)):INDIRECT(ADDRESS(BW$2,$DY$2)))</f>
        <v>5947.7086484182255</v>
      </c>
      <c r="BX61" s="51">
        <f ca="1">SUMPRODUCT($CM61:$DD61,INDIRECT(ADDRESS(BX$2,$DH$2)):INDIRECT(ADDRESS(BX$2,$DY$2)))</f>
        <v>5947.7086484182255</v>
      </c>
      <c r="BY61" s="51">
        <f ca="1">SUMPRODUCT($CM61:$DD61,INDIRECT(ADDRESS(BY$2,$DH$2)):INDIRECT(ADDRESS(BY$2,$DY$2)))</f>
        <v>5947.7086484182255</v>
      </c>
      <c r="BZ61" s="51">
        <f ca="1">SUMPRODUCT($CM61:$DD61,INDIRECT(ADDRESS(BZ$2,$DH$2)):INDIRECT(ADDRESS(BZ$2,$DY$2)))</f>
        <v>5947.7086484182255</v>
      </c>
      <c r="CA61" s="51">
        <f ca="1">SUMPRODUCT($CM61:$DD61,INDIRECT(ADDRESS(CA$2,$DH$2)):INDIRECT(ADDRESS(CA$2,$DY$2)))</f>
        <v>5947.7086484182255</v>
      </c>
      <c r="CB61" s="51">
        <f ca="1">SUMPRODUCT($CM61:$DD61,INDIRECT(ADDRESS(CB$2,$DH$2)):INDIRECT(ADDRESS(CB$2,$DY$2)))</f>
        <v>5947.7086484182255</v>
      </c>
      <c r="CC61" s="51">
        <f ca="1">SUMPRODUCT($CM61:$DD61,INDIRECT(ADDRESS(CC$2,$DH$2)):INDIRECT(ADDRESS(CC$2,$DY$2)))</f>
        <v>5947.7086484182255</v>
      </c>
      <c r="CD61" s="51">
        <f ca="1">SUMPRODUCT($CM61:$DD61,INDIRECT(ADDRESS(CD$2,$DH$2)):INDIRECT(ADDRESS(CD$2,$DY$2)))</f>
        <v>5947.7086484182255</v>
      </c>
      <c r="CF61" s="51">
        <f t="shared" ca="1" si="7"/>
        <v>70639.285070711645</v>
      </c>
      <c r="CG61" s="51">
        <f t="shared" ca="1" si="7"/>
        <v>70805.690273514076</v>
      </c>
      <c r="CH61" s="51">
        <f t="shared" ca="1" si="7"/>
        <v>71044.903127941114</v>
      </c>
      <c r="CI61" s="51">
        <f t="shared" ca="1" si="7"/>
        <v>71161.127400612299</v>
      </c>
      <c r="CJ61" s="51">
        <f t="shared" ca="1" si="7"/>
        <v>71134.208144444769</v>
      </c>
      <c r="CK61" s="51">
        <f t="shared" ca="1" si="7"/>
        <v>71241.452456723026</v>
      </c>
      <c r="CL61" s="82"/>
      <c r="CM61" s="1">
        <f>IFERROR(VLOOKUP($A61,Auxiliar_OPEX_CustosUnit!$A$4:$BT$129,COLUMN(Auxiliar_OPEX_CustosUnit!BC$2),0),0)</f>
        <v>0</v>
      </c>
      <c r="CN61" s="1">
        <f>IFERROR(VLOOKUP($A61,Auxiliar_OPEX_CustosUnit!$A$4:$BT$129,COLUMN(Auxiliar_OPEX_CustosUnit!BD$2),0),0)</f>
        <v>0</v>
      </c>
      <c r="CO61" s="1">
        <f>IFERROR(VLOOKUP($A61,Auxiliar_OPEX_CustosUnit!$A$4:$BT$129,COLUMN(Auxiliar_OPEX_CustosUnit!BE$2),0)*(1-DRE_Auxiliar!$A$172),0)</f>
        <v>5048.7037557787544</v>
      </c>
      <c r="CP61" s="1">
        <f>IFERROR(VLOOKUP($A61,Auxiliar_OPEX_CustosUnit!$A$4:$BT$129,COLUMN(Auxiliar_OPEX_CustosUnit!BF$2),0),0)</f>
        <v>0</v>
      </c>
      <c r="CQ61" s="1">
        <f>IFERROR(VLOOKUP($A61,Auxiliar_OPEX_CustosUnit!$A$4:$BT$129,COLUMN(Auxiliar_OPEX_CustosUnit!BG$2),0),0)</f>
        <v>0</v>
      </c>
      <c r="CR61" s="1">
        <f>IFERROR(VLOOKUP($A61,Auxiliar_OPEX_CustosUnit!$A$4:$BT$129,COLUMN(Auxiliar_OPEX_CustosUnit!BH$2),0),0)</f>
        <v>0</v>
      </c>
      <c r="CS61" s="1">
        <f>IFERROR(VLOOKUP($A61,Auxiliar_OPEX_CustosUnit!$A$4:$BT$129,COLUMN(Auxiliar_OPEX_CustosUnit!BI$2),0),0)</f>
        <v>0</v>
      </c>
      <c r="CT61" s="1">
        <f>IFERROR(VLOOKUP($A61,Auxiliar_OPEX_CustosUnit!$A$4:$BT$129,COLUMN(Auxiliar_OPEX_CustosUnit!BJ$2),0),0)</f>
        <v>0</v>
      </c>
      <c r="CU61" s="1">
        <f>IFERROR(VLOOKUP($A61,Auxiliar_OPEX_CustosUnit!$A$4:$BT$129,COLUMN(Auxiliar_OPEX_CustosUnit!BK$2),0),0)</f>
        <v>4.3656753864339102</v>
      </c>
      <c r="CV61" s="1">
        <f>IFERROR(VLOOKUP($A61,Auxiliar_OPEX_CustosUnit!$A$4:$BT$129,COLUMN(Auxiliar_OPEX_CustosUnit!BL$2),0),0)</f>
        <v>0</v>
      </c>
      <c r="CW61" s="1">
        <f>IFERROR(VLOOKUP($A61,Auxiliar_OPEX_CustosUnit!$A$4:$BT$129,COLUMN(Auxiliar_OPEX_CustosUnit!BM$2),0),0)</f>
        <v>0</v>
      </c>
      <c r="CX61" s="1">
        <f>IFERROR(VLOOKUP($A61,Auxiliar_OPEX_CustosUnit!$A$4:$BT$129,COLUMN(Auxiliar_OPEX_CustosUnit!BN$2),0),0)</f>
        <v>0</v>
      </c>
      <c r="CY61" s="1">
        <f>IFERROR(VLOOKUP($A61,Auxiliar_OPEX_CustosUnit!$A$4:$BT$129,COLUMN(Auxiliar_OPEX_CustosUnit!BO$2),0),0)</f>
        <v>0</v>
      </c>
      <c r="CZ61" s="1">
        <f>IFERROR(VLOOKUP($A61,Auxiliar_OPEX_CustosUnit!$A$4:$BT$129,COLUMN(Auxiliar_OPEX_CustosUnit!BP$2),0),0)</f>
        <v>0</v>
      </c>
      <c r="DA61" s="1">
        <f>IFERROR(VLOOKUP($A61,Auxiliar_OPEX_CustosUnit!$A$4:$BT$129,COLUMN(Auxiliar_OPEX_CustosUnit!BQ$2),0),0)</f>
        <v>0</v>
      </c>
      <c r="DB61" s="1">
        <f>IFERROR(VLOOKUP($A61,Auxiliar_OPEX_CustosUnit!$A$4:$BT$129,COLUMN(Auxiliar_OPEX_CustosUnit!BR$2),0),0)</f>
        <v>0</v>
      </c>
      <c r="DC61" s="1">
        <f>IFERROR(VLOOKUP($A61,Auxiliar_OPEX_CustosUnit!$A$4:$BT$129,COLUMN(Auxiliar_OPEX_CustosUnit!BS$2),0),0)</f>
        <v>0</v>
      </c>
      <c r="DD61" s="1">
        <f>IFERROR(VLOOKUP($A61,Auxiliar_OPEX_CustosUnit!$A$4:$BT$129,COLUMN(Auxiliar_OPEX_CustosUnit!BT$2),0),0)</f>
        <v>0</v>
      </c>
      <c r="DG61" s="60">
        <v>44986</v>
      </c>
      <c r="DH61" s="1">
        <v>1</v>
      </c>
      <c r="DI61" s="1">
        <f>INDEX(Auxiliar_OPEX_Drivers!$B$2:$CH$18,MATCH(Auxiliar_OPEX_O!DI$3,Auxiliar_OPEX_Drivers!$B$2:$B$18,0),MATCH($DG61,Auxiliar_OPEX_Drivers!$B$2:$CH$2,0))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INDEX(Auxiliar_OPEX_Drivers!$B$2:$CH$18,MATCH(Auxiliar_OPEX_O!DK$3,Auxiliar_OPEX_Drivers!$B$2:$B$18,0),MATCH($DG61,Auxiliar_OPEX_Drivers!$B$2:$CH$2,0))</f>
        <v>15.089992158372311</v>
      </c>
      <c r="DL61" s="1">
        <f>INDEX(Auxiliar_OPEX_Drivers!$B$2:$CH$18,MATCH(Auxiliar_OPEX_O!DL$3,Auxiliar_OPEX_Drivers!$B$2:$B$18,0),MATCH($DG61,Auxiliar_OPEX_Drivers!$B$2:$CH$2,0))</f>
        <v>65.91221025989482</v>
      </c>
      <c r="DM61" s="1">
        <f>INDEX(Auxiliar_OPEX_Drivers!$B$2:$CH$18,MATCH(Auxiliar_OPEX_O!DM$3,Auxiliar_OPEX_Drivers!$B$2:$B$18,0),MATCH($DG61,Auxiliar_OPEX_Drivers!$B$2:$CH$2,0))</f>
        <v>13</v>
      </c>
      <c r="DN61" s="1">
        <f>INDEX(Auxiliar_OPEX_Drivers!$B$2:$CH$18,MATCH(Auxiliar_OPEX_O!DN$3,Auxiliar_OPEX_Drivers!$B$2:$B$18,0),MATCH($DG61,Auxiliar_OPEX_Drivers!$B$2:$CH$2,0))</f>
        <v>732.96073480388213</v>
      </c>
      <c r="DO61" s="1">
        <f>INDEX(Auxiliar_OPEX_Drivers!$B$2:$CH$18,MATCH(Auxiliar_OPEX_O!DO$3,Auxiliar_OPEX_Drivers!$B$2:$B$18,0),MATCH($DG61,Auxiliar_OPEX_Drivers!$B$2:$CH$2,0))</f>
        <v>12</v>
      </c>
      <c r="DP61" s="1">
        <f>INDEX(Auxiliar_OPEX_Drivers!$B$2:$CH$18,MATCH(Auxiliar_OPEX_O!DP$3,Auxiliar_OPEX_Drivers!$B$2:$B$18,0),MATCH($DG61,Auxiliar_OPEX_Drivers!$B$2:$CH$2,0))</f>
        <v>201.63736351501933</v>
      </c>
      <c r="DQ61" s="1">
        <f>INDEX(Auxiliar_OPEX_Drivers!$B$2:$CH$18,MATCH(Auxiliar_OPEX_O!DQ$3,Auxiliar_OPEX_Drivers!$B$2:$B$18,0),MATCH($DG61,Auxiliar_OPEX_Drivers!$B$2:$CH$2,0))</f>
        <v>37.272498039593074</v>
      </c>
      <c r="DR61" s="1">
        <f>INDEX(Auxiliar_OPEX_Drivers!$B$2:$CH$18,MATCH(Auxiliar_OPEX_O!DR$3,Auxiliar_OPEX_Drivers!$B$2:$B$18,0),MATCH($DG61,Auxiliar_OPEX_Drivers!$B$2:$CH$2,0))</f>
        <v>21157048.196478389</v>
      </c>
      <c r="DS61" s="1">
        <f>INDEX(Auxiliar_OPEX_Drivers!$B$2:$CH$18,MATCH(Auxiliar_OPEX_O!DS$3,Auxiliar_OPEX_Drivers!$B$2:$B$18,0),MATCH($DG61,Auxiliar_OPEX_Drivers!$B$2:$CH$2,0))</f>
        <v>79166.666666666701</v>
      </c>
      <c r="DT61" s="1">
        <f>INDEX(Auxiliar_OPEX_Drivers!$B$2:$CH$18,MATCH(Auxiliar_OPEX_O!DT$3,Auxiliar_OPEX_Drivers!$B$2:$B$18,0),MATCH($DG61,Auxiliar_OPEX_Drivers!$B$2:$CH$2,0))</f>
        <v>12636.960522391884</v>
      </c>
      <c r="DU61" s="1">
        <f>INDEX(Auxiliar_OPEX_Drivers!$B$2:$CH$18,MATCH(Auxiliar_OPEX_O!DU$3,Auxiliar_OPEX_Drivers!$B$2:$B$18,0),MATCH($DG61,Auxiliar_OPEX_Drivers!$B$2:$CH$2,0))</f>
        <v>6297.706195743126</v>
      </c>
      <c r="DV61" s="1">
        <f>INDEX(Auxiliar_OPEX_Drivers!$B$2:$CH$18,MATCH(Auxiliar_OPEX_O!DV$3,Auxiliar_OPEX_Drivers!$B$2:$B$18,0),MATCH($DG61,Auxiliar_OPEX_Drivers!$B$2:$CH$2,0))</f>
        <v>2516046.2905900632</v>
      </c>
      <c r="DW61" s="1">
        <f>INDEX(Auxiliar_OPEX_Drivers!$B$2:$CH$18,MATCH(Auxiliar_OPEX_O!DW$3,Auxiliar_OPEX_Drivers!$B$2:$B$18,0),MATCH($DG61,Auxiliar_OPEX_Drivers!$B$2:$CH$2,0))</f>
        <v>12464.372862409573</v>
      </c>
      <c r="DX61" s="1">
        <f>INDEX(Auxiliar_OPEX_Drivers!$B$2:$CH$18,MATCH(Auxiliar_OPEX_O!DX$3,Auxiliar_OPEX_Drivers!$B$2:$B$18,0),MATCH($DG61,Auxiliar_OPEX_Drivers!$B$2:$CH$2,0))</f>
        <v>2541340.8842194616</v>
      </c>
      <c r="DY61" s="1">
        <f>INDEX(Auxiliar_OPEX_Drivers!$B$2:$CH$18,MATCH(Auxiliar_OPEX_O!DY$3,Auxiliar_OPEX_Drivers!$B$2:$B$18,0),MATCH($DG61,Auxiliar_OPEX_Drivers!$B$2:$CH$2,0))</f>
        <v>1077.8727987767618</v>
      </c>
    </row>
    <row r="62" spans="1:129" hidden="1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5728.9955030762567</v>
      </c>
      <c r="E62" s="51">
        <f ca="1">SUMPRODUCT($CM62:$DD62,INDIRECT(ADDRESS(E$2,$DH$2)):INDIRECT(ADDRESS(E$2,$DY$2)))</f>
        <v>5728.9955030762567</v>
      </c>
      <c r="F62" s="51">
        <f ca="1">SUMPRODUCT($CM62:$DD62,INDIRECT(ADDRESS(F$2,$DH$2)):INDIRECT(ADDRESS(F$2,$DY$2)))</f>
        <v>5728.9955030762567</v>
      </c>
      <c r="G62" s="51">
        <f ca="1">SUMPRODUCT($CM62:$DD62,INDIRECT(ADDRESS(G$2,$DH$2)):INDIRECT(ADDRESS(G$2,$DY$2)))</f>
        <v>5728.9955030762567</v>
      </c>
      <c r="H62" s="51">
        <f ca="1">SUMPRODUCT($CM62:$DD62,INDIRECT(ADDRESS(H$2,$DH$2)):INDIRECT(ADDRESS(H$2,$DY$2)))</f>
        <v>5728.9955030762567</v>
      </c>
      <c r="I62" s="51">
        <f ca="1">SUMPRODUCT($CM62:$DD62,INDIRECT(ADDRESS(I$2,$DH$2)):INDIRECT(ADDRESS(I$2,$DY$2)))</f>
        <v>5728.9955030762567</v>
      </c>
      <c r="J62" s="51">
        <f ca="1">SUMPRODUCT($CM62:$DD62,INDIRECT(ADDRESS(J$2,$DH$2)):INDIRECT(ADDRESS(J$2,$DY$2)))</f>
        <v>5728.9955030762567</v>
      </c>
      <c r="K62" s="51">
        <f ca="1">SUMPRODUCT($CM62:$DD62,INDIRECT(ADDRESS(K$2,$DH$2)):INDIRECT(ADDRESS(K$2,$DY$2)))</f>
        <v>5775.622097702153</v>
      </c>
      <c r="L62" s="51">
        <f ca="1">SUMPRODUCT($CM62:$DD62,INDIRECT(ADDRESS(L$2,$DH$2)):INDIRECT(ADDRESS(L$2,$DY$2)))</f>
        <v>5775.622097702153</v>
      </c>
      <c r="M62" s="51">
        <f ca="1">SUMPRODUCT($CM62:$DD62,INDIRECT(ADDRESS(M$2,$DH$2)):INDIRECT(ADDRESS(M$2,$DY$2)))</f>
        <v>5775.622097702153</v>
      </c>
      <c r="N62" s="51">
        <f ca="1">SUMPRODUCT($CM62:$DD62,INDIRECT(ADDRESS(N$2,$DH$2)):INDIRECT(ADDRESS(N$2,$DY$2)))</f>
        <v>5775.622097702153</v>
      </c>
      <c r="O62" s="51">
        <f ca="1">SUMPRODUCT($CM62:$DD62,INDIRECT(ADDRESS(O$2,$DH$2)):INDIRECT(ADDRESS(O$2,$DY$2)))</f>
        <v>5775.622097702153</v>
      </c>
      <c r="P62" s="51">
        <f ca="1">SUMPRODUCT($CM62:$DD62,INDIRECT(ADDRESS(P$2,$DH$2)):INDIRECT(ADDRESS(P$2,$DY$2)))</f>
        <v>5775.622097702153</v>
      </c>
      <c r="Q62" s="51">
        <f ca="1">SUMPRODUCT($CM62:$DD62,INDIRECT(ADDRESS(Q$2,$DH$2)):INDIRECT(ADDRESS(Q$2,$DY$2)))</f>
        <v>5775.622097702153</v>
      </c>
      <c r="R62" s="51">
        <f ca="1">SUMPRODUCT($CM62:$DD62,INDIRECT(ADDRESS(R$2,$DH$2)):INDIRECT(ADDRESS(R$2,$DY$2)))</f>
        <v>5775.622097702153</v>
      </c>
      <c r="S62" s="51">
        <f ca="1">SUMPRODUCT($CM62:$DD62,INDIRECT(ADDRESS(S$2,$DH$2)):INDIRECT(ADDRESS(S$2,$DY$2)))</f>
        <v>5775.622097702153</v>
      </c>
      <c r="T62" s="51">
        <f ca="1">SUMPRODUCT($CM62:$DD62,INDIRECT(ADDRESS(T$2,$DH$2)):INDIRECT(ADDRESS(T$2,$DY$2)))</f>
        <v>5775.622097702153</v>
      </c>
      <c r="U62" s="51">
        <f ca="1">SUMPRODUCT($CM62:$DD62,INDIRECT(ADDRESS(U$2,$DH$2)):INDIRECT(ADDRESS(U$2,$DY$2)))</f>
        <v>5775.622097702153</v>
      </c>
      <c r="V62" s="51">
        <f ca="1">SUMPRODUCT($CM62:$DD62,INDIRECT(ADDRESS(V$2,$DH$2)):INDIRECT(ADDRESS(V$2,$DY$2)))</f>
        <v>5775.622097702153</v>
      </c>
      <c r="W62" s="51">
        <f ca="1">SUMPRODUCT($CM62:$DD62,INDIRECT(ADDRESS(W$2,$DH$2)):INDIRECT(ADDRESS(W$2,$DY$2)))</f>
        <v>5818.0181333701939</v>
      </c>
      <c r="X62" s="51">
        <f ca="1">SUMPRODUCT($CM62:$DD62,INDIRECT(ADDRESS(X$2,$DH$2)):INDIRECT(ADDRESS(X$2,$DY$2)))</f>
        <v>5818.0181333701939</v>
      </c>
      <c r="Y62" s="51">
        <f ca="1">SUMPRODUCT($CM62:$DD62,INDIRECT(ADDRESS(Y$2,$DH$2)):INDIRECT(ADDRESS(Y$2,$DY$2)))</f>
        <v>5818.0181333701939</v>
      </c>
      <c r="Z62" s="51">
        <f ca="1">SUMPRODUCT($CM62:$DD62,INDIRECT(ADDRESS(Z$2,$DH$2)):INDIRECT(ADDRESS(Z$2,$DY$2)))</f>
        <v>5818.0181333701939</v>
      </c>
      <c r="AA62" s="51">
        <f ca="1">SUMPRODUCT($CM62:$DD62,INDIRECT(ADDRESS(AA$2,$DH$2)):INDIRECT(ADDRESS(AA$2,$DY$2)))</f>
        <v>5818.0181333701939</v>
      </c>
      <c r="AB62" s="51">
        <f ca="1">SUMPRODUCT($CM62:$DD62,INDIRECT(ADDRESS(AB$2,$DH$2)):INDIRECT(ADDRESS(AB$2,$DY$2)))</f>
        <v>5818.0181333701939</v>
      </c>
      <c r="AC62" s="51">
        <f ca="1">SUMPRODUCT($CM62:$DD62,INDIRECT(ADDRESS(AC$2,$DH$2)):INDIRECT(ADDRESS(AC$2,$DY$2)))</f>
        <v>5818.0181333701939</v>
      </c>
      <c r="AD62" s="51">
        <f ca="1">SUMPRODUCT($CM62:$DD62,INDIRECT(ADDRESS(AD$2,$DH$2)):INDIRECT(ADDRESS(AD$2,$DY$2)))</f>
        <v>5818.0181333701939</v>
      </c>
      <c r="AE62" s="51">
        <f ca="1">SUMPRODUCT($CM62:$DD62,INDIRECT(ADDRESS(AE$2,$DH$2)):INDIRECT(ADDRESS(AE$2,$DY$2)))</f>
        <v>5818.0181333701939</v>
      </c>
      <c r="AF62" s="51">
        <f ca="1">SUMPRODUCT($CM62:$DD62,INDIRECT(ADDRESS(AF$2,$DH$2)):INDIRECT(ADDRESS(AF$2,$DY$2)))</f>
        <v>5818.0181333701939</v>
      </c>
      <c r="AG62" s="51">
        <f ca="1">SUMPRODUCT($CM62:$DD62,INDIRECT(ADDRESS(AG$2,$DH$2)):INDIRECT(ADDRESS(AG$2,$DY$2)))</f>
        <v>5818.0181333701939</v>
      </c>
      <c r="AH62" s="51">
        <f ca="1">SUMPRODUCT($CM62:$DD62,INDIRECT(ADDRESS(AH$2,$DH$2)):INDIRECT(ADDRESS(AH$2,$DY$2)))</f>
        <v>5818.0181333701939</v>
      </c>
      <c r="AI62" s="51">
        <f ca="1">SUMPRODUCT($CM62:$DD62,INDIRECT(ADDRESS(AI$2,$DH$2)):INDIRECT(ADDRESS(AI$2,$DY$2)))</f>
        <v>5863.3550306806483</v>
      </c>
      <c r="AJ62" s="51">
        <f ca="1">SUMPRODUCT($CM62:$DD62,INDIRECT(ADDRESS(AJ$2,$DH$2)):INDIRECT(ADDRESS(AJ$2,$DY$2)))</f>
        <v>5863.3550306806483</v>
      </c>
      <c r="AK62" s="51">
        <f ca="1">SUMPRODUCT($CM62:$DD62,INDIRECT(ADDRESS(AK$2,$DH$2)):INDIRECT(ADDRESS(AK$2,$DY$2)))</f>
        <v>5863.3550306806483</v>
      </c>
      <c r="AL62" s="51">
        <f ca="1">SUMPRODUCT($CM62:$DD62,INDIRECT(ADDRESS(AL$2,$DH$2)):INDIRECT(ADDRESS(AL$2,$DY$2)))</f>
        <v>5863.3550306806483</v>
      </c>
      <c r="AM62" s="51">
        <f ca="1">SUMPRODUCT($CM62:$DD62,INDIRECT(ADDRESS(AM$2,$DH$2)):INDIRECT(ADDRESS(AM$2,$DY$2)))</f>
        <v>5863.3550306806483</v>
      </c>
      <c r="AN62" s="51">
        <f ca="1">SUMPRODUCT($CM62:$DD62,INDIRECT(ADDRESS(AN$2,$DH$2)):INDIRECT(ADDRESS(AN$2,$DY$2)))</f>
        <v>5863.3550306806483</v>
      </c>
      <c r="AO62" s="51">
        <f ca="1">SUMPRODUCT($CM62:$DD62,INDIRECT(ADDRESS(AO$2,$DH$2)):INDIRECT(ADDRESS(AO$2,$DY$2)))</f>
        <v>5863.3550306806483</v>
      </c>
      <c r="AP62" s="51">
        <f ca="1">SUMPRODUCT($CM62:$DD62,INDIRECT(ADDRESS(AP$2,$DH$2)):INDIRECT(ADDRESS(AP$2,$DY$2)))</f>
        <v>5863.3550306806483</v>
      </c>
      <c r="AQ62" s="51">
        <f ca="1">SUMPRODUCT($CM62:$DD62,INDIRECT(ADDRESS(AQ$2,$DH$2)):INDIRECT(ADDRESS(AQ$2,$DY$2)))</f>
        <v>5863.3550306806483</v>
      </c>
      <c r="AR62" s="51">
        <f ca="1">SUMPRODUCT($CM62:$DD62,INDIRECT(ADDRESS(AR$2,$DH$2)):INDIRECT(ADDRESS(AR$2,$DY$2)))</f>
        <v>5863.3550306806483</v>
      </c>
      <c r="AS62" s="51">
        <f ca="1">SUMPRODUCT($CM62:$DD62,INDIRECT(ADDRESS(AS$2,$DH$2)):INDIRECT(ADDRESS(AS$2,$DY$2)))</f>
        <v>5863.3550306806483</v>
      </c>
      <c r="AT62" s="51">
        <f ca="1">SUMPRODUCT($CM62:$DD62,INDIRECT(ADDRESS(AT$2,$DH$2)):INDIRECT(ADDRESS(AT$2,$DY$2)))</f>
        <v>5863.3550306806483</v>
      </c>
      <c r="AU62" s="51">
        <f ca="1">SUMPRODUCT($CM62:$DD62,INDIRECT(ADDRESS(AU$2,$DH$2)):INDIRECT(ADDRESS(AU$2,$DY$2)))</f>
        <v>5903.0090901586391</v>
      </c>
      <c r="AV62" s="51">
        <f ca="1">SUMPRODUCT($CM62:$DD62,INDIRECT(ADDRESS(AV$2,$DH$2)):INDIRECT(ADDRESS(AV$2,$DY$2)))</f>
        <v>5903.0090901586391</v>
      </c>
      <c r="AW62" s="51">
        <f ca="1">SUMPRODUCT($CM62:$DD62,INDIRECT(ADDRESS(AW$2,$DH$2)):INDIRECT(ADDRESS(AW$2,$DY$2)))</f>
        <v>5903.0090901586391</v>
      </c>
      <c r="AX62" s="51">
        <f ca="1">SUMPRODUCT($CM62:$DD62,INDIRECT(ADDRESS(AX$2,$DH$2)):INDIRECT(ADDRESS(AX$2,$DY$2)))</f>
        <v>5903.0090901586391</v>
      </c>
      <c r="AY62" s="51">
        <f ca="1">SUMPRODUCT($CM62:$DD62,INDIRECT(ADDRESS(AY$2,$DH$2)):INDIRECT(ADDRESS(AY$2,$DY$2)))</f>
        <v>5903.0090901586391</v>
      </c>
      <c r="AZ62" s="51">
        <f ca="1">SUMPRODUCT($CM62:$DD62,INDIRECT(ADDRESS(AZ$2,$DH$2)):INDIRECT(ADDRESS(AZ$2,$DY$2)))</f>
        <v>5903.0090901586391</v>
      </c>
      <c r="BA62" s="51">
        <f ca="1">SUMPRODUCT($CM62:$DD62,INDIRECT(ADDRESS(BA$2,$DH$2)):INDIRECT(ADDRESS(BA$2,$DY$2)))</f>
        <v>5903.0090901586391</v>
      </c>
      <c r="BB62" s="51">
        <f ca="1">SUMPRODUCT($CM62:$DD62,INDIRECT(ADDRESS(BB$2,$DH$2)):INDIRECT(ADDRESS(BB$2,$DY$2)))</f>
        <v>5903.0090901586391</v>
      </c>
      <c r="BC62" s="51">
        <f ca="1">SUMPRODUCT($CM62:$DD62,INDIRECT(ADDRESS(BC$2,$DH$2)):INDIRECT(ADDRESS(BC$2,$DY$2)))</f>
        <v>5903.0090901586391</v>
      </c>
      <c r="BD62" s="51">
        <f ca="1">SUMPRODUCT($CM62:$DD62,INDIRECT(ADDRESS(BD$2,$DH$2)):INDIRECT(ADDRESS(BD$2,$DY$2)))</f>
        <v>5903.0090901586391</v>
      </c>
      <c r="BE62" s="51">
        <f ca="1">SUMPRODUCT($CM62:$DD62,INDIRECT(ADDRESS(BE$2,$DH$2)):INDIRECT(ADDRESS(BE$2,$DY$2)))</f>
        <v>5903.0090901586391</v>
      </c>
      <c r="BF62" s="51">
        <f ca="1">SUMPRODUCT($CM62:$DD62,INDIRECT(ADDRESS(BF$2,$DH$2)):INDIRECT(ADDRESS(BF$2,$DY$2)))</f>
        <v>5903.0090901586391</v>
      </c>
      <c r="BG62" s="51">
        <f ca="1">SUMPRODUCT($CM62:$DD62,INDIRECT(ADDRESS(BG$2,$DH$2)):INDIRECT(ADDRESS(BG$2,$DY$2)))</f>
        <v>5941.9848436635839</v>
      </c>
      <c r="BH62" s="51">
        <f ca="1">SUMPRODUCT($CM62:$DD62,INDIRECT(ADDRESS(BH$2,$DH$2)):INDIRECT(ADDRESS(BH$2,$DY$2)))</f>
        <v>5941.9848436635839</v>
      </c>
      <c r="BI62" s="51">
        <f ca="1">SUMPRODUCT($CM62:$DD62,INDIRECT(ADDRESS(BI$2,$DH$2)):INDIRECT(ADDRESS(BI$2,$DY$2)))</f>
        <v>5941.9848436635839</v>
      </c>
      <c r="BJ62" s="51">
        <f ca="1">SUMPRODUCT($CM62:$DD62,INDIRECT(ADDRESS(BJ$2,$DH$2)):INDIRECT(ADDRESS(BJ$2,$DY$2)))</f>
        <v>5941.9848436635839</v>
      </c>
      <c r="BK62" s="51">
        <f ca="1">SUMPRODUCT($CM62:$DD62,INDIRECT(ADDRESS(BK$2,$DH$2)):INDIRECT(ADDRESS(BK$2,$DY$2)))</f>
        <v>5941.9848436635839</v>
      </c>
      <c r="BL62" s="51">
        <f ca="1">SUMPRODUCT($CM62:$DD62,INDIRECT(ADDRESS(BL$2,$DH$2)):INDIRECT(ADDRESS(BL$2,$DY$2)))</f>
        <v>5941.9848436635839</v>
      </c>
      <c r="BM62" s="51">
        <f ca="1">SUMPRODUCT($CM62:$DD62,INDIRECT(ADDRESS(BM$2,$DH$2)):INDIRECT(ADDRESS(BM$2,$DY$2)))</f>
        <v>5941.9848436635839</v>
      </c>
      <c r="BN62" s="51">
        <f ca="1">SUMPRODUCT($CM62:$DD62,INDIRECT(ADDRESS(BN$2,$DH$2)):INDIRECT(ADDRESS(BN$2,$DY$2)))</f>
        <v>5941.9848436635839</v>
      </c>
      <c r="BO62" s="51">
        <f ca="1">SUMPRODUCT($CM62:$DD62,INDIRECT(ADDRESS(BO$2,$DH$2)):INDIRECT(ADDRESS(BO$2,$DY$2)))</f>
        <v>5941.9848436635839</v>
      </c>
      <c r="BP62" s="51">
        <f ca="1">SUMPRODUCT($CM62:$DD62,INDIRECT(ADDRESS(BP$2,$DH$2)):INDIRECT(ADDRESS(BP$2,$DY$2)))</f>
        <v>5941.9848436635839</v>
      </c>
      <c r="BQ62" s="51">
        <f ca="1">SUMPRODUCT($CM62:$DD62,INDIRECT(ADDRESS(BQ$2,$DH$2)):INDIRECT(ADDRESS(BQ$2,$DY$2)))</f>
        <v>5941.9848436635839</v>
      </c>
      <c r="BR62" s="51">
        <f ca="1">SUMPRODUCT($CM62:$DD62,INDIRECT(ADDRESS(BR$2,$DH$2)):INDIRECT(ADDRESS(BR$2,$DY$2)))</f>
        <v>5941.9848436635839</v>
      </c>
      <c r="BS62" s="51">
        <f ca="1">SUMPRODUCT($CM62:$DD62,INDIRECT(ADDRESS(BS$2,$DH$2)):INDIRECT(ADDRESS(BS$2,$DY$2)))</f>
        <v>5983.1206030574813</v>
      </c>
      <c r="BT62" s="51">
        <f ca="1">SUMPRODUCT($CM62:$DD62,INDIRECT(ADDRESS(BT$2,$DH$2)):INDIRECT(ADDRESS(BT$2,$DY$2)))</f>
        <v>5983.1206030574813</v>
      </c>
      <c r="BU62" s="51">
        <f ca="1">SUMPRODUCT($CM62:$DD62,INDIRECT(ADDRESS(BU$2,$DH$2)):INDIRECT(ADDRESS(BU$2,$DY$2)))</f>
        <v>5983.1206030574813</v>
      </c>
      <c r="BV62" s="51">
        <f ca="1">SUMPRODUCT($CM62:$DD62,INDIRECT(ADDRESS(BV$2,$DH$2)):INDIRECT(ADDRESS(BV$2,$DY$2)))</f>
        <v>5983.1206030574813</v>
      </c>
      <c r="BW62" s="51">
        <f ca="1">SUMPRODUCT($CM62:$DD62,INDIRECT(ADDRESS(BW$2,$DH$2)):INDIRECT(ADDRESS(BW$2,$DY$2)))</f>
        <v>5983.1206030574813</v>
      </c>
      <c r="BX62" s="51">
        <f ca="1">SUMPRODUCT($CM62:$DD62,INDIRECT(ADDRESS(BX$2,$DH$2)):INDIRECT(ADDRESS(BX$2,$DY$2)))</f>
        <v>5983.1206030574813</v>
      </c>
      <c r="BY62" s="51">
        <f ca="1">SUMPRODUCT($CM62:$DD62,INDIRECT(ADDRESS(BY$2,$DH$2)):INDIRECT(ADDRESS(BY$2,$DY$2)))</f>
        <v>5983.1206030574813</v>
      </c>
      <c r="BZ62" s="51">
        <f ca="1">SUMPRODUCT($CM62:$DD62,INDIRECT(ADDRESS(BZ$2,$DH$2)):INDIRECT(ADDRESS(BZ$2,$DY$2)))</f>
        <v>5983.1206030574813</v>
      </c>
      <c r="CA62" s="51">
        <f ca="1">SUMPRODUCT($CM62:$DD62,INDIRECT(ADDRESS(CA$2,$DH$2)):INDIRECT(ADDRESS(CA$2,$DY$2)))</f>
        <v>5983.1206030574813</v>
      </c>
      <c r="CB62" s="51">
        <f ca="1">SUMPRODUCT($CM62:$DD62,INDIRECT(ADDRESS(CB$2,$DH$2)):INDIRECT(ADDRESS(CB$2,$DY$2)))</f>
        <v>5983.1206030574813</v>
      </c>
      <c r="CC62" s="51">
        <f ca="1">SUMPRODUCT($CM62:$DD62,INDIRECT(ADDRESS(CC$2,$DH$2)):INDIRECT(ADDRESS(CC$2,$DY$2)))</f>
        <v>5983.1206030574813</v>
      </c>
      <c r="CD62" s="51">
        <f ca="1">SUMPRODUCT($CM62:$DD62,INDIRECT(ADDRESS(CD$2,$DH$2)):INDIRECT(ADDRESS(CD$2,$DY$2)))</f>
        <v>5983.1206030574813</v>
      </c>
      <c r="CF62" s="51">
        <f t="shared" ca="1" si="7"/>
        <v>68981.079010044559</v>
      </c>
      <c r="CG62" s="51">
        <f t="shared" ca="1" si="7"/>
        <v>69519.445350766022</v>
      </c>
      <c r="CH62" s="51">
        <f t="shared" ca="1" si="7"/>
        <v>70042.902086994596</v>
      </c>
      <c r="CI62" s="51">
        <f t="shared" ca="1" si="7"/>
        <v>70558.53066555773</v>
      </c>
      <c r="CJ62" s="51">
        <f t="shared" ca="1" si="7"/>
        <v>71030.987849428377</v>
      </c>
      <c r="CK62" s="51">
        <f t="shared" ca="1" si="7"/>
        <v>71509.496920932506</v>
      </c>
      <c r="CL62" s="82"/>
      <c r="CM62" s="1">
        <f>IFERROR(VLOOKUP($A62,Auxiliar_OPEX_CustosUnit!$A$4:$BT$129,COLUMN(Auxiliar_OPEX_CustosUnit!BC$2),0),0)</f>
        <v>0</v>
      </c>
      <c r="CN62" s="1">
        <f>IFERROR(VLOOKUP($A62,Auxiliar_OPEX_CustosUnit!$A$4:$BT$129,COLUMN(Auxiliar_OPEX_CustosUnit!BD$2),0),0)</f>
        <v>0</v>
      </c>
      <c r="CO62" s="1">
        <f>IFERROR(VLOOKUP($A62,Auxiliar_OPEX_CustosUnit!$A$4:$BT$129,COLUMN(Auxiliar_OPEX_CustosUnit!BE$2),0)*(1-DRE_Auxiliar!$A$172),0)</f>
        <v>4758.9600309092893</v>
      </c>
      <c r="CP62" s="1">
        <f>IFERROR(VLOOKUP($A62,Auxiliar_OPEX_CustosUnit!$A$4:$BT$129,COLUMN(Auxiliar_OPEX_CustosUnit!BF$2),0),0)</f>
        <v>0</v>
      </c>
      <c r="CQ62" s="1">
        <f>IFERROR(VLOOKUP($A62,Auxiliar_OPEX_CustosUnit!$A$4:$BT$129,COLUMN(Auxiliar_OPEX_CustosUnit!BG$2),0),0)</f>
        <v>0</v>
      </c>
      <c r="CR62" s="1">
        <f>IFERROR(VLOOKUP($A62,Auxiliar_OPEX_CustosUnit!$A$4:$BT$129,COLUMN(Auxiliar_OPEX_CustosUnit!BH$2),0),0)</f>
        <v>0</v>
      </c>
      <c r="CS62" s="1">
        <f>IFERROR(VLOOKUP($A62,Auxiliar_OPEX_CustosUnit!$A$4:$BT$129,COLUMN(Auxiliar_OPEX_CustosUnit!BI$2),0),0)</f>
        <v>1.61403572739928</v>
      </c>
      <c r="CT62" s="1">
        <f>IFERROR(VLOOKUP($A62,Auxiliar_OPEX_CustosUnit!$A$4:$BT$129,COLUMN(Auxiliar_OPEX_CustosUnit!BJ$2),0),0)</f>
        <v>0</v>
      </c>
      <c r="CU62" s="1">
        <f>IFERROR(VLOOKUP($A62,Auxiliar_OPEX_CustosUnit!$A$4:$BT$129,COLUMN(Auxiliar_OPEX_CustosUnit!BK$2),0),0)</f>
        <v>0</v>
      </c>
      <c r="CV62" s="1">
        <f>IFERROR(VLOOKUP($A62,Auxiliar_OPEX_CustosUnit!$A$4:$BT$129,COLUMN(Auxiliar_OPEX_CustosUnit!BL$2),0),0)</f>
        <v>0</v>
      </c>
      <c r="CW62" s="1">
        <f>IFERROR(VLOOKUP($A62,Auxiliar_OPEX_CustosUnit!$A$4:$BT$129,COLUMN(Auxiliar_OPEX_CustosUnit!BM$2),0),0)</f>
        <v>0</v>
      </c>
      <c r="CX62" s="1">
        <f>IFERROR(VLOOKUP($A62,Auxiliar_OPEX_CustosUnit!$A$4:$BT$129,COLUMN(Auxiliar_OPEX_CustosUnit!BN$2),0),0)</f>
        <v>0</v>
      </c>
      <c r="CY62" s="1">
        <f>IFERROR(VLOOKUP($A62,Auxiliar_OPEX_CustosUnit!$A$4:$BT$129,COLUMN(Auxiliar_OPEX_CustosUnit!BO$2),0),0)</f>
        <v>0</v>
      </c>
      <c r="CZ62" s="1">
        <f>IFERROR(VLOOKUP($A62,Auxiliar_OPEX_CustosUnit!$A$4:$BT$129,COLUMN(Auxiliar_OPEX_CustosUnit!BP$2),0),0)</f>
        <v>0</v>
      </c>
      <c r="DA62" s="1">
        <f>IFERROR(VLOOKUP($A62,Auxiliar_OPEX_CustosUnit!$A$4:$BT$129,COLUMN(Auxiliar_OPEX_CustosUnit!BQ$2),0),0)</f>
        <v>0</v>
      </c>
      <c r="DB62" s="1">
        <f>IFERROR(VLOOKUP($A62,Auxiliar_OPEX_CustosUnit!$A$4:$BT$129,COLUMN(Auxiliar_OPEX_CustosUnit!BR$2),0),0)</f>
        <v>0</v>
      </c>
      <c r="DC62" s="1">
        <f>IFERROR(VLOOKUP($A62,Auxiliar_OPEX_CustosUnit!$A$4:$BT$129,COLUMN(Auxiliar_OPEX_CustosUnit!BS$2),0),0)</f>
        <v>0</v>
      </c>
      <c r="DD62" s="1">
        <f>IFERROR(VLOOKUP($A62,Auxiliar_OPEX_CustosUnit!$A$4:$BT$129,COLUMN(Auxiliar_OPEX_CustosUnit!BT$2),0),0)</f>
        <v>0</v>
      </c>
      <c r="DG62" s="60">
        <v>45017</v>
      </c>
      <c r="DH62" s="1">
        <v>1</v>
      </c>
      <c r="DI62" s="1">
        <f>INDEX(Auxiliar_OPEX_Drivers!$B$2:$CH$18,MATCH(Auxiliar_OPEX_O!DI$3,Auxiliar_OPEX_Drivers!$B$2:$B$18,0),MATCH($DG62,Auxiliar_OPEX_Drivers!$B$2:$CH$2,0))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INDEX(Auxiliar_OPEX_Drivers!$B$2:$CH$18,MATCH(Auxiliar_OPEX_O!DK$3,Auxiliar_OPEX_Drivers!$B$2:$B$18,0),MATCH($DG62,Auxiliar_OPEX_Drivers!$B$2:$CH$2,0))</f>
        <v>15.089992158372311</v>
      </c>
      <c r="DL62" s="1">
        <f>INDEX(Auxiliar_OPEX_Drivers!$B$2:$CH$18,MATCH(Auxiliar_OPEX_O!DL$3,Auxiliar_OPEX_Drivers!$B$2:$B$18,0),MATCH($DG62,Auxiliar_OPEX_Drivers!$B$2:$CH$2,0))</f>
        <v>65.91221025989482</v>
      </c>
      <c r="DM62" s="1">
        <f>INDEX(Auxiliar_OPEX_Drivers!$B$2:$CH$18,MATCH(Auxiliar_OPEX_O!DM$3,Auxiliar_OPEX_Drivers!$B$2:$B$18,0),MATCH($DG62,Auxiliar_OPEX_Drivers!$B$2:$CH$2,0))</f>
        <v>13</v>
      </c>
      <c r="DN62" s="1">
        <f>INDEX(Auxiliar_OPEX_Drivers!$B$2:$CH$18,MATCH(Auxiliar_OPEX_O!DN$3,Auxiliar_OPEX_Drivers!$B$2:$B$18,0),MATCH($DG62,Auxiliar_OPEX_Drivers!$B$2:$CH$2,0))</f>
        <v>732.96073480388213</v>
      </c>
      <c r="DO62" s="1">
        <f>INDEX(Auxiliar_OPEX_Drivers!$B$2:$CH$18,MATCH(Auxiliar_OPEX_O!DO$3,Auxiliar_OPEX_Drivers!$B$2:$B$18,0),MATCH($DG62,Auxiliar_OPEX_Drivers!$B$2:$CH$2,0))</f>
        <v>12</v>
      </c>
      <c r="DP62" s="1">
        <f>INDEX(Auxiliar_OPEX_Drivers!$B$2:$CH$18,MATCH(Auxiliar_OPEX_O!DP$3,Auxiliar_OPEX_Drivers!$B$2:$B$18,0),MATCH($DG62,Auxiliar_OPEX_Drivers!$B$2:$CH$2,0))</f>
        <v>201.63736351501933</v>
      </c>
      <c r="DQ62" s="1">
        <f>INDEX(Auxiliar_OPEX_Drivers!$B$2:$CH$18,MATCH(Auxiliar_OPEX_O!DQ$3,Auxiliar_OPEX_Drivers!$B$2:$B$18,0),MATCH($DG62,Auxiliar_OPEX_Drivers!$B$2:$CH$2,0))</f>
        <v>37.272498039593074</v>
      </c>
      <c r="DR62" s="1">
        <f>INDEX(Auxiliar_OPEX_Drivers!$B$2:$CH$18,MATCH(Auxiliar_OPEX_O!DR$3,Auxiliar_OPEX_Drivers!$B$2:$B$18,0),MATCH($DG62,Auxiliar_OPEX_Drivers!$B$2:$CH$2,0))</f>
        <v>21236214.863145057</v>
      </c>
      <c r="DS62" s="1">
        <f>INDEX(Auxiliar_OPEX_Drivers!$B$2:$CH$18,MATCH(Auxiliar_OPEX_O!DS$3,Auxiliar_OPEX_Drivers!$B$2:$B$18,0),MATCH($DG62,Auxiliar_OPEX_Drivers!$B$2:$CH$2,0))</f>
        <v>79166.666666666701</v>
      </c>
      <c r="DT62" s="1">
        <f>INDEX(Auxiliar_OPEX_Drivers!$B$2:$CH$18,MATCH(Auxiliar_OPEX_O!DT$3,Auxiliar_OPEX_Drivers!$B$2:$B$18,0),MATCH($DG62,Auxiliar_OPEX_Drivers!$B$2:$CH$2,0))</f>
        <v>12598.349157712159</v>
      </c>
      <c r="DU62" s="1">
        <f>INDEX(Auxiliar_OPEX_Drivers!$B$2:$CH$18,MATCH(Auxiliar_OPEX_O!DU$3,Auxiliar_OPEX_Drivers!$B$2:$B$18,0),MATCH($DG62,Auxiliar_OPEX_Drivers!$B$2:$CH$2,0))</f>
        <v>6297.7061957436672</v>
      </c>
      <c r="DV62" s="1">
        <f>INDEX(Auxiliar_OPEX_Drivers!$B$2:$CH$18,MATCH(Auxiliar_OPEX_O!DV$3,Auxiliar_OPEX_Drivers!$B$2:$B$18,0),MATCH($DG62,Auxiliar_OPEX_Drivers!$B$2:$CH$2,0))</f>
        <v>2527525.6634524739</v>
      </c>
      <c r="DW62" s="1">
        <f>INDEX(Auxiliar_OPEX_Drivers!$B$2:$CH$18,MATCH(Auxiliar_OPEX_O!DW$3,Auxiliar_OPEX_Drivers!$B$2:$B$18,0),MATCH($DG62,Auxiliar_OPEX_Drivers!$B$2:$CH$2,0))</f>
        <v>12464.372862410642</v>
      </c>
      <c r="DX62" s="1">
        <f>INDEX(Auxiliar_OPEX_Drivers!$B$2:$CH$18,MATCH(Auxiliar_OPEX_O!DX$3,Auxiliar_OPEX_Drivers!$B$2:$B$18,0),MATCH($DG62,Auxiliar_OPEX_Drivers!$B$2:$CH$2,0))</f>
        <v>2552922.2333771735</v>
      </c>
      <c r="DY62" s="1">
        <f>INDEX(Auxiliar_OPEX_Drivers!$B$2:$CH$18,MATCH(Auxiliar_OPEX_O!DY$3,Auxiliar_OPEX_Drivers!$B$2:$B$18,0),MATCH($DG62,Auxiliar_OPEX_Drivers!$B$2:$CH$2,0))</f>
        <v>1077.8727987767618</v>
      </c>
    </row>
    <row r="63" spans="1:129" hidden="1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16194.394141722249</v>
      </c>
      <c r="E63" s="51">
        <f ca="1">SUMPRODUCT($CM63:$DD63,INDIRECT(ADDRESS(E$2,$DH$2)):INDIRECT(ADDRESS(E$2,$DY$2)))</f>
        <v>16194.394141722249</v>
      </c>
      <c r="F63" s="51">
        <f ca="1">SUMPRODUCT($CM63:$DD63,INDIRECT(ADDRESS(F$2,$DH$2)):INDIRECT(ADDRESS(F$2,$DY$2)))</f>
        <v>16194.394141722249</v>
      </c>
      <c r="G63" s="51">
        <f ca="1">SUMPRODUCT($CM63:$DD63,INDIRECT(ADDRESS(G$2,$DH$2)):INDIRECT(ADDRESS(G$2,$DY$2)))</f>
        <v>16194.394141722249</v>
      </c>
      <c r="H63" s="51">
        <f ca="1">SUMPRODUCT($CM63:$DD63,INDIRECT(ADDRESS(H$2,$DH$2)):INDIRECT(ADDRESS(H$2,$DY$2)))</f>
        <v>16194.394141722249</v>
      </c>
      <c r="I63" s="51">
        <f ca="1">SUMPRODUCT($CM63:$DD63,INDIRECT(ADDRESS(I$2,$DH$2)):INDIRECT(ADDRESS(I$2,$DY$2)))</f>
        <v>16194.394141722249</v>
      </c>
      <c r="J63" s="51">
        <f ca="1">SUMPRODUCT($CM63:$DD63,INDIRECT(ADDRESS(J$2,$DH$2)):INDIRECT(ADDRESS(J$2,$DY$2)))</f>
        <v>16194.394141722249</v>
      </c>
      <c r="K63" s="51">
        <f ca="1">SUMPRODUCT($CM63:$DD63,INDIRECT(ADDRESS(K$2,$DH$2)):INDIRECT(ADDRESS(K$2,$DY$2)))</f>
        <v>16307.23050071692</v>
      </c>
      <c r="L63" s="51">
        <f ca="1">SUMPRODUCT($CM63:$DD63,INDIRECT(ADDRESS(L$2,$DH$2)):INDIRECT(ADDRESS(L$2,$DY$2)))</f>
        <v>16307.23050071692</v>
      </c>
      <c r="M63" s="51">
        <f ca="1">SUMPRODUCT($CM63:$DD63,INDIRECT(ADDRESS(M$2,$DH$2)):INDIRECT(ADDRESS(M$2,$DY$2)))</f>
        <v>16307.23050071692</v>
      </c>
      <c r="N63" s="51">
        <f ca="1">SUMPRODUCT($CM63:$DD63,INDIRECT(ADDRESS(N$2,$DH$2)):INDIRECT(ADDRESS(N$2,$DY$2)))</f>
        <v>16307.23050071692</v>
      </c>
      <c r="O63" s="51">
        <f ca="1">SUMPRODUCT($CM63:$DD63,INDIRECT(ADDRESS(O$2,$DH$2)):INDIRECT(ADDRESS(O$2,$DY$2)))</f>
        <v>16307.23050071692</v>
      </c>
      <c r="P63" s="51">
        <f ca="1">SUMPRODUCT($CM63:$DD63,INDIRECT(ADDRESS(P$2,$DH$2)):INDIRECT(ADDRESS(P$2,$DY$2)))</f>
        <v>16307.23050071692</v>
      </c>
      <c r="Q63" s="51">
        <f ca="1">SUMPRODUCT($CM63:$DD63,INDIRECT(ADDRESS(Q$2,$DH$2)):INDIRECT(ADDRESS(Q$2,$DY$2)))</f>
        <v>16307.23050071692</v>
      </c>
      <c r="R63" s="51">
        <f ca="1">SUMPRODUCT($CM63:$DD63,INDIRECT(ADDRESS(R$2,$DH$2)):INDIRECT(ADDRESS(R$2,$DY$2)))</f>
        <v>16307.23050071692</v>
      </c>
      <c r="S63" s="51">
        <f ca="1">SUMPRODUCT($CM63:$DD63,INDIRECT(ADDRESS(S$2,$DH$2)):INDIRECT(ADDRESS(S$2,$DY$2)))</f>
        <v>16307.23050071692</v>
      </c>
      <c r="T63" s="51">
        <f ca="1">SUMPRODUCT($CM63:$DD63,INDIRECT(ADDRESS(T$2,$DH$2)):INDIRECT(ADDRESS(T$2,$DY$2)))</f>
        <v>16307.23050071692</v>
      </c>
      <c r="U63" s="51">
        <f ca="1">SUMPRODUCT($CM63:$DD63,INDIRECT(ADDRESS(U$2,$DH$2)):INDIRECT(ADDRESS(U$2,$DY$2)))</f>
        <v>16307.23050071692</v>
      </c>
      <c r="V63" s="51">
        <f ca="1">SUMPRODUCT($CM63:$DD63,INDIRECT(ADDRESS(V$2,$DH$2)):INDIRECT(ADDRESS(V$2,$DY$2)))</f>
        <v>16307.23050071692</v>
      </c>
      <c r="W63" s="51">
        <f ca="1">SUMPRODUCT($CM63:$DD63,INDIRECT(ADDRESS(W$2,$DH$2)):INDIRECT(ADDRESS(W$2,$DY$2)))</f>
        <v>16409.828907033578</v>
      </c>
      <c r="X63" s="51">
        <f ca="1">SUMPRODUCT($CM63:$DD63,INDIRECT(ADDRESS(X$2,$DH$2)):INDIRECT(ADDRESS(X$2,$DY$2)))</f>
        <v>16409.828907033578</v>
      </c>
      <c r="Y63" s="51">
        <f ca="1">SUMPRODUCT($CM63:$DD63,INDIRECT(ADDRESS(Y$2,$DH$2)):INDIRECT(ADDRESS(Y$2,$DY$2)))</f>
        <v>16409.828907033578</v>
      </c>
      <c r="Z63" s="51">
        <f ca="1">SUMPRODUCT($CM63:$DD63,INDIRECT(ADDRESS(Z$2,$DH$2)):INDIRECT(ADDRESS(Z$2,$DY$2)))</f>
        <v>16409.828907033578</v>
      </c>
      <c r="AA63" s="51">
        <f ca="1">SUMPRODUCT($CM63:$DD63,INDIRECT(ADDRESS(AA$2,$DH$2)):INDIRECT(ADDRESS(AA$2,$DY$2)))</f>
        <v>16409.828907033578</v>
      </c>
      <c r="AB63" s="51">
        <f ca="1">SUMPRODUCT($CM63:$DD63,INDIRECT(ADDRESS(AB$2,$DH$2)):INDIRECT(ADDRESS(AB$2,$DY$2)))</f>
        <v>16409.828907033578</v>
      </c>
      <c r="AC63" s="51">
        <f ca="1">SUMPRODUCT($CM63:$DD63,INDIRECT(ADDRESS(AC$2,$DH$2)):INDIRECT(ADDRESS(AC$2,$DY$2)))</f>
        <v>16409.828907033578</v>
      </c>
      <c r="AD63" s="51">
        <f ca="1">SUMPRODUCT($CM63:$DD63,INDIRECT(ADDRESS(AD$2,$DH$2)):INDIRECT(ADDRESS(AD$2,$DY$2)))</f>
        <v>16409.828907033578</v>
      </c>
      <c r="AE63" s="51">
        <f ca="1">SUMPRODUCT($CM63:$DD63,INDIRECT(ADDRESS(AE$2,$DH$2)):INDIRECT(ADDRESS(AE$2,$DY$2)))</f>
        <v>16409.828907033578</v>
      </c>
      <c r="AF63" s="51">
        <f ca="1">SUMPRODUCT($CM63:$DD63,INDIRECT(ADDRESS(AF$2,$DH$2)):INDIRECT(ADDRESS(AF$2,$DY$2)))</f>
        <v>16409.828907033578</v>
      </c>
      <c r="AG63" s="51">
        <f ca="1">SUMPRODUCT($CM63:$DD63,INDIRECT(ADDRESS(AG$2,$DH$2)):INDIRECT(ADDRESS(AG$2,$DY$2)))</f>
        <v>16409.828907033578</v>
      </c>
      <c r="AH63" s="51">
        <f ca="1">SUMPRODUCT($CM63:$DD63,INDIRECT(ADDRESS(AH$2,$DH$2)):INDIRECT(ADDRESS(AH$2,$DY$2)))</f>
        <v>16409.828907033578</v>
      </c>
      <c r="AI63" s="51">
        <f ca="1">SUMPRODUCT($CM63:$DD63,INDIRECT(ADDRESS(AI$2,$DH$2)):INDIRECT(ADDRESS(AI$2,$DY$2)))</f>
        <v>16519.544198524876</v>
      </c>
      <c r="AJ63" s="51">
        <f ca="1">SUMPRODUCT($CM63:$DD63,INDIRECT(ADDRESS(AJ$2,$DH$2)):INDIRECT(ADDRESS(AJ$2,$DY$2)))</f>
        <v>16519.544198524876</v>
      </c>
      <c r="AK63" s="51">
        <f ca="1">SUMPRODUCT($CM63:$DD63,INDIRECT(ADDRESS(AK$2,$DH$2)):INDIRECT(ADDRESS(AK$2,$DY$2)))</f>
        <v>16519.544198524876</v>
      </c>
      <c r="AL63" s="51">
        <f ca="1">SUMPRODUCT($CM63:$DD63,INDIRECT(ADDRESS(AL$2,$DH$2)):INDIRECT(ADDRESS(AL$2,$DY$2)))</f>
        <v>16519.544198524876</v>
      </c>
      <c r="AM63" s="51">
        <f ca="1">SUMPRODUCT($CM63:$DD63,INDIRECT(ADDRESS(AM$2,$DH$2)):INDIRECT(ADDRESS(AM$2,$DY$2)))</f>
        <v>16519.544198524876</v>
      </c>
      <c r="AN63" s="51">
        <f ca="1">SUMPRODUCT($CM63:$DD63,INDIRECT(ADDRESS(AN$2,$DH$2)):INDIRECT(ADDRESS(AN$2,$DY$2)))</f>
        <v>16519.544198524876</v>
      </c>
      <c r="AO63" s="51">
        <f ca="1">SUMPRODUCT($CM63:$DD63,INDIRECT(ADDRESS(AO$2,$DH$2)):INDIRECT(ADDRESS(AO$2,$DY$2)))</f>
        <v>16519.544198524876</v>
      </c>
      <c r="AP63" s="51">
        <f ca="1">SUMPRODUCT($CM63:$DD63,INDIRECT(ADDRESS(AP$2,$DH$2)):INDIRECT(ADDRESS(AP$2,$DY$2)))</f>
        <v>16519.544198524876</v>
      </c>
      <c r="AQ63" s="51">
        <f ca="1">SUMPRODUCT($CM63:$DD63,INDIRECT(ADDRESS(AQ$2,$DH$2)):INDIRECT(ADDRESS(AQ$2,$DY$2)))</f>
        <v>16519.544198524876</v>
      </c>
      <c r="AR63" s="51">
        <f ca="1">SUMPRODUCT($CM63:$DD63,INDIRECT(ADDRESS(AR$2,$DH$2)):INDIRECT(ADDRESS(AR$2,$DY$2)))</f>
        <v>16519.544198524876</v>
      </c>
      <c r="AS63" s="51">
        <f ca="1">SUMPRODUCT($CM63:$DD63,INDIRECT(ADDRESS(AS$2,$DH$2)):INDIRECT(ADDRESS(AS$2,$DY$2)))</f>
        <v>16519.544198524876</v>
      </c>
      <c r="AT63" s="51">
        <f ca="1">SUMPRODUCT($CM63:$DD63,INDIRECT(ADDRESS(AT$2,$DH$2)):INDIRECT(ADDRESS(AT$2,$DY$2)))</f>
        <v>16519.544198524876</v>
      </c>
      <c r="AU63" s="51">
        <f ca="1">SUMPRODUCT($CM63:$DD63,INDIRECT(ADDRESS(AU$2,$DH$2)):INDIRECT(ADDRESS(AU$2,$DY$2)))</f>
        <v>16615.507022461614</v>
      </c>
      <c r="AV63" s="51">
        <f ca="1">SUMPRODUCT($CM63:$DD63,INDIRECT(ADDRESS(AV$2,$DH$2)):INDIRECT(ADDRESS(AV$2,$DY$2)))</f>
        <v>16615.507022461614</v>
      </c>
      <c r="AW63" s="51">
        <f ca="1">SUMPRODUCT($CM63:$DD63,INDIRECT(ADDRESS(AW$2,$DH$2)):INDIRECT(ADDRESS(AW$2,$DY$2)))</f>
        <v>16615.507022461614</v>
      </c>
      <c r="AX63" s="51">
        <f ca="1">SUMPRODUCT($CM63:$DD63,INDIRECT(ADDRESS(AX$2,$DH$2)):INDIRECT(ADDRESS(AX$2,$DY$2)))</f>
        <v>16615.507022461614</v>
      </c>
      <c r="AY63" s="51">
        <f ca="1">SUMPRODUCT($CM63:$DD63,INDIRECT(ADDRESS(AY$2,$DH$2)):INDIRECT(ADDRESS(AY$2,$DY$2)))</f>
        <v>16615.507022461614</v>
      </c>
      <c r="AZ63" s="51">
        <f ca="1">SUMPRODUCT($CM63:$DD63,INDIRECT(ADDRESS(AZ$2,$DH$2)):INDIRECT(ADDRESS(AZ$2,$DY$2)))</f>
        <v>16615.507022461614</v>
      </c>
      <c r="BA63" s="51">
        <f ca="1">SUMPRODUCT($CM63:$DD63,INDIRECT(ADDRESS(BA$2,$DH$2)):INDIRECT(ADDRESS(BA$2,$DY$2)))</f>
        <v>16615.507022461614</v>
      </c>
      <c r="BB63" s="51">
        <f ca="1">SUMPRODUCT($CM63:$DD63,INDIRECT(ADDRESS(BB$2,$DH$2)):INDIRECT(ADDRESS(BB$2,$DY$2)))</f>
        <v>16615.507022461614</v>
      </c>
      <c r="BC63" s="51">
        <f ca="1">SUMPRODUCT($CM63:$DD63,INDIRECT(ADDRESS(BC$2,$DH$2)):INDIRECT(ADDRESS(BC$2,$DY$2)))</f>
        <v>16615.507022461614</v>
      </c>
      <c r="BD63" s="51">
        <f ca="1">SUMPRODUCT($CM63:$DD63,INDIRECT(ADDRESS(BD$2,$DH$2)):INDIRECT(ADDRESS(BD$2,$DY$2)))</f>
        <v>16615.507022461614</v>
      </c>
      <c r="BE63" s="51">
        <f ca="1">SUMPRODUCT($CM63:$DD63,INDIRECT(ADDRESS(BE$2,$DH$2)):INDIRECT(ADDRESS(BE$2,$DY$2)))</f>
        <v>16615.507022461614</v>
      </c>
      <c r="BF63" s="51">
        <f ca="1">SUMPRODUCT($CM63:$DD63,INDIRECT(ADDRESS(BF$2,$DH$2)):INDIRECT(ADDRESS(BF$2,$DY$2)))</f>
        <v>16615.507022461614</v>
      </c>
      <c r="BG63" s="51">
        <f ca="1">SUMPRODUCT($CM63:$DD63,INDIRECT(ADDRESS(BG$2,$DH$2)):INDIRECT(ADDRESS(BG$2,$DY$2)))</f>
        <v>16709.828345943581</v>
      </c>
      <c r="BH63" s="51">
        <f ca="1">SUMPRODUCT($CM63:$DD63,INDIRECT(ADDRESS(BH$2,$DH$2)):INDIRECT(ADDRESS(BH$2,$DY$2)))</f>
        <v>16709.828345943581</v>
      </c>
      <c r="BI63" s="51">
        <f ca="1">SUMPRODUCT($CM63:$DD63,INDIRECT(ADDRESS(BI$2,$DH$2)):INDIRECT(ADDRESS(BI$2,$DY$2)))</f>
        <v>16709.828345943581</v>
      </c>
      <c r="BJ63" s="51">
        <f ca="1">SUMPRODUCT($CM63:$DD63,INDIRECT(ADDRESS(BJ$2,$DH$2)):INDIRECT(ADDRESS(BJ$2,$DY$2)))</f>
        <v>16709.828345943581</v>
      </c>
      <c r="BK63" s="51">
        <f ca="1">SUMPRODUCT($CM63:$DD63,INDIRECT(ADDRESS(BK$2,$DH$2)):INDIRECT(ADDRESS(BK$2,$DY$2)))</f>
        <v>16709.828345943581</v>
      </c>
      <c r="BL63" s="51">
        <f ca="1">SUMPRODUCT($CM63:$DD63,INDIRECT(ADDRESS(BL$2,$DH$2)):INDIRECT(ADDRESS(BL$2,$DY$2)))</f>
        <v>16709.828345943581</v>
      </c>
      <c r="BM63" s="51">
        <f ca="1">SUMPRODUCT($CM63:$DD63,INDIRECT(ADDRESS(BM$2,$DH$2)):INDIRECT(ADDRESS(BM$2,$DY$2)))</f>
        <v>16709.828345943581</v>
      </c>
      <c r="BN63" s="51">
        <f ca="1">SUMPRODUCT($CM63:$DD63,INDIRECT(ADDRESS(BN$2,$DH$2)):INDIRECT(ADDRESS(BN$2,$DY$2)))</f>
        <v>16709.828345943581</v>
      </c>
      <c r="BO63" s="51">
        <f ca="1">SUMPRODUCT($CM63:$DD63,INDIRECT(ADDRESS(BO$2,$DH$2)):INDIRECT(ADDRESS(BO$2,$DY$2)))</f>
        <v>16709.828345943581</v>
      </c>
      <c r="BP63" s="51">
        <f ca="1">SUMPRODUCT($CM63:$DD63,INDIRECT(ADDRESS(BP$2,$DH$2)):INDIRECT(ADDRESS(BP$2,$DY$2)))</f>
        <v>16709.828345943581</v>
      </c>
      <c r="BQ63" s="51">
        <f ca="1">SUMPRODUCT($CM63:$DD63,INDIRECT(ADDRESS(BQ$2,$DH$2)):INDIRECT(ADDRESS(BQ$2,$DY$2)))</f>
        <v>16709.828345943581</v>
      </c>
      <c r="BR63" s="51">
        <f ca="1">SUMPRODUCT($CM63:$DD63,INDIRECT(ADDRESS(BR$2,$DH$2)):INDIRECT(ADDRESS(BR$2,$DY$2)))</f>
        <v>16709.828345943581</v>
      </c>
      <c r="BS63" s="51">
        <f ca="1">SUMPRODUCT($CM63:$DD63,INDIRECT(ADDRESS(BS$2,$DH$2)):INDIRECT(ADDRESS(BS$2,$DY$2)))</f>
        <v>16809.37688367681</v>
      </c>
      <c r="BT63" s="51">
        <f ca="1">SUMPRODUCT($CM63:$DD63,INDIRECT(ADDRESS(BT$2,$DH$2)):INDIRECT(ADDRESS(BT$2,$DY$2)))</f>
        <v>16809.37688367681</v>
      </c>
      <c r="BU63" s="51">
        <f ca="1">SUMPRODUCT($CM63:$DD63,INDIRECT(ADDRESS(BU$2,$DH$2)):INDIRECT(ADDRESS(BU$2,$DY$2)))</f>
        <v>16809.37688367681</v>
      </c>
      <c r="BV63" s="51">
        <f ca="1">SUMPRODUCT($CM63:$DD63,INDIRECT(ADDRESS(BV$2,$DH$2)):INDIRECT(ADDRESS(BV$2,$DY$2)))</f>
        <v>16809.37688367681</v>
      </c>
      <c r="BW63" s="51">
        <f ca="1">SUMPRODUCT($CM63:$DD63,INDIRECT(ADDRESS(BW$2,$DH$2)):INDIRECT(ADDRESS(BW$2,$DY$2)))</f>
        <v>16809.37688367681</v>
      </c>
      <c r="BX63" s="51">
        <f ca="1">SUMPRODUCT($CM63:$DD63,INDIRECT(ADDRESS(BX$2,$DH$2)):INDIRECT(ADDRESS(BX$2,$DY$2)))</f>
        <v>16809.37688367681</v>
      </c>
      <c r="BY63" s="51">
        <f ca="1">SUMPRODUCT($CM63:$DD63,INDIRECT(ADDRESS(BY$2,$DH$2)):INDIRECT(ADDRESS(BY$2,$DY$2)))</f>
        <v>16809.37688367681</v>
      </c>
      <c r="BZ63" s="51">
        <f ca="1">SUMPRODUCT($CM63:$DD63,INDIRECT(ADDRESS(BZ$2,$DH$2)):INDIRECT(ADDRESS(BZ$2,$DY$2)))</f>
        <v>16809.37688367681</v>
      </c>
      <c r="CA63" s="51">
        <f ca="1">SUMPRODUCT($CM63:$DD63,INDIRECT(ADDRESS(CA$2,$DH$2)):INDIRECT(ADDRESS(CA$2,$DY$2)))</f>
        <v>16809.37688367681</v>
      </c>
      <c r="CB63" s="51">
        <f ca="1">SUMPRODUCT($CM63:$DD63,INDIRECT(ADDRESS(CB$2,$DH$2)):INDIRECT(ADDRESS(CB$2,$DY$2)))</f>
        <v>16809.37688367681</v>
      </c>
      <c r="CC63" s="51">
        <f ca="1">SUMPRODUCT($CM63:$DD63,INDIRECT(ADDRESS(CC$2,$DH$2)):INDIRECT(ADDRESS(CC$2,$DY$2)))</f>
        <v>16809.37688367681</v>
      </c>
      <c r="CD63" s="51">
        <f ca="1">SUMPRODUCT($CM63:$DD63,INDIRECT(ADDRESS(CD$2,$DH$2)):INDIRECT(ADDRESS(CD$2,$DY$2)))</f>
        <v>16809.37688367681</v>
      </c>
      <c r="CF63" s="51">
        <f t="shared" ca="1" si="7"/>
        <v>194896.91149564035</v>
      </c>
      <c r="CG63" s="51">
        <f t="shared" ca="1" si="7"/>
        <v>196199.75804018631</v>
      </c>
      <c r="CH63" s="51">
        <f t="shared" ca="1" si="7"/>
        <v>197466.5233418594</v>
      </c>
      <c r="CI63" s="51">
        <f t="shared" ca="1" si="7"/>
        <v>198714.34450198224</v>
      </c>
      <c r="CJ63" s="51">
        <f t="shared" ca="1" si="7"/>
        <v>199857.69088694928</v>
      </c>
      <c r="CK63" s="51">
        <f t="shared" ca="1" si="7"/>
        <v>201015.68283998905</v>
      </c>
      <c r="CL63" s="82"/>
      <c r="CM63" s="1">
        <f>IFERROR(VLOOKUP($A63,Auxiliar_OPEX_CustosUnit!$A$4:$BT$129,COLUMN(Auxiliar_OPEX_CustosUnit!BC$2),0),0)</f>
        <v>0</v>
      </c>
      <c r="CN63" s="1">
        <f>IFERROR(VLOOKUP($A63,Auxiliar_OPEX_CustosUnit!$A$4:$BT$129,COLUMN(Auxiliar_OPEX_CustosUnit!BD$2),0),0)</f>
        <v>0</v>
      </c>
      <c r="CO63" s="1">
        <f>IFERROR(VLOOKUP($A63,Auxiliar_OPEX_CustosUnit!$A$4:$BT$129,COLUMN(Auxiliar_OPEX_CustosUnit!BE$2),0)*(1-DRE_Auxiliar!$A$172),0)</f>
        <v>13846.908299078194</v>
      </c>
      <c r="CP63" s="1">
        <f>IFERROR(VLOOKUP($A63,Auxiliar_OPEX_CustosUnit!$A$4:$BT$129,COLUMN(Auxiliar_OPEX_CustosUnit!BF$2),0),0)</f>
        <v>0</v>
      </c>
      <c r="CQ63" s="1">
        <f>IFERROR(VLOOKUP($A63,Auxiliar_OPEX_CustosUnit!$A$4:$BT$129,COLUMN(Auxiliar_OPEX_CustosUnit!BG$2),0),0)</f>
        <v>0</v>
      </c>
      <c r="CR63" s="1">
        <f>IFERROR(VLOOKUP($A63,Auxiliar_OPEX_CustosUnit!$A$4:$BT$129,COLUMN(Auxiliar_OPEX_CustosUnit!BH$2),0),0)</f>
        <v>0</v>
      </c>
      <c r="CS63" s="1">
        <f>IFERROR(VLOOKUP($A63,Auxiliar_OPEX_CustosUnit!$A$4:$BT$129,COLUMN(Auxiliar_OPEX_CustosUnit!BI$2),0),0)</f>
        <v>3.9059664603062498</v>
      </c>
      <c r="CT63" s="1">
        <f>IFERROR(VLOOKUP($A63,Auxiliar_OPEX_CustosUnit!$A$4:$BT$129,COLUMN(Auxiliar_OPEX_CustosUnit!BJ$2),0),0)</f>
        <v>0</v>
      </c>
      <c r="CU63" s="1">
        <f>IFERROR(VLOOKUP($A63,Auxiliar_OPEX_CustosUnit!$A$4:$BT$129,COLUMN(Auxiliar_OPEX_CustosUnit!BK$2),0),0)</f>
        <v>0</v>
      </c>
      <c r="CV63" s="1">
        <f>IFERROR(VLOOKUP($A63,Auxiliar_OPEX_CustosUnit!$A$4:$BT$129,COLUMN(Auxiliar_OPEX_CustosUnit!BL$2),0),0)</f>
        <v>0</v>
      </c>
      <c r="CW63" s="1">
        <f>IFERROR(VLOOKUP($A63,Auxiliar_OPEX_CustosUnit!$A$4:$BT$129,COLUMN(Auxiliar_OPEX_CustosUnit!BM$2),0),0)</f>
        <v>0</v>
      </c>
      <c r="CX63" s="1">
        <f>IFERROR(VLOOKUP($A63,Auxiliar_OPEX_CustosUnit!$A$4:$BT$129,COLUMN(Auxiliar_OPEX_CustosUnit!BN$2),0),0)</f>
        <v>0</v>
      </c>
      <c r="CY63" s="1">
        <f>IFERROR(VLOOKUP($A63,Auxiliar_OPEX_CustosUnit!$A$4:$BT$129,COLUMN(Auxiliar_OPEX_CustosUnit!BO$2),0),0)</f>
        <v>0</v>
      </c>
      <c r="CZ63" s="1">
        <f>IFERROR(VLOOKUP($A63,Auxiliar_OPEX_CustosUnit!$A$4:$BT$129,COLUMN(Auxiliar_OPEX_CustosUnit!BP$2),0),0)</f>
        <v>0</v>
      </c>
      <c r="DA63" s="1">
        <f>IFERROR(VLOOKUP($A63,Auxiliar_OPEX_CustosUnit!$A$4:$BT$129,COLUMN(Auxiliar_OPEX_CustosUnit!BQ$2),0),0)</f>
        <v>0</v>
      </c>
      <c r="DB63" s="1">
        <f>IFERROR(VLOOKUP($A63,Auxiliar_OPEX_CustosUnit!$A$4:$BT$129,COLUMN(Auxiliar_OPEX_CustosUnit!BR$2),0),0)</f>
        <v>0</v>
      </c>
      <c r="DC63" s="1">
        <f>IFERROR(VLOOKUP($A63,Auxiliar_OPEX_CustosUnit!$A$4:$BT$129,COLUMN(Auxiliar_OPEX_CustosUnit!BS$2),0),0)</f>
        <v>0</v>
      </c>
      <c r="DD63" s="1">
        <f>IFERROR(VLOOKUP($A63,Auxiliar_OPEX_CustosUnit!$A$4:$BT$129,COLUMN(Auxiliar_OPEX_CustosUnit!BT$2),0),0)</f>
        <v>0</v>
      </c>
      <c r="DG63" s="60">
        <v>45047</v>
      </c>
      <c r="DH63" s="1">
        <v>1</v>
      </c>
      <c r="DI63" s="1">
        <f>INDEX(Auxiliar_OPEX_Drivers!$B$2:$CH$18,MATCH(Auxiliar_OPEX_O!DI$3,Auxiliar_OPEX_Drivers!$B$2:$B$18,0),MATCH($DG63,Auxiliar_OPEX_Drivers!$B$2:$CH$2,0))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INDEX(Auxiliar_OPEX_Drivers!$B$2:$CH$18,MATCH(Auxiliar_OPEX_O!DK$3,Auxiliar_OPEX_Drivers!$B$2:$B$18,0),MATCH($DG63,Auxiliar_OPEX_Drivers!$B$2:$CH$2,0))</f>
        <v>15.089992158372311</v>
      </c>
      <c r="DL63" s="1">
        <f>INDEX(Auxiliar_OPEX_Drivers!$B$2:$CH$18,MATCH(Auxiliar_OPEX_O!DL$3,Auxiliar_OPEX_Drivers!$B$2:$B$18,0),MATCH($DG63,Auxiliar_OPEX_Drivers!$B$2:$CH$2,0))</f>
        <v>65.91221025989482</v>
      </c>
      <c r="DM63" s="1">
        <f>INDEX(Auxiliar_OPEX_Drivers!$B$2:$CH$18,MATCH(Auxiliar_OPEX_O!DM$3,Auxiliar_OPEX_Drivers!$B$2:$B$18,0),MATCH($DG63,Auxiliar_OPEX_Drivers!$B$2:$CH$2,0))</f>
        <v>13</v>
      </c>
      <c r="DN63" s="1">
        <f>INDEX(Auxiliar_OPEX_Drivers!$B$2:$CH$18,MATCH(Auxiliar_OPEX_O!DN$3,Auxiliar_OPEX_Drivers!$B$2:$B$18,0),MATCH($DG63,Auxiliar_OPEX_Drivers!$B$2:$CH$2,0))</f>
        <v>732.96073480388213</v>
      </c>
      <c r="DO63" s="1">
        <f>INDEX(Auxiliar_OPEX_Drivers!$B$2:$CH$18,MATCH(Auxiliar_OPEX_O!DO$3,Auxiliar_OPEX_Drivers!$B$2:$B$18,0),MATCH($DG63,Auxiliar_OPEX_Drivers!$B$2:$CH$2,0))</f>
        <v>12</v>
      </c>
      <c r="DP63" s="1">
        <f>INDEX(Auxiliar_OPEX_Drivers!$B$2:$CH$18,MATCH(Auxiliar_OPEX_O!DP$3,Auxiliar_OPEX_Drivers!$B$2:$B$18,0),MATCH($DG63,Auxiliar_OPEX_Drivers!$B$2:$CH$2,0))</f>
        <v>201.63736351501933</v>
      </c>
      <c r="DQ63" s="1">
        <f>INDEX(Auxiliar_OPEX_Drivers!$B$2:$CH$18,MATCH(Auxiliar_OPEX_O!DQ$3,Auxiliar_OPEX_Drivers!$B$2:$B$18,0),MATCH($DG63,Auxiliar_OPEX_Drivers!$B$2:$CH$2,0))</f>
        <v>37.272498039593074</v>
      </c>
      <c r="DR63" s="1">
        <f>INDEX(Auxiliar_OPEX_Drivers!$B$2:$CH$18,MATCH(Auxiliar_OPEX_O!DR$3,Auxiliar_OPEX_Drivers!$B$2:$B$18,0),MATCH($DG63,Auxiliar_OPEX_Drivers!$B$2:$CH$2,0))</f>
        <v>21315381.529811725</v>
      </c>
      <c r="DS63" s="1">
        <f>INDEX(Auxiliar_OPEX_Drivers!$B$2:$CH$18,MATCH(Auxiliar_OPEX_O!DS$3,Auxiliar_OPEX_Drivers!$B$2:$B$18,0),MATCH($DG63,Auxiliar_OPEX_Drivers!$B$2:$CH$2,0))</f>
        <v>79166.666666666701</v>
      </c>
      <c r="DT63" s="1">
        <f>INDEX(Auxiliar_OPEX_Drivers!$B$2:$CH$18,MATCH(Auxiliar_OPEX_O!DT$3,Auxiliar_OPEX_Drivers!$B$2:$B$18,0),MATCH($DG63,Auxiliar_OPEX_Drivers!$B$2:$CH$2,0))</f>
        <v>12115.456716480825</v>
      </c>
      <c r="DU63" s="1">
        <f>INDEX(Auxiliar_OPEX_Drivers!$B$2:$CH$18,MATCH(Auxiliar_OPEX_O!DU$3,Auxiliar_OPEX_Drivers!$B$2:$B$18,0),MATCH($DG63,Auxiliar_OPEX_Drivers!$B$2:$CH$2,0))</f>
        <v>6297.7061957432097</v>
      </c>
      <c r="DV63" s="1">
        <f>INDEX(Auxiliar_OPEX_Drivers!$B$2:$CH$18,MATCH(Auxiliar_OPEX_O!DV$3,Auxiliar_OPEX_Drivers!$B$2:$B$18,0),MATCH($DG63,Auxiliar_OPEX_Drivers!$B$2:$CH$2,0))</f>
        <v>2537857.0363148837</v>
      </c>
      <c r="DW63" s="1">
        <f>INDEX(Auxiliar_OPEX_Drivers!$B$2:$CH$18,MATCH(Auxiliar_OPEX_O!DW$3,Auxiliar_OPEX_Drivers!$B$2:$B$18,0),MATCH($DG63,Auxiliar_OPEX_Drivers!$B$2:$CH$2,0))</f>
        <v>11964.372862409749</v>
      </c>
      <c r="DX63" s="1">
        <f>INDEX(Auxiliar_OPEX_Drivers!$B$2:$CH$18,MATCH(Auxiliar_OPEX_O!DX$3,Auxiliar_OPEX_Drivers!$B$2:$B$18,0),MATCH($DG63,Auxiliar_OPEX_Drivers!$B$2:$CH$2,0))</f>
        <v>2563376.6900936547</v>
      </c>
      <c r="DY63" s="1">
        <f>INDEX(Auxiliar_OPEX_Drivers!$B$2:$CH$18,MATCH(Auxiliar_OPEX_O!DY$3,Auxiliar_OPEX_Drivers!$B$2:$B$18,0),MATCH($DG63,Auxiliar_OPEX_Drivers!$B$2:$CH$2,0))</f>
        <v>1077.8727987767618</v>
      </c>
    </row>
    <row r="64" spans="1:129" hidden="1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ca="1" si="7"/>
        <v>0</v>
      </c>
      <c r="CG64" s="51">
        <f t="shared" ca="1" si="7"/>
        <v>0</v>
      </c>
      <c r="CH64" s="51">
        <f t="shared" ca="1" si="7"/>
        <v>0</v>
      </c>
      <c r="CI64" s="51">
        <f t="shared" ca="1" si="7"/>
        <v>0</v>
      </c>
      <c r="CJ64" s="51">
        <f t="shared" ca="1" si="7"/>
        <v>0</v>
      </c>
      <c r="CK64" s="51">
        <f t="shared" ca="1" si="7"/>
        <v>0</v>
      </c>
      <c r="CL64" s="82"/>
      <c r="CM64" s="1" t="str">
        <f>IFERROR(VLOOKUP($A64,Auxiliar_OPEX_CustosUnit!$A$4:$BT$129,COLUMN(Auxiliar_OPEX_CustosUnit!BC$2),0),0)</f>
        <v/>
      </c>
      <c r="CN64" s="1" t="str">
        <f>IFERROR(VLOOKUP($A64,Auxiliar_OPEX_CustosUnit!$A$4:$BT$129,COLUMN(Auxiliar_OPEX_CustosUnit!BD$2),0),0)</f>
        <v/>
      </c>
      <c r="CO64" s="1">
        <f>IFERROR(VLOOKUP($A64,Auxiliar_OPEX_CustosUnit!$A$4:$BT$129,COLUMN(Auxiliar_OPEX_CustosUnit!BE$2),0)*(1-DRE_Auxiliar!$A$172),0)</f>
        <v>0</v>
      </c>
      <c r="CP64" s="1" t="str">
        <f>IFERROR(VLOOKUP($A64,Auxiliar_OPEX_CustosUnit!$A$4:$BT$129,COLUMN(Auxiliar_OPEX_CustosUnit!BF$2),0),0)</f>
        <v/>
      </c>
      <c r="CQ64" s="1" t="str">
        <f>IFERROR(VLOOKUP($A64,Auxiliar_OPEX_CustosUnit!$A$4:$BT$129,COLUMN(Auxiliar_OPEX_CustosUnit!BG$2),0),0)</f>
        <v/>
      </c>
      <c r="CR64" s="1" t="str">
        <f>IFERROR(VLOOKUP($A64,Auxiliar_OPEX_CustosUnit!$A$4:$BT$129,COLUMN(Auxiliar_OPEX_CustosUnit!BH$2),0),0)</f>
        <v/>
      </c>
      <c r="CS64" s="1" t="str">
        <f>IFERROR(VLOOKUP($A64,Auxiliar_OPEX_CustosUnit!$A$4:$BT$129,COLUMN(Auxiliar_OPEX_CustosUnit!BI$2),0),0)</f>
        <v/>
      </c>
      <c r="CT64" s="1" t="str">
        <f>IFERROR(VLOOKUP($A64,Auxiliar_OPEX_CustosUnit!$A$4:$BT$129,COLUMN(Auxiliar_OPEX_CustosUnit!BJ$2),0),0)</f>
        <v/>
      </c>
      <c r="CU64" s="1" t="str">
        <f>IFERROR(VLOOKUP($A64,Auxiliar_OPEX_CustosUnit!$A$4:$BT$129,COLUMN(Auxiliar_OPEX_CustosUnit!BK$2),0),0)</f>
        <v/>
      </c>
      <c r="CV64" s="1" t="str">
        <f>IFERROR(VLOOKUP($A64,Auxiliar_OPEX_CustosUnit!$A$4:$BT$129,COLUMN(Auxiliar_OPEX_CustosUnit!BL$2),0),0)</f>
        <v/>
      </c>
      <c r="CW64" s="1" t="str">
        <f>IFERROR(VLOOKUP($A64,Auxiliar_OPEX_CustosUnit!$A$4:$BT$129,COLUMN(Auxiliar_OPEX_CustosUnit!BM$2),0),0)</f>
        <v/>
      </c>
      <c r="CX64" s="1" t="str">
        <f>IFERROR(VLOOKUP($A64,Auxiliar_OPEX_CustosUnit!$A$4:$BT$129,COLUMN(Auxiliar_OPEX_CustosUnit!BN$2),0),0)</f>
        <v/>
      </c>
      <c r="CY64" s="1" t="str">
        <f>IFERROR(VLOOKUP($A64,Auxiliar_OPEX_CustosUnit!$A$4:$BT$129,COLUMN(Auxiliar_OPEX_CustosUnit!BO$2),0),0)</f>
        <v/>
      </c>
      <c r="CZ64" s="1" t="str">
        <f>IFERROR(VLOOKUP($A64,Auxiliar_OPEX_CustosUnit!$A$4:$BT$129,COLUMN(Auxiliar_OPEX_CustosUnit!BP$2),0),0)</f>
        <v/>
      </c>
      <c r="DA64" s="1" t="str">
        <f>IFERROR(VLOOKUP($A64,Auxiliar_OPEX_CustosUnit!$A$4:$BT$129,COLUMN(Auxiliar_OPEX_CustosUnit!BQ$2),0),0)</f>
        <v/>
      </c>
      <c r="DB64" s="1" t="str">
        <f>IFERROR(VLOOKUP($A64,Auxiliar_OPEX_CustosUnit!$A$4:$BT$129,COLUMN(Auxiliar_OPEX_CustosUnit!BR$2),0),0)</f>
        <v/>
      </c>
      <c r="DC64" s="1" t="str">
        <f>IFERROR(VLOOKUP($A64,Auxiliar_OPEX_CustosUnit!$A$4:$BT$129,COLUMN(Auxiliar_OPEX_CustosUnit!BS$2),0),0)</f>
        <v/>
      </c>
      <c r="DD64" s="1" t="str">
        <f>IFERROR(VLOOKUP($A64,Auxiliar_OPEX_CustosUnit!$A$4:$BT$129,COLUMN(Auxiliar_OPEX_CustosUnit!BT$2),0),0)</f>
        <v/>
      </c>
      <c r="DG64" s="60">
        <v>45078</v>
      </c>
      <c r="DH64" s="1">
        <v>1</v>
      </c>
      <c r="DI64" s="1">
        <f>INDEX(Auxiliar_OPEX_Drivers!$B$2:$CH$18,MATCH(Auxiliar_OPEX_O!DI$3,Auxiliar_OPEX_Drivers!$B$2:$B$18,0),MATCH($DG64,Auxiliar_OPEX_Drivers!$B$2:$CH$2,0))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INDEX(Auxiliar_OPEX_Drivers!$B$2:$CH$18,MATCH(Auxiliar_OPEX_O!DK$3,Auxiliar_OPEX_Drivers!$B$2:$B$18,0),MATCH($DG64,Auxiliar_OPEX_Drivers!$B$2:$CH$2,0))</f>
        <v>15.089992158372311</v>
      </c>
      <c r="DL64" s="1">
        <f>INDEX(Auxiliar_OPEX_Drivers!$B$2:$CH$18,MATCH(Auxiliar_OPEX_O!DL$3,Auxiliar_OPEX_Drivers!$B$2:$B$18,0),MATCH($DG64,Auxiliar_OPEX_Drivers!$B$2:$CH$2,0))</f>
        <v>65.91221025989482</v>
      </c>
      <c r="DM64" s="1">
        <f>INDEX(Auxiliar_OPEX_Drivers!$B$2:$CH$18,MATCH(Auxiliar_OPEX_O!DM$3,Auxiliar_OPEX_Drivers!$B$2:$B$18,0),MATCH($DG64,Auxiliar_OPEX_Drivers!$B$2:$CH$2,0))</f>
        <v>13</v>
      </c>
      <c r="DN64" s="1">
        <f>INDEX(Auxiliar_OPEX_Drivers!$B$2:$CH$18,MATCH(Auxiliar_OPEX_O!DN$3,Auxiliar_OPEX_Drivers!$B$2:$B$18,0),MATCH($DG64,Auxiliar_OPEX_Drivers!$B$2:$CH$2,0))</f>
        <v>732.96073480388213</v>
      </c>
      <c r="DO64" s="1">
        <f>INDEX(Auxiliar_OPEX_Drivers!$B$2:$CH$18,MATCH(Auxiliar_OPEX_O!DO$3,Auxiliar_OPEX_Drivers!$B$2:$B$18,0),MATCH($DG64,Auxiliar_OPEX_Drivers!$B$2:$CH$2,0))</f>
        <v>12</v>
      </c>
      <c r="DP64" s="1">
        <f>INDEX(Auxiliar_OPEX_Drivers!$B$2:$CH$18,MATCH(Auxiliar_OPEX_O!DP$3,Auxiliar_OPEX_Drivers!$B$2:$B$18,0),MATCH($DG64,Auxiliar_OPEX_Drivers!$B$2:$CH$2,0))</f>
        <v>201.63736351501933</v>
      </c>
      <c r="DQ64" s="1">
        <f>INDEX(Auxiliar_OPEX_Drivers!$B$2:$CH$18,MATCH(Auxiliar_OPEX_O!DQ$3,Auxiliar_OPEX_Drivers!$B$2:$B$18,0),MATCH($DG64,Auxiliar_OPEX_Drivers!$B$2:$CH$2,0))</f>
        <v>37.272498039593074</v>
      </c>
      <c r="DR64" s="1">
        <f>INDEX(Auxiliar_OPEX_Drivers!$B$2:$CH$18,MATCH(Auxiliar_OPEX_O!DR$3,Auxiliar_OPEX_Drivers!$B$2:$B$18,0),MATCH($DG64,Auxiliar_OPEX_Drivers!$B$2:$CH$2,0))</f>
        <v>21378263.300645057</v>
      </c>
      <c r="DS64" s="1">
        <f>INDEX(Auxiliar_OPEX_Drivers!$B$2:$CH$18,MATCH(Auxiliar_OPEX_O!DS$3,Auxiliar_OPEX_Drivers!$B$2:$B$18,0),MATCH($DG64,Auxiliar_OPEX_Drivers!$B$2:$CH$2,0))</f>
        <v>62881.770833333401</v>
      </c>
      <c r="DT64" s="1">
        <f>INDEX(Auxiliar_OPEX_Drivers!$B$2:$CH$18,MATCH(Auxiliar_OPEX_O!DT$3,Auxiliar_OPEX_Drivers!$B$2:$B$18,0),MATCH($DG64,Auxiliar_OPEX_Drivers!$B$2:$CH$2,0))</f>
        <v>12051.147987747765</v>
      </c>
      <c r="DU64" s="1">
        <f>INDEX(Auxiliar_OPEX_Drivers!$B$2:$CH$18,MATCH(Auxiliar_OPEX_O!DU$3,Auxiliar_OPEX_Drivers!$B$2:$B$18,0),MATCH($DG64,Auxiliar_OPEX_Drivers!$B$2:$CH$2,0))</f>
        <v>5217.3845366462001</v>
      </c>
      <c r="DV64" s="1">
        <f>INDEX(Auxiliar_OPEX_Drivers!$B$2:$CH$18,MATCH(Auxiliar_OPEX_O!DV$3,Auxiliar_OPEX_Drivers!$B$2:$B$18,0),MATCH($DG64,Auxiliar_OPEX_Drivers!$B$2:$CH$2,0))</f>
        <v>2548125.0875181966</v>
      </c>
      <c r="DW64" s="1">
        <f>INDEX(Auxiliar_OPEX_Drivers!$B$2:$CH$18,MATCH(Auxiliar_OPEX_O!DW$3,Auxiliar_OPEX_Drivers!$B$2:$B$18,0),MATCH($DG64,Auxiliar_OPEX_Drivers!$B$2:$CH$2,0))</f>
        <v>11884.051203312485</v>
      </c>
      <c r="DX64" s="1">
        <f>INDEX(Auxiliar_OPEX_Drivers!$B$2:$CH$18,MATCH(Auxiliar_OPEX_O!DX$3,Auxiliar_OPEX_Drivers!$B$2:$B$18,0),MATCH($DG64,Auxiliar_OPEX_Drivers!$B$2:$CH$2,0))</f>
        <v>2573783.8380814027</v>
      </c>
      <c r="DY64" s="1">
        <f>INDEX(Auxiliar_OPEX_Drivers!$B$2:$CH$18,MATCH(Auxiliar_OPEX_O!DY$3,Auxiliar_OPEX_Drivers!$B$2:$B$18,0),MATCH($DG64,Auxiliar_OPEX_Drivers!$B$2:$CH$2,0))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25806.160830749246</v>
      </c>
      <c r="E65" s="51">
        <f ca="1">SUMPRODUCT($CM65:$DD65,INDIRECT(ADDRESS(E$2,$DH$2)):INDIRECT(ADDRESS(E$2,$DY$2)))</f>
        <v>25806.160830749246</v>
      </c>
      <c r="F65" s="51">
        <f ca="1">SUMPRODUCT($CM65:$DD65,INDIRECT(ADDRESS(F$2,$DH$2)):INDIRECT(ADDRESS(F$2,$DY$2)))</f>
        <v>25806.160830749246</v>
      </c>
      <c r="G65" s="51">
        <f ca="1">SUMPRODUCT($CM65:$DD65,INDIRECT(ADDRESS(G$2,$DH$2)):INDIRECT(ADDRESS(G$2,$DY$2)))</f>
        <v>25806.160830749246</v>
      </c>
      <c r="H65" s="51">
        <f ca="1">SUMPRODUCT($CM65:$DD65,INDIRECT(ADDRESS(H$2,$DH$2)):INDIRECT(ADDRESS(H$2,$DY$2)))</f>
        <v>25806.160830749246</v>
      </c>
      <c r="I65" s="51">
        <f ca="1">SUMPRODUCT($CM65:$DD65,INDIRECT(ADDRESS(I$2,$DH$2)):INDIRECT(ADDRESS(I$2,$DY$2)))</f>
        <v>25806.160830749246</v>
      </c>
      <c r="J65" s="51">
        <f ca="1">SUMPRODUCT($CM65:$DD65,INDIRECT(ADDRESS(J$2,$DH$2)):INDIRECT(ADDRESS(J$2,$DY$2)))</f>
        <v>25806.160830749246</v>
      </c>
      <c r="K65" s="51">
        <f ca="1">SUMPRODUCT($CM65:$DD65,INDIRECT(ADDRESS(K$2,$DH$2)):INDIRECT(ADDRESS(K$2,$DY$2)))</f>
        <v>25816.671084935504</v>
      </c>
      <c r="L65" s="51">
        <f ca="1">SUMPRODUCT($CM65:$DD65,INDIRECT(ADDRESS(L$2,$DH$2)):INDIRECT(ADDRESS(L$2,$DY$2)))</f>
        <v>25816.671084935504</v>
      </c>
      <c r="M65" s="51">
        <f ca="1">SUMPRODUCT($CM65:$DD65,INDIRECT(ADDRESS(M$2,$DH$2)):INDIRECT(ADDRESS(M$2,$DY$2)))</f>
        <v>25816.671084935504</v>
      </c>
      <c r="N65" s="51">
        <f ca="1">SUMPRODUCT($CM65:$DD65,INDIRECT(ADDRESS(N$2,$DH$2)):INDIRECT(ADDRESS(N$2,$DY$2)))</f>
        <v>25816.671084935504</v>
      </c>
      <c r="O65" s="51">
        <f ca="1">SUMPRODUCT($CM65:$DD65,INDIRECT(ADDRESS(O$2,$DH$2)):INDIRECT(ADDRESS(O$2,$DY$2)))</f>
        <v>25816.671084935504</v>
      </c>
      <c r="P65" s="51">
        <f ca="1">SUMPRODUCT($CM65:$DD65,INDIRECT(ADDRESS(P$2,$DH$2)):INDIRECT(ADDRESS(P$2,$DY$2)))</f>
        <v>25816.671084935504</v>
      </c>
      <c r="Q65" s="51">
        <f ca="1">SUMPRODUCT($CM65:$DD65,INDIRECT(ADDRESS(Q$2,$DH$2)):INDIRECT(ADDRESS(Q$2,$DY$2)))</f>
        <v>25816.671084935504</v>
      </c>
      <c r="R65" s="51">
        <f ca="1">SUMPRODUCT($CM65:$DD65,INDIRECT(ADDRESS(R$2,$DH$2)):INDIRECT(ADDRESS(R$2,$DY$2)))</f>
        <v>25816.671084935504</v>
      </c>
      <c r="S65" s="51">
        <f ca="1">SUMPRODUCT($CM65:$DD65,INDIRECT(ADDRESS(S$2,$DH$2)):INDIRECT(ADDRESS(S$2,$DY$2)))</f>
        <v>25816.671084935504</v>
      </c>
      <c r="T65" s="51">
        <f ca="1">SUMPRODUCT($CM65:$DD65,INDIRECT(ADDRESS(T$2,$DH$2)):INDIRECT(ADDRESS(T$2,$DY$2)))</f>
        <v>25816.671084935504</v>
      </c>
      <c r="U65" s="51">
        <f ca="1">SUMPRODUCT($CM65:$DD65,INDIRECT(ADDRESS(U$2,$DH$2)):INDIRECT(ADDRESS(U$2,$DY$2)))</f>
        <v>25816.671084935504</v>
      </c>
      <c r="V65" s="51">
        <f ca="1">SUMPRODUCT($CM65:$DD65,INDIRECT(ADDRESS(V$2,$DH$2)):INDIRECT(ADDRESS(V$2,$DY$2)))</f>
        <v>25816.671084935504</v>
      </c>
      <c r="W65" s="51">
        <f ca="1">SUMPRODUCT($CM65:$DD65,INDIRECT(ADDRESS(W$2,$DH$2)):INDIRECT(ADDRESS(W$2,$DY$2)))</f>
        <v>25837.860826978926</v>
      </c>
      <c r="X65" s="51">
        <f ca="1">SUMPRODUCT($CM65:$DD65,INDIRECT(ADDRESS(X$2,$DH$2)):INDIRECT(ADDRESS(X$2,$DY$2)))</f>
        <v>25837.860826978926</v>
      </c>
      <c r="Y65" s="51">
        <f ca="1">SUMPRODUCT($CM65:$DD65,INDIRECT(ADDRESS(Y$2,$DH$2)):INDIRECT(ADDRESS(Y$2,$DY$2)))</f>
        <v>25837.860826978926</v>
      </c>
      <c r="Z65" s="51">
        <f ca="1">SUMPRODUCT($CM65:$DD65,INDIRECT(ADDRESS(Z$2,$DH$2)):INDIRECT(ADDRESS(Z$2,$DY$2)))</f>
        <v>25837.860826978926</v>
      </c>
      <c r="AA65" s="51">
        <f ca="1">SUMPRODUCT($CM65:$DD65,INDIRECT(ADDRESS(AA$2,$DH$2)):INDIRECT(ADDRESS(AA$2,$DY$2)))</f>
        <v>25837.860826978926</v>
      </c>
      <c r="AB65" s="51">
        <f ca="1">SUMPRODUCT($CM65:$DD65,INDIRECT(ADDRESS(AB$2,$DH$2)):INDIRECT(ADDRESS(AB$2,$DY$2)))</f>
        <v>25837.860826978926</v>
      </c>
      <c r="AC65" s="51">
        <f ca="1">SUMPRODUCT($CM65:$DD65,INDIRECT(ADDRESS(AC$2,$DH$2)):INDIRECT(ADDRESS(AC$2,$DY$2)))</f>
        <v>25837.860826978926</v>
      </c>
      <c r="AD65" s="51">
        <f ca="1">SUMPRODUCT($CM65:$DD65,INDIRECT(ADDRESS(AD$2,$DH$2)):INDIRECT(ADDRESS(AD$2,$DY$2)))</f>
        <v>25837.860826978926</v>
      </c>
      <c r="AE65" s="51">
        <f ca="1">SUMPRODUCT($CM65:$DD65,INDIRECT(ADDRESS(AE$2,$DH$2)):INDIRECT(ADDRESS(AE$2,$DY$2)))</f>
        <v>25837.860826978926</v>
      </c>
      <c r="AF65" s="51">
        <f ca="1">SUMPRODUCT($CM65:$DD65,INDIRECT(ADDRESS(AF$2,$DH$2)):INDIRECT(ADDRESS(AF$2,$DY$2)))</f>
        <v>25837.860826978926</v>
      </c>
      <c r="AG65" s="51">
        <f ca="1">SUMPRODUCT($CM65:$DD65,INDIRECT(ADDRESS(AG$2,$DH$2)):INDIRECT(ADDRESS(AG$2,$DY$2)))</f>
        <v>25837.860826978926</v>
      </c>
      <c r="AH65" s="51">
        <f ca="1">SUMPRODUCT($CM65:$DD65,INDIRECT(ADDRESS(AH$2,$DH$2)):INDIRECT(ADDRESS(AH$2,$DY$2)))</f>
        <v>25837.860826978926</v>
      </c>
      <c r="AI65" s="51">
        <f ca="1">SUMPRODUCT($CM65:$DD65,INDIRECT(ADDRESS(AI$2,$DH$2)):INDIRECT(ADDRESS(AI$2,$DY$2)))</f>
        <v>25859.808488667913</v>
      </c>
      <c r="AJ65" s="51">
        <f ca="1">SUMPRODUCT($CM65:$DD65,INDIRECT(ADDRESS(AJ$2,$DH$2)):INDIRECT(ADDRESS(AJ$2,$DY$2)))</f>
        <v>25859.808488667913</v>
      </c>
      <c r="AK65" s="51">
        <f ca="1">SUMPRODUCT($CM65:$DD65,INDIRECT(ADDRESS(AK$2,$DH$2)):INDIRECT(ADDRESS(AK$2,$DY$2)))</f>
        <v>25859.808488667913</v>
      </c>
      <c r="AL65" s="51">
        <f ca="1">SUMPRODUCT($CM65:$DD65,INDIRECT(ADDRESS(AL$2,$DH$2)):INDIRECT(ADDRESS(AL$2,$DY$2)))</f>
        <v>25859.808488667913</v>
      </c>
      <c r="AM65" s="51">
        <f ca="1">SUMPRODUCT($CM65:$DD65,INDIRECT(ADDRESS(AM$2,$DH$2)):INDIRECT(ADDRESS(AM$2,$DY$2)))</f>
        <v>25859.808488667913</v>
      </c>
      <c r="AN65" s="51">
        <f ca="1">SUMPRODUCT($CM65:$DD65,INDIRECT(ADDRESS(AN$2,$DH$2)):INDIRECT(ADDRESS(AN$2,$DY$2)))</f>
        <v>25859.808488667913</v>
      </c>
      <c r="AO65" s="51">
        <f ca="1">SUMPRODUCT($CM65:$DD65,INDIRECT(ADDRESS(AO$2,$DH$2)):INDIRECT(ADDRESS(AO$2,$DY$2)))</f>
        <v>25859.808488667913</v>
      </c>
      <c r="AP65" s="51">
        <f ca="1">SUMPRODUCT($CM65:$DD65,INDIRECT(ADDRESS(AP$2,$DH$2)):INDIRECT(ADDRESS(AP$2,$DY$2)))</f>
        <v>25859.808488667913</v>
      </c>
      <c r="AQ65" s="51">
        <f ca="1">SUMPRODUCT($CM65:$DD65,INDIRECT(ADDRESS(AQ$2,$DH$2)):INDIRECT(ADDRESS(AQ$2,$DY$2)))</f>
        <v>25859.808488667913</v>
      </c>
      <c r="AR65" s="51">
        <f ca="1">SUMPRODUCT($CM65:$DD65,INDIRECT(ADDRESS(AR$2,$DH$2)):INDIRECT(ADDRESS(AR$2,$DY$2)))</f>
        <v>25859.808488667913</v>
      </c>
      <c r="AS65" s="51">
        <f ca="1">SUMPRODUCT($CM65:$DD65,INDIRECT(ADDRESS(AS$2,$DH$2)):INDIRECT(ADDRESS(AS$2,$DY$2)))</f>
        <v>25859.808488667913</v>
      </c>
      <c r="AT65" s="51">
        <f ca="1">SUMPRODUCT($CM65:$DD65,INDIRECT(ADDRESS(AT$2,$DH$2)):INDIRECT(ADDRESS(AT$2,$DY$2)))</f>
        <v>25859.808488667913</v>
      </c>
      <c r="AU65" s="51">
        <f ca="1">SUMPRODUCT($CM65:$DD65,INDIRECT(ADDRESS(AU$2,$DH$2)):INDIRECT(ADDRESS(AU$2,$DY$2)))</f>
        <v>25854.158668521119</v>
      </c>
      <c r="AV65" s="51">
        <f ca="1">SUMPRODUCT($CM65:$DD65,INDIRECT(ADDRESS(AV$2,$DH$2)):INDIRECT(ADDRESS(AV$2,$DY$2)))</f>
        <v>25854.158668521119</v>
      </c>
      <c r="AW65" s="51">
        <f ca="1">SUMPRODUCT($CM65:$DD65,INDIRECT(ADDRESS(AW$2,$DH$2)):INDIRECT(ADDRESS(AW$2,$DY$2)))</f>
        <v>25854.158668521119</v>
      </c>
      <c r="AX65" s="51">
        <f ca="1">SUMPRODUCT($CM65:$DD65,INDIRECT(ADDRESS(AX$2,$DH$2)):INDIRECT(ADDRESS(AX$2,$DY$2)))</f>
        <v>25854.158668521119</v>
      </c>
      <c r="AY65" s="51">
        <f ca="1">SUMPRODUCT($CM65:$DD65,INDIRECT(ADDRESS(AY$2,$DH$2)):INDIRECT(ADDRESS(AY$2,$DY$2)))</f>
        <v>25854.158668521119</v>
      </c>
      <c r="AZ65" s="51">
        <f ca="1">SUMPRODUCT($CM65:$DD65,INDIRECT(ADDRESS(AZ$2,$DH$2)):INDIRECT(ADDRESS(AZ$2,$DY$2)))</f>
        <v>25854.158668521119</v>
      </c>
      <c r="BA65" s="51">
        <f ca="1">SUMPRODUCT($CM65:$DD65,INDIRECT(ADDRESS(BA$2,$DH$2)):INDIRECT(ADDRESS(BA$2,$DY$2)))</f>
        <v>25854.158668521119</v>
      </c>
      <c r="BB65" s="51">
        <f ca="1">SUMPRODUCT($CM65:$DD65,INDIRECT(ADDRESS(BB$2,$DH$2)):INDIRECT(ADDRESS(BB$2,$DY$2)))</f>
        <v>25854.158668521119</v>
      </c>
      <c r="BC65" s="51">
        <f ca="1">SUMPRODUCT($CM65:$DD65,INDIRECT(ADDRESS(BC$2,$DH$2)):INDIRECT(ADDRESS(BC$2,$DY$2)))</f>
        <v>25854.158668521119</v>
      </c>
      <c r="BD65" s="51">
        <f ca="1">SUMPRODUCT($CM65:$DD65,INDIRECT(ADDRESS(BD$2,$DH$2)):INDIRECT(ADDRESS(BD$2,$DY$2)))</f>
        <v>25854.158668521119</v>
      </c>
      <c r="BE65" s="51">
        <f ca="1">SUMPRODUCT($CM65:$DD65,INDIRECT(ADDRESS(BE$2,$DH$2)):INDIRECT(ADDRESS(BE$2,$DY$2)))</f>
        <v>25854.158668521119</v>
      </c>
      <c r="BF65" s="51">
        <f ca="1">SUMPRODUCT($CM65:$DD65,INDIRECT(ADDRESS(BF$2,$DH$2)):INDIRECT(ADDRESS(BF$2,$DY$2)))</f>
        <v>25854.158668521119</v>
      </c>
      <c r="BG65" s="51">
        <f ca="1">SUMPRODUCT($CM65:$DD65,INDIRECT(ADDRESS(BG$2,$DH$2)):INDIRECT(ADDRESS(BG$2,$DY$2)))</f>
        <v>25856.260235295587</v>
      </c>
      <c r="BH65" s="51">
        <f ca="1">SUMPRODUCT($CM65:$DD65,INDIRECT(ADDRESS(BH$2,$DH$2)):INDIRECT(ADDRESS(BH$2,$DY$2)))</f>
        <v>25856.260235295587</v>
      </c>
      <c r="BI65" s="51">
        <f ca="1">SUMPRODUCT($CM65:$DD65,INDIRECT(ADDRESS(BI$2,$DH$2)):INDIRECT(ADDRESS(BI$2,$DY$2)))</f>
        <v>25856.260235295587</v>
      </c>
      <c r="BJ65" s="51">
        <f ca="1">SUMPRODUCT($CM65:$DD65,INDIRECT(ADDRESS(BJ$2,$DH$2)):INDIRECT(ADDRESS(BJ$2,$DY$2)))</f>
        <v>25856.260235295587</v>
      </c>
      <c r="BK65" s="51">
        <f ca="1">SUMPRODUCT($CM65:$DD65,INDIRECT(ADDRESS(BK$2,$DH$2)):INDIRECT(ADDRESS(BK$2,$DY$2)))</f>
        <v>25856.260235295587</v>
      </c>
      <c r="BL65" s="51">
        <f ca="1">SUMPRODUCT($CM65:$DD65,INDIRECT(ADDRESS(BL$2,$DH$2)):INDIRECT(ADDRESS(BL$2,$DY$2)))</f>
        <v>25856.260235295587</v>
      </c>
      <c r="BM65" s="51">
        <f ca="1">SUMPRODUCT($CM65:$DD65,INDIRECT(ADDRESS(BM$2,$DH$2)):INDIRECT(ADDRESS(BM$2,$DY$2)))</f>
        <v>25856.260235295587</v>
      </c>
      <c r="BN65" s="51">
        <f ca="1">SUMPRODUCT($CM65:$DD65,INDIRECT(ADDRESS(BN$2,$DH$2)):INDIRECT(ADDRESS(BN$2,$DY$2)))</f>
        <v>25856.260235295587</v>
      </c>
      <c r="BO65" s="51">
        <f ca="1">SUMPRODUCT($CM65:$DD65,INDIRECT(ADDRESS(BO$2,$DH$2)):INDIRECT(ADDRESS(BO$2,$DY$2)))</f>
        <v>25856.260235295587</v>
      </c>
      <c r="BP65" s="51">
        <f ca="1">SUMPRODUCT($CM65:$DD65,INDIRECT(ADDRESS(BP$2,$DH$2)):INDIRECT(ADDRESS(BP$2,$DY$2)))</f>
        <v>25856.260235295587</v>
      </c>
      <c r="BQ65" s="51">
        <f ca="1">SUMPRODUCT($CM65:$DD65,INDIRECT(ADDRESS(BQ$2,$DH$2)):INDIRECT(ADDRESS(BQ$2,$DY$2)))</f>
        <v>25856.260235295587</v>
      </c>
      <c r="BR65" s="51">
        <f ca="1">SUMPRODUCT($CM65:$DD65,INDIRECT(ADDRESS(BR$2,$DH$2)):INDIRECT(ADDRESS(BR$2,$DY$2)))</f>
        <v>25856.260235295587</v>
      </c>
      <c r="BS65" s="51">
        <f ca="1">SUMPRODUCT($CM65:$DD65,INDIRECT(ADDRESS(BS$2,$DH$2)):INDIRECT(ADDRESS(BS$2,$DY$2)))</f>
        <v>25876.457404180175</v>
      </c>
      <c r="BT65" s="51">
        <f ca="1">SUMPRODUCT($CM65:$DD65,INDIRECT(ADDRESS(BT$2,$DH$2)):INDIRECT(ADDRESS(BT$2,$DY$2)))</f>
        <v>25876.457404180175</v>
      </c>
      <c r="BU65" s="51">
        <f ca="1">SUMPRODUCT($CM65:$DD65,INDIRECT(ADDRESS(BU$2,$DH$2)):INDIRECT(ADDRESS(BU$2,$DY$2)))</f>
        <v>25876.457404180175</v>
      </c>
      <c r="BV65" s="51">
        <f ca="1">SUMPRODUCT($CM65:$DD65,INDIRECT(ADDRESS(BV$2,$DH$2)):INDIRECT(ADDRESS(BV$2,$DY$2)))</f>
        <v>25876.457404180175</v>
      </c>
      <c r="BW65" s="51">
        <f ca="1">SUMPRODUCT($CM65:$DD65,INDIRECT(ADDRESS(BW$2,$DH$2)):INDIRECT(ADDRESS(BW$2,$DY$2)))</f>
        <v>25876.457404180175</v>
      </c>
      <c r="BX65" s="51">
        <f ca="1">SUMPRODUCT($CM65:$DD65,INDIRECT(ADDRESS(BX$2,$DH$2)):INDIRECT(ADDRESS(BX$2,$DY$2)))</f>
        <v>25876.457404180175</v>
      </c>
      <c r="BY65" s="51">
        <f ca="1">SUMPRODUCT($CM65:$DD65,INDIRECT(ADDRESS(BY$2,$DH$2)):INDIRECT(ADDRESS(BY$2,$DY$2)))</f>
        <v>25876.457404180175</v>
      </c>
      <c r="BZ65" s="51">
        <f ca="1">SUMPRODUCT($CM65:$DD65,INDIRECT(ADDRESS(BZ$2,$DH$2)):INDIRECT(ADDRESS(BZ$2,$DY$2)))</f>
        <v>25876.457404180175</v>
      </c>
      <c r="CA65" s="51">
        <f ca="1">SUMPRODUCT($CM65:$DD65,INDIRECT(ADDRESS(CA$2,$DH$2)):INDIRECT(ADDRESS(CA$2,$DY$2)))</f>
        <v>25876.457404180175</v>
      </c>
      <c r="CB65" s="51">
        <f ca="1">SUMPRODUCT($CM65:$DD65,INDIRECT(ADDRESS(CB$2,$DH$2)):INDIRECT(ADDRESS(CB$2,$DY$2)))</f>
        <v>25876.457404180175</v>
      </c>
      <c r="CC65" s="51">
        <f ca="1">SUMPRODUCT($CM65:$DD65,INDIRECT(ADDRESS(CC$2,$DH$2)):INDIRECT(ADDRESS(CC$2,$DY$2)))</f>
        <v>25876.457404180175</v>
      </c>
      <c r="CD65" s="51">
        <f ca="1">SUMPRODUCT($CM65:$DD65,INDIRECT(ADDRESS(CD$2,$DH$2)):INDIRECT(ADDRESS(CD$2,$DY$2)))</f>
        <v>25876.457404180175</v>
      </c>
      <c r="CF65" s="51">
        <f t="shared" ca="1" si="7"/>
        <v>309726.48123992229</v>
      </c>
      <c r="CG65" s="51">
        <f t="shared" ca="1" si="7"/>
        <v>309906.0017294432</v>
      </c>
      <c r="CH65" s="51">
        <f t="shared" ca="1" si="7"/>
        <v>310164.06823219208</v>
      </c>
      <c r="CI65" s="51">
        <f t="shared" ca="1" si="7"/>
        <v>310289.45276328095</v>
      </c>
      <c r="CJ65" s="51">
        <f t="shared" ca="1" si="7"/>
        <v>310260.41185612569</v>
      </c>
      <c r="CK65" s="51">
        <f t="shared" ca="1" si="7"/>
        <v>310376.10866796999</v>
      </c>
      <c r="CL65" s="82"/>
      <c r="CM65" s="1">
        <f>IFERROR(VLOOKUP($A65,Auxiliar_OPEX_CustosUnit!$A$4:$BT$129,COLUMN(Auxiliar_OPEX_CustosUnit!BC$2),0),0)</f>
        <v>0</v>
      </c>
      <c r="CN65" s="1">
        <f>IFERROR(VLOOKUP($A65,Auxiliar_OPEX_CustosUnit!$A$4:$BT$129,COLUMN(Auxiliar_OPEX_CustosUnit!BD$2),0),0)</f>
        <v>0</v>
      </c>
      <c r="CO65" s="1">
        <f>IFERROR(VLOOKUP($A65,Auxiliar_OPEX_CustosUnit!$A$4:$BT$129,COLUMN(Auxiliar_OPEX_CustosUnit!BE$2),0)*(1-DRE_Auxiliar!$A$172),0)</f>
        <v>24906.597113213385</v>
      </c>
      <c r="CP65" s="1">
        <f>IFERROR(VLOOKUP($A65,Auxiliar_OPEX_CustosUnit!$A$4:$BT$129,COLUMN(Auxiliar_OPEX_CustosUnit!BF$2),0),0)</f>
        <v>0</v>
      </c>
      <c r="CQ65" s="1">
        <f>IFERROR(VLOOKUP($A65,Auxiliar_OPEX_CustosUnit!$A$4:$BT$129,COLUMN(Auxiliar_OPEX_CustosUnit!BG$2),0),0)</f>
        <v>0</v>
      </c>
      <c r="CR65" s="1">
        <f>IFERROR(VLOOKUP($A65,Auxiliar_OPEX_CustosUnit!$A$4:$BT$129,COLUMN(Auxiliar_OPEX_CustosUnit!BH$2),0),0)</f>
        <v>0</v>
      </c>
      <c r="CS65" s="1">
        <f>IFERROR(VLOOKUP($A65,Auxiliar_OPEX_CustosUnit!$A$4:$BT$129,COLUMN(Auxiliar_OPEX_CustosUnit!BI$2),0),0)</f>
        <v>0</v>
      </c>
      <c r="CT65" s="1">
        <f>IFERROR(VLOOKUP($A65,Auxiliar_OPEX_CustosUnit!$A$4:$BT$129,COLUMN(Auxiliar_OPEX_CustosUnit!BJ$2),0),0)</f>
        <v>0</v>
      </c>
      <c r="CU65" s="1">
        <f>IFERROR(VLOOKUP($A65,Auxiliar_OPEX_CustosUnit!$A$4:$BT$129,COLUMN(Auxiliar_OPEX_CustosUnit!BK$2),0),0)</f>
        <v>4.7097576834338204</v>
      </c>
      <c r="CV65" s="1">
        <f>IFERROR(VLOOKUP($A65,Auxiliar_OPEX_CustosUnit!$A$4:$BT$129,COLUMN(Auxiliar_OPEX_CustosUnit!BL$2),0),0)</f>
        <v>0</v>
      </c>
      <c r="CW65" s="1">
        <f>IFERROR(VLOOKUP($A65,Auxiliar_OPEX_CustosUnit!$A$4:$BT$129,COLUMN(Auxiliar_OPEX_CustosUnit!BM$2),0),0)</f>
        <v>0</v>
      </c>
      <c r="CX65" s="1">
        <f>IFERROR(VLOOKUP($A65,Auxiliar_OPEX_CustosUnit!$A$4:$BT$129,COLUMN(Auxiliar_OPEX_CustosUnit!BN$2),0),0)</f>
        <v>0</v>
      </c>
      <c r="CY65" s="1">
        <f>IFERROR(VLOOKUP($A65,Auxiliar_OPEX_CustosUnit!$A$4:$BT$129,COLUMN(Auxiliar_OPEX_CustosUnit!BO$2),0),0)</f>
        <v>0</v>
      </c>
      <c r="CZ65" s="1">
        <f>IFERROR(VLOOKUP($A65,Auxiliar_OPEX_CustosUnit!$A$4:$BT$129,COLUMN(Auxiliar_OPEX_CustosUnit!BP$2),0),0)</f>
        <v>0</v>
      </c>
      <c r="DA65" s="1">
        <f>IFERROR(VLOOKUP($A65,Auxiliar_OPEX_CustosUnit!$A$4:$BT$129,COLUMN(Auxiliar_OPEX_CustosUnit!BQ$2),0),0)</f>
        <v>0</v>
      </c>
      <c r="DB65" s="1">
        <f>IFERROR(VLOOKUP($A65,Auxiliar_OPEX_CustosUnit!$A$4:$BT$129,COLUMN(Auxiliar_OPEX_CustosUnit!BR$2),0),0)</f>
        <v>0</v>
      </c>
      <c r="DC65" s="1">
        <f>IFERROR(VLOOKUP($A65,Auxiliar_OPEX_CustosUnit!$A$4:$BT$129,COLUMN(Auxiliar_OPEX_CustosUnit!BS$2),0),0)</f>
        <v>0</v>
      </c>
      <c r="DD65" s="1">
        <f>IFERROR(VLOOKUP($A65,Auxiliar_OPEX_CustosUnit!$A$4:$BT$129,COLUMN(Auxiliar_OPEX_CustosUnit!BT$2),0),0)</f>
        <v>0</v>
      </c>
      <c r="DG65" s="60">
        <v>45108</v>
      </c>
      <c r="DH65" s="1">
        <v>1</v>
      </c>
      <c r="DI65" s="1">
        <f>INDEX(Auxiliar_OPEX_Drivers!$B$2:$CH$18,MATCH(Auxiliar_OPEX_O!DI$3,Auxiliar_OPEX_Drivers!$B$2:$B$18,0),MATCH($DG65,Auxiliar_OPEX_Drivers!$B$2:$CH$2,0))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INDEX(Auxiliar_OPEX_Drivers!$B$2:$CH$18,MATCH(Auxiliar_OPEX_O!DK$3,Auxiliar_OPEX_Drivers!$B$2:$B$18,0),MATCH($DG65,Auxiliar_OPEX_Drivers!$B$2:$CH$2,0))</f>
        <v>15.089992158372311</v>
      </c>
      <c r="DL65" s="1">
        <f>INDEX(Auxiliar_OPEX_Drivers!$B$2:$CH$18,MATCH(Auxiliar_OPEX_O!DL$3,Auxiliar_OPEX_Drivers!$B$2:$B$18,0),MATCH($DG65,Auxiliar_OPEX_Drivers!$B$2:$CH$2,0))</f>
        <v>65.91221025989482</v>
      </c>
      <c r="DM65" s="1">
        <f>INDEX(Auxiliar_OPEX_Drivers!$B$2:$CH$18,MATCH(Auxiliar_OPEX_O!DM$3,Auxiliar_OPEX_Drivers!$B$2:$B$18,0),MATCH($DG65,Auxiliar_OPEX_Drivers!$B$2:$CH$2,0))</f>
        <v>13</v>
      </c>
      <c r="DN65" s="1">
        <f>INDEX(Auxiliar_OPEX_Drivers!$B$2:$CH$18,MATCH(Auxiliar_OPEX_O!DN$3,Auxiliar_OPEX_Drivers!$B$2:$B$18,0),MATCH($DG65,Auxiliar_OPEX_Drivers!$B$2:$CH$2,0))</f>
        <v>732.96073480388213</v>
      </c>
      <c r="DO65" s="1">
        <f>INDEX(Auxiliar_OPEX_Drivers!$B$2:$CH$18,MATCH(Auxiliar_OPEX_O!DO$3,Auxiliar_OPEX_Drivers!$B$2:$B$18,0),MATCH($DG65,Auxiliar_OPEX_Drivers!$B$2:$CH$2,0))</f>
        <v>12</v>
      </c>
      <c r="DP65" s="1">
        <f>INDEX(Auxiliar_OPEX_Drivers!$B$2:$CH$18,MATCH(Auxiliar_OPEX_O!DP$3,Auxiliar_OPEX_Drivers!$B$2:$B$18,0),MATCH($DG65,Auxiliar_OPEX_Drivers!$B$2:$CH$2,0))</f>
        <v>201.63736351501933</v>
      </c>
      <c r="DQ65" s="1">
        <f>INDEX(Auxiliar_OPEX_Drivers!$B$2:$CH$18,MATCH(Auxiliar_OPEX_O!DQ$3,Auxiliar_OPEX_Drivers!$B$2:$B$18,0),MATCH($DG65,Auxiliar_OPEX_Drivers!$B$2:$CH$2,0))</f>
        <v>37.272498039593074</v>
      </c>
      <c r="DR65" s="1">
        <f>INDEX(Auxiliar_OPEX_Drivers!$B$2:$CH$18,MATCH(Auxiliar_OPEX_O!DR$3,Auxiliar_OPEX_Drivers!$B$2:$B$18,0),MATCH($DG65,Auxiliar_OPEX_Drivers!$B$2:$CH$2,0))</f>
        <v>21441145.071478389</v>
      </c>
      <c r="DS65" s="1">
        <f>INDEX(Auxiliar_OPEX_Drivers!$B$2:$CH$18,MATCH(Auxiliar_OPEX_O!DS$3,Auxiliar_OPEX_Drivers!$B$2:$B$18,0),MATCH($DG65,Auxiliar_OPEX_Drivers!$B$2:$CH$2,0))</f>
        <v>62881.770833333401</v>
      </c>
      <c r="DT65" s="1">
        <f>INDEX(Auxiliar_OPEX_Drivers!$B$2:$CH$18,MATCH(Auxiliar_OPEX_O!DT$3,Auxiliar_OPEX_Drivers!$B$2:$B$18,0),MATCH($DG65,Auxiliar_OPEX_Drivers!$B$2:$CH$2,0))</f>
        <v>10704.233045356548</v>
      </c>
      <c r="DU65" s="1">
        <f>INDEX(Auxiliar_OPEX_Drivers!$B$2:$CH$18,MATCH(Auxiliar_OPEX_O!DU$3,Auxiliar_OPEX_Drivers!$B$2:$B$18,0),MATCH($DG65,Auxiliar_OPEX_Drivers!$B$2:$CH$2,0))</f>
        <v>4853.4680996877032</v>
      </c>
      <c r="DV65" s="1">
        <f>INDEX(Auxiliar_OPEX_Drivers!$B$2:$CH$18,MATCH(Auxiliar_OPEX_O!DV$3,Auxiliar_OPEX_Drivers!$B$2:$B$18,0),MATCH($DG65,Auxiliar_OPEX_Drivers!$B$2:$CH$2,0))</f>
        <v>2556949.2222845508</v>
      </c>
      <c r="DW65" s="1">
        <f>INDEX(Auxiliar_OPEX_Drivers!$B$2:$CH$18,MATCH(Auxiliar_OPEX_O!DW$3,Auxiliar_OPEX_Drivers!$B$2:$B$18,0),MATCH($DG65,Auxiliar_OPEX_Drivers!$B$2:$CH$2,0))</f>
        <v>10520.134766354382</v>
      </c>
      <c r="DX65" s="1">
        <f>INDEX(Auxiliar_OPEX_Drivers!$B$2:$CH$18,MATCH(Auxiliar_OPEX_O!DX$3,Auxiliar_OPEX_Drivers!$B$2:$B$18,0),MATCH($DG65,Auxiliar_OPEX_Drivers!$B$2:$CH$2,0))</f>
        <v>2582760.0711267591</v>
      </c>
      <c r="DY65" s="1">
        <f>INDEX(Auxiliar_OPEX_Drivers!$B$2:$CH$18,MATCH(Auxiliar_OPEX_O!DY$3,Auxiliar_OPEX_Drivers!$B$2:$B$18,0),MATCH($DG65,Auxiliar_OPEX_Drivers!$B$2:$CH$2,0))</f>
        <v>1077.8727987767618</v>
      </c>
    </row>
    <row r="66" spans="1:129" hidden="1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757.58746404150475</v>
      </c>
      <c r="E66" s="51">
        <f ca="1">SUMPRODUCT($CM66:$DD66,INDIRECT(ADDRESS(E$2,$DH$2)):INDIRECT(ADDRESS(E$2,$DY$2)))</f>
        <v>757.58746404150475</v>
      </c>
      <c r="F66" s="51">
        <f ca="1">SUMPRODUCT($CM66:$DD66,INDIRECT(ADDRESS(F$2,$DH$2)):INDIRECT(ADDRESS(F$2,$DY$2)))</f>
        <v>757.58746404150475</v>
      </c>
      <c r="G66" s="51">
        <f ca="1">SUMPRODUCT($CM66:$DD66,INDIRECT(ADDRESS(G$2,$DH$2)):INDIRECT(ADDRESS(G$2,$DY$2)))</f>
        <v>757.58746404150475</v>
      </c>
      <c r="H66" s="51">
        <f ca="1">SUMPRODUCT($CM66:$DD66,INDIRECT(ADDRESS(H$2,$DH$2)):INDIRECT(ADDRESS(H$2,$DY$2)))</f>
        <v>757.58746404150475</v>
      </c>
      <c r="I66" s="51">
        <f ca="1">SUMPRODUCT($CM66:$DD66,INDIRECT(ADDRESS(I$2,$DH$2)):INDIRECT(ADDRESS(I$2,$DY$2)))</f>
        <v>757.58746404150475</v>
      </c>
      <c r="J66" s="51">
        <f ca="1">SUMPRODUCT($CM66:$DD66,INDIRECT(ADDRESS(J$2,$DH$2)):INDIRECT(ADDRESS(J$2,$DY$2)))</f>
        <v>757.58746404150475</v>
      </c>
      <c r="K66" s="51">
        <f ca="1">SUMPRODUCT($CM66:$DD66,INDIRECT(ADDRESS(K$2,$DH$2)):INDIRECT(ADDRESS(K$2,$DY$2)))</f>
        <v>763.02577046685951</v>
      </c>
      <c r="L66" s="51">
        <f ca="1">SUMPRODUCT($CM66:$DD66,INDIRECT(ADDRESS(L$2,$DH$2)):INDIRECT(ADDRESS(L$2,$DY$2)))</f>
        <v>763.02577046685951</v>
      </c>
      <c r="M66" s="51">
        <f ca="1">SUMPRODUCT($CM66:$DD66,INDIRECT(ADDRESS(M$2,$DH$2)):INDIRECT(ADDRESS(M$2,$DY$2)))</f>
        <v>763.02577046685951</v>
      </c>
      <c r="N66" s="51">
        <f ca="1">SUMPRODUCT($CM66:$DD66,INDIRECT(ADDRESS(N$2,$DH$2)):INDIRECT(ADDRESS(N$2,$DY$2)))</f>
        <v>763.02577046685951</v>
      </c>
      <c r="O66" s="51">
        <f ca="1">SUMPRODUCT($CM66:$DD66,INDIRECT(ADDRESS(O$2,$DH$2)):INDIRECT(ADDRESS(O$2,$DY$2)))</f>
        <v>763.02577046685951</v>
      </c>
      <c r="P66" s="51">
        <f ca="1">SUMPRODUCT($CM66:$DD66,INDIRECT(ADDRESS(P$2,$DH$2)):INDIRECT(ADDRESS(P$2,$DY$2)))</f>
        <v>763.02577046685951</v>
      </c>
      <c r="Q66" s="51">
        <f ca="1">SUMPRODUCT($CM66:$DD66,INDIRECT(ADDRESS(Q$2,$DH$2)):INDIRECT(ADDRESS(Q$2,$DY$2)))</f>
        <v>763.02577046685951</v>
      </c>
      <c r="R66" s="51">
        <f ca="1">SUMPRODUCT($CM66:$DD66,INDIRECT(ADDRESS(R$2,$DH$2)):INDIRECT(ADDRESS(R$2,$DY$2)))</f>
        <v>763.02577046685951</v>
      </c>
      <c r="S66" s="51">
        <f ca="1">SUMPRODUCT($CM66:$DD66,INDIRECT(ADDRESS(S$2,$DH$2)):INDIRECT(ADDRESS(S$2,$DY$2)))</f>
        <v>763.02577046685951</v>
      </c>
      <c r="T66" s="51">
        <f ca="1">SUMPRODUCT($CM66:$DD66,INDIRECT(ADDRESS(T$2,$DH$2)):INDIRECT(ADDRESS(T$2,$DY$2)))</f>
        <v>763.02577046685951</v>
      </c>
      <c r="U66" s="51">
        <f ca="1">SUMPRODUCT($CM66:$DD66,INDIRECT(ADDRESS(U$2,$DH$2)):INDIRECT(ADDRESS(U$2,$DY$2)))</f>
        <v>763.02577046685951</v>
      </c>
      <c r="V66" s="51">
        <f ca="1">SUMPRODUCT($CM66:$DD66,INDIRECT(ADDRESS(V$2,$DH$2)):INDIRECT(ADDRESS(V$2,$DY$2)))</f>
        <v>763.02577046685951</v>
      </c>
      <c r="W66" s="51">
        <f ca="1">SUMPRODUCT($CM66:$DD66,INDIRECT(ADDRESS(W$2,$DH$2)):INDIRECT(ADDRESS(W$2,$DY$2)))</f>
        <v>768.67532627056448</v>
      </c>
      <c r="X66" s="51">
        <f ca="1">SUMPRODUCT($CM66:$DD66,INDIRECT(ADDRESS(X$2,$DH$2)):INDIRECT(ADDRESS(X$2,$DY$2)))</f>
        <v>768.67532627056448</v>
      </c>
      <c r="Y66" s="51">
        <f ca="1">SUMPRODUCT($CM66:$DD66,INDIRECT(ADDRESS(Y$2,$DH$2)):INDIRECT(ADDRESS(Y$2,$DY$2)))</f>
        <v>768.67532627056448</v>
      </c>
      <c r="Z66" s="51">
        <f ca="1">SUMPRODUCT($CM66:$DD66,INDIRECT(ADDRESS(Z$2,$DH$2)):INDIRECT(ADDRESS(Z$2,$DY$2)))</f>
        <v>768.67532627056448</v>
      </c>
      <c r="AA66" s="51">
        <f ca="1">SUMPRODUCT($CM66:$DD66,INDIRECT(ADDRESS(AA$2,$DH$2)):INDIRECT(ADDRESS(AA$2,$DY$2)))</f>
        <v>768.67532627056448</v>
      </c>
      <c r="AB66" s="51">
        <f ca="1">SUMPRODUCT($CM66:$DD66,INDIRECT(ADDRESS(AB$2,$DH$2)):INDIRECT(ADDRESS(AB$2,$DY$2)))</f>
        <v>768.67532627056448</v>
      </c>
      <c r="AC66" s="51">
        <f ca="1">SUMPRODUCT($CM66:$DD66,INDIRECT(ADDRESS(AC$2,$DH$2)):INDIRECT(ADDRESS(AC$2,$DY$2)))</f>
        <v>768.67532627056448</v>
      </c>
      <c r="AD66" s="51">
        <f ca="1">SUMPRODUCT($CM66:$DD66,INDIRECT(ADDRESS(AD$2,$DH$2)):INDIRECT(ADDRESS(AD$2,$DY$2)))</f>
        <v>768.67532627056448</v>
      </c>
      <c r="AE66" s="51">
        <f ca="1">SUMPRODUCT($CM66:$DD66,INDIRECT(ADDRESS(AE$2,$DH$2)):INDIRECT(ADDRESS(AE$2,$DY$2)))</f>
        <v>768.67532627056448</v>
      </c>
      <c r="AF66" s="51">
        <f ca="1">SUMPRODUCT($CM66:$DD66,INDIRECT(ADDRESS(AF$2,$DH$2)):INDIRECT(ADDRESS(AF$2,$DY$2)))</f>
        <v>768.67532627056448</v>
      </c>
      <c r="AG66" s="51">
        <f ca="1">SUMPRODUCT($CM66:$DD66,INDIRECT(ADDRESS(AG$2,$DH$2)):INDIRECT(ADDRESS(AG$2,$DY$2)))</f>
        <v>768.67532627056448</v>
      </c>
      <c r="AH66" s="51">
        <f ca="1">SUMPRODUCT($CM66:$DD66,INDIRECT(ADDRESS(AH$2,$DH$2)):INDIRECT(ADDRESS(AH$2,$DY$2)))</f>
        <v>768.67532627056448</v>
      </c>
      <c r="AI66" s="51">
        <f ca="1">SUMPRODUCT($CM66:$DD66,INDIRECT(ADDRESS(AI$2,$DH$2)):INDIRECT(ADDRESS(AI$2,$DY$2)))</f>
        <v>774.91405825910874</v>
      </c>
      <c r="AJ66" s="51">
        <f ca="1">SUMPRODUCT($CM66:$DD66,INDIRECT(ADDRESS(AJ$2,$DH$2)):INDIRECT(ADDRESS(AJ$2,$DY$2)))</f>
        <v>774.91405825910874</v>
      </c>
      <c r="AK66" s="51">
        <f ca="1">SUMPRODUCT($CM66:$DD66,INDIRECT(ADDRESS(AK$2,$DH$2)):INDIRECT(ADDRESS(AK$2,$DY$2)))</f>
        <v>774.91405825910874</v>
      </c>
      <c r="AL66" s="51">
        <f ca="1">SUMPRODUCT($CM66:$DD66,INDIRECT(ADDRESS(AL$2,$DH$2)):INDIRECT(ADDRESS(AL$2,$DY$2)))</f>
        <v>774.91405825910874</v>
      </c>
      <c r="AM66" s="51">
        <f ca="1">SUMPRODUCT($CM66:$DD66,INDIRECT(ADDRESS(AM$2,$DH$2)):INDIRECT(ADDRESS(AM$2,$DY$2)))</f>
        <v>774.91405825910874</v>
      </c>
      <c r="AN66" s="51">
        <f ca="1">SUMPRODUCT($CM66:$DD66,INDIRECT(ADDRESS(AN$2,$DH$2)):INDIRECT(ADDRESS(AN$2,$DY$2)))</f>
        <v>774.91405825910874</v>
      </c>
      <c r="AO66" s="51">
        <f ca="1">SUMPRODUCT($CM66:$DD66,INDIRECT(ADDRESS(AO$2,$DH$2)):INDIRECT(ADDRESS(AO$2,$DY$2)))</f>
        <v>774.91405825910874</v>
      </c>
      <c r="AP66" s="51">
        <f ca="1">SUMPRODUCT($CM66:$DD66,INDIRECT(ADDRESS(AP$2,$DH$2)):INDIRECT(ADDRESS(AP$2,$DY$2)))</f>
        <v>774.91405825910874</v>
      </c>
      <c r="AQ66" s="51">
        <f ca="1">SUMPRODUCT($CM66:$DD66,INDIRECT(ADDRESS(AQ$2,$DH$2)):INDIRECT(ADDRESS(AQ$2,$DY$2)))</f>
        <v>774.91405825910874</v>
      </c>
      <c r="AR66" s="51">
        <f ca="1">SUMPRODUCT($CM66:$DD66,INDIRECT(ADDRESS(AR$2,$DH$2)):INDIRECT(ADDRESS(AR$2,$DY$2)))</f>
        <v>774.91405825910874</v>
      </c>
      <c r="AS66" s="51">
        <f ca="1">SUMPRODUCT($CM66:$DD66,INDIRECT(ADDRESS(AS$2,$DH$2)):INDIRECT(ADDRESS(AS$2,$DY$2)))</f>
        <v>774.91405825910874</v>
      </c>
      <c r="AT66" s="51">
        <f ca="1">SUMPRODUCT($CM66:$DD66,INDIRECT(ADDRESS(AT$2,$DH$2)):INDIRECT(ADDRESS(AT$2,$DY$2)))</f>
        <v>774.91405825910874</v>
      </c>
      <c r="AU66" s="51">
        <f ca="1">SUMPRODUCT($CM66:$DD66,INDIRECT(ADDRESS(AU$2,$DH$2)):INDIRECT(ADDRESS(AU$2,$DY$2)))</f>
        <v>781.4027700101044</v>
      </c>
      <c r="AV66" s="51">
        <f ca="1">SUMPRODUCT($CM66:$DD66,INDIRECT(ADDRESS(AV$2,$DH$2)):INDIRECT(ADDRESS(AV$2,$DY$2)))</f>
        <v>781.4027700101044</v>
      </c>
      <c r="AW66" s="51">
        <f ca="1">SUMPRODUCT($CM66:$DD66,INDIRECT(ADDRESS(AW$2,$DH$2)):INDIRECT(ADDRESS(AW$2,$DY$2)))</f>
        <v>781.4027700101044</v>
      </c>
      <c r="AX66" s="51">
        <f ca="1">SUMPRODUCT($CM66:$DD66,INDIRECT(ADDRESS(AX$2,$DH$2)):INDIRECT(ADDRESS(AX$2,$DY$2)))</f>
        <v>781.4027700101044</v>
      </c>
      <c r="AY66" s="51">
        <f ca="1">SUMPRODUCT($CM66:$DD66,INDIRECT(ADDRESS(AY$2,$DH$2)):INDIRECT(ADDRESS(AY$2,$DY$2)))</f>
        <v>781.4027700101044</v>
      </c>
      <c r="AZ66" s="51">
        <f ca="1">SUMPRODUCT($CM66:$DD66,INDIRECT(ADDRESS(AZ$2,$DH$2)):INDIRECT(ADDRESS(AZ$2,$DY$2)))</f>
        <v>781.4027700101044</v>
      </c>
      <c r="BA66" s="51">
        <f ca="1">SUMPRODUCT($CM66:$DD66,INDIRECT(ADDRESS(BA$2,$DH$2)):INDIRECT(ADDRESS(BA$2,$DY$2)))</f>
        <v>781.4027700101044</v>
      </c>
      <c r="BB66" s="51">
        <f ca="1">SUMPRODUCT($CM66:$DD66,INDIRECT(ADDRESS(BB$2,$DH$2)):INDIRECT(ADDRESS(BB$2,$DY$2)))</f>
        <v>781.4027700101044</v>
      </c>
      <c r="BC66" s="51">
        <f ca="1">SUMPRODUCT($CM66:$DD66,INDIRECT(ADDRESS(BC$2,$DH$2)):INDIRECT(ADDRESS(BC$2,$DY$2)))</f>
        <v>781.4027700101044</v>
      </c>
      <c r="BD66" s="51">
        <f ca="1">SUMPRODUCT($CM66:$DD66,INDIRECT(ADDRESS(BD$2,$DH$2)):INDIRECT(ADDRESS(BD$2,$DY$2)))</f>
        <v>781.4027700101044</v>
      </c>
      <c r="BE66" s="51">
        <f ca="1">SUMPRODUCT($CM66:$DD66,INDIRECT(ADDRESS(BE$2,$DH$2)):INDIRECT(ADDRESS(BE$2,$DY$2)))</f>
        <v>781.4027700101044</v>
      </c>
      <c r="BF66" s="51">
        <f ca="1">SUMPRODUCT($CM66:$DD66,INDIRECT(ADDRESS(BF$2,$DH$2)):INDIRECT(ADDRESS(BF$2,$DY$2)))</f>
        <v>781.4027700101044</v>
      </c>
      <c r="BG66" s="51">
        <f ca="1">SUMPRODUCT($CM66:$DD66,INDIRECT(ADDRESS(BG$2,$DH$2)):INDIRECT(ADDRESS(BG$2,$DY$2)))</f>
        <v>787.5458475559451</v>
      </c>
      <c r="BH66" s="51">
        <f ca="1">SUMPRODUCT($CM66:$DD66,INDIRECT(ADDRESS(BH$2,$DH$2)):INDIRECT(ADDRESS(BH$2,$DY$2)))</f>
        <v>787.5458475559451</v>
      </c>
      <c r="BI66" s="51">
        <f ca="1">SUMPRODUCT($CM66:$DD66,INDIRECT(ADDRESS(BI$2,$DH$2)):INDIRECT(ADDRESS(BI$2,$DY$2)))</f>
        <v>787.5458475559451</v>
      </c>
      <c r="BJ66" s="51">
        <f ca="1">SUMPRODUCT($CM66:$DD66,INDIRECT(ADDRESS(BJ$2,$DH$2)):INDIRECT(ADDRESS(BJ$2,$DY$2)))</f>
        <v>787.5458475559451</v>
      </c>
      <c r="BK66" s="51">
        <f ca="1">SUMPRODUCT($CM66:$DD66,INDIRECT(ADDRESS(BK$2,$DH$2)):INDIRECT(ADDRESS(BK$2,$DY$2)))</f>
        <v>787.5458475559451</v>
      </c>
      <c r="BL66" s="51">
        <f ca="1">SUMPRODUCT($CM66:$DD66,INDIRECT(ADDRESS(BL$2,$DH$2)):INDIRECT(ADDRESS(BL$2,$DY$2)))</f>
        <v>787.5458475559451</v>
      </c>
      <c r="BM66" s="51">
        <f ca="1">SUMPRODUCT($CM66:$DD66,INDIRECT(ADDRESS(BM$2,$DH$2)):INDIRECT(ADDRESS(BM$2,$DY$2)))</f>
        <v>787.5458475559451</v>
      </c>
      <c r="BN66" s="51">
        <f ca="1">SUMPRODUCT($CM66:$DD66,INDIRECT(ADDRESS(BN$2,$DH$2)):INDIRECT(ADDRESS(BN$2,$DY$2)))</f>
        <v>787.5458475559451</v>
      </c>
      <c r="BO66" s="51">
        <f ca="1">SUMPRODUCT($CM66:$DD66,INDIRECT(ADDRESS(BO$2,$DH$2)):INDIRECT(ADDRESS(BO$2,$DY$2)))</f>
        <v>787.5458475559451</v>
      </c>
      <c r="BP66" s="51">
        <f ca="1">SUMPRODUCT($CM66:$DD66,INDIRECT(ADDRESS(BP$2,$DH$2)):INDIRECT(ADDRESS(BP$2,$DY$2)))</f>
        <v>787.5458475559451</v>
      </c>
      <c r="BQ66" s="51">
        <f ca="1">SUMPRODUCT($CM66:$DD66,INDIRECT(ADDRESS(BQ$2,$DH$2)):INDIRECT(ADDRESS(BQ$2,$DY$2)))</f>
        <v>787.5458475559451</v>
      </c>
      <c r="BR66" s="51">
        <f ca="1">SUMPRODUCT($CM66:$DD66,INDIRECT(ADDRESS(BR$2,$DH$2)):INDIRECT(ADDRESS(BR$2,$DY$2)))</f>
        <v>787.5458475559451</v>
      </c>
      <c r="BS66" s="51">
        <f ca="1">SUMPRODUCT($CM66:$DD66,INDIRECT(ADDRESS(BS$2,$DH$2)):INDIRECT(ADDRESS(BS$2,$DY$2)))</f>
        <v>793.23096448221997</v>
      </c>
      <c r="BT66" s="51">
        <f ca="1">SUMPRODUCT($CM66:$DD66,INDIRECT(ADDRESS(BT$2,$DH$2)):INDIRECT(ADDRESS(BT$2,$DY$2)))</f>
        <v>793.23096448221997</v>
      </c>
      <c r="BU66" s="51">
        <f ca="1">SUMPRODUCT($CM66:$DD66,INDIRECT(ADDRESS(BU$2,$DH$2)):INDIRECT(ADDRESS(BU$2,$DY$2)))</f>
        <v>793.23096448221997</v>
      </c>
      <c r="BV66" s="51">
        <f ca="1">SUMPRODUCT($CM66:$DD66,INDIRECT(ADDRESS(BV$2,$DH$2)):INDIRECT(ADDRESS(BV$2,$DY$2)))</f>
        <v>793.23096448221997</v>
      </c>
      <c r="BW66" s="51">
        <f ca="1">SUMPRODUCT($CM66:$DD66,INDIRECT(ADDRESS(BW$2,$DH$2)):INDIRECT(ADDRESS(BW$2,$DY$2)))</f>
        <v>793.23096448221997</v>
      </c>
      <c r="BX66" s="51">
        <f ca="1">SUMPRODUCT($CM66:$DD66,INDIRECT(ADDRESS(BX$2,$DH$2)):INDIRECT(ADDRESS(BX$2,$DY$2)))</f>
        <v>793.23096448221997</v>
      </c>
      <c r="BY66" s="51">
        <f ca="1">SUMPRODUCT($CM66:$DD66,INDIRECT(ADDRESS(BY$2,$DH$2)):INDIRECT(ADDRESS(BY$2,$DY$2)))</f>
        <v>793.23096448221997</v>
      </c>
      <c r="BZ66" s="51">
        <f ca="1">SUMPRODUCT($CM66:$DD66,INDIRECT(ADDRESS(BZ$2,$DH$2)):INDIRECT(ADDRESS(BZ$2,$DY$2)))</f>
        <v>793.23096448221997</v>
      </c>
      <c r="CA66" s="51">
        <f ca="1">SUMPRODUCT($CM66:$DD66,INDIRECT(ADDRESS(CA$2,$DH$2)):INDIRECT(ADDRESS(CA$2,$DY$2)))</f>
        <v>793.23096448221997</v>
      </c>
      <c r="CB66" s="51">
        <f ca="1">SUMPRODUCT($CM66:$DD66,INDIRECT(ADDRESS(CB$2,$DH$2)):INDIRECT(ADDRESS(CB$2,$DY$2)))</f>
        <v>793.23096448221997</v>
      </c>
      <c r="CC66" s="51">
        <f ca="1">SUMPRODUCT($CM66:$DD66,INDIRECT(ADDRESS(CC$2,$DH$2)):INDIRECT(ADDRESS(CC$2,$DY$2)))</f>
        <v>793.23096448221997</v>
      </c>
      <c r="CD66" s="51">
        <f ca="1">SUMPRODUCT($CM66:$DD66,INDIRECT(ADDRESS(CD$2,$DH$2)):INDIRECT(ADDRESS(CD$2,$DY$2)))</f>
        <v>793.23096448221997</v>
      </c>
      <c r="CF66" s="51">
        <f t="shared" ca="1" si="7"/>
        <v>9118.2411006248312</v>
      </c>
      <c r="CG66" s="51">
        <f t="shared" ca="1" si="7"/>
        <v>9184.5570246208372</v>
      </c>
      <c r="CH66" s="51">
        <f t="shared" ca="1" si="7"/>
        <v>9255.2975751894937</v>
      </c>
      <c r="CI66" s="51">
        <f t="shared" ca="1" si="7"/>
        <v>9331.4122578642837</v>
      </c>
      <c r="CJ66" s="51">
        <f t="shared" ca="1" si="7"/>
        <v>9407.5486278504559</v>
      </c>
      <c r="CK66" s="51">
        <f t="shared" ca="1" si="7"/>
        <v>9478.9757553027157</v>
      </c>
      <c r="CL66" s="82"/>
      <c r="CM66" s="1">
        <f>IFERROR(VLOOKUP($A66,Auxiliar_OPEX_CustosUnit!$A$4:$BT$129,COLUMN(Auxiliar_OPEX_CustosUnit!BC$2),0),0)</f>
        <v>0</v>
      </c>
      <c r="CN66" s="1">
        <f>IFERROR(VLOOKUP($A66,Auxiliar_OPEX_CustosUnit!$A$4:$BT$129,COLUMN(Auxiliar_OPEX_CustosUnit!BD$2),0),0)</f>
        <v>0</v>
      </c>
      <c r="CO66" s="1">
        <f>IFERROR(VLOOKUP($A66,Auxiliar_OPEX_CustosUnit!$A$4:$BT$129,COLUMN(Auxiliar_OPEX_CustosUnit!BE$2),0)*(1-DRE_Auxiliar!$A$172),0)</f>
        <v>372.79811855806253</v>
      </c>
      <c r="CP66" s="1">
        <f>IFERROR(VLOOKUP($A66,Auxiliar_OPEX_CustosUnit!$A$4:$BT$129,COLUMN(Auxiliar_OPEX_CustosUnit!BF$2),0),0)</f>
        <v>27.484953248817298</v>
      </c>
      <c r="CQ66" s="1">
        <f>IFERROR(VLOOKUP($A66,Auxiliar_OPEX_CustosUnit!$A$4:$BT$129,COLUMN(Auxiliar_OPEX_CustosUnit!BG$2),0),0)</f>
        <v>0</v>
      </c>
      <c r="CR66" s="1">
        <f>IFERROR(VLOOKUP($A66,Auxiliar_OPEX_CustosUnit!$A$4:$BT$129,COLUMN(Auxiliar_OPEX_CustosUnit!BH$2),0),0)</f>
        <v>0</v>
      </c>
      <c r="CS66" s="1">
        <f>IFERROR(VLOOKUP($A66,Auxiliar_OPEX_CustosUnit!$A$4:$BT$129,COLUMN(Auxiliar_OPEX_CustosUnit!BI$2),0),0)</f>
        <v>0</v>
      </c>
      <c r="CT66" s="1">
        <f>IFERROR(VLOOKUP($A66,Auxiliar_OPEX_CustosUnit!$A$4:$BT$129,COLUMN(Auxiliar_OPEX_CustosUnit!BJ$2),0),0)</f>
        <v>0</v>
      </c>
      <c r="CU66" s="1">
        <f>IFERROR(VLOOKUP($A66,Auxiliar_OPEX_CustosUnit!$A$4:$BT$129,COLUMN(Auxiliar_OPEX_CustosUnit!BK$2),0),0)</f>
        <v>0</v>
      </c>
      <c r="CV66" s="1">
        <f>IFERROR(VLOOKUP($A66,Auxiliar_OPEX_CustosUnit!$A$4:$BT$129,COLUMN(Auxiliar_OPEX_CustosUnit!BL$2),0),0)</f>
        <v>0</v>
      </c>
      <c r="CW66" s="1">
        <f>IFERROR(VLOOKUP($A66,Auxiliar_OPEX_CustosUnit!$A$4:$BT$129,COLUMN(Auxiliar_OPEX_CustosUnit!BM$2),0),0)</f>
        <v>0</v>
      </c>
      <c r="CX66" s="1">
        <f>IFERROR(VLOOKUP($A66,Auxiliar_OPEX_CustosUnit!$A$4:$BT$129,COLUMN(Auxiliar_OPEX_CustosUnit!BN$2),0),0)</f>
        <v>0</v>
      </c>
      <c r="CY66" s="1">
        <f>IFERROR(VLOOKUP($A66,Auxiliar_OPEX_CustosUnit!$A$4:$BT$129,COLUMN(Auxiliar_OPEX_CustosUnit!BO$2),0),0)</f>
        <v>0</v>
      </c>
      <c r="CZ66" s="1">
        <f>IFERROR(VLOOKUP($A66,Auxiliar_OPEX_CustosUnit!$A$4:$BT$129,COLUMN(Auxiliar_OPEX_CustosUnit!BP$2),0),0)</f>
        <v>0</v>
      </c>
      <c r="DA66" s="1">
        <f>IFERROR(VLOOKUP($A66,Auxiliar_OPEX_CustosUnit!$A$4:$BT$129,COLUMN(Auxiliar_OPEX_CustosUnit!BQ$2),0),0)</f>
        <v>0</v>
      </c>
      <c r="DB66" s="1">
        <f>IFERROR(VLOOKUP($A66,Auxiliar_OPEX_CustosUnit!$A$4:$BT$129,COLUMN(Auxiliar_OPEX_CustosUnit!BR$2),0),0)</f>
        <v>0</v>
      </c>
      <c r="DC66" s="1">
        <f>IFERROR(VLOOKUP($A66,Auxiliar_OPEX_CustosUnit!$A$4:$BT$129,COLUMN(Auxiliar_OPEX_CustosUnit!BS$2),0),0)</f>
        <v>0</v>
      </c>
      <c r="DD66" s="1">
        <f>IFERROR(VLOOKUP($A66,Auxiliar_OPEX_CustosUnit!$A$4:$BT$129,COLUMN(Auxiliar_OPEX_CustosUnit!BT$2),0),0)</f>
        <v>0</v>
      </c>
      <c r="DG66" s="60">
        <v>45139</v>
      </c>
      <c r="DH66" s="1">
        <v>1</v>
      </c>
      <c r="DI66" s="1">
        <f>INDEX(Auxiliar_OPEX_Drivers!$B$2:$CH$18,MATCH(Auxiliar_OPEX_O!DI$3,Auxiliar_OPEX_Drivers!$B$2:$B$18,0),MATCH($DG66,Auxiliar_OPEX_Drivers!$B$2:$CH$2,0))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INDEX(Auxiliar_OPEX_Drivers!$B$2:$CH$18,MATCH(Auxiliar_OPEX_O!DK$3,Auxiliar_OPEX_Drivers!$B$2:$B$18,0),MATCH($DG66,Auxiliar_OPEX_Drivers!$B$2:$CH$2,0))</f>
        <v>15.089992158372311</v>
      </c>
      <c r="DL66" s="1">
        <f>INDEX(Auxiliar_OPEX_Drivers!$B$2:$CH$18,MATCH(Auxiliar_OPEX_O!DL$3,Auxiliar_OPEX_Drivers!$B$2:$B$18,0),MATCH($DG66,Auxiliar_OPEX_Drivers!$B$2:$CH$2,0))</f>
        <v>65.91221025989482</v>
      </c>
      <c r="DM66" s="1">
        <f>INDEX(Auxiliar_OPEX_Drivers!$B$2:$CH$18,MATCH(Auxiliar_OPEX_O!DM$3,Auxiliar_OPEX_Drivers!$B$2:$B$18,0),MATCH($DG66,Auxiliar_OPEX_Drivers!$B$2:$CH$2,0))</f>
        <v>13</v>
      </c>
      <c r="DN66" s="1">
        <f>INDEX(Auxiliar_OPEX_Drivers!$B$2:$CH$18,MATCH(Auxiliar_OPEX_O!DN$3,Auxiliar_OPEX_Drivers!$B$2:$B$18,0),MATCH($DG66,Auxiliar_OPEX_Drivers!$B$2:$CH$2,0))</f>
        <v>732.96073480388213</v>
      </c>
      <c r="DO66" s="1">
        <f>INDEX(Auxiliar_OPEX_Drivers!$B$2:$CH$18,MATCH(Auxiliar_OPEX_O!DO$3,Auxiliar_OPEX_Drivers!$B$2:$B$18,0),MATCH($DG66,Auxiliar_OPEX_Drivers!$B$2:$CH$2,0))</f>
        <v>12</v>
      </c>
      <c r="DP66" s="1">
        <f>INDEX(Auxiliar_OPEX_Drivers!$B$2:$CH$18,MATCH(Auxiliar_OPEX_O!DP$3,Auxiliar_OPEX_Drivers!$B$2:$B$18,0),MATCH($DG66,Auxiliar_OPEX_Drivers!$B$2:$CH$2,0))</f>
        <v>201.63736351501933</v>
      </c>
      <c r="DQ66" s="1">
        <f>INDEX(Auxiliar_OPEX_Drivers!$B$2:$CH$18,MATCH(Auxiliar_OPEX_O!DQ$3,Auxiliar_OPEX_Drivers!$B$2:$B$18,0),MATCH($DG66,Auxiliar_OPEX_Drivers!$B$2:$CH$2,0))</f>
        <v>37.272498039593074</v>
      </c>
      <c r="DR66" s="1">
        <f>INDEX(Auxiliar_OPEX_Drivers!$B$2:$CH$18,MATCH(Auxiliar_OPEX_O!DR$3,Auxiliar_OPEX_Drivers!$B$2:$B$18,0),MATCH($DG66,Auxiliar_OPEX_Drivers!$B$2:$CH$2,0))</f>
        <v>21504026.842311721</v>
      </c>
      <c r="DS66" s="1">
        <f>INDEX(Auxiliar_OPEX_Drivers!$B$2:$CH$18,MATCH(Auxiliar_OPEX_O!DS$3,Auxiliar_OPEX_Drivers!$B$2:$B$18,0),MATCH($DG66,Auxiliar_OPEX_Drivers!$B$2:$CH$2,0))</f>
        <v>62881.770833333401</v>
      </c>
      <c r="DT66" s="1">
        <f>INDEX(Auxiliar_OPEX_Drivers!$B$2:$CH$18,MATCH(Auxiliar_OPEX_O!DT$3,Auxiliar_OPEX_Drivers!$B$2:$B$18,0),MATCH($DG66,Auxiliar_OPEX_Drivers!$B$2:$CH$2,0))</f>
        <v>10736.645310840706</v>
      </c>
      <c r="DU66" s="1">
        <f>INDEX(Auxiliar_OPEX_Drivers!$B$2:$CH$18,MATCH(Auxiliar_OPEX_O!DU$3,Auxiliar_OPEX_Drivers!$B$2:$B$18,0),MATCH($DG66,Auxiliar_OPEX_Drivers!$B$2:$CH$2,0))</f>
        <v>4853.4680996880261</v>
      </c>
      <c r="DV66" s="1">
        <f>INDEX(Auxiliar_OPEX_Drivers!$B$2:$CH$18,MATCH(Auxiliar_OPEX_O!DV$3,Auxiliar_OPEX_Drivers!$B$2:$B$18,0),MATCH($DG66,Auxiliar_OPEX_Drivers!$B$2:$CH$2,0))</f>
        <v>2565568.3570509059</v>
      </c>
      <c r="DW66" s="1">
        <f>INDEX(Auxiliar_OPEX_Drivers!$B$2:$CH$18,MATCH(Auxiliar_OPEX_O!DW$3,Auxiliar_OPEX_Drivers!$B$2:$B$18,0),MATCH($DG66,Auxiliar_OPEX_Drivers!$B$2:$CH$2,0))</f>
        <v>10520.134766355084</v>
      </c>
      <c r="DX66" s="1">
        <f>INDEX(Auxiliar_OPEX_Drivers!$B$2:$CH$18,MATCH(Auxiliar_OPEX_O!DX$3,Auxiliar_OPEX_Drivers!$B$2:$B$18,0),MATCH($DG66,Auxiliar_OPEX_Drivers!$B$2:$CH$2,0))</f>
        <v>2591555.7164375996</v>
      </c>
      <c r="DY66" s="1">
        <f>INDEX(Auxiliar_OPEX_Drivers!$B$2:$CH$18,MATCH(Auxiliar_OPEX_O!DY$3,Auxiliar_OPEX_Drivers!$B$2:$B$18,0),MATCH($DG66,Auxiliar_OPEX_Drivers!$B$2:$CH$2,0))</f>
        <v>1077.8727987767618</v>
      </c>
    </row>
    <row r="67" spans="1:129" hidden="1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247.98512418841875</v>
      </c>
      <c r="E67" s="51">
        <f ca="1">SUMPRODUCT($CM67:$DD67,INDIRECT(ADDRESS(E$2,$DH$2)):INDIRECT(ADDRESS(E$2,$DY$2)))</f>
        <v>247.98512418841875</v>
      </c>
      <c r="F67" s="51">
        <f ca="1">SUMPRODUCT($CM67:$DD67,INDIRECT(ADDRESS(F$2,$DH$2)):INDIRECT(ADDRESS(F$2,$DY$2)))</f>
        <v>247.98512418841875</v>
      </c>
      <c r="G67" s="51">
        <f ca="1">SUMPRODUCT($CM67:$DD67,INDIRECT(ADDRESS(G$2,$DH$2)):INDIRECT(ADDRESS(G$2,$DY$2)))</f>
        <v>247.98512418841875</v>
      </c>
      <c r="H67" s="51">
        <f ca="1">SUMPRODUCT($CM67:$DD67,INDIRECT(ADDRESS(H$2,$DH$2)):INDIRECT(ADDRESS(H$2,$DY$2)))</f>
        <v>247.98512418841875</v>
      </c>
      <c r="I67" s="51">
        <f ca="1">SUMPRODUCT($CM67:$DD67,INDIRECT(ADDRESS(I$2,$DH$2)):INDIRECT(ADDRESS(I$2,$DY$2)))</f>
        <v>247.98512418841875</v>
      </c>
      <c r="J67" s="51">
        <f ca="1">SUMPRODUCT($CM67:$DD67,INDIRECT(ADDRESS(J$2,$DH$2)):INDIRECT(ADDRESS(J$2,$DY$2)))</f>
        <v>247.98512418841875</v>
      </c>
      <c r="K67" s="51">
        <f ca="1">SUMPRODUCT($CM67:$DD67,INDIRECT(ADDRESS(K$2,$DH$2)):INDIRECT(ADDRESS(K$2,$DY$2)))</f>
        <v>250.12512209987719</v>
      </c>
      <c r="L67" s="51">
        <f ca="1">SUMPRODUCT($CM67:$DD67,INDIRECT(ADDRESS(L$2,$DH$2)):INDIRECT(ADDRESS(L$2,$DY$2)))</f>
        <v>250.12512209987719</v>
      </c>
      <c r="M67" s="51">
        <f ca="1">SUMPRODUCT($CM67:$DD67,INDIRECT(ADDRESS(M$2,$DH$2)):INDIRECT(ADDRESS(M$2,$DY$2)))</f>
        <v>250.12512209987719</v>
      </c>
      <c r="N67" s="51">
        <f ca="1">SUMPRODUCT($CM67:$DD67,INDIRECT(ADDRESS(N$2,$DH$2)):INDIRECT(ADDRESS(N$2,$DY$2)))</f>
        <v>250.12512209987719</v>
      </c>
      <c r="O67" s="51">
        <f ca="1">SUMPRODUCT($CM67:$DD67,INDIRECT(ADDRESS(O$2,$DH$2)):INDIRECT(ADDRESS(O$2,$DY$2)))</f>
        <v>250.12512209987719</v>
      </c>
      <c r="P67" s="51">
        <f ca="1">SUMPRODUCT($CM67:$DD67,INDIRECT(ADDRESS(P$2,$DH$2)):INDIRECT(ADDRESS(P$2,$DY$2)))</f>
        <v>250.12512209987719</v>
      </c>
      <c r="Q67" s="51">
        <f ca="1">SUMPRODUCT($CM67:$DD67,INDIRECT(ADDRESS(Q$2,$DH$2)):INDIRECT(ADDRESS(Q$2,$DY$2)))</f>
        <v>250.12512209987719</v>
      </c>
      <c r="R67" s="51">
        <f ca="1">SUMPRODUCT($CM67:$DD67,INDIRECT(ADDRESS(R$2,$DH$2)):INDIRECT(ADDRESS(R$2,$DY$2)))</f>
        <v>250.12512209987719</v>
      </c>
      <c r="S67" s="51">
        <f ca="1">SUMPRODUCT($CM67:$DD67,INDIRECT(ADDRESS(S$2,$DH$2)):INDIRECT(ADDRESS(S$2,$DY$2)))</f>
        <v>250.12512209987719</v>
      </c>
      <c r="T67" s="51">
        <f ca="1">SUMPRODUCT($CM67:$DD67,INDIRECT(ADDRESS(T$2,$DH$2)):INDIRECT(ADDRESS(T$2,$DY$2)))</f>
        <v>250.12512209987719</v>
      </c>
      <c r="U67" s="51">
        <f ca="1">SUMPRODUCT($CM67:$DD67,INDIRECT(ADDRESS(U$2,$DH$2)):INDIRECT(ADDRESS(U$2,$DY$2)))</f>
        <v>250.12512209987719</v>
      </c>
      <c r="V67" s="51">
        <f ca="1">SUMPRODUCT($CM67:$DD67,INDIRECT(ADDRESS(V$2,$DH$2)):INDIRECT(ADDRESS(V$2,$DY$2)))</f>
        <v>250.12512209987719</v>
      </c>
      <c r="W67" s="51">
        <f ca="1">SUMPRODUCT($CM67:$DD67,INDIRECT(ADDRESS(W$2,$DH$2)):INDIRECT(ADDRESS(W$2,$DY$2)))</f>
        <v>254.28729177828126</v>
      </c>
      <c r="X67" s="51">
        <f ca="1">SUMPRODUCT($CM67:$DD67,INDIRECT(ADDRESS(X$2,$DH$2)):INDIRECT(ADDRESS(X$2,$DY$2)))</f>
        <v>254.28729177828126</v>
      </c>
      <c r="Y67" s="51">
        <f ca="1">SUMPRODUCT($CM67:$DD67,INDIRECT(ADDRESS(Y$2,$DH$2)):INDIRECT(ADDRESS(Y$2,$DY$2)))</f>
        <v>254.28729177828126</v>
      </c>
      <c r="Z67" s="51">
        <f ca="1">SUMPRODUCT($CM67:$DD67,INDIRECT(ADDRESS(Z$2,$DH$2)):INDIRECT(ADDRESS(Z$2,$DY$2)))</f>
        <v>254.28729177828126</v>
      </c>
      <c r="AA67" s="51">
        <f ca="1">SUMPRODUCT($CM67:$DD67,INDIRECT(ADDRESS(AA$2,$DH$2)):INDIRECT(ADDRESS(AA$2,$DY$2)))</f>
        <v>254.28729177828126</v>
      </c>
      <c r="AB67" s="51">
        <f ca="1">SUMPRODUCT($CM67:$DD67,INDIRECT(ADDRESS(AB$2,$DH$2)):INDIRECT(ADDRESS(AB$2,$DY$2)))</f>
        <v>254.28729177828126</v>
      </c>
      <c r="AC67" s="51">
        <f ca="1">SUMPRODUCT($CM67:$DD67,INDIRECT(ADDRESS(AC$2,$DH$2)):INDIRECT(ADDRESS(AC$2,$DY$2)))</f>
        <v>254.28729177828126</v>
      </c>
      <c r="AD67" s="51">
        <f ca="1">SUMPRODUCT($CM67:$DD67,INDIRECT(ADDRESS(AD$2,$DH$2)):INDIRECT(ADDRESS(AD$2,$DY$2)))</f>
        <v>254.28729177828126</v>
      </c>
      <c r="AE67" s="51">
        <f ca="1">SUMPRODUCT($CM67:$DD67,INDIRECT(ADDRESS(AE$2,$DH$2)):INDIRECT(ADDRESS(AE$2,$DY$2)))</f>
        <v>254.28729177828126</v>
      </c>
      <c r="AF67" s="51">
        <f ca="1">SUMPRODUCT($CM67:$DD67,INDIRECT(ADDRESS(AF$2,$DH$2)):INDIRECT(ADDRESS(AF$2,$DY$2)))</f>
        <v>254.28729177828126</v>
      </c>
      <c r="AG67" s="51">
        <f ca="1">SUMPRODUCT($CM67:$DD67,INDIRECT(ADDRESS(AG$2,$DH$2)):INDIRECT(ADDRESS(AG$2,$DY$2)))</f>
        <v>254.28729177828126</v>
      </c>
      <c r="AH67" s="51">
        <f ca="1">SUMPRODUCT($CM67:$DD67,INDIRECT(ADDRESS(AH$2,$DH$2)):INDIRECT(ADDRESS(AH$2,$DY$2)))</f>
        <v>254.28729177828126</v>
      </c>
      <c r="AI67" s="51">
        <f ca="1">SUMPRODUCT($CM67:$DD67,INDIRECT(ADDRESS(AI$2,$DH$2)):INDIRECT(ADDRESS(AI$2,$DY$2)))</f>
        <v>257.58335146645527</v>
      </c>
      <c r="AJ67" s="51">
        <f ca="1">SUMPRODUCT($CM67:$DD67,INDIRECT(ADDRESS(AJ$2,$DH$2)):INDIRECT(ADDRESS(AJ$2,$DY$2)))</f>
        <v>257.58335146645527</v>
      </c>
      <c r="AK67" s="51">
        <f ca="1">SUMPRODUCT($CM67:$DD67,INDIRECT(ADDRESS(AK$2,$DH$2)):INDIRECT(ADDRESS(AK$2,$DY$2)))</f>
        <v>257.58335146645527</v>
      </c>
      <c r="AL67" s="51">
        <f ca="1">SUMPRODUCT($CM67:$DD67,INDIRECT(ADDRESS(AL$2,$DH$2)):INDIRECT(ADDRESS(AL$2,$DY$2)))</f>
        <v>257.58335146645527</v>
      </c>
      <c r="AM67" s="51">
        <f ca="1">SUMPRODUCT($CM67:$DD67,INDIRECT(ADDRESS(AM$2,$DH$2)):INDIRECT(ADDRESS(AM$2,$DY$2)))</f>
        <v>257.58335146645527</v>
      </c>
      <c r="AN67" s="51">
        <f ca="1">SUMPRODUCT($CM67:$DD67,INDIRECT(ADDRESS(AN$2,$DH$2)):INDIRECT(ADDRESS(AN$2,$DY$2)))</f>
        <v>257.58335146645527</v>
      </c>
      <c r="AO67" s="51">
        <f ca="1">SUMPRODUCT($CM67:$DD67,INDIRECT(ADDRESS(AO$2,$DH$2)):INDIRECT(ADDRESS(AO$2,$DY$2)))</f>
        <v>257.58335146645527</v>
      </c>
      <c r="AP67" s="51">
        <f ca="1">SUMPRODUCT($CM67:$DD67,INDIRECT(ADDRESS(AP$2,$DH$2)):INDIRECT(ADDRESS(AP$2,$DY$2)))</f>
        <v>257.58335146645527</v>
      </c>
      <c r="AQ67" s="51">
        <f ca="1">SUMPRODUCT($CM67:$DD67,INDIRECT(ADDRESS(AQ$2,$DH$2)):INDIRECT(ADDRESS(AQ$2,$DY$2)))</f>
        <v>257.58335146645527</v>
      </c>
      <c r="AR67" s="51">
        <f ca="1">SUMPRODUCT($CM67:$DD67,INDIRECT(ADDRESS(AR$2,$DH$2)):INDIRECT(ADDRESS(AR$2,$DY$2)))</f>
        <v>257.58335146645527</v>
      </c>
      <c r="AS67" s="51">
        <f ca="1">SUMPRODUCT($CM67:$DD67,INDIRECT(ADDRESS(AS$2,$DH$2)):INDIRECT(ADDRESS(AS$2,$DY$2)))</f>
        <v>257.58335146645527</v>
      </c>
      <c r="AT67" s="51">
        <f ca="1">SUMPRODUCT($CM67:$DD67,INDIRECT(ADDRESS(AT$2,$DH$2)):INDIRECT(ADDRESS(AT$2,$DY$2)))</f>
        <v>257.58335146645527</v>
      </c>
      <c r="AU67" s="51">
        <f ca="1">SUMPRODUCT($CM67:$DD67,INDIRECT(ADDRESS(AU$2,$DH$2)):INDIRECT(ADDRESS(AU$2,$DY$2)))</f>
        <v>261.01302401062486</v>
      </c>
      <c r="AV67" s="51">
        <f ca="1">SUMPRODUCT($CM67:$DD67,INDIRECT(ADDRESS(AV$2,$DH$2)):INDIRECT(ADDRESS(AV$2,$DY$2)))</f>
        <v>261.01302401062486</v>
      </c>
      <c r="AW67" s="51">
        <f ca="1">SUMPRODUCT($CM67:$DD67,INDIRECT(ADDRESS(AW$2,$DH$2)):INDIRECT(ADDRESS(AW$2,$DY$2)))</f>
        <v>261.01302401062486</v>
      </c>
      <c r="AX67" s="51">
        <f ca="1">SUMPRODUCT($CM67:$DD67,INDIRECT(ADDRESS(AX$2,$DH$2)):INDIRECT(ADDRESS(AX$2,$DY$2)))</f>
        <v>261.01302401062486</v>
      </c>
      <c r="AY67" s="51">
        <f ca="1">SUMPRODUCT($CM67:$DD67,INDIRECT(ADDRESS(AY$2,$DH$2)):INDIRECT(ADDRESS(AY$2,$DY$2)))</f>
        <v>261.01302401062486</v>
      </c>
      <c r="AZ67" s="51">
        <f ca="1">SUMPRODUCT($CM67:$DD67,INDIRECT(ADDRESS(AZ$2,$DH$2)):INDIRECT(ADDRESS(AZ$2,$DY$2)))</f>
        <v>261.01302401062486</v>
      </c>
      <c r="BA67" s="51">
        <f ca="1">SUMPRODUCT($CM67:$DD67,INDIRECT(ADDRESS(BA$2,$DH$2)):INDIRECT(ADDRESS(BA$2,$DY$2)))</f>
        <v>261.01302401062486</v>
      </c>
      <c r="BB67" s="51">
        <f ca="1">SUMPRODUCT($CM67:$DD67,INDIRECT(ADDRESS(BB$2,$DH$2)):INDIRECT(ADDRESS(BB$2,$DY$2)))</f>
        <v>261.01302401062486</v>
      </c>
      <c r="BC67" s="51">
        <f ca="1">SUMPRODUCT($CM67:$DD67,INDIRECT(ADDRESS(BC$2,$DH$2)):INDIRECT(ADDRESS(BC$2,$DY$2)))</f>
        <v>261.01302401062486</v>
      </c>
      <c r="BD67" s="51">
        <f ca="1">SUMPRODUCT($CM67:$DD67,INDIRECT(ADDRESS(BD$2,$DH$2)):INDIRECT(ADDRESS(BD$2,$DY$2)))</f>
        <v>261.01302401062486</v>
      </c>
      <c r="BE67" s="51">
        <f ca="1">SUMPRODUCT($CM67:$DD67,INDIRECT(ADDRESS(BE$2,$DH$2)):INDIRECT(ADDRESS(BE$2,$DY$2)))</f>
        <v>261.01302401062486</v>
      </c>
      <c r="BF67" s="51">
        <f ca="1">SUMPRODUCT($CM67:$DD67,INDIRECT(ADDRESS(BF$2,$DH$2)):INDIRECT(ADDRESS(BF$2,$DY$2)))</f>
        <v>261.01302401062486</v>
      </c>
      <c r="BG67" s="51">
        <f ca="1">SUMPRODUCT($CM67:$DD67,INDIRECT(ADDRESS(BG$2,$DH$2)):INDIRECT(ADDRESS(BG$2,$DY$2)))</f>
        <v>263.81566163215388</v>
      </c>
      <c r="BH67" s="51">
        <f ca="1">SUMPRODUCT($CM67:$DD67,INDIRECT(ADDRESS(BH$2,$DH$2)):INDIRECT(ADDRESS(BH$2,$DY$2)))</f>
        <v>263.81566163215388</v>
      </c>
      <c r="BI67" s="51">
        <f ca="1">SUMPRODUCT($CM67:$DD67,INDIRECT(ADDRESS(BI$2,$DH$2)):INDIRECT(ADDRESS(BI$2,$DY$2)))</f>
        <v>263.81566163215388</v>
      </c>
      <c r="BJ67" s="51">
        <f ca="1">SUMPRODUCT($CM67:$DD67,INDIRECT(ADDRESS(BJ$2,$DH$2)):INDIRECT(ADDRESS(BJ$2,$DY$2)))</f>
        <v>263.81566163215388</v>
      </c>
      <c r="BK67" s="51">
        <f ca="1">SUMPRODUCT($CM67:$DD67,INDIRECT(ADDRESS(BK$2,$DH$2)):INDIRECT(ADDRESS(BK$2,$DY$2)))</f>
        <v>263.81566163215388</v>
      </c>
      <c r="BL67" s="51">
        <f ca="1">SUMPRODUCT($CM67:$DD67,INDIRECT(ADDRESS(BL$2,$DH$2)):INDIRECT(ADDRESS(BL$2,$DY$2)))</f>
        <v>263.81566163215388</v>
      </c>
      <c r="BM67" s="51">
        <f ca="1">SUMPRODUCT($CM67:$DD67,INDIRECT(ADDRESS(BM$2,$DH$2)):INDIRECT(ADDRESS(BM$2,$DY$2)))</f>
        <v>263.81566163215388</v>
      </c>
      <c r="BN67" s="51">
        <f ca="1">SUMPRODUCT($CM67:$DD67,INDIRECT(ADDRESS(BN$2,$DH$2)):INDIRECT(ADDRESS(BN$2,$DY$2)))</f>
        <v>263.81566163215388</v>
      </c>
      <c r="BO67" s="51">
        <f ca="1">SUMPRODUCT($CM67:$DD67,INDIRECT(ADDRESS(BO$2,$DH$2)):INDIRECT(ADDRESS(BO$2,$DY$2)))</f>
        <v>263.81566163215388</v>
      </c>
      <c r="BP67" s="51">
        <f ca="1">SUMPRODUCT($CM67:$DD67,INDIRECT(ADDRESS(BP$2,$DH$2)):INDIRECT(ADDRESS(BP$2,$DY$2)))</f>
        <v>263.81566163215388</v>
      </c>
      <c r="BQ67" s="51">
        <f ca="1">SUMPRODUCT($CM67:$DD67,INDIRECT(ADDRESS(BQ$2,$DH$2)):INDIRECT(ADDRESS(BQ$2,$DY$2)))</f>
        <v>263.81566163215388</v>
      </c>
      <c r="BR67" s="51">
        <f ca="1">SUMPRODUCT($CM67:$DD67,INDIRECT(ADDRESS(BR$2,$DH$2)):INDIRECT(ADDRESS(BR$2,$DY$2)))</f>
        <v>263.81566163215388</v>
      </c>
      <c r="BS67" s="51">
        <f ca="1">SUMPRODUCT($CM67:$DD67,INDIRECT(ADDRESS(BS$2,$DH$2)):INDIRECT(ADDRESS(BS$2,$DY$2)))</f>
        <v>266.40720583055406</v>
      </c>
      <c r="BT67" s="51">
        <f ca="1">SUMPRODUCT($CM67:$DD67,INDIRECT(ADDRESS(BT$2,$DH$2)):INDIRECT(ADDRESS(BT$2,$DY$2)))</f>
        <v>266.40720583055406</v>
      </c>
      <c r="BU67" s="51">
        <f ca="1">SUMPRODUCT($CM67:$DD67,INDIRECT(ADDRESS(BU$2,$DH$2)):INDIRECT(ADDRESS(BU$2,$DY$2)))</f>
        <v>266.40720583055406</v>
      </c>
      <c r="BV67" s="51">
        <f ca="1">SUMPRODUCT($CM67:$DD67,INDIRECT(ADDRESS(BV$2,$DH$2)):INDIRECT(ADDRESS(BV$2,$DY$2)))</f>
        <v>266.40720583055406</v>
      </c>
      <c r="BW67" s="51">
        <f ca="1">SUMPRODUCT($CM67:$DD67,INDIRECT(ADDRESS(BW$2,$DH$2)):INDIRECT(ADDRESS(BW$2,$DY$2)))</f>
        <v>266.40720583055406</v>
      </c>
      <c r="BX67" s="51">
        <f ca="1">SUMPRODUCT($CM67:$DD67,INDIRECT(ADDRESS(BX$2,$DH$2)):INDIRECT(ADDRESS(BX$2,$DY$2)))</f>
        <v>266.40720583055406</v>
      </c>
      <c r="BY67" s="51">
        <f ca="1">SUMPRODUCT($CM67:$DD67,INDIRECT(ADDRESS(BY$2,$DH$2)):INDIRECT(ADDRESS(BY$2,$DY$2)))</f>
        <v>266.40720583055406</v>
      </c>
      <c r="BZ67" s="51">
        <f ca="1">SUMPRODUCT($CM67:$DD67,INDIRECT(ADDRESS(BZ$2,$DH$2)):INDIRECT(ADDRESS(BZ$2,$DY$2)))</f>
        <v>266.40720583055406</v>
      </c>
      <c r="CA67" s="51">
        <f ca="1">SUMPRODUCT($CM67:$DD67,INDIRECT(ADDRESS(CA$2,$DH$2)):INDIRECT(ADDRESS(CA$2,$DY$2)))</f>
        <v>266.40720583055406</v>
      </c>
      <c r="CB67" s="51">
        <f ca="1">SUMPRODUCT($CM67:$DD67,INDIRECT(ADDRESS(CB$2,$DH$2)):INDIRECT(ADDRESS(CB$2,$DY$2)))</f>
        <v>266.40720583055406</v>
      </c>
      <c r="CC67" s="51">
        <f ca="1">SUMPRODUCT($CM67:$DD67,INDIRECT(ADDRESS(CC$2,$DH$2)):INDIRECT(ADDRESS(CC$2,$DY$2)))</f>
        <v>266.40720583055406</v>
      </c>
      <c r="CD67" s="51">
        <f ca="1">SUMPRODUCT($CM67:$DD67,INDIRECT(ADDRESS(CD$2,$DH$2)):INDIRECT(ADDRESS(CD$2,$DY$2)))</f>
        <v>266.40720583055406</v>
      </c>
      <c r="CF67" s="51">
        <f t="shared" ca="1" si="7"/>
        <v>2986.5214798183165</v>
      </c>
      <c r="CG67" s="51">
        <f t="shared" ca="1" si="7"/>
        <v>3022.3123135905462</v>
      </c>
      <c r="CH67" s="51">
        <f t="shared" ca="1" si="7"/>
        <v>3067.9277997802456</v>
      </c>
      <c r="CI67" s="51">
        <f t="shared" ca="1" si="7"/>
        <v>3108.1485803183118</v>
      </c>
      <c r="CJ67" s="51">
        <f t="shared" ca="1" si="7"/>
        <v>3146.1694762351435</v>
      </c>
      <c r="CK67" s="51">
        <f t="shared" ca="1" si="7"/>
        <v>3178.745660577848</v>
      </c>
      <c r="CL67" s="82"/>
      <c r="CM67" s="1">
        <f>IFERROR(VLOOKUP($A67,Auxiliar_OPEX_CustosUnit!$A$4:$BT$129,COLUMN(Auxiliar_OPEX_CustosUnit!BC$2),0),0)</f>
        <v>0</v>
      </c>
      <c r="CN67" s="1">
        <f>IFERROR(VLOOKUP($A67,Auxiliar_OPEX_CustosUnit!$A$4:$BT$129,COLUMN(Auxiliar_OPEX_CustosUnit!BD$2),0),0)</f>
        <v>0</v>
      </c>
      <c r="CO67" s="1">
        <f>IFERROR(VLOOKUP($A67,Auxiliar_OPEX_CustosUnit!$A$4:$BT$129,COLUMN(Auxiliar_OPEX_CustosUnit!BE$2),0)*(1-DRE_Auxiliar!$A$172),0)</f>
        <v>51.400952710278311</v>
      </c>
      <c r="CP67" s="1">
        <f>IFERROR(VLOOKUP($A67,Auxiliar_OPEX_CustosUnit!$A$4:$BT$129,COLUMN(Auxiliar_OPEX_CustosUnit!BF$2),0),0)</f>
        <v>0</v>
      </c>
      <c r="CQ67" s="1">
        <f>IFERROR(VLOOKUP($A67,Auxiliar_OPEX_CustosUnit!$A$4:$BT$129,COLUMN(Auxiliar_OPEX_CustosUnit!BG$2),0),0)</f>
        <v>3.22269133570722</v>
      </c>
      <c r="CR67" s="1">
        <f>IFERROR(VLOOKUP($A67,Auxiliar_OPEX_CustosUnit!$A$4:$BT$129,COLUMN(Auxiliar_OPEX_CustosUnit!BH$2),0),0)</f>
        <v>0</v>
      </c>
      <c r="CS67" s="1">
        <f>IFERROR(VLOOKUP($A67,Auxiliar_OPEX_CustosUnit!$A$4:$BT$129,COLUMN(Auxiliar_OPEX_CustosUnit!BI$2),0),0)</f>
        <v>0</v>
      </c>
      <c r="CT67" s="1">
        <f>IFERROR(VLOOKUP($A67,Auxiliar_OPEX_CustosUnit!$A$4:$BT$129,COLUMN(Auxiliar_OPEX_CustosUnit!BJ$2),0),0)</f>
        <v>0</v>
      </c>
      <c r="CU67" s="1">
        <f>IFERROR(VLOOKUP($A67,Auxiliar_OPEX_CustosUnit!$A$4:$BT$129,COLUMN(Auxiliar_OPEX_CustosUnit!BK$2),0),0)</f>
        <v>0</v>
      </c>
      <c r="CV67" s="1">
        <f>IFERROR(VLOOKUP($A67,Auxiliar_OPEX_CustosUnit!$A$4:$BT$129,COLUMN(Auxiliar_OPEX_CustosUnit!BL$2),0),0)</f>
        <v>0</v>
      </c>
      <c r="CW67" s="1">
        <f>IFERROR(VLOOKUP($A67,Auxiliar_OPEX_CustosUnit!$A$4:$BT$129,COLUMN(Auxiliar_OPEX_CustosUnit!BM$2),0),0)</f>
        <v>0</v>
      </c>
      <c r="CX67" s="1">
        <f>IFERROR(VLOOKUP($A67,Auxiliar_OPEX_CustosUnit!$A$4:$BT$129,COLUMN(Auxiliar_OPEX_CustosUnit!BN$2),0),0)</f>
        <v>0</v>
      </c>
      <c r="CY67" s="1">
        <f>IFERROR(VLOOKUP($A67,Auxiliar_OPEX_CustosUnit!$A$4:$BT$129,COLUMN(Auxiliar_OPEX_CustosUnit!BO$2),0),0)</f>
        <v>0</v>
      </c>
      <c r="CZ67" s="1">
        <f>IFERROR(VLOOKUP($A67,Auxiliar_OPEX_CustosUnit!$A$4:$BT$129,COLUMN(Auxiliar_OPEX_CustosUnit!BP$2),0),0)</f>
        <v>0</v>
      </c>
      <c r="DA67" s="1">
        <f>IFERROR(VLOOKUP($A67,Auxiliar_OPEX_CustosUnit!$A$4:$BT$129,COLUMN(Auxiliar_OPEX_CustosUnit!BQ$2),0),0)</f>
        <v>0</v>
      </c>
      <c r="DB67" s="1">
        <f>IFERROR(VLOOKUP($A67,Auxiliar_OPEX_CustosUnit!$A$4:$BT$129,COLUMN(Auxiliar_OPEX_CustosUnit!BR$2),0),0)</f>
        <v>0</v>
      </c>
      <c r="DC67" s="1">
        <f>IFERROR(VLOOKUP($A67,Auxiliar_OPEX_CustosUnit!$A$4:$BT$129,COLUMN(Auxiliar_OPEX_CustosUnit!BS$2),0),0)</f>
        <v>0</v>
      </c>
      <c r="DD67" s="1">
        <f>IFERROR(VLOOKUP($A67,Auxiliar_OPEX_CustosUnit!$A$4:$BT$129,COLUMN(Auxiliar_OPEX_CustosUnit!BT$2),0),0)</f>
        <v>0</v>
      </c>
      <c r="DG67" s="60">
        <v>45170</v>
      </c>
      <c r="DH67" s="1">
        <v>1</v>
      </c>
      <c r="DI67" s="1">
        <f>INDEX(Auxiliar_OPEX_Drivers!$B$2:$CH$18,MATCH(Auxiliar_OPEX_O!DI$3,Auxiliar_OPEX_Drivers!$B$2:$B$18,0),MATCH($DG67,Auxiliar_OPEX_Drivers!$B$2:$CH$2,0))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INDEX(Auxiliar_OPEX_Drivers!$B$2:$CH$18,MATCH(Auxiliar_OPEX_O!DK$3,Auxiliar_OPEX_Drivers!$B$2:$B$18,0),MATCH($DG67,Auxiliar_OPEX_Drivers!$B$2:$CH$2,0))</f>
        <v>15.089992158372311</v>
      </c>
      <c r="DL67" s="1">
        <f>INDEX(Auxiliar_OPEX_Drivers!$B$2:$CH$18,MATCH(Auxiliar_OPEX_O!DL$3,Auxiliar_OPEX_Drivers!$B$2:$B$18,0),MATCH($DG67,Auxiliar_OPEX_Drivers!$B$2:$CH$2,0))</f>
        <v>65.91221025989482</v>
      </c>
      <c r="DM67" s="1">
        <f>INDEX(Auxiliar_OPEX_Drivers!$B$2:$CH$18,MATCH(Auxiliar_OPEX_O!DM$3,Auxiliar_OPEX_Drivers!$B$2:$B$18,0),MATCH($DG67,Auxiliar_OPEX_Drivers!$B$2:$CH$2,0))</f>
        <v>13</v>
      </c>
      <c r="DN67" s="1">
        <f>INDEX(Auxiliar_OPEX_Drivers!$B$2:$CH$18,MATCH(Auxiliar_OPEX_O!DN$3,Auxiliar_OPEX_Drivers!$B$2:$B$18,0),MATCH($DG67,Auxiliar_OPEX_Drivers!$B$2:$CH$2,0))</f>
        <v>732.96073480388213</v>
      </c>
      <c r="DO67" s="1">
        <f>INDEX(Auxiliar_OPEX_Drivers!$B$2:$CH$18,MATCH(Auxiliar_OPEX_O!DO$3,Auxiliar_OPEX_Drivers!$B$2:$B$18,0),MATCH($DG67,Auxiliar_OPEX_Drivers!$B$2:$CH$2,0))</f>
        <v>12</v>
      </c>
      <c r="DP67" s="1">
        <f>INDEX(Auxiliar_OPEX_Drivers!$B$2:$CH$18,MATCH(Auxiliar_OPEX_O!DP$3,Auxiliar_OPEX_Drivers!$B$2:$B$18,0),MATCH($DG67,Auxiliar_OPEX_Drivers!$B$2:$CH$2,0))</f>
        <v>201.63736351501933</v>
      </c>
      <c r="DQ67" s="1">
        <f>INDEX(Auxiliar_OPEX_Drivers!$B$2:$CH$18,MATCH(Auxiliar_OPEX_O!DQ$3,Auxiliar_OPEX_Drivers!$B$2:$B$18,0),MATCH($DG67,Auxiliar_OPEX_Drivers!$B$2:$CH$2,0))</f>
        <v>37.272498039593074</v>
      </c>
      <c r="DR67" s="1">
        <f>INDEX(Auxiliar_OPEX_Drivers!$B$2:$CH$18,MATCH(Auxiliar_OPEX_O!DR$3,Auxiliar_OPEX_Drivers!$B$2:$B$18,0),MATCH($DG67,Auxiliar_OPEX_Drivers!$B$2:$CH$2,0))</f>
        <v>21566908.613145053</v>
      </c>
      <c r="DS67" s="1">
        <f>INDEX(Auxiliar_OPEX_Drivers!$B$2:$CH$18,MATCH(Auxiliar_OPEX_O!DS$3,Auxiliar_OPEX_Drivers!$B$2:$B$18,0),MATCH($DG67,Auxiliar_OPEX_Drivers!$B$2:$CH$2,0))</f>
        <v>62881.770833333401</v>
      </c>
      <c r="DT67" s="1">
        <f>INDEX(Auxiliar_OPEX_Drivers!$B$2:$CH$18,MATCH(Auxiliar_OPEX_O!DT$3,Auxiliar_OPEX_Drivers!$B$2:$B$18,0),MATCH($DG67,Auxiliar_OPEX_Drivers!$B$2:$CH$2,0))</f>
        <v>11188.231550790175</v>
      </c>
      <c r="DU67" s="1">
        <f>INDEX(Auxiliar_OPEX_Drivers!$B$2:$CH$18,MATCH(Auxiliar_OPEX_O!DU$3,Auxiliar_OPEX_Drivers!$B$2:$B$18,0),MATCH($DG67,Auxiliar_OPEX_Drivers!$B$2:$CH$2,0))</f>
        <v>4853.468099687926</v>
      </c>
      <c r="DV67" s="1">
        <f>INDEX(Auxiliar_OPEX_Drivers!$B$2:$CH$18,MATCH(Auxiliar_OPEX_O!DV$3,Auxiliar_OPEX_Drivers!$B$2:$B$18,0),MATCH($DG67,Auxiliar_OPEX_Drivers!$B$2:$CH$2,0))</f>
        <v>2574549.4918172602</v>
      </c>
      <c r="DW67" s="1">
        <f>INDEX(Auxiliar_OPEX_Drivers!$B$2:$CH$18,MATCH(Auxiliar_OPEX_O!DW$3,Auxiliar_OPEX_Drivers!$B$2:$B$18,0),MATCH($DG67,Auxiliar_OPEX_Drivers!$B$2:$CH$2,0))</f>
        <v>11020.134766354891</v>
      </c>
      <c r="DX67" s="1">
        <f>INDEX(Auxiliar_OPEX_Drivers!$B$2:$CH$18,MATCH(Auxiliar_OPEX_O!DX$3,Auxiliar_OPEX_Drivers!$B$2:$B$18,0),MATCH($DG67,Auxiliar_OPEX_Drivers!$B$2:$CH$2,0))</f>
        <v>2600668.94798839</v>
      </c>
      <c r="DY67" s="1">
        <f>INDEX(Auxiliar_OPEX_Drivers!$B$2:$CH$18,MATCH(Auxiliar_OPEX_O!DY$3,Auxiliar_OPEX_Drivers!$B$2:$B$18,0),MATCH($DG67,Auxiliar_OPEX_Drivers!$B$2:$CH$2,0))</f>
        <v>1077.8727987767618</v>
      </c>
    </row>
    <row r="68" spans="1:129" hidden="1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196.58417147814043</v>
      </c>
      <c r="E68" s="51">
        <f ca="1">SUMPRODUCT($CM68:$DD68,INDIRECT(ADDRESS(E$2,$DH$2)):INDIRECT(ADDRESS(E$2,$DY$2)))</f>
        <v>196.58417147814043</v>
      </c>
      <c r="F68" s="51">
        <f ca="1">SUMPRODUCT($CM68:$DD68,INDIRECT(ADDRESS(F$2,$DH$2)):INDIRECT(ADDRESS(F$2,$DY$2)))</f>
        <v>196.58417147814043</v>
      </c>
      <c r="G68" s="51">
        <f ca="1">SUMPRODUCT($CM68:$DD68,INDIRECT(ADDRESS(G$2,$DH$2)):INDIRECT(ADDRESS(G$2,$DY$2)))</f>
        <v>196.58417147814043</v>
      </c>
      <c r="H68" s="51">
        <f ca="1">SUMPRODUCT($CM68:$DD68,INDIRECT(ADDRESS(H$2,$DH$2)):INDIRECT(ADDRESS(H$2,$DY$2)))</f>
        <v>196.58417147814043</v>
      </c>
      <c r="I68" s="51">
        <f ca="1">SUMPRODUCT($CM68:$DD68,INDIRECT(ADDRESS(I$2,$DH$2)):INDIRECT(ADDRESS(I$2,$DY$2)))</f>
        <v>196.58417147814043</v>
      </c>
      <c r="J68" s="51">
        <f ca="1">SUMPRODUCT($CM68:$DD68,INDIRECT(ADDRESS(J$2,$DH$2)):INDIRECT(ADDRESS(J$2,$DY$2)))</f>
        <v>196.58417147814043</v>
      </c>
      <c r="K68" s="51">
        <f ca="1">SUMPRODUCT($CM68:$DD68,INDIRECT(ADDRESS(K$2,$DH$2)):INDIRECT(ADDRESS(K$2,$DY$2)))</f>
        <v>198.72416938959887</v>
      </c>
      <c r="L68" s="51">
        <f ca="1">SUMPRODUCT($CM68:$DD68,INDIRECT(ADDRESS(L$2,$DH$2)):INDIRECT(ADDRESS(L$2,$DY$2)))</f>
        <v>198.72416938959887</v>
      </c>
      <c r="M68" s="51">
        <f ca="1">SUMPRODUCT($CM68:$DD68,INDIRECT(ADDRESS(M$2,$DH$2)):INDIRECT(ADDRESS(M$2,$DY$2)))</f>
        <v>198.72416938959887</v>
      </c>
      <c r="N68" s="51">
        <f ca="1">SUMPRODUCT($CM68:$DD68,INDIRECT(ADDRESS(N$2,$DH$2)):INDIRECT(ADDRESS(N$2,$DY$2)))</f>
        <v>198.72416938959887</v>
      </c>
      <c r="O68" s="51">
        <f ca="1">SUMPRODUCT($CM68:$DD68,INDIRECT(ADDRESS(O$2,$DH$2)):INDIRECT(ADDRESS(O$2,$DY$2)))</f>
        <v>198.72416938959887</v>
      </c>
      <c r="P68" s="51">
        <f ca="1">SUMPRODUCT($CM68:$DD68,INDIRECT(ADDRESS(P$2,$DH$2)):INDIRECT(ADDRESS(P$2,$DY$2)))</f>
        <v>198.72416938959887</v>
      </c>
      <c r="Q68" s="51">
        <f ca="1">SUMPRODUCT($CM68:$DD68,INDIRECT(ADDRESS(Q$2,$DH$2)):INDIRECT(ADDRESS(Q$2,$DY$2)))</f>
        <v>198.72416938959887</v>
      </c>
      <c r="R68" s="51">
        <f ca="1">SUMPRODUCT($CM68:$DD68,INDIRECT(ADDRESS(R$2,$DH$2)):INDIRECT(ADDRESS(R$2,$DY$2)))</f>
        <v>198.72416938959887</v>
      </c>
      <c r="S68" s="51">
        <f ca="1">SUMPRODUCT($CM68:$DD68,INDIRECT(ADDRESS(S$2,$DH$2)):INDIRECT(ADDRESS(S$2,$DY$2)))</f>
        <v>198.72416938959887</v>
      </c>
      <c r="T68" s="51">
        <f ca="1">SUMPRODUCT($CM68:$DD68,INDIRECT(ADDRESS(T$2,$DH$2)):INDIRECT(ADDRESS(T$2,$DY$2)))</f>
        <v>198.72416938959887</v>
      </c>
      <c r="U68" s="51">
        <f ca="1">SUMPRODUCT($CM68:$DD68,INDIRECT(ADDRESS(U$2,$DH$2)):INDIRECT(ADDRESS(U$2,$DY$2)))</f>
        <v>198.72416938959887</v>
      </c>
      <c r="V68" s="51">
        <f ca="1">SUMPRODUCT($CM68:$DD68,INDIRECT(ADDRESS(V$2,$DH$2)):INDIRECT(ADDRESS(V$2,$DY$2)))</f>
        <v>198.72416938959887</v>
      </c>
      <c r="W68" s="51">
        <f ca="1">SUMPRODUCT($CM68:$DD68,INDIRECT(ADDRESS(W$2,$DH$2)):INDIRECT(ADDRESS(W$2,$DY$2)))</f>
        <v>202.88633906800294</v>
      </c>
      <c r="X68" s="51">
        <f ca="1">SUMPRODUCT($CM68:$DD68,INDIRECT(ADDRESS(X$2,$DH$2)):INDIRECT(ADDRESS(X$2,$DY$2)))</f>
        <v>202.88633906800294</v>
      </c>
      <c r="Y68" s="51">
        <f ca="1">SUMPRODUCT($CM68:$DD68,INDIRECT(ADDRESS(Y$2,$DH$2)):INDIRECT(ADDRESS(Y$2,$DY$2)))</f>
        <v>202.88633906800294</v>
      </c>
      <c r="Z68" s="51">
        <f ca="1">SUMPRODUCT($CM68:$DD68,INDIRECT(ADDRESS(Z$2,$DH$2)):INDIRECT(ADDRESS(Z$2,$DY$2)))</f>
        <v>202.88633906800294</v>
      </c>
      <c r="AA68" s="51">
        <f ca="1">SUMPRODUCT($CM68:$DD68,INDIRECT(ADDRESS(AA$2,$DH$2)):INDIRECT(ADDRESS(AA$2,$DY$2)))</f>
        <v>202.88633906800294</v>
      </c>
      <c r="AB68" s="51">
        <f ca="1">SUMPRODUCT($CM68:$DD68,INDIRECT(ADDRESS(AB$2,$DH$2)):INDIRECT(ADDRESS(AB$2,$DY$2)))</f>
        <v>202.88633906800294</v>
      </c>
      <c r="AC68" s="51">
        <f ca="1">SUMPRODUCT($CM68:$DD68,INDIRECT(ADDRESS(AC$2,$DH$2)):INDIRECT(ADDRESS(AC$2,$DY$2)))</f>
        <v>202.88633906800294</v>
      </c>
      <c r="AD68" s="51">
        <f ca="1">SUMPRODUCT($CM68:$DD68,INDIRECT(ADDRESS(AD$2,$DH$2)):INDIRECT(ADDRESS(AD$2,$DY$2)))</f>
        <v>202.88633906800294</v>
      </c>
      <c r="AE68" s="51">
        <f ca="1">SUMPRODUCT($CM68:$DD68,INDIRECT(ADDRESS(AE$2,$DH$2)):INDIRECT(ADDRESS(AE$2,$DY$2)))</f>
        <v>202.88633906800294</v>
      </c>
      <c r="AF68" s="51">
        <f ca="1">SUMPRODUCT($CM68:$DD68,INDIRECT(ADDRESS(AF$2,$DH$2)):INDIRECT(ADDRESS(AF$2,$DY$2)))</f>
        <v>202.88633906800294</v>
      </c>
      <c r="AG68" s="51">
        <f ca="1">SUMPRODUCT($CM68:$DD68,INDIRECT(ADDRESS(AG$2,$DH$2)):INDIRECT(ADDRESS(AG$2,$DY$2)))</f>
        <v>202.88633906800294</v>
      </c>
      <c r="AH68" s="51">
        <f ca="1">SUMPRODUCT($CM68:$DD68,INDIRECT(ADDRESS(AH$2,$DH$2)):INDIRECT(ADDRESS(AH$2,$DY$2)))</f>
        <v>202.88633906800294</v>
      </c>
      <c r="AI68" s="51">
        <f ca="1">SUMPRODUCT($CM68:$DD68,INDIRECT(ADDRESS(AI$2,$DH$2)):INDIRECT(ADDRESS(AI$2,$DY$2)))</f>
        <v>206.18239875617698</v>
      </c>
      <c r="AJ68" s="51">
        <f ca="1">SUMPRODUCT($CM68:$DD68,INDIRECT(ADDRESS(AJ$2,$DH$2)):INDIRECT(ADDRESS(AJ$2,$DY$2)))</f>
        <v>206.18239875617698</v>
      </c>
      <c r="AK68" s="51">
        <f ca="1">SUMPRODUCT($CM68:$DD68,INDIRECT(ADDRESS(AK$2,$DH$2)):INDIRECT(ADDRESS(AK$2,$DY$2)))</f>
        <v>206.18239875617698</v>
      </c>
      <c r="AL68" s="51">
        <f ca="1">SUMPRODUCT($CM68:$DD68,INDIRECT(ADDRESS(AL$2,$DH$2)):INDIRECT(ADDRESS(AL$2,$DY$2)))</f>
        <v>206.18239875617698</v>
      </c>
      <c r="AM68" s="51">
        <f ca="1">SUMPRODUCT($CM68:$DD68,INDIRECT(ADDRESS(AM$2,$DH$2)):INDIRECT(ADDRESS(AM$2,$DY$2)))</f>
        <v>206.18239875617698</v>
      </c>
      <c r="AN68" s="51">
        <f ca="1">SUMPRODUCT($CM68:$DD68,INDIRECT(ADDRESS(AN$2,$DH$2)):INDIRECT(ADDRESS(AN$2,$DY$2)))</f>
        <v>206.18239875617698</v>
      </c>
      <c r="AO68" s="51">
        <f ca="1">SUMPRODUCT($CM68:$DD68,INDIRECT(ADDRESS(AO$2,$DH$2)):INDIRECT(ADDRESS(AO$2,$DY$2)))</f>
        <v>206.18239875617698</v>
      </c>
      <c r="AP68" s="51">
        <f ca="1">SUMPRODUCT($CM68:$DD68,INDIRECT(ADDRESS(AP$2,$DH$2)):INDIRECT(ADDRESS(AP$2,$DY$2)))</f>
        <v>206.18239875617698</v>
      </c>
      <c r="AQ68" s="51">
        <f ca="1">SUMPRODUCT($CM68:$DD68,INDIRECT(ADDRESS(AQ$2,$DH$2)):INDIRECT(ADDRESS(AQ$2,$DY$2)))</f>
        <v>206.18239875617698</v>
      </c>
      <c r="AR68" s="51">
        <f ca="1">SUMPRODUCT($CM68:$DD68,INDIRECT(ADDRESS(AR$2,$DH$2)):INDIRECT(ADDRESS(AR$2,$DY$2)))</f>
        <v>206.18239875617698</v>
      </c>
      <c r="AS68" s="51">
        <f ca="1">SUMPRODUCT($CM68:$DD68,INDIRECT(ADDRESS(AS$2,$DH$2)):INDIRECT(ADDRESS(AS$2,$DY$2)))</f>
        <v>206.18239875617698</v>
      </c>
      <c r="AT68" s="51">
        <f ca="1">SUMPRODUCT($CM68:$DD68,INDIRECT(ADDRESS(AT$2,$DH$2)):INDIRECT(ADDRESS(AT$2,$DY$2)))</f>
        <v>206.18239875617698</v>
      </c>
      <c r="AU68" s="51">
        <f ca="1">SUMPRODUCT($CM68:$DD68,INDIRECT(ADDRESS(AU$2,$DH$2)):INDIRECT(ADDRESS(AU$2,$DY$2)))</f>
        <v>209.61207130034657</v>
      </c>
      <c r="AV68" s="51">
        <f ca="1">SUMPRODUCT($CM68:$DD68,INDIRECT(ADDRESS(AV$2,$DH$2)):INDIRECT(ADDRESS(AV$2,$DY$2)))</f>
        <v>209.61207130034657</v>
      </c>
      <c r="AW68" s="51">
        <f ca="1">SUMPRODUCT($CM68:$DD68,INDIRECT(ADDRESS(AW$2,$DH$2)):INDIRECT(ADDRESS(AW$2,$DY$2)))</f>
        <v>209.61207130034657</v>
      </c>
      <c r="AX68" s="51">
        <f ca="1">SUMPRODUCT($CM68:$DD68,INDIRECT(ADDRESS(AX$2,$DH$2)):INDIRECT(ADDRESS(AX$2,$DY$2)))</f>
        <v>209.61207130034657</v>
      </c>
      <c r="AY68" s="51">
        <f ca="1">SUMPRODUCT($CM68:$DD68,INDIRECT(ADDRESS(AY$2,$DH$2)):INDIRECT(ADDRESS(AY$2,$DY$2)))</f>
        <v>209.61207130034657</v>
      </c>
      <c r="AZ68" s="51">
        <f ca="1">SUMPRODUCT($CM68:$DD68,INDIRECT(ADDRESS(AZ$2,$DH$2)):INDIRECT(ADDRESS(AZ$2,$DY$2)))</f>
        <v>209.61207130034657</v>
      </c>
      <c r="BA68" s="51">
        <f ca="1">SUMPRODUCT($CM68:$DD68,INDIRECT(ADDRESS(BA$2,$DH$2)):INDIRECT(ADDRESS(BA$2,$DY$2)))</f>
        <v>209.61207130034657</v>
      </c>
      <c r="BB68" s="51">
        <f ca="1">SUMPRODUCT($CM68:$DD68,INDIRECT(ADDRESS(BB$2,$DH$2)):INDIRECT(ADDRESS(BB$2,$DY$2)))</f>
        <v>209.61207130034657</v>
      </c>
      <c r="BC68" s="51">
        <f ca="1">SUMPRODUCT($CM68:$DD68,INDIRECT(ADDRESS(BC$2,$DH$2)):INDIRECT(ADDRESS(BC$2,$DY$2)))</f>
        <v>209.61207130034657</v>
      </c>
      <c r="BD68" s="51">
        <f ca="1">SUMPRODUCT($CM68:$DD68,INDIRECT(ADDRESS(BD$2,$DH$2)):INDIRECT(ADDRESS(BD$2,$DY$2)))</f>
        <v>209.61207130034657</v>
      </c>
      <c r="BE68" s="51">
        <f ca="1">SUMPRODUCT($CM68:$DD68,INDIRECT(ADDRESS(BE$2,$DH$2)):INDIRECT(ADDRESS(BE$2,$DY$2)))</f>
        <v>209.61207130034657</v>
      </c>
      <c r="BF68" s="51">
        <f ca="1">SUMPRODUCT($CM68:$DD68,INDIRECT(ADDRESS(BF$2,$DH$2)):INDIRECT(ADDRESS(BF$2,$DY$2)))</f>
        <v>209.61207130034657</v>
      </c>
      <c r="BG68" s="51">
        <f ca="1">SUMPRODUCT($CM68:$DD68,INDIRECT(ADDRESS(BG$2,$DH$2)):INDIRECT(ADDRESS(BG$2,$DY$2)))</f>
        <v>212.41470892187556</v>
      </c>
      <c r="BH68" s="51">
        <f ca="1">SUMPRODUCT($CM68:$DD68,INDIRECT(ADDRESS(BH$2,$DH$2)):INDIRECT(ADDRESS(BH$2,$DY$2)))</f>
        <v>212.41470892187556</v>
      </c>
      <c r="BI68" s="51">
        <f ca="1">SUMPRODUCT($CM68:$DD68,INDIRECT(ADDRESS(BI$2,$DH$2)):INDIRECT(ADDRESS(BI$2,$DY$2)))</f>
        <v>212.41470892187556</v>
      </c>
      <c r="BJ68" s="51">
        <f ca="1">SUMPRODUCT($CM68:$DD68,INDIRECT(ADDRESS(BJ$2,$DH$2)):INDIRECT(ADDRESS(BJ$2,$DY$2)))</f>
        <v>212.41470892187556</v>
      </c>
      <c r="BK68" s="51">
        <f ca="1">SUMPRODUCT($CM68:$DD68,INDIRECT(ADDRESS(BK$2,$DH$2)):INDIRECT(ADDRESS(BK$2,$DY$2)))</f>
        <v>212.41470892187556</v>
      </c>
      <c r="BL68" s="51">
        <f ca="1">SUMPRODUCT($CM68:$DD68,INDIRECT(ADDRESS(BL$2,$DH$2)):INDIRECT(ADDRESS(BL$2,$DY$2)))</f>
        <v>212.41470892187556</v>
      </c>
      <c r="BM68" s="51">
        <f ca="1">SUMPRODUCT($CM68:$DD68,INDIRECT(ADDRESS(BM$2,$DH$2)):INDIRECT(ADDRESS(BM$2,$DY$2)))</f>
        <v>212.41470892187556</v>
      </c>
      <c r="BN68" s="51">
        <f ca="1">SUMPRODUCT($CM68:$DD68,INDIRECT(ADDRESS(BN$2,$DH$2)):INDIRECT(ADDRESS(BN$2,$DY$2)))</f>
        <v>212.41470892187556</v>
      </c>
      <c r="BO68" s="51">
        <f ca="1">SUMPRODUCT($CM68:$DD68,INDIRECT(ADDRESS(BO$2,$DH$2)):INDIRECT(ADDRESS(BO$2,$DY$2)))</f>
        <v>212.41470892187556</v>
      </c>
      <c r="BP68" s="51">
        <f ca="1">SUMPRODUCT($CM68:$DD68,INDIRECT(ADDRESS(BP$2,$DH$2)):INDIRECT(ADDRESS(BP$2,$DY$2)))</f>
        <v>212.41470892187556</v>
      </c>
      <c r="BQ68" s="51">
        <f ca="1">SUMPRODUCT($CM68:$DD68,INDIRECT(ADDRESS(BQ$2,$DH$2)):INDIRECT(ADDRESS(BQ$2,$DY$2)))</f>
        <v>212.41470892187556</v>
      </c>
      <c r="BR68" s="51">
        <f ca="1">SUMPRODUCT($CM68:$DD68,INDIRECT(ADDRESS(BR$2,$DH$2)):INDIRECT(ADDRESS(BR$2,$DY$2)))</f>
        <v>212.41470892187556</v>
      </c>
      <c r="BS68" s="51">
        <f ca="1">SUMPRODUCT($CM68:$DD68,INDIRECT(ADDRESS(BS$2,$DH$2)):INDIRECT(ADDRESS(BS$2,$DY$2)))</f>
        <v>215.00625312027574</v>
      </c>
      <c r="BT68" s="51">
        <f ca="1">SUMPRODUCT($CM68:$DD68,INDIRECT(ADDRESS(BT$2,$DH$2)):INDIRECT(ADDRESS(BT$2,$DY$2)))</f>
        <v>215.00625312027574</v>
      </c>
      <c r="BU68" s="51">
        <f ca="1">SUMPRODUCT($CM68:$DD68,INDIRECT(ADDRESS(BU$2,$DH$2)):INDIRECT(ADDRESS(BU$2,$DY$2)))</f>
        <v>215.00625312027574</v>
      </c>
      <c r="BV68" s="51">
        <f ca="1">SUMPRODUCT($CM68:$DD68,INDIRECT(ADDRESS(BV$2,$DH$2)):INDIRECT(ADDRESS(BV$2,$DY$2)))</f>
        <v>215.00625312027574</v>
      </c>
      <c r="BW68" s="51">
        <f ca="1">SUMPRODUCT($CM68:$DD68,INDIRECT(ADDRESS(BW$2,$DH$2)):INDIRECT(ADDRESS(BW$2,$DY$2)))</f>
        <v>215.00625312027574</v>
      </c>
      <c r="BX68" s="51">
        <f ca="1">SUMPRODUCT($CM68:$DD68,INDIRECT(ADDRESS(BX$2,$DH$2)):INDIRECT(ADDRESS(BX$2,$DY$2)))</f>
        <v>215.00625312027574</v>
      </c>
      <c r="BY68" s="51">
        <f ca="1">SUMPRODUCT($CM68:$DD68,INDIRECT(ADDRESS(BY$2,$DH$2)):INDIRECT(ADDRESS(BY$2,$DY$2)))</f>
        <v>215.00625312027574</v>
      </c>
      <c r="BZ68" s="51">
        <f ca="1">SUMPRODUCT($CM68:$DD68,INDIRECT(ADDRESS(BZ$2,$DH$2)):INDIRECT(ADDRESS(BZ$2,$DY$2)))</f>
        <v>215.00625312027574</v>
      </c>
      <c r="CA68" s="51">
        <f ca="1">SUMPRODUCT($CM68:$DD68,INDIRECT(ADDRESS(CA$2,$DH$2)):INDIRECT(ADDRESS(CA$2,$DY$2)))</f>
        <v>215.00625312027574</v>
      </c>
      <c r="CB68" s="51">
        <f ca="1">SUMPRODUCT($CM68:$DD68,INDIRECT(ADDRESS(CB$2,$DH$2)):INDIRECT(ADDRESS(CB$2,$DY$2)))</f>
        <v>215.00625312027574</v>
      </c>
      <c r="CC68" s="51">
        <f ca="1">SUMPRODUCT($CM68:$DD68,INDIRECT(ADDRESS(CC$2,$DH$2)):INDIRECT(ADDRESS(CC$2,$DY$2)))</f>
        <v>215.00625312027574</v>
      </c>
      <c r="CD68" s="51">
        <f ca="1">SUMPRODUCT($CM68:$DD68,INDIRECT(ADDRESS(CD$2,$DH$2)):INDIRECT(ADDRESS(CD$2,$DY$2)))</f>
        <v>215.00625312027574</v>
      </c>
      <c r="CF68" s="51">
        <f t="shared" ca="1" si="7"/>
        <v>2369.7100472949778</v>
      </c>
      <c r="CG68" s="51">
        <f t="shared" ca="1" si="7"/>
        <v>2405.5008810672075</v>
      </c>
      <c r="CH68" s="51">
        <f t="shared" ca="1" si="7"/>
        <v>2451.1163672569055</v>
      </c>
      <c r="CI68" s="51">
        <f t="shared" ca="1" si="7"/>
        <v>2491.3371477949718</v>
      </c>
      <c r="CJ68" s="51">
        <f t="shared" ca="1" si="7"/>
        <v>2529.3580437118035</v>
      </c>
      <c r="CK68" s="51">
        <f t="shared" ca="1" si="7"/>
        <v>2561.934228054507</v>
      </c>
      <c r="CL68" s="82"/>
      <c r="CM68" s="1">
        <f>IFERROR(VLOOKUP($A68,Auxiliar_OPEX_CustosUnit!$A$4:$BT$129,COLUMN(Auxiliar_OPEX_CustosUnit!BC$2),0),0)</f>
        <v>0</v>
      </c>
      <c r="CN68" s="1">
        <f>IFERROR(VLOOKUP($A68,Auxiliar_OPEX_CustosUnit!$A$4:$BT$129,COLUMN(Auxiliar_OPEX_CustosUnit!BD$2),0),0)</f>
        <v>0</v>
      </c>
      <c r="CO68" s="1">
        <f>IFERROR(VLOOKUP($A68,Auxiliar_OPEX_CustosUnit!$A$4:$BT$129,COLUMN(Auxiliar_OPEX_CustosUnit!BE$2),0)*(1-DRE_Auxiliar!$A$172),0)</f>
        <v>0</v>
      </c>
      <c r="CP68" s="1">
        <f>IFERROR(VLOOKUP($A68,Auxiliar_OPEX_CustosUnit!$A$4:$BT$129,COLUMN(Auxiliar_OPEX_CustosUnit!BF$2),0),0)</f>
        <v>0</v>
      </c>
      <c r="CQ68" s="1">
        <f>IFERROR(VLOOKUP($A68,Auxiliar_OPEX_CustosUnit!$A$4:$BT$129,COLUMN(Auxiliar_OPEX_CustosUnit!BG$2),0),0)</f>
        <v>3.22269133570722</v>
      </c>
      <c r="CR68" s="1">
        <f>IFERROR(VLOOKUP($A68,Auxiliar_OPEX_CustosUnit!$A$4:$BT$129,COLUMN(Auxiliar_OPEX_CustosUnit!BH$2),0),0)</f>
        <v>0</v>
      </c>
      <c r="CS68" s="1">
        <f>IFERROR(VLOOKUP($A68,Auxiliar_OPEX_CustosUnit!$A$4:$BT$129,COLUMN(Auxiliar_OPEX_CustosUnit!BI$2),0),0)</f>
        <v>0</v>
      </c>
      <c r="CT68" s="1">
        <f>IFERROR(VLOOKUP($A68,Auxiliar_OPEX_CustosUnit!$A$4:$BT$129,COLUMN(Auxiliar_OPEX_CustosUnit!BJ$2),0),0)</f>
        <v>0</v>
      </c>
      <c r="CU68" s="1">
        <f>IFERROR(VLOOKUP($A68,Auxiliar_OPEX_CustosUnit!$A$4:$BT$129,COLUMN(Auxiliar_OPEX_CustosUnit!BK$2),0),0)</f>
        <v>0</v>
      </c>
      <c r="CV68" s="1">
        <f>IFERROR(VLOOKUP($A68,Auxiliar_OPEX_CustosUnit!$A$4:$BT$129,COLUMN(Auxiliar_OPEX_CustosUnit!BL$2),0),0)</f>
        <v>0</v>
      </c>
      <c r="CW68" s="1">
        <f>IFERROR(VLOOKUP($A68,Auxiliar_OPEX_CustosUnit!$A$4:$BT$129,COLUMN(Auxiliar_OPEX_CustosUnit!BM$2),0),0)</f>
        <v>0</v>
      </c>
      <c r="CX68" s="1">
        <f>IFERROR(VLOOKUP($A68,Auxiliar_OPEX_CustosUnit!$A$4:$BT$129,COLUMN(Auxiliar_OPEX_CustosUnit!BN$2),0),0)</f>
        <v>0</v>
      </c>
      <c r="CY68" s="1">
        <f>IFERROR(VLOOKUP($A68,Auxiliar_OPEX_CustosUnit!$A$4:$BT$129,COLUMN(Auxiliar_OPEX_CustosUnit!BO$2),0),0)</f>
        <v>0</v>
      </c>
      <c r="CZ68" s="1">
        <f>IFERROR(VLOOKUP($A68,Auxiliar_OPEX_CustosUnit!$A$4:$BT$129,COLUMN(Auxiliar_OPEX_CustosUnit!BP$2),0),0)</f>
        <v>0</v>
      </c>
      <c r="DA68" s="1">
        <f>IFERROR(VLOOKUP($A68,Auxiliar_OPEX_CustosUnit!$A$4:$BT$129,COLUMN(Auxiliar_OPEX_CustosUnit!BQ$2),0),0)</f>
        <v>0</v>
      </c>
      <c r="DB68" s="1">
        <f>IFERROR(VLOOKUP($A68,Auxiliar_OPEX_CustosUnit!$A$4:$BT$129,COLUMN(Auxiliar_OPEX_CustosUnit!BR$2),0),0)</f>
        <v>0</v>
      </c>
      <c r="DC68" s="1">
        <f>IFERROR(VLOOKUP($A68,Auxiliar_OPEX_CustosUnit!$A$4:$BT$129,COLUMN(Auxiliar_OPEX_CustosUnit!BS$2),0),0)</f>
        <v>0</v>
      </c>
      <c r="DD68" s="1">
        <f>IFERROR(VLOOKUP($A68,Auxiliar_OPEX_CustosUnit!$A$4:$BT$129,COLUMN(Auxiliar_OPEX_CustosUnit!BT$2),0),0)</f>
        <v>0</v>
      </c>
      <c r="DG68" s="60">
        <v>45200</v>
      </c>
      <c r="DH68" s="1">
        <v>1</v>
      </c>
      <c r="DI68" s="1">
        <f>INDEX(Auxiliar_OPEX_Drivers!$B$2:$CH$18,MATCH(Auxiliar_OPEX_O!DI$3,Auxiliar_OPEX_Drivers!$B$2:$B$18,0),MATCH($DG68,Auxiliar_OPEX_Drivers!$B$2:$CH$2,0))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INDEX(Auxiliar_OPEX_Drivers!$B$2:$CH$18,MATCH(Auxiliar_OPEX_O!DK$3,Auxiliar_OPEX_Drivers!$B$2:$B$18,0),MATCH($DG68,Auxiliar_OPEX_Drivers!$B$2:$CH$2,0))</f>
        <v>15.089992158372311</v>
      </c>
      <c r="DL68" s="1">
        <f>INDEX(Auxiliar_OPEX_Drivers!$B$2:$CH$18,MATCH(Auxiliar_OPEX_O!DL$3,Auxiliar_OPEX_Drivers!$B$2:$B$18,0),MATCH($DG68,Auxiliar_OPEX_Drivers!$B$2:$CH$2,0))</f>
        <v>65.91221025989482</v>
      </c>
      <c r="DM68" s="1">
        <f>INDEX(Auxiliar_OPEX_Drivers!$B$2:$CH$18,MATCH(Auxiliar_OPEX_O!DM$3,Auxiliar_OPEX_Drivers!$B$2:$B$18,0),MATCH($DG68,Auxiliar_OPEX_Drivers!$B$2:$CH$2,0))</f>
        <v>13</v>
      </c>
      <c r="DN68" s="1">
        <f>INDEX(Auxiliar_OPEX_Drivers!$B$2:$CH$18,MATCH(Auxiliar_OPEX_O!DN$3,Auxiliar_OPEX_Drivers!$B$2:$B$18,0),MATCH($DG68,Auxiliar_OPEX_Drivers!$B$2:$CH$2,0))</f>
        <v>732.96073480388213</v>
      </c>
      <c r="DO68" s="1">
        <f>INDEX(Auxiliar_OPEX_Drivers!$B$2:$CH$18,MATCH(Auxiliar_OPEX_O!DO$3,Auxiliar_OPEX_Drivers!$B$2:$B$18,0),MATCH($DG68,Auxiliar_OPEX_Drivers!$B$2:$CH$2,0))</f>
        <v>12</v>
      </c>
      <c r="DP68" s="1">
        <f>INDEX(Auxiliar_OPEX_Drivers!$B$2:$CH$18,MATCH(Auxiliar_OPEX_O!DP$3,Auxiliar_OPEX_Drivers!$B$2:$B$18,0),MATCH($DG68,Auxiliar_OPEX_Drivers!$B$2:$CH$2,0))</f>
        <v>201.63736351501933</v>
      </c>
      <c r="DQ68" s="1">
        <f>INDEX(Auxiliar_OPEX_Drivers!$B$2:$CH$18,MATCH(Auxiliar_OPEX_O!DQ$3,Auxiliar_OPEX_Drivers!$B$2:$B$18,0),MATCH($DG68,Auxiliar_OPEX_Drivers!$B$2:$CH$2,0))</f>
        <v>37.272498039593074</v>
      </c>
      <c r="DR68" s="1">
        <f>INDEX(Auxiliar_OPEX_Drivers!$B$2:$CH$18,MATCH(Auxiliar_OPEX_O!DR$3,Auxiliar_OPEX_Drivers!$B$2:$B$18,0),MATCH($DG68,Auxiliar_OPEX_Drivers!$B$2:$CH$2,0))</f>
        <v>21629790.383978385</v>
      </c>
      <c r="DS68" s="1">
        <f>INDEX(Auxiliar_OPEX_Drivers!$B$2:$CH$18,MATCH(Auxiliar_OPEX_O!DS$3,Auxiliar_OPEX_Drivers!$B$2:$B$18,0),MATCH($DG68,Auxiliar_OPEX_Drivers!$B$2:$CH$2,0))</f>
        <v>62881.770833333401</v>
      </c>
      <c r="DT68" s="1">
        <f>INDEX(Auxiliar_OPEX_Drivers!$B$2:$CH$18,MATCH(Auxiliar_OPEX_O!DT$3,Auxiliar_OPEX_Drivers!$B$2:$B$18,0),MATCH($DG68,Auxiliar_OPEX_Drivers!$B$2:$CH$2,0))</f>
        <v>10684.231550790109</v>
      </c>
      <c r="DU68" s="1">
        <f>INDEX(Auxiliar_OPEX_Drivers!$B$2:$CH$18,MATCH(Auxiliar_OPEX_O!DU$3,Auxiliar_OPEX_Drivers!$B$2:$B$18,0),MATCH($DG68,Auxiliar_OPEX_Drivers!$B$2:$CH$2,0))</f>
        <v>4853.4680996879088</v>
      </c>
      <c r="DV68" s="1">
        <f>INDEX(Auxiliar_OPEX_Drivers!$B$2:$CH$18,MATCH(Auxiliar_OPEX_O!DV$3,Auxiliar_OPEX_Drivers!$B$2:$B$18,0),MATCH($DG68,Auxiliar_OPEX_Drivers!$B$2:$CH$2,0))</f>
        <v>2582976.6265836153</v>
      </c>
      <c r="DW68" s="1">
        <f>INDEX(Auxiliar_OPEX_Drivers!$B$2:$CH$18,MATCH(Auxiliar_OPEX_O!DW$3,Auxiliar_OPEX_Drivers!$B$2:$B$18,0),MATCH($DG68,Auxiliar_OPEX_Drivers!$B$2:$CH$2,0))</f>
        <v>10520.134766354829</v>
      </c>
      <c r="DX68" s="1">
        <f>INDEX(Auxiliar_OPEX_Drivers!$B$2:$CH$18,MATCH(Auxiliar_OPEX_O!DX$3,Auxiliar_OPEX_Drivers!$B$2:$B$18,0),MATCH($DG68,Auxiliar_OPEX_Drivers!$B$2:$CH$2,0))</f>
        <v>2609228.1795391799</v>
      </c>
      <c r="DY68" s="1">
        <f>INDEX(Auxiliar_OPEX_Drivers!$B$2:$CH$18,MATCH(Auxiliar_OPEX_O!DY$3,Auxiliar_OPEX_Drivers!$B$2:$B$18,0),MATCH($DG68,Auxiliar_OPEX_Drivers!$B$2:$CH$2,0))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139702.10125141326</v>
      </c>
      <c r="E69" s="51">
        <f ca="1">SUMPRODUCT($CM69:$DD69,INDIRECT(ADDRESS(E$2,$DH$2)):INDIRECT(ADDRESS(E$2,$DY$2)))</f>
        <v>154396.75125650465</v>
      </c>
      <c r="F69" s="51">
        <f ca="1">SUMPRODUCT($CM69:$DD69,INDIRECT(ADDRESS(F$2,$DH$2)):INDIRECT(ADDRESS(F$2,$DY$2)))</f>
        <v>177048.86997806147</v>
      </c>
      <c r="G69" s="51">
        <f ca="1">SUMPRODUCT($CM69:$DD69,INDIRECT(ADDRESS(G$2,$DH$2)):INDIRECT(ADDRESS(G$2,$DY$2)))</f>
        <v>142402.94720182641</v>
      </c>
      <c r="H69" s="51">
        <f ca="1">SUMPRODUCT($CM69:$DD69,INDIRECT(ADDRESS(H$2,$DH$2)):INDIRECT(ADDRESS(H$2,$DY$2)))</f>
        <v>143324.56288158824</v>
      </c>
      <c r="I69" s="51">
        <f ca="1">SUMPRODUCT($CM69:$DD69,INDIRECT(ADDRESS(I$2,$DH$2)):INDIRECT(ADDRESS(I$2,$DY$2)))</f>
        <v>116956.11426618116</v>
      </c>
      <c r="J69" s="51">
        <f ca="1">SUMPRODUCT($CM69:$DD69,INDIRECT(ADDRESS(J$2,$DH$2)):INDIRECT(ADDRESS(J$2,$DY$2)))</f>
        <v>89099.000323603468</v>
      </c>
      <c r="K69" s="51">
        <f ca="1">SUMPRODUCT($CM69:$DD69,INDIRECT(ADDRESS(K$2,$DH$2)):INDIRECT(ADDRESS(K$2,$DY$2)))</f>
        <v>83779.909642453698</v>
      </c>
      <c r="L69" s="51">
        <f ca="1">SUMPRODUCT($CM69:$DD69,INDIRECT(ADDRESS(L$2,$DH$2)):INDIRECT(ADDRESS(L$2,$DY$2)))</f>
        <v>120161.24914158144</v>
      </c>
      <c r="M69" s="51">
        <f ca="1">SUMPRODUCT($CM69:$DD69,INDIRECT(ADDRESS(M$2,$DH$2)):INDIRECT(ADDRESS(M$2,$DY$2)))</f>
        <v>145040.00722327962</v>
      </c>
      <c r="N69" s="51">
        <f ca="1">SUMPRODUCT($CM69:$DD69,INDIRECT(ADDRESS(N$2,$DH$2)):INDIRECT(ADDRESS(N$2,$DY$2)))</f>
        <v>112647.81411528891</v>
      </c>
      <c r="O69" s="51">
        <f ca="1">SUMPRODUCT($CM69:$DD69,INDIRECT(ADDRESS(O$2,$DH$2)):INDIRECT(ADDRESS(O$2,$DY$2)))</f>
        <v>122740.06880031322</v>
      </c>
      <c r="P69" s="51">
        <f ca="1">SUMPRODUCT($CM69:$DD69,INDIRECT(ADDRESS(P$2,$DH$2)):INDIRECT(ADDRESS(P$2,$DY$2)))</f>
        <v>153164.0589875321</v>
      </c>
      <c r="Q69" s="51">
        <f ca="1">SUMPRODUCT($CM69:$DD69,INDIRECT(ADDRESS(Q$2,$DH$2)):INDIRECT(ADDRESS(Q$2,$DY$2)))</f>
        <v>166339.74981671924</v>
      </c>
      <c r="R69" s="51">
        <f ca="1">SUMPRODUCT($CM69:$DD69,INDIRECT(ADDRESS(R$2,$DH$2)):INDIRECT(ADDRESS(R$2,$DY$2)))</f>
        <v>190694.29750227637</v>
      </c>
      <c r="S69" s="51">
        <f ca="1">SUMPRODUCT($CM69:$DD69,INDIRECT(ADDRESS(S$2,$DH$2)):INDIRECT(ADDRESS(S$2,$DY$2)))</f>
        <v>153240.86029417894</v>
      </c>
      <c r="T69" s="51">
        <f ca="1">SUMPRODUCT($CM69:$DD69,INDIRECT(ADDRESS(T$2,$DH$2)):INDIRECT(ADDRESS(T$2,$DY$2)))</f>
        <v>153599.26639186486</v>
      </c>
      <c r="U69" s="51">
        <f ca="1">SUMPRODUCT($CM69:$DD69,INDIRECT(ADDRESS(U$2,$DH$2)):INDIRECT(ADDRESS(U$2,$DY$2)))</f>
        <v>117920.79271516073</v>
      </c>
      <c r="V69" s="51">
        <f ca="1">SUMPRODUCT($CM69:$DD69,INDIRECT(ADDRESS(V$2,$DH$2)):INDIRECT(ADDRESS(V$2,$DY$2)))</f>
        <v>99521.333012211806</v>
      </c>
      <c r="W69" s="51">
        <f ca="1">SUMPRODUCT($CM69:$DD69,INDIRECT(ADDRESS(W$2,$DH$2)):INDIRECT(ADDRESS(W$2,$DY$2)))</f>
        <v>95375.150651889388</v>
      </c>
      <c r="X69" s="51">
        <f ca="1">SUMPRODUCT($CM69:$DD69,INDIRECT(ADDRESS(X$2,$DH$2)):INDIRECT(ADDRESS(X$2,$DY$2)))</f>
        <v>131423.23474478547</v>
      </c>
      <c r="Y69" s="51">
        <f ca="1">SUMPRODUCT($CM69:$DD69,INDIRECT(ADDRESS(Y$2,$DH$2)):INDIRECT(ADDRESS(Y$2,$DY$2)))</f>
        <v>149490.0274219141</v>
      </c>
      <c r="Z69" s="51">
        <f ca="1">SUMPRODUCT($CM69:$DD69,INDIRECT(ADDRESS(Z$2,$DH$2)):INDIRECT(ADDRESS(Z$2,$DY$2)))</f>
        <v>121797.36018194904</v>
      </c>
      <c r="AA69" s="51">
        <f ca="1">SUMPRODUCT($CM69:$DD69,INDIRECT(ADDRESS(AA$2,$DH$2)):INDIRECT(ADDRESS(AA$2,$DY$2)))</f>
        <v>130953.38184165154</v>
      </c>
      <c r="AB69" s="51">
        <f ca="1">SUMPRODUCT($CM69:$DD69,INDIRECT(ADDRESS(AB$2,$DH$2)):INDIRECT(ADDRESS(AB$2,$DY$2)))</f>
        <v>148203.49832746995</v>
      </c>
      <c r="AC69" s="51">
        <f ca="1">SUMPRODUCT($CM69:$DD69,INDIRECT(ADDRESS(AC$2,$DH$2)):INDIRECT(ADDRESS(AC$2,$DY$2)))</f>
        <v>166281.67256427897</v>
      </c>
      <c r="AD69" s="51">
        <f ca="1">SUMPRODUCT($CM69:$DD69,INDIRECT(ADDRESS(AD$2,$DH$2)):INDIRECT(ADDRESS(AD$2,$DY$2)))</f>
        <v>195171.76408125638</v>
      </c>
      <c r="AE69" s="51">
        <f ca="1">SUMPRODUCT($CM69:$DD69,INDIRECT(ADDRESS(AE$2,$DH$2)):INDIRECT(ADDRESS(AE$2,$DY$2)))</f>
        <v>158883.14669063559</v>
      </c>
      <c r="AF69" s="51">
        <f ca="1">SUMPRODUCT($CM69:$DD69,INDIRECT(ADDRESS(AF$2,$DH$2)):INDIRECT(ADDRESS(AF$2,$DY$2)))</f>
        <v>162125.86852683441</v>
      </c>
      <c r="AG69" s="51">
        <f ca="1">SUMPRODUCT($CM69:$DD69,INDIRECT(ADDRESS(AG$2,$DH$2)):INDIRECT(ADDRESS(AG$2,$DY$2)))</f>
        <v>136685.86237400208</v>
      </c>
      <c r="AH69" s="51">
        <f ca="1">SUMPRODUCT($CM69:$DD69,INDIRECT(ADDRESS(AH$2,$DH$2)):INDIRECT(ADDRESS(AH$2,$DY$2)))</f>
        <v>91849.259553591502</v>
      </c>
      <c r="AI69" s="51">
        <f ca="1">SUMPRODUCT($CM69:$DD69,INDIRECT(ADDRESS(AI$2,$DH$2)):INDIRECT(ADDRESS(AI$2,$DY$2)))</f>
        <v>91717.493975383913</v>
      </c>
      <c r="AJ69" s="51">
        <f ca="1">SUMPRODUCT($CM69:$DD69,INDIRECT(ADDRESS(AJ$2,$DH$2)):INDIRECT(ADDRESS(AJ$2,$DY$2)))</f>
        <v>132082.5254846598</v>
      </c>
      <c r="AK69" s="51">
        <f ca="1">SUMPRODUCT($CM69:$DD69,INDIRECT(ADDRESS(AK$2,$DH$2)):INDIRECT(ADDRESS(AK$2,$DY$2)))</f>
        <v>157252.62080570872</v>
      </c>
      <c r="AL69" s="51">
        <f ca="1">SUMPRODUCT($CM69:$DD69,INDIRECT(ADDRESS(AL$2,$DH$2)):INDIRECT(ADDRESS(AL$2,$DY$2)))</f>
        <v>133055.37060410707</v>
      </c>
      <c r="AM69" s="51">
        <f ca="1">SUMPRODUCT($CM69:$DD69,INDIRECT(ADDRESS(AM$2,$DH$2)):INDIRECT(ADDRESS(AM$2,$DY$2)))</f>
        <v>145065.69442385586</v>
      </c>
      <c r="AN69" s="51">
        <f ca="1">SUMPRODUCT($CM69:$DD69,INDIRECT(ADDRESS(AN$2,$DH$2)):INDIRECT(ADDRESS(AN$2,$DY$2)))</f>
        <v>159281.594577576</v>
      </c>
      <c r="AO69" s="51">
        <f ca="1">SUMPRODUCT($CM69:$DD69,INDIRECT(ADDRESS(AO$2,$DH$2)):INDIRECT(ADDRESS(AO$2,$DY$2)))</f>
        <v>169163.36269946635</v>
      </c>
      <c r="AP69" s="51">
        <f ca="1">SUMPRODUCT($CM69:$DD69,INDIRECT(ADDRESS(AP$2,$DH$2)):INDIRECT(ADDRESS(AP$2,$DY$2)))</f>
        <v>186674.06061494054</v>
      </c>
      <c r="AQ69" s="51">
        <f ca="1">SUMPRODUCT($CM69:$DD69,INDIRECT(ADDRESS(AQ$2,$DH$2)):INDIRECT(ADDRESS(AQ$2,$DY$2)))</f>
        <v>153837.23528416833</v>
      </c>
      <c r="AR69" s="51">
        <f ca="1">SUMPRODUCT($CM69:$DD69,INDIRECT(ADDRESS(AR$2,$DH$2)):INDIRECT(ADDRESS(AR$2,$DY$2)))</f>
        <v>151179.05672633689</v>
      </c>
      <c r="AS69" s="51">
        <f ca="1">SUMPRODUCT($CM69:$DD69,INDIRECT(ADDRESS(AS$2,$DH$2)):INDIRECT(ADDRESS(AS$2,$DY$2)))</f>
        <v>115620.90509671306</v>
      </c>
      <c r="AT69" s="51">
        <f ca="1">SUMPRODUCT($CM69:$DD69,INDIRECT(ADDRESS(AT$2,$DH$2)):INDIRECT(ADDRESS(AT$2,$DY$2)))</f>
        <v>93801.653878351659</v>
      </c>
      <c r="AU69" s="51">
        <f ca="1">SUMPRODUCT($CM69:$DD69,INDIRECT(ADDRESS(AU$2,$DH$2)):INDIRECT(ADDRESS(AU$2,$DY$2)))</f>
        <v>97376.266115300692</v>
      </c>
      <c r="AV69" s="51">
        <f ca="1">SUMPRODUCT($CM69:$DD69,INDIRECT(ADDRESS(AV$2,$DH$2)):INDIRECT(ADDRESS(AV$2,$DY$2)))</f>
        <v>134209.05064211646</v>
      </c>
      <c r="AW69" s="51">
        <f ca="1">SUMPRODUCT($CM69:$DD69,INDIRECT(ADDRESS(AW$2,$DH$2)):INDIRECT(ADDRESS(AW$2,$DY$2)))</f>
        <v>157718.42274824204</v>
      </c>
      <c r="AX69" s="51">
        <f ca="1">SUMPRODUCT($CM69:$DD69,INDIRECT(ADDRESS(AX$2,$DH$2)):INDIRECT(ADDRESS(AX$2,$DY$2)))</f>
        <v>128811.89427369443</v>
      </c>
      <c r="AY69" s="51">
        <f ca="1">SUMPRODUCT($CM69:$DD69,INDIRECT(ADDRESS(AY$2,$DH$2)):INDIRECT(ADDRESS(AY$2,$DY$2)))</f>
        <v>138387.46775173058</v>
      </c>
      <c r="AZ69" s="51">
        <f ca="1">SUMPRODUCT($CM69:$DD69,INDIRECT(ADDRESS(AZ$2,$DH$2)):INDIRECT(ADDRESS(AZ$2,$DY$2)))</f>
        <v>155773.41964598541</v>
      </c>
      <c r="BA69" s="51">
        <f ca="1">SUMPRODUCT($CM69:$DD69,INDIRECT(ADDRESS(BA$2,$DH$2)):INDIRECT(ADDRESS(BA$2,$DY$2)))</f>
        <v>167784.29065769591</v>
      </c>
      <c r="BB69" s="51">
        <f ca="1">SUMPRODUCT($CM69:$DD69,INDIRECT(ADDRESS(BB$2,$DH$2)):INDIRECT(ADDRESS(BB$2,$DY$2)))</f>
        <v>180243.1692915131</v>
      </c>
      <c r="BC69" s="51">
        <f ca="1">SUMPRODUCT($CM69:$DD69,INDIRECT(ADDRESS(BC$2,$DH$2)):INDIRECT(ADDRESS(BC$2,$DY$2)))</f>
        <v>153290.17739773847</v>
      </c>
      <c r="BD69" s="51">
        <f ca="1">SUMPRODUCT($CM69:$DD69,INDIRECT(ADDRESS(BD$2,$DH$2)):INDIRECT(ADDRESS(BD$2,$DY$2)))</f>
        <v>153256.04348367319</v>
      </c>
      <c r="BE69" s="51">
        <f ca="1">SUMPRODUCT($CM69:$DD69,INDIRECT(ADDRESS(BE$2,$DH$2)):INDIRECT(ADDRESS(BE$2,$DY$2)))</f>
        <v>125096.41772769205</v>
      </c>
      <c r="BF69" s="51">
        <f ca="1">SUMPRODUCT($CM69:$DD69,INDIRECT(ADDRESS(BF$2,$DH$2)):INDIRECT(ADDRESS(BF$2,$DY$2)))</f>
        <v>97072.900954046097</v>
      </c>
      <c r="BG69" s="51">
        <f ca="1">SUMPRODUCT($CM69:$DD69,INDIRECT(ADDRESS(BG$2,$DH$2)):INDIRECT(ADDRESS(BG$2,$DY$2)))</f>
        <v>105708.5475765852</v>
      </c>
      <c r="BH69" s="51">
        <f ca="1">SUMPRODUCT($CM69:$DD69,INDIRECT(ADDRESS(BH$2,$DH$2)):INDIRECT(ADDRESS(BH$2,$DY$2)))</f>
        <v>141318.59670445905</v>
      </c>
      <c r="BI69" s="51">
        <f ca="1">SUMPRODUCT($CM69:$DD69,INDIRECT(ADDRESS(BI$2,$DH$2)):INDIRECT(ADDRESS(BI$2,$DY$2)))</f>
        <v>154019.00939029883</v>
      </c>
      <c r="BJ69" s="51">
        <f ca="1">SUMPRODUCT($CM69:$DD69,INDIRECT(ADDRESS(BJ$2,$DH$2)):INDIRECT(ADDRESS(BJ$2,$DY$2)))</f>
        <v>121070.08429138735</v>
      </c>
      <c r="BK69" s="51">
        <f ca="1">SUMPRODUCT($CM69:$DD69,INDIRECT(ADDRESS(BK$2,$DH$2)):INDIRECT(ADDRESS(BK$2,$DY$2)))</f>
        <v>132255.39140752188</v>
      </c>
      <c r="BL69" s="51">
        <f ca="1">SUMPRODUCT($CM69:$DD69,INDIRECT(ADDRESS(BL$2,$DH$2)):INDIRECT(ADDRESS(BL$2,$DY$2)))</f>
        <v>146773.33898377034</v>
      </c>
      <c r="BM69" s="51">
        <f ca="1">SUMPRODUCT($CM69:$DD69,INDIRECT(ADDRESS(BM$2,$DH$2)):INDIRECT(ADDRESS(BM$2,$DY$2)))</f>
        <v>162134.87569857249</v>
      </c>
      <c r="BN69" s="51">
        <f ca="1">SUMPRODUCT($CM69:$DD69,INDIRECT(ADDRESS(BN$2,$DH$2)):INDIRECT(ADDRESS(BN$2,$DY$2)))</f>
        <v>189793.81281538363</v>
      </c>
      <c r="BO69" s="51">
        <f ca="1">SUMPRODUCT($CM69:$DD69,INDIRECT(ADDRESS(BO$2,$DH$2)):INDIRECT(ADDRESS(BO$2,$DY$2)))</f>
        <v>146773.33898377034</v>
      </c>
      <c r="BP69" s="51">
        <f ca="1">SUMPRODUCT($CM69:$DD69,INDIRECT(ADDRESS(BP$2,$DH$2)):INDIRECT(ADDRESS(BP$2,$DY$2)))</f>
        <v>146773.33898377034</v>
      </c>
      <c r="BQ69" s="51">
        <f ca="1">SUMPRODUCT($CM69:$DD69,INDIRECT(ADDRESS(BQ$2,$DH$2)):INDIRECT(ADDRESS(BQ$2,$DY$2)))</f>
        <v>116050.2655541662</v>
      </c>
      <c r="BR69" s="51">
        <f ca="1">SUMPRODUCT($CM69:$DD69,INDIRECT(ADDRESS(BR$2,$DH$2)):INDIRECT(ADDRESS(BR$2,$DY$2)))</f>
        <v>100688.72883936398</v>
      </c>
      <c r="BS69" s="51">
        <f ca="1">SUMPRODUCT($CM69:$DD69,INDIRECT(ADDRESS(BS$2,$DH$2)):INDIRECT(ADDRESS(BS$2,$DY$2)))</f>
        <v>100707.25363120716</v>
      </c>
      <c r="BT69" s="51">
        <f ca="1">SUMPRODUCT($CM69:$DD69,INDIRECT(ADDRESS(BT$2,$DH$2)):INDIRECT(ADDRESS(BT$2,$DY$2)))</f>
        <v>136317.30275908083</v>
      </c>
      <c r="BU69" s="51">
        <f ca="1">SUMPRODUCT($CM69:$DD69,INDIRECT(ADDRESS(BU$2,$DH$2)):INDIRECT(ADDRESS(BU$2,$DY$2)))</f>
        <v>139630.88907697619</v>
      </c>
      <c r="BV69" s="51">
        <f ca="1">SUMPRODUCT($CM69:$DD69,INDIRECT(ADDRESS(BV$2,$DH$2)):INDIRECT(ADDRESS(BV$2,$DY$2)))</f>
        <v>116068.79034600938</v>
      </c>
      <c r="BW69" s="51">
        <f ca="1">SUMPRODUCT($CM69:$DD69,INDIRECT(ADDRESS(BW$2,$DH$2)):INDIRECT(ADDRESS(BW$2,$DY$2)))</f>
        <v>127254.09746214382</v>
      </c>
      <c r="BX69" s="51">
        <f ca="1">SUMPRODUCT($CM69:$DD69,INDIRECT(ADDRESS(BX$2,$DH$2)):INDIRECT(ADDRESS(BX$2,$DY$2)))</f>
        <v>150987.49071280047</v>
      </c>
      <c r="BY69" s="51">
        <f ca="1">SUMPRODUCT($CM69:$DD69,INDIRECT(ADDRESS(BY$2,$DH$2)):INDIRECT(ADDRESS(BY$2,$DY$2)))</f>
        <v>156962.20105965933</v>
      </c>
      <c r="BZ69" s="51">
        <f ca="1">SUMPRODUCT($CM69:$DD69,INDIRECT(ADDRESS(BZ$2,$DH$2)):INDIRECT(ADDRESS(BZ$2,$DY$2)))</f>
        <v>184616.24069638457</v>
      </c>
      <c r="CA69" s="51">
        <f ca="1">SUMPRODUCT($CM69:$DD69,INDIRECT(ADDRESS(CA$2,$DH$2)):INDIRECT(ADDRESS(CA$2,$DY$2)))</f>
        <v>150987.49071280047</v>
      </c>
      <c r="CB69" s="51">
        <f ca="1">SUMPRODUCT($CM69:$DD69,INDIRECT(ADDRESS(CB$2,$DH$2)):INDIRECT(ADDRESS(CB$2,$DY$2)))</f>
        <v>150987.49071280047</v>
      </c>
      <c r="CC69" s="51">
        <f ca="1">SUMPRODUCT($CM69:$DD69,INDIRECT(ADDRESS(CC$2,$DH$2)):INDIRECT(ADDRESS(CC$2,$DY$2)))</f>
        <v>120264.41728319645</v>
      </c>
      <c r="CD69" s="51">
        <f ca="1">SUMPRODUCT($CM69:$DD69,INDIRECT(ADDRESS(CD$2,$DH$2)):INDIRECT(ADDRESS(CD$2,$DY$2)))</f>
        <v>104902.8805683942</v>
      </c>
      <c r="CF69" s="51">
        <f t="shared" ref="CF69:CK84" ca="1" si="8">SUMPRODUCT($D69:$CD69,N($D$1:$CD$1=CF$1))</f>
        <v>1547299.3960820956</v>
      </c>
      <c r="CG69" s="51">
        <f t="shared" ca="1" si="8"/>
        <v>1663519.5135621335</v>
      </c>
      <c r="CH69" s="51">
        <f t="shared" ca="1" si="8"/>
        <v>1718374.7774117845</v>
      </c>
      <c r="CI69" s="51">
        <f t="shared" ca="1" si="8"/>
        <v>1686060.9704086371</v>
      </c>
      <c r="CJ69" s="51">
        <f t="shared" ca="1" si="8"/>
        <v>1686888.0485285965</v>
      </c>
      <c r="CK69" s="51">
        <f t="shared" ca="1" si="8"/>
        <v>1628966.0331342146</v>
      </c>
      <c r="CL69" s="82"/>
      <c r="CM69" s="1">
        <f>IFERROR(VLOOKUP($A69,Auxiliar_OPEX_CustosUnit!$A$4:$BT$129,COLUMN(Auxiliar_OPEX_CustosUnit!BC$2),0),0)</f>
        <v>0</v>
      </c>
      <c r="CN69" s="1">
        <f>IFERROR(VLOOKUP($A69,Auxiliar_OPEX_CustosUnit!$A$4:$BT$129,COLUMN(Auxiliar_OPEX_CustosUnit!BD$2),0),0)</f>
        <v>853.34785163129402</v>
      </c>
      <c r="CO69" s="1">
        <f>IFERROR(VLOOKUP($A69,Auxiliar_OPEX_CustosUnit!$A$4:$BT$129,COLUMN(Auxiliar_OPEX_CustosUnit!BE$2),0)*(1-DRE_Auxiliar!$A$172),0)</f>
        <v>11844.106891688398</v>
      </c>
      <c r="CP69" s="1">
        <f>IFERROR(VLOOKUP($A69,Auxiliar_OPEX_CustosUnit!$A$4:$BT$129,COLUMN(Auxiliar_OPEX_CustosUnit!BF$2),0),0)</f>
        <v>0</v>
      </c>
      <c r="CQ69" s="1">
        <f>IFERROR(VLOOKUP($A69,Auxiliar_OPEX_CustosUnit!$A$4:$BT$129,COLUMN(Auxiliar_OPEX_CustosUnit!BG$2),0),0)</f>
        <v>0</v>
      </c>
      <c r="CR69" s="1">
        <f>IFERROR(VLOOKUP($A69,Auxiliar_OPEX_CustosUnit!$A$4:$BT$129,COLUMN(Auxiliar_OPEX_CustosUnit!BH$2),0),0)</f>
        <v>0</v>
      </c>
      <c r="CS69" s="1">
        <f>IFERROR(VLOOKUP($A69,Auxiliar_OPEX_CustosUnit!$A$4:$BT$129,COLUMN(Auxiliar_OPEX_CustosUnit!BI$2),0),0)</f>
        <v>0</v>
      </c>
      <c r="CT69" s="1">
        <f>IFERROR(VLOOKUP($A69,Auxiliar_OPEX_CustosUnit!$A$4:$BT$129,COLUMN(Auxiliar_OPEX_CustosUnit!BJ$2),0),0)</f>
        <v>0</v>
      </c>
      <c r="CU69" s="1">
        <f>IFERROR(VLOOKUP($A69,Auxiliar_OPEX_CustosUnit!$A$4:$BT$129,COLUMN(Auxiliar_OPEX_CustosUnit!BK$2),0),0)</f>
        <v>4.3197777478628696</v>
      </c>
      <c r="CV69" s="1">
        <f>IFERROR(VLOOKUP($A69,Auxiliar_OPEX_CustosUnit!$A$4:$BT$129,COLUMN(Auxiliar_OPEX_CustosUnit!BL$2),0),0)</f>
        <v>0</v>
      </c>
      <c r="CW69" s="1">
        <f>IFERROR(VLOOKUP($A69,Auxiliar_OPEX_CustosUnit!$A$4:$BT$129,COLUMN(Auxiliar_OPEX_CustosUnit!BM$2),0),0)</f>
        <v>0</v>
      </c>
      <c r="CX69" s="1">
        <f>IFERROR(VLOOKUP($A69,Auxiliar_OPEX_CustosUnit!$A$4:$BT$129,COLUMN(Auxiliar_OPEX_CustosUnit!BN$2),0),0)</f>
        <v>0</v>
      </c>
      <c r="CY69" s="1">
        <f>IFERROR(VLOOKUP($A69,Auxiliar_OPEX_CustosUnit!$A$4:$BT$129,COLUMN(Auxiliar_OPEX_CustosUnit!BO$2),0),0)</f>
        <v>0</v>
      </c>
      <c r="CZ69" s="1">
        <f>IFERROR(VLOOKUP($A69,Auxiliar_OPEX_CustosUnit!$A$4:$BT$129,COLUMN(Auxiliar_OPEX_CustosUnit!BP$2),0),0)</f>
        <v>0</v>
      </c>
      <c r="DA69" s="1">
        <f>IFERROR(VLOOKUP($A69,Auxiliar_OPEX_CustosUnit!$A$4:$BT$129,COLUMN(Auxiliar_OPEX_CustosUnit!BQ$2),0),0)</f>
        <v>0</v>
      </c>
      <c r="DB69" s="1">
        <f>IFERROR(VLOOKUP($A69,Auxiliar_OPEX_CustosUnit!$A$4:$BT$129,COLUMN(Auxiliar_OPEX_CustosUnit!BR$2),0),0)</f>
        <v>0</v>
      </c>
      <c r="DC69" s="1">
        <f>IFERROR(VLOOKUP($A69,Auxiliar_OPEX_CustosUnit!$A$4:$BT$129,COLUMN(Auxiliar_OPEX_CustosUnit!BS$2),0),0)</f>
        <v>0</v>
      </c>
      <c r="DD69" s="1">
        <f>IFERROR(VLOOKUP($A69,Auxiliar_OPEX_CustosUnit!$A$4:$BT$129,COLUMN(Auxiliar_OPEX_CustosUnit!BT$2),0),0)</f>
        <v>0</v>
      </c>
      <c r="DG69" s="60">
        <v>45231</v>
      </c>
      <c r="DH69" s="1">
        <v>1</v>
      </c>
      <c r="DI69" s="1">
        <f>INDEX(Auxiliar_OPEX_Drivers!$B$2:$CH$18,MATCH(Auxiliar_OPEX_O!DI$3,Auxiliar_OPEX_Drivers!$B$2:$B$18,0),MATCH($DG69,Auxiliar_OPEX_Drivers!$B$2:$CH$2,0))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INDEX(Auxiliar_OPEX_Drivers!$B$2:$CH$18,MATCH(Auxiliar_OPEX_O!DK$3,Auxiliar_OPEX_Drivers!$B$2:$B$18,0),MATCH($DG69,Auxiliar_OPEX_Drivers!$B$2:$CH$2,0))</f>
        <v>15.089992158372311</v>
      </c>
      <c r="DL69" s="1">
        <f>INDEX(Auxiliar_OPEX_Drivers!$B$2:$CH$18,MATCH(Auxiliar_OPEX_O!DL$3,Auxiliar_OPEX_Drivers!$B$2:$B$18,0),MATCH($DG69,Auxiliar_OPEX_Drivers!$B$2:$CH$2,0))</f>
        <v>65.91221025989482</v>
      </c>
      <c r="DM69" s="1">
        <f>INDEX(Auxiliar_OPEX_Drivers!$B$2:$CH$18,MATCH(Auxiliar_OPEX_O!DM$3,Auxiliar_OPEX_Drivers!$B$2:$B$18,0),MATCH($DG69,Auxiliar_OPEX_Drivers!$B$2:$CH$2,0))</f>
        <v>13</v>
      </c>
      <c r="DN69" s="1">
        <f>INDEX(Auxiliar_OPEX_Drivers!$B$2:$CH$18,MATCH(Auxiliar_OPEX_O!DN$3,Auxiliar_OPEX_Drivers!$B$2:$B$18,0),MATCH($DG69,Auxiliar_OPEX_Drivers!$B$2:$CH$2,0))</f>
        <v>732.96073480388213</v>
      </c>
      <c r="DO69" s="1">
        <f>INDEX(Auxiliar_OPEX_Drivers!$B$2:$CH$18,MATCH(Auxiliar_OPEX_O!DO$3,Auxiliar_OPEX_Drivers!$B$2:$B$18,0),MATCH($DG69,Auxiliar_OPEX_Drivers!$B$2:$CH$2,0))</f>
        <v>12</v>
      </c>
      <c r="DP69" s="1">
        <f>INDEX(Auxiliar_OPEX_Drivers!$B$2:$CH$18,MATCH(Auxiliar_OPEX_O!DP$3,Auxiliar_OPEX_Drivers!$B$2:$B$18,0),MATCH($DG69,Auxiliar_OPEX_Drivers!$B$2:$CH$2,0))</f>
        <v>201.63736351501933</v>
      </c>
      <c r="DQ69" s="1">
        <f>INDEX(Auxiliar_OPEX_Drivers!$B$2:$CH$18,MATCH(Auxiliar_OPEX_O!DQ$3,Auxiliar_OPEX_Drivers!$B$2:$B$18,0),MATCH($DG69,Auxiliar_OPEX_Drivers!$B$2:$CH$2,0))</f>
        <v>37.272498039593074</v>
      </c>
      <c r="DR69" s="1">
        <f>INDEX(Auxiliar_OPEX_Drivers!$B$2:$CH$18,MATCH(Auxiliar_OPEX_O!DR$3,Auxiliar_OPEX_Drivers!$B$2:$B$18,0),MATCH($DG69,Auxiliar_OPEX_Drivers!$B$2:$CH$2,0))</f>
        <v>21692672.154811718</v>
      </c>
      <c r="DS69" s="1">
        <f>INDEX(Auxiliar_OPEX_Drivers!$B$2:$CH$18,MATCH(Auxiliar_OPEX_O!DS$3,Auxiliar_OPEX_Drivers!$B$2:$B$18,0),MATCH($DG69,Auxiliar_OPEX_Drivers!$B$2:$CH$2,0))</f>
        <v>62881.770833333401</v>
      </c>
      <c r="DT69" s="1">
        <f>INDEX(Auxiliar_OPEX_Drivers!$B$2:$CH$18,MATCH(Auxiliar_OPEX_O!DT$3,Auxiliar_OPEX_Drivers!$B$2:$B$18,0),MATCH($DG69,Auxiliar_OPEX_Drivers!$B$2:$CH$2,0))</f>
        <v>8836.7789451717781</v>
      </c>
      <c r="DU69" s="1">
        <f>INDEX(Auxiliar_OPEX_Drivers!$B$2:$CH$18,MATCH(Auxiliar_OPEX_O!DU$3,Auxiliar_OPEX_Drivers!$B$2:$B$18,0),MATCH($DG69,Auxiliar_OPEX_Drivers!$B$2:$CH$2,0))</f>
        <v>2048.018483204648</v>
      </c>
      <c r="DV69" s="1">
        <f>INDEX(Auxiliar_OPEX_Drivers!$B$2:$CH$18,MATCH(Auxiliar_OPEX_O!DV$3,Auxiliar_OPEX_Drivers!$B$2:$B$18,0),MATCH($DG69,Auxiliar_OPEX_Drivers!$B$2:$CH$2,0))</f>
        <v>2589221.3117334861</v>
      </c>
      <c r="DW69" s="1">
        <f>INDEX(Auxiliar_OPEX_Drivers!$B$2:$CH$18,MATCH(Auxiliar_OPEX_O!DW$3,Auxiliar_OPEX_Drivers!$B$2:$B$18,0),MATCH($DG69,Auxiliar_OPEX_Drivers!$B$2:$CH$2,0))</f>
        <v>8714.6851498702636</v>
      </c>
      <c r="DX69" s="1">
        <f>INDEX(Auxiliar_OPEX_Drivers!$B$2:$CH$18,MATCH(Auxiliar_OPEX_O!DX$3,Auxiliar_OPEX_Drivers!$B$2:$B$18,0),MATCH($DG69,Auxiliar_OPEX_Drivers!$B$2:$CH$2,0))</f>
        <v>2615562.9584843521</v>
      </c>
      <c r="DY69" s="1">
        <f>INDEX(Auxiliar_OPEX_Drivers!$B$2:$CH$18,MATCH(Auxiliar_OPEX_O!DY$3,Auxiliar_OPEX_Drivers!$B$2:$B$18,0),MATCH($DG69,Auxiliar_OPEX_Drivers!$B$2:$CH$2,0))</f>
        <v>1077.8727987767618</v>
      </c>
    </row>
    <row r="70" spans="1:129" hidden="1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8"/>
        <v>0</v>
      </c>
      <c r="CG70" s="51">
        <f t="shared" ca="1" si="8"/>
        <v>0</v>
      </c>
      <c r="CH70" s="51">
        <f t="shared" ca="1" si="8"/>
        <v>0</v>
      </c>
      <c r="CI70" s="51">
        <f t="shared" ca="1" si="8"/>
        <v>0</v>
      </c>
      <c r="CJ70" s="51">
        <f t="shared" ca="1" si="8"/>
        <v>0</v>
      </c>
      <c r="CK70" s="51">
        <f t="shared" ca="1" si="8"/>
        <v>0</v>
      </c>
      <c r="CL70" s="82"/>
      <c r="CM70" s="1" t="str">
        <f>IFERROR(VLOOKUP($A70,Auxiliar_OPEX_CustosUnit!$A$4:$BT$129,COLUMN(Auxiliar_OPEX_CustosUnit!BC$2),0),0)</f>
        <v/>
      </c>
      <c r="CN70" s="1" t="str">
        <f>IFERROR(VLOOKUP($A70,Auxiliar_OPEX_CustosUnit!$A$4:$BT$129,COLUMN(Auxiliar_OPEX_CustosUnit!BD$2),0),0)</f>
        <v/>
      </c>
      <c r="CO70" s="1">
        <f>IFERROR(VLOOKUP($A70,Auxiliar_OPEX_CustosUnit!$A$4:$BT$129,COLUMN(Auxiliar_OPEX_CustosUnit!BE$2),0)*(1-DRE_Auxiliar!$A$172),0)</f>
        <v>0</v>
      </c>
      <c r="CP70" s="1" t="str">
        <f>IFERROR(VLOOKUP($A70,Auxiliar_OPEX_CustosUnit!$A$4:$BT$129,COLUMN(Auxiliar_OPEX_CustosUnit!BF$2),0),0)</f>
        <v/>
      </c>
      <c r="CQ70" s="1" t="str">
        <f>IFERROR(VLOOKUP($A70,Auxiliar_OPEX_CustosUnit!$A$4:$BT$129,COLUMN(Auxiliar_OPEX_CustosUnit!BG$2),0),0)</f>
        <v/>
      </c>
      <c r="CR70" s="1" t="str">
        <f>IFERROR(VLOOKUP($A70,Auxiliar_OPEX_CustosUnit!$A$4:$BT$129,COLUMN(Auxiliar_OPEX_CustosUnit!BH$2),0),0)</f>
        <v/>
      </c>
      <c r="CS70" s="1" t="str">
        <f>IFERROR(VLOOKUP($A70,Auxiliar_OPEX_CustosUnit!$A$4:$BT$129,COLUMN(Auxiliar_OPEX_CustosUnit!BI$2),0),0)</f>
        <v/>
      </c>
      <c r="CT70" s="1" t="str">
        <f>IFERROR(VLOOKUP($A70,Auxiliar_OPEX_CustosUnit!$A$4:$BT$129,COLUMN(Auxiliar_OPEX_CustosUnit!BJ$2),0),0)</f>
        <v/>
      </c>
      <c r="CU70" s="1" t="str">
        <f>IFERROR(VLOOKUP($A70,Auxiliar_OPEX_CustosUnit!$A$4:$BT$129,COLUMN(Auxiliar_OPEX_CustosUnit!BK$2),0),0)</f>
        <v/>
      </c>
      <c r="CV70" s="1" t="str">
        <f>IFERROR(VLOOKUP($A70,Auxiliar_OPEX_CustosUnit!$A$4:$BT$129,COLUMN(Auxiliar_OPEX_CustosUnit!BL$2),0),0)</f>
        <v/>
      </c>
      <c r="CW70" s="1" t="str">
        <f>IFERROR(VLOOKUP($A70,Auxiliar_OPEX_CustosUnit!$A$4:$BT$129,COLUMN(Auxiliar_OPEX_CustosUnit!BM$2),0),0)</f>
        <v/>
      </c>
      <c r="CX70" s="1" t="str">
        <f>IFERROR(VLOOKUP($A70,Auxiliar_OPEX_CustosUnit!$A$4:$BT$129,COLUMN(Auxiliar_OPEX_CustosUnit!BN$2),0),0)</f>
        <v/>
      </c>
      <c r="CY70" s="1" t="str">
        <f>IFERROR(VLOOKUP($A70,Auxiliar_OPEX_CustosUnit!$A$4:$BT$129,COLUMN(Auxiliar_OPEX_CustosUnit!BO$2),0),0)</f>
        <v/>
      </c>
      <c r="CZ70" s="1" t="str">
        <f>IFERROR(VLOOKUP($A70,Auxiliar_OPEX_CustosUnit!$A$4:$BT$129,COLUMN(Auxiliar_OPEX_CustosUnit!BP$2),0),0)</f>
        <v/>
      </c>
      <c r="DA70" s="1" t="str">
        <f>IFERROR(VLOOKUP($A70,Auxiliar_OPEX_CustosUnit!$A$4:$BT$129,COLUMN(Auxiliar_OPEX_CustosUnit!BQ$2),0),0)</f>
        <v/>
      </c>
      <c r="DB70" s="1" t="str">
        <f>IFERROR(VLOOKUP($A70,Auxiliar_OPEX_CustosUnit!$A$4:$BT$129,COLUMN(Auxiliar_OPEX_CustosUnit!BR$2),0),0)</f>
        <v/>
      </c>
      <c r="DC70" s="1" t="str">
        <f>IFERROR(VLOOKUP($A70,Auxiliar_OPEX_CustosUnit!$A$4:$BT$129,COLUMN(Auxiliar_OPEX_CustosUnit!BS$2),0),0)</f>
        <v/>
      </c>
      <c r="DD70" s="1" t="str">
        <f>IFERROR(VLOOKUP($A70,Auxiliar_OPEX_CustosUnit!$A$4:$BT$129,COLUMN(Auxiliar_OPEX_CustosUnit!BT$2),0),0)</f>
        <v/>
      </c>
      <c r="DG70" s="60">
        <v>45261</v>
      </c>
      <c r="DH70" s="1">
        <v>1</v>
      </c>
      <c r="DI70" s="1">
        <f>INDEX(Auxiliar_OPEX_Drivers!$B$2:$CH$18,MATCH(Auxiliar_OPEX_O!DI$3,Auxiliar_OPEX_Drivers!$B$2:$B$18,0),MATCH($DG70,Auxiliar_OPEX_Drivers!$B$2:$CH$2,0))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INDEX(Auxiliar_OPEX_Drivers!$B$2:$CH$18,MATCH(Auxiliar_OPEX_O!DK$3,Auxiliar_OPEX_Drivers!$B$2:$B$18,0),MATCH($DG70,Auxiliar_OPEX_Drivers!$B$2:$CH$2,0))</f>
        <v>15.089992158372311</v>
      </c>
      <c r="DL70" s="1">
        <f>INDEX(Auxiliar_OPEX_Drivers!$B$2:$CH$18,MATCH(Auxiliar_OPEX_O!DL$3,Auxiliar_OPEX_Drivers!$B$2:$B$18,0),MATCH($DG70,Auxiliar_OPEX_Drivers!$B$2:$CH$2,0))</f>
        <v>65.91221025989482</v>
      </c>
      <c r="DM70" s="1">
        <f>INDEX(Auxiliar_OPEX_Drivers!$B$2:$CH$18,MATCH(Auxiliar_OPEX_O!DM$3,Auxiliar_OPEX_Drivers!$B$2:$B$18,0),MATCH($DG70,Auxiliar_OPEX_Drivers!$B$2:$CH$2,0))</f>
        <v>13</v>
      </c>
      <c r="DN70" s="1">
        <f>INDEX(Auxiliar_OPEX_Drivers!$B$2:$CH$18,MATCH(Auxiliar_OPEX_O!DN$3,Auxiliar_OPEX_Drivers!$B$2:$B$18,0),MATCH($DG70,Auxiliar_OPEX_Drivers!$B$2:$CH$2,0))</f>
        <v>732.96073480388213</v>
      </c>
      <c r="DO70" s="1">
        <f>INDEX(Auxiliar_OPEX_Drivers!$B$2:$CH$18,MATCH(Auxiliar_OPEX_O!DO$3,Auxiliar_OPEX_Drivers!$B$2:$B$18,0),MATCH($DG70,Auxiliar_OPEX_Drivers!$B$2:$CH$2,0))</f>
        <v>12</v>
      </c>
      <c r="DP70" s="1">
        <f>INDEX(Auxiliar_OPEX_Drivers!$B$2:$CH$18,MATCH(Auxiliar_OPEX_O!DP$3,Auxiliar_OPEX_Drivers!$B$2:$B$18,0),MATCH($DG70,Auxiliar_OPEX_Drivers!$B$2:$CH$2,0))</f>
        <v>201.63736351501933</v>
      </c>
      <c r="DQ70" s="1">
        <f>INDEX(Auxiliar_OPEX_Drivers!$B$2:$CH$18,MATCH(Auxiliar_OPEX_O!DQ$3,Auxiliar_OPEX_Drivers!$B$2:$B$18,0),MATCH($DG70,Auxiliar_OPEX_Drivers!$B$2:$CH$2,0))</f>
        <v>37.272498039593074</v>
      </c>
      <c r="DR70" s="1">
        <f>INDEX(Auxiliar_OPEX_Drivers!$B$2:$CH$18,MATCH(Auxiliar_OPEX_O!DR$3,Auxiliar_OPEX_Drivers!$B$2:$B$18,0),MATCH($DG70,Auxiliar_OPEX_Drivers!$B$2:$CH$2,0))</f>
        <v>21755553.92564505</v>
      </c>
      <c r="DS70" s="1">
        <f>INDEX(Auxiliar_OPEX_Drivers!$B$2:$CH$18,MATCH(Auxiliar_OPEX_O!DS$3,Auxiliar_OPEX_Drivers!$B$2:$B$18,0),MATCH($DG70,Auxiliar_OPEX_Drivers!$B$2:$CH$2,0))</f>
        <v>62881.770833333401</v>
      </c>
      <c r="DT70" s="1">
        <f>INDEX(Auxiliar_OPEX_Drivers!$B$2:$CH$18,MATCH(Auxiliar_OPEX_O!DT$3,Auxiliar_OPEX_Drivers!$B$2:$B$18,0),MATCH($DG70,Auxiliar_OPEX_Drivers!$B$2:$CH$2,0))</f>
        <v>6062.5359167789265</v>
      </c>
      <c r="DU70" s="1">
        <f>INDEX(Auxiliar_OPEX_Drivers!$B$2:$CH$18,MATCH(Auxiliar_OPEX_O!DU$3,Auxiliar_OPEX_Drivers!$B$2:$B$18,0),MATCH($DG70,Auxiliar_OPEX_Drivers!$B$2:$CH$2,0))</f>
        <v>1269.7769493779247</v>
      </c>
      <c r="DV70" s="1">
        <f>INDEX(Auxiliar_OPEX_Drivers!$B$2:$CH$18,MATCH(Auxiliar_OPEX_O!DV$3,Auxiliar_OPEX_Drivers!$B$2:$B$18,0),MATCH($DG70,Auxiliar_OPEX_Drivers!$B$2:$CH$2,0))</f>
        <v>2592984.7553495304</v>
      </c>
      <c r="DW70" s="1">
        <f>INDEX(Auxiliar_OPEX_Drivers!$B$2:$CH$18,MATCH(Auxiliar_OPEX_O!DW$3,Auxiliar_OPEX_Drivers!$B$2:$B$18,0),MATCH($DG70,Auxiliar_OPEX_Drivers!$B$2:$CH$2,0))</f>
        <v>5936.4436160442938</v>
      </c>
      <c r="DX70" s="1">
        <f>INDEX(Auxiliar_OPEX_Drivers!$B$2:$CH$18,MATCH(Auxiliar_OPEX_O!DX$3,Auxiliar_OPEX_Drivers!$B$2:$B$18,0),MATCH($DG70,Auxiliar_OPEX_Drivers!$B$2:$CH$2,0))</f>
        <v>2619420.4944011313</v>
      </c>
      <c r="DY70" s="1">
        <f>INDEX(Auxiliar_OPEX_Drivers!$B$2:$CH$18,MATCH(Auxiliar_OPEX_O!DY$3,Auxiliar_OPEX_Drivers!$B$2:$B$18,0),MATCH($DG70,Auxiliar_OPEX_Drivers!$B$2:$CH$2,0))</f>
        <v>1077.8727987767618</v>
      </c>
    </row>
    <row r="71" spans="1:129" hidden="1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8"/>
        <v>0</v>
      </c>
      <c r="CG71" s="51">
        <f t="shared" ca="1" si="8"/>
        <v>0</v>
      </c>
      <c r="CH71" s="51">
        <f t="shared" ca="1" si="8"/>
        <v>0</v>
      </c>
      <c r="CI71" s="51">
        <f t="shared" ca="1" si="8"/>
        <v>0</v>
      </c>
      <c r="CJ71" s="51">
        <f t="shared" ca="1" si="8"/>
        <v>0</v>
      </c>
      <c r="CK71" s="51">
        <f t="shared" ca="1" si="8"/>
        <v>0</v>
      </c>
      <c r="CL71" s="82"/>
      <c r="CM71" s="1" t="str">
        <f>IFERROR(VLOOKUP($A71,Auxiliar_OPEX_CustosUnit!$A$4:$BT$129,COLUMN(Auxiliar_OPEX_CustosUnit!BC$2),0),0)</f>
        <v/>
      </c>
      <c r="CN71" s="1" t="str">
        <f>IFERROR(VLOOKUP($A71,Auxiliar_OPEX_CustosUnit!$A$4:$BT$129,COLUMN(Auxiliar_OPEX_CustosUnit!BD$2),0),0)</f>
        <v/>
      </c>
      <c r="CO71" s="1">
        <f>IFERROR(VLOOKUP($A71,Auxiliar_OPEX_CustosUnit!$A$4:$BT$129,COLUMN(Auxiliar_OPEX_CustosUnit!BE$2),0)*(1-DRE_Auxiliar!$A$172),0)</f>
        <v>0</v>
      </c>
      <c r="CP71" s="1" t="str">
        <f>IFERROR(VLOOKUP($A71,Auxiliar_OPEX_CustosUnit!$A$4:$BT$129,COLUMN(Auxiliar_OPEX_CustosUnit!BF$2),0),0)</f>
        <v/>
      </c>
      <c r="CQ71" s="1" t="str">
        <f>IFERROR(VLOOKUP($A71,Auxiliar_OPEX_CustosUnit!$A$4:$BT$129,COLUMN(Auxiliar_OPEX_CustosUnit!BG$2),0),0)</f>
        <v/>
      </c>
      <c r="CR71" s="1" t="str">
        <f>IFERROR(VLOOKUP($A71,Auxiliar_OPEX_CustosUnit!$A$4:$BT$129,COLUMN(Auxiliar_OPEX_CustosUnit!BH$2),0),0)</f>
        <v/>
      </c>
      <c r="CS71" s="1" t="str">
        <f>IFERROR(VLOOKUP($A71,Auxiliar_OPEX_CustosUnit!$A$4:$BT$129,COLUMN(Auxiliar_OPEX_CustosUnit!BI$2),0),0)</f>
        <v/>
      </c>
      <c r="CT71" s="1" t="str">
        <f>IFERROR(VLOOKUP($A71,Auxiliar_OPEX_CustosUnit!$A$4:$BT$129,COLUMN(Auxiliar_OPEX_CustosUnit!BJ$2),0),0)</f>
        <v/>
      </c>
      <c r="CU71" s="1" t="str">
        <f>IFERROR(VLOOKUP($A71,Auxiliar_OPEX_CustosUnit!$A$4:$BT$129,COLUMN(Auxiliar_OPEX_CustosUnit!BK$2),0),0)</f>
        <v/>
      </c>
      <c r="CV71" s="1" t="str">
        <f>IFERROR(VLOOKUP($A71,Auxiliar_OPEX_CustosUnit!$A$4:$BT$129,COLUMN(Auxiliar_OPEX_CustosUnit!BL$2),0),0)</f>
        <v/>
      </c>
      <c r="CW71" s="1" t="str">
        <f>IFERROR(VLOOKUP($A71,Auxiliar_OPEX_CustosUnit!$A$4:$BT$129,COLUMN(Auxiliar_OPEX_CustosUnit!BM$2),0),0)</f>
        <v/>
      </c>
      <c r="CX71" s="1" t="str">
        <f>IFERROR(VLOOKUP($A71,Auxiliar_OPEX_CustosUnit!$A$4:$BT$129,COLUMN(Auxiliar_OPEX_CustosUnit!BN$2),0),0)</f>
        <v/>
      </c>
      <c r="CY71" s="1" t="str">
        <f>IFERROR(VLOOKUP($A71,Auxiliar_OPEX_CustosUnit!$A$4:$BT$129,COLUMN(Auxiliar_OPEX_CustosUnit!BO$2),0),0)</f>
        <v/>
      </c>
      <c r="CZ71" s="1" t="str">
        <f>IFERROR(VLOOKUP($A71,Auxiliar_OPEX_CustosUnit!$A$4:$BT$129,COLUMN(Auxiliar_OPEX_CustosUnit!BP$2),0),0)</f>
        <v/>
      </c>
      <c r="DA71" s="1" t="str">
        <f>IFERROR(VLOOKUP($A71,Auxiliar_OPEX_CustosUnit!$A$4:$BT$129,COLUMN(Auxiliar_OPEX_CustosUnit!BQ$2),0),0)</f>
        <v/>
      </c>
      <c r="DB71" s="1" t="str">
        <f>IFERROR(VLOOKUP($A71,Auxiliar_OPEX_CustosUnit!$A$4:$BT$129,COLUMN(Auxiliar_OPEX_CustosUnit!BR$2),0),0)</f>
        <v/>
      </c>
      <c r="DC71" s="1" t="str">
        <f>IFERROR(VLOOKUP($A71,Auxiliar_OPEX_CustosUnit!$A$4:$BT$129,COLUMN(Auxiliar_OPEX_CustosUnit!BS$2),0),0)</f>
        <v/>
      </c>
      <c r="DD71" s="1" t="str">
        <f>IFERROR(VLOOKUP($A71,Auxiliar_OPEX_CustosUnit!$A$4:$BT$129,COLUMN(Auxiliar_OPEX_CustosUnit!BT$2),0),0)</f>
        <v/>
      </c>
      <c r="DG71" s="60">
        <v>45292</v>
      </c>
      <c r="DH71" s="1">
        <v>1</v>
      </c>
      <c r="DI71" s="1">
        <f>INDEX(Auxiliar_OPEX_Drivers!$B$2:$CH$18,MATCH(Auxiliar_OPEX_O!DI$3,Auxiliar_OPEX_Drivers!$B$2:$B$18,0),MATCH($DG71,Auxiliar_OPEX_Drivers!$B$2:$CH$2,0))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INDEX(Auxiliar_OPEX_Drivers!$B$2:$CH$18,MATCH(Auxiliar_OPEX_O!DK$3,Auxiliar_OPEX_Drivers!$B$2:$B$18,0),MATCH($DG71,Auxiliar_OPEX_Drivers!$B$2:$CH$2,0))</f>
        <v>15.296836858991167</v>
      </c>
      <c r="DL71" s="1">
        <f>INDEX(Auxiliar_OPEX_Drivers!$B$2:$CH$18,MATCH(Auxiliar_OPEX_O!DL$3,Auxiliar_OPEX_Drivers!$B$2:$B$18,0),MATCH($DG71,Auxiliar_OPEX_Drivers!$B$2:$CH$2,0))</f>
        <v>66.716365522822429</v>
      </c>
      <c r="DM71" s="1">
        <f>INDEX(Auxiliar_OPEX_Drivers!$B$2:$CH$18,MATCH(Auxiliar_OPEX_O!DM$3,Auxiliar_OPEX_Drivers!$B$2:$B$18,0),MATCH($DG71,Auxiliar_OPEX_Drivers!$B$2:$CH$2,0))</f>
        <v>13</v>
      </c>
      <c r="DN71" s="1">
        <f>INDEX(Auxiliar_OPEX_Drivers!$B$2:$CH$18,MATCH(Auxiliar_OPEX_O!DN$3,Auxiliar_OPEX_Drivers!$B$2:$B$18,0),MATCH($DG71,Auxiliar_OPEX_Drivers!$B$2:$CH$2,0))</f>
        <v>758.44701041450924</v>
      </c>
      <c r="DO71" s="1">
        <f>INDEX(Auxiliar_OPEX_Drivers!$B$2:$CH$18,MATCH(Auxiliar_OPEX_O!DO$3,Auxiliar_OPEX_Drivers!$B$2:$B$18,0),MATCH($DG71,Auxiliar_OPEX_Drivers!$B$2:$CH$2,0))</f>
        <v>12</v>
      </c>
      <c r="DP71" s="1">
        <f>INDEX(Auxiliar_OPEX_Drivers!$B$2:$CH$18,MATCH(Auxiliar_OPEX_O!DP$3,Auxiliar_OPEX_Drivers!$B$2:$B$18,0),MATCH($DG71,Auxiliar_OPEX_Drivers!$B$2:$CH$2,0))</f>
        <v>205.92573039971722</v>
      </c>
      <c r="DQ71" s="1">
        <f>INDEX(Auxiliar_OPEX_Drivers!$B$2:$CH$18,MATCH(Auxiliar_OPEX_O!DQ$3,Auxiliar_OPEX_Drivers!$B$2:$B$18,0),MATCH($DG71,Auxiliar_OPEX_Drivers!$B$2:$CH$2,0))</f>
        <v>37.324209214747796</v>
      </c>
      <c r="DR71" s="1">
        <f>INDEX(Auxiliar_OPEX_Drivers!$B$2:$CH$18,MATCH(Auxiliar_OPEX_O!DR$3,Auxiliar_OPEX_Drivers!$B$2:$B$18,0),MATCH($DG71,Auxiliar_OPEX_Drivers!$B$2:$CH$2,0))</f>
        <v>21818435.696478382</v>
      </c>
      <c r="DS71" s="1">
        <f>INDEX(Auxiliar_OPEX_Drivers!$B$2:$CH$18,MATCH(Auxiliar_OPEX_O!DS$3,Auxiliar_OPEX_Drivers!$B$2:$B$18,0),MATCH($DG71,Auxiliar_OPEX_Drivers!$B$2:$CH$2,0))</f>
        <v>62881.770833333401</v>
      </c>
      <c r="DT71" s="1">
        <f>INDEX(Auxiliar_OPEX_Drivers!$B$2:$CH$18,MATCH(Auxiliar_OPEX_O!DT$3,Auxiliar_OPEX_Drivers!$B$2:$B$18,0),MATCH($DG71,Auxiliar_OPEX_Drivers!$B$2:$CH$2,0))</f>
        <v>7993.5702460550383</v>
      </c>
      <c r="DU71" s="1">
        <f>INDEX(Auxiliar_OPEX_Drivers!$B$2:$CH$18,MATCH(Auxiliar_OPEX_O!DU$3,Auxiliar_OPEX_Drivers!$B$2:$B$18,0),MATCH($DG71,Auxiliar_OPEX_Drivers!$B$2:$CH$2,0))</f>
        <v>3222.8112786542606</v>
      </c>
      <c r="DV71" s="1">
        <f>INDEX(Auxiliar_OPEX_Drivers!$B$2:$CH$18,MATCH(Auxiliar_OPEX_O!DV$3,Auxiliar_OPEX_Drivers!$B$2:$B$18,0),MATCH($DG71,Auxiliar_OPEX_Drivers!$B$2:$CH$2,0))</f>
        <v>2597835.2332948511</v>
      </c>
      <c r="DW71" s="1">
        <f>INDEX(Auxiliar_OPEX_Drivers!$B$2:$CH$18,MATCH(Auxiliar_OPEX_O!DW$3,Auxiliar_OPEX_Drivers!$B$2:$B$18,0),MATCH($DG71,Auxiliar_OPEX_Drivers!$B$2:$CH$2,0))</f>
        <v>7889.4779453204073</v>
      </c>
      <c r="DX71" s="1">
        <f>INDEX(Auxiliar_OPEX_Drivers!$B$2:$CH$18,MATCH(Auxiliar_OPEX_O!DX$3,Auxiliar_OPEX_Drivers!$B$2:$B$18,0),MATCH($DG71,Auxiliar_OPEX_Drivers!$B$2:$CH$2,0))</f>
        <v>2624335.0646471865</v>
      </c>
      <c r="DY71" s="1">
        <f>INDEX(Auxiliar_OPEX_Drivers!$B$2:$CH$18,MATCH(Auxiliar_OPEX_O!DY$3,Auxiliar_OPEX_Drivers!$B$2:$B$18,0),MATCH($DG71,Auxiliar_OPEX_Drivers!$B$2:$CH$2,0))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4345.5311257363383</v>
      </c>
      <c r="E72" s="51">
        <f ca="1">SUMPRODUCT($CM72:$DD72,INDIRECT(ADDRESS(E$2,$DH$2)):INDIRECT(ADDRESS(E$2,$DY$2)))</f>
        <v>4345.5311257363383</v>
      </c>
      <c r="F72" s="51">
        <f ca="1">SUMPRODUCT($CM72:$DD72,INDIRECT(ADDRESS(F$2,$DH$2)):INDIRECT(ADDRESS(F$2,$DY$2)))</f>
        <v>4345.5311257363383</v>
      </c>
      <c r="G72" s="51">
        <f ca="1">SUMPRODUCT($CM72:$DD72,INDIRECT(ADDRESS(G$2,$DH$2)):INDIRECT(ADDRESS(G$2,$DY$2)))</f>
        <v>4345.5311257363383</v>
      </c>
      <c r="H72" s="51">
        <f ca="1">SUMPRODUCT($CM72:$DD72,INDIRECT(ADDRESS(H$2,$DH$2)):INDIRECT(ADDRESS(H$2,$DY$2)))</f>
        <v>4345.5311257363383</v>
      </c>
      <c r="I72" s="51">
        <f ca="1">SUMPRODUCT($CM72:$DD72,INDIRECT(ADDRESS(I$2,$DH$2)):INDIRECT(ADDRESS(I$2,$DY$2)))</f>
        <v>4345.5311257363383</v>
      </c>
      <c r="J72" s="51">
        <f ca="1">SUMPRODUCT($CM72:$DD72,INDIRECT(ADDRESS(J$2,$DH$2)):INDIRECT(ADDRESS(J$2,$DY$2)))</f>
        <v>4345.5311257363383</v>
      </c>
      <c r="K72" s="51">
        <f ca="1">SUMPRODUCT($CM72:$DD72,INDIRECT(ADDRESS(K$2,$DH$2)):INDIRECT(ADDRESS(K$2,$DY$2)))</f>
        <v>4348.3095052142207</v>
      </c>
      <c r="L72" s="51">
        <f ca="1">SUMPRODUCT($CM72:$DD72,INDIRECT(ADDRESS(L$2,$DH$2)):INDIRECT(ADDRESS(L$2,$DY$2)))</f>
        <v>4348.3095052142207</v>
      </c>
      <c r="M72" s="51">
        <f ca="1">SUMPRODUCT($CM72:$DD72,INDIRECT(ADDRESS(M$2,$DH$2)):INDIRECT(ADDRESS(M$2,$DY$2)))</f>
        <v>4348.3095052142207</v>
      </c>
      <c r="N72" s="51">
        <f ca="1">SUMPRODUCT($CM72:$DD72,INDIRECT(ADDRESS(N$2,$DH$2)):INDIRECT(ADDRESS(N$2,$DY$2)))</f>
        <v>4348.3095052142207</v>
      </c>
      <c r="O72" s="51">
        <f ca="1">SUMPRODUCT($CM72:$DD72,INDIRECT(ADDRESS(O$2,$DH$2)):INDIRECT(ADDRESS(O$2,$DY$2)))</f>
        <v>4348.3095052142207</v>
      </c>
      <c r="P72" s="51">
        <f ca="1">SUMPRODUCT($CM72:$DD72,INDIRECT(ADDRESS(P$2,$DH$2)):INDIRECT(ADDRESS(P$2,$DY$2)))</f>
        <v>4348.3095052142207</v>
      </c>
      <c r="Q72" s="51">
        <f ca="1">SUMPRODUCT($CM72:$DD72,INDIRECT(ADDRESS(Q$2,$DH$2)):INDIRECT(ADDRESS(Q$2,$DY$2)))</f>
        <v>4348.3095052142207</v>
      </c>
      <c r="R72" s="51">
        <f ca="1">SUMPRODUCT($CM72:$DD72,INDIRECT(ADDRESS(R$2,$DH$2)):INDIRECT(ADDRESS(R$2,$DY$2)))</f>
        <v>4348.3095052142207</v>
      </c>
      <c r="S72" s="51">
        <f ca="1">SUMPRODUCT($CM72:$DD72,INDIRECT(ADDRESS(S$2,$DH$2)):INDIRECT(ADDRESS(S$2,$DY$2)))</f>
        <v>4348.3095052142207</v>
      </c>
      <c r="T72" s="51">
        <f ca="1">SUMPRODUCT($CM72:$DD72,INDIRECT(ADDRESS(T$2,$DH$2)):INDIRECT(ADDRESS(T$2,$DY$2)))</f>
        <v>4348.3095052142207</v>
      </c>
      <c r="U72" s="51">
        <f ca="1">SUMPRODUCT($CM72:$DD72,INDIRECT(ADDRESS(U$2,$DH$2)):INDIRECT(ADDRESS(U$2,$DY$2)))</f>
        <v>4348.3095052142207</v>
      </c>
      <c r="V72" s="51">
        <f ca="1">SUMPRODUCT($CM72:$DD72,INDIRECT(ADDRESS(V$2,$DH$2)):INDIRECT(ADDRESS(V$2,$DY$2)))</f>
        <v>4348.3095052142207</v>
      </c>
      <c r="W72" s="51">
        <f ca="1">SUMPRODUCT($CM72:$DD72,INDIRECT(ADDRESS(W$2,$DH$2)):INDIRECT(ADDRESS(W$2,$DY$2)))</f>
        <v>4353.9110009907945</v>
      </c>
      <c r="X72" s="51">
        <f ca="1">SUMPRODUCT($CM72:$DD72,INDIRECT(ADDRESS(X$2,$DH$2)):INDIRECT(ADDRESS(X$2,$DY$2)))</f>
        <v>4353.9110009907945</v>
      </c>
      <c r="Y72" s="51">
        <f ca="1">SUMPRODUCT($CM72:$DD72,INDIRECT(ADDRESS(Y$2,$DH$2)):INDIRECT(ADDRESS(Y$2,$DY$2)))</f>
        <v>4353.9110009907945</v>
      </c>
      <c r="Z72" s="51">
        <f ca="1">SUMPRODUCT($CM72:$DD72,INDIRECT(ADDRESS(Z$2,$DH$2)):INDIRECT(ADDRESS(Z$2,$DY$2)))</f>
        <v>4353.9110009907945</v>
      </c>
      <c r="AA72" s="51">
        <f ca="1">SUMPRODUCT($CM72:$DD72,INDIRECT(ADDRESS(AA$2,$DH$2)):INDIRECT(ADDRESS(AA$2,$DY$2)))</f>
        <v>4353.9110009907945</v>
      </c>
      <c r="AB72" s="51">
        <f ca="1">SUMPRODUCT($CM72:$DD72,INDIRECT(ADDRESS(AB$2,$DH$2)):INDIRECT(ADDRESS(AB$2,$DY$2)))</f>
        <v>4353.9110009907945</v>
      </c>
      <c r="AC72" s="51">
        <f ca="1">SUMPRODUCT($CM72:$DD72,INDIRECT(ADDRESS(AC$2,$DH$2)):INDIRECT(ADDRESS(AC$2,$DY$2)))</f>
        <v>4353.9110009907945</v>
      </c>
      <c r="AD72" s="51">
        <f ca="1">SUMPRODUCT($CM72:$DD72,INDIRECT(ADDRESS(AD$2,$DH$2)):INDIRECT(ADDRESS(AD$2,$DY$2)))</f>
        <v>4353.9110009907945</v>
      </c>
      <c r="AE72" s="51">
        <f ca="1">SUMPRODUCT($CM72:$DD72,INDIRECT(ADDRESS(AE$2,$DH$2)):INDIRECT(ADDRESS(AE$2,$DY$2)))</f>
        <v>4353.9110009907945</v>
      </c>
      <c r="AF72" s="51">
        <f ca="1">SUMPRODUCT($CM72:$DD72,INDIRECT(ADDRESS(AF$2,$DH$2)):INDIRECT(ADDRESS(AF$2,$DY$2)))</f>
        <v>4353.9110009907945</v>
      </c>
      <c r="AG72" s="51">
        <f ca="1">SUMPRODUCT($CM72:$DD72,INDIRECT(ADDRESS(AG$2,$DH$2)):INDIRECT(ADDRESS(AG$2,$DY$2)))</f>
        <v>4353.9110009907945</v>
      </c>
      <c r="AH72" s="51">
        <f ca="1">SUMPRODUCT($CM72:$DD72,INDIRECT(ADDRESS(AH$2,$DH$2)):INDIRECT(ADDRESS(AH$2,$DY$2)))</f>
        <v>4353.9110009907945</v>
      </c>
      <c r="AI72" s="51">
        <f ca="1">SUMPRODUCT($CM72:$DD72,INDIRECT(ADDRESS(AI$2,$DH$2)):INDIRECT(ADDRESS(AI$2,$DY$2)))</f>
        <v>4359.7128523774045</v>
      </c>
      <c r="AJ72" s="51">
        <f ca="1">SUMPRODUCT($CM72:$DD72,INDIRECT(ADDRESS(AJ$2,$DH$2)):INDIRECT(ADDRESS(AJ$2,$DY$2)))</f>
        <v>4359.7128523774045</v>
      </c>
      <c r="AK72" s="51">
        <f ca="1">SUMPRODUCT($CM72:$DD72,INDIRECT(ADDRESS(AK$2,$DH$2)):INDIRECT(ADDRESS(AK$2,$DY$2)))</f>
        <v>4359.7128523774045</v>
      </c>
      <c r="AL72" s="51">
        <f ca="1">SUMPRODUCT($CM72:$DD72,INDIRECT(ADDRESS(AL$2,$DH$2)):INDIRECT(ADDRESS(AL$2,$DY$2)))</f>
        <v>4359.7128523774045</v>
      </c>
      <c r="AM72" s="51">
        <f ca="1">SUMPRODUCT($CM72:$DD72,INDIRECT(ADDRESS(AM$2,$DH$2)):INDIRECT(ADDRESS(AM$2,$DY$2)))</f>
        <v>4359.7128523774045</v>
      </c>
      <c r="AN72" s="51">
        <f ca="1">SUMPRODUCT($CM72:$DD72,INDIRECT(ADDRESS(AN$2,$DH$2)):INDIRECT(ADDRESS(AN$2,$DY$2)))</f>
        <v>4359.7128523774045</v>
      </c>
      <c r="AO72" s="51">
        <f ca="1">SUMPRODUCT($CM72:$DD72,INDIRECT(ADDRESS(AO$2,$DH$2)):INDIRECT(ADDRESS(AO$2,$DY$2)))</f>
        <v>4359.7128523774045</v>
      </c>
      <c r="AP72" s="51">
        <f ca="1">SUMPRODUCT($CM72:$DD72,INDIRECT(ADDRESS(AP$2,$DH$2)):INDIRECT(ADDRESS(AP$2,$DY$2)))</f>
        <v>4359.7128523774045</v>
      </c>
      <c r="AQ72" s="51">
        <f ca="1">SUMPRODUCT($CM72:$DD72,INDIRECT(ADDRESS(AQ$2,$DH$2)):INDIRECT(ADDRESS(AQ$2,$DY$2)))</f>
        <v>4359.7128523774045</v>
      </c>
      <c r="AR72" s="51">
        <f ca="1">SUMPRODUCT($CM72:$DD72,INDIRECT(ADDRESS(AR$2,$DH$2)):INDIRECT(ADDRESS(AR$2,$DY$2)))</f>
        <v>4359.7128523774045</v>
      </c>
      <c r="AS72" s="51">
        <f ca="1">SUMPRODUCT($CM72:$DD72,INDIRECT(ADDRESS(AS$2,$DH$2)):INDIRECT(ADDRESS(AS$2,$DY$2)))</f>
        <v>4359.7128523774045</v>
      </c>
      <c r="AT72" s="51">
        <f ca="1">SUMPRODUCT($CM72:$DD72,INDIRECT(ADDRESS(AT$2,$DH$2)):INDIRECT(ADDRESS(AT$2,$DY$2)))</f>
        <v>4359.7128523774045</v>
      </c>
      <c r="AU72" s="51">
        <f ca="1">SUMPRODUCT($CM72:$DD72,INDIRECT(ADDRESS(AU$2,$DH$2)):INDIRECT(ADDRESS(AU$2,$DY$2)))</f>
        <v>4358.219325763167</v>
      </c>
      <c r="AV72" s="51">
        <f ca="1">SUMPRODUCT($CM72:$DD72,INDIRECT(ADDRESS(AV$2,$DH$2)):INDIRECT(ADDRESS(AV$2,$DY$2)))</f>
        <v>4358.219325763167</v>
      </c>
      <c r="AW72" s="51">
        <f ca="1">SUMPRODUCT($CM72:$DD72,INDIRECT(ADDRESS(AW$2,$DH$2)):INDIRECT(ADDRESS(AW$2,$DY$2)))</f>
        <v>4358.219325763167</v>
      </c>
      <c r="AX72" s="51">
        <f ca="1">SUMPRODUCT($CM72:$DD72,INDIRECT(ADDRESS(AX$2,$DH$2)):INDIRECT(ADDRESS(AX$2,$DY$2)))</f>
        <v>4358.219325763167</v>
      </c>
      <c r="AY72" s="51">
        <f ca="1">SUMPRODUCT($CM72:$DD72,INDIRECT(ADDRESS(AY$2,$DH$2)):INDIRECT(ADDRESS(AY$2,$DY$2)))</f>
        <v>4358.219325763167</v>
      </c>
      <c r="AZ72" s="51">
        <f ca="1">SUMPRODUCT($CM72:$DD72,INDIRECT(ADDRESS(AZ$2,$DH$2)):INDIRECT(ADDRESS(AZ$2,$DY$2)))</f>
        <v>4358.219325763167</v>
      </c>
      <c r="BA72" s="51">
        <f ca="1">SUMPRODUCT($CM72:$DD72,INDIRECT(ADDRESS(BA$2,$DH$2)):INDIRECT(ADDRESS(BA$2,$DY$2)))</f>
        <v>4358.219325763167</v>
      </c>
      <c r="BB72" s="51">
        <f ca="1">SUMPRODUCT($CM72:$DD72,INDIRECT(ADDRESS(BB$2,$DH$2)):INDIRECT(ADDRESS(BB$2,$DY$2)))</f>
        <v>4358.219325763167</v>
      </c>
      <c r="BC72" s="51">
        <f ca="1">SUMPRODUCT($CM72:$DD72,INDIRECT(ADDRESS(BC$2,$DH$2)):INDIRECT(ADDRESS(BC$2,$DY$2)))</f>
        <v>4358.219325763167</v>
      </c>
      <c r="BD72" s="51">
        <f ca="1">SUMPRODUCT($CM72:$DD72,INDIRECT(ADDRESS(BD$2,$DH$2)):INDIRECT(ADDRESS(BD$2,$DY$2)))</f>
        <v>4358.219325763167</v>
      </c>
      <c r="BE72" s="51">
        <f ca="1">SUMPRODUCT($CM72:$DD72,INDIRECT(ADDRESS(BE$2,$DH$2)):INDIRECT(ADDRESS(BE$2,$DY$2)))</f>
        <v>4358.219325763167</v>
      </c>
      <c r="BF72" s="51">
        <f ca="1">SUMPRODUCT($CM72:$DD72,INDIRECT(ADDRESS(BF$2,$DH$2)):INDIRECT(ADDRESS(BF$2,$DY$2)))</f>
        <v>4358.219325763167</v>
      </c>
      <c r="BG72" s="51">
        <f ca="1">SUMPRODUCT($CM72:$DD72,INDIRECT(ADDRESS(BG$2,$DH$2)):INDIRECT(ADDRESS(BG$2,$DY$2)))</f>
        <v>4358.7748736970325</v>
      </c>
      <c r="BH72" s="51">
        <f ca="1">SUMPRODUCT($CM72:$DD72,INDIRECT(ADDRESS(BH$2,$DH$2)):INDIRECT(ADDRESS(BH$2,$DY$2)))</f>
        <v>4358.7748736970325</v>
      </c>
      <c r="BI72" s="51">
        <f ca="1">SUMPRODUCT($CM72:$DD72,INDIRECT(ADDRESS(BI$2,$DH$2)):INDIRECT(ADDRESS(BI$2,$DY$2)))</f>
        <v>4358.7748736970325</v>
      </c>
      <c r="BJ72" s="51">
        <f ca="1">SUMPRODUCT($CM72:$DD72,INDIRECT(ADDRESS(BJ$2,$DH$2)):INDIRECT(ADDRESS(BJ$2,$DY$2)))</f>
        <v>4358.7748736970325</v>
      </c>
      <c r="BK72" s="51">
        <f ca="1">SUMPRODUCT($CM72:$DD72,INDIRECT(ADDRESS(BK$2,$DH$2)):INDIRECT(ADDRESS(BK$2,$DY$2)))</f>
        <v>4358.7748736970325</v>
      </c>
      <c r="BL72" s="51">
        <f ca="1">SUMPRODUCT($CM72:$DD72,INDIRECT(ADDRESS(BL$2,$DH$2)):INDIRECT(ADDRESS(BL$2,$DY$2)))</f>
        <v>4358.7748736970325</v>
      </c>
      <c r="BM72" s="51">
        <f ca="1">SUMPRODUCT($CM72:$DD72,INDIRECT(ADDRESS(BM$2,$DH$2)):INDIRECT(ADDRESS(BM$2,$DY$2)))</f>
        <v>4358.7748736970325</v>
      </c>
      <c r="BN72" s="51">
        <f ca="1">SUMPRODUCT($CM72:$DD72,INDIRECT(ADDRESS(BN$2,$DH$2)):INDIRECT(ADDRESS(BN$2,$DY$2)))</f>
        <v>4358.7748736970325</v>
      </c>
      <c r="BO72" s="51">
        <f ca="1">SUMPRODUCT($CM72:$DD72,INDIRECT(ADDRESS(BO$2,$DH$2)):INDIRECT(ADDRESS(BO$2,$DY$2)))</f>
        <v>4358.7748736970325</v>
      </c>
      <c r="BP72" s="51">
        <f ca="1">SUMPRODUCT($CM72:$DD72,INDIRECT(ADDRESS(BP$2,$DH$2)):INDIRECT(ADDRESS(BP$2,$DY$2)))</f>
        <v>4358.7748736970325</v>
      </c>
      <c r="BQ72" s="51">
        <f ca="1">SUMPRODUCT($CM72:$DD72,INDIRECT(ADDRESS(BQ$2,$DH$2)):INDIRECT(ADDRESS(BQ$2,$DY$2)))</f>
        <v>4358.7748736970325</v>
      </c>
      <c r="BR72" s="51">
        <f ca="1">SUMPRODUCT($CM72:$DD72,INDIRECT(ADDRESS(BR$2,$DH$2)):INDIRECT(ADDRESS(BR$2,$DY$2)))</f>
        <v>4358.7748736970325</v>
      </c>
      <c r="BS72" s="51">
        <f ca="1">SUMPRODUCT($CM72:$DD72,INDIRECT(ADDRESS(BS$2,$DH$2)):INDIRECT(ADDRESS(BS$2,$DY$2)))</f>
        <v>4364.1139833461239</v>
      </c>
      <c r="BT72" s="51">
        <f ca="1">SUMPRODUCT($CM72:$DD72,INDIRECT(ADDRESS(BT$2,$DH$2)):INDIRECT(ADDRESS(BT$2,$DY$2)))</f>
        <v>4364.1139833461239</v>
      </c>
      <c r="BU72" s="51">
        <f ca="1">SUMPRODUCT($CM72:$DD72,INDIRECT(ADDRESS(BU$2,$DH$2)):INDIRECT(ADDRESS(BU$2,$DY$2)))</f>
        <v>4364.1139833461239</v>
      </c>
      <c r="BV72" s="51">
        <f ca="1">SUMPRODUCT($CM72:$DD72,INDIRECT(ADDRESS(BV$2,$DH$2)):INDIRECT(ADDRESS(BV$2,$DY$2)))</f>
        <v>4364.1139833461239</v>
      </c>
      <c r="BW72" s="51">
        <f ca="1">SUMPRODUCT($CM72:$DD72,INDIRECT(ADDRESS(BW$2,$DH$2)):INDIRECT(ADDRESS(BW$2,$DY$2)))</f>
        <v>4364.1139833461239</v>
      </c>
      <c r="BX72" s="51">
        <f ca="1">SUMPRODUCT($CM72:$DD72,INDIRECT(ADDRESS(BX$2,$DH$2)):INDIRECT(ADDRESS(BX$2,$DY$2)))</f>
        <v>4364.1139833461239</v>
      </c>
      <c r="BY72" s="51">
        <f ca="1">SUMPRODUCT($CM72:$DD72,INDIRECT(ADDRESS(BY$2,$DH$2)):INDIRECT(ADDRESS(BY$2,$DY$2)))</f>
        <v>4364.1139833461239</v>
      </c>
      <c r="BZ72" s="51">
        <f ca="1">SUMPRODUCT($CM72:$DD72,INDIRECT(ADDRESS(BZ$2,$DH$2)):INDIRECT(ADDRESS(BZ$2,$DY$2)))</f>
        <v>4364.1139833461239</v>
      </c>
      <c r="CA72" s="51">
        <f ca="1">SUMPRODUCT($CM72:$DD72,INDIRECT(ADDRESS(CA$2,$DH$2)):INDIRECT(ADDRESS(CA$2,$DY$2)))</f>
        <v>4364.1139833461239</v>
      </c>
      <c r="CB72" s="51">
        <f ca="1">SUMPRODUCT($CM72:$DD72,INDIRECT(ADDRESS(CB$2,$DH$2)):INDIRECT(ADDRESS(CB$2,$DY$2)))</f>
        <v>4364.1139833461239</v>
      </c>
      <c r="CC72" s="51">
        <f ca="1">SUMPRODUCT($CM72:$DD72,INDIRECT(ADDRESS(CC$2,$DH$2)):INDIRECT(ADDRESS(CC$2,$DY$2)))</f>
        <v>4364.1139833461239</v>
      </c>
      <c r="CD72" s="51">
        <f ca="1">SUMPRODUCT($CM72:$DD72,INDIRECT(ADDRESS(CD$2,$DH$2)):INDIRECT(ADDRESS(CD$2,$DY$2)))</f>
        <v>4364.1139833461239</v>
      </c>
      <c r="CF72" s="51">
        <f t="shared" ca="1" si="8"/>
        <v>52160.265406225488</v>
      </c>
      <c r="CG72" s="51">
        <f t="shared" ca="1" si="8"/>
        <v>52207.721541453524</v>
      </c>
      <c r="CH72" s="51">
        <f t="shared" ca="1" si="8"/>
        <v>52275.941268822571</v>
      </c>
      <c r="CI72" s="51">
        <f t="shared" ca="1" si="8"/>
        <v>52309.086595457666</v>
      </c>
      <c r="CJ72" s="51">
        <f t="shared" ca="1" si="8"/>
        <v>52301.409648827328</v>
      </c>
      <c r="CK72" s="51">
        <f t="shared" ca="1" si="8"/>
        <v>52331.994032609829</v>
      </c>
      <c r="CL72" s="82"/>
      <c r="CM72" s="1">
        <f>IFERROR(VLOOKUP($A72,Auxiliar_OPEX_CustosUnit!$A$4:$BT$129,COLUMN(Auxiliar_OPEX_CustosUnit!BC$2),0),0)</f>
        <v>0</v>
      </c>
      <c r="CN72" s="1">
        <f>IFERROR(VLOOKUP($A72,Auxiliar_OPEX_CustosUnit!$A$4:$BT$129,COLUMN(Auxiliar_OPEX_CustosUnit!BD$2),0),0)</f>
        <v>0</v>
      </c>
      <c r="CO72" s="1">
        <f>IFERROR(VLOOKUP($A72,Auxiliar_OPEX_CustosUnit!$A$4:$BT$129,COLUMN(Auxiliar_OPEX_CustosUnit!BE$2),0)*(1-DRE_Auxiliar!$A$172),0)</f>
        <v>4107.7319890497893</v>
      </c>
      <c r="CP72" s="1">
        <f>IFERROR(VLOOKUP($A72,Auxiliar_OPEX_CustosUnit!$A$4:$BT$129,COLUMN(Auxiliar_OPEX_CustosUnit!BF$2),0),0)</f>
        <v>0</v>
      </c>
      <c r="CQ72" s="1">
        <f>IFERROR(VLOOKUP($A72,Auxiliar_OPEX_CustosUnit!$A$4:$BT$129,COLUMN(Auxiliar_OPEX_CustosUnit!BG$2),0),0)</f>
        <v>0</v>
      </c>
      <c r="CR72" s="1">
        <f>IFERROR(VLOOKUP($A72,Auxiliar_OPEX_CustosUnit!$A$4:$BT$129,COLUMN(Auxiliar_OPEX_CustosUnit!BH$2),0),0)</f>
        <v>0</v>
      </c>
      <c r="CS72" s="1">
        <f>IFERROR(VLOOKUP($A72,Auxiliar_OPEX_CustosUnit!$A$4:$BT$129,COLUMN(Auxiliar_OPEX_CustosUnit!BI$2),0),0)</f>
        <v>0</v>
      </c>
      <c r="CT72" s="1">
        <f>IFERROR(VLOOKUP($A72,Auxiliar_OPEX_CustosUnit!$A$4:$BT$129,COLUMN(Auxiliar_OPEX_CustosUnit!BJ$2),0),0)</f>
        <v>0</v>
      </c>
      <c r="CU72" s="1">
        <f>IFERROR(VLOOKUP($A72,Auxiliar_OPEX_CustosUnit!$A$4:$BT$129,COLUMN(Auxiliar_OPEX_CustosUnit!BK$2),0),0)</f>
        <v>1.2450216580447599</v>
      </c>
      <c r="CV72" s="1">
        <f>IFERROR(VLOOKUP($A72,Auxiliar_OPEX_CustosUnit!$A$4:$BT$129,COLUMN(Auxiliar_OPEX_CustosUnit!BL$2),0),0)</f>
        <v>0</v>
      </c>
      <c r="CW72" s="1">
        <f>IFERROR(VLOOKUP($A72,Auxiliar_OPEX_CustosUnit!$A$4:$BT$129,COLUMN(Auxiliar_OPEX_CustosUnit!BM$2),0),0)</f>
        <v>0</v>
      </c>
      <c r="CX72" s="1">
        <f>IFERROR(VLOOKUP($A72,Auxiliar_OPEX_CustosUnit!$A$4:$BT$129,COLUMN(Auxiliar_OPEX_CustosUnit!BN$2),0),0)</f>
        <v>0</v>
      </c>
      <c r="CY72" s="1">
        <f>IFERROR(VLOOKUP($A72,Auxiliar_OPEX_CustosUnit!$A$4:$BT$129,COLUMN(Auxiliar_OPEX_CustosUnit!BO$2),0),0)</f>
        <v>0</v>
      </c>
      <c r="CZ72" s="1">
        <f>IFERROR(VLOOKUP($A72,Auxiliar_OPEX_CustosUnit!$A$4:$BT$129,COLUMN(Auxiliar_OPEX_CustosUnit!BP$2),0),0)</f>
        <v>0</v>
      </c>
      <c r="DA72" s="1">
        <f>IFERROR(VLOOKUP($A72,Auxiliar_OPEX_CustosUnit!$A$4:$BT$129,COLUMN(Auxiliar_OPEX_CustosUnit!BQ$2),0),0)</f>
        <v>0</v>
      </c>
      <c r="DB72" s="1">
        <f>IFERROR(VLOOKUP($A72,Auxiliar_OPEX_CustosUnit!$A$4:$BT$129,COLUMN(Auxiliar_OPEX_CustosUnit!BR$2),0),0)</f>
        <v>0</v>
      </c>
      <c r="DC72" s="1">
        <f>IFERROR(VLOOKUP($A72,Auxiliar_OPEX_CustosUnit!$A$4:$BT$129,COLUMN(Auxiliar_OPEX_CustosUnit!BS$2),0),0)</f>
        <v>0</v>
      </c>
      <c r="DD72" s="1">
        <f>IFERROR(VLOOKUP($A72,Auxiliar_OPEX_CustosUnit!$A$4:$BT$129,COLUMN(Auxiliar_OPEX_CustosUnit!BT$2),0),0)</f>
        <v>0</v>
      </c>
      <c r="DG72" s="60">
        <v>45323</v>
      </c>
      <c r="DH72" s="1">
        <v>1</v>
      </c>
      <c r="DI72" s="1">
        <f>INDEX(Auxiliar_OPEX_Drivers!$B$2:$CH$18,MATCH(Auxiliar_OPEX_O!DI$3,Auxiliar_OPEX_Drivers!$B$2:$B$18,0),MATCH($DG72,Auxiliar_OPEX_Drivers!$B$2:$CH$2,0))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INDEX(Auxiliar_OPEX_Drivers!$B$2:$CH$18,MATCH(Auxiliar_OPEX_O!DK$3,Auxiliar_OPEX_Drivers!$B$2:$B$18,0),MATCH($DG72,Auxiliar_OPEX_Drivers!$B$2:$CH$2,0))</f>
        <v>15.296836858991167</v>
      </c>
      <c r="DL72" s="1">
        <f>INDEX(Auxiliar_OPEX_Drivers!$B$2:$CH$18,MATCH(Auxiliar_OPEX_O!DL$3,Auxiliar_OPEX_Drivers!$B$2:$B$18,0),MATCH($DG72,Auxiliar_OPEX_Drivers!$B$2:$CH$2,0))</f>
        <v>66.716365522822429</v>
      </c>
      <c r="DM72" s="1">
        <f>INDEX(Auxiliar_OPEX_Drivers!$B$2:$CH$18,MATCH(Auxiliar_OPEX_O!DM$3,Auxiliar_OPEX_Drivers!$B$2:$B$18,0),MATCH($DG72,Auxiliar_OPEX_Drivers!$B$2:$CH$2,0))</f>
        <v>13</v>
      </c>
      <c r="DN72" s="1">
        <f>INDEX(Auxiliar_OPEX_Drivers!$B$2:$CH$18,MATCH(Auxiliar_OPEX_O!DN$3,Auxiliar_OPEX_Drivers!$B$2:$B$18,0),MATCH($DG72,Auxiliar_OPEX_Drivers!$B$2:$CH$2,0))</f>
        <v>758.44701041450924</v>
      </c>
      <c r="DO72" s="1">
        <f>INDEX(Auxiliar_OPEX_Drivers!$B$2:$CH$18,MATCH(Auxiliar_OPEX_O!DO$3,Auxiliar_OPEX_Drivers!$B$2:$B$18,0),MATCH($DG72,Auxiliar_OPEX_Drivers!$B$2:$CH$2,0))</f>
        <v>12</v>
      </c>
      <c r="DP72" s="1">
        <f>INDEX(Auxiliar_OPEX_Drivers!$B$2:$CH$18,MATCH(Auxiliar_OPEX_O!DP$3,Auxiliar_OPEX_Drivers!$B$2:$B$18,0),MATCH($DG72,Auxiliar_OPEX_Drivers!$B$2:$CH$2,0))</f>
        <v>205.92573039971722</v>
      </c>
      <c r="DQ72" s="1">
        <f>INDEX(Auxiliar_OPEX_Drivers!$B$2:$CH$18,MATCH(Auxiliar_OPEX_O!DQ$3,Auxiliar_OPEX_Drivers!$B$2:$B$18,0),MATCH($DG72,Auxiliar_OPEX_Drivers!$B$2:$CH$2,0))</f>
        <v>37.324209214747796</v>
      </c>
      <c r="DR72" s="1">
        <f>INDEX(Auxiliar_OPEX_Drivers!$B$2:$CH$18,MATCH(Auxiliar_OPEX_O!DR$3,Auxiliar_OPEX_Drivers!$B$2:$B$18,0),MATCH($DG72,Auxiliar_OPEX_Drivers!$B$2:$CH$2,0))</f>
        <v>21881317.467311714</v>
      </c>
      <c r="DS72" s="1">
        <f>INDEX(Auxiliar_OPEX_Drivers!$B$2:$CH$18,MATCH(Auxiliar_OPEX_O!DS$3,Auxiliar_OPEX_Drivers!$B$2:$B$18,0),MATCH($DG72,Auxiliar_OPEX_Drivers!$B$2:$CH$2,0))</f>
        <v>62881.770833333401</v>
      </c>
      <c r="DT72" s="1">
        <f>INDEX(Auxiliar_OPEX_Drivers!$B$2:$CH$18,MATCH(Auxiliar_OPEX_O!DT$3,Auxiliar_OPEX_Drivers!$B$2:$B$18,0),MATCH($DG72,Auxiliar_OPEX_Drivers!$B$2:$CH$2,0))</f>
        <v>10955.821445605417</v>
      </c>
      <c r="DU72" s="1">
        <f>INDEX(Auxiliar_OPEX_Drivers!$B$2:$CH$18,MATCH(Auxiliar_OPEX_O!DU$3,Auxiliar_OPEX_Drivers!$B$2:$B$18,0),MATCH($DG72,Auxiliar_OPEX_Drivers!$B$2:$CH$2,0))</f>
        <v>4642.3326618579704</v>
      </c>
      <c r="DV72" s="1">
        <f>INDEX(Auxiliar_OPEX_Drivers!$B$2:$CH$18,MATCH(Auxiliar_OPEX_O!DV$3,Auxiliar_OPEX_Drivers!$B$2:$B$18,0),MATCH($DG72,Auxiliar_OPEX_Drivers!$B$2:$CH$2,0))</f>
        <v>2606948.232623376</v>
      </c>
      <c r="DW72" s="1">
        <f>INDEX(Auxiliar_OPEX_Drivers!$B$2:$CH$18,MATCH(Auxiliar_OPEX_O!DW$3,Auxiliar_OPEX_Drivers!$B$2:$B$18,0),MATCH($DG72,Auxiliar_OPEX_Drivers!$B$2:$CH$2,0))</f>
        <v>10808.999328524729</v>
      </c>
      <c r="DX72" s="1">
        <f>INDEX(Auxiliar_OPEX_Drivers!$B$2:$CH$18,MATCH(Auxiliar_OPEX_O!DX$3,Auxiliar_OPEX_Drivers!$B$2:$B$18,0),MATCH($DG72,Auxiliar_OPEX_Drivers!$B$2:$CH$2,0))</f>
        <v>2633558.8860927918</v>
      </c>
      <c r="DY72" s="1">
        <f>INDEX(Auxiliar_OPEX_Drivers!$B$2:$CH$18,MATCH(Auxiliar_OPEX_O!DY$3,Auxiliar_OPEX_Drivers!$B$2:$B$18,0),MATCH($DG72,Auxiliar_OPEX_Drivers!$B$2:$CH$2,0))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18348.168293514234</v>
      </c>
      <c r="E73" s="51">
        <f ca="1">SUMPRODUCT($CM73:$DD73,INDIRECT(ADDRESS(E$2,$DH$2)):INDIRECT(ADDRESS(E$2,$DY$2)))</f>
        <v>18644.750303843044</v>
      </c>
      <c r="F73" s="51">
        <f ca="1">SUMPRODUCT($CM73:$DD73,INDIRECT(ADDRESS(F$2,$DH$2)):INDIRECT(ADDRESS(F$2,$DY$2)))</f>
        <v>19101.937845316876</v>
      </c>
      <c r="G73" s="51">
        <f ca="1">SUMPRODUCT($CM73:$DD73,INDIRECT(ADDRESS(G$2,$DH$2)):INDIRECT(ADDRESS(G$2,$DY$2)))</f>
        <v>18402.67944698059</v>
      </c>
      <c r="H73" s="51">
        <f ca="1">SUMPRODUCT($CM73:$DD73,INDIRECT(ADDRESS(H$2,$DH$2)):INDIRECT(ADDRESS(H$2,$DY$2)))</f>
        <v>18421.280409300867</v>
      </c>
      <c r="I73" s="51">
        <f ca="1">SUMPRODUCT($CM73:$DD73,INDIRECT(ADDRESS(I$2,$DH$2)):INDIRECT(ADDRESS(I$2,$DY$2)))</f>
        <v>17889.086209581939</v>
      </c>
      <c r="J73" s="51">
        <f ca="1">SUMPRODUCT($CM73:$DD73,INDIRECT(ADDRESS(J$2,$DH$2)):INDIRECT(ADDRESS(J$2,$DY$2)))</f>
        <v>17326.846288781799</v>
      </c>
      <c r="K73" s="51">
        <f ca="1">SUMPRODUCT($CM73:$DD73,INDIRECT(ADDRESS(K$2,$DH$2)):INDIRECT(ADDRESS(K$2,$DY$2)))</f>
        <v>17233.640845835311</v>
      </c>
      <c r="L73" s="51">
        <f ca="1">SUMPRODUCT($CM73:$DD73,INDIRECT(ADDRESS(L$2,$DH$2)):INDIRECT(ADDRESS(L$2,$DY$2)))</f>
        <v>17967.925146813403</v>
      </c>
      <c r="M73" s="51">
        <f ca="1">SUMPRODUCT($CM73:$DD73,INDIRECT(ADDRESS(M$2,$DH$2)):INDIRECT(ADDRESS(M$2,$DY$2)))</f>
        <v>18470.052933715273</v>
      </c>
      <c r="N73" s="51">
        <f ca="1">SUMPRODUCT($CM73:$DD73,INDIRECT(ADDRESS(N$2,$DH$2)):INDIRECT(ADDRESS(N$2,$DY$2)))</f>
        <v>17816.281544291349</v>
      </c>
      <c r="O73" s="51">
        <f ca="1">SUMPRODUCT($CM73:$DD73,INDIRECT(ADDRESS(O$2,$DH$2)):INDIRECT(ADDRESS(O$2,$DY$2)))</f>
        <v>18019.97344455422</v>
      </c>
      <c r="P73" s="51">
        <f ca="1">SUMPRODUCT($CM73:$DD73,INDIRECT(ADDRESS(P$2,$DH$2)):INDIRECT(ADDRESS(P$2,$DY$2)))</f>
        <v>18634.020609258583</v>
      </c>
      <c r="Q73" s="51">
        <f ca="1">SUMPRODUCT($CM73:$DD73,INDIRECT(ADDRESS(Q$2,$DH$2)):INDIRECT(ADDRESS(Q$2,$DY$2)))</f>
        <v>18899.94547798545</v>
      </c>
      <c r="R73" s="51">
        <f ca="1">SUMPRODUCT($CM73:$DD73,INDIRECT(ADDRESS(R$2,$DH$2)):INDIRECT(ADDRESS(R$2,$DY$2)))</f>
        <v>19391.493130411924</v>
      </c>
      <c r="S73" s="51">
        <f ca="1">SUMPRODUCT($CM73:$DD73,INDIRECT(ADDRESS(S$2,$DH$2)):INDIRECT(ADDRESS(S$2,$DY$2)))</f>
        <v>18635.570689451939</v>
      </c>
      <c r="T73" s="51">
        <f ca="1">SUMPRODUCT($CM73:$DD73,INDIRECT(ADDRESS(T$2,$DH$2)):INDIRECT(ADDRESS(T$2,$DY$2)))</f>
        <v>18642.804397020951</v>
      </c>
      <c r="U73" s="51">
        <f ca="1">SUMPRODUCT($CM73:$DD73,INDIRECT(ADDRESS(U$2,$DH$2)):INDIRECT(ADDRESS(U$2,$DY$2)))</f>
        <v>17922.706031640755</v>
      </c>
      <c r="V73" s="51">
        <f ca="1">SUMPRODUCT($CM73:$DD73,INDIRECT(ADDRESS(V$2,$DH$2)):INDIRECT(ADDRESS(V$2,$DY$2)))</f>
        <v>17551.349875095766</v>
      </c>
      <c r="W73" s="51">
        <f ca="1">SUMPRODUCT($CM73:$DD73,INDIRECT(ADDRESS(W$2,$DH$2)):INDIRECT(ADDRESS(W$2,$DY$2)))</f>
        <v>17496.194791713908</v>
      </c>
      <c r="X73" s="51">
        <f ca="1">SUMPRODUCT($CM73:$DD73,INDIRECT(ADDRESS(X$2,$DH$2)):INDIRECT(ADDRESS(X$2,$DY$2)))</f>
        <v>18223.753001339097</v>
      </c>
      <c r="Y73" s="51">
        <f ca="1">SUMPRODUCT($CM73:$DD73,INDIRECT(ADDRESS(Y$2,$DH$2)):INDIRECT(ADDRESS(Y$2,$DY$2)))</f>
        <v>18588.394941808594</v>
      </c>
      <c r="Z73" s="51">
        <f ca="1">SUMPRODUCT($CM73:$DD73,INDIRECT(ADDRESS(Z$2,$DH$2)):INDIRECT(ADDRESS(Z$2,$DY$2)))</f>
        <v>18029.474047568179</v>
      </c>
      <c r="AA73" s="51">
        <f ca="1">SUMPRODUCT($CM73:$DD73,INDIRECT(ADDRESS(AA$2,$DH$2)):INDIRECT(ADDRESS(AA$2,$DY$2)))</f>
        <v>18214.269963735478</v>
      </c>
      <c r="AB73" s="51">
        <f ca="1">SUMPRODUCT($CM73:$DD73,INDIRECT(ADDRESS(AB$2,$DH$2)):INDIRECT(ADDRESS(AB$2,$DY$2)))</f>
        <v>18562.428934789401</v>
      </c>
      <c r="AC73" s="51">
        <f ca="1">SUMPRODUCT($CM73:$DD73,INDIRECT(ADDRESS(AC$2,$DH$2)):INDIRECT(ADDRESS(AC$2,$DY$2)))</f>
        <v>18927.300589192168</v>
      </c>
      <c r="AD73" s="51">
        <f ca="1">SUMPRODUCT($CM73:$DD73,INDIRECT(ADDRESS(AD$2,$DH$2)):INDIRECT(ADDRESS(AD$2,$DY$2)))</f>
        <v>19510.38908859295</v>
      </c>
      <c r="AE73" s="51">
        <f ca="1">SUMPRODUCT($CM73:$DD73,INDIRECT(ADDRESS(AE$2,$DH$2)):INDIRECT(ADDRESS(AE$2,$DY$2)))</f>
        <v>18777.976197232198</v>
      </c>
      <c r="AF73" s="51">
        <f ca="1">SUMPRODUCT($CM73:$DD73,INDIRECT(ADDRESS(AF$2,$DH$2)):INDIRECT(ADDRESS(AF$2,$DY$2)))</f>
        <v>18843.424027618341</v>
      </c>
      <c r="AG73" s="51">
        <f ca="1">SUMPRODUCT($CM73:$DD73,INDIRECT(ADDRESS(AG$2,$DH$2)):INDIRECT(ADDRESS(AG$2,$DY$2)))</f>
        <v>18329.96857512576</v>
      </c>
      <c r="AH73" s="51">
        <f ca="1">SUMPRODUCT($CM73:$DD73,INDIRECT(ADDRESS(AH$2,$DH$2)):INDIRECT(ADDRESS(AH$2,$DY$2)))</f>
        <v>17425.031758244495</v>
      </c>
      <c r="AI73" s="51">
        <f ca="1">SUMPRODUCT($CM73:$DD73,INDIRECT(ADDRESS(AI$2,$DH$2)):INDIRECT(ADDRESS(AI$2,$DY$2)))</f>
        <v>17451.919989086975</v>
      </c>
      <c r="AJ73" s="51">
        <f ca="1">SUMPRODUCT($CM73:$DD73,INDIRECT(ADDRESS(AJ$2,$DH$2)):INDIRECT(ADDRESS(AJ$2,$DY$2)))</f>
        <v>18266.60711588883</v>
      </c>
      <c r="AK73" s="51">
        <f ca="1">SUMPRODUCT($CM73:$DD73,INDIRECT(ADDRESS(AK$2,$DH$2)):INDIRECT(ADDRESS(AK$2,$DY$2)))</f>
        <v>18774.614960097297</v>
      </c>
      <c r="AL73" s="51">
        <f ca="1">SUMPRODUCT($CM73:$DD73,INDIRECT(ADDRESS(AL$2,$DH$2)):INDIRECT(ADDRESS(AL$2,$DY$2)))</f>
        <v>18286.242041604262</v>
      </c>
      <c r="AM73" s="51">
        <f ca="1">SUMPRODUCT($CM73:$DD73,INDIRECT(ADDRESS(AM$2,$DH$2)):INDIRECT(ADDRESS(AM$2,$DY$2)))</f>
        <v>18528.646316760656</v>
      </c>
      <c r="AN73" s="51">
        <f ca="1">SUMPRODUCT($CM73:$DD73,INDIRECT(ADDRESS(AN$2,$DH$2)):INDIRECT(ADDRESS(AN$2,$DY$2)))</f>
        <v>18815.565722446609</v>
      </c>
      <c r="AO73" s="51">
        <f ca="1">SUMPRODUCT($CM73:$DD73,INDIRECT(ADDRESS(AO$2,$DH$2)):INDIRECT(ADDRESS(AO$2,$DY$2)))</f>
        <v>19015.009373991757</v>
      </c>
      <c r="AP73" s="51">
        <f ca="1">SUMPRODUCT($CM73:$DD73,INDIRECT(ADDRESS(AP$2,$DH$2)):INDIRECT(ADDRESS(AP$2,$DY$2)))</f>
        <v>19368.427658076947</v>
      </c>
      <c r="AQ73" s="51">
        <f ca="1">SUMPRODUCT($CM73:$DD73,INDIRECT(ADDRESS(AQ$2,$DH$2)):INDIRECT(ADDRESS(AQ$2,$DY$2)))</f>
        <v>18705.682259850921</v>
      </c>
      <c r="AR73" s="51">
        <f ca="1">SUMPRODUCT($CM73:$DD73,INDIRECT(ADDRESS(AR$2,$DH$2)):INDIRECT(ADDRESS(AR$2,$DY$2)))</f>
        <v>18652.032262047542</v>
      </c>
      <c r="AS73" s="51">
        <f ca="1">SUMPRODUCT($CM73:$DD73,INDIRECT(ADDRESS(AS$2,$DH$2)):INDIRECT(ADDRESS(AS$2,$DY$2)))</f>
        <v>17934.362355636946</v>
      </c>
      <c r="AT73" s="51">
        <f ca="1">SUMPRODUCT($CM73:$DD73,INDIRECT(ADDRESS(AT$2,$DH$2)):INDIRECT(ADDRESS(AT$2,$DY$2)))</f>
        <v>17493.984572704463</v>
      </c>
      <c r="AU73" s="51">
        <f ca="1">SUMPRODUCT($CM73:$DD73,INDIRECT(ADDRESS(AU$2,$DH$2)):INDIRECT(ADDRESS(AU$2,$DY$2)))</f>
        <v>17558.524715869557</v>
      </c>
      <c r="AV73" s="51">
        <f ca="1">SUMPRODUCT($CM73:$DD73,INDIRECT(ADDRESS(AV$2,$DH$2)):INDIRECT(ADDRESS(AV$2,$DY$2)))</f>
        <v>18301.920528439841</v>
      </c>
      <c r="AW73" s="51">
        <f ca="1">SUMPRODUCT($CM73:$DD73,INDIRECT(ADDRESS(AW$2,$DH$2)):INDIRECT(ADDRESS(AW$2,$DY$2)))</f>
        <v>18776.410008515035</v>
      </c>
      <c r="AX73" s="51">
        <f ca="1">SUMPRODUCT($CM73:$DD73,INDIRECT(ADDRESS(AX$2,$DH$2)):INDIRECT(ADDRESS(AX$2,$DY$2)))</f>
        <v>18192.989762123463</v>
      </c>
      <c r="AY73" s="51">
        <f ca="1">SUMPRODUCT($CM73:$DD73,INDIRECT(ADDRESS(AY$2,$DH$2)):INDIRECT(ADDRESS(AY$2,$DY$2)))</f>
        <v>18386.253489478877</v>
      </c>
      <c r="AZ73" s="51">
        <f ca="1">SUMPRODUCT($CM73:$DD73,INDIRECT(ADDRESS(AZ$2,$DH$2)):INDIRECT(ADDRESS(AZ$2,$DY$2)))</f>
        <v>18737.154025557757</v>
      </c>
      <c r="BA73" s="51">
        <f ca="1">SUMPRODUCT($CM73:$DD73,INDIRECT(ADDRESS(BA$2,$DH$2)):INDIRECT(ADDRESS(BA$2,$DY$2)))</f>
        <v>18979.569344685387</v>
      </c>
      <c r="BB73" s="51">
        <f ca="1">SUMPRODUCT($CM73:$DD73,INDIRECT(ADDRESS(BB$2,$DH$2)):INDIRECT(ADDRESS(BB$2,$DY$2)))</f>
        <v>19231.02679827427</v>
      </c>
      <c r="BC73" s="51">
        <f ca="1">SUMPRODUCT($CM73:$DD73,INDIRECT(ADDRESS(BC$2,$DH$2)):INDIRECT(ADDRESS(BC$2,$DY$2)))</f>
        <v>18687.034765972578</v>
      </c>
      <c r="BD73" s="51">
        <f ca="1">SUMPRODUCT($CM73:$DD73,INDIRECT(ADDRESS(BD$2,$DH$2)):INDIRECT(ADDRESS(BD$2,$DY$2)))</f>
        <v>18686.345841442195</v>
      </c>
      <c r="BE73" s="51">
        <f ca="1">SUMPRODUCT($CM73:$DD73,INDIRECT(ADDRESS(BE$2,$DH$2)):INDIRECT(ADDRESS(BE$2,$DY$2)))</f>
        <v>18118.000326991554</v>
      </c>
      <c r="BF73" s="51">
        <f ca="1">SUMPRODUCT($CM73:$DD73,INDIRECT(ADDRESS(BF$2,$DH$2)):INDIRECT(ADDRESS(BF$2,$DY$2)))</f>
        <v>17552.401899105807</v>
      </c>
      <c r="BG73" s="51">
        <f ca="1">SUMPRODUCT($CM73:$DD73,INDIRECT(ADDRESS(BG$2,$DH$2)):INDIRECT(ADDRESS(BG$2,$DY$2)))</f>
        <v>17729.524382974345</v>
      </c>
      <c r="BH73" s="51">
        <f ca="1">SUMPRODUCT($CM73:$DD73,INDIRECT(ADDRESS(BH$2,$DH$2)):INDIRECT(ADDRESS(BH$2,$DY$2)))</f>
        <v>18448.241736201078</v>
      </c>
      <c r="BI73" s="51">
        <f ca="1">SUMPRODUCT($CM73:$DD73,INDIRECT(ADDRESS(BI$2,$DH$2)):INDIRECT(ADDRESS(BI$2,$DY$2)))</f>
        <v>18704.574069741979</v>
      </c>
      <c r="BJ73" s="51">
        <f ca="1">SUMPRODUCT($CM73:$DD73,INDIRECT(ADDRESS(BJ$2,$DH$2)):INDIRECT(ADDRESS(BJ$2,$DY$2)))</f>
        <v>18039.566162740266</v>
      </c>
      <c r="BK73" s="51">
        <f ca="1">SUMPRODUCT($CM73:$DD73,INDIRECT(ADDRESS(BK$2,$DH$2)):INDIRECT(ADDRESS(BK$2,$DY$2)))</f>
        <v>18265.319131984099</v>
      </c>
      <c r="BL73" s="51">
        <f ca="1">SUMPRODUCT($CM73:$DD73,INDIRECT(ADDRESS(BL$2,$DH$2)):INDIRECT(ADDRESS(BL$2,$DY$2)))</f>
        <v>18558.334758523022</v>
      </c>
      <c r="BM73" s="51">
        <f ca="1">SUMPRODUCT($CM73:$DD73,INDIRECT(ADDRESS(BM$2,$DH$2)):INDIRECT(ADDRESS(BM$2,$DY$2)))</f>
        <v>18868.376538288943</v>
      </c>
      <c r="BN73" s="51">
        <f ca="1">SUMPRODUCT($CM73:$DD73,INDIRECT(ADDRESS(BN$2,$DH$2)):INDIRECT(ADDRESS(BN$2,$DY$2)))</f>
        <v>19426.616657707895</v>
      </c>
      <c r="BO73" s="51">
        <f ca="1">SUMPRODUCT($CM73:$DD73,INDIRECT(ADDRESS(BO$2,$DH$2)):INDIRECT(ADDRESS(BO$2,$DY$2)))</f>
        <v>18558.334758523022</v>
      </c>
      <c r="BP73" s="51">
        <f ca="1">SUMPRODUCT($CM73:$DD73,INDIRECT(ADDRESS(BP$2,$DH$2)):INDIRECT(ADDRESS(BP$2,$DY$2)))</f>
        <v>18558.334758523022</v>
      </c>
      <c r="BQ73" s="51">
        <f ca="1">SUMPRODUCT($CM73:$DD73,INDIRECT(ADDRESS(BQ$2,$DH$2)):INDIRECT(ADDRESS(BQ$2,$DY$2)))</f>
        <v>17938.251198991184</v>
      </c>
      <c r="BR73" s="51">
        <f ca="1">SUMPRODUCT($CM73:$DD73,INDIRECT(ADDRESS(BR$2,$DH$2)):INDIRECT(ADDRESS(BR$2,$DY$2)))</f>
        <v>17628.209419225263</v>
      </c>
      <c r="BS73" s="51">
        <f ca="1">SUMPRODUCT($CM73:$DD73,INDIRECT(ADDRESS(BS$2,$DH$2)):INDIRECT(ADDRESS(BS$2,$DY$2)))</f>
        <v>17655.77430948793</v>
      </c>
      <c r="BT73" s="51">
        <f ca="1">SUMPRODUCT($CM73:$DD73,INDIRECT(ADDRESS(BT$2,$DH$2)):INDIRECT(ADDRESS(BT$2,$DY$2)))</f>
        <v>18374.491662714659</v>
      </c>
      <c r="BU73" s="51">
        <f ca="1">SUMPRODUCT($CM73:$DD73,INDIRECT(ADDRESS(BU$2,$DH$2)):INDIRECT(ADDRESS(BU$2,$DY$2)))</f>
        <v>18441.369750400921</v>
      </c>
      <c r="BV73" s="51">
        <f ca="1">SUMPRODUCT($CM73:$DD73,INDIRECT(ADDRESS(BV$2,$DH$2)):INDIRECT(ADDRESS(BV$2,$DY$2)))</f>
        <v>17965.816089253851</v>
      </c>
      <c r="BW73" s="51">
        <f ca="1">SUMPRODUCT($CM73:$DD73,INDIRECT(ADDRESS(BW$2,$DH$2)):INDIRECT(ADDRESS(BW$2,$DY$2)))</f>
        <v>18191.569058497684</v>
      </c>
      <c r="BX73" s="51">
        <f ca="1">SUMPRODUCT($CM73:$DD73,INDIRECT(ADDRESS(BX$2,$DH$2)):INDIRECT(ADDRESS(BX$2,$DY$2)))</f>
        <v>18670.579955644953</v>
      </c>
      <c r="BY73" s="51">
        <f ca="1">SUMPRODUCT($CM73:$DD73,INDIRECT(ADDRESS(BY$2,$DH$2)):INDIRECT(ADDRESS(BY$2,$DY$2)))</f>
        <v>18791.167489556257</v>
      </c>
      <c r="BZ73" s="51">
        <f ca="1">SUMPRODUCT($CM73:$DD73,INDIRECT(ADDRESS(BZ$2,$DH$2)):INDIRECT(ADDRESS(BZ$2,$DY$2)))</f>
        <v>19349.308763171543</v>
      </c>
      <c r="CA73" s="51">
        <f ca="1">SUMPRODUCT($CM73:$DD73,INDIRECT(ADDRESS(CA$2,$DH$2)):INDIRECT(ADDRESS(CA$2,$DY$2)))</f>
        <v>18670.579955644953</v>
      </c>
      <c r="CB73" s="51">
        <f ca="1">SUMPRODUCT($CM73:$DD73,INDIRECT(ADDRESS(CB$2,$DH$2)):INDIRECT(ADDRESS(CB$2,$DY$2)))</f>
        <v>18670.579955644953</v>
      </c>
      <c r="CC73" s="51">
        <f ca="1">SUMPRODUCT($CM73:$DD73,INDIRECT(ADDRESS(CC$2,$DH$2)):INDIRECT(ADDRESS(CC$2,$DY$2)))</f>
        <v>18050.496396113118</v>
      </c>
      <c r="CD73" s="51">
        <f ca="1">SUMPRODUCT($CM73:$DD73,INDIRECT(ADDRESS(CD$2,$DH$2)):INDIRECT(ADDRESS(CD$2,$DY$2)))</f>
        <v>17740.454616347197</v>
      </c>
      <c r="CF73" s="51">
        <f t="shared" ca="1" si="8"/>
        <v>217642.62271252894</v>
      </c>
      <c r="CG73" s="51">
        <f t="shared" ca="1" si="8"/>
        <v>220229.97695703065</v>
      </c>
      <c r="CH73" s="51">
        <f t="shared" ca="1" si="8"/>
        <v>221684.54959423334</v>
      </c>
      <c r="CI73" s="51">
        <f t="shared" ca="1" si="8"/>
        <v>221201.16270918195</v>
      </c>
      <c r="CJ73" s="51">
        <f t="shared" ca="1" si="8"/>
        <v>221178.75848567131</v>
      </c>
      <c r="CK73" s="51">
        <f t="shared" ca="1" si="8"/>
        <v>220165.47896013741</v>
      </c>
      <c r="CL73" s="82"/>
      <c r="CM73" s="1">
        <f>IFERROR(VLOOKUP($A73,Auxiliar_OPEX_CustosUnit!$A$4:$BT$129,COLUMN(Auxiliar_OPEX_CustosUnit!BC$2),0),0)</f>
        <v>0</v>
      </c>
      <c r="CN73" s="1">
        <f>IFERROR(VLOOKUP($A73,Auxiliar_OPEX_CustosUnit!$A$4:$BT$129,COLUMN(Auxiliar_OPEX_CustosUnit!BD$2),0),0)</f>
        <v>17.2231132595121</v>
      </c>
      <c r="CO73" s="1">
        <f>IFERROR(VLOOKUP($A73,Auxiliar_OPEX_CustosUnit!$A$4:$BT$129,COLUMN(Auxiliar_OPEX_CustosUnit!BE$2),0)*(1-DRE_Auxiliar!$A$172),0)</f>
        <v>14556.548496566735</v>
      </c>
      <c r="CP73" s="1">
        <f>IFERROR(VLOOKUP($A73,Auxiliar_OPEX_CustosUnit!$A$4:$BT$129,COLUMN(Auxiliar_OPEX_CustosUnit!BF$2),0),0)</f>
        <v>0</v>
      </c>
      <c r="CQ73" s="1">
        <f>IFERROR(VLOOKUP($A73,Auxiliar_OPEX_CustosUnit!$A$4:$BT$129,COLUMN(Auxiliar_OPEX_CustosUnit!BG$2),0),0)</f>
        <v>0</v>
      </c>
      <c r="CR73" s="1">
        <f>IFERROR(VLOOKUP($A73,Auxiliar_OPEX_CustosUnit!$A$4:$BT$129,COLUMN(Auxiliar_OPEX_CustosUnit!BH$2),0),0)</f>
        <v>0</v>
      </c>
      <c r="CS73" s="1">
        <f>IFERROR(VLOOKUP($A73,Auxiliar_OPEX_CustosUnit!$A$4:$BT$129,COLUMN(Auxiliar_OPEX_CustosUnit!BI$2),0),0)</f>
        <v>0</v>
      </c>
      <c r="CT73" s="1">
        <f>IFERROR(VLOOKUP($A73,Auxiliar_OPEX_CustosUnit!$A$4:$BT$129,COLUMN(Auxiliar_OPEX_CustosUnit!BJ$2),0),0)</f>
        <v>0</v>
      </c>
      <c r="CU73" s="1">
        <f>IFERROR(VLOOKUP($A73,Auxiliar_OPEX_CustosUnit!$A$4:$BT$129,COLUMN(Auxiliar_OPEX_CustosUnit!BK$2),0),0)</f>
        <v>6.4278292888199502</v>
      </c>
      <c r="CV73" s="1">
        <f>IFERROR(VLOOKUP($A73,Auxiliar_OPEX_CustosUnit!$A$4:$BT$129,COLUMN(Auxiliar_OPEX_CustosUnit!BL$2),0),0)</f>
        <v>0</v>
      </c>
      <c r="CW73" s="1">
        <f>IFERROR(VLOOKUP($A73,Auxiliar_OPEX_CustosUnit!$A$4:$BT$129,COLUMN(Auxiliar_OPEX_CustosUnit!BM$2),0),0)</f>
        <v>0</v>
      </c>
      <c r="CX73" s="1">
        <f>IFERROR(VLOOKUP($A73,Auxiliar_OPEX_CustosUnit!$A$4:$BT$129,COLUMN(Auxiliar_OPEX_CustosUnit!BN$2),0),0)</f>
        <v>0</v>
      </c>
      <c r="CY73" s="1">
        <f>IFERROR(VLOOKUP($A73,Auxiliar_OPEX_CustosUnit!$A$4:$BT$129,COLUMN(Auxiliar_OPEX_CustosUnit!BO$2),0),0)</f>
        <v>0</v>
      </c>
      <c r="CZ73" s="1">
        <f>IFERROR(VLOOKUP($A73,Auxiliar_OPEX_CustosUnit!$A$4:$BT$129,COLUMN(Auxiliar_OPEX_CustosUnit!BP$2),0),0)</f>
        <v>0</v>
      </c>
      <c r="DA73" s="1">
        <f>IFERROR(VLOOKUP($A73,Auxiliar_OPEX_CustosUnit!$A$4:$BT$129,COLUMN(Auxiliar_OPEX_CustosUnit!BQ$2),0),0)</f>
        <v>0</v>
      </c>
      <c r="DB73" s="1">
        <f>IFERROR(VLOOKUP($A73,Auxiliar_OPEX_CustosUnit!$A$4:$BT$129,COLUMN(Auxiliar_OPEX_CustosUnit!BR$2),0),0)</f>
        <v>0</v>
      </c>
      <c r="DC73" s="1">
        <f>IFERROR(VLOOKUP($A73,Auxiliar_OPEX_CustosUnit!$A$4:$BT$129,COLUMN(Auxiliar_OPEX_CustosUnit!BS$2),0),0)</f>
        <v>0</v>
      </c>
      <c r="DD73" s="1">
        <f>IFERROR(VLOOKUP($A73,Auxiliar_OPEX_CustosUnit!$A$4:$BT$129,COLUMN(Auxiliar_OPEX_CustosUnit!BT$2),0),0)</f>
        <v>0</v>
      </c>
      <c r="DG73" s="60">
        <v>45352</v>
      </c>
      <c r="DH73" s="1">
        <v>1</v>
      </c>
      <c r="DI73" s="1">
        <f>INDEX(Auxiliar_OPEX_Drivers!$B$2:$CH$18,MATCH(Auxiliar_OPEX_O!DI$3,Auxiliar_OPEX_Drivers!$B$2:$B$18,0),MATCH($DG73,Auxiliar_OPEX_Drivers!$B$2:$CH$2,0))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INDEX(Auxiliar_OPEX_Drivers!$B$2:$CH$18,MATCH(Auxiliar_OPEX_O!DK$3,Auxiliar_OPEX_Drivers!$B$2:$B$18,0),MATCH($DG73,Auxiliar_OPEX_Drivers!$B$2:$CH$2,0))</f>
        <v>15.296836858991167</v>
      </c>
      <c r="DL73" s="1">
        <f>INDEX(Auxiliar_OPEX_Drivers!$B$2:$CH$18,MATCH(Auxiliar_OPEX_O!DL$3,Auxiliar_OPEX_Drivers!$B$2:$B$18,0),MATCH($DG73,Auxiliar_OPEX_Drivers!$B$2:$CH$2,0))</f>
        <v>66.716365522822429</v>
      </c>
      <c r="DM73" s="1">
        <f>INDEX(Auxiliar_OPEX_Drivers!$B$2:$CH$18,MATCH(Auxiliar_OPEX_O!DM$3,Auxiliar_OPEX_Drivers!$B$2:$B$18,0),MATCH($DG73,Auxiliar_OPEX_Drivers!$B$2:$CH$2,0))</f>
        <v>13</v>
      </c>
      <c r="DN73" s="1">
        <f>INDEX(Auxiliar_OPEX_Drivers!$B$2:$CH$18,MATCH(Auxiliar_OPEX_O!DN$3,Auxiliar_OPEX_Drivers!$B$2:$B$18,0),MATCH($DG73,Auxiliar_OPEX_Drivers!$B$2:$CH$2,0))</f>
        <v>758.44701041450924</v>
      </c>
      <c r="DO73" s="1">
        <f>INDEX(Auxiliar_OPEX_Drivers!$B$2:$CH$18,MATCH(Auxiliar_OPEX_O!DO$3,Auxiliar_OPEX_Drivers!$B$2:$B$18,0),MATCH($DG73,Auxiliar_OPEX_Drivers!$B$2:$CH$2,0))</f>
        <v>12</v>
      </c>
      <c r="DP73" s="1">
        <f>INDEX(Auxiliar_OPEX_Drivers!$B$2:$CH$18,MATCH(Auxiliar_OPEX_O!DP$3,Auxiliar_OPEX_Drivers!$B$2:$B$18,0),MATCH($DG73,Auxiliar_OPEX_Drivers!$B$2:$CH$2,0))</f>
        <v>205.92573039971722</v>
      </c>
      <c r="DQ73" s="1">
        <f>INDEX(Auxiliar_OPEX_Drivers!$B$2:$CH$18,MATCH(Auxiliar_OPEX_O!DQ$3,Auxiliar_OPEX_Drivers!$B$2:$B$18,0),MATCH($DG73,Auxiliar_OPEX_Drivers!$B$2:$CH$2,0))</f>
        <v>37.324209214747796</v>
      </c>
      <c r="DR73" s="1">
        <f>INDEX(Auxiliar_OPEX_Drivers!$B$2:$CH$18,MATCH(Auxiliar_OPEX_O!DR$3,Auxiliar_OPEX_Drivers!$B$2:$B$18,0),MATCH($DG73,Auxiliar_OPEX_Drivers!$B$2:$CH$2,0))</f>
        <v>21944199.238145046</v>
      </c>
      <c r="DS73" s="1">
        <f>INDEX(Auxiliar_OPEX_Drivers!$B$2:$CH$18,MATCH(Auxiliar_OPEX_O!DS$3,Auxiliar_OPEX_Drivers!$B$2:$B$18,0),MATCH($DG73,Auxiliar_OPEX_Drivers!$B$2:$CH$2,0))</f>
        <v>62881.770833333401</v>
      </c>
      <c r="DT73" s="1">
        <f>INDEX(Auxiliar_OPEX_Drivers!$B$2:$CH$18,MATCH(Auxiliar_OPEX_O!DT$3,Auxiliar_OPEX_Drivers!$B$2:$B$18,0),MATCH($DG73,Auxiliar_OPEX_Drivers!$B$2:$CH$2,0))</f>
        <v>11175.839926337152</v>
      </c>
      <c r="DU73" s="1">
        <f>INDEX(Auxiliar_OPEX_Drivers!$B$2:$CH$18,MATCH(Auxiliar_OPEX_O!DU$3,Auxiliar_OPEX_Drivers!$B$2:$B$18,0),MATCH($DG73,Auxiliar_OPEX_Drivers!$B$2:$CH$2,0))</f>
        <v>4853.4680996879015</v>
      </c>
      <c r="DV73" s="1">
        <f>INDEX(Auxiliar_OPEX_Drivers!$B$2:$CH$18,MATCH(Auxiliar_OPEX_O!DV$3,Auxiliar_OPEX_Drivers!$B$2:$B$18,0),MATCH($DG73,Auxiliar_OPEX_Drivers!$B$2:$CH$2,0))</f>
        <v>2616609.3673897306</v>
      </c>
      <c r="DW73" s="1">
        <f>INDEX(Auxiliar_OPEX_Drivers!$B$2:$CH$18,MATCH(Auxiliar_OPEX_O!DW$3,Auxiliar_OPEX_Drivers!$B$2:$B$18,0),MATCH($DG73,Auxiliar_OPEX_Drivers!$B$2:$CH$2,0))</f>
        <v>11020.134766354839</v>
      </c>
      <c r="DX73" s="1">
        <f>INDEX(Auxiliar_OPEX_Drivers!$B$2:$CH$18,MATCH(Auxiliar_OPEX_O!DX$3,Auxiliar_OPEX_Drivers!$B$2:$B$18,0),MATCH($DG73,Auxiliar_OPEX_Drivers!$B$2:$CH$2,0))</f>
        <v>2643343.7260191292</v>
      </c>
      <c r="DY73" s="1">
        <f>INDEX(Auxiliar_OPEX_Drivers!$B$2:$CH$18,MATCH(Auxiliar_OPEX_O!DY$3,Auxiliar_OPEX_Drivers!$B$2:$B$18,0),MATCH($DG73,Auxiliar_OPEX_Drivers!$B$2:$CH$2,0))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8021.3432054294799</v>
      </c>
      <c r="E74" s="51">
        <f ca="1">SUMPRODUCT($CM74:$DD74,INDIRECT(ADDRESS(E$2,$DH$2)):INDIRECT(ADDRESS(E$2,$DY$2)))</f>
        <v>8021.3432054294799</v>
      </c>
      <c r="F74" s="51">
        <f ca="1">SUMPRODUCT($CM74:$DD74,INDIRECT(ADDRESS(F$2,$DH$2)):INDIRECT(ADDRESS(F$2,$DY$2)))</f>
        <v>8021.3432054294799</v>
      </c>
      <c r="G74" s="51">
        <f ca="1">SUMPRODUCT($CM74:$DD74,INDIRECT(ADDRESS(G$2,$DH$2)):INDIRECT(ADDRESS(G$2,$DY$2)))</f>
        <v>8021.3432054294799</v>
      </c>
      <c r="H74" s="51">
        <f ca="1">SUMPRODUCT($CM74:$DD74,INDIRECT(ADDRESS(H$2,$DH$2)):INDIRECT(ADDRESS(H$2,$DY$2)))</f>
        <v>8021.3432054294799</v>
      </c>
      <c r="I74" s="51">
        <f ca="1">SUMPRODUCT($CM74:$DD74,INDIRECT(ADDRESS(I$2,$DH$2)):INDIRECT(ADDRESS(I$2,$DY$2)))</f>
        <v>8021.3432054294799</v>
      </c>
      <c r="J74" s="51">
        <f ca="1">SUMPRODUCT($CM74:$DD74,INDIRECT(ADDRESS(J$2,$DH$2)):INDIRECT(ADDRESS(J$2,$DY$2)))</f>
        <v>8021.3432054294799</v>
      </c>
      <c r="K74" s="51">
        <f ca="1">SUMPRODUCT($CM74:$DD74,INDIRECT(ADDRESS(K$2,$DH$2)):INDIRECT(ADDRESS(K$2,$DY$2)))</f>
        <v>8038.9733487136664</v>
      </c>
      <c r="L74" s="51">
        <f ca="1">SUMPRODUCT($CM74:$DD74,INDIRECT(ADDRESS(L$2,$DH$2)):INDIRECT(ADDRESS(L$2,$DY$2)))</f>
        <v>8038.9733487136664</v>
      </c>
      <c r="M74" s="51">
        <f ca="1">SUMPRODUCT($CM74:$DD74,INDIRECT(ADDRESS(M$2,$DH$2)):INDIRECT(ADDRESS(M$2,$DY$2)))</f>
        <v>8038.9733487136664</v>
      </c>
      <c r="N74" s="51">
        <f ca="1">SUMPRODUCT($CM74:$DD74,INDIRECT(ADDRESS(N$2,$DH$2)):INDIRECT(ADDRESS(N$2,$DY$2)))</f>
        <v>8038.9733487136664</v>
      </c>
      <c r="O74" s="51">
        <f ca="1">SUMPRODUCT($CM74:$DD74,INDIRECT(ADDRESS(O$2,$DH$2)):INDIRECT(ADDRESS(O$2,$DY$2)))</f>
        <v>8038.9733487136664</v>
      </c>
      <c r="P74" s="51">
        <f ca="1">SUMPRODUCT($CM74:$DD74,INDIRECT(ADDRESS(P$2,$DH$2)):INDIRECT(ADDRESS(P$2,$DY$2)))</f>
        <v>8038.9733487136664</v>
      </c>
      <c r="Q74" s="51">
        <f ca="1">SUMPRODUCT($CM74:$DD74,INDIRECT(ADDRESS(Q$2,$DH$2)):INDIRECT(ADDRESS(Q$2,$DY$2)))</f>
        <v>8038.9733487136664</v>
      </c>
      <c r="R74" s="51">
        <f ca="1">SUMPRODUCT($CM74:$DD74,INDIRECT(ADDRESS(R$2,$DH$2)):INDIRECT(ADDRESS(R$2,$DY$2)))</f>
        <v>8038.9733487136664</v>
      </c>
      <c r="S74" s="51">
        <f ca="1">SUMPRODUCT($CM74:$DD74,INDIRECT(ADDRESS(S$2,$DH$2)):INDIRECT(ADDRESS(S$2,$DY$2)))</f>
        <v>8038.9733487136664</v>
      </c>
      <c r="T74" s="51">
        <f ca="1">SUMPRODUCT($CM74:$DD74,INDIRECT(ADDRESS(T$2,$DH$2)):INDIRECT(ADDRESS(T$2,$DY$2)))</f>
        <v>8038.9733487136664</v>
      </c>
      <c r="U74" s="51">
        <f ca="1">SUMPRODUCT($CM74:$DD74,INDIRECT(ADDRESS(U$2,$DH$2)):INDIRECT(ADDRESS(U$2,$DY$2)))</f>
        <v>8038.9733487136664</v>
      </c>
      <c r="V74" s="51">
        <f ca="1">SUMPRODUCT($CM74:$DD74,INDIRECT(ADDRESS(V$2,$DH$2)):INDIRECT(ADDRESS(V$2,$DY$2)))</f>
        <v>8038.9733487136664</v>
      </c>
      <c r="W74" s="51">
        <f ca="1">SUMPRODUCT($CM74:$DD74,INDIRECT(ADDRESS(W$2,$DH$2)):INDIRECT(ADDRESS(W$2,$DY$2)))</f>
        <v>8074.5175117529234</v>
      </c>
      <c r="X74" s="51">
        <f ca="1">SUMPRODUCT($CM74:$DD74,INDIRECT(ADDRESS(X$2,$DH$2)):INDIRECT(ADDRESS(X$2,$DY$2)))</f>
        <v>8074.5175117529234</v>
      </c>
      <c r="Y74" s="51">
        <f ca="1">SUMPRODUCT($CM74:$DD74,INDIRECT(ADDRESS(Y$2,$DH$2)):INDIRECT(ADDRESS(Y$2,$DY$2)))</f>
        <v>8074.5175117529234</v>
      </c>
      <c r="Z74" s="51">
        <f ca="1">SUMPRODUCT($CM74:$DD74,INDIRECT(ADDRESS(Z$2,$DH$2)):INDIRECT(ADDRESS(Z$2,$DY$2)))</f>
        <v>8074.5175117529234</v>
      </c>
      <c r="AA74" s="51">
        <f ca="1">SUMPRODUCT($CM74:$DD74,INDIRECT(ADDRESS(AA$2,$DH$2)):INDIRECT(ADDRESS(AA$2,$DY$2)))</f>
        <v>8074.5175117529234</v>
      </c>
      <c r="AB74" s="51">
        <f ca="1">SUMPRODUCT($CM74:$DD74,INDIRECT(ADDRESS(AB$2,$DH$2)):INDIRECT(ADDRESS(AB$2,$DY$2)))</f>
        <v>8074.5175117529234</v>
      </c>
      <c r="AC74" s="51">
        <f ca="1">SUMPRODUCT($CM74:$DD74,INDIRECT(ADDRESS(AC$2,$DH$2)):INDIRECT(ADDRESS(AC$2,$DY$2)))</f>
        <v>8074.5175117529234</v>
      </c>
      <c r="AD74" s="51">
        <f ca="1">SUMPRODUCT($CM74:$DD74,INDIRECT(ADDRESS(AD$2,$DH$2)):INDIRECT(ADDRESS(AD$2,$DY$2)))</f>
        <v>8074.5175117529234</v>
      </c>
      <c r="AE74" s="51">
        <f ca="1">SUMPRODUCT($CM74:$DD74,INDIRECT(ADDRESS(AE$2,$DH$2)):INDIRECT(ADDRESS(AE$2,$DY$2)))</f>
        <v>8074.5175117529234</v>
      </c>
      <c r="AF74" s="51">
        <f ca="1">SUMPRODUCT($CM74:$DD74,INDIRECT(ADDRESS(AF$2,$DH$2)):INDIRECT(ADDRESS(AF$2,$DY$2)))</f>
        <v>8074.5175117529234</v>
      </c>
      <c r="AG74" s="51">
        <f ca="1">SUMPRODUCT($CM74:$DD74,INDIRECT(ADDRESS(AG$2,$DH$2)):INDIRECT(ADDRESS(AG$2,$DY$2)))</f>
        <v>8074.5175117529234</v>
      </c>
      <c r="AH74" s="51">
        <f ca="1">SUMPRODUCT($CM74:$DD74,INDIRECT(ADDRESS(AH$2,$DH$2)):INDIRECT(ADDRESS(AH$2,$DY$2)))</f>
        <v>8074.5175117529234</v>
      </c>
      <c r="AI74" s="51">
        <f ca="1">SUMPRODUCT($CM74:$DD74,INDIRECT(ADDRESS(AI$2,$DH$2)):INDIRECT(ADDRESS(AI$2,$DY$2)))</f>
        <v>8111.3330267226265</v>
      </c>
      <c r="AJ74" s="51">
        <f ca="1">SUMPRODUCT($CM74:$DD74,INDIRECT(ADDRESS(AJ$2,$DH$2)):INDIRECT(ADDRESS(AJ$2,$DY$2)))</f>
        <v>8111.3330267226265</v>
      </c>
      <c r="AK74" s="51">
        <f ca="1">SUMPRODUCT($CM74:$DD74,INDIRECT(ADDRESS(AK$2,$DH$2)):INDIRECT(ADDRESS(AK$2,$DY$2)))</f>
        <v>8111.3330267226265</v>
      </c>
      <c r="AL74" s="51">
        <f ca="1">SUMPRODUCT($CM74:$DD74,INDIRECT(ADDRESS(AL$2,$DH$2)):INDIRECT(ADDRESS(AL$2,$DY$2)))</f>
        <v>8111.3330267226265</v>
      </c>
      <c r="AM74" s="51">
        <f ca="1">SUMPRODUCT($CM74:$DD74,INDIRECT(ADDRESS(AM$2,$DH$2)):INDIRECT(ADDRESS(AM$2,$DY$2)))</f>
        <v>8111.3330267226265</v>
      </c>
      <c r="AN74" s="51">
        <f ca="1">SUMPRODUCT($CM74:$DD74,INDIRECT(ADDRESS(AN$2,$DH$2)):INDIRECT(ADDRESS(AN$2,$DY$2)))</f>
        <v>8111.3330267226265</v>
      </c>
      <c r="AO74" s="51">
        <f ca="1">SUMPRODUCT($CM74:$DD74,INDIRECT(ADDRESS(AO$2,$DH$2)):INDIRECT(ADDRESS(AO$2,$DY$2)))</f>
        <v>8111.3330267226265</v>
      </c>
      <c r="AP74" s="51">
        <f ca="1">SUMPRODUCT($CM74:$DD74,INDIRECT(ADDRESS(AP$2,$DH$2)):INDIRECT(ADDRESS(AP$2,$DY$2)))</f>
        <v>8111.3330267226265</v>
      </c>
      <c r="AQ74" s="51">
        <f ca="1">SUMPRODUCT($CM74:$DD74,INDIRECT(ADDRESS(AQ$2,$DH$2)):INDIRECT(ADDRESS(AQ$2,$DY$2)))</f>
        <v>8111.3330267226265</v>
      </c>
      <c r="AR74" s="51">
        <f ca="1">SUMPRODUCT($CM74:$DD74,INDIRECT(ADDRESS(AR$2,$DH$2)):INDIRECT(ADDRESS(AR$2,$DY$2)))</f>
        <v>8111.3330267226265</v>
      </c>
      <c r="AS74" s="51">
        <f ca="1">SUMPRODUCT($CM74:$DD74,INDIRECT(ADDRESS(AS$2,$DH$2)):INDIRECT(ADDRESS(AS$2,$DY$2)))</f>
        <v>8111.3330267226265</v>
      </c>
      <c r="AT74" s="51">
        <f ca="1">SUMPRODUCT($CM74:$DD74,INDIRECT(ADDRESS(AT$2,$DH$2)):INDIRECT(ADDRESS(AT$2,$DY$2)))</f>
        <v>8111.3330267226265</v>
      </c>
      <c r="AU74" s="51">
        <f ca="1">SUMPRODUCT($CM74:$DD74,INDIRECT(ADDRESS(AU$2,$DH$2)):INDIRECT(ADDRESS(AU$2,$DY$2)))</f>
        <v>8101.8558878302047</v>
      </c>
      <c r="AV74" s="51">
        <f ca="1">SUMPRODUCT($CM74:$DD74,INDIRECT(ADDRESS(AV$2,$DH$2)):INDIRECT(ADDRESS(AV$2,$DY$2)))</f>
        <v>8101.8558878302047</v>
      </c>
      <c r="AW74" s="51">
        <f ca="1">SUMPRODUCT($CM74:$DD74,INDIRECT(ADDRESS(AW$2,$DH$2)):INDIRECT(ADDRESS(AW$2,$DY$2)))</f>
        <v>8101.8558878302047</v>
      </c>
      <c r="AX74" s="51">
        <f ca="1">SUMPRODUCT($CM74:$DD74,INDIRECT(ADDRESS(AX$2,$DH$2)):INDIRECT(ADDRESS(AX$2,$DY$2)))</f>
        <v>8101.8558878302047</v>
      </c>
      <c r="AY74" s="51">
        <f ca="1">SUMPRODUCT($CM74:$DD74,INDIRECT(ADDRESS(AY$2,$DH$2)):INDIRECT(ADDRESS(AY$2,$DY$2)))</f>
        <v>8101.8558878302047</v>
      </c>
      <c r="AZ74" s="51">
        <f ca="1">SUMPRODUCT($CM74:$DD74,INDIRECT(ADDRESS(AZ$2,$DH$2)):INDIRECT(ADDRESS(AZ$2,$DY$2)))</f>
        <v>8101.8558878302047</v>
      </c>
      <c r="BA74" s="51">
        <f ca="1">SUMPRODUCT($CM74:$DD74,INDIRECT(ADDRESS(BA$2,$DH$2)):INDIRECT(ADDRESS(BA$2,$DY$2)))</f>
        <v>8101.8558878302047</v>
      </c>
      <c r="BB74" s="51">
        <f ca="1">SUMPRODUCT($CM74:$DD74,INDIRECT(ADDRESS(BB$2,$DH$2)):INDIRECT(ADDRESS(BB$2,$DY$2)))</f>
        <v>8101.8558878302047</v>
      </c>
      <c r="BC74" s="51">
        <f ca="1">SUMPRODUCT($CM74:$DD74,INDIRECT(ADDRESS(BC$2,$DH$2)):INDIRECT(ADDRESS(BC$2,$DY$2)))</f>
        <v>8101.8558878302047</v>
      </c>
      <c r="BD74" s="51">
        <f ca="1">SUMPRODUCT($CM74:$DD74,INDIRECT(ADDRESS(BD$2,$DH$2)):INDIRECT(ADDRESS(BD$2,$DY$2)))</f>
        <v>8101.8558878302047</v>
      </c>
      <c r="BE74" s="51">
        <f ca="1">SUMPRODUCT($CM74:$DD74,INDIRECT(ADDRESS(BE$2,$DH$2)):INDIRECT(ADDRESS(BE$2,$DY$2)))</f>
        <v>8101.8558878302047</v>
      </c>
      <c r="BF74" s="51">
        <f ca="1">SUMPRODUCT($CM74:$DD74,INDIRECT(ADDRESS(BF$2,$DH$2)):INDIRECT(ADDRESS(BF$2,$DY$2)))</f>
        <v>8101.8558878302047</v>
      </c>
      <c r="BG74" s="51">
        <f ca="1">SUMPRODUCT($CM74:$DD74,INDIRECT(ADDRESS(BG$2,$DH$2)):INDIRECT(ADDRESS(BG$2,$DY$2)))</f>
        <v>8105.3811045089387</v>
      </c>
      <c r="BH74" s="51">
        <f ca="1">SUMPRODUCT($CM74:$DD74,INDIRECT(ADDRESS(BH$2,$DH$2)):INDIRECT(ADDRESS(BH$2,$DY$2)))</f>
        <v>8105.3811045089387</v>
      </c>
      <c r="BI74" s="51">
        <f ca="1">SUMPRODUCT($CM74:$DD74,INDIRECT(ADDRESS(BI$2,$DH$2)):INDIRECT(ADDRESS(BI$2,$DY$2)))</f>
        <v>8105.3811045089387</v>
      </c>
      <c r="BJ74" s="51">
        <f ca="1">SUMPRODUCT($CM74:$DD74,INDIRECT(ADDRESS(BJ$2,$DH$2)):INDIRECT(ADDRESS(BJ$2,$DY$2)))</f>
        <v>8105.3811045089387</v>
      </c>
      <c r="BK74" s="51">
        <f ca="1">SUMPRODUCT($CM74:$DD74,INDIRECT(ADDRESS(BK$2,$DH$2)):INDIRECT(ADDRESS(BK$2,$DY$2)))</f>
        <v>8105.3811045089387</v>
      </c>
      <c r="BL74" s="51">
        <f ca="1">SUMPRODUCT($CM74:$DD74,INDIRECT(ADDRESS(BL$2,$DH$2)):INDIRECT(ADDRESS(BL$2,$DY$2)))</f>
        <v>8105.3811045089387</v>
      </c>
      <c r="BM74" s="51">
        <f ca="1">SUMPRODUCT($CM74:$DD74,INDIRECT(ADDRESS(BM$2,$DH$2)):INDIRECT(ADDRESS(BM$2,$DY$2)))</f>
        <v>8105.3811045089387</v>
      </c>
      <c r="BN74" s="51">
        <f ca="1">SUMPRODUCT($CM74:$DD74,INDIRECT(ADDRESS(BN$2,$DH$2)):INDIRECT(ADDRESS(BN$2,$DY$2)))</f>
        <v>8105.3811045089387</v>
      </c>
      <c r="BO74" s="51">
        <f ca="1">SUMPRODUCT($CM74:$DD74,INDIRECT(ADDRESS(BO$2,$DH$2)):INDIRECT(ADDRESS(BO$2,$DY$2)))</f>
        <v>8105.3811045089387</v>
      </c>
      <c r="BP74" s="51">
        <f ca="1">SUMPRODUCT($CM74:$DD74,INDIRECT(ADDRESS(BP$2,$DH$2)):INDIRECT(ADDRESS(BP$2,$DY$2)))</f>
        <v>8105.3811045089387</v>
      </c>
      <c r="BQ74" s="51">
        <f ca="1">SUMPRODUCT($CM74:$DD74,INDIRECT(ADDRESS(BQ$2,$DH$2)):INDIRECT(ADDRESS(BQ$2,$DY$2)))</f>
        <v>8105.3811045089387</v>
      </c>
      <c r="BR74" s="51">
        <f ca="1">SUMPRODUCT($CM74:$DD74,INDIRECT(ADDRESS(BR$2,$DH$2)):INDIRECT(ADDRESS(BR$2,$DY$2)))</f>
        <v>8105.3811045089387</v>
      </c>
      <c r="BS74" s="51">
        <f ca="1">SUMPRODUCT($CM74:$DD74,INDIRECT(ADDRESS(BS$2,$DH$2)):INDIRECT(ADDRESS(BS$2,$DY$2)))</f>
        <v>8139.260302391298</v>
      </c>
      <c r="BT74" s="51">
        <f ca="1">SUMPRODUCT($CM74:$DD74,INDIRECT(ADDRESS(BT$2,$DH$2)):INDIRECT(ADDRESS(BT$2,$DY$2)))</f>
        <v>8139.260302391298</v>
      </c>
      <c r="BU74" s="51">
        <f ca="1">SUMPRODUCT($CM74:$DD74,INDIRECT(ADDRESS(BU$2,$DH$2)):INDIRECT(ADDRESS(BU$2,$DY$2)))</f>
        <v>8139.260302391298</v>
      </c>
      <c r="BV74" s="51">
        <f ca="1">SUMPRODUCT($CM74:$DD74,INDIRECT(ADDRESS(BV$2,$DH$2)):INDIRECT(ADDRESS(BV$2,$DY$2)))</f>
        <v>8139.260302391298</v>
      </c>
      <c r="BW74" s="51">
        <f ca="1">SUMPRODUCT($CM74:$DD74,INDIRECT(ADDRESS(BW$2,$DH$2)):INDIRECT(ADDRESS(BW$2,$DY$2)))</f>
        <v>8139.260302391298</v>
      </c>
      <c r="BX74" s="51">
        <f ca="1">SUMPRODUCT($CM74:$DD74,INDIRECT(ADDRESS(BX$2,$DH$2)):INDIRECT(ADDRESS(BX$2,$DY$2)))</f>
        <v>8139.260302391298</v>
      </c>
      <c r="BY74" s="51">
        <f ca="1">SUMPRODUCT($CM74:$DD74,INDIRECT(ADDRESS(BY$2,$DH$2)):INDIRECT(ADDRESS(BY$2,$DY$2)))</f>
        <v>8139.260302391298</v>
      </c>
      <c r="BZ74" s="51">
        <f ca="1">SUMPRODUCT($CM74:$DD74,INDIRECT(ADDRESS(BZ$2,$DH$2)):INDIRECT(ADDRESS(BZ$2,$DY$2)))</f>
        <v>8139.260302391298</v>
      </c>
      <c r="CA74" s="51">
        <f ca="1">SUMPRODUCT($CM74:$DD74,INDIRECT(ADDRESS(CA$2,$DH$2)):INDIRECT(ADDRESS(CA$2,$DY$2)))</f>
        <v>8139.260302391298</v>
      </c>
      <c r="CB74" s="51">
        <f ca="1">SUMPRODUCT($CM74:$DD74,INDIRECT(ADDRESS(CB$2,$DH$2)):INDIRECT(ADDRESS(CB$2,$DY$2)))</f>
        <v>8139.260302391298</v>
      </c>
      <c r="CC74" s="51">
        <f ca="1">SUMPRODUCT($CM74:$DD74,INDIRECT(ADDRESS(CC$2,$DH$2)):INDIRECT(ADDRESS(CC$2,$DY$2)))</f>
        <v>8139.260302391298</v>
      </c>
      <c r="CD74" s="51">
        <f ca="1">SUMPRODUCT($CM74:$DD74,INDIRECT(ADDRESS(CD$2,$DH$2)):INDIRECT(ADDRESS(CD$2,$DY$2)))</f>
        <v>8139.260302391298</v>
      </c>
      <c r="CF74" s="51">
        <f t="shared" ca="1" si="8"/>
        <v>96344.269181574709</v>
      </c>
      <c r="CG74" s="51">
        <f t="shared" ca="1" si="8"/>
        <v>96645.400999760299</v>
      </c>
      <c r="CH74" s="51">
        <f t="shared" ca="1" si="8"/>
        <v>97078.287715883591</v>
      </c>
      <c r="CI74" s="51">
        <f t="shared" ca="1" si="8"/>
        <v>97288.610626209396</v>
      </c>
      <c r="CJ74" s="51">
        <f t="shared" ca="1" si="8"/>
        <v>97239.896737356132</v>
      </c>
      <c r="CK74" s="51">
        <f t="shared" ca="1" si="8"/>
        <v>97433.969243519052</v>
      </c>
      <c r="CL74" s="82"/>
      <c r="CM74" s="1">
        <f>IFERROR(VLOOKUP($A74,Auxiliar_OPEX_CustosUnit!$A$4:$BT$129,COLUMN(Auxiliar_OPEX_CustosUnit!BC$2),0),0)</f>
        <v>0</v>
      </c>
      <c r="CN74" s="1">
        <f>IFERROR(VLOOKUP($A74,Auxiliar_OPEX_CustosUnit!$A$4:$BT$129,COLUMN(Auxiliar_OPEX_CustosUnit!BD$2),0),0)</f>
        <v>0</v>
      </c>
      <c r="CO74" s="1">
        <f>IFERROR(VLOOKUP($A74,Auxiliar_OPEX_CustosUnit!$A$4:$BT$129,COLUMN(Auxiliar_OPEX_CustosUnit!BE$2),0)*(1-DRE_Auxiliar!$A$172),0)</f>
        <v>6512.394234990219</v>
      </c>
      <c r="CP74" s="1">
        <f>IFERROR(VLOOKUP($A74,Auxiliar_OPEX_CustosUnit!$A$4:$BT$129,COLUMN(Auxiliar_OPEX_CustosUnit!BF$2),0),0)</f>
        <v>0</v>
      </c>
      <c r="CQ74" s="1">
        <f>IFERROR(VLOOKUP($A74,Auxiliar_OPEX_CustosUnit!$A$4:$BT$129,COLUMN(Auxiliar_OPEX_CustosUnit!BG$2),0),0)</f>
        <v>0</v>
      </c>
      <c r="CR74" s="1">
        <f>IFERROR(VLOOKUP($A74,Auxiliar_OPEX_CustosUnit!$A$4:$BT$129,COLUMN(Auxiliar_OPEX_CustosUnit!BH$2),0),0)</f>
        <v>0</v>
      </c>
      <c r="CS74" s="1">
        <f>IFERROR(VLOOKUP($A74,Auxiliar_OPEX_CustosUnit!$A$4:$BT$129,COLUMN(Auxiliar_OPEX_CustosUnit!BI$2),0),0)</f>
        <v>0</v>
      </c>
      <c r="CT74" s="1">
        <f>IFERROR(VLOOKUP($A74,Auxiliar_OPEX_CustosUnit!$A$4:$BT$129,COLUMN(Auxiliar_OPEX_CustosUnit!BJ$2),0),0)</f>
        <v>0</v>
      </c>
      <c r="CU74" s="1">
        <f>IFERROR(VLOOKUP($A74,Auxiliar_OPEX_CustosUnit!$A$4:$BT$129,COLUMN(Auxiliar_OPEX_CustosUnit!BK$2),0),0)</f>
        <v>7.9002563897343503</v>
      </c>
      <c r="CV74" s="1">
        <f>IFERROR(VLOOKUP($A74,Auxiliar_OPEX_CustosUnit!$A$4:$BT$129,COLUMN(Auxiliar_OPEX_CustosUnit!BL$2),0),0)</f>
        <v>0</v>
      </c>
      <c r="CW74" s="1">
        <f>IFERROR(VLOOKUP($A74,Auxiliar_OPEX_CustosUnit!$A$4:$BT$129,COLUMN(Auxiliar_OPEX_CustosUnit!BM$2),0),0)</f>
        <v>0</v>
      </c>
      <c r="CX74" s="1">
        <f>IFERROR(VLOOKUP($A74,Auxiliar_OPEX_CustosUnit!$A$4:$BT$129,COLUMN(Auxiliar_OPEX_CustosUnit!BN$2),0),0)</f>
        <v>0</v>
      </c>
      <c r="CY74" s="1">
        <f>IFERROR(VLOOKUP($A74,Auxiliar_OPEX_CustosUnit!$A$4:$BT$129,COLUMN(Auxiliar_OPEX_CustosUnit!BO$2),0),0)</f>
        <v>0</v>
      </c>
      <c r="CZ74" s="1">
        <f>IFERROR(VLOOKUP($A74,Auxiliar_OPEX_CustosUnit!$A$4:$BT$129,COLUMN(Auxiliar_OPEX_CustosUnit!BP$2),0),0)</f>
        <v>0</v>
      </c>
      <c r="DA74" s="1">
        <f>IFERROR(VLOOKUP($A74,Auxiliar_OPEX_CustosUnit!$A$4:$BT$129,COLUMN(Auxiliar_OPEX_CustosUnit!BQ$2),0),0)</f>
        <v>0</v>
      </c>
      <c r="DB74" s="1">
        <f>IFERROR(VLOOKUP($A74,Auxiliar_OPEX_CustosUnit!$A$4:$BT$129,COLUMN(Auxiliar_OPEX_CustosUnit!BR$2),0),0)</f>
        <v>0</v>
      </c>
      <c r="DC74" s="1">
        <f>IFERROR(VLOOKUP($A74,Auxiliar_OPEX_CustosUnit!$A$4:$BT$129,COLUMN(Auxiliar_OPEX_CustosUnit!BS$2),0),0)</f>
        <v>0</v>
      </c>
      <c r="DD74" s="1">
        <f>IFERROR(VLOOKUP($A74,Auxiliar_OPEX_CustosUnit!$A$4:$BT$129,COLUMN(Auxiliar_OPEX_CustosUnit!BT$2),0),0)</f>
        <v>0</v>
      </c>
      <c r="DG74" s="60">
        <v>45383</v>
      </c>
      <c r="DH74" s="1">
        <v>1</v>
      </c>
      <c r="DI74" s="1">
        <f>INDEX(Auxiliar_OPEX_Drivers!$B$2:$CH$18,MATCH(Auxiliar_OPEX_O!DI$3,Auxiliar_OPEX_Drivers!$B$2:$B$18,0),MATCH($DG74,Auxiliar_OPEX_Drivers!$B$2:$CH$2,0))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INDEX(Auxiliar_OPEX_Drivers!$B$2:$CH$18,MATCH(Auxiliar_OPEX_O!DK$3,Auxiliar_OPEX_Drivers!$B$2:$B$18,0),MATCH($DG74,Auxiliar_OPEX_Drivers!$B$2:$CH$2,0))</f>
        <v>15.296836858991167</v>
      </c>
      <c r="DL74" s="1">
        <f>INDEX(Auxiliar_OPEX_Drivers!$B$2:$CH$18,MATCH(Auxiliar_OPEX_O!DL$3,Auxiliar_OPEX_Drivers!$B$2:$B$18,0),MATCH($DG74,Auxiliar_OPEX_Drivers!$B$2:$CH$2,0))</f>
        <v>66.716365522822429</v>
      </c>
      <c r="DM74" s="1">
        <f>INDEX(Auxiliar_OPEX_Drivers!$B$2:$CH$18,MATCH(Auxiliar_OPEX_O!DM$3,Auxiliar_OPEX_Drivers!$B$2:$B$18,0),MATCH($DG74,Auxiliar_OPEX_Drivers!$B$2:$CH$2,0))</f>
        <v>13</v>
      </c>
      <c r="DN74" s="1">
        <f>INDEX(Auxiliar_OPEX_Drivers!$B$2:$CH$18,MATCH(Auxiliar_OPEX_O!DN$3,Auxiliar_OPEX_Drivers!$B$2:$B$18,0),MATCH($DG74,Auxiliar_OPEX_Drivers!$B$2:$CH$2,0))</f>
        <v>758.44701041450924</v>
      </c>
      <c r="DO74" s="1">
        <f>INDEX(Auxiliar_OPEX_Drivers!$B$2:$CH$18,MATCH(Auxiliar_OPEX_O!DO$3,Auxiliar_OPEX_Drivers!$B$2:$B$18,0),MATCH($DG74,Auxiliar_OPEX_Drivers!$B$2:$CH$2,0))</f>
        <v>12</v>
      </c>
      <c r="DP74" s="1">
        <f>INDEX(Auxiliar_OPEX_Drivers!$B$2:$CH$18,MATCH(Auxiliar_OPEX_O!DP$3,Auxiliar_OPEX_Drivers!$B$2:$B$18,0),MATCH($DG74,Auxiliar_OPEX_Drivers!$B$2:$CH$2,0))</f>
        <v>205.92573039971722</v>
      </c>
      <c r="DQ74" s="1">
        <f>INDEX(Auxiliar_OPEX_Drivers!$B$2:$CH$18,MATCH(Auxiliar_OPEX_O!DQ$3,Auxiliar_OPEX_Drivers!$B$2:$B$18,0),MATCH($DG74,Auxiliar_OPEX_Drivers!$B$2:$CH$2,0))</f>
        <v>37.324209214747796</v>
      </c>
      <c r="DR74" s="1">
        <f>INDEX(Auxiliar_OPEX_Drivers!$B$2:$CH$18,MATCH(Auxiliar_OPEX_O!DR$3,Auxiliar_OPEX_Drivers!$B$2:$B$18,0),MATCH($DG74,Auxiliar_OPEX_Drivers!$B$2:$CH$2,0))</f>
        <v>22007081.008978378</v>
      </c>
      <c r="DS74" s="1">
        <f>INDEX(Auxiliar_OPEX_Drivers!$B$2:$CH$18,MATCH(Auxiliar_OPEX_O!DS$3,Auxiliar_OPEX_Drivers!$B$2:$B$18,0),MATCH($DG74,Auxiliar_OPEX_Drivers!$B$2:$CH$2,0))</f>
        <v>62881.770833333401</v>
      </c>
      <c r="DT74" s="1">
        <f>INDEX(Auxiliar_OPEX_Drivers!$B$2:$CH$18,MATCH(Auxiliar_OPEX_O!DT$3,Auxiliar_OPEX_Drivers!$B$2:$B$18,0),MATCH($DG74,Auxiliar_OPEX_Drivers!$B$2:$CH$2,0))</f>
        <v>11148.228561656102</v>
      </c>
      <c r="DU74" s="1">
        <f>INDEX(Auxiliar_OPEX_Drivers!$B$2:$CH$18,MATCH(Auxiliar_OPEX_O!DU$3,Auxiliar_OPEX_Drivers!$B$2:$B$18,0),MATCH($DG74,Auxiliar_OPEX_Drivers!$B$2:$CH$2,0))</f>
        <v>4853.4680996877914</v>
      </c>
      <c r="DV74" s="1">
        <f>INDEX(Auxiliar_OPEX_Drivers!$B$2:$CH$18,MATCH(Auxiliar_OPEX_O!DV$3,Auxiliar_OPEX_Drivers!$B$2:$B$18,0),MATCH($DG74,Auxiliar_OPEX_Drivers!$B$2:$CH$2,0))</f>
        <v>2626344.5021560853</v>
      </c>
      <c r="DW74" s="1">
        <f>INDEX(Auxiliar_OPEX_Drivers!$B$2:$CH$18,MATCH(Auxiliar_OPEX_O!DW$3,Auxiliar_OPEX_Drivers!$B$2:$B$18,0),MATCH($DG74,Auxiliar_OPEX_Drivers!$B$2:$CH$2,0))</f>
        <v>11020.134766354588</v>
      </c>
      <c r="DX74" s="1">
        <f>INDEX(Auxiliar_OPEX_Drivers!$B$2:$CH$18,MATCH(Auxiliar_OPEX_O!DX$3,Auxiliar_OPEX_Drivers!$B$2:$B$18,0),MATCH($DG74,Auxiliar_OPEX_Drivers!$B$2:$CH$2,0))</f>
        <v>2653174.9545807848</v>
      </c>
      <c r="DY74" s="1">
        <f>INDEX(Auxiliar_OPEX_Drivers!$B$2:$CH$18,MATCH(Auxiliar_OPEX_O!DY$3,Auxiliar_OPEX_Drivers!$B$2:$B$18,0),MATCH($DG74,Auxiliar_OPEX_Drivers!$B$2:$CH$2,0))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8345.4111091020459</v>
      </c>
      <c r="E75" s="51">
        <f ca="1">SUMPRODUCT($CM75:$DD75,INDIRECT(ADDRESS(E$2,$DH$2)):INDIRECT(ADDRESS(E$2,$DY$2)))</f>
        <v>8345.4111091020459</v>
      </c>
      <c r="F75" s="51">
        <f ca="1">SUMPRODUCT($CM75:$DD75,INDIRECT(ADDRESS(F$2,$DH$2)):INDIRECT(ADDRESS(F$2,$DY$2)))</f>
        <v>8345.4111091020459</v>
      </c>
      <c r="G75" s="51">
        <f ca="1">SUMPRODUCT($CM75:$DD75,INDIRECT(ADDRESS(G$2,$DH$2)):INDIRECT(ADDRESS(G$2,$DY$2)))</f>
        <v>8345.4111091020459</v>
      </c>
      <c r="H75" s="51">
        <f ca="1">SUMPRODUCT($CM75:$DD75,INDIRECT(ADDRESS(H$2,$DH$2)):INDIRECT(ADDRESS(H$2,$DY$2)))</f>
        <v>8345.4111091020459</v>
      </c>
      <c r="I75" s="51">
        <f ca="1">SUMPRODUCT($CM75:$DD75,INDIRECT(ADDRESS(I$2,$DH$2)):INDIRECT(ADDRESS(I$2,$DY$2)))</f>
        <v>8345.4111091020459</v>
      </c>
      <c r="J75" s="51">
        <f ca="1">SUMPRODUCT($CM75:$DD75,INDIRECT(ADDRESS(J$2,$DH$2)):INDIRECT(ADDRESS(J$2,$DY$2)))</f>
        <v>8345.4111091020459</v>
      </c>
      <c r="K75" s="51">
        <f ca="1">SUMPRODUCT($CM75:$DD75,INDIRECT(ADDRESS(K$2,$DH$2)):INDIRECT(ADDRESS(K$2,$DY$2)))</f>
        <v>8373.8159939153265</v>
      </c>
      <c r="L75" s="51">
        <f ca="1">SUMPRODUCT($CM75:$DD75,INDIRECT(ADDRESS(L$2,$DH$2)):INDIRECT(ADDRESS(L$2,$DY$2)))</f>
        <v>8373.8159939153265</v>
      </c>
      <c r="M75" s="51">
        <f ca="1">SUMPRODUCT($CM75:$DD75,INDIRECT(ADDRESS(M$2,$DH$2)):INDIRECT(ADDRESS(M$2,$DY$2)))</f>
        <v>8373.8159939153265</v>
      </c>
      <c r="N75" s="51">
        <f ca="1">SUMPRODUCT($CM75:$DD75,INDIRECT(ADDRESS(N$2,$DH$2)):INDIRECT(ADDRESS(N$2,$DY$2)))</f>
        <v>8373.8159939153265</v>
      </c>
      <c r="O75" s="51">
        <f ca="1">SUMPRODUCT($CM75:$DD75,INDIRECT(ADDRESS(O$2,$DH$2)):INDIRECT(ADDRESS(O$2,$DY$2)))</f>
        <v>8373.8159939153265</v>
      </c>
      <c r="P75" s="51">
        <f ca="1">SUMPRODUCT($CM75:$DD75,INDIRECT(ADDRESS(P$2,$DH$2)):INDIRECT(ADDRESS(P$2,$DY$2)))</f>
        <v>8373.8159939153265</v>
      </c>
      <c r="Q75" s="51">
        <f ca="1">SUMPRODUCT($CM75:$DD75,INDIRECT(ADDRESS(Q$2,$DH$2)):INDIRECT(ADDRESS(Q$2,$DY$2)))</f>
        <v>8373.8159939153265</v>
      </c>
      <c r="R75" s="51">
        <f ca="1">SUMPRODUCT($CM75:$DD75,INDIRECT(ADDRESS(R$2,$DH$2)):INDIRECT(ADDRESS(R$2,$DY$2)))</f>
        <v>8373.8159939153265</v>
      </c>
      <c r="S75" s="51">
        <f ca="1">SUMPRODUCT($CM75:$DD75,INDIRECT(ADDRESS(S$2,$DH$2)):INDIRECT(ADDRESS(S$2,$DY$2)))</f>
        <v>8373.8159939153265</v>
      </c>
      <c r="T75" s="51">
        <f ca="1">SUMPRODUCT($CM75:$DD75,INDIRECT(ADDRESS(T$2,$DH$2)):INDIRECT(ADDRESS(T$2,$DY$2)))</f>
        <v>8373.8159939153265</v>
      </c>
      <c r="U75" s="51">
        <f ca="1">SUMPRODUCT($CM75:$DD75,INDIRECT(ADDRESS(U$2,$DH$2)):INDIRECT(ADDRESS(U$2,$DY$2)))</f>
        <v>8373.8159939153265</v>
      </c>
      <c r="V75" s="51">
        <f ca="1">SUMPRODUCT($CM75:$DD75,INDIRECT(ADDRESS(V$2,$DH$2)):INDIRECT(ADDRESS(V$2,$DY$2)))</f>
        <v>8373.8159939153265</v>
      </c>
      <c r="W75" s="51">
        <f ca="1">SUMPRODUCT($CM75:$DD75,INDIRECT(ADDRESS(W$2,$DH$2)):INDIRECT(ADDRESS(W$2,$DY$2)))</f>
        <v>8431.0831323974162</v>
      </c>
      <c r="X75" s="51">
        <f ca="1">SUMPRODUCT($CM75:$DD75,INDIRECT(ADDRESS(X$2,$DH$2)):INDIRECT(ADDRESS(X$2,$DY$2)))</f>
        <v>8431.0831323974162</v>
      </c>
      <c r="Y75" s="51">
        <f ca="1">SUMPRODUCT($CM75:$DD75,INDIRECT(ADDRESS(Y$2,$DH$2)):INDIRECT(ADDRESS(Y$2,$DY$2)))</f>
        <v>8431.0831323974162</v>
      </c>
      <c r="Z75" s="51">
        <f ca="1">SUMPRODUCT($CM75:$DD75,INDIRECT(ADDRESS(Z$2,$DH$2)):INDIRECT(ADDRESS(Z$2,$DY$2)))</f>
        <v>8431.0831323974162</v>
      </c>
      <c r="AA75" s="51">
        <f ca="1">SUMPRODUCT($CM75:$DD75,INDIRECT(ADDRESS(AA$2,$DH$2)):INDIRECT(ADDRESS(AA$2,$DY$2)))</f>
        <v>8431.0831323974162</v>
      </c>
      <c r="AB75" s="51">
        <f ca="1">SUMPRODUCT($CM75:$DD75,INDIRECT(ADDRESS(AB$2,$DH$2)):INDIRECT(ADDRESS(AB$2,$DY$2)))</f>
        <v>8431.0831323974162</v>
      </c>
      <c r="AC75" s="51">
        <f ca="1">SUMPRODUCT($CM75:$DD75,INDIRECT(ADDRESS(AC$2,$DH$2)):INDIRECT(ADDRESS(AC$2,$DY$2)))</f>
        <v>8431.0831323974162</v>
      </c>
      <c r="AD75" s="51">
        <f ca="1">SUMPRODUCT($CM75:$DD75,INDIRECT(ADDRESS(AD$2,$DH$2)):INDIRECT(ADDRESS(AD$2,$DY$2)))</f>
        <v>8431.0831323974162</v>
      </c>
      <c r="AE75" s="51">
        <f ca="1">SUMPRODUCT($CM75:$DD75,INDIRECT(ADDRESS(AE$2,$DH$2)):INDIRECT(ADDRESS(AE$2,$DY$2)))</f>
        <v>8431.0831323974162</v>
      </c>
      <c r="AF75" s="51">
        <f ca="1">SUMPRODUCT($CM75:$DD75,INDIRECT(ADDRESS(AF$2,$DH$2)):INDIRECT(ADDRESS(AF$2,$DY$2)))</f>
        <v>8431.0831323974162</v>
      </c>
      <c r="AG75" s="51">
        <f ca="1">SUMPRODUCT($CM75:$DD75,INDIRECT(ADDRESS(AG$2,$DH$2)):INDIRECT(ADDRESS(AG$2,$DY$2)))</f>
        <v>8431.0831323974162</v>
      </c>
      <c r="AH75" s="51">
        <f ca="1">SUMPRODUCT($CM75:$DD75,INDIRECT(ADDRESS(AH$2,$DH$2)):INDIRECT(ADDRESS(AH$2,$DY$2)))</f>
        <v>8431.0831323974162</v>
      </c>
      <c r="AI75" s="51">
        <f ca="1">SUMPRODUCT($CM75:$DD75,INDIRECT(ADDRESS(AI$2,$DH$2)):INDIRECT(ADDRESS(AI$2,$DY$2)))</f>
        <v>8490.3986152723646</v>
      </c>
      <c r="AJ75" s="51">
        <f ca="1">SUMPRODUCT($CM75:$DD75,INDIRECT(ADDRESS(AJ$2,$DH$2)):INDIRECT(ADDRESS(AJ$2,$DY$2)))</f>
        <v>8490.3986152723646</v>
      </c>
      <c r="AK75" s="51">
        <f ca="1">SUMPRODUCT($CM75:$DD75,INDIRECT(ADDRESS(AK$2,$DH$2)):INDIRECT(ADDRESS(AK$2,$DY$2)))</f>
        <v>8490.3986152723646</v>
      </c>
      <c r="AL75" s="51">
        <f ca="1">SUMPRODUCT($CM75:$DD75,INDIRECT(ADDRESS(AL$2,$DH$2)):INDIRECT(ADDRESS(AL$2,$DY$2)))</f>
        <v>8490.3986152723646</v>
      </c>
      <c r="AM75" s="51">
        <f ca="1">SUMPRODUCT($CM75:$DD75,INDIRECT(ADDRESS(AM$2,$DH$2)):INDIRECT(ADDRESS(AM$2,$DY$2)))</f>
        <v>8490.3986152723646</v>
      </c>
      <c r="AN75" s="51">
        <f ca="1">SUMPRODUCT($CM75:$DD75,INDIRECT(ADDRESS(AN$2,$DH$2)):INDIRECT(ADDRESS(AN$2,$DY$2)))</f>
        <v>8490.3986152723646</v>
      </c>
      <c r="AO75" s="51">
        <f ca="1">SUMPRODUCT($CM75:$DD75,INDIRECT(ADDRESS(AO$2,$DH$2)):INDIRECT(ADDRESS(AO$2,$DY$2)))</f>
        <v>8490.3986152723646</v>
      </c>
      <c r="AP75" s="51">
        <f ca="1">SUMPRODUCT($CM75:$DD75,INDIRECT(ADDRESS(AP$2,$DH$2)):INDIRECT(ADDRESS(AP$2,$DY$2)))</f>
        <v>8490.3986152723646</v>
      </c>
      <c r="AQ75" s="51">
        <f ca="1">SUMPRODUCT($CM75:$DD75,INDIRECT(ADDRESS(AQ$2,$DH$2)):INDIRECT(ADDRESS(AQ$2,$DY$2)))</f>
        <v>8490.3986152723646</v>
      </c>
      <c r="AR75" s="51">
        <f ca="1">SUMPRODUCT($CM75:$DD75,INDIRECT(ADDRESS(AR$2,$DH$2)):INDIRECT(ADDRESS(AR$2,$DY$2)))</f>
        <v>8490.3986152723646</v>
      </c>
      <c r="AS75" s="51">
        <f ca="1">SUMPRODUCT($CM75:$DD75,INDIRECT(ADDRESS(AS$2,$DH$2)):INDIRECT(ADDRESS(AS$2,$DY$2)))</f>
        <v>8490.3986152723646</v>
      </c>
      <c r="AT75" s="51">
        <f ca="1">SUMPRODUCT($CM75:$DD75,INDIRECT(ADDRESS(AT$2,$DH$2)):INDIRECT(ADDRESS(AT$2,$DY$2)))</f>
        <v>8490.3986152723646</v>
      </c>
      <c r="AU75" s="51">
        <f ca="1">SUMPRODUCT($CM75:$DD75,INDIRECT(ADDRESS(AU$2,$DH$2)):INDIRECT(ADDRESS(AU$2,$DY$2)))</f>
        <v>8475.1294802313496</v>
      </c>
      <c r="AV75" s="51">
        <f ca="1">SUMPRODUCT($CM75:$DD75,INDIRECT(ADDRESS(AV$2,$DH$2)):INDIRECT(ADDRESS(AV$2,$DY$2)))</f>
        <v>8475.1294802313496</v>
      </c>
      <c r="AW75" s="51">
        <f ca="1">SUMPRODUCT($CM75:$DD75,INDIRECT(ADDRESS(AW$2,$DH$2)):INDIRECT(ADDRESS(AW$2,$DY$2)))</f>
        <v>8475.1294802313496</v>
      </c>
      <c r="AX75" s="51">
        <f ca="1">SUMPRODUCT($CM75:$DD75,INDIRECT(ADDRESS(AX$2,$DH$2)):INDIRECT(ADDRESS(AX$2,$DY$2)))</f>
        <v>8475.1294802313496</v>
      </c>
      <c r="AY75" s="51">
        <f ca="1">SUMPRODUCT($CM75:$DD75,INDIRECT(ADDRESS(AY$2,$DH$2)):INDIRECT(ADDRESS(AY$2,$DY$2)))</f>
        <v>8475.1294802313496</v>
      </c>
      <c r="AZ75" s="51">
        <f ca="1">SUMPRODUCT($CM75:$DD75,INDIRECT(ADDRESS(AZ$2,$DH$2)):INDIRECT(ADDRESS(AZ$2,$DY$2)))</f>
        <v>8475.1294802313496</v>
      </c>
      <c r="BA75" s="51">
        <f ca="1">SUMPRODUCT($CM75:$DD75,INDIRECT(ADDRESS(BA$2,$DH$2)):INDIRECT(ADDRESS(BA$2,$DY$2)))</f>
        <v>8475.1294802313496</v>
      </c>
      <c r="BB75" s="51">
        <f ca="1">SUMPRODUCT($CM75:$DD75,INDIRECT(ADDRESS(BB$2,$DH$2)):INDIRECT(ADDRESS(BB$2,$DY$2)))</f>
        <v>8475.1294802313496</v>
      </c>
      <c r="BC75" s="51">
        <f ca="1">SUMPRODUCT($CM75:$DD75,INDIRECT(ADDRESS(BC$2,$DH$2)):INDIRECT(ADDRESS(BC$2,$DY$2)))</f>
        <v>8475.1294802313496</v>
      </c>
      <c r="BD75" s="51">
        <f ca="1">SUMPRODUCT($CM75:$DD75,INDIRECT(ADDRESS(BD$2,$DH$2)):INDIRECT(ADDRESS(BD$2,$DY$2)))</f>
        <v>8475.1294802313496</v>
      </c>
      <c r="BE75" s="51">
        <f ca="1">SUMPRODUCT($CM75:$DD75,INDIRECT(ADDRESS(BE$2,$DH$2)):INDIRECT(ADDRESS(BE$2,$DY$2)))</f>
        <v>8475.1294802313496</v>
      </c>
      <c r="BF75" s="51">
        <f ca="1">SUMPRODUCT($CM75:$DD75,INDIRECT(ADDRESS(BF$2,$DH$2)):INDIRECT(ADDRESS(BF$2,$DY$2)))</f>
        <v>8475.1294802313496</v>
      </c>
      <c r="BG75" s="51">
        <f ca="1">SUMPRODUCT($CM75:$DD75,INDIRECT(ADDRESS(BG$2,$DH$2)):INDIRECT(ADDRESS(BG$2,$DY$2)))</f>
        <v>8480.8091489718245</v>
      </c>
      <c r="BH75" s="51">
        <f ca="1">SUMPRODUCT($CM75:$DD75,INDIRECT(ADDRESS(BH$2,$DH$2)):INDIRECT(ADDRESS(BH$2,$DY$2)))</f>
        <v>8480.8091489718245</v>
      </c>
      <c r="BI75" s="51">
        <f ca="1">SUMPRODUCT($CM75:$DD75,INDIRECT(ADDRESS(BI$2,$DH$2)):INDIRECT(ADDRESS(BI$2,$DY$2)))</f>
        <v>8480.8091489718245</v>
      </c>
      <c r="BJ75" s="51">
        <f ca="1">SUMPRODUCT($CM75:$DD75,INDIRECT(ADDRESS(BJ$2,$DH$2)):INDIRECT(ADDRESS(BJ$2,$DY$2)))</f>
        <v>8480.8091489718245</v>
      </c>
      <c r="BK75" s="51">
        <f ca="1">SUMPRODUCT($CM75:$DD75,INDIRECT(ADDRESS(BK$2,$DH$2)):INDIRECT(ADDRESS(BK$2,$DY$2)))</f>
        <v>8480.8091489718245</v>
      </c>
      <c r="BL75" s="51">
        <f ca="1">SUMPRODUCT($CM75:$DD75,INDIRECT(ADDRESS(BL$2,$DH$2)):INDIRECT(ADDRESS(BL$2,$DY$2)))</f>
        <v>8480.8091489718245</v>
      </c>
      <c r="BM75" s="51">
        <f ca="1">SUMPRODUCT($CM75:$DD75,INDIRECT(ADDRESS(BM$2,$DH$2)):INDIRECT(ADDRESS(BM$2,$DY$2)))</f>
        <v>8480.8091489718245</v>
      </c>
      <c r="BN75" s="51">
        <f ca="1">SUMPRODUCT($CM75:$DD75,INDIRECT(ADDRESS(BN$2,$DH$2)):INDIRECT(ADDRESS(BN$2,$DY$2)))</f>
        <v>8480.8091489718245</v>
      </c>
      <c r="BO75" s="51">
        <f ca="1">SUMPRODUCT($CM75:$DD75,INDIRECT(ADDRESS(BO$2,$DH$2)):INDIRECT(ADDRESS(BO$2,$DY$2)))</f>
        <v>8480.8091489718245</v>
      </c>
      <c r="BP75" s="51">
        <f ca="1">SUMPRODUCT($CM75:$DD75,INDIRECT(ADDRESS(BP$2,$DH$2)):INDIRECT(ADDRESS(BP$2,$DY$2)))</f>
        <v>8480.8091489718245</v>
      </c>
      <c r="BQ75" s="51">
        <f ca="1">SUMPRODUCT($CM75:$DD75,INDIRECT(ADDRESS(BQ$2,$DH$2)):INDIRECT(ADDRESS(BQ$2,$DY$2)))</f>
        <v>8480.8091489718245</v>
      </c>
      <c r="BR75" s="51">
        <f ca="1">SUMPRODUCT($CM75:$DD75,INDIRECT(ADDRESS(BR$2,$DH$2)):INDIRECT(ADDRESS(BR$2,$DY$2)))</f>
        <v>8480.8091489718245</v>
      </c>
      <c r="BS75" s="51">
        <f ca="1">SUMPRODUCT($CM75:$DD75,INDIRECT(ADDRESS(BS$2,$DH$2)):INDIRECT(ADDRESS(BS$2,$DY$2)))</f>
        <v>8535.3937713371997</v>
      </c>
      <c r="BT75" s="51">
        <f ca="1">SUMPRODUCT($CM75:$DD75,INDIRECT(ADDRESS(BT$2,$DH$2)):INDIRECT(ADDRESS(BT$2,$DY$2)))</f>
        <v>8535.3937713371997</v>
      </c>
      <c r="BU75" s="51">
        <f ca="1">SUMPRODUCT($CM75:$DD75,INDIRECT(ADDRESS(BU$2,$DH$2)):INDIRECT(ADDRESS(BU$2,$DY$2)))</f>
        <v>8535.3937713371997</v>
      </c>
      <c r="BV75" s="51">
        <f ca="1">SUMPRODUCT($CM75:$DD75,INDIRECT(ADDRESS(BV$2,$DH$2)):INDIRECT(ADDRESS(BV$2,$DY$2)))</f>
        <v>8535.3937713371997</v>
      </c>
      <c r="BW75" s="51">
        <f ca="1">SUMPRODUCT($CM75:$DD75,INDIRECT(ADDRESS(BW$2,$DH$2)):INDIRECT(ADDRESS(BW$2,$DY$2)))</f>
        <v>8535.3937713371997</v>
      </c>
      <c r="BX75" s="51">
        <f ca="1">SUMPRODUCT($CM75:$DD75,INDIRECT(ADDRESS(BX$2,$DH$2)):INDIRECT(ADDRESS(BX$2,$DY$2)))</f>
        <v>8535.3937713371997</v>
      </c>
      <c r="BY75" s="51">
        <f ca="1">SUMPRODUCT($CM75:$DD75,INDIRECT(ADDRESS(BY$2,$DH$2)):INDIRECT(ADDRESS(BY$2,$DY$2)))</f>
        <v>8535.3937713371997</v>
      </c>
      <c r="BZ75" s="51">
        <f ca="1">SUMPRODUCT($CM75:$DD75,INDIRECT(ADDRESS(BZ$2,$DH$2)):INDIRECT(ADDRESS(BZ$2,$DY$2)))</f>
        <v>8535.3937713371997</v>
      </c>
      <c r="CA75" s="51">
        <f ca="1">SUMPRODUCT($CM75:$DD75,INDIRECT(ADDRESS(CA$2,$DH$2)):INDIRECT(ADDRESS(CA$2,$DY$2)))</f>
        <v>8535.3937713371997</v>
      </c>
      <c r="CB75" s="51">
        <f ca="1">SUMPRODUCT($CM75:$DD75,INDIRECT(ADDRESS(CB$2,$DH$2)):INDIRECT(ADDRESS(CB$2,$DY$2)))</f>
        <v>8535.3937713371997</v>
      </c>
      <c r="CC75" s="51">
        <f ca="1">SUMPRODUCT($CM75:$DD75,INDIRECT(ADDRESS(CC$2,$DH$2)):INDIRECT(ADDRESS(CC$2,$DY$2)))</f>
        <v>8535.3937713371997</v>
      </c>
      <c r="CD75" s="51">
        <f ca="1">SUMPRODUCT($CM75:$DD75,INDIRECT(ADDRESS(CD$2,$DH$2)):INDIRECT(ADDRESS(CD$2,$DY$2)))</f>
        <v>8535.3937713371997</v>
      </c>
      <c r="CF75" s="51">
        <f t="shared" ca="1" si="8"/>
        <v>100286.95773329095</v>
      </c>
      <c r="CG75" s="51">
        <f t="shared" ca="1" si="8"/>
        <v>100772.12761939435</v>
      </c>
      <c r="CH75" s="51">
        <f t="shared" ca="1" si="8"/>
        <v>101469.57500314373</v>
      </c>
      <c r="CI75" s="51">
        <f t="shared" ca="1" si="8"/>
        <v>101808.43770806331</v>
      </c>
      <c r="CJ75" s="51">
        <f t="shared" ca="1" si="8"/>
        <v>101729.95210647855</v>
      </c>
      <c r="CK75" s="51">
        <f t="shared" ca="1" si="8"/>
        <v>102042.63289948876</v>
      </c>
      <c r="CL75" s="82"/>
      <c r="CM75" s="1">
        <f>IFERROR(VLOOKUP($A75,Auxiliar_OPEX_CustosUnit!$A$4:$BT$129,COLUMN(Auxiliar_OPEX_CustosUnit!BC$2),0),0)</f>
        <v>0</v>
      </c>
      <c r="CN75" s="1">
        <f>IFERROR(VLOOKUP($A75,Auxiliar_OPEX_CustosUnit!$A$4:$BT$129,COLUMN(Auxiliar_OPEX_CustosUnit!BD$2),0),0)</f>
        <v>0</v>
      </c>
      <c r="CO75" s="1">
        <f>IFERROR(VLOOKUP($A75,Auxiliar_OPEX_CustosUnit!$A$4:$BT$129,COLUMN(Auxiliar_OPEX_CustosUnit!BE$2),0)*(1-DRE_Auxiliar!$A$172),0)</f>
        <v>5914.2611743824673</v>
      </c>
      <c r="CP75" s="1">
        <f>IFERROR(VLOOKUP($A75,Auxiliar_OPEX_CustosUnit!$A$4:$BT$129,COLUMN(Auxiliar_OPEX_CustosUnit!BF$2),0),0)</f>
        <v>0</v>
      </c>
      <c r="CQ75" s="1">
        <f>IFERROR(VLOOKUP($A75,Auxiliar_OPEX_CustosUnit!$A$4:$BT$129,COLUMN(Auxiliar_OPEX_CustosUnit!BG$2),0),0)</f>
        <v>0</v>
      </c>
      <c r="CR75" s="1">
        <f>IFERROR(VLOOKUP($A75,Auxiliar_OPEX_CustosUnit!$A$4:$BT$129,COLUMN(Auxiliar_OPEX_CustosUnit!BH$2),0),0)</f>
        <v>0</v>
      </c>
      <c r="CS75" s="1">
        <f>IFERROR(VLOOKUP($A75,Auxiliar_OPEX_CustosUnit!$A$4:$BT$129,COLUMN(Auxiliar_OPEX_CustosUnit!BI$2),0),0)</f>
        <v>0</v>
      </c>
      <c r="CT75" s="1">
        <f>IFERROR(VLOOKUP($A75,Auxiliar_OPEX_CustosUnit!$A$4:$BT$129,COLUMN(Auxiliar_OPEX_CustosUnit!BJ$2),0),0)</f>
        <v>0</v>
      </c>
      <c r="CU75" s="1">
        <f>IFERROR(VLOOKUP($A75,Auxiliar_OPEX_CustosUnit!$A$4:$BT$129,COLUMN(Auxiliar_OPEX_CustosUnit!BK$2),0),0)</f>
        <v>12.7285336896313</v>
      </c>
      <c r="CV75" s="1">
        <f>IFERROR(VLOOKUP($A75,Auxiliar_OPEX_CustosUnit!$A$4:$BT$129,COLUMN(Auxiliar_OPEX_CustosUnit!BL$2),0),0)</f>
        <v>0</v>
      </c>
      <c r="CW75" s="1">
        <f>IFERROR(VLOOKUP($A75,Auxiliar_OPEX_CustosUnit!$A$4:$BT$129,COLUMN(Auxiliar_OPEX_CustosUnit!BM$2),0),0)</f>
        <v>0</v>
      </c>
      <c r="CX75" s="1">
        <f>IFERROR(VLOOKUP($A75,Auxiliar_OPEX_CustosUnit!$A$4:$BT$129,COLUMN(Auxiliar_OPEX_CustosUnit!BN$2),0),0)</f>
        <v>0</v>
      </c>
      <c r="CY75" s="1">
        <f>IFERROR(VLOOKUP($A75,Auxiliar_OPEX_CustosUnit!$A$4:$BT$129,COLUMN(Auxiliar_OPEX_CustosUnit!BO$2),0),0)</f>
        <v>0</v>
      </c>
      <c r="CZ75" s="1">
        <f>IFERROR(VLOOKUP($A75,Auxiliar_OPEX_CustosUnit!$A$4:$BT$129,COLUMN(Auxiliar_OPEX_CustosUnit!BP$2),0),0)</f>
        <v>0</v>
      </c>
      <c r="DA75" s="1">
        <f>IFERROR(VLOOKUP($A75,Auxiliar_OPEX_CustosUnit!$A$4:$BT$129,COLUMN(Auxiliar_OPEX_CustosUnit!BQ$2),0),0)</f>
        <v>0</v>
      </c>
      <c r="DB75" s="1">
        <f>IFERROR(VLOOKUP($A75,Auxiliar_OPEX_CustosUnit!$A$4:$BT$129,COLUMN(Auxiliar_OPEX_CustosUnit!BR$2),0),0)</f>
        <v>0</v>
      </c>
      <c r="DC75" s="1">
        <f>IFERROR(VLOOKUP($A75,Auxiliar_OPEX_CustosUnit!$A$4:$BT$129,COLUMN(Auxiliar_OPEX_CustosUnit!BS$2),0),0)</f>
        <v>0</v>
      </c>
      <c r="DD75" s="1">
        <f>IFERROR(VLOOKUP($A75,Auxiliar_OPEX_CustosUnit!$A$4:$BT$129,COLUMN(Auxiliar_OPEX_CustosUnit!BT$2),0),0)</f>
        <v>0</v>
      </c>
      <c r="DG75" s="60">
        <v>45413</v>
      </c>
      <c r="DH75" s="1">
        <v>1</v>
      </c>
      <c r="DI75" s="1">
        <f>INDEX(Auxiliar_OPEX_Drivers!$B$2:$CH$18,MATCH(Auxiliar_OPEX_O!DI$3,Auxiliar_OPEX_Drivers!$B$2:$B$18,0),MATCH($DG75,Auxiliar_OPEX_Drivers!$B$2:$CH$2,0))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INDEX(Auxiliar_OPEX_Drivers!$B$2:$CH$18,MATCH(Auxiliar_OPEX_O!DK$3,Auxiliar_OPEX_Drivers!$B$2:$B$18,0),MATCH($DG75,Auxiliar_OPEX_Drivers!$B$2:$CH$2,0))</f>
        <v>15.296836858991167</v>
      </c>
      <c r="DL75" s="1">
        <f>INDEX(Auxiliar_OPEX_Drivers!$B$2:$CH$18,MATCH(Auxiliar_OPEX_O!DL$3,Auxiliar_OPEX_Drivers!$B$2:$B$18,0),MATCH($DG75,Auxiliar_OPEX_Drivers!$B$2:$CH$2,0))</f>
        <v>66.716365522822429</v>
      </c>
      <c r="DM75" s="1">
        <f>INDEX(Auxiliar_OPEX_Drivers!$B$2:$CH$18,MATCH(Auxiliar_OPEX_O!DM$3,Auxiliar_OPEX_Drivers!$B$2:$B$18,0),MATCH($DG75,Auxiliar_OPEX_Drivers!$B$2:$CH$2,0))</f>
        <v>13</v>
      </c>
      <c r="DN75" s="1">
        <f>INDEX(Auxiliar_OPEX_Drivers!$B$2:$CH$18,MATCH(Auxiliar_OPEX_O!DN$3,Auxiliar_OPEX_Drivers!$B$2:$B$18,0),MATCH($DG75,Auxiliar_OPEX_Drivers!$B$2:$CH$2,0))</f>
        <v>758.44701041450924</v>
      </c>
      <c r="DO75" s="1">
        <f>INDEX(Auxiliar_OPEX_Drivers!$B$2:$CH$18,MATCH(Auxiliar_OPEX_O!DO$3,Auxiliar_OPEX_Drivers!$B$2:$B$18,0),MATCH($DG75,Auxiliar_OPEX_Drivers!$B$2:$CH$2,0))</f>
        <v>12</v>
      </c>
      <c r="DP75" s="1">
        <f>INDEX(Auxiliar_OPEX_Drivers!$B$2:$CH$18,MATCH(Auxiliar_OPEX_O!DP$3,Auxiliar_OPEX_Drivers!$B$2:$B$18,0),MATCH($DG75,Auxiliar_OPEX_Drivers!$B$2:$CH$2,0))</f>
        <v>205.92573039971722</v>
      </c>
      <c r="DQ75" s="1">
        <f>INDEX(Auxiliar_OPEX_Drivers!$B$2:$CH$18,MATCH(Auxiliar_OPEX_O!DQ$3,Auxiliar_OPEX_Drivers!$B$2:$B$18,0),MATCH($DG75,Auxiliar_OPEX_Drivers!$B$2:$CH$2,0))</f>
        <v>37.324209214747796</v>
      </c>
      <c r="DR75" s="1">
        <f>INDEX(Auxiliar_OPEX_Drivers!$B$2:$CH$18,MATCH(Auxiliar_OPEX_O!DR$3,Auxiliar_OPEX_Drivers!$B$2:$B$18,0),MATCH($DG75,Auxiliar_OPEX_Drivers!$B$2:$CH$2,0))</f>
        <v>22069962.77981171</v>
      </c>
      <c r="DS75" s="1">
        <f>INDEX(Auxiliar_OPEX_Drivers!$B$2:$CH$18,MATCH(Auxiliar_OPEX_O!DS$3,Auxiliar_OPEX_Drivers!$B$2:$B$18,0),MATCH($DG75,Auxiliar_OPEX_Drivers!$B$2:$CH$2,0))</f>
        <v>62881.770833333401</v>
      </c>
      <c r="DT75" s="1">
        <f>INDEX(Auxiliar_OPEX_Drivers!$B$2:$CH$18,MATCH(Auxiliar_OPEX_O!DT$3,Auxiliar_OPEX_Drivers!$B$2:$B$18,0),MATCH($DG75,Auxiliar_OPEX_Drivers!$B$2:$CH$2,0))</f>
        <v>11029.25255738568</v>
      </c>
      <c r="DU75" s="1">
        <f>INDEX(Auxiliar_OPEX_Drivers!$B$2:$CH$18,MATCH(Auxiliar_OPEX_O!DU$3,Auxiliar_OPEX_Drivers!$B$2:$B$18,0),MATCH($DG75,Auxiliar_OPEX_Drivers!$B$2:$CH$2,0))</f>
        <v>5217.3845366471896</v>
      </c>
      <c r="DV75" s="1">
        <f>INDEX(Auxiliar_OPEX_Drivers!$B$2:$CH$18,MATCH(Auxiliar_OPEX_O!DV$3,Auxiliar_OPEX_Drivers!$B$2:$B$18,0),MATCH($DG75,Auxiliar_OPEX_Drivers!$B$2:$CH$2,0))</f>
        <v>2635595.5533593995</v>
      </c>
      <c r="DW75" s="1">
        <f>INDEX(Auxiliar_OPEX_Drivers!$B$2:$CH$18,MATCH(Auxiliar_OPEX_O!DW$3,Auxiliar_OPEX_Drivers!$B$2:$B$18,0),MATCH($DG75,Auxiliar_OPEX_Drivers!$B$2:$CH$2,0))</f>
        <v>10884.051203314604</v>
      </c>
      <c r="DX75" s="1">
        <f>INDEX(Auxiliar_OPEX_Drivers!$B$2:$CH$18,MATCH(Auxiliar_OPEX_O!DX$3,Auxiliar_OPEX_Drivers!$B$2:$B$18,0),MATCH($DG75,Auxiliar_OPEX_Drivers!$B$2:$CH$2,0))</f>
        <v>2662543.2071381705</v>
      </c>
      <c r="DY75" s="1">
        <f>INDEX(Auxiliar_OPEX_Drivers!$B$2:$CH$18,MATCH(Auxiliar_OPEX_O!DY$3,Auxiliar_OPEX_Drivers!$B$2:$B$18,0),MATCH($DG75,Auxiliar_OPEX_Drivers!$B$2:$CH$2,0))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36812.796927774929</v>
      </c>
      <c r="E76" s="51">
        <f ca="1">SUMPRODUCT($CM76:$DD76,INDIRECT(ADDRESS(E$2,$DH$2)):INDIRECT(ADDRESS(E$2,$DY$2)))</f>
        <v>38295.706979418967</v>
      </c>
      <c r="F76" s="51">
        <f ca="1">SUMPRODUCT($CM76:$DD76,INDIRECT(ADDRESS(F$2,$DH$2)):INDIRECT(ADDRESS(F$2,$DY$2)))</f>
        <v>40581.644686788131</v>
      </c>
      <c r="G76" s="51">
        <f ca="1">SUMPRODUCT($CM76:$DD76,INDIRECT(ADDRESS(G$2,$DH$2)):INDIRECT(ADDRESS(G$2,$DY$2)))</f>
        <v>37085.352695106718</v>
      </c>
      <c r="H76" s="51">
        <f ca="1">SUMPRODUCT($CM76:$DD76,INDIRECT(ADDRESS(H$2,$DH$2)):INDIRECT(ADDRESS(H$2,$DY$2)))</f>
        <v>37178.357506708082</v>
      </c>
      <c r="I76" s="51">
        <f ca="1">SUMPRODUCT($CM76:$DD76,INDIRECT(ADDRESS(I$2,$DH$2)):INDIRECT(ADDRESS(I$2,$DY$2)))</f>
        <v>34517.386508113457</v>
      </c>
      <c r="J76" s="51">
        <f ca="1">SUMPRODUCT($CM76:$DD76,INDIRECT(ADDRESS(J$2,$DH$2)):INDIRECT(ADDRESS(J$2,$DY$2)))</f>
        <v>31706.18690411275</v>
      </c>
      <c r="K76" s="51">
        <f ca="1">SUMPRODUCT($CM76:$DD76,INDIRECT(ADDRESS(K$2,$DH$2)):INDIRECT(ADDRESS(K$2,$DY$2)))</f>
        <v>31178.923792545866</v>
      </c>
      <c r="L76" s="51">
        <f ca="1">SUMPRODUCT($CM76:$DD76,INDIRECT(ADDRESS(L$2,$DH$2)):INDIRECT(ADDRESS(L$2,$DY$2)))</f>
        <v>34850.345297436303</v>
      </c>
      <c r="M76" s="51">
        <f ca="1">SUMPRODUCT($CM76:$DD76,INDIRECT(ADDRESS(M$2,$DH$2)):INDIRECT(ADDRESS(M$2,$DY$2)))</f>
        <v>37360.984231945673</v>
      </c>
      <c r="N76" s="51">
        <f ca="1">SUMPRODUCT($CM76:$DD76,INDIRECT(ADDRESS(N$2,$DH$2)):INDIRECT(ADDRESS(N$2,$DY$2)))</f>
        <v>34092.127284826056</v>
      </c>
      <c r="O76" s="51">
        <f ca="1">SUMPRODUCT($CM76:$DD76,INDIRECT(ADDRESS(O$2,$DH$2)):INDIRECT(ADDRESS(O$2,$DY$2)))</f>
        <v>35110.586786140397</v>
      </c>
      <c r="P76" s="51">
        <f ca="1">SUMPRODUCT($CM76:$DD76,INDIRECT(ADDRESS(P$2,$DH$2)):INDIRECT(ADDRESS(P$2,$DY$2)))</f>
        <v>38180.822609662209</v>
      </c>
      <c r="Q76" s="51">
        <f ca="1">SUMPRODUCT($CM76:$DD76,INDIRECT(ADDRESS(Q$2,$DH$2)):INDIRECT(ADDRESS(Q$2,$DY$2)))</f>
        <v>39510.446953296545</v>
      </c>
      <c r="R76" s="51">
        <f ca="1">SUMPRODUCT($CM76:$DD76,INDIRECT(ADDRESS(R$2,$DH$2)):INDIRECT(ADDRESS(R$2,$DY$2)))</f>
        <v>41968.185215428923</v>
      </c>
      <c r="S76" s="51">
        <f ca="1">SUMPRODUCT($CM76:$DD76,INDIRECT(ADDRESS(S$2,$DH$2)):INDIRECT(ADDRESS(S$2,$DY$2)))</f>
        <v>38188.573010628999</v>
      </c>
      <c r="T76" s="51">
        <f ca="1">SUMPRODUCT($CM76:$DD76,INDIRECT(ADDRESS(T$2,$DH$2)):INDIRECT(ADDRESS(T$2,$DY$2)))</f>
        <v>38224.741548474049</v>
      </c>
      <c r="U76" s="51">
        <f ca="1">SUMPRODUCT($CM76:$DD76,INDIRECT(ADDRESS(U$2,$DH$2)):INDIRECT(ADDRESS(U$2,$DY$2)))</f>
        <v>34624.249721573069</v>
      </c>
      <c r="V76" s="51">
        <f ca="1">SUMPRODUCT($CM76:$DD76,INDIRECT(ADDRESS(V$2,$DH$2)):INDIRECT(ADDRESS(V$2,$DY$2)))</f>
        <v>32767.468938848146</v>
      </c>
      <c r="W76" s="51">
        <f ca="1">SUMPRODUCT($CM76:$DD76,INDIRECT(ADDRESS(W$2,$DH$2)):INDIRECT(ADDRESS(W$2,$DY$2)))</f>
        <v>32368.235722086982</v>
      </c>
      <c r="X76" s="51">
        <f ca="1">SUMPRODUCT($CM76:$DD76,INDIRECT(ADDRESS(X$2,$DH$2)):INDIRECT(ADDRESS(X$2,$DY$2)))</f>
        <v>36006.026770212928</v>
      </c>
      <c r="Y76" s="51">
        <f ca="1">SUMPRODUCT($CM76:$DD76,INDIRECT(ADDRESS(Y$2,$DH$2)):INDIRECT(ADDRESS(Y$2,$DY$2)))</f>
        <v>37829.236472560406</v>
      </c>
      <c r="Z76" s="51">
        <f ca="1">SUMPRODUCT($CM76:$DD76,INDIRECT(ADDRESS(Z$2,$DH$2)):INDIRECT(ADDRESS(Z$2,$DY$2)))</f>
        <v>35034.632001358339</v>
      </c>
      <c r="AA76" s="51">
        <f ca="1">SUMPRODUCT($CM76:$DD76,INDIRECT(ADDRESS(AA$2,$DH$2)):INDIRECT(ADDRESS(AA$2,$DY$2)))</f>
        <v>35958.611582194841</v>
      </c>
      <c r="AB76" s="51">
        <f ca="1">SUMPRODUCT($CM76:$DD76,INDIRECT(ADDRESS(AB$2,$DH$2)):INDIRECT(ADDRESS(AB$2,$DY$2)))</f>
        <v>37699.406437464451</v>
      </c>
      <c r="AC76" s="51">
        <f ca="1">SUMPRODUCT($CM76:$DD76,INDIRECT(ADDRESS(AC$2,$DH$2)):INDIRECT(ADDRESS(AC$2,$DY$2)))</f>
        <v>39523.764709478281</v>
      </c>
      <c r="AD76" s="51">
        <f ca="1">SUMPRODUCT($CM76:$DD76,INDIRECT(ADDRESS(AD$2,$DH$2)):INDIRECT(ADDRESS(AD$2,$DY$2)))</f>
        <v>42439.207206482184</v>
      </c>
      <c r="AE76" s="51">
        <f ca="1">SUMPRODUCT($CM76:$DD76,INDIRECT(ADDRESS(AE$2,$DH$2)):INDIRECT(ADDRESS(AE$2,$DY$2)))</f>
        <v>38777.142749678424</v>
      </c>
      <c r="AF76" s="51">
        <f ca="1">SUMPRODUCT($CM76:$DD76,INDIRECT(ADDRESS(AF$2,$DH$2)):INDIRECT(ADDRESS(AF$2,$DY$2)))</f>
        <v>39104.381901609144</v>
      </c>
      <c r="AG76" s="51">
        <f ca="1">SUMPRODUCT($CM76:$DD76,INDIRECT(ADDRESS(AG$2,$DH$2)):INDIRECT(ADDRESS(AG$2,$DY$2)))</f>
        <v>36537.104639146251</v>
      </c>
      <c r="AH76" s="51">
        <f ca="1">SUMPRODUCT($CM76:$DD76,INDIRECT(ADDRESS(AH$2,$DH$2)):INDIRECT(ADDRESS(AH$2,$DY$2)))</f>
        <v>32012.420554739914</v>
      </c>
      <c r="AI76" s="51">
        <f ca="1">SUMPRODUCT($CM76:$DD76,INDIRECT(ADDRESS(AI$2,$DH$2)):INDIRECT(ADDRESS(AI$2,$DY$2)))</f>
        <v>32018.988041662611</v>
      </c>
      <c r="AJ76" s="51">
        <f ca="1">SUMPRODUCT($CM76:$DD76,INDIRECT(ADDRESS(AJ$2,$DH$2)):INDIRECT(ADDRESS(AJ$2,$DY$2)))</f>
        <v>36092.423675671875</v>
      </c>
      <c r="AK76" s="51">
        <f ca="1">SUMPRODUCT($CM76:$DD76,INDIRECT(ADDRESS(AK$2,$DH$2)):INDIRECT(ADDRESS(AK$2,$DY$2)))</f>
        <v>38632.46289671422</v>
      </c>
      <c r="AL76" s="51">
        <f ca="1">SUMPRODUCT($CM76:$DD76,INDIRECT(ADDRESS(AL$2,$DH$2)):INDIRECT(ADDRESS(AL$2,$DY$2)))</f>
        <v>36190.598304249041</v>
      </c>
      <c r="AM76" s="51">
        <f ca="1">SUMPRODUCT($CM76:$DD76,INDIRECT(ADDRESS(AM$2,$DH$2)):INDIRECT(ADDRESS(AM$2,$DY$2)))</f>
        <v>37402.619680031006</v>
      </c>
      <c r="AN76" s="51">
        <f ca="1">SUMPRODUCT($CM76:$DD76,INDIRECT(ADDRESS(AN$2,$DH$2)):INDIRECT(ADDRESS(AN$2,$DY$2)))</f>
        <v>38837.216708460779</v>
      </c>
      <c r="AO76" s="51">
        <f ca="1">SUMPRODUCT($CM76:$DD76,INDIRECT(ADDRESS(AO$2,$DH$2)):INDIRECT(ADDRESS(AO$2,$DY$2)))</f>
        <v>39834.434966186527</v>
      </c>
      <c r="AP76" s="51">
        <f ca="1">SUMPRODUCT($CM76:$DD76,INDIRECT(ADDRESS(AP$2,$DH$2)):INDIRECT(ADDRESS(AP$2,$DY$2)))</f>
        <v>41601.526386612473</v>
      </c>
      <c r="AQ76" s="51">
        <f ca="1">SUMPRODUCT($CM76:$DD76,INDIRECT(ADDRESS(AQ$2,$DH$2)):INDIRECT(ADDRESS(AQ$2,$DY$2)))</f>
        <v>38287.799395482347</v>
      </c>
      <c r="AR76" s="51">
        <f ca="1">SUMPRODUCT($CM76:$DD76,INDIRECT(ADDRESS(AR$2,$DH$2)):INDIRECT(ADDRESS(AR$2,$DY$2)))</f>
        <v>38019.549406465449</v>
      </c>
      <c r="AS76" s="51">
        <f ca="1">SUMPRODUCT($CM76:$DD76,INDIRECT(ADDRESS(AS$2,$DH$2)):INDIRECT(ADDRESS(AS$2,$DY$2)))</f>
        <v>34431.199874412458</v>
      </c>
      <c r="AT76" s="51">
        <f ca="1">SUMPRODUCT($CM76:$DD76,INDIRECT(ADDRESS(AT$2,$DH$2)):INDIRECT(ADDRESS(AT$2,$DY$2)))</f>
        <v>32229.310959750044</v>
      </c>
      <c r="AU76" s="51">
        <f ca="1">SUMPRODUCT($CM76:$DD76,INDIRECT(ADDRESS(AU$2,$DH$2)):INDIRECT(ADDRESS(AU$2,$DY$2)))</f>
        <v>32584.92922423904</v>
      </c>
      <c r="AV76" s="51">
        <f ca="1">SUMPRODUCT($CM76:$DD76,INDIRECT(ADDRESS(AV$2,$DH$2)):INDIRECT(ADDRESS(AV$2,$DY$2)))</f>
        <v>36301.90828709046</v>
      </c>
      <c r="AW76" s="51">
        <f ca="1">SUMPRODUCT($CM76:$DD76,INDIRECT(ADDRESS(AW$2,$DH$2)):INDIRECT(ADDRESS(AW$2,$DY$2)))</f>
        <v>38674.355687466421</v>
      </c>
      <c r="AX76" s="51">
        <f ca="1">SUMPRODUCT($CM76:$DD76,INDIRECT(ADDRESS(AX$2,$DH$2)):INDIRECT(ADDRESS(AX$2,$DY$2)))</f>
        <v>35757.254455508584</v>
      </c>
      <c r="AY76" s="51">
        <f ca="1">SUMPRODUCT($CM76:$DD76,INDIRECT(ADDRESS(AY$2,$DH$2)):INDIRECT(ADDRESS(AY$2,$DY$2)))</f>
        <v>36723.573092285646</v>
      </c>
      <c r="AZ76" s="51">
        <f ca="1">SUMPRODUCT($CM76:$DD76,INDIRECT(ADDRESS(AZ$2,$DH$2)):INDIRECT(ADDRESS(AZ$2,$DY$2)))</f>
        <v>38478.075772680029</v>
      </c>
      <c r="BA76" s="51">
        <f ca="1">SUMPRODUCT($CM76:$DD76,INDIRECT(ADDRESS(BA$2,$DH$2)):INDIRECT(ADDRESS(BA$2,$DY$2)))</f>
        <v>39690.152368318202</v>
      </c>
      <c r="BB76" s="51">
        <f ca="1">SUMPRODUCT($CM76:$DD76,INDIRECT(ADDRESS(BB$2,$DH$2)):INDIRECT(ADDRESS(BB$2,$DY$2)))</f>
        <v>40947.439636262614</v>
      </c>
      <c r="BC76" s="51">
        <f ca="1">SUMPRODUCT($CM76:$DD76,INDIRECT(ADDRESS(BC$2,$DH$2)):INDIRECT(ADDRESS(BC$2,$DY$2)))</f>
        <v>38227.479474754145</v>
      </c>
      <c r="BD76" s="51">
        <f ca="1">SUMPRODUCT($CM76:$DD76,INDIRECT(ADDRESS(BD$2,$DH$2)):INDIRECT(ADDRESS(BD$2,$DY$2)))</f>
        <v>38224.034852102239</v>
      </c>
      <c r="BE76" s="51">
        <f ca="1">SUMPRODUCT($CM76:$DD76,INDIRECT(ADDRESS(BE$2,$DH$2)):INDIRECT(ADDRESS(BE$2,$DY$2)))</f>
        <v>35382.307279849032</v>
      </c>
      <c r="BF76" s="51">
        <f ca="1">SUMPRODUCT($CM76:$DD76,INDIRECT(ADDRESS(BF$2,$DH$2)):INDIRECT(ADDRESS(BF$2,$DY$2)))</f>
        <v>32554.315140420291</v>
      </c>
      <c r="BG76" s="51">
        <f ca="1">SUMPRODUCT($CM76:$DD76,INDIRECT(ADDRESS(BG$2,$DH$2)):INDIRECT(ADDRESS(BG$2,$DY$2)))</f>
        <v>33427.683200691237</v>
      </c>
      <c r="BH76" s="51">
        <f ca="1">SUMPRODUCT($CM76:$DD76,INDIRECT(ADDRESS(BH$2,$DH$2)):INDIRECT(ADDRESS(BH$2,$DY$2)))</f>
        <v>37021.26996682489</v>
      </c>
      <c r="BI76" s="51">
        <f ca="1">SUMPRODUCT($CM76:$DD76,INDIRECT(ADDRESS(BI$2,$DH$2)):INDIRECT(ADDRESS(BI$2,$DY$2)))</f>
        <v>38302.931634529385</v>
      </c>
      <c r="BJ76" s="51">
        <f ca="1">SUMPRODUCT($CM76:$DD76,INDIRECT(ADDRESS(BJ$2,$DH$2)):INDIRECT(ADDRESS(BJ$2,$DY$2)))</f>
        <v>34977.892099520832</v>
      </c>
      <c r="BK76" s="51">
        <f ca="1">SUMPRODUCT($CM76:$DD76,INDIRECT(ADDRESS(BK$2,$DH$2)):INDIRECT(ADDRESS(BK$2,$DY$2)))</f>
        <v>36106.656945740004</v>
      </c>
      <c r="BL76" s="51">
        <f ca="1">SUMPRODUCT($CM76:$DD76,INDIRECT(ADDRESS(BL$2,$DH$2)):INDIRECT(ADDRESS(BL$2,$DY$2)))</f>
        <v>37571.735078434613</v>
      </c>
      <c r="BM76" s="51">
        <f ca="1">SUMPRODUCT($CM76:$DD76,INDIRECT(ADDRESS(BM$2,$DH$2)):INDIRECT(ADDRESS(BM$2,$DY$2)))</f>
        <v>39121.943977264214</v>
      </c>
      <c r="BN76" s="51">
        <f ca="1">SUMPRODUCT($CM76:$DD76,INDIRECT(ADDRESS(BN$2,$DH$2)):INDIRECT(ADDRESS(BN$2,$DY$2)))</f>
        <v>41913.144574358979</v>
      </c>
      <c r="BO76" s="51">
        <f ca="1">SUMPRODUCT($CM76:$DD76,INDIRECT(ADDRESS(BO$2,$DH$2)):INDIRECT(ADDRESS(BO$2,$DY$2)))</f>
        <v>37571.735078434613</v>
      </c>
      <c r="BP76" s="51">
        <f ca="1">SUMPRODUCT($CM76:$DD76,INDIRECT(ADDRESS(BP$2,$DH$2)):INDIRECT(ADDRESS(BP$2,$DY$2)))</f>
        <v>37571.735078434613</v>
      </c>
      <c r="BQ76" s="51">
        <f ca="1">SUMPRODUCT($CM76:$DD76,INDIRECT(ADDRESS(BQ$2,$DH$2)):INDIRECT(ADDRESS(BQ$2,$DY$2)))</f>
        <v>34471.317280775424</v>
      </c>
      <c r="BR76" s="51">
        <f ca="1">SUMPRODUCT($CM76:$DD76,INDIRECT(ADDRESS(BR$2,$DH$2)):INDIRECT(ADDRESS(BR$2,$DY$2)))</f>
        <v>32921.108381945822</v>
      </c>
      <c r="BS76" s="51">
        <f ca="1">SUMPRODUCT($CM76:$DD76,INDIRECT(ADDRESS(BS$2,$DH$2)):INDIRECT(ADDRESS(BS$2,$DY$2)))</f>
        <v>32941.258062673543</v>
      </c>
      <c r="BT76" s="51">
        <f ca="1">SUMPRODUCT($CM76:$DD76,INDIRECT(ADDRESS(BT$2,$DH$2)):INDIRECT(ADDRESS(BT$2,$DY$2)))</f>
        <v>36534.844828807181</v>
      </c>
      <c r="BU76" s="51">
        <f ca="1">SUMPRODUCT($CM76:$DD76,INDIRECT(ADDRESS(BU$2,$DH$2)):INDIRECT(ADDRESS(BU$2,$DY$2)))</f>
        <v>36869.235267238495</v>
      </c>
      <c r="BV76" s="51">
        <f ca="1">SUMPRODUCT($CM76:$DD76,INDIRECT(ADDRESS(BV$2,$DH$2)):INDIRECT(ADDRESS(BV$2,$DY$2)))</f>
        <v>34491.466961503145</v>
      </c>
      <c r="BW76" s="51">
        <f ca="1">SUMPRODUCT($CM76:$DD76,INDIRECT(ADDRESS(BW$2,$DH$2)):INDIRECT(ADDRESS(BW$2,$DY$2)))</f>
        <v>35620.23180772231</v>
      </c>
      <c r="BX76" s="51">
        <f ca="1">SUMPRODUCT($CM76:$DD76,INDIRECT(ADDRESS(BX$2,$DH$2)):INDIRECT(ADDRESS(BX$2,$DY$2)))</f>
        <v>38015.286293458652</v>
      </c>
      <c r="BY76" s="51">
        <f ca="1">SUMPRODUCT($CM76:$DD76,INDIRECT(ADDRESS(BY$2,$DH$2)):INDIRECT(ADDRESS(BY$2,$DY$2)))</f>
        <v>38618.223963015182</v>
      </c>
      <c r="BZ76" s="51">
        <f ca="1">SUMPRODUCT($CM76:$DD76,INDIRECT(ADDRESS(BZ$2,$DH$2)):INDIRECT(ADDRESS(BZ$2,$DY$2)))</f>
        <v>41408.9303310916</v>
      </c>
      <c r="CA76" s="51">
        <f ca="1">SUMPRODUCT($CM76:$DD76,INDIRECT(ADDRESS(CA$2,$DH$2)):INDIRECT(ADDRESS(CA$2,$DY$2)))</f>
        <v>38015.286293458652</v>
      </c>
      <c r="CB76" s="51">
        <f ca="1">SUMPRODUCT($CM76:$DD76,INDIRECT(ADDRESS(CB$2,$DH$2)):INDIRECT(ADDRESS(CB$2,$DY$2)))</f>
        <v>38015.286293458652</v>
      </c>
      <c r="CC76" s="51">
        <f ca="1">SUMPRODUCT($CM76:$DD76,INDIRECT(ADDRESS(CC$2,$DH$2)):INDIRECT(ADDRESS(CC$2,$DY$2)))</f>
        <v>34914.868495799477</v>
      </c>
      <c r="CD76" s="51">
        <f ca="1">SUMPRODUCT($CM76:$DD76,INDIRECT(ADDRESS(CD$2,$DH$2)):INDIRECT(ADDRESS(CD$2,$DY$2)))</f>
        <v>33364.659596969868</v>
      </c>
      <c r="CF76" s="51">
        <f t="shared" ca="1" si="8"/>
        <v>428770.3996009173</v>
      </c>
      <c r="CG76" s="51">
        <f t="shared" ca="1" si="8"/>
        <v>440661.23054632539</v>
      </c>
      <c r="CH76" s="51">
        <f t="shared" ca="1" si="8"/>
        <v>446430.52079692739</v>
      </c>
      <c r="CI76" s="51">
        <f t="shared" ca="1" si="8"/>
        <v>443283.05844396021</v>
      </c>
      <c r="CJ76" s="51">
        <f t="shared" ca="1" si="8"/>
        <v>443340.23837169289</v>
      </c>
      <c r="CK76" s="51">
        <f t="shared" ca="1" si="8"/>
        <v>437599.75637759292</v>
      </c>
      <c r="CL76" s="82"/>
      <c r="CM76" s="1">
        <f>IFERROR(VLOOKUP($A76,Auxiliar_OPEX_CustosUnit!$A$4:$BT$129,COLUMN(Auxiliar_OPEX_CustosUnit!BC$2),0),0)</f>
        <v>0</v>
      </c>
      <c r="CN76" s="1">
        <f>IFERROR(VLOOKUP($A76,Auxiliar_OPEX_CustosUnit!$A$4:$BT$129,COLUMN(Auxiliar_OPEX_CustosUnit!BD$2),0),0)</f>
        <v>86.115566297560505</v>
      </c>
      <c r="CO76" s="1">
        <f>IFERROR(VLOOKUP($A76,Auxiliar_OPEX_CustosUnit!$A$4:$BT$129,COLUMN(Auxiliar_OPEX_CustosUnit!BE$2),0)*(1-DRE_Auxiliar!$A$172),0)</f>
        <v>23095.826276075404</v>
      </c>
      <c r="CP76" s="1">
        <f>IFERROR(VLOOKUP($A76,Auxiliar_OPEX_CustosUnit!$A$4:$BT$129,COLUMN(Auxiliar_OPEX_CustosUnit!BF$2),0),0)</f>
        <v>0</v>
      </c>
      <c r="CQ76" s="1">
        <f>IFERROR(VLOOKUP($A76,Auxiliar_OPEX_CustosUnit!$A$4:$BT$129,COLUMN(Auxiliar_OPEX_CustosUnit!BG$2),0),0)</f>
        <v>0</v>
      </c>
      <c r="CR76" s="1">
        <f>IFERROR(VLOOKUP($A76,Auxiliar_OPEX_CustosUnit!$A$4:$BT$129,COLUMN(Auxiliar_OPEX_CustosUnit!BH$2),0),0)</f>
        <v>0</v>
      </c>
      <c r="CS76" s="1">
        <f>IFERROR(VLOOKUP($A76,Auxiliar_OPEX_CustosUnit!$A$4:$BT$129,COLUMN(Auxiliar_OPEX_CustosUnit!BI$2),0),0)</f>
        <v>0</v>
      </c>
      <c r="CT76" s="1">
        <f>IFERROR(VLOOKUP($A76,Auxiliar_OPEX_CustosUnit!$A$4:$BT$129,COLUMN(Auxiliar_OPEX_CustosUnit!BJ$2),0),0)</f>
        <v>0</v>
      </c>
      <c r="CU76" s="1">
        <f>IFERROR(VLOOKUP($A76,Auxiliar_OPEX_CustosUnit!$A$4:$BT$129,COLUMN(Auxiliar_OPEX_CustosUnit!BK$2),0),0)</f>
        <v>4.6986839674611298</v>
      </c>
      <c r="CV76" s="1">
        <f>IFERROR(VLOOKUP($A76,Auxiliar_OPEX_CustosUnit!$A$4:$BT$129,COLUMN(Auxiliar_OPEX_CustosUnit!BL$2),0),0)</f>
        <v>0</v>
      </c>
      <c r="CW76" s="1">
        <f>IFERROR(VLOOKUP($A76,Auxiliar_OPEX_CustosUnit!$A$4:$BT$129,COLUMN(Auxiliar_OPEX_CustosUnit!BM$2),0),0)</f>
        <v>0</v>
      </c>
      <c r="CX76" s="1">
        <f>IFERROR(VLOOKUP($A76,Auxiliar_OPEX_CustosUnit!$A$4:$BT$129,COLUMN(Auxiliar_OPEX_CustosUnit!BN$2),0),0)</f>
        <v>0</v>
      </c>
      <c r="CY76" s="1">
        <f>IFERROR(VLOOKUP($A76,Auxiliar_OPEX_CustosUnit!$A$4:$BT$129,COLUMN(Auxiliar_OPEX_CustosUnit!BO$2),0),0)</f>
        <v>0</v>
      </c>
      <c r="CZ76" s="1">
        <f>IFERROR(VLOOKUP($A76,Auxiliar_OPEX_CustosUnit!$A$4:$BT$129,COLUMN(Auxiliar_OPEX_CustosUnit!BP$2),0),0)</f>
        <v>0</v>
      </c>
      <c r="DA76" s="1">
        <f>IFERROR(VLOOKUP($A76,Auxiliar_OPEX_CustosUnit!$A$4:$BT$129,COLUMN(Auxiliar_OPEX_CustosUnit!BQ$2),0),0)</f>
        <v>0</v>
      </c>
      <c r="DB76" s="1">
        <f>IFERROR(VLOOKUP($A76,Auxiliar_OPEX_CustosUnit!$A$4:$BT$129,COLUMN(Auxiliar_OPEX_CustosUnit!BR$2),0),0)</f>
        <v>0</v>
      </c>
      <c r="DC76" s="1">
        <f>IFERROR(VLOOKUP($A76,Auxiliar_OPEX_CustosUnit!$A$4:$BT$129,COLUMN(Auxiliar_OPEX_CustosUnit!BS$2),0),0)</f>
        <v>0</v>
      </c>
      <c r="DD76" s="1">
        <f>IFERROR(VLOOKUP($A76,Auxiliar_OPEX_CustosUnit!$A$4:$BT$129,COLUMN(Auxiliar_OPEX_CustosUnit!BT$2),0),0)</f>
        <v>0</v>
      </c>
      <c r="DG76" s="60">
        <v>45444</v>
      </c>
      <c r="DH76" s="1">
        <v>1</v>
      </c>
      <c r="DI76" s="1">
        <f>INDEX(Auxiliar_OPEX_Drivers!$B$2:$CH$18,MATCH(Auxiliar_OPEX_O!DI$3,Auxiliar_OPEX_Drivers!$B$2:$B$18,0),MATCH($DG76,Auxiliar_OPEX_Drivers!$B$2:$CH$2,0))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INDEX(Auxiliar_OPEX_Drivers!$B$2:$CH$18,MATCH(Auxiliar_OPEX_O!DK$3,Auxiliar_OPEX_Drivers!$B$2:$B$18,0),MATCH($DG76,Auxiliar_OPEX_Drivers!$B$2:$CH$2,0))</f>
        <v>15.296836858991167</v>
      </c>
      <c r="DL76" s="1">
        <f>INDEX(Auxiliar_OPEX_Drivers!$B$2:$CH$18,MATCH(Auxiliar_OPEX_O!DL$3,Auxiliar_OPEX_Drivers!$B$2:$B$18,0),MATCH($DG76,Auxiliar_OPEX_Drivers!$B$2:$CH$2,0))</f>
        <v>66.716365522822429</v>
      </c>
      <c r="DM76" s="1">
        <f>INDEX(Auxiliar_OPEX_Drivers!$B$2:$CH$18,MATCH(Auxiliar_OPEX_O!DM$3,Auxiliar_OPEX_Drivers!$B$2:$B$18,0),MATCH($DG76,Auxiliar_OPEX_Drivers!$B$2:$CH$2,0))</f>
        <v>13</v>
      </c>
      <c r="DN76" s="1">
        <f>INDEX(Auxiliar_OPEX_Drivers!$B$2:$CH$18,MATCH(Auxiliar_OPEX_O!DN$3,Auxiliar_OPEX_Drivers!$B$2:$B$18,0),MATCH($DG76,Auxiliar_OPEX_Drivers!$B$2:$CH$2,0))</f>
        <v>758.44701041450924</v>
      </c>
      <c r="DO76" s="1">
        <f>INDEX(Auxiliar_OPEX_Drivers!$B$2:$CH$18,MATCH(Auxiliar_OPEX_O!DO$3,Auxiliar_OPEX_Drivers!$B$2:$B$18,0),MATCH($DG76,Auxiliar_OPEX_Drivers!$B$2:$CH$2,0))</f>
        <v>12</v>
      </c>
      <c r="DP76" s="1">
        <f>INDEX(Auxiliar_OPEX_Drivers!$B$2:$CH$18,MATCH(Auxiliar_OPEX_O!DP$3,Auxiliar_OPEX_Drivers!$B$2:$B$18,0),MATCH($DG76,Auxiliar_OPEX_Drivers!$B$2:$CH$2,0))</f>
        <v>205.92573039971722</v>
      </c>
      <c r="DQ76" s="1">
        <f>INDEX(Auxiliar_OPEX_Drivers!$B$2:$CH$18,MATCH(Auxiliar_OPEX_O!DQ$3,Auxiliar_OPEX_Drivers!$B$2:$B$18,0),MATCH($DG76,Auxiliar_OPEX_Drivers!$B$2:$CH$2,0))</f>
        <v>37.324209214747796</v>
      </c>
      <c r="DR76" s="1">
        <f>INDEX(Auxiliar_OPEX_Drivers!$B$2:$CH$18,MATCH(Auxiliar_OPEX_O!DR$3,Auxiliar_OPEX_Drivers!$B$2:$B$18,0),MATCH($DG76,Auxiliar_OPEX_Drivers!$B$2:$CH$2,0))</f>
        <v>22149129.446478378</v>
      </c>
      <c r="DS76" s="1">
        <f>INDEX(Auxiliar_OPEX_Drivers!$B$2:$CH$18,MATCH(Auxiliar_OPEX_O!DS$3,Auxiliar_OPEX_Drivers!$B$2:$B$18,0),MATCH($DG76,Auxiliar_OPEX_Drivers!$B$2:$CH$2,0))</f>
        <v>79166.666666666701</v>
      </c>
      <c r="DT76" s="1">
        <f>INDEX(Auxiliar_OPEX_Drivers!$B$2:$CH$18,MATCH(Auxiliar_OPEX_O!DT$3,Auxiliar_OPEX_Drivers!$B$2:$B$18,0),MATCH($DG76,Auxiliar_OPEX_Drivers!$B$2:$CH$2,0))</f>
        <v>13418.521567371536</v>
      </c>
      <c r="DU76" s="1">
        <f>INDEX(Auxiliar_OPEX_Drivers!$B$2:$CH$18,MATCH(Auxiliar_OPEX_O!DU$3,Auxiliar_OPEX_Drivers!$B$2:$B$18,0),MATCH($DG76,Auxiliar_OPEX_Drivers!$B$2:$CH$2,0))</f>
        <v>6579.8414496032738</v>
      </c>
      <c r="DV76" s="1">
        <f>INDEX(Auxiliar_OPEX_Drivers!$B$2:$CH$18,MATCH(Auxiliar_OPEX_O!DV$3,Auxiliar_OPEX_Drivers!$B$2:$B$18,0),MATCH($DG76,Auxiliar_OPEX_Drivers!$B$2:$CH$2,0))</f>
        <v>2647226.061475669</v>
      </c>
      <c r="DW76" s="1">
        <f>INDEX(Auxiliar_OPEX_Drivers!$B$2:$CH$18,MATCH(Auxiliar_OPEX_O!DW$3,Auxiliar_OPEX_Drivers!$B$2:$B$18,0),MATCH($DG76,Auxiliar_OPEX_Drivers!$B$2:$CH$2,0))</f>
        <v>13246.508116269588</v>
      </c>
      <c r="DX76" s="1">
        <f>INDEX(Auxiliar_OPEX_Drivers!$B$2:$CH$18,MATCH(Auxiliar_OPEX_O!DX$3,Auxiliar_OPEX_Drivers!$B$2:$B$18,0),MATCH($DG76,Auxiliar_OPEX_Drivers!$B$2:$CH$2,0))</f>
        <v>2674317.7287055422</v>
      </c>
      <c r="DY76" s="1">
        <f>INDEX(Auxiliar_OPEX_Drivers!$B$2:$CH$18,MATCH(Auxiliar_OPEX_O!DY$3,Auxiliar_OPEX_Drivers!$B$2:$B$18,0),MATCH($DG76,Auxiliar_OPEX_Drivers!$B$2:$CH$2,0))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13719.800010683453</v>
      </c>
      <c r="E77" s="51">
        <f ca="1">SUMPRODUCT($CM77:$DD77,INDIRECT(ADDRESS(E$2,$DH$2)):INDIRECT(ADDRESS(E$2,$DY$2)))</f>
        <v>13618.476377353702</v>
      </c>
      <c r="F77" s="51">
        <f ca="1">SUMPRODUCT($CM77:$DD77,INDIRECT(ADDRESS(F$2,$DH$2)):INDIRECT(ADDRESS(F$2,$DY$2)))</f>
        <v>13709.975938261527</v>
      </c>
      <c r="G77" s="51">
        <f ca="1">SUMPRODUCT($CM77:$DD77,INDIRECT(ADDRESS(G$2,$DH$2)):INDIRECT(ADDRESS(G$2,$DY$2)))</f>
        <v>13832.627772194415</v>
      </c>
      <c r="H77" s="51">
        <f ca="1">SUMPRODUCT($CM77:$DD77,INDIRECT(ADDRESS(H$2,$DH$2)):INDIRECT(ADDRESS(H$2,$DY$2)))</f>
        <v>13910.0590767007</v>
      </c>
      <c r="I77" s="51">
        <f ca="1">SUMPRODUCT($CM77:$DD77,INDIRECT(ADDRESS(I$2,$DH$2)):INDIRECT(ADDRESS(I$2,$DY$2)))</f>
        <v>13378.766711682614</v>
      </c>
      <c r="J77" s="51">
        <f ca="1">SUMPRODUCT($CM77:$DD77,INDIRECT(ADDRESS(J$2,$DH$2)):INDIRECT(ADDRESS(J$2,$DY$2)))</f>
        <v>12247.108121934823</v>
      </c>
      <c r="K77" s="51">
        <f ca="1">SUMPRODUCT($CM77:$DD77,INDIRECT(ADDRESS(K$2,$DH$2)):INDIRECT(ADDRESS(K$2,$DY$2)))</f>
        <v>12531.088993734331</v>
      </c>
      <c r="L77" s="51">
        <f ca="1">SUMPRODUCT($CM77:$DD77,INDIRECT(ADDRESS(L$2,$DH$2)):INDIRECT(ADDRESS(L$2,$DY$2)))</f>
        <v>13388.861980413771</v>
      </c>
      <c r="M77" s="51">
        <f ca="1">SUMPRODUCT($CM77:$DD77,INDIRECT(ADDRESS(M$2,$DH$2)):INDIRECT(ADDRESS(M$2,$DY$2)))</f>
        <v>14076.392527287204</v>
      </c>
      <c r="N77" s="51">
        <f ca="1">SUMPRODUCT($CM77:$DD77,INDIRECT(ADDRESS(N$2,$DH$2)):INDIRECT(ADDRESS(N$2,$DY$2)))</f>
        <v>14164.422607323393</v>
      </c>
      <c r="O77" s="51">
        <f ca="1">SUMPRODUCT($CM77:$DD77,INDIRECT(ADDRESS(O$2,$DH$2)):INDIRECT(ADDRESS(O$2,$DY$2)))</f>
        <v>14191.518653813839</v>
      </c>
      <c r="P77" s="51">
        <f ca="1">SUMPRODUCT($CM77:$DD77,INDIRECT(ADDRESS(P$2,$DH$2)):INDIRECT(ADDRESS(P$2,$DY$2)))</f>
        <v>14013.005993082896</v>
      </c>
      <c r="Q77" s="51">
        <f ca="1">SUMPRODUCT($CM77:$DD77,INDIRECT(ADDRESS(Q$2,$DH$2)):INDIRECT(ADDRESS(Q$2,$DY$2)))</f>
        <v>13956.119768883764</v>
      </c>
      <c r="R77" s="51">
        <f ca="1">SUMPRODUCT($CM77:$DD77,INDIRECT(ADDRESS(R$2,$DH$2)):INDIRECT(ADDRESS(R$2,$DY$2)))</f>
        <v>13937.496423891633</v>
      </c>
      <c r="S77" s="51">
        <f ca="1">SUMPRODUCT($CM77:$DD77,INDIRECT(ADDRESS(S$2,$DH$2)):INDIRECT(ADDRESS(S$2,$DY$2)))</f>
        <v>13972.087683154363</v>
      </c>
      <c r="T77" s="51">
        <f ca="1">SUMPRODUCT($CM77:$DD77,INDIRECT(ADDRESS(T$2,$DH$2)):INDIRECT(ADDRESS(T$2,$DY$2)))</f>
        <v>13930.874537437598</v>
      </c>
      <c r="U77" s="51">
        <f ca="1">SUMPRODUCT($CM77:$DD77,INDIRECT(ADDRESS(U$2,$DH$2)):INDIRECT(ADDRESS(U$2,$DY$2)))</f>
        <v>12984.931082240291</v>
      </c>
      <c r="V77" s="51">
        <f ca="1">SUMPRODUCT($CM77:$DD77,INDIRECT(ADDRESS(V$2,$DH$2)):INDIRECT(ADDRESS(V$2,$DY$2)))</f>
        <v>11961.582456915785</v>
      </c>
      <c r="W77" s="51">
        <f ca="1">SUMPRODUCT($CM77:$DD77,INDIRECT(ADDRESS(W$2,$DH$2)):INDIRECT(ADDRESS(W$2,$DY$2)))</f>
        <v>12576.512131922595</v>
      </c>
      <c r="X77" s="51">
        <f ca="1">SUMPRODUCT($CM77:$DD77,INDIRECT(ADDRESS(X$2,$DH$2)):INDIRECT(ADDRESS(X$2,$DY$2)))</f>
        <v>13559.578826864516</v>
      </c>
      <c r="Y77" s="51">
        <f ca="1">SUMPRODUCT($CM77:$DD77,INDIRECT(ADDRESS(Y$2,$DH$2)):INDIRECT(ADDRESS(Y$2,$DY$2)))</f>
        <v>14437.772705815038</v>
      </c>
      <c r="Z77" s="51">
        <f ca="1">SUMPRODUCT($CM77:$DD77,INDIRECT(ADDRESS(Z$2,$DH$2)):INDIRECT(ADDRESS(Z$2,$DY$2)))</f>
        <v>14567.461630257829</v>
      </c>
      <c r="AA77" s="51">
        <f ca="1">SUMPRODUCT($CM77:$DD77,INDIRECT(ADDRESS(AA$2,$DH$2)):INDIRECT(ADDRESS(AA$2,$DY$2)))</f>
        <v>14551.376897069493</v>
      </c>
      <c r="AB77" s="51">
        <f ca="1">SUMPRODUCT($CM77:$DD77,INDIRECT(ADDRESS(AB$2,$DH$2)):INDIRECT(ADDRESS(AB$2,$DY$2)))</f>
        <v>14572.431677109755</v>
      </c>
      <c r="AC77" s="51">
        <f ca="1">SUMPRODUCT($CM77:$DD77,INDIRECT(ADDRESS(AC$2,$DH$2)):INDIRECT(ADDRESS(AC$2,$DY$2)))</f>
        <v>14601.355039496739</v>
      </c>
      <c r="AD77" s="51">
        <f ca="1">SUMPRODUCT($CM77:$DD77,INDIRECT(ADDRESS(AD$2,$DH$2)):INDIRECT(ADDRESS(AD$2,$DY$2)))</f>
        <v>14568.204998100955</v>
      </c>
      <c r="AE77" s="51">
        <f ca="1">SUMPRODUCT($CM77:$DD77,INDIRECT(ADDRESS(AE$2,$DH$2)):INDIRECT(ADDRESS(AE$2,$DY$2)))</f>
        <v>14632.387991812095</v>
      </c>
      <c r="AF77" s="51">
        <f ca="1">SUMPRODUCT($CM77:$DD77,INDIRECT(ADDRESS(AF$2,$DH$2)):INDIRECT(ADDRESS(AF$2,$DY$2)))</f>
        <v>14605.79180304854</v>
      </c>
      <c r="AG77" s="51">
        <f ca="1">SUMPRODUCT($CM77:$DD77,INDIRECT(ADDRESS(AG$2,$DH$2)):INDIRECT(ADDRESS(AG$2,$DY$2)))</f>
        <v>13316.247796056086</v>
      </c>
      <c r="AH77" s="51">
        <f ca="1">SUMPRODUCT($CM77:$DD77,INDIRECT(ADDRESS(AH$2,$DH$2)):INDIRECT(ADDRESS(AH$2,$DY$2)))</f>
        <v>12110.829551283476</v>
      </c>
      <c r="AI77" s="51">
        <f ca="1">SUMPRODUCT($CM77:$DD77,INDIRECT(ADDRESS(AI$2,$DH$2)):INDIRECT(ADDRESS(AI$2,$DY$2)))</f>
        <v>13016.426393659298</v>
      </c>
      <c r="AJ77" s="51">
        <f ca="1">SUMPRODUCT($CM77:$DD77,INDIRECT(ADDRESS(AJ$2,$DH$2)):INDIRECT(ADDRESS(AJ$2,$DY$2)))</f>
        <v>13980.406552194578</v>
      </c>
      <c r="AK77" s="51">
        <f ca="1">SUMPRODUCT($CM77:$DD77,INDIRECT(ADDRESS(AK$2,$DH$2)):INDIRECT(ADDRESS(AK$2,$DY$2)))</f>
        <v>14440.597393414988</v>
      </c>
      <c r="AL77" s="51">
        <f ca="1">SUMPRODUCT($CM77:$DD77,INDIRECT(ADDRESS(AL$2,$DH$2)):INDIRECT(ADDRESS(AL$2,$DY$2)))</f>
        <v>14467.461014928642</v>
      </c>
      <c r="AM77" s="51">
        <f ca="1">SUMPRODUCT($CM77:$DD77,INDIRECT(ADDRESS(AM$2,$DH$2)):INDIRECT(ADDRESS(AM$2,$DY$2)))</f>
        <v>14459.793605927309</v>
      </c>
      <c r="AN77" s="51">
        <f ca="1">SUMPRODUCT($CM77:$DD77,INDIRECT(ADDRESS(AN$2,$DH$2)):INDIRECT(ADDRESS(AN$2,$DY$2)))</f>
        <v>14592.003207166541</v>
      </c>
      <c r="AO77" s="51">
        <f ca="1">SUMPRODUCT($CM77:$DD77,INDIRECT(ADDRESS(AO$2,$DH$2)):INDIRECT(ADDRESS(AO$2,$DY$2)))</f>
        <v>14569.366597656477</v>
      </c>
      <c r="AP77" s="51">
        <f ca="1">SUMPRODUCT($CM77:$DD77,INDIRECT(ADDRESS(AP$2,$DH$2)):INDIRECT(ADDRESS(AP$2,$DY$2)))</f>
        <v>14503.945567070199</v>
      </c>
      <c r="AQ77" s="51">
        <f ca="1">SUMPRODUCT($CM77:$DD77,INDIRECT(ADDRESS(AQ$2,$DH$2)):INDIRECT(ADDRESS(AQ$2,$DY$2)))</f>
        <v>14471.321007759509</v>
      </c>
      <c r="AR77" s="51">
        <f ca="1">SUMPRODUCT($CM77:$DD77,INDIRECT(ADDRESS(AR$2,$DH$2)):INDIRECT(ADDRESS(AR$2,$DY$2)))</f>
        <v>14565.024629339929</v>
      </c>
      <c r="AS77" s="51">
        <f ca="1">SUMPRODUCT($CM77:$DD77,INDIRECT(ADDRESS(AS$2,$DH$2)):INDIRECT(ADDRESS(AS$2,$DY$2)))</f>
        <v>13639.560873462813</v>
      </c>
      <c r="AT77" s="51">
        <f ca="1">SUMPRODUCT($CM77:$DD77,INDIRECT(ADDRESS(AT$2,$DH$2)):INDIRECT(ADDRESS(AT$2,$DY$2)))</f>
        <v>12612.326203227904</v>
      </c>
      <c r="AU77" s="51">
        <f ca="1">SUMPRODUCT($CM77:$DD77,INDIRECT(ADDRESS(AU$2,$DH$2)):INDIRECT(ADDRESS(AU$2,$DY$2)))</f>
        <v>13168.531083823375</v>
      </c>
      <c r="AV77" s="51">
        <f ca="1">SUMPRODUCT($CM77:$DD77,INDIRECT(ADDRESS(AV$2,$DH$2)):INDIRECT(ADDRESS(AV$2,$DY$2)))</f>
        <v>14166.203418576086</v>
      </c>
      <c r="AW77" s="51">
        <f ca="1">SUMPRODUCT($CM77:$DD77,INDIRECT(ADDRESS(AW$2,$DH$2)):INDIRECT(ADDRESS(AW$2,$DY$2)))</f>
        <v>14838.137049156468</v>
      </c>
      <c r="AX77" s="51">
        <f ca="1">SUMPRODUCT($CM77:$DD77,INDIRECT(ADDRESS(AX$2,$DH$2)):INDIRECT(ADDRESS(AX$2,$DY$2)))</f>
        <v>14811.962301898104</v>
      </c>
      <c r="AY77" s="51">
        <f ca="1">SUMPRODUCT($CM77:$DD77,INDIRECT(ADDRESS(AY$2,$DH$2)):INDIRECT(ADDRESS(AY$2,$DY$2)))</f>
        <v>14533.566306101691</v>
      </c>
      <c r="AZ77" s="51">
        <f ca="1">SUMPRODUCT($CM77:$DD77,INDIRECT(ADDRESS(AZ$2,$DH$2)):INDIRECT(ADDRESS(AZ$2,$DY$2)))</f>
        <v>14615.082767145002</v>
      </c>
      <c r="BA77" s="51">
        <f ca="1">SUMPRODUCT($CM77:$DD77,INDIRECT(ADDRESS(BA$2,$DH$2)):INDIRECT(ADDRESS(BA$2,$DY$2)))</f>
        <v>14450.734580405553</v>
      </c>
      <c r="BB77" s="51">
        <f ca="1">SUMPRODUCT($CM77:$DD77,INDIRECT(ADDRESS(BB$2,$DH$2)):INDIRECT(ADDRESS(BB$2,$DY$2)))</f>
        <v>14651.896350984023</v>
      </c>
      <c r="BC77" s="51">
        <f ca="1">SUMPRODUCT($CM77:$DD77,INDIRECT(ADDRESS(BC$2,$DH$2)):INDIRECT(ADDRESS(BC$2,$DY$2)))</f>
        <v>14574.862464118189</v>
      </c>
      <c r="BD77" s="51">
        <f ca="1">SUMPRODUCT($CM77:$DD77,INDIRECT(ADDRESS(BD$2,$DH$2)):INDIRECT(ADDRESS(BD$2,$DY$2)))</f>
        <v>14499.587818718481</v>
      </c>
      <c r="BE77" s="51">
        <f ca="1">SUMPRODUCT($CM77:$DD77,INDIRECT(ADDRESS(BE$2,$DH$2)):INDIRECT(ADDRESS(BE$2,$DY$2)))</f>
        <v>13225.849111611007</v>
      </c>
      <c r="BF77" s="51">
        <f ca="1">SUMPRODUCT($CM77:$DD77,INDIRECT(ADDRESS(BF$2,$DH$2)):INDIRECT(ADDRESS(BF$2,$DY$2)))</f>
        <v>12083.831691176456</v>
      </c>
      <c r="BG77" s="51">
        <f ca="1">SUMPRODUCT($CM77:$DD77,INDIRECT(ADDRESS(BG$2,$DH$2)):INDIRECT(ADDRESS(BG$2,$DY$2)))</f>
        <v>13631.333196535743</v>
      </c>
      <c r="BH77" s="51">
        <f ca="1">SUMPRODUCT($CM77:$DD77,INDIRECT(ADDRESS(BH$2,$DH$2)):INDIRECT(ADDRESS(BH$2,$DY$2)))</f>
        <v>14445.202006347918</v>
      </c>
      <c r="BI77" s="51">
        <f ca="1">SUMPRODUCT($CM77:$DD77,INDIRECT(ADDRESS(BI$2,$DH$2)):INDIRECT(ADDRESS(BI$2,$DY$2)))</f>
        <v>14445.202006347623</v>
      </c>
      <c r="BJ77" s="51">
        <f ca="1">SUMPRODUCT($CM77:$DD77,INDIRECT(ADDRESS(BJ$2,$DH$2)):INDIRECT(ADDRESS(BJ$2,$DY$2)))</f>
        <v>14445.202006347912</v>
      </c>
      <c r="BK77" s="51">
        <f ca="1">SUMPRODUCT($CM77:$DD77,INDIRECT(ADDRESS(BK$2,$DH$2)):INDIRECT(ADDRESS(BK$2,$DY$2)))</f>
        <v>14309.838254404965</v>
      </c>
      <c r="BL77" s="51">
        <f ca="1">SUMPRODUCT($CM77:$DD77,INDIRECT(ADDRESS(BL$2,$DH$2)):INDIRECT(ADDRESS(BL$2,$DY$2)))</f>
        <v>14288.092972129627</v>
      </c>
      <c r="BM77" s="51">
        <f ca="1">SUMPRODUCT($CM77:$DD77,INDIRECT(ADDRESS(BM$2,$DH$2)):INDIRECT(ADDRESS(BM$2,$DY$2)))</f>
        <v>13918.843279643679</v>
      </c>
      <c r="BN77" s="51">
        <f ca="1">SUMPRODUCT($CM77:$DD77,INDIRECT(ADDRESS(BN$2,$DH$2)):INDIRECT(ADDRESS(BN$2,$DY$2)))</f>
        <v>13918.843279643868</v>
      </c>
      <c r="BO77" s="51">
        <f ca="1">SUMPRODUCT($CM77:$DD77,INDIRECT(ADDRESS(BO$2,$DH$2)):INDIRECT(ADDRESS(BO$2,$DY$2)))</f>
        <v>14054.20703158652</v>
      </c>
      <c r="BP77" s="51">
        <f ca="1">SUMPRODUCT($CM77:$DD77,INDIRECT(ADDRESS(BP$2,$DH$2)):INDIRECT(ADDRESS(BP$2,$DY$2)))</f>
        <v>13918.843279643799</v>
      </c>
      <c r="BQ77" s="51">
        <f ca="1">SUMPRODUCT($CM77:$DD77,INDIRECT(ADDRESS(BQ$2,$DH$2)):INDIRECT(ADDRESS(BQ$2,$DY$2)))</f>
        <v>13430.058411582062</v>
      </c>
      <c r="BR77" s="51">
        <f ca="1">SUMPRODUCT($CM77:$DD77,INDIRECT(ADDRESS(BR$2,$DH$2)):INDIRECT(ADDRESS(BR$2,$DY$2)))</f>
        <v>12677.912015938584</v>
      </c>
      <c r="BS77" s="51">
        <f ca="1">SUMPRODUCT($CM77:$DD77,INDIRECT(ADDRESS(BS$2,$DH$2)):INDIRECT(ADDRESS(BS$2,$DY$2)))</f>
        <v>13243.895424987106</v>
      </c>
      <c r="BT77" s="51">
        <f ca="1">SUMPRODUCT($CM77:$DD77,INDIRECT(ADDRESS(BT$2,$DH$2)):INDIRECT(ADDRESS(BT$2,$DY$2)))</f>
        <v>14034.290161602092</v>
      </c>
      <c r="BU77" s="51">
        <f ca="1">SUMPRODUCT($CM77:$DD77,INDIRECT(ADDRESS(BU$2,$DH$2)):INDIRECT(ADDRESS(BU$2,$DY$2)))</f>
        <v>14091.450331667591</v>
      </c>
      <c r="BV77" s="51">
        <f ca="1">SUMPRODUCT($CM77:$DD77,INDIRECT(ADDRESS(BV$2,$DH$2)):INDIRECT(ADDRESS(BV$2,$DY$2)))</f>
        <v>14091.450331667522</v>
      </c>
      <c r="BW77" s="51">
        <f ca="1">SUMPRODUCT($CM77:$DD77,INDIRECT(ADDRESS(BW$2,$DH$2)):INDIRECT(ADDRESS(BW$2,$DY$2)))</f>
        <v>14054.608768325874</v>
      </c>
      <c r="BX77" s="51">
        <f ca="1">SUMPRODUCT($CM77:$DD77,INDIRECT(ADDRESS(BX$2,$DH$2)):INDIRECT(ADDRESS(BX$2,$DY$2)))</f>
        <v>14694.19083140701</v>
      </c>
      <c r="BY77" s="51">
        <f ca="1">SUMPRODUCT($CM77:$DD77,INDIRECT(ADDRESS(BY$2,$DH$2)):INDIRECT(ADDRESS(BY$2,$DY$2)))</f>
        <v>14423.463327521695</v>
      </c>
      <c r="BZ77" s="51">
        <f ca="1">SUMPRODUCT($CM77:$DD77,INDIRECT(ADDRESS(BZ$2,$DH$2)):INDIRECT(ADDRESS(BZ$2,$DY$2)))</f>
        <v>14423.463327521788</v>
      </c>
      <c r="CA77" s="51">
        <f ca="1">SUMPRODUCT($CM77:$DD77,INDIRECT(ADDRESS(CA$2,$DH$2)):INDIRECT(ADDRESS(CA$2,$DY$2)))</f>
        <v>14558.827079464569</v>
      </c>
      <c r="CB77" s="51">
        <f ca="1">SUMPRODUCT($CM77:$DD77,INDIRECT(ADDRESS(CB$2,$DH$2)):INDIRECT(ADDRESS(CB$2,$DY$2)))</f>
        <v>14423.463327521769</v>
      </c>
      <c r="CC77" s="51">
        <f ca="1">SUMPRODUCT($CM77:$DD77,INDIRECT(ADDRESS(CC$2,$DH$2)):INDIRECT(ADDRESS(CC$2,$DY$2)))</f>
        <v>13814.249793863344</v>
      </c>
      <c r="CD77" s="51">
        <f ca="1">SUMPRODUCT($CM77:$DD77,INDIRECT(ADDRESS(CD$2,$DH$2)):INDIRECT(ADDRESS(CD$2,$DY$2)))</f>
        <v>13015.251067787427</v>
      </c>
      <c r="CF77" s="51">
        <f t="shared" ca="1" si="8"/>
        <v>162769.09877138378</v>
      </c>
      <c r="CG77" s="51">
        <f t="shared" ca="1" si="8"/>
        <v>164448.80013753579</v>
      </c>
      <c r="CH77" s="51">
        <f t="shared" ca="1" si="8"/>
        <v>168771.93381703246</v>
      </c>
      <c r="CI77" s="51">
        <f t="shared" ca="1" si="8"/>
        <v>170471.94824523909</v>
      </c>
      <c r="CJ77" s="51">
        <f t="shared" ca="1" si="8"/>
        <v>169378.62225414286</v>
      </c>
      <c r="CK77" s="51">
        <f t="shared" ca="1" si="8"/>
        <v>165722.49528841834</v>
      </c>
      <c r="CL77" s="82"/>
      <c r="CM77" s="1">
        <f>IFERROR(VLOOKUP($A77,Auxiliar_OPEX_CustosUnit!$A$4:$BT$129,COLUMN(Auxiliar_OPEX_CustosUnit!BC$2),0),0)</f>
        <v>0</v>
      </c>
      <c r="CN77" s="1">
        <f>IFERROR(VLOOKUP($A77,Auxiliar_OPEX_CustosUnit!$A$4:$BT$129,COLUMN(Auxiliar_OPEX_CustosUnit!BD$2),0),0)</f>
        <v>0</v>
      </c>
      <c r="CO77" s="1">
        <f>IFERROR(VLOOKUP($A77,Auxiliar_OPEX_CustosUnit!$A$4:$BT$129,COLUMN(Auxiliar_OPEX_CustosUnit!BE$2),0)*(1-DRE_Auxiliar!$A$172),0)</f>
        <v>9319.5877912490505</v>
      </c>
      <c r="CP77" s="1">
        <f>IFERROR(VLOOKUP($A77,Auxiliar_OPEX_CustosUnit!$A$4:$BT$129,COLUMN(Auxiliar_OPEX_CustosUnit!BF$2),0),0)</f>
        <v>0</v>
      </c>
      <c r="CQ77" s="1">
        <f>IFERROR(VLOOKUP($A77,Auxiliar_OPEX_CustosUnit!$A$4:$BT$129,COLUMN(Auxiliar_OPEX_CustosUnit!BG$2),0),0)</f>
        <v>0</v>
      </c>
      <c r="CR77" s="1">
        <f>IFERROR(VLOOKUP($A77,Auxiliar_OPEX_CustosUnit!$A$4:$BT$129,COLUMN(Auxiliar_OPEX_CustosUnit!BH$2),0),0)</f>
        <v>0</v>
      </c>
      <c r="CS77" s="1">
        <f>IFERROR(VLOOKUP($A77,Auxiliar_OPEX_CustosUnit!$A$4:$BT$129,COLUMN(Auxiliar_OPEX_CustosUnit!BI$2),0),0)</f>
        <v>0</v>
      </c>
      <c r="CT77" s="1">
        <f>IFERROR(VLOOKUP($A77,Auxiliar_OPEX_CustosUnit!$A$4:$BT$129,COLUMN(Auxiliar_OPEX_CustosUnit!BJ$2),0),0)</f>
        <v>0</v>
      </c>
      <c r="CU77" s="1">
        <f>IFERROR(VLOOKUP($A77,Auxiliar_OPEX_CustosUnit!$A$4:$BT$129,COLUMN(Auxiliar_OPEX_CustosUnit!BK$2),0),0)</f>
        <v>8.6847280287462496</v>
      </c>
      <c r="CV77" s="1">
        <f>IFERROR(VLOOKUP($A77,Auxiliar_OPEX_CustosUnit!$A$4:$BT$129,COLUMN(Auxiliar_OPEX_CustosUnit!BL$2),0),0)</f>
        <v>0</v>
      </c>
      <c r="CW77" s="1">
        <f>IFERROR(VLOOKUP($A77,Auxiliar_OPEX_CustosUnit!$A$4:$BT$129,COLUMN(Auxiliar_OPEX_CustosUnit!BM$2),0),0)</f>
        <v>0</v>
      </c>
      <c r="CX77" s="1">
        <f>IFERROR(VLOOKUP($A77,Auxiliar_OPEX_CustosUnit!$A$4:$BT$129,COLUMN(Auxiliar_OPEX_CustosUnit!BN$2),0),0)</f>
        <v>0</v>
      </c>
      <c r="CY77" s="1">
        <f>IFERROR(VLOOKUP($A77,Auxiliar_OPEX_CustosUnit!$A$4:$BT$129,COLUMN(Auxiliar_OPEX_CustosUnit!BO$2),0),0)</f>
        <v>0</v>
      </c>
      <c r="CZ77" s="1">
        <f>IFERROR(VLOOKUP($A77,Auxiliar_OPEX_CustosUnit!$A$4:$BT$129,COLUMN(Auxiliar_OPEX_CustosUnit!BP$2),0),0)</f>
        <v>0</v>
      </c>
      <c r="DA77" s="1">
        <f>IFERROR(VLOOKUP($A77,Auxiliar_OPEX_CustosUnit!$A$4:$BT$129,COLUMN(Auxiliar_OPEX_CustosUnit!BQ$2),0),0)</f>
        <v>0</v>
      </c>
      <c r="DB77" s="1">
        <f>IFERROR(VLOOKUP($A77,Auxiliar_OPEX_CustosUnit!$A$4:$BT$129,COLUMN(Auxiliar_OPEX_CustosUnit!BR$2),0),0)</f>
        <v>0.27072750388541</v>
      </c>
      <c r="DC77" s="1">
        <f>IFERROR(VLOOKUP($A77,Auxiliar_OPEX_CustosUnit!$A$4:$BT$129,COLUMN(Auxiliar_OPEX_CustosUnit!BS$2),0),0)</f>
        <v>0</v>
      </c>
      <c r="DD77" s="1">
        <f>IFERROR(VLOOKUP($A77,Auxiliar_OPEX_CustosUnit!$A$4:$BT$129,COLUMN(Auxiliar_OPEX_CustosUnit!BT$2),0),0)</f>
        <v>0</v>
      </c>
      <c r="DG77" s="60">
        <v>45474</v>
      </c>
      <c r="DH77" s="1">
        <v>1</v>
      </c>
      <c r="DI77" s="1">
        <f>INDEX(Auxiliar_OPEX_Drivers!$B$2:$CH$18,MATCH(Auxiliar_OPEX_O!DI$3,Auxiliar_OPEX_Drivers!$B$2:$B$18,0),MATCH($DG77,Auxiliar_OPEX_Drivers!$B$2:$CH$2,0))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INDEX(Auxiliar_OPEX_Drivers!$B$2:$CH$18,MATCH(Auxiliar_OPEX_O!DK$3,Auxiliar_OPEX_Drivers!$B$2:$B$18,0),MATCH($DG77,Auxiliar_OPEX_Drivers!$B$2:$CH$2,0))</f>
        <v>15.296836858991167</v>
      </c>
      <c r="DL77" s="1">
        <f>INDEX(Auxiliar_OPEX_Drivers!$B$2:$CH$18,MATCH(Auxiliar_OPEX_O!DL$3,Auxiliar_OPEX_Drivers!$B$2:$B$18,0),MATCH($DG77,Auxiliar_OPEX_Drivers!$B$2:$CH$2,0))</f>
        <v>66.716365522822429</v>
      </c>
      <c r="DM77" s="1">
        <f>INDEX(Auxiliar_OPEX_Drivers!$B$2:$CH$18,MATCH(Auxiliar_OPEX_O!DM$3,Auxiliar_OPEX_Drivers!$B$2:$B$18,0),MATCH($DG77,Auxiliar_OPEX_Drivers!$B$2:$CH$2,0))</f>
        <v>13</v>
      </c>
      <c r="DN77" s="1">
        <f>INDEX(Auxiliar_OPEX_Drivers!$B$2:$CH$18,MATCH(Auxiliar_OPEX_O!DN$3,Auxiliar_OPEX_Drivers!$B$2:$B$18,0),MATCH($DG77,Auxiliar_OPEX_Drivers!$B$2:$CH$2,0))</f>
        <v>758.44701041450924</v>
      </c>
      <c r="DO77" s="1">
        <f>INDEX(Auxiliar_OPEX_Drivers!$B$2:$CH$18,MATCH(Auxiliar_OPEX_O!DO$3,Auxiliar_OPEX_Drivers!$B$2:$B$18,0),MATCH($DG77,Auxiliar_OPEX_Drivers!$B$2:$CH$2,0))</f>
        <v>12</v>
      </c>
      <c r="DP77" s="1">
        <f>INDEX(Auxiliar_OPEX_Drivers!$B$2:$CH$18,MATCH(Auxiliar_OPEX_O!DP$3,Auxiliar_OPEX_Drivers!$B$2:$B$18,0),MATCH($DG77,Auxiliar_OPEX_Drivers!$B$2:$CH$2,0))</f>
        <v>205.92573039971722</v>
      </c>
      <c r="DQ77" s="1">
        <f>INDEX(Auxiliar_OPEX_Drivers!$B$2:$CH$18,MATCH(Auxiliar_OPEX_O!DQ$3,Auxiliar_OPEX_Drivers!$B$2:$B$18,0),MATCH($DG77,Auxiliar_OPEX_Drivers!$B$2:$CH$2,0))</f>
        <v>37.324209214747796</v>
      </c>
      <c r="DR77" s="1">
        <f>INDEX(Auxiliar_OPEX_Drivers!$B$2:$CH$18,MATCH(Auxiliar_OPEX_O!DR$3,Auxiliar_OPEX_Drivers!$B$2:$B$18,0),MATCH($DG77,Auxiliar_OPEX_Drivers!$B$2:$CH$2,0))</f>
        <v>22228296.113145046</v>
      </c>
      <c r="DS77" s="1">
        <f>INDEX(Auxiliar_OPEX_Drivers!$B$2:$CH$18,MATCH(Auxiliar_OPEX_O!DS$3,Auxiliar_OPEX_Drivers!$B$2:$B$18,0),MATCH($DG77,Auxiliar_OPEX_Drivers!$B$2:$CH$2,0))</f>
        <v>79166.666666666701</v>
      </c>
      <c r="DT77" s="1">
        <f>INDEX(Auxiliar_OPEX_Drivers!$B$2:$CH$18,MATCH(Auxiliar_OPEX_O!DT$3,Auxiliar_OPEX_Drivers!$B$2:$B$18,0),MATCH($DG77,Auxiliar_OPEX_Drivers!$B$2:$CH$2,0))</f>
        <v>12425.523061938771</v>
      </c>
      <c r="DU77" s="1">
        <f>INDEX(Auxiliar_OPEX_Drivers!$B$2:$CH$18,MATCH(Auxiliar_OPEX_O!DU$3,Auxiliar_OPEX_Drivers!$B$2:$B$18,0),MATCH($DG77,Auxiliar_OPEX_Drivers!$B$2:$CH$2,0))</f>
        <v>6579.8414496034338</v>
      </c>
      <c r="DV77" s="1">
        <f>INDEX(Auxiliar_OPEX_Drivers!$B$2:$CH$18,MATCH(Auxiliar_OPEX_O!DV$3,Auxiliar_OPEX_Drivers!$B$2:$B$18,0),MATCH($DG77,Auxiliar_OPEX_Drivers!$B$2:$CH$2,0))</f>
        <v>2658076.569591939</v>
      </c>
      <c r="DW77" s="1">
        <f>INDEX(Auxiliar_OPEX_Drivers!$B$2:$CH$18,MATCH(Auxiliar_OPEX_O!DW$3,Auxiliar_OPEX_Drivers!$B$2:$B$18,0),MATCH($DG77,Auxiliar_OPEX_Drivers!$B$2:$CH$2,0))</f>
        <v>12246.508116269941</v>
      </c>
      <c r="DX77" s="1">
        <f>INDEX(Auxiliar_OPEX_Drivers!$B$2:$CH$18,MATCH(Auxiliar_OPEX_O!DX$3,Auxiliar_OPEX_Drivers!$B$2:$B$18,0),MATCH($DG77,Auxiliar_OPEX_Drivers!$B$2:$CH$2,0))</f>
        <v>2685315.2517674807</v>
      </c>
      <c r="DY77" s="1">
        <f>INDEX(Auxiliar_OPEX_Drivers!$B$2:$CH$18,MATCH(Auxiliar_OPEX_O!DY$3,Auxiliar_OPEX_Drivers!$B$2:$B$18,0),MATCH($DG77,Auxiliar_OPEX_Drivers!$B$2:$CH$2,0))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7745.0121520457906</v>
      </c>
      <c r="E78" s="51">
        <f ca="1">SUMPRODUCT($CM78:$DD78,INDIRECT(ADDRESS(E$2,$DH$2)):INDIRECT(ADDRESS(E$2,$DY$2)))</f>
        <v>7745.0121520457906</v>
      </c>
      <c r="F78" s="51">
        <f ca="1">SUMPRODUCT($CM78:$DD78,INDIRECT(ADDRESS(F$2,$DH$2)):INDIRECT(ADDRESS(F$2,$DY$2)))</f>
        <v>7745.0121520457906</v>
      </c>
      <c r="G78" s="51">
        <f ca="1">SUMPRODUCT($CM78:$DD78,INDIRECT(ADDRESS(G$2,$DH$2)):INDIRECT(ADDRESS(G$2,$DY$2)))</f>
        <v>7745.0121520457906</v>
      </c>
      <c r="H78" s="51">
        <f ca="1">SUMPRODUCT($CM78:$DD78,INDIRECT(ADDRESS(H$2,$DH$2)):INDIRECT(ADDRESS(H$2,$DY$2)))</f>
        <v>7745.0121520457906</v>
      </c>
      <c r="I78" s="51">
        <f ca="1">SUMPRODUCT($CM78:$DD78,INDIRECT(ADDRESS(I$2,$DH$2)):INDIRECT(ADDRESS(I$2,$DY$2)))</f>
        <v>7745.0121520457906</v>
      </c>
      <c r="J78" s="51">
        <f ca="1">SUMPRODUCT($CM78:$DD78,INDIRECT(ADDRESS(J$2,$DH$2)):INDIRECT(ADDRESS(J$2,$DY$2)))</f>
        <v>7745.0121520457906</v>
      </c>
      <c r="K78" s="51">
        <f ca="1">SUMPRODUCT($CM78:$DD78,INDIRECT(ADDRESS(K$2,$DH$2)):INDIRECT(ADDRESS(K$2,$DY$2)))</f>
        <v>7790.3671026221546</v>
      </c>
      <c r="L78" s="51">
        <f ca="1">SUMPRODUCT($CM78:$DD78,INDIRECT(ADDRESS(L$2,$DH$2)):INDIRECT(ADDRESS(L$2,$DY$2)))</f>
        <v>7790.3671026221546</v>
      </c>
      <c r="M78" s="51">
        <f ca="1">SUMPRODUCT($CM78:$DD78,INDIRECT(ADDRESS(M$2,$DH$2)):INDIRECT(ADDRESS(M$2,$DY$2)))</f>
        <v>7790.3671026221546</v>
      </c>
      <c r="N78" s="51">
        <f ca="1">SUMPRODUCT($CM78:$DD78,INDIRECT(ADDRESS(N$2,$DH$2)):INDIRECT(ADDRESS(N$2,$DY$2)))</f>
        <v>7790.3671026221546</v>
      </c>
      <c r="O78" s="51">
        <f ca="1">SUMPRODUCT($CM78:$DD78,INDIRECT(ADDRESS(O$2,$DH$2)):INDIRECT(ADDRESS(O$2,$DY$2)))</f>
        <v>7790.3671026221546</v>
      </c>
      <c r="P78" s="51">
        <f ca="1">SUMPRODUCT($CM78:$DD78,INDIRECT(ADDRESS(P$2,$DH$2)):INDIRECT(ADDRESS(P$2,$DY$2)))</f>
        <v>7790.3671026221546</v>
      </c>
      <c r="Q78" s="51">
        <f ca="1">SUMPRODUCT($CM78:$DD78,INDIRECT(ADDRESS(Q$2,$DH$2)):INDIRECT(ADDRESS(Q$2,$DY$2)))</f>
        <v>7790.3671026221546</v>
      </c>
      <c r="R78" s="51">
        <f ca="1">SUMPRODUCT($CM78:$DD78,INDIRECT(ADDRESS(R$2,$DH$2)):INDIRECT(ADDRESS(R$2,$DY$2)))</f>
        <v>7790.3671026221546</v>
      </c>
      <c r="S78" s="51">
        <f ca="1">SUMPRODUCT($CM78:$DD78,INDIRECT(ADDRESS(S$2,$DH$2)):INDIRECT(ADDRESS(S$2,$DY$2)))</f>
        <v>7790.3671026221546</v>
      </c>
      <c r="T78" s="51">
        <f ca="1">SUMPRODUCT($CM78:$DD78,INDIRECT(ADDRESS(T$2,$DH$2)):INDIRECT(ADDRESS(T$2,$DY$2)))</f>
        <v>7790.3671026221546</v>
      </c>
      <c r="U78" s="51">
        <f ca="1">SUMPRODUCT($CM78:$DD78,INDIRECT(ADDRESS(U$2,$DH$2)):INDIRECT(ADDRESS(U$2,$DY$2)))</f>
        <v>7790.3671026221546</v>
      </c>
      <c r="V78" s="51">
        <f ca="1">SUMPRODUCT($CM78:$DD78,INDIRECT(ADDRESS(V$2,$DH$2)):INDIRECT(ADDRESS(V$2,$DY$2)))</f>
        <v>7790.3671026221546</v>
      </c>
      <c r="W78" s="51">
        <f ca="1">SUMPRODUCT($CM78:$DD78,INDIRECT(ADDRESS(W$2,$DH$2)):INDIRECT(ADDRESS(W$2,$DY$2)))</f>
        <v>7881.8072986510615</v>
      </c>
      <c r="X78" s="51">
        <f ca="1">SUMPRODUCT($CM78:$DD78,INDIRECT(ADDRESS(X$2,$DH$2)):INDIRECT(ADDRESS(X$2,$DY$2)))</f>
        <v>7881.8072986510615</v>
      </c>
      <c r="Y78" s="51">
        <f ca="1">SUMPRODUCT($CM78:$DD78,INDIRECT(ADDRESS(Y$2,$DH$2)):INDIRECT(ADDRESS(Y$2,$DY$2)))</f>
        <v>7881.8072986510615</v>
      </c>
      <c r="Z78" s="51">
        <f ca="1">SUMPRODUCT($CM78:$DD78,INDIRECT(ADDRESS(Z$2,$DH$2)):INDIRECT(ADDRESS(Z$2,$DY$2)))</f>
        <v>7881.8072986510615</v>
      </c>
      <c r="AA78" s="51">
        <f ca="1">SUMPRODUCT($CM78:$DD78,INDIRECT(ADDRESS(AA$2,$DH$2)):INDIRECT(ADDRESS(AA$2,$DY$2)))</f>
        <v>7881.8072986510615</v>
      </c>
      <c r="AB78" s="51">
        <f ca="1">SUMPRODUCT($CM78:$DD78,INDIRECT(ADDRESS(AB$2,$DH$2)):INDIRECT(ADDRESS(AB$2,$DY$2)))</f>
        <v>7881.8072986510615</v>
      </c>
      <c r="AC78" s="51">
        <f ca="1">SUMPRODUCT($CM78:$DD78,INDIRECT(ADDRESS(AC$2,$DH$2)):INDIRECT(ADDRESS(AC$2,$DY$2)))</f>
        <v>7881.8072986510615</v>
      </c>
      <c r="AD78" s="51">
        <f ca="1">SUMPRODUCT($CM78:$DD78,INDIRECT(ADDRESS(AD$2,$DH$2)):INDIRECT(ADDRESS(AD$2,$DY$2)))</f>
        <v>7881.8072986510615</v>
      </c>
      <c r="AE78" s="51">
        <f ca="1">SUMPRODUCT($CM78:$DD78,INDIRECT(ADDRESS(AE$2,$DH$2)):INDIRECT(ADDRESS(AE$2,$DY$2)))</f>
        <v>7881.8072986510615</v>
      </c>
      <c r="AF78" s="51">
        <f ca="1">SUMPRODUCT($CM78:$DD78,INDIRECT(ADDRESS(AF$2,$DH$2)):INDIRECT(ADDRESS(AF$2,$DY$2)))</f>
        <v>7881.8072986510615</v>
      </c>
      <c r="AG78" s="51">
        <f ca="1">SUMPRODUCT($CM78:$DD78,INDIRECT(ADDRESS(AG$2,$DH$2)):INDIRECT(ADDRESS(AG$2,$DY$2)))</f>
        <v>7881.8072986510615</v>
      </c>
      <c r="AH78" s="51">
        <f ca="1">SUMPRODUCT($CM78:$DD78,INDIRECT(ADDRESS(AH$2,$DH$2)):INDIRECT(ADDRESS(AH$2,$DY$2)))</f>
        <v>7881.8072986510615</v>
      </c>
      <c r="AI78" s="51">
        <f ca="1">SUMPRODUCT($CM78:$DD78,INDIRECT(ADDRESS(AI$2,$DH$2)):INDIRECT(ADDRESS(AI$2,$DY$2)))</f>
        <v>7976.518148981585</v>
      </c>
      <c r="AJ78" s="51">
        <f ca="1">SUMPRODUCT($CM78:$DD78,INDIRECT(ADDRESS(AJ$2,$DH$2)):INDIRECT(ADDRESS(AJ$2,$DY$2)))</f>
        <v>7976.518148981585</v>
      </c>
      <c r="AK78" s="51">
        <f ca="1">SUMPRODUCT($CM78:$DD78,INDIRECT(ADDRESS(AK$2,$DH$2)):INDIRECT(ADDRESS(AK$2,$DY$2)))</f>
        <v>7976.518148981585</v>
      </c>
      <c r="AL78" s="51">
        <f ca="1">SUMPRODUCT($CM78:$DD78,INDIRECT(ADDRESS(AL$2,$DH$2)):INDIRECT(ADDRESS(AL$2,$DY$2)))</f>
        <v>7976.518148981585</v>
      </c>
      <c r="AM78" s="51">
        <f ca="1">SUMPRODUCT($CM78:$DD78,INDIRECT(ADDRESS(AM$2,$DH$2)):INDIRECT(ADDRESS(AM$2,$DY$2)))</f>
        <v>7976.518148981585</v>
      </c>
      <c r="AN78" s="51">
        <f ca="1">SUMPRODUCT($CM78:$DD78,INDIRECT(ADDRESS(AN$2,$DH$2)):INDIRECT(ADDRESS(AN$2,$DY$2)))</f>
        <v>7976.518148981585</v>
      </c>
      <c r="AO78" s="51">
        <f ca="1">SUMPRODUCT($CM78:$DD78,INDIRECT(ADDRESS(AO$2,$DH$2)):INDIRECT(ADDRESS(AO$2,$DY$2)))</f>
        <v>7976.518148981585</v>
      </c>
      <c r="AP78" s="51">
        <f ca="1">SUMPRODUCT($CM78:$DD78,INDIRECT(ADDRESS(AP$2,$DH$2)):INDIRECT(ADDRESS(AP$2,$DY$2)))</f>
        <v>7976.518148981585</v>
      </c>
      <c r="AQ78" s="51">
        <f ca="1">SUMPRODUCT($CM78:$DD78,INDIRECT(ADDRESS(AQ$2,$DH$2)):INDIRECT(ADDRESS(AQ$2,$DY$2)))</f>
        <v>7976.518148981585</v>
      </c>
      <c r="AR78" s="51">
        <f ca="1">SUMPRODUCT($CM78:$DD78,INDIRECT(ADDRESS(AR$2,$DH$2)):INDIRECT(ADDRESS(AR$2,$DY$2)))</f>
        <v>7976.518148981585</v>
      </c>
      <c r="AS78" s="51">
        <f ca="1">SUMPRODUCT($CM78:$DD78,INDIRECT(ADDRESS(AS$2,$DH$2)):INDIRECT(ADDRESS(AS$2,$DY$2)))</f>
        <v>7976.518148981585</v>
      </c>
      <c r="AT78" s="51">
        <f ca="1">SUMPRODUCT($CM78:$DD78,INDIRECT(ADDRESS(AT$2,$DH$2)):INDIRECT(ADDRESS(AT$2,$DY$2)))</f>
        <v>7976.518148981585</v>
      </c>
      <c r="AU78" s="51">
        <f ca="1">SUMPRODUCT($CM78:$DD78,INDIRECT(ADDRESS(AU$2,$DH$2)):INDIRECT(ADDRESS(AU$2,$DY$2)))</f>
        <v>7952.1374528554979</v>
      </c>
      <c r="AV78" s="51">
        <f ca="1">SUMPRODUCT($CM78:$DD78,INDIRECT(ADDRESS(AV$2,$DH$2)):INDIRECT(ADDRESS(AV$2,$DY$2)))</f>
        <v>7952.1374528554979</v>
      </c>
      <c r="AW78" s="51">
        <f ca="1">SUMPRODUCT($CM78:$DD78,INDIRECT(ADDRESS(AW$2,$DH$2)):INDIRECT(ADDRESS(AW$2,$DY$2)))</f>
        <v>7952.1374528554979</v>
      </c>
      <c r="AX78" s="51">
        <f ca="1">SUMPRODUCT($CM78:$DD78,INDIRECT(ADDRESS(AX$2,$DH$2)):INDIRECT(ADDRESS(AX$2,$DY$2)))</f>
        <v>7952.1374528554979</v>
      </c>
      <c r="AY78" s="51">
        <f ca="1">SUMPRODUCT($CM78:$DD78,INDIRECT(ADDRESS(AY$2,$DH$2)):INDIRECT(ADDRESS(AY$2,$DY$2)))</f>
        <v>7952.1374528554979</v>
      </c>
      <c r="AZ78" s="51">
        <f ca="1">SUMPRODUCT($CM78:$DD78,INDIRECT(ADDRESS(AZ$2,$DH$2)):INDIRECT(ADDRESS(AZ$2,$DY$2)))</f>
        <v>7952.1374528554979</v>
      </c>
      <c r="BA78" s="51">
        <f ca="1">SUMPRODUCT($CM78:$DD78,INDIRECT(ADDRESS(BA$2,$DH$2)):INDIRECT(ADDRESS(BA$2,$DY$2)))</f>
        <v>7952.1374528554979</v>
      </c>
      <c r="BB78" s="51">
        <f ca="1">SUMPRODUCT($CM78:$DD78,INDIRECT(ADDRESS(BB$2,$DH$2)):INDIRECT(ADDRESS(BB$2,$DY$2)))</f>
        <v>7952.1374528554979</v>
      </c>
      <c r="BC78" s="51">
        <f ca="1">SUMPRODUCT($CM78:$DD78,INDIRECT(ADDRESS(BC$2,$DH$2)):INDIRECT(ADDRESS(BC$2,$DY$2)))</f>
        <v>7952.1374528554979</v>
      </c>
      <c r="BD78" s="51">
        <f ca="1">SUMPRODUCT($CM78:$DD78,INDIRECT(ADDRESS(BD$2,$DH$2)):INDIRECT(ADDRESS(BD$2,$DY$2)))</f>
        <v>7952.1374528554979</v>
      </c>
      <c r="BE78" s="51">
        <f ca="1">SUMPRODUCT($CM78:$DD78,INDIRECT(ADDRESS(BE$2,$DH$2)):INDIRECT(ADDRESS(BE$2,$DY$2)))</f>
        <v>7952.1374528554979</v>
      </c>
      <c r="BF78" s="51">
        <f ca="1">SUMPRODUCT($CM78:$DD78,INDIRECT(ADDRESS(BF$2,$DH$2)):INDIRECT(ADDRESS(BF$2,$DY$2)))</f>
        <v>7952.1374528554979</v>
      </c>
      <c r="BG78" s="51">
        <f ca="1">SUMPRODUCT($CM78:$DD78,INDIRECT(ADDRESS(BG$2,$DH$2)):INDIRECT(ADDRESS(BG$2,$DY$2)))</f>
        <v>7961.2063540922991</v>
      </c>
      <c r="BH78" s="51">
        <f ca="1">SUMPRODUCT($CM78:$DD78,INDIRECT(ADDRESS(BH$2,$DH$2)):INDIRECT(ADDRESS(BH$2,$DY$2)))</f>
        <v>7961.2063540922991</v>
      </c>
      <c r="BI78" s="51">
        <f ca="1">SUMPRODUCT($CM78:$DD78,INDIRECT(ADDRESS(BI$2,$DH$2)):INDIRECT(ADDRESS(BI$2,$DY$2)))</f>
        <v>7961.2063540922991</v>
      </c>
      <c r="BJ78" s="51">
        <f ca="1">SUMPRODUCT($CM78:$DD78,INDIRECT(ADDRESS(BJ$2,$DH$2)):INDIRECT(ADDRESS(BJ$2,$DY$2)))</f>
        <v>7961.2063540922991</v>
      </c>
      <c r="BK78" s="51">
        <f ca="1">SUMPRODUCT($CM78:$DD78,INDIRECT(ADDRESS(BK$2,$DH$2)):INDIRECT(ADDRESS(BK$2,$DY$2)))</f>
        <v>7961.2063540922991</v>
      </c>
      <c r="BL78" s="51">
        <f ca="1">SUMPRODUCT($CM78:$DD78,INDIRECT(ADDRESS(BL$2,$DH$2)):INDIRECT(ADDRESS(BL$2,$DY$2)))</f>
        <v>7961.2063540922991</v>
      </c>
      <c r="BM78" s="51">
        <f ca="1">SUMPRODUCT($CM78:$DD78,INDIRECT(ADDRESS(BM$2,$DH$2)):INDIRECT(ADDRESS(BM$2,$DY$2)))</f>
        <v>7961.2063540922991</v>
      </c>
      <c r="BN78" s="51">
        <f ca="1">SUMPRODUCT($CM78:$DD78,INDIRECT(ADDRESS(BN$2,$DH$2)):INDIRECT(ADDRESS(BN$2,$DY$2)))</f>
        <v>7961.2063540922991</v>
      </c>
      <c r="BO78" s="51">
        <f ca="1">SUMPRODUCT($CM78:$DD78,INDIRECT(ADDRESS(BO$2,$DH$2)):INDIRECT(ADDRESS(BO$2,$DY$2)))</f>
        <v>7961.2063540922991</v>
      </c>
      <c r="BP78" s="51">
        <f ca="1">SUMPRODUCT($CM78:$DD78,INDIRECT(ADDRESS(BP$2,$DH$2)):INDIRECT(ADDRESS(BP$2,$DY$2)))</f>
        <v>7961.2063540922991</v>
      </c>
      <c r="BQ78" s="51">
        <f ca="1">SUMPRODUCT($CM78:$DD78,INDIRECT(ADDRESS(BQ$2,$DH$2)):INDIRECT(ADDRESS(BQ$2,$DY$2)))</f>
        <v>7961.2063540922991</v>
      </c>
      <c r="BR78" s="51">
        <f ca="1">SUMPRODUCT($CM78:$DD78,INDIRECT(ADDRESS(BR$2,$DH$2)):INDIRECT(ADDRESS(BR$2,$DY$2)))</f>
        <v>7961.2063540922991</v>
      </c>
      <c r="BS78" s="51">
        <f ca="1">SUMPRODUCT($CM78:$DD78,INDIRECT(ADDRESS(BS$2,$DH$2)):INDIRECT(ADDRESS(BS$2,$DY$2)))</f>
        <v>8048.3632943821458</v>
      </c>
      <c r="BT78" s="51">
        <f ca="1">SUMPRODUCT($CM78:$DD78,INDIRECT(ADDRESS(BT$2,$DH$2)):INDIRECT(ADDRESS(BT$2,$DY$2)))</f>
        <v>8048.3632943821458</v>
      </c>
      <c r="BU78" s="51">
        <f ca="1">SUMPRODUCT($CM78:$DD78,INDIRECT(ADDRESS(BU$2,$DH$2)):INDIRECT(ADDRESS(BU$2,$DY$2)))</f>
        <v>8048.3632943821458</v>
      </c>
      <c r="BV78" s="51">
        <f ca="1">SUMPRODUCT($CM78:$DD78,INDIRECT(ADDRESS(BV$2,$DH$2)):INDIRECT(ADDRESS(BV$2,$DY$2)))</f>
        <v>8048.3632943821458</v>
      </c>
      <c r="BW78" s="51">
        <f ca="1">SUMPRODUCT($CM78:$DD78,INDIRECT(ADDRESS(BW$2,$DH$2)):INDIRECT(ADDRESS(BW$2,$DY$2)))</f>
        <v>8048.3632943821458</v>
      </c>
      <c r="BX78" s="51">
        <f ca="1">SUMPRODUCT($CM78:$DD78,INDIRECT(ADDRESS(BX$2,$DH$2)):INDIRECT(ADDRESS(BX$2,$DY$2)))</f>
        <v>8048.3632943821458</v>
      </c>
      <c r="BY78" s="51">
        <f ca="1">SUMPRODUCT($CM78:$DD78,INDIRECT(ADDRESS(BY$2,$DH$2)):INDIRECT(ADDRESS(BY$2,$DY$2)))</f>
        <v>8048.3632943821458</v>
      </c>
      <c r="BZ78" s="51">
        <f ca="1">SUMPRODUCT($CM78:$DD78,INDIRECT(ADDRESS(BZ$2,$DH$2)):INDIRECT(ADDRESS(BZ$2,$DY$2)))</f>
        <v>8048.3632943821458</v>
      </c>
      <c r="CA78" s="51">
        <f ca="1">SUMPRODUCT($CM78:$DD78,INDIRECT(ADDRESS(CA$2,$DH$2)):INDIRECT(ADDRESS(CA$2,$DY$2)))</f>
        <v>8048.3632943821458</v>
      </c>
      <c r="CB78" s="51">
        <f ca="1">SUMPRODUCT($CM78:$DD78,INDIRECT(ADDRESS(CB$2,$DH$2)):INDIRECT(ADDRESS(CB$2,$DY$2)))</f>
        <v>8048.3632943821458</v>
      </c>
      <c r="CC78" s="51">
        <f ca="1">SUMPRODUCT($CM78:$DD78,INDIRECT(ADDRESS(CC$2,$DH$2)):INDIRECT(ADDRESS(CC$2,$DY$2)))</f>
        <v>8048.3632943821458</v>
      </c>
      <c r="CD78" s="51">
        <f ca="1">SUMPRODUCT($CM78:$DD78,INDIRECT(ADDRESS(CD$2,$DH$2)):INDIRECT(ADDRESS(CD$2,$DY$2)))</f>
        <v>8048.3632943821458</v>
      </c>
      <c r="CF78" s="51">
        <f t="shared" ca="1" si="8"/>
        <v>93166.920577431316</v>
      </c>
      <c r="CG78" s="51">
        <f t="shared" ca="1" si="8"/>
        <v>93941.606211610415</v>
      </c>
      <c r="CH78" s="51">
        <f t="shared" ca="1" si="8"/>
        <v>95055.241835465364</v>
      </c>
      <c r="CI78" s="51">
        <f t="shared" ca="1" si="8"/>
        <v>95596.314307148597</v>
      </c>
      <c r="CJ78" s="51">
        <f t="shared" ca="1" si="8"/>
        <v>95470.993940449975</v>
      </c>
      <c r="CK78" s="51">
        <f t="shared" ca="1" si="8"/>
        <v>95970.260950556811</v>
      </c>
      <c r="CL78" s="82"/>
      <c r="CM78" s="1">
        <f>IFERROR(VLOOKUP($A78,Auxiliar_OPEX_CustosUnit!$A$4:$BT$129,COLUMN(Auxiliar_OPEX_CustosUnit!BC$2),0),0)</f>
        <v>0</v>
      </c>
      <c r="CN78" s="1">
        <f>IFERROR(VLOOKUP($A78,Auxiliar_OPEX_CustosUnit!$A$4:$BT$129,COLUMN(Auxiliar_OPEX_CustosUnit!BD$2),0),0)</f>
        <v>0</v>
      </c>
      <c r="CO78" s="1">
        <f>IFERROR(VLOOKUP($A78,Auxiliar_OPEX_CustosUnit!$A$4:$BT$129,COLUMN(Auxiliar_OPEX_CustosUnit!BE$2),0)*(1-DRE_Auxiliar!$A$172),0)</f>
        <v>3863.1205035579223</v>
      </c>
      <c r="CP78" s="1">
        <f>IFERROR(VLOOKUP($A78,Auxiliar_OPEX_CustosUnit!$A$4:$BT$129,COLUMN(Auxiliar_OPEX_CustosUnit!BF$2),0),0)</f>
        <v>0</v>
      </c>
      <c r="CQ78" s="1">
        <f>IFERROR(VLOOKUP($A78,Auxiliar_OPEX_CustosUnit!$A$4:$BT$129,COLUMN(Auxiliar_OPEX_CustosUnit!BG$2),0),0)</f>
        <v>0</v>
      </c>
      <c r="CR78" s="1">
        <f>IFERROR(VLOOKUP($A78,Auxiliar_OPEX_CustosUnit!$A$4:$BT$129,COLUMN(Auxiliar_OPEX_CustosUnit!BH$2),0),0)</f>
        <v>0</v>
      </c>
      <c r="CS78" s="1">
        <f>IFERROR(VLOOKUP($A78,Auxiliar_OPEX_CustosUnit!$A$4:$BT$129,COLUMN(Auxiliar_OPEX_CustosUnit!BI$2),0),0)</f>
        <v>0</v>
      </c>
      <c r="CT78" s="1">
        <f>IFERROR(VLOOKUP($A78,Auxiliar_OPEX_CustosUnit!$A$4:$BT$129,COLUMN(Auxiliar_OPEX_CustosUnit!BJ$2),0),0)</f>
        <v>0</v>
      </c>
      <c r="CU78" s="1">
        <f>IFERROR(VLOOKUP($A78,Auxiliar_OPEX_CustosUnit!$A$4:$BT$129,COLUMN(Auxiliar_OPEX_CustosUnit!BK$2),0),0)</f>
        <v>20.324040044439101</v>
      </c>
      <c r="CV78" s="1">
        <f>IFERROR(VLOOKUP($A78,Auxiliar_OPEX_CustosUnit!$A$4:$BT$129,COLUMN(Auxiliar_OPEX_CustosUnit!BL$2),0),0)</f>
        <v>0</v>
      </c>
      <c r="CW78" s="1">
        <f>IFERROR(VLOOKUP($A78,Auxiliar_OPEX_CustosUnit!$A$4:$BT$129,COLUMN(Auxiliar_OPEX_CustosUnit!BM$2),0),0)</f>
        <v>0</v>
      </c>
      <c r="CX78" s="1">
        <f>IFERROR(VLOOKUP($A78,Auxiliar_OPEX_CustosUnit!$A$4:$BT$129,COLUMN(Auxiliar_OPEX_CustosUnit!BN$2),0),0)</f>
        <v>0</v>
      </c>
      <c r="CY78" s="1">
        <f>IFERROR(VLOOKUP($A78,Auxiliar_OPEX_CustosUnit!$A$4:$BT$129,COLUMN(Auxiliar_OPEX_CustosUnit!BO$2),0),0)</f>
        <v>0</v>
      </c>
      <c r="CZ78" s="1">
        <f>IFERROR(VLOOKUP($A78,Auxiliar_OPEX_CustosUnit!$A$4:$BT$129,COLUMN(Auxiliar_OPEX_CustosUnit!BP$2),0),0)</f>
        <v>0</v>
      </c>
      <c r="DA78" s="1">
        <f>IFERROR(VLOOKUP($A78,Auxiliar_OPEX_CustosUnit!$A$4:$BT$129,COLUMN(Auxiliar_OPEX_CustosUnit!BQ$2),0),0)</f>
        <v>0</v>
      </c>
      <c r="DB78" s="1">
        <f>IFERROR(VLOOKUP($A78,Auxiliar_OPEX_CustosUnit!$A$4:$BT$129,COLUMN(Auxiliar_OPEX_CustosUnit!BR$2),0),0)</f>
        <v>0</v>
      </c>
      <c r="DC78" s="1">
        <f>IFERROR(VLOOKUP($A78,Auxiliar_OPEX_CustosUnit!$A$4:$BT$129,COLUMN(Auxiliar_OPEX_CustosUnit!BS$2),0),0)</f>
        <v>0</v>
      </c>
      <c r="DD78" s="1">
        <f>IFERROR(VLOOKUP($A78,Auxiliar_OPEX_CustosUnit!$A$4:$BT$129,COLUMN(Auxiliar_OPEX_CustosUnit!BT$2),0),0)</f>
        <v>0</v>
      </c>
      <c r="DG78" s="60">
        <v>45505</v>
      </c>
      <c r="DH78" s="1">
        <v>1</v>
      </c>
      <c r="DI78" s="1">
        <f>INDEX(Auxiliar_OPEX_Drivers!$B$2:$CH$18,MATCH(Auxiliar_OPEX_O!DI$3,Auxiliar_OPEX_Drivers!$B$2:$B$18,0),MATCH($DG78,Auxiliar_OPEX_Drivers!$B$2:$CH$2,0))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INDEX(Auxiliar_OPEX_Drivers!$B$2:$CH$18,MATCH(Auxiliar_OPEX_O!DK$3,Auxiliar_OPEX_Drivers!$B$2:$B$18,0),MATCH($DG78,Auxiliar_OPEX_Drivers!$B$2:$CH$2,0))</f>
        <v>15.296836858991167</v>
      </c>
      <c r="DL78" s="1">
        <f>INDEX(Auxiliar_OPEX_Drivers!$B$2:$CH$18,MATCH(Auxiliar_OPEX_O!DL$3,Auxiliar_OPEX_Drivers!$B$2:$B$18,0),MATCH($DG78,Auxiliar_OPEX_Drivers!$B$2:$CH$2,0))</f>
        <v>66.716365522822429</v>
      </c>
      <c r="DM78" s="1">
        <f>INDEX(Auxiliar_OPEX_Drivers!$B$2:$CH$18,MATCH(Auxiliar_OPEX_O!DM$3,Auxiliar_OPEX_Drivers!$B$2:$B$18,0),MATCH($DG78,Auxiliar_OPEX_Drivers!$B$2:$CH$2,0))</f>
        <v>13</v>
      </c>
      <c r="DN78" s="1">
        <f>INDEX(Auxiliar_OPEX_Drivers!$B$2:$CH$18,MATCH(Auxiliar_OPEX_O!DN$3,Auxiliar_OPEX_Drivers!$B$2:$B$18,0),MATCH($DG78,Auxiliar_OPEX_Drivers!$B$2:$CH$2,0))</f>
        <v>758.44701041450924</v>
      </c>
      <c r="DO78" s="1">
        <f>INDEX(Auxiliar_OPEX_Drivers!$B$2:$CH$18,MATCH(Auxiliar_OPEX_O!DO$3,Auxiliar_OPEX_Drivers!$B$2:$B$18,0),MATCH($DG78,Auxiliar_OPEX_Drivers!$B$2:$CH$2,0))</f>
        <v>12</v>
      </c>
      <c r="DP78" s="1">
        <f>INDEX(Auxiliar_OPEX_Drivers!$B$2:$CH$18,MATCH(Auxiliar_OPEX_O!DP$3,Auxiliar_OPEX_Drivers!$B$2:$B$18,0),MATCH($DG78,Auxiliar_OPEX_Drivers!$B$2:$CH$2,0))</f>
        <v>205.92573039971722</v>
      </c>
      <c r="DQ78" s="1">
        <f>INDEX(Auxiliar_OPEX_Drivers!$B$2:$CH$18,MATCH(Auxiliar_OPEX_O!DQ$3,Auxiliar_OPEX_Drivers!$B$2:$B$18,0),MATCH($DG78,Auxiliar_OPEX_Drivers!$B$2:$CH$2,0))</f>
        <v>37.324209214747796</v>
      </c>
      <c r="DR78" s="1">
        <f>INDEX(Auxiliar_OPEX_Drivers!$B$2:$CH$18,MATCH(Auxiliar_OPEX_O!DR$3,Auxiliar_OPEX_Drivers!$B$2:$B$18,0),MATCH($DG78,Auxiliar_OPEX_Drivers!$B$2:$CH$2,0))</f>
        <v>22307462.779811714</v>
      </c>
      <c r="DS78" s="1">
        <f>INDEX(Auxiliar_OPEX_Drivers!$B$2:$CH$18,MATCH(Auxiliar_OPEX_O!DS$3,Auxiliar_OPEX_Drivers!$B$2:$B$18,0),MATCH($DG78,Auxiliar_OPEX_Drivers!$B$2:$CH$2,0))</f>
        <v>79166.666666666701</v>
      </c>
      <c r="DT78" s="1">
        <f>INDEX(Auxiliar_OPEX_Drivers!$B$2:$CH$18,MATCH(Auxiliar_OPEX_O!DT$3,Auxiliar_OPEX_Drivers!$B$2:$B$18,0),MATCH($DG78,Auxiliar_OPEX_Drivers!$B$2:$CH$2,0))</f>
        <v>12456.929588285742</v>
      </c>
      <c r="DU78" s="1">
        <f>INDEX(Auxiliar_OPEX_Drivers!$B$2:$CH$18,MATCH(Auxiliar_OPEX_O!DU$3,Auxiliar_OPEX_Drivers!$B$2:$B$18,0),MATCH($DG78,Auxiliar_OPEX_Drivers!$B$2:$CH$2,0))</f>
        <v>6579.8414496036194</v>
      </c>
      <c r="DV78" s="1">
        <f>INDEX(Auxiliar_OPEX_Drivers!$B$2:$CH$18,MATCH(Auxiliar_OPEX_O!DV$3,Auxiliar_OPEX_Drivers!$B$2:$B$18,0),MATCH($DG78,Auxiliar_OPEX_Drivers!$B$2:$CH$2,0))</f>
        <v>2668722.0777082094</v>
      </c>
      <c r="DW78" s="1">
        <f>INDEX(Auxiliar_OPEX_Drivers!$B$2:$CH$18,MATCH(Auxiliar_OPEX_O!DW$3,Auxiliar_OPEX_Drivers!$B$2:$B$18,0),MATCH($DG78,Auxiliar_OPEX_Drivers!$B$2:$CH$2,0))</f>
        <v>12246.508116270285</v>
      </c>
      <c r="DX78" s="1">
        <f>INDEX(Auxiliar_OPEX_Drivers!$B$2:$CH$18,MATCH(Auxiliar_OPEX_O!DX$3,Auxiliar_OPEX_Drivers!$B$2:$B$18,0),MATCH($DG78,Auxiliar_OPEX_Drivers!$B$2:$CH$2,0))</f>
        <v>2696131.181355767</v>
      </c>
      <c r="DY78" s="1">
        <f>INDEX(Auxiliar_OPEX_Drivers!$B$2:$CH$18,MATCH(Auxiliar_OPEX_O!DY$3,Auxiliar_OPEX_Drivers!$B$2:$B$18,0),MATCH($DG78,Auxiliar_OPEX_Drivers!$B$2:$CH$2,0))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28406.486960375496</v>
      </c>
      <c r="E79" s="51">
        <f ca="1">SUMPRODUCT($CM79:$DD79,INDIRECT(ADDRESS(E$2,$DH$2)):INDIRECT(ADDRESS(E$2,$DY$2)))</f>
        <v>28703.068970704306</v>
      </c>
      <c r="F79" s="51">
        <f ca="1">SUMPRODUCT($CM79:$DD79,INDIRECT(ADDRESS(F$2,$DH$2)):INDIRECT(ADDRESS(F$2,$DY$2)))</f>
        <v>29160.256512178137</v>
      </c>
      <c r="G79" s="51">
        <f ca="1">SUMPRODUCT($CM79:$DD79,INDIRECT(ADDRESS(G$2,$DH$2)):INDIRECT(ADDRESS(G$2,$DY$2)))</f>
        <v>28460.998113841855</v>
      </c>
      <c r="H79" s="51">
        <f ca="1">SUMPRODUCT($CM79:$DD79,INDIRECT(ADDRESS(H$2,$DH$2)):INDIRECT(ADDRESS(H$2,$DY$2)))</f>
        <v>28479.599076162125</v>
      </c>
      <c r="I79" s="51">
        <f ca="1">SUMPRODUCT($CM79:$DD79,INDIRECT(ADDRESS(I$2,$DH$2)):INDIRECT(ADDRESS(I$2,$DY$2)))</f>
        <v>27947.404876443201</v>
      </c>
      <c r="J79" s="51">
        <f ca="1">SUMPRODUCT($CM79:$DD79,INDIRECT(ADDRESS(J$2,$DH$2)):INDIRECT(ADDRESS(J$2,$DY$2)))</f>
        <v>27385.16495564306</v>
      </c>
      <c r="K79" s="51">
        <f ca="1">SUMPRODUCT($CM79:$DD79,INDIRECT(ADDRESS(K$2,$DH$2)):INDIRECT(ADDRESS(K$2,$DY$2)))</f>
        <v>27354.396688548892</v>
      </c>
      <c r="L79" s="51">
        <f ca="1">SUMPRODUCT($CM79:$DD79,INDIRECT(ADDRESS(L$2,$DH$2)):INDIRECT(ADDRESS(L$2,$DY$2)))</f>
        <v>28088.68098952698</v>
      </c>
      <c r="M79" s="51">
        <f ca="1">SUMPRODUCT($CM79:$DD79,INDIRECT(ADDRESS(M$2,$DH$2)):INDIRECT(ADDRESS(M$2,$DY$2)))</f>
        <v>28590.808776428854</v>
      </c>
      <c r="N79" s="51">
        <f ca="1">SUMPRODUCT($CM79:$DD79,INDIRECT(ADDRESS(N$2,$DH$2)):INDIRECT(ADDRESS(N$2,$DY$2)))</f>
        <v>27937.03738700493</v>
      </c>
      <c r="O79" s="51">
        <f ca="1">SUMPRODUCT($CM79:$DD79,INDIRECT(ADDRESS(O$2,$DH$2)):INDIRECT(ADDRESS(O$2,$DY$2)))</f>
        <v>28140.729287267801</v>
      </c>
      <c r="P79" s="51">
        <f ca="1">SUMPRODUCT($CM79:$DD79,INDIRECT(ADDRESS(P$2,$DH$2)):INDIRECT(ADDRESS(P$2,$DY$2)))</f>
        <v>28754.776451972164</v>
      </c>
      <c r="Q79" s="51">
        <f ca="1">SUMPRODUCT($CM79:$DD79,INDIRECT(ADDRESS(Q$2,$DH$2)):INDIRECT(ADDRESS(Q$2,$DY$2)))</f>
        <v>29020.70132069903</v>
      </c>
      <c r="R79" s="51">
        <f ca="1">SUMPRODUCT($CM79:$DD79,INDIRECT(ADDRESS(R$2,$DH$2)):INDIRECT(ADDRESS(R$2,$DY$2)))</f>
        <v>29512.248973125505</v>
      </c>
      <c r="S79" s="51">
        <f ca="1">SUMPRODUCT($CM79:$DD79,INDIRECT(ADDRESS(S$2,$DH$2)):INDIRECT(ADDRESS(S$2,$DY$2)))</f>
        <v>28756.32653216552</v>
      </c>
      <c r="T79" s="51">
        <f ca="1">SUMPRODUCT($CM79:$DD79,INDIRECT(ADDRESS(T$2,$DH$2)):INDIRECT(ADDRESS(T$2,$DY$2)))</f>
        <v>28763.560239734532</v>
      </c>
      <c r="U79" s="51">
        <f ca="1">SUMPRODUCT($CM79:$DD79,INDIRECT(ADDRESS(U$2,$DH$2)):INDIRECT(ADDRESS(U$2,$DY$2)))</f>
        <v>28043.461874354336</v>
      </c>
      <c r="V79" s="51">
        <f ca="1">SUMPRODUCT($CM79:$DD79,INDIRECT(ADDRESS(V$2,$DH$2)):INDIRECT(ADDRESS(V$2,$DY$2)))</f>
        <v>27672.105717809351</v>
      </c>
      <c r="W79" s="51">
        <f ca="1">SUMPRODUCT($CM79:$DD79,INDIRECT(ADDRESS(W$2,$DH$2)):INDIRECT(ADDRESS(W$2,$DY$2)))</f>
        <v>27742.83033503074</v>
      </c>
      <c r="X79" s="51">
        <f ca="1">SUMPRODUCT($CM79:$DD79,INDIRECT(ADDRESS(X$2,$DH$2)):INDIRECT(ADDRESS(X$2,$DY$2)))</f>
        <v>28470.388544655929</v>
      </c>
      <c r="Y79" s="51">
        <f ca="1">SUMPRODUCT($CM79:$DD79,INDIRECT(ADDRESS(Y$2,$DH$2)):INDIRECT(ADDRESS(Y$2,$DY$2)))</f>
        <v>28835.030485125426</v>
      </c>
      <c r="Z79" s="51">
        <f ca="1">SUMPRODUCT($CM79:$DD79,INDIRECT(ADDRESS(Z$2,$DH$2)):INDIRECT(ADDRESS(Z$2,$DY$2)))</f>
        <v>28276.109590885011</v>
      </c>
      <c r="AA79" s="51">
        <f ca="1">SUMPRODUCT($CM79:$DD79,INDIRECT(ADDRESS(AA$2,$DH$2)):INDIRECT(ADDRESS(AA$2,$DY$2)))</f>
        <v>28460.90550705231</v>
      </c>
      <c r="AB79" s="51">
        <f ca="1">SUMPRODUCT($CM79:$DD79,INDIRECT(ADDRESS(AB$2,$DH$2)):INDIRECT(ADDRESS(AB$2,$DY$2)))</f>
        <v>28809.064478106229</v>
      </c>
      <c r="AC79" s="51">
        <f ca="1">SUMPRODUCT($CM79:$DD79,INDIRECT(ADDRESS(AC$2,$DH$2)):INDIRECT(ADDRESS(AC$2,$DY$2)))</f>
        <v>29173.936132508999</v>
      </c>
      <c r="AD79" s="51">
        <f ca="1">SUMPRODUCT($CM79:$DD79,INDIRECT(ADDRESS(AD$2,$DH$2)):INDIRECT(ADDRESS(AD$2,$DY$2)))</f>
        <v>29757.024631909779</v>
      </c>
      <c r="AE79" s="51">
        <f ca="1">SUMPRODUCT($CM79:$DD79,INDIRECT(ADDRESS(AE$2,$DH$2)):INDIRECT(ADDRESS(AE$2,$DY$2)))</f>
        <v>29024.611740549029</v>
      </c>
      <c r="AF79" s="51">
        <f ca="1">SUMPRODUCT($CM79:$DD79,INDIRECT(ADDRESS(AF$2,$DH$2)):INDIRECT(ADDRESS(AF$2,$DY$2)))</f>
        <v>29090.059570935169</v>
      </c>
      <c r="AG79" s="51">
        <f ca="1">SUMPRODUCT($CM79:$DD79,INDIRECT(ADDRESS(AG$2,$DH$2)):INDIRECT(ADDRESS(AG$2,$DY$2)))</f>
        <v>28576.604118442592</v>
      </c>
      <c r="AH79" s="51">
        <f ca="1">SUMPRODUCT($CM79:$DD79,INDIRECT(ADDRESS(AH$2,$DH$2)):INDIRECT(ADDRESS(AH$2,$DY$2)))</f>
        <v>27671.667301561327</v>
      </c>
      <c r="AI79" s="51">
        <f ca="1">SUMPRODUCT($CM79:$DD79,INDIRECT(ADDRESS(AI$2,$DH$2)):INDIRECT(ADDRESS(AI$2,$DY$2)))</f>
        <v>27828.937727556971</v>
      </c>
      <c r="AJ79" s="51">
        <f ca="1">SUMPRODUCT($CM79:$DD79,INDIRECT(ADDRESS(AJ$2,$DH$2)):INDIRECT(ADDRESS(AJ$2,$DY$2)))</f>
        <v>28643.62485435883</v>
      </c>
      <c r="AK79" s="51">
        <f ca="1">SUMPRODUCT($CM79:$DD79,INDIRECT(ADDRESS(AK$2,$DH$2)):INDIRECT(ADDRESS(AK$2,$DY$2)))</f>
        <v>29151.632698567293</v>
      </c>
      <c r="AL79" s="51">
        <f ca="1">SUMPRODUCT($CM79:$DD79,INDIRECT(ADDRESS(AL$2,$DH$2)):INDIRECT(ADDRESS(AL$2,$DY$2)))</f>
        <v>28663.259780074259</v>
      </c>
      <c r="AM79" s="51">
        <f ca="1">SUMPRODUCT($CM79:$DD79,INDIRECT(ADDRESS(AM$2,$DH$2)):INDIRECT(ADDRESS(AM$2,$DY$2)))</f>
        <v>28905.664055230656</v>
      </c>
      <c r="AN79" s="51">
        <f ca="1">SUMPRODUCT($CM79:$DD79,INDIRECT(ADDRESS(AN$2,$DH$2)):INDIRECT(ADDRESS(AN$2,$DY$2)))</f>
        <v>29192.583460916605</v>
      </c>
      <c r="AO79" s="51">
        <f ca="1">SUMPRODUCT($CM79:$DD79,INDIRECT(ADDRESS(AO$2,$DH$2)):INDIRECT(ADDRESS(AO$2,$DY$2)))</f>
        <v>29392.027112461757</v>
      </c>
      <c r="AP79" s="51">
        <f ca="1">SUMPRODUCT($CM79:$DD79,INDIRECT(ADDRESS(AP$2,$DH$2)):INDIRECT(ADDRESS(AP$2,$DY$2)))</f>
        <v>29745.445396546944</v>
      </c>
      <c r="AQ79" s="51">
        <f ca="1">SUMPRODUCT($CM79:$DD79,INDIRECT(ADDRESS(AQ$2,$DH$2)):INDIRECT(ADDRESS(AQ$2,$DY$2)))</f>
        <v>29082.699998320917</v>
      </c>
      <c r="AR79" s="51">
        <f ca="1">SUMPRODUCT($CM79:$DD79,INDIRECT(ADDRESS(AR$2,$DH$2)):INDIRECT(ADDRESS(AR$2,$DY$2)))</f>
        <v>29029.050000517542</v>
      </c>
      <c r="AS79" s="51">
        <f ca="1">SUMPRODUCT($CM79:$DD79,INDIRECT(ADDRESS(AS$2,$DH$2)):INDIRECT(ADDRESS(AS$2,$DY$2)))</f>
        <v>28311.380094106942</v>
      </c>
      <c r="AT79" s="51">
        <f ca="1">SUMPRODUCT($CM79:$DD79,INDIRECT(ADDRESS(AT$2,$DH$2)):INDIRECT(ADDRESS(AT$2,$DY$2)))</f>
        <v>27871.002311174459</v>
      </c>
      <c r="AU79" s="51">
        <f ca="1">SUMPRODUCT($CM79:$DD79,INDIRECT(ADDRESS(AU$2,$DH$2)):INDIRECT(ADDRESS(AU$2,$DY$2)))</f>
        <v>27901.979154367185</v>
      </c>
      <c r="AV79" s="51">
        <f ca="1">SUMPRODUCT($CM79:$DD79,INDIRECT(ADDRESS(AV$2,$DH$2)):INDIRECT(ADDRESS(AV$2,$DY$2)))</f>
        <v>28645.37496693747</v>
      </c>
      <c r="AW79" s="51">
        <f ca="1">SUMPRODUCT($CM79:$DD79,INDIRECT(ADDRESS(AW$2,$DH$2)):INDIRECT(ADDRESS(AW$2,$DY$2)))</f>
        <v>29119.86444701266</v>
      </c>
      <c r="AX79" s="51">
        <f ca="1">SUMPRODUCT($CM79:$DD79,INDIRECT(ADDRESS(AX$2,$DH$2)):INDIRECT(ADDRESS(AX$2,$DY$2)))</f>
        <v>28536.444200621096</v>
      </c>
      <c r="AY79" s="51">
        <f ca="1">SUMPRODUCT($CM79:$DD79,INDIRECT(ADDRESS(AY$2,$DH$2)):INDIRECT(ADDRESS(AY$2,$DY$2)))</f>
        <v>28729.707927976506</v>
      </c>
      <c r="AZ79" s="51">
        <f ca="1">SUMPRODUCT($CM79:$DD79,INDIRECT(ADDRESS(AZ$2,$DH$2)):INDIRECT(ADDRESS(AZ$2,$DY$2)))</f>
        <v>29080.608464055382</v>
      </c>
      <c r="BA79" s="51">
        <f ca="1">SUMPRODUCT($CM79:$DD79,INDIRECT(ADDRESS(BA$2,$DH$2)):INDIRECT(ADDRESS(BA$2,$DY$2)))</f>
        <v>29323.023783183016</v>
      </c>
      <c r="BB79" s="51">
        <f ca="1">SUMPRODUCT($CM79:$DD79,INDIRECT(ADDRESS(BB$2,$DH$2)):INDIRECT(ADDRESS(BB$2,$DY$2)))</f>
        <v>29574.481236771899</v>
      </c>
      <c r="BC79" s="51">
        <f ca="1">SUMPRODUCT($CM79:$DD79,INDIRECT(ADDRESS(BC$2,$DH$2)):INDIRECT(ADDRESS(BC$2,$DY$2)))</f>
        <v>29030.489204470206</v>
      </c>
      <c r="BD79" s="51">
        <f ca="1">SUMPRODUCT($CM79:$DD79,INDIRECT(ADDRESS(BD$2,$DH$2)):INDIRECT(ADDRESS(BD$2,$DY$2)))</f>
        <v>29029.800279939824</v>
      </c>
      <c r="BE79" s="51">
        <f ca="1">SUMPRODUCT($CM79:$DD79,INDIRECT(ADDRESS(BE$2,$DH$2)):INDIRECT(ADDRESS(BE$2,$DY$2)))</f>
        <v>28461.454765489183</v>
      </c>
      <c r="BF79" s="51">
        <f ca="1">SUMPRODUCT($CM79:$DD79,INDIRECT(ADDRESS(BF$2,$DH$2)):INDIRECT(ADDRESS(BF$2,$DY$2)))</f>
        <v>27895.856337603436</v>
      </c>
      <c r="BG79" s="51">
        <f ca="1">SUMPRODUCT($CM79:$DD79,INDIRECT(ADDRESS(BG$2,$DH$2)):INDIRECT(ADDRESS(BG$2,$DY$2)))</f>
        <v>28085.463381020905</v>
      </c>
      <c r="BH79" s="51">
        <f ca="1">SUMPRODUCT($CM79:$DD79,INDIRECT(ADDRESS(BH$2,$DH$2)):INDIRECT(ADDRESS(BH$2,$DY$2)))</f>
        <v>28804.180734247639</v>
      </c>
      <c r="BI79" s="51">
        <f ca="1">SUMPRODUCT($CM79:$DD79,INDIRECT(ADDRESS(BI$2,$DH$2)):INDIRECT(ADDRESS(BI$2,$DY$2)))</f>
        <v>29060.513067788535</v>
      </c>
      <c r="BJ79" s="51">
        <f ca="1">SUMPRODUCT($CM79:$DD79,INDIRECT(ADDRESS(BJ$2,$DH$2)):INDIRECT(ADDRESS(BJ$2,$DY$2)))</f>
        <v>28395.505160786826</v>
      </c>
      <c r="BK79" s="51">
        <f ca="1">SUMPRODUCT($CM79:$DD79,INDIRECT(ADDRESS(BK$2,$DH$2)):INDIRECT(ADDRESS(BK$2,$DY$2)))</f>
        <v>28621.258130030659</v>
      </c>
      <c r="BL79" s="51">
        <f ca="1">SUMPRODUCT($CM79:$DD79,INDIRECT(ADDRESS(BL$2,$DH$2)):INDIRECT(ADDRESS(BL$2,$DY$2)))</f>
        <v>28914.273756569582</v>
      </c>
      <c r="BM79" s="51">
        <f ca="1">SUMPRODUCT($CM79:$DD79,INDIRECT(ADDRESS(BM$2,$DH$2)):INDIRECT(ADDRESS(BM$2,$DY$2)))</f>
        <v>29224.315536335504</v>
      </c>
      <c r="BN79" s="51">
        <f ca="1">SUMPRODUCT($CM79:$DD79,INDIRECT(ADDRESS(BN$2,$DH$2)):INDIRECT(ADDRESS(BN$2,$DY$2)))</f>
        <v>29782.555655754455</v>
      </c>
      <c r="BO79" s="51">
        <f ca="1">SUMPRODUCT($CM79:$DD79,INDIRECT(ADDRESS(BO$2,$DH$2)):INDIRECT(ADDRESS(BO$2,$DY$2)))</f>
        <v>28914.273756569582</v>
      </c>
      <c r="BP79" s="51">
        <f ca="1">SUMPRODUCT($CM79:$DD79,INDIRECT(ADDRESS(BP$2,$DH$2)):INDIRECT(ADDRESS(BP$2,$DY$2)))</f>
        <v>28914.273756569582</v>
      </c>
      <c r="BQ79" s="51">
        <f ca="1">SUMPRODUCT($CM79:$DD79,INDIRECT(ADDRESS(BQ$2,$DH$2)):INDIRECT(ADDRESS(BQ$2,$DY$2)))</f>
        <v>28294.190197037744</v>
      </c>
      <c r="BR79" s="51">
        <f ca="1">SUMPRODUCT($CM79:$DD79,INDIRECT(ADDRESS(BR$2,$DH$2)):INDIRECT(ADDRESS(BR$2,$DY$2)))</f>
        <v>27984.148417271823</v>
      </c>
      <c r="BS79" s="51">
        <f ca="1">SUMPRODUCT($CM79:$DD79,INDIRECT(ADDRESS(BS$2,$DH$2)):INDIRECT(ADDRESS(BS$2,$DY$2)))</f>
        <v>28131.696531823647</v>
      </c>
      <c r="BT79" s="51">
        <f ca="1">SUMPRODUCT($CM79:$DD79,INDIRECT(ADDRESS(BT$2,$DH$2)):INDIRECT(ADDRESS(BT$2,$DY$2)))</f>
        <v>28850.413885050377</v>
      </c>
      <c r="BU79" s="51">
        <f ca="1">SUMPRODUCT($CM79:$DD79,INDIRECT(ADDRESS(BU$2,$DH$2)):INDIRECT(ADDRESS(BU$2,$DY$2)))</f>
        <v>28917.291972736639</v>
      </c>
      <c r="BV79" s="51">
        <f ca="1">SUMPRODUCT($CM79:$DD79,INDIRECT(ADDRESS(BV$2,$DH$2)):INDIRECT(ADDRESS(BV$2,$DY$2)))</f>
        <v>28441.738311589568</v>
      </c>
      <c r="BW79" s="51">
        <f ca="1">SUMPRODUCT($CM79:$DD79,INDIRECT(ADDRESS(BW$2,$DH$2)):INDIRECT(ADDRESS(BW$2,$DY$2)))</f>
        <v>28667.491280833401</v>
      </c>
      <c r="BX79" s="51">
        <f ca="1">SUMPRODUCT($CM79:$DD79,INDIRECT(ADDRESS(BX$2,$DH$2)):INDIRECT(ADDRESS(BX$2,$DY$2)))</f>
        <v>29146.50217798067</v>
      </c>
      <c r="BY79" s="51">
        <f ca="1">SUMPRODUCT($CM79:$DD79,INDIRECT(ADDRESS(BY$2,$DH$2)):INDIRECT(ADDRESS(BY$2,$DY$2)))</f>
        <v>29267.089711891975</v>
      </c>
      <c r="BZ79" s="51">
        <f ca="1">SUMPRODUCT($CM79:$DD79,INDIRECT(ADDRESS(BZ$2,$DH$2)):INDIRECT(ADDRESS(BZ$2,$DY$2)))</f>
        <v>29825.23098550726</v>
      </c>
      <c r="CA79" s="51">
        <f ca="1">SUMPRODUCT($CM79:$DD79,INDIRECT(ADDRESS(CA$2,$DH$2)):INDIRECT(ADDRESS(CA$2,$DY$2)))</f>
        <v>29146.50217798067</v>
      </c>
      <c r="CB79" s="51">
        <f ca="1">SUMPRODUCT($CM79:$DD79,INDIRECT(ADDRESS(CB$2,$DH$2)):INDIRECT(ADDRESS(CB$2,$DY$2)))</f>
        <v>29146.50217798067</v>
      </c>
      <c r="CC79" s="51">
        <f ca="1">SUMPRODUCT($CM79:$DD79,INDIRECT(ADDRESS(CC$2,$DH$2)):INDIRECT(ADDRESS(CC$2,$DY$2)))</f>
        <v>28526.418618448835</v>
      </c>
      <c r="CD79" s="51">
        <f ca="1">SUMPRODUCT($CM79:$DD79,INDIRECT(ADDRESS(CD$2,$DH$2)):INDIRECT(ADDRESS(CD$2,$DY$2)))</f>
        <v>28216.376838682914</v>
      </c>
      <c r="CF79" s="51">
        <f t="shared" ca="1" si="8"/>
        <v>338654.63259412564</v>
      </c>
      <c r="CG79" s="51">
        <f t="shared" ca="1" si="8"/>
        <v>342308.44557260984</v>
      </c>
      <c r="CH79" s="51">
        <f t="shared" ca="1" si="8"/>
        <v>345296.08708980115</v>
      </c>
      <c r="CI79" s="51">
        <f t="shared" ca="1" si="8"/>
        <v>345557.55907096009</v>
      </c>
      <c r="CJ79" s="51">
        <f t="shared" ca="1" si="8"/>
        <v>345362.63454538758</v>
      </c>
      <c r="CK79" s="51">
        <f t="shared" ca="1" si="8"/>
        <v>345036.66305814189</v>
      </c>
      <c r="CL79" s="82"/>
      <c r="CM79" s="1">
        <f>IFERROR(VLOOKUP($A79,Auxiliar_OPEX_CustosUnit!$A$4:$BT$129,COLUMN(Auxiliar_OPEX_CustosUnit!BC$2),0),0)</f>
        <v>0</v>
      </c>
      <c r="CN79" s="1">
        <f>IFERROR(VLOOKUP($A79,Auxiliar_OPEX_CustosUnit!$A$4:$BT$129,COLUMN(Auxiliar_OPEX_CustosUnit!BD$2),0),0)</f>
        <v>17.2231132595121</v>
      </c>
      <c r="CO79" s="1">
        <f>IFERROR(VLOOKUP($A79,Auxiliar_OPEX_CustosUnit!$A$4:$BT$129,COLUMN(Auxiliar_OPEX_CustosUnit!BE$2),0)*(1-DRE_Auxiliar!$A$172),0)</f>
        <v>19270.922380857603</v>
      </c>
      <c r="CP79" s="1">
        <f>IFERROR(VLOOKUP($A79,Auxiliar_OPEX_CustosUnit!$A$4:$BT$129,COLUMN(Auxiliar_OPEX_CustosUnit!BF$2),0),0)</f>
        <v>0</v>
      </c>
      <c r="CQ79" s="1">
        <f>IFERROR(VLOOKUP($A79,Auxiliar_OPEX_CustosUnit!$A$4:$BT$129,COLUMN(Auxiliar_OPEX_CustosUnit!BG$2),0),0)</f>
        <v>0</v>
      </c>
      <c r="CR79" s="1">
        <f>IFERROR(VLOOKUP($A79,Auxiliar_OPEX_CustosUnit!$A$4:$BT$129,COLUMN(Auxiliar_OPEX_CustosUnit!BH$2),0),0)</f>
        <v>0</v>
      </c>
      <c r="CS79" s="1">
        <f>IFERROR(VLOOKUP($A79,Auxiliar_OPEX_CustosUnit!$A$4:$BT$129,COLUMN(Auxiliar_OPEX_CustosUnit!BI$2),0),0)</f>
        <v>0</v>
      </c>
      <c r="CT79" s="1">
        <f>IFERROR(VLOOKUP($A79,Auxiliar_OPEX_CustosUnit!$A$4:$BT$129,COLUMN(Auxiliar_OPEX_CustosUnit!BJ$2),0),0)</f>
        <v>0</v>
      </c>
      <c r="CU79" s="1">
        <f>IFERROR(VLOOKUP($A79,Auxiliar_OPEX_CustosUnit!$A$4:$BT$129,COLUMN(Auxiliar_OPEX_CustosUnit!BK$2),0),0)</f>
        <v>34.406597783952897</v>
      </c>
      <c r="CV79" s="1">
        <f>IFERROR(VLOOKUP($A79,Auxiliar_OPEX_CustosUnit!$A$4:$BT$129,COLUMN(Auxiliar_OPEX_CustosUnit!BL$2),0),0)</f>
        <v>0</v>
      </c>
      <c r="CW79" s="1">
        <f>IFERROR(VLOOKUP($A79,Auxiliar_OPEX_CustosUnit!$A$4:$BT$129,COLUMN(Auxiliar_OPEX_CustosUnit!BM$2),0),0)</f>
        <v>0</v>
      </c>
      <c r="CX79" s="1">
        <f>IFERROR(VLOOKUP($A79,Auxiliar_OPEX_CustosUnit!$A$4:$BT$129,COLUMN(Auxiliar_OPEX_CustosUnit!BN$2),0),0)</f>
        <v>0</v>
      </c>
      <c r="CY79" s="1">
        <f>IFERROR(VLOOKUP($A79,Auxiliar_OPEX_CustosUnit!$A$4:$BT$129,COLUMN(Auxiliar_OPEX_CustosUnit!BO$2),0),0)</f>
        <v>0</v>
      </c>
      <c r="CZ79" s="1">
        <f>IFERROR(VLOOKUP($A79,Auxiliar_OPEX_CustosUnit!$A$4:$BT$129,COLUMN(Auxiliar_OPEX_CustosUnit!BP$2),0),0)</f>
        <v>0</v>
      </c>
      <c r="DA79" s="1">
        <f>IFERROR(VLOOKUP($A79,Auxiliar_OPEX_CustosUnit!$A$4:$BT$129,COLUMN(Auxiliar_OPEX_CustosUnit!BQ$2),0),0)</f>
        <v>0</v>
      </c>
      <c r="DB79" s="1">
        <f>IFERROR(VLOOKUP($A79,Auxiliar_OPEX_CustosUnit!$A$4:$BT$129,COLUMN(Auxiliar_OPEX_CustosUnit!BR$2),0),0)</f>
        <v>0</v>
      </c>
      <c r="DC79" s="1">
        <f>IFERROR(VLOOKUP($A79,Auxiliar_OPEX_CustosUnit!$A$4:$BT$129,COLUMN(Auxiliar_OPEX_CustosUnit!BS$2),0),0)</f>
        <v>0</v>
      </c>
      <c r="DD79" s="1">
        <f>IFERROR(VLOOKUP($A79,Auxiliar_OPEX_CustosUnit!$A$4:$BT$129,COLUMN(Auxiliar_OPEX_CustosUnit!BT$2),0),0)</f>
        <v>0</v>
      </c>
      <c r="DG79" s="60">
        <v>45536</v>
      </c>
      <c r="DH79" s="1">
        <v>1</v>
      </c>
      <c r="DI79" s="1">
        <f>INDEX(Auxiliar_OPEX_Drivers!$B$2:$CH$18,MATCH(Auxiliar_OPEX_O!DI$3,Auxiliar_OPEX_Drivers!$B$2:$B$18,0),MATCH($DG79,Auxiliar_OPEX_Drivers!$B$2:$CH$2,0))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INDEX(Auxiliar_OPEX_Drivers!$B$2:$CH$18,MATCH(Auxiliar_OPEX_O!DK$3,Auxiliar_OPEX_Drivers!$B$2:$B$18,0),MATCH($DG79,Auxiliar_OPEX_Drivers!$B$2:$CH$2,0))</f>
        <v>15.296836858991167</v>
      </c>
      <c r="DL79" s="1">
        <f>INDEX(Auxiliar_OPEX_Drivers!$B$2:$CH$18,MATCH(Auxiliar_OPEX_O!DL$3,Auxiliar_OPEX_Drivers!$B$2:$B$18,0),MATCH($DG79,Auxiliar_OPEX_Drivers!$B$2:$CH$2,0))</f>
        <v>66.716365522822429</v>
      </c>
      <c r="DM79" s="1">
        <f>INDEX(Auxiliar_OPEX_Drivers!$B$2:$CH$18,MATCH(Auxiliar_OPEX_O!DM$3,Auxiliar_OPEX_Drivers!$B$2:$B$18,0),MATCH($DG79,Auxiliar_OPEX_Drivers!$B$2:$CH$2,0))</f>
        <v>13</v>
      </c>
      <c r="DN79" s="1">
        <f>INDEX(Auxiliar_OPEX_Drivers!$B$2:$CH$18,MATCH(Auxiliar_OPEX_O!DN$3,Auxiliar_OPEX_Drivers!$B$2:$B$18,0),MATCH($DG79,Auxiliar_OPEX_Drivers!$B$2:$CH$2,0))</f>
        <v>758.44701041450924</v>
      </c>
      <c r="DO79" s="1">
        <f>INDEX(Auxiliar_OPEX_Drivers!$B$2:$CH$18,MATCH(Auxiliar_OPEX_O!DO$3,Auxiliar_OPEX_Drivers!$B$2:$B$18,0),MATCH($DG79,Auxiliar_OPEX_Drivers!$B$2:$CH$2,0))</f>
        <v>12</v>
      </c>
      <c r="DP79" s="1">
        <f>INDEX(Auxiliar_OPEX_Drivers!$B$2:$CH$18,MATCH(Auxiliar_OPEX_O!DP$3,Auxiliar_OPEX_Drivers!$B$2:$B$18,0),MATCH($DG79,Auxiliar_OPEX_Drivers!$B$2:$CH$2,0))</f>
        <v>205.92573039971722</v>
      </c>
      <c r="DQ79" s="1">
        <f>INDEX(Auxiliar_OPEX_Drivers!$B$2:$CH$18,MATCH(Auxiliar_OPEX_O!DQ$3,Auxiliar_OPEX_Drivers!$B$2:$B$18,0),MATCH($DG79,Auxiliar_OPEX_Drivers!$B$2:$CH$2,0))</f>
        <v>37.324209214747796</v>
      </c>
      <c r="DR79" s="1">
        <f>INDEX(Auxiliar_OPEX_Drivers!$B$2:$CH$18,MATCH(Auxiliar_OPEX_O!DR$3,Auxiliar_OPEX_Drivers!$B$2:$B$18,0),MATCH($DG79,Auxiliar_OPEX_Drivers!$B$2:$CH$2,0))</f>
        <v>22386629.446478382</v>
      </c>
      <c r="DS79" s="1">
        <f>INDEX(Auxiliar_OPEX_Drivers!$B$2:$CH$18,MATCH(Auxiliar_OPEX_O!DS$3,Auxiliar_OPEX_Drivers!$B$2:$B$18,0),MATCH($DG79,Auxiliar_OPEX_Drivers!$B$2:$CH$2,0))</f>
        <v>79166.666666666701</v>
      </c>
      <c r="DT79" s="1">
        <f>INDEX(Auxiliar_OPEX_Drivers!$B$2:$CH$18,MATCH(Auxiliar_OPEX_O!DT$3,Auxiliar_OPEX_Drivers!$B$2:$B$18,0),MATCH($DG79,Auxiliar_OPEX_Drivers!$B$2:$CH$2,0))</f>
        <v>12919.521567372518</v>
      </c>
      <c r="DU79" s="1">
        <f>INDEX(Auxiliar_OPEX_Drivers!$B$2:$CH$18,MATCH(Auxiliar_OPEX_O!DU$3,Auxiliar_OPEX_Drivers!$B$2:$B$18,0),MATCH($DG79,Auxiliar_OPEX_Drivers!$B$2:$CH$2,0))</f>
        <v>6579.8414496037676</v>
      </c>
      <c r="DV79" s="1">
        <f>INDEX(Auxiliar_OPEX_Drivers!$B$2:$CH$18,MATCH(Auxiliar_OPEX_O!DV$3,Auxiliar_OPEX_Drivers!$B$2:$B$18,0),MATCH($DG79,Auxiliar_OPEX_Drivers!$B$2:$CH$2,0))</f>
        <v>2679729.5858244798</v>
      </c>
      <c r="DW79" s="1">
        <f>INDEX(Auxiliar_OPEX_Drivers!$B$2:$CH$18,MATCH(Auxiliar_OPEX_O!DW$3,Auxiliar_OPEX_Drivers!$B$2:$B$18,0),MATCH($DG79,Auxiliar_OPEX_Drivers!$B$2:$CH$2,0))</f>
        <v>12746.50811627057</v>
      </c>
      <c r="DX79" s="1">
        <f>INDEX(Auxiliar_OPEX_Drivers!$B$2:$CH$18,MATCH(Auxiliar_OPEX_O!DX$3,Auxiliar_OPEX_Drivers!$B$2:$B$18,0),MATCH($DG79,Auxiliar_OPEX_Drivers!$B$2:$CH$2,0))</f>
        <v>2707275.7029231391</v>
      </c>
      <c r="DY79" s="1">
        <f>INDEX(Auxiliar_OPEX_Drivers!$B$2:$CH$18,MATCH(Auxiliar_OPEX_O!DY$3,Auxiliar_OPEX_Drivers!$B$2:$B$18,0),MATCH($DG79,Auxiliar_OPEX_Drivers!$B$2:$CH$2,0))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0</v>
      </c>
      <c r="E80" s="51">
        <f ca="1">SUMPRODUCT($CM80:$DD80,INDIRECT(ADDRESS(E$2,$DH$2)):INDIRECT(ADDRESS(E$2,$DY$2)))</f>
        <v>0</v>
      </c>
      <c r="F80" s="51">
        <f ca="1">SUMPRODUCT($CM80:$DD80,INDIRECT(ADDRESS(F$2,$DH$2)):INDIRECT(ADDRESS(F$2,$DY$2)))</f>
        <v>0</v>
      </c>
      <c r="G80" s="51">
        <f ca="1">SUMPRODUCT($CM80:$DD80,INDIRECT(ADDRESS(G$2,$DH$2)):INDIRECT(ADDRESS(G$2,$DY$2)))</f>
        <v>0</v>
      </c>
      <c r="H80" s="51">
        <f ca="1">SUMPRODUCT($CM80:$DD80,INDIRECT(ADDRESS(H$2,$DH$2)):INDIRECT(ADDRESS(H$2,$DY$2)))</f>
        <v>0</v>
      </c>
      <c r="I80" s="51">
        <f ca="1">SUMPRODUCT($CM80:$DD80,INDIRECT(ADDRESS(I$2,$DH$2)):INDIRECT(ADDRESS(I$2,$DY$2)))</f>
        <v>0</v>
      </c>
      <c r="J80" s="51">
        <f ca="1">SUMPRODUCT($CM80:$DD80,INDIRECT(ADDRESS(J$2,$DH$2)):INDIRECT(ADDRESS(J$2,$DY$2)))</f>
        <v>0</v>
      </c>
      <c r="K80" s="51">
        <f ca="1">SUMPRODUCT($CM80:$DD80,INDIRECT(ADDRESS(K$2,$DH$2)):INDIRECT(ADDRESS(K$2,$DY$2)))</f>
        <v>0</v>
      </c>
      <c r="L80" s="51">
        <f ca="1">SUMPRODUCT($CM80:$DD80,INDIRECT(ADDRESS(L$2,$DH$2)):INDIRECT(ADDRESS(L$2,$DY$2)))</f>
        <v>0</v>
      </c>
      <c r="M80" s="51">
        <f ca="1">SUMPRODUCT($CM80:$DD80,INDIRECT(ADDRESS(M$2,$DH$2)):INDIRECT(ADDRESS(M$2,$DY$2)))</f>
        <v>0</v>
      </c>
      <c r="N80" s="51">
        <f ca="1">SUMPRODUCT($CM80:$DD80,INDIRECT(ADDRESS(N$2,$DH$2)):INDIRECT(ADDRESS(N$2,$DY$2)))</f>
        <v>0</v>
      </c>
      <c r="O80" s="51">
        <f ca="1">SUMPRODUCT($CM80:$DD80,INDIRECT(ADDRESS(O$2,$DH$2)):INDIRECT(ADDRESS(O$2,$DY$2)))</f>
        <v>0</v>
      </c>
      <c r="P80" s="51">
        <f ca="1">SUMPRODUCT($CM80:$DD80,INDIRECT(ADDRESS(P$2,$DH$2)):INDIRECT(ADDRESS(P$2,$DY$2)))</f>
        <v>0</v>
      </c>
      <c r="Q80" s="51">
        <f ca="1">SUMPRODUCT($CM80:$DD80,INDIRECT(ADDRESS(Q$2,$DH$2)):INDIRECT(ADDRESS(Q$2,$DY$2)))</f>
        <v>0</v>
      </c>
      <c r="R80" s="51">
        <f ca="1">SUMPRODUCT($CM80:$DD80,INDIRECT(ADDRESS(R$2,$DH$2)):INDIRECT(ADDRESS(R$2,$DY$2)))</f>
        <v>0</v>
      </c>
      <c r="S80" s="51">
        <f ca="1">SUMPRODUCT($CM80:$DD80,INDIRECT(ADDRESS(S$2,$DH$2)):INDIRECT(ADDRESS(S$2,$DY$2)))</f>
        <v>0</v>
      </c>
      <c r="T80" s="51">
        <f ca="1">SUMPRODUCT($CM80:$DD80,INDIRECT(ADDRESS(T$2,$DH$2)):INDIRECT(ADDRESS(T$2,$DY$2)))</f>
        <v>0</v>
      </c>
      <c r="U80" s="51">
        <f ca="1">SUMPRODUCT($CM80:$DD80,INDIRECT(ADDRESS(U$2,$DH$2)):INDIRECT(ADDRESS(U$2,$DY$2)))</f>
        <v>0</v>
      </c>
      <c r="V80" s="51">
        <f ca="1">SUMPRODUCT($CM80:$DD80,INDIRECT(ADDRESS(V$2,$DH$2)):INDIRECT(ADDRESS(V$2,$DY$2)))</f>
        <v>0</v>
      </c>
      <c r="W80" s="51">
        <f ca="1">SUMPRODUCT($CM80:$DD80,INDIRECT(ADDRESS(W$2,$DH$2)):INDIRECT(ADDRESS(W$2,$DY$2)))</f>
        <v>0</v>
      </c>
      <c r="X80" s="51">
        <f ca="1">SUMPRODUCT($CM80:$DD80,INDIRECT(ADDRESS(X$2,$DH$2)):INDIRECT(ADDRESS(X$2,$DY$2)))</f>
        <v>0</v>
      </c>
      <c r="Y80" s="51">
        <f ca="1">SUMPRODUCT($CM80:$DD80,INDIRECT(ADDRESS(Y$2,$DH$2)):INDIRECT(ADDRESS(Y$2,$DY$2)))</f>
        <v>0</v>
      </c>
      <c r="Z80" s="51">
        <f ca="1">SUMPRODUCT($CM80:$DD80,INDIRECT(ADDRESS(Z$2,$DH$2)):INDIRECT(ADDRESS(Z$2,$DY$2)))</f>
        <v>0</v>
      </c>
      <c r="AA80" s="51">
        <f ca="1">SUMPRODUCT($CM80:$DD80,INDIRECT(ADDRESS(AA$2,$DH$2)):INDIRECT(ADDRESS(AA$2,$DY$2)))</f>
        <v>0</v>
      </c>
      <c r="AB80" s="51">
        <f ca="1">SUMPRODUCT($CM80:$DD80,INDIRECT(ADDRESS(AB$2,$DH$2)):INDIRECT(ADDRESS(AB$2,$DY$2)))</f>
        <v>0</v>
      </c>
      <c r="AC80" s="51">
        <f ca="1">SUMPRODUCT($CM80:$DD80,INDIRECT(ADDRESS(AC$2,$DH$2)):INDIRECT(ADDRESS(AC$2,$DY$2)))</f>
        <v>0</v>
      </c>
      <c r="AD80" s="51">
        <f ca="1">SUMPRODUCT($CM80:$DD80,INDIRECT(ADDRESS(AD$2,$DH$2)):INDIRECT(ADDRESS(AD$2,$DY$2)))</f>
        <v>0</v>
      </c>
      <c r="AE80" s="51">
        <f ca="1">SUMPRODUCT($CM80:$DD80,INDIRECT(ADDRESS(AE$2,$DH$2)):INDIRECT(ADDRESS(AE$2,$DY$2)))</f>
        <v>0</v>
      </c>
      <c r="AF80" s="51">
        <f ca="1">SUMPRODUCT($CM80:$DD80,INDIRECT(ADDRESS(AF$2,$DH$2)):INDIRECT(ADDRESS(AF$2,$DY$2)))</f>
        <v>0</v>
      </c>
      <c r="AG80" s="51">
        <f ca="1">SUMPRODUCT($CM80:$DD80,INDIRECT(ADDRESS(AG$2,$DH$2)):INDIRECT(ADDRESS(AG$2,$DY$2)))</f>
        <v>0</v>
      </c>
      <c r="AH80" s="51">
        <f ca="1">SUMPRODUCT($CM80:$DD80,INDIRECT(ADDRESS(AH$2,$DH$2)):INDIRECT(ADDRESS(AH$2,$DY$2)))</f>
        <v>0</v>
      </c>
      <c r="AI80" s="51">
        <f ca="1">SUMPRODUCT($CM80:$DD80,INDIRECT(ADDRESS(AI$2,$DH$2)):INDIRECT(ADDRESS(AI$2,$DY$2)))</f>
        <v>0</v>
      </c>
      <c r="AJ80" s="51">
        <f ca="1">SUMPRODUCT($CM80:$DD80,INDIRECT(ADDRESS(AJ$2,$DH$2)):INDIRECT(ADDRESS(AJ$2,$DY$2)))</f>
        <v>0</v>
      </c>
      <c r="AK80" s="51">
        <f ca="1">SUMPRODUCT($CM80:$DD80,INDIRECT(ADDRESS(AK$2,$DH$2)):INDIRECT(ADDRESS(AK$2,$DY$2)))</f>
        <v>0</v>
      </c>
      <c r="AL80" s="51">
        <f ca="1">SUMPRODUCT($CM80:$DD80,INDIRECT(ADDRESS(AL$2,$DH$2)):INDIRECT(ADDRESS(AL$2,$DY$2)))</f>
        <v>0</v>
      </c>
      <c r="AM80" s="51">
        <f ca="1">SUMPRODUCT($CM80:$DD80,INDIRECT(ADDRESS(AM$2,$DH$2)):INDIRECT(ADDRESS(AM$2,$DY$2)))</f>
        <v>0</v>
      </c>
      <c r="AN80" s="51">
        <f ca="1">SUMPRODUCT($CM80:$DD80,INDIRECT(ADDRESS(AN$2,$DH$2)):INDIRECT(ADDRESS(AN$2,$DY$2)))</f>
        <v>0</v>
      </c>
      <c r="AO80" s="51">
        <f ca="1">SUMPRODUCT($CM80:$DD80,INDIRECT(ADDRESS(AO$2,$DH$2)):INDIRECT(ADDRESS(AO$2,$DY$2)))</f>
        <v>0</v>
      </c>
      <c r="AP80" s="51">
        <f ca="1">SUMPRODUCT($CM80:$DD80,INDIRECT(ADDRESS(AP$2,$DH$2)):INDIRECT(ADDRESS(AP$2,$DY$2)))</f>
        <v>0</v>
      </c>
      <c r="AQ80" s="51">
        <f ca="1">SUMPRODUCT($CM80:$DD80,INDIRECT(ADDRESS(AQ$2,$DH$2)):INDIRECT(ADDRESS(AQ$2,$DY$2)))</f>
        <v>0</v>
      </c>
      <c r="AR80" s="51">
        <f ca="1">SUMPRODUCT($CM80:$DD80,INDIRECT(ADDRESS(AR$2,$DH$2)):INDIRECT(ADDRESS(AR$2,$DY$2)))</f>
        <v>0</v>
      </c>
      <c r="AS80" s="51">
        <f ca="1">SUMPRODUCT($CM80:$DD80,INDIRECT(ADDRESS(AS$2,$DH$2)):INDIRECT(ADDRESS(AS$2,$DY$2)))</f>
        <v>0</v>
      </c>
      <c r="AT80" s="51">
        <f ca="1">SUMPRODUCT($CM80:$DD80,INDIRECT(ADDRESS(AT$2,$DH$2)):INDIRECT(ADDRESS(AT$2,$DY$2)))</f>
        <v>0</v>
      </c>
      <c r="AU80" s="51">
        <f ca="1">SUMPRODUCT($CM80:$DD80,INDIRECT(ADDRESS(AU$2,$DH$2)):INDIRECT(ADDRESS(AU$2,$DY$2)))</f>
        <v>0</v>
      </c>
      <c r="AV80" s="51">
        <f ca="1">SUMPRODUCT($CM80:$DD80,INDIRECT(ADDRESS(AV$2,$DH$2)):INDIRECT(ADDRESS(AV$2,$DY$2)))</f>
        <v>0</v>
      </c>
      <c r="AW80" s="51">
        <f ca="1">SUMPRODUCT($CM80:$DD80,INDIRECT(ADDRESS(AW$2,$DH$2)):INDIRECT(ADDRESS(AW$2,$DY$2)))</f>
        <v>0</v>
      </c>
      <c r="AX80" s="51">
        <f ca="1">SUMPRODUCT($CM80:$DD80,INDIRECT(ADDRESS(AX$2,$DH$2)):INDIRECT(ADDRESS(AX$2,$DY$2)))</f>
        <v>0</v>
      </c>
      <c r="AY80" s="51">
        <f ca="1">SUMPRODUCT($CM80:$DD80,INDIRECT(ADDRESS(AY$2,$DH$2)):INDIRECT(ADDRESS(AY$2,$DY$2)))</f>
        <v>0</v>
      </c>
      <c r="AZ80" s="51">
        <f ca="1">SUMPRODUCT($CM80:$DD80,INDIRECT(ADDRESS(AZ$2,$DH$2)):INDIRECT(ADDRESS(AZ$2,$DY$2)))</f>
        <v>0</v>
      </c>
      <c r="BA80" s="51">
        <f ca="1">SUMPRODUCT($CM80:$DD80,INDIRECT(ADDRESS(BA$2,$DH$2)):INDIRECT(ADDRESS(BA$2,$DY$2)))</f>
        <v>0</v>
      </c>
      <c r="BB80" s="51">
        <f ca="1">SUMPRODUCT($CM80:$DD80,INDIRECT(ADDRESS(BB$2,$DH$2)):INDIRECT(ADDRESS(BB$2,$DY$2)))</f>
        <v>0</v>
      </c>
      <c r="BC80" s="51">
        <f ca="1">SUMPRODUCT($CM80:$DD80,INDIRECT(ADDRESS(BC$2,$DH$2)):INDIRECT(ADDRESS(BC$2,$DY$2)))</f>
        <v>0</v>
      </c>
      <c r="BD80" s="51">
        <f ca="1">SUMPRODUCT($CM80:$DD80,INDIRECT(ADDRESS(BD$2,$DH$2)):INDIRECT(ADDRESS(BD$2,$DY$2)))</f>
        <v>0</v>
      </c>
      <c r="BE80" s="51">
        <f ca="1">SUMPRODUCT($CM80:$DD80,INDIRECT(ADDRESS(BE$2,$DH$2)):INDIRECT(ADDRESS(BE$2,$DY$2)))</f>
        <v>0</v>
      </c>
      <c r="BF80" s="51">
        <f ca="1">SUMPRODUCT($CM80:$DD80,INDIRECT(ADDRESS(BF$2,$DH$2)):INDIRECT(ADDRESS(BF$2,$DY$2)))</f>
        <v>0</v>
      </c>
      <c r="BG80" s="51">
        <f ca="1">SUMPRODUCT($CM80:$DD80,INDIRECT(ADDRESS(BG$2,$DH$2)):INDIRECT(ADDRESS(BG$2,$DY$2)))</f>
        <v>0</v>
      </c>
      <c r="BH80" s="51">
        <f ca="1">SUMPRODUCT($CM80:$DD80,INDIRECT(ADDRESS(BH$2,$DH$2)):INDIRECT(ADDRESS(BH$2,$DY$2)))</f>
        <v>0</v>
      </c>
      <c r="BI80" s="51">
        <f ca="1">SUMPRODUCT($CM80:$DD80,INDIRECT(ADDRESS(BI$2,$DH$2)):INDIRECT(ADDRESS(BI$2,$DY$2)))</f>
        <v>0</v>
      </c>
      <c r="BJ80" s="51">
        <f ca="1">SUMPRODUCT($CM80:$DD80,INDIRECT(ADDRESS(BJ$2,$DH$2)):INDIRECT(ADDRESS(BJ$2,$DY$2)))</f>
        <v>0</v>
      </c>
      <c r="BK80" s="51">
        <f ca="1">SUMPRODUCT($CM80:$DD80,INDIRECT(ADDRESS(BK$2,$DH$2)):INDIRECT(ADDRESS(BK$2,$DY$2)))</f>
        <v>0</v>
      </c>
      <c r="BL80" s="51">
        <f ca="1">SUMPRODUCT($CM80:$DD80,INDIRECT(ADDRESS(BL$2,$DH$2)):INDIRECT(ADDRESS(BL$2,$DY$2)))</f>
        <v>0</v>
      </c>
      <c r="BM80" s="51">
        <f ca="1">SUMPRODUCT($CM80:$DD80,INDIRECT(ADDRESS(BM$2,$DH$2)):INDIRECT(ADDRESS(BM$2,$DY$2)))</f>
        <v>0</v>
      </c>
      <c r="BN80" s="51">
        <f ca="1">SUMPRODUCT($CM80:$DD80,INDIRECT(ADDRESS(BN$2,$DH$2)):INDIRECT(ADDRESS(BN$2,$DY$2)))</f>
        <v>0</v>
      </c>
      <c r="BO80" s="51">
        <f ca="1">SUMPRODUCT($CM80:$DD80,INDIRECT(ADDRESS(BO$2,$DH$2)):INDIRECT(ADDRESS(BO$2,$DY$2)))</f>
        <v>0</v>
      </c>
      <c r="BP80" s="51">
        <f ca="1">SUMPRODUCT($CM80:$DD80,INDIRECT(ADDRESS(BP$2,$DH$2)):INDIRECT(ADDRESS(BP$2,$DY$2)))</f>
        <v>0</v>
      </c>
      <c r="BQ80" s="51">
        <f ca="1">SUMPRODUCT($CM80:$DD80,INDIRECT(ADDRESS(BQ$2,$DH$2)):INDIRECT(ADDRESS(BQ$2,$DY$2)))</f>
        <v>0</v>
      </c>
      <c r="BR80" s="51">
        <f ca="1">SUMPRODUCT($CM80:$DD80,INDIRECT(ADDRESS(BR$2,$DH$2)):INDIRECT(ADDRESS(BR$2,$DY$2)))</f>
        <v>0</v>
      </c>
      <c r="BS80" s="51">
        <f ca="1">SUMPRODUCT($CM80:$DD80,INDIRECT(ADDRESS(BS$2,$DH$2)):INDIRECT(ADDRESS(BS$2,$DY$2)))</f>
        <v>0</v>
      </c>
      <c r="BT80" s="51">
        <f ca="1">SUMPRODUCT($CM80:$DD80,INDIRECT(ADDRESS(BT$2,$DH$2)):INDIRECT(ADDRESS(BT$2,$DY$2)))</f>
        <v>0</v>
      </c>
      <c r="BU80" s="51">
        <f ca="1">SUMPRODUCT($CM80:$DD80,INDIRECT(ADDRESS(BU$2,$DH$2)):INDIRECT(ADDRESS(BU$2,$DY$2)))</f>
        <v>0</v>
      </c>
      <c r="BV80" s="51">
        <f ca="1">SUMPRODUCT($CM80:$DD80,INDIRECT(ADDRESS(BV$2,$DH$2)):INDIRECT(ADDRESS(BV$2,$DY$2)))</f>
        <v>0</v>
      </c>
      <c r="BW80" s="51">
        <f ca="1">SUMPRODUCT($CM80:$DD80,INDIRECT(ADDRESS(BW$2,$DH$2)):INDIRECT(ADDRESS(BW$2,$DY$2)))</f>
        <v>0</v>
      </c>
      <c r="BX80" s="51">
        <f ca="1">SUMPRODUCT($CM80:$DD80,INDIRECT(ADDRESS(BX$2,$DH$2)):INDIRECT(ADDRESS(BX$2,$DY$2)))</f>
        <v>0</v>
      </c>
      <c r="BY80" s="51">
        <f ca="1">SUMPRODUCT($CM80:$DD80,INDIRECT(ADDRESS(BY$2,$DH$2)):INDIRECT(ADDRESS(BY$2,$DY$2)))</f>
        <v>0</v>
      </c>
      <c r="BZ80" s="51">
        <f ca="1">SUMPRODUCT($CM80:$DD80,INDIRECT(ADDRESS(BZ$2,$DH$2)):INDIRECT(ADDRESS(BZ$2,$DY$2)))</f>
        <v>0</v>
      </c>
      <c r="CA80" s="51">
        <f ca="1">SUMPRODUCT($CM80:$DD80,INDIRECT(ADDRESS(CA$2,$DH$2)):INDIRECT(ADDRESS(CA$2,$DY$2)))</f>
        <v>0</v>
      </c>
      <c r="CB80" s="51">
        <f ca="1">SUMPRODUCT($CM80:$DD80,INDIRECT(ADDRESS(CB$2,$DH$2)):INDIRECT(ADDRESS(CB$2,$DY$2)))</f>
        <v>0</v>
      </c>
      <c r="CC80" s="51">
        <f ca="1">SUMPRODUCT($CM80:$DD80,INDIRECT(ADDRESS(CC$2,$DH$2)):INDIRECT(ADDRESS(CC$2,$DY$2)))</f>
        <v>0</v>
      </c>
      <c r="CD80" s="51">
        <f ca="1">SUMPRODUCT($CM80:$DD80,INDIRECT(ADDRESS(CD$2,$DH$2)):INDIRECT(ADDRESS(CD$2,$DY$2)))</f>
        <v>0</v>
      </c>
      <c r="CF80" s="51">
        <f t="shared" ca="1" si="8"/>
        <v>0</v>
      </c>
      <c r="CG80" s="51">
        <f t="shared" ca="1" si="8"/>
        <v>0</v>
      </c>
      <c r="CH80" s="51">
        <f t="shared" ca="1" si="8"/>
        <v>0</v>
      </c>
      <c r="CI80" s="51">
        <f t="shared" ca="1" si="8"/>
        <v>0</v>
      </c>
      <c r="CJ80" s="51">
        <f t="shared" ca="1" si="8"/>
        <v>0</v>
      </c>
      <c r="CK80" s="51">
        <f t="shared" ca="1" si="8"/>
        <v>0</v>
      </c>
      <c r="CL80" s="82"/>
      <c r="CM80" s="1">
        <f>IFERROR(VLOOKUP($A80,Auxiliar_OPEX_CustosUnit!$A$4:$BT$129,COLUMN(Auxiliar_OPEX_CustosUnit!BC$2),0),0)</f>
        <v>0</v>
      </c>
      <c r="CN80" s="1">
        <f>IFERROR(VLOOKUP($A80,Auxiliar_OPEX_CustosUnit!$A$4:$BT$129,COLUMN(Auxiliar_OPEX_CustosUnit!BD$2),0),0)</f>
        <v>0</v>
      </c>
      <c r="CO80" s="1">
        <f>IFERROR(VLOOKUP($A80,Auxiliar_OPEX_CustosUnit!$A$4:$BT$129,COLUMN(Auxiliar_OPEX_CustosUnit!BE$2),0)*(1-DRE_Auxiliar!$A$172),0)</f>
        <v>0</v>
      </c>
      <c r="CP80" s="1">
        <f>IFERROR(VLOOKUP($A80,Auxiliar_OPEX_CustosUnit!$A$4:$BT$129,COLUMN(Auxiliar_OPEX_CustosUnit!BF$2),0),0)</f>
        <v>0</v>
      </c>
      <c r="CQ80" s="1">
        <f>IFERROR(VLOOKUP($A80,Auxiliar_OPEX_CustosUnit!$A$4:$BT$129,COLUMN(Auxiliar_OPEX_CustosUnit!BG$2),0),0)</f>
        <v>0</v>
      </c>
      <c r="CR80" s="1">
        <f>IFERROR(VLOOKUP($A80,Auxiliar_OPEX_CustosUnit!$A$4:$BT$129,COLUMN(Auxiliar_OPEX_CustosUnit!BH$2),0),0)</f>
        <v>0</v>
      </c>
      <c r="CS80" s="1">
        <f>IFERROR(VLOOKUP($A80,Auxiliar_OPEX_CustosUnit!$A$4:$BT$129,COLUMN(Auxiliar_OPEX_CustosUnit!BI$2),0),0)</f>
        <v>0</v>
      </c>
      <c r="CT80" s="1">
        <f>IFERROR(VLOOKUP($A80,Auxiliar_OPEX_CustosUnit!$A$4:$BT$129,COLUMN(Auxiliar_OPEX_CustosUnit!BJ$2),0),0)</f>
        <v>0</v>
      </c>
      <c r="CU80" s="1">
        <f>IFERROR(VLOOKUP($A80,Auxiliar_OPEX_CustosUnit!$A$4:$BT$129,COLUMN(Auxiliar_OPEX_CustosUnit!BK$2),0),0)</f>
        <v>0</v>
      </c>
      <c r="CV80" s="1">
        <f>IFERROR(VLOOKUP($A80,Auxiliar_OPEX_CustosUnit!$A$4:$BT$129,COLUMN(Auxiliar_OPEX_CustosUnit!BL$2),0),0)</f>
        <v>0</v>
      </c>
      <c r="CW80" s="1">
        <f>IFERROR(VLOOKUP($A80,Auxiliar_OPEX_CustosUnit!$A$4:$BT$129,COLUMN(Auxiliar_OPEX_CustosUnit!BM$2),0),0)</f>
        <v>0</v>
      </c>
      <c r="CX80" s="1">
        <f>IFERROR(VLOOKUP($A80,Auxiliar_OPEX_CustosUnit!$A$4:$BT$129,COLUMN(Auxiliar_OPEX_CustosUnit!BN$2),0),0)</f>
        <v>0</v>
      </c>
      <c r="CY80" s="1">
        <f>IFERROR(VLOOKUP($A80,Auxiliar_OPEX_CustosUnit!$A$4:$BT$129,COLUMN(Auxiliar_OPEX_CustosUnit!BO$2),0),0)</f>
        <v>0</v>
      </c>
      <c r="CZ80" s="1">
        <f>IFERROR(VLOOKUP($A80,Auxiliar_OPEX_CustosUnit!$A$4:$BT$129,COLUMN(Auxiliar_OPEX_CustosUnit!BP$2),0),0)</f>
        <v>0</v>
      </c>
      <c r="DA80" s="1">
        <f>IFERROR(VLOOKUP($A80,Auxiliar_OPEX_CustosUnit!$A$4:$BT$129,COLUMN(Auxiliar_OPEX_CustosUnit!BQ$2),0),0)</f>
        <v>0</v>
      </c>
      <c r="DB80" s="1">
        <f>IFERROR(VLOOKUP($A80,Auxiliar_OPEX_CustosUnit!$A$4:$BT$129,COLUMN(Auxiliar_OPEX_CustosUnit!BR$2),0),0)</f>
        <v>0</v>
      </c>
      <c r="DC80" s="1">
        <f>IFERROR(VLOOKUP($A80,Auxiliar_OPEX_CustosUnit!$A$4:$BT$129,COLUMN(Auxiliar_OPEX_CustosUnit!BS$2),0),0)</f>
        <v>0</v>
      </c>
      <c r="DD80" s="1">
        <f>IFERROR(VLOOKUP($A80,Auxiliar_OPEX_CustosUnit!$A$4:$BT$129,COLUMN(Auxiliar_OPEX_CustosUnit!BT$2),0),0)</f>
        <v>0</v>
      </c>
      <c r="DG80" s="60">
        <v>45566</v>
      </c>
      <c r="DH80" s="1">
        <v>1</v>
      </c>
      <c r="DI80" s="1">
        <f>INDEX(Auxiliar_OPEX_Drivers!$B$2:$CH$18,MATCH(Auxiliar_OPEX_O!DI$3,Auxiliar_OPEX_Drivers!$B$2:$B$18,0),MATCH($DG80,Auxiliar_OPEX_Drivers!$B$2:$CH$2,0))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INDEX(Auxiliar_OPEX_Drivers!$B$2:$CH$18,MATCH(Auxiliar_OPEX_O!DK$3,Auxiliar_OPEX_Drivers!$B$2:$B$18,0),MATCH($DG80,Auxiliar_OPEX_Drivers!$B$2:$CH$2,0))</f>
        <v>15.296836858991167</v>
      </c>
      <c r="DL80" s="1">
        <f>INDEX(Auxiliar_OPEX_Drivers!$B$2:$CH$18,MATCH(Auxiliar_OPEX_O!DL$3,Auxiliar_OPEX_Drivers!$B$2:$B$18,0),MATCH($DG80,Auxiliar_OPEX_Drivers!$B$2:$CH$2,0))</f>
        <v>66.716365522822429</v>
      </c>
      <c r="DM80" s="1">
        <f>INDEX(Auxiliar_OPEX_Drivers!$B$2:$CH$18,MATCH(Auxiliar_OPEX_O!DM$3,Auxiliar_OPEX_Drivers!$B$2:$B$18,0),MATCH($DG80,Auxiliar_OPEX_Drivers!$B$2:$CH$2,0))</f>
        <v>13</v>
      </c>
      <c r="DN80" s="1">
        <f>INDEX(Auxiliar_OPEX_Drivers!$B$2:$CH$18,MATCH(Auxiliar_OPEX_O!DN$3,Auxiliar_OPEX_Drivers!$B$2:$B$18,0),MATCH($DG80,Auxiliar_OPEX_Drivers!$B$2:$CH$2,0))</f>
        <v>758.44701041450924</v>
      </c>
      <c r="DO80" s="1">
        <f>INDEX(Auxiliar_OPEX_Drivers!$B$2:$CH$18,MATCH(Auxiliar_OPEX_O!DO$3,Auxiliar_OPEX_Drivers!$B$2:$B$18,0),MATCH($DG80,Auxiliar_OPEX_Drivers!$B$2:$CH$2,0))</f>
        <v>12</v>
      </c>
      <c r="DP80" s="1">
        <f>INDEX(Auxiliar_OPEX_Drivers!$B$2:$CH$18,MATCH(Auxiliar_OPEX_O!DP$3,Auxiliar_OPEX_Drivers!$B$2:$B$18,0),MATCH($DG80,Auxiliar_OPEX_Drivers!$B$2:$CH$2,0))</f>
        <v>205.92573039971722</v>
      </c>
      <c r="DQ80" s="1">
        <f>INDEX(Auxiliar_OPEX_Drivers!$B$2:$CH$18,MATCH(Auxiliar_OPEX_O!DQ$3,Auxiliar_OPEX_Drivers!$B$2:$B$18,0),MATCH($DG80,Auxiliar_OPEX_Drivers!$B$2:$CH$2,0))</f>
        <v>37.324209214747796</v>
      </c>
      <c r="DR80" s="1">
        <f>INDEX(Auxiliar_OPEX_Drivers!$B$2:$CH$18,MATCH(Auxiliar_OPEX_O!DR$3,Auxiliar_OPEX_Drivers!$B$2:$B$18,0),MATCH($DG80,Auxiliar_OPEX_Drivers!$B$2:$CH$2,0))</f>
        <v>22465796.11314505</v>
      </c>
      <c r="DS80" s="1">
        <f>INDEX(Auxiliar_OPEX_Drivers!$B$2:$CH$18,MATCH(Auxiliar_OPEX_O!DS$3,Auxiliar_OPEX_Drivers!$B$2:$B$18,0),MATCH($DG80,Auxiliar_OPEX_Drivers!$B$2:$CH$2,0))</f>
        <v>79166.666666666701</v>
      </c>
      <c r="DT80" s="1">
        <f>INDEX(Auxiliar_OPEX_Drivers!$B$2:$CH$18,MATCH(Auxiliar_OPEX_O!DT$3,Auxiliar_OPEX_Drivers!$B$2:$B$18,0),MATCH($DG80,Auxiliar_OPEX_Drivers!$B$2:$CH$2,0))</f>
        <v>12415.521567372163</v>
      </c>
      <c r="DU80" s="1">
        <f>INDEX(Auxiliar_OPEX_Drivers!$B$2:$CH$18,MATCH(Auxiliar_OPEX_O!DU$3,Auxiliar_OPEX_Drivers!$B$2:$B$18,0),MATCH($DG80,Auxiliar_OPEX_Drivers!$B$2:$CH$2,0))</f>
        <v>6579.8414496035812</v>
      </c>
      <c r="DV80" s="1">
        <f>INDEX(Auxiliar_OPEX_Drivers!$B$2:$CH$18,MATCH(Auxiliar_OPEX_O!DV$3,Auxiliar_OPEX_Drivers!$B$2:$B$18,0),MATCH($DG80,Auxiliar_OPEX_Drivers!$B$2:$CH$2,0))</f>
        <v>2690183.0939407502</v>
      </c>
      <c r="DW80" s="1">
        <f>INDEX(Auxiliar_OPEX_Drivers!$B$2:$CH$18,MATCH(Auxiliar_OPEX_O!DW$3,Auxiliar_OPEX_Drivers!$B$2:$B$18,0),MATCH($DG80,Auxiliar_OPEX_Drivers!$B$2:$CH$2,0))</f>
        <v>12246.508116270217</v>
      </c>
      <c r="DX80" s="1">
        <f>INDEX(Auxiliar_OPEX_Drivers!$B$2:$CH$18,MATCH(Auxiliar_OPEX_O!DX$3,Auxiliar_OPEX_Drivers!$B$2:$B$18,0),MATCH($DG80,Auxiliar_OPEX_Drivers!$B$2:$CH$2,0))</f>
        <v>2717866.2244905112</v>
      </c>
      <c r="DY80" s="1">
        <f>INDEX(Auxiliar_OPEX_Drivers!$B$2:$CH$18,MATCH(Auxiliar_OPEX_O!DY$3,Auxiliar_OPEX_Drivers!$B$2:$B$18,0),MATCH($DG80,Auxiliar_OPEX_Drivers!$B$2:$CH$2,0))</f>
        <v>1108.7101524107879</v>
      </c>
    </row>
    <row r="81" spans="1:129" hidden="1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60077.189852086587</v>
      </c>
      <c r="E81" s="51">
        <f ca="1">SUMPRODUCT($CM81:$DD81,INDIRECT(ADDRESS(E$2,$DH$2)):INDIRECT(ADDRESS(E$2,$DY$2)))</f>
        <v>60077.189852086587</v>
      </c>
      <c r="F81" s="51">
        <f ca="1">SUMPRODUCT($CM81:$DD81,INDIRECT(ADDRESS(F$2,$DH$2)):INDIRECT(ADDRESS(F$2,$DY$2)))</f>
        <v>60077.189852086587</v>
      </c>
      <c r="G81" s="51">
        <f ca="1">SUMPRODUCT($CM81:$DD81,INDIRECT(ADDRESS(G$2,$DH$2)):INDIRECT(ADDRESS(G$2,$DY$2)))</f>
        <v>60077.189852086587</v>
      </c>
      <c r="H81" s="51">
        <f ca="1">SUMPRODUCT($CM81:$DD81,INDIRECT(ADDRESS(H$2,$DH$2)):INDIRECT(ADDRESS(H$2,$DY$2)))</f>
        <v>60077.189852086587</v>
      </c>
      <c r="I81" s="51">
        <f ca="1">SUMPRODUCT($CM81:$DD81,INDIRECT(ADDRESS(I$2,$DH$2)):INDIRECT(ADDRESS(I$2,$DY$2)))</f>
        <v>60077.189852086587</v>
      </c>
      <c r="J81" s="51">
        <f ca="1">SUMPRODUCT($CM81:$DD81,INDIRECT(ADDRESS(J$2,$DH$2)):INDIRECT(ADDRESS(J$2,$DY$2)))</f>
        <v>60077.189852086587</v>
      </c>
      <c r="K81" s="51">
        <f ca="1">SUMPRODUCT($CM81:$DD81,INDIRECT(ADDRESS(K$2,$DH$2)):INDIRECT(ADDRESS(K$2,$DY$2)))</f>
        <v>60232.612145016879</v>
      </c>
      <c r="L81" s="51">
        <f ca="1">SUMPRODUCT($CM81:$DD81,INDIRECT(ADDRESS(L$2,$DH$2)):INDIRECT(ADDRESS(L$2,$DY$2)))</f>
        <v>60232.612145016879</v>
      </c>
      <c r="M81" s="51">
        <f ca="1">SUMPRODUCT($CM81:$DD81,INDIRECT(ADDRESS(M$2,$DH$2)):INDIRECT(ADDRESS(M$2,$DY$2)))</f>
        <v>60232.612145016879</v>
      </c>
      <c r="N81" s="51">
        <f ca="1">SUMPRODUCT($CM81:$DD81,INDIRECT(ADDRESS(N$2,$DH$2)):INDIRECT(ADDRESS(N$2,$DY$2)))</f>
        <v>60232.612145016879</v>
      </c>
      <c r="O81" s="51">
        <f ca="1">SUMPRODUCT($CM81:$DD81,INDIRECT(ADDRESS(O$2,$DH$2)):INDIRECT(ADDRESS(O$2,$DY$2)))</f>
        <v>60232.612145016879</v>
      </c>
      <c r="P81" s="51">
        <f ca="1">SUMPRODUCT($CM81:$DD81,INDIRECT(ADDRESS(P$2,$DH$2)):INDIRECT(ADDRESS(P$2,$DY$2)))</f>
        <v>60232.612145016879</v>
      </c>
      <c r="Q81" s="51">
        <f ca="1">SUMPRODUCT($CM81:$DD81,INDIRECT(ADDRESS(Q$2,$DH$2)):INDIRECT(ADDRESS(Q$2,$DY$2)))</f>
        <v>60232.612145016879</v>
      </c>
      <c r="R81" s="51">
        <f ca="1">SUMPRODUCT($CM81:$DD81,INDIRECT(ADDRESS(R$2,$DH$2)):INDIRECT(ADDRESS(R$2,$DY$2)))</f>
        <v>60232.612145016879</v>
      </c>
      <c r="S81" s="51">
        <f ca="1">SUMPRODUCT($CM81:$DD81,INDIRECT(ADDRESS(S$2,$DH$2)):INDIRECT(ADDRESS(S$2,$DY$2)))</f>
        <v>60232.612145016879</v>
      </c>
      <c r="T81" s="51">
        <f ca="1">SUMPRODUCT($CM81:$DD81,INDIRECT(ADDRESS(T$2,$DH$2)):INDIRECT(ADDRESS(T$2,$DY$2)))</f>
        <v>60232.612145016879</v>
      </c>
      <c r="U81" s="51">
        <f ca="1">SUMPRODUCT($CM81:$DD81,INDIRECT(ADDRESS(U$2,$DH$2)):INDIRECT(ADDRESS(U$2,$DY$2)))</f>
        <v>60232.612145016879</v>
      </c>
      <c r="V81" s="51">
        <f ca="1">SUMPRODUCT($CM81:$DD81,INDIRECT(ADDRESS(V$2,$DH$2)):INDIRECT(ADDRESS(V$2,$DY$2)))</f>
        <v>60232.612145016879</v>
      </c>
      <c r="W81" s="51">
        <f ca="1">SUMPRODUCT($CM81:$DD81,INDIRECT(ADDRESS(W$2,$DH$2)):INDIRECT(ADDRESS(W$2,$DY$2)))</f>
        <v>60373.932546550583</v>
      </c>
      <c r="X81" s="51">
        <f ca="1">SUMPRODUCT($CM81:$DD81,INDIRECT(ADDRESS(X$2,$DH$2)):INDIRECT(ADDRESS(X$2,$DY$2)))</f>
        <v>60373.932546550583</v>
      </c>
      <c r="Y81" s="51">
        <f ca="1">SUMPRODUCT($CM81:$DD81,INDIRECT(ADDRESS(Y$2,$DH$2)):INDIRECT(ADDRESS(Y$2,$DY$2)))</f>
        <v>60373.932546550583</v>
      </c>
      <c r="Z81" s="51">
        <f ca="1">SUMPRODUCT($CM81:$DD81,INDIRECT(ADDRESS(Z$2,$DH$2)):INDIRECT(ADDRESS(Z$2,$DY$2)))</f>
        <v>60373.932546550583</v>
      </c>
      <c r="AA81" s="51">
        <f ca="1">SUMPRODUCT($CM81:$DD81,INDIRECT(ADDRESS(AA$2,$DH$2)):INDIRECT(ADDRESS(AA$2,$DY$2)))</f>
        <v>60373.932546550583</v>
      </c>
      <c r="AB81" s="51">
        <f ca="1">SUMPRODUCT($CM81:$DD81,INDIRECT(ADDRESS(AB$2,$DH$2)):INDIRECT(ADDRESS(AB$2,$DY$2)))</f>
        <v>60373.932546550583</v>
      </c>
      <c r="AC81" s="51">
        <f ca="1">SUMPRODUCT($CM81:$DD81,INDIRECT(ADDRESS(AC$2,$DH$2)):INDIRECT(ADDRESS(AC$2,$DY$2)))</f>
        <v>60373.932546550583</v>
      </c>
      <c r="AD81" s="51">
        <f ca="1">SUMPRODUCT($CM81:$DD81,INDIRECT(ADDRESS(AD$2,$DH$2)):INDIRECT(ADDRESS(AD$2,$DY$2)))</f>
        <v>60373.932546550583</v>
      </c>
      <c r="AE81" s="51">
        <f ca="1">SUMPRODUCT($CM81:$DD81,INDIRECT(ADDRESS(AE$2,$DH$2)):INDIRECT(ADDRESS(AE$2,$DY$2)))</f>
        <v>60373.932546550583</v>
      </c>
      <c r="AF81" s="51">
        <f ca="1">SUMPRODUCT($CM81:$DD81,INDIRECT(ADDRESS(AF$2,$DH$2)):INDIRECT(ADDRESS(AF$2,$DY$2)))</f>
        <v>60373.932546550583</v>
      </c>
      <c r="AG81" s="51">
        <f ca="1">SUMPRODUCT($CM81:$DD81,INDIRECT(ADDRESS(AG$2,$DH$2)):INDIRECT(ADDRESS(AG$2,$DY$2)))</f>
        <v>60373.932546550583</v>
      </c>
      <c r="AH81" s="51">
        <f ca="1">SUMPRODUCT($CM81:$DD81,INDIRECT(ADDRESS(AH$2,$DH$2)):INDIRECT(ADDRESS(AH$2,$DY$2)))</f>
        <v>60373.932546550583</v>
      </c>
      <c r="AI81" s="51">
        <f ca="1">SUMPRODUCT($CM81:$DD81,INDIRECT(ADDRESS(AI$2,$DH$2)):INDIRECT(ADDRESS(AI$2,$DY$2)))</f>
        <v>60525.05583983141</v>
      </c>
      <c r="AJ81" s="51">
        <f ca="1">SUMPRODUCT($CM81:$DD81,INDIRECT(ADDRESS(AJ$2,$DH$2)):INDIRECT(ADDRESS(AJ$2,$DY$2)))</f>
        <v>60525.05583983141</v>
      </c>
      <c r="AK81" s="51">
        <f ca="1">SUMPRODUCT($CM81:$DD81,INDIRECT(ADDRESS(AK$2,$DH$2)):INDIRECT(ADDRESS(AK$2,$DY$2)))</f>
        <v>60525.05583983141</v>
      </c>
      <c r="AL81" s="51">
        <f ca="1">SUMPRODUCT($CM81:$DD81,INDIRECT(ADDRESS(AL$2,$DH$2)):INDIRECT(ADDRESS(AL$2,$DY$2)))</f>
        <v>60525.05583983141</v>
      </c>
      <c r="AM81" s="51">
        <f ca="1">SUMPRODUCT($CM81:$DD81,INDIRECT(ADDRESS(AM$2,$DH$2)):INDIRECT(ADDRESS(AM$2,$DY$2)))</f>
        <v>60525.05583983141</v>
      </c>
      <c r="AN81" s="51">
        <f ca="1">SUMPRODUCT($CM81:$DD81,INDIRECT(ADDRESS(AN$2,$DH$2)):INDIRECT(ADDRESS(AN$2,$DY$2)))</f>
        <v>60525.05583983141</v>
      </c>
      <c r="AO81" s="51">
        <f ca="1">SUMPRODUCT($CM81:$DD81,INDIRECT(ADDRESS(AO$2,$DH$2)):INDIRECT(ADDRESS(AO$2,$DY$2)))</f>
        <v>60525.05583983141</v>
      </c>
      <c r="AP81" s="51">
        <f ca="1">SUMPRODUCT($CM81:$DD81,INDIRECT(ADDRESS(AP$2,$DH$2)):INDIRECT(ADDRESS(AP$2,$DY$2)))</f>
        <v>60525.05583983141</v>
      </c>
      <c r="AQ81" s="51">
        <f ca="1">SUMPRODUCT($CM81:$DD81,INDIRECT(ADDRESS(AQ$2,$DH$2)):INDIRECT(ADDRESS(AQ$2,$DY$2)))</f>
        <v>60525.05583983141</v>
      </c>
      <c r="AR81" s="51">
        <f ca="1">SUMPRODUCT($CM81:$DD81,INDIRECT(ADDRESS(AR$2,$DH$2)):INDIRECT(ADDRESS(AR$2,$DY$2)))</f>
        <v>60525.05583983141</v>
      </c>
      <c r="AS81" s="51">
        <f ca="1">SUMPRODUCT($CM81:$DD81,INDIRECT(ADDRESS(AS$2,$DH$2)):INDIRECT(ADDRESS(AS$2,$DY$2)))</f>
        <v>60525.05583983141</v>
      </c>
      <c r="AT81" s="51">
        <f ca="1">SUMPRODUCT($CM81:$DD81,INDIRECT(ADDRESS(AT$2,$DH$2)):INDIRECT(ADDRESS(AT$2,$DY$2)))</f>
        <v>60525.05583983141</v>
      </c>
      <c r="AU81" s="51">
        <f ca="1">SUMPRODUCT($CM81:$DD81,INDIRECT(ADDRESS(AU$2,$DH$2)):INDIRECT(ADDRESS(AU$2,$DY$2)))</f>
        <v>60657.236302451776</v>
      </c>
      <c r="AV81" s="51">
        <f ca="1">SUMPRODUCT($CM81:$DD81,INDIRECT(ADDRESS(AV$2,$DH$2)):INDIRECT(ADDRESS(AV$2,$DY$2)))</f>
        <v>60657.236302451776</v>
      </c>
      <c r="AW81" s="51">
        <f ca="1">SUMPRODUCT($CM81:$DD81,INDIRECT(ADDRESS(AW$2,$DH$2)):INDIRECT(ADDRESS(AW$2,$DY$2)))</f>
        <v>60657.236302451776</v>
      </c>
      <c r="AX81" s="51">
        <f ca="1">SUMPRODUCT($CM81:$DD81,INDIRECT(ADDRESS(AX$2,$DH$2)):INDIRECT(ADDRESS(AX$2,$DY$2)))</f>
        <v>60657.236302451776</v>
      </c>
      <c r="AY81" s="51">
        <f ca="1">SUMPRODUCT($CM81:$DD81,INDIRECT(ADDRESS(AY$2,$DH$2)):INDIRECT(ADDRESS(AY$2,$DY$2)))</f>
        <v>60657.236302451776</v>
      </c>
      <c r="AZ81" s="51">
        <f ca="1">SUMPRODUCT($CM81:$DD81,INDIRECT(ADDRESS(AZ$2,$DH$2)):INDIRECT(ADDRESS(AZ$2,$DY$2)))</f>
        <v>60657.236302451776</v>
      </c>
      <c r="BA81" s="51">
        <f ca="1">SUMPRODUCT($CM81:$DD81,INDIRECT(ADDRESS(BA$2,$DH$2)):INDIRECT(ADDRESS(BA$2,$DY$2)))</f>
        <v>60657.236302451776</v>
      </c>
      <c r="BB81" s="51">
        <f ca="1">SUMPRODUCT($CM81:$DD81,INDIRECT(ADDRESS(BB$2,$DH$2)):INDIRECT(ADDRESS(BB$2,$DY$2)))</f>
        <v>60657.236302451776</v>
      </c>
      <c r="BC81" s="51">
        <f ca="1">SUMPRODUCT($CM81:$DD81,INDIRECT(ADDRESS(BC$2,$DH$2)):INDIRECT(ADDRESS(BC$2,$DY$2)))</f>
        <v>60657.236302451776</v>
      </c>
      <c r="BD81" s="51">
        <f ca="1">SUMPRODUCT($CM81:$DD81,INDIRECT(ADDRESS(BD$2,$DH$2)):INDIRECT(ADDRESS(BD$2,$DY$2)))</f>
        <v>60657.236302451776</v>
      </c>
      <c r="BE81" s="51">
        <f ca="1">SUMPRODUCT($CM81:$DD81,INDIRECT(ADDRESS(BE$2,$DH$2)):INDIRECT(ADDRESS(BE$2,$DY$2)))</f>
        <v>60657.236302451776</v>
      </c>
      <c r="BF81" s="51">
        <f ca="1">SUMPRODUCT($CM81:$DD81,INDIRECT(ADDRESS(BF$2,$DH$2)):INDIRECT(ADDRESS(BF$2,$DY$2)))</f>
        <v>60657.236302451776</v>
      </c>
      <c r="BG81" s="51">
        <f ca="1">SUMPRODUCT($CM81:$DD81,INDIRECT(ADDRESS(BG$2,$DH$2)):INDIRECT(ADDRESS(BG$2,$DY$2)))</f>
        <v>60787.155740639952</v>
      </c>
      <c r="BH81" s="51">
        <f ca="1">SUMPRODUCT($CM81:$DD81,INDIRECT(ADDRESS(BH$2,$DH$2)):INDIRECT(ADDRESS(BH$2,$DY$2)))</f>
        <v>60787.155740639952</v>
      </c>
      <c r="BI81" s="51">
        <f ca="1">SUMPRODUCT($CM81:$DD81,INDIRECT(ADDRESS(BI$2,$DH$2)):INDIRECT(ADDRESS(BI$2,$DY$2)))</f>
        <v>60787.155740639952</v>
      </c>
      <c r="BJ81" s="51">
        <f ca="1">SUMPRODUCT($CM81:$DD81,INDIRECT(ADDRESS(BJ$2,$DH$2)):INDIRECT(ADDRESS(BJ$2,$DY$2)))</f>
        <v>60787.155740639952</v>
      </c>
      <c r="BK81" s="51">
        <f ca="1">SUMPRODUCT($CM81:$DD81,INDIRECT(ADDRESS(BK$2,$DH$2)):INDIRECT(ADDRESS(BK$2,$DY$2)))</f>
        <v>60787.155740639952</v>
      </c>
      <c r="BL81" s="51">
        <f ca="1">SUMPRODUCT($CM81:$DD81,INDIRECT(ADDRESS(BL$2,$DH$2)):INDIRECT(ADDRESS(BL$2,$DY$2)))</f>
        <v>60787.155740639952</v>
      </c>
      <c r="BM81" s="51">
        <f ca="1">SUMPRODUCT($CM81:$DD81,INDIRECT(ADDRESS(BM$2,$DH$2)):INDIRECT(ADDRESS(BM$2,$DY$2)))</f>
        <v>60787.155740639952</v>
      </c>
      <c r="BN81" s="51">
        <f ca="1">SUMPRODUCT($CM81:$DD81,INDIRECT(ADDRESS(BN$2,$DH$2)):INDIRECT(ADDRESS(BN$2,$DY$2)))</f>
        <v>60787.155740639952</v>
      </c>
      <c r="BO81" s="51">
        <f ca="1">SUMPRODUCT($CM81:$DD81,INDIRECT(ADDRESS(BO$2,$DH$2)):INDIRECT(ADDRESS(BO$2,$DY$2)))</f>
        <v>60787.155740639952</v>
      </c>
      <c r="BP81" s="51">
        <f ca="1">SUMPRODUCT($CM81:$DD81,INDIRECT(ADDRESS(BP$2,$DH$2)):INDIRECT(ADDRESS(BP$2,$DY$2)))</f>
        <v>60787.155740639952</v>
      </c>
      <c r="BQ81" s="51">
        <f ca="1">SUMPRODUCT($CM81:$DD81,INDIRECT(ADDRESS(BQ$2,$DH$2)):INDIRECT(ADDRESS(BQ$2,$DY$2)))</f>
        <v>60787.155740639952</v>
      </c>
      <c r="BR81" s="51">
        <f ca="1">SUMPRODUCT($CM81:$DD81,INDIRECT(ADDRESS(BR$2,$DH$2)):INDIRECT(ADDRESS(BR$2,$DY$2)))</f>
        <v>60787.155740639952</v>
      </c>
      <c r="BS81" s="51">
        <f ca="1">SUMPRODUCT($CM81:$DD81,INDIRECT(ADDRESS(BS$2,$DH$2)):INDIRECT(ADDRESS(BS$2,$DY$2)))</f>
        <v>60924.275212858003</v>
      </c>
      <c r="BT81" s="51">
        <f ca="1">SUMPRODUCT($CM81:$DD81,INDIRECT(ADDRESS(BT$2,$DH$2)):INDIRECT(ADDRESS(BT$2,$DY$2)))</f>
        <v>60924.275212858003</v>
      </c>
      <c r="BU81" s="51">
        <f ca="1">SUMPRODUCT($CM81:$DD81,INDIRECT(ADDRESS(BU$2,$DH$2)):INDIRECT(ADDRESS(BU$2,$DY$2)))</f>
        <v>60924.275212858003</v>
      </c>
      <c r="BV81" s="51">
        <f ca="1">SUMPRODUCT($CM81:$DD81,INDIRECT(ADDRESS(BV$2,$DH$2)):INDIRECT(ADDRESS(BV$2,$DY$2)))</f>
        <v>60924.275212858003</v>
      </c>
      <c r="BW81" s="51">
        <f ca="1">SUMPRODUCT($CM81:$DD81,INDIRECT(ADDRESS(BW$2,$DH$2)):INDIRECT(ADDRESS(BW$2,$DY$2)))</f>
        <v>60924.275212858003</v>
      </c>
      <c r="BX81" s="51">
        <f ca="1">SUMPRODUCT($CM81:$DD81,INDIRECT(ADDRESS(BX$2,$DH$2)):INDIRECT(ADDRESS(BX$2,$DY$2)))</f>
        <v>60924.275212858003</v>
      </c>
      <c r="BY81" s="51">
        <f ca="1">SUMPRODUCT($CM81:$DD81,INDIRECT(ADDRESS(BY$2,$DH$2)):INDIRECT(ADDRESS(BY$2,$DY$2)))</f>
        <v>60924.275212858003</v>
      </c>
      <c r="BZ81" s="51">
        <f ca="1">SUMPRODUCT($CM81:$DD81,INDIRECT(ADDRESS(BZ$2,$DH$2)):INDIRECT(ADDRESS(BZ$2,$DY$2)))</f>
        <v>60924.275212858003</v>
      </c>
      <c r="CA81" s="51">
        <f ca="1">SUMPRODUCT($CM81:$DD81,INDIRECT(ADDRESS(CA$2,$DH$2)):INDIRECT(ADDRESS(CA$2,$DY$2)))</f>
        <v>60924.275212858003</v>
      </c>
      <c r="CB81" s="51">
        <f ca="1">SUMPRODUCT($CM81:$DD81,INDIRECT(ADDRESS(CB$2,$DH$2)):INDIRECT(ADDRESS(CB$2,$DY$2)))</f>
        <v>60924.275212858003</v>
      </c>
      <c r="CC81" s="51">
        <f ca="1">SUMPRODUCT($CM81:$DD81,INDIRECT(ADDRESS(CC$2,$DH$2)):INDIRECT(ADDRESS(CC$2,$DY$2)))</f>
        <v>60924.275212858003</v>
      </c>
      <c r="CD81" s="51">
        <f ca="1">SUMPRODUCT($CM81:$DD81,INDIRECT(ADDRESS(CD$2,$DH$2)):INDIRECT(ADDRESS(CD$2,$DY$2)))</f>
        <v>60924.275212858003</v>
      </c>
      <c r="CF81" s="51">
        <f t="shared" ca="1" si="8"/>
        <v>721703.38968969055</v>
      </c>
      <c r="CG81" s="51">
        <f t="shared" ca="1" si="8"/>
        <v>723497.94774787128</v>
      </c>
      <c r="CH81" s="51">
        <f t="shared" ca="1" si="8"/>
        <v>725242.80702501093</v>
      </c>
      <c r="CI81" s="51">
        <f t="shared" ca="1" si="8"/>
        <v>726961.57239107881</v>
      </c>
      <c r="CJ81" s="51">
        <f t="shared" ca="1" si="8"/>
        <v>728536.43282036204</v>
      </c>
      <c r="CK81" s="51">
        <f t="shared" ca="1" si="8"/>
        <v>730131.46624876966</v>
      </c>
      <c r="CL81" s="82"/>
      <c r="CM81" s="1">
        <f>IFERROR(VLOOKUP($A81,Auxiliar_OPEX_CustosUnit!$A$4:$BT$129,COLUMN(Auxiliar_OPEX_CustosUnit!BC$2),0),0)</f>
        <v>0</v>
      </c>
      <c r="CN81" s="1">
        <f>IFERROR(VLOOKUP($A81,Auxiliar_OPEX_CustosUnit!$A$4:$BT$129,COLUMN(Auxiliar_OPEX_CustosUnit!BD$2),0),0)</f>
        <v>0</v>
      </c>
      <c r="CO81" s="1">
        <f>IFERROR(VLOOKUP($A81,Auxiliar_OPEX_CustosUnit!$A$4:$BT$129,COLUMN(Auxiliar_OPEX_CustosUnit!BE$2),0)*(1-DRE_Auxiliar!$A$172),0)</f>
        <v>56843.731811293561</v>
      </c>
      <c r="CP81" s="1">
        <f>IFERROR(VLOOKUP($A81,Auxiliar_OPEX_CustosUnit!$A$4:$BT$129,COLUMN(Auxiliar_OPEX_CustosUnit!BF$2),0),0)</f>
        <v>0</v>
      </c>
      <c r="CQ81" s="1">
        <f>IFERROR(VLOOKUP($A81,Auxiliar_OPEX_CustosUnit!$A$4:$BT$129,COLUMN(Auxiliar_OPEX_CustosUnit!BG$2),0),0)</f>
        <v>0</v>
      </c>
      <c r="CR81" s="1">
        <f>IFERROR(VLOOKUP($A81,Auxiliar_OPEX_CustosUnit!$A$4:$BT$129,COLUMN(Auxiliar_OPEX_CustosUnit!BH$2),0),0)</f>
        <v>0</v>
      </c>
      <c r="CS81" s="1">
        <f>IFERROR(VLOOKUP($A81,Auxiliar_OPEX_CustosUnit!$A$4:$BT$129,COLUMN(Auxiliar_OPEX_CustosUnit!BI$2),0),0)</f>
        <v>5.3801298515690998</v>
      </c>
      <c r="CT81" s="1">
        <f>IFERROR(VLOOKUP($A81,Auxiliar_OPEX_CustosUnit!$A$4:$BT$129,COLUMN(Auxiliar_OPEX_CustosUnit!BJ$2),0),0)</f>
        <v>0</v>
      </c>
      <c r="CU81" s="1">
        <f>IFERROR(VLOOKUP($A81,Auxiliar_OPEX_CustosUnit!$A$4:$BT$129,COLUMN(Auxiliar_OPEX_CustosUnit!BK$2),0),0)</f>
        <v>0</v>
      </c>
      <c r="CV81" s="1">
        <f>IFERROR(VLOOKUP($A81,Auxiliar_OPEX_CustosUnit!$A$4:$BT$129,COLUMN(Auxiliar_OPEX_CustosUnit!BL$2),0),0)</f>
        <v>0</v>
      </c>
      <c r="CW81" s="1">
        <f>IFERROR(VLOOKUP($A81,Auxiliar_OPEX_CustosUnit!$A$4:$BT$129,COLUMN(Auxiliar_OPEX_CustosUnit!BM$2),0),0)</f>
        <v>0</v>
      </c>
      <c r="CX81" s="1">
        <f>IFERROR(VLOOKUP($A81,Auxiliar_OPEX_CustosUnit!$A$4:$BT$129,COLUMN(Auxiliar_OPEX_CustosUnit!BN$2),0),0)</f>
        <v>0</v>
      </c>
      <c r="CY81" s="1">
        <f>IFERROR(VLOOKUP($A81,Auxiliar_OPEX_CustosUnit!$A$4:$BT$129,COLUMN(Auxiliar_OPEX_CustosUnit!BO$2),0),0)</f>
        <v>0</v>
      </c>
      <c r="CZ81" s="1">
        <f>IFERROR(VLOOKUP($A81,Auxiliar_OPEX_CustosUnit!$A$4:$BT$129,COLUMN(Auxiliar_OPEX_CustosUnit!BP$2),0),0)</f>
        <v>0</v>
      </c>
      <c r="DA81" s="1">
        <f>IFERROR(VLOOKUP($A81,Auxiliar_OPEX_CustosUnit!$A$4:$BT$129,COLUMN(Auxiliar_OPEX_CustosUnit!BQ$2),0),0)</f>
        <v>0</v>
      </c>
      <c r="DB81" s="1">
        <f>IFERROR(VLOOKUP($A81,Auxiliar_OPEX_CustosUnit!$A$4:$BT$129,COLUMN(Auxiliar_OPEX_CustosUnit!BR$2),0),0)</f>
        <v>0</v>
      </c>
      <c r="DC81" s="1">
        <f>IFERROR(VLOOKUP($A81,Auxiliar_OPEX_CustosUnit!$A$4:$BT$129,COLUMN(Auxiliar_OPEX_CustosUnit!BS$2),0),0)</f>
        <v>0</v>
      </c>
      <c r="DD81" s="1">
        <f>IFERROR(VLOOKUP($A81,Auxiliar_OPEX_CustosUnit!$A$4:$BT$129,COLUMN(Auxiliar_OPEX_CustosUnit!BT$2),0),0)</f>
        <v>0</v>
      </c>
      <c r="DG81" s="60">
        <v>45597</v>
      </c>
      <c r="DH81" s="1">
        <v>1</v>
      </c>
      <c r="DI81" s="1">
        <f>INDEX(Auxiliar_OPEX_Drivers!$B$2:$CH$18,MATCH(Auxiliar_OPEX_O!DI$3,Auxiliar_OPEX_Drivers!$B$2:$B$18,0),MATCH($DG81,Auxiliar_OPEX_Drivers!$B$2:$CH$2,0))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INDEX(Auxiliar_OPEX_Drivers!$B$2:$CH$18,MATCH(Auxiliar_OPEX_O!DK$3,Auxiliar_OPEX_Drivers!$B$2:$B$18,0),MATCH($DG81,Auxiliar_OPEX_Drivers!$B$2:$CH$2,0))</f>
        <v>15.296836858991167</v>
      </c>
      <c r="DL81" s="1">
        <f>INDEX(Auxiliar_OPEX_Drivers!$B$2:$CH$18,MATCH(Auxiliar_OPEX_O!DL$3,Auxiliar_OPEX_Drivers!$B$2:$B$18,0),MATCH($DG81,Auxiliar_OPEX_Drivers!$B$2:$CH$2,0))</f>
        <v>66.716365522822429</v>
      </c>
      <c r="DM81" s="1">
        <f>INDEX(Auxiliar_OPEX_Drivers!$B$2:$CH$18,MATCH(Auxiliar_OPEX_O!DM$3,Auxiliar_OPEX_Drivers!$B$2:$B$18,0),MATCH($DG81,Auxiliar_OPEX_Drivers!$B$2:$CH$2,0))</f>
        <v>13</v>
      </c>
      <c r="DN81" s="1">
        <f>INDEX(Auxiliar_OPEX_Drivers!$B$2:$CH$18,MATCH(Auxiliar_OPEX_O!DN$3,Auxiliar_OPEX_Drivers!$B$2:$B$18,0),MATCH($DG81,Auxiliar_OPEX_Drivers!$B$2:$CH$2,0))</f>
        <v>758.44701041450924</v>
      </c>
      <c r="DO81" s="1">
        <f>INDEX(Auxiliar_OPEX_Drivers!$B$2:$CH$18,MATCH(Auxiliar_OPEX_O!DO$3,Auxiliar_OPEX_Drivers!$B$2:$B$18,0),MATCH($DG81,Auxiliar_OPEX_Drivers!$B$2:$CH$2,0))</f>
        <v>12</v>
      </c>
      <c r="DP81" s="1">
        <f>INDEX(Auxiliar_OPEX_Drivers!$B$2:$CH$18,MATCH(Auxiliar_OPEX_O!DP$3,Auxiliar_OPEX_Drivers!$B$2:$B$18,0),MATCH($DG81,Auxiliar_OPEX_Drivers!$B$2:$CH$2,0))</f>
        <v>205.92573039971722</v>
      </c>
      <c r="DQ81" s="1">
        <f>INDEX(Auxiliar_OPEX_Drivers!$B$2:$CH$18,MATCH(Auxiliar_OPEX_O!DQ$3,Auxiliar_OPEX_Drivers!$B$2:$B$18,0),MATCH($DG81,Auxiliar_OPEX_Drivers!$B$2:$CH$2,0))</f>
        <v>37.324209214747796</v>
      </c>
      <c r="DR81" s="1">
        <f>INDEX(Auxiliar_OPEX_Drivers!$B$2:$CH$18,MATCH(Auxiliar_OPEX_O!DR$3,Auxiliar_OPEX_Drivers!$B$2:$B$18,0),MATCH($DG81,Auxiliar_OPEX_Drivers!$B$2:$CH$2,0))</f>
        <v>22544962.779811718</v>
      </c>
      <c r="DS81" s="1">
        <f>INDEX(Auxiliar_OPEX_Drivers!$B$2:$CH$18,MATCH(Auxiliar_OPEX_O!DS$3,Auxiliar_OPEX_Drivers!$B$2:$B$18,0),MATCH($DG81,Auxiliar_OPEX_Drivers!$B$2:$CH$2,0))</f>
        <v>79166.666666666701</v>
      </c>
      <c r="DT81" s="1">
        <f>INDEX(Auxiliar_OPEX_Drivers!$B$2:$CH$18,MATCH(Auxiliar_OPEX_O!DT$3,Auxiliar_OPEX_Drivers!$B$2:$B$18,0),MATCH($DG81,Auxiliar_OPEX_Drivers!$B$2:$CH$2,0))</f>
        <v>10123.235452530251</v>
      </c>
      <c r="DU81" s="1">
        <f>INDEX(Auxiliar_OPEX_Drivers!$B$2:$CH$18,MATCH(Auxiliar_OPEX_O!DU$3,Auxiliar_OPEX_Drivers!$B$2:$B$18,0),MATCH($DG81,Auxiliar_OPEX_Drivers!$B$2:$CH$2,0))</f>
        <v>3329.5583238956742</v>
      </c>
      <c r="DV81" s="1">
        <f>INDEX(Auxiliar_OPEX_Drivers!$B$2:$CH$18,MATCH(Auxiliar_OPEX_O!DV$3,Auxiliar_OPEX_Drivers!$B$2:$B$18,0),MATCH($DG81,Auxiliar_OPEX_Drivers!$B$2:$CH$2,0))</f>
        <v>2698009.3189313123</v>
      </c>
      <c r="DW81" s="1">
        <f>INDEX(Auxiliar_OPEX_Drivers!$B$2:$CH$18,MATCH(Auxiliar_OPEX_O!DW$3,Auxiliar_OPEX_Drivers!$B$2:$B$18,0),MATCH($DG81,Auxiliar_OPEX_Drivers!$B$2:$CH$2,0))</f>
        <v>9996.2249905620702</v>
      </c>
      <c r="DX81" s="1">
        <f>INDEX(Auxiliar_OPEX_Drivers!$B$2:$CH$18,MATCH(Auxiliar_OPEX_O!DX$3,Auxiliar_OPEX_Drivers!$B$2:$B$18,0),MATCH($DG81,Auxiliar_OPEX_Drivers!$B$2:$CH$2,0))</f>
        <v>2725787.4599430417</v>
      </c>
      <c r="DY81" s="1">
        <f>INDEX(Auxiliar_OPEX_Drivers!$B$2:$CH$18,MATCH(Auxiliar_OPEX_O!DY$3,Auxiliar_OPEX_Drivers!$B$2:$B$18,0),MATCH($DG81,Auxiliar_OPEX_Drivers!$B$2:$CH$2,0))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6469.0655983651623</v>
      </c>
      <c r="E82" s="51">
        <f ca="1">SUMPRODUCT($CM82:$DD82,INDIRECT(ADDRESS(E$2,$DH$2)):INDIRECT(ADDRESS(E$2,$DY$2)))</f>
        <v>6469.0655983651623</v>
      </c>
      <c r="F82" s="51">
        <f ca="1">SUMPRODUCT($CM82:$DD82,INDIRECT(ADDRESS(F$2,$DH$2)):INDIRECT(ADDRESS(F$2,$DY$2)))</f>
        <v>6469.0655983651623</v>
      </c>
      <c r="G82" s="51">
        <f ca="1">SUMPRODUCT($CM82:$DD82,INDIRECT(ADDRESS(G$2,$DH$2)):INDIRECT(ADDRESS(G$2,$DY$2)))</f>
        <v>6469.0655983651623</v>
      </c>
      <c r="H82" s="51">
        <f ca="1">SUMPRODUCT($CM82:$DD82,INDIRECT(ADDRESS(H$2,$DH$2)):INDIRECT(ADDRESS(H$2,$DY$2)))</f>
        <v>6469.0655983651623</v>
      </c>
      <c r="I82" s="51">
        <f ca="1">SUMPRODUCT($CM82:$DD82,INDIRECT(ADDRESS(I$2,$DH$2)):INDIRECT(ADDRESS(I$2,$DY$2)))</f>
        <v>6469.0655983651623</v>
      </c>
      <c r="J82" s="51">
        <f ca="1">SUMPRODUCT($CM82:$DD82,INDIRECT(ADDRESS(J$2,$DH$2)):INDIRECT(ADDRESS(J$2,$DY$2)))</f>
        <v>6469.0655983651623</v>
      </c>
      <c r="K82" s="51">
        <f ca="1">SUMPRODUCT($CM82:$DD82,INDIRECT(ADDRESS(K$2,$DH$2)):INDIRECT(ADDRESS(K$2,$DY$2)))</f>
        <v>6516.7869341060832</v>
      </c>
      <c r="L82" s="51">
        <f ca="1">SUMPRODUCT($CM82:$DD82,INDIRECT(ADDRESS(L$2,$DH$2)):INDIRECT(ADDRESS(L$2,$DY$2)))</f>
        <v>6516.7869341060832</v>
      </c>
      <c r="M82" s="51">
        <f ca="1">SUMPRODUCT($CM82:$DD82,INDIRECT(ADDRESS(M$2,$DH$2)):INDIRECT(ADDRESS(M$2,$DY$2)))</f>
        <v>6516.7869341060832</v>
      </c>
      <c r="N82" s="51">
        <f ca="1">SUMPRODUCT($CM82:$DD82,INDIRECT(ADDRESS(N$2,$DH$2)):INDIRECT(ADDRESS(N$2,$DY$2)))</f>
        <v>6516.7869341060832</v>
      </c>
      <c r="O82" s="51">
        <f ca="1">SUMPRODUCT($CM82:$DD82,INDIRECT(ADDRESS(O$2,$DH$2)):INDIRECT(ADDRESS(O$2,$DY$2)))</f>
        <v>6516.7869341060832</v>
      </c>
      <c r="P82" s="51">
        <f ca="1">SUMPRODUCT($CM82:$DD82,INDIRECT(ADDRESS(P$2,$DH$2)):INDIRECT(ADDRESS(P$2,$DY$2)))</f>
        <v>6516.7869341060832</v>
      </c>
      <c r="Q82" s="51">
        <f ca="1">SUMPRODUCT($CM82:$DD82,INDIRECT(ADDRESS(Q$2,$DH$2)):INDIRECT(ADDRESS(Q$2,$DY$2)))</f>
        <v>6516.7869341060832</v>
      </c>
      <c r="R82" s="51">
        <f ca="1">SUMPRODUCT($CM82:$DD82,INDIRECT(ADDRESS(R$2,$DH$2)):INDIRECT(ADDRESS(R$2,$DY$2)))</f>
        <v>6516.7869341060832</v>
      </c>
      <c r="S82" s="51">
        <f ca="1">SUMPRODUCT($CM82:$DD82,INDIRECT(ADDRESS(S$2,$DH$2)):INDIRECT(ADDRESS(S$2,$DY$2)))</f>
        <v>6516.7869341060832</v>
      </c>
      <c r="T82" s="51">
        <f ca="1">SUMPRODUCT($CM82:$DD82,INDIRECT(ADDRESS(T$2,$DH$2)):INDIRECT(ADDRESS(T$2,$DY$2)))</f>
        <v>6516.7869341060832</v>
      </c>
      <c r="U82" s="51">
        <f ca="1">SUMPRODUCT($CM82:$DD82,INDIRECT(ADDRESS(U$2,$DH$2)):INDIRECT(ADDRESS(U$2,$DY$2)))</f>
        <v>6516.7869341060832</v>
      </c>
      <c r="V82" s="51">
        <f ca="1">SUMPRODUCT($CM82:$DD82,INDIRECT(ADDRESS(V$2,$DH$2)):INDIRECT(ADDRESS(V$2,$DY$2)))</f>
        <v>6516.7869341060832</v>
      </c>
      <c r="W82" s="51">
        <f ca="1">SUMPRODUCT($CM82:$DD82,INDIRECT(ADDRESS(W$2,$DH$2)):INDIRECT(ADDRESS(W$2,$DY$2)))</f>
        <v>6612.9980034482069</v>
      </c>
      <c r="X82" s="51">
        <f ca="1">SUMPRODUCT($CM82:$DD82,INDIRECT(ADDRESS(X$2,$DH$2)):INDIRECT(ADDRESS(X$2,$DY$2)))</f>
        <v>6612.9980034482069</v>
      </c>
      <c r="Y82" s="51">
        <f ca="1">SUMPRODUCT($CM82:$DD82,INDIRECT(ADDRESS(Y$2,$DH$2)):INDIRECT(ADDRESS(Y$2,$DY$2)))</f>
        <v>6612.9980034482069</v>
      </c>
      <c r="Z82" s="51">
        <f ca="1">SUMPRODUCT($CM82:$DD82,INDIRECT(ADDRESS(Z$2,$DH$2)):INDIRECT(ADDRESS(Z$2,$DY$2)))</f>
        <v>6612.9980034482069</v>
      </c>
      <c r="AA82" s="51">
        <f ca="1">SUMPRODUCT($CM82:$DD82,INDIRECT(ADDRESS(AA$2,$DH$2)):INDIRECT(ADDRESS(AA$2,$DY$2)))</f>
        <v>6612.9980034482069</v>
      </c>
      <c r="AB82" s="51">
        <f ca="1">SUMPRODUCT($CM82:$DD82,INDIRECT(ADDRESS(AB$2,$DH$2)):INDIRECT(ADDRESS(AB$2,$DY$2)))</f>
        <v>6612.9980034482069</v>
      </c>
      <c r="AC82" s="51">
        <f ca="1">SUMPRODUCT($CM82:$DD82,INDIRECT(ADDRESS(AC$2,$DH$2)):INDIRECT(ADDRESS(AC$2,$DY$2)))</f>
        <v>6612.9980034482069</v>
      </c>
      <c r="AD82" s="51">
        <f ca="1">SUMPRODUCT($CM82:$DD82,INDIRECT(ADDRESS(AD$2,$DH$2)):INDIRECT(ADDRESS(AD$2,$DY$2)))</f>
        <v>6612.9980034482069</v>
      </c>
      <c r="AE82" s="51">
        <f ca="1">SUMPRODUCT($CM82:$DD82,INDIRECT(ADDRESS(AE$2,$DH$2)):INDIRECT(ADDRESS(AE$2,$DY$2)))</f>
        <v>6612.9980034482069</v>
      </c>
      <c r="AF82" s="51">
        <f ca="1">SUMPRODUCT($CM82:$DD82,INDIRECT(ADDRESS(AF$2,$DH$2)):INDIRECT(ADDRESS(AF$2,$DY$2)))</f>
        <v>6612.9980034482069</v>
      </c>
      <c r="AG82" s="51">
        <f ca="1">SUMPRODUCT($CM82:$DD82,INDIRECT(ADDRESS(AG$2,$DH$2)):INDIRECT(ADDRESS(AG$2,$DY$2)))</f>
        <v>6612.9980034482069</v>
      </c>
      <c r="AH82" s="51">
        <f ca="1">SUMPRODUCT($CM82:$DD82,INDIRECT(ADDRESS(AH$2,$DH$2)):INDIRECT(ADDRESS(AH$2,$DY$2)))</f>
        <v>6612.9980034482069</v>
      </c>
      <c r="AI82" s="51">
        <f ca="1">SUMPRODUCT($CM82:$DD82,INDIRECT(ADDRESS(AI$2,$DH$2)):INDIRECT(ADDRESS(AI$2,$DY$2)))</f>
        <v>6712.6503728035896</v>
      </c>
      <c r="AJ82" s="51">
        <f ca="1">SUMPRODUCT($CM82:$DD82,INDIRECT(ADDRESS(AJ$2,$DH$2)):INDIRECT(ADDRESS(AJ$2,$DY$2)))</f>
        <v>6712.6503728035896</v>
      </c>
      <c r="AK82" s="51">
        <f ca="1">SUMPRODUCT($CM82:$DD82,INDIRECT(ADDRESS(AK$2,$DH$2)):INDIRECT(ADDRESS(AK$2,$DY$2)))</f>
        <v>6712.6503728035896</v>
      </c>
      <c r="AL82" s="51">
        <f ca="1">SUMPRODUCT($CM82:$DD82,INDIRECT(ADDRESS(AL$2,$DH$2)):INDIRECT(ADDRESS(AL$2,$DY$2)))</f>
        <v>6712.6503728035896</v>
      </c>
      <c r="AM82" s="51">
        <f ca="1">SUMPRODUCT($CM82:$DD82,INDIRECT(ADDRESS(AM$2,$DH$2)):INDIRECT(ADDRESS(AM$2,$DY$2)))</f>
        <v>6712.6503728035896</v>
      </c>
      <c r="AN82" s="51">
        <f ca="1">SUMPRODUCT($CM82:$DD82,INDIRECT(ADDRESS(AN$2,$DH$2)):INDIRECT(ADDRESS(AN$2,$DY$2)))</f>
        <v>6712.6503728035896</v>
      </c>
      <c r="AO82" s="51">
        <f ca="1">SUMPRODUCT($CM82:$DD82,INDIRECT(ADDRESS(AO$2,$DH$2)):INDIRECT(ADDRESS(AO$2,$DY$2)))</f>
        <v>6712.6503728035896</v>
      </c>
      <c r="AP82" s="51">
        <f ca="1">SUMPRODUCT($CM82:$DD82,INDIRECT(ADDRESS(AP$2,$DH$2)):INDIRECT(ADDRESS(AP$2,$DY$2)))</f>
        <v>6712.6503728035896</v>
      </c>
      <c r="AQ82" s="51">
        <f ca="1">SUMPRODUCT($CM82:$DD82,INDIRECT(ADDRESS(AQ$2,$DH$2)):INDIRECT(ADDRESS(AQ$2,$DY$2)))</f>
        <v>6712.6503728035896</v>
      </c>
      <c r="AR82" s="51">
        <f ca="1">SUMPRODUCT($CM82:$DD82,INDIRECT(ADDRESS(AR$2,$DH$2)):INDIRECT(ADDRESS(AR$2,$DY$2)))</f>
        <v>6712.6503728035896</v>
      </c>
      <c r="AS82" s="51">
        <f ca="1">SUMPRODUCT($CM82:$DD82,INDIRECT(ADDRESS(AS$2,$DH$2)):INDIRECT(ADDRESS(AS$2,$DY$2)))</f>
        <v>6712.6503728035896</v>
      </c>
      <c r="AT82" s="51">
        <f ca="1">SUMPRODUCT($CM82:$DD82,INDIRECT(ADDRESS(AT$2,$DH$2)):INDIRECT(ADDRESS(AT$2,$DY$2)))</f>
        <v>6712.6503728035896</v>
      </c>
      <c r="AU82" s="51">
        <f ca="1">SUMPRODUCT($CM82:$DD82,INDIRECT(ADDRESS(AU$2,$DH$2)):INDIRECT(ADDRESS(AU$2,$DY$2)))</f>
        <v>6686.9976189003228</v>
      </c>
      <c r="AV82" s="51">
        <f ca="1">SUMPRODUCT($CM82:$DD82,INDIRECT(ADDRESS(AV$2,$DH$2)):INDIRECT(ADDRESS(AV$2,$DY$2)))</f>
        <v>6686.9976189003228</v>
      </c>
      <c r="AW82" s="51">
        <f ca="1">SUMPRODUCT($CM82:$DD82,INDIRECT(ADDRESS(AW$2,$DH$2)):INDIRECT(ADDRESS(AW$2,$DY$2)))</f>
        <v>6686.9976189003228</v>
      </c>
      <c r="AX82" s="51">
        <f ca="1">SUMPRODUCT($CM82:$DD82,INDIRECT(ADDRESS(AX$2,$DH$2)):INDIRECT(ADDRESS(AX$2,$DY$2)))</f>
        <v>6686.9976189003228</v>
      </c>
      <c r="AY82" s="51">
        <f ca="1">SUMPRODUCT($CM82:$DD82,INDIRECT(ADDRESS(AY$2,$DH$2)):INDIRECT(ADDRESS(AY$2,$DY$2)))</f>
        <v>6686.9976189003228</v>
      </c>
      <c r="AZ82" s="51">
        <f ca="1">SUMPRODUCT($CM82:$DD82,INDIRECT(ADDRESS(AZ$2,$DH$2)):INDIRECT(ADDRESS(AZ$2,$DY$2)))</f>
        <v>6686.9976189003228</v>
      </c>
      <c r="BA82" s="51">
        <f ca="1">SUMPRODUCT($CM82:$DD82,INDIRECT(ADDRESS(BA$2,$DH$2)):INDIRECT(ADDRESS(BA$2,$DY$2)))</f>
        <v>6686.9976189003228</v>
      </c>
      <c r="BB82" s="51">
        <f ca="1">SUMPRODUCT($CM82:$DD82,INDIRECT(ADDRESS(BB$2,$DH$2)):INDIRECT(ADDRESS(BB$2,$DY$2)))</f>
        <v>6686.9976189003228</v>
      </c>
      <c r="BC82" s="51">
        <f ca="1">SUMPRODUCT($CM82:$DD82,INDIRECT(ADDRESS(BC$2,$DH$2)):INDIRECT(ADDRESS(BC$2,$DY$2)))</f>
        <v>6686.9976189003228</v>
      </c>
      <c r="BD82" s="51">
        <f ca="1">SUMPRODUCT($CM82:$DD82,INDIRECT(ADDRESS(BD$2,$DH$2)):INDIRECT(ADDRESS(BD$2,$DY$2)))</f>
        <v>6686.9976189003228</v>
      </c>
      <c r="BE82" s="51">
        <f ca="1">SUMPRODUCT($CM82:$DD82,INDIRECT(ADDRESS(BE$2,$DH$2)):INDIRECT(ADDRESS(BE$2,$DY$2)))</f>
        <v>6686.9976189003228</v>
      </c>
      <c r="BF82" s="51">
        <f ca="1">SUMPRODUCT($CM82:$DD82,INDIRECT(ADDRESS(BF$2,$DH$2)):INDIRECT(ADDRESS(BF$2,$DY$2)))</f>
        <v>6686.9976189003228</v>
      </c>
      <c r="BG82" s="51">
        <f ca="1">SUMPRODUCT($CM82:$DD82,INDIRECT(ADDRESS(BG$2,$DH$2)):INDIRECT(ADDRESS(BG$2,$DY$2)))</f>
        <v>6696.539688183233</v>
      </c>
      <c r="BH82" s="51">
        <f ca="1">SUMPRODUCT($CM82:$DD82,INDIRECT(ADDRESS(BH$2,$DH$2)):INDIRECT(ADDRESS(BH$2,$DY$2)))</f>
        <v>6696.539688183233</v>
      </c>
      <c r="BI82" s="51">
        <f ca="1">SUMPRODUCT($CM82:$DD82,INDIRECT(ADDRESS(BI$2,$DH$2)):INDIRECT(ADDRESS(BI$2,$DY$2)))</f>
        <v>6696.539688183233</v>
      </c>
      <c r="BJ82" s="51">
        <f ca="1">SUMPRODUCT($CM82:$DD82,INDIRECT(ADDRESS(BJ$2,$DH$2)):INDIRECT(ADDRESS(BJ$2,$DY$2)))</f>
        <v>6696.539688183233</v>
      </c>
      <c r="BK82" s="51">
        <f ca="1">SUMPRODUCT($CM82:$DD82,INDIRECT(ADDRESS(BK$2,$DH$2)):INDIRECT(ADDRESS(BK$2,$DY$2)))</f>
        <v>6696.539688183233</v>
      </c>
      <c r="BL82" s="51">
        <f ca="1">SUMPRODUCT($CM82:$DD82,INDIRECT(ADDRESS(BL$2,$DH$2)):INDIRECT(ADDRESS(BL$2,$DY$2)))</f>
        <v>6696.539688183233</v>
      </c>
      <c r="BM82" s="51">
        <f ca="1">SUMPRODUCT($CM82:$DD82,INDIRECT(ADDRESS(BM$2,$DH$2)):INDIRECT(ADDRESS(BM$2,$DY$2)))</f>
        <v>6696.539688183233</v>
      </c>
      <c r="BN82" s="51">
        <f ca="1">SUMPRODUCT($CM82:$DD82,INDIRECT(ADDRESS(BN$2,$DH$2)):INDIRECT(ADDRESS(BN$2,$DY$2)))</f>
        <v>6696.539688183233</v>
      </c>
      <c r="BO82" s="51">
        <f ca="1">SUMPRODUCT($CM82:$DD82,INDIRECT(ADDRESS(BO$2,$DH$2)):INDIRECT(ADDRESS(BO$2,$DY$2)))</f>
        <v>6696.539688183233</v>
      </c>
      <c r="BP82" s="51">
        <f ca="1">SUMPRODUCT($CM82:$DD82,INDIRECT(ADDRESS(BP$2,$DH$2)):INDIRECT(ADDRESS(BP$2,$DY$2)))</f>
        <v>6696.539688183233</v>
      </c>
      <c r="BQ82" s="51">
        <f ca="1">SUMPRODUCT($CM82:$DD82,INDIRECT(ADDRESS(BQ$2,$DH$2)):INDIRECT(ADDRESS(BQ$2,$DY$2)))</f>
        <v>6696.539688183233</v>
      </c>
      <c r="BR82" s="51">
        <f ca="1">SUMPRODUCT($CM82:$DD82,INDIRECT(ADDRESS(BR$2,$DH$2)):INDIRECT(ADDRESS(BR$2,$DY$2)))</f>
        <v>6696.539688183233</v>
      </c>
      <c r="BS82" s="51">
        <f ca="1">SUMPRODUCT($CM82:$DD82,INDIRECT(ADDRESS(BS$2,$DH$2)):INDIRECT(ADDRESS(BS$2,$DY$2)))</f>
        <v>6788.244023804109</v>
      </c>
      <c r="BT82" s="51">
        <f ca="1">SUMPRODUCT($CM82:$DD82,INDIRECT(ADDRESS(BT$2,$DH$2)):INDIRECT(ADDRESS(BT$2,$DY$2)))</f>
        <v>6788.244023804109</v>
      </c>
      <c r="BU82" s="51">
        <f ca="1">SUMPRODUCT($CM82:$DD82,INDIRECT(ADDRESS(BU$2,$DH$2)):INDIRECT(ADDRESS(BU$2,$DY$2)))</f>
        <v>6788.244023804109</v>
      </c>
      <c r="BV82" s="51">
        <f ca="1">SUMPRODUCT($CM82:$DD82,INDIRECT(ADDRESS(BV$2,$DH$2)):INDIRECT(ADDRESS(BV$2,$DY$2)))</f>
        <v>6788.244023804109</v>
      </c>
      <c r="BW82" s="51">
        <f ca="1">SUMPRODUCT($CM82:$DD82,INDIRECT(ADDRESS(BW$2,$DH$2)):INDIRECT(ADDRESS(BW$2,$DY$2)))</f>
        <v>6788.244023804109</v>
      </c>
      <c r="BX82" s="51">
        <f ca="1">SUMPRODUCT($CM82:$DD82,INDIRECT(ADDRESS(BX$2,$DH$2)):INDIRECT(ADDRESS(BX$2,$DY$2)))</f>
        <v>6788.244023804109</v>
      </c>
      <c r="BY82" s="51">
        <f ca="1">SUMPRODUCT($CM82:$DD82,INDIRECT(ADDRESS(BY$2,$DH$2)):INDIRECT(ADDRESS(BY$2,$DY$2)))</f>
        <v>6788.244023804109</v>
      </c>
      <c r="BZ82" s="51">
        <f ca="1">SUMPRODUCT($CM82:$DD82,INDIRECT(ADDRESS(BZ$2,$DH$2)):INDIRECT(ADDRESS(BZ$2,$DY$2)))</f>
        <v>6788.244023804109</v>
      </c>
      <c r="CA82" s="51">
        <f ca="1">SUMPRODUCT($CM82:$DD82,INDIRECT(ADDRESS(CA$2,$DH$2)):INDIRECT(ADDRESS(CA$2,$DY$2)))</f>
        <v>6788.244023804109</v>
      </c>
      <c r="CB82" s="51">
        <f ca="1">SUMPRODUCT($CM82:$DD82,INDIRECT(ADDRESS(CB$2,$DH$2)):INDIRECT(ADDRESS(CB$2,$DY$2)))</f>
        <v>6788.244023804109</v>
      </c>
      <c r="CC82" s="51">
        <f ca="1">SUMPRODUCT($CM82:$DD82,INDIRECT(ADDRESS(CC$2,$DH$2)):INDIRECT(ADDRESS(CC$2,$DY$2)))</f>
        <v>6788.244023804109</v>
      </c>
      <c r="CD82" s="51">
        <f ca="1">SUMPRODUCT($CM82:$DD82,INDIRECT(ADDRESS(CD$2,$DH$2)):INDIRECT(ADDRESS(CD$2,$DY$2)))</f>
        <v>6788.244023804109</v>
      </c>
      <c r="CF82" s="51">
        <f t="shared" ca="1" si="8"/>
        <v>77867.393859086558</v>
      </c>
      <c r="CG82" s="51">
        <f t="shared" ca="1" si="8"/>
        <v>78682.49855598362</v>
      </c>
      <c r="CH82" s="51">
        <f t="shared" ca="1" si="8"/>
        <v>79854.237888155389</v>
      </c>
      <c r="CI82" s="51">
        <f t="shared" ca="1" si="8"/>
        <v>80423.540704126732</v>
      </c>
      <c r="CJ82" s="51">
        <f t="shared" ca="1" si="8"/>
        <v>80291.681773218414</v>
      </c>
      <c r="CK82" s="51">
        <f t="shared" ca="1" si="8"/>
        <v>80816.997936303203</v>
      </c>
      <c r="CL82" s="82"/>
      <c r="CM82" s="1">
        <f>IFERROR(VLOOKUP($A82,Auxiliar_OPEX_CustosUnit!$A$4:$BT$129,COLUMN(Auxiliar_OPEX_CustosUnit!BC$2),0),0)</f>
        <v>0</v>
      </c>
      <c r="CN82" s="1">
        <f>IFERROR(VLOOKUP($A82,Auxiliar_OPEX_CustosUnit!$A$4:$BT$129,COLUMN(Auxiliar_OPEX_CustosUnit!BD$2),0),0)</f>
        <v>0</v>
      </c>
      <c r="CO82" s="1">
        <f>IFERROR(VLOOKUP($A82,Auxiliar_OPEX_CustosUnit!$A$4:$BT$129,COLUMN(Auxiliar_OPEX_CustosUnit!BE$2),0)*(1-DRE_Auxiliar!$A$172),0)</f>
        <v>2384.6370560946966</v>
      </c>
      <c r="CP82" s="1">
        <f>IFERROR(VLOOKUP($A82,Auxiliar_OPEX_CustosUnit!$A$4:$BT$129,COLUMN(Auxiliar_OPEX_CustosUnit!BF$2),0),0)</f>
        <v>0</v>
      </c>
      <c r="CQ82" s="1">
        <f>IFERROR(VLOOKUP($A82,Auxiliar_OPEX_CustosUnit!$A$4:$BT$129,COLUMN(Auxiliar_OPEX_CustosUnit!BG$2),0),0)</f>
        <v>0</v>
      </c>
      <c r="CR82" s="1">
        <f>IFERROR(VLOOKUP($A82,Auxiliar_OPEX_CustosUnit!$A$4:$BT$129,COLUMN(Auxiliar_OPEX_CustosUnit!BH$2),0),0)</f>
        <v>0</v>
      </c>
      <c r="CS82" s="1">
        <f>IFERROR(VLOOKUP($A82,Auxiliar_OPEX_CustosUnit!$A$4:$BT$129,COLUMN(Auxiliar_OPEX_CustosUnit!BI$2),0),0)</f>
        <v>0</v>
      </c>
      <c r="CT82" s="1">
        <f>IFERROR(VLOOKUP($A82,Auxiliar_OPEX_CustosUnit!$A$4:$BT$129,COLUMN(Auxiliar_OPEX_CustosUnit!BJ$2),0),0)</f>
        <v>0</v>
      </c>
      <c r="CU82" s="1">
        <f>IFERROR(VLOOKUP($A82,Auxiliar_OPEX_CustosUnit!$A$4:$BT$129,COLUMN(Auxiliar_OPEX_CustosUnit!BK$2),0),0)</f>
        <v>21.384442629688301</v>
      </c>
      <c r="CV82" s="1">
        <f>IFERROR(VLOOKUP($A82,Auxiliar_OPEX_CustosUnit!$A$4:$BT$129,COLUMN(Auxiliar_OPEX_CustosUnit!BL$2),0),0)</f>
        <v>0</v>
      </c>
      <c r="CW82" s="1">
        <f>IFERROR(VLOOKUP($A82,Auxiliar_OPEX_CustosUnit!$A$4:$BT$129,COLUMN(Auxiliar_OPEX_CustosUnit!BM$2),0),0)</f>
        <v>0</v>
      </c>
      <c r="CX82" s="1">
        <f>IFERROR(VLOOKUP($A82,Auxiliar_OPEX_CustosUnit!$A$4:$BT$129,COLUMN(Auxiliar_OPEX_CustosUnit!BN$2),0),0)</f>
        <v>0</v>
      </c>
      <c r="CY82" s="1">
        <f>IFERROR(VLOOKUP($A82,Auxiliar_OPEX_CustosUnit!$A$4:$BT$129,COLUMN(Auxiliar_OPEX_CustosUnit!BO$2),0),0)</f>
        <v>0</v>
      </c>
      <c r="CZ82" s="1">
        <f>IFERROR(VLOOKUP($A82,Auxiliar_OPEX_CustosUnit!$A$4:$BT$129,COLUMN(Auxiliar_OPEX_CustosUnit!BP$2),0),0)</f>
        <v>0</v>
      </c>
      <c r="DA82" s="1">
        <f>IFERROR(VLOOKUP($A82,Auxiliar_OPEX_CustosUnit!$A$4:$BT$129,COLUMN(Auxiliar_OPEX_CustosUnit!BQ$2),0),0)</f>
        <v>0</v>
      </c>
      <c r="DB82" s="1">
        <f>IFERROR(VLOOKUP($A82,Auxiliar_OPEX_CustosUnit!$A$4:$BT$129,COLUMN(Auxiliar_OPEX_CustosUnit!BR$2),0),0)</f>
        <v>0</v>
      </c>
      <c r="DC82" s="1">
        <f>IFERROR(VLOOKUP($A82,Auxiliar_OPEX_CustosUnit!$A$4:$BT$129,COLUMN(Auxiliar_OPEX_CustosUnit!BS$2),0),0)</f>
        <v>0</v>
      </c>
      <c r="DD82" s="1">
        <f>IFERROR(VLOOKUP($A82,Auxiliar_OPEX_CustosUnit!$A$4:$BT$129,COLUMN(Auxiliar_OPEX_CustosUnit!BT$2),0),0)</f>
        <v>0</v>
      </c>
      <c r="DG82" s="60">
        <v>45627</v>
      </c>
      <c r="DH82" s="1">
        <v>1</v>
      </c>
      <c r="DI82" s="1">
        <f>INDEX(Auxiliar_OPEX_Drivers!$B$2:$CH$18,MATCH(Auxiliar_OPEX_O!DI$3,Auxiliar_OPEX_Drivers!$B$2:$B$18,0),MATCH($DG82,Auxiliar_OPEX_Drivers!$B$2:$CH$2,0))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INDEX(Auxiliar_OPEX_Drivers!$B$2:$CH$18,MATCH(Auxiliar_OPEX_O!DK$3,Auxiliar_OPEX_Drivers!$B$2:$B$18,0),MATCH($DG82,Auxiliar_OPEX_Drivers!$B$2:$CH$2,0))</f>
        <v>15.296836858991167</v>
      </c>
      <c r="DL82" s="1">
        <f>INDEX(Auxiliar_OPEX_Drivers!$B$2:$CH$18,MATCH(Auxiliar_OPEX_O!DL$3,Auxiliar_OPEX_Drivers!$B$2:$B$18,0),MATCH($DG82,Auxiliar_OPEX_Drivers!$B$2:$CH$2,0))</f>
        <v>66.716365522822429</v>
      </c>
      <c r="DM82" s="1">
        <f>INDEX(Auxiliar_OPEX_Drivers!$B$2:$CH$18,MATCH(Auxiliar_OPEX_O!DM$3,Auxiliar_OPEX_Drivers!$B$2:$B$18,0),MATCH($DG82,Auxiliar_OPEX_Drivers!$B$2:$CH$2,0))</f>
        <v>13</v>
      </c>
      <c r="DN82" s="1">
        <f>INDEX(Auxiliar_OPEX_Drivers!$B$2:$CH$18,MATCH(Auxiliar_OPEX_O!DN$3,Auxiliar_OPEX_Drivers!$B$2:$B$18,0),MATCH($DG82,Auxiliar_OPEX_Drivers!$B$2:$CH$2,0))</f>
        <v>758.44701041450924</v>
      </c>
      <c r="DO82" s="1">
        <f>INDEX(Auxiliar_OPEX_Drivers!$B$2:$CH$18,MATCH(Auxiliar_OPEX_O!DO$3,Auxiliar_OPEX_Drivers!$B$2:$B$18,0),MATCH($DG82,Auxiliar_OPEX_Drivers!$B$2:$CH$2,0))</f>
        <v>12</v>
      </c>
      <c r="DP82" s="1">
        <f>INDEX(Auxiliar_OPEX_Drivers!$B$2:$CH$18,MATCH(Auxiliar_OPEX_O!DP$3,Auxiliar_OPEX_Drivers!$B$2:$B$18,0),MATCH($DG82,Auxiliar_OPEX_Drivers!$B$2:$CH$2,0))</f>
        <v>205.92573039971722</v>
      </c>
      <c r="DQ82" s="1">
        <f>INDEX(Auxiliar_OPEX_Drivers!$B$2:$CH$18,MATCH(Auxiliar_OPEX_O!DQ$3,Auxiliar_OPEX_Drivers!$B$2:$B$18,0),MATCH($DG82,Auxiliar_OPEX_Drivers!$B$2:$CH$2,0))</f>
        <v>37.324209214747796</v>
      </c>
      <c r="DR82" s="1">
        <f>INDEX(Auxiliar_OPEX_Drivers!$B$2:$CH$18,MATCH(Auxiliar_OPEX_O!DR$3,Auxiliar_OPEX_Drivers!$B$2:$B$18,0),MATCH($DG82,Auxiliar_OPEX_Drivers!$B$2:$CH$2,0))</f>
        <v>22624129.446478385</v>
      </c>
      <c r="DS82" s="1">
        <f>INDEX(Auxiliar_OPEX_Drivers!$B$2:$CH$18,MATCH(Auxiliar_OPEX_O!DS$3,Auxiliar_OPEX_Drivers!$B$2:$B$18,0),MATCH($DG82,Auxiliar_OPEX_Drivers!$B$2:$CH$2,0))</f>
        <v>79166.666666666701</v>
      </c>
      <c r="DT82" s="1">
        <f>INDEX(Auxiliar_OPEX_Drivers!$B$2:$CH$18,MATCH(Auxiliar_OPEX_O!DT$3,Auxiliar_OPEX_Drivers!$B$2:$B$18,0),MATCH($DG82,Auxiliar_OPEX_Drivers!$B$2:$CH$2,0))</f>
        <v>7152.931579708863</v>
      </c>
      <c r="DU82" s="1">
        <f>INDEX(Auxiliar_OPEX_Drivers!$B$2:$CH$18,MATCH(Auxiliar_OPEX_O!DU$3,Auxiliar_OPEX_Drivers!$B$2:$B$18,0),MATCH($DG82,Auxiliar_OPEX_Drivers!$B$2:$CH$2,0))</f>
        <v>2378.2559456402114</v>
      </c>
      <c r="DV82" s="1">
        <f>INDEX(Auxiliar_OPEX_Drivers!$B$2:$CH$18,MATCH(Auxiliar_OPEX_O!DV$3,Auxiliar_OPEX_Drivers!$B$2:$B$18,0),MATCH($DG82,Auxiliar_OPEX_Drivers!$B$2:$CH$2,0))</f>
        <v>2703181.2415436194</v>
      </c>
      <c r="DW82" s="1">
        <f>INDEX(Auxiliar_OPEX_Drivers!$B$2:$CH$18,MATCH(Auxiliar_OPEX_O!DW$3,Auxiliar_OPEX_Drivers!$B$2:$B$18,0),MATCH($DG82,Auxiliar_OPEX_Drivers!$B$2:$CH$2,0))</f>
        <v>7044.9226123075641</v>
      </c>
      <c r="DX82" s="1">
        <f>INDEX(Auxiliar_OPEX_Drivers!$B$2:$CH$18,MATCH(Auxiliar_OPEX_O!DX$3,Auxiliar_OPEX_Drivers!$B$2:$B$18,0),MATCH($DG82,Auxiliar_OPEX_Drivers!$B$2:$CH$2,0))</f>
        <v>2731035.3915227503</v>
      </c>
      <c r="DY82" s="1">
        <f>INDEX(Auxiliar_OPEX_Drivers!$B$2:$CH$18,MATCH(Auxiliar_OPEX_O!DY$3,Auxiliar_OPEX_Drivers!$B$2:$B$18,0),MATCH($DG82,Auxiliar_OPEX_Drivers!$B$2:$CH$2,0))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12324.70987994094</v>
      </c>
      <c r="E83" s="51">
        <f ca="1">SUMPRODUCT($CM83:$DD83,INDIRECT(ADDRESS(E$2,$DH$2)):INDIRECT(ADDRESS(E$2,$DY$2)))</f>
        <v>12324.70987994094</v>
      </c>
      <c r="F83" s="51">
        <f ca="1">SUMPRODUCT($CM83:$DD83,INDIRECT(ADDRESS(F$2,$DH$2)):INDIRECT(ADDRESS(F$2,$DY$2)))</f>
        <v>12324.70987994094</v>
      </c>
      <c r="G83" s="51">
        <f ca="1">SUMPRODUCT($CM83:$DD83,INDIRECT(ADDRESS(G$2,$DH$2)):INDIRECT(ADDRESS(G$2,$DY$2)))</f>
        <v>12324.70987994094</v>
      </c>
      <c r="H83" s="51">
        <f ca="1">SUMPRODUCT($CM83:$DD83,INDIRECT(ADDRESS(H$2,$DH$2)):INDIRECT(ADDRESS(H$2,$DY$2)))</f>
        <v>12324.70987994094</v>
      </c>
      <c r="I83" s="51">
        <f ca="1">SUMPRODUCT($CM83:$DD83,INDIRECT(ADDRESS(I$2,$DH$2)):INDIRECT(ADDRESS(I$2,$DY$2)))</f>
        <v>12324.70987994094</v>
      </c>
      <c r="J83" s="51">
        <f ca="1">SUMPRODUCT($CM83:$DD83,INDIRECT(ADDRESS(J$2,$DH$2)):INDIRECT(ADDRESS(J$2,$DY$2)))</f>
        <v>12324.70987994094</v>
      </c>
      <c r="K83" s="51">
        <f ca="1">SUMPRODUCT($CM83:$DD83,INDIRECT(ADDRESS(K$2,$DH$2)):INDIRECT(ADDRESS(K$2,$DY$2)))</f>
        <v>12337.677946070666</v>
      </c>
      <c r="L83" s="51">
        <f ca="1">SUMPRODUCT($CM83:$DD83,INDIRECT(ADDRESS(L$2,$DH$2)):INDIRECT(ADDRESS(L$2,$DY$2)))</f>
        <v>12337.677946070666</v>
      </c>
      <c r="M83" s="51">
        <f ca="1">SUMPRODUCT($CM83:$DD83,INDIRECT(ADDRESS(M$2,$DH$2)):INDIRECT(ADDRESS(M$2,$DY$2)))</f>
        <v>12337.677946070666</v>
      </c>
      <c r="N83" s="51">
        <f ca="1">SUMPRODUCT($CM83:$DD83,INDIRECT(ADDRESS(N$2,$DH$2)):INDIRECT(ADDRESS(N$2,$DY$2)))</f>
        <v>12337.677946070666</v>
      </c>
      <c r="O83" s="51">
        <f ca="1">SUMPRODUCT($CM83:$DD83,INDIRECT(ADDRESS(O$2,$DH$2)):INDIRECT(ADDRESS(O$2,$DY$2)))</f>
        <v>12337.677946070666</v>
      </c>
      <c r="P83" s="51">
        <f ca="1">SUMPRODUCT($CM83:$DD83,INDIRECT(ADDRESS(P$2,$DH$2)):INDIRECT(ADDRESS(P$2,$DY$2)))</f>
        <v>12337.677946070666</v>
      </c>
      <c r="Q83" s="51">
        <f ca="1">SUMPRODUCT($CM83:$DD83,INDIRECT(ADDRESS(Q$2,$DH$2)):INDIRECT(ADDRESS(Q$2,$DY$2)))</f>
        <v>12337.677946070666</v>
      </c>
      <c r="R83" s="51">
        <f ca="1">SUMPRODUCT($CM83:$DD83,INDIRECT(ADDRESS(R$2,$DH$2)):INDIRECT(ADDRESS(R$2,$DY$2)))</f>
        <v>12337.677946070666</v>
      </c>
      <c r="S83" s="51">
        <f ca="1">SUMPRODUCT($CM83:$DD83,INDIRECT(ADDRESS(S$2,$DH$2)):INDIRECT(ADDRESS(S$2,$DY$2)))</f>
        <v>12337.677946070666</v>
      </c>
      <c r="T83" s="51">
        <f ca="1">SUMPRODUCT($CM83:$DD83,INDIRECT(ADDRESS(T$2,$DH$2)):INDIRECT(ADDRESS(T$2,$DY$2)))</f>
        <v>12337.677946070666</v>
      </c>
      <c r="U83" s="51">
        <f ca="1">SUMPRODUCT($CM83:$DD83,INDIRECT(ADDRESS(U$2,$DH$2)):INDIRECT(ADDRESS(U$2,$DY$2)))</f>
        <v>12337.677946070666</v>
      </c>
      <c r="V83" s="51">
        <f ca="1">SUMPRODUCT($CM83:$DD83,INDIRECT(ADDRESS(V$2,$DH$2)):INDIRECT(ADDRESS(V$2,$DY$2)))</f>
        <v>12337.677946070666</v>
      </c>
      <c r="W83" s="51">
        <f ca="1">SUMPRODUCT($CM83:$DD83,INDIRECT(ADDRESS(W$2,$DH$2)):INDIRECT(ADDRESS(W$2,$DY$2)))</f>
        <v>12363.822887117873</v>
      </c>
      <c r="X83" s="51">
        <f ca="1">SUMPRODUCT($CM83:$DD83,INDIRECT(ADDRESS(X$2,$DH$2)):INDIRECT(ADDRESS(X$2,$DY$2)))</f>
        <v>12363.822887117873</v>
      </c>
      <c r="Y83" s="51">
        <f ca="1">SUMPRODUCT($CM83:$DD83,INDIRECT(ADDRESS(Y$2,$DH$2)):INDIRECT(ADDRESS(Y$2,$DY$2)))</f>
        <v>12363.822887117873</v>
      </c>
      <c r="Z83" s="51">
        <f ca="1">SUMPRODUCT($CM83:$DD83,INDIRECT(ADDRESS(Z$2,$DH$2)):INDIRECT(ADDRESS(Z$2,$DY$2)))</f>
        <v>12363.822887117873</v>
      </c>
      <c r="AA83" s="51">
        <f ca="1">SUMPRODUCT($CM83:$DD83,INDIRECT(ADDRESS(AA$2,$DH$2)):INDIRECT(ADDRESS(AA$2,$DY$2)))</f>
        <v>12363.822887117873</v>
      </c>
      <c r="AB83" s="51">
        <f ca="1">SUMPRODUCT($CM83:$DD83,INDIRECT(ADDRESS(AB$2,$DH$2)):INDIRECT(ADDRESS(AB$2,$DY$2)))</f>
        <v>12363.822887117873</v>
      </c>
      <c r="AC83" s="51">
        <f ca="1">SUMPRODUCT($CM83:$DD83,INDIRECT(ADDRESS(AC$2,$DH$2)):INDIRECT(ADDRESS(AC$2,$DY$2)))</f>
        <v>12363.822887117873</v>
      </c>
      <c r="AD83" s="51">
        <f ca="1">SUMPRODUCT($CM83:$DD83,INDIRECT(ADDRESS(AD$2,$DH$2)):INDIRECT(ADDRESS(AD$2,$DY$2)))</f>
        <v>12363.822887117873</v>
      </c>
      <c r="AE83" s="51">
        <f ca="1">SUMPRODUCT($CM83:$DD83,INDIRECT(ADDRESS(AE$2,$DH$2)):INDIRECT(ADDRESS(AE$2,$DY$2)))</f>
        <v>12363.822887117873</v>
      </c>
      <c r="AF83" s="51">
        <f ca="1">SUMPRODUCT($CM83:$DD83,INDIRECT(ADDRESS(AF$2,$DH$2)):INDIRECT(ADDRESS(AF$2,$DY$2)))</f>
        <v>12363.822887117873</v>
      </c>
      <c r="AG83" s="51">
        <f ca="1">SUMPRODUCT($CM83:$DD83,INDIRECT(ADDRESS(AG$2,$DH$2)):INDIRECT(ADDRESS(AG$2,$DY$2)))</f>
        <v>12363.822887117873</v>
      </c>
      <c r="AH83" s="51">
        <f ca="1">SUMPRODUCT($CM83:$DD83,INDIRECT(ADDRESS(AH$2,$DH$2)):INDIRECT(ADDRESS(AH$2,$DY$2)))</f>
        <v>12363.822887117873</v>
      </c>
      <c r="AI83" s="51">
        <f ca="1">SUMPRODUCT($CM83:$DD83,INDIRECT(ADDRESS(AI$2,$DH$2)):INDIRECT(ADDRESS(AI$2,$DY$2)))</f>
        <v>12390.902986526666</v>
      </c>
      <c r="AJ83" s="51">
        <f ca="1">SUMPRODUCT($CM83:$DD83,INDIRECT(ADDRESS(AJ$2,$DH$2)):INDIRECT(ADDRESS(AJ$2,$DY$2)))</f>
        <v>12390.902986526666</v>
      </c>
      <c r="AK83" s="51">
        <f ca="1">SUMPRODUCT($CM83:$DD83,INDIRECT(ADDRESS(AK$2,$DH$2)):INDIRECT(ADDRESS(AK$2,$DY$2)))</f>
        <v>12390.902986526666</v>
      </c>
      <c r="AL83" s="51">
        <f ca="1">SUMPRODUCT($CM83:$DD83,INDIRECT(ADDRESS(AL$2,$DH$2)):INDIRECT(ADDRESS(AL$2,$DY$2)))</f>
        <v>12390.902986526666</v>
      </c>
      <c r="AM83" s="51">
        <f ca="1">SUMPRODUCT($CM83:$DD83,INDIRECT(ADDRESS(AM$2,$DH$2)):INDIRECT(ADDRESS(AM$2,$DY$2)))</f>
        <v>12390.902986526666</v>
      </c>
      <c r="AN83" s="51">
        <f ca="1">SUMPRODUCT($CM83:$DD83,INDIRECT(ADDRESS(AN$2,$DH$2)):INDIRECT(ADDRESS(AN$2,$DY$2)))</f>
        <v>12390.902986526666</v>
      </c>
      <c r="AO83" s="51">
        <f ca="1">SUMPRODUCT($CM83:$DD83,INDIRECT(ADDRESS(AO$2,$DH$2)):INDIRECT(ADDRESS(AO$2,$DY$2)))</f>
        <v>12390.902986526666</v>
      </c>
      <c r="AP83" s="51">
        <f ca="1">SUMPRODUCT($CM83:$DD83,INDIRECT(ADDRESS(AP$2,$DH$2)):INDIRECT(ADDRESS(AP$2,$DY$2)))</f>
        <v>12390.902986526666</v>
      </c>
      <c r="AQ83" s="51">
        <f ca="1">SUMPRODUCT($CM83:$DD83,INDIRECT(ADDRESS(AQ$2,$DH$2)):INDIRECT(ADDRESS(AQ$2,$DY$2)))</f>
        <v>12390.902986526666</v>
      </c>
      <c r="AR83" s="51">
        <f ca="1">SUMPRODUCT($CM83:$DD83,INDIRECT(ADDRESS(AR$2,$DH$2)):INDIRECT(ADDRESS(AR$2,$DY$2)))</f>
        <v>12390.902986526666</v>
      </c>
      <c r="AS83" s="51">
        <f ca="1">SUMPRODUCT($CM83:$DD83,INDIRECT(ADDRESS(AS$2,$DH$2)):INDIRECT(ADDRESS(AS$2,$DY$2)))</f>
        <v>12390.902986526666</v>
      </c>
      <c r="AT83" s="51">
        <f ca="1">SUMPRODUCT($CM83:$DD83,INDIRECT(ADDRESS(AT$2,$DH$2)):INDIRECT(ADDRESS(AT$2,$DY$2)))</f>
        <v>12390.902986526666</v>
      </c>
      <c r="AU83" s="51">
        <f ca="1">SUMPRODUCT($CM83:$DD83,INDIRECT(ADDRESS(AU$2,$DH$2)):INDIRECT(ADDRESS(AU$2,$DY$2)))</f>
        <v>12383.931961850549</v>
      </c>
      <c r="AV83" s="51">
        <f ca="1">SUMPRODUCT($CM83:$DD83,INDIRECT(ADDRESS(AV$2,$DH$2)):INDIRECT(ADDRESS(AV$2,$DY$2)))</f>
        <v>12383.931961850549</v>
      </c>
      <c r="AW83" s="51">
        <f ca="1">SUMPRODUCT($CM83:$DD83,INDIRECT(ADDRESS(AW$2,$DH$2)):INDIRECT(ADDRESS(AW$2,$DY$2)))</f>
        <v>12383.931961850549</v>
      </c>
      <c r="AX83" s="51">
        <f ca="1">SUMPRODUCT($CM83:$DD83,INDIRECT(ADDRESS(AX$2,$DH$2)):INDIRECT(ADDRESS(AX$2,$DY$2)))</f>
        <v>12383.931961850549</v>
      </c>
      <c r="AY83" s="51">
        <f ca="1">SUMPRODUCT($CM83:$DD83,INDIRECT(ADDRESS(AY$2,$DH$2)):INDIRECT(ADDRESS(AY$2,$DY$2)))</f>
        <v>12383.931961850549</v>
      </c>
      <c r="AZ83" s="51">
        <f ca="1">SUMPRODUCT($CM83:$DD83,INDIRECT(ADDRESS(AZ$2,$DH$2)):INDIRECT(ADDRESS(AZ$2,$DY$2)))</f>
        <v>12383.931961850549</v>
      </c>
      <c r="BA83" s="51">
        <f ca="1">SUMPRODUCT($CM83:$DD83,INDIRECT(ADDRESS(BA$2,$DH$2)):INDIRECT(ADDRESS(BA$2,$DY$2)))</f>
        <v>12383.931961850549</v>
      </c>
      <c r="BB83" s="51">
        <f ca="1">SUMPRODUCT($CM83:$DD83,INDIRECT(ADDRESS(BB$2,$DH$2)):INDIRECT(ADDRESS(BB$2,$DY$2)))</f>
        <v>12383.931961850549</v>
      </c>
      <c r="BC83" s="51">
        <f ca="1">SUMPRODUCT($CM83:$DD83,INDIRECT(ADDRESS(BC$2,$DH$2)):INDIRECT(ADDRESS(BC$2,$DY$2)))</f>
        <v>12383.931961850549</v>
      </c>
      <c r="BD83" s="51">
        <f ca="1">SUMPRODUCT($CM83:$DD83,INDIRECT(ADDRESS(BD$2,$DH$2)):INDIRECT(ADDRESS(BD$2,$DY$2)))</f>
        <v>12383.931961850549</v>
      </c>
      <c r="BE83" s="51">
        <f ca="1">SUMPRODUCT($CM83:$DD83,INDIRECT(ADDRESS(BE$2,$DH$2)):INDIRECT(ADDRESS(BE$2,$DY$2)))</f>
        <v>12383.931961850549</v>
      </c>
      <c r="BF83" s="51">
        <f ca="1">SUMPRODUCT($CM83:$DD83,INDIRECT(ADDRESS(BF$2,$DH$2)):INDIRECT(ADDRESS(BF$2,$DY$2)))</f>
        <v>12383.931961850549</v>
      </c>
      <c r="BG83" s="51">
        <f ca="1">SUMPRODUCT($CM83:$DD83,INDIRECT(ADDRESS(BG$2,$DH$2)):INDIRECT(ADDRESS(BG$2,$DY$2)))</f>
        <v>12386.524977816134</v>
      </c>
      <c r="BH83" s="51">
        <f ca="1">SUMPRODUCT($CM83:$DD83,INDIRECT(ADDRESS(BH$2,$DH$2)):INDIRECT(ADDRESS(BH$2,$DY$2)))</f>
        <v>12386.524977816134</v>
      </c>
      <c r="BI83" s="51">
        <f ca="1">SUMPRODUCT($CM83:$DD83,INDIRECT(ADDRESS(BI$2,$DH$2)):INDIRECT(ADDRESS(BI$2,$DY$2)))</f>
        <v>12386.524977816134</v>
      </c>
      <c r="BJ83" s="51">
        <f ca="1">SUMPRODUCT($CM83:$DD83,INDIRECT(ADDRESS(BJ$2,$DH$2)):INDIRECT(ADDRESS(BJ$2,$DY$2)))</f>
        <v>12386.524977816134</v>
      </c>
      <c r="BK83" s="51">
        <f ca="1">SUMPRODUCT($CM83:$DD83,INDIRECT(ADDRESS(BK$2,$DH$2)):INDIRECT(ADDRESS(BK$2,$DY$2)))</f>
        <v>12386.524977816134</v>
      </c>
      <c r="BL83" s="51">
        <f ca="1">SUMPRODUCT($CM83:$DD83,INDIRECT(ADDRESS(BL$2,$DH$2)):INDIRECT(ADDRESS(BL$2,$DY$2)))</f>
        <v>12386.524977816134</v>
      </c>
      <c r="BM83" s="51">
        <f ca="1">SUMPRODUCT($CM83:$DD83,INDIRECT(ADDRESS(BM$2,$DH$2)):INDIRECT(ADDRESS(BM$2,$DY$2)))</f>
        <v>12386.524977816134</v>
      </c>
      <c r="BN83" s="51">
        <f ca="1">SUMPRODUCT($CM83:$DD83,INDIRECT(ADDRESS(BN$2,$DH$2)):INDIRECT(ADDRESS(BN$2,$DY$2)))</f>
        <v>12386.524977816134</v>
      </c>
      <c r="BO83" s="51">
        <f ca="1">SUMPRODUCT($CM83:$DD83,INDIRECT(ADDRESS(BO$2,$DH$2)):INDIRECT(ADDRESS(BO$2,$DY$2)))</f>
        <v>12386.524977816134</v>
      </c>
      <c r="BP83" s="51">
        <f ca="1">SUMPRODUCT($CM83:$DD83,INDIRECT(ADDRESS(BP$2,$DH$2)):INDIRECT(ADDRESS(BP$2,$DY$2)))</f>
        <v>12386.524977816134</v>
      </c>
      <c r="BQ83" s="51">
        <f ca="1">SUMPRODUCT($CM83:$DD83,INDIRECT(ADDRESS(BQ$2,$DH$2)):INDIRECT(ADDRESS(BQ$2,$DY$2)))</f>
        <v>12386.524977816134</v>
      </c>
      <c r="BR83" s="51">
        <f ca="1">SUMPRODUCT($CM83:$DD83,INDIRECT(ADDRESS(BR$2,$DH$2)):INDIRECT(ADDRESS(BR$2,$DY$2)))</f>
        <v>12386.524977816134</v>
      </c>
      <c r="BS83" s="51">
        <f ca="1">SUMPRODUCT($CM83:$DD83,INDIRECT(ADDRESS(BS$2,$DH$2)):INDIRECT(ADDRESS(BS$2,$DY$2)))</f>
        <v>12411.445233509949</v>
      </c>
      <c r="BT83" s="51">
        <f ca="1">SUMPRODUCT($CM83:$DD83,INDIRECT(ADDRESS(BT$2,$DH$2)):INDIRECT(ADDRESS(BT$2,$DY$2)))</f>
        <v>12411.445233509949</v>
      </c>
      <c r="BU83" s="51">
        <f ca="1">SUMPRODUCT($CM83:$DD83,INDIRECT(ADDRESS(BU$2,$DH$2)):INDIRECT(ADDRESS(BU$2,$DY$2)))</f>
        <v>12411.445233509949</v>
      </c>
      <c r="BV83" s="51">
        <f ca="1">SUMPRODUCT($CM83:$DD83,INDIRECT(ADDRESS(BV$2,$DH$2)):INDIRECT(ADDRESS(BV$2,$DY$2)))</f>
        <v>12411.445233509949</v>
      </c>
      <c r="BW83" s="51">
        <f ca="1">SUMPRODUCT($CM83:$DD83,INDIRECT(ADDRESS(BW$2,$DH$2)):INDIRECT(ADDRESS(BW$2,$DY$2)))</f>
        <v>12411.445233509949</v>
      </c>
      <c r="BX83" s="51">
        <f ca="1">SUMPRODUCT($CM83:$DD83,INDIRECT(ADDRESS(BX$2,$DH$2)):INDIRECT(ADDRESS(BX$2,$DY$2)))</f>
        <v>12411.445233509949</v>
      </c>
      <c r="BY83" s="51">
        <f ca="1">SUMPRODUCT($CM83:$DD83,INDIRECT(ADDRESS(BY$2,$DH$2)):INDIRECT(ADDRESS(BY$2,$DY$2)))</f>
        <v>12411.445233509949</v>
      </c>
      <c r="BZ83" s="51">
        <f ca="1">SUMPRODUCT($CM83:$DD83,INDIRECT(ADDRESS(BZ$2,$DH$2)):INDIRECT(ADDRESS(BZ$2,$DY$2)))</f>
        <v>12411.445233509949</v>
      </c>
      <c r="CA83" s="51">
        <f ca="1">SUMPRODUCT($CM83:$DD83,INDIRECT(ADDRESS(CA$2,$DH$2)):INDIRECT(ADDRESS(CA$2,$DY$2)))</f>
        <v>12411.445233509949</v>
      </c>
      <c r="CB83" s="51">
        <f ca="1">SUMPRODUCT($CM83:$DD83,INDIRECT(ADDRESS(CB$2,$DH$2)):INDIRECT(ADDRESS(CB$2,$DY$2)))</f>
        <v>12411.445233509949</v>
      </c>
      <c r="CC83" s="51">
        <f ca="1">SUMPRODUCT($CM83:$DD83,INDIRECT(ADDRESS(CC$2,$DH$2)):INDIRECT(ADDRESS(CC$2,$DY$2)))</f>
        <v>12411.445233509949</v>
      </c>
      <c r="CD83" s="51">
        <f ca="1">SUMPRODUCT($CM83:$DD83,INDIRECT(ADDRESS(CD$2,$DH$2)):INDIRECT(ADDRESS(CD$2,$DY$2)))</f>
        <v>12411.445233509949</v>
      </c>
      <c r="CF83" s="51">
        <f t="shared" ca="1" si="8"/>
        <v>147961.3588899399</v>
      </c>
      <c r="CG83" s="51">
        <f t="shared" ca="1" si="8"/>
        <v>148182.86005808401</v>
      </c>
      <c r="CH83" s="51">
        <f t="shared" ca="1" si="8"/>
        <v>148501.27514245844</v>
      </c>
      <c r="CI83" s="51">
        <f t="shared" ca="1" si="8"/>
        <v>148655.98071493942</v>
      </c>
      <c r="CJ83" s="51">
        <f t="shared" ca="1" si="8"/>
        <v>148620.14862203453</v>
      </c>
      <c r="CK83" s="51">
        <f t="shared" ca="1" si="8"/>
        <v>148762.90101226268</v>
      </c>
      <c r="CL83" s="82"/>
      <c r="CM83" s="1">
        <f>IFERROR(VLOOKUP($A83,Auxiliar_OPEX_CustosUnit!$A$4:$BT$129,COLUMN(Auxiliar_OPEX_CustosUnit!BC$2),0),0)</f>
        <v>0</v>
      </c>
      <c r="CN83" s="1">
        <f>IFERROR(VLOOKUP($A83,Auxiliar_OPEX_CustosUnit!$A$4:$BT$129,COLUMN(Auxiliar_OPEX_CustosUnit!BD$2),0),0)</f>
        <v>0</v>
      </c>
      <c r="CO83" s="1">
        <f>IFERROR(VLOOKUP($A83,Auxiliar_OPEX_CustosUnit!$A$4:$BT$129,COLUMN(Auxiliar_OPEX_CustosUnit!BE$2),0)*(1-DRE_Auxiliar!$A$172),0)</f>
        <v>11214.78412836803</v>
      </c>
      <c r="CP83" s="1">
        <f>IFERROR(VLOOKUP($A83,Auxiliar_OPEX_CustosUnit!$A$4:$BT$129,COLUMN(Auxiliar_OPEX_CustosUnit!BF$2),0),0)</f>
        <v>0</v>
      </c>
      <c r="CQ83" s="1">
        <f>IFERROR(VLOOKUP($A83,Auxiliar_OPEX_CustosUnit!$A$4:$BT$129,COLUMN(Auxiliar_OPEX_CustosUnit!BG$2),0),0)</f>
        <v>0</v>
      </c>
      <c r="CR83" s="1">
        <f>IFERROR(VLOOKUP($A83,Auxiliar_OPEX_CustosUnit!$A$4:$BT$129,COLUMN(Auxiliar_OPEX_CustosUnit!BH$2),0),0)</f>
        <v>0</v>
      </c>
      <c r="CS83" s="1">
        <f>IFERROR(VLOOKUP($A83,Auxiliar_OPEX_CustosUnit!$A$4:$BT$129,COLUMN(Auxiliar_OPEX_CustosUnit!BI$2),0),0)</f>
        <v>0</v>
      </c>
      <c r="CT83" s="1">
        <f>IFERROR(VLOOKUP($A83,Auxiliar_OPEX_CustosUnit!$A$4:$BT$129,COLUMN(Auxiliar_OPEX_CustosUnit!BJ$2),0),0)</f>
        <v>0</v>
      </c>
      <c r="CU83" s="1">
        <f>IFERROR(VLOOKUP($A83,Auxiliar_OPEX_CustosUnit!$A$4:$BT$129,COLUMN(Auxiliar_OPEX_CustosUnit!BK$2),0),0)</f>
        <v>5.8111295893869599</v>
      </c>
      <c r="CV83" s="1">
        <f>IFERROR(VLOOKUP($A83,Auxiliar_OPEX_CustosUnit!$A$4:$BT$129,COLUMN(Auxiliar_OPEX_CustosUnit!BL$2),0),0)</f>
        <v>0</v>
      </c>
      <c r="CW83" s="1">
        <f>IFERROR(VLOOKUP($A83,Auxiliar_OPEX_CustosUnit!$A$4:$BT$129,COLUMN(Auxiliar_OPEX_CustosUnit!BM$2),0),0)</f>
        <v>0</v>
      </c>
      <c r="CX83" s="1">
        <f>IFERROR(VLOOKUP($A83,Auxiliar_OPEX_CustosUnit!$A$4:$BT$129,COLUMN(Auxiliar_OPEX_CustosUnit!BN$2),0),0)</f>
        <v>0</v>
      </c>
      <c r="CY83" s="1">
        <f>IFERROR(VLOOKUP($A83,Auxiliar_OPEX_CustosUnit!$A$4:$BT$129,COLUMN(Auxiliar_OPEX_CustosUnit!BO$2),0),0)</f>
        <v>0</v>
      </c>
      <c r="CZ83" s="1">
        <f>IFERROR(VLOOKUP($A83,Auxiliar_OPEX_CustosUnit!$A$4:$BT$129,COLUMN(Auxiliar_OPEX_CustosUnit!BP$2),0),0)</f>
        <v>0</v>
      </c>
      <c r="DA83" s="1">
        <f>IFERROR(VLOOKUP($A83,Auxiliar_OPEX_CustosUnit!$A$4:$BT$129,COLUMN(Auxiliar_OPEX_CustosUnit!BQ$2),0),0)</f>
        <v>0</v>
      </c>
      <c r="DB83" s="1">
        <f>IFERROR(VLOOKUP($A83,Auxiliar_OPEX_CustosUnit!$A$4:$BT$129,COLUMN(Auxiliar_OPEX_CustosUnit!BR$2),0),0)</f>
        <v>0</v>
      </c>
      <c r="DC83" s="1">
        <f>IFERROR(VLOOKUP($A83,Auxiliar_OPEX_CustosUnit!$A$4:$BT$129,COLUMN(Auxiliar_OPEX_CustosUnit!BS$2),0),0)</f>
        <v>0</v>
      </c>
      <c r="DD83" s="1">
        <f>IFERROR(VLOOKUP($A83,Auxiliar_OPEX_CustosUnit!$A$4:$BT$129,COLUMN(Auxiliar_OPEX_CustosUnit!BT$2),0),0)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17478.752329787843</v>
      </c>
      <c r="E84" s="51">
        <f ca="1">SUMPRODUCT($CM84:$DD84,INDIRECT(ADDRESS(E$2,$DH$2)):INDIRECT(ADDRESS(E$2,$DY$2)))</f>
        <v>17478.752329787843</v>
      </c>
      <c r="F84" s="51">
        <f ca="1">SUMPRODUCT($CM84:$DD84,INDIRECT(ADDRESS(F$2,$DH$2)):INDIRECT(ADDRESS(F$2,$DY$2)))</f>
        <v>17478.752329787843</v>
      </c>
      <c r="G84" s="51">
        <f ca="1">SUMPRODUCT($CM84:$DD84,INDIRECT(ADDRESS(G$2,$DH$2)):INDIRECT(ADDRESS(G$2,$DY$2)))</f>
        <v>17478.752329787843</v>
      </c>
      <c r="H84" s="51">
        <f ca="1">SUMPRODUCT($CM84:$DD84,INDIRECT(ADDRESS(H$2,$DH$2)):INDIRECT(ADDRESS(H$2,$DY$2)))</f>
        <v>17478.752329787843</v>
      </c>
      <c r="I84" s="51">
        <f ca="1">SUMPRODUCT($CM84:$DD84,INDIRECT(ADDRESS(I$2,$DH$2)):INDIRECT(ADDRESS(I$2,$DY$2)))</f>
        <v>17478.752329787843</v>
      </c>
      <c r="J84" s="51">
        <f ca="1">SUMPRODUCT($CM84:$DD84,INDIRECT(ADDRESS(J$2,$DH$2)):INDIRECT(ADDRESS(J$2,$DY$2)))</f>
        <v>17478.752329787843</v>
      </c>
      <c r="K84" s="51">
        <f ca="1">SUMPRODUCT($CM84:$DD84,INDIRECT(ADDRESS(K$2,$DH$2)):INDIRECT(ADDRESS(K$2,$DY$2)))</f>
        <v>17496.77358076557</v>
      </c>
      <c r="L84" s="51">
        <f ca="1">SUMPRODUCT($CM84:$DD84,INDIRECT(ADDRESS(L$2,$DH$2)):INDIRECT(ADDRESS(L$2,$DY$2)))</f>
        <v>17496.77358076557</v>
      </c>
      <c r="M84" s="51">
        <f ca="1">SUMPRODUCT($CM84:$DD84,INDIRECT(ADDRESS(M$2,$DH$2)):INDIRECT(ADDRESS(M$2,$DY$2)))</f>
        <v>17496.77358076557</v>
      </c>
      <c r="N84" s="51">
        <f ca="1">SUMPRODUCT($CM84:$DD84,INDIRECT(ADDRESS(N$2,$DH$2)):INDIRECT(ADDRESS(N$2,$DY$2)))</f>
        <v>17496.77358076557</v>
      </c>
      <c r="O84" s="51">
        <f ca="1">SUMPRODUCT($CM84:$DD84,INDIRECT(ADDRESS(O$2,$DH$2)):INDIRECT(ADDRESS(O$2,$DY$2)))</f>
        <v>17496.77358076557</v>
      </c>
      <c r="P84" s="51">
        <f ca="1">SUMPRODUCT($CM84:$DD84,INDIRECT(ADDRESS(P$2,$DH$2)):INDIRECT(ADDRESS(P$2,$DY$2)))</f>
        <v>17496.77358076557</v>
      </c>
      <c r="Q84" s="51">
        <f ca="1">SUMPRODUCT($CM84:$DD84,INDIRECT(ADDRESS(Q$2,$DH$2)):INDIRECT(ADDRESS(Q$2,$DY$2)))</f>
        <v>17496.77358076557</v>
      </c>
      <c r="R84" s="51">
        <f ca="1">SUMPRODUCT($CM84:$DD84,INDIRECT(ADDRESS(R$2,$DH$2)):INDIRECT(ADDRESS(R$2,$DY$2)))</f>
        <v>17496.77358076557</v>
      </c>
      <c r="S84" s="51">
        <f ca="1">SUMPRODUCT($CM84:$DD84,INDIRECT(ADDRESS(S$2,$DH$2)):INDIRECT(ADDRESS(S$2,$DY$2)))</f>
        <v>17496.77358076557</v>
      </c>
      <c r="T84" s="51">
        <f ca="1">SUMPRODUCT($CM84:$DD84,INDIRECT(ADDRESS(T$2,$DH$2)):INDIRECT(ADDRESS(T$2,$DY$2)))</f>
        <v>17496.77358076557</v>
      </c>
      <c r="U84" s="51">
        <f ca="1">SUMPRODUCT($CM84:$DD84,INDIRECT(ADDRESS(U$2,$DH$2)):INDIRECT(ADDRESS(U$2,$DY$2)))</f>
        <v>17496.77358076557</v>
      </c>
      <c r="V84" s="51">
        <f ca="1">SUMPRODUCT($CM84:$DD84,INDIRECT(ADDRESS(V$2,$DH$2)):INDIRECT(ADDRESS(V$2,$DY$2)))</f>
        <v>17496.77358076557</v>
      </c>
      <c r="W84" s="51">
        <f ca="1">SUMPRODUCT($CM84:$DD84,INDIRECT(ADDRESS(W$2,$DH$2)):INDIRECT(ADDRESS(W$2,$DY$2)))</f>
        <v>17533.106256717118</v>
      </c>
      <c r="X84" s="51">
        <f ca="1">SUMPRODUCT($CM84:$DD84,INDIRECT(ADDRESS(X$2,$DH$2)):INDIRECT(ADDRESS(X$2,$DY$2)))</f>
        <v>17533.106256717118</v>
      </c>
      <c r="Y84" s="51">
        <f ca="1">SUMPRODUCT($CM84:$DD84,INDIRECT(ADDRESS(Y$2,$DH$2)):INDIRECT(ADDRESS(Y$2,$DY$2)))</f>
        <v>17533.106256717118</v>
      </c>
      <c r="Z84" s="51">
        <f ca="1">SUMPRODUCT($CM84:$DD84,INDIRECT(ADDRESS(Z$2,$DH$2)):INDIRECT(ADDRESS(Z$2,$DY$2)))</f>
        <v>17533.106256717118</v>
      </c>
      <c r="AA84" s="51">
        <f ca="1">SUMPRODUCT($CM84:$DD84,INDIRECT(ADDRESS(AA$2,$DH$2)):INDIRECT(ADDRESS(AA$2,$DY$2)))</f>
        <v>17533.106256717118</v>
      </c>
      <c r="AB84" s="51">
        <f ca="1">SUMPRODUCT($CM84:$DD84,INDIRECT(ADDRESS(AB$2,$DH$2)):INDIRECT(ADDRESS(AB$2,$DY$2)))</f>
        <v>17533.106256717118</v>
      </c>
      <c r="AC84" s="51">
        <f ca="1">SUMPRODUCT($CM84:$DD84,INDIRECT(ADDRESS(AC$2,$DH$2)):INDIRECT(ADDRESS(AC$2,$DY$2)))</f>
        <v>17533.106256717118</v>
      </c>
      <c r="AD84" s="51">
        <f ca="1">SUMPRODUCT($CM84:$DD84,INDIRECT(ADDRESS(AD$2,$DH$2)):INDIRECT(ADDRESS(AD$2,$DY$2)))</f>
        <v>17533.106256717118</v>
      </c>
      <c r="AE84" s="51">
        <f ca="1">SUMPRODUCT($CM84:$DD84,INDIRECT(ADDRESS(AE$2,$DH$2)):INDIRECT(ADDRESS(AE$2,$DY$2)))</f>
        <v>17533.106256717118</v>
      </c>
      <c r="AF84" s="51">
        <f ca="1">SUMPRODUCT($CM84:$DD84,INDIRECT(ADDRESS(AF$2,$DH$2)):INDIRECT(ADDRESS(AF$2,$DY$2)))</f>
        <v>17533.106256717118</v>
      </c>
      <c r="AG84" s="51">
        <f ca="1">SUMPRODUCT($CM84:$DD84,INDIRECT(ADDRESS(AG$2,$DH$2)):INDIRECT(ADDRESS(AG$2,$DY$2)))</f>
        <v>17533.106256717118</v>
      </c>
      <c r="AH84" s="51">
        <f ca="1">SUMPRODUCT($CM84:$DD84,INDIRECT(ADDRESS(AH$2,$DH$2)):INDIRECT(ADDRESS(AH$2,$DY$2)))</f>
        <v>17533.106256717118</v>
      </c>
      <c r="AI84" s="51">
        <f ca="1">SUMPRODUCT($CM84:$DD84,INDIRECT(ADDRESS(AI$2,$DH$2)):INDIRECT(ADDRESS(AI$2,$DY$2)))</f>
        <v>17570.73848831324</v>
      </c>
      <c r="AJ84" s="51">
        <f ca="1">SUMPRODUCT($CM84:$DD84,INDIRECT(ADDRESS(AJ$2,$DH$2)):INDIRECT(ADDRESS(AJ$2,$DY$2)))</f>
        <v>17570.73848831324</v>
      </c>
      <c r="AK84" s="51">
        <f ca="1">SUMPRODUCT($CM84:$DD84,INDIRECT(ADDRESS(AK$2,$DH$2)):INDIRECT(ADDRESS(AK$2,$DY$2)))</f>
        <v>17570.73848831324</v>
      </c>
      <c r="AL84" s="51">
        <f ca="1">SUMPRODUCT($CM84:$DD84,INDIRECT(ADDRESS(AL$2,$DH$2)):INDIRECT(ADDRESS(AL$2,$DY$2)))</f>
        <v>17570.73848831324</v>
      </c>
      <c r="AM84" s="51">
        <f ca="1">SUMPRODUCT($CM84:$DD84,INDIRECT(ADDRESS(AM$2,$DH$2)):INDIRECT(ADDRESS(AM$2,$DY$2)))</f>
        <v>17570.73848831324</v>
      </c>
      <c r="AN84" s="51">
        <f ca="1">SUMPRODUCT($CM84:$DD84,INDIRECT(ADDRESS(AN$2,$DH$2)):INDIRECT(ADDRESS(AN$2,$DY$2)))</f>
        <v>17570.73848831324</v>
      </c>
      <c r="AO84" s="51">
        <f ca="1">SUMPRODUCT($CM84:$DD84,INDIRECT(ADDRESS(AO$2,$DH$2)):INDIRECT(ADDRESS(AO$2,$DY$2)))</f>
        <v>17570.73848831324</v>
      </c>
      <c r="AP84" s="51">
        <f ca="1">SUMPRODUCT($CM84:$DD84,INDIRECT(ADDRESS(AP$2,$DH$2)):INDIRECT(ADDRESS(AP$2,$DY$2)))</f>
        <v>17570.73848831324</v>
      </c>
      <c r="AQ84" s="51">
        <f ca="1">SUMPRODUCT($CM84:$DD84,INDIRECT(ADDRESS(AQ$2,$DH$2)):INDIRECT(ADDRESS(AQ$2,$DY$2)))</f>
        <v>17570.73848831324</v>
      </c>
      <c r="AR84" s="51">
        <f ca="1">SUMPRODUCT($CM84:$DD84,INDIRECT(ADDRESS(AR$2,$DH$2)):INDIRECT(ADDRESS(AR$2,$DY$2)))</f>
        <v>17570.73848831324</v>
      </c>
      <c r="AS84" s="51">
        <f ca="1">SUMPRODUCT($CM84:$DD84,INDIRECT(ADDRESS(AS$2,$DH$2)):INDIRECT(ADDRESS(AS$2,$DY$2)))</f>
        <v>17570.73848831324</v>
      </c>
      <c r="AT84" s="51">
        <f ca="1">SUMPRODUCT($CM84:$DD84,INDIRECT(ADDRESS(AT$2,$DH$2)):INDIRECT(ADDRESS(AT$2,$DY$2)))</f>
        <v>17570.73848831324</v>
      </c>
      <c r="AU84" s="51">
        <f ca="1">SUMPRODUCT($CM84:$DD84,INDIRECT(ADDRESS(AU$2,$DH$2)):INDIRECT(ADDRESS(AU$2,$DY$2)))</f>
        <v>17561.051108251824</v>
      </c>
      <c r="AV84" s="51">
        <f ca="1">SUMPRODUCT($CM84:$DD84,INDIRECT(ADDRESS(AV$2,$DH$2)):INDIRECT(ADDRESS(AV$2,$DY$2)))</f>
        <v>17561.051108251824</v>
      </c>
      <c r="AW84" s="51">
        <f ca="1">SUMPRODUCT($CM84:$DD84,INDIRECT(ADDRESS(AW$2,$DH$2)):INDIRECT(ADDRESS(AW$2,$DY$2)))</f>
        <v>17561.051108251824</v>
      </c>
      <c r="AX84" s="51">
        <f ca="1">SUMPRODUCT($CM84:$DD84,INDIRECT(ADDRESS(AX$2,$DH$2)):INDIRECT(ADDRESS(AX$2,$DY$2)))</f>
        <v>17561.051108251824</v>
      </c>
      <c r="AY84" s="51">
        <f ca="1">SUMPRODUCT($CM84:$DD84,INDIRECT(ADDRESS(AY$2,$DH$2)):INDIRECT(ADDRESS(AY$2,$DY$2)))</f>
        <v>17561.051108251824</v>
      </c>
      <c r="AZ84" s="51">
        <f ca="1">SUMPRODUCT($CM84:$DD84,INDIRECT(ADDRESS(AZ$2,$DH$2)):INDIRECT(ADDRESS(AZ$2,$DY$2)))</f>
        <v>17561.051108251824</v>
      </c>
      <c r="BA84" s="51">
        <f ca="1">SUMPRODUCT($CM84:$DD84,INDIRECT(ADDRESS(BA$2,$DH$2)):INDIRECT(ADDRESS(BA$2,$DY$2)))</f>
        <v>17561.051108251824</v>
      </c>
      <c r="BB84" s="51">
        <f ca="1">SUMPRODUCT($CM84:$DD84,INDIRECT(ADDRESS(BB$2,$DH$2)):INDIRECT(ADDRESS(BB$2,$DY$2)))</f>
        <v>17561.051108251824</v>
      </c>
      <c r="BC84" s="51">
        <f ca="1">SUMPRODUCT($CM84:$DD84,INDIRECT(ADDRESS(BC$2,$DH$2)):INDIRECT(ADDRESS(BC$2,$DY$2)))</f>
        <v>17561.051108251824</v>
      </c>
      <c r="BD84" s="51">
        <f ca="1">SUMPRODUCT($CM84:$DD84,INDIRECT(ADDRESS(BD$2,$DH$2)):INDIRECT(ADDRESS(BD$2,$DY$2)))</f>
        <v>17561.051108251824</v>
      </c>
      <c r="BE84" s="51">
        <f ca="1">SUMPRODUCT($CM84:$DD84,INDIRECT(ADDRESS(BE$2,$DH$2)):INDIRECT(ADDRESS(BE$2,$DY$2)))</f>
        <v>17561.051108251824</v>
      </c>
      <c r="BF84" s="51">
        <f ca="1">SUMPRODUCT($CM84:$DD84,INDIRECT(ADDRESS(BF$2,$DH$2)):INDIRECT(ADDRESS(BF$2,$DY$2)))</f>
        <v>17561.051108251824</v>
      </c>
      <c r="BG84" s="51">
        <f ca="1">SUMPRODUCT($CM84:$DD84,INDIRECT(ADDRESS(BG$2,$DH$2)):INDIRECT(ADDRESS(BG$2,$DY$2)))</f>
        <v>17564.654528456318</v>
      </c>
      <c r="BH84" s="51">
        <f ca="1">SUMPRODUCT($CM84:$DD84,INDIRECT(ADDRESS(BH$2,$DH$2)):INDIRECT(ADDRESS(BH$2,$DY$2)))</f>
        <v>17564.654528456318</v>
      </c>
      <c r="BI84" s="51">
        <f ca="1">SUMPRODUCT($CM84:$DD84,INDIRECT(ADDRESS(BI$2,$DH$2)):INDIRECT(ADDRESS(BI$2,$DY$2)))</f>
        <v>17564.654528456318</v>
      </c>
      <c r="BJ84" s="51">
        <f ca="1">SUMPRODUCT($CM84:$DD84,INDIRECT(ADDRESS(BJ$2,$DH$2)):INDIRECT(ADDRESS(BJ$2,$DY$2)))</f>
        <v>17564.654528456318</v>
      </c>
      <c r="BK84" s="51">
        <f ca="1">SUMPRODUCT($CM84:$DD84,INDIRECT(ADDRESS(BK$2,$DH$2)):INDIRECT(ADDRESS(BK$2,$DY$2)))</f>
        <v>17564.654528456318</v>
      </c>
      <c r="BL84" s="51">
        <f ca="1">SUMPRODUCT($CM84:$DD84,INDIRECT(ADDRESS(BL$2,$DH$2)):INDIRECT(ADDRESS(BL$2,$DY$2)))</f>
        <v>17564.654528456318</v>
      </c>
      <c r="BM84" s="51">
        <f ca="1">SUMPRODUCT($CM84:$DD84,INDIRECT(ADDRESS(BM$2,$DH$2)):INDIRECT(ADDRESS(BM$2,$DY$2)))</f>
        <v>17564.654528456318</v>
      </c>
      <c r="BN84" s="51">
        <f ca="1">SUMPRODUCT($CM84:$DD84,INDIRECT(ADDRESS(BN$2,$DH$2)):INDIRECT(ADDRESS(BN$2,$DY$2)))</f>
        <v>17564.654528456318</v>
      </c>
      <c r="BO84" s="51">
        <f ca="1">SUMPRODUCT($CM84:$DD84,INDIRECT(ADDRESS(BO$2,$DH$2)):INDIRECT(ADDRESS(BO$2,$DY$2)))</f>
        <v>17564.654528456318</v>
      </c>
      <c r="BP84" s="51">
        <f ca="1">SUMPRODUCT($CM84:$DD84,INDIRECT(ADDRESS(BP$2,$DH$2)):INDIRECT(ADDRESS(BP$2,$DY$2)))</f>
        <v>17564.654528456318</v>
      </c>
      <c r="BQ84" s="51">
        <f ca="1">SUMPRODUCT($CM84:$DD84,INDIRECT(ADDRESS(BQ$2,$DH$2)):INDIRECT(ADDRESS(BQ$2,$DY$2)))</f>
        <v>17564.654528456318</v>
      </c>
      <c r="BR84" s="51">
        <f ca="1">SUMPRODUCT($CM84:$DD84,INDIRECT(ADDRESS(BR$2,$DH$2)):INDIRECT(ADDRESS(BR$2,$DY$2)))</f>
        <v>17564.654528456318</v>
      </c>
      <c r="BS84" s="51">
        <f ca="1">SUMPRODUCT($CM84:$DD84,INDIRECT(ADDRESS(BS$2,$DH$2)):INDIRECT(ADDRESS(BS$2,$DY$2)))</f>
        <v>17599.285303607743</v>
      </c>
      <c r="BT84" s="51">
        <f ca="1">SUMPRODUCT($CM84:$DD84,INDIRECT(ADDRESS(BT$2,$DH$2)):INDIRECT(ADDRESS(BT$2,$DY$2)))</f>
        <v>17599.285303607743</v>
      </c>
      <c r="BU84" s="51">
        <f ca="1">SUMPRODUCT($CM84:$DD84,INDIRECT(ADDRESS(BU$2,$DH$2)):INDIRECT(ADDRESS(BU$2,$DY$2)))</f>
        <v>17599.285303607743</v>
      </c>
      <c r="BV84" s="51">
        <f ca="1">SUMPRODUCT($CM84:$DD84,INDIRECT(ADDRESS(BV$2,$DH$2)):INDIRECT(ADDRESS(BV$2,$DY$2)))</f>
        <v>17599.285303607743</v>
      </c>
      <c r="BW84" s="51">
        <f ca="1">SUMPRODUCT($CM84:$DD84,INDIRECT(ADDRESS(BW$2,$DH$2)):INDIRECT(ADDRESS(BW$2,$DY$2)))</f>
        <v>17599.285303607743</v>
      </c>
      <c r="BX84" s="51">
        <f ca="1">SUMPRODUCT($CM84:$DD84,INDIRECT(ADDRESS(BX$2,$DH$2)):INDIRECT(ADDRESS(BX$2,$DY$2)))</f>
        <v>17599.285303607743</v>
      </c>
      <c r="BY84" s="51">
        <f ca="1">SUMPRODUCT($CM84:$DD84,INDIRECT(ADDRESS(BY$2,$DH$2)):INDIRECT(ADDRESS(BY$2,$DY$2)))</f>
        <v>17599.285303607743</v>
      </c>
      <c r="BZ84" s="51">
        <f ca="1">SUMPRODUCT($CM84:$DD84,INDIRECT(ADDRESS(BZ$2,$DH$2)):INDIRECT(ADDRESS(BZ$2,$DY$2)))</f>
        <v>17599.285303607743</v>
      </c>
      <c r="CA84" s="51">
        <f ca="1">SUMPRODUCT($CM84:$DD84,INDIRECT(ADDRESS(CA$2,$DH$2)):INDIRECT(ADDRESS(CA$2,$DY$2)))</f>
        <v>17599.285303607743</v>
      </c>
      <c r="CB84" s="51">
        <f ca="1">SUMPRODUCT($CM84:$DD84,INDIRECT(ADDRESS(CB$2,$DH$2)):INDIRECT(ADDRESS(CB$2,$DY$2)))</f>
        <v>17599.285303607743</v>
      </c>
      <c r="CC84" s="51">
        <f ca="1">SUMPRODUCT($CM84:$DD84,INDIRECT(ADDRESS(CC$2,$DH$2)):INDIRECT(ADDRESS(CC$2,$DY$2)))</f>
        <v>17599.285303607743</v>
      </c>
      <c r="CD84" s="51">
        <f ca="1">SUMPRODUCT($CM84:$DD84,INDIRECT(ADDRESS(CD$2,$DH$2)):INDIRECT(ADDRESS(CD$2,$DY$2)))</f>
        <v>17599.285303607743</v>
      </c>
      <c r="CF84" s="51">
        <f t="shared" ca="1" si="8"/>
        <v>209835.13421234285</v>
      </c>
      <c r="CG84" s="51">
        <f t="shared" ca="1" si="8"/>
        <v>210142.94634894456</v>
      </c>
      <c r="CH84" s="51">
        <f t="shared" ca="1" si="8"/>
        <v>210585.43623858606</v>
      </c>
      <c r="CI84" s="51">
        <f t="shared" ca="1" si="8"/>
        <v>210800.4249594518</v>
      </c>
      <c r="CJ84" s="51">
        <f t="shared" ca="1" si="8"/>
        <v>210750.63040004438</v>
      </c>
      <c r="CK84" s="51">
        <f t="shared" ca="1" si="8"/>
        <v>210949.008217233</v>
      </c>
      <c r="CL84" s="82"/>
      <c r="CM84" s="1">
        <f>IFERROR(VLOOKUP($A84,Auxiliar_OPEX_CustosUnit!$A$4:$BT$129,COLUMN(Auxiliar_OPEX_CustosUnit!BC$2),0),0)</f>
        <v>0</v>
      </c>
      <c r="CN84" s="1">
        <f>IFERROR(VLOOKUP($A84,Auxiliar_OPEX_CustosUnit!$A$4:$BT$129,COLUMN(Auxiliar_OPEX_CustosUnit!BD$2),0),0)</f>
        <v>0</v>
      </c>
      <c r="CO84" s="1">
        <f>IFERROR(VLOOKUP($A84,Auxiliar_OPEX_CustosUnit!$A$4:$BT$129,COLUMN(Auxiliar_OPEX_CustosUnit!BE$2),0)*(1-DRE_Auxiliar!$A$172),0)</f>
        <v>15936.328784469286</v>
      </c>
      <c r="CP84" s="1">
        <f>IFERROR(VLOOKUP($A84,Auxiliar_OPEX_CustosUnit!$A$4:$BT$129,COLUMN(Auxiliar_OPEX_CustosUnit!BF$2),0),0)</f>
        <v>0</v>
      </c>
      <c r="CQ84" s="1">
        <f>IFERROR(VLOOKUP($A84,Auxiliar_OPEX_CustosUnit!$A$4:$BT$129,COLUMN(Auxiliar_OPEX_CustosUnit!BG$2),0),0)</f>
        <v>0</v>
      </c>
      <c r="CR84" s="1">
        <f>IFERROR(VLOOKUP($A84,Auxiliar_OPEX_CustosUnit!$A$4:$BT$129,COLUMN(Auxiliar_OPEX_CustosUnit!BH$2),0),0)</f>
        <v>0</v>
      </c>
      <c r="CS84" s="1">
        <f>IFERROR(VLOOKUP($A84,Auxiliar_OPEX_CustosUnit!$A$4:$BT$129,COLUMN(Auxiliar_OPEX_CustosUnit!BI$2),0),0)</f>
        <v>0</v>
      </c>
      <c r="CT84" s="1">
        <f>IFERROR(VLOOKUP($A84,Auxiliar_OPEX_CustosUnit!$A$4:$BT$129,COLUMN(Auxiliar_OPEX_CustosUnit!BJ$2),0),0)</f>
        <v>0</v>
      </c>
      <c r="CU84" s="1">
        <f>IFERROR(VLOOKUP($A84,Auxiliar_OPEX_CustosUnit!$A$4:$BT$129,COLUMN(Auxiliar_OPEX_CustosUnit!BK$2),0),0)</f>
        <v>8.0755159440762192</v>
      </c>
      <c r="CV84" s="1">
        <f>IFERROR(VLOOKUP($A84,Auxiliar_OPEX_CustosUnit!$A$4:$BT$129,COLUMN(Auxiliar_OPEX_CustosUnit!BL$2),0),0)</f>
        <v>0</v>
      </c>
      <c r="CW84" s="1">
        <f>IFERROR(VLOOKUP($A84,Auxiliar_OPEX_CustosUnit!$A$4:$BT$129,COLUMN(Auxiliar_OPEX_CustosUnit!BM$2),0),0)</f>
        <v>0</v>
      </c>
      <c r="CX84" s="1">
        <f>IFERROR(VLOOKUP($A84,Auxiliar_OPEX_CustosUnit!$A$4:$BT$129,COLUMN(Auxiliar_OPEX_CustosUnit!BN$2),0),0)</f>
        <v>0</v>
      </c>
      <c r="CY84" s="1">
        <f>IFERROR(VLOOKUP($A84,Auxiliar_OPEX_CustosUnit!$A$4:$BT$129,COLUMN(Auxiliar_OPEX_CustosUnit!BO$2),0),0)</f>
        <v>0</v>
      </c>
      <c r="CZ84" s="1">
        <f>IFERROR(VLOOKUP($A84,Auxiliar_OPEX_CustosUnit!$A$4:$BT$129,COLUMN(Auxiliar_OPEX_CustosUnit!BP$2),0),0)</f>
        <v>0</v>
      </c>
      <c r="DA84" s="1">
        <f>IFERROR(VLOOKUP($A84,Auxiliar_OPEX_CustosUnit!$A$4:$BT$129,COLUMN(Auxiliar_OPEX_CustosUnit!BQ$2),0),0)</f>
        <v>0</v>
      </c>
      <c r="DB84" s="1">
        <f>IFERROR(VLOOKUP($A84,Auxiliar_OPEX_CustosUnit!$A$4:$BT$129,COLUMN(Auxiliar_OPEX_CustosUnit!BR$2),0),0)</f>
        <v>0</v>
      </c>
      <c r="DC84" s="1">
        <f>IFERROR(VLOOKUP($A84,Auxiliar_OPEX_CustosUnit!$A$4:$BT$129,COLUMN(Auxiliar_OPEX_CustosUnit!BS$2),0),0)</f>
        <v>0</v>
      </c>
      <c r="DD84" s="1">
        <f>IFERROR(VLOOKUP($A84,Auxiliar_OPEX_CustosUnit!$A$4:$BT$129,COLUMN(Auxiliar_OPEX_CustosUnit!BT$2),0),0)</f>
        <v>0</v>
      </c>
    </row>
    <row r="85" spans="1:129" hidden="1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6521.8482533888237</v>
      </c>
      <c r="E85" s="51">
        <f ca="1">SUMPRODUCT($CM85:$DD85,INDIRECT(ADDRESS(E$2,$DH$2)):INDIRECT(ADDRESS(E$2,$DY$2)))</f>
        <v>6521.8482533888237</v>
      </c>
      <c r="F85" s="51">
        <f ca="1">SUMPRODUCT($CM85:$DD85,INDIRECT(ADDRESS(F$2,$DH$2)):INDIRECT(ADDRESS(F$2,$DY$2)))</f>
        <v>6521.8482533888237</v>
      </c>
      <c r="G85" s="51">
        <f ca="1">SUMPRODUCT($CM85:$DD85,INDIRECT(ADDRESS(G$2,$DH$2)):INDIRECT(ADDRESS(G$2,$DY$2)))</f>
        <v>6521.8482533888237</v>
      </c>
      <c r="H85" s="51">
        <f ca="1">SUMPRODUCT($CM85:$DD85,INDIRECT(ADDRESS(H$2,$DH$2)):INDIRECT(ADDRESS(H$2,$DY$2)))</f>
        <v>6521.8482533888237</v>
      </c>
      <c r="I85" s="51">
        <f ca="1">SUMPRODUCT($CM85:$DD85,INDIRECT(ADDRESS(I$2,$DH$2)):INDIRECT(ADDRESS(I$2,$DY$2)))</f>
        <v>6521.8482533888237</v>
      </c>
      <c r="J85" s="51">
        <f ca="1">SUMPRODUCT($CM85:$DD85,INDIRECT(ADDRESS(J$2,$DH$2)):INDIRECT(ADDRESS(J$2,$DY$2)))</f>
        <v>6521.8482533888237</v>
      </c>
      <c r="K85" s="51">
        <f ca="1">SUMPRODUCT($CM85:$DD85,INDIRECT(ADDRESS(K$2,$DH$2)):INDIRECT(ADDRESS(K$2,$DY$2)))</f>
        <v>6536.6069334677759</v>
      </c>
      <c r="L85" s="51">
        <f ca="1">SUMPRODUCT($CM85:$DD85,INDIRECT(ADDRESS(L$2,$DH$2)):INDIRECT(ADDRESS(L$2,$DY$2)))</f>
        <v>6536.6069334677759</v>
      </c>
      <c r="M85" s="51">
        <f ca="1">SUMPRODUCT($CM85:$DD85,INDIRECT(ADDRESS(M$2,$DH$2)):INDIRECT(ADDRESS(M$2,$DY$2)))</f>
        <v>6536.6069334677759</v>
      </c>
      <c r="N85" s="51">
        <f ca="1">SUMPRODUCT($CM85:$DD85,INDIRECT(ADDRESS(N$2,$DH$2)):INDIRECT(ADDRESS(N$2,$DY$2)))</f>
        <v>6536.6069334677759</v>
      </c>
      <c r="O85" s="51">
        <f ca="1">SUMPRODUCT($CM85:$DD85,INDIRECT(ADDRESS(O$2,$DH$2)):INDIRECT(ADDRESS(O$2,$DY$2)))</f>
        <v>6536.6069334677759</v>
      </c>
      <c r="P85" s="51">
        <f ca="1">SUMPRODUCT($CM85:$DD85,INDIRECT(ADDRESS(P$2,$DH$2)):INDIRECT(ADDRESS(P$2,$DY$2)))</f>
        <v>6536.6069334677759</v>
      </c>
      <c r="Q85" s="51">
        <f ca="1">SUMPRODUCT($CM85:$DD85,INDIRECT(ADDRESS(Q$2,$DH$2)):INDIRECT(ADDRESS(Q$2,$DY$2)))</f>
        <v>6536.6069334677759</v>
      </c>
      <c r="R85" s="51">
        <f ca="1">SUMPRODUCT($CM85:$DD85,INDIRECT(ADDRESS(R$2,$DH$2)):INDIRECT(ADDRESS(R$2,$DY$2)))</f>
        <v>6536.6069334677759</v>
      </c>
      <c r="S85" s="51">
        <f ca="1">SUMPRODUCT($CM85:$DD85,INDIRECT(ADDRESS(S$2,$DH$2)):INDIRECT(ADDRESS(S$2,$DY$2)))</f>
        <v>6536.6069334677759</v>
      </c>
      <c r="T85" s="51">
        <f ca="1">SUMPRODUCT($CM85:$DD85,INDIRECT(ADDRESS(T$2,$DH$2)):INDIRECT(ADDRESS(T$2,$DY$2)))</f>
        <v>6536.6069334677759</v>
      </c>
      <c r="U85" s="51">
        <f ca="1">SUMPRODUCT($CM85:$DD85,INDIRECT(ADDRESS(U$2,$DH$2)):INDIRECT(ADDRESS(U$2,$DY$2)))</f>
        <v>6536.6069334677759</v>
      </c>
      <c r="V85" s="51">
        <f ca="1">SUMPRODUCT($CM85:$DD85,INDIRECT(ADDRESS(V$2,$DH$2)):INDIRECT(ADDRESS(V$2,$DY$2)))</f>
        <v>6536.6069334677759</v>
      </c>
      <c r="W85" s="51">
        <f ca="1">SUMPRODUCT($CM85:$DD85,INDIRECT(ADDRESS(W$2,$DH$2)):INDIRECT(ADDRESS(W$2,$DY$2)))</f>
        <v>6565.3116954626203</v>
      </c>
      <c r="X85" s="51">
        <f ca="1">SUMPRODUCT($CM85:$DD85,INDIRECT(ADDRESS(X$2,$DH$2)):INDIRECT(ADDRESS(X$2,$DY$2)))</f>
        <v>6565.3116954626203</v>
      </c>
      <c r="Y85" s="51">
        <f ca="1">SUMPRODUCT($CM85:$DD85,INDIRECT(ADDRESS(Y$2,$DH$2)):INDIRECT(ADDRESS(Y$2,$DY$2)))</f>
        <v>6565.3116954626203</v>
      </c>
      <c r="Z85" s="51">
        <f ca="1">SUMPRODUCT($CM85:$DD85,INDIRECT(ADDRESS(Z$2,$DH$2)):INDIRECT(ADDRESS(Z$2,$DY$2)))</f>
        <v>6565.3116954626203</v>
      </c>
      <c r="AA85" s="51">
        <f ca="1">SUMPRODUCT($CM85:$DD85,INDIRECT(ADDRESS(AA$2,$DH$2)):INDIRECT(ADDRESS(AA$2,$DY$2)))</f>
        <v>6565.3116954626203</v>
      </c>
      <c r="AB85" s="51">
        <f ca="1">SUMPRODUCT($CM85:$DD85,INDIRECT(ADDRESS(AB$2,$DH$2)):INDIRECT(ADDRESS(AB$2,$DY$2)))</f>
        <v>6565.3116954626203</v>
      </c>
      <c r="AC85" s="51">
        <f ca="1">SUMPRODUCT($CM85:$DD85,INDIRECT(ADDRESS(AC$2,$DH$2)):INDIRECT(ADDRESS(AC$2,$DY$2)))</f>
        <v>6565.3116954626203</v>
      </c>
      <c r="AD85" s="51">
        <f ca="1">SUMPRODUCT($CM85:$DD85,INDIRECT(ADDRESS(AD$2,$DH$2)):INDIRECT(ADDRESS(AD$2,$DY$2)))</f>
        <v>6565.3116954626203</v>
      </c>
      <c r="AE85" s="51">
        <f ca="1">SUMPRODUCT($CM85:$DD85,INDIRECT(ADDRESS(AE$2,$DH$2)):INDIRECT(ADDRESS(AE$2,$DY$2)))</f>
        <v>6565.3116954626203</v>
      </c>
      <c r="AF85" s="51">
        <f ca="1">SUMPRODUCT($CM85:$DD85,INDIRECT(ADDRESS(AF$2,$DH$2)):INDIRECT(ADDRESS(AF$2,$DY$2)))</f>
        <v>6565.3116954626203</v>
      </c>
      <c r="AG85" s="51">
        <f ca="1">SUMPRODUCT($CM85:$DD85,INDIRECT(ADDRESS(AG$2,$DH$2)):INDIRECT(ADDRESS(AG$2,$DY$2)))</f>
        <v>6565.3116954626203</v>
      </c>
      <c r="AH85" s="51">
        <f ca="1">SUMPRODUCT($CM85:$DD85,INDIRECT(ADDRESS(AH$2,$DH$2)):INDIRECT(ADDRESS(AH$2,$DY$2)))</f>
        <v>6565.3116954626203</v>
      </c>
      <c r="AI85" s="51">
        <f ca="1">SUMPRODUCT($CM85:$DD85,INDIRECT(ADDRESS(AI$2,$DH$2)):INDIRECT(ADDRESS(AI$2,$DY$2)))</f>
        <v>6588.0432552451884</v>
      </c>
      <c r="AJ85" s="51">
        <f ca="1">SUMPRODUCT($CM85:$DD85,INDIRECT(ADDRESS(AJ$2,$DH$2)):INDIRECT(ADDRESS(AJ$2,$DY$2)))</f>
        <v>6588.0432552451884</v>
      </c>
      <c r="AK85" s="51">
        <f ca="1">SUMPRODUCT($CM85:$DD85,INDIRECT(ADDRESS(AK$2,$DH$2)):INDIRECT(ADDRESS(AK$2,$DY$2)))</f>
        <v>6588.0432552451884</v>
      </c>
      <c r="AL85" s="51">
        <f ca="1">SUMPRODUCT($CM85:$DD85,INDIRECT(ADDRESS(AL$2,$DH$2)):INDIRECT(ADDRESS(AL$2,$DY$2)))</f>
        <v>6588.0432552451884</v>
      </c>
      <c r="AM85" s="51">
        <f ca="1">SUMPRODUCT($CM85:$DD85,INDIRECT(ADDRESS(AM$2,$DH$2)):INDIRECT(ADDRESS(AM$2,$DY$2)))</f>
        <v>6588.0432552451884</v>
      </c>
      <c r="AN85" s="51">
        <f ca="1">SUMPRODUCT($CM85:$DD85,INDIRECT(ADDRESS(AN$2,$DH$2)):INDIRECT(ADDRESS(AN$2,$DY$2)))</f>
        <v>6588.0432552451884</v>
      </c>
      <c r="AO85" s="51">
        <f ca="1">SUMPRODUCT($CM85:$DD85,INDIRECT(ADDRESS(AO$2,$DH$2)):INDIRECT(ADDRESS(AO$2,$DY$2)))</f>
        <v>6588.0432552451884</v>
      </c>
      <c r="AP85" s="51">
        <f ca="1">SUMPRODUCT($CM85:$DD85,INDIRECT(ADDRESS(AP$2,$DH$2)):INDIRECT(ADDRESS(AP$2,$DY$2)))</f>
        <v>6588.0432552451884</v>
      </c>
      <c r="AQ85" s="51">
        <f ca="1">SUMPRODUCT($CM85:$DD85,INDIRECT(ADDRESS(AQ$2,$DH$2)):INDIRECT(ADDRESS(AQ$2,$DY$2)))</f>
        <v>6588.0432552451884</v>
      </c>
      <c r="AR85" s="51">
        <f ca="1">SUMPRODUCT($CM85:$DD85,INDIRECT(ADDRESS(AR$2,$DH$2)):INDIRECT(ADDRESS(AR$2,$DY$2)))</f>
        <v>6588.0432552451884</v>
      </c>
      <c r="AS85" s="51">
        <f ca="1">SUMPRODUCT($CM85:$DD85,INDIRECT(ADDRESS(AS$2,$DH$2)):INDIRECT(ADDRESS(AS$2,$DY$2)))</f>
        <v>6588.0432552451884</v>
      </c>
      <c r="AT85" s="51">
        <f ca="1">SUMPRODUCT($CM85:$DD85,INDIRECT(ADDRESS(AT$2,$DH$2)):INDIRECT(ADDRESS(AT$2,$DY$2)))</f>
        <v>6588.0432552451884</v>
      </c>
      <c r="AU85" s="51">
        <f ca="1">SUMPRODUCT($CM85:$DD85,INDIRECT(ADDRESS(AU$2,$DH$2)):INDIRECT(ADDRESS(AU$2,$DY$2)))</f>
        <v>6611.6962876074804</v>
      </c>
      <c r="AV85" s="51">
        <f ca="1">SUMPRODUCT($CM85:$DD85,INDIRECT(ADDRESS(AV$2,$DH$2)):INDIRECT(ADDRESS(AV$2,$DY$2)))</f>
        <v>6611.6962876074804</v>
      </c>
      <c r="AW85" s="51">
        <f ca="1">SUMPRODUCT($CM85:$DD85,INDIRECT(ADDRESS(AW$2,$DH$2)):INDIRECT(ADDRESS(AW$2,$DY$2)))</f>
        <v>6611.6962876074804</v>
      </c>
      <c r="AX85" s="51">
        <f ca="1">SUMPRODUCT($CM85:$DD85,INDIRECT(ADDRESS(AX$2,$DH$2)):INDIRECT(ADDRESS(AX$2,$DY$2)))</f>
        <v>6611.6962876074804</v>
      </c>
      <c r="AY85" s="51">
        <f ca="1">SUMPRODUCT($CM85:$DD85,INDIRECT(ADDRESS(AY$2,$DH$2)):INDIRECT(ADDRESS(AY$2,$DY$2)))</f>
        <v>6611.6962876074804</v>
      </c>
      <c r="AZ85" s="51">
        <f ca="1">SUMPRODUCT($CM85:$DD85,INDIRECT(ADDRESS(AZ$2,$DH$2)):INDIRECT(ADDRESS(AZ$2,$DY$2)))</f>
        <v>6611.6962876074804</v>
      </c>
      <c r="BA85" s="51">
        <f ca="1">SUMPRODUCT($CM85:$DD85,INDIRECT(ADDRESS(BA$2,$DH$2)):INDIRECT(ADDRESS(BA$2,$DY$2)))</f>
        <v>6611.6962876074804</v>
      </c>
      <c r="BB85" s="51">
        <f ca="1">SUMPRODUCT($CM85:$DD85,INDIRECT(ADDRESS(BB$2,$DH$2)):INDIRECT(ADDRESS(BB$2,$DY$2)))</f>
        <v>6611.6962876074804</v>
      </c>
      <c r="BC85" s="51">
        <f ca="1">SUMPRODUCT($CM85:$DD85,INDIRECT(ADDRESS(BC$2,$DH$2)):INDIRECT(ADDRESS(BC$2,$DY$2)))</f>
        <v>6611.6962876074804</v>
      </c>
      <c r="BD85" s="51">
        <f ca="1">SUMPRODUCT($CM85:$DD85,INDIRECT(ADDRESS(BD$2,$DH$2)):INDIRECT(ADDRESS(BD$2,$DY$2)))</f>
        <v>6611.6962876074804</v>
      </c>
      <c r="BE85" s="51">
        <f ca="1">SUMPRODUCT($CM85:$DD85,INDIRECT(ADDRESS(BE$2,$DH$2)):INDIRECT(ADDRESS(BE$2,$DY$2)))</f>
        <v>6611.6962876074804</v>
      </c>
      <c r="BF85" s="51">
        <f ca="1">SUMPRODUCT($CM85:$DD85,INDIRECT(ADDRESS(BF$2,$DH$2)):INDIRECT(ADDRESS(BF$2,$DY$2)))</f>
        <v>6611.6962876074804</v>
      </c>
      <c r="BG85" s="51">
        <f ca="1">SUMPRODUCT($CM85:$DD85,INDIRECT(ADDRESS(BG$2,$DH$2)):INDIRECT(ADDRESS(BG$2,$DY$2)))</f>
        <v>6631.0249195710467</v>
      </c>
      <c r="BH85" s="51">
        <f ca="1">SUMPRODUCT($CM85:$DD85,INDIRECT(ADDRESS(BH$2,$DH$2)):INDIRECT(ADDRESS(BH$2,$DY$2)))</f>
        <v>6631.0249195710467</v>
      </c>
      <c r="BI85" s="51">
        <f ca="1">SUMPRODUCT($CM85:$DD85,INDIRECT(ADDRESS(BI$2,$DH$2)):INDIRECT(ADDRESS(BI$2,$DY$2)))</f>
        <v>6631.0249195710467</v>
      </c>
      <c r="BJ85" s="51">
        <f ca="1">SUMPRODUCT($CM85:$DD85,INDIRECT(ADDRESS(BJ$2,$DH$2)):INDIRECT(ADDRESS(BJ$2,$DY$2)))</f>
        <v>6631.0249195710467</v>
      </c>
      <c r="BK85" s="51">
        <f ca="1">SUMPRODUCT($CM85:$DD85,INDIRECT(ADDRESS(BK$2,$DH$2)):INDIRECT(ADDRESS(BK$2,$DY$2)))</f>
        <v>6631.0249195710467</v>
      </c>
      <c r="BL85" s="51">
        <f ca="1">SUMPRODUCT($CM85:$DD85,INDIRECT(ADDRESS(BL$2,$DH$2)):INDIRECT(ADDRESS(BL$2,$DY$2)))</f>
        <v>6631.0249195710467</v>
      </c>
      <c r="BM85" s="51">
        <f ca="1">SUMPRODUCT($CM85:$DD85,INDIRECT(ADDRESS(BM$2,$DH$2)):INDIRECT(ADDRESS(BM$2,$DY$2)))</f>
        <v>6631.0249195710467</v>
      </c>
      <c r="BN85" s="51">
        <f ca="1">SUMPRODUCT($CM85:$DD85,INDIRECT(ADDRESS(BN$2,$DH$2)):INDIRECT(ADDRESS(BN$2,$DY$2)))</f>
        <v>6631.0249195710467</v>
      </c>
      <c r="BO85" s="51">
        <f ca="1">SUMPRODUCT($CM85:$DD85,INDIRECT(ADDRESS(BO$2,$DH$2)):INDIRECT(ADDRESS(BO$2,$DY$2)))</f>
        <v>6631.0249195710467</v>
      </c>
      <c r="BP85" s="51">
        <f ca="1">SUMPRODUCT($CM85:$DD85,INDIRECT(ADDRESS(BP$2,$DH$2)):INDIRECT(ADDRESS(BP$2,$DY$2)))</f>
        <v>6631.0249195710467</v>
      </c>
      <c r="BQ85" s="51">
        <f ca="1">SUMPRODUCT($CM85:$DD85,INDIRECT(ADDRESS(BQ$2,$DH$2)):INDIRECT(ADDRESS(BQ$2,$DY$2)))</f>
        <v>6631.0249195710467</v>
      </c>
      <c r="BR85" s="51">
        <f ca="1">SUMPRODUCT($CM85:$DD85,INDIRECT(ADDRESS(BR$2,$DH$2)):INDIRECT(ADDRESS(BR$2,$DY$2)))</f>
        <v>6631.0249195710467</v>
      </c>
      <c r="BS85" s="51">
        <f ca="1">SUMPRODUCT($CM85:$DD85,INDIRECT(ADDRESS(BS$2,$DH$2)):INDIRECT(ADDRESS(BS$2,$DY$2)))</f>
        <v>6648.8977275442958</v>
      </c>
      <c r="BT85" s="51">
        <f ca="1">SUMPRODUCT($CM85:$DD85,INDIRECT(ADDRESS(BT$2,$DH$2)):INDIRECT(ADDRESS(BT$2,$DY$2)))</f>
        <v>6648.8977275442958</v>
      </c>
      <c r="BU85" s="51">
        <f ca="1">SUMPRODUCT($CM85:$DD85,INDIRECT(ADDRESS(BU$2,$DH$2)):INDIRECT(ADDRESS(BU$2,$DY$2)))</f>
        <v>6648.8977275442958</v>
      </c>
      <c r="BV85" s="51">
        <f ca="1">SUMPRODUCT($CM85:$DD85,INDIRECT(ADDRESS(BV$2,$DH$2)):INDIRECT(ADDRESS(BV$2,$DY$2)))</f>
        <v>6648.8977275442958</v>
      </c>
      <c r="BW85" s="51">
        <f ca="1">SUMPRODUCT($CM85:$DD85,INDIRECT(ADDRESS(BW$2,$DH$2)):INDIRECT(ADDRESS(BW$2,$DY$2)))</f>
        <v>6648.8977275442958</v>
      </c>
      <c r="BX85" s="51">
        <f ca="1">SUMPRODUCT($CM85:$DD85,INDIRECT(ADDRESS(BX$2,$DH$2)):INDIRECT(ADDRESS(BX$2,$DY$2)))</f>
        <v>6648.8977275442958</v>
      </c>
      <c r="BY85" s="51">
        <f ca="1">SUMPRODUCT($CM85:$DD85,INDIRECT(ADDRESS(BY$2,$DH$2)):INDIRECT(ADDRESS(BY$2,$DY$2)))</f>
        <v>6648.8977275442958</v>
      </c>
      <c r="BZ85" s="51">
        <f ca="1">SUMPRODUCT($CM85:$DD85,INDIRECT(ADDRESS(BZ$2,$DH$2)):INDIRECT(ADDRESS(BZ$2,$DY$2)))</f>
        <v>6648.8977275442958</v>
      </c>
      <c r="CA85" s="51">
        <f ca="1">SUMPRODUCT($CM85:$DD85,INDIRECT(ADDRESS(CA$2,$DH$2)):INDIRECT(ADDRESS(CA$2,$DY$2)))</f>
        <v>6648.8977275442958</v>
      </c>
      <c r="CB85" s="51">
        <f ca="1">SUMPRODUCT($CM85:$DD85,INDIRECT(ADDRESS(CB$2,$DH$2)):INDIRECT(ADDRESS(CB$2,$DY$2)))</f>
        <v>6648.8977275442958</v>
      </c>
      <c r="CC85" s="51">
        <f ca="1">SUMPRODUCT($CM85:$DD85,INDIRECT(ADDRESS(CC$2,$DH$2)):INDIRECT(ADDRESS(CC$2,$DY$2)))</f>
        <v>6648.8977275442958</v>
      </c>
      <c r="CD85" s="51">
        <f ca="1">SUMPRODUCT($CM85:$DD85,INDIRECT(ADDRESS(CD$2,$DH$2)):INDIRECT(ADDRESS(CD$2,$DY$2)))</f>
        <v>6648.8977275442958</v>
      </c>
      <c r="CF85" s="51">
        <f t="shared" ref="CF85:CK100" ca="1" si="9">SUMPRODUCT($D85:$CD85,N($D$1:$CD$1=CF$1))</f>
        <v>78335.972441060643</v>
      </c>
      <c r="CG85" s="51">
        <f t="shared" ca="1" si="9"/>
        <v>78582.807011587516</v>
      </c>
      <c r="CH85" s="51">
        <f t="shared" ca="1" si="9"/>
        <v>78897.398144464256</v>
      </c>
      <c r="CI85" s="51">
        <f t="shared" ca="1" si="9"/>
        <v>79174.784224753734</v>
      </c>
      <c r="CJ85" s="51">
        <f t="shared" ca="1" si="9"/>
        <v>79436.998611107614</v>
      </c>
      <c r="CK85" s="51">
        <f t="shared" ca="1" si="9"/>
        <v>79661.663074718817</v>
      </c>
      <c r="CL85" s="82"/>
      <c r="CM85" s="1">
        <f>IFERROR(VLOOKUP($A85,Auxiliar_OPEX_CustosUnit!$A$4:$BT$129,COLUMN(Auxiliar_OPEX_CustosUnit!BC$2),0),0)</f>
        <v>0</v>
      </c>
      <c r="CN85" s="1">
        <f>IFERROR(VLOOKUP($A85,Auxiliar_OPEX_CustosUnit!$A$4:$BT$129,COLUMN(Auxiliar_OPEX_CustosUnit!BD$2),0),0)</f>
        <v>0</v>
      </c>
      <c r="CO85" s="1">
        <f>IFERROR(VLOOKUP($A85,Auxiliar_OPEX_CustosUnit!$A$4:$BT$129,COLUMN(Auxiliar_OPEX_CustosUnit!BE$2),0)*(1-DRE_Auxiliar!$A$172),0)</f>
        <v>5166.0885678784962</v>
      </c>
      <c r="CP85" s="1">
        <f>IFERROR(VLOOKUP($A85,Auxiliar_OPEX_CustosUnit!$A$4:$BT$129,COLUMN(Auxiliar_OPEX_CustosUnit!BF$2),0),0)</f>
        <v>0</v>
      </c>
      <c r="CQ85" s="1">
        <f>IFERROR(VLOOKUP($A85,Auxiliar_OPEX_CustosUnit!$A$4:$BT$129,COLUMN(Auxiliar_OPEX_CustosUnit!BG$2),0),0)</f>
        <v>22.2255686149234</v>
      </c>
      <c r="CR85" s="1">
        <f>IFERROR(VLOOKUP($A85,Auxiliar_OPEX_CustosUnit!$A$4:$BT$129,COLUMN(Auxiliar_OPEX_CustosUnit!BH$2),0),0)</f>
        <v>0</v>
      </c>
      <c r="CS85" s="1">
        <f>IFERROR(VLOOKUP($A85,Auxiliar_OPEX_CustosUnit!$A$4:$BT$129,COLUMN(Auxiliar_OPEX_CustosUnit!BI$2),0),0)</f>
        <v>0</v>
      </c>
      <c r="CT85" s="1">
        <f>IFERROR(VLOOKUP($A85,Auxiliar_OPEX_CustosUnit!$A$4:$BT$129,COLUMN(Auxiliar_OPEX_CustosUnit!BJ$2),0),0)</f>
        <v>0</v>
      </c>
      <c r="CU85" s="1">
        <f>IFERROR(VLOOKUP($A85,Auxiliar_OPEX_CustosUnit!$A$4:$BT$129,COLUMN(Auxiliar_OPEX_CustosUnit!BK$2),0),0)</f>
        <v>0</v>
      </c>
      <c r="CV85" s="1">
        <f>IFERROR(VLOOKUP($A85,Auxiliar_OPEX_CustosUnit!$A$4:$BT$129,COLUMN(Auxiliar_OPEX_CustosUnit!BL$2),0),0)</f>
        <v>0</v>
      </c>
      <c r="CW85" s="1">
        <f>IFERROR(VLOOKUP($A85,Auxiliar_OPEX_CustosUnit!$A$4:$BT$129,COLUMN(Auxiliar_OPEX_CustosUnit!BM$2),0),0)</f>
        <v>0</v>
      </c>
      <c r="CX85" s="1">
        <f>IFERROR(VLOOKUP($A85,Auxiliar_OPEX_CustosUnit!$A$4:$BT$129,COLUMN(Auxiliar_OPEX_CustosUnit!BN$2),0),0)</f>
        <v>0</v>
      </c>
      <c r="CY85" s="1">
        <f>IFERROR(VLOOKUP($A85,Auxiliar_OPEX_CustosUnit!$A$4:$BT$129,COLUMN(Auxiliar_OPEX_CustosUnit!BO$2),0),0)</f>
        <v>0</v>
      </c>
      <c r="CZ85" s="1">
        <f>IFERROR(VLOOKUP($A85,Auxiliar_OPEX_CustosUnit!$A$4:$BT$129,COLUMN(Auxiliar_OPEX_CustosUnit!BP$2),0),0)</f>
        <v>0</v>
      </c>
      <c r="DA85" s="1">
        <f>IFERROR(VLOOKUP($A85,Auxiliar_OPEX_CustosUnit!$A$4:$BT$129,COLUMN(Auxiliar_OPEX_CustosUnit!BQ$2),0),0)</f>
        <v>0</v>
      </c>
      <c r="DB85" s="1">
        <f>IFERROR(VLOOKUP($A85,Auxiliar_OPEX_CustosUnit!$A$4:$BT$129,COLUMN(Auxiliar_OPEX_CustosUnit!BR$2),0),0)</f>
        <v>0</v>
      </c>
      <c r="DC85" s="1">
        <f>IFERROR(VLOOKUP($A85,Auxiliar_OPEX_CustosUnit!$A$4:$BT$129,COLUMN(Auxiliar_OPEX_CustosUnit!BS$2),0),0)</f>
        <v>0</v>
      </c>
      <c r="DD85" s="1">
        <f>IFERROR(VLOOKUP($A85,Auxiliar_OPEX_CustosUnit!$A$4:$BT$129,COLUMN(Auxiliar_OPEX_CustosUnit!BT$2),0),0)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19040.901653978526</v>
      </c>
      <c r="E86" s="51">
        <f ca="1">SUMPRODUCT($CM86:$DD86,INDIRECT(ADDRESS(E$2,$DH$2)):INDIRECT(ADDRESS(E$2,$DY$2)))</f>
        <v>19040.901653978526</v>
      </c>
      <c r="F86" s="51">
        <f ca="1">SUMPRODUCT($CM86:$DD86,INDIRECT(ADDRESS(F$2,$DH$2)):INDIRECT(ADDRESS(F$2,$DY$2)))</f>
        <v>19040.901653978526</v>
      </c>
      <c r="G86" s="51">
        <f ca="1">SUMPRODUCT($CM86:$DD86,INDIRECT(ADDRESS(G$2,$DH$2)):INDIRECT(ADDRESS(G$2,$DY$2)))</f>
        <v>19040.901653978526</v>
      </c>
      <c r="H86" s="51">
        <f ca="1">SUMPRODUCT($CM86:$DD86,INDIRECT(ADDRESS(H$2,$DH$2)):INDIRECT(ADDRESS(H$2,$DY$2)))</f>
        <v>19040.901653978526</v>
      </c>
      <c r="I86" s="51">
        <f ca="1">SUMPRODUCT($CM86:$DD86,INDIRECT(ADDRESS(I$2,$DH$2)):INDIRECT(ADDRESS(I$2,$DY$2)))</f>
        <v>19040.901653978526</v>
      </c>
      <c r="J86" s="51">
        <f ca="1">SUMPRODUCT($CM86:$DD86,INDIRECT(ADDRESS(J$2,$DH$2)):INDIRECT(ADDRESS(J$2,$DY$2)))</f>
        <v>19040.901653978526</v>
      </c>
      <c r="K86" s="51">
        <f ca="1">SUMPRODUCT($CM86:$DD86,INDIRECT(ADDRESS(K$2,$DH$2)):INDIRECT(ADDRESS(K$2,$DY$2)))</f>
        <v>19058.702562593695</v>
      </c>
      <c r="L86" s="51">
        <f ca="1">SUMPRODUCT($CM86:$DD86,INDIRECT(ADDRESS(L$2,$DH$2)):INDIRECT(ADDRESS(L$2,$DY$2)))</f>
        <v>19058.702562593695</v>
      </c>
      <c r="M86" s="51">
        <f ca="1">SUMPRODUCT($CM86:$DD86,INDIRECT(ADDRESS(M$2,$DH$2)):INDIRECT(ADDRESS(M$2,$DY$2)))</f>
        <v>19058.702562593695</v>
      </c>
      <c r="N86" s="51">
        <f ca="1">SUMPRODUCT($CM86:$DD86,INDIRECT(ADDRESS(N$2,$DH$2)):INDIRECT(ADDRESS(N$2,$DY$2)))</f>
        <v>19058.702562593695</v>
      </c>
      <c r="O86" s="51">
        <f ca="1">SUMPRODUCT($CM86:$DD86,INDIRECT(ADDRESS(O$2,$DH$2)):INDIRECT(ADDRESS(O$2,$DY$2)))</f>
        <v>19058.702562593695</v>
      </c>
      <c r="P86" s="51">
        <f ca="1">SUMPRODUCT($CM86:$DD86,INDIRECT(ADDRESS(P$2,$DH$2)):INDIRECT(ADDRESS(P$2,$DY$2)))</f>
        <v>19058.702562593695</v>
      </c>
      <c r="Q86" s="51">
        <f ca="1">SUMPRODUCT($CM86:$DD86,INDIRECT(ADDRESS(Q$2,$DH$2)):INDIRECT(ADDRESS(Q$2,$DY$2)))</f>
        <v>19058.702562593695</v>
      </c>
      <c r="R86" s="51">
        <f ca="1">SUMPRODUCT($CM86:$DD86,INDIRECT(ADDRESS(R$2,$DH$2)):INDIRECT(ADDRESS(R$2,$DY$2)))</f>
        <v>19058.702562593695</v>
      </c>
      <c r="S86" s="51">
        <f ca="1">SUMPRODUCT($CM86:$DD86,INDIRECT(ADDRESS(S$2,$DH$2)):INDIRECT(ADDRESS(S$2,$DY$2)))</f>
        <v>19058.702562593695</v>
      </c>
      <c r="T86" s="51">
        <f ca="1">SUMPRODUCT($CM86:$DD86,INDIRECT(ADDRESS(T$2,$DH$2)):INDIRECT(ADDRESS(T$2,$DY$2)))</f>
        <v>19058.702562593695</v>
      </c>
      <c r="U86" s="51">
        <f ca="1">SUMPRODUCT($CM86:$DD86,INDIRECT(ADDRESS(U$2,$DH$2)):INDIRECT(ADDRESS(U$2,$DY$2)))</f>
        <v>19058.702562593695</v>
      </c>
      <c r="V86" s="51">
        <f ca="1">SUMPRODUCT($CM86:$DD86,INDIRECT(ADDRESS(V$2,$DH$2)):INDIRECT(ADDRESS(V$2,$DY$2)))</f>
        <v>19058.702562593695</v>
      </c>
      <c r="W86" s="51">
        <f ca="1">SUMPRODUCT($CM86:$DD86,INDIRECT(ADDRESS(W$2,$DH$2)):INDIRECT(ADDRESS(W$2,$DY$2)))</f>
        <v>19094.591005918603</v>
      </c>
      <c r="X86" s="51">
        <f ca="1">SUMPRODUCT($CM86:$DD86,INDIRECT(ADDRESS(X$2,$DH$2)):INDIRECT(ADDRESS(X$2,$DY$2)))</f>
        <v>19094.591005918603</v>
      </c>
      <c r="Y86" s="51">
        <f ca="1">SUMPRODUCT($CM86:$DD86,INDIRECT(ADDRESS(Y$2,$DH$2)):INDIRECT(ADDRESS(Y$2,$DY$2)))</f>
        <v>19094.591005918603</v>
      </c>
      <c r="Z86" s="51">
        <f ca="1">SUMPRODUCT($CM86:$DD86,INDIRECT(ADDRESS(Z$2,$DH$2)):INDIRECT(ADDRESS(Z$2,$DY$2)))</f>
        <v>19094.591005918603</v>
      </c>
      <c r="AA86" s="51">
        <f ca="1">SUMPRODUCT($CM86:$DD86,INDIRECT(ADDRESS(AA$2,$DH$2)):INDIRECT(ADDRESS(AA$2,$DY$2)))</f>
        <v>19094.591005918603</v>
      </c>
      <c r="AB86" s="51">
        <f ca="1">SUMPRODUCT($CM86:$DD86,INDIRECT(ADDRESS(AB$2,$DH$2)):INDIRECT(ADDRESS(AB$2,$DY$2)))</f>
        <v>19094.591005918603</v>
      </c>
      <c r="AC86" s="51">
        <f ca="1">SUMPRODUCT($CM86:$DD86,INDIRECT(ADDRESS(AC$2,$DH$2)):INDIRECT(ADDRESS(AC$2,$DY$2)))</f>
        <v>19094.591005918603</v>
      </c>
      <c r="AD86" s="51">
        <f ca="1">SUMPRODUCT($CM86:$DD86,INDIRECT(ADDRESS(AD$2,$DH$2)):INDIRECT(ADDRESS(AD$2,$DY$2)))</f>
        <v>19094.591005918603</v>
      </c>
      <c r="AE86" s="51">
        <f ca="1">SUMPRODUCT($CM86:$DD86,INDIRECT(ADDRESS(AE$2,$DH$2)):INDIRECT(ADDRESS(AE$2,$DY$2)))</f>
        <v>19094.591005918603</v>
      </c>
      <c r="AF86" s="51">
        <f ca="1">SUMPRODUCT($CM86:$DD86,INDIRECT(ADDRESS(AF$2,$DH$2)):INDIRECT(ADDRESS(AF$2,$DY$2)))</f>
        <v>19094.591005918603</v>
      </c>
      <c r="AG86" s="51">
        <f ca="1">SUMPRODUCT($CM86:$DD86,INDIRECT(ADDRESS(AG$2,$DH$2)):INDIRECT(ADDRESS(AG$2,$DY$2)))</f>
        <v>19094.591005918603</v>
      </c>
      <c r="AH86" s="51">
        <f ca="1">SUMPRODUCT($CM86:$DD86,INDIRECT(ADDRESS(AH$2,$DH$2)):INDIRECT(ADDRESS(AH$2,$DY$2)))</f>
        <v>19094.591005918603</v>
      </c>
      <c r="AI86" s="51">
        <f ca="1">SUMPRODUCT($CM86:$DD86,INDIRECT(ADDRESS(AI$2,$DH$2)):INDIRECT(ADDRESS(AI$2,$DY$2)))</f>
        <v>19131.763115471669</v>
      </c>
      <c r="AJ86" s="51">
        <f ca="1">SUMPRODUCT($CM86:$DD86,INDIRECT(ADDRESS(AJ$2,$DH$2)):INDIRECT(ADDRESS(AJ$2,$DY$2)))</f>
        <v>19131.763115471669</v>
      </c>
      <c r="AK86" s="51">
        <f ca="1">SUMPRODUCT($CM86:$DD86,INDIRECT(ADDRESS(AK$2,$DH$2)):INDIRECT(ADDRESS(AK$2,$DY$2)))</f>
        <v>19131.763115471669</v>
      </c>
      <c r="AL86" s="51">
        <f ca="1">SUMPRODUCT($CM86:$DD86,INDIRECT(ADDRESS(AL$2,$DH$2)):INDIRECT(ADDRESS(AL$2,$DY$2)))</f>
        <v>19131.763115471669</v>
      </c>
      <c r="AM86" s="51">
        <f ca="1">SUMPRODUCT($CM86:$DD86,INDIRECT(ADDRESS(AM$2,$DH$2)):INDIRECT(ADDRESS(AM$2,$DY$2)))</f>
        <v>19131.763115471669</v>
      </c>
      <c r="AN86" s="51">
        <f ca="1">SUMPRODUCT($CM86:$DD86,INDIRECT(ADDRESS(AN$2,$DH$2)):INDIRECT(ADDRESS(AN$2,$DY$2)))</f>
        <v>19131.763115471669</v>
      </c>
      <c r="AO86" s="51">
        <f ca="1">SUMPRODUCT($CM86:$DD86,INDIRECT(ADDRESS(AO$2,$DH$2)):INDIRECT(ADDRESS(AO$2,$DY$2)))</f>
        <v>19131.763115471669</v>
      </c>
      <c r="AP86" s="51">
        <f ca="1">SUMPRODUCT($CM86:$DD86,INDIRECT(ADDRESS(AP$2,$DH$2)):INDIRECT(ADDRESS(AP$2,$DY$2)))</f>
        <v>19131.763115471669</v>
      </c>
      <c r="AQ86" s="51">
        <f ca="1">SUMPRODUCT($CM86:$DD86,INDIRECT(ADDRESS(AQ$2,$DH$2)):INDIRECT(ADDRESS(AQ$2,$DY$2)))</f>
        <v>19131.763115471669</v>
      </c>
      <c r="AR86" s="51">
        <f ca="1">SUMPRODUCT($CM86:$DD86,INDIRECT(ADDRESS(AR$2,$DH$2)):INDIRECT(ADDRESS(AR$2,$DY$2)))</f>
        <v>19131.763115471669</v>
      </c>
      <c r="AS86" s="51">
        <f ca="1">SUMPRODUCT($CM86:$DD86,INDIRECT(ADDRESS(AS$2,$DH$2)):INDIRECT(ADDRESS(AS$2,$DY$2)))</f>
        <v>19131.763115471669</v>
      </c>
      <c r="AT86" s="51">
        <f ca="1">SUMPRODUCT($CM86:$DD86,INDIRECT(ADDRESS(AT$2,$DH$2)):INDIRECT(ADDRESS(AT$2,$DY$2)))</f>
        <v>19131.763115471669</v>
      </c>
      <c r="AU86" s="51">
        <f ca="1">SUMPRODUCT($CM86:$DD86,INDIRECT(ADDRESS(AU$2,$DH$2)):INDIRECT(ADDRESS(AU$2,$DY$2)))</f>
        <v>19122.194181139264</v>
      </c>
      <c r="AV86" s="51">
        <f ca="1">SUMPRODUCT($CM86:$DD86,INDIRECT(ADDRESS(AV$2,$DH$2)):INDIRECT(ADDRESS(AV$2,$DY$2)))</f>
        <v>19122.194181139264</v>
      </c>
      <c r="AW86" s="51">
        <f ca="1">SUMPRODUCT($CM86:$DD86,INDIRECT(ADDRESS(AW$2,$DH$2)):INDIRECT(ADDRESS(AW$2,$DY$2)))</f>
        <v>19122.194181139264</v>
      </c>
      <c r="AX86" s="51">
        <f ca="1">SUMPRODUCT($CM86:$DD86,INDIRECT(ADDRESS(AX$2,$DH$2)):INDIRECT(ADDRESS(AX$2,$DY$2)))</f>
        <v>19122.194181139264</v>
      </c>
      <c r="AY86" s="51">
        <f ca="1">SUMPRODUCT($CM86:$DD86,INDIRECT(ADDRESS(AY$2,$DH$2)):INDIRECT(ADDRESS(AY$2,$DY$2)))</f>
        <v>19122.194181139264</v>
      </c>
      <c r="AZ86" s="51">
        <f ca="1">SUMPRODUCT($CM86:$DD86,INDIRECT(ADDRESS(AZ$2,$DH$2)):INDIRECT(ADDRESS(AZ$2,$DY$2)))</f>
        <v>19122.194181139264</v>
      </c>
      <c r="BA86" s="51">
        <f ca="1">SUMPRODUCT($CM86:$DD86,INDIRECT(ADDRESS(BA$2,$DH$2)):INDIRECT(ADDRESS(BA$2,$DY$2)))</f>
        <v>19122.194181139264</v>
      </c>
      <c r="BB86" s="51">
        <f ca="1">SUMPRODUCT($CM86:$DD86,INDIRECT(ADDRESS(BB$2,$DH$2)):INDIRECT(ADDRESS(BB$2,$DY$2)))</f>
        <v>19122.194181139264</v>
      </c>
      <c r="BC86" s="51">
        <f ca="1">SUMPRODUCT($CM86:$DD86,INDIRECT(ADDRESS(BC$2,$DH$2)):INDIRECT(ADDRESS(BC$2,$DY$2)))</f>
        <v>19122.194181139264</v>
      </c>
      <c r="BD86" s="51">
        <f ca="1">SUMPRODUCT($CM86:$DD86,INDIRECT(ADDRESS(BD$2,$DH$2)):INDIRECT(ADDRESS(BD$2,$DY$2)))</f>
        <v>19122.194181139264</v>
      </c>
      <c r="BE86" s="51">
        <f ca="1">SUMPRODUCT($CM86:$DD86,INDIRECT(ADDRESS(BE$2,$DH$2)):INDIRECT(ADDRESS(BE$2,$DY$2)))</f>
        <v>19122.194181139264</v>
      </c>
      <c r="BF86" s="51">
        <f ca="1">SUMPRODUCT($CM86:$DD86,INDIRECT(ADDRESS(BF$2,$DH$2)):INDIRECT(ADDRESS(BF$2,$DY$2)))</f>
        <v>19122.194181139264</v>
      </c>
      <c r="BG86" s="51">
        <f ca="1">SUMPRODUCT($CM86:$DD86,INDIRECT(ADDRESS(BG$2,$DH$2)):INDIRECT(ADDRESS(BG$2,$DY$2)))</f>
        <v>19125.753543019386</v>
      </c>
      <c r="BH86" s="51">
        <f ca="1">SUMPRODUCT($CM86:$DD86,INDIRECT(ADDRESS(BH$2,$DH$2)):INDIRECT(ADDRESS(BH$2,$DY$2)))</f>
        <v>19125.753543019386</v>
      </c>
      <c r="BI86" s="51">
        <f ca="1">SUMPRODUCT($CM86:$DD86,INDIRECT(ADDRESS(BI$2,$DH$2)):INDIRECT(ADDRESS(BI$2,$DY$2)))</f>
        <v>19125.753543019386</v>
      </c>
      <c r="BJ86" s="51">
        <f ca="1">SUMPRODUCT($CM86:$DD86,INDIRECT(ADDRESS(BJ$2,$DH$2)):INDIRECT(ADDRESS(BJ$2,$DY$2)))</f>
        <v>19125.753543019386</v>
      </c>
      <c r="BK86" s="51">
        <f ca="1">SUMPRODUCT($CM86:$DD86,INDIRECT(ADDRESS(BK$2,$DH$2)):INDIRECT(ADDRESS(BK$2,$DY$2)))</f>
        <v>19125.753543019386</v>
      </c>
      <c r="BL86" s="51">
        <f ca="1">SUMPRODUCT($CM86:$DD86,INDIRECT(ADDRESS(BL$2,$DH$2)):INDIRECT(ADDRESS(BL$2,$DY$2)))</f>
        <v>19125.753543019386</v>
      </c>
      <c r="BM86" s="51">
        <f ca="1">SUMPRODUCT($CM86:$DD86,INDIRECT(ADDRESS(BM$2,$DH$2)):INDIRECT(ADDRESS(BM$2,$DY$2)))</f>
        <v>19125.753543019386</v>
      </c>
      <c r="BN86" s="51">
        <f ca="1">SUMPRODUCT($CM86:$DD86,INDIRECT(ADDRESS(BN$2,$DH$2)):INDIRECT(ADDRESS(BN$2,$DY$2)))</f>
        <v>19125.753543019386</v>
      </c>
      <c r="BO86" s="51">
        <f ca="1">SUMPRODUCT($CM86:$DD86,INDIRECT(ADDRESS(BO$2,$DH$2)):INDIRECT(ADDRESS(BO$2,$DY$2)))</f>
        <v>19125.753543019386</v>
      </c>
      <c r="BP86" s="51">
        <f ca="1">SUMPRODUCT($CM86:$DD86,INDIRECT(ADDRESS(BP$2,$DH$2)):INDIRECT(ADDRESS(BP$2,$DY$2)))</f>
        <v>19125.753543019386</v>
      </c>
      <c r="BQ86" s="51">
        <f ca="1">SUMPRODUCT($CM86:$DD86,INDIRECT(ADDRESS(BQ$2,$DH$2)):INDIRECT(ADDRESS(BQ$2,$DY$2)))</f>
        <v>19125.753543019386</v>
      </c>
      <c r="BR86" s="51">
        <f ca="1">SUMPRODUCT($CM86:$DD86,INDIRECT(ADDRESS(BR$2,$DH$2)):INDIRECT(ADDRESS(BR$2,$DY$2)))</f>
        <v>19125.753543019386</v>
      </c>
      <c r="BS86" s="51">
        <f ca="1">SUMPRODUCT($CM86:$DD86,INDIRECT(ADDRESS(BS$2,$DH$2)):INDIRECT(ADDRESS(BS$2,$DY$2)))</f>
        <v>19159.960894357253</v>
      </c>
      <c r="BT86" s="51">
        <f ca="1">SUMPRODUCT($CM86:$DD86,INDIRECT(ADDRESS(BT$2,$DH$2)):INDIRECT(ADDRESS(BT$2,$DY$2)))</f>
        <v>19159.960894357253</v>
      </c>
      <c r="BU86" s="51">
        <f ca="1">SUMPRODUCT($CM86:$DD86,INDIRECT(ADDRESS(BU$2,$DH$2)):INDIRECT(ADDRESS(BU$2,$DY$2)))</f>
        <v>19159.960894357253</v>
      </c>
      <c r="BV86" s="51">
        <f ca="1">SUMPRODUCT($CM86:$DD86,INDIRECT(ADDRESS(BV$2,$DH$2)):INDIRECT(ADDRESS(BV$2,$DY$2)))</f>
        <v>19159.960894357253</v>
      </c>
      <c r="BW86" s="51">
        <f ca="1">SUMPRODUCT($CM86:$DD86,INDIRECT(ADDRESS(BW$2,$DH$2)):INDIRECT(ADDRESS(BW$2,$DY$2)))</f>
        <v>19159.960894357253</v>
      </c>
      <c r="BX86" s="51">
        <f ca="1">SUMPRODUCT($CM86:$DD86,INDIRECT(ADDRESS(BX$2,$DH$2)):INDIRECT(ADDRESS(BX$2,$DY$2)))</f>
        <v>19159.960894357253</v>
      </c>
      <c r="BY86" s="51">
        <f ca="1">SUMPRODUCT($CM86:$DD86,INDIRECT(ADDRESS(BY$2,$DH$2)):INDIRECT(ADDRESS(BY$2,$DY$2)))</f>
        <v>19159.960894357253</v>
      </c>
      <c r="BZ86" s="51">
        <f ca="1">SUMPRODUCT($CM86:$DD86,INDIRECT(ADDRESS(BZ$2,$DH$2)):INDIRECT(ADDRESS(BZ$2,$DY$2)))</f>
        <v>19159.960894357253</v>
      </c>
      <c r="CA86" s="51">
        <f ca="1">SUMPRODUCT($CM86:$DD86,INDIRECT(ADDRESS(CA$2,$DH$2)):INDIRECT(ADDRESS(CA$2,$DY$2)))</f>
        <v>19159.960894357253</v>
      </c>
      <c r="CB86" s="51">
        <f ca="1">SUMPRODUCT($CM86:$DD86,INDIRECT(ADDRESS(CB$2,$DH$2)):INDIRECT(ADDRESS(CB$2,$DY$2)))</f>
        <v>19159.960894357253</v>
      </c>
      <c r="CC86" s="51">
        <f ca="1">SUMPRODUCT($CM86:$DD86,INDIRECT(ADDRESS(CC$2,$DH$2)):INDIRECT(ADDRESS(CC$2,$DY$2)))</f>
        <v>19159.960894357253</v>
      </c>
      <c r="CD86" s="51">
        <f ca="1">SUMPRODUCT($CM86:$DD86,INDIRECT(ADDRESS(CD$2,$DH$2)):INDIRECT(ADDRESS(CD$2,$DY$2)))</f>
        <v>19159.960894357253</v>
      </c>
      <c r="CF86" s="51">
        <f t="shared" ca="1" si="9"/>
        <v>228579.82439081807</v>
      </c>
      <c r="CG86" s="51">
        <f t="shared" ca="1" si="9"/>
        <v>228883.87296774887</v>
      </c>
      <c r="CH86" s="51">
        <f t="shared" ca="1" si="9"/>
        <v>229320.95261878855</v>
      </c>
      <c r="CI86" s="51">
        <f t="shared" ca="1" si="9"/>
        <v>229533.31271399799</v>
      </c>
      <c r="CJ86" s="51">
        <f t="shared" ca="1" si="9"/>
        <v>229484.12698307176</v>
      </c>
      <c r="CK86" s="51">
        <f t="shared" ca="1" si="9"/>
        <v>229680.0792729219</v>
      </c>
      <c r="CL86" s="82"/>
      <c r="CM86" s="1">
        <f>IFERROR(VLOOKUP($A86,Auxiliar_OPEX_CustosUnit!$A$4:$BT$129,COLUMN(Auxiliar_OPEX_CustosUnit!BC$2),0),0)</f>
        <v>0</v>
      </c>
      <c r="CN86" s="1">
        <f>IFERROR(VLOOKUP($A86,Auxiliar_OPEX_CustosUnit!$A$4:$BT$129,COLUMN(Auxiliar_OPEX_CustosUnit!BD$2),0),0)</f>
        <v>0</v>
      </c>
      <c r="CO86" s="1">
        <f>IFERROR(VLOOKUP($A86,Auxiliar_OPEX_CustosUnit!$A$4:$BT$129,COLUMN(Auxiliar_OPEX_CustosUnit!BE$2),0)*(1-DRE_Auxiliar!$A$172),0)</f>
        <v>17517.337024084925</v>
      </c>
      <c r="CP86" s="1">
        <f>IFERROR(VLOOKUP($A86,Auxiliar_OPEX_CustosUnit!$A$4:$BT$129,COLUMN(Auxiliar_OPEX_CustosUnit!BF$2),0),0)</f>
        <v>0</v>
      </c>
      <c r="CQ86" s="1">
        <f>IFERROR(VLOOKUP($A86,Auxiliar_OPEX_CustosUnit!$A$4:$BT$129,COLUMN(Auxiliar_OPEX_CustosUnit!BG$2),0),0)</f>
        <v>0</v>
      </c>
      <c r="CR86" s="1">
        <f>IFERROR(VLOOKUP($A86,Auxiliar_OPEX_CustosUnit!$A$4:$BT$129,COLUMN(Auxiliar_OPEX_CustosUnit!BH$2),0),0)</f>
        <v>0</v>
      </c>
      <c r="CS86" s="1">
        <f>IFERROR(VLOOKUP($A86,Auxiliar_OPEX_CustosUnit!$A$4:$BT$129,COLUMN(Auxiliar_OPEX_CustosUnit!BI$2),0),0)</f>
        <v>0</v>
      </c>
      <c r="CT86" s="1">
        <f>IFERROR(VLOOKUP($A86,Auxiliar_OPEX_CustosUnit!$A$4:$BT$129,COLUMN(Auxiliar_OPEX_CustosUnit!BJ$2),0),0)</f>
        <v>0</v>
      </c>
      <c r="CU86" s="1">
        <f>IFERROR(VLOOKUP($A86,Auxiliar_OPEX_CustosUnit!$A$4:$BT$129,COLUMN(Auxiliar_OPEX_CustosUnit!BK$2),0),0)</f>
        <v>7.9767781669822098</v>
      </c>
      <c r="CV86" s="1">
        <f>IFERROR(VLOOKUP($A86,Auxiliar_OPEX_CustosUnit!$A$4:$BT$129,COLUMN(Auxiliar_OPEX_CustosUnit!BL$2),0),0)</f>
        <v>0</v>
      </c>
      <c r="CW86" s="1">
        <f>IFERROR(VLOOKUP($A86,Auxiliar_OPEX_CustosUnit!$A$4:$BT$129,COLUMN(Auxiliar_OPEX_CustosUnit!BM$2),0),0)</f>
        <v>0</v>
      </c>
      <c r="CX86" s="1">
        <f>IFERROR(VLOOKUP($A86,Auxiliar_OPEX_CustosUnit!$A$4:$BT$129,COLUMN(Auxiliar_OPEX_CustosUnit!BN$2),0),0)</f>
        <v>0</v>
      </c>
      <c r="CY86" s="1">
        <f>IFERROR(VLOOKUP($A86,Auxiliar_OPEX_CustosUnit!$A$4:$BT$129,COLUMN(Auxiliar_OPEX_CustosUnit!BO$2),0),0)</f>
        <v>0</v>
      </c>
      <c r="CZ86" s="1">
        <f>IFERROR(VLOOKUP($A86,Auxiliar_OPEX_CustosUnit!$A$4:$BT$129,COLUMN(Auxiliar_OPEX_CustosUnit!BP$2),0),0)</f>
        <v>0</v>
      </c>
      <c r="DA86" s="1">
        <f>IFERROR(VLOOKUP($A86,Auxiliar_OPEX_CustosUnit!$A$4:$BT$129,COLUMN(Auxiliar_OPEX_CustosUnit!BQ$2),0),0)</f>
        <v>0</v>
      </c>
      <c r="DB86" s="1">
        <f>IFERROR(VLOOKUP($A86,Auxiliar_OPEX_CustosUnit!$A$4:$BT$129,COLUMN(Auxiliar_OPEX_CustosUnit!BR$2),0),0)</f>
        <v>0</v>
      </c>
      <c r="DC86" s="1">
        <f>IFERROR(VLOOKUP($A86,Auxiliar_OPEX_CustosUnit!$A$4:$BT$129,COLUMN(Auxiliar_OPEX_CustosUnit!BS$2),0),0)</f>
        <v>0</v>
      </c>
      <c r="DD86" s="1">
        <f>IFERROR(VLOOKUP($A86,Auxiliar_OPEX_CustosUnit!$A$4:$BT$129,COLUMN(Auxiliar_OPEX_CustosUnit!BT$2),0),0)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3622.8444141695327</v>
      </c>
      <c r="E87" s="51">
        <f ca="1">SUMPRODUCT($CM87:$DD87,INDIRECT(ADDRESS(E$2,$DH$2)):INDIRECT(ADDRESS(E$2,$DY$2)))</f>
        <v>3622.8444141695327</v>
      </c>
      <c r="F87" s="51">
        <f ca="1">SUMPRODUCT($CM87:$DD87,INDIRECT(ADDRESS(F$2,$DH$2)):INDIRECT(ADDRESS(F$2,$DY$2)))</f>
        <v>3622.8444141695327</v>
      </c>
      <c r="G87" s="51">
        <f ca="1">SUMPRODUCT($CM87:$DD87,INDIRECT(ADDRESS(G$2,$DH$2)):INDIRECT(ADDRESS(G$2,$DY$2)))</f>
        <v>3622.8444141695327</v>
      </c>
      <c r="H87" s="51">
        <f ca="1">SUMPRODUCT($CM87:$DD87,INDIRECT(ADDRESS(H$2,$DH$2)):INDIRECT(ADDRESS(H$2,$DY$2)))</f>
        <v>3622.8444141695327</v>
      </c>
      <c r="I87" s="51">
        <f ca="1">SUMPRODUCT($CM87:$DD87,INDIRECT(ADDRESS(I$2,$DH$2)):INDIRECT(ADDRESS(I$2,$DY$2)))</f>
        <v>3622.8444141695327</v>
      </c>
      <c r="J87" s="51">
        <f ca="1">SUMPRODUCT($CM87:$DD87,INDIRECT(ADDRESS(J$2,$DH$2)):INDIRECT(ADDRESS(J$2,$DY$2)))</f>
        <v>3622.8444141695327</v>
      </c>
      <c r="K87" s="51">
        <f ca="1">SUMPRODUCT($CM87:$DD87,INDIRECT(ADDRESS(K$2,$DH$2)):INDIRECT(ADDRESS(K$2,$DY$2)))</f>
        <v>3631.3131351604798</v>
      </c>
      <c r="L87" s="51">
        <f ca="1">SUMPRODUCT($CM87:$DD87,INDIRECT(ADDRESS(L$2,$DH$2)):INDIRECT(ADDRESS(L$2,$DY$2)))</f>
        <v>3631.3131351604798</v>
      </c>
      <c r="M87" s="51">
        <f ca="1">SUMPRODUCT($CM87:$DD87,INDIRECT(ADDRESS(M$2,$DH$2)):INDIRECT(ADDRESS(M$2,$DY$2)))</f>
        <v>3631.3131351604798</v>
      </c>
      <c r="N87" s="51">
        <f ca="1">SUMPRODUCT($CM87:$DD87,INDIRECT(ADDRESS(N$2,$DH$2)):INDIRECT(ADDRESS(N$2,$DY$2)))</f>
        <v>3631.3131351604798</v>
      </c>
      <c r="O87" s="51">
        <f ca="1">SUMPRODUCT($CM87:$DD87,INDIRECT(ADDRESS(O$2,$DH$2)):INDIRECT(ADDRESS(O$2,$DY$2)))</f>
        <v>3631.3131351604798</v>
      </c>
      <c r="P87" s="51">
        <f ca="1">SUMPRODUCT($CM87:$DD87,INDIRECT(ADDRESS(P$2,$DH$2)):INDIRECT(ADDRESS(P$2,$DY$2)))</f>
        <v>3631.3131351604798</v>
      </c>
      <c r="Q87" s="51">
        <f ca="1">SUMPRODUCT($CM87:$DD87,INDIRECT(ADDRESS(Q$2,$DH$2)):INDIRECT(ADDRESS(Q$2,$DY$2)))</f>
        <v>3631.3131351604798</v>
      </c>
      <c r="R87" s="51">
        <f ca="1">SUMPRODUCT($CM87:$DD87,INDIRECT(ADDRESS(R$2,$DH$2)):INDIRECT(ADDRESS(R$2,$DY$2)))</f>
        <v>3631.3131351604798</v>
      </c>
      <c r="S87" s="51">
        <f ca="1">SUMPRODUCT($CM87:$DD87,INDIRECT(ADDRESS(S$2,$DH$2)):INDIRECT(ADDRESS(S$2,$DY$2)))</f>
        <v>3631.3131351604798</v>
      </c>
      <c r="T87" s="51">
        <f ca="1">SUMPRODUCT($CM87:$DD87,INDIRECT(ADDRESS(T$2,$DH$2)):INDIRECT(ADDRESS(T$2,$DY$2)))</f>
        <v>3631.3131351604798</v>
      </c>
      <c r="U87" s="51">
        <f ca="1">SUMPRODUCT($CM87:$DD87,INDIRECT(ADDRESS(U$2,$DH$2)):INDIRECT(ADDRESS(U$2,$DY$2)))</f>
        <v>3631.3131351604798</v>
      </c>
      <c r="V87" s="51">
        <f ca="1">SUMPRODUCT($CM87:$DD87,INDIRECT(ADDRESS(V$2,$DH$2)):INDIRECT(ADDRESS(V$2,$DY$2)))</f>
        <v>3631.3131351604798</v>
      </c>
      <c r="W87" s="51">
        <f ca="1">SUMPRODUCT($CM87:$DD87,INDIRECT(ADDRESS(W$2,$DH$2)):INDIRECT(ADDRESS(W$2,$DY$2)))</f>
        <v>3648.3869385201042</v>
      </c>
      <c r="X87" s="51">
        <f ca="1">SUMPRODUCT($CM87:$DD87,INDIRECT(ADDRESS(X$2,$DH$2)):INDIRECT(ADDRESS(X$2,$DY$2)))</f>
        <v>3648.3869385201042</v>
      </c>
      <c r="Y87" s="51">
        <f ca="1">SUMPRODUCT($CM87:$DD87,INDIRECT(ADDRESS(Y$2,$DH$2)):INDIRECT(ADDRESS(Y$2,$DY$2)))</f>
        <v>3648.3869385201042</v>
      </c>
      <c r="Z87" s="51">
        <f ca="1">SUMPRODUCT($CM87:$DD87,INDIRECT(ADDRESS(Z$2,$DH$2)):INDIRECT(ADDRESS(Z$2,$DY$2)))</f>
        <v>3648.3869385201042</v>
      </c>
      <c r="AA87" s="51">
        <f ca="1">SUMPRODUCT($CM87:$DD87,INDIRECT(ADDRESS(AA$2,$DH$2)):INDIRECT(ADDRESS(AA$2,$DY$2)))</f>
        <v>3648.3869385201042</v>
      </c>
      <c r="AB87" s="51">
        <f ca="1">SUMPRODUCT($CM87:$DD87,INDIRECT(ADDRESS(AB$2,$DH$2)):INDIRECT(ADDRESS(AB$2,$DY$2)))</f>
        <v>3648.3869385201042</v>
      </c>
      <c r="AC87" s="51">
        <f ca="1">SUMPRODUCT($CM87:$DD87,INDIRECT(ADDRESS(AC$2,$DH$2)):INDIRECT(ADDRESS(AC$2,$DY$2)))</f>
        <v>3648.3869385201042</v>
      </c>
      <c r="AD87" s="51">
        <f ca="1">SUMPRODUCT($CM87:$DD87,INDIRECT(ADDRESS(AD$2,$DH$2)):INDIRECT(ADDRESS(AD$2,$DY$2)))</f>
        <v>3648.3869385201042</v>
      </c>
      <c r="AE87" s="51">
        <f ca="1">SUMPRODUCT($CM87:$DD87,INDIRECT(ADDRESS(AE$2,$DH$2)):INDIRECT(ADDRESS(AE$2,$DY$2)))</f>
        <v>3648.3869385201042</v>
      </c>
      <c r="AF87" s="51">
        <f ca="1">SUMPRODUCT($CM87:$DD87,INDIRECT(ADDRESS(AF$2,$DH$2)):INDIRECT(ADDRESS(AF$2,$DY$2)))</f>
        <v>3648.3869385201042</v>
      </c>
      <c r="AG87" s="51">
        <f ca="1">SUMPRODUCT($CM87:$DD87,INDIRECT(ADDRESS(AG$2,$DH$2)):INDIRECT(ADDRESS(AG$2,$DY$2)))</f>
        <v>3648.3869385201042</v>
      </c>
      <c r="AH87" s="51">
        <f ca="1">SUMPRODUCT($CM87:$DD87,INDIRECT(ADDRESS(AH$2,$DH$2)):INDIRECT(ADDRESS(AH$2,$DY$2)))</f>
        <v>3648.3869385201042</v>
      </c>
      <c r="AI87" s="51">
        <f ca="1">SUMPRODUCT($CM87:$DD87,INDIRECT(ADDRESS(AI$2,$DH$2)):INDIRECT(ADDRESS(AI$2,$DY$2)))</f>
        <v>3666.0714416685332</v>
      </c>
      <c r="AJ87" s="51">
        <f ca="1">SUMPRODUCT($CM87:$DD87,INDIRECT(ADDRESS(AJ$2,$DH$2)):INDIRECT(ADDRESS(AJ$2,$DY$2)))</f>
        <v>3666.0714416685332</v>
      </c>
      <c r="AK87" s="51">
        <f ca="1">SUMPRODUCT($CM87:$DD87,INDIRECT(ADDRESS(AK$2,$DH$2)):INDIRECT(ADDRESS(AK$2,$DY$2)))</f>
        <v>3666.0714416685332</v>
      </c>
      <c r="AL87" s="51">
        <f ca="1">SUMPRODUCT($CM87:$DD87,INDIRECT(ADDRESS(AL$2,$DH$2)):INDIRECT(ADDRESS(AL$2,$DY$2)))</f>
        <v>3666.0714416685332</v>
      </c>
      <c r="AM87" s="51">
        <f ca="1">SUMPRODUCT($CM87:$DD87,INDIRECT(ADDRESS(AM$2,$DH$2)):INDIRECT(ADDRESS(AM$2,$DY$2)))</f>
        <v>3666.0714416685332</v>
      </c>
      <c r="AN87" s="51">
        <f ca="1">SUMPRODUCT($CM87:$DD87,INDIRECT(ADDRESS(AN$2,$DH$2)):INDIRECT(ADDRESS(AN$2,$DY$2)))</f>
        <v>3666.0714416685332</v>
      </c>
      <c r="AO87" s="51">
        <f ca="1">SUMPRODUCT($CM87:$DD87,INDIRECT(ADDRESS(AO$2,$DH$2)):INDIRECT(ADDRESS(AO$2,$DY$2)))</f>
        <v>3666.0714416685332</v>
      </c>
      <c r="AP87" s="51">
        <f ca="1">SUMPRODUCT($CM87:$DD87,INDIRECT(ADDRESS(AP$2,$DH$2)):INDIRECT(ADDRESS(AP$2,$DY$2)))</f>
        <v>3666.0714416685332</v>
      </c>
      <c r="AQ87" s="51">
        <f ca="1">SUMPRODUCT($CM87:$DD87,INDIRECT(ADDRESS(AQ$2,$DH$2)):INDIRECT(ADDRESS(AQ$2,$DY$2)))</f>
        <v>3666.0714416685332</v>
      </c>
      <c r="AR87" s="51">
        <f ca="1">SUMPRODUCT($CM87:$DD87,INDIRECT(ADDRESS(AR$2,$DH$2)):INDIRECT(ADDRESS(AR$2,$DY$2)))</f>
        <v>3666.0714416685332</v>
      </c>
      <c r="AS87" s="51">
        <f ca="1">SUMPRODUCT($CM87:$DD87,INDIRECT(ADDRESS(AS$2,$DH$2)):INDIRECT(ADDRESS(AS$2,$DY$2)))</f>
        <v>3666.0714416685332</v>
      </c>
      <c r="AT87" s="51">
        <f ca="1">SUMPRODUCT($CM87:$DD87,INDIRECT(ADDRESS(AT$2,$DH$2)):INDIRECT(ADDRESS(AT$2,$DY$2)))</f>
        <v>3666.0714416685332</v>
      </c>
      <c r="AU87" s="51">
        <f ca="1">SUMPRODUCT($CM87:$DD87,INDIRECT(ADDRESS(AU$2,$DH$2)):INDIRECT(ADDRESS(AU$2,$DY$2)))</f>
        <v>3661.51905410261</v>
      </c>
      <c r="AV87" s="51">
        <f ca="1">SUMPRODUCT($CM87:$DD87,INDIRECT(ADDRESS(AV$2,$DH$2)):INDIRECT(ADDRESS(AV$2,$DY$2)))</f>
        <v>3661.51905410261</v>
      </c>
      <c r="AW87" s="51">
        <f ca="1">SUMPRODUCT($CM87:$DD87,INDIRECT(ADDRESS(AW$2,$DH$2)):INDIRECT(ADDRESS(AW$2,$DY$2)))</f>
        <v>3661.51905410261</v>
      </c>
      <c r="AX87" s="51">
        <f ca="1">SUMPRODUCT($CM87:$DD87,INDIRECT(ADDRESS(AX$2,$DH$2)):INDIRECT(ADDRESS(AX$2,$DY$2)))</f>
        <v>3661.51905410261</v>
      </c>
      <c r="AY87" s="51">
        <f ca="1">SUMPRODUCT($CM87:$DD87,INDIRECT(ADDRESS(AY$2,$DH$2)):INDIRECT(ADDRESS(AY$2,$DY$2)))</f>
        <v>3661.51905410261</v>
      </c>
      <c r="AZ87" s="51">
        <f ca="1">SUMPRODUCT($CM87:$DD87,INDIRECT(ADDRESS(AZ$2,$DH$2)):INDIRECT(ADDRESS(AZ$2,$DY$2)))</f>
        <v>3661.51905410261</v>
      </c>
      <c r="BA87" s="51">
        <f ca="1">SUMPRODUCT($CM87:$DD87,INDIRECT(ADDRESS(BA$2,$DH$2)):INDIRECT(ADDRESS(BA$2,$DY$2)))</f>
        <v>3661.51905410261</v>
      </c>
      <c r="BB87" s="51">
        <f ca="1">SUMPRODUCT($CM87:$DD87,INDIRECT(ADDRESS(BB$2,$DH$2)):INDIRECT(ADDRESS(BB$2,$DY$2)))</f>
        <v>3661.51905410261</v>
      </c>
      <c r="BC87" s="51">
        <f ca="1">SUMPRODUCT($CM87:$DD87,INDIRECT(ADDRESS(BC$2,$DH$2)):INDIRECT(ADDRESS(BC$2,$DY$2)))</f>
        <v>3661.51905410261</v>
      </c>
      <c r="BD87" s="51">
        <f ca="1">SUMPRODUCT($CM87:$DD87,INDIRECT(ADDRESS(BD$2,$DH$2)):INDIRECT(ADDRESS(BD$2,$DY$2)))</f>
        <v>3661.51905410261</v>
      </c>
      <c r="BE87" s="51">
        <f ca="1">SUMPRODUCT($CM87:$DD87,INDIRECT(ADDRESS(BE$2,$DH$2)):INDIRECT(ADDRESS(BE$2,$DY$2)))</f>
        <v>3661.51905410261</v>
      </c>
      <c r="BF87" s="51">
        <f ca="1">SUMPRODUCT($CM87:$DD87,INDIRECT(ADDRESS(BF$2,$DH$2)):INDIRECT(ADDRESS(BF$2,$DY$2)))</f>
        <v>3661.51905410261</v>
      </c>
      <c r="BG87" s="51">
        <f ca="1">SUMPRODUCT($CM87:$DD87,INDIRECT(ADDRESS(BG$2,$DH$2)):INDIRECT(ADDRESS(BG$2,$DY$2)))</f>
        <v>3663.2124082633563</v>
      </c>
      <c r="BH87" s="51">
        <f ca="1">SUMPRODUCT($CM87:$DD87,INDIRECT(ADDRESS(BH$2,$DH$2)):INDIRECT(ADDRESS(BH$2,$DY$2)))</f>
        <v>3663.2124082633563</v>
      </c>
      <c r="BI87" s="51">
        <f ca="1">SUMPRODUCT($CM87:$DD87,INDIRECT(ADDRESS(BI$2,$DH$2)):INDIRECT(ADDRESS(BI$2,$DY$2)))</f>
        <v>3663.2124082633563</v>
      </c>
      <c r="BJ87" s="51">
        <f ca="1">SUMPRODUCT($CM87:$DD87,INDIRECT(ADDRESS(BJ$2,$DH$2)):INDIRECT(ADDRESS(BJ$2,$DY$2)))</f>
        <v>3663.2124082633563</v>
      </c>
      <c r="BK87" s="51">
        <f ca="1">SUMPRODUCT($CM87:$DD87,INDIRECT(ADDRESS(BK$2,$DH$2)):INDIRECT(ADDRESS(BK$2,$DY$2)))</f>
        <v>3663.2124082633563</v>
      </c>
      <c r="BL87" s="51">
        <f ca="1">SUMPRODUCT($CM87:$DD87,INDIRECT(ADDRESS(BL$2,$DH$2)):INDIRECT(ADDRESS(BL$2,$DY$2)))</f>
        <v>3663.2124082633563</v>
      </c>
      <c r="BM87" s="51">
        <f ca="1">SUMPRODUCT($CM87:$DD87,INDIRECT(ADDRESS(BM$2,$DH$2)):INDIRECT(ADDRESS(BM$2,$DY$2)))</f>
        <v>3663.2124082633563</v>
      </c>
      <c r="BN87" s="51">
        <f ca="1">SUMPRODUCT($CM87:$DD87,INDIRECT(ADDRESS(BN$2,$DH$2)):INDIRECT(ADDRESS(BN$2,$DY$2)))</f>
        <v>3663.2124082633563</v>
      </c>
      <c r="BO87" s="51">
        <f ca="1">SUMPRODUCT($CM87:$DD87,INDIRECT(ADDRESS(BO$2,$DH$2)):INDIRECT(ADDRESS(BO$2,$DY$2)))</f>
        <v>3663.2124082633563</v>
      </c>
      <c r="BP87" s="51">
        <f ca="1">SUMPRODUCT($CM87:$DD87,INDIRECT(ADDRESS(BP$2,$DH$2)):INDIRECT(ADDRESS(BP$2,$DY$2)))</f>
        <v>3663.2124082633563</v>
      </c>
      <c r="BQ87" s="51">
        <f ca="1">SUMPRODUCT($CM87:$DD87,INDIRECT(ADDRESS(BQ$2,$DH$2)):INDIRECT(ADDRESS(BQ$2,$DY$2)))</f>
        <v>3663.2124082633563</v>
      </c>
      <c r="BR87" s="51">
        <f ca="1">SUMPRODUCT($CM87:$DD87,INDIRECT(ADDRESS(BR$2,$DH$2)):INDIRECT(ADDRESS(BR$2,$DY$2)))</f>
        <v>3663.2124082633563</v>
      </c>
      <c r="BS87" s="51">
        <f ca="1">SUMPRODUCT($CM87:$DD87,INDIRECT(ADDRESS(BS$2,$DH$2)):INDIRECT(ADDRESS(BS$2,$DY$2)))</f>
        <v>3679.4864378975985</v>
      </c>
      <c r="BT87" s="51">
        <f ca="1">SUMPRODUCT($CM87:$DD87,INDIRECT(ADDRESS(BT$2,$DH$2)):INDIRECT(ADDRESS(BT$2,$DY$2)))</f>
        <v>3679.4864378975985</v>
      </c>
      <c r="BU87" s="51">
        <f ca="1">SUMPRODUCT($CM87:$DD87,INDIRECT(ADDRESS(BU$2,$DH$2)):INDIRECT(ADDRESS(BU$2,$DY$2)))</f>
        <v>3679.4864378975985</v>
      </c>
      <c r="BV87" s="51">
        <f ca="1">SUMPRODUCT($CM87:$DD87,INDIRECT(ADDRESS(BV$2,$DH$2)):INDIRECT(ADDRESS(BV$2,$DY$2)))</f>
        <v>3679.4864378975985</v>
      </c>
      <c r="BW87" s="51">
        <f ca="1">SUMPRODUCT($CM87:$DD87,INDIRECT(ADDRESS(BW$2,$DH$2)):INDIRECT(ADDRESS(BW$2,$DY$2)))</f>
        <v>3679.4864378975985</v>
      </c>
      <c r="BX87" s="51">
        <f ca="1">SUMPRODUCT($CM87:$DD87,INDIRECT(ADDRESS(BX$2,$DH$2)):INDIRECT(ADDRESS(BX$2,$DY$2)))</f>
        <v>3679.4864378975985</v>
      </c>
      <c r="BY87" s="51">
        <f ca="1">SUMPRODUCT($CM87:$DD87,INDIRECT(ADDRESS(BY$2,$DH$2)):INDIRECT(ADDRESS(BY$2,$DY$2)))</f>
        <v>3679.4864378975985</v>
      </c>
      <c r="BZ87" s="51">
        <f ca="1">SUMPRODUCT($CM87:$DD87,INDIRECT(ADDRESS(BZ$2,$DH$2)):INDIRECT(ADDRESS(BZ$2,$DY$2)))</f>
        <v>3679.4864378975985</v>
      </c>
      <c r="CA87" s="51">
        <f ca="1">SUMPRODUCT($CM87:$DD87,INDIRECT(ADDRESS(CA$2,$DH$2)):INDIRECT(ADDRESS(CA$2,$DY$2)))</f>
        <v>3679.4864378975985</v>
      </c>
      <c r="CB87" s="51">
        <f ca="1">SUMPRODUCT($CM87:$DD87,INDIRECT(ADDRESS(CB$2,$DH$2)):INDIRECT(ADDRESS(CB$2,$DY$2)))</f>
        <v>3679.4864378975985</v>
      </c>
      <c r="CC87" s="51">
        <f ca="1">SUMPRODUCT($CM87:$DD87,INDIRECT(ADDRESS(CC$2,$DH$2)):INDIRECT(ADDRESS(CC$2,$DY$2)))</f>
        <v>3679.4864378975985</v>
      </c>
      <c r="CD87" s="51">
        <f ca="1">SUMPRODUCT($CM87:$DD87,INDIRECT(ADDRESS(CD$2,$DH$2)):INDIRECT(ADDRESS(CD$2,$DY$2)))</f>
        <v>3679.4864378975985</v>
      </c>
      <c r="CF87" s="51">
        <f t="shared" ca="1" si="9"/>
        <v>43516.47657498913</v>
      </c>
      <c r="CG87" s="51">
        <f t="shared" ca="1" si="9"/>
        <v>43661.126638723872</v>
      </c>
      <c r="CH87" s="51">
        <f t="shared" ca="1" si="9"/>
        <v>43869.0657779834</v>
      </c>
      <c r="CI87" s="51">
        <f t="shared" ca="1" si="9"/>
        <v>43970.095362192784</v>
      </c>
      <c r="CJ87" s="51">
        <f t="shared" ca="1" si="9"/>
        <v>43946.695420035045</v>
      </c>
      <c r="CK87" s="51">
        <f t="shared" ca="1" si="9"/>
        <v>44039.919047331488</v>
      </c>
      <c r="CL87" s="82"/>
      <c r="CM87" s="1">
        <f>IFERROR(VLOOKUP($A87,Auxiliar_OPEX_CustosUnit!$A$4:$BT$129,COLUMN(Auxiliar_OPEX_CustosUnit!BC$2),0),0)</f>
        <v>0</v>
      </c>
      <c r="CN87" s="1">
        <f>IFERROR(VLOOKUP($A87,Auxiliar_OPEX_CustosUnit!$A$4:$BT$129,COLUMN(Auxiliar_OPEX_CustosUnit!BD$2),0),0)</f>
        <v>0</v>
      </c>
      <c r="CO87" s="1">
        <f>IFERROR(VLOOKUP($A87,Auxiliar_OPEX_CustosUnit!$A$4:$BT$129,COLUMN(Auxiliar_OPEX_CustosUnit!BE$2),0)*(1-DRE_Auxiliar!$A$172),0)</f>
        <v>2898.0137866335044</v>
      </c>
      <c r="CP87" s="1">
        <f>IFERROR(VLOOKUP($A87,Auxiliar_OPEX_CustosUnit!$A$4:$BT$129,COLUMN(Auxiliar_OPEX_CustosUnit!BF$2),0),0)</f>
        <v>0</v>
      </c>
      <c r="CQ87" s="1">
        <f>IFERROR(VLOOKUP($A87,Auxiliar_OPEX_CustosUnit!$A$4:$BT$129,COLUMN(Auxiliar_OPEX_CustosUnit!BG$2),0),0)</f>
        <v>0</v>
      </c>
      <c r="CR87" s="1">
        <f>IFERROR(VLOOKUP($A87,Auxiliar_OPEX_CustosUnit!$A$4:$BT$129,COLUMN(Auxiliar_OPEX_CustosUnit!BH$2),0),0)</f>
        <v>0</v>
      </c>
      <c r="CS87" s="1">
        <f>IFERROR(VLOOKUP($A87,Auxiliar_OPEX_CustosUnit!$A$4:$BT$129,COLUMN(Auxiliar_OPEX_CustosUnit!BI$2),0),0)</f>
        <v>0</v>
      </c>
      <c r="CT87" s="1">
        <f>IFERROR(VLOOKUP($A87,Auxiliar_OPEX_CustosUnit!$A$4:$BT$129,COLUMN(Auxiliar_OPEX_CustosUnit!BJ$2),0),0)</f>
        <v>0</v>
      </c>
      <c r="CU87" s="1">
        <f>IFERROR(VLOOKUP($A87,Auxiliar_OPEX_CustosUnit!$A$4:$BT$129,COLUMN(Auxiliar_OPEX_CustosUnit!BK$2),0),0)</f>
        <v>3.7949247514975299</v>
      </c>
      <c r="CV87" s="1">
        <f>IFERROR(VLOOKUP($A87,Auxiliar_OPEX_CustosUnit!$A$4:$BT$129,COLUMN(Auxiliar_OPEX_CustosUnit!BL$2),0),0)</f>
        <v>0</v>
      </c>
      <c r="CW87" s="1">
        <f>IFERROR(VLOOKUP($A87,Auxiliar_OPEX_CustosUnit!$A$4:$BT$129,COLUMN(Auxiliar_OPEX_CustosUnit!BM$2),0),0)</f>
        <v>0</v>
      </c>
      <c r="CX87" s="1">
        <f>IFERROR(VLOOKUP($A87,Auxiliar_OPEX_CustosUnit!$A$4:$BT$129,COLUMN(Auxiliar_OPEX_CustosUnit!BN$2),0),0)</f>
        <v>0</v>
      </c>
      <c r="CY87" s="1">
        <f>IFERROR(VLOOKUP($A87,Auxiliar_OPEX_CustosUnit!$A$4:$BT$129,COLUMN(Auxiliar_OPEX_CustosUnit!BO$2),0),0)</f>
        <v>0</v>
      </c>
      <c r="CZ87" s="1">
        <f>IFERROR(VLOOKUP($A87,Auxiliar_OPEX_CustosUnit!$A$4:$BT$129,COLUMN(Auxiliar_OPEX_CustosUnit!BP$2),0),0)</f>
        <v>0</v>
      </c>
      <c r="DA87" s="1">
        <f>IFERROR(VLOOKUP($A87,Auxiliar_OPEX_CustosUnit!$A$4:$BT$129,COLUMN(Auxiliar_OPEX_CustosUnit!BQ$2),0),0)</f>
        <v>0</v>
      </c>
      <c r="DB87" s="1">
        <f>IFERROR(VLOOKUP($A87,Auxiliar_OPEX_CustosUnit!$A$4:$BT$129,COLUMN(Auxiliar_OPEX_CustosUnit!BR$2),0),0)</f>
        <v>0</v>
      </c>
      <c r="DC87" s="1">
        <f>IFERROR(VLOOKUP($A87,Auxiliar_OPEX_CustosUnit!$A$4:$BT$129,COLUMN(Auxiliar_OPEX_CustosUnit!BS$2),0),0)</f>
        <v>0</v>
      </c>
      <c r="DD87" s="1">
        <f>IFERROR(VLOOKUP($A87,Auxiliar_OPEX_CustosUnit!$A$4:$BT$129,COLUMN(Auxiliar_OPEX_CustosUnit!BT$2),0),0)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7962.5878554035362</v>
      </c>
      <c r="E88" s="51">
        <f ca="1">SUMPRODUCT($CM88:$DD88,INDIRECT(ADDRESS(E$2,$DH$2)):INDIRECT(ADDRESS(E$2,$DY$2)))</f>
        <v>7962.5878554035362</v>
      </c>
      <c r="F88" s="51">
        <f ca="1">SUMPRODUCT($CM88:$DD88,INDIRECT(ADDRESS(F$2,$DH$2)):INDIRECT(ADDRESS(F$2,$DY$2)))</f>
        <v>7962.5878554035362</v>
      </c>
      <c r="G88" s="51">
        <f ca="1">SUMPRODUCT($CM88:$DD88,INDIRECT(ADDRESS(G$2,$DH$2)):INDIRECT(ADDRESS(G$2,$DY$2)))</f>
        <v>7962.5878554035362</v>
      </c>
      <c r="H88" s="51">
        <f ca="1">SUMPRODUCT($CM88:$DD88,INDIRECT(ADDRESS(H$2,$DH$2)):INDIRECT(ADDRESS(H$2,$DY$2)))</f>
        <v>7962.5878554035362</v>
      </c>
      <c r="I88" s="51">
        <f ca="1">SUMPRODUCT($CM88:$DD88,INDIRECT(ADDRESS(I$2,$DH$2)):INDIRECT(ADDRESS(I$2,$DY$2)))</f>
        <v>7962.5878554035362</v>
      </c>
      <c r="J88" s="51">
        <f ca="1">SUMPRODUCT($CM88:$DD88,INDIRECT(ADDRESS(J$2,$DH$2)):INDIRECT(ADDRESS(J$2,$DY$2)))</f>
        <v>7962.5878554035362</v>
      </c>
      <c r="K88" s="51">
        <f ca="1">SUMPRODUCT($CM88:$DD88,INDIRECT(ADDRESS(K$2,$DH$2)):INDIRECT(ADDRESS(K$2,$DY$2)))</f>
        <v>7973.9979174113405</v>
      </c>
      <c r="L88" s="51">
        <f ca="1">SUMPRODUCT($CM88:$DD88,INDIRECT(ADDRESS(L$2,$DH$2)):INDIRECT(ADDRESS(L$2,$DY$2)))</f>
        <v>7973.9979174113405</v>
      </c>
      <c r="M88" s="51">
        <f ca="1">SUMPRODUCT($CM88:$DD88,INDIRECT(ADDRESS(M$2,$DH$2)):INDIRECT(ADDRESS(M$2,$DY$2)))</f>
        <v>7973.9979174113405</v>
      </c>
      <c r="N88" s="51">
        <f ca="1">SUMPRODUCT($CM88:$DD88,INDIRECT(ADDRESS(N$2,$DH$2)):INDIRECT(ADDRESS(N$2,$DY$2)))</f>
        <v>7973.9979174113405</v>
      </c>
      <c r="O88" s="51">
        <f ca="1">SUMPRODUCT($CM88:$DD88,INDIRECT(ADDRESS(O$2,$DH$2)):INDIRECT(ADDRESS(O$2,$DY$2)))</f>
        <v>7973.9979174113405</v>
      </c>
      <c r="P88" s="51">
        <f ca="1">SUMPRODUCT($CM88:$DD88,INDIRECT(ADDRESS(P$2,$DH$2)):INDIRECT(ADDRESS(P$2,$DY$2)))</f>
        <v>7973.9979174113405</v>
      </c>
      <c r="Q88" s="51">
        <f ca="1">SUMPRODUCT($CM88:$DD88,INDIRECT(ADDRESS(Q$2,$DH$2)):INDIRECT(ADDRESS(Q$2,$DY$2)))</f>
        <v>7973.9979174113405</v>
      </c>
      <c r="R88" s="51">
        <f ca="1">SUMPRODUCT($CM88:$DD88,INDIRECT(ADDRESS(R$2,$DH$2)):INDIRECT(ADDRESS(R$2,$DY$2)))</f>
        <v>7973.9979174113405</v>
      </c>
      <c r="S88" s="51">
        <f ca="1">SUMPRODUCT($CM88:$DD88,INDIRECT(ADDRESS(S$2,$DH$2)):INDIRECT(ADDRESS(S$2,$DY$2)))</f>
        <v>7973.9979174113405</v>
      </c>
      <c r="T88" s="51">
        <f ca="1">SUMPRODUCT($CM88:$DD88,INDIRECT(ADDRESS(T$2,$DH$2)):INDIRECT(ADDRESS(T$2,$DY$2)))</f>
        <v>7973.9979174113405</v>
      </c>
      <c r="U88" s="51">
        <f ca="1">SUMPRODUCT($CM88:$DD88,INDIRECT(ADDRESS(U$2,$DH$2)):INDIRECT(ADDRESS(U$2,$DY$2)))</f>
        <v>7973.9979174113405</v>
      </c>
      <c r="V88" s="51">
        <f ca="1">SUMPRODUCT($CM88:$DD88,INDIRECT(ADDRESS(V$2,$DH$2)):INDIRECT(ADDRESS(V$2,$DY$2)))</f>
        <v>7973.9979174113405</v>
      </c>
      <c r="W88" s="51">
        <f ca="1">SUMPRODUCT($CM88:$DD88,INDIRECT(ADDRESS(W$2,$DH$2)):INDIRECT(ADDRESS(W$2,$DY$2)))</f>
        <v>7997.0017635943268</v>
      </c>
      <c r="X88" s="51">
        <f ca="1">SUMPRODUCT($CM88:$DD88,INDIRECT(ADDRESS(X$2,$DH$2)):INDIRECT(ADDRESS(X$2,$DY$2)))</f>
        <v>7997.0017635943268</v>
      </c>
      <c r="Y88" s="51">
        <f ca="1">SUMPRODUCT($CM88:$DD88,INDIRECT(ADDRESS(Y$2,$DH$2)):INDIRECT(ADDRESS(Y$2,$DY$2)))</f>
        <v>7997.0017635943268</v>
      </c>
      <c r="Z88" s="51">
        <f ca="1">SUMPRODUCT($CM88:$DD88,INDIRECT(ADDRESS(Z$2,$DH$2)):INDIRECT(ADDRESS(Z$2,$DY$2)))</f>
        <v>7997.0017635943268</v>
      </c>
      <c r="AA88" s="51">
        <f ca="1">SUMPRODUCT($CM88:$DD88,INDIRECT(ADDRESS(AA$2,$DH$2)):INDIRECT(ADDRESS(AA$2,$DY$2)))</f>
        <v>7997.0017635943268</v>
      </c>
      <c r="AB88" s="51">
        <f ca="1">SUMPRODUCT($CM88:$DD88,INDIRECT(ADDRESS(AB$2,$DH$2)):INDIRECT(ADDRESS(AB$2,$DY$2)))</f>
        <v>7997.0017635943268</v>
      </c>
      <c r="AC88" s="51">
        <f ca="1">SUMPRODUCT($CM88:$DD88,INDIRECT(ADDRESS(AC$2,$DH$2)):INDIRECT(ADDRESS(AC$2,$DY$2)))</f>
        <v>7997.0017635943268</v>
      </c>
      <c r="AD88" s="51">
        <f ca="1">SUMPRODUCT($CM88:$DD88,INDIRECT(ADDRESS(AD$2,$DH$2)):INDIRECT(ADDRESS(AD$2,$DY$2)))</f>
        <v>7997.0017635943268</v>
      </c>
      <c r="AE88" s="51">
        <f ca="1">SUMPRODUCT($CM88:$DD88,INDIRECT(ADDRESS(AE$2,$DH$2)):INDIRECT(ADDRESS(AE$2,$DY$2)))</f>
        <v>7997.0017635943268</v>
      </c>
      <c r="AF88" s="51">
        <f ca="1">SUMPRODUCT($CM88:$DD88,INDIRECT(ADDRESS(AF$2,$DH$2)):INDIRECT(ADDRESS(AF$2,$DY$2)))</f>
        <v>7997.0017635943268</v>
      </c>
      <c r="AG88" s="51">
        <f ca="1">SUMPRODUCT($CM88:$DD88,INDIRECT(ADDRESS(AG$2,$DH$2)):INDIRECT(ADDRESS(AG$2,$DY$2)))</f>
        <v>7997.0017635943268</v>
      </c>
      <c r="AH88" s="51">
        <f ca="1">SUMPRODUCT($CM88:$DD88,INDIRECT(ADDRESS(AH$2,$DH$2)):INDIRECT(ADDRESS(AH$2,$DY$2)))</f>
        <v>7997.0017635943268</v>
      </c>
      <c r="AI88" s="51">
        <f ca="1">SUMPRODUCT($CM88:$DD88,INDIRECT(ADDRESS(AI$2,$DH$2)):INDIRECT(ADDRESS(AI$2,$DY$2)))</f>
        <v>8020.8284167237061</v>
      </c>
      <c r="AJ88" s="51">
        <f ca="1">SUMPRODUCT($CM88:$DD88,INDIRECT(ADDRESS(AJ$2,$DH$2)):INDIRECT(ADDRESS(AJ$2,$DY$2)))</f>
        <v>8020.8284167237061</v>
      </c>
      <c r="AK88" s="51">
        <f ca="1">SUMPRODUCT($CM88:$DD88,INDIRECT(ADDRESS(AK$2,$DH$2)):INDIRECT(ADDRESS(AK$2,$DY$2)))</f>
        <v>8020.8284167237061</v>
      </c>
      <c r="AL88" s="51">
        <f ca="1">SUMPRODUCT($CM88:$DD88,INDIRECT(ADDRESS(AL$2,$DH$2)):INDIRECT(ADDRESS(AL$2,$DY$2)))</f>
        <v>8020.8284167237061</v>
      </c>
      <c r="AM88" s="51">
        <f ca="1">SUMPRODUCT($CM88:$DD88,INDIRECT(ADDRESS(AM$2,$DH$2)):INDIRECT(ADDRESS(AM$2,$DY$2)))</f>
        <v>8020.8284167237061</v>
      </c>
      <c r="AN88" s="51">
        <f ca="1">SUMPRODUCT($CM88:$DD88,INDIRECT(ADDRESS(AN$2,$DH$2)):INDIRECT(ADDRESS(AN$2,$DY$2)))</f>
        <v>8020.8284167237061</v>
      </c>
      <c r="AO88" s="51">
        <f ca="1">SUMPRODUCT($CM88:$DD88,INDIRECT(ADDRESS(AO$2,$DH$2)):INDIRECT(ADDRESS(AO$2,$DY$2)))</f>
        <v>8020.8284167237061</v>
      </c>
      <c r="AP88" s="51">
        <f ca="1">SUMPRODUCT($CM88:$DD88,INDIRECT(ADDRESS(AP$2,$DH$2)):INDIRECT(ADDRESS(AP$2,$DY$2)))</f>
        <v>8020.8284167237061</v>
      </c>
      <c r="AQ88" s="51">
        <f ca="1">SUMPRODUCT($CM88:$DD88,INDIRECT(ADDRESS(AQ$2,$DH$2)):INDIRECT(ADDRESS(AQ$2,$DY$2)))</f>
        <v>8020.8284167237061</v>
      </c>
      <c r="AR88" s="51">
        <f ca="1">SUMPRODUCT($CM88:$DD88,INDIRECT(ADDRESS(AR$2,$DH$2)):INDIRECT(ADDRESS(AR$2,$DY$2)))</f>
        <v>8020.8284167237061</v>
      </c>
      <c r="AS88" s="51">
        <f ca="1">SUMPRODUCT($CM88:$DD88,INDIRECT(ADDRESS(AS$2,$DH$2)):INDIRECT(ADDRESS(AS$2,$DY$2)))</f>
        <v>8020.8284167237061</v>
      </c>
      <c r="AT88" s="51">
        <f ca="1">SUMPRODUCT($CM88:$DD88,INDIRECT(ADDRESS(AT$2,$DH$2)):INDIRECT(ADDRESS(AT$2,$DY$2)))</f>
        <v>8020.8284167237061</v>
      </c>
      <c r="AU88" s="51">
        <f ca="1">SUMPRODUCT($CM88:$DD88,INDIRECT(ADDRESS(AU$2,$DH$2)):INDIRECT(ADDRESS(AU$2,$DY$2)))</f>
        <v>8014.6949020564662</v>
      </c>
      <c r="AV88" s="51">
        <f ca="1">SUMPRODUCT($CM88:$DD88,INDIRECT(ADDRESS(AV$2,$DH$2)):INDIRECT(ADDRESS(AV$2,$DY$2)))</f>
        <v>8014.6949020564662</v>
      </c>
      <c r="AW88" s="51">
        <f ca="1">SUMPRODUCT($CM88:$DD88,INDIRECT(ADDRESS(AW$2,$DH$2)):INDIRECT(ADDRESS(AW$2,$DY$2)))</f>
        <v>8014.6949020564662</v>
      </c>
      <c r="AX88" s="51">
        <f ca="1">SUMPRODUCT($CM88:$DD88,INDIRECT(ADDRESS(AX$2,$DH$2)):INDIRECT(ADDRESS(AX$2,$DY$2)))</f>
        <v>8014.6949020564662</v>
      </c>
      <c r="AY88" s="51">
        <f ca="1">SUMPRODUCT($CM88:$DD88,INDIRECT(ADDRESS(AY$2,$DH$2)):INDIRECT(ADDRESS(AY$2,$DY$2)))</f>
        <v>8014.6949020564662</v>
      </c>
      <c r="AZ88" s="51">
        <f ca="1">SUMPRODUCT($CM88:$DD88,INDIRECT(ADDRESS(AZ$2,$DH$2)):INDIRECT(ADDRESS(AZ$2,$DY$2)))</f>
        <v>8014.6949020564662</v>
      </c>
      <c r="BA88" s="51">
        <f ca="1">SUMPRODUCT($CM88:$DD88,INDIRECT(ADDRESS(BA$2,$DH$2)):INDIRECT(ADDRESS(BA$2,$DY$2)))</f>
        <v>8014.6949020564662</v>
      </c>
      <c r="BB88" s="51">
        <f ca="1">SUMPRODUCT($CM88:$DD88,INDIRECT(ADDRESS(BB$2,$DH$2)):INDIRECT(ADDRESS(BB$2,$DY$2)))</f>
        <v>8014.6949020564662</v>
      </c>
      <c r="BC88" s="51">
        <f ca="1">SUMPRODUCT($CM88:$DD88,INDIRECT(ADDRESS(BC$2,$DH$2)):INDIRECT(ADDRESS(BC$2,$DY$2)))</f>
        <v>8014.6949020564662</v>
      </c>
      <c r="BD88" s="51">
        <f ca="1">SUMPRODUCT($CM88:$DD88,INDIRECT(ADDRESS(BD$2,$DH$2)):INDIRECT(ADDRESS(BD$2,$DY$2)))</f>
        <v>8014.6949020564662</v>
      </c>
      <c r="BE88" s="51">
        <f ca="1">SUMPRODUCT($CM88:$DD88,INDIRECT(ADDRESS(BE$2,$DH$2)):INDIRECT(ADDRESS(BE$2,$DY$2)))</f>
        <v>8014.6949020564662</v>
      </c>
      <c r="BF88" s="51">
        <f ca="1">SUMPRODUCT($CM88:$DD88,INDIRECT(ADDRESS(BF$2,$DH$2)):INDIRECT(ADDRESS(BF$2,$DY$2)))</f>
        <v>8014.6949020564662</v>
      </c>
      <c r="BG88" s="51">
        <f ca="1">SUMPRODUCT($CM88:$DD88,INDIRECT(ADDRESS(BG$2,$DH$2)):INDIRECT(ADDRESS(BG$2,$DY$2)))</f>
        <v>8016.976388953477</v>
      </c>
      <c r="BH88" s="51">
        <f ca="1">SUMPRODUCT($CM88:$DD88,INDIRECT(ADDRESS(BH$2,$DH$2)):INDIRECT(ADDRESS(BH$2,$DY$2)))</f>
        <v>8016.976388953477</v>
      </c>
      <c r="BI88" s="51">
        <f ca="1">SUMPRODUCT($CM88:$DD88,INDIRECT(ADDRESS(BI$2,$DH$2)):INDIRECT(ADDRESS(BI$2,$DY$2)))</f>
        <v>8016.976388953477</v>
      </c>
      <c r="BJ88" s="51">
        <f ca="1">SUMPRODUCT($CM88:$DD88,INDIRECT(ADDRESS(BJ$2,$DH$2)):INDIRECT(ADDRESS(BJ$2,$DY$2)))</f>
        <v>8016.976388953477</v>
      </c>
      <c r="BK88" s="51">
        <f ca="1">SUMPRODUCT($CM88:$DD88,INDIRECT(ADDRESS(BK$2,$DH$2)):INDIRECT(ADDRESS(BK$2,$DY$2)))</f>
        <v>8016.976388953477</v>
      </c>
      <c r="BL88" s="51">
        <f ca="1">SUMPRODUCT($CM88:$DD88,INDIRECT(ADDRESS(BL$2,$DH$2)):INDIRECT(ADDRESS(BL$2,$DY$2)))</f>
        <v>8016.976388953477</v>
      </c>
      <c r="BM88" s="51">
        <f ca="1">SUMPRODUCT($CM88:$DD88,INDIRECT(ADDRESS(BM$2,$DH$2)):INDIRECT(ADDRESS(BM$2,$DY$2)))</f>
        <v>8016.976388953477</v>
      </c>
      <c r="BN88" s="51">
        <f ca="1">SUMPRODUCT($CM88:$DD88,INDIRECT(ADDRESS(BN$2,$DH$2)):INDIRECT(ADDRESS(BN$2,$DY$2)))</f>
        <v>8016.976388953477</v>
      </c>
      <c r="BO88" s="51">
        <f ca="1">SUMPRODUCT($CM88:$DD88,INDIRECT(ADDRESS(BO$2,$DH$2)):INDIRECT(ADDRESS(BO$2,$DY$2)))</f>
        <v>8016.976388953477</v>
      </c>
      <c r="BP88" s="51">
        <f ca="1">SUMPRODUCT($CM88:$DD88,INDIRECT(ADDRESS(BP$2,$DH$2)):INDIRECT(ADDRESS(BP$2,$DY$2)))</f>
        <v>8016.976388953477</v>
      </c>
      <c r="BQ88" s="51">
        <f ca="1">SUMPRODUCT($CM88:$DD88,INDIRECT(ADDRESS(BQ$2,$DH$2)):INDIRECT(ADDRESS(BQ$2,$DY$2)))</f>
        <v>8016.976388953477</v>
      </c>
      <c r="BR88" s="51">
        <f ca="1">SUMPRODUCT($CM88:$DD88,INDIRECT(ADDRESS(BR$2,$DH$2)):INDIRECT(ADDRESS(BR$2,$DY$2)))</f>
        <v>8016.976388953477</v>
      </c>
      <c r="BS88" s="51">
        <f ca="1">SUMPRODUCT($CM88:$DD88,INDIRECT(ADDRESS(BS$2,$DH$2)):INDIRECT(ADDRESS(BS$2,$DY$2)))</f>
        <v>8038.9026854322547</v>
      </c>
      <c r="BT88" s="51">
        <f ca="1">SUMPRODUCT($CM88:$DD88,INDIRECT(ADDRESS(BT$2,$DH$2)):INDIRECT(ADDRESS(BT$2,$DY$2)))</f>
        <v>8038.9026854322547</v>
      </c>
      <c r="BU88" s="51">
        <f ca="1">SUMPRODUCT($CM88:$DD88,INDIRECT(ADDRESS(BU$2,$DH$2)):INDIRECT(ADDRESS(BU$2,$DY$2)))</f>
        <v>8038.9026854322547</v>
      </c>
      <c r="BV88" s="51">
        <f ca="1">SUMPRODUCT($CM88:$DD88,INDIRECT(ADDRESS(BV$2,$DH$2)):INDIRECT(ADDRESS(BV$2,$DY$2)))</f>
        <v>8038.9026854322547</v>
      </c>
      <c r="BW88" s="51">
        <f ca="1">SUMPRODUCT($CM88:$DD88,INDIRECT(ADDRESS(BW$2,$DH$2)):INDIRECT(ADDRESS(BW$2,$DY$2)))</f>
        <v>8038.9026854322547</v>
      </c>
      <c r="BX88" s="51">
        <f ca="1">SUMPRODUCT($CM88:$DD88,INDIRECT(ADDRESS(BX$2,$DH$2)):INDIRECT(ADDRESS(BX$2,$DY$2)))</f>
        <v>8038.9026854322547</v>
      </c>
      <c r="BY88" s="51">
        <f ca="1">SUMPRODUCT($CM88:$DD88,INDIRECT(ADDRESS(BY$2,$DH$2)):INDIRECT(ADDRESS(BY$2,$DY$2)))</f>
        <v>8038.9026854322547</v>
      </c>
      <c r="BZ88" s="51">
        <f ca="1">SUMPRODUCT($CM88:$DD88,INDIRECT(ADDRESS(BZ$2,$DH$2)):INDIRECT(ADDRESS(BZ$2,$DY$2)))</f>
        <v>8038.9026854322547</v>
      </c>
      <c r="CA88" s="51">
        <f ca="1">SUMPRODUCT($CM88:$DD88,INDIRECT(ADDRESS(CA$2,$DH$2)):INDIRECT(ADDRESS(CA$2,$DY$2)))</f>
        <v>8038.9026854322547</v>
      </c>
      <c r="CB88" s="51">
        <f ca="1">SUMPRODUCT($CM88:$DD88,INDIRECT(ADDRESS(CB$2,$DH$2)):INDIRECT(ADDRESS(CB$2,$DY$2)))</f>
        <v>8038.9026854322547</v>
      </c>
      <c r="CC88" s="51">
        <f ca="1">SUMPRODUCT($CM88:$DD88,INDIRECT(ADDRESS(CC$2,$DH$2)):INDIRECT(ADDRESS(CC$2,$DY$2)))</f>
        <v>8038.9026854322547</v>
      </c>
      <c r="CD88" s="51">
        <f ca="1">SUMPRODUCT($CM88:$DD88,INDIRECT(ADDRESS(CD$2,$DH$2)):INDIRECT(ADDRESS(CD$2,$DY$2)))</f>
        <v>8038.9026854322547</v>
      </c>
      <c r="CF88" s="51">
        <f t="shared" ca="1" si="9"/>
        <v>95608.10457488145</v>
      </c>
      <c r="CG88" s="51">
        <f t="shared" ca="1" si="9"/>
        <v>95802.994239851003</v>
      </c>
      <c r="CH88" s="51">
        <f t="shared" ca="1" si="9"/>
        <v>96083.154428778798</v>
      </c>
      <c r="CI88" s="51">
        <f t="shared" ca="1" si="9"/>
        <v>96219.273427348264</v>
      </c>
      <c r="CJ88" s="51">
        <f t="shared" ca="1" si="9"/>
        <v>96187.746259162654</v>
      </c>
      <c r="CK88" s="51">
        <f t="shared" ca="1" si="9"/>
        <v>96313.348149835641</v>
      </c>
      <c r="CL88" s="82"/>
      <c r="CM88" s="1">
        <f>IFERROR(VLOOKUP($A88,Auxiliar_OPEX_CustosUnit!$A$4:$BT$129,COLUMN(Auxiliar_OPEX_CustosUnit!BC$2),0),0)</f>
        <v>0</v>
      </c>
      <c r="CN88" s="1">
        <f>IFERROR(VLOOKUP($A88,Auxiliar_OPEX_CustosUnit!$A$4:$BT$129,COLUMN(Auxiliar_OPEX_CustosUnit!BD$2),0),0)</f>
        <v>0</v>
      </c>
      <c r="CO88" s="1">
        <f>IFERROR(VLOOKUP($A88,Auxiliar_OPEX_CustosUnit!$A$4:$BT$129,COLUMN(Auxiliar_OPEX_CustosUnit!BE$2),0)*(1-DRE_Auxiliar!$A$172),0)</f>
        <v>6986.0103516479167</v>
      </c>
      <c r="CP88" s="1">
        <f>IFERROR(VLOOKUP($A88,Auxiliar_OPEX_CustosUnit!$A$4:$BT$129,COLUMN(Auxiliar_OPEX_CustosUnit!BF$2),0),0)</f>
        <v>0</v>
      </c>
      <c r="CQ88" s="1">
        <f>IFERROR(VLOOKUP($A88,Auxiliar_OPEX_CustosUnit!$A$4:$BT$129,COLUMN(Auxiliar_OPEX_CustosUnit!BG$2),0),0)</f>
        <v>0</v>
      </c>
      <c r="CR88" s="1">
        <f>IFERROR(VLOOKUP($A88,Auxiliar_OPEX_CustosUnit!$A$4:$BT$129,COLUMN(Auxiliar_OPEX_CustosUnit!BH$2),0),0)</f>
        <v>0</v>
      </c>
      <c r="CS88" s="1">
        <f>IFERROR(VLOOKUP($A88,Auxiliar_OPEX_CustosUnit!$A$4:$BT$129,COLUMN(Auxiliar_OPEX_CustosUnit!BI$2),0),0)</f>
        <v>0</v>
      </c>
      <c r="CT88" s="1">
        <f>IFERROR(VLOOKUP($A88,Auxiliar_OPEX_CustosUnit!$A$4:$BT$129,COLUMN(Auxiliar_OPEX_CustosUnit!BJ$2),0),0)</f>
        <v>0</v>
      </c>
      <c r="CU88" s="1">
        <f>IFERROR(VLOOKUP($A88,Auxiliar_OPEX_CustosUnit!$A$4:$BT$129,COLUMN(Auxiliar_OPEX_CustosUnit!BK$2),0),0)</f>
        <v>5.1129712238514102</v>
      </c>
      <c r="CV88" s="1">
        <f>IFERROR(VLOOKUP($A88,Auxiliar_OPEX_CustosUnit!$A$4:$BT$129,COLUMN(Auxiliar_OPEX_CustosUnit!BL$2),0),0)</f>
        <v>0</v>
      </c>
      <c r="CW88" s="1">
        <f>IFERROR(VLOOKUP($A88,Auxiliar_OPEX_CustosUnit!$A$4:$BT$129,COLUMN(Auxiliar_OPEX_CustosUnit!BM$2),0),0)</f>
        <v>0</v>
      </c>
      <c r="CX88" s="1">
        <f>IFERROR(VLOOKUP($A88,Auxiliar_OPEX_CustosUnit!$A$4:$BT$129,COLUMN(Auxiliar_OPEX_CustosUnit!BN$2),0),0)</f>
        <v>0</v>
      </c>
      <c r="CY88" s="1">
        <f>IFERROR(VLOOKUP($A88,Auxiliar_OPEX_CustosUnit!$A$4:$BT$129,COLUMN(Auxiliar_OPEX_CustosUnit!BO$2),0),0)</f>
        <v>0</v>
      </c>
      <c r="CZ88" s="1">
        <f>IFERROR(VLOOKUP($A88,Auxiliar_OPEX_CustosUnit!$A$4:$BT$129,COLUMN(Auxiliar_OPEX_CustosUnit!BP$2),0),0)</f>
        <v>0</v>
      </c>
      <c r="DA88" s="1">
        <f>IFERROR(VLOOKUP($A88,Auxiliar_OPEX_CustosUnit!$A$4:$BT$129,COLUMN(Auxiliar_OPEX_CustosUnit!BQ$2),0),0)</f>
        <v>0</v>
      </c>
      <c r="DB88" s="1">
        <f>IFERROR(VLOOKUP($A88,Auxiliar_OPEX_CustosUnit!$A$4:$BT$129,COLUMN(Auxiliar_OPEX_CustosUnit!BR$2),0),0)</f>
        <v>0</v>
      </c>
      <c r="DC88" s="1">
        <f>IFERROR(VLOOKUP($A88,Auxiliar_OPEX_CustosUnit!$A$4:$BT$129,COLUMN(Auxiliar_OPEX_CustosUnit!BS$2),0),0)</f>
        <v>0</v>
      </c>
      <c r="DD88" s="1">
        <f>IFERROR(VLOOKUP($A88,Auxiliar_OPEX_CustosUnit!$A$4:$BT$129,COLUMN(Auxiliar_OPEX_CustosUnit!BT$2),0),0)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1650.1550996836163</v>
      </c>
      <c r="E89" s="51">
        <f ca="1">SUMPRODUCT($CM89:$DD89,INDIRECT(ADDRESS(E$2,$DH$2)):INDIRECT(ADDRESS(E$2,$DY$2)))</f>
        <v>1650.1550996836163</v>
      </c>
      <c r="F89" s="51">
        <f ca="1">SUMPRODUCT($CM89:$DD89,INDIRECT(ADDRESS(F$2,$DH$2)):INDIRECT(ADDRESS(F$2,$DY$2)))</f>
        <v>1650.1550996836163</v>
      </c>
      <c r="G89" s="51">
        <f ca="1">SUMPRODUCT($CM89:$DD89,INDIRECT(ADDRESS(G$2,$DH$2)):INDIRECT(ADDRESS(G$2,$DY$2)))</f>
        <v>1650.1550996836163</v>
      </c>
      <c r="H89" s="51">
        <f ca="1">SUMPRODUCT($CM89:$DD89,INDIRECT(ADDRESS(H$2,$DH$2)):INDIRECT(ADDRESS(H$2,$DY$2)))</f>
        <v>1650.1550996836163</v>
      </c>
      <c r="I89" s="51">
        <f ca="1">SUMPRODUCT($CM89:$DD89,INDIRECT(ADDRESS(I$2,$DH$2)):INDIRECT(ADDRESS(I$2,$DY$2)))</f>
        <v>1650.1550996836163</v>
      </c>
      <c r="J89" s="51">
        <f ca="1">SUMPRODUCT($CM89:$DD89,INDIRECT(ADDRESS(J$2,$DH$2)):INDIRECT(ADDRESS(J$2,$DY$2)))</f>
        <v>1650.1550996836163</v>
      </c>
      <c r="K89" s="51">
        <f ca="1">SUMPRODUCT($CM89:$DD89,INDIRECT(ADDRESS(K$2,$DH$2)):INDIRECT(ADDRESS(K$2,$DY$2)))</f>
        <v>1669.4350564074568</v>
      </c>
      <c r="L89" s="51">
        <f ca="1">SUMPRODUCT($CM89:$DD89,INDIRECT(ADDRESS(L$2,$DH$2)):INDIRECT(ADDRESS(L$2,$DY$2)))</f>
        <v>1669.4350564074568</v>
      </c>
      <c r="M89" s="51">
        <f ca="1">SUMPRODUCT($CM89:$DD89,INDIRECT(ADDRESS(M$2,$DH$2)):INDIRECT(ADDRESS(M$2,$DY$2)))</f>
        <v>1669.4350564074568</v>
      </c>
      <c r="N89" s="51">
        <f ca="1">SUMPRODUCT($CM89:$DD89,INDIRECT(ADDRESS(N$2,$DH$2)):INDIRECT(ADDRESS(N$2,$DY$2)))</f>
        <v>1669.4350564074568</v>
      </c>
      <c r="O89" s="51">
        <f ca="1">SUMPRODUCT($CM89:$DD89,INDIRECT(ADDRESS(O$2,$DH$2)):INDIRECT(ADDRESS(O$2,$DY$2)))</f>
        <v>1669.4350564074568</v>
      </c>
      <c r="P89" s="51">
        <f ca="1">SUMPRODUCT($CM89:$DD89,INDIRECT(ADDRESS(P$2,$DH$2)):INDIRECT(ADDRESS(P$2,$DY$2)))</f>
        <v>1669.4350564074568</v>
      </c>
      <c r="Q89" s="51">
        <f ca="1">SUMPRODUCT($CM89:$DD89,INDIRECT(ADDRESS(Q$2,$DH$2)):INDIRECT(ADDRESS(Q$2,$DY$2)))</f>
        <v>1669.4350564074568</v>
      </c>
      <c r="R89" s="51">
        <f ca="1">SUMPRODUCT($CM89:$DD89,INDIRECT(ADDRESS(R$2,$DH$2)):INDIRECT(ADDRESS(R$2,$DY$2)))</f>
        <v>1669.4350564074568</v>
      </c>
      <c r="S89" s="51">
        <f ca="1">SUMPRODUCT($CM89:$DD89,INDIRECT(ADDRESS(S$2,$DH$2)):INDIRECT(ADDRESS(S$2,$DY$2)))</f>
        <v>1669.4350564074568</v>
      </c>
      <c r="T89" s="51">
        <f ca="1">SUMPRODUCT($CM89:$DD89,INDIRECT(ADDRESS(T$2,$DH$2)):INDIRECT(ADDRESS(T$2,$DY$2)))</f>
        <v>1669.4350564074568</v>
      </c>
      <c r="U89" s="51">
        <f ca="1">SUMPRODUCT($CM89:$DD89,INDIRECT(ADDRESS(U$2,$DH$2)):INDIRECT(ADDRESS(U$2,$DY$2)))</f>
        <v>1669.4350564074568</v>
      </c>
      <c r="V89" s="51">
        <f ca="1">SUMPRODUCT($CM89:$DD89,INDIRECT(ADDRESS(V$2,$DH$2)):INDIRECT(ADDRESS(V$2,$DY$2)))</f>
        <v>1669.4350564074568</v>
      </c>
      <c r="W89" s="51">
        <f ca="1">SUMPRODUCT($CM89:$DD89,INDIRECT(ADDRESS(W$2,$DH$2)):INDIRECT(ADDRESS(W$2,$DY$2)))</f>
        <v>1708.3054112387022</v>
      </c>
      <c r="X89" s="51">
        <f ca="1">SUMPRODUCT($CM89:$DD89,INDIRECT(ADDRESS(X$2,$DH$2)):INDIRECT(ADDRESS(X$2,$DY$2)))</f>
        <v>1708.3054112387022</v>
      </c>
      <c r="Y89" s="51">
        <f ca="1">SUMPRODUCT($CM89:$DD89,INDIRECT(ADDRESS(Y$2,$DH$2)):INDIRECT(ADDRESS(Y$2,$DY$2)))</f>
        <v>1708.3054112387022</v>
      </c>
      <c r="Z89" s="51">
        <f ca="1">SUMPRODUCT($CM89:$DD89,INDIRECT(ADDRESS(Z$2,$DH$2)):INDIRECT(ADDRESS(Z$2,$DY$2)))</f>
        <v>1708.3054112387022</v>
      </c>
      <c r="AA89" s="51">
        <f ca="1">SUMPRODUCT($CM89:$DD89,INDIRECT(ADDRESS(AA$2,$DH$2)):INDIRECT(ADDRESS(AA$2,$DY$2)))</f>
        <v>1708.3054112387022</v>
      </c>
      <c r="AB89" s="51">
        <f ca="1">SUMPRODUCT($CM89:$DD89,INDIRECT(ADDRESS(AB$2,$DH$2)):INDIRECT(ADDRESS(AB$2,$DY$2)))</f>
        <v>1708.3054112387022</v>
      </c>
      <c r="AC89" s="51">
        <f ca="1">SUMPRODUCT($CM89:$DD89,INDIRECT(ADDRESS(AC$2,$DH$2)):INDIRECT(ADDRESS(AC$2,$DY$2)))</f>
        <v>1708.3054112387022</v>
      </c>
      <c r="AD89" s="51">
        <f ca="1">SUMPRODUCT($CM89:$DD89,INDIRECT(ADDRESS(AD$2,$DH$2)):INDIRECT(ADDRESS(AD$2,$DY$2)))</f>
        <v>1708.3054112387022</v>
      </c>
      <c r="AE89" s="51">
        <f ca="1">SUMPRODUCT($CM89:$DD89,INDIRECT(ADDRESS(AE$2,$DH$2)):INDIRECT(ADDRESS(AE$2,$DY$2)))</f>
        <v>1708.3054112387022</v>
      </c>
      <c r="AF89" s="51">
        <f ca="1">SUMPRODUCT($CM89:$DD89,INDIRECT(ADDRESS(AF$2,$DH$2)):INDIRECT(ADDRESS(AF$2,$DY$2)))</f>
        <v>1708.3054112387022</v>
      </c>
      <c r="AG89" s="51">
        <f ca="1">SUMPRODUCT($CM89:$DD89,INDIRECT(ADDRESS(AG$2,$DH$2)):INDIRECT(ADDRESS(AG$2,$DY$2)))</f>
        <v>1708.3054112387022</v>
      </c>
      <c r="AH89" s="51">
        <f ca="1">SUMPRODUCT($CM89:$DD89,INDIRECT(ADDRESS(AH$2,$DH$2)):INDIRECT(ADDRESS(AH$2,$DY$2)))</f>
        <v>1708.3054112387022</v>
      </c>
      <c r="AI89" s="51">
        <f ca="1">SUMPRODUCT($CM89:$DD89,INDIRECT(ADDRESS(AI$2,$DH$2)):INDIRECT(ADDRESS(AI$2,$DY$2)))</f>
        <v>1748.5660900057574</v>
      </c>
      <c r="AJ89" s="51">
        <f ca="1">SUMPRODUCT($CM89:$DD89,INDIRECT(ADDRESS(AJ$2,$DH$2)):INDIRECT(ADDRESS(AJ$2,$DY$2)))</f>
        <v>1748.5660900057574</v>
      </c>
      <c r="AK89" s="51">
        <f ca="1">SUMPRODUCT($CM89:$DD89,INDIRECT(ADDRESS(AK$2,$DH$2)):INDIRECT(ADDRESS(AK$2,$DY$2)))</f>
        <v>1748.5660900057574</v>
      </c>
      <c r="AL89" s="51">
        <f ca="1">SUMPRODUCT($CM89:$DD89,INDIRECT(ADDRESS(AL$2,$DH$2)):INDIRECT(ADDRESS(AL$2,$DY$2)))</f>
        <v>1748.5660900057574</v>
      </c>
      <c r="AM89" s="51">
        <f ca="1">SUMPRODUCT($CM89:$DD89,INDIRECT(ADDRESS(AM$2,$DH$2)):INDIRECT(ADDRESS(AM$2,$DY$2)))</f>
        <v>1748.5660900057574</v>
      </c>
      <c r="AN89" s="51">
        <f ca="1">SUMPRODUCT($CM89:$DD89,INDIRECT(ADDRESS(AN$2,$DH$2)):INDIRECT(ADDRESS(AN$2,$DY$2)))</f>
        <v>1748.5660900057574</v>
      </c>
      <c r="AO89" s="51">
        <f ca="1">SUMPRODUCT($CM89:$DD89,INDIRECT(ADDRESS(AO$2,$DH$2)):INDIRECT(ADDRESS(AO$2,$DY$2)))</f>
        <v>1748.5660900057574</v>
      </c>
      <c r="AP89" s="51">
        <f ca="1">SUMPRODUCT($CM89:$DD89,INDIRECT(ADDRESS(AP$2,$DH$2)):INDIRECT(ADDRESS(AP$2,$DY$2)))</f>
        <v>1748.5660900057574</v>
      </c>
      <c r="AQ89" s="51">
        <f ca="1">SUMPRODUCT($CM89:$DD89,INDIRECT(ADDRESS(AQ$2,$DH$2)):INDIRECT(ADDRESS(AQ$2,$DY$2)))</f>
        <v>1748.5660900057574</v>
      </c>
      <c r="AR89" s="51">
        <f ca="1">SUMPRODUCT($CM89:$DD89,INDIRECT(ADDRESS(AR$2,$DH$2)):INDIRECT(ADDRESS(AR$2,$DY$2)))</f>
        <v>1748.5660900057574</v>
      </c>
      <c r="AS89" s="51">
        <f ca="1">SUMPRODUCT($CM89:$DD89,INDIRECT(ADDRESS(AS$2,$DH$2)):INDIRECT(ADDRESS(AS$2,$DY$2)))</f>
        <v>1748.5660900057574</v>
      </c>
      <c r="AT89" s="51">
        <f ca="1">SUMPRODUCT($CM89:$DD89,INDIRECT(ADDRESS(AT$2,$DH$2)):INDIRECT(ADDRESS(AT$2,$DY$2)))</f>
        <v>1748.5660900057574</v>
      </c>
      <c r="AU89" s="51">
        <f ca="1">SUMPRODUCT($CM89:$DD89,INDIRECT(ADDRESS(AU$2,$DH$2)):INDIRECT(ADDRESS(AU$2,$DY$2)))</f>
        <v>1738.2020887173724</v>
      </c>
      <c r="AV89" s="51">
        <f ca="1">SUMPRODUCT($CM89:$DD89,INDIRECT(ADDRESS(AV$2,$DH$2)):INDIRECT(ADDRESS(AV$2,$DY$2)))</f>
        <v>1738.2020887173724</v>
      </c>
      <c r="AW89" s="51">
        <f ca="1">SUMPRODUCT($CM89:$DD89,INDIRECT(ADDRESS(AW$2,$DH$2)):INDIRECT(ADDRESS(AW$2,$DY$2)))</f>
        <v>1738.2020887173724</v>
      </c>
      <c r="AX89" s="51">
        <f ca="1">SUMPRODUCT($CM89:$DD89,INDIRECT(ADDRESS(AX$2,$DH$2)):INDIRECT(ADDRESS(AX$2,$DY$2)))</f>
        <v>1738.2020887173724</v>
      </c>
      <c r="AY89" s="51">
        <f ca="1">SUMPRODUCT($CM89:$DD89,INDIRECT(ADDRESS(AY$2,$DH$2)):INDIRECT(ADDRESS(AY$2,$DY$2)))</f>
        <v>1738.2020887173724</v>
      </c>
      <c r="AZ89" s="51">
        <f ca="1">SUMPRODUCT($CM89:$DD89,INDIRECT(ADDRESS(AZ$2,$DH$2)):INDIRECT(ADDRESS(AZ$2,$DY$2)))</f>
        <v>1738.2020887173724</v>
      </c>
      <c r="BA89" s="51">
        <f ca="1">SUMPRODUCT($CM89:$DD89,INDIRECT(ADDRESS(BA$2,$DH$2)):INDIRECT(ADDRESS(BA$2,$DY$2)))</f>
        <v>1738.2020887173724</v>
      </c>
      <c r="BB89" s="51">
        <f ca="1">SUMPRODUCT($CM89:$DD89,INDIRECT(ADDRESS(BB$2,$DH$2)):INDIRECT(ADDRESS(BB$2,$DY$2)))</f>
        <v>1738.2020887173724</v>
      </c>
      <c r="BC89" s="51">
        <f ca="1">SUMPRODUCT($CM89:$DD89,INDIRECT(ADDRESS(BC$2,$DH$2)):INDIRECT(ADDRESS(BC$2,$DY$2)))</f>
        <v>1738.2020887173724</v>
      </c>
      <c r="BD89" s="51">
        <f ca="1">SUMPRODUCT($CM89:$DD89,INDIRECT(ADDRESS(BD$2,$DH$2)):INDIRECT(ADDRESS(BD$2,$DY$2)))</f>
        <v>1738.2020887173724</v>
      </c>
      <c r="BE89" s="51">
        <f ca="1">SUMPRODUCT($CM89:$DD89,INDIRECT(ADDRESS(BE$2,$DH$2)):INDIRECT(ADDRESS(BE$2,$DY$2)))</f>
        <v>1738.2020887173724</v>
      </c>
      <c r="BF89" s="51">
        <f ca="1">SUMPRODUCT($CM89:$DD89,INDIRECT(ADDRESS(BF$2,$DH$2)):INDIRECT(ADDRESS(BF$2,$DY$2)))</f>
        <v>1738.2020887173724</v>
      </c>
      <c r="BG89" s="51">
        <f ca="1">SUMPRODUCT($CM89:$DD89,INDIRECT(ADDRESS(BG$2,$DH$2)):INDIRECT(ADDRESS(BG$2,$DY$2)))</f>
        <v>1742.0571920998339</v>
      </c>
      <c r="BH89" s="51">
        <f ca="1">SUMPRODUCT($CM89:$DD89,INDIRECT(ADDRESS(BH$2,$DH$2)):INDIRECT(ADDRESS(BH$2,$DY$2)))</f>
        <v>1742.0571920998339</v>
      </c>
      <c r="BI89" s="51">
        <f ca="1">SUMPRODUCT($CM89:$DD89,INDIRECT(ADDRESS(BI$2,$DH$2)):INDIRECT(ADDRESS(BI$2,$DY$2)))</f>
        <v>1742.0571920998339</v>
      </c>
      <c r="BJ89" s="51">
        <f ca="1">SUMPRODUCT($CM89:$DD89,INDIRECT(ADDRESS(BJ$2,$DH$2)):INDIRECT(ADDRESS(BJ$2,$DY$2)))</f>
        <v>1742.0571920998339</v>
      </c>
      <c r="BK89" s="51">
        <f ca="1">SUMPRODUCT($CM89:$DD89,INDIRECT(ADDRESS(BK$2,$DH$2)):INDIRECT(ADDRESS(BK$2,$DY$2)))</f>
        <v>1742.0571920998339</v>
      </c>
      <c r="BL89" s="51">
        <f ca="1">SUMPRODUCT($CM89:$DD89,INDIRECT(ADDRESS(BL$2,$DH$2)):INDIRECT(ADDRESS(BL$2,$DY$2)))</f>
        <v>1742.0571920998339</v>
      </c>
      <c r="BM89" s="51">
        <f ca="1">SUMPRODUCT($CM89:$DD89,INDIRECT(ADDRESS(BM$2,$DH$2)):INDIRECT(ADDRESS(BM$2,$DY$2)))</f>
        <v>1742.0571920998339</v>
      </c>
      <c r="BN89" s="51">
        <f ca="1">SUMPRODUCT($CM89:$DD89,INDIRECT(ADDRESS(BN$2,$DH$2)):INDIRECT(ADDRESS(BN$2,$DY$2)))</f>
        <v>1742.0571920998339</v>
      </c>
      <c r="BO89" s="51">
        <f ca="1">SUMPRODUCT($CM89:$DD89,INDIRECT(ADDRESS(BO$2,$DH$2)):INDIRECT(ADDRESS(BO$2,$DY$2)))</f>
        <v>1742.0571920998339</v>
      </c>
      <c r="BP89" s="51">
        <f ca="1">SUMPRODUCT($CM89:$DD89,INDIRECT(ADDRESS(BP$2,$DH$2)):INDIRECT(ADDRESS(BP$2,$DY$2)))</f>
        <v>1742.0571920998339</v>
      </c>
      <c r="BQ89" s="51">
        <f ca="1">SUMPRODUCT($CM89:$DD89,INDIRECT(ADDRESS(BQ$2,$DH$2)):INDIRECT(ADDRESS(BQ$2,$DY$2)))</f>
        <v>1742.0571920998339</v>
      </c>
      <c r="BR89" s="51">
        <f ca="1">SUMPRODUCT($CM89:$DD89,INDIRECT(ADDRESS(BR$2,$DH$2)):INDIRECT(ADDRESS(BR$2,$DY$2)))</f>
        <v>1742.0571920998339</v>
      </c>
      <c r="BS89" s="51">
        <f ca="1">SUMPRODUCT($CM89:$DD89,INDIRECT(ADDRESS(BS$2,$DH$2)):INDIRECT(ADDRESS(BS$2,$DY$2)))</f>
        <v>1779.1067757862138</v>
      </c>
      <c r="BT89" s="51">
        <f ca="1">SUMPRODUCT($CM89:$DD89,INDIRECT(ADDRESS(BT$2,$DH$2)):INDIRECT(ADDRESS(BT$2,$DY$2)))</f>
        <v>1779.1067757862138</v>
      </c>
      <c r="BU89" s="51">
        <f ca="1">SUMPRODUCT($CM89:$DD89,INDIRECT(ADDRESS(BU$2,$DH$2)):INDIRECT(ADDRESS(BU$2,$DY$2)))</f>
        <v>1779.1067757862138</v>
      </c>
      <c r="BV89" s="51">
        <f ca="1">SUMPRODUCT($CM89:$DD89,INDIRECT(ADDRESS(BV$2,$DH$2)):INDIRECT(ADDRESS(BV$2,$DY$2)))</f>
        <v>1779.1067757862138</v>
      </c>
      <c r="BW89" s="51">
        <f ca="1">SUMPRODUCT($CM89:$DD89,INDIRECT(ADDRESS(BW$2,$DH$2)):INDIRECT(ADDRESS(BW$2,$DY$2)))</f>
        <v>1779.1067757862138</v>
      </c>
      <c r="BX89" s="51">
        <f ca="1">SUMPRODUCT($CM89:$DD89,INDIRECT(ADDRESS(BX$2,$DH$2)):INDIRECT(ADDRESS(BX$2,$DY$2)))</f>
        <v>1779.1067757862138</v>
      </c>
      <c r="BY89" s="51">
        <f ca="1">SUMPRODUCT($CM89:$DD89,INDIRECT(ADDRESS(BY$2,$DH$2)):INDIRECT(ADDRESS(BY$2,$DY$2)))</f>
        <v>1779.1067757862138</v>
      </c>
      <c r="BZ89" s="51">
        <f ca="1">SUMPRODUCT($CM89:$DD89,INDIRECT(ADDRESS(BZ$2,$DH$2)):INDIRECT(ADDRESS(BZ$2,$DY$2)))</f>
        <v>1779.1067757862138</v>
      </c>
      <c r="CA89" s="51">
        <f ca="1">SUMPRODUCT($CM89:$DD89,INDIRECT(ADDRESS(CA$2,$DH$2)):INDIRECT(ADDRESS(CA$2,$DY$2)))</f>
        <v>1779.1067757862138</v>
      </c>
      <c r="CB89" s="51">
        <f ca="1">SUMPRODUCT($CM89:$DD89,INDIRECT(ADDRESS(CB$2,$DH$2)):INDIRECT(ADDRESS(CB$2,$DY$2)))</f>
        <v>1779.1067757862138</v>
      </c>
      <c r="CC89" s="51">
        <f ca="1">SUMPRODUCT($CM89:$DD89,INDIRECT(ADDRESS(CC$2,$DH$2)):INDIRECT(ADDRESS(CC$2,$DY$2)))</f>
        <v>1779.1067757862138</v>
      </c>
      <c r="CD89" s="51">
        <f ca="1">SUMPRODUCT($CM89:$DD89,INDIRECT(ADDRESS(CD$2,$DH$2)):INDIRECT(ADDRESS(CD$2,$DY$2)))</f>
        <v>1779.1067757862138</v>
      </c>
      <c r="CF89" s="51">
        <f t="shared" ca="1" si="9"/>
        <v>19898.260979822597</v>
      </c>
      <c r="CG89" s="51">
        <f t="shared" ca="1" si="9"/>
        <v>20227.572451045711</v>
      </c>
      <c r="CH89" s="51">
        <f t="shared" ca="1" si="9"/>
        <v>20700.968328699695</v>
      </c>
      <c r="CI89" s="51">
        <f t="shared" ca="1" si="9"/>
        <v>20930.973073627163</v>
      </c>
      <c r="CJ89" s="51">
        <f t="shared" ca="1" si="9"/>
        <v>20877.700581520778</v>
      </c>
      <c r="CK89" s="51">
        <f t="shared" ca="1" si="9"/>
        <v>21089.934223629909</v>
      </c>
      <c r="CL89" s="82"/>
      <c r="CM89" s="1">
        <f>IFERROR(VLOOKUP($A89,Auxiliar_OPEX_CustosUnit!$A$4:$BT$129,COLUMN(Auxiliar_OPEX_CustosUnit!BC$2),0),0)</f>
        <v>0</v>
      </c>
      <c r="CN89" s="1">
        <f>IFERROR(VLOOKUP($A89,Auxiliar_OPEX_CustosUnit!$A$4:$BT$129,COLUMN(Auxiliar_OPEX_CustosUnit!BD$2),0),0)</f>
        <v>0</v>
      </c>
      <c r="CO89" s="1">
        <f>IFERROR(VLOOKUP($A89,Auxiliar_OPEX_CustosUnit!$A$4:$BT$129,COLUMN(Auxiliar_OPEX_CustosUnit!BE$2),0)*(1-DRE_Auxiliar!$A$172),0)</f>
        <v>0</v>
      </c>
      <c r="CP89" s="1">
        <f>IFERROR(VLOOKUP($A89,Auxiliar_OPEX_CustosUnit!$A$4:$BT$129,COLUMN(Auxiliar_OPEX_CustosUnit!BF$2),0),0)</f>
        <v>0</v>
      </c>
      <c r="CQ89" s="1">
        <f>IFERROR(VLOOKUP($A89,Auxiliar_OPEX_CustosUnit!$A$4:$BT$129,COLUMN(Auxiliar_OPEX_CustosUnit!BG$2),0),0)</f>
        <v>0</v>
      </c>
      <c r="CR89" s="1">
        <f>IFERROR(VLOOKUP($A89,Auxiliar_OPEX_CustosUnit!$A$4:$BT$129,COLUMN(Auxiliar_OPEX_CustosUnit!BH$2),0),0)</f>
        <v>0</v>
      </c>
      <c r="CS89" s="1">
        <f>IFERROR(VLOOKUP($A89,Auxiliar_OPEX_CustosUnit!$A$4:$BT$129,COLUMN(Auxiliar_OPEX_CustosUnit!BI$2),0),0)</f>
        <v>0</v>
      </c>
      <c r="CT89" s="1">
        <f>IFERROR(VLOOKUP($A89,Auxiliar_OPEX_CustosUnit!$A$4:$BT$129,COLUMN(Auxiliar_OPEX_CustosUnit!BJ$2),0),0)</f>
        <v>0</v>
      </c>
      <c r="CU89" s="1">
        <f>IFERROR(VLOOKUP($A89,Auxiliar_OPEX_CustosUnit!$A$4:$BT$129,COLUMN(Auxiliar_OPEX_CustosUnit!BK$2),0),0)</f>
        <v>8.6395554957257392</v>
      </c>
      <c r="CV89" s="1">
        <f>IFERROR(VLOOKUP($A89,Auxiliar_OPEX_CustosUnit!$A$4:$BT$129,COLUMN(Auxiliar_OPEX_CustosUnit!BL$2),0),0)</f>
        <v>0</v>
      </c>
      <c r="CW89" s="1">
        <f>IFERROR(VLOOKUP($A89,Auxiliar_OPEX_CustosUnit!$A$4:$BT$129,COLUMN(Auxiliar_OPEX_CustosUnit!BM$2),0),0)</f>
        <v>0</v>
      </c>
      <c r="CX89" s="1">
        <f>IFERROR(VLOOKUP($A89,Auxiliar_OPEX_CustosUnit!$A$4:$BT$129,COLUMN(Auxiliar_OPEX_CustosUnit!BN$2),0),0)</f>
        <v>0</v>
      </c>
      <c r="CY89" s="1">
        <f>IFERROR(VLOOKUP($A89,Auxiliar_OPEX_CustosUnit!$A$4:$BT$129,COLUMN(Auxiliar_OPEX_CustosUnit!BO$2),0),0)</f>
        <v>0</v>
      </c>
      <c r="CZ89" s="1">
        <f>IFERROR(VLOOKUP($A89,Auxiliar_OPEX_CustosUnit!$A$4:$BT$129,COLUMN(Auxiliar_OPEX_CustosUnit!BP$2),0),0)</f>
        <v>0</v>
      </c>
      <c r="DA89" s="1">
        <f>IFERROR(VLOOKUP($A89,Auxiliar_OPEX_CustosUnit!$A$4:$BT$129,COLUMN(Auxiliar_OPEX_CustosUnit!BQ$2),0),0)</f>
        <v>0</v>
      </c>
      <c r="DB89" s="1">
        <f>IFERROR(VLOOKUP($A89,Auxiliar_OPEX_CustosUnit!$A$4:$BT$129,COLUMN(Auxiliar_OPEX_CustosUnit!BR$2),0),0)</f>
        <v>0</v>
      </c>
      <c r="DC89" s="1">
        <f>IFERROR(VLOOKUP($A89,Auxiliar_OPEX_CustosUnit!$A$4:$BT$129,COLUMN(Auxiliar_OPEX_CustosUnit!BS$2),0),0)</f>
        <v>0</v>
      </c>
      <c r="DD89" s="1">
        <f>IFERROR(VLOOKUP($A89,Auxiliar_OPEX_CustosUnit!$A$4:$BT$129,COLUMN(Auxiliar_OPEX_CustosUnit!BT$2),0),0)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1650.1550996836163</v>
      </c>
      <c r="E90" s="51">
        <f ca="1">SUMPRODUCT($CM90:$DD90,INDIRECT(ADDRESS(E$2,$DH$2)):INDIRECT(ADDRESS(E$2,$DY$2)))</f>
        <v>1650.1550996836163</v>
      </c>
      <c r="F90" s="51">
        <f ca="1">SUMPRODUCT($CM90:$DD90,INDIRECT(ADDRESS(F$2,$DH$2)):INDIRECT(ADDRESS(F$2,$DY$2)))</f>
        <v>1650.1550996836163</v>
      </c>
      <c r="G90" s="51">
        <f ca="1">SUMPRODUCT($CM90:$DD90,INDIRECT(ADDRESS(G$2,$DH$2)):INDIRECT(ADDRESS(G$2,$DY$2)))</f>
        <v>1650.1550996836163</v>
      </c>
      <c r="H90" s="51">
        <f ca="1">SUMPRODUCT($CM90:$DD90,INDIRECT(ADDRESS(H$2,$DH$2)):INDIRECT(ADDRESS(H$2,$DY$2)))</f>
        <v>1650.1550996836163</v>
      </c>
      <c r="I90" s="51">
        <f ca="1">SUMPRODUCT($CM90:$DD90,INDIRECT(ADDRESS(I$2,$DH$2)):INDIRECT(ADDRESS(I$2,$DY$2)))</f>
        <v>1650.1550996836163</v>
      </c>
      <c r="J90" s="51">
        <f ca="1">SUMPRODUCT($CM90:$DD90,INDIRECT(ADDRESS(J$2,$DH$2)):INDIRECT(ADDRESS(J$2,$DY$2)))</f>
        <v>1650.1550996836163</v>
      </c>
      <c r="K90" s="51">
        <f ca="1">SUMPRODUCT($CM90:$DD90,INDIRECT(ADDRESS(K$2,$DH$2)):INDIRECT(ADDRESS(K$2,$DY$2)))</f>
        <v>1669.4350564074568</v>
      </c>
      <c r="L90" s="51">
        <f ca="1">SUMPRODUCT($CM90:$DD90,INDIRECT(ADDRESS(L$2,$DH$2)):INDIRECT(ADDRESS(L$2,$DY$2)))</f>
        <v>1669.4350564074568</v>
      </c>
      <c r="M90" s="51">
        <f ca="1">SUMPRODUCT($CM90:$DD90,INDIRECT(ADDRESS(M$2,$DH$2)):INDIRECT(ADDRESS(M$2,$DY$2)))</f>
        <v>1669.4350564074568</v>
      </c>
      <c r="N90" s="51">
        <f ca="1">SUMPRODUCT($CM90:$DD90,INDIRECT(ADDRESS(N$2,$DH$2)):INDIRECT(ADDRESS(N$2,$DY$2)))</f>
        <v>1669.4350564074568</v>
      </c>
      <c r="O90" s="51">
        <f ca="1">SUMPRODUCT($CM90:$DD90,INDIRECT(ADDRESS(O$2,$DH$2)):INDIRECT(ADDRESS(O$2,$DY$2)))</f>
        <v>1669.4350564074568</v>
      </c>
      <c r="P90" s="51">
        <f ca="1">SUMPRODUCT($CM90:$DD90,INDIRECT(ADDRESS(P$2,$DH$2)):INDIRECT(ADDRESS(P$2,$DY$2)))</f>
        <v>1669.4350564074568</v>
      </c>
      <c r="Q90" s="51">
        <f ca="1">SUMPRODUCT($CM90:$DD90,INDIRECT(ADDRESS(Q$2,$DH$2)):INDIRECT(ADDRESS(Q$2,$DY$2)))</f>
        <v>1669.4350564074568</v>
      </c>
      <c r="R90" s="51">
        <f ca="1">SUMPRODUCT($CM90:$DD90,INDIRECT(ADDRESS(R$2,$DH$2)):INDIRECT(ADDRESS(R$2,$DY$2)))</f>
        <v>1669.4350564074568</v>
      </c>
      <c r="S90" s="51">
        <f ca="1">SUMPRODUCT($CM90:$DD90,INDIRECT(ADDRESS(S$2,$DH$2)):INDIRECT(ADDRESS(S$2,$DY$2)))</f>
        <v>1669.4350564074568</v>
      </c>
      <c r="T90" s="51">
        <f ca="1">SUMPRODUCT($CM90:$DD90,INDIRECT(ADDRESS(T$2,$DH$2)):INDIRECT(ADDRESS(T$2,$DY$2)))</f>
        <v>1669.4350564074568</v>
      </c>
      <c r="U90" s="51">
        <f ca="1">SUMPRODUCT($CM90:$DD90,INDIRECT(ADDRESS(U$2,$DH$2)):INDIRECT(ADDRESS(U$2,$DY$2)))</f>
        <v>1669.4350564074568</v>
      </c>
      <c r="V90" s="51">
        <f ca="1">SUMPRODUCT($CM90:$DD90,INDIRECT(ADDRESS(V$2,$DH$2)):INDIRECT(ADDRESS(V$2,$DY$2)))</f>
        <v>1669.4350564074568</v>
      </c>
      <c r="W90" s="51">
        <f ca="1">SUMPRODUCT($CM90:$DD90,INDIRECT(ADDRESS(W$2,$DH$2)):INDIRECT(ADDRESS(W$2,$DY$2)))</f>
        <v>1708.3054112387022</v>
      </c>
      <c r="X90" s="51">
        <f ca="1">SUMPRODUCT($CM90:$DD90,INDIRECT(ADDRESS(X$2,$DH$2)):INDIRECT(ADDRESS(X$2,$DY$2)))</f>
        <v>1708.3054112387022</v>
      </c>
      <c r="Y90" s="51">
        <f ca="1">SUMPRODUCT($CM90:$DD90,INDIRECT(ADDRESS(Y$2,$DH$2)):INDIRECT(ADDRESS(Y$2,$DY$2)))</f>
        <v>1708.3054112387022</v>
      </c>
      <c r="Z90" s="51">
        <f ca="1">SUMPRODUCT($CM90:$DD90,INDIRECT(ADDRESS(Z$2,$DH$2)):INDIRECT(ADDRESS(Z$2,$DY$2)))</f>
        <v>1708.3054112387022</v>
      </c>
      <c r="AA90" s="51">
        <f ca="1">SUMPRODUCT($CM90:$DD90,INDIRECT(ADDRESS(AA$2,$DH$2)):INDIRECT(ADDRESS(AA$2,$DY$2)))</f>
        <v>1708.3054112387022</v>
      </c>
      <c r="AB90" s="51">
        <f ca="1">SUMPRODUCT($CM90:$DD90,INDIRECT(ADDRESS(AB$2,$DH$2)):INDIRECT(ADDRESS(AB$2,$DY$2)))</f>
        <v>1708.3054112387022</v>
      </c>
      <c r="AC90" s="51">
        <f ca="1">SUMPRODUCT($CM90:$DD90,INDIRECT(ADDRESS(AC$2,$DH$2)):INDIRECT(ADDRESS(AC$2,$DY$2)))</f>
        <v>1708.3054112387022</v>
      </c>
      <c r="AD90" s="51">
        <f ca="1">SUMPRODUCT($CM90:$DD90,INDIRECT(ADDRESS(AD$2,$DH$2)):INDIRECT(ADDRESS(AD$2,$DY$2)))</f>
        <v>1708.3054112387022</v>
      </c>
      <c r="AE90" s="51">
        <f ca="1">SUMPRODUCT($CM90:$DD90,INDIRECT(ADDRESS(AE$2,$DH$2)):INDIRECT(ADDRESS(AE$2,$DY$2)))</f>
        <v>1708.3054112387022</v>
      </c>
      <c r="AF90" s="51">
        <f ca="1">SUMPRODUCT($CM90:$DD90,INDIRECT(ADDRESS(AF$2,$DH$2)):INDIRECT(ADDRESS(AF$2,$DY$2)))</f>
        <v>1708.3054112387022</v>
      </c>
      <c r="AG90" s="51">
        <f ca="1">SUMPRODUCT($CM90:$DD90,INDIRECT(ADDRESS(AG$2,$DH$2)):INDIRECT(ADDRESS(AG$2,$DY$2)))</f>
        <v>1708.3054112387022</v>
      </c>
      <c r="AH90" s="51">
        <f ca="1">SUMPRODUCT($CM90:$DD90,INDIRECT(ADDRESS(AH$2,$DH$2)):INDIRECT(ADDRESS(AH$2,$DY$2)))</f>
        <v>1708.3054112387022</v>
      </c>
      <c r="AI90" s="51">
        <f ca="1">SUMPRODUCT($CM90:$DD90,INDIRECT(ADDRESS(AI$2,$DH$2)):INDIRECT(ADDRESS(AI$2,$DY$2)))</f>
        <v>1748.5660900057574</v>
      </c>
      <c r="AJ90" s="51">
        <f ca="1">SUMPRODUCT($CM90:$DD90,INDIRECT(ADDRESS(AJ$2,$DH$2)):INDIRECT(ADDRESS(AJ$2,$DY$2)))</f>
        <v>1748.5660900057574</v>
      </c>
      <c r="AK90" s="51">
        <f ca="1">SUMPRODUCT($CM90:$DD90,INDIRECT(ADDRESS(AK$2,$DH$2)):INDIRECT(ADDRESS(AK$2,$DY$2)))</f>
        <v>1748.5660900057574</v>
      </c>
      <c r="AL90" s="51">
        <f ca="1">SUMPRODUCT($CM90:$DD90,INDIRECT(ADDRESS(AL$2,$DH$2)):INDIRECT(ADDRESS(AL$2,$DY$2)))</f>
        <v>1748.5660900057574</v>
      </c>
      <c r="AM90" s="51">
        <f ca="1">SUMPRODUCT($CM90:$DD90,INDIRECT(ADDRESS(AM$2,$DH$2)):INDIRECT(ADDRESS(AM$2,$DY$2)))</f>
        <v>1748.5660900057574</v>
      </c>
      <c r="AN90" s="51">
        <f ca="1">SUMPRODUCT($CM90:$DD90,INDIRECT(ADDRESS(AN$2,$DH$2)):INDIRECT(ADDRESS(AN$2,$DY$2)))</f>
        <v>1748.5660900057574</v>
      </c>
      <c r="AO90" s="51">
        <f ca="1">SUMPRODUCT($CM90:$DD90,INDIRECT(ADDRESS(AO$2,$DH$2)):INDIRECT(ADDRESS(AO$2,$DY$2)))</f>
        <v>1748.5660900057574</v>
      </c>
      <c r="AP90" s="51">
        <f ca="1">SUMPRODUCT($CM90:$DD90,INDIRECT(ADDRESS(AP$2,$DH$2)):INDIRECT(ADDRESS(AP$2,$DY$2)))</f>
        <v>1748.5660900057574</v>
      </c>
      <c r="AQ90" s="51">
        <f ca="1">SUMPRODUCT($CM90:$DD90,INDIRECT(ADDRESS(AQ$2,$DH$2)):INDIRECT(ADDRESS(AQ$2,$DY$2)))</f>
        <v>1748.5660900057574</v>
      </c>
      <c r="AR90" s="51">
        <f ca="1">SUMPRODUCT($CM90:$DD90,INDIRECT(ADDRESS(AR$2,$DH$2)):INDIRECT(ADDRESS(AR$2,$DY$2)))</f>
        <v>1748.5660900057574</v>
      </c>
      <c r="AS90" s="51">
        <f ca="1">SUMPRODUCT($CM90:$DD90,INDIRECT(ADDRESS(AS$2,$DH$2)):INDIRECT(ADDRESS(AS$2,$DY$2)))</f>
        <v>1748.5660900057574</v>
      </c>
      <c r="AT90" s="51">
        <f ca="1">SUMPRODUCT($CM90:$DD90,INDIRECT(ADDRESS(AT$2,$DH$2)):INDIRECT(ADDRESS(AT$2,$DY$2)))</f>
        <v>1748.5660900057574</v>
      </c>
      <c r="AU90" s="51">
        <f ca="1">SUMPRODUCT($CM90:$DD90,INDIRECT(ADDRESS(AU$2,$DH$2)):INDIRECT(ADDRESS(AU$2,$DY$2)))</f>
        <v>1738.2020887173724</v>
      </c>
      <c r="AV90" s="51">
        <f ca="1">SUMPRODUCT($CM90:$DD90,INDIRECT(ADDRESS(AV$2,$DH$2)):INDIRECT(ADDRESS(AV$2,$DY$2)))</f>
        <v>1738.2020887173724</v>
      </c>
      <c r="AW90" s="51">
        <f ca="1">SUMPRODUCT($CM90:$DD90,INDIRECT(ADDRESS(AW$2,$DH$2)):INDIRECT(ADDRESS(AW$2,$DY$2)))</f>
        <v>1738.2020887173724</v>
      </c>
      <c r="AX90" s="51">
        <f ca="1">SUMPRODUCT($CM90:$DD90,INDIRECT(ADDRESS(AX$2,$DH$2)):INDIRECT(ADDRESS(AX$2,$DY$2)))</f>
        <v>1738.2020887173724</v>
      </c>
      <c r="AY90" s="51">
        <f ca="1">SUMPRODUCT($CM90:$DD90,INDIRECT(ADDRESS(AY$2,$DH$2)):INDIRECT(ADDRESS(AY$2,$DY$2)))</f>
        <v>1738.2020887173724</v>
      </c>
      <c r="AZ90" s="51">
        <f ca="1">SUMPRODUCT($CM90:$DD90,INDIRECT(ADDRESS(AZ$2,$DH$2)):INDIRECT(ADDRESS(AZ$2,$DY$2)))</f>
        <v>1738.2020887173724</v>
      </c>
      <c r="BA90" s="51">
        <f ca="1">SUMPRODUCT($CM90:$DD90,INDIRECT(ADDRESS(BA$2,$DH$2)):INDIRECT(ADDRESS(BA$2,$DY$2)))</f>
        <v>1738.2020887173724</v>
      </c>
      <c r="BB90" s="51">
        <f ca="1">SUMPRODUCT($CM90:$DD90,INDIRECT(ADDRESS(BB$2,$DH$2)):INDIRECT(ADDRESS(BB$2,$DY$2)))</f>
        <v>1738.2020887173724</v>
      </c>
      <c r="BC90" s="51">
        <f ca="1">SUMPRODUCT($CM90:$DD90,INDIRECT(ADDRESS(BC$2,$DH$2)):INDIRECT(ADDRESS(BC$2,$DY$2)))</f>
        <v>1738.2020887173724</v>
      </c>
      <c r="BD90" s="51">
        <f ca="1">SUMPRODUCT($CM90:$DD90,INDIRECT(ADDRESS(BD$2,$DH$2)):INDIRECT(ADDRESS(BD$2,$DY$2)))</f>
        <v>1738.2020887173724</v>
      </c>
      <c r="BE90" s="51">
        <f ca="1">SUMPRODUCT($CM90:$DD90,INDIRECT(ADDRESS(BE$2,$DH$2)):INDIRECT(ADDRESS(BE$2,$DY$2)))</f>
        <v>1738.2020887173724</v>
      </c>
      <c r="BF90" s="51">
        <f ca="1">SUMPRODUCT($CM90:$DD90,INDIRECT(ADDRESS(BF$2,$DH$2)):INDIRECT(ADDRESS(BF$2,$DY$2)))</f>
        <v>1738.2020887173724</v>
      </c>
      <c r="BG90" s="51">
        <f ca="1">SUMPRODUCT($CM90:$DD90,INDIRECT(ADDRESS(BG$2,$DH$2)):INDIRECT(ADDRESS(BG$2,$DY$2)))</f>
        <v>1742.0571920998339</v>
      </c>
      <c r="BH90" s="51">
        <f ca="1">SUMPRODUCT($CM90:$DD90,INDIRECT(ADDRESS(BH$2,$DH$2)):INDIRECT(ADDRESS(BH$2,$DY$2)))</f>
        <v>1742.0571920998339</v>
      </c>
      <c r="BI90" s="51">
        <f ca="1">SUMPRODUCT($CM90:$DD90,INDIRECT(ADDRESS(BI$2,$DH$2)):INDIRECT(ADDRESS(BI$2,$DY$2)))</f>
        <v>1742.0571920998339</v>
      </c>
      <c r="BJ90" s="51">
        <f ca="1">SUMPRODUCT($CM90:$DD90,INDIRECT(ADDRESS(BJ$2,$DH$2)):INDIRECT(ADDRESS(BJ$2,$DY$2)))</f>
        <v>1742.0571920998339</v>
      </c>
      <c r="BK90" s="51">
        <f ca="1">SUMPRODUCT($CM90:$DD90,INDIRECT(ADDRESS(BK$2,$DH$2)):INDIRECT(ADDRESS(BK$2,$DY$2)))</f>
        <v>1742.0571920998339</v>
      </c>
      <c r="BL90" s="51">
        <f ca="1">SUMPRODUCT($CM90:$DD90,INDIRECT(ADDRESS(BL$2,$DH$2)):INDIRECT(ADDRESS(BL$2,$DY$2)))</f>
        <v>1742.0571920998339</v>
      </c>
      <c r="BM90" s="51">
        <f ca="1">SUMPRODUCT($CM90:$DD90,INDIRECT(ADDRESS(BM$2,$DH$2)):INDIRECT(ADDRESS(BM$2,$DY$2)))</f>
        <v>1742.0571920998339</v>
      </c>
      <c r="BN90" s="51">
        <f ca="1">SUMPRODUCT($CM90:$DD90,INDIRECT(ADDRESS(BN$2,$DH$2)):INDIRECT(ADDRESS(BN$2,$DY$2)))</f>
        <v>1742.0571920998339</v>
      </c>
      <c r="BO90" s="51">
        <f ca="1">SUMPRODUCT($CM90:$DD90,INDIRECT(ADDRESS(BO$2,$DH$2)):INDIRECT(ADDRESS(BO$2,$DY$2)))</f>
        <v>1742.0571920998339</v>
      </c>
      <c r="BP90" s="51">
        <f ca="1">SUMPRODUCT($CM90:$DD90,INDIRECT(ADDRESS(BP$2,$DH$2)):INDIRECT(ADDRESS(BP$2,$DY$2)))</f>
        <v>1742.0571920998339</v>
      </c>
      <c r="BQ90" s="51">
        <f ca="1">SUMPRODUCT($CM90:$DD90,INDIRECT(ADDRESS(BQ$2,$DH$2)):INDIRECT(ADDRESS(BQ$2,$DY$2)))</f>
        <v>1742.0571920998339</v>
      </c>
      <c r="BR90" s="51">
        <f ca="1">SUMPRODUCT($CM90:$DD90,INDIRECT(ADDRESS(BR$2,$DH$2)):INDIRECT(ADDRESS(BR$2,$DY$2)))</f>
        <v>1742.0571920998339</v>
      </c>
      <c r="BS90" s="51">
        <f ca="1">SUMPRODUCT($CM90:$DD90,INDIRECT(ADDRESS(BS$2,$DH$2)):INDIRECT(ADDRESS(BS$2,$DY$2)))</f>
        <v>1779.1067757862138</v>
      </c>
      <c r="BT90" s="51">
        <f ca="1">SUMPRODUCT($CM90:$DD90,INDIRECT(ADDRESS(BT$2,$DH$2)):INDIRECT(ADDRESS(BT$2,$DY$2)))</f>
        <v>1779.1067757862138</v>
      </c>
      <c r="BU90" s="51">
        <f ca="1">SUMPRODUCT($CM90:$DD90,INDIRECT(ADDRESS(BU$2,$DH$2)):INDIRECT(ADDRESS(BU$2,$DY$2)))</f>
        <v>1779.1067757862138</v>
      </c>
      <c r="BV90" s="51">
        <f ca="1">SUMPRODUCT($CM90:$DD90,INDIRECT(ADDRESS(BV$2,$DH$2)):INDIRECT(ADDRESS(BV$2,$DY$2)))</f>
        <v>1779.1067757862138</v>
      </c>
      <c r="BW90" s="51">
        <f ca="1">SUMPRODUCT($CM90:$DD90,INDIRECT(ADDRESS(BW$2,$DH$2)):INDIRECT(ADDRESS(BW$2,$DY$2)))</f>
        <v>1779.1067757862138</v>
      </c>
      <c r="BX90" s="51">
        <f ca="1">SUMPRODUCT($CM90:$DD90,INDIRECT(ADDRESS(BX$2,$DH$2)):INDIRECT(ADDRESS(BX$2,$DY$2)))</f>
        <v>1779.1067757862138</v>
      </c>
      <c r="BY90" s="51">
        <f ca="1">SUMPRODUCT($CM90:$DD90,INDIRECT(ADDRESS(BY$2,$DH$2)):INDIRECT(ADDRESS(BY$2,$DY$2)))</f>
        <v>1779.1067757862138</v>
      </c>
      <c r="BZ90" s="51">
        <f ca="1">SUMPRODUCT($CM90:$DD90,INDIRECT(ADDRESS(BZ$2,$DH$2)):INDIRECT(ADDRESS(BZ$2,$DY$2)))</f>
        <v>1779.1067757862138</v>
      </c>
      <c r="CA90" s="51">
        <f ca="1">SUMPRODUCT($CM90:$DD90,INDIRECT(ADDRESS(CA$2,$DH$2)):INDIRECT(ADDRESS(CA$2,$DY$2)))</f>
        <v>1779.1067757862138</v>
      </c>
      <c r="CB90" s="51">
        <f ca="1">SUMPRODUCT($CM90:$DD90,INDIRECT(ADDRESS(CB$2,$DH$2)):INDIRECT(ADDRESS(CB$2,$DY$2)))</f>
        <v>1779.1067757862138</v>
      </c>
      <c r="CC90" s="51">
        <f ca="1">SUMPRODUCT($CM90:$DD90,INDIRECT(ADDRESS(CC$2,$DH$2)):INDIRECT(ADDRESS(CC$2,$DY$2)))</f>
        <v>1779.1067757862138</v>
      </c>
      <c r="CD90" s="51">
        <f ca="1">SUMPRODUCT($CM90:$DD90,INDIRECT(ADDRESS(CD$2,$DH$2)):INDIRECT(ADDRESS(CD$2,$DY$2)))</f>
        <v>1779.1067757862138</v>
      </c>
      <c r="CF90" s="51">
        <f t="shared" ca="1" si="9"/>
        <v>19898.260979822597</v>
      </c>
      <c r="CG90" s="51">
        <f t="shared" ca="1" si="9"/>
        <v>20227.572451045711</v>
      </c>
      <c r="CH90" s="51">
        <f t="shared" ca="1" si="9"/>
        <v>20700.968328699695</v>
      </c>
      <c r="CI90" s="51">
        <f t="shared" ca="1" si="9"/>
        <v>20930.973073627163</v>
      </c>
      <c r="CJ90" s="51">
        <f t="shared" ca="1" si="9"/>
        <v>20877.700581520778</v>
      </c>
      <c r="CK90" s="51">
        <f t="shared" ca="1" si="9"/>
        <v>21089.934223629909</v>
      </c>
      <c r="CL90" s="82"/>
      <c r="CM90" s="1">
        <f>IFERROR(VLOOKUP($A90,Auxiliar_OPEX_CustosUnit!$A$4:$BT$129,COLUMN(Auxiliar_OPEX_CustosUnit!BC$2),0),0)</f>
        <v>0</v>
      </c>
      <c r="CN90" s="1">
        <f>IFERROR(VLOOKUP($A90,Auxiliar_OPEX_CustosUnit!$A$4:$BT$129,COLUMN(Auxiliar_OPEX_CustosUnit!BD$2),0),0)</f>
        <v>0</v>
      </c>
      <c r="CO90" s="1">
        <f>IFERROR(VLOOKUP($A90,Auxiliar_OPEX_CustosUnit!$A$4:$BT$129,COLUMN(Auxiliar_OPEX_CustosUnit!BE$2),0)*(1-DRE_Auxiliar!$A$172),0)</f>
        <v>0</v>
      </c>
      <c r="CP90" s="1">
        <f>IFERROR(VLOOKUP($A90,Auxiliar_OPEX_CustosUnit!$A$4:$BT$129,COLUMN(Auxiliar_OPEX_CustosUnit!BF$2),0),0)</f>
        <v>0</v>
      </c>
      <c r="CQ90" s="1">
        <f>IFERROR(VLOOKUP($A90,Auxiliar_OPEX_CustosUnit!$A$4:$BT$129,COLUMN(Auxiliar_OPEX_CustosUnit!BG$2),0),0)</f>
        <v>0</v>
      </c>
      <c r="CR90" s="1">
        <f>IFERROR(VLOOKUP($A90,Auxiliar_OPEX_CustosUnit!$A$4:$BT$129,COLUMN(Auxiliar_OPEX_CustosUnit!BH$2),0),0)</f>
        <v>0</v>
      </c>
      <c r="CS90" s="1">
        <f>IFERROR(VLOOKUP($A90,Auxiliar_OPEX_CustosUnit!$A$4:$BT$129,COLUMN(Auxiliar_OPEX_CustosUnit!BI$2),0),0)</f>
        <v>0</v>
      </c>
      <c r="CT90" s="1">
        <f>IFERROR(VLOOKUP($A90,Auxiliar_OPEX_CustosUnit!$A$4:$BT$129,COLUMN(Auxiliar_OPEX_CustosUnit!BJ$2),0),0)</f>
        <v>0</v>
      </c>
      <c r="CU90" s="1">
        <f>IFERROR(VLOOKUP($A90,Auxiliar_OPEX_CustosUnit!$A$4:$BT$129,COLUMN(Auxiliar_OPEX_CustosUnit!BK$2),0),0)</f>
        <v>8.6395554957257392</v>
      </c>
      <c r="CV90" s="1">
        <f>IFERROR(VLOOKUP($A90,Auxiliar_OPEX_CustosUnit!$A$4:$BT$129,COLUMN(Auxiliar_OPEX_CustosUnit!BL$2),0),0)</f>
        <v>0</v>
      </c>
      <c r="CW90" s="1">
        <f>IFERROR(VLOOKUP($A90,Auxiliar_OPEX_CustosUnit!$A$4:$BT$129,COLUMN(Auxiliar_OPEX_CustosUnit!BM$2),0),0)</f>
        <v>0</v>
      </c>
      <c r="CX90" s="1">
        <f>IFERROR(VLOOKUP($A90,Auxiliar_OPEX_CustosUnit!$A$4:$BT$129,COLUMN(Auxiliar_OPEX_CustosUnit!BN$2),0),0)</f>
        <v>0</v>
      </c>
      <c r="CY90" s="1">
        <f>IFERROR(VLOOKUP($A90,Auxiliar_OPEX_CustosUnit!$A$4:$BT$129,COLUMN(Auxiliar_OPEX_CustosUnit!BO$2),0),0)</f>
        <v>0</v>
      </c>
      <c r="CZ90" s="1">
        <f>IFERROR(VLOOKUP($A90,Auxiliar_OPEX_CustosUnit!$A$4:$BT$129,COLUMN(Auxiliar_OPEX_CustosUnit!BP$2),0),0)</f>
        <v>0</v>
      </c>
      <c r="DA90" s="1">
        <f>IFERROR(VLOOKUP($A90,Auxiliar_OPEX_CustosUnit!$A$4:$BT$129,COLUMN(Auxiliar_OPEX_CustosUnit!BQ$2),0),0)</f>
        <v>0</v>
      </c>
      <c r="DB90" s="1">
        <f>IFERROR(VLOOKUP($A90,Auxiliar_OPEX_CustosUnit!$A$4:$BT$129,COLUMN(Auxiliar_OPEX_CustosUnit!BR$2),0),0)</f>
        <v>0</v>
      </c>
      <c r="DC90" s="1">
        <f>IFERROR(VLOOKUP($A90,Auxiliar_OPEX_CustosUnit!$A$4:$BT$129,COLUMN(Auxiliar_OPEX_CustosUnit!BS$2),0),0)</f>
        <v>0</v>
      </c>
      <c r="DD90" s="1">
        <f>IFERROR(VLOOKUP($A90,Auxiliar_OPEX_CustosUnit!$A$4:$BT$129,COLUMN(Auxiliar_OPEX_CustosUnit!BT$2),0),0)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5628.5700117867709</v>
      </c>
      <c r="E91" s="51">
        <f ca="1">SUMPRODUCT($CM91:$DD91,INDIRECT(ADDRESS(E$2,$DH$2)):INDIRECT(ADDRESS(E$2,$DY$2)))</f>
        <v>5628.5700117867709</v>
      </c>
      <c r="F91" s="51">
        <f ca="1">SUMPRODUCT($CM91:$DD91,INDIRECT(ADDRESS(F$2,$DH$2)):INDIRECT(ADDRESS(F$2,$DY$2)))</f>
        <v>5628.5700117867709</v>
      </c>
      <c r="G91" s="51">
        <f ca="1">SUMPRODUCT($CM91:$DD91,INDIRECT(ADDRESS(G$2,$DH$2)):INDIRECT(ADDRESS(G$2,$DY$2)))</f>
        <v>5628.5700117867709</v>
      </c>
      <c r="H91" s="51">
        <f ca="1">SUMPRODUCT($CM91:$DD91,INDIRECT(ADDRESS(H$2,$DH$2)):INDIRECT(ADDRESS(H$2,$DY$2)))</f>
        <v>5628.5700117867709</v>
      </c>
      <c r="I91" s="51">
        <f ca="1">SUMPRODUCT($CM91:$DD91,INDIRECT(ADDRESS(I$2,$DH$2)):INDIRECT(ADDRESS(I$2,$DY$2)))</f>
        <v>5628.5700117867709</v>
      </c>
      <c r="J91" s="51">
        <f ca="1">SUMPRODUCT($CM91:$DD91,INDIRECT(ADDRESS(J$2,$DH$2)):INDIRECT(ADDRESS(J$2,$DY$2)))</f>
        <v>5628.5700117867709</v>
      </c>
      <c r="K91" s="51">
        <f ca="1">SUMPRODUCT($CM91:$DD91,INDIRECT(ADDRESS(K$2,$DH$2)):INDIRECT(ADDRESS(K$2,$DY$2)))</f>
        <v>5654.7356673405538</v>
      </c>
      <c r="L91" s="51">
        <f ca="1">SUMPRODUCT($CM91:$DD91,INDIRECT(ADDRESS(L$2,$DH$2)):INDIRECT(ADDRESS(L$2,$DY$2)))</f>
        <v>5654.7356673405538</v>
      </c>
      <c r="M91" s="51">
        <f ca="1">SUMPRODUCT($CM91:$DD91,INDIRECT(ADDRESS(M$2,$DH$2)):INDIRECT(ADDRESS(M$2,$DY$2)))</f>
        <v>5654.7356673405538</v>
      </c>
      <c r="N91" s="51">
        <f ca="1">SUMPRODUCT($CM91:$DD91,INDIRECT(ADDRESS(N$2,$DH$2)):INDIRECT(ADDRESS(N$2,$DY$2)))</f>
        <v>5654.7356673405538</v>
      </c>
      <c r="O91" s="51">
        <f ca="1">SUMPRODUCT($CM91:$DD91,INDIRECT(ADDRESS(O$2,$DH$2)):INDIRECT(ADDRESS(O$2,$DY$2)))</f>
        <v>5654.7356673405538</v>
      </c>
      <c r="P91" s="51">
        <f ca="1">SUMPRODUCT($CM91:$DD91,INDIRECT(ADDRESS(P$2,$DH$2)):INDIRECT(ADDRESS(P$2,$DY$2)))</f>
        <v>5654.7356673405538</v>
      </c>
      <c r="Q91" s="51">
        <f ca="1">SUMPRODUCT($CM91:$DD91,INDIRECT(ADDRESS(Q$2,$DH$2)):INDIRECT(ADDRESS(Q$2,$DY$2)))</f>
        <v>5654.7356673405538</v>
      </c>
      <c r="R91" s="51">
        <f ca="1">SUMPRODUCT($CM91:$DD91,INDIRECT(ADDRESS(R$2,$DH$2)):INDIRECT(ADDRESS(R$2,$DY$2)))</f>
        <v>5654.7356673405538</v>
      </c>
      <c r="S91" s="51">
        <f ca="1">SUMPRODUCT($CM91:$DD91,INDIRECT(ADDRESS(S$2,$DH$2)):INDIRECT(ADDRESS(S$2,$DY$2)))</f>
        <v>5654.7356673405538</v>
      </c>
      <c r="T91" s="51">
        <f ca="1">SUMPRODUCT($CM91:$DD91,INDIRECT(ADDRESS(T$2,$DH$2)):INDIRECT(ADDRESS(T$2,$DY$2)))</f>
        <v>5654.7356673405538</v>
      </c>
      <c r="U91" s="51">
        <f ca="1">SUMPRODUCT($CM91:$DD91,INDIRECT(ADDRESS(U$2,$DH$2)):INDIRECT(ADDRESS(U$2,$DY$2)))</f>
        <v>5654.7356673405538</v>
      </c>
      <c r="V91" s="51">
        <f ca="1">SUMPRODUCT($CM91:$DD91,INDIRECT(ADDRESS(V$2,$DH$2)):INDIRECT(ADDRESS(V$2,$DY$2)))</f>
        <v>5654.7356673405538</v>
      </c>
      <c r="W91" s="51">
        <f ca="1">SUMPRODUCT($CM91:$DD91,INDIRECT(ADDRESS(W$2,$DH$2)):INDIRECT(ADDRESS(W$2,$DY$2)))</f>
        <v>5707.4882917543873</v>
      </c>
      <c r="X91" s="51">
        <f ca="1">SUMPRODUCT($CM91:$DD91,INDIRECT(ADDRESS(X$2,$DH$2)):INDIRECT(ADDRESS(X$2,$DY$2)))</f>
        <v>5707.4882917543873</v>
      </c>
      <c r="Y91" s="51">
        <f ca="1">SUMPRODUCT($CM91:$DD91,INDIRECT(ADDRESS(Y$2,$DH$2)):INDIRECT(ADDRESS(Y$2,$DY$2)))</f>
        <v>5707.4882917543873</v>
      </c>
      <c r="Z91" s="51">
        <f ca="1">SUMPRODUCT($CM91:$DD91,INDIRECT(ADDRESS(Z$2,$DH$2)):INDIRECT(ADDRESS(Z$2,$DY$2)))</f>
        <v>5707.4882917543873</v>
      </c>
      <c r="AA91" s="51">
        <f ca="1">SUMPRODUCT($CM91:$DD91,INDIRECT(ADDRESS(AA$2,$DH$2)):INDIRECT(ADDRESS(AA$2,$DY$2)))</f>
        <v>5707.4882917543873</v>
      </c>
      <c r="AB91" s="51">
        <f ca="1">SUMPRODUCT($CM91:$DD91,INDIRECT(ADDRESS(AB$2,$DH$2)):INDIRECT(ADDRESS(AB$2,$DY$2)))</f>
        <v>5707.4882917543873</v>
      </c>
      <c r="AC91" s="51">
        <f ca="1">SUMPRODUCT($CM91:$DD91,INDIRECT(ADDRESS(AC$2,$DH$2)):INDIRECT(ADDRESS(AC$2,$DY$2)))</f>
        <v>5707.4882917543873</v>
      </c>
      <c r="AD91" s="51">
        <f ca="1">SUMPRODUCT($CM91:$DD91,INDIRECT(ADDRESS(AD$2,$DH$2)):INDIRECT(ADDRESS(AD$2,$DY$2)))</f>
        <v>5707.4882917543873</v>
      </c>
      <c r="AE91" s="51">
        <f ca="1">SUMPRODUCT($CM91:$DD91,INDIRECT(ADDRESS(AE$2,$DH$2)):INDIRECT(ADDRESS(AE$2,$DY$2)))</f>
        <v>5707.4882917543873</v>
      </c>
      <c r="AF91" s="51">
        <f ca="1">SUMPRODUCT($CM91:$DD91,INDIRECT(ADDRESS(AF$2,$DH$2)):INDIRECT(ADDRESS(AF$2,$DY$2)))</f>
        <v>5707.4882917543873</v>
      </c>
      <c r="AG91" s="51">
        <f ca="1">SUMPRODUCT($CM91:$DD91,INDIRECT(ADDRESS(AG$2,$DH$2)):INDIRECT(ADDRESS(AG$2,$DY$2)))</f>
        <v>5707.4882917543873</v>
      </c>
      <c r="AH91" s="51">
        <f ca="1">SUMPRODUCT($CM91:$DD91,INDIRECT(ADDRESS(AH$2,$DH$2)):INDIRECT(ADDRESS(AH$2,$DY$2)))</f>
        <v>5707.4882917543873</v>
      </c>
      <c r="AI91" s="51">
        <f ca="1">SUMPRODUCT($CM91:$DD91,INDIRECT(ADDRESS(AI$2,$DH$2)):INDIRECT(ADDRESS(AI$2,$DY$2)))</f>
        <v>5762.1277843668195</v>
      </c>
      <c r="AJ91" s="51">
        <f ca="1">SUMPRODUCT($CM91:$DD91,INDIRECT(ADDRESS(AJ$2,$DH$2)):INDIRECT(ADDRESS(AJ$2,$DY$2)))</f>
        <v>5762.1277843668195</v>
      </c>
      <c r="AK91" s="51">
        <f ca="1">SUMPRODUCT($CM91:$DD91,INDIRECT(ADDRESS(AK$2,$DH$2)):INDIRECT(ADDRESS(AK$2,$DY$2)))</f>
        <v>5762.1277843668195</v>
      </c>
      <c r="AL91" s="51">
        <f ca="1">SUMPRODUCT($CM91:$DD91,INDIRECT(ADDRESS(AL$2,$DH$2)):INDIRECT(ADDRESS(AL$2,$DY$2)))</f>
        <v>5762.1277843668195</v>
      </c>
      <c r="AM91" s="51">
        <f ca="1">SUMPRODUCT($CM91:$DD91,INDIRECT(ADDRESS(AM$2,$DH$2)):INDIRECT(ADDRESS(AM$2,$DY$2)))</f>
        <v>5762.1277843668195</v>
      </c>
      <c r="AN91" s="51">
        <f ca="1">SUMPRODUCT($CM91:$DD91,INDIRECT(ADDRESS(AN$2,$DH$2)):INDIRECT(ADDRESS(AN$2,$DY$2)))</f>
        <v>5762.1277843668195</v>
      </c>
      <c r="AO91" s="51">
        <f ca="1">SUMPRODUCT($CM91:$DD91,INDIRECT(ADDRESS(AO$2,$DH$2)):INDIRECT(ADDRESS(AO$2,$DY$2)))</f>
        <v>5762.1277843668195</v>
      </c>
      <c r="AP91" s="51">
        <f ca="1">SUMPRODUCT($CM91:$DD91,INDIRECT(ADDRESS(AP$2,$DH$2)):INDIRECT(ADDRESS(AP$2,$DY$2)))</f>
        <v>5762.1277843668195</v>
      </c>
      <c r="AQ91" s="51">
        <f ca="1">SUMPRODUCT($CM91:$DD91,INDIRECT(ADDRESS(AQ$2,$DH$2)):INDIRECT(ADDRESS(AQ$2,$DY$2)))</f>
        <v>5762.1277843668195</v>
      </c>
      <c r="AR91" s="51">
        <f ca="1">SUMPRODUCT($CM91:$DD91,INDIRECT(ADDRESS(AR$2,$DH$2)):INDIRECT(ADDRESS(AR$2,$DY$2)))</f>
        <v>5762.1277843668195</v>
      </c>
      <c r="AS91" s="51">
        <f ca="1">SUMPRODUCT($CM91:$DD91,INDIRECT(ADDRESS(AS$2,$DH$2)):INDIRECT(ADDRESS(AS$2,$DY$2)))</f>
        <v>5762.1277843668195</v>
      </c>
      <c r="AT91" s="51">
        <f ca="1">SUMPRODUCT($CM91:$DD91,INDIRECT(ADDRESS(AT$2,$DH$2)):INDIRECT(ADDRESS(AT$2,$DY$2)))</f>
        <v>5762.1277843668195</v>
      </c>
      <c r="AU91" s="51">
        <f ca="1">SUMPRODUCT($CM91:$DD91,INDIRECT(ADDRESS(AU$2,$DH$2)):INDIRECT(ADDRESS(AU$2,$DY$2)))</f>
        <v>5748.0623540468678</v>
      </c>
      <c r="AV91" s="51">
        <f ca="1">SUMPRODUCT($CM91:$DD91,INDIRECT(ADDRESS(AV$2,$DH$2)):INDIRECT(ADDRESS(AV$2,$DY$2)))</f>
        <v>5748.0623540468678</v>
      </c>
      <c r="AW91" s="51">
        <f ca="1">SUMPRODUCT($CM91:$DD91,INDIRECT(ADDRESS(AW$2,$DH$2)):INDIRECT(ADDRESS(AW$2,$DY$2)))</f>
        <v>5748.0623540468678</v>
      </c>
      <c r="AX91" s="51">
        <f ca="1">SUMPRODUCT($CM91:$DD91,INDIRECT(ADDRESS(AX$2,$DH$2)):INDIRECT(ADDRESS(AX$2,$DY$2)))</f>
        <v>5748.0623540468678</v>
      </c>
      <c r="AY91" s="51">
        <f ca="1">SUMPRODUCT($CM91:$DD91,INDIRECT(ADDRESS(AY$2,$DH$2)):INDIRECT(ADDRESS(AY$2,$DY$2)))</f>
        <v>5748.0623540468678</v>
      </c>
      <c r="AZ91" s="51">
        <f ca="1">SUMPRODUCT($CM91:$DD91,INDIRECT(ADDRESS(AZ$2,$DH$2)):INDIRECT(ADDRESS(AZ$2,$DY$2)))</f>
        <v>5748.0623540468678</v>
      </c>
      <c r="BA91" s="51">
        <f ca="1">SUMPRODUCT($CM91:$DD91,INDIRECT(ADDRESS(BA$2,$DH$2)):INDIRECT(ADDRESS(BA$2,$DY$2)))</f>
        <v>5748.0623540468678</v>
      </c>
      <c r="BB91" s="51">
        <f ca="1">SUMPRODUCT($CM91:$DD91,INDIRECT(ADDRESS(BB$2,$DH$2)):INDIRECT(ADDRESS(BB$2,$DY$2)))</f>
        <v>5748.0623540468678</v>
      </c>
      <c r="BC91" s="51">
        <f ca="1">SUMPRODUCT($CM91:$DD91,INDIRECT(ADDRESS(BC$2,$DH$2)):INDIRECT(ADDRESS(BC$2,$DY$2)))</f>
        <v>5748.0623540468678</v>
      </c>
      <c r="BD91" s="51">
        <f ca="1">SUMPRODUCT($CM91:$DD91,INDIRECT(ADDRESS(BD$2,$DH$2)):INDIRECT(ADDRESS(BD$2,$DY$2)))</f>
        <v>5748.0623540468678</v>
      </c>
      <c r="BE91" s="51">
        <f ca="1">SUMPRODUCT($CM91:$DD91,INDIRECT(ADDRESS(BE$2,$DH$2)):INDIRECT(ADDRESS(BE$2,$DY$2)))</f>
        <v>5748.0623540468678</v>
      </c>
      <c r="BF91" s="51">
        <f ca="1">SUMPRODUCT($CM91:$DD91,INDIRECT(ADDRESS(BF$2,$DH$2)):INDIRECT(ADDRESS(BF$2,$DY$2)))</f>
        <v>5748.0623540468678</v>
      </c>
      <c r="BG91" s="51">
        <f ca="1">SUMPRODUCT($CM91:$DD91,INDIRECT(ADDRESS(BG$2,$DH$2)):INDIRECT(ADDRESS(BG$2,$DY$2)))</f>
        <v>5753.294280065923</v>
      </c>
      <c r="BH91" s="51">
        <f ca="1">SUMPRODUCT($CM91:$DD91,INDIRECT(ADDRESS(BH$2,$DH$2)):INDIRECT(ADDRESS(BH$2,$DY$2)))</f>
        <v>5753.294280065923</v>
      </c>
      <c r="BI91" s="51">
        <f ca="1">SUMPRODUCT($CM91:$DD91,INDIRECT(ADDRESS(BI$2,$DH$2)):INDIRECT(ADDRESS(BI$2,$DY$2)))</f>
        <v>5753.294280065923</v>
      </c>
      <c r="BJ91" s="51">
        <f ca="1">SUMPRODUCT($CM91:$DD91,INDIRECT(ADDRESS(BJ$2,$DH$2)):INDIRECT(ADDRESS(BJ$2,$DY$2)))</f>
        <v>5753.294280065923</v>
      </c>
      <c r="BK91" s="51">
        <f ca="1">SUMPRODUCT($CM91:$DD91,INDIRECT(ADDRESS(BK$2,$DH$2)):INDIRECT(ADDRESS(BK$2,$DY$2)))</f>
        <v>5753.294280065923</v>
      </c>
      <c r="BL91" s="51">
        <f ca="1">SUMPRODUCT($CM91:$DD91,INDIRECT(ADDRESS(BL$2,$DH$2)):INDIRECT(ADDRESS(BL$2,$DY$2)))</f>
        <v>5753.294280065923</v>
      </c>
      <c r="BM91" s="51">
        <f ca="1">SUMPRODUCT($CM91:$DD91,INDIRECT(ADDRESS(BM$2,$DH$2)):INDIRECT(ADDRESS(BM$2,$DY$2)))</f>
        <v>5753.294280065923</v>
      </c>
      <c r="BN91" s="51">
        <f ca="1">SUMPRODUCT($CM91:$DD91,INDIRECT(ADDRESS(BN$2,$DH$2)):INDIRECT(ADDRESS(BN$2,$DY$2)))</f>
        <v>5753.294280065923</v>
      </c>
      <c r="BO91" s="51">
        <f ca="1">SUMPRODUCT($CM91:$DD91,INDIRECT(ADDRESS(BO$2,$DH$2)):INDIRECT(ADDRESS(BO$2,$DY$2)))</f>
        <v>5753.294280065923</v>
      </c>
      <c r="BP91" s="51">
        <f ca="1">SUMPRODUCT($CM91:$DD91,INDIRECT(ADDRESS(BP$2,$DH$2)):INDIRECT(ADDRESS(BP$2,$DY$2)))</f>
        <v>5753.294280065923</v>
      </c>
      <c r="BQ91" s="51">
        <f ca="1">SUMPRODUCT($CM91:$DD91,INDIRECT(ADDRESS(BQ$2,$DH$2)):INDIRECT(ADDRESS(BQ$2,$DY$2)))</f>
        <v>5753.294280065923</v>
      </c>
      <c r="BR91" s="51">
        <f ca="1">SUMPRODUCT($CM91:$DD91,INDIRECT(ADDRESS(BR$2,$DH$2)):INDIRECT(ADDRESS(BR$2,$DY$2)))</f>
        <v>5753.294280065923</v>
      </c>
      <c r="BS91" s="51">
        <f ca="1">SUMPRODUCT($CM91:$DD91,INDIRECT(ADDRESS(BS$2,$DH$2)):INDIRECT(ADDRESS(BS$2,$DY$2)))</f>
        <v>5803.57585792601</v>
      </c>
      <c r="BT91" s="51">
        <f ca="1">SUMPRODUCT($CM91:$DD91,INDIRECT(ADDRESS(BT$2,$DH$2)):INDIRECT(ADDRESS(BT$2,$DY$2)))</f>
        <v>5803.57585792601</v>
      </c>
      <c r="BU91" s="51">
        <f ca="1">SUMPRODUCT($CM91:$DD91,INDIRECT(ADDRESS(BU$2,$DH$2)):INDIRECT(ADDRESS(BU$2,$DY$2)))</f>
        <v>5803.57585792601</v>
      </c>
      <c r="BV91" s="51">
        <f ca="1">SUMPRODUCT($CM91:$DD91,INDIRECT(ADDRESS(BV$2,$DH$2)):INDIRECT(ADDRESS(BV$2,$DY$2)))</f>
        <v>5803.57585792601</v>
      </c>
      <c r="BW91" s="51">
        <f ca="1">SUMPRODUCT($CM91:$DD91,INDIRECT(ADDRESS(BW$2,$DH$2)):INDIRECT(ADDRESS(BW$2,$DY$2)))</f>
        <v>5803.57585792601</v>
      </c>
      <c r="BX91" s="51">
        <f ca="1">SUMPRODUCT($CM91:$DD91,INDIRECT(ADDRESS(BX$2,$DH$2)):INDIRECT(ADDRESS(BX$2,$DY$2)))</f>
        <v>5803.57585792601</v>
      </c>
      <c r="BY91" s="51">
        <f ca="1">SUMPRODUCT($CM91:$DD91,INDIRECT(ADDRESS(BY$2,$DH$2)):INDIRECT(ADDRESS(BY$2,$DY$2)))</f>
        <v>5803.57585792601</v>
      </c>
      <c r="BZ91" s="51">
        <f ca="1">SUMPRODUCT($CM91:$DD91,INDIRECT(ADDRESS(BZ$2,$DH$2)):INDIRECT(ADDRESS(BZ$2,$DY$2)))</f>
        <v>5803.57585792601</v>
      </c>
      <c r="CA91" s="51">
        <f ca="1">SUMPRODUCT($CM91:$DD91,INDIRECT(ADDRESS(CA$2,$DH$2)):INDIRECT(ADDRESS(CA$2,$DY$2)))</f>
        <v>5803.57585792601</v>
      </c>
      <c r="CB91" s="51">
        <f ca="1">SUMPRODUCT($CM91:$DD91,INDIRECT(ADDRESS(CB$2,$DH$2)):INDIRECT(ADDRESS(CB$2,$DY$2)))</f>
        <v>5803.57585792601</v>
      </c>
      <c r="CC91" s="51">
        <f ca="1">SUMPRODUCT($CM91:$DD91,INDIRECT(ADDRESS(CC$2,$DH$2)):INDIRECT(ADDRESS(CC$2,$DY$2)))</f>
        <v>5803.57585792601</v>
      </c>
      <c r="CD91" s="51">
        <f ca="1">SUMPRODUCT($CM91:$DD91,INDIRECT(ADDRESS(CD$2,$DH$2)):INDIRECT(ADDRESS(CD$2,$DY$2)))</f>
        <v>5803.57585792601</v>
      </c>
      <c r="CF91" s="51">
        <f t="shared" ca="1" si="9"/>
        <v>67673.668419210167</v>
      </c>
      <c r="CG91" s="51">
        <f t="shared" ca="1" si="9"/>
        <v>68120.591130155808</v>
      </c>
      <c r="CH91" s="51">
        <f t="shared" ca="1" si="9"/>
        <v>68763.056964114818</v>
      </c>
      <c r="CI91" s="51">
        <f t="shared" ca="1" si="9"/>
        <v>69075.206260802079</v>
      </c>
      <c r="CJ91" s="51">
        <f t="shared" ca="1" si="9"/>
        <v>69002.907878657687</v>
      </c>
      <c r="CK91" s="51">
        <f t="shared" ca="1" si="9"/>
        <v>69290.939250091498</v>
      </c>
      <c r="CL91" s="82"/>
      <c r="CM91" s="1">
        <f>IFERROR(VLOOKUP($A91,Auxiliar_OPEX_CustosUnit!$A$4:$BT$129,COLUMN(Auxiliar_OPEX_CustosUnit!BC$2),0),0)</f>
        <v>0</v>
      </c>
      <c r="CN91" s="1">
        <f>IFERROR(VLOOKUP($A91,Auxiliar_OPEX_CustosUnit!$A$4:$BT$129,COLUMN(Auxiliar_OPEX_CustosUnit!BD$2),0),0)</f>
        <v>0</v>
      </c>
      <c r="CO91" s="1">
        <f>IFERROR(VLOOKUP($A91,Auxiliar_OPEX_CustosUnit!$A$4:$BT$129,COLUMN(Auxiliar_OPEX_CustosUnit!BE$2),0)*(1-DRE_Auxiliar!$A$172),0)</f>
        <v>3389.0738050732921</v>
      </c>
      <c r="CP91" s="1">
        <f>IFERROR(VLOOKUP($A91,Auxiliar_OPEX_CustosUnit!$A$4:$BT$129,COLUMN(Auxiliar_OPEX_CustosUnit!BF$2),0),0)</f>
        <v>0</v>
      </c>
      <c r="CQ91" s="1">
        <f>IFERROR(VLOOKUP($A91,Auxiliar_OPEX_CustosUnit!$A$4:$BT$129,COLUMN(Auxiliar_OPEX_CustosUnit!BG$2),0),0)</f>
        <v>0</v>
      </c>
      <c r="CR91" s="1">
        <f>IFERROR(VLOOKUP($A91,Auxiliar_OPEX_CustosUnit!$A$4:$BT$129,COLUMN(Auxiliar_OPEX_CustosUnit!BH$2),0),0)</f>
        <v>0</v>
      </c>
      <c r="CS91" s="1">
        <f>IFERROR(VLOOKUP($A91,Auxiliar_OPEX_CustosUnit!$A$4:$BT$129,COLUMN(Auxiliar_OPEX_CustosUnit!BI$2),0),0)</f>
        <v>0</v>
      </c>
      <c r="CT91" s="1">
        <f>IFERROR(VLOOKUP($A91,Auxiliar_OPEX_CustosUnit!$A$4:$BT$129,COLUMN(Auxiliar_OPEX_CustosUnit!BJ$2),0),0)</f>
        <v>0</v>
      </c>
      <c r="CU91" s="1">
        <f>IFERROR(VLOOKUP($A91,Auxiliar_OPEX_CustosUnit!$A$4:$BT$129,COLUMN(Auxiliar_OPEX_CustosUnit!BK$2),0),0)</f>
        <v>11.725111029913499</v>
      </c>
      <c r="CV91" s="1">
        <f>IFERROR(VLOOKUP($A91,Auxiliar_OPEX_CustosUnit!$A$4:$BT$129,COLUMN(Auxiliar_OPEX_CustosUnit!BL$2),0),0)</f>
        <v>0</v>
      </c>
      <c r="CW91" s="1">
        <f>IFERROR(VLOOKUP($A91,Auxiliar_OPEX_CustosUnit!$A$4:$BT$129,COLUMN(Auxiliar_OPEX_CustosUnit!BM$2),0),0)</f>
        <v>0</v>
      </c>
      <c r="CX91" s="1">
        <f>IFERROR(VLOOKUP($A91,Auxiliar_OPEX_CustosUnit!$A$4:$BT$129,COLUMN(Auxiliar_OPEX_CustosUnit!BN$2),0),0)</f>
        <v>0</v>
      </c>
      <c r="CY91" s="1">
        <f>IFERROR(VLOOKUP($A91,Auxiliar_OPEX_CustosUnit!$A$4:$BT$129,COLUMN(Auxiliar_OPEX_CustosUnit!BO$2),0),0)</f>
        <v>0</v>
      </c>
      <c r="CZ91" s="1">
        <f>IFERROR(VLOOKUP($A91,Auxiliar_OPEX_CustosUnit!$A$4:$BT$129,COLUMN(Auxiliar_OPEX_CustosUnit!BP$2),0),0)</f>
        <v>0</v>
      </c>
      <c r="DA91" s="1">
        <f>IFERROR(VLOOKUP($A91,Auxiliar_OPEX_CustosUnit!$A$4:$BT$129,COLUMN(Auxiliar_OPEX_CustosUnit!BQ$2),0),0)</f>
        <v>0</v>
      </c>
      <c r="DB91" s="1">
        <f>IFERROR(VLOOKUP($A91,Auxiliar_OPEX_CustosUnit!$A$4:$BT$129,COLUMN(Auxiliar_OPEX_CustosUnit!BR$2),0),0)</f>
        <v>0</v>
      </c>
      <c r="DC91" s="1">
        <f>IFERROR(VLOOKUP($A91,Auxiliar_OPEX_CustosUnit!$A$4:$BT$129,COLUMN(Auxiliar_OPEX_CustosUnit!BS$2),0),0)</f>
        <v>0</v>
      </c>
      <c r="DD91" s="1">
        <f>IFERROR(VLOOKUP($A91,Auxiliar_OPEX_CustosUnit!$A$4:$BT$129,COLUMN(Auxiliar_OPEX_CustosUnit!BT$2),0),0)</f>
        <v>0</v>
      </c>
    </row>
    <row r="92" spans="1:129" hidden="1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10491.022732345202</v>
      </c>
      <c r="E92" s="51">
        <f ca="1">SUMPRODUCT($CM92:$DD92,INDIRECT(ADDRESS(E$2,$DH$2)):INDIRECT(ADDRESS(E$2,$DY$2)))</f>
        <v>10491.022732345202</v>
      </c>
      <c r="F92" s="51">
        <f ca="1">SUMPRODUCT($CM92:$DD92,INDIRECT(ADDRESS(F$2,$DH$2)):INDIRECT(ADDRESS(F$2,$DY$2)))</f>
        <v>10491.022732345202</v>
      </c>
      <c r="G92" s="51">
        <f ca="1">SUMPRODUCT($CM92:$DD92,INDIRECT(ADDRESS(G$2,$DH$2)):INDIRECT(ADDRESS(G$2,$DY$2)))</f>
        <v>10491.022732345202</v>
      </c>
      <c r="H92" s="51">
        <f ca="1">SUMPRODUCT($CM92:$DD92,INDIRECT(ADDRESS(H$2,$DH$2)):INDIRECT(ADDRESS(H$2,$DY$2)))</f>
        <v>10491.022732345202</v>
      </c>
      <c r="I92" s="51">
        <f ca="1">SUMPRODUCT($CM92:$DD92,INDIRECT(ADDRESS(I$2,$DH$2)):INDIRECT(ADDRESS(I$2,$DY$2)))</f>
        <v>10491.022732345202</v>
      </c>
      <c r="J92" s="51">
        <f ca="1">SUMPRODUCT($CM92:$DD92,INDIRECT(ADDRESS(J$2,$DH$2)):INDIRECT(ADDRESS(J$2,$DY$2)))</f>
        <v>10491.022732345202</v>
      </c>
      <c r="K92" s="51">
        <f ca="1">SUMPRODUCT($CM92:$DD92,INDIRECT(ADDRESS(K$2,$DH$2)):INDIRECT(ADDRESS(K$2,$DY$2)))</f>
        <v>10540.633429027155</v>
      </c>
      <c r="L92" s="51">
        <f ca="1">SUMPRODUCT($CM92:$DD92,INDIRECT(ADDRESS(L$2,$DH$2)):INDIRECT(ADDRESS(L$2,$DY$2)))</f>
        <v>10540.633429027155</v>
      </c>
      <c r="M92" s="51">
        <f ca="1">SUMPRODUCT($CM92:$DD92,INDIRECT(ADDRESS(M$2,$DH$2)):INDIRECT(ADDRESS(M$2,$DY$2)))</f>
        <v>10540.633429027155</v>
      </c>
      <c r="N92" s="51">
        <f ca="1">SUMPRODUCT($CM92:$DD92,INDIRECT(ADDRESS(N$2,$DH$2)):INDIRECT(ADDRESS(N$2,$DY$2)))</f>
        <v>10540.633429027155</v>
      </c>
      <c r="O92" s="51">
        <f ca="1">SUMPRODUCT($CM92:$DD92,INDIRECT(ADDRESS(O$2,$DH$2)):INDIRECT(ADDRESS(O$2,$DY$2)))</f>
        <v>10540.633429027155</v>
      </c>
      <c r="P92" s="51">
        <f ca="1">SUMPRODUCT($CM92:$DD92,INDIRECT(ADDRESS(P$2,$DH$2)):INDIRECT(ADDRESS(P$2,$DY$2)))</f>
        <v>10540.633429027155</v>
      </c>
      <c r="Q92" s="51">
        <f ca="1">SUMPRODUCT($CM92:$DD92,INDIRECT(ADDRESS(Q$2,$DH$2)):INDIRECT(ADDRESS(Q$2,$DY$2)))</f>
        <v>10540.633429027155</v>
      </c>
      <c r="R92" s="51">
        <f ca="1">SUMPRODUCT($CM92:$DD92,INDIRECT(ADDRESS(R$2,$DH$2)):INDIRECT(ADDRESS(R$2,$DY$2)))</f>
        <v>10540.633429027155</v>
      </c>
      <c r="S92" s="51">
        <f ca="1">SUMPRODUCT($CM92:$DD92,INDIRECT(ADDRESS(S$2,$DH$2)):INDIRECT(ADDRESS(S$2,$DY$2)))</f>
        <v>10540.633429027155</v>
      </c>
      <c r="T92" s="51">
        <f ca="1">SUMPRODUCT($CM92:$DD92,INDIRECT(ADDRESS(T$2,$DH$2)):INDIRECT(ADDRESS(T$2,$DY$2)))</f>
        <v>10540.633429027155</v>
      </c>
      <c r="U92" s="51">
        <f ca="1">SUMPRODUCT($CM92:$DD92,INDIRECT(ADDRESS(U$2,$DH$2)):INDIRECT(ADDRESS(U$2,$DY$2)))</f>
        <v>10540.633429027155</v>
      </c>
      <c r="V92" s="51">
        <f ca="1">SUMPRODUCT($CM92:$DD92,INDIRECT(ADDRESS(V$2,$DH$2)):INDIRECT(ADDRESS(V$2,$DY$2)))</f>
        <v>10540.633429027155</v>
      </c>
      <c r="W92" s="51">
        <f ca="1">SUMPRODUCT($CM92:$DD92,INDIRECT(ADDRESS(W$2,$DH$2)):INDIRECT(ADDRESS(W$2,$DY$2)))</f>
        <v>10585.74281097795</v>
      </c>
      <c r="X92" s="51">
        <f ca="1">SUMPRODUCT($CM92:$DD92,INDIRECT(ADDRESS(X$2,$DH$2)):INDIRECT(ADDRESS(X$2,$DY$2)))</f>
        <v>10585.74281097795</v>
      </c>
      <c r="Y92" s="51">
        <f ca="1">SUMPRODUCT($CM92:$DD92,INDIRECT(ADDRESS(Y$2,$DH$2)):INDIRECT(ADDRESS(Y$2,$DY$2)))</f>
        <v>10585.74281097795</v>
      </c>
      <c r="Z92" s="51">
        <f ca="1">SUMPRODUCT($CM92:$DD92,INDIRECT(ADDRESS(Z$2,$DH$2)):INDIRECT(ADDRESS(Z$2,$DY$2)))</f>
        <v>10585.74281097795</v>
      </c>
      <c r="AA92" s="51">
        <f ca="1">SUMPRODUCT($CM92:$DD92,INDIRECT(ADDRESS(AA$2,$DH$2)):INDIRECT(ADDRESS(AA$2,$DY$2)))</f>
        <v>10585.74281097795</v>
      </c>
      <c r="AB92" s="51">
        <f ca="1">SUMPRODUCT($CM92:$DD92,INDIRECT(ADDRESS(AB$2,$DH$2)):INDIRECT(ADDRESS(AB$2,$DY$2)))</f>
        <v>10585.74281097795</v>
      </c>
      <c r="AC92" s="51">
        <f ca="1">SUMPRODUCT($CM92:$DD92,INDIRECT(ADDRESS(AC$2,$DH$2)):INDIRECT(ADDRESS(AC$2,$DY$2)))</f>
        <v>10585.74281097795</v>
      </c>
      <c r="AD92" s="51">
        <f ca="1">SUMPRODUCT($CM92:$DD92,INDIRECT(ADDRESS(AD$2,$DH$2)):INDIRECT(ADDRESS(AD$2,$DY$2)))</f>
        <v>10585.74281097795</v>
      </c>
      <c r="AE92" s="51">
        <f ca="1">SUMPRODUCT($CM92:$DD92,INDIRECT(ADDRESS(AE$2,$DH$2)):INDIRECT(ADDRESS(AE$2,$DY$2)))</f>
        <v>10585.74281097795</v>
      </c>
      <c r="AF92" s="51">
        <f ca="1">SUMPRODUCT($CM92:$DD92,INDIRECT(ADDRESS(AF$2,$DH$2)):INDIRECT(ADDRESS(AF$2,$DY$2)))</f>
        <v>10585.74281097795</v>
      </c>
      <c r="AG92" s="51">
        <f ca="1">SUMPRODUCT($CM92:$DD92,INDIRECT(ADDRESS(AG$2,$DH$2)):INDIRECT(ADDRESS(AG$2,$DY$2)))</f>
        <v>10585.74281097795</v>
      </c>
      <c r="AH92" s="51">
        <f ca="1">SUMPRODUCT($CM92:$DD92,INDIRECT(ADDRESS(AH$2,$DH$2)):INDIRECT(ADDRESS(AH$2,$DY$2)))</f>
        <v>10585.74281097795</v>
      </c>
      <c r="AI92" s="51">
        <f ca="1">SUMPRODUCT($CM92:$DD92,INDIRECT(ADDRESS(AI$2,$DH$2)):INDIRECT(ADDRESS(AI$2,$DY$2)))</f>
        <v>10633.981269716272</v>
      </c>
      <c r="AJ92" s="51">
        <f ca="1">SUMPRODUCT($CM92:$DD92,INDIRECT(ADDRESS(AJ$2,$DH$2)):INDIRECT(ADDRESS(AJ$2,$DY$2)))</f>
        <v>10633.981269716272</v>
      </c>
      <c r="AK92" s="51">
        <f ca="1">SUMPRODUCT($CM92:$DD92,INDIRECT(ADDRESS(AK$2,$DH$2)):INDIRECT(ADDRESS(AK$2,$DY$2)))</f>
        <v>10633.981269716272</v>
      </c>
      <c r="AL92" s="51">
        <f ca="1">SUMPRODUCT($CM92:$DD92,INDIRECT(ADDRESS(AL$2,$DH$2)):INDIRECT(ADDRESS(AL$2,$DY$2)))</f>
        <v>10633.981269716272</v>
      </c>
      <c r="AM92" s="51">
        <f ca="1">SUMPRODUCT($CM92:$DD92,INDIRECT(ADDRESS(AM$2,$DH$2)):INDIRECT(ADDRESS(AM$2,$DY$2)))</f>
        <v>10633.981269716272</v>
      </c>
      <c r="AN92" s="51">
        <f ca="1">SUMPRODUCT($CM92:$DD92,INDIRECT(ADDRESS(AN$2,$DH$2)):INDIRECT(ADDRESS(AN$2,$DY$2)))</f>
        <v>10633.981269716272</v>
      </c>
      <c r="AO92" s="51">
        <f ca="1">SUMPRODUCT($CM92:$DD92,INDIRECT(ADDRESS(AO$2,$DH$2)):INDIRECT(ADDRESS(AO$2,$DY$2)))</f>
        <v>10633.981269716272</v>
      </c>
      <c r="AP92" s="51">
        <f ca="1">SUMPRODUCT($CM92:$DD92,INDIRECT(ADDRESS(AP$2,$DH$2)):INDIRECT(ADDRESS(AP$2,$DY$2)))</f>
        <v>10633.981269716272</v>
      </c>
      <c r="AQ92" s="51">
        <f ca="1">SUMPRODUCT($CM92:$DD92,INDIRECT(ADDRESS(AQ$2,$DH$2)):INDIRECT(ADDRESS(AQ$2,$DY$2)))</f>
        <v>10633.981269716272</v>
      </c>
      <c r="AR92" s="51">
        <f ca="1">SUMPRODUCT($CM92:$DD92,INDIRECT(ADDRESS(AR$2,$DH$2)):INDIRECT(ADDRESS(AR$2,$DY$2)))</f>
        <v>10633.981269716272</v>
      </c>
      <c r="AS92" s="51">
        <f ca="1">SUMPRODUCT($CM92:$DD92,INDIRECT(ADDRESS(AS$2,$DH$2)):INDIRECT(ADDRESS(AS$2,$DY$2)))</f>
        <v>10633.981269716272</v>
      </c>
      <c r="AT92" s="51">
        <f ca="1">SUMPRODUCT($CM92:$DD92,INDIRECT(ADDRESS(AT$2,$DH$2)):INDIRECT(ADDRESS(AT$2,$DY$2)))</f>
        <v>10633.981269716272</v>
      </c>
      <c r="AU92" s="51">
        <f ca="1">SUMPRODUCT($CM92:$DD92,INDIRECT(ADDRESS(AU$2,$DH$2)):INDIRECT(ADDRESS(AU$2,$DY$2)))</f>
        <v>10676.173189000856</v>
      </c>
      <c r="AV92" s="51">
        <f ca="1">SUMPRODUCT($CM92:$DD92,INDIRECT(ADDRESS(AV$2,$DH$2)):INDIRECT(ADDRESS(AV$2,$DY$2)))</f>
        <v>10676.173189000856</v>
      </c>
      <c r="AW92" s="51">
        <f ca="1">SUMPRODUCT($CM92:$DD92,INDIRECT(ADDRESS(AW$2,$DH$2)):INDIRECT(ADDRESS(AW$2,$DY$2)))</f>
        <v>10676.173189000856</v>
      </c>
      <c r="AX92" s="51">
        <f ca="1">SUMPRODUCT($CM92:$DD92,INDIRECT(ADDRESS(AX$2,$DH$2)):INDIRECT(ADDRESS(AX$2,$DY$2)))</f>
        <v>10676.173189000856</v>
      </c>
      <c r="AY92" s="51">
        <f ca="1">SUMPRODUCT($CM92:$DD92,INDIRECT(ADDRESS(AY$2,$DH$2)):INDIRECT(ADDRESS(AY$2,$DY$2)))</f>
        <v>10676.173189000856</v>
      </c>
      <c r="AZ92" s="51">
        <f ca="1">SUMPRODUCT($CM92:$DD92,INDIRECT(ADDRESS(AZ$2,$DH$2)):INDIRECT(ADDRESS(AZ$2,$DY$2)))</f>
        <v>10676.173189000856</v>
      </c>
      <c r="BA92" s="51">
        <f ca="1">SUMPRODUCT($CM92:$DD92,INDIRECT(ADDRESS(BA$2,$DH$2)):INDIRECT(ADDRESS(BA$2,$DY$2)))</f>
        <v>10676.173189000856</v>
      </c>
      <c r="BB92" s="51">
        <f ca="1">SUMPRODUCT($CM92:$DD92,INDIRECT(ADDRESS(BB$2,$DH$2)):INDIRECT(ADDRESS(BB$2,$DY$2)))</f>
        <v>10676.173189000856</v>
      </c>
      <c r="BC92" s="51">
        <f ca="1">SUMPRODUCT($CM92:$DD92,INDIRECT(ADDRESS(BC$2,$DH$2)):INDIRECT(ADDRESS(BC$2,$DY$2)))</f>
        <v>10676.173189000856</v>
      </c>
      <c r="BD92" s="51">
        <f ca="1">SUMPRODUCT($CM92:$DD92,INDIRECT(ADDRESS(BD$2,$DH$2)):INDIRECT(ADDRESS(BD$2,$DY$2)))</f>
        <v>10676.173189000856</v>
      </c>
      <c r="BE92" s="51">
        <f ca="1">SUMPRODUCT($CM92:$DD92,INDIRECT(ADDRESS(BE$2,$DH$2)):INDIRECT(ADDRESS(BE$2,$DY$2)))</f>
        <v>10676.173189000856</v>
      </c>
      <c r="BF92" s="51">
        <f ca="1">SUMPRODUCT($CM92:$DD92,INDIRECT(ADDRESS(BF$2,$DH$2)):INDIRECT(ADDRESS(BF$2,$DY$2)))</f>
        <v>10676.173189000856</v>
      </c>
      <c r="BG92" s="51">
        <f ca="1">SUMPRODUCT($CM92:$DD92,INDIRECT(ADDRESS(BG$2,$DH$2)):INDIRECT(ADDRESS(BG$2,$DY$2)))</f>
        <v>10717.643390730116</v>
      </c>
      <c r="BH92" s="51">
        <f ca="1">SUMPRODUCT($CM92:$DD92,INDIRECT(ADDRESS(BH$2,$DH$2)):INDIRECT(ADDRESS(BH$2,$DY$2)))</f>
        <v>10717.643390730116</v>
      </c>
      <c r="BI92" s="51">
        <f ca="1">SUMPRODUCT($CM92:$DD92,INDIRECT(ADDRESS(BI$2,$DH$2)):INDIRECT(ADDRESS(BI$2,$DY$2)))</f>
        <v>10717.643390730116</v>
      </c>
      <c r="BJ92" s="51">
        <f ca="1">SUMPRODUCT($CM92:$DD92,INDIRECT(ADDRESS(BJ$2,$DH$2)):INDIRECT(ADDRESS(BJ$2,$DY$2)))</f>
        <v>10717.643390730116</v>
      </c>
      <c r="BK92" s="51">
        <f ca="1">SUMPRODUCT($CM92:$DD92,INDIRECT(ADDRESS(BK$2,$DH$2)):INDIRECT(ADDRESS(BK$2,$DY$2)))</f>
        <v>10717.643390730116</v>
      </c>
      <c r="BL92" s="51">
        <f ca="1">SUMPRODUCT($CM92:$DD92,INDIRECT(ADDRESS(BL$2,$DH$2)):INDIRECT(ADDRESS(BL$2,$DY$2)))</f>
        <v>10717.643390730116</v>
      </c>
      <c r="BM92" s="51">
        <f ca="1">SUMPRODUCT($CM92:$DD92,INDIRECT(ADDRESS(BM$2,$DH$2)):INDIRECT(ADDRESS(BM$2,$DY$2)))</f>
        <v>10717.643390730116</v>
      </c>
      <c r="BN92" s="51">
        <f ca="1">SUMPRODUCT($CM92:$DD92,INDIRECT(ADDRESS(BN$2,$DH$2)):INDIRECT(ADDRESS(BN$2,$DY$2)))</f>
        <v>10717.643390730116</v>
      </c>
      <c r="BO92" s="51">
        <f ca="1">SUMPRODUCT($CM92:$DD92,INDIRECT(ADDRESS(BO$2,$DH$2)):INDIRECT(ADDRESS(BO$2,$DY$2)))</f>
        <v>10717.643390730116</v>
      </c>
      <c r="BP92" s="51">
        <f ca="1">SUMPRODUCT($CM92:$DD92,INDIRECT(ADDRESS(BP$2,$DH$2)):INDIRECT(ADDRESS(BP$2,$DY$2)))</f>
        <v>10717.643390730116</v>
      </c>
      <c r="BQ92" s="51">
        <f ca="1">SUMPRODUCT($CM92:$DD92,INDIRECT(ADDRESS(BQ$2,$DH$2)):INDIRECT(ADDRESS(BQ$2,$DY$2)))</f>
        <v>10717.643390730116</v>
      </c>
      <c r="BR92" s="51">
        <f ca="1">SUMPRODUCT($CM92:$DD92,INDIRECT(ADDRESS(BR$2,$DH$2)):INDIRECT(ADDRESS(BR$2,$DY$2)))</f>
        <v>10717.643390730116</v>
      </c>
      <c r="BS92" s="51">
        <f ca="1">SUMPRODUCT($CM92:$DD92,INDIRECT(ADDRESS(BS$2,$DH$2)):INDIRECT(ADDRESS(BS$2,$DY$2)))</f>
        <v>10761.411838725224</v>
      </c>
      <c r="BT92" s="51">
        <f ca="1">SUMPRODUCT($CM92:$DD92,INDIRECT(ADDRESS(BT$2,$DH$2)):INDIRECT(ADDRESS(BT$2,$DY$2)))</f>
        <v>10761.411838725224</v>
      </c>
      <c r="BU92" s="51">
        <f ca="1">SUMPRODUCT($CM92:$DD92,INDIRECT(ADDRESS(BU$2,$DH$2)):INDIRECT(ADDRESS(BU$2,$DY$2)))</f>
        <v>10761.411838725224</v>
      </c>
      <c r="BV92" s="51">
        <f ca="1">SUMPRODUCT($CM92:$DD92,INDIRECT(ADDRESS(BV$2,$DH$2)):INDIRECT(ADDRESS(BV$2,$DY$2)))</f>
        <v>10761.411838725224</v>
      </c>
      <c r="BW92" s="51">
        <f ca="1">SUMPRODUCT($CM92:$DD92,INDIRECT(ADDRESS(BW$2,$DH$2)):INDIRECT(ADDRESS(BW$2,$DY$2)))</f>
        <v>10761.411838725224</v>
      </c>
      <c r="BX92" s="51">
        <f ca="1">SUMPRODUCT($CM92:$DD92,INDIRECT(ADDRESS(BX$2,$DH$2)):INDIRECT(ADDRESS(BX$2,$DY$2)))</f>
        <v>10761.411838725224</v>
      </c>
      <c r="BY92" s="51">
        <f ca="1">SUMPRODUCT($CM92:$DD92,INDIRECT(ADDRESS(BY$2,$DH$2)):INDIRECT(ADDRESS(BY$2,$DY$2)))</f>
        <v>10761.411838725224</v>
      </c>
      <c r="BZ92" s="51">
        <f ca="1">SUMPRODUCT($CM92:$DD92,INDIRECT(ADDRESS(BZ$2,$DH$2)):INDIRECT(ADDRESS(BZ$2,$DY$2)))</f>
        <v>10761.411838725224</v>
      </c>
      <c r="CA92" s="51">
        <f ca="1">SUMPRODUCT($CM92:$DD92,INDIRECT(ADDRESS(CA$2,$DH$2)):INDIRECT(ADDRESS(CA$2,$DY$2)))</f>
        <v>10761.411838725224</v>
      </c>
      <c r="CB92" s="51">
        <f ca="1">SUMPRODUCT($CM92:$DD92,INDIRECT(ADDRESS(CB$2,$DH$2)):INDIRECT(ADDRESS(CB$2,$DY$2)))</f>
        <v>10761.411838725224</v>
      </c>
      <c r="CC92" s="51">
        <f ca="1">SUMPRODUCT($CM92:$DD92,INDIRECT(ADDRESS(CC$2,$DH$2)):INDIRECT(ADDRESS(CC$2,$DY$2)))</f>
        <v>10761.411838725224</v>
      </c>
      <c r="CD92" s="51">
        <f ca="1">SUMPRODUCT($CM92:$DD92,INDIRECT(ADDRESS(CD$2,$DH$2)):INDIRECT(ADDRESS(CD$2,$DY$2)))</f>
        <v>10761.411838725224</v>
      </c>
      <c r="CF92" s="51">
        <f t="shared" ca="1" si="9"/>
        <v>126140.32627155221</v>
      </c>
      <c r="CG92" s="51">
        <f t="shared" ca="1" si="9"/>
        <v>126713.14805807979</v>
      </c>
      <c r="CH92" s="51">
        <f t="shared" ca="1" si="9"/>
        <v>127270.10602542701</v>
      </c>
      <c r="CI92" s="51">
        <f t="shared" ca="1" si="9"/>
        <v>127818.73483301817</v>
      </c>
      <c r="CJ92" s="51">
        <f t="shared" ca="1" si="9"/>
        <v>128321.42927665653</v>
      </c>
      <c r="CK92" s="51">
        <f t="shared" ca="1" si="9"/>
        <v>128830.56292873694</v>
      </c>
      <c r="CL92" s="82"/>
      <c r="CM92" s="1">
        <f>IFERROR(VLOOKUP($A92,Auxiliar_OPEX_CustosUnit!$A$4:$BT$129,COLUMN(Auxiliar_OPEX_CustosUnit!BC$2),0),0)</f>
        <v>0</v>
      </c>
      <c r="CN92" s="1">
        <f>IFERROR(VLOOKUP($A92,Auxiliar_OPEX_CustosUnit!$A$4:$BT$129,COLUMN(Auxiliar_OPEX_CustosUnit!BD$2),0),0)</f>
        <v>0</v>
      </c>
      <c r="CO92" s="1">
        <f>IFERROR(VLOOKUP($A92,Auxiliar_OPEX_CustosUnit!$A$4:$BT$129,COLUMN(Auxiliar_OPEX_CustosUnit!BE$2),0)*(1-DRE_Auxiliar!$A$172),0)</f>
        <v>9458.9049899595502</v>
      </c>
      <c r="CP92" s="1">
        <f>IFERROR(VLOOKUP($A92,Auxiliar_OPEX_CustosUnit!$A$4:$BT$129,COLUMN(Auxiliar_OPEX_CustosUnit!BF$2),0),0)</f>
        <v>0</v>
      </c>
      <c r="CQ92" s="1">
        <f>IFERROR(VLOOKUP($A92,Auxiliar_OPEX_CustosUnit!$A$4:$BT$129,COLUMN(Auxiliar_OPEX_CustosUnit!BG$2),0),0)</f>
        <v>0</v>
      </c>
      <c r="CR92" s="1">
        <f>IFERROR(VLOOKUP($A92,Auxiliar_OPEX_CustosUnit!$A$4:$BT$129,COLUMN(Auxiliar_OPEX_CustosUnit!BH$2),0),0)</f>
        <v>0</v>
      </c>
      <c r="CS92" s="1">
        <f>IFERROR(VLOOKUP($A92,Auxiliar_OPEX_CustosUnit!$A$4:$BT$129,COLUMN(Auxiliar_OPEX_CustosUnit!BI$2),0),0)</f>
        <v>1.7173340139528299</v>
      </c>
      <c r="CT92" s="1">
        <f>IFERROR(VLOOKUP($A92,Auxiliar_OPEX_CustosUnit!$A$4:$BT$129,COLUMN(Auxiliar_OPEX_CustosUnit!BJ$2),0),0)</f>
        <v>0</v>
      </c>
      <c r="CU92" s="1">
        <f>IFERROR(VLOOKUP($A92,Auxiliar_OPEX_CustosUnit!$A$4:$BT$129,COLUMN(Auxiliar_OPEX_CustosUnit!BK$2),0),0)</f>
        <v>0</v>
      </c>
      <c r="CV92" s="1">
        <f>IFERROR(VLOOKUP($A92,Auxiliar_OPEX_CustosUnit!$A$4:$BT$129,COLUMN(Auxiliar_OPEX_CustosUnit!BL$2),0),0)</f>
        <v>0</v>
      </c>
      <c r="CW92" s="1">
        <f>IFERROR(VLOOKUP($A92,Auxiliar_OPEX_CustosUnit!$A$4:$BT$129,COLUMN(Auxiliar_OPEX_CustosUnit!BM$2),0),0)</f>
        <v>0</v>
      </c>
      <c r="CX92" s="1">
        <f>IFERROR(VLOOKUP($A92,Auxiliar_OPEX_CustosUnit!$A$4:$BT$129,COLUMN(Auxiliar_OPEX_CustosUnit!BN$2),0),0)</f>
        <v>0</v>
      </c>
      <c r="CY92" s="1">
        <f>IFERROR(VLOOKUP($A92,Auxiliar_OPEX_CustosUnit!$A$4:$BT$129,COLUMN(Auxiliar_OPEX_CustosUnit!BO$2),0),0)</f>
        <v>0</v>
      </c>
      <c r="CZ92" s="1">
        <f>IFERROR(VLOOKUP($A92,Auxiliar_OPEX_CustosUnit!$A$4:$BT$129,COLUMN(Auxiliar_OPEX_CustosUnit!BP$2),0),0)</f>
        <v>0</v>
      </c>
      <c r="DA92" s="1">
        <f>IFERROR(VLOOKUP($A92,Auxiliar_OPEX_CustosUnit!$A$4:$BT$129,COLUMN(Auxiliar_OPEX_CustosUnit!BQ$2),0),0)</f>
        <v>0</v>
      </c>
      <c r="DB92" s="1">
        <f>IFERROR(VLOOKUP($A92,Auxiliar_OPEX_CustosUnit!$A$4:$BT$129,COLUMN(Auxiliar_OPEX_CustosUnit!BR$2),0),0)</f>
        <v>0</v>
      </c>
      <c r="DC92" s="1">
        <f>IFERROR(VLOOKUP($A92,Auxiliar_OPEX_CustosUnit!$A$4:$BT$129,COLUMN(Auxiliar_OPEX_CustosUnit!BS$2),0),0)</f>
        <v>0</v>
      </c>
      <c r="DD92" s="1">
        <f>IFERROR(VLOOKUP($A92,Auxiliar_OPEX_CustosUnit!$A$4:$BT$129,COLUMN(Auxiliar_OPEX_CustosUnit!BT$2),0),0)</f>
        <v>0</v>
      </c>
    </row>
    <row r="93" spans="1:129" hidden="1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11939.325514516871</v>
      </c>
      <c r="E93" s="51">
        <f ca="1">SUMPRODUCT($CM93:$DD93,INDIRECT(ADDRESS(E$2,$DH$2)):INDIRECT(ADDRESS(E$2,$DY$2)))</f>
        <v>11939.325514516871</v>
      </c>
      <c r="F93" s="51">
        <f ca="1">SUMPRODUCT($CM93:$DD93,INDIRECT(ADDRESS(F$2,$DH$2)):INDIRECT(ADDRESS(F$2,$DY$2)))</f>
        <v>11939.325514516871</v>
      </c>
      <c r="G93" s="51">
        <f ca="1">SUMPRODUCT($CM93:$DD93,INDIRECT(ADDRESS(G$2,$DH$2)):INDIRECT(ADDRESS(G$2,$DY$2)))</f>
        <v>11939.325514516871</v>
      </c>
      <c r="H93" s="51">
        <f ca="1">SUMPRODUCT($CM93:$DD93,INDIRECT(ADDRESS(H$2,$DH$2)):INDIRECT(ADDRESS(H$2,$DY$2)))</f>
        <v>11939.325514516871</v>
      </c>
      <c r="I93" s="51">
        <f ca="1">SUMPRODUCT($CM93:$DD93,INDIRECT(ADDRESS(I$2,$DH$2)):INDIRECT(ADDRESS(I$2,$DY$2)))</f>
        <v>11939.325514516871</v>
      </c>
      <c r="J93" s="51">
        <f ca="1">SUMPRODUCT($CM93:$DD93,INDIRECT(ADDRESS(J$2,$DH$2)):INDIRECT(ADDRESS(J$2,$DY$2)))</f>
        <v>11939.325514516871</v>
      </c>
      <c r="K93" s="51">
        <f ca="1">SUMPRODUCT($CM93:$DD93,INDIRECT(ADDRESS(K$2,$DH$2)):INDIRECT(ADDRESS(K$2,$DY$2)))</f>
        <v>12053.094405404059</v>
      </c>
      <c r="L93" s="51">
        <f ca="1">SUMPRODUCT($CM93:$DD93,INDIRECT(ADDRESS(L$2,$DH$2)):INDIRECT(ADDRESS(L$2,$DY$2)))</f>
        <v>12053.094405404059</v>
      </c>
      <c r="M93" s="51">
        <f ca="1">SUMPRODUCT($CM93:$DD93,INDIRECT(ADDRESS(M$2,$DH$2)):INDIRECT(ADDRESS(M$2,$DY$2)))</f>
        <v>12053.094405404059</v>
      </c>
      <c r="N93" s="51">
        <f ca="1">SUMPRODUCT($CM93:$DD93,INDIRECT(ADDRESS(N$2,$DH$2)):INDIRECT(ADDRESS(N$2,$DY$2)))</f>
        <v>12053.094405404059</v>
      </c>
      <c r="O93" s="51">
        <f ca="1">SUMPRODUCT($CM93:$DD93,INDIRECT(ADDRESS(O$2,$DH$2)):INDIRECT(ADDRESS(O$2,$DY$2)))</f>
        <v>12053.094405404059</v>
      </c>
      <c r="P93" s="51">
        <f ca="1">SUMPRODUCT($CM93:$DD93,INDIRECT(ADDRESS(P$2,$DH$2)):INDIRECT(ADDRESS(P$2,$DY$2)))</f>
        <v>12053.094405404059</v>
      </c>
      <c r="Q93" s="51">
        <f ca="1">SUMPRODUCT($CM93:$DD93,INDIRECT(ADDRESS(Q$2,$DH$2)):INDIRECT(ADDRESS(Q$2,$DY$2)))</f>
        <v>12053.094405404059</v>
      </c>
      <c r="R93" s="51">
        <f ca="1">SUMPRODUCT($CM93:$DD93,INDIRECT(ADDRESS(R$2,$DH$2)):INDIRECT(ADDRESS(R$2,$DY$2)))</f>
        <v>12053.094405404059</v>
      </c>
      <c r="S93" s="51">
        <f ca="1">SUMPRODUCT($CM93:$DD93,INDIRECT(ADDRESS(S$2,$DH$2)):INDIRECT(ADDRESS(S$2,$DY$2)))</f>
        <v>12053.094405404059</v>
      </c>
      <c r="T93" s="51">
        <f ca="1">SUMPRODUCT($CM93:$DD93,INDIRECT(ADDRESS(T$2,$DH$2)):INDIRECT(ADDRESS(T$2,$DY$2)))</f>
        <v>12053.094405404059</v>
      </c>
      <c r="U93" s="51">
        <f ca="1">SUMPRODUCT($CM93:$DD93,INDIRECT(ADDRESS(U$2,$DH$2)):INDIRECT(ADDRESS(U$2,$DY$2)))</f>
        <v>12053.094405404059</v>
      </c>
      <c r="V93" s="51">
        <f ca="1">SUMPRODUCT($CM93:$DD93,INDIRECT(ADDRESS(V$2,$DH$2)):INDIRECT(ADDRESS(V$2,$DY$2)))</f>
        <v>12053.094405404059</v>
      </c>
      <c r="W93" s="51">
        <f ca="1">SUMPRODUCT($CM93:$DD93,INDIRECT(ADDRESS(W$2,$DH$2)):INDIRECT(ADDRESS(W$2,$DY$2)))</f>
        <v>12156.540732434078</v>
      </c>
      <c r="X93" s="51">
        <f ca="1">SUMPRODUCT($CM93:$DD93,INDIRECT(ADDRESS(X$2,$DH$2)):INDIRECT(ADDRESS(X$2,$DY$2)))</f>
        <v>12156.540732434078</v>
      </c>
      <c r="Y93" s="51">
        <f ca="1">SUMPRODUCT($CM93:$DD93,INDIRECT(ADDRESS(Y$2,$DH$2)):INDIRECT(ADDRESS(Y$2,$DY$2)))</f>
        <v>12156.540732434078</v>
      </c>
      <c r="Z93" s="51">
        <f ca="1">SUMPRODUCT($CM93:$DD93,INDIRECT(ADDRESS(Z$2,$DH$2)):INDIRECT(ADDRESS(Z$2,$DY$2)))</f>
        <v>12156.540732434078</v>
      </c>
      <c r="AA93" s="51">
        <f ca="1">SUMPRODUCT($CM93:$DD93,INDIRECT(ADDRESS(AA$2,$DH$2)):INDIRECT(ADDRESS(AA$2,$DY$2)))</f>
        <v>12156.540732434078</v>
      </c>
      <c r="AB93" s="51">
        <f ca="1">SUMPRODUCT($CM93:$DD93,INDIRECT(ADDRESS(AB$2,$DH$2)):INDIRECT(ADDRESS(AB$2,$DY$2)))</f>
        <v>12156.540732434078</v>
      </c>
      <c r="AC93" s="51">
        <f ca="1">SUMPRODUCT($CM93:$DD93,INDIRECT(ADDRESS(AC$2,$DH$2)):INDIRECT(ADDRESS(AC$2,$DY$2)))</f>
        <v>12156.540732434078</v>
      </c>
      <c r="AD93" s="51">
        <f ca="1">SUMPRODUCT($CM93:$DD93,INDIRECT(ADDRESS(AD$2,$DH$2)):INDIRECT(ADDRESS(AD$2,$DY$2)))</f>
        <v>12156.540732434078</v>
      </c>
      <c r="AE93" s="51">
        <f ca="1">SUMPRODUCT($CM93:$DD93,INDIRECT(ADDRESS(AE$2,$DH$2)):INDIRECT(ADDRESS(AE$2,$DY$2)))</f>
        <v>12156.540732434078</v>
      </c>
      <c r="AF93" s="51">
        <f ca="1">SUMPRODUCT($CM93:$DD93,INDIRECT(ADDRESS(AF$2,$DH$2)):INDIRECT(ADDRESS(AF$2,$DY$2)))</f>
        <v>12156.540732434078</v>
      </c>
      <c r="AG93" s="51">
        <f ca="1">SUMPRODUCT($CM93:$DD93,INDIRECT(ADDRESS(AG$2,$DH$2)):INDIRECT(ADDRESS(AG$2,$DY$2)))</f>
        <v>12156.540732434078</v>
      </c>
      <c r="AH93" s="51">
        <f ca="1">SUMPRODUCT($CM93:$DD93,INDIRECT(ADDRESS(AH$2,$DH$2)):INDIRECT(ADDRESS(AH$2,$DY$2)))</f>
        <v>12156.540732434078</v>
      </c>
      <c r="AI93" s="51">
        <f ca="1">SUMPRODUCT($CM93:$DD93,INDIRECT(ADDRESS(AI$2,$DH$2)):INDIRECT(ADDRESS(AI$2,$DY$2)))</f>
        <v>12267.162761871587</v>
      </c>
      <c r="AJ93" s="51">
        <f ca="1">SUMPRODUCT($CM93:$DD93,INDIRECT(ADDRESS(AJ$2,$DH$2)):INDIRECT(ADDRESS(AJ$2,$DY$2)))</f>
        <v>12267.162761871587</v>
      </c>
      <c r="AK93" s="51">
        <f ca="1">SUMPRODUCT($CM93:$DD93,INDIRECT(ADDRESS(AK$2,$DH$2)):INDIRECT(ADDRESS(AK$2,$DY$2)))</f>
        <v>12267.162761871587</v>
      </c>
      <c r="AL93" s="51">
        <f ca="1">SUMPRODUCT($CM93:$DD93,INDIRECT(ADDRESS(AL$2,$DH$2)):INDIRECT(ADDRESS(AL$2,$DY$2)))</f>
        <v>12267.162761871587</v>
      </c>
      <c r="AM93" s="51">
        <f ca="1">SUMPRODUCT($CM93:$DD93,INDIRECT(ADDRESS(AM$2,$DH$2)):INDIRECT(ADDRESS(AM$2,$DY$2)))</f>
        <v>12267.162761871587</v>
      </c>
      <c r="AN93" s="51">
        <f ca="1">SUMPRODUCT($CM93:$DD93,INDIRECT(ADDRESS(AN$2,$DH$2)):INDIRECT(ADDRESS(AN$2,$DY$2)))</f>
        <v>12267.162761871587</v>
      </c>
      <c r="AO93" s="51">
        <f ca="1">SUMPRODUCT($CM93:$DD93,INDIRECT(ADDRESS(AO$2,$DH$2)):INDIRECT(ADDRESS(AO$2,$DY$2)))</f>
        <v>12267.162761871587</v>
      </c>
      <c r="AP93" s="51">
        <f ca="1">SUMPRODUCT($CM93:$DD93,INDIRECT(ADDRESS(AP$2,$DH$2)):INDIRECT(ADDRESS(AP$2,$DY$2)))</f>
        <v>12267.162761871587</v>
      </c>
      <c r="AQ93" s="51">
        <f ca="1">SUMPRODUCT($CM93:$DD93,INDIRECT(ADDRESS(AQ$2,$DH$2)):INDIRECT(ADDRESS(AQ$2,$DY$2)))</f>
        <v>12267.162761871587</v>
      </c>
      <c r="AR93" s="51">
        <f ca="1">SUMPRODUCT($CM93:$DD93,INDIRECT(ADDRESS(AR$2,$DH$2)):INDIRECT(ADDRESS(AR$2,$DY$2)))</f>
        <v>12267.162761871587</v>
      </c>
      <c r="AS93" s="51">
        <f ca="1">SUMPRODUCT($CM93:$DD93,INDIRECT(ADDRESS(AS$2,$DH$2)):INDIRECT(ADDRESS(AS$2,$DY$2)))</f>
        <v>12267.162761871587</v>
      </c>
      <c r="AT93" s="51">
        <f ca="1">SUMPRODUCT($CM93:$DD93,INDIRECT(ADDRESS(AT$2,$DH$2)):INDIRECT(ADDRESS(AT$2,$DY$2)))</f>
        <v>12267.162761871587</v>
      </c>
      <c r="AU93" s="51">
        <f ca="1">SUMPRODUCT($CM93:$DD93,INDIRECT(ADDRESS(AU$2,$DH$2)):INDIRECT(ADDRESS(AU$2,$DY$2)))</f>
        <v>12363.918666997884</v>
      </c>
      <c r="AV93" s="51">
        <f ca="1">SUMPRODUCT($CM93:$DD93,INDIRECT(ADDRESS(AV$2,$DH$2)):INDIRECT(ADDRESS(AV$2,$DY$2)))</f>
        <v>12363.918666997884</v>
      </c>
      <c r="AW93" s="51">
        <f ca="1">SUMPRODUCT($CM93:$DD93,INDIRECT(ADDRESS(AW$2,$DH$2)):INDIRECT(ADDRESS(AW$2,$DY$2)))</f>
        <v>12363.918666997884</v>
      </c>
      <c r="AX93" s="51">
        <f ca="1">SUMPRODUCT($CM93:$DD93,INDIRECT(ADDRESS(AX$2,$DH$2)):INDIRECT(ADDRESS(AX$2,$DY$2)))</f>
        <v>12363.918666997884</v>
      </c>
      <c r="AY93" s="51">
        <f ca="1">SUMPRODUCT($CM93:$DD93,INDIRECT(ADDRESS(AY$2,$DH$2)):INDIRECT(ADDRESS(AY$2,$DY$2)))</f>
        <v>12363.918666997884</v>
      </c>
      <c r="AZ93" s="51">
        <f ca="1">SUMPRODUCT($CM93:$DD93,INDIRECT(ADDRESS(AZ$2,$DH$2)):INDIRECT(ADDRESS(AZ$2,$DY$2)))</f>
        <v>12363.918666997884</v>
      </c>
      <c r="BA93" s="51">
        <f ca="1">SUMPRODUCT($CM93:$DD93,INDIRECT(ADDRESS(BA$2,$DH$2)):INDIRECT(ADDRESS(BA$2,$DY$2)))</f>
        <v>12363.918666997884</v>
      </c>
      <c r="BB93" s="51">
        <f ca="1">SUMPRODUCT($CM93:$DD93,INDIRECT(ADDRESS(BB$2,$DH$2)):INDIRECT(ADDRESS(BB$2,$DY$2)))</f>
        <v>12363.918666997884</v>
      </c>
      <c r="BC93" s="51">
        <f ca="1">SUMPRODUCT($CM93:$DD93,INDIRECT(ADDRESS(BC$2,$DH$2)):INDIRECT(ADDRESS(BC$2,$DY$2)))</f>
        <v>12363.918666997884</v>
      </c>
      <c r="BD93" s="51">
        <f ca="1">SUMPRODUCT($CM93:$DD93,INDIRECT(ADDRESS(BD$2,$DH$2)):INDIRECT(ADDRESS(BD$2,$DY$2)))</f>
        <v>12363.918666997884</v>
      </c>
      <c r="BE93" s="51">
        <f ca="1">SUMPRODUCT($CM93:$DD93,INDIRECT(ADDRESS(BE$2,$DH$2)):INDIRECT(ADDRESS(BE$2,$DY$2)))</f>
        <v>12363.918666997884</v>
      </c>
      <c r="BF93" s="51">
        <f ca="1">SUMPRODUCT($CM93:$DD93,INDIRECT(ADDRESS(BF$2,$DH$2)):INDIRECT(ADDRESS(BF$2,$DY$2)))</f>
        <v>12363.918666997884</v>
      </c>
      <c r="BG93" s="51">
        <f ca="1">SUMPRODUCT($CM93:$DD93,INDIRECT(ADDRESS(BG$2,$DH$2)):INDIRECT(ADDRESS(BG$2,$DY$2)))</f>
        <v>12459.01950554995</v>
      </c>
      <c r="BH93" s="51">
        <f ca="1">SUMPRODUCT($CM93:$DD93,INDIRECT(ADDRESS(BH$2,$DH$2)):INDIRECT(ADDRESS(BH$2,$DY$2)))</f>
        <v>12459.01950554995</v>
      </c>
      <c r="BI93" s="51">
        <f ca="1">SUMPRODUCT($CM93:$DD93,INDIRECT(ADDRESS(BI$2,$DH$2)):INDIRECT(ADDRESS(BI$2,$DY$2)))</f>
        <v>12459.01950554995</v>
      </c>
      <c r="BJ93" s="51">
        <f ca="1">SUMPRODUCT($CM93:$DD93,INDIRECT(ADDRESS(BJ$2,$DH$2)):INDIRECT(ADDRESS(BJ$2,$DY$2)))</f>
        <v>12459.01950554995</v>
      </c>
      <c r="BK93" s="51">
        <f ca="1">SUMPRODUCT($CM93:$DD93,INDIRECT(ADDRESS(BK$2,$DH$2)):INDIRECT(ADDRESS(BK$2,$DY$2)))</f>
        <v>12459.01950554995</v>
      </c>
      <c r="BL93" s="51">
        <f ca="1">SUMPRODUCT($CM93:$DD93,INDIRECT(ADDRESS(BL$2,$DH$2)):INDIRECT(ADDRESS(BL$2,$DY$2)))</f>
        <v>12459.01950554995</v>
      </c>
      <c r="BM93" s="51">
        <f ca="1">SUMPRODUCT($CM93:$DD93,INDIRECT(ADDRESS(BM$2,$DH$2)):INDIRECT(ADDRESS(BM$2,$DY$2)))</f>
        <v>12459.01950554995</v>
      </c>
      <c r="BN93" s="51">
        <f ca="1">SUMPRODUCT($CM93:$DD93,INDIRECT(ADDRESS(BN$2,$DH$2)):INDIRECT(ADDRESS(BN$2,$DY$2)))</f>
        <v>12459.01950554995</v>
      </c>
      <c r="BO93" s="51">
        <f ca="1">SUMPRODUCT($CM93:$DD93,INDIRECT(ADDRESS(BO$2,$DH$2)):INDIRECT(ADDRESS(BO$2,$DY$2)))</f>
        <v>12459.01950554995</v>
      </c>
      <c r="BP93" s="51">
        <f ca="1">SUMPRODUCT($CM93:$DD93,INDIRECT(ADDRESS(BP$2,$DH$2)):INDIRECT(ADDRESS(BP$2,$DY$2)))</f>
        <v>12459.01950554995</v>
      </c>
      <c r="BQ93" s="51">
        <f ca="1">SUMPRODUCT($CM93:$DD93,INDIRECT(ADDRESS(BQ$2,$DH$2)):INDIRECT(ADDRESS(BQ$2,$DY$2)))</f>
        <v>12459.01950554995</v>
      </c>
      <c r="BR93" s="51">
        <f ca="1">SUMPRODUCT($CM93:$DD93,INDIRECT(ADDRESS(BR$2,$DH$2)):INDIRECT(ADDRESS(BR$2,$DY$2)))</f>
        <v>12459.01950554995</v>
      </c>
      <c r="BS93" s="51">
        <f ca="1">SUMPRODUCT($CM93:$DD93,INDIRECT(ADDRESS(BS$2,$DH$2)):INDIRECT(ADDRESS(BS$2,$DY$2)))</f>
        <v>12559.390758471058</v>
      </c>
      <c r="BT93" s="51">
        <f ca="1">SUMPRODUCT($CM93:$DD93,INDIRECT(ADDRESS(BT$2,$DH$2)):INDIRECT(ADDRESS(BT$2,$DY$2)))</f>
        <v>12559.390758471058</v>
      </c>
      <c r="BU93" s="51">
        <f ca="1">SUMPRODUCT($CM93:$DD93,INDIRECT(ADDRESS(BU$2,$DH$2)):INDIRECT(ADDRESS(BU$2,$DY$2)))</f>
        <v>12559.390758471058</v>
      </c>
      <c r="BV93" s="51">
        <f ca="1">SUMPRODUCT($CM93:$DD93,INDIRECT(ADDRESS(BV$2,$DH$2)):INDIRECT(ADDRESS(BV$2,$DY$2)))</f>
        <v>12559.390758471058</v>
      </c>
      <c r="BW93" s="51">
        <f ca="1">SUMPRODUCT($CM93:$DD93,INDIRECT(ADDRESS(BW$2,$DH$2)):INDIRECT(ADDRESS(BW$2,$DY$2)))</f>
        <v>12559.390758471058</v>
      </c>
      <c r="BX93" s="51">
        <f ca="1">SUMPRODUCT($CM93:$DD93,INDIRECT(ADDRESS(BX$2,$DH$2)):INDIRECT(ADDRESS(BX$2,$DY$2)))</f>
        <v>12559.390758471058</v>
      </c>
      <c r="BY93" s="51">
        <f ca="1">SUMPRODUCT($CM93:$DD93,INDIRECT(ADDRESS(BY$2,$DH$2)):INDIRECT(ADDRESS(BY$2,$DY$2)))</f>
        <v>12559.390758471058</v>
      </c>
      <c r="BZ93" s="51">
        <f ca="1">SUMPRODUCT($CM93:$DD93,INDIRECT(ADDRESS(BZ$2,$DH$2)):INDIRECT(ADDRESS(BZ$2,$DY$2)))</f>
        <v>12559.390758471058</v>
      </c>
      <c r="CA93" s="51">
        <f ca="1">SUMPRODUCT($CM93:$DD93,INDIRECT(ADDRESS(CA$2,$DH$2)):INDIRECT(ADDRESS(CA$2,$DY$2)))</f>
        <v>12559.390758471058</v>
      </c>
      <c r="CB93" s="51">
        <f ca="1">SUMPRODUCT($CM93:$DD93,INDIRECT(ADDRESS(CB$2,$DH$2)):INDIRECT(ADDRESS(CB$2,$DY$2)))</f>
        <v>12559.390758471058</v>
      </c>
      <c r="CC93" s="51">
        <f ca="1">SUMPRODUCT($CM93:$DD93,INDIRECT(ADDRESS(CC$2,$DH$2)):INDIRECT(ADDRESS(CC$2,$DY$2)))</f>
        <v>12559.390758471058</v>
      </c>
      <c r="CD93" s="51">
        <f ca="1">SUMPRODUCT($CM93:$DD93,INDIRECT(ADDRESS(CD$2,$DH$2)):INDIRECT(ADDRESS(CD$2,$DY$2)))</f>
        <v>12559.390758471058</v>
      </c>
      <c r="CF93" s="51">
        <f t="shared" ca="1" si="9"/>
        <v>143840.75062863837</v>
      </c>
      <c r="CG93" s="51">
        <f t="shared" ca="1" si="9"/>
        <v>145154.3644999988</v>
      </c>
      <c r="CH93" s="51">
        <f t="shared" ca="1" si="9"/>
        <v>146431.59893639648</v>
      </c>
      <c r="CI93" s="51">
        <f t="shared" ca="1" si="9"/>
        <v>147689.73266809052</v>
      </c>
      <c r="CJ93" s="51">
        <f t="shared" ca="1" si="9"/>
        <v>148842.52819673493</v>
      </c>
      <c r="CK93" s="51">
        <f t="shared" ca="1" si="9"/>
        <v>150010.09033120493</v>
      </c>
      <c r="CL93" s="82"/>
      <c r="CM93" s="1">
        <f>IFERROR(VLOOKUP($A93,Auxiliar_OPEX_CustosUnit!$A$4:$BT$129,COLUMN(Auxiliar_OPEX_CustosUnit!BC$2),0),0)</f>
        <v>0</v>
      </c>
      <c r="CN93" s="1">
        <f>IFERROR(VLOOKUP($A93,Auxiliar_OPEX_CustosUnit!$A$4:$BT$129,COLUMN(Auxiliar_OPEX_CustosUnit!BD$2),0),0)</f>
        <v>0</v>
      </c>
      <c r="CO93" s="1">
        <f>IFERROR(VLOOKUP($A93,Auxiliar_OPEX_CustosUnit!$A$4:$BT$129,COLUMN(Auxiliar_OPEX_CustosUnit!BE$2),0)*(1-DRE_Auxiliar!$A$172),0)</f>
        <v>9572.4389624294799</v>
      </c>
      <c r="CP93" s="1">
        <f>IFERROR(VLOOKUP($A93,Auxiliar_OPEX_CustosUnit!$A$4:$BT$129,COLUMN(Auxiliar_OPEX_CustosUnit!BF$2),0),0)</f>
        <v>0</v>
      </c>
      <c r="CQ93" s="1">
        <f>IFERROR(VLOOKUP($A93,Auxiliar_OPEX_CustosUnit!$A$4:$BT$129,COLUMN(Auxiliar_OPEX_CustosUnit!BG$2),0),0)</f>
        <v>0</v>
      </c>
      <c r="CR93" s="1">
        <f>IFERROR(VLOOKUP($A93,Auxiliar_OPEX_CustosUnit!$A$4:$BT$129,COLUMN(Auxiliar_OPEX_CustosUnit!BH$2),0),0)</f>
        <v>0</v>
      </c>
      <c r="CS93" s="1">
        <f>IFERROR(VLOOKUP($A93,Auxiliar_OPEX_CustosUnit!$A$4:$BT$129,COLUMN(Auxiliar_OPEX_CustosUnit!BI$2),0),0)</f>
        <v>3.9382471748542298</v>
      </c>
      <c r="CT93" s="1">
        <f>IFERROR(VLOOKUP($A93,Auxiliar_OPEX_CustosUnit!$A$4:$BT$129,COLUMN(Auxiliar_OPEX_CustosUnit!BJ$2),0),0)</f>
        <v>0</v>
      </c>
      <c r="CU93" s="1">
        <f>IFERROR(VLOOKUP($A93,Auxiliar_OPEX_CustosUnit!$A$4:$BT$129,COLUMN(Auxiliar_OPEX_CustosUnit!BK$2),0),0)</f>
        <v>0</v>
      </c>
      <c r="CV93" s="1">
        <f>IFERROR(VLOOKUP($A93,Auxiliar_OPEX_CustosUnit!$A$4:$BT$129,COLUMN(Auxiliar_OPEX_CustosUnit!BL$2),0),0)</f>
        <v>0</v>
      </c>
      <c r="CW93" s="1">
        <f>IFERROR(VLOOKUP($A93,Auxiliar_OPEX_CustosUnit!$A$4:$BT$129,COLUMN(Auxiliar_OPEX_CustosUnit!BM$2),0),0)</f>
        <v>0</v>
      </c>
      <c r="CX93" s="1">
        <f>IFERROR(VLOOKUP($A93,Auxiliar_OPEX_CustosUnit!$A$4:$BT$129,COLUMN(Auxiliar_OPEX_CustosUnit!BN$2),0),0)</f>
        <v>0</v>
      </c>
      <c r="CY93" s="1">
        <f>IFERROR(VLOOKUP($A93,Auxiliar_OPEX_CustosUnit!$A$4:$BT$129,COLUMN(Auxiliar_OPEX_CustosUnit!BO$2),0),0)</f>
        <v>0</v>
      </c>
      <c r="CZ93" s="1">
        <f>IFERROR(VLOOKUP($A93,Auxiliar_OPEX_CustosUnit!$A$4:$BT$129,COLUMN(Auxiliar_OPEX_CustosUnit!BP$2),0),0)</f>
        <v>0</v>
      </c>
      <c r="DA93" s="1">
        <f>IFERROR(VLOOKUP($A93,Auxiliar_OPEX_CustosUnit!$A$4:$BT$129,COLUMN(Auxiliar_OPEX_CustosUnit!BQ$2),0),0)</f>
        <v>0</v>
      </c>
      <c r="DB93" s="1">
        <f>IFERROR(VLOOKUP($A93,Auxiliar_OPEX_CustosUnit!$A$4:$BT$129,COLUMN(Auxiliar_OPEX_CustosUnit!BR$2),0),0)</f>
        <v>0</v>
      </c>
      <c r="DC93" s="1">
        <f>IFERROR(VLOOKUP($A93,Auxiliar_OPEX_CustosUnit!$A$4:$BT$129,COLUMN(Auxiliar_OPEX_CustosUnit!BS$2),0),0)</f>
        <v>0</v>
      </c>
      <c r="DD93" s="1">
        <f>IFERROR(VLOOKUP($A93,Auxiliar_OPEX_CustosUnit!$A$4:$BT$129,COLUMN(Auxiliar_OPEX_CustosUnit!BT$2),0),0)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117.86822140597205</v>
      </c>
      <c r="E94" s="51">
        <f ca="1">SUMPRODUCT($CM94:$DD94,INDIRECT(ADDRESS(E$2,$DH$2)):INDIRECT(ADDRESS(E$2,$DY$2)))</f>
        <v>117.86822140597205</v>
      </c>
      <c r="F94" s="51">
        <f ca="1">SUMPRODUCT($CM94:$DD94,INDIRECT(ADDRESS(F$2,$DH$2)):INDIRECT(ADDRESS(F$2,$DY$2)))</f>
        <v>117.86822140597205</v>
      </c>
      <c r="G94" s="51">
        <f ca="1">SUMPRODUCT($CM94:$DD94,INDIRECT(ADDRESS(G$2,$DH$2)):INDIRECT(ADDRESS(G$2,$DY$2)))</f>
        <v>117.86822140597205</v>
      </c>
      <c r="H94" s="51">
        <f ca="1">SUMPRODUCT($CM94:$DD94,INDIRECT(ADDRESS(H$2,$DH$2)):INDIRECT(ADDRESS(H$2,$DY$2)))</f>
        <v>117.86822140597205</v>
      </c>
      <c r="I94" s="51">
        <f ca="1">SUMPRODUCT($CM94:$DD94,INDIRECT(ADDRESS(I$2,$DH$2)):INDIRECT(ADDRESS(I$2,$DY$2)))</f>
        <v>117.86822140597205</v>
      </c>
      <c r="J94" s="51">
        <f ca="1">SUMPRODUCT($CM94:$DD94,INDIRECT(ADDRESS(J$2,$DH$2)):INDIRECT(ADDRESS(J$2,$DY$2)))</f>
        <v>117.86822140597205</v>
      </c>
      <c r="K94" s="51">
        <f ca="1">SUMPRODUCT($CM94:$DD94,INDIRECT(ADDRESS(K$2,$DH$2)):INDIRECT(ADDRESS(K$2,$DY$2)))</f>
        <v>119.24536117196067</v>
      </c>
      <c r="L94" s="51">
        <f ca="1">SUMPRODUCT($CM94:$DD94,INDIRECT(ADDRESS(L$2,$DH$2)):INDIRECT(ADDRESS(L$2,$DY$2)))</f>
        <v>119.24536117196067</v>
      </c>
      <c r="M94" s="51">
        <f ca="1">SUMPRODUCT($CM94:$DD94,INDIRECT(ADDRESS(M$2,$DH$2)):INDIRECT(ADDRESS(M$2,$DY$2)))</f>
        <v>119.24536117196067</v>
      </c>
      <c r="N94" s="51">
        <f ca="1">SUMPRODUCT($CM94:$DD94,INDIRECT(ADDRESS(N$2,$DH$2)):INDIRECT(ADDRESS(N$2,$DY$2)))</f>
        <v>119.24536117196067</v>
      </c>
      <c r="O94" s="51">
        <f ca="1">SUMPRODUCT($CM94:$DD94,INDIRECT(ADDRESS(O$2,$DH$2)):INDIRECT(ADDRESS(O$2,$DY$2)))</f>
        <v>119.24536117196067</v>
      </c>
      <c r="P94" s="51">
        <f ca="1">SUMPRODUCT($CM94:$DD94,INDIRECT(ADDRESS(P$2,$DH$2)):INDIRECT(ADDRESS(P$2,$DY$2)))</f>
        <v>119.24536117196067</v>
      </c>
      <c r="Q94" s="51">
        <f ca="1">SUMPRODUCT($CM94:$DD94,INDIRECT(ADDRESS(Q$2,$DH$2)):INDIRECT(ADDRESS(Q$2,$DY$2)))</f>
        <v>119.24536117196067</v>
      </c>
      <c r="R94" s="51">
        <f ca="1">SUMPRODUCT($CM94:$DD94,INDIRECT(ADDRESS(R$2,$DH$2)):INDIRECT(ADDRESS(R$2,$DY$2)))</f>
        <v>119.24536117196067</v>
      </c>
      <c r="S94" s="51">
        <f ca="1">SUMPRODUCT($CM94:$DD94,INDIRECT(ADDRESS(S$2,$DH$2)):INDIRECT(ADDRESS(S$2,$DY$2)))</f>
        <v>119.24536117196067</v>
      </c>
      <c r="T94" s="51">
        <f ca="1">SUMPRODUCT($CM94:$DD94,INDIRECT(ADDRESS(T$2,$DH$2)):INDIRECT(ADDRESS(T$2,$DY$2)))</f>
        <v>119.24536117196067</v>
      </c>
      <c r="U94" s="51">
        <f ca="1">SUMPRODUCT($CM94:$DD94,INDIRECT(ADDRESS(U$2,$DH$2)):INDIRECT(ADDRESS(U$2,$DY$2)))</f>
        <v>119.24536117196067</v>
      </c>
      <c r="V94" s="51">
        <f ca="1">SUMPRODUCT($CM94:$DD94,INDIRECT(ADDRESS(V$2,$DH$2)):INDIRECT(ADDRESS(V$2,$DY$2)))</f>
        <v>119.24536117196067</v>
      </c>
      <c r="W94" s="51">
        <f ca="1">SUMPRODUCT($CM94:$DD94,INDIRECT(ADDRESS(W$2,$DH$2)):INDIRECT(ADDRESS(W$2,$DY$2)))</f>
        <v>122.02181508847818</v>
      </c>
      <c r="X94" s="51">
        <f ca="1">SUMPRODUCT($CM94:$DD94,INDIRECT(ADDRESS(X$2,$DH$2)):INDIRECT(ADDRESS(X$2,$DY$2)))</f>
        <v>122.02181508847818</v>
      </c>
      <c r="Y94" s="51">
        <f ca="1">SUMPRODUCT($CM94:$DD94,INDIRECT(ADDRESS(Y$2,$DH$2)):INDIRECT(ADDRESS(Y$2,$DY$2)))</f>
        <v>122.02181508847818</v>
      </c>
      <c r="Z94" s="51">
        <f ca="1">SUMPRODUCT($CM94:$DD94,INDIRECT(ADDRESS(Z$2,$DH$2)):INDIRECT(ADDRESS(Z$2,$DY$2)))</f>
        <v>122.02181508847818</v>
      </c>
      <c r="AA94" s="51">
        <f ca="1">SUMPRODUCT($CM94:$DD94,INDIRECT(ADDRESS(AA$2,$DH$2)):INDIRECT(ADDRESS(AA$2,$DY$2)))</f>
        <v>122.02181508847818</v>
      </c>
      <c r="AB94" s="51">
        <f ca="1">SUMPRODUCT($CM94:$DD94,INDIRECT(ADDRESS(AB$2,$DH$2)):INDIRECT(ADDRESS(AB$2,$DY$2)))</f>
        <v>122.02181508847818</v>
      </c>
      <c r="AC94" s="51">
        <f ca="1">SUMPRODUCT($CM94:$DD94,INDIRECT(ADDRESS(AC$2,$DH$2)):INDIRECT(ADDRESS(AC$2,$DY$2)))</f>
        <v>122.02181508847818</v>
      </c>
      <c r="AD94" s="51">
        <f ca="1">SUMPRODUCT($CM94:$DD94,INDIRECT(ADDRESS(AD$2,$DH$2)):INDIRECT(ADDRESS(AD$2,$DY$2)))</f>
        <v>122.02181508847818</v>
      </c>
      <c r="AE94" s="51">
        <f ca="1">SUMPRODUCT($CM94:$DD94,INDIRECT(ADDRESS(AE$2,$DH$2)):INDIRECT(ADDRESS(AE$2,$DY$2)))</f>
        <v>122.02181508847818</v>
      </c>
      <c r="AF94" s="51">
        <f ca="1">SUMPRODUCT($CM94:$DD94,INDIRECT(ADDRESS(AF$2,$DH$2)):INDIRECT(ADDRESS(AF$2,$DY$2)))</f>
        <v>122.02181508847818</v>
      </c>
      <c r="AG94" s="51">
        <f ca="1">SUMPRODUCT($CM94:$DD94,INDIRECT(ADDRESS(AG$2,$DH$2)):INDIRECT(ADDRESS(AG$2,$DY$2)))</f>
        <v>122.02181508847818</v>
      </c>
      <c r="AH94" s="51">
        <f ca="1">SUMPRODUCT($CM94:$DD94,INDIRECT(ADDRESS(AH$2,$DH$2)):INDIRECT(ADDRESS(AH$2,$DY$2)))</f>
        <v>122.02181508847818</v>
      </c>
      <c r="AI94" s="51">
        <f ca="1">SUMPRODUCT($CM94:$DD94,INDIRECT(ADDRESS(AI$2,$DH$2)):INDIRECT(ADDRESS(AI$2,$DY$2)))</f>
        <v>124.89757785755353</v>
      </c>
      <c r="AJ94" s="51">
        <f ca="1">SUMPRODUCT($CM94:$DD94,INDIRECT(ADDRESS(AJ$2,$DH$2)):INDIRECT(ADDRESS(AJ$2,$DY$2)))</f>
        <v>124.89757785755353</v>
      </c>
      <c r="AK94" s="51">
        <f ca="1">SUMPRODUCT($CM94:$DD94,INDIRECT(ADDRESS(AK$2,$DH$2)):INDIRECT(ADDRESS(AK$2,$DY$2)))</f>
        <v>124.89757785755353</v>
      </c>
      <c r="AL94" s="51">
        <f ca="1">SUMPRODUCT($CM94:$DD94,INDIRECT(ADDRESS(AL$2,$DH$2)):INDIRECT(ADDRESS(AL$2,$DY$2)))</f>
        <v>124.89757785755353</v>
      </c>
      <c r="AM94" s="51">
        <f ca="1">SUMPRODUCT($CM94:$DD94,INDIRECT(ADDRESS(AM$2,$DH$2)):INDIRECT(ADDRESS(AM$2,$DY$2)))</f>
        <v>124.89757785755353</v>
      </c>
      <c r="AN94" s="51">
        <f ca="1">SUMPRODUCT($CM94:$DD94,INDIRECT(ADDRESS(AN$2,$DH$2)):INDIRECT(ADDRESS(AN$2,$DY$2)))</f>
        <v>124.89757785755353</v>
      </c>
      <c r="AO94" s="51">
        <f ca="1">SUMPRODUCT($CM94:$DD94,INDIRECT(ADDRESS(AO$2,$DH$2)):INDIRECT(ADDRESS(AO$2,$DY$2)))</f>
        <v>124.89757785755353</v>
      </c>
      <c r="AP94" s="51">
        <f ca="1">SUMPRODUCT($CM94:$DD94,INDIRECT(ADDRESS(AP$2,$DH$2)):INDIRECT(ADDRESS(AP$2,$DY$2)))</f>
        <v>124.89757785755353</v>
      </c>
      <c r="AQ94" s="51">
        <f ca="1">SUMPRODUCT($CM94:$DD94,INDIRECT(ADDRESS(AQ$2,$DH$2)):INDIRECT(ADDRESS(AQ$2,$DY$2)))</f>
        <v>124.89757785755353</v>
      </c>
      <c r="AR94" s="51">
        <f ca="1">SUMPRODUCT($CM94:$DD94,INDIRECT(ADDRESS(AR$2,$DH$2)):INDIRECT(ADDRESS(AR$2,$DY$2)))</f>
        <v>124.89757785755353</v>
      </c>
      <c r="AS94" s="51">
        <f ca="1">SUMPRODUCT($CM94:$DD94,INDIRECT(ADDRESS(AS$2,$DH$2)):INDIRECT(ADDRESS(AS$2,$DY$2)))</f>
        <v>124.89757785755353</v>
      </c>
      <c r="AT94" s="51">
        <f ca="1">SUMPRODUCT($CM94:$DD94,INDIRECT(ADDRESS(AT$2,$DH$2)):INDIRECT(ADDRESS(AT$2,$DY$2)))</f>
        <v>124.89757785755353</v>
      </c>
      <c r="AU94" s="51">
        <f ca="1">SUMPRODUCT($CM94:$DD94,INDIRECT(ADDRESS(AU$2,$DH$2)):INDIRECT(ADDRESS(AU$2,$DY$2)))</f>
        <v>124.15729205124032</v>
      </c>
      <c r="AV94" s="51">
        <f ca="1">SUMPRODUCT($CM94:$DD94,INDIRECT(ADDRESS(AV$2,$DH$2)):INDIRECT(ADDRESS(AV$2,$DY$2)))</f>
        <v>124.15729205124032</v>
      </c>
      <c r="AW94" s="51">
        <f ca="1">SUMPRODUCT($CM94:$DD94,INDIRECT(ADDRESS(AW$2,$DH$2)):INDIRECT(ADDRESS(AW$2,$DY$2)))</f>
        <v>124.15729205124032</v>
      </c>
      <c r="AX94" s="51">
        <f ca="1">SUMPRODUCT($CM94:$DD94,INDIRECT(ADDRESS(AX$2,$DH$2)):INDIRECT(ADDRESS(AX$2,$DY$2)))</f>
        <v>124.15729205124032</v>
      </c>
      <c r="AY94" s="51">
        <f ca="1">SUMPRODUCT($CM94:$DD94,INDIRECT(ADDRESS(AY$2,$DH$2)):INDIRECT(ADDRESS(AY$2,$DY$2)))</f>
        <v>124.15729205124032</v>
      </c>
      <c r="AZ94" s="51">
        <f ca="1">SUMPRODUCT($CM94:$DD94,INDIRECT(ADDRESS(AZ$2,$DH$2)):INDIRECT(ADDRESS(AZ$2,$DY$2)))</f>
        <v>124.15729205124032</v>
      </c>
      <c r="BA94" s="51">
        <f ca="1">SUMPRODUCT($CM94:$DD94,INDIRECT(ADDRESS(BA$2,$DH$2)):INDIRECT(ADDRESS(BA$2,$DY$2)))</f>
        <v>124.15729205124032</v>
      </c>
      <c r="BB94" s="51">
        <f ca="1">SUMPRODUCT($CM94:$DD94,INDIRECT(ADDRESS(BB$2,$DH$2)):INDIRECT(ADDRESS(BB$2,$DY$2)))</f>
        <v>124.15729205124032</v>
      </c>
      <c r="BC94" s="51">
        <f ca="1">SUMPRODUCT($CM94:$DD94,INDIRECT(ADDRESS(BC$2,$DH$2)):INDIRECT(ADDRESS(BC$2,$DY$2)))</f>
        <v>124.15729205124032</v>
      </c>
      <c r="BD94" s="51">
        <f ca="1">SUMPRODUCT($CM94:$DD94,INDIRECT(ADDRESS(BD$2,$DH$2)):INDIRECT(ADDRESS(BD$2,$DY$2)))</f>
        <v>124.15729205124032</v>
      </c>
      <c r="BE94" s="51">
        <f ca="1">SUMPRODUCT($CM94:$DD94,INDIRECT(ADDRESS(BE$2,$DH$2)):INDIRECT(ADDRESS(BE$2,$DY$2)))</f>
        <v>124.15729205124032</v>
      </c>
      <c r="BF94" s="51">
        <f ca="1">SUMPRODUCT($CM94:$DD94,INDIRECT(ADDRESS(BF$2,$DH$2)):INDIRECT(ADDRESS(BF$2,$DY$2)))</f>
        <v>124.15729205124032</v>
      </c>
      <c r="BG94" s="51">
        <f ca="1">SUMPRODUCT($CM94:$DD94,INDIRECT(ADDRESS(BG$2,$DH$2)):INDIRECT(ADDRESS(BG$2,$DY$2)))</f>
        <v>124.432656578559</v>
      </c>
      <c r="BH94" s="51">
        <f ca="1">SUMPRODUCT($CM94:$DD94,INDIRECT(ADDRESS(BH$2,$DH$2)):INDIRECT(ADDRESS(BH$2,$DY$2)))</f>
        <v>124.432656578559</v>
      </c>
      <c r="BI94" s="51">
        <f ca="1">SUMPRODUCT($CM94:$DD94,INDIRECT(ADDRESS(BI$2,$DH$2)):INDIRECT(ADDRESS(BI$2,$DY$2)))</f>
        <v>124.432656578559</v>
      </c>
      <c r="BJ94" s="51">
        <f ca="1">SUMPRODUCT($CM94:$DD94,INDIRECT(ADDRESS(BJ$2,$DH$2)):INDIRECT(ADDRESS(BJ$2,$DY$2)))</f>
        <v>124.432656578559</v>
      </c>
      <c r="BK94" s="51">
        <f ca="1">SUMPRODUCT($CM94:$DD94,INDIRECT(ADDRESS(BK$2,$DH$2)):INDIRECT(ADDRESS(BK$2,$DY$2)))</f>
        <v>124.432656578559</v>
      </c>
      <c r="BL94" s="51">
        <f ca="1">SUMPRODUCT($CM94:$DD94,INDIRECT(ADDRESS(BL$2,$DH$2)):INDIRECT(ADDRESS(BL$2,$DY$2)))</f>
        <v>124.432656578559</v>
      </c>
      <c r="BM94" s="51">
        <f ca="1">SUMPRODUCT($CM94:$DD94,INDIRECT(ADDRESS(BM$2,$DH$2)):INDIRECT(ADDRESS(BM$2,$DY$2)))</f>
        <v>124.432656578559</v>
      </c>
      <c r="BN94" s="51">
        <f ca="1">SUMPRODUCT($CM94:$DD94,INDIRECT(ADDRESS(BN$2,$DH$2)):INDIRECT(ADDRESS(BN$2,$DY$2)))</f>
        <v>124.432656578559</v>
      </c>
      <c r="BO94" s="51">
        <f ca="1">SUMPRODUCT($CM94:$DD94,INDIRECT(ADDRESS(BO$2,$DH$2)):INDIRECT(ADDRESS(BO$2,$DY$2)))</f>
        <v>124.432656578559</v>
      </c>
      <c r="BP94" s="51">
        <f ca="1">SUMPRODUCT($CM94:$DD94,INDIRECT(ADDRESS(BP$2,$DH$2)):INDIRECT(ADDRESS(BP$2,$DY$2)))</f>
        <v>124.432656578559</v>
      </c>
      <c r="BQ94" s="51">
        <f ca="1">SUMPRODUCT($CM94:$DD94,INDIRECT(ADDRESS(BQ$2,$DH$2)):INDIRECT(ADDRESS(BQ$2,$DY$2)))</f>
        <v>124.432656578559</v>
      </c>
      <c r="BR94" s="51">
        <f ca="1">SUMPRODUCT($CM94:$DD94,INDIRECT(ADDRESS(BR$2,$DH$2)):INDIRECT(ADDRESS(BR$2,$DY$2)))</f>
        <v>124.432656578559</v>
      </c>
      <c r="BS94" s="51">
        <f ca="1">SUMPRODUCT($CM94:$DD94,INDIRECT(ADDRESS(BS$2,$DH$2)):INDIRECT(ADDRESS(BS$2,$DY$2)))</f>
        <v>127.07905541330041</v>
      </c>
      <c r="BT94" s="51">
        <f ca="1">SUMPRODUCT($CM94:$DD94,INDIRECT(ADDRESS(BT$2,$DH$2)):INDIRECT(ADDRESS(BT$2,$DY$2)))</f>
        <v>127.07905541330041</v>
      </c>
      <c r="BU94" s="51">
        <f ca="1">SUMPRODUCT($CM94:$DD94,INDIRECT(ADDRESS(BU$2,$DH$2)):INDIRECT(ADDRESS(BU$2,$DY$2)))</f>
        <v>127.07905541330041</v>
      </c>
      <c r="BV94" s="51">
        <f ca="1">SUMPRODUCT($CM94:$DD94,INDIRECT(ADDRESS(BV$2,$DH$2)):INDIRECT(ADDRESS(BV$2,$DY$2)))</f>
        <v>127.07905541330041</v>
      </c>
      <c r="BW94" s="51">
        <f ca="1">SUMPRODUCT($CM94:$DD94,INDIRECT(ADDRESS(BW$2,$DH$2)):INDIRECT(ADDRESS(BW$2,$DY$2)))</f>
        <v>127.07905541330041</v>
      </c>
      <c r="BX94" s="51">
        <f ca="1">SUMPRODUCT($CM94:$DD94,INDIRECT(ADDRESS(BX$2,$DH$2)):INDIRECT(ADDRESS(BX$2,$DY$2)))</f>
        <v>127.07905541330041</v>
      </c>
      <c r="BY94" s="51">
        <f ca="1">SUMPRODUCT($CM94:$DD94,INDIRECT(ADDRESS(BY$2,$DH$2)):INDIRECT(ADDRESS(BY$2,$DY$2)))</f>
        <v>127.07905541330041</v>
      </c>
      <c r="BZ94" s="51">
        <f ca="1">SUMPRODUCT($CM94:$DD94,INDIRECT(ADDRESS(BZ$2,$DH$2)):INDIRECT(ADDRESS(BZ$2,$DY$2)))</f>
        <v>127.07905541330041</v>
      </c>
      <c r="CA94" s="51">
        <f ca="1">SUMPRODUCT($CM94:$DD94,INDIRECT(ADDRESS(CA$2,$DH$2)):INDIRECT(ADDRESS(CA$2,$DY$2)))</f>
        <v>127.07905541330041</v>
      </c>
      <c r="CB94" s="51">
        <f ca="1">SUMPRODUCT($CM94:$DD94,INDIRECT(ADDRESS(CB$2,$DH$2)):INDIRECT(ADDRESS(CB$2,$DY$2)))</f>
        <v>127.07905541330041</v>
      </c>
      <c r="CC94" s="51">
        <f ca="1">SUMPRODUCT($CM94:$DD94,INDIRECT(ADDRESS(CC$2,$DH$2)):INDIRECT(ADDRESS(CC$2,$DY$2)))</f>
        <v>127.07905541330041</v>
      </c>
      <c r="CD94" s="51">
        <f ca="1">SUMPRODUCT($CM94:$DD94,INDIRECT(ADDRESS(CD$2,$DH$2)):INDIRECT(ADDRESS(CD$2,$DY$2)))</f>
        <v>127.07905541330041</v>
      </c>
      <c r="CF94" s="51">
        <f t="shared" ca="1" si="9"/>
        <v>1421.3043557016076</v>
      </c>
      <c r="CG94" s="51">
        <f t="shared" ca="1" si="9"/>
        <v>1444.8266036461157</v>
      </c>
      <c r="CH94" s="51">
        <f t="shared" ca="1" si="9"/>
        <v>1478.6405949071154</v>
      </c>
      <c r="CI94" s="51">
        <f t="shared" ca="1" si="9"/>
        <v>1495.0695052590763</v>
      </c>
      <c r="CJ94" s="51">
        <f t="shared" ca="1" si="9"/>
        <v>1491.2643272514777</v>
      </c>
      <c r="CK94" s="51">
        <f t="shared" ca="1" si="9"/>
        <v>1506.4238731164153</v>
      </c>
      <c r="CL94" s="82"/>
      <c r="CM94" s="1">
        <f>IFERROR(VLOOKUP($A94,Auxiliar_OPEX_CustosUnit!$A$4:$BT$129,COLUMN(Auxiliar_OPEX_CustosUnit!BC$2),0),0)</f>
        <v>0</v>
      </c>
      <c r="CN94" s="1">
        <f>IFERROR(VLOOKUP($A94,Auxiliar_OPEX_CustosUnit!$A$4:$BT$129,COLUMN(Auxiliar_OPEX_CustosUnit!BD$2),0),0)</f>
        <v>0</v>
      </c>
      <c r="CO94" s="1">
        <f>IFERROR(VLOOKUP($A94,Auxiliar_OPEX_CustosUnit!$A$4:$BT$129,COLUMN(Auxiliar_OPEX_CustosUnit!BE$2),0)*(1-DRE_Auxiliar!$A$172),0)</f>
        <v>0</v>
      </c>
      <c r="CP94" s="1">
        <f>IFERROR(VLOOKUP($A94,Auxiliar_OPEX_CustosUnit!$A$4:$BT$129,COLUMN(Auxiliar_OPEX_CustosUnit!BF$2),0),0)</f>
        <v>0</v>
      </c>
      <c r="CQ94" s="1">
        <f>IFERROR(VLOOKUP($A94,Auxiliar_OPEX_CustosUnit!$A$4:$BT$129,COLUMN(Auxiliar_OPEX_CustosUnit!BG$2),0),0)</f>
        <v>0</v>
      </c>
      <c r="CR94" s="1">
        <f>IFERROR(VLOOKUP($A94,Auxiliar_OPEX_CustosUnit!$A$4:$BT$129,COLUMN(Auxiliar_OPEX_CustosUnit!BH$2),0),0)</f>
        <v>0</v>
      </c>
      <c r="CS94" s="1">
        <f>IFERROR(VLOOKUP($A94,Auxiliar_OPEX_CustosUnit!$A$4:$BT$129,COLUMN(Auxiliar_OPEX_CustosUnit!BI$2),0),0)</f>
        <v>0</v>
      </c>
      <c r="CT94" s="1">
        <f>IFERROR(VLOOKUP($A94,Auxiliar_OPEX_CustosUnit!$A$4:$BT$129,COLUMN(Auxiliar_OPEX_CustosUnit!BJ$2),0),0)</f>
        <v>0</v>
      </c>
      <c r="CU94" s="1">
        <f>IFERROR(VLOOKUP($A94,Auxiliar_OPEX_CustosUnit!$A$4:$BT$129,COLUMN(Auxiliar_OPEX_CustosUnit!BK$2),0),0)</f>
        <v>0.61711110683754999</v>
      </c>
      <c r="CV94" s="1">
        <f>IFERROR(VLOOKUP($A94,Auxiliar_OPEX_CustosUnit!$A$4:$BT$129,COLUMN(Auxiliar_OPEX_CustosUnit!BL$2),0),0)</f>
        <v>0</v>
      </c>
      <c r="CW94" s="1">
        <f>IFERROR(VLOOKUP($A94,Auxiliar_OPEX_CustosUnit!$A$4:$BT$129,COLUMN(Auxiliar_OPEX_CustosUnit!BM$2),0),0)</f>
        <v>0</v>
      </c>
      <c r="CX94" s="1">
        <f>IFERROR(VLOOKUP($A94,Auxiliar_OPEX_CustosUnit!$A$4:$BT$129,COLUMN(Auxiliar_OPEX_CustosUnit!BN$2),0),0)</f>
        <v>0</v>
      </c>
      <c r="CY94" s="1">
        <f>IFERROR(VLOOKUP($A94,Auxiliar_OPEX_CustosUnit!$A$4:$BT$129,COLUMN(Auxiliar_OPEX_CustosUnit!BO$2),0),0)</f>
        <v>0</v>
      </c>
      <c r="CZ94" s="1">
        <f>IFERROR(VLOOKUP($A94,Auxiliar_OPEX_CustosUnit!$A$4:$BT$129,COLUMN(Auxiliar_OPEX_CustosUnit!BP$2),0),0)</f>
        <v>0</v>
      </c>
      <c r="DA94" s="1">
        <f>IFERROR(VLOOKUP($A94,Auxiliar_OPEX_CustosUnit!$A$4:$BT$129,COLUMN(Auxiliar_OPEX_CustosUnit!BQ$2),0),0)</f>
        <v>0</v>
      </c>
      <c r="DB94" s="1">
        <f>IFERROR(VLOOKUP($A94,Auxiliar_OPEX_CustosUnit!$A$4:$BT$129,COLUMN(Auxiliar_OPEX_CustosUnit!BR$2),0),0)</f>
        <v>0</v>
      </c>
      <c r="DC94" s="1">
        <f>IFERROR(VLOOKUP($A94,Auxiliar_OPEX_CustosUnit!$A$4:$BT$129,COLUMN(Auxiliar_OPEX_CustosUnit!BS$2),0),0)</f>
        <v>0</v>
      </c>
      <c r="DD94" s="1">
        <f>IFERROR(VLOOKUP($A94,Auxiliar_OPEX_CustosUnit!$A$4:$BT$129,COLUMN(Auxiliar_OPEX_CustosUnit!BT$2),0),0)</f>
        <v>0</v>
      </c>
    </row>
    <row r="95" spans="1:129" hidden="1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442086.92593723303</v>
      </c>
      <c r="E95" s="51">
        <f ca="1">SUMPRODUCT($CM95:$DD95,INDIRECT(ADDRESS(E$2,$DH$2)):INDIRECT(ADDRESS(E$2,$DY$2)))</f>
        <v>442086.92593723303</v>
      </c>
      <c r="F95" s="51">
        <f ca="1">SUMPRODUCT($CM95:$DD95,INDIRECT(ADDRESS(F$2,$DH$2)):INDIRECT(ADDRESS(F$2,$DY$2)))</f>
        <v>442086.92593723303</v>
      </c>
      <c r="G95" s="51">
        <f ca="1">SUMPRODUCT($CM95:$DD95,INDIRECT(ADDRESS(G$2,$DH$2)):INDIRECT(ADDRESS(G$2,$DY$2)))</f>
        <v>442086.92593723303</v>
      </c>
      <c r="H95" s="51">
        <f ca="1">SUMPRODUCT($CM95:$DD95,INDIRECT(ADDRESS(H$2,$DH$2)):INDIRECT(ADDRESS(H$2,$DY$2)))</f>
        <v>442086.92593723303</v>
      </c>
      <c r="I95" s="51">
        <f ca="1">SUMPRODUCT($CM95:$DD95,INDIRECT(ADDRESS(I$2,$DH$2)):INDIRECT(ADDRESS(I$2,$DY$2)))</f>
        <v>442086.92593723303</v>
      </c>
      <c r="J95" s="51">
        <f ca="1">SUMPRODUCT($CM95:$DD95,INDIRECT(ADDRESS(J$2,$DH$2)):INDIRECT(ADDRESS(J$2,$DY$2)))</f>
        <v>442086.92593723303</v>
      </c>
      <c r="K95" s="51">
        <f ca="1">SUMPRODUCT($CM95:$DD95,INDIRECT(ADDRESS(K$2,$DH$2)):INDIRECT(ADDRESS(K$2,$DY$2)))</f>
        <v>442086.92593723303</v>
      </c>
      <c r="L95" s="51">
        <f ca="1">SUMPRODUCT($CM95:$DD95,INDIRECT(ADDRESS(L$2,$DH$2)):INDIRECT(ADDRESS(L$2,$DY$2)))</f>
        <v>442086.92593723303</v>
      </c>
      <c r="M95" s="51">
        <f ca="1">SUMPRODUCT($CM95:$DD95,INDIRECT(ADDRESS(M$2,$DH$2)):INDIRECT(ADDRESS(M$2,$DY$2)))</f>
        <v>442086.92593723303</v>
      </c>
      <c r="N95" s="51">
        <f ca="1">SUMPRODUCT($CM95:$DD95,INDIRECT(ADDRESS(N$2,$DH$2)):INDIRECT(ADDRESS(N$2,$DY$2)))</f>
        <v>442086.92593723303</v>
      </c>
      <c r="O95" s="51">
        <f ca="1">SUMPRODUCT($CM95:$DD95,INDIRECT(ADDRESS(O$2,$DH$2)):INDIRECT(ADDRESS(O$2,$DY$2)))</f>
        <v>442086.92593723303</v>
      </c>
      <c r="P95" s="51">
        <f ca="1">SUMPRODUCT($CM95:$DD95,INDIRECT(ADDRESS(P$2,$DH$2)):INDIRECT(ADDRESS(P$2,$DY$2)))</f>
        <v>442086.92593723303</v>
      </c>
      <c r="Q95" s="51">
        <f ca="1">SUMPRODUCT($CM95:$DD95,INDIRECT(ADDRESS(Q$2,$DH$2)):INDIRECT(ADDRESS(Q$2,$DY$2)))</f>
        <v>442086.92593723303</v>
      </c>
      <c r="R95" s="51">
        <f ca="1">SUMPRODUCT($CM95:$DD95,INDIRECT(ADDRESS(R$2,$DH$2)):INDIRECT(ADDRESS(R$2,$DY$2)))</f>
        <v>442086.92593723303</v>
      </c>
      <c r="S95" s="51">
        <f ca="1">SUMPRODUCT($CM95:$DD95,INDIRECT(ADDRESS(S$2,$DH$2)):INDIRECT(ADDRESS(S$2,$DY$2)))</f>
        <v>442086.92593723303</v>
      </c>
      <c r="T95" s="51">
        <f ca="1">SUMPRODUCT($CM95:$DD95,INDIRECT(ADDRESS(T$2,$DH$2)):INDIRECT(ADDRESS(T$2,$DY$2)))</f>
        <v>442086.92593723303</v>
      </c>
      <c r="U95" s="51">
        <f ca="1">SUMPRODUCT($CM95:$DD95,INDIRECT(ADDRESS(U$2,$DH$2)):INDIRECT(ADDRESS(U$2,$DY$2)))</f>
        <v>442086.92593723303</v>
      </c>
      <c r="V95" s="51">
        <f ca="1">SUMPRODUCT($CM95:$DD95,INDIRECT(ADDRESS(V$2,$DH$2)):INDIRECT(ADDRESS(V$2,$DY$2)))</f>
        <v>442086.92593723303</v>
      </c>
      <c r="W95" s="51">
        <f ca="1">SUMPRODUCT($CM95:$DD95,INDIRECT(ADDRESS(W$2,$DH$2)):INDIRECT(ADDRESS(W$2,$DY$2)))</f>
        <v>442086.92593723303</v>
      </c>
      <c r="X95" s="51">
        <f ca="1">SUMPRODUCT($CM95:$DD95,INDIRECT(ADDRESS(X$2,$DH$2)):INDIRECT(ADDRESS(X$2,$DY$2)))</f>
        <v>442086.92593723303</v>
      </c>
      <c r="Y95" s="51">
        <f ca="1">SUMPRODUCT($CM95:$DD95,INDIRECT(ADDRESS(Y$2,$DH$2)):INDIRECT(ADDRESS(Y$2,$DY$2)))</f>
        <v>442086.92593723303</v>
      </c>
      <c r="Z95" s="51">
        <f ca="1">SUMPRODUCT($CM95:$DD95,INDIRECT(ADDRESS(Z$2,$DH$2)):INDIRECT(ADDRESS(Z$2,$DY$2)))</f>
        <v>442086.92593723303</v>
      </c>
      <c r="AA95" s="51">
        <f ca="1">SUMPRODUCT($CM95:$DD95,INDIRECT(ADDRESS(AA$2,$DH$2)):INDIRECT(ADDRESS(AA$2,$DY$2)))</f>
        <v>442086.92593723303</v>
      </c>
      <c r="AB95" s="51">
        <f ca="1">SUMPRODUCT($CM95:$DD95,INDIRECT(ADDRESS(AB$2,$DH$2)):INDIRECT(ADDRESS(AB$2,$DY$2)))</f>
        <v>442086.92593723303</v>
      </c>
      <c r="AC95" s="51">
        <f ca="1">SUMPRODUCT($CM95:$DD95,INDIRECT(ADDRESS(AC$2,$DH$2)):INDIRECT(ADDRESS(AC$2,$DY$2)))</f>
        <v>442086.92593723303</v>
      </c>
      <c r="AD95" s="51">
        <f ca="1">SUMPRODUCT($CM95:$DD95,INDIRECT(ADDRESS(AD$2,$DH$2)):INDIRECT(ADDRESS(AD$2,$DY$2)))</f>
        <v>442086.92593723303</v>
      </c>
      <c r="AE95" s="51">
        <f ca="1">SUMPRODUCT($CM95:$DD95,INDIRECT(ADDRESS(AE$2,$DH$2)):INDIRECT(ADDRESS(AE$2,$DY$2)))</f>
        <v>442086.92593723303</v>
      </c>
      <c r="AF95" s="51">
        <f ca="1">SUMPRODUCT($CM95:$DD95,INDIRECT(ADDRESS(AF$2,$DH$2)):INDIRECT(ADDRESS(AF$2,$DY$2)))</f>
        <v>442086.92593723303</v>
      </c>
      <c r="AG95" s="51">
        <f ca="1">SUMPRODUCT($CM95:$DD95,INDIRECT(ADDRESS(AG$2,$DH$2)):INDIRECT(ADDRESS(AG$2,$DY$2)))</f>
        <v>442086.92593723303</v>
      </c>
      <c r="AH95" s="51">
        <f ca="1">SUMPRODUCT($CM95:$DD95,INDIRECT(ADDRESS(AH$2,$DH$2)):INDIRECT(ADDRESS(AH$2,$DY$2)))</f>
        <v>442086.92593723303</v>
      </c>
      <c r="AI95" s="51">
        <f ca="1">SUMPRODUCT($CM95:$DD95,INDIRECT(ADDRESS(AI$2,$DH$2)):INDIRECT(ADDRESS(AI$2,$DY$2)))</f>
        <v>442086.92593723303</v>
      </c>
      <c r="AJ95" s="51">
        <f ca="1">SUMPRODUCT($CM95:$DD95,INDIRECT(ADDRESS(AJ$2,$DH$2)):INDIRECT(ADDRESS(AJ$2,$DY$2)))</f>
        <v>442086.92593723303</v>
      </c>
      <c r="AK95" s="51">
        <f ca="1">SUMPRODUCT($CM95:$DD95,INDIRECT(ADDRESS(AK$2,$DH$2)):INDIRECT(ADDRESS(AK$2,$DY$2)))</f>
        <v>442086.92593723303</v>
      </c>
      <c r="AL95" s="51">
        <f ca="1">SUMPRODUCT($CM95:$DD95,INDIRECT(ADDRESS(AL$2,$DH$2)):INDIRECT(ADDRESS(AL$2,$DY$2)))</f>
        <v>442086.92593723303</v>
      </c>
      <c r="AM95" s="51">
        <f ca="1">SUMPRODUCT($CM95:$DD95,INDIRECT(ADDRESS(AM$2,$DH$2)):INDIRECT(ADDRESS(AM$2,$DY$2)))</f>
        <v>442086.92593723303</v>
      </c>
      <c r="AN95" s="51">
        <f ca="1">SUMPRODUCT($CM95:$DD95,INDIRECT(ADDRESS(AN$2,$DH$2)):INDIRECT(ADDRESS(AN$2,$DY$2)))</f>
        <v>442086.92593723303</v>
      </c>
      <c r="AO95" s="51">
        <f ca="1">SUMPRODUCT($CM95:$DD95,INDIRECT(ADDRESS(AO$2,$DH$2)):INDIRECT(ADDRESS(AO$2,$DY$2)))</f>
        <v>442086.92593723303</v>
      </c>
      <c r="AP95" s="51">
        <f ca="1">SUMPRODUCT($CM95:$DD95,INDIRECT(ADDRESS(AP$2,$DH$2)):INDIRECT(ADDRESS(AP$2,$DY$2)))</f>
        <v>442086.92593723303</v>
      </c>
      <c r="AQ95" s="51">
        <f ca="1">SUMPRODUCT($CM95:$DD95,INDIRECT(ADDRESS(AQ$2,$DH$2)):INDIRECT(ADDRESS(AQ$2,$DY$2)))</f>
        <v>442086.92593723303</v>
      </c>
      <c r="AR95" s="51">
        <f ca="1">SUMPRODUCT($CM95:$DD95,INDIRECT(ADDRESS(AR$2,$DH$2)):INDIRECT(ADDRESS(AR$2,$DY$2)))</f>
        <v>442086.92593723303</v>
      </c>
      <c r="AS95" s="51">
        <f ca="1">SUMPRODUCT($CM95:$DD95,INDIRECT(ADDRESS(AS$2,$DH$2)):INDIRECT(ADDRESS(AS$2,$DY$2)))</f>
        <v>442086.92593723303</v>
      </c>
      <c r="AT95" s="51">
        <f ca="1">SUMPRODUCT($CM95:$DD95,INDIRECT(ADDRESS(AT$2,$DH$2)):INDIRECT(ADDRESS(AT$2,$DY$2)))</f>
        <v>442086.92593723303</v>
      </c>
      <c r="AU95" s="51">
        <f ca="1">SUMPRODUCT($CM95:$DD95,INDIRECT(ADDRESS(AU$2,$DH$2)):INDIRECT(ADDRESS(AU$2,$DY$2)))</f>
        <v>442086.92593723303</v>
      </c>
      <c r="AV95" s="51">
        <f ca="1">SUMPRODUCT($CM95:$DD95,INDIRECT(ADDRESS(AV$2,$DH$2)):INDIRECT(ADDRESS(AV$2,$DY$2)))</f>
        <v>442086.92593723303</v>
      </c>
      <c r="AW95" s="51">
        <f ca="1">SUMPRODUCT($CM95:$DD95,INDIRECT(ADDRESS(AW$2,$DH$2)):INDIRECT(ADDRESS(AW$2,$DY$2)))</f>
        <v>442086.92593723303</v>
      </c>
      <c r="AX95" s="51">
        <f ca="1">SUMPRODUCT($CM95:$DD95,INDIRECT(ADDRESS(AX$2,$DH$2)):INDIRECT(ADDRESS(AX$2,$DY$2)))</f>
        <v>442086.92593723303</v>
      </c>
      <c r="AY95" s="51">
        <f ca="1">SUMPRODUCT($CM95:$DD95,INDIRECT(ADDRESS(AY$2,$DH$2)):INDIRECT(ADDRESS(AY$2,$DY$2)))</f>
        <v>442086.92593723303</v>
      </c>
      <c r="AZ95" s="51">
        <f ca="1">SUMPRODUCT($CM95:$DD95,INDIRECT(ADDRESS(AZ$2,$DH$2)):INDIRECT(ADDRESS(AZ$2,$DY$2)))</f>
        <v>442086.92593723303</v>
      </c>
      <c r="BA95" s="51">
        <f ca="1">SUMPRODUCT($CM95:$DD95,INDIRECT(ADDRESS(BA$2,$DH$2)):INDIRECT(ADDRESS(BA$2,$DY$2)))</f>
        <v>442086.92593723303</v>
      </c>
      <c r="BB95" s="51">
        <f ca="1">SUMPRODUCT($CM95:$DD95,INDIRECT(ADDRESS(BB$2,$DH$2)):INDIRECT(ADDRESS(BB$2,$DY$2)))</f>
        <v>442086.92593723303</v>
      </c>
      <c r="BC95" s="51">
        <f ca="1">SUMPRODUCT($CM95:$DD95,INDIRECT(ADDRESS(BC$2,$DH$2)):INDIRECT(ADDRESS(BC$2,$DY$2)))</f>
        <v>442086.92593723303</v>
      </c>
      <c r="BD95" s="51">
        <f ca="1">SUMPRODUCT($CM95:$DD95,INDIRECT(ADDRESS(BD$2,$DH$2)):INDIRECT(ADDRESS(BD$2,$DY$2)))</f>
        <v>442086.92593723303</v>
      </c>
      <c r="BE95" s="51">
        <f ca="1">SUMPRODUCT($CM95:$DD95,INDIRECT(ADDRESS(BE$2,$DH$2)):INDIRECT(ADDRESS(BE$2,$DY$2)))</f>
        <v>442086.92593723303</v>
      </c>
      <c r="BF95" s="51">
        <f ca="1">SUMPRODUCT($CM95:$DD95,INDIRECT(ADDRESS(BF$2,$DH$2)):INDIRECT(ADDRESS(BF$2,$DY$2)))</f>
        <v>442086.92593723303</v>
      </c>
      <c r="BG95" s="51">
        <f ca="1">SUMPRODUCT($CM95:$DD95,INDIRECT(ADDRESS(BG$2,$DH$2)):INDIRECT(ADDRESS(BG$2,$DY$2)))</f>
        <v>442086.92593723303</v>
      </c>
      <c r="BH95" s="51">
        <f ca="1">SUMPRODUCT($CM95:$DD95,INDIRECT(ADDRESS(BH$2,$DH$2)):INDIRECT(ADDRESS(BH$2,$DY$2)))</f>
        <v>442086.92593723303</v>
      </c>
      <c r="BI95" s="51">
        <f ca="1">SUMPRODUCT($CM95:$DD95,INDIRECT(ADDRESS(BI$2,$DH$2)):INDIRECT(ADDRESS(BI$2,$DY$2)))</f>
        <v>442086.92593723303</v>
      </c>
      <c r="BJ95" s="51">
        <f ca="1">SUMPRODUCT($CM95:$DD95,INDIRECT(ADDRESS(BJ$2,$DH$2)):INDIRECT(ADDRESS(BJ$2,$DY$2)))</f>
        <v>442086.92593723303</v>
      </c>
      <c r="BK95" s="51">
        <f ca="1">SUMPRODUCT($CM95:$DD95,INDIRECT(ADDRESS(BK$2,$DH$2)):INDIRECT(ADDRESS(BK$2,$DY$2)))</f>
        <v>442086.92593723303</v>
      </c>
      <c r="BL95" s="51">
        <f ca="1">SUMPRODUCT($CM95:$DD95,INDIRECT(ADDRESS(BL$2,$DH$2)):INDIRECT(ADDRESS(BL$2,$DY$2)))</f>
        <v>442086.92593723303</v>
      </c>
      <c r="BM95" s="51">
        <f ca="1">SUMPRODUCT($CM95:$DD95,INDIRECT(ADDRESS(BM$2,$DH$2)):INDIRECT(ADDRESS(BM$2,$DY$2)))</f>
        <v>442086.92593723303</v>
      </c>
      <c r="BN95" s="51">
        <f ca="1">SUMPRODUCT($CM95:$DD95,INDIRECT(ADDRESS(BN$2,$DH$2)):INDIRECT(ADDRESS(BN$2,$DY$2)))</f>
        <v>442086.92593723303</v>
      </c>
      <c r="BO95" s="51">
        <f ca="1">SUMPRODUCT($CM95:$DD95,INDIRECT(ADDRESS(BO$2,$DH$2)):INDIRECT(ADDRESS(BO$2,$DY$2)))</f>
        <v>442086.92593723303</v>
      </c>
      <c r="BP95" s="51">
        <f ca="1">SUMPRODUCT($CM95:$DD95,INDIRECT(ADDRESS(BP$2,$DH$2)):INDIRECT(ADDRESS(BP$2,$DY$2)))</f>
        <v>442086.92593723303</v>
      </c>
      <c r="BQ95" s="51">
        <f ca="1">SUMPRODUCT($CM95:$DD95,INDIRECT(ADDRESS(BQ$2,$DH$2)):INDIRECT(ADDRESS(BQ$2,$DY$2)))</f>
        <v>442086.92593723303</v>
      </c>
      <c r="BR95" s="51">
        <f ca="1">SUMPRODUCT($CM95:$DD95,INDIRECT(ADDRESS(BR$2,$DH$2)):INDIRECT(ADDRESS(BR$2,$DY$2)))</f>
        <v>442086.92593723303</v>
      </c>
      <c r="BS95" s="51">
        <f ca="1">SUMPRODUCT($CM95:$DD95,INDIRECT(ADDRESS(BS$2,$DH$2)):INDIRECT(ADDRESS(BS$2,$DY$2)))</f>
        <v>442086.92593723303</v>
      </c>
      <c r="BT95" s="51">
        <f ca="1">SUMPRODUCT($CM95:$DD95,INDIRECT(ADDRESS(BT$2,$DH$2)):INDIRECT(ADDRESS(BT$2,$DY$2)))</f>
        <v>442086.92593723303</v>
      </c>
      <c r="BU95" s="51">
        <f ca="1">SUMPRODUCT($CM95:$DD95,INDIRECT(ADDRESS(BU$2,$DH$2)):INDIRECT(ADDRESS(BU$2,$DY$2)))</f>
        <v>442086.92593723303</v>
      </c>
      <c r="BV95" s="51">
        <f ca="1">SUMPRODUCT($CM95:$DD95,INDIRECT(ADDRESS(BV$2,$DH$2)):INDIRECT(ADDRESS(BV$2,$DY$2)))</f>
        <v>442086.92593723303</v>
      </c>
      <c r="BW95" s="51">
        <f ca="1">SUMPRODUCT($CM95:$DD95,INDIRECT(ADDRESS(BW$2,$DH$2)):INDIRECT(ADDRESS(BW$2,$DY$2)))</f>
        <v>442086.92593723303</v>
      </c>
      <c r="BX95" s="51">
        <f ca="1">SUMPRODUCT($CM95:$DD95,INDIRECT(ADDRESS(BX$2,$DH$2)):INDIRECT(ADDRESS(BX$2,$DY$2)))</f>
        <v>442086.92593723303</v>
      </c>
      <c r="BY95" s="51">
        <f ca="1">SUMPRODUCT($CM95:$DD95,INDIRECT(ADDRESS(BY$2,$DH$2)):INDIRECT(ADDRESS(BY$2,$DY$2)))</f>
        <v>442086.92593723303</v>
      </c>
      <c r="BZ95" s="51">
        <f ca="1">SUMPRODUCT($CM95:$DD95,INDIRECT(ADDRESS(BZ$2,$DH$2)):INDIRECT(ADDRESS(BZ$2,$DY$2)))</f>
        <v>442086.92593723303</v>
      </c>
      <c r="CA95" s="51">
        <f ca="1">SUMPRODUCT($CM95:$DD95,INDIRECT(ADDRESS(CA$2,$DH$2)):INDIRECT(ADDRESS(CA$2,$DY$2)))</f>
        <v>442086.92593723303</v>
      </c>
      <c r="CB95" s="51">
        <f ca="1">SUMPRODUCT($CM95:$DD95,INDIRECT(ADDRESS(CB$2,$DH$2)):INDIRECT(ADDRESS(CB$2,$DY$2)))</f>
        <v>442086.92593723303</v>
      </c>
      <c r="CC95" s="51">
        <f ca="1">SUMPRODUCT($CM95:$DD95,INDIRECT(ADDRESS(CC$2,$DH$2)):INDIRECT(ADDRESS(CC$2,$DY$2)))</f>
        <v>442086.92593723303</v>
      </c>
      <c r="CD95" s="51">
        <f ca="1">SUMPRODUCT($CM95:$DD95,INDIRECT(ADDRESS(CD$2,$DH$2)):INDIRECT(ADDRESS(CD$2,$DY$2)))</f>
        <v>442086.92593723303</v>
      </c>
      <c r="CF95" s="51">
        <f t="shared" ca="1" si="9"/>
        <v>5305043.1112467963</v>
      </c>
      <c r="CG95" s="51">
        <f t="shared" ca="1" si="9"/>
        <v>5305043.1112467963</v>
      </c>
      <c r="CH95" s="51">
        <f t="shared" ca="1" si="9"/>
        <v>5305043.1112467963</v>
      </c>
      <c r="CI95" s="51">
        <f t="shared" ca="1" si="9"/>
        <v>5305043.1112467963</v>
      </c>
      <c r="CJ95" s="51">
        <f t="shared" ca="1" si="9"/>
        <v>5305043.1112467963</v>
      </c>
      <c r="CK95" s="51">
        <f t="shared" ca="1" si="9"/>
        <v>5305043.1112467963</v>
      </c>
      <c r="CL95" s="82"/>
      <c r="CM95" s="1">
        <f>IFERROR(VLOOKUP($A95,Auxiliar_OPEX_CustosUnit!$A$4:$BT$129,COLUMN(Auxiliar_OPEX_CustosUnit!BC$2),0),0)</f>
        <v>0</v>
      </c>
      <c r="CN95" s="1">
        <f>IFERROR(VLOOKUP($A95,Auxiliar_OPEX_CustosUnit!$A$4:$BT$129,COLUMN(Auxiliar_OPEX_CustosUnit!BD$2),0),0)</f>
        <v>0</v>
      </c>
      <c r="CO95" s="1">
        <f>IFERROR(VLOOKUP($A95,Auxiliar_OPEX_CustosUnit!$A$4:$BT$129,COLUMN(Auxiliar_OPEX_CustosUnit!BE$2),0)*(1-DRE_Auxiliar!$A$172),0)</f>
        <v>440266.10533255845</v>
      </c>
      <c r="CP95" s="1">
        <f>IFERROR(VLOOKUP($A95,Auxiliar_OPEX_CustosUnit!$A$4:$BT$129,COLUMN(Auxiliar_OPEX_CustosUnit!BF$2),0),0)</f>
        <v>0</v>
      </c>
      <c r="CQ95" s="1">
        <f>IFERROR(VLOOKUP($A95,Auxiliar_OPEX_CustosUnit!$A$4:$BT$129,COLUMN(Auxiliar_OPEX_CustosUnit!BG$2),0),0)</f>
        <v>0</v>
      </c>
      <c r="CR95" s="1">
        <f>IFERROR(VLOOKUP($A95,Auxiliar_OPEX_CustosUnit!$A$4:$BT$129,COLUMN(Auxiliar_OPEX_CustosUnit!BH$2),0),0)</f>
        <v>0</v>
      </c>
      <c r="CS95" s="1">
        <f>IFERROR(VLOOKUP($A95,Auxiliar_OPEX_CustosUnit!$A$4:$BT$129,COLUMN(Auxiliar_OPEX_CustosUnit!BI$2),0),0)</f>
        <v>0</v>
      </c>
      <c r="CT95" s="1">
        <f>IFERROR(VLOOKUP($A95,Auxiliar_OPEX_CustosUnit!$A$4:$BT$129,COLUMN(Auxiliar_OPEX_CustosUnit!BJ$2),0),0)</f>
        <v>151.73505038954801</v>
      </c>
      <c r="CU95" s="1">
        <f>IFERROR(VLOOKUP($A95,Auxiliar_OPEX_CustosUnit!$A$4:$BT$129,COLUMN(Auxiliar_OPEX_CustosUnit!BK$2),0),0)</f>
        <v>0</v>
      </c>
      <c r="CV95" s="1">
        <f>IFERROR(VLOOKUP($A95,Auxiliar_OPEX_CustosUnit!$A$4:$BT$129,COLUMN(Auxiliar_OPEX_CustosUnit!BL$2),0),0)</f>
        <v>0</v>
      </c>
      <c r="CW95" s="1">
        <f>IFERROR(VLOOKUP($A95,Auxiliar_OPEX_CustosUnit!$A$4:$BT$129,COLUMN(Auxiliar_OPEX_CustosUnit!BM$2),0),0)</f>
        <v>0</v>
      </c>
      <c r="CX95" s="1">
        <f>IFERROR(VLOOKUP($A95,Auxiliar_OPEX_CustosUnit!$A$4:$BT$129,COLUMN(Auxiliar_OPEX_CustosUnit!BN$2),0),0)</f>
        <v>0</v>
      </c>
      <c r="CY95" s="1">
        <f>IFERROR(VLOOKUP($A95,Auxiliar_OPEX_CustosUnit!$A$4:$BT$129,COLUMN(Auxiliar_OPEX_CustosUnit!BO$2),0),0)</f>
        <v>0</v>
      </c>
      <c r="CZ95" s="1">
        <f>IFERROR(VLOOKUP($A95,Auxiliar_OPEX_CustosUnit!$A$4:$BT$129,COLUMN(Auxiliar_OPEX_CustosUnit!BP$2),0),0)</f>
        <v>0</v>
      </c>
      <c r="DA95" s="1">
        <f>IFERROR(VLOOKUP($A95,Auxiliar_OPEX_CustosUnit!$A$4:$BT$129,COLUMN(Auxiliar_OPEX_CustosUnit!BQ$2),0),0)</f>
        <v>0</v>
      </c>
      <c r="DB95" s="1">
        <f>IFERROR(VLOOKUP($A95,Auxiliar_OPEX_CustosUnit!$A$4:$BT$129,COLUMN(Auxiliar_OPEX_CustosUnit!BR$2),0),0)</f>
        <v>0</v>
      </c>
      <c r="DC95" s="1">
        <f>IFERROR(VLOOKUP($A95,Auxiliar_OPEX_CustosUnit!$A$4:$BT$129,COLUMN(Auxiliar_OPEX_CustosUnit!BS$2),0),0)</f>
        <v>0</v>
      </c>
      <c r="DD95" s="1">
        <f>IFERROR(VLOOKUP($A95,Auxiliar_OPEX_CustosUnit!$A$4:$BT$129,COLUMN(Auxiliar_OPEX_CustosUnit!BT$2),0),0)</f>
        <v>0</v>
      </c>
    </row>
    <row r="96" spans="1:129" hidden="1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6161.7447795058715</v>
      </c>
      <c r="E96" s="51">
        <f ca="1">SUMPRODUCT($CM96:$DD96,INDIRECT(ADDRESS(E$2,$DH$2)):INDIRECT(ADDRESS(E$2,$DY$2)))</f>
        <v>6161.7447795058715</v>
      </c>
      <c r="F96" s="51">
        <f ca="1">SUMPRODUCT($CM96:$DD96,INDIRECT(ADDRESS(F$2,$DH$2)):INDIRECT(ADDRESS(F$2,$DY$2)))</f>
        <v>6161.7447795058715</v>
      </c>
      <c r="G96" s="51">
        <f ca="1">SUMPRODUCT($CM96:$DD96,INDIRECT(ADDRESS(G$2,$DH$2)):INDIRECT(ADDRESS(G$2,$DY$2)))</f>
        <v>6161.7447795058715</v>
      </c>
      <c r="H96" s="51">
        <f ca="1">SUMPRODUCT($CM96:$DD96,INDIRECT(ADDRESS(H$2,$DH$2)):INDIRECT(ADDRESS(H$2,$DY$2)))</f>
        <v>6161.7447795058715</v>
      </c>
      <c r="I96" s="51">
        <f ca="1">SUMPRODUCT($CM96:$DD96,INDIRECT(ADDRESS(I$2,$DH$2)):INDIRECT(ADDRESS(I$2,$DY$2)))</f>
        <v>6161.7447795058715</v>
      </c>
      <c r="J96" s="51">
        <f ca="1">SUMPRODUCT($CM96:$DD96,INDIRECT(ADDRESS(J$2,$DH$2)):INDIRECT(ADDRESS(J$2,$DY$2)))</f>
        <v>6161.7447795058715</v>
      </c>
      <c r="K96" s="51">
        <f ca="1">SUMPRODUCT($CM96:$DD96,INDIRECT(ADDRESS(K$2,$DH$2)):INDIRECT(ADDRESS(K$2,$DY$2)))</f>
        <v>6161.7447795058715</v>
      </c>
      <c r="L96" s="51">
        <f ca="1">SUMPRODUCT($CM96:$DD96,INDIRECT(ADDRESS(L$2,$DH$2)):INDIRECT(ADDRESS(L$2,$DY$2)))</f>
        <v>6161.7447795058715</v>
      </c>
      <c r="M96" s="51">
        <f ca="1">SUMPRODUCT($CM96:$DD96,INDIRECT(ADDRESS(M$2,$DH$2)):INDIRECT(ADDRESS(M$2,$DY$2)))</f>
        <v>6161.7447795058715</v>
      </c>
      <c r="N96" s="51">
        <f ca="1">SUMPRODUCT($CM96:$DD96,INDIRECT(ADDRESS(N$2,$DH$2)):INDIRECT(ADDRESS(N$2,$DY$2)))</f>
        <v>6161.7447795058715</v>
      </c>
      <c r="O96" s="51">
        <f ca="1">SUMPRODUCT($CM96:$DD96,INDIRECT(ADDRESS(O$2,$DH$2)):INDIRECT(ADDRESS(O$2,$DY$2)))</f>
        <v>6161.7447795058715</v>
      </c>
      <c r="P96" s="51">
        <f ca="1">SUMPRODUCT($CM96:$DD96,INDIRECT(ADDRESS(P$2,$DH$2)):INDIRECT(ADDRESS(P$2,$DY$2)))</f>
        <v>6161.7447795058715</v>
      </c>
      <c r="Q96" s="51">
        <f ca="1">SUMPRODUCT($CM96:$DD96,INDIRECT(ADDRESS(Q$2,$DH$2)):INDIRECT(ADDRESS(Q$2,$DY$2)))</f>
        <v>6161.7447795058715</v>
      </c>
      <c r="R96" s="51">
        <f ca="1">SUMPRODUCT($CM96:$DD96,INDIRECT(ADDRESS(R$2,$DH$2)):INDIRECT(ADDRESS(R$2,$DY$2)))</f>
        <v>6161.7447795058715</v>
      </c>
      <c r="S96" s="51">
        <f ca="1">SUMPRODUCT($CM96:$DD96,INDIRECT(ADDRESS(S$2,$DH$2)):INDIRECT(ADDRESS(S$2,$DY$2)))</f>
        <v>6161.7447795058715</v>
      </c>
      <c r="T96" s="51">
        <f ca="1">SUMPRODUCT($CM96:$DD96,INDIRECT(ADDRESS(T$2,$DH$2)):INDIRECT(ADDRESS(T$2,$DY$2)))</f>
        <v>6161.7447795058715</v>
      </c>
      <c r="U96" s="51">
        <f ca="1">SUMPRODUCT($CM96:$DD96,INDIRECT(ADDRESS(U$2,$DH$2)):INDIRECT(ADDRESS(U$2,$DY$2)))</f>
        <v>6161.7447795058715</v>
      </c>
      <c r="V96" s="51">
        <f ca="1">SUMPRODUCT($CM96:$DD96,INDIRECT(ADDRESS(V$2,$DH$2)):INDIRECT(ADDRESS(V$2,$DY$2)))</f>
        <v>6161.7447795058715</v>
      </c>
      <c r="W96" s="51">
        <f ca="1">SUMPRODUCT($CM96:$DD96,INDIRECT(ADDRESS(W$2,$DH$2)):INDIRECT(ADDRESS(W$2,$DY$2)))</f>
        <v>6161.7447795058715</v>
      </c>
      <c r="X96" s="51">
        <f ca="1">SUMPRODUCT($CM96:$DD96,INDIRECT(ADDRESS(X$2,$DH$2)):INDIRECT(ADDRESS(X$2,$DY$2)))</f>
        <v>6161.7447795058715</v>
      </c>
      <c r="Y96" s="51">
        <f ca="1">SUMPRODUCT($CM96:$DD96,INDIRECT(ADDRESS(Y$2,$DH$2)):INDIRECT(ADDRESS(Y$2,$DY$2)))</f>
        <v>6161.7447795058715</v>
      </c>
      <c r="Z96" s="51">
        <f ca="1">SUMPRODUCT($CM96:$DD96,INDIRECT(ADDRESS(Z$2,$DH$2)):INDIRECT(ADDRESS(Z$2,$DY$2)))</f>
        <v>6161.7447795058715</v>
      </c>
      <c r="AA96" s="51">
        <f ca="1">SUMPRODUCT($CM96:$DD96,INDIRECT(ADDRESS(AA$2,$DH$2)):INDIRECT(ADDRESS(AA$2,$DY$2)))</f>
        <v>6161.7447795058715</v>
      </c>
      <c r="AB96" s="51">
        <f ca="1">SUMPRODUCT($CM96:$DD96,INDIRECT(ADDRESS(AB$2,$DH$2)):INDIRECT(ADDRESS(AB$2,$DY$2)))</f>
        <v>6161.7447795058715</v>
      </c>
      <c r="AC96" s="51">
        <f ca="1">SUMPRODUCT($CM96:$DD96,INDIRECT(ADDRESS(AC$2,$DH$2)):INDIRECT(ADDRESS(AC$2,$DY$2)))</f>
        <v>6161.7447795058715</v>
      </c>
      <c r="AD96" s="51">
        <f ca="1">SUMPRODUCT($CM96:$DD96,INDIRECT(ADDRESS(AD$2,$DH$2)):INDIRECT(ADDRESS(AD$2,$DY$2)))</f>
        <v>6161.7447795058715</v>
      </c>
      <c r="AE96" s="51">
        <f ca="1">SUMPRODUCT($CM96:$DD96,INDIRECT(ADDRESS(AE$2,$DH$2)):INDIRECT(ADDRESS(AE$2,$DY$2)))</f>
        <v>6161.7447795058715</v>
      </c>
      <c r="AF96" s="51">
        <f ca="1">SUMPRODUCT($CM96:$DD96,INDIRECT(ADDRESS(AF$2,$DH$2)):INDIRECT(ADDRESS(AF$2,$DY$2)))</f>
        <v>6161.7447795058715</v>
      </c>
      <c r="AG96" s="51">
        <f ca="1">SUMPRODUCT($CM96:$DD96,INDIRECT(ADDRESS(AG$2,$DH$2)):INDIRECT(ADDRESS(AG$2,$DY$2)))</f>
        <v>6161.7447795058715</v>
      </c>
      <c r="AH96" s="51">
        <f ca="1">SUMPRODUCT($CM96:$DD96,INDIRECT(ADDRESS(AH$2,$DH$2)):INDIRECT(ADDRESS(AH$2,$DY$2)))</f>
        <v>6161.7447795058715</v>
      </c>
      <c r="AI96" s="51">
        <f ca="1">SUMPRODUCT($CM96:$DD96,INDIRECT(ADDRESS(AI$2,$DH$2)):INDIRECT(ADDRESS(AI$2,$DY$2)))</f>
        <v>6161.7447795058715</v>
      </c>
      <c r="AJ96" s="51">
        <f ca="1">SUMPRODUCT($CM96:$DD96,INDIRECT(ADDRESS(AJ$2,$DH$2)):INDIRECT(ADDRESS(AJ$2,$DY$2)))</f>
        <v>6161.7447795058715</v>
      </c>
      <c r="AK96" s="51">
        <f ca="1">SUMPRODUCT($CM96:$DD96,INDIRECT(ADDRESS(AK$2,$DH$2)):INDIRECT(ADDRESS(AK$2,$DY$2)))</f>
        <v>6161.7447795058715</v>
      </c>
      <c r="AL96" s="51">
        <f ca="1">SUMPRODUCT($CM96:$DD96,INDIRECT(ADDRESS(AL$2,$DH$2)):INDIRECT(ADDRESS(AL$2,$DY$2)))</f>
        <v>6161.7447795058715</v>
      </c>
      <c r="AM96" s="51">
        <f ca="1">SUMPRODUCT($CM96:$DD96,INDIRECT(ADDRESS(AM$2,$DH$2)):INDIRECT(ADDRESS(AM$2,$DY$2)))</f>
        <v>6161.7447795058715</v>
      </c>
      <c r="AN96" s="51">
        <f ca="1">SUMPRODUCT($CM96:$DD96,INDIRECT(ADDRESS(AN$2,$DH$2)):INDIRECT(ADDRESS(AN$2,$DY$2)))</f>
        <v>6161.7447795058715</v>
      </c>
      <c r="AO96" s="51">
        <f ca="1">SUMPRODUCT($CM96:$DD96,INDIRECT(ADDRESS(AO$2,$DH$2)):INDIRECT(ADDRESS(AO$2,$DY$2)))</f>
        <v>6161.7447795058715</v>
      </c>
      <c r="AP96" s="51">
        <f ca="1">SUMPRODUCT($CM96:$DD96,INDIRECT(ADDRESS(AP$2,$DH$2)):INDIRECT(ADDRESS(AP$2,$DY$2)))</f>
        <v>6161.7447795058715</v>
      </c>
      <c r="AQ96" s="51">
        <f ca="1">SUMPRODUCT($CM96:$DD96,INDIRECT(ADDRESS(AQ$2,$DH$2)):INDIRECT(ADDRESS(AQ$2,$DY$2)))</f>
        <v>6161.7447795058715</v>
      </c>
      <c r="AR96" s="51">
        <f ca="1">SUMPRODUCT($CM96:$DD96,INDIRECT(ADDRESS(AR$2,$DH$2)):INDIRECT(ADDRESS(AR$2,$DY$2)))</f>
        <v>6161.7447795058715</v>
      </c>
      <c r="AS96" s="51">
        <f ca="1">SUMPRODUCT($CM96:$DD96,INDIRECT(ADDRESS(AS$2,$DH$2)):INDIRECT(ADDRESS(AS$2,$DY$2)))</f>
        <v>6161.7447795058715</v>
      </c>
      <c r="AT96" s="51">
        <f ca="1">SUMPRODUCT($CM96:$DD96,INDIRECT(ADDRESS(AT$2,$DH$2)):INDIRECT(ADDRESS(AT$2,$DY$2)))</f>
        <v>6161.7447795058715</v>
      </c>
      <c r="AU96" s="51">
        <f ca="1">SUMPRODUCT($CM96:$DD96,INDIRECT(ADDRESS(AU$2,$DH$2)):INDIRECT(ADDRESS(AU$2,$DY$2)))</f>
        <v>6161.7447795058715</v>
      </c>
      <c r="AV96" s="51">
        <f ca="1">SUMPRODUCT($CM96:$DD96,INDIRECT(ADDRESS(AV$2,$DH$2)):INDIRECT(ADDRESS(AV$2,$DY$2)))</f>
        <v>6161.7447795058715</v>
      </c>
      <c r="AW96" s="51">
        <f ca="1">SUMPRODUCT($CM96:$DD96,INDIRECT(ADDRESS(AW$2,$DH$2)):INDIRECT(ADDRESS(AW$2,$DY$2)))</f>
        <v>6161.7447795058715</v>
      </c>
      <c r="AX96" s="51">
        <f ca="1">SUMPRODUCT($CM96:$DD96,INDIRECT(ADDRESS(AX$2,$DH$2)):INDIRECT(ADDRESS(AX$2,$DY$2)))</f>
        <v>6161.7447795058715</v>
      </c>
      <c r="AY96" s="51">
        <f ca="1">SUMPRODUCT($CM96:$DD96,INDIRECT(ADDRESS(AY$2,$DH$2)):INDIRECT(ADDRESS(AY$2,$DY$2)))</f>
        <v>6161.7447795058715</v>
      </c>
      <c r="AZ96" s="51">
        <f ca="1">SUMPRODUCT($CM96:$DD96,INDIRECT(ADDRESS(AZ$2,$DH$2)):INDIRECT(ADDRESS(AZ$2,$DY$2)))</f>
        <v>6161.7447795058715</v>
      </c>
      <c r="BA96" s="51">
        <f ca="1">SUMPRODUCT($CM96:$DD96,INDIRECT(ADDRESS(BA$2,$DH$2)):INDIRECT(ADDRESS(BA$2,$DY$2)))</f>
        <v>6161.7447795058715</v>
      </c>
      <c r="BB96" s="51">
        <f ca="1">SUMPRODUCT($CM96:$DD96,INDIRECT(ADDRESS(BB$2,$DH$2)):INDIRECT(ADDRESS(BB$2,$DY$2)))</f>
        <v>6161.7447795058715</v>
      </c>
      <c r="BC96" s="51">
        <f ca="1">SUMPRODUCT($CM96:$DD96,INDIRECT(ADDRESS(BC$2,$DH$2)):INDIRECT(ADDRESS(BC$2,$DY$2)))</f>
        <v>6161.7447795058715</v>
      </c>
      <c r="BD96" s="51">
        <f ca="1">SUMPRODUCT($CM96:$DD96,INDIRECT(ADDRESS(BD$2,$DH$2)):INDIRECT(ADDRESS(BD$2,$DY$2)))</f>
        <v>6161.7447795058715</v>
      </c>
      <c r="BE96" s="51">
        <f ca="1">SUMPRODUCT($CM96:$DD96,INDIRECT(ADDRESS(BE$2,$DH$2)):INDIRECT(ADDRESS(BE$2,$DY$2)))</f>
        <v>6161.7447795058715</v>
      </c>
      <c r="BF96" s="51">
        <f ca="1">SUMPRODUCT($CM96:$DD96,INDIRECT(ADDRESS(BF$2,$DH$2)):INDIRECT(ADDRESS(BF$2,$DY$2)))</f>
        <v>6161.7447795058715</v>
      </c>
      <c r="BG96" s="51">
        <f ca="1">SUMPRODUCT($CM96:$DD96,INDIRECT(ADDRESS(BG$2,$DH$2)):INDIRECT(ADDRESS(BG$2,$DY$2)))</f>
        <v>6161.7447795058715</v>
      </c>
      <c r="BH96" s="51">
        <f ca="1">SUMPRODUCT($CM96:$DD96,INDIRECT(ADDRESS(BH$2,$DH$2)):INDIRECT(ADDRESS(BH$2,$DY$2)))</f>
        <v>6161.7447795058715</v>
      </c>
      <c r="BI96" s="51">
        <f ca="1">SUMPRODUCT($CM96:$DD96,INDIRECT(ADDRESS(BI$2,$DH$2)):INDIRECT(ADDRESS(BI$2,$DY$2)))</f>
        <v>6161.7447795058715</v>
      </c>
      <c r="BJ96" s="51">
        <f ca="1">SUMPRODUCT($CM96:$DD96,INDIRECT(ADDRESS(BJ$2,$DH$2)):INDIRECT(ADDRESS(BJ$2,$DY$2)))</f>
        <v>6161.7447795058715</v>
      </c>
      <c r="BK96" s="51">
        <f ca="1">SUMPRODUCT($CM96:$DD96,INDIRECT(ADDRESS(BK$2,$DH$2)):INDIRECT(ADDRESS(BK$2,$DY$2)))</f>
        <v>6161.7447795058715</v>
      </c>
      <c r="BL96" s="51">
        <f ca="1">SUMPRODUCT($CM96:$DD96,INDIRECT(ADDRESS(BL$2,$DH$2)):INDIRECT(ADDRESS(BL$2,$DY$2)))</f>
        <v>6161.7447795058715</v>
      </c>
      <c r="BM96" s="51">
        <f ca="1">SUMPRODUCT($CM96:$DD96,INDIRECT(ADDRESS(BM$2,$DH$2)):INDIRECT(ADDRESS(BM$2,$DY$2)))</f>
        <v>6161.7447795058715</v>
      </c>
      <c r="BN96" s="51">
        <f ca="1">SUMPRODUCT($CM96:$DD96,INDIRECT(ADDRESS(BN$2,$DH$2)):INDIRECT(ADDRESS(BN$2,$DY$2)))</f>
        <v>6161.7447795058715</v>
      </c>
      <c r="BO96" s="51">
        <f ca="1">SUMPRODUCT($CM96:$DD96,INDIRECT(ADDRESS(BO$2,$DH$2)):INDIRECT(ADDRESS(BO$2,$DY$2)))</f>
        <v>6161.7447795058715</v>
      </c>
      <c r="BP96" s="51">
        <f ca="1">SUMPRODUCT($CM96:$DD96,INDIRECT(ADDRESS(BP$2,$DH$2)):INDIRECT(ADDRESS(BP$2,$DY$2)))</f>
        <v>6161.7447795058715</v>
      </c>
      <c r="BQ96" s="51">
        <f ca="1">SUMPRODUCT($CM96:$DD96,INDIRECT(ADDRESS(BQ$2,$DH$2)):INDIRECT(ADDRESS(BQ$2,$DY$2)))</f>
        <v>6161.7447795058715</v>
      </c>
      <c r="BR96" s="51">
        <f ca="1">SUMPRODUCT($CM96:$DD96,INDIRECT(ADDRESS(BR$2,$DH$2)):INDIRECT(ADDRESS(BR$2,$DY$2)))</f>
        <v>6161.7447795058715</v>
      </c>
      <c r="BS96" s="51">
        <f ca="1">SUMPRODUCT($CM96:$DD96,INDIRECT(ADDRESS(BS$2,$DH$2)):INDIRECT(ADDRESS(BS$2,$DY$2)))</f>
        <v>6161.7447795058715</v>
      </c>
      <c r="BT96" s="51">
        <f ca="1">SUMPRODUCT($CM96:$DD96,INDIRECT(ADDRESS(BT$2,$DH$2)):INDIRECT(ADDRESS(BT$2,$DY$2)))</f>
        <v>6161.7447795058715</v>
      </c>
      <c r="BU96" s="51">
        <f ca="1">SUMPRODUCT($CM96:$DD96,INDIRECT(ADDRESS(BU$2,$DH$2)):INDIRECT(ADDRESS(BU$2,$DY$2)))</f>
        <v>6161.7447795058715</v>
      </c>
      <c r="BV96" s="51">
        <f ca="1">SUMPRODUCT($CM96:$DD96,INDIRECT(ADDRESS(BV$2,$DH$2)):INDIRECT(ADDRESS(BV$2,$DY$2)))</f>
        <v>6161.7447795058715</v>
      </c>
      <c r="BW96" s="51">
        <f ca="1">SUMPRODUCT($CM96:$DD96,INDIRECT(ADDRESS(BW$2,$DH$2)):INDIRECT(ADDRESS(BW$2,$DY$2)))</f>
        <v>6161.7447795058715</v>
      </c>
      <c r="BX96" s="51">
        <f ca="1">SUMPRODUCT($CM96:$DD96,INDIRECT(ADDRESS(BX$2,$DH$2)):INDIRECT(ADDRESS(BX$2,$DY$2)))</f>
        <v>6161.7447795058715</v>
      </c>
      <c r="BY96" s="51">
        <f ca="1">SUMPRODUCT($CM96:$DD96,INDIRECT(ADDRESS(BY$2,$DH$2)):INDIRECT(ADDRESS(BY$2,$DY$2)))</f>
        <v>6161.7447795058715</v>
      </c>
      <c r="BZ96" s="51">
        <f ca="1">SUMPRODUCT($CM96:$DD96,INDIRECT(ADDRESS(BZ$2,$DH$2)):INDIRECT(ADDRESS(BZ$2,$DY$2)))</f>
        <v>6161.7447795058715</v>
      </c>
      <c r="CA96" s="51">
        <f ca="1">SUMPRODUCT($CM96:$DD96,INDIRECT(ADDRESS(CA$2,$DH$2)):INDIRECT(ADDRESS(CA$2,$DY$2)))</f>
        <v>6161.7447795058715</v>
      </c>
      <c r="CB96" s="51">
        <f ca="1">SUMPRODUCT($CM96:$DD96,INDIRECT(ADDRESS(CB$2,$DH$2)):INDIRECT(ADDRESS(CB$2,$DY$2)))</f>
        <v>6161.7447795058715</v>
      </c>
      <c r="CC96" s="51">
        <f ca="1">SUMPRODUCT($CM96:$DD96,INDIRECT(ADDRESS(CC$2,$DH$2)):INDIRECT(ADDRESS(CC$2,$DY$2)))</f>
        <v>6161.7447795058715</v>
      </c>
      <c r="CD96" s="51">
        <f ca="1">SUMPRODUCT($CM96:$DD96,INDIRECT(ADDRESS(CD$2,$DH$2)):INDIRECT(ADDRESS(CD$2,$DY$2)))</f>
        <v>6161.7447795058715</v>
      </c>
      <c r="CF96" s="51">
        <f t="shared" ca="1" si="9"/>
        <v>73940.93735407044</v>
      </c>
      <c r="CG96" s="51">
        <f t="shared" ca="1" si="9"/>
        <v>73940.93735407044</v>
      </c>
      <c r="CH96" s="51">
        <f t="shared" ca="1" si="9"/>
        <v>73940.93735407044</v>
      </c>
      <c r="CI96" s="51">
        <f t="shared" ca="1" si="9"/>
        <v>73940.93735407044</v>
      </c>
      <c r="CJ96" s="51">
        <f t="shared" ca="1" si="9"/>
        <v>73940.93735407044</v>
      </c>
      <c r="CK96" s="51">
        <f t="shared" ca="1" si="9"/>
        <v>73940.93735407044</v>
      </c>
      <c r="CL96" s="82"/>
      <c r="CM96" s="1">
        <f>IFERROR(VLOOKUP($A96,Auxiliar_OPEX_CustosUnit!$A$4:$BT$129,COLUMN(Auxiliar_OPEX_CustosUnit!BC$2),0),0)</f>
        <v>0</v>
      </c>
      <c r="CN96" s="1">
        <f>IFERROR(VLOOKUP($A96,Auxiliar_OPEX_CustosUnit!$A$4:$BT$129,COLUMN(Auxiliar_OPEX_CustosUnit!BD$2),0),0)</f>
        <v>0</v>
      </c>
      <c r="CO96" s="1">
        <f>IFERROR(VLOOKUP($A96,Auxiliar_OPEX_CustosUnit!$A$4:$BT$129,COLUMN(Auxiliar_OPEX_CustosUnit!BE$2),0)*(1-DRE_Auxiliar!$A$172),0)</f>
        <v>5436.6392289717469</v>
      </c>
      <c r="CP96" s="1">
        <f>IFERROR(VLOOKUP($A96,Auxiliar_OPEX_CustosUnit!$A$4:$BT$129,COLUMN(Auxiliar_OPEX_CustosUnit!BF$2),0),0)</f>
        <v>0</v>
      </c>
      <c r="CQ96" s="1">
        <f>IFERROR(VLOOKUP($A96,Auxiliar_OPEX_CustosUnit!$A$4:$BT$129,COLUMN(Auxiliar_OPEX_CustosUnit!BG$2),0),0)</f>
        <v>0</v>
      </c>
      <c r="CR96" s="1">
        <f>IFERROR(VLOOKUP($A96,Auxiliar_OPEX_CustosUnit!$A$4:$BT$129,COLUMN(Auxiliar_OPEX_CustosUnit!BH$2),0),0)</f>
        <v>0</v>
      </c>
      <c r="CS96" s="1">
        <f>IFERROR(VLOOKUP($A96,Auxiliar_OPEX_CustosUnit!$A$4:$BT$129,COLUMN(Auxiliar_OPEX_CustosUnit!BI$2),0),0)</f>
        <v>0</v>
      </c>
      <c r="CT96" s="1">
        <f>IFERROR(VLOOKUP($A96,Auxiliar_OPEX_CustosUnit!$A$4:$BT$129,COLUMN(Auxiliar_OPEX_CustosUnit!BJ$2),0),0)</f>
        <v>60.425462544510403</v>
      </c>
      <c r="CU96" s="1">
        <f>IFERROR(VLOOKUP($A96,Auxiliar_OPEX_CustosUnit!$A$4:$BT$129,COLUMN(Auxiliar_OPEX_CustosUnit!BK$2),0),0)</f>
        <v>0</v>
      </c>
      <c r="CV96" s="1">
        <f>IFERROR(VLOOKUP($A96,Auxiliar_OPEX_CustosUnit!$A$4:$BT$129,COLUMN(Auxiliar_OPEX_CustosUnit!BL$2),0),0)</f>
        <v>0</v>
      </c>
      <c r="CW96" s="1">
        <f>IFERROR(VLOOKUP($A96,Auxiliar_OPEX_CustosUnit!$A$4:$BT$129,COLUMN(Auxiliar_OPEX_CustosUnit!BM$2),0),0)</f>
        <v>0</v>
      </c>
      <c r="CX96" s="1">
        <f>IFERROR(VLOOKUP($A96,Auxiliar_OPEX_CustosUnit!$A$4:$BT$129,COLUMN(Auxiliar_OPEX_CustosUnit!BN$2),0),0)</f>
        <v>0</v>
      </c>
      <c r="CY96" s="1">
        <f>IFERROR(VLOOKUP($A96,Auxiliar_OPEX_CustosUnit!$A$4:$BT$129,COLUMN(Auxiliar_OPEX_CustosUnit!BO$2),0),0)</f>
        <v>0</v>
      </c>
      <c r="CZ96" s="1">
        <f>IFERROR(VLOOKUP($A96,Auxiliar_OPEX_CustosUnit!$A$4:$BT$129,COLUMN(Auxiliar_OPEX_CustosUnit!BP$2),0),0)</f>
        <v>0</v>
      </c>
      <c r="DA96" s="1">
        <f>IFERROR(VLOOKUP($A96,Auxiliar_OPEX_CustosUnit!$A$4:$BT$129,COLUMN(Auxiliar_OPEX_CustosUnit!BQ$2),0),0)</f>
        <v>0</v>
      </c>
      <c r="DB96" s="1">
        <f>IFERROR(VLOOKUP($A96,Auxiliar_OPEX_CustosUnit!$A$4:$BT$129,COLUMN(Auxiliar_OPEX_CustosUnit!BR$2),0),0)</f>
        <v>0</v>
      </c>
      <c r="DC96" s="1">
        <f>IFERROR(VLOOKUP($A96,Auxiliar_OPEX_CustosUnit!$A$4:$BT$129,COLUMN(Auxiliar_OPEX_CustosUnit!BS$2),0),0)</f>
        <v>0</v>
      </c>
      <c r="DD96" s="1">
        <f>IFERROR(VLOOKUP($A96,Auxiliar_OPEX_CustosUnit!$A$4:$BT$129,COLUMN(Auxiliar_OPEX_CustosUnit!BT$2),0),0)</f>
        <v>0</v>
      </c>
    </row>
    <row r="97" spans="1:108" hidden="1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6161.7447795058715</v>
      </c>
      <c r="E97" s="51">
        <f ca="1">SUMPRODUCT($CM97:$DD97,INDIRECT(ADDRESS(E$2,$DH$2)):INDIRECT(ADDRESS(E$2,$DY$2)))</f>
        <v>6161.7447795058715</v>
      </c>
      <c r="F97" s="51">
        <f ca="1">SUMPRODUCT($CM97:$DD97,INDIRECT(ADDRESS(F$2,$DH$2)):INDIRECT(ADDRESS(F$2,$DY$2)))</f>
        <v>6161.7447795058715</v>
      </c>
      <c r="G97" s="51">
        <f ca="1">SUMPRODUCT($CM97:$DD97,INDIRECT(ADDRESS(G$2,$DH$2)):INDIRECT(ADDRESS(G$2,$DY$2)))</f>
        <v>6161.7447795058715</v>
      </c>
      <c r="H97" s="51">
        <f ca="1">SUMPRODUCT($CM97:$DD97,INDIRECT(ADDRESS(H$2,$DH$2)):INDIRECT(ADDRESS(H$2,$DY$2)))</f>
        <v>6161.7447795058715</v>
      </c>
      <c r="I97" s="51">
        <f ca="1">SUMPRODUCT($CM97:$DD97,INDIRECT(ADDRESS(I$2,$DH$2)):INDIRECT(ADDRESS(I$2,$DY$2)))</f>
        <v>6161.7447795058715</v>
      </c>
      <c r="J97" s="51">
        <f ca="1">SUMPRODUCT($CM97:$DD97,INDIRECT(ADDRESS(J$2,$DH$2)):INDIRECT(ADDRESS(J$2,$DY$2)))</f>
        <v>6161.7447795058715</v>
      </c>
      <c r="K97" s="51">
        <f ca="1">SUMPRODUCT($CM97:$DD97,INDIRECT(ADDRESS(K$2,$DH$2)):INDIRECT(ADDRESS(K$2,$DY$2)))</f>
        <v>6161.7447795058715</v>
      </c>
      <c r="L97" s="51">
        <f ca="1">SUMPRODUCT($CM97:$DD97,INDIRECT(ADDRESS(L$2,$DH$2)):INDIRECT(ADDRESS(L$2,$DY$2)))</f>
        <v>6161.7447795058715</v>
      </c>
      <c r="M97" s="51">
        <f ca="1">SUMPRODUCT($CM97:$DD97,INDIRECT(ADDRESS(M$2,$DH$2)):INDIRECT(ADDRESS(M$2,$DY$2)))</f>
        <v>6161.7447795058715</v>
      </c>
      <c r="N97" s="51">
        <f ca="1">SUMPRODUCT($CM97:$DD97,INDIRECT(ADDRESS(N$2,$DH$2)):INDIRECT(ADDRESS(N$2,$DY$2)))</f>
        <v>6161.7447795058715</v>
      </c>
      <c r="O97" s="51">
        <f ca="1">SUMPRODUCT($CM97:$DD97,INDIRECT(ADDRESS(O$2,$DH$2)):INDIRECT(ADDRESS(O$2,$DY$2)))</f>
        <v>6161.7447795058715</v>
      </c>
      <c r="P97" s="51">
        <f ca="1">SUMPRODUCT($CM97:$DD97,INDIRECT(ADDRESS(P$2,$DH$2)):INDIRECT(ADDRESS(P$2,$DY$2)))</f>
        <v>6161.7447795058715</v>
      </c>
      <c r="Q97" s="51">
        <f ca="1">SUMPRODUCT($CM97:$DD97,INDIRECT(ADDRESS(Q$2,$DH$2)):INDIRECT(ADDRESS(Q$2,$DY$2)))</f>
        <v>6161.7447795058715</v>
      </c>
      <c r="R97" s="51">
        <f ca="1">SUMPRODUCT($CM97:$DD97,INDIRECT(ADDRESS(R$2,$DH$2)):INDIRECT(ADDRESS(R$2,$DY$2)))</f>
        <v>6161.7447795058715</v>
      </c>
      <c r="S97" s="51">
        <f ca="1">SUMPRODUCT($CM97:$DD97,INDIRECT(ADDRESS(S$2,$DH$2)):INDIRECT(ADDRESS(S$2,$DY$2)))</f>
        <v>6161.7447795058715</v>
      </c>
      <c r="T97" s="51">
        <f ca="1">SUMPRODUCT($CM97:$DD97,INDIRECT(ADDRESS(T$2,$DH$2)):INDIRECT(ADDRESS(T$2,$DY$2)))</f>
        <v>6161.7447795058715</v>
      </c>
      <c r="U97" s="51">
        <f ca="1">SUMPRODUCT($CM97:$DD97,INDIRECT(ADDRESS(U$2,$DH$2)):INDIRECT(ADDRESS(U$2,$DY$2)))</f>
        <v>6161.7447795058715</v>
      </c>
      <c r="V97" s="51">
        <f ca="1">SUMPRODUCT($CM97:$DD97,INDIRECT(ADDRESS(V$2,$DH$2)):INDIRECT(ADDRESS(V$2,$DY$2)))</f>
        <v>6161.7447795058715</v>
      </c>
      <c r="W97" s="51">
        <f ca="1">SUMPRODUCT($CM97:$DD97,INDIRECT(ADDRESS(W$2,$DH$2)):INDIRECT(ADDRESS(W$2,$DY$2)))</f>
        <v>6161.7447795058715</v>
      </c>
      <c r="X97" s="51">
        <f ca="1">SUMPRODUCT($CM97:$DD97,INDIRECT(ADDRESS(X$2,$DH$2)):INDIRECT(ADDRESS(X$2,$DY$2)))</f>
        <v>6161.7447795058715</v>
      </c>
      <c r="Y97" s="51">
        <f ca="1">SUMPRODUCT($CM97:$DD97,INDIRECT(ADDRESS(Y$2,$DH$2)):INDIRECT(ADDRESS(Y$2,$DY$2)))</f>
        <v>6161.7447795058715</v>
      </c>
      <c r="Z97" s="51">
        <f ca="1">SUMPRODUCT($CM97:$DD97,INDIRECT(ADDRESS(Z$2,$DH$2)):INDIRECT(ADDRESS(Z$2,$DY$2)))</f>
        <v>6161.7447795058715</v>
      </c>
      <c r="AA97" s="51">
        <f ca="1">SUMPRODUCT($CM97:$DD97,INDIRECT(ADDRESS(AA$2,$DH$2)):INDIRECT(ADDRESS(AA$2,$DY$2)))</f>
        <v>6161.7447795058715</v>
      </c>
      <c r="AB97" s="51">
        <f ca="1">SUMPRODUCT($CM97:$DD97,INDIRECT(ADDRESS(AB$2,$DH$2)):INDIRECT(ADDRESS(AB$2,$DY$2)))</f>
        <v>6161.7447795058715</v>
      </c>
      <c r="AC97" s="51">
        <f ca="1">SUMPRODUCT($CM97:$DD97,INDIRECT(ADDRESS(AC$2,$DH$2)):INDIRECT(ADDRESS(AC$2,$DY$2)))</f>
        <v>6161.7447795058715</v>
      </c>
      <c r="AD97" s="51">
        <f ca="1">SUMPRODUCT($CM97:$DD97,INDIRECT(ADDRESS(AD$2,$DH$2)):INDIRECT(ADDRESS(AD$2,$DY$2)))</f>
        <v>6161.7447795058715</v>
      </c>
      <c r="AE97" s="51">
        <f ca="1">SUMPRODUCT($CM97:$DD97,INDIRECT(ADDRESS(AE$2,$DH$2)):INDIRECT(ADDRESS(AE$2,$DY$2)))</f>
        <v>6161.7447795058715</v>
      </c>
      <c r="AF97" s="51">
        <f ca="1">SUMPRODUCT($CM97:$DD97,INDIRECT(ADDRESS(AF$2,$DH$2)):INDIRECT(ADDRESS(AF$2,$DY$2)))</f>
        <v>6161.7447795058715</v>
      </c>
      <c r="AG97" s="51">
        <f ca="1">SUMPRODUCT($CM97:$DD97,INDIRECT(ADDRESS(AG$2,$DH$2)):INDIRECT(ADDRESS(AG$2,$DY$2)))</f>
        <v>6161.7447795058715</v>
      </c>
      <c r="AH97" s="51">
        <f ca="1">SUMPRODUCT($CM97:$DD97,INDIRECT(ADDRESS(AH$2,$DH$2)):INDIRECT(ADDRESS(AH$2,$DY$2)))</f>
        <v>6161.7447795058715</v>
      </c>
      <c r="AI97" s="51">
        <f ca="1">SUMPRODUCT($CM97:$DD97,INDIRECT(ADDRESS(AI$2,$DH$2)):INDIRECT(ADDRESS(AI$2,$DY$2)))</f>
        <v>6161.7447795058715</v>
      </c>
      <c r="AJ97" s="51">
        <f ca="1">SUMPRODUCT($CM97:$DD97,INDIRECT(ADDRESS(AJ$2,$DH$2)):INDIRECT(ADDRESS(AJ$2,$DY$2)))</f>
        <v>6161.7447795058715</v>
      </c>
      <c r="AK97" s="51">
        <f ca="1">SUMPRODUCT($CM97:$DD97,INDIRECT(ADDRESS(AK$2,$DH$2)):INDIRECT(ADDRESS(AK$2,$DY$2)))</f>
        <v>6161.7447795058715</v>
      </c>
      <c r="AL97" s="51">
        <f ca="1">SUMPRODUCT($CM97:$DD97,INDIRECT(ADDRESS(AL$2,$DH$2)):INDIRECT(ADDRESS(AL$2,$DY$2)))</f>
        <v>6161.7447795058715</v>
      </c>
      <c r="AM97" s="51">
        <f ca="1">SUMPRODUCT($CM97:$DD97,INDIRECT(ADDRESS(AM$2,$DH$2)):INDIRECT(ADDRESS(AM$2,$DY$2)))</f>
        <v>6161.7447795058715</v>
      </c>
      <c r="AN97" s="51">
        <f ca="1">SUMPRODUCT($CM97:$DD97,INDIRECT(ADDRESS(AN$2,$DH$2)):INDIRECT(ADDRESS(AN$2,$DY$2)))</f>
        <v>6161.7447795058715</v>
      </c>
      <c r="AO97" s="51">
        <f ca="1">SUMPRODUCT($CM97:$DD97,INDIRECT(ADDRESS(AO$2,$DH$2)):INDIRECT(ADDRESS(AO$2,$DY$2)))</f>
        <v>6161.7447795058715</v>
      </c>
      <c r="AP97" s="51">
        <f ca="1">SUMPRODUCT($CM97:$DD97,INDIRECT(ADDRESS(AP$2,$DH$2)):INDIRECT(ADDRESS(AP$2,$DY$2)))</f>
        <v>6161.7447795058715</v>
      </c>
      <c r="AQ97" s="51">
        <f ca="1">SUMPRODUCT($CM97:$DD97,INDIRECT(ADDRESS(AQ$2,$DH$2)):INDIRECT(ADDRESS(AQ$2,$DY$2)))</f>
        <v>6161.7447795058715</v>
      </c>
      <c r="AR97" s="51">
        <f ca="1">SUMPRODUCT($CM97:$DD97,INDIRECT(ADDRESS(AR$2,$DH$2)):INDIRECT(ADDRESS(AR$2,$DY$2)))</f>
        <v>6161.7447795058715</v>
      </c>
      <c r="AS97" s="51">
        <f ca="1">SUMPRODUCT($CM97:$DD97,INDIRECT(ADDRESS(AS$2,$DH$2)):INDIRECT(ADDRESS(AS$2,$DY$2)))</f>
        <v>6161.7447795058715</v>
      </c>
      <c r="AT97" s="51">
        <f ca="1">SUMPRODUCT($CM97:$DD97,INDIRECT(ADDRESS(AT$2,$DH$2)):INDIRECT(ADDRESS(AT$2,$DY$2)))</f>
        <v>6161.7447795058715</v>
      </c>
      <c r="AU97" s="51">
        <f ca="1">SUMPRODUCT($CM97:$DD97,INDIRECT(ADDRESS(AU$2,$DH$2)):INDIRECT(ADDRESS(AU$2,$DY$2)))</f>
        <v>6161.7447795058715</v>
      </c>
      <c r="AV97" s="51">
        <f ca="1">SUMPRODUCT($CM97:$DD97,INDIRECT(ADDRESS(AV$2,$DH$2)):INDIRECT(ADDRESS(AV$2,$DY$2)))</f>
        <v>6161.7447795058715</v>
      </c>
      <c r="AW97" s="51">
        <f ca="1">SUMPRODUCT($CM97:$DD97,INDIRECT(ADDRESS(AW$2,$DH$2)):INDIRECT(ADDRESS(AW$2,$DY$2)))</f>
        <v>6161.7447795058715</v>
      </c>
      <c r="AX97" s="51">
        <f ca="1">SUMPRODUCT($CM97:$DD97,INDIRECT(ADDRESS(AX$2,$DH$2)):INDIRECT(ADDRESS(AX$2,$DY$2)))</f>
        <v>6161.7447795058715</v>
      </c>
      <c r="AY97" s="51">
        <f ca="1">SUMPRODUCT($CM97:$DD97,INDIRECT(ADDRESS(AY$2,$DH$2)):INDIRECT(ADDRESS(AY$2,$DY$2)))</f>
        <v>6161.7447795058715</v>
      </c>
      <c r="AZ97" s="51">
        <f ca="1">SUMPRODUCT($CM97:$DD97,INDIRECT(ADDRESS(AZ$2,$DH$2)):INDIRECT(ADDRESS(AZ$2,$DY$2)))</f>
        <v>6161.7447795058715</v>
      </c>
      <c r="BA97" s="51">
        <f ca="1">SUMPRODUCT($CM97:$DD97,INDIRECT(ADDRESS(BA$2,$DH$2)):INDIRECT(ADDRESS(BA$2,$DY$2)))</f>
        <v>6161.7447795058715</v>
      </c>
      <c r="BB97" s="51">
        <f ca="1">SUMPRODUCT($CM97:$DD97,INDIRECT(ADDRESS(BB$2,$DH$2)):INDIRECT(ADDRESS(BB$2,$DY$2)))</f>
        <v>6161.7447795058715</v>
      </c>
      <c r="BC97" s="51">
        <f ca="1">SUMPRODUCT($CM97:$DD97,INDIRECT(ADDRESS(BC$2,$DH$2)):INDIRECT(ADDRESS(BC$2,$DY$2)))</f>
        <v>6161.7447795058715</v>
      </c>
      <c r="BD97" s="51">
        <f ca="1">SUMPRODUCT($CM97:$DD97,INDIRECT(ADDRESS(BD$2,$DH$2)):INDIRECT(ADDRESS(BD$2,$DY$2)))</f>
        <v>6161.7447795058715</v>
      </c>
      <c r="BE97" s="51">
        <f ca="1">SUMPRODUCT($CM97:$DD97,INDIRECT(ADDRESS(BE$2,$DH$2)):INDIRECT(ADDRESS(BE$2,$DY$2)))</f>
        <v>6161.7447795058715</v>
      </c>
      <c r="BF97" s="51">
        <f ca="1">SUMPRODUCT($CM97:$DD97,INDIRECT(ADDRESS(BF$2,$DH$2)):INDIRECT(ADDRESS(BF$2,$DY$2)))</f>
        <v>6161.7447795058715</v>
      </c>
      <c r="BG97" s="51">
        <f ca="1">SUMPRODUCT($CM97:$DD97,INDIRECT(ADDRESS(BG$2,$DH$2)):INDIRECT(ADDRESS(BG$2,$DY$2)))</f>
        <v>6161.7447795058715</v>
      </c>
      <c r="BH97" s="51">
        <f ca="1">SUMPRODUCT($CM97:$DD97,INDIRECT(ADDRESS(BH$2,$DH$2)):INDIRECT(ADDRESS(BH$2,$DY$2)))</f>
        <v>6161.7447795058715</v>
      </c>
      <c r="BI97" s="51">
        <f ca="1">SUMPRODUCT($CM97:$DD97,INDIRECT(ADDRESS(BI$2,$DH$2)):INDIRECT(ADDRESS(BI$2,$DY$2)))</f>
        <v>6161.7447795058715</v>
      </c>
      <c r="BJ97" s="51">
        <f ca="1">SUMPRODUCT($CM97:$DD97,INDIRECT(ADDRESS(BJ$2,$DH$2)):INDIRECT(ADDRESS(BJ$2,$DY$2)))</f>
        <v>6161.7447795058715</v>
      </c>
      <c r="BK97" s="51">
        <f ca="1">SUMPRODUCT($CM97:$DD97,INDIRECT(ADDRESS(BK$2,$DH$2)):INDIRECT(ADDRESS(BK$2,$DY$2)))</f>
        <v>6161.7447795058715</v>
      </c>
      <c r="BL97" s="51">
        <f ca="1">SUMPRODUCT($CM97:$DD97,INDIRECT(ADDRESS(BL$2,$DH$2)):INDIRECT(ADDRESS(BL$2,$DY$2)))</f>
        <v>6161.7447795058715</v>
      </c>
      <c r="BM97" s="51">
        <f ca="1">SUMPRODUCT($CM97:$DD97,INDIRECT(ADDRESS(BM$2,$DH$2)):INDIRECT(ADDRESS(BM$2,$DY$2)))</f>
        <v>6161.7447795058715</v>
      </c>
      <c r="BN97" s="51">
        <f ca="1">SUMPRODUCT($CM97:$DD97,INDIRECT(ADDRESS(BN$2,$DH$2)):INDIRECT(ADDRESS(BN$2,$DY$2)))</f>
        <v>6161.7447795058715</v>
      </c>
      <c r="BO97" s="51">
        <f ca="1">SUMPRODUCT($CM97:$DD97,INDIRECT(ADDRESS(BO$2,$DH$2)):INDIRECT(ADDRESS(BO$2,$DY$2)))</f>
        <v>6161.7447795058715</v>
      </c>
      <c r="BP97" s="51">
        <f ca="1">SUMPRODUCT($CM97:$DD97,INDIRECT(ADDRESS(BP$2,$DH$2)):INDIRECT(ADDRESS(BP$2,$DY$2)))</f>
        <v>6161.7447795058715</v>
      </c>
      <c r="BQ97" s="51">
        <f ca="1">SUMPRODUCT($CM97:$DD97,INDIRECT(ADDRESS(BQ$2,$DH$2)):INDIRECT(ADDRESS(BQ$2,$DY$2)))</f>
        <v>6161.7447795058715</v>
      </c>
      <c r="BR97" s="51">
        <f ca="1">SUMPRODUCT($CM97:$DD97,INDIRECT(ADDRESS(BR$2,$DH$2)):INDIRECT(ADDRESS(BR$2,$DY$2)))</f>
        <v>6161.7447795058715</v>
      </c>
      <c r="BS97" s="51">
        <f ca="1">SUMPRODUCT($CM97:$DD97,INDIRECT(ADDRESS(BS$2,$DH$2)):INDIRECT(ADDRESS(BS$2,$DY$2)))</f>
        <v>6161.7447795058715</v>
      </c>
      <c r="BT97" s="51">
        <f ca="1">SUMPRODUCT($CM97:$DD97,INDIRECT(ADDRESS(BT$2,$DH$2)):INDIRECT(ADDRESS(BT$2,$DY$2)))</f>
        <v>6161.7447795058715</v>
      </c>
      <c r="BU97" s="51">
        <f ca="1">SUMPRODUCT($CM97:$DD97,INDIRECT(ADDRESS(BU$2,$DH$2)):INDIRECT(ADDRESS(BU$2,$DY$2)))</f>
        <v>6161.7447795058715</v>
      </c>
      <c r="BV97" s="51">
        <f ca="1">SUMPRODUCT($CM97:$DD97,INDIRECT(ADDRESS(BV$2,$DH$2)):INDIRECT(ADDRESS(BV$2,$DY$2)))</f>
        <v>6161.7447795058715</v>
      </c>
      <c r="BW97" s="51">
        <f ca="1">SUMPRODUCT($CM97:$DD97,INDIRECT(ADDRESS(BW$2,$DH$2)):INDIRECT(ADDRESS(BW$2,$DY$2)))</f>
        <v>6161.7447795058715</v>
      </c>
      <c r="BX97" s="51">
        <f ca="1">SUMPRODUCT($CM97:$DD97,INDIRECT(ADDRESS(BX$2,$DH$2)):INDIRECT(ADDRESS(BX$2,$DY$2)))</f>
        <v>6161.7447795058715</v>
      </c>
      <c r="BY97" s="51">
        <f ca="1">SUMPRODUCT($CM97:$DD97,INDIRECT(ADDRESS(BY$2,$DH$2)):INDIRECT(ADDRESS(BY$2,$DY$2)))</f>
        <v>6161.7447795058715</v>
      </c>
      <c r="BZ97" s="51">
        <f ca="1">SUMPRODUCT($CM97:$DD97,INDIRECT(ADDRESS(BZ$2,$DH$2)):INDIRECT(ADDRESS(BZ$2,$DY$2)))</f>
        <v>6161.7447795058715</v>
      </c>
      <c r="CA97" s="51">
        <f ca="1">SUMPRODUCT($CM97:$DD97,INDIRECT(ADDRESS(CA$2,$DH$2)):INDIRECT(ADDRESS(CA$2,$DY$2)))</f>
        <v>6161.7447795058715</v>
      </c>
      <c r="CB97" s="51">
        <f ca="1">SUMPRODUCT($CM97:$DD97,INDIRECT(ADDRESS(CB$2,$DH$2)):INDIRECT(ADDRESS(CB$2,$DY$2)))</f>
        <v>6161.7447795058715</v>
      </c>
      <c r="CC97" s="51">
        <f ca="1">SUMPRODUCT($CM97:$DD97,INDIRECT(ADDRESS(CC$2,$DH$2)):INDIRECT(ADDRESS(CC$2,$DY$2)))</f>
        <v>6161.7447795058715</v>
      </c>
      <c r="CD97" s="51">
        <f ca="1">SUMPRODUCT($CM97:$DD97,INDIRECT(ADDRESS(CD$2,$DH$2)):INDIRECT(ADDRESS(CD$2,$DY$2)))</f>
        <v>6161.7447795058715</v>
      </c>
      <c r="CF97" s="51">
        <f t="shared" ca="1" si="9"/>
        <v>73940.93735407044</v>
      </c>
      <c r="CG97" s="51">
        <f t="shared" ca="1" si="9"/>
        <v>73940.93735407044</v>
      </c>
      <c r="CH97" s="51">
        <f t="shared" ca="1" si="9"/>
        <v>73940.93735407044</v>
      </c>
      <c r="CI97" s="51">
        <f t="shared" ca="1" si="9"/>
        <v>73940.93735407044</v>
      </c>
      <c r="CJ97" s="51">
        <f t="shared" ca="1" si="9"/>
        <v>73940.93735407044</v>
      </c>
      <c r="CK97" s="51">
        <f t="shared" ca="1" si="9"/>
        <v>73940.93735407044</v>
      </c>
      <c r="CL97" s="82"/>
      <c r="CM97" s="1">
        <f>IFERROR(VLOOKUP($A97,Auxiliar_OPEX_CustosUnit!$A$4:$BT$129,COLUMN(Auxiliar_OPEX_CustosUnit!BC$2),0),0)</f>
        <v>0</v>
      </c>
      <c r="CN97" s="1">
        <f>IFERROR(VLOOKUP($A97,Auxiliar_OPEX_CustosUnit!$A$4:$BT$129,COLUMN(Auxiliar_OPEX_CustosUnit!BD$2),0),0)</f>
        <v>0</v>
      </c>
      <c r="CO97" s="1">
        <f>IFERROR(VLOOKUP($A97,Auxiliar_OPEX_CustosUnit!$A$4:$BT$129,COLUMN(Auxiliar_OPEX_CustosUnit!BE$2),0)*(1-DRE_Auxiliar!$A$172),0)</f>
        <v>5436.6392289717469</v>
      </c>
      <c r="CP97" s="1">
        <f>IFERROR(VLOOKUP($A97,Auxiliar_OPEX_CustosUnit!$A$4:$BT$129,COLUMN(Auxiliar_OPEX_CustosUnit!BF$2),0),0)</f>
        <v>0</v>
      </c>
      <c r="CQ97" s="1">
        <f>IFERROR(VLOOKUP($A97,Auxiliar_OPEX_CustosUnit!$A$4:$BT$129,COLUMN(Auxiliar_OPEX_CustosUnit!BG$2),0),0)</f>
        <v>0</v>
      </c>
      <c r="CR97" s="1">
        <f>IFERROR(VLOOKUP($A97,Auxiliar_OPEX_CustosUnit!$A$4:$BT$129,COLUMN(Auxiliar_OPEX_CustosUnit!BH$2),0),0)</f>
        <v>0</v>
      </c>
      <c r="CS97" s="1">
        <f>IFERROR(VLOOKUP($A97,Auxiliar_OPEX_CustosUnit!$A$4:$BT$129,COLUMN(Auxiliar_OPEX_CustosUnit!BI$2),0),0)</f>
        <v>0</v>
      </c>
      <c r="CT97" s="1">
        <f>IFERROR(VLOOKUP($A97,Auxiliar_OPEX_CustosUnit!$A$4:$BT$129,COLUMN(Auxiliar_OPEX_CustosUnit!BJ$2),0),0)</f>
        <v>60.425462544510403</v>
      </c>
      <c r="CU97" s="1">
        <f>IFERROR(VLOOKUP($A97,Auxiliar_OPEX_CustosUnit!$A$4:$BT$129,COLUMN(Auxiliar_OPEX_CustosUnit!BK$2),0),0)</f>
        <v>0</v>
      </c>
      <c r="CV97" s="1">
        <f>IFERROR(VLOOKUP($A97,Auxiliar_OPEX_CustosUnit!$A$4:$BT$129,COLUMN(Auxiliar_OPEX_CustosUnit!BL$2),0),0)</f>
        <v>0</v>
      </c>
      <c r="CW97" s="1">
        <f>IFERROR(VLOOKUP($A97,Auxiliar_OPEX_CustosUnit!$A$4:$BT$129,COLUMN(Auxiliar_OPEX_CustosUnit!BM$2),0),0)</f>
        <v>0</v>
      </c>
      <c r="CX97" s="1">
        <f>IFERROR(VLOOKUP($A97,Auxiliar_OPEX_CustosUnit!$A$4:$BT$129,COLUMN(Auxiliar_OPEX_CustosUnit!BN$2),0),0)</f>
        <v>0</v>
      </c>
      <c r="CY97" s="1">
        <f>IFERROR(VLOOKUP($A97,Auxiliar_OPEX_CustosUnit!$A$4:$BT$129,COLUMN(Auxiliar_OPEX_CustosUnit!BO$2),0),0)</f>
        <v>0</v>
      </c>
      <c r="CZ97" s="1">
        <f>IFERROR(VLOOKUP($A97,Auxiliar_OPEX_CustosUnit!$A$4:$BT$129,COLUMN(Auxiliar_OPEX_CustosUnit!BP$2),0),0)</f>
        <v>0</v>
      </c>
      <c r="DA97" s="1">
        <f>IFERROR(VLOOKUP($A97,Auxiliar_OPEX_CustosUnit!$A$4:$BT$129,COLUMN(Auxiliar_OPEX_CustosUnit!BQ$2),0),0)</f>
        <v>0</v>
      </c>
      <c r="DB97" s="1">
        <f>IFERROR(VLOOKUP($A97,Auxiliar_OPEX_CustosUnit!$A$4:$BT$129,COLUMN(Auxiliar_OPEX_CustosUnit!BR$2),0),0)</f>
        <v>0</v>
      </c>
      <c r="DC97" s="1">
        <f>IFERROR(VLOOKUP($A97,Auxiliar_OPEX_CustosUnit!$A$4:$BT$129,COLUMN(Auxiliar_OPEX_CustosUnit!BS$2),0),0)</f>
        <v>0</v>
      </c>
      <c r="DD97" s="1">
        <f>IFERROR(VLOOKUP($A97,Auxiliar_OPEX_CustosUnit!$A$4:$BT$129,COLUMN(Auxiliar_OPEX_CustosUnit!BT$2),0),0)</f>
        <v>0</v>
      </c>
    </row>
    <row r="98" spans="1:108" hidden="1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8036.4647566383892</v>
      </c>
      <c r="E98" s="51">
        <f ca="1">SUMPRODUCT($CM98:$DD98,INDIRECT(ADDRESS(E$2,$DH$2)):INDIRECT(ADDRESS(E$2,$DY$2)))</f>
        <v>8036.4647566383892</v>
      </c>
      <c r="F98" s="51">
        <f ca="1">SUMPRODUCT($CM98:$DD98,INDIRECT(ADDRESS(F$2,$DH$2)):INDIRECT(ADDRESS(F$2,$DY$2)))</f>
        <v>8036.4647566383892</v>
      </c>
      <c r="G98" s="51">
        <f ca="1">SUMPRODUCT($CM98:$DD98,INDIRECT(ADDRESS(G$2,$DH$2)):INDIRECT(ADDRESS(G$2,$DY$2)))</f>
        <v>8036.4647566383892</v>
      </c>
      <c r="H98" s="51">
        <f ca="1">SUMPRODUCT($CM98:$DD98,INDIRECT(ADDRESS(H$2,$DH$2)):INDIRECT(ADDRESS(H$2,$DY$2)))</f>
        <v>8036.4647566383892</v>
      </c>
      <c r="I98" s="51">
        <f ca="1">SUMPRODUCT($CM98:$DD98,INDIRECT(ADDRESS(I$2,$DH$2)):INDIRECT(ADDRESS(I$2,$DY$2)))</f>
        <v>8036.4647566383892</v>
      </c>
      <c r="J98" s="51">
        <f ca="1">SUMPRODUCT($CM98:$DD98,INDIRECT(ADDRESS(J$2,$DH$2)):INDIRECT(ADDRESS(J$2,$DY$2)))</f>
        <v>8036.4647566383892</v>
      </c>
      <c r="K98" s="51">
        <f ca="1">SUMPRODUCT($CM98:$DD98,INDIRECT(ADDRESS(K$2,$DH$2)):INDIRECT(ADDRESS(K$2,$DY$2)))</f>
        <v>8036.4647566383892</v>
      </c>
      <c r="L98" s="51">
        <f ca="1">SUMPRODUCT($CM98:$DD98,INDIRECT(ADDRESS(L$2,$DH$2)):INDIRECT(ADDRESS(L$2,$DY$2)))</f>
        <v>8036.4647566383892</v>
      </c>
      <c r="M98" s="51">
        <f ca="1">SUMPRODUCT($CM98:$DD98,INDIRECT(ADDRESS(M$2,$DH$2)):INDIRECT(ADDRESS(M$2,$DY$2)))</f>
        <v>8036.4647566383892</v>
      </c>
      <c r="N98" s="51">
        <f ca="1">SUMPRODUCT($CM98:$DD98,INDIRECT(ADDRESS(N$2,$DH$2)):INDIRECT(ADDRESS(N$2,$DY$2)))</f>
        <v>8036.4647566383892</v>
      </c>
      <c r="O98" s="51">
        <f ca="1">SUMPRODUCT($CM98:$DD98,INDIRECT(ADDRESS(O$2,$DH$2)):INDIRECT(ADDRESS(O$2,$DY$2)))</f>
        <v>8036.4647566383892</v>
      </c>
      <c r="P98" s="51">
        <f ca="1">SUMPRODUCT($CM98:$DD98,INDIRECT(ADDRESS(P$2,$DH$2)):INDIRECT(ADDRESS(P$2,$DY$2)))</f>
        <v>8036.4647566383892</v>
      </c>
      <c r="Q98" s="51">
        <f ca="1">SUMPRODUCT($CM98:$DD98,INDIRECT(ADDRESS(Q$2,$DH$2)):INDIRECT(ADDRESS(Q$2,$DY$2)))</f>
        <v>8036.4647566383892</v>
      </c>
      <c r="R98" s="51">
        <f ca="1">SUMPRODUCT($CM98:$DD98,INDIRECT(ADDRESS(R$2,$DH$2)):INDIRECT(ADDRESS(R$2,$DY$2)))</f>
        <v>8036.4647566383892</v>
      </c>
      <c r="S98" s="51">
        <f ca="1">SUMPRODUCT($CM98:$DD98,INDIRECT(ADDRESS(S$2,$DH$2)):INDIRECT(ADDRESS(S$2,$DY$2)))</f>
        <v>8036.4647566383892</v>
      </c>
      <c r="T98" s="51">
        <f ca="1">SUMPRODUCT($CM98:$DD98,INDIRECT(ADDRESS(T$2,$DH$2)):INDIRECT(ADDRESS(T$2,$DY$2)))</f>
        <v>8036.4647566383892</v>
      </c>
      <c r="U98" s="51">
        <f ca="1">SUMPRODUCT($CM98:$DD98,INDIRECT(ADDRESS(U$2,$DH$2)):INDIRECT(ADDRESS(U$2,$DY$2)))</f>
        <v>8036.4647566383892</v>
      </c>
      <c r="V98" s="51">
        <f ca="1">SUMPRODUCT($CM98:$DD98,INDIRECT(ADDRESS(V$2,$DH$2)):INDIRECT(ADDRESS(V$2,$DY$2)))</f>
        <v>8036.4647566383892</v>
      </c>
      <c r="W98" s="51">
        <f ca="1">SUMPRODUCT($CM98:$DD98,INDIRECT(ADDRESS(W$2,$DH$2)):INDIRECT(ADDRESS(W$2,$DY$2)))</f>
        <v>8036.4647566383892</v>
      </c>
      <c r="X98" s="51">
        <f ca="1">SUMPRODUCT($CM98:$DD98,INDIRECT(ADDRESS(X$2,$DH$2)):INDIRECT(ADDRESS(X$2,$DY$2)))</f>
        <v>8036.4647566383892</v>
      </c>
      <c r="Y98" s="51">
        <f ca="1">SUMPRODUCT($CM98:$DD98,INDIRECT(ADDRESS(Y$2,$DH$2)):INDIRECT(ADDRESS(Y$2,$DY$2)))</f>
        <v>8036.4647566383892</v>
      </c>
      <c r="Z98" s="51">
        <f ca="1">SUMPRODUCT($CM98:$DD98,INDIRECT(ADDRESS(Z$2,$DH$2)):INDIRECT(ADDRESS(Z$2,$DY$2)))</f>
        <v>8036.4647566383892</v>
      </c>
      <c r="AA98" s="51">
        <f ca="1">SUMPRODUCT($CM98:$DD98,INDIRECT(ADDRESS(AA$2,$DH$2)):INDIRECT(ADDRESS(AA$2,$DY$2)))</f>
        <v>8036.4647566383892</v>
      </c>
      <c r="AB98" s="51">
        <f ca="1">SUMPRODUCT($CM98:$DD98,INDIRECT(ADDRESS(AB$2,$DH$2)):INDIRECT(ADDRESS(AB$2,$DY$2)))</f>
        <v>8036.4647566383892</v>
      </c>
      <c r="AC98" s="51">
        <f ca="1">SUMPRODUCT($CM98:$DD98,INDIRECT(ADDRESS(AC$2,$DH$2)):INDIRECT(ADDRESS(AC$2,$DY$2)))</f>
        <v>8036.4647566383892</v>
      </c>
      <c r="AD98" s="51">
        <f ca="1">SUMPRODUCT($CM98:$DD98,INDIRECT(ADDRESS(AD$2,$DH$2)):INDIRECT(ADDRESS(AD$2,$DY$2)))</f>
        <v>8036.4647566383892</v>
      </c>
      <c r="AE98" s="51">
        <f ca="1">SUMPRODUCT($CM98:$DD98,INDIRECT(ADDRESS(AE$2,$DH$2)):INDIRECT(ADDRESS(AE$2,$DY$2)))</f>
        <v>8036.4647566383892</v>
      </c>
      <c r="AF98" s="51">
        <f ca="1">SUMPRODUCT($CM98:$DD98,INDIRECT(ADDRESS(AF$2,$DH$2)):INDIRECT(ADDRESS(AF$2,$DY$2)))</f>
        <v>8036.4647566383892</v>
      </c>
      <c r="AG98" s="51">
        <f ca="1">SUMPRODUCT($CM98:$DD98,INDIRECT(ADDRESS(AG$2,$DH$2)):INDIRECT(ADDRESS(AG$2,$DY$2)))</f>
        <v>8036.4647566383892</v>
      </c>
      <c r="AH98" s="51">
        <f ca="1">SUMPRODUCT($CM98:$DD98,INDIRECT(ADDRESS(AH$2,$DH$2)):INDIRECT(ADDRESS(AH$2,$DY$2)))</f>
        <v>8036.4647566383892</v>
      </c>
      <c r="AI98" s="51">
        <f ca="1">SUMPRODUCT($CM98:$DD98,INDIRECT(ADDRESS(AI$2,$DH$2)):INDIRECT(ADDRESS(AI$2,$DY$2)))</f>
        <v>8036.4647566383892</v>
      </c>
      <c r="AJ98" s="51">
        <f ca="1">SUMPRODUCT($CM98:$DD98,INDIRECT(ADDRESS(AJ$2,$DH$2)):INDIRECT(ADDRESS(AJ$2,$DY$2)))</f>
        <v>8036.4647566383892</v>
      </c>
      <c r="AK98" s="51">
        <f ca="1">SUMPRODUCT($CM98:$DD98,INDIRECT(ADDRESS(AK$2,$DH$2)):INDIRECT(ADDRESS(AK$2,$DY$2)))</f>
        <v>8036.4647566383892</v>
      </c>
      <c r="AL98" s="51">
        <f ca="1">SUMPRODUCT($CM98:$DD98,INDIRECT(ADDRESS(AL$2,$DH$2)):INDIRECT(ADDRESS(AL$2,$DY$2)))</f>
        <v>8036.4647566383892</v>
      </c>
      <c r="AM98" s="51">
        <f ca="1">SUMPRODUCT($CM98:$DD98,INDIRECT(ADDRESS(AM$2,$DH$2)):INDIRECT(ADDRESS(AM$2,$DY$2)))</f>
        <v>8036.4647566383892</v>
      </c>
      <c r="AN98" s="51">
        <f ca="1">SUMPRODUCT($CM98:$DD98,INDIRECT(ADDRESS(AN$2,$DH$2)):INDIRECT(ADDRESS(AN$2,$DY$2)))</f>
        <v>8036.4647566383892</v>
      </c>
      <c r="AO98" s="51">
        <f ca="1">SUMPRODUCT($CM98:$DD98,INDIRECT(ADDRESS(AO$2,$DH$2)):INDIRECT(ADDRESS(AO$2,$DY$2)))</f>
        <v>8036.4647566383892</v>
      </c>
      <c r="AP98" s="51">
        <f ca="1">SUMPRODUCT($CM98:$DD98,INDIRECT(ADDRESS(AP$2,$DH$2)):INDIRECT(ADDRESS(AP$2,$DY$2)))</f>
        <v>8036.4647566383892</v>
      </c>
      <c r="AQ98" s="51">
        <f ca="1">SUMPRODUCT($CM98:$DD98,INDIRECT(ADDRESS(AQ$2,$DH$2)):INDIRECT(ADDRESS(AQ$2,$DY$2)))</f>
        <v>8036.4647566383892</v>
      </c>
      <c r="AR98" s="51">
        <f ca="1">SUMPRODUCT($CM98:$DD98,INDIRECT(ADDRESS(AR$2,$DH$2)):INDIRECT(ADDRESS(AR$2,$DY$2)))</f>
        <v>8036.4647566383892</v>
      </c>
      <c r="AS98" s="51">
        <f ca="1">SUMPRODUCT($CM98:$DD98,INDIRECT(ADDRESS(AS$2,$DH$2)):INDIRECT(ADDRESS(AS$2,$DY$2)))</f>
        <v>8036.4647566383892</v>
      </c>
      <c r="AT98" s="51">
        <f ca="1">SUMPRODUCT($CM98:$DD98,INDIRECT(ADDRESS(AT$2,$DH$2)):INDIRECT(ADDRESS(AT$2,$DY$2)))</f>
        <v>8036.4647566383892</v>
      </c>
      <c r="AU98" s="51">
        <f ca="1">SUMPRODUCT($CM98:$DD98,INDIRECT(ADDRESS(AU$2,$DH$2)):INDIRECT(ADDRESS(AU$2,$DY$2)))</f>
        <v>8036.4647566383892</v>
      </c>
      <c r="AV98" s="51">
        <f ca="1">SUMPRODUCT($CM98:$DD98,INDIRECT(ADDRESS(AV$2,$DH$2)):INDIRECT(ADDRESS(AV$2,$DY$2)))</f>
        <v>8036.4647566383892</v>
      </c>
      <c r="AW98" s="51">
        <f ca="1">SUMPRODUCT($CM98:$DD98,INDIRECT(ADDRESS(AW$2,$DH$2)):INDIRECT(ADDRESS(AW$2,$DY$2)))</f>
        <v>8036.4647566383892</v>
      </c>
      <c r="AX98" s="51">
        <f ca="1">SUMPRODUCT($CM98:$DD98,INDIRECT(ADDRESS(AX$2,$DH$2)):INDIRECT(ADDRESS(AX$2,$DY$2)))</f>
        <v>8036.4647566383892</v>
      </c>
      <c r="AY98" s="51">
        <f ca="1">SUMPRODUCT($CM98:$DD98,INDIRECT(ADDRESS(AY$2,$DH$2)):INDIRECT(ADDRESS(AY$2,$DY$2)))</f>
        <v>8036.4647566383892</v>
      </c>
      <c r="AZ98" s="51">
        <f ca="1">SUMPRODUCT($CM98:$DD98,INDIRECT(ADDRESS(AZ$2,$DH$2)):INDIRECT(ADDRESS(AZ$2,$DY$2)))</f>
        <v>8036.4647566383892</v>
      </c>
      <c r="BA98" s="51">
        <f ca="1">SUMPRODUCT($CM98:$DD98,INDIRECT(ADDRESS(BA$2,$DH$2)):INDIRECT(ADDRESS(BA$2,$DY$2)))</f>
        <v>8036.4647566383892</v>
      </c>
      <c r="BB98" s="51">
        <f ca="1">SUMPRODUCT($CM98:$DD98,INDIRECT(ADDRESS(BB$2,$DH$2)):INDIRECT(ADDRESS(BB$2,$DY$2)))</f>
        <v>8036.4647566383892</v>
      </c>
      <c r="BC98" s="51">
        <f ca="1">SUMPRODUCT($CM98:$DD98,INDIRECT(ADDRESS(BC$2,$DH$2)):INDIRECT(ADDRESS(BC$2,$DY$2)))</f>
        <v>8036.4647566383892</v>
      </c>
      <c r="BD98" s="51">
        <f ca="1">SUMPRODUCT($CM98:$DD98,INDIRECT(ADDRESS(BD$2,$DH$2)):INDIRECT(ADDRESS(BD$2,$DY$2)))</f>
        <v>8036.4647566383892</v>
      </c>
      <c r="BE98" s="51">
        <f ca="1">SUMPRODUCT($CM98:$DD98,INDIRECT(ADDRESS(BE$2,$DH$2)):INDIRECT(ADDRESS(BE$2,$DY$2)))</f>
        <v>8036.4647566383892</v>
      </c>
      <c r="BF98" s="51">
        <f ca="1">SUMPRODUCT($CM98:$DD98,INDIRECT(ADDRESS(BF$2,$DH$2)):INDIRECT(ADDRESS(BF$2,$DY$2)))</f>
        <v>8036.4647566383892</v>
      </c>
      <c r="BG98" s="51">
        <f ca="1">SUMPRODUCT($CM98:$DD98,INDIRECT(ADDRESS(BG$2,$DH$2)):INDIRECT(ADDRESS(BG$2,$DY$2)))</f>
        <v>8036.4647566383892</v>
      </c>
      <c r="BH98" s="51">
        <f ca="1">SUMPRODUCT($CM98:$DD98,INDIRECT(ADDRESS(BH$2,$DH$2)):INDIRECT(ADDRESS(BH$2,$DY$2)))</f>
        <v>8036.4647566383892</v>
      </c>
      <c r="BI98" s="51">
        <f ca="1">SUMPRODUCT($CM98:$DD98,INDIRECT(ADDRESS(BI$2,$DH$2)):INDIRECT(ADDRESS(BI$2,$DY$2)))</f>
        <v>8036.4647566383892</v>
      </c>
      <c r="BJ98" s="51">
        <f ca="1">SUMPRODUCT($CM98:$DD98,INDIRECT(ADDRESS(BJ$2,$DH$2)):INDIRECT(ADDRESS(BJ$2,$DY$2)))</f>
        <v>8036.4647566383892</v>
      </c>
      <c r="BK98" s="51">
        <f ca="1">SUMPRODUCT($CM98:$DD98,INDIRECT(ADDRESS(BK$2,$DH$2)):INDIRECT(ADDRESS(BK$2,$DY$2)))</f>
        <v>8036.4647566383892</v>
      </c>
      <c r="BL98" s="51">
        <f ca="1">SUMPRODUCT($CM98:$DD98,INDIRECT(ADDRESS(BL$2,$DH$2)):INDIRECT(ADDRESS(BL$2,$DY$2)))</f>
        <v>8036.4647566383892</v>
      </c>
      <c r="BM98" s="51">
        <f ca="1">SUMPRODUCT($CM98:$DD98,INDIRECT(ADDRESS(BM$2,$DH$2)):INDIRECT(ADDRESS(BM$2,$DY$2)))</f>
        <v>8036.4647566383892</v>
      </c>
      <c r="BN98" s="51">
        <f ca="1">SUMPRODUCT($CM98:$DD98,INDIRECT(ADDRESS(BN$2,$DH$2)):INDIRECT(ADDRESS(BN$2,$DY$2)))</f>
        <v>8036.4647566383892</v>
      </c>
      <c r="BO98" s="51">
        <f ca="1">SUMPRODUCT($CM98:$DD98,INDIRECT(ADDRESS(BO$2,$DH$2)):INDIRECT(ADDRESS(BO$2,$DY$2)))</f>
        <v>8036.4647566383892</v>
      </c>
      <c r="BP98" s="51">
        <f ca="1">SUMPRODUCT($CM98:$DD98,INDIRECT(ADDRESS(BP$2,$DH$2)):INDIRECT(ADDRESS(BP$2,$DY$2)))</f>
        <v>8036.4647566383892</v>
      </c>
      <c r="BQ98" s="51">
        <f ca="1">SUMPRODUCT($CM98:$DD98,INDIRECT(ADDRESS(BQ$2,$DH$2)):INDIRECT(ADDRESS(BQ$2,$DY$2)))</f>
        <v>8036.4647566383892</v>
      </c>
      <c r="BR98" s="51">
        <f ca="1">SUMPRODUCT($CM98:$DD98,INDIRECT(ADDRESS(BR$2,$DH$2)):INDIRECT(ADDRESS(BR$2,$DY$2)))</f>
        <v>8036.4647566383892</v>
      </c>
      <c r="BS98" s="51">
        <f ca="1">SUMPRODUCT($CM98:$DD98,INDIRECT(ADDRESS(BS$2,$DH$2)):INDIRECT(ADDRESS(BS$2,$DY$2)))</f>
        <v>8036.4647566383892</v>
      </c>
      <c r="BT98" s="51">
        <f ca="1">SUMPRODUCT($CM98:$DD98,INDIRECT(ADDRESS(BT$2,$DH$2)):INDIRECT(ADDRESS(BT$2,$DY$2)))</f>
        <v>8036.4647566383892</v>
      </c>
      <c r="BU98" s="51">
        <f ca="1">SUMPRODUCT($CM98:$DD98,INDIRECT(ADDRESS(BU$2,$DH$2)):INDIRECT(ADDRESS(BU$2,$DY$2)))</f>
        <v>8036.4647566383892</v>
      </c>
      <c r="BV98" s="51">
        <f ca="1">SUMPRODUCT($CM98:$DD98,INDIRECT(ADDRESS(BV$2,$DH$2)):INDIRECT(ADDRESS(BV$2,$DY$2)))</f>
        <v>8036.4647566383892</v>
      </c>
      <c r="BW98" s="51">
        <f ca="1">SUMPRODUCT($CM98:$DD98,INDIRECT(ADDRESS(BW$2,$DH$2)):INDIRECT(ADDRESS(BW$2,$DY$2)))</f>
        <v>8036.4647566383892</v>
      </c>
      <c r="BX98" s="51">
        <f ca="1">SUMPRODUCT($CM98:$DD98,INDIRECT(ADDRESS(BX$2,$DH$2)):INDIRECT(ADDRESS(BX$2,$DY$2)))</f>
        <v>8036.4647566383892</v>
      </c>
      <c r="BY98" s="51">
        <f ca="1">SUMPRODUCT($CM98:$DD98,INDIRECT(ADDRESS(BY$2,$DH$2)):INDIRECT(ADDRESS(BY$2,$DY$2)))</f>
        <v>8036.4647566383892</v>
      </c>
      <c r="BZ98" s="51">
        <f ca="1">SUMPRODUCT($CM98:$DD98,INDIRECT(ADDRESS(BZ$2,$DH$2)):INDIRECT(ADDRESS(BZ$2,$DY$2)))</f>
        <v>8036.4647566383892</v>
      </c>
      <c r="CA98" s="51">
        <f ca="1">SUMPRODUCT($CM98:$DD98,INDIRECT(ADDRESS(CA$2,$DH$2)):INDIRECT(ADDRESS(CA$2,$DY$2)))</f>
        <v>8036.4647566383892</v>
      </c>
      <c r="CB98" s="51">
        <f ca="1">SUMPRODUCT($CM98:$DD98,INDIRECT(ADDRESS(CB$2,$DH$2)):INDIRECT(ADDRESS(CB$2,$DY$2)))</f>
        <v>8036.4647566383892</v>
      </c>
      <c r="CC98" s="51">
        <f ca="1">SUMPRODUCT($CM98:$DD98,INDIRECT(ADDRESS(CC$2,$DH$2)):INDIRECT(ADDRESS(CC$2,$DY$2)))</f>
        <v>8036.4647566383892</v>
      </c>
      <c r="CD98" s="51">
        <f ca="1">SUMPRODUCT($CM98:$DD98,INDIRECT(ADDRESS(CD$2,$DH$2)):INDIRECT(ADDRESS(CD$2,$DY$2)))</f>
        <v>8036.4647566383892</v>
      </c>
      <c r="CF98" s="51">
        <f t="shared" ca="1" si="9"/>
        <v>96437.577079660681</v>
      </c>
      <c r="CG98" s="51">
        <f t="shared" ca="1" si="9"/>
        <v>96437.577079660681</v>
      </c>
      <c r="CH98" s="51">
        <f t="shared" ca="1" si="9"/>
        <v>96437.577079660681</v>
      </c>
      <c r="CI98" s="51">
        <f t="shared" ca="1" si="9"/>
        <v>96437.577079660681</v>
      </c>
      <c r="CJ98" s="51">
        <f t="shared" ca="1" si="9"/>
        <v>96437.577079660681</v>
      </c>
      <c r="CK98" s="51">
        <f t="shared" ca="1" si="9"/>
        <v>96437.577079660681</v>
      </c>
      <c r="CL98" s="82"/>
      <c r="CM98" s="1">
        <f>IFERROR(VLOOKUP($A98,Auxiliar_OPEX_CustosUnit!$A$4:$BT$129,COLUMN(Auxiliar_OPEX_CustosUnit!BC$2),0),0)</f>
        <v>0</v>
      </c>
      <c r="CN98" s="1">
        <f>IFERROR(VLOOKUP($A98,Auxiliar_OPEX_CustosUnit!$A$4:$BT$129,COLUMN(Auxiliar_OPEX_CustosUnit!BD$2),0),0)</f>
        <v>0</v>
      </c>
      <c r="CO98" s="1">
        <f>IFERROR(VLOOKUP($A98,Auxiliar_OPEX_CustosUnit!$A$4:$BT$129,COLUMN(Auxiliar_OPEX_CustosUnit!BE$2),0)*(1-DRE_Auxiliar!$A$172),0)</f>
        <v>6425.1190887847852</v>
      </c>
      <c r="CP98" s="1">
        <f>IFERROR(VLOOKUP($A98,Auxiliar_OPEX_CustosUnit!$A$4:$BT$129,COLUMN(Auxiliar_OPEX_CustosUnit!BF$2),0),0)</f>
        <v>0</v>
      </c>
      <c r="CQ98" s="1">
        <f>IFERROR(VLOOKUP($A98,Auxiliar_OPEX_CustosUnit!$A$4:$BT$129,COLUMN(Auxiliar_OPEX_CustosUnit!BG$2),0),0)</f>
        <v>0</v>
      </c>
      <c r="CR98" s="1">
        <f>IFERROR(VLOOKUP($A98,Auxiliar_OPEX_CustosUnit!$A$4:$BT$129,COLUMN(Auxiliar_OPEX_CustosUnit!BH$2),0),0)</f>
        <v>0</v>
      </c>
      <c r="CS98" s="1">
        <f>IFERROR(VLOOKUP($A98,Auxiliar_OPEX_CustosUnit!$A$4:$BT$129,COLUMN(Auxiliar_OPEX_CustosUnit!BI$2),0),0)</f>
        <v>0</v>
      </c>
      <c r="CT98" s="1">
        <f>IFERROR(VLOOKUP($A98,Auxiliar_OPEX_CustosUnit!$A$4:$BT$129,COLUMN(Auxiliar_OPEX_CustosUnit!BJ$2),0),0)</f>
        <v>134.27880565446699</v>
      </c>
      <c r="CU98" s="1">
        <f>IFERROR(VLOOKUP($A98,Auxiliar_OPEX_CustosUnit!$A$4:$BT$129,COLUMN(Auxiliar_OPEX_CustosUnit!BK$2),0),0)</f>
        <v>0</v>
      </c>
      <c r="CV98" s="1">
        <f>IFERROR(VLOOKUP($A98,Auxiliar_OPEX_CustosUnit!$A$4:$BT$129,COLUMN(Auxiliar_OPEX_CustosUnit!BL$2),0),0)</f>
        <v>0</v>
      </c>
      <c r="CW98" s="1">
        <f>IFERROR(VLOOKUP($A98,Auxiliar_OPEX_CustosUnit!$A$4:$BT$129,COLUMN(Auxiliar_OPEX_CustosUnit!BM$2),0),0)</f>
        <v>0</v>
      </c>
      <c r="CX98" s="1">
        <f>IFERROR(VLOOKUP($A98,Auxiliar_OPEX_CustosUnit!$A$4:$BT$129,COLUMN(Auxiliar_OPEX_CustosUnit!BN$2),0),0)</f>
        <v>0</v>
      </c>
      <c r="CY98" s="1">
        <f>IFERROR(VLOOKUP($A98,Auxiliar_OPEX_CustosUnit!$A$4:$BT$129,COLUMN(Auxiliar_OPEX_CustosUnit!BO$2),0),0)</f>
        <v>0</v>
      </c>
      <c r="CZ98" s="1">
        <f>IFERROR(VLOOKUP($A98,Auxiliar_OPEX_CustosUnit!$A$4:$BT$129,COLUMN(Auxiliar_OPEX_CustosUnit!BP$2),0),0)</f>
        <v>0</v>
      </c>
      <c r="DA98" s="1">
        <f>IFERROR(VLOOKUP($A98,Auxiliar_OPEX_CustosUnit!$A$4:$BT$129,COLUMN(Auxiliar_OPEX_CustosUnit!BQ$2),0),0)</f>
        <v>0</v>
      </c>
      <c r="DB98" s="1">
        <f>IFERROR(VLOOKUP($A98,Auxiliar_OPEX_CustosUnit!$A$4:$BT$129,COLUMN(Auxiliar_OPEX_CustosUnit!BR$2),0),0)</f>
        <v>0</v>
      </c>
      <c r="DC98" s="1">
        <f>IFERROR(VLOOKUP($A98,Auxiliar_OPEX_CustosUnit!$A$4:$BT$129,COLUMN(Auxiliar_OPEX_CustosUnit!BS$2),0),0)</f>
        <v>0</v>
      </c>
      <c r="DD98" s="1">
        <f>IFERROR(VLOOKUP($A98,Auxiliar_OPEX_CustosUnit!$A$4:$BT$129,COLUMN(Auxiliar_OPEX_CustosUnit!BT$2),0),0)</f>
        <v>0</v>
      </c>
    </row>
    <row r="99" spans="1:108" hidden="1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13319.895944037677</v>
      </c>
      <c r="E99" s="51">
        <f ca="1">SUMPRODUCT($CM99:$DD99,INDIRECT(ADDRESS(E$2,$DH$2)):INDIRECT(ADDRESS(E$2,$DY$2)))</f>
        <v>13319.895944037677</v>
      </c>
      <c r="F99" s="51">
        <f ca="1">SUMPRODUCT($CM99:$DD99,INDIRECT(ADDRESS(F$2,$DH$2)):INDIRECT(ADDRESS(F$2,$DY$2)))</f>
        <v>13319.895944037677</v>
      </c>
      <c r="G99" s="51">
        <f ca="1">SUMPRODUCT($CM99:$DD99,INDIRECT(ADDRESS(G$2,$DH$2)):INDIRECT(ADDRESS(G$2,$DY$2)))</f>
        <v>13319.895944037677</v>
      </c>
      <c r="H99" s="51">
        <f ca="1">SUMPRODUCT($CM99:$DD99,INDIRECT(ADDRESS(H$2,$DH$2)):INDIRECT(ADDRESS(H$2,$DY$2)))</f>
        <v>13319.895944037677</v>
      </c>
      <c r="I99" s="51">
        <f ca="1">SUMPRODUCT($CM99:$DD99,INDIRECT(ADDRESS(I$2,$DH$2)):INDIRECT(ADDRESS(I$2,$DY$2)))</f>
        <v>13319.895944037677</v>
      </c>
      <c r="J99" s="51">
        <f ca="1">SUMPRODUCT($CM99:$DD99,INDIRECT(ADDRESS(J$2,$DH$2)):INDIRECT(ADDRESS(J$2,$DY$2)))</f>
        <v>13319.895944037677</v>
      </c>
      <c r="K99" s="51">
        <f ca="1">SUMPRODUCT($CM99:$DD99,INDIRECT(ADDRESS(K$2,$DH$2)):INDIRECT(ADDRESS(K$2,$DY$2)))</f>
        <v>13319.895944037677</v>
      </c>
      <c r="L99" s="51">
        <f ca="1">SUMPRODUCT($CM99:$DD99,INDIRECT(ADDRESS(L$2,$DH$2)):INDIRECT(ADDRESS(L$2,$DY$2)))</f>
        <v>13319.895944037677</v>
      </c>
      <c r="M99" s="51">
        <f ca="1">SUMPRODUCT($CM99:$DD99,INDIRECT(ADDRESS(M$2,$DH$2)):INDIRECT(ADDRESS(M$2,$DY$2)))</f>
        <v>13319.895944037677</v>
      </c>
      <c r="N99" s="51">
        <f ca="1">SUMPRODUCT($CM99:$DD99,INDIRECT(ADDRESS(N$2,$DH$2)):INDIRECT(ADDRESS(N$2,$DY$2)))</f>
        <v>13319.895944037677</v>
      </c>
      <c r="O99" s="51">
        <f ca="1">SUMPRODUCT($CM99:$DD99,INDIRECT(ADDRESS(O$2,$DH$2)):INDIRECT(ADDRESS(O$2,$DY$2)))</f>
        <v>13319.895944037677</v>
      </c>
      <c r="P99" s="51">
        <f ca="1">SUMPRODUCT($CM99:$DD99,INDIRECT(ADDRESS(P$2,$DH$2)):INDIRECT(ADDRESS(P$2,$DY$2)))</f>
        <v>13319.895944037677</v>
      </c>
      <c r="Q99" s="51">
        <f ca="1">SUMPRODUCT($CM99:$DD99,INDIRECT(ADDRESS(Q$2,$DH$2)):INDIRECT(ADDRESS(Q$2,$DY$2)))</f>
        <v>13319.895944037677</v>
      </c>
      <c r="R99" s="51">
        <f ca="1">SUMPRODUCT($CM99:$DD99,INDIRECT(ADDRESS(R$2,$DH$2)):INDIRECT(ADDRESS(R$2,$DY$2)))</f>
        <v>13319.895944037677</v>
      </c>
      <c r="S99" s="51">
        <f ca="1">SUMPRODUCT($CM99:$DD99,INDIRECT(ADDRESS(S$2,$DH$2)):INDIRECT(ADDRESS(S$2,$DY$2)))</f>
        <v>13319.895944037677</v>
      </c>
      <c r="T99" s="51">
        <f ca="1">SUMPRODUCT($CM99:$DD99,INDIRECT(ADDRESS(T$2,$DH$2)):INDIRECT(ADDRESS(T$2,$DY$2)))</f>
        <v>13319.895944037677</v>
      </c>
      <c r="U99" s="51">
        <f ca="1">SUMPRODUCT($CM99:$DD99,INDIRECT(ADDRESS(U$2,$DH$2)):INDIRECT(ADDRESS(U$2,$DY$2)))</f>
        <v>13319.895944037677</v>
      </c>
      <c r="V99" s="51">
        <f ca="1">SUMPRODUCT($CM99:$DD99,INDIRECT(ADDRESS(V$2,$DH$2)):INDIRECT(ADDRESS(V$2,$DY$2)))</f>
        <v>13319.895944037677</v>
      </c>
      <c r="W99" s="51">
        <f ca="1">SUMPRODUCT($CM99:$DD99,INDIRECT(ADDRESS(W$2,$DH$2)):INDIRECT(ADDRESS(W$2,$DY$2)))</f>
        <v>13319.895944037677</v>
      </c>
      <c r="X99" s="51">
        <f ca="1">SUMPRODUCT($CM99:$DD99,INDIRECT(ADDRESS(X$2,$DH$2)):INDIRECT(ADDRESS(X$2,$DY$2)))</f>
        <v>13319.895944037677</v>
      </c>
      <c r="Y99" s="51">
        <f ca="1">SUMPRODUCT($CM99:$DD99,INDIRECT(ADDRESS(Y$2,$DH$2)):INDIRECT(ADDRESS(Y$2,$DY$2)))</f>
        <v>13319.895944037677</v>
      </c>
      <c r="Z99" s="51">
        <f ca="1">SUMPRODUCT($CM99:$DD99,INDIRECT(ADDRESS(Z$2,$DH$2)):INDIRECT(ADDRESS(Z$2,$DY$2)))</f>
        <v>13319.895944037677</v>
      </c>
      <c r="AA99" s="51">
        <f ca="1">SUMPRODUCT($CM99:$DD99,INDIRECT(ADDRESS(AA$2,$DH$2)):INDIRECT(ADDRESS(AA$2,$DY$2)))</f>
        <v>13319.895944037677</v>
      </c>
      <c r="AB99" s="51">
        <f ca="1">SUMPRODUCT($CM99:$DD99,INDIRECT(ADDRESS(AB$2,$DH$2)):INDIRECT(ADDRESS(AB$2,$DY$2)))</f>
        <v>13319.895944037677</v>
      </c>
      <c r="AC99" s="51">
        <f ca="1">SUMPRODUCT($CM99:$DD99,INDIRECT(ADDRESS(AC$2,$DH$2)):INDIRECT(ADDRESS(AC$2,$DY$2)))</f>
        <v>13319.895944037677</v>
      </c>
      <c r="AD99" s="51">
        <f ca="1">SUMPRODUCT($CM99:$DD99,INDIRECT(ADDRESS(AD$2,$DH$2)):INDIRECT(ADDRESS(AD$2,$DY$2)))</f>
        <v>13319.895944037677</v>
      </c>
      <c r="AE99" s="51">
        <f ca="1">SUMPRODUCT($CM99:$DD99,INDIRECT(ADDRESS(AE$2,$DH$2)):INDIRECT(ADDRESS(AE$2,$DY$2)))</f>
        <v>13319.895944037677</v>
      </c>
      <c r="AF99" s="51">
        <f ca="1">SUMPRODUCT($CM99:$DD99,INDIRECT(ADDRESS(AF$2,$DH$2)):INDIRECT(ADDRESS(AF$2,$DY$2)))</f>
        <v>13319.895944037677</v>
      </c>
      <c r="AG99" s="51">
        <f ca="1">SUMPRODUCT($CM99:$DD99,INDIRECT(ADDRESS(AG$2,$DH$2)):INDIRECT(ADDRESS(AG$2,$DY$2)))</f>
        <v>13319.895944037677</v>
      </c>
      <c r="AH99" s="51">
        <f ca="1">SUMPRODUCT($CM99:$DD99,INDIRECT(ADDRESS(AH$2,$DH$2)):INDIRECT(ADDRESS(AH$2,$DY$2)))</f>
        <v>13319.895944037677</v>
      </c>
      <c r="AI99" s="51">
        <f ca="1">SUMPRODUCT($CM99:$DD99,INDIRECT(ADDRESS(AI$2,$DH$2)):INDIRECT(ADDRESS(AI$2,$DY$2)))</f>
        <v>13319.895944037677</v>
      </c>
      <c r="AJ99" s="51">
        <f ca="1">SUMPRODUCT($CM99:$DD99,INDIRECT(ADDRESS(AJ$2,$DH$2)):INDIRECT(ADDRESS(AJ$2,$DY$2)))</f>
        <v>13319.895944037677</v>
      </c>
      <c r="AK99" s="51">
        <f ca="1">SUMPRODUCT($CM99:$DD99,INDIRECT(ADDRESS(AK$2,$DH$2)):INDIRECT(ADDRESS(AK$2,$DY$2)))</f>
        <v>13319.895944037677</v>
      </c>
      <c r="AL99" s="51">
        <f ca="1">SUMPRODUCT($CM99:$DD99,INDIRECT(ADDRESS(AL$2,$DH$2)):INDIRECT(ADDRESS(AL$2,$DY$2)))</f>
        <v>13319.895944037677</v>
      </c>
      <c r="AM99" s="51">
        <f ca="1">SUMPRODUCT($CM99:$DD99,INDIRECT(ADDRESS(AM$2,$DH$2)):INDIRECT(ADDRESS(AM$2,$DY$2)))</f>
        <v>13319.895944037677</v>
      </c>
      <c r="AN99" s="51">
        <f ca="1">SUMPRODUCT($CM99:$DD99,INDIRECT(ADDRESS(AN$2,$DH$2)):INDIRECT(ADDRESS(AN$2,$DY$2)))</f>
        <v>13319.895944037677</v>
      </c>
      <c r="AO99" s="51">
        <f ca="1">SUMPRODUCT($CM99:$DD99,INDIRECT(ADDRESS(AO$2,$DH$2)):INDIRECT(ADDRESS(AO$2,$DY$2)))</f>
        <v>13319.895944037677</v>
      </c>
      <c r="AP99" s="51">
        <f ca="1">SUMPRODUCT($CM99:$DD99,INDIRECT(ADDRESS(AP$2,$DH$2)):INDIRECT(ADDRESS(AP$2,$DY$2)))</f>
        <v>13319.895944037677</v>
      </c>
      <c r="AQ99" s="51">
        <f ca="1">SUMPRODUCT($CM99:$DD99,INDIRECT(ADDRESS(AQ$2,$DH$2)):INDIRECT(ADDRESS(AQ$2,$DY$2)))</f>
        <v>13319.895944037677</v>
      </c>
      <c r="AR99" s="51">
        <f ca="1">SUMPRODUCT($CM99:$DD99,INDIRECT(ADDRESS(AR$2,$DH$2)):INDIRECT(ADDRESS(AR$2,$DY$2)))</f>
        <v>13319.895944037677</v>
      </c>
      <c r="AS99" s="51">
        <f ca="1">SUMPRODUCT($CM99:$DD99,INDIRECT(ADDRESS(AS$2,$DH$2)):INDIRECT(ADDRESS(AS$2,$DY$2)))</f>
        <v>13319.895944037677</v>
      </c>
      <c r="AT99" s="51">
        <f ca="1">SUMPRODUCT($CM99:$DD99,INDIRECT(ADDRESS(AT$2,$DH$2)):INDIRECT(ADDRESS(AT$2,$DY$2)))</f>
        <v>13319.895944037677</v>
      </c>
      <c r="AU99" s="51">
        <f ca="1">SUMPRODUCT($CM99:$DD99,INDIRECT(ADDRESS(AU$2,$DH$2)):INDIRECT(ADDRESS(AU$2,$DY$2)))</f>
        <v>13319.895944037677</v>
      </c>
      <c r="AV99" s="51">
        <f ca="1">SUMPRODUCT($CM99:$DD99,INDIRECT(ADDRESS(AV$2,$DH$2)):INDIRECT(ADDRESS(AV$2,$DY$2)))</f>
        <v>13319.895944037677</v>
      </c>
      <c r="AW99" s="51">
        <f ca="1">SUMPRODUCT($CM99:$DD99,INDIRECT(ADDRESS(AW$2,$DH$2)):INDIRECT(ADDRESS(AW$2,$DY$2)))</f>
        <v>13319.895944037677</v>
      </c>
      <c r="AX99" s="51">
        <f ca="1">SUMPRODUCT($CM99:$DD99,INDIRECT(ADDRESS(AX$2,$DH$2)):INDIRECT(ADDRESS(AX$2,$DY$2)))</f>
        <v>13319.895944037677</v>
      </c>
      <c r="AY99" s="51">
        <f ca="1">SUMPRODUCT($CM99:$DD99,INDIRECT(ADDRESS(AY$2,$DH$2)):INDIRECT(ADDRESS(AY$2,$DY$2)))</f>
        <v>13319.895944037677</v>
      </c>
      <c r="AZ99" s="51">
        <f ca="1">SUMPRODUCT($CM99:$DD99,INDIRECT(ADDRESS(AZ$2,$DH$2)):INDIRECT(ADDRESS(AZ$2,$DY$2)))</f>
        <v>13319.895944037677</v>
      </c>
      <c r="BA99" s="51">
        <f ca="1">SUMPRODUCT($CM99:$DD99,INDIRECT(ADDRESS(BA$2,$DH$2)):INDIRECT(ADDRESS(BA$2,$DY$2)))</f>
        <v>13319.895944037677</v>
      </c>
      <c r="BB99" s="51">
        <f ca="1">SUMPRODUCT($CM99:$DD99,INDIRECT(ADDRESS(BB$2,$DH$2)):INDIRECT(ADDRESS(BB$2,$DY$2)))</f>
        <v>13319.895944037677</v>
      </c>
      <c r="BC99" s="51">
        <f ca="1">SUMPRODUCT($CM99:$DD99,INDIRECT(ADDRESS(BC$2,$DH$2)):INDIRECT(ADDRESS(BC$2,$DY$2)))</f>
        <v>13319.895944037677</v>
      </c>
      <c r="BD99" s="51">
        <f ca="1">SUMPRODUCT($CM99:$DD99,INDIRECT(ADDRESS(BD$2,$DH$2)):INDIRECT(ADDRESS(BD$2,$DY$2)))</f>
        <v>13319.895944037677</v>
      </c>
      <c r="BE99" s="51">
        <f ca="1">SUMPRODUCT($CM99:$DD99,INDIRECT(ADDRESS(BE$2,$DH$2)):INDIRECT(ADDRESS(BE$2,$DY$2)))</f>
        <v>13319.895944037677</v>
      </c>
      <c r="BF99" s="51">
        <f ca="1">SUMPRODUCT($CM99:$DD99,INDIRECT(ADDRESS(BF$2,$DH$2)):INDIRECT(ADDRESS(BF$2,$DY$2)))</f>
        <v>13319.895944037677</v>
      </c>
      <c r="BG99" s="51">
        <f ca="1">SUMPRODUCT($CM99:$DD99,INDIRECT(ADDRESS(BG$2,$DH$2)):INDIRECT(ADDRESS(BG$2,$DY$2)))</f>
        <v>13319.895944037677</v>
      </c>
      <c r="BH99" s="51">
        <f ca="1">SUMPRODUCT($CM99:$DD99,INDIRECT(ADDRESS(BH$2,$DH$2)):INDIRECT(ADDRESS(BH$2,$DY$2)))</f>
        <v>13319.895944037677</v>
      </c>
      <c r="BI99" s="51">
        <f ca="1">SUMPRODUCT($CM99:$DD99,INDIRECT(ADDRESS(BI$2,$DH$2)):INDIRECT(ADDRESS(BI$2,$DY$2)))</f>
        <v>13319.895944037677</v>
      </c>
      <c r="BJ99" s="51">
        <f ca="1">SUMPRODUCT($CM99:$DD99,INDIRECT(ADDRESS(BJ$2,$DH$2)):INDIRECT(ADDRESS(BJ$2,$DY$2)))</f>
        <v>13319.895944037677</v>
      </c>
      <c r="BK99" s="51">
        <f ca="1">SUMPRODUCT($CM99:$DD99,INDIRECT(ADDRESS(BK$2,$DH$2)):INDIRECT(ADDRESS(BK$2,$DY$2)))</f>
        <v>13319.895944037677</v>
      </c>
      <c r="BL99" s="51">
        <f ca="1">SUMPRODUCT($CM99:$DD99,INDIRECT(ADDRESS(BL$2,$DH$2)):INDIRECT(ADDRESS(BL$2,$DY$2)))</f>
        <v>13319.895944037677</v>
      </c>
      <c r="BM99" s="51">
        <f ca="1">SUMPRODUCT($CM99:$DD99,INDIRECT(ADDRESS(BM$2,$DH$2)):INDIRECT(ADDRESS(BM$2,$DY$2)))</f>
        <v>13319.895944037677</v>
      </c>
      <c r="BN99" s="51">
        <f ca="1">SUMPRODUCT($CM99:$DD99,INDIRECT(ADDRESS(BN$2,$DH$2)):INDIRECT(ADDRESS(BN$2,$DY$2)))</f>
        <v>13319.895944037677</v>
      </c>
      <c r="BO99" s="51">
        <f ca="1">SUMPRODUCT($CM99:$DD99,INDIRECT(ADDRESS(BO$2,$DH$2)):INDIRECT(ADDRESS(BO$2,$DY$2)))</f>
        <v>13319.895944037677</v>
      </c>
      <c r="BP99" s="51">
        <f ca="1">SUMPRODUCT($CM99:$DD99,INDIRECT(ADDRESS(BP$2,$DH$2)):INDIRECT(ADDRESS(BP$2,$DY$2)))</f>
        <v>13319.895944037677</v>
      </c>
      <c r="BQ99" s="51">
        <f ca="1">SUMPRODUCT($CM99:$DD99,INDIRECT(ADDRESS(BQ$2,$DH$2)):INDIRECT(ADDRESS(BQ$2,$DY$2)))</f>
        <v>13319.895944037677</v>
      </c>
      <c r="BR99" s="51">
        <f ca="1">SUMPRODUCT($CM99:$DD99,INDIRECT(ADDRESS(BR$2,$DH$2)):INDIRECT(ADDRESS(BR$2,$DY$2)))</f>
        <v>13319.895944037677</v>
      </c>
      <c r="BS99" s="51">
        <f ca="1">SUMPRODUCT($CM99:$DD99,INDIRECT(ADDRESS(BS$2,$DH$2)):INDIRECT(ADDRESS(BS$2,$DY$2)))</f>
        <v>13319.895944037677</v>
      </c>
      <c r="BT99" s="51">
        <f ca="1">SUMPRODUCT($CM99:$DD99,INDIRECT(ADDRESS(BT$2,$DH$2)):INDIRECT(ADDRESS(BT$2,$DY$2)))</f>
        <v>13319.895944037677</v>
      </c>
      <c r="BU99" s="51">
        <f ca="1">SUMPRODUCT($CM99:$DD99,INDIRECT(ADDRESS(BU$2,$DH$2)):INDIRECT(ADDRESS(BU$2,$DY$2)))</f>
        <v>13319.895944037677</v>
      </c>
      <c r="BV99" s="51">
        <f ca="1">SUMPRODUCT($CM99:$DD99,INDIRECT(ADDRESS(BV$2,$DH$2)):INDIRECT(ADDRESS(BV$2,$DY$2)))</f>
        <v>13319.895944037677</v>
      </c>
      <c r="BW99" s="51">
        <f ca="1">SUMPRODUCT($CM99:$DD99,INDIRECT(ADDRESS(BW$2,$DH$2)):INDIRECT(ADDRESS(BW$2,$DY$2)))</f>
        <v>13319.895944037677</v>
      </c>
      <c r="BX99" s="51">
        <f ca="1">SUMPRODUCT($CM99:$DD99,INDIRECT(ADDRESS(BX$2,$DH$2)):INDIRECT(ADDRESS(BX$2,$DY$2)))</f>
        <v>13319.895944037677</v>
      </c>
      <c r="BY99" s="51">
        <f ca="1">SUMPRODUCT($CM99:$DD99,INDIRECT(ADDRESS(BY$2,$DH$2)):INDIRECT(ADDRESS(BY$2,$DY$2)))</f>
        <v>13319.895944037677</v>
      </c>
      <c r="BZ99" s="51">
        <f ca="1">SUMPRODUCT($CM99:$DD99,INDIRECT(ADDRESS(BZ$2,$DH$2)):INDIRECT(ADDRESS(BZ$2,$DY$2)))</f>
        <v>13319.895944037677</v>
      </c>
      <c r="CA99" s="51">
        <f ca="1">SUMPRODUCT($CM99:$DD99,INDIRECT(ADDRESS(CA$2,$DH$2)):INDIRECT(ADDRESS(CA$2,$DY$2)))</f>
        <v>13319.895944037677</v>
      </c>
      <c r="CB99" s="51">
        <f ca="1">SUMPRODUCT($CM99:$DD99,INDIRECT(ADDRESS(CB$2,$DH$2)):INDIRECT(ADDRESS(CB$2,$DY$2)))</f>
        <v>13319.895944037677</v>
      </c>
      <c r="CC99" s="51">
        <f ca="1">SUMPRODUCT($CM99:$DD99,INDIRECT(ADDRESS(CC$2,$DH$2)):INDIRECT(ADDRESS(CC$2,$DY$2)))</f>
        <v>13319.895944037677</v>
      </c>
      <c r="CD99" s="51">
        <f ca="1">SUMPRODUCT($CM99:$DD99,INDIRECT(ADDRESS(CD$2,$DH$2)):INDIRECT(ADDRESS(CD$2,$DY$2)))</f>
        <v>13319.895944037677</v>
      </c>
      <c r="CF99" s="51">
        <f t="shared" ca="1" si="9"/>
        <v>159838.75132845211</v>
      </c>
      <c r="CG99" s="51">
        <f t="shared" ca="1" si="9"/>
        <v>159838.75132845211</v>
      </c>
      <c r="CH99" s="51">
        <f t="shared" ca="1" si="9"/>
        <v>159838.75132845211</v>
      </c>
      <c r="CI99" s="51">
        <f t="shared" ca="1" si="9"/>
        <v>159838.75132845211</v>
      </c>
      <c r="CJ99" s="51">
        <f t="shared" ca="1" si="9"/>
        <v>159838.75132845211</v>
      </c>
      <c r="CK99" s="51">
        <f t="shared" ca="1" si="9"/>
        <v>159838.75132845211</v>
      </c>
      <c r="CL99" s="82"/>
      <c r="CM99" s="1">
        <f>IFERROR(VLOOKUP($A99,Auxiliar_OPEX_CustosUnit!$A$4:$BT$129,COLUMN(Auxiliar_OPEX_CustosUnit!BC$2),0),0)</f>
        <v>0</v>
      </c>
      <c r="CN99" s="1">
        <f>IFERROR(VLOOKUP($A99,Auxiliar_OPEX_CustosUnit!$A$4:$BT$129,COLUMN(Auxiliar_OPEX_CustosUnit!BD$2),0),0)</f>
        <v>0</v>
      </c>
      <c r="CO99" s="1">
        <f>IFERROR(VLOOKUP($A99,Auxiliar_OPEX_CustosUnit!$A$4:$BT$129,COLUMN(Auxiliar_OPEX_CustosUnit!BE$2),0)*(1-DRE_Auxiliar!$A$172),0)</f>
        <v>11257.37348918506</v>
      </c>
      <c r="CP99" s="1">
        <f>IFERROR(VLOOKUP($A99,Auxiliar_OPEX_CustosUnit!$A$4:$BT$129,COLUMN(Auxiliar_OPEX_CustosUnit!BF$2),0),0)</f>
        <v>0</v>
      </c>
      <c r="CQ99" s="1">
        <f>IFERROR(VLOOKUP($A99,Auxiliar_OPEX_CustosUnit!$A$4:$BT$129,COLUMN(Auxiliar_OPEX_CustosUnit!BG$2),0),0)</f>
        <v>0</v>
      </c>
      <c r="CR99" s="1">
        <f>IFERROR(VLOOKUP($A99,Auxiliar_OPEX_CustosUnit!$A$4:$BT$129,COLUMN(Auxiliar_OPEX_CustosUnit!BH$2),0),0)</f>
        <v>0</v>
      </c>
      <c r="CS99" s="1">
        <f>IFERROR(VLOOKUP($A99,Auxiliar_OPEX_CustosUnit!$A$4:$BT$129,COLUMN(Auxiliar_OPEX_CustosUnit!BI$2),0),0)</f>
        <v>0</v>
      </c>
      <c r="CT99" s="1">
        <f>IFERROR(VLOOKUP($A99,Auxiliar_OPEX_CustosUnit!$A$4:$BT$129,COLUMN(Auxiliar_OPEX_CustosUnit!BJ$2),0),0)</f>
        <v>171.87687123771801</v>
      </c>
      <c r="CU99" s="1">
        <f>IFERROR(VLOOKUP($A99,Auxiliar_OPEX_CustosUnit!$A$4:$BT$129,COLUMN(Auxiliar_OPEX_CustosUnit!BK$2),0),0)</f>
        <v>0</v>
      </c>
      <c r="CV99" s="1">
        <f>IFERROR(VLOOKUP($A99,Auxiliar_OPEX_CustosUnit!$A$4:$BT$129,COLUMN(Auxiliar_OPEX_CustosUnit!BL$2),0),0)</f>
        <v>0</v>
      </c>
      <c r="CW99" s="1">
        <f>IFERROR(VLOOKUP($A99,Auxiliar_OPEX_CustosUnit!$A$4:$BT$129,COLUMN(Auxiliar_OPEX_CustosUnit!BM$2),0),0)</f>
        <v>0</v>
      </c>
      <c r="CX99" s="1">
        <f>IFERROR(VLOOKUP($A99,Auxiliar_OPEX_CustosUnit!$A$4:$BT$129,COLUMN(Auxiliar_OPEX_CustosUnit!BN$2),0),0)</f>
        <v>0</v>
      </c>
      <c r="CY99" s="1">
        <f>IFERROR(VLOOKUP($A99,Auxiliar_OPEX_CustosUnit!$A$4:$BT$129,COLUMN(Auxiliar_OPEX_CustosUnit!BO$2),0),0)</f>
        <v>0</v>
      </c>
      <c r="CZ99" s="1">
        <f>IFERROR(VLOOKUP($A99,Auxiliar_OPEX_CustosUnit!$A$4:$BT$129,COLUMN(Auxiliar_OPEX_CustosUnit!BP$2),0),0)</f>
        <v>0</v>
      </c>
      <c r="DA99" s="1">
        <f>IFERROR(VLOOKUP($A99,Auxiliar_OPEX_CustosUnit!$A$4:$BT$129,COLUMN(Auxiliar_OPEX_CustosUnit!BQ$2),0),0)</f>
        <v>0</v>
      </c>
      <c r="DB99" s="1">
        <f>IFERROR(VLOOKUP($A99,Auxiliar_OPEX_CustosUnit!$A$4:$BT$129,COLUMN(Auxiliar_OPEX_CustosUnit!BR$2),0),0)</f>
        <v>0</v>
      </c>
      <c r="DC99" s="1">
        <f>IFERROR(VLOOKUP($A99,Auxiliar_OPEX_CustosUnit!$A$4:$BT$129,COLUMN(Auxiliar_OPEX_CustosUnit!BS$2),0),0)</f>
        <v>0</v>
      </c>
      <c r="DD99" s="1">
        <f>IFERROR(VLOOKUP($A99,Auxiliar_OPEX_CustosUnit!$A$4:$BT$129,COLUMN(Auxiliar_OPEX_CustosUnit!BT$2),0),0)</f>
        <v>0</v>
      </c>
    </row>
    <row r="100" spans="1:108" hidden="1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3211206.9188161134</v>
      </c>
      <c r="E100" s="51">
        <f ca="1">SUMPRODUCT($CM100:$DD100,INDIRECT(ADDRESS(E$2,$DH$2)):INDIRECT(ADDRESS(E$2,$DY$2)))</f>
        <v>3228570.6308249356</v>
      </c>
      <c r="F100" s="51">
        <f ca="1">SUMPRODUCT($CM100:$DD100,INDIRECT(ADDRESS(F$2,$DH$2)):INDIRECT(ADDRESS(F$2,$DY$2)))</f>
        <v>3246294.7359443516</v>
      </c>
      <c r="G100" s="51">
        <f ca="1">SUMPRODUCT($CM100:$DD100,INDIRECT(ADDRESS(G$2,$DH$2)):INDIRECT(ADDRESS(G$2,$DY$2)))</f>
        <v>3262742.8920964305</v>
      </c>
      <c r="H100" s="51">
        <f ca="1">SUMPRODUCT($CM100:$DD100,INDIRECT(ADDRESS(H$2,$DH$2)):INDIRECT(ADDRESS(H$2,$DY$2)))</f>
        <v>3280537.359744024</v>
      </c>
      <c r="I100" s="51">
        <f ca="1">SUMPRODUCT($CM100:$DD100,INDIRECT(ADDRESS(I$2,$DH$2)):INDIRECT(ADDRESS(I$2,$DY$2)))</f>
        <v>3298972.3360804608</v>
      </c>
      <c r="J100" s="51">
        <f ca="1">SUMPRODUCT($CM100:$DD100,INDIRECT(ADDRESS(J$2,$DH$2)):INDIRECT(ADDRESS(J$2,$DY$2)))</f>
        <v>3316137.7523192992</v>
      </c>
      <c r="K100" s="51">
        <f ca="1">SUMPRODUCT($CM100:$DD100,INDIRECT(ADDRESS(K$2,$DH$2)):INDIRECT(ADDRESS(K$2,$DY$2)))</f>
        <v>3335814.3518034113</v>
      </c>
      <c r="L100" s="51">
        <f ca="1">SUMPRODUCT($CM100:$DD100,INDIRECT(ADDRESS(L$2,$DH$2)):INDIRECT(ADDRESS(L$2,$DY$2)))</f>
        <v>3355097.6205229689</v>
      </c>
      <c r="M100" s="51">
        <f ca="1">SUMPRODUCT($CM100:$DD100,INDIRECT(ADDRESS(M$2,$DH$2)):INDIRECT(ADDRESS(M$2,$DY$2)))</f>
        <v>3371895.4883815856</v>
      </c>
      <c r="N100" s="51">
        <f ca="1">SUMPRODUCT($CM100:$DD100,INDIRECT(ADDRESS(N$2,$DH$2)):INDIRECT(ADDRESS(N$2,$DY$2)))</f>
        <v>3390160.9172313251</v>
      </c>
      <c r="O100" s="51">
        <f ca="1">SUMPRODUCT($CM100:$DD100,INDIRECT(ADDRESS(O$2,$DH$2)):INDIRECT(ADDRESS(O$2,$DY$2)))</f>
        <v>3410142.9297799855</v>
      </c>
      <c r="P100" s="51">
        <f ca="1">SUMPRODUCT($CM100:$DD100,INDIRECT(ADDRESS(P$2,$DH$2)):INDIRECT(ADDRESS(P$2,$DY$2)))</f>
        <v>3427553.9779616967</v>
      </c>
      <c r="Q100" s="51">
        <f ca="1">SUMPRODUCT($CM100:$DD100,INDIRECT(ADDRESS(Q$2,$DH$2)):INDIRECT(ADDRESS(Q$2,$DY$2)))</f>
        <v>3443884.9209257034</v>
      </c>
      <c r="R100" s="51">
        <f ca="1">SUMPRODUCT($CM100:$DD100,INDIRECT(ADDRESS(R$2,$DH$2)):INDIRECT(ADDRESS(R$2,$DY$2)))</f>
        <v>3460908.3052557758</v>
      </c>
      <c r="S100" s="51">
        <f ca="1">SUMPRODUCT($CM100:$DD100,INDIRECT(ADDRESS(S$2,$DH$2)):INDIRECT(ADDRESS(S$2,$DY$2)))</f>
        <v>3479811.9380460014</v>
      </c>
      <c r="T100" s="51">
        <f ca="1">SUMPRODUCT($CM100:$DD100,INDIRECT(ADDRESS(T$2,$DH$2)):INDIRECT(ADDRESS(T$2,$DY$2)))</f>
        <v>3498191.6102102483</v>
      </c>
      <c r="U100" s="51">
        <f ca="1">SUMPRODUCT($CM100:$DD100,INDIRECT(ADDRESS(U$2,$DH$2)):INDIRECT(ADDRESS(U$2,$DY$2)))</f>
        <v>3514992.1070579998</v>
      </c>
      <c r="V100" s="51">
        <f ca="1">SUMPRODUCT($CM100:$DD100,INDIRECT(ADDRESS(V$2,$DH$2)):INDIRECT(ADDRESS(V$2,$DY$2)))</f>
        <v>3530315.6964006862</v>
      </c>
      <c r="W100" s="51">
        <f ca="1">SUMPRODUCT($CM100:$DD100,INDIRECT(ADDRESS(W$2,$DH$2)):INDIRECT(ADDRESS(W$2,$DY$2)))</f>
        <v>3547301.8247383707</v>
      </c>
      <c r="X100" s="51">
        <f ca="1">SUMPRODUCT($CM100:$DD100,INDIRECT(ADDRESS(X$2,$DH$2)):INDIRECT(ADDRESS(X$2,$DY$2)))</f>
        <v>3564688.9063283391</v>
      </c>
      <c r="Y100" s="51">
        <f ca="1">SUMPRODUCT($CM100:$DD100,INDIRECT(ADDRESS(Y$2,$DH$2)):INDIRECT(ADDRESS(Y$2,$DY$2)))</f>
        <v>3582850.8450401789</v>
      </c>
      <c r="Z100" s="51">
        <f ca="1">SUMPRODUCT($CM100:$DD100,INDIRECT(ADDRESS(Z$2,$DH$2)):INDIRECT(ADDRESS(Z$2,$DY$2)))</f>
        <v>3602374.2256161072</v>
      </c>
      <c r="AA100" s="51">
        <f ca="1">SUMPRODUCT($CM100:$DD100,INDIRECT(ADDRESS(AA$2,$DH$2)):INDIRECT(ADDRESS(AA$2,$DY$2)))</f>
        <v>3621289.5319565288</v>
      </c>
      <c r="AB100" s="51">
        <f ca="1">SUMPRODUCT($CM100:$DD100,INDIRECT(ADDRESS(AB$2,$DH$2)):INDIRECT(ADDRESS(AB$2,$DY$2)))</f>
        <v>3635454.9372222777</v>
      </c>
      <c r="AC100" s="51">
        <f ca="1">SUMPRODUCT($CM100:$DD100,INDIRECT(ADDRESS(AC$2,$DH$2)):INDIRECT(ADDRESS(AC$2,$DY$2)))</f>
        <v>3650362.7786581828</v>
      </c>
      <c r="AD100" s="51">
        <f ca="1">SUMPRODUCT($CM100:$DD100,INDIRECT(ADDRESS(AD$2,$DH$2)):INDIRECT(ADDRESS(AD$2,$DY$2)))</f>
        <v>3663345.6564214504</v>
      </c>
      <c r="AE100" s="51">
        <f ca="1">SUMPRODUCT($CM100:$DD100,INDIRECT(ADDRESS(AE$2,$DH$2)):INDIRECT(ADDRESS(AE$2,$DY$2)))</f>
        <v>3675171.0624358719</v>
      </c>
      <c r="AF100" s="51">
        <f ca="1">SUMPRODUCT($CM100:$DD100,INDIRECT(ADDRESS(AF$2,$DH$2)):INDIRECT(ADDRESS(AF$2,$DY$2)))</f>
        <v>3687902.2088937815</v>
      </c>
      <c r="AG100" s="51">
        <f ca="1">SUMPRODUCT($CM100:$DD100,INDIRECT(ADDRESS(AG$2,$DH$2)):INDIRECT(ADDRESS(AG$2,$DY$2)))</f>
        <v>3702264.8370848284</v>
      </c>
      <c r="AH100" s="51">
        <f ca="1">SUMPRODUCT($CM100:$DD100,INDIRECT(ADDRESS(AH$2,$DH$2)):INDIRECT(ADDRESS(AH$2,$DY$2)))</f>
        <v>3717269.2878689459</v>
      </c>
      <c r="AI100" s="51">
        <f ca="1">SUMPRODUCT($CM100:$DD100,INDIRECT(ADDRESS(AI$2,$DH$2)):INDIRECT(ADDRESS(AI$2,$DY$2)))</f>
        <v>3732033.9853639398</v>
      </c>
      <c r="AJ100" s="51">
        <f ca="1">SUMPRODUCT($CM100:$DD100,INDIRECT(ADDRESS(AJ$2,$DH$2)):INDIRECT(ADDRESS(AJ$2,$DY$2)))</f>
        <v>3745801.3610257949</v>
      </c>
      <c r="AK100" s="51">
        <f ca="1">SUMPRODUCT($CM100:$DD100,INDIRECT(ADDRESS(AK$2,$DH$2)):INDIRECT(ADDRESS(AK$2,$DY$2)))</f>
        <v>3763402.8594115078</v>
      </c>
      <c r="AL100" s="51">
        <f ca="1">SUMPRODUCT($CM100:$DD100,INDIRECT(ADDRESS(AL$2,$DH$2)):INDIRECT(ADDRESS(AL$2,$DY$2)))</f>
        <v>3781101.603644656</v>
      </c>
      <c r="AM100" s="51">
        <f ca="1">SUMPRODUCT($CM100:$DD100,INDIRECT(ADDRESS(AM$2,$DH$2)):INDIRECT(ADDRESS(AM$2,$DY$2)))</f>
        <v>3797866.7877424294</v>
      </c>
      <c r="AN100" s="51">
        <f ca="1">SUMPRODUCT($CM100:$DD100,INDIRECT(ADDRESS(AN$2,$DH$2)):INDIRECT(ADDRESS(AN$2,$DY$2)))</f>
        <v>3812759.0168186068</v>
      </c>
      <c r="AO100" s="51">
        <f ca="1">SUMPRODUCT($CM100:$DD100,INDIRECT(ADDRESS(AO$2,$DH$2)):INDIRECT(ADDRESS(AO$2,$DY$2)))</f>
        <v>3828783.1875589266</v>
      </c>
      <c r="AP100" s="51">
        <f ca="1">SUMPRODUCT($CM100:$DD100,INDIRECT(ADDRESS(AP$2,$DH$2)):INDIRECT(ADDRESS(AP$2,$DY$2)))</f>
        <v>3844772.8010149016</v>
      </c>
      <c r="AQ100" s="51">
        <f ca="1">SUMPRODUCT($CM100:$DD100,INDIRECT(ADDRESS(AQ$2,$DH$2)):INDIRECT(ADDRESS(AQ$2,$DY$2)))</f>
        <v>3859439.1279874877</v>
      </c>
      <c r="AR100" s="51">
        <f ca="1">SUMPRODUCT($CM100:$DD100,INDIRECT(ADDRESS(AR$2,$DH$2)):INDIRECT(ADDRESS(AR$2,$DY$2)))</f>
        <v>3875252.9559598058</v>
      </c>
      <c r="AS100" s="51">
        <f ca="1">SUMPRODUCT($CM100:$DD100,INDIRECT(ADDRESS(AS$2,$DH$2)):INDIRECT(ADDRESS(AS$2,$DY$2)))</f>
        <v>3891066.7839321238</v>
      </c>
      <c r="AT100" s="51">
        <f ca="1">SUMPRODUCT($CM100:$DD100,INDIRECT(ADDRESS(AT$2,$DH$2)):INDIRECT(ADDRESS(AT$2,$DY$2)))</f>
        <v>3906180.5173242125</v>
      </c>
      <c r="AU100" s="51">
        <f ca="1">SUMPRODUCT($CM100:$DD100,INDIRECT(ADDRESS(AU$2,$DH$2)):INDIRECT(ADDRESS(AU$2,$DY$2)))</f>
        <v>3923360.7033135816</v>
      </c>
      <c r="AV100" s="51">
        <f ca="1">SUMPRODUCT($CM100:$DD100,INDIRECT(ADDRESS(AV$2,$DH$2)):INDIRECT(ADDRESS(AV$2,$DY$2)))</f>
        <v>3941897.415014076</v>
      </c>
      <c r="AW100" s="51">
        <f ca="1">SUMPRODUCT($CM100:$DD100,INDIRECT(ADDRESS(AW$2,$DH$2)):INDIRECT(ADDRESS(AW$2,$DY$2)))</f>
        <v>3959885.2383415508</v>
      </c>
      <c r="AX100" s="51">
        <f ca="1">SUMPRODUCT($CM100:$DD100,INDIRECT(ADDRESS(AX$2,$DH$2)):INDIRECT(ADDRESS(AX$2,$DY$2)))</f>
        <v>3978684.9502449469</v>
      </c>
      <c r="AY100" s="51">
        <f ca="1">SUMPRODUCT($CM100:$DD100,INDIRECT(ADDRESS(AY$2,$DH$2)):INDIRECT(ADDRESS(AY$2,$DY$2)))</f>
        <v>3994916.4369048816</v>
      </c>
      <c r="AZ100" s="51">
        <f ca="1">SUMPRODUCT($CM100:$DD100,INDIRECT(ADDRESS(AZ$2,$DH$2)):INDIRECT(ADDRESS(AZ$2,$DY$2)))</f>
        <v>4006417.2170517677</v>
      </c>
      <c r="BA100" s="51">
        <f ca="1">SUMPRODUCT($CM100:$DD100,INDIRECT(ADDRESS(BA$2,$DH$2)):INDIRECT(ADDRESS(BA$2,$DY$2)))</f>
        <v>4016906.6403853311</v>
      </c>
      <c r="BB100" s="51">
        <f ca="1">SUMPRODUCT($CM100:$DD100,INDIRECT(ADDRESS(BB$2,$DH$2)):INDIRECT(ADDRESS(BB$2,$DY$2)))</f>
        <v>4028119.8645613519</v>
      </c>
      <c r="BC100" s="51">
        <f ca="1">SUMPRODUCT($CM100:$DD100,INDIRECT(ADDRESS(BC$2,$DH$2)):INDIRECT(ADDRESS(BC$2,$DY$2)))</f>
        <v>4037930.2201422779</v>
      </c>
      <c r="BD100" s="51">
        <f ca="1">SUMPRODUCT($CM100:$DD100,INDIRECT(ADDRESS(BD$2,$DH$2)):INDIRECT(ADDRESS(BD$2,$DY$2)))</f>
        <v>4047529.7467259644</v>
      </c>
      <c r="BE100" s="51">
        <f ca="1">SUMPRODUCT($CM100:$DD100,INDIRECT(ADDRESS(BE$2,$DH$2)):INDIRECT(ADDRESS(BE$2,$DY$2)))</f>
        <v>4057729.6691717142</v>
      </c>
      <c r="BF100" s="51">
        <f ca="1">SUMPRODUCT($CM100:$DD100,INDIRECT(ADDRESS(BF$2,$DH$2)):INDIRECT(ADDRESS(BF$2,$DY$2)))</f>
        <v>4068678.3846427123</v>
      </c>
      <c r="BG100" s="51">
        <f ca="1">SUMPRODUCT($CM100:$DD100,INDIRECT(ADDRESS(BG$2,$DH$2)):INDIRECT(ADDRESS(BG$2,$DY$2)))</f>
        <v>4084075.6438199021</v>
      </c>
      <c r="BH100" s="51">
        <f ca="1">SUMPRODUCT($CM100:$DD100,INDIRECT(ADDRESS(BH$2,$DH$2)):INDIRECT(ADDRESS(BH$2,$DY$2)))</f>
        <v>4099472.9029970914</v>
      </c>
      <c r="BI100" s="51">
        <f ca="1">SUMPRODUCT($CM100:$DD100,INDIRECT(ADDRESS(BI$2,$DH$2)):INDIRECT(ADDRESS(BI$2,$DY$2)))</f>
        <v>4114870.1621742812</v>
      </c>
      <c r="BJ100" s="51">
        <f ca="1">SUMPRODUCT($CM100:$DD100,INDIRECT(ADDRESS(BJ$2,$DH$2)):INDIRECT(ADDRESS(BJ$2,$DY$2)))</f>
        <v>4130267.4213514705</v>
      </c>
      <c r="BK100" s="51">
        <f ca="1">SUMPRODUCT($CM100:$DD100,INDIRECT(ADDRESS(BK$2,$DH$2)):INDIRECT(ADDRESS(BK$2,$DY$2)))</f>
        <v>4145664.6805286603</v>
      </c>
      <c r="BL100" s="51">
        <f ca="1">SUMPRODUCT($CM100:$DD100,INDIRECT(ADDRESS(BL$2,$DH$2)):INDIRECT(ADDRESS(BL$2,$DY$2)))</f>
        <v>4157894.6627144469</v>
      </c>
      <c r="BM100" s="51">
        <f ca="1">SUMPRODUCT($CM100:$DD100,INDIRECT(ADDRESS(BM$2,$DH$2)):INDIRECT(ADDRESS(BM$2,$DY$2)))</f>
        <v>4170124.6449002335</v>
      </c>
      <c r="BN100" s="51">
        <f ca="1">SUMPRODUCT($CM100:$DD100,INDIRECT(ADDRESS(BN$2,$DH$2)):INDIRECT(ADDRESS(BN$2,$DY$2)))</f>
        <v>4182354.6270860201</v>
      </c>
      <c r="BO100" s="51">
        <f ca="1">SUMPRODUCT($CM100:$DD100,INDIRECT(ADDRESS(BO$2,$DH$2)):INDIRECT(ADDRESS(BO$2,$DY$2)))</f>
        <v>4194584.6092718067</v>
      </c>
      <c r="BP100" s="51">
        <f ca="1">SUMPRODUCT($CM100:$DD100,INDIRECT(ADDRESS(BP$2,$DH$2)):INDIRECT(ADDRESS(BP$2,$DY$2)))</f>
        <v>4206814.5914575933</v>
      </c>
      <c r="BQ100" s="51">
        <f ca="1">SUMPRODUCT($CM100:$DD100,INDIRECT(ADDRESS(BQ$2,$DH$2)):INDIRECT(ADDRESS(BQ$2,$DY$2)))</f>
        <v>4219044.5736433798</v>
      </c>
      <c r="BR100" s="51">
        <f ca="1">SUMPRODUCT($CM100:$DD100,INDIRECT(ADDRESS(BR$2,$DH$2)):INDIRECT(ADDRESS(BR$2,$DY$2)))</f>
        <v>4231274.5558291664</v>
      </c>
      <c r="BS100" s="51">
        <f ca="1">SUMPRODUCT($CM100:$DD100,INDIRECT(ADDRESS(BS$2,$DH$2)):INDIRECT(ADDRESS(BS$2,$DY$2)))</f>
        <v>4243504.538014953</v>
      </c>
      <c r="BT100" s="51">
        <f ca="1">SUMPRODUCT($CM100:$DD100,INDIRECT(ADDRESS(BT$2,$DH$2)):INDIRECT(ADDRESS(BT$2,$DY$2)))</f>
        <v>4255734.5202007396</v>
      </c>
      <c r="BU100" s="51">
        <f ca="1">SUMPRODUCT($CM100:$DD100,INDIRECT(ADDRESS(BU$2,$DH$2)):INDIRECT(ADDRESS(BU$2,$DY$2)))</f>
        <v>4267964.5023865262</v>
      </c>
      <c r="BV100" s="51">
        <f ca="1">SUMPRODUCT($CM100:$DD100,INDIRECT(ADDRESS(BV$2,$DH$2)):INDIRECT(ADDRESS(BV$2,$DY$2)))</f>
        <v>4280194.4845723128</v>
      </c>
      <c r="BW100" s="51">
        <f ca="1">SUMPRODUCT($CM100:$DD100,INDIRECT(ADDRESS(BW$2,$DH$2)):INDIRECT(ADDRESS(BW$2,$DY$2)))</f>
        <v>4292424.4667580994</v>
      </c>
      <c r="BX100" s="51">
        <f ca="1">SUMPRODUCT($CM100:$DD100,INDIRECT(ADDRESS(BX$2,$DH$2)):INDIRECT(ADDRESS(BX$2,$DY$2)))</f>
        <v>4307821.7259352887</v>
      </c>
      <c r="BY100" s="51">
        <f ca="1">SUMPRODUCT($CM100:$DD100,INDIRECT(ADDRESS(BY$2,$DH$2)):INDIRECT(ADDRESS(BY$2,$DY$2)))</f>
        <v>4323218.985112479</v>
      </c>
      <c r="BZ100" s="51">
        <f ca="1">SUMPRODUCT($CM100:$DD100,INDIRECT(ADDRESS(BZ$2,$DH$2)):INDIRECT(ADDRESS(BZ$2,$DY$2)))</f>
        <v>4338616.2442896683</v>
      </c>
      <c r="CA100" s="51">
        <f ca="1">SUMPRODUCT($CM100:$DD100,INDIRECT(ADDRESS(CA$2,$DH$2)):INDIRECT(ADDRESS(CA$2,$DY$2)))</f>
        <v>4354013.5034668576</v>
      </c>
      <c r="CB100" s="51">
        <f ca="1">SUMPRODUCT($CM100:$DD100,INDIRECT(ADDRESS(CB$2,$DH$2)):INDIRECT(ADDRESS(CB$2,$DY$2)))</f>
        <v>4369410.7626440469</v>
      </c>
      <c r="CC100" s="51">
        <f ca="1">SUMPRODUCT($CM100:$DD100,INDIRECT(ADDRESS(CC$2,$DH$2)):INDIRECT(ADDRESS(CC$2,$DY$2)))</f>
        <v>4384808.0218212372</v>
      </c>
      <c r="CD100" s="51">
        <f ca="1">SUMPRODUCT($CM100:$DD100,INDIRECT(ADDRESS(CD$2,$DH$2)):INDIRECT(ADDRESS(CD$2,$DY$2)))</f>
        <v>4400205.2809984265</v>
      </c>
      <c r="CF100" s="51">
        <f t="shared" ca="1" si="9"/>
        <v>39707573.933544889</v>
      </c>
      <c r="CG100" s="51">
        <f t="shared" ca="1" si="9"/>
        <v>42274163.88953764</v>
      </c>
      <c r="CH100" s="51">
        <f t="shared" ca="1" si="9"/>
        <v>44551977.365773663</v>
      </c>
      <c r="CI100" s="51">
        <f t="shared" ca="1" si="9"/>
        <v>46816999.134415105</v>
      </c>
      <c r="CJ100" s="51">
        <f t="shared" ca="1" si="9"/>
        <v>48837662.553552531</v>
      </c>
      <c r="CK100" s="51">
        <f t="shared" ca="1" si="9"/>
        <v>50701914.776835278</v>
      </c>
      <c r="CL100" s="82"/>
      <c r="CM100" s="1">
        <f>IFERROR(VLOOKUP($A100,Auxiliar_OPEX_CustosUnit!$A$4:$BT$129,COLUMN(Auxiliar_OPEX_CustosUnit!BC$2),0),0)</f>
        <v>0</v>
      </c>
      <c r="CN100" s="1">
        <f>IFERROR(VLOOKUP($A100,Auxiliar_OPEX_CustosUnit!$A$4:$BT$129,COLUMN(Auxiliar_OPEX_CustosUnit!BD$2),0),0)</f>
        <v>0</v>
      </c>
      <c r="CO100" s="1">
        <f>IFERROR(VLOOKUP($A100,Auxiliar_OPEX_CustosUnit!$A$4:$BT$129,COLUMN(Auxiliar_OPEX_CustosUnit!BE$2),0)*(1-DRE_Auxiliar!$A$172),0)</f>
        <v>0</v>
      </c>
      <c r="CP100" s="1">
        <f>IFERROR(VLOOKUP($A100,Auxiliar_OPEX_CustosUnit!$A$4:$BT$129,COLUMN(Auxiliar_OPEX_CustosUnit!BF$2),0),0)</f>
        <v>0</v>
      </c>
      <c r="CQ100" s="1">
        <f>IFERROR(VLOOKUP($A100,Auxiliar_OPEX_CustosUnit!$A$4:$BT$129,COLUMN(Auxiliar_OPEX_CustosUnit!BG$2),0),0)</f>
        <v>0</v>
      </c>
      <c r="CR100" s="1">
        <f>IFERROR(VLOOKUP($A100,Auxiliar_OPEX_CustosUnit!$A$4:$BT$129,COLUMN(Auxiliar_OPEX_CustosUnit!BH$2),0),0)</f>
        <v>0</v>
      </c>
      <c r="CS100" s="1">
        <f>IFERROR(VLOOKUP($A100,Auxiliar_OPEX_CustosUnit!$A$4:$BT$129,COLUMN(Auxiliar_OPEX_CustosUnit!BI$2),0),0)</f>
        <v>0</v>
      </c>
      <c r="CT100" s="1">
        <f>IFERROR(VLOOKUP($A100,Auxiliar_OPEX_CustosUnit!$A$4:$BT$129,COLUMN(Auxiliar_OPEX_CustosUnit!BJ$2),0),0)</f>
        <v>0</v>
      </c>
      <c r="CU100" s="1">
        <f>IFERROR(VLOOKUP($A100,Auxiliar_OPEX_CustosUnit!$A$4:$BT$129,COLUMN(Auxiliar_OPEX_CustosUnit!BK$2),0),0)</f>
        <v>0</v>
      </c>
      <c r="CV100" s="1">
        <f>IFERROR(VLOOKUP($A100,Auxiliar_OPEX_CustosUnit!$A$4:$BT$129,COLUMN(Auxiliar_OPEX_CustosUnit!BL$2),0),0)</f>
        <v>0</v>
      </c>
      <c r="CW100" s="1">
        <f>IFERROR(VLOOKUP($A100,Auxiliar_OPEX_CustosUnit!$A$4:$BT$129,COLUMN(Auxiliar_OPEX_CustosUnit!BM$2),0),0)</f>
        <v>0.19449169486976001</v>
      </c>
      <c r="CX100" s="1">
        <f>IFERROR(VLOOKUP($A100,Auxiliar_OPEX_CustosUnit!$A$4:$BT$129,COLUMN(Auxiliar_OPEX_CustosUnit!BN$2),0),0)</f>
        <v>0</v>
      </c>
      <c r="CY100" s="1">
        <f>IFERROR(VLOOKUP($A100,Auxiliar_OPEX_CustosUnit!$A$4:$BT$129,COLUMN(Auxiliar_OPEX_CustosUnit!BO$2),0),0)</f>
        <v>0</v>
      </c>
      <c r="CZ100" s="1">
        <f>IFERROR(VLOOKUP($A100,Auxiliar_OPEX_CustosUnit!$A$4:$BT$129,COLUMN(Auxiliar_OPEX_CustosUnit!BP$2),0),0)</f>
        <v>0</v>
      </c>
      <c r="DA100" s="1">
        <f>IFERROR(VLOOKUP($A100,Auxiliar_OPEX_CustosUnit!$A$4:$BT$129,COLUMN(Auxiliar_OPEX_CustosUnit!BQ$2),0),0)</f>
        <v>0</v>
      </c>
      <c r="DB100" s="1">
        <f>IFERROR(VLOOKUP($A100,Auxiliar_OPEX_CustosUnit!$A$4:$BT$129,COLUMN(Auxiliar_OPEX_CustosUnit!BR$2),0),0)</f>
        <v>0</v>
      </c>
      <c r="DC100" s="1">
        <f>IFERROR(VLOOKUP($A100,Auxiliar_OPEX_CustosUnit!$A$4:$BT$129,COLUMN(Auxiliar_OPEX_CustosUnit!BS$2),0),0)</f>
        <v>0</v>
      </c>
      <c r="DD100" s="1">
        <f>IFERROR(VLOOKUP($A100,Auxiliar_OPEX_CustosUnit!$A$4:$BT$129,COLUMN(Auxiliar_OPEX_CustosUnit!BT$2),0),0)</f>
        <v>0</v>
      </c>
    </row>
    <row r="101" spans="1:108" hidden="1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ref="CF101:CK116" ca="1" si="10">SUMPRODUCT($D101:$CD101,N($D$1:$CD$1=CF$1))</f>
        <v>0</v>
      </c>
      <c r="CG101" s="51">
        <f t="shared" ca="1" si="10"/>
        <v>0</v>
      </c>
      <c r="CH101" s="51">
        <f t="shared" ca="1" si="10"/>
        <v>0</v>
      </c>
      <c r="CI101" s="51">
        <f t="shared" ca="1" si="10"/>
        <v>0</v>
      </c>
      <c r="CJ101" s="51">
        <f t="shared" ca="1" si="10"/>
        <v>0</v>
      </c>
      <c r="CK101" s="51">
        <f t="shared" ca="1" si="10"/>
        <v>0</v>
      </c>
      <c r="CL101" s="82"/>
      <c r="CM101" s="1">
        <f>IFERROR(VLOOKUP($A101,Auxiliar_OPEX_CustosUnit!$A$4:$BT$129,COLUMN(Auxiliar_OPEX_CustosUnit!BC$2),0),0)</f>
        <v>0</v>
      </c>
      <c r="CN101" s="1">
        <f>IFERROR(VLOOKUP($A101,Auxiliar_OPEX_CustosUnit!$A$4:$BT$129,COLUMN(Auxiliar_OPEX_CustosUnit!BD$2),0),0)</f>
        <v>0</v>
      </c>
      <c r="CO101" s="1">
        <f>IFERROR(VLOOKUP($A101,Auxiliar_OPEX_CustosUnit!$A$4:$BT$129,COLUMN(Auxiliar_OPEX_CustosUnit!BE$2),0)*(1-DRE_Auxiliar!$A$172),0)</f>
        <v>0</v>
      </c>
      <c r="CP101" s="1">
        <f>IFERROR(VLOOKUP($A101,Auxiliar_OPEX_CustosUnit!$A$4:$BT$129,COLUMN(Auxiliar_OPEX_CustosUnit!BF$2),0),0)</f>
        <v>0</v>
      </c>
      <c r="CQ101" s="1">
        <f>IFERROR(VLOOKUP($A101,Auxiliar_OPEX_CustosUnit!$A$4:$BT$129,COLUMN(Auxiliar_OPEX_CustosUnit!BG$2),0),0)</f>
        <v>0</v>
      </c>
      <c r="CR101" s="1">
        <f>IFERROR(VLOOKUP($A101,Auxiliar_OPEX_CustosUnit!$A$4:$BT$129,COLUMN(Auxiliar_OPEX_CustosUnit!BH$2),0),0)</f>
        <v>0</v>
      </c>
      <c r="CS101" s="1">
        <f>IFERROR(VLOOKUP($A101,Auxiliar_OPEX_CustosUnit!$A$4:$BT$129,COLUMN(Auxiliar_OPEX_CustosUnit!BI$2),0),0)</f>
        <v>0</v>
      </c>
      <c r="CT101" s="1">
        <f>IFERROR(VLOOKUP($A101,Auxiliar_OPEX_CustosUnit!$A$4:$BT$129,COLUMN(Auxiliar_OPEX_CustosUnit!BJ$2),0),0)</f>
        <v>0</v>
      </c>
      <c r="CU101" s="1">
        <f>IFERROR(VLOOKUP($A101,Auxiliar_OPEX_CustosUnit!$A$4:$BT$129,COLUMN(Auxiliar_OPEX_CustosUnit!BK$2),0),0)</f>
        <v>0</v>
      </c>
      <c r="CV101" s="1">
        <f>IFERROR(VLOOKUP($A101,Auxiliar_OPEX_CustosUnit!$A$4:$BT$129,COLUMN(Auxiliar_OPEX_CustosUnit!BL$2),0),0)</f>
        <v>0</v>
      </c>
      <c r="CW101" s="1">
        <f>IFERROR(VLOOKUP($A101,Auxiliar_OPEX_CustosUnit!$A$4:$BT$129,COLUMN(Auxiliar_OPEX_CustosUnit!BM$2),0),0)</f>
        <v>0</v>
      </c>
      <c r="CX101" s="1">
        <f>IFERROR(VLOOKUP($A101,Auxiliar_OPEX_CustosUnit!$A$4:$BT$129,COLUMN(Auxiliar_OPEX_CustosUnit!BN$2),0),0)</f>
        <v>0</v>
      </c>
      <c r="CY101" s="1">
        <f>IFERROR(VLOOKUP($A101,Auxiliar_OPEX_CustosUnit!$A$4:$BT$129,COLUMN(Auxiliar_OPEX_CustosUnit!BO$2),0),0)</f>
        <v>0</v>
      </c>
      <c r="CZ101" s="1">
        <f>IFERROR(VLOOKUP($A101,Auxiliar_OPEX_CustosUnit!$A$4:$BT$129,COLUMN(Auxiliar_OPEX_CustosUnit!BP$2),0),0)</f>
        <v>0</v>
      </c>
      <c r="DA101" s="1">
        <f>IFERROR(VLOOKUP($A101,Auxiliar_OPEX_CustosUnit!$A$4:$BT$129,COLUMN(Auxiliar_OPEX_CustosUnit!BQ$2),0),0)</f>
        <v>0</v>
      </c>
      <c r="DB101" s="1">
        <f>IFERROR(VLOOKUP($A101,Auxiliar_OPEX_CustosUnit!$A$4:$BT$129,COLUMN(Auxiliar_OPEX_CustosUnit!BR$2),0),0)</f>
        <v>0</v>
      </c>
      <c r="DC101" s="1">
        <f>IFERROR(VLOOKUP($A101,Auxiliar_OPEX_CustosUnit!$A$4:$BT$129,COLUMN(Auxiliar_OPEX_CustosUnit!BS$2),0),0)</f>
        <v>0</v>
      </c>
      <c r="DD101" s="1">
        <f>IFERROR(VLOOKUP($A101,Auxiliar_OPEX_CustosUnit!$A$4:$BT$129,COLUMN(Auxiliar_OPEX_CustosUnit!BT$2),0),0)</f>
        <v>0</v>
      </c>
    </row>
    <row r="102" spans="1:108" hidden="1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0"/>
        <v>0</v>
      </c>
      <c r="CG102" s="51">
        <f t="shared" ca="1" si="10"/>
        <v>0</v>
      </c>
      <c r="CH102" s="51">
        <f t="shared" ca="1" si="10"/>
        <v>0</v>
      </c>
      <c r="CI102" s="51">
        <f t="shared" ca="1" si="10"/>
        <v>0</v>
      </c>
      <c r="CJ102" s="51">
        <f t="shared" ca="1" si="10"/>
        <v>0</v>
      </c>
      <c r="CK102" s="51">
        <f t="shared" ca="1" si="10"/>
        <v>0</v>
      </c>
      <c r="CL102" s="82"/>
      <c r="CM102" s="1">
        <f>IFERROR(VLOOKUP($A102,Auxiliar_OPEX_CustosUnit!$A$4:$BT$129,COLUMN(Auxiliar_OPEX_CustosUnit!BC$2),0),0)</f>
        <v>0</v>
      </c>
      <c r="CN102" s="1">
        <f>IFERROR(VLOOKUP($A102,Auxiliar_OPEX_CustosUnit!$A$4:$BT$129,COLUMN(Auxiliar_OPEX_CustosUnit!BD$2),0),0)</f>
        <v>0</v>
      </c>
      <c r="CO102" s="1">
        <f>IFERROR(VLOOKUP($A102,Auxiliar_OPEX_CustosUnit!$A$4:$BT$129,COLUMN(Auxiliar_OPEX_CustosUnit!BE$2),0)*(1-DRE_Auxiliar!$A$172),0)</f>
        <v>0</v>
      </c>
      <c r="CP102" s="1">
        <f>IFERROR(VLOOKUP($A102,Auxiliar_OPEX_CustosUnit!$A$4:$BT$129,COLUMN(Auxiliar_OPEX_CustosUnit!BF$2),0),0)</f>
        <v>0</v>
      </c>
      <c r="CQ102" s="1">
        <f>IFERROR(VLOOKUP($A102,Auxiliar_OPEX_CustosUnit!$A$4:$BT$129,COLUMN(Auxiliar_OPEX_CustosUnit!BG$2),0),0)</f>
        <v>0</v>
      </c>
      <c r="CR102" s="1">
        <f>IFERROR(VLOOKUP($A102,Auxiliar_OPEX_CustosUnit!$A$4:$BT$129,COLUMN(Auxiliar_OPEX_CustosUnit!BH$2),0),0)</f>
        <v>0</v>
      </c>
      <c r="CS102" s="1">
        <f>IFERROR(VLOOKUP($A102,Auxiliar_OPEX_CustosUnit!$A$4:$BT$129,COLUMN(Auxiliar_OPEX_CustosUnit!BI$2),0),0)</f>
        <v>0</v>
      </c>
      <c r="CT102" s="1">
        <f>IFERROR(VLOOKUP($A102,Auxiliar_OPEX_CustosUnit!$A$4:$BT$129,COLUMN(Auxiliar_OPEX_CustosUnit!BJ$2),0),0)</f>
        <v>0</v>
      </c>
      <c r="CU102" s="1">
        <f>IFERROR(VLOOKUP($A102,Auxiliar_OPEX_CustosUnit!$A$4:$BT$129,COLUMN(Auxiliar_OPEX_CustosUnit!BK$2),0),0)</f>
        <v>0</v>
      </c>
      <c r="CV102" s="1">
        <f>IFERROR(VLOOKUP($A102,Auxiliar_OPEX_CustosUnit!$A$4:$BT$129,COLUMN(Auxiliar_OPEX_CustosUnit!BL$2),0),0)</f>
        <v>0</v>
      </c>
      <c r="CW102" s="1">
        <f>IFERROR(VLOOKUP($A102,Auxiliar_OPEX_CustosUnit!$A$4:$BT$129,COLUMN(Auxiliar_OPEX_CustosUnit!BM$2),0),0)</f>
        <v>0</v>
      </c>
      <c r="CX102" s="1">
        <f>IFERROR(VLOOKUP($A102,Auxiliar_OPEX_CustosUnit!$A$4:$BT$129,COLUMN(Auxiliar_OPEX_CustosUnit!BN$2),0),0)</f>
        <v>0</v>
      </c>
      <c r="CY102" s="1">
        <f>IFERROR(VLOOKUP($A102,Auxiliar_OPEX_CustosUnit!$A$4:$BT$129,COLUMN(Auxiliar_OPEX_CustosUnit!BO$2),0),0)</f>
        <v>0</v>
      </c>
      <c r="CZ102" s="1">
        <f>IFERROR(VLOOKUP($A102,Auxiliar_OPEX_CustosUnit!$A$4:$BT$129,COLUMN(Auxiliar_OPEX_CustosUnit!BP$2),0),0)</f>
        <v>0</v>
      </c>
      <c r="DA102" s="1">
        <f>IFERROR(VLOOKUP($A102,Auxiliar_OPEX_CustosUnit!$A$4:$BT$129,COLUMN(Auxiliar_OPEX_CustosUnit!BQ$2),0),0)</f>
        <v>0</v>
      </c>
      <c r="DB102" s="1">
        <f>IFERROR(VLOOKUP($A102,Auxiliar_OPEX_CustosUnit!$A$4:$BT$129,COLUMN(Auxiliar_OPEX_CustosUnit!BR$2),0),0)</f>
        <v>0</v>
      </c>
      <c r="DC102" s="1">
        <f>IFERROR(VLOOKUP($A102,Auxiliar_OPEX_CustosUnit!$A$4:$BT$129,COLUMN(Auxiliar_OPEX_CustosUnit!BS$2),0),0)</f>
        <v>0</v>
      </c>
      <c r="DD102" s="1">
        <f>IFERROR(VLOOKUP($A102,Auxiliar_OPEX_CustosUnit!$A$4:$BT$129,COLUMN(Auxiliar_OPEX_CustosUnit!BT$2),0),0)</f>
        <v>0</v>
      </c>
    </row>
    <row r="103" spans="1:108" hidden="1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4488.7734908618777</v>
      </c>
      <c r="E103" s="51">
        <f ca="1">SUMPRODUCT($CM103:$DD103,INDIRECT(ADDRESS(E$2,$DH$2)):INDIRECT(ADDRESS(E$2,$DY$2)))</f>
        <v>4488.7734908618777</v>
      </c>
      <c r="F103" s="51">
        <f ca="1">SUMPRODUCT($CM103:$DD103,INDIRECT(ADDRESS(F$2,$DH$2)):INDIRECT(ADDRESS(F$2,$DY$2)))</f>
        <v>4488.7734908618777</v>
      </c>
      <c r="G103" s="51">
        <f ca="1">SUMPRODUCT($CM103:$DD103,INDIRECT(ADDRESS(G$2,$DH$2)):INDIRECT(ADDRESS(G$2,$DY$2)))</f>
        <v>4488.7734908618777</v>
      </c>
      <c r="H103" s="51">
        <f ca="1">SUMPRODUCT($CM103:$DD103,INDIRECT(ADDRESS(H$2,$DH$2)):INDIRECT(ADDRESS(H$2,$DY$2)))</f>
        <v>4488.7734908618777</v>
      </c>
      <c r="I103" s="51">
        <f ca="1">SUMPRODUCT($CM103:$DD103,INDIRECT(ADDRESS(I$2,$DH$2)):INDIRECT(ADDRESS(I$2,$DY$2)))</f>
        <v>4488.7734908618777</v>
      </c>
      <c r="J103" s="51">
        <f ca="1">SUMPRODUCT($CM103:$DD103,INDIRECT(ADDRESS(J$2,$DH$2)):INDIRECT(ADDRESS(J$2,$DY$2)))</f>
        <v>4488.7734908618777</v>
      </c>
      <c r="K103" s="51">
        <f ca="1">SUMPRODUCT($CM103:$DD103,INDIRECT(ADDRESS(K$2,$DH$2)):INDIRECT(ADDRESS(K$2,$DY$2)))</f>
        <v>4488.7734908618777</v>
      </c>
      <c r="L103" s="51">
        <f ca="1">SUMPRODUCT($CM103:$DD103,INDIRECT(ADDRESS(L$2,$DH$2)):INDIRECT(ADDRESS(L$2,$DY$2)))</f>
        <v>4488.7734908618777</v>
      </c>
      <c r="M103" s="51">
        <f ca="1">SUMPRODUCT($CM103:$DD103,INDIRECT(ADDRESS(M$2,$DH$2)):INDIRECT(ADDRESS(M$2,$DY$2)))</f>
        <v>4488.7734908618777</v>
      </c>
      <c r="N103" s="51">
        <f ca="1">SUMPRODUCT($CM103:$DD103,INDIRECT(ADDRESS(N$2,$DH$2)):INDIRECT(ADDRESS(N$2,$DY$2)))</f>
        <v>4488.7734908618777</v>
      </c>
      <c r="O103" s="51">
        <f ca="1">SUMPRODUCT($CM103:$DD103,INDIRECT(ADDRESS(O$2,$DH$2)):INDIRECT(ADDRESS(O$2,$DY$2)))</f>
        <v>4488.7734908618777</v>
      </c>
      <c r="P103" s="51">
        <f ca="1">SUMPRODUCT($CM103:$DD103,INDIRECT(ADDRESS(P$2,$DH$2)):INDIRECT(ADDRESS(P$2,$DY$2)))</f>
        <v>4488.7734908618777</v>
      </c>
      <c r="Q103" s="51">
        <f ca="1">SUMPRODUCT($CM103:$DD103,INDIRECT(ADDRESS(Q$2,$DH$2)):INDIRECT(ADDRESS(Q$2,$DY$2)))</f>
        <v>4488.7734908618777</v>
      </c>
      <c r="R103" s="51">
        <f ca="1">SUMPRODUCT($CM103:$DD103,INDIRECT(ADDRESS(R$2,$DH$2)):INDIRECT(ADDRESS(R$2,$DY$2)))</f>
        <v>4488.7734908618777</v>
      </c>
      <c r="S103" s="51">
        <f ca="1">SUMPRODUCT($CM103:$DD103,INDIRECT(ADDRESS(S$2,$DH$2)):INDIRECT(ADDRESS(S$2,$DY$2)))</f>
        <v>4488.7734908618777</v>
      </c>
      <c r="T103" s="51">
        <f ca="1">SUMPRODUCT($CM103:$DD103,INDIRECT(ADDRESS(T$2,$DH$2)):INDIRECT(ADDRESS(T$2,$DY$2)))</f>
        <v>4488.7734908618777</v>
      </c>
      <c r="U103" s="51">
        <f ca="1">SUMPRODUCT($CM103:$DD103,INDIRECT(ADDRESS(U$2,$DH$2)):INDIRECT(ADDRESS(U$2,$DY$2)))</f>
        <v>4488.7734908618777</v>
      </c>
      <c r="V103" s="51">
        <f ca="1">SUMPRODUCT($CM103:$DD103,INDIRECT(ADDRESS(V$2,$DH$2)):INDIRECT(ADDRESS(V$2,$DY$2)))</f>
        <v>4488.7734908618777</v>
      </c>
      <c r="W103" s="51">
        <f ca="1">SUMPRODUCT($CM103:$DD103,INDIRECT(ADDRESS(W$2,$DH$2)):INDIRECT(ADDRESS(W$2,$DY$2)))</f>
        <v>4488.7734908618777</v>
      </c>
      <c r="X103" s="51">
        <f ca="1">SUMPRODUCT($CM103:$DD103,INDIRECT(ADDRESS(X$2,$DH$2)):INDIRECT(ADDRESS(X$2,$DY$2)))</f>
        <v>4488.7734908618777</v>
      </c>
      <c r="Y103" s="51">
        <f ca="1">SUMPRODUCT($CM103:$DD103,INDIRECT(ADDRESS(Y$2,$DH$2)):INDIRECT(ADDRESS(Y$2,$DY$2)))</f>
        <v>4488.7734908618777</v>
      </c>
      <c r="Z103" s="51">
        <f ca="1">SUMPRODUCT($CM103:$DD103,INDIRECT(ADDRESS(Z$2,$DH$2)):INDIRECT(ADDRESS(Z$2,$DY$2)))</f>
        <v>4488.7734908618777</v>
      </c>
      <c r="AA103" s="51">
        <f ca="1">SUMPRODUCT($CM103:$DD103,INDIRECT(ADDRESS(AA$2,$DH$2)):INDIRECT(ADDRESS(AA$2,$DY$2)))</f>
        <v>4488.7734908618777</v>
      </c>
      <c r="AB103" s="51">
        <f ca="1">SUMPRODUCT($CM103:$DD103,INDIRECT(ADDRESS(AB$2,$DH$2)):INDIRECT(ADDRESS(AB$2,$DY$2)))</f>
        <v>4488.7734908618777</v>
      </c>
      <c r="AC103" s="51">
        <f ca="1">SUMPRODUCT($CM103:$DD103,INDIRECT(ADDRESS(AC$2,$DH$2)):INDIRECT(ADDRESS(AC$2,$DY$2)))</f>
        <v>4488.7734908618777</v>
      </c>
      <c r="AD103" s="51">
        <f ca="1">SUMPRODUCT($CM103:$DD103,INDIRECT(ADDRESS(AD$2,$DH$2)):INDIRECT(ADDRESS(AD$2,$DY$2)))</f>
        <v>4488.7734908618777</v>
      </c>
      <c r="AE103" s="51">
        <f ca="1">SUMPRODUCT($CM103:$DD103,INDIRECT(ADDRESS(AE$2,$DH$2)):INDIRECT(ADDRESS(AE$2,$DY$2)))</f>
        <v>4488.7734908618777</v>
      </c>
      <c r="AF103" s="51">
        <f ca="1">SUMPRODUCT($CM103:$DD103,INDIRECT(ADDRESS(AF$2,$DH$2)):INDIRECT(ADDRESS(AF$2,$DY$2)))</f>
        <v>4488.7734908618777</v>
      </c>
      <c r="AG103" s="51">
        <f ca="1">SUMPRODUCT($CM103:$DD103,INDIRECT(ADDRESS(AG$2,$DH$2)):INDIRECT(ADDRESS(AG$2,$DY$2)))</f>
        <v>4488.7734908618777</v>
      </c>
      <c r="AH103" s="51">
        <f ca="1">SUMPRODUCT($CM103:$DD103,INDIRECT(ADDRESS(AH$2,$DH$2)):INDIRECT(ADDRESS(AH$2,$DY$2)))</f>
        <v>4488.7734908618777</v>
      </c>
      <c r="AI103" s="51">
        <f ca="1">SUMPRODUCT($CM103:$DD103,INDIRECT(ADDRESS(AI$2,$DH$2)):INDIRECT(ADDRESS(AI$2,$DY$2)))</f>
        <v>4488.7734908618777</v>
      </c>
      <c r="AJ103" s="51">
        <f ca="1">SUMPRODUCT($CM103:$DD103,INDIRECT(ADDRESS(AJ$2,$DH$2)):INDIRECT(ADDRESS(AJ$2,$DY$2)))</f>
        <v>4488.7734908618777</v>
      </c>
      <c r="AK103" s="51">
        <f ca="1">SUMPRODUCT($CM103:$DD103,INDIRECT(ADDRESS(AK$2,$DH$2)):INDIRECT(ADDRESS(AK$2,$DY$2)))</f>
        <v>4488.7734908618777</v>
      </c>
      <c r="AL103" s="51">
        <f ca="1">SUMPRODUCT($CM103:$DD103,INDIRECT(ADDRESS(AL$2,$DH$2)):INDIRECT(ADDRESS(AL$2,$DY$2)))</f>
        <v>4488.7734908618777</v>
      </c>
      <c r="AM103" s="51">
        <f ca="1">SUMPRODUCT($CM103:$DD103,INDIRECT(ADDRESS(AM$2,$DH$2)):INDIRECT(ADDRESS(AM$2,$DY$2)))</f>
        <v>4488.7734908618777</v>
      </c>
      <c r="AN103" s="51">
        <f ca="1">SUMPRODUCT($CM103:$DD103,INDIRECT(ADDRESS(AN$2,$DH$2)):INDIRECT(ADDRESS(AN$2,$DY$2)))</f>
        <v>4488.7734908618777</v>
      </c>
      <c r="AO103" s="51">
        <f ca="1">SUMPRODUCT($CM103:$DD103,INDIRECT(ADDRESS(AO$2,$DH$2)):INDIRECT(ADDRESS(AO$2,$DY$2)))</f>
        <v>4488.7734908618777</v>
      </c>
      <c r="AP103" s="51">
        <f ca="1">SUMPRODUCT($CM103:$DD103,INDIRECT(ADDRESS(AP$2,$DH$2)):INDIRECT(ADDRESS(AP$2,$DY$2)))</f>
        <v>4488.7734908618777</v>
      </c>
      <c r="AQ103" s="51">
        <f ca="1">SUMPRODUCT($CM103:$DD103,INDIRECT(ADDRESS(AQ$2,$DH$2)):INDIRECT(ADDRESS(AQ$2,$DY$2)))</f>
        <v>4488.7734908618777</v>
      </c>
      <c r="AR103" s="51">
        <f ca="1">SUMPRODUCT($CM103:$DD103,INDIRECT(ADDRESS(AR$2,$DH$2)):INDIRECT(ADDRESS(AR$2,$DY$2)))</f>
        <v>4488.7734908618777</v>
      </c>
      <c r="AS103" s="51">
        <f ca="1">SUMPRODUCT($CM103:$DD103,INDIRECT(ADDRESS(AS$2,$DH$2)):INDIRECT(ADDRESS(AS$2,$DY$2)))</f>
        <v>4488.7734908618777</v>
      </c>
      <c r="AT103" s="51">
        <f ca="1">SUMPRODUCT($CM103:$DD103,INDIRECT(ADDRESS(AT$2,$DH$2)):INDIRECT(ADDRESS(AT$2,$DY$2)))</f>
        <v>4488.7734908618777</v>
      </c>
      <c r="AU103" s="51">
        <f ca="1">SUMPRODUCT($CM103:$DD103,INDIRECT(ADDRESS(AU$2,$DH$2)):INDIRECT(ADDRESS(AU$2,$DY$2)))</f>
        <v>4488.7734908618777</v>
      </c>
      <c r="AV103" s="51">
        <f ca="1">SUMPRODUCT($CM103:$DD103,INDIRECT(ADDRESS(AV$2,$DH$2)):INDIRECT(ADDRESS(AV$2,$DY$2)))</f>
        <v>4488.7734908618777</v>
      </c>
      <c r="AW103" s="51">
        <f ca="1">SUMPRODUCT($CM103:$DD103,INDIRECT(ADDRESS(AW$2,$DH$2)):INDIRECT(ADDRESS(AW$2,$DY$2)))</f>
        <v>4488.7734908618777</v>
      </c>
      <c r="AX103" s="51">
        <f ca="1">SUMPRODUCT($CM103:$DD103,INDIRECT(ADDRESS(AX$2,$DH$2)):INDIRECT(ADDRESS(AX$2,$DY$2)))</f>
        <v>4488.7734908618777</v>
      </c>
      <c r="AY103" s="51">
        <f ca="1">SUMPRODUCT($CM103:$DD103,INDIRECT(ADDRESS(AY$2,$DH$2)):INDIRECT(ADDRESS(AY$2,$DY$2)))</f>
        <v>4488.7734908618777</v>
      </c>
      <c r="AZ103" s="51">
        <f ca="1">SUMPRODUCT($CM103:$DD103,INDIRECT(ADDRESS(AZ$2,$DH$2)):INDIRECT(ADDRESS(AZ$2,$DY$2)))</f>
        <v>4488.7734908618777</v>
      </c>
      <c r="BA103" s="51">
        <f ca="1">SUMPRODUCT($CM103:$DD103,INDIRECT(ADDRESS(BA$2,$DH$2)):INDIRECT(ADDRESS(BA$2,$DY$2)))</f>
        <v>4488.7734908618777</v>
      </c>
      <c r="BB103" s="51">
        <f ca="1">SUMPRODUCT($CM103:$DD103,INDIRECT(ADDRESS(BB$2,$DH$2)):INDIRECT(ADDRESS(BB$2,$DY$2)))</f>
        <v>4488.7734908618777</v>
      </c>
      <c r="BC103" s="51">
        <f ca="1">SUMPRODUCT($CM103:$DD103,INDIRECT(ADDRESS(BC$2,$DH$2)):INDIRECT(ADDRESS(BC$2,$DY$2)))</f>
        <v>4488.7734908618777</v>
      </c>
      <c r="BD103" s="51">
        <f ca="1">SUMPRODUCT($CM103:$DD103,INDIRECT(ADDRESS(BD$2,$DH$2)):INDIRECT(ADDRESS(BD$2,$DY$2)))</f>
        <v>4488.7734908618777</v>
      </c>
      <c r="BE103" s="51">
        <f ca="1">SUMPRODUCT($CM103:$DD103,INDIRECT(ADDRESS(BE$2,$DH$2)):INDIRECT(ADDRESS(BE$2,$DY$2)))</f>
        <v>4488.7734908618777</v>
      </c>
      <c r="BF103" s="51">
        <f ca="1">SUMPRODUCT($CM103:$DD103,INDIRECT(ADDRESS(BF$2,$DH$2)):INDIRECT(ADDRESS(BF$2,$DY$2)))</f>
        <v>4488.7734908618777</v>
      </c>
      <c r="BG103" s="51">
        <f ca="1">SUMPRODUCT($CM103:$DD103,INDIRECT(ADDRESS(BG$2,$DH$2)):INDIRECT(ADDRESS(BG$2,$DY$2)))</f>
        <v>4488.7734908618777</v>
      </c>
      <c r="BH103" s="51">
        <f ca="1">SUMPRODUCT($CM103:$DD103,INDIRECT(ADDRESS(BH$2,$DH$2)):INDIRECT(ADDRESS(BH$2,$DY$2)))</f>
        <v>4488.7734908618777</v>
      </c>
      <c r="BI103" s="51">
        <f ca="1">SUMPRODUCT($CM103:$DD103,INDIRECT(ADDRESS(BI$2,$DH$2)):INDIRECT(ADDRESS(BI$2,$DY$2)))</f>
        <v>4488.7734908618777</v>
      </c>
      <c r="BJ103" s="51">
        <f ca="1">SUMPRODUCT($CM103:$DD103,INDIRECT(ADDRESS(BJ$2,$DH$2)):INDIRECT(ADDRESS(BJ$2,$DY$2)))</f>
        <v>4488.7734908618777</v>
      </c>
      <c r="BK103" s="51">
        <f ca="1">SUMPRODUCT($CM103:$DD103,INDIRECT(ADDRESS(BK$2,$DH$2)):INDIRECT(ADDRESS(BK$2,$DY$2)))</f>
        <v>4488.7734908618777</v>
      </c>
      <c r="BL103" s="51">
        <f ca="1">SUMPRODUCT($CM103:$DD103,INDIRECT(ADDRESS(BL$2,$DH$2)):INDIRECT(ADDRESS(BL$2,$DY$2)))</f>
        <v>4488.7734908618777</v>
      </c>
      <c r="BM103" s="51">
        <f ca="1">SUMPRODUCT($CM103:$DD103,INDIRECT(ADDRESS(BM$2,$DH$2)):INDIRECT(ADDRESS(BM$2,$DY$2)))</f>
        <v>4488.7734908618777</v>
      </c>
      <c r="BN103" s="51">
        <f ca="1">SUMPRODUCT($CM103:$DD103,INDIRECT(ADDRESS(BN$2,$DH$2)):INDIRECT(ADDRESS(BN$2,$DY$2)))</f>
        <v>4488.7734908618777</v>
      </c>
      <c r="BO103" s="51">
        <f ca="1">SUMPRODUCT($CM103:$DD103,INDIRECT(ADDRESS(BO$2,$DH$2)):INDIRECT(ADDRESS(BO$2,$DY$2)))</f>
        <v>4488.7734908618777</v>
      </c>
      <c r="BP103" s="51">
        <f ca="1">SUMPRODUCT($CM103:$DD103,INDIRECT(ADDRESS(BP$2,$DH$2)):INDIRECT(ADDRESS(BP$2,$DY$2)))</f>
        <v>4488.7734908618777</v>
      </c>
      <c r="BQ103" s="51">
        <f ca="1">SUMPRODUCT($CM103:$DD103,INDIRECT(ADDRESS(BQ$2,$DH$2)):INDIRECT(ADDRESS(BQ$2,$DY$2)))</f>
        <v>4488.7734908618777</v>
      </c>
      <c r="BR103" s="51">
        <f ca="1">SUMPRODUCT($CM103:$DD103,INDIRECT(ADDRESS(BR$2,$DH$2)):INDIRECT(ADDRESS(BR$2,$DY$2)))</f>
        <v>4488.7734908618777</v>
      </c>
      <c r="BS103" s="51">
        <f ca="1">SUMPRODUCT($CM103:$DD103,INDIRECT(ADDRESS(BS$2,$DH$2)):INDIRECT(ADDRESS(BS$2,$DY$2)))</f>
        <v>4488.7734908618777</v>
      </c>
      <c r="BT103" s="51">
        <f ca="1">SUMPRODUCT($CM103:$DD103,INDIRECT(ADDRESS(BT$2,$DH$2)):INDIRECT(ADDRESS(BT$2,$DY$2)))</f>
        <v>4488.7734908618777</v>
      </c>
      <c r="BU103" s="51">
        <f ca="1">SUMPRODUCT($CM103:$DD103,INDIRECT(ADDRESS(BU$2,$DH$2)):INDIRECT(ADDRESS(BU$2,$DY$2)))</f>
        <v>4488.7734908618777</v>
      </c>
      <c r="BV103" s="51">
        <f ca="1">SUMPRODUCT($CM103:$DD103,INDIRECT(ADDRESS(BV$2,$DH$2)):INDIRECT(ADDRESS(BV$2,$DY$2)))</f>
        <v>4488.7734908618777</v>
      </c>
      <c r="BW103" s="51">
        <f ca="1">SUMPRODUCT($CM103:$DD103,INDIRECT(ADDRESS(BW$2,$DH$2)):INDIRECT(ADDRESS(BW$2,$DY$2)))</f>
        <v>4488.7734908618777</v>
      </c>
      <c r="BX103" s="51">
        <f ca="1">SUMPRODUCT($CM103:$DD103,INDIRECT(ADDRESS(BX$2,$DH$2)):INDIRECT(ADDRESS(BX$2,$DY$2)))</f>
        <v>4488.7734908618777</v>
      </c>
      <c r="BY103" s="51">
        <f ca="1">SUMPRODUCT($CM103:$DD103,INDIRECT(ADDRESS(BY$2,$DH$2)):INDIRECT(ADDRESS(BY$2,$DY$2)))</f>
        <v>4488.7734908618777</v>
      </c>
      <c r="BZ103" s="51">
        <f ca="1">SUMPRODUCT($CM103:$DD103,INDIRECT(ADDRESS(BZ$2,$DH$2)):INDIRECT(ADDRESS(BZ$2,$DY$2)))</f>
        <v>4488.7734908618777</v>
      </c>
      <c r="CA103" s="51">
        <f ca="1">SUMPRODUCT($CM103:$DD103,INDIRECT(ADDRESS(CA$2,$DH$2)):INDIRECT(ADDRESS(CA$2,$DY$2)))</f>
        <v>4488.7734908618777</v>
      </c>
      <c r="CB103" s="51">
        <f ca="1">SUMPRODUCT($CM103:$DD103,INDIRECT(ADDRESS(CB$2,$DH$2)):INDIRECT(ADDRESS(CB$2,$DY$2)))</f>
        <v>4488.7734908618777</v>
      </c>
      <c r="CC103" s="51">
        <f ca="1">SUMPRODUCT($CM103:$DD103,INDIRECT(ADDRESS(CC$2,$DH$2)):INDIRECT(ADDRESS(CC$2,$DY$2)))</f>
        <v>4488.7734908618777</v>
      </c>
      <c r="CD103" s="51">
        <f ca="1">SUMPRODUCT($CM103:$DD103,INDIRECT(ADDRESS(CD$2,$DH$2)):INDIRECT(ADDRESS(CD$2,$DY$2)))</f>
        <v>4488.7734908618777</v>
      </c>
      <c r="CF103" s="51">
        <f t="shared" ca="1" si="10"/>
        <v>53865.281890342543</v>
      </c>
      <c r="CG103" s="51">
        <f t="shared" ca="1" si="10"/>
        <v>53865.281890342543</v>
      </c>
      <c r="CH103" s="51">
        <f t="shared" ca="1" si="10"/>
        <v>53865.281890342543</v>
      </c>
      <c r="CI103" s="51">
        <f t="shared" ca="1" si="10"/>
        <v>53865.281890342543</v>
      </c>
      <c r="CJ103" s="51">
        <f t="shared" ca="1" si="10"/>
        <v>53865.281890342543</v>
      </c>
      <c r="CK103" s="51">
        <f t="shared" ca="1" si="10"/>
        <v>53865.281890342543</v>
      </c>
      <c r="CL103" s="82"/>
      <c r="CM103" s="1">
        <f>IFERROR(VLOOKUP($A103,Auxiliar_OPEX_CustosUnit!$A$4:$BT$129,COLUMN(Auxiliar_OPEX_CustosUnit!BC$2),0),0)</f>
        <v>0</v>
      </c>
      <c r="CN103" s="1">
        <f>IFERROR(VLOOKUP($A103,Auxiliar_OPEX_CustosUnit!$A$4:$BT$129,COLUMN(Auxiliar_OPEX_CustosUnit!BD$2),0),0)</f>
        <v>0</v>
      </c>
      <c r="CO103" s="1">
        <f>IFERROR(VLOOKUP($A103,Auxiliar_OPEX_CustosUnit!$A$4:$BT$129,COLUMN(Auxiliar_OPEX_CustosUnit!BE$2),0)*(1-DRE_Auxiliar!$A$172),0)</f>
        <v>3360.8315233643502</v>
      </c>
      <c r="CP103" s="1">
        <f>IFERROR(VLOOKUP($A103,Auxiliar_OPEX_CustosUnit!$A$4:$BT$129,COLUMN(Auxiliar_OPEX_CustosUnit!BF$2),0),0)</f>
        <v>0</v>
      </c>
      <c r="CQ103" s="1">
        <f>IFERROR(VLOOKUP($A103,Auxiliar_OPEX_CustosUnit!$A$4:$BT$129,COLUMN(Auxiliar_OPEX_CustosUnit!BG$2),0),0)</f>
        <v>0</v>
      </c>
      <c r="CR103" s="1">
        <f>IFERROR(VLOOKUP($A103,Auxiliar_OPEX_CustosUnit!$A$4:$BT$129,COLUMN(Auxiliar_OPEX_CustosUnit!BH$2),0),0)</f>
        <v>0</v>
      </c>
      <c r="CS103" s="1">
        <f>IFERROR(VLOOKUP($A103,Auxiliar_OPEX_CustosUnit!$A$4:$BT$129,COLUMN(Auxiliar_OPEX_CustosUnit!BI$2),0),0)</f>
        <v>0</v>
      </c>
      <c r="CT103" s="1">
        <f>IFERROR(VLOOKUP($A103,Auxiliar_OPEX_CustosUnit!$A$4:$BT$129,COLUMN(Auxiliar_OPEX_CustosUnit!BJ$2),0),0)</f>
        <v>93.995163958127307</v>
      </c>
      <c r="CU103" s="1">
        <f>IFERROR(VLOOKUP($A103,Auxiliar_OPEX_CustosUnit!$A$4:$BT$129,COLUMN(Auxiliar_OPEX_CustosUnit!BK$2),0),0)</f>
        <v>0</v>
      </c>
      <c r="CV103" s="1">
        <f>IFERROR(VLOOKUP($A103,Auxiliar_OPEX_CustosUnit!$A$4:$BT$129,COLUMN(Auxiliar_OPEX_CustosUnit!BL$2),0),0)</f>
        <v>0</v>
      </c>
      <c r="CW103" s="1">
        <f>IFERROR(VLOOKUP($A103,Auxiliar_OPEX_CustosUnit!$A$4:$BT$129,COLUMN(Auxiliar_OPEX_CustosUnit!BM$2),0),0)</f>
        <v>0</v>
      </c>
      <c r="CX103" s="1">
        <f>IFERROR(VLOOKUP($A103,Auxiliar_OPEX_CustosUnit!$A$4:$BT$129,COLUMN(Auxiliar_OPEX_CustosUnit!BN$2),0),0)</f>
        <v>0</v>
      </c>
      <c r="CY103" s="1">
        <f>IFERROR(VLOOKUP($A103,Auxiliar_OPEX_CustosUnit!$A$4:$BT$129,COLUMN(Auxiliar_OPEX_CustosUnit!BO$2),0),0)</f>
        <v>0</v>
      </c>
      <c r="CZ103" s="1">
        <f>IFERROR(VLOOKUP($A103,Auxiliar_OPEX_CustosUnit!$A$4:$BT$129,COLUMN(Auxiliar_OPEX_CustosUnit!BP$2),0),0)</f>
        <v>0</v>
      </c>
      <c r="DA103" s="1">
        <f>IFERROR(VLOOKUP($A103,Auxiliar_OPEX_CustosUnit!$A$4:$BT$129,COLUMN(Auxiliar_OPEX_CustosUnit!BQ$2),0),0)</f>
        <v>0</v>
      </c>
      <c r="DB103" s="1">
        <f>IFERROR(VLOOKUP($A103,Auxiliar_OPEX_CustosUnit!$A$4:$BT$129,COLUMN(Auxiliar_OPEX_CustosUnit!BR$2),0),0)</f>
        <v>0</v>
      </c>
      <c r="DC103" s="1">
        <f>IFERROR(VLOOKUP($A103,Auxiliar_OPEX_CustosUnit!$A$4:$BT$129,COLUMN(Auxiliar_OPEX_CustosUnit!BS$2),0),0)</f>
        <v>0</v>
      </c>
      <c r="DD103" s="1">
        <f>IFERROR(VLOOKUP($A103,Auxiliar_OPEX_CustosUnit!$A$4:$BT$129,COLUMN(Auxiliar_OPEX_CustosUnit!BT$2),0),0)</f>
        <v>0</v>
      </c>
    </row>
    <row r="104" spans="1:108" hidden="1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4508.6966491025187</v>
      </c>
      <c r="E104" s="51">
        <f ca="1">SUMPRODUCT($CM104:$DD104,INDIRECT(ADDRESS(E$2,$DH$2)):INDIRECT(ADDRESS(E$2,$DY$2)))</f>
        <v>4508.6966491025187</v>
      </c>
      <c r="F104" s="51">
        <f ca="1">SUMPRODUCT($CM104:$DD104,INDIRECT(ADDRESS(F$2,$DH$2)):INDIRECT(ADDRESS(F$2,$DY$2)))</f>
        <v>4508.6966491025187</v>
      </c>
      <c r="G104" s="51">
        <f ca="1">SUMPRODUCT($CM104:$DD104,INDIRECT(ADDRESS(G$2,$DH$2)):INDIRECT(ADDRESS(G$2,$DY$2)))</f>
        <v>4508.6966491025187</v>
      </c>
      <c r="H104" s="51">
        <f ca="1">SUMPRODUCT($CM104:$DD104,INDIRECT(ADDRESS(H$2,$DH$2)):INDIRECT(ADDRESS(H$2,$DY$2)))</f>
        <v>4508.6966491025187</v>
      </c>
      <c r="I104" s="51">
        <f ca="1">SUMPRODUCT($CM104:$DD104,INDIRECT(ADDRESS(I$2,$DH$2)):INDIRECT(ADDRESS(I$2,$DY$2)))</f>
        <v>4508.6966491025187</v>
      </c>
      <c r="J104" s="51">
        <f ca="1">SUMPRODUCT($CM104:$DD104,INDIRECT(ADDRESS(J$2,$DH$2)):INDIRECT(ADDRESS(J$2,$DY$2)))</f>
        <v>4508.6966491025187</v>
      </c>
      <c r="K104" s="51">
        <f ca="1">SUMPRODUCT($CM104:$DD104,INDIRECT(ADDRESS(K$2,$DH$2)):INDIRECT(ADDRESS(K$2,$DY$2)))</f>
        <v>4508.6966491025187</v>
      </c>
      <c r="L104" s="51">
        <f ca="1">SUMPRODUCT($CM104:$DD104,INDIRECT(ADDRESS(L$2,$DH$2)):INDIRECT(ADDRESS(L$2,$DY$2)))</f>
        <v>4508.6966491025187</v>
      </c>
      <c r="M104" s="51">
        <f ca="1">SUMPRODUCT($CM104:$DD104,INDIRECT(ADDRESS(M$2,$DH$2)):INDIRECT(ADDRESS(M$2,$DY$2)))</f>
        <v>4508.6966491025187</v>
      </c>
      <c r="N104" s="51">
        <f ca="1">SUMPRODUCT($CM104:$DD104,INDIRECT(ADDRESS(N$2,$DH$2)):INDIRECT(ADDRESS(N$2,$DY$2)))</f>
        <v>4508.6966491025187</v>
      </c>
      <c r="O104" s="51">
        <f ca="1">SUMPRODUCT($CM104:$DD104,INDIRECT(ADDRESS(O$2,$DH$2)):INDIRECT(ADDRESS(O$2,$DY$2)))</f>
        <v>4508.6966491025187</v>
      </c>
      <c r="P104" s="51">
        <f ca="1">SUMPRODUCT($CM104:$DD104,INDIRECT(ADDRESS(P$2,$DH$2)):INDIRECT(ADDRESS(P$2,$DY$2)))</f>
        <v>4508.6966491025187</v>
      </c>
      <c r="Q104" s="51">
        <f ca="1">SUMPRODUCT($CM104:$DD104,INDIRECT(ADDRESS(Q$2,$DH$2)):INDIRECT(ADDRESS(Q$2,$DY$2)))</f>
        <v>4508.6966491025187</v>
      </c>
      <c r="R104" s="51">
        <f ca="1">SUMPRODUCT($CM104:$DD104,INDIRECT(ADDRESS(R$2,$DH$2)):INDIRECT(ADDRESS(R$2,$DY$2)))</f>
        <v>4508.6966491025187</v>
      </c>
      <c r="S104" s="51">
        <f ca="1">SUMPRODUCT($CM104:$DD104,INDIRECT(ADDRESS(S$2,$DH$2)):INDIRECT(ADDRESS(S$2,$DY$2)))</f>
        <v>4508.6966491025187</v>
      </c>
      <c r="T104" s="51">
        <f ca="1">SUMPRODUCT($CM104:$DD104,INDIRECT(ADDRESS(T$2,$DH$2)):INDIRECT(ADDRESS(T$2,$DY$2)))</f>
        <v>4508.6966491025187</v>
      </c>
      <c r="U104" s="51">
        <f ca="1">SUMPRODUCT($CM104:$DD104,INDIRECT(ADDRESS(U$2,$DH$2)):INDIRECT(ADDRESS(U$2,$DY$2)))</f>
        <v>4508.6966491025187</v>
      </c>
      <c r="V104" s="51">
        <f ca="1">SUMPRODUCT($CM104:$DD104,INDIRECT(ADDRESS(V$2,$DH$2)):INDIRECT(ADDRESS(V$2,$DY$2)))</f>
        <v>4508.6966491025187</v>
      </c>
      <c r="W104" s="51">
        <f ca="1">SUMPRODUCT($CM104:$DD104,INDIRECT(ADDRESS(W$2,$DH$2)):INDIRECT(ADDRESS(W$2,$DY$2)))</f>
        <v>4508.6966491025187</v>
      </c>
      <c r="X104" s="51">
        <f ca="1">SUMPRODUCT($CM104:$DD104,INDIRECT(ADDRESS(X$2,$DH$2)):INDIRECT(ADDRESS(X$2,$DY$2)))</f>
        <v>4508.6966491025187</v>
      </c>
      <c r="Y104" s="51">
        <f ca="1">SUMPRODUCT($CM104:$DD104,INDIRECT(ADDRESS(Y$2,$DH$2)):INDIRECT(ADDRESS(Y$2,$DY$2)))</f>
        <v>4508.6966491025187</v>
      </c>
      <c r="Z104" s="51">
        <f ca="1">SUMPRODUCT($CM104:$DD104,INDIRECT(ADDRESS(Z$2,$DH$2)):INDIRECT(ADDRESS(Z$2,$DY$2)))</f>
        <v>4508.6966491025187</v>
      </c>
      <c r="AA104" s="51">
        <f ca="1">SUMPRODUCT($CM104:$DD104,INDIRECT(ADDRESS(AA$2,$DH$2)):INDIRECT(ADDRESS(AA$2,$DY$2)))</f>
        <v>4508.6966491025187</v>
      </c>
      <c r="AB104" s="51">
        <f ca="1">SUMPRODUCT($CM104:$DD104,INDIRECT(ADDRESS(AB$2,$DH$2)):INDIRECT(ADDRESS(AB$2,$DY$2)))</f>
        <v>4508.6966491025187</v>
      </c>
      <c r="AC104" s="51">
        <f ca="1">SUMPRODUCT($CM104:$DD104,INDIRECT(ADDRESS(AC$2,$DH$2)):INDIRECT(ADDRESS(AC$2,$DY$2)))</f>
        <v>4508.6966491025187</v>
      </c>
      <c r="AD104" s="51">
        <f ca="1">SUMPRODUCT($CM104:$DD104,INDIRECT(ADDRESS(AD$2,$DH$2)):INDIRECT(ADDRESS(AD$2,$DY$2)))</f>
        <v>4508.6966491025187</v>
      </c>
      <c r="AE104" s="51">
        <f ca="1">SUMPRODUCT($CM104:$DD104,INDIRECT(ADDRESS(AE$2,$DH$2)):INDIRECT(ADDRESS(AE$2,$DY$2)))</f>
        <v>4508.6966491025187</v>
      </c>
      <c r="AF104" s="51">
        <f ca="1">SUMPRODUCT($CM104:$DD104,INDIRECT(ADDRESS(AF$2,$DH$2)):INDIRECT(ADDRESS(AF$2,$DY$2)))</f>
        <v>4508.6966491025187</v>
      </c>
      <c r="AG104" s="51">
        <f ca="1">SUMPRODUCT($CM104:$DD104,INDIRECT(ADDRESS(AG$2,$DH$2)):INDIRECT(ADDRESS(AG$2,$DY$2)))</f>
        <v>4508.6966491025187</v>
      </c>
      <c r="AH104" s="51">
        <f ca="1">SUMPRODUCT($CM104:$DD104,INDIRECT(ADDRESS(AH$2,$DH$2)):INDIRECT(ADDRESS(AH$2,$DY$2)))</f>
        <v>4508.6966491025187</v>
      </c>
      <c r="AI104" s="51">
        <f ca="1">SUMPRODUCT($CM104:$DD104,INDIRECT(ADDRESS(AI$2,$DH$2)):INDIRECT(ADDRESS(AI$2,$DY$2)))</f>
        <v>4508.6966491025187</v>
      </c>
      <c r="AJ104" s="51">
        <f ca="1">SUMPRODUCT($CM104:$DD104,INDIRECT(ADDRESS(AJ$2,$DH$2)):INDIRECT(ADDRESS(AJ$2,$DY$2)))</f>
        <v>4508.6966491025187</v>
      </c>
      <c r="AK104" s="51">
        <f ca="1">SUMPRODUCT($CM104:$DD104,INDIRECT(ADDRESS(AK$2,$DH$2)):INDIRECT(ADDRESS(AK$2,$DY$2)))</f>
        <v>4508.6966491025187</v>
      </c>
      <c r="AL104" s="51">
        <f ca="1">SUMPRODUCT($CM104:$DD104,INDIRECT(ADDRESS(AL$2,$DH$2)):INDIRECT(ADDRESS(AL$2,$DY$2)))</f>
        <v>4508.6966491025187</v>
      </c>
      <c r="AM104" s="51">
        <f ca="1">SUMPRODUCT($CM104:$DD104,INDIRECT(ADDRESS(AM$2,$DH$2)):INDIRECT(ADDRESS(AM$2,$DY$2)))</f>
        <v>4508.6966491025187</v>
      </c>
      <c r="AN104" s="51">
        <f ca="1">SUMPRODUCT($CM104:$DD104,INDIRECT(ADDRESS(AN$2,$DH$2)):INDIRECT(ADDRESS(AN$2,$DY$2)))</f>
        <v>4508.6966491025187</v>
      </c>
      <c r="AO104" s="51">
        <f ca="1">SUMPRODUCT($CM104:$DD104,INDIRECT(ADDRESS(AO$2,$DH$2)):INDIRECT(ADDRESS(AO$2,$DY$2)))</f>
        <v>4508.6966491025187</v>
      </c>
      <c r="AP104" s="51">
        <f ca="1">SUMPRODUCT($CM104:$DD104,INDIRECT(ADDRESS(AP$2,$DH$2)):INDIRECT(ADDRESS(AP$2,$DY$2)))</f>
        <v>4508.6966491025187</v>
      </c>
      <c r="AQ104" s="51">
        <f ca="1">SUMPRODUCT($CM104:$DD104,INDIRECT(ADDRESS(AQ$2,$DH$2)):INDIRECT(ADDRESS(AQ$2,$DY$2)))</f>
        <v>4508.6966491025187</v>
      </c>
      <c r="AR104" s="51">
        <f ca="1">SUMPRODUCT($CM104:$DD104,INDIRECT(ADDRESS(AR$2,$DH$2)):INDIRECT(ADDRESS(AR$2,$DY$2)))</f>
        <v>4508.6966491025187</v>
      </c>
      <c r="AS104" s="51">
        <f ca="1">SUMPRODUCT($CM104:$DD104,INDIRECT(ADDRESS(AS$2,$DH$2)):INDIRECT(ADDRESS(AS$2,$DY$2)))</f>
        <v>4508.6966491025187</v>
      </c>
      <c r="AT104" s="51">
        <f ca="1">SUMPRODUCT($CM104:$DD104,INDIRECT(ADDRESS(AT$2,$DH$2)):INDIRECT(ADDRESS(AT$2,$DY$2)))</f>
        <v>4508.6966491025187</v>
      </c>
      <c r="AU104" s="51">
        <f ca="1">SUMPRODUCT($CM104:$DD104,INDIRECT(ADDRESS(AU$2,$DH$2)):INDIRECT(ADDRESS(AU$2,$DY$2)))</f>
        <v>4508.6966491025187</v>
      </c>
      <c r="AV104" s="51">
        <f ca="1">SUMPRODUCT($CM104:$DD104,INDIRECT(ADDRESS(AV$2,$DH$2)):INDIRECT(ADDRESS(AV$2,$DY$2)))</f>
        <v>4508.6966491025187</v>
      </c>
      <c r="AW104" s="51">
        <f ca="1">SUMPRODUCT($CM104:$DD104,INDIRECT(ADDRESS(AW$2,$DH$2)):INDIRECT(ADDRESS(AW$2,$DY$2)))</f>
        <v>4508.6966491025187</v>
      </c>
      <c r="AX104" s="51">
        <f ca="1">SUMPRODUCT($CM104:$DD104,INDIRECT(ADDRESS(AX$2,$DH$2)):INDIRECT(ADDRESS(AX$2,$DY$2)))</f>
        <v>4508.6966491025187</v>
      </c>
      <c r="AY104" s="51">
        <f ca="1">SUMPRODUCT($CM104:$DD104,INDIRECT(ADDRESS(AY$2,$DH$2)):INDIRECT(ADDRESS(AY$2,$DY$2)))</f>
        <v>4508.6966491025187</v>
      </c>
      <c r="AZ104" s="51">
        <f ca="1">SUMPRODUCT($CM104:$DD104,INDIRECT(ADDRESS(AZ$2,$DH$2)):INDIRECT(ADDRESS(AZ$2,$DY$2)))</f>
        <v>4508.6966491025187</v>
      </c>
      <c r="BA104" s="51">
        <f ca="1">SUMPRODUCT($CM104:$DD104,INDIRECT(ADDRESS(BA$2,$DH$2)):INDIRECT(ADDRESS(BA$2,$DY$2)))</f>
        <v>4508.6966491025187</v>
      </c>
      <c r="BB104" s="51">
        <f ca="1">SUMPRODUCT($CM104:$DD104,INDIRECT(ADDRESS(BB$2,$DH$2)):INDIRECT(ADDRESS(BB$2,$DY$2)))</f>
        <v>4508.6966491025187</v>
      </c>
      <c r="BC104" s="51">
        <f ca="1">SUMPRODUCT($CM104:$DD104,INDIRECT(ADDRESS(BC$2,$DH$2)):INDIRECT(ADDRESS(BC$2,$DY$2)))</f>
        <v>4508.6966491025187</v>
      </c>
      <c r="BD104" s="51">
        <f ca="1">SUMPRODUCT($CM104:$DD104,INDIRECT(ADDRESS(BD$2,$DH$2)):INDIRECT(ADDRESS(BD$2,$DY$2)))</f>
        <v>4508.6966491025187</v>
      </c>
      <c r="BE104" s="51">
        <f ca="1">SUMPRODUCT($CM104:$DD104,INDIRECT(ADDRESS(BE$2,$DH$2)):INDIRECT(ADDRESS(BE$2,$DY$2)))</f>
        <v>4508.6966491025187</v>
      </c>
      <c r="BF104" s="51">
        <f ca="1">SUMPRODUCT($CM104:$DD104,INDIRECT(ADDRESS(BF$2,$DH$2)):INDIRECT(ADDRESS(BF$2,$DY$2)))</f>
        <v>4508.6966491025187</v>
      </c>
      <c r="BG104" s="51">
        <f ca="1">SUMPRODUCT($CM104:$DD104,INDIRECT(ADDRESS(BG$2,$DH$2)):INDIRECT(ADDRESS(BG$2,$DY$2)))</f>
        <v>4508.6966491025187</v>
      </c>
      <c r="BH104" s="51">
        <f ca="1">SUMPRODUCT($CM104:$DD104,INDIRECT(ADDRESS(BH$2,$DH$2)):INDIRECT(ADDRESS(BH$2,$DY$2)))</f>
        <v>4508.6966491025187</v>
      </c>
      <c r="BI104" s="51">
        <f ca="1">SUMPRODUCT($CM104:$DD104,INDIRECT(ADDRESS(BI$2,$DH$2)):INDIRECT(ADDRESS(BI$2,$DY$2)))</f>
        <v>4508.6966491025187</v>
      </c>
      <c r="BJ104" s="51">
        <f ca="1">SUMPRODUCT($CM104:$DD104,INDIRECT(ADDRESS(BJ$2,$DH$2)):INDIRECT(ADDRESS(BJ$2,$DY$2)))</f>
        <v>4508.6966491025187</v>
      </c>
      <c r="BK104" s="51">
        <f ca="1">SUMPRODUCT($CM104:$DD104,INDIRECT(ADDRESS(BK$2,$DH$2)):INDIRECT(ADDRESS(BK$2,$DY$2)))</f>
        <v>4508.6966491025187</v>
      </c>
      <c r="BL104" s="51">
        <f ca="1">SUMPRODUCT($CM104:$DD104,INDIRECT(ADDRESS(BL$2,$DH$2)):INDIRECT(ADDRESS(BL$2,$DY$2)))</f>
        <v>4508.6966491025187</v>
      </c>
      <c r="BM104" s="51">
        <f ca="1">SUMPRODUCT($CM104:$DD104,INDIRECT(ADDRESS(BM$2,$DH$2)):INDIRECT(ADDRESS(BM$2,$DY$2)))</f>
        <v>4508.6966491025187</v>
      </c>
      <c r="BN104" s="51">
        <f ca="1">SUMPRODUCT($CM104:$DD104,INDIRECT(ADDRESS(BN$2,$DH$2)):INDIRECT(ADDRESS(BN$2,$DY$2)))</f>
        <v>4508.6966491025187</v>
      </c>
      <c r="BO104" s="51">
        <f ca="1">SUMPRODUCT($CM104:$DD104,INDIRECT(ADDRESS(BO$2,$DH$2)):INDIRECT(ADDRESS(BO$2,$DY$2)))</f>
        <v>4508.6966491025187</v>
      </c>
      <c r="BP104" s="51">
        <f ca="1">SUMPRODUCT($CM104:$DD104,INDIRECT(ADDRESS(BP$2,$DH$2)):INDIRECT(ADDRESS(BP$2,$DY$2)))</f>
        <v>4508.6966491025187</v>
      </c>
      <c r="BQ104" s="51">
        <f ca="1">SUMPRODUCT($CM104:$DD104,INDIRECT(ADDRESS(BQ$2,$DH$2)):INDIRECT(ADDRESS(BQ$2,$DY$2)))</f>
        <v>4508.6966491025187</v>
      </c>
      <c r="BR104" s="51">
        <f ca="1">SUMPRODUCT($CM104:$DD104,INDIRECT(ADDRESS(BR$2,$DH$2)):INDIRECT(ADDRESS(BR$2,$DY$2)))</f>
        <v>4508.6966491025187</v>
      </c>
      <c r="BS104" s="51">
        <f ca="1">SUMPRODUCT($CM104:$DD104,INDIRECT(ADDRESS(BS$2,$DH$2)):INDIRECT(ADDRESS(BS$2,$DY$2)))</f>
        <v>4508.6966491025187</v>
      </c>
      <c r="BT104" s="51">
        <f ca="1">SUMPRODUCT($CM104:$DD104,INDIRECT(ADDRESS(BT$2,$DH$2)):INDIRECT(ADDRESS(BT$2,$DY$2)))</f>
        <v>4508.6966491025187</v>
      </c>
      <c r="BU104" s="51">
        <f ca="1">SUMPRODUCT($CM104:$DD104,INDIRECT(ADDRESS(BU$2,$DH$2)):INDIRECT(ADDRESS(BU$2,$DY$2)))</f>
        <v>4508.6966491025187</v>
      </c>
      <c r="BV104" s="51">
        <f ca="1">SUMPRODUCT($CM104:$DD104,INDIRECT(ADDRESS(BV$2,$DH$2)):INDIRECT(ADDRESS(BV$2,$DY$2)))</f>
        <v>4508.6966491025187</v>
      </c>
      <c r="BW104" s="51">
        <f ca="1">SUMPRODUCT($CM104:$DD104,INDIRECT(ADDRESS(BW$2,$DH$2)):INDIRECT(ADDRESS(BW$2,$DY$2)))</f>
        <v>4508.6966491025187</v>
      </c>
      <c r="BX104" s="51">
        <f ca="1">SUMPRODUCT($CM104:$DD104,INDIRECT(ADDRESS(BX$2,$DH$2)):INDIRECT(ADDRESS(BX$2,$DY$2)))</f>
        <v>4508.6966491025187</v>
      </c>
      <c r="BY104" s="51">
        <f ca="1">SUMPRODUCT($CM104:$DD104,INDIRECT(ADDRESS(BY$2,$DH$2)):INDIRECT(ADDRESS(BY$2,$DY$2)))</f>
        <v>4508.6966491025187</v>
      </c>
      <c r="BZ104" s="51">
        <f ca="1">SUMPRODUCT($CM104:$DD104,INDIRECT(ADDRESS(BZ$2,$DH$2)):INDIRECT(ADDRESS(BZ$2,$DY$2)))</f>
        <v>4508.6966491025187</v>
      </c>
      <c r="CA104" s="51">
        <f ca="1">SUMPRODUCT($CM104:$DD104,INDIRECT(ADDRESS(CA$2,$DH$2)):INDIRECT(ADDRESS(CA$2,$DY$2)))</f>
        <v>4508.6966491025187</v>
      </c>
      <c r="CB104" s="51">
        <f ca="1">SUMPRODUCT($CM104:$DD104,INDIRECT(ADDRESS(CB$2,$DH$2)):INDIRECT(ADDRESS(CB$2,$DY$2)))</f>
        <v>4508.6966491025187</v>
      </c>
      <c r="CC104" s="51">
        <f ca="1">SUMPRODUCT($CM104:$DD104,INDIRECT(ADDRESS(CC$2,$DH$2)):INDIRECT(ADDRESS(CC$2,$DY$2)))</f>
        <v>4508.6966491025187</v>
      </c>
      <c r="CD104" s="51">
        <f ca="1">SUMPRODUCT($CM104:$DD104,INDIRECT(ADDRESS(CD$2,$DH$2)):INDIRECT(ADDRESS(CD$2,$DY$2)))</f>
        <v>4508.6966491025187</v>
      </c>
      <c r="CF104" s="51">
        <f t="shared" ca="1" si="10"/>
        <v>54104.359789230213</v>
      </c>
      <c r="CG104" s="51">
        <f t="shared" ca="1" si="10"/>
        <v>54104.359789230213</v>
      </c>
      <c r="CH104" s="51">
        <f t="shared" ca="1" si="10"/>
        <v>54104.359789230213</v>
      </c>
      <c r="CI104" s="51">
        <f t="shared" ca="1" si="10"/>
        <v>54104.359789230213</v>
      </c>
      <c r="CJ104" s="51">
        <f t="shared" ca="1" si="10"/>
        <v>54104.359789230213</v>
      </c>
      <c r="CK104" s="51">
        <f t="shared" ca="1" si="10"/>
        <v>54104.359789230213</v>
      </c>
      <c r="CL104" s="82"/>
      <c r="CM104" s="1">
        <f>IFERROR(VLOOKUP($A104,Auxiliar_OPEX_CustosUnit!$A$4:$BT$129,COLUMN(Auxiliar_OPEX_CustosUnit!BC$2),0),0)</f>
        <v>0</v>
      </c>
      <c r="CN104" s="1">
        <f>IFERROR(VLOOKUP($A104,Auxiliar_OPEX_CustosUnit!$A$4:$BT$129,COLUMN(Auxiliar_OPEX_CustosUnit!BD$2),0),0)</f>
        <v>0</v>
      </c>
      <c r="CO104" s="1">
        <f>IFERROR(VLOOKUP($A104,Auxiliar_OPEX_CustosUnit!$A$4:$BT$129,COLUMN(Auxiliar_OPEX_CustosUnit!BE$2),0)*(1-DRE_Auxiliar!$A$172),0)</f>
        <v>3219.6201148196305</v>
      </c>
      <c r="CP104" s="1">
        <f>IFERROR(VLOOKUP($A104,Auxiliar_OPEX_CustosUnit!$A$4:$BT$129,COLUMN(Auxiliar_OPEX_CustosUnit!BF$2),0),0)</f>
        <v>0</v>
      </c>
      <c r="CQ104" s="1">
        <f>IFERROR(VLOOKUP($A104,Auxiliar_OPEX_CustosUnit!$A$4:$BT$129,COLUMN(Auxiliar_OPEX_CustosUnit!BG$2),0),0)</f>
        <v>0</v>
      </c>
      <c r="CR104" s="1">
        <f>IFERROR(VLOOKUP($A104,Auxiliar_OPEX_CustosUnit!$A$4:$BT$129,COLUMN(Auxiliar_OPEX_CustosUnit!BH$2),0),0)</f>
        <v>0</v>
      </c>
      <c r="CS104" s="1">
        <f>IFERROR(VLOOKUP($A104,Auxiliar_OPEX_CustosUnit!$A$4:$BT$129,COLUMN(Auxiliar_OPEX_CustosUnit!BI$2),0),0)</f>
        <v>0</v>
      </c>
      <c r="CT104" s="1">
        <f>IFERROR(VLOOKUP($A104,Auxiliar_OPEX_CustosUnit!$A$4:$BT$129,COLUMN(Auxiliar_OPEX_CustosUnit!BJ$2),0),0)</f>
        <v>107.42304452357401</v>
      </c>
      <c r="CU104" s="1">
        <f>IFERROR(VLOOKUP($A104,Auxiliar_OPEX_CustosUnit!$A$4:$BT$129,COLUMN(Auxiliar_OPEX_CustosUnit!BK$2),0),0)</f>
        <v>0</v>
      </c>
      <c r="CV104" s="1">
        <f>IFERROR(VLOOKUP($A104,Auxiliar_OPEX_CustosUnit!$A$4:$BT$129,COLUMN(Auxiliar_OPEX_CustosUnit!BL$2),0),0)</f>
        <v>0</v>
      </c>
      <c r="CW104" s="1">
        <f>IFERROR(VLOOKUP($A104,Auxiliar_OPEX_CustosUnit!$A$4:$BT$129,COLUMN(Auxiliar_OPEX_CustosUnit!BM$2),0),0)</f>
        <v>0</v>
      </c>
      <c r="CX104" s="1">
        <f>IFERROR(VLOOKUP($A104,Auxiliar_OPEX_CustosUnit!$A$4:$BT$129,COLUMN(Auxiliar_OPEX_CustosUnit!BN$2),0),0)</f>
        <v>0</v>
      </c>
      <c r="CY104" s="1">
        <f>IFERROR(VLOOKUP($A104,Auxiliar_OPEX_CustosUnit!$A$4:$BT$129,COLUMN(Auxiliar_OPEX_CustosUnit!BO$2),0),0)</f>
        <v>0</v>
      </c>
      <c r="CZ104" s="1">
        <f>IFERROR(VLOOKUP($A104,Auxiliar_OPEX_CustosUnit!$A$4:$BT$129,COLUMN(Auxiliar_OPEX_CustosUnit!BP$2),0),0)</f>
        <v>0</v>
      </c>
      <c r="DA104" s="1">
        <f>IFERROR(VLOOKUP($A104,Auxiliar_OPEX_CustosUnit!$A$4:$BT$129,COLUMN(Auxiliar_OPEX_CustosUnit!BQ$2),0),0)</f>
        <v>0</v>
      </c>
      <c r="DB104" s="1">
        <f>IFERROR(VLOOKUP($A104,Auxiliar_OPEX_CustosUnit!$A$4:$BT$129,COLUMN(Auxiliar_OPEX_CustosUnit!BR$2),0),0)</f>
        <v>0</v>
      </c>
      <c r="DC104" s="1">
        <f>IFERROR(VLOOKUP($A104,Auxiliar_OPEX_CustosUnit!$A$4:$BT$129,COLUMN(Auxiliar_OPEX_CustosUnit!BS$2),0),0)</f>
        <v>0</v>
      </c>
      <c r="DD104" s="1">
        <f>IFERROR(VLOOKUP($A104,Auxiliar_OPEX_CustosUnit!$A$4:$BT$129,COLUMN(Auxiliar_OPEX_CustosUnit!BT$2),0),0)</f>
        <v>0</v>
      </c>
    </row>
    <row r="105" spans="1:108" hidden="1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6161.7447795058715</v>
      </c>
      <c r="E105" s="51">
        <f ca="1">SUMPRODUCT($CM105:$DD105,INDIRECT(ADDRESS(E$2,$DH$2)):INDIRECT(ADDRESS(E$2,$DY$2)))</f>
        <v>6161.7447795058715</v>
      </c>
      <c r="F105" s="51">
        <f ca="1">SUMPRODUCT($CM105:$DD105,INDIRECT(ADDRESS(F$2,$DH$2)):INDIRECT(ADDRESS(F$2,$DY$2)))</f>
        <v>6161.7447795058715</v>
      </c>
      <c r="G105" s="51">
        <f ca="1">SUMPRODUCT($CM105:$DD105,INDIRECT(ADDRESS(G$2,$DH$2)):INDIRECT(ADDRESS(G$2,$DY$2)))</f>
        <v>6161.7447795058715</v>
      </c>
      <c r="H105" s="51">
        <f ca="1">SUMPRODUCT($CM105:$DD105,INDIRECT(ADDRESS(H$2,$DH$2)):INDIRECT(ADDRESS(H$2,$DY$2)))</f>
        <v>6161.7447795058715</v>
      </c>
      <c r="I105" s="51">
        <f ca="1">SUMPRODUCT($CM105:$DD105,INDIRECT(ADDRESS(I$2,$DH$2)):INDIRECT(ADDRESS(I$2,$DY$2)))</f>
        <v>6161.7447795058715</v>
      </c>
      <c r="J105" s="51">
        <f ca="1">SUMPRODUCT($CM105:$DD105,INDIRECT(ADDRESS(J$2,$DH$2)):INDIRECT(ADDRESS(J$2,$DY$2)))</f>
        <v>6161.7447795058715</v>
      </c>
      <c r="K105" s="51">
        <f ca="1">SUMPRODUCT($CM105:$DD105,INDIRECT(ADDRESS(K$2,$DH$2)):INDIRECT(ADDRESS(K$2,$DY$2)))</f>
        <v>6161.7447795058715</v>
      </c>
      <c r="L105" s="51">
        <f ca="1">SUMPRODUCT($CM105:$DD105,INDIRECT(ADDRESS(L$2,$DH$2)):INDIRECT(ADDRESS(L$2,$DY$2)))</f>
        <v>6161.7447795058715</v>
      </c>
      <c r="M105" s="51">
        <f ca="1">SUMPRODUCT($CM105:$DD105,INDIRECT(ADDRESS(M$2,$DH$2)):INDIRECT(ADDRESS(M$2,$DY$2)))</f>
        <v>6161.7447795058715</v>
      </c>
      <c r="N105" s="51">
        <f ca="1">SUMPRODUCT($CM105:$DD105,INDIRECT(ADDRESS(N$2,$DH$2)):INDIRECT(ADDRESS(N$2,$DY$2)))</f>
        <v>6161.7447795058715</v>
      </c>
      <c r="O105" s="51">
        <f ca="1">SUMPRODUCT($CM105:$DD105,INDIRECT(ADDRESS(O$2,$DH$2)):INDIRECT(ADDRESS(O$2,$DY$2)))</f>
        <v>6161.7447795058715</v>
      </c>
      <c r="P105" s="51">
        <f ca="1">SUMPRODUCT($CM105:$DD105,INDIRECT(ADDRESS(P$2,$DH$2)):INDIRECT(ADDRESS(P$2,$DY$2)))</f>
        <v>6161.7447795058715</v>
      </c>
      <c r="Q105" s="51">
        <f ca="1">SUMPRODUCT($CM105:$DD105,INDIRECT(ADDRESS(Q$2,$DH$2)):INDIRECT(ADDRESS(Q$2,$DY$2)))</f>
        <v>6161.7447795058715</v>
      </c>
      <c r="R105" s="51">
        <f ca="1">SUMPRODUCT($CM105:$DD105,INDIRECT(ADDRESS(R$2,$DH$2)):INDIRECT(ADDRESS(R$2,$DY$2)))</f>
        <v>6161.7447795058715</v>
      </c>
      <c r="S105" s="51">
        <f ca="1">SUMPRODUCT($CM105:$DD105,INDIRECT(ADDRESS(S$2,$DH$2)):INDIRECT(ADDRESS(S$2,$DY$2)))</f>
        <v>6161.7447795058715</v>
      </c>
      <c r="T105" s="51">
        <f ca="1">SUMPRODUCT($CM105:$DD105,INDIRECT(ADDRESS(T$2,$DH$2)):INDIRECT(ADDRESS(T$2,$DY$2)))</f>
        <v>6161.7447795058715</v>
      </c>
      <c r="U105" s="51">
        <f ca="1">SUMPRODUCT($CM105:$DD105,INDIRECT(ADDRESS(U$2,$DH$2)):INDIRECT(ADDRESS(U$2,$DY$2)))</f>
        <v>6161.7447795058715</v>
      </c>
      <c r="V105" s="51">
        <f ca="1">SUMPRODUCT($CM105:$DD105,INDIRECT(ADDRESS(V$2,$DH$2)):INDIRECT(ADDRESS(V$2,$DY$2)))</f>
        <v>6161.7447795058715</v>
      </c>
      <c r="W105" s="51">
        <f ca="1">SUMPRODUCT($CM105:$DD105,INDIRECT(ADDRESS(W$2,$DH$2)):INDIRECT(ADDRESS(W$2,$DY$2)))</f>
        <v>6161.7447795058715</v>
      </c>
      <c r="X105" s="51">
        <f ca="1">SUMPRODUCT($CM105:$DD105,INDIRECT(ADDRESS(X$2,$DH$2)):INDIRECT(ADDRESS(X$2,$DY$2)))</f>
        <v>6161.7447795058715</v>
      </c>
      <c r="Y105" s="51">
        <f ca="1">SUMPRODUCT($CM105:$DD105,INDIRECT(ADDRESS(Y$2,$DH$2)):INDIRECT(ADDRESS(Y$2,$DY$2)))</f>
        <v>6161.7447795058715</v>
      </c>
      <c r="Z105" s="51">
        <f ca="1">SUMPRODUCT($CM105:$DD105,INDIRECT(ADDRESS(Z$2,$DH$2)):INDIRECT(ADDRESS(Z$2,$DY$2)))</f>
        <v>6161.7447795058715</v>
      </c>
      <c r="AA105" s="51">
        <f ca="1">SUMPRODUCT($CM105:$DD105,INDIRECT(ADDRESS(AA$2,$DH$2)):INDIRECT(ADDRESS(AA$2,$DY$2)))</f>
        <v>6161.7447795058715</v>
      </c>
      <c r="AB105" s="51">
        <f ca="1">SUMPRODUCT($CM105:$DD105,INDIRECT(ADDRESS(AB$2,$DH$2)):INDIRECT(ADDRESS(AB$2,$DY$2)))</f>
        <v>6161.7447795058715</v>
      </c>
      <c r="AC105" s="51">
        <f ca="1">SUMPRODUCT($CM105:$DD105,INDIRECT(ADDRESS(AC$2,$DH$2)):INDIRECT(ADDRESS(AC$2,$DY$2)))</f>
        <v>6161.7447795058715</v>
      </c>
      <c r="AD105" s="51">
        <f ca="1">SUMPRODUCT($CM105:$DD105,INDIRECT(ADDRESS(AD$2,$DH$2)):INDIRECT(ADDRESS(AD$2,$DY$2)))</f>
        <v>6161.7447795058715</v>
      </c>
      <c r="AE105" s="51">
        <f ca="1">SUMPRODUCT($CM105:$DD105,INDIRECT(ADDRESS(AE$2,$DH$2)):INDIRECT(ADDRESS(AE$2,$DY$2)))</f>
        <v>6161.7447795058715</v>
      </c>
      <c r="AF105" s="51">
        <f ca="1">SUMPRODUCT($CM105:$DD105,INDIRECT(ADDRESS(AF$2,$DH$2)):INDIRECT(ADDRESS(AF$2,$DY$2)))</f>
        <v>6161.7447795058715</v>
      </c>
      <c r="AG105" s="51">
        <f ca="1">SUMPRODUCT($CM105:$DD105,INDIRECT(ADDRESS(AG$2,$DH$2)):INDIRECT(ADDRESS(AG$2,$DY$2)))</f>
        <v>6161.7447795058715</v>
      </c>
      <c r="AH105" s="51">
        <f ca="1">SUMPRODUCT($CM105:$DD105,INDIRECT(ADDRESS(AH$2,$DH$2)):INDIRECT(ADDRESS(AH$2,$DY$2)))</f>
        <v>6161.7447795058715</v>
      </c>
      <c r="AI105" s="51">
        <f ca="1">SUMPRODUCT($CM105:$DD105,INDIRECT(ADDRESS(AI$2,$DH$2)):INDIRECT(ADDRESS(AI$2,$DY$2)))</f>
        <v>6161.7447795058715</v>
      </c>
      <c r="AJ105" s="51">
        <f ca="1">SUMPRODUCT($CM105:$DD105,INDIRECT(ADDRESS(AJ$2,$DH$2)):INDIRECT(ADDRESS(AJ$2,$DY$2)))</f>
        <v>6161.7447795058715</v>
      </c>
      <c r="AK105" s="51">
        <f ca="1">SUMPRODUCT($CM105:$DD105,INDIRECT(ADDRESS(AK$2,$DH$2)):INDIRECT(ADDRESS(AK$2,$DY$2)))</f>
        <v>6161.7447795058715</v>
      </c>
      <c r="AL105" s="51">
        <f ca="1">SUMPRODUCT($CM105:$DD105,INDIRECT(ADDRESS(AL$2,$DH$2)):INDIRECT(ADDRESS(AL$2,$DY$2)))</f>
        <v>6161.7447795058715</v>
      </c>
      <c r="AM105" s="51">
        <f ca="1">SUMPRODUCT($CM105:$DD105,INDIRECT(ADDRESS(AM$2,$DH$2)):INDIRECT(ADDRESS(AM$2,$DY$2)))</f>
        <v>6161.7447795058715</v>
      </c>
      <c r="AN105" s="51">
        <f ca="1">SUMPRODUCT($CM105:$DD105,INDIRECT(ADDRESS(AN$2,$DH$2)):INDIRECT(ADDRESS(AN$2,$DY$2)))</f>
        <v>6161.7447795058715</v>
      </c>
      <c r="AO105" s="51">
        <f ca="1">SUMPRODUCT($CM105:$DD105,INDIRECT(ADDRESS(AO$2,$DH$2)):INDIRECT(ADDRESS(AO$2,$DY$2)))</f>
        <v>6161.7447795058715</v>
      </c>
      <c r="AP105" s="51">
        <f ca="1">SUMPRODUCT($CM105:$DD105,INDIRECT(ADDRESS(AP$2,$DH$2)):INDIRECT(ADDRESS(AP$2,$DY$2)))</f>
        <v>6161.7447795058715</v>
      </c>
      <c r="AQ105" s="51">
        <f ca="1">SUMPRODUCT($CM105:$DD105,INDIRECT(ADDRESS(AQ$2,$DH$2)):INDIRECT(ADDRESS(AQ$2,$DY$2)))</f>
        <v>6161.7447795058715</v>
      </c>
      <c r="AR105" s="51">
        <f ca="1">SUMPRODUCT($CM105:$DD105,INDIRECT(ADDRESS(AR$2,$DH$2)):INDIRECT(ADDRESS(AR$2,$DY$2)))</f>
        <v>6161.7447795058715</v>
      </c>
      <c r="AS105" s="51">
        <f ca="1">SUMPRODUCT($CM105:$DD105,INDIRECT(ADDRESS(AS$2,$DH$2)):INDIRECT(ADDRESS(AS$2,$DY$2)))</f>
        <v>6161.7447795058715</v>
      </c>
      <c r="AT105" s="51">
        <f ca="1">SUMPRODUCT($CM105:$DD105,INDIRECT(ADDRESS(AT$2,$DH$2)):INDIRECT(ADDRESS(AT$2,$DY$2)))</f>
        <v>6161.7447795058715</v>
      </c>
      <c r="AU105" s="51">
        <f ca="1">SUMPRODUCT($CM105:$DD105,INDIRECT(ADDRESS(AU$2,$DH$2)):INDIRECT(ADDRESS(AU$2,$DY$2)))</f>
        <v>6161.7447795058715</v>
      </c>
      <c r="AV105" s="51">
        <f ca="1">SUMPRODUCT($CM105:$DD105,INDIRECT(ADDRESS(AV$2,$DH$2)):INDIRECT(ADDRESS(AV$2,$DY$2)))</f>
        <v>6161.7447795058715</v>
      </c>
      <c r="AW105" s="51">
        <f ca="1">SUMPRODUCT($CM105:$DD105,INDIRECT(ADDRESS(AW$2,$DH$2)):INDIRECT(ADDRESS(AW$2,$DY$2)))</f>
        <v>6161.7447795058715</v>
      </c>
      <c r="AX105" s="51">
        <f ca="1">SUMPRODUCT($CM105:$DD105,INDIRECT(ADDRESS(AX$2,$DH$2)):INDIRECT(ADDRESS(AX$2,$DY$2)))</f>
        <v>6161.7447795058715</v>
      </c>
      <c r="AY105" s="51">
        <f ca="1">SUMPRODUCT($CM105:$DD105,INDIRECT(ADDRESS(AY$2,$DH$2)):INDIRECT(ADDRESS(AY$2,$DY$2)))</f>
        <v>6161.7447795058715</v>
      </c>
      <c r="AZ105" s="51">
        <f ca="1">SUMPRODUCT($CM105:$DD105,INDIRECT(ADDRESS(AZ$2,$DH$2)):INDIRECT(ADDRESS(AZ$2,$DY$2)))</f>
        <v>6161.7447795058715</v>
      </c>
      <c r="BA105" s="51">
        <f ca="1">SUMPRODUCT($CM105:$DD105,INDIRECT(ADDRESS(BA$2,$DH$2)):INDIRECT(ADDRESS(BA$2,$DY$2)))</f>
        <v>6161.7447795058715</v>
      </c>
      <c r="BB105" s="51">
        <f ca="1">SUMPRODUCT($CM105:$DD105,INDIRECT(ADDRESS(BB$2,$DH$2)):INDIRECT(ADDRESS(BB$2,$DY$2)))</f>
        <v>6161.7447795058715</v>
      </c>
      <c r="BC105" s="51">
        <f ca="1">SUMPRODUCT($CM105:$DD105,INDIRECT(ADDRESS(BC$2,$DH$2)):INDIRECT(ADDRESS(BC$2,$DY$2)))</f>
        <v>6161.7447795058715</v>
      </c>
      <c r="BD105" s="51">
        <f ca="1">SUMPRODUCT($CM105:$DD105,INDIRECT(ADDRESS(BD$2,$DH$2)):INDIRECT(ADDRESS(BD$2,$DY$2)))</f>
        <v>6161.7447795058715</v>
      </c>
      <c r="BE105" s="51">
        <f ca="1">SUMPRODUCT($CM105:$DD105,INDIRECT(ADDRESS(BE$2,$DH$2)):INDIRECT(ADDRESS(BE$2,$DY$2)))</f>
        <v>6161.7447795058715</v>
      </c>
      <c r="BF105" s="51">
        <f ca="1">SUMPRODUCT($CM105:$DD105,INDIRECT(ADDRESS(BF$2,$DH$2)):INDIRECT(ADDRESS(BF$2,$DY$2)))</f>
        <v>6161.7447795058715</v>
      </c>
      <c r="BG105" s="51">
        <f ca="1">SUMPRODUCT($CM105:$DD105,INDIRECT(ADDRESS(BG$2,$DH$2)):INDIRECT(ADDRESS(BG$2,$DY$2)))</f>
        <v>6161.7447795058715</v>
      </c>
      <c r="BH105" s="51">
        <f ca="1">SUMPRODUCT($CM105:$DD105,INDIRECT(ADDRESS(BH$2,$DH$2)):INDIRECT(ADDRESS(BH$2,$DY$2)))</f>
        <v>6161.7447795058715</v>
      </c>
      <c r="BI105" s="51">
        <f ca="1">SUMPRODUCT($CM105:$DD105,INDIRECT(ADDRESS(BI$2,$DH$2)):INDIRECT(ADDRESS(BI$2,$DY$2)))</f>
        <v>6161.7447795058715</v>
      </c>
      <c r="BJ105" s="51">
        <f ca="1">SUMPRODUCT($CM105:$DD105,INDIRECT(ADDRESS(BJ$2,$DH$2)):INDIRECT(ADDRESS(BJ$2,$DY$2)))</f>
        <v>6161.7447795058715</v>
      </c>
      <c r="BK105" s="51">
        <f ca="1">SUMPRODUCT($CM105:$DD105,INDIRECT(ADDRESS(BK$2,$DH$2)):INDIRECT(ADDRESS(BK$2,$DY$2)))</f>
        <v>6161.7447795058715</v>
      </c>
      <c r="BL105" s="51">
        <f ca="1">SUMPRODUCT($CM105:$DD105,INDIRECT(ADDRESS(BL$2,$DH$2)):INDIRECT(ADDRESS(BL$2,$DY$2)))</f>
        <v>6161.7447795058715</v>
      </c>
      <c r="BM105" s="51">
        <f ca="1">SUMPRODUCT($CM105:$DD105,INDIRECT(ADDRESS(BM$2,$DH$2)):INDIRECT(ADDRESS(BM$2,$DY$2)))</f>
        <v>6161.7447795058715</v>
      </c>
      <c r="BN105" s="51">
        <f ca="1">SUMPRODUCT($CM105:$DD105,INDIRECT(ADDRESS(BN$2,$DH$2)):INDIRECT(ADDRESS(BN$2,$DY$2)))</f>
        <v>6161.7447795058715</v>
      </c>
      <c r="BO105" s="51">
        <f ca="1">SUMPRODUCT($CM105:$DD105,INDIRECT(ADDRESS(BO$2,$DH$2)):INDIRECT(ADDRESS(BO$2,$DY$2)))</f>
        <v>6161.7447795058715</v>
      </c>
      <c r="BP105" s="51">
        <f ca="1">SUMPRODUCT($CM105:$DD105,INDIRECT(ADDRESS(BP$2,$DH$2)):INDIRECT(ADDRESS(BP$2,$DY$2)))</f>
        <v>6161.7447795058715</v>
      </c>
      <c r="BQ105" s="51">
        <f ca="1">SUMPRODUCT($CM105:$DD105,INDIRECT(ADDRESS(BQ$2,$DH$2)):INDIRECT(ADDRESS(BQ$2,$DY$2)))</f>
        <v>6161.7447795058715</v>
      </c>
      <c r="BR105" s="51">
        <f ca="1">SUMPRODUCT($CM105:$DD105,INDIRECT(ADDRESS(BR$2,$DH$2)):INDIRECT(ADDRESS(BR$2,$DY$2)))</f>
        <v>6161.7447795058715</v>
      </c>
      <c r="BS105" s="51">
        <f ca="1">SUMPRODUCT($CM105:$DD105,INDIRECT(ADDRESS(BS$2,$DH$2)):INDIRECT(ADDRESS(BS$2,$DY$2)))</f>
        <v>6161.7447795058715</v>
      </c>
      <c r="BT105" s="51">
        <f ca="1">SUMPRODUCT($CM105:$DD105,INDIRECT(ADDRESS(BT$2,$DH$2)):INDIRECT(ADDRESS(BT$2,$DY$2)))</f>
        <v>6161.7447795058715</v>
      </c>
      <c r="BU105" s="51">
        <f ca="1">SUMPRODUCT($CM105:$DD105,INDIRECT(ADDRESS(BU$2,$DH$2)):INDIRECT(ADDRESS(BU$2,$DY$2)))</f>
        <v>6161.7447795058715</v>
      </c>
      <c r="BV105" s="51">
        <f ca="1">SUMPRODUCT($CM105:$DD105,INDIRECT(ADDRESS(BV$2,$DH$2)):INDIRECT(ADDRESS(BV$2,$DY$2)))</f>
        <v>6161.7447795058715</v>
      </c>
      <c r="BW105" s="51">
        <f ca="1">SUMPRODUCT($CM105:$DD105,INDIRECT(ADDRESS(BW$2,$DH$2)):INDIRECT(ADDRESS(BW$2,$DY$2)))</f>
        <v>6161.7447795058715</v>
      </c>
      <c r="BX105" s="51">
        <f ca="1">SUMPRODUCT($CM105:$DD105,INDIRECT(ADDRESS(BX$2,$DH$2)):INDIRECT(ADDRESS(BX$2,$DY$2)))</f>
        <v>6161.7447795058715</v>
      </c>
      <c r="BY105" s="51">
        <f ca="1">SUMPRODUCT($CM105:$DD105,INDIRECT(ADDRESS(BY$2,$DH$2)):INDIRECT(ADDRESS(BY$2,$DY$2)))</f>
        <v>6161.7447795058715</v>
      </c>
      <c r="BZ105" s="51">
        <f ca="1">SUMPRODUCT($CM105:$DD105,INDIRECT(ADDRESS(BZ$2,$DH$2)):INDIRECT(ADDRESS(BZ$2,$DY$2)))</f>
        <v>6161.7447795058715</v>
      </c>
      <c r="CA105" s="51">
        <f ca="1">SUMPRODUCT($CM105:$DD105,INDIRECT(ADDRESS(CA$2,$DH$2)):INDIRECT(ADDRESS(CA$2,$DY$2)))</f>
        <v>6161.7447795058715</v>
      </c>
      <c r="CB105" s="51">
        <f ca="1">SUMPRODUCT($CM105:$DD105,INDIRECT(ADDRESS(CB$2,$DH$2)):INDIRECT(ADDRESS(CB$2,$DY$2)))</f>
        <v>6161.7447795058715</v>
      </c>
      <c r="CC105" s="51">
        <f ca="1">SUMPRODUCT($CM105:$DD105,INDIRECT(ADDRESS(CC$2,$DH$2)):INDIRECT(ADDRESS(CC$2,$DY$2)))</f>
        <v>6161.7447795058715</v>
      </c>
      <c r="CD105" s="51">
        <f ca="1">SUMPRODUCT($CM105:$DD105,INDIRECT(ADDRESS(CD$2,$DH$2)):INDIRECT(ADDRESS(CD$2,$DY$2)))</f>
        <v>6161.7447795058715</v>
      </c>
      <c r="CF105" s="51">
        <f t="shared" ca="1" si="10"/>
        <v>73940.93735407044</v>
      </c>
      <c r="CG105" s="51">
        <f t="shared" ca="1" si="10"/>
        <v>73940.93735407044</v>
      </c>
      <c r="CH105" s="51">
        <f t="shared" ca="1" si="10"/>
        <v>73940.93735407044</v>
      </c>
      <c r="CI105" s="51">
        <f t="shared" ca="1" si="10"/>
        <v>73940.93735407044</v>
      </c>
      <c r="CJ105" s="51">
        <f t="shared" ca="1" si="10"/>
        <v>73940.93735407044</v>
      </c>
      <c r="CK105" s="51">
        <f t="shared" ca="1" si="10"/>
        <v>73940.93735407044</v>
      </c>
      <c r="CL105" s="82"/>
      <c r="CM105" s="1">
        <f>IFERROR(VLOOKUP($A105,Auxiliar_OPEX_CustosUnit!$A$4:$BT$129,COLUMN(Auxiliar_OPEX_CustosUnit!BC$2),0),0)</f>
        <v>0</v>
      </c>
      <c r="CN105" s="1">
        <f>IFERROR(VLOOKUP($A105,Auxiliar_OPEX_CustosUnit!$A$4:$BT$129,COLUMN(Auxiliar_OPEX_CustosUnit!BD$2),0),0)</f>
        <v>0</v>
      </c>
      <c r="CO105" s="1">
        <f>IFERROR(VLOOKUP($A105,Auxiliar_OPEX_CustosUnit!$A$4:$BT$129,COLUMN(Auxiliar_OPEX_CustosUnit!BE$2),0)*(1-DRE_Auxiliar!$A$172),0)</f>
        <v>5436.6392289717469</v>
      </c>
      <c r="CP105" s="1">
        <f>IFERROR(VLOOKUP($A105,Auxiliar_OPEX_CustosUnit!$A$4:$BT$129,COLUMN(Auxiliar_OPEX_CustosUnit!BF$2),0),0)</f>
        <v>0</v>
      </c>
      <c r="CQ105" s="1">
        <f>IFERROR(VLOOKUP($A105,Auxiliar_OPEX_CustosUnit!$A$4:$BT$129,COLUMN(Auxiliar_OPEX_CustosUnit!BG$2),0),0)</f>
        <v>0</v>
      </c>
      <c r="CR105" s="1">
        <f>IFERROR(VLOOKUP($A105,Auxiliar_OPEX_CustosUnit!$A$4:$BT$129,COLUMN(Auxiliar_OPEX_CustosUnit!BH$2),0),0)</f>
        <v>0</v>
      </c>
      <c r="CS105" s="1">
        <f>IFERROR(VLOOKUP($A105,Auxiliar_OPEX_CustosUnit!$A$4:$BT$129,COLUMN(Auxiliar_OPEX_CustosUnit!BI$2),0),0)</f>
        <v>0</v>
      </c>
      <c r="CT105" s="1">
        <f>IFERROR(VLOOKUP($A105,Auxiliar_OPEX_CustosUnit!$A$4:$BT$129,COLUMN(Auxiliar_OPEX_CustosUnit!BJ$2),0),0)</f>
        <v>60.425462544510403</v>
      </c>
      <c r="CU105" s="1">
        <f>IFERROR(VLOOKUP($A105,Auxiliar_OPEX_CustosUnit!$A$4:$BT$129,COLUMN(Auxiliar_OPEX_CustosUnit!BK$2),0),0)</f>
        <v>0</v>
      </c>
      <c r="CV105" s="1">
        <f>IFERROR(VLOOKUP($A105,Auxiliar_OPEX_CustosUnit!$A$4:$BT$129,COLUMN(Auxiliar_OPEX_CustosUnit!BL$2),0),0)</f>
        <v>0</v>
      </c>
      <c r="CW105" s="1">
        <f>IFERROR(VLOOKUP($A105,Auxiliar_OPEX_CustosUnit!$A$4:$BT$129,COLUMN(Auxiliar_OPEX_CustosUnit!BM$2),0),0)</f>
        <v>0</v>
      </c>
      <c r="CX105" s="1">
        <f>IFERROR(VLOOKUP($A105,Auxiliar_OPEX_CustosUnit!$A$4:$BT$129,COLUMN(Auxiliar_OPEX_CustosUnit!BN$2),0),0)</f>
        <v>0</v>
      </c>
      <c r="CY105" s="1">
        <f>IFERROR(VLOOKUP($A105,Auxiliar_OPEX_CustosUnit!$A$4:$BT$129,COLUMN(Auxiliar_OPEX_CustosUnit!BO$2),0),0)</f>
        <v>0</v>
      </c>
      <c r="CZ105" s="1">
        <f>IFERROR(VLOOKUP($A105,Auxiliar_OPEX_CustosUnit!$A$4:$BT$129,COLUMN(Auxiliar_OPEX_CustosUnit!BP$2),0),0)</f>
        <v>0</v>
      </c>
      <c r="DA105" s="1">
        <f>IFERROR(VLOOKUP($A105,Auxiliar_OPEX_CustosUnit!$A$4:$BT$129,COLUMN(Auxiliar_OPEX_CustosUnit!BQ$2),0),0)</f>
        <v>0</v>
      </c>
      <c r="DB105" s="1">
        <f>IFERROR(VLOOKUP($A105,Auxiliar_OPEX_CustosUnit!$A$4:$BT$129,COLUMN(Auxiliar_OPEX_CustosUnit!BR$2),0),0)</f>
        <v>0</v>
      </c>
      <c r="DC105" s="1">
        <f>IFERROR(VLOOKUP($A105,Auxiliar_OPEX_CustosUnit!$A$4:$BT$129,COLUMN(Auxiliar_OPEX_CustosUnit!BS$2),0),0)</f>
        <v>0</v>
      </c>
      <c r="DD105" s="1">
        <f>IFERROR(VLOOKUP($A105,Auxiliar_OPEX_CustosUnit!$A$4:$BT$129,COLUMN(Auxiliar_OPEX_CustosUnit!BT$2),0),0)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715911.7064946699</v>
      </c>
      <c r="E106" s="51">
        <f ca="1">SUMPRODUCT($CM106:$DD106,INDIRECT(ADDRESS(E$2,$DH$2)):INDIRECT(ADDRESS(E$2,$DY$2)))</f>
        <v>715911.7064946699</v>
      </c>
      <c r="F106" s="51">
        <f ca="1">SUMPRODUCT($CM106:$DD106,INDIRECT(ADDRESS(F$2,$DH$2)):INDIRECT(ADDRESS(F$2,$DY$2)))</f>
        <v>715911.7064946699</v>
      </c>
      <c r="G106" s="51">
        <f ca="1">SUMPRODUCT($CM106:$DD106,INDIRECT(ADDRESS(G$2,$DH$2)):INDIRECT(ADDRESS(G$2,$DY$2)))</f>
        <v>715911.7064946699</v>
      </c>
      <c r="H106" s="51">
        <f ca="1">SUMPRODUCT($CM106:$DD106,INDIRECT(ADDRESS(H$2,$DH$2)):INDIRECT(ADDRESS(H$2,$DY$2)))</f>
        <v>715911.7064946699</v>
      </c>
      <c r="I106" s="51">
        <f ca="1">SUMPRODUCT($CM106:$DD106,INDIRECT(ADDRESS(I$2,$DH$2)):INDIRECT(ADDRESS(I$2,$DY$2)))</f>
        <v>715911.7064946699</v>
      </c>
      <c r="J106" s="51">
        <f ca="1">SUMPRODUCT($CM106:$DD106,INDIRECT(ADDRESS(J$2,$DH$2)):INDIRECT(ADDRESS(J$2,$DY$2)))</f>
        <v>715911.7064946699</v>
      </c>
      <c r="K106" s="51">
        <f ca="1">SUMPRODUCT($CM106:$DD106,INDIRECT(ADDRESS(K$2,$DH$2)):INDIRECT(ADDRESS(K$2,$DY$2)))</f>
        <v>715929.37978833343</v>
      </c>
      <c r="L106" s="51">
        <f ca="1">SUMPRODUCT($CM106:$DD106,INDIRECT(ADDRESS(L$2,$DH$2)):INDIRECT(ADDRESS(L$2,$DY$2)))</f>
        <v>715929.37978833343</v>
      </c>
      <c r="M106" s="51">
        <f ca="1">SUMPRODUCT($CM106:$DD106,INDIRECT(ADDRESS(M$2,$DH$2)):INDIRECT(ADDRESS(M$2,$DY$2)))</f>
        <v>715929.37978833343</v>
      </c>
      <c r="N106" s="51">
        <f ca="1">SUMPRODUCT($CM106:$DD106,INDIRECT(ADDRESS(N$2,$DH$2)):INDIRECT(ADDRESS(N$2,$DY$2)))</f>
        <v>715929.37978833343</v>
      </c>
      <c r="O106" s="51">
        <f ca="1">SUMPRODUCT($CM106:$DD106,INDIRECT(ADDRESS(O$2,$DH$2)):INDIRECT(ADDRESS(O$2,$DY$2)))</f>
        <v>715929.37978833343</v>
      </c>
      <c r="P106" s="51">
        <f ca="1">SUMPRODUCT($CM106:$DD106,INDIRECT(ADDRESS(P$2,$DH$2)):INDIRECT(ADDRESS(P$2,$DY$2)))</f>
        <v>715929.37978833343</v>
      </c>
      <c r="Q106" s="51">
        <f ca="1">SUMPRODUCT($CM106:$DD106,INDIRECT(ADDRESS(Q$2,$DH$2)):INDIRECT(ADDRESS(Q$2,$DY$2)))</f>
        <v>715929.37978833343</v>
      </c>
      <c r="R106" s="51">
        <f ca="1">SUMPRODUCT($CM106:$DD106,INDIRECT(ADDRESS(R$2,$DH$2)):INDIRECT(ADDRESS(R$2,$DY$2)))</f>
        <v>715929.37978833343</v>
      </c>
      <c r="S106" s="51">
        <f ca="1">SUMPRODUCT($CM106:$DD106,INDIRECT(ADDRESS(S$2,$DH$2)):INDIRECT(ADDRESS(S$2,$DY$2)))</f>
        <v>715929.37978833343</v>
      </c>
      <c r="T106" s="51">
        <f ca="1">SUMPRODUCT($CM106:$DD106,INDIRECT(ADDRESS(T$2,$DH$2)):INDIRECT(ADDRESS(T$2,$DY$2)))</f>
        <v>715929.37978833343</v>
      </c>
      <c r="U106" s="51">
        <f ca="1">SUMPRODUCT($CM106:$DD106,INDIRECT(ADDRESS(U$2,$DH$2)):INDIRECT(ADDRESS(U$2,$DY$2)))</f>
        <v>715929.37978833343</v>
      </c>
      <c r="V106" s="51">
        <f ca="1">SUMPRODUCT($CM106:$DD106,INDIRECT(ADDRESS(V$2,$DH$2)):INDIRECT(ADDRESS(V$2,$DY$2)))</f>
        <v>715929.37978833343</v>
      </c>
      <c r="W106" s="51">
        <f ca="1">SUMPRODUCT($CM106:$DD106,INDIRECT(ADDRESS(W$2,$DH$2)):INDIRECT(ADDRESS(W$2,$DY$2)))</f>
        <v>715965.01094692876</v>
      </c>
      <c r="X106" s="51">
        <f ca="1">SUMPRODUCT($CM106:$DD106,INDIRECT(ADDRESS(X$2,$DH$2)):INDIRECT(ADDRESS(X$2,$DY$2)))</f>
        <v>715965.01094692876</v>
      </c>
      <c r="Y106" s="51">
        <f ca="1">SUMPRODUCT($CM106:$DD106,INDIRECT(ADDRESS(Y$2,$DH$2)):INDIRECT(ADDRESS(Y$2,$DY$2)))</f>
        <v>715965.01094692876</v>
      </c>
      <c r="Z106" s="51">
        <f ca="1">SUMPRODUCT($CM106:$DD106,INDIRECT(ADDRESS(Z$2,$DH$2)):INDIRECT(ADDRESS(Z$2,$DY$2)))</f>
        <v>715965.01094692876</v>
      </c>
      <c r="AA106" s="51">
        <f ca="1">SUMPRODUCT($CM106:$DD106,INDIRECT(ADDRESS(AA$2,$DH$2)):INDIRECT(ADDRESS(AA$2,$DY$2)))</f>
        <v>715965.01094692876</v>
      </c>
      <c r="AB106" s="51">
        <f ca="1">SUMPRODUCT($CM106:$DD106,INDIRECT(ADDRESS(AB$2,$DH$2)):INDIRECT(ADDRESS(AB$2,$DY$2)))</f>
        <v>715965.01094692876</v>
      </c>
      <c r="AC106" s="51">
        <f ca="1">SUMPRODUCT($CM106:$DD106,INDIRECT(ADDRESS(AC$2,$DH$2)):INDIRECT(ADDRESS(AC$2,$DY$2)))</f>
        <v>715965.01094692876</v>
      </c>
      <c r="AD106" s="51">
        <f ca="1">SUMPRODUCT($CM106:$DD106,INDIRECT(ADDRESS(AD$2,$DH$2)):INDIRECT(ADDRESS(AD$2,$DY$2)))</f>
        <v>715965.01094692876</v>
      </c>
      <c r="AE106" s="51">
        <f ca="1">SUMPRODUCT($CM106:$DD106,INDIRECT(ADDRESS(AE$2,$DH$2)):INDIRECT(ADDRESS(AE$2,$DY$2)))</f>
        <v>715965.01094692876</v>
      </c>
      <c r="AF106" s="51">
        <f ca="1">SUMPRODUCT($CM106:$DD106,INDIRECT(ADDRESS(AF$2,$DH$2)):INDIRECT(ADDRESS(AF$2,$DY$2)))</f>
        <v>715965.01094692876</v>
      </c>
      <c r="AG106" s="51">
        <f ca="1">SUMPRODUCT($CM106:$DD106,INDIRECT(ADDRESS(AG$2,$DH$2)):INDIRECT(ADDRESS(AG$2,$DY$2)))</f>
        <v>715965.01094692876</v>
      </c>
      <c r="AH106" s="51">
        <f ca="1">SUMPRODUCT($CM106:$DD106,INDIRECT(ADDRESS(AH$2,$DH$2)):INDIRECT(ADDRESS(AH$2,$DY$2)))</f>
        <v>715965.01094692876</v>
      </c>
      <c r="AI106" s="51">
        <f ca="1">SUMPRODUCT($CM106:$DD106,INDIRECT(ADDRESS(AI$2,$DH$2)):INDIRECT(ADDRESS(AI$2,$DY$2)))</f>
        <v>716001.91656913189</v>
      </c>
      <c r="AJ106" s="51">
        <f ca="1">SUMPRODUCT($CM106:$DD106,INDIRECT(ADDRESS(AJ$2,$DH$2)):INDIRECT(ADDRESS(AJ$2,$DY$2)))</f>
        <v>716001.91656913189</v>
      </c>
      <c r="AK106" s="51">
        <f ca="1">SUMPRODUCT($CM106:$DD106,INDIRECT(ADDRESS(AK$2,$DH$2)):INDIRECT(ADDRESS(AK$2,$DY$2)))</f>
        <v>716001.91656913189</v>
      </c>
      <c r="AL106" s="51">
        <f ca="1">SUMPRODUCT($CM106:$DD106,INDIRECT(ADDRESS(AL$2,$DH$2)):INDIRECT(ADDRESS(AL$2,$DY$2)))</f>
        <v>716001.91656913189</v>
      </c>
      <c r="AM106" s="51">
        <f ca="1">SUMPRODUCT($CM106:$DD106,INDIRECT(ADDRESS(AM$2,$DH$2)):INDIRECT(ADDRESS(AM$2,$DY$2)))</f>
        <v>716001.91656913189</v>
      </c>
      <c r="AN106" s="51">
        <f ca="1">SUMPRODUCT($CM106:$DD106,INDIRECT(ADDRESS(AN$2,$DH$2)):INDIRECT(ADDRESS(AN$2,$DY$2)))</f>
        <v>716001.91656913189</v>
      </c>
      <c r="AO106" s="51">
        <f ca="1">SUMPRODUCT($CM106:$DD106,INDIRECT(ADDRESS(AO$2,$DH$2)):INDIRECT(ADDRESS(AO$2,$DY$2)))</f>
        <v>716001.91656913189</v>
      </c>
      <c r="AP106" s="51">
        <f ca="1">SUMPRODUCT($CM106:$DD106,INDIRECT(ADDRESS(AP$2,$DH$2)):INDIRECT(ADDRESS(AP$2,$DY$2)))</f>
        <v>716001.91656913189</v>
      </c>
      <c r="AQ106" s="51">
        <f ca="1">SUMPRODUCT($CM106:$DD106,INDIRECT(ADDRESS(AQ$2,$DH$2)):INDIRECT(ADDRESS(AQ$2,$DY$2)))</f>
        <v>716001.91656913189</v>
      </c>
      <c r="AR106" s="51">
        <f ca="1">SUMPRODUCT($CM106:$DD106,INDIRECT(ADDRESS(AR$2,$DH$2)):INDIRECT(ADDRESS(AR$2,$DY$2)))</f>
        <v>716001.91656913189</v>
      </c>
      <c r="AS106" s="51">
        <f ca="1">SUMPRODUCT($CM106:$DD106,INDIRECT(ADDRESS(AS$2,$DH$2)):INDIRECT(ADDRESS(AS$2,$DY$2)))</f>
        <v>716001.91656913189</v>
      </c>
      <c r="AT106" s="51">
        <f ca="1">SUMPRODUCT($CM106:$DD106,INDIRECT(ADDRESS(AT$2,$DH$2)):INDIRECT(ADDRESS(AT$2,$DY$2)))</f>
        <v>716001.91656913189</v>
      </c>
      <c r="AU106" s="51">
        <f ca="1">SUMPRODUCT($CM106:$DD106,INDIRECT(ADDRESS(AU$2,$DH$2)):INDIRECT(ADDRESS(AU$2,$DY$2)))</f>
        <v>715992.41623461759</v>
      </c>
      <c r="AV106" s="51">
        <f ca="1">SUMPRODUCT($CM106:$DD106,INDIRECT(ADDRESS(AV$2,$DH$2)):INDIRECT(ADDRESS(AV$2,$DY$2)))</f>
        <v>715992.41623461759</v>
      </c>
      <c r="AW106" s="51">
        <f ca="1">SUMPRODUCT($CM106:$DD106,INDIRECT(ADDRESS(AW$2,$DH$2)):INDIRECT(ADDRESS(AW$2,$DY$2)))</f>
        <v>715992.41623461759</v>
      </c>
      <c r="AX106" s="51">
        <f ca="1">SUMPRODUCT($CM106:$DD106,INDIRECT(ADDRESS(AX$2,$DH$2)):INDIRECT(ADDRESS(AX$2,$DY$2)))</f>
        <v>715992.41623461759</v>
      </c>
      <c r="AY106" s="51">
        <f ca="1">SUMPRODUCT($CM106:$DD106,INDIRECT(ADDRESS(AY$2,$DH$2)):INDIRECT(ADDRESS(AY$2,$DY$2)))</f>
        <v>715992.41623461759</v>
      </c>
      <c r="AZ106" s="51">
        <f ca="1">SUMPRODUCT($CM106:$DD106,INDIRECT(ADDRESS(AZ$2,$DH$2)):INDIRECT(ADDRESS(AZ$2,$DY$2)))</f>
        <v>715992.41623461759</v>
      </c>
      <c r="BA106" s="51">
        <f ca="1">SUMPRODUCT($CM106:$DD106,INDIRECT(ADDRESS(BA$2,$DH$2)):INDIRECT(ADDRESS(BA$2,$DY$2)))</f>
        <v>715992.41623461759</v>
      </c>
      <c r="BB106" s="51">
        <f ca="1">SUMPRODUCT($CM106:$DD106,INDIRECT(ADDRESS(BB$2,$DH$2)):INDIRECT(ADDRESS(BB$2,$DY$2)))</f>
        <v>715992.41623461759</v>
      </c>
      <c r="BC106" s="51">
        <f ca="1">SUMPRODUCT($CM106:$DD106,INDIRECT(ADDRESS(BC$2,$DH$2)):INDIRECT(ADDRESS(BC$2,$DY$2)))</f>
        <v>715992.41623461759</v>
      </c>
      <c r="BD106" s="51">
        <f ca="1">SUMPRODUCT($CM106:$DD106,INDIRECT(ADDRESS(BD$2,$DH$2)):INDIRECT(ADDRESS(BD$2,$DY$2)))</f>
        <v>715992.41623461759</v>
      </c>
      <c r="BE106" s="51">
        <f ca="1">SUMPRODUCT($CM106:$DD106,INDIRECT(ADDRESS(BE$2,$DH$2)):INDIRECT(ADDRESS(BE$2,$DY$2)))</f>
        <v>715992.41623461759</v>
      </c>
      <c r="BF106" s="51">
        <f ca="1">SUMPRODUCT($CM106:$DD106,INDIRECT(ADDRESS(BF$2,$DH$2)):INDIRECT(ADDRESS(BF$2,$DY$2)))</f>
        <v>715992.41623461759</v>
      </c>
      <c r="BG106" s="51">
        <f ca="1">SUMPRODUCT($CM106:$DD106,INDIRECT(ADDRESS(BG$2,$DH$2)):INDIRECT(ADDRESS(BG$2,$DY$2)))</f>
        <v>715995.95007938484</v>
      </c>
      <c r="BH106" s="51">
        <f ca="1">SUMPRODUCT($CM106:$DD106,INDIRECT(ADDRESS(BH$2,$DH$2)):INDIRECT(ADDRESS(BH$2,$DY$2)))</f>
        <v>715995.95007938484</v>
      </c>
      <c r="BI106" s="51">
        <f ca="1">SUMPRODUCT($CM106:$DD106,INDIRECT(ADDRESS(BI$2,$DH$2)):INDIRECT(ADDRESS(BI$2,$DY$2)))</f>
        <v>715995.95007938484</v>
      </c>
      <c r="BJ106" s="51">
        <f ca="1">SUMPRODUCT($CM106:$DD106,INDIRECT(ADDRESS(BJ$2,$DH$2)):INDIRECT(ADDRESS(BJ$2,$DY$2)))</f>
        <v>715995.95007938484</v>
      </c>
      <c r="BK106" s="51">
        <f ca="1">SUMPRODUCT($CM106:$DD106,INDIRECT(ADDRESS(BK$2,$DH$2)):INDIRECT(ADDRESS(BK$2,$DY$2)))</f>
        <v>715995.95007938484</v>
      </c>
      <c r="BL106" s="51">
        <f ca="1">SUMPRODUCT($CM106:$DD106,INDIRECT(ADDRESS(BL$2,$DH$2)):INDIRECT(ADDRESS(BL$2,$DY$2)))</f>
        <v>715995.95007938484</v>
      </c>
      <c r="BM106" s="51">
        <f ca="1">SUMPRODUCT($CM106:$DD106,INDIRECT(ADDRESS(BM$2,$DH$2)):INDIRECT(ADDRESS(BM$2,$DY$2)))</f>
        <v>715995.95007938484</v>
      </c>
      <c r="BN106" s="51">
        <f ca="1">SUMPRODUCT($CM106:$DD106,INDIRECT(ADDRESS(BN$2,$DH$2)):INDIRECT(ADDRESS(BN$2,$DY$2)))</f>
        <v>715995.95007938484</v>
      </c>
      <c r="BO106" s="51">
        <f ca="1">SUMPRODUCT($CM106:$DD106,INDIRECT(ADDRESS(BO$2,$DH$2)):INDIRECT(ADDRESS(BO$2,$DY$2)))</f>
        <v>715995.95007938484</v>
      </c>
      <c r="BP106" s="51">
        <f ca="1">SUMPRODUCT($CM106:$DD106,INDIRECT(ADDRESS(BP$2,$DH$2)):INDIRECT(ADDRESS(BP$2,$DY$2)))</f>
        <v>715995.95007938484</v>
      </c>
      <c r="BQ106" s="51">
        <f ca="1">SUMPRODUCT($CM106:$DD106,INDIRECT(ADDRESS(BQ$2,$DH$2)):INDIRECT(ADDRESS(BQ$2,$DY$2)))</f>
        <v>715995.95007938484</v>
      </c>
      <c r="BR106" s="51">
        <f ca="1">SUMPRODUCT($CM106:$DD106,INDIRECT(ADDRESS(BR$2,$DH$2)):INDIRECT(ADDRESS(BR$2,$DY$2)))</f>
        <v>715995.95007938484</v>
      </c>
      <c r="BS106" s="51">
        <f ca="1">SUMPRODUCT($CM106:$DD106,INDIRECT(ADDRESS(BS$2,$DH$2)):INDIRECT(ADDRESS(BS$2,$DY$2)))</f>
        <v>716029.91219776403</v>
      </c>
      <c r="BT106" s="51">
        <f ca="1">SUMPRODUCT($CM106:$DD106,INDIRECT(ADDRESS(BT$2,$DH$2)):INDIRECT(ADDRESS(BT$2,$DY$2)))</f>
        <v>716029.91219776403</v>
      </c>
      <c r="BU106" s="51">
        <f ca="1">SUMPRODUCT($CM106:$DD106,INDIRECT(ADDRESS(BU$2,$DH$2)):INDIRECT(ADDRESS(BU$2,$DY$2)))</f>
        <v>716029.91219776403</v>
      </c>
      <c r="BV106" s="51">
        <f ca="1">SUMPRODUCT($CM106:$DD106,INDIRECT(ADDRESS(BV$2,$DH$2)):INDIRECT(ADDRESS(BV$2,$DY$2)))</f>
        <v>716029.91219776403</v>
      </c>
      <c r="BW106" s="51">
        <f ca="1">SUMPRODUCT($CM106:$DD106,INDIRECT(ADDRESS(BW$2,$DH$2)):INDIRECT(ADDRESS(BW$2,$DY$2)))</f>
        <v>716029.91219776403</v>
      </c>
      <c r="BX106" s="51">
        <f ca="1">SUMPRODUCT($CM106:$DD106,INDIRECT(ADDRESS(BX$2,$DH$2)):INDIRECT(ADDRESS(BX$2,$DY$2)))</f>
        <v>716029.91219776403</v>
      </c>
      <c r="BY106" s="51">
        <f ca="1">SUMPRODUCT($CM106:$DD106,INDIRECT(ADDRESS(BY$2,$DH$2)):INDIRECT(ADDRESS(BY$2,$DY$2)))</f>
        <v>716029.91219776403</v>
      </c>
      <c r="BZ106" s="51">
        <f ca="1">SUMPRODUCT($CM106:$DD106,INDIRECT(ADDRESS(BZ$2,$DH$2)):INDIRECT(ADDRESS(BZ$2,$DY$2)))</f>
        <v>716029.91219776403</v>
      </c>
      <c r="CA106" s="51">
        <f ca="1">SUMPRODUCT($CM106:$DD106,INDIRECT(ADDRESS(CA$2,$DH$2)):INDIRECT(ADDRESS(CA$2,$DY$2)))</f>
        <v>716029.91219776403</v>
      </c>
      <c r="CB106" s="51">
        <f ca="1">SUMPRODUCT($CM106:$DD106,INDIRECT(ADDRESS(CB$2,$DH$2)):INDIRECT(ADDRESS(CB$2,$DY$2)))</f>
        <v>716029.91219776403</v>
      </c>
      <c r="CC106" s="51">
        <f ca="1">SUMPRODUCT($CM106:$DD106,INDIRECT(ADDRESS(CC$2,$DH$2)):INDIRECT(ADDRESS(CC$2,$DY$2)))</f>
        <v>716029.91219776403</v>
      </c>
      <c r="CD106" s="51">
        <f ca="1">SUMPRODUCT($CM106:$DD106,INDIRECT(ADDRESS(CD$2,$DH$2)):INDIRECT(ADDRESS(CD$2,$DY$2)))</f>
        <v>716029.91219776403</v>
      </c>
      <c r="CF106" s="51">
        <f t="shared" ca="1" si="10"/>
        <v>8591028.8444043566</v>
      </c>
      <c r="CG106" s="51">
        <f t="shared" ca="1" si="10"/>
        <v>8591330.7132529765</v>
      </c>
      <c r="CH106" s="51">
        <f t="shared" ca="1" si="10"/>
        <v>8591764.6594741624</v>
      </c>
      <c r="CI106" s="51">
        <f t="shared" ca="1" si="10"/>
        <v>8591975.497157013</v>
      </c>
      <c r="CJ106" s="51">
        <f t="shared" ca="1" si="10"/>
        <v>8591926.6640392486</v>
      </c>
      <c r="CK106" s="51">
        <f t="shared" ca="1" si="10"/>
        <v>8592121.2115445137</v>
      </c>
      <c r="CL106" s="82"/>
      <c r="CM106" s="1">
        <f>IFERROR(VLOOKUP($A106,Auxiliar_OPEX_CustosUnit!$A$4:$BT$129,COLUMN(Auxiliar_OPEX_CustosUnit!BC$2),0),0)</f>
        <v>0</v>
      </c>
      <c r="CN106" s="1">
        <f>IFERROR(VLOOKUP($A106,Auxiliar_OPEX_CustosUnit!$A$4:$BT$129,COLUMN(Auxiliar_OPEX_CustosUnit!BD$2),0),0)</f>
        <v>0</v>
      </c>
      <c r="CO106" s="1">
        <f>IFERROR(VLOOKUP($A106,Auxiliar_OPEX_CustosUnit!$A$4:$BT$129,COLUMN(Auxiliar_OPEX_CustosUnit!BE$2),0)*(1-DRE_Auxiliar!$A$172),0)</f>
        <v>714399.06431995996</v>
      </c>
      <c r="CP106" s="1">
        <f>IFERROR(VLOOKUP($A106,Auxiliar_OPEX_CustosUnit!$A$4:$BT$129,COLUMN(Auxiliar_OPEX_CustosUnit!BF$2),0),0)</f>
        <v>0</v>
      </c>
      <c r="CQ106" s="1">
        <f>IFERROR(VLOOKUP($A106,Auxiliar_OPEX_CustosUnit!$A$4:$BT$129,COLUMN(Auxiliar_OPEX_CustosUnit!BG$2),0),0)</f>
        <v>0</v>
      </c>
      <c r="CR106" s="1">
        <f>IFERROR(VLOOKUP($A106,Auxiliar_OPEX_CustosUnit!$A$4:$BT$129,COLUMN(Auxiliar_OPEX_CustosUnit!BH$2),0),0)</f>
        <v>0</v>
      </c>
      <c r="CS106" s="1">
        <f>IFERROR(VLOOKUP($A106,Auxiliar_OPEX_CustosUnit!$A$4:$BT$129,COLUMN(Auxiliar_OPEX_CustosUnit!BI$2),0),0)</f>
        <v>0</v>
      </c>
      <c r="CT106" s="1">
        <f>IFERROR(VLOOKUP($A106,Auxiliar_OPEX_CustosUnit!$A$4:$BT$129,COLUMN(Auxiliar_OPEX_CustosUnit!BJ$2),0),0)</f>
        <v>0</v>
      </c>
      <c r="CU106" s="1">
        <f>IFERROR(VLOOKUP($A106,Auxiliar_OPEX_CustosUnit!$A$4:$BT$129,COLUMN(Auxiliar_OPEX_CustosUnit!BK$2),0),0)</f>
        <v>7.9195925377485903</v>
      </c>
      <c r="CV106" s="1">
        <f>IFERROR(VLOOKUP($A106,Auxiliar_OPEX_CustosUnit!$A$4:$BT$129,COLUMN(Auxiliar_OPEX_CustosUnit!BL$2),0),0)</f>
        <v>0</v>
      </c>
      <c r="CW106" s="1">
        <f>IFERROR(VLOOKUP($A106,Auxiliar_OPEX_CustosUnit!$A$4:$BT$129,COLUMN(Auxiliar_OPEX_CustosUnit!BM$2),0),0)</f>
        <v>0</v>
      </c>
      <c r="CX106" s="1">
        <f>IFERROR(VLOOKUP($A106,Auxiliar_OPEX_CustosUnit!$A$4:$BT$129,COLUMN(Auxiliar_OPEX_CustosUnit!BN$2),0),0)</f>
        <v>0</v>
      </c>
      <c r="CY106" s="1">
        <f>IFERROR(VLOOKUP($A106,Auxiliar_OPEX_CustosUnit!$A$4:$BT$129,COLUMN(Auxiliar_OPEX_CustosUnit!BO$2),0),0)</f>
        <v>0</v>
      </c>
      <c r="CZ106" s="1">
        <f>IFERROR(VLOOKUP($A106,Auxiliar_OPEX_CustosUnit!$A$4:$BT$129,COLUMN(Auxiliar_OPEX_CustosUnit!BP$2),0),0)</f>
        <v>0</v>
      </c>
      <c r="DA106" s="1">
        <f>IFERROR(VLOOKUP($A106,Auxiliar_OPEX_CustosUnit!$A$4:$BT$129,COLUMN(Auxiliar_OPEX_CustosUnit!BQ$2),0),0)</f>
        <v>0</v>
      </c>
      <c r="DB106" s="1">
        <f>IFERROR(VLOOKUP($A106,Auxiliar_OPEX_CustosUnit!$A$4:$BT$129,COLUMN(Auxiliar_OPEX_CustosUnit!BR$2),0),0)</f>
        <v>0</v>
      </c>
      <c r="DC106" s="1">
        <f>IFERROR(VLOOKUP($A106,Auxiliar_OPEX_CustosUnit!$A$4:$BT$129,COLUMN(Auxiliar_OPEX_CustosUnit!BS$2),0),0)</f>
        <v>0</v>
      </c>
      <c r="DD106" s="1">
        <f>IFERROR(VLOOKUP($A106,Auxiliar_OPEX_CustosUnit!$A$4:$BT$129,COLUMN(Auxiliar_OPEX_CustosUnit!BT$2),0),0)</f>
        <v>0</v>
      </c>
    </row>
    <row r="107" spans="1:108" hidden="1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76527.753461905799</v>
      </c>
      <c r="E107" s="51">
        <f ca="1">SUMPRODUCT($CM107:$DD107,INDIRECT(ADDRESS(E$2,$DH$2)):INDIRECT(ADDRESS(E$2,$DY$2)))</f>
        <v>76527.753461905799</v>
      </c>
      <c r="F107" s="51">
        <f ca="1">SUMPRODUCT($CM107:$DD107,INDIRECT(ADDRESS(F$2,$DH$2)):INDIRECT(ADDRESS(F$2,$DY$2)))</f>
        <v>76527.753461905799</v>
      </c>
      <c r="G107" s="51">
        <f ca="1">SUMPRODUCT($CM107:$DD107,INDIRECT(ADDRESS(G$2,$DH$2)):INDIRECT(ADDRESS(G$2,$DY$2)))</f>
        <v>76527.753461905799</v>
      </c>
      <c r="H107" s="51">
        <f ca="1">SUMPRODUCT($CM107:$DD107,INDIRECT(ADDRESS(H$2,$DH$2)):INDIRECT(ADDRESS(H$2,$DY$2)))</f>
        <v>76527.753461905799</v>
      </c>
      <c r="I107" s="51">
        <f ca="1">SUMPRODUCT($CM107:$DD107,INDIRECT(ADDRESS(I$2,$DH$2)):INDIRECT(ADDRESS(I$2,$DY$2)))</f>
        <v>76527.753461905799</v>
      </c>
      <c r="J107" s="51">
        <f ca="1">SUMPRODUCT($CM107:$DD107,INDIRECT(ADDRESS(J$2,$DH$2)):INDIRECT(ADDRESS(J$2,$DY$2)))</f>
        <v>76527.753461905799</v>
      </c>
      <c r="K107" s="51">
        <f ca="1">SUMPRODUCT($CM107:$DD107,INDIRECT(ADDRESS(K$2,$DH$2)):INDIRECT(ADDRESS(K$2,$DY$2)))</f>
        <v>76528.413745827434</v>
      </c>
      <c r="L107" s="51">
        <f ca="1">SUMPRODUCT($CM107:$DD107,INDIRECT(ADDRESS(L$2,$DH$2)):INDIRECT(ADDRESS(L$2,$DY$2)))</f>
        <v>76528.413745827434</v>
      </c>
      <c r="M107" s="51">
        <f ca="1">SUMPRODUCT($CM107:$DD107,INDIRECT(ADDRESS(M$2,$DH$2)):INDIRECT(ADDRESS(M$2,$DY$2)))</f>
        <v>76528.413745827434</v>
      </c>
      <c r="N107" s="51">
        <f ca="1">SUMPRODUCT($CM107:$DD107,INDIRECT(ADDRESS(N$2,$DH$2)):INDIRECT(ADDRESS(N$2,$DY$2)))</f>
        <v>76528.413745827434</v>
      </c>
      <c r="O107" s="51">
        <f ca="1">SUMPRODUCT($CM107:$DD107,INDIRECT(ADDRESS(O$2,$DH$2)):INDIRECT(ADDRESS(O$2,$DY$2)))</f>
        <v>76528.413745827434</v>
      </c>
      <c r="P107" s="51">
        <f ca="1">SUMPRODUCT($CM107:$DD107,INDIRECT(ADDRESS(P$2,$DH$2)):INDIRECT(ADDRESS(P$2,$DY$2)))</f>
        <v>76528.413745827434</v>
      </c>
      <c r="Q107" s="51">
        <f ca="1">SUMPRODUCT($CM107:$DD107,INDIRECT(ADDRESS(Q$2,$DH$2)):INDIRECT(ADDRESS(Q$2,$DY$2)))</f>
        <v>76528.413745827434</v>
      </c>
      <c r="R107" s="51">
        <f ca="1">SUMPRODUCT($CM107:$DD107,INDIRECT(ADDRESS(R$2,$DH$2)):INDIRECT(ADDRESS(R$2,$DY$2)))</f>
        <v>76528.413745827434</v>
      </c>
      <c r="S107" s="51">
        <f ca="1">SUMPRODUCT($CM107:$DD107,INDIRECT(ADDRESS(S$2,$DH$2)):INDIRECT(ADDRESS(S$2,$DY$2)))</f>
        <v>76528.413745827434</v>
      </c>
      <c r="T107" s="51">
        <f ca="1">SUMPRODUCT($CM107:$DD107,INDIRECT(ADDRESS(T$2,$DH$2)):INDIRECT(ADDRESS(T$2,$DY$2)))</f>
        <v>76528.413745827434</v>
      </c>
      <c r="U107" s="51">
        <f ca="1">SUMPRODUCT($CM107:$DD107,INDIRECT(ADDRESS(U$2,$DH$2)):INDIRECT(ADDRESS(U$2,$DY$2)))</f>
        <v>76528.413745827434</v>
      </c>
      <c r="V107" s="51">
        <f ca="1">SUMPRODUCT($CM107:$DD107,INDIRECT(ADDRESS(V$2,$DH$2)):INDIRECT(ADDRESS(V$2,$DY$2)))</f>
        <v>76528.413745827434</v>
      </c>
      <c r="W107" s="51">
        <f ca="1">SUMPRODUCT($CM107:$DD107,INDIRECT(ADDRESS(W$2,$DH$2)):INDIRECT(ADDRESS(W$2,$DY$2)))</f>
        <v>76529.099678279526</v>
      </c>
      <c r="X107" s="51">
        <f ca="1">SUMPRODUCT($CM107:$DD107,INDIRECT(ADDRESS(X$2,$DH$2)):INDIRECT(ADDRESS(X$2,$DY$2)))</f>
        <v>76529.099678279526</v>
      </c>
      <c r="Y107" s="51">
        <f ca="1">SUMPRODUCT($CM107:$DD107,INDIRECT(ADDRESS(Y$2,$DH$2)):INDIRECT(ADDRESS(Y$2,$DY$2)))</f>
        <v>76529.099678279526</v>
      </c>
      <c r="Z107" s="51">
        <f ca="1">SUMPRODUCT($CM107:$DD107,INDIRECT(ADDRESS(Z$2,$DH$2)):INDIRECT(ADDRESS(Z$2,$DY$2)))</f>
        <v>76529.099678279526</v>
      </c>
      <c r="AA107" s="51">
        <f ca="1">SUMPRODUCT($CM107:$DD107,INDIRECT(ADDRESS(AA$2,$DH$2)):INDIRECT(ADDRESS(AA$2,$DY$2)))</f>
        <v>76529.099678279526</v>
      </c>
      <c r="AB107" s="51">
        <f ca="1">SUMPRODUCT($CM107:$DD107,INDIRECT(ADDRESS(AB$2,$DH$2)):INDIRECT(ADDRESS(AB$2,$DY$2)))</f>
        <v>76529.099678279526</v>
      </c>
      <c r="AC107" s="51">
        <f ca="1">SUMPRODUCT($CM107:$DD107,INDIRECT(ADDRESS(AC$2,$DH$2)):INDIRECT(ADDRESS(AC$2,$DY$2)))</f>
        <v>76529.099678279526</v>
      </c>
      <c r="AD107" s="51">
        <f ca="1">SUMPRODUCT($CM107:$DD107,INDIRECT(ADDRESS(AD$2,$DH$2)):INDIRECT(ADDRESS(AD$2,$DY$2)))</f>
        <v>76529.099678279526</v>
      </c>
      <c r="AE107" s="51">
        <f ca="1">SUMPRODUCT($CM107:$DD107,INDIRECT(ADDRESS(AE$2,$DH$2)):INDIRECT(ADDRESS(AE$2,$DY$2)))</f>
        <v>76529.099678279526</v>
      </c>
      <c r="AF107" s="51">
        <f ca="1">SUMPRODUCT($CM107:$DD107,INDIRECT(ADDRESS(AF$2,$DH$2)):INDIRECT(ADDRESS(AF$2,$DY$2)))</f>
        <v>76529.099678279526</v>
      </c>
      <c r="AG107" s="51">
        <f ca="1">SUMPRODUCT($CM107:$DD107,INDIRECT(ADDRESS(AG$2,$DH$2)):INDIRECT(ADDRESS(AG$2,$DY$2)))</f>
        <v>76529.099678279526</v>
      </c>
      <c r="AH107" s="51">
        <f ca="1">SUMPRODUCT($CM107:$DD107,INDIRECT(ADDRESS(AH$2,$DH$2)):INDIRECT(ADDRESS(AH$2,$DY$2)))</f>
        <v>76529.099678279526</v>
      </c>
      <c r="AI107" s="51">
        <f ca="1">SUMPRODUCT($CM107:$DD107,INDIRECT(ADDRESS(AI$2,$DH$2)):INDIRECT(ADDRESS(AI$2,$DY$2)))</f>
        <v>76529.857144685666</v>
      </c>
      <c r="AJ107" s="51">
        <f ca="1">SUMPRODUCT($CM107:$DD107,INDIRECT(ADDRESS(AJ$2,$DH$2)):INDIRECT(ADDRESS(AJ$2,$DY$2)))</f>
        <v>76529.857144685666</v>
      </c>
      <c r="AK107" s="51">
        <f ca="1">SUMPRODUCT($CM107:$DD107,INDIRECT(ADDRESS(AK$2,$DH$2)):INDIRECT(ADDRESS(AK$2,$DY$2)))</f>
        <v>76529.857144685666</v>
      </c>
      <c r="AL107" s="51">
        <f ca="1">SUMPRODUCT($CM107:$DD107,INDIRECT(ADDRESS(AL$2,$DH$2)):INDIRECT(ADDRESS(AL$2,$DY$2)))</f>
        <v>76529.857144685666</v>
      </c>
      <c r="AM107" s="51">
        <f ca="1">SUMPRODUCT($CM107:$DD107,INDIRECT(ADDRESS(AM$2,$DH$2)):INDIRECT(ADDRESS(AM$2,$DY$2)))</f>
        <v>76529.857144685666</v>
      </c>
      <c r="AN107" s="51">
        <f ca="1">SUMPRODUCT($CM107:$DD107,INDIRECT(ADDRESS(AN$2,$DH$2)):INDIRECT(ADDRESS(AN$2,$DY$2)))</f>
        <v>76529.857144685666</v>
      </c>
      <c r="AO107" s="51">
        <f ca="1">SUMPRODUCT($CM107:$DD107,INDIRECT(ADDRESS(AO$2,$DH$2)):INDIRECT(ADDRESS(AO$2,$DY$2)))</f>
        <v>76529.857144685666</v>
      </c>
      <c r="AP107" s="51">
        <f ca="1">SUMPRODUCT($CM107:$DD107,INDIRECT(ADDRESS(AP$2,$DH$2)):INDIRECT(ADDRESS(AP$2,$DY$2)))</f>
        <v>76529.857144685666</v>
      </c>
      <c r="AQ107" s="51">
        <f ca="1">SUMPRODUCT($CM107:$DD107,INDIRECT(ADDRESS(AQ$2,$DH$2)):INDIRECT(ADDRESS(AQ$2,$DY$2)))</f>
        <v>76529.857144685666</v>
      </c>
      <c r="AR107" s="51">
        <f ca="1">SUMPRODUCT($CM107:$DD107,INDIRECT(ADDRESS(AR$2,$DH$2)):INDIRECT(ADDRESS(AR$2,$DY$2)))</f>
        <v>76529.857144685666</v>
      </c>
      <c r="AS107" s="51">
        <f ca="1">SUMPRODUCT($CM107:$DD107,INDIRECT(ADDRESS(AS$2,$DH$2)):INDIRECT(ADDRESS(AS$2,$DY$2)))</f>
        <v>76529.857144685666</v>
      </c>
      <c r="AT107" s="51">
        <f ca="1">SUMPRODUCT($CM107:$DD107,INDIRECT(ADDRESS(AT$2,$DH$2)):INDIRECT(ADDRESS(AT$2,$DY$2)))</f>
        <v>76529.857144685666</v>
      </c>
      <c r="AU107" s="51">
        <f ca="1">SUMPRODUCT($CM107:$DD107,INDIRECT(ADDRESS(AU$2,$DH$2)):INDIRECT(ADDRESS(AU$2,$DY$2)))</f>
        <v>76530.644962014485</v>
      </c>
      <c r="AV107" s="51">
        <f ca="1">SUMPRODUCT($CM107:$DD107,INDIRECT(ADDRESS(AV$2,$DH$2)):INDIRECT(ADDRESS(AV$2,$DY$2)))</f>
        <v>76530.644962014485</v>
      </c>
      <c r="AW107" s="51">
        <f ca="1">SUMPRODUCT($CM107:$DD107,INDIRECT(ADDRESS(AW$2,$DH$2)):INDIRECT(ADDRESS(AW$2,$DY$2)))</f>
        <v>76530.644962014485</v>
      </c>
      <c r="AX107" s="51">
        <f ca="1">SUMPRODUCT($CM107:$DD107,INDIRECT(ADDRESS(AX$2,$DH$2)):INDIRECT(ADDRESS(AX$2,$DY$2)))</f>
        <v>76530.644962014485</v>
      </c>
      <c r="AY107" s="51">
        <f ca="1">SUMPRODUCT($CM107:$DD107,INDIRECT(ADDRESS(AY$2,$DH$2)):INDIRECT(ADDRESS(AY$2,$DY$2)))</f>
        <v>76530.644962014485</v>
      </c>
      <c r="AZ107" s="51">
        <f ca="1">SUMPRODUCT($CM107:$DD107,INDIRECT(ADDRESS(AZ$2,$DH$2)):INDIRECT(ADDRESS(AZ$2,$DY$2)))</f>
        <v>76530.644962014485</v>
      </c>
      <c r="BA107" s="51">
        <f ca="1">SUMPRODUCT($CM107:$DD107,INDIRECT(ADDRESS(BA$2,$DH$2)):INDIRECT(ADDRESS(BA$2,$DY$2)))</f>
        <v>76530.644962014485</v>
      </c>
      <c r="BB107" s="51">
        <f ca="1">SUMPRODUCT($CM107:$DD107,INDIRECT(ADDRESS(BB$2,$DH$2)):INDIRECT(ADDRESS(BB$2,$DY$2)))</f>
        <v>76530.644962014485</v>
      </c>
      <c r="BC107" s="51">
        <f ca="1">SUMPRODUCT($CM107:$DD107,INDIRECT(ADDRESS(BC$2,$DH$2)):INDIRECT(ADDRESS(BC$2,$DY$2)))</f>
        <v>76530.644962014485</v>
      </c>
      <c r="BD107" s="51">
        <f ca="1">SUMPRODUCT($CM107:$DD107,INDIRECT(ADDRESS(BD$2,$DH$2)):INDIRECT(ADDRESS(BD$2,$DY$2)))</f>
        <v>76530.644962014485</v>
      </c>
      <c r="BE107" s="51">
        <f ca="1">SUMPRODUCT($CM107:$DD107,INDIRECT(ADDRESS(BE$2,$DH$2)):INDIRECT(ADDRESS(BE$2,$DY$2)))</f>
        <v>76530.644962014485</v>
      </c>
      <c r="BF107" s="51">
        <f ca="1">SUMPRODUCT($CM107:$DD107,INDIRECT(ADDRESS(BF$2,$DH$2)):INDIRECT(ADDRESS(BF$2,$DY$2)))</f>
        <v>76530.644962014485</v>
      </c>
      <c r="BG107" s="51">
        <f ca="1">SUMPRODUCT($CM107:$DD107,INDIRECT(ADDRESS(BG$2,$DH$2)):INDIRECT(ADDRESS(BG$2,$DY$2)))</f>
        <v>76531.390814678089</v>
      </c>
      <c r="BH107" s="51">
        <f ca="1">SUMPRODUCT($CM107:$DD107,INDIRECT(ADDRESS(BH$2,$DH$2)):INDIRECT(ADDRESS(BH$2,$DY$2)))</f>
        <v>76531.390814678089</v>
      </c>
      <c r="BI107" s="51">
        <f ca="1">SUMPRODUCT($CM107:$DD107,INDIRECT(ADDRESS(BI$2,$DH$2)):INDIRECT(ADDRESS(BI$2,$DY$2)))</f>
        <v>76531.390814678089</v>
      </c>
      <c r="BJ107" s="51">
        <f ca="1">SUMPRODUCT($CM107:$DD107,INDIRECT(ADDRESS(BJ$2,$DH$2)):INDIRECT(ADDRESS(BJ$2,$DY$2)))</f>
        <v>76531.390814678089</v>
      </c>
      <c r="BK107" s="51">
        <f ca="1">SUMPRODUCT($CM107:$DD107,INDIRECT(ADDRESS(BK$2,$DH$2)):INDIRECT(ADDRESS(BK$2,$DY$2)))</f>
        <v>76531.390814678089</v>
      </c>
      <c r="BL107" s="51">
        <f ca="1">SUMPRODUCT($CM107:$DD107,INDIRECT(ADDRESS(BL$2,$DH$2)):INDIRECT(ADDRESS(BL$2,$DY$2)))</f>
        <v>76531.390814678089</v>
      </c>
      <c r="BM107" s="51">
        <f ca="1">SUMPRODUCT($CM107:$DD107,INDIRECT(ADDRESS(BM$2,$DH$2)):INDIRECT(ADDRESS(BM$2,$DY$2)))</f>
        <v>76531.390814678089</v>
      </c>
      <c r="BN107" s="51">
        <f ca="1">SUMPRODUCT($CM107:$DD107,INDIRECT(ADDRESS(BN$2,$DH$2)):INDIRECT(ADDRESS(BN$2,$DY$2)))</f>
        <v>76531.390814678089</v>
      </c>
      <c r="BO107" s="51">
        <f ca="1">SUMPRODUCT($CM107:$DD107,INDIRECT(ADDRESS(BO$2,$DH$2)):INDIRECT(ADDRESS(BO$2,$DY$2)))</f>
        <v>76531.390814678089</v>
      </c>
      <c r="BP107" s="51">
        <f ca="1">SUMPRODUCT($CM107:$DD107,INDIRECT(ADDRESS(BP$2,$DH$2)):INDIRECT(ADDRESS(BP$2,$DY$2)))</f>
        <v>76531.390814678089</v>
      </c>
      <c r="BQ107" s="51">
        <f ca="1">SUMPRODUCT($CM107:$DD107,INDIRECT(ADDRESS(BQ$2,$DH$2)):INDIRECT(ADDRESS(BQ$2,$DY$2)))</f>
        <v>76531.390814678089</v>
      </c>
      <c r="BR107" s="51">
        <f ca="1">SUMPRODUCT($CM107:$DD107,INDIRECT(ADDRESS(BR$2,$DH$2)):INDIRECT(ADDRESS(BR$2,$DY$2)))</f>
        <v>76531.390814678089</v>
      </c>
      <c r="BS107" s="51">
        <f ca="1">SUMPRODUCT($CM107:$DD107,INDIRECT(ADDRESS(BS$2,$DH$2)):INDIRECT(ADDRESS(BS$2,$DY$2)))</f>
        <v>76532.081064731232</v>
      </c>
      <c r="BT107" s="51">
        <f ca="1">SUMPRODUCT($CM107:$DD107,INDIRECT(ADDRESS(BT$2,$DH$2)):INDIRECT(ADDRESS(BT$2,$DY$2)))</f>
        <v>76532.081064731232</v>
      </c>
      <c r="BU107" s="51">
        <f ca="1">SUMPRODUCT($CM107:$DD107,INDIRECT(ADDRESS(BU$2,$DH$2)):INDIRECT(ADDRESS(BU$2,$DY$2)))</f>
        <v>76532.081064731232</v>
      </c>
      <c r="BV107" s="51">
        <f ca="1">SUMPRODUCT($CM107:$DD107,INDIRECT(ADDRESS(BV$2,$DH$2)):INDIRECT(ADDRESS(BV$2,$DY$2)))</f>
        <v>76532.081064731232</v>
      </c>
      <c r="BW107" s="51">
        <f ca="1">SUMPRODUCT($CM107:$DD107,INDIRECT(ADDRESS(BW$2,$DH$2)):INDIRECT(ADDRESS(BW$2,$DY$2)))</f>
        <v>76532.081064731232</v>
      </c>
      <c r="BX107" s="51">
        <f ca="1">SUMPRODUCT($CM107:$DD107,INDIRECT(ADDRESS(BX$2,$DH$2)):INDIRECT(ADDRESS(BX$2,$DY$2)))</f>
        <v>76532.081064731232</v>
      </c>
      <c r="BY107" s="51">
        <f ca="1">SUMPRODUCT($CM107:$DD107,INDIRECT(ADDRESS(BY$2,$DH$2)):INDIRECT(ADDRESS(BY$2,$DY$2)))</f>
        <v>76532.081064731232</v>
      </c>
      <c r="BZ107" s="51">
        <f ca="1">SUMPRODUCT($CM107:$DD107,INDIRECT(ADDRESS(BZ$2,$DH$2)):INDIRECT(ADDRESS(BZ$2,$DY$2)))</f>
        <v>76532.081064731232</v>
      </c>
      <c r="CA107" s="51">
        <f ca="1">SUMPRODUCT($CM107:$DD107,INDIRECT(ADDRESS(CA$2,$DH$2)):INDIRECT(ADDRESS(CA$2,$DY$2)))</f>
        <v>76532.081064731232</v>
      </c>
      <c r="CB107" s="51">
        <f ca="1">SUMPRODUCT($CM107:$DD107,INDIRECT(ADDRESS(CB$2,$DH$2)):INDIRECT(ADDRESS(CB$2,$DY$2)))</f>
        <v>76532.081064731232</v>
      </c>
      <c r="CC107" s="51">
        <f ca="1">SUMPRODUCT($CM107:$DD107,INDIRECT(ADDRESS(CC$2,$DH$2)):INDIRECT(ADDRESS(CC$2,$DY$2)))</f>
        <v>76532.081064731232</v>
      </c>
      <c r="CD107" s="51">
        <f ca="1">SUMPRODUCT($CM107:$DD107,INDIRECT(ADDRESS(CD$2,$DH$2)):INDIRECT(ADDRESS(CD$2,$DY$2)))</f>
        <v>76532.081064731232</v>
      </c>
      <c r="CF107" s="51">
        <f t="shared" ca="1" si="10"/>
        <v>918336.34296247759</v>
      </c>
      <c r="CG107" s="51">
        <f t="shared" ca="1" si="10"/>
        <v>918344.3946121895</v>
      </c>
      <c r="CH107" s="51">
        <f t="shared" ca="1" si="10"/>
        <v>918352.9834713852</v>
      </c>
      <c r="CI107" s="51">
        <f t="shared" ca="1" si="10"/>
        <v>918362.22482287232</v>
      </c>
      <c r="CJ107" s="51">
        <f t="shared" ca="1" si="10"/>
        <v>918371.46880749171</v>
      </c>
      <c r="CK107" s="51">
        <f t="shared" ca="1" si="10"/>
        <v>918380.14102640282</v>
      </c>
      <c r="CL107" s="82"/>
      <c r="CM107" s="1">
        <f>IFERROR(VLOOKUP($A107,Auxiliar_OPEX_CustosUnit!$A$4:$BT$129,COLUMN(Auxiliar_OPEX_CustosUnit!BC$2),0),0)</f>
        <v>0</v>
      </c>
      <c r="CN107" s="1">
        <f>IFERROR(VLOOKUP($A107,Auxiliar_OPEX_CustosUnit!$A$4:$BT$129,COLUMN(Auxiliar_OPEX_CustosUnit!BD$2),0),0)</f>
        <v>0</v>
      </c>
      <c r="CO107" s="1">
        <f>IFERROR(VLOOKUP($A107,Auxiliar_OPEX_CustosUnit!$A$4:$BT$129,COLUMN(Auxiliar_OPEX_CustosUnit!BE$2),0)*(1-DRE_Auxiliar!$A$172),0)</f>
        <v>76033.870816819413</v>
      </c>
      <c r="CP107" s="1">
        <f>IFERROR(VLOOKUP($A107,Auxiliar_OPEX_CustosUnit!$A$4:$BT$129,COLUMN(Auxiliar_OPEX_CustosUnit!BF$2),0),0)</f>
        <v>0</v>
      </c>
      <c r="CQ107" s="1">
        <f>IFERROR(VLOOKUP($A107,Auxiliar_OPEX_CustosUnit!$A$4:$BT$129,COLUMN(Auxiliar_OPEX_CustosUnit!BG$2),0),0)</f>
        <v>0</v>
      </c>
      <c r="CR107" s="1">
        <f>IFERROR(VLOOKUP($A107,Auxiliar_OPEX_CustosUnit!$A$4:$BT$129,COLUMN(Auxiliar_OPEX_CustosUnit!BH$2),0),0)</f>
        <v>0</v>
      </c>
      <c r="CS107" s="1">
        <f>IFERROR(VLOOKUP($A107,Auxiliar_OPEX_CustosUnit!$A$4:$BT$129,COLUMN(Auxiliar_OPEX_CustosUnit!BI$2),0),0)</f>
        <v>0</v>
      </c>
      <c r="CT107" s="1">
        <f>IFERROR(VLOOKUP($A107,Auxiliar_OPEX_CustosUnit!$A$4:$BT$129,COLUMN(Auxiliar_OPEX_CustosUnit!BJ$2),0),0)</f>
        <v>0</v>
      </c>
      <c r="CU107" s="1">
        <f>IFERROR(VLOOKUP($A107,Auxiliar_OPEX_CustosUnit!$A$4:$BT$129,COLUMN(Auxiliar_OPEX_CustosUnit!BK$2),0),0)</f>
        <v>0</v>
      </c>
      <c r="CV107" s="1">
        <f>IFERROR(VLOOKUP($A107,Auxiliar_OPEX_CustosUnit!$A$4:$BT$129,COLUMN(Auxiliar_OPEX_CustosUnit!BL$2),0),0)</f>
        <v>13.348179596929199</v>
      </c>
      <c r="CW107" s="1">
        <f>IFERROR(VLOOKUP($A107,Auxiliar_OPEX_CustosUnit!$A$4:$BT$129,COLUMN(Auxiliar_OPEX_CustosUnit!BM$2),0),0)</f>
        <v>0</v>
      </c>
      <c r="CX107" s="1">
        <f>IFERROR(VLOOKUP($A107,Auxiliar_OPEX_CustosUnit!$A$4:$BT$129,COLUMN(Auxiliar_OPEX_CustosUnit!BN$2),0),0)</f>
        <v>0</v>
      </c>
      <c r="CY107" s="1">
        <f>IFERROR(VLOOKUP($A107,Auxiliar_OPEX_CustosUnit!$A$4:$BT$129,COLUMN(Auxiliar_OPEX_CustosUnit!BO$2),0),0)</f>
        <v>0</v>
      </c>
      <c r="CZ107" s="1">
        <f>IFERROR(VLOOKUP($A107,Auxiliar_OPEX_CustosUnit!$A$4:$BT$129,COLUMN(Auxiliar_OPEX_CustosUnit!BP$2),0),0)</f>
        <v>0</v>
      </c>
      <c r="DA107" s="1">
        <f>IFERROR(VLOOKUP($A107,Auxiliar_OPEX_CustosUnit!$A$4:$BT$129,COLUMN(Auxiliar_OPEX_CustosUnit!BQ$2),0),0)</f>
        <v>0</v>
      </c>
      <c r="DB107" s="1">
        <f>IFERROR(VLOOKUP($A107,Auxiliar_OPEX_CustosUnit!$A$4:$BT$129,COLUMN(Auxiliar_OPEX_CustosUnit!BR$2),0),0)</f>
        <v>0</v>
      </c>
      <c r="DC107" s="1">
        <f>IFERROR(VLOOKUP($A107,Auxiliar_OPEX_CustosUnit!$A$4:$BT$129,COLUMN(Auxiliar_OPEX_CustosUnit!BS$2),0),0)</f>
        <v>0</v>
      </c>
      <c r="DD107" s="1">
        <f>IFERROR(VLOOKUP($A107,Auxiliar_OPEX_CustosUnit!$A$4:$BT$129,COLUMN(Auxiliar_OPEX_CustosUnit!BT$2),0),0)</f>
        <v>0</v>
      </c>
    </row>
    <row r="108" spans="1:108" hidden="1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11497.581866204449</v>
      </c>
      <c r="E108" s="51">
        <f ca="1">SUMPRODUCT($CM108:$DD108,INDIRECT(ADDRESS(E$2,$DH$2)):INDIRECT(ADDRESS(E$2,$DY$2)))</f>
        <v>11497.581866204449</v>
      </c>
      <c r="F108" s="51">
        <f ca="1">SUMPRODUCT($CM108:$DD108,INDIRECT(ADDRESS(F$2,$DH$2)):INDIRECT(ADDRESS(F$2,$DY$2)))</f>
        <v>11497.581866204449</v>
      </c>
      <c r="G108" s="51">
        <f ca="1">SUMPRODUCT($CM108:$DD108,INDIRECT(ADDRESS(G$2,$DH$2)):INDIRECT(ADDRESS(G$2,$DY$2)))</f>
        <v>11497.581866204449</v>
      </c>
      <c r="H108" s="51">
        <f ca="1">SUMPRODUCT($CM108:$DD108,INDIRECT(ADDRESS(H$2,$DH$2)):INDIRECT(ADDRESS(H$2,$DY$2)))</f>
        <v>11497.581866204449</v>
      </c>
      <c r="I108" s="51">
        <f ca="1">SUMPRODUCT($CM108:$DD108,INDIRECT(ADDRESS(I$2,$DH$2)):INDIRECT(ADDRESS(I$2,$DY$2)))</f>
        <v>11497.581866204449</v>
      </c>
      <c r="J108" s="51">
        <f ca="1">SUMPRODUCT($CM108:$DD108,INDIRECT(ADDRESS(J$2,$DH$2)):INDIRECT(ADDRESS(J$2,$DY$2)))</f>
        <v>11497.581866204449</v>
      </c>
      <c r="K108" s="51">
        <f ca="1">SUMPRODUCT($CM108:$DD108,INDIRECT(ADDRESS(K$2,$DH$2)):INDIRECT(ADDRESS(K$2,$DY$2)))</f>
        <v>11498.526010503616</v>
      </c>
      <c r="L108" s="51">
        <f ca="1">SUMPRODUCT($CM108:$DD108,INDIRECT(ADDRESS(L$2,$DH$2)):INDIRECT(ADDRESS(L$2,$DY$2)))</f>
        <v>11498.526010503616</v>
      </c>
      <c r="M108" s="51">
        <f ca="1">SUMPRODUCT($CM108:$DD108,INDIRECT(ADDRESS(M$2,$DH$2)):INDIRECT(ADDRESS(M$2,$DY$2)))</f>
        <v>11498.526010503616</v>
      </c>
      <c r="N108" s="51">
        <f ca="1">SUMPRODUCT($CM108:$DD108,INDIRECT(ADDRESS(N$2,$DH$2)):INDIRECT(ADDRESS(N$2,$DY$2)))</f>
        <v>11498.526010503616</v>
      </c>
      <c r="O108" s="51">
        <f ca="1">SUMPRODUCT($CM108:$DD108,INDIRECT(ADDRESS(O$2,$DH$2)):INDIRECT(ADDRESS(O$2,$DY$2)))</f>
        <v>11498.526010503616</v>
      </c>
      <c r="P108" s="51">
        <f ca="1">SUMPRODUCT($CM108:$DD108,INDIRECT(ADDRESS(P$2,$DH$2)):INDIRECT(ADDRESS(P$2,$DY$2)))</f>
        <v>11498.526010503616</v>
      </c>
      <c r="Q108" s="51">
        <f ca="1">SUMPRODUCT($CM108:$DD108,INDIRECT(ADDRESS(Q$2,$DH$2)):INDIRECT(ADDRESS(Q$2,$DY$2)))</f>
        <v>11498.526010503616</v>
      </c>
      <c r="R108" s="51">
        <f ca="1">SUMPRODUCT($CM108:$DD108,INDIRECT(ADDRESS(R$2,$DH$2)):INDIRECT(ADDRESS(R$2,$DY$2)))</f>
        <v>11498.526010503616</v>
      </c>
      <c r="S108" s="51">
        <f ca="1">SUMPRODUCT($CM108:$DD108,INDIRECT(ADDRESS(S$2,$DH$2)):INDIRECT(ADDRESS(S$2,$DY$2)))</f>
        <v>11498.526010503616</v>
      </c>
      <c r="T108" s="51">
        <f ca="1">SUMPRODUCT($CM108:$DD108,INDIRECT(ADDRESS(T$2,$DH$2)):INDIRECT(ADDRESS(T$2,$DY$2)))</f>
        <v>11498.526010503616</v>
      </c>
      <c r="U108" s="51">
        <f ca="1">SUMPRODUCT($CM108:$DD108,INDIRECT(ADDRESS(U$2,$DH$2)):INDIRECT(ADDRESS(U$2,$DY$2)))</f>
        <v>11498.526010503616</v>
      </c>
      <c r="V108" s="51">
        <f ca="1">SUMPRODUCT($CM108:$DD108,INDIRECT(ADDRESS(V$2,$DH$2)):INDIRECT(ADDRESS(V$2,$DY$2)))</f>
        <v>11498.526010503616</v>
      </c>
      <c r="W108" s="51">
        <f ca="1">SUMPRODUCT($CM108:$DD108,INDIRECT(ADDRESS(W$2,$DH$2)):INDIRECT(ADDRESS(W$2,$DY$2)))</f>
        <v>11499.506829804275</v>
      </c>
      <c r="X108" s="51">
        <f ca="1">SUMPRODUCT($CM108:$DD108,INDIRECT(ADDRESS(X$2,$DH$2)):INDIRECT(ADDRESS(X$2,$DY$2)))</f>
        <v>11499.506829804275</v>
      </c>
      <c r="Y108" s="51">
        <f ca="1">SUMPRODUCT($CM108:$DD108,INDIRECT(ADDRESS(Y$2,$DH$2)):INDIRECT(ADDRESS(Y$2,$DY$2)))</f>
        <v>11499.506829804275</v>
      </c>
      <c r="Z108" s="51">
        <f ca="1">SUMPRODUCT($CM108:$DD108,INDIRECT(ADDRESS(Z$2,$DH$2)):INDIRECT(ADDRESS(Z$2,$DY$2)))</f>
        <v>11499.506829804275</v>
      </c>
      <c r="AA108" s="51">
        <f ca="1">SUMPRODUCT($CM108:$DD108,INDIRECT(ADDRESS(AA$2,$DH$2)):INDIRECT(ADDRESS(AA$2,$DY$2)))</f>
        <v>11499.506829804275</v>
      </c>
      <c r="AB108" s="51">
        <f ca="1">SUMPRODUCT($CM108:$DD108,INDIRECT(ADDRESS(AB$2,$DH$2)):INDIRECT(ADDRESS(AB$2,$DY$2)))</f>
        <v>11499.506829804275</v>
      </c>
      <c r="AC108" s="51">
        <f ca="1">SUMPRODUCT($CM108:$DD108,INDIRECT(ADDRESS(AC$2,$DH$2)):INDIRECT(ADDRESS(AC$2,$DY$2)))</f>
        <v>11499.506829804275</v>
      </c>
      <c r="AD108" s="51">
        <f ca="1">SUMPRODUCT($CM108:$DD108,INDIRECT(ADDRESS(AD$2,$DH$2)):INDIRECT(ADDRESS(AD$2,$DY$2)))</f>
        <v>11499.506829804275</v>
      </c>
      <c r="AE108" s="51">
        <f ca="1">SUMPRODUCT($CM108:$DD108,INDIRECT(ADDRESS(AE$2,$DH$2)):INDIRECT(ADDRESS(AE$2,$DY$2)))</f>
        <v>11499.506829804275</v>
      </c>
      <c r="AF108" s="51">
        <f ca="1">SUMPRODUCT($CM108:$DD108,INDIRECT(ADDRESS(AF$2,$DH$2)):INDIRECT(ADDRESS(AF$2,$DY$2)))</f>
        <v>11499.506829804275</v>
      </c>
      <c r="AG108" s="51">
        <f ca="1">SUMPRODUCT($CM108:$DD108,INDIRECT(ADDRESS(AG$2,$DH$2)):INDIRECT(ADDRESS(AG$2,$DY$2)))</f>
        <v>11499.506829804275</v>
      </c>
      <c r="AH108" s="51">
        <f ca="1">SUMPRODUCT($CM108:$DD108,INDIRECT(ADDRESS(AH$2,$DH$2)):INDIRECT(ADDRESS(AH$2,$DY$2)))</f>
        <v>11499.506829804275</v>
      </c>
      <c r="AI108" s="51">
        <f ca="1">SUMPRODUCT($CM108:$DD108,INDIRECT(ADDRESS(AI$2,$DH$2)):INDIRECT(ADDRESS(AI$2,$DY$2)))</f>
        <v>11500.589935973789</v>
      </c>
      <c r="AJ108" s="51">
        <f ca="1">SUMPRODUCT($CM108:$DD108,INDIRECT(ADDRESS(AJ$2,$DH$2)):INDIRECT(ADDRESS(AJ$2,$DY$2)))</f>
        <v>11500.589935973789</v>
      </c>
      <c r="AK108" s="51">
        <f ca="1">SUMPRODUCT($CM108:$DD108,INDIRECT(ADDRESS(AK$2,$DH$2)):INDIRECT(ADDRESS(AK$2,$DY$2)))</f>
        <v>11500.589935973789</v>
      </c>
      <c r="AL108" s="51">
        <f ca="1">SUMPRODUCT($CM108:$DD108,INDIRECT(ADDRESS(AL$2,$DH$2)):INDIRECT(ADDRESS(AL$2,$DY$2)))</f>
        <v>11500.589935973789</v>
      </c>
      <c r="AM108" s="51">
        <f ca="1">SUMPRODUCT($CM108:$DD108,INDIRECT(ADDRESS(AM$2,$DH$2)):INDIRECT(ADDRESS(AM$2,$DY$2)))</f>
        <v>11500.589935973789</v>
      </c>
      <c r="AN108" s="51">
        <f ca="1">SUMPRODUCT($CM108:$DD108,INDIRECT(ADDRESS(AN$2,$DH$2)):INDIRECT(ADDRESS(AN$2,$DY$2)))</f>
        <v>11500.589935973789</v>
      </c>
      <c r="AO108" s="51">
        <f ca="1">SUMPRODUCT($CM108:$DD108,INDIRECT(ADDRESS(AO$2,$DH$2)):INDIRECT(ADDRESS(AO$2,$DY$2)))</f>
        <v>11500.589935973789</v>
      </c>
      <c r="AP108" s="51">
        <f ca="1">SUMPRODUCT($CM108:$DD108,INDIRECT(ADDRESS(AP$2,$DH$2)):INDIRECT(ADDRESS(AP$2,$DY$2)))</f>
        <v>11500.589935973789</v>
      </c>
      <c r="AQ108" s="51">
        <f ca="1">SUMPRODUCT($CM108:$DD108,INDIRECT(ADDRESS(AQ$2,$DH$2)):INDIRECT(ADDRESS(AQ$2,$DY$2)))</f>
        <v>11500.589935973789</v>
      </c>
      <c r="AR108" s="51">
        <f ca="1">SUMPRODUCT($CM108:$DD108,INDIRECT(ADDRESS(AR$2,$DH$2)):INDIRECT(ADDRESS(AR$2,$DY$2)))</f>
        <v>11500.589935973789</v>
      </c>
      <c r="AS108" s="51">
        <f ca="1">SUMPRODUCT($CM108:$DD108,INDIRECT(ADDRESS(AS$2,$DH$2)):INDIRECT(ADDRESS(AS$2,$DY$2)))</f>
        <v>11500.589935973789</v>
      </c>
      <c r="AT108" s="51">
        <f ca="1">SUMPRODUCT($CM108:$DD108,INDIRECT(ADDRESS(AT$2,$DH$2)):INDIRECT(ADDRESS(AT$2,$DY$2)))</f>
        <v>11500.589935973789</v>
      </c>
      <c r="AU108" s="51">
        <f ca="1">SUMPRODUCT($CM108:$DD108,INDIRECT(ADDRESS(AU$2,$DH$2)):INDIRECT(ADDRESS(AU$2,$DY$2)))</f>
        <v>11501.716441126215</v>
      </c>
      <c r="AV108" s="51">
        <f ca="1">SUMPRODUCT($CM108:$DD108,INDIRECT(ADDRESS(AV$2,$DH$2)):INDIRECT(ADDRESS(AV$2,$DY$2)))</f>
        <v>11501.716441126215</v>
      </c>
      <c r="AW108" s="51">
        <f ca="1">SUMPRODUCT($CM108:$DD108,INDIRECT(ADDRESS(AW$2,$DH$2)):INDIRECT(ADDRESS(AW$2,$DY$2)))</f>
        <v>11501.716441126215</v>
      </c>
      <c r="AX108" s="51">
        <f ca="1">SUMPRODUCT($CM108:$DD108,INDIRECT(ADDRESS(AX$2,$DH$2)):INDIRECT(ADDRESS(AX$2,$DY$2)))</f>
        <v>11501.716441126215</v>
      </c>
      <c r="AY108" s="51">
        <f ca="1">SUMPRODUCT($CM108:$DD108,INDIRECT(ADDRESS(AY$2,$DH$2)):INDIRECT(ADDRESS(AY$2,$DY$2)))</f>
        <v>11501.716441126215</v>
      </c>
      <c r="AZ108" s="51">
        <f ca="1">SUMPRODUCT($CM108:$DD108,INDIRECT(ADDRESS(AZ$2,$DH$2)):INDIRECT(ADDRESS(AZ$2,$DY$2)))</f>
        <v>11501.716441126215</v>
      </c>
      <c r="BA108" s="51">
        <f ca="1">SUMPRODUCT($CM108:$DD108,INDIRECT(ADDRESS(BA$2,$DH$2)):INDIRECT(ADDRESS(BA$2,$DY$2)))</f>
        <v>11501.716441126215</v>
      </c>
      <c r="BB108" s="51">
        <f ca="1">SUMPRODUCT($CM108:$DD108,INDIRECT(ADDRESS(BB$2,$DH$2)):INDIRECT(ADDRESS(BB$2,$DY$2)))</f>
        <v>11501.716441126215</v>
      </c>
      <c r="BC108" s="51">
        <f ca="1">SUMPRODUCT($CM108:$DD108,INDIRECT(ADDRESS(BC$2,$DH$2)):INDIRECT(ADDRESS(BC$2,$DY$2)))</f>
        <v>11501.716441126215</v>
      </c>
      <c r="BD108" s="51">
        <f ca="1">SUMPRODUCT($CM108:$DD108,INDIRECT(ADDRESS(BD$2,$DH$2)):INDIRECT(ADDRESS(BD$2,$DY$2)))</f>
        <v>11501.716441126215</v>
      </c>
      <c r="BE108" s="51">
        <f ca="1">SUMPRODUCT($CM108:$DD108,INDIRECT(ADDRESS(BE$2,$DH$2)):INDIRECT(ADDRESS(BE$2,$DY$2)))</f>
        <v>11501.716441126215</v>
      </c>
      <c r="BF108" s="51">
        <f ca="1">SUMPRODUCT($CM108:$DD108,INDIRECT(ADDRESS(BF$2,$DH$2)):INDIRECT(ADDRESS(BF$2,$DY$2)))</f>
        <v>11501.716441126215</v>
      </c>
      <c r="BG108" s="51">
        <f ca="1">SUMPRODUCT($CM108:$DD108,INDIRECT(ADDRESS(BG$2,$DH$2)):INDIRECT(ADDRESS(BG$2,$DY$2)))</f>
        <v>11502.782940729327</v>
      </c>
      <c r="BH108" s="51">
        <f ca="1">SUMPRODUCT($CM108:$DD108,INDIRECT(ADDRESS(BH$2,$DH$2)):INDIRECT(ADDRESS(BH$2,$DY$2)))</f>
        <v>11502.782940729327</v>
      </c>
      <c r="BI108" s="51">
        <f ca="1">SUMPRODUCT($CM108:$DD108,INDIRECT(ADDRESS(BI$2,$DH$2)):INDIRECT(ADDRESS(BI$2,$DY$2)))</f>
        <v>11502.782940729327</v>
      </c>
      <c r="BJ108" s="51">
        <f ca="1">SUMPRODUCT($CM108:$DD108,INDIRECT(ADDRESS(BJ$2,$DH$2)):INDIRECT(ADDRESS(BJ$2,$DY$2)))</f>
        <v>11502.782940729327</v>
      </c>
      <c r="BK108" s="51">
        <f ca="1">SUMPRODUCT($CM108:$DD108,INDIRECT(ADDRESS(BK$2,$DH$2)):INDIRECT(ADDRESS(BK$2,$DY$2)))</f>
        <v>11502.782940729327</v>
      </c>
      <c r="BL108" s="51">
        <f ca="1">SUMPRODUCT($CM108:$DD108,INDIRECT(ADDRESS(BL$2,$DH$2)):INDIRECT(ADDRESS(BL$2,$DY$2)))</f>
        <v>11502.782940729327</v>
      </c>
      <c r="BM108" s="51">
        <f ca="1">SUMPRODUCT($CM108:$DD108,INDIRECT(ADDRESS(BM$2,$DH$2)):INDIRECT(ADDRESS(BM$2,$DY$2)))</f>
        <v>11502.782940729327</v>
      </c>
      <c r="BN108" s="51">
        <f ca="1">SUMPRODUCT($CM108:$DD108,INDIRECT(ADDRESS(BN$2,$DH$2)):INDIRECT(ADDRESS(BN$2,$DY$2)))</f>
        <v>11502.782940729327</v>
      </c>
      <c r="BO108" s="51">
        <f ca="1">SUMPRODUCT($CM108:$DD108,INDIRECT(ADDRESS(BO$2,$DH$2)):INDIRECT(ADDRESS(BO$2,$DY$2)))</f>
        <v>11502.782940729327</v>
      </c>
      <c r="BP108" s="51">
        <f ca="1">SUMPRODUCT($CM108:$DD108,INDIRECT(ADDRESS(BP$2,$DH$2)):INDIRECT(ADDRESS(BP$2,$DY$2)))</f>
        <v>11502.782940729327</v>
      </c>
      <c r="BQ108" s="51">
        <f ca="1">SUMPRODUCT($CM108:$DD108,INDIRECT(ADDRESS(BQ$2,$DH$2)):INDIRECT(ADDRESS(BQ$2,$DY$2)))</f>
        <v>11502.782940729327</v>
      </c>
      <c r="BR108" s="51">
        <f ca="1">SUMPRODUCT($CM108:$DD108,INDIRECT(ADDRESS(BR$2,$DH$2)):INDIRECT(ADDRESS(BR$2,$DY$2)))</f>
        <v>11502.782940729327</v>
      </c>
      <c r="BS108" s="51">
        <f ca="1">SUMPRODUCT($CM108:$DD108,INDIRECT(ADDRESS(BS$2,$DH$2)):INDIRECT(ADDRESS(BS$2,$DY$2)))</f>
        <v>11503.769933795957</v>
      </c>
      <c r="BT108" s="51">
        <f ca="1">SUMPRODUCT($CM108:$DD108,INDIRECT(ADDRESS(BT$2,$DH$2)):INDIRECT(ADDRESS(BT$2,$DY$2)))</f>
        <v>11503.769933795957</v>
      </c>
      <c r="BU108" s="51">
        <f ca="1">SUMPRODUCT($CM108:$DD108,INDIRECT(ADDRESS(BU$2,$DH$2)):INDIRECT(ADDRESS(BU$2,$DY$2)))</f>
        <v>11503.769933795957</v>
      </c>
      <c r="BV108" s="51">
        <f ca="1">SUMPRODUCT($CM108:$DD108,INDIRECT(ADDRESS(BV$2,$DH$2)):INDIRECT(ADDRESS(BV$2,$DY$2)))</f>
        <v>11503.769933795957</v>
      </c>
      <c r="BW108" s="51">
        <f ca="1">SUMPRODUCT($CM108:$DD108,INDIRECT(ADDRESS(BW$2,$DH$2)):INDIRECT(ADDRESS(BW$2,$DY$2)))</f>
        <v>11503.769933795957</v>
      </c>
      <c r="BX108" s="51">
        <f ca="1">SUMPRODUCT($CM108:$DD108,INDIRECT(ADDRESS(BX$2,$DH$2)):INDIRECT(ADDRESS(BX$2,$DY$2)))</f>
        <v>11503.769933795957</v>
      </c>
      <c r="BY108" s="51">
        <f ca="1">SUMPRODUCT($CM108:$DD108,INDIRECT(ADDRESS(BY$2,$DH$2)):INDIRECT(ADDRESS(BY$2,$DY$2)))</f>
        <v>11503.769933795957</v>
      </c>
      <c r="BZ108" s="51">
        <f ca="1">SUMPRODUCT($CM108:$DD108,INDIRECT(ADDRESS(BZ$2,$DH$2)):INDIRECT(ADDRESS(BZ$2,$DY$2)))</f>
        <v>11503.769933795957</v>
      </c>
      <c r="CA108" s="51">
        <f ca="1">SUMPRODUCT($CM108:$DD108,INDIRECT(ADDRESS(CA$2,$DH$2)):INDIRECT(ADDRESS(CA$2,$DY$2)))</f>
        <v>11503.769933795957</v>
      </c>
      <c r="CB108" s="51">
        <f ca="1">SUMPRODUCT($CM108:$DD108,INDIRECT(ADDRESS(CB$2,$DH$2)):INDIRECT(ADDRESS(CB$2,$DY$2)))</f>
        <v>11503.769933795957</v>
      </c>
      <c r="CC108" s="51">
        <f ca="1">SUMPRODUCT($CM108:$DD108,INDIRECT(ADDRESS(CC$2,$DH$2)):INDIRECT(ADDRESS(CC$2,$DY$2)))</f>
        <v>11503.769933795957</v>
      </c>
      <c r="CD108" s="51">
        <f ca="1">SUMPRODUCT($CM108:$DD108,INDIRECT(ADDRESS(CD$2,$DH$2)):INDIRECT(ADDRESS(CD$2,$DY$2)))</f>
        <v>11503.769933795957</v>
      </c>
      <c r="CF108" s="51">
        <f t="shared" ca="1" si="10"/>
        <v>137975.70311594923</v>
      </c>
      <c r="CG108" s="51">
        <f t="shared" ca="1" si="10"/>
        <v>137987.2162225467</v>
      </c>
      <c r="CH108" s="51">
        <f t="shared" ca="1" si="10"/>
        <v>137999.49748849883</v>
      </c>
      <c r="CI108" s="51">
        <f t="shared" ca="1" si="10"/>
        <v>138012.71175744763</v>
      </c>
      <c r="CJ108" s="51">
        <f t="shared" ca="1" si="10"/>
        <v>138025.92979153016</v>
      </c>
      <c r="CK108" s="51">
        <f t="shared" ca="1" si="10"/>
        <v>138038.3302540851</v>
      </c>
      <c r="CL108" s="82"/>
      <c r="CM108" s="1">
        <f>IFERROR(VLOOKUP($A108,Auxiliar_OPEX_CustosUnit!$A$4:$BT$129,COLUMN(Auxiliar_OPEX_CustosUnit!BC$2),0),0)</f>
        <v>0</v>
      </c>
      <c r="CN108" s="1">
        <f>IFERROR(VLOOKUP($A108,Auxiliar_OPEX_CustosUnit!$A$4:$BT$129,COLUMN(Auxiliar_OPEX_CustosUnit!BD$2),0),0)</f>
        <v>0</v>
      </c>
      <c r="CO108" s="1">
        <f>IFERROR(VLOOKUP($A108,Auxiliar_OPEX_CustosUnit!$A$4:$BT$129,COLUMN(Auxiliar_OPEX_CustosUnit!BE$2),0)*(1-DRE_Auxiliar!$A$172),0)</f>
        <v>10791.375840987475</v>
      </c>
      <c r="CP108" s="1">
        <f>IFERROR(VLOOKUP($A108,Auxiliar_OPEX_CustosUnit!$A$4:$BT$129,COLUMN(Auxiliar_OPEX_CustosUnit!BF$2),0),0)</f>
        <v>0</v>
      </c>
      <c r="CQ108" s="1">
        <f>IFERROR(VLOOKUP($A108,Auxiliar_OPEX_CustosUnit!$A$4:$BT$129,COLUMN(Auxiliar_OPEX_CustosUnit!BG$2),0),0)</f>
        <v>0</v>
      </c>
      <c r="CR108" s="1">
        <f>IFERROR(VLOOKUP($A108,Auxiliar_OPEX_CustosUnit!$A$4:$BT$129,COLUMN(Auxiliar_OPEX_CustosUnit!BH$2),0),0)</f>
        <v>0</v>
      </c>
      <c r="CS108" s="1">
        <f>IFERROR(VLOOKUP($A108,Auxiliar_OPEX_CustosUnit!$A$4:$BT$129,COLUMN(Auxiliar_OPEX_CustosUnit!BI$2),0),0)</f>
        <v>0</v>
      </c>
      <c r="CT108" s="1">
        <f>IFERROR(VLOOKUP($A108,Auxiliar_OPEX_CustosUnit!$A$4:$BT$129,COLUMN(Auxiliar_OPEX_CustosUnit!BJ$2),0),0)</f>
        <v>0</v>
      </c>
      <c r="CU108" s="1">
        <f>IFERROR(VLOOKUP($A108,Auxiliar_OPEX_CustosUnit!$A$4:$BT$129,COLUMN(Auxiliar_OPEX_CustosUnit!BK$2),0),0)</f>
        <v>0</v>
      </c>
      <c r="CV108" s="1">
        <f>IFERROR(VLOOKUP($A108,Auxiliar_OPEX_CustosUnit!$A$4:$BT$129,COLUMN(Auxiliar_OPEX_CustosUnit!BL$2),0),0)</f>
        <v>19.0866493301885</v>
      </c>
      <c r="CW108" s="1">
        <f>IFERROR(VLOOKUP($A108,Auxiliar_OPEX_CustosUnit!$A$4:$BT$129,COLUMN(Auxiliar_OPEX_CustosUnit!BM$2),0),0)</f>
        <v>0</v>
      </c>
      <c r="CX108" s="1">
        <f>IFERROR(VLOOKUP($A108,Auxiliar_OPEX_CustosUnit!$A$4:$BT$129,COLUMN(Auxiliar_OPEX_CustosUnit!BN$2),0),0)</f>
        <v>0</v>
      </c>
      <c r="CY108" s="1">
        <f>IFERROR(VLOOKUP($A108,Auxiliar_OPEX_CustosUnit!$A$4:$BT$129,COLUMN(Auxiliar_OPEX_CustosUnit!BO$2),0),0)</f>
        <v>0</v>
      </c>
      <c r="CZ108" s="1">
        <f>IFERROR(VLOOKUP($A108,Auxiliar_OPEX_CustosUnit!$A$4:$BT$129,COLUMN(Auxiliar_OPEX_CustosUnit!BP$2),0),0)</f>
        <v>0</v>
      </c>
      <c r="DA108" s="1">
        <f>IFERROR(VLOOKUP($A108,Auxiliar_OPEX_CustosUnit!$A$4:$BT$129,COLUMN(Auxiliar_OPEX_CustosUnit!BQ$2),0),0)</f>
        <v>0</v>
      </c>
      <c r="DB108" s="1">
        <f>IFERROR(VLOOKUP($A108,Auxiliar_OPEX_CustosUnit!$A$4:$BT$129,COLUMN(Auxiliar_OPEX_CustosUnit!BR$2),0),0)</f>
        <v>0</v>
      </c>
      <c r="DC108" s="1">
        <f>IFERROR(VLOOKUP($A108,Auxiliar_OPEX_CustosUnit!$A$4:$BT$129,COLUMN(Auxiliar_OPEX_CustosUnit!BS$2),0),0)</f>
        <v>0</v>
      </c>
      <c r="DD108" s="1">
        <f>IFERROR(VLOOKUP($A108,Auxiliar_OPEX_CustosUnit!$A$4:$BT$129,COLUMN(Auxiliar_OPEX_CustosUnit!BT$2),0),0)</f>
        <v>0</v>
      </c>
    </row>
    <row r="109" spans="1:108" hidden="1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320071.95265921106</v>
      </c>
      <c r="E109" s="51">
        <f ca="1">SUMPRODUCT($CM109:$DD109,INDIRECT(ADDRESS(E$2,$DH$2)):INDIRECT(ADDRESS(E$2,$DY$2)))</f>
        <v>320071.95265921106</v>
      </c>
      <c r="F109" s="51">
        <f ca="1">SUMPRODUCT($CM109:$DD109,INDIRECT(ADDRESS(F$2,$DH$2)):INDIRECT(ADDRESS(F$2,$DY$2)))</f>
        <v>320071.95265921106</v>
      </c>
      <c r="G109" s="51">
        <f ca="1">SUMPRODUCT($CM109:$DD109,INDIRECT(ADDRESS(G$2,$DH$2)):INDIRECT(ADDRESS(G$2,$DY$2)))</f>
        <v>320071.95265921106</v>
      </c>
      <c r="H109" s="51">
        <f ca="1">SUMPRODUCT($CM109:$DD109,INDIRECT(ADDRESS(H$2,$DH$2)):INDIRECT(ADDRESS(H$2,$DY$2)))</f>
        <v>320071.95265921106</v>
      </c>
      <c r="I109" s="51">
        <f ca="1">SUMPRODUCT($CM109:$DD109,INDIRECT(ADDRESS(I$2,$DH$2)):INDIRECT(ADDRESS(I$2,$DY$2)))</f>
        <v>320071.95265921106</v>
      </c>
      <c r="J109" s="51">
        <f ca="1">SUMPRODUCT($CM109:$DD109,INDIRECT(ADDRESS(J$2,$DH$2)):INDIRECT(ADDRESS(J$2,$DY$2)))</f>
        <v>320071.95265921106</v>
      </c>
      <c r="K109" s="51">
        <f ca="1">SUMPRODUCT($CM109:$DD109,INDIRECT(ADDRESS(K$2,$DH$2)):INDIRECT(ADDRESS(K$2,$DY$2)))</f>
        <v>320074.03224502032</v>
      </c>
      <c r="L109" s="51">
        <f ca="1">SUMPRODUCT($CM109:$DD109,INDIRECT(ADDRESS(L$2,$DH$2)):INDIRECT(ADDRESS(L$2,$DY$2)))</f>
        <v>320074.03224502032</v>
      </c>
      <c r="M109" s="51">
        <f ca="1">SUMPRODUCT($CM109:$DD109,INDIRECT(ADDRESS(M$2,$DH$2)):INDIRECT(ADDRESS(M$2,$DY$2)))</f>
        <v>320074.03224502032</v>
      </c>
      <c r="N109" s="51">
        <f ca="1">SUMPRODUCT($CM109:$DD109,INDIRECT(ADDRESS(N$2,$DH$2)):INDIRECT(ADDRESS(N$2,$DY$2)))</f>
        <v>320074.03224502032</v>
      </c>
      <c r="O109" s="51">
        <f ca="1">SUMPRODUCT($CM109:$DD109,INDIRECT(ADDRESS(O$2,$DH$2)):INDIRECT(ADDRESS(O$2,$DY$2)))</f>
        <v>320074.03224502032</v>
      </c>
      <c r="P109" s="51">
        <f ca="1">SUMPRODUCT($CM109:$DD109,INDIRECT(ADDRESS(P$2,$DH$2)):INDIRECT(ADDRESS(P$2,$DY$2)))</f>
        <v>320074.03224502032</v>
      </c>
      <c r="Q109" s="51">
        <f ca="1">SUMPRODUCT($CM109:$DD109,INDIRECT(ADDRESS(Q$2,$DH$2)):INDIRECT(ADDRESS(Q$2,$DY$2)))</f>
        <v>320074.03224502032</v>
      </c>
      <c r="R109" s="51">
        <f ca="1">SUMPRODUCT($CM109:$DD109,INDIRECT(ADDRESS(R$2,$DH$2)):INDIRECT(ADDRESS(R$2,$DY$2)))</f>
        <v>320074.03224502032</v>
      </c>
      <c r="S109" s="51">
        <f ca="1">SUMPRODUCT($CM109:$DD109,INDIRECT(ADDRESS(S$2,$DH$2)):INDIRECT(ADDRESS(S$2,$DY$2)))</f>
        <v>320074.03224502032</v>
      </c>
      <c r="T109" s="51">
        <f ca="1">SUMPRODUCT($CM109:$DD109,INDIRECT(ADDRESS(T$2,$DH$2)):INDIRECT(ADDRESS(T$2,$DY$2)))</f>
        <v>320074.03224502032</v>
      </c>
      <c r="U109" s="51">
        <f ca="1">SUMPRODUCT($CM109:$DD109,INDIRECT(ADDRESS(U$2,$DH$2)):INDIRECT(ADDRESS(U$2,$DY$2)))</f>
        <v>320074.03224502032</v>
      </c>
      <c r="V109" s="51">
        <f ca="1">SUMPRODUCT($CM109:$DD109,INDIRECT(ADDRESS(V$2,$DH$2)):INDIRECT(ADDRESS(V$2,$DY$2)))</f>
        <v>320074.03224502032</v>
      </c>
      <c r="W109" s="51">
        <f ca="1">SUMPRODUCT($CM109:$DD109,INDIRECT(ADDRESS(W$2,$DH$2)):INDIRECT(ADDRESS(W$2,$DY$2)))</f>
        <v>320076.19261171523</v>
      </c>
      <c r="X109" s="51">
        <f ca="1">SUMPRODUCT($CM109:$DD109,INDIRECT(ADDRESS(X$2,$DH$2)):INDIRECT(ADDRESS(X$2,$DY$2)))</f>
        <v>320076.19261171523</v>
      </c>
      <c r="Y109" s="51">
        <f ca="1">SUMPRODUCT($CM109:$DD109,INDIRECT(ADDRESS(Y$2,$DH$2)):INDIRECT(ADDRESS(Y$2,$DY$2)))</f>
        <v>320076.19261171523</v>
      </c>
      <c r="Z109" s="51">
        <f ca="1">SUMPRODUCT($CM109:$DD109,INDIRECT(ADDRESS(Z$2,$DH$2)):INDIRECT(ADDRESS(Z$2,$DY$2)))</f>
        <v>320076.19261171523</v>
      </c>
      <c r="AA109" s="51">
        <f ca="1">SUMPRODUCT($CM109:$DD109,INDIRECT(ADDRESS(AA$2,$DH$2)):INDIRECT(ADDRESS(AA$2,$DY$2)))</f>
        <v>320076.19261171523</v>
      </c>
      <c r="AB109" s="51">
        <f ca="1">SUMPRODUCT($CM109:$DD109,INDIRECT(ADDRESS(AB$2,$DH$2)):INDIRECT(ADDRESS(AB$2,$DY$2)))</f>
        <v>320076.19261171523</v>
      </c>
      <c r="AC109" s="51">
        <f ca="1">SUMPRODUCT($CM109:$DD109,INDIRECT(ADDRESS(AC$2,$DH$2)):INDIRECT(ADDRESS(AC$2,$DY$2)))</f>
        <v>320076.19261171523</v>
      </c>
      <c r="AD109" s="51">
        <f ca="1">SUMPRODUCT($CM109:$DD109,INDIRECT(ADDRESS(AD$2,$DH$2)):INDIRECT(ADDRESS(AD$2,$DY$2)))</f>
        <v>320076.19261171523</v>
      </c>
      <c r="AE109" s="51">
        <f ca="1">SUMPRODUCT($CM109:$DD109,INDIRECT(ADDRESS(AE$2,$DH$2)):INDIRECT(ADDRESS(AE$2,$DY$2)))</f>
        <v>320076.19261171523</v>
      </c>
      <c r="AF109" s="51">
        <f ca="1">SUMPRODUCT($CM109:$DD109,INDIRECT(ADDRESS(AF$2,$DH$2)):INDIRECT(ADDRESS(AF$2,$DY$2)))</f>
        <v>320076.19261171523</v>
      </c>
      <c r="AG109" s="51">
        <f ca="1">SUMPRODUCT($CM109:$DD109,INDIRECT(ADDRESS(AG$2,$DH$2)):INDIRECT(ADDRESS(AG$2,$DY$2)))</f>
        <v>320076.19261171523</v>
      </c>
      <c r="AH109" s="51">
        <f ca="1">SUMPRODUCT($CM109:$DD109,INDIRECT(ADDRESS(AH$2,$DH$2)):INDIRECT(ADDRESS(AH$2,$DY$2)))</f>
        <v>320076.19261171523</v>
      </c>
      <c r="AI109" s="51">
        <f ca="1">SUMPRODUCT($CM109:$DD109,INDIRECT(ADDRESS(AI$2,$DH$2)):INDIRECT(ADDRESS(AI$2,$DY$2)))</f>
        <v>320078.57827693829</v>
      </c>
      <c r="AJ109" s="51">
        <f ca="1">SUMPRODUCT($CM109:$DD109,INDIRECT(ADDRESS(AJ$2,$DH$2)):INDIRECT(ADDRESS(AJ$2,$DY$2)))</f>
        <v>320078.57827693829</v>
      </c>
      <c r="AK109" s="51">
        <f ca="1">SUMPRODUCT($CM109:$DD109,INDIRECT(ADDRESS(AK$2,$DH$2)):INDIRECT(ADDRESS(AK$2,$DY$2)))</f>
        <v>320078.57827693829</v>
      </c>
      <c r="AL109" s="51">
        <f ca="1">SUMPRODUCT($CM109:$DD109,INDIRECT(ADDRESS(AL$2,$DH$2)):INDIRECT(ADDRESS(AL$2,$DY$2)))</f>
        <v>320078.57827693829</v>
      </c>
      <c r="AM109" s="51">
        <f ca="1">SUMPRODUCT($CM109:$DD109,INDIRECT(ADDRESS(AM$2,$DH$2)):INDIRECT(ADDRESS(AM$2,$DY$2)))</f>
        <v>320078.57827693829</v>
      </c>
      <c r="AN109" s="51">
        <f ca="1">SUMPRODUCT($CM109:$DD109,INDIRECT(ADDRESS(AN$2,$DH$2)):INDIRECT(ADDRESS(AN$2,$DY$2)))</f>
        <v>320078.57827693829</v>
      </c>
      <c r="AO109" s="51">
        <f ca="1">SUMPRODUCT($CM109:$DD109,INDIRECT(ADDRESS(AO$2,$DH$2)):INDIRECT(ADDRESS(AO$2,$DY$2)))</f>
        <v>320078.57827693829</v>
      </c>
      <c r="AP109" s="51">
        <f ca="1">SUMPRODUCT($CM109:$DD109,INDIRECT(ADDRESS(AP$2,$DH$2)):INDIRECT(ADDRESS(AP$2,$DY$2)))</f>
        <v>320078.57827693829</v>
      </c>
      <c r="AQ109" s="51">
        <f ca="1">SUMPRODUCT($CM109:$DD109,INDIRECT(ADDRESS(AQ$2,$DH$2)):INDIRECT(ADDRESS(AQ$2,$DY$2)))</f>
        <v>320078.57827693829</v>
      </c>
      <c r="AR109" s="51">
        <f ca="1">SUMPRODUCT($CM109:$DD109,INDIRECT(ADDRESS(AR$2,$DH$2)):INDIRECT(ADDRESS(AR$2,$DY$2)))</f>
        <v>320078.57827693829</v>
      </c>
      <c r="AS109" s="51">
        <f ca="1">SUMPRODUCT($CM109:$DD109,INDIRECT(ADDRESS(AS$2,$DH$2)):INDIRECT(ADDRESS(AS$2,$DY$2)))</f>
        <v>320078.57827693829</v>
      </c>
      <c r="AT109" s="51">
        <f ca="1">SUMPRODUCT($CM109:$DD109,INDIRECT(ADDRESS(AT$2,$DH$2)):INDIRECT(ADDRESS(AT$2,$DY$2)))</f>
        <v>320078.57827693829</v>
      </c>
      <c r="AU109" s="51">
        <f ca="1">SUMPRODUCT($CM109:$DD109,INDIRECT(ADDRESS(AU$2,$DH$2)):INDIRECT(ADDRESS(AU$2,$DY$2)))</f>
        <v>320081.05953338509</v>
      </c>
      <c r="AV109" s="51">
        <f ca="1">SUMPRODUCT($CM109:$DD109,INDIRECT(ADDRESS(AV$2,$DH$2)):INDIRECT(ADDRESS(AV$2,$DY$2)))</f>
        <v>320081.05953338509</v>
      </c>
      <c r="AW109" s="51">
        <f ca="1">SUMPRODUCT($CM109:$DD109,INDIRECT(ADDRESS(AW$2,$DH$2)):INDIRECT(ADDRESS(AW$2,$DY$2)))</f>
        <v>320081.05953338509</v>
      </c>
      <c r="AX109" s="51">
        <f ca="1">SUMPRODUCT($CM109:$DD109,INDIRECT(ADDRESS(AX$2,$DH$2)):INDIRECT(ADDRESS(AX$2,$DY$2)))</f>
        <v>320081.05953338509</v>
      </c>
      <c r="AY109" s="51">
        <f ca="1">SUMPRODUCT($CM109:$DD109,INDIRECT(ADDRESS(AY$2,$DH$2)):INDIRECT(ADDRESS(AY$2,$DY$2)))</f>
        <v>320081.05953338509</v>
      </c>
      <c r="AZ109" s="51">
        <f ca="1">SUMPRODUCT($CM109:$DD109,INDIRECT(ADDRESS(AZ$2,$DH$2)):INDIRECT(ADDRESS(AZ$2,$DY$2)))</f>
        <v>320081.05953338509</v>
      </c>
      <c r="BA109" s="51">
        <f ca="1">SUMPRODUCT($CM109:$DD109,INDIRECT(ADDRESS(BA$2,$DH$2)):INDIRECT(ADDRESS(BA$2,$DY$2)))</f>
        <v>320081.05953338509</v>
      </c>
      <c r="BB109" s="51">
        <f ca="1">SUMPRODUCT($CM109:$DD109,INDIRECT(ADDRESS(BB$2,$DH$2)):INDIRECT(ADDRESS(BB$2,$DY$2)))</f>
        <v>320081.05953338509</v>
      </c>
      <c r="BC109" s="51">
        <f ca="1">SUMPRODUCT($CM109:$DD109,INDIRECT(ADDRESS(BC$2,$DH$2)):INDIRECT(ADDRESS(BC$2,$DY$2)))</f>
        <v>320081.05953338509</v>
      </c>
      <c r="BD109" s="51">
        <f ca="1">SUMPRODUCT($CM109:$DD109,INDIRECT(ADDRESS(BD$2,$DH$2)):INDIRECT(ADDRESS(BD$2,$DY$2)))</f>
        <v>320081.05953338509</v>
      </c>
      <c r="BE109" s="51">
        <f ca="1">SUMPRODUCT($CM109:$DD109,INDIRECT(ADDRESS(BE$2,$DH$2)):INDIRECT(ADDRESS(BE$2,$DY$2)))</f>
        <v>320081.05953338509</v>
      </c>
      <c r="BF109" s="51">
        <f ca="1">SUMPRODUCT($CM109:$DD109,INDIRECT(ADDRESS(BF$2,$DH$2)):INDIRECT(ADDRESS(BF$2,$DY$2)))</f>
        <v>320081.05953338509</v>
      </c>
      <c r="BG109" s="51">
        <f ca="1">SUMPRODUCT($CM109:$DD109,INDIRECT(ADDRESS(BG$2,$DH$2)):INDIRECT(ADDRESS(BG$2,$DY$2)))</f>
        <v>320083.40862074622</v>
      </c>
      <c r="BH109" s="51">
        <f ca="1">SUMPRODUCT($CM109:$DD109,INDIRECT(ADDRESS(BH$2,$DH$2)):INDIRECT(ADDRESS(BH$2,$DY$2)))</f>
        <v>320083.40862074622</v>
      </c>
      <c r="BI109" s="51">
        <f ca="1">SUMPRODUCT($CM109:$DD109,INDIRECT(ADDRESS(BI$2,$DH$2)):INDIRECT(ADDRESS(BI$2,$DY$2)))</f>
        <v>320083.40862074622</v>
      </c>
      <c r="BJ109" s="51">
        <f ca="1">SUMPRODUCT($CM109:$DD109,INDIRECT(ADDRESS(BJ$2,$DH$2)):INDIRECT(ADDRESS(BJ$2,$DY$2)))</f>
        <v>320083.40862074622</v>
      </c>
      <c r="BK109" s="51">
        <f ca="1">SUMPRODUCT($CM109:$DD109,INDIRECT(ADDRESS(BK$2,$DH$2)):INDIRECT(ADDRESS(BK$2,$DY$2)))</f>
        <v>320083.40862074622</v>
      </c>
      <c r="BL109" s="51">
        <f ca="1">SUMPRODUCT($CM109:$DD109,INDIRECT(ADDRESS(BL$2,$DH$2)):INDIRECT(ADDRESS(BL$2,$DY$2)))</f>
        <v>320083.40862074622</v>
      </c>
      <c r="BM109" s="51">
        <f ca="1">SUMPRODUCT($CM109:$DD109,INDIRECT(ADDRESS(BM$2,$DH$2)):INDIRECT(ADDRESS(BM$2,$DY$2)))</f>
        <v>320083.40862074622</v>
      </c>
      <c r="BN109" s="51">
        <f ca="1">SUMPRODUCT($CM109:$DD109,INDIRECT(ADDRESS(BN$2,$DH$2)):INDIRECT(ADDRESS(BN$2,$DY$2)))</f>
        <v>320083.40862074622</v>
      </c>
      <c r="BO109" s="51">
        <f ca="1">SUMPRODUCT($CM109:$DD109,INDIRECT(ADDRESS(BO$2,$DH$2)):INDIRECT(ADDRESS(BO$2,$DY$2)))</f>
        <v>320083.40862074622</v>
      </c>
      <c r="BP109" s="51">
        <f ca="1">SUMPRODUCT($CM109:$DD109,INDIRECT(ADDRESS(BP$2,$DH$2)):INDIRECT(ADDRESS(BP$2,$DY$2)))</f>
        <v>320083.40862074622</v>
      </c>
      <c r="BQ109" s="51">
        <f ca="1">SUMPRODUCT($CM109:$DD109,INDIRECT(ADDRESS(BQ$2,$DH$2)):INDIRECT(ADDRESS(BQ$2,$DY$2)))</f>
        <v>320083.40862074622</v>
      </c>
      <c r="BR109" s="51">
        <f ca="1">SUMPRODUCT($CM109:$DD109,INDIRECT(ADDRESS(BR$2,$DH$2)):INDIRECT(ADDRESS(BR$2,$DY$2)))</f>
        <v>320083.40862074622</v>
      </c>
      <c r="BS109" s="51">
        <f ca="1">SUMPRODUCT($CM109:$DD109,INDIRECT(ADDRESS(BS$2,$DH$2)):INDIRECT(ADDRESS(BS$2,$DY$2)))</f>
        <v>320085.58258586685</v>
      </c>
      <c r="BT109" s="51">
        <f ca="1">SUMPRODUCT($CM109:$DD109,INDIRECT(ADDRESS(BT$2,$DH$2)):INDIRECT(ADDRESS(BT$2,$DY$2)))</f>
        <v>320085.58258586685</v>
      </c>
      <c r="BU109" s="51">
        <f ca="1">SUMPRODUCT($CM109:$DD109,INDIRECT(ADDRESS(BU$2,$DH$2)):INDIRECT(ADDRESS(BU$2,$DY$2)))</f>
        <v>320085.58258586685</v>
      </c>
      <c r="BV109" s="51">
        <f ca="1">SUMPRODUCT($CM109:$DD109,INDIRECT(ADDRESS(BV$2,$DH$2)):INDIRECT(ADDRESS(BV$2,$DY$2)))</f>
        <v>320085.58258586685</v>
      </c>
      <c r="BW109" s="51">
        <f ca="1">SUMPRODUCT($CM109:$DD109,INDIRECT(ADDRESS(BW$2,$DH$2)):INDIRECT(ADDRESS(BW$2,$DY$2)))</f>
        <v>320085.58258586685</v>
      </c>
      <c r="BX109" s="51">
        <f ca="1">SUMPRODUCT($CM109:$DD109,INDIRECT(ADDRESS(BX$2,$DH$2)):INDIRECT(ADDRESS(BX$2,$DY$2)))</f>
        <v>320085.58258586685</v>
      </c>
      <c r="BY109" s="51">
        <f ca="1">SUMPRODUCT($CM109:$DD109,INDIRECT(ADDRESS(BY$2,$DH$2)):INDIRECT(ADDRESS(BY$2,$DY$2)))</f>
        <v>320085.58258586685</v>
      </c>
      <c r="BZ109" s="51">
        <f ca="1">SUMPRODUCT($CM109:$DD109,INDIRECT(ADDRESS(BZ$2,$DH$2)):INDIRECT(ADDRESS(BZ$2,$DY$2)))</f>
        <v>320085.58258586685</v>
      </c>
      <c r="CA109" s="51">
        <f ca="1">SUMPRODUCT($CM109:$DD109,INDIRECT(ADDRESS(CA$2,$DH$2)):INDIRECT(ADDRESS(CA$2,$DY$2)))</f>
        <v>320085.58258586685</v>
      </c>
      <c r="CB109" s="51">
        <f ca="1">SUMPRODUCT($CM109:$DD109,INDIRECT(ADDRESS(CB$2,$DH$2)):INDIRECT(ADDRESS(CB$2,$DY$2)))</f>
        <v>320085.58258586685</v>
      </c>
      <c r="CC109" s="51">
        <f ca="1">SUMPRODUCT($CM109:$DD109,INDIRECT(ADDRESS(CC$2,$DH$2)):INDIRECT(ADDRESS(CC$2,$DY$2)))</f>
        <v>320085.58258586685</v>
      </c>
      <c r="CD109" s="51">
        <f ca="1">SUMPRODUCT($CM109:$DD109,INDIRECT(ADDRESS(CD$2,$DH$2)):INDIRECT(ADDRESS(CD$2,$DY$2)))</f>
        <v>320085.58258586685</v>
      </c>
      <c r="CF109" s="51">
        <f t="shared" ca="1" si="10"/>
        <v>3840873.8298395793</v>
      </c>
      <c r="CG109" s="51">
        <f t="shared" ca="1" si="10"/>
        <v>3840899.1887737187</v>
      </c>
      <c r="CH109" s="51">
        <f t="shared" ca="1" si="10"/>
        <v>3840926.239666698</v>
      </c>
      <c r="CI109" s="51">
        <f t="shared" ca="1" si="10"/>
        <v>3840955.3456054935</v>
      </c>
      <c r="CJ109" s="51">
        <f t="shared" ca="1" si="10"/>
        <v>3840984.4598374274</v>
      </c>
      <c r="CK109" s="51">
        <f t="shared" ca="1" si="10"/>
        <v>3841011.7732745591</v>
      </c>
      <c r="CL109" s="82"/>
      <c r="CM109" s="1">
        <f>IFERROR(VLOOKUP($A109,Auxiliar_OPEX_CustosUnit!$A$4:$BT$129,COLUMN(Auxiliar_OPEX_CustosUnit!BC$2),0),0)</f>
        <v>0</v>
      </c>
      <c r="CN109" s="1">
        <f>IFERROR(VLOOKUP($A109,Auxiliar_OPEX_CustosUnit!$A$4:$BT$129,COLUMN(Auxiliar_OPEX_CustosUnit!BD$2),0),0)</f>
        <v>0</v>
      </c>
      <c r="CO109" s="1">
        <f>IFERROR(VLOOKUP($A109,Auxiliar_OPEX_CustosUnit!$A$4:$BT$129,COLUMN(Auxiliar_OPEX_CustosUnit!BE$2),0)*(1-DRE_Auxiliar!$A$172),0)</f>
        <v>318516.45311347168</v>
      </c>
      <c r="CP109" s="1">
        <f>IFERROR(VLOOKUP($A109,Auxiliar_OPEX_CustosUnit!$A$4:$BT$129,COLUMN(Auxiliar_OPEX_CustosUnit!BF$2),0),0)</f>
        <v>0</v>
      </c>
      <c r="CQ109" s="1">
        <f>IFERROR(VLOOKUP($A109,Auxiliar_OPEX_CustosUnit!$A$4:$BT$129,COLUMN(Auxiliar_OPEX_CustosUnit!BG$2),0),0)</f>
        <v>0</v>
      </c>
      <c r="CR109" s="1">
        <f>IFERROR(VLOOKUP($A109,Auxiliar_OPEX_CustosUnit!$A$4:$BT$129,COLUMN(Auxiliar_OPEX_CustosUnit!BH$2),0),0)</f>
        <v>0</v>
      </c>
      <c r="CS109" s="1">
        <f>IFERROR(VLOOKUP($A109,Auxiliar_OPEX_CustosUnit!$A$4:$BT$129,COLUMN(Auxiliar_OPEX_CustosUnit!BI$2),0),0)</f>
        <v>0</v>
      </c>
      <c r="CT109" s="1">
        <f>IFERROR(VLOOKUP($A109,Auxiliar_OPEX_CustosUnit!$A$4:$BT$129,COLUMN(Auxiliar_OPEX_CustosUnit!BJ$2),0),0)</f>
        <v>0</v>
      </c>
      <c r="CU109" s="1">
        <f>IFERROR(VLOOKUP($A109,Auxiliar_OPEX_CustosUnit!$A$4:$BT$129,COLUMN(Auxiliar_OPEX_CustosUnit!BK$2),0),0)</f>
        <v>0</v>
      </c>
      <c r="CV109" s="1">
        <f>IFERROR(VLOOKUP($A109,Auxiliar_OPEX_CustosUnit!$A$4:$BT$129,COLUMN(Auxiliar_OPEX_CustosUnit!BL$2),0),0)</f>
        <v>42.040528263225802</v>
      </c>
      <c r="CW109" s="1">
        <f>IFERROR(VLOOKUP($A109,Auxiliar_OPEX_CustosUnit!$A$4:$BT$129,COLUMN(Auxiliar_OPEX_CustosUnit!BM$2),0),0)</f>
        <v>0</v>
      </c>
      <c r="CX109" s="1">
        <f>IFERROR(VLOOKUP($A109,Auxiliar_OPEX_CustosUnit!$A$4:$BT$129,COLUMN(Auxiliar_OPEX_CustosUnit!BN$2),0),0)</f>
        <v>0</v>
      </c>
      <c r="CY109" s="1">
        <f>IFERROR(VLOOKUP($A109,Auxiliar_OPEX_CustosUnit!$A$4:$BT$129,COLUMN(Auxiliar_OPEX_CustosUnit!BO$2),0),0)</f>
        <v>0</v>
      </c>
      <c r="CZ109" s="1">
        <f>IFERROR(VLOOKUP($A109,Auxiliar_OPEX_CustosUnit!$A$4:$BT$129,COLUMN(Auxiliar_OPEX_CustosUnit!BP$2),0),0)</f>
        <v>0</v>
      </c>
      <c r="DA109" s="1">
        <f>IFERROR(VLOOKUP($A109,Auxiliar_OPEX_CustosUnit!$A$4:$BT$129,COLUMN(Auxiliar_OPEX_CustosUnit!BQ$2),0),0)</f>
        <v>0</v>
      </c>
      <c r="DB109" s="1">
        <f>IFERROR(VLOOKUP($A109,Auxiliar_OPEX_CustosUnit!$A$4:$BT$129,COLUMN(Auxiliar_OPEX_CustosUnit!BR$2),0),0)</f>
        <v>0</v>
      </c>
      <c r="DC109" s="1">
        <f>IFERROR(VLOOKUP($A109,Auxiliar_OPEX_CustosUnit!$A$4:$BT$129,COLUMN(Auxiliar_OPEX_CustosUnit!BS$2),0),0)</f>
        <v>0</v>
      </c>
      <c r="DD109" s="1">
        <f>IFERROR(VLOOKUP($A109,Auxiliar_OPEX_CustosUnit!$A$4:$BT$129,COLUMN(Auxiliar_OPEX_CustosUnit!BT$2),0),0)</f>
        <v>0</v>
      </c>
    </row>
    <row r="110" spans="1:108" hidden="1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0"/>
        <v>0</v>
      </c>
      <c r="CG110" s="51">
        <f t="shared" ca="1" si="10"/>
        <v>0</v>
      </c>
      <c r="CH110" s="51">
        <f t="shared" ca="1" si="10"/>
        <v>0</v>
      </c>
      <c r="CI110" s="51">
        <f t="shared" ca="1" si="10"/>
        <v>0</v>
      </c>
      <c r="CJ110" s="51">
        <f t="shared" ca="1" si="10"/>
        <v>0</v>
      </c>
      <c r="CK110" s="51">
        <f t="shared" ca="1" si="10"/>
        <v>0</v>
      </c>
      <c r="CL110" s="82"/>
      <c r="CM110" s="1" t="str">
        <f>IFERROR(VLOOKUP($A110,Auxiliar_OPEX_CustosUnit!$A$4:$BT$129,COLUMN(Auxiliar_OPEX_CustosUnit!BC$2),0),0)</f>
        <v/>
      </c>
      <c r="CN110" s="1" t="str">
        <f>IFERROR(VLOOKUP($A110,Auxiliar_OPEX_CustosUnit!$A$4:$BT$129,COLUMN(Auxiliar_OPEX_CustosUnit!BD$2),0),0)</f>
        <v/>
      </c>
      <c r="CO110" s="1">
        <f>IFERROR(VLOOKUP($A110,Auxiliar_OPEX_CustosUnit!$A$4:$BT$129,COLUMN(Auxiliar_OPEX_CustosUnit!BE$2),0)*(1-DRE_Auxiliar!$A$172),0)</f>
        <v>0</v>
      </c>
      <c r="CP110" s="1" t="str">
        <f>IFERROR(VLOOKUP($A110,Auxiliar_OPEX_CustosUnit!$A$4:$BT$129,COLUMN(Auxiliar_OPEX_CustosUnit!BF$2),0),0)</f>
        <v/>
      </c>
      <c r="CQ110" s="1" t="str">
        <f>IFERROR(VLOOKUP($A110,Auxiliar_OPEX_CustosUnit!$A$4:$BT$129,COLUMN(Auxiliar_OPEX_CustosUnit!BG$2),0),0)</f>
        <v/>
      </c>
      <c r="CR110" s="1" t="str">
        <f>IFERROR(VLOOKUP($A110,Auxiliar_OPEX_CustosUnit!$A$4:$BT$129,COLUMN(Auxiliar_OPEX_CustosUnit!BH$2),0),0)</f>
        <v/>
      </c>
      <c r="CS110" s="1" t="str">
        <f>IFERROR(VLOOKUP($A110,Auxiliar_OPEX_CustosUnit!$A$4:$BT$129,COLUMN(Auxiliar_OPEX_CustosUnit!BI$2),0),0)</f>
        <v/>
      </c>
      <c r="CT110" s="1" t="str">
        <f>IFERROR(VLOOKUP($A110,Auxiliar_OPEX_CustosUnit!$A$4:$BT$129,COLUMN(Auxiliar_OPEX_CustosUnit!BJ$2),0),0)</f>
        <v/>
      </c>
      <c r="CU110" s="1" t="str">
        <f>IFERROR(VLOOKUP($A110,Auxiliar_OPEX_CustosUnit!$A$4:$BT$129,COLUMN(Auxiliar_OPEX_CustosUnit!BK$2),0),0)</f>
        <v/>
      </c>
      <c r="CV110" s="1" t="str">
        <f>IFERROR(VLOOKUP($A110,Auxiliar_OPEX_CustosUnit!$A$4:$BT$129,COLUMN(Auxiliar_OPEX_CustosUnit!BL$2),0),0)</f>
        <v/>
      </c>
      <c r="CW110" s="1" t="str">
        <f>IFERROR(VLOOKUP($A110,Auxiliar_OPEX_CustosUnit!$A$4:$BT$129,COLUMN(Auxiliar_OPEX_CustosUnit!BM$2),0),0)</f>
        <v/>
      </c>
      <c r="CX110" s="1" t="str">
        <f>IFERROR(VLOOKUP($A110,Auxiliar_OPEX_CustosUnit!$A$4:$BT$129,COLUMN(Auxiliar_OPEX_CustosUnit!BN$2),0),0)</f>
        <v/>
      </c>
      <c r="CY110" s="1" t="str">
        <f>IFERROR(VLOOKUP($A110,Auxiliar_OPEX_CustosUnit!$A$4:$BT$129,COLUMN(Auxiliar_OPEX_CustosUnit!BO$2),0),0)</f>
        <v/>
      </c>
      <c r="CZ110" s="1" t="str">
        <f>IFERROR(VLOOKUP($A110,Auxiliar_OPEX_CustosUnit!$A$4:$BT$129,COLUMN(Auxiliar_OPEX_CustosUnit!BP$2),0),0)</f>
        <v/>
      </c>
      <c r="DA110" s="1" t="str">
        <f>IFERROR(VLOOKUP($A110,Auxiliar_OPEX_CustosUnit!$A$4:$BT$129,COLUMN(Auxiliar_OPEX_CustosUnit!BQ$2),0),0)</f>
        <v/>
      </c>
      <c r="DB110" s="1" t="str">
        <f>IFERROR(VLOOKUP($A110,Auxiliar_OPEX_CustosUnit!$A$4:$BT$129,COLUMN(Auxiliar_OPEX_CustosUnit!BR$2),0),0)</f>
        <v/>
      </c>
      <c r="DC110" s="1" t="str">
        <f>IFERROR(VLOOKUP($A110,Auxiliar_OPEX_CustosUnit!$A$4:$BT$129,COLUMN(Auxiliar_OPEX_CustosUnit!BS$2),0),0)</f>
        <v/>
      </c>
      <c r="DD110" s="1" t="str">
        <f>IFERROR(VLOOKUP($A110,Auxiliar_OPEX_CustosUnit!$A$4:$BT$129,COLUMN(Auxiliar_OPEX_CustosUnit!BT$2),0),0)</f>
        <v/>
      </c>
    </row>
    <row r="111" spans="1:108" hidden="1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0"/>
        <v>0</v>
      </c>
      <c r="CG111" s="51">
        <f t="shared" ca="1" si="10"/>
        <v>0</v>
      </c>
      <c r="CH111" s="51">
        <f t="shared" ca="1" si="10"/>
        <v>0</v>
      </c>
      <c r="CI111" s="51">
        <f t="shared" ca="1" si="10"/>
        <v>0</v>
      </c>
      <c r="CJ111" s="51">
        <f t="shared" ca="1" si="10"/>
        <v>0</v>
      </c>
      <c r="CK111" s="51">
        <f t="shared" ca="1" si="10"/>
        <v>0</v>
      </c>
      <c r="CL111" s="82"/>
      <c r="CM111" s="1" t="str">
        <f>IFERROR(VLOOKUP($A111,Auxiliar_OPEX_CustosUnit!$A$4:$BT$129,COLUMN(Auxiliar_OPEX_CustosUnit!BC$2),0),0)</f>
        <v/>
      </c>
      <c r="CN111" s="1" t="str">
        <f>IFERROR(VLOOKUP($A111,Auxiliar_OPEX_CustosUnit!$A$4:$BT$129,COLUMN(Auxiliar_OPEX_CustosUnit!BD$2),0),0)</f>
        <v/>
      </c>
      <c r="CO111" s="1">
        <f>IFERROR(VLOOKUP($A111,Auxiliar_OPEX_CustosUnit!$A$4:$BT$129,COLUMN(Auxiliar_OPEX_CustosUnit!BE$2),0)*(1-DRE_Auxiliar!$A$172),0)</f>
        <v>0</v>
      </c>
      <c r="CP111" s="1" t="str">
        <f>IFERROR(VLOOKUP($A111,Auxiliar_OPEX_CustosUnit!$A$4:$BT$129,COLUMN(Auxiliar_OPEX_CustosUnit!BF$2),0),0)</f>
        <v/>
      </c>
      <c r="CQ111" s="1" t="str">
        <f>IFERROR(VLOOKUP($A111,Auxiliar_OPEX_CustosUnit!$A$4:$BT$129,COLUMN(Auxiliar_OPEX_CustosUnit!BG$2),0),0)</f>
        <v/>
      </c>
      <c r="CR111" s="1" t="str">
        <f>IFERROR(VLOOKUP($A111,Auxiliar_OPEX_CustosUnit!$A$4:$BT$129,COLUMN(Auxiliar_OPEX_CustosUnit!BH$2),0),0)</f>
        <v/>
      </c>
      <c r="CS111" s="1" t="str">
        <f>IFERROR(VLOOKUP($A111,Auxiliar_OPEX_CustosUnit!$A$4:$BT$129,COLUMN(Auxiliar_OPEX_CustosUnit!BI$2),0),0)</f>
        <v/>
      </c>
      <c r="CT111" s="1" t="str">
        <f>IFERROR(VLOOKUP($A111,Auxiliar_OPEX_CustosUnit!$A$4:$BT$129,COLUMN(Auxiliar_OPEX_CustosUnit!BJ$2),0),0)</f>
        <v/>
      </c>
      <c r="CU111" s="1" t="str">
        <f>IFERROR(VLOOKUP($A111,Auxiliar_OPEX_CustosUnit!$A$4:$BT$129,COLUMN(Auxiliar_OPEX_CustosUnit!BK$2),0),0)</f>
        <v/>
      </c>
      <c r="CV111" s="1" t="str">
        <f>IFERROR(VLOOKUP($A111,Auxiliar_OPEX_CustosUnit!$A$4:$BT$129,COLUMN(Auxiliar_OPEX_CustosUnit!BL$2),0),0)</f>
        <v/>
      </c>
      <c r="CW111" s="1" t="str">
        <f>IFERROR(VLOOKUP($A111,Auxiliar_OPEX_CustosUnit!$A$4:$BT$129,COLUMN(Auxiliar_OPEX_CustosUnit!BM$2),0),0)</f>
        <v/>
      </c>
      <c r="CX111" s="1" t="str">
        <f>IFERROR(VLOOKUP($A111,Auxiliar_OPEX_CustosUnit!$A$4:$BT$129,COLUMN(Auxiliar_OPEX_CustosUnit!BN$2),0),0)</f>
        <v/>
      </c>
      <c r="CY111" s="1" t="str">
        <f>IFERROR(VLOOKUP($A111,Auxiliar_OPEX_CustosUnit!$A$4:$BT$129,COLUMN(Auxiliar_OPEX_CustosUnit!BO$2),0),0)</f>
        <v/>
      </c>
      <c r="CZ111" s="1" t="str">
        <f>IFERROR(VLOOKUP($A111,Auxiliar_OPEX_CustosUnit!$A$4:$BT$129,COLUMN(Auxiliar_OPEX_CustosUnit!BP$2),0),0)</f>
        <v/>
      </c>
      <c r="DA111" s="1" t="str">
        <f>IFERROR(VLOOKUP($A111,Auxiliar_OPEX_CustosUnit!$A$4:$BT$129,COLUMN(Auxiliar_OPEX_CustosUnit!BQ$2),0),0)</f>
        <v/>
      </c>
      <c r="DB111" s="1" t="str">
        <f>IFERROR(VLOOKUP($A111,Auxiliar_OPEX_CustosUnit!$A$4:$BT$129,COLUMN(Auxiliar_OPEX_CustosUnit!BR$2),0),0)</f>
        <v/>
      </c>
      <c r="DC111" s="1" t="str">
        <f>IFERROR(VLOOKUP($A111,Auxiliar_OPEX_CustosUnit!$A$4:$BT$129,COLUMN(Auxiliar_OPEX_CustosUnit!BS$2),0),0)</f>
        <v/>
      </c>
      <c r="DD111" s="1" t="str">
        <f>IFERROR(VLOOKUP($A111,Auxiliar_OPEX_CustosUnit!$A$4:$BT$129,COLUMN(Auxiliar_OPEX_CustosUnit!BT$2),0),0)</f>
        <v/>
      </c>
    </row>
    <row r="112" spans="1:108" hidden="1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47744.081476559048</v>
      </c>
      <c r="E112" s="51">
        <f ca="1">SUMPRODUCT($CM112:$DD112,INDIRECT(ADDRESS(E$2,$DH$2)):INDIRECT(ADDRESS(E$2,$DY$2)))</f>
        <v>47744.081476559048</v>
      </c>
      <c r="F112" s="51">
        <f ca="1">SUMPRODUCT($CM112:$DD112,INDIRECT(ADDRESS(F$2,$DH$2)):INDIRECT(ADDRESS(F$2,$DY$2)))</f>
        <v>47744.081476559048</v>
      </c>
      <c r="G112" s="51">
        <f ca="1">SUMPRODUCT($CM112:$DD112,INDIRECT(ADDRESS(G$2,$DH$2)):INDIRECT(ADDRESS(G$2,$DY$2)))</f>
        <v>47744.081476559048</v>
      </c>
      <c r="H112" s="51">
        <f ca="1">SUMPRODUCT($CM112:$DD112,INDIRECT(ADDRESS(H$2,$DH$2)):INDIRECT(ADDRESS(H$2,$DY$2)))</f>
        <v>47744.081476559048</v>
      </c>
      <c r="I112" s="51">
        <f ca="1">SUMPRODUCT($CM112:$DD112,INDIRECT(ADDRESS(I$2,$DH$2)):INDIRECT(ADDRESS(I$2,$DY$2)))</f>
        <v>47744.081476559048</v>
      </c>
      <c r="J112" s="51">
        <f ca="1">SUMPRODUCT($CM112:$DD112,INDIRECT(ADDRESS(J$2,$DH$2)):INDIRECT(ADDRESS(J$2,$DY$2)))</f>
        <v>47744.081476559048</v>
      </c>
      <c r="K112" s="51">
        <f ca="1">SUMPRODUCT($CM112:$DD112,INDIRECT(ADDRESS(K$2,$DH$2)):INDIRECT(ADDRESS(K$2,$DY$2)))</f>
        <v>47762.285565987419</v>
      </c>
      <c r="L112" s="51">
        <f ca="1">SUMPRODUCT($CM112:$DD112,INDIRECT(ADDRESS(L$2,$DH$2)):INDIRECT(ADDRESS(L$2,$DY$2)))</f>
        <v>47762.285565987419</v>
      </c>
      <c r="M112" s="51">
        <f ca="1">SUMPRODUCT($CM112:$DD112,INDIRECT(ADDRESS(M$2,$DH$2)):INDIRECT(ADDRESS(M$2,$DY$2)))</f>
        <v>47762.285565987419</v>
      </c>
      <c r="N112" s="51">
        <f ca="1">SUMPRODUCT($CM112:$DD112,INDIRECT(ADDRESS(N$2,$DH$2)):INDIRECT(ADDRESS(N$2,$DY$2)))</f>
        <v>47762.285565987419</v>
      </c>
      <c r="O112" s="51">
        <f ca="1">SUMPRODUCT($CM112:$DD112,INDIRECT(ADDRESS(O$2,$DH$2)):INDIRECT(ADDRESS(O$2,$DY$2)))</f>
        <v>47762.285565987419</v>
      </c>
      <c r="P112" s="51">
        <f ca="1">SUMPRODUCT($CM112:$DD112,INDIRECT(ADDRESS(P$2,$DH$2)):INDIRECT(ADDRESS(P$2,$DY$2)))</f>
        <v>47762.285565987419</v>
      </c>
      <c r="Q112" s="51">
        <f ca="1">SUMPRODUCT($CM112:$DD112,INDIRECT(ADDRESS(Q$2,$DH$2)):INDIRECT(ADDRESS(Q$2,$DY$2)))</f>
        <v>47762.285565987419</v>
      </c>
      <c r="R112" s="51">
        <f ca="1">SUMPRODUCT($CM112:$DD112,INDIRECT(ADDRESS(R$2,$DH$2)):INDIRECT(ADDRESS(R$2,$DY$2)))</f>
        <v>47762.285565987419</v>
      </c>
      <c r="S112" s="51">
        <f ca="1">SUMPRODUCT($CM112:$DD112,INDIRECT(ADDRESS(S$2,$DH$2)):INDIRECT(ADDRESS(S$2,$DY$2)))</f>
        <v>47762.285565987419</v>
      </c>
      <c r="T112" s="51">
        <f ca="1">SUMPRODUCT($CM112:$DD112,INDIRECT(ADDRESS(T$2,$DH$2)):INDIRECT(ADDRESS(T$2,$DY$2)))</f>
        <v>47762.285565987419</v>
      </c>
      <c r="U112" s="51">
        <f ca="1">SUMPRODUCT($CM112:$DD112,INDIRECT(ADDRESS(U$2,$DH$2)):INDIRECT(ADDRESS(U$2,$DY$2)))</f>
        <v>47762.285565987419</v>
      </c>
      <c r="V112" s="51">
        <f ca="1">SUMPRODUCT($CM112:$DD112,INDIRECT(ADDRESS(V$2,$DH$2)):INDIRECT(ADDRESS(V$2,$DY$2)))</f>
        <v>47762.285565987419</v>
      </c>
      <c r="W112" s="51">
        <f ca="1">SUMPRODUCT($CM112:$DD112,INDIRECT(ADDRESS(W$2,$DH$2)):INDIRECT(ADDRESS(W$2,$DY$2)))</f>
        <v>47781.196787797511</v>
      </c>
      <c r="X112" s="51">
        <f ca="1">SUMPRODUCT($CM112:$DD112,INDIRECT(ADDRESS(X$2,$DH$2)):INDIRECT(ADDRESS(X$2,$DY$2)))</f>
        <v>47781.196787797511</v>
      </c>
      <c r="Y112" s="51">
        <f ca="1">SUMPRODUCT($CM112:$DD112,INDIRECT(ADDRESS(Y$2,$DH$2)):INDIRECT(ADDRESS(Y$2,$DY$2)))</f>
        <v>47781.196787797511</v>
      </c>
      <c r="Z112" s="51">
        <f ca="1">SUMPRODUCT($CM112:$DD112,INDIRECT(ADDRESS(Z$2,$DH$2)):INDIRECT(ADDRESS(Z$2,$DY$2)))</f>
        <v>47781.196787797511</v>
      </c>
      <c r="AA112" s="51">
        <f ca="1">SUMPRODUCT($CM112:$DD112,INDIRECT(ADDRESS(AA$2,$DH$2)):INDIRECT(ADDRESS(AA$2,$DY$2)))</f>
        <v>47781.196787797511</v>
      </c>
      <c r="AB112" s="51">
        <f ca="1">SUMPRODUCT($CM112:$DD112,INDIRECT(ADDRESS(AB$2,$DH$2)):INDIRECT(ADDRESS(AB$2,$DY$2)))</f>
        <v>47781.196787797511</v>
      </c>
      <c r="AC112" s="51">
        <f ca="1">SUMPRODUCT($CM112:$DD112,INDIRECT(ADDRESS(AC$2,$DH$2)):INDIRECT(ADDRESS(AC$2,$DY$2)))</f>
        <v>47781.196787797511</v>
      </c>
      <c r="AD112" s="51">
        <f ca="1">SUMPRODUCT($CM112:$DD112,INDIRECT(ADDRESS(AD$2,$DH$2)):INDIRECT(ADDRESS(AD$2,$DY$2)))</f>
        <v>47781.196787797511</v>
      </c>
      <c r="AE112" s="51">
        <f ca="1">SUMPRODUCT($CM112:$DD112,INDIRECT(ADDRESS(AE$2,$DH$2)):INDIRECT(ADDRESS(AE$2,$DY$2)))</f>
        <v>47781.196787797511</v>
      </c>
      <c r="AF112" s="51">
        <f ca="1">SUMPRODUCT($CM112:$DD112,INDIRECT(ADDRESS(AF$2,$DH$2)):INDIRECT(ADDRESS(AF$2,$DY$2)))</f>
        <v>47781.196787797511</v>
      </c>
      <c r="AG112" s="51">
        <f ca="1">SUMPRODUCT($CM112:$DD112,INDIRECT(ADDRESS(AG$2,$DH$2)):INDIRECT(ADDRESS(AG$2,$DY$2)))</f>
        <v>47781.196787797511</v>
      </c>
      <c r="AH112" s="51">
        <f ca="1">SUMPRODUCT($CM112:$DD112,INDIRECT(ADDRESS(AH$2,$DH$2)):INDIRECT(ADDRESS(AH$2,$DY$2)))</f>
        <v>47781.196787797511</v>
      </c>
      <c r="AI112" s="51">
        <f ca="1">SUMPRODUCT($CM112:$DD112,INDIRECT(ADDRESS(AI$2,$DH$2)):INDIRECT(ADDRESS(AI$2,$DY$2)))</f>
        <v>47802.080207405786</v>
      </c>
      <c r="AJ112" s="51">
        <f ca="1">SUMPRODUCT($CM112:$DD112,INDIRECT(ADDRESS(AJ$2,$DH$2)):INDIRECT(ADDRESS(AJ$2,$DY$2)))</f>
        <v>47802.080207405786</v>
      </c>
      <c r="AK112" s="51">
        <f ca="1">SUMPRODUCT($CM112:$DD112,INDIRECT(ADDRESS(AK$2,$DH$2)):INDIRECT(ADDRESS(AK$2,$DY$2)))</f>
        <v>47802.080207405786</v>
      </c>
      <c r="AL112" s="51">
        <f ca="1">SUMPRODUCT($CM112:$DD112,INDIRECT(ADDRESS(AL$2,$DH$2)):INDIRECT(ADDRESS(AL$2,$DY$2)))</f>
        <v>47802.080207405786</v>
      </c>
      <c r="AM112" s="51">
        <f ca="1">SUMPRODUCT($CM112:$DD112,INDIRECT(ADDRESS(AM$2,$DH$2)):INDIRECT(ADDRESS(AM$2,$DY$2)))</f>
        <v>47802.080207405786</v>
      </c>
      <c r="AN112" s="51">
        <f ca="1">SUMPRODUCT($CM112:$DD112,INDIRECT(ADDRESS(AN$2,$DH$2)):INDIRECT(ADDRESS(AN$2,$DY$2)))</f>
        <v>47802.080207405786</v>
      </c>
      <c r="AO112" s="51">
        <f ca="1">SUMPRODUCT($CM112:$DD112,INDIRECT(ADDRESS(AO$2,$DH$2)):INDIRECT(ADDRESS(AO$2,$DY$2)))</f>
        <v>47802.080207405786</v>
      </c>
      <c r="AP112" s="51">
        <f ca="1">SUMPRODUCT($CM112:$DD112,INDIRECT(ADDRESS(AP$2,$DH$2)):INDIRECT(ADDRESS(AP$2,$DY$2)))</f>
        <v>47802.080207405786</v>
      </c>
      <c r="AQ112" s="51">
        <f ca="1">SUMPRODUCT($CM112:$DD112,INDIRECT(ADDRESS(AQ$2,$DH$2)):INDIRECT(ADDRESS(AQ$2,$DY$2)))</f>
        <v>47802.080207405786</v>
      </c>
      <c r="AR112" s="51">
        <f ca="1">SUMPRODUCT($CM112:$DD112,INDIRECT(ADDRESS(AR$2,$DH$2)):INDIRECT(ADDRESS(AR$2,$DY$2)))</f>
        <v>47802.080207405786</v>
      </c>
      <c r="AS112" s="51">
        <f ca="1">SUMPRODUCT($CM112:$DD112,INDIRECT(ADDRESS(AS$2,$DH$2)):INDIRECT(ADDRESS(AS$2,$DY$2)))</f>
        <v>47802.080207405786</v>
      </c>
      <c r="AT112" s="51">
        <f ca="1">SUMPRODUCT($CM112:$DD112,INDIRECT(ADDRESS(AT$2,$DH$2)):INDIRECT(ADDRESS(AT$2,$DY$2)))</f>
        <v>47802.080207405786</v>
      </c>
      <c r="AU112" s="51">
        <f ca="1">SUMPRODUCT($CM112:$DD112,INDIRECT(ADDRESS(AU$2,$DH$2)):INDIRECT(ADDRESS(AU$2,$DY$2)))</f>
        <v>47823.800404789166</v>
      </c>
      <c r="AV112" s="51">
        <f ca="1">SUMPRODUCT($CM112:$DD112,INDIRECT(ADDRESS(AV$2,$DH$2)):INDIRECT(ADDRESS(AV$2,$DY$2)))</f>
        <v>47823.800404789166</v>
      </c>
      <c r="AW112" s="51">
        <f ca="1">SUMPRODUCT($CM112:$DD112,INDIRECT(ADDRESS(AW$2,$DH$2)):INDIRECT(ADDRESS(AW$2,$DY$2)))</f>
        <v>47823.800404789166</v>
      </c>
      <c r="AX112" s="51">
        <f ca="1">SUMPRODUCT($CM112:$DD112,INDIRECT(ADDRESS(AX$2,$DH$2)):INDIRECT(ADDRESS(AX$2,$DY$2)))</f>
        <v>47823.800404789166</v>
      </c>
      <c r="AY112" s="51">
        <f ca="1">SUMPRODUCT($CM112:$DD112,INDIRECT(ADDRESS(AY$2,$DH$2)):INDIRECT(ADDRESS(AY$2,$DY$2)))</f>
        <v>47823.800404789166</v>
      </c>
      <c r="AZ112" s="51">
        <f ca="1">SUMPRODUCT($CM112:$DD112,INDIRECT(ADDRESS(AZ$2,$DH$2)):INDIRECT(ADDRESS(AZ$2,$DY$2)))</f>
        <v>47823.800404789166</v>
      </c>
      <c r="BA112" s="51">
        <f ca="1">SUMPRODUCT($CM112:$DD112,INDIRECT(ADDRESS(BA$2,$DH$2)):INDIRECT(ADDRESS(BA$2,$DY$2)))</f>
        <v>47823.800404789166</v>
      </c>
      <c r="BB112" s="51">
        <f ca="1">SUMPRODUCT($CM112:$DD112,INDIRECT(ADDRESS(BB$2,$DH$2)):INDIRECT(ADDRESS(BB$2,$DY$2)))</f>
        <v>47823.800404789166</v>
      </c>
      <c r="BC112" s="51">
        <f ca="1">SUMPRODUCT($CM112:$DD112,INDIRECT(ADDRESS(BC$2,$DH$2)):INDIRECT(ADDRESS(BC$2,$DY$2)))</f>
        <v>47823.800404789166</v>
      </c>
      <c r="BD112" s="51">
        <f ca="1">SUMPRODUCT($CM112:$DD112,INDIRECT(ADDRESS(BD$2,$DH$2)):INDIRECT(ADDRESS(BD$2,$DY$2)))</f>
        <v>47823.800404789166</v>
      </c>
      <c r="BE112" s="51">
        <f ca="1">SUMPRODUCT($CM112:$DD112,INDIRECT(ADDRESS(BE$2,$DH$2)):INDIRECT(ADDRESS(BE$2,$DY$2)))</f>
        <v>47823.800404789166</v>
      </c>
      <c r="BF112" s="51">
        <f ca="1">SUMPRODUCT($CM112:$DD112,INDIRECT(ADDRESS(BF$2,$DH$2)):INDIRECT(ADDRESS(BF$2,$DY$2)))</f>
        <v>47823.800404789166</v>
      </c>
      <c r="BG112" s="51">
        <f ca="1">SUMPRODUCT($CM112:$DD112,INDIRECT(ADDRESS(BG$2,$DH$2)):INDIRECT(ADDRESS(BG$2,$DY$2)))</f>
        <v>47844.363632430861</v>
      </c>
      <c r="BH112" s="51">
        <f ca="1">SUMPRODUCT($CM112:$DD112,INDIRECT(ADDRESS(BH$2,$DH$2)):INDIRECT(ADDRESS(BH$2,$DY$2)))</f>
        <v>47844.363632430861</v>
      </c>
      <c r="BI112" s="51">
        <f ca="1">SUMPRODUCT($CM112:$DD112,INDIRECT(ADDRESS(BI$2,$DH$2)):INDIRECT(ADDRESS(BI$2,$DY$2)))</f>
        <v>47844.363632430861</v>
      </c>
      <c r="BJ112" s="51">
        <f ca="1">SUMPRODUCT($CM112:$DD112,INDIRECT(ADDRESS(BJ$2,$DH$2)):INDIRECT(ADDRESS(BJ$2,$DY$2)))</f>
        <v>47844.363632430861</v>
      </c>
      <c r="BK112" s="51">
        <f ca="1">SUMPRODUCT($CM112:$DD112,INDIRECT(ADDRESS(BK$2,$DH$2)):INDIRECT(ADDRESS(BK$2,$DY$2)))</f>
        <v>47844.363632430861</v>
      </c>
      <c r="BL112" s="51">
        <f ca="1">SUMPRODUCT($CM112:$DD112,INDIRECT(ADDRESS(BL$2,$DH$2)):INDIRECT(ADDRESS(BL$2,$DY$2)))</f>
        <v>47844.363632430861</v>
      </c>
      <c r="BM112" s="51">
        <f ca="1">SUMPRODUCT($CM112:$DD112,INDIRECT(ADDRESS(BM$2,$DH$2)):INDIRECT(ADDRESS(BM$2,$DY$2)))</f>
        <v>47844.363632430861</v>
      </c>
      <c r="BN112" s="51">
        <f ca="1">SUMPRODUCT($CM112:$DD112,INDIRECT(ADDRESS(BN$2,$DH$2)):INDIRECT(ADDRESS(BN$2,$DY$2)))</f>
        <v>47844.363632430861</v>
      </c>
      <c r="BO112" s="51">
        <f ca="1">SUMPRODUCT($CM112:$DD112,INDIRECT(ADDRESS(BO$2,$DH$2)):INDIRECT(ADDRESS(BO$2,$DY$2)))</f>
        <v>47844.363632430861</v>
      </c>
      <c r="BP112" s="51">
        <f ca="1">SUMPRODUCT($CM112:$DD112,INDIRECT(ADDRESS(BP$2,$DH$2)):INDIRECT(ADDRESS(BP$2,$DY$2)))</f>
        <v>47844.363632430861</v>
      </c>
      <c r="BQ112" s="51">
        <f ca="1">SUMPRODUCT($CM112:$DD112,INDIRECT(ADDRESS(BQ$2,$DH$2)):INDIRECT(ADDRESS(BQ$2,$DY$2)))</f>
        <v>47844.363632430861</v>
      </c>
      <c r="BR112" s="51">
        <f ca="1">SUMPRODUCT($CM112:$DD112,INDIRECT(ADDRESS(BR$2,$DH$2)):INDIRECT(ADDRESS(BR$2,$DY$2)))</f>
        <v>47844.363632430861</v>
      </c>
      <c r="BS112" s="51">
        <f ca="1">SUMPRODUCT($CM112:$DD112,INDIRECT(ADDRESS(BS$2,$DH$2)):INDIRECT(ADDRESS(BS$2,$DY$2)))</f>
        <v>47863.393890905099</v>
      </c>
      <c r="BT112" s="51">
        <f ca="1">SUMPRODUCT($CM112:$DD112,INDIRECT(ADDRESS(BT$2,$DH$2)):INDIRECT(ADDRESS(BT$2,$DY$2)))</f>
        <v>47863.393890905099</v>
      </c>
      <c r="BU112" s="51">
        <f ca="1">SUMPRODUCT($CM112:$DD112,INDIRECT(ADDRESS(BU$2,$DH$2)):INDIRECT(ADDRESS(BU$2,$DY$2)))</f>
        <v>47863.393890905099</v>
      </c>
      <c r="BV112" s="51">
        <f ca="1">SUMPRODUCT($CM112:$DD112,INDIRECT(ADDRESS(BV$2,$DH$2)):INDIRECT(ADDRESS(BV$2,$DY$2)))</f>
        <v>47863.393890905099</v>
      </c>
      <c r="BW112" s="51">
        <f ca="1">SUMPRODUCT($CM112:$DD112,INDIRECT(ADDRESS(BW$2,$DH$2)):INDIRECT(ADDRESS(BW$2,$DY$2)))</f>
        <v>47863.393890905099</v>
      </c>
      <c r="BX112" s="51">
        <f ca="1">SUMPRODUCT($CM112:$DD112,INDIRECT(ADDRESS(BX$2,$DH$2)):INDIRECT(ADDRESS(BX$2,$DY$2)))</f>
        <v>47863.393890905099</v>
      </c>
      <c r="BY112" s="51">
        <f ca="1">SUMPRODUCT($CM112:$DD112,INDIRECT(ADDRESS(BY$2,$DH$2)):INDIRECT(ADDRESS(BY$2,$DY$2)))</f>
        <v>47863.393890905099</v>
      </c>
      <c r="BZ112" s="51">
        <f ca="1">SUMPRODUCT($CM112:$DD112,INDIRECT(ADDRESS(BZ$2,$DH$2)):INDIRECT(ADDRESS(BZ$2,$DY$2)))</f>
        <v>47863.393890905099</v>
      </c>
      <c r="CA112" s="51">
        <f ca="1">SUMPRODUCT($CM112:$DD112,INDIRECT(ADDRESS(CA$2,$DH$2)):INDIRECT(ADDRESS(CA$2,$DY$2)))</f>
        <v>47863.393890905099</v>
      </c>
      <c r="CB112" s="51">
        <f ca="1">SUMPRODUCT($CM112:$DD112,INDIRECT(ADDRESS(CB$2,$DH$2)):INDIRECT(ADDRESS(CB$2,$DY$2)))</f>
        <v>47863.393890905099</v>
      </c>
      <c r="CC112" s="51">
        <f ca="1">SUMPRODUCT($CM112:$DD112,INDIRECT(ADDRESS(CC$2,$DH$2)):INDIRECT(ADDRESS(CC$2,$DY$2)))</f>
        <v>47863.393890905099</v>
      </c>
      <c r="CD112" s="51">
        <f ca="1">SUMPRODUCT($CM112:$DD112,INDIRECT(ADDRESS(CD$2,$DH$2)):INDIRECT(ADDRESS(CD$2,$DY$2)))</f>
        <v>47863.393890905099</v>
      </c>
      <c r="CF112" s="51">
        <f t="shared" ca="1" si="10"/>
        <v>573019.99816585041</v>
      </c>
      <c r="CG112" s="51">
        <f t="shared" ca="1" si="10"/>
        <v>573241.98290089937</v>
      </c>
      <c r="CH112" s="51">
        <f t="shared" ca="1" si="10"/>
        <v>573478.77855161158</v>
      </c>
      <c r="CI112" s="51">
        <f t="shared" ca="1" si="10"/>
        <v>573733.56347578636</v>
      </c>
      <c r="CJ112" s="51">
        <f t="shared" ca="1" si="10"/>
        <v>573988.42099567852</v>
      </c>
      <c r="CK112" s="51">
        <f t="shared" ca="1" si="10"/>
        <v>574227.51488154137</v>
      </c>
      <c r="CL112" s="82"/>
      <c r="CM112" s="1">
        <f>IFERROR(VLOOKUP($A112,Auxiliar_OPEX_CustosUnit!$A$4:$BT$129,COLUMN(Auxiliar_OPEX_CustosUnit!BC$2),0),0)</f>
        <v>0</v>
      </c>
      <c r="CN112" s="1">
        <f>IFERROR(VLOOKUP($A112,Auxiliar_OPEX_CustosUnit!$A$4:$BT$129,COLUMN(Auxiliar_OPEX_CustosUnit!BD$2),0),0)</f>
        <v>0</v>
      </c>
      <c r="CO112" s="1">
        <f>IFERROR(VLOOKUP($A112,Auxiliar_OPEX_CustosUnit!$A$4:$BT$129,COLUMN(Auxiliar_OPEX_CustosUnit!BE$2),0)*(1-DRE_Auxiliar!$A$172),0)</f>
        <v>34127.690794270929</v>
      </c>
      <c r="CP112" s="1">
        <f>IFERROR(VLOOKUP($A112,Auxiliar_OPEX_CustosUnit!$A$4:$BT$129,COLUMN(Auxiliar_OPEX_CustosUnit!BF$2),0),0)</f>
        <v>0</v>
      </c>
      <c r="CQ112" s="1">
        <f>IFERROR(VLOOKUP($A112,Auxiliar_OPEX_CustosUnit!$A$4:$BT$129,COLUMN(Auxiliar_OPEX_CustosUnit!BG$2),0),0)</f>
        <v>0</v>
      </c>
      <c r="CR112" s="1">
        <f>IFERROR(VLOOKUP($A112,Auxiliar_OPEX_CustosUnit!$A$4:$BT$129,COLUMN(Auxiliar_OPEX_CustosUnit!BH$2),0),0)</f>
        <v>0</v>
      </c>
      <c r="CS112" s="1">
        <f>IFERROR(VLOOKUP($A112,Auxiliar_OPEX_CustosUnit!$A$4:$BT$129,COLUMN(Auxiliar_OPEX_CustosUnit!BI$2),0),0)</f>
        <v>0</v>
      </c>
      <c r="CT112" s="1">
        <f>IFERROR(VLOOKUP($A112,Auxiliar_OPEX_CustosUnit!$A$4:$BT$129,COLUMN(Auxiliar_OPEX_CustosUnit!BJ$2),0),0)</f>
        <v>0</v>
      </c>
      <c r="CU112" s="1">
        <f>IFERROR(VLOOKUP($A112,Auxiliar_OPEX_CustosUnit!$A$4:$BT$129,COLUMN(Auxiliar_OPEX_CustosUnit!BK$2),0),0)</f>
        <v>0</v>
      </c>
      <c r="CV112" s="1">
        <f>IFERROR(VLOOKUP($A112,Auxiliar_OPEX_CustosUnit!$A$4:$BT$129,COLUMN(Auxiliar_OPEX_CustosUnit!BL$2),0),0)</f>
        <v>368.01055898075998</v>
      </c>
      <c r="CW112" s="1">
        <f>IFERROR(VLOOKUP($A112,Auxiliar_OPEX_CustosUnit!$A$4:$BT$129,COLUMN(Auxiliar_OPEX_CustosUnit!BM$2),0),0)</f>
        <v>0</v>
      </c>
      <c r="CX112" s="1">
        <f>IFERROR(VLOOKUP($A112,Auxiliar_OPEX_CustosUnit!$A$4:$BT$129,COLUMN(Auxiliar_OPEX_CustosUnit!BN$2),0),0)</f>
        <v>0</v>
      </c>
      <c r="CY112" s="1">
        <f>IFERROR(VLOOKUP($A112,Auxiliar_OPEX_CustosUnit!$A$4:$BT$129,COLUMN(Auxiliar_OPEX_CustosUnit!BO$2),0),0)</f>
        <v>0</v>
      </c>
      <c r="CZ112" s="1">
        <f>IFERROR(VLOOKUP($A112,Auxiliar_OPEX_CustosUnit!$A$4:$BT$129,COLUMN(Auxiliar_OPEX_CustosUnit!BP$2),0),0)</f>
        <v>0</v>
      </c>
      <c r="DA112" s="1">
        <f>IFERROR(VLOOKUP($A112,Auxiliar_OPEX_CustosUnit!$A$4:$BT$129,COLUMN(Auxiliar_OPEX_CustosUnit!BQ$2),0),0)</f>
        <v>0</v>
      </c>
      <c r="DB112" s="1">
        <f>IFERROR(VLOOKUP($A112,Auxiliar_OPEX_CustosUnit!$A$4:$BT$129,COLUMN(Auxiliar_OPEX_CustosUnit!BR$2),0),0)</f>
        <v>0</v>
      </c>
      <c r="DC112" s="1">
        <f>IFERROR(VLOOKUP($A112,Auxiliar_OPEX_CustosUnit!$A$4:$BT$129,COLUMN(Auxiliar_OPEX_CustosUnit!BS$2),0),0)</f>
        <v>0</v>
      </c>
      <c r="DD112" s="1">
        <f>IFERROR(VLOOKUP($A112,Auxiliar_OPEX_CustosUnit!$A$4:$BT$129,COLUMN(Auxiliar_OPEX_CustosUnit!BT$2),0),0)</f>
        <v>0</v>
      </c>
    </row>
    <row r="113" spans="1:108" hidden="1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0"/>
        <v>0</v>
      </c>
      <c r="CG113" s="51">
        <f t="shared" ca="1" si="10"/>
        <v>0</v>
      </c>
      <c r="CH113" s="51">
        <f t="shared" ca="1" si="10"/>
        <v>0</v>
      </c>
      <c r="CI113" s="51">
        <f t="shared" ca="1" si="10"/>
        <v>0</v>
      </c>
      <c r="CJ113" s="51">
        <f t="shared" ca="1" si="10"/>
        <v>0</v>
      </c>
      <c r="CK113" s="51">
        <f t="shared" ca="1" si="10"/>
        <v>0</v>
      </c>
      <c r="CL113" s="82"/>
      <c r="CM113" s="1" t="str">
        <f>IFERROR(VLOOKUP($A113,Auxiliar_OPEX_CustosUnit!$A$4:$BT$129,COLUMN(Auxiliar_OPEX_CustosUnit!BC$2),0),0)</f>
        <v/>
      </c>
      <c r="CN113" s="1" t="str">
        <f>IFERROR(VLOOKUP($A113,Auxiliar_OPEX_CustosUnit!$A$4:$BT$129,COLUMN(Auxiliar_OPEX_CustosUnit!BD$2),0),0)</f>
        <v/>
      </c>
      <c r="CO113" s="1">
        <f>IFERROR(VLOOKUP($A113,Auxiliar_OPEX_CustosUnit!$A$4:$BT$129,COLUMN(Auxiliar_OPEX_CustosUnit!BE$2),0)*(1-DRE_Auxiliar!$A$172),0)</f>
        <v>0</v>
      </c>
      <c r="CP113" s="1" t="str">
        <f>IFERROR(VLOOKUP($A113,Auxiliar_OPEX_CustosUnit!$A$4:$BT$129,COLUMN(Auxiliar_OPEX_CustosUnit!BF$2),0),0)</f>
        <v/>
      </c>
      <c r="CQ113" s="1" t="str">
        <f>IFERROR(VLOOKUP($A113,Auxiliar_OPEX_CustosUnit!$A$4:$BT$129,COLUMN(Auxiliar_OPEX_CustosUnit!BG$2),0),0)</f>
        <v/>
      </c>
      <c r="CR113" s="1" t="str">
        <f>IFERROR(VLOOKUP($A113,Auxiliar_OPEX_CustosUnit!$A$4:$BT$129,COLUMN(Auxiliar_OPEX_CustosUnit!BH$2),0),0)</f>
        <v/>
      </c>
      <c r="CS113" s="1" t="str">
        <f>IFERROR(VLOOKUP($A113,Auxiliar_OPEX_CustosUnit!$A$4:$BT$129,COLUMN(Auxiliar_OPEX_CustosUnit!BI$2),0),0)</f>
        <v/>
      </c>
      <c r="CT113" s="1" t="str">
        <f>IFERROR(VLOOKUP($A113,Auxiliar_OPEX_CustosUnit!$A$4:$BT$129,COLUMN(Auxiliar_OPEX_CustosUnit!BJ$2),0),0)</f>
        <v/>
      </c>
      <c r="CU113" s="1" t="str">
        <f>IFERROR(VLOOKUP($A113,Auxiliar_OPEX_CustosUnit!$A$4:$BT$129,COLUMN(Auxiliar_OPEX_CustosUnit!BK$2),0),0)</f>
        <v/>
      </c>
      <c r="CV113" s="1" t="str">
        <f>IFERROR(VLOOKUP($A113,Auxiliar_OPEX_CustosUnit!$A$4:$BT$129,COLUMN(Auxiliar_OPEX_CustosUnit!BL$2),0),0)</f>
        <v/>
      </c>
      <c r="CW113" s="1" t="str">
        <f>IFERROR(VLOOKUP($A113,Auxiliar_OPEX_CustosUnit!$A$4:$BT$129,COLUMN(Auxiliar_OPEX_CustosUnit!BM$2),0),0)</f>
        <v/>
      </c>
      <c r="CX113" s="1" t="str">
        <f>IFERROR(VLOOKUP($A113,Auxiliar_OPEX_CustosUnit!$A$4:$BT$129,COLUMN(Auxiliar_OPEX_CustosUnit!BN$2),0),0)</f>
        <v/>
      </c>
      <c r="CY113" s="1" t="str">
        <f>IFERROR(VLOOKUP($A113,Auxiliar_OPEX_CustosUnit!$A$4:$BT$129,COLUMN(Auxiliar_OPEX_CustosUnit!BO$2),0),0)</f>
        <v/>
      </c>
      <c r="CZ113" s="1" t="str">
        <f>IFERROR(VLOOKUP($A113,Auxiliar_OPEX_CustosUnit!$A$4:$BT$129,COLUMN(Auxiliar_OPEX_CustosUnit!BP$2),0),0)</f>
        <v/>
      </c>
      <c r="DA113" s="1" t="str">
        <f>IFERROR(VLOOKUP($A113,Auxiliar_OPEX_CustosUnit!$A$4:$BT$129,COLUMN(Auxiliar_OPEX_CustosUnit!BQ$2),0),0)</f>
        <v/>
      </c>
      <c r="DB113" s="1" t="str">
        <f>IFERROR(VLOOKUP($A113,Auxiliar_OPEX_CustosUnit!$A$4:$BT$129,COLUMN(Auxiliar_OPEX_CustosUnit!BR$2),0),0)</f>
        <v/>
      </c>
      <c r="DC113" s="1" t="str">
        <f>IFERROR(VLOOKUP($A113,Auxiliar_OPEX_CustosUnit!$A$4:$BT$129,COLUMN(Auxiliar_OPEX_CustosUnit!BS$2),0),0)</f>
        <v/>
      </c>
      <c r="DD113" s="1" t="str">
        <f>IFERROR(VLOOKUP($A113,Auxiliar_OPEX_CustosUnit!$A$4:$BT$129,COLUMN(Auxiliar_OPEX_CustosUnit!BT$2),0),0)</f>
        <v/>
      </c>
    </row>
    <row r="114" spans="1:108" hidden="1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5135.7290837386718</v>
      </c>
      <c r="E114" s="51">
        <f ca="1">SUMPRODUCT($CM114:$DD114,INDIRECT(ADDRESS(E$2,$DH$2)):INDIRECT(ADDRESS(E$2,$DY$2)))</f>
        <v>5135.7290837386718</v>
      </c>
      <c r="F114" s="51">
        <f ca="1">SUMPRODUCT($CM114:$DD114,INDIRECT(ADDRESS(F$2,$DH$2)):INDIRECT(ADDRESS(F$2,$DY$2)))</f>
        <v>5135.7290837386718</v>
      </c>
      <c r="G114" s="51">
        <f ca="1">SUMPRODUCT($CM114:$DD114,INDIRECT(ADDRESS(G$2,$DH$2)):INDIRECT(ADDRESS(G$2,$DY$2)))</f>
        <v>5135.7290837386718</v>
      </c>
      <c r="H114" s="51">
        <f ca="1">SUMPRODUCT($CM114:$DD114,INDIRECT(ADDRESS(H$2,$DH$2)):INDIRECT(ADDRESS(H$2,$DY$2)))</f>
        <v>5135.7290837386718</v>
      </c>
      <c r="I114" s="51">
        <f ca="1">SUMPRODUCT($CM114:$DD114,INDIRECT(ADDRESS(I$2,$DH$2)):INDIRECT(ADDRESS(I$2,$DY$2)))</f>
        <v>5135.7290837386718</v>
      </c>
      <c r="J114" s="51">
        <f ca="1">SUMPRODUCT($CM114:$DD114,INDIRECT(ADDRESS(J$2,$DH$2)):INDIRECT(ADDRESS(J$2,$DY$2)))</f>
        <v>5135.7290837386718</v>
      </c>
      <c r="K114" s="51">
        <f ca="1">SUMPRODUCT($CM114:$DD114,INDIRECT(ADDRESS(K$2,$DH$2)):INDIRECT(ADDRESS(K$2,$DY$2)))</f>
        <v>5136.2690355437508</v>
      </c>
      <c r="L114" s="51">
        <f ca="1">SUMPRODUCT($CM114:$DD114,INDIRECT(ADDRESS(L$2,$DH$2)):INDIRECT(ADDRESS(L$2,$DY$2)))</f>
        <v>5136.2690355437508</v>
      </c>
      <c r="M114" s="51">
        <f ca="1">SUMPRODUCT($CM114:$DD114,INDIRECT(ADDRESS(M$2,$DH$2)):INDIRECT(ADDRESS(M$2,$DY$2)))</f>
        <v>5136.2690355437508</v>
      </c>
      <c r="N114" s="51">
        <f ca="1">SUMPRODUCT($CM114:$DD114,INDIRECT(ADDRESS(N$2,$DH$2)):INDIRECT(ADDRESS(N$2,$DY$2)))</f>
        <v>5136.2690355437508</v>
      </c>
      <c r="O114" s="51">
        <f ca="1">SUMPRODUCT($CM114:$DD114,INDIRECT(ADDRESS(O$2,$DH$2)):INDIRECT(ADDRESS(O$2,$DY$2)))</f>
        <v>5136.2690355437508</v>
      </c>
      <c r="P114" s="51">
        <f ca="1">SUMPRODUCT($CM114:$DD114,INDIRECT(ADDRESS(P$2,$DH$2)):INDIRECT(ADDRESS(P$2,$DY$2)))</f>
        <v>5136.2690355437508</v>
      </c>
      <c r="Q114" s="51">
        <f ca="1">SUMPRODUCT($CM114:$DD114,INDIRECT(ADDRESS(Q$2,$DH$2)):INDIRECT(ADDRESS(Q$2,$DY$2)))</f>
        <v>5136.2690355437508</v>
      </c>
      <c r="R114" s="51">
        <f ca="1">SUMPRODUCT($CM114:$DD114,INDIRECT(ADDRESS(R$2,$DH$2)):INDIRECT(ADDRESS(R$2,$DY$2)))</f>
        <v>5136.2690355437508</v>
      </c>
      <c r="S114" s="51">
        <f ca="1">SUMPRODUCT($CM114:$DD114,INDIRECT(ADDRESS(S$2,$DH$2)):INDIRECT(ADDRESS(S$2,$DY$2)))</f>
        <v>5136.2690355437508</v>
      </c>
      <c r="T114" s="51">
        <f ca="1">SUMPRODUCT($CM114:$DD114,INDIRECT(ADDRESS(T$2,$DH$2)):INDIRECT(ADDRESS(T$2,$DY$2)))</f>
        <v>5136.2690355437508</v>
      </c>
      <c r="U114" s="51">
        <f ca="1">SUMPRODUCT($CM114:$DD114,INDIRECT(ADDRESS(U$2,$DH$2)):INDIRECT(ADDRESS(U$2,$DY$2)))</f>
        <v>5136.2690355437508</v>
      </c>
      <c r="V114" s="51">
        <f ca="1">SUMPRODUCT($CM114:$DD114,INDIRECT(ADDRESS(V$2,$DH$2)):INDIRECT(ADDRESS(V$2,$DY$2)))</f>
        <v>5136.2690355437508</v>
      </c>
      <c r="W114" s="51">
        <f ca="1">SUMPRODUCT($CM114:$DD114,INDIRECT(ADDRESS(W$2,$DH$2)):INDIRECT(ADDRESS(W$2,$DY$2)))</f>
        <v>5136.8299616143895</v>
      </c>
      <c r="X114" s="51">
        <f ca="1">SUMPRODUCT($CM114:$DD114,INDIRECT(ADDRESS(X$2,$DH$2)):INDIRECT(ADDRESS(X$2,$DY$2)))</f>
        <v>5136.8299616143895</v>
      </c>
      <c r="Y114" s="51">
        <f ca="1">SUMPRODUCT($CM114:$DD114,INDIRECT(ADDRESS(Y$2,$DH$2)):INDIRECT(ADDRESS(Y$2,$DY$2)))</f>
        <v>5136.8299616143895</v>
      </c>
      <c r="Z114" s="51">
        <f ca="1">SUMPRODUCT($CM114:$DD114,INDIRECT(ADDRESS(Z$2,$DH$2)):INDIRECT(ADDRESS(Z$2,$DY$2)))</f>
        <v>5136.8299616143895</v>
      </c>
      <c r="AA114" s="51">
        <f ca="1">SUMPRODUCT($CM114:$DD114,INDIRECT(ADDRESS(AA$2,$DH$2)):INDIRECT(ADDRESS(AA$2,$DY$2)))</f>
        <v>5136.8299616143895</v>
      </c>
      <c r="AB114" s="51">
        <f ca="1">SUMPRODUCT($CM114:$DD114,INDIRECT(ADDRESS(AB$2,$DH$2)):INDIRECT(ADDRESS(AB$2,$DY$2)))</f>
        <v>5136.8299616143895</v>
      </c>
      <c r="AC114" s="51">
        <f ca="1">SUMPRODUCT($CM114:$DD114,INDIRECT(ADDRESS(AC$2,$DH$2)):INDIRECT(ADDRESS(AC$2,$DY$2)))</f>
        <v>5136.8299616143895</v>
      </c>
      <c r="AD114" s="51">
        <f ca="1">SUMPRODUCT($CM114:$DD114,INDIRECT(ADDRESS(AD$2,$DH$2)):INDIRECT(ADDRESS(AD$2,$DY$2)))</f>
        <v>5136.8299616143895</v>
      </c>
      <c r="AE114" s="51">
        <f ca="1">SUMPRODUCT($CM114:$DD114,INDIRECT(ADDRESS(AE$2,$DH$2)):INDIRECT(ADDRESS(AE$2,$DY$2)))</f>
        <v>5136.8299616143895</v>
      </c>
      <c r="AF114" s="51">
        <f ca="1">SUMPRODUCT($CM114:$DD114,INDIRECT(ADDRESS(AF$2,$DH$2)):INDIRECT(ADDRESS(AF$2,$DY$2)))</f>
        <v>5136.8299616143895</v>
      </c>
      <c r="AG114" s="51">
        <f ca="1">SUMPRODUCT($CM114:$DD114,INDIRECT(ADDRESS(AG$2,$DH$2)):INDIRECT(ADDRESS(AG$2,$DY$2)))</f>
        <v>5136.8299616143895</v>
      </c>
      <c r="AH114" s="51">
        <f ca="1">SUMPRODUCT($CM114:$DD114,INDIRECT(ADDRESS(AH$2,$DH$2)):INDIRECT(ADDRESS(AH$2,$DY$2)))</f>
        <v>5136.8299616143895</v>
      </c>
      <c r="AI114" s="51">
        <f ca="1">SUMPRODUCT($CM114:$DD114,INDIRECT(ADDRESS(AI$2,$DH$2)):INDIRECT(ADDRESS(AI$2,$DY$2)))</f>
        <v>5137.449385077347</v>
      </c>
      <c r="AJ114" s="51">
        <f ca="1">SUMPRODUCT($CM114:$DD114,INDIRECT(ADDRESS(AJ$2,$DH$2)):INDIRECT(ADDRESS(AJ$2,$DY$2)))</f>
        <v>5137.449385077347</v>
      </c>
      <c r="AK114" s="51">
        <f ca="1">SUMPRODUCT($CM114:$DD114,INDIRECT(ADDRESS(AK$2,$DH$2)):INDIRECT(ADDRESS(AK$2,$DY$2)))</f>
        <v>5137.449385077347</v>
      </c>
      <c r="AL114" s="51">
        <f ca="1">SUMPRODUCT($CM114:$DD114,INDIRECT(ADDRESS(AL$2,$DH$2)):INDIRECT(ADDRESS(AL$2,$DY$2)))</f>
        <v>5137.449385077347</v>
      </c>
      <c r="AM114" s="51">
        <f ca="1">SUMPRODUCT($CM114:$DD114,INDIRECT(ADDRESS(AM$2,$DH$2)):INDIRECT(ADDRESS(AM$2,$DY$2)))</f>
        <v>5137.449385077347</v>
      </c>
      <c r="AN114" s="51">
        <f ca="1">SUMPRODUCT($CM114:$DD114,INDIRECT(ADDRESS(AN$2,$DH$2)):INDIRECT(ADDRESS(AN$2,$DY$2)))</f>
        <v>5137.449385077347</v>
      </c>
      <c r="AO114" s="51">
        <f ca="1">SUMPRODUCT($CM114:$DD114,INDIRECT(ADDRESS(AO$2,$DH$2)):INDIRECT(ADDRESS(AO$2,$DY$2)))</f>
        <v>5137.449385077347</v>
      </c>
      <c r="AP114" s="51">
        <f ca="1">SUMPRODUCT($CM114:$DD114,INDIRECT(ADDRESS(AP$2,$DH$2)):INDIRECT(ADDRESS(AP$2,$DY$2)))</f>
        <v>5137.449385077347</v>
      </c>
      <c r="AQ114" s="51">
        <f ca="1">SUMPRODUCT($CM114:$DD114,INDIRECT(ADDRESS(AQ$2,$DH$2)):INDIRECT(ADDRESS(AQ$2,$DY$2)))</f>
        <v>5137.449385077347</v>
      </c>
      <c r="AR114" s="51">
        <f ca="1">SUMPRODUCT($CM114:$DD114,INDIRECT(ADDRESS(AR$2,$DH$2)):INDIRECT(ADDRESS(AR$2,$DY$2)))</f>
        <v>5137.449385077347</v>
      </c>
      <c r="AS114" s="51">
        <f ca="1">SUMPRODUCT($CM114:$DD114,INDIRECT(ADDRESS(AS$2,$DH$2)):INDIRECT(ADDRESS(AS$2,$DY$2)))</f>
        <v>5137.449385077347</v>
      </c>
      <c r="AT114" s="51">
        <f ca="1">SUMPRODUCT($CM114:$DD114,INDIRECT(ADDRESS(AT$2,$DH$2)):INDIRECT(ADDRESS(AT$2,$DY$2)))</f>
        <v>5137.449385077347</v>
      </c>
      <c r="AU114" s="51">
        <f ca="1">SUMPRODUCT($CM114:$DD114,INDIRECT(ADDRESS(AU$2,$DH$2)):INDIRECT(ADDRESS(AU$2,$DY$2)))</f>
        <v>5138.0936282200737</v>
      </c>
      <c r="AV114" s="51">
        <f ca="1">SUMPRODUCT($CM114:$DD114,INDIRECT(ADDRESS(AV$2,$DH$2)):INDIRECT(ADDRESS(AV$2,$DY$2)))</f>
        <v>5138.0936282200737</v>
      </c>
      <c r="AW114" s="51">
        <f ca="1">SUMPRODUCT($CM114:$DD114,INDIRECT(ADDRESS(AW$2,$DH$2)):INDIRECT(ADDRESS(AW$2,$DY$2)))</f>
        <v>5138.0936282200737</v>
      </c>
      <c r="AX114" s="51">
        <f ca="1">SUMPRODUCT($CM114:$DD114,INDIRECT(ADDRESS(AX$2,$DH$2)):INDIRECT(ADDRESS(AX$2,$DY$2)))</f>
        <v>5138.0936282200737</v>
      </c>
      <c r="AY114" s="51">
        <f ca="1">SUMPRODUCT($CM114:$DD114,INDIRECT(ADDRESS(AY$2,$DH$2)):INDIRECT(ADDRESS(AY$2,$DY$2)))</f>
        <v>5138.0936282200737</v>
      </c>
      <c r="AZ114" s="51">
        <f ca="1">SUMPRODUCT($CM114:$DD114,INDIRECT(ADDRESS(AZ$2,$DH$2)):INDIRECT(ADDRESS(AZ$2,$DY$2)))</f>
        <v>5138.0936282200737</v>
      </c>
      <c r="BA114" s="51">
        <f ca="1">SUMPRODUCT($CM114:$DD114,INDIRECT(ADDRESS(BA$2,$DH$2)):INDIRECT(ADDRESS(BA$2,$DY$2)))</f>
        <v>5138.0936282200737</v>
      </c>
      <c r="BB114" s="51">
        <f ca="1">SUMPRODUCT($CM114:$DD114,INDIRECT(ADDRESS(BB$2,$DH$2)):INDIRECT(ADDRESS(BB$2,$DY$2)))</f>
        <v>5138.0936282200737</v>
      </c>
      <c r="BC114" s="51">
        <f ca="1">SUMPRODUCT($CM114:$DD114,INDIRECT(ADDRESS(BC$2,$DH$2)):INDIRECT(ADDRESS(BC$2,$DY$2)))</f>
        <v>5138.0936282200737</v>
      </c>
      <c r="BD114" s="51">
        <f ca="1">SUMPRODUCT($CM114:$DD114,INDIRECT(ADDRESS(BD$2,$DH$2)):INDIRECT(ADDRESS(BD$2,$DY$2)))</f>
        <v>5138.0936282200737</v>
      </c>
      <c r="BE114" s="51">
        <f ca="1">SUMPRODUCT($CM114:$DD114,INDIRECT(ADDRESS(BE$2,$DH$2)):INDIRECT(ADDRESS(BE$2,$DY$2)))</f>
        <v>5138.0936282200737</v>
      </c>
      <c r="BF114" s="51">
        <f ca="1">SUMPRODUCT($CM114:$DD114,INDIRECT(ADDRESS(BF$2,$DH$2)):INDIRECT(ADDRESS(BF$2,$DY$2)))</f>
        <v>5138.0936282200737</v>
      </c>
      <c r="BG114" s="51">
        <f ca="1">SUMPRODUCT($CM114:$DD114,INDIRECT(ADDRESS(BG$2,$DH$2)):INDIRECT(ADDRESS(BG$2,$DY$2)))</f>
        <v>5138.7035544636838</v>
      </c>
      <c r="BH114" s="51">
        <f ca="1">SUMPRODUCT($CM114:$DD114,INDIRECT(ADDRESS(BH$2,$DH$2)):INDIRECT(ADDRESS(BH$2,$DY$2)))</f>
        <v>5138.7035544636838</v>
      </c>
      <c r="BI114" s="51">
        <f ca="1">SUMPRODUCT($CM114:$DD114,INDIRECT(ADDRESS(BI$2,$DH$2)):INDIRECT(ADDRESS(BI$2,$DY$2)))</f>
        <v>5138.7035544636838</v>
      </c>
      <c r="BJ114" s="51">
        <f ca="1">SUMPRODUCT($CM114:$DD114,INDIRECT(ADDRESS(BJ$2,$DH$2)):INDIRECT(ADDRESS(BJ$2,$DY$2)))</f>
        <v>5138.7035544636838</v>
      </c>
      <c r="BK114" s="51">
        <f ca="1">SUMPRODUCT($CM114:$DD114,INDIRECT(ADDRESS(BK$2,$DH$2)):INDIRECT(ADDRESS(BK$2,$DY$2)))</f>
        <v>5138.7035544636838</v>
      </c>
      <c r="BL114" s="51">
        <f ca="1">SUMPRODUCT($CM114:$DD114,INDIRECT(ADDRESS(BL$2,$DH$2)):INDIRECT(ADDRESS(BL$2,$DY$2)))</f>
        <v>5138.7035544636838</v>
      </c>
      <c r="BM114" s="51">
        <f ca="1">SUMPRODUCT($CM114:$DD114,INDIRECT(ADDRESS(BM$2,$DH$2)):INDIRECT(ADDRESS(BM$2,$DY$2)))</f>
        <v>5138.7035544636838</v>
      </c>
      <c r="BN114" s="51">
        <f ca="1">SUMPRODUCT($CM114:$DD114,INDIRECT(ADDRESS(BN$2,$DH$2)):INDIRECT(ADDRESS(BN$2,$DY$2)))</f>
        <v>5138.7035544636838</v>
      </c>
      <c r="BO114" s="51">
        <f ca="1">SUMPRODUCT($CM114:$DD114,INDIRECT(ADDRESS(BO$2,$DH$2)):INDIRECT(ADDRESS(BO$2,$DY$2)))</f>
        <v>5138.7035544636838</v>
      </c>
      <c r="BP114" s="51">
        <f ca="1">SUMPRODUCT($CM114:$DD114,INDIRECT(ADDRESS(BP$2,$DH$2)):INDIRECT(ADDRESS(BP$2,$DY$2)))</f>
        <v>5138.7035544636838</v>
      </c>
      <c r="BQ114" s="51">
        <f ca="1">SUMPRODUCT($CM114:$DD114,INDIRECT(ADDRESS(BQ$2,$DH$2)):INDIRECT(ADDRESS(BQ$2,$DY$2)))</f>
        <v>5138.7035544636838</v>
      </c>
      <c r="BR114" s="51">
        <f ca="1">SUMPRODUCT($CM114:$DD114,INDIRECT(ADDRESS(BR$2,$DH$2)):INDIRECT(ADDRESS(BR$2,$DY$2)))</f>
        <v>5138.7035544636838</v>
      </c>
      <c r="BS114" s="51">
        <f ca="1">SUMPRODUCT($CM114:$DD114,INDIRECT(ADDRESS(BS$2,$DH$2)):INDIRECT(ADDRESS(BS$2,$DY$2)))</f>
        <v>5139.2680112828348</v>
      </c>
      <c r="BT114" s="51">
        <f ca="1">SUMPRODUCT($CM114:$DD114,INDIRECT(ADDRESS(BT$2,$DH$2)):INDIRECT(ADDRESS(BT$2,$DY$2)))</f>
        <v>5139.2680112828348</v>
      </c>
      <c r="BU114" s="51">
        <f ca="1">SUMPRODUCT($CM114:$DD114,INDIRECT(ADDRESS(BU$2,$DH$2)):INDIRECT(ADDRESS(BU$2,$DY$2)))</f>
        <v>5139.2680112828348</v>
      </c>
      <c r="BV114" s="51">
        <f ca="1">SUMPRODUCT($CM114:$DD114,INDIRECT(ADDRESS(BV$2,$DH$2)):INDIRECT(ADDRESS(BV$2,$DY$2)))</f>
        <v>5139.2680112828348</v>
      </c>
      <c r="BW114" s="51">
        <f ca="1">SUMPRODUCT($CM114:$DD114,INDIRECT(ADDRESS(BW$2,$DH$2)):INDIRECT(ADDRESS(BW$2,$DY$2)))</f>
        <v>5139.2680112828348</v>
      </c>
      <c r="BX114" s="51">
        <f ca="1">SUMPRODUCT($CM114:$DD114,INDIRECT(ADDRESS(BX$2,$DH$2)):INDIRECT(ADDRESS(BX$2,$DY$2)))</f>
        <v>5139.2680112828348</v>
      </c>
      <c r="BY114" s="51">
        <f ca="1">SUMPRODUCT($CM114:$DD114,INDIRECT(ADDRESS(BY$2,$DH$2)):INDIRECT(ADDRESS(BY$2,$DY$2)))</f>
        <v>5139.2680112828348</v>
      </c>
      <c r="BZ114" s="51">
        <f ca="1">SUMPRODUCT($CM114:$DD114,INDIRECT(ADDRESS(BZ$2,$DH$2)):INDIRECT(ADDRESS(BZ$2,$DY$2)))</f>
        <v>5139.2680112828348</v>
      </c>
      <c r="CA114" s="51">
        <f ca="1">SUMPRODUCT($CM114:$DD114,INDIRECT(ADDRESS(CA$2,$DH$2)):INDIRECT(ADDRESS(CA$2,$DY$2)))</f>
        <v>5139.2680112828348</v>
      </c>
      <c r="CB114" s="51">
        <f ca="1">SUMPRODUCT($CM114:$DD114,INDIRECT(ADDRESS(CB$2,$DH$2)):INDIRECT(ADDRESS(CB$2,$DY$2)))</f>
        <v>5139.2680112828348</v>
      </c>
      <c r="CC114" s="51">
        <f ca="1">SUMPRODUCT($CM114:$DD114,INDIRECT(ADDRESS(CC$2,$DH$2)):INDIRECT(ADDRESS(CC$2,$DY$2)))</f>
        <v>5139.2680112828348</v>
      </c>
      <c r="CD114" s="51">
        <f ca="1">SUMPRODUCT($CM114:$DD114,INDIRECT(ADDRESS(CD$2,$DH$2)):INDIRECT(ADDRESS(CD$2,$DY$2)))</f>
        <v>5139.2680112828348</v>
      </c>
      <c r="CF114" s="51">
        <f t="shared" ca="1" si="10"/>
        <v>61631.448763889464</v>
      </c>
      <c r="CG114" s="51">
        <f t="shared" ca="1" si="10"/>
        <v>61638.033056878216</v>
      </c>
      <c r="CH114" s="51">
        <f t="shared" ca="1" si="10"/>
        <v>61645.056656687448</v>
      </c>
      <c r="CI114" s="51">
        <f t="shared" ca="1" si="10"/>
        <v>61652.613836641787</v>
      </c>
      <c r="CJ114" s="51">
        <f t="shared" ca="1" si="10"/>
        <v>61660.173169858928</v>
      </c>
      <c r="CK114" s="51">
        <f t="shared" ca="1" si="10"/>
        <v>61667.264937659973</v>
      </c>
      <c r="CL114" s="82"/>
      <c r="CM114" s="1">
        <f>IFERROR(VLOOKUP($A114,Auxiliar_OPEX_CustosUnit!$A$4:$BT$129,COLUMN(Auxiliar_OPEX_CustosUnit!BC$2),0),0)</f>
        <v>0</v>
      </c>
      <c r="CN114" s="1">
        <f>IFERROR(VLOOKUP($A114,Auxiliar_OPEX_CustosUnit!$A$4:$BT$129,COLUMN(Auxiliar_OPEX_CustosUnit!BD$2),0),0)</f>
        <v>0</v>
      </c>
      <c r="CO114" s="1">
        <f>IFERROR(VLOOKUP($A114,Auxiliar_OPEX_CustosUnit!$A$4:$BT$129,COLUMN(Auxiliar_OPEX_CustosUnit!BE$2),0)*(1-DRE_Auxiliar!$A$172),0)</f>
        <v>4731.8530889250424</v>
      </c>
      <c r="CP114" s="1">
        <f>IFERROR(VLOOKUP($A114,Auxiliar_OPEX_CustosUnit!$A$4:$BT$129,COLUMN(Auxiliar_OPEX_CustosUnit!BF$2),0),0)</f>
        <v>0</v>
      </c>
      <c r="CQ114" s="1">
        <f>IFERROR(VLOOKUP($A114,Auxiliar_OPEX_CustosUnit!$A$4:$BT$129,COLUMN(Auxiliar_OPEX_CustosUnit!BG$2),0),0)</f>
        <v>0</v>
      </c>
      <c r="CR114" s="1">
        <f>IFERROR(VLOOKUP($A114,Auxiliar_OPEX_CustosUnit!$A$4:$BT$129,COLUMN(Auxiliar_OPEX_CustosUnit!BH$2),0),0)</f>
        <v>0</v>
      </c>
      <c r="CS114" s="1">
        <f>IFERROR(VLOOKUP($A114,Auxiliar_OPEX_CustosUnit!$A$4:$BT$129,COLUMN(Auxiliar_OPEX_CustosUnit!BI$2),0),0)</f>
        <v>0</v>
      </c>
      <c r="CT114" s="1">
        <f>IFERROR(VLOOKUP($A114,Auxiliar_OPEX_CustosUnit!$A$4:$BT$129,COLUMN(Auxiliar_OPEX_CustosUnit!BJ$2),0),0)</f>
        <v>0</v>
      </c>
      <c r="CU114" s="1">
        <f>IFERROR(VLOOKUP($A114,Auxiliar_OPEX_CustosUnit!$A$4:$BT$129,COLUMN(Auxiliar_OPEX_CustosUnit!BK$2),0),0)</f>
        <v>0</v>
      </c>
      <c r="CV114" s="1">
        <f>IFERROR(VLOOKUP($A114,Auxiliar_OPEX_CustosUnit!$A$4:$BT$129,COLUMN(Auxiliar_OPEX_CustosUnit!BL$2),0),0)</f>
        <v>10.9155674273954</v>
      </c>
      <c r="CW114" s="1">
        <f>IFERROR(VLOOKUP($A114,Auxiliar_OPEX_CustosUnit!$A$4:$BT$129,COLUMN(Auxiliar_OPEX_CustosUnit!BM$2),0),0)</f>
        <v>0</v>
      </c>
      <c r="CX114" s="1">
        <f>IFERROR(VLOOKUP($A114,Auxiliar_OPEX_CustosUnit!$A$4:$BT$129,COLUMN(Auxiliar_OPEX_CustosUnit!BN$2),0),0)</f>
        <v>0</v>
      </c>
      <c r="CY114" s="1">
        <f>IFERROR(VLOOKUP($A114,Auxiliar_OPEX_CustosUnit!$A$4:$BT$129,COLUMN(Auxiliar_OPEX_CustosUnit!BO$2),0),0)</f>
        <v>0</v>
      </c>
      <c r="CZ114" s="1">
        <f>IFERROR(VLOOKUP($A114,Auxiliar_OPEX_CustosUnit!$A$4:$BT$129,COLUMN(Auxiliar_OPEX_CustosUnit!BP$2),0),0)</f>
        <v>0</v>
      </c>
      <c r="DA114" s="1">
        <f>IFERROR(VLOOKUP($A114,Auxiliar_OPEX_CustosUnit!$A$4:$BT$129,COLUMN(Auxiliar_OPEX_CustosUnit!BQ$2),0),0)</f>
        <v>0</v>
      </c>
      <c r="DB114" s="1">
        <f>IFERROR(VLOOKUP($A114,Auxiliar_OPEX_CustosUnit!$A$4:$BT$129,COLUMN(Auxiliar_OPEX_CustosUnit!BR$2),0),0)</f>
        <v>0</v>
      </c>
      <c r="DC114" s="1">
        <f>IFERROR(VLOOKUP($A114,Auxiliar_OPEX_CustosUnit!$A$4:$BT$129,COLUMN(Auxiliar_OPEX_CustosUnit!BS$2),0),0)</f>
        <v>0</v>
      </c>
      <c r="DD114" s="1">
        <f>IFERROR(VLOOKUP($A114,Auxiliar_OPEX_CustosUnit!$A$4:$BT$129,COLUMN(Auxiliar_OPEX_CustosUnit!BT$2),0),0)</f>
        <v>0</v>
      </c>
    </row>
    <row r="115" spans="1:108" hidden="1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0"/>
        <v>0</v>
      </c>
      <c r="CG115" s="51">
        <f t="shared" ca="1" si="10"/>
        <v>0</v>
      </c>
      <c r="CH115" s="51">
        <f t="shared" ca="1" si="10"/>
        <v>0</v>
      </c>
      <c r="CI115" s="51">
        <f t="shared" ca="1" si="10"/>
        <v>0</v>
      </c>
      <c r="CJ115" s="51">
        <f t="shared" ca="1" si="10"/>
        <v>0</v>
      </c>
      <c r="CK115" s="51">
        <f t="shared" ca="1" si="10"/>
        <v>0</v>
      </c>
      <c r="CL115" s="82"/>
      <c r="CM115" s="1" t="str">
        <f>IFERROR(VLOOKUP($A115,Auxiliar_OPEX_CustosUnit!$A$4:$BT$129,COLUMN(Auxiliar_OPEX_CustosUnit!BC$2),0),0)</f>
        <v/>
      </c>
      <c r="CN115" s="1" t="str">
        <f>IFERROR(VLOOKUP($A115,Auxiliar_OPEX_CustosUnit!$A$4:$BT$129,COLUMN(Auxiliar_OPEX_CustosUnit!BD$2),0),0)</f>
        <v/>
      </c>
      <c r="CO115" s="1">
        <f>IFERROR(VLOOKUP($A115,Auxiliar_OPEX_CustosUnit!$A$4:$BT$129,COLUMN(Auxiliar_OPEX_CustosUnit!BE$2),0)*(1-DRE_Auxiliar!$A$172),0)</f>
        <v>0</v>
      </c>
      <c r="CP115" s="1" t="str">
        <f>IFERROR(VLOOKUP($A115,Auxiliar_OPEX_CustosUnit!$A$4:$BT$129,COLUMN(Auxiliar_OPEX_CustosUnit!BF$2),0),0)</f>
        <v/>
      </c>
      <c r="CQ115" s="1" t="str">
        <f>IFERROR(VLOOKUP($A115,Auxiliar_OPEX_CustosUnit!$A$4:$BT$129,COLUMN(Auxiliar_OPEX_CustosUnit!BG$2),0),0)</f>
        <v/>
      </c>
      <c r="CR115" s="1" t="str">
        <f>IFERROR(VLOOKUP($A115,Auxiliar_OPEX_CustosUnit!$A$4:$BT$129,COLUMN(Auxiliar_OPEX_CustosUnit!BH$2),0),0)</f>
        <v/>
      </c>
      <c r="CS115" s="1" t="str">
        <f>IFERROR(VLOOKUP($A115,Auxiliar_OPEX_CustosUnit!$A$4:$BT$129,COLUMN(Auxiliar_OPEX_CustosUnit!BI$2),0),0)</f>
        <v/>
      </c>
      <c r="CT115" s="1" t="str">
        <f>IFERROR(VLOOKUP($A115,Auxiliar_OPEX_CustosUnit!$A$4:$BT$129,COLUMN(Auxiliar_OPEX_CustosUnit!BJ$2),0),0)</f>
        <v/>
      </c>
      <c r="CU115" s="1" t="str">
        <f>IFERROR(VLOOKUP($A115,Auxiliar_OPEX_CustosUnit!$A$4:$BT$129,COLUMN(Auxiliar_OPEX_CustosUnit!BK$2),0),0)</f>
        <v/>
      </c>
      <c r="CV115" s="1" t="str">
        <f>IFERROR(VLOOKUP($A115,Auxiliar_OPEX_CustosUnit!$A$4:$BT$129,COLUMN(Auxiliar_OPEX_CustosUnit!BL$2),0),0)</f>
        <v/>
      </c>
      <c r="CW115" s="1" t="str">
        <f>IFERROR(VLOOKUP($A115,Auxiliar_OPEX_CustosUnit!$A$4:$BT$129,COLUMN(Auxiliar_OPEX_CustosUnit!BM$2),0),0)</f>
        <v/>
      </c>
      <c r="CX115" s="1" t="str">
        <f>IFERROR(VLOOKUP($A115,Auxiliar_OPEX_CustosUnit!$A$4:$BT$129,COLUMN(Auxiliar_OPEX_CustosUnit!BN$2),0),0)</f>
        <v/>
      </c>
      <c r="CY115" s="1" t="str">
        <f>IFERROR(VLOOKUP($A115,Auxiliar_OPEX_CustosUnit!$A$4:$BT$129,COLUMN(Auxiliar_OPEX_CustosUnit!BO$2),0),0)</f>
        <v/>
      </c>
      <c r="CZ115" s="1" t="str">
        <f>IFERROR(VLOOKUP($A115,Auxiliar_OPEX_CustosUnit!$A$4:$BT$129,COLUMN(Auxiliar_OPEX_CustosUnit!BP$2),0),0)</f>
        <v/>
      </c>
      <c r="DA115" s="1" t="str">
        <f>IFERROR(VLOOKUP($A115,Auxiliar_OPEX_CustosUnit!$A$4:$BT$129,COLUMN(Auxiliar_OPEX_CustosUnit!BQ$2),0),0)</f>
        <v/>
      </c>
      <c r="DB115" s="1" t="str">
        <f>IFERROR(VLOOKUP($A115,Auxiliar_OPEX_CustosUnit!$A$4:$BT$129,COLUMN(Auxiliar_OPEX_CustosUnit!BR$2),0),0)</f>
        <v/>
      </c>
      <c r="DC115" s="1" t="str">
        <f>IFERROR(VLOOKUP($A115,Auxiliar_OPEX_CustosUnit!$A$4:$BT$129,COLUMN(Auxiliar_OPEX_CustosUnit!BS$2),0),0)</f>
        <v/>
      </c>
      <c r="DD115" s="1" t="str">
        <f>IFERROR(VLOOKUP($A115,Auxiliar_OPEX_CustosUnit!$A$4:$BT$129,COLUMN(Auxiliar_OPEX_CustosUnit!BT$2),0),0)</f>
        <v/>
      </c>
    </row>
    <row r="116" spans="1:108" hidden="1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14473.829026291849</v>
      </c>
      <c r="E116" s="51">
        <f ca="1">SUMPRODUCT($CM116:$DD116,INDIRECT(ADDRESS(E$2,$DH$2)):INDIRECT(ADDRESS(E$2,$DY$2)))</f>
        <v>14473.829026291849</v>
      </c>
      <c r="F116" s="51">
        <f ca="1">SUMPRODUCT($CM116:$DD116,INDIRECT(ADDRESS(F$2,$DH$2)):INDIRECT(ADDRESS(F$2,$DY$2)))</f>
        <v>14473.829026291849</v>
      </c>
      <c r="G116" s="51">
        <f ca="1">SUMPRODUCT($CM116:$DD116,INDIRECT(ADDRESS(G$2,$DH$2)):INDIRECT(ADDRESS(G$2,$DY$2)))</f>
        <v>14473.829026291849</v>
      </c>
      <c r="H116" s="51">
        <f ca="1">SUMPRODUCT($CM116:$DD116,INDIRECT(ADDRESS(H$2,$DH$2)):INDIRECT(ADDRESS(H$2,$DY$2)))</f>
        <v>14473.829026291849</v>
      </c>
      <c r="I116" s="51">
        <f ca="1">SUMPRODUCT($CM116:$DD116,INDIRECT(ADDRESS(I$2,$DH$2)):INDIRECT(ADDRESS(I$2,$DY$2)))</f>
        <v>14473.829026291849</v>
      </c>
      <c r="J116" s="51">
        <f ca="1">SUMPRODUCT($CM116:$DD116,INDIRECT(ADDRESS(J$2,$DH$2)):INDIRECT(ADDRESS(J$2,$DY$2)))</f>
        <v>14473.829026291849</v>
      </c>
      <c r="K116" s="51">
        <f ca="1">SUMPRODUCT($CM116:$DD116,INDIRECT(ADDRESS(K$2,$DH$2)):INDIRECT(ADDRESS(K$2,$DY$2)))</f>
        <v>14483.791085534845</v>
      </c>
      <c r="L116" s="51">
        <f ca="1">SUMPRODUCT($CM116:$DD116,INDIRECT(ADDRESS(L$2,$DH$2)):INDIRECT(ADDRESS(L$2,$DY$2)))</f>
        <v>14483.791085534845</v>
      </c>
      <c r="M116" s="51">
        <f ca="1">SUMPRODUCT($CM116:$DD116,INDIRECT(ADDRESS(M$2,$DH$2)):INDIRECT(ADDRESS(M$2,$DY$2)))</f>
        <v>14483.791085534845</v>
      </c>
      <c r="N116" s="51">
        <f ca="1">SUMPRODUCT($CM116:$DD116,INDIRECT(ADDRESS(N$2,$DH$2)):INDIRECT(ADDRESS(N$2,$DY$2)))</f>
        <v>14483.791085534845</v>
      </c>
      <c r="O116" s="51">
        <f ca="1">SUMPRODUCT($CM116:$DD116,INDIRECT(ADDRESS(O$2,$DH$2)):INDIRECT(ADDRESS(O$2,$DY$2)))</f>
        <v>14483.791085534845</v>
      </c>
      <c r="P116" s="51">
        <f ca="1">SUMPRODUCT($CM116:$DD116,INDIRECT(ADDRESS(P$2,$DH$2)):INDIRECT(ADDRESS(P$2,$DY$2)))</f>
        <v>14483.791085534845</v>
      </c>
      <c r="Q116" s="51">
        <f ca="1">SUMPRODUCT($CM116:$DD116,INDIRECT(ADDRESS(Q$2,$DH$2)):INDIRECT(ADDRESS(Q$2,$DY$2)))</f>
        <v>14483.791085534845</v>
      </c>
      <c r="R116" s="51">
        <f ca="1">SUMPRODUCT($CM116:$DD116,INDIRECT(ADDRESS(R$2,$DH$2)):INDIRECT(ADDRESS(R$2,$DY$2)))</f>
        <v>14483.791085534845</v>
      </c>
      <c r="S116" s="51">
        <f ca="1">SUMPRODUCT($CM116:$DD116,INDIRECT(ADDRESS(S$2,$DH$2)):INDIRECT(ADDRESS(S$2,$DY$2)))</f>
        <v>14483.791085534845</v>
      </c>
      <c r="T116" s="51">
        <f ca="1">SUMPRODUCT($CM116:$DD116,INDIRECT(ADDRESS(T$2,$DH$2)):INDIRECT(ADDRESS(T$2,$DY$2)))</f>
        <v>14483.791085534845</v>
      </c>
      <c r="U116" s="51">
        <f ca="1">SUMPRODUCT($CM116:$DD116,INDIRECT(ADDRESS(U$2,$DH$2)):INDIRECT(ADDRESS(U$2,$DY$2)))</f>
        <v>14483.791085534845</v>
      </c>
      <c r="V116" s="51">
        <f ca="1">SUMPRODUCT($CM116:$DD116,INDIRECT(ADDRESS(V$2,$DH$2)):INDIRECT(ADDRESS(V$2,$DY$2)))</f>
        <v>14483.791085534845</v>
      </c>
      <c r="W116" s="51">
        <f ca="1">SUMPRODUCT($CM116:$DD116,INDIRECT(ADDRESS(W$2,$DH$2)):INDIRECT(ADDRESS(W$2,$DY$2)))</f>
        <v>14503.166703003279</v>
      </c>
      <c r="X116" s="51">
        <f ca="1">SUMPRODUCT($CM116:$DD116,INDIRECT(ADDRESS(X$2,$DH$2)):INDIRECT(ADDRESS(X$2,$DY$2)))</f>
        <v>14503.166703003279</v>
      </c>
      <c r="Y116" s="51">
        <f ca="1">SUMPRODUCT($CM116:$DD116,INDIRECT(ADDRESS(Y$2,$DH$2)):INDIRECT(ADDRESS(Y$2,$DY$2)))</f>
        <v>14503.166703003279</v>
      </c>
      <c r="Z116" s="51">
        <f ca="1">SUMPRODUCT($CM116:$DD116,INDIRECT(ADDRESS(Z$2,$DH$2)):INDIRECT(ADDRESS(Z$2,$DY$2)))</f>
        <v>14503.166703003279</v>
      </c>
      <c r="AA116" s="51">
        <f ca="1">SUMPRODUCT($CM116:$DD116,INDIRECT(ADDRESS(AA$2,$DH$2)):INDIRECT(ADDRESS(AA$2,$DY$2)))</f>
        <v>14503.166703003279</v>
      </c>
      <c r="AB116" s="51">
        <f ca="1">SUMPRODUCT($CM116:$DD116,INDIRECT(ADDRESS(AB$2,$DH$2)):INDIRECT(ADDRESS(AB$2,$DY$2)))</f>
        <v>14503.166703003279</v>
      </c>
      <c r="AC116" s="51">
        <f ca="1">SUMPRODUCT($CM116:$DD116,INDIRECT(ADDRESS(AC$2,$DH$2)):INDIRECT(ADDRESS(AC$2,$DY$2)))</f>
        <v>14503.166703003279</v>
      </c>
      <c r="AD116" s="51">
        <f ca="1">SUMPRODUCT($CM116:$DD116,INDIRECT(ADDRESS(AD$2,$DH$2)):INDIRECT(ADDRESS(AD$2,$DY$2)))</f>
        <v>14503.166703003279</v>
      </c>
      <c r="AE116" s="51">
        <f ca="1">SUMPRODUCT($CM116:$DD116,INDIRECT(ADDRESS(AE$2,$DH$2)):INDIRECT(ADDRESS(AE$2,$DY$2)))</f>
        <v>14503.166703003279</v>
      </c>
      <c r="AF116" s="51">
        <f ca="1">SUMPRODUCT($CM116:$DD116,INDIRECT(ADDRESS(AF$2,$DH$2)):INDIRECT(ADDRESS(AF$2,$DY$2)))</f>
        <v>14503.166703003279</v>
      </c>
      <c r="AG116" s="51">
        <f ca="1">SUMPRODUCT($CM116:$DD116,INDIRECT(ADDRESS(AG$2,$DH$2)):INDIRECT(ADDRESS(AG$2,$DY$2)))</f>
        <v>14503.166703003279</v>
      </c>
      <c r="AH116" s="51">
        <f ca="1">SUMPRODUCT($CM116:$DD116,INDIRECT(ADDRESS(AH$2,$DH$2)):INDIRECT(ADDRESS(AH$2,$DY$2)))</f>
        <v>14503.166703003279</v>
      </c>
      <c r="AI116" s="51">
        <f ca="1">SUMPRODUCT($CM116:$DD116,INDIRECT(ADDRESS(AI$2,$DH$2)):INDIRECT(ADDRESS(AI$2,$DY$2)))</f>
        <v>14518.510429137881</v>
      </c>
      <c r="AJ116" s="51">
        <f ca="1">SUMPRODUCT($CM116:$DD116,INDIRECT(ADDRESS(AJ$2,$DH$2)):INDIRECT(ADDRESS(AJ$2,$DY$2)))</f>
        <v>14518.510429137881</v>
      </c>
      <c r="AK116" s="51">
        <f ca="1">SUMPRODUCT($CM116:$DD116,INDIRECT(ADDRESS(AK$2,$DH$2)):INDIRECT(ADDRESS(AK$2,$DY$2)))</f>
        <v>14518.510429137881</v>
      </c>
      <c r="AL116" s="51">
        <f ca="1">SUMPRODUCT($CM116:$DD116,INDIRECT(ADDRESS(AL$2,$DH$2)):INDIRECT(ADDRESS(AL$2,$DY$2)))</f>
        <v>14518.510429137881</v>
      </c>
      <c r="AM116" s="51">
        <f ca="1">SUMPRODUCT($CM116:$DD116,INDIRECT(ADDRESS(AM$2,$DH$2)):INDIRECT(ADDRESS(AM$2,$DY$2)))</f>
        <v>14518.510429137881</v>
      </c>
      <c r="AN116" s="51">
        <f ca="1">SUMPRODUCT($CM116:$DD116,INDIRECT(ADDRESS(AN$2,$DH$2)):INDIRECT(ADDRESS(AN$2,$DY$2)))</f>
        <v>14518.510429137881</v>
      </c>
      <c r="AO116" s="51">
        <f ca="1">SUMPRODUCT($CM116:$DD116,INDIRECT(ADDRESS(AO$2,$DH$2)):INDIRECT(ADDRESS(AO$2,$DY$2)))</f>
        <v>14518.510429137881</v>
      </c>
      <c r="AP116" s="51">
        <f ca="1">SUMPRODUCT($CM116:$DD116,INDIRECT(ADDRESS(AP$2,$DH$2)):INDIRECT(ADDRESS(AP$2,$DY$2)))</f>
        <v>14518.510429137881</v>
      </c>
      <c r="AQ116" s="51">
        <f ca="1">SUMPRODUCT($CM116:$DD116,INDIRECT(ADDRESS(AQ$2,$DH$2)):INDIRECT(ADDRESS(AQ$2,$DY$2)))</f>
        <v>14518.510429137881</v>
      </c>
      <c r="AR116" s="51">
        <f ca="1">SUMPRODUCT($CM116:$DD116,INDIRECT(ADDRESS(AR$2,$DH$2)):INDIRECT(ADDRESS(AR$2,$DY$2)))</f>
        <v>14518.510429137881</v>
      </c>
      <c r="AS116" s="51">
        <f ca="1">SUMPRODUCT($CM116:$DD116,INDIRECT(ADDRESS(AS$2,$DH$2)):INDIRECT(ADDRESS(AS$2,$DY$2)))</f>
        <v>14518.510429137881</v>
      </c>
      <c r="AT116" s="51">
        <f ca="1">SUMPRODUCT($CM116:$DD116,INDIRECT(ADDRESS(AT$2,$DH$2)):INDIRECT(ADDRESS(AT$2,$DY$2)))</f>
        <v>14518.510429137881</v>
      </c>
      <c r="AU116" s="51">
        <f ca="1">SUMPRODUCT($CM116:$DD116,INDIRECT(ADDRESS(AU$2,$DH$2)):INDIRECT(ADDRESS(AU$2,$DY$2)))</f>
        <v>14534.476146153844</v>
      </c>
      <c r="AV116" s="51">
        <f ca="1">SUMPRODUCT($CM116:$DD116,INDIRECT(ADDRESS(AV$2,$DH$2)):INDIRECT(ADDRESS(AV$2,$DY$2)))</f>
        <v>14534.476146153844</v>
      </c>
      <c r="AW116" s="51">
        <f ca="1">SUMPRODUCT($CM116:$DD116,INDIRECT(ADDRESS(AW$2,$DH$2)):INDIRECT(ADDRESS(AW$2,$DY$2)))</f>
        <v>14534.476146153844</v>
      </c>
      <c r="AX116" s="51">
        <f ca="1">SUMPRODUCT($CM116:$DD116,INDIRECT(ADDRESS(AX$2,$DH$2)):INDIRECT(ADDRESS(AX$2,$DY$2)))</f>
        <v>14534.476146153844</v>
      </c>
      <c r="AY116" s="51">
        <f ca="1">SUMPRODUCT($CM116:$DD116,INDIRECT(ADDRESS(AY$2,$DH$2)):INDIRECT(ADDRESS(AY$2,$DY$2)))</f>
        <v>14534.476146153844</v>
      </c>
      <c r="AZ116" s="51">
        <f ca="1">SUMPRODUCT($CM116:$DD116,INDIRECT(ADDRESS(AZ$2,$DH$2)):INDIRECT(ADDRESS(AZ$2,$DY$2)))</f>
        <v>14534.476146153844</v>
      </c>
      <c r="BA116" s="51">
        <f ca="1">SUMPRODUCT($CM116:$DD116,INDIRECT(ADDRESS(BA$2,$DH$2)):INDIRECT(ADDRESS(BA$2,$DY$2)))</f>
        <v>14534.476146153844</v>
      </c>
      <c r="BB116" s="51">
        <f ca="1">SUMPRODUCT($CM116:$DD116,INDIRECT(ADDRESS(BB$2,$DH$2)):INDIRECT(ADDRESS(BB$2,$DY$2)))</f>
        <v>14534.476146153844</v>
      </c>
      <c r="BC116" s="51">
        <f ca="1">SUMPRODUCT($CM116:$DD116,INDIRECT(ADDRESS(BC$2,$DH$2)):INDIRECT(ADDRESS(BC$2,$DY$2)))</f>
        <v>14534.476146153844</v>
      </c>
      <c r="BD116" s="51">
        <f ca="1">SUMPRODUCT($CM116:$DD116,INDIRECT(ADDRESS(BD$2,$DH$2)):INDIRECT(ADDRESS(BD$2,$DY$2)))</f>
        <v>14534.476146153844</v>
      </c>
      <c r="BE116" s="51">
        <f ca="1">SUMPRODUCT($CM116:$DD116,INDIRECT(ADDRESS(BE$2,$DH$2)):INDIRECT(ADDRESS(BE$2,$DY$2)))</f>
        <v>14534.476146153844</v>
      </c>
      <c r="BF116" s="51">
        <f ca="1">SUMPRODUCT($CM116:$DD116,INDIRECT(ADDRESS(BF$2,$DH$2)):INDIRECT(ADDRESS(BF$2,$DY$2)))</f>
        <v>14534.476146153844</v>
      </c>
      <c r="BG116" s="51">
        <f ca="1">SUMPRODUCT($CM116:$DD116,INDIRECT(ADDRESS(BG$2,$DH$2)):INDIRECT(ADDRESS(BG$2,$DY$2)))</f>
        <v>14547.522907495444</v>
      </c>
      <c r="BH116" s="51">
        <f ca="1">SUMPRODUCT($CM116:$DD116,INDIRECT(ADDRESS(BH$2,$DH$2)):INDIRECT(ADDRESS(BH$2,$DY$2)))</f>
        <v>14547.522907495444</v>
      </c>
      <c r="BI116" s="51">
        <f ca="1">SUMPRODUCT($CM116:$DD116,INDIRECT(ADDRESS(BI$2,$DH$2)):INDIRECT(ADDRESS(BI$2,$DY$2)))</f>
        <v>14547.522907495444</v>
      </c>
      <c r="BJ116" s="51">
        <f ca="1">SUMPRODUCT($CM116:$DD116,INDIRECT(ADDRESS(BJ$2,$DH$2)):INDIRECT(ADDRESS(BJ$2,$DY$2)))</f>
        <v>14547.522907495444</v>
      </c>
      <c r="BK116" s="51">
        <f ca="1">SUMPRODUCT($CM116:$DD116,INDIRECT(ADDRESS(BK$2,$DH$2)):INDIRECT(ADDRESS(BK$2,$DY$2)))</f>
        <v>14547.522907495444</v>
      </c>
      <c r="BL116" s="51">
        <f ca="1">SUMPRODUCT($CM116:$DD116,INDIRECT(ADDRESS(BL$2,$DH$2)):INDIRECT(ADDRESS(BL$2,$DY$2)))</f>
        <v>14547.522907495444</v>
      </c>
      <c r="BM116" s="51">
        <f ca="1">SUMPRODUCT($CM116:$DD116,INDIRECT(ADDRESS(BM$2,$DH$2)):INDIRECT(ADDRESS(BM$2,$DY$2)))</f>
        <v>14547.522907495444</v>
      </c>
      <c r="BN116" s="51">
        <f ca="1">SUMPRODUCT($CM116:$DD116,INDIRECT(ADDRESS(BN$2,$DH$2)):INDIRECT(ADDRESS(BN$2,$DY$2)))</f>
        <v>14547.522907495444</v>
      </c>
      <c r="BO116" s="51">
        <f ca="1">SUMPRODUCT($CM116:$DD116,INDIRECT(ADDRESS(BO$2,$DH$2)):INDIRECT(ADDRESS(BO$2,$DY$2)))</f>
        <v>14547.522907495444</v>
      </c>
      <c r="BP116" s="51">
        <f ca="1">SUMPRODUCT($CM116:$DD116,INDIRECT(ADDRESS(BP$2,$DH$2)):INDIRECT(ADDRESS(BP$2,$DY$2)))</f>
        <v>14547.522907495444</v>
      </c>
      <c r="BQ116" s="51">
        <f ca="1">SUMPRODUCT($CM116:$DD116,INDIRECT(ADDRESS(BQ$2,$DH$2)):INDIRECT(ADDRESS(BQ$2,$DY$2)))</f>
        <v>14547.522907495444</v>
      </c>
      <c r="BR116" s="51">
        <f ca="1">SUMPRODUCT($CM116:$DD116,INDIRECT(ADDRESS(BR$2,$DH$2)):INDIRECT(ADDRESS(BR$2,$DY$2)))</f>
        <v>14547.522907495444</v>
      </c>
      <c r="BS116" s="51">
        <f ca="1">SUMPRODUCT($CM116:$DD116,INDIRECT(ADDRESS(BS$2,$DH$2)):INDIRECT(ADDRESS(BS$2,$DY$2)))</f>
        <v>14559.586992556962</v>
      </c>
      <c r="BT116" s="51">
        <f ca="1">SUMPRODUCT($CM116:$DD116,INDIRECT(ADDRESS(BT$2,$DH$2)):INDIRECT(ADDRESS(BT$2,$DY$2)))</f>
        <v>14559.586992556962</v>
      </c>
      <c r="BU116" s="51">
        <f ca="1">SUMPRODUCT($CM116:$DD116,INDIRECT(ADDRESS(BU$2,$DH$2)):INDIRECT(ADDRESS(BU$2,$DY$2)))</f>
        <v>14559.586992556962</v>
      </c>
      <c r="BV116" s="51">
        <f ca="1">SUMPRODUCT($CM116:$DD116,INDIRECT(ADDRESS(BV$2,$DH$2)):INDIRECT(ADDRESS(BV$2,$DY$2)))</f>
        <v>14559.586992556962</v>
      </c>
      <c r="BW116" s="51">
        <f ca="1">SUMPRODUCT($CM116:$DD116,INDIRECT(ADDRESS(BW$2,$DH$2)):INDIRECT(ADDRESS(BW$2,$DY$2)))</f>
        <v>14559.586992556962</v>
      </c>
      <c r="BX116" s="51">
        <f ca="1">SUMPRODUCT($CM116:$DD116,INDIRECT(ADDRESS(BX$2,$DH$2)):INDIRECT(ADDRESS(BX$2,$DY$2)))</f>
        <v>14559.586992556962</v>
      </c>
      <c r="BY116" s="51">
        <f ca="1">SUMPRODUCT($CM116:$DD116,INDIRECT(ADDRESS(BY$2,$DH$2)):INDIRECT(ADDRESS(BY$2,$DY$2)))</f>
        <v>14559.586992556962</v>
      </c>
      <c r="BZ116" s="51">
        <f ca="1">SUMPRODUCT($CM116:$DD116,INDIRECT(ADDRESS(BZ$2,$DH$2)):INDIRECT(ADDRESS(BZ$2,$DY$2)))</f>
        <v>14559.586992556962</v>
      </c>
      <c r="CA116" s="51">
        <f ca="1">SUMPRODUCT($CM116:$DD116,INDIRECT(ADDRESS(CA$2,$DH$2)):INDIRECT(ADDRESS(CA$2,$DY$2)))</f>
        <v>14559.586992556962</v>
      </c>
      <c r="CB116" s="51">
        <f ca="1">SUMPRODUCT($CM116:$DD116,INDIRECT(ADDRESS(CB$2,$DH$2)):INDIRECT(ADDRESS(CB$2,$DY$2)))</f>
        <v>14559.586992556962</v>
      </c>
      <c r="CC116" s="51">
        <f ca="1">SUMPRODUCT($CM116:$DD116,INDIRECT(ADDRESS(CC$2,$DH$2)):INDIRECT(ADDRESS(CC$2,$DY$2)))</f>
        <v>14559.586992556962</v>
      </c>
      <c r="CD116" s="51">
        <f ca="1">SUMPRODUCT($CM116:$DD116,INDIRECT(ADDRESS(CD$2,$DH$2)):INDIRECT(ADDRESS(CD$2,$DY$2)))</f>
        <v>14559.586992556962</v>
      </c>
      <c r="CF116" s="51">
        <f t="shared" ca="1" si="10"/>
        <v>173735.75861171714</v>
      </c>
      <c r="CG116" s="51">
        <f t="shared" ca="1" si="10"/>
        <v>173902.37111376034</v>
      </c>
      <c r="CH116" s="51">
        <f t="shared" ca="1" si="10"/>
        <v>174114.71906671237</v>
      </c>
      <c r="CI116" s="51">
        <f t="shared" ca="1" si="10"/>
        <v>174301.95373473439</v>
      </c>
      <c r="CJ116" s="51">
        <f t="shared" ca="1" si="10"/>
        <v>174478.94756055411</v>
      </c>
      <c r="CK116" s="51">
        <f t="shared" ca="1" si="10"/>
        <v>174630.5953152529</v>
      </c>
      <c r="CL116" s="82"/>
      <c r="CM116" s="1">
        <f>IFERROR(VLOOKUP($A116,Auxiliar_OPEX_CustosUnit!$A$4:$BT$129,COLUMN(Auxiliar_OPEX_CustosUnit!BC$2),0),0)</f>
        <v>0</v>
      </c>
      <c r="CN116" s="1">
        <f>IFERROR(VLOOKUP($A116,Auxiliar_OPEX_CustosUnit!$A$4:$BT$129,COLUMN(Auxiliar_OPEX_CustosUnit!BD$2),0),0)</f>
        <v>0</v>
      </c>
      <c r="CO116" s="1">
        <f>IFERROR(VLOOKUP($A116,Auxiliar_OPEX_CustosUnit!$A$4:$BT$129,COLUMN(Auxiliar_OPEX_CustosUnit!BE$2),0)*(1-DRE_Auxiliar!$A$172),0)</f>
        <v>13558.695814238437</v>
      </c>
      <c r="CP116" s="1">
        <f>IFERROR(VLOOKUP($A116,Auxiliar_OPEX_CustosUnit!$A$4:$BT$129,COLUMN(Auxiliar_OPEX_CustosUnit!BF$2),0),0)</f>
        <v>0</v>
      </c>
      <c r="CQ116" s="1">
        <f>IFERROR(VLOOKUP($A116,Auxiliar_OPEX_CustosUnit!$A$4:$BT$129,COLUMN(Auxiliar_OPEX_CustosUnit!BG$2),0),0)</f>
        <v>15.002183804154299</v>
      </c>
      <c r="CR116" s="1">
        <f>IFERROR(VLOOKUP($A116,Auxiliar_OPEX_CustosUnit!$A$4:$BT$129,COLUMN(Auxiliar_OPEX_CustosUnit!BH$2),0),0)</f>
        <v>0</v>
      </c>
      <c r="CS116" s="1">
        <f>IFERROR(VLOOKUP($A116,Auxiliar_OPEX_CustosUnit!$A$4:$BT$129,COLUMN(Auxiliar_OPEX_CustosUnit!BI$2),0),0)</f>
        <v>0</v>
      </c>
      <c r="CT116" s="1">
        <f>IFERROR(VLOOKUP($A116,Auxiliar_OPEX_CustosUnit!$A$4:$BT$129,COLUMN(Auxiliar_OPEX_CustosUnit!BJ$2),0),0)</f>
        <v>0</v>
      </c>
      <c r="CU116" s="1">
        <f>IFERROR(VLOOKUP($A116,Auxiliar_OPEX_CustosUnit!$A$4:$BT$129,COLUMN(Auxiliar_OPEX_CustosUnit!BK$2),0),0)</f>
        <v>0</v>
      </c>
      <c r="CV116" s="1">
        <f>IFERROR(VLOOKUP($A116,Auxiliar_OPEX_CustosUnit!$A$4:$BT$129,COLUMN(Auxiliar_OPEX_CustosUnit!BL$2),0),0)</f>
        <v>0</v>
      </c>
      <c r="CW116" s="1">
        <f>IFERROR(VLOOKUP($A116,Auxiliar_OPEX_CustosUnit!$A$4:$BT$129,COLUMN(Auxiliar_OPEX_CustosUnit!BM$2),0),0)</f>
        <v>0</v>
      </c>
      <c r="CX116" s="1">
        <f>IFERROR(VLOOKUP($A116,Auxiliar_OPEX_CustosUnit!$A$4:$BT$129,COLUMN(Auxiliar_OPEX_CustosUnit!BN$2),0),0)</f>
        <v>0</v>
      </c>
      <c r="CY116" s="1">
        <f>IFERROR(VLOOKUP($A116,Auxiliar_OPEX_CustosUnit!$A$4:$BT$129,COLUMN(Auxiliar_OPEX_CustosUnit!BO$2),0),0)</f>
        <v>0</v>
      </c>
      <c r="CZ116" s="1">
        <f>IFERROR(VLOOKUP($A116,Auxiliar_OPEX_CustosUnit!$A$4:$BT$129,COLUMN(Auxiliar_OPEX_CustosUnit!BP$2),0),0)</f>
        <v>0</v>
      </c>
      <c r="DA116" s="1">
        <f>IFERROR(VLOOKUP($A116,Auxiliar_OPEX_CustosUnit!$A$4:$BT$129,COLUMN(Auxiliar_OPEX_CustosUnit!BQ$2),0),0)</f>
        <v>0</v>
      </c>
      <c r="DB116" s="1">
        <f>IFERROR(VLOOKUP($A116,Auxiliar_OPEX_CustosUnit!$A$4:$BT$129,COLUMN(Auxiliar_OPEX_CustosUnit!BR$2),0),0)</f>
        <v>0</v>
      </c>
      <c r="DC116" s="1">
        <f>IFERROR(VLOOKUP($A116,Auxiliar_OPEX_CustosUnit!$A$4:$BT$129,COLUMN(Auxiliar_OPEX_CustosUnit!BS$2),0),0)</f>
        <v>0</v>
      </c>
      <c r="DD116" s="1">
        <f>IFERROR(VLOOKUP($A116,Auxiliar_OPEX_CustosUnit!$A$4:$BT$129,COLUMN(Auxiliar_OPEX_CustosUnit!BT$2),0),0)</f>
        <v>0</v>
      </c>
    </row>
    <row r="117" spans="1:108" hidden="1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427.06216562492574</v>
      </c>
      <c r="E117" s="51">
        <f ca="1">SUMPRODUCT($CM117:$DD117,INDIRECT(ADDRESS(E$2,$DH$2)):INDIRECT(ADDRESS(E$2,$DY$2)))</f>
        <v>427.06216562492574</v>
      </c>
      <c r="F117" s="51">
        <f ca="1">SUMPRODUCT($CM117:$DD117,INDIRECT(ADDRESS(F$2,$DH$2)):INDIRECT(ADDRESS(F$2,$DY$2)))</f>
        <v>427.06216562492574</v>
      </c>
      <c r="G117" s="51">
        <f ca="1">SUMPRODUCT($CM117:$DD117,INDIRECT(ADDRESS(G$2,$DH$2)):INDIRECT(ADDRESS(G$2,$DY$2)))</f>
        <v>427.06216562492574</v>
      </c>
      <c r="H117" s="51">
        <f ca="1">SUMPRODUCT($CM117:$DD117,INDIRECT(ADDRESS(H$2,$DH$2)):INDIRECT(ADDRESS(H$2,$DY$2)))</f>
        <v>427.06216562492574</v>
      </c>
      <c r="I117" s="51">
        <f ca="1">SUMPRODUCT($CM117:$DD117,INDIRECT(ADDRESS(I$2,$DH$2)):INDIRECT(ADDRESS(I$2,$DY$2)))</f>
        <v>427.06216562492574</v>
      </c>
      <c r="J117" s="51">
        <f ca="1">SUMPRODUCT($CM117:$DD117,INDIRECT(ADDRESS(J$2,$DH$2)):INDIRECT(ADDRESS(J$2,$DY$2)))</f>
        <v>427.06216562492574</v>
      </c>
      <c r="K117" s="51">
        <f ca="1">SUMPRODUCT($CM117:$DD117,INDIRECT(ADDRESS(K$2,$DH$2)):INDIRECT(ADDRESS(K$2,$DY$2)))</f>
        <v>431.71112660499068</v>
      </c>
      <c r="L117" s="51">
        <f ca="1">SUMPRODUCT($CM117:$DD117,INDIRECT(ADDRESS(L$2,$DH$2)):INDIRECT(ADDRESS(L$2,$DY$2)))</f>
        <v>431.71112660499068</v>
      </c>
      <c r="M117" s="51">
        <f ca="1">SUMPRODUCT($CM117:$DD117,INDIRECT(ADDRESS(M$2,$DH$2)):INDIRECT(ADDRESS(M$2,$DY$2)))</f>
        <v>431.71112660499068</v>
      </c>
      <c r="N117" s="51">
        <f ca="1">SUMPRODUCT($CM117:$DD117,INDIRECT(ADDRESS(N$2,$DH$2)):INDIRECT(ADDRESS(N$2,$DY$2)))</f>
        <v>431.71112660499068</v>
      </c>
      <c r="O117" s="51">
        <f ca="1">SUMPRODUCT($CM117:$DD117,INDIRECT(ADDRESS(O$2,$DH$2)):INDIRECT(ADDRESS(O$2,$DY$2)))</f>
        <v>431.71112660499068</v>
      </c>
      <c r="P117" s="51">
        <f ca="1">SUMPRODUCT($CM117:$DD117,INDIRECT(ADDRESS(P$2,$DH$2)):INDIRECT(ADDRESS(P$2,$DY$2)))</f>
        <v>431.71112660499068</v>
      </c>
      <c r="Q117" s="51">
        <f ca="1">SUMPRODUCT($CM117:$DD117,INDIRECT(ADDRESS(Q$2,$DH$2)):INDIRECT(ADDRESS(Q$2,$DY$2)))</f>
        <v>431.71112660499068</v>
      </c>
      <c r="R117" s="51">
        <f ca="1">SUMPRODUCT($CM117:$DD117,INDIRECT(ADDRESS(R$2,$DH$2)):INDIRECT(ADDRESS(R$2,$DY$2)))</f>
        <v>431.71112660499068</v>
      </c>
      <c r="S117" s="51">
        <f ca="1">SUMPRODUCT($CM117:$DD117,INDIRECT(ADDRESS(S$2,$DH$2)):INDIRECT(ADDRESS(S$2,$DY$2)))</f>
        <v>431.71112660499068</v>
      </c>
      <c r="T117" s="51">
        <f ca="1">SUMPRODUCT($CM117:$DD117,INDIRECT(ADDRESS(T$2,$DH$2)):INDIRECT(ADDRESS(T$2,$DY$2)))</f>
        <v>431.71112660499068</v>
      </c>
      <c r="U117" s="51">
        <f ca="1">SUMPRODUCT($CM117:$DD117,INDIRECT(ADDRESS(U$2,$DH$2)):INDIRECT(ADDRESS(U$2,$DY$2)))</f>
        <v>431.71112660499068</v>
      </c>
      <c r="V117" s="51">
        <f ca="1">SUMPRODUCT($CM117:$DD117,INDIRECT(ADDRESS(V$2,$DH$2)):INDIRECT(ADDRESS(V$2,$DY$2)))</f>
        <v>431.71112660499068</v>
      </c>
      <c r="W117" s="51">
        <f ca="1">SUMPRODUCT($CM117:$DD117,INDIRECT(ADDRESS(W$2,$DH$2)):INDIRECT(ADDRESS(W$2,$DY$2)))</f>
        <v>440.75308142359262</v>
      </c>
      <c r="X117" s="51">
        <f ca="1">SUMPRODUCT($CM117:$DD117,INDIRECT(ADDRESS(X$2,$DH$2)):INDIRECT(ADDRESS(X$2,$DY$2)))</f>
        <v>440.75308142359262</v>
      </c>
      <c r="Y117" s="51">
        <f ca="1">SUMPRODUCT($CM117:$DD117,INDIRECT(ADDRESS(Y$2,$DH$2)):INDIRECT(ADDRESS(Y$2,$DY$2)))</f>
        <v>440.75308142359262</v>
      </c>
      <c r="Z117" s="51">
        <f ca="1">SUMPRODUCT($CM117:$DD117,INDIRECT(ADDRESS(Z$2,$DH$2)):INDIRECT(ADDRESS(Z$2,$DY$2)))</f>
        <v>440.75308142359262</v>
      </c>
      <c r="AA117" s="51">
        <f ca="1">SUMPRODUCT($CM117:$DD117,INDIRECT(ADDRESS(AA$2,$DH$2)):INDIRECT(ADDRESS(AA$2,$DY$2)))</f>
        <v>440.75308142359262</v>
      </c>
      <c r="AB117" s="51">
        <f ca="1">SUMPRODUCT($CM117:$DD117,INDIRECT(ADDRESS(AB$2,$DH$2)):INDIRECT(ADDRESS(AB$2,$DY$2)))</f>
        <v>440.75308142359262</v>
      </c>
      <c r="AC117" s="51">
        <f ca="1">SUMPRODUCT($CM117:$DD117,INDIRECT(ADDRESS(AC$2,$DH$2)):INDIRECT(ADDRESS(AC$2,$DY$2)))</f>
        <v>440.75308142359262</v>
      </c>
      <c r="AD117" s="51">
        <f ca="1">SUMPRODUCT($CM117:$DD117,INDIRECT(ADDRESS(AD$2,$DH$2)):INDIRECT(ADDRESS(AD$2,$DY$2)))</f>
        <v>440.75308142359262</v>
      </c>
      <c r="AE117" s="51">
        <f ca="1">SUMPRODUCT($CM117:$DD117,INDIRECT(ADDRESS(AE$2,$DH$2)):INDIRECT(ADDRESS(AE$2,$DY$2)))</f>
        <v>440.75308142359262</v>
      </c>
      <c r="AF117" s="51">
        <f ca="1">SUMPRODUCT($CM117:$DD117,INDIRECT(ADDRESS(AF$2,$DH$2)):INDIRECT(ADDRESS(AF$2,$DY$2)))</f>
        <v>440.75308142359262</v>
      </c>
      <c r="AG117" s="51">
        <f ca="1">SUMPRODUCT($CM117:$DD117,INDIRECT(ADDRESS(AG$2,$DH$2)):INDIRECT(ADDRESS(AG$2,$DY$2)))</f>
        <v>440.75308142359262</v>
      </c>
      <c r="AH117" s="51">
        <f ca="1">SUMPRODUCT($CM117:$DD117,INDIRECT(ADDRESS(AH$2,$DH$2)):INDIRECT(ADDRESS(AH$2,$DY$2)))</f>
        <v>440.75308142359262</v>
      </c>
      <c r="AI117" s="51">
        <f ca="1">SUMPRODUCT($CM117:$DD117,INDIRECT(ADDRESS(AI$2,$DH$2)):INDIRECT(ADDRESS(AI$2,$DY$2)))</f>
        <v>447.91348695307408</v>
      </c>
      <c r="AJ117" s="51">
        <f ca="1">SUMPRODUCT($CM117:$DD117,INDIRECT(ADDRESS(AJ$2,$DH$2)):INDIRECT(ADDRESS(AJ$2,$DY$2)))</f>
        <v>447.91348695307408</v>
      </c>
      <c r="AK117" s="51">
        <f ca="1">SUMPRODUCT($CM117:$DD117,INDIRECT(ADDRESS(AK$2,$DH$2)):INDIRECT(ADDRESS(AK$2,$DY$2)))</f>
        <v>447.91348695307408</v>
      </c>
      <c r="AL117" s="51">
        <f ca="1">SUMPRODUCT($CM117:$DD117,INDIRECT(ADDRESS(AL$2,$DH$2)):INDIRECT(ADDRESS(AL$2,$DY$2)))</f>
        <v>447.91348695307408</v>
      </c>
      <c r="AM117" s="51">
        <f ca="1">SUMPRODUCT($CM117:$DD117,INDIRECT(ADDRESS(AM$2,$DH$2)):INDIRECT(ADDRESS(AM$2,$DY$2)))</f>
        <v>447.91348695307408</v>
      </c>
      <c r="AN117" s="51">
        <f ca="1">SUMPRODUCT($CM117:$DD117,INDIRECT(ADDRESS(AN$2,$DH$2)):INDIRECT(ADDRESS(AN$2,$DY$2)))</f>
        <v>447.91348695307408</v>
      </c>
      <c r="AO117" s="51">
        <f ca="1">SUMPRODUCT($CM117:$DD117,INDIRECT(ADDRESS(AO$2,$DH$2)):INDIRECT(ADDRESS(AO$2,$DY$2)))</f>
        <v>447.91348695307408</v>
      </c>
      <c r="AP117" s="51">
        <f ca="1">SUMPRODUCT($CM117:$DD117,INDIRECT(ADDRESS(AP$2,$DH$2)):INDIRECT(ADDRESS(AP$2,$DY$2)))</f>
        <v>447.91348695307408</v>
      </c>
      <c r="AQ117" s="51">
        <f ca="1">SUMPRODUCT($CM117:$DD117,INDIRECT(ADDRESS(AQ$2,$DH$2)):INDIRECT(ADDRESS(AQ$2,$DY$2)))</f>
        <v>447.91348695307408</v>
      </c>
      <c r="AR117" s="51">
        <f ca="1">SUMPRODUCT($CM117:$DD117,INDIRECT(ADDRESS(AR$2,$DH$2)):INDIRECT(ADDRESS(AR$2,$DY$2)))</f>
        <v>447.91348695307408</v>
      </c>
      <c r="AS117" s="51">
        <f ca="1">SUMPRODUCT($CM117:$DD117,INDIRECT(ADDRESS(AS$2,$DH$2)):INDIRECT(ADDRESS(AS$2,$DY$2)))</f>
        <v>447.91348695307408</v>
      </c>
      <c r="AT117" s="51">
        <f ca="1">SUMPRODUCT($CM117:$DD117,INDIRECT(ADDRESS(AT$2,$DH$2)):INDIRECT(ADDRESS(AT$2,$DY$2)))</f>
        <v>447.91348695307408</v>
      </c>
      <c r="AU117" s="51">
        <f ca="1">SUMPRODUCT($CM117:$DD117,INDIRECT(ADDRESS(AU$2,$DH$2)):INDIRECT(ADDRESS(AU$2,$DY$2)))</f>
        <v>455.36415489385638</v>
      </c>
      <c r="AV117" s="51">
        <f ca="1">SUMPRODUCT($CM117:$DD117,INDIRECT(ADDRESS(AV$2,$DH$2)):INDIRECT(ADDRESS(AV$2,$DY$2)))</f>
        <v>455.36415489385638</v>
      </c>
      <c r="AW117" s="51">
        <f ca="1">SUMPRODUCT($CM117:$DD117,INDIRECT(ADDRESS(AW$2,$DH$2)):INDIRECT(ADDRESS(AW$2,$DY$2)))</f>
        <v>455.36415489385638</v>
      </c>
      <c r="AX117" s="51">
        <f ca="1">SUMPRODUCT($CM117:$DD117,INDIRECT(ADDRESS(AX$2,$DH$2)):INDIRECT(ADDRESS(AX$2,$DY$2)))</f>
        <v>455.36415489385638</v>
      </c>
      <c r="AY117" s="51">
        <f ca="1">SUMPRODUCT($CM117:$DD117,INDIRECT(ADDRESS(AY$2,$DH$2)):INDIRECT(ADDRESS(AY$2,$DY$2)))</f>
        <v>455.36415489385638</v>
      </c>
      <c r="AZ117" s="51">
        <f ca="1">SUMPRODUCT($CM117:$DD117,INDIRECT(ADDRESS(AZ$2,$DH$2)):INDIRECT(ADDRESS(AZ$2,$DY$2)))</f>
        <v>455.36415489385638</v>
      </c>
      <c r="BA117" s="51">
        <f ca="1">SUMPRODUCT($CM117:$DD117,INDIRECT(ADDRESS(BA$2,$DH$2)):INDIRECT(ADDRESS(BA$2,$DY$2)))</f>
        <v>455.36415489385638</v>
      </c>
      <c r="BB117" s="51">
        <f ca="1">SUMPRODUCT($CM117:$DD117,INDIRECT(ADDRESS(BB$2,$DH$2)):INDIRECT(ADDRESS(BB$2,$DY$2)))</f>
        <v>455.36415489385638</v>
      </c>
      <c r="BC117" s="51">
        <f ca="1">SUMPRODUCT($CM117:$DD117,INDIRECT(ADDRESS(BC$2,$DH$2)):INDIRECT(ADDRESS(BC$2,$DY$2)))</f>
        <v>455.36415489385638</v>
      </c>
      <c r="BD117" s="51">
        <f ca="1">SUMPRODUCT($CM117:$DD117,INDIRECT(ADDRESS(BD$2,$DH$2)):INDIRECT(ADDRESS(BD$2,$DY$2)))</f>
        <v>455.36415489385638</v>
      </c>
      <c r="BE117" s="51">
        <f ca="1">SUMPRODUCT($CM117:$DD117,INDIRECT(ADDRESS(BE$2,$DH$2)):INDIRECT(ADDRESS(BE$2,$DY$2)))</f>
        <v>455.36415489385638</v>
      </c>
      <c r="BF117" s="51">
        <f ca="1">SUMPRODUCT($CM117:$DD117,INDIRECT(ADDRESS(BF$2,$DH$2)):INDIRECT(ADDRESS(BF$2,$DY$2)))</f>
        <v>455.36415489385638</v>
      </c>
      <c r="BG117" s="51">
        <f ca="1">SUMPRODUCT($CM117:$DD117,INDIRECT(ADDRESS(BG$2,$DH$2)):INDIRECT(ADDRESS(BG$2,$DY$2)))</f>
        <v>461.4526435199366</v>
      </c>
      <c r="BH117" s="51">
        <f ca="1">SUMPRODUCT($CM117:$DD117,INDIRECT(ADDRESS(BH$2,$DH$2)):INDIRECT(ADDRESS(BH$2,$DY$2)))</f>
        <v>461.4526435199366</v>
      </c>
      <c r="BI117" s="51">
        <f ca="1">SUMPRODUCT($CM117:$DD117,INDIRECT(ADDRESS(BI$2,$DH$2)):INDIRECT(ADDRESS(BI$2,$DY$2)))</f>
        <v>461.4526435199366</v>
      </c>
      <c r="BJ117" s="51">
        <f ca="1">SUMPRODUCT($CM117:$DD117,INDIRECT(ADDRESS(BJ$2,$DH$2)):INDIRECT(ADDRESS(BJ$2,$DY$2)))</f>
        <v>461.4526435199366</v>
      </c>
      <c r="BK117" s="51">
        <f ca="1">SUMPRODUCT($CM117:$DD117,INDIRECT(ADDRESS(BK$2,$DH$2)):INDIRECT(ADDRESS(BK$2,$DY$2)))</f>
        <v>461.4526435199366</v>
      </c>
      <c r="BL117" s="51">
        <f ca="1">SUMPRODUCT($CM117:$DD117,INDIRECT(ADDRESS(BL$2,$DH$2)):INDIRECT(ADDRESS(BL$2,$DY$2)))</f>
        <v>461.4526435199366</v>
      </c>
      <c r="BM117" s="51">
        <f ca="1">SUMPRODUCT($CM117:$DD117,INDIRECT(ADDRESS(BM$2,$DH$2)):INDIRECT(ADDRESS(BM$2,$DY$2)))</f>
        <v>461.4526435199366</v>
      </c>
      <c r="BN117" s="51">
        <f ca="1">SUMPRODUCT($CM117:$DD117,INDIRECT(ADDRESS(BN$2,$DH$2)):INDIRECT(ADDRESS(BN$2,$DY$2)))</f>
        <v>461.4526435199366</v>
      </c>
      <c r="BO117" s="51">
        <f ca="1">SUMPRODUCT($CM117:$DD117,INDIRECT(ADDRESS(BO$2,$DH$2)):INDIRECT(ADDRESS(BO$2,$DY$2)))</f>
        <v>461.4526435199366</v>
      </c>
      <c r="BP117" s="51">
        <f ca="1">SUMPRODUCT($CM117:$DD117,INDIRECT(ADDRESS(BP$2,$DH$2)):INDIRECT(ADDRESS(BP$2,$DY$2)))</f>
        <v>461.4526435199366</v>
      </c>
      <c r="BQ117" s="51">
        <f ca="1">SUMPRODUCT($CM117:$DD117,INDIRECT(ADDRESS(BQ$2,$DH$2)):INDIRECT(ADDRESS(BQ$2,$DY$2)))</f>
        <v>461.4526435199366</v>
      </c>
      <c r="BR117" s="51">
        <f ca="1">SUMPRODUCT($CM117:$DD117,INDIRECT(ADDRESS(BR$2,$DH$2)):INDIRECT(ADDRESS(BR$2,$DY$2)))</f>
        <v>461.4526435199366</v>
      </c>
      <c r="BS117" s="51">
        <f ca="1">SUMPRODUCT($CM117:$DD117,INDIRECT(ADDRESS(BS$2,$DH$2)):INDIRECT(ADDRESS(BS$2,$DY$2)))</f>
        <v>467.08254988197831</v>
      </c>
      <c r="BT117" s="51">
        <f ca="1">SUMPRODUCT($CM117:$DD117,INDIRECT(ADDRESS(BT$2,$DH$2)):INDIRECT(ADDRESS(BT$2,$DY$2)))</f>
        <v>467.08254988197831</v>
      </c>
      <c r="BU117" s="51">
        <f ca="1">SUMPRODUCT($CM117:$DD117,INDIRECT(ADDRESS(BU$2,$DH$2)):INDIRECT(ADDRESS(BU$2,$DY$2)))</f>
        <v>467.08254988197831</v>
      </c>
      <c r="BV117" s="51">
        <f ca="1">SUMPRODUCT($CM117:$DD117,INDIRECT(ADDRESS(BV$2,$DH$2)):INDIRECT(ADDRESS(BV$2,$DY$2)))</f>
        <v>467.08254988197831</v>
      </c>
      <c r="BW117" s="51">
        <f ca="1">SUMPRODUCT($CM117:$DD117,INDIRECT(ADDRESS(BW$2,$DH$2)):INDIRECT(ADDRESS(BW$2,$DY$2)))</f>
        <v>467.08254988197831</v>
      </c>
      <c r="BX117" s="51">
        <f ca="1">SUMPRODUCT($CM117:$DD117,INDIRECT(ADDRESS(BX$2,$DH$2)):INDIRECT(ADDRESS(BX$2,$DY$2)))</f>
        <v>467.08254988197831</v>
      </c>
      <c r="BY117" s="51">
        <f ca="1">SUMPRODUCT($CM117:$DD117,INDIRECT(ADDRESS(BY$2,$DH$2)):INDIRECT(ADDRESS(BY$2,$DY$2)))</f>
        <v>467.08254988197831</v>
      </c>
      <c r="BZ117" s="51">
        <f ca="1">SUMPRODUCT($CM117:$DD117,INDIRECT(ADDRESS(BZ$2,$DH$2)):INDIRECT(ADDRESS(BZ$2,$DY$2)))</f>
        <v>467.08254988197831</v>
      </c>
      <c r="CA117" s="51">
        <f ca="1">SUMPRODUCT($CM117:$DD117,INDIRECT(ADDRESS(CA$2,$DH$2)):INDIRECT(ADDRESS(CA$2,$DY$2)))</f>
        <v>467.08254988197831</v>
      </c>
      <c r="CB117" s="51">
        <f ca="1">SUMPRODUCT($CM117:$DD117,INDIRECT(ADDRESS(CB$2,$DH$2)):INDIRECT(ADDRESS(CB$2,$DY$2)))</f>
        <v>467.08254988197831</v>
      </c>
      <c r="CC117" s="51">
        <f ca="1">SUMPRODUCT($CM117:$DD117,INDIRECT(ADDRESS(CC$2,$DH$2)):INDIRECT(ADDRESS(CC$2,$DY$2)))</f>
        <v>467.08254988197831</v>
      </c>
      <c r="CD117" s="51">
        <f ca="1">SUMPRODUCT($CM117:$DD117,INDIRECT(ADDRESS(CD$2,$DH$2)):INDIRECT(ADDRESS(CD$2,$DY$2)))</f>
        <v>467.08254988197831</v>
      </c>
      <c r="CF117" s="51">
        <f t="shared" ref="CF117:CK129" ca="1" si="11">SUMPRODUCT($D117:$CD117,N($D$1:$CD$1=CF$1))</f>
        <v>5147.9907923994333</v>
      </c>
      <c r="CG117" s="51">
        <f t="shared" ca="1" si="11"/>
        <v>5225.7432933528971</v>
      </c>
      <c r="CH117" s="51">
        <f t="shared" ca="1" si="11"/>
        <v>5324.8390047305193</v>
      </c>
      <c r="CI117" s="51">
        <f t="shared" ca="1" si="11"/>
        <v>5412.2151831408009</v>
      </c>
      <c r="CJ117" s="51">
        <f t="shared" ca="1" si="11"/>
        <v>5494.8123018566785</v>
      </c>
      <c r="CK117" s="51">
        <f t="shared" ca="1" si="11"/>
        <v>5565.5812540494489</v>
      </c>
      <c r="CL117" s="82"/>
      <c r="CM117" s="1">
        <f>IFERROR(VLOOKUP($A117,Auxiliar_OPEX_CustosUnit!$A$4:$BT$129,COLUMN(Auxiliar_OPEX_CustosUnit!BC$2),0),0)</f>
        <v>0</v>
      </c>
      <c r="CN117" s="1">
        <f>IFERROR(VLOOKUP($A117,Auxiliar_OPEX_CustosUnit!$A$4:$BT$129,COLUMN(Auxiliar_OPEX_CustosUnit!BD$2),0),0)</f>
        <v>0</v>
      </c>
      <c r="CO117" s="1">
        <f>IFERROR(VLOOKUP($A117,Auxiliar_OPEX_CustosUnit!$A$4:$BT$129,COLUMN(Auxiliar_OPEX_CustosUnit!BE$2),0)*(1-DRE_Auxiliar!$A$172),0)</f>
        <v>0</v>
      </c>
      <c r="CP117" s="1">
        <f>IFERROR(VLOOKUP($A117,Auxiliar_OPEX_CustosUnit!$A$4:$BT$129,COLUMN(Auxiliar_OPEX_CustosUnit!BF$2),0),0)</f>
        <v>0</v>
      </c>
      <c r="CQ117" s="1">
        <f>IFERROR(VLOOKUP($A117,Auxiliar_OPEX_CustosUnit!$A$4:$BT$129,COLUMN(Auxiliar_OPEX_CustosUnit!BG$2),0),0)</f>
        <v>7.0010191086053402</v>
      </c>
      <c r="CR117" s="1">
        <f>IFERROR(VLOOKUP($A117,Auxiliar_OPEX_CustosUnit!$A$4:$BT$129,COLUMN(Auxiliar_OPEX_CustosUnit!BH$2),0),0)</f>
        <v>0</v>
      </c>
      <c r="CS117" s="1">
        <f>IFERROR(VLOOKUP($A117,Auxiliar_OPEX_CustosUnit!$A$4:$BT$129,COLUMN(Auxiliar_OPEX_CustosUnit!BI$2),0),0)</f>
        <v>0</v>
      </c>
      <c r="CT117" s="1">
        <f>IFERROR(VLOOKUP($A117,Auxiliar_OPEX_CustosUnit!$A$4:$BT$129,COLUMN(Auxiliar_OPEX_CustosUnit!BJ$2),0),0)</f>
        <v>0</v>
      </c>
      <c r="CU117" s="1">
        <f>IFERROR(VLOOKUP($A117,Auxiliar_OPEX_CustosUnit!$A$4:$BT$129,COLUMN(Auxiliar_OPEX_CustosUnit!BK$2),0),0)</f>
        <v>0</v>
      </c>
      <c r="CV117" s="1">
        <f>IFERROR(VLOOKUP($A117,Auxiliar_OPEX_CustosUnit!$A$4:$BT$129,COLUMN(Auxiliar_OPEX_CustosUnit!BL$2),0),0)</f>
        <v>0</v>
      </c>
      <c r="CW117" s="1">
        <f>IFERROR(VLOOKUP($A117,Auxiliar_OPEX_CustosUnit!$A$4:$BT$129,COLUMN(Auxiliar_OPEX_CustosUnit!BM$2),0),0)</f>
        <v>0</v>
      </c>
      <c r="CX117" s="1">
        <f>IFERROR(VLOOKUP($A117,Auxiliar_OPEX_CustosUnit!$A$4:$BT$129,COLUMN(Auxiliar_OPEX_CustosUnit!BN$2),0),0)</f>
        <v>0</v>
      </c>
      <c r="CY117" s="1">
        <f>IFERROR(VLOOKUP($A117,Auxiliar_OPEX_CustosUnit!$A$4:$BT$129,COLUMN(Auxiliar_OPEX_CustosUnit!BO$2),0),0)</f>
        <v>0</v>
      </c>
      <c r="CZ117" s="1">
        <f>IFERROR(VLOOKUP($A117,Auxiliar_OPEX_CustosUnit!$A$4:$BT$129,COLUMN(Auxiliar_OPEX_CustosUnit!BP$2),0),0)</f>
        <v>0</v>
      </c>
      <c r="DA117" s="1">
        <f>IFERROR(VLOOKUP($A117,Auxiliar_OPEX_CustosUnit!$A$4:$BT$129,COLUMN(Auxiliar_OPEX_CustosUnit!BQ$2),0),0)</f>
        <v>0</v>
      </c>
      <c r="DB117" s="1">
        <f>IFERROR(VLOOKUP($A117,Auxiliar_OPEX_CustosUnit!$A$4:$BT$129,COLUMN(Auxiliar_OPEX_CustosUnit!BR$2),0),0)</f>
        <v>0</v>
      </c>
      <c r="DC117" s="1">
        <f>IFERROR(VLOOKUP($A117,Auxiliar_OPEX_CustosUnit!$A$4:$BT$129,COLUMN(Auxiliar_OPEX_CustosUnit!BS$2),0),0)</f>
        <v>0</v>
      </c>
      <c r="DD117" s="1">
        <f>IFERROR(VLOOKUP($A117,Auxiliar_OPEX_CustosUnit!$A$4:$BT$129,COLUMN(Auxiliar_OPEX_CustosUnit!BT$2),0),0)</f>
        <v>0</v>
      </c>
    </row>
    <row r="118" spans="1:108" hidden="1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1175.1501050849533</v>
      </c>
      <c r="E118" s="51">
        <f ca="1">SUMPRODUCT($CM118:$DD118,INDIRECT(ADDRESS(E$2,$DH$2)):INDIRECT(ADDRESS(E$2,$DY$2)))</f>
        <v>1175.1501050849533</v>
      </c>
      <c r="F118" s="51">
        <f ca="1">SUMPRODUCT($CM118:$DD118,INDIRECT(ADDRESS(F$2,$DH$2)):INDIRECT(ADDRESS(F$2,$DY$2)))</f>
        <v>1175.1501050849533</v>
      </c>
      <c r="G118" s="51">
        <f ca="1">SUMPRODUCT($CM118:$DD118,INDIRECT(ADDRESS(G$2,$DH$2)):INDIRECT(ADDRESS(G$2,$DY$2)))</f>
        <v>1175.1501050849533</v>
      </c>
      <c r="H118" s="51">
        <f ca="1">SUMPRODUCT($CM118:$DD118,INDIRECT(ADDRESS(H$2,$DH$2)):INDIRECT(ADDRESS(H$2,$DY$2)))</f>
        <v>1175.1501050849533</v>
      </c>
      <c r="I118" s="51">
        <f ca="1">SUMPRODUCT($CM118:$DD118,INDIRECT(ADDRESS(I$2,$DH$2)):INDIRECT(ADDRESS(I$2,$DY$2)))</f>
        <v>1175.1501050849533</v>
      </c>
      <c r="J118" s="51">
        <f ca="1">SUMPRODUCT($CM118:$DD118,INDIRECT(ADDRESS(J$2,$DH$2)):INDIRECT(ADDRESS(J$2,$DY$2)))</f>
        <v>1175.1501050849533</v>
      </c>
      <c r="K118" s="51">
        <f ca="1">SUMPRODUCT($CM118:$DD118,INDIRECT(ADDRESS(K$2,$DH$2)):INDIRECT(ADDRESS(K$2,$DY$2)))</f>
        <v>1181.2380301778953</v>
      </c>
      <c r="L118" s="51">
        <f ca="1">SUMPRODUCT($CM118:$DD118,INDIRECT(ADDRESS(L$2,$DH$2)):INDIRECT(ADDRESS(L$2,$DY$2)))</f>
        <v>1181.2380301778953</v>
      </c>
      <c r="M118" s="51">
        <f ca="1">SUMPRODUCT($CM118:$DD118,INDIRECT(ADDRESS(M$2,$DH$2)):INDIRECT(ADDRESS(M$2,$DY$2)))</f>
        <v>1181.2380301778953</v>
      </c>
      <c r="N118" s="51">
        <f ca="1">SUMPRODUCT($CM118:$DD118,INDIRECT(ADDRESS(N$2,$DH$2)):INDIRECT(ADDRESS(N$2,$DY$2)))</f>
        <v>1181.2380301778953</v>
      </c>
      <c r="O118" s="51">
        <f ca="1">SUMPRODUCT($CM118:$DD118,INDIRECT(ADDRESS(O$2,$DH$2)):INDIRECT(ADDRESS(O$2,$DY$2)))</f>
        <v>1181.2380301778953</v>
      </c>
      <c r="P118" s="51">
        <f ca="1">SUMPRODUCT($CM118:$DD118,INDIRECT(ADDRESS(P$2,$DH$2)):INDIRECT(ADDRESS(P$2,$DY$2)))</f>
        <v>1181.2380301778953</v>
      </c>
      <c r="Q118" s="51">
        <f ca="1">SUMPRODUCT($CM118:$DD118,INDIRECT(ADDRESS(Q$2,$DH$2)):INDIRECT(ADDRESS(Q$2,$DY$2)))</f>
        <v>1181.2380301778953</v>
      </c>
      <c r="R118" s="51">
        <f ca="1">SUMPRODUCT($CM118:$DD118,INDIRECT(ADDRESS(R$2,$DH$2)):INDIRECT(ADDRESS(R$2,$DY$2)))</f>
        <v>1181.2380301778953</v>
      </c>
      <c r="S118" s="51">
        <f ca="1">SUMPRODUCT($CM118:$DD118,INDIRECT(ADDRESS(S$2,$DH$2)):INDIRECT(ADDRESS(S$2,$DY$2)))</f>
        <v>1181.2380301778953</v>
      </c>
      <c r="T118" s="51">
        <f ca="1">SUMPRODUCT($CM118:$DD118,INDIRECT(ADDRESS(T$2,$DH$2)):INDIRECT(ADDRESS(T$2,$DY$2)))</f>
        <v>1181.2380301778953</v>
      </c>
      <c r="U118" s="51">
        <f ca="1">SUMPRODUCT($CM118:$DD118,INDIRECT(ADDRESS(U$2,$DH$2)):INDIRECT(ADDRESS(U$2,$DY$2)))</f>
        <v>1181.2380301778953</v>
      </c>
      <c r="V118" s="51">
        <f ca="1">SUMPRODUCT($CM118:$DD118,INDIRECT(ADDRESS(V$2,$DH$2)):INDIRECT(ADDRESS(V$2,$DY$2)))</f>
        <v>1181.2380301778953</v>
      </c>
      <c r="W118" s="51">
        <f ca="1">SUMPRODUCT($CM118:$DD118,INDIRECT(ADDRESS(W$2,$DH$2)):INDIRECT(ADDRESS(W$2,$DY$2)))</f>
        <v>1193.0786852974932</v>
      </c>
      <c r="X118" s="51">
        <f ca="1">SUMPRODUCT($CM118:$DD118,INDIRECT(ADDRESS(X$2,$DH$2)):INDIRECT(ADDRESS(X$2,$DY$2)))</f>
        <v>1193.0786852974932</v>
      </c>
      <c r="Y118" s="51">
        <f ca="1">SUMPRODUCT($CM118:$DD118,INDIRECT(ADDRESS(Y$2,$DH$2)):INDIRECT(ADDRESS(Y$2,$DY$2)))</f>
        <v>1193.0786852974932</v>
      </c>
      <c r="Z118" s="51">
        <f ca="1">SUMPRODUCT($CM118:$DD118,INDIRECT(ADDRESS(Z$2,$DH$2)):INDIRECT(ADDRESS(Z$2,$DY$2)))</f>
        <v>1193.0786852974932</v>
      </c>
      <c r="AA118" s="51">
        <f ca="1">SUMPRODUCT($CM118:$DD118,INDIRECT(ADDRESS(AA$2,$DH$2)):INDIRECT(ADDRESS(AA$2,$DY$2)))</f>
        <v>1193.0786852974932</v>
      </c>
      <c r="AB118" s="51">
        <f ca="1">SUMPRODUCT($CM118:$DD118,INDIRECT(ADDRESS(AB$2,$DH$2)):INDIRECT(ADDRESS(AB$2,$DY$2)))</f>
        <v>1193.0786852974932</v>
      </c>
      <c r="AC118" s="51">
        <f ca="1">SUMPRODUCT($CM118:$DD118,INDIRECT(ADDRESS(AC$2,$DH$2)):INDIRECT(ADDRESS(AC$2,$DY$2)))</f>
        <v>1193.0786852974932</v>
      </c>
      <c r="AD118" s="51">
        <f ca="1">SUMPRODUCT($CM118:$DD118,INDIRECT(ADDRESS(AD$2,$DH$2)):INDIRECT(ADDRESS(AD$2,$DY$2)))</f>
        <v>1193.0786852974932</v>
      </c>
      <c r="AE118" s="51">
        <f ca="1">SUMPRODUCT($CM118:$DD118,INDIRECT(ADDRESS(AE$2,$DH$2)):INDIRECT(ADDRESS(AE$2,$DY$2)))</f>
        <v>1193.0786852974932</v>
      </c>
      <c r="AF118" s="51">
        <f ca="1">SUMPRODUCT($CM118:$DD118,INDIRECT(ADDRESS(AF$2,$DH$2)):INDIRECT(ADDRESS(AF$2,$DY$2)))</f>
        <v>1193.0786852974932</v>
      </c>
      <c r="AG118" s="51">
        <f ca="1">SUMPRODUCT($CM118:$DD118,INDIRECT(ADDRESS(AG$2,$DH$2)):INDIRECT(ADDRESS(AG$2,$DY$2)))</f>
        <v>1193.0786852974932</v>
      </c>
      <c r="AH118" s="51">
        <f ca="1">SUMPRODUCT($CM118:$DD118,INDIRECT(ADDRESS(AH$2,$DH$2)):INDIRECT(ADDRESS(AH$2,$DY$2)))</f>
        <v>1193.0786852974932</v>
      </c>
      <c r="AI118" s="51">
        <f ca="1">SUMPRODUCT($CM118:$DD118,INDIRECT(ADDRESS(AI$2,$DH$2)):INDIRECT(ADDRESS(AI$2,$DY$2)))</f>
        <v>1202.4554068241951</v>
      </c>
      <c r="AJ118" s="51">
        <f ca="1">SUMPRODUCT($CM118:$DD118,INDIRECT(ADDRESS(AJ$2,$DH$2)):INDIRECT(ADDRESS(AJ$2,$DY$2)))</f>
        <v>1202.4554068241951</v>
      </c>
      <c r="AK118" s="51">
        <f ca="1">SUMPRODUCT($CM118:$DD118,INDIRECT(ADDRESS(AK$2,$DH$2)):INDIRECT(ADDRESS(AK$2,$DY$2)))</f>
        <v>1202.4554068241951</v>
      </c>
      <c r="AL118" s="51">
        <f ca="1">SUMPRODUCT($CM118:$DD118,INDIRECT(ADDRESS(AL$2,$DH$2)):INDIRECT(ADDRESS(AL$2,$DY$2)))</f>
        <v>1202.4554068241951</v>
      </c>
      <c r="AM118" s="51">
        <f ca="1">SUMPRODUCT($CM118:$DD118,INDIRECT(ADDRESS(AM$2,$DH$2)):INDIRECT(ADDRESS(AM$2,$DY$2)))</f>
        <v>1202.4554068241951</v>
      </c>
      <c r="AN118" s="51">
        <f ca="1">SUMPRODUCT($CM118:$DD118,INDIRECT(ADDRESS(AN$2,$DH$2)):INDIRECT(ADDRESS(AN$2,$DY$2)))</f>
        <v>1202.4554068241951</v>
      </c>
      <c r="AO118" s="51">
        <f ca="1">SUMPRODUCT($CM118:$DD118,INDIRECT(ADDRESS(AO$2,$DH$2)):INDIRECT(ADDRESS(AO$2,$DY$2)))</f>
        <v>1202.4554068241951</v>
      </c>
      <c r="AP118" s="51">
        <f ca="1">SUMPRODUCT($CM118:$DD118,INDIRECT(ADDRESS(AP$2,$DH$2)):INDIRECT(ADDRESS(AP$2,$DY$2)))</f>
        <v>1202.4554068241951</v>
      </c>
      <c r="AQ118" s="51">
        <f ca="1">SUMPRODUCT($CM118:$DD118,INDIRECT(ADDRESS(AQ$2,$DH$2)):INDIRECT(ADDRESS(AQ$2,$DY$2)))</f>
        <v>1202.4554068241951</v>
      </c>
      <c r="AR118" s="51">
        <f ca="1">SUMPRODUCT($CM118:$DD118,INDIRECT(ADDRESS(AR$2,$DH$2)):INDIRECT(ADDRESS(AR$2,$DY$2)))</f>
        <v>1202.4554068241951</v>
      </c>
      <c r="AS118" s="51">
        <f ca="1">SUMPRODUCT($CM118:$DD118,INDIRECT(ADDRESS(AS$2,$DH$2)):INDIRECT(ADDRESS(AS$2,$DY$2)))</f>
        <v>1202.4554068241951</v>
      </c>
      <c r="AT118" s="51">
        <f ca="1">SUMPRODUCT($CM118:$DD118,INDIRECT(ADDRESS(AT$2,$DH$2)):INDIRECT(ADDRESS(AT$2,$DY$2)))</f>
        <v>1202.4554068241951</v>
      </c>
      <c r="AU118" s="51">
        <f ca="1">SUMPRODUCT($CM118:$DD118,INDIRECT(ADDRESS(AU$2,$DH$2)):INDIRECT(ADDRESS(AU$2,$DY$2)))</f>
        <v>1212.2122338895051</v>
      </c>
      <c r="AV118" s="51">
        <f ca="1">SUMPRODUCT($CM118:$DD118,INDIRECT(ADDRESS(AV$2,$DH$2)):INDIRECT(ADDRESS(AV$2,$DY$2)))</f>
        <v>1212.2122338895051</v>
      </c>
      <c r="AW118" s="51">
        <f ca="1">SUMPRODUCT($CM118:$DD118,INDIRECT(ADDRESS(AW$2,$DH$2)):INDIRECT(ADDRESS(AW$2,$DY$2)))</f>
        <v>1212.2122338895051</v>
      </c>
      <c r="AX118" s="51">
        <f ca="1">SUMPRODUCT($CM118:$DD118,INDIRECT(ADDRESS(AX$2,$DH$2)):INDIRECT(ADDRESS(AX$2,$DY$2)))</f>
        <v>1212.2122338895051</v>
      </c>
      <c r="AY118" s="51">
        <f ca="1">SUMPRODUCT($CM118:$DD118,INDIRECT(ADDRESS(AY$2,$DH$2)):INDIRECT(ADDRESS(AY$2,$DY$2)))</f>
        <v>1212.2122338895051</v>
      </c>
      <c r="AZ118" s="51">
        <f ca="1">SUMPRODUCT($CM118:$DD118,INDIRECT(ADDRESS(AZ$2,$DH$2)):INDIRECT(ADDRESS(AZ$2,$DY$2)))</f>
        <v>1212.2122338895051</v>
      </c>
      <c r="BA118" s="51">
        <f ca="1">SUMPRODUCT($CM118:$DD118,INDIRECT(ADDRESS(BA$2,$DH$2)):INDIRECT(ADDRESS(BA$2,$DY$2)))</f>
        <v>1212.2122338895051</v>
      </c>
      <c r="BB118" s="51">
        <f ca="1">SUMPRODUCT($CM118:$DD118,INDIRECT(ADDRESS(BB$2,$DH$2)):INDIRECT(ADDRESS(BB$2,$DY$2)))</f>
        <v>1212.2122338895051</v>
      </c>
      <c r="BC118" s="51">
        <f ca="1">SUMPRODUCT($CM118:$DD118,INDIRECT(ADDRESS(BC$2,$DH$2)):INDIRECT(ADDRESS(BC$2,$DY$2)))</f>
        <v>1212.2122338895051</v>
      </c>
      <c r="BD118" s="51">
        <f ca="1">SUMPRODUCT($CM118:$DD118,INDIRECT(ADDRESS(BD$2,$DH$2)):INDIRECT(ADDRESS(BD$2,$DY$2)))</f>
        <v>1212.2122338895051</v>
      </c>
      <c r="BE118" s="51">
        <f ca="1">SUMPRODUCT($CM118:$DD118,INDIRECT(ADDRESS(BE$2,$DH$2)):INDIRECT(ADDRESS(BE$2,$DY$2)))</f>
        <v>1212.2122338895051</v>
      </c>
      <c r="BF118" s="51">
        <f ca="1">SUMPRODUCT($CM118:$DD118,INDIRECT(ADDRESS(BF$2,$DH$2)):INDIRECT(ADDRESS(BF$2,$DY$2)))</f>
        <v>1212.2122338895051</v>
      </c>
      <c r="BG118" s="51">
        <f ca="1">SUMPRODUCT($CM118:$DD118,INDIRECT(ADDRESS(BG$2,$DH$2)):INDIRECT(ADDRESS(BG$2,$DY$2)))</f>
        <v>1220.1852547093722</v>
      </c>
      <c r="BH118" s="51">
        <f ca="1">SUMPRODUCT($CM118:$DD118,INDIRECT(ADDRESS(BH$2,$DH$2)):INDIRECT(ADDRESS(BH$2,$DY$2)))</f>
        <v>1220.1852547093722</v>
      </c>
      <c r="BI118" s="51">
        <f ca="1">SUMPRODUCT($CM118:$DD118,INDIRECT(ADDRESS(BI$2,$DH$2)):INDIRECT(ADDRESS(BI$2,$DY$2)))</f>
        <v>1220.1852547093722</v>
      </c>
      <c r="BJ118" s="51">
        <f ca="1">SUMPRODUCT($CM118:$DD118,INDIRECT(ADDRESS(BJ$2,$DH$2)):INDIRECT(ADDRESS(BJ$2,$DY$2)))</f>
        <v>1220.1852547093722</v>
      </c>
      <c r="BK118" s="51">
        <f ca="1">SUMPRODUCT($CM118:$DD118,INDIRECT(ADDRESS(BK$2,$DH$2)):INDIRECT(ADDRESS(BK$2,$DY$2)))</f>
        <v>1220.1852547093722</v>
      </c>
      <c r="BL118" s="51">
        <f ca="1">SUMPRODUCT($CM118:$DD118,INDIRECT(ADDRESS(BL$2,$DH$2)):INDIRECT(ADDRESS(BL$2,$DY$2)))</f>
        <v>1220.1852547093722</v>
      </c>
      <c r="BM118" s="51">
        <f ca="1">SUMPRODUCT($CM118:$DD118,INDIRECT(ADDRESS(BM$2,$DH$2)):INDIRECT(ADDRESS(BM$2,$DY$2)))</f>
        <v>1220.1852547093722</v>
      </c>
      <c r="BN118" s="51">
        <f ca="1">SUMPRODUCT($CM118:$DD118,INDIRECT(ADDRESS(BN$2,$DH$2)):INDIRECT(ADDRESS(BN$2,$DY$2)))</f>
        <v>1220.1852547093722</v>
      </c>
      <c r="BO118" s="51">
        <f ca="1">SUMPRODUCT($CM118:$DD118,INDIRECT(ADDRESS(BO$2,$DH$2)):INDIRECT(ADDRESS(BO$2,$DY$2)))</f>
        <v>1220.1852547093722</v>
      </c>
      <c r="BP118" s="51">
        <f ca="1">SUMPRODUCT($CM118:$DD118,INDIRECT(ADDRESS(BP$2,$DH$2)):INDIRECT(ADDRESS(BP$2,$DY$2)))</f>
        <v>1220.1852547093722</v>
      </c>
      <c r="BQ118" s="51">
        <f ca="1">SUMPRODUCT($CM118:$DD118,INDIRECT(ADDRESS(BQ$2,$DH$2)):INDIRECT(ADDRESS(BQ$2,$DY$2)))</f>
        <v>1220.1852547093722</v>
      </c>
      <c r="BR118" s="51">
        <f ca="1">SUMPRODUCT($CM118:$DD118,INDIRECT(ADDRESS(BR$2,$DH$2)):INDIRECT(ADDRESS(BR$2,$DY$2)))</f>
        <v>1220.1852547093722</v>
      </c>
      <c r="BS118" s="51">
        <f ca="1">SUMPRODUCT($CM118:$DD118,INDIRECT(ADDRESS(BS$2,$DH$2)):INDIRECT(ADDRESS(BS$2,$DY$2)))</f>
        <v>1227.5577511358556</v>
      </c>
      <c r="BT118" s="51">
        <f ca="1">SUMPRODUCT($CM118:$DD118,INDIRECT(ADDRESS(BT$2,$DH$2)):INDIRECT(ADDRESS(BT$2,$DY$2)))</f>
        <v>1227.5577511358556</v>
      </c>
      <c r="BU118" s="51">
        <f ca="1">SUMPRODUCT($CM118:$DD118,INDIRECT(ADDRESS(BU$2,$DH$2)):INDIRECT(ADDRESS(BU$2,$DY$2)))</f>
        <v>1227.5577511358556</v>
      </c>
      <c r="BV118" s="51">
        <f ca="1">SUMPRODUCT($CM118:$DD118,INDIRECT(ADDRESS(BV$2,$DH$2)):INDIRECT(ADDRESS(BV$2,$DY$2)))</f>
        <v>1227.5577511358556</v>
      </c>
      <c r="BW118" s="51">
        <f ca="1">SUMPRODUCT($CM118:$DD118,INDIRECT(ADDRESS(BW$2,$DH$2)):INDIRECT(ADDRESS(BW$2,$DY$2)))</f>
        <v>1227.5577511358556</v>
      </c>
      <c r="BX118" s="51">
        <f ca="1">SUMPRODUCT($CM118:$DD118,INDIRECT(ADDRESS(BX$2,$DH$2)):INDIRECT(ADDRESS(BX$2,$DY$2)))</f>
        <v>1227.5577511358556</v>
      </c>
      <c r="BY118" s="51">
        <f ca="1">SUMPRODUCT($CM118:$DD118,INDIRECT(ADDRESS(BY$2,$DH$2)):INDIRECT(ADDRESS(BY$2,$DY$2)))</f>
        <v>1227.5577511358556</v>
      </c>
      <c r="BZ118" s="51">
        <f ca="1">SUMPRODUCT($CM118:$DD118,INDIRECT(ADDRESS(BZ$2,$DH$2)):INDIRECT(ADDRESS(BZ$2,$DY$2)))</f>
        <v>1227.5577511358556</v>
      </c>
      <c r="CA118" s="51">
        <f ca="1">SUMPRODUCT($CM118:$DD118,INDIRECT(ADDRESS(CA$2,$DH$2)):INDIRECT(ADDRESS(CA$2,$DY$2)))</f>
        <v>1227.5577511358556</v>
      </c>
      <c r="CB118" s="51">
        <f ca="1">SUMPRODUCT($CM118:$DD118,INDIRECT(ADDRESS(CB$2,$DH$2)):INDIRECT(ADDRESS(CB$2,$DY$2)))</f>
        <v>1227.5577511358556</v>
      </c>
      <c r="CC118" s="51">
        <f ca="1">SUMPRODUCT($CM118:$DD118,INDIRECT(ADDRESS(CC$2,$DH$2)):INDIRECT(ADDRESS(CC$2,$DY$2)))</f>
        <v>1227.5577511358556</v>
      </c>
      <c r="CD118" s="51">
        <f ca="1">SUMPRODUCT($CM118:$DD118,INDIRECT(ADDRESS(CD$2,$DH$2)):INDIRECT(ADDRESS(CD$2,$DY$2)))</f>
        <v>1227.5577511358556</v>
      </c>
      <c r="CF118" s="51">
        <f t="shared" ca="1" si="11"/>
        <v>14132.240886484151</v>
      </c>
      <c r="CG118" s="51">
        <f t="shared" ca="1" si="11"/>
        <v>14234.059637732731</v>
      </c>
      <c r="CH118" s="51">
        <f t="shared" ca="1" si="11"/>
        <v>14363.827831203431</v>
      </c>
      <c r="CI118" s="51">
        <f t="shared" ca="1" si="11"/>
        <v>14478.249017216895</v>
      </c>
      <c r="CJ118" s="51">
        <f t="shared" ca="1" si="11"/>
        <v>14586.4119107734</v>
      </c>
      <c r="CK118" s="51">
        <f t="shared" ca="1" si="11"/>
        <v>14679.08553864488</v>
      </c>
      <c r="CL118" s="82"/>
      <c r="CM118" s="1">
        <f>IFERROR(VLOOKUP($A118,Auxiliar_OPEX_CustosUnit!$A$4:$BT$129,COLUMN(Auxiliar_OPEX_CustosUnit!BC$2),0),0)</f>
        <v>0</v>
      </c>
      <c r="CN118" s="1">
        <f>IFERROR(VLOOKUP($A118,Auxiliar_OPEX_CustosUnit!$A$4:$BT$129,COLUMN(Auxiliar_OPEX_CustosUnit!BD$2),0),0)</f>
        <v>0</v>
      </c>
      <c r="CO118" s="1">
        <f>IFERROR(VLOOKUP($A118,Auxiliar_OPEX_CustosUnit!$A$4:$BT$129,COLUMN(Auxiliar_OPEX_CustosUnit!BE$2),0)*(1-DRE_Auxiliar!$A$172),0)</f>
        <v>615.90203105231171</v>
      </c>
      <c r="CP118" s="1">
        <f>IFERROR(VLOOKUP($A118,Auxiliar_OPEX_CustosUnit!$A$4:$BT$129,COLUMN(Auxiliar_OPEX_CustosUnit!BF$2),0),0)</f>
        <v>0</v>
      </c>
      <c r="CQ118" s="1">
        <f>IFERROR(VLOOKUP($A118,Auxiliar_OPEX_CustosUnit!$A$4:$BT$129,COLUMN(Auxiliar_OPEX_CustosUnit!BG$2),0),0)</f>
        <v>9.1680012136498608</v>
      </c>
      <c r="CR118" s="1">
        <f>IFERROR(VLOOKUP($A118,Auxiliar_OPEX_CustosUnit!$A$4:$BT$129,COLUMN(Auxiliar_OPEX_CustosUnit!BH$2),0),0)</f>
        <v>0</v>
      </c>
      <c r="CS118" s="1">
        <f>IFERROR(VLOOKUP($A118,Auxiliar_OPEX_CustosUnit!$A$4:$BT$129,COLUMN(Auxiliar_OPEX_CustosUnit!BI$2),0),0)</f>
        <v>0</v>
      </c>
      <c r="CT118" s="1">
        <f>IFERROR(VLOOKUP($A118,Auxiliar_OPEX_CustosUnit!$A$4:$BT$129,COLUMN(Auxiliar_OPEX_CustosUnit!BJ$2),0),0)</f>
        <v>0</v>
      </c>
      <c r="CU118" s="1">
        <f>IFERROR(VLOOKUP($A118,Auxiliar_OPEX_CustosUnit!$A$4:$BT$129,COLUMN(Auxiliar_OPEX_CustosUnit!BK$2),0),0)</f>
        <v>0</v>
      </c>
      <c r="CV118" s="1">
        <f>IFERROR(VLOOKUP($A118,Auxiliar_OPEX_CustosUnit!$A$4:$BT$129,COLUMN(Auxiliar_OPEX_CustosUnit!BL$2),0),0)</f>
        <v>0</v>
      </c>
      <c r="CW118" s="1">
        <f>IFERROR(VLOOKUP($A118,Auxiliar_OPEX_CustosUnit!$A$4:$BT$129,COLUMN(Auxiliar_OPEX_CustosUnit!BM$2),0),0)</f>
        <v>0</v>
      </c>
      <c r="CX118" s="1">
        <f>IFERROR(VLOOKUP($A118,Auxiliar_OPEX_CustosUnit!$A$4:$BT$129,COLUMN(Auxiliar_OPEX_CustosUnit!BN$2),0),0)</f>
        <v>0</v>
      </c>
      <c r="CY118" s="1">
        <f>IFERROR(VLOOKUP($A118,Auxiliar_OPEX_CustosUnit!$A$4:$BT$129,COLUMN(Auxiliar_OPEX_CustosUnit!BO$2),0),0)</f>
        <v>0</v>
      </c>
      <c r="CZ118" s="1">
        <f>IFERROR(VLOOKUP($A118,Auxiliar_OPEX_CustosUnit!$A$4:$BT$129,COLUMN(Auxiliar_OPEX_CustosUnit!BP$2),0),0)</f>
        <v>0</v>
      </c>
      <c r="DA118" s="1">
        <f>IFERROR(VLOOKUP($A118,Auxiliar_OPEX_CustosUnit!$A$4:$BT$129,COLUMN(Auxiliar_OPEX_CustosUnit!BQ$2),0),0)</f>
        <v>0</v>
      </c>
      <c r="DB118" s="1">
        <f>IFERROR(VLOOKUP($A118,Auxiliar_OPEX_CustosUnit!$A$4:$BT$129,COLUMN(Auxiliar_OPEX_CustosUnit!BR$2),0),0)</f>
        <v>0</v>
      </c>
      <c r="DC118" s="1">
        <f>IFERROR(VLOOKUP($A118,Auxiliar_OPEX_CustosUnit!$A$4:$BT$129,COLUMN(Auxiliar_OPEX_CustosUnit!BS$2),0),0)</f>
        <v>0</v>
      </c>
      <c r="DD118" s="1">
        <f>IFERROR(VLOOKUP($A118,Auxiliar_OPEX_CustosUnit!$A$4:$BT$129,COLUMN(Auxiliar_OPEX_CustosUnit!BT$2),0),0)</f>
        <v>0</v>
      </c>
    </row>
    <row r="119" spans="1:108" hidden="1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288.08978113870182</v>
      </c>
      <c r="E119" s="51">
        <f ca="1">SUMPRODUCT($CM119:$DD119,INDIRECT(ADDRESS(E$2,$DH$2)):INDIRECT(ADDRESS(E$2,$DY$2)))</f>
        <v>288.08978113870182</v>
      </c>
      <c r="F119" s="51">
        <f ca="1">SUMPRODUCT($CM119:$DD119,INDIRECT(ADDRESS(F$2,$DH$2)):INDIRECT(ADDRESS(F$2,$DY$2)))</f>
        <v>288.08978113870182</v>
      </c>
      <c r="G119" s="51">
        <f ca="1">SUMPRODUCT($CM119:$DD119,INDIRECT(ADDRESS(G$2,$DH$2)):INDIRECT(ADDRESS(G$2,$DY$2)))</f>
        <v>288.08978113870182</v>
      </c>
      <c r="H119" s="51">
        <f ca="1">SUMPRODUCT($CM119:$DD119,INDIRECT(ADDRESS(H$2,$DH$2)):INDIRECT(ADDRESS(H$2,$DY$2)))</f>
        <v>288.08978113870182</v>
      </c>
      <c r="I119" s="51">
        <f ca="1">SUMPRODUCT($CM119:$DD119,INDIRECT(ADDRESS(I$2,$DH$2)):INDIRECT(ADDRESS(I$2,$DY$2)))</f>
        <v>288.08978113870182</v>
      </c>
      <c r="J119" s="51">
        <f ca="1">SUMPRODUCT($CM119:$DD119,INDIRECT(ADDRESS(J$2,$DH$2)):INDIRECT(ADDRESS(J$2,$DY$2)))</f>
        <v>288.08978113870182</v>
      </c>
      <c r="K119" s="51">
        <f ca="1">SUMPRODUCT($CM119:$DD119,INDIRECT(ADDRESS(K$2,$DH$2)):INDIRECT(ADDRESS(K$2,$DY$2)))</f>
        <v>290.30357208158989</v>
      </c>
      <c r="L119" s="51">
        <f ca="1">SUMPRODUCT($CM119:$DD119,INDIRECT(ADDRESS(L$2,$DH$2)):INDIRECT(ADDRESS(L$2,$DY$2)))</f>
        <v>290.30357208158989</v>
      </c>
      <c r="M119" s="51">
        <f ca="1">SUMPRODUCT($CM119:$DD119,INDIRECT(ADDRESS(M$2,$DH$2)):INDIRECT(ADDRESS(M$2,$DY$2)))</f>
        <v>290.30357208158989</v>
      </c>
      <c r="N119" s="51">
        <f ca="1">SUMPRODUCT($CM119:$DD119,INDIRECT(ADDRESS(N$2,$DH$2)):INDIRECT(ADDRESS(N$2,$DY$2)))</f>
        <v>290.30357208158989</v>
      </c>
      <c r="O119" s="51">
        <f ca="1">SUMPRODUCT($CM119:$DD119,INDIRECT(ADDRESS(O$2,$DH$2)):INDIRECT(ADDRESS(O$2,$DY$2)))</f>
        <v>290.30357208158989</v>
      </c>
      <c r="P119" s="51">
        <f ca="1">SUMPRODUCT($CM119:$DD119,INDIRECT(ADDRESS(P$2,$DH$2)):INDIRECT(ADDRESS(P$2,$DY$2)))</f>
        <v>290.30357208158989</v>
      </c>
      <c r="Q119" s="51">
        <f ca="1">SUMPRODUCT($CM119:$DD119,INDIRECT(ADDRESS(Q$2,$DH$2)):INDIRECT(ADDRESS(Q$2,$DY$2)))</f>
        <v>290.30357208158989</v>
      </c>
      <c r="R119" s="51">
        <f ca="1">SUMPRODUCT($CM119:$DD119,INDIRECT(ADDRESS(R$2,$DH$2)):INDIRECT(ADDRESS(R$2,$DY$2)))</f>
        <v>290.30357208158989</v>
      </c>
      <c r="S119" s="51">
        <f ca="1">SUMPRODUCT($CM119:$DD119,INDIRECT(ADDRESS(S$2,$DH$2)):INDIRECT(ADDRESS(S$2,$DY$2)))</f>
        <v>290.30357208158989</v>
      </c>
      <c r="T119" s="51">
        <f ca="1">SUMPRODUCT($CM119:$DD119,INDIRECT(ADDRESS(T$2,$DH$2)):INDIRECT(ADDRESS(T$2,$DY$2)))</f>
        <v>290.30357208158989</v>
      </c>
      <c r="U119" s="51">
        <f ca="1">SUMPRODUCT($CM119:$DD119,INDIRECT(ADDRESS(U$2,$DH$2)):INDIRECT(ADDRESS(U$2,$DY$2)))</f>
        <v>290.30357208158989</v>
      </c>
      <c r="V119" s="51">
        <f ca="1">SUMPRODUCT($CM119:$DD119,INDIRECT(ADDRESS(V$2,$DH$2)):INDIRECT(ADDRESS(V$2,$DY$2)))</f>
        <v>290.30357208158989</v>
      </c>
      <c r="W119" s="51">
        <f ca="1">SUMPRODUCT($CM119:$DD119,INDIRECT(ADDRESS(W$2,$DH$2)):INDIRECT(ADDRESS(W$2,$DY$2)))</f>
        <v>294.60926485235268</v>
      </c>
      <c r="X119" s="51">
        <f ca="1">SUMPRODUCT($CM119:$DD119,INDIRECT(ADDRESS(X$2,$DH$2)):INDIRECT(ADDRESS(X$2,$DY$2)))</f>
        <v>294.60926485235268</v>
      </c>
      <c r="Y119" s="51">
        <f ca="1">SUMPRODUCT($CM119:$DD119,INDIRECT(ADDRESS(Y$2,$DH$2)):INDIRECT(ADDRESS(Y$2,$DY$2)))</f>
        <v>294.60926485235268</v>
      </c>
      <c r="Z119" s="51">
        <f ca="1">SUMPRODUCT($CM119:$DD119,INDIRECT(ADDRESS(Z$2,$DH$2)):INDIRECT(ADDRESS(Z$2,$DY$2)))</f>
        <v>294.60926485235268</v>
      </c>
      <c r="AA119" s="51">
        <f ca="1">SUMPRODUCT($CM119:$DD119,INDIRECT(ADDRESS(AA$2,$DH$2)):INDIRECT(ADDRESS(AA$2,$DY$2)))</f>
        <v>294.60926485235268</v>
      </c>
      <c r="AB119" s="51">
        <f ca="1">SUMPRODUCT($CM119:$DD119,INDIRECT(ADDRESS(AB$2,$DH$2)):INDIRECT(ADDRESS(AB$2,$DY$2)))</f>
        <v>294.60926485235268</v>
      </c>
      <c r="AC119" s="51">
        <f ca="1">SUMPRODUCT($CM119:$DD119,INDIRECT(ADDRESS(AC$2,$DH$2)):INDIRECT(ADDRESS(AC$2,$DY$2)))</f>
        <v>294.60926485235268</v>
      </c>
      <c r="AD119" s="51">
        <f ca="1">SUMPRODUCT($CM119:$DD119,INDIRECT(ADDRESS(AD$2,$DH$2)):INDIRECT(ADDRESS(AD$2,$DY$2)))</f>
        <v>294.60926485235268</v>
      </c>
      <c r="AE119" s="51">
        <f ca="1">SUMPRODUCT($CM119:$DD119,INDIRECT(ADDRESS(AE$2,$DH$2)):INDIRECT(ADDRESS(AE$2,$DY$2)))</f>
        <v>294.60926485235268</v>
      </c>
      <c r="AF119" s="51">
        <f ca="1">SUMPRODUCT($CM119:$DD119,INDIRECT(ADDRESS(AF$2,$DH$2)):INDIRECT(ADDRESS(AF$2,$DY$2)))</f>
        <v>294.60926485235268</v>
      </c>
      <c r="AG119" s="51">
        <f ca="1">SUMPRODUCT($CM119:$DD119,INDIRECT(ADDRESS(AG$2,$DH$2)):INDIRECT(ADDRESS(AG$2,$DY$2)))</f>
        <v>294.60926485235268</v>
      </c>
      <c r="AH119" s="51">
        <f ca="1">SUMPRODUCT($CM119:$DD119,INDIRECT(ADDRESS(AH$2,$DH$2)):INDIRECT(ADDRESS(AH$2,$DY$2)))</f>
        <v>294.60926485235268</v>
      </c>
      <c r="AI119" s="51">
        <f ca="1">SUMPRODUCT($CM119:$DD119,INDIRECT(ADDRESS(AI$2,$DH$2)):INDIRECT(ADDRESS(AI$2,$DY$2)))</f>
        <v>298.01898177115339</v>
      </c>
      <c r="AJ119" s="51">
        <f ca="1">SUMPRODUCT($CM119:$DD119,INDIRECT(ADDRESS(AJ$2,$DH$2)):INDIRECT(ADDRESS(AJ$2,$DY$2)))</f>
        <v>298.01898177115339</v>
      </c>
      <c r="AK119" s="51">
        <f ca="1">SUMPRODUCT($CM119:$DD119,INDIRECT(ADDRESS(AK$2,$DH$2)):INDIRECT(ADDRESS(AK$2,$DY$2)))</f>
        <v>298.01898177115339</v>
      </c>
      <c r="AL119" s="51">
        <f ca="1">SUMPRODUCT($CM119:$DD119,INDIRECT(ADDRESS(AL$2,$DH$2)):INDIRECT(ADDRESS(AL$2,$DY$2)))</f>
        <v>298.01898177115339</v>
      </c>
      <c r="AM119" s="51">
        <f ca="1">SUMPRODUCT($CM119:$DD119,INDIRECT(ADDRESS(AM$2,$DH$2)):INDIRECT(ADDRESS(AM$2,$DY$2)))</f>
        <v>298.01898177115339</v>
      </c>
      <c r="AN119" s="51">
        <f ca="1">SUMPRODUCT($CM119:$DD119,INDIRECT(ADDRESS(AN$2,$DH$2)):INDIRECT(ADDRESS(AN$2,$DY$2)))</f>
        <v>298.01898177115339</v>
      </c>
      <c r="AO119" s="51">
        <f ca="1">SUMPRODUCT($CM119:$DD119,INDIRECT(ADDRESS(AO$2,$DH$2)):INDIRECT(ADDRESS(AO$2,$DY$2)))</f>
        <v>298.01898177115339</v>
      </c>
      <c r="AP119" s="51">
        <f ca="1">SUMPRODUCT($CM119:$DD119,INDIRECT(ADDRESS(AP$2,$DH$2)):INDIRECT(ADDRESS(AP$2,$DY$2)))</f>
        <v>298.01898177115339</v>
      </c>
      <c r="AQ119" s="51">
        <f ca="1">SUMPRODUCT($CM119:$DD119,INDIRECT(ADDRESS(AQ$2,$DH$2)):INDIRECT(ADDRESS(AQ$2,$DY$2)))</f>
        <v>298.01898177115339</v>
      </c>
      <c r="AR119" s="51">
        <f ca="1">SUMPRODUCT($CM119:$DD119,INDIRECT(ADDRESS(AR$2,$DH$2)):INDIRECT(ADDRESS(AR$2,$DY$2)))</f>
        <v>298.01898177115339</v>
      </c>
      <c r="AS119" s="51">
        <f ca="1">SUMPRODUCT($CM119:$DD119,INDIRECT(ADDRESS(AS$2,$DH$2)):INDIRECT(ADDRESS(AS$2,$DY$2)))</f>
        <v>298.01898177115339</v>
      </c>
      <c r="AT119" s="51">
        <f ca="1">SUMPRODUCT($CM119:$DD119,INDIRECT(ADDRESS(AT$2,$DH$2)):INDIRECT(ADDRESS(AT$2,$DY$2)))</f>
        <v>298.01898177115339</v>
      </c>
      <c r="AU119" s="51">
        <f ca="1">SUMPRODUCT($CM119:$DD119,INDIRECT(ADDRESS(AU$2,$DH$2)):INDIRECT(ADDRESS(AU$2,$DY$2)))</f>
        <v>301.56691888581162</v>
      </c>
      <c r="AV119" s="51">
        <f ca="1">SUMPRODUCT($CM119:$DD119,INDIRECT(ADDRESS(AV$2,$DH$2)):INDIRECT(ADDRESS(AV$2,$DY$2)))</f>
        <v>301.56691888581162</v>
      </c>
      <c r="AW119" s="51">
        <f ca="1">SUMPRODUCT($CM119:$DD119,INDIRECT(ADDRESS(AW$2,$DH$2)):INDIRECT(ADDRESS(AW$2,$DY$2)))</f>
        <v>301.56691888581162</v>
      </c>
      <c r="AX119" s="51">
        <f ca="1">SUMPRODUCT($CM119:$DD119,INDIRECT(ADDRESS(AX$2,$DH$2)):INDIRECT(ADDRESS(AX$2,$DY$2)))</f>
        <v>301.56691888581162</v>
      </c>
      <c r="AY119" s="51">
        <f ca="1">SUMPRODUCT($CM119:$DD119,INDIRECT(ADDRESS(AY$2,$DH$2)):INDIRECT(ADDRESS(AY$2,$DY$2)))</f>
        <v>301.56691888581162</v>
      </c>
      <c r="AZ119" s="51">
        <f ca="1">SUMPRODUCT($CM119:$DD119,INDIRECT(ADDRESS(AZ$2,$DH$2)):INDIRECT(ADDRESS(AZ$2,$DY$2)))</f>
        <v>301.56691888581162</v>
      </c>
      <c r="BA119" s="51">
        <f ca="1">SUMPRODUCT($CM119:$DD119,INDIRECT(ADDRESS(BA$2,$DH$2)):INDIRECT(ADDRESS(BA$2,$DY$2)))</f>
        <v>301.56691888581162</v>
      </c>
      <c r="BB119" s="51">
        <f ca="1">SUMPRODUCT($CM119:$DD119,INDIRECT(ADDRESS(BB$2,$DH$2)):INDIRECT(ADDRESS(BB$2,$DY$2)))</f>
        <v>301.56691888581162</v>
      </c>
      <c r="BC119" s="51">
        <f ca="1">SUMPRODUCT($CM119:$DD119,INDIRECT(ADDRESS(BC$2,$DH$2)):INDIRECT(ADDRESS(BC$2,$DY$2)))</f>
        <v>301.56691888581162</v>
      </c>
      <c r="BD119" s="51">
        <f ca="1">SUMPRODUCT($CM119:$DD119,INDIRECT(ADDRESS(BD$2,$DH$2)):INDIRECT(ADDRESS(BD$2,$DY$2)))</f>
        <v>301.56691888581162</v>
      </c>
      <c r="BE119" s="51">
        <f ca="1">SUMPRODUCT($CM119:$DD119,INDIRECT(ADDRESS(BE$2,$DH$2)):INDIRECT(ADDRESS(BE$2,$DY$2)))</f>
        <v>301.56691888581162</v>
      </c>
      <c r="BF119" s="51">
        <f ca="1">SUMPRODUCT($CM119:$DD119,INDIRECT(ADDRESS(BF$2,$DH$2)):INDIRECT(ADDRESS(BF$2,$DY$2)))</f>
        <v>301.56691888581162</v>
      </c>
      <c r="BG119" s="51">
        <f ca="1">SUMPRODUCT($CM119:$DD119,INDIRECT(ADDRESS(BG$2,$DH$2)):INDIRECT(ADDRESS(BG$2,$DY$2)))</f>
        <v>304.46619918394509</v>
      </c>
      <c r="BH119" s="51">
        <f ca="1">SUMPRODUCT($CM119:$DD119,INDIRECT(ADDRESS(BH$2,$DH$2)):INDIRECT(ADDRESS(BH$2,$DY$2)))</f>
        <v>304.46619918394509</v>
      </c>
      <c r="BI119" s="51">
        <f ca="1">SUMPRODUCT($CM119:$DD119,INDIRECT(ADDRESS(BI$2,$DH$2)):INDIRECT(ADDRESS(BI$2,$DY$2)))</f>
        <v>304.46619918394509</v>
      </c>
      <c r="BJ119" s="51">
        <f ca="1">SUMPRODUCT($CM119:$DD119,INDIRECT(ADDRESS(BJ$2,$DH$2)):INDIRECT(ADDRESS(BJ$2,$DY$2)))</f>
        <v>304.46619918394509</v>
      </c>
      <c r="BK119" s="51">
        <f ca="1">SUMPRODUCT($CM119:$DD119,INDIRECT(ADDRESS(BK$2,$DH$2)):INDIRECT(ADDRESS(BK$2,$DY$2)))</f>
        <v>304.46619918394509</v>
      </c>
      <c r="BL119" s="51">
        <f ca="1">SUMPRODUCT($CM119:$DD119,INDIRECT(ADDRESS(BL$2,$DH$2)):INDIRECT(ADDRESS(BL$2,$DY$2)))</f>
        <v>304.46619918394509</v>
      </c>
      <c r="BM119" s="51">
        <f ca="1">SUMPRODUCT($CM119:$DD119,INDIRECT(ADDRESS(BM$2,$DH$2)):INDIRECT(ADDRESS(BM$2,$DY$2)))</f>
        <v>304.46619918394509</v>
      </c>
      <c r="BN119" s="51">
        <f ca="1">SUMPRODUCT($CM119:$DD119,INDIRECT(ADDRESS(BN$2,$DH$2)):INDIRECT(ADDRESS(BN$2,$DY$2)))</f>
        <v>304.46619918394509</v>
      </c>
      <c r="BO119" s="51">
        <f ca="1">SUMPRODUCT($CM119:$DD119,INDIRECT(ADDRESS(BO$2,$DH$2)):INDIRECT(ADDRESS(BO$2,$DY$2)))</f>
        <v>304.46619918394509</v>
      </c>
      <c r="BP119" s="51">
        <f ca="1">SUMPRODUCT($CM119:$DD119,INDIRECT(ADDRESS(BP$2,$DH$2)):INDIRECT(ADDRESS(BP$2,$DY$2)))</f>
        <v>304.46619918394509</v>
      </c>
      <c r="BQ119" s="51">
        <f ca="1">SUMPRODUCT($CM119:$DD119,INDIRECT(ADDRESS(BQ$2,$DH$2)):INDIRECT(ADDRESS(BQ$2,$DY$2)))</f>
        <v>304.46619918394509</v>
      </c>
      <c r="BR119" s="51">
        <f ca="1">SUMPRODUCT($CM119:$DD119,INDIRECT(ADDRESS(BR$2,$DH$2)):INDIRECT(ADDRESS(BR$2,$DY$2)))</f>
        <v>304.46619918394509</v>
      </c>
      <c r="BS119" s="51">
        <f ca="1">SUMPRODUCT($CM119:$DD119,INDIRECT(ADDRESS(BS$2,$DH$2)):INDIRECT(ADDRESS(BS$2,$DY$2)))</f>
        <v>307.14710697539351</v>
      </c>
      <c r="BT119" s="51">
        <f ca="1">SUMPRODUCT($CM119:$DD119,INDIRECT(ADDRESS(BT$2,$DH$2)):INDIRECT(ADDRESS(BT$2,$DY$2)))</f>
        <v>307.14710697539351</v>
      </c>
      <c r="BU119" s="51">
        <f ca="1">SUMPRODUCT($CM119:$DD119,INDIRECT(ADDRESS(BU$2,$DH$2)):INDIRECT(ADDRESS(BU$2,$DY$2)))</f>
        <v>307.14710697539351</v>
      </c>
      <c r="BV119" s="51">
        <f ca="1">SUMPRODUCT($CM119:$DD119,INDIRECT(ADDRESS(BV$2,$DH$2)):INDIRECT(ADDRESS(BV$2,$DY$2)))</f>
        <v>307.14710697539351</v>
      </c>
      <c r="BW119" s="51">
        <f ca="1">SUMPRODUCT($CM119:$DD119,INDIRECT(ADDRESS(BW$2,$DH$2)):INDIRECT(ADDRESS(BW$2,$DY$2)))</f>
        <v>307.14710697539351</v>
      </c>
      <c r="BX119" s="51">
        <f ca="1">SUMPRODUCT($CM119:$DD119,INDIRECT(ADDRESS(BX$2,$DH$2)):INDIRECT(ADDRESS(BX$2,$DY$2)))</f>
        <v>307.14710697539351</v>
      </c>
      <c r="BY119" s="51">
        <f ca="1">SUMPRODUCT($CM119:$DD119,INDIRECT(ADDRESS(BY$2,$DH$2)):INDIRECT(ADDRESS(BY$2,$DY$2)))</f>
        <v>307.14710697539351</v>
      </c>
      <c r="BZ119" s="51">
        <f ca="1">SUMPRODUCT($CM119:$DD119,INDIRECT(ADDRESS(BZ$2,$DH$2)):INDIRECT(ADDRESS(BZ$2,$DY$2)))</f>
        <v>307.14710697539351</v>
      </c>
      <c r="CA119" s="51">
        <f ca="1">SUMPRODUCT($CM119:$DD119,INDIRECT(ADDRESS(CA$2,$DH$2)):INDIRECT(ADDRESS(CA$2,$DY$2)))</f>
        <v>307.14710697539351</v>
      </c>
      <c r="CB119" s="51">
        <f ca="1">SUMPRODUCT($CM119:$DD119,INDIRECT(ADDRESS(CB$2,$DH$2)):INDIRECT(ADDRESS(CB$2,$DY$2)))</f>
        <v>307.14710697539351</v>
      </c>
      <c r="CC119" s="51">
        <f ca="1">SUMPRODUCT($CM119:$DD119,INDIRECT(ADDRESS(CC$2,$DH$2)):INDIRECT(ADDRESS(CC$2,$DY$2)))</f>
        <v>307.14710697539351</v>
      </c>
      <c r="CD119" s="51">
        <f ca="1">SUMPRODUCT($CM119:$DD119,INDIRECT(ADDRESS(CD$2,$DH$2)):INDIRECT(ADDRESS(CD$2,$DY$2)))</f>
        <v>307.14710697539351</v>
      </c>
      <c r="CF119" s="51">
        <f t="shared" ca="1" si="11"/>
        <v>3468.1463283788607</v>
      </c>
      <c r="CG119" s="51">
        <f t="shared" ca="1" si="11"/>
        <v>3505.1713288328929</v>
      </c>
      <c r="CH119" s="51">
        <f t="shared" ca="1" si="11"/>
        <v>3552.359762822236</v>
      </c>
      <c r="CI119" s="51">
        <f t="shared" ca="1" si="11"/>
        <v>3593.9674668271309</v>
      </c>
      <c r="CJ119" s="51">
        <f t="shared" ca="1" si="11"/>
        <v>3633.2994281204078</v>
      </c>
      <c r="CK119" s="51">
        <f t="shared" ca="1" si="11"/>
        <v>3666.9989291645825</v>
      </c>
      <c r="CL119" s="82"/>
      <c r="CM119" s="1">
        <f>IFERROR(VLOOKUP($A119,Auxiliar_OPEX_CustosUnit!$A$4:$BT$129,COLUMN(Auxiliar_OPEX_CustosUnit!BC$2),0),0)</f>
        <v>0</v>
      </c>
      <c r="CN119" s="1">
        <f>IFERROR(VLOOKUP($A119,Auxiliar_OPEX_CustosUnit!$A$4:$BT$129,COLUMN(Auxiliar_OPEX_CustosUnit!BD$2),0),0)</f>
        <v>0</v>
      </c>
      <c r="CO119" s="1">
        <f>IFERROR(VLOOKUP($A119,Auxiliar_OPEX_CustosUnit!$A$4:$BT$129,COLUMN(Auxiliar_OPEX_CustosUnit!BE$2),0)*(1-DRE_Auxiliar!$A$172),0)</f>
        <v>84.726845126832401</v>
      </c>
      <c r="CP119" s="1">
        <f>IFERROR(VLOOKUP($A119,Auxiliar_OPEX_CustosUnit!$A$4:$BT$129,COLUMN(Auxiliar_OPEX_CustosUnit!BF$2),0),0)</f>
        <v>0</v>
      </c>
      <c r="CQ119" s="1">
        <f>IFERROR(VLOOKUP($A119,Auxiliar_OPEX_CustosUnit!$A$4:$BT$129,COLUMN(Auxiliar_OPEX_CustosUnit!BG$2),0),0)</f>
        <v>3.3338186231454001</v>
      </c>
      <c r="CR119" s="1">
        <f>IFERROR(VLOOKUP($A119,Auxiliar_OPEX_CustosUnit!$A$4:$BT$129,COLUMN(Auxiliar_OPEX_CustosUnit!BH$2),0),0)</f>
        <v>0</v>
      </c>
      <c r="CS119" s="1">
        <f>IFERROR(VLOOKUP($A119,Auxiliar_OPEX_CustosUnit!$A$4:$BT$129,COLUMN(Auxiliar_OPEX_CustosUnit!BI$2),0),0)</f>
        <v>0</v>
      </c>
      <c r="CT119" s="1">
        <f>IFERROR(VLOOKUP($A119,Auxiliar_OPEX_CustosUnit!$A$4:$BT$129,COLUMN(Auxiliar_OPEX_CustosUnit!BJ$2),0),0)</f>
        <v>0</v>
      </c>
      <c r="CU119" s="1">
        <f>IFERROR(VLOOKUP($A119,Auxiliar_OPEX_CustosUnit!$A$4:$BT$129,COLUMN(Auxiliar_OPEX_CustosUnit!BK$2),0),0)</f>
        <v>0</v>
      </c>
      <c r="CV119" s="1">
        <f>IFERROR(VLOOKUP($A119,Auxiliar_OPEX_CustosUnit!$A$4:$BT$129,COLUMN(Auxiliar_OPEX_CustosUnit!BL$2),0),0)</f>
        <v>0</v>
      </c>
      <c r="CW119" s="1">
        <f>IFERROR(VLOOKUP($A119,Auxiliar_OPEX_CustosUnit!$A$4:$BT$129,COLUMN(Auxiliar_OPEX_CustosUnit!BM$2),0),0)</f>
        <v>0</v>
      </c>
      <c r="CX119" s="1">
        <f>IFERROR(VLOOKUP($A119,Auxiliar_OPEX_CustosUnit!$A$4:$BT$129,COLUMN(Auxiliar_OPEX_CustosUnit!BN$2),0),0)</f>
        <v>0</v>
      </c>
      <c r="CY119" s="1">
        <f>IFERROR(VLOOKUP($A119,Auxiliar_OPEX_CustosUnit!$A$4:$BT$129,COLUMN(Auxiliar_OPEX_CustosUnit!BO$2),0),0)</f>
        <v>0</v>
      </c>
      <c r="CZ119" s="1">
        <f>IFERROR(VLOOKUP($A119,Auxiliar_OPEX_CustosUnit!$A$4:$BT$129,COLUMN(Auxiliar_OPEX_CustosUnit!BP$2),0),0)</f>
        <v>0</v>
      </c>
      <c r="DA119" s="1">
        <f>IFERROR(VLOOKUP($A119,Auxiliar_OPEX_CustosUnit!$A$4:$BT$129,COLUMN(Auxiliar_OPEX_CustosUnit!BQ$2),0),0)</f>
        <v>0</v>
      </c>
      <c r="DB119" s="1">
        <f>IFERROR(VLOOKUP($A119,Auxiliar_OPEX_CustosUnit!$A$4:$BT$129,COLUMN(Auxiliar_OPEX_CustosUnit!BR$2),0),0)</f>
        <v>0</v>
      </c>
      <c r="DC119" s="1">
        <f>IFERROR(VLOOKUP($A119,Auxiliar_OPEX_CustosUnit!$A$4:$BT$129,COLUMN(Auxiliar_OPEX_CustosUnit!BS$2),0),0)</f>
        <v>0</v>
      </c>
      <c r="DD119" s="1">
        <f>IFERROR(VLOOKUP($A119,Auxiliar_OPEX_CustosUnit!$A$4:$BT$129,COLUMN(Auxiliar_OPEX_CustosUnit!BT$2),0),0)</f>
        <v>0</v>
      </c>
    </row>
    <row r="120" spans="1:108" hidden="1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7467.2962992597713</v>
      </c>
      <c r="E120" s="51">
        <f ca="1">SUMPRODUCT($CM120:$DD120,INDIRECT(ADDRESS(E$2,$DH$2)):INDIRECT(ADDRESS(E$2,$DY$2)))</f>
        <v>7467.2962992597713</v>
      </c>
      <c r="F120" s="51">
        <f ca="1">SUMPRODUCT($CM120:$DD120,INDIRECT(ADDRESS(F$2,$DH$2)):INDIRECT(ADDRESS(F$2,$DY$2)))</f>
        <v>7467.2962992597713</v>
      </c>
      <c r="G120" s="51">
        <f ca="1">SUMPRODUCT($CM120:$DD120,INDIRECT(ADDRESS(G$2,$DH$2)):INDIRECT(ADDRESS(G$2,$DY$2)))</f>
        <v>7467.2962992597713</v>
      </c>
      <c r="H120" s="51">
        <f ca="1">SUMPRODUCT($CM120:$DD120,INDIRECT(ADDRESS(H$2,$DH$2)):INDIRECT(ADDRESS(H$2,$DY$2)))</f>
        <v>7467.2962992597713</v>
      </c>
      <c r="I120" s="51">
        <f ca="1">SUMPRODUCT($CM120:$DD120,INDIRECT(ADDRESS(I$2,$DH$2)):INDIRECT(ADDRESS(I$2,$DY$2)))</f>
        <v>7467.2962992597713</v>
      </c>
      <c r="J120" s="51">
        <f ca="1">SUMPRODUCT($CM120:$DD120,INDIRECT(ADDRESS(J$2,$DH$2)):INDIRECT(ADDRESS(J$2,$DY$2)))</f>
        <v>7467.2962992597713</v>
      </c>
      <c r="K120" s="51">
        <f ca="1">SUMPRODUCT($CM120:$DD120,INDIRECT(ADDRESS(K$2,$DH$2)):INDIRECT(ADDRESS(K$2,$DY$2)))</f>
        <v>7471.7238811455472</v>
      </c>
      <c r="L120" s="51">
        <f ca="1">SUMPRODUCT($CM120:$DD120,INDIRECT(ADDRESS(L$2,$DH$2)):INDIRECT(ADDRESS(L$2,$DY$2)))</f>
        <v>7471.7238811455472</v>
      </c>
      <c r="M120" s="51">
        <f ca="1">SUMPRODUCT($CM120:$DD120,INDIRECT(ADDRESS(M$2,$DH$2)):INDIRECT(ADDRESS(M$2,$DY$2)))</f>
        <v>7471.7238811455472</v>
      </c>
      <c r="N120" s="51">
        <f ca="1">SUMPRODUCT($CM120:$DD120,INDIRECT(ADDRESS(N$2,$DH$2)):INDIRECT(ADDRESS(N$2,$DY$2)))</f>
        <v>7471.7238811455472</v>
      </c>
      <c r="O120" s="51">
        <f ca="1">SUMPRODUCT($CM120:$DD120,INDIRECT(ADDRESS(O$2,$DH$2)):INDIRECT(ADDRESS(O$2,$DY$2)))</f>
        <v>7471.7238811455472</v>
      </c>
      <c r="P120" s="51">
        <f ca="1">SUMPRODUCT($CM120:$DD120,INDIRECT(ADDRESS(P$2,$DH$2)):INDIRECT(ADDRESS(P$2,$DY$2)))</f>
        <v>7471.7238811455472</v>
      </c>
      <c r="Q120" s="51">
        <f ca="1">SUMPRODUCT($CM120:$DD120,INDIRECT(ADDRESS(Q$2,$DH$2)):INDIRECT(ADDRESS(Q$2,$DY$2)))</f>
        <v>7471.7238811455472</v>
      </c>
      <c r="R120" s="51">
        <f ca="1">SUMPRODUCT($CM120:$DD120,INDIRECT(ADDRESS(R$2,$DH$2)):INDIRECT(ADDRESS(R$2,$DY$2)))</f>
        <v>7471.7238811455472</v>
      </c>
      <c r="S120" s="51">
        <f ca="1">SUMPRODUCT($CM120:$DD120,INDIRECT(ADDRESS(S$2,$DH$2)):INDIRECT(ADDRESS(S$2,$DY$2)))</f>
        <v>7471.7238811455472</v>
      </c>
      <c r="T120" s="51">
        <f ca="1">SUMPRODUCT($CM120:$DD120,INDIRECT(ADDRESS(T$2,$DH$2)):INDIRECT(ADDRESS(T$2,$DY$2)))</f>
        <v>7471.7238811455472</v>
      </c>
      <c r="U120" s="51">
        <f ca="1">SUMPRODUCT($CM120:$DD120,INDIRECT(ADDRESS(U$2,$DH$2)):INDIRECT(ADDRESS(U$2,$DY$2)))</f>
        <v>7471.7238811455472</v>
      </c>
      <c r="V120" s="51">
        <f ca="1">SUMPRODUCT($CM120:$DD120,INDIRECT(ADDRESS(V$2,$DH$2)):INDIRECT(ADDRESS(V$2,$DY$2)))</f>
        <v>7471.7238811455472</v>
      </c>
      <c r="W120" s="51">
        <f ca="1">SUMPRODUCT($CM120:$DD120,INDIRECT(ADDRESS(W$2,$DH$2)):INDIRECT(ADDRESS(W$2,$DY$2)))</f>
        <v>7480.3352666870733</v>
      </c>
      <c r="X120" s="51">
        <f ca="1">SUMPRODUCT($CM120:$DD120,INDIRECT(ADDRESS(X$2,$DH$2)):INDIRECT(ADDRESS(X$2,$DY$2)))</f>
        <v>7480.3352666870733</v>
      </c>
      <c r="Y120" s="51">
        <f ca="1">SUMPRODUCT($CM120:$DD120,INDIRECT(ADDRESS(Y$2,$DH$2)):INDIRECT(ADDRESS(Y$2,$DY$2)))</f>
        <v>7480.3352666870733</v>
      </c>
      <c r="Z120" s="51">
        <f ca="1">SUMPRODUCT($CM120:$DD120,INDIRECT(ADDRESS(Z$2,$DH$2)):INDIRECT(ADDRESS(Z$2,$DY$2)))</f>
        <v>7480.3352666870733</v>
      </c>
      <c r="AA120" s="51">
        <f ca="1">SUMPRODUCT($CM120:$DD120,INDIRECT(ADDRESS(AA$2,$DH$2)):INDIRECT(ADDRESS(AA$2,$DY$2)))</f>
        <v>7480.3352666870733</v>
      </c>
      <c r="AB120" s="51">
        <f ca="1">SUMPRODUCT($CM120:$DD120,INDIRECT(ADDRESS(AB$2,$DH$2)):INDIRECT(ADDRESS(AB$2,$DY$2)))</f>
        <v>7480.3352666870733</v>
      </c>
      <c r="AC120" s="51">
        <f ca="1">SUMPRODUCT($CM120:$DD120,INDIRECT(ADDRESS(AC$2,$DH$2)):INDIRECT(ADDRESS(AC$2,$DY$2)))</f>
        <v>7480.3352666870733</v>
      </c>
      <c r="AD120" s="51">
        <f ca="1">SUMPRODUCT($CM120:$DD120,INDIRECT(ADDRESS(AD$2,$DH$2)):INDIRECT(ADDRESS(AD$2,$DY$2)))</f>
        <v>7480.3352666870733</v>
      </c>
      <c r="AE120" s="51">
        <f ca="1">SUMPRODUCT($CM120:$DD120,INDIRECT(ADDRESS(AE$2,$DH$2)):INDIRECT(ADDRESS(AE$2,$DY$2)))</f>
        <v>7480.3352666870733</v>
      </c>
      <c r="AF120" s="51">
        <f ca="1">SUMPRODUCT($CM120:$DD120,INDIRECT(ADDRESS(AF$2,$DH$2)):INDIRECT(ADDRESS(AF$2,$DY$2)))</f>
        <v>7480.3352666870733</v>
      </c>
      <c r="AG120" s="51">
        <f ca="1">SUMPRODUCT($CM120:$DD120,INDIRECT(ADDRESS(AG$2,$DH$2)):INDIRECT(ADDRESS(AG$2,$DY$2)))</f>
        <v>7480.3352666870733</v>
      </c>
      <c r="AH120" s="51">
        <f ca="1">SUMPRODUCT($CM120:$DD120,INDIRECT(ADDRESS(AH$2,$DH$2)):INDIRECT(ADDRESS(AH$2,$DY$2)))</f>
        <v>7480.3352666870733</v>
      </c>
      <c r="AI120" s="51">
        <f ca="1">SUMPRODUCT($CM120:$DD120,INDIRECT(ADDRESS(AI$2,$DH$2)):INDIRECT(ADDRESS(AI$2,$DY$2)))</f>
        <v>7487.1547005246748</v>
      </c>
      <c r="AJ120" s="51">
        <f ca="1">SUMPRODUCT($CM120:$DD120,INDIRECT(ADDRESS(AJ$2,$DH$2)):INDIRECT(ADDRESS(AJ$2,$DY$2)))</f>
        <v>7487.1547005246748</v>
      </c>
      <c r="AK120" s="51">
        <f ca="1">SUMPRODUCT($CM120:$DD120,INDIRECT(ADDRESS(AK$2,$DH$2)):INDIRECT(ADDRESS(AK$2,$DY$2)))</f>
        <v>7487.1547005246748</v>
      </c>
      <c r="AL120" s="51">
        <f ca="1">SUMPRODUCT($CM120:$DD120,INDIRECT(ADDRESS(AL$2,$DH$2)):INDIRECT(ADDRESS(AL$2,$DY$2)))</f>
        <v>7487.1547005246748</v>
      </c>
      <c r="AM120" s="51">
        <f ca="1">SUMPRODUCT($CM120:$DD120,INDIRECT(ADDRESS(AM$2,$DH$2)):INDIRECT(ADDRESS(AM$2,$DY$2)))</f>
        <v>7487.1547005246748</v>
      </c>
      <c r="AN120" s="51">
        <f ca="1">SUMPRODUCT($CM120:$DD120,INDIRECT(ADDRESS(AN$2,$DH$2)):INDIRECT(ADDRESS(AN$2,$DY$2)))</f>
        <v>7487.1547005246748</v>
      </c>
      <c r="AO120" s="51">
        <f ca="1">SUMPRODUCT($CM120:$DD120,INDIRECT(ADDRESS(AO$2,$DH$2)):INDIRECT(ADDRESS(AO$2,$DY$2)))</f>
        <v>7487.1547005246748</v>
      </c>
      <c r="AP120" s="51">
        <f ca="1">SUMPRODUCT($CM120:$DD120,INDIRECT(ADDRESS(AP$2,$DH$2)):INDIRECT(ADDRESS(AP$2,$DY$2)))</f>
        <v>7487.1547005246748</v>
      </c>
      <c r="AQ120" s="51">
        <f ca="1">SUMPRODUCT($CM120:$DD120,INDIRECT(ADDRESS(AQ$2,$DH$2)):INDIRECT(ADDRESS(AQ$2,$DY$2)))</f>
        <v>7487.1547005246748</v>
      </c>
      <c r="AR120" s="51">
        <f ca="1">SUMPRODUCT($CM120:$DD120,INDIRECT(ADDRESS(AR$2,$DH$2)):INDIRECT(ADDRESS(AR$2,$DY$2)))</f>
        <v>7487.1547005246748</v>
      </c>
      <c r="AS120" s="51">
        <f ca="1">SUMPRODUCT($CM120:$DD120,INDIRECT(ADDRESS(AS$2,$DH$2)):INDIRECT(ADDRESS(AS$2,$DY$2)))</f>
        <v>7487.1547005246748</v>
      </c>
      <c r="AT120" s="51">
        <f ca="1">SUMPRODUCT($CM120:$DD120,INDIRECT(ADDRESS(AT$2,$DH$2)):INDIRECT(ADDRESS(AT$2,$DY$2)))</f>
        <v>7487.1547005246748</v>
      </c>
      <c r="AU120" s="51">
        <f ca="1">SUMPRODUCT($CM120:$DD120,INDIRECT(ADDRESS(AU$2,$DH$2)):INDIRECT(ADDRESS(AU$2,$DY$2)))</f>
        <v>7494.2505747539908</v>
      </c>
      <c r="AV120" s="51">
        <f ca="1">SUMPRODUCT($CM120:$DD120,INDIRECT(ADDRESS(AV$2,$DH$2)):INDIRECT(ADDRESS(AV$2,$DY$2)))</f>
        <v>7494.2505747539908</v>
      </c>
      <c r="AW120" s="51">
        <f ca="1">SUMPRODUCT($CM120:$DD120,INDIRECT(ADDRESS(AW$2,$DH$2)):INDIRECT(ADDRESS(AW$2,$DY$2)))</f>
        <v>7494.2505747539908</v>
      </c>
      <c r="AX120" s="51">
        <f ca="1">SUMPRODUCT($CM120:$DD120,INDIRECT(ADDRESS(AX$2,$DH$2)):INDIRECT(ADDRESS(AX$2,$DY$2)))</f>
        <v>7494.2505747539908</v>
      </c>
      <c r="AY120" s="51">
        <f ca="1">SUMPRODUCT($CM120:$DD120,INDIRECT(ADDRESS(AY$2,$DH$2)):INDIRECT(ADDRESS(AY$2,$DY$2)))</f>
        <v>7494.2505747539908</v>
      </c>
      <c r="AZ120" s="51">
        <f ca="1">SUMPRODUCT($CM120:$DD120,INDIRECT(ADDRESS(AZ$2,$DH$2)):INDIRECT(ADDRESS(AZ$2,$DY$2)))</f>
        <v>7494.2505747539908</v>
      </c>
      <c r="BA120" s="51">
        <f ca="1">SUMPRODUCT($CM120:$DD120,INDIRECT(ADDRESS(BA$2,$DH$2)):INDIRECT(ADDRESS(BA$2,$DY$2)))</f>
        <v>7494.2505747539908</v>
      </c>
      <c r="BB120" s="51">
        <f ca="1">SUMPRODUCT($CM120:$DD120,INDIRECT(ADDRESS(BB$2,$DH$2)):INDIRECT(ADDRESS(BB$2,$DY$2)))</f>
        <v>7494.2505747539908</v>
      </c>
      <c r="BC120" s="51">
        <f ca="1">SUMPRODUCT($CM120:$DD120,INDIRECT(ADDRESS(BC$2,$DH$2)):INDIRECT(ADDRESS(BC$2,$DY$2)))</f>
        <v>7494.2505747539908</v>
      </c>
      <c r="BD120" s="51">
        <f ca="1">SUMPRODUCT($CM120:$DD120,INDIRECT(ADDRESS(BD$2,$DH$2)):INDIRECT(ADDRESS(BD$2,$DY$2)))</f>
        <v>7494.2505747539908</v>
      </c>
      <c r="BE120" s="51">
        <f ca="1">SUMPRODUCT($CM120:$DD120,INDIRECT(ADDRESS(BE$2,$DH$2)):INDIRECT(ADDRESS(BE$2,$DY$2)))</f>
        <v>7494.2505747539908</v>
      </c>
      <c r="BF120" s="51">
        <f ca="1">SUMPRODUCT($CM120:$DD120,INDIRECT(ADDRESS(BF$2,$DH$2)):INDIRECT(ADDRESS(BF$2,$DY$2)))</f>
        <v>7494.2505747539908</v>
      </c>
      <c r="BG120" s="51">
        <f ca="1">SUMPRODUCT($CM120:$DD120,INDIRECT(ADDRESS(BG$2,$DH$2)):INDIRECT(ADDRESS(BG$2,$DY$2)))</f>
        <v>7500.0491353502584</v>
      </c>
      <c r="BH120" s="51">
        <f ca="1">SUMPRODUCT($CM120:$DD120,INDIRECT(ADDRESS(BH$2,$DH$2)):INDIRECT(ADDRESS(BH$2,$DY$2)))</f>
        <v>7500.0491353502584</v>
      </c>
      <c r="BI120" s="51">
        <f ca="1">SUMPRODUCT($CM120:$DD120,INDIRECT(ADDRESS(BI$2,$DH$2)):INDIRECT(ADDRESS(BI$2,$DY$2)))</f>
        <v>7500.0491353502584</v>
      </c>
      <c r="BJ120" s="51">
        <f ca="1">SUMPRODUCT($CM120:$DD120,INDIRECT(ADDRESS(BJ$2,$DH$2)):INDIRECT(ADDRESS(BJ$2,$DY$2)))</f>
        <v>7500.0491353502584</v>
      </c>
      <c r="BK120" s="51">
        <f ca="1">SUMPRODUCT($CM120:$DD120,INDIRECT(ADDRESS(BK$2,$DH$2)):INDIRECT(ADDRESS(BK$2,$DY$2)))</f>
        <v>7500.0491353502584</v>
      </c>
      <c r="BL120" s="51">
        <f ca="1">SUMPRODUCT($CM120:$DD120,INDIRECT(ADDRESS(BL$2,$DH$2)):INDIRECT(ADDRESS(BL$2,$DY$2)))</f>
        <v>7500.0491353502584</v>
      </c>
      <c r="BM120" s="51">
        <f ca="1">SUMPRODUCT($CM120:$DD120,INDIRECT(ADDRESS(BM$2,$DH$2)):INDIRECT(ADDRESS(BM$2,$DY$2)))</f>
        <v>7500.0491353502584</v>
      </c>
      <c r="BN120" s="51">
        <f ca="1">SUMPRODUCT($CM120:$DD120,INDIRECT(ADDRESS(BN$2,$DH$2)):INDIRECT(ADDRESS(BN$2,$DY$2)))</f>
        <v>7500.0491353502584</v>
      </c>
      <c r="BO120" s="51">
        <f ca="1">SUMPRODUCT($CM120:$DD120,INDIRECT(ADDRESS(BO$2,$DH$2)):INDIRECT(ADDRESS(BO$2,$DY$2)))</f>
        <v>7500.0491353502584</v>
      </c>
      <c r="BP120" s="51">
        <f ca="1">SUMPRODUCT($CM120:$DD120,INDIRECT(ADDRESS(BP$2,$DH$2)):INDIRECT(ADDRESS(BP$2,$DY$2)))</f>
        <v>7500.0491353502584</v>
      </c>
      <c r="BQ120" s="51">
        <f ca="1">SUMPRODUCT($CM120:$DD120,INDIRECT(ADDRESS(BQ$2,$DH$2)):INDIRECT(ADDRESS(BQ$2,$DY$2)))</f>
        <v>7500.0491353502584</v>
      </c>
      <c r="BR120" s="51">
        <f ca="1">SUMPRODUCT($CM120:$DD120,INDIRECT(ADDRESS(BR$2,$DH$2)):INDIRECT(ADDRESS(BR$2,$DY$2)))</f>
        <v>7500.0491353502584</v>
      </c>
      <c r="BS120" s="51">
        <f ca="1">SUMPRODUCT($CM120:$DD120,INDIRECT(ADDRESS(BS$2,$DH$2)):INDIRECT(ADDRESS(BS$2,$DY$2)))</f>
        <v>7505.4109509331547</v>
      </c>
      <c r="BT120" s="51">
        <f ca="1">SUMPRODUCT($CM120:$DD120,INDIRECT(ADDRESS(BT$2,$DH$2)):INDIRECT(ADDRESS(BT$2,$DY$2)))</f>
        <v>7505.4109509331547</v>
      </c>
      <c r="BU120" s="51">
        <f ca="1">SUMPRODUCT($CM120:$DD120,INDIRECT(ADDRESS(BU$2,$DH$2)):INDIRECT(ADDRESS(BU$2,$DY$2)))</f>
        <v>7505.4109509331547</v>
      </c>
      <c r="BV120" s="51">
        <f ca="1">SUMPRODUCT($CM120:$DD120,INDIRECT(ADDRESS(BV$2,$DH$2)):INDIRECT(ADDRESS(BV$2,$DY$2)))</f>
        <v>7505.4109509331547</v>
      </c>
      <c r="BW120" s="51">
        <f ca="1">SUMPRODUCT($CM120:$DD120,INDIRECT(ADDRESS(BW$2,$DH$2)):INDIRECT(ADDRESS(BW$2,$DY$2)))</f>
        <v>7505.4109509331547</v>
      </c>
      <c r="BX120" s="51">
        <f ca="1">SUMPRODUCT($CM120:$DD120,INDIRECT(ADDRESS(BX$2,$DH$2)):INDIRECT(ADDRESS(BX$2,$DY$2)))</f>
        <v>7505.4109509331547</v>
      </c>
      <c r="BY120" s="51">
        <f ca="1">SUMPRODUCT($CM120:$DD120,INDIRECT(ADDRESS(BY$2,$DH$2)):INDIRECT(ADDRESS(BY$2,$DY$2)))</f>
        <v>7505.4109509331547</v>
      </c>
      <c r="BZ120" s="51">
        <f ca="1">SUMPRODUCT($CM120:$DD120,INDIRECT(ADDRESS(BZ$2,$DH$2)):INDIRECT(ADDRESS(BZ$2,$DY$2)))</f>
        <v>7505.4109509331547</v>
      </c>
      <c r="CA120" s="51">
        <f ca="1">SUMPRODUCT($CM120:$DD120,INDIRECT(ADDRESS(CA$2,$DH$2)):INDIRECT(ADDRESS(CA$2,$DY$2)))</f>
        <v>7505.4109509331547</v>
      </c>
      <c r="CB120" s="51">
        <f ca="1">SUMPRODUCT($CM120:$DD120,INDIRECT(ADDRESS(CB$2,$DH$2)):INDIRECT(ADDRESS(CB$2,$DY$2)))</f>
        <v>7505.4109509331547</v>
      </c>
      <c r="CC120" s="51">
        <f ca="1">SUMPRODUCT($CM120:$DD120,INDIRECT(ADDRESS(CC$2,$DH$2)):INDIRECT(ADDRESS(CC$2,$DY$2)))</f>
        <v>7505.4109509331547</v>
      </c>
      <c r="CD120" s="51">
        <f ca="1">SUMPRODUCT($CM120:$DD120,INDIRECT(ADDRESS(CD$2,$DH$2)):INDIRECT(ADDRESS(CD$2,$DY$2)))</f>
        <v>7505.4109509331547</v>
      </c>
      <c r="CF120" s="51">
        <f t="shared" ca="1" si="11"/>
        <v>89629.693500546142</v>
      </c>
      <c r="CG120" s="51">
        <f t="shared" ca="1" si="11"/>
        <v>89703.743501454213</v>
      </c>
      <c r="CH120" s="51">
        <f t="shared" ca="1" si="11"/>
        <v>89798.120369432858</v>
      </c>
      <c r="CI120" s="51">
        <f t="shared" ca="1" si="11"/>
        <v>89881.335777442699</v>
      </c>
      <c r="CJ120" s="51">
        <f t="shared" ca="1" si="11"/>
        <v>89959.999700029221</v>
      </c>
      <c r="CK120" s="51">
        <f t="shared" ca="1" si="11"/>
        <v>90027.3987021176</v>
      </c>
      <c r="CL120" s="82"/>
      <c r="CM120" s="1">
        <f>IFERROR(VLOOKUP($A120,Auxiliar_OPEX_CustosUnit!$A$4:$BT$129,COLUMN(Auxiliar_OPEX_CustosUnit!BC$2),0),0)</f>
        <v>0</v>
      </c>
      <c r="CN120" s="1">
        <f>IFERROR(VLOOKUP($A120,Auxiliar_OPEX_CustosUnit!$A$4:$BT$129,COLUMN(Auxiliar_OPEX_CustosUnit!BD$2),0),0)</f>
        <v>0</v>
      </c>
      <c r="CO120" s="1">
        <f>IFERROR(VLOOKUP($A120,Auxiliar_OPEX_CustosUnit!$A$4:$BT$129,COLUMN(Auxiliar_OPEX_CustosUnit!BE$2),0)*(1-DRE_Auxiliar!$A$172),0)</f>
        <v>7060.5704272360326</v>
      </c>
      <c r="CP120" s="1">
        <f>IFERROR(VLOOKUP($A120,Auxiliar_OPEX_CustosUnit!$A$4:$BT$129,COLUMN(Auxiliar_OPEX_CustosUnit!BF$2),0),0)</f>
        <v>0</v>
      </c>
      <c r="CQ120" s="1">
        <f>IFERROR(VLOOKUP($A120,Auxiliar_OPEX_CustosUnit!$A$4:$BT$129,COLUMN(Auxiliar_OPEX_CustosUnit!BG$2),0),0)</f>
        <v>6.6676372462908002</v>
      </c>
      <c r="CR120" s="1">
        <f>IFERROR(VLOOKUP($A120,Auxiliar_OPEX_CustosUnit!$A$4:$BT$129,COLUMN(Auxiliar_OPEX_CustosUnit!BH$2),0),0)</f>
        <v>0</v>
      </c>
      <c r="CS120" s="1">
        <f>IFERROR(VLOOKUP($A120,Auxiliar_OPEX_CustosUnit!$A$4:$BT$129,COLUMN(Auxiliar_OPEX_CustosUnit!BI$2),0),0)</f>
        <v>0</v>
      </c>
      <c r="CT120" s="1">
        <f>IFERROR(VLOOKUP($A120,Auxiliar_OPEX_CustosUnit!$A$4:$BT$129,COLUMN(Auxiliar_OPEX_CustosUnit!BJ$2),0),0)</f>
        <v>0</v>
      </c>
      <c r="CU120" s="1">
        <f>IFERROR(VLOOKUP($A120,Auxiliar_OPEX_CustosUnit!$A$4:$BT$129,COLUMN(Auxiliar_OPEX_CustosUnit!BK$2),0),0)</f>
        <v>0</v>
      </c>
      <c r="CV120" s="1">
        <f>IFERROR(VLOOKUP($A120,Auxiliar_OPEX_CustosUnit!$A$4:$BT$129,COLUMN(Auxiliar_OPEX_CustosUnit!BL$2),0),0)</f>
        <v>0</v>
      </c>
      <c r="CW120" s="1">
        <f>IFERROR(VLOOKUP($A120,Auxiliar_OPEX_CustosUnit!$A$4:$BT$129,COLUMN(Auxiliar_OPEX_CustosUnit!BM$2),0),0)</f>
        <v>0</v>
      </c>
      <c r="CX120" s="1">
        <f>IFERROR(VLOOKUP($A120,Auxiliar_OPEX_CustosUnit!$A$4:$BT$129,COLUMN(Auxiliar_OPEX_CustosUnit!BN$2),0),0)</f>
        <v>0</v>
      </c>
      <c r="CY120" s="1">
        <f>IFERROR(VLOOKUP($A120,Auxiliar_OPEX_CustosUnit!$A$4:$BT$129,COLUMN(Auxiliar_OPEX_CustosUnit!BO$2),0),0)</f>
        <v>0</v>
      </c>
      <c r="CZ120" s="1">
        <f>IFERROR(VLOOKUP($A120,Auxiliar_OPEX_CustosUnit!$A$4:$BT$129,COLUMN(Auxiliar_OPEX_CustosUnit!BP$2),0),0)</f>
        <v>0</v>
      </c>
      <c r="DA120" s="1">
        <f>IFERROR(VLOOKUP($A120,Auxiliar_OPEX_CustosUnit!$A$4:$BT$129,COLUMN(Auxiliar_OPEX_CustosUnit!BQ$2),0),0)</f>
        <v>0</v>
      </c>
      <c r="DB120" s="1">
        <f>IFERROR(VLOOKUP($A120,Auxiliar_OPEX_CustosUnit!$A$4:$BT$129,COLUMN(Auxiliar_OPEX_CustosUnit!BR$2),0),0)</f>
        <v>0</v>
      </c>
      <c r="DC120" s="1">
        <f>IFERROR(VLOOKUP($A120,Auxiliar_OPEX_CustosUnit!$A$4:$BT$129,COLUMN(Auxiliar_OPEX_CustosUnit!BS$2),0),0)</f>
        <v>0</v>
      </c>
      <c r="DD120" s="1">
        <f>IFERROR(VLOOKUP($A120,Auxiliar_OPEX_CustosUnit!$A$4:$BT$129,COLUMN(Auxiliar_OPEX_CustosUnit!BT$2),0),0)</f>
        <v>0</v>
      </c>
    </row>
    <row r="121" spans="1:108" hidden="1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0</v>
      </c>
      <c r="E121" s="51">
        <f ca="1">SUMPRODUCT($CM121:$DD121,INDIRECT(ADDRESS(E$2,$DH$2)):INDIRECT(ADDRESS(E$2,$DY$2)))</f>
        <v>0</v>
      </c>
      <c r="F121" s="51">
        <f ca="1">SUMPRODUCT($CM121:$DD121,INDIRECT(ADDRESS(F$2,$DH$2)):INDIRECT(ADDRESS(F$2,$DY$2)))</f>
        <v>0</v>
      </c>
      <c r="G121" s="51">
        <f ca="1">SUMPRODUCT($CM121:$DD121,INDIRECT(ADDRESS(G$2,$DH$2)):INDIRECT(ADDRESS(G$2,$DY$2)))</f>
        <v>0</v>
      </c>
      <c r="H121" s="51">
        <f ca="1">SUMPRODUCT($CM121:$DD121,INDIRECT(ADDRESS(H$2,$DH$2)):INDIRECT(ADDRESS(H$2,$DY$2)))</f>
        <v>0</v>
      </c>
      <c r="I121" s="51">
        <f ca="1">SUMPRODUCT($CM121:$DD121,INDIRECT(ADDRESS(I$2,$DH$2)):INDIRECT(ADDRESS(I$2,$DY$2)))</f>
        <v>0</v>
      </c>
      <c r="J121" s="51">
        <f ca="1">SUMPRODUCT($CM121:$DD121,INDIRECT(ADDRESS(J$2,$DH$2)):INDIRECT(ADDRESS(J$2,$DY$2)))</f>
        <v>0</v>
      </c>
      <c r="K121" s="51">
        <f ca="1">SUMPRODUCT($CM121:$DD121,INDIRECT(ADDRESS(K$2,$DH$2)):INDIRECT(ADDRESS(K$2,$DY$2)))</f>
        <v>0</v>
      </c>
      <c r="L121" s="51">
        <f ca="1">SUMPRODUCT($CM121:$DD121,INDIRECT(ADDRESS(L$2,$DH$2)):INDIRECT(ADDRESS(L$2,$DY$2)))</f>
        <v>0</v>
      </c>
      <c r="M121" s="51">
        <f ca="1">SUMPRODUCT($CM121:$DD121,INDIRECT(ADDRESS(M$2,$DH$2)):INDIRECT(ADDRESS(M$2,$DY$2)))</f>
        <v>0</v>
      </c>
      <c r="N121" s="51">
        <f ca="1">SUMPRODUCT($CM121:$DD121,INDIRECT(ADDRESS(N$2,$DH$2)):INDIRECT(ADDRESS(N$2,$DY$2)))</f>
        <v>0</v>
      </c>
      <c r="O121" s="51">
        <f ca="1">SUMPRODUCT($CM121:$DD121,INDIRECT(ADDRESS(O$2,$DH$2)):INDIRECT(ADDRESS(O$2,$DY$2)))</f>
        <v>0</v>
      </c>
      <c r="P121" s="51">
        <f ca="1">SUMPRODUCT($CM121:$DD121,INDIRECT(ADDRESS(P$2,$DH$2)):INDIRECT(ADDRESS(P$2,$DY$2)))</f>
        <v>0</v>
      </c>
      <c r="Q121" s="51">
        <f ca="1">SUMPRODUCT($CM121:$DD121,INDIRECT(ADDRESS(Q$2,$DH$2)):INDIRECT(ADDRESS(Q$2,$DY$2)))</f>
        <v>0</v>
      </c>
      <c r="R121" s="51">
        <f ca="1">SUMPRODUCT($CM121:$DD121,INDIRECT(ADDRESS(R$2,$DH$2)):INDIRECT(ADDRESS(R$2,$DY$2)))</f>
        <v>0</v>
      </c>
      <c r="S121" s="51">
        <f ca="1">SUMPRODUCT($CM121:$DD121,INDIRECT(ADDRESS(S$2,$DH$2)):INDIRECT(ADDRESS(S$2,$DY$2)))</f>
        <v>0</v>
      </c>
      <c r="T121" s="51">
        <f ca="1">SUMPRODUCT($CM121:$DD121,INDIRECT(ADDRESS(T$2,$DH$2)):INDIRECT(ADDRESS(T$2,$DY$2)))</f>
        <v>0</v>
      </c>
      <c r="U121" s="51">
        <f ca="1">SUMPRODUCT($CM121:$DD121,INDIRECT(ADDRESS(U$2,$DH$2)):INDIRECT(ADDRESS(U$2,$DY$2)))</f>
        <v>0</v>
      </c>
      <c r="V121" s="51">
        <f ca="1">SUMPRODUCT($CM121:$DD121,INDIRECT(ADDRESS(V$2,$DH$2)):INDIRECT(ADDRESS(V$2,$DY$2)))</f>
        <v>0</v>
      </c>
      <c r="W121" s="51">
        <f ca="1">SUMPRODUCT($CM121:$DD121,INDIRECT(ADDRESS(W$2,$DH$2)):INDIRECT(ADDRESS(W$2,$DY$2)))</f>
        <v>0</v>
      </c>
      <c r="X121" s="51">
        <f ca="1">SUMPRODUCT($CM121:$DD121,INDIRECT(ADDRESS(X$2,$DH$2)):INDIRECT(ADDRESS(X$2,$DY$2)))</f>
        <v>0</v>
      </c>
      <c r="Y121" s="51">
        <f ca="1">SUMPRODUCT($CM121:$DD121,INDIRECT(ADDRESS(Y$2,$DH$2)):INDIRECT(ADDRESS(Y$2,$DY$2)))</f>
        <v>0</v>
      </c>
      <c r="Z121" s="51">
        <f ca="1">SUMPRODUCT($CM121:$DD121,INDIRECT(ADDRESS(Z$2,$DH$2)):INDIRECT(ADDRESS(Z$2,$DY$2)))</f>
        <v>0</v>
      </c>
      <c r="AA121" s="51">
        <f ca="1">SUMPRODUCT($CM121:$DD121,INDIRECT(ADDRESS(AA$2,$DH$2)):INDIRECT(ADDRESS(AA$2,$DY$2)))</f>
        <v>0</v>
      </c>
      <c r="AB121" s="51">
        <f ca="1">SUMPRODUCT($CM121:$DD121,INDIRECT(ADDRESS(AB$2,$DH$2)):INDIRECT(ADDRESS(AB$2,$DY$2)))</f>
        <v>0</v>
      </c>
      <c r="AC121" s="51">
        <f ca="1">SUMPRODUCT($CM121:$DD121,INDIRECT(ADDRESS(AC$2,$DH$2)):INDIRECT(ADDRESS(AC$2,$DY$2)))</f>
        <v>0</v>
      </c>
      <c r="AD121" s="51">
        <f ca="1">SUMPRODUCT($CM121:$DD121,INDIRECT(ADDRESS(AD$2,$DH$2)):INDIRECT(ADDRESS(AD$2,$DY$2)))</f>
        <v>0</v>
      </c>
      <c r="AE121" s="51">
        <f ca="1">SUMPRODUCT($CM121:$DD121,INDIRECT(ADDRESS(AE$2,$DH$2)):INDIRECT(ADDRESS(AE$2,$DY$2)))</f>
        <v>0</v>
      </c>
      <c r="AF121" s="51">
        <f ca="1">SUMPRODUCT($CM121:$DD121,INDIRECT(ADDRESS(AF$2,$DH$2)):INDIRECT(ADDRESS(AF$2,$DY$2)))</f>
        <v>0</v>
      </c>
      <c r="AG121" s="51">
        <f ca="1">SUMPRODUCT($CM121:$DD121,INDIRECT(ADDRESS(AG$2,$DH$2)):INDIRECT(ADDRESS(AG$2,$DY$2)))</f>
        <v>0</v>
      </c>
      <c r="AH121" s="51">
        <f ca="1">SUMPRODUCT($CM121:$DD121,INDIRECT(ADDRESS(AH$2,$DH$2)):INDIRECT(ADDRESS(AH$2,$DY$2)))</f>
        <v>0</v>
      </c>
      <c r="AI121" s="51">
        <f ca="1">SUMPRODUCT($CM121:$DD121,INDIRECT(ADDRESS(AI$2,$DH$2)):INDIRECT(ADDRESS(AI$2,$DY$2)))</f>
        <v>0</v>
      </c>
      <c r="AJ121" s="51">
        <f ca="1">SUMPRODUCT($CM121:$DD121,INDIRECT(ADDRESS(AJ$2,$DH$2)):INDIRECT(ADDRESS(AJ$2,$DY$2)))</f>
        <v>0</v>
      </c>
      <c r="AK121" s="51">
        <f ca="1">SUMPRODUCT($CM121:$DD121,INDIRECT(ADDRESS(AK$2,$DH$2)):INDIRECT(ADDRESS(AK$2,$DY$2)))</f>
        <v>0</v>
      </c>
      <c r="AL121" s="51">
        <f ca="1">SUMPRODUCT($CM121:$DD121,INDIRECT(ADDRESS(AL$2,$DH$2)):INDIRECT(ADDRESS(AL$2,$DY$2)))</f>
        <v>0</v>
      </c>
      <c r="AM121" s="51">
        <f ca="1">SUMPRODUCT($CM121:$DD121,INDIRECT(ADDRESS(AM$2,$DH$2)):INDIRECT(ADDRESS(AM$2,$DY$2)))</f>
        <v>0</v>
      </c>
      <c r="AN121" s="51">
        <f ca="1">SUMPRODUCT($CM121:$DD121,INDIRECT(ADDRESS(AN$2,$DH$2)):INDIRECT(ADDRESS(AN$2,$DY$2)))</f>
        <v>0</v>
      </c>
      <c r="AO121" s="51">
        <f ca="1">SUMPRODUCT($CM121:$DD121,INDIRECT(ADDRESS(AO$2,$DH$2)):INDIRECT(ADDRESS(AO$2,$DY$2)))</f>
        <v>0</v>
      </c>
      <c r="AP121" s="51">
        <f ca="1">SUMPRODUCT($CM121:$DD121,INDIRECT(ADDRESS(AP$2,$DH$2)):INDIRECT(ADDRESS(AP$2,$DY$2)))</f>
        <v>0</v>
      </c>
      <c r="AQ121" s="51">
        <f ca="1">SUMPRODUCT($CM121:$DD121,INDIRECT(ADDRESS(AQ$2,$DH$2)):INDIRECT(ADDRESS(AQ$2,$DY$2)))</f>
        <v>0</v>
      </c>
      <c r="AR121" s="51">
        <f ca="1">SUMPRODUCT($CM121:$DD121,INDIRECT(ADDRESS(AR$2,$DH$2)):INDIRECT(ADDRESS(AR$2,$DY$2)))</f>
        <v>0</v>
      </c>
      <c r="AS121" s="51">
        <f ca="1">SUMPRODUCT($CM121:$DD121,INDIRECT(ADDRESS(AS$2,$DH$2)):INDIRECT(ADDRESS(AS$2,$DY$2)))</f>
        <v>0</v>
      </c>
      <c r="AT121" s="51">
        <f ca="1">SUMPRODUCT($CM121:$DD121,INDIRECT(ADDRESS(AT$2,$DH$2)):INDIRECT(ADDRESS(AT$2,$DY$2)))</f>
        <v>0</v>
      </c>
      <c r="AU121" s="51">
        <f ca="1">SUMPRODUCT($CM121:$DD121,INDIRECT(ADDRESS(AU$2,$DH$2)):INDIRECT(ADDRESS(AU$2,$DY$2)))</f>
        <v>0</v>
      </c>
      <c r="AV121" s="51">
        <f ca="1">SUMPRODUCT($CM121:$DD121,INDIRECT(ADDRESS(AV$2,$DH$2)):INDIRECT(ADDRESS(AV$2,$DY$2)))</f>
        <v>0</v>
      </c>
      <c r="AW121" s="51">
        <f ca="1">SUMPRODUCT($CM121:$DD121,INDIRECT(ADDRESS(AW$2,$DH$2)):INDIRECT(ADDRESS(AW$2,$DY$2)))</f>
        <v>0</v>
      </c>
      <c r="AX121" s="51">
        <f ca="1">SUMPRODUCT($CM121:$DD121,INDIRECT(ADDRESS(AX$2,$DH$2)):INDIRECT(ADDRESS(AX$2,$DY$2)))</f>
        <v>0</v>
      </c>
      <c r="AY121" s="51">
        <f ca="1">SUMPRODUCT($CM121:$DD121,INDIRECT(ADDRESS(AY$2,$DH$2)):INDIRECT(ADDRESS(AY$2,$DY$2)))</f>
        <v>0</v>
      </c>
      <c r="AZ121" s="51">
        <f ca="1">SUMPRODUCT($CM121:$DD121,INDIRECT(ADDRESS(AZ$2,$DH$2)):INDIRECT(ADDRESS(AZ$2,$DY$2)))</f>
        <v>0</v>
      </c>
      <c r="BA121" s="51">
        <f ca="1">SUMPRODUCT($CM121:$DD121,INDIRECT(ADDRESS(BA$2,$DH$2)):INDIRECT(ADDRESS(BA$2,$DY$2)))</f>
        <v>0</v>
      </c>
      <c r="BB121" s="51">
        <f ca="1">SUMPRODUCT($CM121:$DD121,INDIRECT(ADDRESS(BB$2,$DH$2)):INDIRECT(ADDRESS(BB$2,$DY$2)))</f>
        <v>0</v>
      </c>
      <c r="BC121" s="51">
        <f ca="1">SUMPRODUCT($CM121:$DD121,INDIRECT(ADDRESS(BC$2,$DH$2)):INDIRECT(ADDRESS(BC$2,$DY$2)))</f>
        <v>0</v>
      </c>
      <c r="BD121" s="51">
        <f ca="1">SUMPRODUCT($CM121:$DD121,INDIRECT(ADDRESS(BD$2,$DH$2)):INDIRECT(ADDRESS(BD$2,$DY$2)))</f>
        <v>0</v>
      </c>
      <c r="BE121" s="51">
        <f ca="1">SUMPRODUCT($CM121:$DD121,INDIRECT(ADDRESS(BE$2,$DH$2)):INDIRECT(ADDRESS(BE$2,$DY$2)))</f>
        <v>0</v>
      </c>
      <c r="BF121" s="51">
        <f ca="1">SUMPRODUCT($CM121:$DD121,INDIRECT(ADDRESS(BF$2,$DH$2)):INDIRECT(ADDRESS(BF$2,$DY$2)))</f>
        <v>0</v>
      </c>
      <c r="BG121" s="51">
        <f ca="1">SUMPRODUCT($CM121:$DD121,INDIRECT(ADDRESS(BG$2,$DH$2)):INDIRECT(ADDRESS(BG$2,$DY$2)))</f>
        <v>0</v>
      </c>
      <c r="BH121" s="51">
        <f ca="1">SUMPRODUCT($CM121:$DD121,INDIRECT(ADDRESS(BH$2,$DH$2)):INDIRECT(ADDRESS(BH$2,$DY$2)))</f>
        <v>0</v>
      </c>
      <c r="BI121" s="51">
        <f ca="1">SUMPRODUCT($CM121:$DD121,INDIRECT(ADDRESS(BI$2,$DH$2)):INDIRECT(ADDRESS(BI$2,$DY$2)))</f>
        <v>0</v>
      </c>
      <c r="BJ121" s="51">
        <f ca="1">SUMPRODUCT($CM121:$DD121,INDIRECT(ADDRESS(BJ$2,$DH$2)):INDIRECT(ADDRESS(BJ$2,$DY$2)))</f>
        <v>0</v>
      </c>
      <c r="BK121" s="51">
        <f ca="1">SUMPRODUCT($CM121:$DD121,INDIRECT(ADDRESS(BK$2,$DH$2)):INDIRECT(ADDRESS(BK$2,$DY$2)))</f>
        <v>0</v>
      </c>
      <c r="BL121" s="51">
        <f ca="1">SUMPRODUCT($CM121:$DD121,INDIRECT(ADDRESS(BL$2,$DH$2)):INDIRECT(ADDRESS(BL$2,$DY$2)))</f>
        <v>0</v>
      </c>
      <c r="BM121" s="51">
        <f ca="1">SUMPRODUCT($CM121:$DD121,INDIRECT(ADDRESS(BM$2,$DH$2)):INDIRECT(ADDRESS(BM$2,$DY$2)))</f>
        <v>0</v>
      </c>
      <c r="BN121" s="51">
        <f ca="1">SUMPRODUCT($CM121:$DD121,INDIRECT(ADDRESS(BN$2,$DH$2)):INDIRECT(ADDRESS(BN$2,$DY$2)))</f>
        <v>0</v>
      </c>
      <c r="BO121" s="51">
        <f ca="1">SUMPRODUCT($CM121:$DD121,INDIRECT(ADDRESS(BO$2,$DH$2)):INDIRECT(ADDRESS(BO$2,$DY$2)))</f>
        <v>0</v>
      </c>
      <c r="BP121" s="51">
        <f ca="1">SUMPRODUCT($CM121:$DD121,INDIRECT(ADDRESS(BP$2,$DH$2)):INDIRECT(ADDRESS(BP$2,$DY$2)))</f>
        <v>0</v>
      </c>
      <c r="BQ121" s="51">
        <f ca="1">SUMPRODUCT($CM121:$DD121,INDIRECT(ADDRESS(BQ$2,$DH$2)):INDIRECT(ADDRESS(BQ$2,$DY$2)))</f>
        <v>0</v>
      </c>
      <c r="BR121" s="51">
        <f ca="1">SUMPRODUCT($CM121:$DD121,INDIRECT(ADDRESS(BR$2,$DH$2)):INDIRECT(ADDRESS(BR$2,$DY$2)))</f>
        <v>0</v>
      </c>
      <c r="BS121" s="51">
        <f ca="1">SUMPRODUCT($CM121:$DD121,INDIRECT(ADDRESS(BS$2,$DH$2)):INDIRECT(ADDRESS(BS$2,$DY$2)))</f>
        <v>0</v>
      </c>
      <c r="BT121" s="51">
        <f ca="1">SUMPRODUCT($CM121:$DD121,INDIRECT(ADDRESS(BT$2,$DH$2)):INDIRECT(ADDRESS(BT$2,$DY$2)))</f>
        <v>0</v>
      </c>
      <c r="BU121" s="51">
        <f ca="1">SUMPRODUCT($CM121:$DD121,INDIRECT(ADDRESS(BU$2,$DH$2)):INDIRECT(ADDRESS(BU$2,$DY$2)))</f>
        <v>0</v>
      </c>
      <c r="BV121" s="51">
        <f ca="1">SUMPRODUCT($CM121:$DD121,INDIRECT(ADDRESS(BV$2,$DH$2)):INDIRECT(ADDRESS(BV$2,$DY$2)))</f>
        <v>0</v>
      </c>
      <c r="BW121" s="51">
        <f ca="1">SUMPRODUCT($CM121:$DD121,INDIRECT(ADDRESS(BW$2,$DH$2)):INDIRECT(ADDRESS(BW$2,$DY$2)))</f>
        <v>0</v>
      </c>
      <c r="BX121" s="51">
        <f ca="1">SUMPRODUCT($CM121:$DD121,INDIRECT(ADDRESS(BX$2,$DH$2)):INDIRECT(ADDRESS(BX$2,$DY$2)))</f>
        <v>0</v>
      </c>
      <c r="BY121" s="51">
        <f ca="1">SUMPRODUCT($CM121:$DD121,INDIRECT(ADDRESS(BY$2,$DH$2)):INDIRECT(ADDRESS(BY$2,$DY$2)))</f>
        <v>0</v>
      </c>
      <c r="BZ121" s="51">
        <f ca="1">SUMPRODUCT($CM121:$DD121,INDIRECT(ADDRESS(BZ$2,$DH$2)):INDIRECT(ADDRESS(BZ$2,$DY$2)))</f>
        <v>0</v>
      </c>
      <c r="CA121" s="51">
        <f ca="1">SUMPRODUCT($CM121:$DD121,INDIRECT(ADDRESS(CA$2,$DH$2)):INDIRECT(ADDRESS(CA$2,$DY$2)))</f>
        <v>0</v>
      </c>
      <c r="CB121" s="51">
        <f ca="1">SUMPRODUCT($CM121:$DD121,INDIRECT(ADDRESS(CB$2,$DH$2)):INDIRECT(ADDRESS(CB$2,$DY$2)))</f>
        <v>0</v>
      </c>
      <c r="CC121" s="51">
        <f ca="1">SUMPRODUCT($CM121:$DD121,INDIRECT(ADDRESS(CC$2,$DH$2)):INDIRECT(ADDRESS(CC$2,$DY$2)))</f>
        <v>0</v>
      </c>
      <c r="CD121" s="51">
        <f ca="1">SUMPRODUCT($CM121:$DD121,INDIRECT(ADDRESS(CD$2,$DH$2)):INDIRECT(ADDRESS(CD$2,$DY$2)))</f>
        <v>0</v>
      </c>
      <c r="CF121" s="51">
        <f t="shared" ca="1" si="11"/>
        <v>0</v>
      </c>
      <c r="CG121" s="51">
        <f t="shared" ca="1" si="11"/>
        <v>0</v>
      </c>
      <c r="CH121" s="51">
        <f t="shared" ca="1" si="11"/>
        <v>0</v>
      </c>
      <c r="CI121" s="51">
        <f t="shared" ca="1" si="11"/>
        <v>0</v>
      </c>
      <c r="CJ121" s="51">
        <f t="shared" ca="1" si="11"/>
        <v>0</v>
      </c>
      <c r="CK121" s="51">
        <f t="shared" ca="1" si="11"/>
        <v>0</v>
      </c>
      <c r="CL121" s="82"/>
      <c r="CM121" s="1">
        <f>IFERROR(VLOOKUP($A121,Auxiliar_OPEX_CustosUnit!$A$4:$BT$129,COLUMN(Auxiliar_OPEX_CustosUnit!BC$2),0),0)</f>
        <v>0</v>
      </c>
      <c r="CN121" s="1">
        <f>IFERROR(VLOOKUP($A121,Auxiliar_OPEX_CustosUnit!$A$4:$BT$129,COLUMN(Auxiliar_OPEX_CustosUnit!BD$2),0),0)</f>
        <v>0</v>
      </c>
      <c r="CO121" s="1">
        <f>IFERROR(VLOOKUP($A121,Auxiliar_OPEX_CustosUnit!$A$4:$BT$129,COLUMN(Auxiliar_OPEX_CustosUnit!BE$2),0)*(1-DRE_Auxiliar!$A$172),0)</f>
        <v>0</v>
      </c>
      <c r="CP121" s="1">
        <f>IFERROR(VLOOKUP($A121,Auxiliar_OPEX_CustosUnit!$A$4:$BT$129,COLUMN(Auxiliar_OPEX_CustosUnit!BF$2),0),0)</f>
        <v>0</v>
      </c>
      <c r="CQ121" s="1">
        <f>IFERROR(VLOOKUP($A121,Auxiliar_OPEX_CustosUnit!$A$4:$BT$129,COLUMN(Auxiliar_OPEX_CustosUnit!BG$2),0),0)</f>
        <v>0</v>
      </c>
      <c r="CR121" s="1">
        <f>IFERROR(VLOOKUP($A121,Auxiliar_OPEX_CustosUnit!$A$4:$BT$129,COLUMN(Auxiliar_OPEX_CustosUnit!BH$2),0),0)</f>
        <v>0</v>
      </c>
      <c r="CS121" s="1">
        <f>IFERROR(VLOOKUP($A121,Auxiliar_OPEX_CustosUnit!$A$4:$BT$129,COLUMN(Auxiliar_OPEX_CustosUnit!BI$2),0),0)</f>
        <v>0</v>
      </c>
      <c r="CT121" s="1">
        <f>IFERROR(VLOOKUP($A121,Auxiliar_OPEX_CustosUnit!$A$4:$BT$129,COLUMN(Auxiliar_OPEX_CustosUnit!BJ$2),0),0)</f>
        <v>0</v>
      </c>
      <c r="CU121" s="1">
        <f>IFERROR(VLOOKUP($A121,Auxiliar_OPEX_CustosUnit!$A$4:$BT$129,COLUMN(Auxiliar_OPEX_CustosUnit!BK$2),0),0)</f>
        <v>0</v>
      </c>
      <c r="CV121" s="1">
        <f>IFERROR(VLOOKUP($A121,Auxiliar_OPEX_CustosUnit!$A$4:$BT$129,COLUMN(Auxiliar_OPEX_CustosUnit!BL$2),0),0)</f>
        <v>0</v>
      </c>
      <c r="CW121" s="1">
        <f>IFERROR(VLOOKUP($A121,Auxiliar_OPEX_CustosUnit!$A$4:$BT$129,COLUMN(Auxiliar_OPEX_CustosUnit!BM$2),0),0)</f>
        <v>0</v>
      </c>
      <c r="CX121" s="1">
        <f>IFERROR(VLOOKUP($A121,Auxiliar_OPEX_CustosUnit!$A$4:$BT$129,COLUMN(Auxiliar_OPEX_CustosUnit!BN$2),0),0)</f>
        <v>0</v>
      </c>
      <c r="CY121" s="1">
        <f>IFERROR(VLOOKUP($A121,Auxiliar_OPEX_CustosUnit!$A$4:$BT$129,COLUMN(Auxiliar_OPEX_CustosUnit!BO$2),0),0)</f>
        <v>0</v>
      </c>
      <c r="CZ121" s="1">
        <f>IFERROR(VLOOKUP($A121,Auxiliar_OPEX_CustosUnit!$A$4:$BT$129,COLUMN(Auxiliar_OPEX_CustosUnit!BP$2),0),0)</f>
        <v>0</v>
      </c>
      <c r="DA121" s="1">
        <f>IFERROR(VLOOKUP($A121,Auxiliar_OPEX_CustosUnit!$A$4:$BT$129,COLUMN(Auxiliar_OPEX_CustosUnit!BQ$2),0),0)</f>
        <v>0</v>
      </c>
      <c r="DB121" s="1">
        <f>IFERROR(VLOOKUP($A121,Auxiliar_OPEX_CustosUnit!$A$4:$BT$129,COLUMN(Auxiliar_OPEX_CustosUnit!BR$2),0),0)</f>
        <v>0</v>
      </c>
      <c r="DC121" s="1">
        <f>IFERROR(VLOOKUP($A121,Auxiliar_OPEX_CustosUnit!$A$4:$BT$129,COLUMN(Auxiliar_OPEX_CustosUnit!BS$2),0),0)</f>
        <v>0</v>
      </c>
      <c r="DD121" s="1">
        <f>IFERROR(VLOOKUP($A121,Auxiliar_OPEX_CustosUnit!$A$4:$BT$129,COLUMN(Auxiliar_OPEX_CustosUnit!BT$2),0),0)</f>
        <v>0</v>
      </c>
    </row>
    <row r="122" spans="1:108" hidden="1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2150.3198131795311</v>
      </c>
      <c r="E122" s="51">
        <f ca="1">SUMPRODUCT($CM122:$DD122,INDIRECT(ADDRESS(E$2,$DH$2)):INDIRECT(ADDRESS(E$2,$DY$2)))</f>
        <v>2150.3198131795311</v>
      </c>
      <c r="F122" s="51">
        <f ca="1">SUMPRODUCT($CM122:$DD122,INDIRECT(ADDRESS(F$2,$DH$2)):INDIRECT(ADDRESS(F$2,$DY$2)))</f>
        <v>2150.3198131795311</v>
      </c>
      <c r="G122" s="51">
        <f ca="1">SUMPRODUCT($CM122:$DD122,INDIRECT(ADDRESS(G$2,$DH$2)):INDIRECT(ADDRESS(G$2,$DY$2)))</f>
        <v>2150.3198131795311</v>
      </c>
      <c r="H122" s="51">
        <f ca="1">SUMPRODUCT($CM122:$DD122,INDIRECT(ADDRESS(H$2,$DH$2)):INDIRECT(ADDRESS(H$2,$DY$2)))</f>
        <v>2150.3198131795311</v>
      </c>
      <c r="I122" s="51">
        <f ca="1">SUMPRODUCT($CM122:$DD122,INDIRECT(ADDRESS(I$2,$DH$2)):INDIRECT(ADDRESS(I$2,$DY$2)))</f>
        <v>2150.3198131795311</v>
      </c>
      <c r="J122" s="51">
        <f ca="1">SUMPRODUCT($CM122:$DD122,INDIRECT(ADDRESS(J$2,$DH$2)):INDIRECT(ADDRESS(J$2,$DY$2)))</f>
        <v>2150.3198131795311</v>
      </c>
      <c r="K122" s="51">
        <f ca="1">SUMPRODUCT($CM122:$DD122,INDIRECT(ADDRESS(K$2,$DH$2)):INDIRECT(ADDRESS(K$2,$DY$2)))</f>
        <v>2161.5271298279022</v>
      </c>
      <c r="L122" s="51">
        <f ca="1">SUMPRODUCT($CM122:$DD122,INDIRECT(ADDRESS(L$2,$DH$2)):INDIRECT(ADDRESS(L$2,$DY$2)))</f>
        <v>2161.5271298279022</v>
      </c>
      <c r="M122" s="51">
        <f ca="1">SUMPRODUCT($CM122:$DD122,INDIRECT(ADDRESS(M$2,$DH$2)):INDIRECT(ADDRESS(M$2,$DY$2)))</f>
        <v>2161.5271298279022</v>
      </c>
      <c r="N122" s="51">
        <f ca="1">SUMPRODUCT($CM122:$DD122,INDIRECT(ADDRESS(N$2,$DH$2)):INDIRECT(ADDRESS(N$2,$DY$2)))</f>
        <v>2161.5271298279022</v>
      </c>
      <c r="O122" s="51">
        <f ca="1">SUMPRODUCT($CM122:$DD122,INDIRECT(ADDRESS(O$2,$DH$2)):INDIRECT(ADDRESS(O$2,$DY$2)))</f>
        <v>2161.5271298279022</v>
      </c>
      <c r="P122" s="51">
        <f ca="1">SUMPRODUCT($CM122:$DD122,INDIRECT(ADDRESS(P$2,$DH$2)):INDIRECT(ADDRESS(P$2,$DY$2)))</f>
        <v>2161.5271298279022</v>
      </c>
      <c r="Q122" s="51">
        <f ca="1">SUMPRODUCT($CM122:$DD122,INDIRECT(ADDRESS(Q$2,$DH$2)):INDIRECT(ADDRESS(Q$2,$DY$2)))</f>
        <v>2161.5271298279022</v>
      </c>
      <c r="R122" s="51">
        <f ca="1">SUMPRODUCT($CM122:$DD122,INDIRECT(ADDRESS(R$2,$DH$2)):INDIRECT(ADDRESS(R$2,$DY$2)))</f>
        <v>2161.5271298279022</v>
      </c>
      <c r="S122" s="51">
        <f ca="1">SUMPRODUCT($CM122:$DD122,INDIRECT(ADDRESS(S$2,$DH$2)):INDIRECT(ADDRESS(S$2,$DY$2)))</f>
        <v>2161.5271298279022</v>
      </c>
      <c r="T122" s="51">
        <f ca="1">SUMPRODUCT($CM122:$DD122,INDIRECT(ADDRESS(T$2,$DH$2)):INDIRECT(ADDRESS(T$2,$DY$2)))</f>
        <v>2161.5271298279022</v>
      </c>
      <c r="U122" s="51">
        <f ca="1">SUMPRODUCT($CM122:$DD122,INDIRECT(ADDRESS(U$2,$DH$2)):INDIRECT(ADDRESS(U$2,$DY$2)))</f>
        <v>2161.5271298279022</v>
      </c>
      <c r="V122" s="51">
        <f ca="1">SUMPRODUCT($CM122:$DD122,INDIRECT(ADDRESS(V$2,$DH$2)):INDIRECT(ADDRESS(V$2,$DY$2)))</f>
        <v>2161.5271298279022</v>
      </c>
      <c r="W122" s="51">
        <f ca="1">SUMPRODUCT($CM122:$DD122,INDIRECT(ADDRESS(W$2,$DH$2)):INDIRECT(ADDRESS(W$2,$DY$2)))</f>
        <v>2183.3246994798887</v>
      </c>
      <c r="X122" s="51">
        <f ca="1">SUMPRODUCT($CM122:$DD122,INDIRECT(ADDRESS(X$2,$DH$2)):INDIRECT(ADDRESS(X$2,$DY$2)))</f>
        <v>2183.3246994798887</v>
      </c>
      <c r="Y122" s="51">
        <f ca="1">SUMPRODUCT($CM122:$DD122,INDIRECT(ADDRESS(Y$2,$DH$2)):INDIRECT(ADDRESS(Y$2,$DY$2)))</f>
        <v>2183.3246994798887</v>
      </c>
      <c r="Z122" s="51">
        <f ca="1">SUMPRODUCT($CM122:$DD122,INDIRECT(ADDRESS(Z$2,$DH$2)):INDIRECT(ADDRESS(Z$2,$DY$2)))</f>
        <v>2183.3246994798887</v>
      </c>
      <c r="AA122" s="51">
        <f ca="1">SUMPRODUCT($CM122:$DD122,INDIRECT(ADDRESS(AA$2,$DH$2)):INDIRECT(ADDRESS(AA$2,$DY$2)))</f>
        <v>2183.3246994798887</v>
      </c>
      <c r="AB122" s="51">
        <f ca="1">SUMPRODUCT($CM122:$DD122,INDIRECT(ADDRESS(AB$2,$DH$2)):INDIRECT(ADDRESS(AB$2,$DY$2)))</f>
        <v>2183.3246994798887</v>
      </c>
      <c r="AC122" s="51">
        <f ca="1">SUMPRODUCT($CM122:$DD122,INDIRECT(ADDRESS(AC$2,$DH$2)):INDIRECT(ADDRESS(AC$2,$DY$2)))</f>
        <v>2183.3246994798887</v>
      </c>
      <c r="AD122" s="51">
        <f ca="1">SUMPRODUCT($CM122:$DD122,INDIRECT(ADDRESS(AD$2,$DH$2)):INDIRECT(ADDRESS(AD$2,$DY$2)))</f>
        <v>2183.3246994798887</v>
      </c>
      <c r="AE122" s="51">
        <f ca="1">SUMPRODUCT($CM122:$DD122,INDIRECT(ADDRESS(AE$2,$DH$2)):INDIRECT(ADDRESS(AE$2,$DY$2)))</f>
        <v>2183.3246994798887</v>
      </c>
      <c r="AF122" s="51">
        <f ca="1">SUMPRODUCT($CM122:$DD122,INDIRECT(ADDRESS(AF$2,$DH$2)):INDIRECT(ADDRESS(AF$2,$DY$2)))</f>
        <v>2183.3246994798887</v>
      </c>
      <c r="AG122" s="51">
        <f ca="1">SUMPRODUCT($CM122:$DD122,INDIRECT(ADDRESS(AG$2,$DH$2)):INDIRECT(ADDRESS(AG$2,$DY$2)))</f>
        <v>2183.3246994798887</v>
      </c>
      <c r="AH122" s="51">
        <f ca="1">SUMPRODUCT($CM122:$DD122,INDIRECT(ADDRESS(AH$2,$DH$2)):INDIRECT(ADDRESS(AH$2,$DY$2)))</f>
        <v>2183.3246994798887</v>
      </c>
      <c r="AI122" s="51">
        <f ca="1">SUMPRODUCT($CM122:$DD122,INDIRECT(ADDRESS(AI$2,$DH$2)):INDIRECT(ADDRESS(AI$2,$DY$2)))</f>
        <v>2200.5863913813173</v>
      </c>
      <c r="AJ122" s="51">
        <f ca="1">SUMPRODUCT($CM122:$DD122,INDIRECT(ADDRESS(AJ$2,$DH$2)):INDIRECT(ADDRESS(AJ$2,$DY$2)))</f>
        <v>2200.5863913813173</v>
      </c>
      <c r="AK122" s="51">
        <f ca="1">SUMPRODUCT($CM122:$DD122,INDIRECT(ADDRESS(AK$2,$DH$2)):INDIRECT(ADDRESS(AK$2,$DY$2)))</f>
        <v>2200.5863913813173</v>
      </c>
      <c r="AL122" s="51">
        <f ca="1">SUMPRODUCT($CM122:$DD122,INDIRECT(ADDRESS(AL$2,$DH$2)):INDIRECT(ADDRESS(AL$2,$DY$2)))</f>
        <v>2200.5863913813173</v>
      </c>
      <c r="AM122" s="51">
        <f ca="1">SUMPRODUCT($CM122:$DD122,INDIRECT(ADDRESS(AM$2,$DH$2)):INDIRECT(ADDRESS(AM$2,$DY$2)))</f>
        <v>2200.5863913813173</v>
      </c>
      <c r="AN122" s="51">
        <f ca="1">SUMPRODUCT($CM122:$DD122,INDIRECT(ADDRESS(AN$2,$DH$2)):INDIRECT(ADDRESS(AN$2,$DY$2)))</f>
        <v>2200.5863913813173</v>
      </c>
      <c r="AO122" s="51">
        <f ca="1">SUMPRODUCT($CM122:$DD122,INDIRECT(ADDRESS(AO$2,$DH$2)):INDIRECT(ADDRESS(AO$2,$DY$2)))</f>
        <v>2200.5863913813173</v>
      </c>
      <c r="AP122" s="51">
        <f ca="1">SUMPRODUCT($CM122:$DD122,INDIRECT(ADDRESS(AP$2,$DH$2)):INDIRECT(ADDRESS(AP$2,$DY$2)))</f>
        <v>2200.5863913813173</v>
      </c>
      <c r="AQ122" s="51">
        <f ca="1">SUMPRODUCT($CM122:$DD122,INDIRECT(ADDRESS(AQ$2,$DH$2)):INDIRECT(ADDRESS(AQ$2,$DY$2)))</f>
        <v>2200.5863913813173</v>
      </c>
      <c r="AR122" s="51">
        <f ca="1">SUMPRODUCT($CM122:$DD122,INDIRECT(ADDRESS(AR$2,$DH$2)):INDIRECT(ADDRESS(AR$2,$DY$2)))</f>
        <v>2200.5863913813173</v>
      </c>
      <c r="AS122" s="51">
        <f ca="1">SUMPRODUCT($CM122:$DD122,INDIRECT(ADDRESS(AS$2,$DH$2)):INDIRECT(ADDRESS(AS$2,$DY$2)))</f>
        <v>2200.5863913813173</v>
      </c>
      <c r="AT122" s="51">
        <f ca="1">SUMPRODUCT($CM122:$DD122,INDIRECT(ADDRESS(AT$2,$DH$2)):INDIRECT(ADDRESS(AT$2,$DY$2)))</f>
        <v>2200.5863913813173</v>
      </c>
      <c r="AU122" s="51">
        <f ca="1">SUMPRODUCT($CM122:$DD122,INDIRECT(ADDRESS(AU$2,$DH$2)):INDIRECT(ADDRESS(AU$2,$DY$2)))</f>
        <v>2218.5478230242743</v>
      </c>
      <c r="AV122" s="51">
        <f ca="1">SUMPRODUCT($CM122:$DD122,INDIRECT(ADDRESS(AV$2,$DH$2)):INDIRECT(ADDRESS(AV$2,$DY$2)))</f>
        <v>2218.5478230242743</v>
      </c>
      <c r="AW122" s="51">
        <f ca="1">SUMPRODUCT($CM122:$DD122,INDIRECT(ADDRESS(AW$2,$DH$2)):INDIRECT(ADDRESS(AW$2,$DY$2)))</f>
        <v>2218.5478230242743</v>
      </c>
      <c r="AX122" s="51">
        <f ca="1">SUMPRODUCT($CM122:$DD122,INDIRECT(ADDRESS(AX$2,$DH$2)):INDIRECT(ADDRESS(AX$2,$DY$2)))</f>
        <v>2218.5478230242743</v>
      </c>
      <c r="AY122" s="51">
        <f ca="1">SUMPRODUCT($CM122:$DD122,INDIRECT(ADDRESS(AY$2,$DH$2)):INDIRECT(ADDRESS(AY$2,$DY$2)))</f>
        <v>2218.5478230242743</v>
      </c>
      <c r="AZ122" s="51">
        <f ca="1">SUMPRODUCT($CM122:$DD122,INDIRECT(ADDRESS(AZ$2,$DH$2)):INDIRECT(ADDRESS(AZ$2,$DY$2)))</f>
        <v>2218.5478230242743</v>
      </c>
      <c r="BA122" s="51">
        <f ca="1">SUMPRODUCT($CM122:$DD122,INDIRECT(ADDRESS(BA$2,$DH$2)):INDIRECT(ADDRESS(BA$2,$DY$2)))</f>
        <v>2218.5478230242743</v>
      </c>
      <c r="BB122" s="51">
        <f ca="1">SUMPRODUCT($CM122:$DD122,INDIRECT(ADDRESS(BB$2,$DH$2)):INDIRECT(ADDRESS(BB$2,$DY$2)))</f>
        <v>2218.5478230242743</v>
      </c>
      <c r="BC122" s="51">
        <f ca="1">SUMPRODUCT($CM122:$DD122,INDIRECT(ADDRESS(BC$2,$DH$2)):INDIRECT(ADDRESS(BC$2,$DY$2)))</f>
        <v>2218.5478230242743</v>
      </c>
      <c r="BD122" s="51">
        <f ca="1">SUMPRODUCT($CM122:$DD122,INDIRECT(ADDRESS(BD$2,$DH$2)):INDIRECT(ADDRESS(BD$2,$DY$2)))</f>
        <v>2218.5478230242743</v>
      </c>
      <c r="BE122" s="51">
        <f ca="1">SUMPRODUCT($CM122:$DD122,INDIRECT(ADDRESS(BE$2,$DH$2)):INDIRECT(ADDRESS(BE$2,$DY$2)))</f>
        <v>2218.5478230242743</v>
      </c>
      <c r="BF122" s="51">
        <f ca="1">SUMPRODUCT($CM122:$DD122,INDIRECT(ADDRESS(BF$2,$DH$2)):INDIRECT(ADDRESS(BF$2,$DY$2)))</f>
        <v>2218.5478230242743</v>
      </c>
      <c r="BG122" s="51">
        <f ca="1">SUMPRODUCT($CM122:$DD122,INDIRECT(ADDRESS(BG$2,$DH$2)):INDIRECT(ADDRESS(BG$2,$DY$2)))</f>
        <v>2233.2254295335747</v>
      </c>
      <c r="BH122" s="51">
        <f ca="1">SUMPRODUCT($CM122:$DD122,INDIRECT(ADDRESS(BH$2,$DH$2)):INDIRECT(ADDRESS(BH$2,$DY$2)))</f>
        <v>2233.2254295335747</v>
      </c>
      <c r="BI122" s="51">
        <f ca="1">SUMPRODUCT($CM122:$DD122,INDIRECT(ADDRESS(BI$2,$DH$2)):INDIRECT(ADDRESS(BI$2,$DY$2)))</f>
        <v>2233.2254295335747</v>
      </c>
      <c r="BJ122" s="51">
        <f ca="1">SUMPRODUCT($CM122:$DD122,INDIRECT(ADDRESS(BJ$2,$DH$2)):INDIRECT(ADDRESS(BJ$2,$DY$2)))</f>
        <v>2233.2254295335747</v>
      </c>
      <c r="BK122" s="51">
        <f ca="1">SUMPRODUCT($CM122:$DD122,INDIRECT(ADDRESS(BK$2,$DH$2)):INDIRECT(ADDRESS(BK$2,$DY$2)))</f>
        <v>2233.2254295335747</v>
      </c>
      <c r="BL122" s="51">
        <f ca="1">SUMPRODUCT($CM122:$DD122,INDIRECT(ADDRESS(BL$2,$DH$2)):INDIRECT(ADDRESS(BL$2,$DY$2)))</f>
        <v>2233.2254295335747</v>
      </c>
      <c r="BM122" s="51">
        <f ca="1">SUMPRODUCT($CM122:$DD122,INDIRECT(ADDRESS(BM$2,$DH$2)):INDIRECT(ADDRESS(BM$2,$DY$2)))</f>
        <v>2233.2254295335747</v>
      </c>
      <c r="BN122" s="51">
        <f ca="1">SUMPRODUCT($CM122:$DD122,INDIRECT(ADDRESS(BN$2,$DH$2)):INDIRECT(ADDRESS(BN$2,$DY$2)))</f>
        <v>2233.2254295335747</v>
      </c>
      <c r="BO122" s="51">
        <f ca="1">SUMPRODUCT($CM122:$DD122,INDIRECT(ADDRESS(BO$2,$DH$2)):INDIRECT(ADDRESS(BO$2,$DY$2)))</f>
        <v>2233.2254295335747</v>
      </c>
      <c r="BP122" s="51">
        <f ca="1">SUMPRODUCT($CM122:$DD122,INDIRECT(ADDRESS(BP$2,$DH$2)):INDIRECT(ADDRESS(BP$2,$DY$2)))</f>
        <v>2233.2254295335747</v>
      </c>
      <c r="BQ122" s="51">
        <f ca="1">SUMPRODUCT($CM122:$DD122,INDIRECT(ADDRESS(BQ$2,$DH$2)):INDIRECT(ADDRESS(BQ$2,$DY$2)))</f>
        <v>2233.2254295335747</v>
      </c>
      <c r="BR122" s="51">
        <f ca="1">SUMPRODUCT($CM122:$DD122,INDIRECT(ADDRESS(BR$2,$DH$2)):INDIRECT(ADDRESS(BR$2,$DY$2)))</f>
        <v>2233.2254295335747</v>
      </c>
      <c r="BS122" s="51">
        <f ca="1">SUMPRODUCT($CM122:$DD122,INDIRECT(ADDRESS(BS$2,$DH$2)):INDIRECT(ADDRESS(BS$2,$DY$2)))</f>
        <v>2246.7975252277824</v>
      </c>
      <c r="BT122" s="51">
        <f ca="1">SUMPRODUCT($CM122:$DD122,INDIRECT(ADDRESS(BT$2,$DH$2)):INDIRECT(ADDRESS(BT$2,$DY$2)))</f>
        <v>2246.7975252277824</v>
      </c>
      <c r="BU122" s="51">
        <f ca="1">SUMPRODUCT($CM122:$DD122,INDIRECT(ADDRESS(BU$2,$DH$2)):INDIRECT(ADDRESS(BU$2,$DY$2)))</f>
        <v>2246.7975252277824</v>
      </c>
      <c r="BV122" s="51">
        <f ca="1">SUMPRODUCT($CM122:$DD122,INDIRECT(ADDRESS(BV$2,$DH$2)):INDIRECT(ADDRESS(BV$2,$DY$2)))</f>
        <v>2246.7975252277824</v>
      </c>
      <c r="BW122" s="51">
        <f ca="1">SUMPRODUCT($CM122:$DD122,INDIRECT(ADDRESS(BW$2,$DH$2)):INDIRECT(ADDRESS(BW$2,$DY$2)))</f>
        <v>2246.7975252277824</v>
      </c>
      <c r="BX122" s="51">
        <f ca="1">SUMPRODUCT($CM122:$DD122,INDIRECT(ADDRESS(BX$2,$DH$2)):INDIRECT(ADDRESS(BX$2,$DY$2)))</f>
        <v>2246.7975252277824</v>
      </c>
      <c r="BY122" s="51">
        <f ca="1">SUMPRODUCT($CM122:$DD122,INDIRECT(ADDRESS(BY$2,$DH$2)):INDIRECT(ADDRESS(BY$2,$DY$2)))</f>
        <v>2246.7975252277824</v>
      </c>
      <c r="BZ122" s="51">
        <f ca="1">SUMPRODUCT($CM122:$DD122,INDIRECT(ADDRESS(BZ$2,$DH$2)):INDIRECT(ADDRESS(BZ$2,$DY$2)))</f>
        <v>2246.7975252277824</v>
      </c>
      <c r="CA122" s="51">
        <f ca="1">SUMPRODUCT($CM122:$DD122,INDIRECT(ADDRESS(CA$2,$DH$2)):INDIRECT(ADDRESS(CA$2,$DY$2)))</f>
        <v>2246.7975252277824</v>
      </c>
      <c r="CB122" s="51">
        <f ca="1">SUMPRODUCT($CM122:$DD122,INDIRECT(ADDRESS(CB$2,$DH$2)):INDIRECT(ADDRESS(CB$2,$DY$2)))</f>
        <v>2246.7975252277824</v>
      </c>
      <c r="CC122" s="51">
        <f ca="1">SUMPRODUCT($CM122:$DD122,INDIRECT(ADDRESS(CC$2,$DH$2)):INDIRECT(ADDRESS(CC$2,$DY$2)))</f>
        <v>2246.7975252277824</v>
      </c>
      <c r="CD122" s="51">
        <f ca="1">SUMPRODUCT($CM122:$DD122,INDIRECT(ADDRESS(CD$2,$DH$2)):INDIRECT(ADDRESS(CD$2,$DY$2)))</f>
        <v>2246.7975252277824</v>
      </c>
      <c r="CF122" s="51">
        <f t="shared" ca="1" si="11"/>
        <v>25859.874341396237</v>
      </c>
      <c r="CG122" s="51">
        <f t="shared" ca="1" si="11"/>
        <v>26047.313406194764</v>
      </c>
      <c r="CH122" s="51">
        <f t="shared" ca="1" si="11"/>
        <v>26286.204853265801</v>
      </c>
      <c r="CI122" s="51">
        <f t="shared" ca="1" si="11"/>
        <v>26496.84385479059</v>
      </c>
      <c r="CJ122" s="51">
        <f t="shared" ca="1" si="11"/>
        <v>26695.961908837784</v>
      </c>
      <c r="CK122" s="51">
        <f t="shared" ca="1" si="11"/>
        <v>26866.565632873939</v>
      </c>
      <c r="CL122" s="82"/>
      <c r="CM122" s="1">
        <f>IFERROR(VLOOKUP($A122,Auxiliar_OPEX_CustosUnit!$A$4:$BT$129,COLUMN(Auxiliar_OPEX_CustosUnit!BC$2),0),0)</f>
        <v>0</v>
      </c>
      <c r="CN122" s="1">
        <f>IFERROR(VLOOKUP($A122,Auxiliar_OPEX_CustosUnit!$A$4:$BT$129,COLUMN(Auxiliar_OPEX_CustosUnit!BD$2),0),0)</f>
        <v>0</v>
      </c>
      <c r="CO122" s="1">
        <f>IFERROR(VLOOKUP($A122,Auxiliar_OPEX_CustosUnit!$A$4:$BT$129,COLUMN(Auxiliar_OPEX_CustosUnit!BE$2),0)*(1-DRE_Auxiliar!$A$172),0)</f>
        <v>1120.7949496194476</v>
      </c>
      <c r="CP122" s="1">
        <f>IFERROR(VLOOKUP($A122,Auxiliar_OPEX_CustosUnit!$A$4:$BT$129,COLUMN(Auxiliar_OPEX_CustosUnit!BF$2),0),0)</f>
        <v>0</v>
      </c>
      <c r="CQ122" s="1">
        <f>IFERROR(VLOOKUP($A122,Auxiliar_OPEX_CustosUnit!$A$4:$BT$129,COLUMN(Auxiliar_OPEX_CustosUnit!BG$2),0),0)</f>
        <v>16.877456779673501</v>
      </c>
      <c r="CR122" s="1">
        <f>IFERROR(VLOOKUP($A122,Auxiliar_OPEX_CustosUnit!$A$4:$BT$129,COLUMN(Auxiliar_OPEX_CustosUnit!BH$2),0),0)</f>
        <v>0</v>
      </c>
      <c r="CS122" s="1">
        <f>IFERROR(VLOOKUP($A122,Auxiliar_OPEX_CustosUnit!$A$4:$BT$129,COLUMN(Auxiliar_OPEX_CustosUnit!BI$2),0),0)</f>
        <v>0</v>
      </c>
      <c r="CT122" s="1">
        <f>IFERROR(VLOOKUP($A122,Auxiliar_OPEX_CustosUnit!$A$4:$BT$129,COLUMN(Auxiliar_OPEX_CustosUnit!BJ$2),0),0)</f>
        <v>0</v>
      </c>
      <c r="CU122" s="1">
        <f>IFERROR(VLOOKUP($A122,Auxiliar_OPEX_CustosUnit!$A$4:$BT$129,COLUMN(Auxiliar_OPEX_CustosUnit!BK$2),0),0)</f>
        <v>0</v>
      </c>
      <c r="CV122" s="1">
        <f>IFERROR(VLOOKUP($A122,Auxiliar_OPEX_CustosUnit!$A$4:$BT$129,COLUMN(Auxiliar_OPEX_CustosUnit!BL$2),0),0)</f>
        <v>0</v>
      </c>
      <c r="CW122" s="1">
        <f>IFERROR(VLOOKUP($A122,Auxiliar_OPEX_CustosUnit!$A$4:$BT$129,COLUMN(Auxiliar_OPEX_CustosUnit!BM$2),0),0)</f>
        <v>0</v>
      </c>
      <c r="CX122" s="1">
        <f>IFERROR(VLOOKUP($A122,Auxiliar_OPEX_CustosUnit!$A$4:$BT$129,COLUMN(Auxiliar_OPEX_CustosUnit!BN$2),0),0)</f>
        <v>0</v>
      </c>
      <c r="CY122" s="1">
        <f>IFERROR(VLOOKUP($A122,Auxiliar_OPEX_CustosUnit!$A$4:$BT$129,COLUMN(Auxiliar_OPEX_CustosUnit!BO$2),0),0)</f>
        <v>0</v>
      </c>
      <c r="CZ122" s="1">
        <f>IFERROR(VLOOKUP($A122,Auxiliar_OPEX_CustosUnit!$A$4:$BT$129,COLUMN(Auxiliar_OPEX_CustosUnit!BP$2),0),0)</f>
        <v>0</v>
      </c>
      <c r="DA122" s="1">
        <f>IFERROR(VLOOKUP($A122,Auxiliar_OPEX_CustosUnit!$A$4:$BT$129,COLUMN(Auxiliar_OPEX_CustosUnit!BQ$2),0),0)</f>
        <v>0</v>
      </c>
      <c r="DB122" s="1">
        <f>IFERROR(VLOOKUP($A122,Auxiliar_OPEX_CustosUnit!$A$4:$BT$129,COLUMN(Auxiliar_OPEX_CustosUnit!BR$2),0),0)</f>
        <v>0</v>
      </c>
      <c r="DC122" s="1">
        <f>IFERROR(VLOOKUP($A122,Auxiliar_OPEX_CustosUnit!$A$4:$BT$129,COLUMN(Auxiliar_OPEX_CustosUnit!BS$2),0),0)</f>
        <v>0</v>
      </c>
      <c r="DD122" s="1">
        <f>IFERROR(VLOOKUP($A122,Auxiliar_OPEX_CustosUnit!$A$4:$BT$129,COLUMN(Auxiliar_OPEX_CustosUnit!BT$2),0),0)</f>
        <v>0</v>
      </c>
    </row>
    <row r="123" spans="1:108" hidden="1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3412.0370593132488</v>
      </c>
      <c r="E123" s="51">
        <f ca="1">SUMPRODUCT($CM123:$DD123,INDIRECT(ADDRESS(E$2,$DH$2)):INDIRECT(ADDRESS(E$2,$DY$2)))</f>
        <v>3412.0370593132488</v>
      </c>
      <c r="F123" s="51">
        <f ca="1">SUMPRODUCT($CM123:$DD123,INDIRECT(ADDRESS(F$2,$DH$2)):INDIRECT(ADDRESS(F$2,$DY$2)))</f>
        <v>3412.0370593132488</v>
      </c>
      <c r="G123" s="51">
        <f ca="1">SUMPRODUCT($CM123:$DD123,INDIRECT(ADDRESS(G$2,$DH$2)):INDIRECT(ADDRESS(G$2,$DY$2)))</f>
        <v>3412.0370593132488</v>
      </c>
      <c r="H123" s="51">
        <f ca="1">SUMPRODUCT($CM123:$DD123,INDIRECT(ADDRESS(H$2,$DH$2)):INDIRECT(ADDRESS(H$2,$DY$2)))</f>
        <v>3412.0370593132488</v>
      </c>
      <c r="I123" s="51">
        <f ca="1">SUMPRODUCT($CM123:$DD123,INDIRECT(ADDRESS(I$2,$DH$2)):INDIRECT(ADDRESS(I$2,$DY$2)))</f>
        <v>3412.0370593132488</v>
      </c>
      <c r="J123" s="51">
        <f ca="1">SUMPRODUCT($CM123:$DD123,INDIRECT(ADDRESS(J$2,$DH$2)):INDIRECT(ADDRESS(J$2,$DY$2)))</f>
        <v>3412.0370593132488</v>
      </c>
      <c r="K123" s="51">
        <f ca="1">SUMPRODUCT($CM123:$DD123,INDIRECT(ADDRESS(K$2,$DH$2)):INDIRECT(ADDRESS(K$2,$DY$2)))</f>
        <v>3418.7282424381278</v>
      </c>
      <c r="L123" s="51">
        <f ca="1">SUMPRODUCT($CM123:$DD123,INDIRECT(ADDRESS(L$2,$DH$2)):INDIRECT(ADDRESS(L$2,$DY$2)))</f>
        <v>3418.7282424381278</v>
      </c>
      <c r="M123" s="51">
        <f ca="1">SUMPRODUCT($CM123:$DD123,INDIRECT(ADDRESS(M$2,$DH$2)):INDIRECT(ADDRESS(M$2,$DY$2)))</f>
        <v>3418.7282424381278</v>
      </c>
      <c r="N123" s="51">
        <f ca="1">SUMPRODUCT($CM123:$DD123,INDIRECT(ADDRESS(N$2,$DH$2)):INDIRECT(ADDRESS(N$2,$DY$2)))</f>
        <v>3418.7282424381278</v>
      </c>
      <c r="O123" s="51">
        <f ca="1">SUMPRODUCT($CM123:$DD123,INDIRECT(ADDRESS(O$2,$DH$2)):INDIRECT(ADDRESS(O$2,$DY$2)))</f>
        <v>3418.7282424381278</v>
      </c>
      <c r="P123" s="51">
        <f ca="1">SUMPRODUCT($CM123:$DD123,INDIRECT(ADDRESS(P$2,$DH$2)):INDIRECT(ADDRESS(P$2,$DY$2)))</f>
        <v>3418.7282424381278</v>
      </c>
      <c r="Q123" s="51">
        <f ca="1">SUMPRODUCT($CM123:$DD123,INDIRECT(ADDRESS(Q$2,$DH$2)):INDIRECT(ADDRESS(Q$2,$DY$2)))</f>
        <v>3418.7282424381278</v>
      </c>
      <c r="R123" s="51">
        <f ca="1">SUMPRODUCT($CM123:$DD123,INDIRECT(ADDRESS(R$2,$DH$2)):INDIRECT(ADDRESS(R$2,$DY$2)))</f>
        <v>3418.7282424381278</v>
      </c>
      <c r="S123" s="51">
        <f ca="1">SUMPRODUCT($CM123:$DD123,INDIRECT(ADDRESS(S$2,$DH$2)):INDIRECT(ADDRESS(S$2,$DY$2)))</f>
        <v>3418.7282424381278</v>
      </c>
      <c r="T123" s="51">
        <f ca="1">SUMPRODUCT($CM123:$DD123,INDIRECT(ADDRESS(T$2,$DH$2)):INDIRECT(ADDRESS(T$2,$DY$2)))</f>
        <v>3418.7282424381278</v>
      </c>
      <c r="U123" s="51">
        <f ca="1">SUMPRODUCT($CM123:$DD123,INDIRECT(ADDRESS(U$2,$DH$2)):INDIRECT(ADDRESS(U$2,$DY$2)))</f>
        <v>3418.7282424381278</v>
      </c>
      <c r="V123" s="51">
        <f ca="1">SUMPRODUCT($CM123:$DD123,INDIRECT(ADDRESS(V$2,$DH$2)):INDIRECT(ADDRESS(V$2,$DY$2)))</f>
        <v>3418.7282424381278</v>
      </c>
      <c r="W123" s="51">
        <f ca="1">SUMPRODUCT($CM123:$DD123,INDIRECT(ADDRESS(W$2,$DH$2)):INDIRECT(ADDRESS(W$2,$DY$2)))</f>
        <v>3431.7421988377582</v>
      </c>
      <c r="X123" s="51">
        <f ca="1">SUMPRODUCT($CM123:$DD123,INDIRECT(ADDRESS(X$2,$DH$2)):INDIRECT(ADDRESS(X$2,$DY$2)))</f>
        <v>3431.7421988377582</v>
      </c>
      <c r="Y123" s="51">
        <f ca="1">SUMPRODUCT($CM123:$DD123,INDIRECT(ADDRESS(Y$2,$DH$2)):INDIRECT(ADDRESS(Y$2,$DY$2)))</f>
        <v>3431.7421988377582</v>
      </c>
      <c r="Z123" s="51">
        <f ca="1">SUMPRODUCT($CM123:$DD123,INDIRECT(ADDRESS(Z$2,$DH$2)):INDIRECT(ADDRESS(Z$2,$DY$2)))</f>
        <v>3431.7421988377582</v>
      </c>
      <c r="AA123" s="51">
        <f ca="1">SUMPRODUCT($CM123:$DD123,INDIRECT(ADDRESS(AA$2,$DH$2)):INDIRECT(ADDRESS(AA$2,$DY$2)))</f>
        <v>3431.7421988377582</v>
      </c>
      <c r="AB123" s="51">
        <f ca="1">SUMPRODUCT($CM123:$DD123,INDIRECT(ADDRESS(AB$2,$DH$2)):INDIRECT(ADDRESS(AB$2,$DY$2)))</f>
        <v>3431.7421988377582</v>
      </c>
      <c r="AC123" s="51">
        <f ca="1">SUMPRODUCT($CM123:$DD123,INDIRECT(ADDRESS(AC$2,$DH$2)):INDIRECT(ADDRESS(AC$2,$DY$2)))</f>
        <v>3431.7421988377582</v>
      </c>
      <c r="AD123" s="51">
        <f ca="1">SUMPRODUCT($CM123:$DD123,INDIRECT(ADDRESS(AD$2,$DH$2)):INDIRECT(ADDRESS(AD$2,$DY$2)))</f>
        <v>3431.7421988377582</v>
      </c>
      <c r="AE123" s="51">
        <f ca="1">SUMPRODUCT($CM123:$DD123,INDIRECT(ADDRESS(AE$2,$DH$2)):INDIRECT(ADDRESS(AE$2,$DY$2)))</f>
        <v>3431.7421988377582</v>
      </c>
      <c r="AF123" s="51">
        <f ca="1">SUMPRODUCT($CM123:$DD123,INDIRECT(ADDRESS(AF$2,$DH$2)):INDIRECT(ADDRESS(AF$2,$DY$2)))</f>
        <v>3431.7421988377582</v>
      </c>
      <c r="AG123" s="51">
        <f ca="1">SUMPRODUCT($CM123:$DD123,INDIRECT(ADDRESS(AG$2,$DH$2)):INDIRECT(ADDRESS(AG$2,$DY$2)))</f>
        <v>3431.7421988377582</v>
      </c>
      <c r="AH123" s="51">
        <f ca="1">SUMPRODUCT($CM123:$DD123,INDIRECT(ADDRESS(AH$2,$DH$2)):INDIRECT(ADDRESS(AH$2,$DY$2)))</f>
        <v>3431.7421988377582</v>
      </c>
      <c r="AI123" s="51">
        <f ca="1">SUMPRODUCT($CM123:$DD123,INDIRECT(ADDRESS(AI$2,$DH$2)):INDIRECT(ADDRESS(AI$2,$DY$2)))</f>
        <v>3442.0480682248335</v>
      </c>
      <c r="AJ123" s="51">
        <f ca="1">SUMPRODUCT($CM123:$DD123,INDIRECT(ADDRESS(AJ$2,$DH$2)):INDIRECT(ADDRESS(AJ$2,$DY$2)))</f>
        <v>3442.0480682248335</v>
      </c>
      <c r="AK123" s="51">
        <f ca="1">SUMPRODUCT($CM123:$DD123,INDIRECT(ADDRESS(AK$2,$DH$2)):INDIRECT(ADDRESS(AK$2,$DY$2)))</f>
        <v>3442.0480682248335</v>
      </c>
      <c r="AL123" s="51">
        <f ca="1">SUMPRODUCT($CM123:$DD123,INDIRECT(ADDRESS(AL$2,$DH$2)):INDIRECT(ADDRESS(AL$2,$DY$2)))</f>
        <v>3442.0480682248335</v>
      </c>
      <c r="AM123" s="51">
        <f ca="1">SUMPRODUCT($CM123:$DD123,INDIRECT(ADDRESS(AM$2,$DH$2)):INDIRECT(ADDRESS(AM$2,$DY$2)))</f>
        <v>3442.0480682248335</v>
      </c>
      <c r="AN123" s="51">
        <f ca="1">SUMPRODUCT($CM123:$DD123,INDIRECT(ADDRESS(AN$2,$DH$2)):INDIRECT(ADDRESS(AN$2,$DY$2)))</f>
        <v>3442.0480682248335</v>
      </c>
      <c r="AO123" s="51">
        <f ca="1">SUMPRODUCT($CM123:$DD123,INDIRECT(ADDRESS(AO$2,$DH$2)):INDIRECT(ADDRESS(AO$2,$DY$2)))</f>
        <v>3442.0480682248335</v>
      </c>
      <c r="AP123" s="51">
        <f ca="1">SUMPRODUCT($CM123:$DD123,INDIRECT(ADDRESS(AP$2,$DH$2)):INDIRECT(ADDRESS(AP$2,$DY$2)))</f>
        <v>3442.0480682248335</v>
      </c>
      <c r="AQ123" s="51">
        <f ca="1">SUMPRODUCT($CM123:$DD123,INDIRECT(ADDRESS(AQ$2,$DH$2)):INDIRECT(ADDRESS(AQ$2,$DY$2)))</f>
        <v>3442.0480682248335</v>
      </c>
      <c r="AR123" s="51">
        <f ca="1">SUMPRODUCT($CM123:$DD123,INDIRECT(ADDRESS(AR$2,$DH$2)):INDIRECT(ADDRESS(AR$2,$DY$2)))</f>
        <v>3442.0480682248335</v>
      </c>
      <c r="AS123" s="51">
        <f ca="1">SUMPRODUCT($CM123:$DD123,INDIRECT(ADDRESS(AS$2,$DH$2)):INDIRECT(ADDRESS(AS$2,$DY$2)))</f>
        <v>3442.0480682248335</v>
      </c>
      <c r="AT123" s="51">
        <f ca="1">SUMPRODUCT($CM123:$DD123,INDIRECT(ADDRESS(AT$2,$DH$2)):INDIRECT(ADDRESS(AT$2,$DY$2)))</f>
        <v>3442.0480682248335</v>
      </c>
      <c r="AU123" s="51">
        <f ca="1">SUMPRODUCT($CM123:$DD123,INDIRECT(ADDRESS(AU$2,$DH$2)):INDIRECT(ADDRESS(AU$2,$DY$2)))</f>
        <v>3452.7717081538881</v>
      </c>
      <c r="AV123" s="51">
        <f ca="1">SUMPRODUCT($CM123:$DD123,INDIRECT(ADDRESS(AV$2,$DH$2)):INDIRECT(ADDRESS(AV$2,$DY$2)))</f>
        <v>3452.7717081538881</v>
      </c>
      <c r="AW123" s="51">
        <f ca="1">SUMPRODUCT($CM123:$DD123,INDIRECT(ADDRESS(AW$2,$DH$2)):INDIRECT(ADDRESS(AW$2,$DY$2)))</f>
        <v>3452.7717081538881</v>
      </c>
      <c r="AX123" s="51">
        <f ca="1">SUMPRODUCT($CM123:$DD123,INDIRECT(ADDRESS(AX$2,$DH$2)):INDIRECT(ADDRESS(AX$2,$DY$2)))</f>
        <v>3452.7717081538881</v>
      </c>
      <c r="AY123" s="51">
        <f ca="1">SUMPRODUCT($CM123:$DD123,INDIRECT(ADDRESS(AY$2,$DH$2)):INDIRECT(ADDRESS(AY$2,$DY$2)))</f>
        <v>3452.7717081538881</v>
      </c>
      <c r="AZ123" s="51">
        <f ca="1">SUMPRODUCT($CM123:$DD123,INDIRECT(ADDRESS(AZ$2,$DH$2)):INDIRECT(ADDRESS(AZ$2,$DY$2)))</f>
        <v>3452.7717081538881</v>
      </c>
      <c r="BA123" s="51">
        <f ca="1">SUMPRODUCT($CM123:$DD123,INDIRECT(ADDRESS(BA$2,$DH$2)):INDIRECT(ADDRESS(BA$2,$DY$2)))</f>
        <v>3452.7717081538881</v>
      </c>
      <c r="BB123" s="51">
        <f ca="1">SUMPRODUCT($CM123:$DD123,INDIRECT(ADDRESS(BB$2,$DH$2)):INDIRECT(ADDRESS(BB$2,$DY$2)))</f>
        <v>3452.7717081538881</v>
      </c>
      <c r="BC123" s="51">
        <f ca="1">SUMPRODUCT($CM123:$DD123,INDIRECT(ADDRESS(BC$2,$DH$2)):INDIRECT(ADDRESS(BC$2,$DY$2)))</f>
        <v>3452.7717081538881</v>
      </c>
      <c r="BD123" s="51">
        <f ca="1">SUMPRODUCT($CM123:$DD123,INDIRECT(ADDRESS(BD$2,$DH$2)):INDIRECT(ADDRESS(BD$2,$DY$2)))</f>
        <v>3452.7717081538881</v>
      </c>
      <c r="BE123" s="51">
        <f ca="1">SUMPRODUCT($CM123:$DD123,INDIRECT(ADDRESS(BE$2,$DH$2)):INDIRECT(ADDRESS(BE$2,$DY$2)))</f>
        <v>3452.7717081538881</v>
      </c>
      <c r="BF123" s="51">
        <f ca="1">SUMPRODUCT($CM123:$DD123,INDIRECT(ADDRESS(BF$2,$DH$2)):INDIRECT(ADDRESS(BF$2,$DY$2)))</f>
        <v>3452.7717081538881</v>
      </c>
      <c r="BG123" s="51">
        <f ca="1">SUMPRODUCT($CM123:$DD123,INDIRECT(ADDRESS(BG$2,$DH$2)):INDIRECT(ADDRESS(BG$2,$DY$2)))</f>
        <v>3461.5347828549961</v>
      </c>
      <c r="BH123" s="51">
        <f ca="1">SUMPRODUCT($CM123:$DD123,INDIRECT(ADDRESS(BH$2,$DH$2)):INDIRECT(ADDRESS(BH$2,$DY$2)))</f>
        <v>3461.5347828549961</v>
      </c>
      <c r="BI123" s="51">
        <f ca="1">SUMPRODUCT($CM123:$DD123,INDIRECT(ADDRESS(BI$2,$DH$2)):INDIRECT(ADDRESS(BI$2,$DY$2)))</f>
        <v>3461.5347828549961</v>
      </c>
      <c r="BJ123" s="51">
        <f ca="1">SUMPRODUCT($CM123:$DD123,INDIRECT(ADDRESS(BJ$2,$DH$2)):INDIRECT(ADDRESS(BJ$2,$DY$2)))</f>
        <v>3461.5347828549961</v>
      </c>
      <c r="BK123" s="51">
        <f ca="1">SUMPRODUCT($CM123:$DD123,INDIRECT(ADDRESS(BK$2,$DH$2)):INDIRECT(ADDRESS(BK$2,$DY$2)))</f>
        <v>3461.5347828549961</v>
      </c>
      <c r="BL123" s="51">
        <f ca="1">SUMPRODUCT($CM123:$DD123,INDIRECT(ADDRESS(BL$2,$DH$2)):INDIRECT(ADDRESS(BL$2,$DY$2)))</f>
        <v>3461.5347828549961</v>
      </c>
      <c r="BM123" s="51">
        <f ca="1">SUMPRODUCT($CM123:$DD123,INDIRECT(ADDRESS(BM$2,$DH$2)):INDIRECT(ADDRESS(BM$2,$DY$2)))</f>
        <v>3461.5347828549961</v>
      </c>
      <c r="BN123" s="51">
        <f ca="1">SUMPRODUCT($CM123:$DD123,INDIRECT(ADDRESS(BN$2,$DH$2)):INDIRECT(ADDRESS(BN$2,$DY$2)))</f>
        <v>3461.5347828549961</v>
      </c>
      <c r="BO123" s="51">
        <f ca="1">SUMPRODUCT($CM123:$DD123,INDIRECT(ADDRESS(BO$2,$DH$2)):INDIRECT(ADDRESS(BO$2,$DY$2)))</f>
        <v>3461.5347828549961</v>
      </c>
      <c r="BP123" s="51">
        <f ca="1">SUMPRODUCT($CM123:$DD123,INDIRECT(ADDRESS(BP$2,$DH$2)):INDIRECT(ADDRESS(BP$2,$DY$2)))</f>
        <v>3461.5347828549961</v>
      </c>
      <c r="BQ123" s="51">
        <f ca="1">SUMPRODUCT($CM123:$DD123,INDIRECT(ADDRESS(BQ$2,$DH$2)):INDIRECT(ADDRESS(BQ$2,$DY$2)))</f>
        <v>3461.5347828549961</v>
      </c>
      <c r="BR123" s="51">
        <f ca="1">SUMPRODUCT($CM123:$DD123,INDIRECT(ADDRESS(BR$2,$DH$2)):INDIRECT(ADDRESS(BR$2,$DY$2)))</f>
        <v>3461.5347828549961</v>
      </c>
      <c r="BS123" s="51">
        <f ca="1">SUMPRODUCT($CM123:$DD123,INDIRECT(ADDRESS(BS$2,$DH$2)):INDIRECT(ADDRESS(BS$2,$DY$2)))</f>
        <v>3469.637826654649</v>
      </c>
      <c r="BT123" s="51">
        <f ca="1">SUMPRODUCT($CM123:$DD123,INDIRECT(ADDRESS(BT$2,$DH$2)):INDIRECT(ADDRESS(BT$2,$DY$2)))</f>
        <v>3469.637826654649</v>
      </c>
      <c r="BU123" s="51">
        <f ca="1">SUMPRODUCT($CM123:$DD123,INDIRECT(ADDRESS(BU$2,$DH$2)):INDIRECT(ADDRESS(BU$2,$DY$2)))</f>
        <v>3469.637826654649</v>
      </c>
      <c r="BV123" s="51">
        <f ca="1">SUMPRODUCT($CM123:$DD123,INDIRECT(ADDRESS(BV$2,$DH$2)):INDIRECT(ADDRESS(BV$2,$DY$2)))</f>
        <v>3469.637826654649</v>
      </c>
      <c r="BW123" s="51">
        <f ca="1">SUMPRODUCT($CM123:$DD123,INDIRECT(ADDRESS(BW$2,$DH$2)):INDIRECT(ADDRESS(BW$2,$DY$2)))</f>
        <v>3469.637826654649</v>
      </c>
      <c r="BX123" s="51">
        <f ca="1">SUMPRODUCT($CM123:$DD123,INDIRECT(ADDRESS(BX$2,$DH$2)):INDIRECT(ADDRESS(BX$2,$DY$2)))</f>
        <v>3469.637826654649</v>
      </c>
      <c r="BY123" s="51">
        <f ca="1">SUMPRODUCT($CM123:$DD123,INDIRECT(ADDRESS(BY$2,$DH$2)):INDIRECT(ADDRESS(BY$2,$DY$2)))</f>
        <v>3469.637826654649</v>
      </c>
      <c r="BZ123" s="51">
        <f ca="1">SUMPRODUCT($CM123:$DD123,INDIRECT(ADDRESS(BZ$2,$DH$2)):INDIRECT(ADDRESS(BZ$2,$DY$2)))</f>
        <v>3469.637826654649</v>
      </c>
      <c r="CA123" s="51">
        <f ca="1">SUMPRODUCT($CM123:$DD123,INDIRECT(ADDRESS(CA$2,$DH$2)):INDIRECT(ADDRESS(CA$2,$DY$2)))</f>
        <v>3469.637826654649</v>
      </c>
      <c r="CB123" s="51">
        <f ca="1">SUMPRODUCT($CM123:$DD123,INDIRECT(ADDRESS(CB$2,$DH$2)):INDIRECT(ADDRESS(CB$2,$DY$2)))</f>
        <v>3469.637826654649</v>
      </c>
      <c r="CC123" s="51">
        <f ca="1">SUMPRODUCT($CM123:$DD123,INDIRECT(ADDRESS(CC$2,$DH$2)):INDIRECT(ADDRESS(CC$2,$DY$2)))</f>
        <v>3469.637826654649</v>
      </c>
      <c r="CD123" s="51">
        <f ca="1">SUMPRODUCT($CM123:$DD123,INDIRECT(ADDRESS(CD$2,$DH$2)):INDIRECT(ADDRESS(CD$2,$DY$2)))</f>
        <v>3469.637826654649</v>
      </c>
      <c r="CF123" s="51">
        <f t="shared" ca="1" si="11"/>
        <v>40977.90062738338</v>
      </c>
      <c r="CG123" s="51">
        <f t="shared" ca="1" si="11"/>
        <v>41089.80869125569</v>
      </c>
      <c r="CH123" s="51">
        <f t="shared" ca="1" si="11"/>
        <v>41232.435732988466</v>
      </c>
      <c r="CI123" s="51">
        <f t="shared" ca="1" si="11"/>
        <v>41358.195018343271</v>
      </c>
      <c r="CJ123" s="51">
        <f t="shared" ca="1" si="11"/>
        <v>41477.075871352186</v>
      </c>
      <c r="CK123" s="51">
        <f t="shared" ca="1" si="11"/>
        <v>41578.932613258221</v>
      </c>
      <c r="CL123" s="82"/>
      <c r="CM123" s="1">
        <f>IFERROR(VLOOKUP($A123,Auxiliar_OPEX_CustosUnit!$A$4:$BT$129,COLUMN(Auxiliar_OPEX_CustosUnit!BC$2),0),0)</f>
        <v>0</v>
      </c>
      <c r="CN123" s="1">
        <f>IFERROR(VLOOKUP($A123,Auxiliar_OPEX_CustosUnit!$A$4:$BT$129,COLUMN(Auxiliar_OPEX_CustosUnit!BD$2),0),0)</f>
        <v>0</v>
      </c>
      <c r="CO123" s="1">
        <f>IFERROR(VLOOKUP($A123,Auxiliar_OPEX_CustosUnit!$A$4:$BT$129,COLUMN(Auxiliar_OPEX_CustosUnit!BE$2),0)*(1-DRE_Auxiliar!$A$172),0)</f>
        <v>2797.3725852173779</v>
      </c>
      <c r="CP123" s="1">
        <f>IFERROR(VLOOKUP($A123,Auxiliar_OPEX_CustosUnit!$A$4:$BT$129,COLUMN(Auxiliar_OPEX_CustosUnit!BF$2),0),0)</f>
        <v>0</v>
      </c>
      <c r="CQ123" s="1">
        <f>IFERROR(VLOOKUP($A123,Auxiliar_OPEX_CustosUnit!$A$4:$BT$129,COLUMN(Auxiliar_OPEX_CustosUnit!BG$2),0),0)</f>
        <v>10.0764667884569</v>
      </c>
      <c r="CR123" s="1">
        <f>IFERROR(VLOOKUP($A123,Auxiliar_OPEX_CustosUnit!$A$4:$BT$129,COLUMN(Auxiliar_OPEX_CustosUnit!BH$2),0),0)</f>
        <v>0</v>
      </c>
      <c r="CS123" s="1">
        <f>IFERROR(VLOOKUP($A123,Auxiliar_OPEX_CustosUnit!$A$4:$BT$129,COLUMN(Auxiliar_OPEX_CustosUnit!BI$2),0),0)</f>
        <v>0</v>
      </c>
      <c r="CT123" s="1">
        <f>IFERROR(VLOOKUP($A123,Auxiliar_OPEX_CustosUnit!$A$4:$BT$129,COLUMN(Auxiliar_OPEX_CustosUnit!BJ$2),0),0)</f>
        <v>0</v>
      </c>
      <c r="CU123" s="1">
        <f>IFERROR(VLOOKUP($A123,Auxiliar_OPEX_CustosUnit!$A$4:$BT$129,COLUMN(Auxiliar_OPEX_CustosUnit!BK$2),0),0)</f>
        <v>0</v>
      </c>
      <c r="CV123" s="1">
        <f>IFERROR(VLOOKUP($A123,Auxiliar_OPEX_CustosUnit!$A$4:$BT$129,COLUMN(Auxiliar_OPEX_CustosUnit!BL$2),0),0)</f>
        <v>0</v>
      </c>
      <c r="CW123" s="1">
        <f>IFERROR(VLOOKUP($A123,Auxiliar_OPEX_CustosUnit!$A$4:$BT$129,COLUMN(Auxiliar_OPEX_CustosUnit!BM$2),0),0)</f>
        <v>0</v>
      </c>
      <c r="CX123" s="1">
        <f>IFERROR(VLOOKUP($A123,Auxiliar_OPEX_CustosUnit!$A$4:$BT$129,COLUMN(Auxiliar_OPEX_CustosUnit!BN$2),0),0)</f>
        <v>0</v>
      </c>
      <c r="CY123" s="1">
        <f>IFERROR(VLOOKUP($A123,Auxiliar_OPEX_CustosUnit!$A$4:$BT$129,COLUMN(Auxiliar_OPEX_CustosUnit!BO$2),0),0)</f>
        <v>0</v>
      </c>
      <c r="CZ123" s="1">
        <f>IFERROR(VLOOKUP($A123,Auxiliar_OPEX_CustosUnit!$A$4:$BT$129,COLUMN(Auxiliar_OPEX_CustosUnit!BP$2),0),0)</f>
        <v>0</v>
      </c>
      <c r="DA123" s="1">
        <f>IFERROR(VLOOKUP($A123,Auxiliar_OPEX_CustosUnit!$A$4:$BT$129,COLUMN(Auxiliar_OPEX_CustosUnit!BQ$2),0),0)</f>
        <v>0</v>
      </c>
      <c r="DB123" s="1">
        <f>IFERROR(VLOOKUP($A123,Auxiliar_OPEX_CustosUnit!$A$4:$BT$129,COLUMN(Auxiliar_OPEX_CustosUnit!BR$2),0),0)</f>
        <v>0</v>
      </c>
      <c r="DC123" s="1">
        <f>IFERROR(VLOOKUP($A123,Auxiliar_OPEX_CustosUnit!$A$4:$BT$129,COLUMN(Auxiliar_OPEX_CustosUnit!BS$2),0),0)</f>
        <v>0</v>
      </c>
      <c r="DD123" s="1">
        <f>IFERROR(VLOOKUP($A123,Auxiliar_OPEX_CustosUnit!$A$4:$BT$129,COLUMN(Auxiliar_OPEX_CustosUnit!BT$2),0),0)</f>
        <v>0</v>
      </c>
    </row>
    <row r="124" spans="1:108" hidden="1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1973.0807564020852</v>
      </c>
      <c r="E124" s="51">
        <f ca="1">SUMPRODUCT($CM124:$DD124,INDIRECT(ADDRESS(E$2,$DH$2)):INDIRECT(ADDRESS(E$2,$DY$2)))</f>
        <v>1973.0807564020852</v>
      </c>
      <c r="F124" s="51">
        <f ca="1">SUMPRODUCT($CM124:$DD124,INDIRECT(ADDRESS(F$2,$DH$2)):INDIRECT(ADDRESS(F$2,$DY$2)))</f>
        <v>1973.0807564020852</v>
      </c>
      <c r="G124" s="51">
        <f ca="1">SUMPRODUCT($CM124:$DD124,INDIRECT(ADDRESS(G$2,$DH$2)):INDIRECT(ADDRESS(G$2,$DY$2)))</f>
        <v>1973.0807564020852</v>
      </c>
      <c r="H124" s="51">
        <f ca="1">SUMPRODUCT($CM124:$DD124,INDIRECT(ADDRESS(H$2,$DH$2)):INDIRECT(ADDRESS(H$2,$DY$2)))</f>
        <v>1973.0807564020852</v>
      </c>
      <c r="I124" s="51">
        <f ca="1">SUMPRODUCT($CM124:$DD124,INDIRECT(ADDRESS(I$2,$DH$2)):INDIRECT(ADDRESS(I$2,$DY$2)))</f>
        <v>1973.0807564020852</v>
      </c>
      <c r="J124" s="51">
        <f ca="1">SUMPRODUCT($CM124:$DD124,INDIRECT(ADDRESS(J$2,$DH$2)):INDIRECT(ADDRESS(J$2,$DY$2)))</f>
        <v>1973.0807564020852</v>
      </c>
      <c r="K124" s="51">
        <f ca="1">SUMPRODUCT($CM124:$DD124,INDIRECT(ADDRESS(K$2,$DH$2)):INDIRECT(ADDRESS(K$2,$DY$2)))</f>
        <v>1982.0466097207818</v>
      </c>
      <c r="L124" s="51">
        <f ca="1">SUMPRODUCT($CM124:$DD124,INDIRECT(ADDRESS(L$2,$DH$2)):INDIRECT(ADDRESS(L$2,$DY$2)))</f>
        <v>1982.0466097207818</v>
      </c>
      <c r="M124" s="51">
        <f ca="1">SUMPRODUCT($CM124:$DD124,INDIRECT(ADDRESS(M$2,$DH$2)):INDIRECT(ADDRESS(M$2,$DY$2)))</f>
        <v>1982.0466097207818</v>
      </c>
      <c r="N124" s="51">
        <f ca="1">SUMPRODUCT($CM124:$DD124,INDIRECT(ADDRESS(N$2,$DH$2)):INDIRECT(ADDRESS(N$2,$DY$2)))</f>
        <v>1982.0466097207818</v>
      </c>
      <c r="O124" s="51">
        <f ca="1">SUMPRODUCT($CM124:$DD124,INDIRECT(ADDRESS(O$2,$DH$2)):INDIRECT(ADDRESS(O$2,$DY$2)))</f>
        <v>1982.0466097207818</v>
      </c>
      <c r="P124" s="51">
        <f ca="1">SUMPRODUCT($CM124:$DD124,INDIRECT(ADDRESS(P$2,$DH$2)):INDIRECT(ADDRESS(P$2,$DY$2)))</f>
        <v>1982.0466097207818</v>
      </c>
      <c r="Q124" s="51">
        <f ca="1">SUMPRODUCT($CM124:$DD124,INDIRECT(ADDRESS(Q$2,$DH$2)):INDIRECT(ADDRESS(Q$2,$DY$2)))</f>
        <v>1982.0466097207818</v>
      </c>
      <c r="R124" s="51">
        <f ca="1">SUMPRODUCT($CM124:$DD124,INDIRECT(ADDRESS(R$2,$DH$2)):INDIRECT(ADDRESS(R$2,$DY$2)))</f>
        <v>1982.0466097207818</v>
      </c>
      <c r="S124" s="51">
        <f ca="1">SUMPRODUCT($CM124:$DD124,INDIRECT(ADDRESS(S$2,$DH$2)):INDIRECT(ADDRESS(S$2,$DY$2)))</f>
        <v>1982.0466097207818</v>
      </c>
      <c r="T124" s="51">
        <f ca="1">SUMPRODUCT($CM124:$DD124,INDIRECT(ADDRESS(T$2,$DH$2)):INDIRECT(ADDRESS(T$2,$DY$2)))</f>
        <v>1982.0466097207818</v>
      </c>
      <c r="U124" s="51">
        <f ca="1">SUMPRODUCT($CM124:$DD124,INDIRECT(ADDRESS(U$2,$DH$2)):INDIRECT(ADDRESS(U$2,$DY$2)))</f>
        <v>1982.0466097207818</v>
      </c>
      <c r="V124" s="51">
        <f ca="1">SUMPRODUCT($CM124:$DD124,INDIRECT(ADDRESS(V$2,$DH$2)):INDIRECT(ADDRESS(V$2,$DY$2)))</f>
        <v>1982.0466097207818</v>
      </c>
      <c r="W124" s="51">
        <f ca="1">SUMPRODUCT($CM124:$DD124,INDIRECT(ADDRESS(W$2,$DH$2)):INDIRECT(ADDRESS(W$2,$DY$2)))</f>
        <v>1999.4846654423714</v>
      </c>
      <c r="X124" s="51">
        <f ca="1">SUMPRODUCT($CM124:$DD124,INDIRECT(ADDRESS(X$2,$DH$2)):INDIRECT(ADDRESS(X$2,$DY$2)))</f>
        <v>1999.4846654423714</v>
      </c>
      <c r="Y124" s="51">
        <f ca="1">SUMPRODUCT($CM124:$DD124,INDIRECT(ADDRESS(Y$2,$DH$2)):INDIRECT(ADDRESS(Y$2,$DY$2)))</f>
        <v>1999.4846654423714</v>
      </c>
      <c r="Z124" s="51">
        <f ca="1">SUMPRODUCT($CM124:$DD124,INDIRECT(ADDRESS(Z$2,$DH$2)):INDIRECT(ADDRESS(Z$2,$DY$2)))</f>
        <v>1999.4846654423714</v>
      </c>
      <c r="AA124" s="51">
        <f ca="1">SUMPRODUCT($CM124:$DD124,INDIRECT(ADDRESS(AA$2,$DH$2)):INDIRECT(ADDRESS(AA$2,$DY$2)))</f>
        <v>1999.4846654423714</v>
      </c>
      <c r="AB124" s="51">
        <f ca="1">SUMPRODUCT($CM124:$DD124,INDIRECT(ADDRESS(AB$2,$DH$2)):INDIRECT(ADDRESS(AB$2,$DY$2)))</f>
        <v>1999.4846654423714</v>
      </c>
      <c r="AC124" s="51">
        <f ca="1">SUMPRODUCT($CM124:$DD124,INDIRECT(ADDRESS(AC$2,$DH$2)):INDIRECT(ADDRESS(AC$2,$DY$2)))</f>
        <v>1999.4846654423714</v>
      </c>
      <c r="AD124" s="51">
        <f ca="1">SUMPRODUCT($CM124:$DD124,INDIRECT(ADDRESS(AD$2,$DH$2)):INDIRECT(ADDRESS(AD$2,$DY$2)))</f>
        <v>1999.4846654423714</v>
      </c>
      <c r="AE124" s="51">
        <f ca="1">SUMPRODUCT($CM124:$DD124,INDIRECT(ADDRESS(AE$2,$DH$2)):INDIRECT(ADDRESS(AE$2,$DY$2)))</f>
        <v>1999.4846654423714</v>
      </c>
      <c r="AF124" s="51">
        <f ca="1">SUMPRODUCT($CM124:$DD124,INDIRECT(ADDRESS(AF$2,$DH$2)):INDIRECT(ADDRESS(AF$2,$DY$2)))</f>
        <v>1999.4846654423714</v>
      </c>
      <c r="AG124" s="51">
        <f ca="1">SUMPRODUCT($CM124:$DD124,INDIRECT(ADDRESS(AG$2,$DH$2)):INDIRECT(ADDRESS(AG$2,$DY$2)))</f>
        <v>1999.4846654423714</v>
      </c>
      <c r="AH124" s="51">
        <f ca="1">SUMPRODUCT($CM124:$DD124,INDIRECT(ADDRESS(AH$2,$DH$2)):INDIRECT(ADDRESS(AH$2,$DY$2)))</f>
        <v>1999.4846654423714</v>
      </c>
      <c r="AI124" s="51">
        <f ca="1">SUMPRODUCT($CM124:$DD124,INDIRECT(ADDRESS(AI$2,$DH$2)):INDIRECT(ADDRESS(AI$2,$DY$2)))</f>
        <v>2013.2940189635142</v>
      </c>
      <c r="AJ124" s="51">
        <f ca="1">SUMPRODUCT($CM124:$DD124,INDIRECT(ADDRESS(AJ$2,$DH$2)):INDIRECT(ADDRESS(AJ$2,$DY$2)))</f>
        <v>2013.2940189635142</v>
      </c>
      <c r="AK124" s="51">
        <f ca="1">SUMPRODUCT($CM124:$DD124,INDIRECT(ADDRESS(AK$2,$DH$2)):INDIRECT(ADDRESS(AK$2,$DY$2)))</f>
        <v>2013.2940189635142</v>
      </c>
      <c r="AL124" s="51">
        <f ca="1">SUMPRODUCT($CM124:$DD124,INDIRECT(ADDRESS(AL$2,$DH$2)):INDIRECT(ADDRESS(AL$2,$DY$2)))</f>
        <v>2013.2940189635142</v>
      </c>
      <c r="AM124" s="51">
        <f ca="1">SUMPRODUCT($CM124:$DD124,INDIRECT(ADDRESS(AM$2,$DH$2)):INDIRECT(ADDRESS(AM$2,$DY$2)))</f>
        <v>2013.2940189635142</v>
      </c>
      <c r="AN124" s="51">
        <f ca="1">SUMPRODUCT($CM124:$DD124,INDIRECT(ADDRESS(AN$2,$DH$2)):INDIRECT(ADDRESS(AN$2,$DY$2)))</f>
        <v>2013.2940189635142</v>
      </c>
      <c r="AO124" s="51">
        <f ca="1">SUMPRODUCT($CM124:$DD124,INDIRECT(ADDRESS(AO$2,$DH$2)):INDIRECT(ADDRESS(AO$2,$DY$2)))</f>
        <v>2013.2940189635142</v>
      </c>
      <c r="AP124" s="51">
        <f ca="1">SUMPRODUCT($CM124:$DD124,INDIRECT(ADDRESS(AP$2,$DH$2)):INDIRECT(ADDRESS(AP$2,$DY$2)))</f>
        <v>2013.2940189635142</v>
      </c>
      <c r="AQ124" s="51">
        <f ca="1">SUMPRODUCT($CM124:$DD124,INDIRECT(ADDRESS(AQ$2,$DH$2)):INDIRECT(ADDRESS(AQ$2,$DY$2)))</f>
        <v>2013.2940189635142</v>
      </c>
      <c r="AR124" s="51">
        <f ca="1">SUMPRODUCT($CM124:$DD124,INDIRECT(ADDRESS(AR$2,$DH$2)):INDIRECT(ADDRESS(AR$2,$DY$2)))</f>
        <v>2013.2940189635142</v>
      </c>
      <c r="AS124" s="51">
        <f ca="1">SUMPRODUCT($CM124:$DD124,INDIRECT(ADDRESS(AS$2,$DH$2)):INDIRECT(ADDRESS(AS$2,$DY$2)))</f>
        <v>2013.2940189635142</v>
      </c>
      <c r="AT124" s="51">
        <f ca="1">SUMPRODUCT($CM124:$DD124,INDIRECT(ADDRESS(AT$2,$DH$2)):INDIRECT(ADDRESS(AT$2,$DY$2)))</f>
        <v>2013.2940189635142</v>
      </c>
      <c r="AU124" s="51">
        <f ca="1">SUMPRODUCT($CM124:$DD124,INDIRECT(ADDRESS(AU$2,$DH$2)):INDIRECT(ADDRESS(AU$2,$DY$2)))</f>
        <v>2027.6631642778798</v>
      </c>
      <c r="AV124" s="51">
        <f ca="1">SUMPRODUCT($CM124:$DD124,INDIRECT(ADDRESS(AV$2,$DH$2)):INDIRECT(ADDRESS(AV$2,$DY$2)))</f>
        <v>2027.6631642778798</v>
      </c>
      <c r="AW124" s="51">
        <f ca="1">SUMPRODUCT($CM124:$DD124,INDIRECT(ADDRESS(AW$2,$DH$2)):INDIRECT(ADDRESS(AW$2,$DY$2)))</f>
        <v>2027.6631642778798</v>
      </c>
      <c r="AX124" s="51">
        <f ca="1">SUMPRODUCT($CM124:$DD124,INDIRECT(ADDRESS(AX$2,$DH$2)):INDIRECT(ADDRESS(AX$2,$DY$2)))</f>
        <v>2027.6631642778798</v>
      </c>
      <c r="AY124" s="51">
        <f ca="1">SUMPRODUCT($CM124:$DD124,INDIRECT(ADDRESS(AY$2,$DH$2)):INDIRECT(ADDRESS(AY$2,$DY$2)))</f>
        <v>2027.6631642778798</v>
      </c>
      <c r="AZ124" s="51">
        <f ca="1">SUMPRODUCT($CM124:$DD124,INDIRECT(ADDRESS(AZ$2,$DH$2)):INDIRECT(ADDRESS(AZ$2,$DY$2)))</f>
        <v>2027.6631642778798</v>
      </c>
      <c r="BA124" s="51">
        <f ca="1">SUMPRODUCT($CM124:$DD124,INDIRECT(ADDRESS(BA$2,$DH$2)):INDIRECT(ADDRESS(BA$2,$DY$2)))</f>
        <v>2027.6631642778798</v>
      </c>
      <c r="BB124" s="51">
        <f ca="1">SUMPRODUCT($CM124:$DD124,INDIRECT(ADDRESS(BB$2,$DH$2)):INDIRECT(ADDRESS(BB$2,$DY$2)))</f>
        <v>2027.6631642778798</v>
      </c>
      <c r="BC124" s="51">
        <f ca="1">SUMPRODUCT($CM124:$DD124,INDIRECT(ADDRESS(BC$2,$DH$2)):INDIRECT(ADDRESS(BC$2,$DY$2)))</f>
        <v>2027.6631642778798</v>
      </c>
      <c r="BD124" s="51">
        <f ca="1">SUMPRODUCT($CM124:$DD124,INDIRECT(ADDRESS(BD$2,$DH$2)):INDIRECT(ADDRESS(BD$2,$DY$2)))</f>
        <v>2027.6631642778798</v>
      </c>
      <c r="BE124" s="51">
        <f ca="1">SUMPRODUCT($CM124:$DD124,INDIRECT(ADDRESS(BE$2,$DH$2)):INDIRECT(ADDRESS(BE$2,$DY$2)))</f>
        <v>2027.6631642778798</v>
      </c>
      <c r="BF124" s="51">
        <f ca="1">SUMPRODUCT($CM124:$DD124,INDIRECT(ADDRESS(BF$2,$DH$2)):INDIRECT(ADDRESS(BF$2,$DY$2)))</f>
        <v>2027.6631642778798</v>
      </c>
      <c r="BG124" s="51">
        <f ca="1">SUMPRODUCT($CM124:$DD124,INDIRECT(ADDRESS(BG$2,$DH$2)):INDIRECT(ADDRESS(BG$2,$DY$2)))</f>
        <v>2039.4052494853202</v>
      </c>
      <c r="BH124" s="51">
        <f ca="1">SUMPRODUCT($CM124:$DD124,INDIRECT(ADDRESS(BH$2,$DH$2)):INDIRECT(ADDRESS(BH$2,$DY$2)))</f>
        <v>2039.4052494853202</v>
      </c>
      <c r="BI124" s="51">
        <f ca="1">SUMPRODUCT($CM124:$DD124,INDIRECT(ADDRESS(BI$2,$DH$2)):INDIRECT(ADDRESS(BI$2,$DY$2)))</f>
        <v>2039.4052494853202</v>
      </c>
      <c r="BJ124" s="51">
        <f ca="1">SUMPRODUCT($CM124:$DD124,INDIRECT(ADDRESS(BJ$2,$DH$2)):INDIRECT(ADDRESS(BJ$2,$DY$2)))</f>
        <v>2039.4052494853202</v>
      </c>
      <c r="BK124" s="51">
        <f ca="1">SUMPRODUCT($CM124:$DD124,INDIRECT(ADDRESS(BK$2,$DH$2)):INDIRECT(ADDRESS(BK$2,$DY$2)))</f>
        <v>2039.4052494853202</v>
      </c>
      <c r="BL124" s="51">
        <f ca="1">SUMPRODUCT($CM124:$DD124,INDIRECT(ADDRESS(BL$2,$DH$2)):INDIRECT(ADDRESS(BL$2,$DY$2)))</f>
        <v>2039.4052494853202</v>
      </c>
      <c r="BM124" s="51">
        <f ca="1">SUMPRODUCT($CM124:$DD124,INDIRECT(ADDRESS(BM$2,$DH$2)):INDIRECT(ADDRESS(BM$2,$DY$2)))</f>
        <v>2039.4052494853202</v>
      </c>
      <c r="BN124" s="51">
        <f ca="1">SUMPRODUCT($CM124:$DD124,INDIRECT(ADDRESS(BN$2,$DH$2)):INDIRECT(ADDRESS(BN$2,$DY$2)))</f>
        <v>2039.4052494853202</v>
      </c>
      <c r="BO124" s="51">
        <f ca="1">SUMPRODUCT($CM124:$DD124,INDIRECT(ADDRESS(BO$2,$DH$2)):INDIRECT(ADDRESS(BO$2,$DY$2)))</f>
        <v>2039.4052494853202</v>
      </c>
      <c r="BP124" s="51">
        <f ca="1">SUMPRODUCT($CM124:$DD124,INDIRECT(ADDRESS(BP$2,$DH$2)):INDIRECT(ADDRESS(BP$2,$DY$2)))</f>
        <v>2039.4052494853202</v>
      </c>
      <c r="BQ124" s="51">
        <f ca="1">SUMPRODUCT($CM124:$DD124,INDIRECT(ADDRESS(BQ$2,$DH$2)):INDIRECT(ADDRESS(BQ$2,$DY$2)))</f>
        <v>2039.4052494853202</v>
      </c>
      <c r="BR124" s="51">
        <f ca="1">SUMPRODUCT($CM124:$DD124,INDIRECT(ADDRESS(BR$2,$DH$2)):INDIRECT(ADDRESS(BR$2,$DY$2)))</f>
        <v>2039.4052494853202</v>
      </c>
      <c r="BS124" s="51">
        <f ca="1">SUMPRODUCT($CM124:$DD124,INDIRECT(ADDRESS(BS$2,$DH$2)):INDIRECT(ADDRESS(BS$2,$DY$2)))</f>
        <v>2050.2629260406866</v>
      </c>
      <c r="BT124" s="51">
        <f ca="1">SUMPRODUCT($CM124:$DD124,INDIRECT(ADDRESS(BT$2,$DH$2)):INDIRECT(ADDRESS(BT$2,$DY$2)))</f>
        <v>2050.2629260406866</v>
      </c>
      <c r="BU124" s="51">
        <f ca="1">SUMPRODUCT($CM124:$DD124,INDIRECT(ADDRESS(BU$2,$DH$2)):INDIRECT(ADDRESS(BU$2,$DY$2)))</f>
        <v>2050.2629260406866</v>
      </c>
      <c r="BV124" s="51">
        <f ca="1">SUMPRODUCT($CM124:$DD124,INDIRECT(ADDRESS(BV$2,$DH$2)):INDIRECT(ADDRESS(BV$2,$DY$2)))</f>
        <v>2050.2629260406866</v>
      </c>
      <c r="BW124" s="51">
        <f ca="1">SUMPRODUCT($CM124:$DD124,INDIRECT(ADDRESS(BW$2,$DH$2)):INDIRECT(ADDRESS(BW$2,$DY$2)))</f>
        <v>2050.2629260406866</v>
      </c>
      <c r="BX124" s="51">
        <f ca="1">SUMPRODUCT($CM124:$DD124,INDIRECT(ADDRESS(BX$2,$DH$2)):INDIRECT(ADDRESS(BX$2,$DY$2)))</f>
        <v>2050.2629260406866</v>
      </c>
      <c r="BY124" s="51">
        <f ca="1">SUMPRODUCT($CM124:$DD124,INDIRECT(ADDRESS(BY$2,$DH$2)):INDIRECT(ADDRESS(BY$2,$DY$2)))</f>
        <v>2050.2629260406866</v>
      </c>
      <c r="BZ124" s="51">
        <f ca="1">SUMPRODUCT($CM124:$DD124,INDIRECT(ADDRESS(BZ$2,$DH$2)):INDIRECT(ADDRESS(BZ$2,$DY$2)))</f>
        <v>2050.2629260406866</v>
      </c>
      <c r="CA124" s="51">
        <f ca="1">SUMPRODUCT($CM124:$DD124,INDIRECT(ADDRESS(CA$2,$DH$2)):INDIRECT(ADDRESS(CA$2,$DY$2)))</f>
        <v>2050.2629260406866</v>
      </c>
      <c r="CB124" s="51">
        <f ca="1">SUMPRODUCT($CM124:$DD124,INDIRECT(ADDRESS(CB$2,$DH$2)):INDIRECT(ADDRESS(CB$2,$DY$2)))</f>
        <v>2050.2629260406866</v>
      </c>
      <c r="CC124" s="51">
        <f ca="1">SUMPRODUCT($CM124:$DD124,INDIRECT(ADDRESS(CC$2,$DH$2)):INDIRECT(ADDRESS(CC$2,$DY$2)))</f>
        <v>2050.2629260406866</v>
      </c>
      <c r="CD124" s="51">
        <f ca="1">SUMPRODUCT($CM124:$DD124,INDIRECT(ADDRESS(CD$2,$DH$2)):INDIRECT(ADDRESS(CD$2,$DY$2)))</f>
        <v>2050.2629260406866</v>
      </c>
      <c r="CF124" s="51">
        <f t="shared" ca="1" si="11"/>
        <v>23721.798343418508</v>
      </c>
      <c r="CG124" s="51">
        <f t="shared" ca="1" si="11"/>
        <v>23871.74959525733</v>
      </c>
      <c r="CH124" s="51">
        <f t="shared" ca="1" si="11"/>
        <v>24062.862752914174</v>
      </c>
      <c r="CI124" s="51">
        <f t="shared" ca="1" si="11"/>
        <v>24231.373954134</v>
      </c>
      <c r="CJ124" s="51">
        <f t="shared" ca="1" si="11"/>
        <v>24390.668397371759</v>
      </c>
      <c r="CK124" s="51">
        <f t="shared" ca="1" si="11"/>
        <v>24527.151376600672</v>
      </c>
      <c r="CL124" s="82"/>
      <c r="CM124" s="1">
        <f>IFERROR(VLOOKUP($A124,Auxiliar_OPEX_CustosUnit!$A$4:$BT$129,COLUMN(Auxiliar_OPEX_CustosUnit!BC$2),0),0)</f>
        <v>0</v>
      </c>
      <c r="CN124" s="1">
        <f>IFERROR(VLOOKUP($A124,Auxiliar_OPEX_CustosUnit!$A$4:$BT$129,COLUMN(Auxiliar_OPEX_CustosUnit!BD$2),0),0)</f>
        <v>0</v>
      </c>
      <c r="CO124" s="1">
        <f>IFERROR(VLOOKUP($A124,Auxiliar_OPEX_CustosUnit!$A$4:$BT$129,COLUMN(Auxiliar_OPEX_CustosUnit!BE$2),0)*(1-DRE_Auxiliar!$A$172),0)</f>
        <v>1149.4608655540185</v>
      </c>
      <c r="CP124" s="1">
        <f>IFERROR(VLOOKUP($A124,Auxiliar_OPEX_CustosUnit!$A$4:$BT$129,COLUMN(Auxiliar_OPEX_CustosUnit!BF$2),0),0)</f>
        <v>0</v>
      </c>
      <c r="CQ124" s="1">
        <f>IFERROR(VLOOKUP($A124,Auxiliar_OPEX_CustosUnit!$A$4:$BT$129,COLUMN(Auxiliar_OPEX_CustosUnit!BG$2),0),0)</f>
        <v>13.501965423738801</v>
      </c>
      <c r="CR124" s="1">
        <f>IFERROR(VLOOKUP($A124,Auxiliar_OPEX_CustosUnit!$A$4:$BT$129,COLUMN(Auxiliar_OPEX_CustosUnit!BH$2),0),0)</f>
        <v>0</v>
      </c>
      <c r="CS124" s="1">
        <f>IFERROR(VLOOKUP($A124,Auxiliar_OPEX_CustosUnit!$A$4:$BT$129,COLUMN(Auxiliar_OPEX_CustosUnit!BI$2),0),0)</f>
        <v>0</v>
      </c>
      <c r="CT124" s="1">
        <f>IFERROR(VLOOKUP($A124,Auxiliar_OPEX_CustosUnit!$A$4:$BT$129,COLUMN(Auxiliar_OPEX_CustosUnit!BJ$2),0),0)</f>
        <v>0</v>
      </c>
      <c r="CU124" s="1">
        <f>IFERROR(VLOOKUP($A124,Auxiliar_OPEX_CustosUnit!$A$4:$BT$129,COLUMN(Auxiliar_OPEX_CustosUnit!BK$2),0),0)</f>
        <v>0</v>
      </c>
      <c r="CV124" s="1">
        <f>IFERROR(VLOOKUP($A124,Auxiliar_OPEX_CustosUnit!$A$4:$BT$129,COLUMN(Auxiliar_OPEX_CustosUnit!BL$2),0),0)</f>
        <v>0</v>
      </c>
      <c r="CW124" s="1">
        <f>IFERROR(VLOOKUP($A124,Auxiliar_OPEX_CustosUnit!$A$4:$BT$129,COLUMN(Auxiliar_OPEX_CustosUnit!BM$2),0),0)</f>
        <v>0</v>
      </c>
      <c r="CX124" s="1">
        <f>IFERROR(VLOOKUP($A124,Auxiliar_OPEX_CustosUnit!$A$4:$BT$129,COLUMN(Auxiliar_OPEX_CustosUnit!BN$2),0),0)</f>
        <v>0</v>
      </c>
      <c r="CY124" s="1">
        <f>IFERROR(VLOOKUP($A124,Auxiliar_OPEX_CustosUnit!$A$4:$BT$129,COLUMN(Auxiliar_OPEX_CustosUnit!BO$2),0),0)</f>
        <v>0</v>
      </c>
      <c r="CZ124" s="1">
        <f>IFERROR(VLOOKUP($A124,Auxiliar_OPEX_CustosUnit!$A$4:$BT$129,COLUMN(Auxiliar_OPEX_CustosUnit!BP$2),0),0)</f>
        <v>0</v>
      </c>
      <c r="DA124" s="1">
        <f>IFERROR(VLOOKUP($A124,Auxiliar_OPEX_CustosUnit!$A$4:$BT$129,COLUMN(Auxiliar_OPEX_CustosUnit!BQ$2),0),0)</f>
        <v>0</v>
      </c>
      <c r="DB124" s="1">
        <f>IFERROR(VLOOKUP($A124,Auxiliar_OPEX_CustosUnit!$A$4:$BT$129,COLUMN(Auxiliar_OPEX_CustosUnit!BR$2),0),0)</f>
        <v>0</v>
      </c>
      <c r="DC124" s="1">
        <f>IFERROR(VLOOKUP($A124,Auxiliar_OPEX_CustosUnit!$A$4:$BT$129,COLUMN(Auxiliar_OPEX_CustosUnit!BS$2),0),0)</f>
        <v>0</v>
      </c>
      <c r="DD124" s="1">
        <f>IFERROR(VLOOKUP($A124,Auxiliar_OPEX_CustosUnit!$A$4:$BT$129,COLUMN(Auxiliar_OPEX_CustosUnit!BT$2),0),0)</f>
        <v>0</v>
      </c>
    </row>
    <row r="125" spans="1:108" hidden="1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0</v>
      </c>
      <c r="E125" s="51">
        <f ca="1">SUMPRODUCT($CM125:$DD125,INDIRECT(ADDRESS(E$2,$DH$2)):INDIRECT(ADDRESS(E$2,$DY$2)))</f>
        <v>0</v>
      </c>
      <c r="F125" s="51">
        <f ca="1">SUMPRODUCT($CM125:$DD125,INDIRECT(ADDRESS(F$2,$DH$2)):INDIRECT(ADDRESS(F$2,$DY$2)))</f>
        <v>0</v>
      </c>
      <c r="G125" s="51">
        <f ca="1">SUMPRODUCT($CM125:$DD125,INDIRECT(ADDRESS(G$2,$DH$2)):INDIRECT(ADDRESS(G$2,$DY$2)))</f>
        <v>0</v>
      </c>
      <c r="H125" s="51">
        <f ca="1">SUMPRODUCT($CM125:$DD125,INDIRECT(ADDRESS(H$2,$DH$2)):INDIRECT(ADDRESS(H$2,$DY$2)))</f>
        <v>0</v>
      </c>
      <c r="I125" s="51">
        <f ca="1">SUMPRODUCT($CM125:$DD125,INDIRECT(ADDRESS(I$2,$DH$2)):INDIRECT(ADDRESS(I$2,$DY$2)))</f>
        <v>0</v>
      </c>
      <c r="J125" s="51">
        <f ca="1">SUMPRODUCT($CM125:$DD125,INDIRECT(ADDRESS(J$2,$DH$2)):INDIRECT(ADDRESS(J$2,$DY$2)))</f>
        <v>0</v>
      </c>
      <c r="K125" s="51">
        <f ca="1">SUMPRODUCT($CM125:$DD125,INDIRECT(ADDRESS(K$2,$DH$2)):INDIRECT(ADDRESS(K$2,$DY$2)))</f>
        <v>0</v>
      </c>
      <c r="L125" s="51">
        <f ca="1">SUMPRODUCT($CM125:$DD125,INDIRECT(ADDRESS(L$2,$DH$2)):INDIRECT(ADDRESS(L$2,$DY$2)))</f>
        <v>0</v>
      </c>
      <c r="M125" s="51">
        <f ca="1">SUMPRODUCT($CM125:$DD125,INDIRECT(ADDRESS(M$2,$DH$2)):INDIRECT(ADDRESS(M$2,$DY$2)))</f>
        <v>0</v>
      </c>
      <c r="N125" s="51">
        <f ca="1">SUMPRODUCT($CM125:$DD125,INDIRECT(ADDRESS(N$2,$DH$2)):INDIRECT(ADDRESS(N$2,$DY$2)))</f>
        <v>0</v>
      </c>
      <c r="O125" s="51">
        <f ca="1">SUMPRODUCT($CM125:$DD125,INDIRECT(ADDRESS(O$2,$DH$2)):INDIRECT(ADDRESS(O$2,$DY$2)))</f>
        <v>0</v>
      </c>
      <c r="P125" s="51">
        <f ca="1">SUMPRODUCT($CM125:$DD125,INDIRECT(ADDRESS(P$2,$DH$2)):INDIRECT(ADDRESS(P$2,$DY$2)))</f>
        <v>0</v>
      </c>
      <c r="Q125" s="51">
        <f ca="1">SUMPRODUCT($CM125:$DD125,INDIRECT(ADDRESS(Q$2,$DH$2)):INDIRECT(ADDRESS(Q$2,$DY$2)))</f>
        <v>0</v>
      </c>
      <c r="R125" s="51">
        <f ca="1">SUMPRODUCT($CM125:$DD125,INDIRECT(ADDRESS(R$2,$DH$2)):INDIRECT(ADDRESS(R$2,$DY$2)))</f>
        <v>0</v>
      </c>
      <c r="S125" s="51">
        <f ca="1">SUMPRODUCT($CM125:$DD125,INDIRECT(ADDRESS(S$2,$DH$2)):INDIRECT(ADDRESS(S$2,$DY$2)))</f>
        <v>0</v>
      </c>
      <c r="T125" s="51">
        <f ca="1">SUMPRODUCT($CM125:$DD125,INDIRECT(ADDRESS(T$2,$DH$2)):INDIRECT(ADDRESS(T$2,$DY$2)))</f>
        <v>0</v>
      </c>
      <c r="U125" s="51">
        <f ca="1">SUMPRODUCT($CM125:$DD125,INDIRECT(ADDRESS(U$2,$DH$2)):INDIRECT(ADDRESS(U$2,$DY$2)))</f>
        <v>0</v>
      </c>
      <c r="V125" s="51">
        <f ca="1">SUMPRODUCT($CM125:$DD125,INDIRECT(ADDRESS(V$2,$DH$2)):INDIRECT(ADDRESS(V$2,$DY$2)))</f>
        <v>0</v>
      </c>
      <c r="W125" s="51">
        <f ca="1">SUMPRODUCT($CM125:$DD125,INDIRECT(ADDRESS(W$2,$DH$2)):INDIRECT(ADDRESS(W$2,$DY$2)))</f>
        <v>0</v>
      </c>
      <c r="X125" s="51">
        <f ca="1">SUMPRODUCT($CM125:$DD125,INDIRECT(ADDRESS(X$2,$DH$2)):INDIRECT(ADDRESS(X$2,$DY$2)))</f>
        <v>0</v>
      </c>
      <c r="Y125" s="51">
        <f ca="1">SUMPRODUCT($CM125:$DD125,INDIRECT(ADDRESS(Y$2,$DH$2)):INDIRECT(ADDRESS(Y$2,$DY$2)))</f>
        <v>0</v>
      </c>
      <c r="Z125" s="51">
        <f ca="1">SUMPRODUCT($CM125:$DD125,INDIRECT(ADDRESS(Z$2,$DH$2)):INDIRECT(ADDRESS(Z$2,$DY$2)))</f>
        <v>0</v>
      </c>
      <c r="AA125" s="51">
        <f ca="1">SUMPRODUCT($CM125:$DD125,INDIRECT(ADDRESS(AA$2,$DH$2)):INDIRECT(ADDRESS(AA$2,$DY$2)))</f>
        <v>0</v>
      </c>
      <c r="AB125" s="51">
        <f ca="1">SUMPRODUCT($CM125:$DD125,INDIRECT(ADDRESS(AB$2,$DH$2)):INDIRECT(ADDRESS(AB$2,$DY$2)))</f>
        <v>0</v>
      </c>
      <c r="AC125" s="51">
        <f ca="1">SUMPRODUCT($CM125:$DD125,INDIRECT(ADDRESS(AC$2,$DH$2)):INDIRECT(ADDRESS(AC$2,$DY$2)))</f>
        <v>0</v>
      </c>
      <c r="AD125" s="51">
        <f ca="1">SUMPRODUCT($CM125:$DD125,INDIRECT(ADDRESS(AD$2,$DH$2)):INDIRECT(ADDRESS(AD$2,$DY$2)))</f>
        <v>0</v>
      </c>
      <c r="AE125" s="51">
        <f ca="1">SUMPRODUCT($CM125:$DD125,INDIRECT(ADDRESS(AE$2,$DH$2)):INDIRECT(ADDRESS(AE$2,$DY$2)))</f>
        <v>0</v>
      </c>
      <c r="AF125" s="51">
        <f ca="1">SUMPRODUCT($CM125:$DD125,INDIRECT(ADDRESS(AF$2,$DH$2)):INDIRECT(ADDRESS(AF$2,$DY$2)))</f>
        <v>0</v>
      </c>
      <c r="AG125" s="51">
        <f ca="1">SUMPRODUCT($CM125:$DD125,INDIRECT(ADDRESS(AG$2,$DH$2)):INDIRECT(ADDRESS(AG$2,$DY$2)))</f>
        <v>0</v>
      </c>
      <c r="AH125" s="51">
        <f ca="1">SUMPRODUCT($CM125:$DD125,INDIRECT(ADDRESS(AH$2,$DH$2)):INDIRECT(ADDRESS(AH$2,$DY$2)))</f>
        <v>0</v>
      </c>
      <c r="AI125" s="51">
        <f ca="1">SUMPRODUCT($CM125:$DD125,INDIRECT(ADDRESS(AI$2,$DH$2)):INDIRECT(ADDRESS(AI$2,$DY$2)))</f>
        <v>0</v>
      </c>
      <c r="AJ125" s="51">
        <f ca="1">SUMPRODUCT($CM125:$DD125,INDIRECT(ADDRESS(AJ$2,$DH$2)):INDIRECT(ADDRESS(AJ$2,$DY$2)))</f>
        <v>0</v>
      </c>
      <c r="AK125" s="51">
        <f ca="1">SUMPRODUCT($CM125:$DD125,INDIRECT(ADDRESS(AK$2,$DH$2)):INDIRECT(ADDRESS(AK$2,$DY$2)))</f>
        <v>0</v>
      </c>
      <c r="AL125" s="51">
        <f ca="1">SUMPRODUCT($CM125:$DD125,INDIRECT(ADDRESS(AL$2,$DH$2)):INDIRECT(ADDRESS(AL$2,$DY$2)))</f>
        <v>0</v>
      </c>
      <c r="AM125" s="51">
        <f ca="1">SUMPRODUCT($CM125:$DD125,INDIRECT(ADDRESS(AM$2,$DH$2)):INDIRECT(ADDRESS(AM$2,$DY$2)))</f>
        <v>0</v>
      </c>
      <c r="AN125" s="51">
        <f ca="1">SUMPRODUCT($CM125:$DD125,INDIRECT(ADDRESS(AN$2,$DH$2)):INDIRECT(ADDRESS(AN$2,$DY$2)))</f>
        <v>0</v>
      </c>
      <c r="AO125" s="51">
        <f ca="1">SUMPRODUCT($CM125:$DD125,INDIRECT(ADDRESS(AO$2,$DH$2)):INDIRECT(ADDRESS(AO$2,$DY$2)))</f>
        <v>0</v>
      </c>
      <c r="AP125" s="51">
        <f ca="1">SUMPRODUCT($CM125:$DD125,INDIRECT(ADDRESS(AP$2,$DH$2)):INDIRECT(ADDRESS(AP$2,$DY$2)))</f>
        <v>0</v>
      </c>
      <c r="AQ125" s="51">
        <f ca="1">SUMPRODUCT($CM125:$DD125,INDIRECT(ADDRESS(AQ$2,$DH$2)):INDIRECT(ADDRESS(AQ$2,$DY$2)))</f>
        <v>0</v>
      </c>
      <c r="AR125" s="51">
        <f ca="1">SUMPRODUCT($CM125:$DD125,INDIRECT(ADDRESS(AR$2,$DH$2)):INDIRECT(ADDRESS(AR$2,$DY$2)))</f>
        <v>0</v>
      </c>
      <c r="AS125" s="51">
        <f ca="1">SUMPRODUCT($CM125:$DD125,INDIRECT(ADDRESS(AS$2,$DH$2)):INDIRECT(ADDRESS(AS$2,$DY$2)))</f>
        <v>0</v>
      </c>
      <c r="AT125" s="51">
        <f ca="1">SUMPRODUCT($CM125:$DD125,INDIRECT(ADDRESS(AT$2,$DH$2)):INDIRECT(ADDRESS(AT$2,$DY$2)))</f>
        <v>0</v>
      </c>
      <c r="AU125" s="51">
        <f ca="1">SUMPRODUCT($CM125:$DD125,INDIRECT(ADDRESS(AU$2,$DH$2)):INDIRECT(ADDRESS(AU$2,$DY$2)))</f>
        <v>0</v>
      </c>
      <c r="AV125" s="51">
        <f ca="1">SUMPRODUCT($CM125:$DD125,INDIRECT(ADDRESS(AV$2,$DH$2)):INDIRECT(ADDRESS(AV$2,$DY$2)))</f>
        <v>0</v>
      </c>
      <c r="AW125" s="51">
        <f ca="1">SUMPRODUCT($CM125:$DD125,INDIRECT(ADDRESS(AW$2,$DH$2)):INDIRECT(ADDRESS(AW$2,$DY$2)))</f>
        <v>0</v>
      </c>
      <c r="AX125" s="51">
        <f ca="1">SUMPRODUCT($CM125:$DD125,INDIRECT(ADDRESS(AX$2,$DH$2)):INDIRECT(ADDRESS(AX$2,$DY$2)))</f>
        <v>0</v>
      </c>
      <c r="AY125" s="51">
        <f ca="1">SUMPRODUCT($CM125:$DD125,INDIRECT(ADDRESS(AY$2,$DH$2)):INDIRECT(ADDRESS(AY$2,$DY$2)))</f>
        <v>0</v>
      </c>
      <c r="AZ125" s="51">
        <f ca="1">SUMPRODUCT($CM125:$DD125,INDIRECT(ADDRESS(AZ$2,$DH$2)):INDIRECT(ADDRESS(AZ$2,$DY$2)))</f>
        <v>0</v>
      </c>
      <c r="BA125" s="51">
        <f ca="1">SUMPRODUCT($CM125:$DD125,INDIRECT(ADDRESS(BA$2,$DH$2)):INDIRECT(ADDRESS(BA$2,$DY$2)))</f>
        <v>0</v>
      </c>
      <c r="BB125" s="51">
        <f ca="1">SUMPRODUCT($CM125:$DD125,INDIRECT(ADDRESS(BB$2,$DH$2)):INDIRECT(ADDRESS(BB$2,$DY$2)))</f>
        <v>0</v>
      </c>
      <c r="BC125" s="51">
        <f ca="1">SUMPRODUCT($CM125:$DD125,INDIRECT(ADDRESS(BC$2,$DH$2)):INDIRECT(ADDRESS(BC$2,$DY$2)))</f>
        <v>0</v>
      </c>
      <c r="BD125" s="51">
        <f ca="1">SUMPRODUCT($CM125:$DD125,INDIRECT(ADDRESS(BD$2,$DH$2)):INDIRECT(ADDRESS(BD$2,$DY$2)))</f>
        <v>0</v>
      </c>
      <c r="BE125" s="51">
        <f ca="1">SUMPRODUCT($CM125:$DD125,INDIRECT(ADDRESS(BE$2,$DH$2)):INDIRECT(ADDRESS(BE$2,$DY$2)))</f>
        <v>0</v>
      </c>
      <c r="BF125" s="51">
        <f ca="1">SUMPRODUCT($CM125:$DD125,INDIRECT(ADDRESS(BF$2,$DH$2)):INDIRECT(ADDRESS(BF$2,$DY$2)))</f>
        <v>0</v>
      </c>
      <c r="BG125" s="51">
        <f ca="1">SUMPRODUCT($CM125:$DD125,INDIRECT(ADDRESS(BG$2,$DH$2)):INDIRECT(ADDRESS(BG$2,$DY$2)))</f>
        <v>0</v>
      </c>
      <c r="BH125" s="51">
        <f ca="1">SUMPRODUCT($CM125:$DD125,INDIRECT(ADDRESS(BH$2,$DH$2)):INDIRECT(ADDRESS(BH$2,$DY$2)))</f>
        <v>0</v>
      </c>
      <c r="BI125" s="51">
        <f ca="1">SUMPRODUCT($CM125:$DD125,INDIRECT(ADDRESS(BI$2,$DH$2)):INDIRECT(ADDRESS(BI$2,$DY$2)))</f>
        <v>0</v>
      </c>
      <c r="BJ125" s="51">
        <f ca="1">SUMPRODUCT($CM125:$DD125,INDIRECT(ADDRESS(BJ$2,$DH$2)):INDIRECT(ADDRESS(BJ$2,$DY$2)))</f>
        <v>0</v>
      </c>
      <c r="BK125" s="51">
        <f ca="1">SUMPRODUCT($CM125:$DD125,INDIRECT(ADDRESS(BK$2,$DH$2)):INDIRECT(ADDRESS(BK$2,$DY$2)))</f>
        <v>0</v>
      </c>
      <c r="BL125" s="51">
        <f ca="1">SUMPRODUCT($CM125:$DD125,INDIRECT(ADDRESS(BL$2,$DH$2)):INDIRECT(ADDRESS(BL$2,$DY$2)))</f>
        <v>0</v>
      </c>
      <c r="BM125" s="51">
        <f ca="1">SUMPRODUCT($CM125:$DD125,INDIRECT(ADDRESS(BM$2,$DH$2)):INDIRECT(ADDRESS(BM$2,$DY$2)))</f>
        <v>0</v>
      </c>
      <c r="BN125" s="51">
        <f ca="1">SUMPRODUCT($CM125:$DD125,INDIRECT(ADDRESS(BN$2,$DH$2)):INDIRECT(ADDRESS(BN$2,$DY$2)))</f>
        <v>0</v>
      </c>
      <c r="BO125" s="51">
        <f ca="1">SUMPRODUCT($CM125:$DD125,INDIRECT(ADDRESS(BO$2,$DH$2)):INDIRECT(ADDRESS(BO$2,$DY$2)))</f>
        <v>0</v>
      </c>
      <c r="BP125" s="51">
        <f ca="1">SUMPRODUCT($CM125:$DD125,INDIRECT(ADDRESS(BP$2,$DH$2)):INDIRECT(ADDRESS(BP$2,$DY$2)))</f>
        <v>0</v>
      </c>
      <c r="BQ125" s="51">
        <f ca="1">SUMPRODUCT($CM125:$DD125,INDIRECT(ADDRESS(BQ$2,$DH$2)):INDIRECT(ADDRESS(BQ$2,$DY$2)))</f>
        <v>0</v>
      </c>
      <c r="BR125" s="51">
        <f ca="1">SUMPRODUCT($CM125:$DD125,INDIRECT(ADDRESS(BR$2,$DH$2)):INDIRECT(ADDRESS(BR$2,$DY$2)))</f>
        <v>0</v>
      </c>
      <c r="BS125" s="51">
        <f ca="1">SUMPRODUCT($CM125:$DD125,INDIRECT(ADDRESS(BS$2,$DH$2)):INDIRECT(ADDRESS(BS$2,$DY$2)))</f>
        <v>0</v>
      </c>
      <c r="BT125" s="51">
        <f ca="1">SUMPRODUCT($CM125:$DD125,INDIRECT(ADDRESS(BT$2,$DH$2)):INDIRECT(ADDRESS(BT$2,$DY$2)))</f>
        <v>0</v>
      </c>
      <c r="BU125" s="51">
        <f ca="1">SUMPRODUCT($CM125:$DD125,INDIRECT(ADDRESS(BU$2,$DH$2)):INDIRECT(ADDRESS(BU$2,$DY$2)))</f>
        <v>0</v>
      </c>
      <c r="BV125" s="51">
        <f ca="1">SUMPRODUCT($CM125:$DD125,INDIRECT(ADDRESS(BV$2,$DH$2)):INDIRECT(ADDRESS(BV$2,$DY$2)))</f>
        <v>0</v>
      </c>
      <c r="BW125" s="51">
        <f ca="1">SUMPRODUCT($CM125:$DD125,INDIRECT(ADDRESS(BW$2,$DH$2)):INDIRECT(ADDRESS(BW$2,$DY$2)))</f>
        <v>0</v>
      </c>
      <c r="BX125" s="51">
        <f ca="1">SUMPRODUCT($CM125:$DD125,INDIRECT(ADDRESS(BX$2,$DH$2)):INDIRECT(ADDRESS(BX$2,$DY$2)))</f>
        <v>0</v>
      </c>
      <c r="BY125" s="51">
        <f ca="1">SUMPRODUCT($CM125:$DD125,INDIRECT(ADDRESS(BY$2,$DH$2)):INDIRECT(ADDRESS(BY$2,$DY$2)))</f>
        <v>0</v>
      </c>
      <c r="BZ125" s="51">
        <f ca="1">SUMPRODUCT($CM125:$DD125,INDIRECT(ADDRESS(BZ$2,$DH$2)):INDIRECT(ADDRESS(BZ$2,$DY$2)))</f>
        <v>0</v>
      </c>
      <c r="CA125" s="51">
        <f ca="1">SUMPRODUCT($CM125:$DD125,INDIRECT(ADDRESS(CA$2,$DH$2)):INDIRECT(ADDRESS(CA$2,$DY$2)))</f>
        <v>0</v>
      </c>
      <c r="CB125" s="51">
        <f ca="1">SUMPRODUCT($CM125:$DD125,INDIRECT(ADDRESS(CB$2,$DH$2)):INDIRECT(ADDRESS(CB$2,$DY$2)))</f>
        <v>0</v>
      </c>
      <c r="CC125" s="51">
        <f ca="1">SUMPRODUCT($CM125:$DD125,INDIRECT(ADDRESS(CC$2,$DH$2)):INDIRECT(ADDRESS(CC$2,$DY$2)))</f>
        <v>0</v>
      </c>
      <c r="CD125" s="51">
        <f ca="1">SUMPRODUCT($CM125:$DD125,INDIRECT(ADDRESS(CD$2,$DH$2)):INDIRECT(ADDRESS(CD$2,$DY$2)))</f>
        <v>0</v>
      </c>
      <c r="CF125" s="51">
        <f t="shared" ca="1" si="11"/>
        <v>0</v>
      </c>
      <c r="CG125" s="51">
        <f t="shared" ca="1" si="11"/>
        <v>0</v>
      </c>
      <c r="CH125" s="51">
        <f t="shared" ca="1" si="11"/>
        <v>0</v>
      </c>
      <c r="CI125" s="51">
        <f t="shared" ca="1" si="11"/>
        <v>0</v>
      </c>
      <c r="CJ125" s="51">
        <f t="shared" ca="1" si="11"/>
        <v>0</v>
      </c>
      <c r="CK125" s="51">
        <f t="shared" ca="1" si="11"/>
        <v>0</v>
      </c>
      <c r="CL125" s="82"/>
      <c r="CM125" s="1">
        <f>IFERROR(VLOOKUP($A125,Auxiliar_OPEX_CustosUnit!$A$4:$BT$129,COLUMN(Auxiliar_OPEX_CustosUnit!BC$2),0),0)</f>
        <v>0</v>
      </c>
      <c r="CN125" s="1">
        <f>IFERROR(VLOOKUP($A125,Auxiliar_OPEX_CustosUnit!$A$4:$BT$129,COLUMN(Auxiliar_OPEX_CustosUnit!BD$2),0),0)</f>
        <v>0</v>
      </c>
      <c r="CO125" s="1">
        <f>IFERROR(VLOOKUP($A125,Auxiliar_OPEX_CustosUnit!$A$4:$BT$129,COLUMN(Auxiliar_OPEX_CustosUnit!BE$2),0)*(1-DRE_Auxiliar!$A$172),0)</f>
        <v>0</v>
      </c>
      <c r="CP125" s="1">
        <f>IFERROR(VLOOKUP($A125,Auxiliar_OPEX_CustosUnit!$A$4:$BT$129,COLUMN(Auxiliar_OPEX_CustosUnit!BF$2),0),0)</f>
        <v>0</v>
      </c>
      <c r="CQ125" s="1">
        <f>IFERROR(VLOOKUP($A125,Auxiliar_OPEX_CustosUnit!$A$4:$BT$129,COLUMN(Auxiliar_OPEX_CustosUnit!BG$2),0),0)</f>
        <v>0</v>
      </c>
      <c r="CR125" s="1">
        <f>IFERROR(VLOOKUP($A125,Auxiliar_OPEX_CustosUnit!$A$4:$BT$129,COLUMN(Auxiliar_OPEX_CustosUnit!BH$2),0),0)</f>
        <v>0</v>
      </c>
      <c r="CS125" s="1">
        <f>IFERROR(VLOOKUP($A125,Auxiliar_OPEX_CustosUnit!$A$4:$BT$129,COLUMN(Auxiliar_OPEX_CustosUnit!BI$2),0),0)</f>
        <v>0</v>
      </c>
      <c r="CT125" s="1">
        <f>IFERROR(VLOOKUP($A125,Auxiliar_OPEX_CustosUnit!$A$4:$BT$129,COLUMN(Auxiliar_OPEX_CustosUnit!BJ$2),0),0)</f>
        <v>0</v>
      </c>
      <c r="CU125" s="1">
        <f>IFERROR(VLOOKUP($A125,Auxiliar_OPEX_CustosUnit!$A$4:$BT$129,COLUMN(Auxiliar_OPEX_CustosUnit!BK$2),0),0)</f>
        <v>0</v>
      </c>
      <c r="CV125" s="1">
        <f>IFERROR(VLOOKUP($A125,Auxiliar_OPEX_CustosUnit!$A$4:$BT$129,COLUMN(Auxiliar_OPEX_CustosUnit!BL$2),0),0)</f>
        <v>0</v>
      </c>
      <c r="CW125" s="1">
        <f>IFERROR(VLOOKUP($A125,Auxiliar_OPEX_CustosUnit!$A$4:$BT$129,COLUMN(Auxiliar_OPEX_CustosUnit!BM$2),0),0)</f>
        <v>0</v>
      </c>
      <c r="CX125" s="1">
        <f>IFERROR(VLOOKUP($A125,Auxiliar_OPEX_CustosUnit!$A$4:$BT$129,COLUMN(Auxiliar_OPEX_CustosUnit!BN$2),0),0)</f>
        <v>0</v>
      </c>
      <c r="CY125" s="1">
        <f>IFERROR(VLOOKUP($A125,Auxiliar_OPEX_CustosUnit!$A$4:$BT$129,COLUMN(Auxiliar_OPEX_CustosUnit!BO$2),0),0)</f>
        <v>0</v>
      </c>
      <c r="CZ125" s="1">
        <f>IFERROR(VLOOKUP($A125,Auxiliar_OPEX_CustosUnit!$A$4:$BT$129,COLUMN(Auxiliar_OPEX_CustosUnit!BP$2),0),0)</f>
        <v>0</v>
      </c>
      <c r="DA125" s="1">
        <f>IFERROR(VLOOKUP($A125,Auxiliar_OPEX_CustosUnit!$A$4:$BT$129,COLUMN(Auxiliar_OPEX_CustosUnit!BQ$2),0),0)</f>
        <v>0</v>
      </c>
      <c r="DB125" s="1">
        <f>IFERROR(VLOOKUP($A125,Auxiliar_OPEX_CustosUnit!$A$4:$BT$129,COLUMN(Auxiliar_OPEX_CustosUnit!BR$2),0),0)</f>
        <v>0</v>
      </c>
      <c r="DC125" s="1">
        <f>IFERROR(VLOOKUP($A125,Auxiliar_OPEX_CustosUnit!$A$4:$BT$129,COLUMN(Auxiliar_OPEX_CustosUnit!BS$2),0),0)</f>
        <v>0</v>
      </c>
      <c r="DD125" s="1">
        <f>IFERROR(VLOOKUP($A125,Auxiliar_OPEX_CustosUnit!$A$4:$BT$129,COLUMN(Auxiliar_OPEX_CustosUnit!BT$2),0),0)</f>
        <v>0</v>
      </c>
    </row>
    <row r="126" spans="1:108" hidden="1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358805.31904052908</v>
      </c>
      <c r="E126" s="51">
        <f ca="1">SUMPRODUCT($CM126:$DD126,INDIRECT(ADDRESS(E$2,$DH$2)):INDIRECT(ADDRESS(E$2,$DY$2)))</f>
        <v>358805.31904052908</v>
      </c>
      <c r="F126" s="51">
        <f ca="1">SUMPRODUCT($CM126:$DD126,INDIRECT(ADDRESS(F$2,$DH$2)):INDIRECT(ADDRESS(F$2,$DY$2)))</f>
        <v>358805.31904052908</v>
      </c>
      <c r="G126" s="51">
        <f ca="1">SUMPRODUCT($CM126:$DD126,INDIRECT(ADDRESS(G$2,$DH$2)):INDIRECT(ADDRESS(G$2,$DY$2)))</f>
        <v>358805.31904052908</v>
      </c>
      <c r="H126" s="51">
        <f ca="1">SUMPRODUCT($CM126:$DD126,INDIRECT(ADDRESS(H$2,$DH$2)):INDIRECT(ADDRESS(H$2,$DY$2)))</f>
        <v>358805.31904052908</v>
      </c>
      <c r="I126" s="51">
        <f ca="1">SUMPRODUCT($CM126:$DD126,INDIRECT(ADDRESS(I$2,$DH$2)):INDIRECT(ADDRESS(I$2,$DY$2)))</f>
        <v>358805.31904052908</v>
      </c>
      <c r="J126" s="51">
        <f ca="1">SUMPRODUCT($CM126:$DD126,INDIRECT(ADDRESS(J$2,$DH$2)):INDIRECT(ADDRESS(J$2,$DY$2)))</f>
        <v>358805.31904052908</v>
      </c>
      <c r="K126" s="51">
        <f ca="1">SUMPRODUCT($CM126:$DD126,INDIRECT(ADDRESS(K$2,$DH$2)):INDIRECT(ADDRESS(K$2,$DY$2)))</f>
        <v>364959.35777771915</v>
      </c>
      <c r="L126" s="51">
        <f ca="1">SUMPRODUCT($CM126:$DD126,INDIRECT(ADDRESS(L$2,$DH$2)):INDIRECT(ADDRESS(L$2,$DY$2)))</f>
        <v>364959.35777771915</v>
      </c>
      <c r="M126" s="51">
        <f ca="1">SUMPRODUCT($CM126:$DD126,INDIRECT(ADDRESS(M$2,$DH$2)):INDIRECT(ADDRESS(M$2,$DY$2)))</f>
        <v>364959.35777771915</v>
      </c>
      <c r="N126" s="51">
        <f ca="1">SUMPRODUCT($CM126:$DD126,INDIRECT(ADDRESS(N$2,$DH$2)):INDIRECT(ADDRESS(N$2,$DY$2)))</f>
        <v>364959.35777771915</v>
      </c>
      <c r="O126" s="51">
        <f ca="1">SUMPRODUCT($CM126:$DD126,INDIRECT(ADDRESS(O$2,$DH$2)):INDIRECT(ADDRESS(O$2,$DY$2)))</f>
        <v>364959.35777771915</v>
      </c>
      <c r="P126" s="51">
        <f ca="1">SUMPRODUCT($CM126:$DD126,INDIRECT(ADDRESS(P$2,$DH$2)):INDIRECT(ADDRESS(P$2,$DY$2)))</f>
        <v>364959.35777771915</v>
      </c>
      <c r="Q126" s="51">
        <f ca="1">SUMPRODUCT($CM126:$DD126,INDIRECT(ADDRESS(Q$2,$DH$2)):INDIRECT(ADDRESS(Q$2,$DY$2)))</f>
        <v>364959.35777771915</v>
      </c>
      <c r="R126" s="51">
        <f ca="1">SUMPRODUCT($CM126:$DD126,INDIRECT(ADDRESS(R$2,$DH$2)):INDIRECT(ADDRESS(R$2,$DY$2)))</f>
        <v>364959.35777771915</v>
      </c>
      <c r="S126" s="51">
        <f ca="1">SUMPRODUCT($CM126:$DD126,INDIRECT(ADDRESS(S$2,$DH$2)):INDIRECT(ADDRESS(S$2,$DY$2)))</f>
        <v>364959.35777771915</v>
      </c>
      <c r="T126" s="51">
        <f ca="1">SUMPRODUCT($CM126:$DD126,INDIRECT(ADDRESS(T$2,$DH$2)):INDIRECT(ADDRESS(T$2,$DY$2)))</f>
        <v>364959.35777771915</v>
      </c>
      <c r="U126" s="51">
        <f ca="1">SUMPRODUCT($CM126:$DD126,INDIRECT(ADDRESS(U$2,$DH$2)):INDIRECT(ADDRESS(U$2,$DY$2)))</f>
        <v>364959.35777771915</v>
      </c>
      <c r="V126" s="51">
        <f ca="1">SUMPRODUCT($CM126:$DD126,INDIRECT(ADDRESS(V$2,$DH$2)):INDIRECT(ADDRESS(V$2,$DY$2)))</f>
        <v>364959.35777771915</v>
      </c>
      <c r="W126" s="51">
        <f ca="1">SUMPRODUCT($CM126:$DD126,INDIRECT(ADDRESS(W$2,$DH$2)):INDIRECT(ADDRESS(W$2,$DY$2)))</f>
        <v>371173.46047725971</v>
      </c>
      <c r="X126" s="51">
        <f ca="1">SUMPRODUCT($CM126:$DD126,INDIRECT(ADDRESS(X$2,$DH$2)):INDIRECT(ADDRESS(X$2,$DY$2)))</f>
        <v>371173.46047725971</v>
      </c>
      <c r="Y126" s="51">
        <f ca="1">SUMPRODUCT($CM126:$DD126,INDIRECT(ADDRESS(Y$2,$DH$2)):INDIRECT(ADDRESS(Y$2,$DY$2)))</f>
        <v>371173.46047725971</v>
      </c>
      <c r="Z126" s="51">
        <f ca="1">SUMPRODUCT($CM126:$DD126,INDIRECT(ADDRESS(Z$2,$DH$2)):INDIRECT(ADDRESS(Z$2,$DY$2)))</f>
        <v>371173.46047725971</v>
      </c>
      <c r="AA126" s="51">
        <f ca="1">SUMPRODUCT($CM126:$DD126,INDIRECT(ADDRESS(AA$2,$DH$2)):INDIRECT(ADDRESS(AA$2,$DY$2)))</f>
        <v>371173.46047725971</v>
      </c>
      <c r="AB126" s="51">
        <f ca="1">SUMPRODUCT($CM126:$DD126,INDIRECT(ADDRESS(AB$2,$DH$2)):INDIRECT(ADDRESS(AB$2,$DY$2)))</f>
        <v>371173.46047725971</v>
      </c>
      <c r="AC126" s="51">
        <f ca="1">SUMPRODUCT($CM126:$DD126,INDIRECT(ADDRESS(AC$2,$DH$2)):INDIRECT(ADDRESS(AC$2,$DY$2)))</f>
        <v>371173.46047725971</v>
      </c>
      <c r="AD126" s="51">
        <f ca="1">SUMPRODUCT($CM126:$DD126,INDIRECT(ADDRESS(AD$2,$DH$2)):INDIRECT(ADDRESS(AD$2,$DY$2)))</f>
        <v>371173.46047725971</v>
      </c>
      <c r="AE126" s="51">
        <f ca="1">SUMPRODUCT($CM126:$DD126,INDIRECT(ADDRESS(AE$2,$DH$2)):INDIRECT(ADDRESS(AE$2,$DY$2)))</f>
        <v>371173.46047725971</v>
      </c>
      <c r="AF126" s="51">
        <f ca="1">SUMPRODUCT($CM126:$DD126,INDIRECT(ADDRESS(AF$2,$DH$2)):INDIRECT(ADDRESS(AF$2,$DY$2)))</f>
        <v>371173.46047725971</v>
      </c>
      <c r="AG126" s="51">
        <f ca="1">SUMPRODUCT($CM126:$DD126,INDIRECT(ADDRESS(AG$2,$DH$2)):INDIRECT(ADDRESS(AG$2,$DY$2)))</f>
        <v>371173.46047725971</v>
      </c>
      <c r="AH126" s="51">
        <f ca="1">SUMPRODUCT($CM126:$DD126,INDIRECT(ADDRESS(AH$2,$DH$2)):INDIRECT(ADDRESS(AH$2,$DY$2)))</f>
        <v>371173.46047725971</v>
      </c>
      <c r="AI126" s="51">
        <f ca="1">SUMPRODUCT($CM126:$DD126,INDIRECT(ADDRESS(AI$2,$DH$2)):INDIRECT(ADDRESS(AI$2,$DY$2)))</f>
        <v>377719.31576504838</v>
      </c>
      <c r="AJ126" s="51">
        <f ca="1">SUMPRODUCT($CM126:$DD126,INDIRECT(ADDRESS(AJ$2,$DH$2)):INDIRECT(ADDRESS(AJ$2,$DY$2)))</f>
        <v>377719.31576504838</v>
      </c>
      <c r="AK126" s="51">
        <f ca="1">SUMPRODUCT($CM126:$DD126,INDIRECT(ADDRESS(AK$2,$DH$2)):INDIRECT(ADDRESS(AK$2,$DY$2)))</f>
        <v>377719.31576504838</v>
      </c>
      <c r="AL126" s="51">
        <f ca="1">SUMPRODUCT($CM126:$DD126,INDIRECT(ADDRESS(AL$2,$DH$2)):INDIRECT(ADDRESS(AL$2,$DY$2)))</f>
        <v>377719.31576504838</v>
      </c>
      <c r="AM126" s="51">
        <f ca="1">SUMPRODUCT($CM126:$DD126,INDIRECT(ADDRESS(AM$2,$DH$2)):INDIRECT(ADDRESS(AM$2,$DY$2)))</f>
        <v>377719.31576504838</v>
      </c>
      <c r="AN126" s="51">
        <f ca="1">SUMPRODUCT($CM126:$DD126,INDIRECT(ADDRESS(AN$2,$DH$2)):INDIRECT(ADDRESS(AN$2,$DY$2)))</f>
        <v>377719.31576504838</v>
      </c>
      <c r="AO126" s="51">
        <f ca="1">SUMPRODUCT($CM126:$DD126,INDIRECT(ADDRESS(AO$2,$DH$2)):INDIRECT(ADDRESS(AO$2,$DY$2)))</f>
        <v>377719.31576504838</v>
      </c>
      <c r="AP126" s="51">
        <f ca="1">SUMPRODUCT($CM126:$DD126,INDIRECT(ADDRESS(AP$2,$DH$2)):INDIRECT(ADDRESS(AP$2,$DY$2)))</f>
        <v>377719.31576504838</v>
      </c>
      <c r="AQ126" s="51">
        <f ca="1">SUMPRODUCT($CM126:$DD126,INDIRECT(ADDRESS(AQ$2,$DH$2)):INDIRECT(ADDRESS(AQ$2,$DY$2)))</f>
        <v>377719.31576504838</v>
      </c>
      <c r="AR126" s="51">
        <f ca="1">SUMPRODUCT($CM126:$DD126,INDIRECT(ADDRESS(AR$2,$DH$2)):INDIRECT(ADDRESS(AR$2,$DY$2)))</f>
        <v>377719.31576504838</v>
      </c>
      <c r="AS126" s="51">
        <f ca="1">SUMPRODUCT($CM126:$DD126,INDIRECT(ADDRESS(AS$2,$DH$2)):INDIRECT(ADDRESS(AS$2,$DY$2)))</f>
        <v>377719.31576504838</v>
      </c>
      <c r="AT126" s="51">
        <f ca="1">SUMPRODUCT($CM126:$DD126,INDIRECT(ADDRESS(AT$2,$DH$2)):INDIRECT(ADDRESS(AT$2,$DY$2)))</f>
        <v>377719.31576504838</v>
      </c>
      <c r="AU126" s="51">
        <f ca="1">SUMPRODUCT($CM126:$DD126,INDIRECT(ADDRESS(AU$2,$DH$2)):INDIRECT(ADDRESS(AU$2,$DY$2)))</f>
        <v>382475.18618793937</v>
      </c>
      <c r="AV126" s="51">
        <f ca="1">SUMPRODUCT($CM126:$DD126,INDIRECT(ADDRESS(AV$2,$DH$2)):INDIRECT(ADDRESS(AV$2,$DY$2)))</f>
        <v>382475.18618793937</v>
      </c>
      <c r="AW126" s="51">
        <f ca="1">SUMPRODUCT($CM126:$DD126,INDIRECT(ADDRESS(AW$2,$DH$2)):INDIRECT(ADDRESS(AW$2,$DY$2)))</f>
        <v>382475.18618793937</v>
      </c>
      <c r="AX126" s="51">
        <f ca="1">SUMPRODUCT($CM126:$DD126,INDIRECT(ADDRESS(AX$2,$DH$2)):INDIRECT(ADDRESS(AX$2,$DY$2)))</f>
        <v>382475.18618793937</v>
      </c>
      <c r="AY126" s="51">
        <f ca="1">SUMPRODUCT($CM126:$DD126,INDIRECT(ADDRESS(AY$2,$DH$2)):INDIRECT(ADDRESS(AY$2,$DY$2)))</f>
        <v>382475.18618793937</v>
      </c>
      <c r="AZ126" s="51">
        <f ca="1">SUMPRODUCT($CM126:$DD126,INDIRECT(ADDRESS(AZ$2,$DH$2)):INDIRECT(ADDRESS(AZ$2,$DY$2)))</f>
        <v>382475.18618793937</v>
      </c>
      <c r="BA126" s="51">
        <f ca="1">SUMPRODUCT($CM126:$DD126,INDIRECT(ADDRESS(BA$2,$DH$2)):INDIRECT(ADDRESS(BA$2,$DY$2)))</f>
        <v>382475.18618793937</v>
      </c>
      <c r="BB126" s="51">
        <f ca="1">SUMPRODUCT($CM126:$DD126,INDIRECT(ADDRESS(BB$2,$DH$2)):INDIRECT(ADDRESS(BB$2,$DY$2)))</f>
        <v>382475.18618793937</v>
      </c>
      <c r="BC126" s="51">
        <f ca="1">SUMPRODUCT($CM126:$DD126,INDIRECT(ADDRESS(BC$2,$DH$2)):INDIRECT(ADDRESS(BC$2,$DY$2)))</f>
        <v>382475.18618793937</v>
      </c>
      <c r="BD126" s="51">
        <f ca="1">SUMPRODUCT($CM126:$DD126,INDIRECT(ADDRESS(BD$2,$DH$2)):INDIRECT(ADDRESS(BD$2,$DY$2)))</f>
        <v>382475.18618793937</v>
      </c>
      <c r="BE126" s="51">
        <f ca="1">SUMPRODUCT($CM126:$DD126,INDIRECT(ADDRESS(BE$2,$DH$2)):INDIRECT(ADDRESS(BE$2,$DY$2)))</f>
        <v>382475.18618793937</v>
      </c>
      <c r="BF126" s="51">
        <f ca="1">SUMPRODUCT($CM126:$DD126,INDIRECT(ADDRESS(BF$2,$DH$2)):INDIRECT(ADDRESS(BF$2,$DY$2)))</f>
        <v>382475.18618793937</v>
      </c>
      <c r="BG126" s="51">
        <f ca="1">SUMPRODUCT($CM126:$DD126,INDIRECT(ADDRESS(BG$2,$DH$2)):INDIRECT(ADDRESS(BG$2,$DY$2)))</f>
        <v>387424.17647904996</v>
      </c>
      <c r="BH126" s="51">
        <f ca="1">SUMPRODUCT($CM126:$DD126,INDIRECT(ADDRESS(BH$2,$DH$2)):INDIRECT(ADDRESS(BH$2,$DY$2)))</f>
        <v>387424.17647904996</v>
      </c>
      <c r="BI126" s="51">
        <f ca="1">SUMPRODUCT($CM126:$DD126,INDIRECT(ADDRESS(BI$2,$DH$2)):INDIRECT(ADDRESS(BI$2,$DY$2)))</f>
        <v>387424.17647904996</v>
      </c>
      <c r="BJ126" s="51">
        <f ca="1">SUMPRODUCT($CM126:$DD126,INDIRECT(ADDRESS(BJ$2,$DH$2)):INDIRECT(ADDRESS(BJ$2,$DY$2)))</f>
        <v>387424.17647904996</v>
      </c>
      <c r="BK126" s="51">
        <f ca="1">SUMPRODUCT($CM126:$DD126,INDIRECT(ADDRESS(BK$2,$DH$2)):INDIRECT(ADDRESS(BK$2,$DY$2)))</f>
        <v>387424.17647904996</v>
      </c>
      <c r="BL126" s="51">
        <f ca="1">SUMPRODUCT($CM126:$DD126,INDIRECT(ADDRESS(BL$2,$DH$2)):INDIRECT(ADDRESS(BL$2,$DY$2)))</f>
        <v>387424.17647904996</v>
      </c>
      <c r="BM126" s="51">
        <f ca="1">SUMPRODUCT($CM126:$DD126,INDIRECT(ADDRESS(BM$2,$DH$2)):INDIRECT(ADDRESS(BM$2,$DY$2)))</f>
        <v>387424.17647904996</v>
      </c>
      <c r="BN126" s="51">
        <f ca="1">SUMPRODUCT($CM126:$DD126,INDIRECT(ADDRESS(BN$2,$DH$2)):INDIRECT(ADDRESS(BN$2,$DY$2)))</f>
        <v>387424.17647904996</v>
      </c>
      <c r="BO126" s="51">
        <f ca="1">SUMPRODUCT($CM126:$DD126,INDIRECT(ADDRESS(BO$2,$DH$2)):INDIRECT(ADDRESS(BO$2,$DY$2)))</f>
        <v>387424.17647904996</v>
      </c>
      <c r="BP126" s="51">
        <f ca="1">SUMPRODUCT($CM126:$DD126,INDIRECT(ADDRESS(BP$2,$DH$2)):INDIRECT(ADDRESS(BP$2,$DY$2)))</f>
        <v>387424.17647904996</v>
      </c>
      <c r="BQ126" s="51">
        <f ca="1">SUMPRODUCT($CM126:$DD126,INDIRECT(ADDRESS(BQ$2,$DH$2)):INDIRECT(ADDRESS(BQ$2,$DY$2)))</f>
        <v>387424.17647904996</v>
      </c>
      <c r="BR126" s="51">
        <f ca="1">SUMPRODUCT($CM126:$DD126,INDIRECT(ADDRESS(BR$2,$DH$2)):INDIRECT(ADDRESS(BR$2,$DY$2)))</f>
        <v>387424.17647904996</v>
      </c>
      <c r="BS126" s="51">
        <f ca="1">SUMPRODUCT($CM126:$DD126,INDIRECT(ADDRESS(BS$2,$DH$2)):INDIRECT(ADDRESS(BS$2,$DY$2)))</f>
        <v>393350.33578136726</v>
      </c>
      <c r="BT126" s="51">
        <f ca="1">SUMPRODUCT($CM126:$DD126,INDIRECT(ADDRESS(BT$2,$DH$2)):INDIRECT(ADDRESS(BT$2,$DY$2)))</f>
        <v>393350.33578136726</v>
      </c>
      <c r="BU126" s="51">
        <f ca="1">SUMPRODUCT($CM126:$DD126,INDIRECT(ADDRESS(BU$2,$DH$2)):INDIRECT(ADDRESS(BU$2,$DY$2)))</f>
        <v>393350.33578136726</v>
      </c>
      <c r="BV126" s="51">
        <f ca="1">SUMPRODUCT($CM126:$DD126,INDIRECT(ADDRESS(BV$2,$DH$2)):INDIRECT(ADDRESS(BV$2,$DY$2)))</f>
        <v>393350.33578136726</v>
      </c>
      <c r="BW126" s="51">
        <f ca="1">SUMPRODUCT($CM126:$DD126,INDIRECT(ADDRESS(BW$2,$DH$2)):INDIRECT(ADDRESS(BW$2,$DY$2)))</f>
        <v>393350.33578136726</v>
      </c>
      <c r="BX126" s="51">
        <f ca="1">SUMPRODUCT($CM126:$DD126,INDIRECT(ADDRESS(BX$2,$DH$2)):INDIRECT(ADDRESS(BX$2,$DY$2)))</f>
        <v>393350.33578136726</v>
      </c>
      <c r="BY126" s="51">
        <f ca="1">SUMPRODUCT($CM126:$DD126,INDIRECT(ADDRESS(BY$2,$DH$2)):INDIRECT(ADDRESS(BY$2,$DY$2)))</f>
        <v>393350.33578136726</v>
      </c>
      <c r="BZ126" s="51">
        <f ca="1">SUMPRODUCT($CM126:$DD126,INDIRECT(ADDRESS(BZ$2,$DH$2)):INDIRECT(ADDRESS(BZ$2,$DY$2)))</f>
        <v>393350.33578136726</v>
      </c>
      <c r="CA126" s="51">
        <f ca="1">SUMPRODUCT($CM126:$DD126,INDIRECT(ADDRESS(CA$2,$DH$2)):INDIRECT(ADDRESS(CA$2,$DY$2)))</f>
        <v>393350.33578136726</v>
      </c>
      <c r="CB126" s="51">
        <f ca="1">SUMPRODUCT($CM126:$DD126,INDIRECT(ADDRESS(CB$2,$DH$2)):INDIRECT(ADDRESS(CB$2,$DY$2)))</f>
        <v>393350.33578136726</v>
      </c>
      <c r="CC126" s="51">
        <f ca="1">SUMPRODUCT($CM126:$DD126,INDIRECT(ADDRESS(CC$2,$DH$2)):INDIRECT(ADDRESS(CC$2,$DY$2)))</f>
        <v>393350.33578136726</v>
      </c>
      <c r="CD126" s="51">
        <f ca="1">SUMPRODUCT($CM126:$DD126,INDIRECT(ADDRESS(CD$2,$DH$2)):INDIRECT(ADDRESS(CD$2,$DY$2)))</f>
        <v>393350.33578136726</v>
      </c>
      <c r="CF126" s="51">
        <f t="shared" ca="1" si="11"/>
        <v>4336434.0221723001</v>
      </c>
      <c r="CG126" s="51">
        <f t="shared" ca="1" si="11"/>
        <v>4410582.8068303335</v>
      </c>
      <c r="CH126" s="51">
        <f t="shared" ca="1" si="11"/>
        <v>4486810.8021660596</v>
      </c>
      <c r="CI126" s="51">
        <f t="shared" ca="1" si="11"/>
        <v>4556411.1412950354</v>
      </c>
      <c r="CJ126" s="51">
        <f t="shared" ca="1" si="11"/>
        <v>4614447.185710825</v>
      </c>
      <c r="CK126" s="51">
        <f t="shared" ca="1" si="11"/>
        <v>4678720.9142601872</v>
      </c>
      <c r="CL126" s="82"/>
      <c r="CM126" s="1">
        <f>IFERROR(VLOOKUP($A126,Auxiliar_OPEX_CustosUnit!$A$4:$BT$129,COLUMN(Auxiliar_OPEX_CustosUnit!BC$2),0),0)</f>
        <v>0</v>
      </c>
      <c r="CN126" s="1">
        <f>IFERROR(VLOOKUP($A126,Auxiliar_OPEX_CustosUnit!$A$4:$BT$129,COLUMN(Auxiliar_OPEX_CustosUnit!BD$2),0),0)</f>
        <v>0</v>
      </c>
      <c r="CO126" s="1">
        <f>IFERROR(VLOOKUP($A126,Auxiliar_OPEX_CustosUnit!$A$4:$BT$129,COLUMN(Auxiliar_OPEX_CustosUnit!BE$2),0)*(1-DRE_Auxiliar!$A$172),0)</f>
        <v>179944.0033716349</v>
      </c>
      <c r="CP126" s="1">
        <f>IFERROR(VLOOKUP($A126,Auxiliar_OPEX_CustosUnit!$A$4:$BT$129,COLUMN(Auxiliar_OPEX_CustosUnit!BF$2),0),0)</f>
        <v>0</v>
      </c>
      <c r="CQ126" s="1">
        <f>IFERROR(VLOOKUP($A126,Auxiliar_OPEX_CustosUnit!$A$4:$BT$129,COLUMN(Auxiliar_OPEX_CustosUnit!BG$2),0),0)</f>
        <v>9.0013102824925895</v>
      </c>
      <c r="CR126" s="1">
        <f>IFERROR(VLOOKUP($A126,Auxiliar_OPEX_CustosUnit!$A$4:$BT$129,COLUMN(Auxiliar_OPEX_CustosUnit!BH$2),0),0)</f>
        <v>0</v>
      </c>
      <c r="CS126" s="1">
        <f>IFERROR(VLOOKUP($A126,Auxiliar_OPEX_CustosUnit!$A$4:$BT$129,COLUMN(Auxiliar_OPEX_CustosUnit!BI$2),0),0)</f>
        <v>0</v>
      </c>
      <c r="CT126" s="1">
        <f>IFERROR(VLOOKUP($A126,Auxiliar_OPEX_CustosUnit!$A$4:$BT$129,COLUMN(Auxiliar_OPEX_CustosUnit!BJ$2),0),0)</f>
        <v>0</v>
      </c>
      <c r="CU126" s="1">
        <f>IFERROR(VLOOKUP($A126,Auxiliar_OPEX_CustosUnit!$A$4:$BT$129,COLUMN(Auxiliar_OPEX_CustosUnit!BK$2),0),0)</f>
        <v>0</v>
      </c>
      <c r="CV126" s="1">
        <f>IFERROR(VLOOKUP($A126,Auxiliar_OPEX_CustosUnit!$A$4:$BT$129,COLUMN(Auxiliar_OPEX_CustosUnit!BL$2),0),0)</f>
        <v>0</v>
      </c>
      <c r="CW126" s="1">
        <f>IFERROR(VLOOKUP($A126,Auxiliar_OPEX_CustosUnit!$A$4:$BT$129,COLUMN(Auxiliar_OPEX_CustosUnit!BM$2),0),0)</f>
        <v>0</v>
      </c>
      <c r="CX126" s="1">
        <f>IFERROR(VLOOKUP($A126,Auxiliar_OPEX_CustosUnit!$A$4:$BT$129,COLUMN(Auxiliar_OPEX_CustosUnit!BN$2),0),0)</f>
        <v>0</v>
      </c>
      <c r="CY126" s="1">
        <f>IFERROR(VLOOKUP($A126,Auxiliar_OPEX_CustosUnit!$A$4:$BT$129,COLUMN(Auxiliar_OPEX_CustosUnit!BO$2),0),0)</f>
        <v>0</v>
      </c>
      <c r="CZ126" s="1">
        <f>IFERROR(VLOOKUP($A126,Auxiliar_OPEX_CustosUnit!$A$4:$BT$129,COLUMN(Auxiliar_OPEX_CustosUnit!BP$2),0),0)</f>
        <v>0</v>
      </c>
      <c r="DA126" s="1">
        <f>IFERROR(VLOOKUP($A126,Auxiliar_OPEX_CustosUnit!$A$4:$BT$129,COLUMN(Auxiliar_OPEX_CustosUnit!BQ$2),0),0)</f>
        <v>0</v>
      </c>
      <c r="DB126" s="1">
        <f>IFERROR(VLOOKUP($A126,Auxiliar_OPEX_CustosUnit!$A$4:$BT$129,COLUMN(Auxiliar_OPEX_CustosUnit!BR$2),0),0)</f>
        <v>0</v>
      </c>
      <c r="DC126" s="1">
        <f>IFERROR(VLOOKUP($A126,Auxiliar_OPEX_CustosUnit!$A$4:$BT$129,COLUMN(Auxiliar_OPEX_CustosUnit!BS$2),0),0)</f>
        <v>0</v>
      </c>
      <c r="DD126" s="1">
        <f>IFERROR(VLOOKUP($A126,Auxiliar_OPEX_CustosUnit!$A$4:$BT$129,COLUMN(Auxiliar_OPEX_CustosUnit!BT$2),0),0)</f>
        <v>191.93997388768801</v>
      </c>
    </row>
    <row r="127" spans="1:108" hidden="1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4553.8776147885201</v>
      </c>
      <c r="E127" s="51">
        <f ca="1">SUMPRODUCT($CM127:$DD127,INDIRECT(ADDRESS(E$2,$DH$2)):INDIRECT(ADDRESS(E$2,$DY$2)))</f>
        <v>4553.8776147885201</v>
      </c>
      <c r="F127" s="51">
        <f ca="1">SUMPRODUCT($CM127:$DD127,INDIRECT(ADDRESS(F$2,$DH$2)):INDIRECT(ADDRESS(F$2,$DY$2)))</f>
        <v>4553.8776147885201</v>
      </c>
      <c r="G127" s="51">
        <f ca="1">SUMPRODUCT($CM127:$DD127,INDIRECT(ADDRESS(G$2,$DH$2)):INDIRECT(ADDRESS(G$2,$DY$2)))</f>
        <v>4553.8776147885201</v>
      </c>
      <c r="H127" s="51">
        <f ca="1">SUMPRODUCT($CM127:$DD127,INDIRECT(ADDRESS(H$2,$DH$2)):INDIRECT(ADDRESS(H$2,$DY$2)))</f>
        <v>4553.8776147885201</v>
      </c>
      <c r="I127" s="51">
        <f ca="1">SUMPRODUCT($CM127:$DD127,INDIRECT(ADDRESS(I$2,$DH$2)):INDIRECT(ADDRESS(I$2,$DY$2)))</f>
        <v>4553.8776147885201</v>
      </c>
      <c r="J127" s="51">
        <f ca="1">SUMPRODUCT($CM127:$DD127,INDIRECT(ADDRESS(J$2,$DH$2)):INDIRECT(ADDRESS(J$2,$DY$2)))</f>
        <v>4553.8776147885201</v>
      </c>
      <c r="K127" s="51">
        <f ca="1">SUMPRODUCT($CM127:$DD127,INDIRECT(ADDRESS(K$2,$DH$2)):INDIRECT(ADDRESS(K$2,$DY$2)))</f>
        <v>4565.0679974987352</v>
      </c>
      <c r="L127" s="51">
        <f ca="1">SUMPRODUCT($CM127:$DD127,INDIRECT(ADDRESS(L$2,$DH$2)):INDIRECT(ADDRESS(L$2,$DY$2)))</f>
        <v>4565.0679974987352</v>
      </c>
      <c r="M127" s="51">
        <f ca="1">SUMPRODUCT($CM127:$DD127,INDIRECT(ADDRESS(M$2,$DH$2)):INDIRECT(ADDRESS(M$2,$DY$2)))</f>
        <v>4565.0679974987352</v>
      </c>
      <c r="N127" s="51">
        <f ca="1">SUMPRODUCT($CM127:$DD127,INDIRECT(ADDRESS(N$2,$DH$2)):INDIRECT(ADDRESS(N$2,$DY$2)))</f>
        <v>4565.0679974987352</v>
      </c>
      <c r="O127" s="51">
        <f ca="1">SUMPRODUCT($CM127:$DD127,INDIRECT(ADDRESS(O$2,$DH$2)):INDIRECT(ADDRESS(O$2,$DY$2)))</f>
        <v>4565.0679974987352</v>
      </c>
      <c r="P127" s="51">
        <f ca="1">SUMPRODUCT($CM127:$DD127,INDIRECT(ADDRESS(P$2,$DH$2)):INDIRECT(ADDRESS(P$2,$DY$2)))</f>
        <v>4565.0679974987352</v>
      </c>
      <c r="Q127" s="51">
        <f ca="1">SUMPRODUCT($CM127:$DD127,INDIRECT(ADDRESS(Q$2,$DH$2)):INDIRECT(ADDRESS(Q$2,$DY$2)))</f>
        <v>4565.0679974987352</v>
      </c>
      <c r="R127" s="51">
        <f ca="1">SUMPRODUCT($CM127:$DD127,INDIRECT(ADDRESS(R$2,$DH$2)):INDIRECT(ADDRESS(R$2,$DY$2)))</f>
        <v>4565.0679974987352</v>
      </c>
      <c r="S127" s="51">
        <f ca="1">SUMPRODUCT($CM127:$DD127,INDIRECT(ADDRESS(S$2,$DH$2)):INDIRECT(ADDRESS(S$2,$DY$2)))</f>
        <v>4565.0679974987352</v>
      </c>
      <c r="T127" s="51">
        <f ca="1">SUMPRODUCT($CM127:$DD127,INDIRECT(ADDRESS(T$2,$DH$2)):INDIRECT(ADDRESS(T$2,$DY$2)))</f>
        <v>4565.0679974987352</v>
      </c>
      <c r="U127" s="51">
        <f ca="1">SUMPRODUCT($CM127:$DD127,INDIRECT(ADDRESS(U$2,$DH$2)):INDIRECT(ADDRESS(U$2,$DY$2)))</f>
        <v>4565.0679974987352</v>
      </c>
      <c r="V127" s="51">
        <f ca="1">SUMPRODUCT($CM127:$DD127,INDIRECT(ADDRESS(V$2,$DH$2)):INDIRECT(ADDRESS(V$2,$DY$2)))</f>
        <v>4565.0679974987352</v>
      </c>
      <c r="W127" s="51">
        <f ca="1">SUMPRODUCT($CM127:$DD127,INDIRECT(ADDRESS(W$2,$DH$2)):INDIRECT(ADDRESS(W$2,$DY$2)))</f>
        <v>4575.2430460590649</v>
      </c>
      <c r="X127" s="51">
        <f ca="1">SUMPRODUCT($CM127:$DD127,INDIRECT(ADDRESS(X$2,$DH$2)):INDIRECT(ADDRESS(X$2,$DY$2)))</f>
        <v>4575.2430460590649</v>
      </c>
      <c r="Y127" s="51">
        <f ca="1">SUMPRODUCT($CM127:$DD127,INDIRECT(ADDRESS(Y$2,$DH$2)):INDIRECT(ADDRESS(Y$2,$DY$2)))</f>
        <v>4575.2430460590649</v>
      </c>
      <c r="Z127" s="51">
        <f ca="1">SUMPRODUCT($CM127:$DD127,INDIRECT(ADDRESS(Z$2,$DH$2)):INDIRECT(ADDRESS(Z$2,$DY$2)))</f>
        <v>4575.2430460590649</v>
      </c>
      <c r="AA127" s="51">
        <f ca="1">SUMPRODUCT($CM127:$DD127,INDIRECT(ADDRESS(AA$2,$DH$2)):INDIRECT(ADDRESS(AA$2,$DY$2)))</f>
        <v>4575.2430460590649</v>
      </c>
      <c r="AB127" s="51">
        <f ca="1">SUMPRODUCT($CM127:$DD127,INDIRECT(ADDRESS(AB$2,$DH$2)):INDIRECT(ADDRESS(AB$2,$DY$2)))</f>
        <v>4575.2430460590649</v>
      </c>
      <c r="AC127" s="51">
        <f ca="1">SUMPRODUCT($CM127:$DD127,INDIRECT(ADDRESS(AC$2,$DH$2)):INDIRECT(ADDRESS(AC$2,$DY$2)))</f>
        <v>4575.2430460590649</v>
      </c>
      <c r="AD127" s="51">
        <f ca="1">SUMPRODUCT($CM127:$DD127,INDIRECT(ADDRESS(AD$2,$DH$2)):INDIRECT(ADDRESS(AD$2,$DY$2)))</f>
        <v>4575.2430460590649</v>
      </c>
      <c r="AE127" s="51">
        <f ca="1">SUMPRODUCT($CM127:$DD127,INDIRECT(ADDRESS(AE$2,$DH$2)):INDIRECT(ADDRESS(AE$2,$DY$2)))</f>
        <v>4575.2430460590649</v>
      </c>
      <c r="AF127" s="51">
        <f ca="1">SUMPRODUCT($CM127:$DD127,INDIRECT(ADDRESS(AF$2,$DH$2)):INDIRECT(ADDRESS(AF$2,$DY$2)))</f>
        <v>4575.2430460590649</v>
      </c>
      <c r="AG127" s="51">
        <f ca="1">SUMPRODUCT($CM127:$DD127,INDIRECT(ADDRESS(AG$2,$DH$2)):INDIRECT(ADDRESS(AG$2,$DY$2)))</f>
        <v>4575.2430460590649</v>
      </c>
      <c r="AH127" s="51">
        <f ca="1">SUMPRODUCT($CM127:$DD127,INDIRECT(ADDRESS(AH$2,$DH$2)):INDIRECT(ADDRESS(AH$2,$DY$2)))</f>
        <v>4575.2430460590649</v>
      </c>
      <c r="AI127" s="51">
        <f ca="1">SUMPRODUCT($CM127:$DD127,INDIRECT(ADDRESS(AI$2,$DH$2)):INDIRECT(ADDRESS(AI$2,$DY$2)))</f>
        <v>4586.1239014135745</v>
      </c>
      <c r="AJ127" s="51">
        <f ca="1">SUMPRODUCT($CM127:$DD127,INDIRECT(ADDRESS(AJ$2,$DH$2)):INDIRECT(ADDRESS(AJ$2,$DY$2)))</f>
        <v>4586.1239014135745</v>
      </c>
      <c r="AK127" s="51">
        <f ca="1">SUMPRODUCT($CM127:$DD127,INDIRECT(ADDRESS(AK$2,$DH$2)):INDIRECT(ADDRESS(AK$2,$DY$2)))</f>
        <v>4586.1239014135745</v>
      </c>
      <c r="AL127" s="51">
        <f ca="1">SUMPRODUCT($CM127:$DD127,INDIRECT(ADDRESS(AL$2,$DH$2)):INDIRECT(ADDRESS(AL$2,$DY$2)))</f>
        <v>4586.1239014135745</v>
      </c>
      <c r="AM127" s="51">
        <f ca="1">SUMPRODUCT($CM127:$DD127,INDIRECT(ADDRESS(AM$2,$DH$2)):INDIRECT(ADDRESS(AM$2,$DY$2)))</f>
        <v>4586.1239014135745</v>
      </c>
      <c r="AN127" s="51">
        <f ca="1">SUMPRODUCT($CM127:$DD127,INDIRECT(ADDRESS(AN$2,$DH$2)):INDIRECT(ADDRESS(AN$2,$DY$2)))</f>
        <v>4586.1239014135745</v>
      </c>
      <c r="AO127" s="51">
        <f ca="1">SUMPRODUCT($CM127:$DD127,INDIRECT(ADDRESS(AO$2,$DH$2)):INDIRECT(ADDRESS(AO$2,$DY$2)))</f>
        <v>4586.1239014135745</v>
      </c>
      <c r="AP127" s="51">
        <f ca="1">SUMPRODUCT($CM127:$DD127,INDIRECT(ADDRESS(AP$2,$DH$2)):INDIRECT(ADDRESS(AP$2,$DY$2)))</f>
        <v>4586.1239014135745</v>
      </c>
      <c r="AQ127" s="51">
        <f ca="1">SUMPRODUCT($CM127:$DD127,INDIRECT(ADDRESS(AQ$2,$DH$2)):INDIRECT(ADDRESS(AQ$2,$DY$2)))</f>
        <v>4586.1239014135745</v>
      </c>
      <c r="AR127" s="51">
        <f ca="1">SUMPRODUCT($CM127:$DD127,INDIRECT(ADDRESS(AR$2,$DH$2)):INDIRECT(ADDRESS(AR$2,$DY$2)))</f>
        <v>4586.1239014135745</v>
      </c>
      <c r="AS127" s="51">
        <f ca="1">SUMPRODUCT($CM127:$DD127,INDIRECT(ADDRESS(AS$2,$DH$2)):INDIRECT(ADDRESS(AS$2,$DY$2)))</f>
        <v>4586.1239014135745</v>
      </c>
      <c r="AT127" s="51">
        <f ca="1">SUMPRODUCT($CM127:$DD127,INDIRECT(ADDRESS(AT$2,$DH$2)):INDIRECT(ADDRESS(AT$2,$DY$2)))</f>
        <v>4586.1239014135745</v>
      </c>
      <c r="AU127" s="51">
        <f ca="1">SUMPRODUCT($CM127:$DD127,INDIRECT(ADDRESS(AU$2,$DH$2)):INDIRECT(ADDRESS(AU$2,$DY$2)))</f>
        <v>4595.640875688292</v>
      </c>
      <c r="AV127" s="51">
        <f ca="1">SUMPRODUCT($CM127:$DD127,INDIRECT(ADDRESS(AV$2,$DH$2)):INDIRECT(ADDRESS(AV$2,$DY$2)))</f>
        <v>4595.640875688292</v>
      </c>
      <c r="AW127" s="51">
        <f ca="1">SUMPRODUCT($CM127:$DD127,INDIRECT(ADDRESS(AW$2,$DH$2)):INDIRECT(ADDRESS(AW$2,$DY$2)))</f>
        <v>4595.640875688292</v>
      </c>
      <c r="AX127" s="51">
        <f ca="1">SUMPRODUCT($CM127:$DD127,INDIRECT(ADDRESS(AX$2,$DH$2)):INDIRECT(ADDRESS(AX$2,$DY$2)))</f>
        <v>4595.640875688292</v>
      </c>
      <c r="AY127" s="51">
        <f ca="1">SUMPRODUCT($CM127:$DD127,INDIRECT(ADDRESS(AY$2,$DH$2)):INDIRECT(ADDRESS(AY$2,$DY$2)))</f>
        <v>4595.640875688292</v>
      </c>
      <c r="AZ127" s="51">
        <f ca="1">SUMPRODUCT($CM127:$DD127,INDIRECT(ADDRESS(AZ$2,$DH$2)):INDIRECT(ADDRESS(AZ$2,$DY$2)))</f>
        <v>4595.640875688292</v>
      </c>
      <c r="BA127" s="51">
        <f ca="1">SUMPRODUCT($CM127:$DD127,INDIRECT(ADDRESS(BA$2,$DH$2)):INDIRECT(ADDRESS(BA$2,$DY$2)))</f>
        <v>4595.640875688292</v>
      </c>
      <c r="BB127" s="51">
        <f ca="1">SUMPRODUCT($CM127:$DD127,INDIRECT(ADDRESS(BB$2,$DH$2)):INDIRECT(ADDRESS(BB$2,$DY$2)))</f>
        <v>4595.640875688292</v>
      </c>
      <c r="BC127" s="51">
        <f ca="1">SUMPRODUCT($CM127:$DD127,INDIRECT(ADDRESS(BC$2,$DH$2)):INDIRECT(ADDRESS(BC$2,$DY$2)))</f>
        <v>4595.640875688292</v>
      </c>
      <c r="BD127" s="51">
        <f ca="1">SUMPRODUCT($CM127:$DD127,INDIRECT(ADDRESS(BD$2,$DH$2)):INDIRECT(ADDRESS(BD$2,$DY$2)))</f>
        <v>4595.640875688292</v>
      </c>
      <c r="BE127" s="51">
        <f ca="1">SUMPRODUCT($CM127:$DD127,INDIRECT(ADDRESS(BE$2,$DH$2)):INDIRECT(ADDRESS(BE$2,$DY$2)))</f>
        <v>4595.640875688292</v>
      </c>
      <c r="BF127" s="51">
        <f ca="1">SUMPRODUCT($CM127:$DD127,INDIRECT(ADDRESS(BF$2,$DH$2)):INDIRECT(ADDRESS(BF$2,$DY$2)))</f>
        <v>4595.640875688292</v>
      </c>
      <c r="BG127" s="51">
        <f ca="1">SUMPRODUCT($CM127:$DD127,INDIRECT(ADDRESS(BG$2,$DH$2)):INDIRECT(ADDRESS(BG$2,$DY$2)))</f>
        <v>4604.9950565294794</v>
      </c>
      <c r="BH127" s="51">
        <f ca="1">SUMPRODUCT($CM127:$DD127,INDIRECT(ADDRESS(BH$2,$DH$2)):INDIRECT(ADDRESS(BH$2,$DY$2)))</f>
        <v>4604.9950565294794</v>
      </c>
      <c r="BI127" s="51">
        <f ca="1">SUMPRODUCT($CM127:$DD127,INDIRECT(ADDRESS(BI$2,$DH$2)):INDIRECT(ADDRESS(BI$2,$DY$2)))</f>
        <v>4604.9950565294794</v>
      </c>
      <c r="BJ127" s="51">
        <f ca="1">SUMPRODUCT($CM127:$DD127,INDIRECT(ADDRESS(BJ$2,$DH$2)):INDIRECT(ADDRESS(BJ$2,$DY$2)))</f>
        <v>4604.9950565294794</v>
      </c>
      <c r="BK127" s="51">
        <f ca="1">SUMPRODUCT($CM127:$DD127,INDIRECT(ADDRESS(BK$2,$DH$2)):INDIRECT(ADDRESS(BK$2,$DY$2)))</f>
        <v>4604.9950565294794</v>
      </c>
      <c r="BL127" s="51">
        <f ca="1">SUMPRODUCT($CM127:$DD127,INDIRECT(ADDRESS(BL$2,$DH$2)):INDIRECT(ADDRESS(BL$2,$DY$2)))</f>
        <v>4604.9950565294794</v>
      </c>
      <c r="BM127" s="51">
        <f ca="1">SUMPRODUCT($CM127:$DD127,INDIRECT(ADDRESS(BM$2,$DH$2)):INDIRECT(ADDRESS(BM$2,$DY$2)))</f>
        <v>4604.9950565294794</v>
      </c>
      <c r="BN127" s="51">
        <f ca="1">SUMPRODUCT($CM127:$DD127,INDIRECT(ADDRESS(BN$2,$DH$2)):INDIRECT(ADDRESS(BN$2,$DY$2)))</f>
        <v>4604.9950565294794</v>
      </c>
      <c r="BO127" s="51">
        <f ca="1">SUMPRODUCT($CM127:$DD127,INDIRECT(ADDRESS(BO$2,$DH$2)):INDIRECT(ADDRESS(BO$2,$DY$2)))</f>
        <v>4604.9950565294794</v>
      </c>
      <c r="BP127" s="51">
        <f ca="1">SUMPRODUCT($CM127:$DD127,INDIRECT(ADDRESS(BP$2,$DH$2)):INDIRECT(ADDRESS(BP$2,$DY$2)))</f>
        <v>4604.9950565294794</v>
      </c>
      <c r="BQ127" s="51">
        <f ca="1">SUMPRODUCT($CM127:$DD127,INDIRECT(ADDRESS(BQ$2,$DH$2)):INDIRECT(ADDRESS(BQ$2,$DY$2)))</f>
        <v>4604.9950565294794</v>
      </c>
      <c r="BR127" s="51">
        <f ca="1">SUMPRODUCT($CM127:$DD127,INDIRECT(ADDRESS(BR$2,$DH$2)):INDIRECT(ADDRESS(BR$2,$DY$2)))</f>
        <v>4604.9950565294794</v>
      </c>
      <c r="BS127" s="51">
        <f ca="1">SUMPRODUCT($CM127:$DD127,INDIRECT(ADDRESS(BS$2,$DH$2)):INDIRECT(ADDRESS(BS$2,$DY$2)))</f>
        <v>4614.8676387840142</v>
      </c>
      <c r="BT127" s="51">
        <f ca="1">SUMPRODUCT($CM127:$DD127,INDIRECT(ADDRESS(BT$2,$DH$2)):INDIRECT(ADDRESS(BT$2,$DY$2)))</f>
        <v>4614.8676387840142</v>
      </c>
      <c r="BU127" s="51">
        <f ca="1">SUMPRODUCT($CM127:$DD127,INDIRECT(ADDRESS(BU$2,$DH$2)):INDIRECT(ADDRESS(BU$2,$DY$2)))</f>
        <v>4614.8676387840142</v>
      </c>
      <c r="BV127" s="51">
        <f ca="1">SUMPRODUCT($CM127:$DD127,INDIRECT(ADDRESS(BV$2,$DH$2)):INDIRECT(ADDRESS(BV$2,$DY$2)))</f>
        <v>4614.8676387840142</v>
      </c>
      <c r="BW127" s="51">
        <f ca="1">SUMPRODUCT($CM127:$DD127,INDIRECT(ADDRESS(BW$2,$DH$2)):INDIRECT(ADDRESS(BW$2,$DY$2)))</f>
        <v>4614.8676387840142</v>
      </c>
      <c r="BX127" s="51">
        <f ca="1">SUMPRODUCT($CM127:$DD127,INDIRECT(ADDRESS(BX$2,$DH$2)):INDIRECT(ADDRESS(BX$2,$DY$2)))</f>
        <v>4614.8676387840142</v>
      </c>
      <c r="BY127" s="51">
        <f ca="1">SUMPRODUCT($CM127:$DD127,INDIRECT(ADDRESS(BY$2,$DH$2)):INDIRECT(ADDRESS(BY$2,$DY$2)))</f>
        <v>4614.8676387840142</v>
      </c>
      <c r="BZ127" s="51">
        <f ca="1">SUMPRODUCT($CM127:$DD127,INDIRECT(ADDRESS(BZ$2,$DH$2)):INDIRECT(ADDRESS(BZ$2,$DY$2)))</f>
        <v>4614.8676387840142</v>
      </c>
      <c r="CA127" s="51">
        <f ca="1">SUMPRODUCT($CM127:$DD127,INDIRECT(ADDRESS(CA$2,$DH$2)):INDIRECT(ADDRESS(CA$2,$DY$2)))</f>
        <v>4614.8676387840142</v>
      </c>
      <c r="CB127" s="51">
        <f ca="1">SUMPRODUCT($CM127:$DD127,INDIRECT(ADDRESS(CB$2,$DH$2)):INDIRECT(ADDRESS(CB$2,$DY$2)))</f>
        <v>4614.8676387840142</v>
      </c>
      <c r="CC127" s="51">
        <f ca="1">SUMPRODUCT($CM127:$DD127,INDIRECT(ADDRESS(CC$2,$DH$2)):INDIRECT(ADDRESS(CC$2,$DY$2)))</f>
        <v>4614.8676387840142</v>
      </c>
      <c r="CD127" s="51">
        <f ca="1">SUMPRODUCT($CM127:$DD127,INDIRECT(ADDRESS(CD$2,$DH$2)):INDIRECT(ADDRESS(CD$2,$DY$2)))</f>
        <v>4614.8676387840142</v>
      </c>
      <c r="CF127" s="51">
        <f t="shared" ca="1" si="11"/>
        <v>54702.483291013326</v>
      </c>
      <c r="CG127" s="51">
        <f t="shared" ca="1" si="11"/>
        <v>54831.691212786463</v>
      </c>
      <c r="CH127" s="51">
        <f t="shared" ca="1" si="11"/>
        <v>54957.320829481316</v>
      </c>
      <c r="CI127" s="51">
        <f t="shared" ca="1" si="11"/>
        <v>55081.071688336466</v>
      </c>
      <c r="CJ127" s="51">
        <f t="shared" ca="1" si="11"/>
        <v>55194.46141246544</v>
      </c>
      <c r="CK127" s="51">
        <f t="shared" ca="1" si="11"/>
        <v>55309.303589626434</v>
      </c>
      <c r="CL127" s="82"/>
      <c r="CM127" s="1">
        <f>IFERROR(VLOOKUP($A127,Auxiliar_OPEX_CustosUnit!$A$4:$BT$129,COLUMN(Auxiliar_OPEX_CustosUnit!BC$2),0),0)</f>
        <v>0</v>
      </c>
      <c r="CN127" s="1">
        <f>IFERROR(VLOOKUP($A127,Auxiliar_OPEX_CustosUnit!$A$4:$BT$129,COLUMN(Auxiliar_OPEX_CustosUnit!BD$2),0),0)</f>
        <v>0</v>
      </c>
      <c r="CO127" s="1">
        <f>IFERROR(VLOOKUP($A127,Auxiliar_OPEX_CustosUnit!$A$4:$BT$129,COLUMN(Auxiliar_OPEX_CustosUnit!BE$2),0)*(1-DRE_Auxiliar!$A$172),0)</f>
        <v>4321.0691014684462</v>
      </c>
      <c r="CP127" s="1">
        <f>IFERROR(VLOOKUP($A127,Auxiliar_OPEX_CustosUnit!$A$4:$BT$129,COLUMN(Auxiliar_OPEX_CustosUnit!BF$2),0),0)</f>
        <v>0</v>
      </c>
      <c r="CQ127" s="1">
        <f>IFERROR(VLOOKUP($A127,Auxiliar_OPEX_CustosUnit!$A$4:$BT$129,COLUMN(Auxiliar_OPEX_CustosUnit!BG$2),0),0)</f>
        <v>0</v>
      </c>
      <c r="CR127" s="1">
        <f>IFERROR(VLOOKUP($A127,Auxiliar_OPEX_CustosUnit!$A$4:$BT$129,COLUMN(Auxiliar_OPEX_CustosUnit!BH$2),0),0)</f>
        <v>0</v>
      </c>
      <c r="CS127" s="1">
        <f>IFERROR(VLOOKUP($A127,Auxiliar_OPEX_CustosUnit!$A$4:$BT$129,COLUMN(Auxiliar_OPEX_CustosUnit!BI$2),0),0)</f>
        <v>0.38736857457583002</v>
      </c>
      <c r="CT127" s="1">
        <f>IFERROR(VLOOKUP($A127,Auxiliar_OPEX_CustosUnit!$A$4:$BT$129,COLUMN(Auxiliar_OPEX_CustosUnit!BJ$2),0),0)</f>
        <v>0</v>
      </c>
      <c r="CU127" s="1">
        <f>IFERROR(VLOOKUP($A127,Auxiliar_OPEX_CustosUnit!$A$4:$BT$129,COLUMN(Auxiliar_OPEX_CustosUnit!BK$2),0),0)</f>
        <v>0</v>
      </c>
      <c r="CV127" s="1">
        <f>IFERROR(VLOOKUP($A127,Auxiliar_OPEX_CustosUnit!$A$4:$BT$129,COLUMN(Auxiliar_OPEX_CustosUnit!BL$2),0),0)</f>
        <v>0</v>
      </c>
      <c r="CW127" s="1">
        <f>IFERROR(VLOOKUP($A127,Auxiliar_OPEX_CustosUnit!$A$4:$BT$129,COLUMN(Auxiliar_OPEX_CustosUnit!BM$2),0),0)</f>
        <v>0</v>
      </c>
      <c r="CX127" s="1">
        <f>IFERROR(VLOOKUP($A127,Auxiliar_OPEX_CustosUnit!$A$4:$BT$129,COLUMN(Auxiliar_OPEX_CustosUnit!BN$2),0),0)</f>
        <v>0</v>
      </c>
      <c r="CY127" s="1">
        <f>IFERROR(VLOOKUP($A127,Auxiliar_OPEX_CustosUnit!$A$4:$BT$129,COLUMN(Auxiliar_OPEX_CustosUnit!BO$2),0),0)</f>
        <v>0</v>
      </c>
      <c r="CZ127" s="1">
        <f>IFERROR(VLOOKUP($A127,Auxiliar_OPEX_CustosUnit!$A$4:$BT$129,COLUMN(Auxiliar_OPEX_CustosUnit!BP$2),0),0)</f>
        <v>0</v>
      </c>
      <c r="DA127" s="1">
        <f>IFERROR(VLOOKUP($A127,Auxiliar_OPEX_CustosUnit!$A$4:$BT$129,COLUMN(Auxiliar_OPEX_CustosUnit!BQ$2),0),0)</f>
        <v>0</v>
      </c>
      <c r="DB127" s="1">
        <f>IFERROR(VLOOKUP($A127,Auxiliar_OPEX_CustosUnit!$A$4:$BT$129,COLUMN(Auxiliar_OPEX_CustosUnit!BR$2),0),0)</f>
        <v>0</v>
      </c>
      <c r="DC127" s="1">
        <f>IFERROR(VLOOKUP($A127,Auxiliar_OPEX_CustosUnit!$A$4:$BT$129,COLUMN(Auxiliar_OPEX_CustosUnit!BS$2),0),0)</f>
        <v>0</v>
      </c>
      <c r="DD127" s="1">
        <f>IFERROR(VLOOKUP($A127,Auxiliar_OPEX_CustosUnit!$A$4:$BT$129,COLUMN(Auxiliar_OPEX_CustosUnit!BT$2),0),0)</f>
        <v>0</v>
      </c>
    </row>
    <row r="128" spans="1:108" hidden="1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10498.993348750804</v>
      </c>
      <c r="E128" s="51">
        <f ca="1">SUMPRODUCT($CM128:$DD128,INDIRECT(ADDRESS(E$2,$DH$2)):INDIRECT(ADDRESS(E$2,$DY$2)))</f>
        <v>10498.993348750804</v>
      </c>
      <c r="F128" s="51">
        <f ca="1">SUMPRODUCT($CM128:$DD128,INDIRECT(ADDRESS(F$2,$DH$2)):INDIRECT(ADDRESS(F$2,$DY$2)))</f>
        <v>10498.993348750804</v>
      </c>
      <c r="G128" s="51">
        <f ca="1">SUMPRODUCT($CM128:$DD128,INDIRECT(ADDRESS(G$2,$DH$2)):INDIRECT(ADDRESS(G$2,$DY$2)))</f>
        <v>10498.993348750804</v>
      </c>
      <c r="H128" s="51">
        <f ca="1">SUMPRODUCT($CM128:$DD128,INDIRECT(ADDRESS(H$2,$DH$2)):INDIRECT(ADDRESS(H$2,$DY$2)))</f>
        <v>10498.993348750804</v>
      </c>
      <c r="I128" s="51">
        <f ca="1">SUMPRODUCT($CM128:$DD128,INDIRECT(ADDRESS(I$2,$DH$2)):INDIRECT(ADDRESS(I$2,$DY$2)))</f>
        <v>10498.993348750804</v>
      </c>
      <c r="J128" s="51">
        <f ca="1">SUMPRODUCT($CM128:$DD128,INDIRECT(ADDRESS(J$2,$DH$2)):INDIRECT(ADDRESS(J$2,$DY$2)))</f>
        <v>10498.993348750804</v>
      </c>
      <c r="K128" s="51">
        <f ca="1">SUMPRODUCT($CM128:$DD128,INDIRECT(ADDRESS(K$2,$DH$2)):INDIRECT(ADDRESS(K$2,$DY$2)))</f>
        <v>10613.415011962756</v>
      </c>
      <c r="L128" s="51">
        <f ca="1">SUMPRODUCT($CM128:$DD128,INDIRECT(ADDRESS(L$2,$DH$2)):INDIRECT(ADDRESS(L$2,$DY$2)))</f>
        <v>10613.415011962756</v>
      </c>
      <c r="M128" s="51">
        <f ca="1">SUMPRODUCT($CM128:$DD128,INDIRECT(ADDRESS(M$2,$DH$2)):INDIRECT(ADDRESS(M$2,$DY$2)))</f>
        <v>10613.415011962756</v>
      </c>
      <c r="N128" s="51">
        <f ca="1">SUMPRODUCT($CM128:$DD128,INDIRECT(ADDRESS(N$2,$DH$2)):INDIRECT(ADDRESS(N$2,$DY$2)))</f>
        <v>10613.415011962756</v>
      </c>
      <c r="O128" s="51">
        <f ca="1">SUMPRODUCT($CM128:$DD128,INDIRECT(ADDRESS(O$2,$DH$2)):INDIRECT(ADDRESS(O$2,$DY$2)))</f>
        <v>10613.415011962756</v>
      </c>
      <c r="P128" s="51">
        <f ca="1">SUMPRODUCT($CM128:$DD128,INDIRECT(ADDRESS(P$2,$DH$2)):INDIRECT(ADDRESS(P$2,$DY$2)))</f>
        <v>10613.415011962756</v>
      </c>
      <c r="Q128" s="51">
        <f ca="1">SUMPRODUCT($CM128:$DD128,INDIRECT(ADDRESS(Q$2,$DH$2)):INDIRECT(ADDRESS(Q$2,$DY$2)))</f>
        <v>10613.415011962756</v>
      </c>
      <c r="R128" s="51">
        <f ca="1">SUMPRODUCT($CM128:$DD128,INDIRECT(ADDRESS(R$2,$DH$2)):INDIRECT(ADDRESS(R$2,$DY$2)))</f>
        <v>10613.415011962756</v>
      </c>
      <c r="S128" s="51">
        <f ca="1">SUMPRODUCT($CM128:$DD128,INDIRECT(ADDRESS(S$2,$DH$2)):INDIRECT(ADDRESS(S$2,$DY$2)))</f>
        <v>10613.415011962756</v>
      </c>
      <c r="T128" s="51">
        <f ca="1">SUMPRODUCT($CM128:$DD128,INDIRECT(ADDRESS(T$2,$DH$2)):INDIRECT(ADDRESS(T$2,$DY$2)))</f>
        <v>10613.415011962756</v>
      </c>
      <c r="U128" s="51">
        <f ca="1">SUMPRODUCT($CM128:$DD128,INDIRECT(ADDRESS(U$2,$DH$2)):INDIRECT(ADDRESS(U$2,$DY$2)))</f>
        <v>10613.415011962756</v>
      </c>
      <c r="V128" s="51">
        <f ca="1">SUMPRODUCT($CM128:$DD128,INDIRECT(ADDRESS(V$2,$DH$2)):INDIRECT(ADDRESS(V$2,$DY$2)))</f>
        <v>10613.415011962756</v>
      </c>
      <c r="W128" s="51">
        <f ca="1">SUMPRODUCT($CM128:$DD128,INDIRECT(ADDRESS(W$2,$DH$2)):INDIRECT(ADDRESS(W$2,$DY$2)))</f>
        <v>10717.454883492126</v>
      </c>
      <c r="X128" s="51">
        <f ca="1">SUMPRODUCT($CM128:$DD128,INDIRECT(ADDRESS(X$2,$DH$2)):INDIRECT(ADDRESS(X$2,$DY$2)))</f>
        <v>10717.454883492126</v>
      </c>
      <c r="Y128" s="51">
        <f ca="1">SUMPRODUCT($CM128:$DD128,INDIRECT(ADDRESS(Y$2,$DH$2)):INDIRECT(ADDRESS(Y$2,$DY$2)))</f>
        <v>10717.454883492126</v>
      </c>
      <c r="Z128" s="51">
        <f ca="1">SUMPRODUCT($CM128:$DD128,INDIRECT(ADDRESS(Z$2,$DH$2)):INDIRECT(ADDRESS(Z$2,$DY$2)))</f>
        <v>10717.454883492126</v>
      </c>
      <c r="AA128" s="51">
        <f ca="1">SUMPRODUCT($CM128:$DD128,INDIRECT(ADDRESS(AA$2,$DH$2)):INDIRECT(ADDRESS(AA$2,$DY$2)))</f>
        <v>10717.454883492126</v>
      </c>
      <c r="AB128" s="51">
        <f ca="1">SUMPRODUCT($CM128:$DD128,INDIRECT(ADDRESS(AB$2,$DH$2)):INDIRECT(ADDRESS(AB$2,$DY$2)))</f>
        <v>10717.454883492126</v>
      </c>
      <c r="AC128" s="51">
        <f ca="1">SUMPRODUCT($CM128:$DD128,INDIRECT(ADDRESS(AC$2,$DH$2)):INDIRECT(ADDRESS(AC$2,$DY$2)))</f>
        <v>10717.454883492126</v>
      </c>
      <c r="AD128" s="51">
        <f ca="1">SUMPRODUCT($CM128:$DD128,INDIRECT(ADDRESS(AD$2,$DH$2)):INDIRECT(ADDRESS(AD$2,$DY$2)))</f>
        <v>10717.454883492126</v>
      </c>
      <c r="AE128" s="51">
        <f ca="1">SUMPRODUCT($CM128:$DD128,INDIRECT(ADDRESS(AE$2,$DH$2)):INDIRECT(ADDRESS(AE$2,$DY$2)))</f>
        <v>10717.454883492126</v>
      </c>
      <c r="AF128" s="51">
        <f ca="1">SUMPRODUCT($CM128:$DD128,INDIRECT(ADDRESS(AF$2,$DH$2)):INDIRECT(ADDRESS(AF$2,$DY$2)))</f>
        <v>10717.454883492126</v>
      </c>
      <c r="AG128" s="51">
        <f ca="1">SUMPRODUCT($CM128:$DD128,INDIRECT(ADDRESS(AG$2,$DH$2)):INDIRECT(ADDRESS(AG$2,$DY$2)))</f>
        <v>10717.454883492126</v>
      </c>
      <c r="AH128" s="51">
        <f ca="1">SUMPRODUCT($CM128:$DD128,INDIRECT(ADDRESS(AH$2,$DH$2)):INDIRECT(ADDRESS(AH$2,$DY$2)))</f>
        <v>10717.454883492126</v>
      </c>
      <c r="AI128" s="51">
        <f ca="1">SUMPRODUCT($CM128:$DD128,INDIRECT(ADDRESS(AI$2,$DH$2)):INDIRECT(ADDRESS(AI$2,$DY$2)))</f>
        <v>10828.71162949198</v>
      </c>
      <c r="AJ128" s="51">
        <f ca="1">SUMPRODUCT($CM128:$DD128,INDIRECT(ADDRESS(AJ$2,$DH$2)):INDIRECT(ADDRESS(AJ$2,$DY$2)))</f>
        <v>10828.71162949198</v>
      </c>
      <c r="AK128" s="51">
        <f ca="1">SUMPRODUCT($CM128:$DD128,INDIRECT(ADDRESS(AK$2,$DH$2)):INDIRECT(ADDRESS(AK$2,$DY$2)))</f>
        <v>10828.71162949198</v>
      </c>
      <c r="AL128" s="51">
        <f ca="1">SUMPRODUCT($CM128:$DD128,INDIRECT(ADDRESS(AL$2,$DH$2)):INDIRECT(ADDRESS(AL$2,$DY$2)))</f>
        <v>10828.71162949198</v>
      </c>
      <c r="AM128" s="51">
        <f ca="1">SUMPRODUCT($CM128:$DD128,INDIRECT(ADDRESS(AM$2,$DH$2)):INDIRECT(ADDRESS(AM$2,$DY$2)))</f>
        <v>10828.71162949198</v>
      </c>
      <c r="AN128" s="51">
        <f ca="1">SUMPRODUCT($CM128:$DD128,INDIRECT(ADDRESS(AN$2,$DH$2)):INDIRECT(ADDRESS(AN$2,$DY$2)))</f>
        <v>10828.71162949198</v>
      </c>
      <c r="AO128" s="51">
        <f ca="1">SUMPRODUCT($CM128:$DD128,INDIRECT(ADDRESS(AO$2,$DH$2)):INDIRECT(ADDRESS(AO$2,$DY$2)))</f>
        <v>10828.71162949198</v>
      </c>
      <c r="AP128" s="51">
        <f ca="1">SUMPRODUCT($CM128:$DD128,INDIRECT(ADDRESS(AP$2,$DH$2)):INDIRECT(ADDRESS(AP$2,$DY$2)))</f>
        <v>10828.71162949198</v>
      </c>
      <c r="AQ128" s="51">
        <f ca="1">SUMPRODUCT($CM128:$DD128,INDIRECT(ADDRESS(AQ$2,$DH$2)):INDIRECT(ADDRESS(AQ$2,$DY$2)))</f>
        <v>10828.71162949198</v>
      </c>
      <c r="AR128" s="51">
        <f ca="1">SUMPRODUCT($CM128:$DD128,INDIRECT(ADDRESS(AR$2,$DH$2)):INDIRECT(ADDRESS(AR$2,$DY$2)))</f>
        <v>10828.71162949198</v>
      </c>
      <c r="AS128" s="51">
        <f ca="1">SUMPRODUCT($CM128:$DD128,INDIRECT(ADDRESS(AS$2,$DH$2)):INDIRECT(ADDRESS(AS$2,$DY$2)))</f>
        <v>10828.71162949198</v>
      </c>
      <c r="AT128" s="51">
        <f ca="1">SUMPRODUCT($CM128:$DD128,INDIRECT(ADDRESS(AT$2,$DH$2)):INDIRECT(ADDRESS(AT$2,$DY$2)))</f>
        <v>10828.71162949198</v>
      </c>
      <c r="AU128" s="51">
        <f ca="1">SUMPRODUCT($CM128:$DD128,INDIRECT(ADDRESS(AU$2,$DH$2)):INDIRECT(ADDRESS(AU$2,$DY$2)))</f>
        <v>10926.022691450971</v>
      </c>
      <c r="AV128" s="51">
        <f ca="1">SUMPRODUCT($CM128:$DD128,INDIRECT(ADDRESS(AV$2,$DH$2)):INDIRECT(ADDRESS(AV$2,$DY$2)))</f>
        <v>10926.022691450971</v>
      </c>
      <c r="AW128" s="51">
        <f ca="1">SUMPRODUCT($CM128:$DD128,INDIRECT(ADDRESS(AW$2,$DH$2)):INDIRECT(ADDRESS(AW$2,$DY$2)))</f>
        <v>10926.022691450971</v>
      </c>
      <c r="AX128" s="51">
        <f ca="1">SUMPRODUCT($CM128:$DD128,INDIRECT(ADDRESS(AX$2,$DH$2)):INDIRECT(ADDRESS(AX$2,$DY$2)))</f>
        <v>10926.022691450971</v>
      </c>
      <c r="AY128" s="51">
        <f ca="1">SUMPRODUCT($CM128:$DD128,INDIRECT(ADDRESS(AY$2,$DH$2)):INDIRECT(ADDRESS(AY$2,$DY$2)))</f>
        <v>10926.022691450971</v>
      </c>
      <c r="AZ128" s="51">
        <f ca="1">SUMPRODUCT($CM128:$DD128,INDIRECT(ADDRESS(AZ$2,$DH$2)):INDIRECT(ADDRESS(AZ$2,$DY$2)))</f>
        <v>10926.022691450971</v>
      </c>
      <c r="BA128" s="51">
        <f ca="1">SUMPRODUCT($CM128:$DD128,INDIRECT(ADDRESS(BA$2,$DH$2)):INDIRECT(ADDRESS(BA$2,$DY$2)))</f>
        <v>10926.022691450971</v>
      </c>
      <c r="BB128" s="51">
        <f ca="1">SUMPRODUCT($CM128:$DD128,INDIRECT(ADDRESS(BB$2,$DH$2)):INDIRECT(ADDRESS(BB$2,$DY$2)))</f>
        <v>10926.022691450971</v>
      </c>
      <c r="BC128" s="51">
        <f ca="1">SUMPRODUCT($CM128:$DD128,INDIRECT(ADDRESS(BC$2,$DH$2)):INDIRECT(ADDRESS(BC$2,$DY$2)))</f>
        <v>10926.022691450971</v>
      </c>
      <c r="BD128" s="51">
        <f ca="1">SUMPRODUCT($CM128:$DD128,INDIRECT(ADDRESS(BD$2,$DH$2)):INDIRECT(ADDRESS(BD$2,$DY$2)))</f>
        <v>10926.022691450971</v>
      </c>
      <c r="BE128" s="51">
        <f ca="1">SUMPRODUCT($CM128:$DD128,INDIRECT(ADDRESS(BE$2,$DH$2)):INDIRECT(ADDRESS(BE$2,$DY$2)))</f>
        <v>10926.022691450971</v>
      </c>
      <c r="BF128" s="51">
        <f ca="1">SUMPRODUCT($CM128:$DD128,INDIRECT(ADDRESS(BF$2,$DH$2)):INDIRECT(ADDRESS(BF$2,$DY$2)))</f>
        <v>10926.022691450971</v>
      </c>
      <c r="BG128" s="51">
        <f ca="1">SUMPRODUCT($CM128:$DD128,INDIRECT(ADDRESS(BG$2,$DH$2)):INDIRECT(ADDRESS(BG$2,$DY$2)))</f>
        <v>11021.669190552104</v>
      </c>
      <c r="BH128" s="51">
        <f ca="1">SUMPRODUCT($CM128:$DD128,INDIRECT(ADDRESS(BH$2,$DH$2)):INDIRECT(ADDRESS(BH$2,$DY$2)))</f>
        <v>11021.669190552104</v>
      </c>
      <c r="BI128" s="51">
        <f ca="1">SUMPRODUCT($CM128:$DD128,INDIRECT(ADDRESS(BI$2,$DH$2)):INDIRECT(ADDRESS(BI$2,$DY$2)))</f>
        <v>11021.669190552104</v>
      </c>
      <c r="BJ128" s="51">
        <f ca="1">SUMPRODUCT($CM128:$DD128,INDIRECT(ADDRESS(BJ$2,$DH$2)):INDIRECT(ADDRESS(BJ$2,$DY$2)))</f>
        <v>11021.669190552104</v>
      </c>
      <c r="BK128" s="51">
        <f ca="1">SUMPRODUCT($CM128:$DD128,INDIRECT(ADDRESS(BK$2,$DH$2)):INDIRECT(ADDRESS(BK$2,$DY$2)))</f>
        <v>11021.669190552104</v>
      </c>
      <c r="BL128" s="51">
        <f ca="1">SUMPRODUCT($CM128:$DD128,INDIRECT(ADDRESS(BL$2,$DH$2)):INDIRECT(ADDRESS(BL$2,$DY$2)))</f>
        <v>11021.669190552104</v>
      </c>
      <c r="BM128" s="51">
        <f ca="1">SUMPRODUCT($CM128:$DD128,INDIRECT(ADDRESS(BM$2,$DH$2)):INDIRECT(ADDRESS(BM$2,$DY$2)))</f>
        <v>11021.669190552104</v>
      </c>
      <c r="BN128" s="51">
        <f ca="1">SUMPRODUCT($CM128:$DD128,INDIRECT(ADDRESS(BN$2,$DH$2)):INDIRECT(ADDRESS(BN$2,$DY$2)))</f>
        <v>11021.669190552104</v>
      </c>
      <c r="BO128" s="51">
        <f ca="1">SUMPRODUCT($CM128:$DD128,INDIRECT(ADDRESS(BO$2,$DH$2)):INDIRECT(ADDRESS(BO$2,$DY$2)))</f>
        <v>11021.669190552104</v>
      </c>
      <c r="BP128" s="51">
        <f ca="1">SUMPRODUCT($CM128:$DD128,INDIRECT(ADDRESS(BP$2,$DH$2)):INDIRECT(ADDRESS(BP$2,$DY$2)))</f>
        <v>11021.669190552104</v>
      </c>
      <c r="BQ128" s="51">
        <f ca="1">SUMPRODUCT($CM128:$DD128,INDIRECT(ADDRESS(BQ$2,$DH$2)):INDIRECT(ADDRESS(BQ$2,$DY$2)))</f>
        <v>11021.669190552104</v>
      </c>
      <c r="BR128" s="51">
        <f ca="1">SUMPRODUCT($CM128:$DD128,INDIRECT(ADDRESS(BR$2,$DH$2)):INDIRECT(ADDRESS(BR$2,$DY$2)))</f>
        <v>11021.669190552104</v>
      </c>
      <c r="BS128" s="51">
        <f ca="1">SUMPRODUCT($CM128:$DD128,INDIRECT(ADDRESS(BS$2,$DH$2)):INDIRECT(ADDRESS(BS$2,$DY$2)))</f>
        <v>11122.616344104728</v>
      </c>
      <c r="BT128" s="51">
        <f ca="1">SUMPRODUCT($CM128:$DD128,INDIRECT(ADDRESS(BT$2,$DH$2)):INDIRECT(ADDRESS(BT$2,$DY$2)))</f>
        <v>11122.616344104728</v>
      </c>
      <c r="BU128" s="51">
        <f ca="1">SUMPRODUCT($CM128:$DD128,INDIRECT(ADDRESS(BU$2,$DH$2)):INDIRECT(ADDRESS(BU$2,$DY$2)))</f>
        <v>11122.616344104728</v>
      </c>
      <c r="BV128" s="51">
        <f ca="1">SUMPRODUCT($CM128:$DD128,INDIRECT(ADDRESS(BV$2,$DH$2)):INDIRECT(ADDRESS(BV$2,$DY$2)))</f>
        <v>11122.616344104728</v>
      </c>
      <c r="BW128" s="51">
        <f ca="1">SUMPRODUCT($CM128:$DD128,INDIRECT(ADDRESS(BW$2,$DH$2)):INDIRECT(ADDRESS(BW$2,$DY$2)))</f>
        <v>11122.616344104728</v>
      </c>
      <c r="BX128" s="51">
        <f ca="1">SUMPRODUCT($CM128:$DD128,INDIRECT(ADDRESS(BX$2,$DH$2)):INDIRECT(ADDRESS(BX$2,$DY$2)))</f>
        <v>11122.616344104728</v>
      </c>
      <c r="BY128" s="51">
        <f ca="1">SUMPRODUCT($CM128:$DD128,INDIRECT(ADDRESS(BY$2,$DH$2)):INDIRECT(ADDRESS(BY$2,$DY$2)))</f>
        <v>11122.616344104728</v>
      </c>
      <c r="BZ128" s="51">
        <f ca="1">SUMPRODUCT($CM128:$DD128,INDIRECT(ADDRESS(BZ$2,$DH$2)):INDIRECT(ADDRESS(BZ$2,$DY$2)))</f>
        <v>11122.616344104728</v>
      </c>
      <c r="CA128" s="51">
        <f ca="1">SUMPRODUCT($CM128:$DD128,INDIRECT(ADDRESS(CA$2,$DH$2)):INDIRECT(ADDRESS(CA$2,$DY$2)))</f>
        <v>11122.616344104728</v>
      </c>
      <c r="CB128" s="51">
        <f ca="1">SUMPRODUCT($CM128:$DD128,INDIRECT(ADDRESS(CB$2,$DH$2)):INDIRECT(ADDRESS(CB$2,$DY$2)))</f>
        <v>11122.616344104728</v>
      </c>
      <c r="CC128" s="51">
        <f ca="1">SUMPRODUCT($CM128:$DD128,INDIRECT(ADDRESS(CC$2,$DH$2)):INDIRECT(ADDRESS(CC$2,$DY$2)))</f>
        <v>11122.616344104728</v>
      </c>
      <c r="CD128" s="51">
        <f ca="1">SUMPRODUCT($CM128:$DD128,INDIRECT(ADDRESS(CD$2,$DH$2)):INDIRECT(ADDRESS(CD$2,$DY$2)))</f>
        <v>11122.616344104728</v>
      </c>
      <c r="CF128" s="51">
        <f t="shared" ca="1" si="11"/>
        <v>126560.02850106942</v>
      </c>
      <c r="CG128" s="51">
        <f t="shared" ca="1" si="11"/>
        <v>127881.17950119995</v>
      </c>
      <c r="CH128" s="51">
        <f t="shared" ca="1" si="11"/>
        <v>129165.74233190481</v>
      </c>
      <c r="CI128" s="51">
        <f t="shared" ca="1" si="11"/>
        <v>130431.09486369872</v>
      </c>
      <c r="CJ128" s="51">
        <f t="shared" ca="1" si="11"/>
        <v>131590.50479291732</v>
      </c>
      <c r="CK128" s="51">
        <f t="shared" ca="1" si="11"/>
        <v>132764.76605438834</v>
      </c>
      <c r="CL128" s="82"/>
      <c r="CM128" s="1">
        <f>IFERROR(VLOOKUP($A128,Auxiliar_OPEX_CustosUnit!$A$4:$BT$129,COLUMN(Auxiliar_OPEX_CustosUnit!BC$2),0),0)</f>
        <v>0</v>
      </c>
      <c r="CN128" s="1">
        <f>IFERROR(VLOOKUP($A128,Auxiliar_OPEX_CustosUnit!$A$4:$BT$129,COLUMN(Auxiliar_OPEX_CustosUnit!BD$2),0),0)</f>
        <v>0</v>
      </c>
      <c r="CO128" s="1">
        <f>IFERROR(VLOOKUP($A128,Auxiliar_OPEX_CustosUnit!$A$4:$BT$129,COLUMN(Auxiliar_OPEX_CustosUnit!BE$2),0)*(1-DRE_Auxiliar!$A$172),0)</f>
        <v>8118.5263000530749</v>
      </c>
      <c r="CP128" s="1">
        <f>IFERROR(VLOOKUP($A128,Auxiliar_OPEX_CustosUnit!$A$4:$BT$129,COLUMN(Auxiliar_OPEX_CustosUnit!BF$2),0),0)</f>
        <v>0</v>
      </c>
      <c r="CQ128" s="1">
        <f>IFERROR(VLOOKUP($A128,Auxiliar_OPEX_CustosUnit!$A$4:$BT$129,COLUMN(Auxiliar_OPEX_CustosUnit!BG$2),0),0)</f>
        <v>0</v>
      </c>
      <c r="CR128" s="1">
        <f>IFERROR(VLOOKUP($A128,Auxiliar_OPEX_CustosUnit!$A$4:$BT$129,COLUMN(Auxiliar_OPEX_CustosUnit!BH$2),0),0)</f>
        <v>0</v>
      </c>
      <c r="CS128" s="1">
        <f>IFERROR(VLOOKUP($A128,Auxiliar_OPEX_CustosUnit!$A$4:$BT$129,COLUMN(Auxiliar_OPEX_CustosUnit!BI$2),0),0)</f>
        <v>3.96084367503782</v>
      </c>
      <c r="CT128" s="1">
        <f>IFERROR(VLOOKUP($A128,Auxiliar_OPEX_CustosUnit!$A$4:$BT$129,COLUMN(Auxiliar_OPEX_CustosUnit!BJ$2),0),0)</f>
        <v>0</v>
      </c>
      <c r="CU128" s="1">
        <f>IFERROR(VLOOKUP($A128,Auxiliar_OPEX_CustosUnit!$A$4:$BT$129,COLUMN(Auxiliar_OPEX_CustosUnit!BK$2),0),0)</f>
        <v>0</v>
      </c>
      <c r="CV128" s="1">
        <f>IFERROR(VLOOKUP($A128,Auxiliar_OPEX_CustosUnit!$A$4:$BT$129,COLUMN(Auxiliar_OPEX_CustosUnit!BL$2),0),0)</f>
        <v>0</v>
      </c>
      <c r="CW128" s="1">
        <f>IFERROR(VLOOKUP($A128,Auxiliar_OPEX_CustosUnit!$A$4:$BT$129,COLUMN(Auxiliar_OPEX_CustosUnit!BM$2),0),0)</f>
        <v>0</v>
      </c>
      <c r="CX128" s="1">
        <f>IFERROR(VLOOKUP($A128,Auxiliar_OPEX_CustosUnit!$A$4:$BT$129,COLUMN(Auxiliar_OPEX_CustosUnit!BN$2),0),0)</f>
        <v>0</v>
      </c>
      <c r="CY128" s="1">
        <f>IFERROR(VLOOKUP($A128,Auxiliar_OPEX_CustosUnit!$A$4:$BT$129,COLUMN(Auxiliar_OPEX_CustosUnit!BO$2),0),0)</f>
        <v>0</v>
      </c>
      <c r="CZ128" s="1">
        <f>IFERROR(VLOOKUP($A128,Auxiliar_OPEX_CustosUnit!$A$4:$BT$129,COLUMN(Auxiliar_OPEX_CustosUnit!BP$2),0),0)</f>
        <v>0</v>
      </c>
      <c r="DA128" s="1">
        <f>IFERROR(VLOOKUP($A128,Auxiliar_OPEX_CustosUnit!$A$4:$BT$129,COLUMN(Auxiliar_OPEX_CustosUnit!BQ$2),0),0)</f>
        <v>0</v>
      </c>
      <c r="DB128" s="1">
        <f>IFERROR(VLOOKUP($A128,Auxiliar_OPEX_CustosUnit!$A$4:$BT$129,COLUMN(Auxiliar_OPEX_CustosUnit!BR$2),0),0)</f>
        <v>0</v>
      </c>
      <c r="DC128" s="1">
        <f>IFERROR(VLOOKUP($A128,Auxiliar_OPEX_CustosUnit!$A$4:$BT$129,COLUMN(Auxiliar_OPEX_CustosUnit!BS$2),0),0)</f>
        <v>0</v>
      </c>
      <c r="DD128" s="1">
        <f>IFERROR(VLOOKUP($A128,Auxiliar_OPEX_CustosUnit!$A$4:$BT$129,COLUMN(Auxiliar_OPEX_CustosUnit!BT$2),0),0)</f>
        <v>0</v>
      </c>
    </row>
    <row r="129" spans="1:108" hidden="1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1"/>
        <v>0</v>
      </c>
      <c r="CG129" s="51">
        <f t="shared" ca="1" si="11"/>
        <v>0</v>
      </c>
      <c r="CH129" s="51">
        <f t="shared" ca="1" si="11"/>
        <v>0</v>
      </c>
      <c r="CI129" s="51">
        <f t="shared" ca="1" si="11"/>
        <v>0</v>
      </c>
      <c r="CJ129" s="51">
        <f t="shared" ca="1" si="11"/>
        <v>0</v>
      </c>
      <c r="CK129" s="51">
        <f t="shared" ca="1" si="11"/>
        <v>0</v>
      </c>
      <c r="CL129" s="82"/>
      <c r="CM129" s="1" t="str">
        <f>IFERROR(VLOOKUP($A129,Auxiliar_OPEX_CustosUnit!$A$4:$BT$129,COLUMN(Auxiliar_OPEX_CustosUnit!BC$2),0),0)</f>
        <v/>
      </c>
      <c r="CN129" s="1" t="str">
        <f>IFERROR(VLOOKUP($A129,Auxiliar_OPEX_CustosUnit!$A$4:$BT$129,COLUMN(Auxiliar_OPEX_CustosUnit!BD$2),0),0)</f>
        <v/>
      </c>
      <c r="CO129" s="1">
        <f>IFERROR(VLOOKUP($A129,Auxiliar_OPEX_CustosUnit!$A$4:$BT$129,COLUMN(Auxiliar_OPEX_CustosUnit!BE$2),0)*(1-DRE_Auxiliar!$A$172),0)</f>
        <v>0</v>
      </c>
      <c r="CP129" s="1" t="str">
        <f>IFERROR(VLOOKUP($A129,Auxiliar_OPEX_CustosUnit!$A$4:$BT$129,COLUMN(Auxiliar_OPEX_CustosUnit!BF$2),0),0)</f>
        <v/>
      </c>
      <c r="CQ129" s="1" t="str">
        <f>IFERROR(VLOOKUP($A129,Auxiliar_OPEX_CustosUnit!$A$4:$BT$129,COLUMN(Auxiliar_OPEX_CustosUnit!BG$2),0),0)</f>
        <v/>
      </c>
      <c r="CR129" s="1" t="str">
        <f>IFERROR(VLOOKUP($A129,Auxiliar_OPEX_CustosUnit!$A$4:$BT$129,COLUMN(Auxiliar_OPEX_CustosUnit!BH$2),0),0)</f>
        <v/>
      </c>
      <c r="CS129" s="1" t="str">
        <f>IFERROR(VLOOKUP($A129,Auxiliar_OPEX_CustosUnit!$A$4:$BT$129,COLUMN(Auxiliar_OPEX_CustosUnit!BI$2),0),0)</f>
        <v/>
      </c>
      <c r="CT129" s="1" t="str">
        <f>IFERROR(VLOOKUP($A129,Auxiliar_OPEX_CustosUnit!$A$4:$BT$129,COLUMN(Auxiliar_OPEX_CustosUnit!BJ$2),0),0)</f>
        <v/>
      </c>
      <c r="CU129" s="1" t="str">
        <f>IFERROR(VLOOKUP($A129,Auxiliar_OPEX_CustosUnit!$A$4:$BT$129,COLUMN(Auxiliar_OPEX_CustosUnit!BK$2),0),0)</f>
        <v/>
      </c>
      <c r="CV129" s="1" t="str">
        <f>IFERROR(VLOOKUP($A129,Auxiliar_OPEX_CustosUnit!$A$4:$BT$129,COLUMN(Auxiliar_OPEX_CustosUnit!BL$2),0),0)</f>
        <v/>
      </c>
      <c r="CW129" s="1" t="str">
        <f>IFERROR(VLOOKUP($A129,Auxiliar_OPEX_CustosUnit!$A$4:$BT$129,COLUMN(Auxiliar_OPEX_CustosUnit!BM$2),0),0)</f>
        <v/>
      </c>
      <c r="CX129" s="1" t="str">
        <f>IFERROR(VLOOKUP($A129,Auxiliar_OPEX_CustosUnit!$A$4:$BT$129,COLUMN(Auxiliar_OPEX_CustosUnit!BN$2),0),0)</f>
        <v/>
      </c>
      <c r="CY129" s="1" t="str">
        <f>IFERROR(VLOOKUP($A129,Auxiliar_OPEX_CustosUnit!$A$4:$BT$129,COLUMN(Auxiliar_OPEX_CustosUnit!BO$2),0),0)</f>
        <v/>
      </c>
      <c r="CZ129" s="1" t="str">
        <f>IFERROR(VLOOKUP($A129,Auxiliar_OPEX_CustosUnit!$A$4:$BT$129,COLUMN(Auxiliar_OPEX_CustosUnit!BP$2),0),0)</f>
        <v/>
      </c>
      <c r="DA129" s="1" t="str">
        <f>IFERROR(VLOOKUP($A129,Auxiliar_OPEX_CustosUnit!$A$4:$BT$129,COLUMN(Auxiliar_OPEX_CustosUnit!BQ$2),0),0)</f>
        <v/>
      </c>
      <c r="DB129" s="1" t="str">
        <f>IFERROR(VLOOKUP($A129,Auxiliar_OPEX_CustosUnit!$A$4:$BT$129,COLUMN(Auxiliar_OPEX_CustosUnit!BR$2),0),0)</f>
        <v/>
      </c>
      <c r="DC129" s="1" t="str">
        <f>IFERROR(VLOOKUP($A129,Auxiliar_OPEX_CustosUnit!$A$4:$BT$129,COLUMN(Auxiliar_OPEX_CustosUnit!BS$2),0),0)</f>
        <v/>
      </c>
      <c r="DD129" s="1" t="str">
        <f>IFERROR(VLOOKUP($A129,Auxiliar_OPEX_CustosUnit!$A$4:$BT$129,COLUMN(Auxiliar_OPEX_CustosUnit!BT$2),0),0)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20000000}">
    <filterColumn colId="2">
      <filters>
        <filter val="Comercial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8">
    <tabColor theme="0" tint="-0.14999847407452621"/>
  </sheetPr>
  <dimension ref="A1:BT133"/>
  <sheetViews>
    <sheetView showGridLines="0" workbookViewId="0">
      <pane xSplit="3" ySplit="3" topLeftCell="D4" activePane="bottomRight" state="frozen"/>
      <selection activeCell="BN5" sqref="BN5"/>
      <selection pane="topRight" activeCell="BN5" sqref="BN5"/>
      <selection pane="bottomLeft" activeCell="BN5" sqref="BN5"/>
      <selection pane="bottomRight" activeCell="I13" sqref="I13"/>
    </sheetView>
  </sheetViews>
  <sheetFormatPr defaultColWidth="9.140625" defaultRowHeight="16.5" x14ac:dyDescent="0.3"/>
  <cols>
    <col min="1" max="1" width="7.42578125" style="1" bestFit="1" customWidth="1"/>
    <col min="2" max="2" width="44.5703125" style="1" bestFit="1" customWidth="1"/>
    <col min="3" max="3" width="24.7109375" style="1" bestFit="1" customWidth="1"/>
    <col min="4" max="4" width="24.7109375" style="1" customWidth="1"/>
    <col min="5" max="5" width="16.7109375" style="1" bestFit="1" customWidth="1"/>
    <col min="6" max="17" width="8.5703125" style="1" bestFit="1" customWidth="1"/>
    <col min="18" max="18" width="11" style="1" bestFit="1" customWidth="1"/>
    <col min="19" max="19" width="10" style="1" bestFit="1" customWidth="1"/>
    <col min="20" max="20" width="9.28515625" style="1" bestFit="1" customWidth="1"/>
    <col min="21" max="21" width="10" style="1" bestFit="1" customWidth="1"/>
    <col min="22" max="38" width="9.28515625" style="1" bestFit="1" customWidth="1"/>
    <col min="39" max="39" width="12.42578125" style="1" bestFit="1" customWidth="1"/>
    <col min="40" max="56" width="9.28515625" style="1" bestFit="1" customWidth="1"/>
    <col min="57" max="57" width="11" style="1" bestFit="1" customWidth="1"/>
    <col min="58" max="72" width="9.28515625" style="1" bestFit="1" customWidth="1"/>
    <col min="73" max="16384" width="9.140625" style="1"/>
  </cols>
  <sheetData>
    <row r="1" spans="1:72" x14ac:dyDescent="0.3">
      <c r="D1" s="359" t="s">
        <v>321</v>
      </c>
      <c r="E1" s="72"/>
      <c r="F1" s="312">
        <f>F4/E4</f>
        <v>11973.0417835844</v>
      </c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1" t="s">
        <v>322</v>
      </c>
    </row>
    <row r="2" spans="1:72" x14ac:dyDescent="0.3">
      <c r="D2" s="359"/>
      <c r="E2" s="72"/>
      <c r="F2" s="359" t="s">
        <v>180</v>
      </c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1" t="s">
        <v>134</v>
      </c>
      <c r="T2" s="1" t="s">
        <v>134</v>
      </c>
      <c r="U2" s="1" t="s">
        <v>134</v>
      </c>
      <c r="V2" s="1" t="s">
        <v>134</v>
      </c>
      <c r="W2" s="1" t="s">
        <v>134</v>
      </c>
      <c r="X2" s="1" t="s">
        <v>134</v>
      </c>
      <c r="Y2" s="1" t="s">
        <v>134</v>
      </c>
      <c r="Z2" s="1" t="s">
        <v>134</v>
      </c>
      <c r="AA2" s="1" t="s">
        <v>134</v>
      </c>
      <c r="AB2" s="1" t="s">
        <v>134</v>
      </c>
      <c r="AC2" s="1" t="s">
        <v>134</v>
      </c>
      <c r="AD2" s="1" t="s">
        <v>134</v>
      </c>
      <c r="AE2" s="1" t="s">
        <v>134</v>
      </c>
      <c r="AF2" s="1" t="s">
        <v>134</v>
      </c>
      <c r="AG2" s="1" t="s">
        <v>134</v>
      </c>
      <c r="AH2" s="1" t="s">
        <v>134</v>
      </c>
      <c r="AI2" s="1" t="s">
        <v>134</v>
      </c>
      <c r="AJ2" s="1" t="s">
        <v>134</v>
      </c>
      <c r="AK2" s="1" t="s">
        <v>132</v>
      </c>
      <c r="AL2" s="1" t="s">
        <v>132</v>
      </c>
      <c r="AM2" s="1" t="s">
        <v>132</v>
      </c>
      <c r="AN2" s="1" t="s">
        <v>132</v>
      </c>
      <c r="AO2" s="1" t="s">
        <v>132</v>
      </c>
      <c r="AP2" s="1" t="s">
        <v>132</v>
      </c>
      <c r="AQ2" s="1" t="s">
        <v>132</v>
      </c>
      <c r="AR2" s="1" t="s">
        <v>132</v>
      </c>
      <c r="AS2" s="1" t="s">
        <v>132</v>
      </c>
      <c r="AT2" s="1" t="s">
        <v>132</v>
      </c>
      <c r="AU2" s="1" t="s">
        <v>132</v>
      </c>
      <c r="AV2" s="1" t="s">
        <v>132</v>
      </c>
      <c r="AW2" s="1" t="s">
        <v>132</v>
      </c>
      <c r="AX2" s="1" t="s">
        <v>132</v>
      </c>
      <c r="AY2" s="1" t="s">
        <v>132</v>
      </c>
      <c r="AZ2" s="1" t="s">
        <v>132</v>
      </c>
      <c r="BA2" s="1" t="s">
        <v>132</v>
      </c>
      <c r="BB2" s="1" t="s">
        <v>132</v>
      </c>
      <c r="BC2" s="1" t="s">
        <v>306</v>
      </c>
      <c r="BD2" s="1" t="s">
        <v>306</v>
      </c>
      <c r="BE2" s="1" t="s">
        <v>306</v>
      </c>
      <c r="BF2" s="1" t="s">
        <v>306</v>
      </c>
      <c r="BG2" s="1" t="s">
        <v>306</v>
      </c>
      <c r="BH2" s="1" t="s">
        <v>306</v>
      </c>
      <c r="BI2" s="1" t="s">
        <v>306</v>
      </c>
      <c r="BJ2" s="1" t="s">
        <v>306</v>
      </c>
      <c r="BK2" s="1" t="s">
        <v>306</v>
      </c>
      <c r="BL2" s="1" t="s">
        <v>306</v>
      </c>
      <c r="BM2" s="1" t="s">
        <v>306</v>
      </c>
      <c r="BN2" s="1" t="s">
        <v>306</v>
      </c>
      <c r="BO2" s="1" t="s">
        <v>306</v>
      </c>
      <c r="BP2" s="1" t="s">
        <v>306</v>
      </c>
      <c r="BQ2" s="1" t="s">
        <v>306</v>
      </c>
      <c r="BR2" s="1" t="s">
        <v>306</v>
      </c>
      <c r="BS2" s="1" t="s">
        <v>306</v>
      </c>
      <c r="BT2" s="1" t="s">
        <v>306</v>
      </c>
    </row>
    <row r="3" spans="1:72" x14ac:dyDescent="0.3">
      <c r="A3" s="1" t="s">
        <v>303</v>
      </c>
      <c r="B3" s="1" t="s">
        <v>304</v>
      </c>
      <c r="C3" s="1" t="s">
        <v>305</v>
      </c>
      <c r="D3" s="359"/>
      <c r="E3" s="72" t="s">
        <v>324</v>
      </c>
      <c r="F3" s="105">
        <v>43101</v>
      </c>
      <c r="G3" s="105">
        <v>43132</v>
      </c>
      <c r="H3" s="105">
        <v>43160</v>
      </c>
      <c r="I3" s="105">
        <v>43191</v>
      </c>
      <c r="J3" s="105">
        <v>43221</v>
      </c>
      <c r="K3" s="105">
        <v>43252</v>
      </c>
      <c r="L3" s="105">
        <v>43282</v>
      </c>
      <c r="M3" s="105">
        <v>43313</v>
      </c>
      <c r="N3" s="105">
        <v>43344</v>
      </c>
      <c r="O3" s="105">
        <v>43374</v>
      </c>
      <c r="P3" s="105">
        <v>43405</v>
      </c>
      <c r="Q3" s="105">
        <v>43435</v>
      </c>
      <c r="R3" s="104" t="s">
        <v>323</v>
      </c>
      <c r="S3" s="1" t="s">
        <v>307</v>
      </c>
      <c r="T3" s="1" t="s">
        <v>308</v>
      </c>
      <c r="U3" s="1" t="s">
        <v>174</v>
      </c>
      <c r="V3" s="1" t="s">
        <v>309</v>
      </c>
      <c r="W3" s="1" t="s">
        <v>310</v>
      </c>
      <c r="X3" s="1" t="s">
        <v>311</v>
      </c>
      <c r="Y3" s="1" t="s">
        <v>312</v>
      </c>
      <c r="Z3" s="1" t="s">
        <v>313</v>
      </c>
      <c r="AA3" s="1" t="s">
        <v>314</v>
      </c>
      <c r="AB3" s="1" t="s">
        <v>315</v>
      </c>
      <c r="AC3" s="1" t="s">
        <v>175</v>
      </c>
      <c r="AD3" s="1" t="s">
        <v>176</v>
      </c>
      <c r="AE3" s="1" t="s">
        <v>316</v>
      </c>
      <c r="AF3" s="1" t="s">
        <v>177</v>
      </c>
      <c r="AG3" s="1" t="s">
        <v>317</v>
      </c>
      <c r="AH3" s="1" t="s">
        <v>318</v>
      </c>
      <c r="AI3" s="1" t="s">
        <v>299</v>
      </c>
      <c r="AJ3" s="1" t="s">
        <v>319</v>
      </c>
      <c r="AK3" s="1" t="s">
        <v>307</v>
      </c>
      <c r="AL3" s="1" t="s">
        <v>308</v>
      </c>
      <c r="AM3" s="1" t="s">
        <v>174</v>
      </c>
      <c r="AN3" s="1" t="s">
        <v>309</v>
      </c>
      <c r="AO3" s="1" t="s">
        <v>310</v>
      </c>
      <c r="AP3" s="1" t="s">
        <v>311</v>
      </c>
      <c r="AQ3" s="1" t="s">
        <v>312</v>
      </c>
      <c r="AR3" s="1" t="s">
        <v>313</v>
      </c>
      <c r="AS3" s="1" t="s">
        <v>314</v>
      </c>
      <c r="AT3" s="1" t="s">
        <v>315</v>
      </c>
      <c r="AU3" s="1" t="s">
        <v>175</v>
      </c>
      <c r="AV3" s="1" t="s">
        <v>176</v>
      </c>
      <c r="AW3" s="1" t="s">
        <v>316</v>
      </c>
      <c r="AX3" s="1" t="s">
        <v>177</v>
      </c>
      <c r="AY3" s="1" t="s">
        <v>317</v>
      </c>
      <c r="AZ3" s="1" t="s">
        <v>318</v>
      </c>
      <c r="BA3" s="1" t="s">
        <v>299</v>
      </c>
      <c r="BB3" s="1" t="s">
        <v>319</v>
      </c>
      <c r="BC3" s="1" t="s">
        <v>307</v>
      </c>
      <c r="BD3" s="1" t="s">
        <v>308</v>
      </c>
      <c r="BE3" s="1" t="s">
        <v>174</v>
      </c>
      <c r="BF3" s="1" t="s">
        <v>309</v>
      </c>
      <c r="BG3" s="1" t="s">
        <v>310</v>
      </c>
      <c r="BH3" s="1" t="s">
        <v>311</v>
      </c>
      <c r="BI3" s="1" t="s">
        <v>312</v>
      </c>
      <c r="BJ3" s="1" t="s">
        <v>313</v>
      </c>
      <c r="BK3" s="1" t="s">
        <v>314</v>
      </c>
      <c r="BL3" s="1" t="s">
        <v>315</v>
      </c>
      <c r="BM3" s="1" t="s">
        <v>175</v>
      </c>
      <c r="BN3" s="1" t="s">
        <v>176</v>
      </c>
      <c r="BO3" s="1" t="s">
        <v>316</v>
      </c>
      <c r="BP3" s="1" t="s">
        <v>177</v>
      </c>
      <c r="BQ3" s="1" t="s">
        <v>317</v>
      </c>
      <c r="BR3" s="1" t="s">
        <v>318</v>
      </c>
      <c r="BS3" s="1" t="s">
        <v>299</v>
      </c>
      <c r="BT3" s="1" t="s">
        <v>319</v>
      </c>
    </row>
    <row r="4" spans="1:72" x14ac:dyDescent="0.3">
      <c r="A4" s="1">
        <v>100000</v>
      </c>
      <c r="B4" s="1" t="s">
        <v>140</v>
      </c>
      <c r="C4" s="1" t="s">
        <v>140</v>
      </c>
      <c r="D4" s="1" t="s">
        <v>174</v>
      </c>
      <c r="E4" s="1">
        <v>10</v>
      </c>
      <c r="F4" s="51">
        <v>119730.417835844</v>
      </c>
      <c r="G4" s="51">
        <v>123948.145068282</v>
      </c>
      <c r="H4" s="51">
        <v>133074.08871253199</v>
      </c>
      <c r="I4" s="51">
        <v>131657.103956812</v>
      </c>
      <c r="J4" s="51">
        <v>131294.10266314601</v>
      </c>
      <c r="K4" s="51">
        <v>128767.13898630701</v>
      </c>
      <c r="L4" s="51">
        <v>128346.228568975</v>
      </c>
      <c r="M4" s="51">
        <v>131964.921775614</v>
      </c>
      <c r="N4" s="51">
        <v>132344.155925414</v>
      </c>
      <c r="O4" s="51">
        <v>132344.155925414</v>
      </c>
      <c r="P4" s="51">
        <v>143643.67234964701</v>
      </c>
      <c r="Q4" s="51">
        <v>134898.896596993</v>
      </c>
      <c r="R4" s="51">
        <f>SUM(F4:Q4)/12</f>
        <v>131001.08569708168</v>
      </c>
      <c r="S4" s="51">
        <v>0</v>
      </c>
      <c r="T4" s="51">
        <v>0</v>
      </c>
      <c r="U4" s="51">
        <v>3534.4219112237201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80257.2320516006</v>
      </c>
      <c r="AN4" s="51">
        <v>179.40649162010899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62239.457488935899</v>
      </c>
      <c r="BF4" s="51">
        <v>41.434602887664298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</row>
    <row r="5" spans="1:72" x14ac:dyDescent="0.3">
      <c r="A5" s="1">
        <v>110000</v>
      </c>
      <c r="B5" s="1" t="s">
        <v>143</v>
      </c>
      <c r="C5" s="1" t="s">
        <v>172</v>
      </c>
      <c r="D5" s="1" t="s">
        <v>174</v>
      </c>
      <c r="E5" s="1">
        <v>3</v>
      </c>
      <c r="F5" s="51">
        <v>46786.699250858102</v>
      </c>
      <c r="G5" s="51">
        <v>50559.593774351197</v>
      </c>
      <c r="H5" s="51">
        <v>52882.526105712197</v>
      </c>
      <c r="I5" s="51">
        <v>52590.994536387698</v>
      </c>
      <c r="J5" s="51">
        <v>51444.624484894899</v>
      </c>
      <c r="K5" s="51">
        <v>50755.490466175601</v>
      </c>
      <c r="L5" s="51">
        <v>50583.314819053201</v>
      </c>
      <c r="M5" s="51">
        <v>52109.895303521</v>
      </c>
      <c r="N5" s="51">
        <v>53272.498211148202</v>
      </c>
      <c r="O5" s="51">
        <v>53272.498211148202</v>
      </c>
      <c r="P5" s="51">
        <v>58880.370571412699</v>
      </c>
      <c r="Q5" s="51">
        <v>52758.765339723301</v>
      </c>
      <c r="R5" s="51">
        <f t="shared" ref="R5:R68" si="0">SUM(F5:Q5)/12</f>
        <v>52158.105922865529</v>
      </c>
      <c r="S5" s="51">
        <v>0</v>
      </c>
      <c r="T5" s="51">
        <v>0</v>
      </c>
      <c r="U5" s="51">
        <v>406.61248429320801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1">
        <v>0</v>
      </c>
      <c r="AG5" s="51">
        <v>0</v>
      </c>
      <c r="AH5" s="51">
        <v>0</v>
      </c>
      <c r="AI5" s="51">
        <v>0</v>
      </c>
      <c r="AJ5" s="51">
        <v>0</v>
      </c>
      <c r="AK5" s="51">
        <v>0</v>
      </c>
      <c r="AL5" s="51">
        <v>0</v>
      </c>
      <c r="AM5" s="51">
        <v>596093.31689466303</v>
      </c>
      <c r="AN5" s="51">
        <v>0</v>
      </c>
      <c r="AO5" s="51">
        <v>0</v>
      </c>
      <c r="AP5" s="51">
        <v>37.645490374582302</v>
      </c>
      <c r="AQ5" s="51">
        <v>0</v>
      </c>
      <c r="AR5" s="51">
        <v>0</v>
      </c>
      <c r="AS5" s="51">
        <v>0</v>
      </c>
      <c r="AT5" s="51">
        <v>0</v>
      </c>
      <c r="AU5" s="51">
        <v>0</v>
      </c>
      <c r="AV5" s="51">
        <v>0</v>
      </c>
      <c r="AW5" s="51">
        <v>0</v>
      </c>
      <c r="AX5" s="51">
        <v>0</v>
      </c>
      <c r="AY5" s="51">
        <v>0</v>
      </c>
      <c r="AZ5" s="51">
        <v>0</v>
      </c>
      <c r="BA5" s="51">
        <v>0</v>
      </c>
      <c r="BB5" s="51">
        <v>0</v>
      </c>
      <c r="BC5" s="51">
        <v>0</v>
      </c>
      <c r="BD5" s="51">
        <v>0</v>
      </c>
      <c r="BE5" s="51">
        <v>35982.882764246897</v>
      </c>
      <c r="BF5" s="51">
        <v>0</v>
      </c>
      <c r="BG5" s="51">
        <v>0</v>
      </c>
      <c r="BH5" s="51">
        <v>89.2437600657384</v>
      </c>
      <c r="BI5" s="51">
        <v>0</v>
      </c>
      <c r="BJ5" s="51">
        <v>0</v>
      </c>
      <c r="BK5" s="51">
        <v>0</v>
      </c>
      <c r="BL5" s="51">
        <v>0</v>
      </c>
      <c r="BM5" s="51">
        <v>0</v>
      </c>
      <c r="BN5" s="51">
        <v>0</v>
      </c>
      <c r="BO5" s="51">
        <v>0</v>
      </c>
      <c r="BP5" s="51">
        <v>0</v>
      </c>
      <c r="BQ5" s="51">
        <v>0</v>
      </c>
      <c r="BR5" s="51">
        <v>0</v>
      </c>
      <c r="BS5" s="51">
        <v>0</v>
      </c>
      <c r="BT5" s="51">
        <v>0</v>
      </c>
    </row>
    <row r="6" spans="1:72" x14ac:dyDescent="0.3">
      <c r="A6" s="1">
        <v>110100</v>
      </c>
      <c r="B6" s="1" t="s">
        <v>181</v>
      </c>
      <c r="C6" s="1" t="s">
        <v>172</v>
      </c>
      <c r="D6" s="1" t="s">
        <v>174</v>
      </c>
      <c r="E6" s="1">
        <v>5</v>
      </c>
      <c r="F6" s="51">
        <v>18065.384309298301</v>
      </c>
      <c r="G6" s="51">
        <v>18672.413467165399</v>
      </c>
      <c r="H6" s="51">
        <v>19629.454624858001</v>
      </c>
      <c r="I6" s="51">
        <v>19607.8484605948</v>
      </c>
      <c r="J6" s="51">
        <v>19620.906400866199</v>
      </c>
      <c r="K6" s="51">
        <v>21146.7882656642</v>
      </c>
      <c r="L6" s="51">
        <v>20243.164136569601</v>
      </c>
      <c r="M6" s="51">
        <v>20878.729584790599</v>
      </c>
      <c r="N6" s="51">
        <v>20885.151071880398</v>
      </c>
      <c r="O6" s="51">
        <v>20885.151071880398</v>
      </c>
      <c r="P6" s="51">
        <v>20249.585623659401</v>
      </c>
      <c r="Q6" s="51">
        <v>20087.894048440201</v>
      </c>
      <c r="R6" s="51">
        <f t="shared" si="0"/>
        <v>19997.705922138957</v>
      </c>
      <c r="S6" s="51">
        <v>0</v>
      </c>
      <c r="T6" s="51">
        <v>0</v>
      </c>
      <c r="U6" s="51">
        <v>30.153285352080601</v>
      </c>
      <c r="V6" s="51">
        <v>0</v>
      </c>
      <c r="W6" s="51">
        <v>0</v>
      </c>
      <c r="X6" s="51">
        <v>0</v>
      </c>
      <c r="Y6" s="51">
        <v>0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51">
        <v>0</v>
      </c>
      <c r="AG6" s="51">
        <v>0</v>
      </c>
      <c r="AH6" s="51">
        <v>0</v>
      </c>
      <c r="AI6" s="51">
        <v>0</v>
      </c>
      <c r="AJ6" s="51">
        <v>0</v>
      </c>
      <c r="AK6" s="51">
        <v>0</v>
      </c>
      <c r="AL6" s="51">
        <v>0</v>
      </c>
      <c r="AM6" s="51">
        <v>46.857255429074897</v>
      </c>
      <c r="AN6" s="51">
        <v>0</v>
      </c>
      <c r="AO6" s="51">
        <v>0</v>
      </c>
      <c r="AP6" s="51">
        <v>68.2845493806349</v>
      </c>
      <c r="AQ6" s="51">
        <v>0</v>
      </c>
      <c r="AR6" s="51">
        <v>0</v>
      </c>
      <c r="AS6" s="51">
        <v>0</v>
      </c>
      <c r="AT6" s="51">
        <v>0</v>
      </c>
      <c r="AU6" s="51">
        <v>0</v>
      </c>
      <c r="AV6" s="51">
        <v>0</v>
      </c>
      <c r="AW6" s="51">
        <v>0</v>
      </c>
      <c r="AX6" s="51">
        <v>0</v>
      </c>
      <c r="AY6" s="51">
        <v>0</v>
      </c>
      <c r="AZ6" s="51">
        <v>0</v>
      </c>
      <c r="BA6" s="51">
        <v>0</v>
      </c>
      <c r="BB6" s="51">
        <v>0</v>
      </c>
      <c r="BC6" s="51">
        <v>0</v>
      </c>
      <c r="BD6" s="51">
        <v>0</v>
      </c>
      <c r="BE6" s="51">
        <v>241.70185017804101</v>
      </c>
      <c r="BF6" s="51">
        <v>0</v>
      </c>
      <c r="BG6" s="51">
        <v>0</v>
      </c>
      <c r="BH6" s="51">
        <v>50.571464037251701</v>
      </c>
      <c r="BI6" s="51">
        <v>0</v>
      </c>
      <c r="BJ6" s="51">
        <v>0</v>
      </c>
      <c r="BK6" s="51">
        <v>0</v>
      </c>
      <c r="BL6" s="51">
        <v>0</v>
      </c>
      <c r="BM6" s="51">
        <v>0</v>
      </c>
      <c r="BN6" s="51">
        <v>0</v>
      </c>
      <c r="BO6" s="51">
        <v>0</v>
      </c>
      <c r="BP6" s="51">
        <v>0</v>
      </c>
      <c r="BQ6" s="51">
        <v>0</v>
      </c>
      <c r="BR6" s="51">
        <v>0</v>
      </c>
      <c r="BS6" s="51">
        <v>0</v>
      </c>
      <c r="BT6" s="51">
        <v>0</v>
      </c>
    </row>
    <row r="7" spans="1:72" x14ac:dyDescent="0.3">
      <c r="A7" s="1">
        <v>110120</v>
      </c>
      <c r="B7" s="1" t="s">
        <v>182</v>
      </c>
      <c r="C7" s="1" t="s">
        <v>172</v>
      </c>
      <c r="D7" s="1" t="s">
        <v>174</v>
      </c>
      <c r="E7" s="1">
        <v>5</v>
      </c>
      <c r="F7" s="51">
        <v>19353.532291154701</v>
      </c>
      <c r="G7" s="51">
        <v>20013.780930490899</v>
      </c>
      <c r="H7" s="51">
        <v>21053.707559595499</v>
      </c>
      <c r="I7" s="51">
        <v>21030.1000728582</v>
      </c>
      <c r="J7" s="51">
        <v>21043.1580131296</v>
      </c>
      <c r="K7" s="51">
        <v>22546.332952032899</v>
      </c>
      <c r="L7" s="51">
        <v>21690.769388250301</v>
      </c>
      <c r="M7" s="51">
        <v>22383.807695356099</v>
      </c>
      <c r="N7" s="51">
        <v>22390.229182445899</v>
      </c>
      <c r="O7" s="51">
        <v>22390.229182445899</v>
      </c>
      <c r="P7" s="51">
        <v>21697.1908753401</v>
      </c>
      <c r="Q7" s="51">
        <v>21539.7176942609</v>
      </c>
      <c r="R7" s="51">
        <f t="shared" si="0"/>
        <v>21427.712986446753</v>
      </c>
      <c r="S7" s="51">
        <v>0</v>
      </c>
      <c r="T7" s="51">
        <v>0</v>
      </c>
      <c r="U7" s="51">
        <v>21.929662074240401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1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31.2381702860499</v>
      </c>
      <c r="AN7" s="51">
        <v>0</v>
      </c>
      <c r="AO7" s="51">
        <v>0</v>
      </c>
      <c r="AP7" s="51">
        <v>144.98355710608499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396.39103429198798</v>
      </c>
      <c r="BF7" s="51">
        <v>0</v>
      </c>
      <c r="BG7" s="51">
        <v>0</v>
      </c>
      <c r="BH7" s="51">
        <v>44.6218800328692</v>
      </c>
      <c r="BI7" s="51">
        <v>0</v>
      </c>
      <c r="BJ7" s="51">
        <v>0</v>
      </c>
      <c r="BK7" s="51">
        <v>0</v>
      </c>
      <c r="BL7" s="51">
        <v>0</v>
      </c>
      <c r="BM7" s="51">
        <v>0</v>
      </c>
      <c r="BN7" s="51">
        <v>0</v>
      </c>
      <c r="BO7" s="51">
        <v>0</v>
      </c>
      <c r="BP7" s="51">
        <v>0</v>
      </c>
      <c r="BQ7" s="51">
        <v>0</v>
      </c>
      <c r="BR7" s="51">
        <v>0</v>
      </c>
      <c r="BS7" s="51">
        <v>0</v>
      </c>
      <c r="BT7" s="51">
        <v>0</v>
      </c>
    </row>
    <row r="8" spans="1:72" x14ac:dyDescent="0.3">
      <c r="A8" s="1">
        <v>120000</v>
      </c>
      <c r="B8" s="1" t="s">
        <v>183</v>
      </c>
      <c r="C8" s="1" t="s">
        <v>139</v>
      </c>
      <c r="D8" s="1" t="s">
        <v>174</v>
      </c>
      <c r="E8" s="1">
        <v>2</v>
      </c>
      <c r="F8" s="51">
        <v>21936.0370397519</v>
      </c>
      <c r="G8" s="51">
        <v>22709.1424099221</v>
      </c>
      <c r="H8" s="51">
        <v>23955.4911046167</v>
      </c>
      <c r="I8" s="51">
        <v>23926.4184207363</v>
      </c>
      <c r="J8" s="51">
        <v>23937.300037629098</v>
      </c>
      <c r="K8" s="51">
        <v>25796.754138481199</v>
      </c>
      <c r="L8" s="51">
        <v>24617.601746922599</v>
      </c>
      <c r="M8" s="51">
        <v>25452.4948080744</v>
      </c>
      <c r="N8" s="51">
        <v>25457.846047316001</v>
      </c>
      <c r="O8" s="51">
        <v>25457.846047316001</v>
      </c>
      <c r="P8" s="51">
        <v>24622.952986164099</v>
      </c>
      <c r="Q8" s="51">
        <v>24439.707303569099</v>
      </c>
      <c r="R8" s="51">
        <f t="shared" si="0"/>
        <v>24359.132674208289</v>
      </c>
      <c r="S8" s="51">
        <v>0</v>
      </c>
      <c r="T8" s="51">
        <v>0</v>
      </c>
      <c r="U8" s="51">
        <v>32.269497742244802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  <c r="AC8" s="51">
        <v>0</v>
      </c>
      <c r="AD8" s="51">
        <v>0</v>
      </c>
      <c r="AE8" s="51">
        <v>0</v>
      </c>
      <c r="AF8" s="51">
        <v>0</v>
      </c>
      <c r="AG8" s="51">
        <v>0</v>
      </c>
      <c r="AH8" s="51">
        <v>0</v>
      </c>
      <c r="AI8" s="51">
        <v>0</v>
      </c>
      <c r="AJ8" s="51">
        <v>0</v>
      </c>
      <c r="AK8" s="51">
        <v>0</v>
      </c>
      <c r="AL8" s="51">
        <v>0</v>
      </c>
      <c r="AM8" s="51">
        <v>18489.374601505198</v>
      </c>
      <c r="AN8" s="51">
        <v>0</v>
      </c>
      <c r="AO8" s="51">
        <v>3.07789006351359</v>
      </c>
      <c r="AP8" s="51">
        <v>0</v>
      </c>
      <c r="AQ8" s="51">
        <v>0</v>
      </c>
      <c r="AR8" s="51">
        <v>0</v>
      </c>
      <c r="AS8" s="51">
        <v>0</v>
      </c>
      <c r="AT8" s="51">
        <v>0</v>
      </c>
      <c r="AU8" s="51">
        <v>0</v>
      </c>
      <c r="AV8" s="51">
        <v>0</v>
      </c>
      <c r="AW8" s="51">
        <v>0</v>
      </c>
      <c r="AX8" s="51">
        <v>0</v>
      </c>
      <c r="AY8" s="51">
        <v>0</v>
      </c>
      <c r="AZ8" s="51">
        <v>0</v>
      </c>
      <c r="BA8" s="51">
        <v>0</v>
      </c>
      <c r="BB8" s="51">
        <v>0</v>
      </c>
      <c r="BC8" s="51">
        <v>0</v>
      </c>
      <c r="BD8" s="51">
        <v>0</v>
      </c>
      <c r="BE8" s="51">
        <v>2280.4279522078</v>
      </c>
      <c r="BF8" s="51">
        <v>0</v>
      </c>
      <c r="BG8" s="51">
        <v>13.001892630266999</v>
      </c>
      <c r="BH8" s="51">
        <v>0</v>
      </c>
      <c r="BI8" s="51">
        <v>0</v>
      </c>
      <c r="BJ8" s="51">
        <v>0</v>
      </c>
      <c r="BK8" s="51">
        <v>0</v>
      </c>
      <c r="BL8" s="51">
        <v>0</v>
      </c>
      <c r="BM8" s="51">
        <v>0</v>
      </c>
      <c r="BN8" s="51">
        <v>0</v>
      </c>
      <c r="BO8" s="51">
        <v>0</v>
      </c>
      <c r="BP8" s="51">
        <v>0</v>
      </c>
      <c r="BQ8" s="51">
        <v>0</v>
      </c>
      <c r="BR8" s="51">
        <v>0</v>
      </c>
      <c r="BS8" s="51">
        <v>0</v>
      </c>
      <c r="BT8" s="51">
        <v>0</v>
      </c>
    </row>
    <row r="9" spans="1:72" x14ac:dyDescent="0.3">
      <c r="A9" s="1">
        <v>140000</v>
      </c>
      <c r="B9" s="1" t="s">
        <v>184</v>
      </c>
      <c r="C9" s="1" t="s">
        <v>167</v>
      </c>
      <c r="D9" s="1" t="s">
        <v>174</v>
      </c>
      <c r="E9" s="1">
        <v>0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>
        <v>0</v>
      </c>
      <c r="O9" s="51">
        <v>0</v>
      </c>
      <c r="P9" s="51">
        <v>0</v>
      </c>
      <c r="Q9" s="51">
        <v>0</v>
      </c>
      <c r="R9" s="51">
        <f t="shared" si="0"/>
        <v>0</v>
      </c>
      <c r="S9" s="51">
        <v>0</v>
      </c>
      <c r="T9" s="51">
        <v>0</v>
      </c>
      <c r="U9" s="51">
        <v>10.9648310371202</v>
      </c>
      <c r="V9" s="51">
        <v>0</v>
      </c>
      <c r="W9" s="51">
        <v>0</v>
      </c>
      <c r="X9" s="51">
        <v>0</v>
      </c>
      <c r="Y9" s="51">
        <v>0</v>
      </c>
      <c r="Z9" s="51">
        <v>0</v>
      </c>
      <c r="AA9" s="51">
        <v>0</v>
      </c>
      <c r="AB9" s="51">
        <v>0</v>
      </c>
      <c r="AC9" s="51">
        <v>0</v>
      </c>
      <c r="AD9" s="51">
        <v>0</v>
      </c>
      <c r="AE9" s="51">
        <v>0</v>
      </c>
      <c r="AF9" s="51">
        <v>0</v>
      </c>
      <c r="AG9" s="51">
        <v>0</v>
      </c>
      <c r="AH9" s="51">
        <v>0</v>
      </c>
      <c r="AI9" s="51">
        <v>0</v>
      </c>
      <c r="AJ9" s="51">
        <v>0</v>
      </c>
      <c r="AK9" s="51">
        <v>0</v>
      </c>
      <c r="AL9" s="51">
        <v>0</v>
      </c>
      <c r="AM9" s="51">
        <v>61790.236759271698</v>
      </c>
      <c r="AN9" s="51">
        <v>0</v>
      </c>
      <c r="AO9" s="51">
        <v>0</v>
      </c>
      <c r="AP9" s="51">
        <v>0</v>
      </c>
      <c r="AQ9" s="51">
        <v>0</v>
      </c>
      <c r="AR9" s="51">
        <v>0</v>
      </c>
      <c r="AS9" s="51">
        <v>0</v>
      </c>
      <c r="AT9" s="51">
        <v>0</v>
      </c>
      <c r="AU9" s="51">
        <v>0</v>
      </c>
      <c r="AV9" s="51">
        <v>0</v>
      </c>
      <c r="AW9" s="51">
        <v>0</v>
      </c>
      <c r="AX9" s="51">
        <v>0</v>
      </c>
      <c r="AY9" s="51">
        <v>0</v>
      </c>
      <c r="AZ9" s="51">
        <v>0</v>
      </c>
      <c r="BA9" s="51">
        <v>0</v>
      </c>
      <c r="BB9" s="51">
        <v>0</v>
      </c>
      <c r="BC9" s="51">
        <v>0</v>
      </c>
      <c r="BD9" s="51">
        <v>0</v>
      </c>
      <c r="BE9" s="51">
        <v>4699.9085901686904</v>
      </c>
      <c r="BF9" s="51">
        <v>0</v>
      </c>
      <c r="BG9" s="51">
        <v>0</v>
      </c>
      <c r="BH9" s="51">
        <v>0</v>
      </c>
      <c r="BI9" s="51">
        <v>0.64561429095971001</v>
      </c>
      <c r="BJ9" s="51">
        <v>0</v>
      </c>
      <c r="BK9" s="51">
        <v>0</v>
      </c>
      <c r="BL9" s="51">
        <v>0</v>
      </c>
      <c r="BM9" s="51">
        <v>0</v>
      </c>
      <c r="BN9" s="51">
        <v>0</v>
      </c>
      <c r="BO9" s="51">
        <v>0</v>
      </c>
      <c r="BP9" s="51">
        <v>0</v>
      </c>
      <c r="BQ9" s="51">
        <v>0</v>
      </c>
      <c r="BR9" s="51">
        <v>0</v>
      </c>
      <c r="BS9" s="51">
        <v>0</v>
      </c>
      <c r="BT9" s="51">
        <v>0</v>
      </c>
    </row>
    <row r="10" spans="1:72" x14ac:dyDescent="0.3">
      <c r="A10" s="1">
        <v>200000</v>
      </c>
      <c r="B10" s="1" t="s">
        <v>185</v>
      </c>
      <c r="C10" s="1" t="s">
        <v>140</v>
      </c>
      <c r="D10" s="1" t="s">
        <v>174</v>
      </c>
      <c r="E10" s="1">
        <v>0</v>
      </c>
      <c r="F10" s="51">
        <v>0</v>
      </c>
      <c r="G10" s="51">
        <v>0</v>
      </c>
      <c r="H10" s="51">
        <v>0</v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>
        <v>0</v>
      </c>
      <c r="P10" s="51">
        <v>0</v>
      </c>
      <c r="Q10" s="51">
        <v>0</v>
      </c>
      <c r="R10" s="51">
        <f t="shared" si="0"/>
        <v>0</v>
      </c>
      <c r="S10" s="51" t="s">
        <v>320</v>
      </c>
      <c r="T10" s="51" t="s">
        <v>320</v>
      </c>
      <c r="U10" s="51" t="s">
        <v>320</v>
      </c>
      <c r="V10" s="51" t="s">
        <v>320</v>
      </c>
      <c r="W10" s="51" t="s">
        <v>320</v>
      </c>
      <c r="X10" s="51" t="s">
        <v>320</v>
      </c>
      <c r="Y10" s="51" t="s">
        <v>320</v>
      </c>
      <c r="Z10" s="51" t="s">
        <v>320</v>
      </c>
      <c r="AA10" s="51" t="s">
        <v>320</v>
      </c>
      <c r="AB10" s="51" t="s">
        <v>320</v>
      </c>
      <c r="AC10" s="51" t="s">
        <v>320</v>
      </c>
      <c r="AD10" s="51" t="s">
        <v>320</v>
      </c>
      <c r="AE10" s="51" t="s">
        <v>320</v>
      </c>
      <c r="AF10" s="51" t="s">
        <v>320</v>
      </c>
      <c r="AG10" s="51" t="s">
        <v>320</v>
      </c>
      <c r="AH10" s="51" t="s">
        <v>320</v>
      </c>
      <c r="AI10" s="51" t="s">
        <v>320</v>
      </c>
      <c r="AJ10" s="51" t="s">
        <v>320</v>
      </c>
      <c r="AK10" s="51" t="s">
        <v>320</v>
      </c>
      <c r="AL10" s="51" t="s">
        <v>320</v>
      </c>
      <c r="AM10" s="51" t="s">
        <v>320</v>
      </c>
      <c r="AN10" s="51" t="s">
        <v>320</v>
      </c>
      <c r="AO10" s="51" t="s">
        <v>320</v>
      </c>
      <c r="AP10" s="51" t="s">
        <v>320</v>
      </c>
      <c r="AQ10" s="51" t="s">
        <v>320</v>
      </c>
      <c r="AR10" s="51" t="s">
        <v>320</v>
      </c>
      <c r="AS10" s="51" t="s">
        <v>320</v>
      </c>
      <c r="AT10" s="51" t="s">
        <v>320</v>
      </c>
      <c r="AU10" s="51" t="s">
        <v>320</v>
      </c>
      <c r="AV10" s="51" t="s">
        <v>320</v>
      </c>
      <c r="AW10" s="51" t="s">
        <v>320</v>
      </c>
      <c r="AX10" s="51" t="s">
        <v>320</v>
      </c>
      <c r="AY10" s="51" t="s">
        <v>320</v>
      </c>
      <c r="AZ10" s="51" t="s">
        <v>320</v>
      </c>
      <c r="BA10" s="51" t="s">
        <v>320</v>
      </c>
      <c r="BB10" s="51" t="s">
        <v>320</v>
      </c>
      <c r="BC10" s="51" t="s">
        <v>320</v>
      </c>
      <c r="BD10" s="51" t="s">
        <v>320</v>
      </c>
      <c r="BE10" s="51" t="s">
        <v>320</v>
      </c>
      <c r="BF10" s="51" t="s">
        <v>320</v>
      </c>
      <c r="BG10" s="51" t="s">
        <v>320</v>
      </c>
      <c r="BH10" s="51" t="s">
        <v>320</v>
      </c>
      <c r="BI10" s="51" t="s">
        <v>320</v>
      </c>
      <c r="BJ10" s="51" t="s">
        <v>320</v>
      </c>
      <c r="BK10" s="51" t="s">
        <v>320</v>
      </c>
      <c r="BL10" s="51" t="s">
        <v>320</v>
      </c>
      <c r="BM10" s="51" t="s">
        <v>320</v>
      </c>
      <c r="BN10" s="51" t="s">
        <v>320</v>
      </c>
      <c r="BO10" s="51" t="s">
        <v>320</v>
      </c>
      <c r="BP10" s="51" t="s">
        <v>320</v>
      </c>
      <c r="BQ10" s="51" t="s">
        <v>320</v>
      </c>
      <c r="BR10" s="51" t="s">
        <v>320</v>
      </c>
      <c r="BS10" s="51" t="s">
        <v>320</v>
      </c>
      <c r="BT10" s="51" t="s">
        <v>320</v>
      </c>
    </row>
    <row r="11" spans="1:72" x14ac:dyDescent="0.3">
      <c r="A11" s="1">
        <v>270000</v>
      </c>
      <c r="B11" s="1" t="s">
        <v>286</v>
      </c>
      <c r="C11" s="1" t="s">
        <v>140</v>
      </c>
      <c r="D11" s="1" t="s">
        <v>174</v>
      </c>
      <c r="E11" s="1">
        <v>0</v>
      </c>
      <c r="F11" s="51">
        <v>0</v>
      </c>
      <c r="G11" s="51">
        <v>0</v>
      </c>
      <c r="H11" s="51">
        <v>0</v>
      </c>
      <c r="I11" s="51">
        <v>0</v>
      </c>
      <c r="J11" s="51">
        <v>0</v>
      </c>
      <c r="K11" s="51">
        <v>0</v>
      </c>
      <c r="L11" s="51">
        <v>0</v>
      </c>
      <c r="M11" s="51">
        <v>0</v>
      </c>
      <c r="N11" s="51">
        <v>0</v>
      </c>
      <c r="O11" s="51">
        <v>0</v>
      </c>
      <c r="P11" s="51">
        <v>0</v>
      </c>
      <c r="Q11" s="51">
        <v>0</v>
      </c>
      <c r="R11" s="51">
        <f t="shared" si="0"/>
        <v>0</v>
      </c>
      <c r="S11" s="51" t="s">
        <v>320</v>
      </c>
      <c r="T11" s="51" t="s">
        <v>320</v>
      </c>
      <c r="U11" s="51" t="s">
        <v>320</v>
      </c>
      <c r="V11" s="51" t="s">
        <v>320</v>
      </c>
      <c r="W11" s="51" t="s">
        <v>320</v>
      </c>
      <c r="X11" s="51" t="s">
        <v>320</v>
      </c>
      <c r="Y11" s="51" t="s">
        <v>320</v>
      </c>
      <c r="Z11" s="51" t="s">
        <v>320</v>
      </c>
      <c r="AA11" s="51" t="s">
        <v>320</v>
      </c>
      <c r="AB11" s="51" t="s">
        <v>320</v>
      </c>
      <c r="AC11" s="51" t="s">
        <v>320</v>
      </c>
      <c r="AD11" s="51" t="s">
        <v>320</v>
      </c>
      <c r="AE11" s="51" t="s">
        <v>320</v>
      </c>
      <c r="AF11" s="51" t="s">
        <v>320</v>
      </c>
      <c r="AG11" s="51" t="s">
        <v>320</v>
      </c>
      <c r="AH11" s="51" t="s">
        <v>320</v>
      </c>
      <c r="AI11" s="51" t="s">
        <v>320</v>
      </c>
      <c r="AJ11" s="51" t="s">
        <v>320</v>
      </c>
      <c r="AK11" s="51" t="s">
        <v>320</v>
      </c>
      <c r="AL11" s="51" t="s">
        <v>320</v>
      </c>
      <c r="AM11" s="51" t="s">
        <v>320</v>
      </c>
      <c r="AN11" s="51" t="s">
        <v>320</v>
      </c>
      <c r="AO11" s="51" t="s">
        <v>320</v>
      </c>
      <c r="AP11" s="51" t="s">
        <v>320</v>
      </c>
      <c r="AQ11" s="51" t="s">
        <v>320</v>
      </c>
      <c r="AR11" s="51" t="s">
        <v>320</v>
      </c>
      <c r="AS11" s="51" t="s">
        <v>320</v>
      </c>
      <c r="AT11" s="51" t="s">
        <v>320</v>
      </c>
      <c r="AU11" s="51" t="s">
        <v>320</v>
      </c>
      <c r="AV11" s="51" t="s">
        <v>320</v>
      </c>
      <c r="AW11" s="51" t="s">
        <v>320</v>
      </c>
      <c r="AX11" s="51" t="s">
        <v>320</v>
      </c>
      <c r="AY11" s="51" t="s">
        <v>320</v>
      </c>
      <c r="AZ11" s="51" t="s">
        <v>320</v>
      </c>
      <c r="BA11" s="51" t="s">
        <v>320</v>
      </c>
      <c r="BB11" s="51" t="s">
        <v>320</v>
      </c>
      <c r="BC11" s="51" t="s">
        <v>320</v>
      </c>
      <c r="BD11" s="51" t="s">
        <v>320</v>
      </c>
      <c r="BE11" s="51" t="s">
        <v>320</v>
      </c>
      <c r="BF11" s="51" t="s">
        <v>320</v>
      </c>
      <c r="BG11" s="51" t="s">
        <v>320</v>
      </c>
      <c r="BH11" s="51" t="s">
        <v>320</v>
      </c>
      <c r="BI11" s="51" t="s">
        <v>320</v>
      </c>
      <c r="BJ11" s="51" t="s">
        <v>320</v>
      </c>
      <c r="BK11" s="51" t="s">
        <v>320</v>
      </c>
      <c r="BL11" s="51" t="s">
        <v>320</v>
      </c>
      <c r="BM11" s="51" t="s">
        <v>320</v>
      </c>
      <c r="BN11" s="51" t="s">
        <v>320</v>
      </c>
      <c r="BO11" s="51" t="s">
        <v>320</v>
      </c>
      <c r="BP11" s="51" t="s">
        <v>320</v>
      </c>
      <c r="BQ11" s="51" t="s">
        <v>320</v>
      </c>
      <c r="BR11" s="51" t="s">
        <v>320</v>
      </c>
      <c r="BS11" s="51" t="s">
        <v>320</v>
      </c>
      <c r="BT11" s="51" t="s">
        <v>320</v>
      </c>
    </row>
    <row r="12" spans="1:72" x14ac:dyDescent="0.3">
      <c r="A12" s="1">
        <v>300000</v>
      </c>
      <c r="B12" s="1" t="s">
        <v>186</v>
      </c>
      <c r="C12" s="1" t="s">
        <v>167</v>
      </c>
      <c r="D12" s="1" t="s">
        <v>175</v>
      </c>
      <c r="E12" s="1">
        <v>11</v>
      </c>
      <c r="F12" s="51">
        <v>74437.016093604296</v>
      </c>
      <c r="G12" s="51">
        <v>105016.252721357</v>
      </c>
      <c r="H12" s="51">
        <v>94763.135252620603</v>
      </c>
      <c r="I12" s="51">
        <v>94383.229737427799</v>
      </c>
      <c r="J12" s="51">
        <v>79958.772720505498</v>
      </c>
      <c r="K12" s="51">
        <v>78907.2130366864</v>
      </c>
      <c r="L12" s="51">
        <v>78766.342060769894</v>
      </c>
      <c r="M12" s="51">
        <v>80551.310014613802</v>
      </c>
      <c r="N12" s="51">
        <v>94991.999887670507</v>
      </c>
      <c r="O12" s="51">
        <v>94991.999887670507</v>
      </c>
      <c r="P12" s="51">
        <v>113980.14375035001</v>
      </c>
      <c r="Q12" s="51">
        <v>81526.627751939901</v>
      </c>
      <c r="R12" s="51">
        <f t="shared" si="0"/>
        <v>89356.170242934677</v>
      </c>
      <c r="S12" s="51">
        <v>0</v>
      </c>
      <c r="T12" s="51">
        <v>0</v>
      </c>
      <c r="U12" s="51">
        <v>146.197747161602</v>
      </c>
      <c r="V12" s="51">
        <v>0</v>
      </c>
      <c r="W12" s="51">
        <v>0</v>
      </c>
      <c r="X12" s="51">
        <v>0</v>
      </c>
      <c r="Y12" s="51">
        <v>7.6271779612689994E-2</v>
      </c>
      <c r="Z12" s="51">
        <v>0</v>
      </c>
      <c r="AA12" s="51">
        <v>0</v>
      </c>
      <c r="AB12" s="51">
        <v>0</v>
      </c>
      <c r="AC12" s="51">
        <v>3.3136048E-6</v>
      </c>
      <c r="AD12" s="51">
        <v>0</v>
      </c>
      <c r="AE12" s="51">
        <v>0</v>
      </c>
      <c r="AF12" s="51">
        <v>0</v>
      </c>
      <c r="AG12" s="51">
        <v>0</v>
      </c>
      <c r="AH12" s="51">
        <v>0</v>
      </c>
      <c r="AI12" s="51">
        <v>0</v>
      </c>
      <c r="AJ12" s="51">
        <v>0</v>
      </c>
      <c r="AK12" s="51">
        <v>0</v>
      </c>
      <c r="AL12" s="51">
        <v>0</v>
      </c>
      <c r="AM12" s="51">
        <v>23033.606852101999</v>
      </c>
      <c r="AN12" s="51">
        <v>0</v>
      </c>
      <c r="AO12" s="51">
        <v>0</v>
      </c>
      <c r="AP12" s="51">
        <v>0</v>
      </c>
      <c r="AQ12" s="51">
        <v>2.5885629042621399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26750.142793517902</v>
      </c>
      <c r="BF12" s="51">
        <v>0</v>
      </c>
      <c r="BG12" s="51">
        <v>0</v>
      </c>
      <c r="BH12" s="51">
        <v>0</v>
      </c>
      <c r="BI12" s="51">
        <v>2.0014043019751</v>
      </c>
      <c r="BJ12" s="51">
        <v>0</v>
      </c>
      <c r="BK12" s="51">
        <v>0</v>
      </c>
      <c r="BL12" s="51">
        <v>0</v>
      </c>
      <c r="BM12" s="51">
        <v>0</v>
      </c>
      <c r="BN12" s="51">
        <v>0</v>
      </c>
      <c r="BO12" s="51">
        <v>0</v>
      </c>
      <c r="BP12" s="51">
        <v>0</v>
      </c>
      <c r="BQ12" s="51">
        <v>0</v>
      </c>
      <c r="BR12" s="51">
        <v>0</v>
      </c>
      <c r="BS12" s="51">
        <v>0</v>
      </c>
      <c r="BT12" s="51">
        <v>0</v>
      </c>
    </row>
    <row r="13" spans="1:72" x14ac:dyDescent="0.3">
      <c r="A13" s="1">
        <v>301100</v>
      </c>
      <c r="B13" s="1" t="s">
        <v>187</v>
      </c>
      <c r="C13" s="1" t="s">
        <v>167</v>
      </c>
      <c r="D13" s="1" t="s">
        <v>175</v>
      </c>
      <c r="E13" s="1">
        <v>9</v>
      </c>
      <c r="F13" s="51">
        <v>16818.790165267099</v>
      </c>
      <c r="G13" s="51">
        <v>17362.0368665938</v>
      </c>
      <c r="H13" s="51">
        <v>18229.631891582601</v>
      </c>
      <c r="I13" s="51">
        <v>18211.482904945598</v>
      </c>
      <c r="J13" s="51">
        <v>18223.573590382101</v>
      </c>
      <c r="K13" s="51">
        <v>19537.534176947302</v>
      </c>
      <c r="L13" s="51">
        <v>18796.903646139301</v>
      </c>
      <c r="M13" s="51">
        <v>19373.169654344201</v>
      </c>
      <c r="N13" s="51">
        <v>19379.115475723698</v>
      </c>
      <c r="O13" s="51">
        <v>19379.115475723698</v>
      </c>
      <c r="P13" s="51">
        <v>18802.849467518699</v>
      </c>
      <c r="Q13" s="51">
        <v>18594.269193039199</v>
      </c>
      <c r="R13" s="51">
        <f t="shared" si="0"/>
        <v>18559.03937568394</v>
      </c>
      <c r="S13" s="51">
        <v>0</v>
      </c>
      <c r="T13" s="51">
        <v>0</v>
      </c>
      <c r="U13" s="51">
        <v>776.67553179601498</v>
      </c>
      <c r="V13" s="51">
        <v>0</v>
      </c>
      <c r="W13" s="51">
        <v>0</v>
      </c>
      <c r="X13" s="51">
        <v>0</v>
      </c>
      <c r="Y13" s="51">
        <v>0.91526135535227005</v>
      </c>
      <c r="Z13" s="51">
        <v>0</v>
      </c>
      <c r="AA13" s="51">
        <v>0</v>
      </c>
      <c r="AB13" s="51">
        <v>0</v>
      </c>
      <c r="AC13" s="51">
        <v>8.8340703889999995E-5</v>
      </c>
      <c r="AD13" s="51">
        <v>0</v>
      </c>
      <c r="AE13" s="51">
        <v>0</v>
      </c>
      <c r="AF13" s="51">
        <v>0</v>
      </c>
      <c r="AG13" s="51">
        <v>0</v>
      </c>
      <c r="AH13" s="51">
        <v>0</v>
      </c>
      <c r="AI13" s="51">
        <v>0</v>
      </c>
      <c r="AJ13" s="51">
        <v>0</v>
      </c>
      <c r="AK13" s="51">
        <v>0</v>
      </c>
      <c r="AL13" s="51">
        <v>0</v>
      </c>
      <c r="AM13" s="51">
        <v>81309.4017828426</v>
      </c>
      <c r="AN13" s="51">
        <v>0</v>
      </c>
      <c r="AO13" s="51">
        <v>0</v>
      </c>
      <c r="AP13" s="51">
        <v>0</v>
      </c>
      <c r="AQ13" s="51">
        <v>2.7260506775654401</v>
      </c>
      <c r="AR13" s="51">
        <v>0</v>
      </c>
      <c r="AS13" s="51">
        <v>0</v>
      </c>
      <c r="AT13" s="51">
        <v>0</v>
      </c>
      <c r="AU13" s="51">
        <v>0</v>
      </c>
      <c r="AV13" s="51">
        <v>0</v>
      </c>
      <c r="AW13" s="51">
        <v>0</v>
      </c>
      <c r="AX13" s="51">
        <v>0</v>
      </c>
      <c r="AY13" s="51">
        <v>0</v>
      </c>
      <c r="AZ13" s="51">
        <v>0</v>
      </c>
      <c r="BA13" s="51">
        <v>0</v>
      </c>
      <c r="BB13" s="51">
        <v>0</v>
      </c>
      <c r="BC13" s="51">
        <v>0</v>
      </c>
      <c r="BD13" s="51">
        <v>0</v>
      </c>
      <c r="BE13" s="51">
        <v>36311.481263600901</v>
      </c>
      <c r="BF13" s="51">
        <v>0</v>
      </c>
      <c r="BG13" s="51">
        <v>0</v>
      </c>
      <c r="BH13" s="51">
        <v>0</v>
      </c>
      <c r="BI13" s="51">
        <v>3.6670891726511501</v>
      </c>
      <c r="BJ13" s="51">
        <v>0</v>
      </c>
      <c r="BK13" s="51">
        <v>0</v>
      </c>
      <c r="BL13" s="51">
        <v>0</v>
      </c>
      <c r="BM13" s="51">
        <v>0</v>
      </c>
      <c r="BN13" s="51">
        <v>0</v>
      </c>
      <c r="BO13" s="51">
        <v>0</v>
      </c>
      <c r="BP13" s="51">
        <v>0</v>
      </c>
      <c r="BQ13" s="51">
        <v>0</v>
      </c>
      <c r="BR13" s="51">
        <v>0</v>
      </c>
      <c r="BS13" s="51">
        <v>0</v>
      </c>
      <c r="BT13" s="51">
        <v>0</v>
      </c>
    </row>
    <row r="14" spans="1:72" x14ac:dyDescent="0.3">
      <c r="A14" s="1">
        <v>301200</v>
      </c>
      <c r="B14" s="1" t="s">
        <v>188</v>
      </c>
      <c r="C14" s="1" t="s">
        <v>167</v>
      </c>
      <c r="D14" s="1" t="s">
        <v>174</v>
      </c>
      <c r="E14" s="1">
        <v>13</v>
      </c>
      <c r="F14" s="51">
        <v>19677.571171417199</v>
      </c>
      <c r="G14" s="51">
        <v>20284.333896310902</v>
      </c>
      <c r="H14" s="51">
        <v>21270.2898076622</v>
      </c>
      <c r="I14" s="51">
        <v>21247.646600501899</v>
      </c>
      <c r="J14" s="51">
        <v>21258.5282173948</v>
      </c>
      <c r="K14" s="51">
        <v>22873.376322680899</v>
      </c>
      <c r="L14" s="51">
        <v>21941.021343169399</v>
      </c>
      <c r="M14" s="51">
        <v>22596.277416778899</v>
      </c>
      <c r="N14" s="51">
        <v>22601.628656020399</v>
      </c>
      <c r="O14" s="51">
        <v>22601.628656020399</v>
      </c>
      <c r="P14" s="51">
        <v>21946.372582410899</v>
      </c>
      <c r="Q14" s="51">
        <v>21773.4632710554</v>
      </c>
      <c r="R14" s="51">
        <f t="shared" si="0"/>
        <v>21672.678161785272</v>
      </c>
      <c r="S14" s="51">
        <v>0</v>
      </c>
      <c r="T14" s="51">
        <v>0</v>
      </c>
      <c r="U14" s="51">
        <v>525.70516913104905</v>
      </c>
      <c r="V14" s="51">
        <v>0</v>
      </c>
      <c r="W14" s="51">
        <v>0</v>
      </c>
      <c r="X14" s="51">
        <v>0</v>
      </c>
      <c r="Y14" s="51">
        <v>9.6592107137099995E-2</v>
      </c>
      <c r="Z14" s="51">
        <v>0</v>
      </c>
      <c r="AA14" s="51">
        <v>0</v>
      </c>
      <c r="AB14" s="51">
        <v>0</v>
      </c>
      <c r="AC14" s="51">
        <v>0</v>
      </c>
      <c r="AD14" s="51">
        <v>0</v>
      </c>
      <c r="AE14" s="51">
        <v>0</v>
      </c>
      <c r="AF14" s="51">
        <v>0</v>
      </c>
      <c r="AG14" s="51">
        <v>0</v>
      </c>
      <c r="AH14" s="51">
        <v>0</v>
      </c>
      <c r="AI14" s="51">
        <v>0</v>
      </c>
      <c r="AJ14" s="51">
        <v>0</v>
      </c>
      <c r="AK14" s="51">
        <v>0</v>
      </c>
      <c r="AL14" s="51">
        <v>0</v>
      </c>
      <c r="AM14" s="51">
        <v>36230.305361625899</v>
      </c>
      <c r="AN14" s="51">
        <v>0</v>
      </c>
      <c r="AO14" s="51">
        <v>0</v>
      </c>
      <c r="AP14" s="51">
        <v>0</v>
      </c>
      <c r="AQ14" s="51">
        <v>2.9877278378232299</v>
      </c>
      <c r="AR14" s="51">
        <v>0</v>
      </c>
      <c r="AS14" s="51">
        <v>0</v>
      </c>
      <c r="AT14" s="51">
        <v>0</v>
      </c>
      <c r="AU14" s="51">
        <v>0</v>
      </c>
      <c r="AV14" s="51">
        <v>0</v>
      </c>
      <c r="AW14" s="51">
        <v>0</v>
      </c>
      <c r="AX14" s="51">
        <v>0</v>
      </c>
      <c r="AY14" s="51">
        <v>0</v>
      </c>
      <c r="AZ14" s="51">
        <v>0</v>
      </c>
      <c r="BA14" s="51">
        <v>0</v>
      </c>
      <c r="BB14" s="51">
        <v>0</v>
      </c>
      <c r="BC14" s="51">
        <v>0</v>
      </c>
      <c r="BD14" s="51">
        <v>0</v>
      </c>
      <c r="BE14" s="51">
        <v>27307.165654746899</v>
      </c>
      <c r="BF14" s="51">
        <v>0</v>
      </c>
      <c r="BG14" s="51">
        <v>0</v>
      </c>
      <c r="BH14" s="51">
        <v>0</v>
      </c>
      <c r="BI14" s="51">
        <v>1.34519117640547</v>
      </c>
      <c r="BJ14" s="51">
        <v>0</v>
      </c>
      <c r="BK14" s="51">
        <v>0</v>
      </c>
      <c r="BL14" s="51">
        <v>0</v>
      </c>
      <c r="BM14" s="51">
        <v>0</v>
      </c>
      <c r="BN14" s="51">
        <v>0</v>
      </c>
      <c r="BO14" s="51">
        <v>0</v>
      </c>
      <c r="BP14" s="51">
        <v>0</v>
      </c>
      <c r="BQ14" s="51">
        <v>0</v>
      </c>
      <c r="BR14" s="51">
        <v>0</v>
      </c>
      <c r="BS14" s="51">
        <v>0</v>
      </c>
      <c r="BT14" s="51">
        <v>0</v>
      </c>
    </row>
    <row r="15" spans="1:72" x14ac:dyDescent="0.3">
      <c r="A15" s="1">
        <v>301300</v>
      </c>
      <c r="B15" s="1" t="s">
        <v>189</v>
      </c>
      <c r="C15" s="1" t="s">
        <v>167</v>
      </c>
      <c r="D15" s="1" t="s">
        <v>299</v>
      </c>
      <c r="E15" s="1">
        <v>5</v>
      </c>
      <c r="F15" s="51">
        <v>27162.2108315242</v>
      </c>
      <c r="G15" s="51">
        <v>30586.519613280099</v>
      </c>
      <c r="H15" s="51">
        <v>41132.251082987299</v>
      </c>
      <c r="I15" s="51">
        <v>67702.573020012002</v>
      </c>
      <c r="J15" s="51">
        <v>41127.735924583598</v>
      </c>
      <c r="K15" s="51">
        <v>42365.345810392697</v>
      </c>
      <c r="L15" s="51">
        <v>33134.652596854801</v>
      </c>
      <c r="M15" s="51">
        <v>42073.275373480297</v>
      </c>
      <c r="N15" s="51">
        <v>42078.626612721797</v>
      </c>
      <c r="O15" s="51">
        <v>42078.626612721797</v>
      </c>
      <c r="P15" s="51">
        <v>41636.470641065003</v>
      </c>
      <c r="Q15" s="51">
        <v>34094.078524760997</v>
      </c>
      <c r="R15" s="51">
        <f t="shared" si="0"/>
        <v>40431.030553698722</v>
      </c>
      <c r="S15" s="51">
        <v>0</v>
      </c>
      <c r="T15" s="51">
        <v>0</v>
      </c>
      <c r="U15" s="51">
        <v>317.06636415672602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  <c r="AC15" s="51">
        <v>1.0073358579999999E-5</v>
      </c>
      <c r="AD15" s="51">
        <v>0</v>
      </c>
      <c r="AE15" s="51">
        <v>0</v>
      </c>
      <c r="AF15" s="51">
        <v>0</v>
      </c>
      <c r="AG15" s="51">
        <v>0</v>
      </c>
      <c r="AH15" s="51">
        <v>0</v>
      </c>
      <c r="AI15" s="51">
        <v>0</v>
      </c>
      <c r="AJ15" s="51">
        <v>0</v>
      </c>
      <c r="AK15" s="51">
        <v>0</v>
      </c>
      <c r="AL15" s="51">
        <v>0</v>
      </c>
      <c r="AM15" s="51">
        <v>25733.152731549199</v>
      </c>
      <c r="AN15" s="51">
        <v>0</v>
      </c>
      <c r="AO15" s="51">
        <v>0</v>
      </c>
      <c r="AP15" s="51">
        <v>0</v>
      </c>
      <c r="AQ15" s="51">
        <v>1.3032892717612901</v>
      </c>
      <c r="AR15" s="51">
        <v>0</v>
      </c>
      <c r="AS15" s="51">
        <v>0</v>
      </c>
      <c r="AT15" s="51">
        <v>0</v>
      </c>
      <c r="AU15" s="51">
        <v>0</v>
      </c>
      <c r="AV15" s="51">
        <v>0</v>
      </c>
      <c r="AW15" s="51">
        <v>0</v>
      </c>
      <c r="AX15" s="51">
        <v>0</v>
      </c>
      <c r="AY15" s="51">
        <v>0</v>
      </c>
      <c r="AZ15" s="51">
        <v>0</v>
      </c>
      <c r="BA15" s="51">
        <v>1.400771735E-5</v>
      </c>
      <c r="BB15" s="51">
        <v>0</v>
      </c>
      <c r="BC15" s="51">
        <v>0</v>
      </c>
      <c r="BD15" s="51">
        <v>0</v>
      </c>
      <c r="BE15" s="51">
        <v>6670.9710649139397</v>
      </c>
      <c r="BF15" s="51">
        <v>0</v>
      </c>
      <c r="BG15" s="51">
        <v>0</v>
      </c>
      <c r="BH15" s="51">
        <v>0</v>
      </c>
      <c r="BI15" s="51">
        <v>0.61871369550305999</v>
      </c>
      <c r="BJ15" s="51">
        <v>0</v>
      </c>
      <c r="BK15" s="51">
        <v>0</v>
      </c>
      <c r="BL15" s="51">
        <v>0</v>
      </c>
      <c r="BM15" s="51">
        <v>0</v>
      </c>
      <c r="BN15" s="51">
        <v>0</v>
      </c>
      <c r="BO15" s="51">
        <v>0</v>
      </c>
      <c r="BP15" s="51">
        <v>0</v>
      </c>
      <c r="BQ15" s="51">
        <v>0</v>
      </c>
      <c r="BR15" s="51">
        <v>0</v>
      </c>
      <c r="BS15" s="51">
        <v>0</v>
      </c>
      <c r="BT15" s="51">
        <v>0</v>
      </c>
    </row>
    <row r="16" spans="1:72" x14ac:dyDescent="0.3">
      <c r="A16" s="1">
        <v>302000</v>
      </c>
      <c r="B16" s="1" t="s">
        <v>190</v>
      </c>
      <c r="C16" s="1" t="s">
        <v>167</v>
      </c>
      <c r="D16" s="1" t="s">
        <v>175</v>
      </c>
      <c r="E16" s="1">
        <v>6</v>
      </c>
      <c r="F16" s="51">
        <v>38622.787389495898</v>
      </c>
      <c r="G16" s="51">
        <v>39880.134108671802</v>
      </c>
      <c r="H16" s="51">
        <v>42612.596266510896</v>
      </c>
      <c r="I16" s="51">
        <v>42413.0930225958</v>
      </c>
      <c r="J16" s="51">
        <v>42433.042653566001</v>
      </c>
      <c r="K16" s="51">
        <v>42203.9967168859</v>
      </c>
      <c r="L16" s="51">
        <v>41898.970125832297</v>
      </c>
      <c r="M16" s="51">
        <v>43129.750492393097</v>
      </c>
      <c r="N16" s="51">
        <v>43139.561097669197</v>
      </c>
      <c r="O16" s="51">
        <v>43139.561097669197</v>
      </c>
      <c r="P16" s="51">
        <v>45846.949103555096</v>
      </c>
      <c r="Q16" s="51">
        <v>43496.103230911802</v>
      </c>
      <c r="R16" s="51">
        <f t="shared" si="0"/>
        <v>42401.378775479745</v>
      </c>
      <c r="S16" s="51">
        <v>0</v>
      </c>
      <c r="T16" s="51">
        <v>0</v>
      </c>
      <c r="U16" s="51">
        <v>35.635700870640697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  <c r="AC16" s="51">
        <v>4.5330113600000002E-6</v>
      </c>
      <c r="AD16" s="51">
        <v>0</v>
      </c>
      <c r="AE16" s="51">
        <v>0</v>
      </c>
      <c r="AF16" s="51">
        <v>0</v>
      </c>
      <c r="AG16" s="51">
        <v>0</v>
      </c>
      <c r="AH16" s="51">
        <v>0</v>
      </c>
      <c r="AI16" s="51">
        <v>0</v>
      </c>
      <c r="AJ16" s="51">
        <v>0</v>
      </c>
      <c r="AK16" s="51">
        <v>0</v>
      </c>
      <c r="AL16" s="51">
        <v>0</v>
      </c>
      <c r="AM16" s="51">
        <v>16071.328653757</v>
      </c>
      <c r="AN16" s="51">
        <v>0</v>
      </c>
      <c r="AO16" s="51">
        <v>0</v>
      </c>
      <c r="AP16" s="51">
        <v>0</v>
      </c>
      <c r="AQ16" s="51">
        <v>1.70390019742091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4648.7064702269699</v>
      </c>
      <c r="BF16" s="51">
        <v>0</v>
      </c>
      <c r="BG16" s="51">
        <v>0</v>
      </c>
      <c r="BH16" s="51">
        <v>0</v>
      </c>
      <c r="BI16" s="51">
        <v>0.67520494596202996</v>
      </c>
      <c r="BJ16" s="51">
        <v>0</v>
      </c>
      <c r="BK16" s="51">
        <v>0</v>
      </c>
      <c r="BL16" s="51">
        <v>0</v>
      </c>
      <c r="BM16" s="51">
        <v>0</v>
      </c>
      <c r="BN16" s="51">
        <v>0</v>
      </c>
      <c r="BO16" s="51">
        <v>0</v>
      </c>
      <c r="BP16" s="51">
        <v>0</v>
      </c>
      <c r="BQ16" s="51">
        <v>0</v>
      </c>
      <c r="BR16" s="51">
        <v>0</v>
      </c>
      <c r="BS16" s="51">
        <v>0</v>
      </c>
      <c r="BT16" s="51">
        <v>0</v>
      </c>
    </row>
    <row r="17" spans="1:72" x14ac:dyDescent="0.3">
      <c r="A17" s="1">
        <v>302200</v>
      </c>
      <c r="B17" s="1" t="s">
        <v>191</v>
      </c>
      <c r="C17" s="1" t="s">
        <v>167</v>
      </c>
      <c r="D17" s="1" t="s">
        <v>175</v>
      </c>
      <c r="E17" s="1">
        <v>34</v>
      </c>
      <c r="F17" s="51">
        <v>15614.2657055892</v>
      </c>
      <c r="G17" s="51">
        <v>16107.5846384992</v>
      </c>
      <c r="H17" s="51">
        <v>16845.232407620799</v>
      </c>
      <c r="I17" s="51">
        <v>16831.1776015664</v>
      </c>
      <c r="J17" s="51">
        <v>16842.059218459199</v>
      </c>
      <c r="K17" s="51">
        <v>18184.6494717311</v>
      </c>
      <c r="L17" s="51">
        <v>17383.065369463999</v>
      </c>
      <c r="M17" s="51">
        <v>17913.279140661001</v>
      </c>
      <c r="N17" s="51">
        <v>17918.630379902501</v>
      </c>
      <c r="O17" s="51">
        <v>17918.630379902501</v>
      </c>
      <c r="P17" s="51">
        <v>17388.4166087056</v>
      </c>
      <c r="Q17" s="51">
        <v>17246.7228619735</v>
      </c>
      <c r="R17" s="51">
        <f t="shared" si="0"/>
        <v>17182.809482006251</v>
      </c>
      <c r="S17" s="51">
        <v>0</v>
      </c>
      <c r="T17" s="51">
        <v>0</v>
      </c>
      <c r="U17" s="51">
        <v>336.25481847168601</v>
      </c>
      <c r="V17" s="51">
        <v>0</v>
      </c>
      <c r="W17" s="51">
        <v>0</v>
      </c>
      <c r="X17" s="51">
        <v>0</v>
      </c>
      <c r="Y17" s="51">
        <v>0.12878947618280001</v>
      </c>
      <c r="Z17" s="51">
        <v>0</v>
      </c>
      <c r="AA17" s="51">
        <v>0</v>
      </c>
      <c r="AB17" s="51">
        <v>0</v>
      </c>
      <c r="AC17" s="51">
        <v>3.9034264510000003E-5</v>
      </c>
      <c r="AD17" s="51">
        <v>0</v>
      </c>
      <c r="AE17" s="51">
        <v>0</v>
      </c>
      <c r="AF17" s="51">
        <v>0</v>
      </c>
      <c r="AG17" s="51">
        <v>0</v>
      </c>
      <c r="AH17" s="51">
        <v>0</v>
      </c>
      <c r="AI17" s="51">
        <v>0</v>
      </c>
      <c r="AJ17" s="51">
        <v>0</v>
      </c>
      <c r="AK17" s="51">
        <v>0</v>
      </c>
      <c r="AL17" s="51">
        <v>0</v>
      </c>
      <c r="AM17" s="51">
        <v>58815.794981307197</v>
      </c>
      <c r="AN17" s="51">
        <v>0</v>
      </c>
      <c r="AO17" s="51">
        <v>0</v>
      </c>
      <c r="AP17" s="51">
        <v>0</v>
      </c>
      <c r="AQ17" s="51">
        <v>11.385409916823299</v>
      </c>
      <c r="AR17" s="51">
        <v>0</v>
      </c>
      <c r="AS17" s="51">
        <v>0</v>
      </c>
      <c r="AT17" s="51">
        <v>0</v>
      </c>
      <c r="AU17" s="51">
        <v>2.54156611613E-3</v>
      </c>
      <c r="AV17" s="51">
        <v>0</v>
      </c>
      <c r="AW17" s="51">
        <v>0</v>
      </c>
      <c r="AX17" s="51">
        <v>0</v>
      </c>
      <c r="AY17" s="51">
        <v>0</v>
      </c>
      <c r="AZ17" s="51">
        <v>0</v>
      </c>
      <c r="BA17" s="51">
        <v>0</v>
      </c>
      <c r="BB17" s="51">
        <v>0</v>
      </c>
      <c r="BC17" s="51">
        <v>0</v>
      </c>
      <c r="BD17" s="51">
        <v>0</v>
      </c>
      <c r="BE17" s="51">
        <v>51386.551344167499</v>
      </c>
      <c r="BF17" s="51">
        <v>0</v>
      </c>
      <c r="BG17" s="51">
        <v>0</v>
      </c>
      <c r="BH17" s="51">
        <v>0</v>
      </c>
      <c r="BI17" s="51">
        <v>1.3288894155587401</v>
      </c>
      <c r="BJ17" s="51">
        <v>0</v>
      </c>
      <c r="BK17" s="51">
        <v>0</v>
      </c>
      <c r="BL17" s="51">
        <v>0</v>
      </c>
      <c r="BM17" s="51">
        <v>0</v>
      </c>
      <c r="BN17" s="51">
        <v>0</v>
      </c>
      <c r="BO17" s="51">
        <v>0</v>
      </c>
      <c r="BP17" s="51">
        <v>0</v>
      </c>
      <c r="BQ17" s="51">
        <v>0</v>
      </c>
      <c r="BR17" s="51">
        <v>0</v>
      </c>
      <c r="BS17" s="51">
        <v>0</v>
      </c>
      <c r="BT17" s="51">
        <v>0</v>
      </c>
    </row>
    <row r="18" spans="1:72" x14ac:dyDescent="0.3">
      <c r="A18" s="1">
        <v>302301</v>
      </c>
      <c r="B18" s="1" t="s">
        <v>192</v>
      </c>
      <c r="C18" s="1" t="s">
        <v>167</v>
      </c>
      <c r="D18" s="1" t="s">
        <v>299</v>
      </c>
      <c r="E18" s="1">
        <v>10</v>
      </c>
      <c r="F18" s="51">
        <v>17567.9862794742</v>
      </c>
      <c r="G18" s="51">
        <v>18127.2620072557</v>
      </c>
      <c r="H18" s="51">
        <v>18779.493805798498</v>
      </c>
      <c r="I18" s="51">
        <v>18775.2512973702</v>
      </c>
      <c r="J18" s="51">
        <v>18786.132914262998</v>
      </c>
      <c r="K18" s="51">
        <v>20218.8623867889</v>
      </c>
      <c r="L18" s="51">
        <v>19340.06784666</v>
      </c>
      <c r="M18" s="51">
        <v>19934.5879678155</v>
      </c>
      <c r="N18" s="51">
        <v>19939.939207057101</v>
      </c>
      <c r="O18" s="51">
        <v>19939.939207057101</v>
      </c>
      <c r="P18" s="51">
        <v>19345.4190859015</v>
      </c>
      <c r="Q18" s="51">
        <v>19145.963616713099</v>
      </c>
      <c r="R18" s="51">
        <f t="shared" si="0"/>
        <v>19158.408801846228</v>
      </c>
      <c r="S18" s="51">
        <v>0</v>
      </c>
      <c r="T18" s="51">
        <v>0</v>
      </c>
      <c r="U18" s="51">
        <v>98.683479334081895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10654.8116755104</v>
      </c>
      <c r="AN18" s="51">
        <v>0</v>
      </c>
      <c r="AO18" s="51">
        <v>0</v>
      </c>
      <c r="AP18" s="51">
        <v>0</v>
      </c>
      <c r="AQ18" s="51">
        <v>51.416184058292799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W18" s="51">
        <v>0</v>
      </c>
      <c r="AX18" s="51">
        <v>0</v>
      </c>
      <c r="AY18" s="51">
        <v>0</v>
      </c>
      <c r="AZ18" s="51">
        <v>0</v>
      </c>
      <c r="BA18" s="51">
        <v>2.9918411123930001E-2</v>
      </c>
      <c r="BB18" s="51">
        <v>0</v>
      </c>
      <c r="BC18" s="51">
        <v>0</v>
      </c>
      <c r="BD18" s="51">
        <v>0</v>
      </c>
      <c r="BE18" s="51">
        <v>483.40370035608299</v>
      </c>
      <c r="BF18" s="51">
        <v>0</v>
      </c>
      <c r="BG18" s="51">
        <v>0</v>
      </c>
      <c r="BH18" s="51">
        <v>0</v>
      </c>
      <c r="BI18" s="51">
        <v>0.83929857824762</v>
      </c>
      <c r="BJ18" s="51">
        <v>0</v>
      </c>
      <c r="BK18" s="51">
        <v>0</v>
      </c>
      <c r="BL18" s="51">
        <v>0</v>
      </c>
      <c r="BM18" s="51">
        <v>0</v>
      </c>
      <c r="BN18" s="51">
        <v>0</v>
      </c>
      <c r="BO18" s="51">
        <v>0</v>
      </c>
      <c r="BP18" s="51">
        <v>0</v>
      </c>
      <c r="BQ18" s="51">
        <v>0</v>
      </c>
      <c r="BR18" s="51">
        <v>0</v>
      </c>
      <c r="BS18" s="51">
        <v>0</v>
      </c>
      <c r="BT18" s="51">
        <v>0</v>
      </c>
    </row>
    <row r="19" spans="1:72" x14ac:dyDescent="0.3">
      <c r="A19" s="1">
        <v>302400</v>
      </c>
      <c r="B19" s="1" t="s">
        <v>193</v>
      </c>
      <c r="C19" s="1" t="s">
        <v>167</v>
      </c>
      <c r="D19" s="1" t="s">
        <v>175</v>
      </c>
      <c r="E19" s="1">
        <v>7</v>
      </c>
      <c r="F19" s="51">
        <v>20520.900058318301</v>
      </c>
      <c r="G19" s="51">
        <v>21233.304659252201</v>
      </c>
      <c r="H19" s="51">
        <v>22384.905808849599</v>
      </c>
      <c r="I19" s="51">
        <v>22358.1157818256</v>
      </c>
      <c r="J19" s="51">
        <v>22368.997398718398</v>
      </c>
      <c r="K19" s="51">
        <v>24255.362788427301</v>
      </c>
      <c r="L19" s="51">
        <v>23019.683597529802</v>
      </c>
      <c r="M19" s="51">
        <v>23789.024592655202</v>
      </c>
      <c r="N19" s="51">
        <v>23794.375831896799</v>
      </c>
      <c r="O19" s="51">
        <v>23794.375831896799</v>
      </c>
      <c r="P19" s="51">
        <v>23025.034836771301</v>
      </c>
      <c r="Q19" s="51">
        <v>22846.980880757801</v>
      </c>
      <c r="R19" s="51">
        <f t="shared" si="0"/>
        <v>22782.588505574924</v>
      </c>
      <c r="S19" s="51">
        <v>0</v>
      </c>
      <c r="T19" s="51">
        <v>0</v>
      </c>
      <c r="U19" s="51">
        <v>96.856007494561894</v>
      </c>
      <c r="V19" s="51">
        <v>0</v>
      </c>
      <c r="W19" s="51">
        <v>0</v>
      </c>
      <c r="X19" s="51">
        <v>0</v>
      </c>
      <c r="Y19" s="51">
        <v>0.16098684522849999</v>
      </c>
      <c r="Z19" s="51">
        <v>0</v>
      </c>
      <c r="AA19" s="51">
        <v>0</v>
      </c>
      <c r="AB19" s="51">
        <v>0</v>
      </c>
      <c r="AC19" s="51">
        <v>2.34205587E-5</v>
      </c>
      <c r="AD19" s="51">
        <v>0</v>
      </c>
      <c r="AE19" s="51">
        <v>0</v>
      </c>
      <c r="AF19" s="51">
        <v>0</v>
      </c>
      <c r="AG19" s="51">
        <v>0</v>
      </c>
      <c r="AH19" s="51">
        <v>0</v>
      </c>
      <c r="AI19" s="51">
        <v>0</v>
      </c>
      <c r="AJ19" s="51">
        <v>0</v>
      </c>
      <c r="AK19" s="51">
        <v>0</v>
      </c>
      <c r="AL19" s="51">
        <v>0</v>
      </c>
      <c r="AM19" s="51">
        <v>14541.2262764731</v>
      </c>
      <c r="AN19" s="51">
        <v>0</v>
      </c>
      <c r="AO19" s="51">
        <v>0</v>
      </c>
      <c r="AP19" s="51">
        <v>0</v>
      </c>
      <c r="AQ19" s="51">
        <v>2.9156889855700001</v>
      </c>
      <c r="AR19" s="51">
        <v>0</v>
      </c>
      <c r="AS19" s="51">
        <v>0</v>
      </c>
      <c r="AT19" s="51">
        <v>0</v>
      </c>
      <c r="AU19" s="51">
        <v>0</v>
      </c>
      <c r="AV19" s="51">
        <v>0</v>
      </c>
      <c r="AW19" s="51">
        <v>0</v>
      </c>
      <c r="AX19" s="51">
        <v>0</v>
      </c>
      <c r="AY19" s="51">
        <v>0</v>
      </c>
      <c r="AZ19" s="51">
        <v>0</v>
      </c>
      <c r="BA19" s="51">
        <v>0</v>
      </c>
      <c r="BB19" s="51">
        <v>0</v>
      </c>
      <c r="BC19" s="51">
        <v>0</v>
      </c>
      <c r="BD19" s="51">
        <v>0</v>
      </c>
      <c r="BE19" s="51">
        <v>10734.7848392407</v>
      </c>
      <c r="BF19" s="51">
        <v>0</v>
      </c>
      <c r="BG19" s="51">
        <v>0</v>
      </c>
      <c r="BH19" s="51">
        <v>0</v>
      </c>
      <c r="BI19" s="51">
        <v>1.1338600984979901</v>
      </c>
      <c r="BJ19" s="51">
        <v>0</v>
      </c>
      <c r="BK19" s="51">
        <v>0</v>
      </c>
      <c r="BL19" s="51">
        <v>0</v>
      </c>
      <c r="BM19" s="51">
        <v>0</v>
      </c>
      <c r="BN19" s="51">
        <v>0</v>
      </c>
      <c r="BO19" s="51">
        <v>0</v>
      </c>
      <c r="BP19" s="51">
        <v>0</v>
      </c>
      <c r="BQ19" s="51">
        <v>0</v>
      </c>
      <c r="BR19" s="51">
        <v>0</v>
      </c>
      <c r="BS19" s="51">
        <v>0</v>
      </c>
      <c r="BT19" s="51">
        <v>0</v>
      </c>
    </row>
    <row r="20" spans="1:72" x14ac:dyDescent="0.3">
      <c r="A20" s="1">
        <v>302500</v>
      </c>
      <c r="B20" s="1" t="s">
        <v>194</v>
      </c>
      <c r="C20" s="1" t="s">
        <v>167</v>
      </c>
      <c r="D20" s="1" t="s">
        <v>299</v>
      </c>
      <c r="E20" s="1">
        <v>5</v>
      </c>
      <c r="F20" s="51">
        <v>17591.821809505698</v>
      </c>
      <c r="G20" s="51">
        <v>18186.180348659698</v>
      </c>
      <c r="H20" s="51">
        <v>18857.827685738001</v>
      </c>
      <c r="I20" s="51">
        <v>18855.590189990999</v>
      </c>
      <c r="J20" s="51">
        <v>18866.471806883899</v>
      </c>
      <c r="K20" s="51">
        <v>20145.785991548499</v>
      </c>
      <c r="L20" s="51">
        <v>19404.267071287199</v>
      </c>
      <c r="M20" s="51">
        <v>20035.471709608901</v>
      </c>
      <c r="N20" s="51">
        <v>20040.8229488504</v>
      </c>
      <c r="O20" s="51">
        <v>20040.8229488504</v>
      </c>
      <c r="P20" s="51">
        <v>19409.618310528698</v>
      </c>
      <c r="Q20" s="51">
        <v>19059.1622150082</v>
      </c>
      <c r="R20" s="51">
        <f t="shared" si="0"/>
        <v>19207.820253038382</v>
      </c>
      <c r="S20" s="51">
        <v>0</v>
      </c>
      <c r="T20" s="51">
        <v>0</v>
      </c>
      <c r="U20" s="51">
        <v>28069.967455027701</v>
      </c>
      <c r="V20" s="51">
        <v>0</v>
      </c>
      <c r="W20" s="51">
        <v>0</v>
      </c>
      <c r="X20" s="51">
        <v>0</v>
      </c>
      <c r="Y20" s="51">
        <v>0.91526135535227005</v>
      </c>
      <c r="Z20" s="51">
        <v>0</v>
      </c>
      <c r="AA20" s="51">
        <v>0</v>
      </c>
      <c r="AB20" s="51">
        <v>0</v>
      </c>
      <c r="AC20" s="51">
        <v>1.2899863474E-4</v>
      </c>
      <c r="AD20" s="51">
        <v>0</v>
      </c>
      <c r="AE20" s="51">
        <v>0</v>
      </c>
      <c r="AF20" s="51">
        <v>0</v>
      </c>
      <c r="AG20" s="51">
        <v>0</v>
      </c>
      <c r="AH20" s="51">
        <v>0</v>
      </c>
      <c r="AI20" s="51">
        <v>0</v>
      </c>
      <c r="AJ20" s="51">
        <v>0</v>
      </c>
      <c r="AK20" s="51">
        <v>0</v>
      </c>
      <c r="AL20" s="51">
        <v>0</v>
      </c>
      <c r="AM20" s="51">
        <v>13493.583240088799</v>
      </c>
      <c r="AN20" s="51">
        <v>0</v>
      </c>
      <c r="AO20" s="51">
        <v>0</v>
      </c>
      <c r="AP20" s="51">
        <v>0</v>
      </c>
      <c r="AQ20" s="51">
        <v>2.8502637693084298</v>
      </c>
      <c r="AR20" s="51">
        <v>0</v>
      </c>
      <c r="AS20" s="51">
        <v>0</v>
      </c>
      <c r="AT20" s="51">
        <v>0</v>
      </c>
      <c r="AU20" s="51">
        <v>5.6913320114199998E-3</v>
      </c>
      <c r="AV20" s="51">
        <v>0</v>
      </c>
      <c r="AW20" s="51">
        <v>0</v>
      </c>
      <c r="AX20" s="51">
        <v>0</v>
      </c>
      <c r="AY20" s="51">
        <v>0</v>
      </c>
      <c r="AZ20" s="51">
        <v>0</v>
      </c>
      <c r="BA20" s="51">
        <v>0</v>
      </c>
      <c r="BB20" s="51">
        <v>0</v>
      </c>
      <c r="BC20" s="51">
        <v>0</v>
      </c>
      <c r="BD20" s="51">
        <v>0</v>
      </c>
      <c r="BE20" s="51">
        <v>2519.4098508984998</v>
      </c>
      <c r="BF20" s="51">
        <v>0</v>
      </c>
      <c r="BG20" s="51">
        <v>0</v>
      </c>
      <c r="BH20" s="51">
        <v>0</v>
      </c>
      <c r="BI20" s="51">
        <v>0</v>
      </c>
      <c r="BJ20" s="51">
        <v>0</v>
      </c>
      <c r="BK20" s="51">
        <v>0</v>
      </c>
      <c r="BL20" s="51">
        <v>0</v>
      </c>
      <c r="BM20" s="51">
        <v>0</v>
      </c>
      <c r="BN20" s="51">
        <v>0</v>
      </c>
      <c r="BO20" s="51">
        <v>0</v>
      </c>
      <c r="BP20" s="51">
        <v>0</v>
      </c>
      <c r="BQ20" s="51">
        <v>0</v>
      </c>
      <c r="BR20" s="51">
        <v>0</v>
      </c>
      <c r="BS20" s="51">
        <v>0</v>
      </c>
      <c r="BT20" s="51">
        <v>0</v>
      </c>
    </row>
    <row r="21" spans="1:72" x14ac:dyDescent="0.3">
      <c r="A21" s="1">
        <v>302600</v>
      </c>
      <c r="B21" s="1" t="s">
        <v>195</v>
      </c>
      <c r="C21" s="1" t="s">
        <v>167</v>
      </c>
      <c r="D21" s="1" t="s">
        <v>299</v>
      </c>
      <c r="E21" s="1">
        <v>20</v>
      </c>
      <c r="F21" s="51">
        <v>15199.533564600601</v>
      </c>
      <c r="G21" s="51">
        <v>15685.260028836101</v>
      </c>
      <c r="H21" s="51">
        <v>16309.529536604199</v>
      </c>
      <c r="I21" s="51">
        <v>16302.254907771199</v>
      </c>
      <c r="J21" s="51">
        <v>16313.6806055087</v>
      </c>
      <c r="K21" s="51">
        <v>17668.886865397901</v>
      </c>
      <c r="L21" s="51">
        <v>16836.4468542047</v>
      </c>
      <c r="M21" s="51">
        <v>17349.2601908867</v>
      </c>
      <c r="N21" s="51">
        <v>17354.8789920903</v>
      </c>
      <c r="O21" s="51">
        <v>17354.8789920903</v>
      </c>
      <c r="P21" s="51">
        <v>16842.0656554083</v>
      </c>
      <c r="Q21" s="51">
        <v>16621.775915671398</v>
      </c>
      <c r="R21" s="51">
        <f t="shared" si="0"/>
        <v>16653.20434242253</v>
      </c>
      <c r="S21" s="51">
        <v>0</v>
      </c>
      <c r="T21" s="51">
        <v>0</v>
      </c>
      <c r="U21" s="51">
        <v>18789.270503694799</v>
      </c>
      <c r="V21" s="51">
        <v>0</v>
      </c>
      <c r="W21" s="51">
        <v>0</v>
      </c>
      <c r="X21" s="51">
        <v>0</v>
      </c>
      <c r="Y21" s="51">
        <v>0.1220348473803</v>
      </c>
      <c r="Z21" s="51">
        <v>0</v>
      </c>
      <c r="AA21" s="51">
        <v>0</v>
      </c>
      <c r="AB21" s="51">
        <v>0</v>
      </c>
      <c r="AC21" s="51">
        <v>3.2646723530999999E-4</v>
      </c>
      <c r="AD21" s="51">
        <v>0</v>
      </c>
      <c r="AE21" s="51">
        <v>0.17847176012682001</v>
      </c>
      <c r="AF21" s="51">
        <v>0</v>
      </c>
      <c r="AG21" s="51">
        <v>0</v>
      </c>
      <c r="AH21" s="51">
        <v>0</v>
      </c>
      <c r="AI21" s="51">
        <v>0</v>
      </c>
      <c r="AJ21" s="51">
        <v>0</v>
      </c>
      <c r="AK21" s="51">
        <v>0</v>
      </c>
      <c r="AL21" s="51">
        <v>0</v>
      </c>
      <c r="AM21" s="51">
        <v>53290.233360134502</v>
      </c>
      <c r="AN21" s="51">
        <v>0</v>
      </c>
      <c r="AO21" s="51">
        <v>0</v>
      </c>
      <c r="AP21" s="51">
        <v>0</v>
      </c>
      <c r="AQ21" s="51">
        <v>3.43610391231149</v>
      </c>
      <c r="AR21" s="51">
        <v>0</v>
      </c>
      <c r="AS21" s="51">
        <v>0</v>
      </c>
      <c r="AT21" s="51">
        <v>0</v>
      </c>
      <c r="AU21" s="51">
        <v>6.5535460769999997E-5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8.9981822596809993E-2</v>
      </c>
      <c r="BB21" s="51">
        <v>0</v>
      </c>
      <c r="BC21" s="51">
        <v>0</v>
      </c>
      <c r="BD21" s="51">
        <v>0</v>
      </c>
      <c r="BE21" s="51">
        <v>9159.0434652640306</v>
      </c>
      <c r="BF21" s="51">
        <v>0</v>
      </c>
      <c r="BG21" s="51">
        <v>0</v>
      </c>
      <c r="BH21" s="51">
        <v>0</v>
      </c>
      <c r="BI21" s="51">
        <v>0.44385982503479998</v>
      </c>
      <c r="BJ21" s="51">
        <v>0</v>
      </c>
      <c r="BK21" s="51">
        <v>0</v>
      </c>
      <c r="BL21" s="51">
        <v>0</v>
      </c>
      <c r="BM21" s="51">
        <v>0</v>
      </c>
      <c r="BN21" s="51">
        <v>0</v>
      </c>
      <c r="BO21" s="51">
        <v>0</v>
      </c>
      <c r="BP21" s="51">
        <v>0</v>
      </c>
      <c r="BQ21" s="51">
        <v>0</v>
      </c>
      <c r="BR21" s="51">
        <v>0</v>
      </c>
      <c r="BS21" s="51">
        <v>0</v>
      </c>
      <c r="BT21" s="51">
        <v>0.10566201100679</v>
      </c>
    </row>
    <row r="22" spans="1:72" x14ac:dyDescent="0.3">
      <c r="A22" s="1">
        <v>303200</v>
      </c>
      <c r="B22" s="1" t="s">
        <v>196</v>
      </c>
      <c r="C22" s="1" t="s">
        <v>167</v>
      </c>
      <c r="D22" s="1" t="s">
        <v>175</v>
      </c>
      <c r="E22" s="1">
        <v>17</v>
      </c>
      <c r="F22" s="51">
        <v>17674.5266002963</v>
      </c>
      <c r="G22" s="51">
        <v>18280.640053765499</v>
      </c>
      <c r="H22" s="51">
        <v>19152.494155787299</v>
      </c>
      <c r="I22" s="51">
        <v>19134.616959569099</v>
      </c>
      <c r="J22" s="51">
        <v>19146.138671573201</v>
      </c>
      <c r="K22" s="51">
        <v>20337.144560733101</v>
      </c>
      <c r="L22" s="51">
        <v>19604.238652742399</v>
      </c>
      <c r="M22" s="51">
        <v>20244.572286316699</v>
      </c>
      <c r="N22" s="51">
        <v>20250.238304337101</v>
      </c>
      <c r="O22" s="51">
        <v>20250.238304337101</v>
      </c>
      <c r="P22" s="51">
        <v>19851.168450620698</v>
      </c>
      <c r="Q22" s="51">
        <v>19448.282361084599</v>
      </c>
      <c r="R22" s="51">
        <f t="shared" si="0"/>
        <v>19447.858280096923</v>
      </c>
      <c r="S22" s="51">
        <v>0</v>
      </c>
      <c r="T22" s="51">
        <v>0</v>
      </c>
      <c r="U22" s="51">
        <v>91.373591976001805</v>
      </c>
      <c r="V22" s="51">
        <v>0</v>
      </c>
      <c r="W22" s="51">
        <v>0</v>
      </c>
      <c r="X22" s="51">
        <v>0</v>
      </c>
      <c r="Y22" s="51">
        <v>0.41186760990852</v>
      </c>
      <c r="Z22" s="51">
        <v>0</v>
      </c>
      <c r="AA22" s="51">
        <v>0</v>
      </c>
      <c r="AB22" s="51">
        <v>0</v>
      </c>
      <c r="AC22" s="51">
        <v>3.3764970160000003E-4</v>
      </c>
      <c r="AD22" s="51">
        <v>0</v>
      </c>
      <c r="AE22" s="51">
        <v>0</v>
      </c>
      <c r="AF22" s="51">
        <v>0</v>
      </c>
      <c r="AG22" s="51">
        <v>0</v>
      </c>
      <c r="AH22" s="51">
        <v>0</v>
      </c>
      <c r="AI22" s="51">
        <v>0</v>
      </c>
      <c r="AJ22" s="51">
        <v>0</v>
      </c>
      <c r="AK22" s="51">
        <v>0</v>
      </c>
      <c r="AL22" s="51">
        <v>0</v>
      </c>
      <c r="AM22" s="51">
        <v>2802.5324472129701</v>
      </c>
      <c r="AN22" s="51">
        <v>0</v>
      </c>
      <c r="AO22" s="51">
        <v>0</v>
      </c>
      <c r="AP22" s="51">
        <v>0</v>
      </c>
      <c r="AQ22" s="51">
        <v>5.2508002911840599</v>
      </c>
      <c r="AR22" s="51">
        <v>0</v>
      </c>
      <c r="AS22" s="51">
        <v>0</v>
      </c>
      <c r="AT22" s="51">
        <v>0</v>
      </c>
      <c r="AU22" s="51">
        <v>8.6014578879999999E-5</v>
      </c>
      <c r="AV22" s="51">
        <v>0</v>
      </c>
      <c r="AW22" s="51">
        <v>0</v>
      </c>
      <c r="AX22" s="51">
        <v>0</v>
      </c>
      <c r="AY22" s="51">
        <v>0</v>
      </c>
      <c r="AZ22" s="51">
        <v>0</v>
      </c>
      <c r="BA22" s="51">
        <v>0</v>
      </c>
      <c r="BB22" s="51">
        <v>0</v>
      </c>
      <c r="BC22" s="51">
        <v>0</v>
      </c>
      <c r="BD22" s="51">
        <v>0</v>
      </c>
      <c r="BE22" s="51">
        <v>8569.1620431761803</v>
      </c>
      <c r="BF22" s="51">
        <v>0</v>
      </c>
      <c r="BG22" s="51">
        <v>0</v>
      </c>
      <c r="BH22" s="51">
        <v>0</v>
      </c>
      <c r="BI22" s="51">
        <v>0</v>
      </c>
      <c r="BJ22" s="51">
        <v>0</v>
      </c>
      <c r="BK22" s="51">
        <v>0</v>
      </c>
      <c r="BL22" s="51">
        <v>0</v>
      </c>
      <c r="BM22" s="51">
        <v>0</v>
      </c>
      <c r="BN22" s="51">
        <v>0</v>
      </c>
      <c r="BO22" s="51">
        <v>0</v>
      </c>
      <c r="BP22" s="51">
        <v>0</v>
      </c>
      <c r="BQ22" s="51">
        <v>0</v>
      </c>
      <c r="BR22" s="51">
        <v>0</v>
      </c>
      <c r="BS22" s="51">
        <v>0</v>
      </c>
      <c r="BT22" s="51">
        <v>0</v>
      </c>
    </row>
    <row r="23" spans="1:72" x14ac:dyDescent="0.3">
      <c r="A23" s="1">
        <v>303201</v>
      </c>
      <c r="B23" s="1" t="s">
        <v>197</v>
      </c>
      <c r="C23" s="1" t="s">
        <v>167</v>
      </c>
      <c r="D23" s="1" t="s">
        <v>174</v>
      </c>
      <c r="E23" s="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f t="shared" si="0"/>
        <v>0</v>
      </c>
      <c r="S23" s="51" t="s">
        <v>320</v>
      </c>
      <c r="T23" s="51" t="s">
        <v>320</v>
      </c>
      <c r="U23" s="51" t="s">
        <v>320</v>
      </c>
      <c r="V23" s="51" t="s">
        <v>320</v>
      </c>
      <c r="W23" s="51" t="s">
        <v>320</v>
      </c>
      <c r="X23" s="51" t="s">
        <v>320</v>
      </c>
      <c r="Y23" s="51" t="s">
        <v>320</v>
      </c>
      <c r="Z23" s="51" t="s">
        <v>320</v>
      </c>
      <c r="AA23" s="51" t="s">
        <v>320</v>
      </c>
      <c r="AB23" s="51" t="s">
        <v>320</v>
      </c>
      <c r="AC23" s="51" t="s">
        <v>320</v>
      </c>
      <c r="AD23" s="51" t="s">
        <v>320</v>
      </c>
      <c r="AE23" s="51" t="s">
        <v>320</v>
      </c>
      <c r="AF23" s="51" t="s">
        <v>320</v>
      </c>
      <c r="AG23" s="51" t="s">
        <v>320</v>
      </c>
      <c r="AH23" s="51" t="s">
        <v>320</v>
      </c>
      <c r="AI23" s="51" t="s">
        <v>320</v>
      </c>
      <c r="AJ23" s="51" t="s">
        <v>320</v>
      </c>
      <c r="AK23" s="51" t="s">
        <v>320</v>
      </c>
      <c r="AL23" s="51" t="s">
        <v>320</v>
      </c>
      <c r="AM23" s="51" t="s">
        <v>320</v>
      </c>
      <c r="AN23" s="51" t="s">
        <v>320</v>
      </c>
      <c r="AO23" s="51" t="s">
        <v>320</v>
      </c>
      <c r="AP23" s="51" t="s">
        <v>320</v>
      </c>
      <c r="AQ23" s="51" t="s">
        <v>320</v>
      </c>
      <c r="AR23" s="51" t="s">
        <v>320</v>
      </c>
      <c r="AS23" s="51" t="s">
        <v>320</v>
      </c>
      <c r="AT23" s="51" t="s">
        <v>320</v>
      </c>
      <c r="AU23" s="51" t="s">
        <v>320</v>
      </c>
      <c r="AV23" s="51" t="s">
        <v>320</v>
      </c>
      <c r="AW23" s="51" t="s">
        <v>320</v>
      </c>
      <c r="AX23" s="51" t="s">
        <v>320</v>
      </c>
      <c r="AY23" s="51" t="s">
        <v>320</v>
      </c>
      <c r="AZ23" s="51" t="s">
        <v>320</v>
      </c>
      <c r="BA23" s="51" t="s">
        <v>320</v>
      </c>
      <c r="BB23" s="51" t="s">
        <v>320</v>
      </c>
      <c r="BC23" s="51" t="s">
        <v>320</v>
      </c>
      <c r="BD23" s="51" t="s">
        <v>320</v>
      </c>
      <c r="BE23" s="51" t="s">
        <v>320</v>
      </c>
      <c r="BF23" s="51" t="s">
        <v>320</v>
      </c>
      <c r="BG23" s="51" t="s">
        <v>320</v>
      </c>
      <c r="BH23" s="51" t="s">
        <v>320</v>
      </c>
      <c r="BI23" s="51" t="s">
        <v>320</v>
      </c>
      <c r="BJ23" s="51" t="s">
        <v>320</v>
      </c>
      <c r="BK23" s="51" t="s">
        <v>320</v>
      </c>
      <c r="BL23" s="51" t="s">
        <v>320</v>
      </c>
      <c r="BM23" s="51" t="s">
        <v>320</v>
      </c>
      <c r="BN23" s="51" t="s">
        <v>320</v>
      </c>
      <c r="BO23" s="51" t="s">
        <v>320</v>
      </c>
      <c r="BP23" s="51" t="s">
        <v>320</v>
      </c>
      <c r="BQ23" s="51" t="s">
        <v>320</v>
      </c>
      <c r="BR23" s="51" t="s">
        <v>320</v>
      </c>
      <c r="BS23" s="51" t="s">
        <v>320</v>
      </c>
      <c r="BT23" s="51" t="s">
        <v>320</v>
      </c>
    </row>
    <row r="24" spans="1:72" x14ac:dyDescent="0.3">
      <c r="A24" s="1">
        <v>304000</v>
      </c>
      <c r="B24" s="1" t="s">
        <v>198</v>
      </c>
      <c r="C24" s="1" t="s">
        <v>167</v>
      </c>
      <c r="D24" s="1" t="s">
        <v>299</v>
      </c>
      <c r="E24" s="1">
        <v>5</v>
      </c>
      <c r="F24" s="51">
        <v>43054.656631362501</v>
      </c>
      <c r="G24" s="51">
        <v>44458.621518876302</v>
      </c>
      <c r="H24" s="51">
        <v>47695.102357115</v>
      </c>
      <c r="I24" s="51">
        <v>47450.645092664301</v>
      </c>
      <c r="J24" s="51">
        <v>47463.703032935598</v>
      </c>
      <c r="K24" s="51">
        <v>47182.404561023701</v>
      </c>
      <c r="L24" s="51">
        <v>46669.325644851902</v>
      </c>
      <c r="M24" s="51">
        <v>48115.988016005896</v>
      </c>
      <c r="N24" s="51">
        <v>48122.409503095798</v>
      </c>
      <c r="O24" s="51">
        <v>48122.409503095798</v>
      </c>
      <c r="P24" s="51">
        <v>51978.764639925401</v>
      </c>
      <c r="Q24" s="51">
        <v>48668.7733727058</v>
      </c>
      <c r="R24" s="51">
        <f t="shared" si="0"/>
        <v>47415.23365613816</v>
      </c>
      <c r="S24" s="51">
        <v>0</v>
      </c>
      <c r="T24" s="51">
        <v>0</v>
      </c>
      <c r="U24" s="51">
        <v>45.686795988000902</v>
      </c>
      <c r="V24" s="51">
        <v>0</v>
      </c>
      <c r="W24" s="51">
        <v>0</v>
      </c>
      <c r="X24" s="51">
        <v>0</v>
      </c>
      <c r="Y24" s="51">
        <v>0.13728920330284</v>
      </c>
      <c r="Z24" s="51">
        <v>0</v>
      </c>
      <c r="AA24" s="51">
        <v>0</v>
      </c>
      <c r="AB24" s="51">
        <v>0</v>
      </c>
      <c r="AC24" s="51">
        <v>1.9881628779999999E-5</v>
      </c>
      <c r="AD24" s="51">
        <v>0</v>
      </c>
      <c r="AE24" s="51">
        <v>0</v>
      </c>
      <c r="AF24" s="51">
        <v>0</v>
      </c>
      <c r="AG24" s="51">
        <v>0</v>
      </c>
      <c r="AH24" s="51">
        <v>0</v>
      </c>
      <c r="AI24" s="51">
        <v>0</v>
      </c>
      <c r="AJ24" s="51">
        <v>0</v>
      </c>
      <c r="AK24" s="51">
        <v>0</v>
      </c>
      <c r="AL24" s="51">
        <v>0</v>
      </c>
      <c r="AM24" s="51">
        <v>484.77664516822102</v>
      </c>
      <c r="AN24" s="51">
        <v>0</v>
      </c>
      <c r="AO24" s="51">
        <v>0</v>
      </c>
      <c r="AP24" s="51">
        <v>0</v>
      </c>
      <c r="AQ24" s="51">
        <v>1.5723386212427499</v>
      </c>
      <c r="AR24" s="51">
        <v>0</v>
      </c>
      <c r="AS24" s="51">
        <v>0</v>
      </c>
      <c r="AT24" s="51">
        <v>0</v>
      </c>
      <c r="AU24" s="51">
        <v>0</v>
      </c>
      <c r="AV24" s="51">
        <v>0</v>
      </c>
      <c r="AW24" s="51">
        <v>0</v>
      </c>
      <c r="AX24" s="51">
        <v>0</v>
      </c>
      <c r="AY24" s="51">
        <v>0</v>
      </c>
      <c r="AZ24" s="51">
        <v>0</v>
      </c>
      <c r="BA24" s="51">
        <v>0</v>
      </c>
      <c r="BB24" s="51">
        <v>0</v>
      </c>
      <c r="BC24" s="51">
        <v>0</v>
      </c>
      <c r="BD24" s="51">
        <v>0</v>
      </c>
      <c r="BE24" s="51">
        <v>3480.5066425638001</v>
      </c>
      <c r="BF24" s="51">
        <v>0</v>
      </c>
      <c r="BG24" s="51">
        <v>0</v>
      </c>
      <c r="BH24" s="51">
        <v>0</v>
      </c>
      <c r="BI24" s="51">
        <v>0.32280714547986</v>
      </c>
      <c r="BJ24" s="51">
        <v>0</v>
      </c>
      <c r="BK24" s="51">
        <v>0</v>
      </c>
      <c r="BL24" s="51">
        <v>0</v>
      </c>
      <c r="BM24" s="51">
        <v>0</v>
      </c>
      <c r="BN24" s="51">
        <v>0</v>
      </c>
      <c r="BO24" s="51">
        <v>0</v>
      </c>
      <c r="BP24" s="51">
        <v>0</v>
      </c>
      <c r="BQ24" s="51">
        <v>0</v>
      </c>
      <c r="BR24" s="51">
        <v>0</v>
      </c>
      <c r="BS24" s="51">
        <v>0</v>
      </c>
      <c r="BT24" s="51">
        <v>0</v>
      </c>
    </row>
    <row r="25" spans="1:72" x14ac:dyDescent="0.3">
      <c r="A25" s="1">
        <v>304100</v>
      </c>
      <c r="B25" s="1" t="s">
        <v>199</v>
      </c>
      <c r="C25" s="1" t="s">
        <v>167</v>
      </c>
      <c r="D25" s="1" t="s">
        <v>175</v>
      </c>
      <c r="E25" s="1">
        <v>2</v>
      </c>
      <c r="F25" s="51">
        <v>37506.128464506801</v>
      </c>
      <c r="G25" s="51">
        <v>38937.086577396702</v>
      </c>
      <c r="H25" s="51">
        <v>41917.458478839697</v>
      </c>
      <c r="I25" s="51">
        <v>41767.608080799298</v>
      </c>
      <c r="J25" s="51">
        <v>41783.930506138502</v>
      </c>
      <c r="K25" s="51">
        <v>40748.6065691412</v>
      </c>
      <c r="L25" s="51">
        <v>40748.6065691412</v>
      </c>
      <c r="M25" s="51">
        <v>42182.341700514997</v>
      </c>
      <c r="N25" s="51">
        <v>42190.368559377297</v>
      </c>
      <c r="O25" s="51">
        <v>42190.368559377297</v>
      </c>
      <c r="P25" s="51">
        <v>44841.335394573798</v>
      </c>
      <c r="Q25" s="51">
        <v>42215.2472249329</v>
      </c>
      <c r="R25" s="51">
        <f t="shared" si="0"/>
        <v>41419.090557061638</v>
      </c>
      <c r="S25" s="51">
        <v>0</v>
      </c>
      <c r="T25" s="51">
        <v>0</v>
      </c>
      <c r="U25" s="51">
        <v>45.686795988000902</v>
      </c>
      <c r="V25" s="51">
        <v>0</v>
      </c>
      <c r="W25" s="51">
        <v>0</v>
      </c>
      <c r="X25" s="51">
        <v>0</v>
      </c>
      <c r="Y25" s="51">
        <v>0.13728920330284</v>
      </c>
      <c r="Z25" s="51">
        <v>0</v>
      </c>
      <c r="AA25" s="51">
        <v>0</v>
      </c>
      <c r="AB25" s="51">
        <v>0</v>
      </c>
      <c r="AC25" s="51">
        <v>3.3136047969999998E-5</v>
      </c>
      <c r="AD25" s="51">
        <v>0</v>
      </c>
      <c r="AE25" s="51">
        <v>0</v>
      </c>
      <c r="AF25" s="51">
        <v>0</v>
      </c>
      <c r="AG25" s="51">
        <v>0</v>
      </c>
      <c r="AH25" s="51">
        <v>0</v>
      </c>
      <c r="AI25" s="51">
        <v>0</v>
      </c>
      <c r="AJ25" s="51">
        <v>0</v>
      </c>
      <c r="AK25" s="51">
        <v>0</v>
      </c>
      <c r="AL25" s="51">
        <v>0</v>
      </c>
      <c r="AM25" s="51">
        <v>160.46480109211299</v>
      </c>
      <c r="AN25" s="51">
        <v>0</v>
      </c>
      <c r="AO25" s="51">
        <v>0</v>
      </c>
      <c r="AP25" s="51">
        <v>0</v>
      </c>
      <c r="AQ25" s="51">
        <v>1.08093835562595</v>
      </c>
      <c r="AR25" s="51">
        <v>0</v>
      </c>
      <c r="AS25" s="51">
        <v>0</v>
      </c>
      <c r="AT25" s="51">
        <v>0</v>
      </c>
      <c r="AU25" s="51">
        <v>0</v>
      </c>
      <c r="AV25" s="51">
        <v>0</v>
      </c>
      <c r="AW25" s="51">
        <v>0</v>
      </c>
      <c r="AX25" s="51">
        <v>0</v>
      </c>
      <c r="AY25" s="51">
        <v>0</v>
      </c>
      <c r="AZ25" s="51">
        <v>0</v>
      </c>
      <c r="BA25" s="51">
        <v>0</v>
      </c>
      <c r="BB25" s="51">
        <v>0</v>
      </c>
      <c r="BC25" s="51">
        <v>0</v>
      </c>
      <c r="BD25" s="51">
        <v>0</v>
      </c>
      <c r="BE25" s="51">
        <v>0</v>
      </c>
      <c r="BF25" s="51">
        <v>0</v>
      </c>
      <c r="BG25" s="51">
        <v>0</v>
      </c>
      <c r="BH25" s="51">
        <v>0</v>
      </c>
      <c r="BI25" s="51">
        <v>0.16140357273993</v>
      </c>
      <c r="BJ25" s="51">
        <v>0</v>
      </c>
      <c r="BK25" s="51">
        <v>0</v>
      </c>
      <c r="BL25" s="51">
        <v>0</v>
      </c>
      <c r="BM25" s="51">
        <v>0</v>
      </c>
      <c r="BN25" s="51">
        <v>0</v>
      </c>
      <c r="BO25" s="51">
        <v>0</v>
      </c>
      <c r="BP25" s="51">
        <v>0</v>
      </c>
      <c r="BQ25" s="51">
        <v>0</v>
      </c>
      <c r="BR25" s="51">
        <v>0</v>
      </c>
      <c r="BS25" s="51">
        <v>0</v>
      </c>
      <c r="BT25" s="51">
        <v>0</v>
      </c>
    </row>
    <row r="26" spans="1:72" x14ac:dyDescent="0.3">
      <c r="A26" s="1">
        <v>304101</v>
      </c>
      <c r="B26" s="1" t="s">
        <v>200</v>
      </c>
      <c r="C26" s="1" t="s">
        <v>167</v>
      </c>
      <c r="D26" s="1" t="s">
        <v>175</v>
      </c>
      <c r="E26" s="1">
        <v>28</v>
      </c>
      <c r="F26" s="51">
        <v>10813.7670835349</v>
      </c>
      <c r="G26" s="51">
        <v>11116.200944992101</v>
      </c>
      <c r="H26" s="51">
        <v>11459.8307073904</v>
      </c>
      <c r="I26" s="51">
        <v>11458.948662991999</v>
      </c>
      <c r="J26" s="51">
        <v>11469.8302798848</v>
      </c>
      <c r="K26" s="51">
        <v>12358.1036205285</v>
      </c>
      <c r="L26" s="51">
        <v>11907.1130992238</v>
      </c>
      <c r="M26" s="51">
        <v>12234.3908245892</v>
      </c>
      <c r="N26" s="51">
        <v>12239.742063830699</v>
      </c>
      <c r="O26" s="51">
        <v>12239.742063830699</v>
      </c>
      <c r="P26" s="51">
        <v>11919.0612436384</v>
      </c>
      <c r="Q26" s="51">
        <v>11759.929802283999</v>
      </c>
      <c r="R26" s="51">
        <f t="shared" si="0"/>
        <v>11748.055033059958</v>
      </c>
      <c r="S26" s="51">
        <v>0</v>
      </c>
      <c r="T26" s="51">
        <v>0</v>
      </c>
      <c r="U26" s="51">
        <v>735.55741540681402</v>
      </c>
      <c r="V26" s="51">
        <v>0</v>
      </c>
      <c r="W26" s="51">
        <v>0</v>
      </c>
      <c r="X26" s="51">
        <v>0</v>
      </c>
      <c r="Y26" s="51">
        <v>0.33407039470358002</v>
      </c>
      <c r="Z26" s="51">
        <v>0</v>
      </c>
      <c r="AA26" s="51">
        <v>0</v>
      </c>
      <c r="AB26" s="51">
        <v>0</v>
      </c>
      <c r="AC26" s="51">
        <v>5.6662642E-6</v>
      </c>
      <c r="AD26" s="51">
        <v>0</v>
      </c>
      <c r="AE26" s="51">
        <v>0</v>
      </c>
      <c r="AF26" s="51">
        <v>0</v>
      </c>
      <c r="AG26" s="51">
        <v>0</v>
      </c>
      <c r="AH26" s="51">
        <v>0</v>
      </c>
      <c r="AI26" s="51">
        <v>0</v>
      </c>
      <c r="AJ26" s="51">
        <v>0</v>
      </c>
      <c r="AK26" s="51">
        <v>0</v>
      </c>
      <c r="AL26" s="51">
        <v>0</v>
      </c>
      <c r="AM26" s="51">
        <v>124145.56917918401</v>
      </c>
      <c r="AN26" s="51">
        <v>0</v>
      </c>
      <c r="AO26" s="51">
        <v>0</v>
      </c>
      <c r="AP26" s="51">
        <v>0</v>
      </c>
      <c r="AQ26" s="51">
        <v>1.7541543490421101</v>
      </c>
      <c r="AR26" s="51">
        <v>0</v>
      </c>
      <c r="AS26" s="51">
        <v>0</v>
      </c>
      <c r="AT26" s="51">
        <v>0</v>
      </c>
      <c r="AU26" s="51">
        <v>0</v>
      </c>
      <c r="AV26" s="51">
        <v>0</v>
      </c>
      <c r="AW26" s="51">
        <v>0</v>
      </c>
      <c r="AX26" s="51">
        <v>0</v>
      </c>
      <c r="AY26" s="51">
        <v>0</v>
      </c>
      <c r="AZ26" s="51">
        <v>0</v>
      </c>
      <c r="BA26" s="51">
        <v>3.9735224891500002E-3</v>
      </c>
      <c r="BB26" s="51">
        <v>0</v>
      </c>
      <c r="BC26" s="51">
        <v>0</v>
      </c>
      <c r="BD26" s="51">
        <v>0</v>
      </c>
      <c r="BE26" s="51">
        <v>193.36148014243301</v>
      </c>
      <c r="BF26" s="51">
        <v>0</v>
      </c>
      <c r="BG26" s="51">
        <v>0</v>
      </c>
      <c r="BH26" s="51">
        <v>0</v>
      </c>
      <c r="BI26" s="51">
        <v>1.25894786737144</v>
      </c>
      <c r="BJ26" s="51">
        <v>0</v>
      </c>
      <c r="BK26" s="51">
        <v>0</v>
      </c>
      <c r="BL26" s="51">
        <v>0</v>
      </c>
      <c r="BM26" s="51">
        <v>0</v>
      </c>
      <c r="BN26" s="51">
        <v>0</v>
      </c>
      <c r="BO26" s="51">
        <v>0</v>
      </c>
      <c r="BP26" s="51">
        <v>0</v>
      </c>
      <c r="BQ26" s="51">
        <v>0</v>
      </c>
      <c r="BR26" s="51">
        <v>0</v>
      </c>
      <c r="BS26" s="51">
        <v>0</v>
      </c>
      <c r="BT26" s="51">
        <v>0</v>
      </c>
    </row>
    <row r="27" spans="1:72" x14ac:dyDescent="0.3">
      <c r="A27" s="1">
        <v>304102</v>
      </c>
      <c r="B27" s="1" t="s">
        <v>201</v>
      </c>
      <c r="C27" s="1" t="s">
        <v>167</v>
      </c>
      <c r="D27" s="1" t="s">
        <v>299</v>
      </c>
      <c r="E27" s="1">
        <v>42</v>
      </c>
      <c r="F27" s="51">
        <v>13342.6822714913</v>
      </c>
      <c r="G27" s="51">
        <v>13774.9641107445</v>
      </c>
      <c r="H27" s="51">
        <v>14269.9458615277</v>
      </c>
      <c r="I27" s="51">
        <v>14267.918444015701</v>
      </c>
      <c r="J27" s="51">
        <v>14278.800060908499</v>
      </c>
      <c r="K27" s="51">
        <v>15218.406590459799</v>
      </c>
      <c r="L27" s="51">
        <v>14751.1186107638</v>
      </c>
      <c r="M27" s="51">
        <v>15210.089357966401</v>
      </c>
      <c r="N27" s="51">
        <v>15215.4405972079</v>
      </c>
      <c r="O27" s="51">
        <v>15215.4405972079</v>
      </c>
      <c r="P27" s="51">
        <v>14756.4698500054</v>
      </c>
      <c r="Q27" s="51">
        <v>14463.2919990603</v>
      </c>
      <c r="R27" s="51">
        <f t="shared" si="0"/>
        <v>14563.714029279936</v>
      </c>
      <c r="S27" s="51">
        <v>0</v>
      </c>
      <c r="T27" s="51">
        <v>0</v>
      </c>
      <c r="U27" s="51">
        <v>8212.9216027479306</v>
      </c>
      <c r="V27" s="51">
        <v>0</v>
      </c>
      <c r="W27" s="51">
        <v>0</v>
      </c>
      <c r="X27" s="51">
        <v>0</v>
      </c>
      <c r="Y27" s="51">
        <v>10.734185175571399</v>
      </c>
      <c r="Z27" s="51">
        <v>0</v>
      </c>
      <c r="AA27" s="51">
        <v>0</v>
      </c>
      <c r="AB27" s="51">
        <v>0</v>
      </c>
      <c r="AC27" s="51">
        <v>1.9546906097600001E-3</v>
      </c>
      <c r="AD27" s="51">
        <v>0</v>
      </c>
      <c r="AE27" s="51">
        <v>0</v>
      </c>
      <c r="AF27" s="51">
        <v>0</v>
      </c>
      <c r="AG27" s="51">
        <v>0</v>
      </c>
      <c r="AH27" s="51">
        <v>0</v>
      </c>
      <c r="AI27" s="51">
        <v>0</v>
      </c>
      <c r="AJ27" s="51">
        <v>0</v>
      </c>
      <c r="AK27" s="51">
        <v>0</v>
      </c>
      <c r="AL27" s="51">
        <v>0</v>
      </c>
      <c r="AM27" s="51">
        <v>55994.685052233501</v>
      </c>
      <c r="AN27" s="51">
        <v>0</v>
      </c>
      <c r="AO27" s="51">
        <v>0</v>
      </c>
      <c r="AP27" s="51">
        <v>0</v>
      </c>
      <c r="AQ27" s="51">
        <v>5.8454586155093304</v>
      </c>
      <c r="AR27" s="51">
        <v>0</v>
      </c>
      <c r="AS27" s="51">
        <v>0</v>
      </c>
      <c r="AT27" s="51">
        <v>0</v>
      </c>
      <c r="AU27" s="51">
        <v>5.3443763916299998E-3</v>
      </c>
      <c r="AV27" s="51">
        <v>0</v>
      </c>
      <c r="AW27" s="51">
        <v>0</v>
      </c>
      <c r="AX27" s="51">
        <v>0</v>
      </c>
      <c r="AY27" s="51">
        <v>0</v>
      </c>
      <c r="AZ27" s="51">
        <v>0</v>
      </c>
      <c r="BA27" s="51">
        <v>4.4871387920900003E-3</v>
      </c>
      <c r="BB27" s="51">
        <v>0</v>
      </c>
      <c r="BC27" s="51">
        <v>0</v>
      </c>
      <c r="BD27" s="51">
        <v>0</v>
      </c>
      <c r="BE27" s="51">
        <v>18899.602245908402</v>
      </c>
      <c r="BF27" s="51">
        <v>0</v>
      </c>
      <c r="BG27" s="51">
        <v>0</v>
      </c>
      <c r="BH27" s="51">
        <v>0</v>
      </c>
      <c r="BI27" s="51">
        <v>1.7431585855912199</v>
      </c>
      <c r="BJ27" s="51">
        <v>0</v>
      </c>
      <c r="BK27" s="51">
        <v>0</v>
      </c>
      <c r="BL27" s="51">
        <v>0</v>
      </c>
      <c r="BM27" s="51">
        <v>0</v>
      </c>
      <c r="BN27" s="51">
        <v>0</v>
      </c>
      <c r="BO27" s="51">
        <v>0</v>
      </c>
      <c r="BP27" s="51">
        <v>0</v>
      </c>
      <c r="BQ27" s="51">
        <v>0</v>
      </c>
      <c r="BR27" s="51">
        <v>0</v>
      </c>
      <c r="BS27" s="51">
        <v>0</v>
      </c>
      <c r="BT27" s="51">
        <v>0</v>
      </c>
    </row>
    <row r="28" spans="1:72" x14ac:dyDescent="0.3">
      <c r="A28" s="1">
        <v>304103</v>
      </c>
      <c r="B28" s="1" t="s">
        <v>202</v>
      </c>
      <c r="C28" s="1" t="s">
        <v>167</v>
      </c>
      <c r="D28" s="1" t="s">
        <v>299</v>
      </c>
      <c r="E28" s="1">
        <v>70</v>
      </c>
      <c r="F28" s="51">
        <v>10834.2332333182</v>
      </c>
      <c r="G28" s="51">
        <v>11237.016284563801</v>
      </c>
      <c r="H28" s="51">
        <v>11672.848196397599</v>
      </c>
      <c r="I28" s="51">
        <v>11672.5558792551</v>
      </c>
      <c r="J28" s="51">
        <v>11683.437496147901</v>
      </c>
      <c r="K28" s="51">
        <v>12611.666773834</v>
      </c>
      <c r="L28" s="51">
        <v>12138.701738276301</v>
      </c>
      <c r="M28" s="51">
        <v>12565.3770728617</v>
      </c>
      <c r="N28" s="51">
        <v>12570.7283121032</v>
      </c>
      <c r="O28" s="51">
        <v>12570.7283121032</v>
      </c>
      <c r="P28" s="51">
        <v>12144.0529775178</v>
      </c>
      <c r="Q28" s="51">
        <v>11860.2949046864</v>
      </c>
      <c r="R28" s="51">
        <f t="shared" si="0"/>
        <v>11963.470098422098</v>
      </c>
      <c r="S28" s="51">
        <v>0</v>
      </c>
      <c r="T28" s="51">
        <v>0</v>
      </c>
      <c r="U28" s="51">
        <v>23347.414727340001</v>
      </c>
      <c r="V28" s="51">
        <v>0</v>
      </c>
      <c r="W28" s="51">
        <v>0</v>
      </c>
      <c r="X28" s="51">
        <v>0</v>
      </c>
      <c r="Y28" s="51">
        <v>11.8983976195795</v>
      </c>
      <c r="Z28" s="51">
        <v>0</v>
      </c>
      <c r="AA28" s="51">
        <v>0</v>
      </c>
      <c r="AB28" s="51">
        <v>0</v>
      </c>
      <c r="AC28" s="51">
        <v>2.9822396781999999E-3</v>
      </c>
      <c r="AD28" s="51">
        <v>0</v>
      </c>
      <c r="AE28" s="51">
        <v>0.24961071252166001</v>
      </c>
      <c r="AF28" s="51">
        <v>0</v>
      </c>
      <c r="AG28" s="51">
        <v>0</v>
      </c>
      <c r="AH28" s="51">
        <v>0</v>
      </c>
      <c r="AI28" s="51">
        <v>1.1030825318029999E-2</v>
      </c>
      <c r="AJ28" s="51">
        <v>0</v>
      </c>
      <c r="AK28" s="51">
        <v>0</v>
      </c>
      <c r="AL28" s="51">
        <v>0</v>
      </c>
      <c r="AM28" s="51">
        <v>26428.712480514601</v>
      </c>
      <c r="AN28" s="51">
        <v>0</v>
      </c>
      <c r="AO28" s="51">
        <v>0</v>
      </c>
      <c r="AP28" s="51">
        <v>0</v>
      </c>
      <c r="AQ28" s="51">
        <v>0.80596280901935002</v>
      </c>
      <c r="AR28" s="51">
        <v>0</v>
      </c>
      <c r="AS28" s="51">
        <v>0</v>
      </c>
      <c r="AT28" s="51">
        <v>0</v>
      </c>
      <c r="AU28" s="51">
        <v>4.5484312954000001E-4</v>
      </c>
      <c r="AV28" s="51">
        <v>0</v>
      </c>
      <c r="AW28" s="51">
        <v>0</v>
      </c>
      <c r="AX28" s="51">
        <v>0</v>
      </c>
      <c r="AY28" s="51">
        <v>0</v>
      </c>
      <c r="AZ28" s="51">
        <v>0</v>
      </c>
      <c r="BA28" s="51">
        <v>6.4191065156199998E-3</v>
      </c>
      <c r="BB28" s="51">
        <v>0</v>
      </c>
      <c r="BC28" s="51">
        <v>0</v>
      </c>
      <c r="BD28" s="51">
        <v>0</v>
      </c>
      <c r="BE28" s="51">
        <v>21458.464284138601</v>
      </c>
      <c r="BF28" s="51">
        <v>0</v>
      </c>
      <c r="BG28" s="51">
        <v>0</v>
      </c>
      <c r="BH28" s="51">
        <v>0</v>
      </c>
      <c r="BI28" s="51">
        <v>10.055442581697401</v>
      </c>
      <c r="BJ28" s="51">
        <v>0</v>
      </c>
      <c r="BK28" s="51">
        <v>0</v>
      </c>
      <c r="BL28" s="51">
        <v>0</v>
      </c>
      <c r="BM28" s="51">
        <v>0</v>
      </c>
      <c r="BN28" s="51">
        <v>0</v>
      </c>
      <c r="BO28" s="51">
        <v>0</v>
      </c>
      <c r="BP28" s="51">
        <v>0</v>
      </c>
      <c r="BQ28" s="51">
        <v>0</v>
      </c>
      <c r="BR28" s="51">
        <v>0</v>
      </c>
      <c r="BS28" s="51">
        <v>0</v>
      </c>
      <c r="BT28" s="51">
        <v>0</v>
      </c>
    </row>
    <row r="29" spans="1:72" x14ac:dyDescent="0.3">
      <c r="A29" s="1">
        <v>304200</v>
      </c>
      <c r="B29" s="1" t="s">
        <v>203</v>
      </c>
      <c r="C29" s="1" t="s">
        <v>167</v>
      </c>
      <c r="D29" s="1" t="s">
        <v>299</v>
      </c>
      <c r="E29" s="1">
        <v>7</v>
      </c>
      <c r="F29" s="51">
        <v>26214.0138977309</v>
      </c>
      <c r="G29" s="51">
        <v>27149.669742861901</v>
      </c>
      <c r="H29" s="51">
        <v>29064.522690342201</v>
      </c>
      <c r="I29" s="51">
        <v>28971.0980957764</v>
      </c>
      <c r="J29" s="51">
        <v>28983.534229368201</v>
      </c>
      <c r="K29" s="51">
        <v>28959.158001092899</v>
      </c>
      <c r="L29" s="51">
        <v>28681.7429694702</v>
      </c>
      <c r="M29" s="51">
        <v>29651.188299420701</v>
      </c>
      <c r="N29" s="51">
        <v>29657.304001411001</v>
      </c>
      <c r="O29" s="51">
        <v>29657.304001411001</v>
      </c>
      <c r="P29" s="51">
        <v>31207.5665630277</v>
      </c>
      <c r="Q29" s="51">
        <v>29454.8595319382</v>
      </c>
      <c r="R29" s="51">
        <f t="shared" si="0"/>
        <v>28970.996835320944</v>
      </c>
      <c r="S29" s="51">
        <v>0</v>
      </c>
      <c r="T29" s="51">
        <v>0</v>
      </c>
      <c r="U29" s="51">
        <v>127.923028766402</v>
      </c>
      <c r="V29" s="51">
        <v>0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  <c r="AC29" s="51">
        <v>3.3136047969999998E-5</v>
      </c>
      <c r="AD29" s="51">
        <v>0</v>
      </c>
      <c r="AE29" s="51">
        <v>0</v>
      </c>
      <c r="AF29" s="51">
        <v>0</v>
      </c>
      <c r="AG29" s="51">
        <v>0</v>
      </c>
      <c r="AH29" s="51">
        <v>0</v>
      </c>
      <c r="AI29" s="51">
        <v>0</v>
      </c>
      <c r="AJ29" s="51">
        <v>0</v>
      </c>
      <c r="AK29" s="51">
        <v>0</v>
      </c>
      <c r="AL29" s="51">
        <v>0</v>
      </c>
      <c r="AM29" s="51">
        <v>235.956099338846</v>
      </c>
      <c r="AN29" s="51">
        <v>0</v>
      </c>
      <c r="AO29" s="51">
        <v>0</v>
      </c>
      <c r="AP29" s="51">
        <v>0</v>
      </c>
      <c r="AQ29" s="51">
        <v>2.13513770982326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483.40370035608299</v>
      </c>
      <c r="BF29" s="51">
        <v>0</v>
      </c>
      <c r="BG29" s="51">
        <v>0</v>
      </c>
      <c r="BH29" s="51">
        <v>0</v>
      </c>
      <c r="BI29" s="51">
        <v>0.16140357273993</v>
      </c>
      <c r="BJ29" s="51">
        <v>0</v>
      </c>
      <c r="BK29" s="51">
        <v>0</v>
      </c>
      <c r="BL29" s="51">
        <v>0</v>
      </c>
      <c r="BM29" s="51">
        <v>0</v>
      </c>
      <c r="BN29" s="51">
        <v>0</v>
      </c>
      <c r="BO29" s="51">
        <v>0</v>
      </c>
      <c r="BP29" s="51">
        <v>0</v>
      </c>
      <c r="BQ29" s="51">
        <v>0</v>
      </c>
      <c r="BR29" s="51">
        <v>0</v>
      </c>
      <c r="BS29" s="51">
        <v>0</v>
      </c>
      <c r="BT29" s="51">
        <v>0</v>
      </c>
    </row>
    <row r="30" spans="1:72" x14ac:dyDescent="0.3">
      <c r="A30" s="1">
        <v>304201</v>
      </c>
      <c r="B30" s="1" t="s">
        <v>204</v>
      </c>
      <c r="C30" s="1" t="s">
        <v>167</v>
      </c>
      <c r="D30" s="1" t="s">
        <v>175</v>
      </c>
      <c r="E30" s="1">
        <v>27</v>
      </c>
      <c r="F30" s="51">
        <v>15749.571242854399</v>
      </c>
      <c r="G30" s="51">
        <v>16277.735904728699</v>
      </c>
      <c r="H30" s="51">
        <v>16856.203774316102</v>
      </c>
      <c r="I30" s="51">
        <v>16854.866643614001</v>
      </c>
      <c r="J30" s="51">
        <v>16865.7482605068</v>
      </c>
      <c r="K30" s="51">
        <v>18031.795254014301</v>
      </c>
      <c r="L30" s="51">
        <v>17377.231724564601</v>
      </c>
      <c r="M30" s="51">
        <v>17937.284073574701</v>
      </c>
      <c r="N30" s="51">
        <v>17942.635312816201</v>
      </c>
      <c r="O30" s="51">
        <v>17942.635312816201</v>
      </c>
      <c r="P30" s="51">
        <v>17382.582963806199</v>
      </c>
      <c r="Q30" s="51">
        <v>17050.160514549701</v>
      </c>
      <c r="R30" s="51">
        <f t="shared" si="0"/>
        <v>17189.037581846824</v>
      </c>
      <c r="S30" s="51">
        <v>0</v>
      </c>
      <c r="T30" s="51">
        <v>0</v>
      </c>
      <c r="U30" s="51">
        <v>16536.2243320747</v>
      </c>
      <c r="V30" s="51">
        <v>0</v>
      </c>
      <c r="W30" s="51">
        <v>0</v>
      </c>
      <c r="X30" s="51">
        <v>0</v>
      </c>
      <c r="Y30" s="51">
        <v>6.2237772163954501</v>
      </c>
      <c r="Z30" s="51">
        <v>0</v>
      </c>
      <c r="AA30" s="51">
        <v>0</v>
      </c>
      <c r="AB30" s="51">
        <v>0</v>
      </c>
      <c r="AC30" s="51">
        <v>1.06758874691E-3</v>
      </c>
      <c r="AD30" s="51">
        <v>0</v>
      </c>
      <c r="AE30" s="51">
        <v>8.3179802083114591</v>
      </c>
      <c r="AF30" s="51">
        <v>0</v>
      </c>
      <c r="AG30" s="51">
        <v>0</v>
      </c>
      <c r="AH30" s="51">
        <v>0</v>
      </c>
      <c r="AI30" s="51">
        <v>0</v>
      </c>
      <c r="AJ30" s="51">
        <v>0</v>
      </c>
      <c r="AK30" s="51">
        <v>0</v>
      </c>
      <c r="AL30" s="51">
        <v>0</v>
      </c>
      <c r="AM30" s="51">
        <v>7503.4638794656003</v>
      </c>
      <c r="AN30" s="51">
        <v>0</v>
      </c>
      <c r="AO30" s="51">
        <v>0</v>
      </c>
      <c r="AP30" s="51">
        <v>0</v>
      </c>
      <c r="AQ30" s="51">
        <v>5.4018472035096803</v>
      </c>
      <c r="AR30" s="51">
        <v>0</v>
      </c>
      <c r="AS30" s="51">
        <v>0</v>
      </c>
      <c r="AT30" s="51">
        <v>0</v>
      </c>
      <c r="AU30" s="51">
        <v>1.8923377621770002E-2</v>
      </c>
      <c r="AV30" s="51">
        <v>0</v>
      </c>
      <c r="AW30" s="51">
        <v>0</v>
      </c>
      <c r="AX30" s="51">
        <v>0</v>
      </c>
      <c r="AY30" s="51">
        <v>0</v>
      </c>
      <c r="AZ30" s="51">
        <v>0</v>
      </c>
      <c r="BA30" s="51">
        <v>0</v>
      </c>
      <c r="BB30" s="51">
        <v>0.13966395060827</v>
      </c>
      <c r="BC30" s="51">
        <v>0</v>
      </c>
      <c r="BD30" s="51">
        <v>0</v>
      </c>
      <c r="BE30" s="51">
        <v>7639.5638366260901</v>
      </c>
      <c r="BF30" s="51">
        <v>0</v>
      </c>
      <c r="BG30" s="51">
        <v>0</v>
      </c>
      <c r="BH30" s="51">
        <v>0</v>
      </c>
      <c r="BI30" s="51">
        <v>0.35508786002783999</v>
      </c>
      <c r="BJ30" s="51">
        <v>0</v>
      </c>
      <c r="BK30" s="51">
        <v>0</v>
      </c>
      <c r="BL30" s="51">
        <v>0</v>
      </c>
      <c r="BM30" s="51">
        <v>0</v>
      </c>
      <c r="BN30" s="51">
        <v>0</v>
      </c>
      <c r="BO30" s="51">
        <v>0</v>
      </c>
      <c r="BP30" s="51">
        <v>0</v>
      </c>
      <c r="BQ30" s="51">
        <v>0</v>
      </c>
      <c r="BR30" s="51">
        <v>0</v>
      </c>
      <c r="BS30" s="51">
        <v>0</v>
      </c>
      <c r="BT30" s="51">
        <v>0</v>
      </c>
    </row>
    <row r="31" spans="1:72" x14ac:dyDescent="0.3">
      <c r="A31" s="1">
        <v>304202</v>
      </c>
      <c r="B31" s="1" t="s">
        <v>205</v>
      </c>
      <c r="C31" s="1" t="s">
        <v>167</v>
      </c>
      <c r="D31" s="1" t="s">
        <v>175</v>
      </c>
      <c r="E31" s="1">
        <v>24</v>
      </c>
      <c r="F31" s="51">
        <v>14854.558894973799</v>
      </c>
      <c r="G31" s="51">
        <v>15347.2539951174</v>
      </c>
      <c r="H31" s="51">
        <v>15934.0934813964</v>
      </c>
      <c r="I31" s="51">
        <v>15930.505010974901</v>
      </c>
      <c r="J31" s="51">
        <v>15941.3866278677</v>
      </c>
      <c r="K31" s="51">
        <v>17077.0627622098</v>
      </c>
      <c r="L31" s="51">
        <v>16442.7610887101</v>
      </c>
      <c r="M31" s="51">
        <v>16966.908520172099</v>
      </c>
      <c r="N31" s="51">
        <v>16972.259759413599</v>
      </c>
      <c r="O31" s="51">
        <v>16972.259759413599</v>
      </c>
      <c r="P31" s="51">
        <v>16448.1123279516</v>
      </c>
      <c r="Q31" s="51">
        <v>16147.6391339245</v>
      </c>
      <c r="R31" s="51">
        <f t="shared" si="0"/>
        <v>16252.900113510457</v>
      </c>
      <c r="S31" s="51">
        <v>0</v>
      </c>
      <c r="T31" s="51">
        <v>0</v>
      </c>
      <c r="U31" s="51">
        <v>5052.1555486635098</v>
      </c>
      <c r="V31" s="51">
        <v>0</v>
      </c>
      <c r="W31" s="51">
        <v>0</v>
      </c>
      <c r="X31" s="51">
        <v>0</v>
      </c>
      <c r="Y31" s="51">
        <v>2.7490790069360802</v>
      </c>
      <c r="Z31" s="51">
        <v>0</v>
      </c>
      <c r="AA31" s="51">
        <v>0</v>
      </c>
      <c r="AB31" s="51">
        <v>0</v>
      </c>
      <c r="AC31" s="51">
        <v>5.9411431841999997E-4</v>
      </c>
      <c r="AD31" s="51">
        <v>0</v>
      </c>
      <c r="AE31" s="51">
        <v>0</v>
      </c>
      <c r="AF31" s="51">
        <v>0</v>
      </c>
      <c r="AG31" s="51">
        <v>0</v>
      </c>
      <c r="AH31" s="51">
        <v>0</v>
      </c>
      <c r="AI31" s="51">
        <v>0</v>
      </c>
      <c r="AJ31" s="51">
        <v>0</v>
      </c>
      <c r="AK31" s="51">
        <v>0</v>
      </c>
      <c r="AL31" s="51">
        <v>0</v>
      </c>
      <c r="AM31" s="51">
        <v>10021.5820156834</v>
      </c>
      <c r="AN31" s="51">
        <v>0</v>
      </c>
      <c r="AO31" s="51">
        <v>0</v>
      </c>
      <c r="AP31" s="51">
        <v>0</v>
      </c>
      <c r="AQ31" s="51">
        <v>4.4887387504677596</v>
      </c>
      <c r="AR31" s="51">
        <v>0</v>
      </c>
      <c r="AS31" s="51">
        <v>0</v>
      </c>
      <c r="AT31" s="51">
        <v>0</v>
      </c>
      <c r="AU31" s="51">
        <v>1.8794317649099999E-3</v>
      </c>
      <c r="AV31" s="51">
        <v>0</v>
      </c>
      <c r="AW31" s="51">
        <v>0</v>
      </c>
      <c r="AX31" s="51">
        <v>0</v>
      </c>
      <c r="AY31" s="51">
        <v>0</v>
      </c>
      <c r="AZ31" s="51">
        <v>0</v>
      </c>
      <c r="BA31" s="51">
        <v>0</v>
      </c>
      <c r="BB31" s="51">
        <v>0</v>
      </c>
      <c r="BC31" s="51">
        <v>0</v>
      </c>
      <c r="BD31" s="51">
        <v>0</v>
      </c>
      <c r="BE31" s="51">
        <v>13298.8483012868</v>
      </c>
      <c r="BF31" s="51">
        <v>0</v>
      </c>
      <c r="BG31" s="51">
        <v>0</v>
      </c>
      <c r="BH31" s="51">
        <v>0</v>
      </c>
      <c r="BI31" s="51">
        <v>0</v>
      </c>
      <c r="BJ31" s="51">
        <v>0</v>
      </c>
      <c r="BK31" s="51">
        <v>0</v>
      </c>
      <c r="BL31" s="51">
        <v>0</v>
      </c>
      <c r="BM31" s="51">
        <v>0</v>
      </c>
      <c r="BN31" s="51">
        <v>0</v>
      </c>
      <c r="BO31" s="51">
        <v>0</v>
      </c>
      <c r="BP31" s="51">
        <v>0</v>
      </c>
      <c r="BQ31" s="51">
        <v>0</v>
      </c>
      <c r="BR31" s="51">
        <v>0</v>
      </c>
      <c r="BS31" s="51">
        <v>0</v>
      </c>
      <c r="BT31" s="51">
        <v>0</v>
      </c>
    </row>
    <row r="32" spans="1:72" x14ac:dyDescent="0.3">
      <c r="A32" s="1">
        <v>304203</v>
      </c>
      <c r="B32" s="1" t="s">
        <v>206</v>
      </c>
      <c r="C32" s="1" t="s">
        <v>167</v>
      </c>
      <c r="D32" s="1" t="s">
        <v>175</v>
      </c>
      <c r="E32" s="1">
        <v>12</v>
      </c>
      <c r="F32" s="51">
        <v>15391.9893746568</v>
      </c>
      <c r="G32" s="51">
        <v>15910.0318836324</v>
      </c>
      <c r="H32" s="51">
        <v>16575.650751506499</v>
      </c>
      <c r="I32" s="51">
        <v>16569.276943299399</v>
      </c>
      <c r="J32" s="51">
        <v>16580.1585601923</v>
      </c>
      <c r="K32" s="51">
        <v>17719.308001222798</v>
      </c>
      <c r="L32" s="51">
        <v>17100.35282335</v>
      </c>
      <c r="M32" s="51">
        <v>17653.407296554698</v>
      </c>
      <c r="N32" s="51">
        <v>17658.758535796202</v>
      </c>
      <c r="O32" s="51">
        <v>17658.758535796202</v>
      </c>
      <c r="P32" s="51">
        <v>17105.7040625915</v>
      </c>
      <c r="Q32" s="51">
        <v>16806.327572263301</v>
      </c>
      <c r="R32" s="51">
        <f t="shared" si="0"/>
        <v>16894.143695071842</v>
      </c>
      <c r="S32" s="51">
        <v>0</v>
      </c>
      <c r="T32" s="51">
        <v>0</v>
      </c>
      <c r="U32" s="51">
        <v>29566.027276450801</v>
      </c>
      <c r="V32" s="51">
        <v>0</v>
      </c>
      <c r="W32" s="51">
        <v>0</v>
      </c>
      <c r="X32" s="51">
        <v>0</v>
      </c>
      <c r="Y32" s="51">
        <v>1.75730180227636</v>
      </c>
      <c r="Z32" s="51">
        <v>0</v>
      </c>
      <c r="AA32" s="51">
        <v>0</v>
      </c>
      <c r="AB32" s="51">
        <v>0</v>
      </c>
      <c r="AC32" s="51">
        <v>3.7102432911000001E-4</v>
      </c>
      <c r="AD32" s="51">
        <v>0</v>
      </c>
      <c r="AE32" s="51">
        <v>0</v>
      </c>
      <c r="AF32" s="51">
        <v>0</v>
      </c>
      <c r="AG32" s="51">
        <v>0</v>
      </c>
      <c r="AH32" s="51">
        <v>0</v>
      </c>
      <c r="AI32" s="51">
        <v>0</v>
      </c>
      <c r="AJ32" s="51">
        <v>0</v>
      </c>
      <c r="AK32" s="51">
        <v>0</v>
      </c>
      <c r="AL32" s="51">
        <v>0</v>
      </c>
      <c r="AM32" s="51">
        <v>38354.870119453401</v>
      </c>
      <c r="AN32" s="51">
        <v>0</v>
      </c>
      <c r="AO32" s="51">
        <v>0</v>
      </c>
      <c r="AP32" s="51">
        <v>0</v>
      </c>
      <c r="AQ32" s="51">
        <v>3.8516393728110701</v>
      </c>
      <c r="AR32" s="51">
        <v>0</v>
      </c>
      <c r="AS32" s="51">
        <v>0</v>
      </c>
      <c r="AT32" s="51">
        <v>0</v>
      </c>
      <c r="AU32" s="51">
        <v>1.6918714479549998E-2</v>
      </c>
      <c r="AV32" s="51">
        <v>0</v>
      </c>
      <c r="AW32" s="51">
        <v>0</v>
      </c>
      <c r="AX32" s="51">
        <v>0</v>
      </c>
      <c r="AY32" s="51">
        <v>0</v>
      </c>
      <c r="AZ32" s="51">
        <v>0</v>
      </c>
      <c r="BA32" s="51">
        <v>0</v>
      </c>
      <c r="BB32" s="51">
        <v>0.37243720162206001</v>
      </c>
      <c r="BC32" s="51">
        <v>0</v>
      </c>
      <c r="BD32" s="51">
        <v>0</v>
      </c>
      <c r="BE32" s="51">
        <v>7899.4803382335504</v>
      </c>
      <c r="BF32" s="51">
        <v>0</v>
      </c>
      <c r="BG32" s="51">
        <v>0</v>
      </c>
      <c r="BH32" s="51">
        <v>0</v>
      </c>
      <c r="BI32" s="51">
        <v>0.77473714915165004</v>
      </c>
      <c r="BJ32" s="51">
        <v>0</v>
      </c>
      <c r="BK32" s="51">
        <v>0</v>
      </c>
      <c r="BL32" s="51">
        <v>0</v>
      </c>
      <c r="BM32" s="51">
        <v>0</v>
      </c>
      <c r="BN32" s="51">
        <v>0</v>
      </c>
      <c r="BO32" s="51">
        <v>0</v>
      </c>
      <c r="BP32" s="51">
        <v>0</v>
      </c>
      <c r="BQ32" s="51">
        <v>0</v>
      </c>
      <c r="BR32" s="51">
        <v>0</v>
      </c>
      <c r="BS32" s="51">
        <v>0</v>
      </c>
      <c r="BT32" s="51">
        <v>0</v>
      </c>
    </row>
    <row r="33" spans="1:72" x14ac:dyDescent="0.3">
      <c r="A33" s="1">
        <v>304204</v>
      </c>
      <c r="B33" s="1" t="s">
        <v>203</v>
      </c>
      <c r="C33" s="1" t="s">
        <v>167</v>
      </c>
      <c r="D33" s="1" t="s">
        <v>175</v>
      </c>
      <c r="E33" s="1">
        <v>53</v>
      </c>
      <c r="F33" s="51">
        <v>12751.583597312299</v>
      </c>
      <c r="G33" s="51">
        <v>13179.0289244009</v>
      </c>
      <c r="H33" s="51">
        <v>13650.386585868</v>
      </c>
      <c r="I33" s="51">
        <v>13649.5395788324</v>
      </c>
      <c r="J33" s="51">
        <v>13660.421195725199</v>
      </c>
      <c r="K33" s="51">
        <v>14624.958591413801</v>
      </c>
      <c r="L33" s="51">
        <v>14131.021312729201</v>
      </c>
      <c r="M33" s="51">
        <v>14584.2283443092</v>
      </c>
      <c r="N33" s="51">
        <v>14589.5795835508</v>
      </c>
      <c r="O33" s="51">
        <v>14589.5795835508</v>
      </c>
      <c r="P33" s="51">
        <v>14136.3725519707</v>
      </c>
      <c r="Q33" s="51">
        <v>13854.2549709144</v>
      </c>
      <c r="R33" s="51">
        <f t="shared" si="0"/>
        <v>13950.079568381478</v>
      </c>
      <c r="S33" s="51">
        <v>0</v>
      </c>
      <c r="T33" s="51">
        <v>0</v>
      </c>
      <c r="U33" s="51">
        <v>26141.293879978701</v>
      </c>
      <c r="V33" s="51">
        <v>0</v>
      </c>
      <c r="W33" s="51">
        <v>0</v>
      </c>
      <c r="X33" s="51">
        <v>0</v>
      </c>
      <c r="Y33" s="51">
        <v>11.349240806368099</v>
      </c>
      <c r="Z33" s="51">
        <v>0</v>
      </c>
      <c r="AA33" s="51">
        <v>0</v>
      </c>
      <c r="AB33" s="51">
        <v>0</v>
      </c>
      <c r="AC33" s="51">
        <v>3.0472526043200002E-3</v>
      </c>
      <c r="AD33" s="51">
        <v>0</v>
      </c>
      <c r="AE33" s="51">
        <v>6.7652818752340602</v>
      </c>
      <c r="AF33" s="51">
        <v>0</v>
      </c>
      <c r="AG33" s="51">
        <v>0</v>
      </c>
      <c r="AH33" s="51">
        <v>0</v>
      </c>
      <c r="AI33" s="51">
        <v>0</v>
      </c>
      <c r="AJ33" s="51">
        <v>0</v>
      </c>
      <c r="AK33" s="51">
        <v>0</v>
      </c>
      <c r="AL33" s="51">
        <v>0</v>
      </c>
      <c r="AM33" s="51">
        <v>13453.3640958455</v>
      </c>
      <c r="AN33" s="51">
        <v>0</v>
      </c>
      <c r="AO33" s="51">
        <v>0</v>
      </c>
      <c r="AP33" s="51">
        <v>0</v>
      </c>
      <c r="AQ33" s="51">
        <v>11.8950012371354</v>
      </c>
      <c r="AR33" s="51">
        <v>0</v>
      </c>
      <c r="AS33" s="51">
        <v>0</v>
      </c>
      <c r="AT33" s="51">
        <v>0</v>
      </c>
      <c r="AU33" s="51">
        <v>1.1576003214E-2</v>
      </c>
      <c r="AV33" s="51">
        <v>0</v>
      </c>
      <c r="AW33" s="51">
        <v>0</v>
      </c>
      <c r="AX33" s="51">
        <v>0</v>
      </c>
      <c r="AY33" s="51">
        <v>9.3387101023899993E-3</v>
      </c>
      <c r="AZ33" s="51">
        <v>0</v>
      </c>
      <c r="BA33" s="51">
        <v>0</v>
      </c>
      <c r="BB33" s="51">
        <v>0</v>
      </c>
      <c r="BC33" s="51">
        <v>0</v>
      </c>
      <c r="BD33" s="51">
        <v>0</v>
      </c>
      <c r="BE33" s="51">
        <v>26075.201656315399</v>
      </c>
      <c r="BF33" s="51">
        <v>0</v>
      </c>
      <c r="BG33" s="51">
        <v>0</v>
      </c>
      <c r="BH33" s="51">
        <v>0</v>
      </c>
      <c r="BI33" s="51">
        <v>0</v>
      </c>
      <c r="BJ33" s="51">
        <v>0</v>
      </c>
      <c r="BK33" s="51">
        <v>0</v>
      </c>
      <c r="BL33" s="51">
        <v>0</v>
      </c>
      <c r="BM33" s="51">
        <v>0</v>
      </c>
      <c r="BN33" s="51">
        <v>0</v>
      </c>
      <c r="BO33" s="51">
        <v>0</v>
      </c>
      <c r="BP33" s="51">
        <v>0</v>
      </c>
      <c r="BQ33" s="51">
        <v>0</v>
      </c>
      <c r="BR33" s="51">
        <v>0</v>
      </c>
      <c r="BS33" s="51">
        <v>0</v>
      </c>
      <c r="BT33" s="51">
        <v>0</v>
      </c>
    </row>
    <row r="34" spans="1:72" x14ac:dyDescent="0.3">
      <c r="A34" s="1">
        <v>304205</v>
      </c>
      <c r="B34" s="1" t="s">
        <v>207</v>
      </c>
      <c r="C34" s="1" t="s">
        <v>167</v>
      </c>
      <c r="D34" s="1" t="s">
        <v>317</v>
      </c>
      <c r="E34" s="1">
        <v>6</v>
      </c>
      <c r="F34" s="51">
        <v>17551.2100496278</v>
      </c>
      <c r="G34" s="51">
        <v>18128.367570052498</v>
      </c>
      <c r="H34" s="51">
        <v>18836.952901799399</v>
      </c>
      <c r="I34" s="51">
        <v>18831.6461785623</v>
      </c>
      <c r="J34" s="51">
        <v>18842.527795455098</v>
      </c>
      <c r="K34" s="51">
        <v>19804.6610206388</v>
      </c>
      <c r="L34" s="51">
        <v>19394.9052105634</v>
      </c>
      <c r="M34" s="51">
        <v>20009.953403563399</v>
      </c>
      <c r="N34" s="51">
        <v>20015.304642804898</v>
      </c>
      <c r="O34" s="51">
        <v>20015.304642804898</v>
      </c>
      <c r="P34" s="51">
        <v>19400.2564498049</v>
      </c>
      <c r="Q34" s="51">
        <v>19158.977253113899</v>
      </c>
      <c r="R34" s="51">
        <f t="shared" si="0"/>
        <v>19165.838926565939</v>
      </c>
      <c r="S34" s="51">
        <v>0</v>
      </c>
      <c r="T34" s="51">
        <v>0</v>
      </c>
      <c r="U34" s="51">
        <v>109.648310371202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  <c r="AC34" s="51">
        <v>1.5640214642E-4</v>
      </c>
      <c r="AD34" s="51">
        <v>0</v>
      </c>
      <c r="AE34" s="51">
        <v>0</v>
      </c>
      <c r="AF34" s="51">
        <v>0</v>
      </c>
      <c r="AG34" s="51">
        <v>0</v>
      </c>
      <c r="AH34" s="51">
        <v>0</v>
      </c>
      <c r="AI34" s="51">
        <v>0</v>
      </c>
      <c r="AJ34" s="51">
        <v>0</v>
      </c>
      <c r="AK34" s="51">
        <v>0</v>
      </c>
      <c r="AL34" s="51">
        <v>0</v>
      </c>
      <c r="AM34" s="51">
        <v>1478.4060452942199</v>
      </c>
      <c r="AN34" s="51">
        <v>0</v>
      </c>
      <c r="AO34" s="51">
        <v>0</v>
      </c>
      <c r="AP34" s="51">
        <v>0</v>
      </c>
      <c r="AQ34" s="51">
        <v>0.86048382257066003</v>
      </c>
      <c r="AR34" s="51">
        <v>0</v>
      </c>
      <c r="AS34" s="51">
        <v>0</v>
      </c>
      <c r="AT34" s="51">
        <v>0</v>
      </c>
      <c r="AU34" s="51">
        <v>9.2007146002999994E-3</v>
      </c>
      <c r="AV34" s="51">
        <v>0</v>
      </c>
      <c r="AW34" s="51">
        <v>0</v>
      </c>
      <c r="AX34" s="51">
        <v>0</v>
      </c>
      <c r="AY34" s="51">
        <v>0</v>
      </c>
      <c r="AZ34" s="51">
        <v>0</v>
      </c>
      <c r="BA34" s="51">
        <v>0</v>
      </c>
      <c r="BB34" s="51">
        <v>0</v>
      </c>
      <c r="BC34" s="51">
        <v>0</v>
      </c>
      <c r="BD34" s="51">
        <v>0</v>
      </c>
      <c r="BE34" s="51">
        <v>3310.8254983561401</v>
      </c>
      <c r="BF34" s="51">
        <v>0</v>
      </c>
      <c r="BG34" s="51">
        <v>0</v>
      </c>
      <c r="BH34" s="51">
        <v>0</v>
      </c>
      <c r="BI34" s="51">
        <v>0</v>
      </c>
      <c r="BJ34" s="51">
        <v>0</v>
      </c>
      <c r="BK34" s="51">
        <v>0</v>
      </c>
      <c r="BL34" s="51">
        <v>0</v>
      </c>
      <c r="BM34" s="51">
        <v>0</v>
      </c>
      <c r="BN34" s="51">
        <v>0</v>
      </c>
      <c r="BO34" s="51">
        <v>0</v>
      </c>
      <c r="BP34" s="51">
        <v>0</v>
      </c>
      <c r="BQ34" s="51">
        <v>0</v>
      </c>
      <c r="BR34" s="51">
        <v>0</v>
      </c>
      <c r="BS34" s="51">
        <v>0</v>
      </c>
      <c r="BT34" s="51">
        <v>0</v>
      </c>
    </row>
    <row r="35" spans="1:72" x14ac:dyDescent="0.3">
      <c r="A35" s="1">
        <v>304206</v>
      </c>
      <c r="B35" s="1" t="s">
        <v>208</v>
      </c>
      <c r="C35" s="1" t="s">
        <v>167</v>
      </c>
      <c r="D35" s="1" t="s">
        <v>317</v>
      </c>
      <c r="E35" s="1">
        <v>19</v>
      </c>
      <c r="F35" s="51">
        <v>12622.7114998709</v>
      </c>
      <c r="G35" s="51">
        <v>13039.7909032155</v>
      </c>
      <c r="H35" s="51">
        <v>13514.556139870099</v>
      </c>
      <c r="I35" s="51">
        <v>13513.021790482</v>
      </c>
      <c r="J35" s="51">
        <v>13523.903407374901</v>
      </c>
      <c r="K35" s="51">
        <v>14475.584164137401</v>
      </c>
      <c r="L35" s="51">
        <v>13989.226835400999</v>
      </c>
      <c r="M35" s="51">
        <v>14432.007804447499</v>
      </c>
      <c r="N35" s="51">
        <v>14437.359043689001</v>
      </c>
      <c r="O35" s="51">
        <v>14437.359043689001</v>
      </c>
      <c r="P35" s="51">
        <v>13994.578074642501</v>
      </c>
      <c r="Q35" s="51">
        <v>13721.5114326741</v>
      </c>
      <c r="R35" s="51">
        <f t="shared" si="0"/>
        <v>13808.467511624493</v>
      </c>
      <c r="S35" s="51">
        <v>0</v>
      </c>
      <c r="T35" s="51">
        <v>0</v>
      </c>
      <c r="U35" s="51">
        <v>12262.866923748799</v>
      </c>
      <c r="V35" s="51">
        <v>0</v>
      </c>
      <c r="W35" s="51">
        <v>0</v>
      </c>
      <c r="X35" s="51">
        <v>0</v>
      </c>
      <c r="Y35" s="51">
        <v>7.7980267476013596</v>
      </c>
      <c r="Z35" s="51">
        <v>0</v>
      </c>
      <c r="AA35" s="51">
        <v>0</v>
      </c>
      <c r="AB35" s="51">
        <v>0</v>
      </c>
      <c r="AC35" s="51">
        <v>5.6773493153999995E-4</v>
      </c>
      <c r="AD35" s="51">
        <v>0</v>
      </c>
      <c r="AE35" s="51">
        <v>0.55674202610143997</v>
      </c>
      <c r="AF35" s="51">
        <v>0</v>
      </c>
      <c r="AG35" s="51">
        <v>0</v>
      </c>
      <c r="AH35" s="51">
        <v>0</v>
      </c>
      <c r="AI35" s="51">
        <v>0</v>
      </c>
      <c r="AJ35" s="51">
        <v>0</v>
      </c>
      <c r="AK35" s="51">
        <v>0</v>
      </c>
      <c r="AL35" s="51">
        <v>0</v>
      </c>
      <c r="AM35" s="51">
        <v>5379.8462061644996</v>
      </c>
      <c r="AN35" s="51">
        <v>0</v>
      </c>
      <c r="AO35" s="51">
        <v>0</v>
      </c>
      <c r="AP35" s="51">
        <v>0</v>
      </c>
      <c r="AQ35" s="51">
        <v>4.2069551886037999</v>
      </c>
      <c r="AR35" s="51">
        <v>0</v>
      </c>
      <c r="AS35" s="51">
        <v>0</v>
      </c>
      <c r="AT35" s="51">
        <v>0</v>
      </c>
      <c r="AU35" s="51">
        <v>1.9211517020800001E-3</v>
      </c>
      <c r="AV35" s="51">
        <v>0</v>
      </c>
      <c r="AW35" s="51">
        <v>0</v>
      </c>
      <c r="AX35" s="51">
        <v>0</v>
      </c>
      <c r="AY35" s="51">
        <v>8.3922121370600001E-3</v>
      </c>
      <c r="AZ35" s="51">
        <v>0</v>
      </c>
      <c r="BA35" s="51">
        <v>0</v>
      </c>
      <c r="BB35" s="51">
        <v>0</v>
      </c>
      <c r="BC35" s="51">
        <v>0</v>
      </c>
      <c r="BD35" s="51">
        <v>0</v>
      </c>
      <c r="BE35" s="51">
        <v>4081.0358368248199</v>
      </c>
      <c r="BF35" s="51">
        <v>0</v>
      </c>
      <c r="BG35" s="51">
        <v>0</v>
      </c>
      <c r="BH35" s="51">
        <v>0</v>
      </c>
      <c r="BI35" s="51">
        <v>7.8011726824300007E-2</v>
      </c>
      <c r="BJ35" s="51">
        <v>0</v>
      </c>
      <c r="BK35" s="51">
        <v>0</v>
      </c>
      <c r="BL35" s="51">
        <v>0</v>
      </c>
      <c r="BM35" s="51">
        <v>0</v>
      </c>
      <c r="BN35" s="51">
        <v>0</v>
      </c>
      <c r="BO35" s="51">
        <v>0</v>
      </c>
      <c r="BP35" s="51">
        <v>0</v>
      </c>
      <c r="BQ35" s="51">
        <v>0</v>
      </c>
      <c r="BR35" s="51">
        <v>0</v>
      </c>
      <c r="BS35" s="51">
        <v>0</v>
      </c>
      <c r="BT35" s="51">
        <v>0</v>
      </c>
    </row>
    <row r="36" spans="1:72" x14ac:dyDescent="0.3">
      <c r="A36" s="1">
        <v>304207</v>
      </c>
      <c r="B36" s="1" t="s">
        <v>203</v>
      </c>
      <c r="C36" s="1" t="s">
        <v>167</v>
      </c>
      <c r="D36" s="1" t="s">
        <v>317</v>
      </c>
      <c r="E36" s="1">
        <v>33</v>
      </c>
      <c r="F36" s="51">
        <v>12310.1188761372</v>
      </c>
      <c r="G36" s="51">
        <v>12732.8066959143</v>
      </c>
      <c r="H36" s="51">
        <v>13199.097671824</v>
      </c>
      <c r="I36" s="51">
        <v>13198.233827821499</v>
      </c>
      <c r="J36" s="51">
        <v>13209.1154447144</v>
      </c>
      <c r="K36" s="51">
        <v>14171.2345113425</v>
      </c>
      <c r="L36" s="51">
        <v>13677.136031338699</v>
      </c>
      <c r="M36" s="51">
        <v>14125.2561950735</v>
      </c>
      <c r="N36" s="51">
        <v>14130.607434314999</v>
      </c>
      <c r="O36" s="51">
        <v>14130.607434314999</v>
      </c>
      <c r="P36" s="51">
        <v>13682.487270580201</v>
      </c>
      <c r="Q36" s="51">
        <v>13398.7747067401</v>
      </c>
      <c r="R36" s="51">
        <f t="shared" si="0"/>
        <v>13497.123008343033</v>
      </c>
      <c r="S36" s="51">
        <v>0</v>
      </c>
      <c r="T36" s="51">
        <v>0</v>
      </c>
      <c r="U36" s="51">
        <v>11470.2859907975</v>
      </c>
      <c r="V36" s="51">
        <v>0</v>
      </c>
      <c r="W36" s="51">
        <v>0</v>
      </c>
      <c r="X36" s="51">
        <v>0</v>
      </c>
      <c r="Y36" s="51">
        <v>6.3571185923855396</v>
      </c>
      <c r="Z36" s="51">
        <v>0</v>
      </c>
      <c r="AA36" s="51">
        <v>0</v>
      </c>
      <c r="AB36" s="51">
        <v>0</v>
      </c>
      <c r="AC36" s="51">
        <v>1.5770901447499999E-3</v>
      </c>
      <c r="AD36" s="51">
        <v>0</v>
      </c>
      <c r="AE36" s="51">
        <v>2.7785859328559002</v>
      </c>
      <c r="AF36" s="51">
        <v>0</v>
      </c>
      <c r="AG36" s="51">
        <v>0</v>
      </c>
      <c r="AH36" s="51">
        <v>0</v>
      </c>
      <c r="AI36" s="51">
        <v>0</v>
      </c>
      <c r="AJ36" s="51">
        <v>0</v>
      </c>
      <c r="AK36" s="51">
        <v>0</v>
      </c>
      <c r="AL36" s="51">
        <v>0</v>
      </c>
      <c r="AM36" s="51">
        <v>9543.9695608870097</v>
      </c>
      <c r="AN36" s="51">
        <v>0</v>
      </c>
      <c r="AO36" s="51">
        <v>0</v>
      </c>
      <c r="AP36" s="51">
        <v>0</v>
      </c>
      <c r="AQ36" s="51">
        <v>8.6813572829864096</v>
      </c>
      <c r="AR36" s="51">
        <v>0</v>
      </c>
      <c r="AS36" s="51">
        <v>0</v>
      </c>
      <c r="AT36" s="51">
        <v>0</v>
      </c>
      <c r="AU36" s="51">
        <v>2.89656463028E-3</v>
      </c>
      <c r="AV36" s="51">
        <v>0</v>
      </c>
      <c r="AW36" s="51">
        <v>0</v>
      </c>
      <c r="AX36" s="51">
        <v>0</v>
      </c>
      <c r="AY36" s="51">
        <v>8.9815919152100004E-3</v>
      </c>
      <c r="AZ36" s="51">
        <v>0</v>
      </c>
      <c r="BA36" s="51">
        <v>0</v>
      </c>
      <c r="BB36" s="51">
        <v>0</v>
      </c>
      <c r="BC36" s="51">
        <v>0</v>
      </c>
      <c r="BD36" s="51">
        <v>0</v>
      </c>
      <c r="BE36" s="51">
        <v>11931.015636141899</v>
      </c>
      <c r="BF36" s="51">
        <v>0</v>
      </c>
      <c r="BG36" s="51">
        <v>0</v>
      </c>
      <c r="BH36" s="51">
        <v>0</v>
      </c>
      <c r="BI36" s="51">
        <v>0.35723990766437003</v>
      </c>
      <c r="BJ36" s="51">
        <v>0</v>
      </c>
      <c r="BK36" s="51">
        <v>0</v>
      </c>
      <c r="BL36" s="51">
        <v>0</v>
      </c>
      <c r="BM36" s="51">
        <v>0</v>
      </c>
      <c r="BN36" s="51">
        <v>0</v>
      </c>
      <c r="BO36" s="51">
        <v>0</v>
      </c>
      <c r="BP36" s="51">
        <v>0</v>
      </c>
      <c r="BQ36" s="51">
        <v>0</v>
      </c>
      <c r="BR36" s="51">
        <v>0</v>
      </c>
      <c r="BS36" s="51">
        <v>0</v>
      </c>
      <c r="BT36" s="51">
        <v>0</v>
      </c>
    </row>
    <row r="37" spans="1:72" x14ac:dyDescent="0.3">
      <c r="A37" s="1">
        <v>304700</v>
      </c>
      <c r="B37" s="1" t="s">
        <v>209</v>
      </c>
      <c r="C37" s="1" t="s">
        <v>167</v>
      </c>
      <c r="D37" s="1" t="s">
        <v>174</v>
      </c>
      <c r="E37" s="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R37" s="51">
        <f t="shared" si="0"/>
        <v>0</v>
      </c>
      <c r="S37" s="51" t="s">
        <v>320</v>
      </c>
      <c r="T37" s="51" t="s">
        <v>320</v>
      </c>
      <c r="U37" s="51" t="s">
        <v>320</v>
      </c>
      <c r="V37" s="51" t="s">
        <v>320</v>
      </c>
      <c r="W37" s="51" t="s">
        <v>320</v>
      </c>
      <c r="X37" s="51" t="s">
        <v>320</v>
      </c>
      <c r="Y37" s="51" t="s">
        <v>320</v>
      </c>
      <c r="Z37" s="51" t="s">
        <v>320</v>
      </c>
      <c r="AA37" s="51" t="s">
        <v>320</v>
      </c>
      <c r="AB37" s="51" t="s">
        <v>320</v>
      </c>
      <c r="AC37" s="51" t="s">
        <v>320</v>
      </c>
      <c r="AD37" s="51" t="s">
        <v>320</v>
      </c>
      <c r="AE37" s="51" t="s">
        <v>320</v>
      </c>
      <c r="AF37" s="51" t="s">
        <v>320</v>
      </c>
      <c r="AG37" s="51" t="s">
        <v>320</v>
      </c>
      <c r="AH37" s="51" t="s">
        <v>320</v>
      </c>
      <c r="AI37" s="51" t="s">
        <v>320</v>
      </c>
      <c r="AJ37" s="51" t="s">
        <v>320</v>
      </c>
      <c r="AK37" s="51" t="s">
        <v>320</v>
      </c>
      <c r="AL37" s="51" t="s">
        <v>320</v>
      </c>
      <c r="AM37" s="51" t="s">
        <v>320</v>
      </c>
      <c r="AN37" s="51" t="s">
        <v>320</v>
      </c>
      <c r="AO37" s="51" t="s">
        <v>320</v>
      </c>
      <c r="AP37" s="51" t="s">
        <v>320</v>
      </c>
      <c r="AQ37" s="51" t="s">
        <v>320</v>
      </c>
      <c r="AR37" s="51" t="s">
        <v>320</v>
      </c>
      <c r="AS37" s="51" t="s">
        <v>320</v>
      </c>
      <c r="AT37" s="51" t="s">
        <v>320</v>
      </c>
      <c r="AU37" s="51" t="s">
        <v>320</v>
      </c>
      <c r="AV37" s="51" t="s">
        <v>320</v>
      </c>
      <c r="AW37" s="51" t="s">
        <v>320</v>
      </c>
      <c r="AX37" s="51" t="s">
        <v>320</v>
      </c>
      <c r="AY37" s="51" t="s">
        <v>320</v>
      </c>
      <c r="AZ37" s="51" t="s">
        <v>320</v>
      </c>
      <c r="BA37" s="51" t="s">
        <v>320</v>
      </c>
      <c r="BB37" s="51" t="s">
        <v>320</v>
      </c>
      <c r="BC37" s="51" t="s">
        <v>320</v>
      </c>
      <c r="BD37" s="51" t="s">
        <v>320</v>
      </c>
      <c r="BE37" s="51" t="s">
        <v>320</v>
      </c>
      <c r="BF37" s="51" t="s">
        <v>320</v>
      </c>
      <c r="BG37" s="51" t="s">
        <v>320</v>
      </c>
      <c r="BH37" s="51" t="s">
        <v>320</v>
      </c>
      <c r="BI37" s="51" t="s">
        <v>320</v>
      </c>
      <c r="BJ37" s="51" t="s">
        <v>320</v>
      </c>
      <c r="BK37" s="51" t="s">
        <v>320</v>
      </c>
      <c r="BL37" s="51" t="s">
        <v>320</v>
      </c>
      <c r="BM37" s="51" t="s">
        <v>320</v>
      </c>
      <c r="BN37" s="51" t="s">
        <v>320</v>
      </c>
      <c r="BO37" s="51" t="s">
        <v>320</v>
      </c>
      <c r="BP37" s="51" t="s">
        <v>320</v>
      </c>
      <c r="BQ37" s="51" t="s">
        <v>320</v>
      </c>
      <c r="BR37" s="51" t="s">
        <v>320</v>
      </c>
      <c r="BS37" s="51" t="s">
        <v>320</v>
      </c>
      <c r="BT37" s="51" t="s">
        <v>320</v>
      </c>
    </row>
    <row r="38" spans="1:72" x14ac:dyDescent="0.3">
      <c r="A38" s="1">
        <v>306100</v>
      </c>
      <c r="B38" s="1" t="s">
        <v>210</v>
      </c>
      <c r="C38" s="1" t="s">
        <v>167</v>
      </c>
      <c r="D38" s="1" t="s">
        <v>175</v>
      </c>
      <c r="E38" s="1">
        <v>7</v>
      </c>
      <c r="F38" s="51">
        <v>14949.264970370999</v>
      </c>
      <c r="G38" s="51">
        <v>15429.357120217101</v>
      </c>
      <c r="H38" s="51">
        <v>16218.658161425299</v>
      </c>
      <c r="I38" s="51">
        <v>16200.6042610845</v>
      </c>
      <c r="J38" s="51">
        <v>16211.4858779773</v>
      </c>
      <c r="K38" s="51">
        <v>17566.028753401599</v>
      </c>
      <c r="L38" s="51">
        <v>16749.7730162347</v>
      </c>
      <c r="M38" s="51">
        <v>17268.234816562399</v>
      </c>
      <c r="N38" s="51">
        <v>17273.586055803898</v>
      </c>
      <c r="O38" s="51">
        <v>17273.586055803898</v>
      </c>
      <c r="P38" s="51">
        <v>16755.124255476199</v>
      </c>
      <c r="Q38" s="51">
        <v>16596.228972453398</v>
      </c>
      <c r="R38" s="51">
        <f t="shared" si="0"/>
        <v>16540.994359734275</v>
      </c>
      <c r="S38" s="51">
        <v>0</v>
      </c>
      <c r="T38" s="51">
        <v>0</v>
      </c>
      <c r="U38" s="51">
        <v>299.33988731338098</v>
      </c>
      <c r="V38" s="51">
        <v>0</v>
      </c>
      <c r="W38" s="51">
        <v>0</v>
      </c>
      <c r="X38" s="51">
        <v>0</v>
      </c>
      <c r="Y38" s="51">
        <v>0.12877879813366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1">
        <v>0</v>
      </c>
      <c r="AH38" s="51">
        <v>0</v>
      </c>
      <c r="AI38" s="51">
        <v>0</v>
      </c>
      <c r="AJ38" s="51">
        <v>0</v>
      </c>
      <c r="AK38" s="51">
        <v>0</v>
      </c>
      <c r="AL38" s="51">
        <v>0</v>
      </c>
      <c r="AM38" s="51">
        <v>21093.290502288899</v>
      </c>
      <c r="AN38" s="51">
        <v>0</v>
      </c>
      <c r="AO38" s="51">
        <v>0</v>
      </c>
      <c r="AP38" s="51">
        <v>0</v>
      </c>
      <c r="AQ38" s="51">
        <v>1.22316708662936</v>
      </c>
      <c r="AR38" s="51">
        <v>0</v>
      </c>
      <c r="AS38" s="51">
        <v>0</v>
      </c>
      <c r="AT38" s="51">
        <v>0</v>
      </c>
      <c r="AU38" s="51">
        <v>0</v>
      </c>
      <c r="AV38" s="51">
        <v>0</v>
      </c>
      <c r="AW38" s="51">
        <v>0</v>
      </c>
      <c r="AX38" s="51">
        <v>0</v>
      </c>
      <c r="AY38" s="51">
        <v>0</v>
      </c>
      <c r="AZ38" s="51">
        <v>0</v>
      </c>
      <c r="BA38" s="51">
        <v>0</v>
      </c>
      <c r="BB38" s="51">
        <v>0</v>
      </c>
      <c r="BC38" s="51">
        <v>0</v>
      </c>
      <c r="BD38" s="51">
        <v>0</v>
      </c>
      <c r="BE38" s="51">
        <v>33498.265089008702</v>
      </c>
      <c r="BF38" s="51">
        <v>0</v>
      </c>
      <c r="BG38" s="51">
        <v>0</v>
      </c>
      <c r="BH38" s="51">
        <v>0</v>
      </c>
      <c r="BI38" s="51">
        <v>2.2650301374503199</v>
      </c>
      <c r="BJ38" s="51">
        <v>0</v>
      </c>
      <c r="BK38" s="51">
        <v>0</v>
      </c>
      <c r="BL38" s="51">
        <v>0</v>
      </c>
      <c r="BM38" s="51">
        <v>0</v>
      </c>
      <c r="BN38" s="51">
        <v>0</v>
      </c>
      <c r="BO38" s="51">
        <v>0</v>
      </c>
      <c r="BP38" s="51">
        <v>0</v>
      </c>
      <c r="BQ38" s="51">
        <v>0</v>
      </c>
      <c r="BR38" s="51">
        <v>0</v>
      </c>
      <c r="BS38" s="51">
        <v>0</v>
      </c>
      <c r="BT38" s="51">
        <v>0</v>
      </c>
    </row>
    <row r="39" spans="1:72" x14ac:dyDescent="0.3">
      <c r="A39" s="1">
        <v>306500</v>
      </c>
      <c r="B39" s="1" t="s">
        <v>211</v>
      </c>
      <c r="C39" s="1" t="s">
        <v>167</v>
      </c>
      <c r="D39" s="1" t="s">
        <v>299</v>
      </c>
      <c r="E39" s="1">
        <v>18</v>
      </c>
      <c r="F39" s="51">
        <v>16560.8350099856</v>
      </c>
      <c r="G39" s="51">
        <v>17124.648270834601</v>
      </c>
      <c r="H39" s="51">
        <v>17772.4069555967</v>
      </c>
      <c r="I39" s="51">
        <v>17769.0826937737</v>
      </c>
      <c r="J39" s="51">
        <v>17779.964310666499</v>
      </c>
      <c r="K39" s="51">
        <v>18931.981193663702</v>
      </c>
      <c r="L39" s="51">
        <v>18301.358110066001</v>
      </c>
      <c r="M39" s="51">
        <v>18900.3757758842</v>
      </c>
      <c r="N39" s="51">
        <v>18905.727015125802</v>
      </c>
      <c r="O39" s="51">
        <v>18905.727015125802</v>
      </c>
      <c r="P39" s="51">
        <v>18306.709349307501</v>
      </c>
      <c r="Q39" s="51">
        <v>17973.170407588601</v>
      </c>
      <c r="R39" s="51">
        <f t="shared" si="0"/>
        <v>18102.665508968224</v>
      </c>
      <c r="S39" s="51">
        <v>0</v>
      </c>
      <c r="T39" s="51">
        <v>0</v>
      </c>
      <c r="U39" s="51">
        <v>14553.3497697374</v>
      </c>
      <c r="V39" s="51">
        <v>0</v>
      </c>
      <c r="W39" s="51">
        <v>0</v>
      </c>
      <c r="X39" s="51">
        <v>0</v>
      </c>
      <c r="Y39" s="51">
        <v>0.76881953849591</v>
      </c>
      <c r="Z39" s="51">
        <v>0</v>
      </c>
      <c r="AA39" s="51">
        <v>0</v>
      </c>
      <c r="AB39" s="51">
        <v>0</v>
      </c>
      <c r="AC39" s="51">
        <v>4.5328477364000002E-4</v>
      </c>
      <c r="AD39" s="51">
        <v>0</v>
      </c>
      <c r="AE39" s="51">
        <v>0</v>
      </c>
      <c r="AF39" s="51">
        <v>0</v>
      </c>
      <c r="AG39" s="51">
        <v>0</v>
      </c>
      <c r="AH39" s="51">
        <v>0</v>
      </c>
      <c r="AI39" s="51">
        <v>2.2571451343100001E-3</v>
      </c>
      <c r="AJ39" s="51">
        <v>0</v>
      </c>
      <c r="AK39" s="51">
        <v>0</v>
      </c>
      <c r="AL39" s="51">
        <v>0</v>
      </c>
      <c r="AM39" s="51">
        <v>8317.9210742486393</v>
      </c>
      <c r="AN39" s="51">
        <v>0</v>
      </c>
      <c r="AO39" s="51">
        <v>0</v>
      </c>
      <c r="AP39" s="51">
        <v>0</v>
      </c>
      <c r="AQ39" s="51">
        <v>7.1594671926305704</v>
      </c>
      <c r="AR39" s="51">
        <v>0</v>
      </c>
      <c r="AS39" s="51">
        <v>0</v>
      </c>
      <c r="AT39" s="51">
        <v>0</v>
      </c>
      <c r="AU39" s="51">
        <v>1.0038524241E-4</v>
      </c>
      <c r="AV39" s="51">
        <v>0</v>
      </c>
      <c r="AW39" s="51">
        <v>0</v>
      </c>
      <c r="AX39" s="51">
        <v>0</v>
      </c>
      <c r="AY39" s="51">
        <v>0</v>
      </c>
      <c r="AZ39" s="51">
        <v>0</v>
      </c>
      <c r="BA39" s="51">
        <v>0.31821794738342002</v>
      </c>
      <c r="BB39" s="51">
        <v>0</v>
      </c>
      <c r="BC39" s="51">
        <v>0</v>
      </c>
      <c r="BD39" s="51">
        <v>0</v>
      </c>
      <c r="BE39" s="51">
        <v>11180.644185535801</v>
      </c>
      <c r="BF39" s="51">
        <v>0</v>
      </c>
      <c r="BG39" s="51">
        <v>0</v>
      </c>
      <c r="BH39" s="51">
        <v>0</v>
      </c>
      <c r="BI39" s="51">
        <v>2.1466675174410401</v>
      </c>
      <c r="BJ39" s="51">
        <v>0</v>
      </c>
      <c r="BK39" s="51">
        <v>0</v>
      </c>
      <c r="BL39" s="51">
        <v>0</v>
      </c>
      <c r="BM39" s="51">
        <v>0</v>
      </c>
      <c r="BN39" s="51">
        <v>0</v>
      </c>
      <c r="BO39" s="51">
        <v>0</v>
      </c>
      <c r="BP39" s="51">
        <v>0</v>
      </c>
      <c r="BQ39" s="51">
        <v>0</v>
      </c>
      <c r="BR39" s="51">
        <v>0</v>
      </c>
      <c r="BS39" s="51">
        <v>0</v>
      </c>
      <c r="BT39" s="51">
        <v>0</v>
      </c>
    </row>
    <row r="40" spans="1:72" x14ac:dyDescent="0.3">
      <c r="A40" s="1">
        <v>308000</v>
      </c>
      <c r="B40" s="1" t="s">
        <v>212</v>
      </c>
      <c r="C40" s="1" t="s">
        <v>167</v>
      </c>
      <c r="D40" s="1" t="s">
        <v>176</v>
      </c>
      <c r="E40" s="1">
        <v>5</v>
      </c>
      <c r="F40" s="51">
        <v>39738.707124157001</v>
      </c>
      <c r="G40" s="51">
        <v>41022.869949534797</v>
      </c>
      <c r="H40" s="51">
        <v>44089.4768400865</v>
      </c>
      <c r="I40" s="51">
        <v>43853.348332052803</v>
      </c>
      <c r="J40" s="51">
        <v>43866.406272324202</v>
      </c>
      <c r="K40" s="51">
        <v>42868.065141428597</v>
      </c>
      <c r="L40" s="51">
        <v>42868.065141428597</v>
      </c>
      <c r="M40" s="51">
        <v>44184.912570424902</v>
      </c>
      <c r="N40" s="51">
        <v>44191.334057514701</v>
      </c>
      <c r="O40" s="51">
        <v>44191.334057514701</v>
      </c>
      <c r="P40" s="51">
        <v>47989.751795971802</v>
      </c>
      <c r="Q40" s="51">
        <v>44959.9478690674</v>
      </c>
      <c r="R40" s="51">
        <f t="shared" si="0"/>
        <v>43652.018262625497</v>
      </c>
      <c r="S40" s="51">
        <v>0</v>
      </c>
      <c r="T40" s="51">
        <v>0</v>
      </c>
      <c r="U40" s="51">
        <v>222.87846554786299</v>
      </c>
      <c r="V40" s="51">
        <v>0</v>
      </c>
      <c r="W40" s="51">
        <v>0</v>
      </c>
      <c r="X40" s="51">
        <v>0</v>
      </c>
      <c r="Y40" s="51">
        <v>0.22341529684149</v>
      </c>
      <c r="Z40" s="51">
        <v>0</v>
      </c>
      <c r="AA40" s="51">
        <v>0</v>
      </c>
      <c r="AB40" s="51">
        <v>0</v>
      </c>
      <c r="AC40" s="51">
        <v>0</v>
      </c>
      <c r="AD40" s="51">
        <v>0</v>
      </c>
      <c r="AE40" s="51">
        <v>0</v>
      </c>
      <c r="AF40" s="51">
        <v>0</v>
      </c>
      <c r="AG40" s="51">
        <v>0</v>
      </c>
      <c r="AH40" s="51">
        <v>4.6670015447000002E-2</v>
      </c>
      <c r="AI40" s="51">
        <v>0</v>
      </c>
      <c r="AJ40" s="51">
        <v>0</v>
      </c>
      <c r="AK40" s="51">
        <v>0</v>
      </c>
      <c r="AL40" s="51">
        <v>0</v>
      </c>
      <c r="AM40" s="51">
        <v>269.78419792497601</v>
      </c>
      <c r="AN40" s="51">
        <v>0</v>
      </c>
      <c r="AO40" s="51">
        <v>0</v>
      </c>
      <c r="AP40" s="51">
        <v>0</v>
      </c>
      <c r="AQ40" s="51">
        <v>2.1975476769875599</v>
      </c>
      <c r="AR40" s="51">
        <v>0</v>
      </c>
      <c r="AS40" s="51">
        <v>0</v>
      </c>
      <c r="AT40" s="51">
        <v>0</v>
      </c>
      <c r="AU40" s="51">
        <v>0</v>
      </c>
      <c r="AV40" s="51">
        <v>0.21306516074758</v>
      </c>
      <c r="AW40" s="51">
        <v>0</v>
      </c>
      <c r="AX40" s="51">
        <v>0</v>
      </c>
      <c r="AY40" s="51">
        <v>0</v>
      </c>
      <c r="AZ40" s="51">
        <v>0</v>
      </c>
      <c r="BA40" s="51">
        <v>1.5564130390000001E-5</v>
      </c>
      <c r="BB40" s="51">
        <v>0</v>
      </c>
      <c r="BC40" s="51">
        <v>0</v>
      </c>
      <c r="BD40" s="51">
        <v>0</v>
      </c>
      <c r="BE40" s="51">
        <v>4352.2446488726</v>
      </c>
      <c r="BF40" s="51">
        <v>0</v>
      </c>
      <c r="BG40" s="51">
        <v>0</v>
      </c>
      <c r="BH40" s="51">
        <v>0</v>
      </c>
      <c r="BI40" s="51">
        <v>0.80701786369964001</v>
      </c>
      <c r="BJ40" s="51">
        <v>0</v>
      </c>
      <c r="BK40" s="51">
        <v>0</v>
      </c>
      <c r="BL40" s="51">
        <v>0</v>
      </c>
      <c r="BM40" s="51">
        <v>0</v>
      </c>
      <c r="BN40" s="51">
        <v>0</v>
      </c>
      <c r="BO40" s="51">
        <v>0</v>
      </c>
      <c r="BP40" s="51">
        <v>0</v>
      </c>
      <c r="BQ40" s="51">
        <v>0</v>
      </c>
      <c r="BR40" s="51">
        <v>0</v>
      </c>
      <c r="BS40" s="51">
        <v>0</v>
      </c>
      <c r="BT40" s="51">
        <v>0</v>
      </c>
    </row>
    <row r="41" spans="1:72" x14ac:dyDescent="0.3">
      <c r="A41" s="1">
        <v>309000</v>
      </c>
      <c r="B41" s="1" t="s">
        <v>211</v>
      </c>
      <c r="C41" s="1" t="s">
        <v>167</v>
      </c>
      <c r="D41" s="1" t="s">
        <v>174</v>
      </c>
      <c r="E41" s="1">
        <v>2</v>
      </c>
      <c r="F41" s="51">
        <v>18338.1744497527</v>
      </c>
      <c r="G41" s="51">
        <v>18962.802477777899</v>
      </c>
      <c r="H41" s="51">
        <v>19886.5224290117</v>
      </c>
      <c r="I41" s="51">
        <v>19866.641436702899</v>
      </c>
      <c r="J41" s="51">
        <v>19882.963862042099</v>
      </c>
      <c r="K41" s="51">
        <v>21515.247701621502</v>
      </c>
      <c r="L41" s="51">
        <v>20531.8133236024</v>
      </c>
      <c r="M41" s="51">
        <v>21148.070765021501</v>
      </c>
      <c r="N41" s="51">
        <v>21156.097623883699</v>
      </c>
      <c r="O41" s="51">
        <v>21156.097623883699</v>
      </c>
      <c r="P41" s="51">
        <v>20539.840182464701</v>
      </c>
      <c r="Q41" s="51">
        <v>20320.0407807888</v>
      </c>
      <c r="R41" s="51">
        <f t="shared" si="0"/>
        <v>20275.35938804613</v>
      </c>
      <c r="S41" s="51">
        <v>0</v>
      </c>
      <c r="T41" s="51">
        <v>0</v>
      </c>
      <c r="U41" s="51">
        <v>23.782718519513701</v>
      </c>
      <c r="V41" s="51">
        <v>0</v>
      </c>
      <c r="W41" s="51">
        <v>0</v>
      </c>
      <c r="X41" s="51">
        <v>0</v>
      </c>
      <c r="Y41" s="51">
        <v>0</v>
      </c>
      <c r="Z41" s="51">
        <v>0</v>
      </c>
      <c r="AA41" s="51">
        <v>0</v>
      </c>
      <c r="AB41" s="51">
        <v>0</v>
      </c>
      <c r="AC41" s="51">
        <v>0</v>
      </c>
      <c r="AD41" s="51">
        <v>0</v>
      </c>
      <c r="AE41" s="51">
        <v>0</v>
      </c>
      <c r="AF41" s="51">
        <v>0</v>
      </c>
      <c r="AG41" s="51">
        <v>0</v>
      </c>
      <c r="AH41" s="51">
        <v>0</v>
      </c>
      <c r="AI41" s="51">
        <v>0</v>
      </c>
      <c r="AJ41" s="51">
        <v>0</v>
      </c>
      <c r="AK41" s="51">
        <v>0</v>
      </c>
      <c r="AL41" s="51">
        <v>0</v>
      </c>
      <c r="AM41" s="51">
        <v>21653.734515390901</v>
      </c>
      <c r="AN41" s="51">
        <v>0</v>
      </c>
      <c r="AO41" s="51">
        <v>0</v>
      </c>
      <c r="AP41" s="51">
        <v>0</v>
      </c>
      <c r="AQ41" s="51">
        <v>1.66834301467005</v>
      </c>
      <c r="AR41" s="51">
        <v>0</v>
      </c>
      <c r="AS41" s="51">
        <v>0</v>
      </c>
      <c r="AT41" s="51">
        <v>0</v>
      </c>
      <c r="AU41" s="51">
        <v>0</v>
      </c>
      <c r="AV41" s="51">
        <v>0</v>
      </c>
      <c r="AW41" s="51">
        <v>0</v>
      </c>
      <c r="AX41" s="51">
        <v>0</v>
      </c>
      <c r="AY41" s="51">
        <v>0</v>
      </c>
      <c r="AZ41" s="51">
        <v>0</v>
      </c>
      <c r="BA41" s="51">
        <v>0</v>
      </c>
      <c r="BB41" s="51">
        <v>0</v>
      </c>
      <c r="BC41" s="51">
        <v>0</v>
      </c>
      <c r="BD41" s="51">
        <v>0</v>
      </c>
      <c r="BE41" s="51">
        <v>16503.276645194499</v>
      </c>
      <c r="BF41" s="51">
        <v>0</v>
      </c>
      <c r="BG41" s="51">
        <v>0</v>
      </c>
      <c r="BH41" s="51">
        <v>0</v>
      </c>
      <c r="BI41" s="51">
        <v>3.4863171711824399</v>
      </c>
      <c r="BJ41" s="51">
        <v>0</v>
      </c>
      <c r="BK41" s="51">
        <v>0</v>
      </c>
      <c r="BL41" s="51">
        <v>0</v>
      </c>
      <c r="BM41" s="51">
        <v>0</v>
      </c>
      <c r="BN41" s="51">
        <v>0</v>
      </c>
      <c r="BO41" s="51">
        <v>0</v>
      </c>
      <c r="BP41" s="51">
        <v>0</v>
      </c>
      <c r="BQ41" s="51">
        <v>0</v>
      </c>
      <c r="BR41" s="51">
        <v>0</v>
      </c>
      <c r="BS41" s="51">
        <v>0</v>
      </c>
      <c r="BT41" s="51">
        <v>0</v>
      </c>
    </row>
    <row r="42" spans="1:72" x14ac:dyDescent="0.3">
      <c r="A42" s="1">
        <v>323100</v>
      </c>
      <c r="B42" s="1" t="s">
        <v>213</v>
      </c>
      <c r="C42" s="1" t="s">
        <v>167</v>
      </c>
      <c r="D42" s="1" t="s">
        <v>174</v>
      </c>
      <c r="E42" s="1">
        <v>0</v>
      </c>
      <c r="F42" s="51">
        <v>0</v>
      </c>
      <c r="G42" s="51">
        <v>0</v>
      </c>
      <c r="H42" s="51">
        <v>0</v>
      </c>
      <c r="I42" s="51">
        <v>0</v>
      </c>
      <c r="J42" s="51">
        <v>0</v>
      </c>
      <c r="K42" s="51">
        <v>0</v>
      </c>
      <c r="L42" s="51">
        <v>0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R42" s="51">
        <f t="shared" si="0"/>
        <v>0</v>
      </c>
      <c r="S42" s="51" t="s">
        <v>320</v>
      </c>
      <c r="T42" s="51" t="s">
        <v>320</v>
      </c>
      <c r="U42" s="51" t="s">
        <v>320</v>
      </c>
      <c r="V42" s="51" t="s">
        <v>320</v>
      </c>
      <c r="W42" s="51" t="s">
        <v>320</v>
      </c>
      <c r="X42" s="51" t="s">
        <v>320</v>
      </c>
      <c r="Y42" s="51" t="s">
        <v>320</v>
      </c>
      <c r="Z42" s="51" t="s">
        <v>320</v>
      </c>
      <c r="AA42" s="51" t="s">
        <v>320</v>
      </c>
      <c r="AB42" s="51" t="s">
        <v>320</v>
      </c>
      <c r="AC42" s="51" t="s">
        <v>320</v>
      </c>
      <c r="AD42" s="51" t="s">
        <v>320</v>
      </c>
      <c r="AE42" s="51" t="s">
        <v>320</v>
      </c>
      <c r="AF42" s="51" t="s">
        <v>320</v>
      </c>
      <c r="AG42" s="51" t="s">
        <v>320</v>
      </c>
      <c r="AH42" s="51" t="s">
        <v>320</v>
      </c>
      <c r="AI42" s="51" t="s">
        <v>320</v>
      </c>
      <c r="AJ42" s="51" t="s">
        <v>320</v>
      </c>
      <c r="AK42" s="51" t="s">
        <v>320</v>
      </c>
      <c r="AL42" s="51" t="s">
        <v>320</v>
      </c>
      <c r="AM42" s="51" t="s">
        <v>320</v>
      </c>
      <c r="AN42" s="51" t="s">
        <v>320</v>
      </c>
      <c r="AO42" s="51" t="s">
        <v>320</v>
      </c>
      <c r="AP42" s="51" t="s">
        <v>320</v>
      </c>
      <c r="AQ42" s="51" t="s">
        <v>320</v>
      </c>
      <c r="AR42" s="51" t="s">
        <v>320</v>
      </c>
      <c r="AS42" s="51" t="s">
        <v>320</v>
      </c>
      <c r="AT42" s="51" t="s">
        <v>320</v>
      </c>
      <c r="AU42" s="51" t="s">
        <v>320</v>
      </c>
      <c r="AV42" s="51" t="s">
        <v>320</v>
      </c>
      <c r="AW42" s="51" t="s">
        <v>320</v>
      </c>
      <c r="AX42" s="51" t="s">
        <v>320</v>
      </c>
      <c r="AY42" s="51" t="s">
        <v>320</v>
      </c>
      <c r="AZ42" s="51" t="s">
        <v>320</v>
      </c>
      <c r="BA42" s="51" t="s">
        <v>320</v>
      </c>
      <c r="BB42" s="51" t="s">
        <v>320</v>
      </c>
      <c r="BC42" s="51" t="s">
        <v>320</v>
      </c>
      <c r="BD42" s="51" t="s">
        <v>320</v>
      </c>
      <c r="BE42" s="51" t="s">
        <v>320</v>
      </c>
      <c r="BF42" s="51" t="s">
        <v>320</v>
      </c>
      <c r="BG42" s="51" t="s">
        <v>320</v>
      </c>
      <c r="BH42" s="51" t="s">
        <v>320</v>
      </c>
      <c r="BI42" s="51" t="s">
        <v>320</v>
      </c>
      <c r="BJ42" s="51" t="s">
        <v>320</v>
      </c>
      <c r="BK42" s="51" t="s">
        <v>320</v>
      </c>
      <c r="BL42" s="51" t="s">
        <v>320</v>
      </c>
      <c r="BM42" s="51" t="s">
        <v>320</v>
      </c>
      <c r="BN42" s="51" t="s">
        <v>320</v>
      </c>
      <c r="BO42" s="51" t="s">
        <v>320</v>
      </c>
      <c r="BP42" s="51" t="s">
        <v>320</v>
      </c>
      <c r="BQ42" s="51" t="s">
        <v>320</v>
      </c>
      <c r="BR42" s="51" t="s">
        <v>320</v>
      </c>
      <c r="BS42" s="51" t="s">
        <v>320</v>
      </c>
      <c r="BT42" s="51" t="s">
        <v>320</v>
      </c>
    </row>
    <row r="43" spans="1:72" x14ac:dyDescent="0.3">
      <c r="A43" s="1">
        <v>324000</v>
      </c>
      <c r="B43" s="1" t="s">
        <v>214</v>
      </c>
      <c r="C43" s="1" t="s">
        <v>167</v>
      </c>
      <c r="D43" s="1" t="s">
        <v>174</v>
      </c>
      <c r="E43" s="1">
        <v>4</v>
      </c>
      <c r="F43" s="51">
        <v>17371.174254170401</v>
      </c>
      <c r="G43" s="51">
        <v>17954.0698622276</v>
      </c>
      <c r="H43" s="51">
        <v>18903.740344866601</v>
      </c>
      <c r="I43" s="51">
        <v>18881.820512975399</v>
      </c>
      <c r="J43" s="51">
        <v>18892.702129868201</v>
      </c>
      <c r="K43" s="51">
        <v>20510.0556999242</v>
      </c>
      <c r="L43" s="51">
        <v>19480.858803753599</v>
      </c>
      <c r="M43" s="51">
        <v>20110.340262536902</v>
      </c>
      <c r="N43" s="51">
        <v>20115.691501778401</v>
      </c>
      <c r="O43" s="51">
        <v>20115.691501778401</v>
      </c>
      <c r="P43" s="51">
        <v>19486.210042995099</v>
      </c>
      <c r="Q43" s="51">
        <v>19301.408624301501</v>
      </c>
      <c r="R43" s="51">
        <f t="shared" si="0"/>
        <v>19260.313628431359</v>
      </c>
      <c r="S43" s="51">
        <v>0</v>
      </c>
      <c r="T43" s="51">
        <v>0</v>
      </c>
      <c r="U43" s="51">
        <v>7016.9472771487599</v>
      </c>
      <c r="V43" s="51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  <c r="AG43" s="51">
        <v>0</v>
      </c>
      <c r="AH43" s="51">
        <v>0</v>
      </c>
      <c r="AI43" s="51">
        <v>0</v>
      </c>
      <c r="AJ43" s="51">
        <v>0</v>
      </c>
      <c r="AK43" s="51">
        <v>0</v>
      </c>
      <c r="AL43" s="51">
        <v>0</v>
      </c>
      <c r="AM43" s="51">
        <v>233501.34712109499</v>
      </c>
      <c r="AN43" s="51">
        <v>0</v>
      </c>
      <c r="AO43" s="51">
        <v>0</v>
      </c>
      <c r="AP43" s="51">
        <v>0</v>
      </c>
      <c r="AQ43" s="51">
        <v>4.7429299385170598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2652.2749692870402</v>
      </c>
      <c r="BF43" s="51">
        <v>0</v>
      </c>
      <c r="BG43" s="51">
        <v>0</v>
      </c>
      <c r="BH43" s="51">
        <v>0</v>
      </c>
      <c r="BI43" s="51">
        <v>0</v>
      </c>
      <c r="BJ43" s="51">
        <v>0</v>
      </c>
      <c r="BK43" s="51">
        <v>0</v>
      </c>
      <c r="BL43" s="51">
        <v>0</v>
      </c>
      <c r="BM43" s="51">
        <v>0</v>
      </c>
      <c r="BN43" s="51">
        <v>0</v>
      </c>
      <c r="BO43" s="51">
        <v>0</v>
      </c>
      <c r="BP43" s="51">
        <v>0</v>
      </c>
      <c r="BQ43" s="51">
        <v>0</v>
      </c>
      <c r="BR43" s="51">
        <v>0</v>
      </c>
      <c r="BS43" s="51">
        <v>0</v>
      </c>
      <c r="BT43" s="51">
        <v>0</v>
      </c>
    </row>
    <row r="44" spans="1:72" x14ac:dyDescent="0.3">
      <c r="A44" s="1">
        <v>331000</v>
      </c>
      <c r="B44" s="1" t="s">
        <v>215</v>
      </c>
      <c r="C44" s="1" t="s">
        <v>167</v>
      </c>
      <c r="D44" s="1" t="s">
        <v>174</v>
      </c>
      <c r="E44" s="1">
        <v>0</v>
      </c>
      <c r="F44" s="51">
        <v>0</v>
      </c>
      <c r="G44" s="51">
        <v>0</v>
      </c>
      <c r="H44" s="51">
        <v>0</v>
      </c>
      <c r="I44" s="51">
        <v>0</v>
      </c>
      <c r="J44" s="51">
        <v>0</v>
      </c>
      <c r="K44" s="51">
        <v>0</v>
      </c>
      <c r="L44" s="51">
        <v>0</v>
      </c>
      <c r="M44" s="51">
        <v>0</v>
      </c>
      <c r="N44" s="51">
        <v>0</v>
      </c>
      <c r="O44" s="51">
        <v>0</v>
      </c>
      <c r="P44" s="51">
        <v>0</v>
      </c>
      <c r="Q44" s="51">
        <v>0</v>
      </c>
      <c r="R44" s="51">
        <f t="shared" si="0"/>
        <v>0</v>
      </c>
      <c r="S44" s="51">
        <v>0</v>
      </c>
      <c r="T44" s="51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8.9467329519999993E-5</v>
      </c>
      <c r="AD44" s="51">
        <v>0</v>
      </c>
      <c r="AE44" s="51">
        <v>0</v>
      </c>
      <c r="AF44" s="51">
        <v>0</v>
      </c>
      <c r="AG44" s="51">
        <v>0</v>
      </c>
      <c r="AH44" s="51">
        <v>0</v>
      </c>
      <c r="AI44" s="51">
        <v>0</v>
      </c>
      <c r="AJ44" s="51">
        <v>0</v>
      </c>
      <c r="AK44" s="51">
        <v>0</v>
      </c>
      <c r="AL44" s="51">
        <v>0</v>
      </c>
      <c r="AM44" s="51">
        <v>23260.265336030199</v>
      </c>
      <c r="AN44" s="51">
        <v>0</v>
      </c>
      <c r="AO44" s="51">
        <v>0</v>
      </c>
      <c r="AP44" s="51">
        <v>0</v>
      </c>
      <c r="AQ44" s="51">
        <v>0</v>
      </c>
      <c r="AR44" s="51">
        <v>0</v>
      </c>
      <c r="AS44" s="51">
        <v>0</v>
      </c>
      <c r="AT44" s="51">
        <v>0</v>
      </c>
      <c r="AU44" s="51">
        <v>1.0169743976000001E-4</v>
      </c>
      <c r="AV44" s="51">
        <v>0</v>
      </c>
      <c r="AW44" s="51">
        <v>0</v>
      </c>
      <c r="AX44" s="51">
        <v>0</v>
      </c>
      <c r="AY44" s="51">
        <v>0</v>
      </c>
      <c r="AZ44" s="51">
        <v>0</v>
      </c>
      <c r="BA44" s="51">
        <v>0</v>
      </c>
      <c r="BB44" s="51">
        <v>0</v>
      </c>
      <c r="BC44" s="51">
        <v>0</v>
      </c>
      <c r="BD44" s="51">
        <v>0</v>
      </c>
      <c r="BE44" s="51">
        <v>-1353.5303609970299</v>
      </c>
      <c r="BF44" s="51">
        <v>0</v>
      </c>
      <c r="BG44" s="51">
        <v>0</v>
      </c>
      <c r="BH44" s="51">
        <v>0</v>
      </c>
      <c r="BI44" s="51">
        <v>0.16140357273993</v>
      </c>
      <c r="BJ44" s="51">
        <v>0</v>
      </c>
      <c r="BK44" s="51">
        <v>0</v>
      </c>
      <c r="BL44" s="51">
        <v>0</v>
      </c>
      <c r="BM44" s="51">
        <v>0</v>
      </c>
      <c r="BN44" s="51">
        <v>0</v>
      </c>
      <c r="BO44" s="51">
        <v>0</v>
      </c>
      <c r="BP44" s="51">
        <v>0</v>
      </c>
      <c r="BQ44" s="51">
        <v>0</v>
      </c>
      <c r="BR44" s="51">
        <v>0</v>
      </c>
      <c r="BS44" s="51">
        <v>0</v>
      </c>
      <c r="BT44" s="51">
        <v>0</v>
      </c>
    </row>
    <row r="45" spans="1:72" x14ac:dyDescent="0.3">
      <c r="A45" s="1">
        <v>332000</v>
      </c>
      <c r="B45" s="1" t="s">
        <v>216</v>
      </c>
      <c r="C45" s="1" t="s">
        <v>167</v>
      </c>
      <c r="D45" s="1" t="s">
        <v>174</v>
      </c>
      <c r="E45" s="1">
        <v>11</v>
      </c>
      <c r="F45" s="51">
        <v>12687.928198101599</v>
      </c>
      <c r="G45" s="51">
        <v>13077.990668885601</v>
      </c>
      <c r="H45" s="51">
        <v>13698.038454584799</v>
      </c>
      <c r="I45" s="51">
        <v>13685.6086060292</v>
      </c>
      <c r="J45" s="51">
        <v>13696.490222922001</v>
      </c>
      <c r="K45" s="51">
        <v>14772.984339761</v>
      </c>
      <c r="L45" s="51">
        <v>14179.441213969199</v>
      </c>
      <c r="M45" s="51">
        <v>14599.747151580699</v>
      </c>
      <c r="N45" s="51">
        <v>14605.098390822201</v>
      </c>
      <c r="O45" s="51">
        <v>14605.098390822201</v>
      </c>
      <c r="P45" s="51">
        <v>14184.792453210701</v>
      </c>
      <c r="Q45" s="51">
        <v>14016.0959989652</v>
      </c>
      <c r="R45" s="51">
        <f t="shared" si="0"/>
        <v>13984.109507471201</v>
      </c>
      <c r="S45" s="51">
        <v>0</v>
      </c>
      <c r="T45" s="51">
        <v>0</v>
      </c>
      <c r="U45" s="51">
        <v>4312.8335412672805</v>
      </c>
      <c r="V45" s="51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51">
        <v>0</v>
      </c>
      <c r="AH45" s="51">
        <v>0</v>
      </c>
      <c r="AI45" s="51">
        <v>0</v>
      </c>
      <c r="AJ45" s="51">
        <v>92.272348618388705</v>
      </c>
      <c r="AK45" s="51">
        <v>0</v>
      </c>
      <c r="AL45" s="51">
        <v>0</v>
      </c>
      <c r="AM45" s="51">
        <v>418087.21682939201</v>
      </c>
      <c r="AN45" s="51">
        <v>0</v>
      </c>
      <c r="AO45" s="51">
        <v>0</v>
      </c>
      <c r="AP45" s="51">
        <v>0</v>
      </c>
      <c r="AQ45" s="51">
        <v>7.5708353513117501</v>
      </c>
      <c r="AR45" s="51">
        <v>0</v>
      </c>
      <c r="AS45" s="51">
        <v>0</v>
      </c>
      <c r="AT45" s="51">
        <v>0</v>
      </c>
      <c r="AU45" s="51">
        <v>0</v>
      </c>
      <c r="AV45" s="51">
        <v>0</v>
      </c>
      <c r="AW45" s="51">
        <v>0</v>
      </c>
      <c r="AX45" s="51">
        <v>0</v>
      </c>
      <c r="AY45" s="51">
        <v>0</v>
      </c>
      <c r="AZ45" s="51">
        <v>0</v>
      </c>
      <c r="BA45" s="51">
        <v>0</v>
      </c>
      <c r="BB45" s="51">
        <v>591.79289655354</v>
      </c>
      <c r="BC45" s="51">
        <v>0</v>
      </c>
      <c r="BD45" s="51">
        <v>0</v>
      </c>
      <c r="BE45" s="51">
        <v>827426.224419876</v>
      </c>
      <c r="BF45" s="51">
        <v>0</v>
      </c>
      <c r="BG45" s="51">
        <v>0</v>
      </c>
      <c r="BH45" s="51">
        <v>0</v>
      </c>
      <c r="BI45" s="51">
        <v>0.64561429095971001</v>
      </c>
      <c r="BJ45" s="51">
        <v>0</v>
      </c>
      <c r="BK45" s="51">
        <v>0</v>
      </c>
      <c r="BL45" s="51">
        <v>0</v>
      </c>
      <c r="BM45" s="51">
        <v>0</v>
      </c>
      <c r="BN45" s="51">
        <v>0</v>
      </c>
      <c r="BO45" s="51">
        <v>0</v>
      </c>
      <c r="BP45" s="51">
        <v>0</v>
      </c>
      <c r="BQ45" s="51">
        <v>0</v>
      </c>
      <c r="BR45" s="51">
        <v>0</v>
      </c>
      <c r="BS45" s="51">
        <v>0</v>
      </c>
      <c r="BT45" s="51">
        <v>45.292901534820601</v>
      </c>
    </row>
    <row r="46" spans="1:72" x14ac:dyDescent="0.3">
      <c r="A46" s="1">
        <v>334000</v>
      </c>
      <c r="B46" s="1" t="s">
        <v>217</v>
      </c>
      <c r="C46" s="1" t="s">
        <v>167</v>
      </c>
      <c r="D46" s="1" t="s">
        <v>174</v>
      </c>
      <c r="E46" s="1">
        <v>0</v>
      </c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>
        <v>0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R46" s="51">
        <f t="shared" si="0"/>
        <v>0</v>
      </c>
      <c r="S46" s="51">
        <v>0</v>
      </c>
      <c r="T46" s="51">
        <v>0</v>
      </c>
      <c r="U46" s="51">
        <v>10910.0068819346</v>
      </c>
      <c r="V46" s="51">
        <v>0</v>
      </c>
      <c r="W46" s="51">
        <v>0</v>
      </c>
      <c r="X46" s="51">
        <v>0</v>
      </c>
      <c r="Y46" s="51">
        <v>3.29494087926818</v>
      </c>
      <c r="Z46" s="51">
        <v>0</v>
      </c>
      <c r="AA46" s="51">
        <v>0</v>
      </c>
      <c r="AB46" s="51">
        <v>0</v>
      </c>
      <c r="AC46" s="51">
        <v>7.3085530120000004E-5</v>
      </c>
      <c r="AD46" s="51">
        <v>0</v>
      </c>
      <c r="AE46" s="51">
        <v>0</v>
      </c>
      <c r="AF46" s="51">
        <v>0</v>
      </c>
      <c r="AG46" s="51">
        <v>0</v>
      </c>
      <c r="AH46" s="51">
        <v>0</v>
      </c>
      <c r="AI46" s="51">
        <v>0</v>
      </c>
      <c r="AJ46" s="51">
        <v>0</v>
      </c>
      <c r="AK46" s="51">
        <v>0</v>
      </c>
      <c r="AL46" s="51">
        <v>0</v>
      </c>
      <c r="AM46" s="51">
        <v>64520.3420887596</v>
      </c>
      <c r="AN46" s="51">
        <v>0</v>
      </c>
      <c r="AO46" s="51">
        <v>0</v>
      </c>
      <c r="AP46" s="51">
        <v>0</v>
      </c>
      <c r="AQ46" s="51">
        <v>2.0152388895873798</v>
      </c>
      <c r="AR46" s="51">
        <v>0</v>
      </c>
      <c r="AS46" s="51">
        <v>0</v>
      </c>
      <c r="AT46" s="51">
        <v>0</v>
      </c>
      <c r="AU46" s="51">
        <v>2.1873636998390001E-2</v>
      </c>
      <c r="AV46" s="51">
        <v>0</v>
      </c>
      <c r="AW46" s="51">
        <v>0</v>
      </c>
      <c r="AX46" s="51">
        <v>0</v>
      </c>
      <c r="AY46" s="51">
        <v>0</v>
      </c>
      <c r="AZ46" s="51">
        <v>0</v>
      </c>
      <c r="BA46" s="51">
        <v>0</v>
      </c>
      <c r="BB46" s="51">
        <v>0</v>
      </c>
      <c r="BC46" s="51">
        <v>0</v>
      </c>
      <c r="BD46" s="51">
        <v>0</v>
      </c>
      <c r="BE46" s="51">
        <v>747.03596507361203</v>
      </c>
      <c r="BF46" s="51">
        <v>0</v>
      </c>
      <c r="BG46" s="51">
        <v>0</v>
      </c>
      <c r="BH46" s="51">
        <v>0</v>
      </c>
      <c r="BI46" s="51">
        <v>2.0724218739806699</v>
      </c>
      <c r="BJ46" s="51">
        <v>0</v>
      </c>
      <c r="BK46" s="51">
        <v>0</v>
      </c>
      <c r="BL46" s="51">
        <v>0</v>
      </c>
      <c r="BM46" s="51">
        <v>0</v>
      </c>
      <c r="BN46" s="51">
        <v>0</v>
      </c>
      <c r="BO46" s="51">
        <v>0</v>
      </c>
      <c r="BP46" s="51">
        <v>0</v>
      </c>
      <c r="BQ46" s="51">
        <v>0</v>
      </c>
      <c r="BR46" s="51">
        <v>0</v>
      </c>
      <c r="BS46" s="51">
        <v>0</v>
      </c>
      <c r="BT46" s="51">
        <v>0</v>
      </c>
    </row>
    <row r="47" spans="1:72" x14ac:dyDescent="0.3">
      <c r="A47" s="1">
        <v>400100</v>
      </c>
      <c r="B47" s="1" t="s">
        <v>218</v>
      </c>
      <c r="C47" s="1" t="s">
        <v>138</v>
      </c>
      <c r="D47" s="1" t="s">
        <v>318</v>
      </c>
      <c r="E47" s="1">
        <v>6</v>
      </c>
      <c r="F47" s="51">
        <v>36227.965950165002</v>
      </c>
      <c r="G47" s="51">
        <v>37420.1796216363</v>
      </c>
      <c r="H47" s="51">
        <v>40233.509141704599</v>
      </c>
      <c r="I47" s="51">
        <v>40023.382462028501</v>
      </c>
      <c r="J47" s="51">
        <v>40036.077681736802</v>
      </c>
      <c r="K47" s="51">
        <v>39123.957207006002</v>
      </c>
      <c r="L47" s="51">
        <v>39123.957207006002</v>
      </c>
      <c r="M47" s="51">
        <v>40345.7056575967</v>
      </c>
      <c r="N47" s="51">
        <v>40351.948770045099</v>
      </c>
      <c r="O47" s="51">
        <v>40351.948770045099</v>
      </c>
      <c r="P47" s="51">
        <v>44016.576597878797</v>
      </c>
      <c r="Q47" s="51">
        <v>41011.293860625701</v>
      </c>
      <c r="R47" s="51">
        <f t="shared" si="0"/>
        <v>39855.54191062288</v>
      </c>
      <c r="S47" s="51">
        <v>0</v>
      </c>
      <c r="T47" s="51">
        <v>0</v>
      </c>
      <c r="U47" s="51">
        <v>59.462278714302897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1">
        <v>0</v>
      </c>
      <c r="AH47" s="51">
        <v>0</v>
      </c>
      <c r="AI47" s="51">
        <v>0</v>
      </c>
      <c r="AJ47" s="51">
        <v>0</v>
      </c>
      <c r="AK47" s="51">
        <v>0</v>
      </c>
      <c r="AL47" s="51">
        <v>0</v>
      </c>
      <c r="AM47" s="51">
        <v>1262.83711181751</v>
      </c>
      <c r="AN47" s="51">
        <v>0</v>
      </c>
      <c r="AO47" s="51">
        <v>0</v>
      </c>
      <c r="AP47" s="51">
        <v>0</v>
      </c>
      <c r="AQ47" s="51">
        <v>0</v>
      </c>
      <c r="AR47" s="51">
        <v>0</v>
      </c>
      <c r="AS47" s="51">
        <v>2.6831896459918001</v>
      </c>
      <c r="AT47" s="51">
        <v>0</v>
      </c>
      <c r="AU47" s="51">
        <v>0</v>
      </c>
      <c r="AV47" s="51">
        <v>0</v>
      </c>
      <c r="AW47" s="51">
        <v>0</v>
      </c>
      <c r="AX47" s="51">
        <v>0</v>
      </c>
      <c r="AY47" s="51">
        <v>0</v>
      </c>
      <c r="AZ47" s="51">
        <v>0</v>
      </c>
      <c r="BA47" s="51">
        <v>0</v>
      </c>
      <c r="BB47" s="51">
        <v>0</v>
      </c>
      <c r="BC47" s="51">
        <v>0</v>
      </c>
      <c r="BD47" s="51">
        <v>0</v>
      </c>
      <c r="BE47" s="51">
        <v>3303.2521737172201</v>
      </c>
      <c r="BF47" s="51">
        <v>0</v>
      </c>
      <c r="BG47" s="51">
        <v>0</v>
      </c>
      <c r="BH47" s="51">
        <v>0</v>
      </c>
      <c r="BI47" s="51">
        <v>0</v>
      </c>
      <c r="BJ47" s="51">
        <v>0</v>
      </c>
      <c r="BK47" s="51">
        <v>11.9308147321926</v>
      </c>
      <c r="BL47" s="51">
        <v>0</v>
      </c>
      <c r="BM47" s="51">
        <v>0</v>
      </c>
      <c r="BN47" s="51">
        <v>0</v>
      </c>
      <c r="BO47" s="51">
        <v>0</v>
      </c>
      <c r="BP47" s="51">
        <v>0</v>
      </c>
      <c r="BQ47" s="51">
        <v>0</v>
      </c>
      <c r="BR47" s="51">
        <v>5.4145500777081201</v>
      </c>
      <c r="BS47" s="51">
        <v>0</v>
      </c>
      <c r="BT47" s="51">
        <v>0</v>
      </c>
    </row>
    <row r="48" spans="1:72" x14ac:dyDescent="0.3">
      <c r="A48" s="1">
        <v>400120</v>
      </c>
      <c r="B48" s="1" t="s">
        <v>218</v>
      </c>
      <c r="C48" s="1" t="s">
        <v>138</v>
      </c>
      <c r="D48" s="1" t="s">
        <v>174</v>
      </c>
      <c r="E48" s="1">
        <v>0</v>
      </c>
      <c r="F48" s="51">
        <v>0</v>
      </c>
      <c r="G48" s="51">
        <v>0</v>
      </c>
      <c r="H48" s="51">
        <v>0</v>
      </c>
      <c r="I48" s="51">
        <v>0</v>
      </c>
      <c r="J48" s="51">
        <v>0</v>
      </c>
      <c r="K48" s="51">
        <v>0</v>
      </c>
      <c r="L48" s="51">
        <v>0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R48" s="51">
        <f t="shared" si="0"/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51">
        <v>0</v>
      </c>
      <c r="AH48" s="51">
        <v>0</v>
      </c>
      <c r="AI48" s="51">
        <v>0</v>
      </c>
      <c r="AJ48" s="51">
        <v>0</v>
      </c>
      <c r="AK48" s="51">
        <v>0</v>
      </c>
      <c r="AL48" s="51">
        <v>0</v>
      </c>
      <c r="AM48" s="51">
        <v>12779.2514806567</v>
      </c>
      <c r="AN48" s="51">
        <v>0</v>
      </c>
      <c r="AO48" s="51">
        <v>0</v>
      </c>
      <c r="AP48" s="51">
        <v>0</v>
      </c>
      <c r="AQ48" s="51">
        <v>0</v>
      </c>
      <c r="AR48" s="51">
        <v>0</v>
      </c>
      <c r="AS48" s="51">
        <v>0</v>
      </c>
      <c r="AT48" s="51">
        <v>0</v>
      </c>
      <c r="AU48" s="51">
        <v>0</v>
      </c>
      <c r="AV48" s="51">
        <v>0</v>
      </c>
      <c r="AW48" s="51">
        <v>0</v>
      </c>
      <c r="AX48" s="51">
        <v>0</v>
      </c>
      <c r="AY48" s="51">
        <v>0</v>
      </c>
      <c r="AZ48" s="51">
        <v>0</v>
      </c>
      <c r="BA48" s="51">
        <v>0</v>
      </c>
      <c r="BB48" s="51">
        <v>0</v>
      </c>
      <c r="BC48" s="51">
        <v>0</v>
      </c>
      <c r="BD48" s="51">
        <v>0</v>
      </c>
      <c r="BE48" s="51">
        <v>0</v>
      </c>
      <c r="BF48" s="51">
        <v>0</v>
      </c>
      <c r="BG48" s="51">
        <v>0</v>
      </c>
      <c r="BH48" s="51">
        <v>0</v>
      </c>
      <c r="BI48" s="51">
        <v>0</v>
      </c>
      <c r="BJ48" s="51">
        <v>0</v>
      </c>
      <c r="BK48" s="51">
        <v>0</v>
      </c>
      <c r="BL48" s="51">
        <v>0</v>
      </c>
      <c r="BM48" s="51">
        <v>0</v>
      </c>
      <c r="BN48" s="51">
        <v>0</v>
      </c>
      <c r="BO48" s="51">
        <v>0</v>
      </c>
      <c r="BP48" s="51">
        <v>0</v>
      </c>
      <c r="BQ48" s="51">
        <v>0</v>
      </c>
      <c r="BR48" s="51">
        <v>40.803832803605303</v>
      </c>
      <c r="BS48" s="51">
        <v>0</v>
      </c>
      <c r="BT48" s="51">
        <v>0</v>
      </c>
    </row>
    <row r="49" spans="1:72" x14ac:dyDescent="0.3">
      <c r="A49" s="1">
        <v>400130</v>
      </c>
      <c r="B49" s="1" t="s">
        <v>219</v>
      </c>
      <c r="C49" s="1" t="s">
        <v>138</v>
      </c>
      <c r="D49" s="1" t="s">
        <v>318</v>
      </c>
      <c r="E49" s="1">
        <v>5</v>
      </c>
      <c r="F49" s="51">
        <v>25374.990452518101</v>
      </c>
      <c r="G49" s="51">
        <v>26230.1591212001</v>
      </c>
      <c r="H49" s="51">
        <v>27840.181386215001</v>
      </c>
      <c r="I49" s="51">
        <v>27765.030602163999</v>
      </c>
      <c r="J49" s="51">
        <v>27778.088542435398</v>
      </c>
      <c r="K49" s="51">
        <v>28485.6005247873</v>
      </c>
      <c r="L49" s="51">
        <v>27922.3642308042</v>
      </c>
      <c r="M49" s="51">
        <v>28810.653897185501</v>
      </c>
      <c r="N49" s="51">
        <v>28817.075384275398</v>
      </c>
      <c r="O49" s="51">
        <v>28817.075384275398</v>
      </c>
      <c r="P49" s="51">
        <v>29304.390038848702</v>
      </c>
      <c r="Q49" s="51">
        <v>28361.833188409499</v>
      </c>
      <c r="R49" s="51">
        <f t="shared" si="0"/>
        <v>27958.953562759882</v>
      </c>
      <c r="S49" s="51">
        <v>0</v>
      </c>
      <c r="T49" s="51">
        <v>0</v>
      </c>
      <c r="U49" s="51">
        <v>59.462278714302897</v>
      </c>
      <c r="V49" s="51">
        <v>0</v>
      </c>
      <c r="W49" s="51">
        <v>0</v>
      </c>
      <c r="X49" s="51">
        <v>0</v>
      </c>
      <c r="Y49" s="51">
        <v>0</v>
      </c>
      <c r="Z49" s="51">
        <v>0</v>
      </c>
      <c r="AA49" s="51">
        <v>0</v>
      </c>
      <c r="AB49" s="51">
        <v>0</v>
      </c>
      <c r="AC49" s="51">
        <v>0</v>
      </c>
      <c r="AD49" s="51">
        <v>0</v>
      </c>
      <c r="AE49" s="51">
        <v>0</v>
      </c>
      <c r="AF49" s="51">
        <v>0</v>
      </c>
      <c r="AG49" s="51">
        <v>0</v>
      </c>
      <c r="AH49" s="51">
        <v>0</v>
      </c>
      <c r="AI49" s="51">
        <v>0</v>
      </c>
      <c r="AJ49" s="51">
        <v>0</v>
      </c>
      <c r="AK49" s="51">
        <v>0</v>
      </c>
      <c r="AL49" s="51">
        <v>0</v>
      </c>
      <c r="AM49" s="51">
        <v>21141.6727483947</v>
      </c>
      <c r="AN49" s="51">
        <v>0</v>
      </c>
      <c r="AO49" s="51">
        <v>0</v>
      </c>
      <c r="AP49" s="51">
        <v>0</v>
      </c>
      <c r="AQ49" s="51">
        <v>0</v>
      </c>
      <c r="AR49" s="51">
        <v>0</v>
      </c>
      <c r="AS49" s="51">
        <v>2.8550297935614899</v>
      </c>
      <c r="AT49" s="51">
        <v>0</v>
      </c>
      <c r="AU49" s="51">
        <v>0</v>
      </c>
      <c r="AV49" s="51">
        <v>0</v>
      </c>
      <c r="AW49" s="51">
        <v>0</v>
      </c>
      <c r="AX49" s="51">
        <v>0</v>
      </c>
      <c r="AY49" s="51">
        <v>0</v>
      </c>
      <c r="AZ49" s="51">
        <v>2.7037356832473902</v>
      </c>
      <c r="BA49" s="51">
        <v>0</v>
      </c>
      <c r="BB49" s="51">
        <v>0</v>
      </c>
      <c r="BC49" s="51">
        <v>0</v>
      </c>
      <c r="BD49" s="51">
        <v>0</v>
      </c>
      <c r="BE49" s="51">
        <v>100688.962420002</v>
      </c>
      <c r="BF49" s="51">
        <v>0</v>
      </c>
      <c r="BG49" s="51">
        <v>0</v>
      </c>
      <c r="BH49" s="51">
        <v>0</v>
      </c>
      <c r="BI49" s="51">
        <v>0</v>
      </c>
      <c r="BJ49" s="51">
        <v>0</v>
      </c>
      <c r="BK49" s="51">
        <v>7.1996295797714502</v>
      </c>
      <c r="BL49" s="51">
        <v>0</v>
      </c>
      <c r="BM49" s="51">
        <v>0</v>
      </c>
      <c r="BN49" s="51">
        <v>0</v>
      </c>
      <c r="BO49" s="51">
        <v>0</v>
      </c>
      <c r="BP49" s="51">
        <v>0</v>
      </c>
      <c r="BQ49" s="51">
        <v>0</v>
      </c>
      <c r="BR49" s="51">
        <v>33.245337477127897</v>
      </c>
      <c r="BS49" s="51">
        <v>0</v>
      </c>
      <c r="BT49" s="51">
        <v>0</v>
      </c>
    </row>
    <row r="50" spans="1:72" x14ac:dyDescent="0.3">
      <c r="A50" s="1">
        <v>400160</v>
      </c>
      <c r="B50" s="1" t="s">
        <v>220</v>
      </c>
      <c r="C50" s="1" t="s">
        <v>138</v>
      </c>
      <c r="D50" s="1" t="s">
        <v>318</v>
      </c>
      <c r="E50" s="1">
        <v>2</v>
      </c>
      <c r="F50" s="51">
        <v>22005.990843123702</v>
      </c>
      <c r="G50" s="51">
        <v>22773.60082793</v>
      </c>
      <c r="H50" s="51">
        <v>23936.326198970401</v>
      </c>
      <c r="I50" s="51">
        <v>23910.513198283599</v>
      </c>
      <c r="J50" s="51">
        <v>23926.835623622799</v>
      </c>
      <c r="K50" s="51">
        <v>25676.886879447298</v>
      </c>
      <c r="L50" s="51">
        <v>24661.380489393599</v>
      </c>
      <c r="M50" s="51">
        <v>25440.3930947113</v>
      </c>
      <c r="N50" s="51">
        <v>25448.419953573601</v>
      </c>
      <c r="O50" s="51">
        <v>25448.419953573601</v>
      </c>
      <c r="P50" s="51">
        <v>24669.4073482559</v>
      </c>
      <c r="Q50" s="51">
        <v>24444.8569342062</v>
      </c>
      <c r="R50" s="51">
        <f t="shared" si="0"/>
        <v>24361.919278757672</v>
      </c>
      <c r="S50" s="51">
        <v>0</v>
      </c>
      <c r="T50" s="51">
        <v>0</v>
      </c>
      <c r="U50" s="51">
        <v>59.462278714302897</v>
      </c>
      <c r="V50" s="51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51">
        <v>0</v>
      </c>
      <c r="AH50" s="51">
        <v>0</v>
      </c>
      <c r="AI50" s="51">
        <v>0</v>
      </c>
      <c r="AJ50" s="51">
        <v>0</v>
      </c>
      <c r="AK50" s="51">
        <v>0</v>
      </c>
      <c r="AL50" s="51">
        <v>0</v>
      </c>
      <c r="AM50" s="51">
        <v>14042.0885924743</v>
      </c>
      <c r="AN50" s="51">
        <v>0</v>
      </c>
      <c r="AO50" s="51">
        <v>0</v>
      </c>
      <c r="AP50" s="51">
        <v>0</v>
      </c>
      <c r="AQ50" s="51">
        <v>0</v>
      </c>
      <c r="AR50" s="51">
        <v>0</v>
      </c>
      <c r="AS50" s="51">
        <v>2.3395093508524401</v>
      </c>
      <c r="AT50" s="51">
        <v>0</v>
      </c>
      <c r="AU50" s="51">
        <v>0</v>
      </c>
      <c r="AV50" s="51">
        <v>0</v>
      </c>
      <c r="AW50" s="51">
        <v>0</v>
      </c>
      <c r="AX50" s="51">
        <v>0</v>
      </c>
      <c r="AY50" s="51">
        <v>0</v>
      </c>
      <c r="AZ50" s="51">
        <v>3.1808337010477099</v>
      </c>
      <c r="BA50" s="51">
        <v>0</v>
      </c>
      <c r="BB50" s="51">
        <v>0</v>
      </c>
      <c r="BC50" s="51">
        <v>0</v>
      </c>
      <c r="BD50" s="51">
        <v>0</v>
      </c>
      <c r="BE50" s="51">
        <v>210261.11237231499</v>
      </c>
      <c r="BF50" s="51">
        <v>0</v>
      </c>
      <c r="BG50" s="51">
        <v>0</v>
      </c>
      <c r="BH50" s="51">
        <v>0</v>
      </c>
      <c r="BI50" s="51">
        <v>0</v>
      </c>
      <c r="BJ50" s="51">
        <v>0</v>
      </c>
      <c r="BK50" s="51">
        <v>3.3941110876065399</v>
      </c>
      <c r="BL50" s="51">
        <v>0</v>
      </c>
      <c r="BM50" s="51">
        <v>0</v>
      </c>
      <c r="BN50" s="51">
        <v>0</v>
      </c>
      <c r="BO50" s="51">
        <v>0</v>
      </c>
      <c r="BP50" s="51">
        <v>0</v>
      </c>
      <c r="BQ50" s="51">
        <v>0</v>
      </c>
      <c r="BR50" s="51">
        <v>20.329902885769101</v>
      </c>
      <c r="BS50" s="51">
        <v>0</v>
      </c>
      <c r="BT50" s="51">
        <v>0</v>
      </c>
    </row>
    <row r="51" spans="1:72" x14ac:dyDescent="0.3">
      <c r="A51" s="1">
        <v>400170</v>
      </c>
      <c r="B51" s="1" t="s">
        <v>287</v>
      </c>
      <c r="C51" s="1" t="s">
        <v>138</v>
      </c>
      <c r="D51" s="1" t="s">
        <v>174</v>
      </c>
      <c r="E51" s="1">
        <v>0</v>
      </c>
      <c r="F51" s="51">
        <v>0</v>
      </c>
      <c r="G51" s="51">
        <v>0</v>
      </c>
      <c r="H51" s="51">
        <v>0</v>
      </c>
      <c r="I51" s="51">
        <v>0</v>
      </c>
      <c r="J51" s="51">
        <v>0</v>
      </c>
      <c r="K51" s="51">
        <v>0</v>
      </c>
      <c r="L51" s="51">
        <v>0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R51" s="51">
        <f t="shared" si="0"/>
        <v>0</v>
      </c>
      <c r="S51" s="51">
        <v>0</v>
      </c>
      <c r="T51" s="51">
        <v>0</v>
      </c>
      <c r="U51" s="51">
        <v>0</v>
      </c>
      <c r="V51" s="51">
        <v>0</v>
      </c>
      <c r="W51" s="51">
        <v>0</v>
      </c>
      <c r="X51" s="51">
        <v>0</v>
      </c>
      <c r="Y51" s="51">
        <v>0</v>
      </c>
      <c r="Z51" s="51">
        <v>0</v>
      </c>
      <c r="AA51" s="51">
        <v>0</v>
      </c>
      <c r="AB51" s="51">
        <v>0</v>
      </c>
      <c r="AC51" s="51">
        <v>0</v>
      </c>
      <c r="AD51" s="51">
        <v>0</v>
      </c>
      <c r="AE51" s="51">
        <v>0</v>
      </c>
      <c r="AF51" s="51">
        <v>0</v>
      </c>
      <c r="AG51" s="51">
        <v>0</v>
      </c>
      <c r="AH51" s="51">
        <v>0</v>
      </c>
      <c r="AI51" s="51">
        <v>0</v>
      </c>
      <c r="AJ51" s="51">
        <v>0</v>
      </c>
      <c r="AK51" s="51">
        <v>0</v>
      </c>
      <c r="AL51" s="51">
        <v>0</v>
      </c>
      <c r="AM51" s="51">
        <v>1262.83711181751</v>
      </c>
      <c r="AN51" s="51">
        <v>9.2302707837429594</v>
      </c>
      <c r="AO51" s="51">
        <v>0</v>
      </c>
      <c r="AP51" s="51">
        <v>0</v>
      </c>
      <c r="AQ51" s="51">
        <v>0</v>
      </c>
      <c r="AR51" s="51">
        <v>0</v>
      </c>
      <c r="AS51" s="51">
        <v>1.65214876057371</v>
      </c>
      <c r="AT51" s="51">
        <v>0</v>
      </c>
      <c r="AU51" s="51">
        <v>0</v>
      </c>
      <c r="AV51" s="51">
        <v>0</v>
      </c>
      <c r="AW51" s="51">
        <v>0</v>
      </c>
      <c r="AX51" s="51">
        <v>0</v>
      </c>
      <c r="AY51" s="51">
        <v>0</v>
      </c>
      <c r="AZ51" s="51">
        <v>0</v>
      </c>
      <c r="BA51" s="51">
        <v>0</v>
      </c>
      <c r="BB51" s="51">
        <v>0</v>
      </c>
      <c r="BC51" s="51">
        <v>0</v>
      </c>
      <c r="BD51" s="51">
        <v>0</v>
      </c>
      <c r="BE51" s="51">
        <v>785.53101307863506</v>
      </c>
      <c r="BF51" s="51">
        <v>0</v>
      </c>
      <c r="BG51" s="51">
        <v>0</v>
      </c>
      <c r="BH51" s="51">
        <v>0</v>
      </c>
      <c r="BI51" s="51">
        <v>0</v>
      </c>
      <c r="BJ51" s="51">
        <v>0</v>
      </c>
      <c r="BK51" s="51">
        <v>4.3197777478628696</v>
      </c>
      <c r="BL51" s="51">
        <v>0</v>
      </c>
      <c r="BM51" s="51">
        <v>0</v>
      </c>
      <c r="BN51" s="51">
        <v>0</v>
      </c>
      <c r="BO51" s="51">
        <v>0</v>
      </c>
      <c r="BP51" s="51">
        <v>0</v>
      </c>
      <c r="BQ51" s="51">
        <v>0</v>
      </c>
      <c r="BR51" s="51">
        <v>0</v>
      </c>
      <c r="BS51" s="51">
        <v>0</v>
      </c>
      <c r="BT51" s="51">
        <v>0</v>
      </c>
    </row>
    <row r="52" spans="1:72" x14ac:dyDescent="0.3">
      <c r="A52" s="1">
        <v>400180</v>
      </c>
      <c r="B52" s="1" t="s">
        <v>285</v>
      </c>
      <c r="C52" s="1" t="s">
        <v>138</v>
      </c>
      <c r="D52" s="1" t="s">
        <v>318</v>
      </c>
      <c r="E52" s="1">
        <v>3</v>
      </c>
      <c r="F52" s="51">
        <v>12925.787921577599</v>
      </c>
      <c r="G52" s="51">
        <v>13321.1450998072</v>
      </c>
      <c r="H52" s="51">
        <v>13978.471842456</v>
      </c>
      <c r="I52" s="51">
        <v>13963.6044069084</v>
      </c>
      <c r="J52" s="51">
        <v>13974.486023801201</v>
      </c>
      <c r="K52" s="51">
        <v>14844.137296225999</v>
      </c>
      <c r="L52" s="51">
        <v>14472.577984060399</v>
      </c>
      <c r="M52" s="51">
        <v>14899.5326720332</v>
      </c>
      <c r="N52" s="51">
        <v>14904.883911274699</v>
      </c>
      <c r="O52" s="51">
        <v>14904.883911274699</v>
      </c>
      <c r="P52" s="51">
        <v>14477.9292233019</v>
      </c>
      <c r="Q52" s="51">
        <v>14346.851707456</v>
      </c>
      <c r="R52" s="51">
        <f t="shared" si="0"/>
        <v>14251.191000014775</v>
      </c>
      <c r="S52" s="51">
        <v>0</v>
      </c>
      <c r="T52" s="51">
        <v>0</v>
      </c>
      <c r="U52" s="51">
        <v>0</v>
      </c>
      <c r="V52" s="51">
        <v>0</v>
      </c>
      <c r="W52" s="51">
        <v>0</v>
      </c>
      <c r="X52" s="51">
        <v>0</v>
      </c>
      <c r="Y52" s="51">
        <v>0</v>
      </c>
      <c r="Z52" s="51">
        <v>0</v>
      </c>
      <c r="AA52" s="51">
        <v>0</v>
      </c>
      <c r="AB52" s="51">
        <v>0</v>
      </c>
      <c r="AC52" s="51">
        <v>0</v>
      </c>
      <c r="AD52" s="51">
        <v>0</v>
      </c>
      <c r="AE52" s="51">
        <v>0</v>
      </c>
      <c r="AF52" s="51">
        <v>0</v>
      </c>
      <c r="AG52" s="51">
        <v>0</v>
      </c>
      <c r="AH52" s="51">
        <v>0</v>
      </c>
      <c r="AI52" s="51">
        <v>0</v>
      </c>
      <c r="AJ52" s="51">
        <v>0</v>
      </c>
      <c r="AK52" s="51">
        <v>0</v>
      </c>
      <c r="AL52" s="51">
        <v>0</v>
      </c>
      <c r="AM52" s="51">
        <v>42597.5049355226</v>
      </c>
      <c r="AN52" s="51">
        <v>11.537838479678699</v>
      </c>
      <c r="AO52" s="51">
        <v>0</v>
      </c>
      <c r="AP52" s="51">
        <v>0</v>
      </c>
      <c r="AQ52" s="51">
        <v>0</v>
      </c>
      <c r="AR52" s="51">
        <v>0</v>
      </c>
      <c r="AS52" s="51">
        <v>0</v>
      </c>
      <c r="AT52" s="51">
        <v>0</v>
      </c>
      <c r="AU52" s="51">
        <v>0</v>
      </c>
      <c r="AV52" s="51">
        <v>0</v>
      </c>
      <c r="AW52" s="51">
        <v>0</v>
      </c>
      <c r="AX52" s="51">
        <v>0</v>
      </c>
      <c r="AY52" s="51">
        <v>0</v>
      </c>
      <c r="AZ52" s="51">
        <v>0</v>
      </c>
      <c r="BA52" s="51">
        <v>0</v>
      </c>
      <c r="BB52" s="51">
        <v>0</v>
      </c>
      <c r="BC52" s="51">
        <v>0</v>
      </c>
      <c r="BD52" s="51">
        <v>0</v>
      </c>
      <c r="BE52" s="51">
        <v>0</v>
      </c>
      <c r="BF52" s="51">
        <v>0</v>
      </c>
      <c r="BG52" s="51">
        <v>0</v>
      </c>
      <c r="BH52" s="51">
        <v>0</v>
      </c>
      <c r="BI52" s="51">
        <v>0</v>
      </c>
      <c r="BJ52" s="51">
        <v>0</v>
      </c>
      <c r="BK52" s="51">
        <v>0</v>
      </c>
      <c r="BL52" s="51">
        <v>0</v>
      </c>
      <c r="BM52" s="51">
        <v>0</v>
      </c>
      <c r="BN52" s="51">
        <v>0</v>
      </c>
      <c r="BO52" s="51">
        <v>0</v>
      </c>
      <c r="BP52" s="51">
        <v>0</v>
      </c>
      <c r="BQ52" s="51">
        <v>0</v>
      </c>
      <c r="BR52" s="51">
        <v>0</v>
      </c>
      <c r="BS52" s="51">
        <v>0</v>
      </c>
      <c r="BT52" s="51">
        <v>0</v>
      </c>
    </row>
    <row r="53" spans="1:72" x14ac:dyDescent="0.3">
      <c r="A53" s="1">
        <v>400190</v>
      </c>
      <c r="B53" s="1" t="s">
        <v>288</v>
      </c>
      <c r="C53" s="1" t="s">
        <v>138</v>
      </c>
      <c r="D53" s="1" t="s">
        <v>174</v>
      </c>
      <c r="E53" s="1">
        <v>0</v>
      </c>
      <c r="F53" s="51">
        <v>0</v>
      </c>
      <c r="G53" s="51">
        <v>0</v>
      </c>
      <c r="H53" s="51">
        <v>0</v>
      </c>
      <c r="I53" s="51">
        <v>0</v>
      </c>
      <c r="J53" s="51">
        <v>0</v>
      </c>
      <c r="K53" s="51">
        <v>0</v>
      </c>
      <c r="L53" s="51">
        <v>0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R53" s="51">
        <f t="shared" si="0"/>
        <v>0</v>
      </c>
      <c r="S53" s="51">
        <v>0</v>
      </c>
      <c r="T53" s="51">
        <v>0</v>
      </c>
      <c r="U53" s="51">
        <v>59.462278714302897</v>
      </c>
      <c r="V53" s="51">
        <v>0</v>
      </c>
      <c r="W53" s="51">
        <v>0</v>
      </c>
      <c r="X53" s="51">
        <v>0</v>
      </c>
      <c r="Y53" s="51">
        <v>0</v>
      </c>
      <c r="Z53" s="51">
        <v>0</v>
      </c>
      <c r="AA53" s="51">
        <v>0</v>
      </c>
      <c r="AB53" s="51">
        <v>0</v>
      </c>
      <c r="AC53" s="51">
        <v>0</v>
      </c>
      <c r="AD53" s="51">
        <v>0</v>
      </c>
      <c r="AE53" s="51">
        <v>0</v>
      </c>
      <c r="AF53" s="51">
        <v>0</v>
      </c>
      <c r="AG53" s="51">
        <v>0</v>
      </c>
      <c r="AH53" s="51">
        <v>0</v>
      </c>
      <c r="AI53" s="51">
        <v>0</v>
      </c>
      <c r="AJ53" s="51">
        <v>0</v>
      </c>
      <c r="AK53" s="51">
        <v>0</v>
      </c>
      <c r="AL53" s="51">
        <v>0</v>
      </c>
      <c r="AM53" s="51">
        <v>172788.790318855</v>
      </c>
      <c r="AN53" s="51">
        <v>13.8454061756144</v>
      </c>
      <c r="AO53" s="51">
        <v>0</v>
      </c>
      <c r="AP53" s="51">
        <v>0</v>
      </c>
      <c r="AQ53" s="51">
        <v>0</v>
      </c>
      <c r="AR53" s="51">
        <v>0</v>
      </c>
      <c r="AS53" s="51">
        <v>1.65214876057371</v>
      </c>
      <c r="AT53" s="51">
        <v>0</v>
      </c>
      <c r="AU53" s="51">
        <v>0</v>
      </c>
      <c r="AV53" s="51">
        <v>0</v>
      </c>
      <c r="AW53" s="51">
        <v>0</v>
      </c>
      <c r="AX53" s="51">
        <v>0</v>
      </c>
      <c r="AY53" s="51">
        <v>0</v>
      </c>
      <c r="AZ53" s="51">
        <v>3.3399087851879501</v>
      </c>
      <c r="BA53" s="51">
        <v>0</v>
      </c>
      <c r="BB53" s="51">
        <v>0</v>
      </c>
      <c r="BC53" s="51">
        <v>0</v>
      </c>
      <c r="BD53" s="51">
        <v>0</v>
      </c>
      <c r="BE53" s="51">
        <v>516416.14472623297</v>
      </c>
      <c r="BF53" s="51">
        <v>0</v>
      </c>
      <c r="BG53" s="51">
        <v>0</v>
      </c>
      <c r="BH53" s="51">
        <v>0</v>
      </c>
      <c r="BI53" s="51">
        <v>0</v>
      </c>
      <c r="BJ53" s="51">
        <v>0</v>
      </c>
      <c r="BK53" s="51">
        <v>5.7597036638171604</v>
      </c>
      <c r="BL53" s="51">
        <v>0</v>
      </c>
      <c r="BM53" s="51">
        <v>0</v>
      </c>
      <c r="BN53" s="51">
        <v>0</v>
      </c>
      <c r="BO53" s="51">
        <v>0</v>
      </c>
      <c r="BP53" s="51">
        <v>0</v>
      </c>
      <c r="BQ53" s="51">
        <v>0</v>
      </c>
      <c r="BR53" s="51">
        <v>33.768743984639599</v>
      </c>
      <c r="BS53" s="51">
        <v>0</v>
      </c>
      <c r="BT53" s="51">
        <v>0</v>
      </c>
    </row>
    <row r="54" spans="1:72" x14ac:dyDescent="0.3">
      <c r="A54" s="1">
        <v>400200</v>
      </c>
      <c r="B54" s="1" t="s">
        <v>221</v>
      </c>
      <c r="C54" s="1" t="s">
        <v>138</v>
      </c>
      <c r="D54" s="1" t="s">
        <v>318</v>
      </c>
      <c r="E54" s="1">
        <v>11</v>
      </c>
      <c r="F54" s="51">
        <v>36925.916038289499</v>
      </c>
      <c r="G54" s="51">
        <v>38116.222041905297</v>
      </c>
      <c r="H54" s="51">
        <v>40897.227529376803</v>
      </c>
      <c r="I54" s="51">
        <v>40689.399426522701</v>
      </c>
      <c r="J54" s="51">
        <v>40701.270281314799</v>
      </c>
      <c r="K54" s="51">
        <v>40176.363088831997</v>
      </c>
      <c r="L54" s="51">
        <v>39981.595594189697</v>
      </c>
      <c r="M54" s="51">
        <v>41216.597985700697</v>
      </c>
      <c r="N54" s="51">
        <v>41222.4357012369</v>
      </c>
      <c r="O54" s="51">
        <v>41222.4357012369</v>
      </c>
      <c r="P54" s="51">
        <v>43964.255918543902</v>
      </c>
      <c r="Q54" s="51">
        <v>41716.131572531704</v>
      </c>
      <c r="R54" s="51">
        <f t="shared" si="0"/>
        <v>40569.15423997341</v>
      </c>
      <c r="S54" s="51">
        <v>0</v>
      </c>
      <c r="T54" s="51">
        <v>0</v>
      </c>
      <c r="U54" s="51">
        <v>349.503989308207</v>
      </c>
      <c r="V54" s="51">
        <v>0</v>
      </c>
      <c r="W54" s="51">
        <v>0</v>
      </c>
      <c r="X54" s="51">
        <v>0</v>
      </c>
      <c r="Y54" s="51">
        <v>0</v>
      </c>
      <c r="Z54" s="51">
        <v>0</v>
      </c>
      <c r="AA54" s="51">
        <v>0.29161784673191998</v>
      </c>
      <c r="AB54" s="51">
        <v>0</v>
      </c>
      <c r="AC54" s="51">
        <v>0</v>
      </c>
      <c r="AD54" s="51">
        <v>0</v>
      </c>
      <c r="AE54" s="51">
        <v>0</v>
      </c>
      <c r="AF54" s="51">
        <v>0</v>
      </c>
      <c r="AG54" s="51">
        <v>0</v>
      </c>
      <c r="AH54" s="51">
        <v>0</v>
      </c>
      <c r="AI54" s="51">
        <v>0</v>
      </c>
      <c r="AJ54" s="51">
        <v>0</v>
      </c>
      <c r="AK54" s="51">
        <v>0</v>
      </c>
      <c r="AL54" s="51">
        <v>0</v>
      </c>
      <c r="AM54" s="51">
        <v>265.06723421178299</v>
      </c>
      <c r="AN54" s="51">
        <v>0</v>
      </c>
      <c r="AO54" s="51">
        <v>0</v>
      </c>
      <c r="AP54" s="51">
        <v>0</v>
      </c>
      <c r="AQ54" s="51">
        <v>0</v>
      </c>
      <c r="AR54" s="51">
        <v>0</v>
      </c>
      <c r="AS54" s="51">
        <v>13.7876341187687</v>
      </c>
      <c r="AT54" s="51">
        <v>0</v>
      </c>
      <c r="AU54" s="51">
        <v>0</v>
      </c>
      <c r="AV54" s="51">
        <v>0</v>
      </c>
      <c r="AW54" s="51">
        <v>0</v>
      </c>
      <c r="AX54" s="51">
        <v>0</v>
      </c>
      <c r="AY54" s="51">
        <v>0</v>
      </c>
      <c r="AZ54" s="51">
        <v>0</v>
      </c>
      <c r="BA54" s="51">
        <v>0</v>
      </c>
      <c r="BB54" s="51">
        <v>0</v>
      </c>
      <c r="BC54" s="51">
        <v>0</v>
      </c>
      <c r="BD54" s="51">
        <v>0</v>
      </c>
      <c r="BE54" s="51">
        <v>5862.8489855719999</v>
      </c>
      <c r="BF54" s="51">
        <v>0</v>
      </c>
      <c r="BG54" s="51">
        <v>0</v>
      </c>
      <c r="BH54" s="51">
        <v>0</v>
      </c>
      <c r="BI54" s="51">
        <v>0</v>
      </c>
      <c r="BJ54" s="51">
        <v>0</v>
      </c>
      <c r="BK54" s="51">
        <v>4.3048590868550702</v>
      </c>
      <c r="BL54" s="51">
        <v>0</v>
      </c>
      <c r="BM54" s="51">
        <v>0</v>
      </c>
      <c r="BN54" s="51">
        <v>0</v>
      </c>
      <c r="BO54" s="51">
        <v>0</v>
      </c>
      <c r="BP54" s="51">
        <v>0</v>
      </c>
      <c r="BQ54" s="51">
        <v>0</v>
      </c>
      <c r="BR54" s="51">
        <v>1.44388002072217</v>
      </c>
      <c r="BS54" s="51">
        <v>0</v>
      </c>
      <c r="BT54" s="51">
        <v>0</v>
      </c>
    </row>
    <row r="55" spans="1:72" x14ac:dyDescent="0.3">
      <c r="A55" s="1">
        <v>400220</v>
      </c>
      <c r="B55" s="1" t="s">
        <v>222</v>
      </c>
      <c r="C55" s="1" t="s">
        <v>138</v>
      </c>
      <c r="D55" s="1" t="s">
        <v>176</v>
      </c>
      <c r="E55" s="1">
        <v>3</v>
      </c>
      <c r="F55" s="51">
        <v>26176.399920318301</v>
      </c>
      <c r="G55" s="51">
        <v>27086.578942572101</v>
      </c>
      <c r="H55" s="51">
        <v>28933.656321082901</v>
      </c>
      <c r="I55" s="51">
        <v>28827.539704403898</v>
      </c>
      <c r="J55" s="51">
        <v>28842.0485269276</v>
      </c>
      <c r="K55" s="51">
        <v>29036.089814708699</v>
      </c>
      <c r="L55" s="51">
        <v>28611.443394798898</v>
      </c>
      <c r="M55" s="51">
        <v>29529.883525843601</v>
      </c>
      <c r="N55" s="51">
        <v>29537.0185114989</v>
      </c>
      <c r="O55" s="51">
        <v>29537.0185114989</v>
      </c>
      <c r="P55" s="51">
        <v>31103.747604284901</v>
      </c>
      <c r="Q55" s="51">
        <v>29465.563624144299</v>
      </c>
      <c r="R55" s="51">
        <f t="shared" si="0"/>
        <v>28890.582366840255</v>
      </c>
      <c r="S55" s="51">
        <v>0</v>
      </c>
      <c r="T55" s="51">
        <v>0</v>
      </c>
      <c r="U55" s="51">
        <v>855.61646735339502</v>
      </c>
      <c r="V55" s="51">
        <v>0</v>
      </c>
      <c r="W55" s="51">
        <v>0</v>
      </c>
      <c r="X55" s="51">
        <v>0</v>
      </c>
      <c r="Y55" s="51">
        <v>0</v>
      </c>
      <c r="Z55" s="51">
        <v>0</v>
      </c>
      <c r="AA55" s="51">
        <v>0.29161784673191998</v>
      </c>
      <c r="AB55" s="51">
        <v>0</v>
      </c>
      <c r="AC55" s="51">
        <v>1.3248242628E-4</v>
      </c>
      <c r="AD55" s="51">
        <v>0</v>
      </c>
      <c r="AE55" s="51">
        <v>0</v>
      </c>
      <c r="AF55" s="51">
        <v>0</v>
      </c>
      <c r="AG55" s="51">
        <v>0</v>
      </c>
      <c r="AH55" s="51">
        <v>0</v>
      </c>
      <c r="AI55" s="51">
        <v>0</v>
      </c>
      <c r="AJ55" s="51">
        <v>0</v>
      </c>
      <c r="AK55" s="51">
        <v>0</v>
      </c>
      <c r="AL55" s="51">
        <v>0</v>
      </c>
      <c r="AM55" s="51">
        <v>3552.36780709198</v>
      </c>
      <c r="AN55" s="51">
        <v>0</v>
      </c>
      <c r="AO55" s="51">
        <v>0</v>
      </c>
      <c r="AP55" s="51">
        <v>0</v>
      </c>
      <c r="AQ55" s="51">
        <v>0</v>
      </c>
      <c r="AR55" s="51">
        <v>0</v>
      </c>
      <c r="AS55" s="51">
        <v>6.7075662665279996</v>
      </c>
      <c r="AT55" s="51">
        <v>0</v>
      </c>
      <c r="AU55" s="51">
        <v>2.0362144599999999E-5</v>
      </c>
      <c r="AV55" s="51">
        <v>0</v>
      </c>
      <c r="AW55" s="51">
        <v>0</v>
      </c>
      <c r="AX55" s="51">
        <v>0</v>
      </c>
      <c r="AY55" s="51">
        <v>0</v>
      </c>
      <c r="AZ55" s="51">
        <v>0</v>
      </c>
      <c r="BA55" s="51">
        <v>0</v>
      </c>
      <c r="BB55" s="51">
        <v>0</v>
      </c>
      <c r="BC55" s="51">
        <v>0</v>
      </c>
      <c r="BD55" s="51">
        <v>0</v>
      </c>
      <c r="BE55" s="51">
        <v>14374.8018121567</v>
      </c>
      <c r="BF55" s="51">
        <v>0</v>
      </c>
      <c r="BG55" s="51">
        <v>0</v>
      </c>
      <c r="BH55" s="51">
        <v>0</v>
      </c>
      <c r="BI55" s="51">
        <v>0</v>
      </c>
      <c r="BJ55" s="51">
        <v>0</v>
      </c>
      <c r="BK55" s="51">
        <v>2.2450502066750202</v>
      </c>
      <c r="BL55" s="51">
        <v>0</v>
      </c>
      <c r="BM55" s="51">
        <v>0</v>
      </c>
      <c r="BN55" s="51">
        <v>0</v>
      </c>
      <c r="BO55" s="51">
        <v>0</v>
      </c>
      <c r="BP55" s="51">
        <v>0</v>
      </c>
      <c r="BQ55" s="51">
        <v>0</v>
      </c>
      <c r="BR55" s="51">
        <v>0.27072750388541</v>
      </c>
      <c r="BS55" s="51">
        <v>0</v>
      </c>
      <c r="BT55" s="51">
        <v>0</v>
      </c>
    </row>
    <row r="56" spans="1:72" x14ac:dyDescent="0.3">
      <c r="A56" s="1">
        <v>400222</v>
      </c>
      <c r="B56" s="1" t="s">
        <v>223</v>
      </c>
      <c r="C56" s="1" t="s">
        <v>167</v>
      </c>
      <c r="D56" s="1" t="s">
        <v>308</v>
      </c>
      <c r="E56" s="1">
        <v>13</v>
      </c>
      <c r="F56" s="51">
        <v>17734.238964452801</v>
      </c>
      <c r="G56" s="51">
        <v>18357.516146642</v>
      </c>
      <c r="H56" s="51">
        <v>19091.221029154</v>
      </c>
      <c r="I56" s="51">
        <v>19085.813456018499</v>
      </c>
      <c r="J56" s="51">
        <v>19096.695072911301</v>
      </c>
      <c r="K56" s="51">
        <v>20315.9047674338</v>
      </c>
      <c r="L56" s="51">
        <v>19644.451502071101</v>
      </c>
      <c r="M56" s="51">
        <v>20307.388971946901</v>
      </c>
      <c r="N56" s="51">
        <v>20312.7402111884</v>
      </c>
      <c r="O56" s="51">
        <v>20312.7402111884</v>
      </c>
      <c r="P56" s="51">
        <v>19649.8027413126</v>
      </c>
      <c r="Q56" s="51">
        <v>19286.186026249899</v>
      </c>
      <c r="R56" s="51">
        <f t="shared" si="0"/>
        <v>19432.891591714142</v>
      </c>
      <c r="S56" s="51">
        <v>0</v>
      </c>
      <c r="T56" s="51">
        <v>0</v>
      </c>
      <c r="U56" s="51">
        <v>322.42085664652001</v>
      </c>
      <c r="V56" s="51">
        <v>0</v>
      </c>
      <c r="W56" s="51">
        <v>0</v>
      </c>
      <c r="X56" s="51">
        <v>0</v>
      </c>
      <c r="Y56" s="51">
        <v>0.51254635899726997</v>
      </c>
      <c r="Z56" s="51">
        <v>0</v>
      </c>
      <c r="AA56" s="51">
        <v>0</v>
      </c>
      <c r="AB56" s="51">
        <v>0</v>
      </c>
      <c r="AC56" s="51">
        <v>0</v>
      </c>
      <c r="AD56" s="51">
        <v>0</v>
      </c>
      <c r="AE56" s="51">
        <v>0</v>
      </c>
      <c r="AF56" s="51">
        <v>0</v>
      </c>
      <c r="AG56" s="51">
        <v>0</v>
      </c>
      <c r="AH56" s="51">
        <v>1.3832992578491401</v>
      </c>
      <c r="AI56" s="51">
        <v>0</v>
      </c>
      <c r="AJ56" s="51">
        <v>0</v>
      </c>
      <c r="AK56" s="51">
        <v>0</v>
      </c>
      <c r="AL56" s="51">
        <v>0</v>
      </c>
      <c r="AM56" s="51">
        <v>12511.327373780599</v>
      </c>
      <c r="AN56" s="51">
        <v>0</v>
      </c>
      <c r="AO56" s="51">
        <v>0</v>
      </c>
      <c r="AP56" s="51">
        <v>0</v>
      </c>
      <c r="AQ56" s="51">
        <v>4.5455733513767198</v>
      </c>
      <c r="AR56" s="51">
        <v>0</v>
      </c>
      <c r="AS56" s="51">
        <v>0</v>
      </c>
      <c r="AT56" s="51">
        <v>0</v>
      </c>
      <c r="AU56" s="51">
        <v>0</v>
      </c>
      <c r="AV56" s="51">
        <v>2.4458958586460001E-2</v>
      </c>
      <c r="AW56" s="51">
        <v>0</v>
      </c>
      <c r="AX56" s="51">
        <v>0</v>
      </c>
      <c r="AY56" s="51">
        <v>0</v>
      </c>
      <c r="AZ56" s="51">
        <v>0.34423008459452997</v>
      </c>
      <c r="BA56" s="51">
        <v>0</v>
      </c>
      <c r="BB56" s="51">
        <v>0</v>
      </c>
      <c r="BC56" s="51">
        <v>0</v>
      </c>
      <c r="BD56" s="51">
        <v>0</v>
      </c>
      <c r="BE56" s="51">
        <v>20587.699530613201</v>
      </c>
      <c r="BF56" s="51">
        <v>0</v>
      </c>
      <c r="BG56" s="51">
        <v>0</v>
      </c>
      <c r="BH56" s="51">
        <v>0</v>
      </c>
      <c r="BI56" s="51">
        <v>4.5031596794439803</v>
      </c>
      <c r="BJ56" s="51">
        <v>0</v>
      </c>
      <c r="BK56" s="51">
        <v>0</v>
      </c>
      <c r="BL56" s="51">
        <v>0</v>
      </c>
      <c r="BM56" s="51">
        <v>0</v>
      </c>
      <c r="BN56" s="51">
        <v>0</v>
      </c>
      <c r="BO56" s="51">
        <v>0</v>
      </c>
      <c r="BP56" s="51">
        <v>0</v>
      </c>
      <c r="BQ56" s="51">
        <v>0</v>
      </c>
      <c r="BR56" s="51">
        <v>0</v>
      </c>
      <c r="BS56" s="51">
        <v>0</v>
      </c>
      <c r="BT56" s="51">
        <v>0</v>
      </c>
    </row>
    <row r="57" spans="1:72" x14ac:dyDescent="0.3">
      <c r="A57" s="1">
        <v>400223</v>
      </c>
      <c r="B57" s="1" t="s">
        <v>224</v>
      </c>
      <c r="C57" s="1" t="s">
        <v>138</v>
      </c>
      <c r="D57" s="1" t="s">
        <v>176</v>
      </c>
      <c r="E57" s="1">
        <v>4</v>
      </c>
      <c r="F57" s="51">
        <v>19000.765758810601</v>
      </c>
      <c r="G57" s="51">
        <v>19651.207911796999</v>
      </c>
      <c r="H57" s="51">
        <v>20706.606624488999</v>
      </c>
      <c r="I57" s="51">
        <v>20682.1466998449</v>
      </c>
      <c r="J57" s="51">
        <v>20693.0283167378</v>
      </c>
      <c r="K57" s="51">
        <v>22017.767315053901</v>
      </c>
      <c r="L57" s="51">
        <v>21315.0247887236</v>
      </c>
      <c r="M57" s="51">
        <v>22017.451212091801</v>
      </c>
      <c r="N57" s="51">
        <v>22022.8024513333</v>
      </c>
      <c r="O57" s="51">
        <v>22022.8024513333</v>
      </c>
      <c r="P57" s="51">
        <v>21320.3760279651</v>
      </c>
      <c r="Q57" s="51">
        <v>21132.070787449498</v>
      </c>
      <c r="R57" s="51">
        <f t="shared" si="0"/>
        <v>21048.504195469151</v>
      </c>
      <c r="S57" s="51">
        <v>0</v>
      </c>
      <c r="T57" s="51">
        <v>0</v>
      </c>
      <c r="U57" s="51">
        <v>1239.9886193596401</v>
      </c>
      <c r="V57" s="51">
        <v>0</v>
      </c>
      <c r="W57" s="51">
        <v>0</v>
      </c>
      <c r="X57" s="51">
        <v>0</v>
      </c>
      <c r="Y57" s="51">
        <v>0</v>
      </c>
      <c r="Z57" s="51">
        <v>0</v>
      </c>
      <c r="AA57" s="51">
        <v>0.29161784673191998</v>
      </c>
      <c r="AB57" s="51">
        <v>0</v>
      </c>
      <c r="AC57" s="51">
        <v>1.8712708299E-4</v>
      </c>
      <c r="AD57" s="51">
        <v>0</v>
      </c>
      <c r="AE57" s="51">
        <v>0</v>
      </c>
      <c r="AF57" s="51">
        <v>0</v>
      </c>
      <c r="AG57" s="51">
        <v>0</v>
      </c>
      <c r="AH57" s="51">
        <v>0</v>
      </c>
      <c r="AI57" s="51">
        <v>0</v>
      </c>
      <c r="AJ57" s="51">
        <v>0</v>
      </c>
      <c r="AK57" s="51">
        <v>0</v>
      </c>
      <c r="AL57" s="51">
        <v>386.12951575671599</v>
      </c>
      <c r="AM57" s="51">
        <v>1236.3840612525501</v>
      </c>
      <c r="AN57" s="51">
        <v>0</v>
      </c>
      <c r="AO57" s="51">
        <v>0</v>
      </c>
      <c r="AP57" s="51">
        <v>0</v>
      </c>
      <c r="AQ57" s="51">
        <v>0</v>
      </c>
      <c r="AR57" s="51">
        <v>0</v>
      </c>
      <c r="AS57" s="51">
        <v>3.7033092562083398</v>
      </c>
      <c r="AT57" s="51">
        <v>0</v>
      </c>
      <c r="AU57" s="51">
        <v>0</v>
      </c>
      <c r="AV57" s="51">
        <v>0</v>
      </c>
      <c r="AW57" s="51">
        <v>0</v>
      </c>
      <c r="AX57" s="51">
        <v>0</v>
      </c>
      <c r="AY57" s="51">
        <v>0</v>
      </c>
      <c r="AZ57" s="51">
        <v>5.3304944211600001E-2</v>
      </c>
      <c r="BA57" s="51">
        <v>0</v>
      </c>
      <c r="BB57" s="51">
        <v>0</v>
      </c>
      <c r="BC57" s="51">
        <v>0</v>
      </c>
      <c r="BD57" s="51">
        <v>0</v>
      </c>
      <c r="BE57" s="51">
        <v>4647.4045029273502</v>
      </c>
      <c r="BF57" s="51">
        <v>0</v>
      </c>
      <c r="BG57" s="51">
        <v>0</v>
      </c>
      <c r="BH57" s="51">
        <v>0</v>
      </c>
      <c r="BI57" s="51">
        <v>0</v>
      </c>
      <c r="BJ57" s="51">
        <v>0</v>
      </c>
      <c r="BK57" s="51">
        <v>4.6221621902132703</v>
      </c>
      <c r="BL57" s="51">
        <v>0</v>
      </c>
      <c r="BM57" s="51">
        <v>0</v>
      </c>
      <c r="BN57" s="51">
        <v>0</v>
      </c>
      <c r="BO57" s="51">
        <v>0</v>
      </c>
      <c r="BP57" s="51">
        <v>0</v>
      </c>
      <c r="BQ57" s="51">
        <v>0</v>
      </c>
      <c r="BR57" s="51">
        <v>0</v>
      </c>
      <c r="BS57" s="51">
        <v>0</v>
      </c>
      <c r="BT57" s="51">
        <v>0</v>
      </c>
    </row>
    <row r="58" spans="1:72" x14ac:dyDescent="0.3">
      <c r="A58" s="1">
        <v>400230</v>
      </c>
      <c r="B58" s="1" t="s">
        <v>225</v>
      </c>
      <c r="C58" s="1" t="s">
        <v>167</v>
      </c>
      <c r="D58" s="1" t="s">
        <v>318</v>
      </c>
      <c r="E58" s="1">
        <v>14</v>
      </c>
      <c r="F58" s="51">
        <v>18014.098563633299</v>
      </c>
      <c r="G58" s="51">
        <v>18636.373457275698</v>
      </c>
      <c r="H58" s="51">
        <v>19410.764534337599</v>
      </c>
      <c r="I58" s="51">
        <v>19402.627187734201</v>
      </c>
      <c r="J58" s="51">
        <v>19413.508804626999</v>
      </c>
      <c r="K58" s="51">
        <v>20820.189071992099</v>
      </c>
      <c r="L58" s="51">
        <v>19982.2449425706</v>
      </c>
      <c r="M58" s="51">
        <v>20645.658343049501</v>
      </c>
      <c r="N58" s="51">
        <v>20651.009582291001</v>
      </c>
      <c r="O58" s="51">
        <v>20651.009582291001</v>
      </c>
      <c r="P58" s="51">
        <v>19987.596181812201</v>
      </c>
      <c r="Q58" s="51">
        <v>19679.589306423299</v>
      </c>
      <c r="R58" s="51">
        <f t="shared" si="0"/>
        <v>19774.555796503126</v>
      </c>
      <c r="S58" s="51">
        <v>0</v>
      </c>
      <c r="T58" s="51">
        <v>0</v>
      </c>
      <c r="U58" s="51">
        <v>324.19350433085401</v>
      </c>
      <c r="V58" s="51">
        <v>0</v>
      </c>
      <c r="W58" s="51">
        <v>0</v>
      </c>
      <c r="X58" s="51">
        <v>0</v>
      </c>
      <c r="Y58" s="51">
        <v>0.66631026669644999</v>
      </c>
      <c r="Z58" s="51">
        <v>0</v>
      </c>
      <c r="AA58" s="51">
        <v>0</v>
      </c>
      <c r="AB58" s="51">
        <v>0</v>
      </c>
      <c r="AC58" s="51">
        <v>0</v>
      </c>
      <c r="AD58" s="51">
        <v>0</v>
      </c>
      <c r="AE58" s="51">
        <v>0</v>
      </c>
      <c r="AF58" s="51">
        <v>0</v>
      </c>
      <c r="AG58" s="51">
        <v>0</v>
      </c>
      <c r="AH58" s="51">
        <v>0.76698485912243997</v>
      </c>
      <c r="AI58" s="51">
        <v>0</v>
      </c>
      <c r="AJ58" s="51">
        <v>0</v>
      </c>
      <c r="AK58" s="51">
        <v>0</v>
      </c>
      <c r="AL58" s="51">
        <v>0</v>
      </c>
      <c r="AM58" s="51">
        <v>12301.5062636365</v>
      </c>
      <c r="AN58" s="51">
        <v>0</v>
      </c>
      <c r="AO58" s="51">
        <v>0</v>
      </c>
      <c r="AP58" s="51">
        <v>0</v>
      </c>
      <c r="AQ58" s="51">
        <v>4.3527254150091901</v>
      </c>
      <c r="AR58" s="51">
        <v>0</v>
      </c>
      <c r="AS58" s="51">
        <v>0</v>
      </c>
      <c r="AT58" s="51">
        <v>0</v>
      </c>
      <c r="AU58" s="51">
        <v>0</v>
      </c>
      <c r="AV58" s="51">
        <v>1.6632091838790001E-2</v>
      </c>
      <c r="AW58" s="51">
        <v>0</v>
      </c>
      <c r="AX58" s="51">
        <v>0</v>
      </c>
      <c r="AY58" s="51">
        <v>0</v>
      </c>
      <c r="AZ58" s="51">
        <v>0.16667735270843001</v>
      </c>
      <c r="BA58" s="51">
        <v>0</v>
      </c>
      <c r="BB58" s="51">
        <v>0</v>
      </c>
      <c r="BC58" s="51">
        <v>0</v>
      </c>
      <c r="BD58" s="51">
        <v>0</v>
      </c>
      <c r="BE58" s="51">
        <v>13695.7936384885</v>
      </c>
      <c r="BF58" s="51">
        <v>0</v>
      </c>
      <c r="BG58" s="51">
        <v>0</v>
      </c>
      <c r="BH58" s="51">
        <v>0</v>
      </c>
      <c r="BI58" s="51">
        <v>2.6147378783868298</v>
      </c>
      <c r="BJ58" s="51">
        <v>0</v>
      </c>
      <c r="BK58" s="51">
        <v>0</v>
      </c>
      <c r="BL58" s="51">
        <v>0</v>
      </c>
      <c r="BM58" s="51">
        <v>0</v>
      </c>
      <c r="BN58" s="51">
        <v>0</v>
      </c>
      <c r="BO58" s="51">
        <v>0</v>
      </c>
      <c r="BP58" s="51">
        <v>0</v>
      </c>
      <c r="BQ58" s="51">
        <v>0</v>
      </c>
      <c r="BR58" s="51">
        <v>0</v>
      </c>
      <c r="BS58" s="51">
        <v>0</v>
      </c>
      <c r="BT58" s="51">
        <v>0</v>
      </c>
    </row>
    <row r="59" spans="1:72" x14ac:dyDescent="0.3">
      <c r="A59" s="1">
        <v>400235</v>
      </c>
      <c r="B59" s="1" t="s">
        <v>226</v>
      </c>
      <c r="C59" s="1" t="s">
        <v>138</v>
      </c>
      <c r="D59" s="1" t="s">
        <v>174</v>
      </c>
      <c r="E59" s="1">
        <v>0</v>
      </c>
      <c r="F59" s="51">
        <v>0</v>
      </c>
      <c r="G59" s="51">
        <v>0</v>
      </c>
      <c r="H59" s="51">
        <v>0</v>
      </c>
      <c r="I59" s="51">
        <v>0</v>
      </c>
      <c r="J59" s="51">
        <v>0</v>
      </c>
      <c r="K59" s="51">
        <v>0</v>
      </c>
      <c r="L59" s="51">
        <v>0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R59" s="51">
        <f t="shared" si="0"/>
        <v>0</v>
      </c>
      <c r="S59" s="51">
        <v>0</v>
      </c>
      <c r="T59" s="51">
        <v>0</v>
      </c>
      <c r="U59" s="51">
        <v>23.300265953880398</v>
      </c>
      <c r="V59" s="51">
        <v>0</v>
      </c>
      <c r="W59" s="51">
        <v>0</v>
      </c>
      <c r="X59" s="51">
        <v>0</v>
      </c>
      <c r="Y59" s="51">
        <v>0</v>
      </c>
      <c r="Z59" s="51">
        <v>0</v>
      </c>
      <c r="AA59" s="51">
        <v>0.29161784673191998</v>
      </c>
      <c r="AB59" s="51">
        <v>0</v>
      </c>
      <c r="AC59" s="51">
        <v>0</v>
      </c>
      <c r="AD59" s="51">
        <v>0</v>
      </c>
      <c r="AE59" s="51">
        <v>4.9059200347309997E-2</v>
      </c>
      <c r="AF59" s="51">
        <v>0</v>
      </c>
      <c r="AG59" s="51">
        <v>0</v>
      </c>
      <c r="AH59" s="51">
        <v>0</v>
      </c>
      <c r="AI59" s="51">
        <v>0</v>
      </c>
      <c r="AJ59" s="51">
        <v>0</v>
      </c>
      <c r="AK59" s="51">
        <v>0</v>
      </c>
      <c r="AL59" s="51">
        <v>0</v>
      </c>
      <c r="AM59" s="51">
        <v>286.84648653521702</v>
      </c>
      <c r="AN59" s="51">
        <v>0</v>
      </c>
      <c r="AO59" s="51">
        <v>0</v>
      </c>
      <c r="AP59" s="51">
        <v>0</v>
      </c>
      <c r="AQ59" s="51">
        <v>0</v>
      </c>
      <c r="AR59" s="51">
        <v>0</v>
      </c>
      <c r="AS59" s="51">
        <v>0.16857735995760001</v>
      </c>
      <c r="AT59" s="51">
        <v>0</v>
      </c>
      <c r="AU59" s="51">
        <v>0</v>
      </c>
      <c r="AV59" s="51">
        <v>0</v>
      </c>
      <c r="AW59" s="51">
        <v>86.932578985695699</v>
      </c>
      <c r="AX59" s="51">
        <v>0</v>
      </c>
      <c r="AY59" s="51">
        <v>0</v>
      </c>
      <c r="AZ59" s="51">
        <v>0</v>
      </c>
      <c r="BA59" s="51">
        <v>0</v>
      </c>
      <c r="BB59" s="51">
        <v>0</v>
      </c>
      <c r="BC59" s="51">
        <v>0</v>
      </c>
      <c r="BD59" s="51">
        <v>0</v>
      </c>
      <c r="BE59" s="51">
        <v>3670.9613195752499</v>
      </c>
      <c r="BF59" s="51">
        <v>0</v>
      </c>
      <c r="BG59" s="51">
        <v>0</v>
      </c>
      <c r="BH59" s="51">
        <v>0</v>
      </c>
      <c r="BI59" s="51">
        <v>0</v>
      </c>
      <c r="BJ59" s="51">
        <v>0</v>
      </c>
      <c r="BK59" s="51">
        <v>3.2421474775478001</v>
      </c>
      <c r="BL59" s="51">
        <v>0</v>
      </c>
      <c r="BM59" s="51">
        <v>0</v>
      </c>
      <c r="BN59" s="51">
        <v>0</v>
      </c>
      <c r="BO59" s="51">
        <v>0</v>
      </c>
      <c r="BP59" s="51">
        <v>0</v>
      </c>
      <c r="BQ59" s="51">
        <v>0</v>
      </c>
      <c r="BR59" s="51">
        <v>0</v>
      </c>
      <c r="BS59" s="51">
        <v>0</v>
      </c>
      <c r="BT59" s="51">
        <v>0</v>
      </c>
    </row>
    <row r="60" spans="1:72" x14ac:dyDescent="0.3">
      <c r="A60" s="1">
        <v>400240</v>
      </c>
      <c r="B60" s="1" t="s">
        <v>227</v>
      </c>
      <c r="C60" s="1" t="s">
        <v>138</v>
      </c>
      <c r="D60" s="1" t="s">
        <v>308</v>
      </c>
      <c r="E60" s="1">
        <v>6</v>
      </c>
      <c r="F60" s="51">
        <v>22957.336368837099</v>
      </c>
      <c r="G60" s="51">
        <v>23759.963533515402</v>
      </c>
      <c r="H60" s="51">
        <v>25071.529821514901</v>
      </c>
      <c r="I60" s="51">
        <v>25028.035180063802</v>
      </c>
      <c r="J60" s="51">
        <v>25040.730399772099</v>
      </c>
      <c r="K60" s="51">
        <v>26425.502575864699</v>
      </c>
      <c r="L60" s="51">
        <v>25477.305976583099</v>
      </c>
      <c r="M60" s="51">
        <v>26318.533692852601</v>
      </c>
      <c r="N60" s="51">
        <v>26324.776805301</v>
      </c>
      <c r="O60" s="51">
        <v>26324.776805301</v>
      </c>
      <c r="P60" s="51">
        <v>26026.403512176901</v>
      </c>
      <c r="Q60" s="51">
        <v>25544.467477880498</v>
      </c>
      <c r="R60" s="51">
        <f t="shared" si="0"/>
        <v>25358.28017913859</v>
      </c>
      <c r="S60" s="51">
        <v>0</v>
      </c>
      <c r="T60" s="51">
        <v>0</v>
      </c>
      <c r="U60" s="51">
        <v>726.77343900750202</v>
      </c>
      <c r="V60" s="51">
        <v>0</v>
      </c>
      <c r="W60" s="51">
        <v>0</v>
      </c>
      <c r="X60" s="51">
        <v>0</v>
      </c>
      <c r="Y60" s="51">
        <v>0</v>
      </c>
      <c r="Z60" s="51">
        <v>0</v>
      </c>
      <c r="AA60" s="51">
        <v>0.29161784673191998</v>
      </c>
      <c r="AB60" s="51">
        <v>0</v>
      </c>
      <c r="AC60" s="51">
        <v>9.5724734189999995E-5</v>
      </c>
      <c r="AD60" s="51">
        <v>0</v>
      </c>
      <c r="AE60" s="51">
        <v>0</v>
      </c>
      <c r="AF60" s="51">
        <v>0</v>
      </c>
      <c r="AG60" s="51">
        <v>0</v>
      </c>
      <c r="AH60" s="51">
        <v>0</v>
      </c>
      <c r="AI60" s="51">
        <v>0</v>
      </c>
      <c r="AJ60" s="51">
        <v>0</v>
      </c>
      <c r="AK60" s="51">
        <v>0</v>
      </c>
      <c r="AL60" s="51">
        <v>0</v>
      </c>
      <c r="AM60" s="51">
        <v>3861.9710734938899</v>
      </c>
      <c r="AN60" s="51">
        <v>0</v>
      </c>
      <c r="AO60" s="51">
        <v>0</v>
      </c>
      <c r="AP60" s="51">
        <v>0</v>
      </c>
      <c r="AQ60" s="51">
        <v>0</v>
      </c>
      <c r="AR60" s="51">
        <v>0</v>
      </c>
      <c r="AS60" s="51">
        <v>9.2799226426569206</v>
      </c>
      <c r="AT60" s="51">
        <v>0</v>
      </c>
      <c r="AU60" s="51">
        <v>1.4842718159999999E-5</v>
      </c>
      <c r="AV60" s="51">
        <v>0</v>
      </c>
      <c r="AW60" s="51">
        <v>0</v>
      </c>
      <c r="AX60" s="51">
        <v>0</v>
      </c>
      <c r="AY60" s="51">
        <v>0</v>
      </c>
      <c r="AZ60" s="51">
        <v>0</v>
      </c>
      <c r="BA60" s="51">
        <v>0</v>
      </c>
      <c r="BB60" s="51">
        <v>0</v>
      </c>
      <c r="BC60" s="51">
        <v>0</v>
      </c>
      <c r="BD60" s="51">
        <v>0</v>
      </c>
      <c r="BE60" s="51">
        <v>11640.4968443335</v>
      </c>
      <c r="BF60" s="51">
        <v>0</v>
      </c>
      <c r="BG60" s="51">
        <v>0</v>
      </c>
      <c r="BH60" s="51">
        <v>0</v>
      </c>
      <c r="BI60" s="51">
        <v>0</v>
      </c>
      <c r="BJ60" s="51">
        <v>0</v>
      </c>
      <c r="BK60" s="51">
        <v>4.5631663683996004</v>
      </c>
      <c r="BL60" s="51">
        <v>0</v>
      </c>
      <c r="BM60" s="51">
        <v>0</v>
      </c>
      <c r="BN60" s="51">
        <v>0</v>
      </c>
      <c r="BO60" s="51">
        <v>0</v>
      </c>
      <c r="BP60" s="51">
        <v>0</v>
      </c>
      <c r="BQ60" s="51">
        <v>0</v>
      </c>
      <c r="BR60" s="51">
        <v>0.27072750388541</v>
      </c>
      <c r="BS60" s="51">
        <v>0</v>
      </c>
      <c r="BT60" s="51">
        <v>0</v>
      </c>
    </row>
    <row r="61" spans="1:72" x14ac:dyDescent="0.3">
      <c r="A61" s="1">
        <v>400242</v>
      </c>
      <c r="B61" s="1" t="s">
        <v>228</v>
      </c>
      <c r="C61" s="1" t="s">
        <v>138</v>
      </c>
      <c r="D61" s="1" t="s">
        <v>176</v>
      </c>
      <c r="E61" s="1">
        <v>6</v>
      </c>
      <c r="F61" s="51">
        <v>16906.175133793298</v>
      </c>
      <c r="G61" s="51">
        <v>17469.2622226495</v>
      </c>
      <c r="H61" s="51">
        <v>18114.966464174398</v>
      </c>
      <c r="I61" s="51">
        <v>18111.453591751499</v>
      </c>
      <c r="J61" s="51">
        <v>18122.335208644301</v>
      </c>
      <c r="K61" s="51">
        <v>19357.9083388697</v>
      </c>
      <c r="L61" s="51">
        <v>18586.0889500624</v>
      </c>
      <c r="M61" s="51">
        <v>19180.133350577202</v>
      </c>
      <c r="N61" s="51">
        <v>19185.484589818701</v>
      </c>
      <c r="O61" s="51">
        <v>19185.484589818701</v>
      </c>
      <c r="P61" s="51">
        <v>18591.440189304001</v>
      </c>
      <c r="Q61" s="51">
        <v>18345.883685671499</v>
      </c>
      <c r="R61" s="51">
        <f t="shared" si="0"/>
        <v>18429.718026261264</v>
      </c>
      <c r="S61" s="51">
        <v>0</v>
      </c>
      <c r="T61" s="51">
        <v>0</v>
      </c>
      <c r="U61" s="51">
        <v>1281.42832717084</v>
      </c>
      <c r="V61" s="51">
        <v>0</v>
      </c>
      <c r="W61" s="51">
        <v>0</v>
      </c>
      <c r="X61" s="51">
        <v>0</v>
      </c>
      <c r="Y61" s="51">
        <v>0</v>
      </c>
      <c r="Z61" s="51">
        <v>0</v>
      </c>
      <c r="AA61" s="51">
        <v>0.29161784673191998</v>
      </c>
      <c r="AB61" s="51">
        <v>0</v>
      </c>
      <c r="AC61" s="51">
        <v>1.7477955934E-4</v>
      </c>
      <c r="AD61" s="51">
        <v>0</v>
      </c>
      <c r="AE61" s="51">
        <v>0</v>
      </c>
      <c r="AF61" s="51">
        <v>0</v>
      </c>
      <c r="AG61" s="51">
        <v>0</v>
      </c>
      <c r="AH61" s="51">
        <v>0</v>
      </c>
      <c r="AI61" s="51">
        <v>0</v>
      </c>
      <c r="AJ61" s="51">
        <v>0</v>
      </c>
      <c r="AK61" s="51">
        <v>0</v>
      </c>
      <c r="AL61" s="51">
        <v>236.87285624267901</v>
      </c>
      <c r="AM61" s="51">
        <v>1574.39185511553</v>
      </c>
      <c r="AN61" s="51">
        <v>0</v>
      </c>
      <c r="AO61" s="51">
        <v>0</v>
      </c>
      <c r="AP61" s="51">
        <v>0</v>
      </c>
      <c r="AQ61" s="51">
        <v>0</v>
      </c>
      <c r="AR61" s="51">
        <v>0</v>
      </c>
      <c r="AS61" s="51">
        <v>5.9500194893938003</v>
      </c>
      <c r="AT61" s="51">
        <v>0</v>
      </c>
      <c r="AU61" s="51">
        <v>0</v>
      </c>
      <c r="AV61" s="51">
        <v>0</v>
      </c>
      <c r="AW61" s="51">
        <v>0</v>
      </c>
      <c r="AX61" s="51">
        <v>0</v>
      </c>
      <c r="AY61" s="51">
        <v>0</v>
      </c>
      <c r="AZ61" s="51">
        <v>5.0223048151369999E-2</v>
      </c>
      <c r="BA61" s="51">
        <v>0</v>
      </c>
      <c r="BB61" s="51">
        <v>0</v>
      </c>
      <c r="BC61" s="51">
        <v>0</v>
      </c>
      <c r="BD61" s="51">
        <v>0</v>
      </c>
      <c r="BE61" s="51">
        <v>5761.0125194480897</v>
      </c>
      <c r="BF61" s="51">
        <v>0</v>
      </c>
      <c r="BG61" s="51">
        <v>0</v>
      </c>
      <c r="BH61" s="51">
        <v>0</v>
      </c>
      <c r="BI61" s="51">
        <v>0</v>
      </c>
      <c r="BJ61" s="51">
        <v>0</v>
      </c>
      <c r="BK61" s="51">
        <v>4.3656753864339102</v>
      </c>
      <c r="BL61" s="51">
        <v>0</v>
      </c>
      <c r="BM61" s="51">
        <v>0</v>
      </c>
      <c r="BN61" s="51">
        <v>0</v>
      </c>
      <c r="BO61" s="51">
        <v>0</v>
      </c>
      <c r="BP61" s="51">
        <v>0</v>
      </c>
      <c r="BQ61" s="51">
        <v>0</v>
      </c>
      <c r="BR61" s="51">
        <v>0</v>
      </c>
      <c r="BS61" s="51">
        <v>0</v>
      </c>
      <c r="BT61" s="51">
        <v>0</v>
      </c>
    </row>
    <row r="62" spans="1:72" x14ac:dyDescent="0.3">
      <c r="A62" s="1">
        <v>400247</v>
      </c>
      <c r="B62" s="1" t="s">
        <v>229</v>
      </c>
      <c r="C62" s="1" t="s">
        <v>167</v>
      </c>
      <c r="D62" s="1" t="s">
        <v>176</v>
      </c>
      <c r="E62" s="1">
        <v>9</v>
      </c>
      <c r="F62" s="51">
        <v>18437.376392071601</v>
      </c>
      <c r="G62" s="51">
        <v>19091.832751656999</v>
      </c>
      <c r="H62" s="51">
        <v>19873.153600059799</v>
      </c>
      <c r="I62" s="51">
        <v>19866.654734824599</v>
      </c>
      <c r="J62" s="51">
        <v>19877.536351717401</v>
      </c>
      <c r="K62" s="51">
        <v>21196.681351792002</v>
      </c>
      <c r="L62" s="51">
        <v>20444.223200655601</v>
      </c>
      <c r="M62" s="51">
        <v>21140.786008625299</v>
      </c>
      <c r="N62" s="51">
        <v>21146.1372478669</v>
      </c>
      <c r="O62" s="51">
        <v>21146.1372478669</v>
      </c>
      <c r="P62" s="51">
        <v>20449.5744398971</v>
      </c>
      <c r="Q62" s="51">
        <v>20096.642302950801</v>
      </c>
      <c r="R62" s="51">
        <f t="shared" si="0"/>
        <v>20230.561302498743</v>
      </c>
      <c r="S62" s="51">
        <v>0</v>
      </c>
      <c r="T62" s="51">
        <v>0</v>
      </c>
      <c r="U62" s="51">
        <v>219.241796587218</v>
      </c>
      <c r="V62" s="51">
        <v>0</v>
      </c>
      <c r="W62" s="51">
        <v>0</v>
      </c>
      <c r="X62" s="51">
        <v>0</v>
      </c>
      <c r="Y62" s="51">
        <v>0.35878245129809</v>
      </c>
      <c r="Z62" s="51">
        <v>0</v>
      </c>
      <c r="AA62" s="51">
        <v>0</v>
      </c>
      <c r="AB62" s="51">
        <v>0</v>
      </c>
      <c r="AC62" s="51">
        <v>0</v>
      </c>
      <c r="AD62" s="51">
        <v>0</v>
      </c>
      <c r="AE62" s="51">
        <v>0</v>
      </c>
      <c r="AF62" s="51">
        <v>0</v>
      </c>
      <c r="AG62" s="51">
        <v>0</v>
      </c>
      <c r="AH62" s="51">
        <v>0.43579969161089999</v>
      </c>
      <c r="AI62" s="51">
        <v>0</v>
      </c>
      <c r="AJ62" s="51">
        <v>0</v>
      </c>
      <c r="AK62" s="51">
        <v>0</v>
      </c>
      <c r="AL62" s="51">
        <v>0</v>
      </c>
      <c r="AM62" s="51">
        <v>11248.5811366403</v>
      </c>
      <c r="AN62" s="51">
        <v>0</v>
      </c>
      <c r="AO62" s="51">
        <v>0</v>
      </c>
      <c r="AP62" s="51">
        <v>0</v>
      </c>
      <c r="AQ62" s="51">
        <v>1.2893034465459501</v>
      </c>
      <c r="AR62" s="51">
        <v>0</v>
      </c>
      <c r="AS62" s="51">
        <v>0</v>
      </c>
      <c r="AT62" s="51">
        <v>0</v>
      </c>
      <c r="AU62" s="51">
        <v>0</v>
      </c>
      <c r="AV62" s="51">
        <v>1.6632091838790001E-2</v>
      </c>
      <c r="AW62" s="51">
        <v>0</v>
      </c>
      <c r="AX62" s="51">
        <v>0</v>
      </c>
      <c r="AY62" s="51">
        <v>0</v>
      </c>
      <c r="AZ62" s="51">
        <v>0.10424650534949</v>
      </c>
      <c r="BA62" s="51">
        <v>0</v>
      </c>
      <c r="BB62" s="51">
        <v>0</v>
      </c>
      <c r="BC62" s="51">
        <v>0</v>
      </c>
      <c r="BD62" s="51">
        <v>0</v>
      </c>
      <c r="BE62" s="51">
        <v>5430.3895898507799</v>
      </c>
      <c r="BF62" s="51">
        <v>0</v>
      </c>
      <c r="BG62" s="51">
        <v>0</v>
      </c>
      <c r="BH62" s="51">
        <v>0</v>
      </c>
      <c r="BI62" s="51">
        <v>1.61403572739928</v>
      </c>
      <c r="BJ62" s="51">
        <v>0</v>
      </c>
      <c r="BK62" s="51">
        <v>0</v>
      </c>
      <c r="BL62" s="51">
        <v>0</v>
      </c>
      <c r="BM62" s="51">
        <v>0</v>
      </c>
      <c r="BN62" s="51">
        <v>0</v>
      </c>
      <c r="BO62" s="51">
        <v>0</v>
      </c>
      <c r="BP62" s="51">
        <v>0</v>
      </c>
      <c r="BQ62" s="51">
        <v>0</v>
      </c>
      <c r="BR62" s="51">
        <v>0</v>
      </c>
      <c r="BS62" s="51">
        <v>0</v>
      </c>
      <c r="BT62" s="51">
        <v>0</v>
      </c>
    </row>
    <row r="63" spans="1:72" x14ac:dyDescent="0.3">
      <c r="A63" s="1">
        <v>400330</v>
      </c>
      <c r="B63" s="1" t="s">
        <v>230</v>
      </c>
      <c r="C63" s="1" t="s">
        <v>167</v>
      </c>
      <c r="D63" s="1" t="s">
        <v>176</v>
      </c>
      <c r="E63" s="1">
        <v>16</v>
      </c>
      <c r="F63" s="51">
        <v>17175.694903861899</v>
      </c>
      <c r="G63" s="51">
        <v>17766.242310904599</v>
      </c>
      <c r="H63" s="51">
        <v>18520.369202312999</v>
      </c>
      <c r="I63" s="51">
        <v>18511.546147083602</v>
      </c>
      <c r="J63" s="51">
        <v>18522.427763976499</v>
      </c>
      <c r="K63" s="51">
        <v>19857.408051433798</v>
      </c>
      <c r="L63" s="51">
        <v>19077.708618530902</v>
      </c>
      <c r="M63" s="51">
        <v>19707.916765607501</v>
      </c>
      <c r="N63" s="51">
        <v>19713.268004849</v>
      </c>
      <c r="O63" s="51">
        <v>19713.268004849</v>
      </c>
      <c r="P63" s="51">
        <v>19083.059857772401</v>
      </c>
      <c r="Q63" s="51">
        <v>18788.998755775501</v>
      </c>
      <c r="R63" s="51">
        <f t="shared" si="0"/>
        <v>18869.825698913144</v>
      </c>
      <c r="S63" s="51">
        <v>0</v>
      </c>
      <c r="T63" s="51">
        <v>0</v>
      </c>
      <c r="U63" s="51">
        <v>413.19138291548001</v>
      </c>
      <c r="V63" s="51">
        <v>0</v>
      </c>
      <c r="W63" s="51">
        <v>0</v>
      </c>
      <c r="X63" s="51">
        <v>0</v>
      </c>
      <c r="Y63" s="51">
        <v>0.80341641772822003</v>
      </c>
      <c r="Z63" s="51">
        <v>0</v>
      </c>
      <c r="AA63" s="51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  <c r="AG63" s="51">
        <v>0</v>
      </c>
      <c r="AH63" s="51">
        <v>0.98350916763051</v>
      </c>
      <c r="AI63" s="51">
        <v>0</v>
      </c>
      <c r="AJ63" s="51">
        <v>0</v>
      </c>
      <c r="AK63" s="51">
        <v>0</v>
      </c>
      <c r="AL63" s="51">
        <v>0</v>
      </c>
      <c r="AM63" s="51">
        <v>12608.7904650731</v>
      </c>
      <c r="AN63" s="51">
        <v>0</v>
      </c>
      <c r="AO63" s="51">
        <v>0</v>
      </c>
      <c r="AP63" s="51">
        <v>0</v>
      </c>
      <c r="AQ63" s="51">
        <v>6.7856758646805</v>
      </c>
      <c r="AR63" s="51">
        <v>0</v>
      </c>
      <c r="AS63" s="51">
        <v>0</v>
      </c>
      <c r="AT63" s="51">
        <v>0</v>
      </c>
      <c r="AU63" s="51">
        <v>0</v>
      </c>
      <c r="AV63" s="51">
        <v>2.4458958586460001E-2</v>
      </c>
      <c r="AW63" s="51">
        <v>0</v>
      </c>
      <c r="AX63" s="51">
        <v>0</v>
      </c>
      <c r="AY63" s="51">
        <v>0</v>
      </c>
      <c r="AZ63" s="51">
        <v>0.22644581563574001</v>
      </c>
      <c r="BA63" s="51">
        <v>0</v>
      </c>
      <c r="BB63" s="51">
        <v>0</v>
      </c>
      <c r="BC63" s="51">
        <v>0</v>
      </c>
      <c r="BD63" s="51">
        <v>0</v>
      </c>
      <c r="BE63" s="51">
        <v>15800.533349838901</v>
      </c>
      <c r="BF63" s="51">
        <v>0</v>
      </c>
      <c r="BG63" s="51">
        <v>0</v>
      </c>
      <c r="BH63" s="51">
        <v>0</v>
      </c>
      <c r="BI63" s="51">
        <v>3.9059664603062498</v>
      </c>
      <c r="BJ63" s="51">
        <v>0</v>
      </c>
      <c r="BK63" s="51">
        <v>0</v>
      </c>
      <c r="BL63" s="51">
        <v>0</v>
      </c>
      <c r="BM63" s="51">
        <v>0</v>
      </c>
      <c r="BN63" s="51">
        <v>0</v>
      </c>
      <c r="BO63" s="51">
        <v>0</v>
      </c>
      <c r="BP63" s="51">
        <v>0</v>
      </c>
      <c r="BQ63" s="51">
        <v>0</v>
      </c>
      <c r="BR63" s="51">
        <v>0</v>
      </c>
      <c r="BS63" s="51">
        <v>0</v>
      </c>
      <c r="BT63" s="51">
        <v>0</v>
      </c>
    </row>
    <row r="64" spans="1:72" x14ac:dyDescent="0.3">
      <c r="A64" s="1">
        <v>400335</v>
      </c>
      <c r="B64" s="1" t="s">
        <v>231</v>
      </c>
      <c r="C64" s="1" t="s">
        <v>167</v>
      </c>
      <c r="D64" s="1" t="s">
        <v>174</v>
      </c>
      <c r="E64" s="1">
        <v>0</v>
      </c>
      <c r="F64" s="51">
        <v>0</v>
      </c>
      <c r="G64" s="51">
        <v>0</v>
      </c>
      <c r="H64" s="51">
        <v>0</v>
      </c>
      <c r="I64" s="51">
        <v>0</v>
      </c>
      <c r="J64" s="51">
        <v>0</v>
      </c>
      <c r="K64" s="51">
        <v>0</v>
      </c>
      <c r="L64" s="51">
        <v>0</v>
      </c>
      <c r="M64" s="51">
        <v>0</v>
      </c>
      <c r="N64" s="51">
        <v>0</v>
      </c>
      <c r="O64" s="51">
        <v>0</v>
      </c>
      <c r="P64" s="51">
        <v>0</v>
      </c>
      <c r="Q64" s="51">
        <v>0</v>
      </c>
      <c r="R64" s="51">
        <f t="shared" si="0"/>
        <v>0</v>
      </c>
      <c r="S64" s="51" t="s">
        <v>320</v>
      </c>
      <c r="T64" s="51" t="s">
        <v>320</v>
      </c>
      <c r="U64" s="51" t="s">
        <v>320</v>
      </c>
      <c r="V64" s="51" t="s">
        <v>320</v>
      </c>
      <c r="W64" s="51" t="s">
        <v>320</v>
      </c>
      <c r="X64" s="51" t="s">
        <v>320</v>
      </c>
      <c r="Y64" s="51" t="s">
        <v>320</v>
      </c>
      <c r="Z64" s="51" t="s">
        <v>320</v>
      </c>
      <c r="AA64" s="51" t="s">
        <v>320</v>
      </c>
      <c r="AB64" s="51" t="s">
        <v>320</v>
      </c>
      <c r="AC64" s="51" t="s">
        <v>320</v>
      </c>
      <c r="AD64" s="51" t="s">
        <v>320</v>
      </c>
      <c r="AE64" s="51" t="s">
        <v>320</v>
      </c>
      <c r="AF64" s="51" t="s">
        <v>320</v>
      </c>
      <c r="AG64" s="51" t="s">
        <v>320</v>
      </c>
      <c r="AH64" s="51" t="s">
        <v>320</v>
      </c>
      <c r="AI64" s="51" t="s">
        <v>320</v>
      </c>
      <c r="AJ64" s="51" t="s">
        <v>320</v>
      </c>
      <c r="AK64" s="51" t="s">
        <v>320</v>
      </c>
      <c r="AL64" s="51" t="s">
        <v>320</v>
      </c>
      <c r="AM64" s="51" t="s">
        <v>320</v>
      </c>
      <c r="AN64" s="51" t="s">
        <v>320</v>
      </c>
      <c r="AO64" s="51" t="s">
        <v>320</v>
      </c>
      <c r="AP64" s="51" t="s">
        <v>320</v>
      </c>
      <c r="AQ64" s="51" t="s">
        <v>320</v>
      </c>
      <c r="AR64" s="51" t="s">
        <v>320</v>
      </c>
      <c r="AS64" s="51" t="s">
        <v>320</v>
      </c>
      <c r="AT64" s="51" t="s">
        <v>320</v>
      </c>
      <c r="AU64" s="51" t="s">
        <v>320</v>
      </c>
      <c r="AV64" s="51" t="s">
        <v>320</v>
      </c>
      <c r="AW64" s="51" t="s">
        <v>320</v>
      </c>
      <c r="AX64" s="51" t="s">
        <v>320</v>
      </c>
      <c r="AY64" s="51" t="s">
        <v>320</v>
      </c>
      <c r="AZ64" s="51" t="s">
        <v>320</v>
      </c>
      <c r="BA64" s="51" t="s">
        <v>320</v>
      </c>
      <c r="BB64" s="51" t="s">
        <v>320</v>
      </c>
      <c r="BC64" s="51" t="s">
        <v>320</v>
      </c>
      <c r="BD64" s="51" t="s">
        <v>320</v>
      </c>
      <c r="BE64" s="51" t="s">
        <v>320</v>
      </c>
      <c r="BF64" s="51" t="s">
        <v>320</v>
      </c>
      <c r="BG64" s="51" t="s">
        <v>320</v>
      </c>
      <c r="BH64" s="51" t="s">
        <v>320</v>
      </c>
      <c r="BI64" s="51" t="s">
        <v>320</v>
      </c>
      <c r="BJ64" s="51" t="s">
        <v>320</v>
      </c>
      <c r="BK64" s="51" t="s">
        <v>320</v>
      </c>
      <c r="BL64" s="51" t="s">
        <v>320</v>
      </c>
      <c r="BM64" s="51" t="s">
        <v>320</v>
      </c>
      <c r="BN64" s="51" t="s">
        <v>320</v>
      </c>
      <c r="BO64" s="51" t="s">
        <v>320</v>
      </c>
      <c r="BP64" s="51" t="s">
        <v>320</v>
      </c>
      <c r="BQ64" s="51" t="s">
        <v>320</v>
      </c>
      <c r="BR64" s="51" t="s">
        <v>320</v>
      </c>
      <c r="BS64" s="51" t="s">
        <v>320</v>
      </c>
      <c r="BT64" s="51" t="s">
        <v>320</v>
      </c>
    </row>
    <row r="65" spans="1:72" x14ac:dyDescent="0.3">
      <c r="A65" s="1">
        <v>400700</v>
      </c>
      <c r="B65" s="1" t="s">
        <v>232</v>
      </c>
      <c r="C65" s="1" t="s">
        <v>138</v>
      </c>
      <c r="D65" s="1" t="s">
        <v>299</v>
      </c>
      <c r="E65" s="1">
        <v>14</v>
      </c>
      <c r="F65" s="51">
        <v>15328.143910819201</v>
      </c>
      <c r="G65" s="51">
        <v>15824.4314521578</v>
      </c>
      <c r="H65" s="51">
        <v>16626.109211376901</v>
      </c>
      <c r="I65" s="51">
        <v>16607.961737920199</v>
      </c>
      <c r="J65" s="51">
        <v>16619.6206131625</v>
      </c>
      <c r="K65" s="51">
        <v>17903.626389800898</v>
      </c>
      <c r="L65" s="51">
        <v>17172.532299904</v>
      </c>
      <c r="M65" s="51">
        <v>17700.156458977301</v>
      </c>
      <c r="N65" s="51">
        <v>17705.889929593199</v>
      </c>
      <c r="O65" s="51">
        <v>17705.889929593199</v>
      </c>
      <c r="P65" s="51">
        <v>17178.265770519902</v>
      </c>
      <c r="Q65" s="51">
        <v>17017.680291291399</v>
      </c>
      <c r="R65" s="51">
        <f t="shared" si="0"/>
        <v>16949.19233292637</v>
      </c>
      <c r="S65" s="51">
        <v>0</v>
      </c>
      <c r="T65" s="51">
        <v>0</v>
      </c>
      <c r="U65" s="51">
        <v>260.58286454083998</v>
      </c>
      <c r="V65" s="51">
        <v>0</v>
      </c>
      <c r="W65" s="51">
        <v>0</v>
      </c>
      <c r="X65" s="51">
        <v>0</v>
      </c>
      <c r="Y65" s="51">
        <v>0</v>
      </c>
      <c r="Z65" s="51">
        <v>0</v>
      </c>
      <c r="AA65" s="51">
        <v>0</v>
      </c>
      <c r="AB65" s="51">
        <v>0</v>
      </c>
      <c r="AC65" s="51">
        <v>0</v>
      </c>
      <c r="AD65" s="51">
        <v>0</v>
      </c>
      <c r="AE65" s="51">
        <v>0</v>
      </c>
      <c r="AF65" s="51">
        <v>0</v>
      </c>
      <c r="AG65" s="51">
        <v>0</v>
      </c>
      <c r="AH65" s="51">
        <v>0</v>
      </c>
      <c r="AI65" s="51">
        <v>0</v>
      </c>
      <c r="AJ65" s="51">
        <v>0</v>
      </c>
      <c r="AK65" s="51">
        <v>0</v>
      </c>
      <c r="AL65" s="51">
        <v>0</v>
      </c>
      <c r="AM65" s="51">
        <v>15980.777717598799</v>
      </c>
      <c r="AN65" s="51">
        <v>0</v>
      </c>
      <c r="AO65" s="51">
        <v>0</v>
      </c>
      <c r="AP65" s="51">
        <v>0</v>
      </c>
      <c r="AQ65" s="51">
        <v>0</v>
      </c>
      <c r="AR65" s="51">
        <v>0</v>
      </c>
      <c r="AS65" s="51">
        <v>355.75016976611101</v>
      </c>
      <c r="AT65" s="51">
        <v>0</v>
      </c>
      <c r="AU65" s="51">
        <v>0</v>
      </c>
      <c r="AV65" s="51">
        <v>0</v>
      </c>
      <c r="AW65" s="51">
        <v>0</v>
      </c>
      <c r="AX65" s="51">
        <v>0</v>
      </c>
      <c r="AY65" s="51">
        <v>0</v>
      </c>
      <c r="AZ65" s="51">
        <v>0</v>
      </c>
      <c r="BA65" s="51">
        <v>0.83453124136398005</v>
      </c>
      <c r="BB65" s="51">
        <v>0</v>
      </c>
      <c r="BC65" s="51">
        <v>0</v>
      </c>
      <c r="BD65" s="51">
        <v>0</v>
      </c>
      <c r="BE65" s="51">
        <v>28420.605511233702</v>
      </c>
      <c r="BF65" s="51">
        <v>0</v>
      </c>
      <c r="BG65" s="51">
        <v>0</v>
      </c>
      <c r="BH65" s="51">
        <v>0</v>
      </c>
      <c r="BI65" s="51">
        <v>0</v>
      </c>
      <c r="BJ65" s="51">
        <v>0</v>
      </c>
      <c r="BK65" s="51">
        <v>4.7097576834338204</v>
      </c>
      <c r="BL65" s="51">
        <v>0</v>
      </c>
      <c r="BM65" s="51">
        <v>0</v>
      </c>
      <c r="BN65" s="51">
        <v>0</v>
      </c>
      <c r="BO65" s="51">
        <v>0</v>
      </c>
      <c r="BP65" s="51">
        <v>0</v>
      </c>
      <c r="BQ65" s="51">
        <v>0</v>
      </c>
      <c r="BR65" s="51">
        <v>0</v>
      </c>
      <c r="BS65" s="51">
        <v>0</v>
      </c>
      <c r="BT65" s="51">
        <v>0</v>
      </c>
    </row>
    <row r="66" spans="1:72" x14ac:dyDescent="0.3">
      <c r="A66" s="1">
        <v>400730</v>
      </c>
      <c r="B66" s="1" t="s">
        <v>233</v>
      </c>
      <c r="C66" s="1" t="s">
        <v>140</v>
      </c>
      <c r="D66" s="1" t="s">
        <v>299</v>
      </c>
      <c r="E66" s="1">
        <v>4</v>
      </c>
      <c r="F66" s="51">
        <v>21413.514496035499</v>
      </c>
      <c r="G66" s="51">
        <v>22093.6002598413</v>
      </c>
      <c r="H66" s="51">
        <v>23490.641169954601</v>
      </c>
      <c r="I66" s="51">
        <v>23409.842552547001</v>
      </c>
      <c r="J66" s="51">
        <v>23420.7241694398</v>
      </c>
      <c r="K66" s="51">
        <v>23984.6924749967</v>
      </c>
      <c r="L66" s="51">
        <v>23540.097922628502</v>
      </c>
      <c r="M66" s="51">
        <v>24261.326934698802</v>
      </c>
      <c r="N66" s="51">
        <v>24266.678173940301</v>
      </c>
      <c r="O66" s="51">
        <v>24266.678173940301</v>
      </c>
      <c r="P66" s="51">
        <v>24745.063212998499</v>
      </c>
      <c r="Q66" s="51">
        <v>24005.591977810302</v>
      </c>
      <c r="R66" s="51">
        <f t="shared" si="0"/>
        <v>23574.870959902637</v>
      </c>
      <c r="S66" s="51">
        <v>0</v>
      </c>
      <c r="T66" s="51">
        <v>0</v>
      </c>
      <c r="U66" s="51">
        <v>155.335106359203</v>
      </c>
      <c r="V66" s="51">
        <v>0</v>
      </c>
      <c r="W66" s="51">
        <v>0</v>
      </c>
      <c r="X66" s="51">
        <v>0</v>
      </c>
      <c r="Y66" s="51">
        <v>0</v>
      </c>
      <c r="Z66" s="51">
        <v>0</v>
      </c>
      <c r="AA66" s="51">
        <v>0</v>
      </c>
      <c r="AB66" s="51">
        <v>0</v>
      </c>
      <c r="AC66" s="51">
        <v>0</v>
      </c>
      <c r="AD66" s="51">
        <v>0</v>
      </c>
      <c r="AE66" s="51">
        <v>0</v>
      </c>
      <c r="AF66" s="51">
        <v>0</v>
      </c>
      <c r="AG66" s="51">
        <v>0</v>
      </c>
      <c r="AH66" s="51">
        <v>0</v>
      </c>
      <c r="AI66" s="51">
        <v>0</v>
      </c>
      <c r="AJ66" s="51">
        <v>0</v>
      </c>
      <c r="AK66" s="51">
        <v>0</v>
      </c>
      <c r="AL66" s="51">
        <v>0</v>
      </c>
      <c r="AM66" s="51">
        <v>2824.2145772251502</v>
      </c>
      <c r="AN66" s="51">
        <v>9.12803677189771</v>
      </c>
      <c r="AO66" s="51">
        <v>0</v>
      </c>
      <c r="AP66" s="51">
        <v>0</v>
      </c>
      <c r="AQ66" s="51">
        <v>0</v>
      </c>
      <c r="AR66" s="51">
        <v>0</v>
      </c>
      <c r="AS66" s="51">
        <v>0</v>
      </c>
      <c r="AT66" s="51">
        <v>0</v>
      </c>
      <c r="AU66" s="51">
        <v>0</v>
      </c>
      <c r="AV66" s="51">
        <v>0</v>
      </c>
      <c r="AW66" s="51">
        <v>0</v>
      </c>
      <c r="AX66" s="51">
        <v>0</v>
      </c>
      <c r="AY66" s="51">
        <v>0</v>
      </c>
      <c r="AZ66" s="51">
        <v>0</v>
      </c>
      <c r="BA66" s="51">
        <v>2.5587430364890001E-2</v>
      </c>
      <c r="BB66" s="51">
        <v>0</v>
      </c>
      <c r="BC66" s="51">
        <v>0</v>
      </c>
      <c r="BD66" s="51">
        <v>0</v>
      </c>
      <c r="BE66" s="51">
        <v>425.395256313353</v>
      </c>
      <c r="BF66" s="51">
        <v>27.484953248817298</v>
      </c>
      <c r="BG66" s="51">
        <v>0</v>
      </c>
      <c r="BH66" s="51">
        <v>0</v>
      </c>
      <c r="BI66" s="51">
        <v>0</v>
      </c>
      <c r="BJ66" s="51">
        <v>0</v>
      </c>
      <c r="BK66" s="51">
        <v>0</v>
      </c>
      <c r="BL66" s="51">
        <v>0</v>
      </c>
      <c r="BM66" s="51">
        <v>0</v>
      </c>
      <c r="BN66" s="51">
        <v>0</v>
      </c>
      <c r="BO66" s="51">
        <v>0</v>
      </c>
      <c r="BP66" s="51">
        <v>0</v>
      </c>
      <c r="BQ66" s="51">
        <v>0</v>
      </c>
      <c r="BR66" s="51">
        <v>0</v>
      </c>
      <c r="BS66" s="51">
        <v>0</v>
      </c>
      <c r="BT66" s="51">
        <v>0</v>
      </c>
    </row>
    <row r="67" spans="1:72" x14ac:dyDescent="0.3">
      <c r="A67" s="1">
        <v>400810</v>
      </c>
      <c r="B67" s="1" t="s">
        <v>234</v>
      </c>
      <c r="C67" s="1" t="s">
        <v>139</v>
      </c>
      <c r="D67" s="1" t="s">
        <v>299</v>
      </c>
      <c r="E67" s="1">
        <v>8</v>
      </c>
      <c r="F67" s="51">
        <v>14640.126339082601</v>
      </c>
      <c r="G67" s="51">
        <v>15087.7244185861</v>
      </c>
      <c r="H67" s="51">
        <v>15905.5939516118</v>
      </c>
      <c r="I67" s="51">
        <v>15875.5701348661</v>
      </c>
      <c r="J67" s="51">
        <v>15886.451751758899</v>
      </c>
      <c r="K67" s="51">
        <v>16608.8256721457</v>
      </c>
      <c r="L67" s="51">
        <v>16229.655878682201</v>
      </c>
      <c r="M67" s="51">
        <v>16708.477424476299</v>
      </c>
      <c r="N67" s="51">
        <v>16713.828663717799</v>
      </c>
      <c r="O67" s="51">
        <v>16713.828663717799</v>
      </c>
      <c r="P67" s="51">
        <v>16583.6617616443</v>
      </c>
      <c r="Q67" s="51">
        <v>16292.468878342601</v>
      </c>
      <c r="R67" s="51">
        <f t="shared" si="0"/>
        <v>16103.85112821935</v>
      </c>
      <c r="S67" s="51">
        <v>0</v>
      </c>
      <c r="T67" s="51">
        <v>0</v>
      </c>
      <c r="U67" s="51">
        <v>0</v>
      </c>
      <c r="V67" s="51">
        <v>0</v>
      </c>
      <c r="W67" s="51">
        <v>0</v>
      </c>
      <c r="X67" s="51">
        <v>0</v>
      </c>
      <c r="Y67" s="51">
        <v>0</v>
      </c>
      <c r="Z67" s="51">
        <v>0</v>
      </c>
      <c r="AA67" s="51">
        <v>0</v>
      </c>
      <c r="AB67" s="51">
        <v>0</v>
      </c>
      <c r="AC67" s="51">
        <v>0</v>
      </c>
      <c r="AD67" s="51">
        <v>0</v>
      </c>
      <c r="AE67" s="51">
        <v>0</v>
      </c>
      <c r="AF67" s="51">
        <v>0</v>
      </c>
      <c r="AG67" s="51">
        <v>0</v>
      </c>
      <c r="AH67" s="51">
        <v>0</v>
      </c>
      <c r="AI67" s="51">
        <v>0</v>
      </c>
      <c r="AJ67" s="51">
        <v>0</v>
      </c>
      <c r="AK67" s="51">
        <v>0</v>
      </c>
      <c r="AL67" s="51">
        <v>0</v>
      </c>
      <c r="AM67" s="51">
        <v>7205.3111631703996</v>
      </c>
      <c r="AN67" s="51">
        <v>0</v>
      </c>
      <c r="AO67" s="51">
        <v>8.9507640025896809</v>
      </c>
      <c r="AP67" s="51">
        <v>0</v>
      </c>
      <c r="AQ67" s="51">
        <v>0</v>
      </c>
      <c r="AR67" s="51">
        <v>0</v>
      </c>
      <c r="AS67" s="51">
        <v>0</v>
      </c>
      <c r="AT67" s="51">
        <v>0</v>
      </c>
      <c r="AU67" s="51">
        <v>0</v>
      </c>
      <c r="AV67" s="51">
        <v>0</v>
      </c>
      <c r="AW67" s="51">
        <v>0</v>
      </c>
      <c r="AX67" s="51">
        <v>0</v>
      </c>
      <c r="AY67" s="51">
        <v>0</v>
      </c>
      <c r="AZ67" s="51">
        <v>0</v>
      </c>
      <c r="BA67" s="51">
        <v>0.37186592416417003</v>
      </c>
      <c r="BB67" s="51">
        <v>0</v>
      </c>
      <c r="BC67" s="51">
        <v>0</v>
      </c>
      <c r="BD67" s="51">
        <v>0</v>
      </c>
      <c r="BE67" s="51">
        <v>58.652982309871398</v>
      </c>
      <c r="BF67" s="51">
        <v>0</v>
      </c>
      <c r="BG67" s="51">
        <v>3.22269133570722</v>
      </c>
      <c r="BH67" s="51">
        <v>0</v>
      </c>
      <c r="BI67" s="51">
        <v>0</v>
      </c>
      <c r="BJ67" s="51">
        <v>0</v>
      </c>
      <c r="BK67" s="51">
        <v>0</v>
      </c>
      <c r="BL67" s="51">
        <v>0</v>
      </c>
      <c r="BM67" s="51">
        <v>0</v>
      </c>
      <c r="BN67" s="51">
        <v>0</v>
      </c>
      <c r="BO67" s="51">
        <v>0</v>
      </c>
      <c r="BP67" s="51">
        <v>0</v>
      </c>
      <c r="BQ67" s="51">
        <v>0</v>
      </c>
      <c r="BR67" s="51">
        <v>0</v>
      </c>
      <c r="BS67" s="51">
        <v>0</v>
      </c>
      <c r="BT67" s="51">
        <v>0</v>
      </c>
    </row>
    <row r="68" spans="1:72" x14ac:dyDescent="0.3">
      <c r="A68" s="1">
        <v>400820</v>
      </c>
      <c r="B68" s="1" t="s">
        <v>235</v>
      </c>
      <c r="C68" s="1" t="s">
        <v>139</v>
      </c>
      <c r="D68" s="1" t="s">
        <v>299</v>
      </c>
      <c r="E68" s="1">
        <v>10</v>
      </c>
      <c r="F68" s="51">
        <v>15075.272121304501</v>
      </c>
      <c r="G68" s="51">
        <v>15545.180157565401</v>
      </c>
      <c r="H68" s="51">
        <v>16287.9880922639</v>
      </c>
      <c r="I68" s="51">
        <v>16271.5383777924</v>
      </c>
      <c r="J68" s="51">
        <v>16284.596318063799</v>
      </c>
      <c r="K68" s="51">
        <v>17452.304914081698</v>
      </c>
      <c r="L68" s="51">
        <v>16839.1074413063</v>
      </c>
      <c r="M68" s="51">
        <v>17326.592852596201</v>
      </c>
      <c r="N68" s="51">
        <v>17333.014339686</v>
      </c>
      <c r="O68" s="51">
        <v>17333.014339686</v>
      </c>
      <c r="P68" s="51">
        <v>16845.528928396099</v>
      </c>
      <c r="Q68" s="51">
        <v>16696.527248849201</v>
      </c>
      <c r="R68" s="51">
        <f t="shared" si="0"/>
        <v>16607.555427632622</v>
      </c>
      <c r="S68" s="51">
        <v>0</v>
      </c>
      <c r="T68" s="51">
        <v>0</v>
      </c>
      <c r="U68" s="51">
        <v>240.769414856764</v>
      </c>
      <c r="V68" s="51">
        <v>0</v>
      </c>
      <c r="W68" s="51">
        <v>0</v>
      </c>
      <c r="X68" s="51">
        <v>0</v>
      </c>
      <c r="Y68" s="51">
        <v>0</v>
      </c>
      <c r="Z68" s="51">
        <v>0</v>
      </c>
      <c r="AA68" s="51">
        <v>0</v>
      </c>
      <c r="AB68" s="51">
        <v>0</v>
      </c>
      <c r="AC68" s="51">
        <v>0</v>
      </c>
      <c r="AD68" s="51">
        <v>0</v>
      </c>
      <c r="AE68" s="51">
        <v>0</v>
      </c>
      <c r="AF68" s="51">
        <v>0</v>
      </c>
      <c r="AG68" s="51">
        <v>0</v>
      </c>
      <c r="AH68" s="51">
        <v>0</v>
      </c>
      <c r="AI68" s="51">
        <v>0</v>
      </c>
      <c r="AJ68" s="51">
        <v>0</v>
      </c>
      <c r="AK68" s="51">
        <v>0</v>
      </c>
      <c r="AL68" s="51">
        <v>0</v>
      </c>
      <c r="AM68" s="51">
        <v>3574.6690208425598</v>
      </c>
      <c r="AN68" s="51">
        <v>0</v>
      </c>
      <c r="AO68" s="51">
        <v>13.426146003884501</v>
      </c>
      <c r="AP68" s="51">
        <v>0</v>
      </c>
      <c r="AQ68" s="51">
        <v>0</v>
      </c>
      <c r="AR68" s="51">
        <v>0</v>
      </c>
      <c r="AS68" s="51">
        <v>0</v>
      </c>
      <c r="AT68" s="51">
        <v>0</v>
      </c>
      <c r="AU68" s="51">
        <v>0</v>
      </c>
      <c r="AV68" s="51">
        <v>0</v>
      </c>
      <c r="AW68" s="51">
        <v>0</v>
      </c>
      <c r="AX68" s="51">
        <v>0</v>
      </c>
      <c r="AY68" s="51">
        <v>0</v>
      </c>
      <c r="AZ68" s="51">
        <v>0</v>
      </c>
      <c r="BA68" s="51">
        <v>0.54857086414430001</v>
      </c>
      <c r="BB68" s="51">
        <v>0</v>
      </c>
      <c r="BC68" s="51">
        <v>0</v>
      </c>
      <c r="BD68" s="51">
        <v>0</v>
      </c>
      <c r="BE68" s="51">
        <v>0</v>
      </c>
      <c r="BF68" s="51">
        <v>0</v>
      </c>
      <c r="BG68" s="51">
        <v>3.22269133570722</v>
      </c>
      <c r="BH68" s="51">
        <v>0</v>
      </c>
      <c r="BI68" s="51">
        <v>0</v>
      </c>
      <c r="BJ68" s="51">
        <v>0</v>
      </c>
      <c r="BK68" s="51">
        <v>0</v>
      </c>
      <c r="BL68" s="51">
        <v>0</v>
      </c>
      <c r="BM68" s="51">
        <v>0</v>
      </c>
      <c r="BN68" s="51">
        <v>0</v>
      </c>
      <c r="BO68" s="51">
        <v>0</v>
      </c>
      <c r="BP68" s="51">
        <v>0</v>
      </c>
      <c r="BQ68" s="51">
        <v>0</v>
      </c>
      <c r="BR68" s="51">
        <v>0</v>
      </c>
      <c r="BS68" s="51">
        <v>0</v>
      </c>
      <c r="BT68" s="51">
        <v>0</v>
      </c>
    </row>
    <row r="69" spans="1:72" x14ac:dyDescent="0.3">
      <c r="A69" s="1">
        <v>401000</v>
      </c>
      <c r="B69" s="1" t="s">
        <v>236</v>
      </c>
      <c r="C69" s="1" t="s">
        <v>138</v>
      </c>
      <c r="D69" s="1" t="s">
        <v>308</v>
      </c>
      <c r="E69" s="1">
        <v>4</v>
      </c>
      <c r="F69" s="51">
        <v>20543.3115725877</v>
      </c>
      <c r="G69" s="51">
        <v>21254.136702002699</v>
      </c>
      <c r="H69" s="51">
        <v>22365.999342528499</v>
      </c>
      <c r="I69" s="51">
        <v>22340.795226061</v>
      </c>
      <c r="J69" s="51">
        <v>22354.397247176999</v>
      </c>
      <c r="K69" s="51">
        <v>23689.875954150699</v>
      </c>
      <c r="L69" s="51">
        <v>23033.523061854699</v>
      </c>
      <c r="M69" s="51">
        <v>23776.185418518398</v>
      </c>
      <c r="N69" s="51">
        <v>23782.874467570298</v>
      </c>
      <c r="O69" s="51">
        <v>23782.874467570298</v>
      </c>
      <c r="P69" s="51">
        <v>23040.212110906599</v>
      </c>
      <c r="Q69" s="51">
        <v>22833.8584906549</v>
      </c>
      <c r="R69" s="51">
        <f t="shared" ref="R69:R129" si="1">SUM(F69:Q69)/12</f>
        <v>22733.170338465236</v>
      </c>
      <c r="S69" s="51">
        <v>0</v>
      </c>
      <c r="T69" s="51">
        <v>0</v>
      </c>
      <c r="U69" s="51">
        <v>59.462278714302897</v>
      </c>
      <c r="V69" s="51">
        <v>0</v>
      </c>
      <c r="W69" s="51">
        <v>0</v>
      </c>
      <c r="X69" s="51">
        <v>0</v>
      </c>
      <c r="Y69" s="51">
        <v>0</v>
      </c>
      <c r="Z69" s="51">
        <v>0</v>
      </c>
      <c r="AA69" s="51">
        <v>0</v>
      </c>
      <c r="AB69" s="51">
        <v>0</v>
      </c>
      <c r="AC69" s="51">
        <v>0</v>
      </c>
      <c r="AD69" s="51">
        <v>0</v>
      </c>
      <c r="AE69" s="51">
        <v>0</v>
      </c>
      <c r="AF69" s="51">
        <v>0</v>
      </c>
      <c r="AG69" s="51">
        <v>0</v>
      </c>
      <c r="AH69" s="51">
        <v>0</v>
      </c>
      <c r="AI69" s="51">
        <v>0</v>
      </c>
      <c r="AJ69" s="51">
        <v>0</v>
      </c>
      <c r="AK69" s="51">
        <v>0</v>
      </c>
      <c r="AL69" s="51">
        <v>0</v>
      </c>
      <c r="AM69" s="51">
        <v>14042.0885924743</v>
      </c>
      <c r="AN69" s="51">
        <v>0</v>
      </c>
      <c r="AO69" s="51">
        <v>0</v>
      </c>
      <c r="AP69" s="51">
        <v>0</v>
      </c>
      <c r="AQ69" s="51">
        <v>0</v>
      </c>
      <c r="AR69" s="51">
        <v>0</v>
      </c>
      <c r="AS69" s="51">
        <v>2.5113494984221201</v>
      </c>
      <c r="AT69" s="51">
        <v>0</v>
      </c>
      <c r="AU69" s="51">
        <v>0</v>
      </c>
      <c r="AV69" s="51">
        <v>0</v>
      </c>
      <c r="AW69" s="51">
        <v>0</v>
      </c>
      <c r="AX69" s="51">
        <v>0</v>
      </c>
      <c r="AY69" s="51">
        <v>0</v>
      </c>
      <c r="AZ69" s="51">
        <v>6.2392676972820604</v>
      </c>
      <c r="BA69" s="51">
        <v>0</v>
      </c>
      <c r="BB69" s="51">
        <v>0</v>
      </c>
      <c r="BC69" s="51">
        <v>0</v>
      </c>
      <c r="BD69" s="51">
        <v>853.34785163129402</v>
      </c>
      <c r="BE69" s="51">
        <v>13515.161789122099</v>
      </c>
      <c r="BF69" s="51">
        <v>0</v>
      </c>
      <c r="BG69" s="51">
        <v>0</v>
      </c>
      <c r="BH69" s="51">
        <v>0</v>
      </c>
      <c r="BI69" s="51">
        <v>0</v>
      </c>
      <c r="BJ69" s="51">
        <v>0</v>
      </c>
      <c r="BK69" s="51">
        <v>4.3197777478628696</v>
      </c>
      <c r="BL69" s="51">
        <v>0</v>
      </c>
      <c r="BM69" s="51">
        <v>0</v>
      </c>
      <c r="BN69" s="51">
        <v>0</v>
      </c>
      <c r="BO69" s="51">
        <v>0</v>
      </c>
      <c r="BP69" s="51">
        <v>0</v>
      </c>
      <c r="BQ69" s="51">
        <v>0</v>
      </c>
      <c r="BR69" s="51">
        <v>0</v>
      </c>
      <c r="BS69" s="51">
        <v>0</v>
      </c>
      <c r="BT69" s="51">
        <v>0</v>
      </c>
    </row>
    <row r="70" spans="1:72" x14ac:dyDescent="0.3">
      <c r="A70" s="1">
        <v>401100</v>
      </c>
      <c r="B70" s="1" t="s">
        <v>237</v>
      </c>
      <c r="C70" s="1" t="s">
        <v>167</v>
      </c>
      <c r="D70" s="1" t="s">
        <v>174</v>
      </c>
      <c r="E70" s="1">
        <v>0</v>
      </c>
      <c r="F70" s="51">
        <v>0</v>
      </c>
      <c r="G70" s="51">
        <v>0</v>
      </c>
      <c r="H70" s="51">
        <v>0</v>
      </c>
      <c r="I70" s="51">
        <v>0</v>
      </c>
      <c r="J70" s="51">
        <v>0</v>
      </c>
      <c r="K70" s="51">
        <v>0</v>
      </c>
      <c r="L70" s="51">
        <v>0</v>
      </c>
      <c r="M70" s="51">
        <v>0</v>
      </c>
      <c r="N70" s="51">
        <v>0</v>
      </c>
      <c r="O70" s="51">
        <v>0</v>
      </c>
      <c r="P70" s="51">
        <v>0</v>
      </c>
      <c r="Q70" s="51">
        <v>0</v>
      </c>
      <c r="R70" s="51">
        <f t="shared" si="1"/>
        <v>0</v>
      </c>
      <c r="S70" s="51" t="s">
        <v>320</v>
      </c>
      <c r="T70" s="51" t="s">
        <v>320</v>
      </c>
      <c r="U70" s="51" t="s">
        <v>320</v>
      </c>
      <c r="V70" s="51" t="s">
        <v>320</v>
      </c>
      <c r="W70" s="51" t="s">
        <v>320</v>
      </c>
      <c r="X70" s="51" t="s">
        <v>320</v>
      </c>
      <c r="Y70" s="51" t="s">
        <v>320</v>
      </c>
      <c r="Z70" s="51" t="s">
        <v>320</v>
      </c>
      <c r="AA70" s="51" t="s">
        <v>320</v>
      </c>
      <c r="AB70" s="51" t="s">
        <v>320</v>
      </c>
      <c r="AC70" s="51" t="s">
        <v>320</v>
      </c>
      <c r="AD70" s="51" t="s">
        <v>320</v>
      </c>
      <c r="AE70" s="51" t="s">
        <v>320</v>
      </c>
      <c r="AF70" s="51" t="s">
        <v>320</v>
      </c>
      <c r="AG70" s="51" t="s">
        <v>320</v>
      </c>
      <c r="AH70" s="51" t="s">
        <v>320</v>
      </c>
      <c r="AI70" s="51" t="s">
        <v>320</v>
      </c>
      <c r="AJ70" s="51" t="s">
        <v>320</v>
      </c>
      <c r="AK70" s="51" t="s">
        <v>320</v>
      </c>
      <c r="AL70" s="51" t="s">
        <v>320</v>
      </c>
      <c r="AM70" s="51" t="s">
        <v>320</v>
      </c>
      <c r="AN70" s="51" t="s">
        <v>320</v>
      </c>
      <c r="AO70" s="51" t="s">
        <v>320</v>
      </c>
      <c r="AP70" s="51" t="s">
        <v>320</v>
      </c>
      <c r="AQ70" s="51" t="s">
        <v>320</v>
      </c>
      <c r="AR70" s="51" t="s">
        <v>320</v>
      </c>
      <c r="AS70" s="51" t="s">
        <v>320</v>
      </c>
      <c r="AT70" s="51" t="s">
        <v>320</v>
      </c>
      <c r="AU70" s="51" t="s">
        <v>320</v>
      </c>
      <c r="AV70" s="51" t="s">
        <v>320</v>
      </c>
      <c r="AW70" s="51" t="s">
        <v>320</v>
      </c>
      <c r="AX70" s="51" t="s">
        <v>320</v>
      </c>
      <c r="AY70" s="51" t="s">
        <v>320</v>
      </c>
      <c r="AZ70" s="51" t="s">
        <v>320</v>
      </c>
      <c r="BA70" s="51" t="s">
        <v>320</v>
      </c>
      <c r="BB70" s="51" t="s">
        <v>320</v>
      </c>
      <c r="BC70" s="51" t="s">
        <v>320</v>
      </c>
      <c r="BD70" s="51" t="s">
        <v>320</v>
      </c>
      <c r="BE70" s="51" t="s">
        <v>320</v>
      </c>
      <c r="BF70" s="51" t="s">
        <v>320</v>
      </c>
      <c r="BG70" s="51" t="s">
        <v>320</v>
      </c>
      <c r="BH70" s="51" t="s">
        <v>320</v>
      </c>
      <c r="BI70" s="51" t="s">
        <v>320</v>
      </c>
      <c r="BJ70" s="51" t="s">
        <v>320</v>
      </c>
      <c r="BK70" s="51" t="s">
        <v>320</v>
      </c>
      <c r="BL70" s="51" t="s">
        <v>320</v>
      </c>
      <c r="BM70" s="51" t="s">
        <v>320</v>
      </c>
      <c r="BN70" s="51" t="s">
        <v>320</v>
      </c>
      <c r="BO70" s="51" t="s">
        <v>320</v>
      </c>
      <c r="BP70" s="51" t="s">
        <v>320</v>
      </c>
      <c r="BQ70" s="51" t="s">
        <v>320</v>
      </c>
      <c r="BR70" s="51" t="s">
        <v>320</v>
      </c>
      <c r="BS70" s="51" t="s">
        <v>320</v>
      </c>
      <c r="BT70" s="51" t="s">
        <v>320</v>
      </c>
    </row>
    <row r="71" spans="1:72" x14ac:dyDescent="0.3">
      <c r="A71" s="1">
        <v>404100</v>
      </c>
      <c r="B71" s="1" t="s">
        <v>238</v>
      </c>
      <c r="C71" s="1" t="s">
        <v>167</v>
      </c>
      <c r="D71" s="1" t="s">
        <v>174</v>
      </c>
      <c r="E71" s="1">
        <v>0</v>
      </c>
      <c r="F71" s="51">
        <v>0</v>
      </c>
      <c r="G71" s="51">
        <v>0</v>
      </c>
      <c r="H71" s="51">
        <v>0</v>
      </c>
      <c r="I71" s="51">
        <v>0</v>
      </c>
      <c r="J71" s="51">
        <v>0</v>
      </c>
      <c r="K71" s="51">
        <v>0</v>
      </c>
      <c r="L71" s="51">
        <v>0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R71" s="51">
        <f t="shared" si="1"/>
        <v>0</v>
      </c>
      <c r="S71" s="51" t="s">
        <v>320</v>
      </c>
      <c r="T71" s="51" t="s">
        <v>320</v>
      </c>
      <c r="U71" s="51" t="s">
        <v>320</v>
      </c>
      <c r="V71" s="51" t="s">
        <v>320</v>
      </c>
      <c r="W71" s="51" t="s">
        <v>320</v>
      </c>
      <c r="X71" s="51" t="s">
        <v>320</v>
      </c>
      <c r="Y71" s="51" t="s">
        <v>320</v>
      </c>
      <c r="Z71" s="51" t="s">
        <v>320</v>
      </c>
      <c r="AA71" s="51" t="s">
        <v>320</v>
      </c>
      <c r="AB71" s="51" t="s">
        <v>320</v>
      </c>
      <c r="AC71" s="51" t="s">
        <v>320</v>
      </c>
      <c r="AD71" s="51" t="s">
        <v>320</v>
      </c>
      <c r="AE71" s="51" t="s">
        <v>320</v>
      </c>
      <c r="AF71" s="51" t="s">
        <v>320</v>
      </c>
      <c r="AG71" s="51" t="s">
        <v>320</v>
      </c>
      <c r="AH71" s="51" t="s">
        <v>320</v>
      </c>
      <c r="AI71" s="51" t="s">
        <v>320</v>
      </c>
      <c r="AJ71" s="51" t="s">
        <v>320</v>
      </c>
      <c r="AK71" s="51" t="s">
        <v>320</v>
      </c>
      <c r="AL71" s="51" t="s">
        <v>320</v>
      </c>
      <c r="AM71" s="51" t="s">
        <v>320</v>
      </c>
      <c r="AN71" s="51" t="s">
        <v>320</v>
      </c>
      <c r="AO71" s="51" t="s">
        <v>320</v>
      </c>
      <c r="AP71" s="51" t="s">
        <v>320</v>
      </c>
      <c r="AQ71" s="51" t="s">
        <v>320</v>
      </c>
      <c r="AR71" s="51" t="s">
        <v>320</v>
      </c>
      <c r="AS71" s="51" t="s">
        <v>320</v>
      </c>
      <c r="AT71" s="51" t="s">
        <v>320</v>
      </c>
      <c r="AU71" s="51" t="s">
        <v>320</v>
      </c>
      <c r="AV71" s="51" t="s">
        <v>320</v>
      </c>
      <c r="AW71" s="51" t="s">
        <v>320</v>
      </c>
      <c r="AX71" s="51" t="s">
        <v>320</v>
      </c>
      <c r="AY71" s="51" t="s">
        <v>320</v>
      </c>
      <c r="AZ71" s="51" t="s">
        <v>320</v>
      </c>
      <c r="BA71" s="51" t="s">
        <v>320</v>
      </c>
      <c r="BB71" s="51" t="s">
        <v>320</v>
      </c>
      <c r="BC71" s="51" t="s">
        <v>320</v>
      </c>
      <c r="BD71" s="51" t="s">
        <v>320</v>
      </c>
      <c r="BE71" s="51" t="s">
        <v>320</v>
      </c>
      <c r="BF71" s="51" t="s">
        <v>320</v>
      </c>
      <c r="BG71" s="51" t="s">
        <v>320</v>
      </c>
      <c r="BH71" s="51" t="s">
        <v>320</v>
      </c>
      <c r="BI71" s="51" t="s">
        <v>320</v>
      </c>
      <c r="BJ71" s="51" t="s">
        <v>320</v>
      </c>
      <c r="BK71" s="51" t="s">
        <v>320</v>
      </c>
      <c r="BL71" s="51" t="s">
        <v>320</v>
      </c>
      <c r="BM71" s="51" t="s">
        <v>320</v>
      </c>
      <c r="BN71" s="51" t="s">
        <v>320</v>
      </c>
      <c r="BO71" s="51" t="s">
        <v>320</v>
      </c>
      <c r="BP71" s="51" t="s">
        <v>320</v>
      </c>
      <c r="BQ71" s="51" t="s">
        <v>320</v>
      </c>
      <c r="BR71" s="51" t="s">
        <v>320</v>
      </c>
      <c r="BS71" s="51" t="s">
        <v>320</v>
      </c>
      <c r="BT71" s="51" t="s">
        <v>320</v>
      </c>
    </row>
    <row r="72" spans="1:72" x14ac:dyDescent="0.3">
      <c r="A72" s="1">
        <v>404200</v>
      </c>
      <c r="B72" s="1" t="s">
        <v>239</v>
      </c>
      <c r="C72" s="1" t="s">
        <v>138</v>
      </c>
      <c r="D72" s="1" t="s">
        <v>174</v>
      </c>
      <c r="E72" s="1">
        <v>5</v>
      </c>
      <c r="F72" s="51">
        <v>17226.6671171782</v>
      </c>
      <c r="G72" s="51">
        <v>17822.499552154801</v>
      </c>
      <c r="H72" s="51">
        <v>18445.502701287201</v>
      </c>
      <c r="I72" s="51">
        <v>18445.502701287201</v>
      </c>
      <c r="J72" s="51">
        <v>18456.38431818</v>
      </c>
      <c r="K72" s="51">
        <v>19642.0032575277</v>
      </c>
      <c r="L72" s="51">
        <v>18915.638102144701</v>
      </c>
      <c r="M72" s="51">
        <v>19541.482229968002</v>
      </c>
      <c r="N72" s="51">
        <v>19546.8334692096</v>
      </c>
      <c r="O72" s="51">
        <v>19546.8334692096</v>
      </c>
      <c r="P72" s="51">
        <v>18920.989341386201</v>
      </c>
      <c r="Q72" s="51">
        <v>18663.670454535099</v>
      </c>
      <c r="R72" s="51">
        <f t="shared" si="1"/>
        <v>18764.500559505697</v>
      </c>
      <c r="S72" s="51">
        <v>0</v>
      </c>
      <c r="T72" s="51">
        <v>0</v>
      </c>
      <c r="U72" s="51">
        <v>1021.1235993118499</v>
      </c>
      <c r="V72" s="51">
        <v>0</v>
      </c>
      <c r="W72" s="51">
        <v>0</v>
      </c>
      <c r="X72" s="51">
        <v>0</v>
      </c>
      <c r="Y72" s="51">
        <v>0</v>
      </c>
      <c r="Z72" s="51">
        <v>0</v>
      </c>
      <c r="AA72" s="51">
        <v>0.29161784673191998</v>
      </c>
      <c r="AB72" s="51">
        <v>0</v>
      </c>
      <c r="AC72" s="51">
        <v>1.4752790492999999E-4</v>
      </c>
      <c r="AD72" s="51">
        <v>0</v>
      </c>
      <c r="AE72" s="51">
        <v>0</v>
      </c>
      <c r="AF72" s="51">
        <v>0</v>
      </c>
      <c r="AG72" s="51">
        <v>0</v>
      </c>
      <c r="AH72" s="51">
        <v>0</v>
      </c>
      <c r="AI72" s="51">
        <v>0</v>
      </c>
      <c r="AJ72" s="51">
        <v>0</v>
      </c>
      <c r="AK72" s="51">
        <v>0</v>
      </c>
      <c r="AL72" s="51">
        <v>783.51914914406098</v>
      </c>
      <c r="AM72" s="51">
        <v>1009.17748942746</v>
      </c>
      <c r="AN72" s="51">
        <v>0</v>
      </c>
      <c r="AO72" s="51">
        <v>0</v>
      </c>
      <c r="AP72" s="51">
        <v>0</v>
      </c>
      <c r="AQ72" s="51">
        <v>0</v>
      </c>
      <c r="AR72" s="51">
        <v>0</v>
      </c>
      <c r="AS72" s="51">
        <v>5.9266882921426802</v>
      </c>
      <c r="AT72" s="51">
        <v>0</v>
      </c>
      <c r="AU72" s="51">
        <v>0</v>
      </c>
      <c r="AV72" s="51">
        <v>0</v>
      </c>
      <c r="AW72" s="51">
        <v>0</v>
      </c>
      <c r="AX72" s="51">
        <v>0</v>
      </c>
      <c r="AY72" s="51">
        <v>0</v>
      </c>
      <c r="AZ72" s="51">
        <v>4.239222167284E-2</v>
      </c>
      <c r="BA72" s="51">
        <v>0</v>
      </c>
      <c r="BB72" s="51">
        <v>0</v>
      </c>
      <c r="BC72" s="51">
        <v>0</v>
      </c>
      <c r="BD72" s="51">
        <v>0</v>
      </c>
      <c r="BE72" s="51">
        <v>4687.2814409771199</v>
      </c>
      <c r="BF72" s="51">
        <v>0</v>
      </c>
      <c r="BG72" s="51">
        <v>0</v>
      </c>
      <c r="BH72" s="51">
        <v>0</v>
      </c>
      <c r="BI72" s="51">
        <v>0</v>
      </c>
      <c r="BJ72" s="51">
        <v>0</v>
      </c>
      <c r="BK72" s="51">
        <v>1.2450216580447599</v>
      </c>
      <c r="BL72" s="51">
        <v>0</v>
      </c>
      <c r="BM72" s="51">
        <v>0</v>
      </c>
      <c r="BN72" s="51">
        <v>0</v>
      </c>
      <c r="BO72" s="51">
        <v>0</v>
      </c>
      <c r="BP72" s="51">
        <v>0</v>
      </c>
      <c r="BQ72" s="51">
        <v>0</v>
      </c>
      <c r="BR72" s="51">
        <v>0</v>
      </c>
      <c r="BS72" s="51">
        <v>0</v>
      </c>
      <c r="BT72" s="51">
        <v>0</v>
      </c>
    </row>
    <row r="73" spans="1:72" x14ac:dyDescent="0.3">
      <c r="A73" s="1">
        <v>405000</v>
      </c>
      <c r="B73" s="1" t="s">
        <v>240</v>
      </c>
      <c r="C73" s="1" t="s">
        <v>138</v>
      </c>
      <c r="D73" s="1" t="s">
        <v>176</v>
      </c>
      <c r="E73" s="1">
        <v>17</v>
      </c>
      <c r="F73" s="51">
        <v>21257.9293217415</v>
      </c>
      <c r="G73" s="51">
        <v>21991.189150427701</v>
      </c>
      <c r="H73" s="51">
        <v>23209.796622569698</v>
      </c>
      <c r="I73" s="51">
        <v>23175.163671531802</v>
      </c>
      <c r="J73" s="51">
        <v>23186.6853835359</v>
      </c>
      <c r="K73" s="51">
        <v>24800.024281304999</v>
      </c>
      <c r="L73" s="51">
        <v>23751.5613505451</v>
      </c>
      <c r="M73" s="51">
        <v>24533.985934935001</v>
      </c>
      <c r="N73" s="51">
        <v>24539.651952955399</v>
      </c>
      <c r="O73" s="51">
        <v>24539.651952955399</v>
      </c>
      <c r="P73" s="51">
        <v>23963.502038975301</v>
      </c>
      <c r="Q73" s="51">
        <v>23677.882659496001</v>
      </c>
      <c r="R73" s="51">
        <f t="shared" si="1"/>
        <v>23552.252026747814</v>
      </c>
      <c r="S73" s="51">
        <v>0</v>
      </c>
      <c r="T73" s="51">
        <v>0</v>
      </c>
      <c r="U73" s="51">
        <v>2586.6284407053599</v>
      </c>
      <c r="V73" s="51">
        <v>0</v>
      </c>
      <c r="W73" s="51">
        <v>0</v>
      </c>
      <c r="X73" s="51">
        <v>0</v>
      </c>
      <c r="Y73" s="51">
        <v>0</v>
      </c>
      <c r="Z73" s="51">
        <v>0</v>
      </c>
      <c r="AA73" s="51">
        <v>0.29161784673191998</v>
      </c>
      <c r="AB73" s="51">
        <v>0</v>
      </c>
      <c r="AC73" s="51">
        <v>3.5343587693E-4</v>
      </c>
      <c r="AD73" s="51">
        <v>0</v>
      </c>
      <c r="AE73" s="51">
        <v>0</v>
      </c>
      <c r="AF73" s="51">
        <v>0</v>
      </c>
      <c r="AG73" s="51">
        <v>0</v>
      </c>
      <c r="AH73" s="51">
        <v>0</v>
      </c>
      <c r="AI73" s="51">
        <v>0</v>
      </c>
      <c r="AJ73" s="51">
        <v>0</v>
      </c>
      <c r="AK73" s="51">
        <v>0</v>
      </c>
      <c r="AL73" s="51">
        <v>0</v>
      </c>
      <c r="AM73" s="51">
        <v>5787.4654510746104</v>
      </c>
      <c r="AN73" s="51">
        <v>0</v>
      </c>
      <c r="AO73" s="51">
        <v>0</v>
      </c>
      <c r="AP73" s="51">
        <v>0</v>
      </c>
      <c r="AQ73" s="51">
        <v>0</v>
      </c>
      <c r="AR73" s="51">
        <v>0</v>
      </c>
      <c r="AS73" s="51">
        <v>11.1061628742526</v>
      </c>
      <c r="AT73" s="51">
        <v>0</v>
      </c>
      <c r="AU73" s="51">
        <v>5.4802427979999999E-5</v>
      </c>
      <c r="AV73" s="51">
        <v>0</v>
      </c>
      <c r="AW73" s="51">
        <v>0</v>
      </c>
      <c r="AX73" s="51">
        <v>0</v>
      </c>
      <c r="AY73" s="51">
        <v>0</v>
      </c>
      <c r="AZ73" s="51">
        <v>0</v>
      </c>
      <c r="BA73" s="51">
        <v>0</v>
      </c>
      <c r="BB73" s="51">
        <v>0</v>
      </c>
      <c r="BC73" s="51">
        <v>0</v>
      </c>
      <c r="BD73" s="51">
        <v>17.2231132595121</v>
      </c>
      <c r="BE73" s="51">
        <v>16610.2948767171</v>
      </c>
      <c r="BF73" s="51">
        <v>0</v>
      </c>
      <c r="BG73" s="51">
        <v>0</v>
      </c>
      <c r="BH73" s="51">
        <v>0</v>
      </c>
      <c r="BI73" s="51">
        <v>0</v>
      </c>
      <c r="BJ73" s="51">
        <v>0</v>
      </c>
      <c r="BK73" s="51">
        <v>6.4278292888199502</v>
      </c>
      <c r="BL73" s="51">
        <v>0</v>
      </c>
      <c r="BM73" s="51">
        <v>0</v>
      </c>
      <c r="BN73" s="51">
        <v>0</v>
      </c>
      <c r="BO73" s="51">
        <v>0</v>
      </c>
      <c r="BP73" s="51">
        <v>0</v>
      </c>
      <c r="BQ73" s="51">
        <v>0</v>
      </c>
      <c r="BR73" s="51">
        <v>0</v>
      </c>
      <c r="BS73" s="51">
        <v>0</v>
      </c>
      <c r="BT73" s="51">
        <v>0</v>
      </c>
    </row>
    <row r="74" spans="1:72" x14ac:dyDescent="0.3">
      <c r="A74" s="1">
        <v>405100</v>
      </c>
      <c r="B74" s="1" t="s">
        <v>241</v>
      </c>
      <c r="C74" s="1" t="s">
        <v>138</v>
      </c>
      <c r="D74" s="1" t="s">
        <v>308</v>
      </c>
      <c r="E74" s="1">
        <v>8</v>
      </c>
      <c r="F74" s="51">
        <v>17410.838865948299</v>
      </c>
      <c r="G74" s="51">
        <v>18015.415150638099</v>
      </c>
      <c r="H74" s="51">
        <v>18700.690523807702</v>
      </c>
      <c r="I74" s="51">
        <v>18697.207121791002</v>
      </c>
      <c r="J74" s="51">
        <v>18708.088738683899</v>
      </c>
      <c r="K74" s="51">
        <v>19986.8114064447</v>
      </c>
      <c r="L74" s="51">
        <v>19188.344855683801</v>
      </c>
      <c r="M74" s="51">
        <v>19826.031884599899</v>
      </c>
      <c r="N74" s="51">
        <v>19831.383123841399</v>
      </c>
      <c r="O74" s="51">
        <v>19831.383123841399</v>
      </c>
      <c r="P74" s="51">
        <v>19193.696094925399</v>
      </c>
      <c r="Q74" s="51">
        <v>18946.473201970501</v>
      </c>
      <c r="R74" s="51">
        <f t="shared" si="1"/>
        <v>19028.030341014677</v>
      </c>
      <c r="S74" s="51">
        <v>0</v>
      </c>
      <c r="T74" s="51">
        <v>0</v>
      </c>
      <c r="U74" s="51">
        <v>1859.0356885251199</v>
      </c>
      <c r="V74" s="51">
        <v>0</v>
      </c>
      <c r="W74" s="51">
        <v>0</v>
      </c>
      <c r="X74" s="51">
        <v>0</v>
      </c>
      <c r="Y74" s="51">
        <v>0</v>
      </c>
      <c r="Z74" s="51">
        <v>0</v>
      </c>
      <c r="AA74" s="51">
        <v>0.29161784673191998</v>
      </c>
      <c r="AB74" s="51">
        <v>0</v>
      </c>
      <c r="AC74" s="51">
        <v>2.4617794245000002E-4</v>
      </c>
      <c r="AD74" s="51">
        <v>0</v>
      </c>
      <c r="AE74" s="51">
        <v>0</v>
      </c>
      <c r="AF74" s="51">
        <v>0</v>
      </c>
      <c r="AG74" s="51">
        <v>0</v>
      </c>
      <c r="AH74" s="51">
        <v>0</v>
      </c>
      <c r="AI74" s="51">
        <v>0</v>
      </c>
      <c r="AJ74" s="51">
        <v>0</v>
      </c>
      <c r="AK74" s="51">
        <v>0</v>
      </c>
      <c r="AL74" s="51">
        <v>391.87370558963602</v>
      </c>
      <c r="AM74" s="51">
        <v>2794.8296255904802</v>
      </c>
      <c r="AN74" s="51">
        <v>0</v>
      </c>
      <c r="AO74" s="51">
        <v>0</v>
      </c>
      <c r="AP74" s="51">
        <v>0</v>
      </c>
      <c r="AQ74" s="51">
        <v>0</v>
      </c>
      <c r="AR74" s="51">
        <v>0</v>
      </c>
      <c r="AS74" s="51">
        <v>8.4033434822896602</v>
      </c>
      <c r="AT74" s="51">
        <v>0</v>
      </c>
      <c r="AU74" s="51">
        <v>0</v>
      </c>
      <c r="AV74" s="51">
        <v>0</v>
      </c>
      <c r="AW74" s="51">
        <v>0</v>
      </c>
      <c r="AX74" s="51">
        <v>0</v>
      </c>
      <c r="AY74" s="51">
        <v>0</v>
      </c>
      <c r="AZ74" s="51">
        <v>7.0739554348179995E-2</v>
      </c>
      <c r="BA74" s="51">
        <v>0</v>
      </c>
      <c r="BB74" s="51">
        <v>0</v>
      </c>
      <c r="BC74" s="51">
        <v>0</v>
      </c>
      <c r="BD74" s="51">
        <v>0</v>
      </c>
      <c r="BE74" s="51">
        <v>7431.2113631973498</v>
      </c>
      <c r="BF74" s="51">
        <v>0</v>
      </c>
      <c r="BG74" s="51">
        <v>0</v>
      </c>
      <c r="BH74" s="51">
        <v>0</v>
      </c>
      <c r="BI74" s="51">
        <v>0</v>
      </c>
      <c r="BJ74" s="51">
        <v>0</v>
      </c>
      <c r="BK74" s="51">
        <v>7.9002563897343503</v>
      </c>
      <c r="BL74" s="51">
        <v>0</v>
      </c>
      <c r="BM74" s="51">
        <v>0</v>
      </c>
      <c r="BN74" s="51">
        <v>0</v>
      </c>
      <c r="BO74" s="51">
        <v>0</v>
      </c>
      <c r="BP74" s="51">
        <v>0</v>
      </c>
      <c r="BQ74" s="51">
        <v>0</v>
      </c>
      <c r="BR74" s="51">
        <v>0</v>
      </c>
      <c r="BS74" s="51">
        <v>0</v>
      </c>
      <c r="BT74" s="51">
        <v>0</v>
      </c>
    </row>
    <row r="75" spans="1:72" x14ac:dyDescent="0.3">
      <c r="A75" s="1">
        <v>405300</v>
      </c>
      <c r="B75" s="1" t="s">
        <v>242</v>
      </c>
      <c r="C75" s="1" t="s">
        <v>138</v>
      </c>
      <c r="D75" s="1" t="s">
        <v>308</v>
      </c>
      <c r="E75" s="1">
        <v>9</v>
      </c>
      <c r="F75" s="51">
        <v>16757.644517254499</v>
      </c>
      <c r="G75" s="51">
        <v>17332.934952126801</v>
      </c>
      <c r="H75" s="51">
        <v>17935.396101154802</v>
      </c>
      <c r="I75" s="51">
        <v>17935.396101154802</v>
      </c>
      <c r="J75" s="51">
        <v>17946.277718047601</v>
      </c>
      <c r="K75" s="51">
        <v>18912.568895699002</v>
      </c>
      <c r="L75" s="51">
        <v>18395.188847244201</v>
      </c>
      <c r="M75" s="51">
        <v>18999.284205248001</v>
      </c>
      <c r="N75" s="51">
        <v>19004.635444489501</v>
      </c>
      <c r="O75" s="51">
        <v>19004.635444489501</v>
      </c>
      <c r="P75" s="51">
        <v>18400.540086485798</v>
      </c>
      <c r="Q75" s="51">
        <v>18144.848430122802</v>
      </c>
      <c r="R75" s="51">
        <f t="shared" si="1"/>
        <v>18230.779228626441</v>
      </c>
      <c r="S75" s="51">
        <v>0</v>
      </c>
      <c r="T75" s="51">
        <v>0</v>
      </c>
      <c r="U75" s="51">
        <v>1896.2302032295399</v>
      </c>
      <c r="V75" s="51">
        <v>0</v>
      </c>
      <c r="W75" s="51">
        <v>0</v>
      </c>
      <c r="X75" s="51">
        <v>0</v>
      </c>
      <c r="Y75" s="51">
        <v>0</v>
      </c>
      <c r="Z75" s="51">
        <v>0</v>
      </c>
      <c r="AA75" s="51">
        <v>0.29161784673191998</v>
      </c>
      <c r="AB75" s="51">
        <v>0</v>
      </c>
      <c r="AC75" s="51">
        <v>2.6364329525E-4</v>
      </c>
      <c r="AD75" s="51">
        <v>0</v>
      </c>
      <c r="AE75" s="51">
        <v>0</v>
      </c>
      <c r="AF75" s="51">
        <v>0</v>
      </c>
      <c r="AG75" s="51">
        <v>0</v>
      </c>
      <c r="AH75" s="51">
        <v>0</v>
      </c>
      <c r="AI75" s="51">
        <v>0</v>
      </c>
      <c r="AJ75" s="51">
        <v>0</v>
      </c>
      <c r="AK75" s="51">
        <v>0</v>
      </c>
      <c r="AL75" s="51">
        <v>1472.21484921363</v>
      </c>
      <c r="AM75" s="51">
        <v>2327.9786920592101</v>
      </c>
      <c r="AN75" s="51">
        <v>0</v>
      </c>
      <c r="AO75" s="51">
        <v>0</v>
      </c>
      <c r="AP75" s="51">
        <v>0</v>
      </c>
      <c r="AQ75" s="51">
        <v>0</v>
      </c>
      <c r="AR75" s="51">
        <v>0</v>
      </c>
      <c r="AS75" s="51">
        <v>5.8511515867683404</v>
      </c>
      <c r="AT75" s="51">
        <v>0</v>
      </c>
      <c r="AU75" s="51">
        <v>0</v>
      </c>
      <c r="AV75" s="51">
        <v>0</v>
      </c>
      <c r="AW75" s="51">
        <v>0</v>
      </c>
      <c r="AX75" s="51">
        <v>0</v>
      </c>
      <c r="AY75" s="51">
        <v>0</v>
      </c>
      <c r="AZ75" s="51">
        <v>7.5758063118410005E-2</v>
      </c>
      <c r="BA75" s="51">
        <v>0</v>
      </c>
      <c r="BB75" s="51">
        <v>0</v>
      </c>
      <c r="BC75" s="51">
        <v>0</v>
      </c>
      <c r="BD75" s="51">
        <v>0</v>
      </c>
      <c r="BE75" s="51">
        <v>6748.6892313505496</v>
      </c>
      <c r="BF75" s="51">
        <v>0</v>
      </c>
      <c r="BG75" s="51">
        <v>0</v>
      </c>
      <c r="BH75" s="51">
        <v>0</v>
      </c>
      <c r="BI75" s="51">
        <v>0</v>
      </c>
      <c r="BJ75" s="51">
        <v>0</v>
      </c>
      <c r="BK75" s="51">
        <v>12.7285336896313</v>
      </c>
      <c r="BL75" s="51">
        <v>0</v>
      </c>
      <c r="BM75" s="51">
        <v>0</v>
      </c>
      <c r="BN75" s="51">
        <v>0</v>
      </c>
      <c r="BO75" s="51">
        <v>0</v>
      </c>
      <c r="BP75" s="51">
        <v>0</v>
      </c>
      <c r="BQ75" s="51">
        <v>0</v>
      </c>
      <c r="BR75" s="51">
        <v>0</v>
      </c>
      <c r="BS75" s="51">
        <v>0</v>
      </c>
      <c r="BT75" s="51">
        <v>0</v>
      </c>
    </row>
    <row r="76" spans="1:72" x14ac:dyDescent="0.3">
      <c r="A76" s="1">
        <v>410000</v>
      </c>
      <c r="B76" s="1" t="s">
        <v>243</v>
      </c>
      <c r="C76" s="1" t="s">
        <v>138</v>
      </c>
      <c r="D76" s="1" t="s">
        <v>308</v>
      </c>
      <c r="E76" s="1">
        <v>5</v>
      </c>
      <c r="F76" s="51">
        <v>22612.947638402999</v>
      </c>
      <c r="G76" s="51">
        <v>23368.858218426401</v>
      </c>
      <c r="H76" s="51">
        <v>24865.973254103501</v>
      </c>
      <c r="I76" s="51">
        <v>24786.8932674672</v>
      </c>
      <c r="J76" s="51">
        <v>24799.951207738599</v>
      </c>
      <c r="K76" s="51">
        <v>25085.316583125001</v>
      </c>
      <c r="L76" s="51">
        <v>24785.901103574099</v>
      </c>
      <c r="M76" s="51">
        <v>25560.942724684199</v>
      </c>
      <c r="N76" s="51">
        <v>25567.3642117741</v>
      </c>
      <c r="O76" s="51">
        <v>25567.3642117741</v>
      </c>
      <c r="P76" s="51">
        <v>26391.829341147499</v>
      </c>
      <c r="Q76" s="51">
        <v>25373.944227919899</v>
      </c>
      <c r="R76" s="51">
        <f t="shared" si="1"/>
        <v>24897.273832511466</v>
      </c>
      <c r="S76" s="51">
        <v>76081.461130532596</v>
      </c>
      <c r="T76" s="51">
        <v>0</v>
      </c>
      <c r="U76" s="51">
        <v>371.65075503698199</v>
      </c>
      <c r="V76" s="51">
        <v>0</v>
      </c>
      <c r="W76" s="51">
        <v>0</v>
      </c>
      <c r="X76" s="51">
        <v>0</v>
      </c>
      <c r="Y76" s="51">
        <v>0</v>
      </c>
      <c r="Z76" s="51">
        <v>0</v>
      </c>
      <c r="AA76" s="51">
        <v>0.29161784673191998</v>
      </c>
      <c r="AB76" s="51">
        <v>0</v>
      </c>
      <c r="AC76" s="51">
        <v>0</v>
      </c>
      <c r="AD76" s="51">
        <v>0</v>
      </c>
      <c r="AE76" s="51">
        <v>0</v>
      </c>
      <c r="AF76" s="51">
        <v>0</v>
      </c>
      <c r="AG76" s="51">
        <v>0</v>
      </c>
      <c r="AH76" s="51">
        <v>0</v>
      </c>
      <c r="AI76" s="51">
        <v>0</v>
      </c>
      <c r="AJ76" s="51">
        <v>0</v>
      </c>
      <c r="AK76" s="51">
        <v>0</v>
      </c>
      <c r="AL76" s="51">
        <v>0</v>
      </c>
      <c r="AM76" s="51">
        <v>9383.8810377551599</v>
      </c>
      <c r="AN76" s="51">
        <v>0</v>
      </c>
      <c r="AO76" s="51">
        <v>0</v>
      </c>
      <c r="AP76" s="51">
        <v>0</v>
      </c>
      <c r="AQ76" s="51">
        <v>0</v>
      </c>
      <c r="AR76" s="51">
        <v>0</v>
      </c>
      <c r="AS76" s="51">
        <v>4.2749768357419802</v>
      </c>
      <c r="AT76" s="51">
        <v>0</v>
      </c>
      <c r="AU76" s="51">
        <v>0</v>
      </c>
      <c r="AV76" s="51">
        <v>0</v>
      </c>
      <c r="AW76" s="51">
        <v>0</v>
      </c>
      <c r="AX76" s="51">
        <v>0</v>
      </c>
      <c r="AY76" s="51">
        <v>0</v>
      </c>
      <c r="AZ76" s="51">
        <v>1.1477835105209999E-2</v>
      </c>
      <c r="BA76" s="51">
        <v>0</v>
      </c>
      <c r="BB76" s="51">
        <v>0</v>
      </c>
      <c r="BC76" s="51">
        <v>0</v>
      </c>
      <c r="BD76" s="51">
        <v>86.115566297560505</v>
      </c>
      <c r="BE76" s="51">
        <v>26354.357625197001</v>
      </c>
      <c r="BF76" s="51">
        <v>0</v>
      </c>
      <c r="BG76" s="51">
        <v>0</v>
      </c>
      <c r="BH76" s="51">
        <v>0</v>
      </c>
      <c r="BI76" s="51">
        <v>0</v>
      </c>
      <c r="BJ76" s="51">
        <v>0</v>
      </c>
      <c r="BK76" s="51">
        <v>4.6986839674611298</v>
      </c>
      <c r="BL76" s="51">
        <v>0</v>
      </c>
      <c r="BM76" s="51">
        <v>0</v>
      </c>
      <c r="BN76" s="51">
        <v>0</v>
      </c>
      <c r="BO76" s="51">
        <v>0</v>
      </c>
      <c r="BP76" s="51">
        <v>0</v>
      </c>
      <c r="BQ76" s="51">
        <v>0</v>
      </c>
      <c r="BR76" s="51">
        <v>0</v>
      </c>
      <c r="BS76" s="51">
        <v>0</v>
      </c>
      <c r="BT76" s="51">
        <v>0</v>
      </c>
    </row>
    <row r="77" spans="1:72" x14ac:dyDescent="0.3">
      <c r="A77" s="1">
        <v>411000</v>
      </c>
      <c r="B77" s="1" t="s">
        <v>244</v>
      </c>
      <c r="C77" s="1" t="s">
        <v>138</v>
      </c>
      <c r="D77" s="1" t="s">
        <v>308</v>
      </c>
      <c r="E77" s="1">
        <v>3</v>
      </c>
      <c r="F77" s="51">
        <v>22142.800256350602</v>
      </c>
      <c r="G77" s="51">
        <v>22911.108131804202</v>
      </c>
      <c r="H77" s="51">
        <v>24338.009811812401</v>
      </c>
      <c r="I77" s="51">
        <v>24277.883711165901</v>
      </c>
      <c r="J77" s="51">
        <v>24288.765328058798</v>
      </c>
      <c r="K77" s="51">
        <v>25233.582658148702</v>
      </c>
      <c r="L77" s="51">
        <v>24542.082014891701</v>
      </c>
      <c r="M77" s="51">
        <v>25361.0231698362</v>
      </c>
      <c r="N77" s="51">
        <v>25366.374409077798</v>
      </c>
      <c r="O77" s="51">
        <v>25366.374409077798</v>
      </c>
      <c r="P77" s="51">
        <v>25555.065012062001</v>
      </c>
      <c r="Q77" s="51">
        <v>24809.4125618621</v>
      </c>
      <c r="R77" s="51">
        <f t="shared" si="1"/>
        <v>24516.040122845687</v>
      </c>
      <c r="S77" s="51">
        <v>0</v>
      </c>
      <c r="T77" s="51">
        <v>0</v>
      </c>
      <c r="U77" s="51">
        <v>454.74628347696699</v>
      </c>
      <c r="V77" s="51">
        <v>0</v>
      </c>
      <c r="W77" s="51">
        <v>0</v>
      </c>
      <c r="X77" s="51">
        <v>0</v>
      </c>
      <c r="Y77" s="51">
        <v>0</v>
      </c>
      <c r="Z77" s="51">
        <v>0</v>
      </c>
      <c r="AA77" s="51">
        <v>0.29161784673191998</v>
      </c>
      <c r="AB77" s="51">
        <v>0</v>
      </c>
      <c r="AC77" s="51">
        <v>5.8961635799999997E-5</v>
      </c>
      <c r="AD77" s="51">
        <v>0</v>
      </c>
      <c r="AE77" s="51">
        <v>0</v>
      </c>
      <c r="AF77" s="51">
        <v>0</v>
      </c>
      <c r="AG77" s="51">
        <v>0</v>
      </c>
      <c r="AH77" s="51">
        <v>0</v>
      </c>
      <c r="AI77" s="51">
        <v>0</v>
      </c>
      <c r="AJ77" s="51">
        <v>0</v>
      </c>
      <c r="AK77" s="51">
        <v>0</v>
      </c>
      <c r="AL77" s="51">
        <v>0</v>
      </c>
      <c r="AM77" s="51">
        <v>3394.3802213018898</v>
      </c>
      <c r="AN77" s="51">
        <v>0</v>
      </c>
      <c r="AO77" s="51">
        <v>0</v>
      </c>
      <c r="AP77" s="51">
        <v>0</v>
      </c>
      <c r="AQ77" s="51">
        <v>0</v>
      </c>
      <c r="AR77" s="51">
        <v>0</v>
      </c>
      <c r="AS77" s="51">
        <v>1.6386263185814101</v>
      </c>
      <c r="AT77" s="51">
        <v>0</v>
      </c>
      <c r="AU77" s="51">
        <v>0</v>
      </c>
      <c r="AV77" s="51">
        <v>0</v>
      </c>
      <c r="AW77" s="51">
        <v>0</v>
      </c>
      <c r="AX77" s="51">
        <v>3.9196398895189999E-2</v>
      </c>
      <c r="AY77" s="51">
        <v>0</v>
      </c>
      <c r="AZ77" s="51">
        <v>0</v>
      </c>
      <c r="BA77" s="51">
        <v>0</v>
      </c>
      <c r="BB77" s="51">
        <v>0</v>
      </c>
      <c r="BC77" s="51">
        <v>0</v>
      </c>
      <c r="BD77" s="51">
        <v>0</v>
      </c>
      <c r="BE77" s="51">
        <v>10634.4647138441</v>
      </c>
      <c r="BF77" s="51">
        <v>0</v>
      </c>
      <c r="BG77" s="51">
        <v>0</v>
      </c>
      <c r="BH77" s="51">
        <v>0</v>
      </c>
      <c r="BI77" s="51">
        <v>0</v>
      </c>
      <c r="BJ77" s="51">
        <v>0</v>
      </c>
      <c r="BK77" s="51">
        <v>8.6847280287462496</v>
      </c>
      <c r="BL77" s="51">
        <v>0</v>
      </c>
      <c r="BM77" s="51">
        <v>0</v>
      </c>
      <c r="BN77" s="51">
        <v>0</v>
      </c>
      <c r="BO77" s="51">
        <v>0</v>
      </c>
      <c r="BP77" s="51">
        <v>0</v>
      </c>
      <c r="BQ77" s="51">
        <v>0</v>
      </c>
      <c r="BR77" s="51">
        <v>0.27072750388541</v>
      </c>
      <c r="BS77" s="51">
        <v>0</v>
      </c>
      <c r="BT77" s="51">
        <v>0</v>
      </c>
    </row>
    <row r="78" spans="1:72" x14ac:dyDescent="0.3">
      <c r="A78" s="1">
        <v>412000</v>
      </c>
      <c r="B78" s="1" t="s">
        <v>245</v>
      </c>
      <c r="C78" s="1" t="s">
        <v>138</v>
      </c>
      <c r="D78" s="1" t="s">
        <v>308</v>
      </c>
      <c r="E78" s="1">
        <v>6</v>
      </c>
      <c r="F78" s="51">
        <v>20642.412242573901</v>
      </c>
      <c r="G78" s="51">
        <v>21343.7187429525</v>
      </c>
      <c r="H78" s="51">
        <v>22478.2980490265</v>
      </c>
      <c r="I78" s="51">
        <v>22451.925366885702</v>
      </c>
      <c r="J78" s="51">
        <v>22462.806983778501</v>
      </c>
      <c r="K78" s="51">
        <v>23966.655731254199</v>
      </c>
      <c r="L78" s="51">
        <v>23108.980694945501</v>
      </c>
      <c r="M78" s="51">
        <v>23866.336613724401</v>
      </c>
      <c r="N78" s="51">
        <v>23871.687852965901</v>
      </c>
      <c r="O78" s="51">
        <v>23871.687852965901</v>
      </c>
      <c r="P78" s="51">
        <v>23114.331934187001</v>
      </c>
      <c r="Q78" s="51">
        <v>22928.1247231042</v>
      </c>
      <c r="R78" s="51">
        <f t="shared" si="1"/>
        <v>22842.247232363687</v>
      </c>
      <c r="S78" s="51">
        <v>0</v>
      </c>
      <c r="T78" s="51">
        <v>0</v>
      </c>
      <c r="U78" s="51">
        <v>863.85105546227101</v>
      </c>
      <c r="V78" s="51">
        <v>0</v>
      </c>
      <c r="W78" s="51">
        <v>0</v>
      </c>
      <c r="X78" s="51">
        <v>0</v>
      </c>
      <c r="Y78" s="51">
        <v>0</v>
      </c>
      <c r="Z78" s="51">
        <v>0</v>
      </c>
      <c r="AA78" s="51">
        <v>0.29161784673191998</v>
      </c>
      <c r="AB78" s="51">
        <v>0</v>
      </c>
      <c r="AC78" s="51">
        <v>1.2986451280999999E-4</v>
      </c>
      <c r="AD78" s="51">
        <v>0</v>
      </c>
      <c r="AE78" s="51">
        <v>0</v>
      </c>
      <c r="AF78" s="51">
        <v>0</v>
      </c>
      <c r="AG78" s="51">
        <v>0</v>
      </c>
      <c r="AH78" s="51">
        <v>0</v>
      </c>
      <c r="AI78" s="51">
        <v>0</v>
      </c>
      <c r="AJ78" s="51">
        <v>0</v>
      </c>
      <c r="AK78" s="51">
        <v>0</v>
      </c>
      <c r="AL78" s="51">
        <v>0</v>
      </c>
      <c r="AM78" s="51">
        <v>1267.36096684166</v>
      </c>
      <c r="AN78" s="51">
        <v>0</v>
      </c>
      <c r="AO78" s="51">
        <v>0</v>
      </c>
      <c r="AP78" s="51">
        <v>0</v>
      </c>
      <c r="AQ78" s="51">
        <v>0</v>
      </c>
      <c r="AR78" s="51">
        <v>0</v>
      </c>
      <c r="AS78" s="51">
        <v>3.1762331073731702</v>
      </c>
      <c r="AT78" s="51">
        <v>0</v>
      </c>
      <c r="AU78" s="51">
        <v>0</v>
      </c>
      <c r="AV78" s="51">
        <v>0</v>
      </c>
      <c r="AW78" s="51">
        <v>0</v>
      </c>
      <c r="AX78" s="51">
        <v>0</v>
      </c>
      <c r="AY78" s="51">
        <v>0</v>
      </c>
      <c r="AZ78" s="51">
        <v>0</v>
      </c>
      <c r="BA78" s="51">
        <v>0</v>
      </c>
      <c r="BB78" s="51">
        <v>0</v>
      </c>
      <c r="BC78" s="51">
        <v>0</v>
      </c>
      <c r="BD78" s="51">
        <v>0</v>
      </c>
      <c r="BE78" s="51">
        <v>4408.1583435471202</v>
      </c>
      <c r="BF78" s="51">
        <v>0</v>
      </c>
      <c r="BG78" s="51">
        <v>0</v>
      </c>
      <c r="BH78" s="51">
        <v>0</v>
      </c>
      <c r="BI78" s="51">
        <v>0</v>
      </c>
      <c r="BJ78" s="51">
        <v>0</v>
      </c>
      <c r="BK78" s="51">
        <v>20.324040044439101</v>
      </c>
      <c r="BL78" s="51">
        <v>0</v>
      </c>
      <c r="BM78" s="51">
        <v>0</v>
      </c>
      <c r="BN78" s="51">
        <v>0</v>
      </c>
      <c r="BO78" s="51">
        <v>0</v>
      </c>
      <c r="BP78" s="51">
        <v>0</v>
      </c>
      <c r="BQ78" s="51">
        <v>0</v>
      </c>
      <c r="BR78" s="51">
        <v>0</v>
      </c>
      <c r="BS78" s="51">
        <v>0</v>
      </c>
      <c r="BT78" s="51">
        <v>0</v>
      </c>
    </row>
    <row r="79" spans="1:72" x14ac:dyDescent="0.3">
      <c r="A79" s="1">
        <v>413000</v>
      </c>
      <c r="B79" s="1" t="s">
        <v>246</v>
      </c>
      <c r="C79" s="1" t="s">
        <v>138</v>
      </c>
      <c r="D79" s="1" t="s">
        <v>177</v>
      </c>
      <c r="E79" s="1">
        <v>5</v>
      </c>
      <c r="F79" s="51">
        <v>22655.624875785099</v>
      </c>
      <c r="G79" s="51">
        <v>23414.257013358601</v>
      </c>
      <c r="H79" s="51">
        <v>24609.871799932302</v>
      </c>
      <c r="I79" s="51">
        <v>24582.4806205522</v>
      </c>
      <c r="J79" s="51">
        <v>24595.538560823501</v>
      </c>
      <c r="K79" s="51">
        <v>26748.0198483196</v>
      </c>
      <c r="L79" s="51">
        <v>25292.978876922101</v>
      </c>
      <c r="M79" s="51">
        <v>26093.526035331601</v>
      </c>
      <c r="N79" s="51">
        <v>26099.9475224214</v>
      </c>
      <c r="O79" s="51">
        <v>26099.9475224214</v>
      </c>
      <c r="P79" s="51">
        <v>25299.400364011901</v>
      </c>
      <c r="Q79" s="51">
        <v>25116.805736495098</v>
      </c>
      <c r="R79" s="51">
        <f t="shared" si="1"/>
        <v>25050.699898031235</v>
      </c>
      <c r="S79" s="51">
        <v>0</v>
      </c>
      <c r="T79" s="51">
        <v>0</v>
      </c>
      <c r="U79" s="51">
        <v>806.13099821403205</v>
      </c>
      <c r="V79" s="51">
        <v>0</v>
      </c>
      <c r="W79" s="51">
        <v>0</v>
      </c>
      <c r="X79" s="51">
        <v>0</v>
      </c>
      <c r="Y79" s="51">
        <v>0</v>
      </c>
      <c r="Z79" s="51">
        <v>0</v>
      </c>
      <c r="AA79" s="51">
        <v>0.29161784673191998</v>
      </c>
      <c r="AB79" s="51">
        <v>0</v>
      </c>
      <c r="AC79" s="51">
        <v>1.0866654962E-4</v>
      </c>
      <c r="AD79" s="51">
        <v>0</v>
      </c>
      <c r="AE79" s="51">
        <v>0</v>
      </c>
      <c r="AF79" s="51">
        <v>0</v>
      </c>
      <c r="AG79" s="51">
        <v>0</v>
      </c>
      <c r="AH79" s="51">
        <v>0</v>
      </c>
      <c r="AI79" s="51">
        <v>0</v>
      </c>
      <c r="AJ79" s="51">
        <v>0</v>
      </c>
      <c r="AK79" s="51">
        <v>0</v>
      </c>
      <c r="AL79" s="51">
        <v>0</v>
      </c>
      <c r="AM79" s="51">
        <v>3846.6946710789098</v>
      </c>
      <c r="AN79" s="51">
        <v>0</v>
      </c>
      <c r="AO79" s="51">
        <v>0</v>
      </c>
      <c r="AP79" s="51">
        <v>0</v>
      </c>
      <c r="AQ79" s="51">
        <v>0</v>
      </c>
      <c r="AR79" s="51">
        <v>0</v>
      </c>
      <c r="AS79" s="51">
        <v>2.8364568282446498</v>
      </c>
      <c r="AT79" s="51">
        <v>0</v>
      </c>
      <c r="AU79" s="51">
        <v>0</v>
      </c>
      <c r="AV79" s="51">
        <v>0</v>
      </c>
      <c r="AW79" s="51">
        <v>0</v>
      </c>
      <c r="AX79" s="51">
        <v>0</v>
      </c>
      <c r="AY79" s="51">
        <v>0</v>
      </c>
      <c r="AZ79" s="51">
        <v>3.1225379788510001E-2</v>
      </c>
      <c r="BA79" s="51">
        <v>0</v>
      </c>
      <c r="BB79" s="51">
        <v>0</v>
      </c>
      <c r="BC79" s="51">
        <v>0</v>
      </c>
      <c r="BD79" s="51">
        <v>17.2231132595121</v>
      </c>
      <c r="BE79" s="51">
        <v>21989.807773997301</v>
      </c>
      <c r="BF79" s="51">
        <v>0</v>
      </c>
      <c r="BG79" s="51">
        <v>0</v>
      </c>
      <c r="BH79" s="51">
        <v>0</v>
      </c>
      <c r="BI79" s="51">
        <v>0</v>
      </c>
      <c r="BJ79" s="51">
        <v>0</v>
      </c>
      <c r="BK79" s="51">
        <v>34.406597783952897</v>
      </c>
      <c r="BL79" s="51">
        <v>0</v>
      </c>
      <c r="BM79" s="51">
        <v>0</v>
      </c>
      <c r="BN79" s="51">
        <v>0</v>
      </c>
      <c r="BO79" s="51">
        <v>0</v>
      </c>
      <c r="BP79" s="51">
        <v>0</v>
      </c>
      <c r="BQ79" s="51">
        <v>0</v>
      </c>
      <c r="BR79" s="51">
        <v>0</v>
      </c>
      <c r="BS79" s="51">
        <v>0</v>
      </c>
      <c r="BT79" s="51">
        <v>0</v>
      </c>
    </row>
    <row r="80" spans="1:72" x14ac:dyDescent="0.3">
      <c r="A80" s="1">
        <v>414000</v>
      </c>
      <c r="B80" s="1" t="s">
        <v>247</v>
      </c>
      <c r="C80" s="1" t="s">
        <v>138</v>
      </c>
      <c r="D80" s="1" t="s">
        <v>308</v>
      </c>
      <c r="E80" s="1">
        <v>6</v>
      </c>
      <c r="F80" s="51">
        <v>18420.586140002299</v>
      </c>
      <c r="G80" s="51">
        <v>19039.8663597142</v>
      </c>
      <c r="H80" s="51">
        <v>20021.427793455801</v>
      </c>
      <c r="I80" s="51">
        <v>19999.157391862602</v>
      </c>
      <c r="J80" s="51">
        <v>20011.852611570899</v>
      </c>
      <c r="K80" s="51">
        <v>21402.140142355602</v>
      </c>
      <c r="L80" s="51">
        <v>20637.076180488799</v>
      </c>
      <c r="M80" s="51">
        <v>21289.201539552902</v>
      </c>
      <c r="N80" s="51">
        <v>21295.444652001301</v>
      </c>
      <c r="O80" s="51">
        <v>21295.444652001301</v>
      </c>
      <c r="P80" s="51">
        <v>20643.319292937202</v>
      </c>
      <c r="Q80" s="51">
        <v>20448.605797975899</v>
      </c>
      <c r="R80" s="51">
        <f t="shared" si="1"/>
        <v>20375.343546159904</v>
      </c>
      <c r="S80" s="51">
        <v>0</v>
      </c>
      <c r="T80" s="51">
        <v>0</v>
      </c>
      <c r="U80" s="51">
        <v>0</v>
      </c>
      <c r="V80" s="51">
        <v>0</v>
      </c>
      <c r="W80" s="51">
        <v>0</v>
      </c>
      <c r="X80" s="51">
        <v>0</v>
      </c>
      <c r="Y80" s="51">
        <v>0</v>
      </c>
      <c r="Z80" s="51">
        <v>0</v>
      </c>
      <c r="AA80" s="51">
        <v>0</v>
      </c>
      <c r="AB80" s="51">
        <v>0</v>
      </c>
      <c r="AC80" s="51">
        <v>0</v>
      </c>
      <c r="AD80" s="51">
        <v>0</v>
      </c>
      <c r="AE80" s="51">
        <v>0</v>
      </c>
      <c r="AF80" s="51">
        <v>0</v>
      </c>
      <c r="AG80" s="51">
        <v>0</v>
      </c>
      <c r="AH80" s="51">
        <v>0</v>
      </c>
      <c r="AI80" s="51">
        <v>0</v>
      </c>
      <c r="AJ80" s="51">
        <v>0</v>
      </c>
      <c r="AK80" s="51">
        <v>0</v>
      </c>
      <c r="AL80" s="51">
        <v>0</v>
      </c>
      <c r="AM80" s="51">
        <v>35497.9207796021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>
        <v>0</v>
      </c>
      <c r="BK80" s="51">
        <v>0</v>
      </c>
      <c r="BL80" s="51">
        <v>0</v>
      </c>
      <c r="BM80" s="51">
        <v>0</v>
      </c>
      <c r="BN80" s="51">
        <v>0</v>
      </c>
      <c r="BO80" s="51">
        <v>0</v>
      </c>
      <c r="BP80" s="51">
        <v>0</v>
      </c>
      <c r="BQ80" s="51">
        <v>0</v>
      </c>
      <c r="BR80" s="51">
        <v>0</v>
      </c>
      <c r="BS80" s="51">
        <v>0</v>
      </c>
      <c r="BT80" s="51">
        <v>0</v>
      </c>
    </row>
    <row r="81" spans="1:72" x14ac:dyDescent="0.3">
      <c r="A81" s="1">
        <v>414100</v>
      </c>
      <c r="B81" s="1" t="s">
        <v>248</v>
      </c>
      <c r="C81" s="1" t="s">
        <v>167</v>
      </c>
      <c r="D81" s="1" t="s">
        <v>174</v>
      </c>
      <c r="E81" s="1">
        <v>0</v>
      </c>
      <c r="F81" s="51">
        <v>0</v>
      </c>
      <c r="G81" s="51">
        <v>0</v>
      </c>
      <c r="H81" s="51">
        <v>0</v>
      </c>
      <c r="I81" s="51">
        <v>0</v>
      </c>
      <c r="J81" s="51">
        <v>0</v>
      </c>
      <c r="K81" s="51">
        <v>0</v>
      </c>
      <c r="L81" s="51">
        <v>0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R81" s="51">
        <f t="shared" si="1"/>
        <v>0</v>
      </c>
      <c r="S81" s="51">
        <v>0</v>
      </c>
      <c r="T81" s="51">
        <v>0</v>
      </c>
      <c r="U81" s="51">
        <v>2284.3434543437202</v>
      </c>
      <c r="V81" s="51">
        <v>0</v>
      </c>
      <c r="W81" s="51">
        <v>0</v>
      </c>
      <c r="X81" s="51">
        <v>0</v>
      </c>
      <c r="Y81" s="51">
        <v>0</v>
      </c>
      <c r="Z81" s="51">
        <v>0</v>
      </c>
      <c r="AA81" s="51">
        <v>0</v>
      </c>
      <c r="AB81" s="51">
        <v>0</v>
      </c>
      <c r="AC81" s="51">
        <v>0</v>
      </c>
      <c r="AD81" s="51">
        <v>0</v>
      </c>
      <c r="AE81" s="51">
        <v>0</v>
      </c>
      <c r="AF81" s="51">
        <v>0</v>
      </c>
      <c r="AG81" s="51">
        <v>0</v>
      </c>
      <c r="AH81" s="51">
        <v>0</v>
      </c>
      <c r="AI81" s="51">
        <v>0</v>
      </c>
      <c r="AJ81" s="51">
        <v>0</v>
      </c>
      <c r="AK81" s="51">
        <v>0</v>
      </c>
      <c r="AL81" s="51">
        <v>0</v>
      </c>
      <c r="AM81" s="51">
        <v>82812.477463161893</v>
      </c>
      <c r="AN81" s="51">
        <v>0</v>
      </c>
      <c r="AO81" s="51">
        <v>0</v>
      </c>
      <c r="AP81" s="51">
        <v>0</v>
      </c>
      <c r="AQ81" s="51">
        <v>0.41557812911887998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64863.669262071598</v>
      </c>
      <c r="BF81" s="51">
        <v>0</v>
      </c>
      <c r="BG81" s="51">
        <v>0</v>
      </c>
      <c r="BH81" s="51">
        <v>0</v>
      </c>
      <c r="BI81" s="51">
        <v>5.3801298515690998</v>
      </c>
      <c r="BJ81" s="51">
        <v>0</v>
      </c>
      <c r="BK81" s="51">
        <v>0</v>
      </c>
      <c r="BL81" s="51">
        <v>0</v>
      </c>
      <c r="BM81" s="51">
        <v>0</v>
      </c>
      <c r="BN81" s="51">
        <v>0</v>
      </c>
      <c r="BO81" s="51">
        <v>0</v>
      </c>
      <c r="BP81" s="51">
        <v>0</v>
      </c>
      <c r="BQ81" s="51">
        <v>0</v>
      </c>
      <c r="BR81" s="51">
        <v>0</v>
      </c>
      <c r="BS81" s="51">
        <v>0</v>
      </c>
      <c r="BT81" s="51">
        <v>0</v>
      </c>
    </row>
    <row r="82" spans="1:72" x14ac:dyDescent="0.3">
      <c r="A82" s="1">
        <v>415000</v>
      </c>
      <c r="B82" s="1" t="s">
        <v>249</v>
      </c>
      <c r="C82" s="1" t="s">
        <v>138</v>
      </c>
      <c r="D82" s="1" t="s">
        <v>308</v>
      </c>
      <c r="E82" s="1">
        <v>4</v>
      </c>
      <c r="F82" s="51">
        <v>19486.8735213988</v>
      </c>
      <c r="G82" s="51">
        <v>20148.6006903661</v>
      </c>
      <c r="H82" s="51">
        <v>21221.566801261699</v>
      </c>
      <c r="I82" s="51">
        <v>21196.682502767901</v>
      </c>
      <c r="J82" s="51">
        <v>21207.564119660699</v>
      </c>
      <c r="K82" s="51">
        <v>22705.255142580601</v>
      </c>
      <c r="L82" s="51">
        <v>21834.924675517599</v>
      </c>
      <c r="M82" s="51">
        <v>22549.538024739799</v>
      </c>
      <c r="N82" s="51">
        <v>22554.889263981298</v>
      </c>
      <c r="O82" s="51">
        <v>22554.889263981298</v>
      </c>
      <c r="P82" s="51">
        <v>21840.275914759201</v>
      </c>
      <c r="Q82" s="51">
        <v>21652.4361527937</v>
      </c>
      <c r="R82" s="51">
        <f t="shared" si="1"/>
        <v>21579.458006150726</v>
      </c>
      <c r="S82" s="51">
        <v>0</v>
      </c>
      <c r="T82" s="51">
        <v>0</v>
      </c>
      <c r="U82" s="51">
        <v>615.383598228712</v>
      </c>
      <c r="V82" s="51">
        <v>0</v>
      </c>
      <c r="W82" s="51">
        <v>0</v>
      </c>
      <c r="X82" s="51">
        <v>0</v>
      </c>
      <c r="Y82" s="51">
        <v>0</v>
      </c>
      <c r="Z82" s="51">
        <v>0</v>
      </c>
      <c r="AA82" s="51">
        <v>0</v>
      </c>
      <c r="AB82" s="51">
        <v>0</v>
      </c>
      <c r="AC82" s="51">
        <v>7.7162523189999995E-5</v>
      </c>
      <c r="AD82" s="51">
        <v>0</v>
      </c>
      <c r="AE82" s="51">
        <v>0</v>
      </c>
      <c r="AF82" s="51">
        <v>0</v>
      </c>
      <c r="AG82" s="51">
        <v>0</v>
      </c>
      <c r="AH82" s="51">
        <v>0</v>
      </c>
      <c r="AI82" s="51">
        <v>0</v>
      </c>
      <c r="AJ82" s="51">
        <v>0</v>
      </c>
      <c r="AK82" s="51">
        <v>0</v>
      </c>
      <c r="AL82" s="51">
        <v>0</v>
      </c>
      <c r="AM82" s="51">
        <v>1124.42077928002</v>
      </c>
      <c r="AN82" s="51">
        <v>0</v>
      </c>
      <c r="AO82" s="51">
        <v>0</v>
      </c>
      <c r="AP82" s="51">
        <v>0</v>
      </c>
      <c r="AQ82" s="51">
        <v>0</v>
      </c>
      <c r="AR82" s="51">
        <v>0</v>
      </c>
      <c r="AS82" s="51">
        <v>2.2506437049177999</v>
      </c>
      <c r="AT82" s="51">
        <v>0</v>
      </c>
      <c r="AU82" s="51">
        <v>0</v>
      </c>
      <c r="AV82" s="51">
        <v>0</v>
      </c>
      <c r="AW82" s="51">
        <v>0</v>
      </c>
      <c r="AX82" s="51">
        <v>0</v>
      </c>
      <c r="AY82" s="51">
        <v>0</v>
      </c>
      <c r="AZ82" s="51">
        <v>0</v>
      </c>
      <c r="BA82" s="51">
        <v>0</v>
      </c>
      <c r="BB82" s="51">
        <v>0</v>
      </c>
      <c r="BC82" s="51">
        <v>0</v>
      </c>
      <c r="BD82" s="51">
        <v>0</v>
      </c>
      <c r="BE82" s="51">
        <v>2721.07942930439</v>
      </c>
      <c r="BF82" s="51">
        <v>0</v>
      </c>
      <c r="BG82" s="51">
        <v>0</v>
      </c>
      <c r="BH82" s="51">
        <v>0</v>
      </c>
      <c r="BI82" s="51">
        <v>0</v>
      </c>
      <c r="BJ82" s="51">
        <v>0</v>
      </c>
      <c r="BK82" s="51">
        <v>21.384442629688301</v>
      </c>
      <c r="BL82" s="51">
        <v>0</v>
      </c>
      <c r="BM82" s="51">
        <v>0</v>
      </c>
      <c r="BN82" s="51">
        <v>0</v>
      </c>
      <c r="BO82" s="51">
        <v>0</v>
      </c>
      <c r="BP82" s="51">
        <v>0</v>
      </c>
      <c r="BQ82" s="51">
        <v>0</v>
      </c>
      <c r="BR82" s="51">
        <v>0</v>
      </c>
      <c r="BS82" s="51">
        <v>0</v>
      </c>
      <c r="BT82" s="51">
        <v>0</v>
      </c>
    </row>
    <row r="83" spans="1:72" x14ac:dyDescent="0.3">
      <c r="A83" s="1">
        <v>500000</v>
      </c>
      <c r="B83" s="1" t="s">
        <v>250</v>
      </c>
      <c r="C83" s="1" t="s">
        <v>138</v>
      </c>
      <c r="D83" s="1" t="s">
        <v>176</v>
      </c>
      <c r="E83" s="1">
        <v>9</v>
      </c>
      <c r="F83" s="51">
        <v>74396.443326922701</v>
      </c>
      <c r="G83" s="51">
        <v>87837.289321258999</v>
      </c>
      <c r="H83" s="51">
        <v>87388.083387857507</v>
      </c>
      <c r="I83" s="51">
        <v>86848.156602876901</v>
      </c>
      <c r="J83" s="51">
        <v>81191.456333536698</v>
      </c>
      <c r="K83" s="51">
        <v>79829.132046751096</v>
      </c>
      <c r="L83" s="51">
        <v>79656.956403429198</v>
      </c>
      <c r="M83" s="51">
        <v>81856.727156560301</v>
      </c>
      <c r="N83" s="51">
        <v>87529.660282034805</v>
      </c>
      <c r="O83" s="51">
        <v>87529.660282034805</v>
      </c>
      <c r="P83" s="51">
        <v>98873.699601252505</v>
      </c>
      <c r="Q83" s="51">
        <v>83106.910815561903</v>
      </c>
      <c r="R83" s="51">
        <f t="shared" si="1"/>
        <v>84670.34796333978</v>
      </c>
      <c r="S83" s="51">
        <v>0</v>
      </c>
      <c r="T83" s="51">
        <v>0</v>
      </c>
      <c r="U83" s="51">
        <v>460.79702433497698</v>
      </c>
      <c r="V83" s="51">
        <v>0</v>
      </c>
      <c r="W83" s="51">
        <v>0</v>
      </c>
      <c r="X83" s="51">
        <v>0</v>
      </c>
      <c r="Y83" s="51">
        <v>0</v>
      </c>
      <c r="Z83" s="51">
        <v>0</v>
      </c>
      <c r="AA83" s="51">
        <v>0</v>
      </c>
      <c r="AB83" s="51">
        <v>0</v>
      </c>
      <c r="AC83" s="51">
        <v>0</v>
      </c>
      <c r="AD83" s="51">
        <v>0</v>
      </c>
      <c r="AE83" s="51">
        <v>0</v>
      </c>
      <c r="AF83" s="51">
        <v>0</v>
      </c>
      <c r="AG83" s="51">
        <v>0</v>
      </c>
      <c r="AH83" s="51">
        <v>0</v>
      </c>
      <c r="AI83" s="51">
        <v>0</v>
      </c>
      <c r="AJ83" s="51">
        <v>0</v>
      </c>
      <c r="AK83" s="51">
        <v>0</v>
      </c>
      <c r="AL83" s="51">
        <v>0</v>
      </c>
      <c r="AM83" s="51">
        <v>1796.63496566553</v>
      </c>
      <c r="AN83" s="51">
        <v>0</v>
      </c>
      <c r="AO83" s="51">
        <v>0</v>
      </c>
      <c r="AP83" s="51">
        <v>0</v>
      </c>
      <c r="AQ83" s="51">
        <v>0</v>
      </c>
      <c r="AR83" s="51">
        <v>0</v>
      </c>
      <c r="AS83" s="51">
        <v>18.919636500617699</v>
      </c>
      <c r="AT83" s="51">
        <v>0</v>
      </c>
      <c r="AU83" s="51">
        <v>0</v>
      </c>
      <c r="AV83" s="51">
        <v>0</v>
      </c>
      <c r="AW83" s="51">
        <v>0</v>
      </c>
      <c r="AX83" s="51">
        <v>0</v>
      </c>
      <c r="AY83" s="51">
        <v>0</v>
      </c>
      <c r="AZ83" s="51">
        <v>0</v>
      </c>
      <c r="BA83" s="51">
        <v>0</v>
      </c>
      <c r="BB83" s="51">
        <v>0</v>
      </c>
      <c r="BC83" s="51">
        <v>0</v>
      </c>
      <c r="BD83" s="51">
        <v>0</v>
      </c>
      <c r="BE83" s="51">
        <v>12797.049478786499</v>
      </c>
      <c r="BF83" s="51">
        <v>0</v>
      </c>
      <c r="BG83" s="51">
        <v>0</v>
      </c>
      <c r="BH83" s="51">
        <v>0</v>
      </c>
      <c r="BI83" s="51">
        <v>0</v>
      </c>
      <c r="BJ83" s="51">
        <v>0</v>
      </c>
      <c r="BK83" s="51">
        <v>5.8111295893869599</v>
      </c>
      <c r="BL83" s="51">
        <v>0</v>
      </c>
      <c r="BM83" s="51">
        <v>0</v>
      </c>
      <c r="BN83" s="51">
        <v>0</v>
      </c>
      <c r="BO83" s="51">
        <v>0</v>
      </c>
      <c r="BP83" s="51">
        <v>0</v>
      </c>
      <c r="BQ83" s="51">
        <v>0</v>
      </c>
      <c r="BR83" s="51">
        <v>0</v>
      </c>
      <c r="BS83" s="51">
        <v>0</v>
      </c>
      <c r="BT83" s="51">
        <v>0</v>
      </c>
    </row>
    <row r="84" spans="1:72" x14ac:dyDescent="0.3">
      <c r="A84" s="1">
        <v>510100</v>
      </c>
      <c r="B84" s="1" t="s">
        <v>251</v>
      </c>
      <c r="C84" s="1" t="s">
        <v>138</v>
      </c>
      <c r="D84" s="1" t="s">
        <v>174</v>
      </c>
      <c r="E84" s="1">
        <v>9</v>
      </c>
      <c r="F84" s="51">
        <v>20680.633105883699</v>
      </c>
      <c r="G84" s="51">
        <v>21399.912039120802</v>
      </c>
      <c r="H84" s="51">
        <v>22562.4690526714</v>
      </c>
      <c r="I84" s="51">
        <v>22535.420515881</v>
      </c>
      <c r="J84" s="51">
        <v>22546.302132773799</v>
      </c>
      <c r="K84" s="51">
        <v>24363.763451029299</v>
      </c>
      <c r="L84" s="51">
        <v>23201.018642539701</v>
      </c>
      <c r="M84" s="51">
        <v>23977.783376279898</v>
      </c>
      <c r="N84" s="51">
        <v>23983.1346155215</v>
      </c>
      <c r="O84" s="51">
        <v>23983.1346155215</v>
      </c>
      <c r="P84" s="51">
        <v>23206.3698817812</v>
      </c>
      <c r="Q84" s="51">
        <v>23020.903990167899</v>
      </c>
      <c r="R84" s="51">
        <f t="shared" si="1"/>
        <v>22955.070451597643</v>
      </c>
      <c r="S84" s="51">
        <v>0</v>
      </c>
      <c r="T84" s="51">
        <v>0</v>
      </c>
      <c r="U84" s="51">
        <v>2317.9626533426999</v>
      </c>
      <c r="V84" s="51">
        <v>0</v>
      </c>
      <c r="W84" s="51">
        <v>0</v>
      </c>
      <c r="X84" s="51">
        <v>0</v>
      </c>
      <c r="Y84" s="51">
        <v>0</v>
      </c>
      <c r="Z84" s="51">
        <v>0</v>
      </c>
      <c r="AA84" s="51">
        <v>0.33331919881458999</v>
      </c>
      <c r="AB84" s="51">
        <v>0</v>
      </c>
      <c r="AC84" s="51">
        <v>2.3963537916000001E-4</v>
      </c>
      <c r="AD84" s="51">
        <v>0</v>
      </c>
      <c r="AE84" s="51">
        <v>0</v>
      </c>
      <c r="AF84" s="51">
        <v>0</v>
      </c>
      <c r="AG84" s="51">
        <v>0</v>
      </c>
      <c r="AH84" s="51">
        <v>0</v>
      </c>
      <c r="AI84" s="51">
        <v>0</v>
      </c>
      <c r="AJ84" s="51">
        <v>0</v>
      </c>
      <c r="AK84" s="51">
        <v>0</v>
      </c>
      <c r="AL84" s="51">
        <v>0</v>
      </c>
      <c r="AM84" s="51">
        <v>7562.7610262526796</v>
      </c>
      <c r="AN84" s="51">
        <v>0</v>
      </c>
      <c r="AO84" s="51">
        <v>0</v>
      </c>
      <c r="AP84" s="51">
        <v>0</v>
      </c>
      <c r="AQ84" s="51">
        <v>0</v>
      </c>
      <c r="AR84" s="51">
        <v>0</v>
      </c>
      <c r="AS84" s="51">
        <v>7.2969043711520101</v>
      </c>
      <c r="AT84" s="51">
        <v>0</v>
      </c>
      <c r="AU84" s="51">
        <v>8.2806102750000002E-5</v>
      </c>
      <c r="AV84" s="51">
        <v>0</v>
      </c>
      <c r="AW84" s="51">
        <v>0</v>
      </c>
      <c r="AX84" s="51">
        <v>0</v>
      </c>
      <c r="AY84" s="51">
        <v>0</v>
      </c>
      <c r="AZ84" s="51">
        <v>0</v>
      </c>
      <c r="BA84" s="51">
        <v>0</v>
      </c>
      <c r="BB84" s="51">
        <v>0</v>
      </c>
      <c r="BC84" s="51">
        <v>0</v>
      </c>
      <c r="BD84" s="51">
        <v>0</v>
      </c>
      <c r="BE84" s="51">
        <v>18184.744853821801</v>
      </c>
      <c r="BF84" s="51">
        <v>0</v>
      </c>
      <c r="BG84" s="51">
        <v>0</v>
      </c>
      <c r="BH84" s="51">
        <v>0</v>
      </c>
      <c r="BI84" s="51">
        <v>0</v>
      </c>
      <c r="BJ84" s="51">
        <v>0</v>
      </c>
      <c r="BK84" s="51">
        <v>8.0755159440762192</v>
      </c>
      <c r="BL84" s="51">
        <v>0</v>
      </c>
      <c r="BM84" s="51">
        <v>0</v>
      </c>
      <c r="BN84" s="51">
        <v>0</v>
      </c>
      <c r="BO84" s="51">
        <v>0</v>
      </c>
      <c r="BP84" s="51">
        <v>0</v>
      </c>
      <c r="BQ84" s="51">
        <v>0</v>
      </c>
      <c r="BR84" s="51">
        <v>0</v>
      </c>
      <c r="BS84" s="51">
        <v>0</v>
      </c>
      <c r="BT84" s="51">
        <v>0</v>
      </c>
    </row>
    <row r="85" spans="1:72" x14ac:dyDescent="0.3">
      <c r="A85" s="1">
        <v>510300</v>
      </c>
      <c r="B85" s="1" t="s">
        <v>252</v>
      </c>
      <c r="C85" s="1" t="s">
        <v>139</v>
      </c>
      <c r="D85" s="1" t="s">
        <v>308</v>
      </c>
      <c r="E85" s="1">
        <v>8</v>
      </c>
      <c r="F85" s="51">
        <v>13438.750507519901</v>
      </c>
      <c r="G85" s="51">
        <v>13850.1956116654</v>
      </c>
      <c r="H85" s="51">
        <v>14494.701297752899</v>
      </c>
      <c r="I85" s="51">
        <v>14480.755388994899</v>
      </c>
      <c r="J85" s="51">
        <v>14494.357410111001</v>
      </c>
      <c r="K85" s="51">
        <v>15639.5121337892</v>
      </c>
      <c r="L85" s="51">
        <v>15027.5682664254</v>
      </c>
      <c r="M85" s="51">
        <v>15446.9237178773</v>
      </c>
      <c r="N85" s="51">
        <v>15453.6127669292</v>
      </c>
      <c r="O85" s="51">
        <v>15453.6127669292</v>
      </c>
      <c r="P85" s="51">
        <v>15034.2573154773</v>
      </c>
      <c r="Q85" s="51">
        <v>14880.8354008652</v>
      </c>
      <c r="R85" s="51">
        <f t="shared" si="1"/>
        <v>14807.923548694744</v>
      </c>
      <c r="S85" s="51">
        <v>0</v>
      </c>
      <c r="T85" s="51">
        <v>0</v>
      </c>
      <c r="U85" s="51">
        <v>355.37017391306603</v>
      </c>
      <c r="V85" s="51">
        <v>0</v>
      </c>
      <c r="W85" s="51">
        <v>0</v>
      </c>
      <c r="X85" s="51">
        <v>0</v>
      </c>
      <c r="Y85" s="51">
        <v>0</v>
      </c>
      <c r="Z85" s="51">
        <v>0</v>
      </c>
      <c r="AA85" s="51">
        <v>0</v>
      </c>
      <c r="AB85" s="51">
        <v>0</v>
      </c>
      <c r="AC85" s="51">
        <v>0</v>
      </c>
      <c r="AD85" s="51">
        <v>0</v>
      </c>
      <c r="AE85" s="51">
        <v>0</v>
      </c>
      <c r="AF85" s="51">
        <v>0</v>
      </c>
      <c r="AG85" s="51">
        <v>0</v>
      </c>
      <c r="AH85" s="51">
        <v>0</v>
      </c>
      <c r="AI85" s="51">
        <v>0</v>
      </c>
      <c r="AJ85" s="51">
        <v>0</v>
      </c>
      <c r="AK85" s="51">
        <v>0</v>
      </c>
      <c r="AL85" s="51">
        <v>0</v>
      </c>
      <c r="AM85" s="51">
        <v>219327.62759921799</v>
      </c>
      <c r="AN85" s="51">
        <v>0</v>
      </c>
      <c r="AO85" s="51">
        <v>11.0165961040144</v>
      </c>
      <c r="AP85" s="51">
        <v>0</v>
      </c>
      <c r="AQ85" s="51">
        <v>0</v>
      </c>
      <c r="AR85" s="51">
        <v>0</v>
      </c>
      <c r="AS85" s="51">
        <v>0</v>
      </c>
      <c r="AT85" s="51">
        <v>0</v>
      </c>
      <c r="AU85" s="51">
        <v>0</v>
      </c>
      <c r="AV85" s="51">
        <v>0</v>
      </c>
      <c r="AW85" s="51">
        <v>0</v>
      </c>
      <c r="AX85" s="51">
        <v>0</v>
      </c>
      <c r="AY85" s="51">
        <v>0</v>
      </c>
      <c r="AZ85" s="51">
        <v>0</v>
      </c>
      <c r="BA85" s="51">
        <v>0</v>
      </c>
      <c r="BB85" s="51">
        <v>0</v>
      </c>
      <c r="BC85" s="51">
        <v>0</v>
      </c>
      <c r="BD85" s="51">
        <v>0</v>
      </c>
      <c r="BE85" s="51">
        <v>5894.95885593607</v>
      </c>
      <c r="BF85" s="51">
        <v>0</v>
      </c>
      <c r="BG85" s="51">
        <v>22.2255686149234</v>
      </c>
      <c r="BH85" s="51">
        <v>0</v>
      </c>
      <c r="BI85" s="51">
        <v>0</v>
      </c>
      <c r="BJ85" s="51">
        <v>0</v>
      </c>
      <c r="BK85" s="51">
        <v>0</v>
      </c>
      <c r="BL85" s="51">
        <v>0</v>
      </c>
      <c r="BM85" s="51">
        <v>0</v>
      </c>
      <c r="BN85" s="51">
        <v>0</v>
      </c>
      <c r="BO85" s="51">
        <v>0</v>
      </c>
      <c r="BP85" s="51">
        <v>0</v>
      </c>
      <c r="BQ85" s="51">
        <v>0</v>
      </c>
      <c r="BR85" s="51">
        <v>0</v>
      </c>
      <c r="BS85" s="51">
        <v>0</v>
      </c>
      <c r="BT85" s="51">
        <v>0</v>
      </c>
    </row>
    <row r="86" spans="1:72" x14ac:dyDescent="0.3">
      <c r="A86" s="1">
        <v>520000</v>
      </c>
      <c r="B86" s="1" t="s">
        <v>253</v>
      </c>
      <c r="C86" s="1" t="s">
        <v>138</v>
      </c>
      <c r="D86" s="1" t="s">
        <v>299</v>
      </c>
      <c r="E86" s="1">
        <v>10</v>
      </c>
      <c r="F86" s="51">
        <v>28066.715010595701</v>
      </c>
      <c r="G86" s="51">
        <v>29041.860262569298</v>
      </c>
      <c r="H86" s="51">
        <v>30797.185331745201</v>
      </c>
      <c r="I86" s="51">
        <v>30723.446357893401</v>
      </c>
      <c r="J86" s="51">
        <v>30735.416136475498</v>
      </c>
      <c r="K86" s="51">
        <v>32126.7295973037</v>
      </c>
      <c r="L86" s="51">
        <v>31120.5198826456</v>
      </c>
      <c r="M86" s="51">
        <v>32151.662886863702</v>
      </c>
      <c r="N86" s="51">
        <v>32157.5492500293</v>
      </c>
      <c r="O86" s="51">
        <v>32157.5492500293</v>
      </c>
      <c r="P86" s="51">
        <v>32316.451232355699</v>
      </c>
      <c r="Q86" s="51">
        <v>31402.1674955815</v>
      </c>
      <c r="R86" s="51">
        <f t="shared" si="1"/>
        <v>31066.43772450733</v>
      </c>
      <c r="S86" s="51">
        <v>0</v>
      </c>
      <c r="T86" s="51">
        <v>0</v>
      </c>
      <c r="U86" s="51">
        <v>1535.2974839091801</v>
      </c>
      <c r="V86" s="51">
        <v>0</v>
      </c>
      <c r="W86" s="51">
        <v>0</v>
      </c>
      <c r="X86" s="51">
        <v>0</v>
      </c>
      <c r="Y86" s="51">
        <v>0</v>
      </c>
      <c r="Z86" s="51">
        <v>0</v>
      </c>
      <c r="AA86" s="51">
        <v>0.25924826574468002</v>
      </c>
      <c r="AB86" s="51">
        <v>0</v>
      </c>
      <c r="AC86" s="51">
        <v>1.6772142040000001E-4</v>
      </c>
      <c r="AD86" s="51">
        <v>0</v>
      </c>
      <c r="AE86" s="51">
        <v>0</v>
      </c>
      <c r="AF86" s="51">
        <v>0</v>
      </c>
      <c r="AG86" s="51">
        <v>0</v>
      </c>
      <c r="AH86" s="51">
        <v>0</v>
      </c>
      <c r="AI86" s="51">
        <v>0</v>
      </c>
      <c r="AJ86" s="51">
        <v>0</v>
      </c>
      <c r="AK86" s="51">
        <v>0</v>
      </c>
      <c r="AL86" s="51">
        <v>0</v>
      </c>
      <c r="AM86" s="51">
        <v>1158.0336184745499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5.2618794554077404</v>
      </c>
      <c r="AT86" s="51">
        <v>0</v>
      </c>
      <c r="AU86" s="51">
        <v>6.0717542419999997E-5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19988.813522210399</v>
      </c>
      <c r="BF86" s="51">
        <v>0</v>
      </c>
      <c r="BG86" s="51">
        <v>0</v>
      </c>
      <c r="BH86" s="51">
        <v>0</v>
      </c>
      <c r="BI86" s="51">
        <v>0</v>
      </c>
      <c r="BJ86" s="51">
        <v>0</v>
      </c>
      <c r="BK86" s="51">
        <v>7.9767781669822098</v>
      </c>
      <c r="BL86" s="51">
        <v>0</v>
      </c>
      <c r="BM86" s="51">
        <v>0</v>
      </c>
      <c r="BN86" s="51">
        <v>0</v>
      </c>
      <c r="BO86" s="51">
        <v>0</v>
      </c>
      <c r="BP86" s="51">
        <v>0</v>
      </c>
      <c r="BQ86" s="51">
        <v>0</v>
      </c>
      <c r="BR86" s="51">
        <v>0</v>
      </c>
      <c r="BS86" s="51">
        <v>0</v>
      </c>
      <c r="BT86" s="51">
        <v>0</v>
      </c>
    </row>
    <row r="87" spans="1:72" x14ac:dyDescent="0.3">
      <c r="A87" s="1">
        <v>521000</v>
      </c>
      <c r="B87" s="1" t="s">
        <v>254</v>
      </c>
      <c r="C87" s="1" t="s">
        <v>138</v>
      </c>
      <c r="D87" s="1" t="s">
        <v>174</v>
      </c>
      <c r="E87" s="1">
        <v>0</v>
      </c>
      <c r="F87" s="51">
        <v>0</v>
      </c>
      <c r="G87" s="51">
        <v>0</v>
      </c>
      <c r="H87" s="51">
        <v>0</v>
      </c>
      <c r="I87" s="51">
        <v>0</v>
      </c>
      <c r="J87" s="51">
        <v>0</v>
      </c>
      <c r="K87" s="51">
        <v>0</v>
      </c>
      <c r="L87" s="51">
        <v>0</v>
      </c>
      <c r="M87" s="51">
        <v>0</v>
      </c>
      <c r="N87" s="51">
        <v>0</v>
      </c>
      <c r="O87" s="51">
        <v>0</v>
      </c>
      <c r="P87" s="51">
        <v>0</v>
      </c>
      <c r="Q87" s="51">
        <v>0</v>
      </c>
      <c r="R87" s="51">
        <f t="shared" si="1"/>
        <v>0</v>
      </c>
      <c r="S87" s="51">
        <v>0</v>
      </c>
      <c r="T87" s="51">
        <v>0</v>
      </c>
      <c r="U87" s="51">
        <v>887.79766165635397</v>
      </c>
      <c r="V87" s="51">
        <v>0</v>
      </c>
      <c r="W87" s="51">
        <v>0</v>
      </c>
      <c r="X87" s="51">
        <v>0</v>
      </c>
      <c r="Y87" s="51">
        <v>0</v>
      </c>
      <c r="Z87" s="51">
        <v>0</v>
      </c>
      <c r="AA87" s="51">
        <v>0.11110639960486</v>
      </c>
      <c r="AB87" s="51">
        <v>0</v>
      </c>
      <c r="AC87" s="51">
        <v>1.0968300942999999E-4</v>
      </c>
      <c r="AD87" s="51">
        <v>0</v>
      </c>
      <c r="AE87" s="51">
        <v>0</v>
      </c>
      <c r="AF87" s="51">
        <v>0</v>
      </c>
      <c r="AG87" s="51">
        <v>0</v>
      </c>
      <c r="AH87" s="51">
        <v>0</v>
      </c>
      <c r="AI87" s="51">
        <v>0</v>
      </c>
      <c r="AJ87" s="51">
        <v>0</v>
      </c>
      <c r="AK87" s="51">
        <v>0</v>
      </c>
      <c r="AL87" s="51">
        <v>0</v>
      </c>
      <c r="AM87" s="51">
        <v>528.21928460166498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1.9457076531770801</v>
      </c>
      <c r="AT87" s="51">
        <v>0</v>
      </c>
      <c r="AU87" s="51">
        <v>3.328988194E-5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3306.8871761824198</v>
      </c>
      <c r="BF87" s="51">
        <v>0</v>
      </c>
      <c r="BG87" s="51">
        <v>0</v>
      </c>
      <c r="BH87" s="51">
        <v>0</v>
      </c>
      <c r="BI87" s="51">
        <v>0</v>
      </c>
      <c r="BJ87" s="51">
        <v>0</v>
      </c>
      <c r="BK87" s="51">
        <v>3.7949247514975299</v>
      </c>
      <c r="BL87" s="51">
        <v>0</v>
      </c>
      <c r="BM87" s="51">
        <v>0</v>
      </c>
      <c r="BN87" s="51">
        <v>0</v>
      </c>
      <c r="BO87" s="51">
        <v>0</v>
      </c>
      <c r="BP87" s="51">
        <v>0</v>
      </c>
      <c r="BQ87" s="51">
        <v>0</v>
      </c>
      <c r="BR87" s="51">
        <v>0</v>
      </c>
      <c r="BS87" s="51">
        <v>0</v>
      </c>
      <c r="BT87" s="51">
        <v>0</v>
      </c>
    </row>
    <row r="88" spans="1:72" x14ac:dyDescent="0.3">
      <c r="A88" s="1">
        <v>530000</v>
      </c>
      <c r="B88" s="1" t="s">
        <v>24</v>
      </c>
      <c r="C88" s="1" t="s">
        <v>138</v>
      </c>
      <c r="D88" s="1" t="s">
        <v>299</v>
      </c>
      <c r="E88" s="1">
        <v>10</v>
      </c>
      <c r="F88" s="51">
        <v>25581.793877273602</v>
      </c>
      <c r="G88" s="51">
        <v>26507.332976482499</v>
      </c>
      <c r="H88" s="51">
        <v>27956.194316456302</v>
      </c>
      <c r="I88" s="51">
        <v>27929.4187866756</v>
      </c>
      <c r="J88" s="51">
        <v>27941.388565257701</v>
      </c>
      <c r="K88" s="51">
        <v>29770.859476310899</v>
      </c>
      <c r="L88" s="51">
        <v>28668.806413089202</v>
      </c>
      <c r="M88" s="51">
        <v>29658.3267515181</v>
      </c>
      <c r="N88" s="51">
        <v>29664.2131146838</v>
      </c>
      <c r="O88" s="51">
        <v>29664.2131146838</v>
      </c>
      <c r="P88" s="51">
        <v>28674.692776254898</v>
      </c>
      <c r="Q88" s="51">
        <v>28298.642716528098</v>
      </c>
      <c r="R88" s="51">
        <f t="shared" si="1"/>
        <v>28359.656907101205</v>
      </c>
      <c r="S88" s="51">
        <v>0</v>
      </c>
      <c r="T88" s="51">
        <v>0</v>
      </c>
      <c r="U88" s="51">
        <v>3607.9228286092198</v>
      </c>
      <c r="V88" s="51">
        <v>0</v>
      </c>
      <c r="W88" s="51">
        <v>0</v>
      </c>
      <c r="X88" s="51">
        <v>0</v>
      </c>
      <c r="Y88" s="51">
        <v>0</v>
      </c>
      <c r="Z88" s="51">
        <v>0</v>
      </c>
      <c r="AA88" s="51">
        <v>0.41992969929397</v>
      </c>
      <c r="AB88" s="51">
        <v>0</v>
      </c>
      <c r="AC88" s="51">
        <v>2.5989265143000001E-4</v>
      </c>
      <c r="AD88" s="51">
        <v>0</v>
      </c>
      <c r="AE88" s="51">
        <v>0</v>
      </c>
      <c r="AF88" s="51">
        <v>0</v>
      </c>
      <c r="AG88" s="51">
        <v>0</v>
      </c>
      <c r="AH88" s="51">
        <v>0</v>
      </c>
      <c r="AI88" s="51">
        <v>0</v>
      </c>
      <c r="AJ88" s="51">
        <v>0</v>
      </c>
      <c r="AK88" s="51">
        <v>0</v>
      </c>
      <c r="AL88" s="51">
        <v>0</v>
      </c>
      <c r="AM88" s="51">
        <v>1337.5889173785599</v>
      </c>
      <c r="AN88" s="51">
        <v>0</v>
      </c>
      <c r="AO88" s="51">
        <v>0</v>
      </c>
      <c r="AP88" s="51">
        <v>0</v>
      </c>
      <c r="AQ88" s="51">
        <v>0</v>
      </c>
      <c r="AR88" s="51">
        <v>0</v>
      </c>
      <c r="AS88" s="51">
        <v>6.1693875765128201</v>
      </c>
      <c r="AT88" s="51">
        <v>0</v>
      </c>
      <c r="AU88" s="51">
        <v>5.7671459510000001E-5</v>
      </c>
      <c r="AV88" s="51">
        <v>0</v>
      </c>
      <c r="AW88" s="51">
        <v>0</v>
      </c>
      <c r="AX88" s="51">
        <v>0</v>
      </c>
      <c r="AY88" s="51">
        <v>0</v>
      </c>
      <c r="AZ88" s="51">
        <v>0</v>
      </c>
      <c r="BA88" s="51">
        <v>0</v>
      </c>
      <c r="BB88" s="51">
        <v>0</v>
      </c>
      <c r="BC88" s="51">
        <v>0</v>
      </c>
      <c r="BD88" s="51">
        <v>0</v>
      </c>
      <c r="BE88" s="51">
        <v>7971.6487723747696</v>
      </c>
      <c r="BF88" s="51">
        <v>0</v>
      </c>
      <c r="BG88" s="51">
        <v>0</v>
      </c>
      <c r="BH88" s="51">
        <v>0</v>
      </c>
      <c r="BI88" s="51">
        <v>0</v>
      </c>
      <c r="BJ88" s="51">
        <v>0</v>
      </c>
      <c r="BK88" s="51">
        <v>5.1129712238514102</v>
      </c>
      <c r="BL88" s="51">
        <v>0</v>
      </c>
      <c r="BM88" s="51">
        <v>0</v>
      </c>
      <c r="BN88" s="51">
        <v>0</v>
      </c>
      <c r="BO88" s="51">
        <v>0</v>
      </c>
      <c r="BP88" s="51">
        <v>0</v>
      </c>
      <c r="BQ88" s="51">
        <v>0</v>
      </c>
      <c r="BR88" s="51">
        <v>0</v>
      </c>
      <c r="BS88" s="51">
        <v>0</v>
      </c>
      <c r="BT88" s="51">
        <v>0</v>
      </c>
    </row>
    <row r="89" spans="1:72" x14ac:dyDescent="0.3">
      <c r="A89" s="1">
        <v>540000</v>
      </c>
      <c r="B89" s="1" t="s">
        <v>255</v>
      </c>
      <c r="C89" s="1" t="s">
        <v>138</v>
      </c>
      <c r="D89" s="1" t="s">
        <v>299</v>
      </c>
      <c r="E89" s="1">
        <v>4</v>
      </c>
      <c r="F89" s="51">
        <v>19797.303989206099</v>
      </c>
      <c r="G89" s="51">
        <v>20470.5009172174</v>
      </c>
      <c r="H89" s="51">
        <v>21533.695388328</v>
      </c>
      <c r="I89" s="51">
        <v>21509.526067515799</v>
      </c>
      <c r="J89" s="51">
        <v>21523.128088631802</v>
      </c>
      <c r="K89" s="51">
        <v>23033.6761393259</v>
      </c>
      <c r="L89" s="51">
        <v>22193.208891150301</v>
      </c>
      <c r="M89" s="51">
        <v>22900.951624072401</v>
      </c>
      <c r="N89" s="51">
        <v>22907.640673124301</v>
      </c>
      <c r="O89" s="51">
        <v>22907.640673124301</v>
      </c>
      <c r="P89" s="51">
        <v>22199.897940202201</v>
      </c>
      <c r="Q89" s="51">
        <v>22018.159784479001</v>
      </c>
      <c r="R89" s="51">
        <f t="shared" si="1"/>
        <v>21916.277514698126</v>
      </c>
      <c r="S89" s="51">
        <v>0</v>
      </c>
      <c r="T89" s="51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51">
        <v>0</v>
      </c>
      <c r="AA89" s="51">
        <v>0</v>
      </c>
      <c r="AB89" s="51">
        <v>0</v>
      </c>
      <c r="AC89" s="51">
        <v>0</v>
      </c>
      <c r="AD89" s="51">
        <v>0</v>
      </c>
      <c r="AE89" s="51">
        <v>0</v>
      </c>
      <c r="AF89" s="51">
        <v>0</v>
      </c>
      <c r="AG89" s="51">
        <v>0</v>
      </c>
      <c r="AH89" s="51">
        <v>0</v>
      </c>
      <c r="AI89" s="51">
        <v>0</v>
      </c>
      <c r="AJ89" s="51">
        <v>0</v>
      </c>
      <c r="AK89" s="51">
        <v>0</v>
      </c>
      <c r="AL89" s="51">
        <v>0</v>
      </c>
      <c r="AM89" s="51">
        <v>6703.7823392278697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2.3652944362868098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>
        <v>0</v>
      </c>
      <c r="BK89" s="51">
        <v>8.6395554957257392</v>
      </c>
      <c r="BL89" s="51">
        <v>0</v>
      </c>
      <c r="BM89" s="51">
        <v>0</v>
      </c>
      <c r="BN89" s="51">
        <v>0</v>
      </c>
      <c r="BO89" s="51">
        <v>0</v>
      </c>
      <c r="BP89" s="51">
        <v>0</v>
      </c>
      <c r="BQ89" s="51">
        <v>0</v>
      </c>
      <c r="BR89" s="51">
        <v>0</v>
      </c>
      <c r="BS89" s="51">
        <v>0</v>
      </c>
      <c r="BT89" s="51">
        <v>0</v>
      </c>
    </row>
    <row r="90" spans="1:72" x14ac:dyDescent="0.3">
      <c r="A90" s="1">
        <v>560000</v>
      </c>
      <c r="B90" s="1" t="s">
        <v>256</v>
      </c>
      <c r="C90" s="1" t="s">
        <v>138</v>
      </c>
      <c r="D90" s="1" t="s">
        <v>299</v>
      </c>
      <c r="E90" s="1">
        <v>5</v>
      </c>
      <c r="F90" s="51">
        <v>33635.438210849199</v>
      </c>
      <c r="G90" s="51">
        <v>34752.949184680103</v>
      </c>
      <c r="H90" s="51">
        <v>37110.7775140046</v>
      </c>
      <c r="I90" s="51">
        <v>36961.075954328902</v>
      </c>
      <c r="J90" s="51">
        <v>36971.957571221697</v>
      </c>
      <c r="K90" s="51">
        <v>37284.879201638199</v>
      </c>
      <c r="L90" s="51">
        <v>36818.093537883498</v>
      </c>
      <c r="M90" s="51">
        <v>37999.1599410173</v>
      </c>
      <c r="N90" s="51">
        <v>38004.5111802588</v>
      </c>
      <c r="O90" s="51">
        <v>38004.5111802588</v>
      </c>
      <c r="P90" s="51">
        <v>38975.328671900701</v>
      </c>
      <c r="Q90" s="51">
        <v>37861.496068948698</v>
      </c>
      <c r="R90" s="51">
        <f t="shared" si="1"/>
        <v>37031.681518082543</v>
      </c>
      <c r="S90" s="51">
        <v>0</v>
      </c>
      <c r="T90" s="51">
        <v>0</v>
      </c>
      <c r="U90" s="51">
        <v>0</v>
      </c>
      <c r="V90" s="51">
        <v>0</v>
      </c>
      <c r="W90" s="51">
        <v>0</v>
      </c>
      <c r="X90" s="51">
        <v>0</v>
      </c>
      <c r="Y90" s="51">
        <v>0</v>
      </c>
      <c r="Z90" s="51">
        <v>0</v>
      </c>
      <c r="AA90" s="51">
        <v>0</v>
      </c>
      <c r="AB90" s="51">
        <v>0</v>
      </c>
      <c r="AC90" s="51">
        <v>0</v>
      </c>
      <c r="AD90" s="51">
        <v>0</v>
      </c>
      <c r="AE90" s="51">
        <v>0</v>
      </c>
      <c r="AF90" s="51">
        <v>0</v>
      </c>
      <c r="AG90" s="51">
        <v>0</v>
      </c>
      <c r="AH90" s="51">
        <v>0</v>
      </c>
      <c r="AI90" s="51">
        <v>0</v>
      </c>
      <c r="AJ90" s="51">
        <v>0</v>
      </c>
      <c r="AK90" s="51">
        <v>0</v>
      </c>
      <c r="AL90" s="51">
        <v>0</v>
      </c>
      <c r="AM90" s="51">
        <v>11.5013263325911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1.73099946119904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>
        <v>0</v>
      </c>
      <c r="BK90" s="51">
        <v>8.6395554957257392</v>
      </c>
      <c r="BL90" s="51">
        <v>0</v>
      </c>
      <c r="BM90" s="51">
        <v>0</v>
      </c>
      <c r="BN90" s="51">
        <v>0</v>
      </c>
      <c r="BO90" s="51">
        <v>0</v>
      </c>
      <c r="BP90" s="51">
        <v>0</v>
      </c>
      <c r="BQ90" s="51">
        <v>0</v>
      </c>
      <c r="BR90" s="51">
        <v>0</v>
      </c>
      <c r="BS90" s="51">
        <v>0</v>
      </c>
      <c r="BT90" s="51">
        <v>0</v>
      </c>
    </row>
    <row r="91" spans="1:72" x14ac:dyDescent="0.3">
      <c r="A91" s="1">
        <v>570000</v>
      </c>
      <c r="B91" s="1" t="s">
        <v>257</v>
      </c>
      <c r="C91" s="1" t="s">
        <v>138</v>
      </c>
      <c r="D91" s="1" t="s">
        <v>299</v>
      </c>
      <c r="E91" s="1">
        <v>9</v>
      </c>
      <c r="F91" s="51">
        <v>15704.260907620501</v>
      </c>
      <c r="G91" s="51">
        <v>16212.2283546491</v>
      </c>
      <c r="H91" s="51">
        <v>17027.123816367701</v>
      </c>
      <c r="I91" s="51">
        <v>17008.700114291802</v>
      </c>
      <c r="J91" s="51">
        <v>17020.790799728202</v>
      </c>
      <c r="K91" s="51">
        <v>18204.909735166399</v>
      </c>
      <c r="L91" s="51">
        <v>17583.382389111699</v>
      </c>
      <c r="M91" s="51">
        <v>18120.848238249098</v>
      </c>
      <c r="N91" s="51">
        <v>18126.794059628599</v>
      </c>
      <c r="O91" s="51">
        <v>18126.794059628599</v>
      </c>
      <c r="P91" s="51">
        <v>17589.3282104912</v>
      </c>
      <c r="Q91" s="51">
        <v>17418.480110762801</v>
      </c>
      <c r="R91" s="51">
        <f t="shared" si="1"/>
        <v>17345.303399641303</v>
      </c>
      <c r="S91" s="51">
        <v>0</v>
      </c>
      <c r="T91" s="51">
        <v>0</v>
      </c>
      <c r="U91" s="51">
        <v>12.270559666457199</v>
      </c>
      <c r="V91" s="51">
        <v>0</v>
      </c>
      <c r="W91" s="51">
        <v>0</v>
      </c>
      <c r="X91" s="51">
        <v>0</v>
      </c>
      <c r="Y91" s="51">
        <v>0</v>
      </c>
      <c r="Z91" s="51">
        <v>0</v>
      </c>
      <c r="AA91" s="51">
        <v>0</v>
      </c>
      <c r="AB91" s="51">
        <v>0</v>
      </c>
      <c r="AC91" s="51">
        <v>0</v>
      </c>
      <c r="AD91" s="51">
        <v>0</v>
      </c>
      <c r="AE91" s="51">
        <v>0</v>
      </c>
      <c r="AF91" s="51">
        <v>0</v>
      </c>
      <c r="AG91" s="51">
        <v>0</v>
      </c>
      <c r="AH91" s="51">
        <v>0</v>
      </c>
      <c r="AI91" s="51">
        <v>0</v>
      </c>
      <c r="AJ91" s="51">
        <v>0</v>
      </c>
      <c r="AK91" s="51">
        <v>0</v>
      </c>
      <c r="AL91" s="51">
        <v>0</v>
      </c>
      <c r="AM91" s="51">
        <v>174979.367720123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4.4924053768916004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3867.2296028486599</v>
      </c>
      <c r="BF91" s="51">
        <v>0</v>
      </c>
      <c r="BG91" s="51">
        <v>0</v>
      </c>
      <c r="BH91" s="51">
        <v>0</v>
      </c>
      <c r="BI91" s="51">
        <v>0</v>
      </c>
      <c r="BJ91" s="51">
        <v>0</v>
      </c>
      <c r="BK91" s="51">
        <v>11.725111029913499</v>
      </c>
      <c r="BL91" s="51">
        <v>0</v>
      </c>
      <c r="BM91" s="51">
        <v>0</v>
      </c>
      <c r="BN91" s="51">
        <v>0</v>
      </c>
      <c r="BO91" s="51">
        <v>0</v>
      </c>
      <c r="BP91" s="51">
        <v>0</v>
      </c>
      <c r="BQ91" s="51">
        <v>0</v>
      </c>
      <c r="BR91" s="51">
        <v>0</v>
      </c>
      <c r="BS91" s="51">
        <v>0</v>
      </c>
      <c r="BT91" s="51">
        <v>0</v>
      </c>
    </row>
    <row r="92" spans="1:72" x14ac:dyDescent="0.3">
      <c r="A92" s="1">
        <v>580000</v>
      </c>
      <c r="B92" s="1" t="s">
        <v>258</v>
      </c>
      <c r="C92" s="1" t="s">
        <v>167</v>
      </c>
      <c r="D92" s="1" t="s">
        <v>299</v>
      </c>
      <c r="E92" s="1">
        <v>8</v>
      </c>
      <c r="F92" s="51">
        <v>31139.001693278598</v>
      </c>
      <c r="G92" s="51">
        <v>32203.894198683502</v>
      </c>
      <c r="H92" s="51">
        <v>34304.298738087797</v>
      </c>
      <c r="I92" s="51">
        <v>34188.706513546698</v>
      </c>
      <c r="J92" s="51">
        <v>34202.3085346628</v>
      </c>
      <c r="K92" s="51">
        <v>34803.873258218598</v>
      </c>
      <c r="L92" s="51">
        <v>34208.9564702848</v>
      </c>
      <c r="M92" s="51">
        <v>35312.460306556401</v>
      </c>
      <c r="N92" s="51">
        <v>35319.149355608301</v>
      </c>
      <c r="O92" s="51">
        <v>35319.149355608301</v>
      </c>
      <c r="P92" s="51">
        <v>36560.774815263598</v>
      </c>
      <c r="Q92" s="51">
        <v>34981.613012266302</v>
      </c>
      <c r="R92" s="51">
        <f t="shared" si="1"/>
        <v>34378.682187672137</v>
      </c>
      <c r="S92" s="51">
        <v>0</v>
      </c>
      <c r="T92" s="51">
        <v>0</v>
      </c>
      <c r="U92" s="51">
        <v>18.274718395200299</v>
      </c>
      <c r="V92" s="51">
        <v>0</v>
      </c>
      <c r="W92" s="51">
        <v>0</v>
      </c>
      <c r="X92" s="51">
        <v>0</v>
      </c>
      <c r="Y92" s="51">
        <v>0</v>
      </c>
      <c r="Z92" s="51">
        <v>0</v>
      </c>
      <c r="AA92" s="51">
        <v>0</v>
      </c>
      <c r="AB92" s="51">
        <v>0</v>
      </c>
      <c r="AC92" s="51">
        <v>0</v>
      </c>
      <c r="AD92" s="51">
        <v>0</v>
      </c>
      <c r="AE92" s="51">
        <v>0</v>
      </c>
      <c r="AF92" s="51">
        <v>0</v>
      </c>
      <c r="AG92" s="51">
        <v>0</v>
      </c>
      <c r="AH92" s="51">
        <v>0</v>
      </c>
      <c r="AI92" s="51">
        <v>0</v>
      </c>
      <c r="AJ92" s="51">
        <v>0</v>
      </c>
      <c r="AK92" s="51">
        <v>0</v>
      </c>
      <c r="AL92" s="51">
        <v>0</v>
      </c>
      <c r="AM92" s="51">
        <v>18830.4400442724</v>
      </c>
      <c r="AN92" s="51">
        <v>0</v>
      </c>
      <c r="AO92" s="51">
        <v>0</v>
      </c>
      <c r="AP92" s="51">
        <v>0</v>
      </c>
      <c r="AQ92" s="51">
        <v>2.0765394726498498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10793.4378215506</v>
      </c>
      <c r="BF92" s="51">
        <v>0</v>
      </c>
      <c r="BG92" s="51">
        <v>0</v>
      </c>
      <c r="BH92" s="51">
        <v>0</v>
      </c>
      <c r="BI92" s="51">
        <v>1.7173340139528299</v>
      </c>
      <c r="BJ92" s="51">
        <v>0</v>
      </c>
      <c r="BK92" s="51">
        <v>0</v>
      </c>
      <c r="BL92" s="51">
        <v>0</v>
      </c>
      <c r="BM92" s="51">
        <v>0</v>
      </c>
      <c r="BN92" s="51">
        <v>0</v>
      </c>
      <c r="BO92" s="51">
        <v>0</v>
      </c>
      <c r="BP92" s="51">
        <v>0</v>
      </c>
      <c r="BQ92" s="51">
        <v>0</v>
      </c>
      <c r="BR92" s="51">
        <v>0</v>
      </c>
      <c r="BS92" s="51">
        <v>0</v>
      </c>
      <c r="BT92" s="51">
        <v>0</v>
      </c>
    </row>
    <row r="93" spans="1:72" x14ac:dyDescent="0.3">
      <c r="A93" s="1">
        <v>581000</v>
      </c>
      <c r="B93" s="1" t="s">
        <v>259</v>
      </c>
      <c r="C93" s="1" t="s">
        <v>167</v>
      </c>
      <c r="D93" s="1" t="s">
        <v>174</v>
      </c>
      <c r="E93" s="1">
        <v>3</v>
      </c>
      <c r="F93" s="51">
        <v>13328.204840533201</v>
      </c>
      <c r="G93" s="51">
        <v>13742.2726967707</v>
      </c>
      <c r="H93" s="51">
        <v>14426.303770197201</v>
      </c>
      <c r="I93" s="51">
        <v>14411.0365621824</v>
      </c>
      <c r="J93" s="51">
        <v>14421.918179075201</v>
      </c>
      <c r="K93" s="51">
        <v>15445.8104904141</v>
      </c>
      <c r="L93" s="51">
        <v>14922.2726500682</v>
      </c>
      <c r="M93" s="51">
        <v>15369.433402246201</v>
      </c>
      <c r="N93" s="51">
        <v>15374.7846414878</v>
      </c>
      <c r="O93" s="51">
        <v>15374.7846414878</v>
      </c>
      <c r="P93" s="51">
        <v>14927.6238893097</v>
      </c>
      <c r="Q93" s="51">
        <v>14763.9205701829</v>
      </c>
      <c r="R93" s="51">
        <f t="shared" si="1"/>
        <v>14709.03052782962</v>
      </c>
      <c r="S93" s="51">
        <v>0</v>
      </c>
      <c r="T93" s="51">
        <v>0</v>
      </c>
      <c r="U93" s="51">
        <v>36.549436790400698</v>
      </c>
      <c r="V93" s="51">
        <v>0</v>
      </c>
      <c r="W93" s="51">
        <v>0</v>
      </c>
      <c r="X93" s="51">
        <v>0</v>
      </c>
      <c r="Y93" s="51">
        <v>0</v>
      </c>
      <c r="Z93" s="51">
        <v>0</v>
      </c>
      <c r="AA93" s="51">
        <v>0</v>
      </c>
      <c r="AB93" s="51">
        <v>0</v>
      </c>
      <c r="AC93" s="51">
        <v>0</v>
      </c>
      <c r="AD93" s="51">
        <v>0</v>
      </c>
      <c r="AE93" s="51">
        <v>0</v>
      </c>
      <c r="AF93" s="51">
        <v>0</v>
      </c>
      <c r="AG93" s="51">
        <v>0</v>
      </c>
      <c r="AH93" s="51">
        <v>0</v>
      </c>
      <c r="AI93" s="51">
        <v>0</v>
      </c>
      <c r="AJ93" s="51">
        <v>0</v>
      </c>
      <c r="AK93" s="51">
        <v>0</v>
      </c>
      <c r="AL93" s="51">
        <v>0</v>
      </c>
      <c r="AM93" s="51">
        <v>52633.903073381101</v>
      </c>
      <c r="AN93" s="51">
        <v>0</v>
      </c>
      <c r="AO93" s="51">
        <v>0</v>
      </c>
      <c r="AP93" s="51">
        <v>0</v>
      </c>
      <c r="AQ93" s="51">
        <v>1.2942814521310699</v>
      </c>
      <c r="AR93" s="51">
        <v>0</v>
      </c>
      <c r="AS93" s="51">
        <v>0</v>
      </c>
      <c r="AT93" s="51">
        <v>0</v>
      </c>
      <c r="AU93" s="51">
        <v>0</v>
      </c>
      <c r="AV93" s="51">
        <v>0</v>
      </c>
      <c r="AW93" s="51">
        <v>0</v>
      </c>
      <c r="AX93" s="51">
        <v>0</v>
      </c>
      <c r="AY93" s="51">
        <v>0</v>
      </c>
      <c r="AZ93" s="51">
        <v>0</v>
      </c>
      <c r="BA93" s="51">
        <v>0</v>
      </c>
      <c r="BB93" s="51">
        <v>0</v>
      </c>
      <c r="BC93" s="51">
        <v>0</v>
      </c>
      <c r="BD93" s="51">
        <v>0</v>
      </c>
      <c r="BE93" s="51">
        <v>10922.990013246001</v>
      </c>
      <c r="BF93" s="51">
        <v>0</v>
      </c>
      <c r="BG93" s="51">
        <v>0</v>
      </c>
      <c r="BH93" s="51">
        <v>0</v>
      </c>
      <c r="BI93" s="51">
        <v>3.9382471748542298</v>
      </c>
      <c r="BJ93" s="51">
        <v>0</v>
      </c>
      <c r="BK93" s="51">
        <v>0</v>
      </c>
      <c r="BL93" s="51">
        <v>0</v>
      </c>
      <c r="BM93" s="51">
        <v>0</v>
      </c>
      <c r="BN93" s="51">
        <v>0</v>
      </c>
      <c r="BO93" s="51">
        <v>0</v>
      </c>
      <c r="BP93" s="51">
        <v>0</v>
      </c>
      <c r="BQ93" s="51">
        <v>0</v>
      </c>
      <c r="BR93" s="51">
        <v>0</v>
      </c>
      <c r="BS93" s="51">
        <v>0</v>
      </c>
      <c r="BT93" s="51">
        <v>0</v>
      </c>
    </row>
    <row r="94" spans="1:72" x14ac:dyDescent="0.3">
      <c r="A94" s="1">
        <v>590000</v>
      </c>
      <c r="B94" s="1" t="s">
        <v>260</v>
      </c>
      <c r="C94" s="1" t="s">
        <v>138</v>
      </c>
      <c r="D94" s="1" t="s">
        <v>174</v>
      </c>
      <c r="E94" s="1">
        <v>0</v>
      </c>
      <c r="F94" s="51">
        <v>0</v>
      </c>
      <c r="G94" s="51">
        <v>0</v>
      </c>
      <c r="H94" s="51">
        <v>0</v>
      </c>
      <c r="I94" s="51">
        <v>0</v>
      </c>
      <c r="J94" s="51">
        <v>0</v>
      </c>
      <c r="K94" s="51">
        <v>0</v>
      </c>
      <c r="L94" s="51">
        <v>0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R94" s="51">
        <f t="shared" si="1"/>
        <v>0</v>
      </c>
      <c r="S94" s="51">
        <v>0</v>
      </c>
      <c r="T94" s="51">
        <v>0</v>
      </c>
      <c r="U94" s="51">
        <v>0</v>
      </c>
      <c r="V94" s="51">
        <v>0</v>
      </c>
      <c r="W94" s="51">
        <v>0</v>
      </c>
      <c r="X94" s="51">
        <v>0</v>
      </c>
      <c r="Y94" s="51">
        <v>0</v>
      </c>
      <c r="Z94" s="51">
        <v>0</v>
      </c>
      <c r="AA94" s="51">
        <v>0</v>
      </c>
      <c r="AB94" s="51">
        <v>0</v>
      </c>
      <c r="AC94" s="51">
        <v>0</v>
      </c>
      <c r="AD94" s="51">
        <v>0</v>
      </c>
      <c r="AE94" s="51">
        <v>0</v>
      </c>
      <c r="AF94" s="51">
        <v>0</v>
      </c>
      <c r="AG94" s="51">
        <v>0</v>
      </c>
      <c r="AH94" s="51">
        <v>0</v>
      </c>
      <c r="AI94" s="51">
        <v>0</v>
      </c>
      <c r="AJ94" s="51">
        <v>0</v>
      </c>
      <c r="AK94" s="51">
        <v>0</v>
      </c>
      <c r="AL94" s="51">
        <v>0</v>
      </c>
      <c r="AM94" s="51">
        <v>29386.7407298689</v>
      </c>
      <c r="AN94" s="51">
        <v>0</v>
      </c>
      <c r="AO94" s="51">
        <v>0</v>
      </c>
      <c r="AP94" s="51">
        <v>0</v>
      </c>
      <c r="AQ94" s="51">
        <v>0</v>
      </c>
      <c r="AR94" s="51">
        <v>0</v>
      </c>
      <c r="AS94" s="51">
        <v>0.92291572927325005</v>
      </c>
      <c r="AT94" s="51">
        <v>0</v>
      </c>
      <c r="AU94" s="51">
        <v>0</v>
      </c>
      <c r="AV94" s="51">
        <v>0</v>
      </c>
      <c r="AW94" s="51">
        <v>0</v>
      </c>
      <c r="AX94" s="51">
        <v>0</v>
      </c>
      <c r="AY94" s="51">
        <v>0</v>
      </c>
      <c r="AZ94" s="51">
        <v>0</v>
      </c>
      <c r="BA94" s="51">
        <v>0</v>
      </c>
      <c r="BB94" s="51">
        <v>0</v>
      </c>
      <c r="BC94" s="51">
        <v>0</v>
      </c>
      <c r="BD94" s="51">
        <v>0</v>
      </c>
      <c r="BE94" s="51">
        <v>0</v>
      </c>
      <c r="BF94" s="51">
        <v>0</v>
      </c>
      <c r="BG94" s="51">
        <v>0</v>
      </c>
      <c r="BH94" s="51">
        <v>0</v>
      </c>
      <c r="BI94" s="51">
        <v>0</v>
      </c>
      <c r="BJ94" s="51">
        <v>0</v>
      </c>
      <c r="BK94" s="51">
        <v>0.61711110683754999</v>
      </c>
      <c r="BL94" s="51">
        <v>0</v>
      </c>
      <c r="BM94" s="51">
        <v>0</v>
      </c>
      <c r="BN94" s="51">
        <v>0</v>
      </c>
      <c r="BO94" s="51">
        <v>0</v>
      </c>
      <c r="BP94" s="51">
        <v>0</v>
      </c>
      <c r="BQ94" s="51">
        <v>0</v>
      </c>
      <c r="BR94" s="51">
        <v>0</v>
      </c>
      <c r="BS94" s="51">
        <v>0</v>
      </c>
      <c r="BT94" s="51">
        <v>0</v>
      </c>
    </row>
    <row r="95" spans="1:72" x14ac:dyDescent="0.3">
      <c r="A95" s="1">
        <v>600000</v>
      </c>
      <c r="B95" s="1" t="s">
        <v>261</v>
      </c>
      <c r="C95" s="1" t="s">
        <v>173</v>
      </c>
      <c r="D95" s="1" t="s">
        <v>174</v>
      </c>
      <c r="E95" s="1">
        <v>4</v>
      </c>
      <c r="F95" s="51">
        <v>59335.170487484997</v>
      </c>
      <c r="G95" s="51">
        <v>62715.078212048502</v>
      </c>
      <c r="H95" s="51">
        <v>66324.010916290805</v>
      </c>
      <c r="I95" s="51">
        <v>65910.028708641301</v>
      </c>
      <c r="J95" s="51">
        <v>65119.731876965998</v>
      </c>
      <c r="K95" s="51">
        <v>63958.074173972498</v>
      </c>
      <c r="L95" s="51">
        <v>63828.9424370958</v>
      </c>
      <c r="M95" s="51">
        <v>65684.994083469894</v>
      </c>
      <c r="N95" s="51">
        <v>66491.523771279506</v>
      </c>
      <c r="O95" s="51">
        <v>66491.523771279506</v>
      </c>
      <c r="P95" s="51">
        <v>72204.129213772205</v>
      </c>
      <c r="Q95" s="51">
        <v>66791.457388914103</v>
      </c>
      <c r="R95" s="51">
        <f t="shared" si="1"/>
        <v>65404.555420101264</v>
      </c>
      <c r="S95" s="51">
        <v>0</v>
      </c>
      <c r="T95" s="51">
        <v>0</v>
      </c>
      <c r="U95" s="51">
        <v>463.26411131832901</v>
      </c>
      <c r="V95" s="51">
        <v>0</v>
      </c>
      <c r="W95" s="51">
        <v>0</v>
      </c>
      <c r="X95" s="51">
        <v>0</v>
      </c>
      <c r="Y95" s="51">
        <v>0</v>
      </c>
      <c r="Z95" s="51">
        <v>0</v>
      </c>
      <c r="AA95" s="51">
        <v>0</v>
      </c>
      <c r="AB95" s="51">
        <v>0</v>
      </c>
      <c r="AC95" s="51">
        <v>0</v>
      </c>
      <c r="AD95" s="51">
        <v>0</v>
      </c>
      <c r="AE95" s="51">
        <v>0</v>
      </c>
      <c r="AF95" s="51">
        <v>0</v>
      </c>
      <c r="AG95" s="51">
        <v>0</v>
      </c>
      <c r="AH95" s="51">
        <v>0</v>
      </c>
      <c r="AI95" s="51">
        <v>0</v>
      </c>
      <c r="AJ95" s="51">
        <v>0</v>
      </c>
      <c r="AK95" s="51">
        <v>0</v>
      </c>
      <c r="AL95" s="51">
        <v>0</v>
      </c>
      <c r="AM95" s="51">
        <v>248050.95090687301</v>
      </c>
      <c r="AN95" s="51">
        <v>0</v>
      </c>
      <c r="AO95" s="51">
        <v>0</v>
      </c>
      <c r="AP95" s="51">
        <v>0</v>
      </c>
      <c r="AQ95" s="51">
        <v>0</v>
      </c>
      <c r="AR95" s="51">
        <v>62.689328096777402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502382.12963206199</v>
      </c>
      <c r="BF95" s="51">
        <v>0</v>
      </c>
      <c r="BG95" s="51">
        <v>0</v>
      </c>
      <c r="BH95" s="51">
        <v>0</v>
      </c>
      <c r="BI95" s="51">
        <v>0</v>
      </c>
      <c r="BJ95" s="51">
        <v>151.73505038954801</v>
      </c>
      <c r="BK95" s="51">
        <v>0</v>
      </c>
      <c r="BL95" s="51">
        <v>0</v>
      </c>
      <c r="BM95" s="51">
        <v>0</v>
      </c>
      <c r="BN95" s="51">
        <v>0</v>
      </c>
      <c r="BO95" s="51">
        <v>0</v>
      </c>
      <c r="BP95" s="51">
        <v>0</v>
      </c>
      <c r="BQ95" s="51">
        <v>0</v>
      </c>
      <c r="BR95" s="51">
        <v>0</v>
      </c>
      <c r="BS95" s="51">
        <v>0</v>
      </c>
      <c r="BT95" s="51">
        <v>0</v>
      </c>
    </row>
    <row r="96" spans="1:72" x14ac:dyDescent="0.3">
      <c r="A96" s="1">
        <v>610000</v>
      </c>
      <c r="B96" s="1" t="s">
        <v>262</v>
      </c>
      <c r="C96" s="1" t="s">
        <v>173</v>
      </c>
      <c r="D96" s="1" t="s">
        <v>174</v>
      </c>
      <c r="E96" s="1">
        <v>4</v>
      </c>
      <c r="F96" s="51">
        <v>20432.658345351501</v>
      </c>
      <c r="G96" s="51">
        <v>21138.380721548801</v>
      </c>
      <c r="H96" s="51">
        <v>22279.3494447712</v>
      </c>
      <c r="I96" s="51">
        <v>22252.810703297899</v>
      </c>
      <c r="J96" s="51">
        <v>22263.692320190701</v>
      </c>
      <c r="K96" s="51">
        <v>24063.7351902917</v>
      </c>
      <c r="L96" s="51">
        <v>22910.725005633099</v>
      </c>
      <c r="M96" s="51">
        <v>23672.8497220926</v>
      </c>
      <c r="N96" s="51">
        <v>23678.2009613341</v>
      </c>
      <c r="O96" s="51">
        <v>23678.2009613341</v>
      </c>
      <c r="P96" s="51">
        <v>22916.076244874599</v>
      </c>
      <c r="Q96" s="51">
        <v>22757.382472441499</v>
      </c>
      <c r="R96" s="51">
        <f t="shared" si="1"/>
        <v>22670.338507763485</v>
      </c>
      <c r="S96" s="51">
        <v>0</v>
      </c>
      <c r="T96" s="51">
        <v>0</v>
      </c>
      <c r="U96" s="51">
        <v>114.521568609922</v>
      </c>
      <c r="V96" s="51">
        <v>0</v>
      </c>
      <c r="W96" s="51">
        <v>0</v>
      </c>
      <c r="X96" s="51">
        <v>0</v>
      </c>
      <c r="Y96" s="51">
        <v>0</v>
      </c>
      <c r="Z96" s="51">
        <v>0</v>
      </c>
      <c r="AA96" s="51">
        <v>0</v>
      </c>
      <c r="AB96" s="51">
        <v>0</v>
      </c>
      <c r="AC96" s="51">
        <v>0</v>
      </c>
      <c r="AD96" s="51">
        <v>0</v>
      </c>
      <c r="AE96" s="51">
        <v>0</v>
      </c>
      <c r="AF96" s="51">
        <v>0</v>
      </c>
      <c r="AG96" s="51">
        <v>0</v>
      </c>
      <c r="AH96" s="51">
        <v>0</v>
      </c>
      <c r="AI96" s="51">
        <v>0</v>
      </c>
      <c r="AJ96" s="51">
        <v>0</v>
      </c>
      <c r="AK96" s="51">
        <v>0</v>
      </c>
      <c r="AL96" s="51">
        <v>0</v>
      </c>
      <c r="AM96" s="51">
        <v>4027.1207860432701</v>
      </c>
      <c r="AN96" s="51">
        <v>0</v>
      </c>
      <c r="AO96" s="51">
        <v>0</v>
      </c>
      <c r="AP96" s="51">
        <v>0</v>
      </c>
      <c r="AQ96" s="51">
        <v>0</v>
      </c>
      <c r="AR96" s="51">
        <v>28.201125952683899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6203.6808212364003</v>
      </c>
      <c r="BF96" s="51">
        <v>0</v>
      </c>
      <c r="BG96" s="51">
        <v>0</v>
      </c>
      <c r="BH96" s="51">
        <v>0</v>
      </c>
      <c r="BI96" s="51">
        <v>0</v>
      </c>
      <c r="BJ96" s="51">
        <v>60.425462544510403</v>
      </c>
      <c r="BK96" s="51">
        <v>0</v>
      </c>
      <c r="BL96" s="51">
        <v>0</v>
      </c>
      <c r="BM96" s="51">
        <v>0</v>
      </c>
      <c r="BN96" s="51">
        <v>0</v>
      </c>
      <c r="BO96" s="51">
        <v>0</v>
      </c>
      <c r="BP96" s="51">
        <v>0</v>
      </c>
      <c r="BQ96" s="51">
        <v>0</v>
      </c>
      <c r="BR96" s="51">
        <v>0</v>
      </c>
      <c r="BS96" s="51">
        <v>0</v>
      </c>
      <c r="BT96" s="51">
        <v>0</v>
      </c>
    </row>
    <row r="97" spans="1:72" x14ac:dyDescent="0.3">
      <c r="A97" s="1">
        <v>611000</v>
      </c>
      <c r="B97" s="1" t="s">
        <v>289</v>
      </c>
      <c r="C97" s="1" t="s">
        <v>173</v>
      </c>
      <c r="D97" s="1" t="s">
        <v>174</v>
      </c>
      <c r="E97" s="1">
        <v>0</v>
      </c>
      <c r="F97" s="51">
        <v>0</v>
      </c>
      <c r="G97" s="51">
        <v>0</v>
      </c>
      <c r="H97" s="51">
        <v>0</v>
      </c>
      <c r="I97" s="51">
        <v>0</v>
      </c>
      <c r="J97" s="51">
        <v>0</v>
      </c>
      <c r="K97" s="51">
        <v>0</v>
      </c>
      <c r="L97" s="51">
        <v>0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R97" s="51">
        <f t="shared" si="1"/>
        <v>0</v>
      </c>
      <c r="S97" s="51">
        <v>0</v>
      </c>
      <c r="T97" s="51">
        <v>0</v>
      </c>
      <c r="U97" s="51">
        <v>114.521568609922</v>
      </c>
      <c r="V97" s="51">
        <v>0</v>
      </c>
      <c r="W97" s="51">
        <v>0</v>
      </c>
      <c r="X97" s="51">
        <v>0</v>
      </c>
      <c r="Y97" s="51">
        <v>0</v>
      </c>
      <c r="Z97" s="51">
        <v>0</v>
      </c>
      <c r="AA97" s="51">
        <v>0</v>
      </c>
      <c r="AB97" s="51">
        <v>0</v>
      </c>
      <c r="AC97" s="51">
        <v>0</v>
      </c>
      <c r="AD97" s="51">
        <v>0</v>
      </c>
      <c r="AE97" s="51">
        <v>0</v>
      </c>
      <c r="AF97" s="51">
        <v>0</v>
      </c>
      <c r="AG97" s="51">
        <v>0</v>
      </c>
      <c r="AH97" s="51">
        <v>0</v>
      </c>
      <c r="AI97" s="51">
        <v>0</v>
      </c>
      <c r="AJ97" s="51">
        <v>0</v>
      </c>
      <c r="AK97" s="51">
        <v>0</v>
      </c>
      <c r="AL97" s="51">
        <v>0</v>
      </c>
      <c r="AM97" s="51">
        <v>4027.1207860432701</v>
      </c>
      <c r="AN97" s="51">
        <v>0</v>
      </c>
      <c r="AO97" s="51">
        <v>0</v>
      </c>
      <c r="AP97" s="51">
        <v>0</v>
      </c>
      <c r="AQ97" s="51">
        <v>0</v>
      </c>
      <c r="AR97" s="51">
        <v>28.201125952683899</v>
      </c>
      <c r="AS97" s="51">
        <v>0</v>
      </c>
      <c r="AT97" s="51">
        <v>0</v>
      </c>
      <c r="AU97" s="51">
        <v>0</v>
      </c>
      <c r="AV97" s="51">
        <v>0</v>
      </c>
      <c r="AW97" s="51">
        <v>0</v>
      </c>
      <c r="AX97" s="51">
        <v>0</v>
      </c>
      <c r="AY97" s="51">
        <v>0</v>
      </c>
      <c r="AZ97" s="51">
        <v>0</v>
      </c>
      <c r="BA97" s="51">
        <v>0</v>
      </c>
      <c r="BB97" s="51">
        <v>0</v>
      </c>
      <c r="BC97" s="51">
        <v>0</v>
      </c>
      <c r="BD97" s="51">
        <v>0</v>
      </c>
      <c r="BE97" s="51">
        <v>6203.6808212364003</v>
      </c>
      <c r="BF97" s="51">
        <v>0</v>
      </c>
      <c r="BG97" s="51">
        <v>0</v>
      </c>
      <c r="BH97" s="51">
        <v>0</v>
      </c>
      <c r="BI97" s="51">
        <v>0</v>
      </c>
      <c r="BJ97" s="51">
        <v>60.425462544510403</v>
      </c>
      <c r="BK97" s="51">
        <v>0</v>
      </c>
      <c r="BL97" s="51">
        <v>0</v>
      </c>
      <c r="BM97" s="51">
        <v>0</v>
      </c>
      <c r="BN97" s="51">
        <v>0</v>
      </c>
      <c r="BO97" s="51">
        <v>0</v>
      </c>
      <c r="BP97" s="51">
        <v>0</v>
      </c>
      <c r="BQ97" s="51">
        <v>0</v>
      </c>
      <c r="BR97" s="51">
        <v>0</v>
      </c>
      <c r="BS97" s="51">
        <v>0</v>
      </c>
      <c r="BT97" s="51">
        <v>0</v>
      </c>
    </row>
    <row r="98" spans="1:72" x14ac:dyDescent="0.3">
      <c r="A98" s="1">
        <v>630000</v>
      </c>
      <c r="B98" s="1" t="s">
        <v>263</v>
      </c>
      <c r="C98" s="1" t="s">
        <v>173</v>
      </c>
      <c r="D98" s="1" t="s">
        <v>174</v>
      </c>
      <c r="E98" s="1">
        <v>0</v>
      </c>
      <c r="F98" s="51">
        <v>0</v>
      </c>
      <c r="G98" s="51">
        <v>0</v>
      </c>
      <c r="H98" s="51">
        <v>0</v>
      </c>
      <c r="I98" s="51">
        <v>0</v>
      </c>
      <c r="J98" s="51">
        <v>0</v>
      </c>
      <c r="K98" s="51">
        <v>0</v>
      </c>
      <c r="L98" s="51">
        <v>0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R98" s="51">
        <f t="shared" si="1"/>
        <v>0</v>
      </c>
      <c r="S98" s="51">
        <v>0</v>
      </c>
      <c r="T98" s="51">
        <v>0</v>
      </c>
      <c r="U98" s="51">
        <v>46.600531907760903</v>
      </c>
      <c r="V98" s="51">
        <v>0</v>
      </c>
      <c r="W98" s="51">
        <v>0</v>
      </c>
      <c r="X98" s="51">
        <v>0</v>
      </c>
      <c r="Y98" s="51">
        <v>0</v>
      </c>
      <c r="Z98" s="51">
        <v>0</v>
      </c>
      <c r="AA98" s="51">
        <v>0</v>
      </c>
      <c r="AB98" s="51">
        <v>0</v>
      </c>
      <c r="AC98" s="51">
        <v>0</v>
      </c>
      <c r="AD98" s="51">
        <v>0</v>
      </c>
      <c r="AE98" s="51">
        <v>0</v>
      </c>
      <c r="AF98" s="51">
        <v>0</v>
      </c>
      <c r="AG98" s="51">
        <v>0</v>
      </c>
      <c r="AH98" s="51">
        <v>0</v>
      </c>
      <c r="AI98" s="51">
        <v>0</v>
      </c>
      <c r="AJ98" s="51">
        <v>0</v>
      </c>
      <c r="AK98" s="51">
        <v>0</v>
      </c>
      <c r="AL98" s="51">
        <v>0</v>
      </c>
      <c r="AM98" s="51">
        <v>137186.684561681</v>
      </c>
      <c r="AN98" s="51">
        <v>0</v>
      </c>
      <c r="AO98" s="51">
        <v>0</v>
      </c>
      <c r="AP98" s="51">
        <v>0</v>
      </c>
      <c r="AQ98" s="51">
        <v>0</v>
      </c>
      <c r="AR98" s="51">
        <v>28.989968636675101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7331.6227887339201</v>
      </c>
      <c r="BF98" s="51">
        <v>0</v>
      </c>
      <c r="BG98" s="51">
        <v>0</v>
      </c>
      <c r="BH98" s="51">
        <v>0</v>
      </c>
      <c r="BI98" s="51">
        <v>0</v>
      </c>
      <c r="BJ98" s="51">
        <v>134.27880565446699</v>
      </c>
      <c r="BK98" s="51">
        <v>0</v>
      </c>
      <c r="BL98" s="51">
        <v>0</v>
      </c>
      <c r="BM98" s="51">
        <v>0</v>
      </c>
      <c r="BN98" s="51">
        <v>0</v>
      </c>
      <c r="BO98" s="51">
        <v>0</v>
      </c>
      <c r="BP98" s="51">
        <v>0</v>
      </c>
      <c r="BQ98" s="51">
        <v>0</v>
      </c>
      <c r="BR98" s="51">
        <v>0</v>
      </c>
      <c r="BS98" s="51">
        <v>0</v>
      </c>
      <c r="BT98" s="51">
        <v>0</v>
      </c>
    </row>
    <row r="99" spans="1:72" x14ac:dyDescent="0.3">
      <c r="A99" s="1">
        <v>640000</v>
      </c>
      <c r="B99" s="1" t="s">
        <v>264</v>
      </c>
      <c r="C99" s="1" t="s">
        <v>173</v>
      </c>
      <c r="D99" s="1" t="s">
        <v>174</v>
      </c>
      <c r="E99" s="1">
        <v>2</v>
      </c>
      <c r="F99" s="51">
        <v>29255.4975672158</v>
      </c>
      <c r="G99" s="51">
        <v>30273.438718884699</v>
      </c>
      <c r="H99" s="51">
        <v>32611.7240560391</v>
      </c>
      <c r="I99" s="51">
        <v>32455.602717337501</v>
      </c>
      <c r="J99" s="51">
        <v>32466.484334230299</v>
      </c>
      <c r="K99" s="51">
        <v>31673.061903364702</v>
      </c>
      <c r="L99" s="51">
        <v>31673.061903364702</v>
      </c>
      <c r="M99" s="51">
        <v>32731.720701078499</v>
      </c>
      <c r="N99" s="51">
        <v>32737.071940319998</v>
      </c>
      <c r="O99" s="51">
        <v>32737.071940319998</v>
      </c>
      <c r="P99" s="51">
        <v>35405.615033287497</v>
      </c>
      <c r="Q99" s="51">
        <v>33181.554139440101</v>
      </c>
      <c r="R99" s="51">
        <f t="shared" si="1"/>
        <v>32266.82541290691</v>
      </c>
      <c r="S99" s="51">
        <v>0</v>
      </c>
      <c r="T99" s="51">
        <v>0</v>
      </c>
      <c r="U99" s="51">
        <v>364.58063198424702</v>
      </c>
      <c r="V99" s="51">
        <v>0</v>
      </c>
      <c r="W99" s="51">
        <v>0</v>
      </c>
      <c r="X99" s="51">
        <v>0</v>
      </c>
      <c r="Y99" s="51">
        <v>0</v>
      </c>
      <c r="Z99" s="51">
        <v>0</v>
      </c>
      <c r="AA99" s="51">
        <v>0</v>
      </c>
      <c r="AB99" s="51">
        <v>0</v>
      </c>
      <c r="AC99" s="51">
        <v>0</v>
      </c>
      <c r="AD99" s="51">
        <v>0</v>
      </c>
      <c r="AE99" s="51">
        <v>0</v>
      </c>
      <c r="AF99" s="51">
        <v>0</v>
      </c>
      <c r="AG99" s="51">
        <v>0</v>
      </c>
      <c r="AH99" s="51">
        <v>0</v>
      </c>
      <c r="AI99" s="51">
        <v>0</v>
      </c>
      <c r="AJ99" s="51">
        <v>0</v>
      </c>
      <c r="AK99" s="51">
        <v>0</v>
      </c>
      <c r="AL99" s="51">
        <v>0</v>
      </c>
      <c r="AM99" s="51">
        <v>69815.535693282596</v>
      </c>
      <c r="AN99" s="51">
        <v>0</v>
      </c>
      <c r="AO99" s="51">
        <v>0</v>
      </c>
      <c r="AP99" s="51">
        <v>0</v>
      </c>
      <c r="AQ99" s="51">
        <v>0</v>
      </c>
      <c r="AR99" s="51">
        <v>54.430145195389997</v>
      </c>
      <c r="AS99" s="51">
        <v>0</v>
      </c>
      <c r="AT99" s="51">
        <v>0</v>
      </c>
      <c r="AU99" s="51">
        <v>0</v>
      </c>
      <c r="AV99" s="51">
        <v>0</v>
      </c>
      <c r="AW99" s="51">
        <v>0</v>
      </c>
      <c r="AX99" s="51">
        <v>0</v>
      </c>
      <c r="AY99" s="51">
        <v>0</v>
      </c>
      <c r="AZ99" s="51">
        <v>0</v>
      </c>
      <c r="BA99" s="51">
        <v>0</v>
      </c>
      <c r="BB99" s="51">
        <v>0</v>
      </c>
      <c r="BC99" s="51">
        <v>0</v>
      </c>
      <c r="BD99" s="51">
        <v>0</v>
      </c>
      <c r="BE99" s="51">
        <v>12845.647664128899</v>
      </c>
      <c r="BF99" s="51">
        <v>0</v>
      </c>
      <c r="BG99" s="51">
        <v>0</v>
      </c>
      <c r="BH99" s="51">
        <v>0</v>
      </c>
      <c r="BI99" s="51">
        <v>0</v>
      </c>
      <c r="BJ99" s="51">
        <v>171.87687123771801</v>
      </c>
      <c r="BK99" s="51">
        <v>0</v>
      </c>
      <c r="BL99" s="51">
        <v>0</v>
      </c>
      <c r="BM99" s="51">
        <v>0</v>
      </c>
      <c r="BN99" s="51">
        <v>0</v>
      </c>
      <c r="BO99" s="51">
        <v>0</v>
      </c>
      <c r="BP99" s="51">
        <v>0</v>
      </c>
      <c r="BQ99" s="51">
        <v>0</v>
      </c>
      <c r="BR99" s="51">
        <v>0</v>
      </c>
      <c r="BS99" s="51">
        <v>0</v>
      </c>
      <c r="BT99" s="51">
        <v>0</v>
      </c>
    </row>
    <row r="100" spans="1:72" x14ac:dyDescent="0.3">
      <c r="A100" s="1">
        <v>640200</v>
      </c>
      <c r="B100" s="1" t="s">
        <v>265</v>
      </c>
      <c r="C100" s="1" t="s">
        <v>167</v>
      </c>
      <c r="D100" s="1" t="s">
        <v>174</v>
      </c>
      <c r="E100" s="1">
        <v>0</v>
      </c>
      <c r="F100" s="51">
        <v>0</v>
      </c>
      <c r="G100" s="51">
        <v>0</v>
      </c>
      <c r="H100" s="51">
        <v>0</v>
      </c>
      <c r="I100" s="51">
        <v>0</v>
      </c>
      <c r="J100" s="51">
        <v>0</v>
      </c>
      <c r="K100" s="51">
        <v>0</v>
      </c>
      <c r="L100" s="51">
        <v>0</v>
      </c>
      <c r="M100" s="51">
        <v>0</v>
      </c>
      <c r="N100" s="51">
        <v>0</v>
      </c>
      <c r="O100" s="51">
        <v>0</v>
      </c>
      <c r="P100" s="51">
        <v>0</v>
      </c>
      <c r="Q100" s="51">
        <v>0</v>
      </c>
      <c r="R100" s="51">
        <f t="shared" si="1"/>
        <v>0</v>
      </c>
      <c r="S100" s="51">
        <v>0</v>
      </c>
      <c r="T100" s="51">
        <v>0</v>
      </c>
      <c r="U100" s="51">
        <v>0</v>
      </c>
      <c r="V100" s="51">
        <v>0</v>
      </c>
      <c r="W100" s="51">
        <v>0</v>
      </c>
      <c r="X100" s="51">
        <v>0</v>
      </c>
      <c r="Y100" s="51">
        <v>0</v>
      </c>
      <c r="Z100" s="51">
        <v>0</v>
      </c>
      <c r="AA100" s="51">
        <v>0</v>
      </c>
      <c r="AB100" s="51">
        <v>0</v>
      </c>
      <c r="AC100" s="51">
        <v>0</v>
      </c>
      <c r="AD100" s="51">
        <v>0</v>
      </c>
      <c r="AE100" s="51">
        <v>0</v>
      </c>
      <c r="AF100" s="51">
        <v>0</v>
      </c>
      <c r="AG100" s="51">
        <v>0</v>
      </c>
      <c r="AH100" s="51">
        <v>0</v>
      </c>
      <c r="AI100" s="51">
        <v>0</v>
      </c>
      <c r="AJ100" s="51">
        <v>0</v>
      </c>
      <c r="AK100" s="51">
        <v>0</v>
      </c>
      <c r="AL100" s="51">
        <v>0</v>
      </c>
      <c r="AM100" s="51">
        <v>0</v>
      </c>
      <c r="AN100" s="51">
        <v>0</v>
      </c>
      <c r="AO100" s="51">
        <v>0</v>
      </c>
      <c r="AP100" s="51">
        <v>0</v>
      </c>
      <c r="AQ100" s="51">
        <v>0</v>
      </c>
      <c r="AR100" s="51">
        <v>0</v>
      </c>
      <c r="AS100" s="51">
        <v>0</v>
      </c>
      <c r="AT100" s="51">
        <v>0</v>
      </c>
      <c r="AU100" s="51">
        <v>0</v>
      </c>
      <c r="AV100" s="51">
        <v>0</v>
      </c>
      <c r="AW100" s="51">
        <v>0</v>
      </c>
      <c r="AX100" s="51">
        <v>0</v>
      </c>
      <c r="AY100" s="51">
        <v>0</v>
      </c>
      <c r="AZ100" s="51">
        <v>0</v>
      </c>
      <c r="BA100" s="51">
        <v>0</v>
      </c>
      <c r="BB100" s="51">
        <v>0</v>
      </c>
      <c r="BC100" s="51">
        <v>0</v>
      </c>
      <c r="BD100" s="51">
        <v>0</v>
      </c>
      <c r="BE100" s="51">
        <v>0</v>
      </c>
      <c r="BF100" s="51">
        <v>0</v>
      </c>
      <c r="BG100" s="51">
        <v>0</v>
      </c>
      <c r="BH100" s="51">
        <v>0</v>
      </c>
      <c r="BI100" s="51">
        <v>0</v>
      </c>
      <c r="BJ100" s="51">
        <v>0</v>
      </c>
      <c r="BK100" s="51">
        <v>0</v>
      </c>
      <c r="BL100" s="51">
        <v>0</v>
      </c>
      <c r="BM100" s="51">
        <v>0.19449169486976001</v>
      </c>
      <c r="BN100" s="51">
        <v>0</v>
      </c>
      <c r="BO100" s="51">
        <v>0</v>
      </c>
      <c r="BP100" s="51">
        <v>0</v>
      </c>
      <c r="BQ100" s="51">
        <v>0</v>
      </c>
      <c r="BR100" s="51">
        <v>0</v>
      </c>
      <c r="BS100" s="51">
        <v>0</v>
      </c>
      <c r="BT100" s="51">
        <v>0</v>
      </c>
    </row>
    <row r="101" spans="1:72" x14ac:dyDescent="0.3">
      <c r="A101" s="1">
        <v>640300</v>
      </c>
      <c r="B101" s="1" t="s">
        <v>266</v>
      </c>
      <c r="C101" s="1" t="s">
        <v>167</v>
      </c>
      <c r="D101" s="1" t="s">
        <v>174</v>
      </c>
      <c r="E101" s="1">
        <v>0</v>
      </c>
      <c r="F101" s="51">
        <v>0</v>
      </c>
      <c r="G101" s="51">
        <v>0</v>
      </c>
      <c r="H101" s="51">
        <v>0</v>
      </c>
      <c r="I101" s="51">
        <v>0</v>
      </c>
      <c r="J101" s="51">
        <v>0</v>
      </c>
      <c r="K101" s="51">
        <v>0</v>
      </c>
      <c r="L101" s="51">
        <v>0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R101" s="51">
        <f t="shared" si="1"/>
        <v>0</v>
      </c>
      <c r="S101" s="51">
        <v>0</v>
      </c>
      <c r="T101" s="51">
        <v>0</v>
      </c>
      <c r="U101" s="51">
        <v>0</v>
      </c>
      <c r="V101" s="51">
        <v>0</v>
      </c>
      <c r="W101" s="51">
        <v>0</v>
      </c>
      <c r="X101" s="51">
        <v>0</v>
      </c>
      <c r="Y101" s="51">
        <v>0</v>
      </c>
      <c r="Z101" s="51">
        <v>0</v>
      </c>
      <c r="AA101" s="51">
        <v>0</v>
      </c>
      <c r="AB101" s="51">
        <v>0</v>
      </c>
      <c r="AC101" s="51">
        <v>0</v>
      </c>
      <c r="AD101" s="51">
        <v>0</v>
      </c>
      <c r="AE101" s="51">
        <v>0</v>
      </c>
      <c r="AF101" s="51">
        <v>0</v>
      </c>
      <c r="AG101" s="51">
        <v>0</v>
      </c>
      <c r="AH101" s="51">
        <v>0</v>
      </c>
      <c r="AI101" s="51">
        <v>0</v>
      </c>
      <c r="AJ101" s="51">
        <v>0</v>
      </c>
      <c r="AK101" s="51">
        <v>0</v>
      </c>
      <c r="AL101" s="51">
        <v>0</v>
      </c>
      <c r="AM101" s="51">
        <v>0</v>
      </c>
      <c r="AN101" s="51">
        <v>0</v>
      </c>
      <c r="AO101" s="51">
        <v>0</v>
      </c>
      <c r="AP101" s="51">
        <v>0</v>
      </c>
      <c r="AQ101" s="51">
        <v>0</v>
      </c>
      <c r="AR101" s="51">
        <v>0</v>
      </c>
      <c r="AS101" s="51">
        <v>0</v>
      </c>
      <c r="AT101" s="51">
        <v>0</v>
      </c>
      <c r="AU101" s="51">
        <v>0</v>
      </c>
      <c r="AV101" s="51">
        <v>0</v>
      </c>
      <c r="AW101" s="51">
        <v>0</v>
      </c>
      <c r="AX101" s="51">
        <v>0</v>
      </c>
      <c r="AY101" s="51">
        <v>0</v>
      </c>
      <c r="AZ101" s="51">
        <v>0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0</v>
      </c>
      <c r="BG101" s="51">
        <v>0</v>
      </c>
      <c r="BH101" s="51">
        <v>0</v>
      </c>
      <c r="BI101" s="51">
        <v>0</v>
      </c>
      <c r="BJ101" s="51">
        <v>0</v>
      </c>
      <c r="BK101" s="51">
        <v>0</v>
      </c>
      <c r="BL101" s="51">
        <v>0</v>
      </c>
      <c r="BM101" s="51">
        <v>0</v>
      </c>
      <c r="BN101" s="51">
        <v>0</v>
      </c>
      <c r="BO101" s="51">
        <v>0</v>
      </c>
      <c r="BP101" s="51">
        <v>0</v>
      </c>
      <c r="BQ101" s="51">
        <v>0</v>
      </c>
      <c r="BR101" s="51">
        <v>0</v>
      </c>
      <c r="BS101" s="51">
        <v>0</v>
      </c>
      <c r="BT101" s="51">
        <v>0</v>
      </c>
    </row>
    <row r="102" spans="1:72" x14ac:dyDescent="0.3">
      <c r="A102" s="1">
        <v>640400</v>
      </c>
      <c r="B102" s="1" t="s">
        <v>267</v>
      </c>
      <c r="C102" s="1" t="s">
        <v>167</v>
      </c>
      <c r="D102" s="1" t="s">
        <v>174</v>
      </c>
      <c r="E102" s="1">
        <v>0</v>
      </c>
      <c r="F102" s="51">
        <v>0</v>
      </c>
      <c r="G102" s="51">
        <v>0</v>
      </c>
      <c r="H102" s="51">
        <v>0</v>
      </c>
      <c r="I102" s="51">
        <v>0</v>
      </c>
      <c r="J102" s="51">
        <v>0</v>
      </c>
      <c r="K102" s="51">
        <v>0</v>
      </c>
      <c r="L102" s="51">
        <v>0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R102" s="51">
        <f t="shared" si="1"/>
        <v>0</v>
      </c>
      <c r="S102" s="51">
        <v>0</v>
      </c>
      <c r="T102" s="51">
        <v>0</v>
      </c>
      <c r="U102" s="51">
        <v>0</v>
      </c>
      <c r="V102" s="51">
        <v>0</v>
      </c>
      <c r="W102" s="51">
        <v>0</v>
      </c>
      <c r="X102" s="51">
        <v>0</v>
      </c>
      <c r="Y102" s="51">
        <v>0</v>
      </c>
      <c r="Z102" s="51">
        <v>0</v>
      </c>
      <c r="AA102" s="51">
        <v>0</v>
      </c>
      <c r="AB102" s="51">
        <v>0</v>
      </c>
      <c r="AC102" s="51">
        <v>0</v>
      </c>
      <c r="AD102" s="51">
        <v>0</v>
      </c>
      <c r="AE102" s="51">
        <v>0</v>
      </c>
      <c r="AF102" s="51">
        <v>0</v>
      </c>
      <c r="AG102" s="51">
        <v>0</v>
      </c>
      <c r="AH102" s="51">
        <v>0</v>
      </c>
      <c r="AI102" s="51">
        <v>0</v>
      </c>
      <c r="AJ102" s="51">
        <v>0</v>
      </c>
      <c r="AK102" s="51">
        <v>0</v>
      </c>
      <c r="AL102" s="51">
        <v>0</v>
      </c>
      <c r="AM102" s="51">
        <v>0</v>
      </c>
      <c r="AN102" s="51">
        <v>0</v>
      </c>
      <c r="AO102" s="51">
        <v>0</v>
      </c>
      <c r="AP102" s="51">
        <v>0</v>
      </c>
      <c r="AQ102" s="51">
        <v>0</v>
      </c>
      <c r="AR102" s="51">
        <v>0</v>
      </c>
      <c r="AS102" s="51">
        <v>0</v>
      </c>
      <c r="AT102" s="51">
        <v>0</v>
      </c>
      <c r="AU102" s="51">
        <v>0</v>
      </c>
      <c r="AV102" s="51">
        <v>0</v>
      </c>
      <c r="AW102" s="51">
        <v>0</v>
      </c>
      <c r="AX102" s="51">
        <v>0</v>
      </c>
      <c r="AY102" s="51">
        <v>0</v>
      </c>
      <c r="AZ102" s="51">
        <v>0</v>
      </c>
      <c r="BA102" s="51">
        <v>0</v>
      </c>
      <c r="BB102" s="51">
        <v>0</v>
      </c>
      <c r="BC102" s="51">
        <v>0</v>
      </c>
      <c r="BD102" s="51">
        <v>0</v>
      </c>
      <c r="BE102" s="51">
        <v>0</v>
      </c>
      <c r="BF102" s="51">
        <v>0</v>
      </c>
      <c r="BG102" s="51">
        <v>0</v>
      </c>
      <c r="BH102" s="51">
        <v>0</v>
      </c>
      <c r="BI102" s="51">
        <v>0</v>
      </c>
      <c r="BJ102" s="51">
        <v>0</v>
      </c>
      <c r="BK102" s="51">
        <v>0</v>
      </c>
      <c r="BL102" s="51">
        <v>0</v>
      </c>
      <c r="BM102" s="51">
        <v>0</v>
      </c>
      <c r="BN102" s="51">
        <v>0</v>
      </c>
      <c r="BO102" s="51">
        <v>0</v>
      </c>
      <c r="BP102" s="51">
        <v>0</v>
      </c>
      <c r="BQ102" s="51">
        <v>0</v>
      </c>
      <c r="BR102" s="51">
        <v>0</v>
      </c>
      <c r="BS102" s="51">
        <v>0</v>
      </c>
      <c r="BT102" s="51">
        <v>0</v>
      </c>
    </row>
    <row r="103" spans="1:72" x14ac:dyDescent="0.3">
      <c r="A103" s="1">
        <v>641000</v>
      </c>
      <c r="B103" s="1" t="s">
        <v>268</v>
      </c>
      <c r="C103" s="1" t="s">
        <v>173</v>
      </c>
      <c r="D103" s="1" t="s">
        <v>174</v>
      </c>
      <c r="E103" s="1">
        <v>1</v>
      </c>
      <c r="F103" s="51">
        <v>14939.179780688401</v>
      </c>
      <c r="G103" s="51">
        <v>15375.6972829063</v>
      </c>
      <c r="H103" s="51">
        <v>16095.9548973692</v>
      </c>
      <c r="I103" s="51">
        <v>16079.5396248333</v>
      </c>
      <c r="J103" s="51">
        <v>16090.421241726201</v>
      </c>
      <c r="K103" s="51">
        <v>17270.1418403567</v>
      </c>
      <c r="L103" s="51">
        <v>16604.368737765199</v>
      </c>
      <c r="M103" s="51">
        <v>17075.773343662499</v>
      </c>
      <c r="N103" s="51">
        <v>17081.1245829041</v>
      </c>
      <c r="O103" s="51">
        <v>17081.1245829041</v>
      </c>
      <c r="P103" s="51">
        <v>16609.719977006702</v>
      </c>
      <c r="Q103" s="51">
        <v>16447.979186798399</v>
      </c>
      <c r="R103" s="51">
        <f t="shared" si="1"/>
        <v>16395.918756576757</v>
      </c>
      <c r="S103" s="51">
        <v>0</v>
      </c>
      <c r="T103" s="51">
        <v>0</v>
      </c>
      <c r="U103" s="51">
        <v>348.13338542856701</v>
      </c>
      <c r="V103" s="51">
        <v>0</v>
      </c>
      <c r="W103" s="51">
        <v>0</v>
      </c>
      <c r="X103" s="51">
        <v>0</v>
      </c>
      <c r="Y103" s="51">
        <v>0</v>
      </c>
      <c r="Z103" s="51">
        <v>0</v>
      </c>
      <c r="AA103" s="51">
        <v>0</v>
      </c>
      <c r="AB103" s="51">
        <v>0</v>
      </c>
      <c r="AC103" s="51">
        <v>0</v>
      </c>
      <c r="AD103" s="51">
        <v>0</v>
      </c>
      <c r="AE103" s="51">
        <v>0</v>
      </c>
      <c r="AF103" s="51">
        <v>0</v>
      </c>
      <c r="AG103" s="51">
        <v>0</v>
      </c>
      <c r="AH103" s="51">
        <v>0</v>
      </c>
      <c r="AI103" s="51">
        <v>0</v>
      </c>
      <c r="AJ103" s="51">
        <v>0</v>
      </c>
      <c r="AK103" s="51">
        <v>0</v>
      </c>
      <c r="AL103" s="51">
        <v>0</v>
      </c>
      <c r="AM103" s="51">
        <v>261.97465535346402</v>
      </c>
      <c r="AN103" s="51">
        <v>0</v>
      </c>
      <c r="AO103" s="51">
        <v>0</v>
      </c>
      <c r="AP103" s="51">
        <v>0</v>
      </c>
      <c r="AQ103" s="51">
        <v>0</v>
      </c>
      <c r="AR103" s="51">
        <v>51.235332325225798</v>
      </c>
      <c r="AS103" s="51">
        <v>0</v>
      </c>
      <c r="AT103" s="51">
        <v>0</v>
      </c>
      <c r="AU103" s="51">
        <v>0</v>
      </c>
      <c r="AV103" s="51">
        <v>0</v>
      </c>
      <c r="AW103" s="51">
        <v>0</v>
      </c>
      <c r="AX103" s="51">
        <v>0</v>
      </c>
      <c r="AY103" s="51">
        <v>0</v>
      </c>
      <c r="AZ103" s="51">
        <v>0</v>
      </c>
      <c r="BA103" s="51">
        <v>0</v>
      </c>
      <c r="BB103" s="51">
        <v>0</v>
      </c>
      <c r="BC103" s="51">
        <v>0</v>
      </c>
      <c r="BD103" s="51">
        <v>0</v>
      </c>
      <c r="BE103" s="51">
        <v>3835.00268949159</v>
      </c>
      <c r="BF103" s="51">
        <v>0</v>
      </c>
      <c r="BG103" s="51">
        <v>0</v>
      </c>
      <c r="BH103" s="51">
        <v>0</v>
      </c>
      <c r="BI103" s="51">
        <v>0</v>
      </c>
      <c r="BJ103" s="51">
        <v>93.995163958127307</v>
      </c>
      <c r="BK103" s="51">
        <v>0</v>
      </c>
      <c r="BL103" s="51">
        <v>0</v>
      </c>
      <c r="BM103" s="51">
        <v>0</v>
      </c>
      <c r="BN103" s="51">
        <v>0</v>
      </c>
      <c r="BO103" s="51">
        <v>0</v>
      </c>
      <c r="BP103" s="51">
        <v>0</v>
      </c>
      <c r="BQ103" s="51">
        <v>0</v>
      </c>
      <c r="BR103" s="51">
        <v>0</v>
      </c>
      <c r="BS103" s="51">
        <v>0</v>
      </c>
      <c r="BT103" s="51">
        <v>0</v>
      </c>
    </row>
    <row r="104" spans="1:72" x14ac:dyDescent="0.3">
      <c r="A104" s="1">
        <v>642000</v>
      </c>
      <c r="B104" s="1" t="s">
        <v>269</v>
      </c>
      <c r="C104" s="1" t="s">
        <v>173</v>
      </c>
      <c r="D104" s="1" t="s">
        <v>174</v>
      </c>
      <c r="E104" s="1">
        <v>1</v>
      </c>
      <c r="F104" s="51">
        <v>14681.829149612</v>
      </c>
      <c r="G104" s="51">
        <v>15152.0381488164</v>
      </c>
      <c r="H104" s="51">
        <v>15924.579396270399</v>
      </c>
      <c r="I104" s="51">
        <v>15906.897152531001</v>
      </c>
      <c r="J104" s="51">
        <v>15917.7787694238</v>
      </c>
      <c r="K104" s="51">
        <v>16969.702227920301</v>
      </c>
      <c r="L104" s="51">
        <v>16447.249532232301</v>
      </c>
      <c r="M104" s="51">
        <v>16955.0383084065</v>
      </c>
      <c r="N104" s="51">
        <v>16960.389547647999</v>
      </c>
      <c r="O104" s="51">
        <v>16960.389547647999</v>
      </c>
      <c r="P104" s="51">
        <v>16452.600771473801</v>
      </c>
      <c r="Q104" s="51">
        <v>16283.3964234288</v>
      </c>
      <c r="R104" s="51">
        <f t="shared" si="1"/>
        <v>16217.657414617608</v>
      </c>
      <c r="S104" s="51">
        <v>0</v>
      </c>
      <c r="T104" s="51">
        <v>0</v>
      </c>
      <c r="U104" s="51">
        <v>166.299937396323</v>
      </c>
      <c r="V104" s="51">
        <v>0</v>
      </c>
      <c r="W104" s="51">
        <v>0</v>
      </c>
      <c r="X104" s="51">
        <v>0</v>
      </c>
      <c r="Y104" s="51">
        <v>0</v>
      </c>
      <c r="Z104" s="51">
        <v>0</v>
      </c>
      <c r="AA104" s="51">
        <v>0</v>
      </c>
      <c r="AB104" s="51">
        <v>0</v>
      </c>
      <c r="AC104" s="51">
        <v>0</v>
      </c>
      <c r="AD104" s="51">
        <v>0</v>
      </c>
      <c r="AE104" s="51">
        <v>0</v>
      </c>
      <c r="AF104" s="51">
        <v>0</v>
      </c>
      <c r="AG104" s="51">
        <v>0</v>
      </c>
      <c r="AH104" s="51">
        <v>0</v>
      </c>
      <c r="AI104" s="51">
        <v>0</v>
      </c>
      <c r="AJ104" s="51">
        <v>0</v>
      </c>
      <c r="AK104" s="51">
        <v>0</v>
      </c>
      <c r="AL104" s="51">
        <v>0</v>
      </c>
      <c r="AM104" s="51">
        <v>118.563055403871</v>
      </c>
      <c r="AN104" s="51">
        <v>0</v>
      </c>
      <c r="AO104" s="51">
        <v>0</v>
      </c>
      <c r="AP104" s="51">
        <v>0</v>
      </c>
      <c r="AQ104" s="51">
        <v>0</v>
      </c>
      <c r="AR104" s="51">
        <v>58.6898956889423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3673.8681227062302</v>
      </c>
      <c r="BF104" s="51">
        <v>0</v>
      </c>
      <c r="BG104" s="51">
        <v>0</v>
      </c>
      <c r="BH104" s="51">
        <v>0</v>
      </c>
      <c r="BI104" s="51">
        <v>0</v>
      </c>
      <c r="BJ104" s="51">
        <v>107.42304452357401</v>
      </c>
      <c r="BK104" s="51">
        <v>0</v>
      </c>
      <c r="BL104" s="51">
        <v>0</v>
      </c>
      <c r="BM104" s="51">
        <v>0</v>
      </c>
      <c r="BN104" s="51">
        <v>0</v>
      </c>
      <c r="BO104" s="51">
        <v>0</v>
      </c>
      <c r="BP104" s="51">
        <v>0</v>
      </c>
      <c r="BQ104" s="51">
        <v>0</v>
      </c>
      <c r="BR104" s="51">
        <v>0</v>
      </c>
      <c r="BS104" s="51">
        <v>0</v>
      </c>
      <c r="BT104" s="51">
        <v>0</v>
      </c>
    </row>
    <row r="105" spans="1:72" x14ac:dyDescent="0.3">
      <c r="A105" s="1">
        <v>650000</v>
      </c>
      <c r="B105" s="1" t="s">
        <v>290</v>
      </c>
      <c r="C105" s="1" t="s">
        <v>173</v>
      </c>
      <c r="D105" s="1" t="s">
        <v>174</v>
      </c>
      <c r="E105" s="1">
        <v>0</v>
      </c>
      <c r="F105" s="51">
        <v>0</v>
      </c>
      <c r="G105" s="51">
        <v>0</v>
      </c>
      <c r="H105" s="51">
        <v>0</v>
      </c>
      <c r="I105" s="51">
        <v>0</v>
      </c>
      <c r="J105" s="51">
        <v>0</v>
      </c>
      <c r="K105" s="51">
        <v>0</v>
      </c>
      <c r="L105" s="51">
        <v>0</v>
      </c>
      <c r="M105" s="51">
        <v>0</v>
      </c>
      <c r="N105" s="51">
        <v>0</v>
      </c>
      <c r="O105" s="51">
        <v>0</v>
      </c>
      <c r="P105" s="51">
        <v>0</v>
      </c>
      <c r="Q105" s="51">
        <v>0</v>
      </c>
      <c r="R105" s="51">
        <f t="shared" si="1"/>
        <v>0</v>
      </c>
      <c r="S105" s="51">
        <v>0</v>
      </c>
      <c r="T105" s="51">
        <v>0</v>
      </c>
      <c r="U105" s="51">
        <v>114.521568609922</v>
      </c>
      <c r="V105" s="51">
        <v>0</v>
      </c>
      <c r="W105" s="51">
        <v>0</v>
      </c>
      <c r="X105" s="51">
        <v>0</v>
      </c>
      <c r="Y105" s="51">
        <v>0</v>
      </c>
      <c r="Z105" s="51">
        <v>0</v>
      </c>
      <c r="AA105" s="51">
        <v>0</v>
      </c>
      <c r="AB105" s="51">
        <v>0</v>
      </c>
      <c r="AC105" s="51">
        <v>0</v>
      </c>
      <c r="AD105" s="51">
        <v>0</v>
      </c>
      <c r="AE105" s="51">
        <v>0</v>
      </c>
      <c r="AF105" s="51">
        <v>0</v>
      </c>
      <c r="AG105" s="51">
        <v>0</v>
      </c>
      <c r="AH105" s="51">
        <v>0</v>
      </c>
      <c r="AI105" s="51">
        <v>0</v>
      </c>
      <c r="AJ105" s="51">
        <v>0</v>
      </c>
      <c r="AK105" s="51">
        <v>0</v>
      </c>
      <c r="AL105" s="51">
        <v>0</v>
      </c>
      <c r="AM105" s="51">
        <v>4027.1207860432701</v>
      </c>
      <c r="AN105" s="51">
        <v>0</v>
      </c>
      <c r="AO105" s="51">
        <v>0</v>
      </c>
      <c r="AP105" s="51">
        <v>0</v>
      </c>
      <c r="AQ105" s="51">
        <v>0</v>
      </c>
      <c r="AR105" s="51">
        <v>28.201125952683899</v>
      </c>
      <c r="AS105" s="51">
        <v>0</v>
      </c>
      <c r="AT105" s="51">
        <v>0</v>
      </c>
      <c r="AU105" s="51">
        <v>0</v>
      </c>
      <c r="AV105" s="51">
        <v>0</v>
      </c>
      <c r="AW105" s="51">
        <v>0</v>
      </c>
      <c r="AX105" s="51">
        <v>0</v>
      </c>
      <c r="AY105" s="51">
        <v>0</v>
      </c>
      <c r="AZ105" s="51">
        <v>0</v>
      </c>
      <c r="BA105" s="51">
        <v>0</v>
      </c>
      <c r="BB105" s="51">
        <v>0</v>
      </c>
      <c r="BC105" s="51">
        <v>0</v>
      </c>
      <c r="BD105" s="51">
        <v>0</v>
      </c>
      <c r="BE105" s="51">
        <v>6203.6808212364003</v>
      </c>
      <c r="BF105" s="51">
        <v>0</v>
      </c>
      <c r="BG105" s="51">
        <v>0</v>
      </c>
      <c r="BH105" s="51">
        <v>0</v>
      </c>
      <c r="BI105" s="51">
        <v>0</v>
      </c>
      <c r="BJ105" s="51">
        <v>60.425462544510403</v>
      </c>
      <c r="BK105" s="51">
        <v>0</v>
      </c>
      <c r="BL105" s="51">
        <v>0</v>
      </c>
      <c r="BM105" s="51">
        <v>0</v>
      </c>
      <c r="BN105" s="51">
        <v>0</v>
      </c>
      <c r="BO105" s="51">
        <v>0</v>
      </c>
      <c r="BP105" s="51">
        <v>0</v>
      </c>
      <c r="BQ105" s="51">
        <v>0</v>
      </c>
      <c r="BR105" s="51">
        <v>0</v>
      </c>
      <c r="BS105" s="51">
        <v>0</v>
      </c>
      <c r="BT105" s="51">
        <v>0</v>
      </c>
    </row>
    <row r="106" spans="1:72" x14ac:dyDescent="0.3">
      <c r="A106" s="1">
        <v>660300</v>
      </c>
      <c r="B106" s="1" t="s">
        <v>270</v>
      </c>
      <c r="C106" s="1" t="s">
        <v>138</v>
      </c>
      <c r="D106" s="1" t="s">
        <v>174</v>
      </c>
      <c r="E106" s="1">
        <v>3</v>
      </c>
      <c r="F106" s="51">
        <v>15369.3652794391</v>
      </c>
      <c r="G106" s="51">
        <v>15825.934080069999</v>
      </c>
      <c r="H106" s="51">
        <v>16527.106437792201</v>
      </c>
      <c r="I106" s="51">
        <v>16511.972487266401</v>
      </c>
      <c r="J106" s="51">
        <v>16526.481309790201</v>
      </c>
      <c r="K106" s="51">
        <v>17808.999730773299</v>
      </c>
      <c r="L106" s="51">
        <v>17088.0584486279</v>
      </c>
      <c r="M106" s="51">
        <v>17547.819636927099</v>
      </c>
      <c r="N106" s="51">
        <v>17554.9546225825</v>
      </c>
      <c r="O106" s="51">
        <v>17554.9546225825</v>
      </c>
      <c r="P106" s="51">
        <v>17095.193434283199</v>
      </c>
      <c r="Q106" s="51">
        <v>16915.847866994001</v>
      </c>
      <c r="R106" s="51">
        <f t="shared" si="1"/>
        <v>16860.557329760701</v>
      </c>
      <c r="S106" s="51">
        <v>0</v>
      </c>
      <c r="T106" s="51">
        <v>0</v>
      </c>
      <c r="U106" s="51">
        <v>59.462278714302897</v>
      </c>
      <c r="V106" s="51">
        <v>0</v>
      </c>
      <c r="W106" s="51">
        <v>0</v>
      </c>
      <c r="X106" s="51">
        <v>0</v>
      </c>
      <c r="Y106" s="51">
        <v>0</v>
      </c>
      <c r="Z106" s="51">
        <v>0</v>
      </c>
      <c r="AA106" s="51">
        <v>0</v>
      </c>
      <c r="AB106" s="51">
        <v>0</v>
      </c>
      <c r="AC106" s="51">
        <v>0</v>
      </c>
      <c r="AD106" s="51">
        <v>0</v>
      </c>
      <c r="AE106" s="51">
        <v>0</v>
      </c>
      <c r="AF106" s="51">
        <v>0</v>
      </c>
      <c r="AG106" s="51">
        <v>0</v>
      </c>
      <c r="AH106" s="51">
        <v>0</v>
      </c>
      <c r="AI106" s="51">
        <v>0</v>
      </c>
      <c r="AJ106" s="51">
        <v>0</v>
      </c>
      <c r="AK106" s="51">
        <v>0</v>
      </c>
      <c r="AL106" s="51">
        <v>0</v>
      </c>
      <c r="AM106" s="51">
        <v>817678.09720505704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2.5113494984221201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815191.81011928001</v>
      </c>
      <c r="BF106" s="51">
        <v>0</v>
      </c>
      <c r="BG106" s="51">
        <v>0</v>
      </c>
      <c r="BH106" s="51">
        <v>0</v>
      </c>
      <c r="BI106" s="51">
        <v>0</v>
      </c>
      <c r="BJ106" s="51">
        <v>0</v>
      </c>
      <c r="BK106" s="51">
        <v>7.9195925377485903</v>
      </c>
      <c r="BL106" s="51">
        <v>0</v>
      </c>
      <c r="BM106" s="51">
        <v>0</v>
      </c>
      <c r="BN106" s="51">
        <v>0</v>
      </c>
      <c r="BO106" s="51">
        <v>0</v>
      </c>
      <c r="BP106" s="51">
        <v>0</v>
      </c>
      <c r="BQ106" s="51">
        <v>0</v>
      </c>
      <c r="BR106" s="51">
        <v>0</v>
      </c>
      <c r="BS106" s="51">
        <v>0</v>
      </c>
      <c r="BT106" s="51">
        <v>0</v>
      </c>
    </row>
    <row r="107" spans="1:72" x14ac:dyDescent="0.3">
      <c r="A107" s="1">
        <v>710000</v>
      </c>
      <c r="B107" s="1" t="s">
        <v>271</v>
      </c>
      <c r="C107" s="1" t="s">
        <v>141</v>
      </c>
      <c r="D107" s="1" t="s">
        <v>174</v>
      </c>
      <c r="E107" s="1">
        <v>5</v>
      </c>
      <c r="F107" s="51">
        <v>36136.177701652501</v>
      </c>
      <c r="G107" s="51">
        <v>41202.232104741197</v>
      </c>
      <c r="H107" s="51">
        <v>41827.339402014099</v>
      </c>
      <c r="I107" s="51">
        <v>41636.331735059</v>
      </c>
      <c r="J107" s="51">
        <v>39670.979025847999</v>
      </c>
      <c r="K107" s="51">
        <v>39115.495521962497</v>
      </c>
      <c r="L107" s="51">
        <v>39012.190132899603</v>
      </c>
      <c r="M107" s="51">
        <v>40176.236064223398</v>
      </c>
      <c r="N107" s="51">
        <v>42157.821629568803</v>
      </c>
      <c r="O107" s="51">
        <v>42157.821629568803</v>
      </c>
      <c r="P107" s="51">
        <v>47056.240607309701</v>
      </c>
      <c r="Q107" s="51">
        <v>40607.731633589203</v>
      </c>
      <c r="R107" s="51">
        <f t="shared" si="1"/>
        <v>40896.3830990364</v>
      </c>
      <c r="S107" s="51">
        <v>0</v>
      </c>
      <c r="T107" s="51">
        <v>0</v>
      </c>
      <c r="U107" s="51">
        <v>401.31281595860003</v>
      </c>
      <c r="V107" s="51">
        <v>0</v>
      </c>
      <c r="W107" s="51">
        <v>0</v>
      </c>
      <c r="X107" s="51">
        <v>0</v>
      </c>
      <c r="Y107" s="51">
        <v>0</v>
      </c>
      <c r="Z107" s="51">
        <v>0</v>
      </c>
      <c r="AA107" s="51">
        <v>0</v>
      </c>
      <c r="AB107" s="51">
        <v>0</v>
      </c>
      <c r="AC107" s="51">
        <v>0</v>
      </c>
      <c r="AD107" s="51">
        <v>0</v>
      </c>
      <c r="AE107" s="51">
        <v>0</v>
      </c>
      <c r="AF107" s="51">
        <v>0</v>
      </c>
      <c r="AG107" s="51">
        <v>0</v>
      </c>
      <c r="AH107" s="51">
        <v>0</v>
      </c>
      <c r="AI107" s="51">
        <v>0</v>
      </c>
      <c r="AJ107" s="51">
        <v>0</v>
      </c>
      <c r="AK107" s="51">
        <v>0</v>
      </c>
      <c r="AL107" s="51">
        <v>0</v>
      </c>
      <c r="AM107" s="51">
        <v>659.40937640188997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30.670203553576201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86761.296139909799</v>
      </c>
      <c r="BF107" s="51">
        <v>0</v>
      </c>
      <c r="BG107" s="51">
        <v>0</v>
      </c>
      <c r="BH107" s="51">
        <v>0</v>
      </c>
      <c r="BI107" s="51">
        <v>0</v>
      </c>
      <c r="BJ107" s="51">
        <v>0</v>
      </c>
      <c r="BK107" s="51">
        <v>0</v>
      </c>
      <c r="BL107" s="51">
        <v>13.348179596929199</v>
      </c>
      <c r="BM107" s="51">
        <v>0</v>
      </c>
      <c r="BN107" s="51">
        <v>0</v>
      </c>
      <c r="BO107" s="51">
        <v>0</v>
      </c>
      <c r="BP107" s="51">
        <v>0</v>
      </c>
      <c r="BQ107" s="51">
        <v>0</v>
      </c>
      <c r="BR107" s="51">
        <v>0</v>
      </c>
      <c r="BS107" s="51">
        <v>0</v>
      </c>
      <c r="BT107" s="51">
        <v>0</v>
      </c>
    </row>
    <row r="108" spans="1:72" x14ac:dyDescent="0.3">
      <c r="A108" s="1">
        <v>711000</v>
      </c>
      <c r="B108" s="1" t="s">
        <v>272</v>
      </c>
      <c r="C108" s="1" t="s">
        <v>141</v>
      </c>
      <c r="D108" s="1" t="s">
        <v>174</v>
      </c>
      <c r="E108" s="1">
        <v>5</v>
      </c>
      <c r="F108" s="51">
        <v>23128.116954993398</v>
      </c>
      <c r="G108" s="51">
        <v>23630.774463916801</v>
      </c>
      <c r="H108" s="51">
        <v>24455.336613534801</v>
      </c>
      <c r="I108" s="51">
        <v>24436.434141218699</v>
      </c>
      <c r="J108" s="51">
        <v>24447.315758111501</v>
      </c>
      <c r="K108" s="51">
        <v>25719.828053431302</v>
      </c>
      <c r="L108" s="51">
        <v>24996.899014004</v>
      </c>
      <c r="M108" s="51">
        <v>25539.729627498498</v>
      </c>
      <c r="N108" s="51">
        <v>25545.080866740002</v>
      </c>
      <c r="O108" s="51">
        <v>25545.080866740002</v>
      </c>
      <c r="P108" s="51">
        <v>25002.2502532455</v>
      </c>
      <c r="Q108" s="51">
        <v>24851.166746905699</v>
      </c>
      <c r="R108" s="51">
        <f t="shared" si="1"/>
        <v>24774.834446695022</v>
      </c>
      <c r="S108" s="51">
        <v>0</v>
      </c>
      <c r="T108" s="51">
        <v>0</v>
      </c>
      <c r="U108" s="51">
        <v>40.2043804694408</v>
      </c>
      <c r="V108" s="51">
        <v>0</v>
      </c>
      <c r="W108" s="51">
        <v>0</v>
      </c>
      <c r="X108" s="51">
        <v>0</v>
      </c>
      <c r="Y108" s="51">
        <v>0</v>
      </c>
      <c r="Z108" s="51">
        <v>0</v>
      </c>
      <c r="AA108" s="51">
        <v>0</v>
      </c>
      <c r="AB108" s="51">
        <v>0</v>
      </c>
      <c r="AC108" s="51">
        <v>0</v>
      </c>
      <c r="AD108" s="51">
        <v>0</v>
      </c>
      <c r="AE108" s="51">
        <v>0</v>
      </c>
      <c r="AF108" s="51">
        <v>0</v>
      </c>
      <c r="AG108" s="51">
        <v>0</v>
      </c>
      <c r="AH108" s="51">
        <v>0</v>
      </c>
      <c r="AI108" s="51">
        <v>0</v>
      </c>
      <c r="AJ108" s="51">
        <v>0</v>
      </c>
      <c r="AK108" s="51">
        <v>0</v>
      </c>
      <c r="AL108" s="51">
        <v>0</v>
      </c>
      <c r="AM108" s="51">
        <v>80857.447935143995</v>
      </c>
      <c r="AN108" s="51">
        <v>0</v>
      </c>
      <c r="AO108" s="51">
        <v>0</v>
      </c>
      <c r="AP108" s="51">
        <v>0</v>
      </c>
      <c r="AQ108" s="51">
        <v>0</v>
      </c>
      <c r="AR108" s="51">
        <v>0</v>
      </c>
      <c r="AS108" s="51">
        <v>0</v>
      </c>
      <c r="AT108" s="51">
        <v>53.0407642100378</v>
      </c>
      <c r="AU108" s="51">
        <v>0</v>
      </c>
      <c r="AV108" s="51">
        <v>0</v>
      </c>
      <c r="AW108" s="51">
        <v>0</v>
      </c>
      <c r="AX108" s="51">
        <v>0</v>
      </c>
      <c r="AY108" s="51">
        <v>0</v>
      </c>
      <c r="AZ108" s="51">
        <v>0</v>
      </c>
      <c r="BA108" s="51">
        <v>0</v>
      </c>
      <c r="BB108" s="51">
        <v>0</v>
      </c>
      <c r="BC108" s="51">
        <v>0</v>
      </c>
      <c r="BD108" s="51">
        <v>0</v>
      </c>
      <c r="BE108" s="51">
        <v>12313.903593737199</v>
      </c>
      <c r="BF108" s="51">
        <v>0</v>
      </c>
      <c r="BG108" s="51">
        <v>0</v>
      </c>
      <c r="BH108" s="51">
        <v>0</v>
      </c>
      <c r="BI108" s="51">
        <v>0</v>
      </c>
      <c r="BJ108" s="51">
        <v>0</v>
      </c>
      <c r="BK108" s="51">
        <v>0</v>
      </c>
      <c r="BL108" s="51">
        <v>19.0866493301885</v>
      </c>
      <c r="BM108" s="51">
        <v>0</v>
      </c>
      <c r="BN108" s="51">
        <v>0</v>
      </c>
      <c r="BO108" s="51">
        <v>0</v>
      </c>
      <c r="BP108" s="51">
        <v>0</v>
      </c>
      <c r="BQ108" s="51">
        <v>0</v>
      </c>
      <c r="BR108" s="51">
        <v>0</v>
      </c>
      <c r="BS108" s="51">
        <v>0</v>
      </c>
      <c r="BT108" s="51">
        <v>0</v>
      </c>
    </row>
    <row r="109" spans="1:72" x14ac:dyDescent="0.3">
      <c r="A109" s="1">
        <v>712000</v>
      </c>
      <c r="B109" s="1" t="s">
        <v>273</v>
      </c>
      <c r="C109" s="1" t="s">
        <v>141</v>
      </c>
      <c r="D109" s="1" t="s">
        <v>174</v>
      </c>
      <c r="E109" s="1">
        <v>9</v>
      </c>
      <c r="F109" s="51">
        <v>17898.507832103802</v>
      </c>
      <c r="G109" s="51">
        <v>26004.101893657102</v>
      </c>
      <c r="H109" s="51">
        <v>29324.035153079301</v>
      </c>
      <c r="I109" s="51">
        <v>36580.567776250798</v>
      </c>
      <c r="J109" s="51">
        <v>23412.4762638721</v>
      </c>
      <c r="K109" s="51">
        <v>25134.322802553899</v>
      </c>
      <c r="L109" s="51">
        <v>23066.1349953996</v>
      </c>
      <c r="M109" s="51">
        <v>38311.5333689732</v>
      </c>
      <c r="N109" s="51">
        <v>26842.681010739099</v>
      </c>
      <c r="O109" s="51">
        <v>30935.602654422899</v>
      </c>
      <c r="P109" s="51">
        <v>28699.848076844399</v>
      </c>
      <c r="Q109" s="51">
        <v>22701.525489424599</v>
      </c>
      <c r="R109" s="51">
        <f t="shared" si="1"/>
        <v>27409.278109776733</v>
      </c>
      <c r="S109" s="51">
        <v>0</v>
      </c>
      <c r="T109" s="51">
        <v>0</v>
      </c>
      <c r="U109" s="51">
        <v>109.648310371202</v>
      </c>
      <c r="V109" s="51">
        <v>0</v>
      </c>
      <c r="W109" s="51">
        <v>0</v>
      </c>
      <c r="X109" s="51">
        <v>0</v>
      </c>
      <c r="Y109" s="51">
        <v>0</v>
      </c>
      <c r="Z109" s="51">
        <v>0</v>
      </c>
      <c r="AA109" s="51">
        <v>0</v>
      </c>
      <c r="AB109" s="51">
        <v>0</v>
      </c>
      <c r="AC109" s="51">
        <v>0</v>
      </c>
      <c r="AD109" s="51">
        <v>0</v>
      </c>
      <c r="AE109" s="51">
        <v>0</v>
      </c>
      <c r="AF109" s="51">
        <v>0</v>
      </c>
      <c r="AG109" s="51">
        <v>0</v>
      </c>
      <c r="AH109" s="51">
        <v>0</v>
      </c>
      <c r="AI109" s="51">
        <v>0</v>
      </c>
      <c r="AJ109" s="51">
        <v>0</v>
      </c>
      <c r="AK109" s="51">
        <v>0</v>
      </c>
      <c r="AL109" s="51">
        <v>0</v>
      </c>
      <c r="AM109" s="51">
        <v>129958.881915905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30.8625793823173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363455.12884105998</v>
      </c>
      <c r="BF109" s="51">
        <v>0</v>
      </c>
      <c r="BG109" s="51">
        <v>0</v>
      </c>
      <c r="BH109" s="51">
        <v>0</v>
      </c>
      <c r="BI109" s="51">
        <v>0</v>
      </c>
      <c r="BJ109" s="51">
        <v>0</v>
      </c>
      <c r="BK109" s="51">
        <v>0</v>
      </c>
      <c r="BL109" s="51">
        <v>42.040528263225802</v>
      </c>
      <c r="BM109" s="51">
        <v>0</v>
      </c>
      <c r="BN109" s="51">
        <v>0</v>
      </c>
      <c r="BO109" s="51">
        <v>0</v>
      </c>
      <c r="BP109" s="51">
        <v>0</v>
      </c>
      <c r="BQ109" s="51">
        <v>0</v>
      </c>
      <c r="BR109" s="51">
        <v>0</v>
      </c>
      <c r="BS109" s="51">
        <v>0</v>
      </c>
      <c r="BT109" s="51">
        <v>0</v>
      </c>
    </row>
    <row r="110" spans="1:72" x14ac:dyDescent="0.3">
      <c r="A110" s="1">
        <v>712001</v>
      </c>
      <c r="B110" s="1" t="s">
        <v>292</v>
      </c>
      <c r="C110" s="1" t="s">
        <v>141</v>
      </c>
      <c r="D110" s="1" t="s">
        <v>174</v>
      </c>
      <c r="E110" s="1">
        <v>5</v>
      </c>
      <c r="F110" s="51">
        <v>22932.1386838002</v>
      </c>
      <c r="G110" s="51">
        <v>23652.718029038198</v>
      </c>
      <c r="H110" s="51">
        <v>24772.227910548601</v>
      </c>
      <c r="I110" s="51">
        <v>24749.592178423802</v>
      </c>
      <c r="J110" s="51">
        <v>24760.4737953166</v>
      </c>
      <c r="K110" s="51">
        <v>26880.805470661198</v>
      </c>
      <c r="L110" s="51">
        <v>25401.384967092199</v>
      </c>
      <c r="M110" s="51">
        <v>26178.197863082001</v>
      </c>
      <c r="N110" s="51">
        <v>26183.549102323501</v>
      </c>
      <c r="O110" s="51">
        <v>26183.549102323501</v>
      </c>
      <c r="P110" s="51">
        <v>25406.736206333699</v>
      </c>
      <c r="Q110" s="51">
        <v>25304.945476246899</v>
      </c>
      <c r="R110" s="51">
        <f t="shared" si="1"/>
        <v>25200.52656543253</v>
      </c>
      <c r="S110" s="51" t="s">
        <v>320</v>
      </c>
      <c r="T110" s="51" t="s">
        <v>320</v>
      </c>
      <c r="U110" s="51" t="s">
        <v>320</v>
      </c>
      <c r="V110" s="51" t="s">
        <v>320</v>
      </c>
      <c r="W110" s="51" t="s">
        <v>320</v>
      </c>
      <c r="X110" s="51" t="s">
        <v>320</v>
      </c>
      <c r="Y110" s="51" t="s">
        <v>320</v>
      </c>
      <c r="Z110" s="51" t="s">
        <v>320</v>
      </c>
      <c r="AA110" s="51" t="s">
        <v>320</v>
      </c>
      <c r="AB110" s="51" t="s">
        <v>320</v>
      </c>
      <c r="AC110" s="51" t="s">
        <v>320</v>
      </c>
      <c r="AD110" s="51" t="s">
        <v>320</v>
      </c>
      <c r="AE110" s="51" t="s">
        <v>320</v>
      </c>
      <c r="AF110" s="51" t="s">
        <v>320</v>
      </c>
      <c r="AG110" s="51" t="s">
        <v>320</v>
      </c>
      <c r="AH110" s="51" t="s">
        <v>320</v>
      </c>
      <c r="AI110" s="51" t="s">
        <v>320</v>
      </c>
      <c r="AJ110" s="51" t="s">
        <v>320</v>
      </c>
      <c r="AK110" s="51" t="s">
        <v>320</v>
      </c>
      <c r="AL110" s="51" t="s">
        <v>320</v>
      </c>
      <c r="AM110" s="51" t="s">
        <v>320</v>
      </c>
      <c r="AN110" s="51" t="s">
        <v>320</v>
      </c>
      <c r="AO110" s="51" t="s">
        <v>320</v>
      </c>
      <c r="AP110" s="51" t="s">
        <v>320</v>
      </c>
      <c r="AQ110" s="51" t="s">
        <v>320</v>
      </c>
      <c r="AR110" s="51" t="s">
        <v>320</v>
      </c>
      <c r="AS110" s="51" t="s">
        <v>320</v>
      </c>
      <c r="AT110" s="51" t="s">
        <v>320</v>
      </c>
      <c r="AU110" s="51" t="s">
        <v>320</v>
      </c>
      <c r="AV110" s="51" t="s">
        <v>320</v>
      </c>
      <c r="AW110" s="51" t="s">
        <v>320</v>
      </c>
      <c r="AX110" s="51" t="s">
        <v>320</v>
      </c>
      <c r="AY110" s="51" t="s">
        <v>320</v>
      </c>
      <c r="AZ110" s="51" t="s">
        <v>320</v>
      </c>
      <c r="BA110" s="51" t="s">
        <v>320</v>
      </c>
      <c r="BB110" s="51" t="s">
        <v>320</v>
      </c>
      <c r="BC110" s="51" t="s">
        <v>320</v>
      </c>
      <c r="BD110" s="51" t="s">
        <v>320</v>
      </c>
      <c r="BE110" s="51" t="s">
        <v>320</v>
      </c>
      <c r="BF110" s="51" t="s">
        <v>320</v>
      </c>
      <c r="BG110" s="51" t="s">
        <v>320</v>
      </c>
      <c r="BH110" s="51" t="s">
        <v>320</v>
      </c>
      <c r="BI110" s="51" t="s">
        <v>320</v>
      </c>
      <c r="BJ110" s="51" t="s">
        <v>320</v>
      </c>
      <c r="BK110" s="51" t="s">
        <v>320</v>
      </c>
      <c r="BL110" s="51" t="s">
        <v>320</v>
      </c>
      <c r="BM110" s="51" t="s">
        <v>320</v>
      </c>
      <c r="BN110" s="51" t="s">
        <v>320</v>
      </c>
      <c r="BO110" s="51" t="s">
        <v>320</v>
      </c>
      <c r="BP110" s="51" t="s">
        <v>320</v>
      </c>
      <c r="BQ110" s="51" t="s">
        <v>320</v>
      </c>
      <c r="BR110" s="51" t="s">
        <v>320</v>
      </c>
      <c r="BS110" s="51" t="s">
        <v>320</v>
      </c>
      <c r="BT110" s="51" t="s">
        <v>320</v>
      </c>
    </row>
    <row r="111" spans="1:72" x14ac:dyDescent="0.3">
      <c r="A111" s="1">
        <v>712002</v>
      </c>
      <c r="B111" s="1" t="s">
        <v>293</v>
      </c>
      <c r="C111" s="1" t="s">
        <v>141</v>
      </c>
      <c r="D111" s="1" t="s">
        <v>299</v>
      </c>
      <c r="E111" s="1">
        <v>1</v>
      </c>
      <c r="F111" s="51">
        <v>16578.026877067601</v>
      </c>
      <c r="G111" s="51">
        <v>17078.304719468</v>
      </c>
      <c r="H111" s="51">
        <v>17605.7532762435</v>
      </c>
      <c r="I111" s="51">
        <v>17605.7532762435</v>
      </c>
      <c r="J111" s="51">
        <v>17616.634893136299</v>
      </c>
      <c r="K111" s="51">
        <v>19115.603052525799</v>
      </c>
      <c r="L111" s="51">
        <v>18134.571703463</v>
      </c>
      <c r="M111" s="51">
        <v>18664.239119012898</v>
      </c>
      <c r="N111" s="51">
        <v>18669.590358254402</v>
      </c>
      <c r="O111" s="51">
        <v>18669.590358254402</v>
      </c>
      <c r="P111" s="51">
        <v>18139.922942704499</v>
      </c>
      <c r="Q111" s="51">
        <v>17927.2796743533</v>
      </c>
      <c r="R111" s="51">
        <f t="shared" si="1"/>
        <v>17983.772520893934</v>
      </c>
      <c r="S111" s="51" t="s">
        <v>320</v>
      </c>
      <c r="T111" s="51" t="s">
        <v>320</v>
      </c>
      <c r="U111" s="51" t="s">
        <v>320</v>
      </c>
      <c r="V111" s="51" t="s">
        <v>320</v>
      </c>
      <c r="W111" s="51" t="s">
        <v>320</v>
      </c>
      <c r="X111" s="51" t="s">
        <v>320</v>
      </c>
      <c r="Y111" s="51" t="s">
        <v>320</v>
      </c>
      <c r="Z111" s="51" t="s">
        <v>320</v>
      </c>
      <c r="AA111" s="51" t="s">
        <v>320</v>
      </c>
      <c r="AB111" s="51" t="s">
        <v>320</v>
      </c>
      <c r="AC111" s="51" t="s">
        <v>320</v>
      </c>
      <c r="AD111" s="51" t="s">
        <v>320</v>
      </c>
      <c r="AE111" s="51" t="s">
        <v>320</v>
      </c>
      <c r="AF111" s="51" t="s">
        <v>320</v>
      </c>
      <c r="AG111" s="51" t="s">
        <v>320</v>
      </c>
      <c r="AH111" s="51" t="s">
        <v>320</v>
      </c>
      <c r="AI111" s="51" t="s">
        <v>320</v>
      </c>
      <c r="AJ111" s="51" t="s">
        <v>320</v>
      </c>
      <c r="AK111" s="51" t="s">
        <v>320</v>
      </c>
      <c r="AL111" s="51" t="s">
        <v>320</v>
      </c>
      <c r="AM111" s="51" t="s">
        <v>320</v>
      </c>
      <c r="AN111" s="51" t="s">
        <v>320</v>
      </c>
      <c r="AO111" s="51" t="s">
        <v>320</v>
      </c>
      <c r="AP111" s="51" t="s">
        <v>320</v>
      </c>
      <c r="AQ111" s="51" t="s">
        <v>320</v>
      </c>
      <c r="AR111" s="51" t="s">
        <v>320</v>
      </c>
      <c r="AS111" s="51" t="s">
        <v>320</v>
      </c>
      <c r="AT111" s="51" t="s">
        <v>320</v>
      </c>
      <c r="AU111" s="51" t="s">
        <v>320</v>
      </c>
      <c r="AV111" s="51" t="s">
        <v>320</v>
      </c>
      <c r="AW111" s="51" t="s">
        <v>320</v>
      </c>
      <c r="AX111" s="51" t="s">
        <v>320</v>
      </c>
      <c r="AY111" s="51" t="s">
        <v>320</v>
      </c>
      <c r="AZ111" s="51" t="s">
        <v>320</v>
      </c>
      <c r="BA111" s="51" t="s">
        <v>320</v>
      </c>
      <c r="BB111" s="51" t="s">
        <v>320</v>
      </c>
      <c r="BC111" s="51" t="s">
        <v>320</v>
      </c>
      <c r="BD111" s="51" t="s">
        <v>320</v>
      </c>
      <c r="BE111" s="51" t="s">
        <v>320</v>
      </c>
      <c r="BF111" s="51" t="s">
        <v>320</v>
      </c>
      <c r="BG111" s="51" t="s">
        <v>320</v>
      </c>
      <c r="BH111" s="51" t="s">
        <v>320</v>
      </c>
      <c r="BI111" s="51" t="s">
        <v>320</v>
      </c>
      <c r="BJ111" s="51" t="s">
        <v>320</v>
      </c>
      <c r="BK111" s="51" t="s">
        <v>320</v>
      </c>
      <c r="BL111" s="51" t="s">
        <v>320</v>
      </c>
      <c r="BM111" s="51" t="s">
        <v>320</v>
      </c>
      <c r="BN111" s="51" t="s">
        <v>320</v>
      </c>
      <c r="BO111" s="51" t="s">
        <v>320</v>
      </c>
      <c r="BP111" s="51" t="s">
        <v>320</v>
      </c>
      <c r="BQ111" s="51" t="s">
        <v>320</v>
      </c>
      <c r="BR111" s="51" t="s">
        <v>320</v>
      </c>
      <c r="BS111" s="51" t="s">
        <v>320</v>
      </c>
      <c r="BT111" s="51" t="s">
        <v>320</v>
      </c>
    </row>
    <row r="112" spans="1:72" x14ac:dyDescent="0.3">
      <c r="A112" s="1">
        <v>713000</v>
      </c>
      <c r="B112" s="1" t="s">
        <v>274</v>
      </c>
      <c r="C112" s="1" t="s">
        <v>141</v>
      </c>
      <c r="D112" s="1" t="s">
        <v>174</v>
      </c>
      <c r="E112" s="1">
        <v>6</v>
      </c>
      <c r="F112" s="51">
        <v>13801.801476341099</v>
      </c>
      <c r="G112" s="51">
        <v>14210.0519216214</v>
      </c>
      <c r="H112" s="51">
        <v>14886.7918958595</v>
      </c>
      <c r="I112" s="51">
        <v>14871.4396080633</v>
      </c>
      <c r="J112" s="51">
        <v>14882.3212249561</v>
      </c>
      <c r="K112" s="51">
        <v>16047.152292229701</v>
      </c>
      <c r="L112" s="51">
        <v>15386.268620328199</v>
      </c>
      <c r="M112" s="51">
        <v>15827.147025365701</v>
      </c>
      <c r="N112" s="51">
        <v>15832.4982646072</v>
      </c>
      <c r="O112" s="51">
        <v>15832.4982646072</v>
      </c>
      <c r="P112" s="51">
        <v>15391.619859569701</v>
      </c>
      <c r="Q112" s="51">
        <v>15274.343306357599</v>
      </c>
      <c r="R112" s="51">
        <f t="shared" si="1"/>
        <v>15186.994479992223</v>
      </c>
      <c r="S112" s="51">
        <v>0</v>
      </c>
      <c r="T112" s="51">
        <v>0</v>
      </c>
      <c r="U112" s="51">
        <v>1950.3693207277499</v>
      </c>
      <c r="V112" s="51">
        <v>0</v>
      </c>
      <c r="W112" s="51">
        <v>0</v>
      </c>
      <c r="X112" s="51">
        <v>0</v>
      </c>
      <c r="Y112" s="51">
        <v>0</v>
      </c>
      <c r="Z112" s="51">
        <v>0</v>
      </c>
      <c r="AA112" s="51">
        <v>0</v>
      </c>
      <c r="AB112" s="51">
        <v>0</v>
      </c>
      <c r="AC112" s="51">
        <v>0</v>
      </c>
      <c r="AD112" s="51">
        <v>0</v>
      </c>
      <c r="AE112" s="51">
        <v>0</v>
      </c>
      <c r="AF112" s="51">
        <v>0</v>
      </c>
      <c r="AG112" s="51">
        <v>0</v>
      </c>
      <c r="AH112" s="51">
        <v>0</v>
      </c>
      <c r="AI112" s="51">
        <v>0</v>
      </c>
      <c r="AJ112" s="51">
        <v>0</v>
      </c>
      <c r="AK112" s="51">
        <v>0</v>
      </c>
      <c r="AL112" s="51">
        <v>0</v>
      </c>
      <c r="AM112" s="51">
        <v>115657.834571427</v>
      </c>
      <c r="AN112" s="51">
        <v>0</v>
      </c>
      <c r="AO112" s="51">
        <v>0</v>
      </c>
      <c r="AP112" s="51">
        <v>0</v>
      </c>
      <c r="AQ112" s="51">
        <v>0</v>
      </c>
      <c r="AR112" s="51">
        <v>0</v>
      </c>
      <c r="AS112" s="51">
        <v>0</v>
      </c>
      <c r="AT112" s="51">
        <v>48.781013716485603</v>
      </c>
      <c r="AU112" s="51">
        <v>0</v>
      </c>
      <c r="AV112" s="51">
        <v>0</v>
      </c>
      <c r="AW112" s="51">
        <v>0</v>
      </c>
      <c r="AX112" s="51">
        <v>0</v>
      </c>
      <c r="AY112" s="51">
        <v>0</v>
      </c>
      <c r="AZ112" s="51">
        <v>0</v>
      </c>
      <c r="BA112" s="51">
        <v>0</v>
      </c>
      <c r="BB112" s="51">
        <v>0</v>
      </c>
      <c r="BC112" s="51">
        <v>0</v>
      </c>
      <c r="BD112" s="51">
        <v>0</v>
      </c>
      <c r="BE112" s="51">
        <v>38942.679831552399</v>
      </c>
      <c r="BF112" s="51">
        <v>0</v>
      </c>
      <c r="BG112" s="51">
        <v>0</v>
      </c>
      <c r="BH112" s="51">
        <v>0</v>
      </c>
      <c r="BI112" s="51">
        <v>0</v>
      </c>
      <c r="BJ112" s="51">
        <v>0</v>
      </c>
      <c r="BK112" s="51">
        <v>0</v>
      </c>
      <c r="BL112" s="51">
        <v>368.01055898075998</v>
      </c>
      <c r="BM112" s="51">
        <v>0</v>
      </c>
      <c r="BN112" s="51">
        <v>0</v>
      </c>
      <c r="BO112" s="51">
        <v>0</v>
      </c>
      <c r="BP112" s="51">
        <v>0</v>
      </c>
      <c r="BQ112" s="51">
        <v>0</v>
      </c>
      <c r="BR112" s="51">
        <v>0</v>
      </c>
      <c r="BS112" s="51">
        <v>0</v>
      </c>
      <c r="BT112" s="51">
        <v>0</v>
      </c>
    </row>
    <row r="113" spans="1:72" x14ac:dyDescent="0.3">
      <c r="A113" s="1">
        <v>714000</v>
      </c>
      <c r="B113" s="1" t="s">
        <v>294</v>
      </c>
      <c r="C113" s="1" t="s">
        <v>141</v>
      </c>
      <c r="D113" s="1" t="s">
        <v>174</v>
      </c>
      <c r="E113" s="1">
        <v>0</v>
      </c>
      <c r="F113" s="51">
        <v>0</v>
      </c>
      <c r="G113" s="51">
        <v>0</v>
      </c>
      <c r="H113" s="51">
        <v>0</v>
      </c>
      <c r="I113" s="51">
        <v>0</v>
      </c>
      <c r="J113" s="51">
        <v>0</v>
      </c>
      <c r="K113" s="51">
        <v>0</v>
      </c>
      <c r="L113" s="51">
        <v>0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R113" s="51">
        <f t="shared" si="1"/>
        <v>0</v>
      </c>
      <c r="S113" s="51" t="s">
        <v>320</v>
      </c>
      <c r="T113" s="51" t="s">
        <v>320</v>
      </c>
      <c r="U113" s="51" t="s">
        <v>320</v>
      </c>
      <c r="V113" s="51" t="s">
        <v>320</v>
      </c>
      <c r="W113" s="51" t="s">
        <v>320</v>
      </c>
      <c r="X113" s="51" t="s">
        <v>320</v>
      </c>
      <c r="Y113" s="51" t="s">
        <v>320</v>
      </c>
      <c r="Z113" s="51" t="s">
        <v>320</v>
      </c>
      <c r="AA113" s="51" t="s">
        <v>320</v>
      </c>
      <c r="AB113" s="51" t="s">
        <v>320</v>
      </c>
      <c r="AC113" s="51" t="s">
        <v>320</v>
      </c>
      <c r="AD113" s="51" t="s">
        <v>320</v>
      </c>
      <c r="AE113" s="51" t="s">
        <v>320</v>
      </c>
      <c r="AF113" s="51" t="s">
        <v>320</v>
      </c>
      <c r="AG113" s="51" t="s">
        <v>320</v>
      </c>
      <c r="AH113" s="51" t="s">
        <v>320</v>
      </c>
      <c r="AI113" s="51" t="s">
        <v>320</v>
      </c>
      <c r="AJ113" s="51" t="s">
        <v>320</v>
      </c>
      <c r="AK113" s="51" t="s">
        <v>320</v>
      </c>
      <c r="AL113" s="51" t="s">
        <v>320</v>
      </c>
      <c r="AM113" s="51" t="s">
        <v>320</v>
      </c>
      <c r="AN113" s="51" t="s">
        <v>320</v>
      </c>
      <c r="AO113" s="51" t="s">
        <v>320</v>
      </c>
      <c r="AP113" s="51" t="s">
        <v>320</v>
      </c>
      <c r="AQ113" s="51" t="s">
        <v>320</v>
      </c>
      <c r="AR113" s="51" t="s">
        <v>320</v>
      </c>
      <c r="AS113" s="51" t="s">
        <v>320</v>
      </c>
      <c r="AT113" s="51" t="s">
        <v>320</v>
      </c>
      <c r="AU113" s="51" t="s">
        <v>320</v>
      </c>
      <c r="AV113" s="51" t="s">
        <v>320</v>
      </c>
      <c r="AW113" s="51" t="s">
        <v>320</v>
      </c>
      <c r="AX113" s="51" t="s">
        <v>320</v>
      </c>
      <c r="AY113" s="51" t="s">
        <v>320</v>
      </c>
      <c r="AZ113" s="51" t="s">
        <v>320</v>
      </c>
      <c r="BA113" s="51" t="s">
        <v>320</v>
      </c>
      <c r="BB113" s="51" t="s">
        <v>320</v>
      </c>
      <c r="BC113" s="51" t="s">
        <v>320</v>
      </c>
      <c r="BD113" s="51" t="s">
        <v>320</v>
      </c>
      <c r="BE113" s="51" t="s">
        <v>320</v>
      </c>
      <c r="BF113" s="51" t="s">
        <v>320</v>
      </c>
      <c r="BG113" s="51" t="s">
        <v>320</v>
      </c>
      <c r="BH113" s="51" t="s">
        <v>320</v>
      </c>
      <c r="BI113" s="51" t="s">
        <v>320</v>
      </c>
      <c r="BJ113" s="51" t="s">
        <v>320</v>
      </c>
      <c r="BK113" s="51" t="s">
        <v>320</v>
      </c>
      <c r="BL113" s="51" t="s">
        <v>320</v>
      </c>
      <c r="BM113" s="51" t="s">
        <v>320</v>
      </c>
      <c r="BN113" s="51" t="s">
        <v>320</v>
      </c>
      <c r="BO113" s="51" t="s">
        <v>320</v>
      </c>
      <c r="BP113" s="51" t="s">
        <v>320</v>
      </c>
      <c r="BQ113" s="51" t="s">
        <v>320</v>
      </c>
      <c r="BR113" s="51" t="s">
        <v>320</v>
      </c>
      <c r="BS113" s="51" t="s">
        <v>320</v>
      </c>
      <c r="BT113" s="51" t="s">
        <v>320</v>
      </c>
    </row>
    <row r="114" spans="1:72" x14ac:dyDescent="0.3">
      <c r="A114" s="1">
        <v>717000</v>
      </c>
      <c r="B114" s="1" t="s">
        <v>275</v>
      </c>
      <c r="C114" s="1" t="s">
        <v>141</v>
      </c>
      <c r="D114" s="1" t="s">
        <v>174</v>
      </c>
      <c r="E114" s="1">
        <v>6</v>
      </c>
      <c r="F114" s="51">
        <v>12217.3428287478</v>
      </c>
      <c r="G114" s="51">
        <v>12579.553679844999</v>
      </c>
      <c r="H114" s="51">
        <v>13184.287271629501</v>
      </c>
      <c r="I114" s="51">
        <v>13170.6663061333</v>
      </c>
      <c r="J114" s="51">
        <v>13181.547923026101</v>
      </c>
      <c r="K114" s="51">
        <v>14098.3862896424</v>
      </c>
      <c r="L114" s="51">
        <v>13663.0960003161</v>
      </c>
      <c r="M114" s="51">
        <v>14054.255261566799</v>
      </c>
      <c r="N114" s="51">
        <v>14059.606500808301</v>
      </c>
      <c r="O114" s="51">
        <v>14059.606500808301</v>
      </c>
      <c r="P114" s="51">
        <v>13668.447239557599</v>
      </c>
      <c r="Q114" s="51">
        <v>13530.9483241446</v>
      </c>
      <c r="R114" s="51">
        <f t="shared" si="1"/>
        <v>13455.645343852151</v>
      </c>
      <c r="S114" s="51">
        <v>0</v>
      </c>
      <c r="T114" s="51">
        <v>0</v>
      </c>
      <c r="U114" s="51">
        <v>10.9648310371202</v>
      </c>
      <c r="V114" s="51">
        <v>0</v>
      </c>
      <c r="W114" s="51">
        <v>0</v>
      </c>
      <c r="X114" s="51">
        <v>0</v>
      </c>
      <c r="Y114" s="51">
        <v>0</v>
      </c>
      <c r="Z114" s="51">
        <v>0</v>
      </c>
      <c r="AA114" s="51">
        <v>0</v>
      </c>
      <c r="AB114" s="51">
        <v>0</v>
      </c>
      <c r="AC114" s="51">
        <v>0</v>
      </c>
      <c r="AD114" s="51">
        <v>0</v>
      </c>
      <c r="AE114" s="51">
        <v>0</v>
      </c>
      <c r="AF114" s="51">
        <v>0</v>
      </c>
      <c r="AG114" s="51">
        <v>0</v>
      </c>
      <c r="AH114" s="51">
        <v>0</v>
      </c>
      <c r="AI114" s="51">
        <v>0</v>
      </c>
      <c r="AJ114" s="51">
        <v>0</v>
      </c>
      <c r="AK114" s="51">
        <v>0</v>
      </c>
      <c r="AL114" s="51">
        <v>0</v>
      </c>
      <c r="AM114" s="51">
        <v>63267.660222118699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22.425525178958999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0</v>
      </c>
      <c r="BA114" s="51">
        <v>0</v>
      </c>
      <c r="BB114" s="51">
        <v>0</v>
      </c>
      <c r="BC114" s="51">
        <v>0</v>
      </c>
      <c r="BD114" s="51">
        <v>0</v>
      </c>
      <c r="BE114" s="51">
        <v>5399.4581984106599</v>
      </c>
      <c r="BF114" s="51">
        <v>0</v>
      </c>
      <c r="BG114" s="51">
        <v>0</v>
      </c>
      <c r="BH114" s="51">
        <v>0</v>
      </c>
      <c r="BI114" s="51">
        <v>0</v>
      </c>
      <c r="BJ114" s="51">
        <v>0</v>
      </c>
      <c r="BK114" s="51">
        <v>0</v>
      </c>
      <c r="BL114" s="51">
        <v>10.9155674273954</v>
      </c>
      <c r="BM114" s="51">
        <v>0</v>
      </c>
      <c r="BN114" s="51">
        <v>0</v>
      </c>
      <c r="BO114" s="51">
        <v>0</v>
      </c>
      <c r="BP114" s="51">
        <v>0</v>
      </c>
      <c r="BQ114" s="51">
        <v>0</v>
      </c>
      <c r="BR114" s="51">
        <v>0</v>
      </c>
      <c r="BS114" s="51">
        <v>0</v>
      </c>
      <c r="BT114" s="51">
        <v>0</v>
      </c>
    </row>
    <row r="115" spans="1:72" x14ac:dyDescent="0.3">
      <c r="A115" s="1">
        <v>719000</v>
      </c>
      <c r="B115" s="1" t="s">
        <v>295</v>
      </c>
      <c r="C115" s="1" t="s">
        <v>141</v>
      </c>
      <c r="D115" s="1" t="s">
        <v>174</v>
      </c>
      <c r="E115" s="1">
        <v>0</v>
      </c>
      <c r="F115" s="51">
        <v>0</v>
      </c>
      <c r="G115" s="51">
        <v>0</v>
      </c>
      <c r="H115" s="51">
        <v>0</v>
      </c>
      <c r="I115" s="51">
        <v>0</v>
      </c>
      <c r="J115" s="51">
        <v>0</v>
      </c>
      <c r="K115" s="51">
        <v>0</v>
      </c>
      <c r="L115" s="51">
        <v>0</v>
      </c>
      <c r="M115" s="51">
        <v>0</v>
      </c>
      <c r="N115" s="51">
        <v>0</v>
      </c>
      <c r="O115" s="51">
        <v>0</v>
      </c>
      <c r="P115" s="51">
        <v>0</v>
      </c>
      <c r="Q115" s="51">
        <v>0</v>
      </c>
      <c r="R115" s="51">
        <f t="shared" si="1"/>
        <v>0</v>
      </c>
      <c r="S115" s="51" t="s">
        <v>320</v>
      </c>
      <c r="T115" s="51" t="s">
        <v>320</v>
      </c>
      <c r="U115" s="51" t="s">
        <v>320</v>
      </c>
      <c r="V115" s="51" t="s">
        <v>320</v>
      </c>
      <c r="W115" s="51" t="s">
        <v>320</v>
      </c>
      <c r="X115" s="51" t="s">
        <v>320</v>
      </c>
      <c r="Y115" s="51" t="s">
        <v>320</v>
      </c>
      <c r="Z115" s="51" t="s">
        <v>320</v>
      </c>
      <c r="AA115" s="51" t="s">
        <v>320</v>
      </c>
      <c r="AB115" s="51" t="s">
        <v>320</v>
      </c>
      <c r="AC115" s="51" t="s">
        <v>320</v>
      </c>
      <c r="AD115" s="51" t="s">
        <v>320</v>
      </c>
      <c r="AE115" s="51" t="s">
        <v>320</v>
      </c>
      <c r="AF115" s="51" t="s">
        <v>320</v>
      </c>
      <c r="AG115" s="51" t="s">
        <v>320</v>
      </c>
      <c r="AH115" s="51" t="s">
        <v>320</v>
      </c>
      <c r="AI115" s="51" t="s">
        <v>320</v>
      </c>
      <c r="AJ115" s="51" t="s">
        <v>320</v>
      </c>
      <c r="AK115" s="51" t="s">
        <v>320</v>
      </c>
      <c r="AL115" s="51" t="s">
        <v>320</v>
      </c>
      <c r="AM115" s="51" t="s">
        <v>320</v>
      </c>
      <c r="AN115" s="51" t="s">
        <v>320</v>
      </c>
      <c r="AO115" s="51" t="s">
        <v>320</v>
      </c>
      <c r="AP115" s="51" t="s">
        <v>320</v>
      </c>
      <c r="AQ115" s="51" t="s">
        <v>320</v>
      </c>
      <c r="AR115" s="51" t="s">
        <v>320</v>
      </c>
      <c r="AS115" s="51" t="s">
        <v>320</v>
      </c>
      <c r="AT115" s="51" t="s">
        <v>320</v>
      </c>
      <c r="AU115" s="51" t="s">
        <v>320</v>
      </c>
      <c r="AV115" s="51" t="s">
        <v>320</v>
      </c>
      <c r="AW115" s="51" t="s">
        <v>320</v>
      </c>
      <c r="AX115" s="51" t="s">
        <v>320</v>
      </c>
      <c r="AY115" s="51" t="s">
        <v>320</v>
      </c>
      <c r="AZ115" s="51" t="s">
        <v>320</v>
      </c>
      <c r="BA115" s="51" t="s">
        <v>320</v>
      </c>
      <c r="BB115" s="51" t="s">
        <v>320</v>
      </c>
      <c r="BC115" s="51" t="s">
        <v>320</v>
      </c>
      <c r="BD115" s="51" t="s">
        <v>320</v>
      </c>
      <c r="BE115" s="51" t="s">
        <v>320</v>
      </c>
      <c r="BF115" s="51" t="s">
        <v>320</v>
      </c>
      <c r="BG115" s="51" t="s">
        <v>320</v>
      </c>
      <c r="BH115" s="51" t="s">
        <v>320</v>
      </c>
      <c r="BI115" s="51" t="s">
        <v>320</v>
      </c>
      <c r="BJ115" s="51" t="s">
        <v>320</v>
      </c>
      <c r="BK115" s="51" t="s">
        <v>320</v>
      </c>
      <c r="BL115" s="51" t="s">
        <v>320</v>
      </c>
      <c r="BM115" s="51" t="s">
        <v>320</v>
      </c>
      <c r="BN115" s="51" t="s">
        <v>320</v>
      </c>
      <c r="BO115" s="51" t="s">
        <v>320</v>
      </c>
      <c r="BP115" s="51" t="s">
        <v>320</v>
      </c>
      <c r="BQ115" s="51" t="s">
        <v>320</v>
      </c>
      <c r="BR115" s="51" t="s">
        <v>320</v>
      </c>
      <c r="BS115" s="51" t="s">
        <v>320</v>
      </c>
      <c r="BT115" s="51" t="s">
        <v>320</v>
      </c>
    </row>
    <row r="116" spans="1:72" x14ac:dyDescent="0.3">
      <c r="A116" s="1">
        <v>800000</v>
      </c>
      <c r="B116" s="1" t="s">
        <v>185</v>
      </c>
      <c r="C116" s="1" t="s">
        <v>139</v>
      </c>
      <c r="D116" s="1" t="s">
        <v>174</v>
      </c>
      <c r="E116" s="1">
        <v>7</v>
      </c>
      <c r="F116" s="51">
        <v>43897.6459709638</v>
      </c>
      <c r="G116" s="51">
        <v>49848.382839302998</v>
      </c>
      <c r="H116" s="51">
        <v>50658.973201441098</v>
      </c>
      <c r="I116" s="51">
        <v>50404.139015550703</v>
      </c>
      <c r="J116" s="51">
        <v>48087.793738746201</v>
      </c>
      <c r="K116" s="51">
        <v>47245.903977125599</v>
      </c>
      <c r="L116" s="51">
        <v>47172.114411629896</v>
      </c>
      <c r="M116" s="51">
        <v>48524.4734456886</v>
      </c>
      <c r="N116" s="51">
        <v>50857.051578627397</v>
      </c>
      <c r="O116" s="51">
        <v>50857.051578627397</v>
      </c>
      <c r="P116" s="51">
        <v>56904.964402652498</v>
      </c>
      <c r="Q116" s="51">
        <v>49239.500008557399</v>
      </c>
      <c r="R116" s="51">
        <f t="shared" si="1"/>
        <v>49474.832847409452</v>
      </c>
      <c r="S116" s="51">
        <v>0</v>
      </c>
      <c r="T116" s="51">
        <v>0</v>
      </c>
      <c r="U116" s="51">
        <v>157.162578198723</v>
      </c>
      <c r="V116" s="51">
        <v>0</v>
      </c>
      <c r="W116" s="51">
        <v>0</v>
      </c>
      <c r="X116" s="51">
        <v>0</v>
      </c>
      <c r="Y116" s="51">
        <v>0</v>
      </c>
      <c r="Z116" s="51">
        <v>0</v>
      </c>
      <c r="AA116" s="51">
        <v>0</v>
      </c>
      <c r="AB116" s="51">
        <v>0</v>
      </c>
      <c r="AC116" s="51">
        <v>0</v>
      </c>
      <c r="AD116" s="51">
        <v>0</v>
      </c>
      <c r="AE116" s="51">
        <v>0</v>
      </c>
      <c r="AF116" s="51">
        <v>0</v>
      </c>
      <c r="AG116" s="51">
        <v>0</v>
      </c>
      <c r="AH116" s="51">
        <v>0</v>
      </c>
      <c r="AI116" s="51">
        <v>0</v>
      </c>
      <c r="AJ116" s="51">
        <v>0</v>
      </c>
      <c r="AK116" s="51">
        <v>0</v>
      </c>
      <c r="AL116" s="51">
        <v>0</v>
      </c>
      <c r="AM116" s="51">
        <v>106962.13610474</v>
      </c>
      <c r="AN116" s="51">
        <v>0</v>
      </c>
      <c r="AO116" s="51">
        <v>19.924762601668601</v>
      </c>
      <c r="AP116" s="51">
        <v>0</v>
      </c>
      <c r="AQ116" s="51">
        <v>0</v>
      </c>
      <c r="AR116" s="51">
        <v>0</v>
      </c>
      <c r="AS116" s="51">
        <v>0</v>
      </c>
      <c r="AT116" s="51">
        <v>0</v>
      </c>
      <c r="AU116" s="51">
        <v>0</v>
      </c>
      <c r="AV116" s="51">
        <v>0</v>
      </c>
      <c r="AW116" s="51">
        <v>0</v>
      </c>
      <c r="AX116" s="51">
        <v>0</v>
      </c>
      <c r="AY116" s="51">
        <v>0</v>
      </c>
      <c r="AZ116" s="51">
        <v>0</v>
      </c>
      <c r="BA116" s="51">
        <v>0</v>
      </c>
      <c r="BB116" s="51">
        <v>0</v>
      </c>
      <c r="BC116" s="51">
        <v>0</v>
      </c>
      <c r="BD116" s="51">
        <v>0</v>
      </c>
      <c r="BE116" s="51">
        <v>15471.65769903</v>
      </c>
      <c r="BF116" s="51">
        <v>0</v>
      </c>
      <c r="BG116" s="51">
        <v>15.002183804154299</v>
      </c>
      <c r="BH116" s="51">
        <v>0</v>
      </c>
      <c r="BI116" s="51">
        <v>0</v>
      </c>
      <c r="BJ116" s="51">
        <v>0</v>
      </c>
      <c r="BK116" s="51">
        <v>0</v>
      </c>
      <c r="BL116" s="51">
        <v>0</v>
      </c>
      <c r="BM116" s="51">
        <v>0</v>
      </c>
      <c r="BN116" s="51">
        <v>0</v>
      </c>
      <c r="BO116" s="51">
        <v>0</v>
      </c>
      <c r="BP116" s="51">
        <v>0</v>
      </c>
      <c r="BQ116" s="51">
        <v>0</v>
      </c>
      <c r="BR116" s="51">
        <v>0</v>
      </c>
      <c r="BS116" s="51">
        <v>0</v>
      </c>
      <c r="BT116" s="51">
        <v>0</v>
      </c>
    </row>
    <row r="117" spans="1:72" x14ac:dyDescent="0.3">
      <c r="A117" s="1">
        <v>810000</v>
      </c>
      <c r="B117" s="1" t="s">
        <v>276</v>
      </c>
      <c r="C117" s="1" t="s">
        <v>139</v>
      </c>
      <c r="D117" s="1" t="s">
        <v>174</v>
      </c>
      <c r="E117" s="1">
        <v>7</v>
      </c>
      <c r="F117" s="51">
        <v>19615.484911449501</v>
      </c>
      <c r="G117" s="51">
        <v>20283.095221033102</v>
      </c>
      <c r="H117" s="51">
        <v>21343.396898058501</v>
      </c>
      <c r="I117" s="51">
        <v>21319.163657582601</v>
      </c>
      <c r="J117" s="51">
        <v>21331.599791174402</v>
      </c>
      <c r="K117" s="51">
        <v>23031.7469173719</v>
      </c>
      <c r="L117" s="51">
        <v>21976.8789779785</v>
      </c>
      <c r="M117" s="51">
        <v>22683.575411056601</v>
      </c>
      <c r="N117" s="51">
        <v>22689.691113046902</v>
      </c>
      <c r="O117" s="51">
        <v>22689.691113046902</v>
      </c>
      <c r="P117" s="51">
        <v>21982.9946799688</v>
      </c>
      <c r="Q117" s="51">
        <v>21806.321208613201</v>
      </c>
      <c r="R117" s="51">
        <f t="shared" si="1"/>
        <v>21729.46999169841</v>
      </c>
      <c r="S117" s="51">
        <v>0</v>
      </c>
      <c r="T117" s="51">
        <v>0</v>
      </c>
      <c r="U117" s="51">
        <v>51.169211506560998</v>
      </c>
      <c r="V117" s="51">
        <v>0</v>
      </c>
      <c r="W117" s="51">
        <v>0</v>
      </c>
      <c r="X117" s="51">
        <v>0</v>
      </c>
      <c r="Y117" s="51">
        <v>0</v>
      </c>
      <c r="Z117" s="51">
        <v>0</v>
      </c>
      <c r="AA117" s="51">
        <v>0</v>
      </c>
      <c r="AB117" s="51">
        <v>0</v>
      </c>
      <c r="AC117" s="51">
        <v>0</v>
      </c>
      <c r="AD117" s="51">
        <v>0</v>
      </c>
      <c r="AE117" s="51">
        <v>0</v>
      </c>
      <c r="AF117" s="51">
        <v>0</v>
      </c>
      <c r="AG117" s="51">
        <v>0</v>
      </c>
      <c r="AH117" s="51">
        <v>0</v>
      </c>
      <c r="AI117" s="51">
        <v>0</v>
      </c>
      <c r="AJ117" s="51">
        <v>0</v>
      </c>
      <c r="AK117" s="51">
        <v>0</v>
      </c>
      <c r="AL117" s="51">
        <v>0</v>
      </c>
      <c r="AM117" s="51">
        <v>46553.732587324099</v>
      </c>
      <c r="AN117" s="51">
        <v>0</v>
      </c>
      <c r="AO117" s="51">
        <v>5.3124964172518903</v>
      </c>
      <c r="AP117" s="51">
        <v>0</v>
      </c>
      <c r="AQ117" s="51">
        <v>0</v>
      </c>
      <c r="AR117" s="51">
        <v>0</v>
      </c>
      <c r="AS117" s="51">
        <v>0</v>
      </c>
      <c r="AT117" s="51">
        <v>0</v>
      </c>
      <c r="AU117" s="51">
        <v>0</v>
      </c>
      <c r="AV117" s="51">
        <v>0</v>
      </c>
      <c r="AW117" s="51">
        <v>0</v>
      </c>
      <c r="AX117" s="51">
        <v>0</v>
      </c>
      <c r="AY117" s="51">
        <v>0</v>
      </c>
      <c r="AZ117" s="51">
        <v>0</v>
      </c>
      <c r="BA117" s="51">
        <v>0</v>
      </c>
      <c r="BB117" s="51">
        <v>0</v>
      </c>
      <c r="BC117" s="51">
        <v>0</v>
      </c>
      <c r="BD117" s="51">
        <v>0</v>
      </c>
      <c r="BE117" s="51">
        <v>0</v>
      </c>
      <c r="BF117" s="51">
        <v>0</v>
      </c>
      <c r="BG117" s="51">
        <v>7.0010191086053402</v>
      </c>
      <c r="BH117" s="51">
        <v>0</v>
      </c>
      <c r="BI117" s="51">
        <v>0</v>
      </c>
      <c r="BJ117" s="51">
        <v>0</v>
      </c>
      <c r="BK117" s="51">
        <v>0</v>
      </c>
      <c r="BL117" s="51">
        <v>0</v>
      </c>
      <c r="BM117" s="51">
        <v>0</v>
      </c>
      <c r="BN117" s="51">
        <v>0</v>
      </c>
      <c r="BO117" s="51">
        <v>0</v>
      </c>
      <c r="BP117" s="51">
        <v>0</v>
      </c>
      <c r="BQ117" s="51">
        <v>0</v>
      </c>
      <c r="BR117" s="51">
        <v>0</v>
      </c>
      <c r="BS117" s="51">
        <v>0</v>
      </c>
      <c r="BT117" s="51">
        <v>0</v>
      </c>
    </row>
    <row r="118" spans="1:72" x14ac:dyDescent="0.3">
      <c r="A118" s="1">
        <v>820000</v>
      </c>
      <c r="B118" s="1" t="s">
        <v>277</v>
      </c>
      <c r="C118" s="1" t="s">
        <v>139</v>
      </c>
      <c r="D118" s="1" t="s">
        <v>174</v>
      </c>
      <c r="E118" s="1">
        <v>5</v>
      </c>
      <c r="F118" s="51">
        <v>31388.432014957802</v>
      </c>
      <c r="G118" s="51">
        <v>32443.935236630801</v>
      </c>
      <c r="H118" s="51">
        <v>34677.922896780801</v>
      </c>
      <c r="I118" s="51">
        <v>34537.890419383097</v>
      </c>
      <c r="J118" s="51">
        <v>34550.948359654503</v>
      </c>
      <c r="K118" s="51">
        <v>34582.396554288003</v>
      </c>
      <c r="L118" s="51">
        <v>34224.714064190201</v>
      </c>
      <c r="M118" s="51">
        <v>35311.547496760701</v>
      </c>
      <c r="N118" s="51">
        <v>35317.9689838505</v>
      </c>
      <c r="O118" s="51">
        <v>35317.9689838505</v>
      </c>
      <c r="P118" s="51">
        <v>37303.989538666203</v>
      </c>
      <c r="Q118" s="51">
        <v>35342.822152824803</v>
      </c>
      <c r="R118" s="51">
        <f t="shared" si="1"/>
        <v>34583.378058486494</v>
      </c>
      <c r="S118" s="51">
        <v>0</v>
      </c>
      <c r="T118" s="51">
        <v>0</v>
      </c>
      <c r="U118" s="51">
        <v>196.45322274840299</v>
      </c>
      <c r="V118" s="51">
        <v>0</v>
      </c>
      <c r="W118" s="51">
        <v>0</v>
      </c>
      <c r="X118" s="51">
        <v>0</v>
      </c>
      <c r="Y118" s="51">
        <v>0</v>
      </c>
      <c r="Z118" s="51">
        <v>0</v>
      </c>
      <c r="AA118" s="51">
        <v>0</v>
      </c>
      <c r="AB118" s="51">
        <v>0</v>
      </c>
      <c r="AC118" s="51">
        <v>0</v>
      </c>
      <c r="AD118" s="51">
        <v>0</v>
      </c>
      <c r="AE118" s="51">
        <v>0</v>
      </c>
      <c r="AF118" s="51">
        <v>0</v>
      </c>
      <c r="AG118" s="51">
        <v>0</v>
      </c>
      <c r="AH118" s="51">
        <v>0</v>
      </c>
      <c r="AI118" s="51">
        <v>0</v>
      </c>
      <c r="AJ118" s="51">
        <v>0</v>
      </c>
      <c r="AK118" s="51">
        <v>0</v>
      </c>
      <c r="AL118" s="51">
        <v>0</v>
      </c>
      <c r="AM118" s="51">
        <v>44730.408864899597</v>
      </c>
      <c r="AN118" s="51">
        <v>0</v>
      </c>
      <c r="AO118" s="51">
        <v>11.0165961040144</v>
      </c>
      <c r="AP118" s="51">
        <v>0</v>
      </c>
      <c r="AQ118" s="51">
        <v>0</v>
      </c>
      <c r="AR118" s="51">
        <v>0</v>
      </c>
      <c r="AS118" s="51">
        <v>0</v>
      </c>
      <c r="AT118" s="51">
        <v>0</v>
      </c>
      <c r="AU118" s="51">
        <v>0</v>
      </c>
      <c r="AV118" s="51">
        <v>0</v>
      </c>
      <c r="AW118" s="51">
        <v>0</v>
      </c>
      <c r="AX118" s="51">
        <v>0</v>
      </c>
      <c r="AY118" s="51">
        <v>0</v>
      </c>
      <c r="AZ118" s="51">
        <v>0</v>
      </c>
      <c r="BA118" s="51">
        <v>0</v>
      </c>
      <c r="BB118" s="51">
        <v>0</v>
      </c>
      <c r="BC118" s="51">
        <v>0</v>
      </c>
      <c r="BD118" s="51">
        <v>0</v>
      </c>
      <c r="BE118" s="51">
        <v>702.79808110835904</v>
      </c>
      <c r="BF118" s="51">
        <v>0</v>
      </c>
      <c r="BG118" s="51">
        <v>9.1680012136498608</v>
      </c>
      <c r="BH118" s="51">
        <v>0</v>
      </c>
      <c r="BI118" s="51">
        <v>0</v>
      </c>
      <c r="BJ118" s="51">
        <v>0</v>
      </c>
      <c r="BK118" s="51">
        <v>0</v>
      </c>
      <c r="BL118" s="51">
        <v>0</v>
      </c>
      <c r="BM118" s="51">
        <v>0</v>
      </c>
      <c r="BN118" s="51">
        <v>0</v>
      </c>
      <c r="BO118" s="51">
        <v>0</v>
      </c>
      <c r="BP118" s="51">
        <v>0</v>
      </c>
      <c r="BQ118" s="51">
        <v>0</v>
      </c>
      <c r="BR118" s="51">
        <v>0</v>
      </c>
      <c r="BS118" s="51">
        <v>0</v>
      </c>
      <c r="BT118" s="51">
        <v>0</v>
      </c>
    </row>
    <row r="119" spans="1:72" x14ac:dyDescent="0.3">
      <c r="A119" s="1">
        <v>823000</v>
      </c>
      <c r="B119" s="1" t="s">
        <v>278</v>
      </c>
      <c r="C119" s="1" t="s">
        <v>139</v>
      </c>
      <c r="D119" s="1" t="s">
        <v>174</v>
      </c>
      <c r="E119" s="1">
        <v>0</v>
      </c>
      <c r="F119" s="51">
        <v>0</v>
      </c>
      <c r="G119" s="51">
        <v>0</v>
      </c>
      <c r="H119" s="51">
        <v>0</v>
      </c>
      <c r="I119" s="51">
        <v>0</v>
      </c>
      <c r="J119" s="51">
        <v>0</v>
      </c>
      <c r="K119" s="51">
        <v>0</v>
      </c>
      <c r="L119" s="51">
        <v>0</v>
      </c>
      <c r="M119" s="51">
        <v>0</v>
      </c>
      <c r="N119" s="51">
        <v>0</v>
      </c>
      <c r="O119" s="51">
        <v>0</v>
      </c>
      <c r="P119" s="51">
        <v>0</v>
      </c>
      <c r="Q119" s="51">
        <v>0</v>
      </c>
      <c r="R119" s="51">
        <f t="shared" si="1"/>
        <v>0</v>
      </c>
      <c r="S119" s="51">
        <v>0</v>
      </c>
      <c r="T119" s="51">
        <v>0</v>
      </c>
      <c r="U119" s="51">
        <v>45.430949930468103</v>
      </c>
      <c r="V119" s="51">
        <v>0</v>
      </c>
      <c r="W119" s="51">
        <v>0</v>
      </c>
      <c r="X119" s="51">
        <v>0</v>
      </c>
      <c r="Y119" s="51">
        <v>0</v>
      </c>
      <c r="Z119" s="51">
        <v>0</v>
      </c>
      <c r="AA119" s="51">
        <v>0</v>
      </c>
      <c r="AB119" s="51">
        <v>0</v>
      </c>
      <c r="AC119" s="51">
        <v>0</v>
      </c>
      <c r="AD119" s="51">
        <v>0</v>
      </c>
      <c r="AE119" s="51">
        <v>0</v>
      </c>
      <c r="AF119" s="51">
        <v>0</v>
      </c>
      <c r="AG119" s="51">
        <v>0</v>
      </c>
      <c r="AH119" s="51">
        <v>0</v>
      </c>
      <c r="AI119" s="51">
        <v>0</v>
      </c>
      <c r="AJ119" s="51">
        <v>0</v>
      </c>
      <c r="AK119" s="51">
        <v>0</v>
      </c>
      <c r="AL119" s="51">
        <v>0</v>
      </c>
      <c r="AM119" s="51">
        <v>132.39304533960399</v>
      </c>
      <c r="AN119" s="51">
        <v>0</v>
      </c>
      <c r="AO119" s="51">
        <v>15.4232345456202</v>
      </c>
      <c r="AP119" s="51">
        <v>0</v>
      </c>
      <c r="AQ119" s="51">
        <v>0</v>
      </c>
      <c r="AR119" s="51">
        <v>0</v>
      </c>
      <c r="AS119" s="51">
        <v>0</v>
      </c>
      <c r="AT119" s="51">
        <v>0</v>
      </c>
      <c r="AU119" s="51">
        <v>0</v>
      </c>
      <c r="AV119" s="51">
        <v>0</v>
      </c>
      <c r="AW119" s="51">
        <v>0</v>
      </c>
      <c r="AX119" s="51">
        <v>0</v>
      </c>
      <c r="AY119" s="51">
        <v>0</v>
      </c>
      <c r="AZ119" s="51">
        <v>0</v>
      </c>
      <c r="BA119" s="51">
        <v>8.7769980291469998E-2</v>
      </c>
      <c r="BB119" s="51">
        <v>140.52291804458801</v>
      </c>
      <c r="BC119" s="51">
        <v>0</v>
      </c>
      <c r="BD119" s="51">
        <v>0</v>
      </c>
      <c r="BE119" s="51">
        <v>96.680740071216604</v>
      </c>
      <c r="BF119" s="51">
        <v>0</v>
      </c>
      <c r="BG119" s="51">
        <v>3.3338186231454001</v>
      </c>
      <c r="BH119" s="51">
        <v>0</v>
      </c>
      <c r="BI119" s="51">
        <v>0</v>
      </c>
      <c r="BJ119" s="51">
        <v>0</v>
      </c>
      <c r="BK119" s="51">
        <v>0</v>
      </c>
      <c r="BL119" s="51">
        <v>0</v>
      </c>
      <c r="BM119" s="51">
        <v>0</v>
      </c>
      <c r="BN119" s="51">
        <v>0</v>
      </c>
      <c r="BO119" s="51">
        <v>0</v>
      </c>
      <c r="BP119" s="51">
        <v>0</v>
      </c>
      <c r="BQ119" s="51">
        <v>0</v>
      </c>
      <c r="BR119" s="51">
        <v>0</v>
      </c>
      <c r="BS119" s="51">
        <v>0</v>
      </c>
      <c r="BT119" s="51">
        <v>0</v>
      </c>
    </row>
    <row r="120" spans="1:72" x14ac:dyDescent="0.3">
      <c r="A120" s="1">
        <v>824000</v>
      </c>
      <c r="B120" s="1" t="s">
        <v>279</v>
      </c>
      <c r="C120" s="1" t="s">
        <v>139</v>
      </c>
      <c r="D120" s="1" t="s">
        <v>174</v>
      </c>
      <c r="E120" s="1">
        <v>0</v>
      </c>
      <c r="F120" s="51">
        <v>0</v>
      </c>
      <c r="G120" s="51">
        <v>0</v>
      </c>
      <c r="H120" s="51">
        <v>0</v>
      </c>
      <c r="I120" s="51">
        <v>0</v>
      </c>
      <c r="J120" s="51">
        <v>0</v>
      </c>
      <c r="K120" s="51">
        <v>0</v>
      </c>
      <c r="L120" s="51">
        <v>0</v>
      </c>
      <c r="M120" s="51">
        <v>0</v>
      </c>
      <c r="N120" s="51">
        <v>0</v>
      </c>
      <c r="O120" s="51">
        <v>0</v>
      </c>
      <c r="P120" s="51">
        <v>0</v>
      </c>
      <c r="Q120" s="51">
        <v>0</v>
      </c>
      <c r="R120" s="51">
        <f t="shared" si="1"/>
        <v>0</v>
      </c>
      <c r="S120" s="51">
        <v>0</v>
      </c>
      <c r="T120" s="51">
        <v>0</v>
      </c>
      <c r="U120" s="51">
        <v>98.683479334081895</v>
      </c>
      <c r="V120" s="51">
        <v>0</v>
      </c>
      <c r="W120" s="51">
        <v>0</v>
      </c>
      <c r="X120" s="51">
        <v>0</v>
      </c>
      <c r="Y120" s="51">
        <v>0</v>
      </c>
      <c r="Z120" s="51">
        <v>0</v>
      </c>
      <c r="AA120" s="51">
        <v>0</v>
      </c>
      <c r="AB120" s="51">
        <v>0</v>
      </c>
      <c r="AC120" s="51">
        <v>0</v>
      </c>
      <c r="AD120" s="51">
        <v>0</v>
      </c>
      <c r="AE120" s="51">
        <v>0</v>
      </c>
      <c r="AF120" s="51">
        <v>0</v>
      </c>
      <c r="AG120" s="51">
        <v>0</v>
      </c>
      <c r="AH120" s="51">
        <v>0</v>
      </c>
      <c r="AI120" s="51">
        <v>0</v>
      </c>
      <c r="AJ120" s="51">
        <v>0</v>
      </c>
      <c r="AK120" s="51">
        <v>0</v>
      </c>
      <c r="AL120" s="51">
        <v>0</v>
      </c>
      <c r="AM120" s="51">
        <v>28690.7173780581</v>
      </c>
      <c r="AN120" s="51">
        <v>0</v>
      </c>
      <c r="AO120" s="51">
        <v>4.4066384416057902</v>
      </c>
      <c r="AP120" s="51">
        <v>0</v>
      </c>
      <c r="AQ120" s="51">
        <v>0</v>
      </c>
      <c r="AR120" s="51">
        <v>0</v>
      </c>
      <c r="AS120" s="51">
        <v>0</v>
      </c>
      <c r="AT120" s="51">
        <v>0</v>
      </c>
      <c r="AU120" s="51">
        <v>0</v>
      </c>
      <c r="AV120" s="51">
        <v>0</v>
      </c>
      <c r="AW120" s="51">
        <v>0</v>
      </c>
      <c r="AX120" s="51">
        <v>0</v>
      </c>
      <c r="AY120" s="51">
        <v>0</v>
      </c>
      <c r="AZ120" s="51">
        <v>0</v>
      </c>
      <c r="BA120" s="51">
        <v>0.69422859650219004</v>
      </c>
      <c r="BB120" s="51">
        <v>0</v>
      </c>
      <c r="BC120" s="51">
        <v>0</v>
      </c>
      <c r="BD120" s="51">
        <v>0</v>
      </c>
      <c r="BE120" s="51">
        <v>8056.7283392680501</v>
      </c>
      <c r="BF120" s="51">
        <v>0</v>
      </c>
      <c r="BG120" s="51">
        <v>6.6676372462908002</v>
      </c>
      <c r="BH120" s="51">
        <v>0</v>
      </c>
      <c r="BI120" s="51">
        <v>0</v>
      </c>
      <c r="BJ120" s="51">
        <v>0</v>
      </c>
      <c r="BK120" s="51">
        <v>0</v>
      </c>
      <c r="BL120" s="51">
        <v>0</v>
      </c>
      <c r="BM120" s="51">
        <v>0</v>
      </c>
      <c r="BN120" s="51">
        <v>0</v>
      </c>
      <c r="BO120" s="51">
        <v>0</v>
      </c>
      <c r="BP120" s="51">
        <v>0</v>
      </c>
      <c r="BQ120" s="51">
        <v>0</v>
      </c>
      <c r="BR120" s="51">
        <v>0</v>
      </c>
      <c r="BS120" s="51">
        <v>0</v>
      </c>
      <c r="BT120" s="51">
        <v>0</v>
      </c>
    </row>
    <row r="121" spans="1:72" x14ac:dyDescent="0.3">
      <c r="A121" s="1">
        <v>826000</v>
      </c>
      <c r="B121" s="1" t="s">
        <v>291</v>
      </c>
      <c r="C121" s="1" t="s">
        <v>139</v>
      </c>
      <c r="D121" s="1" t="s">
        <v>174</v>
      </c>
      <c r="E121" s="1">
        <v>0</v>
      </c>
      <c r="F121" s="51">
        <v>0</v>
      </c>
      <c r="G121" s="51">
        <v>0</v>
      </c>
      <c r="H121" s="51">
        <v>0</v>
      </c>
      <c r="I121" s="51">
        <v>0</v>
      </c>
      <c r="J121" s="51">
        <v>0</v>
      </c>
      <c r="K121" s="51">
        <v>0</v>
      </c>
      <c r="L121" s="51">
        <v>0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R121" s="51">
        <f t="shared" si="1"/>
        <v>0</v>
      </c>
      <c r="S121" s="51">
        <v>0</v>
      </c>
      <c r="T121" s="51">
        <v>0</v>
      </c>
      <c r="U121" s="51">
        <v>0</v>
      </c>
      <c r="V121" s="51">
        <v>0</v>
      </c>
      <c r="W121" s="51">
        <v>0</v>
      </c>
      <c r="X121" s="51">
        <v>0</v>
      </c>
      <c r="Y121" s="51">
        <v>0</v>
      </c>
      <c r="Z121" s="51">
        <v>0</v>
      </c>
      <c r="AA121" s="51">
        <v>0</v>
      </c>
      <c r="AB121" s="51">
        <v>0</v>
      </c>
      <c r="AC121" s="51">
        <v>0</v>
      </c>
      <c r="AD121" s="51">
        <v>0</v>
      </c>
      <c r="AE121" s="51">
        <v>0</v>
      </c>
      <c r="AF121" s="51">
        <v>0</v>
      </c>
      <c r="AG121" s="51">
        <v>0</v>
      </c>
      <c r="AH121" s="51">
        <v>0</v>
      </c>
      <c r="AI121" s="51">
        <v>0</v>
      </c>
      <c r="AJ121" s="51">
        <v>0</v>
      </c>
      <c r="AK121" s="51">
        <v>0</v>
      </c>
      <c r="AL121" s="51">
        <v>0</v>
      </c>
      <c r="AM121" s="51">
        <v>1867831.4024252701</v>
      </c>
      <c r="AN121" s="51">
        <v>0</v>
      </c>
      <c r="AO121" s="51">
        <v>0</v>
      </c>
      <c r="AP121" s="51">
        <v>0</v>
      </c>
      <c r="AQ121" s="51">
        <v>0</v>
      </c>
      <c r="AR121" s="51">
        <v>0</v>
      </c>
      <c r="AS121" s="51">
        <v>0</v>
      </c>
      <c r="AT121" s="51">
        <v>0</v>
      </c>
      <c r="AU121" s="51">
        <v>0</v>
      </c>
      <c r="AV121" s="51">
        <v>0</v>
      </c>
      <c r="AW121" s="51">
        <v>0</v>
      </c>
      <c r="AX121" s="51">
        <v>0</v>
      </c>
      <c r="AY121" s="51">
        <v>0</v>
      </c>
      <c r="AZ121" s="51">
        <v>0</v>
      </c>
      <c r="BA121" s="51">
        <v>0</v>
      </c>
      <c r="BB121" s="51">
        <v>0</v>
      </c>
      <c r="BC121" s="51">
        <v>0</v>
      </c>
      <c r="BD121" s="51">
        <v>0</v>
      </c>
      <c r="BE121" s="51">
        <v>0</v>
      </c>
      <c r="BF121" s="51">
        <v>0</v>
      </c>
      <c r="BG121" s="51">
        <v>0</v>
      </c>
      <c r="BH121" s="51">
        <v>0</v>
      </c>
      <c r="BI121" s="51">
        <v>0</v>
      </c>
      <c r="BJ121" s="51">
        <v>0</v>
      </c>
      <c r="BK121" s="51">
        <v>0</v>
      </c>
      <c r="BL121" s="51">
        <v>0</v>
      </c>
      <c r="BM121" s="51">
        <v>0</v>
      </c>
      <c r="BN121" s="51">
        <v>0</v>
      </c>
      <c r="BO121" s="51">
        <v>0</v>
      </c>
      <c r="BP121" s="51">
        <v>0</v>
      </c>
      <c r="BQ121" s="51">
        <v>0</v>
      </c>
      <c r="BR121" s="51">
        <v>0</v>
      </c>
      <c r="BS121" s="51">
        <v>0</v>
      </c>
      <c r="BT121" s="51">
        <v>0</v>
      </c>
    </row>
    <row r="122" spans="1:72" x14ac:dyDescent="0.3">
      <c r="A122" s="1">
        <v>831000</v>
      </c>
      <c r="B122" s="1" t="s">
        <v>280</v>
      </c>
      <c r="C122" s="1" t="s">
        <v>139</v>
      </c>
      <c r="D122" s="1" t="s">
        <v>174</v>
      </c>
      <c r="E122" s="1">
        <v>2</v>
      </c>
      <c r="F122" s="51">
        <v>23213.425139679999</v>
      </c>
      <c r="G122" s="51">
        <v>23952.8390128637</v>
      </c>
      <c r="H122" s="51">
        <v>25146.740112809501</v>
      </c>
      <c r="I122" s="51">
        <v>25118.934400132599</v>
      </c>
      <c r="J122" s="51">
        <v>25129.8160170255</v>
      </c>
      <c r="K122" s="51">
        <v>26888.778694157099</v>
      </c>
      <c r="L122" s="51">
        <v>25794.103223625902</v>
      </c>
      <c r="M122" s="51">
        <v>26592.612110060702</v>
      </c>
      <c r="N122" s="51">
        <v>26597.963349302299</v>
      </c>
      <c r="O122" s="51">
        <v>26597.963349302299</v>
      </c>
      <c r="P122" s="51">
        <v>25799.454462867401</v>
      </c>
      <c r="Q122" s="51">
        <v>25696.646182562901</v>
      </c>
      <c r="R122" s="51">
        <f t="shared" si="1"/>
        <v>25544.106337865825</v>
      </c>
      <c r="S122" s="51">
        <v>0</v>
      </c>
      <c r="T122" s="51">
        <v>0</v>
      </c>
      <c r="U122" s="51">
        <v>41.659048053698697</v>
      </c>
      <c r="V122" s="51">
        <v>0</v>
      </c>
      <c r="W122" s="51">
        <v>0</v>
      </c>
      <c r="X122" s="51">
        <v>0</v>
      </c>
      <c r="Y122" s="51">
        <v>0</v>
      </c>
      <c r="Z122" s="51">
        <v>0</v>
      </c>
      <c r="AA122" s="51">
        <v>0</v>
      </c>
      <c r="AB122" s="51">
        <v>0</v>
      </c>
      <c r="AC122" s="51">
        <v>0</v>
      </c>
      <c r="AD122" s="51">
        <v>0</v>
      </c>
      <c r="AE122" s="51">
        <v>0</v>
      </c>
      <c r="AF122" s="51">
        <v>0</v>
      </c>
      <c r="AG122" s="51">
        <v>0</v>
      </c>
      <c r="AH122" s="51">
        <v>0</v>
      </c>
      <c r="AI122" s="51">
        <v>0</v>
      </c>
      <c r="AJ122" s="51">
        <v>0</v>
      </c>
      <c r="AK122" s="51">
        <v>0</v>
      </c>
      <c r="AL122" s="51">
        <v>0</v>
      </c>
      <c r="AM122" s="51">
        <v>195115.931750769</v>
      </c>
      <c r="AN122" s="51">
        <v>0</v>
      </c>
      <c r="AO122" s="51">
        <v>3.0617323892277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1278.9250565754101</v>
      </c>
      <c r="BF122" s="51">
        <v>0</v>
      </c>
      <c r="BG122" s="51">
        <v>16.877456779673501</v>
      </c>
      <c r="BH122" s="51">
        <v>0</v>
      </c>
      <c r="BI122" s="51">
        <v>0</v>
      </c>
      <c r="BJ122" s="51">
        <v>0</v>
      </c>
      <c r="BK122" s="51">
        <v>0</v>
      </c>
      <c r="BL122" s="51">
        <v>0</v>
      </c>
      <c r="BM122" s="51">
        <v>0</v>
      </c>
      <c r="BN122" s="51">
        <v>0</v>
      </c>
      <c r="BO122" s="51">
        <v>0</v>
      </c>
      <c r="BP122" s="51">
        <v>0</v>
      </c>
      <c r="BQ122" s="51">
        <v>0</v>
      </c>
      <c r="BR122" s="51">
        <v>0</v>
      </c>
      <c r="BS122" s="51">
        <v>0</v>
      </c>
      <c r="BT122" s="51">
        <v>0</v>
      </c>
    </row>
    <row r="123" spans="1:72" x14ac:dyDescent="0.3">
      <c r="A123" s="1">
        <v>832000</v>
      </c>
      <c r="B123" s="1" t="s">
        <v>281</v>
      </c>
      <c r="C123" s="1" t="s">
        <v>139</v>
      </c>
      <c r="D123" s="1" t="s">
        <v>174</v>
      </c>
      <c r="E123" s="1">
        <v>3</v>
      </c>
      <c r="F123" s="51">
        <v>21826.321082582301</v>
      </c>
      <c r="G123" s="51">
        <v>22595.6647807589</v>
      </c>
      <c r="H123" s="51">
        <v>23836.1576763995</v>
      </c>
      <c r="I123" s="51">
        <v>23807.226450468901</v>
      </c>
      <c r="J123" s="51">
        <v>23818.108067361802</v>
      </c>
      <c r="K123" s="51">
        <v>25350.5683475736</v>
      </c>
      <c r="L123" s="51">
        <v>24496.621752352701</v>
      </c>
      <c r="M123" s="51">
        <v>25327.452497504601</v>
      </c>
      <c r="N123" s="51">
        <v>25332.8037367461</v>
      </c>
      <c r="O123" s="51">
        <v>25332.8037367461</v>
      </c>
      <c r="P123" s="51">
        <v>24501.972991594201</v>
      </c>
      <c r="Q123" s="51">
        <v>24318.572146467501</v>
      </c>
      <c r="R123" s="51">
        <f t="shared" si="1"/>
        <v>24212.022772213018</v>
      </c>
      <c r="S123" s="51">
        <v>0</v>
      </c>
      <c r="T123" s="51">
        <v>0</v>
      </c>
      <c r="U123" s="51">
        <v>25.278504220160901</v>
      </c>
      <c r="V123" s="51">
        <v>0</v>
      </c>
      <c r="W123" s="51">
        <v>0</v>
      </c>
      <c r="X123" s="51">
        <v>0</v>
      </c>
      <c r="Y123" s="51">
        <v>0</v>
      </c>
      <c r="Z123" s="51">
        <v>0</v>
      </c>
      <c r="AA123" s="51">
        <v>0</v>
      </c>
      <c r="AB123" s="51">
        <v>0</v>
      </c>
      <c r="AC123" s="51">
        <v>0</v>
      </c>
      <c r="AD123" s="51">
        <v>0</v>
      </c>
      <c r="AE123" s="51">
        <v>0</v>
      </c>
      <c r="AF123" s="51">
        <v>0</v>
      </c>
      <c r="AG123" s="51">
        <v>0</v>
      </c>
      <c r="AH123" s="51">
        <v>0</v>
      </c>
      <c r="AI123" s="51">
        <v>0</v>
      </c>
      <c r="AJ123" s="51">
        <v>0</v>
      </c>
      <c r="AK123" s="51">
        <v>0</v>
      </c>
      <c r="AL123" s="51">
        <v>0</v>
      </c>
      <c r="AM123" s="51">
        <v>63780.060639279203</v>
      </c>
      <c r="AN123" s="51">
        <v>0</v>
      </c>
      <c r="AO123" s="51">
        <v>5.6391752137229298</v>
      </c>
      <c r="AP123" s="51">
        <v>0</v>
      </c>
      <c r="AQ123" s="51">
        <v>0</v>
      </c>
      <c r="AR123" s="51">
        <v>0</v>
      </c>
      <c r="AS123" s="51">
        <v>0</v>
      </c>
      <c r="AT123" s="51">
        <v>0</v>
      </c>
      <c r="AU123" s="51">
        <v>0</v>
      </c>
      <c r="AV123" s="51">
        <v>0</v>
      </c>
      <c r="AW123" s="51">
        <v>0</v>
      </c>
      <c r="AX123" s="51">
        <v>0</v>
      </c>
      <c r="AY123" s="51">
        <v>0</v>
      </c>
      <c r="AZ123" s="51">
        <v>0</v>
      </c>
      <c r="BA123" s="51">
        <v>0</v>
      </c>
      <c r="BB123" s="51">
        <v>0</v>
      </c>
      <c r="BC123" s="51">
        <v>0</v>
      </c>
      <c r="BD123" s="51">
        <v>0</v>
      </c>
      <c r="BE123" s="51">
        <v>3192.04676379598</v>
      </c>
      <c r="BF123" s="51">
        <v>0</v>
      </c>
      <c r="BG123" s="51">
        <v>10.0764667884569</v>
      </c>
      <c r="BH123" s="51">
        <v>0</v>
      </c>
      <c r="BI123" s="51">
        <v>0</v>
      </c>
      <c r="BJ123" s="51">
        <v>0</v>
      </c>
      <c r="BK123" s="51">
        <v>0</v>
      </c>
      <c r="BL123" s="51">
        <v>0</v>
      </c>
      <c r="BM123" s="51">
        <v>0</v>
      </c>
      <c r="BN123" s="51">
        <v>0</v>
      </c>
      <c r="BO123" s="51">
        <v>0</v>
      </c>
      <c r="BP123" s="51">
        <v>0</v>
      </c>
      <c r="BQ123" s="51">
        <v>0</v>
      </c>
      <c r="BR123" s="51">
        <v>0</v>
      </c>
      <c r="BS123" s="51">
        <v>0</v>
      </c>
      <c r="BT123" s="51">
        <v>0</v>
      </c>
    </row>
    <row r="124" spans="1:72" x14ac:dyDescent="0.3">
      <c r="A124" s="1">
        <v>833000</v>
      </c>
      <c r="B124" s="1" t="s">
        <v>282</v>
      </c>
      <c r="C124" s="1" t="s">
        <v>139</v>
      </c>
      <c r="D124" s="1" t="s">
        <v>174</v>
      </c>
      <c r="E124" s="1">
        <v>3</v>
      </c>
      <c r="F124" s="51">
        <v>23123.623556651601</v>
      </c>
      <c r="G124" s="51">
        <v>23928.893948216599</v>
      </c>
      <c r="H124" s="51">
        <v>25475.126638128299</v>
      </c>
      <c r="I124" s="51">
        <v>25403.285535963299</v>
      </c>
      <c r="J124" s="51">
        <v>25414.167152856098</v>
      </c>
      <c r="K124" s="51">
        <v>26190.389994697402</v>
      </c>
      <c r="L124" s="51">
        <v>25549.325063812801</v>
      </c>
      <c r="M124" s="51">
        <v>26404.622248407301</v>
      </c>
      <c r="N124" s="51">
        <v>26409.9734876488</v>
      </c>
      <c r="O124" s="51">
        <v>26409.9734876488</v>
      </c>
      <c r="P124" s="51">
        <v>27135.103251620301</v>
      </c>
      <c r="Q124" s="51">
        <v>25963.610648096801</v>
      </c>
      <c r="R124" s="51">
        <f t="shared" si="1"/>
        <v>25617.34125114567</v>
      </c>
      <c r="S124" s="51">
        <v>0</v>
      </c>
      <c r="T124" s="51">
        <v>0</v>
      </c>
      <c r="U124" s="51">
        <v>56561.532663432699</v>
      </c>
      <c r="V124" s="51">
        <v>0</v>
      </c>
      <c r="W124" s="51">
        <v>0</v>
      </c>
      <c r="X124" s="51">
        <v>0</v>
      </c>
      <c r="Y124" s="51">
        <v>0</v>
      </c>
      <c r="Z124" s="51">
        <v>0</v>
      </c>
      <c r="AA124" s="51">
        <v>0</v>
      </c>
      <c r="AB124" s="51">
        <v>0</v>
      </c>
      <c r="AC124" s="51">
        <v>0</v>
      </c>
      <c r="AD124" s="51">
        <v>0</v>
      </c>
      <c r="AE124" s="51">
        <v>0</v>
      </c>
      <c r="AF124" s="51">
        <v>0</v>
      </c>
      <c r="AG124" s="51">
        <v>0</v>
      </c>
      <c r="AH124" s="51">
        <v>0</v>
      </c>
      <c r="AI124" s="51">
        <v>0</v>
      </c>
      <c r="AJ124" s="51">
        <v>0</v>
      </c>
      <c r="AK124" s="51">
        <v>0</v>
      </c>
      <c r="AL124" s="51">
        <v>0</v>
      </c>
      <c r="AM124" s="51">
        <v>6881.0589556012101</v>
      </c>
      <c r="AN124" s="51">
        <v>0</v>
      </c>
      <c r="AO124" s="51">
        <v>4.06145176368</v>
      </c>
      <c r="AP124" s="51">
        <v>0</v>
      </c>
      <c r="AQ124" s="51">
        <v>0</v>
      </c>
      <c r="AR124" s="51">
        <v>0</v>
      </c>
      <c r="AS124" s="51">
        <v>0</v>
      </c>
      <c r="AT124" s="51">
        <v>0</v>
      </c>
      <c r="AU124" s="51">
        <v>0</v>
      </c>
      <c r="AV124" s="51">
        <v>0</v>
      </c>
      <c r="AW124" s="51">
        <v>0</v>
      </c>
      <c r="AX124" s="51">
        <v>0</v>
      </c>
      <c r="AY124" s="51">
        <v>0</v>
      </c>
      <c r="AZ124" s="51">
        <v>0</v>
      </c>
      <c r="BA124" s="51">
        <v>0</v>
      </c>
      <c r="BB124" s="51">
        <v>0</v>
      </c>
      <c r="BC124" s="51">
        <v>0</v>
      </c>
      <c r="BD124" s="51">
        <v>0</v>
      </c>
      <c r="BE124" s="51">
        <v>1311.6353736328299</v>
      </c>
      <c r="BF124" s="51">
        <v>0</v>
      </c>
      <c r="BG124" s="51">
        <v>13.501965423738801</v>
      </c>
      <c r="BH124" s="51">
        <v>0</v>
      </c>
      <c r="BI124" s="51">
        <v>0</v>
      </c>
      <c r="BJ124" s="51">
        <v>0</v>
      </c>
      <c r="BK124" s="51">
        <v>0</v>
      </c>
      <c r="BL124" s="51">
        <v>0</v>
      </c>
      <c r="BM124" s="51">
        <v>0</v>
      </c>
      <c r="BN124" s="51">
        <v>0</v>
      </c>
      <c r="BO124" s="51">
        <v>0</v>
      </c>
      <c r="BP124" s="51">
        <v>0</v>
      </c>
      <c r="BQ124" s="51">
        <v>0</v>
      </c>
      <c r="BR124" s="51">
        <v>0</v>
      </c>
      <c r="BS124" s="51">
        <v>0</v>
      </c>
      <c r="BT124" s="51">
        <v>0</v>
      </c>
    </row>
    <row r="125" spans="1:72" x14ac:dyDescent="0.3">
      <c r="A125" s="1">
        <v>836000</v>
      </c>
      <c r="B125" s="1" t="s">
        <v>282</v>
      </c>
      <c r="C125" s="1" t="s">
        <v>139</v>
      </c>
      <c r="D125" s="1" t="s">
        <v>174</v>
      </c>
      <c r="E125" s="1">
        <v>3</v>
      </c>
      <c r="F125" s="51">
        <v>15532.411592770701</v>
      </c>
      <c r="G125" s="51">
        <v>16038.492768378201</v>
      </c>
      <c r="H125" s="51">
        <v>16867.741041179201</v>
      </c>
      <c r="I125" s="51">
        <v>16848.709821627599</v>
      </c>
      <c r="J125" s="51">
        <v>16859.591438520401</v>
      </c>
      <c r="K125" s="51">
        <v>18225.256257601101</v>
      </c>
      <c r="L125" s="51">
        <v>17411.529590004098</v>
      </c>
      <c r="M125" s="51">
        <v>17958.0574971895</v>
      </c>
      <c r="N125" s="51">
        <v>17963.408736431</v>
      </c>
      <c r="O125" s="51">
        <v>17963.408736431</v>
      </c>
      <c r="P125" s="51">
        <v>17416.880829245601</v>
      </c>
      <c r="Q125" s="51">
        <v>17246.708560303599</v>
      </c>
      <c r="R125" s="51">
        <f t="shared" si="1"/>
        <v>17194.349739140172</v>
      </c>
      <c r="S125" s="51">
        <v>0</v>
      </c>
      <c r="T125" s="51">
        <v>0</v>
      </c>
      <c r="U125" s="51">
        <v>0</v>
      </c>
      <c r="V125" s="51">
        <v>0</v>
      </c>
      <c r="W125" s="51">
        <v>0</v>
      </c>
      <c r="X125" s="51">
        <v>0</v>
      </c>
      <c r="Y125" s="51">
        <v>0</v>
      </c>
      <c r="Z125" s="51">
        <v>0</v>
      </c>
      <c r="AA125" s="51">
        <v>0</v>
      </c>
      <c r="AB125" s="51">
        <v>0</v>
      </c>
      <c r="AC125" s="51">
        <v>0</v>
      </c>
      <c r="AD125" s="51">
        <v>0</v>
      </c>
      <c r="AE125" s="51">
        <v>0</v>
      </c>
      <c r="AF125" s="51">
        <v>0</v>
      </c>
      <c r="AG125" s="51">
        <v>0</v>
      </c>
      <c r="AH125" s="51">
        <v>0</v>
      </c>
      <c r="AI125" s="51">
        <v>0</v>
      </c>
      <c r="AJ125" s="51">
        <v>0</v>
      </c>
      <c r="AK125" s="51">
        <v>0</v>
      </c>
      <c r="AL125" s="51">
        <v>0</v>
      </c>
      <c r="AM125" s="51">
        <v>8.9454760364597501</v>
      </c>
      <c r="AN125" s="51">
        <v>0</v>
      </c>
      <c r="AO125" s="51">
        <v>1.9666827364886601</v>
      </c>
      <c r="AP125" s="51">
        <v>0</v>
      </c>
      <c r="AQ125" s="51">
        <v>0</v>
      </c>
      <c r="AR125" s="51">
        <v>0</v>
      </c>
      <c r="AS125" s="51">
        <v>0</v>
      </c>
      <c r="AT125" s="51">
        <v>0</v>
      </c>
      <c r="AU125" s="51">
        <v>0</v>
      </c>
      <c r="AV125" s="51">
        <v>0</v>
      </c>
      <c r="AW125" s="51">
        <v>0</v>
      </c>
      <c r="AX125" s="51">
        <v>0</v>
      </c>
      <c r="AY125" s="51">
        <v>0</v>
      </c>
      <c r="AZ125" s="51">
        <v>0</v>
      </c>
      <c r="BA125" s="51">
        <v>0</v>
      </c>
      <c r="BB125" s="51">
        <v>0</v>
      </c>
      <c r="BC125" s="51">
        <v>0</v>
      </c>
      <c r="BD125" s="51">
        <v>0</v>
      </c>
      <c r="BE125" s="51">
        <v>0</v>
      </c>
      <c r="BF125" s="51">
        <v>0</v>
      </c>
      <c r="BG125" s="51">
        <v>0</v>
      </c>
      <c r="BH125" s="51">
        <v>0</v>
      </c>
      <c r="BI125" s="51">
        <v>0</v>
      </c>
      <c r="BJ125" s="51">
        <v>0</v>
      </c>
      <c r="BK125" s="51">
        <v>0</v>
      </c>
      <c r="BL125" s="51">
        <v>0</v>
      </c>
      <c r="BM125" s="51">
        <v>0</v>
      </c>
      <c r="BN125" s="51">
        <v>0</v>
      </c>
      <c r="BO125" s="51">
        <v>0</v>
      </c>
      <c r="BP125" s="51">
        <v>0</v>
      </c>
      <c r="BQ125" s="51">
        <v>0</v>
      </c>
      <c r="BR125" s="51">
        <v>0</v>
      </c>
      <c r="BS125" s="51">
        <v>0</v>
      </c>
      <c r="BT125" s="51">
        <v>0</v>
      </c>
    </row>
    <row r="126" spans="1:72" x14ac:dyDescent="0.3">
      <c r="A126" s="1">
        <v>840000</v>
      </c>
      <c r="B126" s="1" t="s">
        <v>283</v>
      </c>
      <c r="C126" s="1" t="s">
        <v>139</v>
      </c>
      <c r="D126" s="1" t="s">
        <v>174</v>
      </c>
      <c r="E126" s="1">
        <v>3</v>
      </c>
      <c r="F126" s="51">
        <v>21301.722177698401</v>
      </c>
      <c r="G126" s="51">
        <v>22049.6586513572</v>
      </c>
      <c r="H126" s="51">
        <v>23196.5247565481</v>
      </c>
      <c r="I126" s="51">
        <v>23170.804011046101</v>
      </c>
      <c r="J126" s="51">
        <v>23185.3128335699</v>
      </c>
      <c r="K126" s="51">
        <v>24796.8480247931</v>
      </c>
      <c r="L126" s="51">
        <v>23881.811799112402</v>
      </c>
      <c r="M126" s="51">
        <v>24650.663259692101</v>
      </c>
      <c r="N126" s="51">
        <v>24657.798245347502</v>
      </c>
      <c r="O126" s="51">
        <v>24657.798245347502</v>
      </c>
      <c r="P126" s="51">
        <v>23888.946784767799</v>
      </c>
      <c r="Q126" s="51">
        <v>23671.806995825998</v>
      </c>
      <c r="R126" s="51">
        <f t="shared" si="1"/>
        <v>23592.474648758842</v>
      </c>
      <c r="S126" s="51">
        <v>0</v>
      </c>
      <c r="T126" s="51">
        <v>0</v>
      </c>
      <c r="U126" s="51">
        <v>15.533510635920299</v>
      </c>
      <c r="V126" s="51">
        <v>0</v>
      </c>
      <c r="W126" s="51">
        <v>0</v>
      </c>
      <c r="X126" s="51">
        <v>0</v>
      </c>
      <c r="Y126" s="51">
        <v>0</v>
      </c>
      <c r="Z126" s="51">
        <v>0</v>
      </c>
      <c r="AA126" s="51">
        <v>0</v>
      </c>
      <c r="AB126" s="51">
        <v>0</v>
      </c>
      <c r="AC126" s="51">
        <v>0</v>
      </c>
      <c r="AD126" s="51">
        <v>0</v>
      </c>
      <c r="AE126" s="51">
        <v>0</v>
      </c>
      <c r="AF126" s="51">
        <v>0</v>
      </c>
      <c r="AG126" s="51">
        <v>0</v>
      </c>
      <c r="AH126" s="51">
        <v>0</v>
      </c>
      <c r="AI126" s="51">
        <v>0</v>
      </c>
      <c r="AJ126" s="51">
        <v>0</v>
      </c>
      <c r="AK126" s="51">
        <v>0</v>
      </c>
      <c r="AL126" s="51">
        <v>0</v>
      </c>
      <c r="AM126" s="51">
        <v>98302.441759184701</v>
      </c>
      <c r="AN126" s="51">
        <v>0</v>
      </c>
      <c r="AO126" s="51">
        <v>7.8291276312529501</v>
      </c>
      <c r="AP126" s="51">
        <v>0</v>
      </c>
      <c r="AQ126" s="51">
        <v>0</v>
      </c>
      <c r="AR126" s="51">
        <v>0</v>
      </c>
      <c r="AS126" s="51">
        <v>0</v>
      </c>
      <c r="AT126" s="51">
        <v>0</v>
      </c>
      <c r="AU126" s="51">
        <v>0</v>
      </c>
      <c r="AV126" s="51">
        <v>0</v>
      </c>
      <c r="AW126" s="51">
        <v>0</v>
      </c>
      <c r="AX126" s="51">
        <v>0</v>
      </c>
      <c r="AY126" s="51">
        <v>0</v>
      </c>
      <c r="AZ126" s="51">
        <v>0</v>
      </c>
      <c r="BA126" s="51">
        <v>0</v>
      </c>
      <c r="BB126" s="51">
        <v>0</v>
      </c>
      <c r="BC126" s="51">
        <v>0</v>
      </c>
      <c r="BD126" s="51">
        <v>0</v>
      </c>
      <c r="BE126" s="51">
        <v>205331.844839784</v>
      </c>
      <c r="BF126" s="51">
        <v>0</v>
      </c>
      <c r="BG126" s="51">
        <v>9.0013102824925895</v>
      </c>
      <c r="BH126" s="51">
        <v>0</v>
      </c>
      <c r="BI126" s="51">
        <v>0</v>
      </c>
      <c r="BJ126" s="51">
        <v>0</v>
      </c>
      <c r="BK126" s="51">
        <v>0</v>
      </c>
      <c r="BL126" s="51">
        <v>0</v>
      </c>
      <c r="BM126" s="51">
        <v>0</v>
      </c>
      <c r="BN126" s="51">
        <v>0</v>
      </c>
      <c r="BO126" s="51">
        <v>0</v>
      </c>
      <c r="BP126" s="51">
        <v>0</v>
      </c>
      <c r="BQ126" s="51">
        <v>0</v>
      </c>
      <c r="BR126" s="51">
        <v>0</v>
      </c>
      <c r="BS126" s="51">
        <v>0</v>
      </c>
      <c r="BT126" s="51">
        <v>191.93997388768801</v>
      </c>
    </row>
    <row r="127" spans="1:72" x14ac:dyDescent="0.3">
      <c r="A127" s="1">
        <v>851000</v>
      </c>
      <c r="B127" s="1" t="s">
        <v>284</v>
      </c>
      <c r="C127" s="1" t="s">
        <v>167</v>
      </c>
      <c r="D127" s="1" t="s">
        <v>174</v>
      </c>
      <c r="E127" s="1">
        <v>10</v>
      </c>
      <c r="F127" s="51">
        <v>16730.929634206201</v>
      </c>
      <c r="G127" s="51">
        <v>17276.4211385702</v>
      </c>
      <c r="H127" s="51">
        <v>18167.402092956199</v>
      </c>
      <c r="I127" s="51">
        <v>18146.8888451147</v>
      </c>
      <c r="J127" s="51">
        <v>18157.770462007498</v>
      </c>
      <c r="K127" s="51">
        <v>19536.6862070844</v>
      </c>
      <c r="L127" s="51">
        <v>18727.1334657513</v>
      </c>
      <c r="M127" s="51">
        <v>19316.221431909002</v>
      </c>
      <c r="N127" s="51">
        <v>19321.572671150501</v>
      </c>
      <c r="O127" s="51">
        <v>19321.572671150501</v>
      </c>
      <c r="P127" s="51">
        <v>18732.484704992799</v>
      </c>
      <c r="Q127" s="51">
        <v>18571.956484887101</v>
      </c>
      <c r="R127" s="51">
        <f t="shared" si="1"/>
        <v>18500.586650815032</v>
      </c>
      <c r="S127" s="51">
        <v>0</v>
      </c>
      <c r="T127" s="51">
        <v>0</v>
      </c>
      <c r="U127" s="51">
        <v>21.929662074240401</v>
      </c>
      <c r="V127" s="51">
        <v>0</v>
      </c>
      <c r="W127" s="51">
        <v>0</v>
      </c>
      <c r="X127" s="51">
        <v>0</v>
      </c>
      <c r="Y127" s="51">
        <v>0</v>
      </c>
      <c r="Z127" s="51">
        <v>0</v>
      </c>
      <c r="AA127" s="51">
        <v>0</v>
      </c>
      <c r="AB127" s="51">
        <v>0</v>
      </c>
      <c r="AC127" s="51">
        <v>0</v>
      </c>
      <c r="AD127" s="51">
        <v>0</v>
      </c>
      <c r="AE127" s="51">
        <v>0</v>
      </c>
      <c r="AF127" s="51">
        <v>0</v>
      </c>
      <c r="AG127" s="51">
        <v>0</v>
      </c>
      <c r="AH127" s="51">
        <v>0</v>
      </c>
      <c r="AI127" s="51">
        <v>0</v>
      </c>
      <c r="AJ127" s="51">
        <v>0</v>
      </c>
      <c r="AK127" s="51">
        <v>0</v>
      </c>
      <c r="AL127" s="51">
        <v>0</v>
      </c>
      <c r="AM127" s="51">
        <v>4452.8591825932899</v>
      </c>
      <c r="AN127" s="51">
        <v>0</v>
      </c>
      <c r="AO127" s="51">
        <v>0</v>
      </c>
      <c r="AP127" s="51">
        <v>0</v>
      </c>
      <c r="AQ127" s="51">
        <v>1.9727124990173599</v>
      </c>
      <c r="AR127" s="51">
        <v>0</v>
      </c>
      <c r="AS127" s="51">
        <v>0</v>
      </c>
      <c r="AT127" s="51">
        <v>0</v>
      </c>
      <c r="AU127" s="51">
        <v>0</v>
      </c>
      <c r="AV127" s="51">
        <v>0</v>
      </c>
      <c r="AW127" s="51">
        <v>0</v>
      </c>
      <c r="AX127" s="51">
        <v>0</v>
      </c>
      <c r="AY127" s="51">
        <v>0</v>
      </c>
      <c r="AZ127" s="51">
        <v>0</v>
      </c>
      <c r="BA127" s="51">
        <v>0</v>
      </c>
      <c r="BB127" s="51">
        <v>0</v>
      </c>
      <c r="BC127" s="51">
        <v>0</v>
      </c>
      <c r="BD127" s="51">
        <v>0</v>
      </c>
      <c r="BE127" s="51">
        <v>4930.7177436320399</v>
      </c>
      <c r="BF127" s="51">
        <v>0</v>
      </c>
      <c r="BG127" s="51">
        <v>0</v>
      </c>
      <c r="BH127" s="51">
        <v>0</v>
      </c>
      <c r="BI127" s="51">
        <v>0.38736857457583002</v>
      </c>
      <c r="BJ127" s="51">
        <v>0</v>
      </c>
      <c r="BK127" s="51">
        <v>0</v>
      </c>
      <c r="BL127" s="51">
        <v>0</v>
      </c>
      <c r="BM127" s="51">
        <v>0</v>
      </c>
      <c r="BN127" s="51">
        <v>0</v>
      </c>
      <c r="BO127" s="51">
        <v>0</v>
      </c>
      <c r="BP127" s="51">
        <v>0</v>
      </c>
      <c r="BQ127" s="51">
        <v>0</v>
      </c>
      <c r="BR127" s="51">
        <v>0</v>
      </c>
      <c r="BS127" s="51">
        <v>0</v>
      </c>
      <c r="BT127" s="51">
        <v>0</v>
      </c>
    </row>
    <row r="128" spans="1:72" x14ac:dyDescent="0.3">
      <c r="A128" s="1">
        <v>854000</v>
      </c>
      <c r="B128" s="1" t="s">
        <v>285</v>
      </c>
      <c r="C128" s="1" t="s">
        <v>167</v>
      </c>
      <c r="D128" s="1" t="s">
        <v>174</v>
      </c>
      <c r="E128" s="1">
        <v>16</v>
      </c>
      <c r="F128" s="51">
        <v>14595.1267319373</v>
      </c>
      <c r="G128" s="51">
        <v>15060.361014882301</v>
      </c>
      <c r="H128" s="51">
        <v>15815.077627414201</v>
      </c>
      <c r="I128" s="51">
        <v>15798.0334820358</v>
      </c>
      <c r="J128" s="51">
        <v>15809.5951999844</v>
      </c>
      <c r="K128" s="51">
        <v>16966.942870729599</v>
      </c>
      <c r="L128" s="51">
        <v>16345.8144672855</v>
      </c>
      <c r="M128" s="51">
        <v>16840.944472598101</v>
      </c>
      <c r="N128" s="51">
        <v>16846.630164292201</v>
      </c>
      <c r="O128" s="51">
        <v>16846.630164292201</v>
      </c>
      <c r="P128" s="51">
        <v>16351.500158979599</v>
      </c>
      <c r="Q128" s="51">
        <v>16188.616843584799</v>
      </c>
      <c r="R128" s="51">
        <f t="shared" si="1"/>
        <v>16122.106099834666</v>
      </c>
      <c r="S128" s="51">
        <v>0</v>
      </c>
      <c r="T128" s="51">
        <v>0</v>
      </c>
      <c r="U128" s="51">
        <v>1049.5170774363501</v>
      </c>
      <c r="V128" s="51">
        <v>0</v>
      </c>
      <c r="W128" s="51">
        <v>0</v>
      </c>
      <c r="X128" s="51">
        <v>0</v>
      </c>
      <c r="Y128" s="51">
        <v>0</v>
      </c>
      <c r="Z128" s="51">
        <v>0</v>
      </c>
      <c r="AA128" s="51">
        <v>0</v>
      </c>
      <c r="AB128" s="51">
        <v>0</v>
      </c>
      <c r="AC128" s="51">
        <v>0</v>
      </c>
      <c r="AD128" s="51">
        <v>0</v>
      </c>
      <c r="AE128" s="51">
        <v>0</v>
      </c>
      <c r="AF128" s="51">
        <v>0</v>
      </c>
      <c r="AG128" s="51">
        <v>0</v>
      </c>
      <c r="AH128" s="51">
        <v>0</v>
      </c>
      <c r="AI128" s="51">
        <v>0</v>
      </c>
      <c r="AJ128" s="51">
        <v>0</v>
      </c>
      <c r="AK128" s="51">
        <v>0</v>
      </c>
      <c r="AL128" s="51">
        <v>0</v>
      </c>
      <c r="AM128" s="51">
        <v>1068543.99915174</v>
      </c>
      <c r="AN128" s="51">
        <v>0</v>
      </c>
      <c r="AO128" s="51">
        <v>0</v>
      </c>
      <c r="AP128" s="51">
        <v>0</v>
      </c>
      <c r="AQ128" s="51">
        <v>3.4008074822341401</v>
      </c>
      <c r="AR128" s="51">
        <v>0</v>
      </c>
      <c r="AS128" s="51">
        <v>0</v>
      </c>
      <c r="AT128" s="51">
        <v>0</v>
      </c>
      <c r="AU128" s="51">
        <v>0</v>
      </c>
      <c r="AV128" s="51">
        <v>0</v>
      </c>
      <c r="AW128" s="51">
        <v>0</v>
      </c>
      <c r="AX128" s="51">
        <v>0</v>
      </c>
      <c r="AY128" s="51">
        <v>0</v>
      </c>
      <c r="AZ128" s="51">
        <v>0</v>
      </c>
      <c r="BA128" s="51">
        <v>0</v>
      </c>
      <c r="BB128" s="51">
        <v>0</v>
      </c>
      <c r="BC128" s="51">
        <v>0</v>
      </c>
      <c r="BD128" s="51">
        <v>0</v>
      </c>
      <c r="BE128" s="51">
        <v>9263.9485136239691</v>
      </c>
      <c r="BF128" s="51">
        <v>0</v>
      </c>
      <c r="BG128" s="51">
        <v>0</v>
      </c>
      <c r="BH128" s="51">
        <v>0</v>
      </c>
      <c r="BI128" s="51">
        <v>3.96084367503782</v>
      </c>
      <c r="BJ128" s="51">
        <v>0</v>
      </c>
      <c r="BK128" s="51">
        <v>0</v>
      </c>
      <c r="BL128" s="51">
        <v>0</v>
      </c>
      <c r="BM128" s="51">
        <v>0</v>
      </c>
      <c r="BN128" s="51">
        <v>0</v>
      </c>
      <c r="BO128" s="51">
        <v>0</v>
      </c>
      <c r="BP128" s="51">
        <v>0</v>
      </c>
      <c r="BQ128" s="51">
        <v>0</v>
      </c>
      <c r="BR128" s="51">
        <v>0</v>
      </c>
      <c r="BS128" s="51">
        <v>0</v>
      </c>
      <c r="BT128" s="51">
        <v>0</v>
      </c>
    </row>
    <row r="129" spans="1:72" x14ac:dyDescent="0.3">
      <c r="A129" s="1">
        <v>860000</v>
      </c>
      <c r="B129" s="1" t="s">
        <v>296</v>
      </c>
      <c r="C129" s="1" t="s">
        <v>139</v>
      </c>
      <c r="D129" s="1" t="s">
        <v>174</v>
      </c>
      <c r="E129" s="1">
        <v>0</v>
      </c>
      <c r="F129" s="51">
        <v>0</v>
      </c>
      <c r="G129" s="51">
        <v>0</v>
      </c>
      <c r="H129" s="51">
        <v>0</v>
      </c>
      <c r="I129" s="51">
        <v>0</v>
      </c>
      <c r="J129" s="51">
        <v>0</v>
      </c>
      <c r="K129" s="51">
        <v>0</v>
      </c>
      <c r="L129" s="51">
        <v>0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R129" s="51">
        <f t="shared" si="1"/>
        <v>0</v>
      </c>
      <c r="S129" s="51" t="s">
        <v>320</v>
      </c>
      <c r="T129" s="51" t="s">
        <v>320</v>
      </c>
      <c r="U129" s="51" t="s">
        <v>320</v>
      </c>
      <c r="V129" s="51" t="s">
        <v>320</v>
      </c>
      <c r="W129" s="51" t="s">
        <v>320</v>
      </c>
      <c r="X129" s="51" t="s">
        <v>320</v>
      </c>
      <c r="Y129" s="51" t="s">
        <v>320</v>
      </c>
      <c r="Z129" s="51" t="s">
        <v>320</v>
      </c>
      <c r="AA129" s="51" t="s">
        <v>320</v>
      </c>
      <c r="AB129" s="51" t="s">
        <v>320</v>
      </c>
      <c r="AC129" s="51" t="s">
        <v>320</v>
      </c>
      <c r="AD129" s="51" t="s">
        <v>320</v>
      </c>
      <c r="AE129" s="51" t="s">
        <v>320</v>
      </c>
      <c r="AF129" s="51" t="s">
        <v>320</v>
      </c>
      <c r="AG129" s="51" t="s">
        <v>320</v>
      </c>
      <c r="AH129" s="51" t="s">
        <v>320</v>
      </c>
      <c r="AI129" s="51" t="s">
        <v>320</v>
      </c>
      <c r="AJ129" s="51" t="s">
        <v>320</v>
      </c>
      <c r="AK129" s="51" t="s">
        <v>320</v>
      </c>
      <c r="AL129" s="51" t="s">
        <v>320</v>
      </c>
      <c r="AM129" s="51" t="s">
        <v>320</v>
      </c>
      <c r="AN129" s="51" t="s">
        <v>320</v>
      </c>
      <c r="AO129" s="51" t="s">
        <v>320</v>
      </c>
      <c r="AP129" s="51" t="s">
        <v>320</v>
      </c>
      <c r="AQ129" s="51" t="s">
        <v>320</v>
      </c>
      <c r="AR129" s="51" t="s">
        <v>320</v>
      </c>
      <c r="AS129" s="51" t="s">
        <v>320</v>
      </c>
      <c r="AT129" s="51" t="s">
        <v>320</v>
      </c>
      <c r="AU129" s="51" t="s">
        <v>320</v>
      </c>
      <c r="AV129" s="51" t="s">
        <v>320</v>
      </c>
      <c r="AW129" s="51" t="s">
        <v>320</v>
      </c>
      <c r="AX129" s="51" t="s">
        <v>320</v>
      </c>
      <c r="AY129" s="51" t="s">
        <v>320</v>
      </c>
      <c r="AZ129" s="51" t="s">
        <v>320</v>
      </c>
      <c r="BA129" s="51" t="s">
        <v>320</v>
      </c>
      <c r="BB129" s="51" t="s">
        <v>320</v>
      </c>
      <c r="BC129" s="51" t="s">
        <v>320</v>
      </c>
      <c r="BD129" s="51" t="s">
        <v>320</v>
      </c>
      <c r="BE129" s="51" t="s">
        <v>320</v>
      </c>
      <c r="BF129" s="51" t="s">
        <v>320</v>
      </c>
      <c r="BG129" s="51" t="s">
        <v>320</v>
      </c>
      <c r="BH129" s="51" t="s">
        <v>320</v>
      </c>
      <c r="BI129" s="51" t="s">
        <v>320</v>
      </c>
      <c r="BJ129" s="51" t="s">
        <v>320</v>
      </c>
      <c r="BK129" s="51" t="s">
        <v>320</v>
      </c>
      <c r="BL129" s="51" t="s">
        <v>320</v>
      </c>
      <c r="BM129" s="51" t="s">
        <v>320</v>
      </c>
      <c r="BN129" s="51" t="s">
        <v>320</v>
      </c>
      <c r="BO129" s="51" t="s">
        <v>320</v>
      </c>
      <c r="BP129" s="51" t="s">
        <v>320</v>
      </c>
      <c r="BQ129" s="51" t="s">
        <v>320</v>
      </c>
      <c r="BR129" s="51" t="s">
        <v>320</v>
      </c>
      <c r="BS129" s="51" t="s">
        <v>320</v>
      </c>
      <c r="BT129" s="51" t="s">
        <v>320</v>
      </c>
    </row>
    <row r="130" spans="1:72" x14ac:dyDescent="0.3">
      <c r="F130" s="53">
        <f>F4/$E$4</f>
        <v>11973.0417835844</v>
      </c>
      <c r="G130" s="53">
        <f t="shared" ref="G130:Q130" si="2">G4/$E$4</f>
        <v>12394.814506828199</v>
      </c>
      <c r="H130" s="53">
        <f t="shared" si="2"/>
        <v>13307.408871253199</v>
      </c>
      <c r="I130" s="53">
        <f t="shared" si="2"/>
        <v>13165.710395681201</v>
      </c>
      <c r="J130" s="53">
        <f t="shared" si="2"/>
        <v>13129.4102663146</v>
      </c>
      <c r="K130" s="53">
        <f t="shared" si="2"/>
        <v>12876.7138986307</v>
      </c>
      <c r="L130" s="53">
        <f t="shared" si="2"/>
        <v>12834.6228568975</v>
      </c>
      <c r="M130" s="53">
        <f t="shared" si="2"/>
        <v>13196.4921775614</v>
      </c>
      <c r="N130" s="53">
        <f t="shared" si="2"/>
        <v>13234.4155925414</v>
      </c>
      <c r="O130" s="53">
        <f t="shared" si="2"/>
        <v>13234.4155925414</v>
      </c>
      <c r="P130" s="53">
        <f t="shared" si="2"/>
        <v>14364.3672349647</v>
      </c>
      <c r="Q130" s="53">
        <f t="shared" si="2"/>
        <v>13489.8896596993</v>
      </c>
    </row>
    <row r="131" spans="1:72" x14ac:dyDescent="0.3">
      <c r="E131" s="53"/>
      <c r="F131" s="53">
        <f>F5/$E$5</f>
        <v>15595.566416952701</v>
      </c>
      <c r="G131" s="53">
        <f t="shared" ref="G131:Q131" si="3">G5/$E$5</f>
        <v>16853.197924783733</v>
      </c>
      <c r="H131" s="53">
        <f t="shared" si="3"/>
        <v>17627.508701904066</v>
      </c>
      <c r="I131" s="53">
        <f t="shared" si="3"/>
        <v>17530.331512129233</v>
      </c>
      <c r="J131" s="53">
        <f t="shared" si="3"/>
        <v>17148.208161631632</v>
      </c>
      <c r="K131" s="53">
        <f t="shared" si="3"/>
        <v>16918.496822058532</v>
      </c>
      <c r="L131" s="53">
        <f t="shared" si="3"/>
        <v>16861.104939684399</v>
      </c>
      <c r="M131" s="53">
        <f t="shared" si="3"/>
        <v>17369.965101173668</v>
      </c>
      <c r="N131" s="53">
        <f t="shared" si="3"/>
        <v>17757.499403716069</v>
      </c>
      <c r="O131" s="53">
        <f t="shared" si="3"/>
        <v>17757.499403716069</v>
      </c>
      <c r="P131" s="53">
        <f t="shared" si="3"/>
        <v>19626.7901904709</v>
      </c>
      <c r="Q131" s="53">
        <f t="shared" si="3"/>
        <v>17586.255113241099</v>
      </c>
    </row>
    <row r="132" spans="1:72" x14ac:dyDescent="0.3">
      <c r="E132" s="1" t="s">
        <v>2</v>
      </c>
      <c r="G132" s="1">
        <f>G130/F130</f>
        <v>1.0352268647238891</v>
      </c>
      <c r="H132" s="1">
        <f t="shared" ref="H132:Q132" si="4">H130/G130</f>
        <v>1.0736271094595453</v>
      </c>
      <c r="I132" s="1">
        <f t="shared" si="4"/>
        <v>0.98935191088341046</v>
      </c>
      <c r="J132" s="1">
        <f t="shared" si="4"/>
        <v>0.99724282790099139</v>
      </c>
      <c r="K132" s="1">
        <f t="shared" si="4"/>
        <v>0.98075341065910404</v>
      </c>
      <c r="L132" s="1">
        <f t="shared" si="4"/>
        <v>0.99673122800859348</v>
      </c>
      <c r="M132" s="1">
        <f t="shared" si="4"/>
        <v>1.0281947763248398</v>
      </c>
      <c r="N132" s="1">
        <f t="shared" si="4"/>
        <v>1.0028737496654212</v>
      </c>
      <c r="O132" s="1">
        <f t="shared" si="4"/>
        <v>1</v>
      </c>
      <c r="P132" s="1">
        <f t="shared" si="4"/>
        <v>1.0853797913872461</v>
      </c>
      <c r="Q132" s="1">
        <f t="shared" si="4"/>
        <v>0.93912174751862298</v>
      </c>
    </row>
    <row r="133" spans="1:72" x14ac:dyDescent="0.3">
      <c r="G133" s="1">
        <f>G131/F131</f>
        <v>1.0806403226537487</v>
      </c>
      <c r="H133" s="1">
        <f t="shared" ref="H133:Q133" si="5">H131/G131</f>
        <v>1.0459444421513413</v>
      </c>
      <c r="I133" s="1">
        <f t="shared" si="5"/>
        <v>0.99448718526150348</v>
      </c>
      <c r="J133" s="1">
        <f t="shared" si="5"/>
        <v>0.97820216062467447</v>
      </c>
      <c r="K133" s="1">
        <f t="shared" si="5"/>
        <v>0.98660435321242079</v>
      </c>
      <c r="L133" s="1">
        <f t="shared" si="5"/>
        <v>0.99660774340783598</v>
      </c>
      <c r="M133" s="1">
        <f t="shared" si="5"/>
        <v>1.0301795263898519</v>
      </c>
      <c r="N133" s="1">
        <f t="shared" si="5"/>
        <v>1.0223105976485938</v>
      </c>
      <c r="O133" s="1">
        <f t="shared" si="5"/>
        <v>1</v>
      </c>
      <c r="P133" s="1">
        <f t="shared" si="5"/>
        <v>1.1052676812346478</v>
      </c>
      <c r="Q133" s="1">
        <f t="shared" si="5"/>
        <v>0.89603317417534167</v>
      </c>
    </row>
  </sheetData>
  <autoFilter ref="A3:C133" xr:uid="{00000000-0009-0000-0000-000021000000}">
    <sortState xmlns:xlrd2="http://schemas.microsoft.com/office/spreadsheetml/2017/richdata2" ref="A2:C127">
      <sortCondition ref="A1:A127"/>
    </sortState>
  </autoFilter>
  <mergeCells count="2">
    <mergeCell ref="D1:D3"/>
    <mergeCell ref="F2:R2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9">
    <tabColor theme="0" tint="-0.14999847407452621"/>
  </sheetPr>
  <dimension ref="A2:CP192"/>
  <sheetViews>
    <sheetView showGridLines="0" workbookViewId="0">
      <pane xSplit="2" ySplit="2" topLeftCell="D3" activePane="bottomRight" state="frozen"/>
      <selection activeCell="BN5" sqref="BN5"/>
      <selection pane="topRight" activeCell="BN5" sqref="BN5"/>
      <selection pane="bottomLeft" activeCell="BN5" sqref="BN5"/>
      <selection pane="bottomRight" activeCell="M5" sqref="M5"/>
    </sheetView>
  </sheetViews>
  <sheetFormatPr defaultColWidth="9.140625" defaultRowHeight="16.5" x14ac:dyDescent="0.3"/>
  <cols>
    <col min="1" max="1" width="22.5703125" style="1" customWidth="1"/>
    <col min="2" max="2" width="25.85546875" style="1" bestFit="1" customWidth="1"/>
    <col min="3" max="86" width="13.7109375" style="1" bestFit="1" customWidth="1"/>
    <col min="87" max="87" width="11" style="1" bestFit="1" customWidth="1"/>
    <col min="88" max="94" width="14.5703125" style="1" bestFit="1" customWidth="1"/>
    <col min="95" max="16384" width="9.140625" style="1"/>
  </cols>
  <sheetData>
    <row r="2" spans="1:94" x14ac:dyDescent="0.3">
      <c r="C2" s="60">
        <v>43101</v>
      </c>
      <c r="D2" s="60">
        <v>43132</v>
      </c>
      <c r="E2" s="60">
        <v>43160</v>
      </c>
      <c r="F2" s="60">
        <v>43191</v>
      </c>
      <c r="G2" s="60">
        <v>43221</v>
      </c>
      <c r="H2" s="60">
        <v>43252</v>
      </c>
      <c r="I2" s="60">
        <v>43282</v>
      </c>
      <c r="J2" s="60">
        <v>43313</v>
      </c>
      <c r="K2" s="60">
        <v>43344</v>
      </c>
      <c r="L2" s="60">
        <v>43374</v>
      </c>
      <c r="M2" s="60">
        <v>43405</v>
      </c>
      <c r="N2" s="60">
        <v>43435</v>
      </c>
      <c r="O2" s="60">
        <v>43466</v>
      </c>
      <c r="P2" s="60">
        <v>43497</v>
      </c>
      <c r="Q2" s="60">
        <v>43525</v>
      </c>
      <c r="R2" s="60">
        <v>43556</v>
      </c>
      <c r="S2" s="60">
        <v>43586</v>
      </c>
      <c r="T2" s="60">
        <v>43617</v>
      </c>
      <c r="U2" s="60">
        <v>43647</v>
      </c>
      <c r="V2" s="60">
        <v>43678</v>
      </c>
      <c r="W2" s="60">
        <v>43709</v>
      </c>
      <c r="X2" s="60">
        <v>43739</v>
      </c>
      <c r="Y2" s="60">
        <v>43770</v>
      </c>
      <c r="Z2" s="60">
        <v>43800</v>
      </c>
      <c r="AA2" s="60">
        <v>43831</v>
      </c>
      <c r="AB2" s="60">
        <v>43862</v>
      </c>
      <c r="AC2" s="60">
        <v>43891</v>
      </c>
      <c r="AD2" s="60">
        <v>43922</v>
      </c>
      <c r="AE2" s="60">
        <v>43952</v>
      </c>
      <c r="AF2" s="60">
        <v>43983</v>
      </c>
      <c r="AG2" s="60">
        <v>44013</v>
      </c>
      <c r="AH2" s="60">
        <v>44044</v>
      </c>
      <c r="AI2" s="60">
        <v>44075</v>
      </c>
      <c r="AJ2" s="60">
        <v>44105</v>
      </c>
      <c r="AK2" s="60">
        <v>44136</v>
      </c>
      <c r="AL2" s="60">
        <v>44166</v>
      </c>
      <c r="AM2" s="60">
        <v>44197</v>
      </c>
      <c r="AN2" s="60">
        <v>44228</v>
      </c>
      <c r="AO2" s="60">
        <v>44256</v>
      </c>
      <c r="AP2" s="60">
        <v>44287</v>
      </c>
      <c r="AQ2" s="60">
        <v>44317</v>
      </c>
      <c r="AR2" s="60">
        <v>44348</v>
      </c>
      <c r="AS2" s="60">
        <v>44378</v>
      </c>
      <c r="AT2" s="60">
        <v>44409</v>
      </c>
      <c r="AU2" s="60">
        <v>44440</v>
      </c>
      <c r="AV2" s="60">
        <v>44470</v>
      </c>
      <c r="AW2" s="60">
        <v>44501</v>
      </c>
      <c r="AX2" s="60">
        <v>44531</v>
      </c>
      <c r="AY2" s="60">
        <v>44562</v>
      </c>
      <c r="AZ2" s="60">
        <v>44593</v>
      </c>
      <c r="BA2" s="60">
        <v>44621</v>
      </c>
      <c r="BB2" s="60">
        <v>44652</v>
      </c>
      <c r="BC2" s="60">
        <v>44682</v>
      </c>
      <c r="BD2" s="60">
        <v>44713</v>
      </c>
      <c r="BE2" s="60">
        <v>44743</v>
      </c>
      <c r="BF2" s="60">
        <v>44774</v>
      </c>
      <c r="BG2" s="60">
        <v>44805</v>
      </c>
      <c r="BH2" s="60">
        <v>44835</v>
      </c>
      <c r="BI2" s="60">
        <v>44866</v>
      </c>
      <c r="BJ2" s="60">
        <v>44896</v>
      </c>
      <c r="BK2" s="60">
        <v>44927</v>
      </c>
      <c r="BL2" s="60">
        <v>44958</v>
      </c>
      <c r="BM2" s="60">
        <v>44986</v>
      </c>
      <c r="BN2" s="60">
        <v>45017</v>
      </c>
      <c r="BO2" s="60">
        <v>45047</v>
      </c>
      <c r="BP2" s="60">
        <v>45078</v>
      </c>
      <c r="BQ2" s="60">
        <v>45108</v>
      </c>
      <c r="BR2" s="60">
        <v>45139</v>
      </c>
      <c r="BS2" s="60">
        <v>45170</v>
      </c>
      <c r="BT2" s="60">
        <v>45200</v>
      </c>
      <c r="BU2" s="60">
        <v>45231</v>
      </c>
      <c r="BV2" s="60">
        <v>45261</v>
      </c>
      <c r="BW2" s="60">
        <v>45292</v>
      </c>
      <c r="BX2" s="60">
        <v>45323</v>
      </c>
      <c r="BY2" s="60">
        <v>45352</v>
      </c>
      <c r="BZ2" s="60">
        <v>45383</v>
      </c>
      <c r="CA2" s="60">
        <v>45413</v>
      </c>
      <c r="CB2" s="60">
        <v>45444</v>
      </c>
      <c r="CC2" s="60">
        <v>45474</v>
      </c>
      <c r="CD2" s="60">
        <v>45505</v>
      </c>
      <c r="CE2" s="60">
        <v>45536</v>
      </c>
      <c r="CF2" s="60">
        <v>45566</v>
      </c>
      <c r="CG2" s="60">
        <v>45597</v>
      </c>
      <c r="CH2" s="60">
        <v>45627</v>
      </c>
    </row>
    <row r="3" spans="1:94" x14ac:dyDescent="0.3">
      <c r="B3" s="1" t="s">
        <v>319</v>
      </c>
      <c r="C3" s="1">
        <f t="shared" ref="C3:F3" si="0">SUM(C4:C10)</f>
        <v>929</v>
      </c>
      <c r="D3" s="1">
        <f t="shared" si="0"/>
        <v>929</v>
      </c>
      <c r="E3" s="1">
        <f t="shared" si="0"/>
        <v>929</v>
      </c>
      <c r="F3" s="1">
        <f t="shared" si="0"/>
        <v>929</v>
      </c>
      <c r="G3" s="1">
        <f>SUM(G4:G10)</f>
        <v>929</v>
      </c>
      <c r="H3" s="1">
        <f t="shared" ref="H3:BS3" si="1">SUM(H4:H10)</f>
        <v>929</v>
      </c>
      <c r="I3" s="1">
        <f t="shared" si="1"/>
        <v>929</v>
      </c>
      <c r="J3" s="1">
        <f t="shared" si="1"/>
        <v>929</v>
      </c>
      <c r="K3" s="1">
        <f t="shared" si="1"/>
        <v>929</v>
      </c>
      <c r="L3" s="1">
        <f t="shared" si="1"/>
        <v>929</v>
      </c>
      <c r="M3" s="1">
        <f t="shared" si="1"/>
        <v>929</v>
      </c>
      <c r="N3" s="1">
        <f t="shared" si="1"/>
        <v>929</v>
      </c>
      <c r="O3" s="107">
        <f t="shared" si="1"/>
        <v>961.03116775061017</v>
      </c>
      <c r="P3" s="107">
        <f t="shared" si="1"/>
        <v>961.03116775061017</v>
      </c>
      <c r="Q3" s="107">
        <f t="shared" si="1"/>
        <v>961.03116775061017</v>
      </c>
      <c r="R3" s="107">
        <f t="shared" si="1"/>
        <v>961.03116775061017</v>
      </c>
      <c r="S3" s="107">
        <f t="shared" si="1"/>
        <v>961.03116775061017</v>
      </c>
      <c r="T3" s="107">
        <f t="shared" si="1"/>
        <v>961.03116775061017</v>
      </c>
      <c r="U3" s="107">
        <f t="shared" si="1"/>
        <v>961.03116775061017</v>
      </c>
      <c r="V3" s="107">
        <f t="shared" si="1"/>
        <v>961.03116775061017</v>
      </c>
      <c r="W3" s="107">
        <f t="shared" si="1"/>
        <v>961.03116775061017</v>
      </c>
      <c r="X3" s="107">
        <f t="shared" si="1"/>
        <v>961.03116775061017</v>
      </c>
      <c r="Y3" s="107">
        <f t="shared" si="1"/>
        <v>961.03116775061017</v>
      </c>
      <c r="Z3" s="107">
        <f t="shared" si="1"/>
        <v>961.03116775061017</v>
      </c>
      <c r="AA3" s="107">
        <f t="shared" si="1"/>
        <v>993.3458399026905</v>
      </c>
      <c r="AB3" s="107">
        <f t="shared" si="1"/>
        <v>993.3458399026905</v>
      </c>
      <c r="AC3" s="107">
        <f t="shared" si="1"/>
        <v>993.3458399026905</v>
      </c>
      <c r="AD3" s="107">
        <f t="shared" si="1"/>
        <v>993.3458399026905</v>
      </c>
      <c r="AE3" s="107">
        <f t="shared" si="1"/>
        <v>993.3458399026905</v>
      </c>
      <c r="AF3" s="107">
        <f t="shared" si="1"/>
        <v>993.3458399026905</v>
      </c>
      <c r="AG3" s="107">
        <f t="shared" si="1"/>
        <v>993.3458399026905</v>
      </c>
      <c r="AH3" s="107">
        <f t="shared" si="1"/>
        <v>993.3458399026905</v>
      </c>
      <c r="AI3" s="107">
        <f t="shared" si="1"/>
        <v>993.3458399026905</v>
      </c>
      <c r="AJ3" s="107">
        <f t="shared" si="1"/>
        <v>993.3458399026905</v>
      </c>
      <c r="AK3" s="107">
        <f t="shared" si="1"/>
        <v>993.3458399026905</v>
      </c>
      <c r="AL3" s="107">
        <f t="shared" si="1"/>
        <v>993.3458399026905</v>
      </c>
      <c r="AM3" s="107">
        <f t="shared" si="1"/>
        <v>1027.4015340851474</v>
      </c>
      <c r="AN3" s="107">
        <f t="shared" si="1"/>
        <v>1027.4015340851474</v>
      </c>
      <c r="AO3" s="107">
        <f t="shared" si="1"/>
        <v>1027.4015340851474</v>
      </c>
      <c r="AP3" s="107">
        <f t="shared" si="1"/>
        <v>1027.4015340851474</v>
      </c>
      <c r="AQ3" s="107">
        <f t="shared" si="1"/>
        <v>1027.4015340851474</v>
      </c>
      <c r="AR3" s="107">
        <f t="shared" si="1"/>
        <v>1027.4015340851474</v>
      </c>
      <c r="AS3" s="107">
        <f t="shared" si="1"/>
        <v>1027.4015340851474</v>
      </c>
      <c r="AT3" s="107">
        <f t="shared" si="1"/>
        <v>1027.4015340851474</v>
      </c>
      <c r="AU3" s="107">
        <f t="shared" si="1"/>
        <v>1027.4015340851474</v>
      </c>
      <c r="AV3" s="107">
        <f t="shared" si="1"/>
        <v>1027.4015340851474</v>
      </c>
      <c r="AW3" s="107">
        <f t="shared" si="1"/>
        <v>1027.4015340851474</v>
      </c>
      <c r="AX3" s="107">
        <f t="shared" si="1"/>
        <v>1027.4015340851474</v>
      </c>
      <c r="AY3" s="107">
        <f t="shared" si="1"/>
        <v>1052.1295305339679</v>
      </c>
      <c r="AZ3" s="107">
        <f t="shared" si="1"/>
        <v>1052.1295305339679</v>
      </c>
      <c r="BA3" s="107">
        <f t="shared" si="1"/>
        <v>1052.1295305339679</v>
      </c>
      <c r="BB3" s="107">
        <f t="shared" si="1"/>
        <v>1052.1295305339679</v>
      </c>
      <c r="BC3" s="107">
        <f t="shared" si="1"/>
        <v>1052.1295305339679</v>
      </c>
      <c r="BD3" s="107">
        <f t="shared" si="1"/>
        <v>1052.1295305339679</v>
      </c>
      <c r="BE3" s="107">
        <f t="shared" si="1"/>
        <v>1052.1295305339679</v>
      </c>
      <c r="BF3" s="107">
        <f t="shared" si="1"/>
        <v>1052.1295305339679</v>
      </c>
      <c r="BG3" s="107">
        <f t="shared" si="1"/>
        <v>1052.1295305339679</v>
      </c>
      <c r="BH3" s="107">
        <f t="shared" si="1"/>
        <v>1052.1295305339679</v>
      </c>
      <c r="BI3" s="107">
        <f t="shared" si="1"/>
        <v>1052.1295305339679</v>
      </c>
      <c r="BJ3" s="107">
        <f t="shared" si="1"/>
        <v>1052.1295305339679</v>
      </c>
      <c r="BK3" s="107">
        <f t="shared" si="1"/>
        <v>1077.8727987767618</v>
      </c>
      <c r="BL3" s="107">
        <f t="shared" si="1"/>
        <v>1077.8727987767618</v>
      </c>
      <c r="BM3" s="107">
        <f t="shared" si="1"/>
        <v>1077.8727987767618</v>
      </c>
      <c r="BN3" s="107">
        <f t="shared" si="1"/>
        <v>1077.8727987767618</v>
      </c>
      <c r="BO3" s="107">
        <f t="shared" si="1"/>
        <v>1077.8727987767618</v>
      </c>
      <c r="BP3" s="107">
        <f t="shared" si="1"/>
        <v>1077.8727987767618</v>
      </c>
      <c r="BQ3" s="107">
        <f t="shared" si="1"/>
        <v>1077.8727987767618</v>
      </c>
      <c r="BR3" s="107">
        <f t="shared" si="1"/>
        <v>1077.8727987767618</v>
      </c>
      <c r="BS3" s="107">
        <f t="shared" si="1"/>
        <v>1077.8727987767618</v>
      </c>
      <c r="BT3" s="107">
        <f t="shared" ref="BT3:CH3" si="2">SUM(BT4:BT10)</f>
        <v>1077.8727987767618</v>
      </c>
      <c r="BU3" s="107">
        <f t="shared" si="2"/>
        <v>1077.8727987767618</v>
      </c>
      <c r="BV3" s="107">
        <f t="shared" si="2"/>
        <v>1077.8727987767618</v>
      </c>
      <c r="BW3" s="107">
        <f t="shared" si="2"/>
        <v>1108.7101524107879</v>
      </c>
      <c r="BX3" s="107">
        <f t="shared" si="2"/>
        <v>1108.7101524107879</v>
      </c>
      <c r="BY3" s="107">
        <f t="shared" si="2"/>
        <v>1108.7101524107879</v>
      </c>
      <c r="BZ3" s="107">
        <f t="shared" si="2"/>
        <v>1108.7101524107879</v>
      </c>
      <c r="CA3" s="107">
        <f t="shared" si="2"/>
        <v>1108.7101524107879</v>
      </c>
      <c r="CB3" s="107">
        <f t="shared" si="2"/>
        <v>1108.7101524107879</v>
      </c>
      <c r="CC3" s="107">
        <f t="shared" si="2"/>
        <v>1108.7101524107879</v>
      </c>
      <c r="CD3" s="107">
        <f t="shared" si="2"/>
        <v>1108.7101524107879</v>
      </c>
      <c r="CE3" s="107">
        <f t="shared" si="2"/>
        <v>1108.7101524107879</v>
      </c>
      <c r="CF3" s="107">
        <f t="shared" si="2"/>
        <v>1108.7101524107879</v>
      </c>
      <c r="CG3" s="107">
        <f t="shared" si="2"/>
        <v>1108.7101524107879</v>
      </c>
      <c r="CH3" s="107">
        <f t="shared" si="2"/>
        <v>1108.7101524107879</v>
      </c>
      <c r="CJ3" s="51"/>
      <c r="CK3" s="51"/>
      <c r="CL3" s="51"/>
      <c r="CM3" s="51"/>
      <c r="CN3" s="51"/>
      <c r="CO3" s="51"/>
      <c r="CP3" s="51"/>
    </row>
    <row r="4" spans="1:94" x14ac:dyDescent="0.3">
      <c r="A4" s="1" t="s">
        <v>140</v>
      </c>
      <c r="B4" s="1" t="s">
        <v>309</v>
      </c>
      <c r="C4" s="1">
        <f t="shared" ref="C4:E4" si="3">D4</f>
        <v>14</v>
      </c>
      <c r="D4" s="1">
        <f t="shared" si="3"/>
        <v>14</v>
      </c>
      <c r="E4" s="1">
        <f t="shared" si="3"/>
        <v>14</v>
      </c>
      <c r="F4" s="1">
        <f>G4</f>
        <v>14</v>
      </c>
      <c r="G4" s="107">
        <f>SUMPRODUCT(Auxiliar_OPEX_P!F$3:F$128,N(Auxiliar_OPEX_P!$C$3:$C$128=$A4))</f>
        <v>14</v>
      </c>
      <c r="H4" s="107">
        <f>SUMPRODUCT(Auxiliar_OPEX_P!G$3:G$128,N(Auxiliar_OPEX_P!$C$3:$C$128=$A4))</f>
        <v>14</v>
      </c>
      <c r="I4" s="107">
        <f>SUMPRODUCT(Auxiliar_OPEX_P!H$3:H$128,N(Auxiliar_OPEX_P!$C$3:$C$128=$A4))</f>
        <v>14</v>
      </c>
      <c r="J4" s="107">
        <f>SUMPRODUCT(Auxiliar_OPEX_P!I$3:I$128,N(Auxiliar_OPEX_P!$C$3:$C$128=$A4))</f>
        <v>14</v>
      </c>
      <c r="K4" s="107">
        <f>SUMPRODUCT(Auxiliar_OPEX_P!J$3:J$128,N(Auxiliar_OPEX_P!$C$3:$C$128=$A4))</f>
        <v>14</v>
      </c>
      <c r="L4" s="107">
        <f>SUMPRODUCT(Auxiliar_OPEX_P!K$3:K$128,N(Auxiliar_OPEX_P!$C$3:$C$128=$A4))</f>
        <v>14</v>
      </c>
      <c r="M4" s="107">
        <f>SUMPRODUCT(Auxiliar_OPEX_P!L$3:L$128,N(Auxiliar_OPEX_P!$C$3:$C$128=$A4))</f>
        <v>14</v>
      </c>
      <c r="N4" s="107">
        <f>SUMPRODUCT(Auxiliar_OPEX_P!M$3:M$128,N(Auxiliar_OPEX_P!$C$3:$C$128=$A4))</f>
        <v>14</v>
      </c>
      <c r="O4" s="107">
        <f>SUMPRODUCT(Auxiliar_OPEX_P!N$3:N$128,N(Auxiliar_OPEX_P!$C$3:$C$128=$A4))</f>
        <v>14.197864859951647</v>
      </c>
      <c r="P4" s="107">
        <f>SUMPRODUCT(Auxiliar_OPEX_P!O$3:O$128,N(Auxiliar_OPEX_P!$C$3:$C$128=$A4))</f>
        <v>14.197864859951647</v>
      </c>
      <c r="Q4" s="107">
        <f>SUMPRODUCT(Auxiliar_OPEX_P!P$3:P$128,N(Auxiliar_OPEX_P!$C$3:$C$128=$A4))</f>
        <v>14.197864859951647</v>
      </c>
      <c r="R4" s="107">
        <f>SUMPRODUCT(Auxiliar_OPEX_P!Q$3:Q$128,N(Auxiliar_OPEX_P!$C$3:$C$128=$A4))</f>
        <v>14.197864859951647</v>
      </c>
      <c r="S4" s="107">
        <f>SUMPRODUCT(Auxiliar_OPEX_P!R$3:R$128,N(Auxiliar_OPEX_P!$C$3:$C$128=$A4))</f>
        <v>14.197864859951647</v>
      </c>
      <c r="T4" s="107">
        <f>SUMPRODUCT(Auxiliar_OPEX_P!S$3:S$128,N(Auxiliar_OPEX_P!$C$3:$C$128=$A4))</f>
        <v>14.197864859951647</v>
      </c>
      <c r="U4" s="107">
        <f>SUMPRODUCT(Auxiliar_OPEX_P!T$3:T$128,N(Auxiliar_OPEX_P!$C$3:$C$128=$A4))</f>
        <v>14.197864859951647</v>
      </c>
      <c r="V4" s="107">
        <f>SUMPRODUCT(Auxiliar_OPEX_P!U$3:U$128,N(Auxiliar_OPEX_P!$C$3:$C$128=$A4))</f>
        <v>14.197864859951647</v>
      </c>
      <c r="W4" s="107">
        <f>SUMPRODUCT(Auxiliar_OPEX_P!V$3:V$128,N(Auxiliar_OPEX_P!$C$3:$C$128=$A4))</f>
        <v>14.197864859951647</v>
      </c>
      <c r="X4" s="107">
        <f>SUMPRODUCT(Auxiliar_OPEX_P!W$3:W$128,N(Auxiliar_OPEX_P!$C$3:$C$128=$A4))</f>
        <v>14.197864859951647</v>
      </c>
      <c r="Y4" s="107">
        <f>SUMPRODUCT(Auxiliar_OPEX_P!X$3:X$128,N(Auxiliar_OPEX_P!$C$3:$C$128=$A4))</f>
        <v>14.197864859951647</v>
      </c>
      <c r="Z4" s="107">
        <f>SUMPRODUCT(Auxiliar_OPEX_P!Y$3:Y$128,N(Auxiliar_OPEX_P!$C$3:$C$128=$A4))</f>
        <v>14.197864859951647</v>
      </c>
      <c r="AA4" s="107">
        <f>SUMPRODUCT(Auxiliar_OPEX_P!Z$3:Z$128,N(Auxiliar_OPEX_P!$C$3:$C$128=$A4))</f>
        <v>14.403415720910379</v>
      </c>
      <c r="AB4" s="107">
        <f>SUMPRODUCT(Auxiliar_OPEX_P!AA$3:AA$128,N(Auxiliar_OPEX_P!$C$3:$C$128=$A4))</f>
        <v>14.403415720910379</v>
      </c>
      <c r="AC4" s="107">
        <f>SUMPRODUCT(Auxiliar_OPEX_P!AB$3:AB$128,N(Auxiliar_OPEX_P!$C$3:$C$128=$A4))</f>
        <v>14.403415720910379</v>
      </c>
      <c r="AD4" s="107">
        <f>SUMPRODUCT(Auxiliar_OPEX_P!AC$3:AC$128,N(Auxiliar_OPEX_P!$C$3:$C$128=$A4))</f>
        <v>14.403415720910379</v>
      </c>
      <c r="AE4" s="107">
        <f>SUMPRODUCT(Auxiliar_OPEX_P!AD$3:AD$128,N(Auxiliar_OPEX_P!$C$3:$C$128=$A4))</f>
        <v>14.403415720910379</v>
      </c>
      <c r="AF4" s="107">
        <f>SUMPRODUCT(Auxiliar_OPEX_P!AE$3:AE$128,N(Auxiliar_OPEX_P!$C$3:$C$128=$A4))</f>
        <v>14.403415720910379</v>
      </c>
      <c r="AG4" s="107">
        <f>SUMPRODUCT(Auxiliar_OPEX_P!AF$3:AF$128,N(Auxiliar_OPEX_P!$C$3:$C$128=$A4))</f>
        <v>14.403415720910379</v>
      </c>
      <c r="AH4" s="107">
        <f>SUMPRODUCT(Auxiliar_OPEX_P!AG$3:AG$128,N(Auxiliar_OPEX_P!$C$3:$C$128=$A4))</f>
        <v>14.403415720910379</v>
      </c>
      <c r="AI4" s="107">
        <f>SUMPRODUCT(Auxiliar_OPEX_P!AH$3:AH$128,N(Auxiliar_OPEX_P!$C$3:$C$128=$A4))</f>
        <v>14.403415720910379</v>
      </c>
      <c r="AJ4" s="107">
        <f>SUMPRODUCT(Auxiliar_OPEX_P!AI$3:AI$128,N(Auxiliar_OPEX_P!$C$3:$C$128=$A4))</f>
        <v>14.403415720910379</v>
      </c>
      <c r="AK4" s="107">
        <f>SUMPRODUCT(Auxiliar_OPEX_P!AJ$3:AJ$128,N(Auxiliar_OPEX_P!$C$3:$C$128=$A4))</f>
        <v>14.403415720910379</v>
      </c>
      <c r="AL4" s="107">
        <f>SUMPRODUCT(Auxiliar_OPEX_P!AK$3:AK$128,N(Auxiliar_OPEX_P!$C$3:$C$128=$A4))</f>
        <v>14.403415720910379</v>
      </c>
      <c r="AM4" s="107">
        <f>SUMPRODUCT(Auxiliar_OPEX_P!AL$3:AL$128,N(Auxiliar_OPEX_P!$C$3:$C$128=$A4))</f>
        <v>14.630402899388219</v>
      </c>
      <c r="AN4" s="107">
        <f>SUMPRODUCT(Auxiliar_OPEX_P!AM$3:AM$128,N(Auxiliar_OPEX_P!$C$3:$C$128=$A4))</f>
        <v>14.630402899388219</v>
      </c>
      <c r="AO4" s="107">
        <f>SUMPRODUCT(Auxiliar_OPEX_P!AN$3:AN$128,N(Auxiliar_OPEX_P!$C$3:$C$128=$A4))</f>
        <v>14.630402899388219</v>
      </c>
      <c r="AP4" s="107">
        <f>SUMPRODUCT(Auxiliar_OPEX_P!AO$3:AO$128,N(Auxiliar_OPEX_P!$C$3:$C$128=$A4))</f>
        <v>14.630402899388219</v>
      </c>
      <c r="AQ4" s="107">
        <f>SUMPRODUCT(Auxiliar_OPEX_P!AP$3:AP$128,N(Auxiliar_OPEX_P!$C$3:$C$128=$A4))</f>
        <v>14.630402899388219</v>
      </c>
      <c r="AR4" s="107">
        <f>SUMPRODUCT(Auxiliar_OPEX_P!AQ$3:AQ$128,N(Auxiliar_OPEX_P!$C$3:$C$128=$A4))</f>
        <v>14.630402899388219</v>
      </c>
      <c r="AS4" s="107">
        <f>SUMPRODUCT(Auxiliar_OPEX_P!AR$3:AR$128,N(Auxiliar_OPEX_P!$C$3:$C$128=$A4))</f>
        <v>14.630402899388219</v>
      </c>
      <c r="AT4" s="107">
        <f>SUMPRODUCT(Auxiliar_OPEX_P!AS$3:AS$128,N(Auxiliar_OPEX_P!$C$3:$C$128=$A4))</f>
        <v>14.630402899388219</v>
      </c>
      <c r="AU4" s="107">
        <f>SUMPRODUCT(Auxiliar_OPEX_P!AT$3:AT$128,N(Auxiliar_OPEX_P!$C$3:$C$128=$A4))</f>
        <v>14.630402899388219</v>
      </c>
      <c r="AV4" s="107">
        <f>SUMPRODUCT(Auxiliar_OPEX_P!AU$3:AU$128,N(Auxiliar_OPEX_P!$C$3:$C$128=$A4))</f>
        <v>14.630402899388219</v>
      </c>
      <c r="AW4" s="107">
        <f>SUMPRODUCT(Auxiliar_OPEX_P!AV$3:AV$128,N(Auxiliar_OPEX_P!$C$3:$C$128=$A4))</f>
        <v>14.630402899388219</v>
      </c>
      <c r="AX4" s="107">
        <f>SUMPRODUCT(Auxiliar_OPEX_P!AW$3:AW$128,N(Auxiliar_OPEX_P!$C$3:$C$128=$A4))</f>
        <v>14.630402899388219</v>
      </c>
      <c r="AY4" s="107">
        <f>SUMPRODUCT(Auxiliar_OPEX_P!AX$3:AX$128,N(Auxiliar_OPEX_P!$C$3:$C$128=$A4))</f>
        <v>14.866485227498957</v>
      </c>
      <c r="AZ4" s="107">
        <f>SUMPRODUCT(Auxiliar_OPEX_P!AY$3:AY$128,N(Auxiliar_OPEX_P!$C$3:$C$128=$A4))</f>
        <v>14.866485227498957</v>
      </c>
      <c r="BA4" s="107">
        <f>SUMPRODUCT(Auxiliar_OPEX_P!AZ$3:AZ$128,N(Auxiliar_OPEX_P!$C$3:$C$128=$A4))</f>
        <v>14.866485227498957</v>
      </c>
      <c r="BB4" s="107">
        <f>SUMPRODUCT(Auxiliar_OPEX_P!BA$3:BA$128,N(Auxiliar_OPEX_P!$C$3:$C$128=$A4))</f>
        <v>14.866485227498957</v>
      </c>
      <c r="BC4" s="107">
        <f>SUMPRODUCT(Auxiliar_OPEX_P!BB$3:BB$128,N(Auxiliar_OPEX_P!$C$3:$C$128=$A4))</f>
        <v>14.866485227498957</v>
      </c>
      <c r="BD4" s="107">
        <f>SUMPRODUCT(Auxiliar_OPEX_P!BC$3:BC$128,N(Auxiliar_OPEX_P!$C$3:$C$128=$A4))</f>
        <v>14.866485227498957</v>
      </c>
      <c r="BE4" s="107">
        <f>SUMPRODUCT(Auxiliar_OPEX_P!BD$3:BD$128,N(Auxiliar_OPEX_P!$C$3:$C$128=$A4))</f>
        <v>14.866485227498957</v>
      </c>
      <c r="BF4" s="107">
        <f>SUMPRODUCT(Auxiliar_OPEX_P!BE$3:BE$128,N(Auxiliar_OPEX_P!$C$3:$C$128=$A4))</f>
        <v>14.866485227498957</v>
      </c>
      <c r="BG4" s="107">
        <f>SUMPRODUCT(Auxiliar_OPEX_P!BF$3:BF$128,N(Auxiliar_OPEX_P!$C$3:$C$128=$A4))</f>
        <v>14.866485227498957</v>
      </c>
      <c r="BH4" s="107">
        <f>SUMPRODUCT(Auxiliar_OPEX_P!BG$3:BG$128,N(Auxiliar_OPEX_P!$C$3:$C$128=$A4))</f>
        <v>14.866485227498957</v>
      </c>
      <c r="BI4" s="107">
        <f>SUMPRODUCT(Auxiliar_OPEX_P!BH$3:BH$128,N(Auxiliar_OPEX_P!$C$3:$C$128=$A4))</f>
        <v>14.866485227498957</v>
      </c>
      <c r="BJ4" s="107">
        <f>SUMPRODUCT(Auxiliar_OPEX_P!BI$3:BI$128,N(Auxiliar_OPEX_P!$C$3:$C$128=$A4))</f>
        <v>14.866485227498957</v>
      </c>
      <c r="BK4" s="107">
        <f>SUMPRODUCT(Auxiliar_OPEX_P!BJ$3:BJ$128,N(Auxiliar_OPEX_P!$C$3:$C$128=$A4))</f>
        <v>15.089992158372311</v>
      </c>
      <c r="BL4" s="107">
        <f>SUMPRODUCT(Auxiliar_OPEX_P!BK$3:BK$128,N(Auxiliar_OPEX_P!$C$3:$C$128=$A4))</f>
        <v>15.089992158372311</v>
      </c>
      <c r="BM4" s="107">
        <f>SUMPRODUCT(Auxiliar_OPEX_P!BL$3:BL$128,N(Auxiliar_OPEX_P!$C$3:$C$128=$A4))</f>
        <v>15.089992158372311</v>
      </c>
      <c r="BN4" s="107">
        <f>SUMPRODUCT(Auxiliar_OPEX_P!BM$3:BM$128,N(Auxiliar_OPEX_P!$C$3:$C$128=$A4))</f>
        <v>15.089992158372311</v>
      </c>
      <c r="BO4" s="107">
        <f>SUMPRODUCT(Auxiliar_OPEX_P!BN$3:BN$128,N(Auxiliar_OPEX_P!$C$3:$C$128=$A4))</f>
        <v>15.089992158372311</v>
      </c>
      <c r="BP4" s="107">
        <f>SUMPRODUCT(Auxiliar_OPEX_P!BO$3:BO$128,N(Auxiliar_OPEX_P!$C$3:$C$128=$A4))</f>
        <v>15.089992158372311</v>
      </c>
      <c r="BQ4" s="107">
        <f>SUMPRODUCT(Auxiliar_OPEX_P!BP$3:BP$128,N(Auxiliar_OPEX_P!$C$3:$C$128=$A4))</f>
        <v>15.089992158372311</v>
      </c>
      <c r="BR4" s="107">
        <f>SUMPRODUCT(Auxiliar_OPEX_P!BQ$3:BQ$128,N(Auxiliar_OPEX_P!$C$3:$C$128=$A4))</f>
        <v>15.089992158372311</v>
      </c>
      <c r="BS4" s="107">
        <f>SUMPRODUCT(Auxiliar_OPEX_P!BR$3:BR$128,N(Auxiliar_OPEX_P!$C$3:$C$128=$A4))</f>
        <v>15.089992158372311</v>
      </c>
      <c r="BT4" s="107">
        <f>SUMPRODUCT(Auxiliar_OPEX_P!BS$3:BS$128,N(Auxiliar_OPEX_P!$C$3:$C$128=$A4))</f>
        <v>15.089992158372311</v>
      </c>
      <c r="BU4" s="107">
        <f>SUMPRODUCT(Auxiliar_OPEX_P!BT$3:BT$128,N(Auxiliar_OPEX_P!$C$3:$C$128=$A4))</f>
        <v>15.089992158372311</v>
      </c>
      <c r="BV4" s="107">
        <f>SUMPRODUCT(Auxiliar_OPEX_P!BU$3:BU$128,N(Auxiliar_OPEX_P!$C$3:$C$128=$A4))</f>
        <v>15.089992158372311</v>
      </c>
      <c r="BW4" s="107">
        <f>SUMPRODUCT(Auxiliar_OPEX_P!BV$3:BV$128,N(Auxiliar_OPEX_P!$C$3:$C$128=$A4))</f>
        <v>15.296836858991167</v>
      </c>
      <c r="BX4" s="107">
        <f>SUMPRODUCT(Auxiliar_OPEX_P!BW$3:BW$128,N(Auxiliar_OPEX_P!$C$3:$C$128=$A4))</f>
        <v>15.296836858991167</v>
      </c>
      <c r="BY4" s="107">
        <f>SUMPRODUCT(Auxiliar_OPEX_P!BX$3:BX$128,N(Auxiliar_OPEX_P!$C$3:$C$128=$A4))</f>
        <v>15.296836858991167</v>
      </c>
      <c r="BZ4" s="107">
        <f>SUMPRODUCT(Auxiliar_OPEX_P!BY$3:BY$128,N(Auxiliar_OPEX_P!$C$3:$C$128=$A4))</f>
        <v>15.296836858991167</v>
      </c>
      <c r="CA4" s="107">
        <f>SUMPRODUCT(Auxiliar_OPEX_P!BZ$3:BZ$128,N(Auxiliar_OPEX_P!$C$3:$C$128=$A4))</f>
        <v>15.296836858991167</v>
      </c>
      <c r="CB4" s="107">
        <f>SUMPRODUCT(Auxiliar_OPEX_P!CA$3:CA$128,N(Auxiliar_OPEX_P!$C$3:$C$128=$A4))</f>
        <v>15.296836858991167</v>
      </c>
      <c r="CC4" s="107">
        <f>SUMPRODUCT(Auxiliar_OPEX_P!CB$3:CB$128,N(Auxiliar_OPEX_P!$C$3:$C$128=$A4))</f>
        <v>15.296836858991167</v>
      </c>
      <c r="CD4" s="107">
        <f>SUMPRODUCT(Auxiliar_OPEX_P!CC$3:CC$128,N(Auxiliar_OPEX_P!$C$3:$C$128=$A4))</f>
        <v>15.296836858991167</v>
      </c>
      <c r="CE4" s="107">
        <f>SUMPRODUCT(Auxiliar_OPEX_P!CD$3:CD$128,N(Auxiliar_OPEX_P!$C$3:$C$128=$A4))</f>
        <v>15.296836858991167</v>
      </c>
      <c r="CF4" s="107">
        <f>SUMPRODUCT(Auxiliar_OPEX_P!CE$3:CE$128,N(Auxiliar_OPEX_P!$C$3:$C$128=$A4))</f>
        <v>15.296836858991167</v>
      </c>
      <c r="CG4" s="107">
        <f>SUMPRODUCT(Auxiliar_OPEX_P!CF$3:CF$128,N(Auxiliar_OPEX_P!$C$3:$C$128=$A4))</f>
        <v>15.296836858991167</v>
      </c>
      <c r="CH4" s="107">
        <f>SUMPRODUCT(Auxiliar_OPEX_P!CG$3:CG$128,N(Auxiliar_OPEX_P!$C$3:$C$128=$A4))</f>
        <v>15.296836858991167</v>
      </c>
      <c r="CJ4" s="51"/>
      <c r="CK4" s="51"/>
      <c r="CL4" s="51"/>
      <c r="CM4" s="51"/>
      <c r="CN4" s="51"/>
      <c r="CO4" s="51"/>
      <c r="CP4" s="51"/>
    </row>
    <row r="5" spans="1:94" x14ac:dyDescent="0.3">
      <c r="A5" s="1" t="s">
        <v>139</v>
      </c>
      <c r="B5" s="1" t="s">
        <v>310</v>
      </c>
      <c r="C5" s="1">
        <f t="shared" ref="C5:F5" si="4">D5</f>
        <v>61</v>
      </c>
      <c r="D5" s="1">
        <f t="shared" si="4"/>
        <v>61</v>
      </c>
      <c r="E5" s="1">
        <f t="shared" si="4"/>
        <v>61</v>
      </c>
      <c r="F5" s="1">
        <f t="shared" si="4"/>
        <v>61</v>
      </c>
      <c r="G5" s="107">
        <f>SUMPRODUCT(Auxiliar_OPEX_P!F$3:F$128,N(Auxiliar_OPEX_P!$C$3:$C$128=$A5))</f>
        <v>61</v>
      </c>
      <c r="H5" s="107">
        <f>SUMPRODUCT(Auxiliar_OPEX_P!G$3:G$128,N(Auxiliar_OPEX_P!$C$3:$C$128=$A5))</f>
        <v>61</v>
      </c>
      <c r="I5" s="107">
        <f>SUMPRODUCT(Auxiliar_OPEX_P!H$3:H$128,N(Auxiliar_OPEX_P!$C$3:$C$128=$A5))</f>
        <v>61</v>
      </c>
      <c r="J5" s="107">
        <f>SUMPRODUCT(Auxiliar_OPEX_P!I$3:I$128,N(Auxiliar_OPEX_P!$C$3:$C$128=$A5))</f>
        <v>61</v>
      </c>
      <c r="K5" s="107">
        <f>SUMPRODUCT(Auxiliar_OPEX_P!J$3:J$128,N(Auxiliar_OPEX_P!$C$3:$C$128=$A5))</f>
        <v>61</v>
      </c>
      <c r="L5" s="107">
        <f>SUMPRODUCT(Auxiliar_OPEX_P!K$3:K$128,N(Auxiliar_OPEX_P!$C$3:$C$128=$A5))</f>
        <v>61</v>
      </c>
      <c r="M5" s="107">
        <f>SUMPRODUCT(Auxiliar_OPEX_P!L$3:L$128,N(Auxiliar_OPEX_P!$C$3:$C$128=$A5))</f>
        <v>61</v>
      </c>
      <c r="N5" s="107">
        <f>SUMPRODUCT(Auxiliar_OPEX_P!M$3:M$128,N(Auxiliar_OPEX_P!$C$3:$C$128=$A5))</f>
        <v>61</v>
      </c>
      <c r="O5" s="107">
        <f>SUMPRODUCT(Auxiliar_OPEX_P!N$3:N$128,N(Auxiliar_OPEX_P!$C$3:$C$128=$A5))</f>
        <v>61.664040607223974</v>
      </c>
      <c r="P5" s="107">
        <f>SUMPRODUCT(Auxiliar_OPEX_P!O$3:O$128,N(Auxiliar_OPEX_P!$C$3:$C$128=$A5))</f>
        <v>61.664040607223974</v>
      </c>
      <c r="Q5" s="107">
        <f>SUMPRODUCT(Auxiliar_OPEX_P!P$3:P$128,N(Auxiliar_OPEX_P!$C$3:$C$128=$A5))</f>
        <v>61.664040607223974</v>
      </c>
      <c r="R5" s="107">
        <f>SUMPRODUCT(Auxiliar_OPEX_P!Q$3:Q$128,N(Auxiliar_OPEX_P!$C$3:$C$128=$A5))</f>
        <v>61.664040607223974</v>
      </c>
      <c r="S5" s="107">
        <f>SUMPRODUCT(Auxiliar_OPEX_P!R$3:R$128,N(Auxiliar_OPEX_P!$C$3:$C$128=$A5))</f>
        <v>61.664040607223974</v>
      </c>
      <c r="T5" s="107">
        <f>SUMPRODUCT(Auxiliar_OPEX_P!S$3:S$128,N(Auxiliar_OPEX_P!$C$3:$C$128=$A5))</f>
        <v>61.664040607223974</v>
      </c>
      <c r="U5" s="107">
        <f>SUMPRODUCT(Auxiliar_OPEX_P!T$3:T$128,N(Auxiliar_OPEX_P!$C$3:$C$128=$A5))</f>
        <v>61.664040607223974</v>
      </c>
      <c r="V5" s="107">
        <f>SUMPRODUCT(Auxiliar_OPEX_P!U$3:U$128,N(Auxiliar_OPEX_P!$C$3:$C$128=$A5))</f>
        <v>61.664040607223974</v>
      </c>
      <c r="W5" s="107">
        <f>SUMPRODUCT(Auxiliar_OPEX_P!V$3:V$128,N(Auxiliar_OPEX_P!$C$3:$C$128=$A5))</f>
        <v>61.664040607223974</v>
      </c>
      <c r="X5" s="107">
        <f>SUMPRODUCT(Auxiliar_OPEX_P!W$3:W$128,N(Auxiliar_OPEX_P!$C$3:$C$128=$A5))</f>
        <v>61.664040607223974</v>
      </c>
      <c r="Y5" s="107">
        <f>SUMPRODUCT(Auxiliar_OPEX_P!X$3:X$128,N(Auxiliar_OPEX_P!$C$3:$C$128=$A5))</f>
        <v>61.664040607223974</v>
      </c>
      <c r="Z5" s="107">
        <f>SUMPRODUCT(Auxiliar_OPEX_P!Y$3:Y$128,N(Auxiliar_OPEX_P!$C$3:$C$128=$A5))</f>
        <v>61.664040607223974</v>
      </c>
      <c r="AA5" s="107">
        <f>SUMPRODUCT(Auxiliar_OPEX_P!Z$3:Z$128,N(Auxiliar_OPEX_P!$C$3:$C$128=$A5))</f>
        <v>62.955560410032106</v>
      </c>
      <c r="AB5" s="107">
        <f>SUMPRODUCT(Auxiliar_OPEX_P!AA$3:AA$128,N(Auxiliar_OPEX_P!$C$3:$C$128=$A5))</f>
        <v>62.955560410032106</v>
      </c>
      <c r="AC5" s="107">
        <f>SUMPRODUCT(Auxiliar_OPEX_P!AB$3:AB$128,N(Auxiliar_OPEX_P!$C$3:$C$128=$A5))</f>
        <v>62.955560410032106</v>
      </c>
      <c r="AD5" s="107">
        <f>SUMPRODUCT(Auxiliar_OPEX_P!AC$3:AC$128,N(Auxiliar_OPEX_P!$C$3:$C$128=$A5))</f>
        <v>62.955560410032106</v>
      </c>
      <c r="AE5" s="107">
        <f>SUMPRODUCT(Auxiliar_OPEX_P!AD$3:AD$128,N(Auxiliar_OPEX_P!$C$3:$C$128=$A5))</f>
        <v>62.955560410032106</v>
      </c>
      <c r="AF5" s="107">
        <f>SUMPRODUCT(Auxiliar_OPEX_P!AE$3:AE$128,N(Auxiliar_OPEX_P!$C$3:$C$128=$A5))</f>
        <v>62.955560410032106</v>
      </c>
      <c r="AG5" s="107">
        <f>SUMPRODUCT(Auxiliar_OPEX_P!AF$3:AF$128,N(Auxiliar_OPEX_P!$C$3:$C$128=$A5))</f>
        <v>62.955560410032106</v>
      </c>
      <c r="AH5" s="107">
        <f>SUMPRODUCT(Auxiliar_OPEX_P!AG$3:AG$128,N(Auxiliar_OPEX_P!$C$3:$C$128=$A5))</f>
        <v>62.955560410032106</v>
      </c>
      <c r="AI5" s="107">
        <f>SUMPRODUCT(Auxiliar_OPEX_P!AH$3:AH$128,N(Auxiliar_OPEX_P!$C$3:$C$128=$A5))</f>
        <v>62.955560410032106</v>
      </c>
      <c r="AJ5" s="107">
        <f>SUMPRODUCT(Auxiliar_OPEX_P!AI$3:AI$128,N(Auxiliar_OPEX_P!$C$3:$C$128=$A5))</f>
        <v>62.955560410032106</v>
      </c>
      <c r="AK5" s="107">
        <f>SUMPRODUCT(Auxiliar_OPEX_P!AJ$3:AJ$128,N(Auxiliar_OPEX_P!$C$3:$C$128=$A5))</f>
        <v>62.955560410032106</v>
      </c>
      <c r="AL5" s="107">
        <f>SUMPRODUCT(Auxiliar_OPEX_P!AK$3:AK$128,N(Auxiliar_OPEX_P!$C$3:$C$128=$A5))</f>
        <v>62.955560410032106</v>
      </c>
      <c r="AM5" s="107">
        <f>SUMPRODUCT(Auxiliar_OPEX_P!AL$3:AL$128,N(Auxiliar_OPEX_P!$C$3:$C$128=$A5))</f>
        <v>63.978326584270974</v>
      </c>
      <c r="AN5" s="107">
        <f>SUMPRODUCT(Auxiliar_OPEX_P!AM$3:AM$128,N(Auxiliar_OPEX_P!$C$3:$C$128=$A5))</f>
        <v>63.978326584270974</v>
      </c>
      <c r="AO5" s="107">
        <f>SUMPRODUCT(Auxiliar_OPEX_P!AN$3:AN$128,N(Auxiliar_OPEX_P!$C$3:$C$128=$A5))</f>
        <v>63.978326584270974</v>
      </c>
      <c r="AP5" s="107">
        <f>SUMPRODUCT(Auxiliar_OPEX_P!AO$3:AO$128,N(Auxiliar_OPEX_P!$C$3:$C$128=$A5))</f>
        <v>63.978326584270974</v>
      </c>
      <c r="AQ5" s="107">
        <f>SUMPRODUCT(Auxiliar_OPEX_P!AP$3:AP$128,N(Auxiliar_OPEX_P!$C$3:$C$128=$A5))</f>
        <v>63.978326584270974</v>
      </c>
      <c r="AR5" s="107">
        <f>SUMPRODUCT(Auxiliar_OPEX_P!AQ$3:AQ$128,N(Auxiliar_OPEX_P!$C$3:$C$128=$A5))</f>
        <v>63.978326584270974</v>
      </c>
      <c r="AS5" s="107">
        <f>SUMPRODUCT(Auxiliar_OPEX_P!AR$3:AR$128,N(Auxiliar_OPEX_P!$C$3:$C$128=$A5))</f>
        <v>63.978326584270974</v>
      </c>
      <c r="AT5" s="107">
        <f>SUMPRODUCT(Auxiliar_OPEX_P!AS$3:AS$128,N(Auxiliar_OPEX_P!$C$3:$C$128=$A5))</f>
        <v>63.978326584270974</v>
      </c>
      <c r="AU5" s="107">
        <f>SUMPRODUCT(Auxiliar_OPEX_P!AT$3:AT$128,N(Auxiliar_OPEX_P!$C$3:$C$128=$A5))</f>
        <v>63.978326584270974</v>
      </c>
      <c r="AV5" s="107">
        <f>SUMPRODUCT(Auxiliar_OPEX_P!AU$3:AU$128,N(Auxiliar_OPEX_P!$C$3:$C$128=$A5))</f>
        <v>63.978326584270974</v>
      </c>
      <c r="AW5" s="107">
        <f>SUMPRODUCT(Auxiliar_OPEX_P!AV$3:AV$128,N(Auxiliar_OPEX_P!$C$3:$C$128=$A5))</f>
        <v>63.978326584270974</v>
      </c>
      <c r="AX5" s="107">
        <f>SUMPRODUCT(Auxiliar_OPEX_P!AW$3:AW$128,N(Auxiliar_OPEX_P!$C$3:$C$128=$A5))</f>
        <v>63.978326584270974</v>
      </c>
      <c r="AY5" s="107">
        <f>SUMPRODUCT(Auxiliar_OPEX_P!AX$3:AX$128,N(Auxiliar_OPEX_P!$C$3:$C$128=$A5))</f>
        <v>65.042552781229105</v>
      </c>
      <c r="AZ5" s="107">
        <f>SUMPRODUCT(Auxiliar_OPEX_P!AY$3:AY$128,N(Auxiliar_OPEX_P!$C$3:$C$128=$A5))</f>
        <v>65.042552781229105</v>
      </c>
      <c r="BA5" s="107">
        <f>SUMPRODUCT(Auxiliar_OPEX_P!AZ$3:AZ$128,N(Auxiliar_OPEX_P!$C$3:$C$128=$A5))</f>
        <v>65.042552781229105</v>
      </c>
      <c r="BB5" s="107">
        <f>SUMPRODUCT(Auxiliar_OPEX_P!BA$3:BA$128,N(Auxiliar_OPEX_P!$C$3:$C$128=$A5))</f>
        <v>65.042552781229105</v>
      </c>
      <c r="BC5" s="107">
        <f>SUMPRODUCT(Auxiliar_OPEX_P!BB$3:BB$128,N(Auxiliar_OPEX_P!$C$3:$C$128=$A5))</f>
        <v>65.042552781229105</v>
      </c>
      <c r="BD5" s="107">
        <f>SUMPRODUCT(Auxiliar_OPEX_P!BC$3:BC$128,N(Auxiliar_OPEX_P!$C$3:$C$128=$A5))</f>
        <v>65.042552781229105</v>
      </c>
      <c r="BE5" s="107">
        <f>SUMPRODUCT(Auxiliar_OPEX_P!BD$3:BD$128,N(Auxiliar_OPEX_P!$C$3:$C$128=$A5))</f>
        <v>65.042552781229105</v>
      </c>
      <c r="BF5" s="107">
        <f>SUMPRODUCT(Auxiliar_OPEX_P!BE$3:BE$128,N(Auxiliar_OPEX_P!$C$3:$C$128=$A5))</f>
        <v>65.042552781229105</v>
      </c>
      <c r="BG5" s="107">
        <f>SUMPRODUCT(Auxiliar_OPEX_P!BF$3:BF$128,N(Auxiliar_OPEX_P!$C$3:$C$128=$A5))</f>
        <v>65.042552781229105</v>
      </c>
      <c r="BH5" s="107">
        <f>SUMPRODUCT(Auxiliar_OPEX_P!BG$3:BG$128,N(Auxiliar_OPEX_P!$C$3:$C$128=$A5))</f>
        <v>65.042552781229105</v>
      </c>
      <c r="BI5" s="107">
        <f>SUMPRODUCT(Auxiliar_OPEX_P!BH$3:BH$128,N(Auxiliar_OPEX_P!$C$3:$C$128=$A5))</f>
        <v>65.042552781229105</v>
      </c>
      <c r="BJ5" s="107">
        <f>SUMPRODUCT(Auxiliar_OPEX_P!BI$3:BI$128,N(Auxiliar_OPEX_P!$C$3:$C$128=$A5))</f>
        <v>65.042552781229105</v>
      </c>
      <c r="BK5" s="107">
        <f>SUMPRODUCT(Auxiliar_OPEX_P!BJ$3:BJ$128,N(Auxiliar_OPEX_P!$C$3:$C$128=$A5))</f>
        <v>65.91221025989482</v>
      </c>
      <c r="BL5" s="107">
        <f>SUMPRODUCT(Auxiliar_OPEX_P!BK$3:BK$128,N(Auxiliar_OPEX_P!$C$3:$C$128=$A5))</f>
        <v>65.91221025989482</v>
      </c>
      <c r="BM5" s="107">
        <f>SUMPRODUCT(Auxiliar_OPEX_P!BL$3:BL$128,N(Auxiliar_OPEX_P!$C$3:$C$128=$A5))</f>
        <v>65.91221025989482</v>
      </c>
      <c r="BN5" s="107">
        <f>SUMPRODUCT(Auxiliar_OPEX_P!BM$3:BM$128,N(Auxiliar_OPEX_P!$C$3:$C$128=$A5))</f>
        <v>65.91221025989482</v>
      </c>
      <c r="BO5" s="107">
        <f>SUMPRODUCT(Auxiliar_OPEX_P!BN$3:BN$128,N(Auxiliar_OPEX_P!$C$3:$C$128=$A5))</f>
        <v>65.91221025989482</v>
      </c>
      <c r="BP5" s="107">
        <f>SUMPRODUCT(Auxiliar_OPEX_P!BO$3:BO$128,N(Auxiliar_OPEX_P!$C$3:$C$128=$A5))</f>
        <v>65.91221025989482</v>
      </c>
      <c r="BQ5" s="107">
        <f>SUMPRODUCT(Auxiliar_OPEX_P!BP$3:BP$128,N(Auxiliar_OPEX_P!$C$3:$C$128=$A5))</f>
        <v>65.91221025989482</v>
      </c>
      <c r="BR5" s="107">
        <f>SUMPRODUCT(Auxiliar_OPEX_P!BQ$3:BQ$128,N(Auxiliar_OPEX_P!$C$3:$C$128=$A5))</f>
        <v>65.91221025989482</v>
      </c>
      <c r="BS5" s="107">
        <f>SUMPRODUCT(Auxiliar_OPEX_P!BR$3:BR$128,N(Auxiliar_OPEX_P!$C$3:$C$128=$A5))</f>
        <v>65.91221025989482</v>
      </c>
      <c r="BT5" s="107">
        <f>SUMPRODUCT(Auxiliar_OPEX_P!BS$3:BS$128,N(Auxiliar_OPEX_P!$C$3:$C$128=$A5))</f>
        <v>65.91221025989482</v>
      </c>
      <c r="BU5" s="107">
        <f>SUMPRODUCT(Auxiliar_OPEX_P!BT$3:BT$128,N(Auxiliar_OPEX_P!$C$3:$C$128=$A5))</f>
        <v>65.91221025989482</v>
      </c>
      <c r="BV5" s="107">
        <f>SUMPRODUCT(Auxiliar_OPEX_P!BU$3:BU$128,N(Auxiliar_OPEX_P!$C$3:$C$128=$A5))</f>
        <v>65.91221025989482</v>
      </c>
      <c r="BW5" s="107">
        <f>SUMPRODUCT(Auxiliar_OPEX_P!BV$3:BV$128,N(Auxiliar_OPEX_P!$C$3:$C$128=$A5))</f>
        <v>66.716365522822429</v>
      </c>
      <c r="BX5" s="107">
        <f>SUMPRODUCT(Auxiliar_OPEX_P!BW$3:BW$128,N(Auxiliar_OPEX_P!$C$3:$C$128=$A5))</f>
        <v>66.716365522822429</v>
      </c>
      <c r="BY5" s="107">
        <f>SUMPRODUCT(Auxiliar_OPEX_P!BX$3:BX$128,N(Auxiliar_OPEX_P!$C$3:$C$128=$A5))</f>
        <v>66.716365522822429</v>
      </c>
      <c r="BZ5" s="107">
        <f>SUMPRODUCT(Auxiliar_OPEX_P!BY$3:BY$128,N(Auxiliar_OPEX_P!$C$3:$C$128=$A5))</f>
        <v>66.716365522822429</v>
      </c>
      <c r="CA5" s="107">
        <f>SUMPRODUCT(Auxiliar_OPEX_P!BZ$3:BZ$128,N(Auxiliar_OPEX_P!$C$3:$C$128=$A5))</f>
        <v>66.716365522822429</v>
      </c>
      <c r="CB5" s="107">
        <f>SUMPRODUCT(Auxiliar_OPEX_P!CA$3:CA$128,N(Auxiliar_OPEX_P!$C$3:$C$128=$A5))</f>
        <v>66.716365522822429</v>
      </c>
      <c r="CC5" s="107">
        <f>SUMPRODUCT(Auxiliar_OPEX_P!CB$3:CB$128,N(Auxiliar_OPEX_P!$C$3:$C$128=$A5))</f>
        <v>66.716365522822429</v>
      </c>
      <c r="CD5" s="107">
        <f>SUMPRODUCT(Auxiliar_OPEX_P!CC$3:CC$128,N(Auxiliar_OPEX_P!$C$3:$C$128=$A5))</f>
        <v>66.716365522822429</v>
      </c>
      <c r="CE5" s="107">
        <f>SUMPRODUCT(Auxiliar_OPEX_P!CD$3:CD$128,N(Auxiliar_OPEX_P!$C$3:$C$128=$A5))</f>
        <v>66.716365522822429</v>
      </c>
      <c r="CF5" s="107">
        <f>SUMPRODUCT(Auxiliar_OPEX_P!CE$3:CE$128,N(Auxiliar_OPEX_P!$C$3:$C$128=$A5))</f>
        <v>66.716365522822429</v>
      </c>
      <c r="CG5" s="107">
        <f>SUMPRODUCT(Auxiliar_OPEX_P!CF$3:CF$128,N(Auxiliar_OPEX_P!$C$3:$C$128=$A5))</f>
        <v>66.716365522822429</v>
      </c>
      <c r="CH5" s="107">
        <f>SUMPRODUCT(Auxiliar_OPEX_P!CG$3:CG$128,N(Auxiliar_OPEX_P!$C$3:$C$128=$A5))</f>
        <v>66.716365522822429</v>
      </c>
      <c r="CJ5" s="51"/>
      <c r="CK5" s="51"/>
      <c r="CL5" s="51"/>
      <c r="CM5" s="51"/>
      <c r="CN5" s="51"/>
      <c r="CO5" s="51"/>
      <c r="CP5" s="51"/>
    </row>
    <row r="6" spans="1:94" x14ac:dyDescent="0.3">
      <c r="A6" s="1" t="s">
        <v>167</v>
      </c>
      <c r="B6" s="1" t="s">
        <v>312</v>
      </c>
      <c r="C6" s="1">
        <f t="shared" ref="C6:F6" si="5">D6</f>
        <v>601</v>
      </c>
      <c r="D6" s="1">
        <f t="shared" si="5"/>
        <v>601</v>
      </c>
      <c r="E6" s="1">
        <f t="shared" si="5"/>
        <v>601</v>
      </c>
      <c r="F6" s="1">
        <f t="shared" si="5"/>
        <v>601</v>
      </c>
      <c r="G6" s="107">
        <f>SUMPRODUCT(Auxiliar_OPEX_P!F$3:F$128,N(Auxiliar_OPEX_P!$C$3:$C$128=$A6))</f>
        <v>601</v>
      </c>
      <c r="H6" s="107">
        <f>SUMPRODUCT(Auxiliar_OPEX_P!G$3:G$128,N(Auxiliar_OPEX_P!$C$3:$C$128=$A6))</f>
        <v>601</v>
      </c>
      <c r="I6" s="107">
        <f>SUMPRODUCT(Auxiliar_OPEX_P!H$3:H$128,N(Auxiliar_OPEX_P!$C$3:$C$128=$A6))</f>
        <v>601</v>
      </c>
      <c r="J6" s="107">
        <f>SUMPRODUCT(Auxiliar_OPEX_P!I$3:I$128,N(Auxiliar_OPEX_P!$C$3:$C$128=$A6))</f>
        <v>601</v>
      </c>
      <c r="K6" s="107">
        <f>SUMPRODUCT(Auxiliar_OPEX_P!J$3:J$128,N(Auxiliar_OPEX_P!$C$3:$C$128=$A6))</f>
        <v>601</v>
      </c>
      <c r="L6" s="107">
        <f>SUMPRODUCT(Auxiliar_OPEX_P!K$3:K$128,N(Auxiliar_OPEX_P!$C$3:$C$128=$A6))</f>
        <v>601</v>
      </c>
      <c r="M6" s="107">
        <f>SUMPRODUCT(Auxiliar_OPEX_P!L$3:L$128,N(Auxiliar_OPEX_P!$C$3:$C$128=$A6))</f>
        <v>601</v>
      </c>
      <c r="N6" s="107">
        <f>SUMPRODUCT(Auxiliar_OPEX_P!M$3:M$128,N(Auxiliar_OPEX_P!$C$3:$C$128=$A6))</f>
        <v>601</v>
      </c>
      <c r="O6" s="107">
        <f>SUMPRODUCT(Auxiliar_OPEX_P!N$3:N$128,N(Auxiliar_OPEX_P!$C$3:$C$128=$A6))</f>
        <v>629.88820478653656</v>
      </c>
      <c r="P6" s="107">
        <f>SUMPRODUCT(Auxiliar_OPEX_P!O$3:O$128,N(Auxiliar_OPEX_P!$C$3:$C$128=$A6))</f>
        <v>629.88820478653656</v>
      </c>
      <c r="Q6" s="107">
        <f>SUMPRODUCT(Auxiliar_OPEX_P!P$3:P$128,N(Auxiliar_OPEX_P!$C$3:$C$128=$A6))</f>
        <v>629.88820478653656</v>
      </c>
      <c r="R6" s="107">
        <f>SUMPRODUCT(Auxiliar_OPEX_P!Q$3:Q$128,N(Auxiliar_OPEX_P!$C$3:$C$128=$A6))</f>
        <v>629.88820478653656</v>
      </c>
      <c r="S6" s="107">
        <f>SUMPRODUCT(Auxiliar_OPEX_P!R$3:R$128,N(Auxiliar_OPEX_P!$C$3:$C$128=$A6))</f>
        <v>629.88820478653656</v>
      </c>
      <c r="T6" s="107">
        <f>SUMPRODUCT(Auxiliar_OPEX_P!S$3:S$128,N(Auxiliar_OPEX_P!$C$3:$C$128=$A6))</f>
        <v>629.88820478653656</v>
      </c>
      <c r="U6" s="107">
        <f>SUMPRODUCT(Auxiliar_OPEX_P!T$3:T$128,N(Auxiliar_OPEX_P!$C$3:$C$128=$A6))</f>
        <v>629.88820478653656</v>
      </c>
      <c r="V6" s="107">
        <f>SUMPRODUCT(Auxiliar_OPEX_P!U$3:U$128,N(Auxiliar_OPEX_P!$C$3:$C$128=$A6))</f>
        <v>629.88820478653656</v>
      </c>
      <c r="W6" s="107">
        <f>SUMPRODUCT(Auxiliar_OPEX_P!V$3:V$128,N(Auxiliar_OPEX_P!$C$3:$C$128=$A6))</f>
        <v>629.88820478653656</v>
      </c>
      <c r="X6" s="107">
        <f>SUMPRODUCT(Auxiliar_OPEX_P!W$3:W$128,N(Auxiliar_OPEX_P!$C$3:$C$128=$A6))</f>
        <v>629.88820478653656</v>
      </c>
      <c r="Y6" s="107">
        <f>SUMPRODUCT(Auxiliar_OPEX_P!X$3:X$128,N(Auxiliar_OPEX_P!$C$3:$C$128=$A6))</f>
        <v>629.88820478653656</v>
      </c>
      <c r="Z6" s="107">
        <f>SUMPRODUCT(Auxiliar_OPEX_P!Y$3:Y$128,N(Auxiliar_OPEX_P!$C$3:$C$128=$A6))</f>
        <v>629.88820478653656</v>
      </c>
      <c r="AA6" s="107">
        <f>SUMPRODUCT(Auxiliar_OPEX_P!Z$3:Z$128,N(Auxiliar_OPEX_P!$C$3:$C$128=$A6))</f>
        <v>656.15530343146793</v>
      </c>
      <c r="AB6" s="107">
        <f>SUMPRODUCT(Auxiliar_OPEX_P!AA$3:AA$128,N(Auxiliar_OPEX_P!$C$3:$C$128=$A6))</f>
        <v>656.15530343146793</v>
      </c>
      <c r="AC6" s="107">
        <f>SUMPRODUCT(Auxiliar_OPEX_P!AB$3:AB$128,N(Auxiliar_OPEX_P!$C$3:$C$128=$A6))</f>
        <v>656.15530343146793</v>
      </c>
      <c r="AD6" s="107">
        <f>SUMPRODUCT(Auxiliar_OPEX_P!AC$3:AC$128,N(Auxiliar_OPEX_P!$C$3:$C$128=$A6))</f>
        <v>656.15530343146793</v>
      </c>
      <c r="AE6" s="107">
        <f>SUMPRODUCT(Auxiliar_OPEX_P!AD$3:AD$128,N(Auxiliar_OPEX_P!$C$3:$C$128=$A6))</f>
        <v>656.15530343146793</v>
      </c>
      <c r="AF6" s="107">
        <f>SUMPRODUCT(Auxiliar_OPEX_P!AE$3:AE$128,N(Auxiliar_OPEX_P!$C$3:$C$128=$A6))</f>
        <v>656.15530343146793</v>
      </c>
      <c r="AG6" s="107">
        <f>SUMPRODUCT(Auxiliar_OPEX_P!AF$3:AF$128,N(Auxiliar_OPEX_P!$C$3:$C$128=$A6))</f>
        <v>656.15530343146793</v>
      </c>
      <c r="AH6" s="107">
        <f>SUMPRODUCT(Auxiliar_OPEX_P!AG$3:AG$128,N(Auxiliar_OPEX_P!$C$3:$C$128=$A6))</f>
        <v>656.15530343146793</v>
      </c>
      <c r="AI6" s="107">
        <f>SUMPRODUCT(Auxiliar_OPEX_P!AH$3:AH$128,N(Auxiliar_OPEX_P!$C$3:$C$128=$A6))</f>
        <v>656.15530343146793</v>
      </c>
      <c r="AJ6" s="107">
        <f>SUMPRODUCT(Auxiliar_OPEX_P!AI$3:AI$128,N(Auxiliar_OPEX_P!$C$3:$C$128=$A6))</f>
        <v>656.15530343146793</v>
      </c>
      <c r="AK6" s="107">
        <f>SUMPRODUCT(Auxiliar_OPEX_P!AJ$3:AJ$128,N(Auxiliar_OPEX_P!$C$3:$C$128=$A6))</f>
        <v>656.15530343146793</v>
      </c>
      <c r="AL6" s="107">
        <f>SUMPRODUCT(Auxiliar_OPEX_P!AK$3:AK$128,N(Auxiliar_OPEX_P!$C$3:$C$128=$A6))</f>
        <v>656.15530343146793</v>
      </c>
      <c r="AM6" s="107">
        <f>SUMPRODUCT(Auxiliar_OPEX_P!AL$3:AL$128,N(Auxiliar_OPEX_P!$C$3:$C$128=$A6))</f>
        <v>684.24445693707594</v>
      </c>
      <c r="AN6" s="107">
        <f>SUMPRODUCT(Auxiliar_OPEX_P!AM$3:AM$128,N(Auxiliar_OPEX_P!$C$3:$C$128=$A6))</f>
        <v>684.24445693707594</v>
      </c>
      <c r="AO6" s="107">
        <f>SUMPRODUCT(Auxiliar_OPEX_P!AN$3:AN$128,N(Auxiliar_OPEX_P!$C$3:$C$128=$A6))</f>
        <v>684.24445693707594</v>
      </c>
      <c r="AP6" s="107">
        <f>SUMPRODUCT(Auxiliar_OPEX_P!AO$3:AO$128,N(Auxiliar_OPEX_P!$C$3:$C$128=$A6))</f>
        <v>684.24445693707594</v>
      </c>
      <c r="AQ6" s="107">
        <f>SUMPRODUCT(Auxiliar_OPEX_P!AP$3:AP$128,N(Auxiliar_OPEX_P!$C$3:$C$128=$A6))</f>
        <v>684.24445693707594</v>
      </c>
      <c r="AR6" s="107">
        <f>SUMPRODUCT(Auxiliar_OPEX_P!AQ$3:AQ$128,N(Auxiliar_OPEX_P!$C$3:$C$128=$A6))</f>
        <v>684.24445693707594</v>
      </c>
      <c r="AS6" s="107">
        <f>SUMPRODUCT(Auxiliar_OPEX_P!AR$3:AR$128,N(Auxiliar_OPEX_P!$C$3:$C$128=$A6))</f>
        <v>684.24445693707594</v>
      </c>
      <c r="AT6" s="107">
        <f>SUMPRODUCT(Auxiliar_OPEX_P!AS$3:AS$128,N(Auxiliar_OPEX_P!$C$3:$C$128=$A6))</f>
        <v>684.24445693707594</v>
      </c>
      <c r="AU6" s="107">
        <f>SUMPRODUCT(Auxiliar_OPEX_P!AT$3:AT$128,N(Auxiliar_OPEX_P!$C$3:$C$128=$A6))</f>
        <v>684.24445693707594</v>
      </c>
      <c r="AV6" s="107">
        <f>SUMPRODUCT(Auxiliar_OPEX_P!AU$3:AU$128,N(Auxiliar_OPEX_P!$C$3:$C$128=$A6))</f>
        <v>684.24445693707594</v>
      </c>
      <c r="AW6" s="107">
        <f>SUMPRODUCT(Auxiliar_OPEX_P!AV$3:AV$128,N(Auxiliar_OPEX_P!$C$3:$C$128=$A6))</f>
        <v>684.24445693707594</v>
      </c>
      <c r="AX6" s="107">
        <f>SUMPRODUCT(Auxiliar_OPEX_P!AW$3:AW$128,N(Auxiliar_OPEX_P!$C$3:$C$128=$A6))</f>
        <v>684.24445693707594</v>
      </c>
      <c r="AY6" s="107">
        <f>SUMPRODUCT(Auxiliar_OPEX_P!AX$3:AX$128,N(Auxiliar_OPEX_P!$C$3:$C$128=$A6))</f>
        <v>708.81272318102492</v>
      </c>
      <c r="AZ6" s="107">
        <f>SUMPRODUCT(Auxiliar_OPEX_P!AY$3:AY$128,N(Auxiliar_OPEX_P!$C$3:$C$128=$A6))</f>
        <v>708.81272318102492</v>
      </c>
      <c r="BA6" s="107">
        <f>SUMPRODUCT(Auxiliar_OPEX_P!AZ$3:AZ$128,N(Auxiliar_OPEX_P!$C$3:$C$128=$A6))</f>
        <v>708.81272318102492</v>
      </c>
      <c r="BB6" s="107">
        <f>SUMPRODUCT(Auxiliar_OPEX_P!BA$3:BA$128,N(Auxiliar_OPEX_P!$C$3:$C$128=$A6))</f>
        <v>708.81272318102492</v>
      </c>
      <c r="BC6" s="107">
        <f>SUMPRODUCT(Auxiliar_OPEX_P!BB$3:BB$128,N(Auxiliar_OPEX_P!$C$3:$C$128=$A6))</f>
        <v>708.81272318102492</v>
      </c>
      <c r="BD6" s="107">
        <f>SUMPRODUCT(Auxiliar_OPEX_P!BC$3:BC$128,N(Auxiliar_OPEX_P!$C$3:$C$128=$A6))</f>
        <v>708.81272318102492</v>
      </c>
      <c r="BE6" s="107">
        <f>SUMPRODUCT(Auxiliar_OPEX_P!BD$3:BD$128,N(Auxiliar_OPEX_P!$C$3:$C$128=$A6))</f>
        <v>708.81272318102492</v>
      </c>
      <c r="BF6" s="107">
        <f>SUMPRODUCT(Auxiliar_OPEX_P!BE$3:BE$128,N(Auxiliar_OPEX_P!$C$3:$C$128=$A6))</f>
        <v>708.81272318102492</v>
      </c>
      <c r="BG6" s="107">
        <f>SUMPRODUCT(Auxiliar_OPEX_P!BF$3:BF$128,N(Auxiliar_OPEX_P!$C$3:$C$128=$A6))</f>
        <v>708.81272318102492</v>
      </c>
      <c r="BH6" s="107">
        <f>SUMPRODUCT(Auxiliar_OPEX_P!BG$3:BG$128,N(Auxiliar_OPEX_P!$C$3:$C$128=$A6))</f>
        <v>708.81272318102492</v>
      </c>
      <c r="BI6" s="107">
        <f>SUMPRODUCT(Auxiliar_OPEX_P!BH$3:BH$128,N(Auxiliar_OPEX_P!$C$3:$C$128=$A6))</f>
        <v>708.81272318102492</v>
      </c>
      <c r="BJ6" s="107">
        <f>SUMPRODUCT(Auxiliar_OPEX_P!BI$3:BI$128,N(Auxiliar_OPEX_P!$C$3:$C$128=$A6))</f>
        <v>708.81272318102492</v>
      </c>
      <c r="BK6" s="107">
        <f>SUMPRODUCT(Auxiliar_OPEX_P!BJ$3:BJ$128,N(Auxiliar_OPEX_P!$C$3:$C$128=$A6))</f>
        <v>732.96073480388213</v>
      </c>
      <c r="BL6" s="107">
        <f>SUMPRODUCT(Auxiliar_OPEX_P!BK$3:BK$128,N(Auxiliar_OPEX_P!$C$3:$C$128=$A6))</f>
        <v>732.96073480388213</v>
      </c>
      <c r="BM6" s="107">
        <f>SUMPRODUCT(Auxiliar_OPEX_P!BL$3:BL$128,N(Auxiliar_OPEX_P!$C$3:$C$128=$A6))</f>
        <v>732.96073480388213</v>
      </c>
      <c r="BN6" s="107">
        <f>SUMPRODUCT(Auxiliar_OPEX_P!BM$3:BM$128,N(Auxiliar_OPEX_P!$C$3:$C$128=$A6))</f>
        <v>732.96073480388213</v>
      </c>
      <c r="BO6" s="107">
        <f>SUMPRODUCT(Auxiliar_OPEX_P!BN$3:BN$128,N(Auxiliar_OPEX_P!$C$3:$C$128=$A6))</f>
        <v>732.96073480388213</v>
      </c>
      <c r="BP6" s="107">
        <f>SUMPRODUCT(Auxiliar_OPEX_P!BO$3:BO$128,N(Auxiliar_OPEX_P!$C$3:$C$128=$A6))</f>
        <v>732.96073480388213</v>
      </c>
      <c r="BQ6" s="107">
        <f>SUMPRODUCT(Auxiliar_OPEX_P!BP$3:BP$128,N(Auxiliar_OPEX_P!$C$3:$C$128=$A6))</f>
        <v>732.96073480388213</v>
      </c>
      <c r="BR6" s="107">
        <f>SUMPRODUCT(Auxiliar_OPEX_P!BQ$3:BQ$128,N(Auxiliar_OPEX_P!$C$3:$C$128=$A6))</f>
        <v>732.96073480388213</v>
      </c>
      <c r="BS6" s="107">
        <f>SUMPRODUCT(Auxiliar_OPEX_P!BR$3:BR$128,N(Auxiliar_OPEX_P!$C$3:$C$128=$A6))</f>
        <v>732.96073480388213</v>
      </c>
      <c r="BT6" s="107">
        <f>SUMPRODUCT(Auxiliar_OPEX_P!BS$3:BS$128,N(Auxiliar_OPEX_P!$C$3:$C$128=$A6))</f>
        <v>732.96073480388213</v>
      </c>
      <c r="BU6" s="107">
        <f>SUMPRODUCT(Auxiliar_OPEX_P!BT$3:BT$128,N(Auxiliar_OPEX_P!$C$3:$C$128=$A6))</f>
        <v>732.96073480388213</v>
      </c>
      <c r="BV6" s="107">
        <f>SUMPRODUCT(Auxiliar_OPEX_P!BU$3:BU$128,N(Auxiliar_OPEX_P!$C$3:$C$128=$A6))</f>
        <v>732.96073480388213</v>
      </c>
      <c r="BW6" s="107">
        <f>SUMPRODUCT(Auxiliar_OPEX_P!BV$3:BV$128,N(Auxiliar_OPEX_P!$C$3:$C$128=$A6))</f>
        <v>758.44701041450924</v>
      </c>
      <c r="BX6" s="107">
        <f>SUMPRODUCT(Auxiliar_OPEX_P!BW$3:BW$128,N(Auxiliar_OPEX_P!$C$3:$C$128=$A6))</f>
        <v>758.44701041450924</v>
      </c>
      <c r="BY6" s="107">
        <f>SUMPRODUCT(Auxiliar_OPEX_P!BX$3:BX$128,N(Auxiliar_OPEX_P!$C$3:$C$128=$A6))</f>
        <v>758.44701041450924</v>
      </c>
      <c r="BZ6" s="107">
        <f>SUMPRODUCT(Auxiliar_OPEX_P!BY$3:BY$128,N(Auxiliar_OPEX_P!$C$3:$C$128=$A6))</f>
        <v>758.44701041450924</v>
      </c>
      <c r="CA6" s="107">
        <f>SUMPRODUCT(Auxiliar_OPEX_P!BZ$3:BZ$128,N(Auxiliar_OPEX_P!$C$3:$C$128=$A6))</f>
        <v>758.44701041450924</v>
      </c>
      <c r="CB6" s="107">
        <f>SUMPRODUCT(Auxiliar_OPEX_P!CA$3:CA$128,N(Auxiliar_OPEX_P!$C$3:$C$128=$A6))</f>
        <v>758.44701041450924</v>
      </c>
      <c r="CC6" s="107">
        <f>SUMPRODUCT(Auxiliar_OPEX_P!CB$3:CB$128,N(Auxiliar_OPEX_P!$C$3:$C$128=$A6))</f>
        <v>758.44701041450924</v>
      </c>
      <c r="CD6" s="107">
        <f>SUMPRODUCT(Auxiliar_OPEX_P!CC$3:CC$128,N(Auxiliar_OPEX_P!$C$3:$C$128=$A6))</f>
        <v>758.44701041450924</v>
      </c>
      <c r="CE6" s="107">
        <f>SUMPRODUCT(Auxiliar_OPEX_P!CD$3:CD$128,N(Auxiliar_OPEX_P!$C$3:$C$128=$A6))</f>
        <v>758.44701041450924</v>
      </c>
      <c r="CF6" s="107">
        <f>SUMPRODUCT(Auxiliar_OPEX_P!CE$3:CE$128,N(Auxiliar_OPEX_P!$C$3:$C$128=$A6))</f>
        <v>758.44701041450924</v>
      </c>
      <c r="CG6" s="107">
        <f>SUMPRODUCT(Auxiliar_OPEX_P!CF$3:CF$128,N(Auxiliar_OPEX_P!$C$3:$C$128=$A6))</f>
        <v>758.44701041450924</v>
      </c>
      <c r="CH6" s="107">
        <f>SUMPRODUCT(Auxiliar_OPEX_P!CG$3:CG$128,N(Auxiliar_OPEX_P!$C$3:$C$128=$A6))</f>
        <v>758.44701041450924</v>
      </c>
      <c r="CJ6" s="51"/>
      <c r="CK6" s="51"/>
      <c r="CL6" s="51"/>
      <c r="CM6" s="51"/>
      <c r="CN6" s="51"/>
      <c r="CO6" s="51"/>
      <c r="CP6" s="51"/>
    </row>
    <row r="7" spans="1:94" x14ac:dyDescent="0.3">
      <c r="A7" s="1" t="s">
        <v>141</v>
      </c>
      <c r="B7" s="1" t="s">
        <v>315</v>
      </c>
      <c r="C7" s="1">
        <f t="shared" ref="C7:F7" si="6">D7</f>
        <v>37</v>
      </c>
      <c r="D7" s="1">
        <f t="shared" si="6"/>
        <v>37</v>
      </c>
      <c r="E7" s="1">
        <f t="shared" si="6"/>
        <v>37</v>
      </c>
      <c r="F7" s="1">
        <f t="shared" si="6"/>
        <v>37</v>
      </c>
      <c r="G7" s="107">
        <f>SUMPRODUCT(Auxiliar_OPEX_P!F$3:F$128,N(Auxiliar_OPEX_P!$C$3:$C$128=$A7))</f>
        <v>37</v>
      </c>
      <c r="H7" s="107">
        <f>SUMPRODUCT(Auxiliar_OPEX_P!G$3:G$128,N(Auxiliar_OPEX_P!$C$3:$C$128=$A7))</f>
        <v>37</v>
      </c>
      <c r="I7" s="107">
        <f>SUMPRODUCT(Auxiliar_OPEX_P!H$3:H$128,N(Auxiliar_OPEX_P!$C$3:$C$128=$A7))</f>
        <v>37</v>
      </c>
      <c r="J7" s="107">
        <f>SUMPRODUCT(Auxiliar_OPEX_P!I$3:I$128,N(Auxiliar_OPEX_P!$C$3:$C$128=$A7))</f>
        <v>37</v>
      </c>
      <c r="K7" s="107">
        <f>SUMPRODUCT(Auxiliar_OPEX_P!J$3:J$128,N(Auxiliar_OPEX_P!$C$3:$C$128=$A7))</f>
        <v>37</v>
      </c>
      <c r="L7" s="107">
        <f>SUMPRODUCT(Auxiliar_OPEX_P!K$3:K$128,N(Auxiliar_OPEX_P!$C$3:$C$128=$A7))</f>
        <v>37</v>
      </c>
      <c r="M7" s="107">
        <f>SUMPRODUCT(Auxiliar_OPEX_P!L$3:L$128,N(Auxiliar_OPEX_P!$C$3:$C$128=$A7))</f>
        <v>37</v>
      </c>
      <c r="N7" s="107">
        <f>SUMPRODUCT(Auxiliar_OPEX_P!M$3:M$128,N(Auxiliar_OPEX_P!$C$3:$C$128=$A7))</f>
        <v>37</v>
      </c>
      <c r="O7" s="107">
        <f>SUMPRODUCT(Auxiliar_OPEX_P!N$3:N$128,N(Auxiliar_OPEX_P!$C$3:$C$128=$A7))</f>
        <v>37.049466214987916</v>
      </c>
      <c r="P7" s="107">
        <f>SUMPRODUCT(Auxiliar_OPEX_P!O$3:O$128,N(Auxiliar_OPEX_P!$C$3:$C$128=$A7))</f>
        <v>37.049466214987916</v>
      </c>
      <c r="Q7" s="107">
        <f>SUMPRODUCT(Auxiliar_OPEX_P!P$3:P$128,N(Auxiliar_OPEX_P!$C$3:$C$128=$A7))</f>
        <v>37.049466214987916</v>
      </c>
      <c r="R7" s="107">
        <f>SUMPRODUCT(Auxiliar_OPEX_P!Q$3:Q$128,N(Auxiliar_OPEX_P!$C$3:$C$128=$A7))</f>
        <v>37.049466214987916</v>
      </c>
      <c r="S7" s="107">
        <f>SUMPRODUCT(Auxiliar_OPEX_P!R$3:R$128,N(Auxiliar_OPEX_P!$C$3:$C$128=$A7))</f>
        <v>37.049466214987916</v>
      </c>
      <c r="T7" s="107">
        <f>SUMPRODUCT(Auxiliar_OPEX_P!S$3:S$128,N(Auxiliar_OPEX_P!$C$3:$C$128=$A7))</f>
        <v>37.049466214987916</v>
      </c>
      <c r="U7" s="107">
        <f>SUMPRODUCT(Auxiliar_OPEX_P!T$3:T$128,N(Auxiliar_OPEX_P!$C$3:$C$128=$A7))</f>
        <v>37.049466214987916</v>
      </c>
      <c r="V7" s="107">
        <f>SUMPRODUCT(Auxiliar_OPEX_P!U$3:U$128,N(Auxiliar_OPEX_P!$C$3:$C$128=$A7))</f>
        <v>37.049466214987916</v>
      </c>
      <c r="W7" s="107">
        <f>SUMPRODUCT(Auxiliar_OPEX_P!V$3:V$128,N(Auxiliar_OPEX_P!$C$3:$C$128=$A7))</f>
        <v>37.049466214987916</v>
      </c>
      <c r="X7" s="107">
        <f>SUMPRODUCT(Auxiliar_OPEX_P!W$3:W$128,N(Auxiliar_OPEX_P!$C$3:$C$128=$A7))</f>
        <v>37.049466214987916</v>
      </c>
      <c r="Y7" s="107">
        <f>SUMPRODUCT(Auxiliar_OPEX_P!X$3:X$128,N(Auxiliar_OPEX_P!$C$3:$C$128=$A7))</f>
        <v>37.049466214987916</v>
      </c>
      <c r="Z7" s="107">
        <f>SUMPRODUCT(Auxiliar_OPEX_P!Y$3:Y$128,N(Auxiliar_OPEX_P!$C$3:$C$128=$A7))</f>
        <v>37.049466214987916</v>
      </c>
      <c r="AA7" s="107">
        <f>SUMPRODUCT(Auxiliar_OPEX_P!Z$3:Z$128,N(Auxiliar_OPEX_P!$C$3:$C$128=$A7))</f>
        <v>37.100853930227593</v>
      </c>
      <c r="AB7" s="107">
        <f>SUMPRODUCT(Auxiliar_OPEX_P!AA$3:AA$128,N(Auxiliar_OPEX_P!$C$3:$C$128=$A7))</f>
        <v>37.100853930227593</v>
      </c>
      <c r="AC7" s="107">
        <f>SUMPRODUCT(Auxiliar_OPEX_P!AB$3:AB$128,N(Auxiliar_OPEX_P!$C$3:$C$128=$A7))</f>
        <v>37.100853930227593</v>
      </c>
      <c r="AD7" s="107">
        <f>SUMPRODUCT(Auxiliar_OPEX_P!AC$3:AC$128,N(Auxiliar_OPEX_P!$C$3:$C$128=$A7))</f>
        <v>37.100853930227593</v>
      </c>
      <c r="AE7" s="107">
        <f>SUMPRODUCT(Auxiliar_OPEX_P!AD$3:AD$128,N(Auxiliar_OPEX_P!$C$3:$C$128=$A7))</f>
        <v>37.100853930227593</v>
      </c>
      <c r="AF7" s="107">
        <f>SUMPRODUCT(Auxiliar_OPEX_P!AE$3:AE$128,N(Auxiliar_OPEX_P!$C$3:$C$128=$A7))</f>
        <v>37.100853930227593</v>
      </c>
      <c r="AG7" s="107">
        <f>SUMPRODUCT(Auxiliar_OPEX_P!AF$3:AF$128,N(Auxiliar_OPEX_P!$C$3:$C$128=$A7))</f>
        <v>37.100853930227593</v>
      </c>
      <c r="AH7" s="107">
        <f>SUMPRODUCT(Auxiliar_OPEX_P!AG$3:AG$128,N(Auxiliar_OPEX_P!$C$3:$C$128=$A7))</f>
        <v>37.100853930227593</v>
      </c>
      <c r="AI7" s="107">
        <f>SUMPRODUCT(Auxiliar_OPEX_P!AH$3:AH$128,N(Auxiliar_OPEX_P!$C$3:$C$128=$A7))</f>
        <v>37.100853930227593</v>
      </c>
      <c r="AJ7" s="107">
        <f>SUMPRODUCT(Auxiliar_OPEX_P!AI$3:AI$128,N(Auxiliar_OPEX_P!$C$3:$C$128=$A7))</f>
        <v>37.100853930227593</v>
      </c>
      <c r="AK7" s="107">
        <f>SUMPRODUCT(Auxiliar_OPEX_P!AJ$3:AJ$128,N(Auxiliar_OPEX_P!$C$3:$C$128=$A7))</f>
        <v>37.100853930227593</v>
      </c>
      <c r="AL7" s="107">
        <f>SUMPRODUCT(Auxiliar_OPEX_P!AK$3:AK$128,N(Auxiliar_OPEX_P!$C$3:$C$128=$A7))</f>
        <v>37.100853930227593</v>
      </c>
      <c r="AM7" s="107">
        <f>SUMPRODUCT(Auxiliar_OPEX_P!AL$3:AL$128,N(Auxiliar_OPEX_P!$C$3:$C$128=$A7))</f>
        <v>37.157600724847057</v>
      </c>
      <c r="AN7" s="107">
        <f>SUMPRODUCT(Auxiliar_OPEX_P!AM$3:AM$128,N(Auxiliar_OPEX_P!$C$3:$C$128=$A7))</f>
        <v>37.157600724847057</v>
      </c>
      <c r="AO7" s="107">
        <f>SUMPRODUCT(Auxiliar_OPEX_P!AN$3:AN$128,N(Auxiliar_OPEX_P!$C$3:$C$128=$A7))</f>
        <v>37.157600724847057</v>
      </c>
      <c r="AP7" s="107">
        <f>SUMPRODUCT(Auxiliar_OPEX_P!AO$3:AO$128,N(Auxiliar_OPEX_P!$C$3:$C$128=$A7))</f>
        <v>37.157600724847057</v>
      </c>
      <c r="AQ7" s="107">
        <f>SUMPRODUCT(Auxiliar_OPEX_P!AP$3:AP$128,N(Auxiliar_OPEX_P!$C$3:$C$128=$A7))</f>
        <v>37.157600724847057</v>
      </c>
      <c r="AR7" s="107">
        <f>SUMPRODUCT(Auxiliar_OPEX_P!AQ$3:AQ$128,N(Auxiliar_OPEX_P!$C$3:$C$128=$A7))</f>
        <v>37.157600724847057</v>
      </c>
      <c r="AS7" s="107">
        <f>SUMPRODUCT(Auxiliar_OPEX_P!AR$3:AR$128,N(Auxiliar_OPEX_P!$C$3:$C$128=$A7))</f>
        <v>37.157600724847057</v>
      </c>
      <c r="AT7" s="107">
        <f>SUMPRODUCT(Auxiliar_OPEX_P!AS$3:AS$128,N(Auxiliar_OPEX_P!$C$3:$C$128=$A7))</f>
        <v>37.157600724847057</v>
      </c>
      <c r="AU7" s="107">
        <f>SUMPRODUCT(Auxiliar_OPEX_P!AT$3:AT$128,N(Auxiliar_OPEX_P!$C$3:$C$128=$A7))</f>
        <v>37.157600724847057</v>
      </c>
      <c r="AV7" s="107">
        <f>SUMPRODUCT(Auxiliar_OPEX_P!AU$3:AU$128,N(Auxiliar_OPEX_P!$C$3:$C$128=$A7))</f>
        <v>37.157600724847057</v>
      </c>
      <c r="AW7" s="107">
        <f>SUMPRODUCT(Auxiliar_OPEX_P!AV$3:AV$128,N(Auxiliar_OPEX_P!$C$3:$C$128=$A7))</f>
        <v>37.157600724847057</v>
      </c>
      <c r="AX7" s="107">
        <f>SUMPRODUCT(Auxiliar_OPEX_P!AW$3:AW$128,N(Auxiliar_OPEX_P!$C$3:$C$128=$A7))</f>
        <v>37.157600724847057</v>
      </c>
      <c r="AY7" s="107">
        <f>SUMPRODUCT(Auxiliar_OPEX_P!AX$3:AX$128,N(Auxiliar_OPEX_P!$C$3:$C$128=$A7))</f>
        <v>37.216621306874742</v>
      </c>
      <c r="AZ7" s="107">
        <f>SUMPRODUCT(Auxiliar_OPEX_P!AY$3:AY$128,N(Auxiliar_OPEX_P!$C$3:$C$128=$A7))</f>
        <v>37.216621306874742</v>
      </c>
      <c r="BA7" s="107">
        <f>SUMPRODUCT(Auxiliar_OPEX_P!AZ$3:AZ$128,N(Auxiliar_OPEX_P!$C$3:$C$128=$A7))</f>
        <v>37.216621306874742</v>
      </c>
      <c r="BB7" s="107">
        <f>SUMPRODUCT(Auxiliar_OPEX_P!BA$3:BA$128,N(Auxiliar_OPEX_P!$C$3:$C$128=$A7))</f>
        <v>37.216621306874742</v>
      </c>
      <c r="BC7" s="107">
        <f>SUMPRODUCT(Auxiliar_OPEX_P!BB$3:BB$128,N(Auxiliar_OPEX_P!$C$3:$C$128=$A7))</f>
        <v>37.216621306874742</v>
      </c>
      <c r="BD7" s="107">
        <f>SUMPRODUCT(Auxiliar_OPEX_P!BC$3:BC$128,N(Auxiliar_OPEX_P!$C$3:$C$128=$A7))</f>
        <v>37.216621306874742</v>
      </c>
      <c r="BE7" s="107">
        <f>SUMPRODUCT(Auxiliar_OPEX_P!BD$3:BD$128,N(Auxiliar_OPEX_P!$C$3:$C$128=$A7))</f>
        <v>37.216621306874742</v>
      </c>
      <c r="BF7" s="107">
        <f>SUMPRODUCT(Auxiliar_OPEX_P!BE$3:BE$128,N(Auxiliar_OPEX_P!$C$3:$C$128=$A7))</f>
        <v>37.216621306874742</v>
      </c>
      <c r="BG7" s="107">
        <f>SUMPRODUCT(Auxiliar_OPEX_P!BF$3:BF$128,N(Auxiliar_OPEX_P!$C$3:$C$128=$A7))</f>
        <v>37.216621306874742</v>
      </c>
      <c r="BH7" s="107">
        <f>SUMPRODUCT(Auxiliar_OPEX_P!BG$3:BG$128,N(Auxiliar_OPEX_P!$C$3:$C$128=$A7))</f>
        <v>37.216621306874742</v>
      </c>
      <c r="BI7" s="107">
        <f>SUMPRODUCT(Auxiliar_OPEX_P!BH$3:BH$128,N(Auxiliar_OPEX_P!$C$3:$C$128=$A7))</f>
        <v>37.216621306874742</v>
      </c>
      <c r="BJ7" s="107">
        <f>SUMPRODUCT(Auxiliar_OPEX_P!BI$3:BI$128,N(Auxiliar_OPEX_P!$C$3:$C$128=$A7))</f>
        <v>37.216621306874742</v>
      </c>
      <c r="BK7" s="107">
        <f>SUMPRODUCT(Auxiliar_OPEX_P!BJ$3:BJ$128,N(Auxiliar_OPEX_P!$C$3:$C$128=$A7))</f>
        <v>37.272498039593074</v>
      </c>
      <c r="BL7" s="107">
        <f>SUMPRODUCT(Auxiliar_OPEX_P!BK$3:BK$128,N(Auxiliar_OPEX_P!$C$3:$C$128=$A7))</f>
        <v>37.272498039593074</v>
      </c>
      <c r="BM7" s="107">
        <f>SUMPRODUCT(Auxiliar_OPEX_P!BL$3:BL$128,N(Auxiliar_OPEX_P!$C$3:$C$128=$A7))</f>
        <v>37.272498039593074</v>
      </c>
      <c r="BN7" s="107">
        <f>SUMPRODUCT(Auxiliar_OPEX_P!BM$3:BM$128,N(Auxiliar_OPEX_P!$C$3:$C$128=$A7))</f>
        <v>37.272498039593074</v>
      </c>
      <c r="BO7" s="107">
        <f>SUMPRODUCT(Auxiliar_OPEX_P!BN$3:BN$128,N(Auxiliar_OPEX_P!$C$3:$C$128=$A7))</f>
        <v>37.272498039593074</v>
      </c>
      <c r="BP7" s="107">
        <f>SUMPRODUCT(Auxiliar_OPEX_P!BO$3:BO$128,N(Auxiliar_OPEX_P!$C$3:$C$128=$A7))</f>
        <v>37.272498039593074</v>
      </c>
      <c r="BQ7" s="107">
        <f>SUMPRODUCT(Auxiliar_OPEX_P!BP$3:BP$128,N(Auxiliar_OPEX_P!$C$3:$C$128=$A7))</f>
        <v>37.272498039593074</v>
      </c>
      <c r="BR7" s="107">
        <f>SUMPRODUCT(Auxiliar_OPEX_P!BQ$3:BQ$128,N(Auxiliar_OPEX_P!$C$3:$C$128=$A7))</f>
        <v>37.272498039593074</v>
      </c>
      <c r="BS7" s="107">
        <f>SUMPRODUCT(Auxiliar_OPEX_P!BR$3:BR$128,N(Auxiliar_OPEX_P!$C$3:$C$128=$A7))</f>
        <v>37.272498039593074</v>
      </c>
      <c r="BT7" s="107">
        <f>SUMPRODUCT(Auxiliar_OPEX_P!BS$3:BS$128,N(Auxiliar_OPEX_P!$C$3:$C$128=$A7))</f>
        <v>37.272498039593074</v>
      </c>
      <c r="BU7" s="107">
        <f>SUMPRODUCT(Auxiliar_OPEX_P!BT$3:BT$128,N(Auxiliar_OPEX_P!$C$3:$C$128=$A7))</f>
        <v>37.272498039593074</v>
      </c>
      <c r="BV7" s="107">
        <f>SUMPRODUCT(Auxiliar_OPEX_P!BU$3:BU$128,N(Auxiliar_OPEX_P!$C$3:$C$128=$A7))</f>
        <v>37.272498039593074</v>
      </c>
      <c r="BW7" s="107">
        <f>SUMPRODUCT(Auxiliar_OPEX_P!BV$3:BV$128,N(Auxiliar_OPEX_P!$C$3:$C$128=$A7))</f>
        <v>37.324209214747796</v>
      </c>
      <c r="BX7" s="107">
        <f>SUMPRODUCT(Auxiliar_OPEX_P!BW$3:BW$128,N(Auxiliar_OPEX_P!$C$3:$C$128=$A7))</f>
        <v>37.324209214747796</v>
      </c>
      <c r="BY7" s="107">
        <f>SUMPRODUCT(Auxiliar_OPEX_P!BX$3:BX$128,N(Auxiliar_OPEX_P!$C$3:$C$128=$A7))</f>
        <v>37.324209214747796</v>
      </c>
      <c r="BZ7" s="107">
        <f>SUMPRODUCT(Auxiliar_OPEX_P!BY$3:BY$128,N(Auxiliar_OPEX_P!$C$3:$C$128=$A7))</f>
        <v>37.324209214747796</v>
      </c>
      <c r="CA7" s="107">
        <f>SUMPRODUCT(Auxiliar_OPEX_P!BZ$3:BZ$128,N(Auxiliar_OPEX_P!$C$3:$C$128=$A7))</f>
        <v>37.324209214747796</v>
      </c>
      <c r="CB7" s="107">
        <f>SUMPRODUCT(Auxiliar_OPEX_P!CA$3:CA$128,N(Auxiliar_OPEX_P!$C$3:$C$128=$A7))</f>
        <v>37.324209214747796</v>
      </c>
      <c r="CC7" s="107">
        <f>SUMPRODUCT(Auxiliar_OPEX_P!CB$3:CB$128,N(Auxiliar_OPEX_P!$C$3:$C$128=$A7))</f>
        <v>37.324209214747796</v>
      </c>
      <c r="CD7" s="107">
        <f>SUMPRODUCT(Auxiliar_OPEX_P!CC$3:CC$128,N(Auxiliar_OPEX_P!$C$3:$C$128=$A7))</f>
        <v>37.324209214747796</v>
      </c>
      <c r="CE7" s="107">
        <f>SUMPRODUCT(Auxiliar_OPEX_P!CD$3:CD$128,N(Auxiliar_OPEX_P!$C$3:$C$128=$A7))</f>
        <v>37.324209214747796</v>
      </c>
      <c r="CF7" s="107">
        <f>SUMPRODUCT(Auxiliar_OPEX_P!CE$3:CE$128,N(Auxiliar_OPEX_P!$C$3:$C$128=$A7))</f>
        <v>37.324209214747796</v>
      </c>
      <c r="CG7" s="107">
        <f>SUMPRODUCT(Auxiliar_OPEX_P!CF$3:CF$128,N(Auxiliar_OPEX_P!$C$3:$C$128=$A7))</f>
        <v>37.324209214747796</v>
      </c>
      <c r="CH7" s="107">
        <f>SUMPRODUCT(Auxiliar_OPEX_P!CG$3:CG$128,N(Auxiliar_OPEX_P!$C$3:$C$128=$A7))</f>
        <v>37.324209214747796</v>
      </c>
      <c r="CJ7" s="51"/>
      <c r="CK7" s="51"/>
      <c r="CL7" s="51"/>
      <c r="CM7" s="51"/>
      <c r="CN7" s="51"/>
      <c r="CO7" s="51"/>
      <c r="CP7" s="51"/>
    </row>
    <row r="8" spans="1:94" x14ac:dyDescent="0.3">
      <c r="A8" s="1" t="s">
        <v>138</v>
      </c>
      <c r="B8" s="1" t="s">
        <v>314</v>
      </c>
      <c r="C8" s="1">
        <f t="shared" ref="C8:F8" si="7">D8</f>
        <v>191</v>
      </c>
      <c r="D8" s="1">
        <f t="shared" si="7"/>
        <v>191</v>
      </c>
      <c r="E8" s="1">
        <f t="shared" si="7"/>
        <v>191</v>
      </c>
      <c r="F8" s="1">
        <f t="shared" si="7"/>
        <v>191</v>
      </c>
      <c r="G8" s="107">
        <f>SUMPRODUCT(Auxiliar_OPEX_P!F$3:F$128,N(Auxiliar_OPEX_P!$C$3:$C$128=$A8))</f>
        <v>191</v>
      </c>
      <c r="H8" s="107">
        <f>SUMPRODUCT(Auxiliar_OPEX_P!G$3:G$128,N(Auxiliar_OPEX_P!$C$3:$C$128=$A8))</f>
        <v>191</v>
      </c>
      <c r="I8" s="107">
        <f>SUMPRODUCT(Auxiliar_OPEX_P!H$3:H$128,N(Auxiliar_OPEX_P!$C$3:$C$128=$A8))</f>
        <v>191</v>
      </c>
      <c r="J8" s="107">
        <f>SUMPRODUCT(Auxiliar_OPEX_P!I$3:I$128,N(Auxiliar_OPEX_P!$C$3:$C$128=$A8))</f>
        <v>191</v>
      </c>
      <c r="K8" s="107">
        <f>SUMPRODUCT(Auxiliar_OPEX_P!J$3:J$128,N(Auxiliar_OPEX_P!$C$3:$C$128=$A8))</f>
        <v>191</v>
      </c>
      <c r="L8" s="107">
        <f>SUMPRODUCT(Auxiliar_OPEX_P!K$3:K$128,N(Auxiliar_OPEX_P!$C$3:$C$128=$A8))</f>
        <v>191</v>
      </c>
      <c r="M8" s="107">
        <f>SUMPRODUCT(Auxiliar_OPEX_P!L$3:L$128,N(Auxiliar_OPEX_P!$C$3:$C$128=$A8))</f>
        <v>191</v>
      </c>
      <c r="N8" s="107">
        <f>SUMPRODUCT(Auxiliar_OPEX_P!M$3:M$128,N(Auxiliar_OPEX_P!$C$3:$C$128=$A8))</f>
        <v>191</v>
      </c>
      <c r="O8" s="107">
        <f>SUMPRODUCT(Auxiliar_OPEX_P!N$3:N$128,N(Auxiliar_OPEX_P!$C$3:$C$128=$A8))</f>
        <v>193.23159128191017</v>
      </c>
      <c r="P8" s="107">
        <f>SUMPRODUCT(Auxiliar_OPEX_P!O$3:O$128,N(Auxiliar_OPEX_P!$C$3:$C$128=$A8))</f>
        <v>193.23159128191017</v>
      </c>
      <c r="Q8" s="107">
        <f>SUMPRODUCT(Auxiliar_OPEX_P!P$3:P$128,N(Auxiliar_OPEX_P!$C$3:$C$128=$A8))</f>
        <v>193.23159128191017</v>
      </c>
      <c r="R8" s="107">
        <f>SUMPRODUCT(Auxiliar_OPEX_P!Q$3:Q$128,N(Auxiliar_OPEX_P!$C$3:$C$128=$A8))</f>
        <v>193.23159128191017</v>
      </c>
      <c r="S8" s="107">
        <f>SUMPRODUCT(Auxiliar_OPEX_P!R$3:R$128,N(Auxiliar_OPEX_P!$C$3:$C$128=$A8))</f>
        <v>193.23159128191017</v>
      </c>
      <c r="T8" s="107">
        <f>SUMPRODUCT(Auxiliar_OPEX_P!S$3:S$128,N(Auxiliar_OPEX_P!$C$3:$C$128=$A8))</f>
        <v>193.23159128191017</v>
      </c>
      <c r="U8" s="107">
        <f>SUMPRODUCT(Auxiliar_OPEX_P!T$3:T$128,N(Auxiliar_OPEX_P!$C$3:$C$128=$A8))</f>
        <v>193.23159128191017</v>
      </c>
      <c r="V8" s="107">
        <f>SUMPRODUCT(Auxiliar_OPEX_P!U$3:U$128,N(Auxiliar_OPEX_P!$C$3:$C$128=$A8))</f>
        <v>193.23159128191017</v>
      </c>
      <c r="W8" s="107">
        <f>SUMPRODUCT(Auxiliar_OPEX_P!V$3:V$128,N(Auxiliar_OPEX_P!$C$3:$C$128=$A8))</f>
        <v>193.23159128191017</v>
      </c>
      <c r="X8" s="107">
        <f>SUMPRODUCT(Auxiliar_OPEX_P!W$3:W$128,N(Auxiliar_OPEX_P!$C$3:$C$128=$A8))</f>
        <v>193.23159128191017</v>
      </c>
      <c r="Y8" s="107">
        <f>SUMPRODUCT(Auxiliar_OPEX_P!X$3:X$128,N(Auxiliar_OPEX_P!$C$3:$C$128=$A8))</f>
        <v>193.23159128191017</v>
      </c>
      <c r="Z8" s="107">
        <f>SUMPRODUCT(Auxiliar_OPEX_P!Y$3:Y$128,N(Auxiliar_OPEX_P!$C$3:$C$128=$A8))</f>
        <v>193.23159128191017</v>
      </c>
      <c r="AA8" s="107">
        <f>SUMPRODUCT(Auxiliar_OPEX_P!Z$3:Z$128,N(Auxiliar_OPEX_P!$C$3:$C$128=$A8))</f>
        <v>197.73070641005256</v>
      </c>
      <c r="AB8" s="107">
        <f>SUMPRODUCT(Auxiliar_OPEX_P!AA$3:AA$128,N(Auxiliar_OPEX_P!$C$3:$C$128=$A8))</f>
        <v>197.73070641005256</v>
      </c>
      <c r="AC8" s="107">
        <f>SUMPRODUCT(Auxiliar_OPEX_P!AB$3:AB$128,N(Auxiliar_OPEX_P!$C$3:$C$128=$A8))</f>
        <v>197.73070641005256</v>
      </c>
      <c r="AD8" s="107">
        <f>SUMPRODUCT(Auxiliar_OPEX_P!AC$3:AC$128,N(Auxiliar_OPEX_P!$C$3:$C$128=$A8))</f>
        <v>197.73070641005256</v>
      </c>
      <c r="AE8" s="107">
        <f>SUMPRODUCT(Auxiliar_OPEX_P!AD$3:AD$128,N(Auxiliar_OPEX_P!$C$3:$C$128=$A8))</f>
        <v>197.73070641005256</v>
      </c>
      <c r="AF8" s="107">
        <f>SUMPRODUCT(Auxiliar_OPEX_P!AE$3:AE$128,N(Auxiliar_OPEX_P!$C$3:$C$128=$A8))</f>
        <v>197.73070641005256</v>
      </c>
      <c r="AG8" s="107">
        <f>SUMPRODUCT(Auxiliar_OPEX_P!AF$3:AF$128,N(Auxiliar_OPEX_P!$C$3:$C$128=$A8))</f>
        <v>197.73070641005256</v>
      </c>
      <c r="AH8" s="107">
        <f>SUMPRODUCT(Auxiliar_OPEX_P!AG$3:AG$128,N(Auxiliar_OPEX_P!$C$3:$C$128=$A8))</f>
        <v>197.73070641005256</v>
      </c>
      <c r="AI8" s="107">
        <f>SUMPRODUCT(Auxiliar_OPEX_P!AH$3:AH$128,N(Auxiliar_OPEX_P!$C$3:$C$128=$A8))</f>
        <v>197.73070641005256</v>
      </c>
      <c r="AJ8" s="107">
        <f>SUMPRODUCT(Auxiliar_OPEX_P!AI$3:AI$128,N(Auxiliar_OPEX_P!$C$3:$C$128=$A8))</f>
        <v>197.73070641005256</v>
      </c>
      <c r="AK8" s="107">
        <f>SUMPRODUCT(Auxiliar_OPEX_P!AJ$3:AJ$128,N(Auxiliar_OPEX_P!$C$3:$C$128=$A8))</f>
        <v>197.73070641005256</v>
      </c>
      <c r="AL8" s="107">
        <f>SUMPRODUCT(Auxiliar_OPEX_P!AK$3:AK$128,N(Auxiliar_OPEX_P!$C$3:$C$128=$A8))</f>
        <v>197.73070641005256</v>
      </c>
      <c r="AM8" s="107">
        <f>SUMPRODUCT(Auxiliar_OPEX_P!AL$3:AL$128,N(Auxiliar_OPEX_P!$C$3:$C$128=$A8))</f>
        <v>202.39074693956513</v>
      </c>
      <c r="AN8" s="107">
        <f>SUMPRODUCT(Auxiliar_OPEX_P!AM$3:AM$128,N(Auxiliar_OPEX_P!$C$3:$C$128=$A8))</f>
        <v>202.39074693956513</v>
      </c>
      <c r="AO8" s="107">
        <f>SUMPRODUCT(Auxiliar_OPEX_P!AN$3:AN$128,N(Auxiliar_OPEX_P!$C$3:$C$128=$A8))</f>
        <v>202.39074693956513</v>
      </c>
      <c r="AP8" s="107">
        <f>SUMPRODUCT(Auxiliar_OPEX_P!AO$3:AO$128,N(Auxiliar_OPEX_P!$C$3:$C$128=$A8))</f>
        <v>202.39074693956513</v>
      </c>
      <c r="AQ8" s="107">
        <f>SUMPRODUCT(Auxiliar_OPEX_P!AP$3:AP$128,N(Auxiliar_OPEX_P!$C$3:$C$128=$A8))</f>
        <v>202.39074693956513</v>
      </c>
      <c r="AR8" s="107">
        <f>SUMPRODUCT(Auxiliar_OPEX_P!AQ$3:AQ$128,N(Auxiliar_OPEX_P!$C$3:$C$128=$A8))</f>
        <v>202.39074693956513</v>
      </c>
      <c r="AS8" s="107">
        <f>SUMPRODUCT(Auxiliar_OPEX_P!AR$3:AR$128,N(Auxiliar_OPEX_P!$C$3:$C$128=$A8))</f>
        <v>202.39074693956513</v>
      </c>
      <c r="AT8" s="107">
        <f>SUMPRODUCT(Auxiliar_OPEX_P!AS$3:AS$128,N(Auxiliar_OPEX_P!$C$3:$C$128=$A8))</f>
        <v>202.39074693956513</v>
      </c>
      <c r="AU8" s="107">
        <f>SUMPRODUCT(Auxiliar_OPEX_P!AT$3:AT$128,N(Auxiliar_OPEX_P!$C$3:$C$128=$A8))</f>
        <v>202.39074693956513</v>
      </c>
      <c r="AV8" s="107">
        <f>SUMPRODUCT(Auxiliar_OPEX_P!AU$3:AU$128,N(Auxiliar_OPEX_P!$C$3:$C$128=$A8))</f>
        <v>202.39074693956513</v>
      </c>
      <c r="AW8" s="107">
        <f>SUMPRODUCT(Auxiliar_OPEX_P!AV$3:AV$128,N(Auxiliar_OPEX_P!$C$3:$C$128=$A8))</f>
        <v>202.39074693956513</v>
      </c>
      <c r="AX8" s="107">
        <f>SUMPRODUCT(Auxiliar_OPEX_P!AW$3:AW$128,N(Auxiliar_OPEX_P!$C$3:$C$128=$A8))</f>
        <v>202.39074693956513</v>
      </c>
      <c r="AY8" s="107">
        <f>SUMPRODUCT(Auxiliar_OPEX_P!AX$3:AX$128,N(Auxiliar_OPEX_P!$C$3:$C$128=$A8))</f>
        <v>201.1911480373401</v>
      </c>
      <c r="AZ8" s="107">
        <f>SUMPRODUCT(Auxiliar_OPEX_P!AY$3:AY$128,N(Auxiliar_OPEX_P!$C$3:$C$128=$A8))</f>
        <v>201.1911480373401</v>
      </c>
      <c r="BA8" s="107">
        <f>SUMPRODUCT(Auxiliar_OPEX_P!AZ$3:AZ$128,N(Auxiliar_OPEX_P!$C$3:$C$128=$A8))</f>
        <v>201.1911480373401</v>
      </c>
      <c r="BB8" s="107">
        <f>SUMPRODUCT(Auxiliar_OPEX_P!BA$3:BA$128,N(Auxiliar_OPEX_P!$C$3:$C$128=$A8))</f>
        <v>201.1911480373401</v>
      </c>
      <c r="BC8" s="107">
        <f>SUMPRODUCT(Auxiliar_OPEX_P!BB$3:BB$128,N(Auxiliar_OPEX_P!$C$3:$C$128=$A8))</f>
        <v>201.1911480373401</v>
      </c>
      <c r="BD8" s="107">
        <f>SUMPRODUCT(Auxiliar_OPEX_P!BC$3:BC$128,N(Auxiliar_OPEX_P!$C$3:$C$128=$A8))</f>
        <v>201.1911480373401</v>
      </c>
      <c r="BE8" s="107">
        <f>SUMPRODUCT(Auxiliar_OPEX_P!BD$3:BD$128,N(Auxiliar_OPEX_P!$C$3:$C$128=$A8))</f>
        <v>201.1911480373401</v>
      </c>
      <c r="BF8" s="107">
        <f>SUMPRODUCT(Auxiliar_OPEX_P!BE$3:BE$128,N(Auxiliar_OPEX_P!$C$3:$C$128=$A8))</f>
        <v>201.1911480373401</v>
      </c>
      <c r="BG8" s="107">
        <f>SUMPRODUCT(Auxiliar_OPEX_P!BF$3:BF$128,N(Auxiliar_OPEX_P!$C$3:$C$128=$A8))</f>
        <v>201.1911480373401</v>
      </c>
      <c r="BH8" s="107">
        <f>SUMPRODUCT(Auxiliar_OPEX_P!BG$3:BG$128,N(Auxiliar_OPEX_P!$C$3:$C$128=$A8))</f>
        <v>201.1911480373401</v>
      </c>
      <c r="BI8" s="107">
        <f>SUMPRODUCT(Auxiliar_OPEX_P!BH$3:BH$128,N(Auxiliar_OPEX_P!$C$3:$C$128=$A8))</f>
        <v>201.1911480373401</v>
      </c>
      <c r="BJ8" s="107">
        <f>SUMPRODUCT(Auxiliar_OPEX_P!BI$3:BI$128,N(Auxiliar_OPEX_P!$C$3:$C$128=$A8))</f>
        <v>201.1911480373401</v>
      </c>
      <c r="BK8" s="107">
        <f>SUMPRODUCT(Auxiliar_OPEX_P!BJ$3:BJ$128,N(Auxiliar_OPEX_P!$C$3:$C$128=$A8))</f>
        <v>201.63736351501933</v>
      </c>
      <c r="BL8" s="107">
        <f>SUMPRODUCT(Auxiliar_OPEX_P!BK$3:BK$128,N(Auxiliar_OPEX_P!$C$3:$C$128=$A8))</f>
        <v>201.63736351501933</v>
      </c>
      <c r="BM8" s="107">
        <f>SUMPRODUCT(Auxiliar_OPEX_P!BL$3:BL$128,N(Auxiliar_OPEX_P!$C$3:$C$128=$A8))</f>
        <v>201.63736351501933</v>
      </c>
      <c r="BN8" s="107">
        <f>SUMPRODUCT(Auxiliar_OPEX_P!BM$3:BM$128,N(Auxiliar_OPEX_P!$C$3:$C$128=$A8))</f>
        <v>201.63736351501933</v>
      </c>
      <c r="BO8" s="107">
        <f>SUMPRODUCT(Auxiliar_OPEX_P!BN$3:BN$128,N(Auxiliar_OPEX_P!$C$3:$C$128=$A8))</f>
        <v>201.63736351501933</v>
      </c>
      <c r="BP8" s="107">
        <f>SUMPRODUCT(Auxiliar_OPEX_P!BO$3:BO$128,N(Auxiliar_OPEX_P!$C$3:$C$128=$A8))</f>
        <v>201.63736351501933</v>
      </c>
      <c r="BQ8" s="107">
        <f>SUMPRODUCT(Auxiliar_OPEX_P!BP$3:BP$128,N(Auxiliar_OPEX_P!$C$3:$C$128=$A8))</f>
        <v>201.63736351501933</v>
      </c>
      <c r="BR8" s="107">
        <f>SUMPRODUCT(Auxiliar_OPEX_P!BQ$3:BQ$128,N(Auxiliar_OPEX_P!$C$3:$C$128=$A8))</f>
        <v>201.63736351501933</v>
      </c>
      <c r="BS8" s="107">
        <f>SUMPRODUCT(Auxiliar_OPEX_P!BR$3:BR$128,N(Auxiliar_OPEX_P!$C$3:$C$128=$A8))</f>
        <v>201.63736351501933</v>
      </c>
      <c r="BT8" s="107">
        <f>SUMPRODUCT(Auxiliar_OPEX_P!BS$3:BS$128,N(Auxiliar_OPEX_P!$C$3:$C$128=$A8))</f>
        <v>201.63736351501933</v>
      </c>
      <c r="BU8" s="107">
        <f>SUMPRODUCT(Auxiliar_OPEX_P!BT$3:BT$128,N(Auxiliar_OPEX_P!$C$3:$C$128=$A8))</f>
        <v>201.63736351501933</v>
      </c>
      <c r="BV8" s="107">
        <f>SUMPRODUCT(Auxiliar_OPEX_P!BU$3:BU$128,N(Auxiliar_OPEX_P!$C$3:$C$128=$A8))</f>
        <v>201.63736351501933</v>
      </c>
      <c r="BW8" s="107">
        <f>SUMPRODUCT(Auxiliar_OPEX_P!BV$3:BV$128,N(Auxiliar_OPEX_P!$C$3:$C$128=$A8))</f>
        <v>205.92573039971722</v>
      </c>
      <c r="BX8" s="107">
        <f>SUMPRODUCT(Auxiliar_OPEX_P!BW$3:BW$128,N(Auxiliar_OPEX_P!$C$3:$C$128=$A8))</f>
        <v>205.92573039971722</v>
      </c>
      <c r="BY8" s="107">
        <f>SUMPRODUCT(Auxiliar_OPEX_P!BX$3:BX$128,N(Auxiliar_OPEX_P!$C$3:$C$128=$A8))</f>
        <v>205.92573039971722</v>
      </c>
      <c r="BZ8" s="107">
        <f>SUMPRODUCT(Auxiliar_OPEX_P!BY$3:BY$128,N(Auxiliar_OPEX_P!$C$3:$C$128=$A8))</f>
        <v>205.92573039971722</v>
      </c>
      <c r="CA8" s="107">
        <f>SUMPRODUCT(Auxiliar_OPEX_P!BZ$3:BZ$128,N(Auxiliar_OPEX_P!$C$3:$C$128=$A8))</f>
        <v>205.92573039971722</v>
      </c>
      <c r="CB8" s="107">
        <f>SUMPRODUCT(Auxiliar_OPEX_P!CA$3:CA$128,N(Auxiliar_OPEX_P!$C$3:$C$128=$A8))</f>
        <v>205.92573039971722</v>
      </c>
      <c r="CC8" s="107">
        <f>SUMPRODUCT(Auxiliar_OPEX_P!CB$3:CB$128,N(Auxiliar_OPEX_P!$C$3:$C$128=$A8))</f>
        <v>205.92573039971722</v>
      </c>
      <c r="CD8" s="107">
        <f>SUMPRODUCT(Auxiliar_OPEX_P!CC$3:CC$128,N(Auxiliar_OPEX_P!$C$3:$C$128=$A8))</f>
        <v>205.92573039971722</v>
      </c>
      <c r="CE8" s="107">
        <f>SUMPRODUCT(Auxiliar_OPEX_P!CD$3:CD$128,N(Auxiliar_OPEX_P!$C$3:$C$128=$A8))</f>
        <v>205.92573039971722</v>
      </c>
      <c r="CF8" s="107">
        <f>SUMPRODUCT(Auxiliar_OPEX_P!CE$3:CE$128,N(Auxiliar_OPEX_P!$C$3:$C$128=$A8))</f>
        <v>205.92573039971722</v>
      </c>
      <c r="CG8" s="107">
        <f>SUMPRODUCT(Auxiliar_OPEX_P!CF$3:CF$128,N(Auxiliar_OPEX_P!$C$3:$C$128=$A8))</f>
        <v>205.92573039971722</v>
      </c>
      <c r="CH8" s="107">
        <f>SUMPRODUCT(Auxiliar_OPEX_P!CG$3:CG$128,N(Auxiliar_OPEX_P!$C$3:$C$128=$A8))</f>
        <v>205.92573039971722</v>
      </c>
      <c r="CJ8" s="51"/>
      <c r="CK8" s="51"/>
      <c r="CL8" s="51"/>
      <c r="CM8" s="51"/>
      <c r="CN8" s="51"/>
      <c r="CO8" s="51"/>
      <c r="CP8" s="51"/>
    </row>
    <row r="9" spans="1:94" x14ac:dyDescent="0.3">
      <c r="A9" s="1" t="s">
        <v>172</v>
      </c>
      <c r="B9" s="1" t="s">
        <v>311</v>
      </c>
      <c r="C9" s="1">
        <f t="shared" ref="C9:F9" si="8">D9</f>
        <v>13</v>
      </c>
      <c r="D9" s="1">
        <f t="shared" si="8"/>
        <v>13</v>
      </c>
      <c r="E9" s="1">
        <f t="shared" si="8"/>
        <v>13</v>
      </c>
      <c r="F9" s="1">
        <f t="shared" si="8"/>
        <v>13</v>
      </c>
      <c r="G9" s="107">
        <f>SUMPRODUCT(Auxiliar_OPEX_P!F$3:F$128,N(Auxiliar_OPEX_P!$C$3:$C$128=$A9))</f>
        <v>13</v>
      </c>
      <c r="H9" s="107">
        <f>SUMPRODUCT(Auxiliar_OPEX_P!G$3:G$128,N(Auxiliar_OPEX_P!$C$3:$C$128=$A9))</f>
        <v>13</v>
      </c>
      <c r="I9" s="107">
        <f>SUMPRODUCT(Auxiliar_OPEX_P!H$3:H$128,N(Auxiliar_OPEX_P!$C$3:$C$128=$A9))</f>
        <v>13</v>
      </c>
      <c r="J9" s="107">
        <f>SUMPRODUCT(Auxiliar_OPEX_P!I$3:I$128,N(Auxiliar_OPEX_P!$C$3:$C$128=$A9))</f>
        <v>13</v>
      </c>
      <c r="K9" s="107">
        <f>SUMPRODUCT(Auxiliar_OPEX_P!J$3:J$128,N(Auxiliar_OPEX_P!$C$3:$C$128=$A9))</f>
        <v>13</v>
      </c>
      <c r="L9" s="107">
        <f>SUMPRODUCT(Auxiliar_OPEX_P!K$3:K$128,N(Auxiliar_OPEX_P!$C$3:$C$128=$A9))</f>
        <v>13</v>
      </c>
      <c r="M9" s="107">
        <f>SUMPRODUCT(Auxiliar_OPEX_P!L$3:L$128,N(Auxiliar_OPEX_P!$C$3:$C$128=$A9))</f>
        <v>13</v>
      </c>
      <c r="N9" s="107">
        <f>SUMPRODUCT(Auxiliar_OPEX_P!M$3:M$128,N(Auxiliar_OPEX_P!$C$3:$C$128=$A9))</f>
        <v>13</v>
      </c>
      <c r="O9" s="107">
        <f>SUMPRODUCT(Auxiliar_OPEX_P!N$3:N$128,N(Auxiliar_OPEX_P!$C$3:$C$128=$A9))</f>
        <v>13</v>
      </c>
      <c r="P9" s="107">
        <f>SUMPRODUCT(Auxiliar_OPEX_P!O$3:O$128,N(Auxiliar_OPEX_P!$C$3:$C$128=$A9))</f>
        <v>13</v>
      </c>
      <c r="Q9" s="107">
        <f>SUMPRODUCT(Auxiliar_OPEX_P!P$3:P$128,N(Auxiliar_OPEX_P!$C$3:$C$128=$A9))</f>
        <v>13</v>
      </c>
      <c r="R9" s="107">
        <f>SUMPRODUCT(Auxiliar_OPEX_P!Q$3:Q$128,N(Auxiliar_OPEX_P!$C$3:$C$128=$A9))</f>
        <v>13</v>
      </c>
      <c r="S9" s="107">
        <f>SUMPRODUCT(Auxiliar_OPEX_P!R$3:R$128,N(Auxiliar_OPEX_P!$C$3:$C$128=$A9))</f>
        <v>13</v>
      </c>
      <c r="T9" s="107">
        <f>SUMPRODUCT(Auxiliar_OPEX_P!S$3:S$128,N(Auxiliar_OPEX_P!$C$3:$C$128=$A9))</f>
        <v>13</v>
      </c>
      <c r="U9" s="107">
        <f>SUMPRODUCT(Auxiliar_OPEX_P!T$3:T$128,N(Auxiliar_OPEX_P!$C$3:$C$128=$A9))</f>
        <v>13</v>
      </c>
      <c r="V9" s="107">
        <f>SUMPRODUCT(Auxiliar_OPEX_P!U$3:U$128,N(Auxiliar_OPEX_P!$C$3:$C$128=$A9))</f>
        <v>13</v>
      </c>
      <c r="W9" s="107">
        <f>SUMPRODUCT(Auxiliar_OPEX_P!V$3:V$128,N(Auxiliar_OPEX_P!$C$3:$C$128=$A9))</f>
        <v>13</v>
      </c>
      <c r="X9" s="107">
        <f>SUMPRODUCT(Auxiliar_OPEX_P!W$3:W$128,N(Auxiliar_OPEX_P!$C$3:$C$128=$A9))</f>
        <v>13</v>
      </c>
      <c r="Y9" s="107">
        <f>SUMPRODUCT(Auxiliar_OPEX_P!X$3:X$128,N(Auxiliar_OPEX_P!$C$3:$C$128=$A9))</f>
        <v>13</v>
      </c>
      <c r="Z9" s="107">
        <f>SUMPRODUCT(Auxiliar_OPEX_P!Y$3:Y$128,N(Auxiliar_OPEX_P!$C$3:$C$128=$A9))</f>
        <v>13</v>
      </c>
      <c r="AA9" s="107">
        <f>SUMPRODUCT(Auxiliar_OPEX_P!Z$3:Z$128,N(Auxiliar_OPEX_P!$C$3:$C$128=$A9))</f>
        <v>13</v>
      </c>
      <c r="AB9" s="107">
        <f>SUMPRODUCT(Auxiliar_OPEX_P!AA$3:AA$128,N(Auxiliar_OPEX_P!$C$3:$C$128=$A9))</f>
        <v>13</v>
      </c>
      <c r="AC9" s="107">
        <f>SUMPRODUCT(Auxiliar_OPEX_P!AB$3:AB$128,N(Auxiliar_OPEX_P!$C$3:$C$128=$A9))</f>
        <v>13</v>
      </c>
      <c r="AD9" s="107">
        <f>SUMPRODUCT(Auxiliar_OPEX_P!AC$3:AC$128,N(Auxiliar_OPEX_P!$C$3:$C$128=$A9))</f>
        <v>13</v>
      </c>
      <c r="AE9" s="107">
        <f>SUMPRODUCT(Auxiliar_OPEX_P!AD$3:AD$128,N(Auxiliar_OPEX_P!$C$3:$C$128=$A9))</f>
        <v>13</v>
      </c>
      <c r="AF9" s="107">
        <f>SUMPRODUCT(Auxiliar_OPEX_P!AE$3:AE$128,N(Auxiliar_OPEX_P!$C$3:$C$128=$A9))</f>
        <v>13</v>
      </c>
      <c r="AG9" s="107">
        <f>SUMPRODUCT(Auxiliar_OPEX_P!AF$3:AF$128,N(Auxiliar_OPEX_P!$C$3:$C$128=$A9))</f>
        <v>13</v>
      </c>
      <c r="AH9" s="107">
        <f>SUMPRODUCT(Auxiliar_OPEX_P!AG$3:AG$128,N(Auxiliar_OPEX_P!$C$3:$C$128=$A9))</f>
        <v>13</v>
      </c>
      <c r="AI9" s="107">
        <f>SUMPRODUCT(Auxiliar_OPEX_P!AH$3:AH$128,N(Auxiliar_OPEX_P!$C$3:$C$128=$A9))</f>
        <v>13</v>
      </c>
      <c r="AJ9" s="107">
        <f>SUMPRODUCT(Auxiliar_OPEX_P!AI$3:AI$128,N(Auxiliar_OPEX_P!$C$3:$C$128=$A9))</f>
        <v>13</v>
      </c>
      <c r="AK9" s="107">
        <f>SUMPRODUCT(Auxiliar_OPEX_P!AJ$3:AJ$128,N(Auxiliar_OPEX_P!$C$3:$C$128=$A9))</f>
        <v>13</v>
      </c>
      <c r="AL9" s="107">
        <f>SUMPRODUCT(Auxiliar_OPEX_P!AK$3:AK$128,N(Auxiliar_OPEX_P!$C$3:$C$128=$A9))</f>
        <v>13</v>
      </c>
      <c r="AM9" s="107">
        <f>SUMPRODUCT(Auxiliar_OPEX_P!AL$3:AL$128,N(Auxiliar_OPEX_P!$C$3:$C$128=$A9))</f>
        <v>13</v>
      </c>
      <c r="AN9" s="107">
        <f>SUMPRODUCT(Auxiliar_OPEX_P!AM$3:AM$128,N(Auxiliar_OPEX_P!$C$3:$C$128=$A9))</f>
        <v>13</v>
      </c>
      <c r="AO9" s="107">
        <f>SUMPRODUCT(Auxiliar_OPEX_P!AN$3:AN$128,N(Auxiliar_OPEX_P!$C$3:$C$128=$A9))</f>
        <v>13</v>
      </c>
      <c r="AP9" s="107">
        <f>SUMPRODUCT(Auxiliar_OPEX_P!AO$3:AO$128,N(Auxiliar_OPEX_P!$C$3:$C$128=$A9))</f>
        <v>13</v>
      </c>
      <c r="AQ9" s="107">
        <f>SUMPRODUCT(Auxiliar_OPEX_P!AP$3:AP$128,N(Auxiliar_OPEX_P!$C$3:$C$128=$A9))</f>
        <v>13</v>
      </c>
      <c r="AR9" s="107">
        <f>SUMPRODUCT(Auxiliar_OPEX_P!AQ$3:AQ$128,N(Auxiliar_OPEX_P!$C$3:$C$128=$A9))</f>
        <v>13</v>
      </c>
      <c r="AS9" s="107">
        <f>SUMPRODUCT(Auxiliar_OPEX_P!AR$3:AR$128,N(Auxiliar_OPEX_P!$C$3:$C$128=$A9))</f>
        <v>13</v>
      </c>
      <c r="AT9" s="107">
        <f>SUMPRODUCT(Auxiliar_OPEX_P!AS$3:AS$128,N(Auxiliar_OPEX_P!$C$3:$C$128=$A9))</f>
        <v>13</v>
      </c>
      <c r="AU9" s="107">
        <f>SUMPRODUCT(Auxiliar_OPEX_P!AT$3:AT$128,N(Auxiliar_OPEX_P!$C$3:$C$128=$A9))</f>
        <v>13</v>
      </c>
      <c r="AV9" s="107">
        <f>SUMPRODUCT(Auxiliar_OPEX_P!AU$3:AU$128,N(Auxiliar_OPEX_P!$C$3:$C$128=$A9))</f>
        <v>13</v>
      </c>
      <c r="AW9" s="107">
        <f>SUMPRODUCT(Auxiliar_OPEX_P!AV$3:AV$128,N(Auxiliar_OPEX_P!$C$3:$C$128=$A9))</f>
        <v>13</v>
      </c>
      <c r="AX9" s="107">
        <f>SUMPRODUCT(Auxiliar_OPEX_P!AW$3:AW$128,N(Auxiliar_OPEX_P!$C$3:$C$128=$A9))</f>
        <v>13</v>
      </c>
      <c r="AY9" s="107">
        <f>SUMPRODUCT(Auxiliar_OPEX_P!AX$3:AX$128,N(Auxiliar_OPEX_P!$C$3:$C$128=$A9))</f>
        <v>13</v>
      </c>
      <c r="AZ9" s="107">
        <f>SUMPRODUCT(Auxiliar_OPEX_P!AY$3:AY$128,N(Auxiliar_OPEX_P!$C$3:$C$128=$A9))</f>
        <v>13</v>
      </c>
      <c r="BA9" s="107">
        <f>SUMPRODUCT(Auxiliar_OPEX_P!AZ$3:AZ$128,N(Auxiliar_OPEX_P!$C$3:$C$128=$A9))</f>
        <v>13</v>
      </c>
      <c r="BB9" s="107">
        <f>SUMPRODUCT(Auxiliar_OPEX_P!BA$3:BA$128,N(Auxiliar_OPEX_P!$C$3:$C$128=$A9))</f>
        <v>13</v>
      </c>
      <c r="BC9" s="107">
        <f>SUMPRODUCT(Auxiliar_OPEX_P!BB$3:BB$128,N(Auxiliar_OPEX_P!$C$3:$C$128=$A9))</f>
        <v>13</v>
      </c>
      <c r="BD9" s="107">
        <f>SUMPRODUCT(Auxiliar_OPEX_P!BC$3:BC$128,N(Auxiliar_OPEX_P!$C$3:$C$128=$A9))</f>
        <v>13</v>
      </c>
      <c r="BE9" s="107">
        <f>SUMPRODUCT(Auxiliar_OPEX_P!BD$3:BD$128,N(Auxiliar_OPEX_P!$C$3:$C$128=$A9))</f>
        <v>13</v>
      </c>
      <c r="BF9" s="107">
        <f>SUMPRODUCT(Auxiliar_OPEX_P!BE$3:BE$128,N(Auxiliar_OPEX_P!$C$3:$C$128=$A9))</f>
        <v>13</v>
      </c>
      <c r="BG9" s="107">
        <f>SUMPRODUCT(Auxiliar_OPEX_P!BF$3:BF$128,N(Auxiliar_OPEX_P!$C$3:$C$128=$A9))</f>
        <v>13</v>
      </c>
      <c r="BH9" s="107">
        <f>SUMPRODUCT(Auxiliar_OPEX_P!BG$3:BG$128,N(Auxiliar_OPEX_P!$C$3:$C$128=$A9))</f>
        <v>13</v>
      </c>
      <c r="BI9" s="107">
        <f>SUMPRODUCT(Auxiliar_OPEX_P!BH$3:BH$128,N(Auxiliar_OPEX_P!$C$3:$C$128=$A9))</f>
        <v>13</v>
      </c>
      <c r="BJ9" s="107">
        <f>SUMPRODUCT(Auxiliar_OPEX_P!BI$3:BI$128,N(Auxiliar_OPEX_P!$C$3:$C$128=$A9))</f>
        <v>13</v>
      </c>
      <c r="BK9" s="107">
        <f>SUMPRODUCT(Auxiliar_OPEX_P!BJ$3:BJ$128,N(Auxiliar_OPEX_P!$C$3:$C$128=$A9))</f>
        <v>13</v>
      </c>
      <c r="BL9" s="107">
        <f>SUMPRODUCT(Auxiliar_OPEX_P!BK$3:BK$128,N(Auxiliar_OPEX_P!$C$3:$C$128=$A9))</f>
        <v>13</v>
      </c>
      <c r="BM9" s="107">
        <f>SUMPRODUCT(Auxiliar_OPEX_P!BL$3:BL$128,N(Auxiliar_OPEX_P!$C$3:$C$128=$A9))</f>
        <v>13</v>
      </c>
      <c r="BN9" s="107">
        <f>SUMPRODUCT(Auxiliar_OPEX_P!BM$3:BM$128,N(Auxiliar_OPEX_P!$C$3:$C$128=$A9))</f>
        <v>13</v>
      </c>
      <c r="BO9" s="107">
        <f>SUMPRODUCT(Auxiliar_OPEX_P!BN$3:BN$128,N(Auxiliar_OPEX_P!$C$3:$C$128=$A9))</f>
        <v>13</v>
      </c>
      <c r="BP9" s="107">
        <f>SUMPRODUCT(Auxiliar_OPEX_P!BO$3:BO$128,N(Auxiliar_OPEX_P!$C$3:$C$128=$A9))</f>
        <v>13</v>
      </c>
      <c r="BQ9" s="107">
        <f>SUMPRODUCT(Auxiliar_OPEX_P!BP$3:BP$128,N(Auxiliar_OPEX_P!$C$3:$C$128=$A9))</f>
        <v>13</v>
      </c>
      <c r="BR9" s="107">
        <f>SUMPRODUCT(Auxiliar_OPEX_P!BQ$3:BQ$128,N(Auxiliar_OPEX_P!$C$3:$C$128=$A9))</f>
        <v>13</v>
      </c>
      <c r="BS9" s="107">
        <f>SUMPRODUCT(Auxiliar_OPEX_P!BR$3:BR$128,N(Auxiliar_OPEX_P!$C$3:$C$128=$A9))</f>
        <v>13</v>
      </c>
      <c r="BT9" s="107">
        <f>SUMPRODUCT(Auxiliar_OPEX_P!BS$3:BS$128,N(Auxiliar_OPEX_P!$C$3:$C$128=$A9))</f>
        <v>13</v>
      </c>
      <c r="BU9" s="107">
        <f>SUMPRODUCT(Auxiliar_OPEX_P!BT$3:BT$128,N(Auxiliar_OPEX_P!$C$3:$C$128=$A9))</f>
        <v>13</v>
      </c>
      <c r="BV9" s="107">
        <f>SUMPRODUCT(Auxiliar_OPEX_P!BU$3:BU$128,N(Auxiliar_OPEX_P!$C$3:$C$128=$A9))</f>
        <v>13</v>
      </c>
      <c r="BW9" s="107">
        <f>SUMPRODUCT(Auxiliar_OPEX_P!BV$3:BV$128,N(Auxiliar_OPEX_P!$C$3:$C$128=$A9))</f>
        <v>13</v>
      </c>
      <c r="BX9" s="107">
        <f>SUMPRODUCT(Auxiliar_OPEX_P!BW$3:BW$128,N(Auxiliar_OPEX_P!$C$3:$C$128=$A9))</f>
        <v>13</v>
      </c>
      <c r="BY9" s="107">
        <f>SUMPRODUCT(Auxiliar_OPEX_P!BX$3:BX$128,N(Auxiliar_OPEX_P!$C$3:$C$128=$A9))</f>
        <v>13</v>
      </c>
      <c r="BZ9" s="107">
        <f>SUMPRODUCT(Auxiliar_OPEX_P!BY$3:BY$128,N(Auxiliar_OPEX_P!$C$3:$C$128=$A9))</f>
        <v>13</v>
      </c>
      <c r="CA9" s="107">
        <f>SUMPRODUCT(Auxiliar_OPEX_P!BZ$3:BZ$128,N(Auxiliar_OPEX_P!$C$3:$C$128=$A9))</f>
        <v>13</v>
      </c>
      <c r="CB9" s="107">
        <f>SUMPRODUCT(Auxiliar_OPEX_P!CA$3:CA$128,N(Auxiliar_OPEX_P!$C$3:$C$128=$A9))</f>
        <v>13</v>
      </c>
      <c r="CC9" s="107">
        <f>SUMPRODUCT(Auxiliar_OPEX_P!CB$3:CB$128,N(Auxiliar_OPEX_P!$C$3:$C$128=$A9))</f>
        <v>13</v>
      </c>
      <c r="CD9" s="107">
        <f>SUMPRODUCT(Auxiliar_OPEX_P!CC$3:CC$128,N(Auxiliar_OPEX_P!$C$3:$C$128=$A9))</f>
        <v>13</v>
      </c>
      <c r="CE9" s="107">
        <f>SUMPRODUCT(Auxiliar_OPEX_P!CD$3:CD$128,N(Auxiliar_OPEX_P!$C$3:$C$128=$A9))</f>
        <v>13</v>
      </c>
      <c r="CF9" s="107">
        <f>SUMPRODUCT(Auxiliar_OPEX_P!CE$3:CE$128,N(Auxiliar_OPEX_P!$C$3:$C$128=$A9))</f>
        <v>13</v>
      </c>
      <c r="CG9" s="107">
        <f>SUMPRODUCT(Auxiliar_OPEX_P!CF$3:CF$128,N(Auxiliar_OPEX_P!$C$3:$C$128=$A9))</f>
        <v>13</v>
      </c>
      <c r="CH9" s="107">
        <f>SUMPRODUCT(Auxiliar_OPEX_P!CG$3:CG$128,N(Auxiliar_OPEX_P!$C$3:$C$128=$A9))</f>
        <v>13</v>
      </c>
      <c r="CJ9" s="51"/>
      <c r="CK9" s="51"/>
      <c r="CL9" s="51"/>
      <c r="CM9" s="51"/>
      <c r="CN9" s="51"/>
      <c r="CO9" s="51"/>
      <c r="CP9" s="51"/>
    </row>
    <row r="10" spans="1:94" x14ac:dyDescent="0.3">
      <c r="A10" s="1" t="s">
        <v>173</v>
      </c>
      <c r="B10" s="1" t="s">
        <v>313</v>
      </c>
      <c r="C10" s="1">
        <f t="shared" ref="C10:F10" si="9">D10</f>
        <v>12</v>
      </c>
      <c r="D10" s="1">
        <f t="shared" si="9"/>
        <v>12</v>
      </c>
      <c r="E10" s="1">
        <f t="shared" si="9"/>
        <v>12</v>
      </c>
      <c r="F10" s="1">
        <f t="shared" si="9"/>
        <v>12</v>
      </c>
      <c r="G10" s="107">
        <f>SUMPRODUCT(Auxiliar_OPEX_P!F$3:F$128,N(Auxiliar_OPEX_P!$C$3:$C$128=$A10))</f>
        <v>12</v>
      </c>
      <c r="H10" s="107">
        <f>SUMPRODUCT(Auxiliar_OPEX_P!G$3:G$128,N(Auxiliar_OPEX_P!$C$3:$C$128=$A10))</f>
        <v>12</v>
      </c>
      <c r="I10" s="107">
        <f>SUMPRODUCT(Auxiliar_OPEX_P!H$3:H$128,N(Auxiliar_OPEX_P!$C$3:$C$128=$A10))</f>
        <v>12</v>
      </c>
      <c r="J10" s="107">
        <f>SUMPRODUCT(Auxiliar_OPEX_P!I$3:I$128,N(Auxiliar_OPEX_P!$C$3:$C$128=$A10))</f>
        <v>12</v>
      </c>
      <c r="K10" s="107">
        <f>SUMPRODUCT(Auxiliar_OPEX_P!J$3:J$128,N(Auxiliar_OPEX_P!$C$3:$C$128=$A10))</f>
        <v>12</v>
      </c>
      <c r="L10" s="107">
        <f>SUMPRODUCT(Auxiliar_OPEX_P!K$3:K$128,N(Auxiliar_OPEX_P!$C$3:$C$128=$A10))</f>
        <v>12</v>
      </c>
      <c r="M10" s="107">
        <f>SUMPRODUCT(Auxiliar_OPEX_P!L$3:L$128,N(Auxiliar_OPEX_P!$C$3:$C$128=$A10))</f>
        <v>12</v>
      </c>
      <c r="N10" s="107">
        <f>SUMPRODUCT(Auxiliar_OPEX_P!M$3:M$128,N(Auxiliar_OPEX_P!$C$3:$C$128=$A10))</f>
        <v>12</v>
      </c>
      <c r="O10" s="107">
        <f>SUMPRODUCT(Auxiliar_OPEX_P!N$3:N$128,N(Auxiliar_OPEX_P!$C$3:$C$128=$A10))</f>
        <v>12</v>
      </c>
      <c r="P10" s="107">
        <f>SUMPRODUCT(Auxiliar_OPEX_P!O$3:O$128,N(Auxiliar_OPEX_P!$C$3:$C$128=$A10))</f>
        <v>12</v>
      </c>
      <c r="Q10" s="107">
        <f>SUMPRODUCT(Auxiliar_OPEX_P!P$3:P$128,N(Auxiliar_OPEX_P!$C$3:$C$128=$A10))</f>
        <v>12</v>
      </c>
      <c r="R10" s="107">
        <f>SUMPRODUCT(Auxiliar_OPEX_P!Q$3:Q$128,N(Auxiliar_OPEX_P!$C$3:$C$128=$A10))</f>
        <v>12</v>
      </c>
      <c r="S10" s="107">
        <f>SUMPRODUCT(Auxiliar_OPEX_P!R$3:R$128,N(Auxiliar_OPEX_P!$C$3:$C$128=$A10))</f>
        <v>12</v>
      </c>
      <c r="T10" s="107">
        <f>SUMPRODUCT(Auxiliar_OPEX_P!S$3:S$128,N(Auxiliar_OPEX_P!$C$3:$C$128=$A10))</f>
        <v>12</v>
      </c>
      <c r="U10" s="107">
        <f>SUMPRODUCT(Auxiliar_OPEX_P!T$3:T$128,N(Auxiliar_OPEX_P!$C$3:$C$128=$A10))</f>
        <v>12</v>
      </c>
      <c r="V10" s="107">
        <f>SUMPRODUCT(Auxiliar_OPEX_P!U$3:U$128,N(Auxiliar_OPEX_P!$C$3:$C$128=$A10))</f>
        <v>12</v>
      </c>
      <c r="W10" s="107">
        <f>SUMPRODUCT(Auxiliar_OPEX_P!V$3:V$128,N(Auxiliar_OPEX_P!$C$3:$C$128=$A10))</f>
        <v>12</v>
      </c>
      <c r="X10" s="107">
        <f>SUMPRODUCT(Auxiliar_OPEX_P!W$3:W$128,N(Auxiliar_OPEX_P!$C$3:$C$128=$A10))</f>
        <v>12</v>
      </c>
      <c r="Y10" s="107">
        <f>SUMPRODUCT(Auxiliar_OPEX_P!X$3:X$128,N(Auxiliar_OPEX_P!$C$3:$C$128=$A10))</f>
        <v>12</v>
      </c>
      <c r="Z10" s="107">
        <f>SUMPRODUCT(Auxiliar_OPEX_P!Y$3:Y$128,N(Auxiliar_OPEX_P!$C$3:$C$128=$A10))</f>
        <v>12</v>
      </c>
      <c r="AA10" s="107">
        <f>SUMPRODUCT(Auxiliar_OPEX_P!Z$3:Z$128,N(Auxiliar_OPEX_P!$C$3:$C$128=$A10))</f>
        <v>12</v>
      </c>
      <c r="AB10" s="107">
        <f>SUMPRODUCT(Auxiliar_OPEX_P!AA$3:AA$128,N(Auxiliar_OPEX_P!$C$3:$C$128=$A10))</f>
        <v>12</v>
      </c>
      <c r="AC10" s="107">
        <f>SUMPRODUCT(Auxiliar_OPEX_P!AB$3:AB$128,N(Auxiliar_OPEX_P!$C$3:$C$128=$A10))</f>
        <v>12</v>
      </c>
      <c r="AD10" s="107">
        <f>SUMPRODUCT(Auxiliar_OPEX_P!AC$3:AC$128,N(Auxiliar_OPEX_P!$C$3:$C$128=$A10))</f>
        <v>12</v>
      </c>
      <c r="AE10" s="107">
        <f>SUMPRODUCT(Auxiliar_OPEX_P!AD$3:AD$128,N(Auxiliar_OPEX_P!$C$3:$C$128=$A10))</f>
        <v>12</v>
      </c>
      <c r="AF10" s="107">
        <f>SUMPRODUCT(Auxiliar_OPEX_P!AE$3:AE$128,N(Auxiliar_OPEX_P!$C$3:$C$128=$A10))</f>
        <v>12</v>
      </c>
      <c r="AG10" s="107">
        <f>SUMPRODUCT(Auxiliar_OPEX_P!AF$3:AF$128,N(Auxiliar_OPEX_P!$C$3:$C$128=$A10))</f>
        <v>12</v>
      </c>
      <c r="AH10" s="107">
        <f>SUMPRODUCT(Auxiliar_OPEX_P!AG$3:AG$128,N(Auxiliar_OPEX_P!$C$3:$C$128=$A10))</f>
        <v>12</v>
      </c>
      <c r="AI10" s="107">
        <f>SUMPRODUCT(Auxiliar_OPEX_P!AH$3:AH$128,N(Auxiliar_OPEX_P!$C$3:$C$128=$A10))</f>
        <v>12</v>
      </c>
      <c r="AJ10" s="107">
        <f>SUMPRODUCT(Auxiliar_OPEX_P!AI$3:AI$128,N(Auxiliar_OPEX_P!$C$3:$C$128=$A10))</f>
        <v>12</v>
      </c>
      <c r="AK10" s="107">
        <f>SUMPRODUCT(Auxiliar_OPEX_P!AJ$3:AJ$128,N(Auxiliar_OPEX_P!$C$3:$C$128=$A10))</f>
        <v>12</v>
      </c>
      <c r="AL10" s="107">
        <f>SUMPRODUCT(Auxiliar_OPEX_P!AK$3:AK$128,N(Auxiliar_OPEX_P!$C$3:$C$128=$A10))</f>
        <v>12</v>
      </c>
      <c r="AM10" s="107">
        <f>SUMPRODUCT(Auxiliar_OPEX_P!AL$3:AL$128,N(Auxiliar_OPEX_P!$C$3:$C$128=$A10))</f>
        <v>12</v>
      </c>
      <c r="AN10" s="107">
        <f>SUMPRODUCT(Auxiliar_OPEX_P!AM$3:AM$128,N(Auxiliar_OPEX_P!$C$3:$C$128=$A10))</f>
        <v>12</v>
      </c>
      <c r="AO10" s="107">
        <f>SUMPRODUCT(Auxiliar_OPEX_P!AN$3:AN$128,N(Auxiliar_OPEX_P!$C$3:$C$128=$A10))</f>
        <v>12</v>
      </c>
      <c r="AP10" s="107">
        <f>SUMPRODUCT(Auxiliar_OPEX_P!AO$3:AO$128,N(Auxiliar_OPEX_P!$C$3:$C$128=$A10))</f>
        <v>12</v>
      </c>
      <c r="AQ10" s="107">
        <f>SUMPRODUCT(Auxiliar_OPEX_P!AP$3:AP$128,N(Auxiliar_OPEX_P!$C$3:$C$128=$A10))</f>
        <v>12</v>
      </c>
      <c r="AR10" s="107">
        <f>SUMPRODUCT(Auxiliar_OPEX_P!AQ$3:AQ$128,N(Auxiliar_OPEX_P!$C$3:$C$128=$A10))</f>
        <v>12</v>
      </c>
      <c r="AS10" s="107">
        <f>SUMPRODUCT(Auxiliar_OPEX_P!AR$3:AR$128,N(Auxiliar_OPEX_P!$C$3:$C$128=$A10))</f>
        <v>12</v>
      </c>
      <c r="AT10" s="107">
        <f>SUMPRODUCT(Auxiliar_OPEX_P!AS$3:AS$128,N(Auxiliar_OPEX_P!$C$3:$C$128=$A10))</f>
        <v>12</v>
      </c>
      <c r="AU10" s="107">
        <f>SUMPRODUCT(Auxiliar_OPEX_P!AT$3:AT$128,N(Auxiliar_OPEX_P!$C$3:$C$128=$A10))</f>
        <v>12</v>
      </c>
      <c r="AV10" s="107">
        <f>SUMPRODUCT(Auxiliar_OPEX_P!AU$3:AU$128,N(Auxiliar_OPEX_P!$C$3:$C$128=$A10))</f>
        <v>12</v>
      </c>
      <c r="AW10" s="107">
        <f>SUMPRODUCT(Auxiliar_OPEX_P!AV$3:AV$128,N(Auxiliar_OPEX_P!$C$3:$C$128=$A10))</f>
        <v>12</v>
      </c>
      <c r="AX10" s="107">
        <f>SUMPRODUCT(Auxiliar_OPEX_P!AW$3:AW$128,N(Auxiliar_OPEX_P!$C$3:$C$128=$A10))</f>
        <v>12</v>
      </c>
      <c r="AY10" s="107">
        <f>SUMPRODUCT(Auxiliar_OPEX_P!AX$3:AX$128,N(Auxiliar_OPEX_P!$C$3:$C$128=$A10))</f>
        <v>12</v>
      </c>
      <c r="AZ10" s="107">
        <f>SUMPRODUCT(Auxiliar_OPEX_P!AY$3:AY$128,N(Auxiliar_OPEX_P!$C$3:$C$128=$A10))</f>
        <v>12</v>
      </c>
      <c r="BA10" s="107">
        <f>SUMPRODUCT(Auxiliar_OPEX_P!AZ$3:AZ$128,N(Auxiliar_OPEX_P!$C$3:$C$128=$A10))</f>
        <v>12</v>
      </c>
      <c r="BB10" s="107">
        <f>SUMPRODUCT(Auxiliar_OPEX_P!BA$3:BA$128,N(Auxiliar_OPEX_P!$C$3:$C$128=$A10))</f>
        <v>12</v>
      </c>
      <c r="BC10" s="107">
        <f>SUMPRODUCT(Auxiliar_OPEX_P!BB$3:BB$128,N(Auxiliar_OPEX_P!$C$3:$C$128=$A10))</f>
        <v>12</v>
      </c>
      <c r="BD10" s="107">
        <f>SUMPRODUCT(Auxiliar_OPEX_P!BC$3:BC$128,N(Auxiliar_OPEX_P!$C$3:$C$128=$A10))</f>
        <v>12</v>
      </c>
      <c r="BE10" s="107">
        <f>SUMPRODUCT(Auxiliar_OPEX_P!BD$3:BD$128,N(Auxiliar_OPEX_P!$C$3:$C$128=$A10))</f>
        <v>12</v>
      </c>
      <c r="BF10" s="107">
        <f>SUMPRODUCT(Auxiliar_OPEX_P!BE$3:BE$128,N(Auxiliar_OPEX_P!$C$3:$C$128=$A10))</f>
        <v>12</v>
      </c>
      <c r="BG10" s="107">
        <f>SUMPRODUCT(Auxiliar_OPEX_P!BF$3:BF$128,N(Auxiliar_OPEX_P!$C$3:$C$128=$A10))</f>
        <v>12</v>
      </c>
      <c r="BH10" s="107">
        <f>SUMPRODUCT(Auxiliar_OPEX_P!BG$3:BG$128,N(Auxiliar_OPEX_P!$C$3:$C$128=$A10))</f>
        <v>12</v>
      </c>
      <c r="BI10" s="107">
        <f>SUMPRODUCT(Auxiliar_OPEX_P!BH$3:BH$128,N(Auxiliar_OPEX_P!$C$3:$C$128=$A10))</f>
        <v>12</v>
      </c>
      <c r="BJ10" s="107">
        <f>SUMPRODUCT(Auxiliar_OPEX_P!BI$3:BI$128,N(Auxiliar_OPEX_P!$C$3:$C$128=$A10))</f>
        <v>12</v>
      </c>
      <c r="BK10" s="107">
        <f>SUMPRODUCT(Auxiliar_OPEX_P!BJ$3:BJ$128,N(Auxiliar_OPEX_P!$C$3:$C$128=$A10))</f>
        <v>12</v>
      </c>
      <c r="BL10" s="107">
        <f>SUMPRODUCT(Auxiliar_OPEX_P!BK$3:BK$128,N(Auxiliar_OPEX_P!$C$3:$C$128=$A10))</f>
        <v>12</v>
      </c>
      <c r="BM10" s="107">
        <f>SUMPRODUCT(Auxiliar_OPEX_P!BL$3:BL$128,N(Auxiliar_OPEX_P!$C$3:$C$128=$A10))</f>
        <v>12</v>
      </c>
      <c r="BN10" s="107">
        <f>SUMPRODUCT(Auxiliar_OPEX_P!BM$3:BM$128,N(Auxiliar_OPEX_P!$C$3:$C$128=$A10))</f>
        <v>12</v>
      </c>
      <c r="BO10" s="107">
        <f>SUMPRODUCT(Auxiliar_OPEX_P!BN$3:BN$128,N(Auxiliar_OPEX_P!$C$3:$C$128=$A10))</f>
        <v>12</v>
      </c>
      <c r="BP10" s="107">
        <f>SUMPRODUCT(Auxiliar_OPEX_P!BO$3:BO$128,N(Auxiliar_OPEX_P!$C$3:$C$128=$A10))</f>
        <v>12</v>
      </c>
      <c r="BQ10" s="107">
        <f>SUMPRODUCT(Auxiliar_OPEX_P!BP$3:BP$128,N(Auxiliar_OPEX_P!$C$3:$C$128=$A10))</f>
        <v>12</v>
      </c>
      <c r="BR10" s="107">
        <f>SUMPRODUCT(Auxiliar_OPEX_P!BQ$3:BQ$128,N(Auxiliar_OPEX_P!$C$3:$C$128=$A10))</f>
        <v>12</v>
      </c>
      <c r="BS10" s="107">
        <f>SUMPRODUCT(Auxiliar_OPEX_P!BR$3:BR$128,N(Auxiliar_OPEX_P!$C$3:$C$128=$A10))</f>
        <v>12</v>
      </c>
      <c r="BT10" s="107">
        <f>SUMPRODUCT(Auxiliar_OPEX_P!BS$3:BS$128,N(Auxiliar_OPEX_P!$C$3:$C$128=$A10))</f>
        <v>12</v>
      </c>
      <c r="BU10" s="107">
        <f>SUMPRODUCT(Auxiliar_OPEX_P!BT$3:BT$128,N(Auxiliar_OPEX_P!$C$3:$C$128=$A10))</f>
        <v>12</v>
      </c>
      <c r="BV10" s="107">
        <f>SUMPRODUCT(Auxiliar_OPEX_P!BU$3:BU$128,N(Auxiliar_OPEX_P!$C$3:$C$128=$A10))</f>
        <v>12</v>
      </c>
      <c r="BW10" s="107">
        <f>SUMPRODUCT(Auxiliar_OPEX_P!BV$3:BV$128,N(Auxiliar_OPEX_P!$C$3:$C$128=$A10))</f>
        <v>12</v>
      </c>
      <c r="BX10" s="107">
        <f>SUMPRODUCT(Auxiliar_OPEX_P!BW$3:BW$128,N(Auxiliar_OPEX_P!$C$3:$C$128=$A10))</f>
        <v>12</v>
      </c>
      <c r="BY10" s="107">
        <f>SUMPRODUCT(Auxiliar_OPEX_P!BX$3:BX$128,N(Auxiliar_OPEX_P!$C$3:$C$128=$A10))</f>
        <v>12</v>
      </c>
      <c r="BZ10" s="107">
        <f>SUMPRODUCT(Auxiliar_OPEX_P!BY$3:BY$128,N(Auxiliar_OPEX_P!$C$3:$C$128=$A10))</f>
        <v>12</v>
      </c>
      <c r="CA10" s="107">
        <f>SUMPRODUCT(Auxiliar_OPEX_P!BZ$3:BZ$128,N(Auxiliar_OPEX_P!$C$3:$C$128=$A10))</f>
        <v>12</v>
      </c>
      <c r="CB10" s="107">
        <f>SUMPRODUCT(Auxiliar_OPEX_P!CA$3:CA$128,N(Auxiliar_OPEX_P!$C$3:$C$128=$A10))</f>
        <v>12</v>
      </c>
      <c r="CC10" s="107">
        <f>SUMPRODUCT(Auxiliar_OPEX_P!CB$3:CB$128,N(Auxiliar_OPEX_P!$C$3:$C$128=$A10))</f>
        <v>12</v>
      </c>
      <c r="CD10" s="107">
        <f>SUMPRODUCT(Auxiliar_OPEX_P!CC$3:CC$128,N(Auxiliar_OPEX_P!$C$3:$C$128=$A10))</f>
        <v>12</v>
      </c>
      <c r="CE10" s="107">
        <f>SUMPRODUCT(Auxiliar_OPEX_P!CD$3:CD$128,N(Auxiliar_OPEX_P!$C$3:$C$128=$A10))</f>
        <v>12</v>
      </c>
      <c r="CF10" s="107">
        <f>SUMPRODUCT(Auxiliar_OPEX_P!CE$3:CE$128,N(Auxiliar_OPEX_P!$C$3:$C$128=$A10))</f>
        <v>12</v>
      </c>
      <c r="CG10" s="107">
        <f>SUMPRODUCT(Auxiliar_OPEX_P!CF$3:CF$128,N(Auxiliar_OPEX_P!$C$3:$C$128=$A10))</f>
        <v>12</v>
      </c>
      <c r="CH10" s="107">
        <f>SUMPRODUCT(Auxiliar_OPEX_P!CG$3:CG$128,N(Auxiliar_OPEX_P!$C$3:$C$128=$A10))</f>
        <v>12</v>
      </c>
      <c r="CJ10" s="51"/>
      <c r="CK10" s="51"/>
      <c r="CL10" s="51"/>
      <c r="CM10" s="51"/>
      <c r="CN10" s="51"/>
      <c r="CO10" s="51"/>
      <c r="CP10" s="51"/>
    </row>
    <row r="11" spans="1:94" x14ac:dyDescent="0.3">
      <c r="B11" s="1" t="s">
        <v>175</v>
      </c>
      <c r="C11" s="51">
        <f>16000000+C12</f>
        <v>16159938.373903999</v>
      </c>
      <c r="D11" s="51">
        <f t="shared" ref="D11:G11" si="10">C11+D12</f>
        <v>16218987.572903998</v>
      </c>
      <c r="E11" s="51">
        <f t="shared" si="10"/>
        <v>16277360.279903997</v>
      </c>
      <c r="F11" s="51">
        <f t="shared" si="10"/>
        <v>16322807.699968001</v>
      </c>
      <c r="G11" s="51">
        <f t="shared" si="10"/>
        <v>16416624.703969965</v>
      </c>
      <c r="H11" s="51">
        <f>G11+H12</f>
        <v>16510766.287303299</v>
      </c>
      <c r="I11" s="51">
        <f t="shared" ref="I11:BT11" si="11">H11+I12</f>
        <v>16600043.683031943</v>
      </c>
      <c r="J11" s="51">
        <f t="shared" si="11"/>
        <v>16691174.078760587</v>
      </c>
      <c r="K11" s="51">
        <f t="shared" si="11"/>
        <v>16775744.045427253</v>
      </c>
      <c r="L11" s="51">
        <f t="shared" si="11"/>
        <v>16867236.217674039</v>
      </c>
      <c r="M11" s="51">
        <f t="shared" si="11"/>
        <v>16962021.634340707</v>
      </c>
      <c r="N11" s="51">
        <f t="shared" si="11"/>
        <v>17050279.471007373</v>
      </c>
      <c r="O11" s="51">
        <f t="shared" si="11"/>
        <v>17151448.82683662</v>
      </c>
      <c r="P11" s="51">
        <f t="shared" si="11"/>
        <v>17250595.830169953</v>
      </c>
      <c r="Q11" s="51">
        <f t="shared" si="11"/>
        <v>17336963.877247054</v>
      </c>
      <c r="R11" s="51">
        <f t="shared" si="11"/>
        <v>17430877.547247056</v>
      </c>
      <c r="S11" s="51">
        <f t="shared" si="11"/>
        <v>17533617.217247058</v>
      </c>
      <c r="T11" s="51">
        <f t="shared" si="11"/>
        <v>17623137.997007709</v>
      </c>
      <c r="U11" s="51">
        <f t="shared" si="11"/>
        <v>17707105.299441587</v>
      </c>
      <c r="V11" s="51">
        <f t="shared" si="11"/>
        <v>17794632.863749523</v>
      </c>
      <c r="W11" s="51">
        <f t="shared" si="11"/>
        <v>17891827.928057458</v>
      </c>
      <c r="X11" s="51">
        <f t="shared" si="11"/>
        <v>17986328.992365394</v>
      </c>
      <c r="Y11" s="51">
        <f t="shared" si="11"/>
        <v>18072710.556673329</v>
      </c>
      <c r="Z11" s="51">
        <f t="shared" si="11"/>
        <v>18151498.441950116</v>
      </c>
      <c r="AA11" s="51">
        <f t="shared" si="11"/>
        <v>18238834.45055994</v>
      </c>
      <c r="AB11" s="51">
        <f t="shared" si="11"/>
        <v>18328232.003507439</v>
      </c>
      <c r="AC11" s="51">
        <f t="shared" si="11"/>
        <v>18421613.567815375</v>
      </c>
      <c r="AD11" s="51">
        <f t="shared" si="11"/>
        <v>18521995.13212331</v>
      </c>
      <c r="AE11" s="51">
        <f t="shared" si="11"/>
        <v>18619250.217247065</v>
      </c>
      <c r="AF11" s="51">
        <f t="shared" si="11"/>
        <v>18692083.174331605</v>
      </c>
      <c r="AG11" s="51">
        <f t="shared" si="11"/>
        <v>18768733.446960922</v>
      </c>
      <c r="AH11" s="51">
        <f t="shared" si="11"/>
        <v>18835486.311508488</v>
      </c>
      <c r="AI11" s="51">
        <f t="shared" si="11"/>
        <v>18896287.910375424</v>
      </c>
      <c r="AJ11" s="51">
        <f t="shared" si="11"/>
        <v>18961746.47129976</v>
      </c>
      <c r="AK11" s="51">
        <f t="shared" si="11"/>
        <v>19035593.47129976</v>
      </c>
      <c r="AL11" s="51">
        <f t="shared" si="11"/>
        <v>19112740.47129976</v>
      </c>
      <c r="AM11" s="51">
        <f t="shared" si="11"/>
        <v>19188654.753937282</v>
      </c>
      <c r="AN11" s="51">
        <f t="shared" si="11"/>
        <v>19259441.198937282</v>
      </c>
      <c r="AO11" s="51">
        <f t="shared" si="11"/>
        <v>19349941.198937282</v>
      </c>
      <c r="AP11" s="51">
        <f t="shared" si="11"/>
        <v>19440941.198937282</v>
      </c>
      <c r="AQ11" s="51">
        <f t="shared" si="11"/>
        <v>19527141.198937282</v>
      </c>
      <c r="AR11" s="51">
        <f t="shared" si="11"/>
        <v>19603711.198937282</v>
      </c>
      <c r="AS11" s="51">
        <f t="shared" si="11"/>
        <v>19686101.198937282</v>
      </c>
      <c r="AT11" s="51">
        <f t="shared" si="11"/>
        <v>19768313.518937282</v>
      </c>
      <c r="AU11" s="51">
        <f t="shared" si="11"/>
        <v>19843722.018937282</v>
      </c>
      <c r="AV11" s="51">
        <f t="shared" si="11"/>
        <v>19925030.518937282</v>
      </c>
      <c r="AW11" s="51">
        <f t="shared" si="11"/>
        <v>20006339.018937282</v>
      </c>
      <c r="AX11" s="51">
        <f t="shared" si="11"/>
        <v>20084047.907238193</v>
      </c>
      <c r="AY11" s="51">
        <f t="shared" si="11"/>
        <v>20172381.684168223</v>
      </c>
      <c r="AZ11" s="51">
        <f t="shared" si="11"/>
        <v>20267690.184168223</v>
      </c>
      <c r="BA11" s="51">
        <f t="shared" si="11"/>
        <v>20360176.515471574</v>
      </c>
      <c r="BB11" s="51">
        <f t="shared" si="11"/>
        <v>20456837.25934542</v>
      </c>
      <c r="BC11" s="51">
        <f t="shared" si="11"/>
        <v>20540293.196478385</v>
      </c>
      <c r="BD11" s="51">
        <f t="shared" si="11"/>
        <v>20599425.696478385</v>
      </c>
      <c r="BE11" s="51">
        <f t="shared" si="11"/>
        <v>20653358.196478385</v>
      </c>
      <c r="BF11" s="51">
        <f t="shared" si="11"/>
        <v>20711012.196478385</v>
      </c>
      <c r="BG11" s="51">
        <f t="shared" si="11"/>
        <v>20761453.196478385</v>
      </c>
      <c r="BH11" s="51">
        <f t="shared" si="11"/>
        <v>20810810.196478385</v>
      </c>
      <c r="BI11" s="51">
        <f t="shared" si="11"/>
        <v>20863254.196478385</v>
      </c>
      <c r="BJ11" s="51">
        <f t="shared" si="11"/>
        <v>20919548.196478385</v>
      </c>
      <c r="BK11" s="51">
        <f t="shared" si="11"/>
        <v>20998714.863145053</v>
      </c>
      <c r="BL11" s="51">
        <f t="shared" si="11"/>
        <v>21077881.529811721</v>
      </c>
      <c r="BM11" s="51">
        <f t="shared" si="11"/>
        <v>21157048.196478389</v>
      </c>
      <c r="BN11" s="51">
        <f t="shared" si="11"/>
        <v>21236214.863145057</v>
      </c>
      <c r="BO11" s="51">
        <f t="shared" si="11"/>
        <v>21315381.529811725</v>
      </c>
      <c r="BP11" s="51">
        <f t="shared" si="11"/>
        <v>21378263.300645057</v>
      </c>
      <c r="BQ11" s="51">
        <f t="shared" si="11"/>
        <v>21441145.071478389</v>
      </c>
      <c r="BR11" s="51">
        <f t="shared" si="11"/>
        <v>21504026.842311721</v>
      </c>
      <c r="BS11" s="51">
        <f t="shared" si="11"/>
        <v>21566908.613145053</v>
      </c>
      <c r="BT11" s="51">
        <f t="shared" si="11"/>
        <v>21629790.383978385</v>
      </c>
      <c r="BU11" s="51">
        <f t="shared" ref="BU11:CH11" si="12">BT11+BU12</f>
        <v>21692672.154811718</v>
      </c>
      <c r="BV11" s="51">
        <f t="shared" si="12"/>
        <v>21755553.92564505</v>
      </c>
      <c r="BW11" s="51">
        <f t="shared" si="12"/>
        <v>21818435.696478382</v>
      </c>
      <c r="BX11" s="51">
        <f t="shared" si="12"/>
        <v>21881317.467311714</v>
      </c>
      <c r="BY11" s="51">
        <f t="shared" si="12"/>
        <v>21944199.238145046</v>
      </c>
      <c r="BZ11" s="51">
        <f t="shared" si="12"/>
        <v>22007081.008978378</v>
      </c>
      <c r="CA11" s="51">
        <f t="shared" si="12"/>
        <v>22069962.77981171</v>
      </c>
      <c r="CB11" s="51">
        <f t="shared" si="12"/>
        <v>22149129.446478378</v>
      </c>
      <c r="CC11" s="51">
        <f t="shared" si="12"/>
        <v>22228296.113145046</v>
      </c>
      <c r="CD11" s="51">
        <f t="shared" si="12"/>
        <v>22307462.779811714</v>
      </c>
      <c r="CE11" s="51">
        <f t="shared" si="12"/>
        <v>22386629.446478382</v>
      </c>
      <c r="CF11" s="51">
        <f t="shared" si="12"/>
        <v>22465796.11314505</v>
      </c>
      <c r="CG11" s="51">
        <f t="shared" si="12"/>
        <v>22544962.779811718</v>
      </c>
      <c r="CH11" s="51">
        <f t="shared" si="12"/>
        <v>22624129.446478385</v>
      </c>
      <c r="CJ11" s="51"/>
      <c r="CK11" s="51"/>
      <c r="CL11" s="51"/>
      <c r="CM11" s="51"/>
      <c r="CN11" s="51"/>
      <c r="CO11" s="51"/>
      <c r="CP11" s="51"/>
    </row>
    <row r="12" spans="1:94" x14ac:dyDescent="0.3">
      <c r="B12" s="1" t="s">
        <v>176</v>
      </c>
      <c r="C12" s="53">
        <v>159938.37390399911</v>
      </c>
      <c r="D12" s="53">
        <v>59049.198999999091</v>
      </c>
      <c r="E12" s="53">
        <v>58372.70699999854</v>
      </c>
      <c r="F12" s="53">
        <v>45447.420064004138</v>
      </c>
      <c r="G12" s="53">
        <v>93817.004001963884</v>
      </c>
      <c r="H12" s="51">
        <v>94141.583333333299</v>
      </c>
      <c r="I12" s="51">
        <v>89277.395728643198</v>
      </c>
      <c r="J12" s="51">
        <v>91130.395728643198</v>
      </c>
      <c r="K12" s="51">
        <v>84569.966666666704</v>
      </c>
      <c r="L12" s="51">
        <v>91492.172246786795</v>
      </c>
      <c r="M12" s="51">
        <v>94785.416666666701</v>
      </c>
      <c r="N12" s="51">
        <v>88257.836666666699</v>
      </c>
      <c r="O12" s="51">
        <v>101169.355829248</v>
      </c>
      <c r="P12" s="51">
        <v>99147.003333333298</v>
      </c>
      <c r="Q12" s="51">
        <v>86368.047077099007</v>
      </c>
      <c r="R12" s="51">
        <v>93913.67</v>
      </c>
      <c r="S12" s="51">
        <v>102739.67</v>
      </c>
      <c r="T12" s="51">
        <v>89520.779760649893</v>
      </c>
      <c r="U12" s="51">
        <v>83967.302433877107</v>
      </c>
      <c r="V12" s="51">
        <v>87527.564307935099</v>
      </c>
      <c r="W12" s="51">
        <v>97195.064307935099</v>
      </c>
      <c r="X12" s="51">
        <v>94501.064307935099</v>
      </c>
      <c r="Y12" s="51">
        <v>86381.564307935099</v>
      </c>
      <c r="Z12" s="51">
        <v>78787.885276785499</v>
      </c>
      <c r="AA12" s="51">
        <v>87336.008609823999</v>
      </c>
      <c r="AB12" s="51">
        <v>89397.552947497505</v>
      </c>
      <c r="AC12" s="51">
        <v>93381.564307935099</v>
      </c>
      <c r="AD12" s="51">
        <v>100381.564307935</v>
      </c>
      <c r="AE12" s="51">
        <v>97255.085123755402</v>
      </c>
      <c r="AF12" s="51">
        <v>72832.957084540496</v>
      </c>
      <c r="AG12" s="51">
        <v>76650.272629318002</v>
      </c>
      <c r="AH12" s="51">
        <v>66752.864547566598</v>
      </c>
      <c r="AI12" s="51">
        <v>60801.598866937202</v>
      </c>
      <c r="AJ12" s="51">
        <v>65458.560924336598</v>
      </c>
      <c r="AK12" s="51">
        <v>73847</v>
      </c>
      <c r="AL12" s="51">
        <v>77147</v>
      </c>
      <c r="AM12" s="51">
        <v>75914.282637522003</v>
      </c>
      <c r="AN12" s="51">
        <v>70786.445000000007</v>
      </c>
      <c r="AO12" s="51">
        <v>90500</v>
      </c>
      <c r="AP12" s="51">
        <v>91000</v>
      </c>
      <c r="AQ12" s="51">
        <v>86200</v>
      </c>
      <c r="AR12" s="51">
        <v>76570</v>
      </c>
      <c r="AS12" s="51">
        <v>82390</v>
      </c>
      <c r="AT12" s="51">
        <v>82212.320000000007</v>
      </c>
      <c r="AU12" s="51">
        <v>75408.5</v>
      </c>
      <c r="AV12" s="51">
        <v>81308.5</v>
      </c>
      <c r="AW12" s="51">
        <v>81308.5</v>
      </c>
      <c r="AX12" s="51">
        <v>77708.888300912004</v>
      </c>
      <c r="AY12" s="51">
        <v>88333.776930029999</v>
      </c>
      <c r="AZ12" s="51">
        <v>95308.5</v>
      </c>
      <c r="BA12" s="51">
        <v>92486.331303351006</v>
      </c>
      <c r="BB12" s="51">
        <v>96660.743873844505</v>
      </c>
      <c r="BC12" s="51">
        <v>83455.937132966006</v>
      </c>
      <c r="BD12" s="51">
        <v>59132.5</v>
      </c>
      <c r="BE12" s="51">
        <v>53932.5</v>
      </c>
      <c r="BF12" s="51">
        <v>57654</v>
      </c>
      <c r="BG12" s="51">
        <v>50441</v>
      </c>
      <c r="BH12" s="51">
        <v>49357</v>
      </c>
      <c r="BI12" s="51">
        <v>52444</v>
      </c>
      <c r="BJ12" s="51">
        <v>56294</v>
      </c>
      <c r="BK12" s="51">
        <v>79166.666666666701</v>
      </c>
      <c r="BL12" s="51">
        <v>79166.666666666701</v>
      </c>
      <c r="BM12" s="51">
        <v>79166.666666666701</v>
      </c>
      <c r="BN12" s="51">
        <v>79166.666666666701</v>
      </c>
      <c r="BO12" s="51">
        <v>79166.666666666701</v>
      </c>
      <c r="BP12" s="51">
        <v>62881.770833333401</v>
      </c>
      <c r="BQ12" s="51">
        <v>62881.770833333401</v>
      </c>
      <c r="BR12" s="51">
        <v>62881.770833333401</v>
      </c>
      <c r="BS12" s="51">
        <v>62881.770833333401</v>
      </c>
      <c r="BT12" s="51">
        <v>62881.770833333401</v>
      </c>
      <c r="BU12" s="51">
        <v>62881.770833333401</v>
      </c>
      <c r="BV12" s="51">
        <v>62881.770833333401</v>
      </c>
      <c r="BW12" s="51">
        <v>62881.770833333401</v>
      </c>
      <c r="BX12" s="51">
        <v>62881.770833333401</v>
      </c>
      <c r="BY12" s="51">
        <v>62881.770833333401</v>
      </c>
      <c r="BZ12" s="51">
        <v>62881.770833333401</v>
      </c>
      <c r="CA12" s="51">
        <v>62881.770833333401</v>
      </c>
      <c r="CB12" s="51">
        <v>79166.666666666701</v>
      </c>
      <c r="CC12" s="51">
        <v>79166.666666666701</v>
      </c>
      <c r="CD12" s="51">
        <v>79166.666666666701</v>
      </c>
      <c r="CE12" s="51">
        <v>79166.666666666701</v>
      </c>
      <c r="CF12" s="51">
        <v>79166.666666666701</v>
      </c>
      <c r="CG12" s="51">
        <v>79166.666666666701</v>
      </c>
      <c r="CH12" s="51">
        <v>79166.666666666701</v>
      </c>
      <c r="CJ12" s="51"/>
      <c r="CK12" s="51"/>
      <c r="CL12" s="51"/>
      <c r="CM12" s="51"/>
      <c r="CN12" s="51"/>
      <c r="CO12" s="51"/>
      <c r="CP12" s="51"/>
    </row>
    <row r="13" spans="1:94" x14ac:dyDescent="0.3">
      <c r="B13" s="1" t="s">
        <v>177</v>
      </c>
      <c r="C13" s="109">
        <f t="shared" ref="C13:F13" si="13">D13</f>
        <v>4165.8171413809532</v>
      </c>
      <c r="D13" s="109">
        <f t="shared" si="13"/>
        <v>4165.8171413809532</v>
      </c>
      <c r="E13" s="109">
        <f t="shared" si="13"/>
        <v>4165.8171413809532</v>
      </c>
      <c r="F13" s="109">
        <f t="shared" si="13"/>
        <v>4165.8171413809532</v>
      </c>
      <c r="G13" s="109">
        <f>H13</f>
        <v>4165.8171413809532</v>
      </c>
      <c r="H13" s="53">
        <f t="shared" ref="H13:BS13" si="14">H34</f>
        <v>4165.8171413809532</v>
      </c>
      <c r="I13" s="53">
        <f t="shared" si="14"/>
        <v>4165.8171413809378</v>
      </c>
      <c r="J13" s="53">
        <f t="shared" si="14"/>
        <v>4213.211339970394</v>
      </c>
      <c r="K13" s="53">
        <f t="shared" si="14"/>
        <v>4165.8171413809196</v>
      </c>
      <c r="L13" s="53">
        <f t="shared" si="14"/>
        <v>4165.8171413809832</v>
      </c>
      <c r="M13" s="53">
        <f t="shared" si="14"/>
        <v>1844.1863373040217</v>
      </c>
      <c r="N13" s="53">
        <f t="shared" si="14"/>
        <v>1164.6846385495248</v>
      </c>
      <c r="O13" s="53">
        <f t="shared" si="14"/>
        <v>3089.9394516869088</v>
      </c>
      <c r="P13" s="53">
        <f t="shared" si="14"/>
        <v>4165.817141380935</v>
      </c>
      <c r="Q13" s="53">
        <f t="shared" si="14"/>
        <v>4165.817141381096</v>
      </c>
      <c r="R13" s="53">
        <f t="shared" si="14"/>
        <v>4165.8171413808432</v>
      </c>
      <c r="S13" s="53">
        <f t="shared" si="14"/>
        <v>4165.8171413810987</v>
      </c>
      <c r="T13" s="53">
        <f t="shared" si="14"/>
        <v>3443.1208145158898</v>
      </c>
      <c r="U13" s="53">
        <f t="shared" si="14"/>
        <v>3443.1208145157839</v>
      </c>
      <c r="V13" s="53">
        <f t="shared" si="14"/>
        <v>3443.1208145159562</v>
      </c>
      <c r="W13" s="53">
        <f t="shared" si="14"/>
        <v>3443.1208145159949</v>
      </c>
      <c r="X13" s="53">
        <f t="shared" si="14"/>
        <v>3443.1208145159549</v>
      </c>
      <c r="Y13" s="53">
        <f t="shared" si="14"/>
        <v>1154.8662397223932</v>
      </c>
      <c r="Z13" s="53">
        <f t="shared" si="14"/>
        <v>613.91040532651937</v>
      </c>
      <c r="AA13" s="53">
        <f t="shared" si="14"/>
        <v>2795.2532372873407</v>
      </c>
      <c r="AB13" s="53">
        <f t="shared" si="14"/>
        <v>4224.6045076282326</v>
      </c>
      <c r="AC13" s="53">
        <f t="shared" si="14"/>
        <v>4383.0981644592603</v>
      </c>
      <c r="AD13" s="53">
        <f t="shared" si="14"/>
        <v>4383.0981644593003</v>
      </c>
      <c r="AE13" s="53">
        <f t="shared" si="14"/>
        <v>4383.0981644593094</v>
      </c>
      <c r="AF13" s="53">
        <f t="shared" si="14"/>
        <v>4535.7506902054065</v>
      </c>
      <c r="AG13" s="53">
        <f t="shared" si="14"/>
        <v>4535.7506902055766</v>
      </c>
      <c r="AH13" s="53">
        <f t="shared" si="14"/>
        <v>4535.7506902055484</v>
      </c>
      <c r="AI13" s="53">
        <f t="shared" si="14"/>
        <v>4535.750690205552</v>
      </c>
      <c r="AJ13" s="53">
        <f t="shared" si="14"/>
        <v>4535.7506902054192</v>
      </c>
      <c r="AK13" s="53">
        <f t="shared" si="14"/>
        <v>1887.6170686465584</v>
      </c>
      <c r="AL13" s="53">
        <f t="shared" si="14"/>
        <v>1009.5745157453019</v>
      </c>
      <c r="AM13" s="53">
        <f t="shared" si="14"/>
        <v>3169.5146336349981</v>
      </c>
      <c r="AN13" s="53">
        <f t="shared" si="14"/>
        <v>4535.7506902056348</v>
      </c>
      <c r="AO13" s="53">
        <f t="shared" si="14"/>
        <v>4535.7506902054456</v>
      </c>
      <c r="AP13" s="53">
        <f t="shared" si="14"/>
        <v>4535.7506902054984</v>
      </c>
      <c r="AQ13" s="53">
        <f t="shared" si="14"/>
        <v>4535.750690205442</v>
      </c>
      <c r="AR13" s="53">
        <f t="shared" si="14"/>
        <v>5209.7013327525519</v>
      </c>
      <c r="AS13" s="53">
        <f t="shared" si="14"/>
        <v>5209.70133275227</v>
      </c>
      <c r="AT13" s="53">
        <f t="shared" si="14"/>
        <v>5209.7013327524619</v>
      </c>
      <c r="AU13" s="53">
        <f t="shared" si="14"/>
        <v>5209.7013327525065</v>
      </c>
      <c r="AV13" s="53">
        <f t="shared" si="14"/>
        <v>5209.701332752109</v>
      </c>
      <c r="AW13" s="53">
        <f t="shared" si="14"/>
        <v>2705.2983186934862</v>
      </c>
      <c r="AX13" s="53">
        <f t="shared" si="14"/>
        <v>1889.8962801882963</v>
      </c>
      <c r="AY13" s="53">
        <f t="shared" si="14"/>
        <v>4200.2020559521907</v>
      </c>
      <c r="AZ13" s="53">
        <f t="shared" si="14"/>
        <v>5491.2552835859333</v>
      </c>
      <c r="BA13" s="53">
        <f t="shared" si="14"/>
        <v>5209.7013327524637</v>
      </c>
      <c r="BB13" s="53">
        <f t="shared" si="14"/>
        <v>5209.7013327521709</v>
      </c>
      <c r="BC13" s="53">
        <f t="shared" si="14"/>
        <v>5209.7013327526083</v>
      </c>
      <c r="BD13" s="53">
        <f t="shared" si="14"/>
        <v>5357.7288457999302</v>
      </c>
      <c r="BE13" s="53">
        <f t="shared" si="14"/>
        <v>5117.8045595221311</v>
      </c>
      <c r="BF13" s="53">
        <f t="shared" si="14"/>
        <v>5117.8045595224185</v>
      </c>
      <c r="BG13" s="53">
        <f t="shared" si="14"/>
        <v>5117.8045595220383</v>
      </c>
      <c r="BH13" s="53">
        <f t="shared" si="14"/>
        <v>5117.8045595222056</v>
      </c>
      <c r="BI13" s="53">
        <f t="shared" si="14"/>
        <v>2571.7718809076264</v>
      </c>
      <c r="BJ13" s="53">
        <f t="shared" si="14"/>
        <v>1756.3698424021577</v>
      </c>
      <c r="BK13" s="53">
        <f t="shared" si="14"/>
        <v>4791.4774301710731</v>
      </c>
      <c r="BL13" s="53">
        <f t="shared" si="14"/>
        <v>6297.7061957436799</v>
      </c>
      <c r="BM13" s="53">
        <f t="shared" si="14"/>
        <v>6297.706195743126</v>
      </c>
      <c r="BN13" s="53">
        <f t="shared" si="14"/>
        <v>6297.7061957436672</v>
      </c>
      <c r="BO13" s="53">
        <f t="shared" si="14"/>
        <v>6297.7061957432097</v>
      </c>
      <c r="BP13" s="53">
        <f t="shared" si="14"/>
        <v>5217.3845366462001</v>
      </c>
      <c r="BQ13" s="53">
        <f t="shared" si="14"/>
        <v>4853.4680996877032</v>
      </c>
      <c r="BR13" s="53">
        <f t="shared" si="14"/>
        <v>4853.4680996880261</v>
      </c>
      <c r="BS13" s="53">
        <f t="shared" si="14"/>
        <v>4853.468099687926</v>
      </c>
      <c r="BT13" s="53">
        <f t="shared" ref="BT13:CH13" si="15">BT34</f>
        <v>4853.4680996879088</v>
      </c>
      <c r="BU13" s="53">
        <f t="shared" si="15"/>
        <v>2048.018483204648</v>
      </c>
      <c r="BV13" s="53">
        <f t="shared" si="15"/>
        <v>1269.7769493779247</v>
      </c>
      <c r="BW13" s="53">
        <f t="shared" si="15"/>
        <v>3222.8112786542606</v>
      </c>
      <c r="BX13" s="53">
        <f t="shared" si="15"/>
        <v>4642.3326618579704</v>
      </c>
      <c r="BY13" s="53">
        <f t="shared" si="15"/>
        <v>4853.4680996879015</v>
      </c>
      <c r="BZ13" s="53">
        <f t="shared" si="15"/>
        <v>4853.4680996877914</v>
      </c>
      <c r="CA13" s="53">
        <f t="shared" si="15"/>
        <v>5217.3845366471896</v>
      </c>
      <c r="CB13" s="53">
        <f t="shared" si="15"/>
        <v>6579.8414496032738</v>
      </c>
      <c r="CC13" s="53">
        <f t="shared" si="15"/>
        <v>6579.8414496034338</v>
      </c>
      <c r="CD13" s="53">
        <f t="shared" si="15"/>
        <v>6579.8414496036194</v>
      </c>
      <c r="CE13" s="53">
        <f t="shared" si="15"/>
        <v>6579.8414496037676</v>
      </c>
      <c r="CF13" s="53">
        <f t="shared" si="15"/>
        <v>6579.8414496035812</v>
      </c>
      <c r="CG13" s="53">
        <f t="shared" si="15"/>
        <v>3329.5583238956742</v>
      </c>
      <c r="CH13" s="53">
        <f t="shared" si="15"/>
        <v>2378.2559456402114</v>
      </c>
      <c r="CJ13" s="51"/>
      <c r="CK13" s="51"/>
      <c r="CL13" s="51"/>
      <c r="CM13" s="51"/>
      <c r="CN13" s="51"/>
      <c r="CO13" s="51"/>
      <c r="CP13" s="51"/>
    </row>
    <row r="14" spans="1:94" x14ac:dyDescent="0.3">
      <c r="B14" s="1" t="s">
        <v>317</v>
      </c>
      <c r="C14" s="53">
        <f>Mercado!DG81+Mercado!DG82*60</f>
        <v>1944437</v>
      </c>
      <c r="D14" s="53">
        <f>Mercado!DH81+Mercado!DH82*60</f>
        <v>1955152</v>
      </c>
      <c r="E14" s="53">
        <f>Mercado!DI81+Mercado!DI82*60</f>
        <v>1961463</v>
      </c>
      <c r="F14" s="53">
        <f>Mercado!DJ81+Mercado!DJ82*60</f>
        <v>1978837</v>
      </c>
      <c r="G14" s="53">
        <f>Mercado!DK81+Mercado!DK82*60</f>
        <v>1997017</v>
      </c>
      <c r="H14" s="53">
        <f>Mercado!DL81+Mercado!DL82*60</f>
        <v>2005527.1568425801</v>
      </c>
      <c r="I14" s="53">
        <f>Mercado!DM81+Mercado!DM82*60</f>
        <v>2013883.04940881</v>
      </c>
      <c r="J14" s="53">
        <f>Mercado!DN81+Mercado!DN82*60</f>
        <v>2022371.9185736296</v>
      </c>
      <c r="K14" s="53">
        <f>Mercado!DO81+Mercado!DO82*60</f>
        <v>2031107.8330780345</v>
      </c>
      <c r="L14" s="53">
        <f>Mercado!DP81+Mercado!DP82*60</f>
        <v>2040143.7595442645</v>
      </c>
      <c r="M14" s="53">
        <f>Mercado!DQ81+Mercado!DQ82*60</f>
        <v>2046840.2242827679</v>
      </c>
      <c r="N14" s="53">
        <f>Mercado!DR81+Mercado!DR82*60</f>
        <v>2049653.6239244249</v>
      </c>
      <c r="O14" s="53">
        <f>Mercado!DS81+Mercado!DS82*60</f>
        <v>2052578.3904927785</v>
      </c>
      <c r="P14" s="53">
        <f>Mercado!DT81+Mercado!DT82*60</f>
        <v>2060014.5569258262</v>
      </c>
      <c r="Q14" s="53">
        <f>Mercado!DU81+Mercado!DU82*60</f>
        <v>2070327.2900338741</v>
      </c>
      <c r="R14" s="53">
        <f>Mercado!DV81+Mercado!DV82*60</f>
        <v>2081039.1843419215</v>
      </c>
      <c r="S14" s="53">
        <f>Mercado!DW81+Mercado!DW82*60</f>
        <v>2091203.1646999693</v>
      </c>
      <c r="T14" s="53">
        <f>Mercado!DX81+Mercado!DX82*60</f>
        <v>2100724.7637311518</v>
      </c>
      <c r="U14" s="53">
        <f>Mercado!DY81+Mercado!DY82*60</f>
        <v>2110256.2392123342</v>
      </c>
      <c r="V14" s="53">
        <f>Mercado!DZ81+Mercado!DZ82*60</f>
        <v>2119513.9246935169</v>
      </c>
      <c r="W14" s="53">
        <f>Mercado!EA81+Mercado!EA82*60</f>
        <v>2128763.3816746995</v>
      </c>
      <c r="X14" s="53">
        <f>Mercado!EB81+Mercado!EB82*60</f>
        <v>2137804.6075558821</v>
      </c>
      <c r="Y14" s="53">
        <f>Mercado!EC81+Mercado!EC82*60</f>
        <v>2142974.7538122712</v>
      </c>
      <c r="Z14" s="53">
        <f>Mercado!ED81+Mercado!ED82*60</f>
        <v>2144661.905015931</v>
      </c>
      <c r="AA14" s="53">
        <f>Mercado!EE81+Mercado!EE82*60</f>
        <v>2147610.1252298849</v>
      </c>
      <c r="AB14" s="53">
        <f>Mercado!EF81+Mercado!EF82*60</f>
        <v>2155532.54907418</v>
      </c>
      <c r="AC14" s="53">
        <f>Mercado!EG81+Mercado!EG82*60</f>
        <v>2167035.8024753062</v>
      </c>
      <c r="AD14" s="53">
        <f>Mercado!EH81+Mercado!EH82*60</f>
        <v>2179092.0944764321</v>
      </c>
      <c r="AE14" s="53">
        <f>Mercado!EI81+Mercado!EI82*60</f>
        <v>2190440.9734775578</v>
      </c>
      <c r="AF14" s="53">
        <f>Mercado!EJ81+Mercado!EJ82*60</f>
        <v>2201884.6235944298</v>
      </c>
      <c r="AG14" s="53">
        <f>Mercado!EK81+Mercado!EK82*60</f>
        <v>2213655.109411302</v>
      </c>
      <c r="AH14" s="53">
        <f>Mercado!EL81+Mercado!EL82*60</f>
        <v>2225098.1472281744</v>
      </c>
      <c r="AI14" s="53">
        <f>Mercado!EM81+Mercado!EM82*60</f>
        <v>2236706.2610450466</v>
      </c>
      <c r="AJ14" s="53">
        <f>Mercado!EN81+Mercado!EN82*60</f>
        <v>2248096.1351619186</v>
      </c>
      <c r="AK14" s="53">
        <f>Mercado!EO81+Mercado!EO82*60</f>
        <v>2254345.754757232</v>
      </c>
      <c r="AL14" s="53">
        <f>Mercado!EP81+Mercado!EP82*60</f>
        <v>2256439.8594529773</v>
      </c>
      <c r="AM14" s="53">
        <f>Mercado!EQ81+Mercado!EQ82*60</f>
        <v>2260863.5229499456</v>
      </c>
      <c r="AN14" s="53">
        <f>Mercado!ER81+Mercado!ER82*60</f>
        <v>2270190.8891634848</v>
      </c>
      <c r="AO14" s="53">
        <f>Mercado!ES81+Mercado!ES82*60</f>
        <v>2281555.0857770233</v>
      </c>
      <c r="AP14" s="53">
        <f>Mercado!ET81+Mercado!ET82*60</f>
        <v>2293092.5099205622</v>
      </c>
      <c r="AQ14" s="53">
        <f>Mercado!EU81+Mercado!EU82*60</f>
        <v>2303953.6125641009</v>
      </c>
      <c r="AR14" s="53">
        <f>Mercado!EV81+Mercado!EV82*60</f>
        <v>2315320.064560187</v>
      </c>
      <c r="AS14" s="53">
        <f>Mercado!EW81+Mercado!EW82*60</f>
        <v>2326822.9025562722</v>
      </c>
      <c r="AT14" s="53">
        <f>Mercado!EX81+Mercado!EX82*60</f>
        <v>2337879.0915523581</v>
      </c>
      <c r="AU14" s="53">
        <f>Mercado!EY81+Mercado!EY82*60</f>
        <v>2348676.7735484443</v>
      </c>
      <c r="AV14" s="53">
        <f>Mercado!EZ81+Mercado!EZ82*60</f>
        <v>2359766.5733945295</v>
      </c>
      <c r="AW14" s="53">
        <f>Mercado!FA81+Mercado!FA82*60</f>
        <v>2367060.9405265567</v>
      </c>
      <c r="AX14" s="53">
        <f>Mercado!FB81+Mercado!FB82*60</f>
        <v>2370857.9585234113</v>
      </c>
      <c r="AY14" s="53">
        <f>Mercado!FC81+Mercado!FC82*60</f>
        <v>2375881.9410793637</v>
      </c>
      <c r="AZ14" s="53">
        <f>Mercado!FD81+Mercado!FD82*60</f>
        <v>2385934.0768629499</v>
      </c>
      <c r="BA14" s="53">
        <f>Mercado!FE81+Mercado!FE82*60</f>
        <v>2398805.1681957021</v>
      </c>
      <c r="BB14" s="53">
        <f>Mercado!FF81+Mercado!FF82*60</f>
        <v>2411653.5765284542</v>
      </c>
      <c r="BC14" s="53">
        <f>Mercado!FG81+Mercado!FG82*60</f>
        <v>2422825.6593612069</v>
      </c>
      <c r="BD14" s="53">
        <f>Mercado!FH81+Mercado!FH82*60</f>
        <v>2434315.8437070069</v>
      </c>
      <c r="BE14" s="53">
        <f>Mercado!FI81+Mercado!FI82*60</f>
        <v>2445418.9667665288</v>
      </c>
      <c r="BF14" s="53">
        <f>Mercado!FJ81+Mercado!FJ82*60</f>
        <v>2457060.1313260514</v>
      </c>
      <c r="BG14" s="53">
        <f>Mercado!FK81+Mercado!FK82*60</f>
        <v>2468278.7518855734</v>
      </c>
      <c r="BH14" s="53">
        <f>Mercado!FL81+Mercado!FL82*60</f>
        <v>2479165.3266450958</v>
      </c>
      <c r="BI14" s="53">
        <f>Mercado!FM81+Mercado!FM82*60</f>
        <v>2484970.0277260034</v>
      </c>
      <c r="BJ14" s="53">
        <f>Mercado!FN81+Mercado!FN82*60</f>
        <v>2486853.4007684058</v>
      </c>
      <c r="BK14" s="53">
        <f>Mercado!FO81+Mercado!FO82*60</f>
        <v>2493572.5448652431</v>
      </c>
      <c r="BL14" s="53">
        <f>Mercado!FP81+Mercado!FP82*60</f>
        <v>2504640.9177276539</v>
      </c>
      <c r="BM14" s="53">
        <f>Mercado!FQ81+Mercado!FQ82*60</f>
        <v>2516046.2905900632</v>
      </c>
      <c r="BN14" s="53">
        <f>Mercado!FR81+Mercado!FR82*60</f>
        <v>2527525.6634524739</v>
      </c>
      <c r="BO14" s="53">
        <f>Mercado!FS81+Mercado!FS82*60</f>
        <v>2537857.0363148837</v>
      </c>
      <c r="BP14" s="53">
        <f>Mercado!FT81+Mercado!FT82*60</f>
        <v>2548125.0875181966</v>
      </c>
      <c r="BQ14" s="53">
        <f>Mercado!FU81+Mercado!FU82*60</f>
        <v>2556949.2222845508</v>
      </c>
      <c r="BR14" s="53">
        <f>Mercado!FV81+Mercado!FV82*60</f>
        <v>2565568.3570509059</v>
      </c>
      <c r="BS14" s="53">
        <f>Mercado!FW81+Mercado!FW82*60</f>
        <v>2574549.4918172602</v>
      </c>
      <c r="BT14" s="53">
        <f>Mercado!FX81+Mercado!FX82*60</f>
        <v>2582976.6265836153</v>
      </c>
      <c r="BU14" s="53">
        <f>Mercado!FY81+Mercado!FY82*60</f>
        <v>2589221.3117334861</v>
      </c>
      <c r="BV14" s="53">
        <f>Mercado!FZ81+Mercado!FZ82*60</f>
        <v>2592984.7553495304</v>
      </c>
      <c r="BW14" s="53">
        <f>Mercado!GA81+Mercado!GA82*60</f>
        <v>2597835.2332948511</v>
      </c>
      <c r="BX14" s="53">
        <f>Mercado!GB81+Mercado!GB82*60</f>
        <v>2606948.232623376</v>
      </c>
      <c r="BY14" s="53">
        <f>Mercado!GC81+Mercado!GC82*60</f>
        <v>2616609.3673897306</v>
      </c>
      <c r="BZ14" s="53">
        <f>Mercado!GD81+Mercado!GD82*60</f>
        <v>2626344.5021560853</v>
      </c>
      <c r="CA14" s="53">
        <f>Mercado!GE81+Mercado!GE82*60</f>
        <v>2635595.5533593995</v>
      </c>
      <c r="CB14" s="53">
        <f>Mercado!GF81+Mercado!GF82*60</f>
        <v>2647226.061475669</v>
      </c>
      <c r="CC14" s="53">
        <f>Mercado!GG81+Mercado!GG82*60</f>
        <v>2658076.569591939</v>
      </c>
      <c r="CD14" s="53">
        <f>Mercado!GH81+Mercado!GH82*60</f>
        <v>2668722.0777082094</v>
      </c>
      <c r="CE14" s="53">
        <f>Mercado!GI81+Mercado!GI82*60</f>
        <v>2679729.5858244798</v>
      </c>
      <c r="CF14" s="53">
        <f>Mercado!GJ81+Mercado!GJ82*60</f>
        <v>2690183.0939407502</v>
      </c>
      <c r="CG14" s="53">
        <f>Mercado!GK81+Mercado!GK82*60</f>
        <v>2698009.3189313123</v>
      </c>
      <c r="CH14" s="53">
        <f>Mercado!GL81+Mercado!GL82*60</f>
        <v>2703181.2415436194</v>
      </c>
      <c r="CJ14" s="51"/>
      <c r="CK14" s="51"/>
      <c r="CL14" s="51"/>
      <c r="CM14" s="51"/>
      <c r="CN14" s="51"/>
      <c r="CO14" s="51"/>
      <c r="CP14" s="51"/>
    </row>
    <row r="15" spans="1:94" x14ac:dyDescent="0.3">
      <c r="B15" s="1" t="s">
        <v>318</v>
      </c>
      <c r="C15" s="109">
        <f t="shared" ref="C15:F15" si="16">D15</f>
        <v>10126.15684258008</v>
      </c>
      <c r="D15" s="109">
        <f t="shared" si="16"/>
        <v>10126.15684258008</v>
      </c>
      <c r="E15" s="109">
        <f t="shared" si="16"/>
        <v>10126.15684258008</v>
      </c>
      <c r="F15" s="109">
        <f t="shared" si="16"/>
        <v>10126.15684258008</v>
      </c>
      <c r="G15" s="109">
        <f>H15</f>
        <v>10126.15684258008</v>
      </c>
      <c r="H15" s="53">
        <f t="shared" ref="H15:BS15" si="17">H33</f>
        <v>10126.15684258008</v>
      </c>
      <c r="I15" s="53">
        <f t="shared" si="17"/>
        <v>9751.8925662299407</v>
      </c>
      <c r="J15" s="53">
        <f t="shared" si="17"/>
        <v>10089.869164819474</v>
      </c>
      <c r="K15" s="53">
        <f t="shared" si="17"/>
        <v>10542.914504404929</v>
      </c>
      <c r="L15" s="53">
        <f t="shared" si="17"/>
        <v>10828.926466230054</v>
      </c>
      <c r="M15" s="53">
        <f t="shared" si="17"/>
        <v>8866.4647385034023</v>
      </c>
      <c r="N15" s="53">
        <f t="shared" si="17"/>
        <v>4686.3996416568525</v>
      </c>
      <c r="O15" s="53">
        <f t="shared" si="17"/>
        <v>5663.766568353717</v>
      </c>
      <c r="P15" s="53">
        <f t="shared" si="17"/>
        <v>8832.1664330475742</v>
      </c>
      <c r="Q15" s="53">
        <f t="shared" si="17"/>
        <v>11371.733108047991</v>
      </c>
      <c r="R15" s="53">
        <f t="shared" si="17"/>
        <v>11696.894308047275</v>
      </c>
      <c r="S15" s="53">
        <f t="shared" si="17"/>
        <v>11796.980358047993</v>
      </c>
      <c r="T15" s="53">
        <f t="shared" si="17"/>
        <v>11137.599031182506</v>
      </c>
      <c r="U15" s="53">
        <f t="shared" si="17"/>
        <v>10927.475481182169</v>
      </c>
      <c r="V15" s="53">
        <f t="shared" si="17"/>
        <v>10858.685481182712</v>
      </c>
      <c r="W15" s="53">
        <f t="shared" si="17"/>
        <v>10986.456981182841</v>
      </c>
      <c r="X15" s="53">
        <f t="shared" si="17"/>
        <v>10834.225881182714</v>
      </c>
      <c r="Y15" s="53">
        <f t="shared" si="17"/>
        <v>7340.1462563888726</v>
      </c>
      <c r="Z15" s="53">
        <f t="shared" si="17"/>
        <v>3560.1512036599297</v>
      </c>
      <c r="AA15" s="53">
        <f t="shared" si="17"/>
        <v>5687.2202139538194</v>
      </c>
      <c r="AB15" s="53">
        <f t="shared" si="17"/>
        <v>9318.4238442950518</v>
      </c>
      <c r="AC15" s="53">
        <f t="shared" si="17"/>
        <v>12562.253401125861</v>
      </c>
      <c r="AD15" s="53">
        <f t="shared" si="17"/>
        <v>13041.292001125979</v>
      </c>
      <c r="AE15" s="53">
        <f t="shared" si="17"/>
        <v>12981.879001126004</v>
      </c>
      <c r="AF15" s="53">
        <f t="shared" si="17"/>
        <v>13059.650116871873</v>
      </c>
      <c r="AG15" s="53">
        <f t="shared" si="17"/>
        <v>13166.485816872364</v>
      </c>
      <c r="AH15" s="53">
        <f t="shared" si="17"/>
        <v>13044.03781687228</v>
      </c>
      <c r="AI15" s="53">
        <f t="shared" si="17"/>
        <v>13281.11381687229</v>
      </c>
      <c r="AJ15" s="53">
        <f t="shared" si="17"/>
        <v>13182.874116871908</v>
      </c>
      <c r="AK15" s="53">
        <f t="shared" si="17"/>
        <v>8419.6195953133029</v>
      </c>
      <c r="AL15" s="53">
        <f t="shared" si="17"/>
        <v>3967.1046957454173</v>
      </c>
      <c r="AM15" s="53">
        <f t="shared" si="17"/>
        <v>7162.6634969681072</v>
      </c>
      <c r="AN15" s="53">
        <f t="shared" si="17"/>
        <v>10723.366213539155</v>
      </c>
      <c r="AO15" s="53">
        <f t="shared" si="17"/>
        <v>12423.19661353869</v>
      </c>
      <c r="AP15" s="53">
        <f t="shared" si="17"/>
        <v>12522.424143538832</v>
      </c>
      <c r="AQ15" s="53">
        <f t="shared" si="17"/>
        <v>12494.102643538674</v>
      </c>
      <c r="AR15" s="53">
        <f t="shared" si="17"/>
        <v>12982.451996086145</v>
      </c>
      <c r="AS15" s="53">
        <f t="shared" si="17"/>
        <v>12898.837996085442</v>
      </c>
      <c r="AT15" s="53">
        <f t="shared" si="17"/>
        <v>12657.188996085915</v>
      </c>
      <c r="AU15" s="53">
        <f t="shared" si="17"/>
        <v>12536.681996086023</v>
      </c>
      <c r="AV15" s="53">
        <f t="shared" si="17"/>
        <v>12882.799846085043</v>
      </c>
      <c r="AW15" s="53">
        <f t="shared" si="17"/>
        <v>9464.3671320271678</v>
      </c>
      <c r="AX15" s="53">
        <f t="shared" si="17"/>
        <v>5670.0179968550619</v>
      </c>
      <c r="AY15" s="53">
        <f t="shared" si="17"/>
        <v>7762.9825559517585</v>
      </c>
      <c r="AZ15" s="53">
        <f t="shared" si="17"/>
        <v>11448.135783586113</v>
      </c>
      <c r="BA15" s="53">
        <f t="shared" si="17"/>
        <v>13930.091332752594</v>
      </c>
      <c r="BB15" s="53">
        <f t="shared" si="17"/>
        <v>13833.408332751815</v>
      </c>
      <c r="BC15" s="53">
        <f t="shared" si="17"/>
        <v>12805.082832752931</v>
      </c>
      <c r="BD15" s="53">
        <f t="shared" si="17"/>
        <v>13106.184345799848</v>
      </c>
      <c r="BE15" s="53">
        <f t="shared" si="17"/>
        <v>12499.123059522068</v>
      </c>
      <c r="BF15" s="53">
        <f t="shared" si="17"/>
        <v>13242.164559522802</v>
      </c>
      <c r="BG15" s="53">
        <f t="shared" si="17"/>
        <v>12957.620559521827</v>
      </c>
      <c r="BH15" s="53">
        <f t="shared" si="17"/>
        <v>12679.574759522247</v>
      </c>
      <c r="BI15" s="53">
        <f t="shared" si="17"/>
        <v>7974.7010809077356</v>
      </c>
      <c r="BJ15" s="53">
        <f t="shared" si="17"/>
        <v>3756.3730424017936</v>
      </c>
      <c r="BK15" s="53">
        <f t="shared" si="17"/>
        <v>9458.1440968373754</v>
      </c>
      <c r="BL15" s="53">
        <f t="shared" si="17"/>
        <v>12464.372862410666</v>
      </c>
      <c r="BM15" s="53">
        <f t="shared" si="17"/>
        <v>12464.372862409573</v>
      </c>
      <c r="BN15" s="53">
        <f t="shared" si="17"/>
        <v>12464.372862410642</v>
      </c>
      <c r="BO15" s="53">
        <f t="shared" si="17"/>
        <v>11964.372862409749</v>
      </c>
      <c r="BP15" s="53">
        <f t="shared" si="17"/>
        <v>11884.051203312485</v>
      </c>
      <c r="BQ15" s="53">
        <f t="shared" si="17"/>
        <v>10520.134766354382</v>
      </c>
      <c r="BR15" s="53">
        <f t="shared" si="17"/>
        <v>10520.134766355084</v>
      </c>
      <c r="BS15" s="53">
        <f t="shared" si="17"/>
        <v>11020.134766354891</v>
      </c>
      <c r="BT15" s="53">
        <f t="shared" ref="BT15:CH15" si="18">BT33</f>
        <v>10520.134766354829</v>
      </c>
      <c r="BU15" s="53">
        <f t="shared" si="18"/>
        <v>8714.6851498702636</v>
      </c>
      <c r="BV15" s="53">
        <f t="shared" si="18"/>
        <v>5936.4436160442938</v>
      </c>
      <c r="BW15" s="53">
        <f t="shared" si="18"/>
        <v>7889.4779453204073</v>
      </c>
      <c r="BX15" s="53">
        <f t="shared" si="18"/>
        <v>10808.999328524729</v>
      </c>
      <c r="BY15" s="53">
        <f t="shared" si="18"/>
        <v>11020.134766354839</v>
      </c>
      <c r="BZ15" s="53">
        <f t="shared" si="18"/>
        <v>11020.134766354588</v>
      </c>
      <c r="CA15" s="53">
        <f t="shared" si="18"/>
        <v>10884.051203314604</v>
      </c>
      <c r="CB15" s="53">
        <f t="shared" si="18"/>
        <v>13246.508116269588</v>
      </c>
      <c r="CC15" s="53">
        <f t="shared" si="18"/>
        <v>12246.508116269941</v>
      </c>
      <c r="CD15" s="53">
        <f t="shared" si="18"/>
        <v>12246.508116270285</v>
      </c>
      <c r="CE15" s="53">
        <f t="shared" si="18"/>
        <v>12746.50811627057</v>
      </c>
      <c r="CF15" s="53">
        <f t="shared" si="18"/>
        <v>12246.508116270217</v>
      </c>
      <c r="CG15" s="53">
        <f t="shared" si="18"/>
        <v>9996.2249905620702</v>
      </c>
      <c r="CH15" s="53">
        <f t="shared" si="18"/>
        <v>7044.9226123075641</v>
      </c>
      <c r="CJ15" s="51"/>
      <c r="CK15" s="51"/>
      <c r="CL15" s="51"/>
      <c r="CM15" s="51"/>
      <c r="CN15" s="51"/>
      <c r="CO15" s="51"/>
      <c r="CP15" s="51"/>
    </row>
    <row r="16" spans="1:94" x14ac:dyDescent="0.3">
      <c r="B16" s="1" t="s">
        <v>308</v>
      </c>
      <c r="C16" s="109">
        <f t="shared" ref="C16:F16" si="19">D16</f>
        <v>148.86416666666685</v>
      </c>
      <c r="D16" s="109">
        <f t="shared" si="19"/>
        <v>148.86416666666685</v>
      </c>
      <c r="E16" s="109">
        <f t="shared" si="19"/>
        <v>148.86416666666685</v>
      </c>
      <c r="F16" s="109">
        <f t="shared" si="19"/>
        <v>148.86416666666685</v>
      </c>
      <c r="G16" s="109">
        <f>H16</f>
        <v>148.86416666666685</v>
      </c>
      <c r="H16" s="53">
        <f>H40/H63*H64</f>
        <v>148.86416666666685</v>
      </c>
      <c r="I16" s="53">
        <f t="shared" ref="I16:AL16" si="20">I40/I63*I64</f>
        <v>166.08416666666744</v>
      </c>
      <c r="J16" s="53">
        <f t="shared" si="20"/>
        <v>192.62916666667229</v>
      </c>
      <c r="K16" s="53">
        <f t="shared" si="20"/>
        <v>152.02916666666698</v>
      </c>
      <c r="L16" s="53">
        <f t="shared" si="20"/>
        <v>153.10916666666699</v>
      </c>
      <c r="M16" s="53">
        <f t="shared" si="20"/>
        <v>122.2091666666669</v>
      </c>
      <c r="N16" s="53">
        <f t="shared" si="20"/>
        <v>89.564666666667009</v>
      </c>
      <c r="O16" s="53">
        <f t="shared" si="20"/>
        <v>83.320166666666921</v>
      </c>
      <c r="P16" s="53">
        <f t="shared" si="20"/>
        <v>125.95382353892565</v>
      </c>
      <c r="Q16" s="53">
        <f t="shared" si="20"/>
        <v>155.10812214545399</v>
      </c>
      <c r="R16" s="53">
        <f t="shared" si="20"/>
        <v>117.14916666666711</v>
      </c>
      <c r="S16" s="53">
        <f t="shared" si="20"/>
        <v>128.97582641126195</v>
      </c>
      <c r="T16" s="53">
        <f t="shared" si="20"/>
        <v>164.62833333333265</v>
      </c>
      <c r="U16" s="53">
        <f t="shared" si="20"/>
        <v>180.06833333333262</v>
      </c>
      <c r="V16" s="53">
        <f t="shared" si="20"/>
        <v>208.60833333333261</v>
      </c>
      <c r="W16" s="53">
        <f t="shared" si="20"/>
        <v>164.71833333333268</v>
      </c>
      <c r="X16" s="53">
        <f t="shared" si="20"/>
        <v>165.13833333333358</v>
      </c>
      <c r="Y16" s="53">
        <f t="shared" si="20"/>
        <v>123.32833333333392</v>
      </c>
      <c r="Z16" s="53">
        <f t="shared" si="20"/>
        <v>101.766833333333</v>
      </c>
      <c r="AA16" s="53">
        <f t="shared" si="20"/>
        <v>96.885333333333151</v>
      </c>
      <c r="AB16" s="53">
        <f t="shared" si="20"/>
        <v>139.12846317069679</v>
      </c>
      <c r="AC16" s="53">
        <f t="shared" si="20"/>
        <v>160.30012563236636</v>
      </c>
      <c r="AD16" s="53">
        <f t="shared" si="20"/>
        <v>127.84833333333303</v>
      </c>
      <c r="AE16" s="53">
        <f t="shared" si="20"/>
        <v>138.57786366753319</v>
      </c>
      <c r="AF16" s="53">
        <f t="shared" si="20"/>
        <v>158.79249999999993</v>
      </c>
      <c r="AG16" s="53">
        <f t="shared" si="20"/>
        <v>179.97750000000002</v>
      </c>
      <c r="AH16" s="53">
        <f t="shared" si="20"/>
        <v>213.83249999999995</v>
      </c>
      <c r="AI16" s="53">
        <f t="shared" si="20"/>
        <v>171.30749999999995</v>
      </c>
      <c r="AJ16" s="53">
        <f t="shared" si="20"/>
        <v>175.10749999999982</v>
      </c>
      <c r="AK16" s="53">
        <f t="shared" si="20"/>
        <v>145.29549999999961</v>
      </c>
      <c r="AL16" s="53">
        <f t="shared" si="20"/>
        <v>92.753500000000628</v>
      </c>
      <c r="AM16" s="53">
        <f t="shared" ref="AM16:BR16" si="21">AM40/AM63*AM64</f>
        <v>92.575499999999735</v>
      </c>
      <c r="AN16" s="53">
        <f t="shared" si="21"/>
        <v>139.87746652175576</v>
      </c>
      <c r="AO16" s="53">
        <f t="shared" si="21"/>
        <v>169.37317014710942</v>
      </c>
      <c r="AP16" s="53">
        <f t="shared" si="21"/>
        <v>141.01749999999976</v>
      </c>
      <c r="AQ16" s="53">
        <f t="shared" si="21"/>
        <v>155.09185877032934</v>
      </c>
      <c r="AR16" s="53">
        <f t="shared" si="21"/>
        <v>171.75083333333367</v>
      </c>
      <c r="AS16" s="53">
        <f t="shared" si="21"/>
        <v>183.33083333333363</v>
      </c>
      <c r="AT16" s="53">
        <f t="shared" si="21"/>
        <v>203.85083333333367</v>
      </c>
      <c r="AU16" s="53">
        <f t="shared" si="21"/>
        <v>165.37083333333365</v>
      </c>
      <c r="AV16" s="53">
        <f t="shared" si="21"/>
        <v>162.2558333333337</v>
      </c>
      <c r="AW16" s="53">
        <f t="shared" si="21"/>
        <v>120.58683333333435</v>
      </c>
      <c r="AX16" s="53">
        <f t="shared" si="21"/>
        <v>95.017833333333357</v>
      </c>
      <c r="AY16" s="53">
        <f t="shared" si="21"/>
        <v>99.212833333333307</v>
      </c>
      <c r="AZ16" s="53">
        <f t="shared" si="21"/>
        <v>142.37551834672465</v>
      </c>
      <c r="BA16" s="53">
        <f t="shared" si="21"/>
        <v>169.92509506527398</v>
      </c>
      <c r="BB16" s="53">
        <f t="shared" si="21"/>
        <v>136.05083333333346</v>
      </c>
      <c r="BC16" s="53">
        <f t="shared" si="21"/>
        <v>147.27201758982523</v>
      </c>
      <c r="BD16" s="53">
        <f t="shared" si="21"/>
        <v>167.64583333333374</v>
      </c>
      <c r="BE16" s="53">
        <f t="shared" si="21"/>
        <v>181.72083333333379</v>
      </c>
      <c r="BF16" s="53">
        <f t="shared" si="21"/>
        <v>196.32083333333412</v>
      </c>
      <c r="BG16" s="53">
        <f t="shared" si="21"/>
        <v>164.73583333333389</v>
      </c>
      <c r="BH16" s="53">
        <f t="shared" si="21"/>
        <v>164.69583333333387</v>
      </c>
      <c r="BI16" s="53">
        <f t="shared" si="21"/>
        <v>131.69683333333379</v>
      </c>
      <c r="BJ16" s="53">
        <f t="shared" si="21"/>
        <v>98.857333333333699</v>
      </c>
      <c r="BK16" s="53">
        <f t="shared" si="21"/>
        <v>108.97480073463237</v>
      </c>
      <c r="BL16" s="53">
        <f t="shared" si="21"/>
        <v>150.70461708068657</v>
      </c>
      <c r="BM16" s="53">
        <f t="shared" si="21"/>
        <v>165.5876599823136</v>
      </c>
      <c r="BN16" s="53">
        <f t="shared" si="21"/>
        <v>126.97629530151551</v>
      </c>
      <c r="BO16" s="53">
        <f t="shared" si="21"/>
        <v>140.083854071075</v>
      </c>
      <c r="BP16" s="53">
        <f t="shared" si="21"/>
        <v>157.09678443528153</v>
      </c>
      <c r="BQ16" s="53">
        <f t="shared" si="21"/>
        <v>175.0982790021647</v>
      </c>
      <c r="BR16" s="53">
        <f t="shared" si="21"/>
        <v>207.51054448562164</v>
      </c>
      <c r="BS16" s="53">
        <f t="shared" ref="BS16:CH16" si="22">BS40/BS63*BS64</f>
        <v>157.09678443528153</v>
      </c>
      <c r="BT16" s="53">
        <f t="shared" si="22"/>
        <v>157.09678443528153</v>
      </c>
      <c r="BU16" s="53">
        <f t="shared" si="22"/>
        <v>121.09379530151544</v>
      </c>
      <c r="BV16" s="53">
        <f t="shared" si="22"/>
        <v>103.0923007346322</v>
      </c>
      <c r="BW16" s="53">
        <f t="shared" si="22"/>
        <v>103.0923007346322</v>
      </c>
      <c r="BX16" s="53">
        <f t="shared" si="22"/>
        <v>144.82211708068624</v>
      </c>
      <c r="BY16" s="53">
        <f t="shared" si="22"/>
        <v>148.70515998231301</v>
      </c>
      <c r="BZ16" s="53">
        <f t="shared" si="22"/>
        <v>121.09379530151544</v>
      </c>
      <c r="CA16" s="53">
        <f t="shared" si="22"/>
        <v>134.20135407107483</v>
      </c>
      <c r="CB16" s="53">
        <f t="shared" si="22"/>
        <v>162.01345110194794</v>
      </c>
      <c r="CC16" s="53">
        <f t="shared" si="22"/>
        <v>169.01494566883218</v>
      </c>
      <c r="CD16" s="53">
        <f t="shared" si="22"/>
        <v>201.42147201545706</v>
      </c>
      <c r="CE16" s="53">
        <f t="shared" si="22"/>
        <v>162.01345110194794</v>
      </c>
      <c r="CF16" s="53">
        <f t="shared" si="22"/>
        <v>162.01345110194794</v>
      </c>
      <c r="CG16" s="53">
        <f t="shared" si="22"/>
        <v>126.01046196818196</v>
      </c>
      <c r="CH16" s="53">
        <f t="shared" si="22"/>
        <v>108.00896740129869</v>
      </c>
      <c r="CJ16" s="51"/>
      <c r="CK16" s="51"/>
      <c r="CL16" s="51"/>
      <c r="CM16" s="51"/>
      <c r="CN16" s="51"/>
      <c r="CO16" s="51"/>
      <c r="CP16" s="51"/>
    </row>
    <row r="17" spans="2:94" x14ac:dyDescent="0.3">
      <c r="B17" s="1" t="s">
        <v>299</v>
      </c>
      <c r="C17" s="51">
        <f>Mercado!DG90-Mercado!DG82+Mercado!DG82*60</f>
        <v>1963770</v>
      </c>
      <c r="D17" s="51">
        <f>Mercado!DH90-Mercado!DH82+Mercado!DH82*60</f>
        <v>1974327</v>
      </c>
      <c r="E17" s="51">
        <f>Mercado!DI90-Mercado!DI82+Mercado!DI82*60</f>
        <v>1980875</v>
      </c>
      <c r="F17" s="51">
        <f>Mercado!DJ90-Mercado!DJ82+Mercado!DJ82*60</f>
        <v>1998391</v>
      </c>
      <c r="G17" s="51">
        <f>Mercado!DK90-Mercado!DK82+Mercado!DK82*60</f>
        <v>2016612</v>
      </c>
      <c r="H17" s="51">
        <f>Mercado!DL90-Mercado!DL82+Mercado!DL82*60</f>
        <v>2025187.0210092468</v>
      </c>
      <c r="I17" s="51">
        <f>Mercado!DM90-Mercado!DM82+Mercado!DM82*60</f>
        <v>2033608.9977421432</v>
      </c>
      <c r="J17" s="51">
        <f>Mercado!DN90-Mercado!DN82+Mercado!DN82*60</f>
        <v>2042162.4960736292</v>
      </c>
      <c r="K17" s="51">
        <f>Mercado!DO90-Mercado!DO82+Mercado!DO82*60</f>
        <v>2050935.4397447011</v>
      </c>
      <c r="L17" s="51">
        <f>Mercado!DP90-Mercado!DP82+Mercado!DP82*60</f>
        <v>2060025.4753775978</v>
      </c>
      <c r="M17" s="51">
        <f>Mercado!DQ90-Mercado!DQ82+Mercado!DQ82*60</f>
        <v>2066744.1492827679</v>
      </c>
      <c r="N17" s="51">
        <f>Mercado!DR90-Mercado!DR82+Mercado!DR82*60</f>
        <v>2069540.1135910917</v>
      </c>
      <c r="O17" s="51">
        <f>Mercado!DS90-Mercado!DS82+Mercado!DS82*60</f>
        <v>2072450.2003261119</v>
      </c>
      <c r="P17" s="51">
        <f>Mercado!DT90-Mercado!DT82+Mercado!DT82*60</f>
        <v>2079923.3205826986</v>
      </c>
      <c r="Q17" s="51">
        <f>Mercado!DU90-Mercado!DU82+Mercado!DU82*60</f>
        <v>2090320.1618128917</v>
      </c>
      <c r="R17" s="51">
        <f>Mercado!DV90-Mercado!DV82+Mercado!DV82*60</f>
        <v>2101078.2052876055</v>
      </c>
      <c r="S17" s="51">
        <f>Mercado!DW90-Mercado!DW82+Mercado!DW82*60</f>
        <v>2111314.1614720649</v>
      </c>
      <c r="T17" s="51">
        <f>Mercado!DX90-Mercado!DX82+Mercado!DX82*60</f>
        <v>2120940.3888365808</v>
      </c>
      <c r="U17" s="51">
        <f>Mercado!DY90-Mercado!DY82+Mercado!DY82*60</f>
        <v>2130582.9326510965</v>
      </c>
      <c r="V17" s="51">
        <f>Mercado!DZ90-Mercado!DZ82+Mercado!DZ82*60</f>
        <v>2139961.2264656126</v>
      </c>
      <c r="W17" s="51">
        <f>Mercado!EA90-Mercado!EA82+Mercado!EA82*60</f>
        <v>2149296.4017801285</v>
      </c>
      <c r="X17" s="51">
        <f>Mercado!EB90-Mercado!EB82+Mercado!EB82*60</f>
        <v>2158434.7659946447</v>
      </c>
      <c r="Y17" s="51">
        <f>Mercado!EC90-Mercado!EC82+Mercado!EC82*60</f>
        <v>2163652.240584367</v>
      </c>
      <c r="Z17" s="51">
        <f>Mercado!ED90-Mercado!ED82+Mercado!ED82*60</f>
        <v>2165372.1586213601</v>
      </c>
      <c r="AA17" s="51">
        <f>Mercado!EE90-Mercado!EE82+Mercado!EE82*60</f>
        <v>2168315.2641686471</v>
      </c>
      <c r="AB17" s="51">
        <f>Mercado!EF90-Mercado!EF82+Mercado!EF82*60</f>
        <v>2176288.8164761132</v>
      </c>
      <c r="AC17" s="51">
        <f>Mercado!EG90-Mercado!EG82+Mercado!EG82*60</f>
        <v>2187880.3700028714</v>
      </c>
      <c r="AD17" s="51">
        <f>Mercado!EH90-Mercado!EH82+Mercado!EH82*60</f>
        <v>2199992.5103373309</v>
      </c>
      <c r="AE17" s="51">
        <f>Mercado!EI90-Mercado!EI82+Mercado!EI82*60</f>
        <v>2211422.9672021242</v>
      </c>
      <c r="AF17" s="51">
        <f>Mercado!EJ90-Mercado!EJ82+Mercado!EJ82*60</f>
        <v>2223001.0671862559</v>
      </c>
      <c r="AG17" s="51">
        <f>Mercado!EK90-Mercado!EK82+Mercado!EK82*60</f>
        <v>2234929.5305031287</v>
      </c>
      <c r="AH17" s="51">
        <f>Mercado!EL90-Mercado!EL82+Mercado!EL82*60</f>
        <v>2246555.400820001</v>
      </c>
      <c r="AI17" s="51">
        <f>Mercado!EM90-Mercado!EM82+Mercado!EM82*60</f>
        <v>2258303.8221368734</v>
      </c>
      <c r="AJ17" s="51">
        <f>Mercado!EN90-Mercado!EN82+Mercado!EN82*60</f>
        <v>2269840.8037537453</v>
      </c>
      <c r="AK17" s="51">
        <f>Mercado!EO90-Mercado!EO82+Mercado!EO82*60</f>
        <v>2276205.7188490583</v>
      </c>
      <c r="AL17" s="51">
        <f>Mercado!EP90-Mercado!EP82+Mercado!EP82*60</f>
        <v>2278395.5770448036</v>
      </c>
      <c r="AM17" s="51">
        <f>Mercado!EQ90-Mercado!EQ82+Mercado!EQ82*60</f>
        <v>2282873.8160417718</v>
      </c>
      <c r="AN17" s="51">
        <f>Mercado!ER90-Mercado!ER82+Mercado!ER82*60</f>
        <v>2292307.0597218331</v>
      </c>
      <c r="AO17" s="51">
        <f>Mercado!ES90-Mercado!ES82+Mercado!ES82*60</f>
        <v>2303815.6295055188</v>
      </c>
      <c r="AP17" s="51">
        <f>Mercado!ET90-Mercado!ET82+Mercado!ET82*60</f>
        <v>2315469.0711490577</v>
      </c>
      <c r="AQ17" s="51">
        <f>Mercado!EU90-Mercado!EU82+Mercado!EU82*60</f>
        <v>2326468.2656513667</v>
      </c>
      <c r="AR17" s="51">
        <f>Mercado!EV90-Mercado!EV82+Mercado!EV82*60</f>
        <v>2337988.4684807858</v>
      </c>
      <c r="AS17" s="51">
        <f>Mercado!EW90-Mercado!EW82+Mercado!EW82*60</f>
        <v>2349651.637310205</v>
      </c>
      <c r="AT17" s="51">
        <f>Mercado!EX90-Mercado!EX82+Mercado!EX82*60</f>
        <v>2360880.677139624</v>
      </c>
      <c r="AU17" s="51">
        <f>Mercado!EY90-Mercado!EY82+Mercado!EY82*60</f>
        <v>2371818.7299690433</v>
      </c>
      <c r="AV17" s="51">
        <f>Mercado!EZ90-Mercado!EZ82+Mercado!EZ82*60</f>
        <v>2383045.7856484619</v>
      </c>
      <c r="AW17" s="51">
        <f>Mercado!FA90-Mercado!FA82+Mercado!FA82*60</f>
        <v>2390429.7396138222</v>
      </c>
      <c r="AX17" s="51">
        <f>Mercado!FB90-Mercado!FB82+Mercado!FB82*60</f>
        <v>2394318.7754440103</v>
      </c>
      <c r="AY17" s="51">
        <f>Mercado!FC90-Mercado!FC82+Mercado!FC82*60</f>
        <v>2399402.970833296</v>
      </c>
      <c r="AZ17" s="51">
        <f>Mercado!FD90-Mercado!FD82+Mercado!FD82*60</f>
        <v>2409563.4821352288</v>
      </c>
      <c r="BA17" s="51">
        <f>Mercado!FE90-Mercado!FE82+Mercado!FE82*60</f>
        <v>2422580.4985630466</v>
      </c>
      <c r="BB17" s="51">
        <f>Mercado!FF90-Mercado!FF82+Mercado!FF82*60</f>
        <v>2435539.9577291319</v>
      </c>
      <c r="BC17" s="51">
        <f>Mercado!FG90-Mercado!FG82+Mercado!FG82*60</f>
        <v>2446842.3125794744</v>
      </c>
      <c r="BD17" s="51">
        <f>Mercado!FH90-Mercado!FH82+Mercado!FH82*60</f>
        <v>2458482.1427586079</v>
      </c>
      <c r="BE17" s="51">
        <f>Mercado!FI90-Mercado!FI82+Mercado!FI82*60</f>
        <v>2469744.986651463</v>
      </c>
      <c r="BF17" s="51">
        <f>Mercado!FJ90-Mercado!FJ82+Mercado!FJ82*60</f>
        <v>2481551.4720443189</v>
      </c>
      <c r="BG17" s="51">
        <f>Mercado!FK90-Mercado!FK82+Mercado!FK82*60</f>
        <v>2492909.8284371742</v>
      </c>
      <c r="BH17" s="51">
        <f>Mercado!FL90-Mercado!FL82+Mercado!FL82*60</f>
        <v>2503936.09903003</v>
      </c>
      <c r="BI17" s="51">
        <f>Mercado!FM90-Mercado!FM82+Mercado!FM82*60</f>
        <v>2509841.496944271</v>
      </c>
      <c r="BJ17" s="51">
        <f>Mercado!FN90-Mercado!FN82+Mercado!FN82*60</f>
        <v>2511820.7273200061</v>
      </c>
      <c r="BK17" s="51">
        <f>Mercado!FO90-Mercado!FO82+Mercado!FO82*60</f>
        <v>2518609.8462175783</v>
      </c>
      <c r="BL17" s="51">
        <f>Mercado!FP90-Mercado!FP82+Mercado!FP82*60</f>
        <v>2529794.9236970698</v>
      </c>
      <c r="BM17" s="51">
        <f>Mercado!FQ90-Mercado!FQ82+Mercado!FQ82*60</f>
        <v>2541340.8842194616</v>
      </c>
      <c r="BN17" s="51">
        <f>Mercado!FR90-Mercado!FR82+Mercado!FR82*60</f>
        <v>2552922.2333771735</v>
      </c>
      <c r="BO17" s="51">
        <f>Mercado!FS90-Mercado!FS82+Mercado!FS82*60</f>
        <v>2563376.6900936547</v>
      </c>
      <c r="BP17" s="51">
        <f>Mercado!FT90-Mercado!FT82+Mercado!FT82*60</f>
        <v>2573783.8380814027</v>
      </c>
      <c r="BQ17" s="51">
        <f>Mercado!FU90-Mercado!FU82+Mercado!FU82*60</f>
        <v>2582760.0711267591</v>
      </c>
      <c r="BR17" s="51">
        <f>Mercado!FV90-Mercado!FV82+Mercado!FV82*60</f>
        <v>2591555.7164375996</v>
      </c>
      <c r="BS17" s="51">
        <f>Mercado!FW90-Mercado!FW82+Mercado!FW82*60</f>
        <v>2600668.94798839</v>
      </c>
      <c r="BT17" s="51">
        <f>Mercado!FX90-Mercado!FX82+Mercado!FX82*60</f>
        <v>2609228.1795391799</v>
      </c>
      <c r="BU17" s="51">
        <f>Mercado!FY90-Mercado!FY82+Mercado!FY82*60</f>
        <v>2615562.9584843521</v>
      </c>
      <c r="BV17" s="51">
        <f>Mercado!FZ90-Mercado!FZ82+Mercado!FZ82*60</f>
        <v>2619420.4944011313</v>
      </c>
      <c r="BW17" s="51">
        <f>Mercado!GA90-Mercado!GA82+Mercado!GA82*60</f>
        <v>2624335.0646471865</v>
      </c>
      <c r="BX17" s="51">
        <f>Mercado!GB90-Mercado!GB82+Mercado!GB82*60</f>
        <v>2633558.8860927918</v>
      </c>
      <c r="BY17" s="51">
        <f>Mercado!GC90-Mercado!GC82+Mercado!GC82*60</f>
        <v>2643343.7260191292</v>
      </c>
      <c r="BZ17" s="51">
        <f>Mercado!GD90-Mercado!GD82+Mercado!GD82*60</f>
        <v>2653174.9545807848</v>
      </c>
      <c r="CA17" s="51">
        <f>Mercado!GE90-Mercado!GE82+Mercado!GE82*60</f>
        <v>2662543.2071381705</v>
      </c>
      <c r="CB17" s="51">
        <f>Mercado!GF90-Mercado!GF82+Mercado!GF82*60</f>
        <v>2674317.7287055422</v>
      </c>
      <c r="CC17" s="51">
        <f>Mercado!GG90-Mercado!GG82+Mercado!GG82*60</f>
        <v>2685315.2517674807</v>
      </c>
      <c r="CD17" s="51">
        <f>Mercado!GH90-Mercado!GH82+Mercado!GH82*60</f>
        <v>2696131.181355767</v>
      </c>
      <c r="CE17" s="51">
        <f>Mercado!GI90-Mercado!GI82+Mercado!GI82*60</f>
        <v>2707275.7029231391</v>
      </c>
      <c r="CF17" s="51">
        <f>Mercado!GJ90-Mercado!GJ82+Mercado!GJ82*60</f>
        <v>2717866.2244905112</v>
      </c>
      <c r="CG17" s="51">
        <f>Mercado!GK90-Mercado!GK82+Mercado!GK82*60</f>
        <v>2725787.4599430417</v>
      </c>
      <c r="CH17" s="51">
        <f>Mercado!GL90-Mercado!GL82+Mercado!GL82*60</f>
        <v>2731035.3915227503</v>
      </c>
      <c r="CJ17" s="51"/>
      <c r="CK17" s="51"/>
      <c r="CL17" s="51"/>
      <c r="CM17" s="51"/>
      <c r="CN17" s="51"/>
      <c r="CO17" s="51"/>
      <c r="CP17" s="51"/>
    </row>
    <row r="18" spans="2:94" x14ac:dyDescent="0.3">
      <c r="B18" s="1" t="s">
        <v>316</v>
      </c>
      <c r="C18" s="109">
        <f t="shared" ref="C18:F18" si="23">D18</f>
        <v>10287.021009246746</v>
      </c>
      <c r="D18" s="109">
        <f t="shared" si="23"/>
        <v>10287.021009246746</v>
      </c>
      <c r="E18" s="109">
        <f t="shared" si="23"/>
        <v>10287.021009246746</v>
      </c>
      <c r="F18" s="109">
        <f t="shared" si="23"/>
        <v>10287.021009246746</v>
      </c>
      <c r="G18" s="109">
        <f>H18</f>
        <v>10287.021009246746</v>
      </c>
      <c r="H18" s="51">
        <f t="shared" ref="H18:BS18" si="24">H45/H53*H61</f>
        <v>10287.021009246746</v>
      </c>
      <c r="I18" s="51">
        <f t="shared" si="24"/>
        <v>9927.9767328966082</v>
      </c>
      <c r="J18" s="51">
        <f t="shared" si="24"/>
        <v>10292.498331486147</v>
      </c>
      <c r="K18" s="51">
        <f t="shared" si="24"/>
        <v>10703.943671071595</v>
      </c>
      <c r="L18" s="51">
        <f t="shared" si="24"/>
        <v>10993.035632896723</v>
      </c>
      <c r="M18" s="51">
        <f t="shared" si="24"/>
        <v>8998.6739051700733</v>
      </c>
      <c r="N18" s="51">
        <f t="shared" si="24"/>
        <v>4779.9643083234996</v>
      </c>
      <c r="O18" s="51">
        <f t="shared" si="24"/>
        <v>5750.0867350203907</v>
      </c>
      <c r="P18" s="51">
        <f t="shared" si="24"/>
        <v>8960.1202565865005</v>
      </c>
      <c r="Q18" s="51">
        <f t="shared" si="24"/>
        <v>11535.841230193446</v>
      </c>
      <c r="R18" s="51">
        <f t="shared" si="24"/>
        <v>11823.043474713939</v>
      </c>
      <c r="S18" s="51">
        <f t="shared" si="24"/>
        <v>11938.956184459255</v>
      </c>
      <c r="T18" s="51">
        <f t="shared" si="24"/>
        <v>11313.227364515838</v>
      </c>
      <c r="U18" s="51">
        <f t="shared" si="24"/>
        <v>11118.543814515499</v>
      </c>
      <c r="V18" s="51">
        <f t="shared" si="24"/>
        <v>11079.293814516046</v>
      </c>
      <c r="W18" s="51">
        <f t="shared" si="24"/>
        <v>11162.175314516175</v>
      </c>
      <c r="X18" s="51">
        <f t="shared" si="24"/>
        <v>11011.364214516048</v>
      </c>
      <c r="Y18" s="51">
        <f t="shared" si="24"/>
        <v>7467.4745897222047</v>
      </c>
      <c r="Z18" s="51">
        <f t="shared" si="24"/>
        <v>3672.9180369932642</v>
      </c>
      <c r="AA18" s="51">
        <f t="shared" si="24"/>
        <v>5785.1055472871449</v>
      </c>
      <c r="AB18" s="51">
        <f t="shared" si="24"/>
        <v>9459.5523074657503</v>
      </c>
      <c r="AC18" s="51">
        <f t="shared" si="24"/>
        <v>12730.553526758225</v>
      </c>
      <c r="AD18" s="51">
        <f t="shared" si="24"/>
        <v>13177.140334459313</v>
      </c>
      <c r="AE18" s="51">
        <f t="shared" si="24"/>
        <v>13133.456864793539</v>
      </c>
      <c r="AF18" s="51">
        <f t="shared" si="24"/>
        <v>13229.442616871875</v>
      </c>
      <c r="AG18" s="51">
        <f t="shared" si="24"/>
        <v>13356.463316872365</v>
      </c>
      <c r="AH18" s="51">
        <f t="shared" si="24"/>
        <v>13266.870316872282</v>
      </c>
      <c r="AI18" s="51">
        <f t="shared" si="24"/>
        <v>13457.421316872291</v>
      </c>
      <c r="AJ18" s="51">
        <f t="shared" si="24"/>
        <v>13361.981616871908</v>
      </c>
      <c r="AK18" s="51">
        <f t="shared" si="24"/>
        <v>8566.915095313303</v>
      </c>
      <c r="AL18" s="51">
        <f t="shared" si="24"/>
        <v>4094.8581957454162</v>
      </c>
      <c r="AM18" s="51">
        <f t="shared" si="24"/>
        <v>7257.2389969681062</v>
      </c>
      <c r="AN18" s="51">
        <f t="shared" si="24"/>
        <v>10865.24368006091</v>
      </c>
      <c r="AO18" s="51">
        <f t="shared" si="24"/>
        <v>12599.569783685802</v>
      </c>
      <c r="AP18" s="51">
        <f t="shared" si="24"/>
        <v>12670.441643538832</v>
      </c>
      <c r="AQ18" s="51">
        <f t="shared" si="24"/>
        <v>12660.194502309003</v>
      </c>
      <c r="AR18" s="51">
        <f t="shared" si="24"/>
        <v>13164.202829419481</v>
      </c>
      <c r="AS18" s="51">
        <f t="shared" si="24"/>
        <v>13091.168829418777</v>
      </c>
      <c r="AT18" s="51">
        <f t="shared" si="24"/>
        <v>12870.039829419247</v>
      </c>
      <c r="AU18" s="51">
        <f t="shared" si="24"/>
        <v>12713.052829419357</v>
      </c>
      <c r="AV18" s="51">
        <f t="shared" si="24"/>
        <v>13052.055679418378</v>
      </c>
      <c r="AW18" s="51">
        <f t="shared" si="24"/>
        <v>9585.9539653605043</v>
      </c>
      <c r="AX18" s="51">
        <f t="shared" si="24"/>
        <v>5794.0358301883953</v>
      </c>
      <c r="AY18" s="51">
        <f t="shared" si="24"/>
        <v>7863.1953892850906</v>
      </c>
      <c r="AZ18" s="51">
        <f t="shared" si="24"/>
        <v>11592.511301932838</v>
      </c>
      <c r="BA18" s="51">
        <f t="shared" si="24"/>
        <v>14108.016427817869</v>
      </c>
      <c r="BB18" s="51">
        <f t="shared" si="24"/>
        <v>13976.459166085146</v>
      </c>
      <c r="BC18" s="51">
        <f t="shared" si="24"/>
        <v>12963.354850342754</v>
      </c>
      <c r="BD18" s="51">
        <f t="shared" si="24"/>
        <v>13283.83017913318</v>
      </c>
      <c r="BE18" s="51">
        <f t="shared" si="24"/>
        <v>12690.843892855401</v>
      </c>
      <c r="BF18" s="51">
        <f t="shared" si="24"/>
        <v>13447.485392856137</v>
      </c>
      <c r="BG18" s="51">
        <f t="shared" si="24"/>
        <v>13133.356392855161</v>
      </c>
      <c r="BH18" s="51">
        <f t="shared" si="24"/>
        <v>12851.270592855581</v>
      </c>
      <c r="BI18" s="51">
        <f t="shared" si="24"/>
        <v>8107.3979142410699</v>
      </c>
      <c r="BJ18" s="51">
        <f t="shared" si="24"/>
        <v>3884.2303757351383</v>
      </c>
      <c r="BK18" s="51">
        <f t="shared" si="24"/>
        <v>9568.118897572007</v>
      </c>
      <c r="BL18" s="51">
        <f t="shared" si="24"/>
        <v>12617.077479491352</v>
      </c>
      <c r="BM18" s="51">
        <f t="shared" si="24"/>
        <v>12636.960522391884</v>
      </c>
      <c r="BN18" s="51">
        <f t="shared" si="24"/>
        <v>12598.349157712159</v>
      </c>
      <c r="BO18" s="51">
        <f t="shared" si="24"/>
        <v>12115.456716480825</v>
      </c>
      <c r="BP18" s="51">
        <f t="shared" si="24"/>
        <v>12051.147987747765</v>
      </c>
      <c r="BQ18" s="51">
        <f t="shared" si="24"/>
        <v>10704.233045356548</v>
      </c>
      <c r="BR18" s="51">
        <f t="shared" si="24"/>
        <v>10736.645310840706</v>
      </c>
      <c r="BS18" s="51">
        <f t="shared" si="24"/>
        <v>11188.231550790175</v>
      </c>
      <c r="BT18" s="51">
        <f t="shared" ref="BT18:CH18" si="25">BT45/BT53*BT61</f>
        <v>10684.231550790109</v>
      </c>
      <c r="BU18" s="51">
        <f t="shared" si="25"/>
        <v>8836.7789451717781</v>
      </c>
      <c r="BV18" s="51">
        <f t="shared" si="25"/>
        <v>6062.5359167789265</v>
      </c>
      <c r="BW18" s="51">
        <f t="shared" si="25"/>
        <v>7993.5702460550383</v>
      </c>
      <c r="BX18" s="51">
        <f t="shared" si="25"/>
        <v>10955.821445605417</v>
      </c>
      <c r="BY18" s="51">
        <f t="shared" si="25"/>
        <v>11175.839926337152</v>
      </c>
      <c r="BZ18" s="51">
        <f t="shared" si="25"/>
        <v>11148.228561656102</v>
      </c>
      <c r="CA18" s="51">
        <f t="shared" si="25"/>
        <v>11029.25255738568</v>
      </c>
      <c r="CB18" s="51">
        <f t="shared" si="25"/>
        <v>13418.521567371536</v>
      </c>
      <c r="CC18" s="51">
        <f t="shared" si="25"/>
        <v>12425.523061938771</v>
      </c>
      <c r="CD18" s="51">
        <f t="shared" si="25"/>
        <v>12456.929588285742</v>
      </c>
      <c r="CE18" s="51">
        <f t="shared" si="25"/>
        <v>12919.521567372518</v>
      </c>
      <c r="CF18" s="51">
        <f t="shared" si="25"/>
        <v>12415.521567372163</v>
      </c>
      <c r="CG18" s="51">
        <f t="shared" si="25"/>
        <v>10123.235452530251</v>
      </c>
      <c r="CH18" s="51">
        <f t="shared" si="25"/>
        <v>7152.931579708863</v>
      </c>
      <c r="CJ18" s="51"/>
      <c r="CK18" s="51"/>
      <c r="CL18" s="51"/>
      <c r="CM18" s="51"/>
      <c r="CN18" s="51"/>
      <c r="CO18" s="51"/>
      <c r="CP18" s="51"/>
    </row>
    <row r="19" spans="2:94" x14ac:dyDescent="0.3">
      <c r="C19" s="51" t="s">
        <v>94</v>
      </c>
      <c r="D19" s="51" t="s">
        <v>94</v>
      </c>
      <c r="E19" s="51" t="s">
        <v>94</v>
      </c>
      <c r="F19" s="51" t="s">
        <v>94</v>
      </c>
      <c r="G19" s="51" t="s">
        <v>94</v>
      </c>
      <c r="H19" s="51" t="s">
        <v>95</v>
      </c>
      <c r="I19" s="51" t="s">
        <v>95</v>
      </c>
      <c r="J19" s="51" t="s">
        <v>95</v>
      </c>
      <c r="K19" s="51" t="s">
        <v>95</v>
      </c>
      <c r="L19" s="51" t="s">
        <v>95</v>
      </c>
      <c r="M19" s="51" t="s">
        <v>95</v>
      </c>
      <c r="N19" s="51" t="s">
        <v>95</v>
      </c>
      <c r="O19" s="51" t="s">
        <v>95</v>
      </c>
      <c r="P19" s="51" t="s">
        <v>95</v>
      </c>
      <c r="Q19" s="51" t="s">
        <v>95</v>
      </c>
      <c r="R19" s="51" t="s">
        <v>95</v>
      </c>
      <c r="S19" s="51" t="s">
        <v>95</v>
      </c>
      <c r="T19" s="51" t="s">
        <v>96</v>
      </c>
      <c r="U19" s="51" t="s">
        <v>96</v>
      </c>
      <c r="V19" s="51" t="s">
        <v>96</v>
      </c>
      <c r="W19" s="51" t="s">
        <v>96</v>
      </c>
      <c r="X19" s="51" t="s">
        <v>96</v>
      </c>
      <c r="Y19" s="51" t="s">
        <v>96</v>
      </c>
      <c r="Z19" s="51" t="s">
        <v>96</v>
      </c>
      <c r="AA19" s="51" t="s">
        <v>96</v>
      </c>
      <c r="AB19" s="51" t="s">
        <v>96</v>
      </c>
      <c r="AC19" s="51" t="s">
        <v>96</v>
      </c>
      <c r="AD19" s="51" t="s">
        <v>96</v>
      </c>
      <c r="AE19" s="51" t="s">
        <v>96</v>
      </c>
      <c r="AF19" s="51" t="s">
        <v>97</v>
      </c>
      <c r="AG19" s="51" t="s">
        <v>97</v>
      </c>
      <c r="AH19" s="51" t="s">
        <v>97</v>
      </c>
      <c r="AI19" s="51" t="s">
        <v>97</v>
      </c>
      <c r="AJ19" s="51" t="s">
        <v>97</v>
      </c>
      <c r="AK19" s="51" t="s">
        <v>97</v>
      </c>
      <c r="AL19" s="51" t="s">
        <v>97</v>
      </c>
      <c r="AM19" s="51" t="s">
        <v>97</v>
      </c>
      <c r="AN19" s="51" t="s">
        <v>97</v>
      </c>
      <c r="AO19" s="51" t="s">
        <v>97</v>
      </c>
      <c r="AP19" s="51" t="s">
        <v>97</v>
      </c>
      <c r="AQ19" s="51" t="s">
        <v>97</v>
      </c>
      <c r="AR19" s="51" t="s">
        <v>98</v>
      </c>
      <c r="AS19" s="51" t="s">
        <v>98</v>
      </c>
      <c r="AT19" s="51" t="s">
        <v>98</v>
      </c>
      <c r="AU19" s="51" t="s">
        <v>98</v>
      </c>
      <c r="AV19" s="51" t="s">
        <v>98</v>
      </c>
      <c r="AW19" s="51" t="s">
        <v>98</v>
      </c>
      <c r="AX19" s="51" t="s">
        <v>98</v>
      </c>
      <c r="AY19" s="51" t="s">
        <v>98</v>
      </c>
      <c r="AZ19" s="51" t="s">
        <v>98</v>
      </c>
      <c r="BA19" s="51" t="s">
        <v>98</v>
      </c>
      <c r="BB19" s="51" t="s">
        <v>98</v>
      </c>
      <c r="BC19" s="51" t="s">
        <v>98</v>
      </c>
      <c r="BD19" s="51" t="s">
        <v>99</v>
      </c>
      <c r="BE19" s="51" t="s">
        <v>99</v>
      </c>
      <c r="BF19" s="51" t="s">
        <v>99</v>
      </c>
      <c r="BG19" s="51" t="s">
        <v>99</v>
      </c>
      <c r="BH19" s="51" t="s">
        <v>99</v>
      </c>
      <c r="BI19" s="51" t="s">
        <v>99</v>
      </c>
      <c r="BJ19" s="51" t="s">
        <v>99</v>
      </c>
      <c r="BK19" s="51" t="s">
        <v>99</v>
      </c>
      <c r="BL19" s="51" t="s">
        <v>99</v>
      </c>
      <c r="BM19" s="51" t="s">
        <v>99</v>
      </c>
      <c r="BN19" s="51" t="s">
        <v>99</v>
      </c>
      <c r="BO19" s="51" t="s">
        <v>99</v>
      </c>
      <c r="BP19" s="51" t="s">
        <v>100</v>
      </c>
      <c r="BQ19" s="51" t="s">
        <v>100</v>
      </c>
      <c r="BR19" s="51" t="s">
        <v>100</v>
      </c>
      <c r="BS19" s="51" t="s">
        <v>100</v>
      </c>
      <c r="BT19" s="51" t="s">
        <v>100</v>
      </c>
      <c r="BU19" s="51" t="s">
        <v>100</v>
      </c>
      <c r="BV19" s="51" t="s">
        <v>100</v>
      </c>
      <c r="BW19" s="51" t="s">
        <v>100</v>
      </c>
      <c r="BX19" s="51" t="s">
        <v>100</v>
      </c>
      <c r="BY19" s="51" t="s">
        <v>100</v>
      </c>
      <c r="BZ19" s="51" t="s">
        <v>100</v>
      </c>
      <c r="CA19" s="51" t="s">
        <v>100</v>
      </c>
      <c r="CB19" s="51" t="s">
        <v>101</v>
      </c>
      <c r="CC19" s="51" t="s">
        <v>101</v>
      </c>
      <c r="CD19" s="51" t="s">
        <v>101</v>
      </c>
      <c r="CE19" s="51" t="s">
        <v>101</v>
      </c>
      <c r="CF19" s="51" t="s">
        <v>101</v>
      </c>
      <c r="CG19" s="51" t="s">
        <v>101</v>
      </c>
      <c r="CH19" s="51" t="s">
        <v>101</v>
      </c>
    </row>
    <row r="20" spans="2:94" x14ac:dyDescent="0.3">
      <c r="B20" s="23" t="s">
        <v>345</v>
      </c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</row>
    <row r="22" spans="2:94" x14ac:dyDescent="0.3">
      <c r="B22" s="1" t="s">
        <v>332</v>
      </c>
    </row>
    <row r="23" spans="2:94" x14ac:dyDescent="0.3">
      <c r="B23" s="1" t="s">
        <v>326</v>
      </c>
      <c r="C23" s="51">
        <v>5478.9710221579699</v>
      </c>
      <c r="D23" s="51">
        <v>7680.7799627409704</v>
      </c>
      <c r="E23" s="51">
        <v>8916.2639627409699</v>
      </c>
      <c r="F23" s="51">
        <v>10077.614812741</v>
      </c>
      <c r="G23" s="51">
        <v>10088.121674565929</v>
      </c>
      <c r="H23" s="51">
        <v>10126.156842580118</v>
      </c>
      <c r="I23" s="51">
        <v>9751.8925662300153</v>
      </c>
      <c r="J23" s="51">
        <v>10089.869164819416</v>
      </c>
      <c r="K23" s="51">
        <v>10542.914504405057</v>
      </c>
      <c r="L23" s="51">
        <v>10828.926466230017</v>
      </c>
      <c r="M23" s="51">
        <v>8866.4647385031112</v>
      </c>
      <c r="N23" s="51">
        <v>4686.3996416576056</v>
      </c>
      <c r="O23" s="51">
        <v>5663.7665683534069</v>
      </c>
      <c r="P23" s="51">
        <v>8832.1664330476269</v>
      </c>
      <c r="Q23" s="51">
        <v>11371.73310804762</v>
      </c>
      <c r="R23" s="51">
        <v>11696.894308047631</v>
      </c>
      <c r="S23" s="51">
        <v>11796.980358047631</v>
      </c>
      <c r="T23" s="51">
        <v>11137.59903118257</v>
      </c>
      <c r="U23" s="51">
        <v>10927.47548118257</v>
      </c>
      <c r="V23" s="51">
        <v>10858.685481182569</v>
      </c>
      <c r="W23" s="51">
        <v>10986.456981182568</v>
      </c>
      <c r="X23" s="51">
        <v>10834.22588118257</v>
      </c>
      <c r="Y23" s="51">
        <v>7340.1462563890873</v>
      </c>
      <c r="Z23" s="51">
        <v>3560.1512036598347</v>
      </c>
      <c r="AA23" s="51">
        <v>5687.2202139541841</v>
      </c>
      <c r="AB23" s="51">
        <v>9318.4238442947608</v>
      </c>
      <c r="AC23" s="51">
        <v>12562.25340112595</v>
      </c>
      <c r="AD23" s="51">
        <v>13041.29200112595</v>
      </c>
      <c r="AE23" s="51">
        <v>12981.87900112595</v>
      </c>
      <c r="AF23" s="51">
        <v>13059.650116872172</v>
      </c>
      <c r="AG23" s="51">
        <v>13166.485816872171</v>
      </c>
      <c r="AH23" s="51">
        <v>13044.037816872173</v>
      </c>
      <c r="AI23" s="51">
        <v>13281.11381687217</v>
      </c>
      <c r="AJ23" s="51">
        <v>13182.87411687217</v>
      </c>
      <c r="AK23" s="51">
        <v>8419.6195953132028</v>
      </c>
      <c r="AL23" s="51">
        <v>3967.1046957452609</v>
      </c>
      <c r="AM23" s="51">
        <v>7162.6634969685174</v>
      </c>
      <c r="AN23" s="51">
        <v>10723.366213538839</v>
      </c>
      <c r="AO23" s="51">
        <v>12423.196613538841</v>
      </c>
      <c r="AP23" s="51">
        <v>12522.424143538838</v>
      </c>
      <c r="AQ23" s="51">
        <v>12494.102643538836</v>
      </c>
      <c r="AR23" s="51">
        <v>12982.451996085716</v>
      </c>
      <c r="AS23" s="51">
        <v>12898.837996085716</v>
      </c>
      <c r="AT23" s="51">
        <v>12657.188996085717</v>
      </c>
      <c r="AU23" s="51">
        <v>12536.681996085716</v>
      </c>
      <c r="AV23" s="51">
        <v>12882.799846085716</v>
      </c>
      <c r="AW23" s="51">
        <v>9464.3671320266913</v>
      </c>
      <c r="AX23" s="51">
        <v>5670.0179968549182</v>
      </c>
      <c r="AY23" s="51">
        <v>7762.9825559526998</v>
      </c>
      <c r="AZ23" s="51">
        <v>11448.135783585753</v>
      </c>
      <c r="BA23" s="51">
        <v>13930.091332752369</v>
      </c>
      <c r="BB23" s="51">
        <v>13833.408332752369</v>
      </c>
      <c r="BC23" s="51">
        <v>12805.082832752369</v>
      </c>
      <c r="BD23" s="51">
        <v>13106.184345799971</v>
      </c>
      <c r="BE23" s="51">
        <v>12499.12305952216</v>
      </c>
      <c r="BF23" s="51">
        <v>13242.16455952216</v>
      </c>
      <c r="BG23" s="51">
        <v>12957.620559522158</v>
      </c>
      <c r="BH23" s="51">
        <v>12679.574759522158</v>
      </c>
      <c r="BI23" s="51">
        <v>7974.7010809075628</v>
      </c>
      <c r="BJ23" s="51">
        <v>3756.3730424024766</v>
      </c>
      <c r="BK23" s="51">
        <v>9458.1440968381175</v>
      </c>
      <c r="BL23" s="51">
        <v>12464.372862410017</v>
      </c>
      <c r="BM23" s="51">
        <v>12464.372862410017</v>
      </c>
      <c r="BN23" s="51">
        <v>12464.372862410017</v>
      </c>
      <c r="BO23" s="51">
        <v>11964.372862410017</v>
      </c>
      <c r="BP23" s="51">
        <v>11884.051203313167</v>
      </c>
      <c r="BQ23" s="51">
        <v>10520.134766354357</v>
      </c>
      <c r="BR23" s="51">
        <v>10520.134766354357</v>
      </c>
      <c r="BS23" s="51">
        <v>11020.134766354357</v>
      </c>
      <c r="BT23" s="51">
        <v>10520.134766354357</v>
      </c>
      <c r="BU23" s="51">
        <v>8714.6851498716369</v>
      </c>
      <c r="BV23" s="51">
        <v>5936.4436160446694</v>
      </c>
      <c r="BW23" s="51">
        <v>7889.4779453212841</v>
      </c>
      <c r="BX23" s="51">
        <v>10808.999328524567</v>
      </c>
      <c r="BY23" s="51">
        <v>11020.134766354357</v>
      </c>
      <c r="BZ23" s="51">
        <v>11020.134766354357</v>
      </c>
      <c r="CA23" s="51">
        <v>10884.051203313167</v>
      </c>
      <c r="CB23" s="51">
        <v>13246.508116270286</v>
      </c>
      <c r="CC23" s="51">
        <v>12246.508116270286</v>
      </c>
      <c r="CD23" s="51">
        <v>12246.508116270286</v>
      </c>
      <c r="CE23" s="51">
        <v>12746.508116270286</v>
      </c>
      <c r="CF23" s="51">
        <v>12246.508116270286</v>
      </c>
      <c r="CG23" s="51">
        <v>9996.2249905624758</v>
      </c>
      <c r="CH23" s="51">
        <v>7044.9226123065246</v>
      </c>
    </row>
    <row r="24" spans="2:94" x14ac:dyDescent="0.3">
      <c r="B24" s="1" t="s">
        <v>327</v>
      </c>
      <c r="C24" s="51">
        <v>3624.0090600226499</v>
      </c>
      <c r="D24" s="51">
        <v>4699.8867497168703</v>
      </c>
      <c r="E24" s="51">
        <v>4699.8867497168703</v>
      </c>
      <c r="F24" s="51">
        <v>4699.8867497168703</v>
      </c>
      <c r="G24" s="51">
        <v>4699.8867497168803</v>
      </c>
      <c r="H24" s="51">
        <v>4165.8171413809696</v>
      </c>
      <c r="I24" s="51">
        <v>4165.8171413809696</v>
      </c>
      <c r="J24" s="51">
        <v>4213.2113399703703</v>
      </c>
      <c r="K24" s="51">
        <v>4165.8171413809696</v>
      </c>
      <c r="L24" s="51">
        <v>4165.8171413809696</v>
      </c>
      <c r="M24" s="51">
        <v>1844.186337303961</v>
      </c>
      <c r="N24" s="51">
        <v>1164.684638549712</v>
      </c>
      <c r="O24" s="51">
        <v>3089.9394516867401</v>
      </c>
      <c r="P24" s="51">
        <v>4165.8171413809596</v>
      </c>
      <c r="Q24" s="51">
        <v>4165.8171413809596</v>
      </c>
      <c r="R24" s="51">
        <v>4165.8171413809705</v>
      </c>
      <c r="S24" s="51">
        <v>4165.8171413809705</v>
      </c>
      <c r="T24" s="51">
        <v>3443.1208145159098</v>
      </c>
      <c r="U24" s="51">
        <v>3443.1208145159098</v>
      </c>
      <c r="V24" s="51">
        <v>3443.1208145159098</v>
      </c>
      <c r="W24" s="51">
        <v>3443.1208145159098</v>
      </c>
      <c r="X24" s="51">
        <v>3443.1208145159098</v>
      </c>
      <c r="Y24" s="51">
        <v>1154.8662397224271</v>
      </c>
      <c r="Z24" s="51">
        <v>613.910405326503</v>
      </c>
      <c r="AA24" s="51">
        <v>2795.2532372875203</v>
      </c>
      <c r="AB24" s="51">
        <v>4224.6045076281007</v>
      </c>
      <c r="AC24" s="51">
        <v>4383.0981644592903</v>
      </c>
      <c r="AD24" s="51">
        <v>4383.0981644592903</v>
      </c>
      <c r="AE24" s="51">
        <v>4383.0981644592903</v>
      </c>
      <c r="AF24" s="51">
        <v>4535.7506902055102</v>
      </c>
      <c r="AG24" s="51">
        <v>4535.7506902055102</v>
      </c>
      <c r="AH24" s="51">
        <v>4535.7506902055102</v>
      </c>
      <c r="AI24" s="51">
        <v>4535.7506902055102</v>
      </c>
      <c r="AJ24" s="51">
        <v>4535.7506902055102</v>
      </c>
      <c r="AK24" s="51">
        <v>1887.6170686465359</v>
      </c>
      <c r="AL24" s="51">
        <v>1009.574515745262</v>
      </c>
      <c r="AM24" s="51">
        <v>3169.51463363518</v>
      </c>
      <c r="AN24" s="51">
        <v>4535.7506902055002</v>
      </c>
      <c r="AO24" s="51">
        <v>4535.7506902055002</v>
      </c>
      <c r="AP24" s="51">
        <v>4535.7506902055002</v>
      </c>
      <c r="AQ24" s="51">
        <v>4535.7506902055002</v>
      </c>
      <c r="AR24" s="51">
        <v>5209.70133275238</v>
      </c>
      <c r="AS24" s="51">
        <v>5209.70133275238</v>
      </c>
      <c r="AT24" s="51">
        <v>5209.70133275238</v>
      </c>
      <c r="AU24" s="51">
        <v>5209.70133275238</v>
      </c>
      <c r="AV24" s="51">
        <v>5209.70133275238</v>
      </c>
      <c r="AW24" s="51">
        <v>2705.2983186933498</v>
      </c>
      <c r="AX24" s="51">
        <v>1889.8962801882481</v>
      </c>
      <c r="AY24" s="51">
        <v>4200.2020559527</v>
      </c>
      <c r="AZ24" s="51">
        <v>5491.2552835857605</v>
      </c>
      <c r="BA24" s="51">
        <v>5209.70133275238</v>
      </c>
      <c r="BB24" s="51">
        <v>5209.70133275238</v>
      </c>
      <c r="BC24" s="51">
        <v>5209.70133275238</v>
      </c>
      <c r="BD24" s="51">
        <v>5357.7288457999803</v>
      </c>
      <c r="BE24" s="51">
        <v>5117.8045595221702</v>
      </c>
      <c r="BF24" s="51">
        <v>5117.8045595221702</v>
      </c>
      <c r="BG24" s="51">
        <v>5117.8045595221702</v>
      </c>
      <c r="BH24" s="51">
        <v>5117.8045595221702</v>
      </c>
      <c r="BI24" s="51">
        <v>2571.77188090757</v>
      </c>
      <c r="BJ24" s="51">
        <v>1756.3698424024769</v>
      </c>
      <c r="BK24" s="51">
        <v>4791.4774301714497</v>
      </c>
      <c r="BL24" s="51">
        <v>6297.7061957433507</v>
      </c>
      <c r="BM24" s="51">
        <v>6297.7061957433507</v>
      </c>
      <c r="BN24" s="51">
        <v>6297.7061957433507</v>
      </c>
      <c r="BO24" s="51">
        <v>6297.7061957433507</v>
      </c>
      <c r="BP24" s="51">
        <v>5217.3845366465002</v>
      </c>
      <c r="BQ24" s="51">
        <v>4853.4680996876905</v>
      </c>
      <c r="BR24" s="51">
        <v>4853.4680996876905</v>
      </c>
      <c r="BS24" s="51">
        <v>4853.4680996876905</v>
      </c>
      <c r="BT24" s="51">
        <v>4853.4680996876905</v>
      </c>
      <c r="BU24" s="51">
        <v>2048.0184832049708</v>
      </c>
      <c r="BV24" s="51">
        <v>1269.7769493780049</v>
      </c>
      <c r="BW24" s="51">
        <v>3222.8112786546189</v>
      </c>
      <c r="BX24" s="51">
        <v>4642.3326618579003</v>
      </c>
      <c r="BY24" s="51">
        <v>4853.4680996876905</v>
      </c>
      <c r="BZ24" s="51">
        <v>4853.4680996876905</v>
      </c>
      <c r="CA24" s="51">
        <v>5217.3845366465002</v>
      </c>
      <c r="CB24" s="51">
        <v>6579.8414496036203</v>
      </c>
      <c r="CC24" s="51">
        <v>6579.8414496036203</v>
      </c>
      <c r="CD24" s="51">
        <v>6579.8414496036203</v>
      </c>
      <c r="CE24" s="51">
        <v>6579.8414496036203</v>
      </c>
      <c r="CF24" s="51">
        <v>6579.8414496036203</v>
      </c>
      <c r="CG24" s="51">
        <v>3329.5583238958097</v>
      </c>
      <c r="CH24" s="51">
        <v>2378.2559456398603</v>
      </c>
    </row>
    <row r="25" spans="2:94" x14ac:dyDescent="0.3">
      <c r="B25" s="1" t="s">
        <v>328</v>
      </c>
      <c r="C25" s="51">
        <v>2739</v>
      </c>
      <c r="D25" s="51">
        <v>4135</v>
      </c>
      <c r="E25" s="51">
        <v>5194</v>
      </c>
      <c r="F25" s="51">
        <v>6179</v>
      </c>
      <c r="G25" s="51">
        <v>1633</v>
      </c>
      <c r="H25" s="51">
        <v>1616</v>
      </c>
      <c r="I25" s="51">
        <v>1396</v>
      </c>
      <c r="J25" s="51">
        <v>1601</v>
      </c>
      <c r="K25" s="51">
        <v>1807</v>
      </c>
      <c r="L25" s="51">
        <v>1793</v>
      </c>
      <c r="M25" s="51">
        <v>2170</v>
      </c>
      <c r="N25" s="51">
        <v>1873</v>
      </c>
      <c r="O25" s="51">
        <v>2739</v>
      </c>
      <c r="P25" s="51">
        <v>1396</v>
      </c>
      <c r="Q25" s="51">
        <v>1059</v>
      </c>
      <c r="R25" s="51">
        <v>985</v>
      </c>
      <c r="S25" s="51">
        <v>1633</v>
      </c>
      <c r="T25" s="51">
        <v>1616</v>
      </c>
      <c r="U25" s="51">
        <v>1396</v>
      </c>
      <c r="V25" s="51">
        <v>1601</v>
      </c>
      <c r="W25" s="51">
        <v>1737</v>
      </c>
      <c r="X25" s="51">
        <v>1793</v>
      </c>
      <c r="Y25" s="51">
        <v>2170</v>
      </c>
      <c r="Z25" s="51">
        <v>1873</v>
      </c>
      <c r="AA25" s="51">
        <v>2739</v>
      </c>
      <c r="AB25" s="51">
        <v>1396</v>
      </c>
      <c r="AC25" s="51">
        <v>1059</v>
      </c>
      <c r="AD25" s="51">
        <v>985</v>
      </c>
      <c r="AE25" s="51">
        <v>1633</v>
      </c>
      <c r="AF25" s="51">
        <v>1616</v>
      </c>
      <c r="AG25" s="51">
        <v>1396</v>
      </c>
      <c r="AH25" s="51">
        <v>1601</v>
      </c>
      <c r="AI25" s="51">
        <v>1673</v>
      </c>
      <c r="AJ25" s="51">
        <v>1793</v>
      </c>
      <c r="AK25" s="51">
        <v>2170</v>
      </c>
      <c r="AL25" s="51">
        <v>1873</v>
      </c>
      <c r="AM25" s="51">
        <v>2739</v>
      </c>
      <c r="AN25" s="51">
        <v>1396</v>
      </c>
      <c r="AO25" s="51">
        <v>1059</v>
      </c>
      <c r="AP25" s="51">
        <v>985</v>
      </c>
      <c r="AQ25" s="51">
        <v>1633</v>
      </c>
      <c r="AR25" s="51">
        <v>1616</v>
      </c>
      <c r="AS25" s="51">
        <v>1396</v>
      </c>
      <c r="AT25" s="51">
        <v>1601</v>
      </c>
      <c r="AU25" s="51">
        <v>1739</v>
      </c>
      <c r="AV25" s="51">
        <v>1793</v>
      </c>
      <c r="AW25" s="51">
        <v>2170</v>
      </c>
      <c r="AX25" s="51">
        <v>1873</v>
      </c>
      <c r="AY25" s="51">
        <v>2739</v>
      </c>
      <c r="AZ25" s="51">
        <v>1396</v>
      </c>
      <c r="BA25" s="51">
        <v>1059</v>
      </c>
      <c r="BB25" s="51">
        <v>985</v>
      </c>
      <c r="BC25" s="51">
        <v>1633</v>
      </c>
      <c r="BD25" s="51">
        <v>1616</v>
      </c>
      <c r="BE25" s="51">
        <v>1396</v>
      </c>
      <c r="BF25" s="51">
        <v>1601</v>
      </c>
      <c r="BG25" s="51">
        <v>1739</v>
      </c>
      <c r="BH25" s="51">
        <v>1793</v>
      </c>
      <c r="BI25" s="51">
        <v>2170</v>
      </c>
      <c r="BJ25" s="51">
        <v>1873</v>
      </c>
      <c r="BK25" s="51">
        <v>2739</v>
      </c>
      <c r="BL25" s="51">
        <v>1396</v>
      </c>
      <c r="BM25" s="51">
        <v>1059</v>
      </c>
      <c r="BN25" s="51">
        <v>985</v>
      </c>
      <c r="BO25" s="51">
        <v>1633</v>
      </c>
      <c r="BP25" s="51">
        <v>1616</v>
      </c>
      <c r="BQ25" s="51">
        <v>1696</v>
      </c>
      <c r="BR25" s="51">
        <v>1901</v>
      </c>
      <c r="BS25" s="51">
        <v>2039</v>
      </c>
      <c r="BT25" s="51">
        <v>2093</v>
      </c>
      <c r="BU25" s="51">
        <v>2470</v>
      </c>
      <c r="BV25" s="51">
        <v>2173</v>
      </c>
      <c r="BW25" s="51">
        <v>3039</v>
      </c>
      <c r="BX25" s="51">
        <v>1696</v>
      </c>
      <c r="BY25" s="51">
        <v>1359</v>
      </c>
      <c r="BZ25" s="51">
        <v>1285</v>
      </c>
      <c r="CA25" s="51">
        <v>1633</v>
      </c>
      <c r="CB25" s="51">
        <v>1616</v>
      </c>
      <c r="CC25" s="51">
        <v>1396</v>
      </c>
      <c r="CD25" s="51">
        <v>1601</v>
      </c>
      <c r="CE25" s="51">
        <v>1739</v>
      </c>
      <c r="CF25" s="51">
        <v>1793</v>
      </c>
      <c r="CG25" s="51">
        <v>2170</v>
      </c>
      <c r="CH25" s="51">
        <v>1873</v>
      </c>
    </row>
    <row r="26" spans="2:94" x14ac:dyDescent="0.3">
      <c r="B26" s="1" t="s">
        <v>329</v>
      </c>
      <c r="C26" s="51">
        <v>257</v>
      </c>
      <c r="D26" s="51">
        <v>388</v>
      </c>
      <c r="E26" s="51">
        <v>488</v>
      </c>
      <c r="F26" s="51">
        <v>581</v>
      </c>
      <c r="G26" s="51">
        <v>154</v>
      </c>
      <c r="H26" s="51">
        <v>152</v>
      </c>
      <c r="I26" s="51">
        <v>131</v>
      </c>
      <c r="J26" s="51">
        <v>151</v>
      </c>
      <c r="K26" s="51">
        <v>164</v>
      </c>
      <c r="L26" s="51">
        <v>169</v>
      </c>
      <c r="M26" s="51">
        <v>204</v>
      </c>
      <c r="N26" s="51">
        <v>176</v>
      </c>
      <c r="O26" s="51">
        <v>257</v>
      </c>
      <c r="P26" s="51">
        <v>131</v>
      </c>
      <c r="Q26" s="51">
        <v>100</v>
      </c>
      <c r="R26" s="51">
        <v>93</v>
      </c>
      <c r="S26" s="51">
        <v>154</v>
      </c>
      <c r="T26" s="51">
        <v>152</v>
      </c>
      <c r="U26" s="51">
        <v>131</v>
      </c>
      <c r="V26" s="51">
        <v>151</v>
      </c>
      <c r="W26" s="51">
        <v>164</v>
      </c>
      <c r="X26" s="51">
        <v>169</v>
      </c>
      <c r="Y26" s="51">
        <v>204</v>
      </c>
      <c r="Z26" s="51">
        <v>176</v>
      </c>
      <c r="AA26" s="51">
        <v>257</v>
      </c>
      <c r="AB26" s="51">
        <v>131</v>
      </c>
      <c r="AC26" s="51">
        <v>100</v>
      </c>
      <c r="AD26" s="51">
        <v>93</v>
      </c>
      <c r="AE26" s="51">
        <v>154</v>
      </c>
      <c r="AF26" s="51">
        <v>152</v>
      </c>
      <c r="AG26" s="51">
        <v>131</v>
      </c>
      <c r="AH26" s="51">
        <v>151</v>
      </c>
      <c r="AI26" s="51">
        <v>164</v>
      </c>
      <c r="AJ26" s="51">
        <v>169</v>
      </c>
      <c r="AK26" s="51">
        <v>204</v>
      </c>
      <c r="AL26" s="51">
        <v>176</v>
      </c>
      <c r="AM26" s="51">
        <v>257</v>
      </c>
      <c r="AN26" s="51">
        <v>131</v>
      </c>
      <c r="AO26" s="51">
        <v>100</v>
      </c>
      <c r="AP26" s="51">
        <v>93</v>
      </c>
      <c r="AQ26" s="51">
        <v>154</v>
      </c>
      <c r="AR26" s="51">
        <v>152</v>
      </c>
      <c r="AS26" s="51">
        <v>131</v>
      </c>
      <c r="AT26" s="51">
        <v>151</v>
      </c>
      <c r="AU26" s="51">
        <v>164</v>
      </c>
      <c r="AV26" s="51">
        <v>169</v>
      </c>
      <c r="AW26" s="51">
        <v>204</v>
      </c>
      <c r="AX26" s="51">
        <v>176</v>
      </c>
      <c r="AY26" s="51">
        <v>257</v>
      </c>
      <c r="AZ26" s="51">
        <v>131</v>
      </c>
      <c r="BA26" s="51">
        <v>100</v>
      </c>
      <c r="BB26" s="51">
        <v>93</v>
      </c>
      <c r="BC26" s="51">
        <v>154</v>
      </c>
      <c r="BD26" s="51">
        <v>152</v>
      </c>
      <c r="BE26" s="51">
        <v>131</v>
      </c>
      <c r="BF26" s="51">
        <v>151</v>
      </c>
      <c r="BG26" s="51">
        <v>164</v>
      </c>
      <c r="BH26" s="51">
        <v>169</v>
      </c>
      <c r="BI26" s="51">
        <v>204</v>
      </c>
      <c r="BJ26" s="51">
        <v>176</v>
      </c>
      <c r="BK26" s="51">
        <v>257</v>
      </c>
      <c r="BL26" s="51">
        <v>131</v>
      </c>
      <c r="BM26" s="51">
        <v>100</v>
      </c>
      <c r="BN26" s="51">
        <v>93</v>
      </c>
      <c r="BO26" s="51">
        <v>154</v>
      </c>
      <c r="BP26" s="51">
        <v>152</v>
      </c>
      <c r="BQ26" s="51">
        <v>131</v>
      </c>
      <c r="BR26" s="51">
        <v>151</v>
      </c>
      <c r="BS26" s="51">
        <v>164</v>
      </c>
      <c r="BT26" s="51">
        <v>169</v>
      </c>
      <c r="BU26" s="51">
        <v>204</v>
      </c>
      <c r="BV26" s="51">
        <v>176</v>
      </c>
      <c r="BW26" s="51">
        <v>257</v>
      </c>
      <c r="BX26" s="51">
        <v>131</v>
      </c>
      <c r="BY26" s="51">
        <v>100</v>
      </c>
      <c r="BZ26" s="51">
        <v>93</v>
      </c>
      <c r="CA26" s="51">
        <v>154</v>
      </c>
      <c r="CB26" s="51">
        <v>152</v>
      </c>
      <c r="CC26" s="51">
        <v>131</v>
      </c>
      <c r="CD26" s="51">
        <v>151</v>
      </c>
      <c r="CE26" s="51">
        <v>164</v>
      </c>
      <c r="CF26" s="51">
        <v>169</v>
      </c>
      <c r="CG26" s="51">
        <v>204</v>
      </c>
      <c r="CH26" s="51">
        <v>176</v>
      </c>
    </row>
    <row r="27" spans="2:94" x14ac:dyDescent="0.3">
      <c r="B27" s="1" t="s">
        <v>330</v>
      </c>
      <c r="C27" s="53">
        <f t="shared" ref="C27:F27" si="26">C23-C25</f>
        <v>2739.9710221579699</v>
      </c>
      <c r="D27" s="53">
        <f t="shared" si="26"/>
        <v>3545.7799627409704</v>
      </c>
      <c r="E27" s="53">
        <f t="shared" si="26"/>
        <v>3722.2639627409699</v>
      </c>
      <c r="F27" s="53">
        <f t="shared" si="26"/>
        <v>3898.6148127409997</v>
      </c>
      <c r="G27" s="53">
        <f t="shared" ref="G27:AL27" si="27">G23-G25</f>
        <v>8455.1216745659294</v>
      </c>
      <c r="H27" s="53">
        <f t="shared" si="27"/>
        <v>8510.1568425801179</v>
      </c>
      <c r="I27" s="53">
        <f t="shared" si="27"/>
        <v>8355.8925662300153</v>
      </c>
      <c r="J27" s="53">
        <f t="shared" si="27"/>
        <v>8488.8691648194163</v>
      </c>
      <c r="K27" s="53">
        <f t="shared" si="27"/>
        <v>8735.9145044050565</v>
      </c>
      <c r="L27" s="53">
        <f t="shared" si="27"/>
        <v>9035.9264662300175</v>
      </c>
      <c r="M27" s="53">
        <f t="shared" si="27"/>
        <v>6696.4647385031112</v>
      </c>
      <c r="N27" s="53">
        <f t="shared" si="27"/>
        <v>2813.3996416576056</v>
      </c>
      <c r="O27" s="53">
        <f t="shared" si="27"/>
        <v>2924.7665683534069</v>
      </c>
      <c r="P27" s="53">
        <f t="shared" si="27"/>
        <v>7436.1664330476269</v>
      </c>
      <c r="Q27" s="53">
        <f t="shared" si="27"/>
        <v>10312.73310804762</v>
      </c>
      <c r="R27" s="53">
        <f t="shared" si="27"/>
        <v>10711.894308047631</v>
      </c>
      <c r="S27" s="53">
        <f t="shared" si="27"/>
        <v>10163.980358047631</v>
      </c>
      <c r="T27" s="53">
        <f t="shared" si="27"/>
        <v>9521.5990311825699</v>
      </c>
      <c r="U27" s="53">
        <f t="shared" si="27"/>
        <v>9531.4754811825696</v>
      </c>
      <c r="V27" s="53">
        <f t="shared" si="27"/>
        <v>9257.6854811825688</v>
      </c>
      <c r="W27" s="53">
        <f t="shared" si="27"/>
        <v>9249.4569811825677</v>
      </c>
      <c r="X27" s="53">
        <f t="shared" si="27"/>
        <v>9041.2258811825704</v>
      </c>
      <c r="Y27" s="53">
        <f t="shared" si="27"/>
        <v>5170.1462563890873</v>
      </c>
      <c r="Z27" s="53">
        <f t="shared" si="27"/>
        <v>1687.1512036598347</v>
      </c>
      <c r="AA27" s="53">
        <f t="shared" si="27"/>
        <v>2948.2202139541841</v>
      </c>
      <c r="AB27" s="53">
        <f t="shared" si="27"/>
        <v>7922.4238442947608</v>
      </c>
      <c r="AC27" s="53">
        <f t="shared" si="27"/>
        <v>11503.25340112595</v>
      </c>
      <c r="AD27" s="53">
        <f t="shared" si="27"/>
        <v>12056.29200112595</v>
      </c>
      <c r="AE27" s="53">
        <f t="shared" si="27"/>
        <v>11348.87900112595</v>
      </c>
      <c r="AF27" s="53">
        <f t="shared" si="27"/>
        <v>11443.650116872172</v>
      </c>
      <c r="AG27" s="53">
        <f t="shared" si="27"/>
        <v>11770.485816872171</v>
      </c>
      <c r="AH27" s="53">
        <f t="shared" si="27"/>
        <v>11443.037816872173</v>
      </c>
      <c r="AI27" s="53">
        <f t="shared" si="27"/>
        <v>11608.11381687217</v>
      </c>
      <c r="AJ27" s="53">
        <f t="shared" si="27"/>
        <v>11389.87411687217</v>
      </c>
      <c r="AK27" s="53">
        <f t="shared" si="27"/>
        <v>6249.6195953132028</v>
      </c>
      <c r="AL27" s="53">
        <f t="shared" si="27"/>
        <v>2094.1046957452609</v>
      </c>
      <c r="AM27" s="53">
        <f t="shared" ref="AM27:BO27" si="28">AM23-AM25</f>
        <v>4423.6634969685174</v>
      </c>
      <c r="AN27" s="53">
        <f t="shared" si="28"/>
        <v>9327.3662135388386</v>
      </c>
      <c r="AO27" s="53">
        <f t="shared" si="28"/>
        <v>11364.196613538841</v>
      </c>
      <c r="AP27" s="53">
        <f t="shared" si="28"/>
        <v>11537.424143538838</v>
      </c>
      <c r="AQ27" s="53">
        <f t="shared" si="28"/>
        <v>10861.102643538836</v>
      </c>
      <c r="AR27" s="53">
        <f t="shared" si="28"/>
        <v>11366.451996085716</v>
      </c>
      <c r="AS27" s="53">
        <f t="shared" si="28"/>
        <v>11502.837996085716</v>
      </c>
      <c r="AT27" s="53">
        <f t="shared" si="28"/>
        <v>11056.188996085717</v>
      </c>
      <c r="AU27" s="53">
        <f t="shared" si="28"/>
        <v>10797.681996085716</v>
      </c>
      <c r="AV27" s="53">
        <f t="shared" si="28"/>
        <v>11089.799846085716</v>
      </c>
      <c r="AW27" s="53">
        <f t="shared" si="28"/>
        <v>7294.3671320266913</v>
      </c>
      <c r="AX27" s="53">
        <f t="shared" si="28"/>
        <v>3797.0179968549182</v>
      </c>
      <c r="AY27" s="53">
        <f t="shared" si="28"/>
        <v>5023.9825559526998</v>
      </c>
      <c r="AZ27" s="53">
        <f t="shared" si="28"/>
        <v>10052.135783585753</v>
      </c>
      <c r="BA27" s="53">
        <f t="shared" si="28"/>
        <v>12871.091332752369</v>
      </c>
      <c r="BB27" s="53">
        <f t="shared" si="28"/>
        <v>12848.408332752369</v>
      </c>
      <c r="BC27" s="53">
        <f t="shared" si="28"/>
        <v>11172.082832752369</v>
      </c>
      <c r="BD27" s="53">
        <f t="shared" si="28"/>
        <v>11490.184345799971</v>
      </c>
      <c r="BE27" s="53">
        <f t="shared" si="28"/>
        <v>11103.12305952216</v>
      </c>
      <c r="BF27" s="53">
        <f t="shared" si="28"/>
        <v>11641.16455952216</v>
      </c>
      <c r="BG27" s="53">
        <f t="shared" si="28"/>
        <v>11218.620559522158</v>
      </c>
      <c r="BH27" s="53">
        <f t="shared" si="28"/>
        <v>10886.574759522158</v>
      </c>
      <c r="BI27" s="53">
        <f t="shared" si="28"/>
        <v>5804.7010809075628</v>
      </c>
      <c r="BJ27" s="53">
        <f t="shared" si="28"/>
        <v>1883.3730424024766</v>
      </c>
      <c r="BK27" s="53">
        <f t="shared" si="28"/>
        <v>6719.1440968381175</v>
      </c>
      <c r="BL27" s="53">
        <f t="shared" si="28"/>
        <v>11068.372862410017</v>
      </c>
      <c r="BM27" s="53">
        <f t="shared" si="28"/>
        <v>11405.372862410017</v>
      </c>
      <c r="BN27" s="53">
        <f t="shared" si="28"/>
        <v>11479.372862410017</v>
      </c>
      <c r="BO27" s="53">
        <f t="shared" si="28"/>
        <v>10331.372862410017</v>
      </c>
      <c r="BP27" s="53">
        <f t="shared" ref="BP27:CH27" si="29">BP23-BP25</f>
        <v>10268.051203313167</v>
      </c>
      <c r="BQ27" s="53">
        <f t="shared" si="29"/>
        <v>8824.1347663543565</v>
      </c>
      <c r="BR27" s="53">
        <f t="shared" si="29"/>
        <v>8619.1347663543565</v>
      </c>
      <c r="BS27" s="53">
        <f t="shared" si="29"/>
        <v>8981.1347663543565</v>
      </c>
      <c r="BT27" s="53">
        <f t="shared" si="29"/>
        <v>8427.1347663543565</v>
      </c>
      <c r="BU27" s="53">
        <f t="shared" si="29"/>
        <v>6244.6851498716369</v>
      </c>
      <c r="BV27" s="53">
        <f t="shared" si="29"/>
        <v>3763.4436160446694</v>
      </c>
      <c r="BW27" s="53">
        <f t="shared" si="29"/>
        <v>4850.4779453212841</v>
      </c>
      <c r="BX27" s="53">
        <f t="shared" si="29"/>
        <v>9112.9993285245673</v>
      </c>
      <c r="BY27" s="53">
        <f t="shared" si="29"/>
        <v>9661.1347663543565</v>
      </c>
      <c r="BZ27" s="53">
        <f t="shared" si="29"/>
        <v>9735.1347663543565</v>
      </c>
      <c r="CA27" s="53">
        <f t="shared" si="29"/>
        <v>9251.0512033131672</v>
      </c>
      <c r="CB27" s="53">
        <f t="shared" si="29"/>
        <v>11630.508116270286</v>
      </c>
      <c r="CC27" s="53">
        <f t="shared" si="29"/>
        <v>10850.508116270286</v>
      </c>
      <c r="CD27" s="53">
        <f t="shared" si="29"/>
        <v>10645.508116270286</v>
      </c>
      <c r="CE27" s="53">
        <f t="shared" si="29"/>
        <v>11007.508116270286</v>
      </c>
      <c r="CF27" s="53">
        <f t="shared" si="29"/>
        <v>10453.508116270286</v>
      </c>
      <c r="CG27" s="53">
        <f t="shared" si="29"/>
        <v>7826.2249905624758</v>
      </c>
      <c r="CH27" s="53">
        <f t="shared" si="29"/>
        <v>5171.9226123065246</v>
      </c>
    </row>
    <row r="28" spans="2:94" x14ac:dyDescent="0.3">
      <c r="B28" s="1" t="s">
        <v>331</v>
      </c>
      <c r="C28" s="53">
        <f t="shared" ref="C28:F28" si="30">C24-C26</f>
        <v>3367.0090600226499</v>
      </c>
      <c r="D28" s="53">
        <f t="shared" si="30"/>
        <v>4311.8867497168703</v>
      </c>
      <c r="E28" s="53">
        <f t="shared" si="30"/>
        <v>4211.8867497168703</v>
      </c>
      <c r="F28" s="53">
        <f t="shared" si="30"/>
        <v>4118.8867497168703</v>
      </c>
      <c r="G28" s="53">
        <f t="shared" ref="G28:AL28" si="31">G24-G26</f>
        <v>4545.8867497168803</v>
      </c>
      <c r="H28" s="53">
        <f t="shared" si="31"/>
        <v>4013.8171413809696</v>
      </c>
      <c r="I28" s="53">
        <f t="shared" si="31"/>
        <v>4034.8171413809696</v>
      </c>
      <c r="J28" s="53">
        <f t="shared" si="31"/>
        <v>4062.2113399703703</v>
      </c>
      <c r="K28" s="53">
        <f t="shared" si="31"/>
        <v>4001.8171413809696</v>
      </c>
      <c r="L28" s="53">
        <f t="shared" si="31"/>
        <v>3996.8171413809696</v>
      </c>
      <c r="M28" s="53">
        <f t="shared" si="31"/>
        <v>1640.186337303961</v>
      </c>
      <c r="N28" s="53">
        <f t="shared" si="31"/>
        <v>988.68463854971196</v>
      </c>
      <c r="O28" s="53">
        <f t="shared" si="31"/>
        <v>2832.9394516867401</v>
      </c>
      <c r="P28" s="53">
        <f t="shared" si="31"/>
        <v>4034.8171413809596</v>
      </c>
      <c r="Q28" s="53">
        <f t="shared" si="31"/>
        <v>4065.8171413809596</v>
      </c>
      <c r="R28" s="53">
        <f t="shared" si="31"/>
        <v>4072.8171413809705</v>
      </c>
      <c r="S28" s="53">
        <f t="shared" si="31"/>
        <v>4011.8171413809705</v>
      </c>
      <c r="T28" s="53">
        <f t="shared" si="31"/>
        <v>3291.1208145159098</v>
      </c>
      <c r="U28" s="53">
        <f t="shared" si="31"/>
        <v>3312.1208145159098</v>
      </c>
      <c r="V28" s="53">
        <f t="shared" si="31"/>
        <v>3292.1208145159098</v>
      </c>
      <c r="W28" s="53">
        <f t="shared" si="31"/>
        <v>3279.1208145159098</v>
      </c>
      <c r="X28" s="53">
        <f t="shared" si="31"/>
        <v>3274.1208145159098</v>
      </c>
      <c r="Y28" s="53">
        <f t="shared" si="31"/>
        <v>950.86623972242705</v>
      </c>
      <c r="Z28" s="53">
        <f t="shared" si="31"/>
        <v>437.910405326503</v>
      </c>
      <c r="AA28" s="53">
        <f t="shared" si="31"/>
        <v>2538.2532372875203</v>
      </c>
      <c r="AB28" s="53">
        <f t="shared" si="31"/>
        <v>4093.6045076281007</v>
      </c>
      <c r="AC28" s="53">
        <f t="shared" si="31"/>
        <v>4283.0981644592903</v>
      </c>
      <c r="AD28" s="53">
        <f t="shared" si="31"/>
        <v>4290.0981644592903</v>
      </c>
      <c r="AE28" s="53">
        <f t="shared" si="31"/>
        <v>4229.0981644592903</v>
      </c>
      <c r="AF28" s="53">
        <f t="shared" si="31"/>
        <v>4383.7506902055102</v>
      </c>
      <c r="AG28" s="53">
        <f t="shared" si="31"/>
        <v>4404.7506902055102</v>
      </c>
      <c r="AH28" s="53">
        <f t="shared" si="31"/>
        <v>4384.7506902055102</v>
      </c>
      <c r="AI28" s="53">
        <f t="shared" si="31"/>
        <v>4371.7506902055102</v>
      </c>
      <c r="AJ28" s="53">
        <f t="shared" si="31"/>
        <v>4366.7506902055102</v>
      </c>
      <c r="AK28" s="53">
        <f t="shared" si="31"/>
        <v>1683.6170686465359</v>
      </c>
      <c r="AL28" s="53">
        <f t="shared" si="31"/>
        <v>833.57451574526203</v>
      </c>
      <c r="AM28" s="53">
        <f t="shared" ref="AM28:BO28" si="32">AM24-AM26</f>
        <v>2912.51463363518</v>
      </c>
      <c r="AN28" s="53">
        <f t="shared" si="32"/>
        <v>4404.7506902055002</v>
      </c>
      <c r="AO28" s="53">
        <f t="shared" si="32"/>
        <v>4435.7506902055002</v>
      </c>
      <c r="AP28" s="53">
        <f t="shared" si="32"/>
        <v>4442.7506902055002</v>
      </c>
      <c r="AQ28" s="53">
        <f t="shared" si="32"/>
        <v>4381.7506902055002</v>
      </c>
      <c r="AR28" s="53">
        <f t="shared" si="32"/>
        <v>5057.70133275238</v>
      </c>
      <c r="AS28" s="53">
        <f t="shared" si="32"/>
        <v>5078.70133275238</v>
      </c>
      <c r="AT28" s="53">
        <f t="shared" si="32"/>
        <v>5058.70133275238</v>
      </c>
      <c r="AU28" s="53">
        <f t="shared" si="32"/>
        <v>5045.70133275238</v>
      </c>
      <c r="AV28" s="53">
        <f t="shared" si="32"/>
        <v>5040.70133275238</v>
      </c>
      <c r="AW28" s="53">
        <f t="shared" si="32"/>
        <v>2501.2983186933498</v>
      </c>
      <c r="AX28" s="53">
        <f t="shared" si="32"/>
        <v>1713.8962801882481</v>
      </c>
      <c r="AY28" s="53">
        <f t="shared" si="32"/>
        <v>3943.2020559527</v>
      </c>
      <c r="AZ28" s="53">
        <f t="shared" si="32"/>
        <v>5360.2552835857605</v>
      </c>
      <c r="BA28" s="53">
        <f t="shared" si="32"/>
        <v>5109.70133275238</v>
      </c>
      <c r="BB28" s="53">
        <f t="shared" si="32"/>
        <v>5116.70133275238</v>
      </c>
      <c r="BC28" s="53">
        <f t="shared" si="32"/>
        <v>5055.70133275238</v>
      </c>
      <c r="BD28" s="53">
        <f t="shared" si="32"/>
        <v>5205.7288457999803</v>
      </c>
      <c r="BE28" s="53">
        <f t="shared" si="32"/>
        <v>4986.8045595221702</v>
      </c>
      <c r="BF28" s="53">
        <f t="shared" si="32"/>
        <v>4966.8045595221702</v>
      </c>
      <c r="BG28" s="53">
        <f t="shared" si="32"/>
        <v>4953.8045595221702</v>
      </c>
      <c r="BH28" s="53">
        <f t="shared" si="32"/>
        <v>4948.8045595221702</v>
      </c>
      <c r="BI28" s="53">
        <f t="shared" si="32"/>
        <v>2367.77188090757</v>
      </c>
      <c r="BJ28" s="53">
        <f t="shared" si="32"/>
        <v>1580.3698424024769</v>
      </c>
      <c r="BK28" s="53">
        <f t="shared" si="32"/>
        <v>4534.4774301714497</v>
      </c>
      <c r="BL28" s="53">
        <f t="shared" si="32"/>
        <v>6166.7061957433507</v>
      </c>
      <c r="BM28" s="53">
        <f t="shared" si="32"/>
        <v>6197.7061957433507</v>
      </c>
      <c r="BN28" s="53">
        <f t="shared" si="32"/>
        <v>6204.7061957433507</v>
      </c>
      <c r="BO28" s="53">
        <f t="shared" si="32"/>
        <v>6143.7061957433507</v>
      </c>
      <c r="BP28" s="53">
        <f t="shared" ref="BP28:CH28" si="33">BP24-BP26</f>
        <v>5065.3845366465002</v>
      </c>
      <c r="BQ28" s="53">
        <f t="shared" si="33"/>
        <v>4722.4680996876905</v>
      </c>
      <c r="BR28" s="53">
        <f t="shared" si="33"/>
        <v>4702.4680996876905</v>
      </c>
      <c r="BS28" s="53">
        <f t="shared" si="33"/>
        <v>4689.4680996876905</v>
      </c>
      <c r="BT28" s="53">
        <f t="shared" si="33"/>
        <v>4684.4680996876905</v>
      </c>
      <c r="BU28" s="53">
        <f t="shared" si="33"/>
        <v>1844.0184832049708</v>
      </c>
      <c r="BV28" s="53">
        <f t="shared" si="33"/>
        <v>1093.7769493780049</v>
      </c>
      <c r="BW28" s="53">
        <f t="shared" si="33"/>
        <v>2965.8112786546189</v>
      </c>
      <c r="BX28" s="53">
        <f t="shared" si="33"/>
        <v>4511.3326618579003</v>
      </c>
      <c r="BY28" s="53">
        <f t="shared" si="33"/>
        <v>4753.4680996876905</v>
      </c>
      <c r="BZ28" s="53">
        <f t="shared" si="33"/>
        <v>4760.4680996876905</v>
      </c>
      <c r="CA28" s="53">
        <f t="shared" si="33"/>
        <v>5063.3845366465002</v>
      </c>
      <c r="CB28" s="53">
        <f t="shared" si="33"/>
        <v>6427.8414496036203</v>
      </c>
      <c r="CC28" s="53">
        <f t="shared" si="33"/>
        <v>6448.8414496036203</v>
      </c>
      <c r="CD28" s="53">
        <f t="shared" si="33"/>
        <v>6428.8414496036203</v>
      </c>
      <c r="CE28" s="53">
        <f t="shared" si="33"/>
        <v>6415.8414496036203</v>
      </c>
      <c r="CF28" s="53">
        <f t="shared" si="33"/>
        <v>6410.8414496036203</v>
      </c>
      <c r="CG28" s="53">
        <f t="shared" si="33"/>
        <v>3125.5583238958097</v>
      </c>
      <c r="CH28" s="53">
        <f t="shared" si="33"/>
        <v>2202.2559456398603</v>
      </c>
    </row>
    <row r="30" spans="2:94" x14ac:dyDescent="0.3">
      <c r="B30" s="1" t="s">
        <v>333</v>
      </c>
    </row>
    <row r="31" spans="2:94" x14ac:dyDescent="0.3">
      <c r="B31" s="1" t="s">
        <v>330</v>
      </c>
      <c r="C31" s="51">
        <f>Mercado!DG81-Mercado!DF81+(Mercado!DG82-Mercado!DF82)*60</f>
        <v>26099</v>
      </c>
      <c r="D31" s="51">
        <f>Mercado!DH81-Mercado!DG81+(Mercado!DH82-Mercado!DG82)*60</f>
        <v>10715</v>
      </c>
      <c r="E31" s="51">
        <f>Mercado!DI81-Mercado!DH81+(Mercado!DI82-Mercado!DH82)*60</f>
        <v>6311</v>
      </c>
      <c r="F31" s="51">
        <f>Mercado!DJ81-Mercado!DI81+(Mercado!DJ82-Mercado!DI82)*60</f>
        <v>17374</v>
      </c>
      <c r="G31" s="51">
        <f>Mercado!DK81-Mercado!DJ81+(Mercado!DK82-Mercado!DJ82)*60</f>
        <v>18180</v>
      </c>
      <c r="H31" s="51">
        <f>Mercado!DL81-Mercado!DK81+(Mercado!DL82-Mercado!DK82)*60</f>
        <v>8510.156842580087</v>
      </c>
      <c r="I31" s="51">
        <f>Mercado!DM81-Mercado!DL81+(Mercado!DM82-Mercado!DL82)*60</f>
        <v>8355.8925662299516</v>
      </c>
      <c r="J31" s="51">
        <f>Mercado!DN81-Mercado!DM81+(Mercado!DN82-Mercado!DM82)*60</f>
        <v>8488.8691648194654</v>
      </c>
      <c r="K31" s="51">
        <f>Mercado!DO81-Mercado!DN81+(Mercado!DO82-Mercado!DN82)*60</f>
        <v>8735.914504404951</v>
      </c>
      <c r="L31" s="51">
        <f>Mercado!DP81-Mercado!DO81+(Mercado!DP82-Mercado!DO82)*60</f>
        <v>9035.9264662300484</v>
      </c>
      <c r="M31" s="51">
        <f>Mercado!DQ81-Mercado!DP81+(Mercado!DQ82-Mercado!DP82)*60</f>
        <v>6696.4647385033313</v>
      </c>
      <c r="N31" s="51">
        <f>Mercado!DR81-Mercado!DQ81+(Mercado!DR82-Mercado!DQ82)*60</f>
        <v>2813.3996416571536</v>
      </c>
      <c r="O31" s="51">
        <f>Mercado!DS81-Mercado!DR81+(Mercado!DS82-Mercado!DR82)*60</f>
        <v>2924.766568353567</v>
      </c>
      <c r="P31" s="51">
        <f>Mercado!DT81-Mercado!DS81+(Mercado!DT82-Mercado!DS82)*60</f>
        <v>7436.1664330475833</v>
      </c>
      <c r="Q31" s="51">
        <f>Mercado!DU81-Mercado!DT81+(Mercado!DU82-Mercado!DT82)*60</f>
        <v>10312.733108047956</v>
      </c>
      <c r="R31" s="51">
        <f>Mercado!DV81-Mercado!DU81+(Mercado!DV82-Mercado!DU82)*60</f>
        <v>10711.894308047304</v>
      </c>
      <c r="S31" s="51">
        <f>Mercado!DW81-Mercado!DV81+(Mercado!DW82-Mercado!DV82)*60</f>
        <v>10163.980358047942</v>
      </c>
      <c r="T31" s="51">
        <f>Mercado!DX81-Mercado!DW81+(Mercado!DX82-Mercado!DW82)*60</f>
        <v>9521.5990311825153</v>
      </c>
      <c r="U31" s="51">
        <f>Mercado!DY81-Mercado!DX81+(Mercado!DY82-Mercado!DX82)*60</f>
        <v>9531.4754811822204</v>
      </c>
      <c r="V31" s="51">
        <f>Mercado!DZ81-Mercado!DY81+(Mercado!DZ82-Mercado!DY82)*60</f>
        <v>9257.6854811826925</v>
      </c>
      <c r="W31" s="51">
        <f>Mercado!EA81-Mercado!DZ81+(Mercado!EA82-Mercado!DZ82)*60</f>
        <v>9249.4569811827969</v>
      </c>
      <c r="X31" s="51">
        <f>Mercado!EB81-Mercado!EA81+(Mercado!EB82-Mercado!EA82)*60</f>
        <v>9041.2258811826905</v>
      </c>
      <c r="Y31" s="51">
        <f>Mercado!EC81-Mercado!EB81+(Mercado!EC82-Mercado!EB82)*60</f>
        <v>5170.1462563889363</v>
      </c>
      <c r="Z31" s="51">
        <f>Mercado!ED81-Mercado!EC81+(Mercado!ED82-Mercado!EC82)*60</f>
        <v>1687.1512036598797</v>
      </c>
      <c r="AA31" s="51">
        <f>Mercado!EE81-Mercado!ED81+(Mercado!EE82-Mercado!ED82)*60</f>
        <v>2948.220213953995</v>
      </c>
      <c r="AB31" s="51">
        <f>Mercado!EF81-Mercado!EE81+(Mercado!EF82-Mercado!EE82)*60</f>
        <v>7922.4238442950082</v>
      </c>
      <c r="AC31" s="51">
        <f>Mercado!EG81-Mercado!EF81+(Mercado!EG82-Mercado!EF82)*60</f>
        <v>11503.253401125869</v>
      </c>
      <c r="AD31" s="51">
        <f>Mercado!EH81-Mercado!EG81+(Mercado!EH82-Mercado!EG82)*60</f>
        <v>12056.292001125978</v>
      </c>
      <c r="AE31" s="51">
        <f>Mercado!EI81-Mercado!EH81+(Mercado!EI82-Mercado!EH82)*60</f>
        <v>11348.879001125999</v>
      </c>
      <c r="AF31" s="51">
        <f>Mercado!EJ81-Mercado!EI81+(Mercado!EJ82-Mercado!EI82)*60</f>
        <v>11443.650116871911</v>
      </c>
      <c r="AG31" s="51">
        <f>Mercado!EK81-Mercado!EJ81+(Mercado!EK82-Mercado!EJ82)*60</f>
        <v>11770.485816872344</v>
      </c>
      <c r="AH31" s="51">
        <f>Mercado!EL81-Mercado!EK81+(Mercado!EL82-Mercado!EK82)*60</f>
        <v>11443.037816872267</v>
      </c>
      <c r="AI31" s="51">
        <f>Mercado!EM81-Mercado!EL81+(Mercado!EM82-Mercado!EL82)*60</f>
        <v>11608.113816872275</v>
      </c>
      <c r="AJ31" s="51">
        <f>Mercado!EN81-Mercado!EM81+(Mercado!EN82-Mercado!EM82)*60</f>
        <v>11389.874116871943</v>
      </c>
      <c r="AK31" s="51">
        <f>Mercado!EO81-Mercado!EN81+(Mercado!EO82-Mercado!EN82)*60</f>
        <v>6249.6195953132774</v>
      </c>
      <c r="AL31" s="51">
        <f>Mercado!EP81-Mercado!EO81+(Mercado!EP82-Mercado!EO82)*60</f>
        <v>2094.1046957453436</v>
      </c>
      <c r="AM31" s="51">
        <f>Mercado!EQ81-Mercado!EP81+(Mercado!EQ82-Mercado!EP82)*60</f>
        <v>4423.6634969682636</v>
      </c>
      <c r="AN31" s="51">
        <f>Mercado!ER81-Mercado!EQ81+(Mercado!ER82-Mercado!EQ82)*60</f>
        <v>9327.3662135391132</v>
      </c>
      <c r="AO31" s="51">
        <f>Mercado!ES81-Mercado!ER81+(Mercado!ES82-Mercado!ER82)*60</f>
        <v>11364.196613538705</v>
      </c>
      <c r="AP31" s="51">
        <f>Mercado!ET81-Mercado!ES81+(Mercado!ET82-Mercado!ES82)*60</f>
        <v>11537.424143538832</v>
      </c>
      <c r="AQ31" s="51">
        <f>Mercado!EU81-Mercado!ET81+(Mercado!EU82-Mercado!ET82)*60</f>
        <v>10861.102643538696</v>
      </c>
      <c r="AR31" s="51">
        <f>Mercado!EV81-Mercado!EU81+(Mercado!EV82-Mercado!EU82)*60</f>
        <v>11366.451996086093</v>
      </c>
      <c r="AS31" s="51">
        <f>Mercado!EW81-Mercado!EV81+(Mercado!EW82-Mercado!EV82)*60</f>
        <v>11502.837996085473</v>
      </c>
      <c r="AT31" s="51">
        <f>Mercado!EX81-Mercado!EW81+(Mercado!EX82-Mercado!EW82)*60</f>
        <v>11056.18899608589</v>
      </c>
      <c r="AU31" s="51">
        <f>Mercado!EY81-Mercado!EX81+(Mercado!EY82-Mercado!EX82)*60</f>
        <v>10797.681996085979</v>
      </c>
      <c r="AV31" s="51">
        <f>Mercado!EZ81-Mercado!EY81+(Mercado!EZ82-Mercado!EY82)*60</f>
        <v>11089.799846085138</v>
      </c>
      <c r="AW31" s="51">
        <f>Mercado!FA81-Mercado!EZ81+(Mercado!FA82-Mercado!EZ82)*60</f>
        <v>7294.3671320270587</v>
      </c>
      <c r="AX31" s="51">
        <f>Mercado!FB81-Mercado!FA81+(Mercado!FB82-Mercado!FA82)*60</f>
        <v>3797.0179968550146</v>
      </c>
      <c r="AY31" s="51">
        <f>Mercado!FC81-Mercado!FB81+(Mercado!FC82-Mercado!FB82)*60</f>
        <v>5023.9825559520905</v>
      </c>
      <c r="AZ31" s="51">
        <f>Mercado!FD81-Mercado!FC81+(Mercado!FD82-Mercado!FC82)*60</f>
        <v>10052.135783586069</v>
      </c>
      <c r="BA31" s="51">
        <f>Mercado!FE81-Mercado!FD81+(Mercado!FE82-Mercado!FD82)*60</f>
        <v>12871.091332752578</v>
      </c>
      <c r="BB31" s="51">
        <f>Mercado!FF81-Mercado!FE81+(Mercado!FF82-Mercado!FE82)*60</f>
        <v>12848.408332751853</v>
      </c>
      <c r="BC31" s="51">
        <f>Mercado!FG81-Mercado!FF81+(Mercado!FG82-Mercado!FF82)*60</f>
        <v>11172.082832752858</v>
      </c>
      <c r="BD31" s="51">
        <f>Mercado!FH81-Mercado!FG81+(Mercado!FH82-Mercado!FG82)*60</f>
        <v>11490.184345799862</v>
      </c>
      <c r="BE31" s="51">
        <f>Mercado!FI81-Mercado!FH81+(Mercado!FI82-Mercado!FH82)*60</f>
        <v>11103.123059522077</v>
      </c>
      <c r="BF31" s="51">
        <f>Mercado!FJ81-Mercado!FI81+(Mercado!FJ82-Mercado!FI82)*60</f>
        <v>11641.164559522724</v>
      </c>
      <c r="BG31" s="51">
        <f>Mercado!FK81-Mercado!FJ81+(Mercado!FK82-Mercado!FJ82)*60</f>
        <v>11218.620559521871</v>
      </c>
      <c r="BH31" s="51">
        <f>Mercado!FL81-Mercado!FK81+(Mercado!FL82-Mercado!FK82)*60</f>
        <v>10886.574759522235</v>
      </c>
      <c r="BI31" s="51">
        <f>Mercado!FM81-Mercado!FL81+(Mercado!FM82-Mercado!FL82)*60</f>
        <v>5804.7010809076892</v>
      </c>
      <c r="BJ31" s="51">
        <f>Mercado!FN81-Mercado!FM81+(Mercado!FN82-Mercado!FM82)*60</f>
        <v>1883.3730424021342</v>
      </c>
      <c r="BK31" s="51">
        <f>Mercado!FO81-Mercado!FN81+(Mercado!FO82-Mercado!FN82)*60</f>
        <v>6719.14409683759</v>
      </c>
      <c r="BL31" s="51">
        <f>Mercado!FP81-Mercado!FO81+(Mercado!FP82-Mercado!FO82)*60</f>
        <v>11068.372862410593</v>
      </c>
      <c r="BM31" s="51">
        <f>Mercado!FQ81-Mercado!FP81+(Mercado!FQ82-Mercado!FP82)*60</f>
        <v>11405.372862409611</v>
      </c>
      <c r="BN31" s="51">
        <f>Mercado!FR81-Mercado!FQ81+(Mercado!FR82-Mercado!FQ82)*60</f>
        <v>11479.372862410593</v>
      </c>
      <c r="BO31" s="51">
        <f>Mercado!FS81-Mercado!FR81+(Mercado!FS82-Mercado!FR82)*60</f>
        <v>10331.372862409786</v>
      </c>
      <c r="BP31" s="51">
        <f>Mercado!FT81-Mercado!FS81+(Mercado!FT82-Mercado!FS82)*60</f>
        <v>10268.051203312578</v>
      </c>
      <c r="BQ31" s="51">
        <f>Mercado!FU81-Mercado!FT81+(Mercado!FU82-Mercado!FT82)*60</f>
        <v>8824.1347663543784</v>
      </c>
      <c r="BR31" s="51">
        <f>Mercado!FV81-Mercado!FU81+(Mercado!FV82-Mercado!FU82)*60</f>
        <v>8619.1347663549532</v>
      </c>
      <c r="BS31" s="51">
        <f>Mercado!FW81-Mercado!FV81+(Mercado!FW82-Mercado!FV82)*60</f>
        <v>8981.1347663547931</v>
      </c>
      <c r="BT31" s="51">
        <f>Mercado!FX81-Mercado!FW81+(Mercado!FX82-Mercado!FW82)*60</f>
        <v>8427.1347663547349</v>
      </c>
      <c r="BU31" s="51">
        <f>Mercado!FY81-Mercado!FX81+(Mercado!FY82-Mercado!FX82)*60</f>
        <v>6244.6851498706528</v>
      </c>
      <c r="BV31" s="51">
        <f>Mercado!FZ81-Mercado!FY81+(Mercado!FZ82-Mercado!FY82)*60</f>
        <v>3763.4436160444311</v>
      </c>
      <c r="BW31" s="51">
        <f>Mercado!GA81-Mercado!FZ81+(Mercado!GA82-Mercado!FZ82)*60</f>
        <v>4850.4779453207448</v>
      </c>
      <c r="BX31" s="51">
        <f>Mercado!GB81-Mercado!GA81+(Mercado!GB82-Mercado!GA82)*60</f>
        <v>9112.9993285247037</v>
      </c>
      <c r="BY31" s="51">
        <f>Mercado!GC81-Mercado!GB81+(Mercado!GC82-Mercado!GB82)*60</f>
        <v>9661.1347663547785</v>
      </c>
      <c r="BZ31" s="51">
        <f>Mercado!GD81-Mercado!GC81+(Mercado!GD82-Mercado!GC82)*60</f>
        <v>9735.1347663545603</v>
      </c>
      <c r="CA31" s="51">
        <f>Mercado!GE81-Mercado!GD81+(Mercado!GE82-Mercado!GD82)*60</f>
        <v>9251.0512033143896</v>
      </c>
      <c r="CB31" s="51">
        <f>Mercado!GF81-Mercado!GE81+(Mercado!GF82-Mercado!GE82)*60</f>
        <v>11630.508116269673</v>
      </c>
      <c r="CC31" s="51">
        <f>Mercado!GG81-Mercado!GF81+(Mercado!GG82-Mercado!GF82)*60</f>
        <v>10850.508116269979</v>
      </c>
      <c r="CD31" s="51">
        <f>Mercado!GH81-Mercado!GG81+(Mercado!GH82-Mercado!GG82)*60</f>
        <v>10645.508116270285</v>
      </c>
      <c r="CE31" s="51">
        <f>Mercado!GI81-Mercado!GH81+(Mercado!GI82-Mercado!GH82)*60</f>
        <v>11007.508116270532</v>
      </c>
      <c r="CF31" s="51">
        <f>Mercado!GJ81-Mercado!GI81+(Mercado!GJ82-Mercado!GI82)*60</f>
        <v>10453.508116270226</v>
      </c>
      <c r="CG31" s="51">
        <f>Mercado!GK81-Mercado!GJ81+(Mercado!GK82-Mercado!GJ82)*60</f>
        <v>7826.2249905621575</v>
      </c>
      <c r="CH31" s="51">
        <f>Mercado!GL81-Mercado!GK81+(Mercado!GL82-Mercado!GK82)*60</f>
        <v>5171.9226123072876</v>
      </c>
    </row>
    <row r="32" spans="2:94" x14ac:dyDescent="0.3">
      <c r="B32" s="1" t="s">
        <v>331</v>
      </c>
      <c r="C32" s="51">
        <f t="shared" ref="C32:F32" si="34">C28/C27*C31</f>
        <v>32071.714900225972</v>
      </c>
      <c r="D32" s="51">
        <f t="shared" si="34"/>
        <v>13030.099726634235</v>
      </c>
      <c r="E32" s="51">
        <f t="shared" si="34"/>
        <v>7141.1424723058899</v>
      </c>
      <c r="F32" s="51">
        <f t="shared" si="34"/>
        <v>18355.631891540503</v>
      </c>
      <c r="G32" s="51">
        <f>G28/G27*G31</f>
        <v>9774.4567483229857</v>
      </c>
      <c r="H32" s="51">
        <f t="shared" ref="H32:BS32" si="35">H28/H27*H31</f>
        <v>4013.8171413809546</v>
      </c>
      <c r="I32" s="51">
        <f t="shared" si="35"/>
        <v>4034.8171413809387</v>
      </c>
      <c r="J32" s="51">
        <f t="shared" si="35"/>
        <v>4062.211339970394</v>
      </c>
      <c r="K32" s="51">
        <f t="shared" si="35"/>
        <v>4001.8171413809214</v>
      </c>
      <c r="L32" s="51">
        <f t="shared" si="35"/>
        <v>3996.8171413809832</v>
      </c>
      <c r="M32" s="51">
        <f t="shared" si="35"/>
        <v>1640.1863373040148</v>
      </c>
      <c r="N32" s="51">
        <f t="shared" si="35"/>
        <v>988.68463854955314</v>
      </c>
      <c r="O32" s="51">
        <f t="shared" si="35"/>
        <v>2832.9394516868952</v>
      </c>
      <c r="P32" s="51">
        <f t="shared" si="35"/>
        <v>4034.8171413809355</v>
      </c>
      <c r="Q32" s="51">
        <f t="shared" si="35"/>
        <v>4065.8171413810924</v>
      </c>
      <c r="R32" s="51">
        <f t="shared" si="35"/>
        <v>4072.8171413808464</v>
      </c>
      <c r="S32" s="51">
        <f t="shared" si="35"/>
        <v>4011.8171413810933</v>
      </c>
      <c r="T32" s="51">
        <f t="shared" si="35"/>
        <v>3291.1208145158907</v>
      </c>
      <c r="U32" s="51">
        <f t="shared" si="35"/>
        <v>3312.1208145157889</v>
      </c>
      <c r="V32" s="51">
        <f t="shared" si="35"/>
        <v>3292.120814515954</v>
      </c>
      <c r="W32" s="51">
        <f t="shared" si="35"/>
        <v>3279.1208145159908</v>
      </c>
      <c r="X32" s="51">
        <f t="shared" si="35"/>
        <v>3274.120814515953</v>
      </c>
      <c r="Y32" s="51">
        <f t="shared" si="35"/>
        <v>950.8662397223992</v>
      </c>
      <c r="Z32" s="51">
        <f t="shared" si="35"/>
        <v>437.91040532651465</v>
      </c>
      <c r="AA32" s="51">
        <f t="shared" si="35"/>
        <v>2538.2532372873575</v>
      </c>
      <c r="AB32" s="51">
        <f t="shared" si="35"/>
        <v>4093.6045076282285</v>
      </c>
      <c r="AC32" s="51">
        <f t="shared" si="35"/>
        <v>4283.0981644592603</v>
      </c>
      <c r="AD32" s="51">
        <f t="shared" si="35"/>
        <v>4290.0981644592994</v>
      </c>
      <c r="AE32" s="51">
        <f t="shared" si="35"/>
        <v>4229.0981644593085</v>
      </c>
      <c r="AF32" s="51">
        <f t="shared" si="35"/>
        <v>4383.7506902054101</v>
      </c>
      <c r="AG32" s="51">
        <f t="shared" si="35"/>
        <v>4404.7506902055748</v>
      </c>
      <c r="AH32" s="51">
        <f t="shared" si="35"/>
        <v>4384.7506902055466</v>
      </c>
      <c r="AI32" s="51">
        <f t="shared" si="35"/>
        <v>4371.7506902055502</v>
      </c>
      <c r="AJ32" s="51">
        <f t="shared" si="35"/>
        <v>4366.7506902054229</v>
      </c>
      <c r="AK32" s="51">
        <f t="shared" si="35"/>
        <v>1683.6170686465559</v>
      </c>
      <c r="AL32" s="51">
        <f t="shared" si="35"/>
        <v>833.574515745295</v>
      </c>
      <c r="AM32" s="51">
        <f t="shared" si="35"/>
        <v>2912.5146336350131</v>
      </c>
      <c r="AN32" s="51">
        <f t="shared" si="35"/>
        <v>4404.7506902056302</v>
      </c>
      <c r="AO32" s="51">
        <f t="shared" si="35"/>
        <v>4435.7506902054465</v>
      </c>
      <c r="AP32" s="51">
        <f t="shared" si="35"/>
        <v>4442.7506902054984</v>
      </c>
      <c r="AQ32" s="51">
        <f t="shared" si="35"/>
        <v>4381.7506902054438</v>
      </c>
      <c r="AR32" s="51">
        <f t="shared" si="35"/>
        <v>5057.7013327525474</v>
      </c>
      <c r="AS32" s="51">
        <f t="shared" si="35"/>
        <v>5078.7013327522727</v>
      </c>
      <c r="AT32" s="51">
        <f t="shared" si="35"/>
        <v>5058.7013327524592</v>
      </c>
      <c r="AU32" s="51">
        <f t="shared" si="35"/>
        <v>5045.7013327525028</v>
      </c>
      <c r="AV32" s="51">
        <f t="shared" si="35"/>
        <v>5040.7013327521172</v>
      </c>
      <c r="AW32" s="51">
        <f t="shared" si="35"/>
        <v>2501.2983186934757</v>
      </c>
      <c r="AX32" s="51">
        <f t="shared" si="35"/>
        <v>1713.8962801882917</v>
      </c>
      <c r="AY32" s="51">
        <f t="shared" si="35"/>
        <v>3943.2020559522221</v>
      </c>
      <c r="AZ32" s="51">
        <f t="shared" si="35"/>
        <v>5360.2552835859287</v>
      </c>
      <c r="BA32" s="51">
        <f t="shared" si="35"/>
        <v>5109.7013327524628</v>
      </c>
      <c r="BB32" s="51">
        <f t="shared" si="35"/>
        <v>5116.7013327521745</v>
      </c>
      <c r="BC32" s="51">
        <f t="shared" si="35"/>
        <v>5055.701332752601</v>
      </c>
      <c r="BD32" s="51">
        <f t="shared" si="35"/>
        <v>5205.7288457999312</v>
      </c>
      <c r="BE32" s="51">
        <f t="shared" si="35"/>
        <v>4986.8045595221329</v>
      </c>
      <c r="BF32" s="51">
        <f t="shared" si="35"/>
        <v>4966.8045595224112</v>
      </c>
      <c r="BG32" s="51">
        <f t="shared" si="35"/>
        <v>4953.8045595220428</v>
      </c>
      <c r="BH32" s="51">
        <f t="shared" si="35"/>
        <v>4948.8045595222047</v>
      </c>
      <c r="BI32" s="51">
        <f t="shared" si="35"/>
        <v>2367.7718809076218</v>
      </c>
      <c r="BJ32" s="51">
        <f t="shared" si="35"/>
        <v>1580.3698424021895</v>
      </c>
      <c r="BK32" s="51">
        <f t="shared" si="35"/>
        <v>4534.4774301710931</v>
      </c>
      <c r="BL32" s="51">
        <f t="shared" si="35"/>
        <v>6166.7061957436727</v>
      </c>
      <c r="BM32" s="51">
        <f t="shared" si="35"/>
        <v>6197.7061957431297</v>
      </c>
      <c r="BN32" s="51">
        <f t="shared" si="35"/>
        <v>6204.7061957436626</v>
      </c>
      <c r="BO32" s="51">
        <f t="shared" si="35"/>
        <v>6143.7061957432134</v>
      </c>
      <c r="BP32" s="51">
        <f t="shared" si="35"/>
        <v>5065.3845366462092</v>
      </c>
      <c r="BQ32" s="51">
        <f t="shared" si="35"/>
        <v>4722.4680996877023</v>
      </c>
      <c r="BR32" s="51">
        <f t="shared" si="35"/>
        <v>4702.4680996880161</v>
      </c>
      <c r="BS32" s="51">
        <f t="shared" si="35"/>
        <v>4689.4680996879179</v>
      </c>
      <c r="BT32" s="51">
        <f t="shared" ref="BT32:CH32" si="36">BT28/BT27*BT31</f>
        <v>4684.4680996879006</v>
      </c>
      <c r="BU32" s="51">
        <f t="shared" si="36"/>
        <v>1844.0184832046803</v>
      </c>
      <c r="BV32" s="51">
        <f t="shared" si="36"/>
        <v>1093.7769493779358</v>
      </c>
      <c r="BW32" s="51">
        <f t="shared" si="36"/>
        <v>2965.8112786542893</v>
      </c>
      <c r="BX32" s="51">
        <f t="shared" si="36"/>
        <v>4511.3326618579677</v>
      </c>
      <c r="BY32" s="51">
        <f t="shared" si="36"/>
        <v>4753.4680996878978</v>
      </c>
      <c r="BZ32" s="51">
        <f t="shared" si="36"/>
        <v>4760.4680996877896</v>
      </c>
      <c r="CA32" s="51">
        <f t="shared" si="36"/>
        <v>5063.3845366471687</v>
      </c>
      <c r="CB32" s="51">
        <f t="shared" si="36"/>
        <v>6427.8414496032819</v>
      </c>
      <c r="CC32" s="51">
        <f t="shared" si="36"/>
        <v>6448.8414496034375</v>
      </c>
      <c r="CD32" s="51">
        <f t="shared" si="36"/>
        <v>6428.8414496036194</v>
      </c>
      <c r="CE32" s="51">
        <f t="shared" si="36"/>
        <v>6415.841449603764</v>
      </c>
      <c r="CF32" s="51">
        <f t="shared" si="36"/>
        <v>6410.841449603583</v>
      </c>
      <c r="CG32" s="51">
        <f t="shared" si="36"/>
        <v>3125.5583238956824</v>
      </c>
      <c r="CH32" s="51">
        <f t="shared" si="36"/>
        <v>2202.2559456401855</v>
      </c>
    </row>
    <row r="33" spans="2:86" x14ac:dyDescent="0.3">
      <c r="B33" s="1" t="s">
        <v>326</v>
      </c>
      <c r="C33" s="51">
        <f t="shared" ref="C33:F33" si="37">C23/C27*C31</f>
        <v>52188.750738932671</v>
      </c>
      <c r="D33" s="51">
        <f t="shared" si="37"/>
        <v>23210.565281989475</v>
      </c>
      <c r="E33" s="51">
        <f t="shared" si="37"/>
        <v>15117.289486214251</v>
      </c>
      <c r="F33" s="51">
        <f t="shared" si="37"/>
        <v>44910.433106743018</v>
      </c>
      <c r="G33" s="51">
        <f>G23/G27*G31</f>
        <v>21691.237465606802</v>
      </c>
      <c r="H33" s="51">
        <f t="shared" ref="H33:BS33" si="38">H23/H27*H31</f>
        <v>10126.15684258008</v>
      </c>
      <c r="I33" s="51">
        <f t="shared" si="38"/>
        <v>9751.8925662299407</v>
      </c>
      <c r="J33" s="51">
        <f t="shared" si="38"/>
        <v>10089.869164819474</v>
      </c>
      <c r="K33" s="51">
        <f t="shared" si="38"/>
        <v>10542.914504404929</v>
      </c>
      <c r="L33" s="51">
        <f t="shared" si="38"/>
        <v>10828.926466230054</v>
      </c>
      <c r="M33" s="51">
        <f t="shared" si="38"/>
        <v>8866.4647385034023</v>
      </c>
      <c r="N33" s="51">
        <f t="shared" si="38"/>
        <v>4686.3996416568525</v>
      </c>
      <c r="O33" s="51">
        <f t="shared" si="38"/>
        <v>5663.766568353717</v>
      </c>
      <c r="P33" s="51">
        <f t="shared" si="38"/>
        <v>8832.1664330475742</v>
      </c>
      <c r="Q33" s="51">
        <f t="shared" si="38"/>
        <v>11371.733108047991</v>
      </c>
      <c r="R33" s="51">
        <f t="shared" si="38"/>
        <v>11696.894308047275</v>
      </c>
      <c r="S33" s="51">
        <f t="shared" si="38"/>
        <v>11796.980358047993</v>
      </c>
      <c r="T33" s="51">
        <f t="shared" si="38"/>
        <v>11137.599031182506</v>
      </c>
      <c r="U33" s="51">
        <f t="shared" si="38"/>
        <v>10927.475481182169</v>
      </c>
      <c r="V33" s="51">
        <f t="shared" si="38"/>
        <v>10858.685481182712</v>
      </c>
      <c r="W33" s="51">
        <f t="shared" si="38"/>
        <v>10986.456981182841</v>
      </c>
      <c r="X33" s="51">
        <f t="shared" si="38"/>
        <v>10834.225881182714</v>
      </c>
      <c r="Y33" s="51">
        <f t="shared" si="38"/>
        <v>7340.1462563888726</v>
      </c>
      <c r="Z33" s="51">
        <f t="shared" si="38"/>
        <v>3560.1512036599297</v>
      </c>
      <c r="AA33" s="51">
        <f t="shared" si="38"/>
        <v>5687.2202139538194</v>
      </c>
      <c r="AB33" s="51">
        <f t="shared" si="38"/>
        <v>9318.4238442950518</v>
      </c>
      <c r="AC33" s="51">
        <f t="shared" si="38"/>
        <v>12562.253401125861</v>
      </c>
      <c r="AD33" s="51">
        <f t="shared" si="38"/>
        <v>13041.292001125979</v>
      </c>
      <c r="AE33" s="51">
        <f t="shared" si="38"/>
        <v>12981.879001126004</v>
      </c>
      <c r="AF33" s="51">
        <f t="shared" si="38"/>
        <v>13059.650116871873</v>
      </c>
      <c r="AG33" s="51">
        <f t="shared" si="38"/>
        <v>13166.485816872364</v>
      </c>
      <c r="AH33" s="51">
        <f t="shared" si="38"/>
        <v>13044.03781687228</v>
      </c>
      <c r="AI33" s="51">
        <f t="shared" si="38"/>
        <v>13281.11381687229</v>
      </c>
      <c r="AJ33" s="51">
        <f t="shared" si="38"/>
        <v>13182.874116871908</v>
      </c>
      <c r="AK33" s="51">
        <f t="shared" si="38"/>
        <v>8419.6195953133029</v>
      </c>
      <c r="AL33" s="51">
        <f t="shared" si="38"/>
        <v>3967.1046957454173</v>
      </c>
      <c r="AM33" s="51">
        <f t="shared" si="38"/>
        <v>7162.6634969681072</v>
      </c>
      <c r="AN33" s="51">
        <f t="shared" si="38"/>
        <v>10723.366213539155</v>
      </c>
      <c r="AO33" s="51">
        <f t="shared" si="38"/>
        <v>12423.19661353869</v>
      </c>
      <c r="AP33" s="51">
        <f t="shared" si="38"/>
        <v>12522.424143538832</v>
      </c>
      <c r="AQ33" s="51">
        <f t="shared" si="38"/>
        <v>12494.102643538674</v>
      </c>
      <c r="AR33" s="51">
        <f t="shared" si="38"/>
        <v>12982.451996086145</v>
      </c>
      <c r="AS33" s="51">
        <f t="shared" si="38"/>
        <v>12898.837996085442</v>
      </c>
      <c r="AT33" s="51">
        <f t="shared" si="38"/>
        <v>12657.188996085915</v>
      </c>
      <c r="AU33" s="51">
        <f t="shared" si="38"/>
        <v>12536.681996086023</v>
      </c>
      <c r="AV33" s="51">
        <f t="shared" si="38"/>
        <v>12882.799846085043</v>
      </c>
      <c r="AW33" s="51">
        <f t="shared" si="38"/>
        <v>9464.3671320271678</v>
      </c>
      <c r="AX33" s="51">
        <f t="shared" si="38"/>
        <v>5670.0179968550619</v>
      </c>
      <c r="AY33" s="51">
        <f t="shared" si="38"/>
        <v>7762.9825559517585</v>
      </c>
      <c r="AZ33" s="51">
        <f t="shared" si="38"/>
        <v>11448.135783586113</v>
      </c>
      <c r="BA33" s="51">
        <f t="shared" si="38"/>
        <v>13930.091332752594</v>
      </c>
      <c r="BB33" s="51">
        <f t="shared" si="38"/>
        <v>13833.408332751815</v>
      </c>
      <c r="BC33" s="51">
        <f t="shared" si="38"/>
        <v>12805.082832752931</v>
      </c>
      <c r="BD33" s="51">
        <f t="shared" si="38"/>
        <v>13106.184345799848</v>
      </c>
      <c r="BE33" s="51">
        <f t="shared" si="38"/>
        <v>12499.123059522068</v>
      </c>
      <c r="BF33" s="51">
        <f t="shared" si="38"/>
        <v>13242.164559522802</v>
      </c>
      <c r="BG33" s="51">
        <f t="shared" si="38"/>
        <v>12957.620559521827</v>
      </c>
      <c r="BH33" s="51">
        <f t="shared" si="38"/>
        <v>12679.574759522247</v>
      </c>
      <c r="BI33" s="51">
        <f t="shared" si="38"/>
        <v>7974.7010809077356</v>
      </c>
      <c r="BJ33" s="51">
        <f t="shared" si="38"/>
        <v>3756.3730424017936</v>
      </c>
      <c r="BK33" s="51">
        <f t="shared" si="38"/>
        <v>9458.1440968373754</v>
      </c>
      <c r="BL33" s="51">
        <f t="shared" si="38"/>
        <v>12464.372862410666</v>
      </c>
      <c r="BM33" s="51">
        <f t="shared" si="38"/>
        <v>12464.372862409573</v>
      </c>
      <c r="BN33" s="51">
        <f t="shared" si="38"/>
        <v>12464.372862410642</v>
      </c>
      <c r="BO33" s="51">
        <f t="shared" si="38"/>
        <v>11964.372862409749</v>
      </c>
      <c r="BP33" s="51">
        <f t="shared" si="38"/>
        <v>11884.051203312485</v>
      </c>
      <c r="BQ33" s="51">
        <f t="shared" si="38"/>
        <v>10520.134766354382</v>
      </c>
      <c r="BR33" s="51">
        <f t="shared" si="38"/>
        <v>10520.134766355084</v>
      </c>
      <c r="BS33" s="51">
        <f t="shared" si="38"/>
        <v>11020.134766354891</v>
      </c>
      <c r="BT33" s="51">
        <f t="shared" ref="BT33:CH33" si="39">BT23/BT27*BT31</f>
        <v>10520.134766354829</v>
      </c>
      <c r="BU33" s="51">
        <f t="shared" si="39"/>
        <v>8714.6851498702636</v>
      </c>
      <c r="BV33" s="51">
        <f t="shared" si="39"/>
        <v>5936.4436160442938</v>
      </c>
      <c r="BW33" s="51">
        <f t="shared" si="39"/>
        <v>7889.4779453204073</v>
      </c>
      <c r="BX33" s="51">
        <f t="shared" si="39"/>
        <v>10808.999328524729</v>
      </c>
      <c r="BY33" s="51">
        <f t="shared" si="39"/>
        <v>11020.134766354839</v>
      </c>
      <c r="BZ33" s="51">
        <f t="shared" si="39"/>
        <v>11020.134766354588</v>
      </c>
      <c r="CA33" s="51">
        <f t="shared" si="39"/>
        <v>10884.051203314604</v>
      </c>
      <c r="CB33" s="51">
        <f t="shared" si="39"/>
        <v>13246.508116269588</v>
      </c>
      <c r="CC33" s="51">
        <f t="shared" si="39"/>
        <v>12246.508116269941</v>
      </c>
      <c r="CD33" s="51">
        <f t="shared" si="39"/>
        <v>12246.508116270285</v>
      </c>
      <c r="CE33" s="51">
        <f t="shared" si="39"/>
        <v>12746.50811627057</v>
      </c>
      <c r="CF33" s="51">
        <f t="shared" si="39"/>
        <v>12246.508116270217</v>
      </c>
      <c r="CG33" s="51">
        <f t="shared" si="39"/>
        <v>9996.2249905620702</v>
      </c>
      <c r="CH33" s="51">
        <f t="shared" si="39"/>
        <v>7044.9226123075641</v>
      </c>
    </row>
    <row r="34" spans="2:86" x14ac:dyDescent="0.3">
      <c r="B34" s="1" t="s">
        <v>327</v>
      </c>
      <c r="C34" s="51">
        <f t="shared" ref="C34:F34" si="40">C24/C28*C32</f>
        <v>34519.712687705236</v>
      </c>
      <c r="D34" s="51">
        <f t="shared" si="40"/>
        <v>14202.59775067581</v>
      </c>
      <c r="E34" s="51">
        <f t="shared" si="40"/>
        <v>7968.53355225825</v>
      </c>
      <c r="F34" s="51">
        <f t="shared" si="40"/>
        <v>20944.832026678501</v>
      </c>
      <c r="G34" s="51">
        <f>G24/G28*G32</f>
        <v>10105.583857755593</v>
      </c>
      <c r="H34" s="51">
        <f t="shared" ref="H34:BS34" si="41">H24/H28*H32</f>
        <v>4165.8171413809532</v>
      </c>
      <c r="I34" s="51">
        <f t="shared" si="41"/>
        <v>4165.8171413809378</v>
      </c>
      <c r="J34" s="51">
        <f t="shared" si="41"/>
        <v>4213.211339970394</v>
      </c>
      <c r="K34" s="51">
        <f t="shared" si="41"/>
        <v>4165.8171413809196</v>
      </c>
      <c r="L34" s="51">
        <f t="shared" si="41"/>
        <v>4165.8171413809832</v>
      </c>
      <c r="M34" s="51">
        <f t="shared" si="41"/>
        <v>1844.1863373040217</v>
      </c>
      <c r="N34" s="51">
        <f t="shared" si="41"/>
        <v>1164.6846385495248</v>
      </c>
      <c r="O34" s="51">
        <f t="shared" si="41"/>
        <v>3089.9394516869088</v>
      </c>
      <c r="P34" s="51">
        <f t="shared" si="41"/>
        <v>4165.817141380935</v>
      </c>
      <c r="Q34" s="51">
        <f t="shared" si="41"/>
        <v>4165.817141381096</v>
      </c>
      <c r="R34" s="51">
        <f t="shared" si="41"/>
        <v>4165.8171413808432</v>
      </c>
      <c r="S34" s="51">
        <f t="shared" si="41"/>
        <v>4165.8171413810987</v>
      </c>
      <c r="T34" s="51">
        <f t="shared" si="41"/>
        <v>3443.1208145158898</v>
      </c>
      <c r="U34" s="51">
        <f t="shared" si="41"/>
        <v>3443.1208145157839</v>
      </c>
      <c r="V34" s="51">
        <f t="shared" si="41"/>
        <v>3443.1208145159562</v>
      </c>
      <c r="W34" s="51">
        <f t="shared" si="41"/>
        <v>3443.1208145159949</v>
      </c>
      <c r="X34" s="51">
        <f t="shared" si="41"/>
        <v>3443.1208145159549</v>
      </c>
      <c r="Y34" s="51">
        <f t="shared" si="41"/>
        <v>1154.8662397223932</v>
      </c>
      <c r="Z34" s="51">
        <f t="shared" si="41"/>
        <v>613.91040532651937</v>
      </c>
      <c r="AA34" s="51">
        <f t="shared" si="41"/>
        <v>2795.2532372873407</v>
      </c>
      <c r="AB34" s="51">
        <f t="shared" si="41"/>
        <v>4224.6045076282326</v>
      </c>
      <c r="AC34" s="51">
        <f t="shared" si="41"/>
        <v>4383.0981644592603</v>
      </c>
      <c r="AD34" s="51">
        <f t="shared" si="41"/>
        <v>4383.0981644593003</v>
      </c>
      <c r="AE34" s="51">
        <f t="shared" si="41"/>
        <v>4383.0981644593094</v>
      </c>
      <c r="AF34" s="51">
        <f t="shared" si="41"/>
        <v>4535.7506902054065</v>
      </c>
      <c r="AG34" s="51">
        <f t="shared" si="41"/>
        <v>4535.7506902055766</v>
      </c>
      <c r="AH34" s="51">
        <f t="shared" si="41"/>
        <v>4535.7506902055484</v>
      </c>
      <c r="AI34" s="51">
        <f t="shared" si="41"/>
        <v>4535.750690205552</v>
      </c>
      <c r="AJ34" s="51">
        <f t="shared" si="41"/>
        <v>4535.7506902054192</v>
      </c>
      <c r="AK34" s="51">
        <f t="shared" si="41"/>
        <v>1887.6170686465584</v>
      </c>
      <c r="AL34" s="51">
        <f t="shared" si="41"/>
        <v>1009.5745157453019</v>
      </c>
      <c r="AM34" s="51">
        <f t="shared" si="41"/>
        <v>3169.5146336349981</v>
      </c>
      <c r="AN34" s="51">
        <f t="shared" si="41"/>
        <v>4535.7506902056348</v>
      </c>
      <c r="AO34" s="51">
        <f t="shared" si="41"/>
        <v>4535.7506902054456</v>
      </c>
      <c r="AP34" s="51">
        <f t="shared" si="41"/>
        <v>4535.7506902054984</v>
      </c>
      <c r="AQ34" s="51">
        <f t="shared" si="41"/>
        <v>4535.750690205442</v>
      </c>
      <c r="AR34" s="51">
        <f t="shared" si="41"/>
        <v>5209.7013327525519</v>
      </c>
      <c r="AS34" s="51">
        <f t="shared" si="41"/>
        <v>5209.70133275227</v>
      </c>
      <c r="AT34" s="51">
        <f t="shared" si="41"/>
        <v>5209.7013327524619</v>
      </c>
      <c r="AU34" s="51">
        <f t="shared" si="41"/>
        <v>5209.7013327525065</v>
      </c>
      <c r="AV34" s="51">
        <f t="shared" si="41"/>
        <v>5209.701332752109</v>
      </c>
      <c r="AW34" s="51">
        <f t="shared" si="41"/>
        <v>2705.2983186934862</v>
      </c>
      <c r="AX34" s="51">
        <f t="shared" si="41"/>
        <v>1889.8962801882963</v>
      </c>
      <c r="AY34" s="51">
        <f t="shared" si="41"/>
        <v>4200.2020559521907</v>
      </c>
      <c r="AZ34" s="51">
        <f t="shared" si="41"/>
        <v>5491.2552835859333</v>
      </c>
      <c r="BA34" s="51">
        <f t="shared" si="41"/>
        <v>5209.7013327524637</v>
      </c>
      <c r="BB34" s="51">
        <f t="shared" si="41"/>
        <v>5209.7013327521709</v>
      </c>
      <c r="BC34" s="51">
        <f t="shared" si="41"/>
        <v>5209.7013327526083</v>
      </c>
      <c r="BD34" s="51">
        <f t="shared" si="41"/>
        <v>5357.7288457999302</v>
      </c>
      <c r="BE34" s="51">
        <f t="shared" si="41"/>
        <v>5117.8045595221311</v>
      </c>
      <c r="BF34" s="51">
        <f t="shared" si="41"/>
        <v>5117.8045595224185</v>
      </c>
      <c r="BG34" s="51">
        <f t="shared" si="41"/>
        <v>5117.8045595220383</v>
      </c>
      <c r="BH34" s="51">
        <f t="shared" si="41"/>
        <v>5117.8045595222056</v>
      </c>
      <c r="BI34" s="51">
        <f t="shared" si="41"/>
        <v>2571.7718809076264</v>
      </c>
      <c r="BJ34" s="51">
        <f t="shared" si="41"/>
        <v>1756.3698424021577</v>
      </c>
      <c r="BK34" s="51">
        <f t="shared" si="41"/>
        <v>4791.4774301710731</v>
      </c>
      <c r="BL34" s="51">
        <f t="shared" si="41"/>
        <v>6297.7061957436799</v>
      </c>
      <c r="BM34" s="51">
        <f t="shared" si="41"/>
        <v>6297.706195743126</v>
      </c>
      <c r="BN34" s="51">
        <f t="shared" si="41"/>
        <v>6297.7061957436672</v>
      </c>
      <c r="BO34" s="51">
        <f t="shared" si="41"/>
        <v>6297.7061957432097</v>
      </c>
      <c r="BP34" s="51">
        <f t="shared" si="41"/>
        <v>5217.3845366462001</v>
      </c>
      <c r="BQ34" s="51">
        <f t="shared" si="41"/>
        <v>4853.4680996877032</v>
      </c>
      <c r="BR34" s="51">
        <f t="shared" si="41"/>
        <v>4853.4680996880261</v>
      </c>
      <c r="BS34" s="51">
        <f t="shared" si="41"/>
        <v>4853.468099687926</v>
      </c>
      <c r="BT34" s="51">
        <f t="shared" ref="BT34:CH34" si="42">BT24/BT28*BT32</f>
        <v>4853.4680996879088</v>
      </c>
      <c r="BU34" s="51">
        <f t="shared" si="42"/>
        <v>2048.018483204648</v>
      </c>
      <c r="BV34" s="51">
        <f t="shared" si="42"/>
        <v>1269.7769493779247</v>
      </c>
      <c r="BW34" s="51">
        <f t="shared" si="42"/>
        <v>3222.8112786542606</v>
      </c>
      <c r="BX34" s="51">
        <f t="shared" si="42"/>
        <v>4642.3326618579704</v>
      </c>
      <c r="BY34" s="51">
        <f t="shared" si="42"/>
        <v>4853.4680996879015</v>
      </c>
      <c r="BZ34" s="51">
        <f t="shared" si="42"/>
        <v>4853.4680996877914</v>
      </c>
      <c r="CA34" s="51">
        <f t="shared" si="42"/>
        <v>5217.3845366471896</v>
      </c>
      <c r="CB34" s="51">
        <f t="shared" si="42"/>
        <v>6579.8414496032738</v>
      </c>
      <c r="CC34" s="51">
        <f t="shared" si="42"/>
        <v>6579.8414496034338</v>
      </c>
      <c r="CD34" s="51">
        <f t="shared" si="42"/>
        <v>6579.8414496036194</v>
      </c>
      <c r="CE34" s="51">
        <f t="shared" si="42"/>
        <v>6579.8414496037676</v>
      </c>
      <c r="CF34" s="51">
        <f t="shared" si="42"/>
        <v>6579.8414496035812</v>
      </c>
      <c r="CG34" s="51">
        <f t="shared" si="42"/>
        <v>3329.5583238956742</v>
      </c>
      <c r="CH34" s="51">
        <f t="shared" si="42"/>
        <v>2378.2559456402114</v>
      </c>
    </row>
    <row r="35" spans="2:86" x14ac:dyDescent="0.3">
      <c r="B35" s="1" t="s">
        <v>328</v>
      </c>
      <c r="C35" s="51">
        <f t="shared" ref="C35:F35" si="43">C25/C27*C31</f>
        <v>26089.750738932671</v>
      </c>
      <c r="D35" s="51">
        <f t="shared" si="43"/>
        <v>12495.565281989473</v>
      </c>
      <c r="E35" s="51">
        <f t="shared" si="43"/>
        <v>8806.2894862142512</v>
      </c>
      <c r="F35" s="51">
        <f t="shared" si="43"/>
        <v>27536.433106743021</v>
      </c>
      <c r="G35" s="51">
        <f>G25/G27*G31</f>
        <v>3511.2374656068005</v>
      </c>
      <c r="H35" s="51">
        <f t="shared" ref="H35:BS35" si="44">H25/H27*H31</f>
        <v>1615.9999999999941</v>
      </c>
      <c r="I35" s="51">
        <f t="shared" si="44"/>
        <v>1395.9999999999893</v>
      </c>
      <c r="J35" s="51">
        <f t="shared" si="44"/>
        <v>1601.0000000000093</v>
      </c>
      <c r="K35" s="51">
        <f t="shared" si="44"/>
        <v>1806.9999999999782</v>
      </c>
      <c r="L35" s="51">
        <f t="shared" si="44"/>
        <v>1793.0000000000061</v>
      </c>
      <c r="M35" s="51">
        <f t="shared" si="44"/>
        <v>2170.0000000000714</v>
      </c>
      <c r="N35" s="51">
        <f t="shared" si="44"/>
        <v>1872.9999999996992</v>
      </c>
      <c r="O35" s="51">
        <f t="shared" si="44"/>
        <v>2739.0000000001501</v>
      </c>
      <c r="P35" s="51">
        <f t="shared" si="44"/>
        <v>1395.9999999999918</v>
      </c>
      <c r="Q35" s="51">
        <f t="shared" si="44"/>
        <v>1059.0000000000346</v>
      </c>
      <c r="R35" s="51">
        <f t="shared" si="44"/>
        <v>984.99999999996987</v>
      </c>
      <c r="S35" s="51">
        <f t="shared" si="44"/>
        <v>1633.00000000005</v>
      </c>
      <c r="T35" s="51">
        <f t="shared" si="44"/>
        <v>1615.9999999999907</v>
      </c>
      <c r="U35" s="51">
        <f t="shared" si="44"/>
        <v>1395.9999999999488</v>
      </c>
      <c r="V35" s="51">
        <f t="shared" si="44"/>
        <v>1601.0000000000214</v>
      </c>
      <c r="W35" s="51">
        <f t="shared" si="44"/>
        <v>1737.0000000000432</v>
      </c>
      <c r="X35" s="51">
        <f t="shared" si="44"/>
        <v>1793.0000000000236</v>
      </c>
      <c r="Y35" s="51">
        <f t="shared" si="44"/>
        <v>2169.9999999999363</v>
      </c>
      <c r="Z35" s="51">
        <f t="shared" si="44"/>
        <v>1873.00000000005</v>
      </c>
      <c r="AA35" s="51">
        <f t="shared" si="44"/>
        <v>2738.9999999998245</v>
      </c>
      <c r="AB35" s="51">
        <f t="shared" si="44"/>
        <v>1396.0000000000437</v>
      </c>
      <c r="AC35" s="51">
        <f t="shared" si="44"/>
        <v>1058.9999999999925</v>
      </c>
      <c r="AD35" s="51">
        <f t="shared" si="44"/>
        <v>985.00000000000216</v>
      </c>
      <c r="AE35" s="51">
        <f t="shared" si="44"/>
        <v>1633.000000000007</v>
      </c>
      <c r="AF35" s="51">
        <f t="shared" si="44"/>
        <v>1615.9999999999632</v>
      </c>
      <c r="AG35" s="51">
        <f t="shared" si="44"/>
        <v>1396.0000000000205</v>
      </c>
      <c r="AH35" s="51">
        <f t="shared" si="44"/>
        <v>1601.0000000000132</v>
      </c>
      <c r="AI35" s="51">
        <f t="shared" si="44"/>
        <v>1673.0000000000152</v>
      </c>
      <c r="AJ35" s="51">
        <f t="shared" si="44"/>
        <v>1792.9999999999643</v>
      </c>
      <c r="AK35" s="51">
        <f t="shared" si="44"/>
        <v>2170.0000000000259</v>
      </c>
      <c r="AL35" s="51">
        <f t="shared" si="44"/>
        <v>1873.0000000000741</v>
      </c>
      <c r="AM35" s="51">
        <f t="shared" si="44"/>
        <v>2738.9999999998427</v>
      </c>
      <c r="AN35" s="51">
        <f t="shared" si="44"/>
        <v>1396.0000000000412</v>
      </c>
      <c r="AO35" s="51">
        <f t="shared" si="44"/>
        <v>1058.9999999999873</v>
      </c>
      <c r="AP35" s="51">
        <f t="shared" si="44"/>
        <v>984.99999999999955</v>
      </c>
      <c r="AQ35" s="51">
        <f t="shared" si="44"/>
        <v>1632.9999999999789</v>
      </c>
      <c r="AR35" s="51">
        <f t="shared" si="44"/>
        <v>1616.0000000000534</v>
      </c>
      <c r="AS35" s="51">
        <f t="shared" si="44"/>
        <v>1395.9999999999704</v>
      </c>
      <c r="AT35" s="51">
        <f t="shared" si="44"/>
        <v>1601.0000000000252</v>
      </c>
      <c r="AU35" s="51">
        <f t="shared" si="44"/>
        <v>1739.0000000000425</v>
      </c>
      <c r="AV35" s="51">
        <f t="shared" si="44"/>
        <v>1792.9999999999065</v>
      </c>
      <c r="AW35" s="51">
        <f t="shared" si="44"/>
        <v>2170.0000000001096</v>
      </c>
      <c r="AX35" s="51">
        <f t="shared" si="44"/>
        <v>1873.0000000000477</v>
      </c>
      <c r="AY35" s="51">
        <f t="shared" si="44"/>
        <v>2738.9999999996676</v>
      </c>
      <c r="AZ35" s="51">
        <f t="shared" si="44"/>
        <v>1396.0000000000441</v>
      </c>
      <c r="BA35" s="51">
        <f t="shared" si="44"/>
        <v>1059.0000000000173</v>
      </c>
      <c r="BB35" s="51">
        <f t="shared" si="44"/>
        <v>984.99999999996044</v>
      </c>
      <c r="BC35" s="51">
        <f t="shared" si="44"/>
        <v>1633.0000000000714</v>
      </c>
      <c r="BD35" s="51">
        <f t="shared" si="44"/>
        <v>1615.9999999999845</v>
      </c>
      <c r="BE35" s="51">
        <f t="shared" si="44"/>
        <v>1395.9999999999893</v>
      </c>
      <c r="BF35" s="51">
        <f t="shared" si="44"/>
        <v>1601.0000000000775</v>
      </c>
      <c r="BG35" s="51">
        <f t="shared" si="44"/>
        <v>1738.9999999999554</v>
      </c>
      <c r="BH35" s="51">
        <f t="shared" si="44"/>
        <v>1793.0000000000125</v>
      </c>
      <c r="BI35" s="51">
        <f t="shared" si="44"/>
        <v>2170.0000000000473</v>
      </c>
      <c r="BJ35" s="51">
        <f t="shared" si="44"/>
        <v>1872.9999999996596</v>
      </c>
      <c r="BK35" s="51">
        <f t="shared" si="44"/>
        <v>2738.9999999997849</v>
      </c>
      <c r="BL35" s="51">
        <f t="shared" si="44"/>
        <v>1396.0000000000725</v>
      </c>
      <c r="BM35" s="51">
        <f t="shared" si="44"/>
        <v>1058.9999999999623</v>
      </c>
      <c r="BN35" s="51">
        <f t="shared" si="44"/>
        <v>985.00000000004945</v>
      </c>
      <c r="BO35" s="51">
        <f t="shared" si="44"/>
        <v>1632.9999999999636</v>
      </c>
      <c r="BP35" s="51">
        <f t="shared" si="44"/>
        <v>1615.9999999999072</v>
      </c>
      <c r="BQ35" s="51">
        <f t="shared" si="44"/>
        <v>1696.0000000000041</v>
      </c>
      <c r="BR35" s="51">
        <f t="shared" si="44"/>
        <v>1901.0000000001314</v>
      </c>
      <c r="BS35" s="51">
        <f t="shared" si="44"/>
        <v>2039.0000000000991</v>
      </c>
      <c r="BT35" s="51">
        <f t="shared" ref="BT35:CH35" si="45">BT25/BT27*BT31</f>
        <v>2093.0000000000937</v>
      </c>
      <c r="BU35" s="51">
        <f t="shared" si="45"/>
        <v>2469.9999999996107</v>
      </c>
      <c r="BV35" s="51">
        <f t="shared" si="45"/>
        <v>2172.9999999998622</v>
      </c>
      <c r="BW35" s="51">
        <f t="shared" si="45"/>
        <v>3038.9999999996621</v>
      </c>
      <c r="BX35" s="51">
        <f t="shared" si="45"/>
        <v>1696.0000000000255</v>
      </c>
      <c r="BY35" s="51">
        <f t="shared" si="45"/>
        <v>1359.0000000000596</v>
      </c>
      <c r="BZ35" s="51">
        <f t="shared" si="45"/>
        <v>1285.0000000000268</v>
      </c>
      <c r="CA35" s="51">
        <f t="shared" si="45"/>
        <v>1633.0000000002158</v>
      </c>
      <c r="CB35" s="51">
        <f t="shared" si="45"/>
        <v>1615.9999999999147</v>
      </c>
      <c r="CC35" s="51">
        <f t="shared" si="45"/>
        <v>1395.9999999999604</v>
      </c>
      <c r="CD35" s="51">
        <f t="shared" si="45"/>
        <v>1600.9999999999998</v>
      </c>
      <c r="CE35" s="51">
        <f t="shared" si="45"/>
        <v>1739.0000000000387</v>
      </c>
      <c r="CF35" s="51">
        <f t="shared" si="45"/>
        <v>1792.9999999999898</v>
      </c>
      <c r="CG35" s="51">
        <f t="shared" si="45"/>
        <v>2169.9999999999113</v>
      </c>
      <c r="CH35" s="51">
        <f t="shared" si="45"/>
        <v>1873.0000000002763</v>
      </c>
    </row>
    <row r="36" spans="2:86" x14ac:dyDescent="0.3">
      <c r="B36" s="1" t="s">
        <v>329</v>
      </c>
      <c r="C36" s="51">
        <f t="shared" ref="C36:F36" si="46">C26/C28*C32</f>
        <v>2447.9977874792612</v>
      </c>
      <c r="D36" s="51">
        <f t="shared" si="46"/>
        <v>1172.4980240415759</v>
      </c>
      <c r="E36" s="51">
        <f t="shared" si="46"/>
        <v>827.39107995235941</v>
      </c>
      <c r="F36" s="51">
        <f t="shared" si="46"/>
        <v>2589.2001351379986</v>
      </c>
      <c r="G36" s="51">
        <f>G26/G28*G32</f>
        <v>331.12710943260703</v>
      </c>
      <c r="H36" s="51">
        <f t="shared" ref="H36:BS36" si="47">H26/H28*H32</f>
        <v>151.99999999999943</v>
      </c>
      <c r="I36" s="51">
        <f t="shared" si="47"/>
        <v>130.99999999999901</v>
      </c>
      <c r="J36" s="51">
        <f t="shared" si="47"/>
        <v>151.00000000000088</v>
      </c>
      <c r="K36" s="51">
        <f t="shared" si="47"/>
        <v>163.99999999999801</v>
      </c>
      <c r="L36" s="51">
        <f t="shared" si="47"/>
        <v>169.0000000000006</v>
      </c>
      <c r="M36" s="51">
        <f t="shared" si="47"/>
        <v>204.00000000000671</v>
      </c>
      <c r="N36" s="51">
        <f t="shared" si="47"/>
        <v>175.99999999997175</v>
      </c>
      <c r="O36" s="51">
        <f t="shared" si="47"/>
        <v>257.00000000001404</v>
      </c>
      <c r="P36" s="51">
        <f t="shared" si="47"/>
        <v>130.99999999999923</v>
      </c>
      <c r="Q36" s="51">
        <f t="shared" si="47"/>
        <v>100.00000000000327</v>
      </c>
      <c r="R36" s="51">
        <f t="shared" si="47"/>
        <v>92.999999999997158</v>
      </c>
      <c r="S36" s="51">
        <f t="shared" si="47"/>
        <v>154.00000000000472</v>
      </c>
      <c r="T36" s="51">
        <f t="shared" si="47"/>
        <v>151.99999999999912</v>
      </c>
      <c r="U36" s="51">
        <f t="shared" si="47"/>
        <v>130.9999999999952</v>
      </c>
      <c r="V36" s="51">
        <f t="shared" si="47"/>
        <v>151.00000000000202</v>
      </c>
      <c r="W36" s="51">
        <f t="shared" si="47"/>
        <v>164.00000000000404</v>
      </c>
      <c r="X36" s="51">
        <f t="shared" si="47"/>
        <v>169.00000000000225</v>
      </c>
      <c r="Y36" s="51">
        <f t="shared" si="47"/>
        <v>203.999999999994</v>
      </c>
      <c r="Z36" s="51">
        <f t="shared" si="47"/>
        <v>176.00000000000469</v>
      </c>
      <c r="AA36" s="51">
        <f t="shared" si="47"/>
        <v>256.99999999998352</v>
      </c>
      <c r="AB36" s="51">
        <f t="shared" si="47"/>
        <v>131.00000000000409</v>
      </c>
      <c r="AC36" s="51">
        <f t="shared" si="47"/>
        <v>99.999999999999289</v>
      </c>
      <c r="AD36" s="51">
        <f t="shared" si="47"/>
        <v>93.000000000000199</v>
      </c>
      <c r="AE36" s="51">
        <f t="shared" si="47"/>
        <v>154.00000000000065</v>
      </c>
      <c r="AF36" s="51">
        <f t="shared" si="47"/>
        <v>151.99999999999653</v>
      </c>
      <c r="AG36" s="51">
        <f t="shared" si="47"/>
        <v>131.0000000000019</v>
      </c>
      <c r="AH36" s="51">
        <f t="shared" si="47"/>
        <v>151.00000000000125</v>
      </c>
      <c r="AI36" s="51">
        <f t="shared" si="47"/>
        <v>164.00000000000151</v>
      </c>
      <c r="AJ36" s="51">
        <f t="shared" si="47"/>
        <v>168.99999999999662</v>
      </c>
      <c r="AK36" s="51">
        <f t="shared" si="47"/>
        <v>204.00000000000242</v>
      </c>
      <c r="AL36" s="51">
        <f t="shared" si="47"/>
        <v>176.00000000000696</v>
      </c>
      <c r="AM36" s="51">
        <f t="shared" si="47"/>
        <v>256.99999999998528</v>
      </c>
      <c r="AN36" s="51">
        <f t="shared" si="47"/>
        <v>131.00000000000387</v>
      </c>
      <c r="AO36" s="51">
        <f t="shared" si="47"/>
        <v>99.999999999998792</v>
      </c>
      <c r="AP36" s="51">
        <f t="shared" si="47"/>
        <v>92.999999999999972</v>
      </c>
      <c r="AQ36" s="51">
        <f t="shared" si="47"/>
        <v>153.99999999999804</v>
      </c>
      <c r="AR36" s="51">
        <f t="shared" si="47"/>
        <v>152.00000000000503</v>
      </c>
      <c r="AS36" s="51">
        <f t="shared" si="47"/>
        <v>130.99999999999724</v>
      </c>
      <c r="AT36" s="51">
        <f t="shared" si="47"/>
        <v>151.00000000000236</v>
      </c>
      <c r="AU36" s="51">
        <f t="shared" si="47"/>
        <v>164.00000000000401</v>
      </c>
      <c r="AV36" s="51">
        <f t="shared" si="47"/>
        <v>168.99999999999122</v>
      </c>
      <c r="AW36" s="51">
        <f t="shared" si="47"/>
        <v>204.00000000001029</v>
      </c>
      <c r="AX36" s="51">
        <f t="shared" si="47"/>
        <v>176.00000000000449</v>
      </c>
      <c r="AY36" s="51">
        <f t="shared" si="47"/>
        <v>256.99999999996885</v>
      </c>
      <c r="AZ36" s="51">
        <f t="shared" si="47"/>
        <v>131.00000000000412</v>
      </c>
      <c r="BA36" s="51">
        <f t="shared" si="47"/>
        <v>100.00000000000161</v>
      </c>
      <c r="BB36" s="51">
        <f t="shared" si="47"/>
        <v>92.999999999996277</v>
      </c>
      <c r="BC36" s="51">
        <f t="shared" si="47"/>
        <v>154.00000000000674</v>
      </c>
      <c r="BD36" s="51">
        <f t="shared" si="47"/>
        <v>151.99999999999858</v>
      </c>
      <c r="BE36" s="51">
        <f t="shared" si="47"/>
        <v>130.99999999999901</v>
      </c>
      <c r="BF36" s="51">
        <f t="shared" si="47"/>
        <v>151.00000000000733</v>
      </c>
      <c r="BG36" s="51">
        <f t="shared" si="47"/>
        <v>163.99999999999577</v>
      </c>
      <c r="BH36" s="51">
        <f t="shared" si="47"/>
        <v>169.00000000000119</v>
      </c>
      <c r="BI36" s="51">
        <f t="shared" si="47"/>
        <v>204.00000000000446</v>
      </c>
      <c r="BJ36" s="51">
        <f t="shared" si="47"/>
        <v>175.999999999968</v>
      </c>
      <c r="BK36" s="51">
        <f t="shared" si="47"/>
        <v>256.99999999997976</v>
      </c>
      <c r="BL36" s="51">
        <f t="shared" si="47"/>
        <v>131.00000000000685</v>
      </c>
      <c r="BM36" s="51">
        <f t="shared" si="47"/>
        <v>99.999999999996419</v>
      </c>
      <c r="BN36" s="51">
        <f t="shared" si="47"/>
        <v>93.000000000004675</v>
      </c>
      <c r="BO36" s="51">
        <f t="shared" si="47"/>
        <v>153.99999999999656</v>
      </c>
      <c r="BP36" s="51">
        <f t="shared" si="47"/>
        <v>151.99999999999127</v>
      </c>
      <c r="BQ36" s="51">
        <f t="shared" si="47"/>
        <v>131.00000000000034</v>
      </c>
      <c r="BR36" s="51">
        <f t="shared" si="47"/>
        <v>151.00000000001046</v>
      </c>
      <c r="BS36" s="51">
        <f t="shared" si="47"/>
        <v>164.00000000000796</v>
      </c>
      <c r="BT36" s="51">
        <f t="shared" ref="BT36:CH36" si="48">BT26/BT28*BT32</f>
        <v>169.00000000000759</v>
      </c>
      <c r="BU36" s="51">
        <f t="shared" si="48"/>
        <v>203.99999999996786</v>
      </c>
      <c r="BV36" s="51">
        <f t="shared" si="48"/>
        <v>175.99999999998889</v>
      </c>
      <c r="BW36" s="51">
        <f t="shared" si="48"/>
        <v>256.99999999997146</v>
      </c>
      <c r="BX36" s="51">
        <f t="shared" si="48"/>
        <v>131.00000000000193</v>
      </c>
      <c r="BY36" s="51">
        <f t="shared" si="48"/>
        <v>100.00000000000436</v>
      </c>
      <c r="BZ36" s="51">
        <f t="shared" si="48"/>
        <v>93.000000000001947</v>
      </c>
      <c r="CA36" s="51">
        <f t="shared" si="48"/>
        <v>154.00000000002032</v>
      </c>
      <c r="CB36" s="51">
        <f t="shared" si="48"/>
        <v>151.99999999999199</v>
      </c>
      <c r="CC36" s="51">
        <f t="shared" si="48"/>
        <v>130.99999999999631</v>
      </c>
      <c r="CD36" s="51">
        <f t="shared" si="48"/>
        <v>150.99999999999997</v>
      </c>
      <c r="CE36" s="51">
        <f t="shared" si="48"/>
        <v>164.00000000000367</v>
      </c>
      <c r="CF36" s="51">
        <f t="shared" si="48"/>
        <v>168.99999999999901</v>
      </c>
      <c r="CG36" s="51">
        <f t="shared" si="48"/>
        <v>203.9999999999917</v>
      </c>
      <c r="CH36" s="51">
        <f t="shared" si="48"/>
        <v>176.00000000002601</v>
      </c>
    </row>
    <row r="38" spans="2:86" x14ac:dyDescent="0.3">
      <c r="B38" s="1" t="s">
        <v>344</v>
      </c>
    </row>
    <row r="39" spans="2:86" x14ac:dyDescent="0.3">
      <c r="B39" s="1" t="s">
        <v>334</v>
      </c>
      <c r="C39" s="53">
        <f t="shared" ref="C39:F39" si="49">C23</f>
        <v>5478.9710221579699</v>
      </c>
      <c r="D39" s="53">
        <f t="shared" si="49"/>
        <v>7680.7799627409704</v>
      </c>
      <c r="E39" s="53">
        <f t="shared" si="49"/>
        <v>8916.2639627409699</v>
      </c>
      <c r="F39" s="53">
        <f t="shared" si="49"/>
        <v>10077.614812741</v>
      </c>
      <c r="G39" s="53">
        <f>G23</f>
        <v>10088.121674565929</v>
      </c>
      <c r="H39" s="53">
        <f t="shared" ref="H39:BS39" si="50">H23</f>
        <v>10126.156842580118</v>
      </c>
      <c r="I39" s="53">
        <f t="shared" si="50"/>
        <v>9751.8925662300153</v>
      </c>
      <c r="J39" s="53">
        <f t="shared" si="50"/>
        <v>10089.869164819416</v>
      </c>
      <c r="K39" s="53">
        <f t="shared" si="50"/>
        <v>10542.914504405057</v>
      </c>
      <c r="L39" s="53">
        <f t="shared" si="50"/>
        <v>10828.926466230017</v>
      </c>
      <c r="M39" s="53">
        <f t="shared" si="50"/>
        <v>8866.4647385031112</v>
      </c>
      <c r="N39" s="53">
        <f t="shared" si="50"/>
        <v>4686.3996416576056</v>
      </c>
      <c r="O39" s="53">
        <f t="shared" si="50"/>
        <v>5663.7665683534069</v>
      </c>
      <c r="P39" s="53">
        <f t="shared" si="50"/>
        <v>8832.1664330476269</v>
      </c>
      <c r="Q39" s="53">
        <f t="shared" si="50"/>
        <v>11371.73310804762</v>
      </c>
      <c r="R39" s="53">
        <f t="shared" si="50"/>
        <v>11696.894308047631</v>
      </c>
      <c r="S39" s="53">
        <f t="shared" si="50"/>
        <v>11796.980358047631</v>
      </c>
      <c r="T39" s="53">
        <f t="shared" si="50"/>
        <v>11137.59903118257</v>
      </c>
      <c r="U39" s="53">
        <f t="shared" si="50"/>
        <v>10927.47548118257</v>
      </c>
      <c r="V39" s="53">
        <f t="shared" si="50"/>
        <v>10858.685481182569</v>
      </c>
      <c r="W39" s="53">
        <f t="shared" si="50"/>
        <v>10986.456981182568</v>
      </c>
      <c r="X39" s="53">
        <f t="shared" si="50"/>
        <v>10834.22588118257</v>
      </c>
      <c r="Y39" s="53">
        <f t="shared" si="50"/>
        <v>7340.1462563890873</v>
      </c>
      <c r="Z39" s="53">
        <f t="shared" si="50"/>
        <v>3560.1512036598347</v>
      </c>
      <c r="AA39" s="53">
        <f t="shared" si="50"/>
        <v>5687.2202139541841</v>
      </c>
      <c r="AB39" s="53">
        <f t="shared" si="50"/>
        <v>9318.4238442947608</v>
      </c>
      <c r="AC39" s="53">
        <f t="shared" si="50"/>
        <v>12562.25340112595</v>
      </c>
      <c r="AD39" s="53">
        <f t="shared" si="50"/>
        <v>13041.29200112595</v>
      </c>
      <c r="AE39" s="53">
        <f t="shared" si="50"/>
        <v>12981.87900112595</v>
      </c>
      <c r="AF39" s="53">
        <f t="shared" si="50"/>
        <v>13059.650116872172</v>
      </c>
      <c r="AG39" s="53">
        <f t="shared" si="50"/>
        <v>13166.485816872171</v>
      </c>
      <c r="AH39" s="53">
        <f t="shared" si="50"/>
        <v>13044.037816872173</v>
      </c>
      <c r="AI39" s="53">
        <f t="shared" si="50"/>
        <v>13281.11381687217</v>
      </c>
      <c r="AJ39" s="53">
        <f t="shared" si="50"/>
        <v>13182.87411687217</v>
      </c>
      <c r="AK39" s="53">
        <f t="shared" si="50"/>
        <v>8419.6195953132028</v>
      </c>
      <c r="AL39" s="53">
        <f t="shared" si="50"/>
        <v>3967.1046957452609</v>
      </c>
      <c r="AM39" s="53">
        <f t="shared" si="50"/>
        <v>7162.6634969685174</v>
      </c>
      <c r="AN39" s="53">
        <f t="shared" si="50"/>
        <v>10723.366213538839</v>
      </c>
      <c r="AO39" s="53">
        <f t="shared" si="50"/>
        <v>12423.196613538841</v>
      </c>
      <c r="AP39" s="53">
        <f t="shared" si="50"/>
        <v>12522.424143538838</v>
      </c>
      <c r="AQ39" s="53">
        <f t="shared" si="50"/>
        <v>12494.102643538836</v>
      </c>
      <c r="AR39" s="53">
        <f t="shared" si="50"/>
        <v>12982.451996085716</v>
      </c>
      <c r="AS39" s="53">
        <f t="shared" si="50"/>
        <v>12898.837996085716</v>
      </c>
      <c r="AT39" s="53">
        <f t="shared" si="50"/>
        <v>12657.188996085717</v>
      </c>
      <c r="AU39" s="53">
        <f t="shared" si="50"/>
        <v>12536.681996085716</v>
      </c>
      <c r="AV39" s="53">
        <f t="shared" si="50"/>
        <v>12882.799846085716</v>
      </c>
      <c r="AW39" s="53">
        <f t="shared" si="50"/>
        <v>9464.3671320266913</v>
      </c>
      <c r="AX39" s="53">
        <f t="shared" si="50"/>
        <v>5670.0179968549182</v>
      </c>
      <c r="AY39" s="53">
        <f t="shared" si="50"/>
        <v>7762.9825559526998</v>
      </c>
      <c r="AZ39" s="53">
        <f t="shared" si="50"/>
        <v>11448.135783585753</v>
      </c>
      <c r="BA39" s="53">
        <f t="shared" si="50"/>
        <v>13930.091332752369</v>
      </c>
      <c r="BB39" s="53">
        <f t="shared" si="50"/>
        <v>13833.408332752369</v>
      </c>
      <c r="BC39" s="53">
        <f t="shared" si="50"/>
        <v>12805.082832752369</v>
      </c>
      <c r="BD39" s="53">
        <f t="shared" si="50"/>
        <v>13106.184345799971</v>
      </c>
      <c r="BE39" s="53">
        <f t="shared" si="50"/>
        <v>12499.12305952216</v>
      </c>
      <c r="BF39" s="53">
        <f t="shared" si="50"/>
        <v>13242.16455952216</v>
      </c>
      <c r="BG39" s="53">
        <f t="shared" si="50"/>
        <v>12957.620559522158</v>
      </c>
      <c r="BH39" s="53">
        <f t="shared" si="50"/>
        <v>12679.574759522158</v>
      </c>
      <c r="BI39" s="53">
        <f t="shared" si="50"/>
        <v>7974.7010809075628</v>
      </c>
      <c r="BJ39" s="53">
        <f t="shared" si="50"/>
        <v>3756.3730424024766</v>
      </c>
      <c r="BK39" s="53">
        <f t="shared" si="50"/>
        <v>9458.1440968381175</v>
      </c>
      <c r="BL39" s="53">
        <f t="shared" si="50"/>
        <v>12464.372862410017</v>
      </c>
      <c r="BM39" s="53">
        <f t="shared" si="50"/>
        <v>12464.372862410017</v>
      </c>
      <c r="BN39" s="53">
        <f t="shared" si="50"/>
        <v>12464.372862410017</v>
      </c>
      <c r="BO39" s="53">
        <f t="shared" si="50"/>
        <v>11964.372862410017</v>
      </c>
      <c r="BP39" s="53">
        <f t="shared" si="50"/>
        <v>11884.051203313167</v>
      </c>
      <c r="BQ39" s="53">
        <f t="shared" si="50"/>
        <v>10520.134766354357</v>
      </c>
      <c r="BR39" s="53">
        <f t="shared" si="50"/>
        <v>10520.134766354357</v>
      </c>
      <c r="BS39" s="53">
        <f t="shared" si="50"/>
        <v>11020.134766354357</v>
      </c>
      <c r="BT39" s="53">
        <f t="shared" ref="BT39:CH39" si="51">BT23</f>
        <v>10520.134766354357</v>
      </c>
      <c r="BU39" s="53">
        <f t="shared" si="51"/>
        <v>8714.6851498716369</v>
      </c>
      <c r="BV39" s="53">
        <f t="shared" si="51"/>
        <v>5936.4436160446694</v>
      </c>
      <c r="BW39" s="53">
        <f t="shared" si="51"/>
        <v>7889.4779453212841</v>
      </c>
      <c r="BX39" s="53">
        <f t="shared" si="51"/>
        <v>10808.999328524567</v>
      </c>
      <c r="BY39" s="53">
        <f t="shared" si="51"/>
        <v>11020.134766354357</v>
      </c>
      <c r="BZ39" s="53">
        <f t="shared" si="51"/>
        <v>11020.134766354357</v>
      </c>
      <c r="CA39" s="53">
        <f t="shared" si="51"/>
        <v>10884.051203313167</v>
      </c>
      <c r="CB39" s="53">
        <f t="shared" si="51"/>
        <v>13246.508116270286</v>
      </c>
      <c r="CC39" s="53">
        <f t="shared" si="51"/>
        <v>12246.508116270286</v>
      </c>
      <c r="CD39" s="53">
        <f t="shared" si="51"/>
        <v>12246.508116270286</v>
      </c>
      <c r="CE39" s="53">
        <f t="shared" si="51"/>
        <v>12746.508116270286</v>
      </c>
      <c r="CF39" s="53">
        <f t="shared" si="51"/>
        <v>12246.508116270286</v>
      </c>
      <c r="CG39" s="53">
        <f t="shared" si="51"/>
        <v>9996.2249905624758</v>
      </c>
      <c r="CH39" s="53">
        <f t="shared" si="51"/>
        <v>7044.9226123065246</v>
      </c>
    </row>
    <row r="40" spans="2:86" x14ac:dyDescent="0.3">
      <c r="B40" s="1" t="s">
        <v>335</v>
      </c>
      <c r="C40" s="53">
        <v>98.037000000000006</v>
      </c>
      <c r="D40" s="53">
        <v>135.81939224857354</v>
      </c>
      <c r="E40" s="53">
        <v>155.70973081551077</v>
      </c>
      <c r="F40" s="53">
        <v>128.57999999999993</v>
      </c>
      <c r="G40" s="53">
        <v>141.39319993789536</v>
      </c>
      <c r="H40" s="53">
        <v>148.86416666666685</v>
      </c>
      <c r="I40" s="53">
        <v>166.08416666666744</v>
      </c>
      <c r="J40" s="53">
        <v>192.62916666667229</v>
      </c>
      <c r="K40" s="53">
        <v>152.02916666666698</v>
      </c>
      <c r="L40" s="53">
        <v>153.10916666666699</v>
      </c>
      <c r="M40" s="53">
        <v>122.2091666666669</v>
      </c>
      <c r="N40" s="53">
        <v>89.564666666666994</v>
      </c>
      <c r="O40" s="53">
        <v>83.320166666666921</v>
      </c>
      <c r="P40" s="53">
        <v>125.95382353892565</v>
      </c>
      <c r="Q40" s="53">
        <v>155.10812214545399</v>
      </c>
      <c r="R40" s="53">
        <v>117.14916666666711</v>
      </c>
      <c r="S40" s="53">
        <v>128.97582641126195</v>
      </c>
      <c r="T40" s="53">
        <v>164.62833333333265</v>
      </c>
      <c r="U40" s="53">
        <v>180.06833333333262</v>
      </c>
      <c r="V40" s="53">
        <v>208.60833333333261</v>
      </c>
      <c r="W40" s="53">
        <v>164.71833333333268</v>
      </c>
      <c r="X40" s="53">
        <v>165.13833333333358</v>
      </c>
      <c r="Y40" s="53">
        <v>123.32833333333392</v>
      </c>
      <c r="Z40" s="53">
        <v>101.766833333333</v>
      </c>
      <c r="AA40" s="53">
        <v>96.885333333333151</v>
      </c>
      <c r="AB40" s="53">
        <v>139.12846317069679</v>
      </c>
      <c r="AC40" s="53">
        <v>160.30012563236636</v>
      </c>
      <c r="AD40" s="53">
        <v>127.84833333333302</v>
      </c>
      <c r="AE40" s="53">
        <v>138.57786366753319</v>
      </c>
      <c r="AF40" s="53">
        <v>158.79249999999993</v>
      </c>
      <c r="AG40" s="53">
        <v>179.97750000000002</v>
      </c>
      <c r="AH40" s="53">
        <v>213.83249999999995</v>
      </c>
      <c r="AI40" s="53">
        <v>171.30749999999995</v>
      </c>
      <c r="AJ40" s="53">
        <v>175.10749999999982</v>
      </c>
      <c r="AK40" s="53">
        <v>145.29549999999961</v>
      </c>
      <c r="AL40" s="53">
        <v>92.753500000000628</v>
      </c>
      <c r="AM40" s="53">
        <v>92.575499999999735</v>
      </c>
      <c r="AN40" s="53">
        <v>139.87746652175576</v>
      </c>
      <c r="AO40" s="53">
        <v>169.37317014710942</v>
      </c>
      <c r="AP40" s="53">
        <v>141.01749999999976</v>
      </c>
      <c r="AQ40" s="53">
        <v>155.09185877032934</v>
      </c>
      <c r="AR40" s="53">
        <v>171.75083333333367</v>
      </c>
      <c r="AS40" s="53">
        <v>183.33083333333363</v>
      </c>
      <c r="AT40" s="53">
        <v>203.85083333333364</v>
      </c>
      <c r="AU40" s="53">
        <v>165.37083333333365</v>
      </c>
      <c r="AV40" s="53">
        <v>162.2558333333337</v>
      </c>
      <c r="AW40" s="53">
        <v>120.58683333333435</v>
      </c>
      <c r="AX40" s="53">
        <v>95.017833333333357</v>
      </c>
      <c r="AY40" s="53">
        <v>99.212833333333307</v>
      </c>
      <c r="AZ40" s="53">
        <v>142.37551834672465</v>
      </c>
      <c r="BA40" s="53">
        <v>169.92509506527398</v>
      </c>
      <c r="BB40" s="53">
        <v>136.05083333333346</v>
      </c>
      <c r="BC40" s="53">
        <v>147.27201758982523</v>
      </c>
      <c r="BD40" s="53">
        <v>167.64583333333374</v>
      </c>
      <c r="BE40" s="53">
        <v>181.72083333333381</v>
      </c>
      <c r="BF40" s="53">
        <v>196.32083333333412</v>
      </c>
      <c r="BG40" s="53">
        <v>164.73583333333389</v>
      </c>
      <c r="BH40" s="53">
        <v>164.69583333333387</v>
      </c>
      <c r="BI40" s="53">
        <v>131.69683333333379</v>
      </c>
      <c r="BJ40" s="53">
        <v>98.857333333333699</v>
      </c>
      <c r="BK40" s="53">
        <v>108.97480073463237</v>
      </c>
      <c r="BL40" s="53">
        <v>150.70461708068657</v>
      </c>
      <c r="BM40" s="53">
        <v>165.5876599823136</v>
      </c>
      <c r="BN40" s="53">
        <v>126.97629530151551</v>
      </c>
      <c r="BO40" s="53">
        <v>140.083854071075</v>
      </c>
      <c r="BP40" s="53">
        <v>157.09678443528153</v>
      </c>
      <c r="BQ40" s="53">
        <v>175.0982790021647</v>
      </c>
      <c r="BR40" s="53">
        <v>207.51054448562164</v>
      </c>
      <c r="BS40" s="53">
        <v>157.09678443528153</v>
      </c>
      <c r="BT40" s="53">
        <v>157.09678443528153</v>
      </c>
      <c r="BU40" s="53">
        <v>121.09379530151544</v>
      </c>
      <c r="BV40" s="53">
        <v>103.0923007346322</v>
      </c>
      <c r="BW40" s="53">
        <v>103.0923007346322</v>
      </c>
      <c r="BX40" s="53">
        <v>144.82211708068624</v>
      </c>
      <c r="BY40" s="53">
        <v>148.70515998231301</v>
      </c>
      <c r="BZ40" s="53">
        <v>121.09379530151544</v>
      </c>
      <c r="CA40" s="53">
        <v>134.20135407107483</v>
      </c>
      <c r="CB40" s="53">
        <v>162.01345110194794</v>
      </c>
      <c r="CC40" s="53">
        <v>169.01494566883218</v>
      </c>
      <c r="CD40" s="53">
        <v>201.42147201545706</v>
      </c>
      <c r="CE40" s="53">
        <v>162.01345110194794</v>
      </c>
      <c r="CF40" s="53">
        <v>162.01345110194794</v>
      </c>
      <c r="CG40" s="53">
        <v>126.01046196818196</v>
      </c>
      <c r="CH40" s="53">
        <v>108.00896740129869</v>
      </c>
    </row>
    <row r="41" spans="2:86" x14ac:dyDescent="0.3">
      <c r="B41" s="1" t="s">
        <v>338</v>
      </c>
      <c r="C41" s="1">
        <v>0</v>
      </c>
      <c r="D41" s="1">
        <v>1</v>
      </c>
      <c r="E41" s="1">
        <v>0</v>
      </c>
      <c r="F41" s="1">
        <v>1</v>
      </c>
      <c r="G41" s="1">
        <v>2</v>
      </c>
      <c r="H41" s="1">
        <v>1</v>
      </c>
      <c r="I41" s="1">
        <v>0</v>
      </c>
      <c r="J41" s="1">
        <v>1</v>
      </c>
      <c r="K41" s="1">
        <v>1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1</v>
      </c>
      <c r="R41" s="1">
        <v>1</v>
      </c>
      <c r="S41" s="1">
        <v>2</v>
      </c>
      <c r="T41" s="1">
        <v>1</v>
      </c>
      <c r="U41" s="1">
        <v>1</v>
      </c>
      <c r="V41" s="1">
        <v>1</v>
      </c>
      <c r="W41" s="1">
        <v>2</v>
      </c>
      <c r="X41" s="1">
        <v>2</v>
      </c>
      <c r="Y41" s="1">
        <v>0</v>
      </c>
      <c r="Z41" s="1">
        <v>0</v>
      </c>
      <c r="AA41" s="1">
        <v>0</v>
      </c>
      <c r="AB41" s="1">
        <v>0</v>
      </c>
      <c r="AC41" s="1">
        <v>1</v>
      </c>
      <c r="AD41" s="1">
        <v>1</v>
      </c>
      <c r="AE41" s="1">
        <v>2</v>
      </c>
      <c r="AF41" s="1">
        <v>1</v>
      </c>
      <c r="AG41" s="1">
        <v>1</v>
      </c>
      <c r="AH41" s="1">
        <v>1</v>
      </c>
      <c r="AI41" s="1">
        <v>2</v>
      </c>
      <c r="AJ41" s="1">
        <v>2</v>
      </c>
      <c r="AK41" s="1">
        <v>0</v>
      </c>
      <c r="AL41" s="1">
        <v>0</v>
      </c>
      <c r="AM41" s="1">
        <v>0</v>
      </c>
      <c r="AN41" s="1">
        <v>0</v>
      </c>
      <c r="AO41" s="1">
        <v>1</v>
      </c>
      <c r="AP41" s="1">
        <v>1</v>
      </c>
      <c r="AQ41" s="1">
        <v>2</v>
      </c>
      <c r="AR41" s="1">
        <v>1</v>
      </c>
      <c r="AS41" s="1">
        <v>1</v>
      </c>
      <c r="AT41" s="1">
        <v>1</v>
      </c>
      <c r="AU41" s="1">
        <v>2</v>
      </c>
      <c r="AV41" s="1">
        <v>2</v>
      </c>
      <c r="AW41" s="1">
        <v>0</v>
      </c>
      <c r="AX41" s="1">
        <v>0</v>
      </c>
      <c r="AY41" s="1">
        <v>0</v>
      </c>
      <c r="AZ41" s="1">
        <v>0</v>
      </c>
      <c r="BA41" s="1">
        <v>1</v>
      </c>
      <c r="BB41" s="1">
        <v>1</v>
      </c>
      <c r="BC41" s="1">
        <v>2</v>
      </c>
      <c r="BD41" s="1">
        <v>1</v>
      </c>
      <c r="BE41" s="1">
        <v>1</v>
      </c>
      <c r="BF41" s="1">
        <v>1</v>
      </c>
      <c r="BG41" s="1">
        <v>2</v>
      </c>
      <c r="BH41" s="1">
        <v>2</v>
      </c>
      <c r="BI41" s="1">
        <v>0</v>
      </c>
      <c r="BJ41" s="1">
        <v>0</v>
      </c>
      <c r="BK41" s="1">
        <v>0</v>
      </c>
      <c r="BL41" s="1">
        <v>0</v>
      </c>
      <c r="BM41" s="1">
        <v>1</v>
      </c>
      <c r="BN41" s="1">
        <v>1</v>
      </c>
      <c r="BO41" s="1">
        <v>2</v>
      </c>
      <c r="BP41" s="1">
        <v>1</v>
      </c>
      <c r="BQ41" s="1">
        <v>1</v>
      </c>
      <c r="BR41" s="1">
        <v>1</v>
      </c>
      <c r="BS41" s="1">
        <v>2</v>
      </c>
      <c r="BT41" s="1">
        <v>2</v>
      </c>
      <c r="BU41" s="1">
        <v>0</v>
      </c>
      <c r="BV41" s="1">
        <v>0</v>
      </c>
      <c r="BW41" s="1">
        <v>0</v>
      </c>
      <c r="BX41" s="1">
        <v>0</v>
      </c>
      <c r="BY41" s="1">
        <v>1</v>
      </c>
      <c r="BZ41" s="1">
        <v>1</v>
      </c>
      <c r="CA41" s="1">
        <v>2</v>
      </c>
      <c r="CB41" s="1">
        <v>1</v>
      </c>
      <c r="CC41" s="1">
        <v>1</v>
      </c>
      <c r="CD41" s="1">
        <v>1</v>
      </c>
      <c r="CE41" s="1">
        <v>2</v>
      </c>
      <c r="CF41" s="1">
        <v>2</v>
      </c>
      <c r="CG41" s="1">
        <v>0</v>
      </c>
      <c r="CH41" s="1">
        <v>0</v>
      </c>
    </row>
    <row r="42" spans="2:86" x14ac:dyDescent="0.3">
      <c r="B42" s="1" t="s">
        <v>336</v>
      </c>
      <c r="C42" s="1">
        <v>1</v>
      </c>
      <c r="D42" s="1">
        <v>3</v>
      </c>
      <c r="E42" s="1">
        <v>7</v>
      </c>
      <c r="F42" s="1">
        <v>3</v>
      </c>
      <c r="G42" s="1">
        <v>8</v>
      </c>
      <c r="H42" s="1">
        <v>8</v>
      </c>
      <c r="I42" s="1">
        <v>8</v>
      </c>
      <c r="J42" s="1">
        <v>9</v>
      </c>
      <c r="K42" s="1">
        <v>7</v>
      </c>
      <c r="L42" s="1">
        <v>10</v>
      </c>
      <c r="M42" s="1">
        <v>8</v>
      </c>
      <c r="N42" s="1">
        <v>2</v>
      </c>
      <c r="O42" s="1">
        <v>1</v>
      </c>
      <c r="P42" s="1">
        <v>2</v>
      </c>
      <c r="Q42" s="1">
        <v>7</v>
      </c>
      <c r="R42" s="1">
        <v>7</v>
      </c>
      <c r="S42" s="1">
        <v>9</v>
      </c>
      <c r="T42" s="1">
        <v>8</v>
      </c>
      <c r="U42" s="1">
        <v>7</v>
      </c>
      <c r="V42" s="1">
        <v>9</v>
      </c>
      <c r="W42" s="1">
        <v>7</v>
      </c>
      <c r="X42" s="1">
        <v>7</v>
      </c>
      <c r="Y42" s="1">
        <v>3</v>
      </c>
      <c r="Z42" s="1">
        <v>11</v>
      </c>
      <c r="AA42" s="1">
        <v>1</v>
      </c>
      <c r="AB42" s="1">
        <v>2</v>
      </c>
      <c r="AC42" s="1">
        <v>6</v>
      </c>
      <c r="AD42" s="1">
        <v>6</v>
      </c>
      <c r="AE42" s="1">
        <v>9</v>
      </c>
      <c r="AF42" s="1">
        <v>8</v>
      </c>
      <c r="AG42" s="1">
        <v>7</v>
      </c>
      <c r="AH42" s="1">
        <v>6</v>
      </c>
      <c r="AI42" s="1">
        <v>1</v>
      </c>
      <c r="AJ42" s="1">
        <v>0</v>
      </c>
      <c r="AK42" s="1">
        <v>1</v>
      </c>
      <c r="AL42" s="1">
        <v>35</v>
      </c>
      <c r="AM42" s="1">
        <v>2</v>
      </c>
      <c r="AN42" s="1">
        <v>2</v>
      </c>
      <c r="AO42" s="1">
        <v>5</v>
      </c>
      <c r="AP42" s="1">
        <v>5</v>
      </c>
      <c r="AQ42" s="1">
        <v>7</v>
      </c>
      <c r="AR42" s="1">
        <v>7</v>
      </c>
      <c r="AS42" s="1">
        <v>6</v>
      </c>
      <c r="AT42" s="1">
        <v>6</v>
      </c>
      <c r="AU42" s="1">
        <v>7</v>
      </c>
      <c r="AV42" s="1">
        <v>3</v>
      </c>
      <c r="AW42" s="1">
        <v>0</v>
      </c>
      <c r="AX42" s="1">
        <v>29</v>
      </c>
      <c r="AY42" s="1">
        <v>1</v>
      </c>
      <c r="AZ42" s="1">
        <v>2</v>
      </c>
      <c r="BA42" s="1">
        <v>6</v>
      </c>
      <c r="BB42" s="1">
        <v>5</v>
      </c>
      <c r="BC42" s="1">
        <v>7</v>
      </c>
      <c r="BD42" s="1">
        <v>7</v>
      </c>
      <c r="BE42" s="1">
        <v>7</v>
      </c>
      <c r="BF42" s="1">
        <v>6</v>
      </c>
      <c r="BG42" s="1">
        <v>7</v>
      </c>
      <c r="BH42" s="1">
        <v>3</v>
      </c>
      <c r="BI42" s="1">
        <v>0</v>
      </c>
      <c r="BJ42" s="1">
        <v>29</v>
      </c>
      <c r="BK42" s="1">
        <v>1</v>
      </c>
      <c r="BL42" s="1">
        <v>2</v>
      </c>
      <c r="BM42" s="1">
        <v>5</v>
      </c>
      <c r="BN42" s="1">
        <v>5</v>
      </c>
      <c r="BO42" s="1">
        <v>7</v>
      </c>
      <c r="BP42" s="1">
        <v>7</v>
      </c>
      <c r="BQ42" s="1">
        <v>6</v>
      </c>
      <c r="BR42" s="1">
        <v>6</v>
      </c>
      <c r="BS42" s="1">
        <v>7</v>
      </c>
      <c r="BT42" s="1">
        <v>3</v>
      </c>
      <c r="BU42" s="1">
        <v>0</v>
      </c>
      <c r="BV42" s="1">
        <v>23</v>
      </c>
      <c r="BW42" s="1">
        <v>1</v>
      </c>
      <c r="BX42" s="1">
        <v>2</v>
      </c>
      <c r="BY42" s="1">
        <v>5</v>
      </c>
      <c r="BZ42" s="1">
        <v>5</v>
      </c>
      <c r="CA42" s="1">
        <v>7</v>
      </c>
      <c r="CB42" s="1">
        <v>7</v>
      </c>
      <c r="CC42" s="1">
        <v>7</v>
      </c>
      <c r="CD42" s="1">
        <v>6</v>
      </c>
      <c r="CE42" s="1">
        <v>7</v>
      </c>
      <c r="CF42" s="1">
        <v>3</v>
      </c>
      <c r="CG42" s="1">
        <v>0</v>
      </c>
      <c r="CH42" s="1">
        <v>0</v>
      </c>
    </row>
    <row r="43" spans="2:86" x14ac:dyDescent="0.3">
      <c r="B43" s="1" t="s">
        <v>339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3</v>
      </c>
      <c r="I43" s="1">
        <v>0</v>
      </c>
      <c r="J43" s="1">
        <v>0</v>
      </c>
      <c r="K43" s="1">
        <v>0</v>
      </c>
      <c r="L43" s="1">
        <v>0</v>
      </c>
      <c r="M43" s="1">
        <v>2</v>
      </c>
      <c r="N43" s="1">
        <v>0</v>
      </c>
      <c r="O43" s="1">
        <v>0</v>
      </c>
      <c r="P43" s="1">
        <v>0</v>
      </c>
      <c r="Q43" s="1">
        <v>1</v>
      </c>
      <c r="R43" s="1">
        <v>1</v>
      </c>
      <c r="S43" s="1">
        <v>1</v>
      </c>
      <c r="T43" s="1">
        <v>1</v>
      </c>
      <c r="U43" s="1">
        <v>2</v>
      </c>
      <c r="V43" s="1">
        <v>1</v>
      </c>
      <c r="W43" s="1">
        <v>1</v>
      </c>
      <c r="X43" s="1">
        <v>2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1</v>
      </c>
      <c r="AF43" s="1">
        <v>1</v>
      </c>
      <c r="AG43" s="1">
        <v>1</v>
      </c>
      <c r="AH43" s="1">
        <v>1</v>
      </c>
      <c r="AI43" s="1">
        <v>1</v>
      </c>
      <c r="AJ43" s="1">
        <v>1</v>
      </c>
      <c r="AK43" s="1">
        <v>0</v>
      </c>
      <c r="AL43" s="1">
        <v>0</v>
      </c>
      <c r="AM43" s="1">
        <v>0</v>
      </c>
      <c r="AN43" s="1">
        <v>0</v>
      </c>
      <c r="AO43" s="1">
        <v>1</v>
      </c>
      <c r="AP43" s="1">
        <v>1</v>
      </c>
      <c r="AQ43" s="1">
        <v>1</v>
      </c>
      <c r="AR43" s="1">
        <v>1</v>
      </c>
      <c r="AS43" s="1">
        <v>1</v>
      </c>
      <c r="AT43" s="1">
        <v>1</v>
      </c>
      <c r="AU43" s="1">
        <v>1</v>
      </c>
      <c r="AV43" s="1">
        <v>1</v>
      </c>
      <c r="AW43" s="1">
        <v>0</v>
      </c>
      <c r="AX43" s="1">
        <v>0</v>
      </c>
      <c r="AY43" s="1">
        <v>0</v>
      </c>
      <c r="AZ43" s="1">
        <v>0</v>
      </c>
      <c r="BA43" s="1">
        <v>1</v>
      </c>
      <c r="BB43" s="1">
        <v>1</v>
      </c>
      <c r="BC43" s="1">
        <v>1</v>
      </c>
      <c r="BD43" s="1">
        <v>1</v>
      </c>
      <c r="BE43" s="1">
        <v>1</v>
      </c>
      <c r="BF43" s="1">
        <v>1</v>
      </c>
      <c r="BG43" s="1">
        <v>1</v>
      </c>
      <c r="BH43" s="1">
        <v>1</v>
      </c>
      <c r="BI43" s="1">
        <v>0</v>
      </c>
      <c r="BJ43" s="1">
        <v>0</v>
      </c>
      <c r="BK43" s="1">
        <v>0</v>
      </c>
      <c r="BL43" s="1">
        <v>0</v>
      </c>
      <c r="BM43" s="1">
        <v>1</v>
      </c>
      <c r="BN43" s="1">
        <v>1</v>
      </c>
      <c r="BO43" s="1">
        <v>1</v>
      </c>
      <c r="BP43" s="1">
        <v>1</v>
      </c>
      <c r="BQ43" s="1">
        <v>1</v>
      </c>
      <c r="BR43" s="1">
        <v>1</v>
      </c>
      <c r="BS43" s="1">
        <v>1</v>
      </c>
      <c r="BT43" s="1">
        <v>1</v>
      </c>
      <c r="BU43" s="1">
        <v>0</v>
      </c>
      <c r="BV43" s="1">
        <v>0</v>
      </c>
      <c r="BW43" s="1">
        <v>0</v>
      </c>
      <c r="BX43" s="1">
        <v>0</v>
      </c>
      <c r="BY43" s="1">
        <v>1</v>
      </c>
      <c r="BZ43" s="1">
        <v>1</v>
      </c>
      <c r="CA43" s="1">
        <v>1</v>
      </c>
      <c r="CB43" s="1">
        <v>1</v>
      </c>
      <c r="CC43" s="1">
        <v>1</v>
      </c>
      <c r="CD43" s="1">
        <v>1</v>
      </c>
      <c r="CE43" s="1">
        <v>1</v>
      </c>
      <c r="CF43" s="1">
        <v>1</v>
      </c>
      <c r="CG43" s="1">
        <v>0</v>
      </c>
      <c r="CH43" s="1">
        <v>0</v>
      </c>
    </row>
    <row r="44" spans="2:86" x14ac:dyDescent="0.3">
      <c r="B44" s="1" t="s">
        <v>340</v>
      </c>
      <c r="C44" s="1">
        <v>0</v>
      </c>
      <c r="D44" s="1">
        <v>0</v>
      </c>
      <c r="E44" s="1">
        <v>1</v>
      </c>
      <c r="F44" s="1">
        <v>0</v>
      </c>
      <c r="G44" s="1">
        <v>1</v>
      </c>
      <c r="H44" s="1">
        <v>0</v>
      </c>
      <c r="I44" s="1">
        <v>2</v>
      </c>
      <c r="J44" s="1">
        <v>0</v>
      </c>
      <c r="K44" s="1">
        <v>1</v>
      </c>
      <c r="L44" s="1">
        <v>1</v>
      </c>
      <c r="M44" s="1">
        <v>0</v>
      </c>
      <c r="N44" s="1">
        <v>2</v>
      </c>
      <c r="O44" s="1">
        <v>1</v>
      </c>
      <c r="P44" s="1">
        <v>0</v>
      </c>
      <c r="Q44" s="1">
        <v>0</v>
      </c>
      <c r="R44" s="1">
        <v>0</v>
      </c>
      <c r="S44" s="1">
        <v>1</v>
      </c>
      <c r="T44" s="1">
        <v>1</v>
      </c>
      <c r="U44" s="1">
        <v>1</v>
      </c>
      <c r="V44" s="1">
        <v>1</v>
      </c>
      <c r="W44" s="1">
        <v>1</v>
      </c>
      <c r="X44" s="1">
        <v>1</v>
      </c>
      <c r="Y44" s="1">
        <v>1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1</v>
      </c>
      <c r="AF44" s="1">
        <v>1</v>
      </c>
      <c r="AG44" s="1">
        <v>1</v>
      </c>
      <c r="AH44" s="1">
        <v>1</v>
      </c>
      <c r="AI44" s="1">
        <v>1</v>
      </c>
      <c r="AJ44" s="1">
        <v>1</v>
      </c>
      <c r="AK44" s="1">
        <v>1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1</v>
      </c>
      <c r="AR44" s="1">
        <v>1</v>
      </c>
      <c r="AS44" s="1">
        <v>1</v>
      </c>
      <c r="AT44" s="1">
        <v>1</v>
      </c>
      <c r="AU44" s="1">
        <v>1</v>
      </c>
      <c r="AV44" s="1">
        <v>1</v>
      </c>
      <c r="AW44" s="1">
        <v>1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1</v>
      </c>
      <c r="BD44" s="1">
        <v>1</v>
      </c>
      <c r="BE44" s="1">
        <v>1</v>
      </c>
      <c r="BF44" s="1">
        <v>1</v>
      </c>
      <c r="BG44" s="1">
        <v>1</v>
      </c>
      <c r="BH44" s="1">
        <v>1</v>
      </c>
      <c r="BI44" s="1">
        <v>1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1</v>
      </c>
      <c r="BQ44" s="1">
        <v>1</v>
      </c>
      <c r="BR44" s="1">
        <v>1</v>
      </c>
      <c r="BS44" s="1">
        <v>1</v>
      </c>
      <c r="BT44" s="1">
        <v>1</v>
      </c>
      <c r="BU44" s="1">
        <v>1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1</v>
      </c>
      <c r="CB44" s="1">
        <v>1</v>
      </c>
      <c r="CC44" s="1">
        <v>1</v>
      </c>
      <c r="CD44" s="1">
        <v>1</v>
      </c>
      <c r="CE44" s="1">
        <v>1</v>
      </c>
      <c r="CF44" s="1">
        <v>1</v>
      </c>
      <c r="CG44" s="1">
        <v>1</v>
      </c>
      <c r="CH44" s="1">
        <v>0</v>
      </c>
    </row>
    <row r="45" spans="2:86" x14ac:dyDescent="0.3">
      <c r="B45" s="1" t="s">
        <v>7</v>
      </c>
      <c r="C45" s="53">
        <f t="shared" ref="C45:F45" si="52">SUM(C39:C44)</f>
        <v>5578.0080221579701</v>
      </c>
      <c r="D45" s="53">
        <f t="shared" si="52"/>
        <v>7820.5993549895438</v>
      </c>
      <c r="E45" s="53">
        <f t="shared" si="52"/>
        <v>9079.9736935564815</v>
      </c>
      <c r="F45" s="53">
        <f t="shared" si="52"/>
        <v>10210.194812741</v>
      </c>
      <c r="G45" s="53">
        <f>SUM(G39:G44)</f>
        <v>10240.514874503824</v>
      </c>
      <c r="H45" s="53">
        <f t="shared" ref="H45:BS45" si="53">SUM(H39:H44)</f>
        <v>10287.021009246784</v>
      </c>
      <c r="I45" s="53">
        <f t="shared" si="53"/>
        <v>9927.9767328966827</v>
      </c>
      <c r="J45" s="53">
        <f t="shared" si="53"/>
        <v>10292.498331486089</v>
      </c>
      <c r="K45" s="53">
        <f t="shared" si="53"/>
        <v>10703.943671071724</v>
      </c>
      <c r="L45" s="53">
        <f t="shared" si="53"/>
        <v>10993.035632896685</v>
      </c>
      <c r="M45" s="53">
        <f t="shared" si="53"/>
        <v>8998.6739051697787</v>
      </c>
      <c r="N45" s="53">
        <f t="shared" si="53"/>
        <v>4779.9643083242727</v>
      </c>
      <c r="O45" s="53">
        <f t="shared" si="53"/>
        <v>5750.0867350200742</v>
      </c>
      <c r="P45" s="53">
        <f t="shared" si="53"/>
        <v>8960.1202565865533</v>
      </c>
      <c r="Q45" s="53">
        <f t="shared" si="53"/>
        <v>11535.841230193073</v>
      </c>
      <c r="R45" s="53">
        <f t="shared" si="53"/>
        <v>11823.043474714299</v>
      </c>
      <c r="S45" s="53">
        <f t="shared" si="53"/>
        <v>11938.956184458893</v>
      </c>
      <c r="T45" s="53">
        <f t="shared" si="53"/>
        <v>11313.227364515902</v>
      </c>
      <c r="U45" s="53">
        <f t="shared" si="53"/>
        <v>11118.543814515902</v>
      </c>
      <c r="V45" s="53">
        <f t="shared" si="53"/>
        <v>11079.293814515901</v>
      </c>
      <c r="W45" s="53">
        <f t="shared" si="53"/>
        <v>11162.1753145159</v>
      </c>
      <c r="X45" s="53">
        <f t="shared" si="53"/>
        <v>11011.364214515905</v>
      </c>
      <c r="Y45" s="53">
        <f t="shared" si="53"/>
        <v>7467.4745897224211</v>
      </c>
      <c r="Z45" s="53">
        <f t="shared" si="53"/>
        <v>3672.9180369931678</v>
      </c>
      <c r="AA45" s="53">
        <f t="shared" si="53"/>
        <v>5785.1055472875169</v>
      </c>
      <c r="AB45" s="53">
        <f t="shared" si="53"/>
        <v>9459.5523074654575</v>
      </c>
      <c r="AC45" s="53">
        <f t="shared" si="53"/>
        <v>12730.553526758316</v>
      </c>
      <c r="AD45" s="53">
        <f t="shared" si="53"/>
        <v>13177.140334459284</v>
      </c>
      <c r="AE45" s="53">
        <f t="shared" si="53"/>
        <v>13133.456864793483</v>
      </c>
      <c r="AF45" s="53">
        <f t="shared" si="53"/>
        <v>13229.442616872171</v>
      </c>
      <c r="AG45" s="53">
        <f t="shared" si="53"/>
        <v>13356.463316872172</v>
      </c>
      <c r="AH45" s="53">
        <f t="shared" si="53"/>
        <v>13266.870316872173</v>
      </c>
      <c r="AI45" s="53">
        <f t="shared" si="53"/>
        <v>13457.421316872171</v>
      </c>
      <c r="AJ45" s="53">
        <f t="shared" si="53"/>
        <v>13361.98161687217</v>
      </c>
      <c r="AK45" s="53">
        <f t="shared" si="53"/>
        <v>8566.915095313203</v>
      </c>
      <c r="AL45" s="53">
        <f t="shared" si="53"/>
        <v>4094.8581957452616</v>
      </c>
      <c r="AM45" s="53">
        <f t="shared" si="53"/>
        <v>7257.2389969685173</v>
      </c>
      <c r="AN45" s="53">
        <f t="shared" si="53"/>
        <v>10865.243680060594</v>
      </c>
      <c r="AO45" s="53">
        <f t="shared" si="53"/>
        <v>12599.569783685951</v>
      </c>
      <c r="AP45" s="53">
        <f t="shared" si="53"/>
        <v>12670.441643538838</v>
      </c>
      <c r="AQ45" s="53">
        <f t="shared" si="53"/>
        <v>12660.194502309165</v>
      </c>
      <c r="AR45" s="53">
        <f t="shared" si="53"/>
        <v>13164.20282941905</v>
      </c>
      <c r="AS45" s="53">
        <f t="shared" si="53"/>
        <v>13091.16882941905</v>
      </c>
      <c r="AT45" s="53">
        <f t="shared" si="53"/>
        <v>12870.039829419051</v>
      </c>
      <c r="AU45" s="53">
        <f t="shared" si="53"/>
        <v>12713.05282941905</v>
      </c>
      <c r="AV45" s="53">
        <f t="shared" si="53"/>
        <v>13052.055679419051</v>
      </c>
      <c r="AW45" s="53">
        <f t="shared" si="53"/>
        <v>9585.9539653600259</v>
      </c>
      <c r="AX45" s="53">
        <f t="shared" si="53"/>
        <v>5794.0358301882516</v>
      </c>
      <c r="AY45" s="53">
        <f t="shared" si="53"/>
        <v>7863.1953892860329</v>
      </c>
      <c r="AZ45" s="53">
        <f t="shared" si="53"/>
        <v>11592.511301932476</v>
      </c>
      <c r="BA45" s="53">
        <f t="shared" si="53"/>
        <v>14108.016427817642</v>
      </c>
      <c r="BB45" s="53">
        <f t="shared" si="53"/>
        <v>13976.459166085702</v>
      </c>
      <c r="BC45" s="53">
        <f t="shared" si="53"/>
        <v>12963.354850342193</v>
      </c>
      <c r="BD45" s="53">
        <f t="shared" si="53"/>
        <v>13283.830179133305</v>
      </c>
      <c r="BE45" s="53">
        <f t="shared" si="53"/>
        <v>12690.843892855495</v>
      </c>
      <c r="BF45" s="53">
        <f t="shared" si="53"/>
        <v>13447.485392855495</v>
      </c>
      <c r="BG45" s="53">
        <f t="shared" si="53"/>
        <v>13133.356392855492</v>
      </c>
      <c r="BH45" s="53">
        <f t="shared" si="53"/>
        <v>12851.270592855491</v>
      </c>
      <c r="BI45" s="53">
        <f t="shared" si="53"/>
        <v>8107.3979142408962</v>
      </c>
      <c r="BJ45" s="53">
        <f t="shared" si="53"/>
        <v>3884.2303757358104</v>
      </c>
      <c r="BK45" s="53">
        <f t="shared" si="53"/>
        <v>9568.1188975727491</v>
      </c>
      <c r="BL45" s="53">
        <f t="shared" si="53"/>
        <v>12617.077479490703</v>
      </c>
      <c r="BM45" s="53">
        <f t="shared" si="53"/>
        <v>12636.96052239233</v>
      </c>
      <c r="BN45" s="53">
        <f t="shared" si="53"/>
        <v>12598.349157711533</v>
      </c>
      <c r="BO45" s="53">
        <f t="shared" si="53"/>
        <v>12115.456716481092</v>
      </c>
      <c r="BP45" s="53">
        <f t="shared" si="53"/>
        <v>12051.147987748449</v>
      </c>
      <c r="BQ45" s="53">
        <f t="shared" si="53"/>
        <v>10704.233045356521</v>
      </c>
      <c r="BR45" s="53">
        <f t="shared" si="53"/>
        <v>10736.645310839978</v>
      </c>
      <c r="BS45" s="53">
        <f t="shared" si="53"/>
        <v>11188.231550789638</v>
      </c>
      <c r="BT45" s="53">
        <f t="shared" ref="BT45:CH45" si="54">SUM(BT39:BT44)</f>
        <v>10684.231550789638</v>
      </c>
      <c r="BU45" s="53">
        <f t="shared" si="54"/>
        <v>8836.7789451731514</v>
      </c>
      <c r="BV45" s="53">
        <f t="shared" si="54"/>
        <v>6062.5359167793013</v>
      </c>
      <c r="BW45" s="53">
        <f t="shared" si="54"/>
        <v>7993.570246055916</v>
      </c>
      <c r="BX45" s="53">
        <f t="shared" si="54"/>
        <v>10955.821445605254</v>
      </c>
      <c r="BY45" s="53">
        <f t="shared" si="54"/>
        <v>11175.83992633667</v>
      </c>
      <c r="BZ45" s="53">
        <f t="shared" si="54"/>
        <v>11148.228561655871</v>
      </c>
      <c r="CA45" s="53">
        <f t="shared" si="54"/>
        <v>11029.252557384241</v>
      </c>
      <c r="CB45" s="53">
        <f t="shared" si="54"/>
        <v>13418.521567372234</v>
      </c>
      <c r="CC45" s="53">
        <f t="shared" si="54"/>
        <v>12425.523061939119</v>
      </c>
      <c r="CD45" s="53">
        <f t="shared" si="54"/>
        <v>12456.929588285744</v>
      </c>
      <c r="CE45" s="53">
        <f t="shared" si="54"/>
        <v>12919.521567372234</v>
      </c>
      <c r="CF45" s="53">
        <f t="shared" si="54"/>
        <v>12415.521567372234</v>
      </c>
      <c r="CG45" s="53">
        <f t="shared" si="54"/>
        <v>10123.235452530658</v>
      </c>
      <c r="CH45" s="53">
        <f t="shared" si="54"/>
        <v>7152.9315797078234</v>
      </c>
    </row>
    <row r="46" spans="2:86" x14ac:dyDescent="0.3"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</row>
    <row r="47" spans="2:86" x14ac:dyDescent="0.3">
      <c r="B47" s="1" t="s">
        <v>341</v>
      </c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</row>
    <row r="48" spans="2:86" x14ac:dyDescent="0.3">
      <c r="B48" s="1" t="s">
        <v>334</v>
      </c>
      <c r="C48" s="53">
        <f t="shared" ref="C48:F48" si="55">C27</f>
        <v>2739.9710221579699</v>
      </c>
      <c r="D48" s="53">
        <f t="shared" si="55"/>
        <v>3545.7799627409704</v>
      </c>
      <c r="E48" s="53">
        <f t="shared" si="55"/>
        <v>3722.2639627409699</v>
      </c>
      <c r="F48" s="53">
        <f t="shared" si="55"/>
        <v>3898.6148127409997</v>
      </c>
      <c r="G48" s="53">
        <f>G27</f>
        <v>8455.1216745659294</v>
      </c>
      <c r="H48" s="53">
        <f t="shared" ref="H48:BS48" si="56">H27</f>
        <v>8510.1568425801179</v>
      </c>
      <c r="I48" s="53">
        <f t="shared" si="56"/>
        <v>8355.8925662300153</v>
      </c>
      <c r="J48" s="53">
        <f t="shared" si="56"/>
        <v>8488.8691648194163</v>
      </c>
      <c r="K48" s="53">
        <f t="shared" si="56"/>
        <v>8735.9145044050565</v>
      </c>
      <c r="L48" s="53">
        <f t="shared" si="56"/>
        <v>9035.9264662300175</v>
      </c>
      <c r="M48" s="53">
        <f t="shared" si="56"/>
        <v>6696.4647385031112</v>
      </c>
      <c r="N48" s="53">
        <f t="shared" si="56"/>
        <v>2813.3996416576056</v>
      </c>
      <c r="O48" s="53">
        <f t="shared" si="56"/>
        <v>2924.7665683534069</v>
      </c>
      <c r="P48" s="53">
        <f t="shared" si="56"/>
        <v>7436.1664330476269</v>
      </c>
      <c r="Q48" s="53">
        <f t="shared" si="56"/>
        <v>10312.73310804762</v>
      </c>
      <c r="R48" s="53">
        <f t="shared" si="56"/>
        <v>10711.894308047631</v>
      </c>
      <c r="S48" s="53">
        <f t="shared" si="56"/>
        <v>10163.980358047631</v>
      </c>
      <c r="T48" s="53">
        <f t="shared" si="56"/>
        <v>9521.5990311825699</v>
      </c>
      <c r="U48" s="53">
        <f t="shared" si="56"/>
        <v>9531.4754811825696</v>
      </c>
      <c r="V48" s="53">
        <f t="shared" si="56"/>
        <v>9257.6854811825688</v>
      </c>
      <c r="W48" s="53">
        <f t="shared" si="56"/>
        <v>9249.4569811825677</v>
      </c>
      <c r="X48" s="53">
        <f t="shared" si="56"/>
        <v>9041.2258811825704</v>
      </c>
      <c r="Y48" s="53">
        <f t="shared" si="56"/>
        <v>5170.1462563890873</v>
      </c>
      <c r="Z48" s="53">
        <f t="shared" si="56"/>
        <v>1687.1512036598347</v>
      </c>
      <c r="AA48" s="53">
        <f t="shared" si="56"/>
        <v>2948.2202139541841</v>
      </c>
      <c r="AB48" s="53">
        <f t="shared" si="56"/>
        <v>7922.4238442947608</v>
      </c>
      <c r="AC48" s="53">
        <f t="shared" si="56"/>
        <v>11503.25340112595</v>
      </c>
      <c r="AD48" s="53">
        <f t="shared" si="56"/>
        <v>12056.29200112595</v>
      </c>
      <c r="AE48" s="53">
        <f t="shared" si="56"/>
        <v>11348.87900112595</v>
      </c>
      <c r="AF48" s="53">
        <f t="shared" si="56"/>
        <v>11443.650116872172</v>
      </c>
      <c r="AG48" s="53">
        <f t="shared" si="56"/>
        <v>11770.485816872171</v>
      </c>
      <c r="AH48" s="53">
        <f t="shared" si="56"/>
        <v>11443.037816872173</v>
      </c>
      <c r="AI48" s="53">
        <f t="shared" si="56"/>
        <v>11608.11381687217</v>
      </c>
      <c r="AJ48" s="53">
        <f t="shared" si="56"/>
        <v>11389.87411687217</v>
      </c>
      <c r="AK48" s="53">
        <f t="shared" si="56"/>
        <v>6249.6195953132028</v>
      </c>
      <c r="AL48" s="53">
        <f t="shared" si="56"/>
        <v>2094.1046957452609</v>
      </c>
      <c r="AM48" s="53">
        <f t="shared" si="56"/>
        <v>4423.6634969685174</v>
      </c>
      <c r="AN48" s="53">
        <f t="shared" si="56"/>
        <v>9327.3662135388386</v>
      </c>
      <c r="AO48" s="53">
        <f t="shared" si="56"/>
        <v>11364.196613538841</v>
      </c>
      <c r="AP48" s="53">
        <f t="shared" si="56"/>
        <v>11537.424143538838</v>
      </c>
      <c r="AQ48" s="53">
        <f t="shared" si="56"/>
        <v>10861.102643538836</v>
      </c>
      <c r="AR48" s="53">
        <f t="shared" si="56"/>
        <v>11366.451996085716</v>
      </c>
      <c r="AS48" s="53">
        <f t="shared" si="56"/>
        <v>11502.837996085716</v>
      </c>
      <c r="AT48" s="53">
        <f t="shared" si="56"/>
        <v>11056.188996085717</v>
      </c>
      <c r="AU48" s="53">
        <f t="shared" si="56"/>
        <v>10797.681996085716</v>
      </c>
      <c r="AV48" s="53">
        <f t="shared" si="56"/>
        <v>11089.799846085716</v>
      </c>
      <c r="AW48" s="53">
        <f t="shared" si="56"/>
        <v>7294.3671320266913</v>
      </c>
      <c r="AX48" s="53">
        <f t="shared" si="56"/>
        <v>3797.0179968549182</v>
      </c>
      <c r="AY48" s="53">
        <f t="shared" si="56"/>
        <v>5023.9825559526998</v>
      </c>
      <c r="AZ48" s="53">
        <f t="shared" si="56"/>
        <v>10052.135783585753</v>
      </c>
      <c r="BA48" s="53">
        <f t="shared" si="56"/>
        <v>12871.091332752369</v>
      </c>
      <c r="BB48" s="53">
        <f t="shared" si="56"/>
        <v>12848.408332752369</v>
      </c>
      <c r="BC48" s="53">
        <f t="shared" si="56"/>
        <v>11172.082832752369</v>
      </c>
      <c r="BD48" s="53">
        <f t="shared" si="56"/>
        <v>11490.184345799971</v>
      </c>
      <c r="BE48" s="53">
        <f t="shared" si="56"/>
        <v>11103.12305952216</v>
      </c>
      <c r="BF48" s="53">
        <f t="shared" si="56"/>
        <v>11641.16455952216</v>
      </c>
      <c r="BG48" s="53">
        <f t="shared" si="56"/>
        <v>11218.620559522158</v>
      </c>
      <c r="BH48" s="53">
        <f t="shared" si="56"/>
        <v>10886.574759522158</v>
      </c>
      <c r="BI48" s="53">
        <f t="shared" si="56"/>
        <v>5804.7010809075628</v>
      </c>
      <c r="BJ48" s="53">
        <f t="shared" si="56"/>
        <v>1883.3730424024766</v>
      </c>
      <c r="BK48" s="53">
        <f t="shared" si="56"/>
        <v>6719.1440968381175</v>
      </c>
      <c r="BL48" s="53">
        <f t="shared" si="56"/>
        <v>11068.372862410017</v>
      </c>
      <c r="BM48" s="53">
        <f t="shared" si="56"/>
        <v>11405.372862410017</v>
      </c>
      <c r="BN48" s="53">
        <f t="shared" si="56"/>
        <v>11479.372862410017</v>
      </c>
      <c r="BO48" s="53">
        <f t="shared" si="56"/>
        <v>10331.372862410017</v>
      </c>
      <c r="BP48" s="53">
        <f t="shared" si="56"/>
        <v>10268.051203313167</v>
      </c>
      <c r="BQ48" s="53">
        <f t="shared" si="56"/>
        <v>8824.1347663543565</v>
      </c>
      <c r="BR48" s="53">
        <f t="shared" si="56"/>
        <v>8619.1347663543565</v>
      </c>
      <c r="BS48" s="53">
        <f t="shared" si="56"/>
        <v>8981.1347663543565</v>
      </c>
      <c r="BT48" s="53">
        <f t="shared" ref="BT48:CH48" si="57">BT27</f>
        <v>8427.1347663543565</v>
      </c>
      <c r="BU48" s="53">
        <f t="shared" si="57"/>
        <v>6244.6851498716369</v>
      </c>
      <c r="BV48" s="53">
        <f t="shared" si="57"/>
        <v>3763.4436160446694</v>
      </c>
      <c r="BW48" s="53">
        <f t="shared" si="57"/>
        <v>4850.4779453212841</v>
      </c>
      <c r="BX48" s="53">
        <f t="shared" si="57"/>
        <v>9112.9993285245673</v>
      </c>
      <c r="BY48" s="53">
        <f t="shared" si="57"/>
        <v>9661.1347663543565</v>
      </c>
      <c r="BZ48" s="53">
        <f t="shared" si="57"/>
        <v>9735.1347663543565</v>
      </c>
      <c r="CA48" s="53">
        <f t="shared" si="57"/>
        <v>9251.0512033131672</v>
      </c>
      <c r="CB48" s="53">
        <f t="shared" si="57"/>
        <v>11630.508116270286</v>
      </c>
      <c r="CC48" s="53">
        <f t="shared" si="57"/>
        <v>10850.508116270286</v>
      </c>
      <c r="CD48" s="53">
        <f t="shared" si="57"/>
        <v>10645.508116270286</v>
      </c>
      <c r="CE48" s="53">
        <f t="shared" si="57"/>
        <v>11007.508116270286</v>
      </c>
      <c r="CF48" s="53">
        <f t="shared" si="57"/>
        <v>10453.508116270286</v>
      </c>
      <c r="CG48" s="53">
        <f t="shared" si="57"/>
        <v>7826.2249905624758</v>
      </c>
      <c r="CH48" s="53">
        <f t="shared" si="57"/>
        <v>5171.9226123065246</v>
      </c>
    </row>
    <row r="49" spans="2:86" x14ac:dyDescent="0.3">
      <c r="B49" s="1" t="s">
        <v>343</v>
      </c>
      <c r="C49" s="53">
        <f t="shared" ref="C49:F49" si="58">C63</f>
        <v>-39.963000000003376</v>
      </c>
      <c r="D49" s="53">
        <f t="shared" si="58"/>
        <v>12.819392248573422</v>
      </c>
      <c r="E49" s="53">
        <f t="shared" si="58"/>
        <v>45.709730815509829</v>
      </c>
      <c r="F49" s="53">
        <f t="shared" si="58"/>
        <v>19.580000000001746</v>
      </c>
      <c r="G49" s="53">
        <f>G63</f>
        <v>47.393199937894678</v>
      </c>
      <c r="H49" s="53">
        <f t="shared" ref="H49:BS49" si="59">H63</f>
        <v>53.864166666666279</v>
      </c>
      <c r="I49" s="53">
        <f t="shared" si="59"/>
        <v>56.084166666671081</v>
      </c>
      <c r="J49" s="53">
        <f t="shared" si="59"/>
        <v>55.629166666669335</v>
      </c>
      <c r="K49" s="53">
        <f t="shared" si="59"/>
        <v>29.02916666667079</v>
      </c>
      <c r="L49" s="53">
        <f t="shared" si="59"/>
        <v>43.10916666666526</v>
      </c>
      <c r="M49" s="53">
        <f t="shared" si="59"/>
        <v>12.209166666671081</v>
      </c>
      <c r="N49" s="53">
        <f t="shared" si="59"/>
        <v>-21.435333333334711</v>
      </c>
      <c r="O49" s="53">
        <f t="shared" si="59"/>
        <v>-15.679833333342685</v>
      </c>
      <c r="P49" s="53">
        <f t="shared" si="59"/>
        <v>35.953823538933648</v>
      </c>
      <c r="Q49" s="53">
        <f t="shared" si="59"/>
        <v>76.108122145451489</v>
      </c>
      <c r="R49" s="53">
        <f t="shared" si="59"/>
        <v>38.149166666666133</v>
      </c>
      <c r="S49" s="53">
        <f t="shared" si="59"/>
        <v>60.975826411264279</v>
      </c>
      <c r="T49" s="53">
        <f t="shared" si="59"/>
        <v>95.628333333334012</v>
      </c>
      <c r="U49" s="53">
        <f t="shared" si="59"/>
        <v>101.06833333333998</v>
      </c>
      <c r="V49" s="53">
        <f t="shared" si="59"/>
        <v>109.6083333333263</v>
      </c>
      <c r="W49" s="53">
        <f t="shared" si="59"/>
        <v>76.718333333326882</v>
      </c>
      <c r="X49" s="53">
        <f t="shared" si="59"/>
        <v>87.13833333333605</v>
      </c>
      <c r="Y49" s="53">
        <f t="shared" si="59"/>
        <v>43.328333333342016</v>
      </c>
      <c r="Z49" s="53">
        <f t="shared" si="59"/>
        <v>21.766833333327668</v>
      </c>
      <c r="AA49" s="53">
        <f t="shared" si="59"/>
        <v>-3.1146666666681995</v>
      </c>
      <c r="AB49" s="53">
        <f t="shared" si="59"/>
        <v>49.128463170702162</v>
      </c>
      <c r="AC49" s="53">
        <f t="shared" si="59"/>
        <v>81.300125632362324</v>
      </c>
      <c r="AD49" s="53">
        <f t="shared" si="59"/>
        <v>48.848333333335177</v>
      </c>
      <c r="AE49" s="53">
        <f t="shared" si="59"/>
        <v>70.577863667531346</v>
      </c>
      <c r="AF49" s="53">
        <f t="shared" si="59"/>
        <v>124.44986726020579</v>
      </c>
      <c r="AG49" s="53">
        <f t="shared" si="59"/>
        <v>148.97749999999724</v>
      </c>
      <c r="AH49" s="53">
        <f t="shared" si="59"/>
        <v>174.83250000001135</v>
      </c>
      <c r="AI49" s="53">
        <f t="shared" si="59"/>
        <v>137.30749999998079</v>
      </c>
      <c r="AJ49" s="53">
        <f t="shared" si="59"/>
        <v>145.10749999999825</v>
      </c>
      <c r="AK49" s="53">
        <f t="shared" si="59"/>
        <v>113.29550000000017</v>
      </c>
      <c r="AL49" s="53">
        <f t="shared" si="59"/>
        <v>60.753499999998894</v>
      </c>
      <c r="AM49" s="53">
        <f t="shared" si="59"/>
        <v>52.575500000002648</v>
      </c>
      <c r="AN49" s="53">
        <f t="shared" si="59"/>
        <v>103.87746652176793</v>
      </c>
      <c r="AO49" s="53">
        <f t="shared" si="59"/>
        <v>138.37317014710061</v>
      </c>
      <c r="AP49" s="53">
        <f t="shared" si="59"/>
        <v>110.01750000000175</v>
      </c>
      <c r="AQ49" s="53">
        <f t="shared" si="59"/>
        <v>129.09185877033087</v>
      </c>
      <c r="AR49" s="53">
        <f t="shared" si="59"/>
        <v>144.75083333333532</v>
      </c>
      <c r="AS49" s="53">
        <f t="shared" si="59"/>
        <v>152.33083333332979</v>
      </c>
      <c r="AT49" s="53">
        <f t="shared" si="59"/>
        <v>164.85083333333023</v>
      </c>
      <c r="AU49" s="53">
        <f t="shared" si="59"/>
        <v>131.3708333333343</v>
      </c>
      <c r="AV49" s="53">
        <f t="shared" si="59"/>
        <v>132.25583333332906</v>
      </c>
      <c r="AW49" s="53">
        <f t="shared" si="59"/>
        <v>88.586833333345567</v>
      </c>
      <c r="AX49" s="53">
        <f t="shared" si="59"/>
        <v>63.017833333327872</v>
      </c>
      <c r="AY49" s="53">
        <f t="shared" si="59"/>
        <v>59.212833333334856</v>
      </c>
      <c r="AZ49" s="53">
        <f t="shared" si="59"/>
        <v>106.37551834672195</v>
      </c>
      <c r="BA49" s="53">
        <f t="shared" si="59"/>
        <v>138.92509506526403</v>
      </c>
      <c r="BB49" s="53">
        <f t="shared" si="59"/>
        <v>105.05083333334551</v>
      </c>
      <c r="BC49" s="53">
        <f t="shared" si="59"/>
        <v>121.27201758982847</v>
      </c>
      <c r="BD49" s="53">
        <f t="shared" si="59"/>
        <v>140.64583333333212</v>
      </c>
      <c r="BE49" s="53">
        <f t="shared" si="59"/>
        <v>150.72083333333649</v>
      </c>
      <c r="BF49" s="53">
        <f t="shared" si="59"/>
        <v>157.32083333333139</v>
      </c>
      <c r="BG49" s="53">
        <f t="shared" si="59"/>
        <v>130.73583333334318</v>
      </c>
      <c r="BH49" s="53">
        <f t="shared" si="59"/>
        <v>134.69583333333139</v>
      </c>
      <c r="BI49" s="53">
        <f t="shared" si="59"/>
        <v>99.696833333331597</v>
      </c>
      <c r="BJ49" s="53">
        <f t="shared" si="59"/>
        <v>66.857333333333372</v>
      </c>
      <c r="BK49" s="53">
        <f t="shared" si="59"/>
        <v>68.974800734638848</v>
      </c>
      <c r="BL49" s="53">
        <f t="shared" si="59"/>
        <v>114.7046170806716</v>
      </c>
      <c r="BM49" s="53">
        <f t="shared" si="59"/>
        <v>134.5876599823132</v>
      </c>
      <c r="BN49" s="53">
        <f t="shared" si="59"/>
        <v>95.976295301516075</v>
      </c>
      <c r="BO49" s="53">
        <f t="shared" si="59"/>
        <v>114.0838540710829</v>
      </c>
      <c r="BP49" s="53">
        <f t="shared" si="59"/>
        <v>130.09678443528173</v>
      </c>
      <c r="BQ49" s="53">
        <f t="shared" si="59"/>
        <v>144.09827900215896</v>
      </c>
      <c r="BR49" s="53">
        <f t="shared" si="59"/>
        <v>168.51054448561263</v>
      </c>
      <c r="BS49" s="53">
        <f t="shared" si="59"/>
        <v>123.09678443528173</v>
      </c>
      <c r="BT49" s="53">
        <f t="shared" ref="BT49:CH49" si="60">BT63</f>
        <v>127.09678443529265</v>
      </c>
      <c r="BU49" s="53">
        <f t="shared" si="60"/>
        <v>89.093795301512728</v>
      </c>
      <c r="BV49" s="53">
        <f t="shared" si="60"/>
        <v>71.092300734639139</v>
      </c>
      <c r="BW49" s="53">
        <f t="shared" si="60"/>
        <v>63.092300734631863</v>
      </c>
      <c r="BX49" s="53">
        <f t="shared" si="60"/>
        <v>108.82211708067189</v>
      </c>
      <c r="BY49" s="53">
        <f t="shared" si="60"/>
        <v>117.7051599823244</v>
      </c>
      <c r="BZ49" s="53">
        <f t="shared" si="60"/>
        <v>90.093795301501814</v>
      </c>
      <c r="CA49" s="53">
        <f t="shared" si="60"/>
        <v>108.20135407108319</v>
      </c>
      <c r="CB49" s="53">
        <f t="shared" si="60"/>
        <v>135.0134511019678</v>
      </c>
      <c r="CC49" s="53">
        <f t="shared" si="60"/>
        <v>138.01494566881593</v>
      </c>
      <c r="CD49" s="53">
        <f t="shared" si="60"/>
        <v>162.42147201545959</v>
      </c>
      <c r="CE49" s="53">
        <f t="shared" si="60"/>
        <v>128.01345110194961</v>
      </c>
      <c r="CF49" s="53">
        <f t="shared" si="60"/>
        <v>132.01345110194961</v>
      </c>
      <c r="CG49" s="53">
        <f t="shared" si="60"/>
        <v>94.010461968176969</v>
      </c>
      <c r="CH49" s="53">
        <f t="shared" si="60"/>
        <v>76.008967401288828</v>
      </c>
    </row>
    <row r="50" spans="2:86" x14ac:dyDescent="0.3">
      <c r="B50" s="1" t="s">
        <v>336</v>
      </c>
      <c r="C50" s="53">
        <f>Mercado!DG160-Mercado!DF160</f>
        <v>-2</v>
      </c>
      <c r="D50" s="53">
        <f>Mercado!DH160-Mercado!DG160</f>
        <v>3</v>
      </c>
      <c r="E50" s="53">
        <f>Mercado!DI160-Mercado!DH160</f>
        <v>7</v>
      </c>
      <c r="F50" s="53">
        <f>Mercado!DJ160-Mercado!DI160</f>
        <v>2</v>
      </c>
      <c r="G50" s="53">
        <f>Mercado!DK160-Mercado!DJ160</f>
        <v>8</v>
      </c>
      <c r="H50" s="53">
        <f>Mercado!DL160-Mercado!DK160</f>
        <v>7</v>
      </c>
      <c r="I50" s="53">
        <f>Mercado!DM160-Mercado!DL160</f>
        <v>8</v>
      </c>
      <c r="J50" s="53">
        <f>Mercado!DN160-Mercado!DM160</f>
        <v>9</v>
      </c>
      <c r="K50" s="53">
        <f>Mercado!DO160-Mercado!DN160</f>
        <v>7</v>
      </c>
      <c r="L50" s="53">
        <f>Mercado!DP160-Mercado!DO160</f>
        <v>10</v>
      </c>
      <c r="M50" s="53">
        <f>Mercado!DQ160-Mercado!DP160</f>
        <v>8</v>
      </c>
      <c r="N50" s="53">
        <f>Mercado!DR160-Mercado!DQ160</f>
        <v>2</v>
      </c>
      <c r="O50" s="53">
        <f>Mercado!DS160-Mercado!DR160</f>
        <v>-1</v>
      </c>
      <c r="P50" s="53">
        <f>Mercado!DT160-Mercado!DS160</f>
        <v>1</v>
      </c>
      <c r="Q50" s="53">
        <f>Mercado!DU160-Mercado!DT160</f>
        <v>7</v>
      </c>
      <c r="R50" s="53">
        <f>Mercado!DV160-Mercado!DU160</f>
        <v>7</v>
      </c>
      <c r="S50" s="53">
        <f>Mercado!DW160-Mercado!DV160</f>
        <v>9</v>
      </c>
      <c r="T50" s="53">
        <f>Mercado!DX160-Mercado!DW160</f>
        <v>7</v>
      </c>
      <c r="U50" s="53">
        <f>Mercado!DY160-Mercado!DX160</f>
        <v>7</v>
      </c>
      <c r="V50" s="53">
        <f>Mercado!DZ160-Mercado!DY160</f>
        <v>9</v>
      </c>
      <c r="W50" s="53">
        <f>Mercado!EA160-Mercado!DZ160</f>
        <v>7</v>
      </c>
      <c r="X50" s="53">
        <f>Mercado!EB160-Mercado!EA160</f>
        <v>7</v>
      </c>
      <c r="Y50" s="53">
        <f>Mercado!EC160-Mercado!EB160</f>
        <v>3</v>
      </c>
      <c r="Z50" s="53">
        <f>Mercado!ED160-Mercado!EC160</f>
        <v>11</v>
      </c>
      <c r="AA50" s="53">
        <f>Mercado!EE160-Mercado!ED160</f>
        <v>-2</v>
      </c>
      <c r="AB50" s="53">
        <f>Mercado!EF160-Mercado!EE160</f>
        <v>2</v>
      </c>
      <c r="AC50" s="53">
        <f>Mercado!EG160-Mercado!EF160</f>
        <v>6</v>
      </c>
      <c r="AD50" s="53">
        <f>Mercado!EH160-Mercado!EG160</f>
        <v>6</v>
      </c>
      <c r="AE50" s="53">
        <f>Mercado!EI160-Mercado!EH160</f>
        <v>9</v>
      </c>
      <c r="AF50" s="53">
        <f>Mercado!EJ160-Mercado!EI160</f>
        <v>8</v>
      </c>
      <c r="AG50" s="53">
        <f>Mercado!EK160-Mercado!EJ160</f>
        <v>7</v>
      </c>
      <c r="AH50" s="53">
        <f>Mercado!EL160-Mercado!EK160</f>
        <v>6</v>
      </c>
      <c r="AI50" s="53">
        <f>Mercado!EM160-Mercado!EL160</f>
        <v>1</v>
      </c>
      <c r="AJ50" s="53">
        <f>Mercado!EN160-Mercado!EM160</f>
        <v>0</v>
      </c>
      <c r="AK50" s="53">
        <f>Mercado!EO160-Mercado!EN160</f>
        <v>1</v>
      </c>
      <c r="AL50" s="53">
        <f>Mercado!EP160-Mercado!EO160</f>
        <v>35</v>
      </c>
      <c r="AM50" s="53">
        <f>Mercado!EQ160-Mercado!EP160</f>
        <v>2</v>
      </c>
      <c r="AN50" s="53">
        <f>Mercado!ER160-Mercado!EQ160</f>
        <v>2</v>
      </c>
      <c r="AO50" s="53">
        <f>Mercado!ES160-Mercado!ER160</f>
        <v>5</v>
      </c>
      <c r="AP50" s="53">
        <f>Mercado!ET160-Mercado!ES160</f>
        <v>5</v>
      </c>
      <c r="AQ50" s="53">
        <f>Mercado!EU160-Mercado!ET160</f>
        <v>7</v>
      </c>
      <c r="AR50" s="53">
        <f>Mercado!EV160-Mercado!EU160</f>
        <v>7</v>
      </c>
      <c r="AS50" s="53">
        <f>Mercado!EW160-Mercado!EV160</f>
        <v>6</v>
      </c>
      <c r="AT50" s="53">
        <f>Mercado!EX160-Mercado!EW160</f>
        <v>6</v>
      </c>
      <c r="AU50" s="53">
        <f>Mercado!EY160-Mercado!EX160</f>
        <v>7</v>
      </c>
      <c r="AV50" s="53">
        <f>Mercado!EZ160-Mercado!EY160</f>
        <v>3</v>
      </c>
      <c r="AW50" s="53">
        <f>Mercado!FA160-Mercado!EZ160</f>
        <v>0</v>
      </c>
      <c r="AX50" s="53">
        <f>Mercado!FB160-Mercado!FA160</f>
        <v>29</v>
      </c>
      <c r="AY50" s="53">
        <f>Mercado!FC160-Mercado!FB160</f>
        <v>1</v>
      </c>
      <c r="AZ50" s="53">
        <f>Mercado!FD160-Mercado!FC160</f>
        <v>2</v>
      </c>
      <c r="BA50" s="53">
        <f>Mercado!FE160-Mercado!FD160</f>
        <v>6</v>
      </c>
      <c r="BB50" s="53">
        <f>Mercado!FF160-Mercado!FE160</f>
        <v>5</v>
      </c>
      <c r="BC50" s="53">
        <f>Mercado!FG160-Mercado!FF160</f>
        <v>7</v>
      </c>
      <c r="BD50" s="53">
        <f>Mercado!FH160-Mercado!FG160</f>
        <v>7</v>
      </c>
      <c r="BE50" s="53">
        <f>Mercado!FI160-Mercado!FH160</f>
        <v>7</v>
      </c>
      <c r="BF50" s="53">
        <f>Mercado!FJ160-Mercado!FI160</f>
        <v>6</v>
      </c>
      <c r="BG50" s="53">
        <f>Mercado!FK160-Mercado!FJ160</f>
        <v>7</v>
      </c>
      <c r="BH50" s="53">
        <f>Mercado!FL160-Mercado!FK160</f>
        <v>3</v>
      </c>
      <c r="BI50" s="53">
        <f>Mercado!FM160-Mercado!FL160</f>
        <v>0</v>
      </c>
      <c r="BJ50" s="53">
        <f>Mercado!FN160-Mercado!FM160</f>
        <v>29</v>
      </c>
      <c r="BK50" s="53">
        <f>Mercado!FO160-Mercado!FN160</f>
        <v>1</v>
      </c>
      <c r="BL50" s="53">
        <f>Mercado!FP160-Mercado!FO160</f>
        <v>2</v>
      </c>
      <c r="BM50" s="53">
        <f>Mercado!FQ160-Mercado!FP160</f>
        <v>5</v>
      </c>
      <c r="BN50" s="53">
        <f>Mercado!FR160-Mercado!FQ160</f>
        <v>5</v>
      </c>
      <c r="BO50" s="53">
        <f>Mercado!FS160-Mercado!FR160</f>
        <v>7</v>
      </c>
      <c r="BP50" s="53">
        <f>Mercado!FT160-Mercado!FS160</f>
        <v>7</v>
      </c>
      <c r="BQ50" s="53">
        <f>Mercado!FU160-Mercado!FT160</f>
        <v>6</v>
      </c>
      <c r="BR50" s="53">
        <f>Mercado!FV160-Mercado!FU160</f>
        <v>6</v>
      </c>
      <c r="BS50" s="53">
        <f>Mercado!FW160-Mercado!FV160</f>
        <v>7</v>
      </c>
      <c r="BT50" s="53">
        <f>Mercado!FX160-Mercado!FW160</f>
        <v>3</v>
      </c>
      <c r="BU50" s="53">
        <f>Mercado!FY160-Mercado!FX160</f>
        <v>0</v>
      </c>
      <c r="BV50" s="53">
        <f>Mercado!FZ160-Mercado!FY160</f>
        <v>23</v>
      </c>
      <c r="BW50" s="53">
        <f>Mercado!GA160-Mercado!FZ160</f>
        <v>1</v>
      </c>
      <c r="BX50" s="53">
        <f>Mercado!GB160-Mercado!GA160</f>
        <v>2</v>
      </c>
      <c r="BY50" s="53">
        <f>Mercado!GC160-Mercado!GB160</f>
        <v>5</v>
      </c>
      <c r="BZ50" s="53">
        <f>Mercado!GD160-Mercado!GC160</f>
        <v>5</v>
      </c>
      <c r="CA50" s="53">
        <f>Mercado!GE160-Mercado!GD160</f>
        <v>7</v>
      </c>
      <c r="CB50" s="53">
        <f>Mercado!GF160-Mercado!GE160</f>
        <v>7</v>
      </c>
      <c r="CC50" s="53">
        <f>Mercado!GG160-Mercado!GF160</f>
        <v>7</v>
      </c>
      <c r="CD50" s="53">
        <f>Mercado!GH160-Mercado!GG160</f>
        <v>6</v>
      </c>
      <c r="CE50" s="53">
        <f>Mercado!GI160-Mercado!GH160</f>
        <v>7</v>
      </c>
      <c r="CF50" s="53">
        <f>Mercado!GJ160-Mercado!GI160</f>
        <v>3</v>
      </c>
      <c r="CG50" s="53">
        <f>Mercado!GK160-Mercado!GJ160</f>
        <v>0</v>
      </c>
      <c r="CH50" s="53">
        <f>Mercado!GL160-Mercado!GK160</f>
        <v>0</v>
      </c>
    </row>
    <row r="51" spans="2:86" x14ac:dyDescent="0.3">
      <c r="B51" s="1" t="s">
        <v>339</v>
      </c>
      <c r="C51" s="53">
        <f>Mercado!DG163-Mercado!DF163</f>
        <v>0</v>
      </c>
      <c r="D51" s="53">
        <f>Mercado!DH163-Mercado!DG163</f>
        <v>0</v>
      </c>
      <c r="E51" s="53">
        <f>Mercado!DI163-Mercado!DH163</f>
        <v>0</v>
      </c>
      <c r="F51" s="53">
        <f>Mercado!DJ163-Mercado!DI163</f>
        <v>0</v>
      </c>
      <c r="G51" s="53">
        <f>Mercado!DK163-Mercado!DJ163</f>
        <v>0</v>
      </c>
      <c r="H51" s="53">
        <f>Mercado!DL163-Mercado!DK163</f>
        <v>3</v>
      </c>
      <c r="I51" s="53">
        <f>Mercado!DM163-Mercado!DL163</f>
        <v>0</v>
      </c>
      <c r="J51" s="53">
        <f>Mercado!DN163-Mercado!DM163</f>
        <v>0</v>
      </c>
      <c r="K51" s="53">
        <f>Mercado!DO163-Mercado!DN163</f>
        <v>0</v>
      </c>
      <c r="L51" s="53">
        <f>Mercado!DP163-Mercado!DO163</f>
        <v>0</v>
      </c>
      <c r="M51" s="53">
        <f>Mercado!DQ163-Mercado!DP163</f>
        <v>2</v>
      </c>
      <c r="N51" s="53">
        <f>Mercado!DR163-Mercado!DQ163</f>
        <v>0</v>
      </c>
      <c r="O51" s="53">
        <f>Mercado!DS163-Mercado!DR163</f>
        <v>0</v>
      </c>
      <c r="P51" s="53">
        <f>Mercado!DT163-Mercado!DS163</f>
        <v>0</v>
      </c>
      <c r="Q51" s="53">
        <f>Mercado!DU163-Mercado!DT163</f>
        <v>1</v>
      </c>
      <c r="R51" s="53">
        <f>Mercado!DV163-Mercado!DU163</f>
        <v>1</v>
      </c>
      <c r="S51" s="53">
        <f>Mercado!DW163-Mercado!DV163</f>
        <v>1</v>
      </c>
      <c r="T51" s="53">
        <f>Mercado!DX163-Mercado!DW163</f>
        <v>1</v>
      </c>
      <c r="U51" s="53">
        <f>Mercado!DY163-Mercado!DX163</f>
        <v>2</v>
      </c>
      <c r="V51" s="53">
        <f>Mercado!DZ163-Mercado!DY163</f>
        <v>1</v>
      </c>
      <c r="W51" s="53">
        <f>Mercado!EA163-Mercado!DZ163</f>
        <v>1</v>
      </c>
      <c r="X51" s="53">
        <f>Mercado!EB163-Mercado!EA163</f>
        <v>2</v>
      </c>
      <c r="Y51" s="53">
        <f>Mercado!EC163-Mercado!EB163</f>
        <v>0</v>
      </c>
      <c r="Z51" s="53">
        <f>Mercado!ED163-Mercado!EC163</f>
        <v>0</v>
      </c>
      <c r="AA51" s="53">
        <f>Mercado!EE163-Mercado!ED163</f>
        <v>0</v>
      </c>
      <c r="AB51" s="53">
        <f>Mercado!EF163-Mercado!EE163</f>
        <v>0</v>
      </c>
      <c r="AC51" s="53">
        <f>Mercado!EG163-Mercado!EF163</f>
        <v>1</v>
      </c>
      <c r="AD51" s="53">
        <f>Mercado!EH163-Mercado!EG163</f>
        <v>1</v>
      </c>
      <c r="AE51" s="53">
        <f>Mercado!EI163-Mercado!EH163</f>
        <v>1</v>
      </c>
      <c r="AF51" s="53">
        <f>Mercado!EJ163-Mercado!EI163</f>
        <v>1</v>
      </c>
      <c r="AG51" s="53">
        <f>Mercado!EK163-Mercado!EJ163</f>
        <v>1</v>
      </c>
      <c r="AH51" s="53">
        <f>Mercado!EL163-Mercado!EK163</f>
        <v>1</v>
      </c>
      <c r="AI51" s="53">
        <f>Mercado!EM163-Mercado!EL163</f>
        <v>1</v>
      </c>
      <c r="AJ51" s="53">
        <f>Mercado!EN163-Mercado!EM163</f>
        <v>1</v>
      </c>
      <c r="AK51" s="53">
        <f>Mercado!EO163-Mercado!EN163</f>
        <v>0</v>
      </c>
      <c r="AL51" s="53">
        <f>Mercado!EP163-Mercado!EO163</f>
        <v>0</v>
      </c>
      <c r="AM51" s="53">
        <f>Mercado!EQ163-Mercado!EP163</f>
        <v>0</v>
      </c>
      <c r="AN51" s="53">
        <f>Mercado!ER163-Mercado!EQ163</f>
        <v>0</v>
      </c>
      <c r="AO51" s="53">
        <f>Mercado!ES163-Mercado!ER163</f>
        <v>1</v>
      </c>
      <c r="AP51" s="53">
        <f>Mercado!ET163-Mercado!ES163</f>
        <v>1</v>
      </c>
      <c r="AQ51" s="53">
        <f>Mercado!EU163-Mercado!ET163</f>
        <v>1</v>
      </c>
      <c r="AR51" s="53">
        <f>Mercado!EV163-Mercado!EU163</f>
        <v>1</v>
      </c>
      <c r="AS51" s="53">
        <f>Mercado!EW163-Mercado!EV163</f>
        <v>1</v>
      </c>
      <c r="AT51" s="53">
        <f>Mercado!EX163-Mercado!EW163</f>
        <v>1</v>
      </c>
      <c r="AU51" s="53">
        <f>Mercado!EY163-Mercado!EX163</f>
        <v>1</v>
      </c>
      <c r="AV51" s="53">
        <f>Mercado!EZ163-Mercado!EY163</f>
        <v>1</v>
      </c>
      <c r="AW51" s="53">
        <f>Mercado!FA163-Mercado!EZ163</f>
        <v>0</v>
      </c>
      <c r="AX51" s="53">
        <f>Mercado!FB163-Mercado!FA163</f>
        <v>0</v>
      </c>
      <c r="AY51" s="53">
        <f>Mercado!FC163-Mercado!FB163</f>
        <v>0</v>
      </c>
      <c r="AZ51" s="53">
        <f>Mercado!FD163-Mercado!FC163</f>
        <v>0</v>
      </c>
      <c r="BA51" s="53">
        <f>Mercado!FE163-Mercado!FD163</f>
        <v>1</v>
      </c>
      <c r="BB51" s="53">
        <f>Mercado!FF163-Mercado!FE163</f>
        <v>1</v>
      </c>
      <c r="BC51" s="53">
        <f>Mercado!FG163-Mercado!FF163</f>
        <v>1</v>
      </c>
      <c r="BD51" s="53">
        <f>Mercado!FH163-Mercado!FG163</f>
        <v>1</v>
      </c>
      <c r="BE51" s="53">
        <f>Mercado!FI163-Mercado!FH163</f>
        <v>1</v>
      </c>
      <c r="BF51" s="53">
        <f>Mercado!FJ163-Mercado!FI163</f>
        <v>1</v>
      </c>
      <c r="BG51" s="53">
        <f>Mercado!FK163-Mercado!FJ163</f>
        <v>1</v>
      </c>
      <c r="BH51" s="53">
        <f>Mercado!FL163-Mercado!FK163</f>
        <v>1</v>
      </c>
      <c r="BI51" s="53">
        <f>Mercado!FM163-Mercado!FL163</f>
        <v>0</v>
      </c>
      <c r="BJ51" s="53">
        <f>Mercado!FN163-Mercado!FM163</f>
        <v>0</v>
      </c>
      <c r="BK51" s="53">
        <f>Mercado!FO163-Mercado!FN163</f>
        <v>0</v>
      </c>
      <c r="BL51" s="53">
        <f>Mercado!FP163-Mercado!FO163</f>
        <v>0</v>
      </c>
      <c r="BM51" s="53">
        <f>Mercado!FQ163-Mercado!FP163</f>
        <v>1</v>
      </c>
      <c r="BN51" s="53">
        <f>Mercado!FR163-Mercado!FQ163</f>
        <v>1</v>
      </c>
      <c r="BO51" s="53">
        <f>Mercado!FS163-Mercado!FR163</f>
        <v>1</v>
      </c>
      <c r="BP51" s="53">
        <f>Mercado!FT163-Mercado!FS163</f>
        <v>1</v>
      </c>
      <c r="BQ51" s="53">
        <f>Mercado!FU163-Mercado!FT163</f>
        <v>1</v>
      </c>
      <c r="BR51" s="53">
        <f>Mercado!FV163-Mercado!FU163</f>
        <v>1</v>
      </c>
      <c r="BS51" s="53">
        <f>Mercado!FW163-Mercado!FV163</f>
        <v>1</v>
      </c>
      <c r="BT51" s="53">
        <f>Mercado!FX163-Mercado!FW163</f>
        <v>1</v>
      </c>
      <c r="BU51" s="53">
        <f>Mercado!FY163-Mercado!FX163</f>
        <v>0</v>
      </c>
      <c r="BV51" s="53">
        <f>Mercado!FZ163-Mercado!FY163</f>
        <v>0</v>
      </c>
      <c r="BW51" s="53">
        <f>Mercado!GA163-Mercado!FZ163</f>
        <v>0</v>
      </c>
      <c r="BX51" s="53">
        <f>Mercado!GB163-Mercado!GA163</f>
        <v>0</v>
      </c>
      <c r="BY51" s="53">
        <f>Mercado!GC163-Mercado!GB163</f>
        <v>1</v>
      </c>
      <c r="BZ51" s="53">
        <f>Mercado!GD163-Mercado!GC163</f>
        <v>1</v>
      </c>
      <c r="CA51" s="53">
        <f>Mercado!GE163-Mercado!GD163</f>
        <v>1</v>
      </c>
      <c r="CB51" s="53">
        <f>Mercado!GF163-Mercado!GE163</f>
        <v>1</v>
      </c>
      <c r="CC51" s="53">
        <f>Mercado!GG163-Mercado!GF163</f>
        <v>1</v>
      </c>
      <c r="CD51" s="53">
        <f>Mercado!GH163-Mercado!GG163</f>
        <v>1</v>
      </c>
      <c r="CE51" s="53">
        <f>Mercado!GI163-Mercado!GH163</f>
        <v>1</v>
      </c>
      <c r="CF51" s="53">
        <f>Mercado!GJ163-Mercado!GI163</f>
        <v>1</v>
      </c>
      <c r="CG51" s="53">
        <f>Mercado!GK163-Mercado!GJ163</f>
        <v>0</v>
      </c>
      <c r="CH51" s="53">
        <f>Mercado!GL163-Mercado!GK163</f>
        <v>0</v>
      </c>
    </row>
    <row r="52" spans="2:86" x14ac:dyDescent="0.3">
      <c r="B52" s="1" t="s">
        <v>340</v>
      </c>
      <c r="C52" s="53">
        <f>Mercado!DG164-Mercado!DF164</f>
        <v>0</v>
      </c>
      <c r="D52" s="53">
        <f>Mercado!DH164-Mercado!DG164</f>
        <v>0</v>
      </c>
      <c r="E52" s="53">
        <f>Mercado!DI164-Mercado!DH164</f>
        <v>1</v>
      </c>
      <c r="F52" s="53">
        <f>Mercado!DJ164-Mercado!DI164</f>
        <v>0</v>
      </c>
      <c r="G52" s="53">
        <f>Mercado!DK164-Mercado!DJ164</f>
        <v>1</v>
      </c>
      <c r="H52" s="53">
        <f>Mercado!DL164-Mercado!DK164</f>
        <v>0</v>
      </c>
      <c r="I52" s="53">
        <f>Mercado!DM164-Mercado!DL164</f>
        <v>2</v>
      </c>
      <c r="J52" s="53">
        <f>Mercado!DN164-Mercado!DM164</f>
        <v>0</v>
      </c>
      <c r="K52" s="53">
        <f>Mercado!DO164-Mercado!DN164</f>
        <v>1</v>
      </c>
      <c r="L52" s="53">
        <f>Mercado!DP164-Mercado!DO164</f>
        <v>1</v>
      </c>
      <c r="M52" s="53">
        <f>Mercado!DQ164-Mercado!DP164</f>
        <v>0</v>
      </c>
      <c r="N52" s="53">
        <f>Mercado!DR164-Mercado!DQ164</f>
        <v>2</v>
      </c>
      <c r="O52" s="53">
        <f>Mercado!DS164-Mercado!DR164</f>
        <v>1</v>
      </c>
      <c r="P52" s="53">
        <f>Mercado!DT164-Mercado!DS164</f>
        <v>0</v>
      </c>
      <c r="Q52" s="53">
        <f>Mercado!DU164-Mercado!DT164</f>
        <v>0</v>
      </c>
      <c r="R52" s="53">
        <f>Mercado!DV164-Mercado!DU164</f>
        <v>0</v>
      </c>
      <c r="S52" s="53">
        <f>Mercado!DW164-Mercado!DV164</f>
        <v>1</v>
      </c>
      <c r="T52" s="53">
        <f>Mercado!DX164-Mercado!DW164</f>
        <v>1</v>
      </c>
      <c r="U52" s="53">
        <f>Mercado!DY164-Mercado!DX164</f>
        <v>1</v>
      </c>
      <c r="V52" s="53">
        <f>Mercado!DZ164-Mercado!DY164</f>
        <v>1</v>
      </c>
      <c r="W52" s="53">
        <f>Mercado!EA164-Mercado!DZ164</f>
        <v>1</v>
      </c>
      <c r="X52" s="53">
        <f>Mercado!EB164-Mercado!EA164</f>
        <v>1</v>
      </c>
      <c r="Y52" s="53">
        <f>Mercado!EC164-Mercado!EB164</f>
        <v>1</v>
      </c>
      <c r="Z52" s="53">
        <f>Mercado!ED164-Mercado!EC164</f>
        <v>0</v>
      </c>
      <c r="AA52" s="53">
        <f>Mercado!EE164-Mercado!ED164</f>
        <v>0</v>
      </c>
      <c r="AB52" s="53">
        <f>Mercado!EF164-Mercado!EE164</f>
        <v>0</v>
      </c>
      <c r="AC52" s="53">
        <f>Mercado!EG164-Mercado!EF164</f>
        <v>0</v>
      </c>
      <c r="AD52" s="53">
        <f>Mercado!EH164-Mercado!EG164</f>
        <v>0</v>
      </c>
      <c r="AE52" s="53">
        <f>Mercado!EI164-Mercado!EH164</f>
        <v>1</v>
      </c>
      <c r="AF52" s="53">
        <f>Mercado!EJ164-Mercado!EI164</f>
        <v>1</v>
      </c>
      <c r="AG52" s="53">
        <f>Mercado!EK164-Mercado!EJ164</f>
        <v>1</v>
      </c>
      <c r="AH52" s="53">
        <f>Mercado!EL164-Mercado!EK164</f>
        <v>1</v>
      </c>
      <c r="AI52" s="53">
        <f>Mercado!EM164-Mercado!EL164</f>
        <v>1</v>
      </c>
      <c r="AJ52" s="53">
        <f>Mercado!EN164-Mercado!EM164</f>
        <v>1</v>
      </c>
      <c r="AK52" s="53">
        <f>Mercado!EO164-Mercado!EN164</f>
        <v>1</v>
      </c>
      <c r="AL52" s="53">
        <f>Mercado!EP164-Mercado!EO164</f>
        <v>0</v>
      </c>
      <c r="AM52" s="53">
        <f>Mercado!EQ164-Mercado!EP164</f>
        <v>0</v>
      </c>
      <c r="AN52" s="53">
        <f>Mercado!ER164-Mercado!EQ164</f>
        <v>0</v>
      </c>
      <c r="AO52" s="53">
        <f>Mercado!ES164-Mercado!ER164</f>
        <v>0</v>
      </c>
      <c r="AP52" s="53">
        <f>Mercado!ET164-Mercado!ES164</f>
        <v>0</v>
      </c>
      <c r="AQ52" s="53">
        <f>Mercado!EU164-Mercado!ET164</f>
        <v>1</v>
      </c>
      <c r="AR52" s="53">
        <f>Mercado!EV164-Mercado!EU164</f>
        <v>1</v>
      </c>
      <c r="AS52" s="53">
        <f>Mercado!EW164-Mercado!EV164</f>
        <v>1</v>
      </c>
      <c r="AT52" s="53">
        <f>Mercado!EX164-Mercado!EW164</f>
        <v>1</v>
      </c>
      <c r="AU52" s="53">
        <f>Mercado!EY164-Mercado!EX164</f>
        <v>1</v>
      </c>
      <c r="AV52" s="53">
        <f>Mercado!EZ164-Mercado!EY164</f>
        <v>1</v>
      </c>
      <c r="AW52" s="53">
        <f>Mercado!FA164-Mercado!EZ164</f>
        <v>1</v>
      </c>
      <c r="AX52" s="53">
        <f>Mercado!FB164-Mercado!FA164</f>
        <v>0</v>
      </c>
      <c r="AY52" s="53">
        <f>Mercado!FC164-Mercado!FB164</f>
        <v>0</v>
      </c>
      <c r="AZ52" s="53">
        <f>Mercado!FD164-Mercado!FC164</f>
        <v>0</v>
      </c>
      <c r="BA52" s="53">
        <f>Mercado!FE164-Mercado!FD164</f>
        <v>0</v>
      </c>
      <c r="BB52" s="53">
        <f>Mercado!FF164-Mercado!FE164</f>
        <v>0</v>
      </c>
      <c r="BC52" s="53">
        <f>Mercado!FG164-Mercado!FF164</f>
        <v>1</v>
      </c>
      <c r="BD52" s="53">
        <f>Mercado!FH164-Mercado!FG164</f>
        <v>1</v>
      </c>
      <c r="BE52" s="53">
        <f>Mercado!FI164-Mercado!FH164</f>
        <v>1</v>
      </c>
      <c r="BF52" s="53">
        <f>Mercado!FJ164-Mercado!FI164</f>
        <v>1</v>
      </c>
      <c r="BG52" s="53">
        <f>Mercado!FK164-Mercado!FJ164</f>
        <v>1</v>
      </c>
      <c r="BH52" s="53">
        <f>Mercado!FL164-Mercado!FK164</f>
        <v>1</v>
      </c>
      <c r="BI52" s="53">
        <f>Mercado!FM164-Mercado!FL164</f>
        <v>1</v>
      </c>
      <c r="BJ52" s="53">
        <f>Mercado!FN164-Mercado!FM164</f>
        <v>0</v>
      </c>
      <c r="BK52" s="53">
        <f>Mercado!FO164-Mercado!FN164</f>
        <v>0</v>
      </c>
      <c r="BL52" s="53">
        <f>Mercado!FP164-Mercado!FO164</f>
        <v>0</v>
      </c>
      <c r="BM52" s="53">
        <f>Mercado!FQ164-Mercado!FP164</f>
        <v>0</v>
      </c>
      <c r="BN52" s="53">
        <f>Mercado!FR164-Mercado!FQ164</f>
        <v>0</v>
      </c>
      <c r="BO52" s="53">
        <f>Mercado!FS164-Mercado!FR164</f>
        <v>1</v>
      </c>
      <c r="BP52" s="53">
        <f>Mercado!FT164-Mercado!FS164</f>
        <v>1</v>
      </c>
      <c r="BQ52" s="53">
        <f>Mercado!FU164-Mercado!FT164</f>
        <v>1</v>
      </c>
      <c r="BR52" s="53">
        <f>Mercado!FV164-Mercado!FU164</f>
        <v>1</v>
      </c>
      <c r="BS52" s="53">
        <f>Mercado!FW164-Mercado!FV164</f>
        <v>1</v>
      </c>
      <c r="BT52" s="53">
        <f>Mercado!FX164-Mercado!FW164</f>
        <v>1</v>
      </c>
      <c r="BU52" s="53">
        <f>Mercado!FY164-Mercado!FX164</f>
        <v>1</v>
      </c>
      <c r="BV52" s="53">
        <f>Mercado!FZ164-Mercado!FY164</f>
        <v>0</v>
      </c>
      <c r="BW52" s="53">
        <f>Mercado!GA164-Mercado!FZ164</f>
        <v>0</v>
      </c>
      <c r="BX52" s="53">
        <f>Mercado!GB164-Mercado!GA164</f>
        <v>0</v>
      </c>
      <c r="BY52" s="53">
        <f>Mercado!GC164-Mercado!GB164</f>
        <v>0</v>
      </c>
      <c r="BZ52" s="53">
        <f>Mercado!GD164-Mercado!GC164</f>
        <v>0</v>
      </c>
      <c r="CA52" s="53">
        <f>Mercado!GE164-Mercado!GD164</f>
        <v>1</v>
      </c>
      <c r="CB52" s="53">
        <f>Mercado!GF164-Mercado!GE164</f>
        <v>1</v>
      </c>
      <c r="CC52" s="53">
        <f>Mercado!GG164-Mercado!GF164</f>
        <v>1</v>
      </c>
      <c r="CD52" s="53">
        <f>Mercado!GH164-Mercado!GG164</f>
        <v>1</v>
      </c>
      <c r="CE52" s="53">
        <f>Mercado!GI164-Mercado!GH164</f>
        <v>1</v>
      </c>
      <c r="CF52" s="53">
        <f>Mercado!GJ164-Mercado!GI164</f>
        <v>1</v>
      </c>
      <c r="CG52" s="53">
        <f>Mercado!GK164-Mercado!GJ164</f>
        <v>1</v>
      </c>
      <c r="CH52" s="53">
        <f>Mercado!GL164-Mercado!GK164</f>
        <v>0</v>
      </c>
    </row>
    <row r="53" spans="2:86" x14ac:dyDescent="0.3">
      <c r="B53" s="1" t="s">
        <v>7</v>
      </c>
      <c r="C53" s="53">
        <f t="shared" ref="C53:F53" si="61">SUM(C48:C52)</f>
        <v>2698.0080221579665</v>
      </c>
      <c r="D53" s="53">
        <f t="shared" si="61"/>
        <v>3561.5993549895438</v>
      </c>
      <c r="E53" s="53">
        <f t="shared" si="61"/>
        <v>3775.9736935564797</v>
      </c>
      <c r="F53" s="53">
        <f t="shared" si="61"/>
        <v>3920.1948127410014</v>
      </c>
      <c r="G53" s="53">
        <f>SUM(G48:G52)</f>
        <v>8511.5148745038241</v>
      </c>
      <c r="H53" s="53">
        <f t="shared" ref="H53:BS53" si="62">SUM(H48:H52)</f>
        <v>8574.0210092467842</v>
      </c>
      <c r="I53" s="53">
        <f t="shared" si="62"/>
        <v>8421.9767328966864</v>
      </c>
      <c r="J53" s="53">
        <f t="shared" si="62"/>
        <v>8553.4983314860856</v>
      </c>
      <c r="K53" s="53">
        <f t="shared" si="62"/>
        <v>8772.9436710717273</v>
      </c>
      <c r="L53" s="53">
        <f t="shared" si="62"/>
        <v>9090.0356328966827</v>
      </c>
      <c r="M53" s="53">
        <f t="shared" si="62"/>
        <v>6718.6739051697823</v>
      </c>
      <c r="N53" s="53">
        <f t="shared" si="62"/>
        <v>2795.9643083242709</v>
      </c>
      <c r="O53" s="53">
        <f t="shared" si="62"/>
        <v>2909.0867350200642</v>
      </c>
      <c r="P53" s="53">
        <f t="shared" si="62"/>
        <v>7473.1202565865606</v>
      </c>
      <c r="Q53" s="53">
        <f t="shared" si="62"/>
        <v>10396.841230193071</v>
      </c>
      <c r="R53" s="53">
        <f t="shared" si="62"/>
        <v>10758.043474714297</v>
      </c>
      <c r="S53" s="53">
        <f t="shared" si="62"/>
        <v>10235.956184458895</v>
      </c>
      <c r="T53" s="53">
        <f t="shared" si="62"/>
        <v>9626.2273645159039</v>
      </c>
      <c r="U53" s="53">
        <f t="shared" si="62"/>
        <v>9642.5438145159096</v>
      </c>
      <c r="V53" s="53">
        <f t="shared" si="62"/>
        <v>9378.2938145158951</v>
      </c>
      <c r="W53" s="53">
        <f t="shared" si="62"/>
        <v>9335.1753145158946</v>
      </c>
      <c r="X53" s="53">
        <f t="shared" si="62"/>
        <v>9138.3642145159065</v>
      </c>
      <c r="Y53" s="53">
        <f t="shared" si="62"/>
        <v>5217.4745897224293</v>
      </c>
      <c r="Z53" s="53">
        <f t="shared" si="62"/>
        <v>1719.9180369931623</v>
      </c>
      <c r="AA53" s="53">
        <f t="shared" si="62"/>
        <v>2943.1055472875159</v>
      </c>
      <c r="AB53" s="53">
        <f t="shared" si="62"/>
        <v>7973.5523074654629</v>
      </c>
      <c r="AC53" s="53">
        <f t="shared" si="62"/>
        <v>11591.553526758313</v>
      </c>
      <c r="AD53" s="53">
        <f t="shared" si="62"/>
        <v>12112.140334459285</v>
      </c>
      <c r="AE53" s="53">
        <f t="shared" si="62"/>
        <v>11430.456864793481</v>
      </c>
      <c r="AF53" s="53">
        <f t="shared" si="62"/>
        <v>11578.099984132377</v>
      </c>
      <c r="AG53" s="53">
        <f t="shared" si="62"/>
        <v>11928.463316872168</v>
      </c>
      <c r="AH53" s="53">
        <f t="shared" si="62"/>
        <v>11625.870316872184</v>
      </c>
      <c r="AI53" s="53">
        <f t="shared" si="62"/>
        <v>11748.421316872151</v>
      </c>
      <c r="AJ53" s="53">
        <f t="shared" si="62"/>
        <v>11536.981616872168</v>
      </c>
      <c r="AK53" s="53">
        <f t="shared" si="62"/>
        <v>6364.915095313203</v>
      </c>
      <c r="AL53" s="53">
        <f t="shared" si="62"/>
        <v>2189.8581957452598</v>
      </c>
      <c r="AM53" s="53">
        <f t="shared" si="62"/>
        <v>4478.23899696852</v>
      </c>
      <c r="AN53" s="53">
        <f t="shared" si="62"/>
        <v>9433.2436800606065</v>
      </c>
      <c r="AO53" s="53">
        <f t="shared" si="62"/>
        <v>11508.569783685942</v>
      </c>
      <c r="AP53" s="53">
        <f t="shared" si="62"/>
        <v>11653.441643538839</v>
      </c>
      <c r="AQ53" s="53">
        <f t="shared" si="62"/>
        <v>10999.194502309167</v>
      </c>
      <c r="AR53" s="53">
        <f t="shared" si="62"/>
        <v>11520.202829419051</v>
      </c>
      <c r="AS53" s="53">
        <f t="shared" si="62"/>
        <v>11663.168829419046</v>
      </c>
      <c r="AT53" s="53">
        <f t="shared" si="62"/>
        <v>11229.039829419047</v>
      </c>
      <c r="AU53" s="53">
        <f t="shared" si="62"/>
        <v>10938.05282941905</v>
      </c>
      <c r="AV53" s="53">
        <f t="shared" si="62"/>
        <v>11227.055679419045</v>
      </c>
      <c r="AW53" s="53">
        <f t="shared" si="62"/>
        <v>7383.9539653600368</v>
      </c>
      <c r="AX53" s="53">
        <f t="shared" si="62"/>
        <v>3889.0358301882461</v>
      </c>
      <c r="AY53" s="53">
        <f t="shared" si="62"/>
        <v>5084.1953892860347</v>
      </c>
      <c r="AZ53" s="53">
        <f t="shared" si="62"/>
        <v>10160.511301932474</v>
      </c>
      <c r="BA53" s="53">
        <f t="shared" si="62"/>
        <v>13017.016427817633</v>
      </c>
      <c r="BB53" s="53">
        <f t="shared" si="62"/>
        <v>12959.459166085715</v>
      </c>
      <c r="BC53" s="53">
        <f t="shared" si="62"/>
        <v>11302.354850342197</v>
      </c>
      <c r="BD53" s="53">
        <f t="shared" si="62"/>
        <v>11639.830179133303</v>
      </c>
      <c r="BE53" s="53">
        <f t="shared" si="62"/>
        <v>11262.843892855497</v>
      </c>
      <c r="BF53" s="53">
        <f t="shared" si="62"/>
        <v>11806.485392855491</v>
      </c>
      <c r="BG53" s="53">
        <f t="shared" si="62"/>
        <v>11358.356392855501</v>
      </c>
      <c r="BH53" s="53">
        <f t="shared" si="62"/>
        <v>11026.27059285549</v>
      </c>
      <c r="BI53" s="53">
        <f t="shared" si="62"/>
        <v>5905.3979142408944</v>
      </c>
      <c r="BJ53" s="53">
        <f t="shared" si="62"/>
        <v>1979.23037573581</v>
      </c>
      <c r="BK53" s="53">
        <f t="shared" si="62"/>
        <v>6789.1188975727564</v>
      </c>
      <c r="BL53" s="53">
        <f t="shared" si="62"/>
        <v>11185.077479490688</v>
      </c>
      <c r="BM53" s="53">
        <f t="shared" si="62"/>
        <v>11545.96052239233</v>
      </c>
      <c r="BN53" s="53">
        <f t="shared" si="62"/>
        <v>11581.349157711533</v>
      </c>
      <c r="BO53" s="53">
        <f t="shared" si="62"/>
        <v>10454.4567164811</v>
      </c>
      <c r="BP53" s="53">
        <f t="shared" si="62"/>
        <v>10407.147987748449</v>
      </c>
      <c r="BQ53" s="53">
        <f t="shared" si="62"/>
        <v>8976.2330453565155</v>
      </c>
      <c r="BR53" s="53">
        <f t="shared" si="62"/>
        <v>8795.6453108399692</v>
      </c>
      <c r="BS53" s="53">
        <f t="shared" si="62"/>
        <v>9113.2315507896383</v>
      </c>
      <c r="BT53" s="53">
        <f t="shared" ref="BT53:CH53" si="63">SUM(BT48:BT52)</f>
        <v>8559.2315507896492</v>
      </c>
      <c r="BU53" s="53">
        <f t="shared" si="63"/>
        <v>6334.7789451731496</v>
      </c>
      <c r="BV53" s="53">
        <f t="shared" si="63"/>
        <v>3857.5359167793085</v>
      </c>
      <c r="BW53" s="53">
        <f t="shared" si="63"/>
        <v>4914.570246055916</v>
      </c>
      <c r="BX53" s="53">
        <f t="shared" si="63"/>
        <v>9223.8214456052392</v>
      </c>
      <c r="BY53" s="53">
        <f t="shared" si="63"/>
        <v>9784.8399263366809</v>
      </c>
      <c r="BZ53" s="53">
        <f t="shared" si="63"/>
        <v>9831.2285616558584</v>
      </c>
      <c r="CA53" s="53">
        <f t="shared" si="63"/>
        <v>9368.2525573842504</v>
      </c>
      <c r="CB53" s="53">
        <f t="shared" si="63"/>
        <v>11774.521567372254</v>
      </c>
      <c r="CC53" s="53">
        <f t="shared" si="63"/>
        <v>10997.523061939102</v>
      </c>
      <c r="CD53" s="53">
        <f t="shared" si="63"/>
        <v>10815.929588285746</v>
      </c>
      <c r="CE53" s="53">
        <f t="shared" si="63"/>
        <v>11144.521567372236</v>
      </c>
      <c r="CF53" s="53">
        <f t="shared" si="63"/>
        <v>10590.521567372236</v>
      </c>
      <c r="CG53" s="53">
        <f t="shared" si="63"/>
        <v>7921.2354525306528</v>
      </c>
      <c r="CH53" s="53">
        <f t="shared" si="63"/>
        <v>5247.9315797078134</v>
      </c>
    </row>
    <row r="55" spans="2:86" x14ac:dyDescent="0.3">
      <c r="B55" s="1" t="s">
        <v>342</v>
      </c>
    </row>
    <row r="56" spans="2:86" x14ac:dyDescent="0.3">
      <c r="B56" s="1" t="s">
        <v>334</v>
      </c>
      <c r="C56" s="53">
        <f t="shared" ref="C56:F56" si="64">C31</f>
        <v>26099</v>
      </c>
      <c r="D56" s="53">
        <f t="shared" si="64"/>
        <v>10715</v>
      </c>
      <c r="E56" s="53">
        <f t="shared" si="64"/>
        <v>6311</v>
      </c>
      <c r="F56" s="53">
        <f t="shared" si="64"/>
        <v>17374</v>
      </c>
      <c r="G56" s="53">
        <f t="shared" ref="G56:AL56" si="65">G31</f>
        <v>18180</v>
      </c>
      <c r="H56" s="53">
        <f t="shared" si="65"/>
        <v>8510.156842580087</v>
      </c>
      <c r="I56" s="53">
        <f t="shared" si="65"/>
        <v>8355.8925662299516</v>
      </c>
      <c r="J56" s="53">
        <f t="shared" si="65"/>
        <v>8488.8691648194654</v>
      </c>
      <c r="K56" s="53">
        <f t="shared" si="65"/>
        <v>8735.914504404951</v>
      </c>
      <c r="L56" s="53">
        <f t="shared" si="65"/>
        <v>9035.9264662300484</v>
      </c>
      <c r="M56" s="53">
        <f t="shared" si="65"/>
        <v>6696.4647385033313</v>
      </c>
      <c r="N56" s="53">
        <f t="shared" si="65"/>
        <v>2813.3996416571536</v>
      </c>
      <c r="O56" s="53">
        <f t="shared" si="65"/>
        <v>2924.766568353567</v>
      </c>
      <c r="P56" s="53">
        <f t="shared" si="65"/>
        <v>7436.1664330475833</v>
      </c>
      <c r="Q56" s="53">
        <f t="shared" si="65"/>
        <v>10312.733108047956</v>
      </c>
      <c r="R56" s="53">
        <f t="shared" si="65"/>
        <v>10711.894308047304</v>
      </c>
      <c r="S56" s="53">
        <f t="shared" si="65"/>
        <v>10163.980358047942</v>
      </c>
      <c r="T56" s="53">
        <f t="shared" si="65"/>
        <v>9521.5990311825153</v>
      </c>
      <c r="U56" s="53">
        <f t="shared" si="65"/>
        <v>9531.4754811822204</v>
      </c>
      <c r="V56" s="53">
        <f t="shared" si="65"/>
        <v>9257.6854811826925</v>
      </c>
      <c r="W56" s="53">
        <f t="shared" si="65"/>
        <v>9249.4569811827969</v>
      </c>
      <c r="X56" s="53">
        <f t="shared" si="65"/>
        <v>9041.2258811826905</v>
      </c>
      <c r="Y56" s="53">
        <f t="shared" si="65"/>
        <v>5170.1462563889363</v>
      </c>
      <c r="Z56" s="53">
        <f t="shared" si="65"/>
        <v>1687.1512036598797</v>
      </c>
      <c r="AA56" s="53">
        <f t="shared" si="65"/>
        <v>2948.220213953995</v>
      </c>
      <c r="AB56" s="53">
        <f t="shared" si="65"/>
        <v>7922.4238442950082</v>
      </c>
      <c r="AC56" s="53">
        <f t="shared" si="65"/>
        <v>11503.253401125869</v>
      </c>
      <c r="AD56" s="53">
        <f t="shared" si="65"/>
        <v>12056.292001125978</v>
      </c>
      <c r="AE56" s="53">
        <f t="shared" si="65"/>
        <v>11348.879001125999</v>
      </c>
      <c r="AF56" s="53">
        <f t="shared" si="65"/>
        <v>11443.650116871911</v>
      </c>
      <c r="AG56" s="53">
        <f t="shared" si="65"/>
        <v>11770.485816872344</v>
      </c>
      <c r="AH56" s="53">
        <f t="shared" si="65"/>
        <v>11443.037816872267</v>
      </c>
      <c r="AI56" s="53">
        <f t="shared" si="65"/>
        <v>11608.113816872275</v>
      </c>
      <c r="AJ56" s="53">
        <f t="shared" si="65"/>
        <v>11389.874116871943</v>
      </c>
      <c r="AK56" s="53">
        <f t="shared" si="65"/>
        <v>6249.6195953132774</v>
      </c>
      <c r="AL56" s="53">
        <f t="shared" si="65"/>
        <v>2094.1046957453436</v>
      </c>
      <c r="AM56" s="53">
        <f t="shared" ref="AM56:BR56" si="66">AM31</f>
        <v>4423.6634969682636</v>
      </c>
      <c r="AN56" s="53">
        <f t="shared" si="66"/>
        <v>9327.3662135391132</v>
      </c>
      <c r="AO56" s="53">
        <f t="shared" si="66"/>
        <v>11364.196613538705</v>
      </c>
      <c r="AP56" s="53">
        <f t="shared" si="66"/>
        <v>11537.424143538832</v>
      </c>
      <c r="AQ56" s="53">
        <f t="shared" si="66"/>
        <v>10861.102643538696</v>
      </c>
      <c r="AR56" s="53">
        <f t="shared" si="66"/>
        <v>11366.451996086093</v>
      </c>
      <c r="AS56" s="53">
        <f t="shared" si="66"/>
        <v>11502.837996085473</v>
      </c>
      <c r="AT56" s="53">
        <f t="shared" si="66"/>
        <v>11056.18899608589</v>
      </c>
      <c r="AU56" s="53">
        <f t="shared" si="66"/>
        <v>10797.681996085979</v>
      </c>
      <c r="AV56" s="53">
        <f t="shared" si="66"/>
        <v>11089.799846085138</v>
      </c>
      <c r="AW56" s="53">
        <f t="shared" si="66"/>
        <v>7294.3671320270587</v>
      </c>
      <c r="AX56" s="53">
        <f t="shared" si="66"/>
        <v>3797.0179968550146</v>
      </c>
      <c r="AY56" s="53">
        <f t="shared" si="66"/>
        <v>5023.9825559520905</v>
      </c>
      <c r="AZ56" s="53">
        <f t="shared" si="66"/>
        <v>10052.135783586069</v>
      </c>
      <c r="BA56" s="53">
        <f t="shared" si="66"/>
        <v>12871.091332752578</v>
      </c>
      <c r="BB56" s="53">
        <f t="shared" si="66"/>
        <v>12848.408332751853</v>
      </c>
      <c r="BC56" s="53">
        <f t="shared" si="66"/>
        <v>11172.082832752858</v>
      </c>
      <c r="BD56" s="53">
        <f t="shared" si="66"/>
        <v>11490.184345799862</v>
      </c>
      <c r="BE56" s="53">
        <f t="shared" si="66"/>
        <v>11103.123059522077</v>
      </c>
      <c r="BF56" s="53">
        <f t="shared" si="66"/>
        <v>11641.164559522724</v>
      </c>
      <c r="BG56" s="53">
        <f t="shared" si="66"/>
        <v>11218.620559521871</v>
      </c>
      <c r="BH56" s="53">
        <f t="shared" si="66"/>
        <v>10886.574759522235</v>
      </c>
      <c r="BI56" s="53">
        <f t="shared" si="66"/>
        <v>5804.7010809076892</v>
      </c>
      <c r="BJ56" s="53">
        <f t="shared" si="66"/>
        <v>1883.3730424021342</v>
      </c>
      <c r="BK56" s="53">
        <f t="shared" si="66"/>
        <v>6719.14409683759</v>
      </c>
      <c r="BL56" s="53">
        <f t="shared" si="66"/>
        <v>11068.372862410593</v>
      </c>
      <c r="BM56" s="53">
        <f t="shared" si="66"/>
        <v>11405.372862409611</v>
      </c>
      <c r="BN56" s="53">
        <f t="shared" si="66"/>
        <v>11479.372862410593</v>
      </c>
      <c r="BO56" s="53">
        <f t="shared" si="66"/>
        <v>10331.372862409786</v>
      </c>
      <c r="BP56" s="53">
        <f t="shared" si="66"/>
        <v>10268.051203312578</v>
      </c>
      <c r="BQ56" s="53">
        <f t="shared" si="66"/>
        <v>8824.1347663543784</v>
      </c>
      <c r="BR56" s="53">
        <f t="shared" si="66"/>
        <v>8619.1347663549532</v>
      </c>
      <c r="BS56" s="53">
        <f t="shared" ref="BS56:CH56" si="67">BS31</f>
        <v>8981.1347663547931</v>
      </c>
      <c r="BT56" s="53">
        <f t="shared" si="67"/>
        <v>8427.1347663547349</v>
      </c>
      <c r="BU56" s="53">
        <f t="shared" si="67"/>
        <v>6244.6851498706528</v>
      </c>
      <c r="BV56" s="53">
        <f t="shared" si="67"/>
        <v>3763.4436160444311</v>
      </c>
      <c r="BW56" s="53">
        <f t="shared" si="67"/>
        <v>4850.4779453207448</v>
      </c>
      <c r="BX56" s="53">
        <f t="shared" si="67"/>
        <v>9112.9993285247037</v>
      </c>
      <c r="BY56" s="53">
        <f t="shared" si="67"/>
        <v>9661.1347663547785</v>
      </c>
      <c r="BZ56" s="53">
        <f t="shared" si="67"/>
        <v>9735.1347663545603</v>
      </c>
      <c r="CA56" s="53">
        <f t="shared" si="67"/>
        <v>9251.0512033143896</v>
      </c>
      <c r="CB56" s="53">
        <f t="shared" si="67"/>
        <v>11630.508116269673</v>
      </c>
      <c r="CC56" s="53">
        <f t="shared" si="67"/>
        <v>10850.508116269979</v>
      </c>
      <c r="CD56" s="53">
        <f t="shared" si="67"/>
        <v>10645.508116270285</v>
      </c>
      <c r="CE56" s="53">
        <f t="shared" si="67"/>
        <v>11007.508116270532</v>
      </c>
      <c r="CF56" s="53">
        <f t="shared" si="67"/>
        <v>10453.508116270226</v>
      </c>
      <c r="CG56" s="53">
        <f t="shared" si="67"/>
        <v>7826.2249905621575</v>
      </c>
      <c r="CH56" s="53">
        <f t="shared" si="67"/>
        <v>5171.9226123072876</v>
      </c>
    </row>
    <row r="57" spans="2:86" x14ac:dyDescent="0.3">
      <c r="B57" s="1" t="s">
        <v>343</v>
      </c>
      <c r="C57" s="53">
        <f t="shared" ref="C57:F57" si="68">C64</f>
        <v>406</v>
      </c>
      <c r="D57" s="53">
        <f t="shared" si="68"/>
        <v>-153</v>
      </c>
      <c r="E57" s="53">
        <f t="shared" si="68"/>
        <v>232</v>
      </c>
      <c r="F57" s="53">
        <f t="shared" si="68"/>
        <v>137</v>
      </c>
      <c r="G57" s="53">
        <f>G64</f>
        <v>38</v>
      </c>
      <c r="H57" s="53">
        <f t="shared" ref="H57:BS57" si="69">H64</f>
        <v>53.864166666666279</v>
      </c>
      <c r="I57" s="53">
        <f t="shared" si="69"/>
        <v>56.084166666671081</v>
      </c>
      <c r="J57" s="53">
        <f t="shared" si="69"/>
        <v>55.629166666669335</v>
      </c>
      <c r="K57" s="53">
        <f t="shared" si="69"/>
        <v>29.02916666667079</v>
      </c>
      <c r="L57" s="53">
        <f t="shared" si="69"/>
        <v>43.10916666666526</v>
      </c>
      <c r="M57" s="53">
        <f t="shared" si="69"/>
        <v>12.209166666671081</v>
      </c>
      <c r="N57" s="53">
        <f t="shared" si="69"/>
        <v>-21.435333333334711</v>
      </c>
      <c r="O57" s="53">
        <f t="shared" si="69"/>
        <v>-15.679833333342685</v>
      </c>
      <c r="P57" s="53">
        <f t="shared" si="69"/>
        <v>35.953823538933648</v>
      </c>
      <c r="Q57" s="53">
        <f t="shared" si="69"/>
        <v>76.108122145451489</v>
      </c>
      <c r="R57" s="53">
        <f t="shared" si="69"/>
        <v>38.149166666666133</v>
      </c>
      <c r="S57" s="53">
        <f t="shared" si="69"/>
        <v>60.975826411264279</v>
      </c>
      <c r="T57" s="53">
        <f t="shared" si="69"/>
        <v>95.628333333334012</v>
      </c>
      <c r="U57" s="53">
        <f t="shared" si="69"/>
        <v>101.06833333333998</v>
      </c>
      <c r="V57" s="53">
        <f t="shared" si="69"/>
        <v>109.6083333333263</v>
      </c>
      <c r="W57" s="53">
        <f t="shared" si="69"/>
        <v>76.718333333326882</v>
      </c>
      <c r="X57" s="53">
        <f t="shared" si="69"/>
        <v>87.13833333333605</v>
      </c>
      <c r="Y57" s="53">
        <f t="shared" si="69"/>
        <v>43.328333333342016</v>
      </c>
      <c r="Z57" s="53">
        <f t="shared" si="69"/>
        <v>21.766833333327668</v>
      </c>
      <c r="AA57" s="53">
        <f t="shared" si="69"/>
        <v>-3.1146666666681995</v>
      </c>
      <c r="AB57" s="53">
        <f t="shared" si="69"/>
        <v>49.128463170702162</v>
      </c>
      <c r="AC57" s="53">
        <f t="shared" si="69"/>
        <v>81.300125632362324</v>
      </c>
      <c r="AD57" s="53">
        <f t="shared" si="69"/>
        <v>48.848333333335177</v>
      </c>
      <c r="AE57" s="53">
        <f t="shared" si="69"/>
        <v>70.577863667531346</v>
      </c>
      <c r="AF57" s="53">
        <f t="shared" si="69"/>
        <v>124.44986726020579</v>
      </c>
      <c r="AG57" s="53">
        <f t="shared" si="69"/>
        <v>148.97749999999724</v>
      </c>
      <c r="AH57" s="53">
        <f t="shared" si="69"/>
        <v>174.83250000001135</v>
      </c>
      <c r="AI57" s="53">
        <f t="shared" si="69"/>
        <v>137.30749999998079</v>
      </c>
      <c r="AJ57" s="53">
        <f t="shared" si="69"/>
        <v>145.10749999999825</v>
      </c>
      <c r="AK57" s="53">
        <f t="shared" si="69"/>
        <v>113.29550000000017</v>
      </c>
      <c r="AL57" s="53">
        <f t="shared" si="69"/>
        <v>60.753499999998894</v>
      </c>
      <c r="AM57" s="53">
        <f t="shared" si="69"/>
        <v>52.575500000002648</v>
      </c>
      <c r="AN57" s="53">
        <f t="shared" si="69"/>
        <v>103.87746652176793</v>
      </c>
      <c r="AO57" s="53">
        <f t="shared" si="69"/>
        <v>138.37317014710061</v>
      </c>
      <c r="AP57" s="53">
        <f t="shared" si="69"/>
        <v>110.01750000000175</v>
      </c>
      <c r="AQ57" s="53">
        <f t="shared" si="69"/>
        <v>129.09185877033087</v>
      </c>
      <c r="AR57" s="53">
        <f t="shared" si="69"/>
        <v>144.75083333333532</v>
      </c>
      <c r="AS57" s="53">
        <f t="shared" si="69"/>
        <v>152.33083333332979</v>
      </c>
      <c r="AT57" s="53">
        <f t="shared" si="69"/>
        <v>164.85083333333023</v>
      </c>
      <c r="AU57" s="53">
        <f t="shared" si="69"/>
        <v>131.3708333333343</v>
      </c>
      <c r="AV57" s="53">
        <f t="shared" si="69"/>
        <v>132.25583333332906</v>
      </c>
      <c r="AW57" s="53">
        <f t="shared" si="69"/>
        <v>88.586833333345567</v>
      </c>
      <c r="AX57" s="53">
        <f t="shared" si="69"/>
        <v>63.017833333327872</v>
      </c>
      <c r="AY57" s="53">
        <f t="shared" si="69"/>
        <v>59.212833333334856</v>
      </c>
      <c r="AZ57" s="53">
        <f t="shared" si="69"/>
        <v>106.37551834672195</v>
      </c>
      <c r="BA57" s="53">
        <f t="shared" si="69"/>
        <v>138.92509506526403</v>
      </c>
      <c r="BB57" s="53">
        <f t="shared" si="69"/>
        <v>105.05083333334551</v>
      </c>
      <c r="BC57" s="53">
        <f t="shared" si="69"/>
        <v>121.27201758982847</v>
      </c>
      <c r="BD57" s="53">
        <f t="shared" si="69"/>
        <v>140.64583333333212</v>
      </c>
      <c r="BE57" s="53">
        <f t="shared" si="69"/>
        <v>150.72083333333649</v>
      </c>
      <c r="BF57" s="53">
        <f t="shared" si="69"/>
        <v>157.32083333333139</v>
      </c>
      <c r="BG57" s="53">
        <f t="shared" si="69"/>
        <v>130.73583333334318</v>
      </c>
      <c r="BH57" s="53">
        <f t="shared" si="69"/>
        <v>134.69583333333139</v>
      </c>
      <c r="BI57" s="53">
        <f t="shared" si="69"/>
        <v>99.696833333331597</v>
      </c>
      <c r="BJ57" s="53">
        <f t="shared" si="69"/>
        <v>66.857333333333372</v>
      </c>
      <c r="BK57" s="53">
        <f t="shared" si="69"/>
        <v>68.974800734638848</v>
      </c>
      <c r="BL57" s="53">
        <f t="shared" si="69"/>
        <v>114.7046170806716</v>
      </c>
      <c r="BM57" s="53">
        <f t="shared" si="69"/>
        <v>134.5876599823132</v>
      </c>
      <c r="BN57" s="53">
        <f t="shared" si="69"/>
        <v>95.976295301516075</v>
      </c>
      <c r="BO57" s="53">
        <f t="shared" si="69"/>
        <v>114.0838540710829</v>
      </c>
      <c r="BP57" s="53">
        <f t="shared" si="69"/>
        <v>130.09678443528173</v>
      </c>
      <c r="BQ57" s="53">
        <f t="shared" si="69"/>
        <v>144.09827900215896</v>
      </c>
      <c r="BR57" s="53">
        <f t="shared" si="69"/>
        <v>168.51054448561263</v>
      </c>
      <c r="BS57" s="53">
        <f t="shared" si="69"/>
        <v>123.09678443528173</v>
      </c>
      <c r="BT57" s="53">
        <f t="shared" ref="BT57:CH57" si="70">BT64</f>
        <v>127.09678443529265</v>
      </c>
      <c r="BU57" s="53">
        <f t="shared" si="70"/>
        <v>89.093795301512728</v>
      </c>
      <c r="BV57" s="53">
        <f t="shared" si="70"/>
        <v>71.092300734639139</v>
      </c>
      <c r="BW57" s="53">
        <f t="shared" si="70"/>
        <v>63.092300734631863</v>
      </c>
      <c r="BX57" s="53">
        <f t="shared" si="70"/>
        <v>108.82211708067189</v>
      </c>
      <c r="BY57" s="53">
        <f t="shared" si="70"/>
        <v>117.7051599823244</v>
      </c>
      <c r="BZ57" s="53">
        <f t="shared" si="70"/>
        <v>90.093795301501814</v>
      </c>
      <c r="CA57" s="53">
        <f t="shared" si="70"/>
        <v>108.20135407108319</v>
      </c>
      <c r="CB57" s="53">
        <f t="shared" si="70"/>
        <v>135.0134511019678</v>
      </c>
      <c r="CC57" s="53">
        <f t="shared" si="70"/>
        <v>138.01494566881593</v>
      </c>
      <c r="CD57" s="53">
        <f t="shared" si="70"/>
        <v>162.42147201545959</v>
      </c>
      <c r="CE57" s="53">
        <f t="shared" si="70"/>
        <v>128.01345110194961</v>
      </c>
      <c r="CF57" s="53">
        <f t="shared" si="70"/>
        <v>132.01345110194961</v>
      </c>
      <c r="CG57" s="53">
        <f t="shared" si="70"/>
        <v>94.010461968176969</v>
      </c>
      <c r="CH57" s="53">
        <f t="shared" si="70"/>
        <v>76.008967401288828</v>
      </c>
    </row>
    <row r="58" spans="2:86" x14ac:dyDescent="0.3">
      <c r="B58" s="1" t="s">
        <v>336</v>
      </c>
      <c r="C58" s="1">
        <f>Mercado!DG84-Mercado!DF84</f>
        <v>5</v>
      </c>
      <c r="D58" s="1">
        <f>Mercado!DH84-Mercado!DG84</f>
        <v>-4</v>
      </c>
      <c r="E58" s="1">
        <f>Mercado!DI84-Mercado!DH84</f>
        <v>9</v>
      </c>
      <c r="F58" s="1">
        <f>Mercado!DJ84-Mercado!DI84</f>
        <v>5</v>
      </c>
      <c r="G58" s="1">
        <f>Mercado!DK84-Mercado!DJ84</f>
        <v>5</v>
      </c>
      <c r="H58" s="1">
        <f>Mercado!DL84-Mercado!DK84</f>
        <v>7</v>
      </c>
      <c r="I58" s="1">
        <f>Mercado!DM84-Mercado!DL84</f>
        <v>8</v>
      </c>
      <c r="J58" s="1">
        <f>Mercado!DN84-Mercado!DM84</f>
        <v>9</v>
      </c>
      <c r="K58" s="1">
        <f>Mercado!DO84-Mercado!DN84</f>
        <v>7</v>
      </c>
      <c r="L58" s="1">
        <f>Mercado!DP84-Mercado!DO84</f>
        <v>10</v>
      </c>
      <c r="M58" s="1">
        <f>Mercado!DQ84-Mercado!DP84</f>
        <v>8</v>
      </c>
      <c r="N58" s="1">
        <f>Mercado!DR84-Mercado!DQ84</f>
        <v>2</v>
      </c>
      <c r="O58" s="1">
        <f>Mercado!DS84-Mercado!DR84</f>
        <v>-1</v>
      </c>
      <c r="P58" s="1">
        <f>Mercado!DT84-Mercado!DS84</f>
        <v>1</v>
      </c>
      <c r="Q58" s="1">
        <f>Mercado!DU84-Mercado!DT84</f>
        <v>7</v>
      </c>
      <c r="R58" s="1">
        <f>Mercado!DV84-Mercado!DU84</f>
        <v>7</v>
      </c>
      <c r="S58" s="1">
        <f>Mercado!DW84-Mercado!DV84</f>
        <v>9</v>
      </c>
      <c r="T58" s="1">
        <f>Mercado!DX84-Mercado!DW84</f>
        <v>7</v>
      </c>
      <c r="U58" s="1">
        <f>Mercado!DY84-Mercado!DX84</f>
        <v>7</v>
      </c>
      <c r="V58" s="1">
        <f>Mercado!DZ84-Mercado!DY84</f>
        <v>9</v>
      </c>
      <c r="W58" s="1">
        <f>Mercado!EA84-Mercado!DZ84</f>
        <v>7</v>
      </c>
      <c r="X58" s="1">
        <f>Mercado!EB84-Mercado!EA84</f>
        <v>7</v>
      </c>
      <c r="Y58" s="1">
        <f>Mercado!EC84-Mercado!EB84</f>
        <v>3</v>
      </c>
      <c r="Z58" s="1">
        <f>Mercado!ED84-Mercado!EC84</f>
        <v>11</v>
      </c>
      <c r="AA58" s="1">
        <f>Mercado!EE84-Mercado!ED84</f>
        <v>-2</v>
      </c>
      <c r="AB58" s="1">
        <f>Mercado!EF84-Mercado!EE84</f>
        <v>2</v>
      </c>
      <c r="AC58" s="1">
        <f>Mercado!EG84-Mercado!EF84</f>
        <v>6</v>
      </c>
      <c r="AD58" s="1">
        <f>Mercado!EH84-Mercado!EG84</f>
        <v>6</v>
      </c>
      <c r="AE58" s="1">
        <f>Mercado!EI84-Mercado!EH84</f>
        <v>9</v>
      </c>
      <c r="AF58" s="1">
        <f>Mercado!EJ84-Mercado!EI84</f>
        <v>8</v>
      </c>
      <c r="AG58" s="1">
        <f>Mercado!EK84-Mercado!EJ84</f>
        <v>7</v>
      </c>
      <c r="AH58" s="1">
        <f>Mercado!EL84-Mercado!EK84</f>
        <v>6</v>
      </c>
      <c r="AI58" s="1">
        <f>Mercado!EM84-Mercado!EL84</f>
        <v>1</v>
      </c>
      <c r="AJ58" s="1">
        <f>Mercado!EN84-Mercado!EM84</f>
        <v>0</v>
      </c>
      <c r="AK58" s="1">
        <f>Mercado!EO84-Mercado!EN84</f>
        <v>1</v>
      </c>
      <c r="AL58" s="1">
        <f>Mercado!EP84-Mercado!EO84</f>
        <v>35</v>
      </c>
      <c r="AM58" s="1">
        <f>Mercado!EQ84-Mercado!EP84</f>
        <v>2</v>
      </c>
      <c r="AN58" s="1">
        <f>Mercado!ER84-Mercado!EQ84</f>
        <v>2</v>
      </c>
      <c r="AO58" s="1">
        <f>Mercado!ES84-Mercado!ER84</f>
        <v>5</v>
      </c>
      <c r="AP58" s="1">
        <f>Mercado!ET84-Mercado!ES84</f>
        <v>5</v>
      </c>
      <c r="AQ58" s="1">
        <f>Mercado!EU84-Mercado!ET84</f>
        <v>7</v>
      </c>
      <c r="AR58" s="1">
        <f>Mercado!EV84-Mercado!EU84</f>
        <v>7</v>
      </c>
      <c r="AS58" s="1">
        <f>Mercado!EW84-Mercado!EV84</f>
        <v>6</v>
      </c>
      <c r="AT58" s="1">
        <f>Mercado!EX84-Mercado!EW84</f>
        <v>6</v>
      </c>
      <c r="AU58" s="1">
        <f>Mercado!EY84-Mercado!EX84</f>
        <v>7</v>
      </c>
      <c r="AV58" s="1">
        <f>Mercado!EZ84-Mercado!EY84</f>
        <v>3</v>
      </c>
      <c r="AW58" s="1">
        <f>Mercado!FA84-Mercado!EZ84</f>
        <v>0</v>
      </c>
      <c r="AX58" s="1">
        <f>Mercado!FB84-Mercado!FA84</f>
        <v>29</v>
      </c>
      <c r="AY58" s="1">
        <f>Mercado!FC84-Mercado!FB84</f>
        <v>1</v>
      </c>
      <c r="AZ58" s="1">
        <f>Mercado!FD84-Mercado!FC84</f>
        <v>2</v>
      </c>
      <c r="BA58" s="1">
        <f>Mercado!FE84-Mercado!FD84</f>
        <v>6</v>
      </c>
      <c r="BB58" s="1">
        <f>Mercado!FF84-Mercado!FE84</f>
        <v>5</v>
      </c>
      <c r="BC58" s="1">
        <f>Mercado!FG84-Mercado!FF84</f>
        <v>7</v>
      </c>
      <c r="BD58" s="1">
        <f>Mercado!FH84-Mercado!FG84</f>
        <v>7</v>
      </c>
      <c r="BE58" s="1">
        <f>Mercado!FI84-Mercado!FH84</f>
        <v>7</v>
      </c>
      <c r="BF58" s="1">
        <f>Mercado!FJ84-Mercado!FI84</f>
        <v>6</v>
      </c>
      <c r="BG58" s="1">
        <f>Mercado!FK84-Mercado!FJ84</f>
        <v>7</v>
      </c>
      <c r="BH58" s="1">
        <f>Mercado!FL84-Mercado!FK84</f>
        <v>3</v>
      </c>
      <c r="BI58" s="1">
        <f>Mercado!FM84-Mercado!FL84</f>
        <v>0</v>
      </c>
      <c r="BJ58" s="1">
        <f>Mercado!FN84-Mercado!FM84</f>
        <v>29</v>
      </c>
      <c r="BK58" s="1">
        <f>Mercado!FO84-Mercado!FN84</f>
        <v>1</v>
      </c>
      <c r="BL58" s="1">
        <f>Mercado!FP84-Mercado!FO84</f>
        <v>2</v>
      </c>
      <c r="BM58" s="1">
        <f>Mercado!FQ84-Mercado!FP84</f>
        <v>5</v>
      </c>
      <c r="BN58" s="1">
        <f>Mercado!FR84-Mercado!FQ84</f>
        <v>5</v>
      </c>
      <c r="BO58" s="1">
        <f>Mercado!FS84-Mercado!FR84</f>
        <v>7</v>
      </c>
      <c r="BP58" s="1">
        <f>Mercado!FT84-Mercado!FS84</f>
        <v>7</v>
      </c>
      <c r="BQ58" s="1">
        <f>Mercado!FU84-Mercado!FT84</f>
        <v>6</v>
      </c>
      <c r="BR58" s="1">
        <f>Mercado!FV84-Mercado!FU84</f>
        <v>6</v>
      </c>
      <c r="BS58" s="1">
        <f>Mercado!FW84-Mercado!FV84</f>
        <v>7</v>
      </c>
      <c r="BT58" s="1">
        <f>Mercado!FX84-Mercado!FW84</f>
        <v>3</v>
      </c>
      <c r="BU58" s="1">
        <f>Mercado!FY84-Mercado!FX84</f>
        <v>0</v>
      </c>
      <c r="BV58" s="1">
        <f>Mercado!FZ84-Mercado!FY84</f>
        <v>23</v>
      </c>
      <c r="BW58" s="1">
        <f>Mercado!GA84-Mercado!FZ84</f>
        <v>1</v>
      </c>
      <c r="BX58" s="1">
        <f>Mercado!GB84-Mercado!GA84</f>
        <v>2</v>
      </c>
      <c r="BY58" s="1">
        <f>Mercado!GC84-Mercado!GB84</f>
        <v>5</v>
      </c>
      <c r="BZ58" s="1">
        <f>Mercado!GD84-Mercado!GC84</f>
        <v>5</v>
      </c>
      <c r="CA58" s="1">
        <f>Mercado!GE84-Mercado!GD84</f>
        <v>7</v>
      </c>
      <c r="CB58" s="1">
        <f>Mercado!GF84-Mercado!GE84</f>
        <v>7</v>
      </c>
      <c r="CC58" s="1">
        <f>Mercado!GG84-Mercado!GF84</f>
        <v>7</v>
      </c>
      <c r="CD58" s="1">
        <f>Mercado!GH84-Mercado!GG84</f>
        <v>6</v>
      </c>
      <c r="CE58" s="1">
        <f>Mercado!GI84-Mercado!GH84</f>
        <v>7</v>
      </c>
      <c r="CF58" s="1">
        <f>Mercado!GJ84-Mercado!GI84</f>
        <v>3</v>
      </c>
      <c r="CG58" s="1">
        <f>Mercado!GK84-Mercado!GJ84</f>
        <v>0</v>
      </c>
      <c r="CH58" s="1">
        <f>Mercado!GL84-Mercado!GK84</f>
        <v>0</v>
      </c>
    </row>
    <row r="59" spans="2:86" x14ac:dyDescent="0.3">
      <c r="B59" s="1" t="s">
        <v>339</v>
      </c>
      <c r="C59" s="1">
        <f>Mercado!DG87-Mercado!DF87</f>
        <v>-1</v>
      </c>
      <c r="D59" s="1">
        <f>Mercado!DH87-Mercado!DG87</f>
        <v>2</v>
      </c>
      <c r="E59" s="1">
        <f>Mercado!DI87-Mercado!DH87</f>
        <v>-1</v>
      </c>
      <c r="F59" s="1">
        <f>Mercado!DJ87-Mercado!DI87</f>
        <v>2</v>
      </c>
      <c r="G59" s="1">
        <f>Mercado!DK87-Mercado!DJ87</f>
        <v>-2</v>
      </c>
      <c r="H59" s="1">
        <f>Mercado!DL87-Mercado!DK87</f>
        <v>3</v>
      </c>
      <c r="I59" s="1">
        <f>Mercado!DM87-Mercado!DL87</f>
        <v>0</v>
      </c>
      <c r="J59" s="1">
        <f>Mercado!DN87-Mercado!DM87</f>
        <v>0</v>
      </c>
      <c r="K59" s="1">
        <f>Mercado!DO87-Mercado!DN87</f>
        <v>0</v>
      </c>
      <c r="L59" s="1">
        <f>Mercado!DP87-Mercado!DO87</f>
        <v>0</v>
      </c>
      <c r="M59" s="1">
        <f>Mercado!DQ87-Mercado!DP87</f>
        <v>2</v>
      </c>
      <c r="N59" s="1">
        <f>Mercado!DR87-Mercado!DQ87</f>
        <v>0</v>
      </c>
      <c r="O59" s="1">
        <f>Mercado!DS87-Mercado!DR87</f>
        <v>0</v>
      </c>
      <c r="P59" s="1">
        <f>Mercado!DT87-Mercado!DS87</f>
        <v>0</v>
      </c>
      <c r="Q59" s="1">
        <f>Mercado!DU87-Mercado!DT87</f>
        <v>1</v>
      </c>
      <c r="R59" s="1">
        <f>Mercado!DV87-Mercado!DU87</f>
        <v>1</v>
      </c>
      <c r="S59" s="1">
        <f>Mercado!DW87-Mercado!DV87</f>
        <v>1</v>
      </c>
      <c r="T59" s="1">
        <f>Mercado!DX87-Mercado!DW87</f>
        <v>1</v>
      </c>
      <c r="U59" s="1">
        <f>Mercado!DY87-Mercado!DX87</f>
        <v>2</v>
      </c>
      <c r="V59" s="1">
        <f>Mercado!DZ87-Mercado!DY87</f>
        <v>1</v>
      </c>
      <c r="W59" s="1">
        <f>Mercado!EA87-Mercado!DZ87</f>
        <v>1</v>
      </c>
      <c r="X59" s="1">
        <f>Mercado!EB87-Mercado!EA87</f>
        <v>2</v>
      </c>
      <c r="Y59" s="1">
        <f>Mercado!EC87-Mercado!EB87</f>
        <v>0</v>
      </c>
      <c r="Z59" s="1">
        <f>Mercado!ED87-Mercado!EC87</f>
        <v>0</v>
      </c>
      <c r="AA59" s="1">
        <f>Mercado!EE87-Mercado!ED87</f>
        <v>0</v>
      </c>
      <c r="AB59" s="1">
        <f>Mercado!EF87-Mercado!EE87</f>
        <v>0</v>
      </c>
      <c r="AC59" s="1">
        <f>Mercado!EG87-Mercado!EF87</f>
        <v>1</v>
      </c>
      <c r="AD59" s="1">
        <f>Mercado!EH87-Mercado!EG87</f>
        <v>1</v>
      </c>
      <c r="AE59" s="1">
        <f>Mercado!EI87-Mercado!EH87</f>
        <v>1</v>
      </c>
      <c r="AF59" s="1">
        <f>Mercado!EJ87-Mercado!EI87</f>
        <v>1</v>
      </c>
      <c r="AG59" s="1">
        <f>Mercado!EK87-Mercado!EJ87</f>
        <v>1</v>
      </c>
      <c r="AH59" s="1">
        <f>Mercado!EL87-Mercado!EK87</f>
        <v>1</v>
      </c>
      <c r="AI59" s="1">
        <f>Mercado!EM87-Mercado!EL87</f>
        <v>1</v>
      </c>
      <c r="AJ59" s="1">
        <f>Mercado!EN87-Mercado!EM87</f>
        <v>1</v>
      </c>
      <c r="AK59" s="1">
        <f>Mercado!EO87-Mercado!EN87</f>
        <v>0</v>
      </c>
      <c r="AL59" s="1">
        <f>Mercado!EP87-Mercado!EO87</f>
        <v>0</v>
      </c>
      <c r="AM59" s="1">
        <f>Mercado!EQ87-Mercado!EP87</f>
        <v>0</v>
      </c>
      <c r="AN59" s="1">
        <f>Mercado!ER87-Mercado!EQ87</f>
        <v>0</v>
      </c>
      <c r="AO59" s="1">
        <f>Mercado!ES87-Mercado!ER87</f>
        <v>1</v>
      </c>
      <c r="AP59" s="1">
        <f>Mercado!ET87-Mercado!ES87</f>
        <v>1</v>
      </c>
      <c r="AQ59" s="1">
        <f>Mercado!EU87-Mercado!ET87</f>
        <v>1</v>
      </c>
      <c r="AR59" s="1">
        <f>Mercado!EV87-Mercado!EU87</f>
        <v>1</v>
      </c>
      <c r="AS59" s="1">
        <f>Mercado!EW87-Mercado!EV87</f>
        <v>1</v>
      </c>
      <c r="AT59" s="1">
        <f>Mercado!EX87-Mercado!EW87</f>
        <v>1</v>
      </c>
      <c r="AU59" s="1">
        <f>Mercado!EY87-Mercado!EX87</f>
        <v>1</v>
      </c>
      <c r="AV59" s="1">
        <f>Mercado!EZ87-Mercado!EY87</f>
        <v>1</v>
      </c>
      <c r="AW59" s="1">
        <f>Mercado!FA87-Mercado!EZ87</f>
        <v>0</v>
      </c>
      <c r="AX59" s="1">
        <f>Mercado!FB87-Mercado!FA87</f>
        <v>0</v>
      </c>
      <c r="AY59" s="1">
        <f>Mercado!FC87-Mercado!FB87</f>
        <v>0</v>
      </c>
      <c r="AZ59" s="1">
        <f>Mercado!FD87-Mercado!FC87</f>
        <v>0</v>
      </c>
      <c r="BA59" s="1">
        <f>Mercado!FE87-Mercado!FD87</f>
        <v>1</v>
      </c>
      <c r="BB59" s="1">
        <f>Mercado!FF87-Mercado!FE87</f>
        <v>1</v>
      </c>
      <c r="BC59" s="1">
        <f>Mercado!FG87-Mercado!FF87</f>
        <v>1</v>
      </c>
      <c r="BD59" s="1">
        <f>Mercado!FH87-Mercado!FG87</f>
        <v>1</v>
      </c>
      <c r="BE59" s="1">
        <f>Mercado!FI87-Mercado!FH87</f>
        <v>1</v>
      </c>
      <c r="BF59" s="1">
        <f>Mercado!FJ87-Mercado!FI87</f>
        <v>1</v>
      </c>
      <c r="BG59" s="1">
        <f>Mercado!FK87-Mercado!FJ87</f>
        <v>1</v>
      </c>
      <c r="BH59" s="1">
        <f>Mercado!FL87-Mercado!FK87</f>
        <v>1</v>
      </c>
      <c r="BI59" s="1">
        <f>Mercado!FM87-Mercado!FL87</f>
        <v>0</v>
      </c>
      <c r="BJ59" s="1">
        <f>Mercado!FN87-Mercado!FM87</f>
        <v>0</v>
      </c>
      <c r="BK59" s="1">
        <f>Mercado!FO87-Mercado!FN87</f>
        <v>0</v>
      </c>
      <c r="BL59" s="1">
        <f>Mercado!FP87-Mercado!FO87</f>
        <v>0</v>
      </c>
      <c r="BM59" s="1">
        <f>Mercado!FQ87-Mercado!FP87</f>
        <v>1</v>
      </c>
      <c r="BN59" s="1">
        <f>Mercado!FR87-Mercado!FQ87</f>
        <v>1</v>
      </c>
      <c r="BO59" s="1">
        <f>Mercado!FS87-Mercado!FR87</f>
        <v>1</v>
      </c>
      <c r="BP59" s="1">
        <f>Mercado!FT87-Mercado!FS87</f>
        <v>1</v>
      </c>
      <c r="BQ59" s="1">
        <f>Mercado!FU87-Mercado!FT87</f>
        <v>1</v>
      </c>
      <c r="BR59" s="1">
        <f>Mercado!FV87-Mercado!FU87</f>
        <v>1</v>
      </c>
      <c r="BS59" s="1">
        <f>Mercado!FW87-Mercado!FV87</f>
        <v>1</v>
      </c>
      <c r="BT59" s="1">
        <f>Mercado!FX87-Mercado!FW87</f>
        <v>1</v>
      </c>
      <c r="BU59" s="1">
        <f>Mercado!FY87-Mercado!FX87</f>
        <v>0</v>
      </c>
      <c r="BV59" s="1">
        <f>Mercado!FZ87-Mercado!FY87</f>
        <v>0</v>
      </c>
      <c r="BW59" s="1">
        <f>Mercado!GA87-Mercado!FZ87</f>
        <v>0</v>
      </c>
      <c r="BX59" s="1">
        <f>Mercado!GB87-Mercado!GA87</f>
        <v>0</v>
      </c>
      <c r="BY59" s="1">
        <f>Mercado!GC87-Mercado!GB87</f>
        <v>1</v>
      </c>
      <c r="BZ59" s="1">
        <f>Mercado!GD87-Mercado!GC87</f>
        <v>1</v>
      </c>
      <c r="CA59" s="1">
        <f>Mercado!GE87-Mercado!GD87</f>
        <v>1</v>
      </c>
      <c r="CB59" s="1">
        <f>Mercado!GF87-Mercado!GE87</f>
        <v>1</v>
      </c>
      <c r="CC59" s="1">
        <f>Mercado!GG87-Mercado!GF87</f>
        <v>1</v>
      </c>
      <c r="CD59" s="1">
        <f>Mercado!GH87-Mercado!GG87</f>
        <v>1</v>
      </c>
      <c r="CE59" s="1">
        <f>Mercado!GI87-Mercado!GH87</f>
        <v>1</v>
      </c>
      <c r="CF59" s="1">
        <f>Mercado!GJ87-Mercado!GI87</f>
        <v>1</v>
      </c>
      <c r="CG59" s="1">
        <f>Mercado!GK87-Mercado!GJ87</f>
        <v>0</v>
      </c>
      <c r="CH59" s="1">
        <f>Mercado!GL87-Mercado!GK87</f>
        <v>0</v>
      </c>
    </row>
    <row r="60" spans="2:86" x14ac:dyDescent="0.3">
      <c r="B60" s="1" t="s">
        <v>340</v>
      </c>
      <c r="C60" s="1">
        <f>Mercado!DG88-Mercado!DF88</f>
        <v>0</v>
      </c>
      <c r="D60" s="1">
        <f>Mercado!DH88-Mercado!DG88</f>
        <v>0</v>
      </c>
      <c r="E60" s="1">
        <f>Mercado!DI88-Mercado!DH88</f>
        <v>0</v>
      </c>
      <c r="F60" s="1">
        <f>Mercado!DJ88-Mercado!DI88</f>
        <v>0</v>
      </c>
      <c r="G60" s="1">
        <f>Mercado!DK88-Mercado!DJ88</f>
        <v>4</v>
      </c>
      <c r="H60" s="1">
        <f>Mercado!DL88-Mercado!DK88</f>
        <v>0</v>
      </c>
      <c r="I60" s="1">
        <f>Mercado!DM88-Mercado!DL88</f>
        <v>2</v>
      </c>
      <c r="J60" s="1">
        <f>Mercado!DN88-Mercado!DM88</f>
        <v>0</v>
      </c>
      <c r="K60" s="1">
        <f>Mercado!DO88-Mercado!DN88</f>
        <v>1</v>
      </c>
      <c r="L60" s="1">
        <f>Mercado!DP88-Mercado!DO88</f>
        <v>1</v>
      </c>
      <c r="M60" s="1">
        <f>Mercado!DQ88-Mercado!DP88</f>
        <v>0</v>
      </c>
      <c r="N60" s="1">
        <f>Mercado!DR88-Mercado!DQ88</f>
        <v>2</v>
      </c>
      <c r="O60" s="1">
        <f>Mercado!DS88-Mercado!DR88</f>
        <v>1</v>
      </c>
      <c r="P60" s="1">
        <f>Mercado!DT88-Mercado!DS88</f>
        <v>0</v>
      </c>
      <c r="Q60" s="1">
        <f>Mercado!DU88-Mercado!DT88</f>
        <v>0</v>
      </c>
      <c r="R60" s="1">
        <f>Mercado!DV88-Mercado!DU88</f>
        <v>0</v>
      </c>
      <c r="S60" s="1">
        <f>Mercado!DW88-Mercado!DV88</f>
        <v>1</v>
      </c>
      <c r="T60" s="1">
        <f>Mercado!DX88-Mercado!DW88</f>
        <v>1</v>
      </c>
      <c r="U60" s="1">
        <f>Mercado!DY88-Mercado!DX88</f>
        <v>1</v>
      </c>
      <c r="V60" s="1">
        <f>Mercado!DZ88-Mercado!DY88</f>
        <v>1</v>
      </c>
      <c r="W60" s="1">
        <f>Mercado!EA88-Mercado!DZ88</f>
        <v>1</v>
      </c>
      <c r="X60" s="1">
        <f>Mercado!EB88-Mercado!EA88</f>
        <v>1</v>
      </c>
      <c r="Y60" s="1">
        <f>Mercado!EC88-Mercado!EB88</f>
        <v>1</v>
      </c>
      <c r="Z60" s="1">
        <f>Mercado!ED88-Mercado!EC88</f>
        <v>0</v>
      </c>
      <c r="AA60" s="1">
        <f>Mercado!EE88-Mercado!ED88</f>
        <v>0</v>
      </c>
      <c r="AB60" s="1">
        <f>Mercado!EF88-Mercado!EE88</f>
        <v>0</v>
      </c>
      <c r="AC60" s="1">
        <f>Mercado!EG88-Mercado!EF88</f>
        <v>0</v>
      </c>
      <c r="AD60" s="1">
        <f>Mercado!EH88-Mercado!EG88</f>
        <v>0</v>
      </c>
      <c r="AE60" s="1">
        <f>Mercado!EI88-Mercado!EH88</f>
        <v>1</v>
      </c>
      <c r="AF60" s="1">
        <f>Mercado!EJ88-Mercado!EI88</f>
        <v>1</v>
      </c>
      <c r="AG60" s="1">
        <f>Mercado!EK88-Mercado!EJ88</f>
        <v>1</v>
      </c>
      <c r="AH60" s="1">
        <f>Mercado!EL88-Mercado!EK88</f>
        <v>1</v>
      </c>
      <c r="AI60" s="1">
        <f>Mercado!EM88-Mercado!EL88</f>
        <v>1</v>
      </c>
      <c r="AJ60" s="1">
        <f>Mercado!EN88-Mercado!EM88</f>
        <v>1</v>
      </c>
      <c r="AK60" s="1">
        <f>Mercado!EO88-Mercado!EN88</f>
        <v>1</v>
      </c>
      <c r="AL60" s="1">
        <f>Mercado!EP88-Mercado!EO88</f>
        <v>0</v>
      </c>
      <c r="AM60" s="1">
        <f>Mercado!EQ88-Mercado!EP88</f>
        <v>0</v>
      </c>
      <c r="AN60" s="1">
        <f>Mercado!ER88-Mercado!EQ88</f>
        <v>0</v>
      </c>
      <c r="AO60" s="1">
        <f>Mercado!ES88-Mercado!ER88</f>
        <v>0</v>
      </c>
      <c r="AP60" s="1">
        <f>Mercado!ET88-Mercado!ES88</f>
        <v>0</v>
      </c>
      <c r="AQ60" s="1">
        <f>Mercado!EU88-Mercado!ET88</f>
        <v>1</v>
      </c>
      <c r="AR60" s="1">
        <f>Mercado!EV88-Mercado!EU88</f>
        <v>1</v>
      </c>
      <c r="AS60" s="1">
        <f>Mercado!EW88-Mercado!EV88</f>
        <v>1</v>
      </c>
      <c r="AT60" s="1">
        <f>Mercado!EX88-Mercado!EW88</f>
        <v>1</v>
      </c>
      <c r="AU60" s="1">
        <f>Mercado!EY88-Mercado!EX88</f>
        <v>1</v>
      </c>
      <c r="AV60" s="1">
        <f>Mercado!EZ88-Mercado!EY88</f>
        <v>1</v>
      </c>
      <c r="AW60" s="1">
        <f>Mercado!FA88-Mercado!EZ88</f>
        <v>1</v>
      </c>
      <c r="AX60" s="1">
        <f>Mercado!FB88-Mercado!FA88</f>
        <v>0</v>
      </c>
      <c r="AY60" s="1">
        <f>Mercado!FC88-Mercado!FB88</f>
        <v>0</v>
      </c>
      <c r="AZ60" s="1">
        <f>Mercado!FD88-Mercado!FC88</f>
        <v>0</v>
      </c>
      <c r="BA60" s="1">
        <f>Mercado!FE88-Mercado!FD88</f>
        <v>0</v>
      </c>
      <c r="BB60" s="1">
        <f>Mercado!FF88-Mercado!FE88</f>
        <v>0</v>
      </c>
      <c r="BC60" s="1">
        <f>Mercado!FG88-Mercado!FF88</f>
        <v>1</v>
      </c>
      <c r="BD60" s="1">
        <f>Mercado!FH88-Mercado!FG88</f>
        <v>1</v>
      </c>
      <c r="BE60" s="1">
        <f>Mercado!FI88-Mercado!FH88</f>
        <v>1</v>
      </c>
      <c r="BF60" s="1">
        <f>Mercado!FJ88-Mercado!FI88</f>
        <v>1</v>
      </c>
      <c r="BG60" s="1">
        <f>Mercado!FK88-Mercado!FJ88</f>
        <v>1</v>
      </c>
      <c r="BH60" s="1">
        <f>Mercado!FL88-Mercado!FK88</f>
        <v>1</v>
      </c>
      <c r="BI60" s="1">
        <f>Mercado!FM88-Mercado!FL88</f>
        <v>1</v>
      </c>
      <c r="BJ60" s="1">
        <f>Mercado!FN88-Mercado!FM88</f>
        <v>0</v>
      </c>
      <c r="BK60" s="1">
        <f>Mercado!FO88-Mercado!FN88</f>
        <v>0</v>
      </c>
      <c r="BL60" s="1">
        <f>Mercado!FP88-Mercado!FO88</f>
        <v>0</v>
      </c>
      <c r="BM60" s="1">
        <f>Mercado!FQ88-Mercado!FP88</f>
        <v>0</v>
      </c>
      <c r="BN60" s="1">
        <f>Mercado!FR88-Mercado!FQ88</f>
        <v>0</v>
      </c>
      <c r="BO60" s="1">
        <f>Mercado!FS88-Mercado!FR88</f>
        <v>1</v>
      </c>
      <c r="BP60" s="1">
        <f>Mercado!FT88-Mercado!FS88</f>
        <v>1</v>
      </c>
      <c r="BQ60" s="1">
        <f>Mercado!FU88-Mercado!FT88</f>
        <v>1</v>
      </c>
      <c r="BR60" s="1">
        <f>Mercado!FV88-Mercado!FU88</f>
        <v>1</v>
      </c>
      <c r="BS60" s="1">
        <f>Mercado!FW88-Mercado!FV88</f>
        <v>1</v>
      </c>
      <c r="BT60" s="1">
        <f>Mercado!FX88-Mercado!FW88</f>
        <v>1</v>
      </c>
      <c r="BU60" s="1">
        <f>Mercado!FY88-Mercado!FX88</f>
        <v>1</v>
      </c>
      <c r="BV60" s="1">
        <f>Mercado!FZ88-Mercado!FY88</f>
        <v>0</v>
      </c>
      <c r="BW60" s="1">
        <f>Mercado!GA88-Mercado!FZ88</f>
        <v>0</v>
      </c>
      <c r="BX60" s="1">
        <f>Mercado!GB88-Mercado!GA88</f>
        <v>0</v>
      </c>
      <c r="BY60" s="1">
        <f>Mercado!GC88-Mercado!GB88</f>
        <v>0</v>
      </c>
      <c r="BZ60" s="1">
        <f>Mercado!GD88-Mercado!GC88</f>
        <v>0</v>
      </c>
      <c r="CA60" s="1">
        <f>Mercado!GE88-Mercado!GD88</f>
        <v>1</v>
      </c>
      <c r="CB60" s="1">
        <f>Mercado!GF88-Mercado!GE88</f>
        <v>1</v>
      </c>
      <c r="CC60" s="1">
        <f>Mercado!GG88-Mercado!GF88</f>
        <v>1</v>
      </c>
      <c r="CD60" s="1">
        <f>Mercado!GH88-Mercado!GG88</f>
        <v>1</v>
      </c>
      <c r="CE60" s="1">
        <f>Mercado!GI88-Mercado!GH88</f>
        <v>1</v>
      </c>
      <c r="CF60" s="1">
        <f>Mercado!GJ88-Mercado!GI88</f>
        <v>1</v>
      </c>
      <c r="CG60" s="1">
        <f>Mercado!GK88-Mercado!GJ88</f>
        <v>1</v>
      </c>
      <c r="CH60" s="1">
        <f>Mercado!GL88-Mercado!GK88</f>
        <v>0</v>
      </c>
    </row>
    <row r="61" spans="2:86" x14ac:dyDescent="0.3">
      <c r="B61" s="1" t="s">
        <v>7</v>
      </c>
      <c r="C61" s="53">
        <f t="shared" ref="C61:F61" si="71">SUM(C56:C60)</f>
        <v>26509</v>
      </c>
      <c r="D61" s="53">
        <f t="shared" si="71"/>
        <v>10560</v>
      </c>
      <c r="E61" s="53">
        <f t="shared" si="71"/>
        <v>6551</v>
      </c>
      <c r="F61" s="53">
        <f t="shared" si="71"/>
        <v>17518</v>
      </c>
      <c r="G61" s="53">
        <f>SUM(G56:G60)</f>
        <v>18225</v>
      </c>
      <c r="H61" s="53">
        <f t="shared" ref="H61:BS61" si="72">SUM(H56:H60)</f>
        <v>8574.0210092467532</v>
      </c>
      <c r="I61" s="53">
        <f t="shared" si="72"/>
        <v>8421.9767328966227</v>
      </c>
      <c r="J61" s="53">
        <f t="shared" si="72"/>
        <v>8553.4983314861347</v>
      </c>
      <c r="K61" s="53">
        <f t="shared" si="72"/>
        <v>8772.9436710716218</v>
      </c>
      <c r="L61" s="53">
        <f t="shared" si="72"/>
        <v>9090.0356328967137</v>
      </c>
      <c r="M61" s="53">
        <f t="shared" si="72"/>
        <v>6718.6739051700024</v>
      </c>
      <c r="N61" s="53">
        <f t="shared" si="72"/>
        <v>2795.9643083238188</v>
      </c>
      <c r="O61" s="53">
        <f t="shared" si="72"/>
        <v>2909.0867350202243</v>
      </c>
      <c r="P61" s="53">
        <f t="shared" si="72"/>
        <v>7473.1202565865169</v>
      </c>
      <c r="Q61" s="53">
        <f t="shared" si="72"/>
        <v>10396.841230193408</v>
      </c>
      <c r="R61" s="53">
        <f t="shared" si="72"/>
        <v>10758.04347471397</v>
      </c>
      <c r="S61" s="53">
        <f t="shared" si="72"/>
        <v>10235.956184459206</v>
      </c>
      <c r="T61" s="53">
        <f t="shared" si="72"/>
        <v>9626.2273645158493</v>
      </c>
      <c r="U61" s="53">
        <f t="shared" si="72"/>
        <v>9642.5438145155604</v>
      </c>
      <c r="V61" s="53">
        <f t="shared" si="72"/>
        <v>9378.2938145160188</v>
      </c>
      <c r="W61" s="53">
        <f t="shared" si="72"/>
        <v>9335.1753145161238</v>
      </c>
      <c r="X61" s="53">
        <f t="shared" si="72"/>
        <v>9138.3642145160265</v>
      </c>
      <c r="Y61" s="53">
        <f t="shared" si="72"/>
        <v>5217.4745897222783</v>
      </c>
      <c r="Z61" s="53">
        <f t="shared" si="72"/>
        <v>1719.9180369932074</v>
      </c>
      <c r="AA61" s="53">
        <f t="shared" si="72"/>
        <v>2943.1055472873268</v>
      </c>
      <c r="AB61" s="53">
        <f t="shared" si="72"/>
        <v>7973.5523074657103</v>
      </c>
      <c r="AC61" s="53">
        <f t="shared" si="72"/>
        <v>11591.553526758231</v>
      </c>
      <c r="AD61" s="53">
        <f t="shared" si="72"/>
        <v>12112.140334459313</v>
      </c>
      <c r="AE61" s="53">
        <f t="shared" si="72"/>
        <v>11430.45686479353</v>
      </c>
      <c r="AF61" s="53">
        <f t="shared" si="72"/>
        <v>11578.099984132117</v>
      </c>
      <c r="AG61" s="53">
        <f t="shared" si="72"/>
        <v>11928.463316872341</v>
      </c>
      <c r="AH61" s="53">
        <f t="shared" si="72"/>
        <v>11625.870316872279</v>
      </c>
      <c r="AI61" s="53">
        <f t="shared" si="72"/>
        <v>11748.421316872256</v>
      </c>
      <c r="AJ61" s="53">
        <f t="shared" si="72"/>
        <v>11536.981616871941</v>
      </c>
      <c r="AK61" s="53">
        <f t="shared" si="72"/>
        <v>6364.9150953132776</v>
      </c>
      <c r="AL61" s="53">
        <f t="shared" si="72"/>
        <v>2189.8581957453425</v>
      </c>
      <c r="AM61" s="53">
        <f t="shared" si="72"/>
        <v>4478.2389969682663</v>
      </c>
      <c r="AN61" s="53">
        <f t="shared" si="72"/>
        <v>9433.2436800608812</v>
      </c>
      <c r="AO61" s="53">
        <f t="shared" si="72"/>
        <v>11508.569783685805</v>
      </c>
      <c r="AP61" s="53">
        <f t="shared" si="72"/>
        <v>11653.441643538834</v>
      </c>
      <c r="AQ61" s="53">
        <f t="shared" si="72"/>
        <v>10999.194502309027</v>
      </c>
      <c r="AR61" s="53">
        <f t="shared" si="72"/>
        <v>11520.202829419428</v>
      </c>
      <c r="AS61" s="53">
        <f t="shared" si="72"/>
        <v>11663.168829418802</v>
      </c>
      <c r="AT61" s="53">
        <f t="shared" si="72"/>
        <v>11229.03982941922</v>
      </c>
      <c r="AU61" s="53">
        <f t="shared" si="72"/>
        <v>10938.052829419314</v>
      </c>
      <c r="AV61" s="53">
        <f t="shared" si="72"/>
        <v>11227.055679418467</v>
      </c>
      <c r="AW61" s="53">
        <f t="shared" si="72"/>
        <v>7383.9539653604043</v>
      </c>
      <c r="AX61" s="53">
        <f t="shared" si="72"/>
        <v>3889.0358301883425</v>
      </c>
      <c r="AY61" s="53">
        <f t="shared" si="72"/>
        <v>5084.1953892854253</v>
      </c>
      <c r="AZ61" s="53">
        <f t="shared" si="72"/>
        <v>10160.511301932791</v>
      </c>
      <c r="BA61" s="53">
        <f t="shared" si="72"/>
        <v>13017.016427817842</v>
      </c>
      <c r="BB61" s="53">
        <f t="shared" si="72"/>
        <v>12959.459166085198</v>
      </c>
      <c r="BC61" s="53">
        <f t="shared" si="72"/>
        <v>11302.354850342686</v>
      </c>
      <c r="BD61" s="53">
        <f t="shared" si="72"/>
        <v>11639.830179133194</v>
      </c>
      <c r="BE61" s="53">
        <f t="shared" si="72"/>
        <v>11262.843892855413</v>
      </c>
      <c r="BF61" s="53">
        <f t="shared" si="72"/>
        <v>11806.485392856055</v>
      </c>
      <c r="BG61" s="53">
        <f t="shared" si="72"/>
        <v>11358.356392855214</v>
      </c>
      <c r="BH61" s="53">
        <f t="shared" si="72"/>
        <v>11026.270592855566</v>
      </c>
      <c r="BI61" s="53">
        <f t="shared" si="72"/>
        <v>5905.3979142410208</v>
      </c>
      <c r="BJ61" s="53">
        <f t="shared" si="72"/>
        <v>1979.2303757354675</v>
      </c>
      <c r="BK61" s="53">
        <f t="shared" si="72"/>
        <v>6789.1188975722289</v>
      </c>
      <c r="BL61" s="53">
        <f t="shared" si="72"/>
        <v>11185.077479491265</v>
      </c>
      <c r="BM61" s="53">
        <f t="shared" si="72"/>
        <v>11545.960522391924</v>
      </c>
      <c r="BN61" s="53">
        <f t="shared" si="72"/>
        <v>11581.349157712109</v>
      </c>
      <c r="BO61" s="53">
        <f t="shared" si="72"/>
        <v>10454.456716480869</v>
      </c>
      <c r="BP61" s="53">
        <f t="shared" si="72"/>
        <v>10407.14798774786</v>
      </c>
      <c r="BQ61" s="53">
        <f t="shared" si="72"/>
        <v>8976.2330453565373</v>
      </c>
      <c r="BR61" s="53">
        <f t="shared" si="72"/>
        <v>8795.6453108405658</v>
      </c>
      <c r="BS61" s="53">
        <f t="shared" si="72"/>
        <v>9113.2315507900748</v>
      </c>
      <c r="BT61" s="53">
        <f t="shared" ref="BT61:CH61" si="73">SUM(BT56:BT60)</f>
        <v>8559.2315507900275</v>
      </c>
      <c r="BU61" s="53">
        <f t="shared" si="73"/>
        <v>6334.7789451721655</v>
      </c>
      <c r="BV61" s="53">
        <f t="shared" si="73"/>
        <v>3857.5359167790702</v>
      </c>
      <c r="BW61" s="53">
        <f t="shared" si="73"/>
        <v>4914.5702460553766</v>
      </c>
      <c r="BX61" s="53">
        <f t="shared" si="73"/>
        <v>9223.8214456053756</v>
      </c>
      <c r="BY61" s="53">
        <f t="shared" si="73"/>
        <v>9784.839926337103</v>
      </c>
      <c r="BZ61" s="53">
        <f t="shared" si="73"/>
        <v>9831.2285616560621</v>
      </c>
      <c r="CA61" s="53">
        <f t="shared" si="73"/>
        <v>9368.2525573854728</v>
      </c>
      <c r="CB61" s="53">
        <f t="shared" si="73"/>
        <v>11774.521567371641</v>
      </c>
      <c r="CC61" s="53">
        <f t="shared" si="73"/>
        <v>10997.523061938795</v>
      </c>
      <c r="CD61" s="53">
        <f t="shared" si="73"/>
        <v>10815.929588285744</v>
      </c>
      <c r="CE61" s="53">
        <f t="shared" si="73"/>
        <v>11144.521567372482</v>
      </c>
      <c r="CF61" s="53">
        <f t="shared" si="73"/>
        <v>10590.521567372176</v>
      </c>
      <c r="CG61" s="53">
        <f t="shared" si="73"/>
        <v>7921.2354525303344</v>
      </c>
      <c r="CH61" s="53">
        <f t="shared" si="73"/>
        <v>5247.9315797085765</v>
      </c>
    </row>
    <row r="63" spans="2:86" x14ac:dyDescent="0.3">
      <c r="B63" s="1" t="s">
        <v>460</v>
      </c>
      <c r="C63" s="53">
        <f>Mercado!DG159-Mercado!DF159</f>
        <v>-39.963000000003376</v>
      </c>
      <c r="D63" s="53">
        <f>Mercado!DH159-Mercado!DG159</f>
        <v>12.819392248573422</v>
      </c>
      <c r="E63" s="53">
        <f>Mercado!DI159-Mercado!DH159</f>
        <v>45.709730815509829</v>
      </c>
      <c r="F63" s="53">
        <f>Mercado!DJ159-Mercado!DI159</f>
        <v>19.580000000001746</v>
      </c>
      <c r="G63" s="53">
        <f>Mercado!DK159-Mercado!DJ159</f>
        <v>47.393199937894678</v>
      </c>
      <c r="H63" s="53">
        <f>Mercado!DL159-Mercado!DK159</f>
        <v>53.864166666666279</v>
      </c>
      <c r="I63" s="53">
        <f>Mercado!DM159-Mercado!DL159</f>
        <v>56.084166666671081</v>
      </c>
      <c r="J63" s="53">
        <f>Mercado!DN159-Mercado!DM159</f>
        <v>55.629166666669335</v>
      </c>
      <c r="K63" s="53">
        <f>Mercado!DO159-Mercado!DN159</f>
        <v>29.02916666667079</v>
      </c>
      <c r="L63" s="53">
        <f>Mercado!DP159-Mercado!DO159</f>
        <v>43.10916666666526</v>
      </c>
      <c r="M63" s="53">
        <f>Mercado!DQ159-Mercado!DP159</f>
        <v>12.209166666671081</v>
      </c>
      <c r="N63" s="53">
        <f>Mercado!DR159-Mercado!DQ159</f>
        <v>-21.435333333334711</v>
      </c>
      <c r="O63" s="53">
        <f>Mercado!DS159-Mercado!DR159</f>
        <v>-15.679833333342685</v>
      </c>
      <c r="P63" s="53">
        <f>Mercado!DT159-Mercado!DS159</f>
        <v>35.953823538933648</v>
      </c>
      <c r="Q63" s="53">
        <f>Mercado!DU159-Mercado!DT159</f>
        <v>76.108122145451489</v>
      </c>
      <c r="R63" s="53">
        <f>Mercado!DV159-Mercado!DU159</f>
        <v>38.149166666666133</v>
      </c>
      <c r="S63" s="53">
        <f>Mercado!DW159-Mercado!DV159</f>
        <v>60.975826411264279</v>
      </c>
      <c r="T63" s="53">
        <f>Mercado!DX159-Mercado!DW159</f>
        <v>95.628333333334012</v>
      </c>
      <c r="U63" s="53">
        <f>Mercado!DY159-Mercado!DX159</f>
        <v>101.06833333333998</v>
      </c>
      <c r="V63" s="53">
        <f>Mercado!DZ159-Mercado!DY159</f>
        <v>109.6083333333263</v>
      </c>
      <c r="W63" s="53">
        <f>Mercado!EA159-Mercado!DZ159</f>
        <v>76.718333333326882</v>
      </c>
      <c r="X63" s="53">
        <f>Mercado!EB159-Mercado!EA159</f>
        <v>87.13833333333605</v>
      </c>
      <c r="Y63" s="53">
        <f>Mercado!EC159-Mercado!EB159</f>
        <v>43.328333333342016</v>
      </c>
      <c r="Z63" s="53">
        <f>Mercado!ED159-Mercado!EC159</f>
        <v>21.766833333327668</v>
      </c>
      <c r="AA63" s="53">
        <f>Mercado!EE159-Mercado!ED159</f>
        <v>-3.1146666666681995</v>
      </c>
      <c r="AB63" s="53">
        <f>Mercado!EF159-Mercado!EE159</f>
        <v>49.128463170702162</v>
      </c>
      <c r="AC63" s="53">
        <f>Mercado!EG159-Mercado!EF159</f>
        <v>81.300125632362324</v>
      </c>
      <c r="AD63" s="53">
        <f>Mercado!EH159-Mercado!EG159</f>
        <v>48.848333333335177</v>
      </c>
      <c r="AE63" s="53">
        <f>Mercado!EI159-Mercado!EH159</f>
        <v>70.577863667531346</v>
      </c>
      <c r="AF63" s="53">
        <f>Mercado!EJ159-Mercado!EI159</f>
        <v>124.44986726020579</v>
      </c>
      <c r="AG63" s="53">
        <f>Mercado!EK159-Mercado!EJ159</f>
        <v>148.97749999999724</v>
      </c>
      <c r="AH63" s="53">
        <f>Mercado!EL159-Mercado!EK159</f>
        <v>174.83250000001135</v>
      </c>
      <c r="AI63" s="53">
        <f>Mercado!EM159-Mercado!EL159</f>
        <v>137.30749999998079</v>
      </c>
      <c r="AJ63" s="53">
        <f>Mercado!EN159-Mercado!EM159</f>
        <v>145.10749999999825</v>
      </c>
      <c r="AK63" s="53">
        <f>Mercado!EO159-Mercado!EN159</f>
        <v>113.29550000000017</v>
      </c>
      <c r="AL63" s="53">
        <f>Mercado!EP159-Mercado!EO159</f>
        <v>60.753499999998894</v>
      </c>
      <c r="AM63" s="53">
        <f>Mercado!EQ159-Mercado!EP159</f>
        <v>52.575500000002648</v>
      </c>
      <c r="AN63" s="53">
        <f>Mercado!ER159-Mercado!EQ159</f>
        <v>103.87746652176793</v>
      </c>
      <c r="AO63" s="53">
        <f>Mercado!ES159-Mercado!ER159</f>
        <v>138.37317014710061</v>
      </c>
      <c r="AP63" s="53">
        <f>Mercado!ET159-Mercado!ES159</f>
        <v>110.01750000000175</v>
      </c>
      <c r="AQ63" s="53">
        <f>Mercado!EU159-Mercado!ET159</f>
        <v>129.09185877033087</v>
      </c>
      <c r="AR63" s="53">
        <f>Mercado!EV159-Mercado!EU159</f>
        <v>144.75083333333532</v>
      </c>
      <c r="AS63" s="53">
        <f>Mercado!EW159-Mercado!EV159</f>
        <v>152.33083333332979</v>
      </c>
      <c r="AT63" s="53">
        <f>Mercado!EX159-Mercado!EW159</f>
        <v>164.85083333333023</v>
      </c>
      <c r="AU63" s="53">
        <f>Mercado!EY159-Mercado!EX159</f>
        <v>131.3708333333343</v>
      </c>
      <c r="AV63" s="53">
        <f>Mercado!EZ159-Mercado!EY159</f>
        <v>132.25583333332906</v>
      </c>
      <c r="AW63" s="53">
        <f>Mercado!FA159-Mercado!EZ159</f>
        <v>88.586833333345567</v>
      </c>
      <c r="AX63" s="53">
        <f>Mercado!FB159-Mercado!FA159</f>
        <v>63.017833333327872</v>
      </c>
      <c r="AY63" s="53">
        <f>Mercado!FC159-Mercado!FB159</f>
        <v>59.212833333334856</v>
      </c>
      <c r="AZ63" s="53">
        <f>Mercado!FD159-Mercado!FC159</f>
        <v>106.37551834672195</v>
      </c>
      <c r="BA63" s="53">
        <f>Mercado!FE159-Mercado!FD159</f>
        <v>138.92509506526403</v>
      </c>
      <c r="BB63" s="53">
        <f>Mercado!FF159-Mercado!FE159</f>
        <v>105.05083333334551</v>
      </c>
      <c r="BC63" s="53">
        <f>Mercado!FG159-Mercado!FF159</f>
        <v>121.27201758982847</v>
      </c>
      <c r="BD63" s="53">
        <f>Mercado!FH159-Mercado!FG159</f>
        <v>140.64583333333212</v>
      </c>
      <c r="BE63" s="53">
        <f>Mercado!FI159-Mercado!FH159</f>
        <v>150.72083333333649</v>
      </c>
      <c r="BF63" s="53">
        <f>Mercado!FJ159-Mercado!FI159</f>
        <v>157.32083333333139</v>
      </c>
      <c r="BG63" s="53">
        <f>Mercado!FK159-Mercado!FJ159</f>
        <v>130.73583333334318</v>
      </c>
      <c r="BH63" s="53">
        <f>Mercado!FL159-Mercado!FK159</f>
        <v>134.69583333333139</v>
      </c>
      <c r="BI63" s="53">
        <f>Mercado!FM159-Mercado!FL159</f>
        <v>99.696833333331597</v>
      </c>
      <c r="BJ63" s="53">
        <f>Mercado!FN159-Mercado!FM159</f>
        <v>66.857333333333372</v>
      </c>
      <c r="BK63" s="53">
        <f>Mercado!FO159-Mercado!FN159</f>
        <v>68.974800734638848</v>
      </c>
      <c r="BL63" s="53">
        <f>Mercado!FP159-Mercado!FO159</f>
        <v>114.7046170806716</v>
      </c>
      <c r="BM63" s="53">
        <f>Mercado!FQ159-Mercado!FP159</f>
        <v>134.5876599823132</v>
      </c>
      <c r="BN63" s="53">
        <f>Mercado!FR159-Mercado!FQ159</f>
        <v>95.976295301516075</v>
      </c>
      <c r="BO63" s="53">
        <f>Mercado!FS159-Mercado!FR159</f>
        <v>114.0838540710829</v>
      </c>
      <c r="BP63" s="53">
        <f>Mercado!FT159-Mercado!FS159</f>
        <v>130.09678443528173</v>
      </c>
      <c r="BQ63" s="53">
        <f>Mercado!FU159-Mercado!FT159</f>
        <v>144.09827900215896</v>
      </c>
      <c r="BR63" s="53">
        <f>Mercado!FV159-Mercado!FU159</f>
        <v>168.51054448561263</v>
      </c>
      <c r="BS63" s="53">
        <f>Mercado!FW159-Mercado!FV159</f>
        <v>123.09678443528173</v>
      </c>
      <c r="BT63" s="53">
        <f>Mercado!FX159-Mercado!FW159</f>
        <v>127.09678443529265</v>
      </c>
      <c r="BU63" s="53">
        <f>Mercado!FY159-Mercado!FX159</f>
        <v>89.093795301512728</v>
      </c>
      <c r="BV63" s="53">
        <f>Mercado!FZ159-Mercado!FY159</f>
        <v>71.092300734639139</v>
      </c>
      <c r="BW63" s="53">
        <f>Mercado!GA159-Mercado!FZ159</f>
        <v>63.092300734631863</v>
      </c>
      <c r="BX63" s="53">
        <f>Mercado!GB159-Mercado!GA159</f>
        <v>108.82211708067189</v>
      </c>
      <c r="BY63" s="53">
        <f>Mercado!GC159-Mercado!GB159</f>
        <v>117.7051599823244</v>
      </c>
      <c r="BZ63" s="53">
        <f>Mercado!GD159-Mercado!GC159</f>
        <v>90.093795301501814</v>
      </c>
      <c r="CA63" s="53">
        <f>Mercado!GE159-Mercado!GD159</f>
        <v>108.20135407108319</v>
      </c>
      <c r="CB63" s="53">
        <f>Mercado!GF159-Mercado!GE159</f>
        <v>135.0134511019678</v>
      </c>
      <c r="CC63" s="53">
        <f>Mercado!GG159-Mercado!GF159</f>
        <v>138.01494566881593</v>
      </c>
      <c r="CD63" s="53">
        <f>Mercado!GH159-Mercado!GG159</f>
        <v>162.42147201545959</v>
      </c>
      <c r="CE63" s="53">
        <f>Mercado!GI159-Mercado!GH159</f>
        <v>128.01345110194961</v>
      </c>
      <c r="CF63" s="53">
        <f>Mercado!GJ159-Mercado!GI159</f>
        <v>132.01345110194961</v>
      </c>
      <c r="CG63" s="53">
        <f>Mercado!GK159-Mercado!GJ159</f>
        <v>94.010461968176969</v>
      </c>
      <c r="CH63" s="53">
        <f>Mercado!GL159-Mercado!GK159</f>
        <v>76.008967401288828</v>
      </c>
    </row>
    <row r="64" spans="2:86" x14ac:dyDescent="0.3">
      <c r="B64" s="1" t="s">
        <v>337</v>
      </c>
      <c r="C64" s="53">
        <f>Mercado!DG83-Mercado!DF83</f>
        <v>406</v>
      </c>
      <c r="D64" s="53">
        <f>Mercado!DH83-Mercado!DG83</f>
        <v>-153</v>
      </c>
      <c r="E64" s="53">
        <f>Mercado!DI83-Mercado!DH83</f>
        <v>232</v>
      </c>
      <c r="F64" s="53">
        <f>Mercado!DJ83-Mercado!DI83</f>
        <v>137</v>
      </c>
      <c r="G64" s="53">
        <f>Mercado!DK83-Mercado!DJ83</f>
        <v>38</v>
      </c>
      <c r="H64" s="53">
        <f>Mercado!DL83-Mercado!DK83</f>
        <v>53.864166666666279</v>
      </c>
      <c r="I64" s="53">
        <f>Mercado!DM83-Mercado!DL83</f>
        <v>56.084166666671081</v>
      </c>
      <c r="J64" s="53">
        <f>Mercado!DN83-Mercado!DM83</f>
        <v>55.629166666669335</v>
      </c>
      <c r="K64" s="53">
        <f>Mercado!DO83-Mercado!DN83</f>
        <v>29.02916666667079</v>
      </c>
      <c r="L64" s="53">
        <f>Mercado!DP83-Mercado!DO83</f>
        <v>43.10916666666526</v>
      </c>
      <c r="M64" s="53">
        <f>Mercado!DQ83-Mercado!DP83</f>
        <v>12.209166666671081</v>
      </c>
      <c r="N64" s="53">
        <f>Mercado!DR83-Mercado!DQ83</f>
        <v>-21.435333333334711</v>
      </c>
      <c r="O64" s="53">
        <f>Mercado!DS83-Mercado!DR83</f>
        <v>-15.679833333342685</v>
      </c>
      <c r="P64" s="53">
        <f>Mercado!DT83-Mercado!DS83</f>
        <v>35.953823538933648</v>
      </c>
      <c r="Q64" s="53">
        <f>Mercado!DU83-Mercado!DT83</f>
        <v>76.108122145451489</v>
      </c>
      <c r="R64" s="53">
        <f>Mercado!DV83-Mercado!DU83</f>
        <v>38.149166666666133</v>
      </c>
      <c r="S64" s="53">
        <f>Mercado!DW83-Mercado!DV83</f>
        <v>60.975826411264279</v>
      </c>
      <c r="T64" s="53">
        <f>Mercado!DX83-Mercado!DW83</f>
        <v>95.628333333334012</v>
      </c>
      <c r="U64" s="53">
        <f>Mercado!DY83-Mercado!DX83</f>
        <v>101.06833333333998</v>
      </c>
      <c r="V64" s="53">
        <f>Mercado!DZ83-Mercado!DY83</f>
        <v>109.6083333333263</v>
      </c>
      <c r="W64" s="53">
        <f>Mercado!EA83-Mercado!DZ83</f>
        <v>76.718333333326882</v>
      </c>
      <c r="X64" s="53">
        <f>Mercado!EB83-Mercado!EA83</f>
        <v>87.13833333333605</v>
      </c>
      <c r="Y64" s="53">
        <f>Mercado!EC83-Mercado!EB83</f>
        <v>43.328333333342016</v>
      </c>
      <c r="Z64" s="53">
        <f>Mercado!ED83-Mercado!EC83</f>
        <v>21.766833333327668</v>
      </c>
      <c r="AA64" s="53">
        <f>Mercado!EE83-Mercado!ED83</f>
        <v>-3.1146666666681995</v>
      </c>
      <c r="AB64" s="53">
        <f>Mercado!EF83-Mercado!EE83</f>
        <v>49.128463170702162</v>
      </c>
      <c r="AC64" s="53">
        <f>Mercado!EG83-Mercado!EF83</f>
        <v>81.300125632362324</v>
      </c>
      <c r="AD64" s="53">
        <f>Mercado!EH83-Mercado!EG83</f>
        <v>48.848333333335177</v>
      </c>
      <c r="AE64" s="53">
        <f>Mercado!EI83-Mercado!EH83</f>
        <v>70.577863667531346</v>
      </c>
      <c r="AF64" s="53">
        <f>Mercado!EJ83-Mercado!EI83</f>
        <v>124.44986726020579</v>
      </c>
      <c r="AG64" s="53">
        <f>Mercado!EK83-Mercado!EJ83</f>
        <v>148.97749999999724</v>
      </c>
      <c r="AH64" s="53">
        <f>Mercado!EL83-Mercado!EK83</f>
        <v>174.83250000001135</v>
      </c>
      <c r="AI64" s="53">
        <f>Mercado!EM83-Mercado!EL83</f>
        <v>137.30749999998079</v>
      </c>
      <c r="AJ64" s="53">
        <f>Mercado!EN83-Mercado!EM83</f>
        <v>145.10749999999825</v>
      </c>
      <c r="AK64" s="53">
        <f>Mercado!EO83-Mercado!EN83</f>
        <v>113.29550000000017</v>
      </c>
      <c r="AL64" s="53">
        <f>Mercado!EP83-Mercado!EO83</f>
        <v>60.753499999998894</v>
      </c>
      <c r="AM64" s="53">
        <f>Mercado!EQ83-Mercado!EP83</f>
        <v>52.575500000002648</v>
      </c>
      <c r="AN64" s="53">
        <f>Mercado!ER83-Mercado!EQ83</f>
        <v>103.87746652176793</v>
      </c>
      <c r="AO64" s="53">
        <f>Mercado!ES83-Mercado!ER83</f>
        <v>138.37317014710061</v>
      </c>
      <c r="AP64" s="53">
        <f>Mercado!ET83-Mercado!ES83</f>
        <v>110.01750000000175</v>
      </c>
      <c r="AQ64" s="53">
        <f>Mercado!EU83-Mercado!ET83</f>
        <v>129.09185877033087</v>
      </c>
      <c r="AR64" s="53">
        <f>Mercado!EV83-Mercado!EU83</f>
        <v>144.75083333333532</v>
      </c>
      <c r="AS64" s="53">
        <f>Mercado!EW83-Mercado!EV83</f>
        <v>152.33083333332979</v>
      </c>
      <c r="AT64" s="53">
        <f>Mercado!EX83-Mercado!EW83</f>
        <v>164.85083333333023</v>
      </c>
      <c r="AU64" s="53">
        <f>Mercado!EY83-Mercado!EX83</f>
        <v>131.3708333333343</v>
      </c>
      <c r="AV64" s="53">
        <f>Mercado!EZ83-Mercado!EY83</f>
        <v>132.25583333332906</v>
      </c>
      <c r="AW64" s="53">
        <f>Mercado!FA83-Mercado!EZ83</f>
        <v>88.586833333345567</v>
      </c>
      <c r="AX64" s="53">
        <f>Mercado!FB83-Mercado!FA83</f>
        <v>63.017833333327872</v>
      </c>
      <c r="AY64" s="53">
        <f>Mercado!FC83-Mercado!FB83</f>
        <v>59.212833333334856</v>
      </c>
      <c r="AZ64" s="53">
        <f>Mercado!FD83-Mercado!FC83</f>
        <v>106.37551834672195</v>
      </c>
      <c r="BA64" s="53">
        <f>Mercado!FE83-Mercado!FD83</f>
        <v>138.92509506526403</v>
      </c>
      <c r="BB64" s="53">
        <f>Mercado!FF83-Mercado!FE83</f>
        <v>105.05083333334551</v>
      </c>
      <c r="BC64" s="53">
        <f>Mercado!FG83-Mercado!FF83</f>
        <v>121.27201758982847</v>
      </c>
      <c r="BD64" s="53">
        <f>Mercado!FH83-Mercado!FG83</f>
        <v>140.64583333333212</v>
      </c>
      <c r="BE64" s="53">
        <f>Mercado!FI83-Mercado!FH83</f>
        <v>150.72083333333649</v>
      </c>
      <c r="BF64" s="53">
        <f>Mercado!FJ83-Mercado!FI83</f>
        <v>157.32083333333139</v>
      </c>
      <c r="BG64" s="53">
        <f>Mercado!FK83-Mercado!FJ83</f>
        <v>130.73583333334318</v>
      </c>
      <c r="BH64" s="53">
        <f>Mercado!FL83-Mercado!FK83</f>
        <v>134.69583333333139</v>
      </c>
      <c r="BI64" s="53">
        <f>Mercado!FM83-Mercado!FL83</f>
        <v>99.696833333331597</v>
      </c>
      <c r="BJ64" s="53">
        <f>Mercado!FN83-Mercado!FM83</f>
        <v>66.857333333333372</v>
      </c>
      <c r="BK64" s="53">
        <f>Mercado!FO83-Mercado!FN83</f>
        <v>68.974800734638848</v>
      </c>
      <c r="BL64" s="53">
        <f>Mercado!FP83-Mercado!FO83</f>
        <v>114.7046170806716</v>
      </c>
      <c r="BM64" s="53">
        <f>Mercado!FQ83-Mercado!FP83</f>
        <v>134.5876599823132</v>
      </c>
      <c r="BN64" s="53">
        <f>Mercado!FR83-Mercado!FQ83</f>
        <v>95.976295301516075</v>
      </c>
      <c r="BO64" s="53">
        <f>Mercado!FS83-Mercado!FR83</f>
        <v>114.0838540710829</v>
      </c>
      <c r="BP64" s="53">
        <f>Mercado!FT83-Mercado!FS83</f>
        <v>130.09678443528173</v>
      </c>
      <c r="BQ64" s="53">
        <f>Mercado!FU83-Mercado!FT83</f>
        <v>144.09827900215896</v>
      </c>
      <c r="BR64" s="53">
        <f>Mercado!FV83-Mercado!FU83</f>
        <v>168.51054448561263</v>
      </c>
      <c r="BS64" s="53">
        <f>Mercado!FW83-Mercado!FV83</f>
        <v>123.09678443528173</v>
      </c>
      <c r="BT64" s="53">
        <f>Mercado!FX83-Mercado!FW83</f>
        <v>127.09678443529265</v>
      </c>
      <c r="BU64" s="53">
        <f>Mercado!FY83-Mercado!FX83</f>
        <v>89.093795301512728</v>
      </c>
      <c r="BV64" s="53">
        <f>Mercado!FZ83-Mercado!FY83</f>
        <v>71.092300734639139</v>
      </c>
      <c r="BW64" s="53">
        <f>Mercado!GA83-Mercado!FZ83</f>
        <v>63.092300734631863</v>
      </c>
      <c r="BX64" s="53">
        <f>Mercado!GB83-Mercado!GA83</f>
        <v>108.82211708067189</v>
      </c>
      <c r="BY64" s="53">
        <f>Mercado!GC83-Mercado!GB83</f>
        <v>117.7051599823244</v>
      </c>
      <c r="BZ64" s="53">
        <f>Mercado!GD83-Mercado!GC83</f>
        <v>90.093795301501814</v>
      </c>
      <c r="CA64" s="53">
        <f>Mercado!GE83-Mercado!GD83</f>
        <v>108.20135407108319</v>
      </c>
      <c r="CB64" s="53">
        <f>Mercado!GF83-Mercado!GE83</f>
        <v>135.0134511019678</v>
      </c>
      <c r="CC64" s="53">
        <f>Mercado!GG83-Mercado!GF83</f>
        <v>138.01494566881593</v>
      </c>
      <c r="CD64" s="53">
        <f>Mercado!GH83-Mercado!GG83</f>
        <v>162.42147201545959</v>
      </c>
      <c r="CE64" s="53">
        <f>Mercado!GI83-Mercado!GH83</f>
        <v>128.01345110194961</v>
      </c>
      <c r="CF64" s="53">
        <f>Mercado!GJ83-Mercado!GI83</f>
        <v>132.01345110194961</v>
      </c>
      <c r="CG64" s="53">
        <f>Mercado!GK83-Mercado!GJ83</f>
        <v>94.010461968176969</v>
      </c>
      <c r="CH64" s="53">
        <f>Mercado!GL83-Mercado!GK83</f>
        <v>76.008967401288828</v>
      </c>
    </row>
    <row r="66" spans="2:9" x14ac:dyDescent="0.3">
      <c r="C66" s="1">
        <v>2018</v>
      </c>
      <c r="D66" s="1">
        <v>2019</v>
      </c>
      <c r="E66" s="1">
        <v>2020</v>
      </c>
      <c r="F66" s="1">
        <v>2021</v>
      </c>
      <c r="G66" s="1">
        <v>2022</v>
      </c>
      <c r="H66" s="1">
        <v>2023</v>
      </c>
      <c r="I66" s="1">
        <v>2024</v>
      </c>
    </row>
    <row r="67" spans="2:9" x14ac:dyDescent="0.3">
      <c r="B67" s="1" t="s">
        <v>176</v>
      </c>
      <c r="C67" s="53">
        <f>SUMPRODUCT($C$12:$CH$12,N(YEAR($C$2:$CH$2)=C$66))</f>
        <v>1050279.4710073713</v>
      </c>
      <c r="D67" s="53">
        <f t="shared" ref="D67:I67" si="74">SUMPRODUCT($C$12:$CH$12,N(YEAR($C$2:$CH$2)=D$66))</f>
        <v>1101218.9709427331</v>
      </c>
      <c r="E67" s="53">
        <f t="shared" si="74"/>
        <v>961242.02934964595</v>
      </c>
      <c r="F67" s="53">
        <f t="shared" si="74"/>
        <v>971307.43593843398</v>
      </c>
      <c r="G67" s="53">
        <f t="shared" si="74"/>
        <v>835500.28924019146</v>
      </c>
      <c r="H67" s="53">
        <f t="shared" si="74"/>
        <v>836005.72916666709</v>
      </c>
      <c r="I67" s="53">
        <f t="shared" si="74"/>
        <v>868575.52083333407</v>
      </c>
    </row>
    <row r="68" spans="2:9" x14ac:dyDescent="0.3">
      <c r="B68" s="1" t="s">
        <v>175</v>
      </c>
      <c r="C68" s="53">
        <f>SUMPRODUCT($C$11:$CH$11,N(YEAR($C$2:$CH$2)=C$66))</f>
        <v>198852984.04819518</v>
      </c>
      <c r="D68" s="53">
        <f t="shared" ref="D68:I68" si="75">SUMPRODUCT($C$11:$CH$11,N(YEAR($C$2:$CH$2)=D$66))</f>
        <v>211930745.37799284</v>
      </c>
      <c r="E68" s="53">
        <f t="shared" si="75"/>
        <v>224432596.62832886</v>
      </c>
      <c r="F68" s="53">
        <f t="shared" si="75"/>
        <v>235683384.93054831</v>
      </c>
      <c r="G68" s="53">
        <f t="shared" si="75"/>
        <v>247116240.71498057</v>
      </c>
      <c r="H68" s="53">
        <f t="shared" si="75"/>
        <v>256753601.27440733</v>
      </c>
      <c r="I68" s="53">
        <f t="shared" si="75"/>
        <v>266427402.31607389</v>
      </c>
    </row>
    <row r="69" spans="2:9" x14ac:dyDescent="0.3">
      <c r="B69" s="1" t="s">
        <v>174</v>
      </c>
      <c r="C69" s="53">
        <v>1</v>
      </c>
      <c r="D69" s="53">
        <v>1</v>
      </c>
      <c r="E69" s="53">
        <v>1</v>
      </c>
      <c r="F69" s="53">
        <v>1</v>
      </c>
      <c r="G69" s="53">
        <v>1</v>
      </c>
      <c r="H69" s="53">
        <v>1</v>
      </c>
      <c r="I69" s="53">
        <v>1</v>
      </c>
    </row>
    <row r="70" spans="2:9" x14ac:dyDescent="0.3">
      <c r="B70" s="1" t="s">
        <v>177</v>
      </c>
      <c r="C70" s="53">
        <f>SUMPRODUCT($C$13:$CH$13,N(YEAR($C$2:$CH$2)=C$66))</f>
        <v>44714.436588252502</v>
      </c>
      <c r="D70" s="53">
        <f t="shared" ref="D70:I70" si="76">SUMPRODUCT($C$13:$CH$13,N(YEAR($C$2:$CH$2)=D$66))</f>
        <v>38737.588734839374</v>
      </c>
      <c r="E70" s="53">
        <f t="shared" si="76"/>
        <v>45745.097273712803</v>
      </c>
      <c r="F70" s="53">
        <f t="shared" si="76"/>
        <v>51956.218657100697</v>
      </c>
      <c r="G70" s="53">
        <f t="shared" si="76"/>
        <v>55477.650144993873</v>
      </c>
      <c r="H70" s="53">
        <f t="shared" si="76"/>
        <v>57931.354581125095</v>
      </c>
      <c r="I70" s="53">
        <f t="shared" si="76"/>
        <v>61396.486194088677</v>
      </c>
    </row>
    <row r="71" spans="2:9" x14ac:dyDescent="0.3">
      <c r="B71" s="1" t="s">
        <v>308</v>
      </c>
      <c r="C71" s="53">
        <f>SUMPRODUCT($C$16:$CH$16,N(YEAR($C$2:$CH$2)=C$66))</f>
        <v>1768.8105000000089</v>
      </c>
      <c r="D71" s="53">
        <f>SUMPRODUCT($C$16:$CH$16,N(YEAR($C$2:$CH$2)=D$66))</f>
        <v>1718.7639387623062</v>
      </c>
      <c r="E71" s="53">
        <f t="shared" ref="E71:I71" si="77">SUMPRODUCT($C$16:$CH$16,N(YEAR($C$2:$CH$2)=E$66))</f>
        <v>1799.8066191372623</v>
      </c>
      <c r="F71" s="53">
        <f t="shared" si="77"/>
        <v>1800.09932877253</v>
      </c>
      <c r="G71" s="53">
        <f t="shared" si="77"/>
        <v>1800.5096310018275</v>
      </c>
      <c r="H71" s="53">
        <f t="shared" si="77"/>
        <v>1770.4125000000017</v>
      </c>
      <c r="I71" s="53">
        <f t="shared" si="77"/>
        <v>1742.4109275298356</v>
      </c>
    </row>
    <row r="72" spans="2:9" x14ac:dyDescent="0.3">
      <c r="B72" s="1" t="s">
        <v>318</v>
      </c>
      <c r="C72" s="53">
        <f>SUMPRODUCT($C$15:$CH$15,N(YEAR($C$2:$CH$2)=C$66))</f>
        <v>115523.40813732515</v>
      </c>
      <c r="D72" s="53">
        <f t="shared" ref="D72:I72" si="78">SUMPRODUCT($C$15:$CH$15,N(YEAR($C$2:$CH$2)=D$66))</f>
        <v>115006.2810915063</v>
      </c>
      <c r="E72" s="53">
        <f t="shared" si="78"/>
        <v>131711.95443704617</v>
      </c>
      <c r="F72" s="53">
        <f t="shared" si="78"/>
        <v>134418.09907043425</v>
      </c>
      <c r="G72" s="53">
        <f t="shared" si="78"/>
        <v>135995.44224499355</v>
      </c>
      <c r="H72" s="53">
        <f t="shared" si="78"/>
        <v>127931.35458112424</v>
      </c>
      <c r="I72" s="53">
        <f t="shared" si="78"/>
        <v>131396.4861940894</v>
      </c>
    </row>
    <row r="73" spans="2:9" x14ac:dyDescent="0.3">
      <c r="B73" s="1" t="s">
        <v>299</v>
      </c>
      <c r="C73" s="53">
        <f>SUMPRODUCT($C$17:$CH$17,N(YEAR($C$2:$CH$2)=C$66))</f>
        <v>24282178.692821175</v>
      </c>
      <c r="D73" s="53">
        <f t="shared" ref="D73:I73" si="79">SUMPRODUCT($C$17:$CH$17,N(YEAR($C$2:$CH$2)=D$66))</f>
        <v>25483326.164415162</v>
      </c>
      <c r="E73" s="53">
        <f t="shared" si="79"/>
        <v>26731131.848480951</v>
      </c>
      <c r="F73" s="53">
        <f t="shared" si="79"/>
        <v>28109067.655675501</v>
      </c>
      <c r="G73" s="53">
        <f t="shared" si="79"/>
        <v>29542215.975026049</v>
      </c>
      <c r="H73" s="53">
        <f t="shared" si="79"/>
        <v>30899024.783663753</v>
      </c>
      <c r="I73" s="53">
        <f t="shared" si="79"/>
        <v>32154684.779186293</v>
      </c>
    </row>
    <row r="74" spans="2:9" x14ac:dyDescent="0.3">
      <c r="B74" s="1" t="s">
        <v>317</v>
      </c>
      <c r="C74" s="53">
        <f>SUMPRODUCT($C$14:$CH$14,N(YEAR($C$2:$CH$2)=C$66))</f>
        <v>24046433.565654509</v>
      </c>
      <c r="D74" s="53">
        <f t="shared" ref="D74:I74" si="80">SUMPRODUCT($C$14:$CH$14,N(YEAR($C$2:$CH$2)=D$66))</f>
        <v>25239862.162190158</v>
      </c>
      <c r="E74" s="53">
        <f t="shared" si="80"/>
        <v>26475937.435384441</v>
      </c>
      <c r="F74" s="53">
        <f t="shared" si="80"/>
        <v>27836039.925036874</v>
      </c>
      <c r="G74" s="53">
        <f t="shared" si="80"/>
        <v>29251162.870852344</v>
      </c>
      <c r="H74" s="53">
        <f t="shared" si="80"/>
        <v>30590017.30528786</v>
      </c>
      <c r="I74" s="53">
        <f t="shared" si="80"/>
        <v>31828460.837839421</v>
      </c>
    </row>
    <row r="75" spans="2:9" x14ac:dyDescent="0.3">
      <c r="B75"/>
    </row>
    <row r="76" spans="2:9" x14ac:dyDescent="0.3">
      <c r="C76" s="1">
        <v>2018</v>
      </c>
      <c r="D76" s="1">
        <v>2019</v>
      </c>
      <c r="E76" s="1">
        <v>2020</v>
      </c>
      <c r="F76" s="1">
        <v>2021</v>
      </c>
      <c r="G76" s="1">
        <v>2022</v>
      </c>
      <c r="H76" s="1">
        <v>2023</v>
      </c>
      <c r="I76" s="1">
        <v>2024</v>
      </c>
    </row>
    <row r="77" spans="2:9" x14ac:dyDescent="0.3">
      <c r="B77" s="1" t="s">
        <v>176</v>
      </c>
      <c r="C77" s="53">
        <v>1</v>
      </c>
      <c r="D77" s="106">
        <f>D67/$C67</f>
        <v>1.0485009003237047</v>
      </c>
      <c r="E77" s="106">
        <f t="shared" ref="E77:I77" si="81">E67/$C67</f>
        <v>0.91522500047313549</v>
      </c>
      <c r="F77" s="106">
        <f t="shared" si="81"/>
        <v>0.9248085512009564</v>
      </c>
      <c r="G77" s="106">
        <f t="shared" si="81"/>
        <v>0.79550282787001891</v>
      </c>
      <c r="H77" s="106">
        <f t="shared" si="81"/>
        <v>0.79598407113948022</v>
      </c>
      <c r="I77" s="106">
        <f t="shared" si="81"/>
        <v>0.8269946664769553</v>
      </c>
    </row>
    <row r="78" spans="2:9" x14ac:dyDescent="0.3">
      <c r="B78" s="1" t="s">
        <v>175</v>
      </c>
      <c r="C78" s="53">
        <v>1</v>
      </c>
      <c r="D78" s="106">
        <f t="shared" ref="D78:I78" si="82">D68/$C68</f>
        <v>1.0657659797885057</v>
      </c>
      <c r="E78" s="106">
        <f t="shared" si="82"/>
        <v>1.1286357994704974</v>
      </c>
      <c r="F78" s="106">
        <f t="shared" si="82"/>
        <v>1.1852142227517526</v>
      </c>
      <c r="G78" s="106">
        <f t="shared" si="82"/>
        <v>1.2427082344164773</v>
      </c>
      <c r="H78" s="106">
        <f t="shared" si="82"/>
        <v>1.291172986431921</v>
      </c>
      <c r="I78" s="106">
        <f t="shared" si="82"/>
        <v>1.3398209918313368</v>
      </c>
    </row>
    <row r="79" spans="2:9" x14ac:dyDescent="0.3">
      <c r="B79" s="1" t="s">
        <v>174</v>
      </c>
      <c r="C79" s="53">
        <v>1</v>
      </c>
      <c r="D79" s="106">
        <f t="shared" ref="D79:I79" si="83">D69/$C69</f>
        <v>1</v>
      </c>
      <c r="E79" s="106">
        <f t="shared" si="83"/>
        <v>1</v>
      </c>
      <c r="F79" s="106">
        <f t="shared" si="83"/>
        <v>1</v>
      </c>
      <c r="G79" s="106">
        <f t="shared" si="83"/>
        <v>1</v>
      </c>
      <c r="H79" s="106">
        <f t="shared" si="83"/>
        <v>1</v>
      </c>
      <c r="I79" s="106">
        <f t="shared" si="83"/>
        <v>1</v>
      </c>
    </row>
    <row r="80" spans="2:9" x14ac:dyDescent="0.3">
      <c r="B80" s="1" t="s">
        <v>177</v>
      </c>
      <c r="C80" s="53">
        <v>1</v>
      </c>
      <c r="D80" s="106">
        <f t="shared" ref="D80:I80" si="84">D70/$C70</f>
        <v>0.86633292713827059</v>
      </c>
      <c r="E80" s="106">
        <f t="shared" si="84"/>
        <v>1.0230498417088649</v>
      </c>
      <c r="F80" s="106">
        <f t="shared" si="84"/>
        <v>1.1619562410130149</v>
      </c>
      <c r="G80" s="106">
        <f t="shared" si="84"/>
        <v>1.240710034118357</v>
      </c>
      <c r="H80" s="106">
        <f t="shared" si="84"/>
        <v>1.2955850280431573</v>
      </c>
      <c r="I80" s="106">
        <f t="shared" si="84"/>
        <v>1.3730797227627134</v>
      </c>
    </row>
    <row r="81" spans="2:9" x14ac:dyDescent="0.3">
      <c r="B81" s="1" t="s">
        <v>308</v>
      </c>
      <c r="C81" s="53">
        <v>1</v>
      </c>
      <c r="D81" s="106">
        <f t="shared" ref="D81:I81" si="85">D71/$C71</f>
        <v>0.97170609218019544</v>
      </c>
      <c r="E81" s="106">
        <f t="shared" si="85"/>
        <v>1.0175237082419248</v>
      </c>
      <c r="F81" s="106">
        <f t="shared" si="85"/>
        <v>1.0176891921279985</v>
      </c>
      <c r="G81" s="106">
        <f t="shared" si="85"/>
        <v>1.0179211571854749</v>
      </c>
      <c r="H81" s="106">
        <f t="shared" si="85"/>
        <v>1.0009056934024265</v>
      </c>
      <c r="I81" s="106">
        <f t="shared" si="85"/>
        <v>0.98507495717027171</v>
      </c>
    </row>
    <row r="82" spans="2:9" x14ac:dyDescent="0.3">
      <c r="B82" s="1" t="s">
        <v>318</v>
      </c>
      <c r="C82" s="53">
        <v>1</v>
      </c>
      <c r="D82" s="106">
        <f t="shared" ref="D82:I82" si="86">D72/$C72</f>
        <v>0.99552361677899837</v>
      </c>
      <c r="E82" s="106">
        <f t="shared" si="86"/>
        <v>1.1401321737364027</v>
      </c>
      <c r="F82" s="106">
        <f t="shared" si="86"/>
        <v>1.163557249892148</v>
      </c>
      <c r="G82" s="106">
        <f t="shared" si="86"/>
        <v>1.1772111335508113</v>
      </c>
      <c r="H82" s="106">
        <f t="shared" si="86"/>
        <v>1.1074063399259264</v>
      </c>
      <c r="I82" s="106">
        <f t="shared" si="86"/>
        <v>1.1374014003975332</v>
      </c>
    </row>
    <row r="83" spans="2:9" x14ac:dyDescent="0.3">
      <c r="B83" s="1" t="s">
        <v>299</v>
      </c>
      <c r="C83" s="53">
        <v>1</v>
      </c>
      <c r="D83" s="106">
        <f t="shared" ref="D83:I83" si="87">D73/$C73</f>
        <v>1.0494662149879119</v>
      </c>
      <c r="E83" s="106">
        <f t="shared" si="87"/>
        <v>1.1008539302275948</v>
      </c>
      <c r="F83" s="106">
        <f t="shared" si="87"/>
        <v>1.1576007248470548</v>
      </c>
      <c r="G83" s="106">
        <f t="shared" si="87"/>
        <v>1.2166213068747393</v>
      </c>
      <c r="H83" s="106">
        <f t="shared" si="87"/>
        <v>1.2724980395930781</v>
      </c>
      <c r="I83" s="106">
        <f t="shared" si="87"/>
        <v>1.324209214747792</v>
      </c>
    </row>
    <row r="84" spans="2:9" x14ac:dyDescent="0.3">
      <c r="B84" s="1" t="s">
        <v>317</v>
      </c>
      <c r="C84" s="53">
        <v>1</v>
      </c>
      <c r="D84" s="106">
        <f t="shared" ref="D84:I84" si="88">D74/$C74</f>
        <v>1.0496301704482374</v>
      </c>
      <c r="E84" s="106">
        <f t="shared" si="88"/>
        <v>1.1010338544839344</v>
      </c>
      <c r="F84" s="106">
        <f t="shared" si="88"/>
        <v>1.1575953602032301</v>
      </c>
      <c r="G84" s="106">
        <f t="shared" si="88"/>
        <v>1.2164449580844181</v>
      </c>
      <c r="H84" s="106">
        <f t="shared" si="88"/>
        <v>1.2721228377491931</v>
      </c>
      <c r="I84" s="106">
        <f t="shared" si="88"/>
        <v>1.3236250087123096</v>
      </c>
    </row>
    <row r="85" spans="2:9" x14ac:dyDescent="0.3">
      <c r="B85"/>
    </row>
    <row r="86" spans="2:9" x14ac:dyDescent="0.3">
      <c r="B86"/>
      <c r="C86" s="113"/>
      <c r="D86" s="113"/>
      <c r="E86" s="113"/>
    </row>
    <row r="87" spans="2:9" x14ac:dyDescent="0.3">
      <c r="B87"/>
      <c r="D87" s="93"/>
      <c r="E87" s="93"/>
      <c r="F87" s="93"/>
      <c r="G87" s="93"/>
      <c r="H87" s="93"/>
      <c r="I87" s="93"/>
    </row>
    <row r="88" spans="2:9" x14ac:dyDescent="0.3">
      <c r="B88"/>
      <c r="D88" s="93"/>
      <c r="E88" s="93"/>
      <c r="F88" s="93"/>
      <c r="G88" s="93"/>
      <c r="H88" s="93"/>
      <c r="I88" s="93"/>
    </row>
    <row r="89" spans="2:9" x14ac:dyDescent="0.3">
      <c r="B89"/>
      <c r="D89" s="93"/>
      <c r="E89" s="93"/>
      <c r="F89" s="93"/>
      <c r="G89" s="93"/>
      <c r="H89" s="93"/>
      <c r="I89" s="93"/>
    </row>
    <row r="90" spans="2:9" x14ac:dyDescent="0.3">
      <c r="B90"/>
      <c r="D90" s="93"/>
      <c r="E90" s="93"/>
      <c r="F90" s="93"/>
      <c r="G90" s="93"/>
      <c r="H90" s="93"/>
      <c r="I90" s="93"/>
    </row>
    <row r="91" spans="2:9" x14ac:dyDescent="0.3">
      <c r="B91"/>
      <c r="D91" s="93"/>
      <c r="E91" s="93"/>
      <c r="F91" s="93"/>
      <c r="G91" s="93"/>
      <c r="H91" s="93"/>
      <c r="I91" s="93"/>
    </row>
    <row r="92" spans="2:9" x14ac:dyDescent="0.3">
      <c r="B92"/>
      <c r="D92" s="93"/>
      <c r="E92" s="93"/>
      <c r="F92" s="93"/>
      <c r="G92" s="93"/>
      <c r="H92" s="93"/>
      <c r="I92" s="93"/>
    </row>
    <row r="93" spans="2:9" x14ac:dyDescent="0.3">
      <c r="B93"/>
      <c r="D93" s="93"/>
      <c r="E93" s="93"/>
      <c r="F93" s="93"/>
      <c r="G93" s="93"/>
      <c r="H93" s="93"/>
      <c r="I93" s="93"/>
    </row>
    <row r="94" spans="2:9" x14ac:dyDescent="0.3">
      <c r="B94"/>
      <c r="D94" s="93"/>
      <c r="E94" s="93"/>
      <c r="F94" s="93"/>
      <c r="G94" s="93"/>
      <c r="H94" s="93"/>
      <c r="I94" s="93"/>
    </row>
    <row r="95" spans="2:9" x14ac:dyDescent="0.3">
      <c r="B95"/>
    </row>
    <row r="96" spans="2:9" x14ac:dyDescent="0.3">
      <c r="B96"/>
      <c r="E96" s="44"/>
    </row>
    <row r="97" spans="2:5" x14ac:dyDescent="0.3">
      <c r="B97"/>
      <c r="E97" s="44"/>
    </row>
    <row r="98" spans="2:5" x14ac:dyDescent="0.3">
      <c r="B98"/>
    </row>
    <row r="99" spans="2:5" x14ac:dyDescent="0.3">
      <c r="B99"/>
    </row>
    <row r="100" spans="2:5" x14ac:dyDescent="0.3">
      <c r="B100"/>
    </row>
    <row r="101" spans="2:5" x14ac:dyDescent="0.3">
      <c r="B101"/>
    </row>
    <row r="102" spans="2:5" x14ac:dyDescent="0.3">
      <c r="B102"/>
    </row>
    <row r="103" spans="2:5" x14ac:dyDescent="0.3">
      <c r="B103"/>
    </row>
    <row r="104" spans="2:5" x14ac:dyDescent="0.3">
      <c r="B104"/>
    </row>
    <row r="105" spans="2:5" x14ac:dyDescent="0.3">
      <c r="B105"/>
    </row>
    <row r="106" spans="2:5" x14ac:dyDescent="0.3">
      <c r="B106"/>
    </row>
    <row r="107" spans="2:5" x14ac:dyDescent="0.3">
      <c r="B107"/>
    </row>
    <row r="108" spans="2:5" x14ac:dyDescent="0.3">
      <c r="B108"/>
    </row>
    <row r="109" spans="2:5" x14ac:dyDescent="0.3">
      <c r="B109"/>
    </row>
    <row r="110" spans="2:5" x14ac:dyDescent="0.3">
      <c r="B110"/>
    </row>
    <row r="111" spans="2:5" x14ac:dyDescent="0.3">
      <c r="B111"/>
    </row>
    <row r="112" spans="2:5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</sheetData>
  <sortState xmlns:xlrd2="http://schemas.microsoft.com/office/spreadsheetml/2017/richdata2" ref="B67:B192">
    <sortCondition ref="B67"/>
  </sortState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0">
    <tabColor theme="0" tint="-0.14999847407452621"/>
  </sheetPr>
  <dimension ref="A3:D177"/>
  <sheetViews>
    <sheetView workbookViewId="0">
      <pane xSplit="1" ySplit="1" topLeftCell="B2" activePane="bottomRight" state="frozen"/>
      <selection activeCell="BN5" sqref="BN5"/>
      <selection pane="topRight" activeCell="BN5" sqref="BN5"/>
      <selection pane="bottomLeft" activeCell="BN5" sqref="BN5"/>
      <selection pane="bottomRight" activeCell="B5" sqref="B5"/>
    </sheetView>
  </sheetViews>
  <sheetFormatPr defaultColWidth="9.140625" defaultRowHeight="16.5" x14ac:dyDescent="0.3"/>
  <cols>
    <col min="1" max="1" width="22.42578125" style="1" bestFit="1" customWidth="1"/>
    <col min="2" max="2" width="20.28515625" style="1" bestFit="1" customWidth="1"/>
    <col min="3" max="3" width="9.140625" style="1"/>
    <col min="4" max="4" width="11" style="1" bestFit="1" customWidth="1"/>
    <col min="5" max="16384" width="9.140625" style="1"/>
  </cols>
  <sheetData>
    <row r="3" spans="1:3" x14ac:dyDescent="0.3">
      <c r="A3" s="44"/>
      <c r="B3" s="44"/>
      <c r="C3" s="44"/>
    </row>
    <row r="4" spans="1:3" x14ac:dyDescent="0.3">
      <c r="A4" s="103">
        <v>6.8080221688583027E-3</v>
      </c>
      <c r="B4" s="103">
        <v>2.0352414952026672E-2</v>
      </c>
      <c r="C4" s="44"/>
    </row>
    <row r="5" spans="1:3" x14ac:dyDescent="0.3">
      <c r="A5" s="102">
        <v>2.4740135519306386E-2</v>
      </c>
      <c r="B5" s="44">
        <f>1-A5</f>
        <v>0.97525986448069357</v>
      </c>
      <c r="C5" s="44"/>
    </row>
    <row r="6" spans="1:3" x14ac:dyDescent="0.3">
      <c r="A6" s="44">
        <v>2.4740135519306386E-2</v>
      </c>
      <c r="B6" s="44"/>
      <c r="C6" s="44"/>
    </row>
    <row r="110" spans="1:1" x14ac:dyDescent="0.3">
      <c r="A110" s="101">
        <v>1.0056307075370944E-3</v>
      </c>
    </row>
    <row r="111" spans="1:1" x14ac:dyDescent="0.3">
      <c r="A111" s="102">
        <v>8.9645401375036682E-3</v>
      </c>
    </row>
    <row r="112" spans="1:1" x14ac:dyDescent="0.3">
      <c r="A112" s="1">
        <v>3.3031042712522579E-3</v>
      </c>
    </row>
    <row r="171" spans="1:4" x14ac:dyDescent="0.3">
      <c r="A171" s="101">
        <v>1.2538762075631274E-2</v>
      </c>
      <c r="D171" s="53"/>
    </row>
    <row r="172" spans="1:4" x14ac:dyDescent="0.3">
      <c r="A172" s="102">
        <v>0.12364298137952574</v>
      </c>
    </row>
    <row r="177" spans="1:1" x14ac:dyDescent="0.3">
      <c r="A177" s="68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4798-82EC-4611-A55B-1782646B00C4}">
  <sheetPr>
    <tabColor theme="5"/>
  </sheetPr>
  <dimension ref="A1"/>
  <sheetViews>
    <sheetView zoomScale="90" zoomScaleNormal="90" workbookViewId="0">
      <selection activeCell="V11" sqref="V11"/>
    </sheetView>
  </sheetViews>
  <sheetFormatPr defaultRowHeight="14.25" x14ac:dyDescent="0.25"/>
  <cols>
    <col min="1" max="16384" width="9.140625" style="317"/>
  </cols>
  <sheetData/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95671-D9B6-4AB9-B074-AB30F5AA39C4}">
  <sheetPr codeName="Planilha12">
    <tabColor theme="0" tint="-0.14999847407452621"/>
  </sheetPr>
  <dimension ref="A2:CQ195"/>
  <sheetViews>
    <sheetView showGridLines="0" zoomScale="90" zoomScaleNormal="90" workbookViewId="0">
      <pane xSplit="3" ySplit="2" topLeftCell="D6" activePane="bottomRight" state="frozen"/>
      <selection activeCell="BN5" sqref="BN5"/>
      <selection pane="topRight" activeCell="BN5" sqref="BN5"/>
      <selection pane="bottomLeft" activeCell="BN5" sqref="BN5"/>
      <selection pane="bottomRight" activeCell="I15" sqref="I15"/>
    </sheetView>
  </sheetViews>
  <sheetFormatPr defaultColWidth="9.140625" defaultRowHeight="16.5" x14ac:dyDescent="0.3"/>
  <cols>
    <col min="1" max="1" width="9.140625" style="1"/>
    <col min="2" max="2" width="22.5703125" style="1" customWidth="1"/>
    <col min="3" max="3" width="25.85546875" style="1" bestFit="1" customWidth="1"/>
    <col min="4" max="87" width="13.7109375" style="1" bestFit="1" customWidth="1"/>
    <col min="88" max="88" width="11" style="1" bestFit="1" customWidth="1"/>
    <col min="89" max="95" width="14.5703125" style="1" bestFit="1" customWidth="1"/>
    <col min="96" max="16384" width="9.140625" style="1"/>
  </cols>
  <sheetData>
    <row r="2" spans="1:95" x14ac:dyDescent="0.3">
      <c r="D2" s="60">
        <v>43101</v>
      </c>
      <c r="E2" s="60">
        <v>43132</v>
      </c>
      <c r="F2" s="60">
        <v>43160</v>
      </c>
      <c r="G2" s="60">
        <v>43191</v>
      </c>
      <c r="H2" s="60">
        <v>43221</v>
      </c>
      <c r="I2" s="60">
        <v>43252</v>
      </c>
      <c r="J2" s="60">
        <v>43282</v>
      </c>
      <c r="K2" s="60">
        <v>43313</v>
      </c>
      <c r="L2" s="60">
        <v>43344</v>
      </c>
      <c r="M2" s="60">
        <v>43374</v>
      </c>
      <c r="N2" s="60">
        <v>43405</v>
      </c>
      <c r="O2" s="60">
        <v>43435</v>
      </c>
      <c r="P2" s="60">
        <v>43466</v>
      </c>
      <c r="Q2" s="60">
        <v>43497</v>
      </c>
      <c r="R2" s="60">
        <v>43525</v>
      </c>
      <c r="S2" s="60">
        <v>43556</v>
      </c>
      <c r="T2" s="60">
        <v>43586</v>
      </c>
      <c r="U2" s="60">
        <v>43617</v>
      </c>
      <c r="V2" s="60">
        <v>43647</v>
      </c>
      <c r="W2" s="60">
        <v>43678</v>
      </c>
      <c r="X2" s="60">
        <v>43709</v>
      </c>
      <c r="Y2" s="60">
        <v>43739</v>
      </c>
      <c r="Z2" s="60">
        <v>43770</v>
      </c>
      <c r="AA2" s="60">
        <v>43800</v>
      </c>
      <c r="AB2" s="60">
        <v>43831</v>
      </c>
      <c r="AC2" s="60">
        <v>43862</v>
      </c>
      <c r="AD2" s="60">
        <v>43891</v>
      </c>
      <c r="AE2" s="60">
        <v>43922</v>
      </c>
      <c r="AF2" s="60">
        <v>43952</v>
      </c>
      <c r="AG2" s="60">
        <v>43983</v>
      </c>
      <c r="AH2" s="60">
        <v>44013</v>
      </c>
      <c r="AI2" s="60">
        <v>44044</v>
      </c>
      <c r="AJ2" s="60">
        <v>44075</v>
      </c>
      <c r="AK2" s="60">
        <v>44105</v>
      </c>
      <c r="AL2" s="60">
        <v>44136</v>
      </c>
      <c r="AM2" s="60">
        <v>44166</v>
      </c>
      <c r="AN2" s="60">
        <v>44197</v>
      </c>
      <c r="AO2" s="60">
        <v>44228</v>
      </c>
      <c r="AP2" s="60">
        <v>44256</v>
      </c>
      <c r="AQ2" s="60">
        <v>44287</v>
      </c>
      <c r="AR2" s="60">
        <v>44317</v>
      </c>
      <c r="AS2" s="60">
        <v>44348</v>
      </c>
      <c r="AT2" s="60">
        <v>44378</v>
      </c>
      <c r="AU2" s="60">
        <v>44409</v>
      </c>
      <c r="AV2" s="60">
        <v>44440</v>
      </c>
      <c r="AW2" s="60">
        <v>44470</v>
      </c>
      <c r="AX2" s="60">
        <v>44501</v>
      </c>
      <c r="AY2" s="60">
        <v>44531</v>
      </c>
      <c r="AZ2" s="60">
        <v>44562</v>
      </c>
      <c r="BA2" s="60">
        <v>44593</v>
      </c>
      <c r="BB2" s="60">
        <v>44621</v>
      </c>
      <c r="BC2" s="60">
        <v>44652</v>
      </c>
      <c r="BD2" s="60">
        <v>44682</v>
      </c>
      <c r="BE2" s="60">
        <v>44713</v>
      </c>
      <c r="BF2" s="60">
        <v>44743</v>
      </c>
      <c r="BG2" s="60">
        <v>44774</v>
      </c>
      <c r="BH2" s="60">
        <v>44805</v>
      </c>
      <c r="BI2" s="60">
        <v>44835</v>
      </c>
      <c r="BJ2" s="60">
        <v>44866</v>
      </c>
      <c r="BK2" s="60">
        <v>44896</v>
      </c>
      <c r="BL2" s="60">
        <v>44927</v>
      </c>
      <c r="BM2" s="60">
        <v>44958</v>
      </c>
      <c r="BN2" s="60">
        <v>44986</v>
      </c>
      <c r="BO2" s="60">
        <v>45017</v>
      </c>
      <c r="BP2" s="60">
        <v>45047</v>
      </c>
      <c r="BQ2" s="60">
        <v>45078</v>
      </c>
      <c r="BR2" s="60">
        <v>45108</v>
      </c>
      <c r="BS2" s="60">
        <v>45139</v>
      </c>
      <c r="BT2" s="60">
        <v>45170</v>
      </c>
      <c r="BU2" s="60">
        <v>45200</v>
      </c>
      <c r="BV2" s="60">
        <v>45231</v>
      </c>
      <c r="BW2" s="60">
        <v>45261</v>
      </c>
      <c r="BX2" s="60">
        <v>45292</v>
      </c>
      <c r="BY2" s="60">
        <v>45323</v>
      </c>
      <c r="BZ2" s="60">
        <v>45352</v>
      </c>
      <c r="CA2" s="60">
        <v>45383</v>
      </c>
      <c r="CB2" s="60">
        <v>45413</v>
      </c>
      <c r="CC2" s="60">
        <v>45444</v>
      </c>
      <c r="CD2" s="60">
        <v>45474</v>
      </c>
      <c r="CE2" s="60">
        <v>45505</v>
      </c>
      <c r="CF2" s="60">
        <v>45536</v>
      </c>
      <c r="CG2" s="60">
        <v>45566</v>
      </c>
      <c r="CH2" s="60">
        <v>45597</v>
      </c>
      <c r="CI2" s="60">
        <v>45627</v>
      </c>
    </row>
    <row r="3" spans="1:95" x14ac:dyDescent="0.3">
      <c r="A3" s="361" t="s">
        <v>737</v>
      </c>
      <c r="C3" s="1" t="s">
        <v>319</v>
      </c>
      <c r="D3" s="1">
        <f t="shared" ref="D3:G3" si="0">SUM(D4:D10)</f>
        <v>929</v>
      </c>
      <c r="E3" s="1">
        <f t="shared" si="0"/>
        <v>929</v>
      </c>
      <c r="F3" s="1">
        <f t="shared" si="0"/>
        <v>929</v>
      </c>
      <c r="G3" s="1">
        <f t="shared" si="0"/>
        <v>929</v>
      </c>
      <c r="H3" s="1">
        <f>SUM(H4:H10)</f>
        <v>929</v>
      </c>
      <c r="I3" s="1">
        <f t="shared" ref="I3:BT3" si="1">SUM(I4:I10)</f>
        <v>929</v>
      </c>
      <c r="J3" s="1">
        <f t="shared" si="1"/>
        <v>929</v>
      </c>
      <c r="K3" s="1">
        <f t="shared" si="1"/>
        <v>929</v>
      </c>
      <c r="L3" s="1">
        <f t="shared" si="1"/>
        <v>929</v>
      </c>
      <c r="M3" s="1">
        <f t="shared" si="1"/>
        <v>929</v>
      </c>
      <c r="N3" s="1">
        <f t="shared" si="1"/>
        <v>929</v>
      </c>
      <c r="O3" s="1">
        <f t="shared" si="1"/>
        <v>929</v>
      </c>
      <c r="P3" s="107">
        <f t="shared" si="1"/>
        <v>961.03116775061017</v>
      </c>
      <c r="Q3" s="107">
        <f t="shared" si="1"/>
        <v>961.03116775061017</v>
      </c>
      <c r="R3" s="107">
        <f t="shared" si="1"/>
        <v>961.03116775061017</v>
      </c>
      <c r="S3" s="107">
        <f t="shared" si="1"/>
        <v>961.03116775061017</v>
      </c>
      <c r="T3" s="107">
        <f t="shared" si="1"/>
        <v>961.03116775061017</v>
      </c>
      <c r="U3" s="107">
        <f t="shared" si="1"/>
        <v>961.03116775061017</v>
      </c>
      <c r="V3" s="107">
        <f t="shared" si="1"/>
        <v>961.03116775061017</v>
      </c>
      <c r="W3" s="107">
        <f t="shared" si="1"/>
        <v>961.03116775061017</v>
      </c>
      <c r="X3" s="107">
        <f t="shared" si="1"/>
        <v>961.03116775061017</v>
      </c>
      <c r="Y3" s="107">
        <f t="shared" si="1"/>
        <v>961.03116775061017</v>
      </c>
      <c r="Z3" s="107">
        <f t="shared" si="1"/>
        <v>961.03116775061017</v>
      </c>
      <c r="AA3" s="107">
        <f t="shared" si="1"/>
        <v>961.03116775061017</v>
      </c>
      <c r="AB3" s="107">
        <f t="shared" si="1"/>
        <v>993.3458399026905</v>
      </c>
      <c r="AC3" s="107">
        <f t="shared" si="1"/>
        <v>993.3458399026905</v>
      </c>
      <c r="AD3" s="107">
        <f t="shared" si="1"/>
        <v>993.3458399026905</v>
      </c>
      <c r="AE3" s="107">
        <f t="shared" si="1"/>
        <v>993.3458399026905</v>
      </c>
      <c r="AF3" s="107">
        <f t="shared" si="1"/>
        <v>993.3458399026905</v>
      </c>
      <c r="AG3" s="107">
        <f t="shared" si="1"/>
        <v>993.3458399026905</v>
      </c>
      <c r="AH3" s="107">
        <f t="shared" si="1"/>
        <v>993.3458399026905</v>
      </c>
      <c r="AI3" s="107">
        <f t="shared" si="1"/>
        <v>993.3458399026905</v>
      </c>
      <c r="AJ3" s="107">
        <f t="shared" si="1"/>
        <v>993.3458399026905</v>
      </c>
      <c r="AK3" s="107">
        <f t="shared" si="1"/>
        <v>993.3458399026905</v>
      </c>
      <c r="AL3" s="107">
        <f t="shared" si="1"/>
        <v>993.3458399026905</v>
      </c>
      <c r="AM3" s="107">
        <f t="shared" si="1"/>
        <v>993.3458399026905</v>
      </c>
      <c r="AN3" s="107">
        <f t="shared" si="1"/>
        <v>1027.4015340851474</v>
      </c>
      <c r="AO3" s="107">
        <f t="shared" si="1"/>
        <v>1027.4015340851474</v>
      </c>
      <c r="AP3" s="107">
        <f t="shared" si="1"/>
        <v>1027.4015340851474</v>
      </c>
      <c r="AQ3" s="107">
        <f t="shared" si="1"/>
        <v>1027.4015340851474</v>
      </c>
      <c r="AR3" s="107">
        <f t="shared" si="1"/>
        <v>1027.4015340851474</v>
      </c>
      <c r="AS3" s="107">
        <f t="shared" si="1"/>
        <v>1027.4015340851474</v>
      </c>
      <c r="AT3" s="107">
        <f t="shared" si="1"/>
        <v>1027.4015340851474</v>
      </c>
      <c r="AU3" s="107">
        <f t="shared" si="1"/>
        <v>1027.4015340851474</v>
      </c>
      <c r="AV3" s="107">
        <f t="shared" si="1"/>
        <v>1027.4015340851474</v>
      </c>
      <c r="AW3" s="107">
        <f t="shared" si="1"/>
        <v>1027.4015340851474</v>
      </c>
      <c r="AX3" s="107">
        <f t="shared" si="1"/>
        <v>1027.4015340851474</v>
      </c>
      <c r="AY3" s="107">
        <f t="shared" si="1"/>
        <v>1027.4015340851474</v>
      </c>
      <c r="AZ3" s="107">
        <f t="shared" si="1"/>
        <v>1052.1295305339679</v>
      </c>
      <c r="BA3" s="107">
        <f t="shared" si="1"/>
        <v>1052.1295305339679</v>
      </c>
      <c r="BB3" s="107">
        <f t="shared" si="1"/>
        <v>1052.1295305339679</v>
      </c>
      <c r="BC3" s="107">
        <f t="shared" si="1"/>
        <v>1052.1295305339679</v>
      </c>
      <c r="BD3" s="107">
        <f t="shared" si="1"/>
        <v>1052.1295305339679</v>
      </c>
      <c r="BE3" s="107">
        <f t="shared" si="1"/>
        <v>1052.1295305339679</v>
      </c>
      <c r="BF3" s="107">
        <f t="shared" si="1"/>
        <v>1052.1295305339679</v>
      </c>
      <c r="BG3" s="107">
        <f t="shared" si="1"/>
        <v>1052.1295305339679</v>
      </c>
      <c r="BH3" s="107">
        <f t="shared" si="1"/>
        <v>1052.1295305339679</v>
      </c>
      <c r="BI3" s="107">
        <f t="shared" si="1"/>
        <v>1052.1295305339679</v>
      </c>
      <c r="BJ3" s="107">
        <f t="shared" si="1"/>
        <v>1052.1295305339679</v>
      </c>
      <c r="BK3" s="107">
        <f t="shared" si="1"/>
        <v>1052.1295305339679</v>
      </c>
      <c r="BL3" s="107">
        <f t="shared" si="1"/>
        <v>1077.8727987767618</v>
      </c>
      <c r="BM3" s="107">
        <f t="shared" si="1"/>
        <v>1077.8727987767618</v>
      </c>
      <c r="BN3" s="107">
        <f t="shared" si="1"/>
        <v>1077.8727987767618</v>
      </c>
      <c r="BO3" s="107">
        <f t="shared" si="1"/>
        <v>1077.8727987767618</v>
      </c>
      <c r="BP3" s="107">
        <f t="shared" si="1"/>
        <v>1077.8727987767618</v>
      </c>
      <c r="BQ3" s="107">
        <f t="shared" si="1"/>
        <v>1077.8727987767618</v>
      </c>
      <c r="BR3" s="107">
        <f t="shared" si="1"/>
        <v>1077.8727987767618</v>
      </c>
      <c r="BS3" s="107">
        <f t="shared" si="1"/>
        <v>1077.8727987767618</v>
      </c>
      <c r="BT3" s="107">
        <f t="shared" si="1"/>
        <v>1077.8727987767618</v>
      </c>
      <c r="BU3" s="107">
        <f t="shared" ref="BU3:CI3" si="2">SUM(BU4:BU10)</f>
        <v>1077.8727987767618</v>
      </c>
      <c r="BV3" s="107">
        <f t="shared" si="2"/>
        <v>1077.8727987767618</v>
      </c>
      <c r="BW3" s="107">
        <f t="shared" si="2"/>
        <v>1077.8727987767618</v>
      </c>
      <c r="BX3" s="107">
        <f t="shared" si="2"/>
        <v>1108.7101524107879</v>
      </c>
      <c r="BY3" s="107">
        <f t="shared" si="2"/>
        <v>1108.7101524107879</v>
      </c>
      <c r="BZ3" s="107">
        <f t="shared" si="2"/>
        <v>1108.7101524107879</v>
      </c>
      <c r="CA3" s="107">
        <f t="shared" si="2"/>
        <v>1108.7101524107879</v>
      </c>
      <c r="CB3" s="107">
        <f t="shared" si="2"/>
        <v>1108.7101524107879</v>
      </c>
      <c r="CC3" s="107">
        <f t="shared" si="2"/>
        <v>1108.7101524107879</v>
      </c>
      <c r="CD3" s="107">
        <f t="shared" si="2"/>
        <v>1108.7101524107879</v>
      </c>
      <c r="CE3" s="107">
        <f t="shared" si="2"/>
        <v>1108.7101524107879</v>
      </c>
      <c r="CF3" s="107">
        <f t="shared" si="2"/>
        <v>1108.7101524107879</v>
      </c>
      <c r="CG3" s="107">
        <f t="shared" si="2"/>
        <v>1108.7101524107879</v>
      </c>
      <c r="CH3" s="107">
        <f t="shared" si="2"/>
        <v>1108.7101524107879</v>
      </c>
      <c r="CI3" s="107">
        <f t="shared" si="2"/>
        <v>1108.7101524107879</v>
      </c>
      <c r="CK3" s="51"/>
      <c r="CL3" s="51"/>
      <c r="CM3" s="51"/>
      <c r="CN3" s="51"/>
      <c r="CO3" s="51"/>
      <c r="CP3" s="51"/>
      <c r="CQ3" s="51"/>
    </row>
    <row r="4" spans="1:95" x14ac:dyDescent="0.3">
      <c r="A4" s="361"/>
      <c r="B4" s="1" t="s">
        <v>140</v>
      </c>
      <c r="C4" s="1" t="s">
        <v>309</v>
      </c>
      <c r="D4" s="1">
        <f t="shared" ref="D4:G10" si="3">E4</f>
        <v>14</v>
      </c>
      <c r="E4" s="1">
        <f t="shared" si="3"/>
        <v>14</v>
      </c>
      <c r="F4" s="1">
        <f t="shared" si="3"/>
        <v>14</v>
      </c>
      <c r="G4" s="1">
        <f>H4</f>
        <v>14</v>
      </c>
      <c r="H4" s="107">
        <f>SUMPRODUCT(Auxiliar_OPEX_P!F$3:F$128,N(Auxiliar_OPEX_P!$C$3:$C$128=$B4))</f>
        <v>14</v>
      </c>
      <c r="I4" s="107">
        <f>SUMPRODUCT(Auxiliar_OPEX_P!G$3:G$128,N(Auxiliar_OPEX_P!$C$3:$C$128=$B4))</f>
        <v>14</v>
      </c>
      <c r="J4" s="107">
        <f>SUMPRODUCT(Auxiliar_OPEX_P!H$3:H$128,N(Auxiliar_OPEX_P!$C$3:$C$128=$B4))</f>
        <v>14</v>
      </c>
      <c r="K4" s="107">
        <f>SUMPRODUCT(Auxiliar_OPEX_P!I$3:I$128,N(Auxiliar_OPEX_P!$C$3:$C$128=$B4))</f>
        <v>14</v>
      </c>
      <c r="L4" s="107">
        <f>SUMPRODUCT(Auxiliar_OPEX_P!J$3:J$128,N(Auxiliar_OPEX_P!$C$3:$C$128=$B4))</f>
        <v>14</v>
      </c>
      <c r="M4" s="107">
        <f>SUMPRODUCT(Auxiliar_OPEX_P!K$3:K$128,N(Auxiliar_OPEX_P!$C$3:$C$128=$B4))</f>
        <v>14</v>
      </c>
      <c r="N4" s="107">
        <f>SUMPRODUCT(Auxiliar_OPEX_P!L$3:L$128,N(Auxiliar_OPEX_P!$C$3:$C$128=$B4))</f>
        <v>14</v>
      </c>
      <c r="O4" s="107">
        <f>SUMPRODUCT(Auxiliar_OPEX_P!M$3:M$128,N(Auxiliar_OPEX_P!$C$3:$C$128=$B4))</f>
        <v>14</v>
      </c>
      <c r="P4" s="107">
        <f>SUMPRODUCT(Auxiliar_OPEX_P!N$3:N$128,N(Auxiliar_OPEX_P!$C$3:$C$128=$B4))</f>
        <v>14.197864859951647</v>
      </c>
      <c r="Q4" s="107">
        <f>SUMPRODUCT(Auxiliar_OPEX_P!O$3:O$128,N(Auxiliar_OPEX_P!$C$3:$C$128=$B4))</f>
        <v>14.197864859951647</v>
      </c>
      <c r="R4" s="107">
        <f>SUMPRODUCT(Auxiliar_OPEX_P!P$3:P$128,N(Auxiliar_OPEX_P!$C$3:$C$128=$B4))</f>
        <v>14.197864859951647</v>
      </c>
      <c r="S4" s="107">
        <f>SUMPRODUCT(Auxiliar_OPEX_P!Q$3:Q$128,N(Auxiliar_OPEX_P!$C$3:$C$128=$B4))</f>
        <v>14.197864859951647</v>
      </c>
      <c r="T4" s="107">
        <f>SUMPRODUCT(Auxiliar_OPEX_P!R$3:R$128,N(Auxiliar_OPEX_P!$C$3:$C$128=$B4))</f>
        <v>14.197864859951647</v>
      </c>
      <c r="U4" s="107">
        <f>SUMPRODUCT(Auxiliar_OPEX_P!S$3:S$128,N(Auxiliar_OPEX_P!$C$3:$C$128=$B4))</f>
        <v>14.197864859951647</v>
      </c>
      <c r="V4" s="107">
        <f>SUMPRODUCT(Auxiliar_OPEX_P!T$3:T$128,N(Auxiliar_OPEX_P!$C$3:$C$128=$B4))</f>
        <v>14.197864859951647</v>
      </c>
      <c r="W4" s="107">
        <f>SUMPRODUCT(Auxiliar_OPEX_P!U$3:U$128,N(Auxiliar_OPEX_P!$C$3:$C$128=$B4))</f>
        <v>14.197864859951647</v>
      </c>
      <c r="X4" s="107">
        <f>SUMPRODUCT(Auxiliar_OPEX_P!V$3:V$128,N(Auxiliar_OPEX_P!$C$3:$C$128=$B4))</f>
        <v>14.197864859951647</v>
      </c>
      <c r="Y4" s="107">
        <f>SUMPRODUCT(Auxiliar_OPEX_P!W$3:W$128,N(Auxiliar_OPEX_P!$C$3:$C$128=$B4))</f>
        <v>14.197864859951647</v>
      </c>
      <c r="Z4" s="107">
        <f>SUMPRODUCT(Auxiliar_OPEX_P!X$3:X$128,N(Auxiliar_OPEX_P!$C$3:$C$128=$B4))</f>
        <v>14.197864859951647</v>
      </c>
      <c r="AA4" s="107">
        <f>SUMPRODUCT(Auxiliar_OPEX_P!Y$3:Y$128,N(Auxiliar_OPEX_P!$C$3:$C$128=$B4))</f>
        <v>14.197864859951647</v>
      </c>
      <c r="AB4" s="107">
        <f>SUMPRODUCT(Auxiliar_OPEX_P!Z$3:Z$128,N(Auxiliar_OPEX_P!$C$3:$C$128=$B4))</f>
        <v>14.403415720910379</v>
      </c>
      <c r="AC4" s="107">
        <f>SUMPRODUCT(Auxiliar_OPEX_P!AA$3:AA$128,N(Auxiliar_OPEX_P!$C$3:$C$128=$B4))</f>
        <v>14.403415720910379</v>
      </c>
      <c r="AD4" s="107">
        <f>SUMPRODUCT(Auxiliar_OPEX_P!AB$3:AB$128,N(Auxiliar_OPEX_P!$C$3:$C$128=$B4))</f>
        <v>14.403415720910379</v>
      </c>
      <c r="AE4" s="107">
        <f>SUMPRODUCT(Auxiliar_OPEX_P!AC$3:AC$128,N(Auxiliar_OPEX_P!$C$3:$C$128=$B4))</f>
        <v>14.403415720910379</v>
      </c>
      <c r="AF4" s="107">
        <f>SUMPRODUCT(Auxiliar_OPEX_P!AD$3:AD$128,N(Auxiliar_OPEX_P!$C$3:$C$128=$B4))</f>
        <v>14.403415720910379</v>
      </c>
      <c r="AG4" s="107">
        <f>SUMPRODUCT(Auxiliar_OPEX_P!AE$3:AE$128,N(Auxiliar_OPEX_P!$C$3:$C$128=$B4))</f>
        <v>14.403415720910379</v>
      </c>
      <c r="AH4" s="107">
        <f>SUMPRODUCT(Auxiliar_OPEX_P!AF$3:AF$128,N(Auxiliar_OPEX_P!$C$3:$C$128=$B4))</f>
        <v>14.403415720910379</v>
      </c>
      <c r="AI4" s="107">
        <f>SUMPRODUCT(Auxiliar_OPEX_P!AG$3:AG$128,N(Auxiliar_OPEX_P!$C$3:$C$128=$B4))</f>
        <v>14.403415720910379</v>
      </c>
      <c r="AJ4" s="107">
        <f>SUMPRODUCT(Auxiliar_OPEX_P!AH$3:AH$128,N(Auxiliar_OPEX_P!$C$3:$C$128=$B4))</f>
        <v>14.403415720910379</v>
      </c>
      <c r="AK4" s="107">
        <f>SUMPRODUCT(Auxiliar_OPEX_P!AI$3:AI$128,N(Auxiliar_OPEX_P!$C$3:$C$128=$B4))</f>
        <v>14.403415720910379</v>
      </c>
      <c r="AL4" s="107">
        <f>SUMPRODUCT(Auxiliar_OPEX_P!AJ$3:AJ$128,N(Auxiliar_OPEX_P!$C$3:$C$128=$B4))</f>
        <v>14.403415720910379</v>
      </c>
      <c r="AM4" s="107">
        <f>SUMPRODUCT(Auxiliar_OPEX_P!AK$3:AK$128,N(Auxiliar_OPEX_P!$C$3:$C$128=$B4))</f>
        <v>14.403415720910379</v>
      </c>
      <c r="AN4" s="107">
        <f>SUMPRODUCT(Auxiliar_OPEX_P!AL$3:AL$128,N(Auxiliar_OPEX_P!$C$3:$C$128=$B4))</f>
        <v>14.630402899388219</v>
      </c>
      <c r="AO4" s="107">
        <f>SUMPRODUCT(Auxiliar_OPEX_P!AM$3:AM$128,N(Auxiliar_OPEX_P!$C$3:$C$128=$B4))</f>
        <v>14.630402899388219</v>
      </c>
      <c r="AP4" s="107">
        <f>SUMPRODUCT(Auxiliar_OPEX_P!AN$3:AN$128,N(Auxiliar_OPEX_P!$C$3:$C$128=$B4))</f>
        <v>14.630402899388219</v>
      </c>
      <c r="AQ4" s="107">
        <f>SUMPRODUCT(Auxiliar_OPEX_P!AO$3:AO$128,N(Auxiliar_OPEX_P!$C$3:$C$128=$B4))</f>
        <v>14.630402899388219</v>
      </c>
      <c r="AR4" s="107">
        <f>SUMPRODUCT(Auxiliar_OPEX_P!AP$3:AP$128,N(Auxiliar_OPEX_P!$C$3:$C$128=$B4))</f>
        <v>14.630402899388219</v>
      </c>
      <c r="AS4" s="107">
        <f>SUMPRODUCT(Auxiliar_OPEX_P!AQ$3:AQ$128,N(Auxiliar_OPEX_P!$C$3:$C$128=$B4))</f>
        <v>14.630402899388219</v>
      </c>
      <c r="AT4" s="107">
        <f>SUMPRODUCT(Auxiliar_OPEX_P!AR$3:AR$128,N(Auxiliar_OPEX_P!$C$3:$C$128=$B4))</f>
        <v>14.630402899388219</v>
      </c>
      <c r="AU4" s="107">
        <f>SUMPRODUCT(Auxiliar_OPEX_P!AS$3:AS$128,N(Auxiliar_OPEX_P!$C$3:$C$128=$B4))</f>
        <v>14.630402899388219</v>
      </c>
      <c r="AV4" s="107">
        <f>SUMPRODUCT(Auxiliar_OPEX_P!AT$3:AT$128,N(Auxiliar_OPEX_P!$C$3:$C$128=$B4))</f>
        <v>14.630402899388219</v>
      </c>
      <c r="AW4" s="107">
        <f>SUMPRODUCT(Auxiliar_OPEX_P!AU$3:AU$128,N(Auxiliar_OPEX_P!$C$3:$C$128=$B4))</f>
        <v>14.630402899388219</v>
      </c>
      <c r="AX4" s="107">
        <f>SUMPRODUCT(Auxiliar_OPEX_P!AV$3:AV$128,N(Auxiliar_OPEX_P!$C$3:$C$128=$B4))</f>
        <v>14.630402899388219</v>
      </c>
      <c r="AY4" s="107">
        <f>SUMPRODUCT(Auxiliar_OPEX_P!AW$3:AW$128,N(Auxiliar_OPEX_P!$C$3:$C$128=$B4))</f>
        <v>14.630402899388219</v>
      </c>
      <c r="AZ4" s="107">
        <f>SUMPRODUCT(Auxiliar_OPEX_P!AX$3:AX$128,N(Auxiliar_OPEX_P!$C$3:$C$128=$B4))</f>
        <v>14.866485227498957</v>
      </c>
      <c r="BA4" s="107">
        <f>SUMPRODUCT(Auxiliar_OPEX_P!AY$3:AY$128,N(Auxiliar_OPEX_P!$C$3:$C$128=$B4))</f>
        <v>14.866485227498957</v>
      </c>
      <c r="BB4" s="107">
        <f>SUMPRODUCT(Auxiliar_OPEX_P!AZ$3:AZ$128,N(Auxiliar_OPEX_P!$C$3:$C$128=$B4))</f>
        <v>14.866485227498957</v>
      </c>
      <c r="BC4" s="107">
        <f>SUMPRODUCT(Auxiliar_OPEX_P!BA$3:BA$128,N(Auxiliar_OPEX_P!$C$3:$C$128=$B4))</f>
        <v>14.866485227498957</v>
      </c>
      <c r="BD4" s="107">
        <f>SUMPRODUCT(Auxiliar_OPEX_P!BB$3:BB$128,N(Auxiliar_OPEX_P!$C$3:$C$128=$B4))</f>
        <v>14.866485227498957</v>
      </c>
      <c r="BE4" s="107">
        <f>SUMPRODUCT(Auxiliar_OPEX_P!BC$3:BC$128,N(Auxiliar_OPEX_P!$C$3:$C$128=$B4))</f>
        <v>14.866485227498957</v>
      </c>
      <c r="BF4" s="107">
        <f>SUMPRODUCT(Auxiliar_OPEX_P!BD$3:BD$128,N(Auxiliar_OPEX_P!$C$3:$C$128=$B4))</f>
        <v>14.866485227498957</v>
      </c>
      <c r="BG4" s="107">
        <f>SUMPRODUCT(Auxiliar_OPEX_P!BE$3:BE$128,N(Auxiliar_OPEX_P!$C$3:$C$128=$B4))</f>
        <v>14.866485227498957</v>
      </c>
      <c r="BH4" s="107">
        <f>SUMPRODUCT(Auxiliar_OPEX_P!BF$3:BF$128,N(Auxiliar_OPEX_P!$C$3:$C$128=$B4))</f>
        <v>14.866485227498957</v>
      </c>
      <c r="BI4" s="107">
        <f>SUMPRODUCT(Auxiliar_OPEX_P!BG$3:BG$128,N(Auxiliar_OPEX_P!$C$3:$C$128=$B4))</f>
        <v>14.866485227498957</v>
      </c>
      <c r="BJ4" s="107">
        <f>SUMPRODUCT(Auxiliar_OPEX_P!BH$3:BH$128,N(Auxiliar_OPEX_P!$C$3:$C$128=$B4))</f>
        <v>14.866485227498957</v>
      </c>
      <c r="BK4" s="107">
        <f>SUMPRODUCT(Auxiliar_OPEX_P!BI$3:BI$128,N(Auxiliar_OPEX_P!$C$3:$C$128=$B4))</f>
        <v>14.866485227498957</v>
      </c>
      <c r="BL4" s="107">
        <f>SUMPRODUCT(Auxiliar_OPEX_P!BJ$3:BJ$128,N(Auxiliar_OPEX_P!$C$3:$C$128=$B4))</f>
        <v>15.089992158372311</v>
      </c>
      <c r="BM4" s="107">
        <f>SUMPRODUCT(Auxiliar_OPEX_P!BK$3:BK$128,N(Auxiliar_OPEX_P!$C$3:$C$128=$B4))</f>
        <v>15.089992158372311</v>
      </c>
      <c r="BN4" s="107">
        <f>SUMPRODUCT(Auxiliar_OPEX_P!BL$3:BL$128,N(Auxiliar_OPEX_P!$C$3:$C$128=$B4))</f>
        <v>15.089992158372311</v>
      </c>
      <c r="BO4" s="107">
        <f>SUMPRODUCT(Auxiliar_OPEX_P!BM$3:BM$128,N(Auxiliar_OPEX_P!$C$3:$C$128=$B4))</f>
        <v>15.089992158372311</v>
      </c>
      <c r="BP4" s="107">
        <f>SUMPRODUCT(Auxiliar_OPEX_P!BN$3:BN$128,N(Auxiliar_OPEX_P!$C$3:$C$128=$B4))</f>
        <v>15.089992158372311</v>
      </c>
      <c r="BQ4" s="107">
        <f>SUMPRODUCT(Auxiliar_OPEX_P!BO$3:BO$128,N(Auxiliar_OPEX_P!$C$3:$C$128=$B4))</f>
        <v>15.089992158372311</v>
      </c>
      <c r="BR4" s="107">
        <f>SUMPRODUCT(Auxiliar_OPEX_P!BP$3:BP$128,N(Auxiliar_OPEX_P!$C$3:$C$128=$B4))</f>
        <v>15.089992158372311</v>
      </c>
      <c r="BS4" s="107">
        <f>SUMPRODUCT(Auxiliar_OPEX_P!BQ$3:BQ$128,N(Auxiliar_OPEX_P!$C$3:$C$128=$B4))</f>
        <v>15.089992158372311</v>
      </c>
      <c r="BT4" s="107">
        <f>SUMPRODUCT(Auxiliar_OPEX_P!BR$3:BR$128,N(Auxiliar_OPEX_P!$C$3:$C$128=$B4))</f>
        <v>15.089992158372311</v>
      </c>
      <c r="BU4" s="107">
        <f>SUMPRODUCT(Auxiliar_OPEX_P!BS$3:BS$128,N(Auxiliar_OPEX_P!$C$3:$C$128=$B4))</f>
        <v>15.089992158372311</v>
      </c>
      <c r="BV4" s="107">
        <f>SUMPRODUCT(Auxiliar_OPEX_P!BT$3:BT$128,N(Auxiliar_OPEX_P!$C$3:$C$128=$B4))</f>
        <v>15.089992158372311</v>
      </c>
      <c r="BW4" s="107">
        <f>SUMPRODUCT(Auxiliar_OPEX_P!BU$3:BU$128,N(Auxiliar_OPEX_P!$C$3:$C$128=$B4))</f>
        <v>15.089992158372311</v>
      </c>
      <c r="BX4" s="107">
        <f>SUMPRODUCT(Auxiliar_OPEX_P!BV$3:BV$128,N(Auxiliar_OPEX_P!$C$3:$C$128=$B4))</f>
        <v>15.296836858991167</v>
      </c>
      <c r="BY4" s="107">
        <f>SUMPRODUCT(Auxiliar_OPEX_P!BW$3:BW$128,N(Auxiliar_OPEX_P!$C$3:$C$128=$B4))</f>
        <v>15.296836858991167</v>
      </c>
      <c r="BZ4" s="107">
        <f>SUMPRODUCT(Auxiliar_OPEX_P!BX$3:BX$128,N(Auxiliar_OPEX_P!$C$3:$C$128=$B4))</f>
        <v>15.296836858991167</v>
      </c>
      <c r="CA4" s="107">
        <f>SUMPRODUCT(Auxiliar_OPEX_P!BY$3:BY$128,N(Auxiliar_OPEX_P!$C$3:$C$128=$B4))</f>
        <v>15.296836858991167</v>
      </c>
      <c r="CB4" s="107">
        <f>SUMPRODUCT(Auxiliar_OPEX_P!BZ$3:BZ$128,N(Auxiliar_OPEX_P!$C$3:$C$128=$B4))</f>
        <v>15.296836858991167</v>
      </c>
      <c r="CC4" s="107">
        <f>SUMPRODUCT(Auxiliar_OPEX_P!CA$3:CA$128,N(Auxiliar_OPEX_P!$C$3:$C$128=$B4))</f>
        <v>15.296836858991167</v>
      </c>
      <c r="CD4" s="107">
        <f>SUMPRODUCT(Auxiliar_OPEX_P!CB$3:CB$128,N(Auxiliar_OPEX_P!$C$3:$C$128=$B4))</f>
        <v>15.296836858991167</v>
      </c>
      <c r="CE4" s="107">
        <f>SUMPRODUCT(Auxiliar_OPEX_P!CC$3:CC$128,N(Auxiliar_OPEX_P!$C$3:$C$128=$B4))</f>
        <v>15.296836858991167</v>
      </c>
      <c r="CF4" s="107">
        <f>SUMPRODUCT(Auxiliar_OPEX_P!CD$3:CD$128,N(Auxiliar_OPEX_P!$C$3:$C$128=$B4))</f>
        <v>15.296836858991167</v>
      </c>
      <c r="CG4" s="107">
        <f>SUMPRODUCT(Auxiliar_OPEX_P!CE$3:CE$128,N(Auxiliar_OPEX_P!$C$3:$C$128=$B4))</f>
        <v>15.296836858991167</v>
      </c>
      <c r="CH4" s="107">
        <f>SUMPRODUCT(Auxiliar_OPEX_P!CF$3:CF$128,N(Auxiliar_OPEX_P!$C$3:$C$128=$B4))</f>
        <v>15.296836858991167</v>
      </c>
      <c r="CI4" s="107">
        <f>SUMPRODUCT(Auxiliar_OPEX_P!CG$3:CG$128,N(Auxiliar_OPEX_P!$C$3:$C$128=$B4))</f>
        <v>15.296836858991167</v>
      </c>
      <c r="CK4" s="51"/>
      <c r="CL4" s="51"/>
      <c r="CM4" s="51"/>
      <c r="CN4" s="51"/>
      <c r="CO4" s="51"/>
      <c r="CP4" s="51"/>
      <c r="CQ4" s="51"/>
    </row>
    <row r="5" spans="1:95" x14ac:dyDescent="0.3">
      <c r="A5" s="361"/>
      <c r="B5" s="1" t="s">
        <v>139</v>
      </c>
      <c r="C5" s="1" t="s">
        <v>310</v>
      </c>
      <c r="D5" s="1">
        <f t="shared" si="3"/>
        <v>61</v>
      </c>
      <c r="E5" s="1">
        <f t="shared" si="3"/>
        <v>61</v>
      </c>
      <c r="F5" s="1">
        <f t="shared" si="3"/>
        <v>61</v>
      </c>
      <c r="G5" s="1">
        <f t="shared" si="3"/>
        <v>61</v>
      </c>
      <c r="H5" s="107">
        <f>SUMPRODUCT(Auxiliar_OPEX_P!F$3:F$128,N(Auxiliar_OPEX_P!$C$3:$C$128=$B5))</f>
        <v>61</v>
      </c>
      <c r="I5" s="107">
        <f>SUMPRODUCT(Auxiliar_OPEX_P!G$3:G$128,N(Auxiliar_OPEX_P!$C$3:$C$128=$B5))</f>
        <v>61</v>
      </c>
      <c r="J5" s="107">
        <f>SUMPRODUCT(Auxiliar_OPEX_P!H$3:H$128,N(Auxiliar_OPEX_P!$C$3:$C$128=$B5))</f>
        <v>61</v>
      </c>
      <c r="K5" s="107">
        <f>SUMPRODUCT(Auxiliar_OPEX_P!I$3:I$128,N(Auxiliar_OPEX_P!$C$3:$C$128=$B5))</f>
        <v>61</v>
      </c>
      <c r="L5" s="107">
        <f>SUMPRODUCT(Auxiliar_OPEX_P!J$3:J$128,N(Auxiliar_OPEX_P!$C$3:$C$128=$B5))</f>
        <v>61</v>
      </c>
      <c r="M5" s="107">
        <f>SUMPRODUCT(Auxiliar_OPEX_P!K$3:K$128,N(Auxiliar_OPEX_P!$C$3:$C$128=$B5))</f>
        <v>61</v>
      </c>
      <c r="N5" s="107">
        <f>SUMPRODUCT(Auxiliar_OPEX_P!L$3:L$128,N(Auxiliar_OPEX_P!$C$3:$C$128=$B5))</f>
        <v>61</v>
      </c>
      <c r="O5" s="107">
        <f>SUMPRODUCT(Auxiliar_OPEX_P!M$3:M$128,N(Auxiliar_OPEX_P!$C$3:$C$128=$B5))</f>
        <v>61</v>
      </c>
      <c r="P5" s="107">
        <f>SUMPRODUCT(Auxiliar_OPEX_P!N$3:N$128,N(Auxiliar_OPEX_P!$C$3:$C$128=$B5))</f>
        <v>61.664040607223974</v>
      </c>
      <c r="Q5" s="107">
        <f>SUMPRODUCT(Auxiliar_OPEX_P!O$3:O$128,N(Auxiliar_OPEX_P!$C$3:$C$128=$B5))</f>
        <v>61.664040607223974</v>
      </c>
      <c r="R5" s="107">
        <f>SUMPRODUCT(Auxiliar_OPEX_P!P$3:P$128,N(Auxiliar_OPEX_P!$C$3:$C$128=$B5))</f>
        <v>61.664040607223974</v>
      </c>
      <c r="S5" s="107">
        <f>SUMPRODUCT(Auxiliar_OPEX_P!Q$3:Q$128,N(Auxiliar_OPEX_P!$C$3:$C$128=$B5))</f>
        <v>61.664040607223974</v>
      </c>
      <c r="T5" s="107">
        <f>SUMPRODUCT(Auxiliar_OPEX_P!R$3:R$128,N(Auxiliar_OPEX_P!$C$3:$C$128=$B5))</f>
        <v>61.664040607223974</v>
      </c>
      <c r="U5" s="107">
        <f>SUMPRODUCT(Auxiliar_OPEX_P!S$3:S$128,N(Auxiliar_OPEX_P!$C$3:$C$128=$B5))</f>
        <v>61.664040607223974</v>
      </c>
      <c r="V5" s="107">
        <f>SUMPRODUCT(Auxiliar_OPEX_P!T$3:T$128,N(Auxiliar_OPEX_P!$C$3:$C$128=$B5))</f>
        <v>61.664040607223974</v>
      </c>
      <c r="W5" s="107">
        <f>SUMPRODUCT(Auxiliar_OPEX_P!U$3:U$128,N(Auxiliar_OPEX_P!$C$3:$C$128=$B5))</f>
        <v>61.664040607223974</v>
      </c>
      <c r="X5" s="107">
        <f>SUMPRODUCT(Auxiliar_OPEX_P!V$3:V$128,N(Auxiliar_OPEX_P!$C$3:$C$128=$B5))</f>
        <v>61.664040607223974</v>
      </c>
      <c r="Y5" s="107">
        <f>SUMPRODUCT(Auxiliar_OPEX_P!W$3:W$128,N(Auxiliar_OPEX_P!$C$3:$C$128=$B5))</f>
        <v>61.664040607223974</v>
      </c>
      <c r="Z5" s="107">
        <f>SUMPRODUCT(Auxiliar_OPEX_P!X$3:X$128,N(Auxiliar_OPEX_P!$C$3:$C$128=$B5))</f>
        <v>61.664040607223974</v>
      </c>
      <c r="AA5" s="107">
        <f>SUMPRODUCT(Auxiliar_OPEX_P!Y$3:Y$128,N(Auxiliar_OPEX_P!$C$3:$C$128=$B5))</f>
        <v>61.664040607223974</v>
      </c>
      <c r="AB5" s="107">
        <f>SUMPRODUCT(Auxiliar_OPEX_P!Z$3:Z$128,N(Auxiliar_OPEX_P!$C$3:$C$128=$B5))</f>
        <v>62.955560410032106</v>
      </c>
      <c r="AC5" s="107">
        <f>SUMPRODUCT(Auxiliar_OPEX_P!AA$3:AA$128,N(Auxiliar_OPEX_P!$C$3:$C$128=$B5))</f>
        <v>62.955560410032106</v>
      </c>
      <c r="AD5" s="107">
        <f>SUMPRODUCT(Auxiliar_OPEX_P!AB$3:AB$128,N(Auxiliar_OPEX_P!$C$3:$C$128=$B5))</f>
        <v>62.955560410032106</v>
      </c>
      <c r="AE5" s="107">
        <f>SUMPRODUCT(Auxiliar_OPEX_P!AC$3:AC$128,N(Auxiliar_OPEX_P!$C$3:$C$128=$B5))</f>
        <v>62.955560410032106</v>
      </c>
      <c r="AF5" s="107">
        <f>SUMPRODUCT(Auxiliar_OPEX_P!AD$3:AD$128,N(Auxiliar_OPEX_P!$C$3:$C$128=$B5))</f>
        <v>62.955560410032106</v>
      </c>
      <c r="AG5" s="107">
        <f>SUMPRODUCT(Auxiliar_OPEX_P!AE$3:AE$128,N(Auxiliar_OPEX_P!$C$3:$C$128=$B5))</f>
        <v>62.955560410032106</v>
      </c>
      <c r="AH5" s="107">
        <f>SUMPRODUCT(Auxiliar_OPEX_P!AF$3:AF$128,N(Auxiliar_OPEX_P!$C$3:$C$128=$B5))</f>
        <v>62.955560410032106</v>
      </c>
      <c r="AI5" s="107">
        <f>SUMPRODUCT(Auxiliar_OPEX_P!AG$3:AG$128,N(Auxiliar_OPEX_P!$C$3:$C$128=$B5))</f>
        <v>62.955560410032106</v>
      </c>
      <c r="AJ5" s="107">
        <f>SUMPRODUCT(Auxiliar_OPEX_P!AH$3:AH$128,N(Auxiliar_OPEX_P!$C$3:$C$128=$B5))</f>
        <v>62.955560410032106</v>
      </c>
      <c r="AK5" s="107">
        <f>SUMPRODUCT(Auxiliar_OPEX_P!AI$3:AI$128,N(Auxiliar_OPEX_P!$C$3:$C$128=$B5))</f>
        <v>62.955560410032106</v>
      </c>
      <c r="AL5" s="107">
        <f>SUMPRODUCT(Auxiliar_OPEX_P!AJ$3:AJ$128,N(Auxiliar_OPEX_P!$C$3:$C$128=$B5))</f>
        <v>62.955560410032106</v>
      </c>
      <c r="AM5" s="107">
        <f>SUMPRODUCT(Auxiliar_OPEX_P!AK$3:AK$128,N(Auxiliar_OPEX_P!$C$3:$C$128=$B5))</f>
        <v>62.955560410032106</v>
      </c>
      <c r="AN5" s="107">
        <f>SUMPRODUCT(Auxiliar_OPEX_P!AL$3:AL$128,N(Auxiliar_OPEX_P!$C$3:$C$128=$B5))</f>
        <v>63.978326584270974</v>
      </c>
      <c r="AO5" s="107">
        <f>SUMPRODUCT(Auxiliar_OPEX_P!AM$3:AM$128,N(Auxiliar_OPEX_P!$C$3:$C$128=$B5))</f>
        <v>63.978326584270974</v>
      </c>
      <c r="AP5" s="107">
        <f>SUMPRODUCT(Auxiliar_OPEX_P!AN$3:AN$128,N(Auxiliar_OPEX_P!$C$3:$C$128=$B5))</f>
        <v>63.978326584270974</v>
      </c>
      <c r="AQ5" s="107">
        <f>SUMPRODUCT(Auxiliar_OPEX_P!AO$3:AO$128,N(Auxiliar_OPEX_P!$C$3:$C$128=$B5))</f>
        <v>63.978326584270974</v>
      </c>
      <c r="AR5" s="107">
        <f>SUMPRODUCT(Auxiliar_OPEX_P!AP$3:AP$128,N(Auxiliar_OPEX_P!$C$3:$C$128=$B5))</f>
        <v>63.978326584270974</v>
      </c>
      <c r="AS5" s="107">
        <f>SUMPRODUCT(Auxiliar_OPEX_P!AQ$3:AQ$128,N(Auxiliar_OPEX_P!$C$3:$C$128=$B5))</f>
        <v>63.978326584270974</v>
      </c>
      <c r="AT5" s="107">
        <f>SUMPRODUCT(Auxiliar_OPEX_P!AR$3:AR$128,N(Auxiliar_OPEX_P!$C$3:$C$128=$B5))</f>
        <v>63.978326584270974</v>
      </c>
      <c r="AU5" s="107">
        <f>SUMPRODUCT(Auxiliar_OPEX_P!AS$3:AS$128,N(Auxiliar_OPEX_P!$C$3:$C$128=$B5))</f>
        <v>63.978326584270974</v>
      </c>
      <c r="AV5" s="107">
        <f>SUMPRODUCT(Auxiliar_OPEX_P!AT$3:AT$128,N(Auxiliar_OPEX_P!$C$3:$C$128=$B5))</f>
        <v>63.978326584270974</v>
      </c>
      <c r="AW5" s="107">
        <f>SUMPRODUCT(Auxiliar_OPEX_P!AU$3:AU$128,N(Auxiliar_OPEX_P!$C$3:$C$128=$B5))</f>
        <v>63.978326584270974</v>
      </c>
      <c r="AX5" s="107">
        <f>SUMPRODUCT(Auxiliar_OPEX_P!AV$3:AV$128,N(Auxiliar_OPEX_P!$C$3:$C$128=$B5))</f>
        <v>63.978326584270974</v>
      </c>
      <c r="AY5" s="107">
        <f>SUMPRODUCT(Auxiliar_OPEX_P!AW$3:AW$128,N(Auxiliar_OPEX_P!$C$3:$C$128=$B5))</f>
        <v>63.978326584270974</v>
      </c>
      <c r="AZ5" s="107">
        <f>SUMPRODUCT(Auxiliar_OPEX_P!AX$3:AX$128,N(Auxiliar_OPEX_P!$C$3:$C$128=$B5))</f>
        <v>65.042552781229105</v>
      </c>
      <c r="BA5" s="107">
        <f>SUMPRODUCT(Auxiliar_OPEX_P!AY$3:AY$128,N(Auxiliar_OPEX_P!$C$3:$C$128=$B5))</f>
        <v>65.042552781229105</v>
      </c>
      <c r="BB5" s="107">
        <f>SUMPRODUCT(Auxiliar_OPEX_P!AZ$3:AZ$128,N(Auxiliar_OPEX_P!$C$3:$C$128=$B5))</f>
        <v>65.042552781229105</v>
      </c>
      <c r="BC5" s="107">
        <f>SUMPRODUCT(Auxiliar_OPEX_P!BA$3:BA$128,N(Auxiliar_OPEX_P!$C$3:$C$128=$B5))</f>
        <v>65.042552781229105</v>
      </c>
      <c r="BD5" s="107">
        <f>SUMPRODUCT(Auxiliar_OPEX_P!BB$3:BB$128,N(Auxiliar_OPEX_P!$C$3:$C$128=$B5))</f>
        <v>65.042552781229105</v>
      </c>
      <c r="BE5" s="107">
        <f>SUMPRODUCT(Auxiliar_OPEX_P!BC$3:BC$128,N(Auxiliar_OPEX_P!$C$3:$C$128=$B5))</f>
        <v>65.042552781229105</v>
      </c>
      <c r="BF5" s="107">
        <f>SUMPRODUCT(Auxiliar_OPEX_P!BD$3:BD$128,N(Auxiliar_OPEX_P!$C$3:$C$128=$B5))</f>
        <v>65.042552781229105</v>
      </c>
      <c r="BG5" s="107">
        <f>SUMPRODUCT(Auxiliar_OPEX_P!BE$3:BE$128,N(Auxiliar_OPEX_P!$C$3:$C$128=$B5))</f>
        <v>65.042552781229105</v>
      </c>
      <c r="BH5" s="107">
        <f>SUMPRODUCT(Auxiliar_OPEX_P!BF$3:BF$128,N(Auxiliar_OPEX_P!$C$3:$C$128=$B5))</f>
        <v>65.042552781229105</v>
      </c>
      <c r="BI5" s="107">
        <f>SUMPRODUCT(Auxiliar_OPEX_P!BG$3:BG$128,N(Auxiliar_OPEX_P!$C$3:$C$128=$B5))</f>
        <v>65.042552781229105</v>
      </c>
      <c r="BJ5" s="107">
        <f>SUMPRODUCT(Auxiliar_OPEX_P!BH$3:BH$128,N(Auxiliar_OPEX_P!$C$3:$C$128=$B5))</f>
        <v>65.042552781229105</v>
      </c>
      <c r="BK5" s="107">
        <f>SUMPRODUCT(Auxiliar_OPEX_P!BI$3:BI$128,N(Auxiliar_OPEX_P!$C$3:$C$128=$B5))</f>
        <v>65.042552781229105</v>
      </c>
      <c r="BL5" s="107">
        <f>SUMPRODUCT(Auxiliar_OPEX_P!BJ$3:BJ$128,N(Auxiliar_OPEX_P!$C$3:$C$128=$B5))</f>
        <v>65.91221025989482</v>
      </c>
      <c r="BM5" s="107">
        <f>SUMPRODUCT(Auxiliar_OPEX_P!BK$3:BK$128,N(Auxiliar_OPEX_P!$C$3:$C$128=$B5))</f>
        <v>65.91221025989482</v>
      </c>
      <c r="BN5" s="107">
        <f>SUMPRODUCT(Auxiliar_OPEX_P!BL$3:BL$128,N(Auxiliar_OPEX_P!$C$3:$C$128=$B5))</f>
        <v>65.91221025989482</v>
      </c>
      <c r="BO5" s="107">
        <f>SUMPRODUCT(Auxiliar_OPEX_P!BM$3:BM$128,N(Auxiliar_OPEX_P!$C$3:$C$128=$B5))</f>
        <v>65.91221025989482</v>
      </c>
      <c r="BP5" s="107">
        <f>SUMPRODUCT(Auxiliar_OPEX_P!BN$3:BN$128,N(Auxiliar_OPEX_P!$C$3:$C$128=$B5))</f>
        <v>65.91221025989482</v>
      </c>
      <c r="BQ5" s="107">
        <f>SUMPRODUCT(Auxiliar_OPEX_P!BO$3:BO$128,N(Auxiliar_OPEX_P!$C$3:$C$128=$B5))</f>
        <v>65.91221025989482</v>
      </c>
      <c r="BR5" s="107">
        <f>SUMPRODUCT(Auxiliar_OPEX_P!BP$3:BP$128,N(Auxiliar_OPEX_P!$C$3:$C$128=$B5))</f>
        <v>65.91221025989482</v>
      </c>
      <c r="BS5" s="107">
        <f>SUMPRODUCT(Auxiliar_OPEX_P!BQ$3:BQ$128,N(Auxiliar_OPEX_P!$C$3:$C$128=$B5))</f>
        <v>65.91221025989482</v>
      </c>
      <c r="BT5" s="107">
        <f>SUMPRODUCT(Auxiliar_OPEX_P!BR$3:BR$128,N(Auxiliar_OPEX_P!$C$3:$C$128=$B5))</f>
        <v>65.91221025989482</v>
      </c>
      <c r="BU5" s="107">
        <f>SUMPRODUCT(Auxiliar_OPEX_P!BS$3:BS$128,N(Auxiliar_OPEX_P!$C$3:$C$128=$B5))</f>
        <v>65.91221025989482</v>
      </c>
      <c r="BV5" s="107">
        <f>SUMPRODUCT(Auxiliar_OPEX_P!BT$3:BT$128,N(Auxiliar_OPEX_P!$C$3:$C$128=$B5))</f>
        <v>65.91221025989482</v>
      </c>
      <c r="BW5" s="107">
        <f>SUMPRODUCT(Auxiliar_OPEX_P!BU$3:BU$128,N(Auxiliar_OPEX_P!$C$3:$C$128=$B5))</f>
        <v>65.91221025989482</v>
      </c>
      <c r="BX5" s="107">
        <f>SUMPRODUCT(Auxiliar_OPEX_P!BV$3:BV$128,N(Auxiliar_OPEX_P!$C$3:$C$128=$B5))</f>
        <v>66.716365522822429</v>
      </c>
      <c r="BY5" s="107">
        <f>SUMPRODUCT(Auxiliar_OPEX_P!BW$3:BW$128,N(Auxiliar_OPEX_P!$C$3:$C$128=$B5))</f>
        <v>66.716365522822429</v>
      </c>
      <c r="BZ5" s="107">
        <f>SUMPRODUCT(Auxiliar_OPEX_P!BX$3:BX$128,N(Auxiliar_OPEX_P!$C$3:$C$128=$B5))</f>
        <v>66.716365522822429</v>
      </c>
      <c r="CA5" s="107">
        <f>SUMPRODUCT(Auxiliar_OPEX_P!BY$3:BY$128,N(Auxiliar_OPEX_P!$C$3:$C$128=$B5))</f>
        <v>66.716365522822429</v>
      </c>
      <c r="CB5" s="107">
        <f>SUMPRODUCT(Auxiliar_OPEX_P!BZ$3:BZ$128,N(Auxiliar_OPEX_P!$C$3:$C$128=$B5))</f>
        <v>66.716365522822429</v>
      </c>
      <c r="CC5" s="107">
        <f>SUMPRODUCT(Auxiliar_OPEX_P!CA$3:CA$128,N(Auxiliar_OPEX_P!$C$3:$C$128=$B5))</f>
        <v>66.716365522822429</v>
      </c>
      <c r="CD5" s="107">
        <f>SUMPRODUCT(Auxiliar_OPEX_P!CB$3:CB$128,N(Auxiliar_OPEX_P!$C$3:$C$128=$B5))</f>
        <v>66.716365522822429</v>
      </c>
      <c r="CE5" s="107">
        <f>SUMPRODUCT(Auxiliar_OPEX_P!CC$3:CC$128,N(Auxiliar_OPEX_P!$C$3:$C$128=$B5))</f>
        <v>66.716365522822429</v>
      </c>
      <c r="CF5" s="107">
        <f>SUMPRODUCT(Auxiliar_OPEX_P!CD$3:CD$128,N(Auxiliar_OPEX_P!$C$3:$C$128=$B5))</f>
        <v>66.716365522822429</v>
      </c>
      <c r="CG5" s="107">
        <f>SUMPRODUCT(Auxiliar_OPEX_P!CE$3:CE$128,N(Auxiliar_OPEX_P!$C$3:$C$128=$B5))</f>
        <v>66.716365522822429</v>
      </c>
      <c r="CH5" s="107">
        <f>SUMPRODUCT(Auxiliar_OPEX_P!CF$3:CF$128,N(Auxiliar_OPEX_P!$C$3:$C$128=$B5))</f>
        <v>66.716365522822429</v>
      </c>
      <c r="CI5" s="107">
        <f>SUMPRODUCT(Auxiliar_OPEX_P!CG$3:CG$128,N(Auxiliar_OPEX_P!$C$3:$C$128=$B5))</f>
        <v>66.716365522822429</v>
      </c>
      <c r="CK5" s="51"/>
      <c r="CL5" s="51"/>
      <c r="CM5" s="51"/>
      <c r="CN5" s="51"/>
      <c r="CO5" s="51"/>
      <c r="CP5" s="51"/>
      <c r="CQ5" s="51"/>
    </row>
    <row r="6" spans="1:95" x14ac:dyDescent="0.3">
      <c r="A6" s="361"/>
      <c r="B6" s="1" t="s">
        <v>167</v>
      </c>
      <c r="C6" s="1" t="s">
        <v>312</v>
      </c>
      <c r="D6" s="1">
        <f t="shared" si="3"/>
        <v>601</v>
      </c>
      <c r="E6" s="1">
        <f t="shared" si="3"/>
        <v>601</v>
      </c>
      <c r="F6" s="1">
        <f t="shared" si="3"/>
        <v>601</v>
      </c>
      <c r="G6" s="1">
        <f t="shared" si="3"/>
        <v>601</v>
      </c>
      <c r="H6" s="107">
        <f>SUMPRODUCT(Auxiliar_OPEX_P!F$3:F$128,N(Auxiliar_OPEX_P!$C$3:$C$128=$B6))</f>
        <v>601</v>
      </c>
      <c r="I6" s="107">
        <f>SUMPRODUCT(Auxiliar_OPEX_P!G$3:G$128,N(Auxiliar_OPEX_P!$C$3:$C$128=$B6))</f>
        <v>601</v>
      </c>
      <c r="J6" s="107">
        <f>SUMPRODUCT(Auxiliar_OPEX_P!H$3:H$128,N(Auxiliar_OPEX_P!$C$3:$C$128=$B6))</f>
        <v>601</v>
      </c>
      <c r="K6" s="107">
        <f>SUMPRODUCT(Auxiliar_OPEX_P!I$3:I$128,N(Auxiliar_OPEX_P!$C$3:$C$128=$B6))</f>
        <v>601</v>
      </c>
      <c r="L6" s="107">
        <f>SUMPRODUCT(Auxiliar_OPEX_P!J$3:J$128,N(Auxiliar_OPEX_P!$C$3:$C$128=$B6))</f>
        <v>601</v>
      </c>
      <c r="M6" s="107">
        <f>SUMPRODUCT(Auxiliar_OPEX_P!K$3:K$128,N(Auxiliar_OPEX_P!$C$3:$C$128=$B6))</f>
        <v>601</v>
      </c>
      <c r="N6" s="107">
        <f>SUMPRODUCT(Auxiliar_OPEX_P!L$3:L$128,N(Auxiliar_OPEX_P!$C$3:$C$128=$B6))</f>
        <v>601</v>
      </c>
      <c r="O6" s="107">
        <f>SUMPRODUCT(Auxiliar_OPEX_P!M$3:M$128,N(Auxiliar_OPEX_P!$C$3:$C$128=$B6))</f>
        <v>601</v>
      </c>
      <c r="P6" s="107">
        <f>SUMPRODUCT(Auxiliar_OPEX_P!N$3:N$128,N(Auxiliar_OPEX_P!$C$3:$C$128=$B6))</f>
        <v>629.88820478653656</v>
      </c>
      <c r="Q6" s="107">
        <f>SUMPRODUCT(Auxiliar_OPEX_P!O$3:O$128,N(Auxiliar_OPEX_P!$C$3:$C$128=$B6))</f>
        <v>629.88820478653656</v>
      </c>
      <c r="R6" s="107">
        <f>SUMPRODUCT(Auxiliar_OPEX_P!P$3:P$128,N(Auxiliar_OPEX_P!$C$3:$C$128=$B6))</f>
        <v>629.88820478653656</v>
      </c>
      <c r="S6" s="107">
        <f>SUMPRODUCT(Auxiliar_OPEX_P!Q$3:Q$128,N(Auxiliar_OPEX_P!$C$3:$C$128=$B6))</f>
        <v>629.88820478653656</v>
      </c>
      <c r="T6" s="107">
        <f>SUMPRODUCT(Auxiliar_OPEX_P!R$3:R$128,N(Auxiliar_OPEX_P!$C$3:$C$128=$B6))</f>
        <v>629.88820478653656</v>
      </c>
      <c r="U6" s="107">
        <f>SUMPRODUCT(Auxiliar_OPEX_P!S$3:S$128,N(Auxiliar_OPEX_P!$C$3:$C$128=$B6))</f>
        <v>629.88820478653656</v>
      </c>
      <c r="V6" s="107">
        <f>SUMPRODUCT(Auxiliar_OPEX_P!T$3:T$128,N(Auxiliar_OPEX_P!$C$3:$C$128=$B6))</f>
        <v>629.88820478653656</v>
      </c>
      <c r="W6" s="107">
        <f>SUMPRODUCT(Auxiliar_OPEX_P!U$3:U$128,N(Auxiliar_OPEX_P!$C$3:$C$128=$B6))</f>
        <v>629.88820478653656</v>
      </c>
      <c r="X6" s="107">
        <f>SUMPRODUCT(Auxiliar_OPEX_P!V$3:V$128,N(Auxiliar_OPEX_P!$C$3:$C$128=$B6))</f>
        <v>629.88820478653656</v>
      </c>
      <c r="Y6" s="107">
        <f>SUMPRODUCT(Auxiliar_OPEX_P!W$3:W$128,N(Auxiliar_OPEX_P!$C$3:$C$128=$B6))</f>
        <v>629.88820478653656</v>
      </c>
      <c r="Z6" s="107">
        <f>SUMPRODUCT(Auxiliar_OPEX_P!X$3:X$128,N(Auxiliar_OPEX_P!$C$3:$C$128=$B6))</f>
        <v>629.88820478653656</v>
      </c>
      <c r="AA6" s="107">
        <f>SUMPRODUCT(Auxiliar_OPEX_P!Y$3:Y$128,N(Auxiliar_OPEX_P!$C$3:$C$128=$B6))</f>
        <v>629.88820478653656</v>
      </c>
      <c r="AB6" s="107">
        <f>SUMPRODUCT(Auxiliar_OPEX_P!Z$3:Z$128,N(Auxiliar_OPEX_P!$C$3:$C$128=$B6))</f>
        <v>656.15530343146793</v>
      </c>
      <c r="AC6" s="107">
        <f>SUMPRODUCT(Auxiliar_OPEX_P!AA$3:AA$128,N(Auxiliar_OPEX_P!$C$3:$C$128=$B6))</f>
        <v>656.15530343146793</v>
      </c>
      <c r="AD6" s="107">
        <f>SUMPRODUCT(Auxiliar_OPEX_P!AB$3:AB$128,N(Auxiliar_OPEX_P!$C$3:$C$128=$B6))</f>
        <v>656.15530343146793</v>
      </c>
      <c r="AE6" s="107">
        <f>SUMPRODUCT(Auxiliar_OPEX_P!AC$3:AC$128,N(Auxiliar_OPEX_P!$C$3:$C$128=$B6))</f>
        <v>656.15530343146793</v>
      </c>
      <c r="AF6" s="107">
        <f>SUMPRODUCT(Auxiliar_OPEX_P!AD$3:AD$128,N(Auxiliar_OPEX_P!$C$3:$C$128=$B6))</f>
        <v>656.15530343146793</v>
      </c>
      <c r="AG6" s="107">
        <f>SUMPRODUCT(Auxiliar_OPEX_P!AE$3:AE$128,N(Auxiliar_OPEX_P!$C$3:$C$128=$B6))</f>
        <v>656.15530343146793</v>
      </c>
      <c r="AH6" s="107">
        <f>SUMPRODUCT(Auxiliar_OPEX_P!AF$3:AF$128,N(Auxiliar_OPEX_P!$C$3:$C$128=$B6))</f>
        <v>656.15530343146793</v>
      </c>
      <c r="AI6" s="107">
        <f>SUMPRODUCT(Auxiliar_OPEX_P!AG$3:AG$128,N(Auxiliar_OPEX_P!$C$3:$C$128=$B6))</f>
        <v>656.15530343146793</v>
      </c>
      <c r="AJ6" s="107">
        <f>SUMPRODUCT(Auxiliar_OPEX_P!AH$3:AH$128,N(Auxiliar_OPEX_P!$C$3:$C$128=$B6))</f>
        <v>656.15530343146793</v>
      </c>
      <c r="AK6" s="107">
        <f>SUMPRODUCT(Auxiliar_OPEX_P!AI$3:AI$128,N(Auxiliar_OPEX_P!$C$3:$C$128=$B6))</f>
        <v>656.15530343146793</v>
      </c>
      <c r="AL6" s="107">
        <f>SUMPRODUCT(Auxiliar_OPEX_P!AJ$3:AJ$128,N(Auxiliar_OPEX_P!$C$3:$C$128=$B6))</f>
        <v>656.15530343146793</v>
      </c>
      <c r="AM6" s="107">
        <f>SUMPRODUCT(Auxiliar_OPEX_P!AK$3:AK$128,N(Auxiliar_OPEX_P!$C$3:$C$128=$B6))</f>
        <v>656.15530343146793</v>
      </c>
      <c r="AN6" s="107">
        <f>SUMPRODUCT(Auxiliar_OPEX_P!AL$3:AL$128,N(Auxiliar_OPEX_P!$C$3:$C$128=$B6))</f>
        <v>684.24445693707594</v>
      </c>
      <c r="AO6" s="107">
        <f>SUMPRODUCT(Auxiliar_OPEX_P!AM$3:AM$128,N(Auxiliar_OPEX_P!$C$3:$C$128=$B6))</f>
        <v>684.24445693707594</v>
      </c>
      <c r="AP6" s="107">
        <f>SUMPRODUCT(Auxiliar_OPEX_P!AN$3:AN$128,N(Auxiliar_OPEX_P!$C$3:$C$128=$B6))</f>
        <v>684.24445693707594</v>
      </c>
      <c r="AQ6" s="107">
        <f>SUMPRODUCT(Auxiliar_OPEX_P!AO$3:AO$128,N(Auxiliar_OPEX_P!$C$3:$C$128=$B6))</f>
        <v>684.24445693707594</v>
      </c>
      <c r="AR6" s="107">
        <f>SUMPRODUCT(Auxiliar_OPEX_P!AP$3:AP$128,N(Auxiliar_OPEX_P!$C$3:$C$128=$B6))</f>
        <v>684.24445693707594</v>
      </c>
      <c r="AS6" s="107">
        <f>SUMPRODUCT(Auxiliar_OPEX_P!AQ$3:AQ$128,N(Auxiliar_OPEX_P!$C$3:$C$128=$B6))</f>
        <v>684.24445693707594</v>
      </c>
      <c r="AT6" s="107">
        <f>SUMPRODUCT(Auxiliar_OPEX_P!AR$3:AR$128,N(Auxiliar_OPEX_P!$C$3:$C$128=$B6))</f>
        <v>684.24445693707594</v>
      </c>
      <c r="AU6" s="107">
        <f>SUMPRODUCT(Auxiliar_OPEX_P!AS$3:AS$128,N(Auxiliar_OPEX_P!$C$3:$C$128=$B6))</f>
        <v>684.24445693707594</v>
      </c>
      <c r="AV6" s="107">
        <f>SUMPRODUCT(Auxiliar_OPEX_P!AT$3:AT$128,N(Auxiliar_OPEX_P!$C$3:$C$128=$B6))</f>
        <v>684.24445693707594</v>
      </c>
      <c r="AW6" s="107">
        <f>SUMPRODUCT(Auxiliar_OPEX_P!AU$3:AU$128,N(Auxiliar_OPEX_P!$C$3:$C$128=$B6))</f>
        <v>684.24445693707594</v>
      </c>
      <c r="AX6" s="107">
        <f>SUMPRODUCT(Auxiliar_OPEX_P!AV$3:AV$128,N(Auxiliar_OPEX_P!$C$3:$C$128=$B6))</f>
        <v>684.24445693707594</v>
      </c>
      <c r="AY6" s="107">
        <f>SUMPRODUCT(Auxiliar_OPEX_P!AW$3:AW$128,N(Auxiliar_OPEX_P!$C$3:$C$128=$B6))</f>
        <v>684.24445693707594</v>
      </c>
      <c r="AZ6" s="107">
        <f>SUMPRODUCT(Auxiliar_OPEX_P!AX$3:AX$128,N(Auxiliar_OPEX_P!$C$3:$C$128=$B6))</f>
        <v>708.81272318102492</v>
      </c>
      <c r="BA6" s="107">
        <f>SUMPRODUCT(Auxiliar_OPEX_P!AY$3:AY$128,N(Auxiliar_OPEX_P!$C$3:$C$128=$B6))</f>
        <v>708.81272318102492</v>
      </c>
      <c r="BB6" s="107">
        <f>SUMPRODUCT(Auxiliar_OPEX_P!AZ$3:AZ$128,N(Auxiliar_OPEX_P!$C$3:$C$128=$B6))</f>
        <v>708.81272318102492</v>
      </c>
      <c r="BC6" s="107">
        <f>SUMPRODUCT(Auxiliar_OPEX_P!BA$3:BA$128,N(Auxiliar_OPEX_P!$C$3:$C$128=$B6))</f>
        <v>708.81272318102492</v>
      </c>
      <c r="BD6" s="107">
        <f>SUMPRODUCT(Auxiliar_OPEX_P!BB$3:BB$128,N(Auxiliar_OPEX_P!$C$3:$C$128=$B6))</f>
        <v>708.81272318102492</v>
      </c>
      <c r="BE6" s="107">
        <f>SUMPRODUCT(Auxiliar_OPEX_P!BC$3:BC$128,N(Auxiliar_OPEX_P!$C$3:$C$128=$B6))</f>
        <v>708.81272318102492</v>
      </c>
      <c r="BF6" s="107">
        <f>SUMPRODUCT(Auxiliar_OPEX_P!BD$3:BD$128,N(Auxiliar_OPEX_P!$C$3:$C$128=$B6))</f>
        <v>708.81272318102492</v>
      </c>
      <c r="BG6" s="107">
        <f>SUMPRODUCT(Auxiliar_OPEX_P!BE$3:BE$128,N(Auxiliar_OPEX_P!$C$3:$C$128=$B6))</f>
        <v>708.81272318102492</v>
      </c>
      <c r="BH6" s="107">
        <f>SUMPRODUCT(Auxiliar_OPEX_P!BF$3:BF$128,N(Auxiliar_OPEX_P!$C$3:$C$128=$B6))</f>
        <v>708.81272318102492</v>
      </c>
      <c r="BI6" s="107">
        <f>SUMPRODUCT(Auxiliar_OPEX_P!BG$3:BG$128,N(Auxiliar_OPEX_P!$C$3:$C$128=$B6))</f>
        <v>708.81272318102492</v>
      </c>
      <c r="BJ6" s="107">
        <f>SUMPRODUCT(Auxiliar_OPEX_P!BH$3:BH$128,N(Auxiliar_OPEX_P!$C$3:$C$128=$B6))</f>
        <v>708.81272318102492</v>
      </c>
      <c r="BK6" s="107">
        <f>SUMPRODUCT(Auxiliar_OPEX_P!BI$3:BI$128,N(Auxiliar_OPEX_P!$C$3:$C$128=$B6))</f>
        <v>708.81272318102492</v>
      </c>
      <c r="BL6" s="107">
        <f>SUMPRODUCT(Auxiliar_OPEX_P!BJ$3:BJ$128,N(Auxiliar_OPEX_P!$C$3:$C$128=$B6))</f>
        <v>732.96073480388213</v>
      </c>
      <c r="BM6" s="107">
        <f>SUMPRODUCT(Auxiliar_OPEX_P!BK$3:BK$128,N(Auxiliar_OPEX_P!$C$3:$C$128=$B6))</f>
        <v>732.96073480388213</v>
      </c>
      <c r="BN6" s="107">
        <f>SUMPRODUCT(Auxiliar_OPEX_P!BL$3:BL$128,N(Auxiliar_OPEX_P!$C$3:$C$128=$B6))</f>
        <v>732.96073480388213</v>
      </c>
      <c r="BO6" s="107">
        <f>SUMPRODUCT(Auxiliar_OPEX_P!BM$3:BM$128,N(Auxiliar_OPEX_P!$C$3:$C$128=$B6))</f>
        <v>732.96073480388213</v>
      </c>
      <c r="BP6" s="107">
        <f>SUMPRODUCT(Auxiliar_OPEX_P!BN$3:BN$128,N(Auxiliar_OPEX_P!$C$3:$C$128=$B6))</f>
        <v>732.96073480388213</v>
      </c>
      <c r="BQ6" s="107">
        <f>SUMPRODUCT(Auxiliar_OPEX_P!BO$3:BO$128,N(Auxiliar_OPEX_P!$C$3:$C$128=$B6))</f>
        <v>732.96073480388213</v>
      </c>
      <c r="BR6" s="107">
        <f>SUMPRODUCT(Auxiliar_OPEX_P!BP$3:BP$128,N(Auxiliar_OPEX_P!$C$3:$C$128=$B6))</f>
        <v>732.96073480388213</v>
      </c>
      <c r="BS6" s="107">
        <f>SUMPRODUCT(Auxiliar_OPEX_P!BQ$3:BQ$128,N(Auxiliar_OPEX_P!$C$3:$C$128=$B6))</f>
        <v>732.96073480388213</v>
      </c>
      <c r="BT6" s="107">
        <f>SUMPRODUCT(Auxiliar_OPEX_P!BR$3:BR$128,N(Auxiliar_OPEX_P!$C$3:$C$128=$B6))</f>
        <v>732.96073480388213</v>
      </c>
      <c r="BU6" s="107">
        <f>SUMPRODUCT(Auxiliar_OPEX_P!BS$3:BS$128,N(Auxiliar_OPEX_P!$C$3:$C$128=$B6))</f>
        <v>732.96073480388213</v>
      </c>
      <c r="BV6" s="107">
        <f>SUMPRODUCT(Auxiliar_OPEX_P!BT$3:BT$128,N(Auxiliar_OPEX_P!$C$3:$C$128=$B6))</f>
        <v>732.96073480388213</v>
      </c>
      <c r="BW6" s="107">
        <f>SUMPRODUCT(Auxiliar_OPEX_P!BU$3:BU$128,N(Auxiliar_OPEX_P!$C$3:$C$128=$B6))</f>
        <v>732.96073480388213</v>
      </c>
      <c r="BX6" s="107">
        <f>SUMPRODUCT(Auxiliar_OPEX_P!BV$3:BV$128,N(Auxiliar_OPEX_P!$C$3:$C$128=$B6))</f>
        <v>758.44701041450924</v>
      </c>
      <c r="BY6" s="107">
        <f>SUMPRODUCT(Auxiliar_OPEX_P!BW$3:BW$128,N(Auxiliar_OPEX_P!$C$3:$C$128=$B6))</f>
        <v>758.44701041450924</v>
      </c>
      <c r="BZ6" s="107">
        <f>SUMPRODUCT(Auxiliar_OPEX_P!BX$3:BX$128,N(Auxiliar_OPEX_P!$C$3:$C$128=$B6))</f>
        <v>758.44701041450924</v>
      </c>
      <c r="CA6" s="107">
        <f>SUMPRODUCT(Auxiliar_OPEX_P!BY$3:BY$128,N(Auxiliar_OPEX_P!$C$3:$C$128=$B6))</f>
        <v>758.44701041450924</v>
      </c>
      <c r="CB6" s="107">
        <f>SUMPRODUCT(Auxiliar_OPEX_P!BZ$3:BZ$128,N(Auxiliar_OPEX_P!$C$3:$C$128=$B6))</f>
        <v>758.44701041450924</v>
      </c>
      <c r="CC6" s="107">
        <f>SUMPRODUCT(Auxiliar_OPEX_P!CA$3:CA$128,N(Auxiliar_OPEX_P!$C$3:$C$128=$B6))</f>
        <v>758.44701041450924</v>
      </c>
      <c r="CD6" s="107">
        <f>SUMPRODUCT(Auxiliar_OPEX_P!CB$3:CB$128,N(Auxiliar_OPEX_P!$C$3:$C$128=$B6))</f>
        <v>758.44701041450924</v>
      </c>
      <c r="CE6" s="107">
        <f>SUMPRODUCT(Auxiliar_OPEX_P!CC$3:CC$128,N(Auxiliar_OPEX_P!$C$3:$C$128=$B6))</f>
        <v>758.44701041450924</v>
      </c>
      <c r="CF6" s="107">
        <f>SUMPRODUCT(Auxiliar_OPEX_P!CD$3:CD$128,N(Auxiliar_OPEX_P!$C$3:$C$128=$B6))</f>
        <v>758.44701041450924</v>
      </c>
      <c r="CG6" s="107">
        <f>SUMPRODUCT(Auxiliar_OPEX_P!CE$3:CE$128,N(Auxiliar_OPEX_P!$C$3:$C$128=$B6))</f>
        <v>758.44701041450924</v>
      </c>
      <c r="CH6" s="107">
        <f>SUMPRODUCT(Auxiliar_OPEX_P!CF$3:CF$128,N(Auxiliar_OPEX_P!$C$3:$C$128=$B6))</f>
        <v>758.44701041450924</v>
      </c>
      <c r="CI6" s="107">
        <f>SUMPRODUCT(Auxiliar_OPEX_P!CG$3:CG$128,N(Auxiliar_OPEX_P!$C$3:$C$128=$B6))</f>
        <v>758.44701041450924</v>
      </c>
      <c r="CK6" s="51"/>
      <c r="CL6" s="51"/>
      <c r="CM6" s="51"/>
      <c r="CN6" s="51"/>
      <c r="CO6" s="51"/>
      <c r="CP6" s="51"/>
      <c r="CQ6" s="51"/>
    </row>
    <row r="7" spans="1:95" x14ac:dyDescent="0.3">
      <c r="A7" s="361"/>
      <c r="B7" s="1" t="s">
        <v>141</v>
      </c>
      <c r="C7" s="1" t="s">
        <v>315</v>
      </c>
      <c r="D7" s="1">
        <f t="shared" si="3"/>
        <v>37</v>
      </c>
      <c r="E7" s="1">
        <f t="shared" si="3"/>
        <v>37</v>
      </c>
      <c r="F7" s="1">
        <f t="shared" si="3"/>
        <v>37</v>
      </c>
      <c r="G7" s="1">
        <f t="shared" si="3"/>
        <v>37</v>
      </c>
      <c r="H7" s="107">
        <f>SUMPRODUCT(Auxiliar_OPEX_P!F$3:F$128,N(Auxiliar_OPEX_P!$C$3:$C$128=$B7))</f>
        <v>37</v>
      </c>
      <c r="I7" s="107">
        <f>SUMPRODUCT(Auxiliar_OPEX_P!G$3:G$128,N(Auxiliar_OPEX_P!$C$3:$C$128=$B7))</f>
        <v>37</v>
      </c>
      <c r="J7" s="107">
        <f>SUMPRODUCT(Auxiliar_OPEX_P!H$3:H$128,N(Auxiliar_OPEX_P!$C$3:$C$128=$B7))</f>
        <v>37</v>
      </c>
      <c r="K7" s="107">
        <f>SUMPRODUCT(Auxiliar_OPEX_P!I$3:I$128,N(Auxiliar_OPEX_P!$C$3:$C$128=$B7))</f>
        <v>37</v>
      </c>
      <c r="L7" s="107">
        <f>SUMPRODUCT(Auxiliar_OPEX_P!J$3:J$128,N(Auxiliar_OPEX_P!$C$3:$C$128=$B7))</f>
        <v>37</v>
      </c>
      <c r="M7" s="107">
        <f>SUMPRODUCT(Auxiliar_OPEX_P!K$3:K$128,N(Auxiliar_OPEX_P!$C$3:$C$128=$B7))</f>
        <v>37</v>
      </c>
      <c r="N7" s="107">
        <f>SUMPRODUCT(Auxiliar_OPEX_P!L$3:L$128,N(Auxiliar_OPEX_P!$C$3:$C$128=$B7))</f>
        <v>37</v>
      </c>
      <c r="O7" s="107">
        <f>SUMPRODUCT(Auxiliar_OPEX_P!M$3:M$128,N(Auxiliar_OPEX_P!$C$3:$C$128=$B7))</f>
        <v>37</v>
      </c>
      <c r="P7" s="107">
        <f>SUMPRODUCT(Auxiliar_OPEX_P!N$3:N$128,N(Auxiliar_OPEX_P!$C$3:$C$128=$B7))</f>
        <v>37.049466214987916</v>
      </c>
      <c r="Q7" s="107">
        <f>SUMPRODUCT(Auxiliar_OPEX_P!O$3:O$128,N(Auxiliar_OPEX_P!$C$3:$C$128=$B7))</f>
        <v>37.049466214987916</v>
      </c>
      <c r="R7" s="107">
        <f>SUMPRODUCT(Auxiliar_OPEX_P!P$3:P$128,N(Auxiliar_OPEX_P!$C$3:$C$128=$B7))</f>
        <v>37.049466214987916</v>
      </c>
      <c r="S7" s="107">
        <f>SUMPRODUCT(Auxiliar_OPEX_P!Q$3:Q$128,N(Auxiliar_OPEX_P!$C$3:$C$128=$B7))</f>
        <v>37.049466214987916</v>
      </c>
      <c r="T7" s="107">
        <f>SUMPRODUCT(Auxiliar_OPEX_P!R$3:R$128,N(Auxiliar_OPEX_P!$C$3:$C$128=$B7))</f>
        <v>37.049466214987916</v>
      </c>
      <c r="U7" s="107">
        <f>SUMPRODUCT(Auxiliar_OPEX_P!S$3:S$128,N(Auxiliar_OPEX_P!$C$3:$C$128=$B7))</f>
        <v>37.049466214987916</v>
      </c>
      <c r="V7" s="107">
        <f>SUMPRODUCT(Auxiliar_OPEX_P!T$3:T$128,N(Auxiliar_OPEX_P!$C$3:$C$128=$B7))</f>
        <v>37.049466214987916</v>
      </c>
      <c r="W7" s="107">
        <f>SUMPRODUCT(Auxiliar_OPEX_P!U$3:U$128,N(Auxiliar_OPEX_P!$C$3:$C$128=$B7))</f>
        <v>37.049466214987916</v>
      </c>
      <c r="X7" s="107">
        <f>SUMPRODUCT(Auxiliar_OPEX_P!V$3:V$128,N(Auxiliar_OPEX_P!$C$3:$C$128=$B7))</f>
        <v>37.049466214987916</v>
      </c>
      <c r="Y7" s="107">
        <f>SUMPRODUCT(Auxiliar_OPEX_P!W$3:W$128,N(Auxiliar_OPEX_P!$C$3:$C$128=$B7))</f>
        <v>37.049466214987916</v>
      </c>
      <c r="Z7" s="107">
        <f>SUMPRODUCT(Auxiliar_OPEX_P!X$3:X$128,N(Auxiliar_OPEX_P!$C$3:$C$128=$B7))</f>
        <v>37.049466214987916</v>
      </c>
      <c r="AA7" s="107">
        <f>SUMPRODUCT(Auxiliar_OPEX_P!Y$3:Y$128,N(Auxiliar_OPEX_P!$C$3:$C$128=$B7))</f>
        <v>37.049466214987916</v>
      </c>
      <c r="AB7" s="107">
        <f>SUMPRODUCT(Auxiliar_OPEX_P!Z$3:Z$128,N(Auxiliar_OPEX_P!$C$3:$C$128=$B7))</f>
        <v>37.100853930227593</v>
      </c>
      <c r="AC7" s="107">
        <f>SUMPRODUCT(Auxiliar_OPEX_P!AA$3:AA$128,N(Auxiliar_OPEX_P!$C$3:$C$128=$B7))</f>
        <v>37.100853930227593</v>
      </c>
      <c r="AD7" s="107">
        <f>SUMPRODUCT(Auxiliar_OPEX_P!AB$3:AB$128,N(Auxiliar_OPEX_P!$C$3:$C$128=$B7))</f>
        <v>37.100853930227593</v>
      </c>
      <c r="AE7" s="107">
        <f>SUMPRODUCT(Auxiliar_OPEX_P!AC$3:AC$128,N(Auxiliar_OPEX_P!$C$3:$C$128=$B7))</f>
        <v>37.100853930227593</v>
      </c>
      <c r="AF7" s="107">
        <f>SUMPRODUCT(Auxiliar_OPEX_P!AD$3:AD$128,N(Auxiliar_OPEX_P!$C$3:$C$128=$B7))</f>
        <v>37.100853930227593</v>
      </c>
      <c r="AG7" s="107">
        <f>SUMPRODUCT(Auxiliar_OPEX_P!AE$3:AE$128,N(Auxiliar_OPEX_P!$C$3:$C$128=$B7))</f>
        <v>37.100853930227593</v>
      </c>
      <c r="AH7" s="107">
        <f>SUMPRODUCT(Auxiliar_OPEX_P!AF$3:AF$128,N(Auxiliar_OPEX_P!$C$3:$C$128=$B7))</f>
        <v>37.100853930227593</v>
      </c>
      <c r="AI7" s="107">
        <f>SUMPRODUCT(Auxiliar_OPEX_P!AG$3:AG$128,N(Auxiliar_OPEX_P!$C$3:$C$128=$B7))</f>
        <v>37.100853930227593</v>
      </c>
      <c r="AJ7" s="107">
        <f>SUMPRODUCT(Auxiliar_OPEX_P!AH$3:AH$128,N(Auxiliar_OPEX_P!$C$3:$C$128=$B7))</f>
        <v>37.100853930227593</v>
      </c>
      <c r="AK7" s="107">
        <f>SUMPRODUCT(Auxiliar_OPEX_P!AI$3:AI$128,N(Auxiliar_OPEX_P!$C$3:$C$128=$B7))</f>
        <v>37.100853930227593</v>
      </c>
      <c r="AL7" s="107">
        <f>SUMPRODUCT(Auxiliar_OPEX_P!AJ$3:AJ$128,N(Auxiliar_OPEX_P!$C$3:$C$128=$B7))</f>
        <v>37.100853930227593</v>
      </c>
      <c r="AM7" s="107">
        <f>SUMPRODUCT(Auxiliar_OPEX_P!AK$3:AK$128,N(Auxiliar_OPEX_P!$C$3:$C$128=$B7))</f>
        <v>37.100853930227593</v>
      </c>
      <c r="AN7" s="107">
        <f>SUMPRODUCT(Auxiliar_OPEX_P!AL$3:AL$128,N(Auxiliar_OPEX_P!$C$3:$C$128=$B7))</f>
        <v>37.157600724847057</v>
      </c>
      <c r="AO7" s="107">
        <f>SUMPRODUCT(Auxiliar_OPEX_P!AM$3:AM$128,N(Auxiliar_OPEX_P!$C$3:$C$128=$B7))</f>
        <v>37.157600724847057</v>
      </c>
      <c r="AP7" s="107">
        <f>SUMPRODUCT(Auxiliar_OPEX_P!AN$3:AN$128,N(Auxiliar_OPEX_P!$C$3:$C$128=$B7))</f>
        <v>37.157600724847057</v>
      </c>
      <c r="AQ7" s="107">
        <f>SUMPRODUCT(Auxiliar_OPEX_P!AO$3:AO$128,N(Auxiliar_OPEX_P!$C$3:$C$128=$B7))</f>
        <v>37.157600724847057</v>
      </c>
      <c r="AR7" s="107">
        <f>SUMPRODUCT(Auxiliar_OPEX_P!AP$3:AP$128,N(Auxiliar_OPEX_P!$C$3:$C$128=$B7))</f>
        <v>37.157600724847057</v>
      </c>
      <c r="AS7" s="107">
        <f>SUMPRODUCT(Auxiliar_OPEX_P!AQ$3:AQ$128,N(Auxiliar_OPEX_P!$C$3:$C$128=$B7))</f>
        <v>37.157600724847057</v>
      </c>
      <c r="AT7" s="107">
        <f>SUMPRODUCT(Auxiliar_OPEX_P!AR$3:AR$128,N(Auxiliar_OPEX_P!$C$3:$C$128=$B7))</f>
        <v>37.157600724847057</v>
      </c>
      <c r="AU7" s="107">
        <f>SUMPRODUCT(Auxiliar_OPEX_P!AS$3:AS$128,N(Auxiliar_OPEX_P!$C$3:$C$128=$B7))</f>
        <v>37.157600724847057</v>
      </c>
      <c r="AV7" s="107">
        <f>SUMPRODUCT(Auxiliar_OPEX_P!AT$3:AT$128,N(Auxiliar_OPEX_P!$C$3:$C$128=$B7))</f>
        <v>37.157600724847057</v>
      </c>
      <c r="AW7" s="107">
        <f>SUMPRODUCT(Auxiliar_OPEX_P!AU$3:AU$128,N(Auxiliar_OPEX_P!$C$3:$C$128=$B7))</f>
        <v>37.157600724847057</v>
      </c>
      <c r="AX7" s="107">
        <f>SUMPRODUCT(Auxiliar_OPEX_P!AV$3:AV$128,N(Auxiliar_OPEX_P!$C$3:$C$128=$B7))</f>
        <v>37.157600724847057</v>
      </c>
      <c r="AY7" s="107">
        <f>SUMPRODUCT(Auxiliar_OPEX_P!AW$3:AW$128,N(Auxiliar_OPEX_P!$C$3:$C$128=$B7))</f>
        <v>37.157600724847057</v>
      </c>
      <c r="AZ7" s="107">
        <f>SUMPRODUCT(Auxiliar_OPEX_P!AX$3:AX$128,N(Auxiliar_OPEX_P!$C$3:$C$128=$B7))</f>
        <v>37.216621306874742</v>
      </c>
      <c r="BA7" s="107">
        <f>SUMPRODUCT(Auxiliar_OPEX_P!AY$3:AY$128,N(Auxiliar_OPEX_P!$C$3:$C$128=$B7))</f>
        <v>37.216621306874742</v>
      </c>
      <c r="BB7" s="107">
        <f>SUMPRODUCT(Auxiliar_OPEX_P!AZ$3:AZ$128,N(Auxiliar_OPEX_P!$C$3:$C$128=$B7))</f>
        <v>37.216621306874742</v>
      </c>
      <c r="BC7" s="107">
        <f>SUMPRODUCT(Auxiliar_OPEX_P!BA$3:BA$128,N(Auxiliar_OPEX_P!$C$3:$C$128=$B7))</f>
        <v>37.216621306874742</v>
      </c>
      <c r="BD7" s="107">
        <f>SUMPRODUCT(Auxiliar_OPEX_P!BB$3:BB$128,N(Auxiliar_OPEX_P!$C$3:$C$128=$B7))</f>
        <v>37.216621306874742</v>
      </c>
      <c r="BE7" s="107">
        <f>SUMPRODUCT(Auxiliar_OPEX_P!BC$3:BC$128,N(Auxiliar_OPEX_P!$C$3:$C$128=$B7))</f>
        <v>37.216621306874742</v>
      </c>
      <c r="BF7" s="107">
        <f>SUMPRODUCT(Auxiliar_OPEX_P!BD$3:BD$128,N(Auxiliar_OPEX_P!$C$3:$C$128=$B7))</f>
        <v>37.216621306874742</v>
      </c>
      <c r="BG7" s="107">
        <f>SUMPRODUCT(Auxiliar_OPEX_P!BE$3:BE$128,N(Auxiliar_OPEX_P!$C$3:$C$128=$B7))</f>
        <v>37.216621306874742</v>
      </c>
      <c r="BH7" s="107">
        <f>SUMPRODUCT(Auxiliar_OPEX_P!BF$3:BF$128,N(Auxiliar_OPEX_P!$C$3:$C$128=$B7))</f>
        <v>37.216621306874742</v>
      </c>
      <c r="BI7" s="107">
        <f>SUMPRODUCT(Auxiliar_OPEX_P!BG$3:BG$128,N(Auxiliar_OPEX_P!$C$3:$C$128=$B7))</f>
        <v>37.216621306874742</v>
      </c>
      <c r="BJ7" s="107">
        <f>SUMPRODUCT(Auxiliar_OPEX_P!BH$3:BH$128,N(Auxiliar_OPEX_P!$C$3:$C$128=$B7))</f>
        <v>37.216621306874742</v>
      </c>
      <c r="BK7" s="107">
        <f>SUMPRODUCT(Auxiliar_OPEX_P!BI$3:BI$128,N(Auxiliar_OPEX_P!$C$3:$C$128=$B7))</f>
        <v>37.216621306874742</v>
      </c>
      <c r="BL7" s="107">
        <f>SUMPRODUCT(Auxiliar_OPEX_P!BJ$3:BJ$128,N(Auxiliar_OPEX_P!$C$3:$C$128=$B7))</f>
        <v>37.272498039593074</v>
      </c>
      <c r="BM7" s="107">
        <f>SUMPRODUCT(Auxiliar_OPEX_P!BK$3:BK$128,N(Auxiliar_OPEX_P!$C$3:$C$128=$B7))</f>
        <v>37.272498039593074</v>
      </c>
      <c r="BN7" s="107">
        <f>SUMPRODUCT(Auxiliar_OPEX_P!BL$3:BL$128,N(Auxiliar_OPEX_P!$C$3:$C$128=$B7))</f>
        <v>37.272498039593074</v>
      </c>
      <c r="BO7" s="107">
        <f>SUMPRODUCT(Auxiliar_OPEX_P!BM$3:BM$128,N(Auxiliar_OPEX_P!$C$3:$C$128=$B7))</f>
        <v>37.272498039593074</v>
      </c>
      <c r="BP7" s="107">
        <f>SUMPRODUCT(Auxiliar_OPEX_P!BN$3:BN$128,N(Auxiliar_OPEX_P!$C$3:$C$128=$B7))</f>
        <v>37.272498039593074</v>
      </c>
      <c r="BQ7" s="107">
        <f>SUMPRODUCT(Auxiliar_OPEX_P!BO$3:BO$128,N(Auxiliar_OPEX_P!$C$3:$C$128=$B7))</f>
        <v>37.272498039593074</v>
      </c>
      <c r="BR7" s="107">
        <f>SUMPRODUCT(Auxiliar_OPEX_P!BP$3:BP$128,N(Auxiliar_OPEX_P!$C$3:$C$128=$B7))</f>
        <v>37.272498039593074</v>
      </c>
      <c r="BS7" s="107">
        <f>SUMPRODUCT(Auxiliar_OPEX_P!BQ$3:BQ$128,N(Auxiliar_OPEX_P!$C$3:$C$128=$B7))</f>
        <v>37.272498039593074</v>
      </c>
      <c r="BT7" s="107">
        <f>SUMPRODUCT(Auxiliar_OPEX_P!BR$3:BR$128,N(Auxiliar_OPEX_P!$C$3:$C$128=$B7))</f>
        <v>37.272498039593074</v>
      </c>
      <c r="BU7" s="107">
        <f>SUMPRODUCT(Auxiliar_OPEX_P!BS$3:BS$128,N(Auxiliar_OPEX_P!$C$3:$C$128=$B7))</f>
        <v>37.272498039593074</v>
      </c>
      <c r="BV7" s="107">
        <f>SUMPRODUCT(Auxiliar_OPEX_P!BT$3:BT$128,N(Auxiliar_OPEX_P!$C$3:$C$128=$B7))</f>
        <v>37.272498039593074</v>
      </c>
      <c r="BW7" s="107">
        <f>SUMPRODUCT(Auxiliar_OPEX_P!BU$3:BU$128,N(Auxiliar_OPEX_P!$C$3:$C$128=$B7))</f>
        <v>37.272498039593074</v>
      </c>
      <c r="BX7" s="107">
        <f>SUMPRODUCT(Auxiliar_OPEX_P!BV$3:BV$128,N(Auxiliar_OPEX_P!$C$3:$C$128=$B7))</f>
        <v>37.324209214747796</v>
      </c>
      <c r="BY7" s="107">
        <f>SUMPRODUCT(Auxiliar_OPEX_P!BW$3:BW$128,N(Auxiliar_OPEX_P!$C$3:$C$128=$B7))</f>
        <v>37.324209214747796</v>
      </c>
      <c r="BZ7" s="107">
        <f>SUMPRODUCT(Auxiliar_OPEX_P!BX$3:BX$128,N(Auxiliar_OPEX_P!$C$3:$C$128=$B7))</f>
        <v>37.324209214747796</v>
      </c>
      <c r="CA7" s="107">
        <f>SUMPRODUCT(Auxiliar_OPEX_P!BY$3:BY$128,N(Auxiliar_OPEX_P!$C$3:$C$128=$B7))</f>
        <v>37.324209214747796</v>
      </c>
      <c r="CB7" s="107">
        <f>SUMPRODUCT(Auxiliar_OPEX_P!BZ$3:BZ$128,N(Auxiliar_OPEX_P!$C$3:$C$128=$B7))</f>
        <v>37.324209214747796</v>
      </c>
      <c r="CC7" s="107">
        <f>SUMPRODUCT(Auxiliar_OPEX_P!CA$3:CA$128,N(Auxiliar_OPEX_P!$C$3:$C$128=$B7))</f>
        <v>37.324209214747796</v>
      </c>
      <c r="CD7" s="107">
        <f>SUMPRODUCT(Auxiliar_OPEX_P!CB$3:CB$128,N(Auxiliar_OPEX_P!$C$3:$C$128=$B7))</f>
        <v>37.324209214747796</v>
      </c>
      <c r="CE7" s="107">
        <f>SUMPRODUCT(Auxiliar_OPEX_P!CC$3:CC$128,N(Auxiliar_OPEX_P!$C$3:$C$128=$B7))</f>
        <v>37.324209214747796</v>
      </c>
      <c r="CF7" s="107">
        <f>SUMPRODUCT(Auxiliar_OPEX_P!CD$3:CD$128,N(Auxiliar_OPEX_P!$C$3:$C$128=$B7))</f>
        <v>37.324209214747796</v>
      </c>
      <c r="CG7" s="107">
        <f>SUMPRODUCT(Auxiliar_OPEX_P!CE$3:CE$128,N(Auxiliar_OPEX_P!$C$3:$C$128=$B7))</f>
        <v>37.324209214747796</v>
      </c>
      <c r="CH7" s="107">
        <f>SUMPRODUCT(Auxiliar_OPEX_P!CF$3:CF$128,N(Auxiliar_OPEX_P!$C$3:$C$128=$B7))</f>
        <v>37.324209214747796</v>
      </c>
      <c r="CI7" s="107">
        <f>SUMPRODUCT(Auxiliar_OPEX_P!CG$3:CG$128,N(Auxiliar_OPEX_P!$C$3:$C$128=$B7))</f>
        <v>37.324209214747796</v>
      </c>
      <c r="CK7" s="51"/>
      <c r="CL7" s="51"/>
      <c r="CM7" s="51"/>
      <c r="CN7" s="51"/>
      <c r="CO7" s="51"/>
      <c r="CP7" s="51"/>
      <c r="CQ7" s="51"/>
    </row>
    <row r="8" spans="1:95" x14ac:dyDescent="0.3">
      <c r="A8" s="361"/>
      <c r="B8" s="1" t="s">
        <v>138</v>
      </c>
      <c r="C8" s="1" t="s">
        <v>314</v>
      </c>
      <c r="D8" s="1">
        <f t="shared" si="3"/>
        <v>191</v>
      </c>
      <c r="E8" s="1">
        <f t="shared" si="3"/>
        <v>191</v>
      </c>
      <c r="F8" s="1">
        <f t="shared" si="3"/>
        <v>191</v>
      </c>
      <c r="G8" s="1">
        <f t="shared" si="3"/>
        <v>191</v>
      </c>
      <c r="H8" s="107">
        <f>SUMPRODUCT(Auxiliar_OPEX_P!F$3:F$128,N(Auxiliar_OPEX_P!$C$3:$C$128=$B8))</f>
        <v>191</v>
      </c>
      <c r="I8" s="107">
        <f>SUMPRODUCT(Auxiliar_OPEX_P!G$3:G$128,N(Auxiliar_OPEX_P!$C$3:$C$128=$B8))</f>
        <v>191</v>
      </c>
      <c r="J8" s="107">
        <f>SUMPRODUCT(Auxiliar_OPEX_P!H$3:H$128,N(Auxiliar_OPEX_P!$C$3:$C$128=$B8))</f>
        <v>191</v>
      </c>
      <c r="K8" s="107">
        <f>SUMPRODUCT(Auxiliar_OPEX_P!I$3:I$128,N(Auxiliar_OPEX_P!$C$3:$C$128=$B8))</f>
        <v>191</v>
      </c>
      <c r="L8" s="107">
        <f>SUMPRODUCT(Auxiliar_OPEX_P!J$3:J$128,N(Auxiliar_OPEX_P!$C$3:$C$128=$B8))</f>
        <v>191</v>
      </c>
      <c r="M8" s="107">
        <f>SUMPRODUCT(Auxiliar_OPEX_P!K$3:K$128,N(Auxiliar_OPEX_P!$C$3:$C$128=$B8))</f>
        <v>191</v>
      </c>
      <c r="N8" s="107">
        <f>SUMPRODUCT(Auxiliar_OPEX_P!L$3:L$128,N(Auxiliar_OPEX_P!$C$3:$C$128=$B8))</f>
        <v>191</v>
      </c>
      <c r="O8" s="107">
        <f>SUMPRODUCT(Auxiliar_OPEX_P!M$3:M$128,N(Auxiliar_OPEX_P!$C$3:$C$128=$B8))</f>
        <v>191</v>
      </c>
      <c r="P8" s="107">
        <f>SUMPRODUCT(Auxiliar_OPEX_P!N$3:N$128,N(Auxiliar_OPEX_P!$C$3:$C$128=$B8))</f>
        <v>193.23159128191017</v>
      </c>
      <c r="Q8" s="107">
        <f>SUMPRODUCT(Auxiliar_OPEX_P!O$3:O$128,N(Auxiliar_OPEX_P!$C$3:$C$128=$B8))</f>
        <v>193.23159128191017</v>
      </c>
      <c r="R8" s="107">
        <f>SUMPRODUCT(Auxiliar_OPEX_P!P$3:P$128,N(Auxiliar_OPEX_P!$C$3:$C$128=$B8))</f>
        <v>193.23159128191017</v>
      </c>
      <c r="S8" s="107">
        <f>SUMPRODUCT(Auxiliar_OPEX_P!Q$3:Q$128,N(Auxiliar_OPEX_P!$C$3:$C$128=$B8))</f>
        <v>193.23159128191017</v>
      </c>
      <c r="T8" s="107">
        <f>SUMPRODUCT(Auxiliar_OPEX_P!R$3:R$128,N(Auxiliar_OPEX_P!$C$3:$C$128=$B8))</f>
        <v>193.23159128191017</v>
      </c>
      <c r="U8" s="107">
        <f>SUMPRODUCT(Auxiliar_OPEX_P!S$3:S$128,N(Auxiliar_OPEX_P!$C$3:$C$128=$B8))</f>
        <v>193.23159128191017</v>
      </c>
      <c r="V8" s="107">
        <f>SUMPRODUCT(Auxiliar_OPEX_P!T$3:T$128,N(Auxiliar_OPEX_P!$C$3:$C$128=$B8))</f>
        <v>193.23159128191017</v>
      </c>
      <c r="W8" s="107">
        <f>SUMPRODUCT(Auxiliar_OPEX_P!U$3:U$128,N(Auxiliar_OPEX_P!$C$3:$C$128=$B8))</f>
        <v>193.23159128191017</v>
      </c>
      <c r="X8" s="107">
        <f>SUMPRODUCT(Auxiliar_OPEX_P!V$3:V$128,N(Auxiliar_OPEX_P!$C$3:$C$128=$B8))</f>
        <v>193.23159128191017</v>
      </c>
      <c r="Y8" s="107">
        <f>SUMPRODUCT(Auxiliar_OPEX_P!W$3:W$128,N(Auxiliar_OPEX_P!$C$3:$C$128=$B8))</f>
        <v>193.23159128191017</v>
      </c>
      <c r="Z8" s="107">
        <f>SUMPRODUCT(Auxiliar_OPEX_P!X$3:X$128,N(Auxiliar_OPEX_P!$C$3:$C$128=$B8))</f>
        <v>193.23159128191017</v>
      </c>
      <c r="AA8" s="107">
        <f>SUMPRODUCT(Auxiliar_OPEX_P!Y$3:Y$128,N(Auxiliar_OPEX_P!$C$3:$C$128=$B8))</f>
        <v>193.23159128191017</v>
      </c>
      <c r="AB8" s="107">
        <f>SUMPRODUCT(Auxiliar_OPEX_P!Z$3:Z$128,N(Auxiliar_OPEX_P!$C$3:$C$128=$B8))</f>
        <v>197.73070641005256</v>
      </c>
      <c r="AC8" s="107">
        <f>SUMPRODUCT(Auxiliar_OPEX_P!AA$3:AA$128,N(Auxiliar_OPEX_P!$C$3:$C$128=$B8))</f>
        <v>197.73070641005256</v>
      </c>
      <c r="AD8" s="107">
        <f>SUMPRODUCT(Auxiliar_OPEX_P!AB$3:AB$128,N(Auxiliar_OPEX_P!$C$3:$C$128=$B8))</f>
        <v>197.73070641005256</v>
      </c>
      <c r="AE8" s="107">
        <f>SUMPRODUCT(Auxiliar_OPEX_P!AC$3:AC$128,N(Auxiliar_OPEX_P!$C$3:$C$128=$B8))</f>
        <v>197.73070641005256</v>
      </c>
      <c r="AF8" s="107">
        <f>SUMPRODUCT(Auxiliar_OPEX_P!AD$3:AD$128,N(Auxiliar_OPEX_P!$C$3:$C$128=$B8))</f>
        <v>197.73070641005256</v>
      </c>
      <c r="AG8" s="107">
        <f>SUMPRODUCT(Auxiliar_OPEX_P!AE$3:AE$128,N(Auxiliar_OPEX_P!$C$3:$C$128=$B8))</f>
        <v>197.73070641005256</v>
      </c>
      <c r="AH8" s="107">
        <f>SUMPRODUCT(Auxiliar_OPEX_P!AF$3:AF$128,N(Auxiliar_OPEX_P!$C$3:$C$128=$B8))</f>
        <v>197.73070641005256</v>
      </c>
      <c r="AI8" s="107">
        <f>SUMPRODUCT(Auxiliar_OPEX_P!AG$3:AG$128,N(Auxiliar_OPEX_P!$C$3:$C$128=$B8))</f>
        <v>197.73070641005256</v>
      </c>
      <c r="AJ8" s="107">
        <f>SUMPRODUCT(Auxiliar_OPEX_P!AH$3:AH$128,N(Auxiliar_OPEX_P!$C$3:$C$128=$B8))</f>
        <v>197.73070641005256</v>
      </c>
      <c r="AK8" s="107">
        <f>SUMPRODUCT(Auxiliar_OPEX_P!AI$3:AI$128,N(Auxiliar_OPEX_P!$C$3:$C$128=$B8))</f>
        <v>197.73070641005256</v>
      </c>
      <c r="AL8" s="107">
        <f>SUMPRODUCT(Auxiliar_OPEX_P!AJ$3:AJ$128,N(Auxiliar_OPEX_P!$C$3:$C$128=$B8))</f>
        <v>197.73070641005256</v>
      </c>
      <c r="AM8" s="107">
        <f>SUMPRODUCT(Auxiliar_OPEX_P!AK$3:AK$128,N(Auxiliar_OPEX_P!$C$3:$C$128=$B8))</f>
        <v>197.73070641005256</v>
      </c>
      <c r="AN8" s="107">
        <f>SUMPRODUCT(Auxiliar_OPEX_P!AL$3:AL$128,N(Auxiliar_OPEX_P!$C$3:$C$128=$B8))</f>
        <v>202.39074693956513</v>
      </c>
      <c r="AO8" s="107">
        <f>SUMPRODUCT(Auxiliar_OPEX_P!AM$3:AM$128,N(Auxiliar_OPEX_P!$C$3:$C$128=$B8))</f>
        <v>202.39074693956513</v>
      </c>
      <c r="AP8" s="107">
        <f>SUMPRODUCT(Auxiliar_OPEX_P!AN$3:AN$128,N(Auxiliar_OPEX_P!$C$3:$C$128=$B8))</f>
        <v>202.39074693956513</v>
      </c>
      <c r="AQ8" s="107">
        <f>SUMPRODUCT(Auxiliar_OPEX_P!AO$3:AO$128,N(Auxiliar_OPEX_P!$C$3:$C$128=$B8))</f>
        <v>202.39074693956513</v>
      </c>
      <c r="AR8" s="107">
        <f>SUMPRODUCT(Auxiliar_OPEX_P!AP$3:AP$128,N(Auxiliar_OPEX_P!$C$3:$C$128=$B8))</f>
        <v>202.39074693956513</v>
      </c>
      <c r="AS8" s="107">
        <f>SUMPRODUCT(Auxiliar_OPEX_P!AQ$3:AQ$128,N(Auxiliar_OPEX_P!$C$3:$C$128=$B8))</f>
        <v>202.39074693956513</v>
      </c>
      <c r="AT8" s="107">
        <f>SUMPRODUCT(Auxiliar_OPEX_P!AR$3:AR$128,N(Auxiliar_OPEX_P!$C$3:$C$128=$B8))</f>
        <v>202.39074693956513</v>
      </c>
      <c r="AU8" s="107">
        <f>SUMPRODUCT(Auxiliar_OPEX_P!AS$3:AS$128,N(Auxiliar_OPEX_P!$C$3:$C$128=$B8))</f>
        <v>202.39074693956513</v>
      </c>
      <c r="AV8" s="107">
        <f>SUMPRODUCT(Auxiliar_OPEX_P!AT$3:AT$128,N(Auxiliar_OPEX_P!$C$3:$C$128=$B8))</f>
        <v>202.39074693956513</v>
      </c>
      <c r="AW8" s="107">
        <f>SUMPRODUCT(Auxiliar_OPEX_P!AU$3:AU$128,N(Auxiliar_OPEX_P!$C$3:$C$128=$B8))</f>
        <v>202.39074693956513</v>
      </c>
      <c r="AX8" s="107">
        <f>SUMPRODUCT(Auxiliar_OPEX_P!AV$3:AV$128,N(Auxiliar_OPEX_P!$C$3:$C$128=$B8))</f>
        <v>202.39074693956513</v>
      </c>
      <c r="AY8" s="107">
        <f>SUMPRODUCT(Auxiliar_OPEX_P!AW$3:AW$128,N(Auxiliar_OPEX_P!$C$3:$C$128=$B8))</f>
        <v>202.39074693956513</v>
      </c>
      <c r="AZ8" s="107">
        <f>SUMPRODUCT(Auxiliar_OPEX_P!AX$3:AX$128,N(Auxiliar_OPEX_P!$C$3:$C$128=$B8))</f>
        <v>201.1911480373401</v>
      </c>
      <c r="BA8" s="107">
        <f>SUMPRODUCT(Auxiliar_OPEX_P!AY$3:AY$128,N(Auxiliar_OPEX_P!$C$3:$C$128=$B8))</f>
        <v>201.1911480373401</v>
      </c>
      <c r="BB8" s="107">
        <f>SUMPRODUCT(Auxiliar_OPEX_P!AZ$3:AZ$128,N(Auxiliar_OPEX_P!$C$3:$C$128=$B8))</f>
        <v>201.1911480373401</v>
      </c>
      <c r="BC8" s="107">
        <f>SUMPRODUCT(Auxiliar_OPEX_P!BA$3:BA$128,N(Auxiliar_OPEX_P!$C$3:$C$128=$B8))</f>
        <v>201.1911480373401</v>
      </c>
      <c r="BD8" s="107">
        <f>SUMPRODUCT(Auxiliar_OPEX_P!BB$3:BB$128,N(Auxiliar_OPEX_P!$C$3:$C$128=$B8))</f>
        <v>201.1911480373401</v>
      </c>
      <c r="BE8" s="107">
        <f>SUMPRODUCT(Auxiliar_OPEX_P!BC$3:BC$128,N(Auxiliar_OPEX_P!$C$3:$C$128=$B8))</f>
        <v>201.1911480373401</v>
      </c>
      <c r="BF8" s="107">
        <f>SUMPRODUCT(Auxiliar_OPEX_P!BD$3:BD$128,N(Auxiliar_OPEX_P!$C$3:$C$128=$B8))</f>
        <v>201.1911480373401</v>
      </c>
      <c r="BG8" s="107">
        <f>SUMPRODUCT(Auxiliar_OPEX_P!BE$3:BE$128,N(Auxiliar_OPEX_P!$C$3:$C$128=$B8))</f>
        <v>201.1911480373401</v>
      </c>
      <c r="BH8" s="107">
        <f>SUMPRODUCT(Auxiliar_OPEX_P!BF$3:BF$128,N(Auxiliar_OPEX_P!$C$3:$C$128=$B8))</f>
        <v>201.1911480373401</v>
      </c>
      <c r="BI8" s="107">
        <f>SUMPRODUCT(Auxiliar_OPEX_P!BG$3:BG$128,N(Auxiliar_OPEX_P!$C$3:$C$128=$B8))</f>
        <v>201.1911480373401</v>
      </c>
      <c r="BJ8" s="107">
        <f>SUMPRODUCT(Auxiliar_OPEX_P!BH$3:BH$128,N(Auxiliar_OPEX_P!$C$3:$C$128=$B8))</f>
        <v>201.1911480373401</v>
      </c>
      <c r="BK8" s="107">
        <f>SUMPRODUCT(Auxiliar_OPEX_P!BI$3:BI$128,N(Auxiliar_OPEX_P!$C$3:$C$128=$B8))</f>
        <v>201.1911480373401</v>
      </c>
      <c r="BL8" s="107">
        <f>SUMPRODUCT(Auxiliar_OPEX_P!BJ$3:BJ$128,N(Auxiliar_OPEX_P!$C$3:$C$128=$B8))</f>
        <v>201.63736351501933</v>
      </c>
      <c r="BM8" s="107">
        <f>SUMPRODUCT(Auxiliar_OPEX_P!BK$3:BK$128,N(Auxiliar_OPEX_P!$C$3:$C$128=$B8))</f>
        <v>201.63736351501933</v>
      </c>
      <c r="BN8" s="107">
        <f>SUMPRODUCT(Auxiliar_OPEX_P!BL$3:BL$128,N(Auxiliar_OPEX_P!$C$3:$C$128=$B8))</f>
        <v>201.63736351501933</v>
      </c>
      <c r="BO8" s="107">
        <f>SUMPRODUCT(Auxiliar_OPEX_P!BM$3:BM$128,N(Auxiliar_OPEX_P!$C$3:$C$128=$B8))</f>
        <v>201.63736351501933</v>
      </c>
      <c r="BP8" s="107">
        <f>SUMPRODUCT(Auxiliar_OPEX_P!BN$3:BN$128,N(Auxiliar_OPEX_P!$C$3:$C$128=$B8))</f>
        <v>201.63736351501933</v>
      </c>
      <c r="BQ8" s="107">
        <f>SUMPRODUCT(Auxiliar_OPEX_P!BO$3:BO$128,N(Auxiliar_OPEX_P!$C$3:$C$128=$B8))</f>
        <v>201.63736351501933</v>
      </c>
      <c r="BR8" s="107">
        <f>SUMPRODUCT(Auxiliar_OPEX_P!BP$3:BP$128,N(Auxiliar_OPEX_P!$C$3:$C$128=$B8))</f>
        <v>201.63736351501933</v>
      </c>
      <c r="BS8" s="107">
        <f>SUMPRODUCT(Auxiliar_OPEX_P!BQ$3:BQ$128,N(Auxiliar_OPEX_P!$C$3:$C$128=$B8))</f>
        <v>201.63736351501933</v>
      </c>
      <c r="BT8" s="107">
        <f>SUMPRODUCT(Auxiliar_OPEX_P!BR$3:BR$128,N(Auxiliar_OPEX_P!$C$3:$C$128=$B8))</f>
        <v>201.63736351501933</v>
      </c>
      <c r="BU8" s="107">
        <f>SUMPRODUCT(Auxiliar_OPEX_P!BS$3:BS$128,N(Auxiliar_OPEX_P!$C$3:$C$128=$B8))</f>
        <v>201.63736351501933</v>
      </c>
      <c r="BV8" s="107">
        <f>SUMPRODUCT(Auxiliar_OPEX_P!BT$3:BT$128,N(Auxiliar_OPEX_P!$C$3:$C$128=$B8))</f>
        <v>201.63736351501933</v>
      </c>
      <c r="BW8" s="107">
        <f>SUMPRODUCT(Auxiliar_OPEX_P!BU$3:BU$128,N(Auxiliar_OPEX_P!$C$3:$C$128=$B8))</f>
        <v>201.63736351501933</v>
      </c>
      <c r="BX8" s="107">
        <f>SUMPRODUCT(Auxiliar_OPEX_P!BV$3:BV$128,N(Auxiliar_OPEX_P!$C$3:$C$128=$B8))</f>
        <v>205.92573039971722</v>
      </c>
      <c r="BY8" s="107">
        <f>SUMPRODUCT(Auxiliar_OPEX_P!BW$3:BW$128,N(Auxiliar_OPEX_P!$C$3:$C$128=$B8))</f>
        <v>205.92573039971722</v>
      </c>
      <c r="BZ8" s="107">
        <f>SUMPRODUCT(Auxiliar_OPEX_P!BX$3:BX$128,N(Auxiliar_OPEX_P!$C$3:$C$128=$B8))</f>
        <v>205.92573039971722</v>
      </c>
      <c r="CA8" s="107">
        <f>SUMPRODUCT(Auxiliar_OPEX_P!BY$3:BY$128,N(Auxiliar_OPEX_P!$C$3:$C$128=$B8))</f>
        <v>205.92573039971722</v>
      </c>
      <c r="CB8" s="107">
        <f>SUMPRODUCT(Auxiliar_OPEX_P!BZ$3:BZ$128,N(Auxiliar_OPEX_P!$C$3:$C$128=$B8))</f>
        <v>205.92573039971722</v>
      </c>
      <c r="CC8" s="107">
        <f>SUMPRODUCT(Auxiliar_OPEX_P!CA$3:CA$128,N(Auxiliar_OPEX_P!$C$3:$C$128=$B8))</f>
        <v>205.92573039971722</v>
      </c>
      <c r="CD8" s="107">
        <f>SUMPRODUCT(Auxiliar_OPEX_P!CB$3:CB$128,N(Auxiliar_OPEX_P!$C$3:$C$128=$B8))</f>
        <v>205.92573039971722</v>
      </c>
      <c r="CE8" s="107">
        <f>SUMPRODUCT(Auxiliar_OPEX_P!CC$3:CC$128,N(Auxiliar_OPEX_P!$C$3:$C$128=$B8))</f>
        <v>205.92573039971722</v>
      </c>
      <c r="CF8" s="107">
        <f>SUMPRODUCT(Auxiliar_OPEX_P!CD$3:CD$128,N(Auxiliar_OPEX_P!$C$3:$C$128=$B8))</f>
        <v>205.92573039971722</v>
      </c>
      <c r="CG8" s="107">
        <f>SUMPRODUCT(Auxiliar_OPEX_P!CE$3:CE$128,N(Auxiliar_OPEX_P!$C$3:$C$128=$B8))</f>
        <v>205.92573039971722</v>
      </c>
      <c r="CH8" s="107">
        <f>SUMPRODUCT(Auxiliar_OPEX_P!CF$3:CF$128,N(Auxiliar_OPEX_P!$C$3:$C$128=$B8))</f>
        <v>205.92573039971722</v>
      </c>
      <c r="CI8" s="107">
        <f>SUMPRODUCT(Auxiliar_OPEX_P!CG$3:CG$128,N(Auxiliar_OPEX_P!$C$3:$C$128=$B8))</f>
        <v>205.92573039971722</v>
      </c>
      <c r="CK8" s="51"/>
      <c r="CL8" s="51"/>
      <c r="CM8" s="51"/>
      <c r="CN8" s="51"/>
      <c r="CO8" s="51"/>
      <c r="CP8" s="51"/>
      <c r="CQ8" s="51"/>
    </row>
    <row r="9" spans="1:95" x14ac:dyDescent="0.3">
      <c r="A9" s="361"/>
      <c r="B9" s="1" t="s">
        <v>172</v>
      </c>
      <c r="C9" s="1" t="s">
        <v>311</v>
      </c>
      <c r="D9" s="1">
        <f t="shared" si="3"/>
        <v>13</v>
      </c>
      <c r="E9" s="1">
        <f t="shared" si="3"/>
        <v>13</v>
      </c>
      <c r="F9" s="1">
        <f t="shared" si="3"/>
        <v>13</v>
      </c>
      <c r="G9" s="1">
        <f t="shared" si="3"/>
        <v>13</v>
      </c>
      <c r="H9" s="107">
        <f>SUMPRODUCT(Auxiliar_OPEX_P!F$3:F$128,N(Auxiliar_OPEX_P!$C$3:$C$128=$B9))</f>
        <v>13</v>
      </c>
      <c r="I9" s="107">
        <f>SUMPRODUCT(Auxiliar_OPEX_P!G$3:G$128,N(Auxiliar_OPEX_P!$C$3:$C$128=$B9))</f>
        <v>13</v>
      </c>
      <c r="J9" s="107">
        <f>SUMPRODUCT(Auxiliar_OPEX_P!H$3:H$128,N(Auxiliar_OPEX_P!$C$3:$C$128=$B9))</f>
        <v>13</v>
      </c>
      <c r="K9" s="107">
        <f>SUMPRODUCT(Auxiliar_OPEX_P!I$3:I$128,N(Auxiliar_OPEX_P!$C$3:$C$128=$B9))</f>
        <v>13</v>
      </c>
      <c r="L9" s="107">
        <f>SUMPRODUCT(Auxiliar_OPEX_P!J$3:J$128,N(Auxiliar_OPEX_P!$C$3:$C$128=$B9))</f>
        <v>13</v>
      </c>
      <c r="M9" s="107">
        <f>SUMPRODUCT(Auxiliar_OPEX_P!K$3:K$128,N(Auxiliar_OPEX_P!$C$3:$C$128=$B9))</f>
        <v>13</v>
      </c>
      <c r="N9" s="107">
        <f>SUMPRODUCT(Auxiliar_OPEX_P!L$3:L$128,N(Auxiliar_OPEX_P!$C$3:$C$128=$B9))</f>
        <v>13</v>
      </c>
      <c r="O9" s="107">
        <f>SUMPRODUCT(Auxiliar_OPEX_P!M$3:M$128,N(Auxiliar_OPEX_P!$C$3:$C$128=$B9))</f>
        <v>13</v>
      </c>
      <c r="P9" s="107">
        <f>SUMPRODUCT(Auxiliar_OPEX_P!N$3:N$128,N(Auxiliar_OPEX_P!$C$3:$C$128=$B9))</f>
        <v>13</v>
      </c>
      <c r="Q9" s="107">
        <f>SUMPRODUCT(Auxiliar_OPEX_P!O$3:O$128,N(Auxiliar_OPEX_P!$C$3:$C$128=$B9))</f>
        <v>13</v>
      </c>
      <c r="R9" s="107">
        <f>SUMPRODUCT(Auxiliar_OPEX_P!P$3:P$128,N(Auxiliar_OPEX_P!$C$3:$C$128=$B9))</f>
        <v>13</v>
      </c>
      <c r="S9" s="107">
        <f>SUMPRODUCT(Auxiliar_OPEX_P!Q$3:Q$128,N(Auxiliar_OPEX_P!$C$3:$C$128=$B9))</f>
        <v>13</v>
      </c>
      <c r="T9" s="107">
        <f>SUMPRODUCT(Auxiliar_OPEX_P!R$3:R$128,N(Auxiliar_OPEX_P!$C$3:$C$128=$B9))</f>
        <v>13</v>
      </c>
      <c r="U9" s="107">
        <f>SUMPRODUCT(Auxiliar_OPEX_P!S$3:S$128,N(Auxiliar_OPEX_P!$C$3:$C$128=$B9))</f>
        <v>13</v>
      </c>
      <c r="V9" s="107">
        <f>SUMPRODUCT(Auxiliar_OPEX_P!T$3:T$128,N(Auxiliar_OPEX_P!$C$3:$C$128=$B9))</f>
        <v>13</v>
      </c>
      <c r="W9" s="107">
        <f>SUMPRODUCT(Auxiliar_OPEX_P!U$3:U$128,N(Auxiliar_OPEX_P!$C$3:$C$128=$B9))</f>
        <v>13</v>
      </c>
      <c r="X9" s="107">
        <f>SUMPRODUCT(Auxiliar_OPEX_P!V$3:V$128,N(Auxiliar_OPEX_P!$C$3:$C$128=$B9))</f>
        <v>13</v>
      </c>
      <c r="Y9" s="107">
        <f>SUMPRODUCT(Auxiliar_OPEX_P!W$3:W$128,N(Auxiliar_OPEX_P!$C$3:$C$128=$B9))</f>
        <v>13</v>
      </c>
      <c r="Z9" s="107">
        <f>SUMPRODUCT(Auxiliar_OPEX_P!X$3:X$128,N(Auxiliar_OPEX_P!$C$3:$C$128=$B9))</f>
        <v>13</v>
      </c>
      <c r="AA9" s="107">
        <f>SUMPRODUCT(Auxiliar_OPEX_P!Y$3:Y$128,N(Auxiliar_OPEX_P!$C$3:$C$128=$B9))</f>
        <v>13</v>
      </c>
      <c r="AB9" s="107">
        <f>SUMPRODUCT(Auxiliar_OPEX_P!Z$3:Z$128,N(Auxiliar_OPEX_P!$C$3:$C$128=$B9))</f>
        <v>13</v>
      </c>
      <c r="AC9" s="107">
        <f>SUMPRODUCT(Auxiliar_OPEX_P!AA$3:AA$128,N(Auxiliar_OPEX_P!$C$3:$C$128=$B9))</f>
        <v>13</v>
      </c>
      <c r="AD9" s="107">
        <f>SUMPRODUCT(Auxiliar_OPEX_P!AB$3:AB$128,N(Auxiliar_OPEX_P!$C$3:$C$128=$B9))</f>
        <v>13</v>
      </c>
      <c r="AE9" s="107">
        <f>SUMPRODUCT(Auxiliar_OPEX_P!AC$3:AC$128,N(Auxiliar_OPEX_P!$C$3:$C$128=$B9))</f>
        <v>13</v>
      </c>
      <c r="AF9" s="107">
        <f>SUMPRODUCT(Auxiliar_OPEX_P!AD$3:AD$128,N(Auxiliar_OPEX_P!$C$3:$C$128=$B9))</f>
        <v>13</v>
      </c>
      <c r="AG9" s="107">
        <f>SUMPRODUCT(Auxiliar_OPEX_P!AE$3:AE$128,N(Auxiliar_OPEX_P!$C$3:$C$128=$B9))</f>
        <v>13</v>
      </c>
      <c r="AH9" s="107">
        <f>SUMPRODUCT(Auxiliar_OPEX_P!AF$3:AF$128,N(Auxiliar_OPEX_P!$C$3:$C$128=$B9))</f>
        <v>13</v>
      </c>
      <c r="AI9" s="107">
        <f>SUMPRODUCT(Auxiliar_OPEX_P!AG$3:AG$128,N(Auxiliar_OPEX_P!$C$3:$C$128=$B9))</f>
        <v>13</v>
      </c>
      <c r="AJ9" s="107">
        <f>SUMPRODUCT(Auxiliar_OPEX_P!AH$3:AH$128,N(Auxiliar_OPEX_P!$C$3:$C$128=$B9))</f>
        <v>13</v>
      </c>
      <c r="AK9" s="107">
        <f>SUMPRODUCT(Auxiliar_OPEX_P!AI$3:AI$128,N(Auxiliar_OPEX_P!$C$3:$C$128=$B9))</f>
        <v>13</v>
      </c>
      <c r="AL9" s="107">
        <f>SUMPRODUCT(Auxiliar_OPEX_P!AJ$3:AJ$128,N(Auxiliar_OPEX_P!$C$3:$C$128=$B9))</f>
        <v>13</v>
      </c>
      <c r="AM9" s="107">
        <f>SUMPRODUCT(Auxiliar_OPEX_P!AK$3:AK$128,N(Auxiliar_OPEX_P!$C$3:$C$128=$B9))</f>
        <v>13</v>
      </c>
      <c r="AN9" s="107">
        <f>SUMPRODUCT(Auxiliar_OPEX_P!AL$3:AL$128,N(Auxiliar_OPEX_P!$C$3:$C$128=$B9))</f>
        <v>13</v>
      </c>
      <c r="AO9" s="107">
        <f>SUMPRODUCT(Auxiliar_OPEX_P!AM$3:AM$128,N(Auxiliar_OPEX_P!$C$3:$C$128=$B9))</f>
        <v>13</v>
      </c>
      <c r="AP9" s="107">
        <f>SUMPRODUCT(Auxiliar_OPEX_P!AN$3:AN$128,N(Auxiliar_OPEX_P!$C$3:$C$128=$B9))</f>
        <v>13</v>
      </c>
      <c r="AQ9" s="107">
        <f>SUMPRODUCT(Auxiliar_OPEX_P!AO$3:AO$128,N(Auxiliar_OPEX_P!$C$3:$C$128=$B9))</f>
        <v>13</v>
      </c>
      <c r="AR9" s="107">
        <f>SUMPRODUCT(Auxiliar_OPEX_P!AP$3:AP$128,N(Auxiliar_OPEX_P!$C$3:$C$128=$B9))</f>
        <v>13</v>
      </c>
      <c r="AS9" s="107">
        <f>SUMPRODUCT(Auxiliar_OPEX_P!AQ$3:AQ$128,N(Auxiliar_OPEX_P!$C$3:$C$128=$B9))</f>
        <v>13</v>
      </c>
      <c r="AT9" s="107">
        <f>SUMPRODUCT(Auxiliar_OPEX_P!AR$3:AR$128,N(Auxiliar_OPEX_P!$C$3:$C$128=$B9))</f>
        <v>13</v>
      </c>
      <c r="AU9" s="107">
        <f>SUMPRODUCT(Auxiliar_OPEX_P!AS$3:AS$128,N(Auxiliar_OPEX_P!$C$3:$C$128=$B9))</f>
        <v>13</v>
      </c>
      <c r="AV9" s="107">
        <f>SUMPRODUCT(Auxiliar_OPEX_P!AT$3:AT$128,N(Auxiliar_OPEX_P!$C$3:$C$128=$B9))</f>
        <v>13</v>
      </c>
      <c r="AW9" s="107">
        <f>SUMPRODUCT(Auxiliar_OPEX_P!AU$3:AU$128,N(Auxiliar_OPEX_P!$C$3:$C$128=$B9))</f>
        <v>13</v>
      </c>
      <c r="AX9" s="107">
        <f>SUMPRODUCT(Auxiliar_OPEX_P!AV$3:AV$128,N(Auxiliar_OPEX_P!$C$3:$C$128=$B9))</f>
        <v>13</v>
      </c>
      <c r="AY9" s="107">
        <f>SUMPRODUCT(Auxiliar_OPEX_P!AW$3:AW$128,N(Auxiliar_OPEX_P!$C$3:$C$128=$B9))</f>
        <v>13</v>
      </c>
      <c r="AZ9" s="107">
        <f>SUMPRODUCT(Auxiliar_OPEX_P!AX$3:AX$128,N(Auxiliar_OPEX_P!$C$3:$C$128=$B9))</f>
        <v>13</v>
      </c>
      <c r="BA9" s="107">
        <f>SUMPRODUCT(Auxiliar_OPEX_P!AY$3:AY$128,N(Auxiliar_OPEX_P!$C$3:$C$128=$B9))</f>
        <v>13</v>
      </c>
      <c r="BB9" s="107">
        <f>SUMPRODUCT(Auxiliar_OPEX_P!AZ$3:AZ$128,N(Auxiliar_OPEX_P!$C$3:$C$128=$B9))</f>
        <v>13</v>
      </c>
      <c r="BC9" s="107">
        <f>SUMPRODUCT(Auxiliar_OPEX_P!BA$3:BA$128,N(Auxiliar_OPEX_P!$C$3:$C$128=$B9))</f>
        <v>13</v>
      </c>
      <c r="BD9" s="107">
        <f>SUMPRODUCT(Auxiliar_OPEX_P!BB$3:BB$128,N(Auxiliar_OPEX_P!$C$3:$C$128=$B9))</f>
        <v>13</v>
      </c>
      <c r="BE9" s="107">
        <f>SUMPRODUCT(Auxiliar_OPEX_P!BC$3:BC$128,N(Auxiliar_OPEX_P!$C$3:$C$128=$B9))</f>
        <v>13</v>
      </c>
      <c r="BF9" s="107">
        <f>SUMPRODUCT(Auxiliar_OPEX_P!BD$3:BD$128,N(Auxiliar_OPEX_P!$C$3:$C$128=$B9))</f>
        <v>13</v>
      </c>
      <c r="BG9" s="107">
        <f>SUMPRODUCT(Auxiliar_OPEX_P!BE$3:BE$128,N(Auxiliar_OPEX_P!$C$3:$C$128=$B9))</f>
        <v>13</v>
      </c>
      <c r="BH9" s="107">
        <f>SUMPRODUCT(Auxiliar_OPEX_P!BF$3:BF$128,N(Auxiliar_OPEX_P!$C$3:$C$128=$B9))</f>
        <v>13</v>
      </c>
      <c r="BI9" s="107">
        <f>SUMPRODUCT(Auxiliar_OPEX_P!BG$3:BG$128,N(Auxiliar_OPEX_P!$C$3:$C$128=$B9))</f>
        <v>13</v>
      </c>
      <c r="BJ9" s="107">
        <f>SUMPRODUCT(Auxiliar_OPEX_P!BH$3:BH$128,N(Auxiliar_OPEX_P!$C$3:$C$128=$B9))</f>
        <v>13</v>
      </c>
      <c r="BK9" s="107">
        <f>SUMPRODUCT(Auxiliar_OPEX_P!BI$3:BI$128,N(Auxiliar_OPEX_P!$C$3:$C$128=$B9))</f>
        <v>13</v>
      </c>
      <c r="BL9" s="107">
        <f>SUMPRODUCT(Auxiliar_OPEX_P!BJ$3:BJ$128,N(Auxiliar_OPEX_P!$C$3:$C$128=$B9))</f>
        <v>13</v>
      </c>
      <c r="BM9" s="107">
        <f>SUMPRODUCT(Auxiliar_OPEX_P!BK$3:BK$128,N(Auxiliar_OPEX_P!$C$3:$C$128=$B9))</f>
        <v>13</v>
      </c>
      <c r="BN9" s="107">
        <f>SUMPRODUCT(Auxiliar_OPEX_P!BL$3:BL$128,N(Auxiliar_OPEX_P!$C$3:$C$128=$B9))</f>
        <v>13</v>
      </c>
      <c r="BO9" s="107">
        <f>SUMPRODUCT(Auxiliar_OPEX_P!BM$3:BM$128,N(Auxiliar_OPEX_P!$C$3:$C$128=$B9))</f>
        <v>13</v>
      </c>
      <c r="BP9" s="107">
        <f>SUMPRODUCT(Auxiliar_OPEX_P!BN$3:BN$128,N(Auxiliar_OPEX_P!$C$3:$C$128=$B9))</f>
        <v>13</v>
      </c>
      <c r="BQ9" s="107">
        <f>SUMPRODUCT(Auxiliar_OPEX_P!BO$3:BO$128,N(Auxiliar_OPEX_P!$C$3:$C$128=$B9))</f>
        <v>13</v>
      </c>
      <c r="BR9" s="107">
        <f>SUMPRODUCT(Auxiliar_OPEX_P!BP$3:BP$128,N(Auxiliar_OPEX_P!$C$3:$C$128=$B9))</f>
        <v>13</v>
      </c>
      <c r="BS9" s="107">
        <f>SUMPRODUCT(Auxiliar_OPEX_P!BQ$3:BQ$128,N(Auxiliar_OPEX_P!$C$3:$C$128=$B9))</f>
        <v>13</v>
      </c>
      <c r="BT9" s="107">
        <f>SUMPRODUCT(Auxiliar_OPEX_P!BR$3:BR$128,N(Auxiliar_OPEX_P!$C$3:$C$128=$B9))</f>
        <v>13</v>
      </c>
      <c r="BU9" s="107">
        <f>SUMPRODUCT(Auxiliar_OPEX_P!BS$3:BS$128,N(Auxiliar_OPEX_P!$C$3:$C$128=$B9))</f>
        <v>13</v>
      </c>
      <c r="BV9" s="107">
        <f>SUMPRODUCT(Auxiliar_OPEX_P!BT$3:BT$128,N(Auxiliar_OPEX_P!$C$3:$C$128=$B9))</f>
        <v>13</v>
      </c>
      <c r="BW9" s="107">
        <f>SUMPRODUCT(Auxiliar_OPEX_P!BU$3:BU$128,N(Auxiliar_OPEX_P!$C$3:$C$128=$B9))</f>
        <v>13</v>
      </c>
      <c r="BX9" s="107">
        <f>SUMPRODUCT(Auxiliar_OPEX_P!BV$3:BV$128,N(Auxiliar_OPEX_P!$C$3:$C$128=$B9))</f>
        <v>13</v>
      </c>
      <c r="BY9" s="107">
        <f>SUMPRODUCT(Auxiliar_OPEX_P!BW$3:BW$128,N(Auxiliar_OPEX_P!$C$3:$C$128=$B9))</f>
        <v>13</v>
      </c>
      <c r="BZ9" s="107">
        <f>SUMPRODUCT(Auxiliar_OPEX_P!BX$3:BX$128,N(Auxiliar_OPEX_P!$C$3:$C$128=$B9))</f>
        <v>13</v>
      </c>
      <c r="CA9" s="107">
        <f>SUMPRODUCT(Auxiliar_OPEX_P!BY$3:BY$128,N(Auxiliar_OPEX_P!$C$3:$C$128=$B9))</f>
        <v>13</v>
      </c>
      <c r="CB9" s="107">
        <f>SUMPRODUCT(Auxiliar_OPEX_P!BZ$3:BZ$128,N(Auxiliar_OPEX_P!$C$3:$C$128=$B9))</f>
        <v>13</v>
      </c>
      <c r="CC9" s="107">
        <f>SUMPRODUCT(Auxiliar_OPEX_P!CA$3:CA$128,N(Auxiliar_OPEX_P!$C$3:$C$128=$B9))</f>
        <v>13</v>
      </c>
      <c r="CD9" s="107">
        <f>SUMPRODUCT(Auxiliar_OPEX_P!CB$3:CB$128,N(Auxiliar_OPEX_P!$C$3:$C$128=$B9))</f>
        <v>13</v>
      </c>
      <c r="CE9" s="107">
        <f>SUMPRODUCT(Auxiliar_OPEX_P!CC$3:CC$128,N(Auxiliar_OPEX_P!$C$3:$C$128=$B9))</f>
        <v>13</v>
      </c>
      <c r="CF9" s="107">
        <f>SUMPRODUCT(Auxiliar_OPEX_P!CD$3:CD$128,N(Auxiliar_OPEX_P!$C$3:$C$128=$B9))</f>
        <v>13</v>
      </c>
      <c r="CG9" s="107">
        <f>SUMPRODUCT(Auxiliar_OPEX_P!CE$3:CE$128,N(Auxiliar_OPEX_P!$C$3:$C$128=$B9))</f>
        <v>13</v>
      </c>
      <c r="CH9" s="107">
        <f>SUMPRODUCT(Auxiliar_OPEX_P!CF$3:CF$128,N(Auxiliar_OPEX_P!$C$3:$C$128=$B9))</f>
        <v>13</v>
      </c>
      <c r="CI9" s="107">
        <f>SUMPRODUCT(Auxiliar_OPEX_P!CG$3:CG$128,N(Auxiliar_OPEX_P!$C$3:$C$128=$B9))</f>
        <v>13</v>
      </c>
      <c r="CK9" s="51"/>
      <c r="CL9" s="51"/>
      <c r="CM9" s="51"/>
      <c r="CN9" s="51"/>
      <c r="CO9" s="51"/>
      <c r="CP9" s="51"/>
      <c r="CQ9" s="51"/>
    </row>
    <row r="10" spans="1:95" x14ac:dyDescent="0.3">
      <c r="A10" s="361"/>
      <c r="B10" s="1" t="s">
        <v>173</v>
      </c>
      <c r="C10" s="1" t="s">
        <v>313</v>
      </c>
      <c r="D10" s="1">
        <f t="shared" si="3"/>
        <v>12</v>
      </c>
      <c r="E10" s="1">
        <f t="shared" si="3"/>
        <v>12</v>
      </c>
      <c r="F10" s="1">
        <f t="shared" si="3"/>
        <v>12</v>
      </c>
      <c r="G10" s="1">
        <f t="shared" si="3"/>
        <v>12</v>
      </c>
      <c r="H10" s="107">
        <f>SUMPRODUCT(Auxiliar_OPEX_P!F$3:F$128,N(Auxiliar_OPEX_P!$C$3:$C$128=$B10))</f>
        <v>12</v>
      </c>
      <c r="I10" s="107">
        <f>SUMPRODUCT(Auxiliar_OPEX_P!G$3:G$128,N(Auxiliar_OPEX_P!$C$3:$C$128=$B10))</f>
        <v>12</v>
      </c>
      <c r="J10" s="107">
        <f>SUMPRODUCT(Auxiliar_OPEX_P!H$3:H$128,N(Auxiliar_OPEX_P!$C$3:$C$128=$B10))</f>
        <v>12</v>
      </c>
      <c r="K10" s="107">
        <f>SUMPRODUCT(Auxiliar_OPEX_P!I$3:I$128,N(Auxiliar_OPEX_P!$C$3:$C$128=$B10))</f>
        <v>12</v>
      </c>
      <c r="L10" s="107">
        <f>SUMPRODUCT(Auxiliar_OPEX_P!J$3:J$128,N(Auxiliar_OPEX_P!$C$3:$C$128=$B10))</f>
        <v>12</v>
      </c>
      <c r="M10" s="107">
        <f>SUMPRODUCT(Auxiliar_OPEX_P!K$3:K$128,N(Auxiliar_OPEX_P!$C$3:$C$128=$B10))</f>
        <v>12</v>
      </c>
      <c r="N10" s="107">
        <f>SUMPRODUCT(Auxiliar_OPEX_P!L$3:L$128,N(Auxiliar_OPEX_P!$C$3:$C$128=$B10))</f>
        <v>12</v>
      </c>
      <c r="O10" s="107">
        <f>SUMPRODUCT(Auxiliar_OPEX_P!M$3:M$128,N(Auxiliar_OPEX_P!$C$3:$C$128=$B10))</f>
        <v>12</v>
      </c>
      <c r="P10" s="107">
        <f>SUMPRODUCT(Auxiliar_OPEX_P!N$3:N$128,N(Auxiliar_OPEX_P!$C$3:$C$128=$B10))</f>
        <v>12</v>
      </c>
      <c r="Q10" s="107">
        <f>SUMPRODUCT(Auxiliar_OPEX_P!O$3:O$128,N(Auxiliar_OPEX_P!$C$3:$C$128=$B10))</f>
        <v>12</v>
      </c>
      <c r="R10" s="107">
        <f>SUMPRODUCT(Auxiliar_OPEX_P!P$3:P$128,N(Auxiliar_OPEX_P!$C$3:$C$128=$B10))</f>
        <v>12</v>
      </c>
      <c r="S10" s="107">
        <f>SUMPRODUCT(Auxiliar_OPEX_P!Q$3:Q$128,N(Auxiliar_OPEX_P!$C$3:$C$128=$B10))</f>
        <v>12</v>
      </c>
      <c r="T10" s="107">
        <f>SUMPRODUCT(Auxiliar_OPEX_P!R$3:R$128,N(Auxiliar_OPEX_P!$C$3:$C$128=$B10))</f>
        <v>12</v>
      </c>
      <c r="U10" s="107">
        <f>SUMPRODUCT(Auxiliar_OPEX_P!S$3:S$128,N(Auxiliar_OPEX_P!$C$3:$C$128=$B10))</f>
        <v>12</v>
      </c>
      <c r="V10" s="107">
        <f>SUMPRODUCT(Auxiliar_OPEX_P!T$3:T$128,N(Auxiliar_OPEX_P!$C$3:$C$128=$B10))</f>
        <v>12</v>
      </c>
      <c r="W10" s="107">
        <f>SUMPRODUCT(Auxiliar_OPEX_P!U$3:U$128,N(Auxiliar_OPEX_P!$C$3:$C$128=$B10))</f>
        <v>12</v>
      </c>
      <c r="X10" s="107">
        <f>SUMPRODUCT(Auxiliar_OPEX_P!V$3:V$128,N(Auxiliar_OPEX_P!$C$3:$C$128=$B10))</f>
        <v>12</v>
      </c>
      <c r="Y10" s="107">
        <f>SUMPRODUCT(Auxiliar_OPEX_P!W$3:W$128,N(Auxiliar_OPEX_P!$C$3:$C$128=$B10))</f>
        <v>12</v>
      </c>
      <c r="Z10" s="107">
        <f>SUMPRODUCT(Auxiliar_OPEX_P!X$3:X$128,N(Auxiliar_OPEX_P!$C$3:$C$128=$B10))</f>
        <v>12</v>
      </c>
      <c r="AA10" s="107">
        <f>SUMPRODUCT(Auxiliar_OPEX_P!Y$3:Y$128,N(Auxiliar_OPEX_P!$C$3:$C$128=$B10))</f>
        <v>12</v>
      </c>
      <c r="AB10" s="107">
        <f>SUMPRODUCT(Auxiliar_OPEX_P!Z$3:Z$128,N(Auxiliar_OPEX_P!$C$3:$C$128=$B10))</f>
        <v>12</v>
      </c>
      <c r="AC10" s="107">
        <f>SUMPRODUCT(Auxiliar_OPEX_P!AA$3:AA$128,N(Auxiliar_OPEX_P!$C$3:$C$128=$B10))</f>
        <v>12</v>
      </c>
      <c r="AD10" s="107">
        <f>SUMPRODUCT(Auxiliar_OPEX_P!AB$3:AB$128,N(Auxiliar_OPEX_P!$C$3:$C$128=$B10))</f>
        <v>12</v>
      </c>
      <c r="AE10" s="107">
        <f>SUMPRODUCT(Auxiliar_OPEX_P!AC$3:AC$128,N(Auxiliar_OPEX_P!$C$3:$C$128=$B10))</f>
        <v>12</v>
      </c>
      <c r="AF10" s="107">
        <f>SUMPRODUCT(Auxiliar_OPEX_P!AD$3:AD$128,N(Auxiliar_OPEX_P!$C$3:$C$128=$B10))</f>
        <v>12</v>
      </c>
      <c r="AG10" s="107">
        <f>SUMPRODUCT(Auxiliar_OPEX_P!AE$3:AE$128,N(Auxiliar_OPEX_P!$C$3:$C$128=$B10))</f>
        <v>12</v>
      </c>
      <c r="AH10" s="107">
        <f>SUMPRODUCT(Auxiliar_OPEX_P!AF$3:AF$128,N(Auxiliar_OPEX_P!$C$3:$C$128=$B10))</f>
        <v>12</v>
      </c>
      <c r="AI10" s="107">
        <f>SUMPRODUCT(Auxiliar_OPEX_P!AG$3:AG$128,N(Auxiliar_OPEX_P!$C$3:$C$128=$B10))</f>
        <v>12</v>
      </c>
      <c r="AJ10" s="107">
        <f>SUMPRODUCT(Auxiliar_OPEX_P!AH$3:AH$128,N(Auxiliar_OPEX_P!$C$3:$C$128=$B10))</f>
        <v>12</v>
      </c>
      <c r="AK10" s="107">
        <f>SUMPRODUCT(Auxiliar_OPEX_P!AI$3:AI$128,N(Auxiliar_OPEX_P!$C$3:$C$128=$B10))</f>
        <v>12</v>
      </c>
      <c r="AL10" s="107">
        <f>SUMPRODUCT(Auxiliar_OPEX_P!AJ$3:AJ$128,N(Auxiliar_OPEX_P!$C$3:$C$128=$B10))</f>
        <v>12</v>
      </c>
      <c r="AM10" s="107">
        <f>SUMPRODUCT(Auxiliar_OPEX_P!AK$3:AK$128,N(Auxiliar_OPEX_P!$C$3:$C$128=$B10))</f>
        <v>12</v>
      </c>
      <c r="AN10" s="107">
        <f>SUMPRODUCT(Auxiliar_OPEX_P!AL$3:AL$128,N(Auxiliar_OPEX_P!$C$3:$C$128=$B10))</f>
        <v>12</v>
      </c>
      <c r="AO10" s="107">
        <f>SUMPRODUCT(Auxiliar_OPEX_P!AM$3:AM$128,N(Auxiliar_OPEX_P!$C$3:$C$128=$B10))</f>
        <v>12</v>
      </c>
      <c r="AP10" s="107">
        <f>SUMPRODUCT(Auxiliar_OPEX_P!AN$3:AN$128,N(Auxiliar_OPEX_P!$C$3:$C$128=$B10))</f>
        <v>12</v>
      </c>
      <c r="AQ10" s="107">
        <f>SUMPRODUCT(Auxiliar_OPEX_P!AO$3:AO$128,N(Auxiliar_OPEX_P!$C$3:$C$128=$B10))</f>
        <v>12</v>
      </c>
      <c r="AR10" s="107">
        <f>SUMPRODUCT(Auxiliar_OPEX_P!AP$3:AP$128,N(Auxiliar_OPEX_P!$C$3:$C$128=$B10))</f>
        <v>12</v>
      </c>
      <c r="AS10" s="107">
        <f>SUMPRODUCT(Auxiliar_OPEX_P!AQ$3:AQ$128,N(Auxiliar_OPEX_P!$C$3:$C$128=$B10))</f>
        <v>12</v>
      </c>
      <c r="AT10" s="107">
        <f>SUMPRODUCT(Auxiliar_OPEX_P!AR$3:AR$128,N(Auxiliar_OPEX_P!$C$3:$C$128=$B10))</f>
        <v>12</v>
      </c>
      <c r="AU10" s="107">
        <f>SUMPRODUCT(Auxiliar_OPEX_P!AS$3:AS$128,N(Auxiliar_OPEX_P!$C$3:$C$128=$B10))</f>
        <v>12</v>
      </c>
      <c r="AV10" s="107">
        <f>SUMPRODUCT(Auxiliar_OPEX_P!AT$3:AT$128,N(Auxiliar_OPEX_P!$C$3:$C$128=$B10))</f>
        <v>12</v>
      </c>
      <c r="AW10" s="107">
        <f>SUMPRODUCT(Auxiliar_OPEX_P!AU$3:AU$128,N(Auxiliar_OPEX_P!$C$3:$C$128=$B10))</f>
        <v>12</v>
      </c>
      <c r="AX10" s="107">
        <f>SUMPRODUCT(Auxiliar_OPEX_P!AV$3:AV$128,N(Auxiliar_OPEX_P!$C$3:$C$128=$B10))</f>
        <v>12</v>
      </c>
      <c r="AY10" s="107">
        <f>SUMPRODUCT(Auxiliar_OPEX_P!AW$3:AW$128,N(Auxiliar_OPEX_P!$C$3:$C$128=$B10))</f>
        <v>12</v>
      </c>
      <c r="AZ10" s="107">
        <f>SUMPRODUCT(Auxiliar_OPEX_P!AX$3:AX$128,N(Auxiliar_OPEX_P!$C$3:$C$128=$B10))</f>
        <v>12</v>
      </c>
      <c r="BA10" s="107">
        <f>SUMPRODUCT(Auxiliar_OPEX_P!AY$3:AY$128,N(Auxiliar_OPEX_P!$C$3:$C$128=$B10))</f>
        <v>12</v>
      </c>
      <c r="BB10" s="107">
        <f>SUMPRODUCT(Auxiliar_OPEX_P!AZ$3:AZ$128,N(Auxiliar_OPEX_P!$C$3:$C$128=$B10))</f>
        <v>12</v>
      </c>
      <c r="BC10" s="107">
        <f>SUMPRODUCT(Auxiliar_OPEX_P!BA$3:BA$128,N(Auxiliar_OPEX_P!$C$3:$C$128=$B10))</f>
        <v>12</v>
      </c>
      <c r="BD10" s="107">
        <f>SUMPRODUCT(Auxiliar_OPEX_P!BB$3:BB$128,N(Auxiliar_OPEX_P!$C$3:$C$128=$B10))</f>
        <v>12</v>
      </c>
      <c r="BE10" s="107">
        <f>SUMPRODUCT(Auxiliar_OPEX_P!BC$3:BC$128,N(Auxiliar_OPEX_P!$C$3:$C$128=$B10))</f>
        <v>12</v>
      </c>
      <c r="BF10" s="107">
        <f>SUMPRODUCT(Auxiliar_OPEX_P!BD$3:BD$128,N(Auxiliar_OPEX_P!$C$3:$C$128=$B10))</f>
        <v>12</v>
      </c>
      <c r="BG10" s="107">
        <f>SUMPRODUCT(Auxiliar_OPEX_P!BE$3:BE$128,N(Auxiliar_OPEX_P!$C$3:$C$128=$B10))</f>
        <v>12</v>
      </c>
      <c r="BH10" s="107">
        <f>SUMPRODUCT(Auxiliar_OPEX_P!BF$3:BF$128,N(Auxiliar_OPEX_P!$C$3:$C$128=$B10))</f>
        <v>12</v>
      </c>
      <c r="BI10" s="107">
        <f>SUMPRODUCT(Auxiliar_OPEX_P!BG$3:BG$128,N(Auxiliar_OPEX_P!$C$3:$C$128=$B10))</f>
        <v>12</v>
      </c>
      <c r="BJ10" s="107">
        <f>SUMPRODUCT(Auxiliar_OPEX_P!BH$3:BH$128,N(Auxiliar_OPEX_P!$C$3:$C$128=$B10))</f>
        <v>12</v>
      </c>
      <c r="BK10" s="107">
        <f>SUMPRODUCT(Auxiliar_OPEX_P!BI$3:BI$128,N(Auxiliar_OPEX_P!$C$3:$C$128=$B10))</f>
        <v>12</v>
      </c>
      <c r="BL10" s="107">
        <f>SUMPRODUCT(Auxiliar_OPEX_P!BJ$3:BJ$128,N(Auxiliar_OPEX_P!$C$3:$C$128=$B10))</f>
        <v>12</v>
      </c>
      <c r="BM10" s="107">
        <f>SUMPRODUCT(Auxiliar_OPEX_P!BK$3:BK$128,N(Auxiliar_OPEX_P!$C$3:$C$128=$B10))</f>
        <v>12</v>
      </c>
      <c r="BN10" s="107">
        <f>SUMPRODUCT(Auxiliar_OPEX_P!BL$3:BL$128,N(Auxiliar_OPEX_P!$C$3:$C$128=$B10))</f>
        <v>12</v>
      </c>
      <c r="BO10" s="107">
        <f>SUMPRODUCT(Auxiliar_OPEX_P!BM$3:BM$128,N(Auxiliar_OPEX_P!$C$3:$C$128=$B10))</f>
        <v>12</v>
      </c>
      <c r="BP10" s="107">
        <f>SUMPRODUCT(Auxiliar_OPEX_P!BN$3:BN$128,N(Auxiliar_OPEX_P!$C$3:$C$128=$B10))</f>
        <v>12</v>
      </c>
      <c r="BQ10" s="107">
        <f>SUMPRODUCT(Auxiliar_OPEX_P!BO$3:BO$128,N(Auxiliar_OPEX_P!$C$3:$C$128=$B10))</f>
        <v>12</v>
      </c>
      <c r="BR10" s="107">
        <f>SUMPRODUCT(Auxiliar_OPEX_P!BP$3:BP$128,N(Auxiliar_OPEX_P!$C$3:$C$128=$B10))</f>
        <v>12</v>
      </c>
      <c r="BS10" s="107">
        <f>SUMPRODUCT(Auxiliar_OPEX_P!BQ$3:BQ$128,N(Auxiliar_OPEX_P!$C$3:$C$128=$B10))</f>
        <v>12</v>
      </c>
      <c r="BT10" s="107">
        <f>SUMPRODUCT(Auxiliar_OPEX_P!BR$3:BR$128,N(Auxiliar_OPEX_P!$C$3:$C$128=$B10))</f>
        <v>12</v>
      </c>
      <c r="BU10" s="107">
        <f>SUMPRODUCT(Auxiliar_OPEX_P!BS$3:BS$128,N(Auxiliar_OPEX_P!$C$3:$C$128=$B10))</f>
        <v>12</v>
      </c>
      <c r="BV10" s="107">
        <f>SUMPRODUCT(Auxiliar_OPEX_P!BT$3:BT$128,N(Auxiliar_OPEX_P!$C$3:$C$128=$B10))</f>
        <v>12</v>
      </c>
      <c r="BW10" s="107">
        <f>SUMPRODUCT(Auxiliar_OPEX_P!BU$3:BU$128,N(Auxiliar_OPEX_P!$C$3:$C$128=$B10))</f>
        <v>12</v>
      </c>
      <c r="BX10" s="107">
        <f>SUMPRODUCT(Auxiliar_OPEX_P!BV$3:BV$128,N(Auxiliar_OPEX_P!$C$3:$C$128=$B10))</f>
        <v>12</v>
      </c>
      <c r="BY10" s="107">
        <f>SUMPRODUCT(Auxiliar_OPEX_P!BW$3:BW$128,N(Auxiliar_OPEX_P!$C$3:$C$128=$B10))</f>
        <v>12</v>
      </c>
      <c r="BZ10" s="107">
        <f>SUMPRODUCT(Auxiliar_OPEX_P!BX$3:BX$128,N(Auxiliar_OPEX_P!$C$3:$C$128=$B10))</f>
        <v>12</v>
      </c>
      <c r="CA10" s="107">
        <f>SUMPRODUCT(Auxiliar_OPEX_P!BY$3:BY$128,N(Auxiliar_OPEX_P!$C$3:$C$128=$B10))</f>
        <v>12</v>
      </c>
      <c r="CB10" s="107">
        <f>SUMPRODUCT(Auxiliar_OPEX_P!BZ$3:BZ$128,N(Auxiliar_OPEX_P!$C$3:$C$128=$B10))</f>
        <v>12</v>
      </c>
      <c r="CC10" s="107">
        <f>SUMPRODUCT(Auxiliar_OPEX_P!CA$3:CA$128,N(Auxiliar_OPEX_P!$C$3:$C$128=$B10))</f>
        <v>12</v>
      </c>
      <c r="CD10" s="107">
        <f>SUMPRODUCT(Auxiliar_OPEX_P!CB$3:CB$128,N(Auxiliar_OPEX_P!$C$3:$C$128=$B10))</f>
        <v>12</v>
      </c>
      <c r="CE10" s="107">
        <f>SUMPRODUCT(Auxiliar_OPEX_P!CC$3:CC$128,N(Auxiliar_OPEX_P!$C$3:$C$128=$B10))</f>
        <v>12</v>
      </c>
      <c r="CF10" s="107">
        <f>SUMPRODUCT(Auxiliar_OPEX_P!CD$3:CD$128,N(Auxiliar_OPEX_P!$C$3:$C$128=$B10))</f>
        <v>12</v>
      </c>
      <c r="CG10" s="107">
        <f>SUMPRODUCT(Auxiliar_OPEX_P!CE$3:CE$128,N(Auxiliar_OPEX_P!$C$3:$C$128=$B10))</f>
        <v>12</v>
      </c>
      <c r="CH10" s="107">
        <f>SUMPRODUCT(Auxiliar_OPEX_P!CF$3:CF$128,N(Auxiliar_OPEX_P!$C$3:$C$128=$B10))</f>
        <v>12</v>
      </c>
      <c r="CI10" s="107">
        <f>SUMPRODUCT(Auxiliar_OPEX_P!CG$3:CG$128,N(Auxiliar_OPEX_P!$C$3:$C$128=$B10))</f>
        <v>12</v>
      </c>
      <c r="CK10" s="51"/>
      <c r="CL10" s="51"/>
      <c r="CM10" s="51"/>
      <c r="CN10" s="51"/>
      <c r="CO10" s="51"/>
      <c r="CP10" s="51"/>
      <c r="CQ10" s="51"/>
    </row>
    <row r="11" spans="1:95" s="318" customFormat="1" x14ac:dyDescent="0.3"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K11" s="320"/>
      <c r="CL11" s="320"/>
      <c r="CM11" s="320"/>
      <c r="CN11" s="320"/>
      <c r="CO11" s="320"/>
      <c r="CP11" s="320"/>
      <c r="CQ11" s="320"/>
    </row>
    <row r="12" spans="1:95" x14ac:dyDescent="0.3">
      <c r="B12" s="360" t="s">
        <v>738</v>
      </c>
      <c r="C12" s="1" t="s">
        <v>175</v>
      </c>
      <c r="D12" s="51">
        <f>16000000+D13</f>
        <v>16159938.373903999</v>
      </c>
      <c r="E12" s="51">
        <f t="shared" ref="E12:H12" si="4">D12+E13</f>
        <v>16218987.572903998</v>
      </c>
      <c r="F12" s="51">
        <f t="shared" si="4"/>
        <v>16277360.279903997</v>
      </c>
      <c r="G12" s="51">
        <f t="shared" si="4"/>
        <v>16322807.699968001</v>
      </c>
      <c r="H12" s="51">
        <f t="shared" si="4"/>
        <v>16416624.703969965</v>
      </c>
      <c r="I12" s="51">
        <f>H12+I13</f>
        <v>16510766.287303299</v>
      </c>
      <c r="J12" s="51">
        <f t="shared" ref="J12:BU12" si="5">I12+J13</f>
        <v>16600043.683031943</v>
      </c>
      <c r="K12" s="51">
        <f t="shared" si="5"/>
        <v>16691174.078760587</v>
      </c>
      <c r="L12" s="51">
        <f t="shared" si="5"/>
        <v>16775744.045427253</v>
      </c>
      <c r="M12" s="51">
        <f t="shared" si="5"/>
        <v>16867236.217674039</v>
      </c>
      <c r="N12" s="51">
        <f t="shared" si="5"/>
        <v>16962021.634340707</v>
      </c>
      <c r="O12" s="51">
        <f t="shared" si="5"/>
        <v>17050279.471007373</v>
      </c>
      <c r="P12" s="51">
        <f t="shared" si="5"/>
        <v>17151448.82683662</v>
      </c>
      <c r="Q12" s="51">
        <f t="shared" si="5"/>
        <v>17250595.830169953</v>
      </c>
      <c r="R12" s="51">
        <f t="shared" si="5"/>
        <v>17336963.877247054</v>
      </c>
      <c r="S12" s="51">
        <f t="shared" si="5"/>
        <v>17430877.547247056</v>
      </c>
      <c r="T12" s="51">
        <f t="shared" si="5"/>
        <v>17533617.217247058</v>
      </c>
      <c r="U12" s="51">
        <f t="shared" si="5"/>
        <v>17623137.997007709</v>
      </c>
      <c r="V12" s="51">
        <f t="shared" si="5"/>
        <v>17707105.299441587</v>
      </c>
      <c r="W12" s="51">
        <f t="shared" si="5"/>
        <v>17794632.863749523</v>
      </c>
      <c r="X12" s="51">
        <f t="shared" si="5"/>
        <v>17891827.928057458</v>
      </c>
      <c r="Y12" s="51">
        <f t="shared" si="5"/>
        <v>17986328.992365394</v>
      </c>
      <c r="Z12" s="51">
        <f t="shared" si="5"/>
        <v>18072710.556673329</v>
      </c>
      <c r="AA12" s="51">
        <f t="shared" si="5"/>
        <v>18151498.441950116</v>
      </c>
      <c r="AB12" s="51">
        <f t="shared" si="5"/>
        <v>18238834.45055994</v>
      </c>
      <c r="AC12" s="51">
        <f t="shared" si="5"/>
        <v>18328232.003507439</v>
      </c>
      <c r="AD12" s="51">
        <f t="shared" si="5"/>
        <v>18421613.567815375</v>
      </c>
      <c r="AE12" s="51">
        <f t="shared" si="5"/>
        <v>18521995.13212331</v>
      </c>
      <c r="AF12" s="51">
        <f t="shared" si="5"/>
        <v>18619250.217247065</v>
      </c>
      <c r="AG12" s="51">
        <f t="shared" si="5"/>
        <v>18692083.174331605</v>
      </c>
      <c r="AH12" s="51">
        <f t="shared" si="5"/>
        <v>18768733.446960922</v>
      </c>
      <c r="AI12" s="51">
        <f t="shared" si="5"/>
        <v>18835486.311508488</v>
      </c>
      <c r="AJ12" s="51">
        <f t="shared" si="5"/>
        <v>18896287.910375424</v>
      </c>
      <c r="AK12" s="51">
        <f t="shared" si="5"/>
        <v>18961746.47129976</v>
      </c>
      <c r="AL12" s="51">
        <f t="shared" si="5"/>
        <v>19035593.47129976</v>
      </c>
      <c r="AM12" s="51">
        <f t="shared" si="5"/>
        <v>19112740.47129976</v>
      </c>
      <c r="AN12" s="51">
        <f t="shared" si="5"/>
        <v>19188654.753937282</v>
      </c>
      <c r="AO12" s="51">
        <f t="shared" si="5"/>
        <v>19259441.198937282</v>
      </c>
      <c r="AP12" s="51">
        <f t="shared" si="5"/>
        <v>19349941.198937282</v>
      </c>
      <c r="AQ12" s="51">
        <f t="shared" si="5"/>
        <v>19440941.198937282</v>
      </c>
      <c r="AR12" s="51">
        <f t="shared" si="5"/>
        <v>19527141.198937282</v>
      </c>
      <c r="AS12" s="51">
        <f t="shared" si="5"/>
        <v>19603711.198937282</v>
      </c>
      <c r="AT12" s="51">
        <f t="shared" si="5"/>
        <v>19686101.198937282</v>
      </c>
      <c r="AU12" s="51">
        <f t="shared" si="5"/>
        <v>19768313.518937282</v>
      </c>
      <c r="AV12" s="51">
        <f t="shared" si="5"/>
        <v>19843722.018937282</v>
      </c>
      <c r="AW12" s="51">
        <f t="shared" si="5"/>
        <v>19925030.518937282</v>
      </c>
      <c r="AX12" s="51">
        <f t="shared" si="5"/>
        <v>20006339.018937282</v>
      </c>
      <c r="AY12" s="51">
        <f t="shared" si="5"/>
        <v>20084047.907238193</v>
      </c>
      <c r="AZ12" s="51">
        <f t="shared" si="5"/>
        <v>20172381.684168223</v>
      </c>
      <c r="BA12" s="51">
        <f t="shared" si="5"/>
        <v>20267690.184168223</v>
      </c>
      <c r="BB12" s="51">
        <f t="shared" si="5"/>
        <v>20360176.515471574</v>
      </c>
      <c r="BC12" s="51">
        <f t="shared" si="5"/>
        <v>20456837.25934542</v>
      </c>
      <c r="BD12" s="51">
        <f t="shared" si="5"/>
        <v>20540293.196478385</v>
      </c>
      <c r="BE12" s="51">
        <f t="shared" si="5"/>
        <v>20599425.696478385</v>
      </c>
      <c r="BF12" s="51">
        <f t="shared" si="5"/>
        <v>20653358.196478385</v>
      </c>
      <c r="BG12" s="51">
        <f t="shared" si="5"/>
        <v>20711012.196478385</v>
      </c>
      <c r="BH12" s="51">
        <f t="shared" si="5"/>
        <v>20761453.196478385</v>
      </c>
      <c r="BI12" s="51">
        <f t="shared" si="5"/>
        <v>20810810.196478385</v>
      </c>
      <c r="BJ12" s="51">
        <f t="shared" si="5"/>
        <v>20863254.196478385</v>
      </c>
      <c r="BK12" s="51">
        <f t="shared" si="5"/>
        <v>20919548.196478385</v>
      </c>
      <c r="BL12" s="51">
        <f t="shared" si="5"/>
        <v>20998714.863145053</v>
      </c>
      <c r="BM12" s="51">
        <f t="shared" si="5"/>
        <v>21077881.529811721</v>
      </c>
      <c r="BN12" s="51">
        <f t="shared" si="5"/>
        <v>21157048.196478389</v>
      </c>
      <c r="BO12" s="51">
        <f t="shared" si="5"/>
        <v>21236214.863145057</v>
      </c>
      <c r="BP12" s="51">
        <f t="shared" si="5"/>
        <v>21315381.529811725</v>
      </c>
      <c r="BQ12" s="51">
        <f t="shared" si="5"/>
        <v>21378263.300645057</v>
      </c>
      <c r="BR12" s="51">
        <f t="shared" si="5"/>
        <v>21441145.071478389</v>
      </c>
      <c r="BS12" s="51">
        <f t="shared" si="5"/>
        <v>21504026.842311721</v>
      </c>
      <c r="BT12" s="51">
        <f t="shared" si="5"/>
        <v>21566908.613145053</v>
      </c>
      <c r="BU12" s="51">
        <f t="shared" si="5"/>
        <v>21629790.383978385</v>
      </c>
      <c r="BV12" s="51">
        <f t="shared" ref="BV12:CI12" si="6">BU12+BV13</f>
        <v>21692672.154811718</v>
      </c>
      <c r="BW12" s="51">
        <f t="shared" si="6"/>
        <v>21755553.92564505</v>
      </c>
      <c r="BX12" s="51">
        <f t="shared" si="6"/>
        <v>21818435.696478382</v>
      </c>
      <c r="BY12" s="51">
        <f t="shared" si="6"/>
        <v>21881317.467311714</v>
      </c>
      <c r="BZ12" s="51">
        <f t="shared" si="6"/>
        <v>21944199.238145046</v>
      </c>
      <c r="CA12" s="51">
        <f t="shared" si="6"/>
        <v>22007081.008978378</v>
      </c>
      <c r="CB12" s="51">
        <f t="shared" si="6"/>
        <v>22069962.77981171</v>
      </c>
      <c r="CC12" s="51">
        <f t="shared" si="6"/>
        <v>22149129.446478378</v>
      </c>
      <c r="CD12" s="51">
        <f t="shared" si="6"/>
        <v>22228296.113145046</v>
      </c>
      <c r="CE12" s="51">
        <f t="shared" si="6"/>
        <v>22307462.779811714</v>
      </c>
      <c r="CF12" s="51">
        <f t="shared" si="6"/>
        <v>22386629.446478382</v>
      </c>
      <c r="CG12" s="51">
        <f t="shared" si="6"/>
        <v>22465796.11314505</v>
      </c>
      <c r="CH12" s="51">
        <f t="shared" si="6"/>
        <v>22544962.779811718</v>
      </c>
      <c r="CI12" s="51">
        <f t="shared" si="6"/>
        <v>22624129.446478385</v>
      </c>
      <c r="CK12" s="51"/>
      <c r="CL12" s="51"/>
      <c r="CM12" s="51"/>
      <c r="CN12" s="51"/>
      <c r="CO12" s="51"/>
      <c r="CP12" s="51"/>
      <c r="CQ12" s="51"/>
    </row>
    <row r="13" spans="1:95" x14ac:dyDescent="0.3">
      <c r="B13" s="360"/>
      <c r="C13" s="1" t="s">
        <v>176</v>
      </c>
      <c r="D13" s="53">
        <v>159938.37390399911</v>
      </c>
      <c r="E13" s="53">
        <v>59049.198999999091</v>
      </c>
      <c r="F13" s="53">
        <v>58372.70699999854</v>
      </c>
      <c r="G13" s="53">
        <v>45447.420064004138</v>
      </c>
      <c r="H13" s="53">
        <v>93817.004001963884</v>
      </c>
      <c r="I13" s="51">
        <v>94141.583333333299</v>
      </c>
      <c r="J13" s="51">
        <v>89277.395728643198</v>
      </c>
      <c r="K13" s="51">
        <v>91130.395728643198</v>
      </c>
      <c r="L13" s="51">
        <v>84569.966666666704</v>
      </c>
      <c r="M13" s="51">
        <v>91492.172246786795</v>
      </c>
      <c r="N13" s="51">
        <v>94785.416666666701</v>
      </c>
      <c r="O13" s="51">
        <v>88257.836666666699</v>
      </c>
      <c r="P13" s="51">
        <v>101169.355829248</v>
      </c>
      <c r="Q13" s="51">
        <v>99147.003333333298</v>
      </c>
      <c r="R13" s="51">
        <v>86368.047077099007</v>
      </c>
      <c r="S13" s="51">
        <v>93913.67</v>
      </c>
      <c r="T13" s="51">
        <v>102739.67</v>
      </c>
      <c r="U13" s="51">
        <v>89520.779760649893</v>
      </c>
      <c r="V13" s="51">
        <v>83967.302433877107</v>
      </c>
      <c r="W13" s="51">
        <v>87527.564307935099</v>
      </c>
      <c r="X13" s="51">
        <v>97195.064307935099</v>
      </c>
      <c r="Y13" s="51">
        <v>94501.064307935099</v>
      </c>
      <c r="Z13" s="51">
        <v>86381.564307935099</v>
      </c>
      <c r="AA13" s="51">
        <v>78787.885276785499</v>
      </c>
      <c r="AB13" s="51">
        <v>87336.008609823999</v>
      </c>
      <c r="AC13" s="51">
        <v>89397.552947497505</v>
      </c>
      <c r="AD13" s="51">
        <v>93381.564307935099</v>
      </c>
      <c r="AE13" s="51">
        <v>100381.564307935</v>
      </c>
      <c r="AF13" s="51">
        <v>97255.085123755402</v>
      </c>
      <c r="AG13" s="51">
        <v>72832.957084540496</v>
      </c>
      <c r="AH13" s="51">
        <v>76650.272629318002</v>
      </c>
      <c r="AI13" s="51">
        <v>66752.864547566598</v>
      </c>
      <c r="AJ13" s="51">
        <v>60801.598866937202</v>
      </c>
      <c r="AK13" s="51">
        <v>65458.560924336598</v>
      </c>
      <c r="AL13" s="51">
        <v>73847</v>
      </c>
      <c r="AM13" s="51">
        <v>77147</v>
      </c>
      <c r="AN13" s="51">
        <v>75914.282637522003</v>
      </c>
      <c r="AO13" s="51">
        <v>70786.445000000007</v>
      </c>
      <c r="AP13" s="51">
        <v>90500</v>
      </c>
      <c r="AQ13" s="51">
        <v>91000</v>
      </c>
      <c r="AR13" s="51">
        <v>86200</v>
      </c>
      <c r="AS13" s="51">
        <v>76570</v>
      </c>
      <c r="AT13" s="51">
        <v>82390</v>
      </c>
      <c r="AU13" s="51">
        <v>82212.320000000007</v>
      </c>
      <c r="AV13" s="51">
        <v>75408.5</v>
      </c>
      <c r="AW13" s="51">
        <v>81308.5</v>
      </c>
      <c r="AX13" s="51">
        <v>81308.5</v>
      </c>
      <c r="AY13" s="51">
        <v>77708.888300912004</v>
      </c>
      <c r="AZ13" s="51">
        <v>88333.776930029999</v>
      </c>
      <c r="BA13" s="51">
        <v>95308.5</v>
      </c>
      <c r="BB13" s="51">
        <v>92486.331303351006</v>
      </c>
      <c r="BC13" s="51">
        <v>96660.743873844505</v>
      </c>
      <c r="BD13" s="51">
        <v>83455.937132966006</v>
      </c>
      <c r="BE13" s="51">
        <v>59132.5</v>
      </c>
      <c r="BF13" s="51">
        <v>53932.5</v>
      </c>
      <c r="BG13" s="51">
        <v>57654</v>
      </c>
      <c r="BH13" s="51">
        <v>50441</v>
      </c>
      <c r="BI13" s="51">
        <v>49357</v>
      </c>
      <c r="BJ13" s="51">
        <v>52444</v>
      </c>
      <c r="BK13" s="51">
        <v>56294</v>
      </c>
      <c r="BL13" s="51">
        <v>79166.666666666701</v>
      </c>
      <c r="BM13" s="51">
        <v>79166.666666666701</v>
      </c>
      <c r="BN13" s="51">
        <v>79166.666666666701</v>
      </c>
      <c r="BO13" s="51">
        <v>79166.666666666701</v>
      </c>
      <c r="BP13" s="51">
        <v>79166.666666666701</v>
      </c>
      <c r="BQ13" s="51">
        <v>62881.770833333401</v>
      </c>
      <c r="BR13" s="51">
        <v>62881.770833333401</v>
      </c>
      <c r="BS13" s="51">
        <v>62881.770833333401</v>
      </c>
      <c r="BT13" s="51">
        <v>62881.770833333401</v>
      </c>
      <c r="BU13" s="51">
        <v>62881.770833333401</v>
      </c>
      <c r="BV13" s="51">
        <v>62881.770833333401</v>
      </c>
      <c r="BW13" s="51">
        <v>62881.770833333401</v>
      </c>
      <c r="BX13" s="51">
        <v>62881.770833333401</v>
      </c>
      <c r="BY13" s="51">
        <v>62881.770833333401</v>
      </c>
      <c r="BZ13" s="51">
        <v>62881.770833333401</v>
      </c>
      <c r="CA13" s="51">
        <v>62881.770833333401</v>
      </c>
      <c r="CB13" s="51">
        <v>62881.770833333401</v>
      </c>
      <c r="CC13" s="51">
        <v>79166.666666666701</v>
      </c>
      <c r="CD13" s="51">
        <v>79166.666666666701</v>
      </c>
      <c r="CE13" s="51">
        <v>79166.666666666701</v>
      </c>
      <c r="CF13" s="51">
        <v>79166.666666666701</v>
      </c>
      <c r="CG13" s="51">
        <v>79166.666666666701</v>
      </c>
      <c r="CH13" s="51">
        <v>79166.666666666701</v>
      </c>
      <c r="CI13" s="51">
        <v>79166.666666666701</v>
      </c>
      <c r="CK13" s="51"/>
      <c r="CL13" s="51"/>
      <c r="CM13" s="51"/>
      <c r="CN13" s="51"/>
      <c r="CO13" s="51"/>
      <c r="CP13" s="51"/>
      <c r="CQ13" s="51"/>
    </row>
    <row r="14" spans="1:95" x14ac:dyDescent="0.3">
      <c r="B14" s="360"/>
      <c r="C14" s="1" t="s">
        <v>177</v>
      </c>
      <c r="D14" s="109">
        <f t="shared" ref="D14:G14" si="7">E14</f>
        <v>4165.8171413809532</v>
      </c>
      <c r="E14" s="109">
        <f t="shared" si="7"/>
        <v>4165.8171413809532</v>
      </c>
      <c r="F14" s="109">
        <f t="shared" si="7"/>
        <v>4165.8171413809532</v>
      </c>
      <c r="G14" s="109">
        <f t="shared" si="7"/>
        <v>4165.8171413809532</v>
      </c>
      <c r="H14" s="109">
        <f>I14</f>
        <v>4165.8171413809532</v>
      </c>
      <c r="I14" s="53">
        <f t="shared" ref="I14:BT14" si="8">I36</f>
        <v>4165.8171413809532</v>
      </c>
      <c r="J14" s="53">
        <f t="shared" si="8"/>
        <v>4165.8171413809378</v>
      </c>
      <c r="K14" s="53">
        <f t="shared" si="8"/>
        <v>4213.211339970394</v>
      </c>
      <c r="L14" s="53">
        <f t="shared" si="8"/>
        <v>4165.8171413809196</v>
      </c>
      <c r="M14" s="53">
        <f t="shared" si="8"/>
        <v>4165.8171413809832</v>
      </c>
      <c r="N14" s="53">
        <f t="shared" si="8"/>
        <v>1844.1863373040217</v>
      </c>
      <c r="O14" s="53">
        <f t="shared" si="8"/>
        <v>1164.6846385495248</v>
      </c>
      <c r="P14" s="53">
        <f t="shared" si="8"/>
        <v>3089.9394516869088</v>
      </c>
      <c r="Q14" s="53">
        <f t="shared" si="8"/>
        <v>4165.817141380935</v>
      </c>
      <c r="R14" s="53">
        <f t="shared" si="8"/>
        <v>4165.817141381096</v>
      </c>
      <c r="S14" s="53">
        <f t="shared" si="8"/>
        <v>4165.8171413808432</v>
      </c>
      <c r="T14" s="53">
        <f t="shared" si="8"/>
        <v>4165.8171413810987</v>
      </c>
      <c r="U14" s="53">
        <f t="shared" si="8"/>
        <v>3443.1208145158898</v>
      </c>
      <c r="V14" s="53">
        <f t="shared" si="8"/>
        <v>3443.1208145157839</v>
      </c>
      <c r="W14" s="53">
        <f t="shared" si="8"/>
        <v>3443.1208145159562</v>
      </c>
      <c r="X14" s="53">
        <f t="shared" si="8"/>
        <v>3443.1208145159949</v>
      </c>
      <c r="Y14" s="53">
        <f t="shared" si="8"/>
        <v>3443.1208145159549</v>
      </c>
      <c r="Z14" s="53">
        <f t="shared" si="8"/>
        <v>1154.8662397223932</v>
      </c>
      <c r="AA14" s="53">
        <f t="shared" si="8"/>
        <v>613.91040532651937</v>
      </c>
      <c r="AB14" s="53">
        <f t="shared" si="8"/>
        <v>2795.2532372873407</v>
      </c>
      <c r="AC14" s="53">
        <f t="shared" si="8"/>
        <v>4224.6045076282326</v>
      </c>
      <c r="AD14" s="53">
        <f t="shared" si="8"/>
        <v>4383.0981644592603</v>
      </c>
      <c r="AE14" s="53">
        <f t="shared" si="8"/>
        <v>4383.0981644593003</v>
      </c>
      <c r="AF14" s="53">
        <f t="shared" si="8"/>
        <v>4383.0981644593094</v>
      </c>
      <c r="AG14" s="53">
        <f t="shared" si="8"/>
        <v>4535.7506902054065</v>
      </c>
      <c r="AH14" s="53">
        <f t="shared" si="8"/>
        <v>4535.7506902055766</v>
      </c>
      <c r="AI14" s="53">
        <f t="shared" si="8"/>
        <v>4535.7506902055484</v>
      </c>
      <c r="AJ14" s="53">
        <f t="shared" si="8"/>
        <v>4535.750690205552</v>
      </c>
      <c r="AK14" s="53">
        <f t="shared" si="8"/>
        <v>4535.7506902054192</v>
      </c>
      <c r="AL14" s="53">
        <f t="shared" si="8"/>
        <v>1887.6170686465584</v>
      </c>
      <c r="AM14" s="53">
        <f t="shared" si="8"/>
        <v>1009.5745157453019</v>
      </c>
      <c r="AN14" s="53">
        <f t="shared" si="8"/>
        <v>3169.5146336349981</v>
      </c>
      <c r="AO14" s="53">
        <f t="shared" si="8"/>
        <v>4535.7506902056348</v>
      </c>
      <c r="AP14" s="53">
        <f t="shared" si="8"/>
        <v>4535.7506902054456</v>
      </c>
      <c r="AQ14" s="53">
        <f t="shared" si="8"/>
        <v>4535.7506902054984</v>
      </c>
      <c r="AR14" s="53">
        <f t="shared" si="8"/>
        <v>4535.750690205442</v>
      </c>
      <c r="AS14" s="53">
        <f t="shared" si="8"/>
        <v>5209.7013327525519</v>
      </c>
      <c r="AT14" s="53">
        <f t="shared" si="8"/>
        <v>5209.70133275227</v>
      </c>
      <c r="AU14" s="53">
        <f t="shared" si="8"/>
        <v>5209.7013327524619</v>
      </c>
      <c r="AV14" s="53">
        <f t="shared" si="8"/>
        <v>5209.7013327525065</v>
      </c>
      <c r="AW14" s="53">
        <f t="shared" si="8"/>
        <v>5209.701332752109</v>
      </c>
      <c r="AX14" s="53">
        <f t="shared" si="8"/>
        <v>2705.2983186934862</v>
      </c>
      <c r="AY14" s="53">
        <f t="shared" si="8"/>
        <v>1889.8962801882963</v>
      </c>
      <c r="AZ14" s="53">
        <f t="shared" si="8"/>
        <v>4200.2020559521907</v>
      </c>
      <c r="BA14" s="53">
        <f t="shared" si="8"/>
        <v>5491.2552835859333</v>
      </c>
      <c r="BB14" s="53">
        <f t="shared" si="8"/>
        <v>5209.7013327524637</v>
      </c>
      <c r="BC14" s="53">
        <f t="shared" si="8"/>
        <v>5209.7013327521709</v>
      </c>
      <c r="BD14" s="53">
        <f t="shared" si="8"/>
        <v>5209.7013327526083</v>
      </c>
      <c r="BE14" s="53">
        <f t="shared" si="8"/>
        <v>5357.7288457999302</v>
      </c>
      <c r="BF14" s="53">
        <f t="shared" si="8"/>
        <v>5117.8045595221311</v>
      </c>
      <c r="BG14" s="53">
        <f t="shared" si="8"/>
        <v>5117.8045595224185</v>
      </c>
      <c r="BH14" s="53">
        <f t="shared" si="8"/>
        <v>5117.8045595220383</v>
      </c>
      <c r="BI14" s="53">
        <f t="shared" si="8"/>
        <v>5117.8045595222056</v>
      </c>
      <c r="BJ14" s="53">
        <f t="shared" si="8"/>
        <v>2571.7718809076264</v>
      </c>
      <c r="BK14" s="53">
        <f t="shared" si="8"/>
        <v>1756.3698424021577</v>
      </c>
      <c r="BL14" s="53">
        <f t="shared" si="8"/>
        <v>4791.4774301710731</v>
      </c>
      <c r="BM14" s="53">
        <f t="shared" si="8"/>
        <v>6297.7061957436799</v>
      </c>
      <c r="BN14" s="53">
        <f t="shared" si="8"/>
        <v>6297.706195743126</v>
      </c>
      <c r="BO14" s="53">
        <f t="shared" si="8"/>
        <v>6297.7061957436672</v>
      </c>
      <c r="BP14" s="53">
        <f t="shared" si="8"/>
        <v>6297.7061957432097</v>
      </c>
      <c r="BQ14" s="53">
        <f t="shared" si="8"/>
        <v>5217.3845366462001</v>
      </c>
      <c r="BR14" s="53">
        <f t="shared" si="8"/>
        <v>4853.4680996877032</v>
      </c>
      <c r="BS14" s="53">
        <f t="shared" si="8"/>
        <v>4853.4680996880261</v>
      </c>
      <c r="BT14" s="53">
        <f t="shared" si="8"/>
        <v>4853.468099687926</v>
      </c>
      <c r="BU14" s="53">
        <f t="shared" ref="BU14:CI14" si="9">BU36</f>
        <v>4853.4680996879088</v>
      </c>
      <c r="BV14" s="53">
        <f t="shared" si="9"/>
        <v>2048.018483204648</v>
      </c>
      <c r="BW14" s="53">
        <f t="shared" si="9"/>
        <v>1269.7769493779247</v>
      </c>
      <c r="BX14" s="53">
        <f t="shared" si="9"/>
        <v>3222.8112786542606</v>
      </c>
      <c r="BY14" s="53">
        <f t="shared" si="9"/>
        <v>4642.3326618579704</v>
      </c>
      <c r="BZ14" s="53">
        <f t="shared" si="9"/>
        <v>4853.4680996879015</v>
      </c>
      <c r="CA14" s="53">
        <f t="shared" si="9"/>
        <v>4853.4680996877914</v>
      </c>
      <c r="CB14" s="53">
        <f t="shared" si="9"/>
        <v>5217.3845366471896</v>
      </c>
      <c r="CC14" s="53">
        <f t="shared" si="9"/>
        <v>6579.8414496032738</v>
      </c>
      <c r="CD14" s="53">
        <f t="shared" si="9"/>
        <v>6579.8414496034338</v>
      </c>
      <c r="CE14" s="53">
        <f t="shared" si="9"/>
        <v>6579.8414496036194</v>
      </c>
      <c r="CF14" s="53">
        <f t="shared" si="9"/>
        <v>6579.8414496037676</v>
      </c>
      <c r="CG14" s="53">
        <f t="shared" si="9"/>
        <v>6579.8414496035812</v>
      </c>
      <c r="CH14" s="53">
        <f t="shared" si="9"/>
        <v>3329.5583238956742</v>
      </c>
      <c r="CI14" s="53">
        <f t="shared" si="9"/>
        <v>2378.2559456402114</v>
      </c>
      <c r="CK14" s="51"/>
      <c r="CL14" s="51"/>
      <c r="CM14" s="51"/>
      <c r="CN14" s="51"/>
      <c r="CO14" s="51"/>
      <c r="CP14" s="51"/>
      <c r="CQ14" s="51"/>
    </row>
    <row r="15" spans="1:95" x14ac:dyDescent="0.3">
      <c r="B15" s="360"/>
      <c r="C15" s="1" t="s">
        <v>317</v>
      </c>
      <c r="D15" s="53">
        <f>Mercado!DG81+Mercado!DG82*60</f>
        <v>1944437</v>
      </c>
      <c r="E15" s="53">
        <f>Mercado!DH81+Mercado!DH82*60</f>
        <v>1955152</v>
      </c>
      <c r="F15" s="53">
        <f>Mercado!DI81+Mercado!DI82*60</f>
        <v>1961463</v>
      </c>
      <c r="G15" s="53">
        <f>Mercado!DJ81+Mercado!DJ82*60</f>
        <v>1978837</v>
      </c>
      <c r="H15" s="53">
        <f>Mercado!DK81+Mercado!DK82*60</f>
        <v>1997017</v>
      </c>
      <c r="I15" s="53">
        <f>Mercado!DL81+Mercado!DL82*60</f>
        <v>2005527.1568425801</v>
      </c>
      <c r="J15" s="53">
        <f>Mercado!DM81+Mercado!DM82*60</f>
        <v>2013883.04940881</v>
      </c>
      <c r="K15" s="53">
        <f>Mercado!DN81+Mercado!DN82*60</f>
        <v>2022371.9185736296</v>
      </c>
      <c r="L15" s="53">
        <f>Mercado!DO81+Mercado!DO82*60</f>
        <v>2031107.8330780345</v>
      </c>
      <c r="M15" s="53">
        <f>Mercado!DP81+Mercado!DP82*60</f>
        <v>2040143.7595442645</v>
      </c>
      <c r="N15" s="53">
        <f>Mercado!DQ81+Mercado!DQ82*60</f>
        <v>2046840.2242827679</v>
      </c>
      <c r="O15" s="53">
        <f>Mercado!DR81+Mercado!DR82*60</f>
        <v>2049653.6239244249</v>
      </c>
      <c r="P15" s="53">
        <f>Mercado!DS81+Mercado!DS82*60</f>
        <v>2052578.3904927785</v>
      </c>
      <c r="Q15" s="53">
        <f>Mercado!DT81+Mercado!DT82*60</f>
        <v>2060014.5569258262</v>
      </c>
      <c r="R15" s="53">
        <f>Mercado!DU81+Mercado!DU82*60</f>
        <v>2070327.2900338741</v>
      </c>
      <c r="S15" s="53">
        <f>Mercado!DV81+Mercado!DV82*60</f>
        <v>2081039.1843419215</v>
      </c>
      <c r="T15" s="53">
        <f>Mercado!DW81+Mercado!DW82*60</f>
        <v>2091203.1646999693</v>
      </c>
      <c r="U15" s="53">
        <f>Mercado!DX81+Mercado!DX82*60</f>
        <v>2100724.7637311518</v>
      </c>
      <c r="V15" s="53">
        <f>Mercado!DY81+Mercado!DY82*60</f>
        <v>2110256.2392123342</v>
      </c>
      <c r="W15" s="53">
        <f>Mercado!DZ81+Mercado!DZ82*60</f>
        <v>2119513.9246935169</v>
      </c>
      <c r="X15" s="53">
        <f>Mercado!EA81+Mercado!EA82*60</f>
        <v>2128763.3816746995</v>
      </c>
      <c r="Y15" s="53">
        <f>Mercado!EB81+Mercado!EB82*60</f>
        <v>2137804.6075558821</v>
      </c>
      <c r="Z15" s="53">
        <f>Mercado!EC81+Mercado!EC82*60</f>
        <v>2142974.7538122712</v>
      </c>
      <c r="AA15" s="53">
        <f>Mercado!ED81+Mercado!ED82*60</f>
        <v>2144661.905015931</v>
      </c>
      <c r="AB15" s="53">
        <f>Mercado!EE81+Mercado!EE82*60</f>
        <v>2147610.1252298849</v>
      </c>
      <c r="AC15" s="53">
        <f>Mercado!EF81+Mercado!EF82*60</f>
        <v>2155532.54907418</v>
      </c>
      <c r="AD15" s="53">
        <f>Mercado!EG81+Mercado!EG82*60</f>
        <v>2167035.8024753062</v>
      </c>
      <c r="AE15" s="53">
        <f>Mercado!EH81+Mercado!EH82*60</f>
        <v>2179092.0944764321</v>
      </c>
      <c r="AF15" s="53">
        <f>Mercado!EI81+Mercado!EI82*60</f>
        <v>2190440.9734775578</v>
      </c>
      <c r="AG15" s="53">
        <f>Mercado!EJ81+Mercado!EJ82*60</f>
        <v>2201884.6235944298</v>
      </c>
      <c r="AH15" s="53">
        <f>Mercado!EK81+Mercado!EK82*60</f>
        <v>2213655.109411302</v>
      </c>
      <c r="AI15" s="53">
        <f>Mercado!EL81+Mercado!EL82*60</f>
        <v>2225098.1472281744</v>
      </c>
      <c r="AJ15" s="53">
        <f>Mercado!EM81+Mercado!EM82*60</f>
        <v>2236706.2610450466</v>
      </c>
      <c r="AK15" s="53">
        <f>Mercado!EN81+Mercado!EN82*60</f>
        <v>2248096.1351619186</v>
      </c>
      <c r="AL15" s="53">
        <f>Mercado!EO81+Mercado!EO82*60</f>
        <v>2254345.754757232</v>
      </c>
      <c r="AM15" s="53">
        <f>Mercado!EP81+Mercado!EP82*60</f>
        <v>2256439.8594529773</v>
      </c>
      <c r="AN15" s="53">
        <f>Mercado!EQ81+Mercado!EQ82*60</f>
        <v>2260863.5229499456</v>
      </c>
      <c r="AO15" s="53">
        <f>Mercado!ER81+Mercado!ER82*60</f>
        <v>2270190.8891634848</v>
      </c>
      <c r="AP15" s="53">
        <f>Mercado!ES81+Mercado!ES82*60</f>
        <v>2281555.0857770233</v>
      </c>
      <c r="AQ15" s="53">
        <f>Mercado!ET81+Mercado!ET82*60</f>
        <v>2293092.5099205622</v>
      </c>
      <c r="AR15" s="53">
        <f>Mercado!EU81+Mercado!EU82*60</f>
        <v>2303953.6125641009</v>
      </c>
      <c r="AS15" s="53">
        <f>Mercado!EV81+Mercado!EV82*60</f>
        <v>2315320.064560187</v>
      </c>
      <c r="AT15" s="53">
        <f>Mercado!EW81+Mercado!EW82*60</f>
        <v>2326822.9025562722</v>
      </c>
      <c r="AU15" s="53">
        <f>Mercado!EX81+Mercado!EX82*60</f>
        <v>2337879.0915523581</v>
      </c>
      <c r="AV15" s="53">
        <f>Mercado!EY81+Mercado!EY82*60</f>
        <v>2348676.7735484443</v>
      </c>
      <c r="AW15" s="53">
        <f>Mercado!EZ81+Mercado!EZ82*60</f>
        <v>2359766.5733945295</v>
      </c>
      <c r="AX15" s="53">
        <f>Mercado!FA81+Mercado!FA82*60</f>
        <v>2367060.9405265567</v>
      </c>
      <c r="AY15" s="53">
        <f>Mercado!FB81+Mercado!FB82*60</f>
        <v>2370857.9585234113</v>
      </c>
      <c r="AZ15" s="53">
        <f>Mercado!FC81+Mercado!FC82*60</f>
        <v>2375881.9410793637</v>
      </c>
      <c r="BA15" s="53">
        <f>Mercado!FD81+Mercado!FD82*60</f>
        <v>2385934.0768629499</v>
      </c>
      <c r="BB15" s="53">
        <f>Mercado!FE81+Mercado!FE82*60</f>
        <v>2398805.1681957021</v>
      </c>
      <c r="BC15" s="53">
        <f>Mercado!FF81+Mercado!FF82*60</f>
        <v>2411653.5765284542</v>
      </c>
      <c r="BD15" s="53">
        <f>Mercado!FG81+Mercado!FG82*60</f>
        <v>2422825.6593612069</v>
      </c>
      <c r="BE15" s="53">
        <f>Mercado!FH81+Mercado!FH82*60</f>
        <v>2434315.8437070069</v>
      </c>
      <c r="BF15" s="53">
        <f>Mercado!FI81+Mercado!FI82*60</f>
        <v>2445418.9667665288</v>
      </c>
      <c r="BG15" s="53">
        <f>Mercado!FJ81+Mercado!FJ82*60</f>
        <v>2457060.1313260514</v>
      </c>
      <c r="BH15" s="53">
        <f>Mercado!FK81+Mercado!FK82*60</f>
        <v>2468278.7518855734</v>
      </c>
      <c r="BI15" s="53">
        <f>Mercado!FL81+Mercado!FL82*60</f>
        <v>2479165.3266450958</v>
      </c>
      <c r="BJ15" s="53">
        <f>Mercado!FM81+Mercado!FM82*60</f>
        <v>2484970.0277260034</v>
      </c>
      <c r="BK15" s="53">
        <f>Mercado!FN81+Mercado!FN82*60</f>
        <v>2486853.4007684058</v>
      </c>
      <c r="BL15" s="53">
        <f>Mercado!FO81+Mercado!FO82*60</f>
        <v>2493572.5448652431</v>
      </c>
      <c r="BM15" s="53">
        <f>Mercado!FP81+Mercado!FP82*60</f>
        <v>2504640.9177276539</v>
      </c>
      <c r="BN15" s="53">
        <f>Mercado!FQ81+Mercado!FQ82*60</f>
        <v>2516046.2905900632</v>
      </c>
      <c r="BO15" s="53">
        <f>Mercado!FR81+Mercado!FR82*60</f>
        <v>2527525.6634524739</v>
      </c>
      <c r="BP15" s="53">
        <f>Mercado!FS81+Mercado!FS82*60</f>
        <v>2537857.0363148837</v>
      </c>
      <c r="BQ15" s="53">
        <f>Mercado!FT81+Mercado!FT82*60</f>
        <v>2548125.0875181966</v>
      </c>
      <c r="BR15" s="53">
        <f>Mercado!FU81+Mercado!FU82*60</f>
        <v>2556949.2222845508</v>
      </c>
      <c r="BS15" s="53">
        <f>Mercado!FV81+Mercado!FV82*60</f>
        <v>2565568.3570509059</v>
      </c>
      <c r="BT15" s="53">
        <f>Mercado!FW81+Mercado!FW82*60</f>
        <v>2574549.4918172602</v>
      </c>
      <c r="BU15" s="53">
        <f>Mercado!FX81+Mercado!FX82*60</f>
        <v>2582976.6265836153</v>
      </c>
      <c r="BV15" s="53">
        <f>Mercado!FY81+Mercado!FY82*60</f>
        <v>2589221.3117334861</v>
      </c>
      <c r="BW15" s="53">
        <f>Mercado!FZ81+Mercado!FZ82*60</f>
        <v>2592984.7553495304</v>
      </c>
      <c r="BX15" s="53">
        <f>Mercado!GA81+Mercado!GA82*60</f>
        <v>2597835.2332948511</v>
      </c>
      <c r="BY15" s="53">
        <f>Mercado!GB81+Mercado!GB82*60</f>
        <v>2606948.232623376</v>
      </c>
      <c r="BZ15" s="53">
        <f>Mercado!GC81+Mercado!GC82*60</f>
        <v>2616609.3673897306</v>
      </c>
      <c r="CA15" s="53">
        <f>Mercado!GD81+Mercado!GD82*60</f>
        <v>2626344.5021560853</v>
      </c>
      <c r="CB15" s="53">
        <f>Mercado!GE81+Mercado!GE82*60</f>
        <v>2635595.5533593995</v>
      </c>
      <c r="CC15" s="53">
        <f>Mercado!GF81+Mercado!GF82*60</f>
        <v>2647226.061475669</v>
      </c>
      <c r="CD15" s="53">
        <f>Mercado!GG81+Mercado!GG82*60</f>
        <v>2658076.569591939</v>
      </c>
      <c r="CE15" s="53">
        <f>Mercado!GH81+Mercado!GH82*60</f>
        <v>2668722.0777082094</v>
      </c>
      <c r="CF15" s="53">
        <f>Mercado!GI81+Mercado!GI82*60</f>
        <v>2679729.5858244798</v>
      </c>
      <c r="CG15" s="53">
        <f>Mercado!GJ81+Mercado!GJ82*60</f>
        <v>2690183.0939407502</v>
      </c>
      <c r="CH15" s="53">
        <f>Mercado!GK81+Mercado!GK82*60</f>
        <v>2698009.3189313123</v>
      </c>
      <c r="CI15" s="53">
        <f>Mercado!GL81+Mercado!GL82*60</f>
        <v>2703181.2415436194</v>
      </c>
      <c r="CK15" s="51"/>
      <c r="CL15" s="51"/>
      <c r="CM15" s="51"/>
      <c r="CN15" s="51"/>
      <c r="CO15" s="51"/>
      <c r="CP15" s="51"/>
      <c r="CQ15" s="51"/>
    </row>
    <row r="16" spans="1:95" x14ac:dyDescent="0.3">
      <c r="B16" s="360"/>
      <c r="C16" s="1" t="s">
        <v>318</v>
      </c>
      <c r="D16" s="109">
        <f t="shared" ref="D16:G17" si="10">E16</f>
        <v>10126.15684258008</v>
      </c>
      <c r="E16" s="109">
        <f t="shared" si="10"/>
        <v>10126.15684258008</v>
      </c>
      <c r="F16" s="109">
        <f t="shared" si="10"/>
        <v>10126.15684258008</v>
      </c>
      <c r="G16" s="109">
        <f t="shared" si="10"/>
        <v>10126.15684258008</v>
      </c>
      <c r="H16" s="109">
        <f>I16</f>
        <v>10126.15684258008</v>
      </c>
      <c r="I16" s="53">
        <f t="shared" ref="I16:BT16" si="11">I35</f>
        <v>10126.15684258008</v>
      </c>
      <c r="J16" s="53">
        <f t="shared" si="11"/>
        <v>9751.8925662299407</v>
      </c>
      <c r="K16" s="53">
        <f t="shared" si="11"/>
        <v>10089.869164819474</v>
      </c>
      <c r="L16" s="53">
        <f t="shared" si="11"/>
        <v>10542.914504404929</v>
      </c>
      <c r="M16" s="53">
        <f t="shared" si="11"/>
        <v>10828.926466230054</v>
      </c>
      <c r="N16" s="53">
        <f t="shared" si="11"/>
        <v>8866.4647385034023</v>
      </c>
      <c r="O16" s="53">
        <f t="shared" si="11"/>
        <v>4686.3996416568525</v>
      </c>
      <c r="P16" s="53">
        <f t="shared" si="11"/>
        <v>5663.766568353717</v>
      </c>
      <c r="Q16" s="53">
        <f t="shared" si="11"/>
        <v>8832.1664330475742</v>
      </c>
      <c r="R16" s="53">
        <f t="shared" si="11"/>
        <v>11371.733108047991</v>
      </c>
      <c r="S16" s="53">
        <f t="shared" si="11"/>
        <v>11696.894308047275</v>
      </c>
      <c r="T16" s="53">
        <f t="shared" si="11"/>
        <v>11796.980358047993</v>
      </c>
      <c r="U16" s="53">
        <f t="shared" si="11"/>
        <v>11137.599031182506</v>
      </c>
      <c r="V16" s="53">
        <f t="shared" si="11"/>
        <v>10927.475481182169</v>
      </c>
      <c r="W16" s="53">
        <f t="shared" si="11"/>
        <v>10858.685481182712</v>
      </c>
      <c r="X16" s="53">
        <f t="shared" si="11"/>
        <v>10986.456981182841</v>
      </c>
      <c r="Y16" s="53">
        <f t="shared" si="11"/>
        <v>10834.225881182714</v>
      </c>
      <c r="Z16" s="53">
        <f t="shared" si="11"/>
        <v>7340.1462563888726</v>
      </c>
      <c r="AA16" s="53">
        <f t="shared" si="11"/>
        <v>3560.1512036599297</v>
      </c>
      <c r="AB16" s="53">
        <f t="shared" si="11"/>
        <v>5687.2202139538194</v>
      </c>
      <c r="AC16" s="53">
        <f t="shared" si="11"/>
        <v>9318.4238442950518</v>
      </c>
      <c r="AD16" s="53">
        <f t="shared" si="11"/>
        <v>12562.253401125861</v>
      </c>
      <c r="AE16" s="53">
        <f t="shared" si="11"/>
        <v>13041.292001125979</v>
      </c>
      <c r="AF16" s="53">
        <f t="shared" si="11"/>
        <v>12981.879001126004</v>
      </c>
      <c r="AG16" s="53">
        <f t="shared" si="11"/>
        <v>13059.650116871873</v>
      </c>
      <c r="AH16" s="53">
        <f t="shared" si="11"/>
        <v>13166.485816872364</v>
      </c>
      <c r="AI16" s="53">
        <f t="shared" si="11"/>
        <v>13044.03781687228</v>
      </c>
      <c r="AJ16" s="53">
        <f t="shared" si="11"/>
        <v>13281.11381687229</v>
      </c>
      <c r="AK16" s="53">
        <f t="shared" si="11"/>
        <v>13182.874116871908</v>
      </c>
      <c r="AL16" s="53">
        <f t="shared" si="11"/>
        <v>8419.6195953133029</v>
      </c>
      <c r="AM16" s="53">
        <f t="shared" si="11"/>
        <v>3967.1046957454173</v>
      </c>
      <c r="AN16" s="53">
        <f t="shared" si="11"/>
        <v>7162.6634969681072</v>
      </c>
      <c r="AO16" s="53">
        <f t="shared" si="11"/>
        <v>10723.366213539155</v>
      </c>
      <c r="AP16" s="53">
        <f t="shared" si="11"/>
        <v>12423.19661353869</v>
      </c>
      <c r="AQ16" s="53">
        <f t="shared" si="11"/>
        <v>12522.424143538832</v>
      </c>
      <c r="AR16" s="53">
        <f t="shared" si="11"/>
        <v>12494.102643538674</v>
      </c>
      <c r="AS16" s="53">
        <f t="shared" si="11"/>
        <v>12982.451996086145</v>
      </c>
      <c r="AT16" s="53">
        <f t="shared" si="11"/>
        <v>12898.837996085442</v>
      </c>
      <c r="AU16" s="53">
        <f t="shared" si="11"/>
        <v>12657.188996085915</v>
      </c>
      <c r="AV16" s="53">
        <f t="shared" si="11"/>
        <v>12536.681996086023</v>
      </c>
      <c r="AW16" s="53">
        <f t="shared" si="11"/>
        <v>12882.799846085043</v>
      </c>
      <c r="AX16" s="53">
        <f t="shared" si="11"/>
        <v>9464.3671320271678</v>
      </c>
      <c r="AY16" s="53">
        <f t="shared" si="11"/>
        <v>5670.0179968550619</v>
      </c>
      <c r="AZ16" s="53">
        <f t="shared" si="11"/>
        <v>7762.9825559517585</v>
      </c>
      <c r="BA16" s="53">
        <f t="shared" si="11"/>
        <v>11448.135783586113</v>
      </c>
      <c r="BB16" s="53">
        <f t="shared" si="11"/>
        <v>13930.091332752594</v>
      </c>
      <c r="BC16" s="53">
        <f t="shared" si="11"/>
        <v>13833.408332751815</v>
      </c>
      <c r="BD16" s="53">
        <f t="shared" si="11"/>
        <v>12805.082832752931</v>
      </c>
      <c r="BE16" s="53">
        <f t="shared" si="11"/>
        <v>13106.184345799848</v>
      </c>
      <c r="BF16" s="53">
        <f t="shared" si="11"/>
        <v>12499.123059522068</v>
      </c>
      <c r="BG16" s="53">
        <f t="shared" si="11"/>
        <v>13242.164559522802</v>
      </c>
      <c r="BH16" s="53">
        <f t="shared" si="11"/>
        <v>12957.620559521827</v>
      </c>
      <c r="BI16" s="53">
        <f t="shared" si="11"/>
        <v>12679.574759522247</v>
      </c>
      <c r="BJ16" s="53">
        <f t="shared" si="11"/>
        <v>7974.7010809077356</v>
      </c>
      <c r="BK16" s="53">
        <f t="shared" si="11"/>
        <v>3756.3730424017936</v>
      </c>
      <c r="BL16" s="53">
        <f t="shared" si="11"/>
        <v>9458.1440968373754</v>
      </c>
      <c r="BM16" s="53">
        <f t="shared" si="11"/>
        <v>12464.372862410666</v>
      </c>
      <c r="BN16" s="53">
        <f t="shared" si="11"/>
        <v>12464.372862409573</v>
      </c>
      <c r="BO16" s="53">
        <f t="shared" si="11"/>
        <v>12464.372862410642</v>
      </c>
      <c r="BP16" s="53">
        <f t="shared" si="11"/>
        <v>11964.372862409749</v>
      </c>
      <c r="BQ16" s="53">
        <f t="shared" si="11"/>
        <v>11884.051203312485</v>
      </c>
      <c r="BR16" s="53">
        <f t="shared" si="11"/>
        <v>10520.134766354382</v>
      </c>
      <c r="BS16" s="53">
        <f t="shared" si="11"/>
        <v>10520.134766355084</v>
      </c>
      <c r="BT16" s="53">
        <f t="shared" si="11"/>
        <v>11020.134766354891</v>
      </c>
      <c r="BU16" s="53">
        <f t="shared" ref="BU16:CI16" si="12">BU35</f>
        <v>10520.134766354829</v>
      </c>
      <c r="BV16" s="53">
        <f t="shared" si="12"/>
        <v>8714.6851498702636</v>
      </c>
      <c r="BW16" s="53">
        <f t="shared" si="12"/>
        <v>5936.4436160442938</v>
      </c>
      <c r="BX16" s="53">
        <f t="shared" si="12"/>
        <v>7889.4779453204073</v>
      </c>
      <c r="BY16" s="53">
        <f t="shared" si="12"/>
        <v>10808.999328524729</v>
      </c>
      <c r="BZ16" s="53">
        <f t="shared" si="12"/>
        <v>11020.134766354839</v>
      </c>
      <c r="CA16" s="53">
        <f t="shared" si="12"/>
        <v>11020.134766354588</v>
      </c>
      <c r="CB16" s="53">
        <f t="shared" si="12"/>
        <v>10884.051203314604</v>
      </c>
      <c r="CC16" s="53">
        <f t="shared" si="12"/>
        <v>13246.508116269588</v>
      </c>
      <c r="CD16" s="53">
        <f t="shared" si="12"/>
        <v>12246.508116269941</v>
      </c>
      <c r="CE16" s="53">
        <f t="shared" si="12"/>
        <v>12246.508116270285</v>
      </c>
      <c r="CF16" s="53">
        <f t="shared" si="12"/>
        <v>12746.50811627057</v>
      </c>
      <c r="CG16" s="53">
        <f t="shared" si="12"/>
        <v>12246.508116270217</v>
      </c>
      <c r="CH16" s="53">
        <f t="shared" si="12"/>
        <v>9996.2249905620702</v>
      </c>
      <c r="CI16" s="53">
        <f t="shared" si="12"/>
        <v>7044.9226123075641</v>
      </c>
      <c r="CK16" s="51"/>
      <c r="CL16" s="51"/>
      <c r="CM16" s="51"/>
      <c r="CN16" s="51"/>
      <c r="CO16" s="51"/>
      <c r="CP16" s="51"/>
      <c r="CQ16" s="51"/>
    </row>
    <row r="17" spans="1:95" x14ac:dyDescent="0.3">
      <c r="B17" s="360"/>
      <c r="C17" s="1" t="s">
        <v>308</v>
      </c>
      <c r="D17" s="109">
        <f t="shared" si="10"/>
        <v>148.86416666666685</v>
      </c>
      <c r="E17" s="109">
        <f t="shared" si="10"/>
        <v>148.86416666666685</v>
      </c>
      <c r="F17" s="109">
        <f t="shared" si="10"/>
        <v>148.86416666666685</v>
      </c>
      <c r="G17" s="109">
        <f t="shared" si="10"/>
        <v>148.86416666666685</v>
      </c>
      <c r="H17" s="109">
        <f>I17</f>
        <v>148.86416666666685</v>
      </c>
      <c r="I17" s="53">
        <f>I42/I65*I66</f>
        <v>148.86416666666685</v>
      </c>
      <c r="J17" s="53">
        <f t="shared" ref="J17:BU17" si="13">J42/J65*J66</f>
        <v>166.08416666666744</v>
      </c>
      <c r="K17" s="53">
        <f t="shared" si="13"/>
        <v>192.62916666667229</v>
      </c>
      <c r="L17" s="53">
        <f t="shared" si="13"/>
        <v>152.02916666666698</v>
      </c>
      <c r="M17" s="53">
        <f t="shared" si="13"/>
        <v>153.10916666666699</v>
      </c>
      <c r="N17" s="53">
        <f t="shared" si="13"/>
        <v>122.2091666666669</v>
      </c>
      <c r="O17" s="53">
        <f t="shared" si="13"/>
        <v>89.564666666667009</v>
      </c>
      <c r="P17" s="53">
        <f t="shared" si="13"/>
        <v>83.320166666666921</v>
      </c>
      <c r="Q17" s="53">
        <f t="shared" si="13"/>
        <v>125.95382353892565</v>
      </c>
      <c r="R17" s="53">
        <f t="shared" si="13"/>
        <v>155.10812214545399</v>
      </c>
      <c r="S17" s="53">
        <f t="shared" si="13"/>
        <v>117.14916666666711</v>
      </c>
      <c r="T17" s="53">
        <f t="shared" si="13"/>
        <v>128.97582641126195</v>
      </c>
      <c r="U17" s="53">
        <f t="shared" si="13"/>
        <v>164.62833333333265</v>
      </c>
      <c r="V17" s="53">
        <f t="shared" si="13"/>
        <v>180.06833333333262</v>
      </c>
      <c r="W17" s="53">
        <f t="shared" si="13"/>
        <v>208.60833333333261</v>
      </c>
      <c r="X17" s="53">
        <f t="shared" si="13"/>
        <v>164.71833333333268</v>
      </c>
      <c r="Y17" s="53">
        <f t="shared" si="13"/>
        <v>165.13833333333358</v>
      </c>
      <c r="Z17" s="53">
        <f t="shared" si="13"/>
        <v>123.32833333333392</v>
      </c>
      <c r="AA17" s="53">
        <f t="shared" si="13"/>
        <v>101.766833333333</v>
      </c>
      <c r="AB17" s="53">
        <f t="shared" si="13"/>
        <v>96.885333333333151</v>
      </c>
      <c r="AC17" s="53">
        <f t="shared" si="13"/>
        <v>139.12846317069679</v>
      </c>
      <c r="AD17" s="53">
        <f t="shared" si="13"/>
        <v>160.30012563236636</v>
      </c>
      <c r="AE17" s="53">
        <f t="shared" si="13"/>
        <v>127.84833333333303</v>
      </c>
      <c r="AF17" s="53">
        <f t="shared" si="13"/>
        <v>138.57786366753319</v>
      </c>
      <c r="AG17" s="53">
        <f t="shared" si="13"/>
        <v>158.79249999999993</v>
      </c>
      <c r="AH17" s="53">
        <f t="shared" si="13"/>
        <v>179.97750000000002</v>
      </c>
      <c r="AI17" s="53">
        <f t="shared" si="13"/>
        <v>213.83249999999995</v>
      </c>
      <c r="AJ17" s="53">
        <f t="shared" si="13"/>
        <v>171.30749999999995</v>
      </c>
      <c r="AK17" s="53">
        <f t="shared" si="13"/>
        <v>175.10749999999982</v>
      </c>
      <c r="AL17" s="53">
        <f t="shared" si="13"/>
        <v>145.29549999999961</v>
      </c>
      <c r="AM17" s="53">
        <f t="shared" si="13"/>
        <v>92.753500000000628</v>
      </c>
      <c r="AN17" s="53">
        <f t="shared" si="13"/>
        <v>92.575499999999735</v>
      </c>
      <c r="AO17" s="53">
        <f t="shared" si="13"/>
        <v>139.87746652175576</v>
      </c>
      <c r="AP17" s="53">
        <f t="shared" si="13"/>
        <v>169.37317014710942</v>
      </c>
      <c r="AQ17" s="53">
        <f t="shared" si="13"/>
        <v>141.01749999999976</v>
      </c>
      <c r="AR17" s="53">
        <f t="shared" si="13"/>
        <v>155.09185877032934</v>
      </c>
      <c r="AS17" s="53">
        <f t="shared" si="13"/>
        <v>171.75083333333367</v>
      </c>
      <c r="AT17" s="53">
        <f t="shared" si="13"/>
        <v>183.33083333333363</v>
      </c>
      <c r="AU17" s="53">
        <f t="shared" si="13"/>
        <v>203.85083333333367</v>
      </c>
      <c r="AV17" s="53">
        <f t="shared" si="13"/>
        <v>165.37083333333365</v>
      </c>
      <c r="AW17" s="53">
        <f t="shared" si="13"/>
        <v>162.2558333333337</v>
      </c>
      <c r="AX17" s="53">
        <f t="shared" si="13"/>
        <v>120.58683333333435</v>
      </c>
      <c r="AY17" s="53">
        <f t="shared" si="13"/>
        <v>95.017833333333357</v>
      </c>
      <c r="AZ17" s="53">
        <f t="shared" si="13"/>
        <v>99.212833333333307</v>
      </c>
      <c r="BA17" s="53">
        <f t="shared" si="13"/>
        <v>142.37551834672465</v>
      </c>
      <c r="BB17" s="53">
        <f t="shared" si="13"/>
        <v>169.92509506527398</v>
      </c>
      <c r="BC17" s="53">
        <f t="shared" si="13"/>
        <v>136.05083333333346</v>
      </c>
      <c r="BD17" s="53">
        <f t="shared" si="13"/>
        <v>147.27201758982523</v>
      </c>
      <c r="BE17" s="53">
        <f t="shared" si="13"/>
        <v>167.64583333333374</v>
      </c>
      <c r="BF17" s="53">
        <f t="shared" si="13"/>
        <v>181.72083333333379</v>
      </c>
      <c r="BG17" s="53">
        <f t="shared" si="13"/>
        <v>196.32083333333412</v>
      </c>
      <c r="BH17" s="53">
        <f t="shared" si="13"/>
        <v>164.73583333333389</v>
      </c>
      <c r="BI17" s="53">
        <f t="shared" si="13"/>
        <v>164.69583333333387</v>
      </c>
      <c r="BJ17" s="53">
        <f t="shared" si="13"/>
        <v>131.69683333333379</v>
      </c>
      <c r="BK17" s="53">
        <f t="shared" si="13"/>
        <v>98.857333333333699</v>
      </c>
      <c r="BL17" s="53">
        <f t="shared" si="13"/>
        <v>108.97480073463237</v>
      </c>
      <c r="BM17" s="53">
        <f t="shared" si="13"/>
        <v>150.70461708068657</v>
      </c>
      <c r="BN17" s="53">
        <f t="shared" si="13"/>
        <v>165.5876599823136</v>
      </c>
      <c r="BO17" s="53">
        <f t="shared" si="13"/>
        <v>126.97629530151551</v>
      </c>
      <c r="BP17" s="53">
        <f t="shared" si="13"/>
        <v>140.083854071075</v>
      </c>
      <c r="BQ17" s="53">
        <f t="shared" si="13"/>
        <v>157.09678443528153</v>
      </c>
      <c r="BR17" s="53">
        <f t="shared" si="13"/>
        <v>175.0982790021647</v>
      </c>
      <c r="BS17" s="53">
        <f t="shared" si="13"/>
        <v>207.51054448562164</v>
      </c>
      <c r="BT17" s="53">
        <f t="shared" si="13"/>
        <v>157.09678443528153</v>
      </c>
      <c r="BU17" s="53">
        <f t="shared" si="13"/>
        <v>157.09678443528153</v>
      </c>
      <c r="BV17" s="53">
        <f t="shared" ref="BV17:CI17" si="14">BV42/BV65*BV66</f>
        <v>121.09379530151544</v>
      </c>
      <c r="BW17" s="53">
        <f t="shared" si="14"/>
        <v>103.0923007346322</v>
      </c>
      <c r="BX17" s="53">
        <f t="shared" si="14"/>
        <v>103.0923007346322</v>
      </c>
      <c r="BY17" s="53">
        <f t="shared" si="14"/>
        <v>144.82211708068624</v>
      </c>
      <c r="BZ17" s="53">
        <f t="shared" si="14"/>
        <v>148.70515998231301</v>
      </c>
      <c r="CA17" s="53">
        <f t="shared" si="14"/>
        <v>121.09379530151544</v>
      </c>
      <c r="CB17" s="53">
        <f t="shared" si="14"/>
        <v>134.20135407107483</v>
      </c>
      <c r="CC17" s="53">
        <f t="shared" si="14"/>
        <v>162.01345110194794</v>
      </c>
      <c r="CD17" s="53">
        <f t="shared" si="14"/>
        <v>169.01494566883218</v>
      </c>
      <c r="CE17" s="53">
        <f t="shared" si="14"/>
        <v>201.42147201545706</v>
      </c>
      <c r="CF17" s="53">
        <f t="shared" si="14"/>
        <v>162.01345110194794</v>
      </c>
      <c r="CG17" s="53">
        <f t="shared" si="14"/>
        <v>162.01345110194794</v>
      </c>
      <c r="CH17" s="53">
        <f t="shared" si="14"/>
        <v>126.01046196818196</v>
      </c>
      <c r="CI17" s="53">
        <f t="shared" si="14"/>
        <v>108.00896740129869</v>
      </c>
      <c r="CK17" s="51"/>
      <c r="CL17" s="51"/>
      <c r="CM17" s="51"/>
      <c r="CN17" s="51"/>
      <c r="CO17" s="51"/>
      <c r="CP17" s="51"/>
      <c r="CQ17" s="51"/>
    </row>
    <row r="18" spans="1:95" x14ac:dyDescent="0.3">
      <c r="B18" s="360"/>
      <c r="C18" s="1" t="s">
        <v>299</v>
      </c>
      <c r="D18" s="51">
        <f>Mercado!DG90-Mercado!DG82+Mercado!DG82*60</f>
        <v>1963770</v>
      </c>
      <c r="E18" s="51">
        <f>Mercado!DH90-Mercado!DH82+Mercado!DH82*60</f>
        <v>1974327</v>
      </c>
      <c r="F18" s="51">
        <f>Mercado!DI90-Mercado!DI82+Mercado!DI82*60</f>
        <v>1980875</v>
      </c>
      <c r="G18" s="51">
        <f>Mercado!DJ90-Mercado!DJ82+Mercado!DJ82*60</f>
        <v>1998391</v>
      </c>
      <c r="H18" s="51">
        <f>Mercado!DK90-Mercado!DK82+Mercado!DK82*60</f>
        <v>2016612</v>
      </c>
      <c r="I18" s="51">
        <f>Mercado!DL90-Mercado!DL82+Mercado!DL82*60</f>
        <v>2025187.0210092468</v>
      </c>
      <c r="J18" s="51">
        <f>Mercado!DM90-Mercado!DM82+Mercado!DM82*60</f>
        <v>2033608.9977421432</v>
      </c>
      <c r="K18" s="51">
        <f>Mercado!DN90-Mercado!DN82+Mercado!DN82*60</f>
        <v>2042162.4960736292</v>
      </c>
      <c r="L18" s="51">
        <f>Mercado!DO90-Mercado!DO82+Mercado!DO82*60</f>
        <v>2050935.4397447011</v>
      </c>
      <c r="M18" s="51">
        <f>Mercado!DP90-Mercado!DP82+Mercado!DP82*60</f>
        <v>2060025.4753775978</v>
      </c>
      <c r="N18" s="51">
        <f>Mercado!DQ90-Mercado!DQ82+Mercado!DQ82*60</f>
        <v>2066744.1492827679</v>
      </c>
      <c r="O18" s="51">
        <f>Mercado!DR90-Mercado!DR82+Mercado!DR82*60</f>
        <v>2069540.1135910917</v>
      </c>
      <c r="P18" s="51">
        <f>Mercado!DS90-Mercado!DS82+Mercado!DS82*60</f>
        <v>2072450.2003261119</v>
      </c>
      <c r="Q18" s="51">
        <f>Mercado!DT90-Mercado!DT82+Mercado!DT82*60</f>
        <v>2079923.3205826986</v>
      </c>
      <c r="R18" s="51">
        <f>Mercado!DU90-Mercado!DU82+Mercado!DU82*60</f>
        <v>2090320.1618128917</v>
      </c>
      <c r="S18" s="51">
        <f>Mercado!DV90-Mercado!DV82+Mercado!DV82*60</f>
        <v>2101078.2052876055</v>
      </c>
      <c r="T18" s="51">
        <f>Mercado!DW90-Mercado!DW82+Mercado!DW82*60</f>
        <v>2111314.1614720649</v>
      </c>
      <c r="U18" s="51">
        <f>Mercado!DX90-Mercado!DX82+Mercado!DX82*60</f>
        <v>2120940.3888365808</v>
      </c>
      <c r="V18" s="51">
        <f>Mercado!DY90-Mercado!DY82+Mercado!DY82*60</f>
        <v>2130582.9326510965</v>
      </c>
      <c r="W18" s="51">
        <f>Mercado!DZ90-Mercado!DZ82+Mercado!DZ82*60</f>
        <v>2139961.2264656126</v>
      </c>
      <c r="X18" s="51">
        <f>Mercado!EA90-Mercado!EA82+Mercado!EA82*60</f>
        <v>2149296.4017801285</v>
      </c>
      <c r="Y18" s="51">
        <f>Mercado!EB90-Mercado!EB82+Mercado!EB82*60</f>
        <v>2158434.7659946447</v>
      </c>
      <c r="Z18" s="51">
        <f>Mercado!EC90-Mercado!EC82+Mercado!EC82*60</f>
        <v>2163652.240584367</v>
      </c>
      <c r="AA18" s="51">
        <f>Mercado!ED90-Mercado!ED82+Mercado!ED82*60</f>
        <v>2165372.1586213601</v>
      </c>
      <c r="AB18" s="51">
        <f>Mercado!EE90-Mercado!EE82+Mercado!EE82*60</f>
        <v>2168315.2641686471</v>
      </c>
      <c r="AC18" s="51">
        <f>Mercado!EF90-Mercado!EF82+Mercado!EF82*60</f>
        <v>2176288.8164761132</v>
      </c>
      <c r="AD18" s="51">
        <f>Mercado!EG90-Mercado!EG82+Mercado!EG82*60</f>
        <v>2187880.3700028714</v>
      </c>
      <c r="AE18" s="51">
        <f>Mercado!EH90-Mercado!EH82+Mercado!EH82*60</f>
        <v>2199992.5103373309</v>
      </c>
      <c r="AF18" s="51">
        <f>Mercado!EI90-Mercado!EI82+Mercado!EI82*60</f>
        <v>2211422.9672021242</v>
      </c>
      <c r="AG18" s="51">
        <f>Mercado!EJ90-Mercado!EJ82+Mercado!EJ82*60</f>
        <v>2223001.0671862559</v>
      </c>
      <c r="AH18" s="51">
        <f>Mercado!EK90-Mercado!EK82+Mercado!EK82*60</f>
        <v>2234929.5305031287</v>
      </c>
      <c r="AI18" s="51">
        <f>Mercado!EL90-Mercado!EL82+Mercado!EL82*60</f>
        <v>2246555.400820001</v>
      </c>
      <c r="AJ18" s="51">
        <f>Mercado!EM90-Mercado!EM82+Mercado!EM82*60</f>
        <v>2258303.8221368734</v>
      </c>
      <c r="AK18" s="51">
        <f>Mercado!EN90-Mercado!EN82+Mercado!EN82*60</f>
        <v>2269840.8037537453</v>
      </c>
      <c r="AL18" s="51">
        <f>Mercado!EO90-Mercado!EO82+Mercado!EO82*60</f>
        <v>2276205.7188490583</v>
      </c>
      <c r="AM18" s="51">
        <f>Mercado!EP90-Mercado!EP82+Mercado!EP82*60</f>
        <v>2278395.5770448036</v>
      </c>
      <c r="AN18" s="51">
        <f>Mercado!EQ90-Mercado!EQ82+Mercado!EQ82*60</f>
        <v>2282873.8160417718</v>
      </c>
      <c r="AO18" s="51">
        <f>Mercado!ER90-Mercado!ER82+Mercado!ER82*60</f>
        <v>2292307.0597218331</v>
      </c>
      <c r="AP18" s="51">
        <f>Mercado!ES90-Mercado!ES82+Mercado!ES82*60</f>
        <v>2303815.6295055188</v>
      </c>
      <c r="AQ18" s="51">
        <f>Mercado!ET90-Mercado!ET82+Mercado!ET82*60</f>
        <v>2315469.0711490577</v>
      </c>
      <c r="AR18" s="51">
        <f>Mercado!EU90-Mercado!EU82+Mercado!EU82*60</f>
        <v>2326468.2656513667</v>
      </c>
      <c r="AS18" s="51">
        <f>Mercado!EV90-Mercado!EV82+Mercado!EV82*60</f>
        <v>2337988.4684807858</v>
      </c>
      <c r="AT18" s="51">
        <f>Mercado!EW90-Mercado!EW82+Mercado!EW82*60</f>
        <v>2349651.637310205</v>
      </c>
      <c r="AU18" s="51">
        <f>Mercado!EX90-Mercado!EX82+Mercado!EX82*60</f>
        <v>2360880.677139624</v>
      </c>
      <c r="AV18" s="51">
        <f>Mercado!EY90-Mercado!EY82+Mercado!EY82*60</f>
        <v>2371818.7299690433</v>
      </c>
      <c r="AW18" s="51">
        <f>Mercado!EZ90-Mercado!EZ82+Mercado!EZ82*60</f>
        <v>2383045.7856484619</v>
      </c>
      <c r="AX18" s="51">
        <f>Mercado!FA90-Mercado!FA82+Mercado!FA82*60</f>
        <v>2390429.7396138222</v>
      </c>
      <c r="AY18" s="51">
        <f>Mercado!FB90-Mercado!FB82+Mercado!FB82*60</f>
        <v>2394318.7754440103</v>
      </c>
      <c r="AZ18" s="51">
        <f>Mercado!FC90-Mercado!FC82+Mercado!FC82*60</f>
        <v>2399402.970833296</v>
      </c>
      <c r="BA18" s="51">
        <f>Mercado!FD90-Mercado!FD82+Mercado!FD82*60</f>
        <v>2409563.4821352288</v>
      </c>
      <c r="BB18" s="51">
        <f>Mercado!FE90-Mercado!FE82+Mercado!FE82*60</f>
        <v>2422580.4985630466</v>
      </c>
      <c r="BC18" s="51">
        <f>Mercado!FF90-Mercado!FF82+Mercado!FF82*60</f>
        <v>2435539.9577291319</v>
      </c>
      <c r="BD18" s="51">
        <f>Mercado!FG90-Mercado!FG82+Mercado!FG82*60</f>
        <v>2446842.3125794744</v>
      </c>
      <c r="BE18" s="51">
        <f>Mercado!FH90-Mercado!FH82+Mercado!FH82*60</f>
        <v>2458482.1427586079</v>
      </c>
      <c r="BF18" s="51">
        <f>Mercado!FI90-Mercado!FI82+Mercado!FI82*60</f>
        <v>2469744.986651463</v>
      </c>
      <c r="BG18" s="51">
        <f>Mercado!FJ90-Mercado!FJ82+Mercado!FJ82*60</f>
        <v>2481551.4720443189</v>
      </c>
      <c r="BH18" s="51">
        <f>Mercado!FK90-Mercado!FK82+Mercado!FK82*60</f>
        <v>2492909.8284371742</v>
      </c>
      <c r="BI18" s="51">
        <f>Mercado!FL90-Mercado!FL82+Mercado!FL82*60</f>
        <v>2503936.09903003</v>
      </c>
      <c r="BJ18" s="51">
        <f>Mercado!FM90-Mercado!FM82+Mercado!FM82*60</f>
        <v>2509841.496944271</v>
      </c>
      <c r="BK18" s="51">
        <f>Mercado!FN90-Mercado!FN82+Mercado!FN82*60</f>
        <v>2511820.7273200061</v>
      </c>
      <c r="BL18" s="51">
        <f>Mercado!FO90-Mercado!FO82+Mercado!FO82*60</f>
        <v>2518609.8462175783</v>
      </c>
      <c r="BM18" s="51">
        <f>Mercado!FP90-Mercado!FP82+Mercado!FP82*60</f>
        <v>2529794.9236970698</v>
      </c>
      <c r="BN18" s="51">
        <f>Mercado!FQ90-Mercado!FQ82+Mercado!FQ82*60</f>
        <v>2541340.8842194616</v>
      </c>
      <c r="BO18" s="51">
        <f>Mercado!FR90-Mercado!FR82+Mercado!FR82*60</f>
        <v>2552922.2333771735</v>
      </c>
      <c r="BP18" s="51">
        <f>Mercado!FS90-Mercado!FS82+Mercado!FS82*60</f>
        <v>2563376.6900936547</v>
      </c>
      <c r="BQ18" s="51">
        <f>Mercado!FT90-Mercado!FT82+Mercado!FT82*60</f>
        <v>2573783.8380814027</v>
      </c>
      <c r="BR18" s="51">
        <f>Mercado!FU90-Mercado!FU82+Mercado!FU82*60</f>
        <v>2582760.0711267591</v>
      </c>
      <c r="BS18" s="51">
        <f>Mercado!FV90-Mercado!FV82+Mercado!FV82*60</f>
        <v>2591555.7164375996</v>
      </c>
      <c r="BT18" s="51">
        <f>Mercado!FW90-Mercado!FW82+Mercado!FW82*60</f>
        <v>2600668.94798839</v>
      </c>
      <c r="BU18" s="51">
        <f>Mercado!FX90-Mercado!FX82+Mercado!FX82*60</f>
        <v>2609228.1795391799</v>
      </c>
      <c r="BV18" s="51">
        <f>Mercado!FY90-Mercado!FY82+Mercado!FY82*60</f>
        <v>2615562.9584843521</v>
      </c>
      <c r="BW18" s="51">
        <f>Mercado!FZ90-Mercado!FZ82+Mercado!FZ82*60</f>
        <v>2619420.4944011313</v>
      </c>
      <c r="BX18" s="51">
        <f>Mercado!GA90-Mercado!GA82+Mercado!GA82*60</f>
        <v>2624335.0646471865</v>
      </c>
      <c r="BY18" s="51">
        <f>Mercado!GB90-Mercado!GB82+Mercado!GB82*60</f>
        <v>2633558.8860927918</v>
      </c>
      <c r="BZ18" s="51">
        <f>Mercado!GC90-Mercado!GC82+Mercado!GC82*60</f>
        <v>2643343.7260191292</v>
      </c>
      <c r="CA18" s="51">
        <f>Mercado!GD90-Mercado!GD82+Mercado!GD82*60</f>
        <v>2653174.9545807848</v>
      </c>
      <c r="CB18" s="51">
        <f>Mercado!GE90-Mercado!GE82+Mercado!GE82*60</f>
        <v>2662543.2071381705</v>
      </c>
      <c r="CC18" s="51">
        <f>Mercado!GF90-Mercado!GF82+Mercado!GF82*60</f>
        <v>2674317.7287055422</v>
      </c>
      <c r="CD18" s="51">
        <f>Mercado!GG90-Mercado!GG82+Mercado!GG82*60</f>
        <v>2685315.2517674807</v>
      </c>
      <c r="CE18" s="51">
        <f>Mercado!GH90-Mercado!GH82+Mercado!GH82*60</f>
        <v>2696131.181355767</v>
      </c>
      <c r="CF18" s="51">
        <f>Mercado!GI90-Mercado!GI82+Mercado!GI82*60</f>
        <v>2707275.7029231391</v>
      </c>
      <c r="CG18" s="51">
        <f>Mercado!GJ90-Mercado!GJ82+Mercado!GJ82*60</f>
        <v>2717866.2244905112</v>
      </c>
      <c r="CH18" s="51">
        <f>Mercado!GK90-Mercado!GK82+Mercado!GK82*60</f>
        <v>2725787.4599430417</v>
      </c>
      <c r="CI18" s="51">
        <f>Mercado!GL90-Mercado!GL82+Mercado!GL82*60</f>
        <v>2731035.3915227503</v>
      </c>
      <c r="CK18" s="51"/>
      <c r="CL18" s="51"/>
      <c r="CM18" s="51"/>
      <c r="CN18" s="51"/>
      <c r="CO18" s="51"/>
      <c r="CP18" s="51"/>
      <c r="CQ18" s="51"/>
    </row>
    <row r="19" spans="1:95" x14ac:dyDescent="0.3">
      <c r="B19" s="360"/>
      <c r="C19" s="1" t="s">
        <v>316</v>
      </c>
      <c r="D19" s="109">
        <f t="shared" ref="D19:G19" si="15">E19</f>
        <v>10287.021009246746</v>
      </c>
      <c r="E19" s="109">
        <f t="shared" si="15"/>
        <v>10287.021009246746</v>
      </c>
      <c r="F19" s="109">
        <f t="shared" si="15"/>
        <v>10287.021009246746</v>
      </c>
      <c r="G19" s="109">
        <f t="shared" si="15"/>
        <v>10287.021009246746</v>
      </c>
      <c r="H19" s="109">
        <f>I19</f>
        <v>10287.021009246746</v>
      </c>
      <c r="I19" s="51">
        <f t="shared" ref="I19:BT19" si="16">I47/I55*I63</f>
        <v>10287.021009246746</v>
      </c>
      <c r="J19" s="51">
        <f t="shared" si="16"/>
        <v>9927.9767328966082</v>
      </c>
      <c r="K19" s="51">
        <f t="shared" si="16"/>
        <v>10292.498331486147</v>
      </c>
      <c r="L19" s="51">
        <f t="shared" si="16"/>
        <v>10703.943671071595</v>
      </c>
      <c r="M19" s="51">
        <f t="shared" si="16"/>
        <v>10993.035632896723</v>
      </c>
      <c r="N19" s="51">
        <f t="shared" si="16"/>
        <v>8998.6739051700733</v>
      </c>
      <c r="O19" s="51">
        <f t="shared" si="16"/>
        <v>4779.9643083234996</v>
      </c>
      <c r="P19" s="51">
        <f t="shared" si="16"/>
        <v>5750.0867350203907</v>
      </c>
      <c r="Q19" s="51">
        <f t="shared" si="16"/>
        <v>8960.1202565865005</v>
      </c>
      <c r="R19" s="51">
        <f t="shared" si="16"/>
        <v>11535.841230193446</v>
      </c>
      <c r="S19" s="51">
        <f t="shared" si="16"/>
        <v>11823.043474713939</v>
      </c>
      <c r="T19" s="51">
        <f t="shared" si="16"/>
        <v>11938.956184459255</v>
      </c>
      <c r="U19" s="51">
        <f t="shared" si="16"/>
        <v>11313.227364515838</v>
      </c>
      <c r="V19" s="51">
        <f t="shared" si="16"/>
        <v>11118.543814515499</v>
      </c>
      <c r="W19" s="51">
        <f t="shared" si="16"/>
        <v>11079.293814516046</v>
      </c>
      <c r="X19" s="51">
        <f t="shared" si="16"/>
        <v>11162.175314516175</v>
      </c>
      <c r="Y19" s="51">
        <f t="shared" si="16"/>
        <v>11011.364214516048</v>
      </c>
      <c r="Z19" s="51">
        <f t="shared" si="16"/>
        <v>7467.4745897222047</v>
      </c>
      <c r="AA19" s="51">
        <f t="shared" si="16"/>
        <v>3672.9180369932642</v>
      </c>
      <c r="AB19" s="51">
        <f t="shared" si="16"/>
        <v>5785.1055472871449</v>
      </c>
      <c r="AC19" s="51">
        <f t="shared" si="16"/>
        <v>9459.5523074657503</v>
      </c>
      <c r="AD19" s="51">
        <f t="shared" si="16"/>
        <v>12730.553526758225</v>
      </c>
      <c r="AE19" s="51">
        <f t="shared" si="16"/>
        <v>13177.140334459313</v>
      </c>
      <c r="AF19" s="51">
        <f t="shared" si="16"/>
        <v>13133.456864793539</v>
      </c>
      <c r="AG19" s="51">
        <f t="shared" si="16"/>
        <v>13229.442616871875</v>
      </c>
      <c r="AH19" s="51">
        <f t="shared" si="16"/>
        <v>13356.463316872365</v>
      </c>
      <c r="AI19" s="51">
        <f t="shared" si="16"/>
        <v>13266.870316872282</v>
      </c>
      <c r="AJ19" s="51">
        <f t="shared" si="16"/>
        <v>13457.421316872291</v>
      </c>
      <c r="AK19" s="51">
        <f t="shared" si="16"/>
        <v>13361.981616871908</v>
      </c>
      <c r="AL19" s="51">
        <f t="shared" si="16"/>
        <v>8566.915095313303</v>
      </c>
      <c r="AM19" s="51">
        <f t="shared" si="16"/>
        <v>4094.8581957454162</v>
      </c>
      <c r="AN19" s="51">
        <f t="shared" si="16"/>
        <v>7257.2389969681062</v>
      </c>
      <c r="AO19" s="51">
        <f t="shared" si="16"/>
        <v>10865.24368006091</v>
      </c>
      <c r="AP19" s="51">
        <f t="shared" si="16"/>
        <v>12599.569783685802</v>
      </c>
      <c r="AQ19" s="51">
        <f t="shared" si="16"/>
        <v>12670.441643538832</v>
      </c>
      <c r="AR19" s="51">
        <f t="shared" si="16"/>
        <v>12660.194502309003</v>
      </c>
      <c r="AS19" s="51">
        <f t="shared" si="16"/>
        <v>13164.202829419481</v>
      </c>
      <c r="AT19" s="51">
        <f t="shared" si="16"/>
        <v>13091.168829418777</v>
      </c>
      <c r="AU19" s="51">
        <f t="shared" si="16"/>
        <v>12870.039829419247</v>
      </c>
      <c r="AV19" s="51">
        <f t="shared" si="16"/>
        <v>12713.052829419357</v>
      </c>
      <c r="AW19" s="51">
        <f t="shared" si="16"/>
        <v>13052.055679418378</v>
      </c>
      <c r="AX19" s="51">
        <f t="shared" si="16"/>
        <v>9585.9539653605043</v>
      </c>
      <c r="AY19" s="51">
        <f t="shared" si="16"/>
        <v>5794.0358301883953</v>
      </c>
      <c r="AZ19" s="51">
        <f t="shared" si="16"/>
        <v>7863.1953892850906</v>
      </c>
      <c r="BA19" s="51">
        <f t="shared" si="16"/>
        <v>11592.511301932838</v>
      </c>
      <c r="BB19" s="51">
        <f t="shared" si="16"/>
        <v>14108.016427817869</v>
      </c>
      <c r="BC19" s="51">
        <f t="shared" si="16"/>
        <v>13976.459166085146</v>
      </c>
      <c r="BD19" s="51">
        <f t="shared" si="16"/>
        <v>12963.354850342754</v>
      </c>
      <c r="BE19" s="51">
        <f t="shared" si="16"/>
        <v>13283.83017913318</v>
      </c>
      <c r="BF19" s="51">
        <f t="shared" si="16"/>
        <v>12690.843892855401</v>
      </c>
      <c r="BG19" s="51">
        <f t="shared" si="16"/>
        <v>13447.485392856137</v>
      </c>
      <c r="BH19" s="51">
        <f t="shared" si="16"/>
        <v>13133.356392855161</v>
      </c>
      <c r="BI19" s="51">
        <f t="shared" si="16"/>
        <v>12851.270592855581</v>
      </c>
      <c r="BJ19" s="51">
        <f t="shared" si="16"/>
        <v>8107.3979142410699</v>
      </c>
      <c r="BK19" s="51">
        <f t="shared" si="16"/>
        <v>3884.2303757351383</v>
      </c>
      <c r="BL19" s="51">
        <f t="shared" si="16"/>
        <v>9568.118897572007</v>
      </c>
      <c r="BM19" s="51">
        <f t="shared" si="16"/>
        <v>12617.077479491352</v>
      </c>
      <c r="BN19" s="51">
        <f t="shared" si="16"/>
        <v>12636.960522391884</v>
      </c>
      <c r="BO19" s="51">
        <f t="shared" si="16"/>
        <v>12598.349157712159</v>
      </c>
      <c r="BP19" s="51">
        <f t="shared" si="16"/>
        <v>12115.456716480825</v>
      </c>
      <c r="BQ19" s="51">
        <f t="shared" si="16"/>
        <v>12051.147987747765</v>
      </c>
      <c r="BR19" s="51">
        <f t="shared" si="16"/>
        <v>10704.233045356548</v>
      </c>
      <c r="BS19" s="51">
        <f t="shared" si="16"/>
        <v>10736.645310840706</v>
      </c>
      <c r="BT19" s="51">
        <f t="shared" si="16"/>
        <v>11188.231550790175</v>
      </c>
      <c r="BU19" s="51">
        <f t="shared" ref="BU19:CI19" si="17">BU47/BU55*BU63</f>
        <v>10684.231550790109</v>
      </c>
      <c r="BV19" s="51">
        <f t="shared" si="17"/>
        <v>8836.7789451717781</v>
      </c>
      <c r="BW19" s="51">
        <f t="shared" si="17"/>
        <v>6062.5359167789265</v>
      </c>
      <c r="BX19" s="51">
        <f t="shared" si="17"/>
        <v>7993.5702460550383</v>
      </c>
      <c r="BY19" s="51">
        <f t="shared" si="17"/>
        <v>10955.821445605417</v>
      </c>
      <c r="BZ19" s="51">
        <f t="shared" si="17"/>
        <v>11175.839926337152</v>
      </c>
      <c r="CA19" s="51">
        <f t="shared" si="17"/>
        <v>11148.228561656102</v>
      </c>
      <c r="CB19" s="51">
        <f t="shared" si="17"/>
        <v>11029.25255738568</v>
      </c>
      <c r="CC19" s="51">
        <f t="shared" si="17"/>
        <v>13418.521567371536</v>
      </c>
      <c r="CD19" s="51">
        <f t="shared" si="17"/>
        <v>12425.523061938771</v>
      </c>
      <c r="CE19" s="51">
        <f t="shared" si="17"/>
        <v>12456.929588285742</v>
      </c>
      <c r="CF19" s="51">
        <f t="shared" si="17"/>
        <v>12919.521567372518</v>
      </c>
      <c r="CG19" s="51">
        <f t="shared" si="17"/>
        <v>12415.521567372163</v>
      </c>
      <c r="CH19" s="51">
        <f t="shared" si="17"/>
        <v>10123.235452530251</v>
      </c>
      <c r="CI19" s="51">
        <f t="shared" si="17"/>
        <v>7152.931579708863</v>
      </c>
      <c r="CK19" s="51"/>
      <c r="CL19" s="51"/>
      <c r="CM19" s="51"/>
      <c r="CN19" s="51"/>
      <c r="CO19" s="51"/>
      <c r="CP19" s="51"/>
      <c r="CQ19" s="51"/>
    </row>
    <row r="20" spans="1:95" x14ac:dyDescent="0.3">
      <c r="D20" s="51" t="s">
        <v>94</v>
      </c>
      <c r="E20" s="51" t="s">
        <v>94</v>
      </c>
      <c r="F20" s="51" t="s">
        <v>94</v>
      </c>
      <c r="G20" s="51" t="s">
        <v>94</v>
      </c>
      <c r="H20" s="51" t="s">
        <v>94</v>
      </c>
      <c r="I20" s="51" t="s">
        <v>95</v>
      </c>
      <c r="J20" s="51" t="s">
        <v>95</v>
      </c>
      <c r="K20" s="51" t="s">
        <v>95</v>
      </c>
      <c r="L20" s="51" t="s">
        <v>95</v>
      </c>
      <c r="M20" s="51" t="s">
        <v>95</v>
      </c>
      <c r="N20" s="51" t="s">
        <v>95</v>
      </c>
      <c r="O20" s="51" t="s">
        <v>95</v>
      </c>
      <c r="P20" s="51" t="s">
        <v>95</v>
      </c>
      <c r="Q20" s="51" t="s">
        <v>95</v>
      </c>
      <c r="R20" s="51" t="s">
        <v>95</v>
      </c>
      <c r="S20" s="51" t="s">
        <v>95</v>
      </c>
      <c r="T20" s="51" t="s">
        <v>95</v>
      </c>
      <c r="U20" s="51" t="s">
        <v>96</v>
      </c>
      <c r="V20" s="51" t="s">
        <v>96</v>
      </c>
      <c r="W20" s="51" t="s">
        <v>96</v>
      </c>
      <c r="X20" s="51" t="s">
        <v>96</v>
      </c>
      <c r="Y20" s="51" t="s">
        <v>96</v>
      </c>
      <c r="Z20" s="51" t="s">
        <v>96</v>
      </c>
      <c r="AA20" s="51" t="s">
        <v>96</v>
      </c>
      <c r="AB20" s="51" t="s">
        <v>96</v>
      </c>
      <c r="AC20" s="51" t="s">
        <v>96</v>
      </c>
      <c r="AD20" s="51" t="s">
        <v>96</v>
      </c>
      <c r="AE20" s="51" t="s">
        <v>96</v>
      </c>
      <c r="AF20" s="51" t="s">
        <v>96</v>
      </c>
      <c r="AG20" s="51" t="s">
        <v>97</v>
      </c>
      <c r="AH20" s="51" t="s">
        <v>97</v>
      </c>
      <c r="AI20" s="51" t="s">
        <v>97</v>
      </c>
      <c r="AJ20" s="51" t="s">
        <v>97</v>
      </c>
      <c r="AK20" s="51" t="s">
        <v>97</v>
      </c>
      <c r="AL20" s="51" t="s">
        <v>97</v>
      </c>
      <c r="AM20" s="51" t="s">
        <v>97</v>
      </c>
      <c r="AN20" s="51" t="s">
        <v>97</v>
      </c>
      <c r="AO20" s="51" t="s">
        <v>97</v>
      </c>
      <c r="AP20" s="51" t="s">
        <v>97</v>
      </c>
      <c r="AQ20" s="51" t="s">
        <v>97</v>
      </c>
      <c r="AR20" s="51" t="s">
        <v>97</v>
      </c>
      <c r="AS20" s="51" t="s">
        <v>98</v>
      </c>
      <c r="AT20" s="51" t="s">
        <v>98</v>
      </c>
      <c r="AU20" s="51" t="s">
        <v>98</v>
      </c>
      <c r="AV20" s="51" t="s">
        <v>98</v>
      </c>
      <c r="AW20" s="51" t="s">
        <v>98</v>
      </c>
      <c r="AX20" s="51" t="s">
        <v>98</v>
      </c>
      <c r="AY20" s="51" t="s">
        <v>98</v>
      </c>
      <c r="AZ20" s="51" t="s">
        <v>98</v>
      </c>
      <c r="BA20" s="51" t="s">
        <v>98</v>
      </c>
      <c r="BB20" s="51" t="s">
        <v>98</v>
      </c>
      <c r="BC20" s="51" t="s">
        <v>98</v>
      </c>
      <c r="BD20" s="51" t="s">
        <v>98</v>
      </c>
      <c r="BE20" s="51" t="s">
        <v>99</v>
      </c>
      <c r="BF20" s="51" t="s">
        <v>99</v>
      </c>
      <c r="BG20" s="51" t="s">
        <v>99</v>
      </c>
      <c r="BH20" s="51" t="s">
        <v>99</v>
      </c>
      <c r="BI20" s="51" t="s">
        <v>99</v>
      </c>
      <c r="BJ20" s="51" t="s">
        <v>99</v>
      </c>
      <c r="BK20" s="51" t="s">
        <v>99</v>
      </c>
      <c r="BL20" s="51" t="s">
        <v>99</v>
      </c>
      <c r="BM20" s="51" t="s">
        <v>99</v>
      </c>
      <c r="BN20" s="51" t="s">
        <v>99</v>
      </c>
      <c r="BO20" s="51" t="s">
        <v>99</v>
      </c>
      <c r="BP20" s="51" t="s">
        <v>99</v>
      </c>
      <c r="BQ20" s="51" t="s">
        <v>100</v>
      </c>
      <c r="BR20" s="51" t="s">
        <v>100</v>
      </c>
      <c r="BS20" s="51" t="s">
        <v>100</v>
      </c>
      <c r="BT20" s="51" t="s">
        <v>100</v>
      </c>
      <c r="BU20" s="51" t="s">
        <v>100</v>
      </c>
      <c r="BV20" s="51" t="s">
        <v>100</v>
      </c>
      <c r="BW20" s="51" t="s">
        <v>100</v>
      </c>
      <c r="BX20" s="51" t="s">
        <v>100</v>
      </c>
      <c r="BY20" s="51" t="s">
        <v>100</v>
      </c>
      <c r="BZ20" s="51" t="s">
        <v>100</v>
      </c>
      <c r="CA20" s="51" t="s">
        <v>100</v>
      </c>
      <c r="CB20" s="51" t="s">
        <v>100</v>
      </c>
      <c r="CC20" s="51" t="s">
        <v>101</v>
      </c>
      <c r="CD20" s="51" t="s">
        <v>101</v>
      </c>
      <c r="CE20" s="51" t="s">
        <v>101</v>
      </c>
      <c r="CF20" s="51" t="s">
        <v>101</v>
      </c>
      <c r="CG20" s="51" t="s">
        <v>101</v>
      </c>
      <c r="CH20" s="51" t="s">
        <v>101</v>
      </c>
      <c r="CI20" s="51" t="s">
        <v>101</v>
      </c>
    </row>
    <row r="21" spans="1:95" s="318" customFormat="1" x14ac:dyDescent="0.3"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0"/>
      <c r="AJ21" s="320"/>
      <c r="AK21" s="320"/>
      <c r="AL21" s="320"/>
      <c r="AM21" s="320"/>
      <c r="AN21" s="320"/>
      <c r="AO21" s="320"/>
      <c r="AP21" s="320"/>
      <c r="AQ21" s="320"/>
      <c r="AR21" s="320"/>
      <c r="AS21" s="320"/>
      <c r="AT21" s="320"/>
      <c r="AU21" s="320"/>
      <c r="AV21" s="320"/>
      <c r="AW21" s="320"/>
      <c r="AX21" s="320"/>
      <c r="AY21" s="320"/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20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20"/>
      <c r="CB21" s="320"/>
      <c r="CC21" s="320"/>
      <c r="CD21" s="320"/>
      <c r="CE21" s="320"/>
      <c r="CF21" s="320"/>
      <c r="CG21" s="320"/>
      <c r="CH21" s="320"/>
      <c r="CI21" s="320"/>
    </row>
    <row r="22" spans="1:95" x14ac:dyDescent="0.3">
      <c r="A22" s="360" t="s">
        <v>739</v>
      </c>
      <c r="C22" s="23" t="s">
        <v>345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</row>
    <row r="23" spans="1:95" ht="9" customHeight="1" x14ac:dyDescent="0.3">
      <c r="A23" s="360"/>
    </row>
    <row r="24" spans="1:95" x14ac:dyDescent="0.3">
      <c r="A24" s="360"/>
      <c r="B24" s="360" t="s">
        <v>740</v>
      </c>
      <c r="C24" s="1" t="s">
        <v>332</v>
      </c>
    </row>
    <row r="25" spans="1:95" x14ac:dyDescent="0.3">
      <c r="A25" s="360"/>
      <c r="B25" s="360"/>
      <c r="C25" s="1" t="s">
        <v>326</v>
      </c>
      <c r="D25" s="51">
        <v>5478.9710221579699</v>
      </c>
      <c r="E25" s="51">
        <v>7680.7799627409704</v>
      </c>
      <c r="F25" s="51">
        <v>8916.2639627409699</v>
      </c>
      <c r="G25" s="51">
        <v>10077.614812741</v>
      </c>
      <c r="H25" s="51">
        <v>10088.121674565929</v>
      </c>
      <c r="I25" s="51">
        <v>10126.156842580118</v>
      </c>
      <c r="J25" s="51">
        <v>9751.8925662300153</v>
      </c>
      <c r="K25" s="51">
        <v>10089.869164819416</v>
      </c>
      <c r="L25" s="51">
        <v>10542.914504405057</v>
      </c>
      <c r="M25" s="51">
        <v>10828.926466230017</v>
      </c>
      <c r="N25" s="51">
        <v>8866.4647385031112</v>
      </c>
      <c r="O25" s="51">
        <v>4686.3996416576056</v>
      </c>
      <c r="P25" s="51">
        <v>5663.7665683534069</v>
      </c>
      <c r="Q25" s="51">
        <v>8832.1664330476269</v>
      </c>
      <c r="R25" s="51">
        <v>11371.73310804762</v>
      </c>
      <c r="S25" s="51">
        <v>11696.894308047631</v>
      </c>
      <c r="T25" s="51">
        <v>11796.980358047631</v>
      </c>
      <c r="U25" s="51">
        <v>11137.59903118257</v>
      </c>
      <c r="V25" s="51">
        <v>10927.47548118257</v>
      </c>
      <c r="W25" s="51">
        <v>10858.685481182569</v>
      </c>
      <c r="X25" s="51">
        <v>10986.456981182568</v>
      </c>
      <c r="Y25" s="51">
        <v>10834.22588118257</v>
      </c>
      <c r="Z25" s="51">
        <v>7340.1462563890873</v>
      </c>
      <c r="AA25" s="51">
        <v>3560.1512036598347</v>
      </c>
      <c r="AB25" s="51">
        <v>5687.2202139541841</v>
      </c>
      <c r="AC25" s="51">
        <v>9318.4238442947608</v>
      </c>
      <c r="AD25" s="51">
        <v>12562.25340112595</v>
      </c>
      <c r="AE25" s="51">
        <v>13041.29200112595</v>
      </c>
      <c r="AF25" s="51">
        <v>12981.87900112595</v>
      </c>
      <c r="AG25" s="51">
        <v>13059.650116872172</v>
      </c>
      <c r="AH25" s="51">
        <v>13166.485816872171</v>
      </c>
      <c r="AI25" s="51">
        <v>13044.037816872173</v>
      </c>
      <c r="AJ25" s="51">
        <v>13281.11381687217</v>
      </c>
      <c r="AK25" s="51">
        <v>13182.87411687217</v>
      </c>
      <c r="AL25" s="51">
        <v>8419.6195953132028</v>
      </c>
      <c r="AM25" s="51">
        <v>3967.1046957452609</v>
      </c>
      <c r="AN25" s="51">
        <v>7162.6634969685174</v>
      </c>
      <c r="AO25" s="51">
        <v>10723.366213538839</v>
      </c>
      <c r="AP25" s="51">
        <v>12423.196613538841</v>
      </c>
      <c r="AQ25" s="51">
        <v>12522.424143538838</v>
      </c>
      <c r="AR25" s="51">
        <v>12494.102643538836</v>
      </c>
      <c r="AS25" s="51">
        <v>12982.451996085716</v>
      </c>
      <c r="AT25" s="51">
        <v>12898.837996085716</v>
      </c>
      <c r="AU25" s="51">
        <v>12657.188996085717</v>
      </c>
      <c r="AV25" s="51">
        <v>12536.681996085716</v>
      </c>
      <c r="AW25" s="51">
        <v>12882.799846085716</v>
      </c>
      <c r="AX25" s="51">
        <v>9464.3671320266913</v>
      </c>
      <c r="AY25" s="51">
        <v>5670.0179968549182</v>
      </c>
      <c r="AZ25" s="51">
        <v>7762.9825559526998</v>
      </c>
      <c r="BA25" s="51">
        <v>11448.135783585753</v>
      </c>
      <c r="BB25" s="51">
        <v>13930.091332752369</v>
      </c>
      <c r="BC25" s="51">
        <v>13833.408332752369</v>
      </c>
      <c r="BD25" s="51">
        <v>12805.082832752369</v>
      </c>
      <c r="BE25" s="51">
        <v>13106.184345799971</v>
      </c>
      <c r="BF25" s="51">
        <v>12499.12305952216</v>
      </c>
      <c r="BG25" s="51">
        <v>13242.16455952216</v>
      </c>
      <c r="BH25" s="51">
        <v>12957.620559522158</v>
      </c>
      <c r="BI25" s="51">
        <v>12679.574759522158</v>
      </c>
      <c r="BJ25" s="51">
        <v>7974.7010809075628</v>
      </c>
      <c r="BK25" s="51">
        <v>3756.3730424024766</v>
      </c>
      <c r="BL25" s="51">
        <v>9458.1440968381175</v>
      </c>
      <c r="BM25" s="51">
        <v>12464.372862410017</v>
      </c>
      <c r="BN25" s="51">
        <v>12464.372862410017</v>
      </c>
      <c r="BO25" s="51">
        <v>12464.372862410017</v>
      </c>
      <c r="BP25" s="51">
        <v>11964.372862410017</v>
      </c>
      <c r="BQ25" s="51">
        <v>11884.051203313167</v>
      </c>
      <c r="BR25" s="51">
        <v>10520.134766354357</v>
      </c>
      <c r="BS25" s="51">
        <v>10520.134766354357</v>
      </c>
      <c r="BT25" s="51">
        <v>11020.134766354357</v>
      </c>
      <c r="BU25" s="51">
        <v>10520.134766354357</v>
      </c>
      <c r="BV25" s="51">
        <v>8714.6851498716369</v>
      </c>
      <c r="BW25" s="51">
        <v>5936.4436160446694</v>
      </c>
      <c r="BX25" s="51">
        <v>7889.4779453212841</v>
      </c>
      <c r="BY25" s="51">
        <v>10808.999328524567</v>
      </c>
      <c r="BZ25" s="51">
        <v>11020.134766354357</v>
      </c>
      <c r="CA25" s="51">
        <v>11020.134766354357</v>
      </c>
      <c r="CB25" s="51">
        <v>10884.051203313167</v>
      </c>
      <c r="CC25" s="51">
        <v>13246.508116270286</v>
      </c>
      <c r="CD25" s="51">
        <v>12246.508116270286</v>
      </c>
      <c r="CE25" s="51">
        <v>12246.508116270286</v>
      </c>
      <c r="CF25" s="51">
        <v>12746.508116270286</v>
      </c>
      <c r="CG25" s="51">
        <v>12246.508116270286</v>
      </c>
      <c r="CH25" s="51">
        <v>9996.2249905624758</v>
      </c>
      <c r="CI25" s="51">
        <v>7044.9226123065246</v>
      </c>
    </row>
    <row r="26" spans="1:95" x14ac:dyDescent="0.3">
      <c r="A26" s="360"/>
      <c r="B26" s="360"/>
      <c r="C26" s="1" t="s">
        <v>327</v>
      </c>
      <c r="D26" s="51">
        <v>3624.0090600226499</v>
      </c>
      <c r="E26" s="51">
        <v>4699.8867497168703</v>
      </c>
      <c r="F26" s="51">
        <v>4699.8867497168703</v>
      </c>
      <c r="G26" s="51">
        <v>4699.8867497168703</v>
      </c>
      <c r="H26" s="51">
        <v>4699.8867497168803</v>
      </c>
      <c r="I26" s="51">
        <v>4165.8171413809696</v>
      </c>
      <c r="J26" s="51">
        <v>4165.8171413809696</v>
      </c>
      <c r="K26" s="51">
        <v>4213.2113399703703</v>
      </c>
      <c r="L26" s="51">
        <v>4165.8171413809696</v>
      </c>
      <c r="M26" s="51">
        <v>4165.8171413809696</v>
      </c>
      <c r="N26" s="51">
        <v>1844.186337303961</v>
      </c>
      <c r="O26" s="51">
        <v>1164.684638549712</v>
      </c>
      <c r="P26" s="51">
        <v>3089.9394516867401</v>
      </c>
      <c r="Q26" s="51">
        <v>4165.8171413809596</v>
      </c>
      <c r="R26" s="51">
        <v>4165.8171413809596</v>
      </c>
      <c r="S26" s="51">
        <v>4165.8171413809705</v>
      </c>
      <c r="T26" s="51">
        <v>4165.8171413809705</v>
      </c>
      <c r="U26" s="51">
        <v>3443.1208145159098</v>
      </c>
      <c r="V26" s="51">
        <v>3443.1208145159098</v>
      </c>
      <c r="W26" s="51">
        <v>3443.1208145159098</v>
      </c>
      <c r="X26" s="51">
        <v>3443.1208145159098</v>
      </c>
      <c r="Y26" s="51">
        <v>3443.1208145159098</v>
      </c>
      <c r="Z26" s="51">
        <v>1154.8662397224271</v>
      </c>
      <c r="AA26" s="51">
        <v>613.910405326503</v>
      </c>
      <c r="AB26" s="51">
        <v>2795.2532372875203</v>
      </c>
      <c r="AC26" s="51">
        <v>4224.6045076281007</v>
      </c>
      <c r="AD26" s="51">
        <v>4383.0981644592903</v>
      </c>
      <c r="AE26" s="51">
        <v>4383.0981644592903</v>
      </c>
      <c r="AF26" s="51">
        <v>4383.0981644592903</v>
      </c>
      <c r="AG26" s="51">
        <v>4535.7506902055102</v>
      </c>
      <c r="AH26" s="51">
        <v>4535.7506902055102</v>
      </c>
      <c r="AI26" s="51">
        <v>4535.7506902055102</v>
      </c>
      <c r="AJ26" s="51">
        <v>4535.7506902055102</v>
      </c>
      <c r="AK26" s="51">
        <v>4535.7506902055102</v>
      </c>
      <c r="AL26" s="51">
        <v>1887.6170686465359</v>
      </c>
      <c r="AM26" s="51">
        <v>1009.574515745262</v>
      </c>
      <c r="AN26" s="51">
        <v>3169.51463363518</v>
      </c>
      <c r="AO26" s="51">
        <v>4535.7506902055002</v>
      </c>
      <c r="AP26" s="51">
        <v>4535.7506902055002</v>
      </c>
      <c r="AQ26" s="51">
        <v>4535.7506902055002</v>
      </c>
      <c r="AR26" s="51">
        <v>4535.7506902055002</v>
      </c>
      <c r="AS26" s="51">
        <v>5209.70133275238</v>
      </c>
      <c r="AT26" s="51">
        <v>5209.70133275238</v>
      </c>
      <c r="AU26" s="51">
        <v>5209.70133275238</v>
      </c>
      <c r="AV26" s="51">
        <v>5209.70133275238</v>
      </c>
      <c r="AW26" s="51">
        <v>5209.70133275238</v>
      </c>
      <c r="AX26" s="51">
        <v>2705.2983186933498</v>
      </c>
      <c r="AY26" s="51">
        <v>1889.8962801882481</v>
      </c>
      <c r="AZ26" s="51">
        <v>4200.2020559527</v>
      </c>
      <c r="BA26" s="51">
        <v>5491.2552835857605</v>
      </c>
      <c r="BB26" s="51">
        <v>5209.70133275238</v>
      </c>
      <c r="BC26" s="51">
        <v>5209.70133275238</v>
      </c>
      <c r="BD26" s="51">
        <v>5209.70133275238</v>
      </c>
      <c r="BE26" s="51">
        <v>5357.7288457999803</v>
      </c>
      <c r="BF26" s="51">
        <v>5117.8045595221702</v>
      </c>
      <c r="BG26" s="51">
        <v>5117.8045595221702</v>
      </c>
      <c r="BH26" s="51">
        <v>5117.8045595221702</v>
      </c>
      <c r="BI26" s="51">
        <v>5117.8045595221702</v>
      </c>
      <c r="BJ26" s="51">
        <v>2571.77188090757</v>
      </c>
      <c r="BK26" s="51">
        <v>1756.3698424024769</v>
      </c>
      <c r="BL26" s="51">
        <v>4791.4774301714497</v>
      </c>
      <c r="BM26" s="51">
        <v>6297.7061957433507</v>
      </c>
      <c r="BN26" s="51">
        <v>6297.7061957433507</v>
      </c>
      <c r="BO26" s="51">
        <v>6297.7061957433507</v>
      </c>
      <c r="BP26" s="51">
        <v>6297.7061957433507</v>
      </c>
      <c r="BQ26" s="51">
        <v>5217.3845366465002</v>
      </c>
      <c r="BR26" s="51">
        <v>4853.4680996876905</v>
      </c>
      <c r="BS26" s="51">
        <v>4853.4680996876905</v>
      </c>
      <c r="BT26" s="51">
        <v>4853.4680996876905</v>
      </c>
      <c r="BU26" s="51">
        <v>4853.4680996876905</v>
      </c>
      <c r="BV26" s="51">
        <v>2048.0184832049708</v>
      </c>
      <c r="BW26" s="51">
        <v>1269.7769493780049</v>
      </c>
      <c r="BX26" s="51">
        <v>3222.8112786546189</v>
      </c>
      <c r="BY26" s="51">
        <v>4642.3326618579003</v>
      </c>
      <c r="BZ26" s="51">
        <v>4853.4680996876905</v>
      </c>
      <c r="CA26" s="51">
        <v>4853.4680996876905</v>
      </c>
      <c r="CB26" s="51">
        <v>5217.3845366465002</v>
      </c>
      <c r="CC26" s="51">
        <v>6579.8414496036203</v>
      </c>
      <c r="CD26" s="51">
        <v>6579.8414496036203</v>
      </c>
      <c r="CE26" s="51">
        <v>6579.8414496036203</v>
      </c>
      <c r="CF26" s="51">
        <v>6579.8414496036203</v>
      </c>
      <c r="CG26" s="51">
        <v>6579.8414496036203</v>
      </c>
      <c r="CH26" s="51">
        <v>3329.5583238958097</v>
      </c>
      <c r="CI26" s="51">
        <v>2378.2559456398603</v>
      </c>
    </row>
    <row r="27" spans="1:95" x14ac:dyDescent="0.3">
      <c r="A27" s="360"/>
      <c r="B27" s="360"/>
      <c r="C27" s="1" t="s">
        <v>328</v>
      </c>
      <c r="D27" s="51">
        <v>2739</v>
      </c>
      <c r="E27" s="51">
        <v>4135</v>
      </c>
      <c r="F27" s="51">
        <v>5194</v>
      </c>
      <c r="G27" s="51">
        <v>6179</v>
      </c>
      <c r="H27" s="51">
        <v>1633</v>
      </c>
      <c r="I27" s="51">
        <v>1616</v>
      </c>
      <c r="J27" s="51">
        <v>1396</v>
      </c>
      <c r="K27" s="51">
        <v>1601</v>
      </c>
      <c r="L27" s="51">
        <v>1807</v>
      </c>
      <c r="M27" s="51">
        <v>1793</v>
      </c>
      <c r="N27" s="51">
        <v>2170</v>
      </c>
      <c r="O27" s="51">
        <v>1873</v>
      </c>
      <c r="P27" s="51">
        <v>2739</v>
      </c>
      <c r="Q27" s="51">
        <v>1396</v>
      </c>
      <c r="R27" s="51">
        <v>1059</v>
      </c>
      <c r="S27" s="51">
        <v>985</v>
      </c>
      <c r="T27" s="51">
        <v>1633</v>
      </c>
      <c r="U27" s="51">
        <v>1616</v>
      </c>
      <c r="V27" s="51">
        <v>1396</v>
      </c>
      <c r="W27" s="51">
        <v>1601</v>
      </c>
      <c r="X27" s="51">
        <v>1737</v>
      </c>
      <c r="Y27" s="51">
        <v>1793</v>
      </c>
      <c r="Z27" s="51">
        <v>2170</v>
      </c>
      <c r="AA27" s="51">
        <v>1873</v>
      </c>
      <c r="AB27" s="51">
        <v>2739</v>
      </c>
      <c r="AC27" s="51">
        <v>1396</v>
      </c>
      <c r="AD27" s="51">
        <v>1059</v>
      </c>
      <c r="AE27" s="51">
        <v>985</v>
      </c>
      <c r="AF27" s="51">
        <v>1633</v>
      </c>
      <c r="AG27" s="51">
        <v>1616</v>
      </c>
      <c r="AH27" s="51">
        <v>1396</v>
      </c>
      <c r="AI27" s="51">
        <v>1601</v>
      </c>
      <c r="AJ27" s="51">
        <v>1673</v>
      </c>
      <c r="AK27" s="51">
        <v>1793</v>
      </c>
      <c r="AL27" s="51">
        <v>2170</v>
      </c>
      <c r="AM27" s="51">
        <v>1873</v>
      </c>
      <c r="AN27" s="51">
        <v>2739</v>
      </c>
      <c r="AO27" s="51">
        <v>1396</v>
      </c>
      <c r="AP27" s="51">
        <v>1059</v>
      </c>
      <c r="AQ27" s="51">
        <v>985</v>
      </c>
      <c r="AR27" s="51">
        <v>1633</v>
      </c>
      <c r="AS27" s="51">
        <v>1616</v>
      </c>
      <c r="AT27" s="51">
        <v>1396</v>
      </c>
      <c r="AU27" s="51">
        <v>1601</v>
      </c>
      <c r="AV27" s="51">
        <v>1739</v>
      </c>
      <c r="AW27" s="51">
        <v>1793</v>
      </c>
      <c r="AX27" s="51">
        <v>2170</v>
      </c>
      <c r="AY27" s="51">
        <v>1873</v>
      </c>
      <c r="AZ27" s="51">
        <v>2739</v>
      </c>
      <c r="BA27" s="51">
        <v>1396</v>
      </c>
      <c r="BB27" s="51">
        <v>1059</v>
      </c>
      <c r="BC27" s="51">
        <v>985</v>
      </c>
      <c r="BD27" s="51">
        <v>1633</v>
      </c>
      <c r="BE27" s="51">
        <v>1616</v>
      </c>
      <c r="BF27" s="51">
        <v>1396</v>
      </c>
      <c r="BG27" s="51">
        <v>1601</v>
      </c>
      <c r="BH27" s="51">
        <v>1739</v>
      </c>
      <c r="BI27" s="51">
        <v>1793</v>
      </c>
      <c r="BJ27" s="51">
        <v>2170</v>
      </c>
      <c r="BK27" s="51">
        <v>1873</v>
      </c>
      <c r="BL27" s="51">
        <v>2739</v>
      </c>
      <c r="BM27" s="51">
        <v>1396</v>
      </c>
      <c r="BN27" s="51">
        <v>1059</v>
      </c>
      <c r="BO27" s="51">
        <v>985</v>
      </c>
      <c r="BP27" s="51">
        <v>1633</v>
      </c>
      <c r="BQ27" s="51">
        <v>1616</v>
      </c>
      <c r="BR27" s="51">
        <v>1696</v>
      </c>
      <c r="BS27" s="51">
        <v>1901</v>
      </c>
      <c r="BT27" s="51">
        <v>2039</v>
      </c>
      <c r="BU27" s="51">
        <v>2093</v>
      </c>
      <c r="BV27" s="51">
        <v>2470</v>
      </c>
      <c r="BW27" s="51">
        <v>2173</v>
      </c>
      <c r="BX27" s="51">
        <v>3039</v>
      </c>
      <c r="BY27" s="51">
        <v>1696</v>
      </c>
      <c r="BZ27" s="51">
        <v>1359</v>
      </c>
      <c r="CA27" s="51">
        <v>1285</v>
      </c>
      <c r="CB27" s="51">
        <v>1633</v>
      </c>
      <c r="CC27" s="51">
        <v>1616</v>
      </c>
      <c r="CD27" s="51">
        <v>1396</v>
      </c>
      <c r="CE27" s="51">
        <v>1601</v>
      </c>
      <c r="CF27" s="51">
        <v>1739</v>
      </c>
      <c r="CG27" s="51">
        <v>1793</v>
      </c>
      <c r="CH27" s="51">
        <v>2170</v>
      </c>
      <c r="CI27" s="51">
        <v>1873</v>
      </c>
    </row>
    <row r="28" spans="1:95" x14ac:dyDescent="0.3">
      <c r="A28" s="360"/>
      <c r="B28" s="360"/>
      <c r="C28" s="1" t="s">
        <v>329</v>
      </c>
      <c r="D28" s="51">
        <v>257</v>
      </c>
      <c r="E28" s="51">
        <v>388</v>
      </c>
      <c r="F28" s="51">
        <v>488</v>
      </c>
      <c r="G28" s="51">
        <v>581</v>
      </c>
      <c r="H28" s="51">
        <v>154</v>
      </c>
      <c r="I28" s="51">
        <v>152</v>
      </c>
      <c r="J28" s="51">
        <v>131</v>
      </c>
      <c r="K28" s="51">
        <v>151</v>
      </c>
      <c r="L28" s="51">
        <v>164</v>
      </c>
      <c r="M28" s="51">
        <v>169</v>
      </c>
      <c r="N28" s="51">
        <v>204</v>
      </c>
      <c r="O28" s="51">
        <v>176</v>
      </c>
      <c r="P28" s="51">
        <v>257</v>
      </c>
      <c r="Q28" s="51">
        <v>131</v>
      </c>
      <c r="R28" s="51">
        <v>100</v>
      </c>
      <c r="S28" s="51">
        <v>93</v>
      </c>
      <c r="T28" s="51">
        <v>154</v>
      </c>
      <c r="U28" s="51">
        <v>152</v>
      </c>
      <c r="V28" s="51">
        <v>131</v>
      </c>
      <c r="W28" s="51">
        <v>151</v>
      </c>
      <c r="X28" s="51">
        <v>164</v>
      </c>
      <c r="Y28" s="51">
        <v>169</v>
      </c>
      <c r="Z28" s="51">
        <v>204</v>
      </c>
      <c r="AA28" s="51">
        <v>176</v>
      </c>
      <c r="AB28" s="51">
        <v>257</v>
      </c>
      <c r="AC28" s="51">
        <v>131</v>
      </c>
      <c r="AD28" s="51">
        <v>100</v>
      </c>
      <c r="AE28" s="51">
        <v>93</v>
      </c>
      <c r="AF28" s="51">
        <v>154</v>
      </c>
      <c r="AG28" s="51">
        <v>152</v>
      </c>
      <c r="AH28" s="51">
        <v>131</v>
      </c>
      <c r="AI28" s="51">
        <v>151</v>
      </c>
      <c r="AJ28" s="51">
        <v>164</v>
      </c>
      <c r="AK28" s="51">
        <v>169</v>
      </c>
      <c r="AL28" s="51">
        <v>204</v>
      </c>
      <c r="AM28" s="51">
        <v>176</v>
      </c>
      <c r="AN28" s="51">
        <v>257</v>
      </c>
      <c r="AO28" s="51">
        <v>131</v>
      </c>
      <c r="AP28" s="51">
        <v>100</v>
      </c>
      <c r="AQ28" s="51">
        <v>93</v>
      </c>
      <c r="AR28" s="51">
        <v>154</v>
      </c>
      <c r="AS28" s="51">
        <v>152</v>
      </c>
      <c r="AT28" s="51">
        <v>131</v>
      </c>
      <c r="AU28" s="51">
        <v>151</v>
      </c>
      <c r="AV28" s="51">
        <v>164</v>
      </c>
      <c r="AW28" s="51">
        <v>169</v>
      </c>
      <c r="AX28" s="51">
        <v>204</v>
      </c>
      <c r="AY28" s="51">
        <v>176</v>
      </c>
      <c r="AZ28" s="51">
        <v>257</v>
      </c>
      <c r="BA28" s="51">
        <v>131</v>
      </c>
      <c r="BB28" s="51">
        <v>100</v>
      </c>
      <c r="BC28" s="51">
        <v>93</v>
      </c>
      <c r="BD28" s="51">
        <v>154</v>
      </c>
      <c r="BE28" s="51">
        <v>152</v>
      </c>
      <c r="BF28" s="51">
        <v>131</v>
      </c>
      <c r="BG28" s="51">
        <v>151</v>
      </c>
      <c r="BH28" s="51">
        <v>164</v>
      </c>
      <c r="BI28" s="51">
        <v>169</v>
      </c>
      <c r="BJ28" s="51">
        <v>204</v>
      </c>
      <c r="BK28" s="51">
        <v>176</v>
      </c>
      <c r="BL28" s="51">
        <v>257</v>
      </c>
      <c r="BM28" s="51">
        <v>131</v>
      </c>
      <c r="BN28" s="51">
        <v>100</v>
      </c>
      <c r="BO28" s="51">
        <v>93</v>
      </c>
      <c r="BP28" s="51">
        <v>154</v>
      </c>
      <c r="BQ28" s="51">
        <v>152</v>
      </c>
      <c r="BR28" s="51">
        <v>131</v>
      </c>
      <c r="BS28" s="51">
        <v>151</v>
      </c>
      <c r="BT28" s="51">
        <v>164</v>
      </c>
      <c r="BU28" s="51">
        <v>169</v>
      </c>
      <c r="BV28" s="51">
        <v>204</v>
      </c>
      <c r="BW28" s="51">
        <v>176</v>
      </c>
      <c r="BX28" s="51">
        <v>257</v>
      </c>
      <c r="BY28" s="51">
        <v>131</v>
      </c>
      <c r="BZ28" s="51">
        <v>100</v>
      </c>
      <c r="CA28" s="51">
        <v>93</v>
      </c>
      <c r="CB28" s="51">
        <v>154</v>
      </c>
      <c r="CC28" s="51">
        <v>152</v>
      </c>
      <c r="CD28" s="51">
        <v>131</v>
      </c>
      <c r="CE28" s="51">
        <v>151</v>
      </c>
      <c r="CF28" s="51">
        <v>164</v>
      </c>
      <c r="CG28" s="51">
        <v>169</v>
      </c>
      <c r="CH28" s="51">
        <v>204</v>
      </c>
      <c r="CI28" s="51">
        <v>176</v>
      </c>
    </row>
    <row r="29" spans="1:95" x14ac:dyDescent="0.3">
      <c r="A29" s="360"/>
      <c r="B29" s="360"/>
      <c r="C29" s="1" t="s">
        <v>330</v>
      </c>
      <c r="D29" s="53">
        <f t="shared" ref="D29:BO30" si="18">D25-D27</f>
        <v>2739.9710221579699</v>
      </c>
      <c r="E29" s="53">
        <f t="shared" si="18"/>
        <v>3545.7799627409704</v>
      </c>
      <c r="F29" s="53">
        <f t="shared" si="18"/>
        <v>3722.2639627409699</v>
      </c>
      <c r="G29" s="53">
        <f t="shared" si="18"/>
        <v>3898.6148127409997</v>
      </c>
      <c r="H29" s="53">
        <f t="shared" si="18"/>
        <v>8455.1216745659294</v>
      </c>
      <c r="I29" s="53">
        <f t="shared" si="18"/>
        <v>8510.1568425801179</v>
      </c>
      <c r="J29" s="53">
        <f t="shared" si="18"/>
        <v>8355.8925662300153</v>
      </c>
      <c r="K29" s="53">
        <f t="shared" si="18"/>
        <v>8488.8691648194163</v>
      </c>
      <c r="L29" s="53">
        <f t="shared" si="18"/>
        <v>8735.9145044050565</v>
      </c>
      <c r="M29" s="53">
        <f t="shared" si="18"/>
        <v>9035.9264662300175</v>
      </c>
      <c r="N29" s="53">
        <f t="shared" si="18"/>
        <v>6696.4647385031112</v>
      </c>
      <c r="O29" s="53">
        <f t="shared" si="18"/>
        <v>2813.3996416576056</v>
      </c>
      <c r="P29" s="53">
        <f t="shared" si="18"/>
        <v>2924.7665683534069</v>
      </c>
      <c r="Q29" s="53">
        <f t="shared" si="18"/>
        <v>7436.1664330476269</v>
      </c>
      <c r="R29" s="53">
        <f t="shared" si="18"/>
        <v>10312.73310804762</v>
      </c>
      <c r="S29" s="53">
        <f t="shared" si="18"/>
        <v>10711.894308047631</v>
      </c>
      <c r="T29" s="53">
        <f t="shared" si="18"/>
        <v>10163.980358047631</v>
      </c>
      <c r="U29" s="53">
        <f t="shared" si="18"/>
        <v>9521.5990311825699</v>
      </c>
      <c r="V29" s="53">
        <f t="shared" si="18"/>
        <v>9531.4754811825696</v>
      </c>
      <c r="W29" s="53">
        <f t="shared" si="18"/>
        <v>9257.6854811825688</v>
      </c>
      <c r="X29" s="53">
        <f t="shared" si="18"/>
        <v>9249.4569811825677</v>
      </c>
      <c r="Y29" s="53">
        <f t="shared" si="18"/>
        <v>9041.2258811825704</v>
      </c>
      <c r="Z29" s="53">
        <f t="shared" si="18"/>
        <v>5170.1462563890873</v>
      </c>
      <c r="AA29" s="53">
        <f t="shared" si="18"/>
        <v>1687.1512036598347</v>
      </c>
      <c r="AB29" s="53">
        <f t="shared" si="18"/>
        <v>2948.2202139541841</v>
      </c>
      <c r="AC29" s="53">
        <f t="shared" si="18"/>
        <v>7922.4238442947608</v>
      </c>
      <c r="AD29" s="53">
        <f t="shared" si="18"/>
        <v>11503.25340112595</v>
      </c>
      <c r="AE29" s="53">
        <f t="shared" si="18"/>
        <v>12056.29200112595</v>
      </c>
      <c r="AF29" s="53">
        <f t="shared" si="18"/>
        <v>11348.87900112595</v>
      </c>
      <c r="AG29" s="53">
        <f t="shared" si="18"/>
        <v>11443.650116872172</v>
      </c>
      <c r="AH29" s="53">
        <f t="shared" si="18"/>
        <v>11770.485816872171</v>
      </c>
      <c r="AI29" s="53">
        <f t="shared" si="18"/>
        <v>11443.037816872173</v>
      </c>
      <c r="AJ29" s="53">
        <f t="shared" si="18"/>
        <v>11608.11381687217</v>
      </c>
      <c r="AK29" s="53">
        <f t="shared" si="18"/>
        <v>11389.87411687217</v>
      </c>
      <c r="AL29" s="53">
        <f t="shared" si="18"/>
        <v>6249.6195953132028</v>
      </c>
      <c r="AM29" s="53">
        <f t="shared" si="18"/>
        <v>2094.1046957452609</v>
      </c>
      <c r="AN29" s="53">
        <f t="shared" si="18"/>
        <v>4423.6634969685174</v>
      </c>
      <c r="AO29" s="53">
        <f t="shared" si="18"/>
        <v>9327.3662135388386</v>
      </c>
      <c r="AP29" s="53">
        <f t="shared" si="18"/>
        <v>11364.196613538841</v>
      </c>
      <c r="AQ29" s="53">
        <f t="shared" si="18"/>
        <v>11537.424143538838</v>
      </c>
      <c r="AR29" s="53">
        <f t="shared" si="18"/>
        <v>10861.102643538836</v>
      </c>
      <c r="AS29" s="53">
        <f t="shared" si="18"/>
        <v>11366.451996085716</v>
      </c>
      <c r="AT29" s="53">
        <f t="shared" si="18"/>
        <v>11502.837996085716</v>
      </c>
      <c r="AU29" s="53">
        <f t="shared" si="18"/>
        <v>11056.188996085717</v>
      </c>
      <c r="AV29" s="53">
        <f t="shared" si="18"/>
        <v>10797.681996085716</v>
      </c>
      <c r="AW29" s="53">
        <f t="shared" si="18"/>
        <v>11089.799846085716</v>
      </c>
      <c r="AX29" s="53">
        <f t="shared" si="18"/>
        <v>7294.3671320266913</v>
      </c>
      <c r="AY29" s="53">
        <f t="shared" si="18"/>
        <v>3797.0179968549182</v>
      </c>
      <c r="AZ29" s="53">
        <f t="shared" si="18"/>
        <v>5023.9825559526998</v>
      </c>
      <c r="BA29" s="53">
        <f t="shared" si="18"/>
        <v>10052.135783585753</v>
      </c>
      <c r="BB29" s="53">
        <f t="shared" si="18"/>
        <v>12871.091332752369</v>
      </c>
      <c r="BC29" s="53">
        <f t="shared" si="18"/>
        <v>12848.408332752369</v>
      </c>
      <c r="BD29" s="53">
        <f t="shared" si="18"/>
        <v>11172.082832752369</v>
      </c>
      <c r="BE29" s="53">
        <f t="shared" si="18"/>
        <v>11490.184345799971</v>
      </c>
      <c r="BF29" s="53">
        <f t="shared" si="18"/>
        <v>11103.12305952216</v>
      </c>
      <c r="BG29" s="53">
        <f t="shared" si="18"/>
        <v>11641.16455952216</v>
      </c>
      <c r="BH29" s="53">
        <f t="shared" si="18"/>
        <v>11218.620559522158</v>
      </c>
      <c r="BI29" s="53">
        <f t="shared" si="18"/>
        <v>10886.574759522158</v>
      </c>
      <c r="BJ29" s="53">
        <f t="shared" si="18"/>
        <v>5804.7010809075628</v>
      </c>
      <c r="BK29" s="53">
        <f t="shared" si="18"/>
        <v>1883.3730424024766</v>
      </c>
      <c r="BL29" s="53">
        <f t="shared" si="18"/>
        <v>6719.1440968381175</v>
      </c>
      <c r="BM29" s="53">
        <f t="shared" si="18"/>
        <v>11068.372862410017</v>
      </c>
      <c r="BN29" s="53">
        <f t="shared" si="18"/>
        <v>11405.372862410017</v>
      </c>
      <c r="BO29" s="53">
        <f t="shared" si="18"/>
        <v>11479.372862410017</v>
      </c>
      <c r="BP29" s="53">
        <f t="shared" ref="BP29:CI30" si="19">BP25-BP27</f>
        <v>10331.372862410017</v>
      </c>
      <c r="BQ29" s="53">
        <f t="shared" si="19"/>
        <v>10268.051203313167</v>
      </c>
      <c r="BR29" s="53">
        <f t="shared" si="19"/>
        <v>8824.1347663543565</v>
      </c>
      <c r="BS29" s="53">
        <f t="shared" si="19"/>
        <v>8619.1347663543565</v>
      </c>
      <c r="BT29" s="53">
        <f t="shared" si="19"/>
        <v>8981.1347663543565</v>
      </c>
      <c r="BU29" s="53">
        <f t="shared" si="19"/>
        <v>8427.1347663543565</v>
      </c>
      <c r="BV29" s="53">
        <f t="shared" si="19"/>
        <v>6244.6851498716369</v>
      </c>
      <c r="BW29" s="53">
        <f t="shared" si="19"/>
        <v>3763.4436160446694</v>
      </c>
      <c r="BX29" s="53">
        <f t="shared" si="19"/>
        <v>4850.4779453212841</v>
      </c>
      <c r="BY29" s="53">
        <f t="shared" si="19"/>
        <v>9112.9993285245673</v>
      </c>
      <c r="BZ29" s="53">
        <f t="shared" si="19"/>
        <v>9661.1347663543565</v>
      </c>
      <c r="CA29" s="53">
        <f t="shared" si="19"/>
        <v>9735.1347663543565</v>
      </c>
      <c r="CB29" s="53">
        <f t="shared" si="19"/>
        <v>9251.0512033131672</v>
      </c>
      <c r="CC29" s="53">
        <f t="shared" si="19"/>
        <v>11630.508116270286</v>
      </c>
      <c r="CD29" s="53">
        <f t="shared" si="19"/>
        <v>10850.508116270286</v>
      </c>
      <c r="CE29" s="53">
        <f t="shared" si="19"/>
        <v>10645.508116270286</v>
      </c>
      <c r="CF29" s="53">
        <f t="shared" si="19"/>
        <v>11007.508116270286</v>
      </c>
      <c r="CG29" s="53">
        <f t="shared" si="19"/>
        <v>10453.508116270286</v>
      </c>
      <c r="CH29" s="53">
        <f t="shared" si="19"/>
        <v>7826.2249905624758</v>
      </c>
      <c r="CI29" s="53">
        <f t="shared" si="19"/>
        <v>5171.9226123065246</v>
      </c>
    </row>
    <row r="30" spans="1:95" x14ac:dyDescent="0.3">
      <c r="A30" s="360"/>
      <c r="B30" s="360"/>
      <c r="C30" s="1" t="s">
        <v>331</v>
      </c>
      <c r="D30" s="53">
        <f t="shared" si="18"/>
        <v>3367.0090600226499</v>
      </c>
      <c r="E30" s="53">
        <f t="shared" si="18"/>
        <v>4311.8867497168703</v>
      </c>
      <c r="F30" s="53">
        <f t="shared" si="18"/>
        <v>4211.8867497168703</v>
      </c>
      <c r="G30" s="53">
        <f t="shared" si="18"/>
        <v>4118.8867497168703</v>
      </c>
      <c r="H30" s="53">
        <f t="shared" si="18"/>
        <v>4545.8867497168803</v>
      </c>
      <c r="I30" s="53">
        <f t="shared" si="18"/>
        <v>4013.8171413809696</v>
      </c>
      <c r="J30" s="53">
        <f t="shared" si="18"/>
        <v>4034.8171413809696</v>
      </c>
      <c r="K30" s="53">
        <f t="shared" si="18"/>
        <v>4062.2113399703703</v>
      </c>
      <c r="L30" s="53">
        <f t="shared" si="18"/>
        <v>4001.8171413809696</v>
      </c>
      <c r="M30" s="53">
        <f t="shared" si="18"/>
        <v>3996.8171413809696</v>
      </c>
      <c r="N30" s="53">
        <f t="shared" si="18"/>
        <v>1640.186337303961</v>
      </c>
      <c r="O30" s="53">
        <f t="shared" si="18"/>
        <v>988.68463854971196</v>
      </c>
      <c r="P30" s="53">
        <f t="shared" si="18"/>
        <v>2832.9394516867401</v>
      </c>
      <c r="Q30" s="53">
        <f t="shared" si="18"/>
        <v>4034.8171413809596</v>
      </c>
      <c r="R30" s="53">
        <f t="shared" si="18"/>
        <v>4065.8171413809596</v>
      </c>
      <c r="S30" s="53">
        <f t="shared" si="18"/>
        <v>4072.8171413809705</v>
      </c>
      <c r="T30" s="53">
        <f t="shared" si="18"/>
        <v>4011.8171413809705</v>
      </c>
      <c r="U30" s="53">
        <f t="shared" si="18"/>
        <v>3291.1208145159098</v>
      </c>
      <c r="V30" s="53">
        <f t="shared" si="18"/>
        <v>3312.1208145159098</v>
      </c>
      <c r="W30" s="53">
        <f t="shared" si="18"/>
        <v>3292.1208145159098</v>
      </c>
      <c r="X30" s="53">
        <f t="shared" si="18"/>
        <v>3279.1208145159098</v>
      </c>
      <c r="Y30" s="53">
        <f t="shared" si="18"/>
        <v>3274.1208145159098</v>
      </c>
      <c r="Z30" s="53">
        <f t="shared" si="18"/>
        <v>950.86623972242705</v>
      </c>
      <c r="AA30" s="53">
        <f t="shared" si="18"/>
        <v>437.910405326503</v>
      </c>
      <c r="AB30" s="53">
        <f t="shared" si="18"/>
        <v>2538.2532372875203</v>
      </c>
      <c r="AC30" s="53">
        <f t="shared" si="18"/>
        <v>4093.6045076281007</v>
      </c>
      <c r="AD30" s="53">
        <f t="shared" si="18"/>
        <v>4283.0981644592903</v>
      </c>
      <c r="AE30" s="53">
        <f t="shared" si="18"/>
        <v>4290.0981644592903</v>
      </c>
      <c r="AF30" s="53">
        <f t="shared" si="18"/>
        <v>4229.0981644592903</v>
      </c>
      <c r="AG30" s="53">
        <f t="shared" si="18"/>
        <v>4383.7506902055102</v>
      </c>
      <c r="AH30" s="53">
        <f t="shared" si="18"/>
        <v>4404.7506902055102</v>
      </c>
      <c r="AI30" s="53">
        <f t="shared" si="18"/>
        <v>4384.7506902055102</v>
      </c>
      <c r="AJ30" s="53">
        <f t="shared" si="18"/>
        <v>4371.7506902055102</v>
      </c>
      <c r="AK30" s="53">
        <f t="shared" si="18"/>
        <v>4366.7506902055102</v>
      </c>
      <c r="AL30" s="53">
        <f t="shared" si="18"/>
        <v>1683.6170686465359</v>
      </c>
      <c r="AM30" s="53">
        <f t="shared" si="18"/>
        <v>833.57451574526203</v>
      </c>
      <c r="AN30" s="53">
        <f t="shared" si="18"/>
        <v>2912.51463363518</v>
      </c>
      <c r="AO30" s="53">
        <f t="shared" si="18"/>
        <v>4404.7506902055002</v>
      </c>
      <c r="AP30" s="53">
        <f t="shared" si="18"/>
        <v>4435.7506902055002</v>
      </c>
      <c r="AQ30" s="53">
        <f t="shared" si="18"/>
        <v>4442.7506902055002</v>
      </c>
      <c r="AR30" s="53">
        <f t="shared" si="18"/>
        <v>4381.7506902055002</v>
      </c>
      <c r="AS30" s="53">
        <f t="shared" si="18"/>
        <v>5057.70133275238</v>
      </c>
      <c r="AT30" s="53">
        <f t="shared" si="18"/>
        <v>5078.70133275238</v>
      </c>
      <c r="AU30" s="53">
        <f t="shared" si="18"/>
        <v>5058.70133275238</v>
      </c>
      <c r="AV30" s="53">
        <f t="shared" si="18"/>
        <v>5045.70133275238</v>
      </c>
      <c r="AW30" s="53">
        <f t="shared" si="18"/>
        <v>5040.70133275238</v>
      </c>
      <c r="AX30" s="53">
        <f t="shared" si="18"/>
        <v>2501.2983186933498</v>
      </c>
      <c r="AY30" s="53">
        <f t="shared" si="18"/>
        <v>1713.8962801882481</v>
      </c>
      <c r="AZ30" s="53">
        <f t="shared" si="18"/>
        <v>3943.2020559527</v>
      </c>
      <c r="BA30" s="53">
        <f t="shared" si="18"/>
        <v>5360.2552835857605</v>
      </c>
      <c r="BB30" s="53">
        <f t="shared" si="18"/>
        <v>5109.70133275238</v>
      </c>
      <c r="BC30" s="53">
        <f t="shared" si="18"/>
        <v>5116.70133275238</v>
      </c>
      <c r="BD30" s="53">
        <f t="shared" si="18"/>
        <v>5055.70133275238</v>
      </c>
      <c r="BE30" s="53">
        <f t="shared" si="18"/>
        <v>5205.7288457999803</v>
      </c>
      <c r="BF30" s="53">
        <f t="shared" si="18"/>
        <v>4986.8045595221702</v>
      </c>
      <c r="BG30" s="53">
        <f t="shared" si="18"/>
        <v>4966.8045595221702</v>
      </c>
      <c r="BH30" s="53">
        <f t="shared" si="18"/>
        <v>4953.8045595221702</v>
      </c>
      <c r="BI30" s="53">
        <f t="shared" si="18"/>
        <v>4948.8045595221702</v>
      </c>
      <c r="BJ30" s="53">
        <f t="shared" si="18"/>
        <v>2367.77188090757</v>
      </c>
      <c r="BK30" s="53">
        <f t="shared" si="18"/>
        <v>1580.3698424024769</v>
      </c>
      <c r="BL30" s="53">
        <f t="shared" si="18"/>
        <v>4534.4774301714497</v>
      </c>
      <c r="BM30" s="53">
        <f t="shared" si="18"/>
        <v>6166.7061957433507</v>
      </c>
      <c r="BN30" s="53">
        <f t="shared" si="18"/>
        <v>6197.7061957433507</v>
      </c>
      <c r="BO30" s="53">
        <f t="shared" si="18"/>
        <v>6204.7061957433507</v>
      </c>
      <c r="BP30" s="53">
        <f t="shared" si="19"/>
        <v>6143.7061957433507</v>
      </c>
      <c r="BQ30" s="53">
        <f t="shared" si="19"/>
        <v>5065.3845366465002</v>
      </c>
      <c r="BR30" s="53">
        <f t="shared" si="19"/>
        <v>4722.4680996876905</v>
      </c>
      <c r="BS30" s="53">
        <f t="shared" si="19"/>
        <v>4702.4680996876905</v>
      </c>
      <c r="BT30" s="53">
        <f t="shared" si="19"/>
        <v>4689.4680996876905</v>
      </c>
      <c r="BU30" s="53">
        <f t="shared" si="19"/>
        <v>4684.4680996876905</v>
      </c>
      <c r="BV30" s="53">
        <f t="shared" si="19"/>
        <v>1844.0184832049708</v>
      </c>
      <c r="BW30" s="53">
        <f t="shared" si="19"/>
        <v>1093.7769493780049</v>
      </c>
      <c r="BX30" s="53">
        <f t="shared" si="19"/>
        <v>2965.8112786546189</v>
      </c>
      <c r="BY30" s="53">
        <f t="shared" si="19"/>
        <v>4511.3326618579003</v>
      </c>
      <c r="BZ30" s="53">
        <f t="shared" si="19"/>
        <v>4753.4680996876905</v>
      </c>
      <c r="CA30" s="53">
        <f t="shared" si="19"/>
        <v>4760.4680996876905</v>
      </c>
      <c r="CB30" s="53">
        <f t="shared" si="19"/>
        <v>5063.3845366465002</v>
      </c>
      <c r="CC30" s="53">
        <f t="shared" si="19"/>
        <v>6427.8414496036203</v>
      </c>
      <c r="CD30" s="53">
        <f t="shared" si="19"/>
        <v>6448.8414496036203</v>
      </c>
      <c r="CE30" s="53">
        <f t="shared" si="19"/>
        <v>6428.8414496036203</v>
      </c>
      <c r="CF30" s="53">
        <f t="shared" si="19"/>
        <v>6415.8414496036203</v>
      </c>
      <c r="CG30" s="53">
        <f t="shared" si="19"/>
        <v>6410.8414496036203</v>
      </c>
      <c r="CH30" s="53">
        <f t="shared" si="19"/>
        <v>3125.5583238958097</v>
      </c>
      <c r="CI30" s="53">
        <f t="shared" si="19"/>
        <v>2202.2559456398603</v>
      </c>
    </row>
    <row r="31" spans="1:95" x14ac:dyDescent="0.3">
      <c r="A31" s="360"/>
      <c r="I31" s="53"/>
    </row>
    <row r="32" spans="1:95" x14ac:dyDescent="0.3">
      <c r="A32" s="360"/>
      <c r="B32" s="360" t="s">
        <v>741</v>
      </c>
      <c r="C32" s="1" t="s">
        <v>333</v>
      </c>
    </row>
    <row r="33" spans="1:87" x14ac:dyDescent="0.3">
      <c r="A33" s="360"/>
      <c r="B33" s="360"/>
      <c r="C33" s="1" t="s">
        <v>330</v>
      </c>
      <c r="D33" s="51">
        <f>Mercado!DG81-Mercado!DF81+(Mercado!DG82-Mercado!DF82)*60</f>
        <v>26099</v>
      </c>
      <c r="E33" s="51">
        <f>Mercado!DH81-Mercado!DG81+(Mercado!DH82-Mercado!DG82)*60</f>
        <v>10715</v>
      </c>
      <c r="F33" s="51">
        <f>Mercado!DI81-Mercado!DH81+(Mercado!DI82-Mercado!DH82)*60</f>
        <v>6311</v>
      </c>
      <c r="G33" s="51">
        <f>Mercado!DJ81-Mercado!DI81+(Mercado!DJ82-Mercado!DI82)*60</f>
        <v>17374</v>
      </c>
      <c r="H33" s="51">
        <f>Mercado!DK81-Mercado!DJ81+(Mercado!DK82-Mercado!DJ82)*60</f>
        <v>18180</v>
      </c>
      <c r="I33" s="51">
        <f>Mercado!DL81-Mercado!DK81+(Mercado!DL82-Mercado!DK82)*60</f>
        <v>8510.156842580087</v>
      </c>
      <c r="J33" s="51">
        <f>Mercado!DM81-Mercado!DL81+(Mercado!DM82-Mercado!DL82)*60</f>
        <v>8355.8925662299516</v>
      </c>
      <c r="K33" s="51">
        <f>Mercado!DN81-Mercado!DM81+(Mercado!DN82-Mercado!DM82)*60</f>
        <v>8488.8691648194654</v>
      </c>
      <c r="L33" s="51">
        <f>Mercado!DO81-Mercado!DN81+(Mercado!DO82-Mercado!DN82)*60</f>
        <v>8735.914504404951</v>
      </c>
      <c r="M33" s="51">
        <f>Mercado!DP81-Mercado!DO81+(Mercado!DP82-Mercado!DO82)*60</f>
        <v>9035.9264662300484</v>
      </c>
      <c r="N33" s="51">
        <f>Mercado!DQ81-Mercado!DP81+(Mercado!DQ82-Mercado!DP82)*60</f>
        <v>6696.4647385033313</v>
      </c>
      <c r="O33" s="51">
        <f>Mercado!DR81-Mercado!DQ81+(Mercado!DR82-Mercado!DQ82)*60</f>
        <v>2813.3996416571536</v>
      </c>
      <c r="P33" s="51">
        <f>Mercado!DS81-Mercado!DR81+(Mercado!DS82-Mercado!DR82)*60</f>
        <v>2924.766568353567</v>
      </c>
      <c r="Q33" s="51">
        <f>Mercado!DT81-Mercado!DS81+(Mercado!DT82-Mercado!DS82)*60</f>
        <v>7436.1664330475833</v>
      </c>
      <c r="R33" s="51">
        <f>Mercado!DU81-Mercado!DT81+(Mercado!DU82-Mercado!DT82)*60</f>
        <v>10312.733108047956</v>
      </c>
      <c r="S33" s="51">
        <f>Mercado!DV81-Mercado!DU81+(Mercado!DV82-Mercado!DU82)*60</f>
        <v>10711.894308047304</v>
      </c>
      <c r="T33" s="51">
        <f>Mercado!DW81-Mercado!DV81+(Mercado!DW82-Mercado!DV82)*60</f>
        <v>10163.980358047942</v>
      </c>
      <c r="U33" s="51">
        <f>Mercado!DX81-Mercado!DW81+(Mercado!DX82-Mercado!DW82)*60</f>
        <v>9521.5990311825153</v>
      </c>
      <c r="V33" s="51">
        <f>Mercado!DY81-Mercado!DX81+(Mercado!DY82-Mercado!DX82)*60</f>
        <v>9531.4754811822204</v>
      </c>
      <c r="W33" s="51">
        <f>Mercado!DZ81-Mercado!DY81+(Mercado!DZ82-Mercado!DY82)*60</f>
        <v>9257.6854811826925</v>
      </c>
      <c r="X33" s="51">
        <f>Mercado!EA81-Mercado!DZ81+(Mercado!EA82-Mercado!DZ82)*60</f>
        <v>9249.4569811827969</v>
      </c>
      <c r="Y33" s="51">
        <f>Mercado!EB81-Mercado!EA81+(Mercado!EB82-Mercado!EA82)*60</f>
        <v>9041.2258811826905</v>
      </c>
      <c r="Z33" s="51">
        <f>Mercado!EC81-Mercado!EB81+(Mercado!EC82-Mercado!EB82)*60</f>
        <v>5170.1462563889363</v>
      </c>
      <c r="AA33" s="51">
        <f>Mercado!ED81-Mercado!EC81+(Mercado!ED82-Mercado!EC82)*60</f>
        <v>1687.1512036598797</v>
      </c>
      <c r="AB33" s="51">
        <f>Mercado!EE81-Mercado!ED81+(Mercado!EE82-Mercado!ED82)*60</f>
        <v>2948.220213953995</v>
      </c>
      <c r="AC33" s="51">
        <f>Mercado!EF81-Mercado!EE81+(Mercado!EF82-Mercado!EE82)*60</f>
        <v>7922.4238442950082</v>
      </c>
      <c r="AD33" s="51">
        <f>Mercado!EG81-Mercado!EF81+(Mercado!EG82-Mercado!EF82)*60</f>
        <v>11503.253401125869</v>
      </c>
      <c r="AE33" s="51">
        <f>Mercado!EH81-Mercado!EG81+(Mercado!EH82-Mercado!EG82)*60</f>
        <v>12056.292001125978</v>
      </c>
      <c r="AF33" s="51">
        <f>Mercado!EI81-Mercado!EH81+(Mercado!EI82-Mercado!EH82)*60</f>
        <v>11348.879001125999</v>
      </c>
      <c r="AG33" s="51">
        <f>Mercado!EJ81-Mercado!EI81+(Mercado!EJ82-Mercado!EI82)*60</f>
        <v>11443.650116871911</v>
      </c>
      <c r="AH33" s="51">
        <f>Mercado!EK81-Mercado!EJ81+(Mercado!EK82-Mercado!EJ82)*60</f>
        <v>11770.485816872344</v>
      </c>
      <c r="AI33" s="51">
        <f>Mercado!EL81-Mercado!EK81+(Mercado!EL82-Mercado!EK82)*60</f>
        <v>11443.037816872267</v>
      </c>
      <c r="AJ33" s="51">
        <f>Mercado!EM81-Mercado!EL81+(Mercado!EM82-Mercado!EL82)*60</f>
        <v>11608.113816872275</v>
      </c>
      <c r="AK33" s="51">
        <f>Mercado!EN81-Mercado!EM81+(Mercado!EN82-Mercado!EM82)*60</f>
        <v>11389.874116871943</v>
      </c>
      <c r="AL33" s="51">
        <f>Mercado!EO81-Mercado!EN81+(Mercado!EO82-Mercado!EN82)*60</f>
        <v>6249.6195953132774</v>
      </c>
      <c r="AM33" s="51">
        <f>Mercado!EP81-Mercado!EO81+(Mercado!EP82-Mercado!EO82)*60</f>
        <v>2094.1046957453436</v>
      </c>
      <c r="AN33" s="51">
        <f>Mercado!EQ81-Mercado!EP81+(Mercado!EQ82-Mercado!EP82)*60</f>
        <v>4423.6634969682636</v>
      </c>
      <c r="AO33" s="51">
        <f>Mercado!ER81-Mercado!EQ81+(Mercado!ER82-Mercado!EQ82)*60</f>
        <v>9327.3662135391132</v>
      </c>
      <c r="AP33" s="51">
        <f>Mercado!ES81-Mercado!ER81+(Mercado!ES82-Mercado!ER82)*60</f>
        <v>11364.196613538705</v>
      </c>
      <c r="AQ33" s="51">
        <f>Mercado!ET81-Mercado!ES81+(Mercado!ET82-Mercado!ES82)*60</f>
        <v>11537.424143538832</v>
      </c>
      <c r="AR33" s="51">
        <f>Mercado!EU81-Mercado!ET81+(Mercado!EU82-Mercado!ET82)*60</f>
        <v>10861.102643538696</v>
      </c>
      <c r="AS33" s="51">
        <f>Mercado!EV81-Mercado!EU81+(Mercado!EV82-Mercado!EU82)*60</f>
        <v>11366.451996086093</v>
      </c>
      <c r="AT33" s="51">
        <f>Mercado!EW81-Mercado!EV81+(Mercado!EW82-Mercado!EV82)*60</f>
        <v>11502.837996085473</v>
      </c>
      <c r="AU33" s="51">
        <f>Mercado!EX81-Mercado!EW81+(Mercado!EX82-Mercado!EW82)*60</f>
        <v>11056.18899608589</v>
      </c>
      <c r="AV33" s="51">
        <f>Mercado!EY81-Mercado!EX81+(Mercado!EY82-Mercado!EX82)*60</f>
        <v>10797.681996085979</v>
      </c>
      <c r="AW33" s="51">
        <f>Mercado!EZ81-Mercado!EY81+(Mercado!EZ82-Mercado!EY82)*60</f>
        <v>11089.799846085138</v>
      </c>
      <c r="AX33" s="51">
        <f>Mercado!FA81-Mercado!EZ81+(Mercado!FA82-Mercado!EZ82)*60</f>
        <v>7294.3671320270587</v>
      </c>
      <c r="AY33" s="51">
        <f>Mercado!FB81-Mercado!FA81+(Mercado!FB82-Mercado!FA82)*60</f>
        <v>3797.0179968550146</v>
      </c>
      <c r="AZ33" s="51">
        <f>Mercado!FC81-Mercado!FB81+(Mercado!FC82-Mercado!FB82)*60</f>
        <v>5023.9825559520905</v>
      </c>
      <c r="BA33" s="51">
        <f>Mercado!FD81-Mercado!FC81+(Mercado!FD82-Mercado!FC82)*60</f>
        <v>10052.135783586069</v>
      </c>
      <c r="BB33" s="51">
        <f>Mercado!FE81-Mercado!FD81+(Mercado!FE82-Mercado!FD82)*60</f>
        <v>12871.091332752578</v>
      </c>
      <c r="BC33" s="51">
        <f>Mercado!FF81-Mercado!FE81+(Mercado!FF82-Mercado!FE82)*60</f>
        <v>12848.408332751853</v>
      </c>
      <c r="BD33" s="51">
        <f>Mercado!FG81-Mercado!FF81+(Mercado!FG82-Mercado!FF82)*60</f>
        <v>11172.082832752858</v>
      </c>
      <c r="BE33" s="51">
        <f>Mercado!FH81-Mercado!FG81+(Mercado!FH82-Mercado!FG82)*60</f>
        <v>11490.184345799862</v>
      </c>
      <c r="BF33" s="51">
        <f>Mercado!FI81-Mercado!FH81+(Mercado!FI82-Mercado!FH82)*60</f>
        <v>11103.123059522077</v>
      </c>
      <c r="BG33" s="51">
        <f>Mercado!FJ81-Mercado!FI81+(Mercado!FJ82-Mercado!FI82)*60</f>
        <v>11641.164559522724</v>
      </c>
      <c r="BH33" s="51">
        <f>Mercado!FK81-Mercado!FJ81+(Mercado!FK82-Mercado!FJ82)*60</f>
        <v>11218.620559521871</v>
      </c>
      <c r="BI33" s="51">
        <f>Mercado!FL81-Mercado!FK81+(Mercado!FL82-Mercado!FK82)*60</f>
        <v>10886.574759522235</v>
      </c>
      <c r="BJ33" s="51">
        <f>Mercado!FM81-Mercado!FL81+(Mercado!FM82-Mercado!FL82)*60</f>
        <v>5804.7010809076892</v>
      </c>
      <c r="BK33" s="51">
        <f>Mercado!FN81-Mercado!FM81+(Mercado!FN82-Mercado!FM82)*60</f>
        <v>1883.3730424021342</v>
      </c>
      <c r="BL33" s="51">
        <f>Mercado!FO81-Mercado!FN81+(Mercado!FO82-Mercado!FN82)*60</f>
        <v>6719.14409683759</v>
      </c>
      <c r="BM33" s="51">
        <f>Mercado!FP81-Mercado!FO81+(Mercado!FP82-Mercado!FO82)*60</f>
        <v>11068.372862410593</v>
      </c>
      <c r="BN33" s="51">
        <f>Mercado!FQ81-Mercado!FP81+(Mercado!FQ82-Mercado!FP82)*60</f>
        <v>11405.372862409611</v>
      </c>
      <c r="BO33" s="51">
        <f>Mercado!FR81-Mercado!FQ81+(Mercado!FR82-Mercado!FQ82)*60</f>
        <v>11479.372862410593</v>
      </c>
      <c r="BP33" s="51">
        <f>Mercado!FS81-Mercado!FR81+(Mercado!FS82-Mercado!FR82)*60</f>
        <v>10331.372862409786</v>
      </c>
      <c r="BQ33" s="51">
        <f>Mercado!FT81-Mercado!FS81+(Mercado!FT82-Mercado!FS82)*60</f>
        <v>10268.051203312578</v>
      </c>
      <c r="BR33" s="51">
        <f>Mercado!FU81-Mercado!FT81+(Mercado!FU82-Mercado!FT82)*60</f>
        <v>8824.1347663543784</v>
      </c>
      <c r="BS33" s="51">
        <f>Mercado!FV81-Mercado!FU81+(Mercado!FV82-Mercado!FU82)*60</f>
        <v>8619.1347663549532</v>
      </c>
      <c r="BT33" s="51">
        <f>Mercado!FW81-Mercado!FV81+(Mercado!FW82-Mercado!FV82)*60</f>
        <v>8981.1347663547931</v>
      </c>
      <c r="BU33" s="51">
        <f>Mercado!FX81-Mercado!FW81+(Mercado!FX82-Mercado!FW82)*60</f>
        <v>8427.1347663547349</v>
      </c>
      <c r="BV33" s="51">
        <f>Mercado!FY81-Mercado!FX81+(Mercado!FY82-Mercado!FX82)*60</f>
        <v>6244.6851498706528</v>
      </c>
      <c r="BW33" s="51">
        <f>Mercado!FZ81-Mercado!FY81+(Mercado!FZ82-Mercado!FY82)*60</f>
        <v>3763.4436160444311</v>
      </c>
      <c r="BX33" s="51">
        <f>Mercado!GA81-Mercado!FZ81+(Mercado!GA82-Mercado!FZ82)*60</f>
        <v>4850.4779453207448</v>
      </c>
      <c r="BY33" s="51">
        <f>Mercado!GB81-Mercado!GA81+(Mercado!GB82-Mercado!GA82)*60</f>
        <v>9112.9993285247037</v>
      </c>
      <c r="BZ33" s="51">
        <f>Mercado!GC81-Mercado!GB81+(Mercado!GC82-Mercado!GB82)*60</f>
        <v>9661.1347663547785</v>
      </c>
      <c r="CA33" s="51">
        <f>Mercado!GD81-Mercado!GC81+(Mercado!GD82-Mercado!GC82)*60</f>
        <v>9735.1347663545603</v>
      </c>
      <c r="CB33" s="51">
        <f>Mercado!GE81-Mercado!GD81+(Mercado!GE82-Mercado!GD82)*60</f>
        <v>9251.0512033143896</v>
      </c>
      <c r="CC33" s="51">
        <f>Mercado!GF81-Mercado!GE81+(Mercado!GF82-Mercado!GE82)*60</f>
        <v>11630.508116269673</v>
      </c>
      <c r="CD33" s="51">
        <f>Mercado!GG81-Mercado!GF81+(Mercado!GG82-Mercado!GF82)*60</f>
        <v>10850.508116269979</v>
      </c>
      <c r="CE33" s="51">
        <f>Mercado!GH81-Mercado!GG81+(Mercado!GH82-Mercado!GG82)*60</f>
        <v>10645.508116270285</v>
      </c>
      <c r="CF33" s="51">
        <f>Mercado!GI81-Mercado!GH81+(Mercado!GI82-Mercado!GH82)*60</f>
        <v>11007.508116270532</v>
      </c>
      <c r="CG33" s="51">
        <f>Mercado!GJ81-Mercado!GI81+(Mercado!GJ82-Mercado!GI82)*60</f>
        <v>10453.508116270226</v>
      </c>
      <c r="CH33" s="51">
        <f>Mercado!GK81-Mercado!GJ81+(Mercado!GK82-Mercado!GJ82)*60</f>
        <v>7826.2249905621575</v>
      </c>
      <c r="CI33" s="51">
        <f>Mercado!GL81-Mercado!GK81+(Mercado!GL82-Mercado!GK82)*60</f>
        <v>5171.9226123072876</v>
      </c>
    </row>
    <row r="34" spans="1:87" x14ac:dyDescent="0.3">
      <c r="A34" s="360"/>
      <c r="B34" s="360"/>
      <c r="C34" s="1" t="s">
        <v>331</v>
      </c>
      <c r="D34" s="51">
        <f t="shared" ref="D34:G34" si="20">D30/D29*D33</f>
        <v>32071.714900225972</v>
      </c>
      <c r="E34" s="51">
        <f t="shared" si="20"/>
        <v>13030.099726634235</v>
      </c>
      <c r="F34" s="51">
        <f t="shared" si="20"/>
        <v>7141.1424723058899</v>
      </c>
      <c r="G34" s="51">
        <f t="shared" si="20"/>
        <v>18355.631891540503</v>
      </c>
      <c r="H34" s="51">
        <f>H30/H29*H33</f>
        <v>9774.4567483229857</v>
      </c>
      <c r="I34" s="51">
        <f t="shared" ref="I34:BT34" si="21">I30/I29*I33</f>
        <v>4013.8171413809546</v>
      </c>
      <c r="J34" s="51">
        <f t="shared" si="21"/>
        <v>4034.8171413809387</v>
      </c>
      <c r="K34" s="51">
        <f t="shared" si="21"/>
        <v>4062.211339970394</v>
      </c>
      <c r="L34" s="51">
        <f t="shared" si="21"/>
        <v>4001.8171413809214</v>
      </c>
      <c r="M34" s="51">
        <f t="shared" si="21"/>
        <v>3996.8171413809832</v>
      </c>
      <c r="N34" s="51">
        <f t="shared" si="21"/>
        <v>1640.1863373040148</v>
      </c>
      <c r="O34" s="51">
        <f t="shared" si="21"/>
        <v>988.68463854955314</v>
      </c>
      <c r="P34" s="51">
        <f t="shared" si="21"/>
        <v>2832.9394516868952</v>
      </c>
      <c r="Q34" s="51">
        <f t="shared" si="21"/>
        <v>4034.8171413809355</v>
      </c>
      <c r="R34" s="51">
        <f t="shared" si="21"/>
        <v>4065.8171413810924</v>
      </c>
      <c r="S34" s="51">
        <f t="shared" si="21"/>
        <v>4072.8171413808464</v>
      </c>
      <c r="T34" s="51">
        <f t="shared" si="21"/>
        <v>4011.8171413810933</v>
      </c>
      <c r="U34" s="51">
        <f t="shared" si="21"/>
        <v>3291.1208145158907</v>
      </c>
      <c r="V34" s="51">
        <f t="shared" si="21"/>
        <v>3312.1208145157889</v>
      </c>
      <c r="W34" s="51">
        <f t="shared" si="21"/>
        <v>3292.120814515954</v>
      </c>
      <c r="X34" s="51">
        <f t="shared" si="21"/>
        <v>3279.1208145159908</v>
      </c>
      <c r="Y34" s="51">
        <f t="shared" si="21"/>
        <v>3274.120814515953</v>
      </c>
      <c r="Z34" s="51">
        <f t="shared" si="21"/>
        <v>950.8662397223992</v>
      </c>
      <c r="AA34" s="51">
        <f t="shared" si="21"/>
        <v>437.91040532651465</v>
      </c>
      <c r="AB34" s="51">
        <f t="shared" si="21"/>
        <v>2538.2532372873575</v>
      </c>
      <c r="AC34" s="51">
        <f t="shared" si="21"/>
        <v>4093.6045076282285</v>
      </c>
      <c r="AD34" s="51">
        <f t="shared" si="21"/>
        <v>4283.0981644592603</v>
      </c>
      <c r="AE34" s="51">
        <f t="shared" si="21"/>
        <v>4290.0981644592994</v>
      </c>
      <c r="AF34" s="51">
        <f t="shared" si="21"/>
        <v>4229.0981644593085</v>
      </c>
      <c r="AG34" s="51">
        <f t="shared" si="21"/>
        <v>4383.7506902054101</v>
      </c>
      <c r="AH34" s="51">
        <f t="shared" si="21"/>
        <v>4404.7506902055748</v>
      </c>
      <c r="AI34" s="51">
        <f t="shared" si="21"/>
        <v>4384.7506902055466</v>
      </c>
      <c r="AJ34" s="51">
        <f t="shared" si="21"/>
        <v>4371.7506902055502</v>
      </c>
      <c r="AK34" s="51">
        <f t="shared" si="21"/>
        <v>4366.7506902054229</v>
      </c>
      <c r="AL34" s="51">
        <f t="shared" si="21"/>
        <v>1683.6170686465559</v>
      </c>
      <c r="AM34" s="51">
        <f t="shared" si="21"/>
        <v>833.574515745295</v>
      </c>
      <c r="AN34" s="51">
        <f t="shared" si="21"/>
        <v>2912.5146336350131</v>
      </c>
      <c r="AO34" s="51">
        <f t="shared" si="21"/>
        <v>4404.7506902056302</v>
      </c>
      <c r="AP34" s="51">
        <f t="shared" si="21"/>
        <v>4435.7506902054465</v>
      </c>
      <c r="AQ34" s="51">
        <f t="shared" si="21"/>
        <v>4442.7506902054984</v>
      </c>
      <c r="AR34" s="51">
        <f t="shared" si="21"/>
        <v>4381.7506902054438</v>
      </c>
      <c r="AS34" s="51">
        <f t="shared" si="21"/>
        <v>5057.7013327525474</v>
      </c>
      <c r="AT34" s="51">
        <f t="shared" si="21"/>
        <v>5078.7013327522727</v>
      </c>
      <c r="AU34" s="51">
        <f t="shared" si="21"/>
        <v>5058.7013327524592</v>
      </c>
      <c r="AV34" s="51">
        <f t="shared" si="21"/>
        <v>5045.7013327525028</v>
      </c>
      <c r="AW34" s="51">
        <f t="shared" si="21"/>
        <v>5040.7013327521172</v>
      </c>
      <c r="AX34" s="51">
        <f t="shared" si="21"/>
        <v>2501.2983186934757</v>
      </c>
      <c r="AY34" s="51">
        <f t="shared" si="21"/>
        <v>1713.8962801882917</v>
      </c>
      <c r="AZ34" s="51">
        <f t="shared" si="21"/>
        <v>3943.2020559522221</v>
      </c>
      <c r="BA34" s="51">
        <f t="shared" si="21"/>
        <v>5360.2552835859287</v>
      </c>
      <c r="BB34" s="51">
        <f t="shared" si="21"/>
        <v>5109.7013327524628</v>
      </c>
      <c r="BC34" s="51">
        <f t="shared" si="21"/>
        <v>5116.7013327521745</v>
      </c>
      <c r="BD34" s="51">
        <f t="shared" si="21"/>
        <v>5055.701332752601</v>
      </c>
      <c r="BE34" s="51">
        <f t="shared" si="21"/>
        <v>5205.7288457999312</v>
      </c>
      <c r="BF34" s="51">
        <f t="shared" si="21"/>
        <v>4986.8045595221329</v>
      </c>
      <c r="BG34" s="51">
        <f t="shared" si="21"/>
        <v>4966.8045595224112</v>
      </c>
      <c r="BH34" s="51">
        <f t="shared" si="21"/>
        <v>4953.8045595220428</v>
      </c>
      <c r="BI34" s="51">
        <f t="shared" si="21"/>
        <v>4948.8045595222047</v>
      </c>
      <c r="BJ34" s="51">
        <f t="shared" si="21"/>
        <v>2367.7718809076218</v>
      </c>
      <c r="BK34" s="51">
        <f t="shared" si="21"/>
        <v>1580.3698424021895</v>
      </c>
      <c r="BL34" s="51">
        <f t="shared" si="21"/>
        <v>4534.4774301710931</v>
      </c>
      <c r="BM34" s="51">
        <f t="shared" si="21"/>
        <v>6166.7061957436727</v>
      </c>
      <c r="BN34" s="51">
        <f t="shared" si="21"/>
        <v>6197.7061957431297</v>
      </c>
      <c r="BO34" s="51">
        <f t="shared" si="21"/>
        <v>6204.7061957436626</v>
      </c>
      <c r="BP34" s="51">
        <f t="shared" si="21"/>
        <v>6143.7061957432134</v>
      </c>
      <c r="BQ34" s="51">
        <f t="shared" si="21"/>
        <v>5065.3845366462092</v>
      </c>
      <c r="BR34" s="51">
        <f t="shared" si="21"/>
        <v>4722.4680996877023</v>
      </c>
      <c r="BS34" s="51">
        <f t="shared" si="21"/>
        <v>4702.4680996880161</v>
      </c>
      <c r="BT34" s="51">
        <f t="shared" si="21"/>
        <v>4689.4680996879179</v>
      </c>
      <c r="BU34" s="51">
        <f t="shared" ref="BU34:CI34" si="22">BU30/BU29*BU33</f>
        <v>4684.4680996879006</v>
      </c>
      <c r="BV34" s="51">
        <f t="shared" si="22"/>
        <v>1844.0184832046803</v>
      </c>
      <c r="BW34" s="51">
        <f t="shared" si="22"/>
        <v>1093.7769493779358</v>
      </c>
      <c r="BX34" s="51">
        <f t="shared" si="22"/>
        <v>2965.8112786542893</v>
      </c>
      <c r="BY34" s="51">
        <f t="shared" si="22"/>
        <v>4511.3326618579677</v>
      </c>
      <c r="BZ34" s="51">
        <f t="shared" si="22"/>
        <v>4753.4680996878978</v>
      </c>
      <c r="CA34" s="51">
        <f t="shared" si="22"/>
        <v>4760.4680996877896</v>
      </c>
      <c r="CB34" s="51">
        <f t="shared" si="22"/>
        <v>5063.3845366471687</v>
      </c>
      <c r="CC34" s="51">
        <f t="shared" si="22"/>
        <v>6427.8414496032819</v>
      </c>
      <c r="CD34" s="51">
        <f t="shared" si="22"/>
        <v>6448.8414496034375</v>
      </c>
      <c r="CE34" s="51">
        <f t="shared" si="22"/>
        <v>6428.8414496036194</v>
      </c>
      <c r="CF34" s="51">
        <f t="shared" si="22"/>
        <v>6415.841449603764</v>
      </c>
      <c r="CG34" s="51">
        <f t="shared" si="22"/>
        <v>6410.841449603583</v>
      </c>
      <c r="CH34" s="51">
        <f t="shared" si="22"/>
        <v>3125.5583238956824</v>
      </c>
      <c r="CI34" s="51">
        <f t="shared" si="22"/>
        <v>2202.2559456401855</v>
      </c>
    </row>
    <row r="35" spans="1:87" x14ac:dyDescent="0.3">
      <c r="A35" s="360"/>
      <c r="B35" s="360"/>
      <c r="C35" s="1" t="s">
        <v>326</v>
      </c>
      <c r="D35" s="51">
        <f t="shared" ref="D35:G36" si="23">D25/D29*D33</f>
        <v>52188.750738932671</v>
      </c>
      <c r="E35" s="51">
        <f t="shared" si="23"/>
        <v>23210.565281989475</v>
      </c>
      <c r="F35" s="51">
        <f t="shared" si="23"/>
        <v>15117.289486214251</v>
      </c>
      <c r="G35" s="51">
        <f t="shared" si="23"/>
        <v>44910.433106743018</v>
      </c>
      <c r="H35" s="51">
        <f>H25/H29*H33</f>
        <v>21691.237465606802</v>
      </c>
      <c r="I35" s="51">
        <f t="shared" ref="I35:BT36" si="24">I25/I29*I33</f>
        <v>10126.15684258008</v>
      </c>
      <c r="J35" s="51">
        <f t="shared" si="24"/>
        <v>9751.8925662299407</v>
      </c>
      <c r="K35" s="51">
        <f t="shared" si="24"/>
        <v>10089.869164819474</v>
      </c>
      <c r="L35" s="51">
        <f t="shared" si="24"/>
        <v>10542.914504404929</v>
      </c>
      <c r="M35" s="51">
        <f t="shared" si="24"/>
        <v>10828.926466230054</v>
      </c>
      <c r="N35" s="51">
        <f t="shared" si="24"/>
        <v>8866.4647385034023</v>
      </c>
      <c r="O35" s="51">
        <f t="shared" si="24"/>
        <v>4686.3996416568525</v>
      </c>
      <c r="P35" s="51">
        <f t="shared" si="24"/>
        <v>5663.766568353717</v>
      </c>
      <c r="Q35" s="51">
        <f t="shared" si="24"/>
        <v>8832.1664330475742</v>
      </c>
      <c r="R35" s="51">
        <f t="shared" si="24"/>
        <v>11371.733108047991</v>
      </c>
      <c r="S35" s="51">
        <f t="shared" si="24"/>
        <v>11696.894308047275</v>
      </c>
      <c r="T35" s="51">
        <f t="shared" si="24"/>
        <v>11796.980358047993</v>
      </c>
      <c r="U35" s="51">
        <f t="shared" si="24"/>
        <v>11137.599031182506</v>
      </c>
      <c r="V35" s="51">
        <f t="shared" si="24"/>
        <v>10927.475481182169</v>
      </c>
      <c r="W35" s="51">
        <f t="shared" si="24"/>
        <v>10858.685481182712</v>
      </c>
      <c r="X35" s="51">
        <f t="shared" si="24"/>
        <v>10986.456981182841</v>
      </c>
      <c r="Y35" s="51">
        <f t="shared" si="24"/>
        <v>10834.225881182714</v>
      </c>
      <c r="Z35" s="51">
        <f t="shared" si="24"/>
        <v>7340.1462563888726</v>
      </c>
      <c r="AA35" s="51">
        <f t="shared" si="24"/>
        <v>3560.1512036599297</v>
      </c>
      <c r="AB35" s="51">
        <f t="shared" si="24"/>
        <v>5687.2202139538194</v>
      </c>
      <c r="AC35" s="51">
        <f t="shared" si="24"/>
        <v>9318.4238442950518</v>
      </c>
      <c r="AD35" s="51">
        <f t="shared" si="24"/>
        <v>12562.253401125861</v>
      </c>
      <c r="AE35" s="51">
        <f t="shared" si="24"/>
        <v>13041.292001125979</v>
      </c>
      <c r="AF35" s="51">
        <f t="shared" si="24"/>
        <v>12981.879001126004</v>
      </c>
      <c r="AG35" s="51">
        <f t="shared" si="24"/>
        <v>13059.650116871873</v>
      </c>
      <c r="AH35" s="51">
        <f t="shared" si="24"/>
        <v>13166.485816872364</v>
      </c>
      <c r="AI35" s="51">
        <f t="shared" si="24"/>
        <v>13044.03781687228</v>
      </c>
      <c r="AJ35" s="51">
        <f t="shared" si="24"/>
        <v>13281.11381687229</v>
      </c>
      <c r="AK35" s="51">
        <f t="shared" si="24"/>
        <v>13182.874116871908</v>
      </c>
      <c r="AL35" s="51">
        <f t="shared" si="24"/>
        <v>8419.6195953133029</v>
      </c>
      <c r="AM35" s="51">
        <f t="shared" si="24"/>
        <v>3967.1046957454173</v>
      </c>
      <c r="AN35" s="51">
        <f t="shared" si="24"/>
        <v>7162.6634969681072</v>
      </c>
      <c r="AO35" s="51">
        <f t="shared" si="24"/>
        <v>10723.366213539155</v>
      </c>
      <c r="AP35" s="51">
        <f t="shared" si="24"/>
        <v>12423.19661353869</v>
      </c>
      <c r="AQ35" s="51">
        <f t="shared" si="24"/>
        <v>12522.424143538832</v>
      </c>
      <c r="AR35" s="51">
        <f t="shared" si="24"/>
        <v>12494.102643538674</v>
      </c>
      <c r="AS35" s="51">
        <f t="shared" si="24"/>
        <v>12982.451996086145</v>
      </c>
      <c r="AT35" s="51">
        <f t="shared" si="24"/>
        <v>12898.837996085442</v>
      </c>
      <c r="AU35" s="51">
        <f t="shared" si="24"/>
        <v>12657.188996085915</v>
      </c>
      <c r="AV35" s="51">
        <f t="shared" si="24"/>
        <v>12536.681996086023</v>
      </c>
      <c r="AW35" s="51">
        <f t="shared" si="24"/>
        <v>12882.799846085043</v>
      </c>
      <c r="AX35" s="51">
        <f t="shared" si="24"/>
        <v>9464.3671320271678</v>
      </c>
      <c r="AY35" s="51">
        <f t="shared" si="24"/>
        <v>5670.0179968550619</v>
      </c>
      <c r="AZ35" s="51">
        <f t="shared" si="24"/>
        <v>7762.9825559517585</v>
      </c>
      <c r="BA35" s="51">
        <f t="shared" si="24"/>
        <v>11448.135783586113</v>
      </c>
      <c r="BB35" s="51">
        <f t="shared" si="24"/>
        <v>13930.091332752594</v>
      </c>
      <c r="BC35" s="51">
        <f t="shared" si="24"/>
        <v>13833.408332751815</v>
      </c>
      <c r="BD35" s="51">
        <f t="shared" si="24"/>
        <v>12805.082832752931</v>
      </c>
      <c r="BE35" s="51">
        <f t="shared" si="24"/>
        <v>13106.184345799848</v>
      </c>
      <c r="BF35" s="51">
        <f t="shared" si="24"/>
        <v>12499.123059522068</v>
      </c>
      <c r="BG35" s="51">
        <f t="shared" si="24"/>
        <v>13242.164559522802</v>
      </c>
      <c r="BH35" s="51">
        <f t="shared" si="24"/>
        <v>12957.620559521827</v>
      </c>
      <c r="BI35" s="51">
        <f t="shared" si="24"/>
        <v>12679.574759522247</v>
      </c>
      <c r="BJ35" s="51">
        <f t="shared" si="24"/>
        <v>7974.7010809077356</v>
      </c>
      <c r="BK35" s="51">
        <f t="shared" si="24"/>
        <v>3756.3730424017936</v>
      </c>
      <c r="BL35" s="51">
        <f t="shared" si="24"/>
        <v>9458.1440968373754</v>
      </c>
      <c r="BM35" s="51">
        <f t="shared" si="24"/>
        <v>12464.372862410666</v>
      </c>
      <c r="BN35" s="51">
        <f t="shared" si="24"/>
        <v>12464.372862409573</v>
      </c>
      <c r="BO35" s="51">
        <f t="shared" si="24"/>
        <v>12464.372862410642</v>
      </c>
      <c r="BP35" s="51">
        <f t="shared" si="24"/>
        <v>11964.372862409749</v>
      </c>
      <c r="BQ35" s="51">
        <f t="shared" si="24"/>
        <v>11884.051203312485</v>
      </c>
      <c r="BR35" s="51">
        <f t="shared" si="24"/>
        <v>10520.134766354382</v>
      </c>
      <c r="BS35" s="51">
        <f t="shared" si="24"/>
        <v>10520.134766355084</v>
      </c>
      <c r="BT35" s="51">
        <f t="shared" si="24"/>
        <v>11020.134766354891</v>
      </c>
      <c r="BU35" s="51">
        <f t="shared" ref="BU35:CI36" si="25">BU25/BU29*BU33</f>
        <v>10520.134766354829</v>
      </c>
      <c r="BV35" s="51">
        <f t="shared" si="25"/>
        <v>8714.6851498702636</v>
      </c>
      <c r="BW35" s="51">
        <f t="shared" si="25"/>
        <v>5936.4436160442938</v>
      </c>
      <c r="BX35" s="51">
        <f t="shared" si="25"/>
        <v>7889.4779453204073</v>
      </c>
      <c r="BY35" s="51">
        <f t="shared" si="25"/>
        <v>10808.999328524729</v>
      </c>
      <c r="BZ35" s="51">
        <f t="shared" si="25"/>
        <v>11020.134766354839</v>
      </c>
      <c r="CA35" s="51">
        <f t="shared" si="25"/>
        <v>11020.134766354588</v>
      </c>
      <c r="CB35" s="51">
        <f t="shared" si="25"/>
        <v>10884.051203314604</v>
      </c>
      <c r="CC35" s="51">
        <f t="shared" si="25"/>
        <v>13246.508116269588</v>
      </c>
      <c r="CD35" s="51">
        <f t="shared" si="25"/>
        <v>12246.508116269941</v>
      </c>
      <c r="CE35" s="51">
        <f t="shared" si="25"/>
        <v>12246.508116270285</v>
      </c>
      <c r="CF35" s="51">
        <f t="shared" si="25"/>
        <v>12746.50811627057</v>
      </c>
      <c r="CG35" s="51">
        <f t="shared" si="25"/>
        <v>12246.508116270217</v>
      </c>
      <c r="CH35" s="51">
        <f t="shared" si="25"/>
        <v>9996.2249905620702</v>
      </c>
      <c r="CI35" s="51">
        <f t="shared" si="25"/>
        <v>7044.9226123075641</v>
      </c>
    </row>
    <row r="36" spans="1:87" x14ac:dyDescent="0.3">
      <c r="A36" s="360"/>
      <c r="B36" s="360"/>
      <c r="C36" s="1" t="s">
        <v>327</v>
      </c>
      <c r="D36" s="51">
        <f t="shared" si="23"/>
        <v>34519.712687705236</v>
      </c>
      <c r="E36" s="51">
        <f t="shared" si="23"/>
        <v>14202.59775067581</v>
      </c>
      <c r="F36" s="51">
        <f t="shared" si="23"/>
        <v>7968.53355225825</v>
      </c>
      <c r="G36" s="51">
        <f t="shared" si="23"/>
        <v>20944.832026678501</v>
      </c>
      <c r="H36" s="51">
        <f>H26/H30*H34</f>
        <v>10105.583857755593</v>
      </c>
      <c r="I36" s="51">
        <f t="shared" si="24"/>
        <v>4165.8171413809532</v>
      </c>
      <c r="J36" s="51">
        <f t="shared" si="24"/>
        <v>4165.8171413809378</v>
      </c>
      <c r="K36" s="51">
        <f t="shared" si="24"/>
        <v>4213.211339970394</v>
      </c>
      <c r="L36" s="51">
        <f t="shared" si="24"/>
        <v>4165.8171413809196</v>
      </c>
      <c r="M36" s="51">
        <f t="shared" si="24"/>
        <v>4165.8171413809832</v>
      </c>
      <c r="N36" s="51">
        <f t="shared" si="24"/>
        <v>1844.1863373040217</v>
      </c>
      <c r="O36" s="51">
        <f t="shared" si="24"/>
        <v>1164.6846385495248</v>
      </c>
      <c r="P36" s="51">
        <f t="shared" si="24"/>
        <v>3089.9394516869088</v>
      </c>
      <c r="Q36" s="51">
        <f t="shared" si="24"/>
        <v>4165.817141380935</v>
      </c>
      <c r="R36" s="51">
        <f t="shared" si="24"/>
        <v>4165.817141381096</v>
      </c>
      <c r="S36" s="51">
        <f t="shared" si="24"/>
        <v>4165.8171413808432</v>
      </c>
      <c r="T36" s="51">
        <f t="shared" si="24"/>
        <v>4165.8171413810987</v>
      </c>
      <c r="U36" s="51">
        <f t="shared" si="24"/>
        <v>3443.1208145158898</v>
      </c>
      <c r="V36" s="51">
        <f t="shared" si="24"/>
        <v>3443.1208145157839</v>
      </c>
      <c r="W36" s="51">
        <f t="shared" si="24"/>
        <v>3443.1208145159562</v>
      </c>
      <c r="X36" s="51">
        <f t="shared" si="24"/>
        <v>3443.1208145159949</v>
      </c>
      <c r="Y36" s="51">
        <f t="shared" si="24"/>
        <v>3443.1208145159549</v>
      </c>
      <c r="Z36" s="51">
        <f t="shared" si="24"/>
        <v>1154.8662397223932</v>
      </c>
      <c r="AA36" s="51">
        <f t="shared" si="24"/>
        <v>613.91040532651937</v>
      </c>
      <c r="AB36" s="51">
        <f t="shared" si="24"/>
        <v>2795.2532372873407</v>
      </c>
      <c r="AC36" s="51">
        <f t="shared" si="24"/>
        <v>4224.6045076282326</v>
      </c>
      <c r="AD36" s="51">
        <f t="shared" si="24"/>
        <v>4383.0981644592603</v>
      </c>
      <c r="AE36" s="51">
        <f t="shared" si="24"/>
        <v>4383.0981644593003</v>
      </c>
      <c r="AF36" s="51">
        <f t="shared" si="24"/>
        <v>4383.0981644593094</v>
      </c>
      <c r="AG36" s="51">
        <f t="shared" si="24"/>
        <v>4535.7506902054065</v>
      </c>
      <c r="AH36" s="51">
        <f t="shared" si="24"/>
        <v>4535.7506902055766</v>
      </c>
      <c r="AI36" s="51">
        <f t="shared" si="24"/>
        <v>4535.7506902055484</v>
      </c>
      <c r="AJ36" s="51">
        <f t="shared" si="24"/>
        <v>4535.750690205552</v>
      </c>
      <c r="AK36" s="51">
        <f t="shared" si="24"/>
        <v>4535.7506902054192</v>
      </c>
      <c r="AL36" s="51">
        <f t="shared" si="24"/>
        <v>1887.6170686465584</v>
      </c>
      <c r="AM36" s="51">
        <f t="shared" si="24"/>
        <v>1009.5745157453019</v>
      </c>
      <c r="AN36" s="51">
        <f t="shared" si="24"/>
        <v>3169.5146336349981</v>
      </c>
      <c r="AO36" s="51">
        <f t="shared" si="24"/>
        <v>4535.7506902056348</v>
      </c>
      <c r="AP36" s="51">
        <f t="shared" si="24"/>
        <v>4535.7506902054456</v>
      </c>
      <c r="AQ36" s="51">
        <f t="shared" si="24"/>
        <v>4535.7506902054984</v>
      </c>
      <c r="AR36" s="51">
        <f t="shared" si="24"/>
        <v>4535.750690205442</v>
      </c>
      <c r="AS36" s="51">
        <f t="shared" si="24"/>
        <v>5209.7013327525519</v>
      </c>
      <c r="AT36" s="51">
        <f t="shared" si="24"/>
        <v>5209.70133275227</v>
      </c>
      <c r="AU36" s="51">
        <f t="shared" si="24"/>
        <v>5209.7013327524619</v>
      </c>
      <c r="AV36" s="51">
        <f t="shared" si="24"/>
        <v>5209.7013327525065</v>
      </c>
      <c r="AW36" s="51">
        <f t="shared" si="24"/>
        <v>5209.701332752109</v>
      </c>
      <c r="AX36" s="51">
        <f t="shared" si="24"/>
        <v>2705.2983186934862</v>
      </c>
      <c r="AY36" s="51">
        <f t="shared" si="24"/>
        <v>1889.8962801882963</v>
      </c>
      <c r="AZ36" s="51">
        <f t="shared" si="24"/>
        <v>4200.2020559521907</v>
      </c>
      <c r="BA36" s="51">
        <f t="shared" si="24"/>
        <v>5491.2552835859333</v>
      </c>
      <c r="BB36" s="51">
        <f t="shared" si="24"/>
        <v>5209.7013327524637</v>
      </c>
      <c r="BC36" s="51">
        <f t="shared" si="24"/>
        <v>5209.7013327521709</v>
      </c>
      <c r="BD36" s="51">
        <f t="shared" si="24"/>
        <v>5209.7013327526083</v>
      </c>
      <c r="BE36" s="51">
        <f t="shared" si="24"/>
        <v>5357.7288457999302</v>
      </c>
      <c r="BF36" s="51">
        <f t="shared" si="24"/>
        <v>5117.8045595221311</v>
      </c>
      <c r="BG36" s="51">
        <f t="shared" si="24"/>
        <v>5117.8045595224185</v>
      </c>
      <c r="BH36" s="51">
        <f t="shared" si="24"/>
        <v>5117.8045595220383</v>
      </c>
      <c r="BI36" s="51">
        <f t="shared" si="24"/>
        <v>5117.8045595222056</v>
      </c>
      <c r="BJ36" s="51">
        <f t="shared" si="24"/>
        <v>2571.7718809076264</v>
      </c>
      <c r="BK36" s="51">
        <f t="shared" si="24"/>
        <v>1756.3698424021577</v>
      </c>
      <c r="BL36" s="51">
        <f t="shared" si="24"/>
        <v>4791.4774301710731</v>
      </c>
      <c r="BM36" s="51">
        <f t="shared" si="24"/>
        <v>6297.7061957436799</v>
      </c>
      <c r="BN36" s="51">
        <f t="shared" si="24"/>
        <v>6297.706195743126</v>
      </c>
      <c r="BO36" s="51">
        <f t="shared" si="24"/>
        <v>6297.7061957436672</v>
      </c>
      <c r="BP36" s="51">
        <f t="shared" si="24"/>
        <v>6297.7061957432097</v>
      </c>
      <c r="BQ36" s="51">
        <f t="shared" si="24"/>
        <v>5217.3845366462001</v>
      </c>
      <c r="BR36" s="51">
        <f t="shared" si="24"/>
        <v>4853.4680996877032</v>
      </c>
      <c r="BS36" s="51">
        <f t="shared" si="24"/>
        <v>4853.4680996880261</v>
      </c>
      <c r="BT36" s="51">
        <f t="shared" si="24"/>
        <v>4853.468099687926</v>
      </c>
      <c r="BU36" s="51">
        <f t="shared" si="25"/>
        <v>4853.4680996879088</v>
      </c>
      <c r="BV36" s="51">
        <f t="shared" si="25"/>
        <v>2048.018483204648</v>
      </c>
      <c r="BW36" s="51">
        <f t="shared" si="25"/>
        <v>1269.7769493779247</v>
      </c>
      <c r="BX36" s="51">
        <f t="shared" si="25"/>
        <v>3222.8112786542606</v>
      </c>
      <c r="BY36" s="51">
        <f t="shared" si="25"/>
        <v>4642.3326618579704</v>
      </c>
      <c r="BZ36" s="51">
        <f t="shared" si="25"/>
        <v>4853.4680996879015</v>
      </c>
      <c r="CA36" s="51">
        <f t="shared" si="25"/>
        <v>4853.4680996877914</v>
      </c>
      <c r="CB36" s="51">
        <f t="shared" si="25"/>
        <v>5217.3845366471896</v>
      </c>
      <c r="CC36" s="51">
        <f t="shared" si="25"/>
        <v>6579.8414496032738</v>
      </c>
      <c r="CD36" s="51">
        <f t="shared" si="25"/>
        <v>6579.8414496034338</v>
      </c>
      <c r="CE36" s="51">
        <f t="shared" si="25"/>
        <v>6579.8414496036194</v>
      </c>
      <c r="CF36" s="51">
        <f t="shared" si="25"/>
        <v>6579.8414496037676</v>
      </c>
      <c r="CG36" s="51">
        <f t="shared" si="25"/>
        <v>6579.8414496035812</v>
      </c>
      <c r="CH36" s="51">
        <f t="shared" si="25"/>
        <v>3329.5583238956742</v>
      </c>
      <c r="CI36" s="51">
        <f t="shared" si="25"/>
        <v>2378.2559456402114</v>
      </c>
    </row>
    <row r="37" spans="1:87" x14ac:dyDescent="0.3">
      <c r="A37" s="360"/>
      <c r="B37" s="360"/>
      <c r="C37" s="1" t="s">
        <v>328</v>
      </c>
      <c r="D37" s="51">
        <f t="shared" ref="D37:G38" si="26">D27/D29*D33</f>
        <v>26089.750738932671</v>
      </c>
      <c r="E37" s="51">
        <f t="shared" si="26"/>
        <v>12495.565281989473</v>
      </c>
      <c r="F37" s="51">
        <f t="shared" si="26"/>
        <v>8806.2894862142512</v>
      </c>
      <c r="G37" s="51">
        <f t="shared" si="26"/>
        <v>27536.433106743021</v>
      </c>
      <c r="H37" s="51">
        <f>H27/H29*H33</f>
        <v>3511.2374656068005</v>
      </c>
      <c r="I37" s="51">
        <f t="shared" ref="I37:BT38" si="27">I27/I29*I33</f>
        <v>1615.9999999999941</v>
      </c>
      <c r="J37" s="51">
        <f t="shared" si="27"/>
        <v>1395.9999999999893</v>
      </c>
      <c r="K37" s="51">
        <f t="shared" si="27"/>
        <v>1601.0000000000093</v>
      </c>
      <c r="L37" s="51">
        <f t="shared" si="27"/>
        <v>1806.9999999999782</v>
      </c>
      <c r="M37" s="51">
        <f t="shared" si="27"/>
        <v>1793.0000000000061</v>
      </c>
      <c r="N37" s="51">
        <f t="shared" si="27"/>
        <v>2170.0000000000714</v>
      </c>
      <c r="O37" s="51">
        <f t="shared" si="27"/>
        <v>1872.9999999996992</v>
      </c>
      <c r="P37" s="51">
        <f t="shared" si="27"/>
        <v>2739.0000000001501</v>
      </c>
      <c r="Q37" s="51">
        <f t="shared" si="27"/>
        <v>1395.9999999999918</v>
      </c>
      <c r="R37" s="51">
        <f t="shared" si="27"/>
        <v>1059.0000000000346</v>
      </c>
      <c r="S37" s="51">
        <f t="shared" si="27"/>
        <v>984.99999999996987</v>
      </c>
      <c r="T37" s="51">
        <f t="shared" si="27"/>
        <v>1633.00000000005</v>
      </c>
      <c r="U37" s="51">
        <f t="shared" si="27"/>
        <v>1615.9999999999907</v>
      </c>
      <c r="V37" s="51">
        <f t="shared" si="27"/>
        <v>1395.9999999999488</v>
      </c>
      <c r="W37" s="51">
        <f t="shared" si="27"/>
        <v>1601.0000000000214</v>
      </c>
      <c r="X37" s="51">
        <f t="shared" si="27"/>
        <v>1737.0000000000432</v>
      </c>
      <c r="Y37" s="51">
        <f t="shared" si="27"/>
        <v>1793.0000000000236</v>
      </c>
      <c r="Z37" s="51">
        <f t="shared" si="27"/>
        <v>2169.9999999999363</v>
      </c>
      <c r="AA37" s="51">
        <f t="shared" si="27"/>
        <v>1873.00000000005</v>
      </c>
      <c r="AB37" s="51">
        <f t="shared" si="27"/>
        <v>2738.9999999998245</v>
      </c>
      <c r="AC37" s="51">
        <f t="shared" si="27"/>
        <v>1396.0000000000437</v>
      </c>
      <c r="AD37" s="51">
        <f t="shared" si="27"/>
        <v>1058.9999999999925</v>
      </c>
      <c r="AE37" s="51">
        <f t="shared" si="27"/>
        <v>985.00000000000216</v>
      </c>
      <c r="AF37" s="51">
        <f t="shared" si="27"/>
        <v>1633.000000000007</v>
      </c>
      <c r="AG37" s="51">
        <f t="shared" si="27"/>
        <v>1615.9999999999632</v>
      </c>
      <c r="AH37" s="51">
        <f t="shared" si="27"/>
        <v>1396.0000000000205</v>
      </c>
      <c r="AI37" s="51">
        <f t="shared" si="27"/>
        <v>1601.0000000000132</v>
      </c>
      <c r="AJ37" s="51">
        <f t="shared" si="27"/>
        <v>1673.0000000000152</v>
      </c>
      <c r="AK37" s="51">
        <f t="shared" si="27"/>
        <v>1792.9999999999643</v>
      </c>
      <c r="AL37" s="51">
        <f t="shared" si="27"/>
        <v>2170.0000000000259</v>
      </c>
      <c r="AM37" s="51">
        <f t="shared" si="27"/>
        <v>1873.0000000000741</v>
      </c>
      <c r="AN37" s="51">
        <f t="shared" si="27"/>
        <v>2738.9999999998427</v>
      </c>
      <c r="AO37" s="51">
        <f t="shared" si="27"/>
        <v>1396.0000000000412</v>
      </c>
      <c r="AP37" s="51">
        <f t="shared" si="27"/>
        <v>1058.9999999999873</v>
      </c>
      <c r="AQ37" s="51">
        <f t="shared" si="27"/>
        <v>984.99999999999955</v>
      </c>
      <c r="AR37" s="51">
        <f t="shared" si="27"/>
        <v>1632.9999999999789</v>
      </c>
      <c r="AS37" s="51">
        <f t="shared" si="27"/>
        <v>1616.0000000000534</v>
      </c>
      <c r="AT37" s="51">
        <f t="shared" si="27"/>
        <v>1395.9999999999704</v>
      </c>
      <c r="AU37" s="51">
        <f t="shared" si="27"/>
        <v>1601.0000000000252</v>
      </c>
      <c r="AV37" s="51">
        <f t="shared" si="27"/>
        <v>1739.0000000000425</v>
      </c>
      <c r="AW37" s="51">
        <f t="shared" si="27"/>
        <v>1792.9999999999065</v>
      </c>
      <c r="AX37" s="51">
        <f t="shared" si="27"/>
        <v>2170.0000000001096</v>
      </c>
      <c r="AY37" s="51">
        <f t="shared" si="27"/>
        <v>1873.0000000000477</v>
      </c>
      <c r="AZ37" s="51">
        <f t="shared" si="27"/>
        <v>2738.9999999996676</v>
      </c>
      <c r="BA37" s="51">
        <f t="shared" si="27"/>
        <v>1396.0000000000441</v>
      </c>
      <c r="BB37" s="51">
        <f t="shared" si="27"/>
        <v>1059.0000000000173</v>
      </c>
      <c r="BC37" s="51">
        <f t="shared" si="27"/>
        <v>984.99999999996044</v>
      </c>
      <c r="BD37" s="51">
        <f t="shared" si="27"/>
        <v>1633.0000000000714</v>
      </c>
      <c r="BE37" s="51">
        <f t="shared" si="27"/>
        <v>1615.9999999999845</v>
      </c>
      <c r="BF37" s="51">
        <f t="shared" si="27"/>
        <v>1395.9999999999893</v>
      </c>
      <c r="BG37" s="51">
        <f t="shared" si="27"/>
        <v>1601.0000000000775</v>
      </c>
      <c r="BH37" s="51">
        <f t="shared" si="27"/>
        <v>1738.9999999999554</v>
      </c>
      <c r="BI37" s="51">
        <f t="shared" si="27"/>
        <v>1793.0000000000125</v>
      </c>
      <c r="BJ37" s="51">
        <f t="shared" si="27"/>
        <v>2170.0000000000473</v>
      </c>
      <c r="BK37" s="51">
        <f t="shared" si="27"/>
        <v>1872.9999999996596</v>
      </c>
      <c r="BL37" s="51">
        <f t="shared" si="27"/>
        <v>2738.9999999997849</v>
      </c>
      <c r="BM37" s="51">
        <f t="shared" si="27"/>
        <v>1396.0000000000725</v>
      </c>
      <c r="BN37" s="51">
        <f t="shared" si="27"/>
        <v>1058.9999999999623</v>
      </c>
      <c r="BO37" s="51">
        <f t="shared" si="27"/>
        <v>985.00000000004945</v>
      </c>
      <c r="BP37" s="51">
        <f t="shared" si="27"/>
        <v>1632.9999999999636</v>
      </c>
      <c r="BQ37" s="51">
        <f t="shared" si="27"/>
        <v>1615.9999999999072</v>
      </c>
      <c r="BR37" s="51">
        <f t="shared" si="27"/>
        <v>1696.0000000000041</v>
      </c>
      <c r="BS37" s="51">
        <f t="shared" si="27"/>
        <v>1901.0000000001314</v>
      </c>
      <c r="BT37" s="51">
        <f t="shared" si="27"/>
        <v>2039.0000000000991</v>
      </c>
      <c r="BU37" s="51">
        <f t="shared" ref="BU37:CI38" si="28">BU27/BU29*BU33</f>
        <v>2093.0000000000937</v>
      </c>
      <c r="BV37" s="51">
        <f t="shared" si="28"/>
        <v>2469.9999999996107</v>
      </c>
      <c r="BW37" s="51">
        <f t="shared" si="28"/>
        <v>2172.9999999998622</v>
      </c>
      <c r="BX37" s="51">
        <f t="shared" si="28"/>
        <v>3038.9999999996621</v>
      </c>
      <c r="BY37" s="51">
        <f t="shared" si="28"/>
        <v>1696.0000000000255</v>
      </c>
      <c r="BZ37" s="51">
        <f t="shared" si="28"/>
        <v>1359.0000000000596</v>
      </c>
      <c r="CA37" s="51">
        <f t="shared" si="28"/>
        <v>1285.0000000000268</v>
      </c>
      <c r="CB37" s="51">
        <f t="shared" si="28"/>
        <v>1633.0000000002158</v>
      </c>
      <c r="CC37" s="51">
        <f t="shared" si="28"/>
        <v>1615.9999999999147</v>
      </c>
      <c r="CD37" s="51">
        <f t="shared" si="28"/>
        <v>1395.9999999999604</v>
      </c>
      <c r="CE37" s="51">
        <f t="shared" si="28"/>
        <v>1600.9999999999998</v>
      </c>
      <c r="CF37" s="51">
        <f t="shared" si="28"/>
        <v>1739.0000000000387</v>
      </c>
      <c r="CG37" s="51">
        <f t="shared" si="28"/>
        <v>1792.9999999999898</v>
      </c>
      <c r="CH37" s="51">
        <f t="shared" si="28"/>
        <v>2169.9999999999113</v>
      </c>
      <c r="CI37" s="51">
        <f t="shared" si="28"/>
        <v>1873.0000000002763</v>
      </c>
    </row>
    <row r="38" spans="1:87" x14ac:dyDescent="0.3">
      <c r="A38" s="360"/>
      <c r="B38" s="360"/>
      <c r="C38" s="1" t="s">
        <v>329</v>
      </c>
      <c r="D38" s="51">
        <f t="shared" si="26"/>
        <v>2447.9977874792612</v>
      </c>
      <c r="E38" s="51">
        <f t="shared" si="26"/>
        <v>1172.4980240415759</v>
      </c>
      <c r="F38" s="51">
        <f t="shared" si="26"/>
        <v>827.39107995235941</v>
      </c>
      <c r="G38" s="51">
        <f t="shared" si="26"/>
        <v>2589.2001351379986</v>
      </c>
      <c r="H38" s="51">
        <f>H28/H30*H34</f>
        <v>331.12710943260703</v>
      </c>
      <c r="I38" s="51">
        <f t="shared" si="27"/>
        <v>151.99999999999943</v>
      </c>
      <c r="J38" s="51">
        <f t="shared" si="27"/>
        <v>130.99999999999901</v>
      </c>
      <c r="K38" s="51">
        <f t="shared" si="27"/>
        <v>151.00000000000088</v>
      </c>
      <c r="L38" s="51">
        <f t="shared" si="27"/>
        <v>163.99999999999801</v>
      </c>
      <c r="M38" s="51">
        <f t="shared" si="27"/>
        <v>169.0000000000006</v>
      </c>
      <c r="N38" s="51">
        <f t="shared" si="27"/>
        <v>204.00000000000671</v>
      </c>
      <c r="O38" s="51">
        <f t="shared" si="27"/>
        <v>175.99999999997175</v>
      </c>
      <c r="P38" s="51">
        <f t="shared" si="27"/>
        <v>257.00000000001404</v>
      </c>
      <c r="Q38" s="51">
        <f t="shared" si="27"/>
        <v>130.99999999999923</v>
      </c>
      <c r="R38" s="51">
        <f t="shared" si="27"/>
        <v>100.00000000000327</v>
      </c>
      <c r="S38" s="51">
        <f t="shared" si="27"/>
        <v>92.999999999997158</v>
      </c>
      <c r="T38" s="51">
        <f t="shared" si="27"/>
        <v>154.00000000000472</v>
      </c>
      <c r="U38" s="51">
        <f t="shared" si="27"/>
        <v>151.99999999999912</v>
      </c>
      <c r="V38" s="51">
        <f t="shared" si="27"/>
        <v>130.9999999999952</v>
      </c>
      <c r="W38" s="51">
        <f t="shared" si="27"/>
        <v>151.00000000000202</v>
      </c>
      <c r="X38" s="51">
        <f t="shared" si="27"/>
        <v>164.00000000000404</v>
      </c>
      <c r="Y38" s="51">
        <f t="shared" si="27"/>
        <v>169.00000000000225</v>
      </c>
      <c r="Z38" s="51">
        <f t="shared" si="27"/>
        <v>203.999999999994</v>
      </c>
      <c r="AA38" s="51">
        <f t="shared" si="27"/>
        <v>176.00000000000469</v>
      </c>
      <c r="AB38" s="51">
        <f t="shared" si="27"/>
        <v>256.99999999998352</v>
      </c>
      <c r="AC38" s="51">
        <f t="shared" si="27"/>
        <v>131.00000000000409</v>
      </c>
      <c r="AD38" s="51">
        <f t="shared" si="27"/>
        <v>99.999999999999289</v>
      </c>
      <c r="AE38" s="51">
        <f t="shared" si="27"/>
        <v>93.000000000000199</v>
      </c>
      <c r="AF38" s="51">
        <f t="shared" si="27"/>
        <v>154.00000000000065</v>
      </c>
      <c r="AG38" s="51">
        <f t="shared" si="27"/>
        <v>151.99999999999653</v>
      </c>
      <c r="AH38" s="51">
        <f t="shared" si="27"/>
        <v>131.0000000000019</v>
      </c>
      <c r="AI38" s="51">
        <f t="shared" si="27"/>
        <v>151.00000000000125</v>
      </c>
      <c r="AJ38" s="51">
        <f t="shared" si="27"/>
        <v>164.00000000000151</v>
      </c>
      <c r="AK38" s="51">
        <f t="shared" si="27"/>
        <v>168.99999999999662</v>
      </c>
      <c r="AL38" s="51">
        <f t="shared" si="27"/>
        <v>204.00000000000242</v>
      </c>
      <c r="AM38" s="51">
        <f t="shared" si="27"/>
        <v>176.00000000000696</v>
      </c>
      <c r="AN38" s="51">
        <f t="shared" si="27"/>
        <v>256.99999999998528</v>
      </c>
      <c r="AO38" s="51">
        <f t="shared" si="27"/>
        <v>131.00000000000387</v>
      </c>
      <c r="AP38" s="51">
        <f t="shared" si="27"/>
        <v>99.999999999998792</v>
      </c>
      <c r="AQ38" s="51">
        <f t="shared" si="27"/>
        <v>92.999999999999972</v>
      </c>
      <c r="AR38" s="51">
        <f t="shared" si="27"/>
        <v>153.99999999999804</v>
      </c>
      <c r="AS38" s="51">
        <f t="shared" si="27"/>
        <v>152.00000000000503</v>
      </c>
      <c r="AT38" s="51">
        <f t="shared" si="27"/>
        <v>130.99999999999724</v>
      </c>
      <c r="AU38" s="51">
        <f t="shared" si="27"/>
        <v>151.00000000000236</v>
      </c>
      <c r="AV38" s="51">
        <f t="shared" si="27"/>
        <v>164.00000000000401</v>
      </c>
      <c r="AW38" s="51">
        <f t="shared" si="27"/>
        <v>168.99999999999122</v>
      </c>
      <c r="AX38" s="51">
        <f t="shared" si="27"/>
        <v>204.00000000001029</v>
      </c>
      <c r="AY38" s="51">
        <f t="shared" si="27"/>
        <v>176.00000000000449</v>
      </c>
      <c r="AZ38" s="51">
        <f t="shared" si="27"/>
        <v>256.99999999996885</v>
      </c>
      <c r="BA38" s="51">
        <f t="shared" si="27"/>
        <v>131.00000000000412</v>
      </c>
      <c r="BB38" s="51">
        <f t="shared" si="27"/>
        <v>100.00000000000161</v>
      </c>
      <c r="BC38" s="51">
        <f t="shared" si="27"/>
        <v>92.999999999996277</v>
      </c>
      <c r="BD38" s="51">
        <f t="shared" si="27"/>
        <v>154.00000000000674</v>
      </c>
      <c r="BE38" s="51">
        <f t="shared" si="27"/>
        <v>151.99999999999858</v>
      </c>
      <c r="BF38" s="51">
        <f t="shared" si="27"/>
        <v>130.99999999999901</v>
      </c>
      <c r="BG38" s="51">
        <f t="shared" si="27"/>
        <v>151.00000000000733</v>
      </c>
      <c r="BH38" s="51">
        <f t="shared" si="27"/>
        <v>163.99999999999577</v>
      </c>
      <c r="BI38" s="51">
        <f t="shared" si="27"/>
        <v>169.00000000000119</v>
      </c>
      <c r="BJ38" s="51">
        <f t="shared" si="27"/>
        <v>204.00000000000446</v>
      </c>
      <c r="BK38" s="51">
        <f t="shared" si="27"/>
        <v>175.999999999968</v>
      </c>
      <c r="BL38" s="51">
        <f t="shared" si="27"/>
        <v>256.99999999997976</v>
      </c>
      <c r="BM38" s="51">
        <f t="shared" si="27"/>
        <v>131.00000000000685</v>
      </c>
      <c r="BN38" s="51">
        <f t="shared" si="27"/>
        <v>99.999999999996419</v>
      </c>
      <c r="BO38" s="51">
        <f t="shared" si="27"/>
        <v>93.000000000004675</v>
      </c>
      <c r="BP38" s="51">
        <f t="shared" si="27"/>
        <v>153.99999999999656</v>
      </c>
      <c r="BQ38" s="51">
        <f t="shared" si="27"/>
        <v>151.99999999999127</v>
      </c>
      <c r="BR38" s="51">
        <f t="shared" si="27"/>
        <v>131.00000000000034</v>
      </c>
      <c r="BS38" s="51">
        <f t="shared" si="27"/>
        <v>151.00000000001046</v>
      </c>
      <c r="BT38" s="51">
        <f t="shared" si="27"/>
        <v>164.00000000000796</v>
      </c>
      <c r="BU38" s="51">
        <f t="shared" si="28"/>
        <v>169.00000000000759</v>
      </c>
      <c r="BV38" s="51">
        <f t="shared" si="28"/>
        <v>203.99999999996786</v>
      </c>
      <c r="BW38" s="51">
        <f t="shared" si="28"/>
        <v>175.99999999998889</v>
      </c>
      <c r="BX38" s="51">
        <f t="shared" si="28"/>
        <v>256.99999999997146</v>
      </c>
      <c r="BY38" s="51">
        <f t="shared" si="28"/>
        <v>131.00000000000193</v>
      </c>
      <c r="BZ38" s="51">
        <f t="shared" si="28"/>
        <v>100.00000000000436</v>
      </c>
      <c r="CA38" s="51">
        <f t="shared" si="28"/>
        <v>93.000000000001947</v>
      </c>
      <c r="CB38" s="51">
        <f t="shared" si="28"/>
        <v>154.00000000002032</v>
      </c>
      <c r="CC38" s="51">
        <f t="shared" si="28"/>
        <v>151.99999999999199</v>
      </c>
      <c r="CD38" s="51">
        <f t="shared" si="28"/>
        <v>130.99999999999631</v>
      </c>
      <c r="CE38" s="51">
        <f t="shared" si="28"/>
        <v>150.99999999999997</v>
      </c>
      <c r="CF38" s="51">
        <f t="shared" si="28"/>
        <v>164.00000000000367</v>
      </c>
      <c r="CG38" s="51">
        <f t="shared" si="28"/>
        <v>168.99999999999901</v>
      </c>
      <c r="CH38" s="51">
        <f t="shared" si="28"/>
        <v>203.9999999999917</v>
      </c>
      <c r="CI38" s="51">
        <f t="shared" si="28"/>
        <v>176.00000000002601</v>
      </c>
    </row>
    <row r="39" spans="1:87" s="318" customFormat="1" x14ac:dyDescent="0.3"/>
    <row r="40" spans="1:87" ht="16.5" customHeight="1" x14ac:dyDescent="0.3">
      <c r="A40" s="360" t="s">
        <v>742</v>
      </c>
      <c r="B40" s="360" t="s">
        <v>743</v>
      </c>
      <c r="C40" s="1" t="s">
        <v>344</v>
      </c>
    </row>
    <row r="41" spans="1:87" ht="16.5" customHeight="1" x14ac:dyDescent="0.3">
      <c r="A41" s="360"/>
      <c r="B41" s="360"/>
      <c r="C41" s="1" t="s">
        <v>334</v>
      </c>
      <c r="D41" s="53">
        <f t="shared" ref="D41:G41" si="29">D25</f>
        <v>5478.9710221579699</v>
      </c>
      <c r="E41" s="53">
        <f t="shared" si="29"/>
        <v>7680.7799627409704</v>
      </c>
      <c r="F41" s="53">
        <f t="shared" si="29"/>
        <v>8916.2639627409699</v>
      </c>
      <c r="G41" s="53">
        <f t="shared" si="29"/>
        <v>10077.614812741</v>
      </c>
      <c r="H41" s="53">
        <f>H25</f>
        <v>10088.121674565929</v>
      </c>
      <c r="I41" s="53">
        <f t="shared" ref="I41:BT41" si="30">I25</f>
        <v>10126.156842580118</v>
      </c>
      <c r="J41" s="53">
        <f t="shared" si="30"/>
        <v>9751.8925662300153</v>
      </c>
      <c r="K41" s="53">
        <f t="shared" si="30"/>
        <v>10089.869164819416</v>
      </c>
      <c r="L41" s="53">
        <f t="shared" si="30"/>
        <v>10542.914504405057</v>
      </c>
      <c r="M41" s="53">
        <f t="shared" si="30"/>
        <v>10828.926466230017</v>
      </c>
      <c r="N41" s="53">
        <f t="shared" si="30"/>
        <v>8866.4647385031112</v>
      </c>
      <c r="O41" s="53">
        <f t="shared" si="30"/>
        <v>4686.3996416576056</v>
      </c>
      <c r="P41" s="53">
        <f t="shared" si="30"/>
        <v>5663.7665683534069</v>
      </c>
      <c r="Q41" s="53">
        <f t="shared" si="30"/>
        <v>8832.1664330476269</v>
      </c>
      <c r="R41" s="53">
        <f t="shared" si="30"/>
        <v>11371.73310804762</v>
      </c>
      <c r="S41" s="53">
        <f t="shared" si="30"/>
        <v>11696.894308047631</v>
      </c>
      <c r="T41" s="53">
        <f t="shared" si="30"/>
        <v>11796.980358047631</v>
      </c>
      <c r="U41" s="53">
        <f t="shared" si="30"/>
        <v>11137.59903118257</v>
      </c>
      <c r="V41" s="53">
        <f t="shared" si="30"/>
        <v>10927.47548118257</v>
      </c>
      <c r="W41" s="53">
        <f t="shared" si="30"/>
        <v>10858.685481182569</v>
      </c>
      <c r="X41" s="53">
        <f t="shared" si="30"/>
        <v>10986.456981182568</v>
      </c>
      <c r="Y41" s="53">
        <f t="shared" si="30"/>
        <v>10834.22588118257</v>
      </c>
      <c r="Z41" s="53">
        <f t="shared" si="30"/>
        <v>7340.1462563890873</v>
      </c>
      <c r="AA41" s="53">
        <f t="shared" si="30"/>
        <v>3560.1512036598347</v>
      </c>
      <c r="AB41" s="53">
        <f t="shared" si="30"/>
        <v>5687.2202139541841</v>
      </c>
      <c r="AC41" s="53">
        <f t="shared" si="30"/>
        <v>9318.4238442947608</v>
      </c>
      <c r="AD41" s="53">
        <f t="shared" si="30"/>
        <v>12562.25340112595</v>
      </c>
      <c r="AE41" s="53">
        <f t="shared" si="30"/>
        <v>13041.29200112595</v>
      </c>
      <c r="AF41" s="53">
        <f t="shared" si="30"/>
        <v>12981.87900112595</v>
      </c>
      <c r="AG41" s="53">
        <f t="shared" si="30"/>
        <v>13059.650116872172</v>
      </c>
      <c r="AH41" s="53">
        <f t="shared" si="30"/>
        <v>13166.485816872171</v>
      </c>
      <c r="AI41" s="53">
        <f t="shared" si="30"/>
        <v>13044.037816872173</v>
      </c>
      <c r="AJ41" s="53">
        <f t="shared" si="30"/>
        <v>13281.11381687217</v>
      </c>
      <c r="AK41" s="53">
        <f t="shared" si="30"/>
        <v>13182.87411687217</v>
      </c>
      <c r="AL41" s="53">
        <f t="shared" si="30"/>
        <v>8419.6195953132028</v>
      </c>
      <c r="AM41" s="53">
        <f t="shared" si="30"/>
        <v>3967.1046957452609</v>
      </c>
      <c r="AN41" s="53">
        <f t="shared" si="30"/>
        <v>7162.6634969685174</v>
      </c>
      <c r="AO41" s="53">
        <f t="shared" si="30"/>
        <v>10723.366213538839</v>
      </c>
      <c r="AP41" s="53">
        <f t="shared" si="30"/>
        <v>12423.196613538841</v>
      </c>
      <c r="AQ41" s="53">
        <f t="shared" si="30"/>
        <v>12522.424143538838</v>
      </c>
      <c r="AR41" s="53">
        <f t="shared" si="30"/>
        <v>12494.102643538836</v>
      </c>
      <c r="AS41" s="53">
        <f t="shared" si="30"/>
        <v>12982.451996085716</v>
      </c>
      <c r="AT41" s="53">
        <f t="shared" si="30"/>
        <v>12898.837996085716</v>
      </c>
      <c r="AU41" s="53">
        <f t="shared" si="30"/>
        <v>12657.188996085717</v>
      </c>
      <c r="AV41" s="53">
        <f t="shared" si="30"/>
        <v>12536.681996085716</v>
      </c>
      <c r="AW41" s="53">
        <f t="shared" si="30"/>
        <v>12882.799846085716</v>
      </c>
      <c r="AX41" s="53">
        <f t="shared" si="30"/>
        <v>9464.3671320266913</v>
      </c>
      <c r="AY41" s="53">
        <f t="shared" si="30"/>
        <v>5670.0179968549182</v>
      </c>
      <c r="AZ41" s="53">
        <f t="shared" si="30"/>
        <v>7762.9825559526998</v>
      </c>
      <c r="BA41" s="53">
        <f t="shared" si="30"/>
        <v>11448.135783585753</v>
      </c>
      <c r="BB41" s="53">
        <f t="shared" si="30"/>
        <v>13930.091332752369</v>
      </c>
      <c r="BC41" s="53">
        <f t="shared" si="30"/>
        <v>13833.408332752369</v>
      </c>
      <c r="BD41" s="53">
        <f t="shared" si="30"/>
        <v>12805.082832752369</v>
      </c>
      <c r="BE41" s="53">
        <f t="shared" si="30"/>
        <v>13106.184345799971</v>
      </c>
      <c r="BF41" s="53">
        <f t="shared" si="30"/>
        <v>12499.12305952216</v>
      </c>
      <c r="BG41" s="53">
        <f t="shared" si="30"/>
        <v>13242.16455952216</v>
      </c>
      <c r="BH41" s="53">
        <f t="shared" si="30"/>
        <v>12957.620559522158</v>
      </c>
      <c r="BI41" s="53">
        <f t="shared" si="30"/>
        <v>12679.574759522158</v>
      </c>
      <c r="BJ41" s="53">
        <f t="shared" si="30"/>
        <v>7974.7010809075628</v>
      </c>
      <c r="BK41" s="53">
        <f t="shared" si="30"/>
        <v>3756.3730424024766</v>
      </c>
      <c r="BL41" s="53">
        <f t="shared" si="30"/>
        <v>9458.1440968381175</v>
      </c>
      <c r="BM41" s="53">
        <f t="shared" si="30"/>
        <v>12464.372862410017</v>
      </c>
      <c r="BN41" s="53">
        <f t="shared" si="30"/>
        <v>12464.372862410017</v>
      </c>
      <c r="BO41" s="53">
        <f t="shared" si="30"/>
        <v>12464.372862410017</v>
      </c>
      <c r="BP41" s="53">
        <f t="shared" si="30"/>
        <v>11964.372862410017</v>
      </c>
      <c r="BQ41" s="53">
        <f t="shared" si="30"/>
        <v>11884.051203313167</v>
      </c>
      <c r="BR41" s="53">
        <f t="shared" si="30"/>
        <v>10520.134766354357</v>
      </c>
      <c r="BS41" s="53">
        <f t="shared" si="30"/>
        <v>10520.134766354357</v>
      </c>
      <c r="BT41" s="53">
        <f t="shared" si="30"/>
        <v>11020.134766354357</v>
      </c>
      <c r="BU41" s="53">
        <f t="shared" ref="BU41:CI41" si="31">BU25</f>
        <v>10520.134766354357</v>
      </c>
      <c r="BV41" s="53">
        <f t="shared" si="31"/>
        <v>8714.6851498716369</v>
      </c>
      <c r="BW41" s="53">
        <f t="shared" si="31"/>
        <v>5936.4436160446694</v>
      </c>
      <c r="BX41" s="53">
        <f t="shared" si="31"/>
        <v>7889.4779453212841</v>
      </c>
      <c r="BY41" s="53">
        <f t="shared" si="31"/>
        <v>10808.999328524567</v>
      </c>
      <c r="BZ41" s="53">
        <f t="shared" si="31"/>
        <v>11020.134766354357</v>
      </c>
      <c r="CA41" s="53">
        <f t="shared" si="31"/>
        <v>11020.134766354357</v>
      </c>
      <c r="CB41" s="53">
        <f t="shared" si="31"/>
        <v>10884.051203313167</v>
      </c>
      <c r="CC41" s="53">
        <f t="shared" si="31"/>
        <v>13246.508116270286</v>
      </c>
      <c r="CD41" s="53">
        <f t="shared" si="31"/>
        <v>12246.508116270286</v>
      </c>
      <c r="CE41" s="53">
        <f t="shared" si="31"/>
        <v>12246.508116270286</v>
      </c>
      <c r="CF41" s="53">
        <f t="shared" si="31"/>
        <v>12746.508116270286</v>
      </c>
      <c r="CG41" s="53">
        <f t="shared" si="31"/>
        <v>12246.508116270286</v>
      </c>
      <c r="CH41" s="53">
        <f t="shared" si="31"/>
        <v>9996.2249905624758</v>
      </c>
      <c r="CI41" s="53">
        <f t="shared" si="31"/>
        <v>7044.9226123065246</v>
      </c>
    </row>
    <row r="42" spans="1:87" ht="16.5" customHeight="1" x14ac:dyDescent="0.3">
      <c r="A42" s="360"/>
      <c r="B42" s="360"/>
      <c r="C42" s="1" t="s">
        <v>335</v>
      </c>
      <c r="D42" s="53">
        <v>98.037000000000006</v>
      </c>
      <c r="E42" s="53">
        <v>135.81939224857354</v>
      </c>
      <c r="F42" s="53">
        <v>155.70973081551077</v>
      </c>
      <c r="G42" s="53">
        <v>128.57999999999993</v>
      </c>
      <c r="H42" s="53">
        <v>141.39319993789536</v>
      </c>
      <c r="I42" s="53">
        <v>148.86416666666685</v>
      </c>
      <c r="J42" s="53">
        <v>166.08416666666744</v>
      </c>
      <c r="K42" s="53">
        <v>192.62916666667229</v>
      </c>
      <c r="L42" s="53">
        <v>152.02916666666698</v>
      </c>
      <c r="M42" s="53">
        <v>153.10916666666699</v>
      </c>
      <c r="N42" s="53">
        <v>122.2091666666669</v>
      </c>
      <c r="O42" s="53">
        <v>89.564666666666994</v>
      </c>
      <c r="P42" s="53">
        <v>83.320166666666921</v>
      </c>
      <c r="Q42" s="53">
        <v>125.95382353892565</v>
      </c>
      <c r="R42" s="53">
        <v>155.10812214545399</v>
      </c>
      <c r="S42" s="53">
        <v>117.14916666666711</v>
      </c>
      <c r="T42" s="53">
        <v>128.97582641126195</v>
      </c>
      <c r="U42" s="53">
        <v>164.62833333333265</v>
      </c>
      <c r="V42" s="53">
        <v>180.06833333333262</v>
      </c>
      <c r="W42" s="53">
        <v>208.60833333333261</v>
      </c>
      <c r="X42" s="53">
        <v>164.71833333333268</v>
      </c>
      <c r="Y42" s="53">
        <v>165.13833333333358</v>
      </c>
      <c r="Z42" s="53">
        <v>123.32833333333392</v>
      </c>
      <c r="AA42" s="53">
        <v>101.766833333333</v>
      </c>
      <c r="AB42" s="53">
        <v>96.885333333333151</v>
      </c>
      <c r="AC42" s="53">
        <v>139.12846317069679</v>
      </c>
      <c r="AD42" s="53">
        <v>160.30012563236636</v>
      </c>
      <c r="AE42" s="53">
        <v>127.84833333333302</v>
      </c>
      <c r="AF42" s="53">
        <v>138.57786366753319</v>
      </c>
      <c r="AG42" s="53">
        <v>158.79249999999993</v>
      </c>
      <c r="AH42" s="53">
        <v>179.97750000000002</v>
      </c>
      <c r="AI42" s="53">
        <v>213.83249999999995</v>
      </c>
      <c r="AJ42" s="53">
        <v>171.30749999999995</v>
      </c>
      <c r="AK42" s="53">
        <v>175.10749999999982</v>
      </c>
      <c r="AL42" s="53">
        <v>145.29549999999961</v>
      </c>
      <c r="AM42" s="53">
        <v>92.753500000000628</v>
      </c>
      <c r="AN42" s="53">
        <v>92.575499999999735</v>
      </c>
      <c r="AO42" s="53">
        <v>139.87746652175576</v>
      </c>
      <c r="AP42" s="53">
        <v>169.37317014710942</v>
      </c>
      <c r="AQ42" s="53">
        <v>141.01749999999976</v>
      </c>
      <c r="AR42" s="53">
        <v>155.09185877032934</v>
      </c>
      <c r="AS42" s="53">
        <v>171.75083333333367</v>
      </c>
      <c r="AT42" s="53">
        <v>183.33083333333363</v>
      </c>
      <c r="AU42" s="53">
        <v>203.85083333333364</v>
      </c>
      <c r="AV42" s="53">
        <v>165.37083333333365</v>
      </c>
      <c r="AW42" s="53">
        <v>162.2558333333337</v>
      </c>
      <c r="AX42" s="53">
        <v>120.58683333333435</v>
      </c>
      <c r="AY42" s="53">
        <v>95.017833333333357</v>
      </c>
      <c r="AZ42" s="53">
        <v>99.212833333333307</v>
      </c>
      <c r="BA42" s="53">
        <v>142.37551834672465</v>
      </c>
      <c r="BB42" s="53">
        <v>169.92509506527398</v>
      </c>
      <c r="BC42" s="53">
        <v>136.05083333333346</v>
      </c>
      <c r="BD42" s="53">
        <v>147.27201758982523</v>
      </c>
      <c r="BE42" s="53">
        <v>167.64583333333374</v>
      </c>
      <c r="BF42" s="53">
        <v>181.72083333333381</v>
      </c>
      <c r="BG42" s="53">
        <v>196.32083333333412</v>
      </c>
      <c r="BH42" s="53">
        <v>164.73583333333389</v>
      </c>
      <c r="BI42" s="53">
        <v>164.69583333333387</v>
      </c>
      <c r="BJ42" s="53">
        <v>131.69683333333379</v>
      </c>
      <c r="BK42" s="53">
        <v>98.857333333333699</v>
      </c>
      <c r="BL42" s="53">
        <v>108.97480073463237</v>
      </c>
      <c r="BM42" s="53">
        <v>150.70461708068657</v>
      </c>
      <c r="BN42" s="53">
        <v>165.5876599823136</v>
      </c>
      <c r="BO42" s="53">
        <v>126.97629530151551</v>
      </c>
      <c r="BP42" s="53">
        <v>140.083854071075</v>
      </c>
      <c r="BQ42" s="53">
        <v>157.09678443528153</v>
      </c>
      <c r="BR42" s="53">
        <v>175.0982790021647</v>
      </c>
      <c r="BS42" s="53">
        <v>207.51054448562164</v>
      </c>
      <c r="BT42" s="53">
        <v>157.09678443528153</v>
      </c>
      <c r="BU42" s="53">
        <v>157.09678443528153</v>
      </c>
      <c r="BV42" s="53">
        <v>121.09379530151544</v>
      </c>
      <c r="BW42" s="53">
        <v>103.0923007346322</v>
      </c>
      <c r="BX42" s="53">
        <v>103.0923007346322</v>
      </c>
      <c r="BY42" s="53">
        <v>144.82211708068624</v>
      </c>
      <c r="BZ42" s="53">
        <v>148.70515998231301</v>
      </c>
      <c r="CA42" s="53">
        <v>121.09379530151544</v>
      </c>
      <c r="CB42" s="53">
        <v>134.20135407107483</v>
      </c>
      <c r="CC42" s="53">
        <v>162.01345110194794</v>
      </c>
      <c r="CD42" s="53">
        <v>169.01494566883218</v>
      </c>
      <c r="CE42" s="53">
        <v>201.42147201545706</v>
      </c>
      <c r="CF42" s="53">
        <v>162.01345110194794</v>
      </c>
      <c r="CG42" s="53">
        <v>162.01345110194794</v>
      </c>
      <c r="CH42" s="53">
        <v>126.01046196818196</v>
      </c>
      <c r="CI42" s="53">
        <v>108.00896740129869</v>
      </c>
    </row>
    <row r="43" spans="1:87" ht="16.5" customHeight="1" x14ac:dyDescent="0.3">
      <c r="A43" s="360"/>
      <c r="B43" s="360"/>
      <c r="C43" s="1" t="s">
        <v>338</v>
      </c>
      <c r="D43" s="1">
        <v>0</v>
      </c>
      <c r="E43" s="1">
        <v>1</v>
      </c>
      <c r="F43" s="1">
        <v>0</v>
      </c>
      <c r="G43" s="1">
        <v>1</v>
      </c>
      <c r="H43" s="1">
        <v>2</v>
      </c>
      <c r="I43" s="1">
        <v>1</v>
      </c>
      <c r="J43" s="1">
        <v>0</v>
      </c>
      <c r="K43" s="1">
        <v>1</v>
      </c>
      <c r="L43" s="1">
        <v>1</v>
      </c>
      <c r="M43" s="1">
        <v>0</v>
      </c>
      <c r="N43" s="1">
        <v>0</v>
      </c>
      <c r="O43" s="1">
        <v>0</v>
      </c>
      <c r="P43" s="1">
        <v>1</v>
      </c>
      <c r="Q43" s="1">
        <v>0</v>
      </c>
      <c r="R43" s="1">
        <v>1</v>
      </c>
      <c r="S43" s="1">
        <v>1</v>
      </c>
      <c r="T43" s="1">
        <v>2</v>
      </c>
      <c r="U43" s="1">
        <v>1</v>
      </c>
      <c r="V43" s="1">
        <v>1</v>
      </c>
      <c r="W43" s="1">
        <v>1</v>
      </c>
      <c r="X43" s="1">
        <v>2</v>
      </c>
      <c r="Y43" s="1">
        <v>2</v>
      </c>
      <c r="Z43" s="1">
        <v>0</v>
      </c>
      <c r="AA43" s="1">
        <v>0</v>
      </c>
      <c r="AB43" s="1">
        <v>0</v>
      </c>
      <c r="AC43" s="1">
        <v>0</v>
      </c>
      <c r="AD43" s="1">
        <v>1</v>
      </c>
      <c r="AE43" s="1">
        <v>1</v>
      </c>
      <c r="AF43" s="1">
        <v>2</v>
      </c>
      <c r="AG43" s="1">
        <v>1</v>
      </c>
      <c r="AH43" s="1">
        <v>1</v>
      </c>
      <c r="AI43" s="1">
        <v>1</v>
      </c>
      <c r="AJ43" s="1">
        <v>2</v>
      </c>
      <c r="AK43" s="1">
        <v>2</v>
      </c>
      <c r="AL43" s="1">
        <v>0</v>
      </c>
      <c r="AM43" s="1">
        <v>0</v>
      </c>
      <c r="AN43" s="1">
        <v>0</v>
      </c>
      <c r="AO43" s="1">
        <v>0</v>
      </c>
      <c r="AP43" s="1">
        <v>1</v>
      </c>
      <c r="AQ43" s="1">
        <v>1</v>
      </c>
      <c r="AR43" s="1">
        <v>2</v>
      </c>
      <c r="AS43" s="1">
        <v>1</v>
      </c>
      <c r="AT43" s="1">
        <v>1</v>
      </c>
      <c r="AU43" s="1">
        <v>1</v>
      </c>
      <c r="AV43" s="1">
        <v>2</v>
      </c>
      <c r="AW43" s="1">
        <v>2</v>
      </c>
      <c r="AX43" s="1">
        <v>0</v>
      </c>
      <c r="AY43" s="1">
        <v>0</v>
      </c>
      <c r="AZ43" s="1">
        <v>0</v>
      </c>
      <c r="BA43" s="1">
        <v>0</v>
      </c>
      <c r="BB43" s="1">
        <v>1</v>
      </c>
      <c r="BC43" s="1">
        <v>1</v>
      </c>
      <c r="BD43" s="1">
        <v>2</v>
      </c>
      <c r="BE43" s="1">
        <v>1</v>
      </c>
      <c r="BF43" s="1">
        <v>1</v>
      </c>
      <c r="BG43" s="1">
        <v>1</v>
      </c>
      <c r="BH43" s="1">
        <v>2</v>
      </c>
      <c r="BI43" s="1">
        <v>2</v>
      </c>
      <c r="BJ43" s="1">
        <v>0</v>
      </c>
      <c r="BK43" s="1">
        <v>0</v>
      </c>
      <c r="BL43" s="1">
        <v>0</v>
      </c>
      <c r="BM43" s="1">
        <v>0</v>
      </c>
      <c r="BN43" s="1">
        <v>1</v>
      </c>
      <c r="BO43" s="1">
        <v>1</v>
      </c>
      <c r="BP43" s="1">
        <v>2</v>
      </c>
      <c r="BQ43" s="1">
        <v>1</v>
      </c>
      <c r="BR43" s="1">
        <v>1</v>
      </c>
      <c r="BS43" s="1">
        <v>1</v>
      </c>
      <c r="BT43" s="1">
        <v>2</v>
      </c>
      <c r="BU43" s="1">
        <v>2</v>
      </c>
      <c r="BV43" s="1">
        <v>0</v>
      </c>
      <c r="BW43" s="1">
        <v>0</v>
      </c>
      <c r="BX43" s="1">
        <v>0</v>
      </c>
      <c r="BY43" s="1">
        <v>0</v>
      </c>
      <c r="BZ43" s="1">
        <v>1</v>
      </c>
      <c r="CA43" s="1">
        <v>1</v>
      </c>
      <c r="CB43" s="1">
        <v>2</v>
      </c>
      <c r="CC43" s="1">
        <v>1</v>
      </c>
      <c r="CD43" s="1">
        <v>1</v>
      </c>
      <c r="CE43" s="1">
        <v>1</v>
      </c>
      <c r="CF43" s="1">
        <v>2</v>
      </c>
      <c r="CG43" s="1">
        <v>2</v>
      </c>
      <c r="CH43" s="1">
        <v>0</v>
      </c>
      <c r="CI43" s="1">
        <v>0</v>
      </c>
    </row>
    <row r="44" spans="1:87" ht="16.5" customHeight="1" x14ac:dyDescent="0.3">
      <c r="A44" s="360"/>
      <c r="B44" s="360"/>
      <c r="C44" s="1" t="s">
        <v>336</v>
      </c>
      <c r="D44" s="1">
        <v>1</v>
      </c>
      <c r="E44" s="1">
        <v>3</v>
      </c>
      <c r="F44" s="1">
        <v>7</v>
      </c>
      <c r="G44" s="1">
        <v>3</v>
      </c>
      <c r="H44" s="1">
        <v>8</v>
      </c>
      <c r="I44" s="1">
        <v>8</v>
      </c>
      <c r="J44" s="1">
        <v>8</v>
      </c>
      <c r="K44" s="1">
        <v>9</v>
      </c>
      <c r="L44" s="1">
        <v>7</v>
      </c>
      <c r="M44" s="1">
        <v>10</v>
      </c>
      <c r="N44" s="1">
        <v>8</v>
      </c>
      <c r="O44" s="1">
        <v>2</v>
      </c>
      <c r="P44" s="1">
        <v>1</v>
      </c>
      <c r="Q44" s="1">
        <v>2</v>
      </c>
      <c r="R44" s="1">
        <v>7</v>
      </c>
      <c r="S44" s="1">
        <v>7</v>
      </c>
      <c r="T44" s="1">
        <v>9</v>
      </c>
      <c r="U44" s="1">
        <v>8</v>
      </c>
      <c r="V44" s="1">
        <v>7</v>
      </c>
      <c r="W44" s="1">
        <v>9</v>
      </c>
      <c r="X44" s="1">
        <v>7</v>
      </c>
      <c r="Y44" s="1">
        <v>7</v>
      </c>
      <c r="Z44" s="1">
        <v>3</v>
      </c>
      <c r="AA44" s="1">
        <v>11</v>
      </c>
      <c r="AB44" s="1">
        <v>1</v>
      </c>
      <c r="AC44" s="1">
        <v>2</v>
      </c>
      <c r="AD44" s="1">
        <v>6</v>
      </c>
      <c r="AE44" s="1">
        <v>6</v>
      </c>
      <c r="AF44" s="1">
        <v>9</v>
      </c>
      <c r="AG44" s="1">
        <v>8</v>
      </c>
      <c r="AH44" s="1">
        <v>7</v>
      </c>
      <c r="AI44" s="1">
        <v>6</v>
      </c>
      <c r="AJ44" s="1">
        <v>1</v>
      </c>
      <c r="AK44" s="1">
        <v>0</v>
      </c>
      <c r="AL44" s="1">
        <v>1</v>
      </c>
      <c r="AM44" s="1">
        <v>35</v>
      </c>
      <c r="AN44" s="1">
        <v>2</v>
      </c>
      <c r="AO44" s="1">
        <v>2</v>
      </c>
      <c r="AP44" s="1">
        <v>5</v>
      </c>
      <c r="AQ44" s="1">
        <v>5</v>
      </c>
      <c r="AR44" s="1">
        <v>7</v>
      </c>
      <c r="AS44" s="1">
        <v>7</v>
      </c>
      <c r="AT44" s="1">
        <v>6</v>
      </c>
      <c r="AU44" s="1">
        <v>6</v>
      </c>
      <c r="AV44" s="1">
        <v>7</v>
      </c>
      <c r="AW44" s="1">
        <v>3</v>
      </c>
      <c r="AX44" s="1">
        <v>0</v>
      </c>
      <c r="AY44" s="1">
        <v>29</v>
      </c>
      <c r="AZ44" s="1">
        <v>1</v>
      </c>
      <c r="BA44" s="1">
        <v>2</v>
      </c>
      <c r="BB44" s="1">
        <v>6</v>
      </c>
      <c r="BC44" s="1">
        <v>5</v>
      </c>
      <c r="BD44" s="1">
        <v>7</v>
      </c>
      <c r="BE44" s="1">
        <v>7</v>
      </c>
      <c r="BF44" s="1">
        <v>7</v>
      </c>
      <c r="BG44" s="1">
        <v>6</v>
      </c>
      <c r="BH44" s="1">
        <v>7</v>
      </c>
      <c r="BI44" s="1">
        <v>3</v>
      </c>
      <c r="BJ44" s="1">
        <v>0</v>
      </c>
      <c r="BK44" s="1">
        <v>29</v>
      </c>
      <c r="BL44" s="1">
        <v>1</v>
      </c>
      <c r="BM44" s="1">
        <v>2</v>
      </c>
      <c r="BN44" s="1">
        <v>5</v>
      </c>
      <c r="BO44" s="1">
        <v>5</v>
      </c>
      <c r="BP44" s="1">
        <v>7</v>
      </c>
      <c r="BQ44" s="1">
        <v>7</v>
      </c>
      <c r="BR44" s="1">
        <v>6</v>
      </c>
      <c r="BS44" s="1">
        <v>6</v>
      </c>
      <c r="BT44" s="1">
        <v>7</v>
      </c>
      <c r="BU44" s="1">
        <v>3</v>
      </c>
      <c r="BV44" s="1">
        <v>0</v>
      </c>
      <c r="BW44" s="1">
        <v>23</v>
      </c>
      <c r="BX44" s="1">
        <v>1</v>
      </c>
      <c r="BY44" s="1">
        <v>2</v>
      </c>
      <c r="BZ44" s="1">
        <v>5</v>
      </c>
      <c r="CA44" s="1">
        <v>5</v>
      </c>
      <c r="CB44" s="1">
        <v>7</v>
      </c>
      <c r="CC44" s="1">
        <v>7</v>
      </c>
      <c r="CD44" s="1">
        <v>7</v>
      </c>
      <c r="CE44" s="1">
        <v>6</v>
      </c>
      <c r="CF44" s="1">
        <v>7</v>
      </c>
      <c r="CG44" s="1">
        <v>3</v>
      </c>
      <c r="CH44" s="1">
        <v>0</v>
      </c>
      <c r="CI44" s="1">
        <v>0</v>
      </c>
    </row>
    <row r="45" spans="1:87" ht="16.5" customHeight="1" x14ac:dyDescent="0.3">
      <c r="A45" s="360"/>
      <c r="B45" s="360"/>
      <c r="C45" s="1" t="s">
        <v>339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3</v>
      </c>
      <c r="J45" s="1">
        <v>0</v>
      </c>
      <c r="K45" s="1">
        <v>0</v>
      </c>
      <c r="L45" s="1">
        <v>0</v>
      </c>
      <c r="M45" s="1">
        <v>0</v>
      </c>
      <c r="N45" s="1">
        <v>2</v>
      </c>
      <c r="O45" s="1">
        <v>0</v>
      </c>
      <c r="P45" s="1">
        <v>0</v>
      </c>
      <c r="Q45" s="1">
        <v>0</v>
      </c>
      <c r="R45" s="1">
        <v>1</v>
      </c>
      <c r="S45" s="1">
        <v>1</v>
      </c>
      <c r="T45" s="1">
        <v>1</v>
      </c>
      <c r="U45" s="1">
        <v>1</v>
      </c>
      <c r="V45" s="1">
        <v>2</v>
      </c>
      <c r="W45" s="1">
        <v>1</v>
      </c>
      <c r="X45" s="1">
        <v>1</v>
      </c>
      <c r="Y45" s="1">
        <v>2</v>
      </c>
      <c r="Z45" s="1">
        <v>0</v>
      </c>
      <c r="AA45" s="1">
        <v>0</v>
      </c>
      <c r="AB45" s="1">
        <v>0</v>
      </c>
      <c r="AC45" s="1">
        <v>0</v>
      </c>
      <c r="AD45" s="1">
        <v>1</v>
      </c>
      <c r="AE45" s="1">
        <v>1</v>
      </c>
      <c r="AF45" s="1">
        <v>1</v>
      </c>
      <c r="AG45" s="1">
        <v>1</v>
      </c>
      <c r="AH45" s="1">
        <v>1</v>
      </c>
      <c r="AI45" s="1">
        <v>1</v>
      </c>
      <c r="AJ45" s="1">
        <v>1</v>
      </c>
      <c r="AK45" s="1">
        <v>1</v>
      </c>
      <c r="AL45" s="1">
        <v>0</v>
      </c>
      <c r="AM45" s="1">
        <v>0</v>
      </c>
      <c r="AN45" s="1">
        <v>0</v>
      </c>
      <c r="AO45" s="1">
        <v>0</v>
      </c>
      <c r="AP45" s="1">
        <v>1</v>
      </c>
      <c r="AQ45" s="1">
        <v>1</v>
      </c>
      <c r="AR45" s="1">
        <v>1</v>
      </c>
      <c r="AS45" s="1">
        <v>1</v>
      </c>
      <c r="AT45" s="1">
        <v>1</v>
      </c>
      <c r="AU45" s="1">
        <v>1</v>
      </c>
      <c r="AV45" s="1">
        <v>1</v>
      </c>
      <c r="AW45" s="1">
        <v>1</v>
      </c>
      <c r="AX45" s="1">
        <v>0</v>
      </c>
      <c r="AY45" s="1">
        <v>0</v>
      </c>
      <c r="AZ45" s="1">
        <v>0</v>
      </c>
      <c r="BA45" s="1">
        <v>0</v>
      </c>
      <c r="BB45" s="1">
        <v>1</v>
      </c>
      <c r="BC45" s="1">
        <v>1</v>
      </c>
      <c r="BD45" s="1">
        <v>1</v>
      </c>
      <c r="BE45" s="1">
        <v>1</v>
      </c>
      <c r="BF45" s="1">
        <v>1</v>
      </c>
      <c r="BG45" s="1">
        <v>1</v>
      </c>
      <c r="BH45" s="1">
        <v>1</v>
      </c>
      <c r="BI45" s="1">
        <v>1</v>
      </c>
      <c r="BJ45" s="1">
        <v>0</v>
      </c>
      <c r="BK45" s="1">
        <v>0</v>
      </c>
      <c r="BL45" s="1">
        <v>0</v>
      </c>
      <c r="BM45" s="1">
        <v>0</v>
      </c>
      <c r="BN45" s="1">
        <v>1</v>
      </c>
      <c r="BO45" s="1">
        <v>1</v>
      </c>
      <c r="BP45" s="1">
        <v>1</v>
      </c>
      <c r="BQ45" s="1">
        <v>1</v>
      </c>
      <c r="BR45" s="1">
        <v>1</v>
      </c>
      <c r="BS45" s="1">
        <v>1</v>
      </c>
      <c r="BT45" s="1">
        <v>1</v>
      </c>
      <c r="BU45" s="1">
        <v>1</v>
      </c>
      <c r="BV45" s="1">
        <v>0</v>
      </c>
      <c r="BW45" s="1">
        <v>0</v>
      </c>
      <c r="BX45" s="1">
        <v>0</v>
      </c>
      <c r="BY45" s="1">
        <v>0</v>
      </c>
      <c r="BZ45" s="1">
        <v>1</v>
      </c>
      <c r="CA45" s="1">
        <v>1</v>
      </c>
      <c r="CB45" s="1">
        <v>1</v>
      </c>
      <c r="CC45" s="1">
        <v>1</v>
      </c>
      <c r="CD45" s="1">
        <v>1</v>
      </c>
      <c r="CE45" s="1">
        <v>1</v>
      </c>
      <c r="CF45" s="1">
        <v>1</v>
      </c>
      <c r="CG45" s="1">
        <v>1</v>
      </c>
      <c r="CH45" s="1">
        <v>0</v>
      </c>
      <c r="CI45" s="1">
        <v>0</v>
      </c>
    </row>
    <row r="46" spans="1:87" ht="16.5" customHeight="1" x14ac:dyDescent="0.3">
      <c r="A46" s="360"/>
      <c r="B46" s="360"/>
      <c r="C46" s="1" t="s">
        <v>340</v>
      </c>
      <c r="D46" s="1">
        <v>0</v>
      </c>
      <c r="E46" s="1">
        <v>0</v>
      </c>
      <c r="F46" s="1">
        <v>1</v>
      </c>
      <c r="G46" s="1">
        <v>0</v>
      </c>
      <c r="H46" s="1">
        <v>1</v>
      </c>
      <c r="I46" s="1">
        <v>0</v>
      </c>
      <c r="J46" s="1">
        <v>2</v>
      </c>
      <c r="K46" s="1">
        <v>0</v>
      </c>
      <c r="L46" s="1">
        <v>1</v>
      </c>
      <c r="M46" s="1">
        <v>1</v>
      </c>
      <c r="N46" s="1">
        <v>0</v>
      </c>
      <c r="O46" s="1">
        <v>2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U46" s="1">
        <v>1</v>
      </c>
      <c r="V46" s="1">
        <v>1</v>
      </c>
      <c r="W46" s="1">
        <v>1</v>
      </c>
      <c r="X46" s="1">
        <v>1</v>
      </c>
      <c r="Y46" s="1">
        <v>1</v>
      </c>
      <c r="Z46" s="1">
        <v>1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1</v>
      </c>
      <c r="AG46" s="1">
        <v>1</v>
      </c>
      <c r="AH46" s="1">
        <v>1</v>
      </c>
      <c r="AI46" s="1">
        <v>1</v>
      </c>
      <c r="AJ46" s="1">
        <v>1</v>
      </c>
      <c r="AK46" s="1">
        <v>1</v>
      </c>
      <c r="AL46" s="1">
        <v>1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1</v>
      </c>
      <c r="AS46" s="1">
        <v>1</v>
      </c>
      <c r="AT46" s="1">
        <v>1</v>
      </c>
      <c r="AU46" s="1">
        <v>1</v>
      </c>
      <c r="AV46" s="1">
        <v>1</v>
      </c>
      <c r="AW46" s="1">
        <v>1</v>
      </c>
      <c r="AX46" s="1">
        <v>1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1</v>
      </c>
      <c r="BE46" s="1">
        <v>1</v>
      </c>
      <c r="BF46" s="1">
        <v>1</v>
      </c>
      <c r="BG46" s="1">
        <v>1</v>
      </c>
      <c r="BH46" s="1">
        <v>1</v>
      </c>
      <c r="BI46" s="1">
        <v>1</v>
      </c>
      <c r="BJ46" s="1">
        <v>1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1</v>
      </c>
      <c r="BQ46" s="1">
        <v>1</v>
      </c>
      <c r="BR46" s="1">
        <v>1</v>
      </c>
      <c r="BS46" s="1">
        <v>1</v>
      </c>
      <c r="BT46" s="1">
        <v>1</v>
      </c>
      <c r="BU46" s="1">
        <v>1</v>
      </c>
      <c r="BV46" s="1">
        <v>1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1</v>
      </c>
      <c r="CC46" s="1">
        <v>1</v>
      </c>
      <c r="CD46" s="1">
        <v>1</v>
      </c>
      <c r="CE46" s="1">
        <v>1</v>
      </c>
      <c r="CF46" s="1">
        <v>1</v>
      </c>
      <c r="CG46" s="1">
        <v>1</v>
      </c>
      <c r="CH46" s="1">
        <v>1</v>
      </c>
      <c r="CI46" s="1">
        <v>0</v>
      </c>
    </row>
    <row r="47" spans="1:87" ht="16.5" customHeight="1" x14ac:dyDescent="0.3">
      <c r="A47" s="360"/>
      <c r="B47" s="360"/>
      <c r="C47" s="1" t="s">
        <v>7</v>
      </c>
      <c r="D47" s="53">
        <f t="shared" ref="D47:G47" si="32">SUM(D41:D46)</f>
        <v>5578.0080221579701</v>
      </c>
      <c r="E47" s="53">
        <f t="shared" si="32"/>
        <v>7820.5993549895438</v>
      </c>
      <c r="F47" s="53">
        <f t="shared" si="32"/>
        <v>9079.9736935564815</v>
      </c>
      <c r="G47" s="53">
        <f t="shared" si="32"/>
        <v>10210.194812741</v>
      </c>
      <c r="H47" s="53">
        <f>SUM(H41:H46)</f>
        <v>10240.514874503824</v>
      </c>
      <c r="I47" s="53">
        <f t="shared" ref="I47:BT47" si="33">SUM(I41:I46)</f>
        <v>10287.021009246784</v>
      </c>
      <c r="J47" s="53">
        <f t="shared" si="33"/>
        <v>9927.9767328966827</v>
      </c>
      <c r="K47" s="53">
        <f t="shared" si="33"/>
        <v>10292.498331486089</v>
      </c>
      <c r="L47" s="53">
        <f t="shared" si="33"/>
        <v>10703.943671071724</v>
      </c>
      <c r="M47" s="53">
        <f t="shared" si="33"/>
        <v>10993.035632896685</v>
      </c>
      <c r="N47" s="53">
        <f t="shared" si="33"/>
        <v>8998.6739051697787</v>
      </c>
      <c r="O47" s="53">
        <f t="shared" si="33"/>
        <v>4779.9643083242727</v>
      </c>
      <c r="P47" s="53">
        <f t="shared" si="33"/>
        <v>5750.0867350200742</v>
      </c>
      <c r="Q47" s="53">
        <f t="shared" si="33"/>
        <v>8960.1202565865533</v>
      </c>
      <c r="R47" s="53">
        <f t="shared" si="33"/>
        <v>11535.841230193073</v>
      </c>
      <c r="S47" s="53">
        <f t="shared" si="33"/>
        <v>11823.043474714299</v>
      </c>
      <c r="T47" s="53">
        <f t="shared" si="33"/>
        <v>11938.956184458893</v>
      </c>
      <c r="U47" s="53">
        <f t="shared" si="33"/>
        <v>11313.227364515902</v>
      </c>
      <c r="V47" s="53">
        <f t="shared" si="33"/>
        <v>11118.543814515902</v>
      </c>
      <c r="W47" s="53">
        <f t="shared" si="33"/>
        <v>11079.293814515901</v>
      </c>
      <c r="X47" s="53">
        <f t="shared" si="33"/>
        <v>11162.1753145159</v>
      </c>
      <c r="Y47" s="53">
        <f t="shared" si="33"/>
        <v>11011.364214515905</v>
      </c>
      <c r="Z47" s="53">
        <f t="shared" si="33"/>
        <v>7467.4745897224211</v>
      </c>
      <c r="AA47" s="53">
        <f t="shared" si="33"/>
        <v>3672.9180369931678</v>
      </c>
      <c r="AB47" s="53">
        <f t="shared" si="33"/>
        <v>5785.1055472875169</v>
      </c>
      <c r="AC47" s="53">
        <f t="shared" si="33"/>
        <v>9459.5523074654575</v>
      </c>
      <c r="AD47" s="53">
        <f t="shared" si="33"/>
        <v>12730.553526758316</v>
      </c>
      <c r="AE47" s="53">
        <f t="shared" si="33"/>
        <v>13177.140334459284</v>
      </c>
      <c r="AF47" s="53">
        <f t="shared" si="33"/>
        <v>13133.456864793483</v>
      </c>
      <c r="AG47" s="53">
        <f t="shared" si="33"/>
        <v>13229.442616872171</v>
      </c>
      <c r="AH47" s="53">
        <f t="shared" si="33"/>
        <v>13356.463316872172</v>
      </c>
      <c r="AI47" s="53">
        <f t="shared" si="33"/>
        <v>13266.870316872173</v>
      </c>
      <c r="AJ47" s="53">
        <f t="shared" si="33"/>
        <v>13457.421316872171</v>
      </c>
      <c r="AK47" s="53">
        <f t="shared" si="33"/>
        <v>13361.98161687217</v>
      </c>
      <c r="AL47" s="53">
        <f t="shared" si="33"/>
        <v>8566.915095313203</v>
      </c>
      <c r="AM47" s="53">
        <f t="shared" si="33"/>
        <v>4094.8581957452616</v>
      </c>
      <c r="AN47" s="53">
        <f t="shared" si="33"/>
        <v>7257.2389969685173</v>
      </c>
      <c r="AO47" s="53">
        <f t="shared" si="33"/>
        <v>10865.243680060594</v>
      </c>
      <c r="AP47" s="53">
        <f t="shared" si="33"/>
        <v>12599.569783685951</v>
      </c>
      <c r="AQ47" s="53">
        <f t="shared" si="33"/>
        <v>12670.441643538838</v>
      </c>
      <c r="AR47" s="53">
        <f t="shared" si="33"/>
        <v>12660.194502309165</v>
      </c>
      <c r="AS47" s="53">
        <f t="shared" si="33"/>
        <v>13164.20282941905</v>
      </c>
      <c r="AT47" s="53">
        <f t="shared" si="33"/>
        <v>13091.16882941905</v>
      </c>
      <c r="AU47" s="53">
        <f t="shared" si="33"/>
        <v>12870.039829419051</v>
      </c>
      <c r="AV47" s="53">
        <f t="shared" si="33"/>
        <v>12713.05282941905</v>
      </c>
      <c r="AW47" s="53">
        <f t="shared" si="33"/>
        <v>13052.055679419051</v>
      </c>
      <c r="AX47" s="53">
        <f t="shared" si="33"/>
        <v>9585.9539653600259</v>
      </c>
      <c r="AY47" s="53">
        <f t="shared" si="33"/>
        <v>5794.0358301882516</v>
      </c>
      <c r="AZ47" s="53">
        <f t="shared" si="33"/>
        <v>7863.1953892860329</v>
      </c>
      <c r="BA47" s="53">
        <f t="shared" si="33"/>
        <v>11592.511301932476</v>
      </c>
      <c r="BB47" s="53">
        <f t="shared" si="33"/>
        <v>14108.016427817642</v>
      </c>
      <c r="BC47" s="53">
        <f t="shared" si="33"/>
        <v>13976.459166085702</v>
      </c>
      <c r="BD47" s="53">
        <f t="shared" si="33"/>
        <v>12963.354850342193</v>
      </c>
      <c r="BE47" s="53">
        <f t="shared" si="33"/>
        <v>13283.830179133305</v>
      </c>
      <c r="BF47" s="53">
        <f t="shared" si="33"/>
        <v>12690.843892855495</v>
      </c>
      <c r="BG47" s="53">
        <f t="shared" si="33"/>
        <v>13447.485392855495</v>
      </c>
      <c r="BH47" s="53">
        <f t="shared" si="33"/>
        <v>13133.356392855492</v>
      </c>
      <c r="BI47" s="53">
        <f t="shared" si="33"/>
        <v>12851.270592855491</v>
      </c>
      <c r="BJ47" s="53">
        <f t="shared" si="33"/>
        <v>8107.3979142408962</v>
      </c>
      <c r="BK47" s="53">
        <f t="shared" si="33"/>
        <v>3884.2303757358104</v>
      </c>
      <c r="BL47" s="53">
        <f t="shared" si="33"/>
        <v>9568.1188975727491</v>
      </c>
      <c r="BM47" s="53">
        <f t="shared" si="33"/>
        <v>12617.077479490703</v>
      </c>
      <c r="BN47" s="53">
        <f t="shared" si="33"/>
        <v>12636.96052239233</v>
      </c>
      <c r="BO47" s="53">
        <f t="shared" si="33"/>
        <v>12598.349157711533</v>
      </c>
      <c r="BP47" s="53">
        <f t="shared" si="33"/>
        <v>12115.456716481092</v>
      </c>
      <c r="BQ47" s="53">
        <f t="shared" si="33"/>
        <v>12051.147987748449</v>
      </c>
      <c r="BR47" s="53">
        <f t="shared" si="33"/>
        <v>10704.233045356521</v>
      </c>
      <c r="BS47" s="53">
        <f t="shared" si="33"/>
        <v>10736.645310839978</v>
      </c>
      <c r="BT47" s="53">
        <f t="shared" si="33"/>
        <v>11188.231550789638</v>
      </c>
      <c r="BU47" s="53">
        <f t="shared" ref="BU47:CI47" si="34">SUM(BU41:BU46)</f>
        <v>10684.231550789638</v>
      </c>
      <c r="BV47" s="53">
        <f t="shared" si="34"/>
        <v>8836.7789451731514</v>
      </c>
      <c r="BW47" s="53">
        <f t="shared" si="34"/>
        <v>6062.5359167793013</v>
      </c>
      <c r="BX47" s="53">
        <f t="shared" si="34"/>
        <v>7993.570246055916</v>
      </c>
      <c r="BY47" s="53">
        <f t="shared" si="34"/>
        <v>10955.821445605254</v>
      </c>
      <c r="BZ47" s="53">
        <f t="shared" si="34"/>
        <v>11175.83992633667</v>
      </c>
      <c r="CA47" s="53">
        <f t="shared" si="34"/>
        <v>11148.228561655871</v>
      </c>
      <c r="CB47" s="53">
        <f t="shared" si="34"/>
        <v>11029.252557384241</v>
      </c>
      <c r="CC47" s="53">
        <f t="shared" si="34"/>
        <v>13418.521567372234</v>
      </c>
      <c r="CD47" s="53">
        <f t="shared" si="34"/>
        <v>12425.523061939119</v>
      </c>
      <c r="CE47" s="53">
        <f t="shared" si="34"/>
        <v>12456.929588285744</v>
      </c>
      <c r="CF47" s="53">
        <f t="shared" si="34"/>
        <v>12919.521567372234</v>
      </c>
      <c r="CG47" s="53">
        <f t="shared" si="34"/>
        <v>12415.521567372234</v>
      </c>
      <c r="CH47" s="53">
        <f t="shared" si="34"/>
        <v>10123.235452530658</v>
      </c>
      <c r="CI47" s="53">
        <f t="shared" si="34"/>
        <v>7152.9315797078234</v>
      </c>
    </row>
    <row r="48" spans="1:87" ht="16.5" customHeight="1" x14ac:dyDescent="0.3">
      <c r="A48" s="360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</row>
    <row r="49" spans="1:87" ht="16.5" customHeight="1" x14ac:dyDescent="0.3">
      <c r="A49" s="360"/>
      <c r="B49" s="360" t="s">
        <v>744</v>
      </c>
      <c r="C49" s="1" t="s">
        <v>341</v>
      </c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</row>
    <row r="50" spans="1:87" ht="16.5" customHeight="1" x14ac:dyDescent="0.3">
      <c r="A50" s="360"/>
      <c r="B50" s="360"/>
      <c r="C50" s="1" t="s">
        <v>334</v>
      </c>
      <c r="D50" s="53">
        <f t="shared" ref="D50:G50" si="35">D29</f>
        <v>2739.9710221579699</v>
      </c>
      <c r="E50" s="53">
        <f t="shared" si="35"/>
        <v>3545.7799627409704</v>
      </c>
      <c r="F50" s="53">
        <f t="shared" si="35"/>
        <v>3722.2639627409699</v>
      </c>
      <c r="G50" s="53">
        <f t="shared" si="35"/>
        <v>3898.6148127409997</v>
      </c>
      <c r="H50" s="53">
        <f>H29</f>
        <v>8455.1216745659294</v>
      </c>
      <c r="I50" s="53">
        <f t="shared" ref="I50:BT50" si="36">I29</f>
        <v>8510.1568425801179</v>
      </c>
      <c r="J50" s="53">
        <f t="shared" si="36"/>
        <v>8355.8925662300153</v>
      </c>
      <c r="K50" s="53">
        <f t="shared" si="36"/>
        <v>8488.8691648194163</v>
      </c>
      <c r="L50" s="53">
        <f t="shared" si="36"/>
        <v>8735.9145044050565</v>
      </c>
      <c r="M50" s="53">
        <f t="shared" si="36"/>
        <v>9035.9264662300175</v>
      </c>
      <c r="N50" s="53">
        <f t="shared" si="36"/>
        <v>6696.4647385031112</v>
      </c>
      <c r="O50" s="53">
        <f t="shared" si="36"/>
        <v>2813.3996416576056</v>
      </c>
      <c r="P50" s="53">
        <f t="shared" si="36"/>
        <v>2924.7665683534069</v>
      </c>
      <c r="Q50" s="53">
        <f t="shared" si="36"/>
        <v>7436.1664330476269</v>
      </c>
      <c r="R50" s="53">
        <f t="shared" si="36"/>
        <v>10312.73310804762</v>
      </c>
      <c r="S50" s="53">
        <f t="shared" si="36"/>
        <v>10711.894308047631</v>
      </c>
      <c r="T50" s="53">
        <f t="shared" si="36"/>
        <v>10163.980358047631</v>
      </c>
      <c r="U50" s="53">
        <f t="shared" si="36"/>
        <v>9521.5990311825699</v>
      </c>
      <c r="V50" s="53">
        <f t="shared" si="36"/>
        <v>9531.4754811825696</v>
      </c>
      <c r="W50" s="53">
        <f t="shared" si="36"/>
        <v>9257.6854811825688</v>
      </c>
      <c r="X50" s="53">
        <f t="shared" si="36"/>
        <v>9249.4569811825677</v>
      </c>
      <c r="Y50" s="53">
        <f t="shared" si="36"/>
        <v>9041.2258811825704</v>
      </c>
      <c r="Z50" s="53">
        <f t="shared" si="36"/>
        <v>5170.1462563890873</v>
      </c>
      <c r="AA50" s="53">
        <f t="shared" si="36"/>
        <v>1687.1512036598347</v>
      </c>
      <c r="AB50" s="53">
        <f t="shared" si="36"/>
        <v>2948.2202139541841</v>
      </c>
      <c r="AC50" s="53">
        <f t="shared" si="36"/>
        <v>7922.4238442947608</v>
      </c>
      <c r="AD50" s="53">
        <f t="shared" si="36"/>
        <v>11503.25340112595</v>
      </c>
      <c r="AE50" s="53">
        <f t="shared" si="36"/>
        <v>12056.29200112595</v>
      </c>
      <c r="AF50" s="53">
        <f t="shared" si="36"/>
        <v>11348.87900112595</v>
      </c>
      <c r="AG50" s="53">
        <f t="shared" si="36"/>
        <v>11443.650116872172</v>
      </c>
      <c r="AH50" s="53">
        <f t="shared" si="36"/>
        <v>11770.485816872171</v>
      </c>
      <c r="AI50" s="53">
        <f t="shared" si="36"/>
        <v>11443.037816872173</v>
      </c>
      <c r="AJ50" s="53">
        <f t="shared" si="36"/>
        <v>11608.11381687217</v>
      </c>
      <c r="AK50" s="53">
        <f t="shared" si="36"/>
        <v>11389.87411687217</v>
      </c>
      <c r="AL50" s="53">
        <f t="shared" si="36"/>
        <v>6249.6195953132028</v>
      </c>
      <c r="AM50" s="53">
        <f t="shared" si="36"/>
        <v>2094.1046957452609</v>
      </c>
      <c r="AN50" s="53">
        <f t="shared" si="36"/>
        <v>4423.6634969685174</v>
      </c>
      <c r="AO50" s="53">
        <f t="shared" si="36"/>
        <v>9327.3662135388386</v>
      </c>
      <c r="AP50" s="53">
        <f t="shared" si="36"/>
        <v>11364.196613538841</v>
      </c>
      <c r="AQ50" s="53">
        <f t="shared" si="36"/>
        <v>11537.424143538838</v>
      </c>
      <c r="AR50" s="53">
        <f t="shared" si="36"/>
        <v>10861.102643538836</v>
      </c>
      <c r="AS50" s="53">
        <f t="shared" si="36"/>
        <v>11366.451996085716</v>
      </c>
      <c r="AT50" s="53">
        <f t="shared" si="36"/>
        <v>11502.837996085716</v>
      </c>
      <c r="AU50" s="53">
        <f t="shared" si="36"/>
        <v>11056.188996085717</v>
      </c>
      <c r="AV50" s="53">
        <f t="shared" si="36"/>
        <v>10797.681996085716</v>
      </c>
      <c r="AW50" s="53">
        <f t="shared" si="36"/>
        <v>11089.799846085716</v>
      </c>
      <c r="AX50" s="53">
        <f t="shared" si="36"/>
        <v>7294.3671320266913</v>
      </c>
      <c r="AY50" s="53">
        <f t="shared" si="36"/>
        <v>3797.0179968549182</v>
      </c>
      <c r="AZ50" s="53">
        <f t="shared" si="36"/>
        <v>5023.9825559526998</v>
      </c>
      <c r="BA50" s="53">
        <f t="shared" si="36"/>
        <v>10052.135783585753</v>
      </c>
      <c r="BB50" s="53">
        <f t="shared" si="36"/>
        <v>12871.091332752369</v>
      </c>
      <c r="BC50" s="53">
        <f t="shared" si="36"/>
        <v>12848.408332752369</v>
      </c>
      <c r="BD50" s="53">
        <f t="shared" si="36"/>
        <v>11172.082832752369</v>
      </c>
      <c r="BE50" s="53">
        <f t="shared" si="36"/>
        <v>11490.184345799971</v>
      </c>
      <c r="BF50" s="53">
        <f t="shared" si="36"/>
        <v>11103.12305952216</v>
      </c>
      <c r="BG50" s="53">
        <f t="shared" si="36"/>
        <v>11641.16455952216</v>
      </c>
      <c r="BH50" s="53">
        <f t="shared" si="36"/>
        <v>11218.620559522158</v>
      </c>
      <c r="BI50" s="53">
        <f t="shared" si="36"/>
        <v>10886.574759522158</v>
      </c>
      <c r="BJ50" s="53">
        <f t="shared" si="36"/>
        <v>5804.7010809075628</v>
      </c>
      <c r="BK50" s="53">
        <f t="shared" si="36"/>
        <v>1883.3730424024766</v>
      </c>
      <c r="BL50" s="53">
        <f t="shared" si="36"/>
        <v>6719.1440968381175</v>
      </c>
      <c r="BM50" s="53">
        <f t="shared" si="36"/>
        <v>11068.372862410017</v>
      </c>
      <c r="BN50" s="53">
        <f t="shared" si="36"/>
        <v>11405.372862410017</v>
      </c>
      <c r="BO50" s="53">
        <f t="shared" si="36"/>
        <v>11479.372862410017</v>
      </c>
      <c r="BP50" s="53">
        <f t="shared" si="36"/>
        <v>10331.372862410017</v>
      </c>
      <c r="BQ50" s="53">
        <f t="shared" si="36"/>
        <v>10268.051203313167</v>
      </c>
      <c r="BR50" s="53">
        <f t="shared" si="36"/>
        <v>8824.1347663543565</v>
      </c>
      <c r="BS50" s="53">
        <f t="shared" si="36"/>
        <v>8619.1347663543565</v>
      </c>
      <c r="BT50" s="53">
        <f t="shared" si="36"/>
        <v>8981.1347663543565</v>
      </c>
      <c r="BU50" s="53">
        <f t="shared" ref="BU50:CI50" si="37">BU29</f>
        <v>8427.1347663543565</v>
      </c>
      <c r="BV50" s="53">
        <f t="shared" si="37"/>
        <v>6244.6851498716369</v>
      </c>
      <c r="BW50" s="53">
        <f t="shared" si="37"/>
        <v>3763.4436160446694</v>
      </c>
      <c r="BX50" s="53">
        <f t="shared" si="37"/>
        <v>4850.4779453212841</v>
      </c>
      <c r="BY50" s="53">
        <f t="shared" si="37"/>
        <v>9112.9993285245673</v>
      </c>
      <c r="BZ50" s="53">
        <f t="shared" si="37"/>
        <v>9661.1347663543565</v>
      </c>
      <c r="CA50" s="53">
        <f t="shared" si="37"/>
        <v>9735.1347663543565</v>
      </c>
      <c r="CB50" s="53">
        <f t="shared" si="37"/>
        <v>9251.0512033131672</v>
      </c>
      <c r="CC50" s="53">
        <f t="shared" si="37"/>
        <v>11630.508116270286</v>
      </c>
      <c r="CD50" s="53">
        <f t="shared" si="37"/>
        <v>10850.508116270286</v>
      </c>
      <c r="CE50" s="53">
        <f t="shared" si="37"/>
        <v>10645.508116270286</v>
      </c>
      <c r="CF50" s="53">
        <f t="shared" si="37"/>
        <v>11007.508116270286</v>
      </c>
      <c r="CG50" s="53">
        <f t="shared" si="37"/>
        <v>10453.508116270286</v>
      </c>
      <c r="CH50" s="53">
        <f t="shared" si="37"/>
        <v>7826.2249905624758</v>
      </c>
      <c r="CI50" s="53">
        <f t="shared" si="37"/>
        <v>5171.9226123065246</v>
      </c>
    </row>
    <row r="51" spans="1:87" ht="16.5" customHeight="1" x14ac:dyDescent="0.3">
      <c r="A51" s="360"/>
      <c r="B51" s="360"/>
      <c r="C51" s="1" t="s">
        <v>343</v>
      </c>
      <c r="D51" s="53">
        <f t="shared" ref="D51:G51" si="38">D65</f>
        <v>-39.963000000003376</v>
      </c>
      <c r="E51" s="53">
        <f t="shared" si="38"/>
        <v>12.819392248573422</v>
      </c>
      <c r="F51" s="53">
        <f t="shared" si="38"/>
        <v>45.709730815509829</v>
      </c>
      <c r="G51" s="53">
        <f t="shared" si="38"/>
        <v>19.580000000001746</v>
      </c>
      <c r="H51" s="53">
        <f>H65</f>
        <v>47.393199937894678</v>
      </c>
      <c r="I51" s="53">
        <f t="shared" ref="I51:BT51" si="39">I65</f>
        <v>53.864166666666279</v>
      </c>
      <c r="J51" s="53">
        <f t="shared" si="39"/>
        <v>56.084166666671081</v>
      </c>
      <c r="K51" s="53">
        <f t="shared" si="39"/>
        <v>55.629166666669335</v>
      </c>
      <c r="L51" s="53">
        <f t="shared" si="39"/>
        <v>29.02916666667079</v>
      </c>
      <c r="M51" s="53">
        <f t="shared" si="39"/>
        <v>43.10916666666526</v>
      </c>
      <c r="N51" s="53">
        <f t="shared" si="39"/>
        <v>12.209166666671081</v>
      </c>
      <c r="O51" s="53">
        <f t="shared" si="39"/>
        <v>-21.435333333334711</v>
      </c>
      <c r="P51" s="53">
        <f t="shared" si="39"/>
        <v>-15.679833333342685</v>
      </c>
      <c r="Q51" s="53">
        <f t="shared" si="39"/>
        <v>35.953823538933648</v>
      </c>
      <c r="R51" s="53">
        <f t="shared" si="39"/>
        <v>76.108122145451489</v>
      </c>
      <c r="S51" s="53">
        <f t="shared" si="39"/>
        <v>38.149166666666133</v>
      </c>
      <c r="T51" s="53">
        <f t="shared" si="39"/>
        <v>60.975826411264279</v>
      </c>
      <c r="U51" s="53">
        <f t="shared" si="39"/>
        <v>95.628333333334012</v>
      </c>
      <c r="V51" s="53">
        <f t="shared" si="39"/>
        <v>101.06833333333998</v>
      </c>
      <c r="W51" s="53">
        <f t="shared" si="39"/>
        <v>109.6083333333263</v>
      </c>
      <c r="X51" s="53">
        <f t="shared" si="39"/>
        <v>76.718333333326882</v>
      </c>
      <c r="Y51" s="53">
        <f t="shared" si="39"/>
        <v>87.13833333333605</v>
      </c>
      <c r="Z51" s="53">
        <f t="shared" si="39"/>
        <v>43.328333333342016</v>
      </c>
      <c r="AA51" s="53">
        <f t="shared" si="39"/>
        <v>21.766833333327668</v>
      </c>
      <c r="AB51" s="53">
        <f t="shared" si="39"/>
        <v>-3.1146666666681995</v>
      </c>
      <c r="AC51" s="53">
        <f t="shared" si="39"/>
        <v>49.128463170702162</v>
      </c>
      <c r="AD51" s="53">
        <f t="shared" si="39"/>
        <v>81.300125632362324</v>
      </c>
      <c r="AE51" s="53">
        <f t="shared" si="39"/>
        <v>48.848333333335177</v>
      </c>
      <c r="AF51" s="53">
        <f t="shared" si="39"/>
        <v>70.577863667531346</v>
      </c>
      <c r="AG51" s="53">
        <f t="shared" si="39"/>
        <v>124.44986726020579</v>
      </c>
      <c r="AH51" s="53">
        <f t="shared" si="39"/>
        <v>148.97749999999724</v>
      </c>
      <c r="AI51" s="53">
        <f t="shared" si="39"/>
        <v>174.83250000001135</v>
      </c>
      <c r="AJ51" s="53">
        <f t="shared" si="39"/>
        <v>137.30749999998079</v>
      </c>
      <c r="AK51" s="53">
        <f t="shared" si="39"/>
        <v>145.10749999999825</v>
      </c>
      <c r="AL51" s="53">
        <f t="shared" si="39"/>
        <v>113.29550000000017</v>
      </c>
      <c r="AM51" s="53">
        <f t="shared" si="39"/>
        <v>60.753499999998894</v>
      </c>
      <c r="AN51" s="53">
        <f t="shared" si="39"/>
        <v>52.575500000002648</v>
      </c>
      <c r="AO51" s="53">
        <f t="shared" si="39"/>
        <v>103.87746652176793</v>
      </c>
      <c r="AP51" s="53">
        <f t="shared" si="39"/>
        <v>138.37317014710061</v>
      </c>
      <c r="AQ51" s="53">
        <f t="shared" si="39"/>
        <v>110.01750000000175</v>
      </c>
      <c r="AR51" s="53">
        <f t="shared" si="39"/>
        <v>129.09185877033087</v>
      </c>
      <c r="AS51" s="53">
        <f t="shared" si="39"/>
        <v>144.75083333333532</v>
      </c>
      <c r="AT51" s="53">
        <f t="shared" si="39"/>
        <v>152.33083333332979</v>
      </c>
      <c r="AU51" s="53">
        <f t="shared" si="39"/>
        <v>164.85083333333023</v>
      </c>
      <c r="AV51" s="53">
        <f t="shared" si="39"/>
        <v>131.3708333333343</v>
      </c>
      <c r="AW51" s="53">
        <f t="shared" si="39"/>
        <v>132.25583333332906</v>
      </c>
      <c r="AX51" s="53">
        <f t="shared" si="39"/>
        <v>88.586833333345567</v>
      </c>
      <c r="AY51" s="53">
        <f t="shared" si="39"/>
        <v>63.017833333327872</v>
      </c>
      <c r="AZ51" s="53">
        <f t="shared" si="39"/>
        <v>59.212833333334856</v>
      </c>
      <c r="BA51" s="53">
        <f t="shared" si="39"/>
        <v>106.37551834672195</v>
      </c>
      <c r="BB51" s="53">
        <f t="shared" si="39"/>
        <v>138.92509506526403</v>
      </c>
      <c r="BC51" s="53">
        <f t="shared" si="39"/>
        <v>105.05083333334551</v>
      </c>
      <c r="BD51" s="53">
        <f t="shared" si="39"/>
        <v>121.27201758982847</v>
      </c>
      <c r="BE51" s="53">
        <f t="shared" si="39"/>
        <v>140.64583333333212</v>
      </c>
      <c r="BF51" s="53">
        <f t="shared" si="39"/>
        <v>150.72083333333649</v>
      </c>
      <c r="BG51" s="53">
        <f t="shared" si="39"/>
        <v>157.32083333333139</v>
      </c>
      <c r="BH51" s="53">
        <f t="shared" si="39"/>
        <v>130.73583333334318</v>
      </c>
      <c r="BI51" s="53">
        <f t="shared" si="39"/>
        <v>134.69583333333139</v>
      </c>
      <c r="BJ51" s="53">
        <f t="shared" si="39"/>
        <v>99.696833333331597</v>
      </c>
      <c r="BK51" s="53">
        <f t="shared" si="39"/>
        <v>66.857333333333372</v>
      </c>
      <c r="BL51" s="53">
        <f t="shared" si="39"/>
        <v>68.974800734638848</v>
      </c>
      <c r="BM51" s="53">
        <f t="shared" si="39"/>
        <v>114.7046170806716</v>
      </c>
      <c r="BN51" s="53">
        <f t="shared" si="39"/>
        <v>134.5876599823132</v>
      </c>
      <c r="BO51" s="53">
        <f t="shared" si="39"/>
        <v>95.976295301516075</v>
      </c>
      <c r="BP51" s="53">
        <f t="shared" si="39"/>
        <v>114.0838540710829</v>
      </c>
      <c r="BQ51" s="53">
        <f t="shared" si="39"/>
        <v>130.09678443528173</v>
      </c>
      <c r="BR51" s="53">
        <f t="shared" si="39"/>
        <v>144.09827900215896</v>
      </c>
      <c r="BS51" s="53">
        <f t="shared" si="39"/>
        <v>168.51054448561263</v>
      </c>
      <c r="BT51" s="53">
        <f t="shared" si="39"/>
        <v>123.09678443528173</v>
      </c>
      <c r="BU51" s="53">
        <f t="shared" ref="BU51:CI51" si="40">BU65</f>
        <v>127.09678443529265</v>
      </c>
      <c r="BV51" s="53">
        <f t="shared" si="40"/>
        <v>89.093795301512728</v>
      </c>
      <c r="BW51" s="53">
        <f t="shared" si="40"/>
        <v>71.092300734639139</v>
      </c>
      <c r="BX51" s="53">
        <f t="shared" si="40"/>
        <v>63.092300734631863</v>
      </c>
      <c r="BY51" s="53">
        <f t="shared" si="40"/>
        <v>108.82211708067189</v>
      </c>
      <c r="BZ51" s="53">
        <f t="shared" si="40"/>
        <v>117.7051599823244</v>
      </c>
      <c r="CA51" s="53">
        <f t="shared" si="40"/>
        <v>90.093795301501814</v>
      </c>
      <c r="CB51" s="53">
        <f t="shared" si="40"/>
        <v>108.20135407108319</v>
      </c>
      <c r="CC51" s="53">
        <f t="shared" si="40"/>
        <v>135.0134511019678</v>
      </c>
      <c r="CD51" s="53">
        <f t="shared" si="40"/>
        <v>138.01494566881593</v>
      </c>
      <c r="CE51" s="53">
        <f t="shared" si="40"/>
        <v>162.42147201545959</v>
      </c>
      <c r="CF51" s="53">
        <f t="shared" si="40"/>
        <v>128.01345110194961</v>
      </c>
      <c r="CG51" s="53">
        <f t="shared" si="40"/>
        <v>132.01345110194961</v>
      </c>
      <c r="CH51" s="53">
        <f t="shared" si="40"/>
        <v>94.010461968176969</v>
      </c>
      <c r="CI51" s="53">
        <f t="shared" si="40"/>
        <v>76.008967401288828</v>
      </c>
    </row>
    <row r="52" spans="1:87" ht="16.5" customHeight="1" x14ac:dyDescent="0.3">
      <c r="A52" s="360"/>
      <c r="B52" s="360"/>
      <c r="C52" s="1" t="s">
        <v>336</v>
      </c>
      <c r="D52" s="53">
        <f>Mercado!DG160-Mercado!DF160</f>
        <v>-2</v>
      </c>
      <c r="E52" s="53">
        <f>Mercado!DH160-Mercado!DG160</f>
        <v>3</v>
      </c>
      <c r="F52" s="53">
        <f>Mercado!DI160-Mercado!DH160</f>
        <v>7</v>
      </c>
      <c r="G52" s="53">
        <f>Mercado!DJ160-Mercado!DI160</f>
        <v>2</v>
      </c>
      <c r="H52" s="53">
        <f>Mercado!DK160-Mercado!DJ160</f>
        <v>8</v>
      </c>
      <c r="I52" s="53">
        <f>Mercado!DL160-Mercado!DK160</f>
        <v>7</v>
      </c>
      <c r="J52" s="53">
        <f>Mercado!DM160-Mercado!DL160</f>
        <v>8</v>
      </c>
      <c r="K52" s="53">
        <f>Mercado!DN160-Mercado!DM160</f>
        <v>9</v>
      </c>
      <c r="L52" s="53">
        <f>Mercado!DO160-Mercado!DN160</f>
        <v>7</v>
      </c>
      <c r="M52" s="53">
        <f>Mercado!DP160-Mercado!DO160</f>
        <v>10</v>
      </c>
      <c r="N52" s="53">
        <f>Mercado!DQ160-Mercado!DP160</f>
        <v>8</v>
      </c>
      <c r="O52" s="53">
        <f>Mercado!DR160-Mercado!DQ160</f>
        <v>2</v>
      </c>
      <c r="P52" s="53">
        <f>Mercado!DS160-Mercado!DR160</f>
        <v>-1</v>
      </c>
      <c r="Q52" s="53">
        <f>Mercado!DT160-Mercado!DS160</f>
        <v>1</v>
      </c>
      <c r="R52" s="53">
        <f>Mercado!DU160-Mercado!DT160</f>
        <v>7</v>
      </c>
      <c r="S52" s="53">
        <f>Mercado!DV160-Mercado!DU160</f>
        <v>7</v>
      </c>
      <c r="T52" s="53">
        <f>Mercado!DW160-Mercado!DV160</f>
        <v>9</v>
      </c>
      <c r="U52" s="53">
        <f>Mercado!DX160-Mercado!DW160</f>
        <v>7</v>
      </c>
      <c r="V52" s="53">
        <f>Mercado!DY160-Mercado!DX160</f>
        <v>7</v>
      </c>
      <c r="W52" s="53">
        <f>Mercado!DZ160-Mercado!DY160</f>
        <v>9</v>
      </c>
      <c r="X52" s="53">
        <f>Mercado!EA160-Mercado!DZ160</f>
        <v>7</v>
      </c>
      <c r="Y52" s="53">
        <f>Mercado!EB160-Mercado!EA160</f>
        <v>7</v>
      </c>
      <c r="Z52" s="53">
        <f>Mercado!EC160-Mercado!EB160</f>
        <v>3</v>
      </c>
      <c r="AA52" s="53">
        <f>Mercado!ED160-Mercado!EC160</f>
        <v>11</v>
      </c>
      <c r="AB52" s="53">
        <f>Mercado!EE160-Mercado!ED160</f>
        <v>-2</v>
      </c>
      <c r="AC52" s="53">
        <f>Mercado!EF160-Mercado!EE160</f>
        <v>2</v>
      </c>
      <c r="AD52" s="53">
        <f>Mercado!EG160-Mercado!EF160</f>
        <v>6</v>
      </c>
      <c r="AE52" s="53">
        <f>Mercado!EH160-Mercado!EG160</f>
        <v>6</v>
      </c>
      <c r="AF52" s="53">
        <f>Mercado!EI160-Mercado!EH160</f>
        <v>9</v>
      </c>
      <c r="AG52" s="53">
        <f>Mercado!EJ160-Mercado!EI160</f>
        <v>8</v>
      </c>
      <c r="AH52" s="53">
        <f>Mercado!EK160-Mercado!EJ160</f>
        <v>7</v>
      </c>
      <c r="AI52" s="53">
        <f>Mercado!EL160-Mercado!EK160</f>
        <v>6</v>
      </c>
      <c r="AJ52" s="53">
        <f>Mercado!EM160-Mercado!EL160</f>
        <v>1</v>
      </c>
      <c r="AK52" s="53">
        <f>Mercado!EN160-Mercado!EM160</f>
        <v>0</v>
      </c>
      <c r="AL52" s="53">
        <f>Mercado!EO160-Mercado!EN160</f>
        <v>1</v>
      </c>
      <c r="AM52" s="53">
        <f>Mercado!EP160-Mercado!EO160</f>
        <v>35</v>
      </c>
      <c r="AN52" s="53">
        <f>Mercado!EQ160-Mercado!EP160</f>
        <v>2</v>
      </c>
      <c r="AO52" s="53">
        <f>Mercado!ER160-Mercado!EQ160</f>
        <v>2</v>
      </c>
      <c r="AP52" s="53">
        <f>Mercado!ES160-Mercado!ER160</f>
        <v>5</v>
      </c>
      <c r="AQ52" s="53">
        <f>Mercado!ET160-Mercado!ES160</f>
        <v>5</v>
      </c>
      <c r="AR52" s="53">
        <f>Mercado!EU160-Mercado!ET160</f>
        <v>7</v>
      </c>
      <c r="AS52" s="53">
        <f>Mercado!EV160-Mercado!EU160</f>
        <v>7</v>
      </c>
      <c r="AT52" s="53">
        <f>Mercado!EW160-Mercado!EV160</f>
        <v>6</v>
      </c>
      <c r="AU52" s="53">
        <f>Mercado!EX160-Mercado!EW160</f>
        <v>6</v>
      </c>
      <c r="AV52" s="53">
        <f>Mercado!EY160-Mercado!EX160</f>
        <v>7</v>
      </c>
      <c r="AW52" s="53">
        <f>Mercado!EZ160-Mercado!EY160</f>
        <v>3</v>
      </c>
      <c r="AX52" s="53">
        <f>Mercado!FA160-Mercado!EZ160</f>
        <v>0</v>
      </c>
      <c r="AY52" s="53">
        <f>Mercado!FB160-Mercado!FA160</f>
        <v>29</v>
      </c>
      <c r="AZ52" s="53">
        <f>Mercado!FC160-Mercado!FB160</f>
        <v>1</v>
      </c>
      <c r="BA52" s="53">
        <f>Mercado!FD160-Mercado!FC160</f>
        <v>2</v>
      </c>
      <c r="BB52" s="53">
        <f>Mercado!FE160-Mercado!FD160</f>
        <v>6</v>
      </c>
      <c r="BC52" s="53">
        <f>Mercado!FF160-Mercado!FE160</f>
        <v>5</v>
      </c>
      <c r="BD52" s="53">
        <f>Mercado!FG160-Mercado!FF160</f>
        <v>7</v>
      </c>
      <c r="BE52" s="53">
        <f>Mercado!FH160-Mercado!FG160</f>
        <v>7</v>
      </c>
      <c r="BF52" s="53">
        <f>Mercado!FI160-Mercado!FH160</f>
        <v>7</v>
      </c>
      <c r="BG52" s="53">
        <f>Mercado!FJ160-Mercado!FI160</f>
        <v>6</v>
      </c>
      <c r="BH52" s="53">
        <f>Mercado!FK160-Mercado!FJ160</f>
        <v>7</v>
      </c>
      <c r="BI52" s="53">
        <f>Mercado!FL160-Mercado!FK160</f>
        <v>3</v>
      </c>
      <c r="BJ52" s="53">
        <f>Mercado!FM160-Mercado!FL160</f>
        <v>0</v>
      </c>
      <c r="BK52" s="53">
        <f>Mercado!FN160-Mercado!FM160</f>
        <v>29</v>
      </c>
      <c r="BL52" s="53">
        <f>Mercado!FO160-Mercado!FN160</f>
        <v>1</v>
      </c>
      <c r="BM52" s="53">
        <f>Mercado!FP160-Mercado!FO160</f>
        <v>2</v>
      </c>
      <c r="BN52" s="53">
        <f>Mercado!FQ160-Mercado!FP160</f>
        <v>5</v>
      </c>
      <c r="BO52" s="53">
        <f>Mercado!FR160-Mercado!FQ160</f>
        <v>5</v>
      </c>
      <c r="BP52" s="53">
        <f>Mercado!FS160-Mercado!FR160</f>
        <v>7</v>
      </c>
      <c r="BQ52" s="53">
        <f>Mercado!FT160-Mercado!FS160</f>
        <v>7</v>
      </c>
      <c r="BR52" s="53">
        <f>Mercado!FU160-Mercado!FT160</f>
        <v>6</v>
      </c>
      <c r="BS52" s="53">
        <f>Mercado!FV160-Mercado!FU160</f>
        <v>6</v>
      </c>
      <c r="BT52" s="53">
        <f>Mercado!FW160-Mercado!FV160</f>
        <v>7</v>
      </c>
      <c r="BU52" s="53">
        <f>Mercado!FX160-Mercado!FW160</f>
        <v>3</v>
      </c>
      <c r="BV52" s="53">
        <f>Mercado!FY160-Mercado!FX160</f>
        <v>0</v>
      </c>
      <c r="BW52" s="53">
        <f>Mercado!FZ160-Mercado!FY160</f>
        <v>23</v>
      </c>
      <c r="BX52" s="53">
        <f>Mercado!GA160-Mercado!FZ160</f>
        <v>1</v>
      </c>
      <c r="BY52" s="53">
        <f>Mercado!GB160-Mercado!GA160</f>
        <v>2</v>
      </c>
      <c r="BZ52" s="53">
        <f>Mercado!GC160-Mercado!GB160</f>
        <v>5</v>
      </c>
      <c r="CA52" s="53">
        <f>Mercado!GD160-Mercado!GC160</f>
        <v>5</v>
      </c>
      <c r="CB52" s="53">
        <f>Mercado!GE160-Mercado!GD160</f>
        <v>7</v>
      </c>
      <c r="CC52" s="53">
        <f>Mercado!GF160-Mercado!GE160</f>
        <v>7</v>
      </c>
      <c r="CD52" s="53">
        <f>Mercado!GG160-Mercado!GF160</f>
        <v>7</v>
      </c>
      <c r="CE52" s="53">
        <f>Mercado!GH160-Mercado!GG160</f>
        <v>6</v>
      </c>
      <c r="CF52" s="53">
        <f>Mercado!GI160-Mercado!GH160</f>
        <v>7</v>
      </c>
      <c r="CG52" s="53">
        <f>Mercado!GJ160-Mercado!GI160</f>
        <v>3</v>
      </c>
      <c r="CH52" s="53">
        <f>Mercado!GK160-Mercado!GJ160</f>
        <v>0</v>
      </c>
      <c r="CI52" s="53">
        <f>Mercado!GL160-Mercado!GK160</f>
        <v>0</v>
      </c>
    </row>
    <row r="53" spans="1:87" ht="16.5" customHeight="1" x14ac:dyDescent="0.3">
      <c r="A53" s="360"/>
      <c r="B53" s="360"/>
      <c r="C53" s="1" t="s">
        <v>339</v>
      </c>
      <c r="D53" s="53">
        <f>Mercado!DG163-Mercado!DF163</f>
        <v>0</v>
      </c>
      <c r="E53" s="53">
        <f>Mercado!DH163-Mercado!DG163</f>
        <v>0</v>
      </c>
      <c r="F53" s="53">
        <f>Mercado!DI163-Mercado!DH163</f>
        <v>0</v>
      </c>
      <c r="G53" s="53">
        <f>Mercado!DJ163-Mercado!DI163</f>
        <v>0</v>
      </c>
      <c r="H53" s="53">
        <f>Mercado!DK163-Mercado!DJ163</f>
        <v>0</v>
      </c>
      <c r="I53" s="53">
        <f>Mercado!DL163-Mercado!DK163</f>
        <v>3</v>
      </c>
      <c r="J53" s="53">
        <f>Mercado!DM163-Mercado!DL163</f>
        <v>0</v>
      </c>
      <c r="K53" s="53">
        <f>Mercado!DN163-Mercado!DM163</f>
        <v>0</v>
      </c>
      <c r="L53" s="53">
        <f>Mercado!DO163-Mercado!DN163</f>
        <v>0</v>
      </c>
      <c r="M53" s="53">
        <f>Mercado!DP163-Mercado!DO163</f>
        <v>0</v>
      </c>
      <c r="N53" s="53">
        <f>Mercado!DQ163-Mercado!DP163</f>
        <v>2</v>
      </c>
      <c r="O53" s="53">
        <f>Mercado!DR163-Mercado!DQ163</f>
        <v>0</v>
      </c>
      <c r="P53" s="53">
        <f>Mercado!DS163-Mercado!DR163</f>
        <v>0</v>
      </c>
      <c r="Q53" s="53">
        <f>Mercado!DT163-Mercado!DS163</f>
        <v>0</v>
      </c>
      <c r="R53" s="53">
        <f>Mercado!DU163-Mercado!DT163</f>
        <v>1</v>
      </c>
      <c r="S53" s="53">
        <f>Mercado!DV163-Mercado!DU163</f>
        <v>1</v>
      </c>
      <c r="T53" s="53">
        <f>Mercado!DW163-Mercado!DV163</f>
        <v>1</v>
      </c>
      <c r="U53" s="53">
        <f>Mercado!DX163-Mercado!DW163</f>
        <v>1</v>
      </c>
      <c r="V53" s="53">
        <f>Mercado!DY163-Mercado!DX163</f>
        <v>2</v>
      </c>
      <c r="W53" s="53">
        <f>Mercado!DZ163-Mercado!DY163</f>
        <v>1</v>
      </c>
      <c r="X53" s="53">
        <f>Mercado!EA163-Mercado!DZ163</f>
        <v>1</v>
      </c>
      <c r="Y53" s="53">
        <f>Mercado!EB163-Mercado!EA163</f>
        <v>2</v>
      </c>
      <c r="Z53" s="53">
        <f>Mercado!EC163-Mercado!EB163</f>
        <v>0</v>
      </c>
      <c r="AA53" s="53">
        <f>Mercado!ED163-Mercado!EC163</f>
        <v>0</v>
      </c>
      <c r="AB53" s="53">
        <f>Mercado!EE163-Mercado!ED163</f>
        <v>0</v>
      </c>
      <c r="AC53" s="53">
        <f>Mercado!EF163-Mercado!EE163</f>
        <v>0</v>
      </c>
      <c r="AD53" s="53">
        <f>Mercado!EG163-Mercado!EF163</f>
        <v>1</v>
      </c>
      <c r="AE53" s="53">
        <f>Mercado!EH163-Mercado!EG163</f>
        <v>1</v>
      </c>
      <c r="AF53" s="53">
        <f>Mercado!EI163-Mercado!EH163</f>
        <v>1</v>
      </c>
      <c r="AG53" s="53">
        <f>Mercado!EJ163-Mercado!EI163</f>
        <v>1</v>
      </c>
      <c r="AH53" s="53">
        <f>Mercado!EK163-Mercado!EJ163</f>
        <v>1</v>
      </c>
      <c r="AI53" s="53">
        <f>Mercado!EL163-Mercado!EK163</f>
        <v>1</v>
      </c>
      <c r="AJ53" s="53">
        <f>Mercado!EM163-Mercado!EL163</f>
        <v>1</v>
      </c>
      <c r="AK53" s="53">
        <f>Mercado!EN163-Mercado!EM163</f>
        <v>1</v>
      </c>
      <c r="AL53" s="53">
        <f>Mercado!EO163-Mercado!EN163</f>
        <v>0</v>
      </c>
      <c r="AM53" s="53">
        <f>Mercado!EP163-Mercado!EO163</f>
        <v>0</v>
      </c>
      <c r="AN53" s="53">
        <f>Mercado!EQ163-Mercado!EP163</f>
        <v>0</v>
      </c>
      <c r="AO53" s="53">
        <f>Mercado!ER163-Mercado!EQ163</f>
        <v>0</v>
      </c>
      <c r="AP53" s="53">
        <f>Mercado!ES163-Mercado!ER163</f>
        <v>1</v>
      </c>
      <c r="AQ53" s="53">
        <f>Mercado!ET163-Mercado!ES163</f>
        <v>1</v>
      </c>
      <c r="AR53" s="53">
        <f>Mercado!EU163-Mercado!ET163</f>
        <v>1</v>
      </c>
      <c r="AS53" s="53">
        <f>Mercado!EV163-Mercado!EU163</f>
        <v>1</v>
      </c>
      <c r="AT53" s="53">
        <f>Mercado!EW163-Mercado!EV163</f>
        <v>1</v>
      </c>
      <c r="AU53" s="53">
        <f>Mercado!EX163-Mercado!EW163</f>
        <v>1</v>
      </c>
      <c r="AV53" s="53">
        <f>Mercado!EY163-Mercado!EX163</f>
        <v>1</v>
      </c>
      <c r="AW53" s="53">
        <f>Mercado!EZ163-Mercado!EY163</f>
        <v>1</v>
      </c>
      <c r="AX53" s="53">
        <f>Mercado!FA163-Mercado!EZ163</f>
        <v>0</v>
      </c>
      <c r="AY53" s="53">
        <f>Mercado!FB163-Mercado!FA163</f>
        <v>0</v>
      </c>
      <c r="AZ53" s="53">
        <f>Mercado!FC163-Mercado!FB163</f>
        <v>0</v>
      </c>
      <c r="BA53" s="53">
        <f>Mercado!FD163-Mercado!FC163</f>
        <v>0</v>
      </c>
      <c r="BB53" s="53">
        <f>Mercado!FE163-Mercado!FD163</f>
        <v>1</v>
      </c>
      <c r="BC53" s="53">
        <f>Mercado!FF163-Mercado!FE163</f>
        <v>1</v>
      </c>
      <c r="BD53" s="53">
        <f>Mercado!FG163-Mercado!FF163</f>
        <v>1</v>
      </c>
      <c r="BE53" s="53">
        <f>Mercado!FH163-Mercado!FG163</f>
        <v>1</v>
      </c>
      <c r="BF53" s="53">
        <f>Mercado!FI163-Mercado!FH163</f>
        <v>1</v>
      </c>
      <c r="BG53" s="53">
        <f>Mercado!FJ163-Mercado!FI163</f>
        <v>1</v>
      </c>
      <c r="BH53" s="53">
        <f>Mercado!FK163-Mercado!FJ163</f>
        <v>1</v>
      </c>
      <c r="BI53" s="53">
        <f>Mercado!FL163-Mercado!FK163</f>
        <v>1</v>
      </c>
      <c r="BJ53" s="53">
        <f>Mercado!FM163-Mercado!FL163</f>
        <v>0</v>
      </c>
      <c r="BK53" s="53">
        <f>Mercado!FN163-Mercado!FM163</f>
        <v>0</v>
      </c>
      <c r="BL53" s="53">
        <f>Mercado!FO163-Mercado!FN163</f>
        <v>0</v>
      </c>
      <c r="BM53" s="53">
        <f>Mercado!FP163-Mercado!FO163</f>
        <v>0</v>
      </c>
      <c r="BN53" s="53">
        <f>Mercado!FQ163-Mercado!FP163</f>
        <v>1</v>
      </c>
      <c r="BO53" s="53">
        <f>Mercado!FR163-Mercado!FQ163</f>
        <v>1</v>
      </c>
      <c r="BP53" s="53">
        <f>Mercado!FS163-Mercado!FR163</f>
        <v>1</v>
      </c>
      <c r="BQ53" s="53">
        <f>Mercado!FT163-Mercado!FS163</f>
        <v>1</v>
      </c>
      <c r="BR53" s="53">
        <f>Mercado!FU163-Mercado!FT163</f>
        <v>1</v>
      </c>
      <c r="BS53" s="53">
        <f>Mercado!FV163-Mercado!FU163</f>
        <v>1</v>
      </c>
      <c r="BT53" s="53">
        <f>Mercado!FW163-Mercado!FV163</f>
        <v>1</v>
      </c>
      <c r="BU53" s="53">
        <f>Mercado!FX163-Mercado!FW163</f>
        <v>1</v>
      </c>
      <c r="BV53" s="53">
        <f>Mercado!FY163-Mercado!FX163</f>
        <v>0</v>
      </c>
      <c r="BW53" s="53">
        <f>Mercado!FZ163-Mercado!FY163</f>
        <v>0</v>
      </c>
      <c r="BX53" s="53">
        <f>Mercado!GA163-Mercado!FZ163</f>
        <v>0</v>
      </c>
      <c r="BY53" s="53">
        <f>Mercado!GB163-Mercado!GA163</f>
        <v>0</v>
      </c>
      <c r="BZ53" s="53">
        <f>Mercado!GC163-Mercado!GB163</f>
        <v>1</v>
      </c>
      <c r="CA53" s="53">
        <f>Mercado!GD163-Mercado!GC163</f>
        <v>1</v>
      </c>
      <c r="CB53" s="53">
        <f>Mercado!GE163-Mercado!GD163</f>
        <v>1</v>
      </c>
      <c r="CC53" s="53">
        <f>Mercado!GF163-Mercado!GE163</f>
        <v>1</v>
      </c>
      <c r="CD53" s="53">
        <f>Mercado!GG163-Mercado!GF163</f>
        <v>1</v>
      </c>
      <c r="CE53" s="53">
        <f>Mercado!GH163-Mercado!GG163</f>
        <v>1</v>
      </c>
      <c r="CF53" s="53">
        <f>Mercado!GI163-Mercado!GH163</f>
        <v>1</v>
      </c>
      <c r="CG53" s="53">
        <f>Mercado!GJ163-Mercado!GI163</f>
        <v>1</v>
      </c>
      <c r="CH53" s="53">
        <f>Mercado!GK163-Mercado!GJ163</f>
        <v>0</v>
      </c>
      <c r="CI53" s="53">
        <f>Mercado!GL163-Mercado!GK163</f>
        <v>0</v>
      </c>
    </row>
    <row r="54" spans="1:87" ht="16.5" customHeight="1" x14ac:dyDescent="0.3">
      <c r="A54" s="360"/>
      <c r="B54" s="360"/>
      <c r="C54" s="1" t="s">
        <v>340</v>
      </c>
      <c r="D54" s="53">
        <f>Mercado!DG164-Mercado!DF164</f>
        <v>0</v>
      </c>
      <c r="E54" s="53">
        <f>Mercado!DH164-Mercado!DG164</f>
        <v>0</v>
      </c>
      <c r="F54" s="53">
        <f>Mercado!DI164-Mercado!DH164</f>
        <v>1</v>
      </c>
      <c r="G54" s="53">
        <f>Mercado!DJ164-Mercado!DI164</f>
        <v>0</v>
      </c>
      <c r="H54" s="53">
        <f>Mercado!DK164-Mercado!DJ164</f>
        <v>1</v>
      </c>
      <c r="I54" s="53">
        <f>Mercado!DL164-Mercado!DK164</f>
        <v>0</v>
      </c>
      <c r="J54" s="53">
        <f>Mercado!DM164-Mercado!DL164</f>
        <v>2</v>
      </c>
      <c r="K54" s="53">
        <f>Mercado!DN164-Mercado!DM164</f>
        <v>0</v>
      </c>
      <c r="L54" s="53">
        <f>Mercado!DO164-Mercado!DN164</f>
        <v>1</v>
      </c>
      <c r="M54" s="53">
        <f>Mercado!DP164-Mercado!DO164</f>
        <v>1</v>
      </c>
      <c r="N54" s="53">
        <f>Mercado!DQ164-Mercado!DP164</f>
        <v>0</v>
      </c>
      <c r="O54" s="53">
        <f>Mercado!DR164-Mercado!DQ164</f>
        <v>2</v>
      </c>
      <c r="P54" s="53">
        <f>Mercado!DS164-Mercado!DR164</f>
        <v>1</v>
      </c>
      <c r="Q54" s="53">
        <f>Mercado!DT164-Mercado!DS164</f>
        <v>0</v>
      </c>
      <c r="R54" s="53">
        <f>Mercado!DU164-Mercado!DT164</f>
        <v>0</v>
      </c>
      <c r="S54" s="53">
        <f>Mercado!DV164-Mercado!DU164</f>
        <v>0</v>
      </c>
      <c r="T54" s="53">
        <f>Mercado!DW164-Mercado!DV164</f>
        <v>1</v>
      </c>
      <c r="U54" s="53">
        <f>Mercado!DX164-Mercado!DW164</f>
        <v>1</v>
      </c>
      <c r="V54" s="53">
        <f>Mercado!DY164-Mercado!DX164</f>
        <v>1</v>
      </c>
      <c r="W54" s="53">
        <f>Mercado!DZ164-Mercado!DY164</f>
        <v>1</v>
      </c>
      <c r="X54" s="53">
        <f>Mercado!EA164-Mercado!DZ164</f>
        <v>1</v>
      </c>
      <c r="Y54" s="53">
        <f>Mercado!EB164-Mercado!EA164</f>
        <v>1</v>
      </c>
      <c r="Z54" s="53">
        <f>Mercado!EC164-Mercado!EB164</f>
        <v>1</v>
      </c>
      <c r="AA54" s="53">
        <f>Mercado!ED164-Mercado!EC164</f>
        <v>0</v>
      </c>
      <c r="AB54" s="53">
        <f>Mercado!EE164-Mercado!ED164</f>
        <v>0</v>
      </c>
      <c r="AC54" s="53">
        <f>Mercado!EF164-Mercado!EE164</f>
        <v>0</v>
      </c>
      <c r="AD54" s="53">
        <f>Mercado!EG164-Mercado!EF164</f>
        <v>0</v>
      </c>
      <c r="AE54" s="53">
        <f>Mercado!EH164-Mercado!EG164</f>
        <v>0</v>
      </c>
      <c r="AF54" s="53">
        <f>Mercado!EI164-Mercado!EH164</f>
        <v>1</v>
      </c>
      <c r="AG54" s="53">
        <f>Mercado!EJ164-Mercado!EI164</f>
        <v>1</v>
      </c>
      <c r="AH54" s="53">
        <f>Mercado!EK164-Mercado!EJ164</f>
        <v>1</v>
      </c>
      <c r="AI54" s="53">
        <f>Mercado!EL164-Mercado!EK164</f>
        <v>1</v>
      </c>
      <c r="AJ54" s="53">
        <f>Mercado!EM164-Mercado!EL164</f>
        <v>1</v>
      </c>
      <c r="AK54" s="53">
        <f>Mercado!EN164-Mercado!EM164</f>
        <v>1</v>
      </c>
      <c r="AL54" s="53">
        <f>Mercado!EO164-Mercado!EN164</f>
        <v>1</v>
      </c>
      <c r="AM54" s="53">
        <f>Mercado!EP164-Mercado!EO164</f>
        <v>0</v>
      </c>
      <c r="AN54" s="53">
        <f>Mercado!EQ164-Mercado!EP164</f>
        <v>0</v>
      </c>
      <c r="AO54" s="53">
        <f>Mercado!ER164-Mercado!EQ164</f>
        <v>0</v>
      </c>
      <c r="AP54" s="53">
        <f>Mercado!ES164-Mercado!ER164</f>
        <v>0</v>
      </c>
      <c r="AQ54" s="53">
        <f>Mercado!ET164-Mercado!ES164</f>
        <v>0</v>
      </c>
      <c r="AR54" s="53">
        <f>Mercado!EU164-Mercado!ET164</f>
        <v>1</v>
      </c>
      <c r="AS54" s="53">
        <f>Mercado!EV164-Mercado!EU164</f>
        <v>1</v>
      </c>
      <c r="AT54" s="53">
        <f>Mercado!EW164-Mercado!EV164</f>
        <v>1</v>
      </c>
      <c r="AU54" s="53">
        <f>Mercado!EX164-Mercado!EW164</f>
        <v>1</v>
      </c>
      <c r="AV54" s="53">
        <f>Mercado!EY164-Mercado!EX164</f>
        <v>1</v>
      </c>
      <c r="AW54" s="53">
        <f>Mercado!EZ164-Mercado!EY164</f>
        <v>1</v>
      </c>
      <c r="AX54" s="53">
        <f>Mercado!FA164-Mercado!EZ164</f>
        <v>1</v>
      </c>
      <c r="AY54" s="53">
        <f>Mercado!FB164-Mercado!FA164</f>
        <v>0</v>
      </c>
      <c r="AZ54" s="53">
        <f>Mercado!FC164-Mercado!FB164</f>
        <v>0</v>
      </c>
      <c r="BA54" s="53">
        <f>Mercado!FD164-Mercado!FC164</f>
        <v>0</v>
      </c>
      <c r="BB54" s="53">
        <f>Mercado!FE164-Mercado!FD164</f>
        <v>0</v>
      </c>
      <c r="BC54" s="53">
        <f>Mercado!FF164-Mercado!FE164</f>
        <v>0</v>
      </c>
      <c r="BD54" s="53">
        <f>Mercado!FG164-Mercado!FF164</f>
        <v>1</v>
      </c>
      <c r="BE54" s="53">
        <f>Mercado!FH164-Mercado!FG164</f>
        <v>1</v>
      </c>
      <c r="BF54" s="53">
        <f>Mercado!FI164-Mercado!FH164</f>
        <v>1</v>
      </c>
      <c r="BG54" s="53">
        <f>Mercado!FJ164-Mercado!FI164</f>
        <v>1</v>
      </c>
      <c r="BH54" s="53">
        <f>Mercado!FK164-Mercado!FJ164</f>
        <v>1</v>
      </c>
      <c r="BI54" s="53">
        <f>Mercado!FL164-Mercado!FK164</f>
        <v>1</v>
      </c>
      <c r="BJ54" s="53">
        <f>Mercado!FM164-Mercado!FL164</f>
        <v>1</v>
      </c>
      <c r="BK54" s="53">
        <f>Mercado!FN164-Mercado!FM164</f>
        <v>0</v>
      </c>
      <c r="BL54" s="53">
        <f>Mercado!FO164-Mercado!FN164</f>
        <v>0</v>
      </c>
      <c r="BM54" s="53">
        <f>Mercado!FP164-Mercado!FO164</f>
        <v>0</v>
      </c>
      <c r="BN54" s="53">
        <f>Mercado!FQ164-Mercado!FP164</f>
        <v>0</v>
      </c>
      <c r="BO54" s="53">
        <f>Mercado!FR164-Mercado!FQ164</f>
        <v>0</v>
      </c>
      <c r="BP54" s="53">
        <f>Mercado!FS164-Mercado!FR164</f>
        <v>1</v>
      </c>
      <c r="BQ54" s="53">
        <f>Mercado!FT164-Mercado!FS164</f>
        <v>1</v>
      </c>
      <c r="BR54" s="53">
        <f>Mercado!FU164-Mercado!FT164</f>
        <v>1</v>
      </c>
      <c r="BS54" s="53">
        <f>Mercado!FV164-Mercado!FU164</f>
        <v>1</v>
      </c>
      <c r="BT54" s="53">
        <f>Mercado!FW164-Mercado!FV164</f>
        <v>1</v>
      </c>
      <c r="BU54" s="53">
        <f>Mercado!FX164-Mercado!FW164</f>
        <v>1</v>
      </c>
      <c r="BV54" s="53">
        <f>Mercado!FY164-Mercado!FX164</f>
        <v>1</v>
      </c>
      <c r="BW54" s="53">
        <f>Mercado!FZ164-Mercado!FY164</f>
        <v>0</v>
      </c>
      <c r="BX54" s="53">
        <f>Mercado!GA164-Mercado!FZ164</f>
        <v>0</v>
      </c>
      <c r="BY54" s="53">
        <f>Mercado!GB164-Mercado!GA164</f>
        <v>0</v>
      </c>
      <c r="BZ54" s="53">
        <f>Mercado!GC164-Mercado!GB164</f>
        <v>0</v>
      </c>
      <c r="CA54" s="53">
        <f>Mercado!GD164-Mercado!GC164</f>
        <v>0</v>
      </c>
      <c r="CB54" s="53">
        <f>Mercado!GE164-Mercado!GD164</f>
        <v>1</v>
      </c>
      <c r="CC54" s="53">
        <f>Mercado!GF164-Mercado!GE164</f>
        <v>1</v>
      </c>
      <c r="CD54" s="53">
        <f>Mercado!GG164-Mercado!GF164</f>
        <v>1</v>
      </c>
      <c r="CE54" s="53">
        <f>Mercado!GH164-Mercado!GG164</f>
        <v>1</v>
      </c>
      <c r="CF54" s="53">
        <f>Mercado!GI164-Mercado!GH164</f>
        <v>1</v>
      </c>
      <c r="CG54" s="53">
        <f>Mercado!GJ164-Mercado!GI164</f>
        <v>1</v>
      </c>
      <c r="CH54" s="53">
        <f>Mercado!GK164-Mercado!GJ164</f>
        <v>1</v>
      </c>
      <c r="CI54" s="53">
        <f>Mercado!GL164-Mercado!GK164</f>
        <v>0</v>
      </c>
    </row>
    <row r="55" spans="1:87" ht="16.5" customHeight="1" x14ac:dyDescent="0.3">
      <c r="A55" s="360"/>
      <c r="B55" s="360"/>
      <c r="C55" s="1" t="s">
        <v>7</v>
      </c>
      <c r="D55" s="53">
        <f t="shared" ref="D55:G55" si="41">SUM(D50:D54)</f>
        <v>2698.0080221579665</v>
      </c>
      <c r="E55" s="53">
        <f t="shared" si="41"/>
        <v>3561.5993549895438</v>
      </c>
      <c r="F55" s="53">
        <f t="shared" si="41"/>
        <v>3775.9736935564797</v>
      </c>
      <c r="G55" s="53">
        <f t="shared" si="41"/>
        <v>3920.1948127410014</v>
      </c>
      <c r="H55" s="53">
        <f>SUM(H50:H54)</f>
        <v>8511.5148745038241</v>
      </c>
      <c r="I55" s="53">
        <f t="shared" ref="I55:BT55" si="42">SUM(I50:I54)</f>
        <v>8574.0210092467842</v>
      </c>
      <c r="J55" s="53">
        <f t="shared" si="42"/>
        <v>8421.9767328966864</v>
      </c>
      <c r="K55" s="53">
        <f t="shared" si="42"/>
        <v>8553.4983314860856</v>
      </c>
      <c r="L55" s="53">
        <f t="shared" si="42"/>
        <v>8772.9436710717273</v>
      </c>
      <c r="M55" s="53">
        <f t="shared" si="42"/>
        <v>9090.0356328966827</v>
      </c>
      <c r="N55" s="53">
        <f t="shared" si="42"/>
        <v>6718.6739051697823</v>
      </c>
      <c r="O55" s="53">
        <f t="shared" si="42"/>
        <v>2795.9643083242709</v>
      </c>
      <c r="P55" s="53">
        <f t="shared" si="42"/>
        <v>2909.0867350200642</v>
      </c>
      <c r="Q55" s="53">
        <f t="shared" si="42"/>
        <v>7473.1202565865606</v>
      </c>
      <c r="R55" s="53">
        <f t="shared" si="42"/>
        <v>10396.841230193071</v>
      </c>
      <c r="S55" s="53">
        <f t="shared" si="42"/>
        <v>10758.043474714297</v>
      </c>
      <c r="T55" s="53">
        <f t="shared" si="42"/>
        <v>10235.956184458895</v>
      </c>
      <c r="U55" s="53">
        <f t="shared" si="42"/>
        <v>9626.2273645159039</v>
      </c>
      <c r="V55" s="53">
        <f t="shared" si="42"/>
        <v>9642.5438145159096</v>
      </c>
      <c r="W55" s="53">
        <f t="shared" si="42"/>
        <v>9378.2938145158951</v>
      </c>
      <c r="X55" s="53">
        <f t="shared" si="42"/>
        <v>9335.1753145158946</v>
      </c>
      <c r="Y55" s="53">
        <f t="shared" si="42"/>
        <v>9138.3642145159065</v>
      </c>
      <c r="Z55" s="53">
        <f t="shared" si="42"/>
        <v>5217.4745897224293</v>
      </c>
      <c r="AA55" s="53">
        <f t="shared" si="42"/>
        <v>1719.9180369931623</v>
      </c>
      <c r="AB55" s="53">
        <f t="shared" si="42"/>
        <v>2943.1055472875159</v>
      </c>
      <c r="AC55" s="53">
        <f t="shared" si="42"/>
        <v>7973.5523074654629</v>
      </c>
      <c r="AD55" s="53">
        <f t="shared" si="42"/>
        <v>11591.553526758313</v>
      </c>
      <c r="AE55" s="53">
        <f t="shared" si="42"/>
        <v>12112.140334459285</v>
      </c>
      <c r="AF55" s="53">
        <f t="shared" si="42"/>
        <v>11430.456864793481</v>
      </c>
      <c r="AG55" s="53">
        <f t="shared" si="42"/>
        <v>11578.099984132377</v>
      </c>
      <c r="AH55" s="53">
        <f t="shared" si="42"/>
        <v>11928.463316872168</v>
      </c>
      <c r="AI55" s="53">
        <f t="shared" si="42"/>
        <v>11625.870316872184</v>
      </c>
      <c r="AJ55" s="53">
        <f t="shared" si="42"/>
        <v>11748.421316872151</v>
      </c>
      <c r="AK55" s="53">
        <f t="shared" si="42"/>
        <v>11536.981616872168</v>
      </c>
      <c r="AL55" s="53">
        <f t="shared" si="42"/>
        <v>6364.915095313203</v>
      </c>
      <c r="AM55" s="53">
        <f t="shared" si="42"/>
        <v>2189.8581957452598</v>
      </c>
      <c r="AN55" s="53">
        <f t="shared" si="42"/>
        <v>4478.23899696852</v>
      </c>
      <c r="AO55" s="53">
        <f t="shared" si="42"/>
        <v>9433.2436800606065</v>
      </c>
      <c r="AP55" s="53">
        <f t="shared" si="42"/>
        <v>11508.569783685942</v>
      </c>
      <c r="AQ55" s="53">
        <f t="shared" si="42"/>
        <v>11653.441643538839</v>
      </c>
      <c r="AR55" s="53">
        <f t="shared" si="42"/>
        <v>10999.194502309167</v>
      </c>
      <c r="AS55" s="53">
        <f t="shared" si="42"/>
        <v>11520.202829419051</v>
      </c>
      <c r="AT55" s="53">
        <f t="shared" si="42"/>
        <v>11663.168829419046</v>
      </c>
      <c r="AU55" s="53">
        <f t="shared" si="42"/>
        <v>11229.039829419047</v>
      </c>
      <c r="AV55" s="53">
        <f t="shared" si="42"/>
        <v>10938.05282941905</v>
      </c>
      <c r="AW55" s="53">
        <f t="shared" si="42"/>
        <v>11227.055679419045</v>
      </c>
      <c r="AX55" s="53">
        <f t="shared" si="42"/>
        <v>7383.9539653600368</v>
      </c>
      <c r="AY55" s="53">
        <f t="shared" si="42"/>
        <v>3889.0358301882461</v>
      </c>
      <c r="AZ55" s="53">
        <f t="shared" si="42"/>
        <v>5084.1953892860347</v>
      </c>
      <c r="BA55" s="53">
        <f t="shared" si="42"/>
        <v>10160.511301932474</v>
      </c>
      <c r="BB55" s="53">
        <f t="shared" si="42"/>
        <v>13017.016427817633</v>
      </c>
      <c r="BC55" s="53">
        <f t="shared" si="42"/>
        <v>12959.459166085715</v>
      </c>
      <c r="BD55" s="53">
        <f t="shared" si="42"/>
        <v>11302.354850342197</v>
      </c>
      <c r="BE55" s="53">
        <f t="shared" si="42"/>
        <v>11639.830179133303</v>
      </c>
      <c r="BF55" s="53">
        <f t="shared" si="42"/>
        <v>11262.843892855497</v>
      </c>
      <c r="BG55" s="53">
        <f t="shared" si="42"/>
        <v>11806.485392855491</v>
      </c>
      <c r="BH55" s="53">
        <f t="shared" si="42"/>
        <v>11358.356392855501</v>
      </c>
      <c r="BI55" s="53">
        <f t="shared" si="42"/>
        <v>11026.27059285549</v>
      </c>
      <c r="BJ55" s="53">
        <f t="shared" si="42"/>
        <v>5905.3979142408944</v>
      </c>
      <c r="BK55" s="53">
        <f t="shared" si="42"/>
        <v>1979.23037573581</v>
      </c>
      <c r="BL55" s="53">
        <f t="shared" si="42"/>
        <v>6789.1188975727564</v>
      </c>
      <c r="BM55" s="53">
        <f t="shared" si="42"/>
        <v>11185.077479490688</v>
      </c>
      <c r="BN55" s="53">
        <f t="shared" si="42"/>
        <v>11545.96052239233</v>
      </c>
      <c r="BO55" s="53">
        <f t="shared" si="42"/>
        <v>11581.349157711533</v>
      </c>
      <c r="BP55" s="53">
        <f t="shared" si="42"/>
        <v>10454.4567164811</v>
      </c>
      <c r="BQ55" s="53">
        <f t="shared" si="42"/>
        <v>10407.147987748449</v>
      </c>
      <c r="BR55" s="53">
        <f t="shared" si="42"/>
        <v>8976.2330453565155</v>
      </c>
      <c r="BS55" s="53">
        <f t="shared" si="42"/>
        <v>8795.6453108399692</v>
      </c>
      <c r="BT55" s="53">
        <f t="shared" si="42"/>
        <v>9113.2315507896383</v>
      </c>
      <c r="BU55" s="53">
        <f t="shared" ref="BU55:CI55" si="43">SUM(BU50:BU54)</f>
        <v>8559.2315507896492</v>
      </c>
      <c r="BV55" s="53">
        <f t="shared" si="43"/>
        <v>6334.7789451731496</v>
      </c>
      <c r="BW55" s="53">
        <f t="shared" si="43"/>
        <v>3857.5359167793085</v>
      </c>
      <c r="BX55" s="53">
        <f t="shared" si="43"/>
        <v>4914.570246055916</v>
      </c>
      <c r="BY55" s="53">
        <f t="shared" si="43"/>
        <v>9223.8214456052392</v>
      </c>
      <c r="BZ55" s="53">
        <f t="shared" si="43"/>
        <v>9784.8399263366809</v>
      </c>
      <c r="CA55" s="53">
        <f t="shared" si="43"/>
        <v>9831.2285616558584</v>
      </c>
      <c r="CB55" s="53">
        <f t="shared" si="43"/>
        <v>9368.2525573842504</v>
      </c>
      <c r="CC55" s="53">
        <f t="shared" si="43"/>
        <v>11774.521567372254</v>
      </c>
      <c r="CD55" s="53">
        <f t="shared" si="43"/>
        <v>10997.523061939102</v>
      </c>
      <c r="CE55" s="53">
        <f t="shared" si="43"/>
        <v>10815.929588285746</v>
      </c>
      <c r="CF55" s="53">
        <f t="shared" si="43"/>
        <v>11144.521567372236</v>
      </c>
      <c r="CG55" s="53">
        <f t="shared" si="43"/>
        <v>10590.521567372236</v>
      </c>
      <c r="CH55" s="53">
        <f t="shared" si="43"/>
        <v>7921.2354525306528</v>
      </c>
      <c r="CI55" s="53">
        <f t="shared" si="43"/>
        <v>5247.9315797078134</v>
      </c>
    </row>
    <row r="56" spans="1:87" ht="16.5" customHeight="1" x14ac:dyDescent="0.3">
      <c r="A56" s="360"/>
    </row>
    <row r="57" spans="1:87" ht="19.5" customHeight="1" x14ac:dyDescent="0.3">
      <c r="A57" s="360"/>
      <c r="B57" s="360" t="s">
        <v>745</v>
      </c>
      <c r="C57" s="1" t="s">
        <v>342</v>
      </c>
    </row>
    <row r="58" spans="1:87" ht="19.5" customHeight="1" x14ac:dyDescent="0.3">
      <c r="A58" s="360"/>
      <c r="B58" s="360"/>
      <c r="C58" s="1" t="s">
        <v>334</v>
      </c>
      <c r="D58" s="53">
        <f t="shared" ref="D58:BO58" si="44">D33</f>
        <v>26099</v>
      </c>
      <c r="E58" s="53">
        <f t="shared" si="44"/>
        <v>10715</v>
      </c>
      <c r="F58" s="53">
        <f t="shared" si="44"/>
        <v>6311</v>
      </c>
      <c r="G58" s="53">
        <f t="shared" si="44"/>
        <v>17374</v>
      </c>
      <c r="H58" s="53">
        <f t="shared" si="44"/>
        <v>18180</v>
      </c>
      <c r="I58" s="53">
        <f t="shared" si="44"/>
        <v>8510.156842580087</v>
      </c>
      <c r="J58" s="53">
        <f t="shared" si="44"/>
        <v>8355.8925662299516</v>
      </c>
      <c r="K58" s="53">
        <f t="shared" si="44"/>
        <v>8488.8691648194654</v>
      </c>
      <c r="L58" s="53">
        <f t="shared" si="44"/>
        <v>8735.914504404951</v>
      </c>
      <c r="M58" s="53">
        <f t="shared" si="44"/>
        <v>9035.9264662300484</v>
      </c>
      <c r="N58" s="53">
        <f t="shared" si="44"/>
        <v>6696.4647385033313</v>
      </c>
      <c r="O58" s="53">
        <f t="shared" si="44"/>
        <v>2813.3996416571536</v>
      </c>
      <c r="P58" s="53">
        <f t="shared" si="44"/>
        <v>2924.766568353567</v>
      </c>
      <c r="Q58" s="53">
        <f t="shared" si="44"/>
        <v>7436.1664330475833</v>
      </c>
      <c r="R58" s="53">
        <f t="shared" si="44"/>
        <v>10312.733108047956</v>
      </c>
      <c r="S58" s="53">
        <f t="shared" si="44"/>
        <v>10711.894308047304</v>
      </c>
      <c r="T58" s="53">
        <f t="shared" si="44"/>
        <v>10163.980358047942</v>
      </c>
      <c r="U58" s="53">
        <f t="shared" si="44"/>
        <v>9521.5990311825153</v>
      </c>
      <c r="V58" s="53">
        <f t="shared" si="44"/>
        <v>9531.4754811822204</v>
      </c>
      <c r="W58" s="53">
        <f t="shared" si="44"/>
        <v>9257.6854811826925</v>
      </c>
      <c r="X58" s="53">
        <f t="shared" si="44"/>
        <v>9249.4569811827969</v>
      </c>
      <c r="Y58" s="53">
        <f t="shared" si="44"/>
        <v>9041.2258811826905</v>
      </c>
      <c r="Z58" s="53">
        <f t="shared" si="44"/>
        <v>5170.1462563889363</v>
      </c>
      <c r="AA58" s="53">
        <f t="shared" si="44"/>
        <v>1687.1512036598797</v>
      </c>
      <c r="AB58" s="53">
        <f t="shared" si="44"/>
        <v>2948.220213953995</v>
      </c>
      <c r="AC58" s="53">
        <f t="shared" si="44"/>
        <v>7922.4238442950082</v>
      </c>
      <c r="AD58" s="53">
        <f t="shared" si="44"/>
        <v>11503.253401125869</v>
      </c>
      <c r="AE58" s="53">
        <f t="shared" si="44"/>
        <v>12056.292001125978</v>
      </c>
      <c r="AF58" s="53">
        <f t="shared" si="44"/>
        <v>11348.879001125999</v>
      </c>
      <c r="AG58" s="53">
        <f t="shared" si="44"/>
        <v>11443.650116871911</v>
      </c>
      <c r="AH58" s="53">
        <f t="shared" si="44"/>
        <v>11770.485816872344</v>
      </c>
      <c r="AI58" s="53">
        <f t="shared" si="44"/>
        <v>11443.037816872267</v>
      </c>
      <c r="AJ58" s="53">
        <f t="shared" si="44"/>
        <v>11608.113816872275</v>
      </c>
      <c r="AK58" s="53">
        <f t="shared" si="44"/>
        <v>11389.874116871943</v>
      </c>
      <c r="AL58" s="53">
        <f t="shared" si="44"/>
        <v>6249.6195953132774</v>
      </c>
      <c r="AM58" s="53">
        <f t="shared" si="44"/>
        <v>2094.1046957453436</v>
      </c>
      <c r="AN58" s="53">
        <f t="shared" si="44"/>
        <v>4423.6634969682636</v>
      </c>
      <c r="AO58" s="53">
        <f t="shared" si="44"/>
        <v>9327.3662135391132</v>
      </c>
      <c r="AP58" s="53">
        <f t="shared" si="44"/>
        <v>11364.196613538705</v>
      </c>
      <c r="AQ58" s="53">
        <f t="shared" si="44"/>
        <v>11537.424143538832</v>
      </c>
      <c r="AR58" s="53">
        <f t="shared" si="44"/>
        <v>10861.102643538696</v>
      </c>
      <c r="AS58" s="53">
        <f t="shared" si="44"/>
        <v>11366.451996086093</v>
      </c>
      <c r="AT58" s="53">
        <f t="shared" si="44"/>
        <v>11502.837996085473</v>
      </c>
      <c r="AU58" s="53">
        <f t="shared" si="44"/>
        <v>11056.18899608589</v>
      </c>
      <c r="AV58" s="53">
        <f t="shared" si="44"/>
        <v>10797.681996085979</v>
      </c>
      <c r="AW58" s="53">
        <f t="shared" si="44"/>
        <v>11089.799846085138</v>
      </c>
      <c r="AX58" s="53">
        <f t="shared" si="44"/>
        <v>7294.3671320270587</v>
      </c>
      <c r="AY58" s="53">
        <f t="shared" si="44"/>
        <v>3797.0179968550146</v>
      </c>
      <c r="AZ58" s="53">
        <f t="shared" si="44"/>
        <v>5023.9825559520905</v>
      </c>
      <c r="BA58" s="53">
        <f t="shared" si="44"/>
        <v>10052.135783586069</v>
      </c>
      <c r="BB58" s="53">
        <f t="shared" si="44"/>
        <v>12871.091332752578</v>
      </c>
      <c r="BC58" s="53">
        <f t="shared" si="44"/>
        <v>12848.408332751853</v>
      </c>
      <c r="BD58" s="53">
        <f t="shared" si="44"/>
        <v>11172.082832752858</v>
      </c>
      <c r="BE58" s="53">
        <f t="shared" si="44"/>
        <v>11490.184345799862</v>
      </c>
      <c r="BF58" s="53">
        <f t="shared" si="44"/>
        <v>11103.123059522077</v>
      </c>
      <c r="BG58" s="53">
        <f t="shared" si="44"/>
        <v>11641.164559522724</v>
      </c>
      <c r="BH58" s="53">
        <f t="shared" si="44"/>
        <v>11218.620559521871</v>
      </c>
      <c r="BI58" s="53">
        <f t="shared" si="44"/>
        <v>10886.574759522235</v>
      </c>
      <c r="BJ58" s="53">
        <f t="shared" si="44"/>
        <v>5804.7010809076892</v>
      </c>
      <c r="BK58" s="53">
        <f t="shared" si="44"/>
        <v>1883.3730424021342</v>
      </c>
      <c r="BL58" s="53">
        <f t="shared" si="44"/>
        <v>6719.14409683759</v>
      </c>
      <c r="BM58" s="53">
        <f t="shared" si="44"/>
        <v>11068.372862410593</v>
      </c>
      <c r="BN58" s="53">
        <f t="shared" si="44"/>
        <v>11405.372862409611</v>
      </c>
      <c r="BO58" s="53">
        <f t="shared" si="44"/>
        <v>11479.372862410593</v>
      </c>
      <c r="BP58" s="53">
        <f t="shared" ref="BP58:CI58" si="45">BP33</f>
        <v>10331.372862409786</v>
      </c>
      <c r="BQ58" s="53">
        <f t="shared" si="45"/>
        <v>10268.051203312578</v>
      </c>
      <c r="BR58" s="53">
        <f t="shared" si="45"/>
        <v>8824.1347663543784</v>
      </c>
      <c r="BS58" s="53">
        <f t="shared" si="45"/>
        <v>8619.1347663549532</v>
      </c>
      <c r="BT58" s="53">
        <f t="shared" si="45"/>
        <v>8981.1347663547931</v>
      </c>
      <c r="BU58" s="53">
        <f t="shared" si="45"/>
        <v>8427.1347663547349</v>
      </c>
      <c r="BV58" s="53">
        <f t="shared" si="45"/>
        <v>6244.6851498706528</v>
      </c>
      <c r="BW58" s="53">
        <f t="shared" si="45"/>
        <v>3763.4436160444311</v>
      </c>
      <c r="BX58" s="53">
        <f t="shared" si="45"/>
        <v>4850.4779453207448</v>
      </c>
      <c r="BY58" s="53">
        <f t="shared" si="45"/>
        <v>9112.9993285247037</v>
      </c>
      <c r="BZ58" s="53">
        <f t="shared" si="45"/>
        <v>9661.1347663547785</v>
      </c>
      <c r="CA58" s="53">
        <f t="shared" si="45"/>
        <v>9735.1347663545603</v>
      </c>
      <c r="CB58" s="53">
        <f t="shared" si="45"/>
        <v>9251.0512033143896</v>
      </c>
      <c r="CC58" s="53">
        <f t="shared" si="45"/>
        <v>11630.508116269673</v>
      </c>
      <c r="CD58" s="53">
        <f t="shared" si="45"/>
        <v>10850.508116269979</v>
      </c>
      <c r="CE58" s="53">
        <f t="shared" si="45"/>
        <v>10645.508116270285</v>
      </c>
      <c r="CF58" s="53">
        <f t="shared" si="45"/>
        <v>11007.508116270532</v>
      </c>
      <c r="CG58" s="53">
        <f t="shared" si="45"/>
        <v>10453.508116270226</v>
      </c>
      <c r="CH58" s="53">
        <f t="shared" si="45"/>
        <v>7826.2249905621575</v>
      </c>
      <c r="CI58" s="53">
        <f t="shared" si="45"/>
        <v>5171.9226123072876</v>
      </c>
    </row>
    <row r="59" spans="1:87" ht="19.5" customHeight="1" x14ac:dyDescent="0.3">
      <c r="A59" s="360"/>
      <c r="B59" s="360"/>
      <c r="C59" s="1" t="s">
        <v>343</v>
      </c>
      <c r="D59" s="53">
        <f t="shared" ref="D59:G59" si="46">D66</f>
        <v>406</v>
      </c>
      <c r="E59" s="53">
        <f t="shared" si="46"/>
        <v>-153</v>
      </c>
      <c r="F59" s="53">
        <f t="shared" si="46"/>
        <v>232</v>
      </c>
      <c r="G59" s="53">
        <f t="shared" si="46"/>
        <v>137</v>
      </c>
      <c r="H59" s="53">
        <f>H66</f>
        <v>38</v>
      </c>
      <c r="I59" s="53">
        <f t="shared" ref="I59:BT59" si="47">I66</f>
        <v>53.864166666666279</v>
      </c>
      <c r="J59" s="53">
        <f t="shared" si="47"/>
        <v>56.084166666671081</v>
      </c>
      <c r="K59" s="53">
        <f t="shared" si="47"/>
        <v>55.629166666669335</v>
      </c>
      <c r="L59" s="53">
        <f t="shared" si="47"/>
        <v>29.02916666667079</v>
      </c>
      <c r="M59" s="53">
        <f t="shared" si="47"/>
        <v>43.10916666666526</v>
      </c>
      <c r="N59" s="53">
        <f t="shared" si="47"/>
        <v>12.209166666671081</v>
      </c>
      <c r="O59" s="53">
        <f t="shared" si="47"/>
        <v>-21.435333333334711</v>
      </c>
      <c r="P59" s="53">
        <f t="shared" si="47"/>
        <v>-15.679833333342685</v>
      </c>
      <c r="Q59" s="53">
        <f t="shared" si="47"/>
        <v>35.953823538933648</v>
      </c>
      <c r="R59" s="53">
        <f t="shared" si="47"/>
        <v>76.108122145451489</v>
      </c>
      <c r="S59" s="53">
        <f t="shared" si="47"/>
        <v>38.149166666666133</v>
      </c>
      <c r="T59" s="53">
        <f t="shared" si="47"/>
        <v>60.975826411264279</v>
      </c>
      <c r="U59" s="53">
        <f t="shared" si="47"/>
        <v>95.628333333334012</v>
      </c>
      <c r="V59" s="53">
        <f t="shared" si="47"/>
        <v>101.06833333333998</v>
      </c>
      <c r="W59" s="53">
        <f t="shared" si="47"/>
        <v>109.6083333333263</v>
      </c>
      <c r="X59" s="53">
        <f t="shared" si="47"/>
        <v>76.718333333326882</v>
      </c>
      <c r="Y59" s="53">
        <f t="shared" si="47"/>
        <v>87.13833333333605</v>
      </c>
      <c r="Z59" s="53">
        <f t="shared" si="47"/>
        <v>43.328333333342016</v>
      </c>
      <c r="AA59" s="53">
        <f t="shared" si="47"/>
        <v>21.766833333327668</v>
      </c>
      <c r="AB59" s="53">
        <f t="shared" si="47"/>
        <v>-3.1146666666681995</v>
      </c>
      <c r="AC59" s="53">
        <f t="shared" si="47"/>
        <v>49.128463170702162</v>
      </c>
      <c r="AD59" s="53">
        <f t="shared" si="47"/>
        <v>81.300125632362324</v>
      </c>
      <c r="AE59" s="53">
        <f t="shared" si="47"/>
        <v>48.848333333335177</v>
      </c>
      <c r="AF59" s="53">
        <f t="shared" si="47"/>
        <v>70.577863667531346</v>
      </c>
      <c r="AG59" s="53">
        <f t="shared" si="47"/>
        <v>124.44986726020579</v>
      </c>
      <c r="AH59" s="53">
        <f t="shared" si="47"/>
        <v>148.97749999999724</v>
      </c>
      <c r="AI59" s="53">
        <f t="shared" si="47"/>
        <v>174.83250000001135</v>
      </c>
      <c r="AJ59" s="53">
        <f t="shared" si="47"/>
        <v>137.30749999998079</v>
      </c>
      <c r="AK59" s="53">
        <f t="shared" si="47"/>
        <v>145.10749999999825</v>
      </c>
      <c r="AL59" s="53">
        <f t="shared" si="47"/>
        <v>113.29550000000017</v>
      </c>
      <c r="AM59" s="53">
        <f t="shared" si="47"/>
        <v>60.753499999998894</v>
      </c>
      <c r="AN59" s="53">
        <f t="shared" si="47"/>
        <v>52.575500000002648</v>
      </c>
      <c r="AO59" s="53">
        <f t="shared" si="47"/>
        <v>103.87746652176793</v>
      </c>
      <c r="AP59" s="53">
        <f t="shared" si="47"/>
        <v>138.37317014710061</v>
      </c>
      <c r="AQ59" s="53">
        <f t="shared" si="47"/>
        <v>110.01750000000175</v>
      </c>
      <c r="AR59" s="53">
        <f t="shared" si="47"/>
        <v>129.09185877033087</v>
      </c>
      <c r="AS59" s="53">
        <f t="shared" si="47"/>
        <v>144.75083333333532</v>
      </c>
      <c r="AT59" s="53">
        <f t="shared" si="47"/>
        <v>152.33083333332979</v>
      </c>
      <c r="AU59" s="53">
        <f t="shared" si="47"/>
        <v>164.85083333333023</v>
      </c>
      <c r="AV59" s="53">
        <f t="shared" si="47"/>
        <v>131.3708333333343</v>
      </c>
      <c r="AW59" s="53">
        <f t="shared" si="47"/>
        <v>132.25583333332906</v>
      </c>
      <c r="AX59" s="53">
        <f t="shared" si="47"/>
        <v>88.586833333345567</v>
      </c>
      <c r="AY59" s="53">
        <f t="shared" si="47"/>
        <v>63.017833333327872</v>
      </c>
      <c r="AZ59" s="53">
        <f t="shared" si="47"/>
        <v>59.212833333334856</v>
      </c>
      <c r="BA59" s="53">
        <f t="shared" si="47"/>
        <v>106.37551834672195</v>
      </c>
      <c r="BB59" s="53">
        <f t="shared" si="47"/>
        <v>138.92509506526403</v>
      </c>
      <c r="BC59" s="53">
        <f t="shared" si="47"/>
        <v>105.05083333334551</v>
      </c>
      <c r="BD59" s="53">
        <f t="shared" si="47"/>
        <v>121.27201758982847</v>
      </c>
      <c r="BE59" s="53">
        <f t="shared" si="47"/>
        <v>140.64583333333212</v>
      </c>
      <c r="BF59" s="53">
        <f t="shared" si="47"/>
        <v>150.72083333333649</v>
      </c>
      <c r="BG59" s="53">
        <f t="shared" si="47"/>
        <v>157.32083333333139</v>
      </c>
      <c r="BH59" s="53">
        <f t="shared" si="47"/>
        <v>130.73583333334318</v>
      </c>
      <c r="BI59" s="53">
        <f t="shared" si="47"/>
        <v>134.69583333333139</v>
      </c>
      <c r="BJ59" s="53">
        <f t="shared" si="47"/>
        <v>99.696833333331597</v>
      </c>
      <c r="BK59" s="53">
        <f t="shared" si="47"/>
        <v>66.857333333333372</v>
      </c>
      <c r="BL59" s="53">
        <f t="shared" si="47"/>
        <v>68.974800734638848</v>
      </c>
      <c r="BM59" s="53">
        <f t="shared" si="47"/>
        <v>114.7046170806716</v>
      </c>
      <c r="BN59" s="53">
        <f t="shared" si="47"/>
        <v>134.5876599823132</v>
      </c>
      <c r="BO59" s="53">
        <f t="shared" si="47"/>
        <v>95.976295301516075</v>
      </c>
      <c r="BP59" s="53">
        <f t="shared" si="47"/>
        <v>114.0838540710829</v>
      </c>
      <c r="BQ59" s="53">
        <f t="shared" si="47"/>
        <v>130.09678443528173</v>
      </c>
      <c r="BR59" s="53">
        <f t="shared" si="47"/>
        <v>144.09827900215896</v>
      </c>
      <c r="BS59" s="53">
        <f t="shared" si="47"/>
        <v>168.51054448561263</v>
      </c>
      <c r="BT59" s="53">
        <f t="shared" si="47"/>
        <v>123.09678443528173</v>
      </c>
      <c r="BU59" s="53">
        <f t="shared" ref="BU59:CI59" si="48">BU66</f>
        <v>127.09678443529265</v>
      </c>
      <c r="BV59" s="53">
        <f t="shared" si="48"/>
        <v>89.093795301512728</v>
      </c>
      <c r="BW59" s="53">
        <f t="shared" si="48"/>
        <v>71.092300734639139</v>
      </c>
      <c r="BX59" s="53">
        <f t="shared" si="48"/>
        <v>63.092300734631863</v>
      </c>
      <c r="BY59" s="53">
        <f t="shared" si="48"/>
        <v>108.82211708067189</v>
      </c>
      <c r="BZ59" s="53">
        <f t="shared" si="48"/>
        <v>117.7051599823244</v>
      </c>
      <c r="CA59" s="53">
        <f t="shared" si="48"/>
        <v>90.093795301501814</v>
      </c>
      <c r="CB59" s="53">
        <f t="shared" si="48"/>
        <v>108.20135407108319</v>
      </c>
      <c r="CC59" s="53">
        <f t="shared" si="48"/>
        <v>135.0134511019678</v>
      </c>
      <c r="CD59" s="53">
        <f t="shared" si="48"/>
        <v>138.01494566881593</v>
      </c>
      <c r="CE59" s="53">
        <f t="shared" si="48"/>
        <v>162.42147201545959</v>
      </c>
      <c r="CF59" s="53">
        <f t="shared" si="48"/>
        <v>128.01345110194961</v>
      </c>
      <c r="CG59" s="53">
        <f t="shared" si="48"/>
        <v>132.01345110194961</v>
      </c>
      <c r="CH59" s="53">
        <f t="shared" si="48"/>
        <v>94.010461968176969</v>
      </c>
      <c r="CI59" s="53">
        <f t="shared" si="48"/>
        <v>76.008967401288828</v>
      </c>
    </row>
    <row r="60" spans="1:87" ht="19.5" customHeight="1" x14ac:dyDescent="0.3">
      <c r="A60" s="360"/>
      <c r="B60" s="360"/>
      <c r="C60" s="1" t="s">
        <v>336</v>
      </c>
      <c r="D60" s="1">
        <f>Mercado!DG84-Mercado!DF84</f>
        <v>5</v>
      </c>
      <c r="E60" s="1">
        <f>Mercado!DH84-Mercado!DG84</f>
        <v>-4</v>
      </c>
      <c r="F60" s="1">
        <f>Mercado!DI84-Mercado!DH84</f>
        <v>9</v>
      </c>
      <c r="G60" s="1">
        <f>Mercado!DJ84-Mercado!DI84</f>
        <v>5</v>
      </c>
      <c r="H60" s="1">
        <f>Mercado!DK84-Mercado!DJ84</f>
        <v>5</v>
      </c>
      <c r="I60" s="1">
        <f>Mercado!DL84-Mercado!DK84</f>
        <v>7</v>
      </c>
      <c r="J60" s="1">
        <f>Mercado!DM84-Mercado!DL84</f>
        <v>8</v>
      </c>
      <c r="K60" s="1">
        <f>Mercado!DN84-Mercado!DM84</f>
        <v>9</v>
      </c>
      <c r="L60" s="1">
        <f>Mercado!DO84-Mercado!DN84</f>
        <v>7</v>
      </c>
      <c r="M60" s="1">
        <f>Mercado!DP84-Mercado!DO84</f>
        <v>10</v>
      </c>
      <c r="N60" s="1">
        <f>Mercado!DQ84-Mercado!DP84</f>
        <v>8</v>
      </c>
      <c r="O60" s="1">
        <f>Mercado!DR84-Mercado!DQ84</f>
        <v>2</v>
      </c>
      <c r="P60" s="1">
        <f>Mercado!DS84-Mercado!DR84</f>
        <v>-1</v>
      </c>
      <c r="Q60" s="1">
        <f>Mercado!DT84-Mercado!DS84</f>
        <v>1</v>
      </c>
      <c r="R60" s="1">
        <f>Mercado!DU84-Mercado!DT84</f>
        <v>7</v>
      </c>
      <c r="S60" s="1">
        <f>Mercado!DV84-Mercado!DU84</f>
        <v>7</v>
      </c>
      <c r="T60" s="1">
        <f>Mercado!DW84-Mercado!DV84</f>
        <v>9</v>
      </c>
      <c r="U60" s="1">
        <f>Mercado!DX84-Mercado!DW84</f>
        <v>7</v>
      </c>
      <c r="V60" s="1">
        <f>Mercado!DY84-Mercado!DX84</f>
        <v>7</v>
      </c>
      <c r="W60" s="1">
        <f>Mercado!DZ84-Mercado!DY84</f>
        <v>9</v>
      </c>
      <c r="X60" s="1">
        <f>Mercado!EA84-Mercado!DZ84</f>
        <v>7</v>
      </c>
      <c r="Y60" s="1">
        <f>Mercado!EB84-Mercado!EA84</f>
        <v>7</v>
      </c>
      <c r="Z60" s="1">
        <f>Mercado!EC84-Mercado!EB84</f>
        <v>3</v>
      </c>
      <c r="AA60" s="1">
        <f>Mercado!ED84-Mercado!EC84</f>
        <v>11</v>
      </c>
      <c r="AB60" s="1">
        <f>Mercado!EE84-Mercado!ED84</f>
        <v>-2</v>
      </c>
      <c r="AC60" s="1">
        <f>Mercado!EF84-Mercado!EE84</f>
        <v>2</v>
      </c>
      <c r="AD60" s="1">
        <f>Mercado!EG84-Mercado!EF84</f>
        <v>6</v>
      </c>
      <c r="AE60" s="1">
        <f>Mercado!EH84-Mercado!EG84</f>
        <v>6</v>
      </c>
      <c r="AF60" s="1">
        <f>Mercado!EI84-Mercado!EH84</f>
        <v>9</v>
      </c>
      <c r="AG60" s="1">
        <f>Mercado!EJ84-Mercado!EI84</f>
        <v>8</v>
      </c>
      <c r="AH60" s="1">
        <f>Mercado!EK84-Mercado!EJ84</f>
        <v>7</v>
      </c>
      <c r="AI60" s="1">
        <f>Mercado!EL84-Mercado!EK84</f>
        <v>6</v>
      </c>
      <c r="AJ60" s="1">
        <f>Mercado!EM84-Mercado!EL84</f>
        <v>1</v>
      </c>
      <c r="AK60" s="1">
        <f>Mercado!EN84-Mercado!EM84</f>
        <v>0</v>
      </c>
      <c r="AL60" s="1">
        <f>Mercado!EO84-Mercado!EN84</f>
        <v>1</v>
      </c>
      <c r="AM60" s="1">
        <f>Mercado!EP84-Mercado!EO84</f>
        <v>35</v>
      </c>
      <c r="AN60" s="1">
        <f>Mercado!EQ84-Mercado!EP84</f>
        <v>2</v>
      </c>
      <c r="AO60" s="1">
        <f>Mercado!ER84-Mercado!EQ84</f>
        <v>2</v>
      </c>
      <c r="AP60" s="1">
        <f>Mercado!ES84-Mercado!ER84</f>
        <v>5</v>
      </c>
      <c r="AQ60" s="1">
        <f>Mercado!ET84-Mercado!ES84</f>
        <v>5</v>
      </c>
      <c r="AR60" s="1">
        <f>Mercado!EU84-Mercado!ET84</f>
        <v>7</v>
      </c>
      <c r="AS60" s="1">
        <f>Mercado!EV84-Mercado!EU84</f>
        <v>7</v>
      </c>
      <c r="AT60" s="1">
        <f>Mercado!EW84-Mercado!EV84</f>
        <v>6</v>
      </c>
      <c r="AU60" s="1">
        <f>Mercado!EX84-Mercado!EW84</f>
        <v>6</v>
      </c>
      <c r="AV60" s="1">
        <f>Mercado!EY84-Mercado!EX84</f>
        <v>7</v>
      </c>
      <c r="AW60" s="1">
        <f>Mercado!EZ84-Mercado!EY84</f>
        <v>3</v>
      </c>
      <c r="AX60" s="1">
        <f>Mercado!FA84-Mercado!EZ84</f>
        <v>0</v>
      </c>
      <c r="AY60" s="1">
        <f>Mercado!FB84-Mercado!FA84</f>
        <v>29</v>
      </c>
      <c r="AZ60" s="1">
        <f>Mercado!FC84-Mercado!FB84</f>
        <v>1</v>
      </c>
      <c r="BA60" s="1">
        <f>Mercado!FD84-Mercado!FC84</f>
        <v>2</v>
      </c>
      <c r="BB60" s="1">
        <f>Mercado!FE84-Mercado!FD84</f>
        <v>6</v>
      </c>
      <c r="BC60" s="1">
        <f>Mercado!FF84-Mercado!FE84</f>
        <v>5</v>
      </c>
      <c r="BD60" s="1">
        <f>Mercado!FG84-Mercado!FF84</f>
        <v>7</v>
      </c>
      <c r="BE60" s="1">
        <f>Mercado!FH84-Mercado!FG84</f>
        <v>7</v>
      </c>
      <c r="BF60" s="1">
        <f>Mercado!FI84-Mercado!FH84</f>
        <v>7</v>
      </c>
      <c r="BG60" s="1">
        <f>Mercado!FJ84-Mercado!FI84</f>
        <v>6</v>
      </c>
      <c r="BH60" s="1">
        <f>Mercado!FK84-Mercado!FJ84</f>
        <v>7</v>
      </c>
      <c r="BI60" s="1">
        <f>Mercado!FL84-Mercado!FK84</f>
        <v>3</v>
      </c>
      <c r="BJ60" s="1">
        <f>Mercado!FM84-Mercado!FL84</f>
        <v>0</v>
      </c>
      <c r="BK60" s="1">
        <f>Mercado!FN84-Mercado!FM84</f>
        <v>29</v>
      </c>
      <c r="BL60" s="1">
        <f>Mercado!FO84-Mercado!FN84</f>
        <v>1</v>
      </c>
      <c r="BM60" s="1">
        <f>Mercado!FP84-Mercado!FO84</f>
        <v>2</v>
      </c>
      <c r="BN60" s="1">
        <f>Mercado!FQ84-Mercado!FP84</f>
        <v>5</v>
      </c>
      <c r="BO60" s="1">
        <f>Mercado!FR84-Mercado!FQ84</f>
        <v>5</v>
      </c>
      <c r="BP60" s="1">
        <f>Mercado!FS84-Mercado!FR84</f>
        <v>7</v>
      </c>
      <c r="BQ60" s="1">
        <f>Mercado!FT84-Mercado!FS84</f>
        <v>7</v>
      </c>
      <c r="BR60" s="1">
        <f>Mercado!FU84-Mercado!FT84</f>
        <v>6</v>
      </c>
      <c r="BS60" s="1">
        <f>Mercado!FV84-Mercado!FU84</f>
        <v>6</v>
      </c>
      <c r="BT60" s="1">
        <f>Mercado!FW84-Mercado!FV84</f>
        <v>7</v>
      </c>
      <c r="BU60" s="1">
        <f>Mercado!FX84-Mercado!FW84</f>
        <v>3</v>
      </c>
      <c r="BV60" s="1">
        <f>Mercado!FY84-Mercado!FX84</f>
        <v>0</v>
      </c>
      <c r="BW60" s="1">
        <f>Mercado!FZ84-Mercado!FY84</f>
        <v>23</v>
      </c>
      <c r="BX60" s="1">
        <f>Mercado!GA84-Mercado!FZ84</f>
        <v>1</v>
      </c>
      <c r="BY60" s="1">
        <f>Mercado!GB84-Mercado!GA84</f>
        <v>2</v>
      </c>
      <c r="BZ60" s="1">
        <f>Mercado!GC84-Mercado!GB84</f>
        <v>5</v>
      </c>
      <c r="CA60" s="1">
        <f>Mercado!GD84-Mercado!GC84</f>
        <v>5</v>
      </c>
      <c r="CB60" s="1">
        <f>Mercado!GE84-Mercado!GD84</f>
        <v>7</v>
      </c>
      <c r="CC60" s="1">
        <f>Mercado!GF84-Mercado!GE84</f>
        <v>7</v>
      </c>
      <c r="CD60" s="1">
        <f>Mercado!GG84-Mercado!GF84</f>
        <v>7</v>
      </c>
      <c r="CE60" s="1">
        <f>Mercado!GH84-Mercado!GG84</f>
        <v>6</v>
      </c>
      <c r="CF60" s="1">
        <f>Mercado!GI84-Mercado!GH84</f>
        <v>7</v>
      </c>
      <c r="CG60" s="1">
        <f>Mercado!GJ84-Mercado!GI84</f>
        <v>3</v>
      </c>
      <c r="CH60" s="1">
        <f>Mercado!GK84-Mercado!GJ84</f>
        <v>0</v>
      </c>
      <c r="CI60" s="1">
        <f>Mercado!GL84-Mercado!GK84</f>
        <v>0</v>
      </c>
    </row>
    <row r="61" spans="1:87" ht="19.5" customHeight="1" x14ac:dyDescent="0.3">
      <c r="A61" s="360"/>
      <c r="B61" s="360"/>
      <c r="C61" s="1" t="s">
        <v>339</v>
      </c>
      <c r="D61" s="1">
        <f>Mercado!DG87-Mercado!DF87</f>
        <v>-1</v>
      </c>
      <c r="E61" s="1">
        <f>Mercado!DH87-Mercado!DG87</f>
        <v>2</v>
      </c>
      <c r="F61" s="1">
        <f>Mercado!DI87-Mercado!DH87</f>
        <v>-1</v>
      </c>
      <c r="G61" s="1">
        <f>Mercado!DJ87-Mercado!DI87</f>
        <v>2</v>
      </c>
      <c r="H61" s="1">
        <f>Mercado!DK87-Mercado!DJ87</f>
        <v>-2</v>
      </c>
      <c r="I61" s="1">
        <f>Mercado!DL87-Mercado!DK87</f>
        <v>3</v>
      </c>
      <c r="J61" s="1">
        <f>Mercado!DM87-Mercado!DL87</f>
        <v>0</v>
      </c>
      <c r="K61" s="1">
        <f>Mercado!DN87-Mercado!DM87</f>
        <v>0</v>
      </c>
      <c r="L61" s="1">
        <f>Mercado!DO87-Mercado!DN87</f>
        <v>0</v>
      </c>
      <c r="M61" s="1">
        <f>Mercado!DP87-Mercado!DO87</f>
        <v>0</v>
      </c>
      <c r="N61" s="1">
        <f>Mercado!DQ87-Mercado!DP87</f>
        <v>2</v>
      </c>
      <c r="O61" s="1">
        <f>Mercado!DR87-Mercado!DQ87</f>
        <v>0</v>
      </c>
      <c r="P61" s="1">
        <f>Mercado!DS87-Mercado!DR87</f>
        <v>0</v>
      </c>
      <c r="Q61" s="1">
        <f>Mercado!DT87-Mercado!DS87</f>
        <v>0</v>
      </c>
      <c r="R61" s="1">
        <f>Mercado!DU87-Mercado!DT87</f>
        <v>1</v>
      </c>
      <c r="S61" s="1">
        <f>Mercado!DV87-Mercado!DU87</f>
        <v>1</v>
      </c>
      <c r="T61" s="1">
        <f>Mercado!DW87-Mercado!DV87</f>
        <v>1</v>
      </c>
      <c r="U61" s="1">
        <f>Mercado!DX87-Mercado!DW87</f>
        <v>1</v>
      </c>
      <c r="V61" s="1">
        <f>Mercado!DY87-Mercado!DX87</f>
        <v>2</v>
      </c>
      <c r="W61" s="1">
        <f>Mercado!DZ87-Mercado!DY87</f>
        <v>1</v>
      </c>
      <c r="X61" s="1">
        <f>Mercado!EA87-Mercado!DZ87</f>
        <v>1</v>
      </c>
      <c r="Y61" s="1">
        <f>Mercado!EB87-Mercado!EA87</f>
        <v>2</v>
      </c>
      <c r="Z61" s="1">
        <f>Mercado!EC87-Mercado!EB87</f>
        <v>0</v>
      </c>
      <c r="AA61" s="1">
        <f>Mercado!ED87-Mercado!EC87</f>
        <v>0</v>
      </c>
      <c r="AB61" s="1">
        <f>Mercado!EE87-Mercado!ED87</f>
        <v>0</v>
      </c>
      <c r="AC61" s="1">
        <f>Mercado!EF87-Mercado!EE87</f>
        <v>0</v>
      </c>
      <c r="AD61" s="1">
        <f>Mercado!EG87-Mercado!EF87</f>
        <v>1</v>
      </c>
      <c r="AE61" s="1">
        <f>Mercado!EH87-Mercado!EG87</f>
        <v>1</v>
      </c>
      <c r="AF61" s="1">
        <f>Mercado!EI87-Mercado!EH87</f>
        <v>1</v>
      </c>
      <c r="AG61" s="1">
        <f>Mercado!EJ87-Mercado!EI87</f>
        <v>1</v>
      </c>
      <c r="AH61" s="1">
        <f>Mercado!EK87-Mercado!EJ87</f>
        <v>1</v>
      </c>
      <c r="AI61" s="1">
        <f>Mercado!EL87-Mercado!EK87</f>
        <v>1</v>
      </c>
      <c r="AJ61" s="1">
        <f>Mercado!EM87-Mercado!EL87</f>
        <v>1</v>
      </c>
      <c r="AK61" s="1">
        <f>Mercado!EN87-Mercado!EM87</f>
        <v>1</v>
      </c>
      <c r="AL61" s="1">
        <f>Mercado!EO87-Mercado!EN87</f>
        <v>0</v>
      </c>
      <c r="AM61" s="1">
        <f>Mercado!EP87-Mercado!EO87</f>
        <v>0</v>
      </c>
      <c r="AN61" s="1">
        <f>Mercado!EQ87-Mercado!EP87</f>
        <v>0</v>
      </c>
      <c r="AO61" s="1">
        <f>Mercado!ER87-Mercado!EQ87</f>
        <v>0</v>
      </c>
      <c r="AP61" s="1">
        <f>Mercado!ES87-Mercado!ER87</f>
        <v>1</v>
      </c>
      <c r="AQ61" s="1">
        <f>Mercado!ET87-Mercado!ES87</f>
        <v>1</v>
      </c>
      <c r="AR61" s="1">
        <f>Mercado!EU87-Mercado!ET87</f>
        <v>1</v>
      </c>
      <c r="AS61" s="1">
        <f>Mercado!EV87-Mercado!EU87</f>
        <v>1</v>
      </c>
      <c r="AT61" s="1">
        <f>Mercado!EW87-Mercado!EV87</f>
        <v>1</v>
      </c>
      <c r="AU61" s="1">
        <f>Mercado!EX87-Mercado!EW87</f>
        <v>1</v>
      </c>
      <c r="AV61" s="1">
        <f>Mercado!EY87-Mercado!EX87</f>
        <v>1</v>
      </c>
      <c r="AW61" s="1">
        <f>Mercado!EZ87-Mercado!EY87</f>
        <v>1</v>
      </c>
      <c r="AX61" s="1">
        <f>Mercado!FA87-Mercado!EZ87</f>
        <v>0</v>
      </c>
      <c r="AY61" s="1">
        <f>Mercado!FB87-Mercado!FA87</f>
        <v>0</v>
      </c>
      <c r="AZ61" s="1">
        <f>Mercado!FC87-Mercado!FB87</f>
        <v>0</v>
      </c>
      <c r="BA61" s="1">
        <f>Mercado!FD87-Mercado!FC87</f>
        <v>0</v>
      </c>
      <c r="BB61" s="1">
        <f>Mercado!FE87-Mercado!FD87</f>
        <v>1</v>
      </c>
      <c r="BC61" s="1">
        <f>Mercado!FF87-Mercado!FE87</f>
        <v>1</v>
      </c>
      <c r="BD61" s="1">
        <f>Mercado!FG87-Mercado!FF87</f>
        <v>1</v>
      </c>
      <c r="BE61" s="1">
        <f>Mercado!FH87-Mercado!FG87</f>
        <v>1</v>
      </c>
      <c r="BF61" s="1">
        <f>Mercado!FI87-Mercado!FH87</f>
        <v>1</v>
      </c>
      <c r="BG61" s="1">
        <f>Mercado!FJ87-Mercado!FI87</f>
        <v>1</v>
      </c>
      <c r="BH61" s="1">
        <f>Mercado!FK87-Mercado!FJ87</f>
        <v>1</v>
      </c>
      <c r="BI61" s="1">
        <f>Mercado!FL87-Mercado!FK87</f>
        <v>1</v>
      </c>
      <c r="BJ61" s="1">
        <f>Mercado!FM87-Mercado!FL87</f>
        <v>0</v>
      </c>
      <c r="BK61" s="1">
        <f>Mercado!FN87-Mercado!FM87</f>
        <v>0</v>
      </c>
      <c r="BL61" s="1">
        <f>Mercado!FO87-Mercado!FN87</f>
        <v>0</v>
      </c>
      <c r="BM61" s="1">
        <f>Mercado!FP87-Mercado!FO87</f>
        <v>0</v>
      </c>
      <c r="BN61" s="1">
        <f>Mercado!FQ87-Mercado!FP87</f>
        <v>1</v>
      </c>
      <c r="BO61" s="1">
        <f>Mercado!FR87-Mercado!FQ87</f>
        <v>1</v>
      </c>
      <c r="BP61" s="1">
        <f>Mercado!FS87-Mercado!FR87</f>
        <v>1</v>
      </c>
      <c r="BQ61" s="1">
        <f>Mercado!FT87-Mercado!FS87</f>
        <v>1</v>
      </c>
      <c r="BR61" s="1">
        <f>Mercado!FU87-Mercado!FT87</f>
        <v>1</v>
      </c>
      <c r="BS61" s="1">
        <f>Mercado!FV87-Mercado!FU87</f>
        <v>1</v>
      </c>
      <c r="BT61" s="1">
        <f>Mercado!FW87-Mercado!FV87</f>
        <v>1</v>
      </c>
      <c r="BU61" s="1">
        <f>Mercado!FX87-Mercado!FW87</f>
        <v>1</v>
      </c>
      <c r="BV61" s="1">
        <f>Mercado!FY87-Mercado!FX87</f>
        <v>0</v>
      </c>
      <c r="BW61" s="1">
        <f>Mercado!FZ87-Mercado!FY87</f>
        <v>0</v>
      </c>
      <c r="BX61" s="1">
        <f>Mercado!GA87-Mercado!FZ87</f>
        <v>0</v>
      </c>
      <c r="BY61" s="1">
        <f>Mercado!GB87-Mercado!GA87</f>
        <v>0</v>
      </c>
      <c r="BZ61" s="1">
        <f>Mercado!GC87-Mercado!GB87</f>
        <v>1</v>
      </c>
      <c r="CA61" s="1">
        <f>Mercado!GD87-Mercado!GC87</f>
        <v>1</v>
      </c>
      <c r="CB61" s="1">
        <f>Mercado!GE87-Mercado!GD87</f>
        <v>1</v>
      </c>
      <c r="CC61" s="1">
        <f>Mercado!GF87-Mercado!GE87</f>
        <v>1</v>
      </c>
      <c r="CD61" s="1">
        <f>Mercado!GG87-Mercado!GF87</f>
        <v>1</v>
      </c>
      <c r="CE61" s="1">
        <f>Mercado!GH87-Mercado!GG87</f>
        <v>1</v>
      </c>
      <c r="CF61" s="1">
        <f>Mercado!GI87-Mercado!GH87</f>
        <v>1</v>
      </c>
      <c r="CG61" s="1">
        <f>Mercado!GJ87-Mercado!GI87</f>
        <v>1</v>
      </c>
      <c r="CH61" s="1">
        <f>Mercado!GK87-Mercado!GJ87</f>
        <v>0</v>
      </c>
      <c r="CI61" s="1">
        <f>Mercado!GL87-Mercado!GK87</f>
        <v>0</v>
      </c>
    </row>
    <row r="62" spans="1:87" ht="19.5" customHeight="1" x14ac:dyDescent="0.3">
      <c r="A62" s="360"/>
      <c r="B62" s="360"/>
      <c r="C62" s="1" t="s">
        <v>340</v>
      </c>
      <c r="D62" s="1">
        <f>Mercado!DG88-Mercado!DF88</f>
        <v>0</v>
      </c>
      <c r="E62" s="1">
        <f>Mercado!DH88-Mercado!DG88</f>
        <v>0</v>
      </c>
      <c r="F62" s="1">
        <f>Mercado!DI88-Mercado!DH88</f>
        <v>0</v>
      </c>
      <c r="G62" s="1">
        <f>Mercado!DJ88-Mercado!DI88</f>
        <v>0</v>
      </c>
      <c r="H62" s="1">
        <f>Mercado!DK88-Mercado!DJ88</f>
        <v>4</v>
      </c>
      <c r="I62" s="1">
        <f>Mercado!DL88-Mercado!DK88</f>
        <v>0</v>
      </c>
      <c r="J62" s="1">
        <f>Mercado!DM88-Mercado!DL88</f>
        <v>2</v>
      </c>
      <c r="K62" s="1">
        <f>Mercado!DN88-Mercado!DM88</f>
        <v>0</v>
      </c>
      <c r="L62" s="1">
        <f>Mercado!DO88-Mercado!DN88</f>
        <v>1</v>
      </c>
      <c r="M62" s="1">
        <f>Mercado!DP88-Mercado!DO88</f>
        <v>1</v>
      </c>
      <c r="N62" s="1">
        <f>Mercado!DQ88-Mercado!DP88</f>
        <v>0</v>
      </c>
      <c r="O62" s="1">
        <f>Mercado!DR88-Mercado!DQ88</f>
        <v>2</v>
      </c>
      <c r="P62" s="1">
        <f>Mercado!DS88-Mercado!DR88</f>
        <v>1</v>
      </c>
      <c r="Q62" s="1">
        <f>Mercado!DT88-Mercado!DS88</f>
        <v>0</v>
      </c>
      <c r="R62" s="1">
        <f>Mercado!DU88-Mercado!DT88</f>
        <v>0</v>
      </c>
      <c r="S62" s="1">
        <f>Mercado!DV88-Mercado!DU88</f>
        <v>0</v>
      </c>
      <c r="T62" s="1">
        <f>Mercado!DW88-Mercado!DV88</f>
        <v>1</v>
      </c>
      <c r="U62" s="1">
        <f>Mercado!DX88-Mercado!DW88</f>
        <v>1</v>
      </c>
      <c r="V62" s="1">
        <f>Mercado!DY88-Mercado!DX88</f>
        <v>1</v>
      </c>
      <c r="W62" s="1">
        <f>Mercado!DZ88-Mercado!DY88</f>
        <v>1</v>
      </c>
      <c r="X62" s="1">
        <f>Mercado!EA88-Mercado!DZ88</f>
        <v>1</v>
      </c>
      <c r="Y62" s="1">
        <f>Mercado!EB88-Mercado!EA88</f>
        <v>1</v>
      </c>
      <c r="Z62" s="1">
        <f>Mercado!EC88-Mercado!EB88</f>
        <v>1</v>
      </c>
      <c r="AA62" s="1">
        <f>Mercado!ED88-Mercado!EC88</f>
        <v>0</v>
      </c>
      <c r="AB62" s="1">
        <f>Mercado!EE88-Mercado!ED88</f>
        <v>0</v>
      </c>
      <c r="AC62" s="1">
        <f>Mercado!EF88-Mercado!EE88</f>
        <v>0</v>
      </c>
      <c r="AD62" s="1">
        <f>Mercado!EG88-Mercado!EF88</f>
        <v>0</v>
      </c>
      <c r="AE62" s="1">
        <f>Mercado!EH88-Mercado!EG88</f>
        <v>0</v>
      </c>
      <c r="AF62" s="1">
        <f>Mercado!EI88-Mercado!EH88</f>
        <v>1</v>
      </c>
      <c r="AG62" s="1">
        <f>Mercado!EJ88-Mercado!EI88</f>
        <v>1</v>
      </c>
      <c r="AH62" s="1">
        <f>Mercado!EK88-Mercado!EJ88</f>
        <v>1</v>
      </c>
      <c r="AI62" s="1">
        <f>Mercado!EL88-Mercado!EK88</f>
        <v>1</v>
      </c>
      <c r="AJ62" s="1">
        <f>Mercado!EM88-Mercado!EL88</f>
        <v>1</v>
      </c>
      <c r="AK62" s="1">
        <f>Mercado!EN88-Mercado!EM88</f>
        <v>1</v>
      </c>
      <c r="AL62" s="1">
        <f>Mercado!EO88-Mercado!EN88</f>
        <v>1</v>
      </c>
      <c r="AM62" s="1">
        <f>Mercado!EP88-Mercado!EO88</f>
        <v>0</v>
      </c>
      <c r="AN62" s="1">
        <f>Mercado!EQ88-Mercado!EP88</f>
        <v>0</v>
      </c>
      <c r="AO62" s="1">
        <f>Mercado!ER88-Mercado!EQ88</f>
        <v>0</v>
      </c>
      <c r="AP62" s="1">
        <f>Mercado!ES88-Mercado!ER88</f>
        <v>0</v>
      </c>
      <c r="AQ62" s="1">
        <f>Mercado!ET88-Mercado!ES88</f>
        <v>0</v>
      </c>
      <c r="AR62" s="1">
        <f>Mercado!EU88-Mercado!ET88</f>
        <v>1</v>
      </c>
      <c r="AS62" s="1">
        <f>Mercado!EV88-Mercado!EU88</f>
        <v>1</v>
      </c>
      <c r="AT62" s="1">
        <f>Mercado!EW88-Mercado!EV88</f>
        <v>1</v>
      </c>
      <c r="AU62" s="1">
        <f>Mercado!EX88-Mercado!EW88</f>
        <v>1</v>
      </c>
      <c r="AV62" s="1">
        <f>Mercado!EY88-Mercado!EX88</f>
        <v>1</v>
      </c>
      <c r="AW62" s="1">
        <f>Mercado!EZ88-Mercado!EY88</f>
        <v>1</v>
      </c>
      <c r="AX62" s="1">
        <f>Mercado!FA88-Mercado!EZ88</f>
        <v>1</v>
      </c>
      <c r="AY62" s="1">
        <f>Mercado!FB88-Mercado!FA88</f>
        <v>0</v>
      </c>
      <c r="AZ62" s="1">
        <f>Mercado!FC88-Mercado!FB88</f>
        <v>0</v>
      </c>
      <c r="BA62" s="1">
        <f>Mercado!FD88-Mercado!FC88</f>
        <v>0</v>
      </c>
      <c r="BB62" s="1">
        <f>Mercado!FE88-Mercado!FD88</f>
        <v>0</v>
      </c>
      <c r="BC62" s="1">
        <f>Mercado!FF88-Mercado!FE88</f>
        <v>0</v>
      </c>
      <c r="BD62" s="1">
        <f>Mercado!FG88-Mercado!FF88</f>
        <v>1</v>
      </c>
      <c r="BE62" s="1">
        <f>Mercado!FH88-Mercado!FG88</f>
        <v>1</v>
      </c>
      <c r="BF62" s="1">
        <f>Mercado!FI88-Mercado!FH88</f>
        <v>1</v>
      </c>
      <c r="BG62" s="1">
        <f>Mercado!FJ88-Mercado!FI88</f>
        <v>1</v>
      </c>
      <c r="BH62" s="1">
        <f>Mercado!FK88-Mercado!FJ88</f>
        <v>1</v>
      </c>
      <c r="BI62" s="1">
        <f>Mercado!FL88-Mercado!FK88</f>
        <v>1</v>
      </c>
      <c r="BJ62" s="1">
        <f>Mercado!FM88-Mercado!FL88</f>
        <v>1</v>
      </c>
      <c r="BK62" s="1">
        <f>Mercado!FN88-Mercado!FM88</f>
        <v>0</v>
      </c>
      <c r="BL62" s="1">
        <f>Mercado!FO88-Mercado!FN88</f>
        <v>0</v>
      </c>
      <c r="BM62" s="1">
        <f>Mercado!FP88-Mercado!FO88</f>
        <v>0</v>
      </c>
      <c r="BN62" s="1">
        <f>Mercado!FQ88-Mercado!FP88</f>
        <v>0</v>
      </c>
      <c r="BO62" s="1">
        <f>Mercado!FR88-Mercado!FQ88</f>
        <v>0</v>
      </c>
      <c r="BP62" s="1">
        <f>Mercado!FS88-Mercado!FR88</f>
        <v>1</v>
      </c>
      <c r="BQ62" s="1">
        <f>Mercado!FT88-Mercado!FS88</f>
        <v>1</v>
      </c>
      <c r="BR62" s="1">
        <f>Mercado!FU88-Mercado!FT88</f>
        <v>1</v>
      </c>
      <c r="BS62" s="1">
        <f>Mercado!FV88-Mercado!FU88</f>
        <v>1</v>
      </c>
      <c r="BT62" s="1">
        <f>Mercado!FW88-Mercado!FV88</f>
        <v>1</v>
      </c>
      <c r="BU62" s="1">
        <f>Mercado!FX88-Mercado!FW88</f>
        <v>1</v>
      </c>
      <c r="BV62" s="1">
        <f>Mercado!FY88-Mercado!FX88</f>
        <v>1</v>
      </c>
      <c r="BW62" s="1">
        <f>Mercado!FZ88-Mercado!FY88</f>
        <v>0</v>
      </c>
      <c r="BX62" s="1">
        <f>Mercado!GA88-Mercado!FZ88</f>
        <v>0</v>
      </c>
      <c r="BY62" s="1">
        <f>Mercado!GB88-Mercado!GA88</f>
        <v>0</v>
      </c>
      <c r="BZ62" s="1">
        <f>Mercado!GC88-Mercado!GB88</f>
        <v>0</v>
      </c>
      <c r="CA62" s="1">
        <f>Mercado!GD88-Mercado!GC88</f>
        <v>0</v>
      </c>
      <c r="CB62" s="1">
        <f>Mercado!GE88-Mercado!GD88</f>
        <v>1</v>
      </c>
      <c r="CC62" s="1">
        <f>Mercado!GF88-Mercado!GE88</f>
        <v>1</v>
      </c>
      <c r="CD62" s="1">
        <f>Mercado!GG88-Mercado!GF88</f>
        <v>1</v>
      </c>
      <c r="CE62" s="1">
        <f>Mercado!GH88-Mercado!GG88</f>
        <v>1</v>
      </c>
      <c r="CF62" s="1">
        <f>Mercado!GI88-Mercado!GH88</f>
        <v>1</v>
      </c>
      <c r="CG62" s="1">
        <f>Mercado!GJ88-Mercado!GI88</f>
        <v>1</v>
      </c>
      <c r="CH62" s="1">
        <f>Mercado!GK88-Mercado!GJ88</f>
        <v>1</v>
      </c>
      <c r="CI62" s="1">
        <f>Mercado!GL88-Mercado!GK88</f>
        <v>0</v>
      </c>
    </row>
    <row r="63" spans="1:87" ht="19.5" customHeight="1" x14ac:dyDescent="0.3">
      <c r="A63" s="360"/>
      <c r="B63" s="360"/>
      <c r="C63" s="1" t="s">
        <v>7</v>
      </c>
      <c r="D63" s="53">
        <f t="shared" ref="D63:G63" si="49">SUM(D58:D62)</f>
        <v>26509</v>
      </c>
      <c r="E63" s="53">
        <f t="shared" si="49"/>
        <v>10560</v>
      </c>
      <c r="F63" s="53">
        <f t="shared" si="49"/>
        <v>6551</v>
      </c>
      <c r="G63" s="53">
        <f t="shared" si="49"/>
        <v>17518</v>
      </c>
      <c r="H63" s="53">
        <f>SUM(H58:H62)</f>
        <v>18225</v>
      </c>
      <c r="I63" s="53">
        <f t="shared" ref="I63:BT63" si="50">SUM(I58:I62)</f>
        <v>8574.0210092467532</v>
      </c>
      <c r="J63" s="53">
        <f t="shared" si="50"/>
        <v>8421.9767328966227</v>
      </c>
      <c r="K63" s="53">
        <f t="shared" si="50"/>
        <v>8553.4983314861347</v>
      </c>
      <c r="L63" s="53">
        <f t="shared" si="50"/>
        <v>8772.9436710716218</v>
      </c>
      <c r="M63" s="53">
        <f t="shared" si="50"/>
        <v>9090.0356328967137</v>
      </c>
      <c r="N63" s="53">
        <f t="shared" si="50"/>
        <v>6718.6739051700024</v>
      </c>
      <c r="O63" s="53">
        <f t="shared" si="50"/>
        <v>2795.9643083238188</v>
      </c>
      <c r="P63" s="53">
        <f t="shared" si="50"/>
        <v>2909.0867350202243</v>
      </c>
      <c r="Q63" s="53">
        <f t="shared" si="50"/>
        <v>7473.1202565865169</v>
      </c>
      <c r="R63" s="53">
        <f t="shared" si="50"/>
        <v>10396.841230193408</v>
      </c>
      <c r="S63" s="53">
        <f t="shared" si="50"/>
        <v>10758.04347471397</v>
      </c>
      <c r="T63" s="53">
        <f t="shared" si="50"/>
        <v>10235.956184459206</v>
      </c>
      <c r="U63" s="53">
        <f t="shared" si="50"/>
        <v>9626.2273645158493</v>
      </c>
      <c r="V63" s="53">
        <f t="shared" si="50"/>
        <v>9642.5438145155604</v>
      </c>
      <c r="W63" s="53">
        <f t="shared" si="50"/>
        <v>9378.2938145160188</v>
      </c>
      <c r="X63" s="53">
        <f t="shared" si="50"/>
        <v>9335.1753145161238</v>
      </c>
      <c r="Y63" s="53">
        <f t="shared" si="50"/>
        <v>9138.3642145160265</v>
      </c>
      <c r="Z63" s="53">
        <f t="shared" si="50"/>
        <v>5217.4745897222783</v>
      </c>
      <c r="AA63" s="53">
        <f t="shared" si="50"/>
        <v>1719.9180369932074</v>
      </c>
      <c r="AB63" s="53">
        <f t="shared" si="50"/>
        <v>2943.1055472873268</v>
      </c>
      <c r="AC63" s="53">
        <f t="shared" si="50"/>
        <v>7973.5523074657103</v>
      </c>
      <c r="AD63" s="53">
        <f t="shared" si="50"/>
        <v>11591.553526758231</v>
      </c>
      <c r="AE63" s="53">
        <f t="shared" si="50"/>
        <v>12112.140334459313</v>
      </c>
      <c r="AF63" s="53">
        <f t="shared" si="50"/>
        <v>11430.45686479353</v>
      </c>
      <c r="AG63" s="53">
        <f t="shared" si="50"/>
        <v>11578.099984132117</v>
      </c>
      <c r="AH63" s="53">
        <f t="shared" si="50"/>
        <v>11928.463316872341</v>
      </c>
      <c r="AI63" s="53">
        <f t="shared" si="50"/>
        <v>11625.870316872279</v>
      </c>
      <c r="AJ63" s="53">
        <f t="shared" si="50"/>
        <v>11748.421316872256</v>
      </c>
      <c r="AK63" s="53">
        <f t="shared" si="50"/>
        <v>11536.981616871941</v>
      </c>
      <c r="AL63" s="53">
        <f t="shared" si="50"/>
        <v>6364.9150953132776</v>
      </c>
      <c r="AM63" s="53">
        <f t="shared" si="50"/>
        <v>2189.8581957453425</v>
      </c>
      <c r="AN63" s="53">
        <f t="shared" si="50"/>
        <v>4478.2389969682663</v>
      </c>
      <c r="AO63" s="53">
        <f t="shared" si="50"/>
        <v>9433.2436800608812</v>
      </c>
      <c r="AP63" s="53">
        <f t="shared" si="50"/>
        <v>11508.569783685805</v>
      </c>
      <c r="AQ63" s="53">
        <f t="shared" si="50"/>
        <v>11653.441643538834</v>
      </c>
      <c r="AR63" s="53">
        <f t="shared" si="50"/>
        <v>10999.194502309027</v>
      </c>
      <c r="AS63" s="53">
        <f t="shared" si="50"/>
        <v>11520.202829419428</v>
      </c>
      <c r="AT63" s="53">
        <f t="shared" si="50"/>
        <v>11663.168829418802</v>
      </c>
      <c r="AU63" s="53">
        <f t="shared" si="50"/>
        <v>11229.03982941922</v>
      </c>
      <c r="AV63" s="53">
        <f t="shared" si="50"/>
        <v>10938.052829419314</v>
      </c>
      <c r="AW63" s="53">
        <f t="shared" si="50"/>
        <v>11227.055679418467</v>
      </c>
      <c r="AX63" s="53">
        <f t="shared" si="50"/>
        <v>7383.9539653604043</v>
      </c>
      <c r="AY63" s="53">
        <f t="shared" si="50"/>
        <v>3889.0358301883425</v>
      </c>
      <c r="AZ63" s="53">
        <f t="shared" si="50"/>
        <v>5084.1953892854253</v>
      </c>
      <c r="BA63" s="53">
        <f t="shared" si="50"/>
        <v>10160.511301932791</v>
      </c>
      <c r="BB63" s="53">
        <f t="shared" si="50"/>
        <v>13017.016427817842</v>
      </c>
      <c r="BC63" s="53">
        <f t="shared" si="50"/>
        <v>12959.459166085198</v>
      </c>
      <c r="BD63" s="53">
        <f t="shared" si="50"/>
        <v>11302.354850342686</v>
      </c>
      <c r="BE63" s="53">
        <f t="shared" si="50"/>
        <v>11639.830179133194</v>
      </c>
      <c r="BF63" s="53">
        <f t="shared" si="50"/>
        <v>11262.843892855413</v>
      </c>
      <c r="BG63" s="53">
        <f t="shared" si="50"/>
        <v>11806.485392856055</v>
      </c>
      <c r="BH63" s="53">
        <f t="shared" si="50"/>
        <v>11358.356392855214</v>
      </c>
      <c r="BI63" s="53">
        <f t="shared" si="50"/>
        <v>11026.270592855566</v>
      </c>
      <c r="BJ63" s="53">
        <f t="shared" si="50"/>
        <v>5905.3979142410208</v>
      </c>
      <c r="BK63" s="53">
        <f t="shared" si="50"/>
        <v>1979.2303757354675</v>
      </c>
      <c r="BL63" s="53">
        <f t="shared" si="50"/>
        <v>6789.1188975722289</v>
      </c>
      <c r="BM63" s="53">
        <f t="shared" si="50"/>
        <v>11185.077479491265</v>
      </c>
      <c r="BN63" s="53">
        <f t="shared" si="50"/>
        <v>11545.960522391924</v>
      </c>
      <c r="BO63" s="53">
        <f t="shared" si="50"/>
        <v>11581.349157712109</v>
      </c>
      <c r="BP63" s="53">
        <f t="shared" si="50"/>
        <v>10454.456716480869</v>
      </c>
      <c r="BQ63" s="53">
        <f t="shared" si="50"/>
        <v>10407.14798774786</v>
      </c>
      <c r="BR63" s="53">
        <f t="shared" si="50"/>
        <v>8976.2330453565373</v>
      </c>
      <c r="BS63" s="53">
        <f t="shared" si="50"/>
        <v>8795.6453108405658</v>
      </c>
      <c r="BT63" s="53">
        <f t="shared" si="50"/>
        <v>9113.2315507900748</v>
      </c>
      <c r="BU63" s="53">
        <f t="shared" ref="BU63:CI63" si="51">SUM(BU58:BU62)</f>
        <v>8559.2315507900275</v>
      </c>
      <c r="BV63" s="53">
        <f t="shared" si="51"/>
        <v>6334.7789451721655</v>
      </c>
      <c r="BW63" s="53">
        <f t="shared" si="51"/>
        <v>3857.5359167790702</v>
      </c>
      <c r="BX63" s="53">
        <f t="shared" si="51"/>
        <v>4914.5702460553766</v>
      </c>
      <c r="BY63" s="53">
        <f t="shared" si="51"/>
        <v>9223.8214456053756</v>
      </c>
      <c r="BZ63" s="53">
        <f t="shared" si="51"/>
        <v>9784.839926337103</v>
      </c>
      <c r="CA63" s="53">
        <f t="shared" si="51"/>
        <v>9831.2285616560621</v>
      </c>
      <c r="CB63" s="53">
        <f t="shared" si="51"/>
        <v>9368.2525573854728</v>
      </c>
      <c r="CC63" s="53">
        <f t="shared" si="51"/>
        <v>11774.521567371641</v>
      </c>
      <c r="CD63" s="53">
        <f t="shared" si="51"/>
        <v>10997.523061938795</v>
      </c>
      <c r="CE63" s="53">
        <f t="shared" si="51"/>
        <v>10815.929588285744</v>
      </c>
      <c r="CF63" s="53">
        <f t="shared" si="51"/>
        <v>11144.521567372482</v>
      </c>
      <c r="CG63" s="53">
        <f t="shared" si="51"/>
        <v>10590.521567372176</v>
      </c>
      <c r="CH63" s="53">
        <f t="shared" si="51"/>
        <v>7921.2354525303344</v>
      </c>
      <c r="CI63" s="53">
        <f t="shared" si="51"/>
        <v>5247.9315797085765</v>
      </c>
    </row>
    <row r="64" spans="1:87" ht="19.5" customHeight="1" x14ac:dyDescent="0.3">
      <c r="A64" s="360"/>
    </row>
    <row r="65" spans="1:87" ht="19.5" customHeight="1" x14ac:dyDescent="0.3">
      <c r="A65" s="360"/>
      <c r="B65" s="360" t="s">
        <v>746</v>
      </c>
      <c r="C65" s="1" t="s">
        <v>460</v>
      </c>
      <c r="D65" s="53">
        <f>Mercado!DG159-Mercado!DF159</f>
        <v>-39.963000000003376</v>
      </c>
      <c r="E65" s="53">
        <f>Mercado!DH159-Mercado!DG159</f>
        <v>12.819392248573422</v>
      </c>
      <c r="F65" s="53">
        <f>Mercado!DI159-Mercado!DH159</f>
        <v>45.709730815509829</v>
      </c>
      <c r="G65" s="53">
        <f>Mercado!DJ159-Mercado!DI159</f>
        <v>19.580000000001746</v>
      </c>
      <c r="H65" s="53">
        <f>Mercado!DK159-Mercado!DJ159</f>
        <v>47.393199937894678</v>
      </c>
      <c r="I65" s="53">
        <f>Mercado!DL159-Mercado!DK159</f>
        <v>53.864166666666279</v>
      </c>
      <c r="J65" s="53">
        <f>Mercado!DM159-Mercado!DL159</f>
        <v>56.084166666671081</v>
      </c>
      <c r="K65" s="53">
        <f>Mercado!DN159-Mercado!DM159</f>
        <v>55.629166666669335</v>
      </c>
      <c r="L65" s="53">
        <f>Mercado!DO159-Mercado!DN159</f>
        <v>29.02916666667079</v>
      </c>
      <c r="M65" s="53">
        <f>Mercado!DP159-Mercado!DO159</f>
        <v>43.10916666666526</v>
      </c>
      <c r="N65" s="53">
        <f>Mercado!DQ159-Mercado!DP159</f>
        <v>12.209166666671081</v>
      </c>
      <c r="O65" s="53">
        <f>Mercado!DR159-Mercado!DQ159</f>
        <v>-21.435333333334711</v>
      </c>
      <c r="P65" s="53">
        <f>Mercado!DS159-Mercado!DR159</f>
        <v>-15.679833333342685</v>
      </c>
      <c r="Q65" s="53">
        <f>Mercado!DT159-Mercado!DS159</f>
        <v>35.953823538933648</v>
      </c>
      <c r="R65" s="53">
        <f>Mercado!DU159-Mercado!DT159</f>
        <v>76.108122145451489</v>
      </c>
      <c r="S65" s="53">
        <f>Mercado!DV159-Mercado!DU159</f>
        <v>38.149166666666133</v>
      </c>
      <c r="T65" s="53">
        <f>Mercado!DW159-Mercado!DV159</f>
        <v>60.975826411264279</v>
      </c>
      <c r="U65" s="53">
        <f>Mercado!DX159-Mercado!DW159</f>
        <v>95.628333333334012</v>
      </c>
      <c r="V65" s="53">
        <f>Mercado!DY159-Mercado!DX159</f>
        <v>101.06833333333998</v>
      </c>
      <c r="W65" s="53">
        <f>Mercado!DZ159-Mercado!DY159</f>
        <v>109.6083333333263</v>
      </c>
      <c r="X65" s="53">
        <f>Mercado!EA159-Mercado!DZ159</f>
        <v>76.718333333326882</v>
      </c>
      <c r="Y65" s="53">
        <f>Mercado!EB159-Mercado!EA159</f>
        <v>87.13833333333605</v>
      </c>
      <c r="Z65" s="53">
        <f>Mercado!EC159-Mercado!EB159</f>
        <v>43.328333333342016</v>
      </c>
      <c r="AA65" s="53">
        <f>Mercado!ED159-Mercado!EC159</f>
        <v>21.766833333327668</v>
      </c>
      <c r="AB65" s="53">
        <f>Mercado!EE159-Mercado!ED159</f>
        <v>-3.1146666666681995</v>
      </c>
      <c r="AC65" s="53">
        <f>Mercado!EF159-Mercado!EE159</f>
        <v>49.128463170702162</v>
      </c>
      <c r="AD65" s="53">
        <f>Mercado!EG159-Mercado!EF159</f>
        <v>81.300125632362324</v>
      </c>
      <c r="AE65" s="53">
        <f>Mercado!EH159-Mercado!EG159</f>
        <v>48.848333333335177</v>
      </c>
      <c r="AF65" s="53">
        <f>Mercado!EI159-Mercado!EH159</f>
        <v>70.577863667531346</v>
      </c>
      <c r="AG65" s="53">
        <f>Mercado!EJ159-Mercado!EI159</f>
        <v>124.44986726020579</v>
      </c>
      <c r="AH65" s="53">
        <f>Mercado!EK159-Mercado!EJ159</f>
        <v>148.97749999999724</v>
      </c>
      <c r="AI65" s="53">
        <f>Mercado!EL159-Mercado!EK159</f>
        <v>174.83250000001135</v>
      </c>
      <c r="AJ65" s="53">
        <f>Mercado!EM159-Mercado!EL159</f>
        <v>137.30749999998079</v>
      </c>
      <c r="AK65" s="53">
        <f>Mercado!EN159-Mercado!EM159</f>
        <v>145.10749999999825</v>
      </c>
      <c r="AL65" s="53">
        <f>Mercado!EO159-Mercado!EN159</f>
        <v>113.29550000000017</v>
      </c>
      <c r="AM65" s="53">
        <f>Mercado!EP159-Mercado!EO159</f>
        <v>60.753499999998894</v>
      </c>
      <c r="AN65" s="53">
        <f>Mercado!EQ159-Mercado!EP159</f>
        <v>52.575500000002648</v>
      </c>
      <c r="AO65" s="53">
        <f>Mercado!ER159-Mercado!EQ159</f>
        <v>103.87746652176793</v>
      </c>
      <c r="AP65" s="53">
        <f>Mercado!ES159-Mercado!ER159</f>
        <v>138.37317014710061</v>
      </c>
      <c r="AQ65" s="53">
        <f>Mercado!ET159-Mercado!ES159</f>
        <v>110.01750000000175</v>
      </c>
      <c r="AR65" s="53">
        <f>Mercado!EU159-Mercado!ET159</f>
        <v>129.09185877033087</v>
      </c>
      <c r="AS65" s="53">
        <f>Mercado!EV159-Mercado!EU159</f>
        <v>144.75083333333532</v>
      </c>
      <c r="AT65" s="53">
        <f>Mercado!EW159-Mercado!EV159</f>
        <v>152.33083333332979</v>
      </c>
      <c r="AU65" s="53">
        <f>Mercado!EX159-Mercado!EW159</f>
        <v>164.85083333333023</v>
      </c>
      <c r="AV65" s="53">
        <f>Mercado!EY159-Mercado!EX159</f>
        <v>131.3708333333343</v>
      </c>
      <c r="AW65" s="53">
        <f>Mercado!EZ159-Mercado!EY159</f>
        <v>132.25583333332906</v>
      </c>
      <c r="AX65" s="53">
        <f>Mercado!FA159-Mercado!EZ159</f>
        <v>88.586833333345567</v>
      </c>
      <c r="AY65" s="53">
        <f>Mercado!FB159-Mercado!FA159</f>
        <v>63.017833333327872</v>
      </c>
      <c r="AZ65" s="53">
        <f>Mercado!FC159-Mercado!FB159</f>
        <v>59.212833333334856</v>
      </c>
      <c r="BA65" s="53">
        <f>Mercado!FD159-Mercado!FC159</f>
        <v>106.37551834672195</v>
      </c>
      <c r="BB65" s="53">
        <f>Mercado!FE159-Mercado!FD159</f>
        <v>138.92509506526403</v>
      </c>
      <c r="BC65" s="53">
        <f>Mercado!FF159-Mercado!FE159</f>
        <v>105.05083333334551</v>
      </c>
      <c r="BD65" s="53">
        <f>Mercado!FG159-Mercado!FF159</f>
        <v>121.27201758982847</v>
      </c>
      <c r="BE65" s="53">
        <f>Mercado!FH159-Mercado!FG159</f>
        <v>140.64583333333212</v>
      </c>
      <c r="BF65" s="53">
        <f>Mercado!FI159-Mercado!FH159</f>
        <v>150.72083333333649</v>
      </c>
      <c r="BG65" s="53">
        <f>Mercado!FJ159-Mercado!FI159</f>
        <v>157.32083333333139</v>
      </c>
      <c r="BH65" s="53">
        <f>Mercado!FK159-Mercado!FJ159</f>
        <v>130.73583333334318</v>
      </c>
      <c r="BI65" s="53">
        <f>Mercado!FL159-Mercado!FK159</f>
        <v>134.69583333333139</v>
      </c>
      <c r="BJ65" s="53">
        <f>Mercado!FM159-Mercado!FL159</f>
        <v>99.696833333331597</v>
      </c>
      <c r="BK65" s="53">
        <f>Mercado!FN159-Mercado!FM159</f>
        <v>66.857333333333372</v>
      </c>
      <c r="BL65" s="53">
        <f>Mercado!FO159-Mercado!FN159</f>
        <v>68.974800734638848</v>
      </c>
      <c r="BM65" s="53">
        <f>Mercado!FP159-Mercado!FO159</f>
        <v>114.7046170806716</v>
      </c>
      <c r="BN65" s="53">
        <f>Mercado!FQ159-Mercado!FP159</f>
        <v>134.5876599823132</v>
      </c>
      <c r="BO65" s="53">
        <f>Mercado!FR159-Mercado!FQ159</f>
        <v>95.976295301516075</v>
      </c>
      <c r="BP65" s="53">
        <f>Mercado!FS159-Mercado!FR159</f>
        <v>114.0838540710829</v>
      </c>
      <c r="BQ65" s="53">
        <f>Mercado!FT159-Mercado!FS159</f>
        <v>130.09678443528173</v>
      </c>
      <c r="BR65" s="53">
        <f>Mercado!FU159-Mercado!FT159</f>
        <v>144.09827900215896</v>
      </c>
      <c r="BS65" s="53">
        <f>Mercado!FV159-Mercado!FU159</f>
        <v>168.51054448561263</v>
      </c>
      <c r="BT65" s="53">
        <f>Mercado!FW159-Mercado!FV159</f>
        <v>123.09678443528173</v>
      </c>
      <c r="BU65" s="53">
        <f>Mercado!FX159-Mercado!FW159</f>
        <v>127.09678443529265</v>
      </c>
      <c r="BV65" s="53">
        <f>Mercado!FY159-Mercado!FX159</f>
        <v>89.093795301512728</v>
      </c>
      <c r="BW65" s="53">
        <f>Mercado!FZ159-Mercado!FY159</f>
        <v>71.092300734639139</v>
      </c>
      <c r="BX65" s="53">
        <f>Mercado!GA159-Mercado!FZ159</f>
        <v>63.092300734631863</v>
      </c>
      <c r="BY65" s="53">
        <f>Mercado!GB159-Mercado!GA159</f>
        <v>108.82211708067189</v>
      </c>
      <c r="BZ65" s="53">
        <f>Mercado!GC159-Mercado!GB159</f>
        <v>117.7051599823244</v>
      </c>
      <c r="CA65" s="53">
        <f>Mercado!GD159-Mercado!GC159</f>
        <v>90.093795301501814</v>
      </c>
      <c r="CB65" s="53">
        <f>Mercado!GE159-Mercado!GD159</f>
        <v>108.20135407108319</v>
      </c>
      <c r="CC65" s="53">
        <f>Mercado!GF159-Mercado!GE159</f>
        <v>135.0134511019678</v>
      </c>
      <c r="CD65" s="53">
        <f>Mercado!GG159-Mercado!GF159</f>
        <v>138.01494566881593</v>
      </c>
      <c r="CE65" s="53">
        <f>Mercado!GH159-Mercado!GG159</f>
        <v>162.42147201545959</v>
      </c>
      <c r="CF65" s="53">
        <f>Mercado!GI159-Mercado!GH159</f>
        <v>128.01345110194961</v>
      </c>
      <c r="CG65" s="53">
        <f>Mercado!GJ159-Mercado!GI159</f>
        <v>132.01345110194961</v>
      </c>
      <c r="CH65" s="53">
        <f>Mercado!GK159-Mercado!GJ159</f>
        <v>94.010461968176969</v>
      </c>
      <c r="CI65" s="53">
        <f>Mercado!GL159-Mercado!GK159</f>
        <v>76.008967401288828</v>
      </c>
    </row>
    <row r="66" spans="1:87" ht="19.5" customHeight="1" x14ac:dyDescent="0.3">
      <c r="A66" s="360"/>
      <c r="B66" s="360"/>
      <c r="C66" s="1" t="s">
        <v>337</v>
      </c>
      <c r="D66" s="53">
        <f>Mercado!DG83-Mercado!DF83</f>
        <v>406</v>
      </c>
      <c r="E66" s="53">
        <f>Mercado!DH83-Mercado!DG83</f>
        <v>-153</v>
      </c>
      <c r="F66" s="53">
        <f>Mercado!DI83-Mercado!DH83</f>
        <v>232</v>
      </c>
      <c r="G66" s="53">
        <f>Mercado!DJ83-Mercado!DI83</f>
        <v>137</v>
      </c>
      <c r="H66" s="53">
        <f>Mercado!DK83-Mercado!DJ83</f>
        <v>38</v>
      </c>
      <c r="I66" s="53">
        <f>Mercado!DL83-Mercado!DK83</f>
        <v>53.864166666666279</v>
      </c>
      <c r="J66" s="53">
        <f>Mercado!DM83-Mercado!DL83</f>
        <v>56.084166666671081</v>
      </c>
      <c r="K66" s="53">
        <f>Mercado!DN83-Mercado!DM83</f>
        <v>55.629166666669335</v>
      </c>
      <c r="L66" s="53">
        <f>Mercado!DO83-Mercado!DN83</f>
        <v>29.02916666667079</v>
      </c>
      <c r="M66" s="53">
        <f>Mercado!DP83-Mercado!DO83</f>
        <v>43.10916666666526</v>
      </c>
      <c r="N66" s="53">
        <f>Mercado!DQ83-Mercado!DP83</f>
        <v>12.209166666671081</v>
      </c>
      <c r="O66" s="53">
        <f>Mercado!DR83-Mercado!DQ83</f>
        <v>-21.435333333334711</v>
      </c>
      <c r="P66" s="53">
        <f>Mercado!DS83-Mercado!DR83</f>
        <v>-15.679833333342685</v>
      </c>
      <c r="Q66" s="53">
        <f>Mercado!DT83-Mercado!DS83</f>
        <v>35.953823538933648</v>
      </c>
      <c r="R66" s="53">
        <f>Mercado!DU83-Mercado!DT83</f>
        <v>76.108122145451489</v>
      </c>
      <c r="S66" s="53">
        <f>Mercado!DV83-Mercado!DU83</f>
        <v>38.149166666666133</v>
      </c>
      <c r="T66" s="53">
        <f>Mercado!DW83-Mercado!DV83</f>
        <v>60.975826411264279</v>
      </c>
      <c r="U66" s="53">
        <f>Mercado!DX83-Mercado!DW83</f>
        <v>95.628333333334012</v>
      </c>
      <c r="V66" s="53">
        <f>Mercado!DY83-Mercado!DX83</f>
        <v>101.06833333333998</v>
      </c>
      <c r="W66" s="53">
        <f>Mercado!DZ83-Mercado!DY83</f>
        <v>109.6083333333263</v>
      </c>
      <c r="X66" s="53">
        <f>Mercado!EA83-Mercado!DZ83</f>
        <v>76.718333333326882</v>
      </c>
      <c r="Y66" s="53">
        <f>Mercado!EB83-Mercado!EA83</f>
        <v>87.13833333333605</v>
      </c>
      <c r="Z66" s="53">
        <f>Mercado!EC83-Mercado!EB83</f>
        <v>43.328333333342016</v>
      </c>
      <c r="AA66" s="53">
        <f>Mercado!ED83-Mercado!EC83</f>
        <v>21.766833333327668</v>
      </c>
      <c r="AB66" s="53">
        <f>Mercado!EE83-Mercado!ED83</f>
        <v>-3.1146666666681995</v>
      </c>
      <c r="AC66" s="53">
        <f>Mercado!EF83-Mercado!EE83</f>
        <v>49.128463170702162</v>
      </c>
      <c r="AD66" s="53">
        <f>Mercado!EG83-Mercado!EF83</f>
        <v>81.300125632362324</v>
      </c>
      <c r="AE66" s="53">
        <f>Mercado!EH83-Mercado!EG83</f>
        <v>48.848333333335177</v>
      </c>
      <c r="AF66" s="53">
        <f>Mercado!EI83-Mercado!EH83</f>
        <v>70.577863667531346</v>
      </c>
      <c r="AG66" s="53">
        <f>Mercado!EJ83-Mercado!EI83</f>
        <v>124.44986726020579</v>
      </c>
      <c r="AH66" s="53">
        <f>Mercado!EK83-Mercado!EJ83</f>
        <v>148.97749999999724</v>
      </c>
      <c r="AI66" s="53">
        <f>Mercado!EL83-Mercado!EK83</f>
        <v>174.83250000001135</v>
      </c>
      <c r="AJ66" s="53">
        <f>Mercado!EM83-Mercado!EL83</f>
        <v>137.30749999998079</v>
      </c>
      <c r="AK66" s="53">
        <f>Mercado!EN83-Mercado!EM83</f>
        <v>145.10749999999825</v>
      </c>
      <c r="AL66" s="53">
        <f>Mercado!EO83-Mercado!EN83</f>
        <v>113.29550000000017</v>
      </c>
      <c r="AM66" s="53">
        <f>Mercado!EP83-Mercado!EO83</f>
        <v>60.753499999998894</v>
      </c>
      <c r="AN66" s="53">
        <f>Mercado!EQ83-Mercado!EP83</f>
        <v>52.575500000002648</v>
      </c>
      <c r="AO66" s="53">
        <f>Mercado!ER83-Mercado!EQ83</f>
        <v>103.87746652176793</v>
      </c>
      <c r="AP66" s="53">
        <f>Mercado!ES83-Mercado!ER83</f>
        <v>138.37317014710061</v>
      </c>
      <c r="AQ66" s="53">
        <f>Mercado!ET83-Mercado!ES83</f>
        <v>110.01750000000175</v>
      </c>
      <c r="AR66" s="53">
        <f>Mercado!EU83-Mercado!ET83</f>
        <v>129.09185877033087</v>
      </c>
      <c r="AS66" s="53">
        <f>Mercado!EV83-Mercado!EU83</f>
        <v>144.75083333333532</v>
      </c>
      <c r="AT66" s="53">
        <f>Mercado!EW83-Mercado!EV83</f>
        <v>152.33083333332979</v>
      </c>
      <c r="AU66" s="53">
        <f>Mercado!EX83-Mercado!EW83</f>
        <v>164.85083333333023</v>
      </c>
      <c r="AV66" s="53">
        <f>Mercado!EY83-Mercado!EX83</f>
        <v>131.3708333333343</v>
      </c>
      <c r="AW66" s="53">
        <f>Mercado!EZ83-Mercado!EY83</f>
        <v>132.25583333332906</v>
      </c>
      <c r="AX66" s="53">
        <f>Mercado!FA83-Mercado!EZ83</f>
        <v>88.586833333345567</v>
      </c>
      <c r="AY66" s="53">
        <f>Mercado!FB83-Mercado!FA83</f>
        <v>63.017833333327872</v>
      </c>
      <c r="AZ66" s="53">
        <f>Mercado!FC83-Mercado!FB83</f>
        <v>59.212833333334856</v>
      </c>
      <c r="BA66" s="53">
        <f>Mercado!FD83-Mercado!FC83</f>
        <v>106.37551834672195</v>
      </c>
      <c r="BB66" s="53">
        <f>Mercado!FE83-Mercado!FD83</f>
        <v>138.92509506526403</v>
      </c>
      <c r="BC66" s="53">
        <f>Mercado!FF83-Mercado!FE83</f>
        <v>105.05083333334551</v>
      </c>
      <c r="BD66" s="53">
        <f>Mercado!FG83-Mercado!FF83</f>
        <v>121.27201758982847</v>
      </c>
      <c r="BE66" s="53">
        <f>Mercado!FH83-Mercado!FG83</f>
        <v>140.64583333333212</v>
      </c>
      <c r="BF66" s="53">
        <f>Mercado!FI83-Mercado!FH83</f>
        <v>150.72083333333649</v>
      </c>
      <c r="BG66" s="53">
        <f>Mercado!FJ83-Mercado!FI83</f>
        <v>157.32083333333139</v>
      </c>
      <c r="BH66" s="53">
        <f>Mercado!FK83-Mercado!FJ83</f>
        <v>130.73583333334318</v>
      </c>
      <c r="BI66" s="53">
        <f>Mercado!FL83-Mercado!FK83</f>
        <v>134.69583333333139</v>
      </c>
      <c r="BJ66" s="53">
        <f>Mercado!FM83-Mercado!FL83</f>
        <v>99.696833333331597</v>
      </c>
      <c r="BK66" s="53">
        <f>Mercado!FN83-Mercado!FM83</f>
        <v>66.857333333333372</v>
      </c>
      <c r="BL66" s="53">
        <f>Mercado!FO83-Mercado!FN83</f>
        <v>68.974800734638848</v>
      </c>
      <c r="BM66" s="53">
        <f>Mercado!FP83-Mercado!FO83</f>
        <v>114.7046170806716</v>
      </c>
      <c r="BN66" s="53">
        <f>Mercado!FQ83-Mercado!FP83</f>
        <v>134.5876599823132</v>
      </c>
      <c r="BO66" s="53">
        <f>Mercado!FR83-Mercado!FQ83</f>
        <v>95.976295301516075</v>
      </c>
      <c r="BP66" s="53">
        <f>Mercado!FS83-Mercado!FR83</f>
        <v>114.0838540710829</v>
      </c>
      <c r="BQ66" s="53">
        <f>Mercado!FT83-Mercado!FS83</f>
        <v>130.09678443528173</v>
      </c>
      <c r="BR66" s="53">
        <f>Mercado!FU83-Mercado!FT83</f>
        <v>144.09827900215896</v>
      </c>
      <c r="BS66" s="53">
        <f>Mercado!FV83-Mercado!FU83</f>
        <v>168.51054448561263</v>
      </c>
      <c r="BT66" s="53">
        <f>Mercado!FW83-Mercado!FV83</f>
        <v>123.09678443528173</v>
      </c>
      <c r="BU66" s="53">
        <f>Mercado!FX83-Mercado!FW83</f>
        <v>127.09678443529265</v>
      </c>
      <c r="BV66" s="53">
        <f>Mercado!FY83-Mercado!FX83</f>
        <v>89.093795301512728</v>
      </c>
      <c r="BW66" s="53">
        <f>Mercado!FZ83-Mercado!FY83</f>
        <v>71.092300734639139</v>
      </c>
      <c r="BX66" s="53">
        <f>Mercado!GA83-Mercado!FZ83</f>
        <v>63.092300734631863</v>
      </c>
      <c r="BY66" s="53">
        <f>Mercado!GB83-Mercado!GA83</f>
        <v>108.82211708067189</v>
      </c>
      <c r="BZ66" s="53">
        <f>Mercado!GC83-Mercado!GB83</f>
        <v>117.7051599823244</v>
      </c>
      <c r="CA66" s="53">
        <f>Mercado!GD83-Mercado!GC83</f>
        <v>90.093795301501814</v>
      </c>
      <c r="CB66" s="53">
        <f>Mercado!GE83-Mercado!GD83</f>
        <v>108.20135407108319</v>
      </c>
      <c r="CC66" s="53">
        <f>Mercado!GF83-Mercado!GE83</f>
        <v>135.0134511019678</v>
      </c>
      <c r="CD66" s="53">
        <f>Mercado!GG83-Mercado!GF83</f>
        <v>138.01494566881593</v>
      </c>
      <c r="CE66" s="53">
        <f>Mercado!GH83-Mercado!GG83</f>
        <v>162.42147201545959</v>
      </c>
      <c r="CF66" s="53">
        <f>Mercado!GI83-Mercado!GH83</f>
        <v>128.01345110194961</v>
      </c>
      <c r="CG66" s="53">
        <f>Mercado!GJ83-Mercado!GI83</f>
        <v>132.01345110194961</v>
      </c>
      <c r="CH66" s="53">
        <f>Mercado!GK83-Mercado!GJ83</f>
        <v>94.010461968176969</v>
      </c>
      <c r="CI66" s="53">
        <f>Mercado!GL83-Mercado!GK83</f>
        <v>76.008967401288828</v>
      </c>
    </row>
    <row r="67" spans="1:87" s="318" customFormat="1" x14ac:dyDescent="0.3"/>
    <row r="68" spans="1:87" x14ac:dyDescent="0.3">
      <c r="D68" s="1">
        <v>2018</v>
      </c>
      <c r="E68" s="1">
        <v>2019</v>
      </c>
      <c r="F68" s="1">
        <v>2020</v>
      </c>
      <c r="G68" s="1">
        <v>2021</v>
      </c>
      <c r="H68" s="1">
        <v>2022</v>
      </c>
      <c r="I68" s="1">
        <v>2023</v>
      </c>
      <c r="J68" s="1">
        <v>2024</v>
      </c>
    </row>
    <row r="69" spans="1:87" s="321" customFormat="1" x14ac:dyDescent="0.3"/>
    <row r="70" spans="1:87" x14ac:dyDescent="0.3">
      <c r="A70" s="360" t="s">
        <v>747</v>
      </c>
      <c r="B70" s="360" t="s">
        <v>748</v>
      </c>
      <c r="C70" s="1" t="s">
        <v>176</v>
      </c>
      <c r="D70" s="53">
        <f>SUMPRODUCT($D$13:$CI$13,N(YEAR($D$2:$CI$2)=D$68))</f>
        <v>1050279.4710073713</v>
      </c>
      <c r="E70" s="53">
        <f t="shared" ref="E70:J70" si="52">SUMPRODUCT($D$13:$CI$13,N(YEAR($D$2:$CI$2)=E$68))</f>
        <v>1101218.9709427331</v>
      </c>
      <c r="F70" s="53">
        <f t="shared" si="52"/>
        <v>961242.02934964595</v>
      </c>
      <c r="G70" s="53">
        <f t="shared" si="52"/>
        <v>971307.43593843398</v>
      </c>
      <c r="H70" s="53">
        <f t="shared" si="52"/>
        <v>835500.28924019146</v>
      </c>
      <c r="I70" s="53">
        <f t="shared" si="52"/>
        <v>836005.72916666709</v>
      </c>
      <c r="J70" s="53">
        <f t="shared" si="52"/>
        <v>868575.52083333407</v>
      </c>
    </row>
    <row r="71" spans="1:87" x14ac:dyDescent="0.3">
      <c r="A71" s="360"/>
      <c r="B71" s="360"/>
      <c r="C71" s="1" t="s">
        <v>175</v>
      </c>
      <c r="D71" s="53">
        <f>SUMPRODUCT($D$12:$CI$12,N(YEAR($D$2:$CI$2)=D$68))</f>
        <v>198852984.04819518</v>
      </c>
      <c r="E71" s="53">
        <f t="shared" ref="E71:J71" si="53">SUMPRODUCT($D$12:$CI$12,N(YEAR($D$2:$CI$2)=E$68))</f>
        <v>211930745.37799284</v>
      </c>
      <c r="F71" s="53">
        <f t="shared" si="53"/>
        <v>224432596.62832886</v>
      </c>
      <c r="G71" s="53">
        <f t="shared" si="53"/>
        <v>235683384.93054831</v>
      </c>
      <c r="H71" s="53">
        <f t="shared" si="53"/>
        <v>247116240.71498057</v>
      </c>
      <c r="I71" s="53">
        <f t="shared" si="53"/>
        <v>256753601.27440733</v>
      </c>
      <c r="J71" s="53">
        <f t="shared" si="53"/>
        <v>266427402.31607389</v>
      </c>
    </row>
    <row r="72" spans="1:87" x14ac:dyDescent="0.3">
      <c r="A72" s="360"/>
      <c r="B72" s="360"/>
      <c r="C72" s="1" t="s">
        <v>174</v>
      </c>
      <c r="D72" s="53">
        <v>1</v>
      </c>
      <c r="E72" s="53">
        <v>1</v>
      </c>
      <c r="F72" s="53">
        <v>1</v>
      </c>
      <c r="G72" s="53">
        <v>1</v>
      </c>
      <c r="H72" s="53">
        <v>1</v>
      </c>
      <c r="I72" s="53">
        <v>1</v>
      </c>
      <c r="J72" s="53">
        <v>1</v>
      </c>
    </row>
    <row r="73" spans="1:87" x14ac:dyDescent="0.3">
      <c r="A73" s="360"/>
      <c r="B73" s="360"/>
      <c r="C73" s="1" t="s">
        <v>177</v>
      </c>
      <c r="D73" s="53">
        <f>SUMPRODUCT($D$14:$CI$14,N(YEAR($D$2:$CI$2)=D$68))</f>
        <v>44714.436588252502</v>
      </c>
      <c r="E73" s="53">
        <f t="shared" ref="E73:J73" si="54">SUMPRODUCT($D$14:$CI$14,N(YEAR($D$2:$CI$2)=E$68))</f>
        <v>38737.588734839374</v>
      </c>
      <c r="F73" s="53">
        <f t="shared" si="54"/>
        <v>45745.097273712803</v>
      </c>
      <c r="G73" s="53">
        <f t="shared" si="54"/>
        <v>51956.218657100697</v>
      </c>
      <c r="H73" s="53">
        <f t="shared" si="54"/>
        <v>55477.650144993873</v>
      </c>
      <c r="I73" s="53">
        <f t="shared" si="54"/>
        <v>57931.354581125095</v>
      </c>
      <c r="J73" s="53">
        <f t="shared" si="54"/>
        <v>61396.486194088677</v>
      </c>
    </row>
    <row r="74" spans="1:87" x14ac:dyDescent="0.3">
      <c r="A74" s="360"/>
      <c r="B74" s="360"/>
      <c r="C74" s="1" t="s">
        <v>308</v>
      </c>
      <c r="D74" s="53">
        <f>SUMPRODUCT($D$17:$CI$17,N(YEAR($D$2:$CI$2)=D$68))</f>
        <v>1768.8105000000089</v>
      </c>
      <c r="E74" s="53">
        <f>SUMPRODUCT($D$17:$CI$17,N(YEAR($D$2:$CI$2)=E$68))</f>
        <v>1718.7639387623062</v>
      </c>
      <c r="F74" s="53">
        <f t="shared" ref="F74:J74" si="55">SUMPRODUCT($D$17:$CI$17,N(YEAR($D$2:$CI$2)=F$68))</f>
        <v>1799.8066191372623</v>
      </c>
      <c r="G74" s="53">
        <f t="shared" si="55"/>
        <v>1800.09932877253</v>
      </c>
      <c r="H74" s="53">
        <f t="shared" si="55"/>
        <v>1800.5096310018275</v>
      </c>
      <c r="I74" s="53">
        <f t="shared" si="55"/>
        <v>1770.4125000000017</v>
      </c>
      <c r="J74" s="53">
        <f t="shared" si="55"/>
        <v>1742.4109275298356</v>
      </c>
    </row>
    <row r="75" spans="1:87" x14ac:dyDescent="0.3">
      <c r="A75" s="360"/>
      <c r="B75" s="360"/>
      <c r="C75" s="1" t="s">
        <v>318</v>
      </c>
      <c r="D75" s="53">
        <f>SUMPRODUCT($D$16:$CI$16,N(YEAR($D$2:$CI$2)=D$68))</f>
        <v>115523.40813732515</v>
      </c>
      <c r="E75" s="53">
        <f t="shared" ref="E75:J75" si="56">SUMPRODUCT($D$16:$CI$16,N(YEAR($D$2:$CI$2)=E$68))</f>
        <v>115006.2810915063</v>
      </c>
      <c r="F75" s="53">
        <f t="shared" si="56"/>
        <v>131711.95443704617</v>
      </c>
      <c r="G75" s="53">
        <f t="shared" si="56"/>
        <v>134418.09907043425</v>
      </c>
      <c r="H75" s="53">
        <f t="shared" si="56"/>
        <v>135995.44224499355</v>
      </c>
      <c r="I75" s="53">
        <f t="shared" si="56"/>
        <v>127931.35458112424</v>
      </c>
      <c r="J75" s="53">
        <f t="shared" si="56"/>
        <v>131396.4861940894</v>
      </c>
    </row>
    <row r="76" spans="1:87" x14ac:dyDescent="0.3">
      <c r="A76" s="360"/>
      <c r="B76" s="360"/>
      <c r="C76" s="1" t="s">
        <v>299</v>
      </c>
      <c r="D76" s="53">
        <f>SUMPRODUCT($D$18:$CI$18,N(YEAR($D$2:$CI$2)=D$68))</f>
        <v>24282178.692821175</v>
      </c>
      <c r="E76" s="53">
        <f t="shared" ref="E76:J76" si="57">SUMPRODUCT($D$18:$CI$18,N(YEAR($D$2:$CI$2)=E$68))</f>
        <v>25483326.164415162</v>
      </c>
      <c r="F76" s="53">
        <f t="shared" si="57"/>
        <v>26731131.848480951</v>
      </c>
      <c r="G76" s="53">
        <f t="shared" si="57"/>
        <v>28109067.655675501</v>
      </c>
      <c r="H76" s="53">
        <f t="shared" si="57"/>
        <v>29542215.975026049</v>
      </c>
      <c r="I76" s="53">
        <f t="shared" si="57"/>
        <v>30899024.783663753</v>
      </c>
      <c r="J76" s="53">
        <f t="shared" si="57"/>
        <v>32154684.779186293</v>
      </c>
    </row>
    <row r="77" spans="1:87" x14ac:dyDescent="0.3">
      <c r="A77" s="360"/>
      <c r="B77" s="360"/>
      <c r="C77" s="1" t="s">
        <v>317</v>
      </c>
      <c r="D77" s="53">
        <f>SUMPRODUCT($D$15:$CI$15,N(YEAR($D$2:$CI$2)=D$68))</f>
        <v>24046433.565654509</v>
      </c>
      <c r="E77" s="53">
        <f t="shared" ref="E77:J77" si="58">SUMPRODUCT($D$15:$CI$15,N(YEAR($D$2:$CI$2)=E$68))</f>
        <v>25239862.162190158</v>
      </c>
      <c r="F77" s="53">
        <f t="shared" si="58"/>
        <v>26475937.435384441</v>
      </c>
      <c r="G77" s="53">
        <f t="shared" si="58"/>
        <v>27836039.925036874</v>
      </c>
      <c r="H77" s="53">
        <f t="shared" si="58"/>
        <v>29251162.870852344</v>
      </c>
      <c r="I77" s="53">
        <f t="shared" si="58"/>
        <v>30590017.30528786</v>
      </c>
      <c r="J77" s="53">
        <f t="shared" si="58"/>
        <v>31828460.837839421</v>
      </c>
    </row>
    <row r="78" spans="1:87" x14ac:dyDescent="0.3">
      <c r="A78" s="360"/>
      <c r="C78"/>
    </row>
    <row r="79" spans="1:87" x14ac:dyDescent="0.3">
      <c r="A79" s="360"/>
      <c r="D79" s="1">
        <v>2018</v>
      </c>
      <c r="E79" s="1">
        <v>2019</v>
      </c>
      <c r="F79" s="1">
        <v>2020</v>
      </c>
      <c r="G79" s="1">
        <v>2021</v>
      </c>
      <c r="H79" s="1">
        <v>2022</v>
      </c>
      <c r="I79" s="1">
        <v>2023</v>
      </c>
      <c r="J79" s="1">
        <v>2024</v>
      </c>
    </row>
    <row r="80" spans="1:87" x14ac:dyDescent="0.3">
      <c r="A80" s="360"/>
      <c r="B80" s="360" t="s">
        <v>749</v>
      </c>
      <c r="C80" s="1" t="s">
        <v>176</v>
      </c>
      <c r="D80" s="53">
        <v>1</v>
      </c>
      <c r="E80" s="106">
        <f>E70/$D70</f>
        <v>1.0485009003237047</v>
      </c>
      <c r="F80" s="106">
        <f t="shared" ref="F80:J80" si="59">F70/$D70</f>
        <v>0.91522500047313549</v>
      </c>
      <c r="G80" s="106">
        <f t="shared" si="59"/>
        <v>0.9248085512009564</v>
      </c>
      <c r="H80" s="106">
        <f t="shared" si="59"/>
        <v>0.79550282787001891</v>
      </c>
      <c r="I80" s="106">
        <f t="shared" si="59"/>
        <v>0.79598407113948022</v>
      </c>
      <c r="J80" s="106">
        <f t="shared" si="59"/>
        <v>0.8269946664769553</v>
      </c>
    </row>
    <row r="81" spans="1:10" x14ac:dyDescent="0.3">
      <c r="A81" s="360"/>
      <c r="B81" s="360"/>
      <c r="C81" s="1" t="s">
        <v>175</v>
      </c>
      <c r="D81" s="53">
        <v>1</v>
      </c>
      <c r="E81" s="106">
        <f t="shared" ref="E81:J87" si="60">E71/$D71</f>
        <v>1.0657659797885057</v>
      </c>
      <c r="F81" s="106">
        <f t="shared" si="60"/>
        <v>1.1286357994704974</v>
      </c>
      <c r="G81" s="106">
        <f t="shared" si="60"/>
        <v>1.1852142227517526</v>
      </c>
      <c r="H81" s="106">
        <f t="shared" si="60"/>
        <v>1.2427082344164773</v>
      </c>
      <c r="I81" s="106">
        <f t="shared" si="60"/>
        <v>1.291172986431921</v>
      </c>
      <c r="J81" s="106">
        <f t="shared" si="60"/>
        <v>1.3398209918313368</v>
      </c>
    </row>
    <row r="82" spans="1:10" x14ac:dyDescent="0.3">
      <c r="A82" s="360"/>
      <c r="B82" s="360"/>
      <c r="C82" s="1" t="s">
        <v>174</v>
      </c>
      <c r="D82" s="53">
        <v>1</v>
      </c>
      <c r="E82" s="106">
        <f t="shared" si="60"/>
        <v>1</v>
      </c>
      <c r="F82" s="106">
        <f t="shared" si="60"/>
        <v>1</v>
      </c>
      <c r="G82" s="106">
        <f t="shared" si="60"/>
        <v>1</v>
      </c>
      <c r="H82" s="106">
        <f t="shared" si="60"/>
        <v>1</v>
      </c>
      <c r="I82" s="106">
        <f t="shared" si="60"/>
        <v>1</v>
      </c>
      <c r="J82" s="106">
        <f t="shared" si="60"/>
        <v>1</v>
      </c>
    </row>
    <row r="83" spans="1:10" x14ac:dyDescent="0.3">
      <c r="A83" s="360"/>
      <c r="B83" s="360"/>
      <c r="C83" s="1" t="s">
        <v>177</v>
      </c>
      <c r="D83" s="53">
        <v>1</v>
      </c>
      <c r="E83" s="106">
        <f t="shared" si="60"/>
        <v>0.86633292713827059</v>
      </c>
      <c r="F83" s="106">
        <f t="shared" si="60"/>
        <v>1.0230498417088649</v>
      </c>
      <c r="G83" s="106">
        <f t="shared" si="60"/>
        <v>1.1619562410130149</v>
      </c>
      <c r="H83" s="106">
        <f t="shared" si="60"/>
        <v>1.240710034118357</v>
      </c>
      <c r="I83" s="106">
        <f t="shared" si="60"/>
        <v>1.2955850280431573</v>
      </c>
      <c r="J83" s="106">
        <f t="shared" si="60"/>
        <v>1.3730797227627134</v>
      </c>
    </row>
    <row r="84" spans="1:10" x14ac:dyDescent="0.3">
      <c r="A84" s="360"/>
      <c r="B84" s="360"/>
      <c r="C84" s="1" t="s">
        <v>308</v>
      </c>
      <c r="D84" s="53">
        <v>1</v>
      </c>
      <c r="E84" s="106">
        <f t="shared" si="60"/>
        <v>0.97170609218019544</v>
      </c>
      <c r="F84" s="106">
        <f t="shared" si="60"/>
        <v>1.0175237082419248</v>
      </c>
      <c r="G84" s="106">
        <f t="shared" si="60"/>
        <v>1.0176891921279985</v>
      </c>
      <c r="H84" s="106">
        <f t="shared" si="60"/>
        <v>1.0179211571854749</v>
      </c>
      <c r="I84" s="106">
        <f t="shared" si="60"/>
        <v>1.0009056934024265</v>
      </c>
      <c r="J84" s="106">
        <f t="shared" si="60"/>
        <v>0.98507495717027171</v>
      </c>
    </row>
    <row r="85" spans="1:10" x14ac:dyDescent="0.3">
      <c r="A85" s="360"/>
      <c r="B85" s="360"/>
      <c r="C85" s="1" t="s">
        <v>318</v>
      </c>
      <c r="D85" s="53">
        <v>1</v>
      </c>
      <c r="E85" s="106">
        <f t="shared" si="60"/>
        <v>0.99552361677899837</v>
      </c>
      <c r="F85" s="106">
        <f t="shared" si="60"/>
        <v>1.1401321737364027</v>
      </c>
      <c r="G85" s="106">
        <f t="shared" si="60"/>
        <v>1.163557249892148</v>
      </c>
      <c r="H85" s="106">
        <f t="shared" si="60"/>
        <v>1.1772111335508113</v>
      </c>
      <c r="I85" s="106">
        <f t="shared" si="60"/>
        <v>1.1074063399259264</v>
      </c>
      <c r="J85" s="106">
        <f t="shared" si="60"/>
        <v>1.1374014003975332</v>
      </c>
    </row>
    <row r="86" spans="1:10" x14ac:dyDescent="0.3">
      <c r="A86" s="360"/>
      <c r="B86" s="360"/>
      <c r="C86" s="1" t="s">
        <v>299</v>
      </c>
      <c r="D86" s="53">
        <v>1</v>
      </c>
      <c r="E86" s="106">
        <f t="shared" si="60"/>
        <v>1.0494662149879119</v>
      </c>
      <c r="F86" s="106">
        <f t="shared" si="60"/>
        <v>1.1008539302275948</v>
      </c>
      <c r="G86" s="106">
        <f t="shared" si="60"/>
        <v>1.1576007248470548</v>
      </c>
      <c r="H86" s="106">
        <f t="shared" si="60"/>
        <v>1.2166213068747393</v>
      </c>
      <c r="I86" s="106">
        <f t="shared" si="60"/>
        <v>1.2724980395930781</v>
      </c>
      <c r="J86" s="106">
        <f t="shared" si="60"/>
        <v>1.324209214747792</v>
      </c>
    </row>
    <row r="87" spans="1:10" x14ac:dyDescent="0.3">
      <c r="A87" s="360"/>
      <c r="B87" s="360"/>
      <c r="C87" s="1" t="s">
        <v>317</v>
      </c>
      <c r="D87" s="53">
        <v>1</v>
      </c>
      <c r="E87" s="106">
        <f t="shared" si="60"/>
        <v>1.0496301704482374</v>
      </c>
      <c r="F87" s="106">
        <f t="shared" si="60"/>
        <v>1.1010338544839344</v>
      </c>
      <c r="G87" s="106">
        <f t="shared" si="60"/>
        <v>1.1575953602032301</v>
      </c>
      <c r="H87" s="106">
        <f t="shared" si="60"/>
        <v>1.2164449580844181</v>
      </c>
      <c r="I87" s="106">
        <f t="shared" si="60"/>
        <v>1.2721228377491931</v>
      </c>
      <c r="J87" s="106">
        <f t="shared" si="60"/>
        <v>1.3236250087123096</v>
      </c>
    </row>
    <row r="88" spans="1:10" x14ac:dyDescent="0.3">
      <c r="C88"/>
    </row>
    <row r="89" spans="1:10" x14ac:dyDescent="0.3">
      <c r="C89"/>
      <c r="D89" s="113"/>
      <c r="E89" s="113"/>
      <c r="F89" s="113"/>
    </row>
    <row r="90" spans="1:10" x14ac:dyDescent="0.3">
      <c r="C90"/>
      <c r="E90" s="93"/>
      <c r="F90" s="93"/>
      <c r="G90" s="93"/>
      <c r="H90" s="93"/>
      <c r="I90" s="93"/>
      <c r="J90" s="93"/>
    </row>
    <row r="91" spans="1:10" x14ac:dyDescent="0.3">
      <c r="C91"/>
      <c r="E91" s="93"/>
      <c r="F91" s="93"/>
      <c r="G91" s="93"/>
      <c r="H91" s="93"/>
      <c r="I91" s="93"/>
      <c r="J91" s="93"/>
    </row>
    <row r="92" spans="1:10" x14ac:dyDescent="0.3">
      <c r="C92"/>
      <c r="E92" s="93"/>
      <c r="F92" s="93"/>
      <c r="G92" s="93"/>
      <c r="H92" s="93"/>
      <c r="I92" s="93"/>
      <c r="J92" s="93"/>
    </row>
    <row r="93" spans="1:10" x14ac:dyDescent="0.3">
      <c r="C93"/>
      <c r="E93" s="93"/>
      <c r="F93" s="93"/>
      <c r="G93" s="93"/>
      <c r="H93" s="93"/>
      <c r="I93" s="93"/>
      <c r="J93" s="93"/>
    </row>
    <row r="94" spans="1:10" x14ac:dyDescent="0.3">
      <c r="C94"/>
      <c r="E94" s="93"/>
      <c r="F94" s="93"/>
      <c r="G94" s="93"/>
      <c r="H94" s="93"/>
      <c r="I94" s="93"/>
      <c r="J94" s="93"/>
    </row>
    <row r="95" spans="1:10" x14ac:dyDescent="0.3">
      <c r="C95"/>
      <c r="E95" s="93"/>
      <c r="F95" s="93"/>
      <c r="G95" s="93"/>
      <c r="H95" s="93"/>
      <c r="I95" s="93"/>
      <c r="J95" s="93"/>
    </row>
    <row r="96" spans="1:10" x14ac:dyDescent="0.3">
      <c r="C96"/>
      <c r="E96" s="93"/>
      <c r="F96" s="93"/>
      <c r="G96" s="93"/>
      <c r="H96" s="93"/>
      <c r="I96" s="93"/>
      <c r="J96" s="93"/>
    </row>
    <row r="97" spans="3:10" x14ac:dyDescent="0.3">
      <c r="C97"/>
      <c r="E97" s="93"/>
      <c r="F97" s="93"/>
      <c r="G97" s="93"/>
      <c r="H97" s="93"/>
      <c r="I97" s="93"/>
      <c r="J97" s="93"/>
    </row>
    <row r="98" spans="3:10" x14ac:dyDescent="0.3">
      <c r="C98"/>
    </row>
    <row r="99" spans="3:10" x14ac:dyDescent="0.3">
      <c r="C99"/>
      <c r="F99" s="44"/>
    </row>
    <row r="100" spans="3:10" x14ac:dyDescent="0.3">
      <c r="C100"/>
      <c r="F100" s="44"/>
    </row>
    <row r="101" spans="3:10" x14ac:dyDescent="0.3">
      <c r="C101"/>
    </row>
    <row r="102" spans="3:10" x14ac:dyDescent="0.3">
      <c r="C102"/>
    </row>
    <row r="103" spans="3:10" x14ac:dyDescent="0.3">
      <c r="C103"/>
    </row>
    <row r="104" spans="3:10" x14ac:dyDescent="0.3">
      <c r="C104"/>
    </row>
    <row r="105" spans="3:10" x14ac:dyDescent="0.3">
      <c r="C105"/>
    </row>
    <row r="106" spans="3:10" x14ac:dyDescent="0.3">
      <c r="C106"/>
    </row>
    <row r="107" spans="3:10" x14ac:dyDescent="0.3">
      <c r="C107"/>
    </row>
    <row r="108" spans="3:10" x14ac:dyDescent="0.3">
      <c r="C108"/>
    </row>
    <row r="109" spans="3:10" x14ac:dyDescent="0.3">
      <c r="C109"/>
    </row>
    <row r="110" spans="3:10" x14ac:dyDescent="0.3">
      <c r="C110"/>
    </row>
    <row r="111" spans="3:10" x14ac:dyDescent="0.3">
      <c r="C111"/>
    </row>
    <row r="112" spans="3:10" x14ac:dyDescent="0.3">
      <c r="C112"/>
    </row>
    <row r="113" spans="3:3" x14ac:dyDescent="0.3">
      <c r="C113"/>
    </row>
    <row r="114" spans="3:3" x14ac:dyDescent="0.3">
      <c r="C114"/>
    </row>
    <row r="115" spans="3:3" x14ac:dyDescent="0.3">
      <c r="C115"/>
    </row>
    <row r="116" spans="3:3" x14ac:dyDescent="0.3">
      <c r="C116"/>
    </row>
    <row r="117" spans="3:3" x14ac:dyDescent="0.3">
      <c r="C117"/>
    </row>
    <row r="118" spans="3:3" x14ac:dyDescent="0.3">
      <c r="C118"/>
    </row>
    <row r="119" spans="3:3" x14ac:dyDescent="0.3">
      <c r="C119"/>
    </row>
    <row r="120" spans="3:3" x14ac:dyDescent="0.3">
      <c r="C120"/>
    </row>
    <row r="121" spans="3:3" x14ac:dyDescent="0.3">
      <c r="C121"/>
    </row>
    <row r="122" spans="3:3" x14ac:dyDescent="0.3">
      <c r="C122"/>
    </row>
    <row r="123" spans="3:3" x14ac:dyDescent="0.3">
      <c r="C123"/>
    </row>
    <row r="124" spans="3:3" x14ac:dyDescent="0.3">
      <c r="C124"/>
    </row>
    <row r="125" spans="3:3" x14ac:dyDescent="0.3">
      <c r="C125"/>
    </row>
    <row r="126" spans="3:3" x14ac:dyDescent="0.3">
      <c r="C126"/>
    </row>
    <row r="127" spans="3:3" x14ac:dyDescent="0.3">
      <c r="C127"/>
    </row>
    <row r="128" spans="3:3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  <row r="143" spans="3:3" x14ac:dyDescent="0.3">
      <c r="C143"/>
    </row>
    <row r="144" spans="3:3" x14ac:dyDescent="0.3">
      <c r="C144"/>
    </row>
    <row r="145" spans="3:3" x14ac:dyDescent="0.3">
      <c r="C145"/>
    </row>
    <row r="146" spans="3:3" x14ac:dyDescent="0.3">
      <c r="C146"/>
    </row>
    <row r="147" spans="3:3" x14ac:dyDescent="0.3">
      <c r="C147"/>
    </row>
    <row r="148" spans="3:3" x14ac:dyDescent="0.3">
      <c r="C148"/>
    </row>
    <row r="149" spans="3:3" x14ac:dyDescent="0.3">
      <c r="C149"/>
    </row>
    <row r="150" spans="3:3" x14ac:dyDescent="0.3">
      <c r="C150"/>
    </row>
    <row r="151" spans="3:3" x14ac:dyDescent="0.3">
      <c r="C151"/>
    </row>
    <row r="152" spans="3:3" x14ac:dyDescent="0.3">
      <c r="C152"/>
    </row>
    <row r="153" spans="3:3" x14ac:dyDescent="0.3">
      <c r="C153"/>
    </row>
    <row r="154" spans="3:3" x14ac:dyDescent="0.3">
      <c r="C154"/>
    </row>
    <row r="155" spans="3:3" x14ac:dyDescent="0.3">
      <c r="C155"/>
    </row>
    <row r="156" spans="3:3" x14ac:dyDescent="0.3">
      <c r="C156"/>
    </row>
    <row r="157" spans="3:3" x14ac:dyDescent="0.3">
      <c r="C157"/>
    </row>
    <row r="158" spans="3:3" x14ac:dyDescent="0.3">
      <c r="C158"/>
    </row>
    <row r="159" spans="3:3" x14ac:dyDescent="0.3">
      <c r="C159"/>
    </row>
    <row r="160" spans="3:3" x14ac:dyDescent="0.3">
      <c r="C160"/>
    </row>
    <row r="161" spans="3:3" x14ac:dyDescent="0.3">
      <c r="C161"/>
    </row>
    <row r="162" spans="3:3" x14ac:dyDescent="0.3">
      <c r="C162"/>
    </row>
    <row r="163" spans="3:3" x14ac:dyDescent="0.3">
      <c r="C163"/>
    </row>
    <row r="164" spans="3:3" x14ac:dyDescent="0.3">
      <c r="C164"/>
    </row>
    <row r="165" spans="3:3" x14ac:dyDescent="0.3">
      <c r="C165"/>
    </row>
    <row r="166" spans="3:3" x14ac:dyDescent="0.3">
      <c r="C166"/>
    </row>
    <row r="167" spans="3:3" x14ac:dyDescent="0.3">
      <c r="C167"/>
    </row>
    <row r="168" spans="3:3" x14ac:dyDescent="0.3">
      <c r="C168"/>
    </row>
    <row r="169" spans="3:3" x14ac:dyDescent="0.3">
      <c r="C169"/>
    </row>
    <row r="170" spans="3:3" x14ac:dyDescent="0.3">
      <c r="C170"/>
    </row>
    <row r="171" spans="3:3" x14ac:dyDescent="0.3">
      <c r="C171"/>
    </row>
    <row r="172" spans="3:3" x14ac:dyDescent="0.3">
      <c r="C172"/>
    </row>
    <row r="173" spans="3:3" x14ac:dyDescent="0.3">
      <c r="C173"/>
    </row>
    <row r="174" spans="3:3" x14ac:dyDescent="0.3">
      <c r="C174"/>
    </row>
    <row r="175" spans="3:3" x14ac:dyDescent="0.3">
      <c r="C175"/>
    </row>
    <row r="176" spans="3:3" x14ac:dyDescent="0.3">
      <c r="C176"/>
    </row>
    <row r="177" spans="3:3" x14ac:dyDescent="0.3">
      <c r="C177"/>
    </row>
    <row r="178" spans="3:3" x14ac:dyDescent="0.3">
      <c r="C178"/>
    </row>
    <row r="179" spans="3:3" x14ac:dyDescent="0.3">
      <c r="C179"/>
    </row>
    <row r="180" spans="3:3" x14ac:dyDescent="0.3">
      <c r="C180"/>
    </row>
    <row r="181" spans="3:3" x14ac:dyDescent="0.3">
      <c r="C181"/>
    </row>
    <row r="182" spans="3:3" x14ac:dyDescent="0.3">
      <c r="C182"/>
    </row>
    <row r="183" spans="3:3" x14ac:dyDescent="0.3">
      <c r="C183"/>
    </row>
    <row r="184" spans="3:3" x14ac:dyDescent="0.3">
      <c r="C184"/>
    </row>
    <row r="185" spans="3:3" x14ac:dyDescent="0.3">
      <c r="C185"/>
    </row>
    <row r="186" spans="3:3" x14ac:dyDescent="0.3">
      <c r="C186"/>
    </row>
    <row r="187" spans="3:3" x14ac:dyDescent="0.3">
      <c r="C187"/>
    </row>
    <row r="188" spans="3:3" x14ac:dyDescent="0.3">
      <c r="C188"/>
    </row>
    <row r="189" spans="3:3" x14ac:dyDescent="0.3">
      <c r="C189"/>
    </row>
    <row r="190" spans="3:3" x14ac:dyDescent="0.3">
      <c r="C190"/>
    </row>
    <row r="191" spans="3:3" x14ac:dyDescent="0.3">
      <c r="C191"/>
    </row>
    <row r="192" spans="3:3" x14ac:dyDescent="0.3">
      <c r="C192"/>
    </row>
    <row r="193" spans="3:3" x14ac:dyDescent="0.3">
      <c r="C193"/>
    </row>
    <row r="194" spans="3:3" x14ac:dyDescent="0.3">
      <c r="C194"/>
    </row>
    <row r="195" spans="3:3" x14ac:dyDescent="0.3">
      <c r="C195"/>
    </row>
  </sheetData>
  <mergeCells count="13">
    <mergeCell ref="B65:B66"/>
    <mergeCell ref="A70:A87"/>
    <mergeCell ref="B70:B77"/>
    <mergeCell ref="B80:B87"/>
    <mergeCell ref="A3:A10"/>
    <mergeCell ref="B12:B19"/>
    <mergeCell ref="A22:A38"/>
    <mergeCell ref="B24:B30"/>
    <mergeCell ref="B32:B38"/>
    <mergeCell ref="A40:A66"/>
    <mergeCell ref="B40:B47"/>
    <mergeCell ref="B49:B55"/>
    <mergeCell ref="B57:B63"/>
  </mergeCells>
  <phoneticPr fontId="55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D2F3946EEDD88418C78D9C722FBDEEB" ma:contentTypeVersion="1" ma:contentTypeDescription="Crie um novo documento." ma:contentTypeScope="" ma:versionID="c8856101197bfbd4efd38e2e0eddabb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136297b0dff37d2cf363067635b8cc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DCF0CE-3D64-4730-83A9-28C2019A0B72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309E8-0F4A-479E-8975-A3814C801C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9206B93-2BAC-46DA-A5E5-279807B898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ErroMaterial2021</vt:lpstr>
      <vt:lpstr>Resultados</vt:lpstr>
      <vt:lpstr>Margens_Finais_RTO</vt:lpstr>
      <vt:lpstr>Estrutura</vt:lpstr>
      <vt:lpstr>Estrutura_calculocompensacao</vt:lpstr>
      <vt:lpstr>Margens</vt:lpstr>
      <vt:lpstr>Ajuste</vt:lpstr>
      <vt:lpstr>Estrutura com ajuste</vt:lpstr>
      <vt:lpstr>Margens_Ajuste</vt:lpstr>
      <vt:lpstr>Efeitos</vt:lpstr>
      <vt:lpstr>WACC</vt:lpstr>
      <vt:lpstr>Mercado</vt:lpstr>
      <vt:lpstr>Mercado_Termo</vt:lpstr>
      <vt:lpstr>PMSO_Comgas</vt:lpstr>
      <vt:lpstr>PMSO</vt:lpstr>
      <vt:lpstr>Outros_Custos</vt:lpstr>
      <vt:lpstr>BRR0</vt:lpstr>
      <vt:lpstr>BRRt</vt:lpstr>
      <vt:lpstr>CAPEX</vt:lpstr>
      <vt:lpstr>CapitalGiro</vt:lpstr>
      <vt:lpstr>Depreciacao</vt:lpstr>
      <vt:lpstr>IRPJ</vt:lpstr>
      <vt:lpstr>Outras_Receitas</vt:lpstr>
      <vt:lpstr>PTF</vt:lpstr>
      <vt:lpstr>IGPM</vt:lpstr>
      <vt:lpstr>Resultados_Com_X</vt:lpstr>
      <vt:lpstr>FatorX</vt:lpstr>
      <vt:lpstr>Resultados_TUSDE</vt:lpstr>
      <vt:lpstr>Resultados_Com</vt:lpstr>
      <vt:lpstr>Resultados_TUSD</vt:lpstr>
      <vt:lpstr>Auxiliar_OPEX_P</vt:lpstr>
      <vt:lpstr>Auxiliar_OPEX_M</vt:lpstr>
      <vt:lpstr>Auxiliar_OPEX_S</vt:lpstr>
      <vt:lpstr>Auxiliar_OPEX_O</vt:lpstr>
      <vt:lpstr>Auxiliar_OPEX_CustosUnit</vt:lpstr>
      <vt:lpstr>Auxiliar_OPEX_Drivers</vt:lpstr>
      <vt:lpstr>DRE_Auxiliar</vt:lpstr>
      <vt:lpstr>Rastreio das ABAS &gt;&gt;&gt;</vt:lpstr>
      <vt:lpstr>Auxiliar_OPEX_Drivers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Lucas Ast</cp:lastModifiedBy>
  <dcterms:created xsi:type="dcterms:W3CDTF">2018-03-06T03:14:11Z</dcterms:created>
  <dcterms:modified xsi:type="dcterms:W3CDTF">2024-11-04T20:49:58Z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0x010100ED2F3946EEDD88418C78D9C722FBDEEB</vt:lpwstr>
  </property>
</Properties>
</file>